
<file path=[Content_Types].xml><?xml version="1.0" encoding="utf-8"?>
<Types xmlns="http://schemas.openxmlformats.org/package/2006/content-types"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9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8.xml" ContentType="application/vnd.openxmlformats-officedocument.drawing+xml"/>
  <Override PartName="/xl/comments8.xml" ContentType="application/vnd.openxmlformats-officedocument.spreadsheetml.comment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45.xml" ContentType="application/vnd.openxmlformats-officedocument.spreadsheetml.externalLink+xml"/>
  <Override PartName="/xl/drawings/drawing4.xml" ContentType="application/vnd.openxmlformats-officedocument.drawing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43.xml" ContentType="application/vnd.openxmlformats-officedocument.spreadsheetml.externalLink+xml"/>
  <Override PartName="/xl/drawings/drawing2.xml" ContentType="application/vnd.openxmlformats-officedocument.drawing+xml"/>
  <Override PartName="/xl/comments4.xml" ContentType="application/vnd.openxmlformats-officedocument.spreadsheetml.comments+xml"/>
  <Override PartName="/xl/worksheets/sheet3.xml" ContentType="application/vnd.openxmlformats-officedocument.spreadsheetml.workshee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41.xml" ContentType="application/vnd.openxmlformats-officedocument.spreadsheetml.externalLink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30.xml" ContentType="application/vnd.openxmlformats-officedocument.spreadsheetml.externalLink+xml"/>
  <Override PartName="/xl/drawings/drawing11.xml" ContentType="application/vnd.openxmlformats-officedocument.drawing+xml"/>
  <Override PartName="/xl/comments14.xml" ContentType="application/vnd.openxmlformats-officedocument.spreadsheetml.comments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xl/comments12.xml" ContentType="application/vnd.openxmlformats-officedocument.spreadsheetml.comments+xml"/>
  <Override PartName="/xl/comments10.xml" ContentType="application/vnd.openxmlformats-officedocument.spreadsheetml.comments+xml"/>
  <Default Extension="bin" ContentType="application/vnd.openxmlformats-officedocument.spreadsheetml.printerSettings"/>
  <Override PartName="/xl/drawings/drawing9.xml" ContentType="application/vnd.openxmlformats-officedocument.drawing+xml"/>
  <Override PartName="/xl/worksheets/sheet14.xml" ContentType="application/vnd.openxmlformats-officedocument.spreadsheetml.worksheet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39.xml" ContentType="application/vnd.openxmlformats-officedocument.spreadsheetml.externalLink+xml"/>
  <Override PartName="/xl/drawings/drawing7.xml" ContentType="application/vnd.openxmlformats-officedocument.drawing+xml"/>
  <Override PartName="/xl/comments9.xml" ContentType="application/vnd.openxmlformats-officedocument.spreadsheetml.comments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46.xml" ContentType="application/vnd.openxmlformats-officedocument.spreadsheetml.externalLink+xml"/>
  <Override PartName="/xl/drawings/drawing5.xml" ContentType="application/vnd.openxmlformats-officedocument.drawing+xml"/>
  <Override PartName="/xl/comments7.xml" ContentType="application/vnd.openxmlformats-officedocument.spreadsheetml.comment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44.xml" ContentType="application/vnd.openxmlformats-officedocument.spreadsheetml.externalLink+xml"/>
  <Override PartName="/xl/drawings/drawing3.xml" ContentType="application/vnd.openxmlformats-officedocument.drawing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42.xml" ContentType="application/vnd.openxmlformats-officedocument.spreadsheetml.externalLink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40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xl/drawings/drawing10.xml" ContentType="application/vnd.openxmlformats-officedocument.drawing+xml"/>
  <Override PartName="/xl/comments13.xml" ContentType="application/vnd.openxmlformats-officedocument.spreadsheetml.comments+xml"/>
  <Override PartName="/xl/comments11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checkCompatibility="1" defaultThemeVersion="124226"/>
  <bookViews>
    <workbookView xWindow="480" yWindow="390" windowWidth="19875" windowHeight="6960" tabRatio="909" firstSheet="8" activeTab="13"/>
  </bookViews>
  <sheets>
    <sheet name="Pricelist November_OK_seaview" sheetId="1" r:id="rId1"/>
    <sheet name="Pricelist November_OK_cityview" sheetId="2" r:id="rId2"/>
    <sheet name="Pricelist Desember_OK_seaview" sheetId="3" r:id="rId3"/>
    <sheet name="Pricelist Desember_OK_cityview" sheetId="4" r:id="rId4"/>
    <sheet name="Pricelist Januari_OK_Seaview" sheetId="5" r:id="rId5"/>
    <sheet name="Pricelist Januari_OK_Cityview" sheetId="6" r:id="rId6"/>
    <sheet name="Pricelist FEBRUARI_OK_Seaview" sheetId="13" r:id="rId7"/>
    <sheet name="Pricelist FEBRUARI_OK_Cityview" sheetId="14" r:id="rId8"/>
    <sheet name="Pricelist Maret_OK_Seaview" sheetId="12" r:id="rId9"/>
    <sheet name="Pricelist Maret_OK_Cityview" sheetId="11" r:id="rId10"/>
    <sheet name="Pricelist Juni_OK_Seaview" sheetId="7" r:id="rId11"/>
    <sheet name="Pricelist Juni_OK_Cityview" sheetId="8" r:id="rId12"/>
    <sheet name="Pricelist Juli_OK_Seaview" sheetId="10" r:id="rId13"/>
    <sheet name="Pricelist Juli_OK_Cityview" sheetId="9" r:id="rId14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</externalReferences>
  <definedNames>
    <definedName name="\0" localSheetId="3">[2]Penjumlahan!#REF!</definedName>
    <definedName name="\0" localSheetId="2">[2]Penjumlahan!#REF!</definedName>
    <definedName name="\0" localSheetId="7">[2]Penjumlahan!#REF!</definedName>
    <definedName name="\0" localSheetId="6">[2]Penjumlahan!#REF!</definedName>
    <definedName name="\0" localSheetId="5">[2]Penjumlahan!#REF!</definedName>
    <definedName name="\0" localSheetId="4">[2]Penjumlahan!#REF!</definedName>
    <definedName name="\0" localSheetId="11">[2]Penjumlahan!#REF!</definedName>
    <definedName name="\0" localSheetId="10">[2]Penjumlahan!#REF!</definedName>
    <definedName name="\0" localSheetId="1">[2]Penjumlahan!#REF!</definedName>
    <definedName name="\0" localSheetId="0">[2]Penjumlahan!#REF!</definedName>
    <definedName name="\0">[2]Penjumlahan!#REF!</definedName>
    <definedName name="\1" localSheetId="3">'[3]SPREAD SHEET'!#REF!</definedName>
    <definedName name="\1" localSheetId="2">'[3]SPREAD SHEET'!#REF!</definedName>
    <definedName name="\1" localSheetId="7">'[3]SPREAD SHEET'!#REF!</definedName>
    <definedName name="\1" localSheetId="6">'[3]SPREAD SHEET'!#REF!</definedName>
    <definedName name="\1" localSheetId="5">'[3]SPREAD SHEET'!#REF!</definedName>
    <definedName name="\1" localSheetId="4">'[3]SPREAD SHEET'!#REF!</definedName>
    <definedName name="\1" localSheetId="11">'[3]SPREAD SHEET'!#REF!</definedName>
    <definedName name="\1" localSheetId="10">'[3]SPREAD SHEET'!#REF!</definedName>
    <definedName name="\1" localSheetId="1">'[3]SPREAD SHEET'!#REF!</definedName>
    <definedName name="\1" localSheetId="0">'[3]SPREAD SHEET'!#REF!</definedName>
    <definedName name="\1">'[3]SPREAD SHEET'!#REF!</definedName>
    <definedName name="\2" localSheetId="3">'[3]SPREAD SHEET'!#REF!</definedName>
    <definedName name="\2" localSheetId="2">'[3]SPREAD SHEET'!#REF!</definedName>
    <definedName name="\2" localSheetId="7">'[3]SPREAD SHEET'!#REF!</definedName>
    <definedName name="\2" localSheetId="6">'[3]SPREAD SHEET'!#REF!</definedName>
    <definedName name="\2" localSheetId="5">'[3]SPREAD SHEET'!#REF!</definedName>
    <definedName name="\2" localSheetId="4">'[3]SPREAD SHEET'!#REF!</definedName>
    <definedName name="\2" localSheetId="11">'[3]SPREAD SHEET'!#REF!</definedName>
    <definedName name="\2" localSheetId="10">'[3]SPREAD SHEET'!#REF!</definedName>
    <definedName name="\2" localSheetId="1">'[3]SPREAD SHEET'!#REF!</definedName>
    <definedName name="\2" localSheetId="0">'[3]SPREAD SHEET'!#REF!</definedName>
    <definedName name="\2">'[3]SPREAD SHEET'!#REF!</definedName>
    <definedName name="\3" localSheetId="3">'[3]SPREAD SHEET'!#REF!</definedName>
    <definedName name="\3" localSheetId="2">'[3]SPREAD SHEET'!#REF!</definedName>
    <definedName name="\3" localSheetId="7">'[3]SPREAD SHEET'!#REF!</definedName>
    <definedName name="\3" localSheetId="6">'[3]SPREAD SHEET'!#REF!</definedName>
    <definedName name="\3" localSheetId="5">'[3]SPREAD SHEET'!#REF!</definedName>
    <definedName name="\3" localSheetId="4">'[3]SPREAD SHEET'!#REF!</definedName>
    <definedName name="\3" localSheetId="11">'[3]SPREAD SHEET'!#REF!</definedName>
    <definedName name="\3" localSheetId="10">'[3]SPREAD SHEET'!#REF!</definedName>
    <definedName name="\3" localSheetId="1">'[3]SPREAD SHEET'!#REF!</definedName>
    <definedName name="\3" localSheetId="0">'[3]SPREAD SHEET'!#REF!</definedName>
    <definedName name="\3">'[3]SPREAD SHEET'!#REF!</definedName>
    <definedName name="\4" localSheetId="3">'[3]SPREAD SHEET'!#REF!</definedName>
    <definedName name="\4" localSheetId="2">'[3]SPREAD SHEET'!#REF!</definedName>
    <definedName name="\4" localSheetId="7">'[3]SPREAD SHEET'!#REF!</definedName>
    <definedName name="\4" localSheetId="6">'[3]SPREAD SHEET'!#REF!</definedName>
    <definedName name="\4" localSheetId="5">'[3]SPREAD SHEET'!#REF!</definedName>
    <definedName name="\4" localSheetId="4">'[3]SPREAD SHEET'!#REF!</definedName>
    <definedName name="\4" localSheetId="11">'[3]SPREAD SHEET'!#REF!</definedName>
    <definedName name="\4" localSheetId="10">'[3]SPREAD SHEET'!#REF!</definedName>
    <definedName name="\4" localSheetId="1">'[3]SPREAD SHEET'!#REF!</definedName>
    <definedName name="\4" localSheetId="0">'[3]SPREAD SHEET'!#REF!</definedName>
    <definedName name="\4">'[3]SPREAD SHEET'!#REF!</definedName>
    <definedName name="\5" localSheetId="3">'[3]SPREAD SHEET'!#REF!</definedName>
    <definedName name="\5" localSheetId="2">'[3]SPREAD SHEET'!#REF!</definedName>
    <definedName name="\5" localSheetId="7">'[3]SPREAD SHEET'!#REF!</definedName>
    <definedName name="\5" localSheetId="6">'[3]SPREAD SHEET'!#REF!</definedName>
    <definedName name="\5" localSheetId="5">'[3]SPREAD SHEET'!#REF!</definedName>
    <definedName name="\5" localSheetId="4">'[3]SPREAD SHEET'!#REF!</definedName>
    <definedName name="\5" localSheetId="11">'[3]SPREAD SHEET'!#REF!</definedName>
    <definedName name="\5" localSheetId="10">'[3]SPREAD SHEET'!#REF!</definedName>
    <definedName name="\5" localSheetId="1">'[3]SPREAD SHEET'!#REF!</definedName>
    <definedName name="\5" localSheetId="0">'[3]SPREAD SHEET'!#REF!</definedName>
    <definedName name="\5">'[3]SPREAD SHEET'!#REF!</definedName>
    <definedName name="\6" localSheetId="3">'[3]SPREAD SHEET'!#REF!</definedName>
    <definedName name="\6" localSheetId="2">'[3]SPREAD SHEET'!#REF!</definedName>
    <definedName name="\6" localSheetId="7">'[3]SPREAD SHEET'!#REF!</definedName>
    <definedName name="\6" localSheetId="6">'[3]SPREAD SHEET'!#REF!</definedName>
    <definedName name="\6" localSheetId="5">'[3]SPREAD SHEET'!#REF!</definedName>
    <definedName name="\6" localSheetId="4">'[3]SPREAD SHEET'!#REF!</definedName>
    <definedName name="\6" localSheetId="11">'[3]SPREAD SHEET'!#REF!</definedName>
    <definedName name="\6" localSheetId="10">'[3]SPREAD SHEET'!#REF!</definedName>
    <definedName name="\6" localSheetId="1">'[3]SPREAD SHEET'!#REF!</definedName>
    <definedName name="\6" localSheetId="0">'[3]SPREAD SHEET'!#REF!</definedName>
    <definedName name="\6">'[3]SPREAD SHEET'!#REF!</definedName>
    <definedName name="\A" localSheetId="3">'[3]SPREAD SHEET'!#REF!</definedName>
    <definedName name="\A" localSheetId="2">'[3]SPREAD SHEET'!#REF!</definedName>
    <definedName name="\A" localSheetId="7">'[3]SPREAD SHEET'!#REF!</definedName>
    <definedName name="\A" localSheetId="6">'[3]SPREAD SHEET'!#REF!</definedName>
    <definedName name="\A" localSheetId="5">'[3]SPREAD SHEET'!#REF!</definedName>
    <definedName name="\A" localSheetId="4">'[3]SPREAD SHEET'!#REF!</definedName>
    <definedName name="\A" localSheetId="11">'[3]SPREAD SHEET'!#REF!</definedName>
    <definedName name="\A" localSheetId="10">'[3]SPREAD SHEET'!#REF!</definedName>
    <definedName name="\A" localSheetId="1">'[3]SPREAD SHEET'!#REF!</definedName>
    <definedName name="\A" localSheetId="0">'[3]SPREAD SHEET'!#REF!</definedName>
    <definedName name="\A">'[3]SPREAD SHEET'!#REF!</definedName>
    <definedName name="\B" localSheetId="3">'[3]SPREAD SHEET'!#REF!</definedName>
    <definedName name="\B" localSheetId="2">'[3]SPREAD SHEET'!#REF!</definedName>
    <definedName name="\B" localSheetId="7">'[3]SPREAD SHEET'!#REF!</definedName>
    <definedName name="\B" localSheetId="6">'[3]SPREAD SHEET'!#REF!</definedName>
    <definedName name="\B" localSheetId="5">'[3]SPREAD SHEET'!#REF!</definedName>
    <definedName name="\B" localSheetId="4">'[3]SPREAD SHEET'!#REF!</definedName>
    <definedName name="\B" localSheetId="11">'[3]SPREAD SHEET'!#REF!</definedName>
    <definedName name="\B" localSheetId="10">'[3]SPREAD SHEET'!#REF!</definedName>
    <definedName name="\B" localSheetId="1">'[3]SPREAD SHEET'!#REF!</definedName>
    <definedName name="\B" localSheetId="0">'[3]SPREAD SHEET'!#REF!</definedName>
    <definedName name="\B">'[3]SPREAD SHEET'!#REF!</definedName>
    <definedName name="\C" localSheetId="3">'[3]SPREAD SHEET'!#REF!</definedName>
    <definedName name="\C" localSheetId="2">'[3]SPREAD SHEET'!#REF!</definedName>
    <definedName name="\C" localSheetId="7">'[3]SPREAD SHEET'!#REF!</definedName>
    <definedName name="\C" localSheetId="6">'[3]SPREAD SHEET'!#REF!</definedName>
    <definedName name="\C" localSheetId="5">'[3]SPREAD SHEET'!#REF!</definedName>
    <definedName name="\C" localSheetId="4">'[3]SPREAD SHEET'!#REF!</definedName>
    <definedName name="\C" localSheetId="11">'[3]SPREAD SHEET'!#REF!</definedName>
    <definedName name="\C" localSheetId="10">'[3]SPREAD SHEET'!#REF!</definedName>
    <definedName name="\C" localSheetId="1">'[3]SPREAD SHEET'!#REF!</definedName>
    <definedName name="\C" localSheetId="0">'[3]SPREAD SHEET'!#REF!</definedName>
    <definedName name="\C">'[3]SPREAD SHEET'!#REF!</definedName>
    <definedName name="\D" localSheetId="3">'[3]SPREAD SHEET'!#REF!</definedName>
    <definedName name="\D" localSheetId="2">'[3]SPREAD SHEET'!#REF!</definedName>
    <definedName name="\D" localSheetId="7">'[3]SPREAD SHEET'!#REF!</definedName>
    <definedName name="\D" localSheetId="6">'[3]SPREAD SHEET'!#REF!</definedName>
    <definedName name="\D" localSheetId="5">'[3]SPREAD SHEET'!#REF!</definedName>
    <definedName name="\D" localSheetId="4">'[3]SPREAD SHEET'!#REF!</definedName>
    <definedName name="\D" localSheetId="11">'[3]SPREAD SHEET'!#REF!</definedName>
    <definedName name="\D" localSheetId="10">'[3]SPREAD SHEET'!#REF!</definedName>
    <definedName name="\D" localSheetId="1">'[3]SPREAD SHEET'!#REF!</definedName>
    <definedName name="\D" localSheetId="0">'[3]SPREAD SHEET'!#REF!</definedName>
    <definedName name="\D">'[3]SPREAD SHEET'!#REF!</definedName>
    <definedName name="\E" localSheetId="3">'[3]SPREAD SHEET'!#REF!</definedName>
    <definedName name="\E" localSheetId="2">'[3]SPREAD SHEET'!#REF!</definedName>
    <definedName name="\E" localSheetId="7">'[3]SPREAD SHEET'!#REF!</definedName>
    <definedName name="\E" localSheetId="6">'[3]SPREAD SHEET'!#REF!</definedName>
    <definedName name="\E" localSheetId="5">'[3]SPREAD SHEET'!#REF!</definedName>
    <definedName name="\E" localSheetId="4">'[3]SPREAD SHEET'!#REF!</definedName>
    <definedName name="\E" localSheetId="11">'[3]SPREAD SHEET'!#REF!</definedName>
    <definedName name="\E" localSheetId="10">'[3]SPREAD SHEET'!#REF!</definedName>
    <definedName name="\E" localSheetId="1">'[3]SPREAD SHEET'!#REF!</definedName>
    <definedName name="\E" localSheetId="0">'[3]SPREAD SHEET'!#REF!</definedName>
    <definedName name="\E">'[3]SPREAD SHEET'!#REF!</definedName>
    <definedName name="\F" localSheetId="3">'[3]SPREAD SHEET'!#REF!</definedName>
    <definedName name="\F" localSheetId="2">'[3]SPREAD SHEET'!#REF!</definedName>
    <definedName name="\F" localSheetId="7">'[3]SPREAD SHEET'!#REF!</definedName>
    <definedName name="\F" localSheetId="6">'[3]SPREAD SHEET'!#REF!</definedName>
    <definedName name="\F" localSheetId="5">'[3]SPREAD SHEET'!#REF!</definedName>
    <definedName name="\F" localSheetId="4">'[3]SPREAD SHEET'!#REF!</definedName>
    <definedName name="\F" localSheetId="11">'[3]SPREAD SHEET'!#REF!</definedName>
    <definedName name="\F" localSheetId="10">'[3]SPREAD SHEET'!#REF!</definedName>
    <definedName name="\F" localSheetId="1">'[3]SPREAD SHEET'!#REF!</definedName>
    <definedName name="\F" localSheetId="0">'[3]SPREAD SHEET'!#REF!</definedName>
    <definedName name="\F">'[3]SPREAD SHEET'!#REF!</definedName>
    <definedName name="\G" localSheetId="3">'[3]SPREAD SHEET'!#REF!</definedName>
    <definedName name="\G" localSheetId="2">'[3]SPREAD SHEET'!#REF!</definedName>
    <definedName name="\G" localSheetId="7">'[3]SPREAD SHEET'!#REF!</definedName>
    <definedName name="\G" localSheetId="6">'[3]SPREAD SHEET'!#REF!</definedName>
    <definedName name="\G" localSheetId="5">'[3]SPREAD SHEET'!#REF!</definedName>
    <definedName name="\G" localSheetId="4">'[3]SPREAD SHEET'!#REF!</definedName>
    <definedName name="\G" localSheetId="11">'[3]SPREAD SHEET'!#REF!</definedName>
    <definedName name="\G" localSheetId="10">'[3]SPREAD SHEET'!#REF!</definedName>
    <definedName name="\G" localSheetId="1">'[3]SPREAD SHEET'!#REF!</definedName>
    <definedName name="\G" localSheetId="0">'[3]SPREAD SHEET'!#REF!</definedName>
    <definedName name="\G">'[3]SPREAD SHEET'!#REF!</definedName>
    <definedName name="\H" localSheetId="3">'[3]SPREAD SHEET'!#REF!</definedName>
    <definedName name="\H" localSheetId="2">'[3]SPREAD SHEET'!#REF!</definedName>
    <definedName name="\H" localSheetId="7">'[3]SPREAD SHEET'!#REF!</definedName>
    <definedName name="\H" localSheetId="6">'[3]SPREAD SHEET'!#REF!</definedName>
    <definedName name="\H" localSheetId="5">'[3]SPREAD SHEET'!#REF!</definedName>
    <definedName name="\H" localSheetId="4">'[3]SPREAD SHEET'!#REF!</definedName>
    <definedName name="\H" localSheetId="11">'[3]SPREAD SHEET'!#REF!</definedName>
    <definedName name="\H" localSheetId="10">'[3]SPREAD SHEET'!#REF!</definedName>
    <definedName name="\H" localSheetId="1">'[3]SPREAD SHEET'!#REF!</definedName>
    <definedName name="\H" localSheetId="0">'[3]SPREAD SHEET'!#REF!</definedName>
    <definedName name="\H">'[3]SPREAD SHEET'!#REF!</definedName>
    <definedName name="\I" localSheetId="3">'[3]SPREAD SHEET'!#REF!</definedName>
    <definedName name="\I" localSheetId="2">'[3]SPREAD SHEET'!#REF!</definedName>
    <definedName name="\I" localSheetId="7">'[3]SPREAD SHEET'!#REF!</definedName>
    <definedName name="\I" localSheetId="6">'[3]SPREAD SHEET'!#REF!</definedName>
    <definedName name="\I" localSheetId="5">'[3]SPREAD SHEET'!#REF!</definedName>
    <definedName name="\I" localSheetId="4">'[3]SPREAD SHEET'!#REF!</definedName>
    <definedName name="\I" localSheetId="11">'[3]SPREAD SHEET'!#REF!</definedName>
    <definedName name="\I" localSheetId="10">'[3]SPREAD SHEET'!#REF!</definedName>
    <definedName name="\I" localSheetId="1">'[3]SPREAD SHEET'!#REF!</definedName>
    <definedName name="\I" localSheetId="0">'[3]SPREAD SHEET'!#REF!</definedName>
    <definedName name="\I">'[3]SPREAD SHEET'!#REF!</definedName>
    <definedName name="\J" localSheetId="3">'[3]SPREAD SHEET'!#REF!</definedName>
    <definedName name="\J" localSheetId="2">'[3]SPREAD SHEET'!#REF!</definedName>
    <definedName name="\J" localSheetId="7">'[3]SPREAD SHEET'!#REF!</definedName>
    <definedName name="\J" localSheetId="6">'[3]SPREAD SHEET'!#REF!</definedName>
    <definedName name="\J" localSheetId="5">'[3]SPREAD SHEET'!#REF!</definedName>
    <definedName name="\J" localSheetId="4">'[3]SPREAD SHEET'!#REF!</definedName>
    <definedName name="\J" localSheetId="11">'[3]SPREAD SHEET'!#REF!</definedName>
    <definedName name="\J" localSheetId="10">'[3]SPREAD SHEET'!#REF!</definedName>
    <definedName name="\J" localSheetId="1">'[3]SPREAD SHEET'!#REF!</definedName>
    <definedName name="\J" localSheetId="0">'[3]SPREAD SHEET'!#REF!</definedName>
    <definedName name="\J">'[3]SPREAD SHEET'!#REF!</definedName>
    <definedName name="\K" localSheetId="3">'[3]SPREAD SHEET'!#REF!</definedName>
    <definedName name="\K" localSheetId="2">'[3]SPREAD SHEET'!#REF!</definedName>
    <definedName name="\K" localSheetId="7">'[3]SPREAD SHEET'!#REF!</definedName>
    <definedName name="\K" localSheetId="6">'[3]SPREAD SHEET'!#REF!</definedName>
    <definedName name="\K" localSheetId="5">'[3]SPREAD SHEET'!#REF!</definedName>
    <definedName name="\K" localSheetId="4">'[3]SPREAD SHEET'!#REF!</definedName>
    <definedName name="\K" localSheetId="11">'[3]SPREAD SHEET'!#REF!</definedName>
    <definedName name="\K" localSheetId="10">'[3]SPREAD SHEET'!#REF!</definedName>
    <definedName name="\K" localSheetId="1">'[3]SPREAD SHEET'!#REF!</definedName>
    <definedName name="\K" localSheetId="0">'[3]SPREAD SHEET'!#REF!</definedName>
    <definedName name="\K">'[3]SPREAD SHEET'!#REF!</definedName>
    <definedName name="\L" localSheetId="3">'[3]SPREAD SHEET'!#REF!</definedName>
    <definedName name="\L" localSheetId="2">'[3]SPREAD SHEET'!#REF!</definedName>
    <definedName name="\L" localSheetId="7">'[3]SPREAD SHEET'!#REF!</definedName>
    <definedName name="\L" localSheetId="6">'[3]SPREAD SHEET'!#REF!</definedName>
    <definedName name="\L" localSheetId="5">'[3]SPREAD SHEET'!#REF!</definedName>
    <definedName name="\L" localSheetId="4">'[3]SPREAD SHEET'!#REF!</definedName>
    <definedName name="\L" localSheetId="11">'[3]SPREAD SHEET'!#REF!</definedName>
    <definedName name="\L" localSheetId="10">'[3]SPREAD SHEET'!#REF!</definedName>
    <definedName name="\L" localSheetId="1">'[3]SPREAD SHEET'!#REF!</definedName>
    <definedName name="\L" localSheetId="0">'[3]SPREAD SHEET'!#REF!</definedName>
    <definedName name="\L">'[3]SPREAD SHEET'!#REF!</definedName>
    <definedName name="\M" localSheetId="3">'[3]SPREAD SHEET'!#REF!</definedName>
    <definedName name="\M" localSheetId="2">'[3]SPREAD SHEET'!#REF!</definedName>
    <definedName name="\M" localSheetId="7">'[3]SPREAD SHEET'!#REF!</definedName>
    <definedName name="\M" localSheetId="6">'[3]SPREAD SHEET'!#REF!</definedName>
    <definedName name="\M" localSheetId="5">'[3]SPREAD SHEET'!#REF!</definedName>
    <definedName name="\M" localSheetId="4">'[3]SPREAD SHEET'!#REF!</definedName>
    <definedName name="\M" localSheetId="11">'[3]SPREAD SHEET'!#REF!</definedName>
    <definedName name="\M" localSheetId="10">'[3]SPREAD SHEET'!#REF!</definedName>
    <definedName name="\M" localSheetId="1">'[3]SPREAD SHEET'!#REF!</definedName>
    <definedName name="\M" localSheetId="0">'[3]SPREAD SHEET'!#REF!</definedName>
    <definedName name="\M">'[3]SPREAD SHEET'!#REF!</definedName>
    <definedName name="\O" localSheetId="3">'[3]SPREAD SHEET'!#REF!</definedName>
    <definedName name="\O" localSheetId="2">'[3]SPREAD SHEET'!#REF!</definedName>
    <definedName name="\O" localSheetId="7">'[3]SPREAD SHEET'!#REF!</definedName>
    <definedName name="\O" localSheetId="6">'[3]SPREAD SHEET'!#REF!</definedName>
    <definedName name="\O" localSheetId="5">'[3]SPREAD SHEET'!#REF!</definedName>
    <definedName name="\O" localSheetId="4">'[3]SPREAD SHEET'!#REF!</definedName>
    <definedName name="\O" localSheetId="11">'[3]SPREAD SHEET'!#REF!</definedName>
    <definedName name="\O" localSheetId="10">'[3]SPREAD SHEET'!#REF!</definedName>
    <definedName name="\O" localSheetId="1">'[3]SPREAD SHEET'!#REF!</definedName>
    <definedName name="\O" localSheetId="0">'[3]SPREAD SHEET'!#REF!</definedName>
    <definedName name="\O">'[3]SPREAD SHEET'!#REF!</definedName>
    <definedName name="\P" localSheetId="3">'[3]SPREAD SHEET'!#REF!</definedName>
    <definedName name="\P" localSheetId="2">'[3]SPREAD SHEET'!#REF!</definedName>
    <definedName name="\P" localSheetId="7">'[3]SPREAD SHEET'!#REF!</definedName>
    <definedName name="\P" localSheetId="6">'[3]SPREAD SHEET'!#REF!</definedName>
    <definedName name="\P" localSheetId="5">'[3]SPREAD SHEET'!#REF!</definedName>
    <definedName name="\P" localSheetId="4">'[3]SPREAD SHEET'!#REF!</definedName>
    <definedName name="\P" localSheetId="11">'[3]SPREAD SHEET'!#REF!</definedName>
    <definedName name="\P" localSheetId="10">'[3]SPREAD SHEET'!#REF!</definedName>
    <definedName name="\P" localSheetId="1">'[3]SPREAD SHEET'!#REF!</definedName>
    <definedName name="\P" localSheetId="0">'[3]SPREAD SHEET'!#REF!</definedName>
    <definedName name="\P">'[3]SPREAD SHEET'!#REF!</definedName>
    <definedName name="\Q" localSheetId="3">'[3]SPREAD SHEET'!#REF!</definedName>
    <definedName name="\Q" localSheetId="2">'[3]SPREAD SHEET'!#REF!</definedName>
    <definedName name="\Q" localSheetId="7">'[3]SPREAD SHEET'!#REF!</definedName>
    <definedName name="\Q" localSheetId="6">'[3]SPREAD SHEET'!#REF!</definedName>
    <definedName name="\Q" localSheetId="5">'[3]SPREAD SHEET'!#REF!</definedName>
    <definedName name="\Q" localSheetId="4">'[3]SPREAD SHEET'!#REF!</definedName>
    <definedName name="\Q" localSheetId="11">'[3]SPREAD SHEET'!#REF!</definedName>
    <definedName name="\Q" localSheetId="10">'[3]SPREAD SHEET'!#REF!</definedName>
    <definedName name="\Q" localSheetId="1">'[3]SPREAD SHEET'!#REF!</definedName>
    <definedName name="\Q" localSheetId="0">'[3]SPREAD SHEET'!#REF!</definedName>
    <definedName name="\Q">'[3]SPREAD SHEET'!#REF!</definedName>
    <definedName name="\R" localSheetId="3">'[3]SPREAD SHEET'!#REF!</definedName>
    <definedName name="\R" localSheetId="2">'[3]SPREAD SHEET'!#REF!</definedName>
    <definedName name="\R" localSheetId="7">'[3]SPREAD SHEET'!#REF!</definedName>
    <definedName name="\R" localSheetId="6">'[3]SPREAD SHEET'!#REF!</definedName>
    <definedName name="\R" localSheetId="5">'[3]SPREAD SHEET'!#REF!</definedName>
    <definedName name="\R" localSheetId="4">'[3]SPREAD SHEET'!#REF!</definedName>
    <definedName name="\R" localSheetId="11">'[3]SPREAD SHEET'!#REF!</definedName>
    <definedName name="\R" localSheetId="10">'[3]SPREAD SHEET'!#REF!</definedName>
    <definedName name="\R" localSheetId="1">'[3]SPREAD SHEET'!#REF!</definedName>
    <definedName name="\R" localSheetId="0">'[3]SPREAD SHEET'!#REF!</definedName>
    <definedName name="\R">'[3]SPREAD SHEET'!#REF!</definedName>
    <definedName name="\S" localSheetId="3">'[3]SPREAD SHEET'!#REF!</definedName>
    <definedName name="\S" localSheetId="2">'[3]SPREAD SHEET'!#REF!</definedName>
    <definedName name="\S" localSheetId="7">'[3]SPREAD SHEET'!#REF!</definedName>
    <definedName name="\S" localSheetId="6">'[3]SPREAD SHEET'!#REF!</definedName>
    <definedName name="\S" localSheetId="5">'[3]SPREAD SHEET'!#REF!</definedName>
    <definedName name="\S" localSheetId="4">'[3]SPREAD SHEET'!#REF!</definedName>
    <definedName name="\S" localSheetId="11">'[3]SPREAD SHEET'!#REF!</definedName>
    <definedName name="\S" localSheetId="10">'[3]SPREAD SHEET'!#REF!</definedName>
    <definedName name="\S" localSheetId="1">'[3]SPREAD SHEET'!#REF!</definedName>
    <definedName name="\S" localSheetId="0">'[3]SPREAD SHEET'!#REF!</definedName>
    <definedName name="\S">'[3]SPREAD SHEET'!#REF!</definedName>
    <definedName name="\T" localSheetId="3">'[3]SPREAD SHEET'!#REF!</definedName>
    <definedName name="\T" localSheetId="2">'[3]SPREAD SHEET'!#REF!</definedName>
    <definedName name="\T" localSheetId="7">'[3]SPREAD SHEET'!#REF!</definedName>
    <definedName name="\T" localSheetId="6">'[3]SPREAD SHEET'!#REF!</definedName>
    <definedName name="\T" localSheetId="5">'[3]SPREAD SHEET'!#REF!</definedName>
    <definedName name="\T" localSheetId="4">'[3]SPREAD SHEET'!#REF!</definedName>
    <definedName name="\T" localSheetId="11">'[3]SPREAD SHEET'!#REF!</definedName>
    <definedName name="\T" localSheetId="10">'[3]SPREAD SHEET'!#REF!</definedName>
    <definedName name="\T" localSheetId="1">'[3]SPREAD SHEET'!#REF!</definedName>
    <definedName name="\T" localSheetId="0">'[3]SPREAD SHEET'!#REF!</definedName>
    <definedName name="\T">'[3]SPREAD SHEET'!#REF!</definedName>
    <definedName name="\U" localSheetId="3">'[3]SPREAD SHEET'!#REF!</definedName>
    <definedName name="\U" localSheetId="2">'[3]SPREAD SHEET'!#REF!</definedName>
    <definedName name="\U" localSheetId="7">'[3]SPREAD SHEET'!#REF!</definedName>
    <definedName name="\U" localSheetId="6">'[3]SPREAD SHEET'!#REF!</definedName>
    <definedName name="\U" localSheetId="5">'[3]SPREAD SHEET'!#REF!</definedName>
    <definedName name="\U" localSheetId="4">'[3]SPREAD SHEET'!#REF!</definedName>
    <definedName name="\U" localSheetId="11">'[3]SPREAD SHEET'!#REF!</definedName>
    <definedName name="\U" localSheetId="10">'[3]SPREAD SHEET'!#REF!</definedName>
    <definedName name="\U" localSheetId="1">'[3]SPREAD SHEET'!#REF!</definedName>
    <definedName name="\U" localSheetId="0">'[3]SPREAD SHEET'!#REF!</definedName>
    <definedName name="\U">'[3]SPREAD SHEET'!#REF!</definedName>
    <definedName name="\V" localSheetId="3">'[3]SPREAD SHEET'!#REF!</definedName>
    <definedName name="\V" localSheetId="2">'[3]SPREAD SHEET'!#REF!</definedName>
    <definedName name="\V" localSheetId="7">'[3]SPREAD SHEET'!#REF!</definedName>
    <definedName name="\V" localSheetId="6">'[3]SPREAD SHEET'!#REF!</definedName>
    <definedName name="\V" localSheetId="5">'[3]SPREAD SHEET'!#REF!</definedName>
    <definedName name="\V" localSheetId="4">'[3]SPREAD SHEET'!#REF!</definedName>
    <definedName name="\V" localSheetId="11">'[3]SPREAD SHEET'!#REF!</definedName>
    <definedName name="\V" localSheetId="10">'[3]SPREAD SHEET'!#REF!</definedName>
    <definedName name="\V" localSheetId="1">'[3]SPREAD SHEET'!#REF!</definedName>
    <definedName name="\V" localSheetId="0">'[3]SPREAD SHEET'!#REF!</definedName>
    <definedName name="\V">'[3]SPREAD SHEET'!#REF!</definedName>
    <definedName name="\W" localSheetId="3">#REF!</definedName>
    <definedName name="\W" localSheetId="2">#REF!</definedName>
    <definedName name="\W" localSheetId="7">#REF!</definedName>
    <definedName name="\W" localSheetId="6">#REF!</definedName>
    <definedName name="\W" localSheetId="5">#REF!</definedName>
    <definedName name="\W" localSheetId="4">#REF!</definedName>
    <definedName name="\W" localSheetId="13">#REF!</definedName>
    <definedName name="\W" localSheetId="12">#REF!</definedName>
    <definedName name="\W" localSheetId="11">#REF!</definedName>
    <definedName name="\W" localSheetId="10">#REF!</definedName>
    <definedName name="\W" localSheetId="1">#REF!</definedName>
    <definedName name="\W" localSheetId="0">#REF!</definedName>
    <definedName name="\W">#REF!</definedName>
    <definedName name="\WQ" localSheetId="3">'[5]BAG-2'!#REF!</definedName>
    <definedName name="\WQ" localSheetId="2">'[5]BAG-2'!#REF!</definedName>
    <definedName name="\WQ" localSheetId="7">'[5]BAG-2'!#REF!</definedName>
    <definedName name="\WQ" localSheetId="6">'[5]BAG-2'!#REF!</definedName>
    <definedName name="\WQ" localSheetId="5">'[5]BAG-2'!#REF!</definedName>
    <definedName name="\WQ" localSheetId="4">'[5]BAG-2'!#REF!</definedName>
    <definedName name="\WQ" localSheetId="11">'[5]BAG-2'!#REF!</definedName>
    <definedName name="\WQ" localSheetId="10">'[5]BAG-2'!#REF!</definedName>
    <definedName name="\WQ" localSheetId="1">'[5]BAG-2'!#REF!</definedName>
    <definedName name="\WQ" localSheetId="0">'[5]BAG-2'!#REF!</definedName>
    <definedName name="\WQ">'[5]BAG-2'!#REF!</definedName>
    <definedName name="\x" localSheetId="3">#REF!</definedName>
    <definedName name="\x" localSheetId="2">#REF!</definedName>
    <definedName name="\x" localSheetId="7">#REF!</definedName>
    <definedName name="\x" localSheetId="6">#REF!</definedName>
    <definedName name="\x" localSheetId="5">#REF!</definedName>
    <definedName name="\x" localSheetId="4">#REF!</definedName>
    <definedName name="\x" localSheetId="13">#REF!</definedName>
    <definedName name="\x" localSheetId="12">#REF!</definedName>
    <definedName name="\x" localSheetId="11">#REF!</definedName>
    <definedName name="\x" localSheetId="10">#REF!</definedName>
    <definedName name="\x" localSheetId="1">#REF!</definedName>
    <definedName name="\x" localSheetId="0">#REF!</definedName>
    <definedName name="\x">#REF!</definedName>
    <definedName name="\z">#N/A</definedName>
    <definedName name="_A">#N/A</definedName>
    <definedName name="_AST2" localSheetId="3">'[3]SPREAD SHEET'!#REF!</definedName>
    <definedName name="_AST2" localSheetId="2">'[3]SPREAD SHEET'!#REF!</definedName>
    <definedName name="_AST2" localSheetId="7">'[3]SPREAD SHEET'!#REF!</definedName>
    <definedName name="_AST2" localSheetId="6">'[3]SPREAD SHEET'!#REF!</definedName>
    <definedName name="_AST2" localSheetId="5">'[3]SPREAD SHEET'!#REF!</definedName>
    <definedName name="_AST2" localSheetId="4">'[3]SPREAD SHEET'!#REF!</definedName>
    <definedName name="_AST2" localSheetId="11">'[3]SPREAD SHEET'!#REF!</definedName>
    <definedName name="_AST2" localSheetId="10">'[3]SPREAD SHEET'!#REF!</definedName>
    <definedName name="_AST2" localSheetId="1">'[3]SPREAD SHEET'!#REF!</definedName>
    <definedName name="_AST2" localSheetId="0">'[3]SPREAD SHEET'!#REF!</definedName>
    <definedName name="_AST2">'[3]SPREAD SHEET'!#REF!</definedName>
    <definedName name="_bet350" localSheetId="3">[6]BELAGIO!#REF!</definedName>
    <definedName name="_bet350" localSheetId="2">[6]BELAGIO!#REF!</definedName>
    <definedName name="_bet350" localSheetId="7">[6]BELAGIO!#REF!</definedName>
    <definedName name="_bet350" localSheetId="6">[6]BELAGIO!#REF!</definedName>
    <definedName name="_bet350" localSheetId="5">[6]BELAGIO!#REF!</definedName>
    <definedName name="_bet350" localSheetId="4">[6]BELAGIO!#REF!</definedName>
    <definedName name="_bet350" localSheetId="11">[6]BELAGIO!#REF!</definedName>
    <definedName name="_bet350" localSheetId="10">[6]BELAGIO!#REF!</definedName>
    <definedName name="_bet350" localSheetId="1">[6]BELAGIO!#REF!</definedName>
    <definedName name="_bet350" localSheetId="0">[6]BELAGIO!#REF!</definedName>
    <definedName name="_bet350">[6]BELAGIO!#REF!</definedName>
    <definedName name="_bet400" localSheetId="3">[6]BELAGIO!#REF!</definedName>
    <definedName name="_bet400" localSheetId="2">[6]BELAGIO!#REF!</definedName>
    <definedName name="_bet400" localSheetId="7">[6]BELAGIO!#REF!</definedName>
    <definedName name="_bet400" localSheetId="6">[6]BELAGIO!#REF!</definedName>
    <definedName name="_bet400" localSheetId="5">[6]BELAGIO!#REF!</definedName>
    <definedName name="_bet400" localSheetId="4">[6]BELAGIO!#REF!</definedName>
    <definedName name="_bet400" localSheetId="11">[6]BELAGIO!#REF!</definedName>
    <definedName name="_bet400" localSheetId="10">[6]BELAGIO!#REF!</definedName>
    <definedName name="_bet400" localSheetId="1">[6]BELAGIO!#REF!</definedName>
    <definedName name="_bet400" localSheetId="0">[6]BELAGIO!#REF!</definedName>
    <definedName name="_bet400">[6]BELAGIO!#REF!</definedName>
    <definedName name="_CFL2" localSheetId="3">'[3]SPREAD SHEET'!#REF!</definedName>
    <definedName name="_CFL2" localSheetId="2">'[3]SPREAD SHEET'!#REF!</definedName>
    <definedName name="_CFL2" localSheetId="7">'[3]SPREAD SHEET'!#REF!</definedName>
    <definedName name="_CFL2" localSheetId="6">'[3]SPREAD SHEET'!#REF!</definedName>
    <definedName name="_CFL2" localSheetId="5">'[3]SPREAD SHEET'!#REF!</definedName>
    <definedName name="_CFL2" localSheetId="4">'[3]SPREAD SHEET'!#REF!</definedName>
    <definedName name="_CFL2" localSheetId="11">'[3]SPREAD SHEET'!#REF!</definedName>
    <definedName name="_CFL2" localSheetId="10">'[3]SPREAD SHEET'!#REF!</definedName>
    <definedName name="_CFL2" localSheetId="1">'[3]SPREAD SHEET'!#REF!</definedName>
    <definedName name="_CFL2" localSheetId="0">'[3]SPREAD SHEET'!#REF!</definedName>
    <definedName name="_CFL2">'[3]SPREAD SHEET'!#REF!</definedName>
    <definedName name="_cor1">[7]S.UPAH!$J$26</definedName>
    <definedName name="_ddg10" localSheetId="3">[6]ARTAGDING!#REF!</definedName>
    <definedName name="_ddg10" localSheetId="2">[6]ARTAGDING!#REF!</definedName>
    <definedName name="_ddg10" localSheetId="7">[6]ARTAGDING!#REF!</definedName>
    <definedName name="_ddg10" localSheetId="6">[6]ARTAGDING!#REF!</definedName>
    <definedName name="_ddg10" localSheetId="5">[6]ARTAGDING!#REF!</definedName>
    <definedName name="_ddg10" localSheetId="4">[6]ARTAGDING!#REF!</definedName>
    <definedName name="_ddg10" localSheetId="11">[6]ARTAGDING!#REF!</definedName>
    <definedName name="_ddg10" localSheetId="10">[6]ARTAGDING!#REF!</definedName>
    <definedName name="_ddg10" localSheetId="1">[6]ARTAGDING!#REF!</definedName>
    <definedName name="_ddg10" localSheetId="0">[6]ARTAGDING!#REF!</definedName>
    <definedName name="_ddg10">[6]ARTAGDING!#REF!</definedName>
    <definedName name="_ddg30" localSheetId="3">[6]ARTAGDING!#REF!</definedName>
    <definedName name="_ddg30" localSheetId="2">[6]ARTAGDING!#REF!</definedName>
    <definedName name="_ddg30" localSheetId="7">[6]ARTAGDING!#REF!</definedName>
    <definedName name="_ddg30" localSheetId="6">[6]ARTAGDING!#REF!</definedName>
    <definedName name="_ddg30" localSheetId="5">[6]ARTAGDING!#REF!</definedName>
    <definedName name="_ddg30" localSheetId="4">[6]ARTAGDING!#REF!</definedName>
    <definedName name="_ddg30" localSheetId="11">[6]ARTAGDING!#REF!</definedName>
    <definedName name="_ddg30" localSheetId="10">[6]ARTAGDING!#REF!</definedName>
    <definedName name="_ddg30" localSheetId="1">[6]ARTAGDING!#REF!</definedName>
    <definedName name="_ddg30" localSheetId="0">[6]ARTAGDING!#REF!</definedName>
    <definedName name="_ddg30">[6]ARTAGDING!#REF!</definedName>
    <definedName name="_FAC2" localSheetId="3">'[3]SPREAD SHEET'!#REF!</definedName>
    <definedName name="_FAC2" localSheetId="2">'[3]SPREAD SHEET'!#REF!</definedName>
    <definedName name="_FAC2" localSheetId="7">'[3]SPREAD SHEET'!#REF!</definedName>
    <definedName name="_FAC2" localSheetId="6">'[3]SPREAD SHEET'!#REF!</definedName>
    <definedName name="_FAC2" localSheetId="5">'[3]SPREAD SHEET'!#REF!</definedName>
    <definedName name="_FAC2" localSheetId="4">'[3]SPREAD SHEET'!#REF!</definedName>
    <definedName name="_FAC2" localSheetId="11">'[3]SPREAD SHEET'!#REF!</definedName>
    <definedName name="_FAC2" localSheetId="10">'[3]SPREAD SHEET'!#REF!</definedName>
    <definedName name="_FAC2" localSheetId="1">'[3]SPREAD SHEET'!#REF!</definedName>
    <definedName name="_FAC2" localSheetId="0">'[3]SPREAD SHEET'!#REF!</definedName>
    <definedName name="_FAC2">'[3]SPREAD SHEET'!#REF!</definedName>
    <definedName name="_HDG2" localSheetId="3">'[3]SPREAD SHEET'!#REF!</definedName>
    <definedName name="_HDG2" localSheetId="2">'[3]SPREAD SHEET'!#REF!</definedName>
    <definedName name="_HDG2" localSheetId="7">'[3]SPREAD SHEET'!#REF!</definedName>
    <definedName name="_HDG2" localSheetId="6">'[3]SPREAD SHEET'!#REF!</definedName>
    <definedName name="_HDG2" localSheetId="5">'[3]SPREAD SHEET'!#REF!</definedName>
    <definedName name="_HDG2" localSheetId="4">'[3]SPREAD SHEET'!#REF!</definedName>
    <definedName name="_HDG2" localSheetId="11">'[3]SPREAD SHEET'!#REF!</definedName>
    <definedName name="_HDG2" localSheetId="10">'[3]SPREAD SHEET'!#REF!</definedName>
    <definedName name="_HDG2" localSheetId="1">'[3]SPREAD SHEET'!#REF!</definedName>
    <definedName name="_HDG2" localSheetId="0">'[3]SPREAD SHEET'!#REF!</definedName>
    <definedName name="_HDG2">'[3]SPREAD SHEET'!#REF!</definedName>
    <definedName name="_Key1" localSheetId="3" hidden="1">#REF!</definedName>
    <definedName name="_Key1" localSheetId="2" hidden="1">#REF!</definedName>
    <definedName name="_Key1" localSheetId="7" hidden="1">#REF!</definedName>
    <definedName name="_Key1" localSheetId="6" hidden="1">#REF!</definedName>
    <definedName name="_Key1" localSheetId="5" hidden="1">#REF!</definedName>
    <definedName name="_Key1" localSheetId="4" hidden="1">#REF!</definedName>
    <definedName name="_Key1" localSheetId="13" hidden="1">#REF!</definedName>
    <definedName name="_Key1" localSheetId="12" hidden="1">#REF!</definedName>
    <definedName name="_Key1" localSheetId="11" hidden="1">#REF!</definedName>
    <definedName name="_Key1" localSheetId="10" hidden="1">#REF!</definedName>
    <definedName name="_Key1" localSheetId="1" hidden="1">#REF!</definedName>
    <definedName name="_Key1" localSheetId="0" hidden="1">#REF!</definedName>
    <definedName name="_Key1" hidden="1">#REF!</definedName>
    <definedName name="_LIA2" localSheetId="3">'[3]SPREAD SHEET'!#REF!</definedName>
    <definedName name="_LIA2" localSheetId="2">'[3]SPREAD SHEET'!#REF!</definedName>
    <definedName name="_LIA2" localSheetId="7">'[3]SPREAD SHEET'!#REF!</definedName>
    <definedName name="_LIA2" localSheetId="6">'[3]SPREAD SHEET'!#REF!</definedName>
    <definedName name="_LIA2" localSheetId="5">'[3]SPREAD SHEET'!#REF!</definedName>
    <definedName name="_LIA2" localSheetId="4">'[3]SPREAD SHEET'!#REF!</definedName>
    <definedName name="_LIA2" localSheetId="11">'[3]SPREAD SHEET'!#REF!</definedName>
    <definedName name="_LIA2" localSheetId="10">'[3]SPREAD SHEET'!#REF!</definedName>
    <definedName name="_LIA2" localSheetId="1">'[3]SPREAD SHEET'!#REF!</definedName>
    <definedName name="_LIA2" localSheetId="0">'[3]SPREAD SHEET'!#REF!</definedName>
    <definedName name="_LIA2">'[3]SPREAD SHEET'!#REF!</definedName>
    <definedName name="_Order1" hidden="1">255</definedName>
    <definedName name="_Sort" localSheetId="3" hidden="1">#REF!</definedName>
    <definedName name="_Sort" localSheetId="2" hidden="1">#REF!</definedName>
    <definedName name="_Sort" localSheetId="7" hidden="1">#REF!</definedName>
    <definedName name="_Sort" localSheetId="6" hidden="1">#REF!</definedName>
    <definedName name="_Sort" localSheetId="5" hidden="1">#REF!</definedName>
    <definedName name="_Sort" localSheetId="4" hidden="1">#REF!</definedName>
    <definedName name="_Sort" localSheetId="13" hidden="1">#REF!</definedName>
    <definedName name="_Sort" localSheetId="12" hidden="1">#REF!</definedName>
    <definedName name="_Sort" localSheetId="11" hidden="1">#REF!</definedName>
    <definedName name="_Sort" localSheetId="10" hidden="1">#REF!</definedName>
    <definedName name="_Sort" localSheetId="1" hidden="1">#REF!</definedName>
    <definedName name="_Sort" localSheetId="0" hidden="1">#REF!</definedName>
    <definedName name="_Sort" hidden="1">#REF!</definedName>
    <definedName name="A" localSheetId="3">#REF!</definedName>
    <definedName name="A" localSheetId="2">#REF!</definedName>
    <definedName name="A" localSheetId="7">#REF!</definedName>
    <definedName name="A" localSheetId="6">#REF!</definedName>
    <definedName name="A" localSheetId="5">#REF!</definedName>
    <definedName name="A" localSheetId="4">#REF!</definedName>
    <definedName name="A" localSheetId="13">#REF!</definedName>
    <definedName name="A" localSheetId="12">#REF!</definedName>
    <definedName name="A" localSheetId="11">#REF!</definedName>
    <definedName name="A" localSheetId="10">#REF!</definedName>
    <definedName name="A" localSheetId="1">#REF!</definedName>
    <definedName name="A" localSheetId="0">#REF!</definedName>
    <definedName name="A">#REF!</definedName>
    <definedName name="a_16">[8]Sheet1!$H$67</definedName>
    <definedName name="aaa" localSheetId="3">'[3]SPREAD SHEET'!#REF!</definedName>
    <definedName name="aaa" localSheetId="2">'[3]SPREAD SHEET'!#REF!</definedName>
    <definedName name="aaa" localSheetId="7">'[3]SPREAD SHEET'!#REF!</definedName>
    <definedName name="aaa" localSheetId="6">'[3]SPREAD SHEET'!#REF!</definedName>
    <definedName name="aaa" localSheetId="5">'[3]SPREAD SHEET'!#REF!</definedName>
    <definedName name="aaa" localSheetId="4">'[3]SPREAD SHEET'!#REF!</definedName>
    <definedName name="aaa" localSheetId="11">'[3]SPREAD SHEET'!#REF!</definedName>
    <definedName name="aaa" localSheetId="10">'[3]SPREAD SHEET'!#REF!</definedName>
    <definedName name="aaa" localSheetId="1">'[3]SPREAD SHEET'!#REF!</definedName>
    <definedName name="aaa" localSheetId="0">'[3]SPREAD SHEET'!#REF!</definedName>
    <definedName name="aaa">'[3]SPREAD SHEET'!#REF!</definedName>
    <definedName name="acetiline" localSheetId="3">'[9]HARGA SATUAN'!#REF!</definedName>
    <definedName name="acetiline" localSheetId="2">'[9]HARGA SATUAN'!#REF!</definedName>
    <definedName name="acetiline" localSheetId="7">'[9]HARGA SATUAN'!#REF!</definedName>
    <definedName name="acetiline" localSheetId="6">'[9]HARGA SATUAN'!#REF!</definedName>
    <definedName name="acetiline" localSheetId="5">'[9]HARGA SATUAN'!#REF!</definedName>
    <definedName name="acetiline" localSheetId="4">'[9]HARGA SATUAN'!#REF!</definedName>
    <definedName name="acetiline" localSheetId="11">'[9]HARGA SATUAN'!#REF!</definedName>
    <definedName name="acetiline" localSheetId="10">'[9]HARGA SATUAN'!#REF!</definedName>
    <definedName name="acetiline" localSheetId="1">'[9]HARGA SATUAN'!#REF!</definedName>
    <definedName name="acetiline" localSheetId="0">'[9]HARGA SATUAN'!#REF!</definedName>
    <definedName name="acetiline">'[9]HARGA SATUAN'!#REF!</definedName>
    <definedName name="aci" localSheetId="3">#REF!</definedName>
    <definedName name="aci" localSheetId="2">#REF!</definedName>
    <definedName name="aci" localSheetId="7">#REF!</definedName>
    <definedName name="aci" localSheetId="6">#REF!</definedName>
    <definedName name="aci" localSheetId="5">#REF!</definedName>
    <definedName name="aci" localSheetId="4">#REF!</definedName>
    <definedName name="aci" localSheetId="13">#REF!</definedName>
    <definedName name="aci" localSheetId="12">#REF!</definedName>
    <definedName name="aci" localSheetId="11">#REF!</definedName>
    <definedName name="aci" localSheetId="10">#REF!</definedName>
    <definedName name="aci" localSheetId="1">#REF!</definedName>
    <definedName name="aci" localSheetId="0">#REF!</definedName>
    <definedName name="aci">#REF!</definedName>
    <definedName name="ahs" localSheetId="3">#REF!</definedName>
    <definedName name="ahs" localSheetId="2">#REF!</definedName>
    <definedName name="ahs" localSheetId="7">#REF!</definedName>
    <definedName name="ahs" localSheetId="6">#REF!</definedName>
    <definedName name="ahs" localSheetId="5">#REF!</definedName>
    <definedName name="ahs" localSheetId="4">#REF!</definedName>
    <definedName name="ahs" localSheetId="13">#REF!</definedName>
    <definedName name="ahs" localSheetId="12">#REF!</definedName>
    <definedName name="ahs" localSheetId="11">#REF!</definedName>
    <definedName name="ahs" localSheetId="10">#REF!</definedName>
    <definedName name="ahs" localSheetId="1">#REF!</definedName>
    <definedName name="ahs" localSheetId="0">#REF!</definedName>
    <definedName name="ahs">#REF!</definedName>
    <definedName name="AHS.Rev1">'[10]BQ-E20-02(Rp)'!$B$14:$I$230</definedName>
    <definedName name="al..foil.singl">[11]HARSAT_BAH!$J$12</definedName>
    <definedName name="al.clad">[11]HARSAT_BAH!$J$11</definedName>
    <definedName name="al.foil.dbel" localSheetId="3">#REF!</definedName>
    <definedName name="al.foil.dbel" localSheetId="2">#REF!</definedName>
    <definedName name="al.foil.dbel" localSheetId="7">#REF!</definedName>
    <definedName name="al.foil.dbel" localSheetId="6">#REF!</definedName>
    <definedName name="al.foil.dbel" localSheetId="5">#REF!</definedName>
    <definedName name="al.foil.dbel" localSheetId="4">#REF!</definedName>
    <definedName name="al.foil.dbel" localSheetId="13">#REF!</definedName>
    <definedName name="al.foil.dbel" localSheetId="12">#REF!</definedName>
    <definedName name="al.foil.dbel" localSheetId="11">#REF!</definedName>
    <definedName name="al.foil.dbel" localSheetId="10">#REF!</definedName>
    <definedName name="al.foil.dbel" localSheetId="1">#REF!</definedName>
    <definedName name="al.foil.dbel" localSheetId="0">#REF!</definedName>
    <definedName name="al.foil.dbel">#REF!</definedName>
    <definedName name="alat1" localSheetId="3">'[12]HARGA ALAT'!#REF!</definedName>
    <definedName name="alat1" localSheetId="2">'[12]HARGA ALAT'!#REF!</definedName>
    <definedName name="alat1" localSheetId="7">'[12]HARGA ALAT'!#REF!</definedName>
    <definedName name="alat1" localSheetId="6">'[12]HARGA ALAT'!#REF!</definedName>
    <definedName name="alat1" localSheetId="5">'[12]HARGA ALAT'!#REF!</definedName>
    <definedName name="alat1" localSheetId="4">'[12]HARGA ALAT'!#REF!</definedName>
    <definedName name="alat1" localSheetId="11">'[12]HARGA ALAT'!#REF!</definedName>
    <definedName name="alat1" localSheetId="10">'[12]HARGA ALAT'!#REF!</definedName>
    <definedName name="alat1" localSheetId="1">'[12]HARGA ALAT'!#REF!</definedName>
    <definedName name="alat1" localSheetId="0">'[12]HARGA ALAT'!#REF!</definedName>
    <definedName name="alat1">'[12]HARGA ALAT'!#REF!</definedName>
    <definedName name="alatbantu" localSheetId="3">#REF!</definedName>
    <definedName name="alatbantu" localSheetId="2">#REF!</definedName>
    <definedName name="alatbantu" localSheetId="7">#REF!</definedName>
    <definedName name="alatbantu" localSheetId="6">#REF!</definedName>
    <definedName name="alatbantu" localSheetId="5">#REF!</definedName>
    <definedName name="alatbantu" localSheetId="4">#REF!</definedName>
    <definedName name="alatbantu" localSheetId="13">#REF!</definedName>
    <definedName name="alatbantu" localSheetId="12">#REF!</definedName>
    <definedName name="alatbantu" localSheetId="11">#REF!</definedName>
    <definedName name="alatbantu" localSheetId="10">#REF!</definedName>
    <definedName name="alatbantu" localSheetId="1">#REF!</definedName>
    <definedName name="alatbantu" localSheetId="0">#REF!</definedName>
    <definedName name="alatbantu">#REF!</definedName>
    <definedName name="all_s" localSheetId="3">'[13]H-BHN'!#REF!</definedName>
    <definedName name="all_s" localSheetId="2">'[13]H-BHN'!#REF!</definedName>
    <definedName name="all_s" localSheetId="7">'[13]H-BHN'!#REF!</definedName>
    <definedName name="all_s" localSheetId="6">'[13]H-BHN'!#REF!</definedName>
    <definedName name="all_s" localSheetId="5">'[13]H-BHN'!#REF!</definedName>
    <definedName name="all_s" localSheetId="4">'[13]H-BHN'!#REF!</definedName>
    <definedName name="all_s" localSheetId="11">'[13]H-BHN'!#REF!</definedName>
    <definedName name="all_s" localSheetId="10">'[13]H-BHN'!#REF!</definedName>
    <definedName name="all_s" localSheetId="1">'[13]H-BHN'!#REF!</definedName>
    <definedName name="all_s" localSheetId="0">'[13]H-BHN'!#REF!</definedName>
    <definedName name="all_s">'[13]H-BHN'!#REF!</definedName>
    <definedName name="amp" localSheetId="3">#REF!</definedName>
    <definedName name="amp" localSheetId="2">#REF!</definedName>
    <definedName name="amp" localSheetId="7">#REF!</definedName>
    <definedName name="amp" localSheetId="6">#REF!</definedName>
    <definedName name="amp" localSheetId="5">#REF!</definedName>
    <definedName name="amp" localSheetId="4">#REF!</definedName>
    <definedName name="amp" localSheetId="13">#REF!</definedName>
    <definedName name="amp" localSheetId="12">#REF!</definedName>
    <definedName name="amp" localSheetId="11">#REF!</definedName>
    <definedName name="amp" localSheetId="10">#REF!</definedName>
    <definedName name="amp" localSheetId="1">#REF!</definedName>
    <definedName name="amp" localSheetId="0">#REF!</definedName>
    <definedName name="amp">#REF!</definedName>
    <definedName name="ant.ryp">[11]HARSAT_BAH!$J$14</definedName>
    <definedName name="anti1033">[14]harsat!$H$20</definedName>
    <definedName name="arsitek">'[15]rab - persiapan &amp; lantai-1'!$W$4</definedName>
    <definedName name="as" localSheetId="3">'[3]SPREAD SHEET'!#REF!</definedName>
    <definedName name="as" localSheetId="2">'[3]SPREAD SHEET'!#REF!</definedName>
    <definedName name="as" localSheetId="7">'[3]SPREAD SHEET'!#REF!</definedName>
    <definedName name="as" localSheetId="6">'[3]SPREAD SHEET'!#REF!</definedName>
    <definedName name="as" localSheetId="5">'[3]SPREAD SHEET'!#REF!</definedName>
    <definedName name="as" localSheetId="4">'[3]SPREAD SHEET'!#REF!</definedName>
    <definedName name="as" localSheetId="11">'[3]SPREAD SHEET'!#REF!</definedName>
    <definedName name="as" localSheetId="10">'[3]SPREAD SHEET'!#REF!</definedName>
    <definedName name="as" localSheetId="1">'[3]SPREAD SHEET'!#REF!</definedName>
    <definedName name="as" localSheetId="0">'[3]SPREAD SHEET'!#REF!</definedName>
    <definedName name="as">'[3]SPREAD SHEET'!#REF!</definedName>
    <definedName name="asa" localSheetId="3">'[3]SPREAD SHEET'!#REF!</definedName>
    <definedName name="asa" localSheetId="2">'[3]SPREAD SHEET'!#REF!</definedName>
    <definedName name="asa" localSheetId="7">'[3]SPREAD SHEET'!#REF!</definedName>
    <definedName name="asa" localSheetId="6">'[3]SPREAD SHEET'!#REF!</definedName>
    <definedName name="asa" localSheetId="5">'[3]SPREAD SHEET'!#REF!</definedName>
    <definedName name="asa" localSheetId="4">'[3]SPREAD SHEET'!#REF!</definedName>
    <definedName name="asa" localSheetId="11">'[3]SPREAD SHEET'!#REF!</definedName>
    <definedName name="asa" localSheetId="10">'[3]SPREAD SHEET'!#REF!</definedName>
    <definedName name="asa" localSheetId="1">'[3]SPREAD SHEET'!#REF!</definedName>
    <definedName name="asa" localSheetId="0">'[3]SPREAD SHEET'!#REF!</definedName>
    <definedName name="asa">'[3]SPREAD SHEET'!#REF!</definedName>
    <definedName name="asdf" localSheetId="3">'[3]SPREAD SHEET'!#REF!</definedName>
    <definedName name="asdf" localSheetId="2">'[3]SPREAD SHEET'!#REF!</definedName>
    <definedName name="asdf" localSheetId="7">'[3]SPREAD SHEET'!#REF!</definedName>
    <definedName name="asdf" localSheetId="6">'[3]SPREAD SHEET'!#REF!</definedName>
    <definedName name="asdf" localSheetId="5">'[3]SPREAD SHEET'!#REF!</definedName>
    <definedName name="asdf" localSheetId="4">'[3]SPREAD SHEET'!#REF!</definedName>
    <definedName name="asdf" localSheetId="11">'[3]SPREAD SHEET'!#REF!</definedName>
    <definedName name="asdf" localSheetId="10">'[3]SPREAD SHEET'!#REF!</definedName>
    <definedName name="asdf" localSheetId="1">'[3]SPREAD SHEET'!#REF!</definedName>
    <definedName name="asdf" localSheetId="0">'[3]SPREAD SHEET'!#REF!</definedName>
    <definedName name="asdf">'[3]SPREAD SHEET'!#REF!</definedName>
    <definedName name="asdfasdf" localSheetId="3">'[3]SPREAD SHEET'!#REF!</definedName>
    <definedName name="asdfasdf" localSheetId="2">'[3]SPREAD SHEET'!#REF!</definedName>
    <definedName name="asdfasdf" localSheetId="7">'[3]SPREAD SHEET'!#REF!</definedName>
    <definedName name="asdfasdf" localSheetId="6">'[3]SPREAD SHEET'!#REF!</definedName>
    <definedName name="asdfasdf" localSheetId="5">'[3]SPREAD SHEET'!#REF!</definedName>
    <definedName name="asdfasdf" localSheetId="4">'[3]SPREAD SHEET'!#REF!</definedName>
    <definedName name="asdfasdf" localSheetId="11">'[3]SPREAD SHEET'!#REF!</definedName>
    <definedName name="asdfasdf" localSheetId="10">'[3]SPREAD SHEET'!#REF!</definedName>
    <definedName name="asdfasdf" localSheetId="1">'[3]SPREAD SHEET'!#REF!</definedName>
    <definedName name="asdfasdf" localSheetId="0">'[3]SPREAD SHEET'!#REF!</definedName>
    <definedName name="asdfasdf">'[3]SPREAD SHEET'!#REF!</definedName>
    <definedName name="asdfasdfa" localSheetId="3">'[3]SPREAD SHEET'!#REF!</definedName>
    <definedName name="asdfasdfa" localSheetId="2">'[3]SPREAD SHEET'!#REF!</definedName>
    <definedName name="asdfasdfa" localSheetId="7">'[3]SPREAD SHEET'!#REF!</definedName>
    <definedName name="asdfasdfa" localSheetId="6">'[3]SPREAD SHEET'!#REF!</definedName>
    <definedName name="asdfasdfa" localSheetId="5">'[3]SPREAD SHEET'!#REF!</definedName>
    <definedName name="asdfasdfa" localSheetId="4">'[3]SPREAD SHEET'!#REF!</definedName>
    <definedName name="asdfasdfa" localSheetId="11">'[3]SPREAD SHEET'!#REF!</definedName>
    <definedName name="asdfasdfa" localSheetId="10">'[3]SPREAD SHEET'!#REF!</definedName>
    <definedName name="asdfasdfa" localSheetId="1">'[3]SPREAD SHEET'!#REF!</definedName>
    <definedName name="asdfasdfa" localSheetId="0">'[3]SPREAD SHEET'!#REF!</definedName>
    <definedName name="asdfasdfa">'[3]SPREAD SHEET'!#REF!</definedName>
    <definedName name="asdfsadf" localSheetId="3">'[3]SPREAD SHEET'!#REF!</definedName>
    <definedName name="asdfsadf" localSheetId="2">'[3]SPREAD SHEET'!#REF!</definedName>
    <definedName name="asdfsadf" localSheetId="7">'[3]SPREAD SHEET'!#REF!</definedName>
    <definedName name="asdfsadf" localSheetId="6">'[3]SPREAD SHEET'!#REF!</definedName>
    <definedName name="asdfsadf" localSheetId="5">'[3]SPREAD SHEET'!#REF!</definedName>
    <definedName name="asdfsadf" localSheetId="4">'[3]SPREAD SHEET'!#REF!</definedName>
    <definedName name="asdfsadf" localSheetId="11">'[3]SPREAD SHEET'!#REF!</definedName>
    <definedName name="asdfsadf" localSheetId="10">'[3]SPREAD SHEET'!#REF!</definedName>
    <definedName name="asdfsadf" localSheetId="1">'[3]SPREAD SHEET'!#REF!</definedName>
    <definedName name="asdfsadf" localSheetId="0">'[3]SPREAD SHEET'!#REF!</definedName>
    <definedName name="asdfsadf">'[3]SPREAD SHEET'!#REF!</definedName>
    <definedName name="aserta" localSheetId="3">'[3]SPREAD SHEET'!#REF!</definedName>
    <definedName name="aserta" localSheetId="2">'[3]SPREAD SHEET'!#REF!</definedName>
    <definedName name="aserta" localSheetId="7">'[3]SPREAD SHEET'!#REF!</definedName>
    <definedName name="aserta" localSheetId="6">'[3]SPREAD SHEET'!#REF!</definedName>
    <definedName name="aserta" localSheetId="5">'[3]SPREAD SHEET'!#REF!</definedName>
    <definedName name="aserta" localSheetId="4">'[3]SPREAD SHEET'!#REF!</definedName>
    <definedName name="aserta" localSheetId="11">'[3]SPREAD SHEET'!#REF!</definedName>
    <definedName name="aserta" localSheetId="10">'[3]SPREAD SHEET'!#REF!</definedName>
    <definedName name="aserta" localSheetId="1">'[3]SPREAD SHEET'!#REF!</definedName>
    <definedName name="aserta" localSheetId="0">'[3]SPREAD SHEET'!#REF!</definedName>
    <definedName name="aserta">'[3]SPREAD SHEET'!#REF!</definedName>
    <definedName name="aspal" localSheetId="3">#REF!</definedName>
    <definedName name="aspal" localSheetId="2">#REF!</definedName>
    <definedName name="aspal" localSheetId="7">#REF!</definedName>
    <definedName name="aspal" localSheetId="6">#REF!</definedName>
    <definedName name="aspal" localSheetId="5">#REF!</definedName>
    <definedName name="aspal" localSheetId="4">#REF!</definedName>
    <definedName name="aspal" localSheetId="13">#REF!</definedName>
    <definedName name="aspal" localSheetId="12">#REF!</definedName>
    <definedName name="aspal" localSheetId="11">#REF!</definedName>
    <definedName name="aspal" localSheetId="10">#REF!</definedName>
    <definedName name="aspal" localSheetId="1">#REF!</definedName>
    <definedName name="aspal" localSheetId="0">#REF!</definedName>
    <definedName name="aspal">#REF!</definedName>
    <definedName name="b">[16]HDasar!$H$27</definedName>
    <definedName name="b_0">[16]HDasar!$H$215</definedName>
    <definedName name="b_bt">[17]HSATUAN!$H$16</definedName>
    <definedName name="b0">[18]HSATUAN!$H$20</definedName>
    <definedName name="ba">[19]harsat!$H$39</definedName>
    <definedName name="bahan" localSheetId="3">#REF!</definedName>
    <definedName name="bahan" localSheetId="2">#REF!</definedName>
    <definedName name="bahan" localSheetId="7">#REF!</definedName>
    <definedName name="bahan" localSheetId="6">#REF!</definedName>
    <definedName name="bahan" localSheetId="5">#REF!</definedName>
    <definedName name="bahan" localSheetId="4">#REF!</definedName>
    <definedName name="bahan" localSheetId="13">#REF!</definedName>
    <definedName name="bahan" localSheetId="12">#REF!</definedName>
    <definedName name="bahan" localSheetId="11">#REF!</definedName>
    <definedName name="bahan" localSheetId="10">#REF!</definedName>
    <definedName name="bahan" localSheetId="1">#REF!</definedName>
    <definedName name="bahan" localSheetId="0">#REF!</definedName>
    <definedName name="bahan">#REF!</definedName>
    <definedName name="bakrie" localSheetId="3">[20]harsat!#REF!</definedName>
    <definedName name="bakrie" localSheetId="2">[20]harsat!#REF!</definedName>
    <definedName name="bakrie" localSheetId="7">[20]harsat!#REF!</definedName>
    <definedName name="bakrie" localSheetId="6">[20]harsat!#REF!</definedName>
    <definedName name="bakrie" localSheetId="5">[20]harsat!#REF!</definedName>
    <definedName name="bakrie" localSheetId="4">[20]harsat!#REF!</definedName>
    <definedName name="bakrie" localSheetId="11">[20]harsat!#REF!</definedName>
    <definedName name="bakrie" localSheetId="10">[20]harsat!#REF!</definedName>
    <definedName name="bakrie" localSheetId="1">[20]harsat!#REF!</definedName>
    <definedName name="bakrie" localSheetId="0">[20]harsat!#REF!</definedName>
    <definedName name="bakrie">[20]harsat!#REF!</definedName>
    <definedName name="balok" localSheetId="3">[6]BELAGIO!#REF!</definedName>
    <definedName name="balok" localSheetId="2">[6]BELAGIO!#REF!</definedName>
    <definedName name="balok" localSheetId="7">[6]BELAGIO!#REF!</definedName>
    <definedName name="balok" localSheetId="6">[6]BELAGIO!#REF!</definedName>
    <definedName name="balok" localSheetId="5">[6]BELAGIO!#REF!</definedName>
    <definedName name="balok" localSheetId="4">[6]BELAGIO!#REF!</definedName>
    <definedName name="balok" localSheetId="11">[6]BELAGIO!#REF!</definedName>
    <definedName name="balok" localSheetId="10">[6]BELAGIO!#REF!</definedName>
    <definedName name="balok" localSheetId="1">[6]BELAGIO!#REF!</definedName>
    <definedName name="balok" localSheetId="0">[6]BELAGIO!#REF!</definedName>
    <definedName name="balok">[6]BELAGIO!#REF!</definedName>
    <definedName name="BANK">[21]bau!$J$35</definedName>
    <definedName name="bantu">[7]S.UPAH!$O$8</definedName>
    <definedName name="bata13" localSheetId="3">[6]ARTAGDING!#REF!</definedName>
    <definedName name="bata13" localSheetId="2">[6]ARTAGDING!#REF!</definedName>
    <definedName name="bata13" localSheetId="7">[6]ARTAGDING!#REF!</definedName>
    <definedName name="bata13" localSheetId="6">[6]ARTAGDING!#REF!</definedName>
    <definedName name="bata13" localSheetId="5">[6]ARTAGDING!#REF!</definedName>
    <definedName name="bata13" localSheetId="4">[6]ARTAGDING!#REF!</definedName>
    <definedName name="bata13" localSheetId="11">[6]ARTAGDING!#REF!</definedName>
    <definedName name="bata13" localSheetId="10">[6]ARTAGDING!#REF!</definedName>
    <definedName name="bata13" localSheetId="1">[6]ARTAGDING!#REF!</definedName>
    <definedName name="bata13" localSheetId="0">[6]ARTAGDING!#REF!</definedName>
    <definedName name="bata13">[6]ARTAGDING!#REF!</definedName>
    <definedName name="bata15" localSheetId="3">[6]ARTAGDING!#REF!</definedName>
    <definedName name="bata15" localSheetId="2">[6]ARTAGDING!#REF!</definedName>
    <definedName name="bata15" localSheetId="7">[6]ARTAGDING!#REF!</definedName>
    <definedName name="bata15" localSheetId="6">[6]ARTAGDING!#REF!</definedName>
    <definedName name="bata15" localSheetId="5">[6]ARTAGDING!#REF!</definedName>
    <definedName name="bata15" localSheetId="4">[6]ARTAGDING!#REF!</definedName>
    <definedName name="bata15" localSheetId="11">[6]ARTAGDING!#REF!</definedName>
    <definedName name="bata15" localSheetId="10">[6]ARTAGDING!#REF!</definedName>
    <definedName name="bata15" localSheetId="1">[6]ARTAGDING!#REF!</definedName>
    <definedName name="bata15" localSheetId="0">[6]ARTAGDING!#REF!</definedName>
    <definedName name="bata15">[6]ARTAGDING!#REF!</definedName>
    <definedName name="bataco">[14]harsat!$H$76</definedName>
    <definedName name="batahebel">[22]S.BAHAN!$J$46</definedName>
    <definedName name="batako">[23]harsat!$H$26</definedName>
    <definedName name="batamerah">[23]harsat!$H$25</definedName>
    <definedName name="batubata">'[9]HARGA SATUAN'!$G$19</definedName>
    <definedName name="Batukali">[23]harsat!$H$12</definedName>
    <definedName name="BATUPECAH" localSheetId="3">#REF!</definedName>
    <definedName name="BATUPECAH" localSheetId="2">#REF!</definedName>
    <definedName name="BATUPECAH" localSheetId="7">#REF!</definedName>
    <definedName name="BATUPECAH" localSheetId="6">#REF!</definedName>
    <definedName name="BATUPECAH" localSheetId="5">#REF!</definedName>
    <definedName name="BATUPECAH" localSheetId="4">#REF!</definedName>
    <definedName name="BATUPECAH" localSheetId="13">#REF!</definedName>
    <definedName name="BATUPECAH" localSheetId="12">#REF!</definedName>
    <definedName name="BATUPECAH" localSheetId="11">#REF!</definedName>
    <definedName name="BATUPECAH" localSheetId="10">#REF!</definedName>
    <definedName name="BATUPECAH" localSheetId="1">#REF!</definedName>
    <definedName name="BATUPECAH" localSheetId="0">#REF!</definedName>
    <definedName name="BATUPECAH">#REF!</definedName>
    <definedName name="bau">[21]bau!$J$9</definedName>
    <definedName name="bb">[16]HDasar!$H$22</definedName>
    <definedName name="begkolombulat" localSheetId="3">[6]MANHATTAN!#REF!</definedName>
    <definedName name="begkolombulat" localSheetId="2">[6]MANHATTAN!#REF!</definedName>
    <definedName name="begkolombulat" localSheetId="7">[6]MANHATTAN!#REF!</definedName>
    <definedName name="begkolombulat" localSheetId="6">[6]MANHATTAN!#REF!</definedName>
    <definedName name="begkolombulat" localSheetId="5">[6]MANHATTAN!#REF!</definedName>
    <definedName name="begkolombulat" localSheetId="4">[6]MANHATTAN!#REF!</definedName>
    <definedName name="begkolombulat" localSheetId="11">[6]MANHATTAN!#REF!</definedName>
    <definedName name="begkolombulat" localSheetId="10">[6]MANHATTAN!#REF!</definedName>
    <definedName name="begkolombulat" localSheetId="1">[6]MANHATTAN!#REF!</definedName>
    <definedName name="begkolombulat" localSheetId="0">[6]MANHATTAN!#REF!</definedName>
    <definedName name="begkolombulat">[6]MANHATTAN!#REF!</definedName>
    <definedName name="bek_b" localSheetId="3">[24]Analisa!#REF!</definedName>
    <definedName name="bek_b" localSheetId="2">[24]Analisa!#REF!</definedName>
    <definedName name="bek_b" localSheetId="7">[24]Analisa!#REF!</definedName>
    <definedName name="bek_b" localSheetId="6">[24]Analisa!#REF!</definedName>
    <definedName name="bek_b" localSheetId="5">[24]Analisa!#REF!</definedName>
    <definedName name="bek_b" localSheetId="4">[24]Analisa!#REF!</definedName>
    <definedName name="bek_b" localSheetId="11">[24]Analisa!#REF!</definedName>
    <definedName name="bek_b" localSheetId="10">[24]Analisa!#REF!</definedName>
    <definedName name="bek_b" localSheetId="1">[24]Analisa!#REF!</definedName>
    <definedName name="bek_b" localSheetId="0">[24]Analisa!#REF!</definedName>
    <definedName name="bek_b">[24]Analisa!#REF!</definedName>
    <definedName name="bek_btc" localSheetId="3">'[25]FLAF&amp;PARTSI'!#REF!</definedName>
    <definedName name="bek_btc" localSheetId="2">'[25]FLAF&amp;PARTSI'!#REF!</definedName>
    <definedName name="bek_btc" localSheetId="7">'[25]FLAF&amp;PARTSI'!#REF!</definedName>
    <definedName name="bek_btc" localSheetId="6">'[25]FLAF&amp;PARTSI'!#REF!</definedName>
    <definedName name="bek_btc" localSheetId="5">'[25]FLAF&amp;PARTSI'!#REF!</definedName>
    <definedName name="bek_btc" localSheetId="4">'[25]FLAF&amp;PARTSI'!#REF!</definedName>
    <definedName name="bek_btc" localSheetId="11">'[25]FLAF&amp;PARTSI'!#REF!</definedName>
    <definedName name="bek_btc" localSheetId="10">'[25]FLAF&amp;PARTSI'!#REF!</definedName>
    <definedName name="bek_btc" localSheetId="1">'[25]FLAF&amp;PARTSI'!#REF!</definedName>
    <definedName name="bek_btc" localSheetId="0">'[25]FLAF&amp;PARTSI'!#REF!</definedName>
    <definedName name="bek_btc">'[25]FLAF&amp;PARTSI'!#REF!</definedName>
    <definedName name="bek_d" localSheetId="3">'[25]FLAF&amp;PARTSI'!#REF!</definedName>
    <definedName name="bek_d" localSheetId="2">'[25]FLAF&amp;PARTSI'!#REF!</definedName>
    <definedName name="bek_d" localSheetId="7">'[25]FLAF&amp;PARTSI'!#REF!</definedName>
    <definedName name="bek_d" localSheetId="6">'[25]FLAF&amp;PARTSI'!#REF!</definedName>
    <definedName name="bek_d" localSheetId="5">'[25]FLAF&amp;PARTSI'!#REF!</definedName>
    <definedName name="bek_d" localSheetId="4">'[25]FLAF&amp;PARTSI'!#REF!</definedName>
    <definedName name="bek_d" localSheetId="11">'[25]FLAF&amp;PARTSI'!#REF!</definedName>
    <definedName name="bek_d" localSheetId="10">'[25]FLAF&amp;PARTSI'!#REF!</definedName>
    <definedName name="bek_d" localSheetId="1">'[25]FLAF&amp;PARTSI'!#REF!</definedName>
    <definedName name="bek_d" localSheetId="0">'[25]FLAF&amp;PARTSI'!#REF!</definedName>
    <definedName name="bek_d">'[25]FLAF&amp;PARTSI'!#REF!</definedName>
    <definedName name="bek_k" localSheetId="3">'[25]FLAF&amp;PARTSI'!#REF!</definedName>
    <definedName name="bek_k" localSheetId="2">'[25]FLAF&amp;PARTSI'!#REF!</definedName>
    <definedName name="bek_k" localSheetId="7">'[25]FLAF&amp;PARTSI'!#REF!</definedName>
    <definedName name="bek_k" localSheetId="6">'[25]FLAF&amp;PARTSI'!#REF!</definedName>
    <definedName name="bek_k" localSheetId="5">'[25]FLAF&amp;PARTSI'!#REF!</definedName>
    <definedName name="bek_k" localSheetId="4">'[25]FLAF&amp;PARTSI'!#REF!</definedName>
    <definedName name="bek_k" localSheetId="11">'[25]FLAF&amp;PARTSI'!#REF!</definedName>
    <definedName name="bek_k" localSheetId="10">'[25]FLAF&amp;PARTSI'!#REF!</definedName>
    <definedName name="bek_k" localSheetId="1">'[25]FLAF&amp;PARTSI'!#REF!</definedName>
    <definedName name="bek_k" localSheetId="0">'[25]FLAF&amp;PARTSI'!#REF!</definedName>
    <definedName name="bek_k">'[25]FLAF&amp;PARTSI'!#REF!</definedName>
    <definedName name="bek_l" localSheetId="3">'[25]FLAF&amp;PARTSI'!#REF!</definedName>
    <definedName name="bek_l" localSheetId="2">'[25]FLAF&amp;PARTSI'!#REF!</definedName>
    <definedName name="bek_l" localSheetId="7">'[25]FLAF&amp;PARTSI'!#REF!</definedName>
    <definedName name="bek_l" localSheetId="6">'[25]FLAF&amp;PARTSI'!#REF!</definedName>
    <definedName name="bek_l" localSheetId="5">'[25]FLAF&amp;PARTSI'!#REF!</definedName>
    <definedName name="bek_l" localSheetId="4">'[25]FLAF&amp;PARTSI'!#REF!</definedName>
    <definedName name="bek_l" localSheetId="11">'[25]FLAF&amp;PARTSI'!#REF!</definedName>
    <definedName name="bek_l" localSheetId="10">'[25]FLAF&amp;PARTSI'!#REF!</definedName>
    <definedName name="bek_l" localSheetId="1">'[25]FLAF&amp;PARTSI'!#REF!</definedName>
    <definedName name="bek_l" localSheetId="0">'[25]FLAF&amp;PARTSI'!#REF!</definedName>
    <definedName name="bek_l">'[25]FLAF&amp;PARTSI'!#REF!</definedName>
    <definedName name="bekbalok" localSheetId="3">[6]ARTAGDING!#REF!</definedName>
    <definedName name="bekbalok" localSheetId="2">[6]ARTAGDING!#REF!</definedName>
    <definedName name="bekbalok" localSheetId="7">[6]ARTAGDING!#REF!</definedName>
    <definedName name="bekbalok" localSheetId="6">[6]ARTAGDING!#REF!</definedName>
    <definedName name="bekbalok" localSheetId="5">[6]ARTAGDING!#REF!</definedName>
    <definedName name="bekbalok" localSheetId="4">[6]ARTAGDING!#REF!</definedName>
    <definedName name="bekbalok" localSheetId="11">[6]ARTAGDING!#REF!</definedName>
    <definedName name="bekbalok" localSheetId="10">[6]ARTAGDING!#REF!</definedName>
    <definedName name="bekbalok" localSheetId="1">[6]ARTAGDING!#REF!</definedName>
    <definedName name="bekbalok" localSheetId="0">[6]ARTAGDING!#REF!</definedName>
    <definedName name="bekbalok">[6]ARTAGDING!#REF!</definedName>
    <definedName name="bekddng">'[8]DAF-5'!$I$163</definedName>
    <definedName name="BEKISTING">[7]S.BAHAN!$K$25</definedName>
    <definedName name="beklant">'[8]DAF-5'!$I$181</definedName>
    <definedName name="Beklantai" localSheetId="3">[24]Analisa!#REF!</definedName>
    <definedName name="Beklantai" localSheetId="2">[24]Analisa!#REF!</definedName>
    <definedName name="Beklantai" localSheetId="7">[24]Analisa!#REF!</definedName>
    <definedName name="Beklantai" localSheetId="6">[24]Analisa!#REF!</definedName>
    <definedName name="Beklantai" localSheetId="5">[24]Analisa!#REF!</definedName>
    <definedName name="Beklantai" localSheetId="4">[24]Analisa!#REF!</definedName>
    <definedName name="Beklantai" localSheetId="11">[24]Analisa!#REF!</definedName>
    <definedName name="Beklantai" localSheetId="10">[24]Analisa!#REF!</definedName>
    <definedName name="Beklantai" localSheetId="1">[24]Analisa!#REF!</definedName>
    <definedName name="Beklantai" localSheetId="0">[24]Analisa!#REF!</definedName>
    <definedName name="Beklantai">[24]Analisa!#REF!</definedName>
    <definedName name="BENDRAT">[7]S.BAHAN!$K$37</definedName>
    <definedName name="besi39" localSheetId="3">[6]BELAGIO!#REF!</definedName>
    <definedName name="besi39" localSheetId="2">[6]BELAGIO!#REF!</definedName>
    <definedName name="besi39" localSheetId="7">[6]BELAGIO!#REF!</definedName>
    <definedName name="besi39" localSheetId="6">[6]BELAGIO!#REF!</definedName>
    <definedName name="besi39" localSheetId="5">[6]BELAGIO!#REF!</definedName>
    <definedName name="besi39" localSheetId="4">[6]BELAGIO!#REF!</definedName>
    <definedName name="besi39" localSheetId="11">[6]BELAGIO!#REF!</definedName>
    <definedName name="besi39" localSheetId="10">[6]BELAGIO!#REF!</definedName>
    <definedName name="besi39" localSheetId="1">[6]BELAGIO!#REF!</definedName>
    <definedName name="besi39" localSheetId="0">[6]BELAGIO!#REF!</definedName>
    <definedName name="besi39">[6]BELAGIO!#REF!</definedName>
    <definedName name="besibeton">'[26]DAF-BAHAN'!$F$22</definedName>
    <definedName name="besibton">[18]HSATUAN!$H$16</definedName>
    <definedName name="besiinp" localSheetId="3">'[9]HARGA SATUAN'!#REF!</definedName>
    <definedName name="besiinp" localSheetId="2">'[9]HARGA SATUAN'!#REF!</definedName>
    <definedName name="besiinp" localSheetId="7">'[9]HARGA SATUAN'!#REF!</definedName>
    <definedName name="besiinp" localSheetId="6">'[9]HARGA SATUAN'!#REF!</definedName>
    <definedName name="besiinp" localSheetId="5">'[9]HARGA SATUAN'!#REF!</definedName>
    <definedName name="besiinp" localSheetId="4">'[9]HARGA SATUAN'!#REF!</definedName>
    <definedName name="besiinp" localSheetId="11">'[9]HARGA SATUAN'!#REF!</definedName>
    <definedName name="besiinp" localSheetId="10">'[9]HARGA SATUAN'!#REF!</definedName>
    <definedName name="besiinp" localSheetId="1">'[9]HARGA SATUAN'!#REF!</definedName>
    <definedName name="besiinp" localSheetId="0">'[9]HARGA SATUAN'!#REF!</definedName>
    <definedName name="besiinp">'[9]HARGA SATUAN'!#REF!</definedName>
    <definedName name="besiplat" localSheetId="3">'[9]HARGA SATUAN'!#REF!</definedName>
    <definedName name="besiplat" localSheetId="2">'[9]HARGA SATUAN'!#REF!</definedName>
    <definedName name="besiplat" localSheetId="7">'[9]HARGA SATUAN'!#REF!</definedName>
    <definedName name="besiplat" localSheetId="6">'[9]HARGA SATUAN'!#REF!</definedName>
    <definedName name="besiplat" localSheetId="5">'[9]HARGA SATUAN'!#REF!</definedName>
    <definedName name="besiplat" localSheetId="4">'[9]HARGA SATUAN'!#REF!</definedName>
    <definedName name="besiplat" localSheetId="11">'[9]HARGA SATUAN'!#REF!</definedName>
    <definedName name="besiplat" localSheetId="10">'[9]HARGA SATUAN'!#REF!</definedName>
    <definedName name="besiplat" localSheetId="1">'[9]HARGA SATUAN'!#REF!</definedName>
    <definedName name="besiplat" localSheetId="0">'[9]HARGA SATUAN'!#REF!</definedName>
    <definedName name="besiplat">'[9]HARGA SATUAN'!#REF!</definedName>
    <definedName name="besisiku" localSheetId="3">'[9]HARGA SATUAN'!#REF!</definedName>
    <definedName name="besisiku" localSheetId="2">'[9]HARGA SATUAN'!#REF!</definedName>
    <definedName name="besisiku" localSheetId="7">'[9]HARGA SATUAN'!#REF!</definedName>
    <definedName name="besisiku" localSheetId="6">'[9]HARGA SATUAN'!#REF!</definedName>
    <definedName name="besisiku" localSheetId="5">'[9]HARGA SATUAN'!#REF!</definedName>
    <definedName name="besisiku" localSheetId="4">'[9]HARGA SATUAN'!#REF!</definedName>
    <definedName name="besisiku" localSheetId="11">'[9]HARGA SATUAN'!#REF!</definedName>
    <definedName name="besisiku" localSheetId="10">'[9]HARGA SATUAN'!#REF!</definedName>
    <definedName name="besisiku" localSheetId="1">'[9]HARGA SATUAN'!#REF!</definedName>
    <definedName name="besisiku" localSheetId="0">'[9]HARGA SATUAN'!#REF!</definedName>
    <definedName name="besisiku">'[9]HARGA SATUAN'!#REF!</definedName>
    <definedName name="beton125">[23]harsat!$H$20</definedName>
    <definedName name="beton250">[23]harsat!$H$21</definedName>
    <definedName name="beton250nf">[23]harsat!$H$22</definedName>
    <definedName name="betonfc25">'[26]DAF-BAHAN'!$F$33</definedName>
    <definedName name="betonfc35">'[26]DAF-BAHAN'!$F$35</definedName>
    <definedName name="betonfc40">'[26]DAF-BAHAN'!$F$36</definedName>
    <definedName name="betonfc50">'[26]DAF-BAHAN'!$F$38</definedName>
    <definedName name="betonk125">'[26]DAF-BAHAN'!$F$30</definedName>
    <definedName name="betonk175" localSheetId="3">#REF!</definedName>
    <definedName name="betonk175" localSheetId="2">#REF!</definedName>
    <definedName name="betonk175" localSheetId="7">#REF!</definedName>
    <definedName name="betonk175" localSheetId="6">#REF!</definedName>
    <definedName name="betonk175" localSheetId="5">#REF!</definedName>
    <definedName name="betonk175" localSheetId="4">#REF!</definedName>
    <definedName name="betonk175" localSheetId="13">#REF!</definedName>
    <definedName name="betonk175" localSheetId="12">#REF!</definedName>
    <definedName name="betonk175" localSheetId="11">#REF!</definedName>
    <definedName name="betonk175" localSheetId="10">#REF!</definedName>
    <definedName name="betonk175" localSheetId="1">#REF!</definedName>
    <definedName name="betonk175" localSheetId="0">#REF!</definedName>
    <definedName name="betonk175">#REF!</definedName>
    <definedName name="betonk225" localSheetId="3">#REF!</definedName>
    <definedName name="betonk225" localSheetId="2">#REF!</definedName>
    <definedName name="betonk225" localSheetId="7">#REF!</definedName>
    <definedName name="betonk225" localSheetId="6">#REF!</definedName>
    <definedName name="betonk225" localSheetId="5">#REF!</definedName>
    <definedName name="betonk225" localSheetId="4">#REF!</definedName>
    <definedName name="betonk225" localSheetId="13">#REF!</definedName>
    <definedName name="betonk225" localSheetId="12">#REF!</definedName>
    <definedName name="betonk225" localSheetId="11">#REF!</definedName>
    <definedName name="betonk225" localSheetId="10">#REF!</definedName>
    <definedName name="betonk225" localSheetId="1">#REF!</definedName>
    <definedName name="betonk225" localSheetId="0">#REF!</definedName>
    <definedName name="betonk225">#REF!</definedName>
    <definedName name="betonk300">'[26]DAF-BAHAN'!$F$34</definedName>
    <definedName name="bg">'[8]DAF-5'!$I$19</definedName>
    <definedName name="bitutine">'[26]DAF-BAHAN'!$F$67</definedName>
    <definedName name="bm">[16]HDasar!$H$29</definedName>
    <definedName name="bondagen">[18]HSATUAN!$H$18</definedName>
    <definedName name="bongkar">[7]S.UPAH!$J$29</definedName>
    <definedName name="borneo">[23]harsat!$H$29</definedName>
    <definedName name="bp">[8]Sheet1!$H$68</definedName>
    <definedName name="brcm6">[23]harsat!$H$16</definedName>
    <definedName name="bs">[16]HDasar!$H$32</definedName>
    <definedName name="bt">[27]harsat!$H$62</definedName>
    <definedName name="btaco">[8]Sheet1!$H$29</definedName>
    <definedName name="btacotnah">[8]Sheet1!$H$30</definedName>
    <definedName name="btcopondsi">'[8]DAF-5'!$I$189</definedName>
    <definedName name="btkali">'[9]HARGA SATUAN'!$G$18</definedName>
    <definedName name="bton250">[18]HSATUAN!$H$21</definedName>
    <definedName name="bton300">[18]HSATUAN!$H$22</definedName>
    <definedName name="bton350">[18]HSATUAN!$H$23</definedName>
    <definedName name="bton400">[8]Sheet1!$H$22</definedName>
    <definedName name="bton550">[8]Sheet1!$H$23</definedName>
    <definedName name="btonbalok250">'[8]DAF-5'!$I$96</definedName>
    <definedName name="btonbalok300">'[8]DAF-5'!$I$110</definedName>
    <definedName name="btonbalok400">'[8]DAF-5'!$I$124</definedName>
    <definedName name="btonbalok550">'[8]DAF-5'!$I$138</definedName>
    <definedName name="btonddg250">'[8]DAF-5'!$I$103</definedName>
    <definedName name="btonddg300">'[8]DAF-5'!$I$117</definedName>
    <definedName name="btonddg400">'[8]DAF-5'!$I$131</definedName>
    <definedName name="btonddg550">'[8]DAF-5'!$I$145</definedName>
    <definedName name="btonlantkrja">'[8]DAF-5'!$I$61</definedName>
    <definedName name="btukali">[8]Sheet1!$H$12</definedName>
    <definedName name="buangtnh">[18]HSATUAN!$H$178</definedName>
    <definedName name="BUANGTNHGAL">[28]Analisa!$I$873</definedName>
    <definedName name="c0r1">[7]S.UPAH!$J$26</definedName>
    <definedName name="carpet">[14]harsat!$H$28</definedName>
    <definedName name="cat_d">[14]harsat!$H$123</definedName>
    <definedName name="cat_k">[14]harsat!$H$126</definedName>
    <definedName name="cat_p">[14]harsat!$H$125</definedName>
    <definedName name="catdlm" localSheetId="3">'[13]H-BHN'!#REF!</definedName>
    <definedName name="catdlm" localSheetId="2">'[13]H-BHN'!#REF!</definedName>
    <definedName name="catdlm" localSheetId="7">'[13]H-BHN'!#REF!</definedName>
    <definedName name="catdlm" localSheetId="6">'[13]H-BHN'!#REF!</definedName>
    <definedName name="catdlm" localSheetId="5">'[13]H-BHN'!#REF!</definedName>
    <definedName name="catdlm" localSheetId="4">'[13]H-BHN'!#REF!</definedName>
    <definedName name="catdlm" localSheetId="11">'[13]H-BHN'!#REF!</definedName>
    <definedName name="catdlm" localSheetId="10">'[13]H-BHN'!#REF!</definedName>
    <definedName name="catdlm" localSheetId="1">'[13]H-BHN'!#REF!</definedName>
    <definedName name="catdlm" localSheetId="0">'[13]H-BHN'!#REF!</definedName>
    <definedName name="catdlm">'[13]H-BHN'!#REF!</definedName>
    <definedName name="catex" localSheetId="3">[6]SENTUL!#REF!</definedName>
    <definedName name="catex" localSheetId="2">[6]SENTUL!#REF!</definedName>
    <definedName name="catex" localSheetId="7">[6]SENTUL!#REF!</definedName>
    <definedName name="catex" localSheetId="6">[6]SENTUL!#REF!</definedName>
    <definedName name="catex" localSheetId="5">[6]SENTUL!#REF!</definedName>
    <definedName name="catex" localSheetId="4">[6]SENTUL!#REF!</definedName>
    <definedName name="catex" localSheetId="11">[6]SENTUL!#REF!</definedName>
    <definedName name="catex" localSheetId="10">[6]SENTUL!#REF!</definedName>
    <definedName name="catex" localSheetId="1">[6]SENTUL!#REF!</definedName>
    <definedName name="catex" localSheetId="0">[6]SENTUL!#REF!</definedName>
    <definedName name="catex">[6]SENTUL!#REF!</definedName>
    <definedName name="catkayu">[6]POMALA!$I$874</definedName>
    <definedName name="catminyak">[22]S.BAHAN!$J$41</definedName>
    <definedName name="catsupergloss">[29]Rekap!$H$121</definedName>
    <definedName name="cattex" localSheetId="3">[24]Analisa!#REF!</definedName>
    <definedName name="cattex" localSheetId="2">[24]Analisa!#REF!</definedName>
    <definedName name="cattex" localSheetId="7">[24]Analisa!#REF!</definedName>
    <definedName name="cattex" localSheetId="6">[24]Analisa!#REF!</definedName>
    <definedName name="cattex" localSheetId="5">[24]Analisa!#REF!</definedName>
    <definedName name="cattex" localSheetId="4">[24]Analisa!#REF!</definedName>
    <definedName name="cattex" localSheetId="11">[24]Analisa!#REF!</definedName>
    <definedName name="cattex" localSheetId="10">[24]Analisa!#REF!</definedName>
    <definedName name="cattex" localSheetId="1">[24]Analisa!#REF!</definedName>
    <definedName name="cattex" localSheetId="0">[24]Analisa!#REF!</definedName>
    <definedName name="cattex">[24]Analisa!#REF!</definedName>
    <definedName name="cermin">[29]Rekap!$H$34</definedName>
    <definedName name="CEROCOK">[7]S.BAHAN!$K$26</definedName>
    <definedName name="chainsaw">[30]harsat!$G$63</definedName>
    <definedName name="cjongkok">[29]Rekap!$H$58</definedName>
    <definedName name="closetc48">[14]harsat!$H$38</definedName>
    <definedName name="closetduduk">[29]Rekap!$H$47</definedName>
    <definedName name="compresor" localSheetId="3">#REF!</definedName>
    <definedName name="compresor" localSheetId="2">#REF!</definedName>
    <definedName name="compresor" localSheetId="7">#REF!</definedName>
    <definedName name="compresor" localSheetId="6">#REF!</definedName>
    <definedName name="compresor" localSheetId="5">#REF!</definedName>
    <definedName name="compresor" localSheetId="4">#REF!</definedName>
    <definedName name="compresor" localSheetId="13">#REF!</definedName>
    <definedName name="compresor" localSheetId="12">#REF!</definedName>
    <definedName name="compresor" localSheetId="11">#REF!</definedName>
    <definedName name="compresor" localSheetId="10">#REF!</definedName>
    <definedName name="compresor" localSheetId="1">#REF!</definedName>
    <definedName name="compresor" localSheetId="0">#REF!</definedName>
    <definedName name="compresor">#REF!</definedName>
    <definedName name="concrete" localSheetId="3">#REF!</definedName>
    <definedName name="concrete" localSheetId="2">#REF!</definedName>
    <definedName name="concrete" localSheetId="7">#REF!</definedName>
    <definedName name="concrete" localSheetId="6">#REF!</definedName>
    <definedName name="concrete" localSheetId="5">#REF!</definedName>
    <definedName name="concrete" localSheetId="4">#REF!</definedName>
    <definedName name="concrete" localSheetId="13">#REF!</definedName>
    <definedName name="concrete" localSheetId="12">#REF!</definedName>
    <definedName name="concrete" localSheetId="11">#REF!</definedName>
    <definedName name="concrete" localSheetId="10">#REF!</definedName>
    <definedName name="concrete" localSheetId="1">#REF!</definedName>
    <definedName name="concrete" localSheetId="0">#REF!</definedName>
    <definedName name="concrete">#REF!</definedName>
    <definedName name="cor_b">[18]HSATUAN!$H$188</definedName>
    <definedName name="cor_d">[18]HSATUAN!$H$190</definedName>
    <definedName name="cor_k">[18]HSATUAN!$H$186</definedName>
    <definedName name="corbalok">[31]h.satuan!$H$137</definedName>
    <definedName name="corbaloklantai">'[26]DAF-UPAH'!$E$15</definedName>
    <definedName name="cordindng">[31]h.satuan!$H$139</definedName>
    <definedName name="corkolom">'[26]DAF-UPAH'!$E$14</definedName>
    <definedName name="corlantaikerja">'[26]DAF-UPAH'!$E$11</definedName>
    <definedName name="corpilecap">'[26]DAF-UPAH'!$E$12</definedName>
    <definedName name="crane" localSheetId="3">#REF!</definedName>
    <definedName name="crane" localSheetId="2">#REF!</definedName>
    <definedName name="crane" localSheetId="7">#REF!</definedName>
    <definedName name="crane" localSheetId="6">#REF!</definedName>
    <definedName name="crane" localSheetId="5">#REF!</definedName>
    <definedName name="crane" localSheetId="4">#REF!</definedName>
    <definedName name="crane" localSheetId="13">#REF!</definedName>
    <definedName name="crane" localSheetId="12">#REF!</definedName>
    <definedName name="crane" localSheetId="11">#REF!</definedName>
    <definedName name="crane" localSheetId="10">#REF!</definedName>
    <definedName name="crane" localSheetId="1">#REF!</definedName>
    <definedName name="crane" localSheetId="0">#REF!</definedName>
    <definedName name="crane">#REF!</definedName>
    <definedName name="ct" localSheetId="3">'[13]H-BHN'!#REF!</definedName>
    <definedName name="ct" localSheetId="2">'[13]H-BHN'!#REF!</definedName>
    <definedName name="ct" localSheetId="7">'[13]H-BHN'!#REF!</definedName>
    <definedName name="ct" localSheetId="6">'[13]H-BHN'!#REF!</definedName>
    <definedName name="ct" localSheetId="5">'[13]H-BHN'!#REF!</definedName>
    <definedName name="ct" localSheetId="4">'[13]H-BHN'!#REF!</definedName>
    <definedName name="ct" localSheetId="11">'[13]H-BHN'!#REF!</definedName>
    <definedName name="ct" localSheetId="10">'[13]H-BHN'!#REF!</definedName>
    <definedName name="ct" localSheetId="1">'[13]H-BHN'!#REF!</definedName>
    <definedName name="ct" localSheetId="0">'[13]H-BHN'!#REF!</definedName>
    <definedName name="ct">'[13]H-BHN'!#REF!</definedName>
    <definedName name="cur_c">[18]HSATUAN!$H$19</definedName>
    <definedName name="daywork">[32]duct!$I$295</definedName>
    <definedName name="ddddd" localSheetId="3">'[3]SPREAD SHEET'!#REF!</definedName>
    <definedName name="ddddd" localSheetId="2">'[3]SPREAD SHEET'!#REF!</definedName>
    <definedName name="ddddd" localSheetId="7">'[3]SPREAD SHEET'!#REF!</definedName>
    <definedName name="ddddd" localSheetId="6">'[3]SPREAD SHEET'!#REF!</definedName>
    <definedName name="ddddd" localSheetId="5">'[3]SPREAD SHEET'!#REF!</definedName>
    <definedName name="ddddd" localSheetId="4">'[3]SPREAD SHEET'!#REF!</definedName>
    <definedName name="ddddd" localSheetId="11">'[3]SPREAD SHEET'!#REF!</definedName>
    <definedName name="ddddd" localSheetId="10">'[3]SPREAD SHEET'!#REF!</definedName>
    <definedName name="ddddd" localSheetId="1">'[3]SPREAD SHEET'!#REF!</definedName>
    <definedName name="ddddd" localSheetId="0">'[3]SPREAD SHEET'!#REF!</definedName>
    <definedName name="ddddd">'[3]SPREAD SHEET'!#REF!</definedName>
    <definedName name="detail" localSheetId="3">#REF!</definedName>
    <definedName name="detail" localSheetId="2">#REF!</definedName>
    <definedName name="detail" localSheetId="7">#REF!</definedName>
    <definedName name="detail" localSheetId="6">#REF!</definedName>
    <definedName name="detail" localSheetId="5">#REF!</definedName>
    <definedName name="detail" localSheetId="4">#REF!</definedName>
    <definedName name="detail" localSheetId="13">#REF!</definedName>
    <definedName name="detail" localSheetId="12">#REF!</definedName>
    <definedName name="detail" localSheetId="11">#REF!</definedName>
    <definedName name="detail" localSheetId="10">#REF!</definedName>
    <definedName name="detail" localSheetId="1">#REF!</definedName>
    <definedName name="detail" localSheetId="0">#REF!</definedName>
    <definedName name="detail">#REF!</definedName>
    <definedName name="dewa" localSheetId="3">#REF!</definedName>
    <definedName name="dewa" localSheetId="2">#REF!</definedName>
    <definedName name="dewa" localSheetId="7">#REF!</definedName>
    <definedName name="dewa" localSheetId="6">#REF!</definedName>
    <definedName name="dewa" localSheetId="5">#REF!</definedName>
    <definedName name="dewa" localSheetId="4">#REF!</definedName>
    <definedName name="dewa" localSheetId="13">#REF!</definedName>
    <definedName name="dewa" localSheetId="12">#REF!</definedName>
    <definedName name="dewa" localSheetId="11">#REF!</definedName>
    <definedName name="dewa" localSheetId="10">#REF!</definedName>
    <definedName name="dewa" localSheetId="1">#REF!</definedName>
    <definedName name="dewa" localSheetId="0">#REF!</definedName>
    <definedName name="dewa">#REF!</definedName>
    <definedName name="diletasi">'[8]DAF-5'!$I$82</definedName>
    <definedName name="dletasijeene">[8]Sheet1!$H$34</definedName>
    <definedName name="Dolar">[16]HDasar!$Q$6</definedName>
    <definedName name="dolken">[7]S.BAHAN!$K$44</definedName>
    <definedName name="dozer" localSheetId="3">#REF!</definedName>
    <definedName name="dozer" localSheetId="2">#REF!</definedName>
    <definedName name="dozer" localSheetId="7">#REF!</definedName>
    <definedName name="dozer" localSheetId="6">#REF!</definedName>
    <definedName name="dozer" localSheetId="5">#REF!</definedName>
    <definedName name="dozer" localSheetId="4">#REF!</definedName>
    <definedName name="dozer" localSheetId="13">#REF!</definedName>
    <definedName name="dozer" localSheetId="12">#REF!</definedName>
    <definedName name="dozer" localSheetId="11">#REF!</definedName>
    <definedName name="dozer" localSheetId="10">#REF!</definedName>
    <definedName name="dozer" localSheetId="1">#REF!</definedName>
    <definedName name="dozer" localSheetId="0">#REF!</definedName>
    <definedName name="dozer">#REF!</definedName>
    <definedName name="dt">[16]HDasar!$H$42</definedName>
    <definedName name="dt6ton" localSheetId="3">#REF!</definedName>
    <definedName name="dt6ton" localSheetId="2">#REF!</definedName>
    <definedName name="dt6ton" localSheetId="7">#REF!</definedName>
    <definedName name="dt6ton" localSheetId="6">#REF!</definedName>
    <definedName name="dt6ton" localSheetId="5">#REF!</definedName>
    <definedName name="dt6ton" localSheetId="4">#REF!</definedName>
    <definedName name="dt6ton" localSheetId="13">#REF!</definedName>
    <definedName name="dt6ton" localSheetId="12">#REF!</definedName>
    <definedName name="dt6ton" localSheetId="11">#REF!</definedName>
    <definedName name="dt6ton" localSheetId="10">#REF!</definedName>
    <definedName name="dt6ton" localSheetId="1">#REF!</definedName>
    <definedName name="dt6ton" localSheetId="0">#REF!</definedName>
    <definedName name="dt6ton">#REF!</definedName>
    <definedName name="e" localSheetId="3">#REF!</definedName>
    <definedName name="e" localSheetId="2">#REF!</definedName>
    <definedName name="e" localSheetId="7">#REF!</definedName>
    <definedName name="e" localSheetId="6">#REF!</definedName>
    <definedName name="e" localSheetId="5">#REF!</definedName>
    <definedName name="e" localSheetId="4">#REF!</definedName>
    <definedName name="e" localSheetId="13">#REF!</definedName>
    <definedName name="e" localSheetId="12">#REF!</definedName>
    <definedName name="e" localSheetId="11">#REF!</definedName>
    <definedName name="e" localSheetId="10">#REF!</definedName>
    <definedName name="e" localSheetId="1">#REF!</definedName>
    <definedName name="e" localSheetId="0">#REF!</definedName>
    <definedName name="e">#REF!</definedName>
    <definedName name="eeee" localSheetId="3">'[3]SPREAD SHEET'!#REF!</definedName>
    <definedName name="eeee" localSheetId="2">'[3]SPREAD SHEET'!#REF!</definedName>
    <definedName name="eeee" localSheetId="7">'[3]SPREAD SHEET'!#REF!</definedName>
    <definedName name="eeee" localSheetId="6">'[3]SPREAD SHEET'!#REF!</definedName>
    <definedName name="eeee" localSheetId="5">'[3]SPREAD SHEET'!#REF!</definedName>
    <definedName name="eeee" localSheetId="4">'[3]SPREAD SHEET'!#REF!</definedName>
    <definedName name="eeee" localSheetId="11">'[3]SPREAD SHEET'!#REF!</definedName>
    <definedName name="eeee" localSheetId="10">'[3]SPREAD SHEET'!#REF!</definedName>
    <definedName name="eeee" localSheetId="1">'[3]SPREAD SHEET'!#REF!</definedName>
    <definedName name="eeee" localSheetId="0">'[3]SPREAD SHEET'!#REF!</definedName>
    <definedName name="eeee">'[3]SPREAD SHEET'!#REF!</definedName>
    <definedName name="egh" localSheetId="3">'[3]SPREAD SHEET'!#REF!</definedName>
    <definedName name="egh" localSheetId="2">'[3]SPREAD SHEET'!#REF!</definedName>
    <definedName name="egh" localSheetId="7">'[3]SPREAD SHEET'!#REF!</definedName>
    <definedName name="egh" localSheetId="6">'[3]SPREAD SHEET'!#REF!</definedName>
    <definedName name="egh" localSheetId="5">'[3]SPREAD SHEET'!#REF!</definedName>
    <definedName name="egh" localSheetId="4">'[3]SPREAD SHEET'!#REF!</definedName>
    <definedName name="egh" localSheetId="11">'[3]SPREAD SHEET'!#REF!</definedName>
    <definedName name="egh" localSheetId="10">'[3]SPREAD SHEET'!#REF!</definedName>
    <definedName name="egh" localSheetId="1">'[3]SPREAD SHEET'!#REF!</definedName>
    <definedName name="egh" localSheetId="0">'[3]SPREAD SHEET'!#REF!</definedName>
    <definedName name="egh">'[3]SPREAD SHEET'!#REF!</definedName>
    <definedName name="er" localSheetId="3">'[3]SPREAD SHEET'!#REF!</definedName>
    <definedName name="er" localSheetId="2">'[3]SPREAD SHEET'!#REF!</definedName>
    <definedName name="er" localSheetId="7">'[3]SPREAD SHEET'!#REF!</definedName>
    <definedName name="er" localSheetId="6">'[3]SPREAD SHEET'!#REF!</definedName>
    <definedName name="er" localSheetId="5">'[3]SPREAD SHEET'!#REF!</definedName>
    <definedName name="er" localSheetId="4">'[3]SPREAD SHEET'!#REF!</definedName>
    <definedName name="er" localSheetId="11">'[3]SPREAD SHEET'!#REF!</definedName>
    <definedName name="er" localSheetId="10">'[3]SPREAD SHEET'!#REF!</definedName>
    <definedName name="er" localSheetId="1">'[3]SPREAD SHEET'!#REF!</definedName>
    <definedName name="er" localSheetId="0">'[3]SPREAD SHEET'!#REF!</definedName>
    <definedName name="er">'[3]SPREAD SHEET'!#REF!</definedName>
    <definedName name="ERIO" localSheetId="3">'[3]SPREAD SHEET'!#REF!</definedName>
    <definedName name="ERIO" localSheetId="2">'[3]SPREAD SHEET'!#REF!</definedName>
    <definedName name="ERIO" localSheetId="7">'[3]SPREAD SHEET'!#REF!</definedName>
    <definedName name="ERIO" localSheetId="6">'[3]SPREAD SHEET'!#REF!</definedName>
    <definedName name="ERIO" localSheetId="5">'[3]SPREAD SHEET'!#REF!</definedName>
    <definedName name="ERIO" localSheetId="4">'[3]SPREAD SHEET'!#REF!</definedName>
    <definedName name="ERIO" localSheetId="11">'[3]SPREAD SHEET'!#REF!</definedName>
    <definedName name="ERIO" localSheetId="10">'[3]SPREAD SHEET'!#REF!</definedName>
    <definedName name="ERIO" localSheetId="1">'[3]SPREAD SHEET'!#REF!</definedName>
    <definedName name="ERIO" localSheetId="0">'[3]SPREAD SHEET'!#REF!</definedName>
    <definedName name="ERIO">'[3]SPREAD SHEET'!#REF!</definedName>
    <definedName name="ERT" localSheetId="3">'[3]SPREAD SHEET'!#REF!</definedName>
    <definedName name="ERT" localSheetId="2">'[3]SPREAD SHEET'!#REF!</definedName>
    <definedName name="ERT" localSheetId="7">'[3]SPREAD SHEET'!#REF!</definedName>
    <definedName name="ERT" localSheetId="6">'[3]SPREAD SHEET'!#REF!</definedName>
    <definedName name="ERT" localSheetId="5">'[3]SPREAD SHEET'!#REF!</definedName>
    <definedName name="ERT" localSheetId="4">'[3]SPREAD SHEET'!#REF!</definedName>
    <definedName name="ERT" localSheetId="11">'[3]SPREAD SHEET'!#REF!</definedName>
    <definedName name="ERT" localSheetId="10">'[3]SPREAD SHEET'!#REF!</definedName>
    <definedName name="ERT" localSheetId="1">'[3]SPREAD SHEET'!#REF!</definedName>
    <definedName name="ERT" localSheetId="0">'[3]SPREAD SHEET'!#REF!</definedName>
    <definedName name="ERT">'[3]SPREAD SHEET'!#REF!</definedName>
    <definedName name="exc" localSheetId="3">#REF!</definedName>
    <definedName name="exc" localSheetId="2">#REF!</definedName>
    <definedName name="exc" localSheetId="7">#REF!</definedName>
    <definedName name="exc" localSheetId="6">#REF!</definedName>
    <definedName name="exc" localSheetId="5">#REF!</definedName>
    <definedName name="exc" localSheetId="4">#REF!</definedName>
    <definedName name="exc" localSheetId="13">#REF!</definedName>
    <definedName name="exc" localSheetId="12">#REF!</definedName>
    <definedName name="exc" localSheetId="11">#REF!</definedName>
    <definedName name="exc" localSheetId="10">#REF!</definedName>
    <definedName name="exc" localSheetId="1">#REF!</definedName>
    <definedName name="exc" localSheetId="0">#REF!</definedName>
    <definedName name="exc">#REF!</definedName>
    <definedName name="exc_1">[16]HDasar!$H$40</definedName>
    <definedName name="excavator">'[26]DAF-UPAH'!$E$17</definedName>
    <definedName name="fabrikasi">[7]S.UPAH!$J$30</definedName>
    <definedName name="fc_180">[16]HDasar!$H$18</definedName>
    <definedName name="fc_210">[16]HDasar!$H$17</definedName>
    <definedName name="fee" localSheetId="3">#REF!</definedName>
    <definedName name="fee" localSheetId="2">#REF!</definedName>
    <definedName name="fee" localSheetId="7">#REF!</definedName>
    <definedName name="fee" localSheetId="6">#REF!</definedName>
    <definedName name="fee" localSheetId="5">#REF!</definedName>
    <definedName name="fee" localSheetId="4">#REF!</definedName>
    <definedName name="fee" localSheetId="13">#REF!</definedName>
    <definedName name="fee" localSheetId="12">#REF!</definedName>
    <definedName name="fee" localSheetId="11">#REF!</definedName>
    <definedName name="fee" localSheetId="10">#REF!</definedName>
    <definedName name="fee" localSheetId="1">#REF!</definedName>
    <definedName name="fee" localSheetId="0">#REF!</definedName>
    <definedName name="fee">#REF!</definedName>
    <definedName name="fh" localSheetId="3">[6]ARTAGDING!#REF!</definedName>
    <definedName name="fh" localSheetId="2">[6]ARTAGDING!#REF!</definedName>
    <definedName name="fh" localSheetId="7">[6]ARTAGDING!#REF!</definedName>
    <definedName name="fh" localSheetId="6">[6]ARTAGDING!#REF!</definedName>
    <definedName name="fh" localSheetId="5">[6]ARTAGDING!#REF!</definedName>
    <definedName name="fh" localSheetId="4">[6]ARTAGDING!#REF!</definedName>
    <definedName name="fh" localSheetId="11">[6]ARTAGDING!#REF!</definedName>
    <definedName name="fh" localSheetId="10">[6]ARTAGDING!#REF!</definedName>
    <definedName name="fh" localSheetId="1">[6]ARTAGDING!#REF!</definedName>
    <definedName name="fh" localSheetId="0">[6]ARTAGDING!#REF!</definedName>
    <definedName name="fh">[6]ARTAGDING!#REF!</definedName>
    <definedName name="filler" localSheetId="3">#REF!</definedName>
    <definedName name="filler" localSheetId="2">#REF!</definedName>
    <definedName name="filler" localSheetId="7">#REF!</definedName>
    <definedName name="filler" localSheetId="6">#REF!</definedName>
    <definedName name="filler" localSheetId="5">#REF!</definedName>
    <definedName name="filler" localSheetId="4">#REF!</definedName>
    <definedName name="filler" localSheetId="13">#REF!</definedName>
    <definedName name="filler" localSheetId="12">#REF!</definedName>
    <definedName name="filler" localSheetId="11">#REF!</definedName>
    <definedName name="filler" localSheetId="10">#REF!</definedName>
    <definedName name="filler" localSheetId="1">#REF!</definedName>
    <definedName name="filler" localSheetId="0">#REF!</definedName>
    <definedName name="filler">#REF!</definedName>
    <definedName name="finisher" localSheetId="3">#REF!</definedName>
    <definedName name="finisher" localSheetId="2">#REF!</definedName>
    <definedName name="finisher" localSheetId="7">#REF!</definedName>
    <definedName name="finisher" localSheetId="6">#REF!</definedName>
    <definedName name="finisher" localSheetId="5">#REF!</definedName>
    <definedName name="finisher" localSheetId="4">#REF!</definedName>
    <definedName name="finisher" localSheetId="13">#REF!</definedName>
    <definedName name="finisher" localSheetId="12">#REF!</definedName>
    <definedName name="finisher" localSheetId="11">#REF!</definedName>
    <definedName name="finisher" localSheetId="10">#REF!</definedName>
    <definedName name="finisher" localSheetId="1">#REF!</definedName>
    <definedName name="finisher" localSheetId="0">#REF!</definedName>
    <definedName name="finisher">#REF!</definedName>
    <definedName name="form_k">[18]HSATUAN!$H$192</definedName>
    <definedName name="formbta">[8]Sheet1!$H$200</definedName>
    <definedName name="formkolom">[8]Sheet1!$H$196</definedName>
    <definedName name="formlant">[8]Sheet1!$H$198</definedName>
    <definedName name="g_12">[33]harsat!$H$91</definedName>
    <definedName name="gaji">[21]GAJI!$Y$45</definedName>
    <definedName name="gali" localSheetId="3">'[34]ANALISA-A'!#REF!</definedName>
    <definedName name="gali" localSheetId="2">'[34]ANALISA-A'!#REF!</definedName>
    <definedName name="gali" localSheetId="7">'[34]ANALISA-A'!#REF!</definedName>
    <definedName name="gali" localSheetId="6">'[34]ANALISA-A'!#REF!</definedName>
    <definedName name="gali" localSheetId="5">'[34]ANALISA-A'!#REF!</definedName>
    <definedName name="gali" localSheetId="4">'[34]ANALISA-A'!#REF!</definedName>
    <definedName name="gali" localSheetId="11">'[34]ANALISA-A'!#REF!</definedName>
    <definedName name="gali" localSheetId="10">'[34]ANALISA-A'!#REF!</definedName>
    <definedName name="gali" localSheetId="1">'[34]ANALISA-A'!#REF!</definedName>
    <definedName name="gali" localSheetId="0">'[34]ANALISA-A'!#REF!</definedName>
    <definedName name="gali">'[34]ANALISA-A'!#REF!</definedName>
    <definedName name="galian">'[15]rab - persiapan &amp; lantai-1'!$W$183</definedName>
    <definedName name="GALIANTNH" localSheetId="3">[6]T.ABANG!#REF!</definedName>
    <definedName name="GALIANTNH" localSheetId="2">[6]T.ABANG!#REF!</definedName>
    <definedName name="GALIANTNH" localSheetId="7">[6]T.ABANG!#REF!</definedName>
    <definedName name="GALIANTNH" localSheetId="6">[6]T.ABANG!#REF!</definedName>
    <definedName name="GALIANTNH" localSheetId="5">[6]T.ABANG!#REF!</definedName>
    <definedName name="GALIANTNH" localSheetId="4">[6]T.ABANG!#REF!</definedName>
    <definedName name="GALIANTNH" localSheetId="11">[6]T.ABANG!#REF!</definedName>
    <definedName name="GALIANTNH" localSheetId="10">[6]T.ABANG!#REF!</definedName>
    <definedName name="GALIANTNH" localSheetId="1">[6]T.ABANG!#REF!</definedName>
    <definedName name="GALIANTNH" localSheetId="0">[6]T.ABANG!#REF!</definedName>
    <definedName name="GALIANTNH">[6]T.ABANG!#REF!</definedName>
    <definedName name="galimek">[18]HSATUAN!$H$176</definedName>
    <definedName name="gar">[35]harsat!$H$70</definedName>
    <definedName name="gbp" localSheetId="3">'[25]FLAF&amp;PARTSI'!#REF!</definedName>
    <definedName name="gbp" localSheetId="2">'[25]FLAF&amp;PARTSI'!#REF!</definedName>
    <definedName name="gbp" localSheetId="7">'[25]FLAF&amp;PARTSI'!#REF!</definedName>
    <definedName name="gbp" localSheetId="6">'[25]FLAF&amp;PARTSI'!#REF!</definedName>
    <definedName name="gbp" localSheetId="5">'[25]FLAF&amp;PARTSI'!#REF!</definedName>
    <definedName name="gbp" localSheetId="4">'[25]FLAF&amp;PARTSI'!#REF!</definedName>
    <definedName name="gbp" localSheetId="11">'[25]FLAF&amp;PARTSI'!#REF!</definedName>
    <definedName name="gbp" localSheetId="10">'[25]FLAF&amp;PARTSI'!#REF!</definedName>
    <definedName name="gbp" localSheetId="1">'[25]FLAF&amp;PARTSI'!#REF!</definedName>
    <definedName name="gbp" localSheetId="0">'[25]FLAF&amp;PARTSI'!#REF!</definedName>
    <definedName name="gbp">'[25]FLAF&amp;PARTSI'!#REF!</definedName>
    <definedName name="genset" localSheetId="3">#REF!</definedName>
    <definedName name="genset" localSheetId="2">#REF!</definedName>
    <definedName name="genset" localSheetId="7">#REF!</definedName>
    <definedName name="genset" localSheetId="6">#REF!</definedName>
    <definedName name="genset" localSheetId="5">#REF!</definedName>
    <definedName name="genset" localSheetId="4">#REF!</definedName>
    <definedName name="genset" localSheetId="13">#REF!</definedName>
    <definedName name="genset" localSheetId="12">#REF!</definedName>
    <definedName name="genset" localSheetId="11">#REF!</definedName>
    <definedName name="genset" localSheetId="10">#REF!</definedName>
    <definedName name="genset" localSheetId="1">#REF!</definedName>
    <definedName name="genset" localSheetId="0">#REF!</definedName>
    <definedName name="genset">#REF!</definedName>
    <definedName name="ggc">[35]harsat!$H$21</definedName>
    <definedName name="ghj">[35]harsat!$H$73</definedName>
    <definedName name="ghkk" localSheetId="3">'[3]SPREAD SHEET'!#REF!</definedName>
    <definedName name="ghkk" localSheetId="2">'[3]SPREAD SHEET'!#REF!</definedName>
    <definedName name="ghkk" localSheetId="7">'[3]SPREAD SHEET'!#REF!</definedName>
    <definedName name="ghkk" localSheetId="6">'[3]SPREAD SHEET'!#REF!</definedName>
    <definedName name="ghkk" localSheetId="5">'[3]SPREAD SHEET'!#REF!</definedName>
    <definedName name="ghkk" localSheetId="4">'[3]SPREAD SHEET'!#REF!</definedName>
    <definedName name="ghkk" localSheetId="11">'[3]SPREAD SHEET'!#REF!</definedName>
    <definedName name="ghkk" localSheetId="10">'[3]SPREAD SHEET'!#REF!</definedName>
    <definedName name="ghkk" localSheetId="1">'[3]SPREAD SHEET'!#REF!</definedName>
    <definedName name="ghkk" localSheetId="0">'[3]SPREAD SHEET'!#REF!</definedName>
    <definedName name="ghkk">'[3]SPREAD SHEET'!#REF!</definedName>
    <definedName name="glassblock">[29]Rekap!$H$33</definedName>
    <definedName name="gra">[19]harsat!$H$46</definedName>
    <definedName name="grader" localSheetId="3">#REF!</definedName>
    <definedName name="grader" localSheetId="2">#REF!</definedName>
    <definedName name="grader" localSheetId="7">#REF!</definedName>
    <definedName name="grader" localSheetId="6">#REF!</definedName>
    <definedName name="grader" localSheetId="5">#REF!</definedName>
    <definedName name="grader" localSheetId="4">#REF!</definedName>
    <definedName name="grader" localSheetId="13">#REF!</definedName>
    <definedName name="grader" localSheetId="12">#REF!</definedName>
    <definedName name="grader" localSheetId="11">#REF!</definedName>
    <definedName name="grader" localSheetId="10">#REF!</definedName>
    <definedName name="grader" localSheetId="1">#REF!</definedName>
    <definedName name="grader" localSheetId="0">#REF!</definedName>
    <definedName name="grader">#REF!</definedName>
    <definedName name="grc" localSheetId="3">[6]ARTAGDING!#REF!</definedName>
    <definedName name="grc" localSheetId="2">[6]ARTAGDING!#REF!</definedName>
    <definedName name="grc" localSheetId="7">[6]ARTAGDING!#REF!</definedName>
    <definedName name="grc" localSheetId="6">[6]ARTAGDING!#REF!</definedName>
    <definedName name="grc" localSheetId="5">[6]ARTAGDING!#REF!</definedName>
    <definedName name="grc" localSheetId="4">[6]ARTAGDING!#REF!</definedName>
    <definedName name="grc" localSheetId="11">[6]ARTAGDING!#REF!</definedName>
    <definedName name="grc" localSheetId="10">[6]ARTAGDING!#REF!</definedName>
    <definedName name="grc" localSheetId="1">[6]ARTAGDING!#REF!</definedName>
    <definedName name="grc" localSheetId="0">[6]ARTAGDING!#REF!</definedName>
    <definedName name="grc">[6]ARTAGDING!#REF!</definedName>
    <definedName name="gsw">[35]harsat!$H$69</definedName>
    <definedName name="gypsum" localSheetId="3">[35]harsat!#REF!</definedName>
    <definedName name="gypsum" localSheetId="2">[35]harsat!#REF!</definedName>
    <definedName name="gypsum" localSheetId="7">[35]harsat!#REF!</definedName>
    <definedName name="gypsum" localSheetId="6">[35]harsat!#REF!</definedName>
    <definedName name="gypsum" localSheetId="5">[35]harsat!#REF!</definedName>
    <definedName name="gypsum" localSheetId="4">[35]harsat!#REF!</definedName>
    <definedName name="gypsum" localSheetId="11">[35]harsat!#REF!</definedName>
    <definedName name="gypsum" localSheetId="10">[35]harsat!#REF!</definedName>
    <definedName name="gypsum" localSheetId="1">[35]harsat!#REF!</definedName>
    <definedName name="gypsum" localSheetId="0">[35]harsat!#REF!</definedName>
    <definedName name="gypsum">[35]harsat!#REF!</definedName>
    <definedName name="h_40">[27]harsat!$H$26</definedName>
    <definedName name="h_s" localSheetId="3">[35]harsat!#REF!</definedName>
    <definedName name="h_s" localSheetId="2">[35]harsat!#REF!</definedName>
    <definedName name="h_s" localSheetId="7">[35]harsat!#REF!</definedName>
    <definedName name="h_s" localSheetId="6">[35]harsat!#REF!</definedName>
    <definedName name="h_s" localSheetId="5">[35]harsat!#REF!</definedName>
    <definedName name="h_s" localSheetId="4">[35]harsat!#REF!</definedName>
    <definedName name="h_s" localSheetId="11">[35]harsat!#REF!</definedName>
    <definedName name="h_s" localSheetId="10">[35]harsat!#REF!</definedName>
    <definedName name="h_s" localSheetId="1">[35]harsat!#REF!</definedName>
    <definedName name="h_s" localSheetId="0">[35]harsat!#REF!</definedName>
    <definedName name="h_s">[35]harsat!#REF!</definedName>
    <definedName name="hampar">[7]S.UPAH!$J$24</definedName>
    <definedName name="handrail">[29]Rekap!$H$126</definedName>
    <definedName name="harg" localSheetId="3">'[3]SPREAD SHEET'!#REF!</definedName>
    <definedName name="harg" localSheetId="2">'[3]SPREAD SHEET'!#REF!</definedName>
    <definedName name="harg" localSheetId="7">'[3]SPREAD SHEET'!#REF!</definedName>
    <definedName name="harg" localSheetId="6">'[3]SPREAD SHEET'!#REF!</definedName>
    <definedName name="harg" localSheetId="5">'[3]SPREAD SHEET'!#REF!</definedName>
    <definedName name="harg" localSheetId="4">'[3]SPREAD SHEET'!#REF!</definedName>
    <definedName name="harg" localSheetId="11">'[3]SPREAD SHEET'!#REF!</definedName>
    <definedName name="harg" localSheetId="10">'[3]SPREAD SHEET'!#REF!</definedName>
    <definedName name="harg" localSheetId="1">'[3]SPREAD SHEET'!#REF!</definedName>
    <definedName name="harg" localSheetId="0">'[3]SPREAD SHEET'!#REF!</definedName>
    <definedName name="harg">'[3]SPREAD SHEET'!#REF!</definedName>
    <definedName name="hjk" localSheetId="3">'[3]SPREAD SHEET'!#REF!</definedName>
    <definedName name="hjk" localSheetId="2">'[3]SPREAD SHEET'!#REF!</definedName>
    <definedName name="hjk" localSheetId="7">'[3]SPREAD SHEET'!#REF!</definedName>
    <definedName name="hjk" localSheetId="6">'[3]SPREAD SHEET'!#REF!</definedName>
    <definedName name="hjk" localSheetId="5">'[3]SPREAD SHEET'!#REF!</definedName>
    <definedName name="hjk" localSheetId="4">'[3]SPREAD SHEET'!#REF!</definedName>
    <definedName name="hjk" localSheetId="11">'[3]SPREAD SHEET'!#REF!</definedName>
    <definedName name="hjk" localSheetId="10">'[3]SPREAD SHEET'!#REF!</definedName>
    <definedName name="hjk" localSheetId="1">'[3]SPREAD SHEET'!#REF!</definedName>
    <definedName name="hjk" localSheetId="0">'[3]SPREAD SHEET'!#REF!</definedName>
    <definedName name="hjk">'[3]SPREAD SHEET'!#REF!</definedName>
    <definedName name="homo20" localSheetId="3">[6]ARTAGDING!#REF!</definedName>
    <definedName name="homo20" localSheetId="2">[6]ARTAGDING!#REF!</definedName>
    <definedName name="homo20" localSheetId="7">[6]ARTAGDING!#REF!</definedName>
    <definedName name="homo20" localSheetId="6">[6]ARTAGDING!#REF!</definedName>
    <definedName name="homo20" localSheetId="5">[6]ARTAGDING!#REF!</definedName>
    <definedName name="homo20" localSheetId="4">[6]ARTAGDING!#REF!</definedName>
    <definedName name="homo20" localSheetId="11">[6]ARTAGDING!#REF!</definedName>
    <definedName name="homo20" localSheetId="10">[6]ARTAGDING!#REF!</definedName>
    <definedName name="homo20" localSheetId="1">[6]ARTAGDING!#REF!</definedName>
    <definedName name="homo20" localSheetId="0">[6]ARTAGDING!#REF!</definedName>
    <definedName name="homo20">[6]ARTAGDING!#REF!</definedName>
    <definedName name="homo30">[23]harsat!$H$41</definedName>
    <definedName name="homo60">[23]harsat!$H$40</definedName>
    <definedName name="hong" localSheetId="3">[24]Analisa!#REF!</definedName>
    <definedName name="hong" localSheetId="2">[24]Analisa!#REF!</definedName>
    <definedName name="hong" localSheetId="7">[24]Analisa!#REF!</definedName>
    <definedName name="hong" localSheetId="6">[24]Analisa!#REF!</definedName>
    <definedName name="hong" localSheetId="5">[24]Analisa!#REF!</definedName>
    <definedName name="hong" localSheetId="4">[24]Analisa!#REF!</definedName>
    <definedName name="hong" localSheetId="11">[24]Analisa!#REF!</definedName>
    <definedName name="hong" localSheetId="10">[24]Analisa!#REF!</definedName>
    <definedName name="hong" localSheetId="1">[24]Analisa!#REF!</definedName>
    <definedName name="hong" localSheetId="0">[24]Analisa!#REF!</definedName>
    <definedName name="hong">[24]Analisa!#REF!</definedName>
    <definedName name="hotdip">[35]harsat!$H$17</definedName>
    <definedName name="ht_3060">[35]harsat!$H$72</definedName>
    <definedName name="ht_4040">[35]harsat!$H$48</definedName>
    <definedName name="I">#N/A</definedName>
    <definedName name="iiii" localSheetId="3">'[3]SPREAD SHEET'!#REF!</definedName>
    <definedName name="iiii" localSheetId="2">'[3]SPREAD SHEET'!#REF!</definedName>
    <definedName name="iiii" localSheetId="7">'[3]SPREAD SHEET'!#REF!</definedName>
    <definedName name="iiii" localSheetId="6">'[3]SPREAD SHEET'!#REF!</definedName>
    <definedName name="iiii" localSheetId="5">'[3]SPREAD SHEET'!#REF!</definedName>
    <definedName name="iiii" localSheetId="4">'[3]SPREAD SHEET'!#REF!</definedName>
    <definedName name="iiii" localSheetId="11">'[3]SPREAD SHEET'!#REF!</definedName>
    <definedName name="iiii" localSheetId="10">'[3]SPREAD SHEET'!#REF!</definedName>
    <definedName name="iiii" localSheetId="1">'[3]SPREAD SHEET'!#REF!</definedName>
    <definedName name="iiii" localSheetId="0">'[3]SPREAD SHEET'!#REF!</definedName>
    <definedName name="iiii">'[3]SPREAD SHEET'!#REF!</definedName>
    <definedName name="iiiiiiiii" localSheetId="3">'[3]SPREAD SHEET'!#REF!</definedName>
    <definedName name="iiiiiiiii" localSheetId="2">'[3]SPREAD SHEET'!#REF!</definedName>
    <definedName name="iiiiiiiii" localSheetId="7">'[3]SPREAD SHEET'!#REF!</definedName>
    <definedName name="iiiiiiiii" localSheetId="6">'[3]SPREAD SHEET'!#REF!</definedName>
    <definedName name="iiiiiiiii" localSheetId="5">'[3]SPREAD SHEET'!#REF!</definedName>
    <definedName name="iiiiiiiii" localSheetId="4">'[3]SPREAD SHEET'!#REF!</definedName>
    <definedName name="iiiiiiiii" localSheetId="11">'[3]SPREAD SHEET'!#REF!</definedName>
    <definedName name="iiiiiiiii" localSheetId="10">'[3]SPREAD SHEET'!#REF!</definedName>
    <definedName name="iiiiiiiii" localSheetId="1">'[3]SPREAD SHEET'!#REF!</definedName>
    <definedName name="iiiiiiiii" localSheetId="0">'[3]SPREAD SHEET'!#REF!</definedName>
    <definedName name="iiiiiiiii">'[3]SPREAD SHEET'!#REF!</definedName>
    <definedName name="int1a">[35]harsat!$J$2</definedName>
    <definedName name="int1b">[35]harsat!$K$2</definedName>
    <definedName name="int2a">[35]harsat!$J$3</definedName>
    <definedName name="int2b">[35]harsat!$K$3</definedName>
    <definedName name="jack" localSheetId="3">#REF!</definedName>
    <definedName name="jack" localSheetId="2">#REF!</definedName>
    <definedName name="jack" localSheetId="7">#REF!</definedName>
    <definedName name="jack" localSheetId="6">#REF!</definedName>
    <definedName name="jack" localSheetId="5">#REF!</definedName>
    <definedName name="jack" localSheetId="4">#REF!</definedName>
    <definedName name="jack" localSheetId="13">#REF!</definedName>
    <definedName name="jack" localSheetId="12">#REF!</definedName>
    <definedName name="jack" localSheetId="11">#REF!</definedName>
    <definedName name="jack" localSheetId="10">#REF!</definedName>
    <definedName name="jack" localSheetId="1">#REF!</definedName>
    <definedName name="jack" localSheetId="0">#REF!</definedName>
    <definedName name="jack">#REF!</definedName>
    <definedName name="janitor">[29]Rekap!$H$49</definedName>
    <definedName name="JJ" localSheetId="3">'[36]DAF-1'!#REF!</definedName>
    <definedName name="JJ" localSheetId="2">'[36]DAF-1'!#REF!</definedName>
    <definedName name="JJ" localSheetId="7">'[36]DAF-1'!#REF!</definedName>
    <definedName name="JJ" localSheetId="6">'[36]DAF-1'!#REF!</definedName>
    <definedName name="JJ" localSheetId="5">'[36]DAF-1'!#REF!</definedName>
    <definedName name="JJ" localSheetId="4">'[36]DAF-1'!#REF!</definedName>
    <definedName name="JJ" localSheetId="11">'[36]DAF-1'!#REF!</definedName>
    <definedName name="JJ" localSheetId="10">'[36]DAF-1'!#REF!</definedName>
    <definedName name="JJ" localSheetId="1">'[36]DAF-1'!#REF!</definedName>
    <definedName name="JJ" localSheetId="0">'[36]DAF-1'!#REF!</definedName>
    <definedName name="JJ">'[36]DAF-1'!#REF!</definedName>
    <definedName name="jk" localSheetId="3">'[3]SPREAD SHEET'!#REF!</definedName>
    <definedName name="jk" localSheetId="2">'[3]SPREAD SHEET'!#REF!</definedName>
    <definedName name="jk" localSheetId="7">'[3]SPREAD SHEET'!#REF!</definedName>
    <definedName name="jk" localSheetId="6">'[3]SPREAD SHEET'!#REF!</definedName>
    <definedName name="jk" localSheetId="5">'[3]SPREAD SHEET'!#REF!</definedName>
    <definedName name="jk" localSheetId="4">'[3]SPREAD SHEET'!#REF!</definedName>
    <definedName name="jk" localSheetId="11">'[3]SPREAD SHEET'!#REF!</definedName>
    <definedName name="jk" localSheetId="10">'[3]SPREAD SHEET'!#REF!</definedName>
    <definedName name="jk" localSheetId="1">'[3]SPREAD SHEET'!#REF!</definedName>
    <definedName name="jk" localSheetId="0">'[3]SPREAD SHEET'!#REF!</definedName>
    <definedName name="jk">'[3]SPREAD SHEET'!#REF!</definedName>
    <definedName name="jkkkl" localSheetId="3">'[3]SPREAD SHEET'!#REF!</definedName>
    <definedName name="jkkkl" localSheetId="2">'[3]SPREAD SHEET'!#REF!</definedName>
    <definedName name="jkkkl" localSheetId="7">'[3]SPREAD SHEET'!#REF!</definedName>
    <definedName name="jkkkl" localSheetId="6">'[3]SPREAD SHEET'!#REF!</definedName>
    <definedName name="jkkkl" localSheetId="5">'[3]SPREAD SHEET'!#REF!</definedName>
    <definedName name="jkkkl" localSheetId="4">'[3]SPREAD SHEET'!#REF!</definedName>
    <definedName name="jkkkl" localSheetId="11">'[3]SPREAD SHEET'!#REF!</definedName>
    <definedName name="jkkkl" localSheetId="10">'[3]SPREAD SHEET'!#REF!</definedName>
    <definedName name="jkkkl" localSheetId="1">'[3]SPREAD SHEET'!#REF!</definedName>
    <definedName name="jkkkl" localSheetId="0">'[3]SPREAD SHEET'!#REF!</definedName>
    <definedName name="jkkkl">'[3]SPREAD SHEET'!#REF!</definedName>
    <definedName name="k_2020">[35]harsat!$H$42</definedName>
    <definedName name="k_225">[19]harsat!$H$22</definedName>
    <definedName name="k_250">[19]harsat!$H$23</definedName>
    <definedName name="k_3030">[19]harsat!$H$34</definedName>
    <definedName name="k_35">[17]HSATUAN!$H$23</definedName>
    <definedName name="k_57">[37]harsat!$H$18</definedName>
    <definedName name="K250a" localSheetId="3">[24]Analisa!#REF!</definedName>
    <definedName name="K250a" localSheetId="2">[24]Analisa!#REF!</definedName>
    <definedName name="K250a" localSheetId="7">[24]Analisa!#REF!</definedName>
    <definedName name="K250a" localSheetId="6">[24]Analisa!#REF!</definedName>
    <definedName name="K250a" localSheetId="5">[24]Analisa!#REF!</definedName>
    <definedName name="K250a" localSheetId="4">[24]Analisa!#REF!</definedName>
    <definedName name="K250a" localSheetId="11">[24]Analisa!#REF!</definedName>
    <definedName name="K250a" localSheetId="10">[24]Analisa!#REF!</definedName>
    <definedName name="K250a" localSheetId="1">[24]Analisa!#REF!</definedName>
    <definedName name="K250a" localSheetId="0">[24]Analisa!#REF!</definedName>
    <definedName name="K250a">[24]Analisa!#REF!</definedName>
    <definedName name="ka">[38]harsat!$H$22</definedName>
    <definedName name="kaca_c">[14]harsat!$H$61</definedName>
    <definedName name="kamper">[23]harsat!$H$19</definedName>
    <definedName name="kawatbeton">'[26]DAF-BAHAN'!$F$27</definedName>
    <definedName name="kawatlas" localSheetId="3">#REF!</definedName>
    <definedName name="kawatlas" localSheetId="2">#REF!</definedName>
    <definedName name="kawatlas" localSheetId="7">#REF!</definedName>
    <definedName name="kawatlas" localSheetId="6">#REF!</definedName>
    <definedName name="kawatlas" localSheetId="5">#REF!</definedName>
    <definedName name="kawatlas" localSheetId="4">#REF!</definedName>
    <definedName name="kawatlas" localSheetId="13">#REF!</definedName>
    <definedName name="kawatlas" localSheetId="12">#REF!</definedName>
    <definedName name="kawatlas" localSheetId="11">#REF!</definedName>
    <definedName name="kawatlas" localSheetId="10">#REF!</definedName>
    <definedName name="kawatlas" localSheetId="1">#REF!</definedName>
    <definedName name="kawatlas" localSheetId="0">#REF!</definedName>
    <definedName name="kawatlas">#REF!</definedName>
    <definedName name="KAYU" localSheetId="3">#REF!</definedName>
    <definedName name="KAYU" localSheetId="2">#REF!</definedName>
    <definedName name="KAYU" localSheetId="7">#REF!</definedName>
    <definedName name="KAYU" localSheetId="6">#REF!</definedName>
    <definedName name="KAYU" localSheetId="5">#REF!</definedName>
    <definedName name="KAYU" localSheetId="4">#REF!</definedName>
    <definedName name="KAYU" localSheetId="13">#REF!</definedName>
    <definedName name="KAYU" localSheetId="12">#REF!</definedName>
    <definedName name="KAYU" localSheetId="11">#REF!</definedName>
    <definedName name="KAYU" localSheetId="10">#REF!</definedName>
    <definedName name="KAYU" localSheetId="1">#REF!</definedName>
    <definedName name="KAYU" localSheetId="0">#REF!</definedName>
    <definedName name="KAYU">#REF!</definedName>
    <definedName name="kayubkt">'[9]HARGA SATUAN'!$G$24</definedName>
    <definedName name="kayuplaf">'[9]HARGA SATUAN'!$G$25</definedName>
    <definedName name="kb">[16]HDasar!$H$23</definedName>
    <definedName name="KEP.TUKANG">[7]S.UPAH!$J$18</definedName>
    <definedName name="keramik1020" localSheetId="3">'[9]HARGA SATUAN'!#REF!</definedName>
    <definedName name="keramik1020" localSheetId="2">'[9]HARGA SATUAN'!#REF!</definedName>
    <definedName name="keramik1020" localSheetId="7">'[9]HARGA SATUAN'!#REF!</definedName>
    <definedName name="keramik1020" localSheetId="6">'[9]HARGA SATUAN'!#REF!</definedName>
    <definedName name="keramik1020" localSheetId="5">'[9]HARGA SATUAN'!#REF!</definedName>
    <definedName name="keramik1020" localSheetId="4">'[9]HARGA SATUAN'!#REF!</definedName>
    <definedName name="keramik1020" localSheetId="11">'[9]HARGA SATUAN'!#REF!</definedName>
    <definedName name="keramik1020" localSheetId="10">'[9]HARGA SATUAN'!#REF!</definedName>
    <definedName name="keramik1020" localSheetId="1">'[9]HARGA SATUAN'!#REF!</definedName>
    <definedName name="keramik1020" localSheetId="0">'[9]HARGA SATUAN'!#REF!</definedName>
    <definedName name="keramik1020">'[9]HARGA SATUAN'!#REF!</definedName>
    <definedName name="keramik2020" localSheetId="3">'[9]HARGA SATUAN'!#REF!</definedName>
    <definedName name="keramik2020" localSheetId="2">'[9]HARGA SATUAN'!#REF!</definedName>
    <definedName name="keramik2020" localSheetId="7">'[9]HARGA SATUAN'!#REF!</definedName>
    <definedName name="keramik2020" localSheetId="6">'[9]HARGA SATUAN'!#REF!</definedName>
    <definedName name="keramik2020" localSheetId="5">'[9]HARGA SATUAN'!#REF!</definedName>
    <definedName name="keramik2020" localSheetId="4">'[9]HARGA SATUAN'!#REF!</definedName>
    <definedName name="keramik2020" localSheetId="11">'[9]HARGA SATUAN'!#REF!</definedName>
    <definedName name="keramik2020" localSheetId="10">'[9]HARGA SATUAN'!#REF!</definedName>
    <definedName name="keramik2020" localSheetId="1">'[9]HARGA SATUAN'!#REF!</definedName>
    <definedName name="keramik2020" localSheetId="0">'[9]HARGA SATUAN'!#REF!</definedName>
    <definedName name="keramik2020">'[9]HARGA SATUAN'!#REF!</definedName>
    <definedName name="keramik3030" localSheetId="3">'[9]HARGA SATUAN'!#REF!</definedName>
    <definedName name="keramik3030" localSheetId="2">'[9]HARGA SATUAN'!#REF!</definedName>
    <definedName name="keramik3030" localSheetId="7">'[9]HARGA SATUAN'!#REF!</definedName>
    <definedName name="keramik3030" localSheetId="6">'[9]HARGA SATUAN'!#REF!</definedName>
    <definedName name="keramik3030" localSheetId="5">'[9]HARGA SATUAN'!#REF!</definedName>
    <definedName name="keramik3030" localSheetId="4">'[9]HARGA SATUAN'!#REF!</definedName>
    <definedName name="keramik3030" localSheetId="11">'[9]HARGA SATUAN'!#REF!</definedName>
    <definedName name="keramik3030" localSheetId="10">'[9]HARGA SATUAN'!#REF!</definedName>
    <definedName name="keramik3030" localSheetId="1">'[9]HARGA SATUAN'!#REF!</definedName>
    <definedName name="keramik3030" localSheetId="0">'[9]HARGA SATUAN'!#REF!</definedName>
    <definedName name="keramik3030">'[9]HARGA SATUAN'!#REF!</definedName>
    <definedName name="keramik4040" localSheetId="3">'[9]HARGA SATUAN'!#REF!</definedName>
    <definedName name="keramik4040" localSheetId="2">'[9]HARGA SATUAN'!#REF!</definedName>
    <definedName name="keramik4040" localSheetId="7">'[9]HARGA SATUAN'!#REF!</definedName>
    <definedName name="keramik4040" localSheetId="6">'[9]HARGA SATUAN'!#REF!</definedName>
    <definedName name="keramik4040" localSheetId="5">'[9]HARGA SATUAN'!#REF!</definedName>
    <definedName name="keramik4040" localSheetId="4">'[9]HARGA SATUAN'!#REF!</definedName>
    <definedName name="keramik4040" localSheetId="11">'[9]HARGA SATUAN'!#REF!</definedName>
    <definedName name="keramik4040" localSheetId="10">'[9]HARGA SATUAN'!#REF!</definedName>
    <definedName name="keramik4040" localSheetId="1">'[9]HARGA SATUAN'!#REF!</definedName>
    <definedName name="keramik4040" localSheetId="0">'[9]HARGA SATUAN'!#REF!</definedName>
    <definedName name="keramik4040">'[9]HARGA SATUAN'!#REF!</definedName>
    <definedName name="keramik6060" localSheetId="3">'[9]HARGA SATUAN'!#REF!</definedName>
    <definedName name="keramik6060" localSheetId="2">'[9]HARGA SATUAN'!#REF!</definedName>
    <definedName name="keramik6060" localSheetId="7">'[9]HARGA SATUAN'!#REF!</definedName>
    <definedName name="keramik6060" localSheetId="6">'[9]HARGA SATUAN'!#REF!</definedName>
    <definedName name="keramik6060" localSheetId="5">'[9]HARGA SATUAN'!#REF!</definedName>
    <definedName name="keramik6060" localSheetId="4">'[9]HARGA SATUAN'!#REF!</definedName>
    <definedName name="keramik6060" localSheetId="11">'[9]HARGA SATUAN'!#REF!</definedName>
    <definedName name="keramik6060" localSheetId="10">'[9]HARGA SATUAN'!#REF!</definedName>
    <definedName name="keramik6060" localSheetId="1">'[9]HARGA SATUAN'!#REF!</definedName>
    <definedName name="keramik6060" localSheetId="0">'[9]HARGA SATUAN'!#REF!</definedName>
    <definedName name="keramik6060">'[9]HARGA SATUAN'!#REF!</definedName>
    <definedName name="kerd2020" localSheetId="3">'[25]FLAF&amp;PARTSI'!#REF!</definedName>
    <definedName name="kerd2020" localSheetId="2">'[25]FLAF&amp;PARTSI'!#REF!</definedName>
    <definedName name="kerd2020" localSheetId="7">'[25]FLAF&amp;PARTSI'!#REF!</definedName>
    <definedName name="kerd2020" localSheetId="6">'[25]FLAF&amp;PARTSI'!#REF!</definedName>
    <definedName name="kerd2020" localSheetId="5">'[25]FLAF&amp;PARTSI'!#REF!</definedName>
    <definedName name="kerd2020" localSheetId="4">'[25]FLAF&amp;PARTSI'!#REF!</definedName>
    <definedName name="kerd2020" localSheetId="11">'[25]FLAF&amp;PARTSI'!#REF!</definedName>
    <definedName name="kerd2020" localSheetId="10">'[25]FLAF&amp;PARTSI'!#REF!</definedName>
    <definedName name="kerd2020" localSheetId="1">'[25]FLAF&amp;PARTSI'!#REF!</definedName>
    <definedName name="kerd2020" localSheetId="0">'[25]FLAF&amp;PARTSI'!#REF!</definedName>
    <definedName name="kerd2020">'[25]FLAF&amp;PARTSI'!#REF!</definedName>
    <definedName name="kerddg20">[23]harsat!$H$33</definedName>
    <definedName name="KERIKIL">[7]S.BAHAN!$K$18</definedName>
    <definedName name="kerl2020" localSheetId="3">'[25]FLAF&amp;PARTSI'!#REF!</definedName>
    <definedName name="kerl2020" localSheetId="2">'[25]FLAF&amp;PARTSI'!#REF!</definedName>
    <definedName name="kerl2020" localSheetId="7">'[25]FLAF&amp;PARTSI'!#REF!</definedName>
    <definedName name="kerl2020" localSheetId="6">'[25]FLAF&amp;PARTSI'!#REF!</definedName>
    <definedName name="kerl2020" localSheetId="5">'[25]FLAF&amp;PARTSI'!#REF!</definedName>
    <definedName name="kerl2020" localSheetId="4">'[25]FLAF&amp;PARTSI'!#REF!</definedName>
    <definedName name="kerl2020" localSheetId="11">'[25]FLAF&amp;PARTSI'!#REF!</definedName>
    <definedName name="kerl2020" localSheetId="10">'[25]FLAF&amp;PARTSI'!#REF!</definedName>
    <definedName name="kerl2020" localSheetId="1">'[25]FLAF&amp;PARTSI'!#REF!</definedName>
    <definedName name="kerl2020" localSheetId="0">'[25]FLAF&amp;PARTSI'!#REF!</definedName>
    <definedName name="kerl2020">'[25]FLAF&amp;PARTSI'!#REF!</definedName>
    <definedName name="kerlt20">[23]harsat!$H$31</definedName>
    <definedName name="kerlt30">[23]harsat!$H$32</definedName>
    <definedName name="ketam">[22]S.UPAH!$I$35</definedName>
    <definedName name="KL_4040">[33]harsat!$H$33</definedName>
    <definedName name="KORAL" localSheetId="3">#REF!</definedName>
    <definedName name="KORAL" localSheetId="2">#REF!</definedName>
    <definedName name="KORAL" localSheetId="7">#REF!</definedName>
    <definedName name="KORAL" localSheetId="6">#REF!</definedName>
    <definedName name="KORAL" localSheetId="5">#REF!</definedName>
    <definedName name="KORAL" localSheetId="4">#REF!</definedName>
    <definedName name="KORAL" localSheetId="13">#REF!</definedName>
    <definedName name="KORAL" localSheetId="12">#REF!</definedName>
    <definedName name="KORAL" localSheetId="11">#REF!</definedName>
    <definedName name="KORAL" localSheetId="10">#REF!</definedName>
    <definedName name="KORAL" localSheetId="1">#REF!</definedName>
    <definedName name="KORAL" localSheetId="0">#REF!</definedName>
    <definedName name="KORAL">#REF!</definedName>
    <definedName name="koralbton">[8]Sheet1!$H$11</definedName>
    <definedName name="kran">[29]Rekap!$H$57</definedName>
    <definedName name="KULIM">[22]S.BAHAN!$J$24</definedName>
    <definedName name="kwtbeton">'[9]HARGA SATUAN'!$G$22</definedName>
    <definedName name="kwtbton">[18]HSATUAN!$H$17</definedName>
    <definedName name="kwtlas" localSheetId="3">'[9]HARGA SATUAN'!#REF!</definedName>
    <definedName name="kwtlas" localSheetId="2">'[9]HARGA SATUAN'!#REF!</definedName>
    <definedName name="kwtlas" localSheetId="7">'[9]HARGA SATUAN'!#REF!</definedName>
    <definedName name="kwtlas" localSheetId="6">'[9]HARGA SATUAN'!#REF!</definedName>
    <definedName name="kwtlas" localSheetId="5">'[9]HARGA SATUAN'!#REF!</definedName>
    <definedName name="kwtlas" localSheetId="4">'[9]HARGA SATUAN'!#REF!</definedName>
    <definedName name="kwtlas" localSheetId="11">'[9]HARGA SATUAN'!#REF!</definedName>
    <definedName name="kwtlas" localSheetId="10">'[9]HARGA SATUAN'!#REF!</definedName>
    <definedName name="kwtlas" localSheetId="1">'[9]HARGA SATUAN'!#REF!</definedName>
    <definedName name="kwtlas" localSheetId="0">'[9]HARGA SATUAN'!#REF!</definedName>
    <definedName name="kwtlas">'[9]HARGA SATUAN'!#REF!</definedName>
    <definedName name="kyuborneo">[18]HSATUAN!$H$26</definedName>
    <definedName name="kyukmper">[8]Sheet1!$H$27</definedName>
    <definedName name="lav">[14]harsat!$H$45</definedName>
    <definedName name="lavatory521">[29]Rekap!$H$51</definedName>
    <definedName name="lavatory830">[29]Rekap!$H$48</definedName>
    <definedName name="lc" localSheetId="3">#REF!</definedName>
    <definedName name="lc" localSheetId="2">#REF!</definedName>
    <definedName name="lc" localSheetId="7">#REF!</definedName>
    <definedName name="lc" localSheetId="6">#REF!</definedName>
    <definedName name="lc" localSheetId="5">#REF!</definedName>
    <definedName name="lc" localSheetId="4">#REF!</definedName>
    <definedName name="lc" localSheetId="13">#REF!</definedName>
    <definedName name="lc" localSheetId="12">#REF!</definedName>
    <definedName name="lc" localSheetId="11">#REF!</definedName>
    <definedName name="lc" localSheetId="10">#REF!</definedName>
    <definedName name="lc" localSheetId="1">#REF!</definedName>
    <definedName name="lc" localSheetId="0">#REF!</definedName>
    <definedName name="lc">#REF!</definedName>
    <definedName name="lg_4" localSheetId="3">'[13]H-BHN'!#REF!</definedName>
    <definedName name="lg_4" localSheetId="2">'[13]H-BHN'!#REF!</definedName>
    <definedName name="lg_4" localSheetId="7">'[13]H-BHN'!#REF!</definedName>
    <definedName name="lg_4" localSheetId="6">'[13]H-BHN'!#REF!</definedName>
    <definedName name="lg_4" localSheetId="5">'[13]H-BHN'!#REF!</definedName>
    <definedName name="lg_4" localSheetId="4">'[13]H-BHN'!#REF!</definedName>
    <definedName name="lg_4" localSheetId="11">'[13]H-BHN'!#REF!</definedName>
    <definedName name="lg_4" localSheetId="10">'[13]H-BHN'!#REF!</definedName>
    <definedName name="lg_4" localSheetId="1">'[13]H-BHN'!#REF!</definedName>
    <definedName name="lg_4" localSheetId="0">'[13]H-BHN'!#REF!</definedName>
    <definedName name="lg_4">'[13]H-BHN'!#REF!</definedName>
    <definedName name="lg_7" localSheetId="3">'[13]H-BHN'!#REF!</definedName>
    <definedName name="lg_7" localSheetId="2">'[13]H-BHN'!#REF!</definedName>
    <definedName name="lg_7" localSheetId="7">'[13]H-BHN'!#REF!</definedName>
    <definedName name="lg_7" localSheetId="6">'[13]H-BHN'!#REF!</definedName>
    <definedName name="lg_7" localSheetId="5">'[13]H-BHN'!#REF!</definedName>
    <definedName name="lg_7" localSheetId="4">'[13]H-BHN'!#REF!</definedName>
    <definedName name="lg_7" localSheetId="11">'[13]H-BHN'!#REF!</definedName>
    <definedName name="lg_7" localSheetId="10">'[13]H-BHN'!#REF!</definedName>
    <definedName name="lg_7" localSheetId="1">'[13]H-BHN'!#REF!</definedName>
    <definedName name="lg_7" localSheetId="0">'[13]H-BHN'!#REF!</definedName>
    <definedName name="lg_7">'[13]H-BHN'!#REF!</definedName>
    <definedName name="limestone">[29]Rekap!$H$63</definedName>
    <definedName name="list1533">[14]harsat!$H$21</definedName>
    <definedName name="list16.533">[14]harsat!$H$22</definedName>
    <definedName name="loader" localSheetId="3">#REF!</definedName>
    <definedName name="loader" localSheetId="2">#REF!</definedName>
    <definedName name="loader" localSheetId="7">#REF!</definedName>
    <definedName name="loader" localSheetId="6">#REF!</definedName>
    <definedName name="loader" localSheetId="5">#REF!</definedName>
    <definedName name="loader" localSheetId="4">#REF!</definedName>
    <definedName name="loader" localSheetId="13">#REF!</definedName>
    <definedName name="loader" localSheetId="12">#REF!</definedName>
    <definedName name="loader" localSheetId="11">#REF!</definedName>
    <definedName name="loader" localSheetId="10">#REF!</definedName>
    <definedName name="loader" localSheetId="1">#REF!</definedName>
    <definedName name="loader" localSheetId="0">#REF!</definedName>
    <definedName name="loader">#REF!</definedName>
    <definedName name="LUAS" localSheetId="3">#REF!</definedName>
    <definedName name="LUAS" localSheetId="2">#REF!</definedName>
    <definedName name="LUAS" localSheetId="7">#REF!</definedName>
    <definedName name="LUAS" localSheetId="6">#REF!</definedName>
    <definedName name="LUAS" localSheetId="5">#REF!</definedName>
    <definedName name="LUAS" localSheetId="4">#REF!</definedName>
    <definedName name="LUAS" localSheetId="13">#REF!</definedName>
    <definedName name="LUAS" localSheetId="12">#REF!</definedName>
    <definedName name="LUAS" localSheetId="11">#REF!</definedName>
    <definedName name="LUAS" localSheetId="10">#REF!</definedName>
    <definedName name="LUAS" localSheetId="1">#REF!</definedName>
    <definedName name="LUAS" localSheetId="0">#REF!</definedName>
    <definedName name="LUAS">#REF!</definedName>
    <definedName name="luas_a" localSheetId="3">#REF!</definedName>
    <definedName name="luas_a" localSheetId="2">#REF!</definedName>
    <definedName name="luas_a" localSheetId="7">#REF!</definedName>
    <definedName name="luas_a" localSheetId="6">#REF!</definedName>
    <definedName name="luas_a" localSheetId="5">#REF!</definedName>
    <definedName name="luas_a" localSheetId="4">#REF!</definedName>
    <definedName name="luas_a" localSheetId="13">#REF!</definedName>
    <definedName name="luas_a" localSheetId="12">#REF!</definedName>
    <definedName name="luas_a" localSheetId="11">#REF!</definedName>
    <definedName name="luas_a" localSheetId="10">#REF!</definedName>
    <definedName name="luas_a" localSheetId="1">#REF!</definedName>
    <definedName name="luas_a" localSheetId="0">#REF!</definedName>
    <definedName name="luas_a">#REF!</definedName>
    <definedName name="luas_s" localSheetId="3">#REF!</definedName>
    <definedName name="luas_s" localSheetId="2">#REF!</definedName>
    <definedName name="luas_s" localSheetId="7">#REF!</definedName>
    <definedName name="luas_s" localSheetId="6">#REF!</definedName>
    <definedName name="luas_s" localSheetId="5">#REF!</definedName>
    <definedName name="luas_s" localSheetId="4">#REF!</definedName>
    <definedName name="luas_s" localSheetId="13">#REF!</definedName>
    <definedName name="luas_s" localSheetId="12">#REF!</definedName>
    <definedName name="luas_s" localSheetId="11">#REF!</definedName>
    <definedName name="luas_s" localSheetId="10">#REF!</definedName>
    <definedName name="luas_s" localSheetId="1">#REF!</definedName>
    <definedName name="luas_s" localSheetId="0">#REF!</definedName>
    <definedName name="luas_s">#REF!</definedName>
    <definedName name="m_0.4">[16]HDasar!$H$26</definedName>
    <definedName name="m_3030">[19]harsat!$H$48</definedName>
    <definedName name="m_6060">[19]harsat!$H$47</definedName>
    <definedName name="m_9090">[19]harsat!$H$49</definedName>
    <definedName name="m_lav6001000" localSheetId="3">[6]SENTUL!#REF!</definedName>
    <definedName name="m_lav6001000" localSheetId="2">[6]SENTUL!#REF!</definedName>
    <definedName name="m_lav6001000" localSheetId="7">[6]SENTUL!#REF!</definedName>
    <definedName name="m_lav6001000" localSheetId="6">[6]SENTUL!#REF!</definedName>
    <definedName name="m_lav6001000" localSheetId="5">[6]SENTUL!#REF!</definedName>
    <definedName name="m_lav6001000" localSheetId="4">[6]SENTUL!#REF!</definedName>
    <definedName name="m_lav6001000" localSheetId="11">[6]SENTUL!#REF!</definedName>
    <definedName name="m_lav6001000" localSheetId="10">[6]SENTUL!#REF!</definedName>
    <definedName name="m_lav6001000" localSheetId="1">[6]SENTUL!#REF!</definedName>
    <definedName name="m_lav6001000" localSheetId="0">[6]SENTUL!#REF!</definedName>
    <definedName name="m_lav6001000">[6]SENTUL!#REF!</definedName>
    <definedName name="m_lav6001100" localSheetId="3">[6]SENTUL!#REF!</definedName>
    <definedName name="m_lav6001100" localSheetId="2">[6]SENTUL!#REF!</definedName>
    <definedName name="m_lav6001100" localSheetId="7">[6]SENTUL!#REF!</definedName>
    <definedName name="m_lav6001100" localSheetId="6">[6]SENTUL!#REF!</definedName>
    <definedName name="m_lav6001100" localSheetId="5">[6]SENTUL!#REF!</definedName>
    <definedName name="m_lav6001100" localSheetId="4">[6]SENTUL!#REF!</definedName>
    <definedName name="m_lav6001100" localSheetId="11">[6]SENTUL!#REF!</definedName>
    <definedName name="m_lav6001100" localSheetId="10">[6]SENTUL!#REF!</definedName>
    <definedName name="m_lav6001100" localSheetId="1">[6]SENTUL!#REF!</definedName>
    <definedName name="m_lav6001100" localSheetId="0">[6]SENTUL!#REF!</definedName>
    <definedName name="m_lav6001100">[6]SENTUL!#REF!</definedName>
    <definedName name="m_lav6001700" localSheetId="3">[6]SENTUL!#REF!</definedName>
    <definedName name="m_lav6001700" localSheetId="2">[6]SENTUL!#REF!</definedName>
    <definedName name="m_lav6001700" localSheetId="7">[6]SENTUL!#REF!</definedName>
    <definedName name="m_lav6001700" localSheetId="6">[6]SENTUL!#REF!</definedName>
    <definedName name="m_lav6001700" localSheetId="5">[6]SENTUL!#REF!</definedName>
    <definedName name="m_lav6001700" localSheetId="4">[6]SENTUL!#REF!</definedName>
    <definedName name="m_lav6001700" localSheetId="11">[6]SENTUL!#REF!</definedName>
    <definedName name="m_lav6001700" localSheetId="10">[6]SENTUL!#REF!</definedName>
    <definedName name="m_lav6001700" localSheetId="1">[6]SENTUL!#REF!</definedName>
    <definedName name="m_lav6001700" localSheetId="0">[6]SENTUL!#REF!</definedName>
    <definedName name="m_lav6001700">[6]SENTUL!#REF!</definedName>
    <definedName name="m_lav6002000" localSheetId="3">[6]SENTUL!#REF!</definedName>
    <definedName name="m_lav6002000" localSheetId="2">[6]SENTUL!#REF!</definedName>
    <definedName name="m_lav6002000" localSheetId="7">[6]SENTUL!#REF!</definedName>
    <definedName name="m_lav6002000" localSheetId="6">[6]SENTUL!#REF!</definedName>
    <definedName name="m_lav6002000" localSheetId="5">[6]SENTUL!#REF!</definedName>
    <definedName name="m_lav6002000" localSheetId="4">[6]SENTUL!#REF!</definedName>
    <definedName name="m_lav6002000" localSheetId="11">[6]SENTUL!#REF!</definedName>
    <definedName name="m_lav6002000" localSheetId="10">[6]SENTUL!#REF!</definedName>
    <definedName name="m_lav6002000" localSheetId="1">[6]SENTUL!#REF!</definedName>
    <definedName name="m_lav6002000" localSheetId="0">[6]SENTUL!#REF!</definedName>
    <definedName name="m_lav6002000">[6]SENTUL!#REF!</definedName>
    <definedName name="makan">[21]GAJI!$AA$45</definedName>
    <definedName name="mandor" localSheetId="3">#REF!</definedName>
    <definedName name="mandor" localSheetId="2">#REF!</definedName>
    <definedName name="mandor" localSheetId="7">#REF!</definedName>
    <definedName name="mandor" localSheetId="6">#REF!</definedName>
    <definedName name="mandor" localSheetId="5">#REF!</definedName>
    <definedName name="mandor" localSheetId="4">#REF!</definedName>
    <definedName name="mandor" localSheetId="13">#REF!</definedName>
    <definedName name="mandor" localSheetId="12">#REF!</definedName>
    <definedName name="mandor" localSheetId="11">#REF!</definedName>
    <definedName name="mandor" localSheetId="10">#REF!</definedName>
    <definedName name="mandor" localSheetId="1">#REF!</definedName>
    <definedName name="mandor" localSheetId="0">#REF!</definedName>
    <definedName name="mandor">#REF!</definedName>
    <definedName name="marmerml" localSheetId="3">[20]harsat!#REF!</definedName>
    <definedName name="marmerml" localSheetId="2">[20]harsat!#REF!</definedName>
    <definedName name="marmerml" localSheetId="7">[20]harsat!#REF!</definedName>
    <definedName name="marmerml" localSheetId="6">[20]harsat!#REF!</definedName>
    <definedName name="marmerml" localSheetId="5">[20]harsat!#REF!</definedName>
    <definedName name="marmerml" localSheetId="4">[20]harsat!#REF!</definedName>
    <definedName name="marmerml" localSheetId="11">[20]harsat!#REF!</definedName>
    <definedName name="marmerml" localSheetId="10">[20]harsat!#REF!</definedName>
    <definedName name="marmerml" localSheetId="1">[20]harsat!#REF!</definedName>
    <definedName name="marmerml" localSheetId="0">[20]harsat!#REF!</definedName>
    <definedName name="marmerml">[20]harsat!#REF!</definedName>
    <definedName name="mat">[35]harsat!$H$28</definedName>
    <definedName name="MB" localSheetId="3">'[13]H-BHN'!#REF!</definedName>
    <definedName name="MB" localSheetId="2">'[13]H-BHN'!#REF!</definedName>
    <definedName name="MB" localSheetId="7">'[13]H-BHN'!#REF!</definedName>
    <definedName name="MB" localSheetId="6">'[13]H-BHN'!#REF!</definedName>
    <definedName name="MB" localSheetId="5">'[13]H-BHN'!#REF!</definedName>
    <definedName name="MB" localSheetId="4">'[13]H-BHN'!#REF!</definedName>
    <definedName name="MB" localSheetId="11">'[13]H-BHN'!#REF!</definedName>
    <definedName name="MB" localSheetId="10">'[13]H-BHN'!#REF!</definedName>
    <definedName name="MB" localSheetId="1">'[13]H-BHN'!#REF!</definedName>
    <definedName name="MB" localSheetId="0">'[13]H-BHN'!#REF!</definedName>
    <definedName name="MB">'[13]H-BHN'!#REF!</definedName>
    <definedName name="mbi">[35]harsat!$H$37</definedName>
    <definedName name="mbm">[35]harsat!$H$30</definedName>
    <definedName name="mbp">[35]harsat!$H$36</definedName>
    <definedName name="mcp">[35]harsat!$H$39</definedName>
    <definedName name="mde">[35]harsat!$H$23</definedName>
    <definedName name="MEKANIK" localSheetId="3">#REF!</definedName>
    <definedName name="MEKANIK" localSheetId="2">#REF!</definedName>
    <definedName name="MEKANIK" localSheetId="7">#REF!</definedName>
    <definedName name="MEKANIK" localSheetId="6">#REF!</definedName>
    <definedName name="MEKANIK" localSheetId="5">#REF!</definedName>
    <definedName name="MEKANIK" localSheetId="4">#REF!</definedName>
    <definedName name="MEKANIK" localSheetId="13">#REF!</definedName>
    <definedName name="MEKANIK" localSheetId="12">#REF!</definedName>
    <definedName name="MEKANIK" localSheetId="11">#REF!</definedName>
    <definedName name="MEKANIK" localSheetId="10">#REF!</definedName>
    <definedName name="MEKANIK" localSheetId="1">#REF!</definedName>
    <definedName name="MEKANIK" localSheetId="0">#REF!</definedName>
    <definedName name="MEKANIK">#REF!</definedName>
    <definedName name="mgi">[35]harsat!$H$29</definedName>
    <definedName name="mir">[35]harsat!$H$32</definedName>
    <definedName name="mm" localSheetId="3">[35]harsat!#REF!</definedName>
    <definedName name="mm" localSheetId="2">[35]harsat!#REF!</definedName>
    <definedName name="mm" localSheetId="7">[35]harsat!#REF!</definedName>
    <definedName name="mm" localSheetId="6">[35]harsat!#REF!</definedName>
    <definedName name="mm" localSheetId="5">[35]harsat!#REF!</definedName>
    <definedName name="mm" localSheetId="4">[35]harsat!#REF!</definedName>
    <definedName name="mm" localSheetId="11">[35]harsat!#REF!</definedName>
    <definedName name="mm" localSheetId="10">[35]harsat!#REF!</definedName>
    <definedName name="mm" localSheetId="1">[35]harsat!#REF!</definedName>
    <definedName name="mm" localSheetId="0">[35]harsat!#REF!</definedName>
    <definedName name="mm">[35]harsat!#REF!</definedName>
    <definedName name="mnm">[35]harsat!$H$40</definedName>
    <definedName name="mnp">[35]harsat!$H$35</definedName>
    <definedName name="molen" localSheetId="3">#REF!</definedName>
    <definedName name="molen" localSheetId="2">#REF!</definedName>
    <definedName name="molen" localSheetId="7">#REF!</definedName>
    <definedName name="molen" localSheetId="6">#REF!</definedName>
    <definedName name="molen" localSheetId="5">#REF!</definedName>
    <definedName name="molen" localSheetId="4">#REF!</definedName>
    <definedName name="molen" localSheetId="13">#REF!</definedName>
    <definedName name="molen" localSheetId="12">#REF!</definedName>
    <definedName name="molen" localSheetId="11">#REF!</definedName>
    <definedName name="molen" localSheetId="10">#REF!</definedName>
    <definedName name="molen" localSheetId="1">#REF!</definedName>
    <definedName name="molen" localSheetId="0">#REF!</definedName>
    <definedName name="molen">#REF!</definedName>
    <definedName name="MP" localSheetId="3">#REF!</definedName>
    <definedName name="MP" localSheetId="2">#REF!</definedName>
    <definedName name="MP" localSheetId="7">#REF!</definedName>
    <definedName name="MP" localSheetId="6">#REF!</definedName>
    <definedName name="MP" localSheetId="5">#REF!</definedName>
    <definedName name="MP" localSheetId="4">#REF!</definedName>
    <definedName name="MP" localSheetId="13">#REF!</definedName>
    <definedName name="MP" localSheetId="12">#REF!</definedName>
    <definedName name="MP" localSheetId="11">#REF!</definedName>
    <definedName name="MP" localSheetId="10">#REF!</definedName>
    <definedName name="MP" localSheetId="1">#REF!</definedName>
    <definedName name="MP" localSheetId="0">#REF!</definedName>
    <definedName name="MP">#REF!</definedName>
    <definedName name="mr_1">[16]HDasar!$H$24</definedName>
    <definedName name="mra">[35]harsat!$H$71</definedName>
    <definedName name="mrp">[35]harsat!$H$38</definedName>
    <definedName name="mrs">[35]harsat!$H$31</definedName>
    <definedName name="MS" localSheetId="3">#REF!</definedName>
    <definedName name="MS" localSheetId="2">#REF!</definedName>
    <definedName name="MS" localSheetId="7">#REF!</definedName>
    <definedName name="MS" localSheetId="6">#REF!</definedName>
    <definedName name="MS" localSheetId="5">#REF!</definedName>
    <definedName name="MS" localSheetId="4">#REF!</definedName>
    <definedName name="MS" localSheetId="13">#REF!</definedName>
    <definedName name="MS" localSheetId="12">#REF!</definedName>
    <definedName name="MS" localSheetId="11">#REF!</definedName>
    <definedName name="MS" localSheetId="10">#REF!</definedName>
    <definedName name="MS" localSheetId="1">#REF!</definedName>
    <definedName name="MS" localSheetId="0">#REF!</definedName>
    <definedName name="MS">#REF!</definedName>
    <definedName name="ms_0.7">[16]HDasar!$H$25</definedName>
    <definedName name="msy">[35]harsat!$H$22</definedName>
    <definedName name="mt">[35]harsat!$H$33</definedName>
    <definedName name="mtp15mm">'[9]HARGA SATUAN'!$G$28</definedName>
    <definedName name="mtp18mm" localSheetId="3">'[9]HARGA SATUAN'!#REF!</definedName>
    <definedName name="mtp18mm" localSheetId="2">'[9]HARGA SATUAN'!#REF!</definedName>
    <definedName name="mtp18mm" localSheetId="7">'[9]HARGA SATUAN'!#REF!</definedName>
    <definedName name="mtp18mm" localSheetId="6">'[9]HARGA SATUAN'!#REF!</definedName>
    <definedName name="mtp18mm" localSheetId="5">'[9]HARGA SATUAN'!#REF!</definedName>
    <definedName name="mtp18mm" localSheetId="4">'[9]HARGA SATUAN'!#REF!</definedName>
    <definedName name="mtp18mm" localSheetId="11">'[9]HARGA SATUAN'!#REF!</definedName>
    <definedName name="mtp18mm" localSheetId="10">'[9]HARGA SATUAN'!#REF!</definedName>
    <definedName name="mtp18mm" localSheetId="1">'[9]HARGA SATUAN'!#REF!</definedName>
    <definedName name="mtp18mm" localSheetId="0">'[9]HARGA SATUAN'!#REF!</definedName>
    <definedName name="mtp18mm">'[9]HARGA SATUAN'!#REF!</definedName>
    <definedName name="MU" localSheetId="3">'[13]H-BHN'!#REF!</definedName>
    <definedName name="MU" localSheetId="2">'[13]H-BHN'!#REF!</definedName>
    <definedName name="MU" localSheetId="7">'[13]H-BHN'!#REF!</definedName>
    <definedName name="MU" localSheetId="6">'[13]H-BHN'!#REF!</definedName>
    <definedName name="MU" localSheetId="5">'[13]H-BHN'!#REF!</definedName>
    <definedName name="MU" localSheetId="4">'[13]H-BHN'!#REF!</definedName>
    <definedName name="MU" localSheetId="11">'[13]H-BHN'!#REF!</definedName>
    <definedName name="MU" localSheetId="10">'[13]H-BHN'!#REF!</definedName>
    <definedName name="MU" localSheetId="1">'[13]H-BHN'!#REF!</definedName>
    <definedName name="MU" localSheetId="0">'[13]H-BHN'!#REF!</definedName>
    <definedName name="MU">'[13]H-BHN'!#REF!</definedName>
    <definedName name="mu_200" localSheetId="3">'[13]H-BHN'!#REF!</definedName>
    <definedName name="mu_200" localSheetId="2">'[13]H-BHN'!#REF!</definedName>
    <definedName name="mu_200" localSheetId="7">'[13]H-BHN'!#REF!</definedName>
    <definedName name="mu_200" localSheetId="6">'[13]H-BHN'!#REF!</definedName>
    <definedName name="mu_200" localSheetId="5">'[13]H-BHN'!#REF!</definedName>
    <definedName name="mu_200" localSheetId="4">'[13]H-BHN'!#REF!</definedName>
    <definedName name="mu_200" localSheetId="11">'[13]H-BHN'!#REF!</definedName>
    <definedName name="mu_200" localSheetId="10">'[13]H-BHN'!#REF!</definedName>
    <definedName name="mu_200" localSheetId="1">'[13]H-BHN'!#REF!</definedName>
    <definedName name="mu_200" localSheetId="0">'[13]H-BHN'!#REF!</definedName>
    <definedName name="mu_200">'[13]H-BHN'!#REF!</definedName>
    <definedName name="multi_15">[17]HSATUAN!$H$46</definedName>
    <definedName name="multi_4">[37]harsat!$H$15</definedName>
    <definedName name="multi15">[23]harsat!$H$30</definedName>
    <definedName name="multiplek9" localSheetId="3">'[26]DAF-BAHAN'!#REF!</definedName>
    <definedName name="multiplek9" localSheetId="2">'[26]DAF-BAHAN'!#REF!</definedName>
    <definedName name="multiplek9" localSheetId="7">'[26]DAF-BAHAN'!#REF!</definedName>
    <definedName name="multiplek9" localSheetId="6">'[26]DAF-BAHAN'!#REF!</definedName>
    <definedName name="multiplek9" localSheetId="5">'[26]DAF-BAHAN'!#REF!</definedName>
    <definedName name="multiplek9" localSheetId="4">'[26]DAF-BAHAN'!#REF!</definedName>
    <definedName name="multiplek9" localSheetId="11">'[26]DAF-BAHAN'!#REF!</definedName>
    <definedName name="multiplek9" localSheetId="10">'[26]DAF-BAHAN'!#REF!</definedName>
    <definedName name="multiplek9" localSheetId="1">'[26]DAF-BAHAN'!#REF!</definedName>
    <definedName name="multiplek9" localSheetId="0">'[26]DAF-BAHAN'!#REF!</definedName>
    <definedName name="multiplek9">'[26]DAF-BAHAN'!#REF!</definedName>
    <definedName name="multiplex" localSheetId="3">#REF!</definedName>
    <definedName name="multiplex" localSheetId="2">#REF!</definedName>
    <definedName name="multiplex" localSheetId="7">#REF!</definedName>
    <definedName name="multiplex" localSheetId="6">#REF!</definedName>
    <definedName name="multiplex" localSheetId="5">#REF!</definedName>
    <definedName name="multiplex" localSheetId="4">#REF!</definedName>
    <definedName name="multiplex" localSheetId="13">#REF!</definedName>
    <definedName name="multiplex" localSheetId="12">#REF!</definedName>
    <definedName name="multiplex" localSheetId="11">#REF!</definedName>
    <definedName name="multiplex" localSheetId="10">#REF!</definedName>
    <definedName name="multiplex" localSheetId="1">#REF!</definedName>
    <definedName name="multiplex" localSheetId="0">#REF!</definedName>
    <definedName name="multiplex">#REF!</definedName>
    <definedName name="mum" localSheetId="3">'[13]H-BHN'!#REF!</definedName>
    <definedName name="mum" localSheetId="2">'[13]H-BHN'!#REF!</definedName>
    <definedName name="mum" localSheetId="7">'[13]H-BHN'!#REF!</definedName>
    <definedName name="mum" localSheetId="6">'[13]H-BHN'!#REF!</definedName>
    <definedName name="mum" localSheetId="5">'[13]H-BHN'!#REF!</definedName>
    <definedName name="mum" localSheetId="4">'[13]H-BHN'!#REF!</definedName>
    <definedName name="mum" localSheetId="11">'[13]H-BHN'!#REF!</definedName>
    <definedName name="mum" localSheetId="10">'[13]H-BHN'!#REF!</definedName>
    <definedName name="mum" localSheetId="1">'[13]H-BHN'!#REF!</definedName>
    <definedName name="mum" localSheetId="0">'[13]H-BHN'!#REF!</definedName>
    <definedName name="mum">'[13]H-BHN'!#REF!</definedName>
    <definedName name="mvp">[35]harsat!$H$34</definedName>
    <definedName name="mws">[35]harsat!$H$41</definedName>
    <definedName name="N">#N/A</definedName>
    <definedName name="namaatas">[29]Rekap!$H$141</definedName>
    <definedName name="namabawah">[29]Rekap!$H$142</definedName>
    <definedName name="NEOGLOSA" localSheetId="3">'[39]Master Rumah'!#REF!</definedName>
    <definedName name="NEOGLOSA" localSheetId="2">'[39]Master Rumah'!#REF!</definedName>
    <definedName name="NEOGLOSA" localSheetId="7">'[39]Master Rumah'!#REF!</definedName>
    <definedName name="NEOGLOSA" localSheetId="6">'[39]Master Rumah'!#REF!</definedName>
    <definedName name="NEOGLOSA" localSheetId="5">'[39]Master Rumah'!#REF!</definedName>
    <definedName name="NEOGLOSA" localSheetId="4">'[39]Master Rumah'!#REF!</definedName>
    <definedName name="NEOGLOSA" localSheetId="11">'[39]Master Rumah'!#REF!</definedName>
    <definedName name="NEOGLOSA" localSheetId="10">'[39]Master Rumah'!#REF!</definedName>
    <definedName name="NEOGLOSA" localSheetId="1">'[39]Master Rumah'!#REF!</definedName>
    <definedName name="NEOGLOSA" localSheetId="0">'[39]Master Rumah'!#REF!</definedName>
    <definedName name="NEOGLOSA">'[39]Master Rumah'!#REF!</definedName>
    <definedName name="nero">[29]Rekap!$H$40</definedName>
    <definedName name="nkeramik">[19]harsat!$H$36</definedName>
    <definedName name="oksigen" localSheetId="3">'[9]HARGA SATUAN'!#REF!</definedName>
    <definedName name="oksigen" localSheetId="2">'[9]HARGA SATUAN'!#REF!</definedName>
    <definedName name="oksigen" localSheetId="7">'[9]HARGA SATUAN'!#REF!</definedName>
    <definedName name="oksigen" localSheetId="6">'[9]HARGA SATUAN'!#REF!</definedName>
    <definedName name="oksigen" localSheetId="5">'[9]HARGA SATUAN'!#REF!</definedName>
    <definedName name="oksigen" localSheetId="4">'[9]HARGA SATUAN'!#REF!</definedName>
    <definedName name="oksigen" localSheetId="11">'[9]HARGA SATUAN'!#REF!</definedName>
    <definedName name="oksigen" localSheetId="10">'[9]HARGA SATUAN'!#REF!</definedName>
    <definedName name="oksigen" localSheetId="1">'[9]HARGA SATUAN'!#REF!</definedName>
    <definedName name="oksigen" localSheetId="0">'[9]HARGA SATUAN'!#REF!</definedName>
    <definedName name="oksigen">'[9]HARGA SATUAN'!#REF!</definedName>
    <definedName name="OPERATOR" localSheetId="3">#REF!</definedName>
    <definedName name="OPERATOR" localSheetId="2">#REF!</definedName>
    <definedName name="OPERATOR" localSheetId="7">#REF!</definedName>
    <definedName name="OPERATOR" localSheetId="6">#REF!</definedName>
    <definedName name="OPERATOR" localSheetId="5">#REF!</definedName>
    <definedName name="OPERATOR" localSheetId="4">#REF!</definedName>
    <definedName name="OPERATOR" localSheetId="13">#REF!</definedName>
    <definedName name="OPERATOR" localSheetId="12">#REF!</definedName>
    <definedName name="OPERATOR" localSheetId="11">#REF!</definedName>
    <definedName name="OPERATOR" localSheetId="10">#REF!</definedName>
    <definedName name="OPERATOR" localSheetId="1">#REF!</definedName>
    <definedName name="OPERATOR" localSheetId="0">#REF!</definedName>
    <definedName name="OPERATOR">#REF!</definedName>
    <definedName name="p" localSheetId="3">'[3]SPREAD SHEET'!#REF!</definedName>
    <definedName name="p" localSheetId="2">'[3]SPREAD SHEET'!#REF!</definedName>
    <definedName name="p" localSheetId="7">'[3]SPREAD SHEET'!#REF!</definedName>
    <definedName name="p" localSheetId="6">'[3]SPREAD SHEET'!#REF!</definedName>
    <definedName name="p" localSheetId="5">'[3]SPREAD SHEET'!#REF!</definedName>
    <definedName name="p" localSheetId="4">'[3]SPREAD SHEET'!#REF!</definedName>
    <definedName name="p" localSheetId="11">'[3]SPREAD SHEET'!#REF!</definedName>
    <definedName name="p" localSheetId="10">'[3]SPREAD SHEET'!#REF!</definedName>
    <definedName name="p" localSheetId="1">'[3]SPREAD SHEET'!#REF!</definedName>
    <definedName name="p" localSheetId="0">'[3]SPREAD SHEET'!#REF!</definedName>
    <definedName name="p">'[3]SPREAD SHEET'!#REF!</definedName>
    <definedName name="p_150">[16]HDasar!$H$34</definedName>
    <definedName name="p_200">[16]HDasar!$H$35</definedName>
    <definedName name="p_300">[16]HDasar!$H$36</definedName>
    <definedName name="p_500">[16]HDasar!$H$37</definedName>
    <definedName name="p_b" localSheetId="3">[6]ARTAGDING!#REF!</definedName>
    <definedName name="p_b" localSheetId="2">[6]ARTAGDING!#REF!</definedName>
    <definedName name="p_b" localSheetId="7">[6]ARTAGDING!#REF!</definedName>
    <definedName name="p_b" localSheetId="6">[6]ARTAGDING!#REF!</definedName>
    <definedName name="p_b" localSheetId="5">[6]ARTAGDING!#REF!</definedName>
    <definedName name="p_b" localSheetId="4">[6]ARTAGDING!#REF!</definedName>
    <definedName name="p_b" localSheetId="11">[6]ARTAGDING!#REF!</definedName>
    <definedName name="p_b" localSheetId="10">[6]ARTAGDING!#REF!</definedName>
    <definedName name="p_b" localSheetId="1">[6]ARTAGDING!#REF!</definedName>
    <definedName name="p_b" localSheetId="0">[6]ARTAGDING!#REF!</definedName>
    <definedName name="p_b">[6]ARTAGDING!#REF!</definedName>
    <definedName name="P_L2" localSheetId="3">'[3]SPREAD SHEET'!#REF!</definedName>
    <definedName name="P_L2" localSheetId="2">'[3]SPREAD SHEET'!#REF!</definedName>
    <definedName name="P_L2" localSheetId="7">'[3]SPREAD SHEET'!#REF!</definedName>
    <definedName name="P_L2" localSheetId="6">'[3]SPREAD SHEET'!#REF!</definedName>
    <definedName name="P_L2" localSheetId="5">'[3]SPREAD SHEET'!#REF!</definedName>
    <definedName name="P_L2" localSheetId="4">'[3]SPREAD SHEET'!#REF!</definedName>
    <definedName name="P_L2" localSheetId="11">'[3]SPREAD SHEET'!#REF!</definedName>
    <definedName name="P_L2" localSheetId="10">'[3]SPREAD SHEET'!#REF!</definedName>
    <definedName name="P_L2" localSheetId="1">'[3]SPREAD SHEET'!#REF!</definedName>
    <definedName name="P_L2" localSheetId="0">'[3]SPREAD SHEET'!#REF!</definedName>
    <definedName name="P_L2">'[3]SPREAD SHEET'!#REF!</definedName>
    <definedName name="pa">[14]harsat!$H$70</definedName>
    <definedName name="padat">[7]S.UPAH!$J$25</definedName>
    <definedName name="paku">[23]harsat!$H$18</definedName>
    <definedName name="pasang">[7]S.UPAH!$J$28</definedName>
    <definedName name="pasbata13">[6]SEMANAN!$I$282</definedName>
    <definedName name="pasbata15">[6]SEMANAN!$I$290</definedName>
    <definedName name="pasirbeton">'[26]DAF-BAHAN'!$F$18</definedName>
    <definedName name="pasircor" localSheetId="3">#REF!</definedName>
    <definedName name="pasircor" localSheetId="2">#REF!</definedName>
    <definedName name="pasircor" localSheetId="7">#REF!</definedName>
    <definedName name="pasircor" localSheetId="6">#REF!</definedName>
    <definedName name="pasircor" localSheetId="5">#REF!</definedName>
    <definedName name="pasircor" localSheetId="4">#REF!</definedName>
    <definedName name="pasircor" localSheetId="13">#REF!</definedName>
    <definedName name="pasircor" localSheetId="12">#REF!</definedName>
    <definedName name="pasircor" localSheetId="11">#REF!</definedName>
    <definedName name="pasircor" localSheetId="10">#REF!</definedName>
    <definedName name="pasircor" localSheetId="1">#REF!</definedName>
    <definedName name="pasircor" localSheetId="0">#REF!</definedName>
    <definedName name="pasircor">#REF!</definedName>
    <definedName name="PASIRHALUS" localSheetId="3">#REF!</definedName>
    <definedName name="PASIRHALUS" localSheetId="2">#REF!</definedName>
    <definedName name="PASIRHALUS" localSheetId="7">#REF!</definedName>
    <definedName name="PASIRHALUS" localSheetId="6">#REF!</definedName>
    <definedName name="PASIRHALUS" localSheetId="5">#REF!</definedName>
    <definedName name="PASIRHALUS" localSheetId="4">#REF!</definedName>
    <definedName name="PASIRHALUS" localSheetId="13">#REF!</definedName>
    <definedName name="PASIRHALUS" localSheetId="12">#REF!</definedName>
    <definedName name="PASIRHALUS" localSheetId="11">#REF!</definedName>
    <definedName name="PASIRHALUS" localSheetId="10">#REF!</definedName>
    <definedName name="PASIRHALUS" localSheetId="1">#REF!</definedName>
    <definedName name="PASIRHALUS" localSheetId="0">#REF!</definedName>
    <definedName name="PASIRHALUS">#REF!</definedName>
    <definedName name="pasirpasang">'[26]DAF-BAHAN'!$F$19</definedName>
    <definedName name="PASIRTIMBUN" localSheetId="3">#REF!</definedName>
    <definedName name="PASIRTIMBUN" localSheetId="2">#REF!</definedName>
    <definedName name="PASIRTIMBUN" localSheetId="7">#REF!</definedName>
    <definedName name="PASIRTIMBUN" localSheetId="6">#REF!</definedName>
    <definedName name="PASIRTIMBUN" localSheetId="5">#REF!</definedName>
    <definedName name="PASIRTIMBUN" localSheetId="4">#REF!</definedName>
    <definedName name="PASIRTIMBUN" localSheetId="13">#REF!</definedName>
    <definedName name="PASIRTIMBUN" localSheetId="12">#REF!</definedName>
    <definedName name="PASIRTIMBUN" localSheetId="11">#REF!</definedName>
    <definedName name="PASIRTIMBUN" localSheetId="10">#REF!</definedName>
    <definedName name="PASIRTIMBUN" localSheetId="1">#REF!</definedName>
    <definedName name="PASIRTIMBUN" localSheetId="0">#REF!</definedName>
    <definedName name="PASIRTIMBUN">#REF!</definedName>
    <definedName name="pasiru" localSheetId="3">'[13]H-BHN'!#REF!</definedName>
    <definedName name="pasiru" localSheetId="2">'[13]H-BHN'!#REF!</definedName>
    <definedName name="pasiru" localSheetId="7">'[13]H-BHN'!#REF!</definedName>
    <definedName name="pasiru" localSheetId="6">'[13]H-BHN'!#REF!</definedName>
    <definedName name="pasiru" localSheetId="5">'[13]H-BHN'!#REF!</definedName>
    <definedName name="pasiru" localSheetId="4">'[13]H-BHN'!#REF!</definedName>
    <definedName name="pasiru" localSheetId="11">'[13]H-BHN'!#REF!</definedName>
    <definedName name="pasiru" localSheetId="10">'[13]H-BHN'!#REF!</definedName>
    <definedName name="pasiru" localSheetId="1">'[13]H-BHN'!#REF!</definedName>
    <definedName name="pasiru" localSheetId="0">'[13]H-BHN'!#REF!</definedName>
    <definedName name="pasiru">'[13]H-BHN'!#REF!</definedName>
    <definedName name="pasirurug">'[26]DAF-BAHAN'!$F$20</definedName>
    <definedName name="Pasurug" localSheetId="3">[6]ARTAGDING!#REF!</definedName>
    <definedName name="Pasurug" localSheetId="2">[6]ARTAGDING!#REF!</definedName>
    <definedName name="Pasurug" localSheetId="7">[6]ARTAGDING!#REF!</definedName>
    <definedName name="Pasurug" localSheetId="6">[6]ARTAGDING!#REF!</definedName>
    <definedName name="Pasurug" localSheetId="5">[6]ARTAGDING!#REF!</definedName>
    <definedName name="Pasurug" localSheetId="4">[6]ARTAGDING!#REF!</definedName>
    <definedName name="Pasurug" localSheetId="11">[6]ARTAGDING!#REF!</definedName>
    <definedName name="Pasurug" localSheetId="10">[6]ARTAGDING!#REF!</definedName>
    <definedName name="Pasurug" localSheetId="1">[6]ARTAGDING!#REF!</definedName>
    <definedName name="Pasurug" localSheetId="0">[6]ARTAGDING!#REF!</definedName>
    <definedName name="Pasurug">[6]ARTAGDING!#REF!</definedName>
    <definedName name="paving" localSheetId="3">[6]ARTAGDING!#REF!</definedName>
    <definedName name="paving" localSheetId="2">[6]ARTAGDING!#REF!</definedName>
    <definedName name="paving" localSheetId="7">[6]ARTAGDING!#REF!</definedName>
    <definedName name="paving" localSheetId="6">[6]ARTAGDING!#REF!</definedName>
    <definedName name="paving" localSheetId="5">[6]ARTAGDING!#REF!</definedName>
    <definedName name="paving" localSheetId="4">[6]ARTAGDING!#REF!</definedName>
    <definedName name="paving" localSheetId="11">[6]ARTAGDING!#REF!</definedName>
    <definedName name="paving" localSheetId="10">[6]ARTAGDING!#REF!</definedName>
    <definedName name="paving" localSheetId="1">[6]ARTAGDING!#REF!</definedName>
    <definedName name="paving" localSheetId="0">[6]ARTAGDING!#REF!</definedName>
    <definedName name="paving">[6]ARTAGDING!#REF!</definedName>
    <definedName name="pb" localSheetId="3">[35]harsat!#REF!</definedName>
    <definedName name="pb" localSheetId="2">[35]harsat!#REF!</definedName>
    <definedName name="pb" localSheetId="7">[35]harsat!#REF!</definedName>
    <definedName name="pb" localSheetId="6">[35]harsat!#REF!</definedName>
    <definedName name="pb" localSheetId="5">[35]harsat!#REF!</definedName>
    <definedName name="pb" localSheetId="4">[35]harsat!#REF!</definedName>
    <definedName name="pb" localSheetId="11">[35]harsat!#REF!</definedName>
    <definedName name="pb" localSheetId="10">[35]harsat!#REF!</definedName>
    <definedName name="pb" localSheetId="1">[35]harsat!#REF!</definedName>
    <definedName name="pb" localSheetId="0">[35]harsat!#REF!</definedName>
    <definedName name="pb">[35]harsat!#REF!</definedName>
    <definedName name="pbk">'[8]DAF-5'!$I$204</definedName>
    <definedName name="pc" localSheetId="3">'[13]H-BHN'!#REF!</definedName>
    <definedName name="pc" localSheetId="2">'[13]H-BHN'!#REF!</definedName>
    <definedName name="pc" localSheetId="7">'[13]H-BHN'!#REF!</definedName>
    <definedName name="pc" localSheetId="6">'[13]H-BHN'!#REF!</definedName>
    <definedName name="pc" localSheetId="5">'[13]H-BHN'!#REF!</definedName>
    <definedName name="pc" localSheetId="4">'[13]H-BHN'!#REF!</definedName>
    <definedName name="pc" localSheetId="11">'[13]H-BHN'!#REF!</definedName>
    <definedName name="pc" localSheetId="10">'[13]H-BHN'!#REF!</definedName>
    <definedName name="pc" localSheetId="1">'[13]H-BHN'!#REF!</definedName>
    <definedName name="pc" localSheetId="0">'[13]H-BHN'!#REF!</definedName>
    <definedName name="pc">'[13]H-BHN'!#REF!</definedName>
    <definedName name="pc_35">[16]HDasar!$H$10</definedName>
    <definedName name="pc_40">[16]HDasar!$H$11</definedName>
    <definedName name="pd_35">[16]HDasar!$H$82</definedName>
    <definedName name="pd_40">[16]HDasar!$H$83</definedName>
    <definedName name="PEK_BAJA">[32]Daftmat!$I$794</definedName>
    <definedName name="pekerja">'[26]DAF-UPAH'!$E$18</definedName>
    <definedName name="pembeli" localSheetId="3">#REF!</definedName>
    <definedName name="pembeli" localSheetId="2">#REF!</definedName>
    <definedName name="pembeli" localSheetId="7">#REF!</definedName>
    <definedName name="pembeli" localSheetId="6">#REF!</definedName>
    <definedName name="pembeli" localSheetId="5">#REF!</definedName>
    <definedName name="pembeli" localSheetId="4">#REF!</definedName>
    <definedName name="pembeli" localSheetId="13">#REF!</definedName>
    <definedName name="pembeli" localSheetId="12">#REF!</definedName>
    <definedName name="pembeli" localSheetId="11">#REF!</definedName>
    <definedName name="pembeli" localSheetId="10">#REF!</definedName>
    <definedName name="pembeli" localSheetId="1">#REF!</definedName>
    <definedName name="pembeli" localSheetId="0">#REF!</definedName>
    <definedName name="pembeli">#REF!</definedName>
    <definedName name="pembesian" localSheetId="3">[24]Analisa!#REF!</definedName>
    <definedName name="pembesian" localSheetId="2">[24]Analisa!#REF!</definedName>
    <definedName name="pembesian" localSheetId="7">[24]Analisa!#REF!</definedName>
    <definedName name="pembesian" localSheetId="6">[24]Analisa!#REF!</definedName>
    <definedName name="pembesian" localSheetId="5">[24]Analisa!#REF!</definedName>
    <definedName name="pembesian" localSheetId="4">[24]Analisa!#REF!</definedName>
    <definedName name="pembesian" localSheetId="11">[24]Analisa!#REF!</definedName>
    <definedName name="pembesian" localSheetId="10">[24]Analisa!#REF!</definedName>
    <definedName name="pembesian" localSheetId="1">[24]Analisa!#REF!</definedName>
    <definedName name="pembesian" localSheetId="0">[24]Analisa!#REF!</definedName>
    <definedName name="pembesian">[24]Analisa!#REF!</definedName>
    <definedName name="perancah" localSheetId="3">#REF!</definedName>
    <definedName name="perancah" localSheetId="2">#REF!</definedName>
    <definedName name="perancah" localSheetId="7">#REF!</definedName>
    <definedName name="perancah" localSheetId="6">#REF!</definedName>
    <definedName name="perancah" localSheetId="5">#REF!</definedName>
    <definedName name="perancah" localSheetId="4">#REF!</definedName>
    <definedName name="perancah" localSheetId="13">#REF!</definedName>
    <definedName name="perancah" localSheetId="12">#REF!</definedName>
    <definedName name="perancah" localSheetId="11">#REF!</definedName>
    <definedName name="perancah" localSheetId="10">#REF!</definedName>
    <definedName name="perancah" localSheetId="1">#REF!</definedName>
    <definedName name="perancah" localSheetId="0">#REF!</definedName>
    <definedName name="perancah">#REF!</definedName>
    <definedName name="persiapan">[21]bau!$J$60</definedName>
    <definedName name="ph_35">[16]HDasar!$H$84</definedName>
    <definedName name="ph_40">[16]HDasar!$H$85</definedName>
    <definedName name="plafond9" localSheetId="3">[6]ARTAGDING!#REF!</definedName>
    <definedName name="plafond9" localSheetId="2">[6]ARTAGDING!#REF!</definedName>
    <definedName name="plafond9" localSheetId="7">[6]ARTAGDING!#REF!</definedName>
    <definedName name="plafond9" localSheetId="6">[6]ARTAGDING!#REF!</definedName>
    <definedName name="plafond9" localSheetId="5">[6]ARTAGDING!#REF!</definedName>
    <definedName name="plafond9" localSheetId="4">[6]ARTAGDING!#REF!</definedName>
    <definedName name="plafond9" localSheetId="11">[6]ARTAGDING!#REF!</definedName>
    <definedName name="plafond9" localSheetId="10">[6]ARTAGDING!#REF!</definedName>
    <definedName name="plafond9" localSheetId="1">[6]ARTAGDING!#REF!</definedName>
    <definedName name="plafond9" localSheetId="0">[6]ARTAGDING!#REF!</definedName>
    <definedName name="plafond9">[6]ARTAGDING!#REF!</definedName>
    <definedName name="plafondgyp10">[14]harsat!$H$134</definedName>
    <definedName name="plafondgyp9">[14]harsat!$H$133</definedName>
    <definedName name="plafondgypwp9">[14]harsat!$H$135</definedName>
    <definedName name="plaster14">[6]SEMANAN!$I$265</definedName>
    <definedName name="plaster15" localSheetId="3">'[25]FLAF&amp;PARTSI'!#REF!</definedName>
    <definedName name="plaster15" localSheetId="2">'[25]FLAF&amp;PARTSI'!#REF!</definedName>
    <definedName name="plaster15" localSheetId="7">'[25]FLAF&amp;PARTSI'!#REF!</definedName>
    <definedName name="plaster15" localSheetId="6">'[25]FLAF&amp;PARTSI'!#REF!</definedName>
    <definedName name="plaster15" localSheetId="5">'[25]FLAF&amp;PARTSI'!#REF!</definedName>
    <definedName name="plaster15" localSheetId="4">'[25]FLAF&amp;PARTSI'!#REF!</definedName>
    <definedName name="plaster15" localSheetId="11">'[25]FLAF&amp;PARTSI'!#REF!</definedName>
    <definedName name="plaster15" localSheetId="10">'[25]FLAF&amp;PARTSI'!#REF!</definedName>
    <definedName name="plaster15" localSheetId="1">'[25]FLAF&amp;PARTSI'!#REF!</definedName>
    <definedName name="plaster15" localSheetId="0">'[25]FLAF&amp;PARTSI'!#REF!</definedName>
    <definedName name="plaster15">'[25]FLAF&amp;PARTSI'!#REF!</definedName>
    <definedName name="plint20" localSheetId="3">[6]ARTAGDING!#REF!</definedName>
    <definedName name="plint20" localSheetId="2">[6]ARTAGDING!#REF!</definedName>
    <definedName name="plint20" localSheetId="7">[6]ARTAGDING!#REF!</definedName>
    <definedName name="plint20" localSheetId="6">[6]ARTAGDING!#REF!</definedName>
    <definedName name="plint20" localSheetId="5">[6]ARTAGDING!#REF!</definedName>
    <definedName name="plint20" localSheetId="4">[6]ARTAGDING!#REF!</definedName>
    <definedName name="plint20" localSheetId="11">[6]ARTAGDING!#REF!</definedName>
    <definedName name="plint20" localSheetId="10">[6]ARTAGDING!#REF!</definedName>
    <definedName name="plint20" localSheetId="1">[6]ARTAGDING!#REF!</definedName>
    <definedName name="plint20" localSheetId="0">[6]ARTAGDING!#REF!</definedName>
    <definedName name="plint20">[6]ARTAGDING!#REF!</definedName>
    <definedName name="plint30" localSheetId="3">[6]ARTAGDING!#REF!</definedName>
    <definedName name="plint30" localSheetId="2">[6]ARTAGDING!#REF!</definedName>
    <definedName name="plint30" localSheetId="7">[6]ARTAGDING!#REF!</definedName>
    <definedName name="plint30" localSheetId="6">[6]ARTAGDING!#REF!</definedName>
    <definedName name="plint30" localSheetId="5">[6]ARTAGDING!#REF!</definedName>
    <definedName name="plint30" localSheetId="4">[6]ARTAGDING!#REF!</definedName>
    <definedName name="plint30" localSheetId="11">[6]ARTAGDING!#REF!</definedName>
    <definedName name="plint30" localSheetId="10">[6]ARTAGDING!#REF!</definedName>
    <definedName name="plint30" localSheetId="1">[6]ARTAGDING!#REF!</definedName>
    <definedName name="plint30" localSheetId="0">[6]ARTAGDING!#REF!</definedName>
    <definedName name="plint30">[6]ARTAGDING!#REF!</definedName>
    <definedName name="plint40" localSheetId="3">[6]ARTAGDING!#REF!</definedName>
    <definedName name="plint40" localSheetId="2">[6]ARTAGDING!#REF!</definedName>
    <definedName name="plint40" localSheetId="7">[6]ARTAGDING!#REF!</definedName>
    <definedName name="plint40" localSheetId="6">[6]ARTAGDING!#REF!</definedName>
    <definedName name="plint40" localSheetId="5">[6]ARTAGDING!#REF!</definedName>
    <definedName name="plint40" localSheetId="4">[6]ARTAGDING!#REF!</definedName>
    <definedName name="plint40" localSheetId="11">[6]ARTAGDING!#REF!</definedName>
    <definedName name="plint40" localSheetId="10">[6]ARTAGDING!#REF!</definedName>
    <definedName name="plint40" localSheetId="1">[6]ARTAGDING!#REF!</definedName>
    <definedName name="plint40" localSheetId="0">[6]ARTAGDING!#REF!</definedName>
    <definedName name="plint40">[6]ARTAGDING!#REF!</definedName>
    <definedName name="plintvinyl">[29]Rekap!$H$42</definedName>
    <definedName name="plyw18">[8]Sheet1!$H$31</definedName>
    <definedName name="pm" localSheetId="3">[6]ARTAGDING!#REF!</definedName>
    <definedName name="pm" localSheetId="2">[6]ARTAGDING!#REF!</definedName>
    <definedName name="pm" localSheetId="7">[6]ARTAGDING!#REF!</definedName>
    <definedName name="pm" localSheetId="6">[6]ARTAGDING!#REF!</definedName>
    <definedName name="pm" localSheetId="5">[6]ARTAGDING!#REF!</definedName>
    <definedName name="pm" localSheetId="4">[6]ARTAGDING!#REF!</definedName>
    <definedName name="pm" localSheetId="11">[6]ARTAGDING!#REF!</definedName>
    <definedName name="pm" localSheetId="10">[6]ARTAGDING!#REF!</definedName>
    <definedName name="pm" localSheetId="1">[6]ARTAGDING!#REF!</definedName>
    <definedName name="pm" localSheetId="0">[6]ARTAGDING!#REF!</definedName>
    <definedName name="pm">[6]ARTAGDING!#REF!</definedName>
    <definedName name="pompa" localSheetId="3">#REF!</definedName>
    <definedName name="pompa" localSheetId="2">#REF!</definedName>
    <definedName name="pompa" localSheetId="7">#REF!</definedName>
    <definedName name="pompa" localSheetId="6">#REF!</definedName>
    <definedName name="pompa" localSheetId="5">#REF!</definedName>
    <definedName name="pompa" localSheetId="4">#REF!</definedName>
    <definedName name="pompa" localSheetId="13">#REF!</definedName>
    <definedName name="pompa" localSheetId="12">#REF!</definedName>
    <definedName name="pompa" localSheetId="11">#REF!</definedName>
    <definedName name="pompa" localSheetId="10">#REF!</definedName>
    <definedName name="pompa" localSheetId="1">#REF!</definedName>
    <definedName name="pompa" localSheetId="0">#REF!</definedName>
    <definedName name="pompa">#REF!</definedName>
    <definedName name="pompabeton">'[26]DAF-UPAH'!$E$16</definedName>
    <definedName name="pp">[16]HDasar!$H$28</definedName>
    <definedName name="ppnborneo">[8]Sheet1!$H$25</definedName>
    <definedName name="pppp" localSheetId="3">'[3]SPREAD SHEET'!#REF!</definedName>
    <definedName name="pppp" localSheetId="2">'[3]SPREAD SHEET'!#REF!</definedName>
    <definedName name="pppp" localSheetId="7">'[3]SPREAD SHEET'!#REF!</definedName>
    <definedName name="pppp" localSheetId="6">'[3]SPREAD SHEET'!#REF!</definedName>
    <definedName name="pppp" localSheetId="5">'[3]SPREAD SHEET'!#REF!</definedName>
    <definedName name="pppp" localSheetId="4">'[3]SPREAD SHEET'!#REF!</definedName>
    <definedName name="pppp" localSheetId="11">'[3]SPREAD SHEET'!#REF!</definedName>
    <definedName name="pppp" localSheetId="10">'[3]SPREAD SHEET'!#REF!</definedName>
    <definedName name="pppp" localSheetId="1">'[3]SPREAD SHEET'!#REF!</definedName>
    <definedName name="pppp" localSheetId="0">'[3]SPREAD SHEET'!#REF!</definedName>
    <definedName name="pppp">'[3]SPREAD SHEET'!#REF!</definedName>
    <definedName name="_xlnm.Print_Area" localSheetId="3">'Pricelist Desember_OK_cityview'!$N$330:$P$341</definedName>
    <definedName name="_xlnm.Print_Area" localSheetId="2">'Pricelist Desember_OK_seaview'!$N$350:$P$361</definedName>
    <definedName name="_xlnm.Print_Area" localSheetId="7">'Pricelist FEBRUARI_OK_Cityview'!$N$330:$P$341</definedName>
    <definedName name="_xlnm.Print_Area" localSheetId="6">'Pricelist FEBRUARI_OK_Seaview'!$N$350:$P$361</definedName>
    <definedName name="_xlnm.Print_Area" localSheetId="5">'Pricelist Januari_OK_Cityview'!$N$330:$P$341</definedName>
    <definedName name="_xlnm.Print_Area" localSheetId="4">'Pricelist Januari_OK_Seaview'!$N$350:$P$361</definedName>
    <definedName name="_xlnm.Print_Area" localSheetId="13">#REF!</definedName>
    <definedName name="_xlnm.Print_Area" localSheetId="12">#REF!</definedName>
    <definedName name="_xlnm.Print_Area" localSheetId="11">'Pricelist Juni_OK_Cityview'!$N$330:$P$341</definedName>
    <definedName name="_xlnm.Print_Area" localSheetId="10">'Pricelist Juni_OK_Seaview'!$N$350:$P$361</definedName>
    <definedName name="_xlnm.Print_Area" localSheetId="1">'Pricelist November_OK_cityview'!$N$330:$P$341</definedName>
    <definedName name="_xlnm.Print_Area" localSheetId="0">'Pricelist November_OK_seaview'!$N$350:$P$361</definedName>
    <definedName name="_xlnm.Print_Area">#REF!</definedName>
    <definedName name="Print_Area_MI" localSheetId="3">#REF!</definedName>
    <definedName name="Print_Area_MI" localSheetId="2">#REF!</definedName>
    <definedName name="Print_Area_MI" localSheetId="7">#REF!</definedName>
    <definedName name="Print_Area_MI" localSheetId="6">#REF!</definedName>
    <definedName name="Print_Area_MI" localSheetId="5">#REF!</definedName>
    <definedName name="Print_Area_MI" localSheetId="4">#REF!</definedName>
    <definedName name="Print_Area_MI" localSheetId="13">#REF!</definedName>
    <definedName name="Print_Area_MI" localSheetId="12">#REF!</definedName>
    <definedName name="Print_Area_MI" localSheetId="11">#REF!</definedName>
    <definedName name="Print_Area_MI" localSheetId="10">#REF!</definedName>
    <definedName name="Print_Area_MI" localSheetId="1">#REF!</definedName>
    <definedName name="Print_Area_MI" localSheetId="0">#REF!</definedName>
    <definedName name="Print_Area_MI">#REF!</definedName>
    <definedName name="_xlnm.Print_Titles" localSheetId="3">#REF!</definedName>
    <definedName name="_xlnm.Print_Titles" localSheetId="2">#REF!</definedName>
    <definedName name="_xlnm.Print_Titles" localSheetId="7">#REF!</definedName>
    <definedName name="_xlnm.Print_Titles" localSheetId="6">#REF!</definedName>
    <definedName name="_xlnm.Print_Titles" localSheetId="5">#REF!</definedName>
    <definedName name="_xlnm.Print_Titles" localSheetId="4">#REF!</definedName>
    <definedName name="_xlnm.Print_Titles" localSheetId="13">'Pricelist Juli_OK_Cityview'!$36:$39</definedName>
    <definedName name="_xlnm.Print_Titles" localSheetId="12">'Pricelist Juli_OK_Seaview'!$36:$39</definedName>
    <definedName name="_xlnm.Print_Titles" localSheetId="11">#REF!</definedName>
    <definedName name="_xlnm.Print_Titles" localSheetId="10">#REF!</definedName>
    <definedName name="_xlnm.Print_Titles" localSheetId="1">#REF!</definedName>
    <definedName name="_xlnm.Print_Titles" localSheetId="0">#REF!</definedName>
    <definedName name="_xlnm.Print_Titles">#REF!</definedName>
    <definedName name="PRINT_TITLES_MI" localSheetId="3">#REF!</definedName>
    <definedName name="PRINT_TITLES_MI" localSheetId="2">#REF!</definedName>
    <definedName name="PRINT_TITLES_MI" localSheetId="7">#REF!</definedName>
    <definedName name="PRINT_TITLES_MI" localSheetId="6">#REF!</definedName>
    <definedName name="PRINT_TITLES_MI" localSheetId="5">#REF!</definedName>
    <definedName name="PRINT_TITLES_MI" localSheetId="4">#REF!</definedName>
    <definedName name="PRINT_TITLES_MI" localSheetId="13">#REF!</definedName>
    <definedName name="PRINT_TITLES_MI" localSheetId="12">#REF!</definedName>
    <definedName name="PRINT_TITLES_MI" localSheetId="11">#REF!</definedName>
    <definedName name="PRINT_TITLES_MI" localSheetId="10">#REF!</definedName>
    <definedName name="PRINT_TITLES_MI" localSheetId="1">#REF!</definedName>
    <definedName name="PRINT_TITLES_MI" localSheetId="0">#REF!</definedName>
    <definedName name="PRINT_TITLES_MI">#REF!</definedName>
    <definedName name="proyek">[40]ALAT!$B$4</definedName>
    <definedName name="ps">[8]Sheet1!$H$66</definedName>
    <definedName name="psrbton">[8]Sheet1!$H$13</definedName>
    <definedName name="psrpsg">'[9]HARGA SATUAN'!$G$13</definedName>
    <definedName name="psrpsng">[18]HSATUAN!$H$14</definedName>
    <definedName name="psrurug">[8]Sheet1!$H$15</definedName>
    <definedName name="pu">[16]HDasar!$H$15</definedName>
    <definedName name="qq" localSheetId="3">'[3]SPREAD SHEET'!#REF!</definedName>
    <definedName name="qq" localSheetId="2">'[3]SPREAD SHEET'!#REF!</definedName>
    <definedName name="qq" localSheetId="7">'[3]SPREAD SHEET'!#REF!</definedName>
    <definedName name="qq" localSheetId="6">'[3]SPREAD SHEET'!#REF!</definedName>
    <definedName name="qq" localSheetId="5">'[3]SPREAD SHEET'!#REF!</definedName>
    <definedName name="qq" localSheetId="4">'[3]SPREAD SHEET'!#REF!</definedName>
    <definedName name="qq" localSheetId="11">'[3]SPREAD SHEET'!#REF!</definedName>
    <definedName name="qq" localSheetId="10">'[3]SPREAD SHEET'!#REF!</definedName>
    <definedName name="qq" localSheetId="1">'[3]SPREAD SHEET'!#REF!</definedName>
    <definedName name="qq" localSheetId="0">'[3]SPREAD SHEET'!#REF!</definedName>
    <definedName name="qq">'[3]SPREAD SHEET'!#REF!</definedName>
    <definedName name="qqq" localSheetId="3">'[3]SPREAD SHEET'!#REF!</definedName>
    <definedName name="qqq" localSheetId="2">'[3]SPREAD SHEET'!#REF!</definedName>
    <definedName name="qqq" localSheetId="7">'[3]SPREAD SHEET'!#REF!</definedName>
    <definedName name="qqq" localSheetId="6">'[3]SPREAD SHEET'!#REF!</definedName>
    <definedName name="qqq" localSheetId="5">'[3]SPREAD SHEET'!#REF!</definedName>
    <definedName name="qqq" localSheetId="4">'[3]SPREAD SHEET'!#REF!</definedName>
    <definedName name="qqq" localSheetId="11">'[3]SPREAD SHEET'!#REF!</definedName>
    <definedName name="qqq" localSheetId="10">'[3]SPREAD SHEET'!#REF!</definedName>
    <definedName name="qqq" localSheetId="1">'[3]SPREAD SHEET'!#REF!</definedName>
    <definedName name="qqq" localSheetId="0">'[3]SPREAD SHEET'!#REF!</definedName>
    <definedName name="qqq">'[3]SPREAD SHEET'!#REF!</definedName>
    <definedName name="qqqqqqq" localSheetId="3">'[3]SPREAD SHEET'!#REF!</definedName>
    <definedName name="qqqqqqq" localSheetId="2">'[3]SPREAD SHEET'!#REF!</definedName>
    <definedName name="qqqqqqq" localSheetId="7">'[3]SPREAD SHEET'!#REF!</definedName>
    <definedName name="qqqqqqq" localSheetId="6">'[3]SPREAD SHEET'!#REF!</definedName>
    <definedName name="qqqqqqq" localSheetId="5">'[3]SPREAD SHEET'!#REF!</definedName>
    <definedName name="qqqqqqq" localSheetId="4">'[3]SPREAD SHEET'!#REF!</definedName>
    <definedName name="qqqqqqq" localSheetId="11">'[3]SPREAD SHEET'!#REF!</definedName>
    <definedName name="qqqqqqq" localSheetId="10">'[3]SPREAD SHEET'!#REF!</definedName>
    <definedName name="qqqqqqq" localSheetId="1">'[3]SPREAD SHEET'!#REF!</definedName>
    <definedName name="qqqqqqq" localSheetId="0">'[3]SPREAD SHEET'!#REF!</definedName>
    <definedName name="qqqqqqq">'[3]SPREAD SHEET'!#REF!</definedName>
    <definedName name="Readymixk250">'[9]HARGA SATUAN'!$G$9</definedName>
    <definedName name="REKAP">[21]REKAP!$G$35</definedName>
    <definedName name="REKAPPDP">[21]REKAP!$G$38</definedName>
    <definedName name="robehook">[29]Rekap!$H$52</definedName>
    <definedName name="roof_4" localSheetId="3">[24]Analisa!#REF!</definedName>
    <definedName name="roof_4" localSheetId="2">[24]Analisa!#REF!</definedName>
    <definedName name="roof_4" localSheetId="7">[24]Analisa!#REF!</definedName>
    <definedName name="roof_4" localSheetId="6">[24]Analisa!#REF!</definedName>
    <definedName name="roof_4" localSheetId="5">[24]Analisa!#REF!</definedName>
    <definedName name="roof_4" localSheetId="4">[24]Analisa!#REF!</definedName>
    <definedName name="roof_4" localSheetId="11">[24]Analisa!#REF!</definedName>
    <definedName name="roof_4" localSheetId="10">[24]Analisa!#REF!</definedName>
    <definedName name="roof_4" localSheetId="1">[24]Analisa!#REF!</definedName>
    <definedName name="roof_4" localSheetId="0">[24]Analisa!#REF!</definedName>
    <definedName name="roof_4">[24]Analisa!#REF!</definedName>
    <definedName name="round1" localSheetId="3">'[13]H-BHN'!#REF!</definedName>
    <definedName name="round1" localSheetId="2">'[13]H-BHN'!#REF!</definedName>
    <definedName name="round1" localSheetId="7">'[13]H-BHN'!#REF!</definedName>
    <definedName name="round1" localSheetId="6">'[13]H-BHN'!#REF!</definedName>
    <definedName name="round1" localSheetId="5">'[13]H-BHN'!#REF!</definedName>
    <definedName name="round1" localSheetId="4">'[13]H-BHN'!#REF!</definedName>
    <definedName name="round1" localSheetId="11">'[13]H-BHN'!#REF!</definedName>
    <definedName name="round1" localSheetId="10">'[13]H-BHN'!#REF!</definedName>
    <definedName name="round1" localSheetId="1">'[13]H-BHN'!#REF!</definedName>
    <definedName name="round1" localSheetId="0">'[13]H-BHN'!#REF!</definedName>
    <definedName name="round1">'[13]H-BHN'!#REF!</definedName>
    <definedName name="round2" localSheetId="3">'[13]H-BHN'!#REF!</definedName>
    <definedName name="round2" localSheetId="2">'[13]H-BHN'!#REF!</definedName>
    <definedName name="round2" localSheetId="7">'[13]H-BHN'!#REF!</definedName>
    <definedName name="round2" localSheetId="6">'[13]H-BHN'!#REF!</definedName>
    <definedName name="round2" localSheetId="5">'[13]H-BHN'!#REF!</definedName>
    <definedName name="round2" localSheetId="4">'[13]H-BHN'!#REF!</definedName>
    <definedName name="round2" localSheetId="11">'[13]H-BHN'!#REF!</definedName>
    <definedName name="round2" localSheetId="10">'[13]H-BHN'!#REF!</definedName>
    <definedName name="round2" localSheetId="1">'[13]H-BHN'!#REF!</definedName>
    <definedName name="round2" localSheetId="0">'[13]H-BHN'!#REF!</definedName>
    <definedName name="round2">'[13]H-BHN'!#REF!</definedName>
    <definedName name="rrrrr" localSheetId="3">'[3]SPREAD SHEET'!#REF!</definedName>
    <definedName name="rrrrr" localSheetId="2">'[3]SPREAD SHEET'!#REF!</definedName>
    <definedName name="rrrrr" localSheetId="7">'[3]SPREAD SHEET'!#REF!</definedName>
    <definedName name="rrrrr" localSheetId="6">'[3]SPREAD SHEET'!#REF!</definedName>
    <definedName name="rrrrr" localSheetId="5">'[3]SPREAD SHEET'!#REF!</definedName>
    <definedName name="rrrrr" localSheetId="4">'[3]SPREAD SHEET'!#REF!</definedName>
    <definedName name="rrrrr" localSheetId="11">'[3]SPREAD SHEET'!#REF!</definedName>
    <definedName name="rrrrr" localSheetId="10">'[3]SPREAD SHEET'!#REF!</definedName>
    <definedName name="rrrrr" localSheetId="1">'[3]SPREAD SHEET'!#REF!</definedName>
    <definedName name="rrrrr" localSheetId="0">'[3]SPREAD SHEET'!#REF!</definedName>
    <definedName name="rrrrr">'[3]SPREAD SHEET'!#REF!</definedName>
    <definedName name="RTY" localSheetId="3">'[3]SPREAD SHEET'!#REF!</definedName>
    <definedName name="RTY" localSheetId="2">'[3]SPREAD SHEET'!#REF!</definedName>
    <definedName name="RTY" localSheetId="7">'[3]SPREAD SHEET'!#REF!</definedName>
    <definedName name="RTY" localSheetId="6">'[3]SPREAD SHEET'!#REF!</definedName>
    <definedName name="RTY" localSheetId="5">'[3]SPREAD SHEET'!#REF!</definedName>
    <definedName name="RTY" localSheetId="4">'[3]SPREAD SHEET'!#REF!</definedName>
    <definedName name="RTY" localSheetId="11">'[3]SPREAD SHEET'!#REF!</definedName>
    <definedName name="RTY" localSheetId="10">'[3]SPREAD SHEET'!#REF!</definedName>
    <definedName name="RTY" localSheetId="1">'[3]SPREAD SHEET'!#REF!</definedName>
    <definedName name="RTY" localSheetId="0">'[3]SPREAD SHEET'!#REF!</definedName>
    <definedName name="RTY">'[3]SPREAD SHEET'!#REF!</definedName>
    <definedName name="RTYU" localSheetId="3">'[3]SPREAD SHEET'!#REF!</definedName>
    <definedName name="RTYU" localSheetId="2">'[3]SPREAD SHEET'!#REF!</definedName>
    <definedName name="RTYU" localSheetId="7">'[3]SPREAD SHEET'!#REF!</definedName>
    <definedName name="RTYU" localSheetId="6">'[3]SPREAD SHEET'!#REF!</definedName>
    <definedName name="RTYU" localSheetId="5">'[3]SPREAD SHEET'!#REF!</definedName>
    <definedName name="RTYU" localSheetId="4">'[3]SPREAD SHEET'!#REF!</definedName>
    <definedName name="RTYU" localSheetId="11">'[3]SPREAD SHEET'!#REF!</definedName>
    <definedName name="RTYU" localSheetId="10">'[3]SPREAD SHEET'!#REF!</definedName>
    <definedName name="RTYU" localSheetId="1">'[3]SPREAD SHEET'!#REF!</definedName>
    <definedName name="RTYU" localSheetId="0">'[3]SPREAD SHEET'!#REF!</definedName>
    <definedName name="RTYU">'[3]SPREAD SHEET'!#REF!</definedName>
    <definedName name="rumputgajah" localSheetId="3">[35]harsat!#REF!</definedName>
    <definedName name="rumputgajah" localSheetId="2">[35]harsat!#REF!</definedName>
    <definedName name="rumputgajah" localSheetId="7">[35]harsat!#REF!</definedName>
    <definedName name="rumputgajah" localSheetId="6">[35]harsat!#REF!</definedName>
    <definedName name="rumputgajah" localSheetId="5">[35]harsat!#REF!</definedName>
    <definedName name="rumputgajah" localSheetId="4">[35]harsat!#REF!</definedName>
    <definedName name="rumputgajah" localSheetId="11">[35]harsat!#REF!</definedName>
    <definedName name="rumputgajah" localSheetId="10">[35]harsat!#REF!</definedName>
    <definedName name="rumputgajah" localSheetId="1">[35]harsat!#REF!</definedName>
    <definedName name="rumputgajah" localSheetId="0">[35]harsat!#REF!</definedName>
    <definedName name="rumputgajah">[35]harsat!#REF!</definedName>
    <definedName name="RUPA">[21]bau!$J$44</definedName>
    <definedName name="s11n">[29]Rekap!$H$54</definedName>
    <definedName name="sc">[16]HDasar!$H$33</definedName>
    <definedName name="sc_0.05">[6]BKPM!$I$208</definedName>
    <definedName name="scfold">[8]Sheet1!$H$28</definedName>
    <definedName name="screening">[29]Rekap!$H$64</definedName>
    <definedName name="sdfghsgfa" localSheetId="3">'[3]SPREAD SHEET'!#REF!</definedName>
    <definedName name="sdfghsgfa" localSheetId="2">'[3]SPREAD SHEET'!#REF!</definedName>
    <definedName name="sdfghsgfa" localSheetId="7">'[3]SPREAD SHEET'!#REF!</definedName>
    <definedName name="sdfghsgfa" localSheetId="6">'[3]SPREAD SHEET'!#REF!</definedName>
    <definedName name="sdfghsgfa" localSheetId="5">'[3]SPREAD SHEET'!#REF!</definedName>
    <definedName name="sdfghsgfa" localSheetId="4">'[3]SPREAD SHEET'!#REF!</definedName>
    <definedName name="sdfghsgfa" localSheetId="11">'[3]SPREAD SHEET'!#REF!</definedName>
    <definedName name="sdfghsgfa" localSheetId="10">'[3]SPREAD SHEET'!#REF!</definedName>
    <definedName name="sdfghsgfa" localSheetId="1">'[3]SPREAD SHEET'!#REF!</definedName>
    <definedName name="sdfghsgfa" localSheetId="0">'[3]SPREAD SHEET'!#REF!</definedName>
    <definedName name="sdfghsgfa">'[3]SPREAD SHEET'!#REF!</definedName>
    <definedName name="se">[16]HDasar!$H$16</definedName>
    <definedName name="sekat">[29]Rekap!$H$61</definedName>
    <definedName name="semen">'[26]DAF-BAHAN'!$F$12</definedName>
    <definedName name="showertray">[29]Rekap!$H$55</definedName>
    <definedName name="SIRTU" localSheetId="3">#REF!</definedName>
    <definedName name="SIRTU" localSheetId="2">#REF!</definedName>
    <definedName name="SIRTU" localSheetId="7">#REF!</definedName>
    <definedName name="SIRTU" localSheetId="6">#REF!</definedName>
    <definedName name="SIRTU" localSheetId="5">#REF!</definedName>
    <definedName name="SIRTU" localSheetId="4">#REF!</definedName>
    <definedName name="SIRTU" localSheetId="13">#REF!</definedName>
    <definedName name="SIRTU" localSheetId="12">#REF!</definedName>
    <definedName name="SIRTU" localSheetId="11">#REF!</definedName>
    <definedName name="SIRTU" localSheetId="10">#REF!</definedName>
    <definedName name="SIRTU" localSheetId="1">#REF!</definedName>
    <definedName name="SIRTU" localSheetId="0">#REF!</definedName>
    <definedName name="SIRTU">#REF!</definedName>
    <definedName name="sm" localSheetId="3">[41]unit_rate!#REF!</definedName>
    <definedName name="sm" localSheetId="2">[41]unit_rate!#REF!</definedName>
    <definedName name="sm" localSheetId="7">[41]unit_rate!#REF!</definedName>
    <definedName name="sm" localSheetId="6">[41]unit_rate!#REF!</definedName>
    <definedName name="sm" localSheetId="5">[41]unit_rate!#REF!</definedName>
    <definedName name="sm" localSheetId="4">[41]unit_rate!#REF!</definedName>
    <definedName name="sm" localSheetId="11">[41]unit_rate!#REF!</definedName>
    <definedName name="sm" localSheetId="10">[41]unit_rate!#REF!</definedName>
    <definedName name="sm" localSheetId="1">[41]unit_rate!#REF!</definedName>
    <definedName name="sm" localSheetId="0">[41]unit_rate!#REF!</definedName>
    <definedName name="sm">[41]unit_rate!#REF!</definedName>
    <definedName name="sol">[42]Indirect!$J$23</definedName>
    <definedName name="Solo" localSheetId="3">[24]Analisa!#REF!</definedName>
    <definedName name="Solo" localSheetId="2">[24]Analisa!#REF!</definedName>
    <definedName name="Solo" localSheetId="7">[24]Analisa!#REF!</definedName>
    <definedName name="Solo" localSheetId="6">[24]Analisa!#REF!</definedName>
    <definedName name="Solo" localSheetId="5">[24]Analisa!#REF!</definedName>
    <definedName name="Solo" localSheetId="4">[24]Analisa!#REF!</definedName>
    <definedName name="Solo" localSheetId="11">[24]Analisa!#REF!</definedName>
    <definedName name="Solo" localSheetId="10">[24]Analisa!#REF!</definedName>
    <definedName name="Solo" localSheetId="1">[24]Analisa!#REF!</definedName>
    <definedName name="Solo" localSheetId="0">[24]Analisa!#REF!</definedName>
    <definedName name="Solo">[24]Analisa!#REF!</definedName>
    <definedName name="SOPIR" localSheetId="3">#REF!</definedName>
    <definedName name="SOPIR" localSheetId="2">#REF!</definedName>
    <definedName name="SOPIR" localSheetId="7">#REF!</definedName>
    <definedName name="SOPIR" localSheetId="6">#REF!</definedName>
    <definedName name="SOPIR" localSheetId="5">#REF!</definedName>
    <definedName name="SOPIR" localSheetId="4">#REF!</definedName>
    <definedName name="SOPIR" localSheetId="13">#REF!</definedName>
    <definedName name="SOPIR" localSheetId="12">#REF!</definedName>
    <definedName name="SOPIR" localSheetId="11">#REF!</definedName>
    <definedName name="SOPIR" localSheetId="10">#REF!</definedName>
    <definedName name="SOPIR" localSheetId="1">#REF!</definedName>
    <definedName name="SOPIR" localSheetId="0">#REF!</definedName>
    <definedName name="SOPIR">#REF!</definedName>
    <definedName name="SP" localSheetId="3">#REF!</definedName>
    <definedName name="SP" localSheetId="2">#REF!</definedName>
    <definedName name="SP" localSheetId="7">#REF!</definedName>
    <definedName name="SP" localSheetId="6">#REF!</definedName>
    <definedName name="SP" localSheetId="5">#REF!</definedName>
    <definedName name="SP" localSheetId="4">#REF!</definedName>
    <definedName name="SP" localSheetId="13">#REF!</definedName>
    <definedName name="SP" localSheetId="12">#REF!</definedName>
    <definedName name="SP" localSheetId="11">#REF!</definedName>
    <definedName name="SP" localSheetId="10">#REF!</definedName>
    <definedName name="SP" localSheetId="1">#REF!</definedName>
    <definedName name="SP" localSheetId="0">#REF!</definedName>
    <definedName name="SP">#REF!</definedName>
    <definedName name="spandek" localSheetId="3">[20]harsat!#REF!</definedName>
    <definedName name="spandek" localSheetId="2">[20]harsat!#REF!</definedName>
    <definedName name="spandek" localSheetId="7">[20]harsat!#REF!</definedName>
    <definedName name="spandek" localSheetId="6">[20]harsat!#REF!</definedName>
    <definedName name="spandek" localSheetId="5">[20]harsat!#REF!</definedName>
    <definedName name="spandek" localSheetId="4">[20]harsat!#REF!</definedName>
    <definedName name="spandek" localSheetId="11">[20]harsat!#REF!</definedName>
    <definedName name="spandek" localSheetId="10">[20]harsat!#REF!</definedName>
    <definedName name="spandek" localSheetId="1">[20]harsat!#REF!</definedName>
    <definedName name="spandek" localSheetId="0">[20]harsat!#REF!</definedName>
    <definedName name="spandek">[20]harsat!#REF!</definedName>
    <definedName name="split4">[29]Rekap!$H$65</definedName>
    <definedName name="spoon">[14]harsat!$H$29</definedName>
    <definedName name="sprayer" localSheetId="3">#REF!</definedName>
    <definedName name="sprayer" localSheetId="2">#REF!</definedName>
    <definedName name="sprayer" localSheetId="7">#REF!</definedName>
    <definedName name="sprayer" localSheetId="6">#REF!</definedName>
    <definedName name="sprayer" localSheetId="5">#REF!</definedName>
    <definedName name="sprayer" localSheetId="4">#REF!</definedName>
    <definedName name="sprayer" localSheetId="13">#REF!</definedName>
    <definedName name="sprayer" localSheetId="12">#REF!</definedName>
    <definedName name="sprayer" localSheetId="11">#REF!</definedName>
    <definedName name="sprayer" localSheetId="10">#REF!</definedName>
    <definedName name="sprayer" localSheetId="1">#REF!</definedName>
    <definedName name="sprayer" localSheetId="0">#REF!</definedName>
    <definedName name="sprayer">#REF!</definedName>
    <definedName name="ss_1">[38]harsat!$H$112</definedName>
    <definedName name="sspray">[29]Rekap!$H$50</definedName>
    <definedName name="st">[16]HDasar!$H$41</definedName>
    <definedName name="stamper" localSheetId="3">#REF!</definedName>
    <definedName name="stamper" localSheetId="2">#REF!</definedName>
    <definedName name="stamper" localSheetId="7">#REF!</definedName>
    <definedName name="stamper" localSheetId="6">#REF!</definedName>
    <definedName name="stamper" localSheetId="5">#REF!</definedName>
    <definedName name="stamper" localSheetId="4">#REF!</definedName>
    <definedName name="stamper" localSheetId="13">#REF!</definedName>
    <definedName name="stamper" localSheetId="12">#REF!</definedName>
    <definedName name="stamper" localSheetId="11">#REF!</definedName>
    <definedName name="stamper" localSheetId="10">#REF!</definedName>
    <definedName name="stamper" localSheetId="1">#REF!</definedName>
    <definedName name="stamper" localSheetId="0">#REF!</definedName>
    <definedName name="stamper">#REF!</definedName>
    <definedName name="step">[23]harsat!$H$37</definedName>
    <definedName name="T">#N/A</definedName>
    <definedName name="ta" localSheetId="3">#REF!</definedName>
    <definedName name="ta" localSheetId="2">#REF!</definedName>
    <definedName name="ta" localSheetId="7">#REF!</definedName>
    <definedName name="ta" localSheetId="6">#REF!</definedName>
    <definedName name="ta" localSheetId="5">#REF!</definedName>
    <definedName name="ta" localSheetId="4">#REF!</definedName>
    <definedName name="ta" localSheetId="13">#REF!</definedName>
    <definedName name="ta" localSheetId="12">#REF!</definedName>
    <definedName name="ta" localSheetId="11">#REF!</definedName>
    <definedName name="ta" localSheetId="10">#REF!</definedName>
    <definedName name="ta" localSheetId="1">#REF!</definedName>
    <definedName name="ta" localSheetId="0">#REF!</definedName>
    <definedName name="ta">#REF!</definedName>
    <definedName name="TANAHURUG">[7]S.BAHAN!$K$21</definedName>
    <definedName name="tandem" localSheetId="3">#REF!</definedName>
    <definedName name="tandem" localSheetId="2">#REF!</definedName>
    <definedName name="tandem" localSheetId="7">#REF!</definedName>
    <definedName name="tandem" localSheetId="6">#REF!</definedName>
    <definedName name="tandem" localSheetId="5">#REF!</definedName>
    <definedName name="tandem" localSheetId="4">#REF!</definedName>
    <definedName name="tandem" localSheetId="13">#REF!</definedName>
    <definedName name="tandem" localSheetId="12">#REF!</definedName>
    <definedName name="tandem" localSheetId="11">#REF!</definedName>
    <definedName name="tandem" localSheetId="10">#REF!</definedName>
    <definedName name="tandem" localSheetId="1">#REF!</definedName>
    <definedName name="tandem" localSheetId="0">#REF!</definedName>
    <definedName name="tandem">#REF!</definedName>
    <definedName name="tanker" localSheetId="3">#REF!</definedName>
    <definedName name="tanker" localSheetId="2">#REF!</definedName>
    <definedName name="tanker" localSheetId="7">#REF!</definedName>
    <definedName name="tanker" localSheetId="6">#REF!</definedName>
    <definedName name="tanker" localSheetId="5">#REF!</definedName>
    <definedName name="tanker" localSheetId="4">#REF!</definedName>
    <definedName name="tanker" localSheetId="13">#REF!</definedName>
    <definedName name="tanker" localSheetId="12">#REF!</definedName>
    <definedName name="tanker" localSheetId="11">#REF!</definedName>
    <definedName name="tanker" localSheetId="10">#REF!</definedName>
    <definedName name="tanker" localSheetId="1">#REF!</definedName>
    <definedName name="tanker" localSheetId="0">#REF!</definedName>
    <definedName name="tanker">#REF!</definedName>
    <definedName name="teakwood" localSheetId="3">'[9]HARGA SATUAN'!#REF!</definedName>
    <definedName name="teakwood" localSheetId="2">'[9]HARGA SATUAN'!#REF!</definedName>
    <definedName name="teakwood" localSheetId="7">'[9]HARGA SATUAN'!#REF!</definedName>
    <definedName name="teakwood" localSheetId="6">'[9]HARGA SATUAN'!#REF!</definedName>
    <definedName name="teakwood" localSheetId="5">'[9]HARGA SATUAN'!#REF!</definedName>
    <definedName name="teakwood" localSheetId="4">'[9]HARGA SATUAN'!#REF!</definedName>
    <definedName name="teakwood" localSheetId="11">'[9]HARGA SATUAN'!#REF!</definedName>
    <definedName name="teakwood" localSheetId="10">'[9]HARGA SATUAN'!#REF!</definedName>
    <definedName name="teakwood" localSheetId="1">'[9]HARGA SATUAN'!#REF!</definedName>
    <definedName name="teakwood" localSheetId="0">'[9]HARGA SATUAN'!#REF!</definedName>
    <definedName name="teakwood">'[9]HARGA SATUAN'!#REF!</definedName>
    <definedName name="teco12">[8]Sheet1!$H$33</definedName>
    <definedName name="teco15">[18]HSATUAN!$H$31</definedName>
    <definedName name="TEST" localSheetId="3">#REF!</definedName>
    <definedName name="TEST" localSheetId="2">#REF!</definedName>
    <definedName name="TEST" localSheetId="7">#REF!</definedName>
    <definedName name="TEST" localSheetId="6">#REF!</definedName>
    <definedName name="TEST" localSheetId="5">#REF!</definedName>
    <definedName name="TEST" localSheetId="4">#REF!</definedName>
    <definedName name="TEST" localSheetId="13">#REF!</definedName>
    <definedName name="TEST" localSheetId="12">#REF!</definedName>
    <definedName name="TEST" localSheetId="11">#REF!</definedName>
    <definedName name="TEST" localSheetId="10">#REF!</definedName>
    <definedName name="TEST" localSheetId="1">#REF!</definedName>
    <definedName name="TEST" localSheetId="0">#REF!</definedName>
    <definedName name="TEST">#REF!</definedName>
    <definedName name="tire" localSheetId="3">#REF!</definedName>
    <definedName name="tire" localSheetId="2">#REF!</definedName>
    <definedName name="tire" localSheetId="7">#REF!</definedName>
    <definedName name="tire" localSheetId="6">#REF!</definedName>
    <definedName name="tire" localSheetId="5">#REF!</definedName>
    <definedName name="tire" localSheetId="4">#REF!</definedName>
    <definedName name="tire" localSheetId="13">#REF!</definedName>
    <definedName name="tire" localSheetId="12">#REF!</definedName>
    <definedName name="tire" localSheetId="11">#REF!</definedName>
    <definedName name="tire" localSheetId="10">#REF!</definedName>
    <definedName name="tire" localSheetId="1">#REF!</definedName>
    <definedName name="tire" localSheetId="0">#REF!</definedName>
    <definedName name="tire">#REF!</definedName>
    <definedName name="TK.BATU">[7]S.UPAH!$J$15</definedName>
    <definedName name="TK.KAYU">[7]S.UPAH!$J$16</definedName>
    <definedName name="tnahurug">[8]Sheet1!$H$38</definedName>
    <definedName name="tow" localSheetId="3">'[3]SPREAD SHEET'!#REF!</definedName>
    <definedName name="tow" localSheetId="2">'[3]SPREAD SHEET'!#REF!</definedName>
    <definedName name="tow" localSheetId="7">'[3]SPREAD SHEET'!#REF!</definedName>
    <definedName name="tow" localSheetId="6">'[3]SPREAD SHEET'!#REF!</definedName>
    <definedName name="tow" localSheetId="5">'[3]SPREAD SHEET'!#REF!</definedName>
    <definedName name="tow" localSheetId="4">'[3]SPREAD SHEET'!#REF!</definedName>
    <definedName name="tow" localSheetId="11">'[3]SPREAD SHEET'!#REF!</definedName>
    <definedName name="tow" localSheetId="10">'[3]SPREAD SHEET'!#REF!</definedName>
    <definedName name="tow" localSheetId="1">'[3]SPREAD SHEET'!#REF!</definedName>
    <definedName name="tow" localSheetId="0">'[3]SPREAD SHEET'!#REF!</definedName>
    <definedName name="tow">'[3]SPREAD SHEET'!#REF!</definedName>
    <definedName name="triplek3mm" localSheetId="3">'[9]HARGA SATUAN'!#REF!</definedName>
    <definedName name="triplek3mm" localSheetId="2">'[9]HARGA SATUAN'!#REF!</definedName>
    <definedName name="triplek3mm" localSheetId="7">'[9]HARGA SATUAN'!#REF!</definedName>
    <definedName name="triplek3mm" localSheetId="6">'[9]HARGA SATUAN'!#REF!</definedName>
    <definedName name="triplek3mm" localSheetId="5">'[9]HARGA SATUAN'!#REF!</definedName>
    <definedName name="triplek3mm" localSheetId="4">'[9]HARGA SATUAN'!#REF!</definedName>
    <definedName name="triplek3mm" localSheetId="11">'[9]HARGA SATUAN'!#REF!</definedName>
    <definedName name="triplek3mm" localSheetId="10">'[9]HARGA SATUAN'!#REF!</definedName>
    <definedName name="triplek3mm" localSheetId="1">'[9]HARGA SATUAN'!#REF!</definedName>
    <definedName name="triplek3mm" localSheetId="0">'[9]HARGA SATUAN'!#REF!</definedName>
    <definedName name="triplek3mm">'[9]HARGA SATUAN'!#REF!</definedName>
    <definedName name="triplek6mm" localSheetId="3">'[9]HARGA SATUAN'!#REF!</definedName>
    <definedName name="triplek6mm" localSheetId="2">'[9]HARGA SATUAN'!#REF!</definedName>
    <definedName name="triplek6mm" localSheetId="7">'[9]HARGA SATUAN'!#REF!</definedName>
    <definedName name="triplek6mm" localSheetId="6">'[9]HARGA SATUAN'!#REF!</definedName>
    <definedName name="triplek6mm" localSheetId="5">'[9]HARGA SATUAN'!#REF!</definedName>
    <definedName name="triplek6mm" localSheetId="4">'[9]HARGA SATUAN'!#REF!</definedName>
    <definedName name="triplek6mm" localSheetId="11">'[9]HARGA SATUAN'!#REF!</definedName>
    <definedName name="triplek6mm" localSheetId="10">'[9]HARGA SATUAN'!#REF!</definedName>
    <definedName name="triplek6mm" localSheetId="1">'[9]HARGA SATUAN'!#REF!</definedName>
    <definedName name="triplek6mm" localSheetId="0">'[9]HARGA SATUAN'!#REF!</definedName>
    <definedName name="triplek6mm">'[9]HARGA SATUAN'!#REF!</definedName>
    <definedName name="TRIX" localSheetId="3">#REF!</definedName>
    <definedName name="TRIX" localSheetId="2">#REF!</definedName>
    <definedName name="TRIX" localSheetId="7">#REF!</definedName>
    <definedName name="TRIX" localSheetId="6">#REF!</definedName>
    <definedName name="TRIX" localSheetId="5">#REF!</definedName>
    <definedName name="TRIX" localSheetId="4">#REF!</definedName>
    <definedName name="TRIX" localSheetId="13">#REF!</definedName>
    <definedName name="TRIX" localSheetId="12">#REF!</definedName>
    <definedName name="TRIX" localSheetId="11">#REF!</definedName>
    <definedName name="TRIX" localSheetId="10">#REF!</definedName>
    <definedName name="TRIX" localSheetId="1">#REF!</definedName>
    <definedName name="TRIX" localSheetId="0">#REF!</definedName>
    <definedName name="TRIX">#REF!</definedName>
    <definedName name="truck">[22]S.UPAH!$I$38</definedName>
    <definedName name="TUKANG" localSheetId="3">#REF!</definedName>
    <definedName name="TUKANG" localSheetId="2">#REF!</definedName>
    <definedName name="TUKANG" localSheetId="7">#REF!</definedName>
    <definedName name="TUKANG" localSheetId="6">#REF!</definedName>
    <definedName name="TUKANG" localSheetId="5">#REF!</definedName>
    <definedName name="TUKANG" localSheetId="4">#REF!</definedName>
    <definedName name="TUKANG" localSheetId="13">#REF!</definedName>
    <definedName name="TUKANG" localSheetId="12">#REF!</definedName>
    <definedName name="TUKANG" localSheetId="11">#REF!</definedName>
    <definedName name="TUKANG" localSheetId="10">#REF!</definedName>
    <definedName name="TUKANG" localSheetId="1">#REF!</definedName>
    <definedName name="TUKANG" localSheetId="0">#REF!</definedName>
    <definedName name="TUKANG">#REF!</definedName>
    <definedName name="u_mrtr">[18]HSATUAN!$H$202</definedName>
    <definedName name="u_scred">[18]HSATUAN!$H$204</definedName>
    <definedName name="uklngb" localSheetId="3">'[3]SPREAD SHEET'!#REF!</definedName>
    <definedName name="uklngb" localSheetId="2">'[3]SPREAD SHEET'!#REF!</definedName>
    <definedName name="uklngb" localSheetId="7">'[3]SPREAD SHEET'!#REF!</definedName>
    <definedName name="uklngb" localSheetId="6">'[3]SPREAD SHEET'!#REF!</definedName>
    <definedName name="uklngb" localSheetId="5">'[3]SPREAD SHEET'!#REF!</definedName>
    <definedName name="uklngb" localSheetId="4">'[3]SPREAD SHEET'!#REF!</definedName>
    <definedName name="uklngb" localSheetId="11">'[3]SPREAD SHEET'!#REF!</definedName>
    <definedName name="uklngb" localSheetId="10">'[3]SPREAD SHEET'!#REF!</definedName>
    <definedName name="uklngb" localSheetId="1">'[3]SPREAD SHEET'!#REF!</definedName>
    <definedName name="uklngb" localSheetId="0">'[3]SPREAD SHEET'!#REF!</definedName>
    <definedName name="uklngb">'[3]SPREAD SHEET'!#REF!</definedName>
    <definedName name="upahbesi">[7]S.UPAH!$J$31</definedName>
    <definedName name="upahcerocok">[7]S.UPAH!$J$33</definedName>
    <definedName name="upahfabrikasibegi">'[26]DAF-UPAH'!$E$23</definedName>
    <definedName name="upasbt">'[9]HARGA SATUAN'!$G$97</definedName>
    <definedName name="upasbtkl" localSheetId="3">'[9]HARGA SATUAN'!#REF!</definedName>
    <definedName name="upasbtkl" localSheetId="2">'[9]HARGA SATUAN'!#REF!</definedName>
    <definedName name="upasbtkl" localSheetId="7">'[9]HARGA SATUAN'!#REF!</definedName>
    <definedName name="upasbtkl" localSheetId="6">'[9]HARGA SATUAN'!#REF!</definedName>
    <definedName name="upasbtkl" localSheetId="5">'[9]HARGA SATUAN'!#REF!</definedName>
    <definedName name="upasbtkl" localSheetId="4">'[9]HARGA SATUAN'!#REF!</definedName>
    <definedName name="upasbtkl" localSheetId="11">'[9]HARGA SATUAN'!#REF!</definedName>
    <definedName name="upasbtkl" localSheetId="10">'[9]HARGA SATUAN'!#REF!</definedName>
    <definedName name="upasbtkl" localSheetId="1">'[9]HARGA SATUAN'!#REF!</definedName>
    <definedName name="upasbtkl" localSheetId="0">'[9]HARGA SATUAN'!#REF!</definedName>
    <definedName name="upasbtkl">'[9]HARGA SATUAN'!#REF!</definedName>
    <definedName name="uphbatcopondsi">[8]Sheet1!$H$204</definedName>
    <definedName name="uphbesi">[18]HSATUAN!$H$182</definedName>
    <definedName name="uphlantkrj">[18]HSATUAN!$H$184</definedName>
    <definedName name="uplesteran">'[9]HARGA SATUAN'!$G$98</definedName>
    <definedName name="urin">[14]harsat!$H$59</definedName>
    <definedName name="urugpsr">[8]Sheet1!$H$184</definedName>
    <definedName name="US" localSheetId="3">'[13]H-BHN'!#REF!</definedName>
    <definedName name="US" localSheetId="2">'[13]H-BHN'!#REF!</definedName>
    <definedName name="US" localSheetId="7">'[13]H-BHN'!#REF!</definedName>
    <definedName name="US" localSheetId="6">'[13]H-BHN'!#REF!</definedName>
    <definedName name="US" localSheetId="5">'[13]H-BHN'!#REF!</definedName>
    <definedName name="US" localSheetId="4">'[13]H-BHN'!#REF!</definedName>
    <definedName name="US" localSheetId="11">'[13]H-BHN'!#REF!</definedName>
    <definedName name="US" localSheetId="10">'[13]H-BHN'!#REF!</definedName>
    <definedName name="US" localSheetId="1">'[13]H-BHN'!#REF!</definedName>
    <definedName name="US" localSheetId="0">'[13]H-BHN'!#REF!</definedName>
    <definedName name="US">'[13]H-BHN'!#REF!</definedName>
    <definedName name="uu" localSheetId="3">'[3]SPREAD SHEET'!#REF!</definedName>
    <definedName name="uu" localSheetId="2">'[3]SPREAD SHEET'!#REF!</definedName>
    <definedName name="uu" localSheetId="7">'[3]SPREAD SHEET'!#REF!</definedName>
    <definedName name="uu" localSheetId="6">'[3]SPREAD SHEET'!#REF!</definedName>
    <definedName name="uu" localSheetId="5">'[3]SPREAD SHEET'!#REF!</definedName>
    <definedName name="uu" localSheetId="4">'[3]SPREAD SHEET'!#REF!</definedName>
    <definedName name="uu" localSheetId="11">'[3]SPREAD SHEET'!#REF!</definedName>
    <definedName name="uu" localSheetId="10">'[3]SPREAD SHEET'!#REF!</definedName>
    <definedName name="uu" localSheetId="1">'[3]SPREAD SHEET'!#REF!</definedName>
    <definedName name="uu" localSheetId="0">'[3]SPREAD SHEET'!#REF!</definedName>
    <definedName name="uu">'[3]SPREAD SHEET'!#REF!</definedName>
    <definedName name="uurugkbl" localSheetId="3">'[9]HARGA SATUAN'!#REF!</definedName>
    <definedName name="uurugkbl" localSheetId="2">'[9]HARGA SATUAN'!#REF!</definedName>
    <definedName name="uurugkbl" localSheetId="7">'[9]HARGA SATUAN'!#REF!</definedName>
    <definedName name="uurugkbl" localSheetId="6">'[9]HARGA SATUAN'!#REF!</definedName>
    <definedName name="uurugkbl" localSheetId="5">'[9]HARGA SATUAN'!#REF!</definedName>
    <definedName name="uurugkbl" localSheetId="4">'[9]HARGA SATUAN'!#REF!</definedName>
    <definedName name="uurugkbl" localSheetId="11">'[9]HARGA SATUAN'!#REF!</definedName>
    <definedName name="uurugkbl" localSheetId="10">'[9]HARGA SATUAN'!#REF!</definedName>
    <definedName name="uurugkbl" localSheetId="1">'[9]HARGA SATUAN'!#REF!</definedName>
    <definedName name="uurugkbl" localSheetId="0">'[9]HARGA SATUAN'!#REF!</definedName>
    <definedName name="uurugkbl">'[9]HARGA SATUAN'!#REF!</definedName>
    <definedName name="uurugsrt" localSheetId="3">'[9]HARGA SATUAN'!#REF!</definedName>
    <definedName name="uurugsrt" localSheetId="2">'[9]HARGA SATUAN'!#REF!</definedName>
    <definedName name="uurugsrt" localSheetId="7">'[9]HARGA SATUAN'!#REF!</definedName>
    <definedName name="uurugsrt" localSheetId="6">'[9]HARGA SATUAN'!#REF!</definedName>
    <definedName name="uurugsrt" localSheetId="5">'[9]HARGA SATUAN'!#REF!</definedName>
    <definedName name="uurugsrt" localSheetId="4">'[9]HARGA SATUAN'!#REF!</definedName>
    <definedName name="uurugsrt" localSheetId="11">'[9]HARGA SATUAN'!#REF!</definedName>
    <definedName name="uurugsrt" localSheetId="10">'[9]HARGA SATUAN'!#REF!</definedName>
    <definedName name="uurugsrt" localSheetId="1">'[9]HARGA SATUAN'!#REF!</definedName>
    <definedName name="uurugsrt" localSheetId="0">'[9]HARGA SATUAN'!#REF!</definedName>
    <definedName name="uurugsrt">'[9]HARGA SATUAN'!#REF!</definedName>
    <definedName name="uuu" localSheetId="3">'[3]SPREAD SHEET'!#REF!</definedName>
    <definedName name="uuu" localSheetId="2">'[3]SPREAD SHEET'!#REF!</definedName>
    <definedName name="uuu" localSheetId="7">'[3]SPREAD SHEET'!#REF!</definedName>
    <definedName name="uuu" localSheetId="6">'[3]SPREAD SHEET'!#REF!</definedName>
    <definedName name="uuu" localSheetId="5">'[3]SPREAD SHEET'!#REF!</definedName>
    <definedName name="uuu" localSheetId="4">'[3]SPREAD SHEET'!#REF!</definedName>
    <definedName name="uuu" localSheetId="11">'[3]SPREAD SHEET'!#REF!</definedName>
    <definedName name="uuu" localSheetId="10">'[3]SPREAD SHEET'!#REF!</definedName>
    <definedName name="uuu" localSheetId="1">'[3]SPREAD SHEET'!#REF!</definedName>
    <definedName name="uuu" localSheetId="0">'[3]SPREAD SHEET'!#REF!</definedName>
    <definedName name="uuu">'[3]SPREAD SHEET'!#REF!</definedName>
    <definedName name="uuuu" localSheetId="3">'[3]SPREAD SHEET'!#REF!</definedName>
    <definedName name="uuuu" localSheetId="2">'[3]SPREAD SHEET'!#REF!</definedName>
    <definedName name="uuuu" localSheetId="7">'[3]SPREAD SHEET'!#REF!</definedName>
    <definedName name="uuuu" localSheetId="6">'[3]SPREAD SHEET'!#REF!</definedName>
    <definedName name="uuuu" localSheetId="5">'[3]SPREAD SHEET'!#REF!</definedName>
    <definedName name="uuuu" localSheetId="4">'[3]SPREAD SHEET'!#REF!</definedName>
    <definedName name="uuuu" localSheetId="11">'[3]SPREAD SHEET'!#REF!</definedName>
    <definedName name="uuuu" localSheetId="10">'[3]SPREAD SHEET'!#REF!</definedName>
    <definedName name="uuuu" localSheetId="1">'[3]SPREAD SHEET'!#REF!</definedName>
    <definedName name="uuuu" localSheetId="0">'[3]SPREAD SHEET'!#REF!</definedName>
    <definedName name="uuuu">'[3]SPREAD SHEET'!#REF!</definedName>
    <definedName name="uuuuu" localSheetId="3">'[3]SPREAD SHEET'!#REF!</definedName>
    <definedName name="uuuuu" localSheetId="2">'[3]SPREAD SHEET'!#REF!</definedName>
    <definedName name="uuuuu" localSheetId="7">'[3]SPREAD SHEET'!#REF!</definedName>
    <definedName name="uuuuu" localSheetId="6">'[3]SPREAD SHEET'!#REF!</definedName>
    <definedName name="uuuuu" localSheetId="5">'[3]SPREAD SHEET'!#REF!</definedName>
    <definedName name="uuuuu" localSheetId="4">'[3]SPREAD SHEET'!#REF!</definedName>
    <definedName name="uuuuu" localSheetId="11">'[3]SPREAD SHEET'!#REF!</definedName>
    <definedName name="uuuuu" localSheetId="10">'[3]SPREAD SHEET'!#REF!</definedName>
    <definedName name="uuuuu" localSheetId="1">'[3]SPREAD SHEET'!#REF!</definedName>
    <definedName name="uuuuu" localSheetId="0">'[3]SPREAD SHEET'!#REF!</definedName>
    <definedName name="uuuuu">'[3]SPREAD SHEET'!#REF!</definedName>
    <definedName name="uuuuuu" localSheetId="3">'[3]SPREAD SHEET'!#REF!</definedName>
    <definedName name="uuuuuu" localSheetId="2">'[3]SPREAD SHEET'!#REF!</definedName>
    <definedName name="uuuuuu" localSheetId="7">'[3]SPREAD SHEET'!#REF!</definedName>
    <definedName name="uuuuuu" localSheetId="6">'[3]SPREAD SHEET'!#REF!</definedName>
    <definedName name="uuuuuu" localSheetId="5">'[3]SPREAD SHEET'!#REF!</definedName>
    <definedName name="uuuuuu" localSheetId="4">'[3]SPREAD SHEET'!#REF!</definedName>
    <definedName name="uuuuuu" localSheetId="11">'[3]SPREAD SHEET'!#REF!</definedName>
    <definedName name="uuuuuu" localSheetId="10">'[3]SPREAD SHEET'!#REF!</definedName>
    <definedName name="uuuuuu" localSheetId="1">'[3]SPREAD SHEET'!#REF!</definedName>
    <definedName name="uuuuuu" localSheetId="0">'[3]SPREAD SHEET'!#REF!</definedName>
    <definedName name="uuuuuu">'[3]SPREAD SHEET'!#REF!</definedName>
    <definedName name="uws">[43]HSATUAN!$H$206</definedName>
    <definedName name="v" localSheetId="3">#REF!</definedName>
    <definedName name="v" localSheetId="2">#REF!</definedName>
    <definedName name="v" localSheetId="7">#REF!</definedName>
    <definedName name="v" localSheetId="6">#REF!</definedName>
    <definedName name="v" localSheetId="5">#REF!</definedName>
    <definedName name="v" localSheetId="4">#REF!</definedName>
    <definedName name="v" localSheetId="13">#REF!</definedName>
    <definedName name="v" localSheetId="12">#REF!</definedName>
    <definedName name="v" localSheetId="11">#REF!</definedName>
    <definedName name="v" localSheetId="10">#REF!</definedName>
    <definedName name="v" localSheetId="1">#REF!</definedName>
    <definedName name="v" localSheetId="0">#REF!</definedName>
    <definedName name="v">#REF!</definedName>
    <definedName name="vibrator" localSheetId="3">#REF!</definedName>
    <definedName name="vibrator" localSheetId="2">#REF!</definedName>
    <definedName name="vibrator" localSheetId="7">#REF!</definedName>
    <definedName name="vibrator" localSheetId="6">#REF!</definedName>
    <definedName name="vibrator" localSheetId="5">#REF!</definedName>
    <definedName name="vibrator" localSheetId="4">#REF!</definedName>
    <definedName name="vibrator" localSheetId="13">#REF!</definedName>
    <definedName name="vibrator" localSheetId="12">#REF!</definedName>
    <definedName name="vibrator" localSheetId="11">#REF!</definedName>
    <definedName name="vibrator" localSheetId="10">#REF!</definedName>
    <definedName name="vibrator" localSheetId="1">#REF!</definedName>
    <definedName name="vibrator" localSheetId="0">#REF!</definedName>
    <definedName name="vibrator">#REF!</definedName>
    <definedName name="vibro" localSheetId="3">#REF!</definedName>
    <definedName name="vibro" localSheetId="2">#REF!</definedName>
    <definedName name="vibro" localSheetId="7">#REF!</definedName>
    <definedName name="vibro" localSheetId="6">#REF!</definedName>
    <definedName name="vibro" localSheetId="5">#REF!</definedName>
    <definedName name="vibro" localSheetId="4">#REF!</definedName>
    <definedName name="vibro" localSheetId="13">#REF!</definedName>
    <definedName name="vibro" localSheetId="12">#REF!</definedName>
    <definedName name="vibro" localSheetId="11">#REF!</definedName>
    <definedName name="vibro" localSheetId="10">#REF!</definedName>
    <definedName name="vibro" localSheetId="1">#REF!</definedName>
    <definedName name="vibro" localSheetId="0">#REF!</definedName>
    <definedName name="vibro">#REF!</definedName>
    <definedName name="vinyl">[29]Rekap!$H$41</definedName>
    <definedName name="w">'[8]DAF-5'!$I$221</definedName>
    <definedName name="waterprof">'[8]DAF-5'!$I$68</definedName>
    <definedName name="waterproofig" localSheetId="3">'[26]DAF-BAHAN'!#REF!</definedName>
    <definedName name="waterproofig" localSheetId="2">'[26]DAF-BAHAN'!#REF!</definedName>
    <definedName name="waterproofig" localSheetId="7">'[26]DAF-BAHAN'!#REF!</definedName>
    <definedName name="waterproofig" localSheetId="6">'[26]DAF-BAHAN'!#REF!</definedName>
    <definedName name="waterproofig" localSheetId="5">'[26]DAF-BAHAN'!#REF!</definedName>
    <definedName name="waterproofig" localSheetId="4">'[26]DAF-BAHAN'!#REF!</definedName>
    <definedName name="waterproofig" localSheetId="11">'[26]DAF-BAHAN'!#REF!</definedName>
    <definedName name="waterproofig" localSheetId="10">'[26]DAF-BAHAN'!#REF!</definedName>
    <definedName name="waterproofig" localSheetId="1">'[26]DAF-BAHAN'!#REF!</definedName>
    <definedName name="waterproofig" localSheetId="0">'[26]DAF-BAHAN'!#REF!</definedName>
    <definedName name="waterproofig">'[26]DAF-BAHAN'!#REF!</definedName>
    <definedName name="wc_2000">'[8]DAF-5'!$I$89</definedName>
    <definedName name="wf">[8]Sheet1!$H$65</definedName>
    <definedName name="wl">[16]HDasar!$H$43</definedName>
    <definedName name="wm_6">[19]harsat!$H$16</definedName>
    <definedName name="wterprofbahan">[8]Sheet1!$H$36</definedName>
    <definedName name="wterstop">'[8]DAF-5'!$I$75</definedName>
    <definedName name="wterstopbahan">[8]Sheet1!$H$37</definedName>
    <definedName name="www" localSheetId="3">'[3]SPREAD SHEET'!#REF!</definedName>
    <definedName name="www" localSheetId="2">'[3]SPREAD SHEET'!#REF!</definedName>
    <definedName name="www" localSheetId="7">'[3]SPREAD SHEET'!#REF!</definedName>
    <definedName name="www" localSheetId="6">'[3]SPREAD SHEET'!#REF!</definedName>
    <definedName name="www" localSheetId="5">'[3]SPREAD SHEET'!#REF!</definedName>
    <definedName name="www" localSheetId="4">'[3]SPREAD SHEET'!#REF!</definedName>
    <definedName name="www" localSheetId="11">'[3]SPREAD SHEET'!#REF!</definedName>
    <definedName name="www" localSheetId="10">'[3]SPREAD SHEET'!#REF!</definedName>
    <definedName name="www" localSheetId="1">'[3]SPREAD SHEET'!#REF!</definedName>
    <definedName name="www" localSheetId="0">'[3]SPREAD SHEET'!#REF!</definedName>
    <definedName name="www">'[3]SPREAD SHEET'!#REF!</definedName>
    <definedName name="wwww" localSheetId="3">'[3]SPREAD SHEET'!#REF!</definedName>
    <definedName name="wwww" localSheetId="2">'[3]SPREAD SHEET'!#REF!</definedName>
    <definedName name="wwww" localSheetId="7">'[3]SPREAD SHEET'!#REF!</definedName>
    <definedName name="wwww" localSheetId="6">'[3]SPREAD SHEET'!#REF!</definedName>
    <definedName name="wwww" localSheetId="5">'[3]SPREAD SHEET'!#REF!</definedName>
    <definedName name="wwww" localSheetId="4">'[3]SPREAD SHEET'!#REF!</definedName>
    <definedName name="wwww" localSheetId="11">'[3]SPREAD SHEET'!#REF!</definedName>
    <definedName name="wwww" localSheetId="10">'[3]SPREAD SHEET'!#REF!</definedName>
    <definedName name="wwww" localSheetId="1">'[3]SPREAD SHEET'!#REF!</definedName>
    <definedName name="wwww" localSheetId="0">'[3]SPREAD SHEET'!#REF!</definedName>
    <definedName name="wwww">'[3]SPREAD SHEET'!#REF!</definedName>
    <definedName name="wwwww" localSheetId="3">'[3]SPREAD SHEET'!#REF!</definedName>
    <definedName name="wwwww" localSheetId="2">'[3]SPREAD SHEET'!#REF!</definedName>
    <definedName name="wwwww" localSheetId="7">'[3]SPREAD SHEET'!#REF!</definedName>
    <definedName name="wwwww" localSheetId="6">'[3]SPREAD SHEET'!#REF!</definedName>
    <definedName name="wwwww" localSheetId="5">'[3]SPREAD SHEET'!#REF!</definedName>
    <definedName name="wwwww" localSheetId="4">'[3]SPREAD SHEET'!#REF!</definedName>
    <definedName name="wwwww" localSheetId="11">'[3]SPREAD SHEET'!#REF!</definedName>
    <definedName name="wwwww" localSheetId="10">'[3]SPREAD SHEET'!#REF!</definedName>
    <definedName name="wwwww" localSheetId="1">'[3]SPREAD SHEET'!#REF!</definedName>
    <definedName name="wwwww" localSheetId="0">'[3]SPREAD SHEET'!#REF!</definedName>
    <definedName name="wwwww">'[3]SPREAD SHEET'!#REF!</definedName>
    <definedName name="wwwwwwwww" localSheetId="3">'[3]SPREAD SHEET'!#REF!</definedName>
    <definedName name="wwwwwwwww" localSheetId="2">'[3]SPREAD SHEET'!#REF!</definedName>
    <definedName name="wwwwwwwww" localSheetId="7">'[3]SPREAD SHEET'!#REF!</definedName>
    <definedName name="wwwwwwwww" localSheetId="6">'[3]SPREAD SHEET'!#REF!</definedName>
    <definedName name="wwwwwwwww" localSheetId="5">'[3]SPREAD SHEET'!#REF!</definedName>
    <definedName name="wwwwwwwww" localSheetId="4">'[3]SPREAD SHEET'!#REF!</definedName>
    <definedName name="wwwwwwwww" localSheetId="11">'[3]SPREAD SHEET'!#REF!</definedName>
    <definedName name="wwwwwwwww" localSheetId="10">'[3]SPREAD SHEET'!#REF!</definedName>
    <definedName name="wwwwwwwww" localSheetId="1">'[3]SPREAD SHEET'!#REF!</definedName>
    <definedName name="wwwwwwwww" localSheetId="0">'[3]SPREAD SHEET'!#REF!</definedName>
    <definedName name="wwwwwwwww">'[3]SPREAD SHEET'!#REF!</definedName>
  </definedNames>
  <calcPr calcId="125725" fullCalcOnLoad="1"/>
</workbook>
</file>

<file path=xl/calcChain.xml><?xml version="1.0" encoding="utf-8"?>
<calcChain xmlns="http://schemas.openxmlformats.org/spreadsheetml/2006/main">
  <c r="AC310" i="14"/>
  <c r="AG298"/>
  <c r="AC298"/>
  <c r="AD298" s="1"/>
  <c r="L298"/>
  <c r="J298"/>
  <c r="K298" s="1"/>
  <c r="O298" s="1"/>
  <c r="I298"/>
  <c r="H298"/>
  <c r="G298"/>
  <c r="AG297"/>
  <c r="AC297"/>
  <c r="AD297" s="1"/>
  <c r="L297"/>
  <c r="K297"/>
  <c r="O297" s="1"/>
  <c r="J297"/>
  <c r="I297"/>
  <c r="H297"/>
  <c r="G297"/>
  <c r="AG296"/>
  <c r="AC296"/>
  <c r="AD296" s="1"/>
  <c r="L296"/>
  <c r="K296"/>
  <c r="O296" s="1"/>
  <c r="J296"/>
  <c r="I296"/>
  <c r="H296"/>
  <c r="G296"/>
  <c r="AG295"/>
  <c r="AD295"/>
  <c r="AC295"/>
  <c r="L295"/>
  <c r="J295"/>
  <c r="K295" s="1"/>
  <c r="O295" s="1"/>
  <c r="I295"/>
  <c r="H295"/>
  <c r="G295"/>
  <c r="AG294"/>
  <c r="AC294"/>
  <c r="AD294" s="1"/>
  <c r="L294"/>
  <c r="K294"/>
  <c r="O294" s="1"/>
  <c r="J294"/>
  <c r="I294"/>
  <c r="H294"/>
  <c r="G294"/>
  <c r="AG293"/>
  <c r="AD293"/>
  <c r="AC293"/>
  <c r="L293"/>
  <c r="J293"/>
  <c r="K293" s="1"/>
  <c r="O293" s="1"/>
  <c r="I293"/>
  <c r="H293"/>
  <c r="G293"/>
  <c r="AG292"/>
  <c r="AC292"/>
  <c r="AD292" s="1"/>
  <c r="L292"/>
  <c r="K292"/>
  <c r="O292" s="1"/>
  <c r="J292"/>
  <c r="I292"/>
  <c r="H292"/>
  <c r="G292"/>
  <c r="AG291"/>
  <c r="AD291"/>
  <c r="AC291"/>
  <c r="L291"/>
  <c r="J291"/>
  <c r="K291" s="1"/>
  <c r="O291" s="1"/>
  <c r="I291"/>
  <c r="H291"/>
  <c r="G291"/>
  <c r="AG290"/>
  <c r="AC290"/>
  <c r="AD290" s="1"/>
  <c r="L290"/>
  <c r="K290"/>
  <c r="O290" s="1"/>
  <c r="J290"/>
  <c r="I290"/>
  <c r="H290"/>
  <c r="G290"/>
  <c r="AG289"/>
  <c r="AD289"/>
  <c r="AC289"/>
  <c r="L289"/>
  <c r="J289"/>
  <c r="K289" s="1"/>
  <c r="O289" s="1"/>
  <c r="I289"/>
  <c r="H289"/>
  <c r="G289"/>
  <c r="AG288"/>
  <c r="AC288"/>
  <c r="AD288" s="1"/>
  <c r="L288"/>
  <c r="J288"/>
  <c r="K288" s="1"/>
  <c r="O288" s="1"/>
  <c r="I288"/>
  <c r="H288"/>
  <c r="G288"/>
  <c r="AG287"/>
  <c r="AC287"/>
  <c r="AD287" s="1"/>
  <c r="L287"/>
  <c r="J287"/>
  <c r="K287" s="1"/>
  <c r="I287"/>
  <c r="H287"/>
  <c r="G287"/>
  <c r="AG286"/>
  <c r="AC286"/>
  <c r="AD286" s="1"/>
  <c r="L286"/>
  <c r="K286"/>
  <c r="O286" s="1"/>
  <c r="J286"/>
  <c r="I286"/>
  <c r="H286"/>
  <c r="G286"/>
  <c r="AG285"/>
  <c r="AD285"/>
  <c r="AC285"/>
  <c r="L285"/>
  <c r="J285"/>
  <c r="K285" s="1"/>
  <c r="I285"/>
  <c r="H285"/>
  <c r="G285"/>
  <c r="AG284"/>
  <c r="AC284"/>
  <c r="AD284" s="1"/>
  <c r="L284"/>
  <c r="K284"/>
  <c r="O284" s="1"/>
  <c r="J284"/>
  <c r="I284"/>
  <c r="H284"/>
  <c r="G284"/>
  <c r="AG283"/>
  <c r="AD283"/>
  <c r="AC283"/>
  <c r="L283"/>
  <c r="J283"/>
  <c r="K283" s="1"/>
  <c r="I283"/>
  <c r="H283"/>
  <c r="G283"/>
  <c r="AG282"/>
  <c r="AC282"/>
  <c r="AD282" s="1"/>
  <c r="L282"/>
  <c r="K282"/>
  <c r="O282" s="1"/>
  <c r="J282"/>
  <c r="I282"/>
  <c r="H282"/>
  <c r="G282"/>
  <c r="AG281"/>
  <c r="AD281"/>
  <c r="AC281"/>
  <c r="L281"/>
  <c r="J281"/>
  <c r="K281" s="1"/>
  <c r="I281"/>
  <c r="H281"/>
  <c r="G281"/>
  <c r="AG280"/>
  <c r="AC280"/>
  <c r="AD280" s="1"/>
  <c r="L280"/>
  <c r="K280"/>
  <c r="O280" s="1"/>
  <c r="J280"/>
  <c r="I280"/>
  <c r="H280"/>
  <c r="G280"/>
  <c r="AG279"/>
  <c r="AD279"/>
  <c r="AC279"/>
  <c r="L279"/>
  <c r="J279"/>
  <c r="K279" s="1"/>
  <c r="I279"/>
  <c r="H279"/>
  <c r="G279"/>
  <c r="AG278"/>
  <c r="AC278"/>
  <c r="AD278" s="1"/>
  <c r="L278"/>
  <c r="K278"/>
  <c r="O278" s="1"/>
  <c r="J278"/>
  <c r="I278"/>
  <c r="H278"/>
  <c r="G278"/>
  <c r="AG277"/>
  <c r="AD277"/>
  <c r="AC277"/>
  <c r="L277"/>
  <c r="J277"/>
  <c r="K277" s="1"/>
  <c r="I277"/>
  <c r="H277"/>
  <c r="G277"/>
  <c r="AG276"/>
  <c r="AC276"/>
  <c r="AD276" s="1"/>
  <c r="L276"/>
  <c r="K276"/>
  <c r="O276" s="1"/>
  <c r="J276"/>
  <c r="I276"/>
  <c r="H276"/>
  <c r="G276"/>
  <c r="AG275"/>
  <c r="AD275"/>
  <c r="AC275"/>
  <c r="L275"/>
  <c r="J275"/>
  <c r="K275" s="1"/>
  <c r="I275"/>
  <c r="H275"/>
  <c r="G275"/>
  <c r="AG274"/>
  <c r="AC274"/>
  <c r="AD274" s="1"/>
  <c r="L274"/>
  <c r="K274"/>
  <c r="O274" s="1"/>
  <c r="J274"/>
  <c r="I274"/>
  <c r="H274"/>
  <c r="G274"/>
  <c r="AG273"/>
  <c r="AD273"/>
  <c r="AC273"/>
  <c r="L273"/>
  <c r="J273"/>
  <c r="K273" s="1"/>
  <c r="O273" s="1"/>
  <c r="I273"/>
  <c r="H273"/>
  <c r="G273"/>
  <c r="AG272"/>
  <c r="AC272"/>
  <c r="AD272" s="1"/>
  <c r="L272"/>
  <c r="J272"/>
  <c r="K272" s="1"/>
  <c r="O272" s="1"/>
  <c r="I272"/>
  <c r="H272"/>
  <c r="G272"/>
  <c r="AG271"/>
  <c r="AC271"/>
  <c r="AD271" s="1"/>
  <c r="L271"/>
  <c r="J271"/>
  <c r="K271" s="1"/>
  <c r="O271" s="1"/>
  <c r="I271"/>
  <c r="H271"/>
  <c r="G271"/>
  <c r="AG270"/>
  <c r="AC270"/>
  <c r="AD270" s="1"/>
  <c r="L270"/>
  <c r="J270"/>
  <c r="K270" s="1"/>
  <c r="O270" s="1"/>
  <c r="I270"/>
  <c r="H270"/>
  <c r="G270"/>
  <c r="AG269"/>
  <c r="AC269"/>
  <c r="AD269" s="1"/>
  <c r="L269"/>
  <c r="J269"/>
  <c r="K269" s="1"/>
  <c r="O269" s="1"/>
  <c r="I269"/>
  <c r="H269"/>
  <c r="G269"/>
  <c r="AG268"/>
  <c r="AC268"/>
  <c r="AD268" s="1"/>
  <c r="L268"/>
  <c r="J268"/>
  <c r="K268" s="1"/>
  <c r="O268" s="1"/>
  <c r="I268"/>
  <c r="H268"/>
  <c r="G268"/>
  <c r="AG267"/>
  <c r="AC267"/>
  <c r="AD267" s="1"/>
  <c r="L267"/>
  <c r="J267"/>
  <c r="K267" s="1"/>
  <c r="O267" s="1"/>
  <c r="I267"/>
  <c r="H267"/>
  <c r="G267"/>
  <c r="AG266"/>
  <c r="AC266"/>
  <c r="AD266" s="1"/>
  <c r="L266"/>
  <c r="J266"/>
  <c r="K266" s="1"/>
  <c r="O266" s="1"/>
  <c r="I266"/>
  <c r="H266"/>
  <c r="G266"/>
  <c r="AG265"/>
  <c r="AC265"/>
  <c r="AD265" s="1"/>
  <c r="L265"/>
  <c r="J265"/>
  <c r="K265" s="1"/>
  <c r="I265"/>
  <c r="H265"/>
  <c r="G265"/>
  <c r="AG264"/>
  <c r="AC264"/>
  <c r="AD264" s="1"/>
  <c r="L264"/>
  <c r="J264"/>
  <c r="K264" s="1"/>
  <c r="O264" s="1"/>
  <c r="I264"/>
  <c r="H264"/>
  <c r="G264"/>
  <c r="AG263"/>
  <c r="AC263"/>
  <c r="AD263" s="1"/>
  <c r="L263"/>
  <c r="J263"/>
  <c r="K263" s="1"/>
  <c r="I263"/>
  <c r="H263"/>
  <c r="G263"/>
  <c r="AG262"/>
  <c r="AC262"/>
  <c r="AD262" s="1"/>
  <c r="L262"/>
  <c r="J262"/>
  <c r="K262" s="1"/>
  <c r="O262" s="1"/>
  <c r="I262"/>
  <c r="H262"/>
  <c r="G262"/>
  <c r="AG261"/>
  <c r="AC261"/>
  <c r="AD261" s="1"/>
  <c r="L261"/>
  <c r="J261"/>
  <c r="K261" s="1"/>
  <c r="O261" s="1"/>
  <c r="I261"/>
  <c r="H261"/>
  <c r="G261"/>
  <c r="AG260"/>
  <c r="AC260"/>
  <c r="AD260" s="1"/>
  <c r="L260"/>
  <c r="J260"/>
  <c r="K260" s="1"/>
  <c r="O260" s="1"/>
  <c r="I260"/>
  <c r="H260"/>
  <c r="G260"/>
  <c r="AG259"/>
  <c r="AC259"/>
  <c r="AD259" s="1"/>
  <c r="L259"/>
  <c r="J259"/>
  <c r="K259" s="1"/>
  <c r="O259" s="1"/>
  <c r="I259"/>
  <c r="H259"/>
  <c r="G259"/>
  <c r="AG258"/>
  <c r="AC258"/>
  <c r="AD258" s="1"/>
  <c r="L258"/>
  <c r="J258"/>
  <c r="K258" s="1"/>
  <c r="O258" s="1"/>
  <c r="I258"/>
  <c r="H258"/>
  <c r="G258"/>
  <c r="AG257"/>
  <c r="AC257"/>
  <c r="AD257" s="1"/>
  <c r="L257"/>
  <c r="J257"/>
  <c r="K257" s="1"/>
  <c r="O257" s="1"/>
  <c r="I257"/>
  <c r="H257"/>
  <c r="G257"/>
  <c r="AG256"/>
  <c r="AC256"/>
  <c r="AD256" s="1"/>
  <c r="L256"/>
  <c r="J256"/>
  <c r="K256" s="1"/>
  <c r="O256" s="1"/>
  <c r="I256"/>
  <c r="H256"/>
  <c r="G256"/>
  <c r="AG255"/>
  <c r="AC255"/>
  <c r="AD255" s="1"/>
  <c r="L255"/>
  <c r="J255"/>
  <c r="K255" s="1"/>
  <c r="O255" s="1"/>
  <c r="I255"/>
  <c r="H255"/>
  <c r="G255"/>
  <c r="AG254"/>
  <c r="AC254"/>
  <c r="AD254" s="1"/>
  <c r="L254"/>
  <c r="J254"/>
  <c r="K254" s="1"/>
  <c r="O254" s="1"/>
  <c r="I254"/>
  <c r="H254"/>
  <c r="G254"/>
  <c r="AG253"/>
  <c r="AC253"/>
  <c r="AD253" s="1"/>
  <c r="L253"/>
  <c r="J253"/>
  <c r="K253" s="1"/>
  <c r="O253" s="1"/>
  <c r="I253"/>
  <c r="H253"/>
  <c r="G253"/>
  <c r="AG252"/>
  <c r="AC252"/>
  <c r="AD252" s="1"/>
  <c r="L252"/>
  <c r="J252"/>
  <c r="K252" s="1"/>
  <c r="O252" s="1"/>
  <c r="I252"/>
  <c r="H252"/>
  <c r="G252"/>
  <c r="AG251"/>
  <c r="AC251"/>
  <c r="AD251" s="1"/>
  <c r="L251"/>
  <c r="J251"/>
  <c r="K251" s="1"/>
  <c r="O251" s="1"/>
  <c r="I251"/>
  <c r="H251"/>
  <c r="G251"/>
  <c r="AG250"/>
  <c r="AC250"/>
  <c r="AD250" s="1"/>
  <c r="L250"/>
  <c r="J250"/>
  <c r="K250" s="1"/>
  <c r="O250" s="1"/>
  <c r="I250"/>
  <c r="H250"/>
  <c r="G250"/>
  <c r="AG249"/>
  <c r="AC249"/>
  <c r="AD249" s="1"/>
  <c r="L249"/>
  <c r="J249"/>
  <c r="K249" s="1"/>
  <c r="O249" s="1"/>
  <c r="I249"/>
  <c r="H249"/>
  <c r="G249"/>
  <c r="AG248"/>
  <c r="AC248"/>
  <c r="AD248" s="1"/>
  <c r="L248"/>
  <c r="J248"/>
  <c r="K248" s="1"/>
  <c r="O248" s="1"/>
  <c r="I248"/>
  <c r="H248"/>
  <c r="G248"/>
  <c r="AG247"/>
  <c r="AC247"/>
  <c r="AD247" s="1"/>
  <c r="L247"/>
  <c r="J247"/>
  <c r="K247" s="1"/>
  <c r="O247" s="1"/>
  <c r="I247"/>
  <c r="H247"/>
  <c r="G247"/>
  <c r="AG246"/>
  <c r="AC246"/>
  <c r="AD246" s="1"/>
  <c r="L246"/>
  <c r="J246"/>
  <c r="K246" s="1"/>
  <c r="O246" s="1"/>
  <c r="I246"/>
  <c r="H246"/>
  <c r="G246"/>
  <c r="AG245"/>
  <c r="AC245"/>
  <c r="AD245" s="1"/>
  <c r="L245"/>
  <c r="J245"/>
  <c r="K245" s="1"/>
  <c r="O245" s="1"/>
  <c r="I245"/>
  <c r="H245"/>
  <c r="G245"/>
  <c r="AG244"/>
  <c r="AC244"/>
  <c r="AD244" s="1"/>
  <c r="L244"/>
  <c r="J244"/>
  <c r="K244" s="1"/>
  <c r="O244" s="1"/>
  <c r="I244"/>
  <c r="H244"/>
  <c r="G244"/>
  <c r="AG243"/>
  <c r="AC243"/>
  <c r="AD243" s="1"/>
  <c r="L243"/>
  <c r="J243"/>
  <c r="K243" s="1"/>
  <c r="O243" s="1"/>
  <c r="I243"/>
  <c r="H243"/>
  <c r="G243"/>
  <c r="AG242"/>
  <c r="AC242"/>
  <c r="AD242" s="1"/>
  <c r="L242"/>
  <c r="J242"/>
  <c r="K242" s="1"/>
  <c r="O242" s="1"/>
  <c r="I242"/>
  <c r="H242"/>
  <c r="G242"/>
  <c r="AG241"/>
  <c r="AC241"/>
  <c r="AD241" s="1"/>
  <c r="L241"/>
  <c r="J241"/>
  <c r="K241" s="1"/>
  <c r="O241" s="1"/>
  <c r="I241"/>
  <c r="H241"/>
  <c r="G241"/>
  <c r="AG240"/>
  <c r="AC240"/>
  <c r="AD240" s="1"/>
  <c r="L240"/>
  <c r="J240"/>
  <c r="K240" s="1"/>
  <c r="O240" s="1"/>
  <c r="I240"/>
  <c r="H240"/>
  <c r="G240"/>
  <c r="AG239"/>
  <c r="AC239"/>
  <c r="AD239" s="1"/>
  <c r="L239"/>
  <c r="J239"/>
  <c r="K239" s="1"/>
  <c r="O239" s="1"/>
  <c r="I239"/>
  <c r="H239"/>
  <c r="G239"/>
  <c r="AG238"/>
  <c r="AC238"/>
  <c r="AD238" s="1"/>
  <c r="L238"/>
  <c r="J238"/>
  <c r="K238" s="1"/>
  <c r="O238" s="1"/>
  <c r="I238"/>
  <c r="H238"/>
  <c r="G238"/>
  <c r="AG237"/>
  <c r="AC237"/>
  <c r="AD237" s="1"/>
  <c r="L237"/>
  <c r="J237"/>
  <c r="K237" s="1"/>
  <c r="O237" s="1"/>
  <c r="I237"/>
  <c r="H237"/>
  <c r="G237"/>
  <c r="AG236"/>
  <c r="AC236"/>
  <c r="AD236" s="1"/>
  <c r="L236"/>
  <c r="J236"/>
  <c r="K236" s="1"/>
  <c r="O236" s="1"/>
  <c r="I236"/>
  <c r="H236"/>
  <c r="G236"/>
  <c r="AG235"/>
  <c r="AC235"/>
  <c r="AD235" s="1"/>
  <c r="L235"/>
  <c r="J235"/>
  <c r="K235" s="1"/>
  <c r="O235" s="1"/>
  <c r="I235"/>
  <c r="H235"/>
  <c r="G235"/>
  <c r="AG234"/>
  <c r="AC234"/>
  <c r="AD234" s="1"/>
  <c r="L234"/>
  <c r="K234"/>
  <c r="O234" s="1"/>
  <c r="J234"/>
  <c r="I234"/>
  <c r="H234"/>
  <c r="G234"/>
  <c r="AG233"/>
  <c r="AD233"/>
  <c r="AC233"/>
  <c r="L233"/>
  <c r="J233"/>
  <c r="K233" s="1"/>
  <c r="I233"/>
  <c r="H233"/>
  <c r="G233"/>
  <c r="AG232"/>
  <c r="AC232"/>
  <c r="AD232" s="1"/>
  <c r="L232"/>
  <c r="J232"/>
  <c r="K232" s="1"/>
  <c r="O232" s="1"/>
  <c r="I232"/>
  <c r="H232"/>
  <c r="G232"/>
  <c r="AG231"/>
  <c r="AC231"/>
  <c r="AD231" s="1"/>
  <c r="L231"/>
  <c r="J231"/>
  <c r="K231" s="1"/>
  <c r="O231" s="1"/>
  <c r="I231"/>
  <c r="H231"/>
  <c r="G231"/>
  <c r="AG230"/>
  <c r="AC230"/>
  <c r="AD230" s="1"/>
  <c r="L230"/>
  <c r="J230"/>
  <c r="K230" s="1"/>
  <c r="O230" s="1"/>
  <c r="I230"/>
  <c r="H230"/>
  <c r="G230"/>
  <c r="AG229"/>
  <c r="AC229"/>
  <c r="AD229" s="1"/>
  <c r="L229"/>
  <c r="J229"/>
  <c r="K229" s="1"/>
  <c r="O229" s="1"/>
  <c r="I229"/>
  <c r="H229"/>
  <c r="G229"/>
  <c r="AG228"/>
  <c r="AC228"/>
  <c r="AD228" s="1"/>
  <c r="L228"/>
  <c r="J228"/>
  <c r="K228" s="1"/>
  <c r="O228" s="1"/>
  <c r="I228"/>
  <c r="H228"/>
  <c r="G228"/>
  <c r="AG227"/>
  <c r="AC227"/>
  <c r="AD227" s="1"/>
  <c r="L227"/>
  <c r="J227"/>
  <c r="K227" s="1"/>
  <c r="O227" s="1"/>
  <c r="I227"/>
  <c r="H227"/>
  <c r="G227"/>
  <c r="AG226"/>
  <c r="AC226"/>
  <c r="AD226" s="1"/>
  <c r="L226"/>
  <c r="J226"/>
  <c r="K226" s="1"/>
  <c r="O226" s="1"/>
  <c r="I226"/>
  <c r="H226"/>
  <c r="G226"/>
  <c r="AG225"/>
  <c r="AC225"/>
  <c r="AD225" s="1"/>
  <c r="L225"/>
  <c r="J225"/>
  <c r="K225" s="1"/>
  <c r="O225" s="1"/>
  <c r="I225"/>
  <c r="H225"/>
  <c r="G225"/>
  <c r="AG224"/>
  <c r="AC224"/>
  <c r="AD224" s="1"/>
  <c r="L224"/>
  <c r="J224"/>
  <c r="K224" s="1"/>
  <c r="O224" s="1"/>
  <c r="I224"/>
  <c r="H224"/>
  <c r="G224"/>
  <c r="AG223"/>
  <c r="AC223"/>
  <c r="AD223" s="1"/>
  <c r="L223"/>
  <c r="J223"/>
  <c r="K223" s="1"/>
  <c r="O223" s="1"/>
  <c r="I223"/>
  <c r="H223"/>
  <c r="G223"/>
  <c r="AG222"/>
  <c r="AC222"/>
  <c r="AD222" s="1"/>
  <c r="L222"/>
  <c r="J222"/>
  <c r="K222" s="1"/>
  <c r="O222" s="1"/>
  <c r="I222"/>
  <c r="H222"/>
  <c r="G222"/>
  <c r="AG221"/>
  <c r="AC221"/>
  <c r="AD221" s="1"/>
  <c r="L221"/>
  <c r="J221"/>
  <c r="K221" s="1"/>
  <c r="O221" s="1"/>
  <c r="I221"/>
  <c r="H221"/>
  <c r="G221"/>
  <c r="AG220"/>
  <c r="AC220"/>
  <c r="AD220" s="1"/>
  <c r="L220"/>
  <c r="J220"/>
  <c r="K220" s="1"/>
  <c r="O220" s="1"/>
  <c r="I220"/>
  <c r="H220"/>
  <c r="G220"/>
  <c r="AG219"/>
  <c r="AC219"/>
  <c r="AD219" s="1"/>
  <c r="L219"/>
  <c r="J219"/>
  <c r="K219" s="1"/>
  <c r="O219" s="1"/>
  <c r="I219"/>
  <c r="H219"/>
  <c r="G219"/>
  <c r="AG218"/>
  <c r="AC218"/>
  <c r="AD218" s="1"/>
  <c r="L218"/>
  <c r="J218"/>
  <c r="K218" s="1"/>
  <c r="O218" s="1"/>
  <c r="I218"/>
  <c r="H218"/>
  <c r="G218"/>
  <c r="AG217"/>
  <c r="AC217"/>
  <c r="AD217" s="1"/>
  <c r="L217"/>
  <c r="J217"/>
  <c r="K217" s="1"/>
  <c r="O217" s="1"/>
  <c r="I217"/>
  <c r="H217"/>
  <c r="G217"/>
  <c r="AG216"/>
  <c r="AC216"/>
  <c r="AD216" s="1"/>
  <c r="L216"/>
  <c r="J216"/>
  <c r="K216" s="1"/>
  <c r="O216" s="1"/>
  <c r="I216"/>
  <c r="H216"/>
  <c r="G216"/>
  <c r="AG215"/>
  <c r="AC215"/>
  <c r="AD215" s="1"/>
  <c r="L215"/>
  <c r="J215"/>
  <c r="K215" s="1"/>
  <c r="O215" s="1"/>
  <c r="I215"/>
  <c r="H215"/>
  <c r="G215"/>
  <c r="AG214"/>
  <c r="AC214"/>
  <c r="AD214" s="1"/>
  <c r="L214"/>
  <c r="J214"/>
  <c r="K214" s="1"/>
  <c r="O214" s="1"/>
  <c r="I214"/>
  <c r="H214"/>
  <c r="G214"/>
  <c r="AG213"/>
  <c r="AC213"/>
  <c r="AD213" s="1"/>
  <c r="L213"/>
  <c r="J213"/>
  <c r="K213" s="1"/>
  <c r="O213" s="1"/>
  <c r="I213"/>
  <c r="H213"/>
  <c r="G213"/>
  <c r="AG212"/>
  <c r="AC212"/>
  <c r="AD212" s="1"/>
  <c r="L212"/>
  <c r="J212"/>
  <c r="K212" s="1"/>
  <c r="O212" s="1"/>
  <c r="I212"/>
  <c r="H212"/>
  <c r="G212"/>
  <c r="AG211"/>
  <c r="AC211"/>
  <c r="AD211" s="1"/>
  <c r="L211"/>
  <c r="J211"/>
  <c r="K211" s="1"/>
  <c r="O211" s="1"/>
  <c r="I211"/>
  <c r="H211"/>
  <c r="G211"/>
  <c r="AG210"/>
  <c r="AC210"/>
  <c r="AD210" s="1"/>
  <c r="L210"/>
  <c r="J210"/>
  <c r="K210" s="1"/>
  <c r="O210" s="1"/>
  <c r="I210"/>
  <c r="H210"/>
  <c r="G210"/>
  <c r="AG209"/>
  <c r="AC209"/>
  <c r="AD209" s="1"/>
  <c r="L209"/>
  <c r="J209"/>
  <c r="K209" s="1"/>
  <c r="O209" s="1"/>
  <c r="I209"/>
  <c r="H209"/>
  <c r="G209"/>
  <c r="AG208"/>
  <c r="AC208"/>
  <c r="AD208" s="1"/>
  <c r="L208"/>
  <c r="J208"/>
  <c r="K208" s="1"/>
  <c r="O208" s="1"/>
  <c r="I208"/>
  <c r="H208"/>
  <c r="G208"/>
  <c r="AG207"/>
  <c r="AC207"/>
  <c r="AD207" s="1"/>
  <c r="L207"/>
  <c r="J207"/>
  <c r="K207" s="1"/>
  <c r="O207" s="1"/>
  <c r="I207"/>
  <c r="H207"/>
  <c r="G207"/>
  <c r="AG206"/>
  <c r="AC206"/>
  <c r="AD206" s="1"/>
  <c r="L206"/>
  <c r="J206"/>
  <c r="K206" s="1"/>
  <c r="O206" s="1"/>
  <c r="I206"/>
  <c r="H206"/>
  <c r="G206"/>
  <c r="AG205"/>
  <c r="AC205"/>
  <c r="AD205" s="1"/>
  <c r="L205"/>
  <c r="J205"/>
  <c r="K205" s="1"/>
  <c r="O205" s="1"/>
  <c r="I205"/>
  <c r="H205"/>
  <c r="G205"/>
  <c r="AG204"/>
  <c r="AC204"/>
  <c r="AD204" s="1"/>
  <c r="L204"/>
  <c r="J204"/>
  <c r="K204" s="1"/>
  <c r="O204" s="1"/>
  <c r="I204"/>
  <c r="H204"/>
  <c r="G204"/>
  <c r="AG203"/>
  <c r="AC203"/>
  <c r="AD203" s="1"/>
  <c r="L203"/>
  <c r="J203"/>
  <c r="K203" s="1"/>
  <c r="O203" s="1"/>
  <c r="I203"/>
  <c r="H203"/>
  <c r="G203"/>
  <c r="AG202"/>
  <c r="AC202"/>
  <c r="AD202" s="1"/>
  <c r="L202"/>
  <c r="J202"/>
  <c r="K202" s="1"/>
  <c r="O202" s="1"/>
  <c r="I202"/>
  <c r="H202"/>
  <c r="G202"/>
  <c r="AG201"/>
  <c r="AC201"/>
  <c r="AD201" s="1"/>
  <c r="L201"/>
  <c r="J201"/>
  <c r="K201" s="1"/>
  <c r="O201" s="1"/>
  <c r="I201"/>
  <c r="H201"/>
  <c r="G201"/>
  <c r="AG200"/>
  <c r="AC200"/>
  <c r="AD200" s="1"/>
  <c r="L200"/>
  <c r="J200"/>
  <c r="K200" s="1"/>
  <c r="O200" s="1"/>
  <c r="I200"/>
  <c r="H200"/>
  <c r="G200"/>
  <c r="AG199"/>
  <c r="AC199"/>
  <c r="AD199" s="1"/>
  <c r="L199"/>
  <c r="J199"/>
  <c r="K199" s="1"/>
  <c r="O199" s="1"/>
  <c r="I199"/>
  <c r="H199"/>
  <c r="G199"/>
  <c r="AG198"/>
  <c r="AC198"/>
  <c r="AD198" s="1"/>
  <c r="L198"/>
  <c r="J198"/>
  <c r="K198" s="1"/>
  <c r="O198" s="1"/>
  <c r="I198"/>
  <c r="H198"/>
  <c r="G198"/>
  <c r="AG197"/>
  <c r="AC197"/>
  <c r="AD197" s="1"/>
  <c r="L197"/>
  <c r="J197"/>
  <c r="K197" s="1"/>
  <c r="O197" s="1"/>
  <c r="I197"/>
  <c r="H197"/>
  <c r="G197"/>
  <c r="AG196"/>
  <c r="AC196"/>
  <c r="AD196" s="1"/>
  <c r="L196"/>
  <c r="J196"/>
  <c r="K196" s="1"/>
  <c r="O196" s="1"/>
  <c r="I196"/>
  <c r="H196"/>
  <c r="G196"/>
  <c r="AG195"/>
  <c r="AC195"/>
  <c r="AD195" s="1"/>
  <c r="L195"/>
  <c r="J195"/>
  <c r="K195" s="1"/>
  <c r="O195" s="1"/>
  <c r="I195"/>
  <c r="H195"/>
  <c r="G195"/>
  <c r="AG194"/>
  <c r="AC194"/>
  <c r="AD194" s="1"/>
  <c r="L194"/>
  <c r="J194"/>
  <c r="K194" s="1"/>
  <c r="O194" s="1"/>
  <c r="I194"/>
  <c r="H194"/>
  <c r="G194"/>
  <c r="AG193"/>
  <c r="AC193"/>
  <c r="AD193" s="1"/>
  <c r="L193"/>
  <c r="J193"/>
  <c r="K193" s="1"/>
  <c r="O193" s="1"/>
  <c r="I193"/>
  <c r="H193"/>
  <c r="G193"/>
  <c r="AG192"/>
  <c r="AC192"/>
  <c r="AD192" s="1"/>
  <c r="L192"/>
  <c r="J192"/>
  <c r="K192" s="1"/>
  <c r="O192" s="1"/>
  <c r="I192"/>
  <c r="H192"/>
  <c r="G192"/>
  <c r="AG191"/>
  <c r="AC191"/>
  <c r="AD191" s="1"/>
  <c r="L191"/>
  <c r="J191"/>
  <c r="K191" s="1"/>
  <c r="O191" s="1"/>
  <c r="I191"/>
  <c r="H191"/>
  <c r="G191"/>
  <c r="AG190"/>
  <c r="AC190"/>
  <c r="AD190" s="1"/>
  <c r="L190"/>
  <c r="J190"/>
  <c r="K190" s="1"/>
  <c r="O190" s="1"/>
  <c r="I190"/>
  <c r="H190"/>
  <c r="G190"/>
  <c r="AG189"/>
  <c r="AC189"/>
  <c r="AD189" s="1"/>
  <c r="L189"/>
  <c r="J189"/>
  <c r="K189" s="1"/>
  <c r="O189" s="1"/>
  <c r="I189"/>
  <c r="H189"/>
  <c r="G189"/>
  <c r="AG188"/>
  <c r="AC188"/>
  <c r="AD188" s="1"/>
  <c r="L188"/>
  <c r="J188"/>
  <c r="K188" s="1"/>
  <c r="O188" s="1"/>
  <c r="I188"/>
  <c r="H188"/>
  <c r="G188"/>
  <c r="AG187"/>
  <c r="AC187"/>
  <c r="AD187" s="1"/>
  <c r="L187"/>
  <c r="J187"/>
  <c r="K187" s="1"/>
  <c r="O187" s="1"/>
  <c r="I187"/>
  <c r="H187"/>
  <c r="G187"/>
  <c r="AG186"/>
  <c r="AC186"/>
  <c r="AD186" s="1"/>
  <c r="L186"/>
  <c r="J186"/>
  <c r="K186" s="1"/>
  <c r="O186" s="1"/>
  <c r="I186"/>
  <c r="H186"/>
  <c r="G186"/>
  <c r="AG185"/>
  <c r="AC185"/>
  <c r="AD185" s="1"/>
  <c r="L185"/>
  <c r="J185"/>
  <c r="K185" s="1"/>
  <c r="O185" s="1"/>
  <c r="I185"/>
  <c r="H185"/>
  <c r="G185"/>
  <c r="AG184"/>
  <c r="AC184"/>
  <c r="AD184" s="1"/>
  <c r="L184"/>
  <c r="J184"/>
  <c r="K184" s="1"/>
  <c r="O184" s="1"/>
  <c r="I184"/>
  <c r="H184"/>
  <c r="G184"/>
  <c r="AG183"/>
  <c r="AC183"/>
  <c r="AD183" s="1"/>
  <c r="L183"/>
  <c r="J183"/>
  <c r="K183" s="1"/>
  <c r="O183" s="1"/>
  <c r="I183"/>
  <c r="H183"/>
  <c r="G183"/>
  <c r="AG182"/>
  <c r="AC182"/>
  <c r="AD182" s="1"/>
  <c r="L182"/>
  <c r="J182"/>
  <c r="K182" s="1"/>
  <c r="O182" s="1"/>
  <c r="I182"/>
  <c r="H182"/>
  <c r="G182"/>
  <c r="AG181"/>
  <c r="AC181"/>
  <c r="AD181" s="1"/>
  <c r="L181"/>
  <c r="J181"/>
  <c r="K181" s="1"/>
  <c r="O181" s="1"/>
  <c r="I181"/>
  <c r="H181"/>
  <c r="G181"/>
  <c r="AG180"/>
  <c r="AC180"/>
  <c r="AD180" s="1"/>
  <c r="L180"/>
  <c r="K180"/>
  <c r="O180" s="1"/>
  <c r="J180"/>
  <c r="I180"/>
  <c r="H180"/>
  <c r="G180"/>
  <c r="AG179"/>
  <c r="AC179"/>
  <c r="AD179" s="1"/>
  <c r="L179"/>
  <c r="J179"/>
  <c r="K179" s="1"/>
  <c r="O179" s="1"/>
  <c r="I179"/>
  <c r="H179"/>
  <c r="G179"/>
  <c r="AG178"/>
  <c r="AC178"/>
  <c r="AD178" s="1"/>
  <c r="L178"/>
  <c r="J178"/>
  <c r="K178" s="1"/>
  <c r="I178"/>
  <c r="H178"/>
  <c r="G178"/>
  <c r="AG177"/>
  <c r="AC177"/>
  <c r="AD177" s="1"/>
  <c r="L177"/>
  <c r="J177"/>
  <c r="K177" s="1"/>
  <c r="O177" s="1"/>
  <c r="I177"/>
  <c r="H177"/>
  <c r="G177"/>
  <c r="AG176"/>
  <c r="AC176"/>
  <c r="AD176" s="1"/>
  <c r="L176"/>
  <c r="J176"/>
  <c r="K176" s="1"/>
  <c r="I176"/>
  <c r="H176"/>
  <c r="G176"/>
  <c r="AG175"/>
  <c r="AC175"/>
  <c r="AD175" s="1"/>
  <c r="L175"/>
  <c r="J175"/>
  <c r="K175" s="1"/>
  <c r="O175" s="1"/>
  <c r="I175"/>
  <c r="H175"/>
  <c r="G175"/>
  <c r="AG174"/>
  <c r="AC174"/>
  <c r="AD174" s="1"/>
  <c r="L174"/>
  <c r="J174"/>
  <c r="K174" s="1"/>
  <c r="I174"/>
  <c r="H174"/>
  <c r="G174"/>
  <c r="AG173"/>
  <c r="AC173"/>
  <c r="AD173" s="1"/>
  <c r="L173"/>
  <c r="K173"/>
  <c r="O173" s="1"/>
  <c r="J173"/>
  <c r="I173"/>
  <c r="H173"/>
  <c r="G173"/>
  <c r="AG172"/>
  <c r="AC172"/>
  <c r="AD172" s="1"/>
  <c r="L172"/>
  <c r="J172"/>
  <c r="K172" s="1"/>
  <c r="O172" s="1"/>
  <c r="I172"/>
  <c r="H172"/>
  <c r="G172"/>
  <c r="AG171"/>
  <c r="AC171"/>
  <c r="AD171" s="1"/>
  <c r="L171"/>
  <c r="J171"/>
  <c r="K171" s="1"/>
  <c r="I171"/>
  <c r="H171"/>
  <c r="G171"/>
  <c r="AG170"/>
  <c r="AC170"/>
  <c r="AD170" s="1"/>
  <c r="L170"/>
  <c r="J170"/>
  <c r="K170" s="1"/>
  <c r="O170" s="1"/>
  <c r="I170"/>
  <c r="H170"/>
  <c r="G170"/>
  <c r="AG169"/>
  <c r="AC169"/>
  <c r="AD169" s="1"/>
  <c r="L169"/>
  <c r="J169"/>
  <c r="K169" s="1"/>
  <c r="I169"/>
  <c r="H169"/>
  <c r="G169"/>
  <c r="AG168"/>
  <c r="AC168"/>
  <c r="AD168" s="1"/>
  <c r="L168"/>
  <c r="J168"/>
  <c r="K168" s="1"/>
  <c r="O168" s="1"/>
  <c r="I168"/>
  <c r="H168"/>
  <c r="G168"/>
  <c r="AG167"/>
  <c r="AC167"/>
  <c r="AD167" s="1"/>
  <c r="L167"/>
  <c r="J167"/>
  <c r="K167" s="1"/>
  <c r="I167"/>
  <c r="H167"/>
  <c r="G167"/>
  <c r="AG166"/>
  <c r="AC166"/>
  <c r="AD166" s="1"/>
  <c r="L166"/>
  <c r="J166"/>
  <c r="K166" s="1"/>
  <c r="O166" s="1"/>
  <c r="I166"/>
  <c r="H166"/>
  <c r="G166"/>
  <c r="AG165"/>
  <c r="AC165"/>
  <c r="AD165" s="1"/>
  <c r="L165"/>
  <c r="J165"/>
  <c r="K165" s="1"/>
  <c r="I165"/>
  <c r="H165"/>
  <c r="G165"/>
  <c r="AG164"/>
  <c r="AC164"/>
  <c r="AD164" s="1"/>
  <c r="L164"/>
  <c r="J164"/>
  <c r="K164" s="1"/>
  <c r="O164" s="1"/>
  <c r="I164"/>
  <c r="H164"/>
  <c r="G164"/>
  <c r="AG163"/>
  <c r="AC163"/>
  <c r="AD163" s="1"/>
  <c r="L163"/>
  <c r="J163"/>
  <c r="K163" s="1"/>
  <c r="I163"/>
  <c r="H163"/>
  <c r="G163"/>
  <c r="AG162"/>
  <c r="AC162"/>
  <c r="AD162" s="1"/>
  <c r="L162"/>
  <c r="J162"/>
  <c r="K162" s="1"/>
  <c r="O162" s="1"/>
  <c r="I162"/>
  <c r="H162"/>
  <c r="G162"/>
  <c r="AG161"/>
  <c r="AC161"/>
  <c r="AD161" s="1"/>
  <c r="L161"/>
  <c r="J161"/>
  <c r="K161" s="1"/>
  <c r="I161"/>
  <c r="H161"/>
  <c r="G161"/>
  <c r="AG160"/>
  <c r="AC160"/>
  <c r="AD160" s="1"/>
  <c r="L160"/>
  <c r="J160"/>
  <c r="K160" s="1"/>
  <c r="O160" s="1"/>
  <c r="I160"/>
  <c r="H160"/>
  <c r="G160"/>
  <c r="AG159"/>
  <c r="AC159"/>
  <c r="AD159" s="1"/>
  <c r="L159"/>
  <c r="J159"/>
  <c r="K159" s="1"/>
  <c r="I159"/>
  <c r="H159"/>
  <c r="G159"/>
  <c r="AG158"/>
  <c r="AC158"/>
  <c r="AD158" s="1"/>
  <c r="L158"/>
  <c r="J158"/>
  <c r="K158" s="1"/>
  <c r="O158" s="1"/>
  <c r="I158"/>
  <c r="H158"/>
  <c r="G158"/>
  <c r="AG157"/>
  <c r="AC157"/>
  <c r="AD157" s="1"/>
  <c r="L157"/>
  <c r="J157"/>
  <c r="K157" s="1"/>
  <c r="I157"/>
  <c r="H157"/>
  <c r="G157"/>
  <c r="AG156"/>
  <c r="AC156"/>
  <c r="AD156" s="1"/>
  <c r="L156"/>
  <c r="J156"/>
  <c r="K156" s="1"/>
  <c r="O156" s="1"/>
  <c r="I156"/>
  <c r="H156"/>
  <c r="G156"/>
  <c r="AG155"/>
  <c r="AC155"/>
  <c r="AD155" s="1"/>
  <c r="L155"/>
  <c r="J155"/>
  <c r="K155" s="1"/>
  <c r="I155"/>
  <c r="H155"/>
  <c r="G155"/>
  <c r="AG154"/>
  <c r="AC154"/>
  <c r="AD154" s="1"/>
  <c r="L154"/>
  <c r="J154"/>
  <c r="K154" s="1"/>
  <c r="O154" s="1"/>
  <c r="I154"/>
  <c r="H154"/>
  <c r="G154"/>
  <c r="AG153"/>
  <c r="AC153"/>
  <c r="AD153" s="1"/>
  <c r="L153"/>
  <c r="J153"/>
  <c r="K153" s="1"/>
  <c r="I153"/>
  <c r="H153"/>
  <c r="G153"/>
  <c r="AG152"/>
  <c r="AC152"/>
  <c r="AD152" s="1"/>
  <c r="L152"/>
  <c r="J152"/>
  <c r="K152" s="1"/>
  <c r="O152" s="1"/>
  <c r="I152"/>
  <c r="H152"/>
  <c r="G152"/>
  <c r="AG151"/>
  <c r="AC151"/>
  <c r="AD151" s="1"/>
  <c r="L151"/>
  <c r="J151"/>
  <c r="K151" s="1"/>
  <c r="I151"/>
  <c r="H151"/>
  <c r="G151"/>
  <c r="AG150"/>
  <c r="AC150"/>
  <c r="AD150" s="1"/>
  <c r="L150"/>
  <c r="J150"/>
  <c r="K150" s="1"/>
  <c r="O150" s="1"/>
  <c r="I150"/>
  <c r="H150"/>
  <c r="G150"/>
  <c r="AG149"/>
  <c r="AC149"/>
  <c r="AD149" s="1"/>
  <c r="L149"/>
  <c r="J149"/>
  <c r="K149" s="1"/>
  <c r="I149"/>
  <c r="H149"/>
  <c r="G149"/>
  <c r="AG148"/>
  <c r="AC148"/>
  <c r="AD148" s="1"/>
  <c r="L148"/>
  <c r="J148"/>
  <c r="K148" s="1"/>
  <c r="O148" s="1"/>
  <c r="I148"/>
  <c r="H148"/>
  <c r="G148"/>
  <c r="AG147"/>
  <c r="AC147"/>
  <c r="AD147" s="1"/>
  <c r="L147"/>
  <c r="J147"/>
  <c r="K147" s="1"/>
  <c r="I147"/>
  <c r="H147"/>
  <c r="G147"/>
  <c r="AG146"/>
  <c r="AC146"/>
  <c r="AD146" s="1"/>
  <c r="L146"/>
  <c r="J146"/>
  <c r="K146" s="1"/>
  <c r="O146" s="1"/>
  <c r="I146"/>
  <c r="H146"/>
  <c r="G146"/>
  <c r="AG145"/>
  <c r="AC145"/>
  <c r="AD145" s="1"/>
  <c r="L145"/>
  <c r="J145"/>
  <c r="K145" s="1"/>
  <c r="I145"/>
  <c r="H145"/>
  <c r="G145"/>
  <c r="AG144"/>
  <c r="AC144"/>
  <c r="AD144" s="1"/>
  <c r="L144"/>
  <c r="J144"/>
  <c r="K144" s="1"/>
  <c r="O144" s="1"/>
  <c r="I144"/>
  <c r="H144"/>
  <c r="G144"/>
  <c r="AG143"/>
  <c r="AC143"/>
  <c r="AD143" s="1"/>
  <c r="L143"/>
  <c r="J143"/>
  <c r="K143" s="1"/>
  <c r="I143"/>
  <c r="H143"/>
  <c r="G143"/>
  <c r="AG142"/>
  <c r="AC142"/>
  <c r="AD142" s="1"/>
  <c r="L142"/>
  <c r="J142"/>
  <c r="K142" s="1"/>
  <c r="O142" s="1"/>
  <c r="I142"/>
  <c r="H142"/>
  <c r="G142"/>
  <c r="AG141"/>
  <c r="AC141"/>
  <c r="AD141" s="1"/>
  <c r="L141"/>
  <c r="J141"/>
  <c r="K141" s="1"/>
  <c r="I141"/>
  <c r="H141"/>
  <c r="G141"/>
  <c r="AG140"/>
  <c r="AC140"/>
  <c r="AD140" s="1"/>
  <c r="L140"/>
  <c r="J140"/>
  <c r="K140" s="1"/>
  <c r="O140" s="1"/>
  <c r="I140"/>
  <c r="H140"/>
  <c r="G140"/>
  <c r="AG139"/>
  <c r="AC139"/>
  <c r="AD139" s="1"/>
  <c r="L139"/>
  <c r="J139"/>
  <c r="K139" s="1"/>
  <c r="I139"/>
  <c r="H139"/>
  <c r="G139"/>
  <c r="AG138"/>
  <c r="AC138"/>
  <c r="AD138" s="1"/>
  <c r="L138"/>
  <c r="J138"/>
  <c r="K138" s="1"/>
  <c r="O138" s="1"/>
  <c r="I138"/>
  <c r="H138"/>
  <c r="G138"/>
  <c r="AG137"/>
  <c r="AC137"/>
  <c r="AD137" s="1"/>
  <c r="L137"/>
  <c r="J137"/>
  <c r="K137" s="1"/>
  <c r="I137"/>
  <c r="H137"/>
  <c r="G137"/>
  <c r="AG136"/>
  <c r="AC136"/>
  <c r="AD136" s="1"/>
  <c r="L136"/>
  <c r="J136"/>
  <c r="K136" s="1"/>
  <c r="O136" s="1"/>
  <c r="I136"/>
  <c r="H136"/>
  <c r="G136"/>
  <c r="AG135"/>
  <c r="AC135"/>
  <c r="AD135" s="1"/>
  <c r="L135"/>
  <c r="J135"/>
  <c r="K135" s="1"/>
  <c r="I135"/>
  <c r="H135"/>
  <c r="G135"/>
  <c r="AG134"/>
  <c r="AC134"/>
  <c r="AD134" s="1"/>
  <c r="L134"/>
  <c r="J134"/>
  <c r="K134" s="1"/>
  <c r="O134" s="1"/>
  <c r="I134"/>
  <c r="H134"/>
  <c r="G134"/>
  <c r="AG133"/>
  <c r="AC133"/>
  <c r="AD133" s="1"/>
  <c r="L133"/>
  <c r="K133"/>
  <c r="O133" s="1"/>
  <c r="Q133" s="1"/>
  <c r="Y133" s="1"/>
  <c r="J133"/>
  <c r="I133"/>
  <c r="H133"/>
  <c r="G133"/>
  <c r="AG132"/>
  <c r="AC132"/>
  <c r="AD132" s="1"/>
  <c r="L132"/>
  <c r="J132"/>
  <c r="K132" s="1"/>
  <c r="O132" s="1"/>
  <c r="I132"/>
  <c r="H132"/>
  <c r="G132"/>
  <c r="AG131"/>
  <c r="AC131"/>
  <c r="AD131" s="1"/>
  <c r="L131"/>
  <c r="J131"/>
  <c r="K131" s="1"/>
  <c r="O131" s="1"/>
  <c r="I131"/>
  <c r="H131"/>
  <c r="G131"/>
  <c r="AG130"/>
  <c r="AC130"/>
  <c r="AD130" s="1"/>
  <c r="L130"/>
  <c r="J130"/>
  <c r="K130" s="1"/>
  <c r="O130" s="1"/>
  <c r="I130"/>
  <c r="H130"/>
  <c r="G130"/>
  <c r="AG129"/>
  <c r="AC129"/>
  <c r="AD129" s="1"/>
  <c r="L129"/>
  <c r="J129"/>
  <c r="K129" s="1"/>
  <c r="O129" s="1"/>
  <c r="I129"/>
  <c r="H129"/>
  <c r="G129"/>
  <c r="AG128"/>
  <c r="AC128"/>
  <c r="AD128" s="1"/>
  <c r="L128"/>
  <c r="J128"/>
  <c r="K128" s="1"/>
  <c r="O128" s="1"/>
  <c r="I128"/>
  <c r="H128"/>
  <c r="G128"/>
  <c r="AG127"/>
  <c r="AC127"/>
  <c r="AD127" s="1"/>
  <c r="L127"/>
  <c r="J127"/>
  <c r="K127" s="1"/>
  <c r="O127" s="1"/>
  <c r="I127"/>
  <c r="H127"/>
  <c r="G127"/>
  <c r="AG126"/>
  <c r="AC126"/>
  <c r="AD126" s="1"/>
  <c r="L126"/>
  <c r="J126"/>
  <c r="K126" s="1"/>
  <c r="O126" s="1"/>
  <c r="I126"/>
  <c r="H126"/>
  <c r="G126"/>
  <c r="AG125"/>
  <c r="AC125"/>
  <c r="AD125" s="1"/>
  <c r="L125"/>
  <c r="J125"/>
  <c r="K125" s="1"/>
  <c r="O125" s="1"/>
  <c r="I125"/>
  <c r="H125"/>
  <c r="G125"/>
  <c r="AG124"/>
  <c r="AC124"/>
  <c r="AD124" s="1"/>
  <c r="L124"/>
  <c r="J124"/>
  <c r="K124" s="1"/>
  <c r="O124" s="1"/>
  <c r="I124"/>
  <c r="H124"/>
  <c r="G124"/>
  <c r="AG123"/>
  <c r="AC123"/>
  <c r="AD123" s="1"/>
  <c r="L123"/>
  <c r="J123"/>
  <c r="K123" s="1"/>
  <c r="O123" s="1"/>
  <c r="I123"/>
  <c r="H123"/>
  <c r="G123"/>
  <c r="AG122"/>
  <c r="AC122"/>
  <c r="AD122" s="1"/>
  <c r="L122"/>
  <c r="J122"/>
  <c r="K122" s="1"/>
  <c r="O122" s="1"/>
  <c r="I122"/>
  <c r="H122"/>
  <c r="G122"/>
  <c r="AG121"/>
  <c r="AC121"/>
  <c r="AD121" s="1"/>
  <c r="L121"/>
  <c r="J121"/>
  <c r="K121" s="1"/>
  <c r="O121" s="1"/>
  <c r="I121"/>
  <c r="H121"/>
  <c r="G121"/>
  <c r="AG120"/>
  <c r="AC120"/>
  <c r="AD120" s="1"/>
  <c r="L120"/>
  <c r="J120"/>
  <c r="K120" s="1"/>
  <c r="O120" s="1"/>
  <c r="I120"/>
  <c r="H120"/>
  <c r="G120"/>
  <c r="AG119"/>
  <c r="AC119"/>
  <c r="AD119" s="1"/>
  <c r="L119"/>
  <c r="J119"/>
  <c r="K119" s="1"/>
  <c r="O119" s="1"/>
  <c r="I119"/>
  <c r="H119"/>
  <c r="G119"/>
  <c r="AG118"/>
  <c r="AC118"/>
  <c r="AD118" s="1"/>
  <c r="L118"/>
  <c r="J118"/>
  <c r="K118" s="1"/>
  <c r="O118" s="1"/>
  <c r="I118"/>
  <c r="H118"/>
  <c r="G118"/>
  <c r="AG117"/>
  <c r="AC117"/>
  <c r="AD117" s="1"/>
  <c r="L117"/>
  <c r="J117"/>
  <c r="K117" s="1"/>
  <c r="O117" s="1"/>
  <c r="I117"/>
  <c r="H117"/>
  <c r="G117"/>
  <c r="AG116"/>
  <c r="AC116"/>
  <c r="AD116" s="1"/>
  <c r="L116"/>
  <c r="J116"/>
  <c r="K116" s="1"/>
  <c r="O116" s="1"/>
  <c r="I116"/>
  <c r="H116"/>
  <c r="G116"/>
  <c r="AG115"/>
  <c r="AC115"/>
  <c r="AD115" s="1"/>
  <c r="L115"/>
  <c r="J115"/>
  <c r="K115" s="1"/>
  <c r="O115" s="1"/>
  <c r="I115"/>
  <c r="H115"/>
  <c r="G115"/>
  <c r="AG114"/>
  <c r="AC114"/>
  <c r="AD114" s="1"/>
  <c r="L114"/>
  <c r="J114"/>
  <c r="K114" s="1"/>
  <c r="O114" s="1"/>
  <c r="I114"/>
  <c r="H114"/>
  <c r="G114"/>
  <c r="AG113"/>
  <c r="AC113"/>
  <c r="AD113" s="1"/>
  <c r="L113"/>
  <c r="J113"/>
  <c r="K113" s="1"/>
  <c r="O113" s="1"/>
  <c r="I113"/>
  <c r="H113"/>
  <c r="G113"/>
  <c r="AG112"/>
  <c r="AC112"/>
  <c r="AD112" s="1"/>
  <c r="L112"/>
  <c r="J112"/>
  <c r="K112" s="1"/>
  <c r="O112" s="1"/>
  <c r="I112"/>
  <c r="H112"/>
  <c r="G112"/>
  <c r="AG111"/>
  <c r="AC111"/>
  <c r="AD111" s="1"/>
  <c r="L111"/>
  <c r="J111"/>
  <c r="K111" s="1"/>
  <c r="O111" s="1"/>
  <c r="I111"/>
  <c r="H111"/>
  <c r="G111"/>
  <c r="AG110"/>
  <c r="AC110"/>
  <c r="AD110" s="1"/>
  <c r="L110"/>
  <c r="J110"/>
  <c r="K110" s="1"/>
  <c r="O110" s="1"/>
  <c r="I110"/>
  <c r="H110"/>
  <c r="G110"/>
  <c r="AG109"/>
  <c r="AC109"/>
  <c r="AD109" s="1"/>
  <c r="L109"/>
  <c r="J109"/>
  <c r="K109" s="1"/>
  <c r="O109" s="1"/>
  <c r="I109"/>
  <c r="H109"/>
  <c r="G109"/>
  <c r="AG108"/>
  <c r="AC108"/>
  <c r="AD108" s="1"/>
  <c r="L108"/>
  <c r="J108"/>
  <c r="K108" s="1"/>
  <c r="O108" s="1"/>
  <c r="I108"/>
  <c r="H108"/>
  <c r="G108"/>
  <c r="AG107"/>
  <c r="AC107"/>
  <c r="AD107" s="1"/>
  <c r="L107"/>
  <c r="J107"/>
  <c r="K107" s="1"/>
  <c r="O107" s="1"/>
  <c r="I107"/>
  <c r="H107"/>
  <c r="G107"/>
  <c r="AG106"/>
  <c r="AC106"/>
  <c r="AD106" s="1"/>
  <c r="L106"/>
  <c r="J106"/>
  <c r="K106" s="1"/>
  <c r="O106" s="1"/>
  <c r="I106"/>
  <c r="H106"/>
  <c r="G106"/>
  <c r="AG105"/>
  <c r="AC105"/>
  <c r="AD105" s="1"/>
  <c r="L105"/>
  <c r="J105"/>
  <c r="K105" s="1"/>
  <c r="O105" s="1"/>
  <c r="I105"/>
  <c r="H105"/>
  <c r="G105"/>
  <c r="AG104"/>
  <c r="AC104"/>
  <c r="AD104" s="1"/>
  <c r="L104"/>
  <c r="J104"/>
  <c r="K104" s="1"/>
  <c r="O104" s="1"/>
  <c r="I104"/>
  <c r="H104"/>
  <c r="G104"/>
  <c r="AG103"/>
  <c r="AC103"/>
  <c r="AD103" s="1"/>
  <c r="L103"/>
  <c r="J103"/>
  <c r="K103" s="1"/>
  <c r="O103" s="1"/>
  <c r="I103"/>
  <c r="H103"/>
  <c r="G103"/>
  <c r="AG102"/>
  <c r="AC102"/>
  <c r="AD102" s="1"/>
  <c r="L102"/>
  <c r="J102"/>
  <c r="K102" s="1"/>
  <c r="O102" s="1"/>
  <c r="I102"/>
  <c r="H102"/>
  <c r="G102"/>
  <c r="AG101"/>
  <c r="AC101"/>
  <c r="AD101" s="1"/>
  <c r="L101"/>
  <c r="J101"/>
  <c r="K101" s="1"/>
  <c r="O101" s="1"/>
  <c r="I101"/>
  <c r="H101"/>
  <c r="G101"/>
  <c r="AG100"/>
  <c r="AC100"/>
  <c r="AD100" s="1"/>
  <c r="L100"/>
  <c r="J100"/>
  <c r="K100" s="1"/>
  <c r="O100" s="1"/>
  <c r="I100"/>
  <c r="H100"/>
  <c r="G100"/>
  <c r="AG99"/>
  <c r="AC99"/>
  <c r="AD99" s="1"/>
  <c r="L99"/>
  <c r="J99"/>
  <c r="K99" s="1"/>
  <c r="O99" s="1"/>
  <c r="I99"/>
  <c r="H99"/>
  <c r="G99"/>
  <c r="AG98"/>
  <c r="AC98"/>
  <c r="AD98" s="1"/>
  <c r="L98"/>
  <c r="J98"/>
  <c r="K98" s="1"/>
  <c r="O98" s="1"/>
  <c r="I98"/>
  <c r="H98"/>
  <c r="G98"/>
  <c r="AG97"/>
  <c r="AC97"/>
  <c r="AD97" s="1"/>
  <c r="L97"/>
  <c r="J97"/>
  <c r="K97" s="1"/>
  <c r="O97" s="1"/>
  <c r="I97"/>
  <c r="H97"/>
  <c r="G97"/>
  <c r="AG96"/>
  <c r="AC96"/>
  <c r="AD96" s="1"/>
  <c r="L96"/>
  <c r="J96"/>
  <c r="K96" s="1"/>
  <c r="O96" s="1"/>
  <c r="I96"/>
  <c r="H96"/>
  <c r="G96"/>
  <c r="AG95"/>
  <c r="AC95"/>
  <c r="AD95" s="1"/>
  <c r="L95"/>
  <c r="J95"/>
  <c r="K95" s="1"/>
  <c r="O95" s="1"/>
  <c r="I95"/>
  <c r="H95"/>
  <c r="G95"/>
  <c r="AG94"/>
  <c r="AC94"/>
  <c r="AD94" s="1"/>
  <c r="L94"/>
  <c r="J94"/>
  <c r="K94" s="1"/>
  <c r="O94" s="1"/>
  <c r="I94"/>
  <c r="H94"/>
  <c r="G94"/>
  <c r="AG93"/>
  <c r="AC93"/>
  <c r="AD93" s="1"/>
  <c r="L93"/>
  <c r="J93"/>
  <c r="K93" s="1"/>
  <c r="O93" s="1"/>
  <c r="I93"/>
  <c r="H93"/>
  <c r="G93"/>
  <c r="AG92"/>
  <c r="AC92"/>
  <c r="AD92" s="1"/>
  <c r="L92"/>
  <c r="J92"/>
  <c r="K92" s="1"/>
  <c r="O92" s="1"/>
  <c r="I92"/>
  <c r="H92"/>
  <c r="G92"/>
  <c r="AG91"/>
  <c r="AC91"/>
  <c r="AD91" s="1"/>
  <c r="L91"/>
  <c r="J91"/>
  <c r="K91" s="1"/>
  <c r="O91" s="1"/>
  <c r="I91"/>
  <c r="H91"/>
  <c r="G91"/>
  <c r="AG90"/>
  <c r="AC90"/>
  <c r="AD90" s="1"/>
  <c r="L90"/>
  <c r="J90"/>
  <c r="K90" s="1"/>
  <c r="O90" s="1"/>
  <c r="I90"/>
  <c r="H90"/>
  <c r="G90"/>
  <c r="AG89"/>
  <c r="AC89"/>
  <c r="AD89" s="1"/>
  <c r="L89"/>
  <c r="J89"/>
  <c r="K89" s="1"/>
  <c r="O89" s="1"/>
  <c r="I89"/>
  <c r="H89"/>
  <c r="G89"/>
  <c r="AG88"/>
  <c r="AC88"/>
  <c r="AD88" s="1"/>
  <c r="L88"/>
  <c r="J88"/>
  <c r="K88" s="1"/>
  <c r="O88" s="1"/>
  <c r="I88"/>
  <c r="H88"/>
  <c r="G88"/>
  <c r="AG87"/>
  <c r="AC87"/>
  <c r="AD87" s="1"/>
  <c r="L87"/>
  <c r="J87"/>
  <c r="K87" s="1"/>
  <c r="O87" s="1"/>
  <c r="I87"/>
  <c r="H87"/>
  <c r="G87"/>
  <c r="AG86"/>
  <c r="AC86"/>
  <c r="AD86" s="1"/>
  <c r="L86"/>
  <c r="J86"/>
  <c r="K86" s="1"/>
  <c r="O86" s="1"/>
  <c r="I86"/>
  <c r="H86"/>
  <c r="G86"/>
  <c r="AG85"/>
  <c r="AC85"/>
  <c r="AD85" s="1"/>
  <c r="L85"/>
  <c r="J85"/>
  <c r="K85" s="1"/>
  <c r="O85" s="1"/>
  <c r="I85"/>
  <c r="H85"/>
  <c r="G85"/>
  <c r="AG84"/>
  <c r="AC84"/>
  <c r="AD84" s="1"/>
  <c r="L84"/>
  <c r="J84"/>
  <c r="K84" s="1"/>
  <c r="O84" s="1"/>
  <c r="I84"/>
  <c r="H84"/>
  <c r="G84"/>
  <c r="AG83"/>
  <c r="AC83"/>
  <c r="AD83" s="1"/>
  <c r="L83"/>
  <c r="J83"/>
  <c r="K83" s="1"/>
  <c r="O83" s="1"/>
  <c r="I83"/>
  <c r="H83"/>
  <c r="G83"/>
  <c r="AG82"/>
  <c r="AC82"/>
  <c r="AD82" s="1"/>
  <c r="L82"/>
  <c r="J82"/>
  <c r="K82" s="1"/>
  <c r="O82" s="1"/>
  <c r="I82"/>
  <c r="H82"/>
  <c r="G82"/>
  <c r="AG81"/>
  <c r="AC81"/>
  <c r="AD81" s="1"/>
  <c r="L81"/>
  <c r="J81"/>
  <c r="K81" s="1"/>
  <c r="O81" s="1"/>
  <c r="I81"/>
  <c r="H81"/>
  <c r="G81"/>
  <c r="AG80"/>
  <c r="AC80"/>
  <c r="AD80" s="1"/>
  <c r="L80"/>
  <c r="J80"/>
  <c r="K80" s="1"/>
  <c r="O80" s="1"/>
  <c r="I80"/>
  <c r="H80"/>
  <c r="G80"/>
  <c r="AG79"/>
  <c r="AC79"/>
  <c r="AD79" s="1"/>
  <c r="L79"/>
  <c r="J79"/>
  <c r="K79" s="1"/>
  <c r="O79" s="1"/>
  <c r="I79"/>
  <c r="H79"/>
  <c r="G79"/>
  <c r="AG78"/>
  <c r="AC78"/>
  <c r="AD78" s="1"/>
  <c r="L78"/>
  <c r="J78"/>
  <c r="K78" s="1"/>
  <c r="O78" s="1"/>
  <c r="I78"/>
  <c r="H78"/>
  <c r="G78"/>
  <c r="AG77"/>
  <c r="AC77"/>
  <c r="AD77" s="1"/>
  <c r="L77"/>
  <c r="J77"/>
  <c r="K77" s="1"/>
  <c r="O77" s="1"/>
  <c r="I77"/>
  <c r="H77"/>
  <c r="G77"/>
  <c r="AG76"/>
  <c r="AC76"/>
  <c r="AD76" s="1"/>
  <c r="L76"/>
  <c r="J76"/>
  <c r="K76" s="1"/>
  <c r="O76" s="1"/>
  <c r="I76"/>
  <c r="H76"/>
  <c r="G76"/>
  <c r="AG75"/>
  <c r="AC75"/>
  <c r="AD75" s="1"/>
  <c r="L75"/>
  <c r="J75"/>
  <c r="K75" s="1"/>
  <c r="O75" s="1"/>
  <c r="I75"/>
  <c r="H75"/>
  <c r="G75"/>
  <c r="AG74"/>
  <c r="AC74"/>
  <c r="AD74" s="1"/>
  <c r="L74"/>
  <c r="J74"/>
  <c r="K74" s="1"/>
  <c r="O74" s="1"/>
  <c r="I74"/>
  <c r="H74"/>
  <c r="G74"/>
  <c r="AG73"/>
  <c r="AC73"/>
  <c r="AD73" s="1"/>
  <c r="L73"/>
  <c r="J73"/>
  <c r="K73" s="1"/>
  <c r="O73" s="1"/>
  <c r="I73"/>
  <c r="H73"/>
  <c r="G73"/>
  <c r="AG72"/>
  <c r="AC72"/>
  <c r="AD72" s="1"/>
  <c r="L72"/>
  <c r="J72"/>
  <c r="K72" s="1"/>
  <c r="O72" s="1"/>
  <c r="I72"/>
  <c r="H72"/>
  <c r="G72"/>
  <c r="AG71"/>
  <c r="AC71"/>
  <c r="AD71" s="1"/>
  <c r="L71"/>
  <c r="J71"/>
  <c r="K71" s="1"/>
  <c r="O71" s="1"/>
  <c r="I71"/>
  <c r="H71"/>
  <c r="G71"/>
  <c r="AG70"/>
  <c r="AC70"/>
  <c r="AD70" s="1"/>
  <c r="L70"/>
  <c r="J70"/>
  <c r="K70" s="1"/>
  <c r="O70" s="1"/>
  <c r="I70"/>
  <c r="H70"/>
  <c r="G70"/>
  <c r="AG69"/>
  <c r="AC69"/>
  <c r="AD69" s="1"/>
  <c r="L69"/>
  <c r="J69"/>
  <c r="K69" s="1"/>
  <c r="O69" s="1"/>
  <c r="I69"/>
  <c r="H69"/>
  <c r="G69"/>
  <c r="AG68"/>
  <c r="AC68"/>
  <c r="AD68" s="1"/>
  <c r="L68"/>
  <c r="J68"/>
  <c r="K68" s="1"/>
  <c r="O68" s="1"/>
  <c r="I68"/>
  <c r="H68"/>
  <c r="G68"/>
  <c r="AG67"/>
  <c r="AC67"/>
  <c r="AD67" s="1"/>
  <c r="L67"/>
  <c r="J67"/>
  <c r="K67" s="1"/>
  <c r="O67" s="1"/>
  <c r="I67"/>
  <c r="H67"/>
  <c r="G67"/>
  <c r="AG66"/>
  <c r="AC66"/>
  <c r="AD66" s="1"/>
  <c r="L66"/>
  <c r="J66"/>
  <c r="K66" s="1"/>
  <c r="O66" s="1"/>
  <c r="I66"/>
  <c r="H66"/>
  <c r="G66"/>
  <c r="AG65"/>
  <c r="AC65"/>
  <c r="AD65" s="1"/>
  <c r="L65"/>
  <c r="J65"/>
  <c r="K65" s="1"/>
  <c r="O65" s="1"/>
  <c r="I65"/>
  <c r="H65"/>
  <c r="G65"/>
  <c r="AG64"/>
  <c r="AC64"/>
  <c r="AD64" s="1"/>
  <c r="L64"/>
  <c r="J64"/>
  <c r="K64" s="1"/>
  <c r="O64" s="1"/>
  <c r="I64"/>
  <c r="H64"/>
  <c r="G64"/>
  <c r="AG63"/>
  <c r="AC63"/>
  <c r="AD63" s="1"/>
  <c r="L63"/>
  <c r="J63"/>
  <c r="K63" s="1"/>
  <c r="O63" s="1"/>
  <c r="I63"/>
  <c r="H63"/>
  <c r="G63"/>
  <c r="AG62"/>
  <c r="AC62"/>
  <c r="AD62" s="1"/>
  <c r="L62"/>
  <c r="J62"/>
  <c r="K62" s="1"/>
  <c r="O62" s="1"/>
  <c r="I62"/>
  <c r="H62"/>
  <c r="G62"/>
  <c r="AG61"/>
  <c r="AC61"/>
  <c r="AD61" s="1"/>
  <c r="L61"/>
  <c r="J61"/>
  <c r="K61" s="1"/>
  <c r="O61" s="1"/>
  <c r="I61"/>
  <c r="H61"/>
  <c r="G61"/>
  <c r="AG60"/>
  <c r="AC60"/>
  <c r="AD60" s="1"/>
  <c r="L60"/>
  <c r="J60"/>
  <c r="K60" s="1"/>
  <c r="O60" s="1"/>
  <c r="I60"/>
  <c r="H60"/>
  <c r="G60"/>
  <c r="AG59"/>
  <c r="AC59"/>
  <c r="AD59" s="1"/>
  <c r="L59"/>
  <c r="J59"/>
  <c r="K59" s="1"/>
  <c r="O59" s="1"/>
  <c r="I59"/>
  <c r="H59"/>
  <c r="G59"/>
  <c r="AG58"/>
  <c r="AC58"/>
  <c r="AD58" s="1"/>
  <c r="L58"/>
  <c r="J58"/>
  <c r="K58" s="1"/>
  <c r="O58" s="1"/>
  <c r="I58"/>
  <c r="H58"/>
  <c r="G58"/>
  <c r="AG57"/>
  <c r="AC57"/>
  <c r="AD57" s="1"/>
  <c r="L57"/>
  <c r="J57"/>
  <c r="K57" s="1"/>
  <c r="O57" s="1"/>
  <c r="P57" s="1"/>
  <c r="I57"/>
  <c r="H57"/>
  <c r="G57"/>
  <c r="AG56"/>
  <c r="AC56"/>
  <c r="AD56" s="1"/>
  <c r="L56"/>
  <c r="J56"/>
  <c r="K56" s="1"/>
  <c r="O56" s="1"/>
  <c r="P56" s="1"/>
  <c r="I56"/>
  <c r="H56"/>
  <c r="G56"/>
  <c r="AG55"/>
  <c r="AC55"/>
  <c r="AD55" s="1"/>
  <c r="L55"/>
  <c r="J55"/>
  <c r="K55" s="1"/>
  <c r="O55" s="1"/>
  <c r="P55" s="1"/>
  <c r="I55"/>
  <c r="H55"/>
  <c r="G55"/>
  <c r="AG54"/>
  <c r="AC54"/>
  <c r="AD54" s="1"/>
  <c r="L54"/>
  <c r="J54"/>
  <c r="K54" s="1"/>
  <c r="O54" s="1"/>
  <c r="P54" s="1"/>
  <c r="I54"/>
  <c r="H54"/>
  <c r="G54"/>
  <c r="AG53"/>
  <c r="AC53"/>
  <c r="AD53" s="1"/>
  <c r="L53"/>
  <c r="J53"/>
  <c r="K53" s="1"/>
  <c r="O53" s="1"/>
  <c r="P53" s="1"/>
  <c r="I53"/>
  <c r="H53"/>
  <c r="G53"/>
  <c r="AG52"/>
  <c r="AC52"/>
  <c r="AD52" s="1"/>
  <c r="L52"/>
  <c r="J52"/>
  <c r="K52" s="1"/>
  <c r="O52" s="1"/>
  <c r="P52" s="1"/>
  <c r="I52"/>
  <c r="H52"/>
  <c r="G52"/>
  <c r="AG51"/>
  <c r="AC51"/>
  <c r="AD51" s="1"/>
  <c r="L51"/>
  <c r="J51"/>
  <c r="K51" s="1"/>
  <c r="O51" s="1"/>
  <c r="P51" s="1"/>
  <c r="I51"/>
  <c r="H51"/>
  <c r="G51"/>
  <c r="AG50"/>
  <c r="AC50"/>
  <c r="AD50" s="1"/>
  <c r="L50"/>
  <c r="J50"/>
  <c r="K50" s="1"/>
  <c r="O50" s="1"/>
  <c r="P50" s="1"/>
  <c r="I50"/>
  <c r="H50"/>
  <c r="G50"/>
  <c r="AG49"/>
  <c r="AC49"/>
  <c r="AD49" s="1"/>
  <c r="L49"/>
  <c r="J49"/>
  <c r="K49" s="1"/>
  <c r="O49" s="1"/>
  <c r="P49" s="1"/>
  <c r="I49"/>
  <c r="H49"/>
  <c r="G49"/>
  <c r="AG48"/>
  <c r="AC48"/>
  <c r="AD48" s="1"/>
  <c r="L48"/>
  <c r="J48"/>
  <c r="K48" s="1"/>
  <c r="O48" s="1"/>
  <c r="P48" s="1"/>
  <c r="I48"/>
  <c r="H48"/>
  <c r="G48"/>
  <c r="AG47"/>
  <c r="AC47"/>
  <c r="AD47" s="1"/>
  <c r="L47"/>
  <c r="J47"/>
  <c r="K47" s="1"/>
  <c r="I47"/>
  <c r="H47"/>
  <c r="G47"/>
  <c r="AG46"/>
  <c r="AC46"/>
  <c r="AD46" s="1"/>
  <c r="L46"/>
  <c r="J46"/>
  <c r="K46" s="1"/>
  <c r="O46" s="1"/>
  <c r="P46" s="1"/>
  <c r="I46"/>
  <c r="H46"/>
  <c r="G46"/>
  <c r="AG45"/>
  <c r="AC45"/>
  <c r="AD45" s="1"/>
  <c r="L45"/>
  <c r="J45"/>
  <c r="K45" s="1"/>
  <c r="I45"/>
  <c r="H45"/>
  <c r="G45"/>
  <c r="AG44"/>
  <c r="AC44"/>
  <c r="AD44" s="1"/>
  <c r="L44"/>
  <c r="J44"/>
  <c r="K44" s="1"/>
  <c r="O44" s="1"/>
  <c r="P44" s="1"/>
  <c r="I44"/>
  <c r="H44"/>
  <c r="G44"/>
  <c r="AG43"/>
  <c r="AC43"/>
  <c r="AD43" s="1"/>
  <c r="L43"/>
  <c r="J43"/>
  <c r="K43" s="1"/>
  <c r="I43"/>
  <c r="H43"/>
  <c r="G43"/>
  <c r="AG42"/>
  <c r="AC42"/>
  <c r="AD42" s="1"/>
  <c r="L42"/>
  <c r="J42"/>
  <c r="K42" s="1"/>
  <c r="O42" s="1"/>
  <c r="P42" s="1"/>
  <c r="I42"/>
  <c r="H42"/>
  <c r="Y26" s="1"/>
  <c r="Z26" s="1"/>
  <c r="G42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G41"/>
  <c r="AD41"/>
  <c r="AC41"/>
  <c r="L41"/>
  <c r="J41"/>
  <c r="K41" s="1"/>
  <c r="I41"/>
  <c r="H41"/>
  <c r="G41"/>
  <c r="A41"/>
  <c r="AG40"/>
  <c r="AC40"/>
  <c r="AD40" s="1"/>
  <c r="L40"/>
  <c r="K40"/>
  <c r="O40" s="1"/>
  <c r="J40"/>
  <c r="I40"/>
  <c r="H40"/>
  <c r="G40"/>
  <c r="AA34"/>
  <c r="Y34"/>
  <c r="X34"/>
  <c r="J34"/>
  <c r="I34" s="1"/>
  <c r="AA33"/>
  <c r="X33"/>
  <c r="AA32"/>
  <c r="X32"/>
  <c r="J32"/>
  <c r="I32" s="1"/>
  <c r="M30"/>
  <c r="AA29"/>
  <c r="X29"/>
  <c r="I28"/>
  <c r="I33" s="1"/>
  <c r="Y24"/>
  <c r="Z24" s="1"/>
  <c r="I20"/>
  <c r="I21" s="1"/>
  <c r="I19"/>
  <c r="Y17"/>
  <c r="Z17" s="1"/>
  <c r="Y13"/>
  <c r="Z13" s="1"/>
  <c r="AP350" i="13"/>
  <c r="AO350"/>
  <c r="AC330"/>
  <c r="AG318"/>
  <c r="AC318"/>
  <c r="AD318" s="1"/>
  <c r="L318"/>
  <c r="J318"/>
  <c r="K318" s="1"/>
  <c r="O318" s="1"/>
  <c r="I318"/>
  <c r="H318"/>
  <c r="G318"/>
  <c r="AG317"/>
  <c r="AC317"/>
  <c r="AD317" s="1"/>
  <c r="L317"/>
  <c r="J317"/>
  <c r="K317" s="1"/>
  <c r="O317" s="1"/>
  <c r="S317" s="1"/>
  <c r="AA317" s="1"/>
  <c r="I317"/>
  <c r="H317"/>
  <c r="G317"/>
  <c r="AG316"/>
  <c r="AC316"/>
  <c r="AD316" s="1"/>
  <c r="L316"/>
  <c r="J316"/>
  <c r="K316" s="1"/>
  <c r="O316" s="1"/>
  <c r="I316"/>
  <c r="H316"/>
  <c r="G316"/>
  <c r="AG315"/>
  <c r="AC315"/>
  <c r="AD315" s="1"/>
  <c r="L315"/>
  <c r="J315"/>
  <c r="K315" s="1"/>
  <c r="O315" s="1"/>
  <c r="S315" s="1"/>
  <c r="AA315" s="1"/>
  <c r="I315"/>
  <c r="H315"/>
  <c r="G315"/>
  <c r="AG314"/>
  <c r="AC314"/>
  <c r="AD314" s="1"/>
  <c r="L314"/>
  <c r="J314"/>
  <c r="K314" s="1"/>
  <c r="O314" s="1"/>
  <c r="I314"/>
  <c r="H314"/>
  <c r="G314"/>
  <c r="AG313"/>
  <c r="AC313"/>
  <c r="AD313" s="1"/>
  <c r="L313"/>
  <c r="J313"/>
  <c r="K313" s="1"/>
  <c r="O313" s="1"/>
  <c r="S313" s="1"/>
  <c r="AA313" s="1"/>
  <c r="I313"/>
  <c r="H313"/>
  <c r="G313"/>
  <c r="AG312"/>
  <c r="AC312"/>
  <c r="AD312" s="1"/>
  <c r="L312"/>
  <c r="J312"/>
  <c r="K312" s="1"/>
  <c r="O312" s="1"/>
  <c r="I312"/>
  <c r="H312"/>
  <c r="G312"/>
  <c r="AG311"/>
  <c r="AC311"/>
  <c r="AD311" s="1"/>
  <c r="L311"/>
  <c r="K311"/>
  <c r="O311" s="1"/>
  <c r="S311" s="1"/>
  <c r="AA311" s="1"/>
  <c r="J311"/>
  <c r="I311"/>
  <c r="H311"/>
  <c r="G311"/>
  <c r="AG310"/>
  <c r="AC310"/>
  <c r="AD310" s="1"/>
  <c r="L310"/>
  <c r="J310"/>
  <c r="K310" s="1"/>
  <c r="O310" s="1"/>
  <c r="I310"/>
  <c r="H310"/>
  <c r="G310"/>
  <c r="AG309"/>
  <c r="AC309"/>
  <c r="AD309" s="1"/>
  <c r="L309"/>
  <c r="K309"/>
  <c r="O309" s="1"/>
  <c r="S309" s="1"/>
  <c r="AA309" s="1"/>
  <c r="J309"/>
  <c r="I309"/>
  <c r="H309"/>
  <c r="G309"/>
  <c r="AG308"/>
  <c r="AC308"/>
  <c r="AD308" s="1"/>
  <c r="L308"/>
  <c r="J308"/>
  <c r="K308" s="1"/>
  <c r="O308" s="1"/>
  <c r="I308"/>
  <c r="H308"/>
  <c r="G308"/>
  <c r="AG307"/>
  <c r="AC307"/>
  <c r="AD307" s="1"/>
  <c r="L307"/>
  <c r="J307"/>
  <c r="K307" s="1"/>
  <c r="O307" s="1"/>
  <c r="S307" s="1"/>
  <c r="AA307" s="1"/>
  <c r="I307"/>
  <c r="H307"/>
  <c r="G307"/>
  <c r="AG306"/>
  <c r="AC306"/>
  <c r="AD306" s="1"/>
  <c r="L306"/>
  <c r="J306"/>
  <c r="K306" s="1"/>
  <c r="O306" s="1"/>
  <c r="I306"/>
  <c r="H306"/>
  <c r="G306"/>
  <c r="AG305"/>
  <c r="AC305"/>
  <c r="AD305" s="1"/>
  <c r="L305"/>
  <c r="J305"/>
  <c r="K305" s="1"/>
  <c r="I305"/>
  <c r="H305"/>
  <c r="G305"/>
  <c r="AG304"/>
  <c r="AC304"/>
  <c r="AD304" s="1"/>
  <c r="L304"/>
  <c r="J304"/>
  <c r="K304" s="1"/>
  <c r="O304" s="1"/>
  <c r="I304"/>
  <c r="H304"/>
  <c r="G304"/>
  <c r="AG303"/>
  <c r="AC303"/>
  <c r="AD303" s="1"/>
  <c r="L303"/>
  <c r="J303"/>
  <c r="K303" s="1"/>
  <c r="I303"/>
  <c r="H303"/>
  <c r="G303"/>
  <c r="AG302"/>
  <c r="AC302"/>
  <c r="AD302" s="1"/>
  <c r="L302"/>
  <c r="J302"/>
  <c r="K302" s="1"/>
  <c r="O302" s="1"/>
  <c r="I302"/>
  <c r="H302"/>
  <c r="G302"/>
  <c r="AG301"/>
  <c r="AC301"/>
  <c r="AD301" s="1"/>
  <c r="L301"/>
  <c r="J301"/>
  <c r="K301" s="1"/>
  <c r="I301"/>
  <c r="H301"/>
  <c r="G301"/>
  <c r="AG300"/>
  <c r="AC300"/>
  <c r="AD300" s="1"/>
  <c r="L300"/>
  <c r="J300"/>
  <c r="K300" s="1"/>
  <c r="O300" s="1"/>
  <c r="I300"/>
  <c r="H300"/>
  <c r="G300"/>
  <c r="AG299"/>
  <c r="AC299"/>
  <c r="AD299" s="1"/>
  <c r="L299"/>
  <c r="J299"/>
  <c r="K299" s="1"/>
  <c r="I299"/>
  <c r="H299"/>
  <c r="G299"/>
  <c r="AG298"/>
  <c r="AC298"/>
  <c r="AD298" s="1"/>
  <c r="L298"/>
  <c r="J298"/>
  <c r="K298" s="1"/>
  <c r="I298"/>
  <c r="H298"/>
  <c r="G298"/>
  <c r="AG297"/>
  <c r="AD297"/>
  <c r="AC297"/>
  <c r="L297"/>
  <c r="J297"/>
  <c r="K297" s="1"/>
  <c r="I297"/>
  <c r="H297"/>
  <c r="G297"/>
  <c r="AG296"/>
  <c r="AD296"/>
  <c r="AC296"/>
  <c r="L296"/>
  <c r="J296"/>
  <c r="K296" s="1"/>
  <c r="I296"/>
  <c r="H296"/>
  <c r="G296"/>
  <c r="AG295"/>
  <c r="AD295"/>
  <c r="AC295"/>
  <c r="L295"/>
  <c r="J295"/>
  <c r="K295" s="1"/>
  <c r="I295"/>
  <c r="H295"/>
  <c r="G295"/>
  <c r="AG294"/>
  <c r="AD294"/>
  <c r="AC294"/>
  <c r="L294"/>
  <c r="J294"/>
  <c r="K294" s="1"/>
  <c r="I294"/>
  <c r="H294"/>
  <c r="G294"/>
  <c r="AG293"/>
  <c r="AD293"/>
  <c r="AC293"/>
  <c r="L293"/>
  <c r="J293"/>
  <c r="K293" s="1"/>
  <c r="I293"/>
  <c r="H293"/>
  <c r="G293"/>
  <c r="AG292"/>
  <c r="AD292"/>
  <c r="AC292"/>
  <c r="L292"/>
  <c r="J292"/>
  <c r="K292" s="1"/>
  <c r="I292"/>
  <c r="H292"/>
  <c r="G292"/>
  <c r="AG291"/>
  <c r="AD291"/>
  <c r="AC291"/>
  <c r="L291"/>
  <c r="J291"/>
  <c r="K291" s="1"/>
  <c r="I291"/>
  <c r="H291"/>
  <c r="G291"/>
  <c r="AG290"/>
  <c r="AD290"/>
  <c r="AC290"/>
  <c r="L290"/>
  <c r="J290"/>
  <c r="K290" s="1"/>
  <c r="O290" s="1"/>
  <c r="W290" s="1"/>
  <c r="I290"/>
  <c r="H290"/>
  <c r="G290"/>
  <c r="AG289"/>
  <c r="AC289"/>
  <c r="AD289" s="1"/>
  <c r="L289"/>
  <c r="J289"/>
  <c r="K289" s="1"/>
  <c r="I289"/>
  <c r="H289"/>
  <c r="G289"/>
  <c r="AG288"/>
  <c r="AC288"/>
  <c r="AD288" s="1"/>
  <c r="L288"/>
  <c r="J288"/>
  <c r="K288" s="1"/>
  <c r="O288" s="1"/>
  <c r="I288"/>
  <c r="H288"/>
  <c r="G288"/>
  <c r="AG287"/>
  <c r="AC287"/>
  <c r="AD287" s="1"/>
  <c r="L287"/>
  <c r="J287"/>
  <c r="K287" s="1"/>
  <c r="I287"/>
  <c r="H287"/>
  <c r="G287"/>
  <c r="AG286"/>
  <c r="AC286"/>
  <c r="AD286" s="1"/>
  <c r="L286"/>
  <c r="J286"/>
  <c r="K286" s="1"/>
  <c r="O286" s="1"/>
  <c r="I286"/>
  <c r="H286"/>
  <c r="G286"/>
  <c r="AG285"/>
  <c r="AC285"/>
  <c r="AD285" s="1"/>
  <c r="L285"/>
  <c r="J285"/>
  <c r="K285" s="1"/>
  <c r="I285"/>
  <c r="H285"/>
  <c r="G285"/>
  <c r="AG284"/>
  <c r="AC284"/>
  <c r="AD284" s="1"/>
  <c r="L284"/>
  <c r="J284"/>
  <c r="K284" s="1"/>
  <c r="O284" s="1"/>
  <c r="I284"/>
  <c r="H284"/>
  <c r="G284"/>
  <c r="AG283"/>
  <c r="AC283"/>
  <c r="AD283" s="1"/>
  <c r="L283"/>
  <c r="J283"/>
  <c r="K283" s="1"/>
  <c r="I283"/>
  <c r="H283"/>
  <c r="G283"/>
  <c r="AG282"/>
  <c r="AC282"/>
  <c r="AD282" s="1"/>
  <c r="L282"/>
  <c r="J282"/>
  <c r="K282" s="1"/>
  <c r="I282"/>
  <c r="H282"/>
  <c r="G282"/>
  <c r="AG281"/>
  <c r="AD281"/>
  <c r="AC281"/>
  <c r="L281"/>
  <c r="J281"/>
  <c r="K281" s="1"/>
  <c r="I281"/>
  <c r="H281"/>
  <c r="G281"/>
  <c r="AG280"/>
  <c r="AD280"/>
  <c r="AC280"/>
  <c r="L280"/>
  <c r="J280"/>
  <c r="K280" s="1"/>
  <c r="I280"/>
  <c r="H280"/>
  <c r="G280"/>
  <c r="AG279"/>
  <c r="AC279"/>
  <c r="AD279" s="1"/>
  <c r="L279"/>
  <c r="K279"/>
  <c r="O279" s="1"/>
  <c r="J279"/>
  <c r="I279"/>
  <c r="H279"/>
  <c r="G279"/>
  <c r="AG278"/>
  <c r="AC278"/>
  <c r="AD278" s="1"/>
  <c r="L278"/>
  <c r="J278"/>
  <c r="K278" s="1"/>
  <c r="O278" s="1"/>
  <c r="Q278" s="1"/>
  <c r="Y278" s="1"/>
  <c r="I278"/>
  <c r="H278"/>
  <c r="G278"/>
  <c r="AG277"/>
  <c r="AC277"/>
  <c r="AD277" s="1"/>
  <c r="L277"/>
  <c r="J277"/>
  <c r="K277" s="1"/>
  <c r="O277" s="1"/>
  <c r="I277"/>
  <c r="H277"/>
  <c r="G277"/>
  <c r="AG276"/>
  <c r="AC276"/>
  <c r="AD276" s="1"/>
  <c r="L276"/>
  <c r="K276"/>
  <c r="O276" s="1"/>
  <c r="Q276" s="1"/>
  <c r="Y276" s="1"/>
  <c r="J276"/>
  <c r="I276"/>
  <c r="H276"/>
  <c r="G276"/>
  <c r="AG275"/>
  <c r="AC275"/>
  <c r="AD275" s="1"/>
  <c r="L275"/>
  <c r="K275"/>
  <c r="O275" s="1"/>
  <c r="J275"/>
  <c r="I275"/>
  <c r="H275"/>
  <c r="G275"/>
  <c r="AG274"/>
  <c r="AC274"/>
  <c r="AD274" s="1"/>
  <c r="L274"/>
  <c r="J274"/>
  <c r="K274" s="1"/>
  <c r="O274" s="1"/>
  <c r="Q274" s="1"/>
  <c r="Y274" s="1"/>
  <c r="I274"/>
  <c r="H274"/>
  <c r="G274"/>
  <c r="AG273"/>
  <c r="AC273"/>
  <c r="AD273" s="1"/>
  <c r="L273"/>
  <c r="J273"/>
  <c r="K273" s="1"/>
  <c r="O273" s="1"/>
  <c r="I273"/>
  <c r="H273"/>
  <c r="G273"/>
  <c r="AG272"/>
  <c r="AC272"/>
  <c r="AD272" s="1"/>
  <c r="L272"/>
  <c r="K272"/>
  <c r="O272" s="1"/>
  <c r="Q272" s="1"/>
  <c r="Y272" s="1"/>
  <c r="J272"/>
  <c r="I272"/>
  <c r="H272"/>
  <c r="G272"/>
  <c r="AG271"/>
  <c r="AC271"/>
  <c r="AD271" s="1"/>
  <c r="L271"/>
  <c r="K271"/>
  <c r="O271" s="1"/>
  <c r="J271"/>
  <c r="I271"/>
  <c r="H271"/>
  <c r="G271"/>
  <c r="AG270"/>
  <c r="AC270"/>
  <c r="AD270" s="1"/>
  <c r="L270"/>
  <c r="J270"/>
  <c r="K270" s="1"/>
  <c r="O270" s="1"/>
  <c r="Q270" s="1"/>
  <c r="Y270" s="1"/>
  <c r="I270"/>
  <c r="H270"/>
  <c r="G270"/>
  <c r="AG269"/>
  <c r="AC269"/>
  <c r="AD269" s="1"/>
  <c r="L269"/>
  <c r="J269"/>
  <c r="K269" s="1"/>
  <c r="O269" s="1"/>
  <c r="I269"/>
  <c r="H269"/>
  <c r="G269"/>
  <c r="AG268"/>
  <c r="AC268"/>
  <c r="AD268" s="1"/>
  <c r="L268"/>
  <c r="K268"/>
  <c r="O268" s="1"/>
  <c r="Q268" s="1"/>
  <c r="Y268" s="1"/>
  <c r="J268"/>
  <c r="I268"/>
  <c r="H268"/>
  <c r="G268"/>
  <c r="AG267"/>
  <c r="AC267"/>
  <c r="AD267" s="1"/>
  <c r="L267"/>
  <c r="K267"/>
  <c r="O267" s="1"/>
  <c r="J267"/>
  <c r="I267"/>
  <c r="H267"/>
  <c r="G267"/>
  <c r="AG266"/>
  <c r="AC266"/>
  <c r="AD266" s="1"/>
  <c r="L266"/>
  <c r="J266"/>
  <c r="K266" s="1"/>
  <c r="O266" s="1"/>
  <c r="Q266" s="1"/>
  <c r="Y266" s="1"/>
  <c r="I266"/>
  <c r="H266"/>
  <c r="G266"/>
  <c r="AG265"/>
  <c r="AC265"/>
  <c r="AD265" s="1"/>
  <c r="L265"/>
  <c r="J265"/>
  <c r="K265" s="1"/>
  <c r="O265" s="1"/>
  <c r="I265"/>
  <c r="H265"/>
  <c r="G265"/>
  <c r="AG264"/>
  <c r="AC264"/>
  <c r="AD264" s="1"/>
  <c r="L264"/>
  <c r="J264"/>
  <c r="K264" s="1"/>
  <c r="O264" s="1"/>
  <c r="I264"/>
  <c r="H264"/>
  <c r="G264"/>
  <c r="AG263"/>
  <c r="AC263"/>
  <c r="AD263" s="1"/>
  <c r="L263"/>
  <c r="K263"/>
  <c r="O263" s="1"/>
  <c r="Q263" s="1"/>
  <c r="Y263" s="1"/>
  <c r="J263"/>
  <c r="I263"/>
  <c r="H263"/>
  <c r="G263"/>
  <c r="AG262"/>
  <c r="AC262"/>
  <c r="AD262" s="1"/>
  <c r="L262"/>
  <c r="K262"/>
  <c r="O262" s="1"/>
  <c r="J262"/>
  <c r="I262"/>
  <c r="H262"/>
  <c r="G262"/>
  <c r="AG261"/>
  <c r="AC261"/>
  <c r="AD261" s="1"/>
  <c r="L261"/>
  <c r="J261"/>
  <c r="K261" s="1"/>
  <c r="O261" s="1"/>
  <c r="Q261" s="1"/>
  <c r="Y261" s="1"/>
  <c r="I261"/>
  <c r="H261"/>
  <c r="G261"/>
  <c r="AG260"/>
  <c r="AC260"/>
  <c r="AD260" s="1"/>
  <c r="L260"/>
  <c r="J260"/>
  <c r="K260" s="1"/>
  <c r="O260" s="1"/>
  <c r="I260"/>
  <c r="H260"/>
  <c r="G260"/>
  <c r="AG259"/>
  <c r="AC259"/>
  <c r="AD259" s="1"/>
  <c r="L259"/>
  <c r="K259"/>
  <c r="O259" s="1"/>
  <c r="Q259" s="1"/>
  <c r="Y259" s="1"/>
  <c r="J259"/>
  <c r="I259"/>
  <c r="H259"/>
  <c r="G259"/>
  <c r="AG258"/>
  <c r="AC258"/>
  <c r="AD258" s="1"/>
  <c r="L258"/>
  <c r="K258"/>
  <c r="O258" s="1"/>
  <c r="J258"/>
  <c r="I258"/>
  <c r="H258"/>
  <c r="G258"/>
  <c r="AG257"/>
  <c r="AC257"/>
  <c r="AD257" s="1"/>
  <c r="L257"/>
  <c r="J257"/>
  <c r="K257" s="1"/>
  <c r="O257" s="1"/>
  <c r="Q257" s="1"/>
  <c r="Y257" s="1"/>
  <c r="I257"/>
  <c r="H257"/>
  <c r="G257"/>
  <c r="AG256"/>
  <c r="AC256"/>
  <c r="AD256" s="1"/>
  <c r="L256"/>
  <c r="J256"/>
  <c r="K256" s="1"/>
  <c r="O256" s="1"/>
  <c r="I256"/>
  <c r="H256"/>
  <c r="G256"/>
  <c r="AG255"/>
  <c r="AC255"/>
  <c r="AD255" s="1"/>
  <c r="L255"/>
  <c r="K255"/>
  <c r="O255" s="1"/>
  <c r="Q255" s="1"/>
  <c r="Y255" s="1"/>
  <c r="J255"/>
  <c r="I255"/>
  <c r="H255"/>
  <c r="G255"/>
  <c r="AG254"/>
  <c r="AC254"/>
  <c r="AD254" s="1"/>
  <c r="L254"/>
  <c r="K254"/>
  <c r="O254" s="1"/>
  <c r="J254"/>
  <c r="I254"/>
  <c r="H254"/>
  <c r="G254"/>
  <c r="AG253"/>
  <c r="AC253"/>
  <c r="AD253" s="1"/>
  <c r="L253"/>
  <c r="J253"/>
  <c r="K253" s="1"/>
  <c r="O253" s="1"/>
  <c r="Q253" s="1"/>
  <c r="Y253" s="1"/>
  <c r="I253"/>
  <c r="H253"/>
  <c r="G253"/>
  <c r="AG252"/>
  <c r="AC252"/>
  <c r="AD252" s="1"/>
  <c r="L252"/>
  <c r="J252"/>
  <c r="K252" s="1"/>
  <c r="O252" s="1"/>
  <c r="I252"/>
  <c r="H252"/>
  <c r="G252"/>
  <c r="AG251"/>
  <c r="AC251"/>
  <c r="AD251" s="1"/>
  <c r="L251"/>
  <c r="K251"/>
  <c r="O251" s="1"/>
  <c r="Q251" s="1"/>
  <c r="Y251" s="1"/>
  <c r="J251"/>
  <c r="I251"/>
  <c r="H251"/>
  <c r="G251"/>
  <c r="AG250"/>
  <c r="AC250"/>
  <c r="AD250" s="1"/>
  <c r="L250"/>
  <c r="K250"/>
  <c r="O250" s="1"/>
  <c r="J250"/>
  <c r="I250"/>
  <c r="H250"/>
  <c r="G250"/>
  <c r="AG249"/>
  <c r="AC249"/>
  <c r="AD249" s="1"/>
  <c r="L249"/>
  <c r="J249"/>
  <c r="K249" s="1"/>
  <c r="O249" s="1"/>
  <c r="Q249" s="1"/>
  <c r="Y249" s="1"/>
  <c r="I249"/>
  <c r="H249"/>
  <c r="G249"/>
  <c r="AG248"/>
  <c r="AC248"/>
  <c r="AD248" s="1"/>
  <c r="L248"/>
  <c r="J248"/>
  <c r="K248" s="1"/>
  <c r="O248" s="1"/>
  <c r="I248"/>
  <c r="H248"/>
  <c r="G248"/>
  <c r="AG247"/>
  <c r="AC247"/>
  <c r="AD247" s="1"/>
  <c r="L247"/>
  <c r="K247"/>
  <c r="O247" s="1"/>
  <c r="Q247" s="1"/>
  <c r="Y247" s="1"/>
  <c r="J247"/>
  <c r="I247"/>
  <c r="H247"/>
  <c r="G247"/>
  <c r="AG246"/>
  <c r="AC246"/>
  <c r="AD246" s="1"/>
  <c r="L246"/>
  <c r="K246"/>
  <c r="O246" s="1"/>
  <c r="J246"/>
  <c r="I246"/>
  <c r="H246"/>
  <c r="G246"/>
  <c r="AG245"/>
  <c r="AC245"/>
  <c r="AD245" s="1"/>
  <c r="L245"/>
  <c r="J245"/>
  <c r="K245" s="1"/>
  <c r="O245" s="1"/>
  <c r="Q245" s="1"/>
  <c r="Y245" s="1"/>
  <c r="I245"/>
  <c r="H245"/>
  <c r="G245"/>
  <c r="AG244"/>
  <c r="AC244"/>
  <c r="AD244" s="1"/>
  <c r="L244"/>
  <c r="J244"/>
  <c r="K244" s="1"/>
  <c r="O244" s="1"/>
  <c r="I244"/>
  <c r="H244"/>
  <c r="G244"/>
  <c r="AG243"/>
  <c r="AC243"/>
  <c r="AD243" s="1"/>
  <c r="L243"/>
  <c r="K243"/>
  <c r="O243" s="1"/>
  <c r="Q243" s="1"/>
  <c r="Y243" s="1"/>
  <c r="J243"/>
  <c r="I243"/>
  <c r="H243"/>
  <c r="G243"/>
  <c r="AG242"/>
  <c r="AC242"/>
  <c r="AD242" s="1"/>
  <c r="L242"/>
  <c r="K242"/>
  <c r="O242" s="1"/>
  <c r="J242"/>
  <c r="I242"/>
  <c r="H242"/>
  <c r="G242"/>
  <c r="AG241"/>
  <c r="AC241"/>
  <c r="AD241" s="1"/>
  <c r="L241"/>
  <c r="J241"/>
  <c r="K241" s="1"/>
  <c r="O241" s="1"/>
  <c r="Q241" s="1"/>
  <c r="Y241" s="1"/>
  <c r="I241"/>
  <c r="H241"/>
  <c r="G241"/>
  <c r="AG240"/>
  <c r="AC240"/>
  <c r="AD240" s="1"/>
  <c r="L240"/>
  <c r="J240"/>
  <c r="K240" s="1"/>
  <c r="O240" s="1"/>
  <c r="I240"/>
  <c r="H240"/>
  <c r="G240"/>
  <c r="AG239"/>
  <c r="AC239"/>
  <c r="AD239" s="1"/>
  <c r="L239"/>
  <c r="K239"/>
  <c r="O239" s="1"/>
  <c r="Q239" s="1"/>
  <c r="Y239" s="1"/>
  <c r="J239"/>
  <c r="I239"/>
  <c r="H239"/>
  <c r="G239"/>
  <c r="AG238"/>
  <c r="AC238"/>
  <c r="AD238" s="1"/>
  <c r="L238"/>
  <c r="K238"/>
  <c r="O238" s="1"/>
  <c r="J238"/>
  <c r="I238"/>
  <c r="H238"/>
  <c r="G238"/>
  <c r="AG237"/>
  <c r="AC237"/>
  <c r="AD237" s="1"/>
  <c r="L237"/>
  <c r="J237"/>
  <c r="K237" s="1"/>
  <c r="O237" s="1"/>
  <c r="Q237" s="1"/>
  <c r="Y237" s="1"/>
  <c r="I237"/>
  <c r="H237"/>
  <c r="G237"/>
  <c r="AG236"/>
  <c r="AC236"/>
  <c r="AD236" s="1"/>
  <c r="L236"/>
  <c r="J236"/>
  <c r="K236" s="1"/>
  <c r="O236" s="1"/>
  <c r="I236"/>
  <c r="H236"/>
  <c r="G236"/>
  <c r="AG235"/>
  <c r="AC235"/>
  <c r="AD235" s="1"/>
  <c r="L235"/>
  <c r="K235"/>
  <c r="O235" s="1"/>
  <c r="Q235" s="1"/>
  <c r="Y235" s="1"/>
  <c r="J235"/>
  <c r="I235"/>
  <c r="H235"/>
  <c r="G235"/>
  <c r="AG234"/>
  <c r="AC234"/>
  <c r="AD234" s="1"/>
  <c r="L234"/>
  <c r="K234"/>
  <c r="O234" s="1"/>
  <c r="J234"/>
  <c r="I234"/>
  <c r="H234"/>
  <c r="G234"/>
  <c r="AG233"/>
  <c r="AC233"/>
  <c r="AD233" s="1"/>
  <c r="L233"/>
  <c r="J233"/>
  <c r="K233" s="1"/>
  <c r="O233" s="1"/>
  <c r="Q233" s="1"/>
  <c r="Y233" s="1"/>
  <c r="I233"/>
  <c r="H233"/>
  <c r="G233"/>
  <c r="AG232"/>
  <c r="AC232"/>
  <c r="AD232" s="1"/>
  <c r="L232"/>
  <c r="J232"/>
  <c r="K232" s="1"/>
  <c r="O232" s="1"/>
  <c r="I232"/>
  <c r="H232"/>
  <c r="G232"/>
  <c r="AG231"/>
  <c r="AC231"/>
  <c r="AD231" s="1"/>
  <c r="L231"/>
  <c r="K231"/>
  <c r="O231" s="1"/>
  <c r="Q231" s="1"/>
  <c r="Y231" s="1"/>
  <c r="J231"/>
  <c r="I231"/>
  <c r="H231"/>
  <c r="G231"/>
  <c r="AG230"/>
  <c r="AC230"/>
  <c r="AD230" s="1"/>
  <c r="L230"/>
  <c r="K230"/>
  <c r="O230" s="1"/>
  <c r="J230"/>
  <c r="I230"/>
  <c r="H230"/>
  <c r="G230"/>
  <c r="AG229"/>
  <c r="AC229"/>
  <c r="AD229" s="1"/>
  <c r="L229"/>
  <c r="J229"/>
  <c r="K229" s="1"/>
  <c r="O229" s="1"/>
  <c r="Q229" s="1"/>
  <c r="Y229" s="1"/>
  <c r="I229"/>
  <c r="H229"/>
  <c r="G229"/>
  <c r="AG228"/>
  <c r="AC228"/>
  <c r="AD228" s="1"/>
  <c r="L228"/>
  <c r="J228"/>
  <c r="K228" s="1"/>
  <c r="O228" s="1"/>
  <c r="I228"/>
  <c r="H228"/>
  <c r="G228"/>
  <c r="AG227"/>
  <c r="AC227"/>
  <c r="AD227" s="1"/>
  <c r="L227"/>
  <c r="K227"/>
  <c r="O227" s="1"/>
  <c r="Q227" s="1"/>
  <c r="Y227" s="1"/>
  <c r="J227"/>
  <c r="I227"/>
  <c r="H227"/>
  <c r="G227"/>
  <c r="AG226"/>
  <c r="AC226"/>
  <c r="AD226" s="1"/>
  <c r="L226"/>
  <c r="K226"/>
  <c r="O226" s="1"/>
  <c r="J226"/>
  <c r="I226"/>
  <c r="H226"/>
  <c r="G226"/>
  <c r="AG225"/>
  <c r="AC225"/>
  <c r="AD225" s="1"/>
  <c r="L225"/>
  <c r="J225"/>
  <c r="K225" s="1"/>
  <c r="O225" s="1"/>
  <c r="Q225" s="1"/>
  <c r="Y225" s="1"/>
  <c r="I225"/>
  <c r="H225"/>
  <c r="G225"/>
  <c r="AG224"/>
  <c r="AC224"/>
  <c r="AD224" s="1"/>
  <c r="L224"/>
  <c r="J224"/>
  <c r="K224" s="1"/>
  <c r="O224" s="1"/>
  <c r="I224"/>
  <c r="H224"/>
  <c r="G224"/>
  <c r="AG223"/>
  <c r="AC223"/>
  <c r="AD223" s="1"/>
  <c r="L223"/>
  <c r="K223"/>
  <c r="O223" s="1"/>
  <c r="Q223" s="1"/>
  <c r="Y223" s="1"/>
  <c r="J223"/>
  <c r="I223"/>
  <c r="H223"/>
  <c r="G223"/>
  <c r="AG222"/>
  <c r="AC222"/>
  <c r="AD222" s="1"/>
  <c r="L222"/>
  <c r="K222"/>
  <c r="O222" s="1"/>
  <c r="J222"/>
  <c r="I222"/>
  <c r="H222"/>
  <c r="G222"/>
  <c r="AG221"/>
  <c r="AC221"/>
  <c r="AD221" s="1"/>
  <c r="L221"/>
  <c r="J221"/>
  <c r="K221" s="1"/>
  <c r="O221" s="1"/>
  <c r="Q221" s="1"/>
  <c r="Y221" s="1"/>
  <c r="I221"/>
  <c r="H221"/>
  <c r="G221"/>
  <c r="AG220"/>
  <c r="AC220"/>
  <c r="AD220" s="1"/>
  <c r="L220"/>
  <c r="J220"/>
  <c r="K220" s="1"/>
  <c r="O220" s="1"/>
  <c r="I220"/>
  <c r="H220"/>
  <c r="G220"/>
  <c r="AG219"/>
  <c r="AC219"/>
  <c r="AD219" s="1"/>
  <c r="L219"/>
  <c r="K219"/>
  <c r="O219" s="1"/>
  <c r="Q219" s="1"/>
  <c r="Y219" s="1"/>
  <c r="J219"/>
  <c r="I219"/>
  <c r="H219"/>
  <c r="G219"/>
  <c r="AG218"/>
  <c r="AC218"/>
  <c r="AD218" s="1"/>
  <c r="L218"/>
  <c r="K218"/>
  <c r="O218" s="1"/>
  <c r="J218"/>
  <c r="I218"/>
  <c r="H218"/>
  <c r="G218"/>
  <c r="AG217"/>
  <c r="AC217"/>
  <c r="AD217" s="1"/>
  <c r="L217"/>
  <c r="J217"/>
  <c r="K217" s="1"/>
  <c r="O217" s="1"/>
  <c r="Q217" s="1"/>
  <c r="Y217" s="1"/>
  <c r="I217"/>
  <c r="H217"/>
  <c r="G217"/>
  <c r="AG216"/>
  <c r="AC216"/>
  <c r="AD216" s="1"/>
  <c r="L216"/>
  <c r="J216"/>
  <c r="K216" s="1"/>
  <c r="O216" s="1"/>
  <c r="I216"/>
  <c r="H216"/>
  <c r="G216"/>
  <c r="AG215"/>
  <c r="AC215"/>
  <c r="AD215" s="1"/>
  <c r="L215"/>
  <c r="K215"/>
  <c r="O215" s="1"/>
  <c r="J215"/>
  <c r="I215"/>
  <c r="H215"/>
  <c r="G215"/>
  <c r="AG214"/>
  <c r="AC214"/>
  <c r="AD214" s="1"/>
  <c r="L214"/>
  <c r="J214"/>
  <c r="K214" s="1"/>
  <c r="O214" s="1"/>
  <c r="Q214" s="1"/>
  <c r="Y214" s="1"/>
  <c r="I214"/>
  <c r="H214"/>
  <c r="G214"/>
  <c r="AG213"/>
  <c r="AC213"/>
  <c r="AD213" s="1"/>
  <c r="L213"/>
  <c r="K213"/>
  <c r="O213" s="1"/>
  <c r="Q213" s="1"/>
  <c r="Y213" s="1"/>
  <c r="J213"/>
  <c r="I213"/>
  <c r="H213"/>
  <c r="G213"/>
  <c r="AG212"/>
  <c r="AC212"/>
  <c r="AD212" s="1"/>
  <c r="L212"/>
  <c r="J212"/>
  <c r="K212" s="1"/>
  <c r="O212" s="1"/>
  <c r="Q212" s="1"/>
  <c r="Y212" s="1"/>
  <c r="I212"/>
  <c r="H212"/>
  <c r="G212"/>
  <c r="AG211"/>
  <c r="AC211"/>
  <c r="AD211" s="1"/>
  <c r="L211"/>
  <c r="K211"/>
  <c r="O211" s="1"/>
  <c r="Q211" s="1"/>
  <c r="Y211" s="1"/>
  <c r="J211"/>
  <c r="I211"/>
  <c r="H211"/>
  <c r="G211"/>
  <c r="AG210"/>
  <c r="AC210"/>
  <c r="AD210" s="1"/>
  <c r="L210"/>
  <c r="J210"/>
  <c r="K210" s="1"/>
  <c r="O210" s="1"/>
  <c r="Q210" s="1"/>
  <c r="Y210" s="1"/>
  <c r="I210"/>
  <c r="H210"/>
  <c r="G210"/>
  <c r="AG209"/>
  <c r="AC209"/>
  <c r="AD209" s="1"/>
  <c r="L209"/>
  <c r="K209"/>
  <c r="O209" s="1"/>
  <c r="Q209" s="1"/>
  <c r="Y209" s="1"/>
  <c r="J209"/>
  <c r="I209"/>
  <c r="H209"/>
  <c r="G209"/>
  <c r="AG208"/>
  <c r="AC208"/>
  <c r="AD208" s="1"/>
  <c r="L208"/>
  <c r="J208"/>
  <c r="K208" s="1"/>
  <c r="O208" s="1"/>
  <c r="Q208" s="1"/>
  <c r="Y208" s="1"/>
  <c r="I208"/>
  <c r="H208"/>
  <c r="G208"/>
  <c r="AG207"/>
  <c r="AC207"/>
  <c r="AD207" s="1"/>
  <c r="L207"/>
  <c r="K207"/>
  <c r="O207" s="1"/>
  <c r="Q207" s="1"/>
  <c r="Y207" s="1"/>
  <c r="J207"/>
  <c r="I207"/>
  <c r="H207"/>
  <c r="G207"/>
  <c r="AG206"/>
  <c r="AC206"/>
  <c r="AD206" s="1"/>
  <c r="L206"/>
  <c r="J206"/>
  <c r="K206" s="1"/>
  <c r="O206" s="1"/>
  <c r="Q206" s="1"/>
  <c r="Y206" s="1"/>
  <c r="I206"/>
  <c r="H206"/>
  <c r="G206"/>
  <c r="AG205"/>
  <c r="AC205"/>
  <c r="AD205" s="1"/>
  <c r="L205"/>
  <c r="J205"/>
  <c r="K205" s="1"/>
  <c r="O205" s="1"/>
  <c r="S205" s="1"/>
  <c r="AA205" s="1"/>
  <c r="I205"/>
  <c r="H205"/>
  <c r="G205"/>
  <c r="AG204"/>
  <c r="AC204"/>
  <c r="AD204" s="1"/>
  <c r="L204"/>
  <c r="K204"/>
  <c r="O204" s="1"/>
  <c r="J204"/>
  <c r="I204"/>
  <c r="H204"/>
  <c r="G204"/>
  <c r="AG203"/>
  <c r="AC203"/>
  <c r="AD203" s="1"/>
  <c r="L203"/>
  <c r="J203"/>
  <c r="K203" s="1"/>
  <c r="O203" s="1"/>
  <c r="Q203" s="1"/>
  <c r="Y203" s="1"/>
  <c r="I203"/>
  <c r="H203"/>
  <c r="G203"/>
  <c r="AG202"/>
  <c r="AC202"/>
  <c r="AD202" s="1"/>
  <c r="L202"/>
  <c r="K202"/>
  <c r="O202" s="1"/>
  <c r="Q202" s="1"/>
  <c r="Y202" s="1"/>
  <c r="J202"/>
  <c r="I202"/>
  <c r="H202"/>
  <c r="G202"/>
  <c r="AG201"/>
  <c r="AC201"/>
  <c r="AD201" s="1"/>
  <c r="L201"/>
  <c r="K201"/>
  <c r="O201" s="1"/>
  <c r="S201" s="1"/>
  <c r="AA201" s="1"/>
  <c r="J201"/>
  <c r="I201"/>
  <c r="H201"/>
  <c r="G201"/>
  <c r="AG200"/>
  <c r="AC200"/>
  <c r="AD200" s="1"/>
  <c r="L200"/>
  <c r="K200"/>
  <c r="O200" s="1"/>
  <c r="J200"/>
  <c r="I200"/>
  <c r="H200"/>
  <c r="G200"/>
  <c r="AG199"/>
  <c r="AC199"/>
  <c r="AD199" s="1"/>
  <c r="L199"/>
  <c r="J199"/>
  <c r="K199" s="1"/>
  <c r="O199" s="1"/>
  <c r="I199"/>
  <c r="H199"/>
  <c r="G199"/>
  <c r="AG198"/>
  <c r="AC198"/>
  <c r="AD198" s="1"/>
  <c r="L198"/>
  <c r="J198"/>
  <c r="K198" s="1"/>
  <c r="O198" s="1"/>
  <c r="S198" s="1"/>
  <c r="AA198" s="1"/>
  <c r="I198"/>
  <c r="H198"/>
  <c r="G198"/>
  <c r="AG197"/>
  <c r="AC197"/>
  <c r="AD197" s="1"/>
  <c r="L197"/>
  <c r="K197"/>
  <c r="O197" s="1"/>
  <c r="J197"/>
  <c r="I197"/>
  <c r="H197"/>
  <c r="G197"/>
  <c r="AG196"/>
  <c r="AC196"/>
  <c r="AD196" s="1"/>
  <c r="L196"/>
  <c r="K196"/>
  <c r="O196" s="1"/>
  <c r="S196" s="1"/>
  <c r="AA196" s="1"/>
  <c r="J196"/>
  <c r="I196"/>
  <c r="H196"/>
  <c r="G196"/>
  <c r="AG195"/>
  <c r="AC195"/>
  <c r="AD195" s="1"/>
  <c r="L195"/>
  <c r="J195"/>
  <c r="K195" s="1"/>
  <c r="O195" s="1"/>
  <c r="I195"/>
  <c r="H195"/>
  <c r="G195"/>
  <c r="AG194"/>
  <c r="AC194"/>
  <c r="AD194" s="1"/>
  <c r="L194"/>
  <c r="J194"/>
  <c r="K194" s="1"/>
  <c r="O194" s="1"/>
  <c r="S194" s="1"/>
  <c r="AA194" s="1"/>
  <c r="I194"/>
  <c r="H194"/>
  <c r="G194"/>
  <c r="AG193"/>
  <c r="AC193"/>
  <c r="AD193" s="1"/>
  <c r="L193"/>
  <c r="K193"/>
  <c r="O193" s="1"/>
  <c r="J193"/>
  <c r="I193"/>
  <c r="H193"/>
  <c r="G193"/>
  <c r="AG192"/>
  <c r="AC192"/>
  <c r="AD192" s="1"/>
  <c r="L192"/>
  <c r="K192"/>
  <c r="O192" s="1"/>
  <c r="S192" s="1"/>
  <c r="AA192" s="1"/>
  <c r="J192"/>
  <c r="I192"/>
  <c r="H192"/>
  <c r="G192"/>
  <c r="AG191"/>
  <c r="AC191"/>
  <c r="AD191" s="1"/>
  <c r="L191"/>
  <c r="J191"/>
  <c r="K191" s="1"/>
  <c r="O191" s="1"/>
  <c r="I191"/>
  <c r="H191"/>
  <c r="G191"/>
  <c r="AG190"/>
  <c r="AC190"/>
  <c r="AD190" s="1"/>
  <c r="L190"/>
  <c r="J190"/>
  <c r="K190" s="1"/>
  <c r="O190" s="1"/>
  <c r="S190" s="1"/>
  <c r="AA190" s="1"/>
  <c r="I190"/>
  <c r="H190"/>
  <c r="G190"/>
  <c r="AG189"/>
  <c r="AC189"/>
  <c r="AD189" s="1"/>
  <c r="L189"/>
  <c r="K189"/>
  <c r="O189" s="1"/>
  <c r="J189"/>
  <c r="I189"/>
  <c r="H189"/>
  <c r="G189"/>
  <c r="AG188"/>
  <c r="AC188"/>
  <c r="AD188" s="1"/>
  <c r="L188"/>
  <c r="K188"/>
  <c r="O188" s="1"/>
  <c r="S188" s="1"/>
  <c r="AA188" s="1"/>
  <c r="J188"/>
  <c r="I188"/>
  <c r="H188"/>
  <c r="G188"/>
  <c r="AG187"/>
  <c r="AC187"/>
  <c r="AD187" s="1"/>
  <c r="L187"/>
  <c r="J187"/>
  <c r="K187" s="1"/>
  <c r="O187" s="1"/>
  <c r="I187"/>
  <c r="H187"/>
  <c r="G187"/>
  <c r="AG186"/>
  <c r="AC186"/>
  <c r="AD186" s="1"/>
  <c r="L186"/>
  <c r="J186"/>
  <c r="K186" s="1"/>
  <c r="O186" s="1"/>
  <c r="S186" s="1"/>
  <c r="AA186" s="1"/>
  <c r="I186"/>
  <c r="H186"/>
  <c r="G186"/>
  <c r="AG185"/>
  <c r="AC185"/>
  <c r="AD185" s="1"/>
  <c r="L185"/>
  <c r="J185"/>
  <c r="K185" s="1"/>
  <c r="I185"/>
  <c r="H185"/>
  <c r="G185"/>
  <c r="AG184"/>
  <c r="AD184"/>
  <c r="AC184"/>
  <c r="L184"/>
  <c r="J184"/>
  <c r="K184" s="1"/>
  <c r="I184"/>
  <c r="H184"/>
  <c r="G184"/>
  <c r="AG183"/>
  <c r="AD183"/>
  <c r="AC183"/>
  <c r="L183"/>
  <c r="J183"/>
  <c r="K183" s="1"/>
  <c r="I183"/>
  <c r="H183"/>
  <c r="G183"/>
  <c r="AG182"/>
  <c r="AD182"/>
  <c r="AC182"/>
  <c r="L182"/>
  <c r="J182"/>
  <c r="K182" s="1"/>
  <c r="I182"/>
  <c r="H182"/>
  <c r="G182"/>
  <c r="AG181"/>
  <c r="AD181"/>
  <c r="AC181"/>
  <c r="L181"/>
  <c r="J181"/>
  <c r="K181" s="1"/>
  <c r="I181"/>
  <c r="H181"/>
  <c r="G181"/>
  <c r="AG180"/>
  <c r="AD180"/>
  <c r="AC180"/>
  <c r="L180"/>
  <c r="J180"/>
  <c r="K180" s="1"/>
  <c r="I180"/>
  <c r="H180"/>
  <c r="G180"/>
  <c r="AG179"/>
  <c r="AD179"/>
  <c r="AC179"/>
  <c r="L179"/>
  <c r="J179"/>
  <c r="K179" s="1"/>
  <c r="I179"/>
  <c r="H179"/>
  <c r="G179"/>
  <c r="AG178"/>
  <c r="AD178"/>
  <c r="AC178"/>
  <c r="L178"/>
  <c r="J178"/>
  <c r="K178" s="1"/>
  <c r="I178"/>
  <c r="H178"/>
  <c r="G178"/>
  <c r="AG177"/>
  <c r="AD177"/>
  <c r="AC177"/>
  <c r="L177"/>
  <c r="J177"/>
  <c r="K177" s="1"/>
  <c r="I177"/>
  <c r="H177"/>
  <c r="G177"/>
  <c r="AG176"/>
  <c r="AD176"/>
  <c r="AC176"/>
  <c r="L176"/>
  <c r="J176"/>
  <c r="K176" s="1"/>
  <c r="I176"/>
  <c r="H176"/>
  <c r="G176"/>
  <c r="AG175"/>
  <c r="AD175"/>
  <c r="AC175"/>
  <c r="L175"/>
  <c r="J175"/>
  <c r="K175" s="1"/>
  <c r="I175"/>
  <c r="H175"/>
  <c r="G175"/>
  <c r="AG174"/>
  <c r="AD174"/>
  <c r="AC174"/>
  <c r="L174"/>
  <c r="J174"/>
  <c r="K174" s="1"/>
  <c r="I174"/>
  <c r="H174"/>
  <c r="G174"/>
  <c r="AG173"/>
  <c r="AD173"/>
  <c r="AC173"/>
  <c r="L173"/>
  <c r="J173"/>
  <c r="K173" s="1"/>
  <c r="I173"/>
  <c r="H173"/>
  <c r="G173"/>
  <c r="AG172"/>
  <c r="AD172"/>
  <c r="AC172"/>
  <c r="L172"/>
  <c r="J172"/>
  <c r="K172" s="1"/>
  <c r="I172"/>
  <c r="H172"/>
  <c r="G172"/>
  <c r="AG171"/>
  <c r="AC171"/>
  <c r="AD171" s="1"/>
  <c r="L171"/>
  <c r="J171"/>
  <c r="K171" s="1"/>
  <c r="O171" s="1"/>
  <c r="I171"/>
  <c r="H171"/>
  <c r="G171"/>
  <c r="AG170"/>
  <c r="AC170"/>
  <c r="AD170" s="1"/>
  <c r="L170"/>
  <c r="J170"/>
  <c r="K170" s="1"/>
  <c r="O170" s="1"/>
  <c r="I170"/>
  <c r="H170"/>
  <c r="G170"/>
  <c r="AG169"/>
  <c r="AC169"/>
  <c r="AD169" s="1"/>
  <c r="L169"/>
  <c r="J169"/>
  <c r="K169" s="1"/>
  <c r="O169" s="1"/>
  <c r="I169"/>
  <c r="H169"/>
  <c r="G169"/>
  <c r="AG168"/>
  <c r="AC168"/>
  <c r="AD168" s="1"/>
  <c r="L168"/>
  <c r="J168"/>
  <c r="K168" s="1"/>
  <c r="O168" s="1"/>
  <c r="I168"/>
  <c r="H168"/>
  <c r="G168"/>
  <c r="AG167"/>
  <c r="AC167"/>
  <c r="AD167" s="1"/>
  <c r="L167"/>
  <c r="J167"/>
  <c r="K167" s="1"/>
  <c r="O167" s="1"/>
  <c r="I167"/>
  <c r="H167"/>
  <c r="G167"/>
  <c r="AG166"/>
  <c r="AC166"/>
  <c r="AD166" s="1"/>
  <c r="L166"/>
  <c r="J166"/>
  <c r="K166" s="1"/>
  <c r="O166" s="1"/>
  <c r="I166"/>
  <c r="H166"/>
  <c r="G166"/>
  <c r="AG165"/>
  <c r="AC165"/>
  <c r="AD165" s="1"/>
  <c r="L165"/>
  <c r="J165"/>
  <c r="K165" s="1"/>
  <c r="O165" s="1"/>
  <c r="I165"/>
  <c r="H165"/>
  <c r="G165"/>
  <c r="AG164"/>
  <c r="AC164"/>
  <c r="AD164" s="1"/>
  <c r="L164"/>
  <c r="J164"/>
  <c r="K164" s="1"/>
  <c r="O164" s="1"/>
  <c r="I164"/>
  <c r="H164"/>
  <c r="G164"/>
  <c r="AG163"/>
  <c r="AC163"/>
  <c r="AD163" s="1"/>
  <c r="L163"/>
  <c r="J163"/>
  <c r="K163" s="1"/>
  <c r="O163" s="1"/>
  <c r="I163"/>
  <c r="H163"/>
  <c r="G163"/>
  <c r="AG162"/>
  <c r="AC162"/>
  <c r="AD162" s="1"/>
  <c r="L162"/>
  <c r="J162"/>
  <c r="K162" s="1"/>
  <c r="O162" s="1"/>
  <c r="I162"/>
  <c r="H162"/>
  <c r="G162"/>
  <c r="AG161"/>
  <c r="AC161"/>
  <c r="AD161" s="1"/>
  <c r="L161"/>
  <c r="J161"/>
  <c r="K161" s="1"/>
  <c r="O161" s="1"/>
  <c r="I161"/>
  <c r="H161"/>
  <c r="G161"/>
  <c r="AG160"/>
  <c r="AC160"/>
  <c r="AD160" s="1"/>
  <c r="L160"/>
  <c r="J160"/>
  <c r="K160" s="1"/>
  <c r="O160" s="1"/>
  <c r="I160"/>
  <c r="H160"/>
  <c r="G160"/>
  <c r="AG159"/>
  <c r="AC159"/>
  <c r="AD159" s="1"/>
  <c r="L159"/>
  <c r="J159"/>
  <c r="K159" s="1"/>
  <c r="O159" s="1"/>
  <c r="I159"/>
  <c r="H159"/>
  <c r="G159"/>
  <c r="AG158"/>
  <c r="AC158"/>
  <c r="AD158" s="1"/>
  <c r="L158"/>
  <c r="J158"/>
  <c r="K158" s="1"/>
  <c r="O158" s="1"/>
  <c r="I158"/>
  <c r="H158"/>
  <c r="G158"/>
  <c r="AG157"/>
  <c r="AC157"/>
  <c r="AD157" s="1"/>
  <c r="L157"/>
  <c r="J157"/>
  <c r="K157" s="1"/>
  <c r="O157" s="1"/>
  <c r="I157"/>
  <c r="H157"/>
  <c r="G157"/>
  <c r="AG156"/>
  <c r="AC156"/>
  <c r="AD156" s="1"/>
  <c r="L156"/>
  <c r="J156"/>
  <c r="K156" s="1"/>
  <c r="I156"/>
  <c r="H156"/>
  <c r="G156"/>
  <c r="AG155"/>
  <c r="AC155"/>
  <c r="AD155" s="1"/>
  <c r="L155"/>
  <c r="J155"/>
  <c r="K155" s="1"/>
  <c r="O155" s="1"/>
  <c r="I155"/>
  <c r="H155"/>
  <c r="G155"/>
  <c r="AG154"/>
  <c r="AC154"/>
  <c r="AD154" s="1"/>
  <c r="L154"/>
  <c r="J154"/>
  <c r="K154" s="1"/>
  <c r="I154"/>
  <c r="H154"/>
  <c r="G154"/>
  <c r="AG153"/>
  <c r="AC153"/>
  <c r="AD153" s="1"/>
  <c r="L153"/>
  <c r="J153"/>
  <c r="K153" s="1"/>
  <c r="O153" s="1"/>
  <c r="I153"/>
  <c r="H153"/>
  <c r="G153"/>
  <c r="AG152"/>
  <c r="AC152"/>
  <c r="AD152" s="1"/>
  <c r="L152"/>
  <c r="J152"/>
  <c r="K152" s="1"/>
  <c r="I152"/>
  <c r="H152"/>
  <c r="G152"/>
  <c r="AG151"/>
  <c r="AC151"/>
  <c r="AD151" s="1"/>
  <c r="L151"/>
  <c r="J151"/>
  <c r="K151" s="1"/>
  <c r="O151" s="1"/>
  <c r="I151"/>
  <c r="H151"/>
  <c r="G151"/>
  <c r="AG150"/>
  <c r="AC150"/>
  <c r="AD150" s="1"/>
  <c r="L150"/>
  <c r="J150"/>
  <c r="K150" s="1"/>
  <c r="I150"/>
  <c r="H150"/>
  <c r="G150"/>
  <c r="AG149"/>
  <c r="AC149"/>
  <c r="AD149" s="1"/>
  <c r="L149"/>
  <c r="J149"/>
  <c r="K149" s="1"/>
  <c r="O149" s="1"/>
  <c r="I149"/>
  <c r="H149"/>
  <c r="G149"/>
  <c r="AG148"/>
  <c r="AC148"/>
  <c r="AD148" s="1"/>
  <c r="L148"/>
  <c r="J148"/>
  <c r="K148" s="1"/>
  <c r="I148"/>
  <c r="H148"/>
  <c r="G148"/>
  <c r="AG147"/>
  <c r="AC147"/>
  <c r="AD147" s="1"/>
  <c r="L147"/>
  <c r="J147"/>
  <c r="K147" s="1"/>
  <c r="O147" s="1"/>
  <c r="I147"/>
  <c r="H147"/>
  <c r="G147"/>
  <c r="AG146"/>
  <c r="AC146"/>
  <c r="AD146" s="1"/>
  <c r="L146"/>
  <c r="J146"/>
  <c r="K146" s="1"/>
  <c r="I146"/>
  <c r="H146"/>
  <c r="G146"/>
  <c r="AG145"/>
  <c r="AC145"/>
  <c r="AD145" s="1"/>
  <c r="L145"/>
  <c r="J145"/>
  <c r="K145" s="1"/>
  <c r="I145"/>
  <c r="H145"/>
  <c r="G145"/>
  <c r="AG144"/>
  <c r="AC144"/>
  <c r="AD144" s="1"/>
  <c r="L144"/>
  <c r="J144"/>
  <c r="K144" s="1"/>
  <c r="I144"/>
  <c r="H144"/>
  <c r="G144"/>
  <c r="AG143"/>
  <c r="AC143"/>
  <c r="AD143" s="1"/>
  <c r="L143"/>
  <c r="J143"/>
  <c r="K143" s="1"/>
  <c r="I143"/>
  <c r="H143"/>
  <c r="G143"/>
  <c r="AG142"/>
  <c r="AC142"/>
  <c r="AD142" s="1"/>
  <c r="L142"/>
  <c r="J142"/>
  <c r="K142" s="1"/>
  <c r="I142"/>
  <c r="H142"/>
  <c r="G142"/>
  <c r="AG141"/>
  <c r="AC141"/>
  <c r="AD141" s="1"/>
  <c r="L141"/>
  <c r="J141"/>
  <c r="K141" s="1"/>
  <c r="I141"/>
  <c r="H141"/>
  <c r="G141"/>
  <c r="AG140"/>
  <c r="AC140"/>
  <c r="AD140" s="1"/>
  <c r="L140"/>
  <c r="J140"/>
  <c r="K140" s="1"/>
  <c r="I140"/>
  <c r="H140"/>
  <c r="G140"/>
  <c r="AG139"/>
  <c r="AC139"/>
  <c r="AD139" s="1"/>
  <c r="L139"/>
  <c r="J139"/>
  <c r="K139" s="1"/>
  <c r="I139"/>
  <c r="H139"/>
  <c r="G139"/>
  <c r="AG138"/>
  <c r="AC138"/>
  <c r="AD138" s="1"/>
  <c r="L138"/>
  <c r="J138"/>
  <c r="K138" s="1"/>
  <c r="I138"/>
  <c r="H138"/>
  <c r="G138"/>
  <c r="AG137"/>
  <c r="AC137"/>
  <c r="AD137" s="1"/>
  <c r="L137"/>
  <c r="J137"/>
  <c r="K137" s="1"/>
  <c r="I137"/>
  <c r="H137"/>
  <c r="G137"/>
  <c r="AG136"/>
  <c r="AC136"/>
  <c r="AD136" s="1"/>
  <c r="L136"/>
  <c r="J136"/>
  <c r="K136" s="1"/>
  <c r="I136"/>
  <c r="H136"/>
  <c r="G136"/>
  <c r="AG135"/>
  <c r="AC135"/>
  <c r="AD135" s="1"/>
  <c r="L135"/>
  <c r="J135"/>
  <c r="K135" s="1"/>
  <c r="I135"/>
  <c r="H135"/>
  <c r="G135"/>
  <c r="AG134"/>
  <c r="AC134"/>
  <c r="AD134" s="1"/>
  <c r="L134"/>
  <c r="J134"/>
  <c r="K134" s="1"/>
  <c r="I134"/>
  <c r="H134"/>
  <c r="G134"/>
  <c r="AG133"/>
  <c r="AC133"/>
  <c r="AD133" s="1"/>
  <c r="L133"/>
  <c r="J133"/>
  <c r="K133" s="1"/>
  <c r="I133"/>
  <c r="H133"/>
  <c r="G133"/>
  <c r="AG132"/>
  <c r="AC132"/>
  <c r="AD132" s="1"/>
  <c r="L132"/>
  <c r="J132"/>
  <c r="K132" s="1"/>
  <c r="I132"/>
  <c r="H132"/>
  <c r="G132"/>
  <c r="AG131"/>
  <c r="AC131"/>
  <c r="AD131" s="1"/>
  <c r="L131"/>
  <c r="J131"/>
  <c r="K131" s="1"/>
  <c r="I131"/>
  <c r="H131"/>
  <c r="G131"/>
  <c r="AG130"/>
  <c r="AC130"/>
  <c r="AD130" s="1"/>
  <c r="L130"/>
  <c r="J130"/>
  <c r="K130" s="1"/>
  <c r="I130"/>
  <c r="H130"/>
  <c r="G130"/>
  <c r="AG129"/>
  <c r="AC129"/>
  <c r="AD129" s="1"/>
  <c r="L129"/>
  <c r="J129"/>
  <c r="K129" s="1"/>
  <c r="I129"/>
  <c r="H129"/>
  <c r="G129"/>
  <c r="AG128"/>
  <c r="AC128"/>
  <c r="AD128" s="1"/>
  <c r="L128"/>
  <c r="J128"/>
  <c r="K128" s="1"/>
  <c r="I128"/>
  <c r="H128"/>
  <c r="G128"/>
  <c r="AG127"/>
  <c r="AC127"/>
  <c r="AD127" s="1"/>
  <c r="L127"/>
  <c r="J127"/>
  <c r="K127" s="1"/>
  <c r="I127"/>
  <c r="H127"/>
  <c r="G127"/>
  <c r="AG126"/>
  <c r="AC126"/>
  <c r="AD126" s="1"/>
  <c r="L126"/>
  <c r="J126"/>
  <c r="K126" s="1"/>
  <c r="I126"/>
  <c r="H126"/>
  <c r="G126"/>
  <c r="AG125"/>
  <c r="AC125"/>
  <c r="AD125" s="1"/>
  <c r="L125"/>
  <c r="J125"/>
  <c r="K125" s="1"/>
  <c r="I125"/>
  <c r="H125"/>
  <c r="G125"/>
  <c r="AG124"/>
  <c r="AC124"/>
  <c r="AD124" s="1"/>
  <c r="L124"/>
  <c r="J124"/>
  <c r="K124" s="1"/>
  <c r="I124"/>
  <c r="H124"/>
  <c r="G124"/>
  <c r="AG123"/>
  <c r="AC123"/>
  <c r="AD123" s="1"/>
  <c r="L123"/>
  <c r="J123"/>
  <c r="K123" s="1"/>
  <c r="O123" s="1"/>
  <c r="I123"/>
  <c r="H123"/>
  <c r="G123"/>
  <c r="AG122"/>
  <c r="AC122"/>
  <c r="AD122" s="1"/>
  <c r="L122"/>
  <c r="J122"/>
  <c r="K122" s="1"/>
  <c r="I122"/>
  <c r="H122"/>
  <c r="G122"/>
  <c r="AG121"/>
  <c r="AC121"/>
  <c r="AD121" s="1"/>
  <c r="L121"/>
  <c r="J121"/>
  <c r="K121" s="1"/>
  <c r="O121" s="1"/>
  <c r="I121"/>
  <c r="H121"/>
  <c r="G121"/>
  <c r="AG120"/>
  <c r="AC120"/>
  <c r="AD120" s="1"/>
  <c r="L120"/>
  <c r="J120"/>
  <c r="K120" s="1"/>
  <c r="I120"/>
  <c r="H120"/>
  <c r="G120"/>
  <c r="AG119"/>
  <c r="AC119"/>
  <c r="AD119" s="1"/>
  <c r="L119"/>
  <c r="J119"/>
  <c r="K119" s="1"/>
  <c r="O119" s="1"/>
  <c r="I119"/>
  <c r="H119"/>
  <c r="G119"/>
  <c r="AG118"/>
  <c r="AC118"/>
  <c r="AD118" s="1"/>
  <c r="L118"/>
  <c r="J118"/>
  <c r="K118" s="1"/>
  <c r="I118"/>
  <c r="H118"/>
  <c r="G118"/>
  <c r="AG117"/>
  <c r="AC117"/>
  <c r="AD117" s="1"/>
  <c r="L117"/>
  <c r="J117"/>
  <c r="K117" s="1"/>
  <c r="O117" s="1"/>
  <c r="I117"/>
  <c r="H117"/>
  <c r="G117"/>
  <c r="AG116"/>
  <c r="AC116"/>
  <c r="AD116" s="1"/>
  <c r="L116"/>
  <c r="J116"/>
  <c r="K116" s="1"/>
  <c r="I116"/>
  <c r="H116"/>
  <c r="G116"/>
  <c r="AG115"/>
  <c r="AC115"/>
  <c r="AD115" s="1"/>
  <c r="L115"/>
  <c r="J115"/>
  <c r="K115" s="1"/>
  <c r="O115" s="1"/>
  <c r="I115"/>
  <c r="H115"/>
  <c r="G115"/>
  <c r="AG114"/>
  <c r="AC114"/>
  <c r="AD114" s="1"/>
  <c r="L114"/>
  <c r="J114"/>
  <c r="K114" s="1"/>
  <c r="I114"/>
  <c r="H114"/>
  <c r="G114"/>
  <c r="AG113"/>
  <c r="AC113"/>
  <c r="AD113" s="1"/>
  <c r="L113"/>
  <c r="J113"/>
  <c r="K113" s="1"/>
  <c r="O113" s="1"/>
  <c r="I113"/>
  <c r="H113"/>
  <c r="G113"/>
  <c r="AG112"/>
  <c r="AC112"/>
  <c r="AD112" s="1"/>
  <c r="L112"/>
  <c r="J112"/>
  <c r="K112" s="1"/>
  <c r="I112"/>
  <c r="H112"/>
  <c r="G112"/>
  <c r="AG111"/>
  <c r="AC111"/>
  <c r="AD111" s="1"/>
  <c r="L111"/>
  <c r="J111"/>
  <c r="K111" s="1"/>
  <c r="O111" s="1"/>
  <c r="I111"/>
  <c r="H111"/>
  <c r="G111"/>
  <c r="AG110"/>
  <c r="AC110"/>
  <c r="AD110" s="1"/>
  <c r="L110"/>
  <c r="J110"/>
  <c r="K110" s="1"/>
  <c r="I110"/>
  <c r="H110"/>
  <c r="G110"/>
  <c r="AG109"/>
  <c r="AC109"/>
  <c r="AD109" s="1"/>
  <c r="L109"/>
  <c r="J109"/>
  <c r="K109" s="1"/>
  <c r="O109" s="1"/>
  <c r="I109"/>
  <c r="H109"/>
  <c r="G109"/>
  <c r="AG108"/>
  <c r="AC108"/>
  <c r="AD108" s="1"/>
  <c r="L108"/>
  <c r="J108"/>
  <c r="K108" s="1"/>
  <c r="I108"/>
  <c r="H108"/>
  <c r="G108"/>
  <c r="AG107"/>
  <c r="AC107"/>
  <c r="AD107" s="1"/>
  <c r="L107"/>
  <c r="J107"/>
  <c r="K107" s="1"/>
  <c r="O107" s="1"/>
  <c r="I107"/>
  <c r="H107"/>
  <c r="G107"/>
  <c r="AG106"/>
  <c r="AC106"/>
  <c r="AD106" s="1"/>
  <c r="L106"/>
  <c r="J106"/>
  <c r="K106" s="1"/>
  <c r="I106"/>
  <c r="H106"/>
  <c r="G106"/>
  <c r="AG105"/>
  <c r="AC105"/>
  <c r="AD105" s="1"/>
  <c r="L105"/>
  <c r="J105"/>
  <c r="K105" s="1"/>
  <c r="O105" s="1"/>
  <c r="I105"/>
  <c r="H105"/>
  <c r="G105"/>
  <c r="AG104"/>
  <c r="AC104"/>
  <c r="AD104" s="1"/>
  <c r="L104"/>
  <c r="J104"/>
  <c r="K104" s="1"/>
  <c r="I104"/>
  <c r="H104"/>
  <c r="G104"/>
  <c r="AG103"/>
  <c r="AC103"/>
  <c r="AD103" s="1"/>
  <c r="L103"/>
  <c r="J103"/>
  <c r="K103" s="1"/>
  <c r="O103" s="1"/>
  <c r="I103"/>
  <c r="H103"/>
  <c r="G103"/>
  <c r="AG102"/>
  <c r="AC102"/>
  <c r="AD102" s="1"/>
  <c r="L102"/>
  <c r="J102"/>
  <c r="K102" s="1"/>
  <c r="I102"/>
  <c r="H102"/>
  <c r="G102"/>
  <c r="AG101"/>
  <c r="AC101"/>
  <c r="AD101" s="1"/>
  <c r="L101"/>
  <c r="J101"/>
  <c r="K101" s="1"/>
  <c r="O101" s="1"/>
  <c r="I101"/>
  <c r="H101"/>
  <c r="G101"/>
  <c r="AG100"/>
  <c r="AC100"/>
  <c r="AD100" s="1"/>
  <c r="L100"/>
  <c r="K100"/>
  <c r="O100" s="1"/>
  <c r="J100"/>
  <c r="I100"/>
  <c r="H100"/>
  <c r="G100"/>
  <c r="AG99"/>
  <c r="AC99"/>
  <c r="AD99" s="1"/>
  <c r="L99"/>
  <c r="K99"/>
  <c r="O99" s="1"/>
  <c r="J99"/>
  <c r="I99"/>
  <c r="H99"/>
  <c r="G99"/>
  <c r="AG98"/>
  <c r="AC98"/>
  <c r="AD98" s="1"/>
  <c r="L98"/>
  <c r="K98"/>
  <c r="O98" s="1"/>
  <c r="J98"/>
  <c r="I98"/>
  <c r="H98"/>
  <c r="G98"/>
  <c r="AG97"/>
  <c r="AC97"/>
  <c r="AD97" s="1"/>
  <c r="L97"/>
  <c r="K97"/>
  <c r="O97" s="1"/>
  <c r="J97"/>
  <c r="I97"/>
  <c r="H97"/>
  <c r="G97"/>
  <c r="AG96"/>
  <c r="AC96"/>
  <c r="AD96" s="1"/>
  <c r="L96"/>
  <c r="K96"/>
  <c r="O96" s="1"/>
  <c r="J96"/>
  <c r="I96"/>
  <c r="H96"/>
  <c r="G96"/>
  <c r="AG95"/>
  <c r="AC95"/>
  <c r="AD95" s="1"/>
  <c r="L95"/>
  <c r="K95"/>
  <c r="O95" s="1"/>
  <c r="J95"/>
  <c r="I95"/>
  <c r="H95"/>
  <c r="G95"/>
  <c r="AG94"/>
  <c r="AC94"/>
  <c r="AD94" s="1"/>
  <c r="L94"/>
  <c r="K94"/>
  <c r="O94" s="1"/>
  <c r="J94"/>
  <c r="I94"/>
  <c r="H94"/>
  <c r="G94"/>
  <c r="AG93"/>
  <c r="AC93"/>
  <c r="AD93" s="1"/>
  <c r="L93"/>
  <c r="K93"/>
  <c r="O93" s="1"/>
  <c r="J93"/>
  <c r="I93"/>
  <c r="H93"/>
  <c r="G93"/>
  <c r="AG92"/>
  <c r="AC92"/>
  <c r="AD92" s="1"/>
  <c r="L92"/>
  <c r="K92"/>
  <c r="O92" s="1"/>
  <c r="J92"/>
  <c r="I92"/>
  <c r="H92"/>
  <c r="G92"/>
  <c r="AG91"/>
  <c r="AC91"/>
  <c r="AD91" s="1"/>
  <c r="L91"/>
  <c r="J91"/>
  <c r="K91" s="1"/>
  <c r="O91" s="1"/>
  <c r="I91"/>
  <c r="H91"/>
  <c r="G91"/>
  <c r="AG90"/>
  <c r="AC90"/>
  <c r="AD90" s="1"/>
  <c r="L90"/>
  <c r="J90"/>
  <c r="K90" s="1"/>
  <c r="O90" s="1"/>
  <c r="I90"/>
  <c r="H90"/>
  <c r="G90"/>
  <c r="AG89"/>
  <c r="AC89"/>
  <c r="AD89" s="1"/>
  <c r="L89"/>
  <c r="J89"/>
  <c r="K89" s="1"/>
  <c r="O89" s="1"/>
  <c r="I89"/>
  <c r="H89"/>
  <c r="G89"/>
  <c r="AG88"/>
  <c r="AC88"/>
  <c r="AD88" s="1"/>
  <c r="L88"/>
  <c r="J88"/>
  <c r="K88" s="1"/>
  <c r="O88" s="1"/>
  <c r="I88"/>
  <c r="H88"/>
  <c r="G88"/>
  <c r="AG87"/>
  <c r="AC87"/>
  <c r="AD87" s="1"/>
  <c r="L87"/>
  <c r="J87"/>
  <c r="K87" s="1"/>
  <c r="O87" s="1"/>
  <c r="I87"/>
  <c r="H87"/>
  <c r="G87"/>
  <c r="AG86"/>
  <c r="AC86"/>
  <c r="AD86" s="1"/>
  <c r="L86"/>
  <c r="J86"/>
  <c r="K86" s="1"/>
  <c r="O86" s="1"/>
  <c r="I86"/>
  <c r="H86"/>
  <c r="G86"/>
  <c r="AG85"/>
  <c r="AC85"/>
  <c r="AD85" s="1"/>
  <c r="L85"/>
  <c r="J85"/>
  <c r="K85" s="1"/>
  <c r="O85" s="1"/>
  <c r="I85"/>
  <c r="H85"/>
  <c r="G85"/>
  <c r="AG84"/>
  <c r="AC84"/>
  <c r="AD84" s="1"/>
  <c r="L84"/>
  <c r="J84"/>
  <c r="K84" s="1"/>
  <c r="O84" s="1"/>
  <c r="I84"/>
  <c r="H84"/>
  <c r="G84"/>
  <c r="AG83"/>
  <c r="AC83"/>
  <c r="AD83" s="1"/>
  <c r="L83"/>
  <c r="J83"/>
  <c r="K83" s="1"/>
  <c r="O83" s="1"/>
  <c r="I83"/>
  <c r="H83"/>
  <c r="G83"/>
  <c r="AG82"/>
  <c r="AC82"/>
  <c r="AD82" s="1"/>
  <c r="L82"/>
  <c r="J82"/>
  <c r="K82" s="1"/>
  <c r="O82" s="1"/>
  <c r="I82"/>
  <c r="H82"/>
  <c r="G82"/>
  <c r="AG81"/>
  <c r="AC81"/>
  <c r="AD81" s="1"/>
  <c r="L81"/>
  <c r="J81"/>
  <c r="K81" s="1"/>
  <c r="O81" s="1"/>
  <c r="I81"/>
  <c r="H81"/>
  <c r="G81"/>
  <c r="AG80"/>
  <c r="AC80"/>
  <c r="AD80" s="1"/>
  <c r="L80"/>
  <c r="J80"/>
  <c r="K80" s="1"/>
  <c r="O80" s="1"/>
  <c r="I80"/>
  <c r="H80"/>
  <c r="G80"/>
  <c r="AG79"/>
  <c r="AC79"/>
  <c r="AD79" s="1"/>
  <c r="L79"/>
  <c r="J79"/>
  <c r="K79" s="1"/>
  <c r="O79" s="1"/>
  <c r="I79"/>
  <c r="H79"/>
  <c r="G79"/>
  <c r="AG78"/>
  <c r="AC78"/>
  <c r="AD78" s="1"/>
  <c r="L78"/>
  <c r="J78"/>
  <c r="K78" s="1"/>
  <c r="O78" s="1"/>
  <c r="I78"/>
  <c r="H78"/>
  <c r="G78"/>
  <c r="AG77"/>
  <c r="AC77"/>
  <c r="AD77" s="1"/>
  <c r="L77"/>
  <c r="J77"/>
  <c r="K77" s="1"/>
  <c r="O77" s="1"/>
  <c r="I77"/>
  <c r="H77"/>
  <c r="G77"/>
  <c r="AG76"/>
  <c r="AC76"/>
  <c r="AD76" s="1"/>
  <c r="L76"/>
  <c r="J76"/>
  <c r="K76" s="1"/>
  <c r="O76" s="1"/>
  <c r="I76"/>
  <c r="H76"/>
  <c r="G76"/>
  <c r="AG75"/>
  <c r="AC75"/>
  <c r="AD75" s="1"/>
  <c r="L75"/>
  <c r="J75"/>
  <c r="K75" s="1"/>
  <c r="O75" s="1"/>
  <c r="I75"/>
  <c r="H75"/>
  <c r="G75"/>
  <c r="AG74"/>
  <c r="AC74"/>
  <c r="AD74" s="1"/>
  <c r="L74"/>
  <c r="J74"/>
  <c r="K74" s="1"/>
  <c r="O74" s="1"/>
  <c r="I74"/>
  <c r="H74"/>
  <c r="G74"/>
  <c r="AG73"/>
  <c r="AC73"/>
  <c r="AD73" s="1"/>
  <c r="L73"/>
  <c r="J73"/>
  <c r="K73" s="1"/>
  <c r="O73" s="1"/>
  <c r="I73"/>
  <c r="H73"/>
  <c r="G73"/>
  <c r="AG72"/>
  <c r="AC72"/>
  <c r="AD72" s="1"/>
  <c r="L72"/>
  <c r="J72"/>
  <c r="K72" s="1"/>
  <c r="O72" s="1"/>
  <c r="I72"/>
  <c r="H72"/>
  <c r="G72"/>
  <c r="AG71"/>
  <c r="AC71"/>
  <c r="AD71" s="1"/>
  <c r="L71"/>
  <c r="J71"/>
  <c r="K71" s="1"/>
  <c r="O71" s="1"/>
  <c r="I71"/>
  <c r="H71"/>
  <c r="G71"/>
  <c r="AG70"/>
  <c r="AC70"/>
  <c r="AD70" s="1"/>
  <c r="L70"/>
  <c r="J70"/>
  <c r="K70" s="1"/>
  <c r="O70" s="1"/>
  <c r="I70"/>
  <c r="H70"/>
  <c r="G70"/>
  <c r="AG69"/>
  <c r="AC69"/>
  <c r="AD69" s="1"/>
  <c r="L69"/>
  <c r="J69"/>
  <c r="K69" s="1"/>
  <c r="O69" s="1"/>
  <c r="I69"/>
  <c r="H69"/>
  <c r="G69"/>
  <c r="AG68"/>
  <c r="AC68"/>
  <c r="AD68" s="1"/>
  <c r="L68"/>
  <c r="J68"/>
  <c r="K68" s="1"/>
  <c r="I68"/>
  <c r="H68"/>
  <c r="G68"/>
  <c r="AG67"/>
  <c r="AC67"/>
  <c r="AD67" s="1"/>
  <c r="L67"/>
  <c r="K67"/>
  <c r="O67" s="1"/>
  <c r="J67"/>
  <c r="I67"/>
  <c r="H67"/>
  <c r="G67"/>
  <c r="AG66"/>
  <c r="AD66"/>
  <c r="AC66"/>
  <c r="L66"/>
  <c r="J66"/>
  <c r="K66" s="1"/>
  <c r="I66"/>
  <c r="H66"/>
  <c r="G66"/>
  <c r="AG65"/>
  <c r="AC65"/>
  <c r="AD65" s="1"/>
  <c r="L65"/>
  <c r="K65"/>
  <c r="O65" s="1"/>
  <c r="J65"/>
  <c r="I65"/>
  <c r="H65"/>
  <c r="G65"/>
  <c r="AG64"/>
  <c r="AD64"/>
  <c r="AC64"/>
  <c r="L64"/>
  <c r="J64"/>
  <c r="K64" s="1"/>
  <c r="I64"/>
  <c r="H64"/>
  <c r="G64"/>
  <c r="AG63"/>
  <c r="AC63"/>
  <c r="AD63" s="1"/>
  <c r="L63"/>
  <c r="K63"/>
  <c r="O63" s="1"/>
  <c r="J63"/>
  <c r="I63"/>
  <c r="H63"/>
  <c r="G63"/>
  <c r="AG62"/>
  <c r="AD62"/>
  <c r="AC62"/>
  <c r="L62"/>
  <c r="J62"/>
  <c r="K62" s="1"/>
  <c r="I62"/>
  <c r="H62"/>
  <c r="G62"/>
  <c r="AG61"/>
  <c r="AC61"/>
  <c r="AD61" s="1"/>
  <c r="L61"/>
  <c r="K61"/>
  <c r="O61" s="1"/>
  <c r="J61"/>
  <c r="I61"/>
  <c r="H61"/>
  <c r="G61"/>
  <c r="AG60"/>
  <c r="AD60"/>
  <c r="AC60"/>
  <c r="L60"/>
  <c r="J60"/>
  <c r="K60" s="1"/>
  <c r="I60"/>
  <c r="H60"/>
  <c r="G60"/>
  <c r="AG59"/>
  <c r="AC59"/>
  <c r="AD59" s="1"/>
  <c r="L59"/>
  <c r="K59"/>
  <c r="O59" s="1"/>
  <c r="J59"/>
  <c r="I59"/>
  <c r="H59"/>
  <c r="G59"/>
  <c r="AG58"/>
  <c r="AD58"/>
  <c r="AC58"/>
  <c r="L58"/>
  <c r="J58"/>
  <c r="K58" s="1"/>
  <c r="I58"/>
  <c r="H58"/>
  <c r="G58"/>
  <c r="AG57"/>
  <c r="AC57"/>
  <c r="AD57" s="1"/>
  <c r="L57"/>
  <c r="K57"/>
  <c r="O57" s="1"/>
  <c r="J57"/>
  <c r="I57"/>
  <c r="H57"/>
  <c r="G57"/>
  <c r="AG56"/>
  <c r="AD56"/>
  <c r="AC56"/>
  <c r="L56"/>
  <c r="J56"/>
  <c r="K56" s="1"/>
  <c r="I56"/>
  <c r="H56"/>
  <c r="G56"/>
  <c r="AG55"/>
  <c r="AC55"/>
  <c r="AD55" s="1"/>
  <c r="L55"/>
  <c r="K55"/>
  <c r="O55" s="1"/>
  <c r="J55"/>
  <c r="I55"/>
  <c r="H55"/>
  <c r="G55"/>
  <c r="AG54"/>
  <c r="AD54"/>
  <c r="AC54"/>
  <c r="L54"/>
  <c r="J54"/>
  <c r="K54" s="1"/>
  <c r="I54"/>
  <c r="H54"/>
  <c r="G54"/>
  <c r="AG53"/>
  <c r="AC53"/>
  <c r="AD53" s="1"/>
  <c r="L53"/>
  <c r="K53"/>
  <c r="O53" s="1"/>
  <c r="J53"/>
  <c r="I53"/>
  <c r="H53"/>
  <c r="G53"/>
  <c r="AG52"/>
  <c r="AD52"/>
  <c r="AC52"/>
  <c r="L52"/>
  <c r="J52"/>
  <c r="K52" s="1"/>
  <c r="I52"/>
  <c r="H52"/>
  <c r="G52"/>
  <c r="AG51"/>
  <c r="AC51"/>
  <c r="AD51" s="1"/>
  <c r="L51"/>
  <c r="K51"/>
  <c r="O51" s="1"/>
  <c r="J51"/>
  <c r="I51"/>
  <c r="H51"/>
  <c r="G51"/>
  <c r="AG50"/>
  <c r="AD50"/>
  <c r="AC50"/>
  <c r="L50"/>
  <c r="J50"/>
  <c r="K50" s="1"/>
  <c r="I50"/>
  <c r="H50"/>
  <c r="G50"/>
  <c r="AG49"/>
  <c r="AC49"/>
  <c r="AD49" s="1"/>
  <c r="L49"/>
  <c r="K49"/>
  <c r="O49" s="1"/>
  <c r="J49"/>
  <c r="I49"/>
  <c r="H49"/>
  <c r="G49"/>
  <c r="AG48"/>
  <c r="AD48"/>
  <c r="AC48"/>
  <c r="L48"/>
  <c r="J48"/>
  <c r="K48" s="1"/>
  <c r="I48"/>
  <c r="H48"/>
  <c r="G48"/>
  <c r="AG47"/>
  <c r="AC47"/>
  <c r="AD47" s="1"/>
  <c r="L47"/>
  <c r="K47"/>
  <c r="O47" s="1"/>
  <c r="J47"/>
  <c r="I47"/>
  <c r="H47"/>
  <c r="G47"/>
  <c r="AG46"/>
  <c r="AD46"/>
  <c r="AC46"/>
  <c r="L46"/>
  <c r="J46"/>
  <c r="K46" s="1"/>
  <c r="I46"/>
  <c r="H46"/>
  <c r="G46"/>
  <c r="AG45"/>
  <c r="AC45"/>
  <c r="AD45" s="1"/>
  <c r="L45"/>
  <c r="K45"/>
  <c r="O45" s="1"/>
  <c r="J45"/>
  <c r="I45"/>
  <c r="H45"/>
  <c r="G45"/>
  <c r="AG44"/>
  <c r="AD44"/>
  <c r="AC44"/>
  <c r="L44"/>
  <c r="J44"/>
  <c r="K44" s="1"/>
  <c r="I44"/>
  <c r="H44"/>
  <c r="G44"/>
  <c r="AG43"/>
  <c r="AC43"/>
  <c r="AD43" s="1"/>
  <c r="L43"/>
  <c r="K43"/>
  <c r="O43" s="1"/>
  <c r="J43"/>
  <c r="I43"/>
  <c r="H43"/>
  <c r="G43"/>
  <c r="AG42"/>
  <c r="AD42"/>
  <c r="AC42"/>
  <c r="L42"/>
  <c r="J42"/>
  <c r="K42" s="1"/>
  <c r="I42"/>
  <c r="H42"/>
  <c r="G42"/>
  <c r="AG41"/>
  <c r="AC41"/>
  <c r="AD41" s="1"/>
  <c r="L41"/>
  <c r="J41"/>
  <c r="K41" s="1"/>
  <c r="O41" s="1"/>
  <c r="I41"/>
  <c r="H41"/>
  <c r="Y24" s="1"/>
  <c r="Z24" s="1"/>
  <c r="G41"/>
  <c r="A4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AG40"/>
  <c r="AD40"/>
  <c r="AC40"/>
  <c r="L40"/>
  <c r="J40"/>
  <c r="K40" s="1"/>
  <c r="I40"/>
  <c r="H40"/>
  <c r="G40"/>
  <c r="AA34"/>
  <c r="X34"/>
  <c r="J34"/>
  <c r="I34"/>
  <c r="AA33"/>
  <c r="X33"/>
  <c r="AA32"/>
  <c r="X32"/>
  <c r="J32"/>
  <c r="M30"/>
  <c r="AA29"/>
  <c r="X29"/>
  <c r="I28"/>
  <c r="I33" s="1"/>
  <c r="Y26"/>
  <c r="Z26" s="1"/>
  <c r="Y22"/>
  <c r="Z22" s="1"/>
  <c r="I20"/>
  <c r="I21" s="1"/>
  <c r="I19"/>
  <c r="Y15"/>
  <c r="Z15" s="1"/>
  <c r="Y11"/>
  <c r="Z11" s="1"/>
  <c r="AP350" i="12"/>
  <c r="AO350"/>
  <c r="AC330"/>
  <c r="AG318"/>
  <c r="AC318"/>
  <c r="AD318" s="1"/>
  <c r="L318"/>
  <c r="J318"/>
  <c r="K318" s="1"/>
  <c r="O318" s="1"/>
  <c r="I318"/>
  <c r="H318"/>
  <c r="G318"/>
  <c r="AG317"/>
  <c r="AC317"/>
  <c r="AD317" s="1"/>
  <c r="L317"/>
  <c r="J317"/>
  <c r="K317" s="1"/>
  <c r="O317" s="1"/>
  <c r="I317"/>
  <c r="H317"/>
  <c r="G317"/>
  <c r="AG316"/>
  <c r="AC316"/>
  <c r="AD316" s="1"/>
  <c r="L316"/>
  <c r="J316"/>
  <c r="K316" s="1"/>
  <c r="O316" s="1"/>
  <c r="I316"/>
  <c r="H316"/>
  <c r="G316"/>
  <c r="AG315"/>
  <c r="AC315"/>
  <c r="AD315" s="1"/>
  <c r="L315"/>
  <c r="J315"/>
  <c r="K315" s="1"/>
  <c r="O315" s="1"/>
  <c r="I315"/>
  <c r="H315"/>
  <c r="G315"/>
  <c r="AG314"/>
  <c r="AC314"/>
  <c r="AD314" s="1"/>
  <c r="L314"/>
  <c r="J314"/>
  <c r="K314" s="1"/>
  <c r="O314" s="1"/>
  <c r="I314"/>
  <c r="H314"/>
  <c r="G314"/>
  <c r="AG313"/>
  <c r="AC313"/>
  <c r="AD313" s="1"/>
  <c r="L313"/>
  <c r="J313"/>
  <c r="K313" s="1"/>
  <c r="I313"/>
  <c r="H313"/>
  <c r="G313"/>
  <c r="AG312"/>
  <c r="AC312"/>
  <c r="AD312" s="1"/>
  <c r="L312"/>
  <c r="J312"/>
  <c r="K312" s="1"/>
  <c r="I312"/>
  <c r="H312"/>
  <c r="G312"/>
  <c r="AG311"/>
  <c r="AC311"/>
  <c r="AD311" s="1"/>
  <c r="L311"/>
  <c r="J311"/>
  <c r="K311" s="1"/>
  <c r="O311" s="1"/>
  <c r="P311" s="1"/>
  <c r="I311"/>
  <c r="H311"/>
  <c r="G311"/>
  <c r="AG310"/>
  <c r="AC310"/>
  <c r="AD310" s="1"/>
  <c r="L310"/>
  <c r="J310"/>
  <c r="K310" s="1"/>
  <c r="I310"/>
  <c r="H310"/>
  <c r="G310"/>
  <c r="AG309"/>
  <c r="AC309"/>
  <c r="AD309" s="1"/>
  <c r="L309"/>
  <c r="J309"/>
  <c r="K309" s="1"/>
  <c r="O309" s="1"/>
  <c r="P309" s="1"/>
  <c r="I309"/>
  <c r="H309"/>
  <c r="G309"/>
  <c r="AG308"/>
  <c r="AC308"/>
  <c r="AD308" s="1"/>
  <c r="L308"/>
  <c r="J308"/>
  <c r="K308" s="1"/>
  <c r="I308"/>
  <c r="H308"/>
  <c r="G308"/>
  <c r="AG307"/>
  <c r="AC307"/>
  <c r="AD307" s="1"/>
  <c r="L307"/>
  <c r="J307"/>
  <c r="K307" s="1"/>
  <c r="O307" s="1"/>
  <c r="P307" s="1"/>
  <c r="I307"/>
  <c r="H307"/>
  <c r="G307"/>
  <c r="AG306"/>
  <c r="AC306"/>
  <c r="AD306" s="1"/>
  <c r="L306"/>
  <c r="J306"/>
  <c r="K306" s="1"/>
  <c r="I306"/>
  <c r="H306"/>
  <c r="G306"/>
  <c r="AG305"/>
  <c r="AC305"/>
  <c r="AD305" s="1"/>
  <c r="L305"/>
  <c r="J305"/>
  <c r="K305" s="1"/>
  <c r="O305" s="1"/>
  <c r="I305"/>
  <c r="H305"/>
  <c r="G305"/>
  <c r="AG304"/>
  <c r="AC304"/>
  <c r="AD304" s="1"/>
  <c r="L304"/>
  <c r="J304"/>
  <c r="K304" s="1"/>
  <c r="O304" s="1"/>
  <c r="I304"/>
  <c r="H304"/>
  <c r="G304"/>
  <c r="AG303"/>
  <c r="AC303"/>
  <c r="AD303" s="1"/>
  <c r="L303"/>
  <c r="J303"/>
  <c r="K303" s="1"/>
  <c r="O303" s="1"/>
  <c r="I303"/>
  <c r="H303"/>
  <c r="G303"/>
  <c r="AG302"/>
  <c r="AC302"/>
  <c r="AD302" s="1"/>
  <c r="L302"/>
  <c r="J302"/>
  <c r="K302" s="1"/>
  <c r="O302" s="1"/>
  <c r="I302"/>
  <c r="H302"/>
  <c r="G302"/>
  <c r="AG301"/>
  <c r="AC301"/>
  <c r="AD301" s="1"/>
  <c r="L301"/>
  <c r="J301"/>
  <c r="K301" s="1"/>
  <c r="O301" s="1"/>
  <c r="I301"/>
  <c r="H301"/>
  <c r="G301"/>
  <c r="AG300"/>
  <c r="AC300"/>
  <c r="AD300" s="1"/>
  <c r="L300"/>
  <c r="J300"/>
  <c r="K300" s="1"/>
  <c r="O300" s="1"/>
  <c r="I300"/>
  <c r="H300"/>
  <c r="G300"/>
  <c r="AG299"/>
  <c r="AC299"/>
  <c r="AD299" s="1"/>
  <c r="L299"/>
  <c r="J299"/>
  <c r="K299" s="1"/>
  <c r="O299" s="1"/>
  <c r="I299"/>
  <c r="H299"/>
  <c r="G299"/>
  <c r="AG298"/>
  <c r="AC298"/>
  <c r="AD298" s="1"/>
  <c r="L298"/>
  <c r="J298"/>
  <c r="K298" s="1"/>
  <c r="O298" s="1"/>
  <c r="I298"/>
  <c r="H298"/>
  <c r="G298"/>
  <c r="AG297"/>
  <c r="AC297"/>
  <c r="AD297" s="1"/>
  <c r="L297"/>
  <c r="J297"/>
  <c r="K297" s="1"/>
  <c r="O297" s="1"/>
  <c r="I297"/>
  <c r="H297"/>
  <c r="G297"/>
  <c r="AG296"/>
  <c r="AC296"/>
  <c r="AD296" s="1"/>
  <c r="L296"/>
  <c r="J296"/>
  <c r="K296" s="1"/>
  <c r="O296" s="1"/>
  <c r="I296"/>
  <c r="H296"/>
  <c r="G296"/>
  <c r="AG295"/>
  <c r="AC295"/>
  <c r="AD295" s="1"/>
  <c r="L295"/>
  <c r="J295"/>
  <c r="K295" s="1"/>
  <c r="I295"/>
  <c r="H295"/>
  <c r="G295"/>
  <c r="AG294"/>
  <c r="AC294"/>
  <c r="AD294" s="1"/>
  <c r="L294"/>
  <c r="J294"/>
  <c r="K294" s="1"/>
  <c r="O294" s="1"/>
  <c r="I294"/>
  <c r="H294"/>
  <c r="G294"/>
  <c r="AG293"/>
  <c r="AC293"/>
  <c r="AD293" s="1"/>
  <c r="L293"/>
  <c r="J293"/>
  <c r="K293" s="1"/>
  <c r="I293"/>
  <c r="H293"/>
  <c r="G293"/>
  <c r="AG292"/>
  <c r="AC292"/>
  <c r="AD292" s="1"/>
  <c r="L292"/>
  <c r="J292"/>
  <c r="K292" s="1"/>
  <c r="I292"/>
  <c r="H292"/>
  <c r="G292"/>
  <c r="AG291"/>
  <c r="AC291"/>
  <c r="AD291" s="1"/>
  <c r="L291"/>
  <c r="J291"/>
  <c r="K291" s="1"/>
  <c r="O291" s="1"/>
  <c r="P291" s="1"/>
  <c r="I291"/>
  <c r="H291"/>
  <c r="G291"/>
  <c r="AG290"/>
  <c r="AC290"/>
  <c r="AD290" s="1"/>
  <c r="L290"/>
  <c r="J290"/>
  <c r="K290" s="1"/>
  <c r="I290"/>
  <c r="H290"/>
  <c r="G290"/>
  <c r="AG289"/>
  <c r="AC289"/>
  <c r="AD289" s="1"/>
  <c r="L289"/>
  <c r="J289"/>
  <c r="K289" s="1"/>
  <c r="O289" s="1"/>
  <c r="P289" s="1"/>
  <c r="I289"/>
  <c r="H289"/>
  <c r="G289"/>
  <c r="AG288"/>
  <c r="AD288"/>
  <c r="AC288"/>
  <c r="L288"/>
  <c r="J288"/>
  <c r="K288" s="1"/>
  <c r="I288"/>
  <c r="H288"/>
  <c r="G288"/>
  <c r="AG287"/>
  <c r="AD287"/>
  <c r="AC287"/>
  <c r="L287"/>
  <c r="J287"/>
  <c r="K287" s="1"/>
  <c r="I287"/>
  <c r="H287"/>
  <c r="G287"/>
  <c r="AG286"/>
  <c r="AD286"/>
  <c r="AC286"/>
  <c r="L286"/>
  <c r="J286"/>
  <c r="K286" s="1"/>
  <c r="I286"/>
  <c r="H286"/>
  <c r="G286"/>
  <c r="AG285"/>
  <c r="AD285"/>
  <c r="AC285"/>
  <c r="L285"/>
  <c r="J285"/>
  <c r="K285" s="1"/>
  <c r="I285"/>
  <c r="H285"/>
  <c r="G285"/>
  <c r="AG284"/>
  <c r="AD284"/>
  <c r="AC284"/>
  <c r="L284"/>
  <c r="J284"/>
  <c r="K284" s="1"/>
  <c r="I284"/>
  <c r="H284"/>
  <c r="G284"/>
  <c r="AG283"/>
  <c r="AD283"/>
  <c r="AC283"/>
  <c r="L283"/>
  <c r="J283"/>
  <c r="K283" s="1"/>
  <c r="I283"/>
  <c r="H283"/>
  <c r="G283"/>
  <c r="AG282"/>
  <c r="AD282"/>
  <c r="AC282"/>
  <c r="L282"/>
  <c r="J282"/>
  <c r="K282" s="1"/>
  <c r="I282"/>
  <c r="H282"/>
  <c r="G282"/>
  <c r="AG281"/>
  <c r="AD281"/>
  <c r="AC281"/>
  <c r="L281"/>
  <c r="J281"/>
  <c r="K281" s="1"/>
  <c r="I281"/>
  <c r="H281"/>
  <c r="G281"/>
  <c r="AG280"/>
  <c r="AD280"/>
  <c r="AC280"/>
  <c r="L280"/>
  <c r="J280"/>
  <c r="K280" s="1"/>
  <c r="I280"/>
  <c r="H280"/>
  <c r="G280"/>
  <c r="AG279"/>
  <c r="AD279"/>
  <c r="AC279"/>
  <c r="L279"/>
  <c r="J279"/>
  <c r="K279" s="1"/>
  <c r="I279"/>
  <c r="H279"/>
  <c r="G279"/>
  <c r="AG278"/>
  <c r="AD278"/>
  <c r="AC278"/>
  <c r="L278"/>
  <c r="J278"/>
  <c r="K278" s="1"/>
  <c r="I278"/>
  <c r="H278"/>
  <c r="G278"/>
  <c r="AG277"/>
  <c r="AD277"/>
  <c r="AC277"/>
  <c r="L277"/>
  <c r="J277"/>
  <c r="K277" s="1"/>
  <c r="I277"/>
  <c r="H277"/>
  <c r="G277"/>
  <c r="AG276"/>
  <c r="AD276"/>
  <c r="AC276"/>
  <c r="L276"/>
  <c r="J276"/>
  <c r="K276" s="1"/>
  <c r="O276" s="1"/>
  <c r="W276" s="1"/>
  <c r="AJ276" s="1"/>
  <c r="I276"/>
  <c r="H276"/>
  <c r="G276"/>
  <c r="AG275"/>
  <c r="AC275"/>
  <c r="AD275" s="1"/>
  <c r="L275"/>
  <c r="J275"/>
  <c r="K275" s="1"/>
  <c r="O275" s="1"/>
  <c r="I275"/>
  <c r="H275"/>
  <c r="G275"/>
  <c r="AG274"/>
  <c r="AC274"/>
  <c r="AD274" s="1"/>
  <c r="L274"/>
  <c r="J274"/>
  <c r="K274" s="1"/>
  <c r="O274" s="1"/>
  <c r="I274"/>
  <c r="H274"/>
  <c r="G274"/>
  <c r="AG273"/>
  <c r="AC273"/>
  <c r="AD273" s="1"/>
  <c r="L273"/>
  <c r="J273"/>
  <c r="K273" s="1"/>
  <c r="O273" s="1"/>
  <c r="BY197" s="1"/>
  <c r="I273"/>
  <c r="H273"/>
  <c r="G273"/>
  <c r="AG272"/>
  <c r="AC272"/>
  <c r="AD272" s="1"/>
  <c r="L272"/>
  <c r="J272"/>
  <c r="K272" s="1"/>
  <c r="O272" s="1"/>
  <c r="BY196" s="1"/>
  <c r="I272"/>
  <c r="H272"/>
  <c r="G272"/>
  <c r="AG271"/>
  <c r="AC271"/>
  <c r="AD271" s="1"/>
  <c r="L271"/>
  <c r="J271"/>
  <c r="K271" s="1"/>
  <c r="O271" s="1"/>
  <c r="BY207" s="1"/>
  <c r="I271"/>
  <c r="H271"/>
  <c r="G271"/>
  <c r="AG270"/>
  <c r="AC270"/>
  <c r="AD270" s="1"/>
  <c r="L270"/>
  <c r="J270"/>
  <c r="K270" s="1"/>
  <c r="O270" s="1"/>
  <c r="I270"/>
  <c r="H270"/>
  <c r="G270"/>
  <c r="AG269"/>
  <c r="AC269"/>
  <c r="AD269" s="1"/>
  <c r="L269"/>
  <c r="J269"/>
  <c r="K269" s="1"/>
  <c r="O269" s="1"/>
  <c r="BY195" s="1"/>
  <c r="I269"/>
  <c r="H269"/>
  <c r="G269"/>
  <c r="AG268"/>
  <c r="AC268"/>
  <c r="AD268" s="1"/>
  <c r="L268"/>
  <c r="J268"/>
  <c r="K268" s="1"/>
  <c r="O268" s="1"/>
  <c r="I268"/>
  <c r="H268"/>
  <c r="G268"/>
  <c r="AG267"/>
  <c r="AC267"/>
  <c r="AD267" s="1"/>
  <c r="L267"/>
  <c r="J267"/>
  <c r="K267" s="1"/>
  <c r="O267" s="1"/>
  <c r="I267"/>
  <c r="H267"/>
  <c r="G267"/>
  <c r="AG266"/>
  <c r="AC266"/>
  <c r="AD266" s="1"/>
  <c r="L266"/>
  <c r="J266"/>
  <c r="K266" s="1"/>
  <c r="O266" s="1"/>
  <c r="I266"/>
  <c r="H266"/>
  <c r="G266"/>
  <c r="AG265"/>
  <c r="AC265"/>
  <c r="AD265" s="1"/>
  <c r="L265"/>
  <c r="J265"/>
  <c r="K265" s="1"/>
  <c r="O265" s="1"/>
  <c r="BY182" s="1"/>
  <c r="I265"/>
  <c r="H265"/>
  <c r="G265"/>
  <c r="AG264"/>
  <c r="AC264"/>
  <c r="AD264" s="1"/>
  <c r="L264"/>
  <c r="J264"/>
  <c r="K264" s="1"/>
  <c r="O264" s="1"/>
  <c r="BY181" s="1"/>
  <c r="I264"/>
  <c r="H264"/>
  <c r="G264"/>
  <c r="AG263"/>
  <c r="AC263"/>
  <c r="AD263" s="1"/>
  <c r="L263"/>
  <c r="J263"/>
  <c r="K263" s="1"/>
  <c r="O263" s="1"/>
  <c r="BY191" s="1"/>
  <c r="I263"/>
  <c r="H263"/>
  <c r="G263"/>
  <c r="AG262"/>
  <c r="AC262"/>
  <c r="AD262" s="1"/>
  <c r="L262"/>
  <c r="J262"/>
  <c r="K262" s="1"/>
  <c r="O262" s="1"/>
  <c r="BY190" s="1"/>
  <c r="I262"/>
  <c r="H262"/>
  <c r="G262"/>
  <c r="AG261"/>
  <c r="AC261"/>
  <c r="AD261" s="1"/>
  <c r="L261"/>
  <c r="J261"/>
  <c r="K261" s="1"/>
  <c r="O261" s="1"/>
  <c r="BY180" s="1"/>
  <c r="I261"/>
  <c r="H261"/>
  <c r="G261"/>
  <c r="AG260"/>
  <c r="AC260"/>
  <c r="AD260" s="1"/>
  <c r="L260"/>
  <c r="J260"/>
  <c r="K260" s="1"/>
  <c r="O260" s="1"/>
  <c r="BY179" s="1"/>
  <c r="I260"/>
  <c r="H260"/>
  <c r="G260"/>
  <c r="AG259"/>
  <c r="AC259"/>
  <c r="AD259" s="1"/>
  <c r="L259"/>
  <c r="J259"/>
  <c r="K259" s="1"/>
  <c r="O259" s="1"/>
  <c r="I259"/>
  <c r="H259"/>
  <c r="G259"/>
  <c r="AG258"/>
  <c r="AC258"/>
  <c r="AD258" s="1"/>
  <c r="L258"/>
  <c r="J258"/>
  <c r="K258" s="1"/>
  <c r="O258" s="1"/>
  <c r="I258"/>
  <c r="H258"/>
  <c r="G258"/>
  <c r="AG257"/>
  <c r="AC257"/>
  <c r="AD257" s="1"/>
  <c r="L257"/>
  <c r="J257"/>
  <c r="K257" s="1"/>
  <c r="O257" s="1"/>
  <c r="BY145" s="1"/>
  <c r="I257"/>
  <c r="H257"/>
  <c r="G257"/>
  <c r="AG256"/>
  <c r="AC256"/>
  <c r="AD256" s="1"/>
  <c r="L256"/>
  <c r="J256"/>
  <c r="K256" s="1"/>
  <c r="I256"/>
  <c r="H256"/>
  <c r="G256"/>
  <c r="AG255"/>
  <c r="AD255"/>
  <c r="AC255"/>
  <c r="L255"/>
  <c r="J255"/>
  <c r="K255" s="1"/>
  <c r="I255"/>
  <c r="H255"/>
  <c r="G255"/>
  <c r="AG254"/>
  <c r="AD254"/>
  <c r="AC254"/>
  <c r="L254"/>
  <c r="J254"/>
  <c r="K254" s="1"/>
  <c r="I254"/>
  <c r="H254"/>
  <c r="G254"/>
  <c r="AG253"/>
  <c r="AD253"/>
  <c r="AC253"/>
  <c r="L253"/>
  <c r="J253"/>
  <c r="K253" s="1"/>
  <c r="I253"/>
  <c r="H253"/>
  <c r="G253"/>
  <c r="AG252"/>
  <c r="AD252"/>
  <c r="AC252"/>
  <c r="L252"/>
  <c r="J252"/>
  <c r="K252" s="1"/>
  <c r="I252"/>
  <c r="H252"/>
  <c r="G252"/>
  <c r="AG251"/>
  <c r="AD251"/>
  <c r="AC251"/>
  <c r="L251"/>
  <c r="J251"/>
  <c r="K251" s="1"/>
  <c r="I251"/>
  <c r="H251"/>
  <c r="G251"/>
  <c r="AG250"/>
  <c r="AD250"/>
  <c r="AC250"/>
  <c r="L250"/>
  <c r="J250"/>
  <c r="K250" s="1"/>
  <c r="I250"/>
  <c r="H250"/>
  <c r="G250"/>
  <c r="AG249"/>
  <c r="AD249"/>
  <c r="AC249"/>
  <c r="L249"/>
  <c r="J249"/>
  <c r="K249" s="1"/>
  <c r="I249"/>
  <c r="H249"/>
  <c r="G249"/>
  <c r="AG248"/>
  <c r="AD248"/>
  <c r="AC248"/>
  <c r="L248"/>
  <c r="J248"/>
  <c r="K248" s="1"/>
  <c r="I248"/>
  <c r="H248"/>
  <c r="G248"/>
  <c r="AG247"/>
  <c r="AD247"/>
  <c r="AC247"/>
  <c r="L247"/>
  <c r="J247"/>
  <c r="K247" s="1"/>
  <c r="I247"/>
  <c r="H247"/>
  <c r="G247"/>
  <c r="AG246"/>
  <c r="AD246"/>
  <c r="AC246"/>
  <c r="L246"/>
  <c r="J246"/>
  <c r="K246" s="1"/>
  <c r="I246"/>
  <c r="H246"/>
  <c r="G246"/>
  <c r="AG245"/>
  <c r="AD245"/>
  <c r="AC245"/>
  <c r="L245"/>
  <c r="J245"/>
  <c r="K245" s="1"/>
  <c r="I245"/>
  <c r="H245"/>
  <c r="G245"/>
  <c r="AG244"/>
  <c r="AD244"/>
  <c r="AC244"/>
  <c r="L244"/>
  <c r="J244"/>
  <c r="K244" s="1"/>
  <c r="I244"/>
  <c r="H244"/>
  <c r="G244"/>
  <c r="AG243"/>
  <c r="AD243"/>
  <c r="AC243"/>
  <c r="L243"/>
  <c r="J243"/>
  <c r="K243" s="1"/>
  <c r="I243"/>
  <c r="H243"/>
  <c r="G243"/>
  <c r="AG242"/>
  <c r="AD242"/>
  <c r="AC242"/>
  <c r="L242"/>
  <c r="J242"/>
  <c r="K242" s="1"/>
  <c r="I242"/>
  <c r="H242"/>
  <c r="G242"/>
  <c r="AG241"/>
  <c r="AD241"/>
  <c r="AC241"/>
  <c r="L241"/>
  <c r="J241"/>
  <c r="K241" s="1"/>
  <c r="I241"/>
  <c r="H241"/>
  <c r="G241"/>
  <c r="AG240"/>
  <c r="AD240"/>
  <c r="AC240"/>
  <c r="L240"/>
  <c r="J240"/>
  <c r="K240" s="1"/>
  <c r="I240"/>
  <c r="H240"/>
  <c r="G240"/>
  <c r="AG239"/>
  <c r="AD239"/>
  <c r="AC239"/>
  <c r="L239"/>
  <c r="J239"/>
  <c r="K239" s="1"/>
  <c r="I239"/>
  <c r="H239"/>
  <c r="G239"/>
  <c r="AG238"/>
  <c r="AD238"/>
  <c r="AC238"/>
  <c r="L238"/>
  <c r="J238"/>
  <c r="K238" s="1"/>
  <c r="I238"/>
  <c r="H238"/>
  <c r="G238"/>
  <c r="AG237"/>
  <c r="AD237"/>
  <c r="AC237"/>
  <c r="L237"/>
  <c r="J237"/>
  <c r="K237" s="1"/>
  <c r="I237"/>
  <c r="H237"/>
  <c r="G237"/>
  <c r="AG236"/>
  <c r="AD236"/>
  <c r="AC236"/>
  <c r="L236"/>
  <c r="J236"/>
  <c r="K236" s="1"/>
  <c r="I236"/>
  <c r="H236"/>
  <c r="G236"/>
  <c r="AG235"/>
  <c r="AD235"/>
  <c r="AC235"/>
  <c r="L235"/>
  <c r="J235"/>
  <c r="K235" s="1"/>
  <c r="I235"/>
  <c r="H235"/>
  <c r="G235"/>
  <c r="AG234"/>
  <c r="AD234"/>
  <c r="AC234"/>
  <c r="L234"/>
  <c r="J234"/>
  <c r="K234" s="1"/>
  <c r="I234"/>
  <c r="H234"/>
  <c r="G234"/>
  <c r="AG233"/>
  <c r="AD233"/>
  <c r="AC233"/>
  <c r="L233"/>
  <c r="J233"/>
  <c r="K233" s="1"/>
  <c r="I233"/>
  <c r="H233"/>
  <c r="G233"/>
  <c r="AG232"/>
  <c r="AD232"/>
  <c r="AC232"/>
  <c r="L232"/>
  <c r="J232"/>
  <c r="K232" s="1"/>
  <c r="I232"/>
  <c r="H232"/>
  <c r="G232"/>
  <c r="AG231"/>
  <c r="AD231"/>
  <c r="AC231"/>
  <c r="L231"/>
  <c r="J231"/>
  <c r="K231" s="1"/>
  <c r="I231"/>
  <c r="H231"/>
  <c r="G231"/>
  <c r="AG230"/>
  <c r="AD230"/>
  <c r="AC230"/>
  <c r="L230"/>
  <c r="J230"/>
  <c r="K230" s="1"/>
  <c r="I230"/>
  <c r="H230"/>
  <c r="G230"/>
  <c r="AG229"/>
  <c r="AD229"/>
  <c r="AC229"/>
  <c r="L229"/>
  <c r="J229"/>
  <c r="K229" s="1"/>
  <c r="I229"/>
  <c r="H229"/>
  <c r="G229"/>
  <c r="AG228"/>
  <c r="AD228"/>
  <c r="AC228"/>
  <c r="L228"/>
  <c r="J228"/>
  <c r="K228" s="1"/>
  <c r="I228"/>
  <c r="H228"/>
  <c r="G228"/>
  <c r="AG227"/>
  <c r="AD227"/>
  <c r="AC227"/>
  <c r="L227"/>
  <c r="J227"/>
  <c r="K227" s="1"/>
  <c r="I227"/>
  <c r="H227"/>
  <c r="G227"/>
  <c r="AG226"/>
  <c r="AD226"/>
  <c r="AC226"/>
  <c r="L226"/>
  <c r="J226"/>
  <c r="K226" s="1"/>
  <c r="I226"/>
  <c r="H226"/>
  <c r="G226"/>
  <c r="AG225"/>
  <c r="AD225"/>
  <c r="AC225"/>
  <c r="L225"/>
  <c r="J225"/>
  <c r="K225" s="1"/>
  <c r="I225"/>
  <c r="H225"/>
  <c r="G225"/>
  <c r="AG224"/>
  <c r="AD224"/>
  <c r="AC224"/>
  <c r="L224"/>
  <c r="J224"/>
  <c r="K224" s="1"/>
  <c r="I224"/>
  <c r="H224"/>
  <c r="G224"/>
  <c r="AG223"/>
  <c r="AD223"/>
  <c r="AC223"/>
  <c r="L223"/>
  <c r="J223"/>
  <c r="K223" s="1"/>
  <c r="I223"/>
  <c r="H223"/>
  <c r="G223"/>
  <c r="AG222"/>
  <c r="AD222"/>
  <c r="AC222"/>
  <c r="L222"/>
  <c r="J222"/>
  <c r="K222" s="1"/>
  <c r="I222"/>
  <c r="H222"/>
  <c r="G222"/>
  <c r="AG221"/>
  <c r="AD221"/>
  <c r="AC221"/>
  <c r="L221"/>
  <c r="J221"/>
  <c r="K221" s="1"/>
  <c r="I221"/>
  <c r="H221"/>
  <c r="G221"/>
  <c r="AG220"/>
  <c r="AD220"/>
  <c r="AC220"/>
  <c r="L220"/>
  <c r="J220"/>
  <c r="K220" s="1"/>
  <c r="I220"/>
  <c r="H220"/>
  <c r="G220"/>
  <c r="AG219"/>
  <c r="AD219"/>
  <c r="AC219"/>
  <c r="L219"/>
  <c r="J219"/>
  <c r="K219" s="1"/>
  <c r="I219"/>
  <c r="H219"/>
  <c r="G219"/>
  <c r="AG218"/>
  <c r="AD218"/>
  <c r="AC218"/>
  <c r="L218"/>
  <c r="J218"/>
  <c r="K218" s="1"/>
  <c r="I218"/>
  <c r="H218"/>
  <c r="G218"/>
  <c r="AG217"/>
  <c r="AD217"/>
  <c r="AC217"/>
  <c r="L217"/>
  <c r="J217"/>
  <c r="K217" s="1"/>
  <c r="I217"/>
  <c r="H217"/>
  <c r="G217"/>
  <c r="AG216"/>
  <c r="AD216"/>
  <c r="AC216"/>
  <c r="L216"/>
  <c r="J216"/>
  <c r="K216" s="1"/>
  <c r="I216"/>
  <c r="H216"/>
  <c r="G216"/>
  <c r="CE215"/>
  <c r="AG215"/>
  <c r="AC215"/>
  <c r="AD215" s="1"/>
  <c r="L215"/>
  <c r="J215"/>
  <c r="K215" s="1"/>
  <c r="O215" s="1"/>
  <c r="BY167" s="1"/>
  <c r="I215"/>
  <c r="H215"/>
  <c r="G215"/>
  <c r="BY214"/>
  <c r="BX214"/>
  <c r="BW214"/>
  <c r="BV214"/>
  <c r="BU214"/>
  <c r="AG214"/>
  <c r="AC214"/>
  <c r="AD214" s="1"/>
  <c r="L214"/>
  <c r="K214"/>
  <c r="O214" s="1"/>
  <c r="J214"/>
  <c r="I214"/>
  <c r="H214"/>
  <c r="G214"/>
  <c r="BY213"/>
  <c r="BX213"/>
  <c r="BW213"/>
  <c r="BV213"/>
  <c r="BU213"/>
  <c r="AG213"/>
  <c r="AC213"/>
  <c r="AD213" s="1"/>
  <c r="L213"/>
  <c r="J213"/>
  <c r="K213" s="1"/>
  <c r="O213" s="1"/>
  <c r="BY165" s="1"/>
  <c r="I213"/>
  <c r="H213"/>
  <c r="G213"/>
  <c r="BY212"/>
  <c r="BX212"/>
  <c r="BW212"/>
  <c r="BV212"/>
  <c r="BU212"/>
  <c r="AG212"/>
  <c r="AC212"/>
  <c r="AD212" s="1"/>
  <c r="L212"/>
  <c r="K212"/>
  <c r="O212" s="1"/>
  <c r="J212"/>
  <c r="I212"/>
  <c r="H212"/>
  <c r="G212"/>
  <c r="BW188" s="1"/>
  <c r="BY211"/>
  <c r="BX211"/>
  <c r="BW211"/>
  <c r="BV211"/>
  <c r="BU211"/>
  <c r="AG211"/>
  <c r="AC211"/>
  <c r="AD211" s="1"/>
  <c r="L211"/>
  <c r="J211"/>
  <c r="K211" s="1"/>
  <c r="O211" s="1"/>
  <c r="I211"/>
  <c r="H211"/>
  <c r="G211"/>
  <c r="BY210"/>
  <c r="BX210"/>
  <c r="BW210"/>
  <c r="BV210"/>
  <c r="BU210"/>
  <c r="AG210"/>
  <c r="AC210"/>
  <c r="AD210" s="1"/>
  <c r="L210"/>
  <c r="K210"/>
  <c r="O210" s="1"/>
  <c r="J210"/>
  <c r="I210"/>
  <c r="H210"/>
  <c r="G210"/>
  <c r="BX209"/>
  <c r="BW209"/>
  <c r="BV209"/>
  <c r="BU209"/>
  <c r="AG209"/>
  <c r="AC209"/>
  <c r="AD209" s="1"/>
  <c r="L209"/>
  <c r="J209"/>
  <c r="K209" s="1"/>
  <c r="O209" s="1"/>
  <c r="BY130" s="1"/>
  <c r="I209"/>
  <c r="H209"/>
  <c r="G209"/>
  <c r="BX208"/>
  <c r="BW208"/>
  <c r="BV208"/>
  <c r="BU208"/>
  <c r="AG208"/>
  <c r="AC208"/>
  <c r="AD208" s="1"/>
  <c r="L208"/>
  <c r="J208"/>
  <c r="K208" s="1"/>
  <c r="O208" s="1"/>
  <c r="BY129" s="1"/>
  <c r="I208"/>
  <c r="H208"/>
  <c r="G208"/>
  <c r="BX207"/>
  <c r="BW207"/>
  <c r="BV207"/>
  <c r="BU207"/>
  <c r="AG207"/>
  <c r="AC207"/>
  <c r="AD207" s="1"/>
  <c r="L207"/>
  <c r="J207"/>
  <c r="K207" s="1"/>
  <c r="O207" s="1"/>
  <c r="BY128" s="1"/>
  <c r="I207"/>
  <c r="H207"/>
  <c r="G207"/>
  <c r="BX206"/>
  <c r="BW206"/>
  <c r="BV206"/>
  <c r="BU206"/>
  <c r="AG206"/>
  <c r="AC206"/>
  <c r="AD206" s="1"/>
  <c r="L206"/>
  <c r="J206"/>
  <c r="K206" s="1"/>
  <c r="O206" s="1"/>
  <c r="BY127" s="1"/>
  <c r="I206"/>
  <c r="H206"/>
  <c r="G206"/>
  <c r="BY205"/>
  <c r="BX205"/>
  <c r="BW205"/>
  <c r="BV205"/>
  <c r="BU205"/>
  <c r="AG205"/>
  <c r="AC205"/>
  <c r="AD205" s="1"/>
  <c r="L205"/>
  <c r="K205"/>
  <c r="O205" s="1"/>
  <c r="J205"/>
  <c r="I205"/>
  <c r="H205"/>
  <c r="G205"/>
  <c r="BX204"/>
  <c r="BW204"/>
  <c r="BV204"/>
  <c r="BU204"/>
  <c r="AG204"/>
  <c r="AC204"/>
  <c r="AD204" s="1"/>
  <c r="L204"/>
  <c r="J204"/>
  <c r="K204" s="1"/>
  <c r="O204" s="1"/>
  <c r="I204"/>
  <c r="H204"/>
  <c r="G204"/>
  <c r="BY203"/>
  <c r="BX203"/>
  <c r="BW203"/>
  <c r="BV203"/>
  <c r="BU203"/>
  <c r="AG203"/>
  <c r="AC203"/>
  <c r="AD203" s="1"/>
  <c r="L203"/>
  <c r="J203"/>
  <c r="K203" s="1"/>
  <c r="O203" s="1"/>
  <c r="I203"/>
  <c r="H203"/>
  <c r="G203"/>
  <c r="BX202"/>
  <c r="BW202"/>
  <c r="BV202"/>
  <c r="BU202"/>
  <c r="AG202"/>
  <c r="AC202"/>
  <c r="AD202" s="1"/>
  <c r="L202"/>
  <c r="J202"/>
  <c r="K202" s="1"/>
  <c r="O202" s="1"/>
  <c r="I202"/>
  <c r="H202"/>
  <c r="G202"/>
  <c r="BX201"/>
  <c r="BW201"/>
  <c r="BV201"/>
  <c r="BU201"/>
  <c r="AG201"/>
  <c r="AC201"/>
  <c r="AD201" s="1"/>
  <c r="L201"/>
  <c r="K201"/>
  <c r="O201" s="1"/>
  <c r="J201"/>
  <c r="I201"/>
  <c r="H201"/>
  <c r="G201"/>
  <c r="BW187" s="1"/>
  <c r="BX200"/>
  <c r="BW200"/>
  <c r="BV200"/>
  <c r="BU200"/>
  <c r="AG200"/>
  <c r="AC200"/>
  <c r="AD200" s="1"/>
  <c r="L200"/>
  <c r="J200"/>
  <c r="K200" s="1"/>
  <c r="O200" s="1"/>
  <c r="I200"/>
  <c r="H200"/>
  <c r="BX164" s="1"/>
  <c r="G200"/>
  <c r="BX199"/>
  <c r="BW199"/>
  <c r="BV199"/>
  <c r="BU199"/>
  <c r="AG199"/>
  <c r="AC199"/>
  <c r="AD199" s="1"/>
  <c r="L199"/>
  <c r="J199"/>
  <c r="K199" s="1"/>
  <c r="O199" s="1"/>
  <c r="I199"/>
  <c r="H199"/>
  <c r="G199"/>
  <c r="BX198"/>
  <c r="BW198"/>
  <c r="BV198"/>
  <c r="BU198"/>
  <c r="AG198"/>
  <c r="AC198"/>
  <c r="AD198" s="1"/>
  <c r="L198"/>
  <c r="J198"/>
  <c r="K198" s="1"/>
  <c r="I198"/>
  <c r="H198"/>
  <c r="G198"/>
  <c r="BX197"/>
  <c r="BW197"/>
  <c r="BV197"/>
  <c r="BU197"/>
  <c r="AG197"/>
  <c r="AC197"/>
  <c r="AD197" s="1"/>
  <c r="L197"/>
  <c r="J197"/>
  <c r="K197" s="1"/>
  <c r="O197" s="1"/>
  <c r="BY161" s="1"/>
  <c r="I197"/>
  <c r="H197"/>
  <c r="G197"/>
  <c r="BX196"/>
  <c r="BW196"/>
  <c r="BV196"/>
  <c r="BU196"/>
  <c r="AG196"/>
  <c r="AD196"/>
  <c r="AC196"/>
  <c r="L196"/>
  <c r="J196"/>
  <c r="K196" s="1"/>
  <c r="I196"/>
  <c r="H196"/>
  <c r="G196"/>
  <c r="BX195"/>
  <c r="BW195"/>
  <c r="BV195"/>
  <c r="BU195"/>
  <c r="AG195"/>
  <c r="AC195"/>
  <c r="AD195" s="1"/>
  <c r="L195"/>
  <c r="J195"/>
  <c r="K195" s="1"/>
  <c r="O195" s="1"/>
  <c r="BY159" s="1"/>
  <c r="I195"/>
  <c r="H195"/>
  <c r="G195"/>
  <c r="BX194"/>
  <c r="BW194"/>
  <c r="BV194"/>
  <c r="BU194"/>
  <c r="AG194"/>
  <c r="AD194"/>
  <c r="AC194"/>
  <c r="L194"/>
  <c r="J194"/>
  <c r="K194" s="1"/>
  <c r="I194"/>
  <c r="H194"/>
  <c r="G194"/>
  <c r="BX193"/>
  <c r="BW193"/>
  <c r="BV193"/>
  <c r="BU193"/>
  <c r="AG193"/>
  <c r="AC193"/>
  <c r="AD193" s="1"/>
  <c r="L193"/>
  <c r="J193"/>
  <c r="K193" s="1"/>
  <c r="O193" s="1"/>
  <c r="BY157" s="1"/>
  <c r="I193"/>
  <c r="H193"/>
  <c r="G193"/>
  <c r="BX192"/>
  <c r="BW192"/>
  <c r="BV192"/>
  <c r="BU192"/>
  <c r="AG192"/>
  <c r="AD192"/>
  <c r="AC192"/>
  <c r="L192"/>
  <c r="J192"/>
  <c r="K192" s="1"/>
  <c r="I192"/>
  <c r="H192"/>
  <c r="BX186" s="1"/>
  <c r="G192"/>
  <c r="BX191"/>
  <c r="BW191"/>
  <c r="BV191"/>
  <c r="BU191"/>
  <c r="AG191"/>
  <c r="AC191"/>
  <c r="AD191" s="1"/>
  <c r="L191"/>
  <c r="J191"/>
  <c r="K191" s="1"/>
  <c r="O191" s="1"/>
  <c r="I191"/>
  <c r="H191"/>
  <c r="BX184" s="1"/>
  <c r="G191"/>
  <c r="BX190"/>
  <c r="BW190"/>
  <c r="BV190"/>
  <c r="BU190"/>
  <c r="AG190"/>
  <c r="AD190"/>
  <c r="AC190"/>
  <c r="L190"/>
  <c r="J190"/>
  <c r="K190" s="1"/>
  <c r="I190"/>
  <c r="H190"/>
  <c r="G190"/>
  <c r="BX189"/>
  <c r="BW189"/>
  <c r="BV189"/>
  <c r="BU189"/>
  <c r="AG189"/>
  <c r="AC189"/>
  <c r="AD189" s="1"/>
  <c r="L189"/>
  <c r="J189"/>
  <c r="K189" s="1"/>
  <c r="O189" s="1"/>
  <c r="I189"/>
  <c r="H189"/>
  <c r="G189"/>
  <c r="BX188"/>
  <c r="BV188"/>
  <c r="BU188"/>
  <c r="AG188"/>
  <c r="AC188"/>
  <c r="AD188" s="1"/>
  <c r="L188"/>
  <c r="J188"/>
  <c r="K188" s="1"/>
  <c r="O188" s="1"/>
  <c r="I188"/>
  <c r="H188"/>
  <c r="G188"/>
  <c r="BX187"/>
  <c r="BV187"/>
  <c r="BU187"/>
  <c r="AG187"/>
  <c r="AC187"/>
  <c r="AD187" s="1"/>
  <c r="L187"/>
  <c r="J187"/>
  <c r="K187" s="1"/>
  <c r="O187" s="1"/>
  <c r="I187"/>
  <c r="H187"/>
  <c r="G187"/>
  <c r="BW186"/>
  <c r="BV186"/>
  <c r="BU186"/>
  <c r="AG186"/>
  <c r="AD186"/>
  <c r="AC186"/>
  <c r="L186"/>
  <c r="J186"/>
  <c r="K186" s="1"/>
  <c r="I186"/>
  <c r="H186"/>
  <c r="G186"/>
  <c r="BX185"/>
  <c r="BW185"/>
  <c r="BV185"/>
  <c r="BU185"/>
  <c r="AG185"/>
  <c r="AC185"/>
  <c r="AD185" s="1"/>
  <c r="L185"/>
  <c r="J185"/>
  <c r="K185" s="1"/>
  <c r="O185" s="1"/>
  <c r="I185"/>
  <c r="H185"/>
  <c r="G185"/>
  <c r="BW184"/>
  <c r="BV184"/>
  <c r="BU184"/>
  <c r="AG184"/>
  <c r="AD184"/>
  <c r="AC184"/>
  <c r="L184"/>
  <c r="J184"/>
  <c r="K184" s="1"/>
  <c r="I184"/>
  <c r="H184"/>
  <c r="G184"/>
  <c r="BV183"/>
  <c r="BU183"/>
  <c r="AG183"/>
  <c r="AC183"/>
  <c r="AD183" s="1"/>
  <c r="L183"/>
  <c r="J183"/>
  <c r="K183" s="1"/>
  <c r="O183" s="1"/>
  <c r="I183"/>
  <c r="H183"/>
  <c r="BX156" s="1"/>
  <c r="G183"/>
  <c r="BX182"/>
  <c r="BW182"/>
  <c r="BV182"/>
  <c r="BU182"/>
  <c r="AG182"/>
  <c r="AD182"/>
  <c r="AC182"/>
  <c r="L182"/>
  <c r="J182"/>
  <c r="K182" s="1"/>
  <c r="I182"/>
  <c r="H182"/>
  <c r="G182"/>
  <c r="BX181"/>
  <c r="BW181"/>
  <c r="BV181"/>
  <c r="BU181"/>
  <c r="AG181"/>
  <c r="AC181"/>
  <c r="AD181" s="1"/>
  <c r="L181"/>
  <c r="J181"/>
  <c r="K181" s="1"/>
  <c r="O181" s="1"/>
  <c r="P181" s="1"/>
  <c r="I181"/>
  <c r="H181"/>
  <c r="G181"/>
  <c r="BX180"/>
  <c r="BW180"/>
  <c r="BV180"/>
  <c r="BU180"/>
  <c r="AG180"/>
  <c r="AD180"/>
  <c r="AC180"/>
  <c r="L180"/>
  <c r="J180"/>
  <c r="K180" s="1"/>
  <c r="I180"/>
  <c r="H180"/>
  <c r="G180"/>
  <c r="BX179"/>
  <c r="BW179"/>
  <c r="BV179"/>
  <c r="BU179"/>
  <c r="AG179"/>
  <c r="AC179"/>
  <c r="AD179" s="1"/>
  <c r="L179"/>
  <c r="J179"/>
  <c r="K179" s="1"/>
  <c r="O179" s="1"/>
  <c r="P179" s="1"/>
  <c r="I179"/>
  <c r="H179"/>
  <c r="G179"/>
  <c r="BX178"/>
  <c r="BW178"/>
  <c r="BV178"/>
  <c r="BU178"/>
  <c r="AG178"/>
  <c r="AD178"/>
  <c r="AC178"/>
  <c r="L178"/>
  <c r="J178"/>
  <c r="K178" s="1"/>
  <c r="I178"/>
  <c r="H178"/>
  <c r="G178"/>
  <c r="BX177"/>
  <c r="BW177"/>
  <c r="BV177"/>
  <c r="BU177"/>
  <c r="AG177"/>
  <c r="AC177"/>
  <c r="AD177" s="1"/>
  <c r="L177"/>
  <c r="J177"/>
  <c r="K177" s="1"/>
  <c r="O177" s="1"/>
  <c r="P177" s="1"/>
  <c r="I177"/>
  <c r="H177"/>
  <c r="G177"/>
  <c r="BX176"/>
  <c r="BW176"/>
  <c r="BV176"/>
  <c r="BU176"/>
  <c r="AG176"/>
  <c r="AD176"/>
  <c r="AC176"/>
  <c r="L176"/>
  <c r="J176"/>
  <c r="K176" s="1"/>
  <c r="I176"/>
  <c r="H176"/>
  <c r="G176"/>
  <c r="BX175"/>
  <c r="BW175"/>
  <c r="BV175"/>
  <c r="BU175"/>
  <c r="AG175"/>
  <c r="AC175"/>
  <c r="AD175" s="1"/>
  <c r="L175"/>
  <c r="J175"/>
  <c r="K175" s="1"/>
  <c r="O175" s="1"/>
  <c r="P175" s="1"/>
  <c r="I175"/>
  <c r="H175"/>
  <c r="BX151" s="1"/>
  <c r="G175"/>
  <c r="BX174"/>
  <c r="BW174"/>
  <c r="BV174"/>
  <c r="BU174"/>
  <c r="AG174"/>
  <c r="AD174"/>
  <c r="AC174"/>
  <c r="L174"/>
  <c r="J174"/>
  <c r="K174" s="1"/>
  <c r="I174"/>
  <c r="H174"/>
  <c r="G174"/>
  <c r="BX173"/>
  <c r="BW173"/>
  <c r="BV173"/>
  <c r="BU173"/>
  <c r="AG173"/>
  <c r="AC173"/>
  <c r="AD173" s="1"/>
  <c r="L173"/>
  <c r="J173"/>
  <c r="K173" s="1"/>
  <c r="O173" s="1"/>
  <c r="P173" s="1"/>
  <c r="I173"/>
  <c r="H173"/>
  <c r="G173"/>
  <c r="BX172"/>
  <c r="BW172"/>
  <c r="BV172"/>
  <c r="BU172"/>
  <c r="AG172"/>
  <c r="AD172"/>
  <c r="AC172"/>
  <c r="L172"/>
  <c r="J172"/>
  <c r="K172" s="1"/>
  <c r="I172"/>
  <c r="H172"/>
  <c r="G172"/>
  <c r="BX171"/>
  <c r="BW171"/>
  <c r="BV171"/>
  <c r="BU171"/>
  <c r="AG171"/>
  <c r="AC171"/>
  <c r="AD171" s="1"/>
  <c r="L171"/>
  <c r="J171"/>
  <c r="K171" s="1"/>
  <c r="O171" s="1"/>
  <c r="P171" s="1"/>
  <c r="I171"/>
  <c r="H171"/>
  <c r="G171"/>
  <c r="BX170"/>
  <c r="BW170"/>
  <c r="BV170"/>
  <c r="BU170"/>
  <c r="AG170"/>
  <c r="AC170"/>
  <c r="AD170" s="1"/>
  <c r="L170"/>
  <c r="J170"/>
  <c r="K170" s="1"/>
  <c r="O170" s="1"/>
  <c r="P170" s="1"/>
  <c r="I170"/>
  <c r="H170"/>
  <c r="G170"/>
  <c r="BX169"/>
  <c r="BW169"/>
  <c r="BV169"/>
  <c r="BU169"/>
  <c r="AG169"/>
  <c r="AD169"/>
  <c r="AC169"/>
  <c r="L169"/>
  <c r="J169"/>
  <c r="K169" s="1"/>
  <c r="I169"/>
  <c r="H169"/>
  <c r="G169"/>
  <c r="BX168"/>
  <c r="BW168"/>
  <c r="BV168"/>
  <c r="BU168"/>
  <c r="AG168"/>
  <c r="AD168"/>
  <c r="AC168"/>
  <c r="L168"/>
  <c r="J168"/>
  <c r="K168" s="1"/>
  <c r="I168"/>
  <c r="H168"/>
  <c r="G168"/>
  <c r="BX167"/>
  <c r="BW167"/>
  <c r="BV167"/>
  <c r="BU167"/>
  <c r="AG167"/>
  <c r="AC167"/>
  <c r="AD167" s="1"/>
  <c r="L167"/>
  <c r="J167"/>
  <c r="K167" s="1"/>
  <c r="O167" s="1"/>
  <c r="P167" s="1"/>
  <c r="I167"/>
  <c r="H167"/>
  <c r="G167"/>
  <c r="BY166"/>
  <c r="BX166"/>
  <c r="BW166"/>
  <c r="BV166"/>
  <c r="BU166"/>
  <c r="AG166"/>
  <c r="AD166"/>
  <c r="AC166"/>
  <c r="L166"/>
  <c r="J166"/>
  <c r="K166" s="1"/>
  <c r="I166"/>
  <c r="H166"/>
  <c r="G166"/>
  <c r="BX165"/>
  <c r="BW165"/>
  <c r="BV165"/>
  <c r="BU165"/>
  <c r="AG165"/>
  <c r="AC165"/>
  <c r="AD165" s="1"/>
  <c r="L165"/>
  <c r="J165"/>
  <c r="K165" s="1"/>
  <c r="O165" s="1"/>
  <c r="P165" s="1"/>
  <c r="I165"/>
  <c r="H165"/>
  <c r="G165"/>
  <c r="BW164"/>
  <c r="BV164"/>
  <c r="BU164"/>
  <c r="AG164"/>
  <c r="AD164"/>
  <c r="AC164"/>
  <c r="L164"/>
  <c r="J164"/>
  <c r="K164" s="1"/>
  <c r="I164"/>
  <c r="H164"/>
  <c r="G164"/>
  <c r="BX163"/>
  <c r="BW163"/>
  <c r="BV163"/>
  <c r="BU163"/>
  <c r="AG163"/>
  <c r="AC163"/>
  <c r="AD163" s="1"/>
  <c r="L163"/>
  <c r="J163"/>
  <c r="K163" s="1"/>
  <c r="O163" s="1"/>
  <c r="P163" s="1"/>
  <c r="I163"/>
  <c r="H163"/>
  <c r="G163"/>
  <c r="BX162"/>
  <c r="BW162"/>
  <c r="BV162"/>
  <c r="BU162"/>
  <c r="AG162"/>
  <c r="AD162"/>
  <c r="AC162"/>
  <c r="L162"/>
  <c r="J162"/>
  <c r="K162" s="1"/>
  <c r="I162"/>
  <c r="H162"/>
  <c r="G162"/>
  <c r="BX161"/>
  <c r="BW161"/>
  <c r="BV161"/>
  <c r="BU161"/>
  <c r="AG161"/>
  <c r="AC161"/>
  <c r="AD161" s="1"/>
  <c r="L161"/>
  <c r="J161"/>
  <c r="K161" s="1"/>
  <c r="O161" s="1"/>
  <c r="P161" s="1"/>
  <c r="I161"/>
  <c r="H161"/>
  <c r="G161"/>
  <c r="BX160"/>
  <c r="BW160"/>
  <c r="BV160"/>
  <c r="BU160"/>
  <c r="AG160"/>
  <c r="AD160"/>
  <c r="AC160"/>
  <c r="L160"/>
  <c r="J160"/>
  <c r="K160" s="1"/>
  <c r="I160"/>
  <c r="H160"/>
  <c r="G160"/>
  <c r="BX159"/>
  <c r="BW159"/>
  <c r="BV159"/>
  <c r="BU159"/>
  <c r="AG159"/>
  <c r="AC159"/>
  <c r="AD159" s="1"/>
  <c r="L159"/>
  <c r="J159"/>
  <c r="K159" s="1"/>
  <c r="O159" s="1"/>
  <c r="P159" s="1"/>
  <c r="I159"/>
  <c r="H159"/>
  <c r="G159"/>
  <c r="BX158"/>
  <c r="BW158"/>
  <c r="BV158"/>
  <c r="BU158"/>
  <c r="AG158"/>
  <c r="AD158"/>
  <c r="AC158"/>
  <c r="L158"/>
  <c r="J158"/>
  <c r="K158" s="1"/>
  <c r="I158"/>
  <c r="H158"/>
  <c r="G158"/>
  <c r="BX157"/>
  <c r="BW157"/>
  <c r="BV157"/>
  <c r="BU157"/>
  <c r="AG157"/>
  <c r="AC157"/>
  <c r="AD157" s="1"/>
  <c r="L157"/>
  <c r="J157"/>
  <c r="K157" s="1"/>
  <c r="O157" s="1"/>
  <c r="P157" s="1"/>
  <c r="I157"/>
  <c r="H157"/>
  <c r="BX183" s="1"/>
  <c r="G157"/>
  <c r="BW183" s="1"/>
  <c r="BY156"/>
  <c r="BW156"/>
  <c r="BV156"/>
  <c r="BU156"/>
  <c r="AG156"/>
  <c r="AC156"/>
  <c r="AD156" s="1"/>
  <c r="L156"/>
  <c r="J156"/>
  <c r="K156" s="1"/>
  <c r="I156"/>
  <c r="H156"/>
  <c r="BX150" s="1"/>
  <c r="G156"/>
  <c r="BV155"/>
  <c r="BU155"/>
  <c r="AG155"/>
  <c r="AD155"/>
  <c r="AC155"/>
  <c r="L155"/>
  <c r="J155"/>
  <c r="K155" s="1"/>
  <c r="I155"/>
  <c r="H155"/>
  <c r="G155"/>
  <c r="BV154"/>
  <c r="BU154"/>
  <c r="AG154"/>
  <c r="AC154"/>
  <c r="AD154" s="1"/>
  <c r="L154"/>
  <c r="J154"/>
  <c r="K154" s="1"/>
  <c r="O154" s="1"/>
  <c r="I154"/>
  <c r="H154"/>
  <c r="G154"/>
  <c r="BV153"/>
  <c r="BU153"/>
  <c r="AG153"/>
  <c r="AD153"/>
  <c r="AC153"/>
  <c r="L153"/>
  <c r="J153"/>
  <c r="K153" s="1"/>
  <c r="I153"/>
  <c r="H153"/>
  <c r="G153"/>
  <c r="BV152"/>
  <c r="BU152"/>
  <c r="AG152"/>
  <c r="AC152"/>
  <c r="AD152" s="1"/>
  <c r="L152"/>
  <c r="J152"/>
  <c r="K152" s="1"/>
  <c r="O152" s="1"/>
  <c r="I152"/>
  <c r="H152"/>
  <c r="G152"/>
  <c r="BY151"/>
  <c r="BW151"/>
  <c r="BV151"/>
  <c r="BU151"/>
  <c r="AG151"/>
  <c r="AD151"/>
  <c r="AC151"/>
  <c r="L151"/>
  <c r="J151"/>
  <c r="K151" s="1"/>
  <c r="I151"/>
  <c r="H151"/>
  <c r="G151"/>
  <c r="BW150"/>
  <c r="BV150"/>
  <c r="BU150"/>
  <c r="AG150"/>
  <c r="AD150"/>
  <c r="AC150"/>
  <c r="L150"/>
  <c r="J150"/>
  <c r="K150" s="1"/>
  <c r="O150" s="1"/>
  <c r="I150"/>
  <c r="H150"/>
  <c r="G150"/>
  <c r="BV149"/>
  <c r="BU149"/>
  <c r="AG149"/>
  <c r="AD149"/>
  <c r="AC149"/>
  <c r="L149"/>
  <c r="J149"/>
  <c r="K149" s="1"/>
  <c r="I149"/>
  <c r="H149"/>
  <c r="BX111" s="1"/>
  <c r="G149"/>
  <c r="BV148"/>
  <c r="BU148"/>
  <c r="AG148"/>
  <c r="AC148"/>
  <c r="AD148" s="1"/>
  <c r="L148"/>
  <c r="J148"/>
  <c r="K148" s="1"/>
  <c r="I148"/>
  <c r="H148"/>
  <c r="G148"/>
  <c r="BV147"/>
  <c r="BU147"/>
  <c r="AG147"/>
  <c r="AD147"/>
  <c r="AC147"/>
  <c r="L147"/>
  <c r="J147"/>
  <c r="K147" s="1"/>
  <c r="I147"/>
  <c r="H147"/>
  <c r="G147"/>
  <c r="BV146"/>
  <c r="BU146"/>
  <c r="AG146"/>
  <c r="AC146"/>
  <c r="AD146" s="1"/>
  <c r="L146"/>
  <c r="J146"/>
  <c r="K146" s="1"/>
  <c r="I146"/>
  <c r="H146"/>
  <c r="G146"/>
  <c r="BX145"/>
  <c r="BW145"/>
  <c r="BV145"/>
  <c r="BU145"/>
  <c r="AG145"/>
  <c r="AD145"/>
  <c r="AC145"/>
  <c r="L145"/>
  <c r="J145"/>
  <c r="K145" s="1"/>
  <c r="I145"/>
  <c r="H145"/>
  <c r="G145"/>
  <c r="BX144"/>
  <c r="BW144"/>
  <c r="BV144"/>
  <c r="BU144"/>
  <c r="AG144"/>
  <c r="AC144"/>
  <c r="AD144" s="1"/>
  <c r="L144"/>
  <c r="J144"/>
  <c r="K144" s="1"/>
  <c r="I144"/>
  <c r="H144"/>
  <c r="G144"/>
  <c r="BX143"/>
  <c r="BW143"/>
  <c r="BV143"/>
  <c r="BU143"/>
  <c r="AG143"/>
  <c r="AD143"/>
  <c r="AC143"/>
  <c r="L143"/>
  <c r="J143"/>
  <c r="K143" s="1"/>
  <c r="I143"/>
  <c r="H143"/>
  <c r="G143"/>
  <c r="BX142"/>
  <c r="BW142"/>
  <c r="BV142"/>
  <c r="BU142"/>
  <c r="AG142"/>
  <c r="AC142"/>
  <c r="AD142" s="1"/>
  <c r="L142"/>
  <c r="J142"/>
  <c r="K142" s="1"/>
  <c r="I142"/>
  <c r="H142"/>
  <c r="G142"/>
  <c r="BX141"/>
  <c r="BW141"/>
  <c r="BV141"/>
  <c r="BU141"/>
  <c r="AG141"/>
  <c r="AD141"/>
  <c r="AC141"/>
  <c r="L141"/>
  <c r="J141"/>
  <c r="K141" s="1"/>
  <c r="I141"/>
  <c r="H141"/>
  <c r="G141"/>
  <c r="BX140"/>
  <c r="BW140"/>
  <c r="BV140"/>
  <c r="BU140"/>
  <c r="AG140"/>
  <c r="AC140"/>
  <c r="AD140" s="1"/>
  <c r="L140"/>
  <c r="J140"/>
  <c r="K140" s="1"/>
  <c r="I140"/>
  <c r="H140"/>
  <c r="G140"/>
  <c r="BX139"/>
  <c r="BW139"/>
  <c r="BV139"/>
  <c r="BU139"/>
  <c r="AG139"/>
  <c r="AD139"/>
  <c r="AC139"/>
  <c r="L139"/>
  <c r="J139"/>
  <c r="K139" s="1"/>
  <c r="I139"/>
  <c r="H139"/>
  <c r="G139"/>
  <c r="BX138"/>
  <c r="BW138"/>
  <c r="BV138"/>
  <c r="BU138"/>
  <c r="AG138"/>
  <c r="AC138"/>
  <c r="AD138" s="1"/>
  <c r="L138"/>
  <c r="J138"/>
  <c r="K138" s="1"/>
  <c r="I138"/>
  <c r="H138"/>
  <c r="G138"/>
  <c r="BX137"/>
  <c r="BW137"/>
  <c r="BV137"/>
  <c r="BU137"/>
  <c r="AG137"/>
  <c r="AD137"/>
  <c r="AC137"/>
  <c r="L137"/>
  <c r="J137"/>
  <c r="K137" s="1"/>
  <c r="I137"/>
  <c r="H137"/>
  <c r="G137"/>
  <c r="BX136"/>
  <c r="BW136"/>
  <c r="BV136"/>
  <c r="BU136"/>
  <c r="AG136"/>
  <c r="AD136"/>
  <c r="AC136"/>
  <c r="L136"/>
  <c r="J136"/>
  <c r="K136" s="1"/>
  <c r="I136"/>
  <c r="H136"/>
  <c r="G136"/>
  <c r="BX135"/>
  <c r="BW135"/>
  <c r="BV135"/>
  <c r="BU135"/>
  <c r="AG135"/>
  <c r="AC135"/>
  <c r="AD135" s="1"/>
  <c r="L135"/>
  <c r="J135"/>
  <c r="K135" s="1"/>
  <c r="O135" s="1"/>
  <c r="I135"/>
  <c r="H135"/>
  <c r="G135"/>
  <c r="BX134"/>
  <c r="BW134"/>
  <c r="BV134"/>
  <c r="BU134"/>
  <c r="AG134"/>
  <c r="AC134"/>
  <c r="AD134" s="1"/>
  <c r="L134"/>
  <c r="J134"/>
  <c r="K134" s="1"/>
  <c r="O134" s="1"/>
  <c r="I134"/>
  <c r="H134"/>
  <c r="BX155" s="1"/>
  <c r="G134"/>
  <c r="BW155" s="1"/>
  <c r="BX133"/>
  <c r="BW133"/>
  <c r="BV133"/>
  <c r="BU133"/>
  <c r="AG133"/>
  <c r="AD133"/>
  <c r="AC133"/>
  <c r="L133"/>
  <c r="J133"/>
  <c r="K133" s="1"/>
  <c r="I133"/>
  <c r="H133"/>
  <c r="BX154" s="1"/>
  <c r="G133"/>
  <c r="BW154" s="1"/>
  <c r="BX132"/>
  <c r="BW132"/>
  <c r="BV132"/>
  <c r="BU132"/>
  <c r="AG132"/>
  <c r="AD132"/>
  <c r="AC132"/>
  <c r="L132"/>
  <c r="J132"/>
  <c r="K132" s="1"/>
  <c r="I132"/>
  <c r="H132"/>
  <c r="G132"/>
  <c r="BY131"/>
  <c r="BX131"/>
  <c r="BW131"/>
  <c r="BV131"/>
  <c r="BU131"/>
  <c r="AG131"/>
  <c r="AC131"/>
  <c r="AD131" s="1"/>
  <c r="L131"/>
  <c r="J131"/>
  <c r="K131" s="1"/>
  <c r="O131" s="1"/>
  <c r="I131"/>
  <c r="H131"/>
  <c r="BX153" s="1"/>
  <c r="G131"/>
  <c r="BW153" s="1"/>
  <c r="BX130"/>
  <c r="BW130"/>
  <c r="BV130"/>
  <c r="BU130"/>
  <c r="AG130"/>
  <c r="AD130"/>
  <c r="AC130"/>
  <c r="L130"/>
  <c r="J130"/>
  <c r="K130" s="1"/>
  <c r="I130"/>
  <c r="H130"/>
  <c r="G130"/>
  <c r="BX129"/>
  <c r="BW129"/>
  <c r="BV129"/>
  <c r="BU129"/>
  <c r="AG129"/>
  <c r="AC129"/>
  <c r="AD129" s="1"/>
  <c r="L129"/>
  <c r="J129"/>
  <c r="K129" s="1"/>
  <c r="O129" s="1"/>
  <c r="I129"/>
  <c r="H129"/>
  <c r="BX109" s="1"/>
  <c r="G129"/>
  <c r="BX128"/>
  <c r="BW128"/>
  <c r="BV128"/>
  <c r="BU128"/>
  <c r="AG128"/>
  <c r="AD128"/>
  <c r="AC128"/>
  <c r="L128"/>
  <c r="J128"/>
  <c r="K128" s="1"/>
  <c r="I128"/>
  <c r="H128"/>
  <c r="G128"/>
  <c r="BW108" s="1"/>
  <c r="BX127"/>
  <c r="BW127"/>
  <c r="BV127"/>
  <c r="BU127"/>
  <c r="AG127"/>
  <c r="AC127"/>
  <c r="AD127" s="1"/>
  <c r="L127"/>
  <c r="J127"/>
  <c r="K127" s="1"/>
  <c r="O127" s="1"/>
  <c r="I127"/>
  <c r="H127"/>
  <c r="BX107" s="1"/>
  <c r="G127"/>
  <c r="BY126"/>
  <c r="BX126"/>
  <c r="BW126"/>
  <c r="BV126"/>
  <c r="BU126"/>
  <c r="AG126"/>
  <c r="AD126"/>
  <c r="AC126"/>
  <c r="L126"/>
  <c r="J126"/>
  <c r="K126" s="1"/>
  <c r="I126"/>
  <c r="H126"/>
  <c r="BX149" s="1"/>
  <c r="G126"/>
  <c r="BW149" s="1"/>
  <c r="BX125"/>
  <c r="BW125"/>
  <c r="BV125"/>
  <c r="BU125"/>
  <c r="AG125"/>
  <c r="AC125"/>
  <c r="AD125" s="1"/>
  <c r="L125"/>
  <c r="J125"/>
  <c r="K125" s="1"/>
  <c r="O125" s="1"/>
  <c r="I125"/>
  <c r="H125"/>
  <c r="BX148" s="1"/>
  <c r="G125"/>
  <c r="BW148" s="1"/>
  <c r="BX124"/>
  <c r="BW124"/>
  <c r="BV124"/>
  <c r="BU124"/>
  <c r="AG124"/>
  <c r="AD124"/>
  <c r="AC124"/>
  <c r="L124"/>
  <c r="J124"/>
  <c r="K124" s="1"/>
  <c r="I124"/>
  <c r="H124"/>
  <c r="BX152" s="1"/>
  <c r="G124"/>
  <c r="BW152" s="1"/>
  <c r="BX123"/>
  <c r="BW123"/>
  <c r="BV123"/>
  <c r="BU123"/>
  <c r="AG123"/>
  <c r="AC123"/>
  <c r="AD123" s="1"/>
  <c r="L123"/>
  <c r="J123"/>
  <c r="K123" s="1"/>
  <c r="O123" s="1"/>
  <c r="I123"/>
  <c r="H123"/>
  <c r="G123"/>
  <c r="BY122"/>
  <c r="BX122"/>
  <c r="BW122"/>
  <c r="BV122"/>
  <c r="BU122"/>
  <c r="AG122"/>
  <c r="AD122"/>
  <c r="AC122"/>
  <c r="L122"/>
  <c r="J122"/>
  <c r="K122" s="1"/>
  <c r="I122"/>
  <c r="H122"/>
  <c r="G122"/>
  <c r="BX121"/>
  <c r="BW121"/>
  <c r="BV121"/>
  <c r="BU121"/>
  <c r="AG121"/>
  <c r="AC121"/>
  <c r="AD121" s="1"/>
  <c r="L121"/>
  <c r="J121"/>
  <c r="K121" s="1"/>
  <c r="O121" s="1"/>
  <c r="I121"/>
  <c r="H121"/>
  <c r="G121"/>
  <c r="BY120"/>
  <c r="BX120"/>
  <c r="BW120"/>
  <c r="BV120"/>
  <c r="BU120"/>
  <c r="AG120"/>
  <c r="AD120"/>
  <c r="AC120"/>
  <c r="L120"/>
  <c r="J120"/>
  <c r="K120" s="1"/>
  <c r="I120"/>
  <c r="H120"/>
  <c r="G120"/>
  <c r="BY119"/>
  <c r="BX119"/>
  <c r="BW119"/>
  <c r="BV119"/>
  <c r="BU119"/>
  <c r="AG119"/>
  <c r="AC119"/>
  <c r="AD119" s="1"/>
  <c r="L119"/>
  <c r="J119"/>
  <c r="K119" s="1"/>
  <c r="O119" s="1"/>
  <c r="I119"/>
  <c r="H119"/>
  <c r="G119"/>
  <c r="BX118"/>
  <c r="BW118"/>
  <c r="BV118"/>
  <c r="BU118"/>
  <c r="AG118"/>
  <c r="AD118"/>
  <c r="AC118"/>
  <c r="L118"/>
  <c r="J118"/>
  <c r="K118" s="1"/>
  <c r="I118"/>
  <c r="H118"/>
  <c r="G118"/>
  <c r="BX117"/>
  <c r="BW117"/>
  <c r="BV117"/>
  <c r="BU117"/>
  <c r="AG117"/>
  <c r="AC117"/>
  <c r="AD117" s="1"/>
  <c r="L117"/>
  <c r="J117"/>
  <c r="K117" s="1"/>
  <c r="O117" s="1"/>
  <c r="I117"/>
  <c r="H117"/>
  <c r="BX147" s="1"/>
  <c r="G117"/>
  <c r="BW147" s="1"/>
  <c r="BY116"/>
  <c r="BX116"/>
  <c r="BW116"/>
  <c r="BV116"/>
  <c r="BU116"/>
  <c r="AG116"/>
  <c r="AD116"/>
  <c r="AC116"/>
  <c r="L116"/>
  <c r="J116"/>
  <c r="K116" s="1"/>
  <c r="I116"/>
  <c r="H116"/>
  <c r="BX146" s="1"/>
  <c r="G116"/>
  <c r="BW146" s="1"/>
  <c r="BX115"/>
  <c r="BW115"/>
  <c r="BV115"/>
  <c r="BU115"/>
  <c r="AG115"/>
  <c r="AC115"/>
  <c r="AD115" s="1"/>
  <c r="L115"/>
  <c r="J115"/>
  <c r="K115" s="1"/>
  <c r="O115" s="1"/>
  <c r="I115"/>
  <c r="H115"/>
  <c r="G115"/>
  <c r="BY114"/>
  <c r="BX114"/>
  <c r="BW114"/>
  <c r="BV114"/>
  <c r="BU114"/>
  <c r="AG114"/>
  <c r="AD114"/>
  <c r="AC114"/>
  <c r="L114"/>
  <c r="J114"/>
  <c r="K114" s="1"/>
  <c r="I114"/>
  <c r="H114"/>
  <c r="G114"/>
  <c r="BX113"/>
  <c r="BW113"/>
  <c r="BV113"/>
  <c r="BU113"/>
  <c r="AG113"/>
  <c r="AC113"/>
  <c r="AD113" s="1"/>
  <c r="L113"/>
  <c r="J113"/>
  <c r="K113" s="1"/>
  <c r="O113" s="1"/>
  <c r="I113"/>
  <c r="H113"/>
  <c r="G113"/>
  <c r="BY112"/>
  <c r="BX112"/>
  <c r="BW112"/>
  <c r="BV112"/>
  <c r="BU112"/>
  <c r="AG112"/>
  <c r="AD112"/>
  <c r="AC112"/>
  <c r="L112"/>
  <c r="J112"/>
  <c r="K112" s="1"/>
  <c r="I112"/>
  <c r="H112"/>
  <c r="G112"/>
  <c r="BW111"/>
  <c r="BV111"/>
  <c r="BU111"/>
  <c r="AG111"/>
  <c r="AD111"/>
  <c r="AC111"/>
  <c r="L111"/>
  <c r="J111"/>
  <c r="K111" s="1"/>
  <c r="O111" s="1"/>
  <c r="BY66" s="1"/>
  <c r="I111"/>
  <c r="H111"/>
  <c r="G111"/>
  <c r="BX110"/>
  <c r="BW110"/>
  <c r="BV110"/>
  <c r="BU110"/>
  <c r="AG110"/>
  <c r="AC110"/>
  <c r="AD110" s="1"/>
  <c r="L110"/>
  <c r="J110"/>
  <c r="K110" s="1"/>
  <c r="O110" s="1"/>
  <c r="I110"/>
  <c r="H110"/>
  <c r="G110"/>
  <c r="BY109"/>
  <c r="BW109"/>
  <c r="BV109"/>
  <c r="BU109"/>
  <c r="AG109"/>
  <c r="AD109"/>
  <c r="AC109"/>
  <c r="L109"/>
  <c r="J109"/>
  <c r="K109" s="1"/>
  <c r="I109"/>
  <c r="H109"/>
  <c r="G109"/>
  <c r="BX108"/>
  <c r="BV108"/>
  <c r="BU108"/>
  <c r="AG108"/>
  <c r="AC108"/>
  <c r="AD108" s="1"/>
  <c r="L108"/>
  <c r="J108"/>
  <c r="K108" s="1"/>
  <c r="O108" s="1"/>
  <c r="I108"/>
  <c r="H108"/>
  <c r="G108"/>
  <c r="BY107"/>
  <c r="BW107"/>
  <c r="BV107"/>
  <c r="BU107"/>
  <c r="AG107"/>
  <c r="AD107"/>
  <c r="AC107"/>
  <c r="L107"/>
  <c r="J107"/>
  <c r="K107" s="1"/>
  <c r="I107"/>
  <c r="H107"/>
  <c r="BX90" s="1"/>
  <c r="G107"/>
  <c r="BV106"/>
  <c r="BU106"/>
  <c r="AG106"/>
  <c r="AC106"/>
  <c r="AD106" s="1"/>
  <c r="L106"/>
  <c r="J106"/>
  <c r="K106" s="1"/>
  <c r="O106" s="1"/>
  <c r="I106"/>
  <c r="H106"/>
  <c r="BX89" s="1"/>
  <c r="G106"/>
  <c r="BV105"/>
  <c r="BU105"/>
  <c r="AG105"/>
  <c r="AD105"/>
  <c r="AC105"/>
  <c r="L105"/>
  <c r="J105"/>
  <c r="K105" s="1"/>
  <c r="I105"/>
  <c r="H105"/>
  <c r="G105"/>
  <c r="BV104"/>
  <c r="BU104"/>
  <c r="AG104"/>
  <c r="AC104"/>
  <c r="AD104" s="1"/>
  <c r="L104"/>
  <c r="J104"/>
  <c r="K104" s="1"/>
  <c r="O104" s="1"/>
  <c r="I104"/>
  <c r="H104"/>
  <c r="G104"/>
  <c r="BV103"/>
  <c r="BU103"/>
  <c r="AG103"/>
  <c r="AD103"/>
  <c r="AC103"/>
  <c r="L103"/>
  <c r="J103"/>
  <c r="K103" s="1"/>
  <c r="I103"/>
  <c r="H103"/>
  <c r="G103"/>
  <c r="BV102"/>
  <c r="BU102"/>
  <c r="AG102"/>
  <c r="AC102"/>
  <c r="AD102" s="1"/>
  <c r="L102"/>
  <c r="J102"/>
  <c r="K102" s="1"/>
  <c r="O102" s="1"/>
  <c r="I102"/>
  <c r="H102"/>
  <c r="G102"/>
  <c r="BV101"/>
  <c r="BU101"/>
  <c r="AG101"/>
  <c r="AD101"/>
  <c r="AC101"/>
  <c r="L101"/>
  <c r="J101"/>
  <c r="K101" s="1"/>
  <c r="I101"/>
  <c r="H101"/>
  <c r="G101"/>
  <c r="BV100"/>
  <c r="BU100"/>
  <c r="AG100"/>
  <c r="AC100"/>
  <c r="AD100" s="1"/>
  <c r="L100"/>
  <c r="J100"/>
  <c r="K100" s="1"/>
  <c r="O100" s="1"/>
  <c r="I100"/>
  <c r="H100"/>
  <c r="G100"/>
  <c r="BW99"/>
  <c r="BV99"/>
  <c r="BU99"/>
  <c r="AG99"/>
  <c r="AD99"/>
  <c r="AC99"/>
  <c r="L99"/>
  <c r="J99"/>
  <c r="K99" s="1"/>
  <c r="I99"/>
  <c r="H99"/>
  <c r="G99"/>
  <c r="BV98"/>
  <c r="BU98"/>
  <c r="AG98"/>
  <c r="AC98"/>
  <c r="AD98" s="1"/>
  <c r="L98"/>
  <c r="J98"/>
  <c r="K98" s="1"/>
  <c r="O98" s="1"/>
  <c r="I98"/>
  <c r="H98"/>
  <c r="G98"/>
  <c r="BW97"/>
  <c r="BV97"/>
  <c r="BU97"/>
  <c r="AG97"/>
  <c r="AD97"/>
  <c r="AC97"/>
  <c r="L97"/>
  <c r="J97"/>
  <c r="K97" s="1"/>
  <c r="I97"/>
  <c r="H97"/>
  <c r="G97"/>
  <c r="BV96"/>
  <c r="BU96"/>
  <c r="AG96"/>
  <c r="AC96"/>
  <c r="AD96" s="1"/>
  <c r="L96"/>
  <c r="J96"/>
  <c r="K96" s="1"/>
  <c r="O96" s="1"/>
  <c r="I96"/>
  <c r="H96"/>
  <c r="G96"/>
  <c r="BW95"/>
  <c r="BV95"/>
  <c r="BU95"/>
  <c r="AG95"/>
  <c r="AD95"/>
  <c r="AC95"/>
  <c r="L95"/>
  <c r="J95"/>
  <c r="K95" s="1"/>
  <c r="I95"/>
  <c r="H95"/>
  <c r="G95"/>
  <c r="BV94"/>
  <c r="BU94"/>
  <c r="AG94"/>
  <c r="AC94"/>
  <c r="AD94" s="1"/>
  <c r="L94"/>
  <c r="J94"/>
  <c r="K94" s="1"/>
  <c r="O94" s="1"/>
  <c r="I94"/>
  <c r="H94"/>
  <c r="BX106" s="1"/>
  <c r="G94"/>
  <c r="BW106" s="1"/>
  <c r="BW93"/>
  <c r="BV93"/>
  <c r="BU93"/>
  <c r="AG93"/>
  <c r="AD93"/>
  <c r="AC93"/>
  <c r="L93"/>
  <c r="J93"/>
  <c r="K93" s="1"/>
  <c r="I93"/>
  <c r="H93"/>
  <c r="BX105" s="1"/>
  <c r="G93"/>
  <c r="BW105" s="1"/>
  <c r="AG92"/>
  <c r="AD92"/>
  <c r="AC92"/>
  <c r="L92"/>
  <c r="J92"/>
  <c r="K92" s="1"/>
  <c r="I92"/>
  <c r="H92"/>
  <c r="BX103" s="1"/>
  <c r="G92"/>
  <c r="BW103" s="1"/>
  <c r="BV91"/>
  <c r="BU91"/>
  <c r="AG91"/>
  <c r="AC91"/>
  <c r="AD91" s="1"/>
  <c r="L91"/>
  <c r="J91"/>
  <c r="K91" s="1"/>
  <c r="O91" s="1"/>
  <c r="I91"/>
  <c r="H91"/>
  <c r="BX102" s="1"/>
  <c r="G91"/>
  <c r="BW102" s="1"/>
  <c r="BW90"/>
  <c r="BV90"/>
  <c r="BU90"/>
  <c r="AG90"/>
  <c r="AD90"/>
  <c r="AC90"/>
  <c r="L90"/>
  <c r="J90"/>
  <c r="K90" s="1"/>
  <c r="I90"/>
  <c r="H90"/>
  <c r="BX101" s="1"/>
  <c r="G90"/>
  <c r="BW101" s="1"/>
  <c r="BW89"/>
  <c r="BV89"/>
  <c r="BU89"/>
  <c r="AG89"/>
  <c r="AC89"/>
  <c r="AD89" s="1"/>
  <c r="L89"/>
  <c r="J89"/>
  <c r="K89" s="1"/>
  <c r="O89" s="1"/>
  <c r="I89"/>
  <c r="H89"/>
  <c r="BX100" s="1"/>
  <c r="G89"/>
  <c r="BW100" s="1"/>
  <c r="BW88"/>
  <c r="BV88"/>
  <c r="BU88"/>
  <c r="AG88"/>
  <c r="AD88"/>
  <c r="AC88"/>
  <c r="L88"/>
  <c r="J88"/>
  <c r="K88" s="1"/>
  <c r="I88"/>
  <c r="H88"/>
  <c r="G88"/>
  <c r="BV87"/>
  <c r="BU87"/>
  <c r="AG87"/>
  <c r="AC87"/>
  <c r="AD87" s="1"/>
  <c r="L87"/>
  <c r="J87"/>
  <c r="K87" s="1"/>
  <c r="O87" s="1"/>
  <c r="I87"/>
  <c r="H87"/>
  <c r="G87"/>
  <c r="BV86"/>
  <c r="BU86"/>
  <c r="AG86"/>
  <c r="AC86"/>
  <c r="AD86" s="1"/>
  <c r="L86"/>
  <c r="J86"/>
  <c r="K86" s="1"/>
  <c r="O86" s="1"/>
  <c r="I86"/>
  <c r="H86"/>
  <c r="BX88" s="1"/>
  <c r="G86"/>
  <c r="BW85"/>
  <c r="BV85"/>
  <c r="BU85"/>
  <c r="AG85"/>
  <c r="AD85"/>
  <c r="AC85"/>
  <c r="L85"/>
  <c r="J85"/>
  <c r="K85" s="1"/>
  <c r="I85"/>
  <c r="H85"/>
  <c r="BX87" s="1"/>
  <c r="G85"/>
  <c r="BW87" s="1"/>
  <c r="BX84"/>
  <c r="BW84"/>
  <c r="BV84"/>
  <c r="BU84"/>
  <c r="AG84"/>
  <c r="AC84"/>
  <c r="AD84" s="1"/>
  <c r="L84"/>
  <c r="J84"/>
  <c r="K84" s="1"/>
  <c r="O84" s="1"/>
  <c r="I84"/>
  <c r="H84"/>
  <c r="BX61" s="1"/>
  <c r="G84"/>
  <c r="BY83"/>
  <c r="BX83"/>
  <c r="BW83"/>
  <c r="BV83"/>
  <c r="BU83"/>
  <c r="AG83"/>
  <c r="AD83"/>
  <c r="AC83"/>
  <c r="L83"/>
  <c r="J83"/>
  <c r="K83" s="1"/>
  <c r="I83"/>
  <c r="H83"/>
  <c r="G83"/>
  <c r="BX82"/>
  <c r="BW82"/>
  <c r="BV82"/>
  <c r="BU82"/>
  <c r="AG82"/>
  <c r="AC82"/>
  <c r="AD82" s="1"/>
  <c r="L82"/>
  <c r="J82"/>
  <c r="K82" s="1"/>
  <c r="O82" s="1"/>
  <c r="I82"/>
  <c r="H82"/>
  <c r="BX59" s="1"/>
  <c r="G82"/>
  <c r="BY81"/>
  <c r="BX81"/>
  <c r="BW81"/>
  <c r="BV81"/>
  <c r="BU81"/>
  <c r="AG81"/>
  <c r="AD81"/>
  <c r="AC81"/>
  <c r="L81"/>
  <c r="J81"/>
  <c r="K81" s="1"/>
  <c r="I81"/>
  <c r="H81"/>
  <c r="G81"/>
  <c r="BW58" s="1"/>
  <c r="BX80"/>
  <c r="BW80"/>
  <c r="BV80"/>
  <c r="BU80"/>
  <c r="AG80"/>
  <c r="AC80"/>
  <c r="AD80" s="1"/>
  <c r="L80"/>
  <c r="J80"/>
  <c r="K80" s="1"/>
  <c r="O80" s="1"/>
  <c r="I80"/>
  <c r="H80"/>
  <c r="G80"/>
  <c r="BY79"/>
  <c r="BX79"/>
  <c r="BW79"/>
  <c r="BV79"/>
  <c r="BU79"/>
  <c r="AG79"/>
  <c r="AD79"/>
  <c r="AC79"/>
  <c r="L79"/>
  <c r="J79"/>
  <c r="K79" s="1"/>
  <c r="I79"/>
  <c r="H79"/>
  <c r="BX104" s="1"/>
  <c r="G79"/>
  <c r="BW104" s="1"/>
  <c r="BY78"/>
  <c r="BX78"/>
  <c r="BW78"/>
  <c r="BV78"/>
  <c r="BU78"/>
  <c r="AG78"/>
  <c r="AC78"/>
  <c r="AD78" s="1"/>
  <c r="L78"/>
  <c r="J78"/>
  <c r="K78" s="1"/>
  <c r="O78" s="1"/>
  <c r="I78"/>
  <c r="H78"/>
  <c r="BX99" s="1"/>
  <c r="G78"/>
  <c r="BX77"/>
  <c r="BW77"/>
  <c r="BV77"/>
  <c r="BU77"/>
  <c r="AG77"/>
  <c r="AD77"/>
  <c r="AC77"/>
  <c r="L77"/>
  <c r="J77"/>
  <c r="K77" s="1"/>
  <c r="I77"/>
  <c r="H77"/>
  <c r="G77"/>
  <c r="BY76"/>
  <c r="BX76"/>
  <c r="BW76"/>
  <c r="BV76"/>
  <c r="BU76"/>
  <c r="AG76"/>
  <c r="AC76"/>
  <c r="AD76" s="1"/>
  <c r="L76"/>
  <c r="J76"/>
  <c r="K76" s="1"/>
  <c r="O76" s="1"/>
  <c r="I76"/>
  <c r="H76"/>
  <c r="G76"/>
  <c r="BX75"/>
  <c r="BW75"/>
  <c r="BV75"/>
  <c r="BU75"/>
  <c r="AG75"/>
  <c r="AD75"/>
  <c r="AC75"/>
  <c r="L75"/>
  <c r="J75"/>
  <c r="K75" s="1"/>
  <c r="I75"/>
  <c r="H75"/>
  <c r="BX98" s="1"/>
  <c r="G75"/>
  <c r="BW98" s="1"/>
  <c r="BY74"/>
  <c r="BX74"/>
  <c r="BW74"/>
  <c r="BV74"/>
  <c r="BU74"/>
  <c r="AG74"/>
  <c r="AC74"/>
  <c r="AD74" s="1"/>
  <c r="L74"/>
  <c r="J74"/>
  <c r="K74" s="1"/>
  <c r="O74" s="1"/>
  <c r="I74"/>
  <c r="H74"/>
  <c r="BX97" s="1"/>
  <c r="G74"/>
  <c r="BX73"/>
  <c r="BW73"/>
  <c r="BV73"/>
  <c r="BU73"/>
  <c r="AG73"/>
  <c r="AD73"/>
  <c r="AC73"/>
  <c r="L73"/>
  <c r="J73"/>
  <c r="K73" s="1"/>
  <c r="I73"/>
  <c r="H73"/>
  <c r="BX96" s="1"/>
  <c r="G73"/>
  <c r="BW96" s="1"/>
  <c r="BY72"/>
  <c r="BX72"/>
  <c r="BW72"/>
  <c r="BV72"/>
  <c r="BU72"/>
  <c r="AG72"/>
  <c r="AC72"/>
  <c r="AD72" s="1"/>
  <c r="L72"/>
  <c r="J72"/>
  <c r="K72" s="1"/>
  <c r="O72" s="1"/>
  <c r="I72"/>
  <c r="H72"/>
  <c r="BX95" s="1"/>
  <c r="G72"/>
  <c r="BX71"/>
  <c r="BW71"/>
  <c r="BV71"/>
  <c r="BU71"/>
  <c r="AG71"/>
  <c r="AC71"/>
  <c r="AD71" s="1"/>
  <c r="L71"/>
  <c r="J71"/>
  <c r="K71" s="1"/>
  <c r="O71" s="1"/>
  <c r="I71"/>
  <c r="H71"/>
  <c r="BX94" s="1"/>
  <c r="G71"/>
  <c r="BW94" s="1"/>
  <c r="BX70"/>
  <c r="BW70"/>
  <c r="BV70"/>
  <c r="BU70"/>
  <c r="AG70"/>
  <c r="AC70"/>
  <c r="AD70" s="1"/>
  <c r="L70"/>
  <c r="J70"/>
  <c r="K70" s="1"/>
  <c r="O70" s="1"/>
  <c r="I70"/>
  <c r="H70"/>
  <c r="BX93" s="1"/>
  <c r="G70"/>
  <c r="BX69"/>
  <c r="BW69"/>
  <c r="BV69"/>
  <c r="BU69"/>
  <c r="AG69"/>
  <c r="AD69"/>
  <c r="AC69"/>
  <c r="L69"/>
  <c r="J69"/>
  <c r="K69" s="1"/>
  <c r="I69"/>
  <c r="H69"/>
  <c r="BX91" s="1"/>
  <c r="G69"/>
  <c r="BW91" s="1"/>
  <c r="BY68"/>
  <c r="BX68"/>
  <c r="BW68"/>
  <c r="BV68"/>
  <c r="BU68"/>
  <c r="AG68"/>
  <c r="AC68"/>
  <c r="AD68" s="1"/>
  <c r="L68"/>
  <c r="J68"/>
  <c r="K68" s="1"/>
  <c r="O68" s="1"/>
  <c r="I68"/>
  <c r="H68"/>
  <c r="BX57" s="1"/>
  <c r="G68"/>
  <c r="BX67"/>
  <c r="BW67"/>
  <c r="BV67"/>
  <c r="BU67"/>
  <c r="BQ67"/>
  <c r="AG67"/>
  <c r="AC67"/>
  <c r="AD67" s="1"/>
  <c r="L67"/>
  <c r="J67"/>
  <c r="K67" s="1"/>
  <c r="O67" s="1"/>
  <c r="I67"/>
  <c r="H67"/>
  <c r="BX86" s="1"/>
  <c r="G67"/>
  <c r="BW86" s="1"/>
  <c r="BX66"/>
  <c r="BW66"/>
  <c r="BV66"/>
  <c r="BU66"/>
  <c r="BQ66"/>
  <c r="AG66"/>
  <c r="AC66"/>
  <c r="AD66" s="1"/>
  <c r="L66"/>
  <c r="J66"/>
  <c r="K66" s="1"/>
  <c r="O66" s="1"/>
  <c r="I66"/>
  <c r="H66"/>
  <c r="BX85" s="1"/>
  <c r="G66"/>
  <c r="BX65"/>
  <c r="BW65"/>
  <c r="BV65"/>
  <c r="BU65"/>
  <c r="AG65"/>
  <c r="AC65"/>
  <c r="AD65" s="1"/>
  <c r="L65"/>
  <c r="J65"/>
  <c r="K65" s="1"/>
  <c r="O65" s="1"/>
  <c r="I65"/>
  <c r="H65"/>
  <c r="BX56" s="1"/>
  <c r="G65"/>
  <c r="BW56" s="1"/>
  <c r="BX64"/>
  <c r="BW64"/>
  <c r="BV64"/>
  <c r="BU64"/>
  <c r="AG64"/>
  <c r="AD64"/>
  <c r="AC64"/>
  <c r="L64"/>
  <c r="J64"/>
  <c r="K64" s="1"/>
  <c r="I64"/>
  <c r="H64"/>
  <c r="BX55" s="1"/>
  <c r="G64"/>
  <c r="BW55" s="1"/>
  <c r="BX63"/>
  <c r="BW63"/>
  <c r="BV63"/>
  <c r="BU63"/>
  <c r="AG63"/>
  <c r="AC63"/>
  <c r="AD63" s="1"/>
  <c r="L63"/>
  <c r="J63"/>
  <c r="K63" s="1"/>
  <c r="O63" s="1"/>
  <c r="I63"/>
  <c r="H63"/>
  <c r="BX54" s="1"/>
  <c r="G63"/>
  <c r="BW54" s="1"/>
  <c r="BX62"/>
  <c r="BW62"/>
  <c r="BV62"/>
  <c r="BU62"/>
  <c r="AG62"/>
  <c r="AD62"/>
  <c r="AC62"/>
  <c r="L62"/>
  <c r="J62"/>
  <c r="K62" s="1"/>
  <c r="I62"/>
  <c r="H62"/>
  <c r="BX53" s="1"/>
  <c r="G62"/>
  <c r="BW53" s="1"/>
  <c r="BW61"/>
  <c r="BV61"/>
  <c r="BU61"/>
  <c r="AG61"/>
  <c r="AC61"/>
  <c r="AD61" s="1"/>
  <c r="L61"/>
  <c r="K61"/>
  <c r="O61" s="1"/>
  <c r="J61"/>
  <c r="I61"/>
  <c r="H61"/>
  <c r="G61"/>
  <c r="BW52" s="1"/>
  <c r="BX60"/>
  <c r="BW60"/>
  <c r="BV60"/>
  <c r="BU60"/>
  <c r="AG60"/>
  <c r="AC60"/>
  <c r="AD60" s="1"/>
  <c r="L60"/>
  <c r="J60"/>
  <c r="K60" s="1"/>
  <c r="O60" s="1"/>
  <c r="I60"/>
  <c r="H60"/>
  <c r="G60"/>
  <c r="BW59"/>
  <c r="BV59"/>
  <c r="BU59"/>
  <c r="BQ59"/>
  <c r="AG59"/>
  <c r="AC59"/>
  <c r="AD59" s="1"/>
  <c r="L59"/>
  <c r="J59"/>
  <c r="K59" s="1"/>
  <c r="O59" s="1"/>
  <c r="I59"/>
  <c r="H59"/>
  <c r="G59"/>
  <c r="BX58"/>
  <c r="BV58"/>
  <c r="BU58"/>
  <c r="BQ58"/>
  <c r="AG58"/>
  <c r="AD58"/>
  <c r="AC58"/>
  <c r="L58"/>
  <c r="J58"/>
  <c r="K58" s="1"/>
  <c r="I58"/>
  <c r="H58"/>
  <c r="G58"/>
  <c r="BW57"/>
  <c r="BV57"/>
  <c r="BU57"/>
  <c r="AG57"/>
  <c r="AC57"/>
  <c r="AD57" s="1"/>
  <c r="L57"/>
  <c r="K57"/>
  <c r="O57" s="1"/>
  <c r="J57"/>
  <c r="I57"/>
  <c r="H57"/>
  <c r="G57"/>
  <c r="BV56"/>
  <c r="BU56"/>
  <c r="BQ56"/>
  <c r="AG56"/>
  <c r="AD56"/>
  <c r="AC56"/>
  <c r="L56"/>
  <c r="J56"/>
  <c r="K56" s="1"/>
  <c r="I56"/>
  <c r="H56"/>
  <c r="G56"/>
  <c r="BV55"/>
  <c r="BU55"/>
  <c r="BQ55"/>
  <c r="AG55"/>
  <c r="AC55"/>
  <c r="AD55" s="1"/>
  <c r="L55"/>
  <c r="K55"/>
  <c r="O55" s="1"/>
  <c r="J55"/>
  <c r="I55"/>
  <c r="H55"/>
  <c r="G55"/>
  <c r="BV54"/>
  <c r="BU54"/>
  <c r="AG54"/>
  <c r="AD54"/>
  <c r="AC54"/>
  <c r="L54"/>
  <c r="J54"/>
  <c r="K54" s="1"/>
  <c r="I54"/>
  <c r="H54"/>
  <c r="G54"/>
  <c r="BV53"/>
  <c r="BU53"/>
  <c r="BQ53"/>
  <c r="AG53"/>
  <c r="AC53"/>
  <c r="AD53" s="1"/>
  <c r="L53"/>
  <c r="K53"/>
  <c r="O53" s="1"/>
  <c r="J53"/>
  <c r="I53"/>
  <c r="H53"/>
  <c r="G53"/>
  <c r="BX52"/>
  <c r="BV52"/>
  <c r="BU52"/>
  <c r="AG52"/>
  <c r="AD52"/>
  <c r="AC52"/>
  <c r="L52"/>
  <c r="J52"/>
  <c r="K52" s="1"/>
  <c r="I52"/>
  <c r="H52"/>
  <c r="G52"/>
  <c r="AG51"/>
  <c r="AC51"/>
  <c r="AD51" s="1"/>
  <c r="L51"/>
  <c r="J51"/>
  <c r="K51" s="1"/>
  <c r="O51" s="1"/>
  <c r="I51"/>
  <c r="H51"/>
  <c r="G51"/>
  <c r="BX50"/>
  <c r="BW50"/>
  <c r="BV50"/>
  <c r="BU50"/>
  <c r="AG50"/>
  <c r="AC50"/>
  <c r="AD50" s="1"/>
  <c r="L50"/>
  <c r="J50"/>
  <c r="K50" s="1"/>
  <c r="O50" s="1"/>
  <c r="I50"/>
  <c r="H50"/>
  <c r="G50"/>
  <c r="BV49"/>
  <c r="BU49"/>
  <c r="AG49"/>
  <c r="AC49"/>
  <c r="AD49" s="1"/>
  <c r="L49"/>
  <c r="J49"/>
  <c r="K49" s="1"/>
  <c r="O49" s="1"/>
  <c r="I49"/>
  <c r="H49"/>
  <c r="BX49" s="1"/>
  <c r="G49"/>
  <c r="BW49" s="1"/>
  <c r="BV48"/>
  <c r="BU48"/>
  <c r="AG48"/>
  <c r="AC48"/>
  <c r="AD48" s="1"/>
  <c r="L48"/>
  <c r="J48"/>
  <c r="K48" s="1"/>
  <c r="O48" s="1"/>
  <c r="I48"/>
  <c r="H48"/>
  <c r="BX48" s="1"/>
  <c r="G48"/>
  <c r="BW48" s="1"/>
  <c r="BV47"/>
  <c r="BU47"/>
  <c r="AG47"/>
  <c r="AC47"/>
  <c r="AD47" s="1"/>
  <c r="L47"/>
  <c r="J47"/>
  <c r="K47" s="1"/>
  <c r="O47" s="1"/>
  <c r="I47"/>
  <c r="H47"/>
  <c r="BX47" s="1"/>
  <c r="G47"/>
  <c r="BW47" s="1"/>
  <c r="BV46"/>
  <c r="BU46"/>
  <c r="AG46"/>
  <c r="AC46"/>
  <c r="AD46" s="1"/>
  <c r="L46"/>
  <c r="J46"/>
  <c r="K46" s="1"/>
  <c r="O46" s="1"/>
  <c r="I46"/>
  <c r="H46"/>
  <c r="BX46" s="1"/>
  <c r="G46"/>
  <c r="BW46" s="1"/>
  <c r="BV45"/>
  <c r="BU45"/>
  <c r="AG45"/>
  <c r="AC45"/>
  <c r="AD45" s="1"/>
  <c r="L45"/>
  <c r="J45"/>
  <c r="K45" s="1"/>
  <c r="O45" s="1"/>
  <c r="I45"/>
  <c r="H45"/>
  <c r="BX45" s="1"/>
  <c r="G45"/>
  <c r="BW45" s="1"/>
  <c r="BV44"/>
  <c r="BU44"/>
  <c r="AG44"/>
  <c r="AC44"/>
  <c r="AD44" s="1"/>
  <c r="L44"/>
  <c r="J44"/>
  <c r="K44" s="1"/>
  <c r="O44" s="1"/>
  <c r="I44"/>
  <c r="H44"/>
  <c r="BX44" s="1"/>
  <c r="G44"/>
  <c r="BW44" s="1"/>
  <c r="BV43"/>
  <c r="BU43"/>
  <c r="AG43"/>
  <c r="AC43"/>
  <c r="AD43" s="1"/>
  <c r="L43"/>
  <c r="J43"/>
  <c r="K43" s="1"/>
  <c r="O43" s="1"/>
  <c r="I43"/>
  <c r="H43"/>
  <c r="BX43" s="1"/>
  <c r="G43"/>
  <c r="BW43" s="1"/>
  <c r="BV42"/>
  <c r="BU42"/>
  <c r="AG42"/>
  <c r="AC42"/>
  <c r="AD42" s="1"/>
  <c r="L42"/>
  <c r="J42"/>
  <c r="K42" s="1"/>
  <c r="O42" s="1"/>
  <c r="I42"/>
  <c r="H42"/>
  <c r="BX42" s="1"/>
  <c r="G42"/>
  <c r="BW42" s="1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BV41"/>
  <c r="BU41"/>
  <c r="AG41"/>
  <c r="AC41"/>
  <c r="AD41" s="1"/>
  <c r="L41"/>
  <c r="K41"/>
  <c r="O41" s="1"/>
  <c r="J41"/>
  <c r="I41"/>
  <c r="H41"/>
  <c r="BX41" s="1"/>
  <c r="G41"/>
  <c r="BW41" s="1"/>
  <c r="A41"/>
  <c r="BV40"/>
  <c r="BU40"/>
  <c r="AG40"/>
  <c r="AC40"/>
  <c r="AD40" s="1"/>
  <c r="L40"/>
  <c r="J40"/>
  <c r="K40" s="1"/>
  <c r="O40" s="1"/>
  <c r="I40"/>
  <c r="H40"/>
  <c r="H322" s="1"/>
  <c r="AC322" s="1"/>
  <c r="G40"/>
  <c r="BW40" s="1"/>
  <c r="AA34"/>
  <c r="X34"/>
  <c r="J34"/>
  <c r="I34" s="1"/>
  <c r="AA33"/>
  <c r="X33"/>
  <c r="AA32"/>
  <c r="X32"/>
  <c r="J32"/>
  <c r="I32" s="1"/>
  <c r="M30"/>
  <c r="AA29"/>
  <c r="X29"/>
  <c r="I28"/>
  <c r="I33" s="1"/>
  <c r="Y24"/>
  <c r="Z24" s="1"/>
  <c r="I20"/>
  <c r="I21" s="1"/>
  <c r="I19"/>
  <c r="Y17"/>
  <c r="Z17" s="1"/>
  <c r="Y13"/>
  <c r="Z13" s="1"/>
  <c r="AC310" i="11"/>
  <c r="CX301"/>
  <c r="CY301" s="1"/>
  <c r="CX300"/>
  <c r="CY300" s="1"/>
  <c r="CX299"/>
  <c r="CY299" s="1"/>
  <c r="AG298"/>
  <c r="AC298"/>
  <c r="AD298" s="1"/>
  <c r="L298"/>
  <c r="J298"/>
  <c r="K298" s="1"/>
  <c r="O298" s="1"/>
  <c r="I298"/>
  <c r="H298"/>
  <c r="G298"/>
  <c r="AG297"/>
  <c r="AC297"/>
  <c r="AD297" s="1"/>
  <c r="L297"/>
  <c r="J297"/>
  <c r="K297" s="1"/>
  <c r="I297"/>
  <c r="H297"/>
  <c r="G297"/>
  <c r="AG296"/>
  <c r="AC296"/>
  <c r="AD296" s="1"/>
  <c r="L296"/>
  <c r="J296"/>
  <c r="K296" s="1"/>
  <c r="I296"/>
  <c r="H296"/>
  <c r="G296"/>
  <c r="AG295"/>
  <c r="AC295"/>
  <c r="AD295" s="1"/>
  <c r="L295"/>
  <c r="J295"/>
  <c r="K295" s="1"/>
  <c r="I295"/>
  <c r="H295"/>
  <c r="G295"/>
  <c r="AG294"/>
  <c r="AC294"/>
  <c r="AD294" s="1"/>
  <c r="L294"/>
  <c r="J294"/>
  <c r="K294" s="1"/>
  <c r="O294" s="1"/>
  <c r="I294"/>
  <c r="H294"/>
  <c r="G294"/>
  <c r="AG293"/>
  <c r="AC293"/>
  <c r="AD293" s="1"/>
  <c r="L293"/>
  <c r="J293"/>
  <c r="K293" s="1"/>
  <c r="I293"/>
  <c r="H293"/>
  <c r="G293"/>
  <c r="AG292"/>
  <c r="AC292"/>
  <c r="AD292" s="1"/>
  <c r="L292"/>
  <c r="J292"/>
  <c r="K292" s="1"/>
  <c r="O292" s="1"/>
  <c r="I292"/>
  <c r="H292"/>
  <c r="G292"/>
  <c r="AG291"/>
  <c r="AC291"/>
  <c r="AD291" s="1"/>
  <c r="L291"/>
  <c r="J291"/>
  <c r="K291" s="1"/>
  <c r="I291"/>
  <c r="H291"/>
  <c r="G291"/>
  <c r="AG290"/>
  <c r="AC290"/>
  <c r="AD290" s="1"/>
  <c r="L290"/>
  <c r="J290"/>
  <c r="K290" s="1"/>
  <c r="O290" s="1"/>
  <c r="I290"/>
  <c r="H290"/>
  <c r="G290"/>
  <c r="AG289"/>
  <c r="AC289"/>
  <c r="AD289" s="1"/>
  <c r="L289"/>
  <c r="J289"/>
  <c r="K289" s="1"/>
  <c r="I289"/>
  <c r="H289"/>
  <c r="G289"/>
  <c r="AG288"/>
  <c r="AC288"/>
  <c r="AD288" s="1"/>
  <c r="L288"/>
  <c r="J288"/>
  <c r="K288" s="1"/>
  <c r="O288" s="1"/>
  <c r="I288"/>
  <c r="H288"/>
  <c r="G288"/>
  <c r="AG287"/>
  <c r="AC287"/>
  <c r="AD287" s="1"/>
  <c r="L287"/>
  <c r="J287"/>
  <c r="K287" s="1"/>
  <c r="I287"/>
  <c r="H287"/>
  <c r="G287"/>
  <c r="AG286"/>
  <c r="AC286"/>
  <c r="AD286" s="1"/>
  <c r="L286"/>
  <c r="J286"/>
  <c r="K286" s="1"/>
  <c r="O286" s="1"/>
  <c r="I286"/>
  <c r="H286"/>
  <c r="G286"/>
  <c r="AG285"/>
  <c r="AC285"/>
  <c r="AD285" s="1"/>
  <c r="L285"/>
  <c r="J285"/>
  <c r="K285" s="1"/>
  <c r="I285"/>
  <c r="H285"/>
  <c r="G285"/>
  <c r="AG284"/>
  <c r="AC284"/>
  <c r="AD284" s="1"/>
  <c r="L284"/>
  <c r="J284"/>
  <c r="K284" s="1"/>
  <c r="O284" s="1"/>
  <c r="I284"/>
  <c r="H284"/>
  <c r="G284"/>
  <c r="AG283"/>
  <c r="AC283"/>
  <c r="AD283" s="1"/>
  <c r="L283"/>
  <c r="J283"/>
  <c r="K283" s="1"/>
  <c r="I283"/>
  <c r="H283"/>
  <c r="G283"/>
  <c r="AG282"/>
  <c r="AC282"/>
  <c r="AD282" s="1"/>
  <c r="L282"/>
  <c r="J282"/>
  <c r="K282" s="1"/>
  <c r="O282" s="1"/>
  <c r="I282"/>
  <c r="H282"/>
  <c r="G282"/>
  <c r="AG281"/>
  <c r="AC281"/>
  <c r="AD281" s="1"/>
  <c r="L281"/>
  <c r="J281"/>
  <c r="K281" s="1"/>
  <c r="I281"/>
  <c r="H281"/>
  <c r="G281"/>
  <c r="AG280"/>
  <c r="AC280"/>
  <c r="AD280" s="1"/>
  <c r="L280"/>
  <c r="J280"/>
  <c r="K280" s="1"/>
  <c r="O280" s="1"/>
  <c r="I280"/>
  <c r="H280"/>
  <c r="G280"/>
  <c r="AG279"/>
  <c r="AC279"/>
  <c r="AD279" s="1"/>
  <c r="L279"/>
  <c r="J279"/>
  <c r="K279" s="1"/>
  <c r="I279"/>
  <c r="H279"/>
  <c r="G279"/>
  <c r="AG278"/>
  <c r="AC278"/>
  <c r="AD278" s="1"/>
  <c r="L278"/>
  <c r="J278"/>
  <c r="K278" s="1"/>
  <c r="O278" s="1"/>
  <c r="I278"/>
  <c r="H278"/>
  <c r="G278"/>
  <c r="AG277"/>
  <c r="AC277"/>
  <c r="AD277" s="1"/>
  <c r="L277"/>
  <c r="J277"/>
  <c r="K277" s="1"/>
  <c r="I277"/>
  <c r="H277"/>
  <c r="G277"/>
  <c r="AG276"/>
  <c r="AC276"/>
  <c r="AD276" s="1"/>
  <c r="L276"/>
  <c r="J276"/>
  <c r="K276" s="1"/>
  <c r="O276" s="1"/>
  <c r="I276"/>
  <c r="H276"/>
  <c r="G276"/>
  <c r="AG275"/>
  <c r="AC275"/>
  <c r="AD275" s="1"/>
  <c r="L275"/>
  <c r="J275"/>
  <c r="K275" s="1"/>
  <c r="I275"/>
  <c r="H275"/>
  <c r="G275"/>
  <c r="AG274"/>
  <c r="AC274"/>
  <c r="AD274" s="1"/>
  <c r="L274"/>
  <c r="J274"/>
  <c r="K274" s="1"/>
  <c r="O274" s="1"/>
  <c r="I274"/>
  <c r="H274"/>
  <c r="G274"/>
  <c r="AG273"/>
  <c r="AC273"/>
  <c r="AD273" s="1"/>
  <c r="L273"/>
  <c r="J273"/>
  <c r="K273" s="1"/>
  <c r="I273"/>
  <c r="H273"/>
  <c r="G273"/>
  <c r="AG272"/>
  <c r="AC272"/>
  <c r="AD272" s="1"/>
  <c r="L272"/>
  <c r="J272"/>
  <c r="K272" s="1"/>
  <c r="O272" s="1"/>
  <c r="I272"/>
  <c r="H272"/>
  <c r="G272"/>
  <c r="AG271"/>
  <c r="AC271"/>
  <c r="AD271" s="1"/>
  <c r="L271"/>
  <c r="J271"/>
  <c r="K271" s="1"/>
  <c r="I271"/>
  <c r="H271"/>
  <c r="G271"/>
  <c r="AG270"/>
  <c r="AC270"/>
  <c r="AD270" s="1"/>
  <c r="L270"/>
  <c r="J270"/>
  <c r="K270" s="1"/>
  <c r="O270" s="1"/>
  <c r="I270"/>
  <c r="H270"/>
  <c r="G270"/>
  <c r="AG269"/>
  <c r="AC269"/>
  <c r="AD269" s="1"/>
  <c r="L269"/>
  <c r="J269"/>
  <c r="K269" s="1"/>
  <c r="I269"/>
  <c r="H269"/>
  <c r="G269"/>
  <c r="AG268"/>
  <c r="AC268"/>
  <c r="AD268" s="1"/>
  <c r="L268"/>
  <c r="J268"/>
  <c r="K268" s="1"/>
  <c r="O268" s="1"/>
  <c r="I268"/>
  <c r="H268"/>
  <c r="G268"/>
  <c r="AG267"/>
  <c r="AC267"/>
  <c r="AD267" s="1"/>
  <c r="L267"/>
  <c r="J267"/>
  <c r="K267" s="1"/>
  <c r="I267"/>
  <c r="H267"/>
  <c r="G267"/>
  <c r="AG266"/>
  <c r="AC266"/>
  <c r="AD266" s="1"/>
  <c r="L266"/>
  <c r="J266"/>
  <c r="K266" s="1"/>
  <c r="O266" s="1"/>
  <c r="I266"/>
  <c r="H266"/>
  <c r="G266"/>
  <c r="AG265"/>
  <c r="AC265"/>
  <c r="AD265" s="1"/>
  <c r="L265"/>
  <c r="J265"/>
  <c r="K265" s="1"/>
  <c r="I265"/>
  <c r="H265"/>
  <c r="G265"/>
  <c r="AG264"/>
  <c r="AC264"/>
  <c r="AD264" s="1"/>
  <c r="L264"/>
  <c r="J264"/>
  <c r="K264" s="1"/>
  <c r="O264" s="1"/>
  <c r="I264"/>
  <c r="H264"/>
  <c r="G264"/>
  <c r="AG263"/>
  <c r="AC263"/>
  <c r="AD263" s="1"/>
  <c r="L263"/>
  <c r="J263"/>
  <c r="K263" s="1"/>
  <c r="I263"/>
  <c r="H263"/>
  <c r="G263"/>
  <c r="AG262"/>
  <c r="AC262"/>
  <c r="AD262" s="1"/>
  <c r="L262"/>
  <c r="J262"/>
  <c r="K262" s="1"/>
  <c r="O262" s="1"/>
  <c r="I262"/>
  <c r="H262"/>
  <c r="G262"/>
  <c r="AG261"/>
  <c r="AC261"/>
  <c r="AD261" s="1"/>
  <c r="L261"/>
  <c r="J261"/>
  <c r="K261" s="1"/>
  <c r="I261"/>
  <c r="H261"/>
  <c r="G261"/>
  <c r="AG260"/>
  <c r="AC260"/>
  <c r="AD260" s="1"/>
  <c r="L260"/>
  <c r="J260"/>
  <c r="K260" s="1"/>
  <c r="O260" s="1"/>
  <c r="I260"/>
  <c r="H260"/>
  <c r="G260"/>
  <c r="AG259"/>
  <c r="AC259"/>
  <c r="AD259" s="1"/>
  <c r="L259"/>
  <c r="J259"/>
  <c r="K259" s="1"/>
  <c r="I259"/>
  <c r="H259"/>
  <c r="G259"/>
  <c r="AG258"/>
  <c r="AC258"/>
  <c r="AD258" s="1"/>
  <c r="L258"/>
  <c r="J258"/>
  <c r="K258" s="1"/>
  <c r="O258" s="1"/>
  <c r="I258"/>
  <c r="H258"/>
  <c r="G258"/>
  <c r="AG257"/>
  <c r="AC257"/>
  <c r="AD257" s="1"/>
  <c r="L257"/>
  <c r="J257"/>
  <c r="K257" s="1"/>
  <c r="I257"/>
  <c r="H257"/>
  <c r="G257"/>
  <c r="AG256"/>
  <c r="AC256"/>
  <c r="AD256" s="1"/>
  <c r="L256"/>
  <c r="J256"/>
  <c r="K256" s="1"/>
  <c r="O256" s="1"/>
  <c r="I256"/>
  <c r="H256"/>
  <c r="G256"/>
  <c r="AG255"/>
  <c r="AC255"/>
  <c r="AD255" s="1"/>
  <c r="L255"/>
  <c r="J255"/>
  <c r="K255" s="1"/>
  <c r="I255"/>
  <c r="H255"/>
  <c r="G255"/>
  <c r="AG254"/>
  <c r="AC254"/>
  <c r="AD254" s="1"/>
  <c r="L254"/>
  <c r="J254"/>
  <c r="K254" s="1"/>
  <c r="O254" s="1"/>
  <c r="I254"/>
  <c r="H254"/>
  <c r="G254"/>
  <c r="AG253"/>
  <c r="AC253"/>
  <c r="AD253" s="1"/>
  <c r="L253"/>
  <c r="J253"/>
  <c r="K253" s="1"/>
  <c r="I253"/>
  <c r="H253"/>
  <c r="G253"/>
  <c r="AG252"/>
  <c r="AC252"/>
  <c r="AD252" s="1"/>
  <c r="L252"/>
  <c r="J252"/>
  <c r="K252" s="1"/>
  <c r="I252"/>
  <c r="H252"/>
  <c r="G252"/>
  <c r="AG251"/>
  <c r="AC251"/>
  <c r="AD251" s="1"/>
  <c r="L251"/>
  <c r="J251"/>
  <c r="K251" s="1"/>
  <c r="I251"/>
  <c r="H251"/>
  <c r="G251"/>
  <c r="AG250"/>
  <c r="AC250"/>
  <c r="AD250" s="1"/>
  <c r="L250"/>
  <c r="J250"/>
  <c r="K250" s="1"/>
  <c r="I250"/>
  <c r="H250"/>
  <c r="G250"/>
  <c r="AG249"/>
  <c r="AC249"/>
  <c r="AD249" s="1"/>
  <c r="L249"/>
  <c r="J249"/>
  <c r="K249" s="1"/>
  <c r="I249"/>
  <c r="H249"/>
  <c r="G249"/>
  <c r="AG248"/>
  <c r="AC248"/>
  <c r="AD248" s="1"/>
  <c r="L248"/>
  <c r="J248"/>
  <c r="K248" s="1"/>
  <c r="O248" s="1"/>
  <c r="I248"/>
  <c r="H248"/>
  <c r="G248"/>
  <c r="AG247"/>
  <c r="AC247"/>
  <c r="AD247" s="1"/>
  <c r="L247"/>
  <c r="J247"/>
  <c r="K247" s="1"/>
  <c r="I247"/>
  <c r="H247"/>
  <c r="G247"/>
  <c r="AG246"/>
  <c r="AC246"/>
  <c r="AD246" s="1"/>
  <c r="L246"/>
  <c r="J246"/>
  <c r="K246" s="1"/>
  <c r="O246" s="1"/>
  <c r="I246"/>
  <c r="H246"/>
  <c r="G246"/>
  <c r="AG245"/>
  <c r="AC245"/>
  <c r="AD245" s="1"/>
  <c r="L245"/>
  <c r="J245"/>
  <c r="K245" s="1"/>
  <c r="I245"/>
  <c r="H245"/>
  <c r="G245"/>
  <c r="AG244"/>
  <c r="AC244"/>
  <c r="AD244" s="1"/>
  <c r="L244"/>
  <c r="J244"/>
  <c r="K244" s="1"/>
  <c r="O244" s="1"/>
  <c r="I244"/>
  <c r="H244"/>
  <c r="G244"/>
  <c r="AG243"/>
  <c r="AC243"/>
  <c r="AD243" s="1"/>
  <c r="L243"/>
  <c r="J243"/>
  <c r="K243" s="1"/>
  <c r="I243"/>
  <c r="H243"/>
  <c r="G243"/>
  <c r="AG242"/>
  <c r="AC242"/>
  <c r="AD242" s="1"/>
  <c r="L242"/>
  <c r="J242"/>
  <c r="K242" s="1"/>
  <c r="O242" s="1"/>
  <c r="I242"/>
  <c r="H242"/>
  <c r="G242"/>
  <c r="AG241"/>
  <c r="AC241"/>
  <c r="AD241" s="1"/>
  <c r="L241"/>
  <c r="J241"/>
  <c r="K241" s="1"/>
  <c r="I241"/>
  <c r="H241"/>
  <c r="G241"/>
  <c r="AG240"/>
  <c r="AC240"/>
  <c r="AD240" s="1"/>
  <c r="L240"/>
  <c r="J240"/>
  <c r="K240" s="1"/>
  <c r="O240" s="1"/>
  <c r="I240"/>
  <c r="H240"/>
  <c r="G240"/>
  <c r="AG239"/>
  <c r="AC239"/>
  <c r="AD239" s="1"/>
  <c r="L239"/>
  <c r="J239"/>
  <c r="K239" s="1"/>
  <c r="I239"/>
  <c r="H239"/>
  <c r="G239"/>
  <c r="AG238"/>
  <c r="AC238"/>
  <c r="AD238" s="1"/>
  <c r="L238"/>
  <c r="J238"/>
  <c r="K238" s="1"/>
  <c r="O238" s="1"/>
  <c r="I238"/>
  <c r="H238"/>
  <c r="G238"/>
  <c r="AG237"/>
  <c r="AC237"/>
  <c r="AD237" s="1"/>
  <c r="L237"/>
  <c r="J237"/>
  <c r="K237" s="1"/>
  <c r="I237"/>
  <c r="H237"/>
  <c r="G237"/>
  <c r="AG236"/>
  <c r="AC236"/>
  <c r="AD236" s="1"/>
  <c r="L236"/>
  <c r="J236"/>
  <c r="K236" s="1"/>
  <c r="O236" s="1"/>
  <c r="I236"/>
  <c r="H236"/>
  <c r="G236"/>
  <c r="AG235"/>
  <c r="AC235"/>
  <c r="AD235" s="1"/>
  <c r="L235"/>
  <c r="J235"/>
  <c r="K235" s="1"/>
  <c r="I235"/>
  <c r="H235"/>
  <c r="G235"/>
  <c r="AG234"/>
  <c r="AC234"/>
  <c r="AD234" s="1"/>
  <c r="L234"/>
  <c r="J234"/>
  <c r="K234" s="1"/>
  <c r="O234" s="1"/>
  <c r="I234"/>
  <c r="H234"/>
  <c r="G234"/>
  <c r="AG233"/>
  <c r="AC233"/>
  <c r="AD233" s="1"/>
  <c r="L233"/>
  <c r="J233"/>
  <c r="K233" s="1"/>
  <c r="I233"/>
  <c r="H233"/>
  <c r="G233"/>
  <c r="AG232"/>
  <c r="AC232"/>
  <c r="AD232" s="1"/>
  <c r="L232"/>
  <c r="J232"/>
  <c r="K232" s="1"/>
  <c r="O232" s="1"/>
  <c r="I232"/>
  <c r="H232"/>
  <c r="G232"/>
  <c r="AG231"/>
  <c r="AC231"/>
  <c r="AD231" s="1"/>
  <c r="L231"/>
  <c r="J231"/>
  <c r="K231" s="1"/>
  <c r="I231"/>
  <c r="H231"/>
  <c r="G231"/>
  <c r="AG230"/>
  <c r="AC230"/>
  <c r="AD230" s="1"/>
  <c r="L230"/>
  <c r="K230"/>
  <c r="O230" s="1"/>
  <c r="J230"/>
  <c r="I230"/>
  <c r="H230"/>
  <c r="G230"/>
  <c r="AG229"/>
  <c r="AD229"/>
  <c r="AC229"/>
  <c r="L229"/>
  <c r="J229"/>
  <c r="K229" s="1"/>
  <c r="I229"/>
  <c r="H229"/>
  <c r="G229"/>
  <c r="AG228"/>
  <c r="AC228"/>
  <c r="AD228" s="1"/>
  <c r="L228"/>
  <c r="J228"/>
  <c r="K228" s="1"/>
  <c r="O228" s="1"/>
  <c r="CB138" s="1"/>
  <c r="I228"/>
  <c r="H228"/>
  <c r="G228"/>
  <c r="AG227"/>
  <c r="AC227"/>
  <c r="AD227" s="1"/>
  <c r="L227"/>
  <c r="J227"/>
  <c r="K227" s="1"/>
  <c r="I227"/>
  <c r="H227"/>
  <c r="G227"/>
  <c r="AG226"/>
  <c r="AC226"/>
  <c r="AD226" s="1"/>
  <c r="L226"/>
  <c r="J226"/>
  <c r="K226" s="1"/>
  <c r="O226" s="1"/>
  <c r="CB148" s="1"/>
  <c r="I226"/>
  <c r="H226"/>
  <c r="G226"/>
  <c r="AG225"/>
  <c r="AC225"/>
  <c r="AD225" s="1"/>
  <c r="L225"/>
  <c r="J225"/>
  <c r="K225" s="1"/>
  <c r="I225"/>
  <c r="H225"/>
  <c r="G225"/>
  <c r="AG224"/>
  <c r="AC224"/>
  <c r="AD224" s="1"/>
  <c r="L224"/>
  <c r="J224"/>
  <c r="K224" s="1"/>
  <c r="I224"/>
  <c r="H224"/>
  <c r="G224"/>
  <c r="AG223"/>
  <c r="AC223"/>
  <c r="AD223" s="1"/>
  <c r="L223"/>
  <c r="J223"/>
  <c r="K223" s="1"/>
  <c r="I223"/>
  <c r="H223"/>
  <c r="G223"/>
  <c r="AG222"/>
  <c r="AC222"/>
  <c r="AD222" s="1"/>
  <c r="L222"/>
  <c r="J222"/>
  <c r="K222" s="1"/>
  <c r="I222"/>
  <c r="H222"/>
  <c r="G222"/>
  <c r="AG221"/>
  <c r="AC221"/>
  <c r="AD221" s="1"/>
  <c r="L221"/>
  <c r="J221"/>
  <c r="K221" s="1"/>
  <c r="I221"/>
  <c r="H221"/>
  <c r="G221"/>
  <c r="AG220"/>
  <c r="AC220"/>
  <c r="AD220" s="1"/>
  <c r="L220"/>
  <c r="J220"/>
  <c r="K220" s="1"/>
  <c r="I220"/>
  <c r="H220"/>
  <c r="G220"/>
  <c r="AG219"/>
  <c r="AC219"/>
  <c r="AD219" s="1"/>
  <c r="L219"/>
  <c r="J219"/>
  <c r="K219" s="1"/>
  <c r="I219"/>
  <c r="H219"/>
  <c r="G219"/>
  <c r="AG218"/>
  <c r="AC218"/>
  <c r="AD218" s="1"/>
  <c r="L218"/>
  <c r="J218"/>
  <c r="K218" s="1"/>
  <c r="I218"/>
  <c r="H218"/>
  <c r="G218"/>
  <c r="AG217"/>
  <c r="AC217"/>
  <c r="AD217" s="1"/>
  <c r="L217"/>
  <c r="J217"/>
  <c r="K217" s="1"/>
  <c r="I217"/>
  <c r="H217"/>
  <c r="G217"/>
  <c r="AG216"/>
  <c r="AC216"/>
  <c r="AD216" s="1"/>
  <c r="L216"/>
  <c r="J216"/>
  <c r="K216" s="1"/>
  <c r="I216"/>
  <c r="H216"/>
  <c r="G216"/>
  <c r="AG215"/>
  <c r="AC215"/>
  <c r="AD215" s="1"/>
  <c r="L215"/>
  <c r="J215"/>
  <c r="K215" s="1"/>
  <c r="I215"/>
  <c r="H215"/>
  <c r="G215"/>
  <c r="AG214"/>
  <c r="AC214"/>
  <c r="AD214" s="1"/>
  <c r="L214"/>
  <c r="J214"/>
  <c r="K214" s="1"/>
  <c r="I214"/>
  <c r="H214"/>
  <c r="G214"/>
  <c r="AG213"/>
  <c r="AC213"/>
  <c r="AD213" s="1"/>
  <c r="L213"/>
  <c r="J213"/>
  <c r="K213" s="1"/>
  <c r="I213"/>
  <c r="H213"/>
  <c r="G213"/>
  <c r="AG212"/>
  <c r="AC212"/>
  <c r="AD212" s="1"/>
  <c r="L212"/>
  <c r="J212"/>
  <c r="K212" s="1"/>
  <c r="I212"/>
  <c r="H212"/>
  <c r="G212"/>
  <c r="AG211"/>
  <c r="AC211"/>
  <c r="AD211" s="1"/>
  <c r="L211"/>
  <c r="J211"/>
  <c r="K211" s="1"/>
  <c r="O211" s="1"/>
  <c r="CB121" s="1"/>
  <c r="I211"/>
  <c r="H211"/>
  <c r="G211"/>
  <c r="AG210"/>
  <c r="AC210"/>
  <c r="AD210" s="1"/>
  <c r="L210"/>
  <c r="J210"/>
  <c r="K210" s="1"/>
  <c r="O210" s="1"/>
  <c r="CB120" s="1"/>
  <c r="I210"/>
  <c r="H210"/>
  <c r="G210"/>
  <c r="AG209"/>
  <c r="AC209"/>
  <c r="AD209" s="1"/>
  <c r="L209"/>
  <c r="J209"/>
  <c r="K209" s="1"/>
  <c r="I209"/>
  <c r="H209"/>
  <c r="G209"/>
  <c r="AG208"/>
  <c r="AC208"/>
  <c r="AD208" s="1"/>
  <c r="L208"/>
  <c r="J208"/>
  <c r="K208" s="1"/>
  <c r="I208"/>
  <c r="H208"/>
  <c r="G208"/>
  <c r="AG207"/>
  <c r="AC207"/>
  <c r="AD207" s="1"/>
  <c r="L207"/>
  <c r="J207"/>
  <c r="K207" s="1"/>
  <c r="I207"/>
  <c r="H207"/>
  <c r="G207"/>
  <c r="AG206"/>
  <c r="AC206"/>
  <c r="AD206" s="1"/>
  <c r="L206"/>
  <c r="J206"/>
  <c r="K206" s="1"/>
  <c r="I206"/>
  <c r="H206"/>
  <c r="G206"/>
  <c r="AG205"/>
  <c r="AC205"/>
  <c r="AD205" s="1"/>
  <c r="L205"/>
  <c r="J205"/>
  <c r="K205" s="1"/>
  <c r="I205"/>
  <c r="H205"/>
  <c r="G205"/>
  <c r="AG204"/>
  <c r="AC204"/>
  <c r="AD204" s="1"/>
  <c r="L204"/>
  <c r="J204"/>
  <c r="K204" s="1"/>
  <c r="I204"/>
  <c r="H204"/>
  <c r="G204"/>
  <c r="AG203"/>
  <c r="AC203"/>
  <c r="AD203" s="1"/>
  <c r="L203"/>
  <c r="J203"/>
  <c r="K203" s="1"/>
  <c r="I203"/>
  <c r="H203"/>
  <c r="G203"/>
  <c r="AG202"/>
  <c r="AC202"/>
  <c r="AD202" s="1"/>
  <c r="L202"/>
  <c r="J202"/>
  <c r="K202" s="1"/>
  <c r="I202"/>
  <c r="H202"/>
  <c r="G202"/>
  <c r="AG201"/>
  <c r="AC201"/>
  <c r="AD201" s="1"/>
  <c r="L201"/>
  <c r="J201"/>
  <c r="K201" s="1"/>
  <c r="I201"/>
  <c r="H201"/>
  <c r="G201"/>
  <c r="AG200"/>
  <c r="AC200"/>
  <c r="AD200" s="1"/>
  <c r="L200"/>
  <c r="J200"/>
  <c r="K200" s="1"/>
  <c r="I200"/>
  <c r="H200"/>
  <c r="G200"/>
  <c r="AG199"/>
  <c r="AC199"/>
  <c r="AD199" s="1"/>
  <c r="L199"/>
  <c r="J199"/>
  <c r="K199" s="1"/>
  <c r="I199"/>
  <c r="H199"/>
  <c r="G199"/>
  <c r="AG198"/>
  <c r="AC198"/>
  <c r="AD198" s="1"/>
  <c r="L198"/>
  <c r="J198"/>
  <c r="K198" s="1"/>
  <c r="I198"/>
  <c r="H198"/>
  <c r="G198"/>
  <c r="AG197"/>
  <c r="AC197"/>
  <c r="AD197" s="1"/>
  <c r="L197"/>
  <c r="J197"/>
  <c r="K197" s="1"/>
  <c r="I197"/>
  <c r="H197"/>
  <c r="G197"/>
  <c r="AG196"/>
  <c r="AC196"/>
  <c r="AD196" s="1"/>
  <c r="L196"/>
  <c r="J196"/>
  <c r="K196" s="1"/>
  <c r="I196"/>
  <c r="H196"/>
  <c r="G196"/>
  <c r="AG195"/>
  <c r="AC195"/>
  <c r="AD195" s="1"/>
  <c r="L195"/>
  <c r="J195"/>
  <c r="K195" s="1"/>
  <c r="I195"/>
  <c r="H195"/>
  <c r="G195"/>
  <c r="AG194"/>
  <c r="AC194"/>
  <c r="AD194" s="1"/>
  <c r="L194"/>
  <c r="J194"/>
  <c r="K194" s="1"/>
  <c r="I194"/>
  <c r="H194"/>
  <c r="G194"/>
  <c r="AG193"/>
  <c r="AC193"/>
  <c r="AD193" s="1"/>
  <c r="L193"/>
  <c r="J193"/>
  <c r="K193" s="1"/>
  <c r="I193"/>
  <c r="H193"/>
  <c r="G193"/>
  <c r="AG192"/>
  <c r="AC192"/>
  <c r="AD192" s="1"/>
  <c r="L192"/>
  <c r="J192"/>
  <c r="K192" s="1"/>
  <c r="I192"/>
  <c r="H192"/>
  <c r="G192"/>
  <c r="AG191"/>
  <c r="AC191"/>
  <c r="AD191" s="1"/>
  <c r="L191"/>
  <c r="J191"/>
  <c r="K191" s="1"/>
  <c r="I191"/>
  <c r="H191"/>
  <c r="G191"/>
  <c r="AG190"/>
  <c r="AC190"/>
  <c r="AD190" s="1"/>
  <c r="L190"/>
  <c r="J190"/>
  <c r="K190" s="1"/>
  <c r="I190"/>
  <c r="H190"/>
  <c r="G190"/>
  <c r="AG189"/>
  <c r="AC189"/>
  <c r="AD189" s="1"/>
  <c r="L189"/>
  <c r="J189"/>
  <c r="K189" s="1"/>
  <c r="I189"/>
  <c r="H189"/>
  <c r="G189"/>
  <c r="AG188"/>
  <c r="AC188"/>
  <c r="AD188" s="1"/>
  <c r="L188"/>
  <c r="J188"/>
  <c r="K188" s="1"/>
  <c r="I188"/>
  <c r="H188"/>
  <c r="G188"/>
  <c r="AG187"/>
  <c r="AC187"/>
  <c r="AD187" s="1"/>
  <c r="L187"/>
  <c r="J187"/>
  <c r="K187" s="1"/>
  <c r="O187" s="1"/>
  <c r="I187"/>
  <c r="H187"/>
  <c r="CA135" s="1"/>
  <c r="G187"/>
  <c r="AG186"/>
  <c r="AC186"/>
  <c r="AD186" s="1"/>
  <c r="L186"/>
  <c r="J186"/>
  <c r="K186" s="1"/>
  <c r="I186"/>
  <c r="H186"/>
  <c r="G186"/>
  <c r="BZ134" s="1"/>
  <c r="AG185"/>
  <c r="AC185"/>
  <c r="AD185" s="1"/>
  <c r="L185"/>
  <c r="J185"/>
  <c r="K185" s="1"/>
  <c r="I185"/>
  <c r="H185"/>
  <c r="CA133" s="1"/>
  <c r="G185"/>
  <c r="AG184"/>
  <c r="AC184"/>
  <c r="AD184" s="1"/>
  <c r="L184"/>
  <c r="J184"/>
  <c r="K184" s="1"/>
  <c r="I184"/>
  <c r="H184"/>
  <c r="G184"/>
  <c r="BZ132" s="1"/>
  <c r="AG183"/>
  <c r="AC183"/>
  <c r="AD183" s="1"/>
  <c r="L183"/>
  <c r="J183"/>
  <c r="K183" s="1"/>
  <c r="O183" s="1"/>
  <c r="I183"/>
  <c r="H183"/>
  <c r="CA131" s="1"/>
  <c r="G183"/>
  <c r="AG182"/>
  <c r="AC182"/>
  <c r="AD182" s="1"/>
  <c r="L182"/>
  <c r="J182"/>
  <c r="K182" s="1"/>
  <c r="I182"/>
  <c r="H182"/>
  <c r="G182"/>
  <c r="BZ130" s="1"/>
  <c r="AG181"/>
  <c r="AC181"/>
  <c r="AD181" s="1"/>
  <c r="L181"/>
  <c r="J181"/>
  <c r="K181" s="1"/>
  <c r="I181"/>
  <c r="H181"/>
  <c r="CA147" s="1"/>
  <c r="G181"/>
  <c r="CH180"/>
  <c r="AG180"/>
  <c r="AC180"/>
  <c r="AD180" s="1"/>
  <c r="L180"/>
  <c r="J180"/>
  <c r="K180" s="1"/>
  <c r="I180"/>
  <c r="H180"/>
  <c r="G180"/>
  <c r="CB179"/>
  <c r="CA179"/>
  <c r="BZ179"/>
  <c r="BY179"/>
  <c r="BX179"/>
  <c r="AG179"/>
  <c r="AC179"/>
  <c r="AD179" s="1"/>
  <c r="L179"/>
  <c r="K179"/>
  <c r="O179" s="1"/>
  <c r="J179"/>
  <c r="I179"/>
  <c r="H179"/>
  <c r="G179"/>
  <c r="BZ146" s="1"/>
  <c r="CA178"/>
  <c r="BZ178"/>
  <c r="BY178"/>
  <c r="BX178"/>
  <c r="AG178"/>
  <c r="AC178"/>
  <c r="AD178" s="1"/>
  <c r="L178"/>
  <c r="J178"/>
  <c r="K178" s="1"/>
  <c r="I178"/>
  <c r="H178"/>
  <c r="G178"/>
  <c r="CB177"/>
  <c r="CA177"/>
  <c r="BZ177"/>
  <c r="BY177"/>
  <c r="BX177"/>
  <c r="AG177"/>
  <c r="AC177"/>
  <c r="AD177" s="1"/>
  <c r="L177"/>
  <c r="J177"/>
  <c r="K177" s="1"/>
  <c r="I177"/>
  <c r="H177"/>
  <c r="G177"/>
  <c r="CA176"/>
  <c r="BZ176"/>
  <c r="BY176"/>
  <c r="BX176"/>
  <c r="AG176"/>
  <c r="AD176"/>
  <c r="AC176"/>
  <c r="L176"/>
  <c r="J176"/>
  <c r="K176" s="1"/>
  <c r="I176"/>
  <c r="H176"/>
  <c r="G176"/>
  <c r="CA175"/>
  <c r="BZ175"/>
  <c r="BY175"/>
  <c r="BX175"/>
  <c r="AG175"/>
  <c r="AC175"/>
  <c r="AD175" s="1"/>
  <c r="L175"/>
  <c r="J175"/>
  <c r="K175" s="1"/>
  <c r="O175" s="1"/>
  <c r="CB106" s="1"/>
  <c r="I175"/>
  <c r="H175"/>
  <c r="G175"/>
  <c r="CA174"/>
  <c r="BZ174"/>
  <c r="BY174"/>
  <c r="BX174"/>
  <c r="AG174"/>
  <c r="AC174"/>
  <c r="AD174" s="1"/>
  <c r="L174"/>
  <c r="J174"/>
  <c r="K174" s="1"/>
  <c r="I174"/>
  <c r="H174"/>
  <c r="G174"/>
  <c r="CB173"/>
  <c r="CA173"/>
  <c r="BZ173"/>
  <c r="BY173"/>
  <c r="BX173"/>
  <c r="AG173"/>
  <c r="AC173"/>
  <c r="AD173" s="1"/>
  <c r="L173"/>
  <c r="J173"/>
  <c r="K173" s="1"/>
  <c r="I173"/>
  <c r="H173"/>
  <c r="CA104" s="1"/>
  <c r="G173"/>
  <c r="CA172"/>
  <c r="BZ172"/>
  <c r="BY172"/>
  <c r="BX172"/>
  <c r="AG172"/>
  <c r="AC172"/>
  <c r="AD172" s="1"/>
  <c r="L172"/>
  <c r="J172"/>
  <c r="K172" s="1"/>
  <c r="I172"/>
  <c r="H172"/>
  <c r="G172"/>
  <c r="CA171"/>
  <c r="BZ171"/>
  <c r="BY171"/>
  <c r="BX171"/>
  <c r="AG171"/>
  <c r="AC171"/>
  <c r="AD171" s="1"/>
  <c r="L171"/>
  <c r="J171"/>
  <c r="K171" s="1"/>
  <c r="I171"/>
  <c r="H171"/>
  <c r="CA145" s="1"/>
  <c r="G171"/>
  <c r="CA170"/>
  <c r="BZ170"/>
  <c r="BY170"/>
  <c r="BX170"/>
  <c r="AG170"/>
  <c r="AC170"/>
  <c r="AD170" s="1"/>
  <c r="L170"/>
  <c r="J170"/>
  <c r="K170" s="1"/>
  <c r="I170"/>
  <c r="H170"/>
  <c r="CA144" s="1"/>
  <c r="G170"/>
  <c r="CB169"/>
  <c r="CA169"/>
  <c r="BZ169"/>
  <c r="BY169"/>
  <c r="BX169"/>
  <c r="AG169"/>
  <c r="AC169"/>
  <c r="AD169" s="1"/>
  <c r="L169"/>
  <c r="J169"/>
  <c r="K169" s="1"/>
  <c r="I169"/>
  <c r="H169"/>
  <c r="G169"/>
  <c r="CA168"/>
  <c r="BZ168"/>
  <c r="BY168"/>
  <c r="BX168"/>
  <c r="AG168"/>
  <c r="AC168"/>
  <c r="AD168" s="1"/>
  <c r="L168"/>
  <c r="J168"/>
  <c r="K168" s="1"/>
  <c r="I168"/>
  <c r="H168"/>
  <c r="G168"/>
  <c r="CB167"/>
  <c r="CA167"/>
  <c r="BZ167"/>
  <c r="BY167"/>
  <c r="BX167"/>
  <c r="AG167"/>
  <c r="AC167"/>
  <c r="AD167" s="1"/>
  <c r="L167"/>
  <c r="J167"/>
  <c r="K167" s="1"/>
  <c r="I167"/>
  <c r="H167"/>
  <c r="G167"/>
  <c r="CA166"/>
  <c r="BZ166"/>
  <c r="BY166"/>
  <c r="BX166"/>
  <c r="AG166"/>
  <c r="AC166"/>
  <c r="AD166" s="1"/>
  <c r="L166"/>
  <c r="J166"/>
  <c r="K166" s="1"/>
  <c r="I166"/>
  <c r="H166"/>
  <c r="G166"/>
  <c r="CB165"/>
  <c r="CA165"/>
  <c r="BZ165"/>
  <c r="BY165"/>
  <c r="BX165"/>
  <c r="AG165"/>
  <c r="AC165"/>
  <c r="AD165" s="1"/>
  <c r="L165"/>
  <c r="J165"/>
  <c r="K165" s="1"/>
  <c r="I165"/>
  <c r="H165"/>
  <c r="G165"/>
  <c r="CA164"/>
  <c r="BZ164"/>
  <c r="BY164"/>
  <c r="BX164"/>
  <c r="AG164"/>
  <c r="AC164"/>
  <c r="AD164" s="1"/>
  <c r="L164"/>
  <c r="J164"/>
  <c r="K164" s="1"/>
  <c r="I164"/>
  <c r="H164"/>
  <c r="G164"/>
  <c r="CB163"/>
  <c r="CA163"/>
  <c r="BZ163"/>
  <c r="BY163"/>
  <c r="BX163"/>
  <c r="AG163"/>
  <c r="AC163"/>
  <c r="AD163" s="1"/>
  <c r="L163"/>
  <c r="J163"/>
  <c r="K163" s="1"/>
  <c r="I163"/>
  <c r="H163"/>
  <c r="G163"/>
  <c r="CB162"/>
  <c r="CA162"/>
  <c r="BZ162"/>
  <c r="BY162"/>
  <c r="BX162"/>
  <c r="AG162"/>
  <c r="AC162"/>
  <c r="AD162" s="1"/>
  <c r="L162"/>
  <c r="J162"/>
  <c r="K162" s="1"/>
  <c r="I162"/>
  <c r="H162"/>
  <c r="G162"/>
  <c r="CA161"/>
  <c r="BZ161"/>
  <c r="BY161"/>
  <c r="BX161"/>
  <c r="AG161"/>
  <c r="AC161"/>
  <c r="AD161" s="1"/>
  <c r="L161"/>
  <c r="J161"/>
  <c r="K161" s="1"/>
  <c r="I161"/>
  <c r="H161"/>
  <c r="G161"/>
  <c r="CA160"/>
  <c r="BZ160"/>
  <c r="BY160"/>
  <c r="BX160"/>
  <c r="AG160"/>
  <c r="AC160"/>
  <c r="AD160" s="1"/>
  <c r="L160"/>
  <c r="J160"/>
  <c r="K160" s="1"/>
  <c r="O160" s="1"/>
  <c r="I160"/>
  <c r="H160"/>
  <c r="G160"/>
  <c r="CA159"/>
  <c r="BZ159"/>
  <c r="BY159"/>
  <c r="BX159"/>
  <c r="AG159"/>
  <c r="AC159"/>
  <c r="AD159" s="1"/>
  <c r="L159"/>
  <c r="J159"/>
  <c r="K159" s="1"/>
  <c r="I159"/>
  <c r="H159"/>
  <c r="G159"/>
  <c r="CB158"/>
  <c r="CA158"/>
  <c r="BZ158"/>
  <c r="BY158"/>
  <c r="BX158"/>
  <c r="AG158"/>
  <c r="AC158"/>
  <c r="AD158" s="1"/>
  <c r="L158"/>
  <c r="J158"/>
  <c r="K158" s="1"/>
  <c r="O158" s="1"/>
  <c r="I158"/>
  <c r="H158"/>
  <c r="G158"/>
  <c r="CA157"/>
  <c r="BZ157"/>
  <c r="BY157"/>
  <c r="BX157"/>
  <c r="AG157"/>
  <c r="AC157"/>
  <c r="AD157" s="1"/>
  <c r="L157"/>
  <c r="J157"/>
  <c r="K157" s="1"/>
  <c r="I157"/>
  <c r="H157"/>
  <c r="G157"/>
  <c r="CA156"/>
  <c r="BZ156"/>
  <c r="BY156"/>
  <c r="BX156"/>
  <c r="AG156"/>
  <c r="AC156"/>
  <c r="AD156" s="1"/>
  <c r="L156"/>
  <c r="J156"/>
  <c r="K156" s="1"/>
  <c r="O156" s="1"/>
  <c r="I156"/>
  <c r="H156"/>
  <c r="G156"/>
  <c r="CA155"/>
  <c r="BZ155"/>
  <c r="BY155"/>
  <c r="BX155"/>
  <c r="AG155"/>
  <c r="AC155"/>
  <c r="AD155" s="1"/>
  <c r="L155"/>
  <c r="J155"/>
  <c r="K155" s="1"/>
  <c r="I155"/>
  <c r="H155"/>
  <c r="CA129" s="1"/>
  <c r="G155"/>
  <c r="CA154"/>
  <c r="BZ154"/>
  <c r="BY154"/>
  <c r="BX154"/>
  <c r="AG154"/>
  <c r="AC154"/>
  <c r="AD154" s="1"/>
  <c r="L154"/>
  <c r="J154"/>
  <c r="K154" s="1"/>
  <c r="O154" s="1"/>
  <c r="CB79" s="1"/>
  <c r="I154"/>
  <c r="H154"/>
  <c r="G154"/>
  <c r="CB153"/>
  <c r="CA153"/>
  <c r="BZ153"/>
  <c r="BY153"/>
  <c r="BX153"/>
  <c r="AG153"/>
  <c r="AC153"/>
  <c r="AD153" s="1"/>
  <c r="L153"/>
  <c r="J153"/>
  <c r="K153" s="1"/>
  <c r="O153" s="1"/>
  <c r="CB78" s="1"/>
  <c r="I153"/>
  <c r="H153"/>
  <c r="G153"/>
  <c r="CA152"/>
  <c r="BZ152"/>
  <c r="BY152"/>
  <c r="BX152"/>
  <c r="AG152"/>
  <c r="AC152"/>
  <c r="AD152" s="1"/>
  <c r="L152"/>
  <c r="J152"/>
  <c r="K152" s="1"/>
  <c r="I152"/>
  <c r="H152"/>
  <c r="G152"/>
  <c r="CA151"/>
  <c r="BZ151"/>
  <c r="BY151"/>
  <c r="BX151"/>
  <c r="AG151"/>
  <c r="AC151"/>
  <c r="AD151" s="1"/>
  <c r="L151"/>
  <c r="J151"/>
  <c r="K151" s="1"/>
  <c r="I151"/>
  <c r="H151"/>
  <c r="G151"/>
  <c r="CA150"/>
  <c r="BZ150"/>
  <c r="BY150"/>
  <c r="BX150"/>
  <c r="AG150"/>
  <c r="AC150"/>
  <c r="AD150" s="1"/>
  <c r="L150"/>
  <c r="J150"/>
  <c r="K150" s="1"/>
  <c r="I150"/>
  <c r="H150"/>
  <c r="CA75" s="1"/>
  <c r="G150"/>
  <c r="CA149"/>
  <c r="BZ149"/>
  <c r="BY149"/>
  <c r="BX149"/>
  <c r="AG149"/>
  <c r="AC149"/>
  <c r="AD149" s="1"/>
  <c r="L149"/>
  <c r="J149"/>
  <c r="K149" s="1"/>
  <c r="I149"/>
  <c r="H149"/>
  <c r="G149"/>
  <c r="CA148"/>
  <c r="BZ148"/>
  <c r="BY148"/>
  <c r="BX148"/>
  <c r="AG148"/>
  <c r="AC148"/>
  <c r="AD148" s="1"/>
  <c r="L148"/>
  <c r="J148"/>
  <c r="K148" s="1"/>
  <c r="I148"/>
  <c r="H148"/>
  <c r="CA143" s="1"/>
  <c r="G148"/>
  <c r="BZ147"/>
  <c r="BY147"/>
  <c r="BX147"/>
  <c r="AG147"/>
  <c r="AC147"/>
  <c r="AD147" s="1"/>
  <c r="L147"/>
  <c r="J147"/>
  <c r="K147" s="1"/>
  <c r="I147"/>
  <c r="H147"/>
  <c r="CA103" s="1"/>
  <c r="G147"/>
  <c r="BZ103" s="1"/>
  <c r="CA146"/>
  <c r="BY146"/>
  <c r="BX146"/>
  <c r="AG146"/>
  <c r="AC146"/>
  <c r="AD146" s="1"/>
  <c r="L146"/>
  <c r="J146"/>
  <c r="K146" s="1"/>
  <c r="I146"/>
  <c r="H146"/>
  <c r="G146"/>
  <c r="BZ145"/>
  <c r="BY145"/>
  <c r="BX145"/>
  <c r="AG145"/>
  <c r="AC145"/>
  <c r="AD145" s="1"/>
  <c r="L145"/>
  <c r="J145"/>
  <c r="K145" s="1"/>
  <c r="I145"/>
  <c r="H145"/>
  <c r="G145"/>
  <c r="BZ101" s="1"/>
  <c r="BZ144"/>
  <c r="BY144"/>
  <c r="BX144"/>
  <c r="AG144"/>
  <c r="AC144"/>
  <c r="AD144" s="1"/>
  <c r="L144"/>
  <c r="J144"/>
  <c r="K144" s="1"/>
  <c r="O144" s="1"/>
  <c r="CB100" s="1"/>
  <c r="I144"/>
  <c r="H144"/>
  <c r="G144"/>
  <c r="BZ143"/>
  <c r="BY143"/>
  <c r="BX143"/>
  <c r="AG143"/>
  <c r="AD143"/>
  <c r="AC143"/>
  <c r="L143"/>
  <c r="J143"/>
  <c r="K143" s="1"/>
  <c r="I143"/>
  <c r="H143"/>
  <c r="G143"/>
  <c r="BZ99" s="1"/>
  <c r="BY142"/>
  <c r="BX142"/>
  <c r="AG142"/>
  <c r="AC142"/>
  <c r="AD142" s="1"/>
  <c r="L142"/>
  <c r="K142"/>
  <c r="O142" s="1"/>
  <c r="J142"/>
  <c r="I142"/>
  <c r="H142"/>
  <c r="G142"/>
  <c r="BY141"/>
  <c r="BX141"/>
  <c r="AG141"/>
  <c r="AD141"/>
  <c r="AC141"/>
  <c r="L141"/>
  <c r="J141"/>
  <c r="K141" s="1"/>
  <c r="I141"/>
  <c r="H141"/>
  <c r="G141"/>
  <c r="BY140"/>
  <c r="BX140"/>
  <c r="AG140"/>
  <c r="AC140"/>
  <c r="AD140" s="1"/>
  <c r="L140"/>
  <c r="K140"/>
  <c r="O140" s="1"/>
  <c r="J140"/>
  <c r="I140"/>
  <c r="H140"/>
  <c r="G140"/>
  <c r="CA139"/>
  <c r="BZ139"/>
  <c r="BY139"/>
  <c r="BX139"/>
  <c r="AG139"/>
  <c r="AC139"/>
  <c r="AD139" s="1"/>
  <c r="L139"/>
  <c r="J139"/>
  <c r="K139" s="1"/>
  <c r="O139" s="1"/>
  <c r="I139"/>
  <c r="H139"/>
  <c r="G139"/>
  <c r="CA138"/>
  <c r="BZ138"/>
  <c r="BY138"/>
  <c r="BX138"/>
  <c r="AG138"/>
  <c r="AC138"/>
  <c r="AD138" s="1"/>
  <c r="L138"/>
  <c r="J138"/>
  <c r="K138" s="1"/>
  <c r="O138" s="1"/>
  <c r="I138"/>
  <c r="H138"/>
  <c r="G138"/>
  <c r="CA137"/>
  <c r="BZ137"/>
  <c r="BY137"/>
  <c r="BX137"/>
  <c r="AG137"/>
  <c r="AC137"/>
  <c r="AD137" s="1"/>
  <c r="L137"/>
  <c r="J137"/>
  <c r="K137" s="1"/>
  <c r="I137"/>
  <c r="H137"/>
  <c r="G137"/>
  <c r="CA136"/>
  <c r="BZ136"/>
  <c r="BY136"/>
  <c r="BX136"/>
  <c r="AG136"/>
  <c r="AC136"/>
  <c r="AD136" s="1"/>
  <c r="L136"/>
  <c r="J136"/>
  <c r="K136" s="1"/>
  <c r="O136" s="1"/>
  <c r="I136"/>
  <c r="H136"/>
  <c r="G136"/>
  <c r="CB135"/>
  <c r="BZ135"/>
  <c r="BY135"/>
  <c r="BX135"/>
  <c r="AG135"/>
  <c r="AC135"/>
  <c r="AD135" s="1"/>
  <c r="L135"/>
  <c r="J135"/>
  <c r="K135" s="1"/>
  <c r="O135" s="1"/>
  <c r="I135"/>
  <c r="H135"/>
  <c r="G135"/>
  <c r="CA134"/>
  <c r="BY134"/>
  <c r="BX134"/>
  <c r="AG134"/>
  <c r="AC134"/>
  <c r="AD134" s="1"/>
  <c r="L134"/>
  <c r="J134"/>
  <c r="K134" s="1"/>
  <c r="I134"/>
  <c r="H134"/>
  <c r="G134"/>
  <c r="BZ133"/>
  <c r="BY133"/>
  <c r="BX133"/>
  <c r="AG133"/>
  <c r="AC133"/>
  <c r="AD133" s="1"/>
  <c r="L133"/>
  <c r="J133"/>
  <c r="K133" s="1"/>
  <c r="I133"/>
  <c r="H133"/>
  <c r="G133"/>
  <c r="CA132"/>
  <c r="BY132"/>
  <c r="BX132"/>
  <c r="AG132"/>
  <c r="AC132"/>
  <c r="AD132" s="1"/>
  <c r="L132"/>
  <c r="J132"/>
  <c r="K132" s="1"/>
  <c r="O132" s="1"/>
  <c r="I132"/>
  <c r="H132"/>
  <c r="G132"/>
  <c r="CB131"/>
  <c r="BZ131"/>
  <c r="BY131"/>
  <c r="BX131"/>
  <c r="AG131"/>
  <c r="AC131"/>
  <c r="AD131" s="1"/>
  <c r="L131"/>
  <c r="J131"/>
  <c r="K131" s="1"/>
  <c r="I131"/>
  <c r="H131"/>
  <c r="G131"/>
  <c r="CA130"/>
  <c r="BY130"/>
  <c r="BX130"/>
  <c r="AG130"/>
  <c r="AC130"/>
  <c r="AD130" s="1"/>
  <c r="L130"/>
  <c r="J130"/>
  <c r="K130" s="1"/>
  <c r="O130" s="1"/>
  <c r="CB73" s="1"/>
  <c r="I130"/>
  <c r="H130"/>
  <c r="G130"/>
  <c r="BZ129"/>
  <c r="BY129"/>
  <c r="BX129"/>
  <c r="AG129"/>
  <c r="AC129"/>
  <c r="AD129" s="1"/>
  <c r="L129"/>
  <c r="J129"/>
  <c r="K129" s="1"/>
  <c r="I129"/>
  <c r="H129"/>
  <c r="CA72" s="1"/>
  <c r="G129"/>
  <c r="BZ72" s="1"/>
  <c r="BY128"/>
  <c r="BX128"/>
  <c r="AG128"/>
  <c r="AC128"/>
  <c r="AD128" s="1"/>
  <c r="L128"/>
  <c r="J128"/>
  <c r="K128" s="1"/>
  <c r="I128"/>
  <c r="H128"/>
  <c r="CA71" s="1"/>
  <c r="G128"/>
  <c r="BZ71" s="1"/>
  <c r="BY127"/>
  <c r="BX127"/>
  <c r="AG127"/>
  <c r="AC127"/>
  <c r="AD127" s="1"/>
  <c r="L127"/>
  <c r="J127"/>
  <c r="K127" s="1"/>
  <c r="O127" s="1"/>
  <c r="CB70" s="1"/>
  <c r="I127"/>
  <c r="H127"/>
  <c r="G127"/>
  <c r="CA126"/>
  <c r="BZ126"/>
  <c r="BY126"/>
  <c r="BX126"/>
  <c r="AG126"/>
  <c r="AC126"/>
  <c r="AD126" s="1"/>
  <c r="L126"/>
  <c r="J126"/>
  <c r="K126" s="1"/>
  <c r="I126"/>
  <c r="H126"/>
  <c r="CA142" s="1"/>
  <c r="G126"/>
  <c r="BZ142" s="1"/>
  <c r="CB125"/>
  <c r="CA125"/>
  <c r="BZ125"/>
  <c r="BY125"/>
  <c r="BX125"/>
  <c r="AG125"/>
  <c r="AC125"/>
  <c r="AD125" s="1"/>
  <c r="L125"/>
  <c r="J125"/>
  <c r="K125" s="1"/>
  <c r="I125"/>
  <c r="H125"/>
  <c r="G125"/>
  <c r="BZ69" s="1"/>
  <c r="CA124"/>
  <c r="BZ124"/>
  <c r="BY124"/>
  <c r="BX124"/>
  <c r="AG124"/>
  <c r="AC124"/>
  <c r="AD124" s="1"/>
  <c r="L124"/>
  <c r="J124"/>
  <c r="K124" s="1"/>
  <c r="I124"/>
  <c r="H124"/>
  <c r="G124"/>
  <c r="CB123"/>
  <c r="CA123"/>
  <c r="BZ123"/>
  <c r="BY123"/>
  <c r="BX123"/>
  <c r="AG123"/>
  <c r="AC123"/>
  <c r="AD123" s="1"/>
  <c r="L123"/>
  <c r="J123"/>
  <c r="K123" s="1"/>
  <c r="I123"/>
  <c r="H123"/>
  <c r="CA141" s="1"/>
  <c r="G123"/>
  <c r="BZ141" s="1"/>
  <c r="CA122"/>
  <c r="BZ122"/>
  <c r="BY122"/>
  <c r="BX122"/>
  <c r="AG122"/>
  <c r="AC122"/>
  <c r="AD122" s="1"/>
  <c r="L122"/>
  <c r="J122"/>
  <c r="K122" s="1"/>
  <c r="I122"/>
  <c r="H122"/>
  <c r="G122"/>
  <c r="BZ98" s="1"/>
  <c r="CA121"/>
  <c r="BZ121"/>
  <c r="BY121"/>
  <c r="BX121"/>
  <c r="AG121"/>
  <c r="AC121"/>
  <c r="AD121" s="1"/>
  <c r="L121"/>
  <c r="J121"/>
  <c r="K121" s="1"/>
  <c r="I121"/>
  <c r="H121"/>
  <c r="G121"/>
  <c r="BZ97" s="1"/>
  <c r="CA120"/>
  <c r="BZ120"/>
  <c r="BY120"/>
  <c r="BX120"/>
  <c r="AG120"/>
  <c r="AC120"/>
  <c r="AD120" s="1"/>
  <c r="L120"/>
  <c r="J120"/>
  <c r="K120" s="1"/>
  <c r="I120"/>
  <c r="H120"/>
  <c r="G120"/>
  <c r="CA119"/>
  <c r="BZ119"/>
  <c r="BY119"/>
  <c r="BX119"/>
  <c r="AG119"/>
  <c r="AC119"/>
  <c r="AD119" s="1"/>
  <c r="L119"/>
  <c r="J119"/>
  <c r="K119" s="1"/>
  <c r="I119"/>
  <c r="H119"/>
  <c r="G119"/>
  <c r="BZ95" s="1"/>
  <c r="CA118"/>
  <c r="BZ118"/>
  <c r="BY118"/>
  <c r="BX118"/>
  <c r="AG118"/>
  <c r="AC118"/>
  <c r="AD118" s="1"/>
  <c r="L118"/>
  <c r="J118"/>
  <c r="K118" s="1"/>
  <c r="I118"/>
  <c r="H118"/>
  <c r="G118"/>
  <c r="CA117"/>
  <c r="BZ117"/>
  <c r="BY117"/>
  <c r="BX117"/>
  <c r="AG117"/>
  <c r="AC117"/>
  <c r="AD117" s="1"/>
  <c r="L117"/>
  <c r="J117"/>
  <c r="K117" s="1"/>
  <c r="I117"/>
  <c r="H117"/>
  <c r="G117"/>
  <c r="CA116"/>
  <c r="BZ116"/>
  <c r="BY116"/>
  <c r="BX116"/>
  <c r="AG116"/>
  <c r="AC116"/>
  <c r="AD116" s="1"/>
  <c r="L116"/>
  <c r="J116"/>
  <c r="K116" s="1"/>
  <c r="I116"/>
  <c r="H116"/>
  <c r="CA140" s="1"/>
  <c r="G116"/>
  <c r="BZ140" s="1"/>
  <c r="CA115"/>
  <c r="BZ115"/>
  <c r="BY115"/>
  <c r="BX115"/>
  <c r="AG115"/>
  <c r="AC115"/>
  <c r="AD115" s="1"/>
  <c r="L115"/>
  <c r="J115"/>
  <c r="K115" s="1"/>
  <c r="I115"/>
  <c r="H115"/>
  <c r="G115"/>
  <c r="CA114"/>
  <c r="BZ114"/>
  <c r="BY114"/>
  <c r="BX114"/>
  <c r="AG114"/>
  <c r="AC114"/>
  <c r="AD114" s="1"/>
  <c r="L114"/>
  <c r="J114"/>
  <c r="K114" s="1"/>
  <c r="I114"/>
  <c r="H114"/>
  <c r="G114"/>
  <c r="CA113"/>
  <c r="BZ113"/>
  <c r="BY113"/>
  <c r="BX113"/>
  <c r="AG113"/>
  <c r="AC113"/>
  <c r="AD113" s="1"/>
  <c r="L113"/>
  <c r="J113"/>
  <c r="K113" s="1"/>
  <c r="I113"/>
  <c r="H113"/>
  <c r="G113"/>
  <c r="CA112"/>
  <c r="BZ112"/>
  <c r="BY112"/>
  <c r="BX112"/>
  <c r="AG112"/>
  <c r="AC112"/>
  <c r="AD112" s="1"/>
  <c r="L112"/>
  <c r="J112"/>
  <c r="K112" s="1"/>
  <c r="I112"/>
  <c r="H112"/>
  <c r="G112"/>
  <c r="CA111"/>
  <c r="BZ111"/>
  <c r="BY111"/>
  <c r="BX111"/>
  <c r="AG111"/>
  <c r="AC111"/>
  <c r="AD111" s="1"/>
  <c r="L111"/>
  <c r="J111"/>
  <c r="K111" s="1"/>
  <c r="I111"/>
  <c r="H111"/>
  <c r="G111"/>
  <c r="CA110"/>
  <c r="BZ110"/>
  <c r="BY110"/>
  <c r="BX110"/>
  <c r="AG110"/>
  <c r="AC110"/>
  <c r="AD110" s="1"/>
  <c r="L110"/>
  <c r="J110"/>
  <c r="K110" s="1"/>
  <c r="I110"/>
  <c r="H110"/>
  <c r="CA128" s="1"/>
  <c r="G110"/>
  <c r="BZ128" s="1"/>
  <c r="CA109"/>
  <c r="BZ109"/>
  <c r="BY109"/>
  <c r="BX109"/>
  <c r="AG109"/>
  <c r="AD109"/>
  <c r="AC109"/>
  <c r="L109"/>
  <c r="J109"/>
  <c r="K109" s="1"/>
  <c r="I109"/>
  <c r="H109"/>
  <c r="CA127" s="1"/>
  <c r="G109"/>
  <c r="BZ127" s="1"/>
  <c r="CA108"/>
  <c r="BZ108"/>
  <c r="BY108"/>
  <c r="BX108"/>
  <c r="AG108"/>
  <c r="AC108"/>
  <c r="AD108" s="1"/>
  <c r="L108"/>
  <c r="J108"/>
  <c r="K108" s="1"/>
  <c r="O108" s="1"/>
  <c r="I108"/>
  <c r="H108"/>
  <c r="G108"/>
  <c r="CA107"/>
  <c r="BZ107"/>
  <c r="BY107"/>
  <c r="BX107"/>
  <c r="AG107"/>
  <c r="AC107"/>
  <c r="AD107" s="1"/>
  <c r="L107"/>
  <c r="J107"/>
  <c r="K107" s="1"/>
  <c r="I107"/>
  <c r="H107"/>
  <c r="G107"/>
  <c r="CA106"/>
  <c r="BZ106"/>
  <c r="BY106"/>
  <c r="BX106"/>
  <c r="AG106"/>
  <c r="AC106"/>
  <c r="AD106" s="1"/>
  <c r="L106"/>
  <c r="K106"/>
  <c r="O106" s="1"/>
  <c r="J106"/>
  <c r="I106"/>
  <c r="H106"/>
  <c r="G106"/>
  <c r="BZ68" s="1"/>
  <c r="CA105"/>
  <c r="BZ105"/>
  <c r="BY105"/>
  <c r="BX105"/>
  <c r="AG105"/>
  <c r="AC105"/>
  <c r="AD105" s="1"/>
  <c r="L105"/>
  <c r="J105"/>
  <c r="K105" s="1"/>
  <c r="O105" s="1"/>
  <c r="I105"/>
  <c r="H105"/>
  <c r="CA67" s="1"/>
  <c r="G105"/>
  <c r="BZ104"/>
  <c r="BY104"/>
  <c r="BX104"/>
  <c r="AG104"/>
  <c r="AC104"/>
  <c r="AD104" s="1"/>
  <c r="L104"/>
  <c r="K104"/>
  <c r="O104" s="1"/>
  <c r="J104"/>
  <c r="I104"/>
  <c r="H104"/>
  <c r="G104"/>
  <c r="BZ66" s="1"/>
  <c r="BY103"/>
  <c r="BX103"/>
  <c r="AG103"/>
  <c r="AC103"/>
  <c r="AD103" s="1"/>
  <c r="L103"/>
  <c r="J103"/>
  <c r="K103" s="1"/>
  <c r="I103"/>
  <c r="H103"/>
  <c r="G103"/>
  <c r="BZ65" s="1"/>
  <c r="CA102"/>
  <c r="BZ102"/>
  <c r="BY102"/>
  <c r="BX102"/>
  <c r="AG102"/>
  <c r="AC102"/>
  <c r="AD102" s="1"/>
  <c r="L102"/>
  <c r="J102"/>
  <c r="K102" s="1"/>
  <c r="O102" s="1"/>
  <c r="I102"/>
  <c r="H102"/>
  <c r="G102"/>
  <c r="BZ90" s="1"/>
  <c r="CA101"/>
  <c r="BY101"/>
  <c r="BX101"/>
  <c r="AG101"/>
  <c r="AC101"/>
  <c r="AD101" s="1"/>
  <c r="L101"/>
  <c r="J101"/>
  <c r="K101" s="1"/>
  <c r="O101" s="1"/>
  <c r="I101"/>
  <c r="H101"/>
  <c r="G101"/>
  <c r="CA100"/>
  <c r="BZ100"/>
  <c r="BY100"/>
  <c r="BX100"/>
  <c r="AG100"/>
  <c r="AC100"/>
  <c r="AD100" s="1"/>
  <c r="L100"/>
  <c r="J100"/>
  <c r="K100" s="1"/>
  <c r="O100" s="1"/>
  <c r="I100"/>
  <c r="H100"/>
  <c r="G100"/>
  <c r="CA99"/>
  <c r="BY99"/>
  <c r="BX99"/>
  <c r="AG99"/>
  <c r="AC99"/>
  <c r="AD99" s="1"/>
  <c r="L99"/>
  <c r="J99"/>
  <c r="K99" s="1"/>
  <c r="I99"/>
  <c r="H99"/>
  <c r="G99"/>
  <c r="CA98"/>
  <c r="BY98"/>
  <c r="BX98"/>
  <c r="AG98"/>
  <c r="AC98"/>
  <c r="AD98" s="1"/>
  <c r="L98"/>
  <c r="J98"/>
  <c r="K98" s="1"/>
  <c r="I98"/>
  <c r="H98"/>
  <c r="G98"/>
  <c r="CA97"/>
  <c r="BY97"/>
  <c r="BX97"/>
  <c r="AG97"/>
  <c r="AC97"/>
  <c r="AD97" s="1"/>
  <c r="L97"/>
  <c r="J97"/>
  <c r="K97" s="1"/>
  <c r="I97"/>
  <c r="H97"/>
  <c r="G97"/>
  <c r="CA96"/>
  <c r="BZ96"/>
  <c r="BY96"/>
  <c r="BX96"/>
  <c r="AG96"/>
  <c r="AC96"/>
  <c r="AD96" s="1"/>
  <c r="L96"/>
  <c r="J96"/>
  <c r="K96" s="1"/>
  <c r="I96"/>
  <c r="H96"/>
  <c r="G96"/>
  <c r="CA95"/>
  <c r="BY95"/>
  <c r="BX95"/>
  <c r="AG95"/>
  <c r="AC95"/>
  <c r="AD95" s="1"/>
  <c r="L95"/>
  <c r="J95"/>
  <c r="K95" s="1"/>
  <c r="I95"/>
  <c r="H95"/>
  <c r="G95"/>
  <c r="BY94"/>
  <c r="BX94"/>
  <c r="AG94"/>
  <c r="AC94"/>
  <c r="AD94" s="1"/>
  <c r="L94"/>
  <c r="J94"/>
  <c r="K94" s="1"/>
  <c r="I94"/>
  <c r="H94"/>
  <c r="G94"/>
  <c r="BY93"/>
  <c r="BX93"/>
  <c r="AG93"/>
  <c r="AC93"/>
  <c r="AD93" s="1"/>
  <c r="L93"/>
  <c r="J93"/>
  <c r="K93" s="1"/>
  <c r="I93"/>
  <c r="H93"/>
  <c r="G93"/>
  <c r="AG92"/>
  <c r="AC92"/>
  <c r="AD92" s="1"/>
  <c r="L92"/>
  <c r="J92"/>
  <c r="K92" s="1"/>
  <c r="I92"/>
  <c r="H92"/>
  <c r="G92"/>
  <c r="BY91"/>
  <c r="BX91"/>
  <c r="AG91"/>
  <c r="AC91"/>
  <c r="AD91" s="1"/>
  <c r="L91"/>
  <c r="J91"/>
  <c r="K91" s="1"/>
  <c r="I91"/>
  <c r="H91"/>
  <c r="G91"/>
  <c r="CA90"/>
  <c r="BY90"/>
  <c r="BX90"/>
  <c r="AG90"/>
  <c r="AC90"/>
  <c r="AD90" s="1"/>
  <c r="L90"/>
  <c r="J90"/>
  <c r="K90" s="1"/>
  <c r="I90"/>
  <c r="H90"/>
  <c r="G90"/>
  <c r="CA89"/>
  <c r="BZ89"/>
  <c r="BY89"/>
  <c r="BX89"/>
  <c r="AG89"/>
  <c r="AC89"/>
  <c r="AD89" s="1"/>
  <c r="L89"/>
  <c r="J89"/>
  <c r="K89" s="1"/>
  <c r="I89"/>
  <c r="H89"/>
  <c r="CA57" s="1"/>
  <c r="G89"/>
  <c r="BY88"/>
  <c r="BX88"/>
  <c r="AG88"/>
  <c r="AC88"/>
  <c r="AD88" s="1"/>
  <c r="L88"/>
  <c r="J88"/>
  <c r="K88" s="1"/>
  <c r="I88"/>
  <c r="H88"/>
  <c r="G88"/>
  <c r="BY87"/>
  <c r="BX87"/>
  <c r="AG87"/>
  <c r="AC87"/>
  <c r="AD87" s="1"/>
  <c r="L87"/>
  <c r="J87"/>
  <c r="K87" s="1"/>
  <c r="I87"/>
  <c r="H87"/>
  <c r="CA88" s="1"/>
  <c r="G87"/>
  <c r="BZ88" s="1"/>
  <c r="BY86"/>
  <c r="BX86"/>
  <c r="AG86"/>
  <c r="AC86"/>
  <c r="AD86" s="1"/>
  <c r="L86"/>
  <c r="J86"/>
  <c r="K86" s="1"/>
  <c r="I86"/>
  <c r="H86"/>
  <c r="CA55" s="1"/>
  <c r="G86"/>
  <c r="CA85"/>
  <c r="BZ85"/>
  <c r="BY85"/>
  <c r="BX85"/>
  <c r="AG85"/>
  <c r="AC85"/>
  <c r="AD85" s="1"/>
  <c r="L85"/>
  <c r="J85"/>
  <c r="K85" s="1"/>
  <c r="I85"/>
  <c r="H85"/>
  <c r="G85"/>
  <c r="BZ54" s="1"/>
  <c r="CA84"/>
  <c r="BZ84"/>
  <c r="BY84"/>
  <c r="BX84"/>
  <c r="AG84"/>
  <c r="AC84"/>
  <c r="AD84" s="1"/>
  <c r="L84"/>
  <c r="J84"/>
  <c r="K84" s="1"/>
  <c r="I84"/>
  <c r="H84"/>
  <c r="G84"/>
  <c r="BZ53" s="1"/>
  <c r="CA83"/>
  <c r="BZ83"/>
  <c r="BY83"/>
  <c r="BX83"/>
  <c r="AG83"/>
  <c r="AC83"/>
  <c r="AD83" s="1"/>
  <c r="L83"/>
  <c r="J83"/>
  <c r="K83" s="1"/>
  <c r="I83"/>
  <c r="H83"/>
  <c r="G83"/>
  <c r="CA82"/>
  <c r="BZ82"/>
  <c r="BY82"/>
  <c r="BX82"/>
  <c r="AG82"/>
  <c r="AC82"/>
  <c r="AD82" s="1"/>
  <c r="L82"/>
  <c r="J82"/>
  <c r="K82" s="1"/>
  <c r="I82"/>
  <c r="H82"/>
  <c r="G82"/>
  <c r="CA81"/>
  <c r="BZ81"/>
  <c r="BY81"/>
  <c r="BX81"/>
  <c r="AG81"/>
  <c r="AC81"/>
  <c r="AD81" s="1"/>
  <c r="L81"/>
  <c r="J81"/>
  <c r="K81" s="1"/>
  <c r="I81"/>
  <c r="H81"/>
  <c r="G81"/>
  <c r="CA80"/>
  <c r="BZ80"/>
  <c r="BY80"/>
  <c r="BX80"/>
  <c r="AG80"/>
  <c r="AC80"/>
  <c r="AD80" s="1"/>
  <c r="L80"/>
  <c r="J80"/>
  <c r="K80" s="1"/>
  <c r="I80"/>
  <c r="H80"/>
  <c r="G80"/>
  <c r="CA79"/>
  <c r="BZ79"/>
  <c r="BY79"/>
  <c r="BX79"/>
  <c r="AG79"/>
  <c r="AD79"/>
  <c r="AC79"/>
  <c r="L79"/>
  <c r="J79"/>
  <c r="K79" s="1"/>
  <c r="I79"/>
  <c r="H79"/>
  <c r="G79"/>
  <c r="CA78"/>
  <c r="BZ78"/>
  <c r="BY78"/>
  <c r="BX78"/>
  <c r="AG78"/>
  <c r="AC78"/>
  <c r="AD78" s="1"/>
  <c r="L78"/>
  <c r="J78"/>
  <c r="K78" s="1"/>
  <c r="O78" s="1"/>
  <c r="I78"/>
  <c r="H78"/>
  <c r="G78"/>
  <c r="CA77"/>
  <c r="BZ77"/>
  <c r="BY77"/>
  <c r="BX77"/>
  <c r="AG77"/>
  <c r="AC77"/>
  <c r="AD77" s="1"/>
  <c r="L77"/>
  <c r="J77"/>
  <c r="K77" s="1"/>
  <c r="I77"/>
  <c r="H77"/>
  <c r="G77"/>
  <c r="CA76"/>
  <c r="BZ76"/>
  <c r="BY76"/>
  <c r="BX76"/>
  <c r="AG76"/>
  <c r="AC76"/>
  <c r="AD76" s="1"/>
  <c r="L76"/>
  <c r="J76"/>
  <c r="K76" s="1"/>
  <c r="I76"/>
  <c r="H76"/>
  <c r="G76"/>
  <c r="BZ75"/>
  <c r="BY75"/>
  <c r="BX75"/>
  <c r="AG75"/>
  <c r="AC75"/>
  <c r="AD75" s="1"/>
  <c r="L75"/>
  <c r="J75"/>
  <c r="K75" s="1"/>
  <c r="I75"/>
  <c r="H75"/>
  <c r="G75"/>
  <c r="CA74"/>
  <c r="BZ74"/>
  <c r="BY74"/>
  <c r="BX74"/>
  <c r="AG74"/>
  <c r="AC74"/>
  <c r="AD74" s="1"/>
  <c r="L74"/>
  <c r="J74"/>
  <c r="K74" s="1"/>
  <c r="I74"/>
  <c r="H74"/>
  <c r="G74"/>
  <c r="CA73"/>
  <c r="BZ73"/>
  <c r="BY73"/>
  <c r="BX73"/>
  <c r="AG73"/>
  <c r="AC73"/>
  <c r="AD73" s="1"/>
  <c r="L73"/>
  <c r="J73"/>
  <c r="K73" s="1"/>
  <c r="I73"/>
  <c r="H73"/>
  <c r="G73"/>
  <c r="BY72"/>
  <c r="BX72"/>
  <c r="AG72"/>
  <c r="AC72"/>
  <c r="AD72" s="1"/>
  <c r="L72"/>
  <c r="J72"/>
  <c r="K72" s="1"/>
  <c r="I72"/>
  <c r="H72"/>
  <c r="CA51" s="1"/>
  <c r="G72"/>
  <c r="BZ51" s="1"/>
  <c r="BY71"/>
  <c r="BX71"/>
  <c r="AG71"/>
  <c r="AC71"/>
  <c r="AD71" s="1"/>
  <c r="L71"/>
  <c r="J71"/>
  <c r="K71" s="1"/>
  <c r="I71"/>
  <c r="H71"/>
  <c r="CA94" s="1"/>
  <c r="G71"/>
  <c r="BZ94" s="1"/>
  <c r="CA70"/>
  <c r="BZ70"/>
  <c r="BY70"/>
  <c r="BX70"/>
  <c r="AG70"/>
  <c r="AC70"/>
  <c r="AD70" s="1"/>
  <c r="L70"/>
  <c r="J70"/>
  <c r="K70" s="1"/>
  <c r="I70"/>
  <c r="H70"/>
  <c r="CA93" s="1"/>
  <c r="G70"/>
  <c r="BZ93" s="1"/>
  <c r="CA69"/>
  <c r="BY69"/>
  <c r="BX69"/>
  <c r="AG69"/>
  <c r="AC69"/>
  <c r="AD69" s="1"/>
  <c r="L69"/>
  <c r="J69"/>
  <c r="K69" s="1"/>
  <c r="I69"/>
  <c r="H69"/>
  <c r="CA50" s="1"/>
  <c r="G69"/>
  <c r="CA68"/>
  <c r="BY68"/>
  <c r="BX68"/>
  <c r="AG68"/>
  <c r="AC68"/>
  <c r="AD68" s="1"/>
  <c r="L68"/>
  <c r="J68"/>
  <c r="K68" s="1"/>
  <c r="I68"/>
  <c r="H68"/>
  <c r="CA49" s="1"/>
  <c r="G68"/>
  <c r="BZ67"/>
  <c r="BY67"/>
  <c r="BX67"/>
  <c r="AG67"/>
  <c r="AC67"/>
  <c r="AD67" s="1"/>
  <c r="L67"/>
  <c r="J67"/>
  <c r="K67" s="1"/>
  <c r="I67"/>
  <c r="H67"/>
  <c r="CA48" s="1"/>
  <c r="G67"/>
  <c r="BZ48" s="1"/>
  <c r="CA66"/>
  <c r="BY66"/>
  <c r="BX66"/>
  <c r="AG66"/>
  <c r="AC66"/>
  <c r="AD66" s="1"/>
  <c r="L66"/>
  <c r="J66"/>
  <c r="K66" s="1"/>
  <c r="I66"/>
  <c r="H66"/>
  <c r="G66"/>
  <c r="CA65"/>
  <c r="BY65"/>
  <c r="BX65"/>
  <c r="BU65"/>
  <c r="AG65"/>
  <c r="AC65"/>
  <c r="AD65" s="1"/>
  <c r="L65"/>
  <c r="J65"/>
  <c r="K65" s="1"/>
  <c r="O65" s="1"/>
  <c r="I65"/>
  <c r="H65"/>
  <c r="CA91" s="1"/>
  <c r="G65"/>
  <c r="BZ91" s="1"/>
  <c r="BY64"/>
  <c r="BX64"/>
  <c r="AG64"/>
  <c r="AC64"/>
  <c r="AD64" s="1"/>
  <c r="L64"/>
  <c r="J64"/>
  <c r="K64" s="1"/>
  <c r="O64" s="1"/>
  <c r="I64"/>
  <c r="H64"/>
  <c r="CA64" s="1"/>
  <c r="G64"/>
  <c r="BZ64" s="1"/>
  <c r="BY63"/>
  <c r="BX63"/>
  <c r="BU63"/>
  <c r="AG63"/>
  <c r="AC63"/>
  <c r="AD63" s="1"/>
  <c r="L63"/>
  <c r="K63"/>
  <c r="O63" s="1"/>
  <c r="J63"/>
  <c r="I63"/>
  <c r="H63"/>
  <c r="CA87" s="1"/>
  <c r="G63"/>
  <c r="BZ87" s="1"/>
  <c r="BY62"/>
  <c r="BX62"/>
  <c r="AG62"/>
  <c r="AC62"/>
  <c r="AD62" s="1"/>
  <c r="L62"/>
  <c r="J62"/>
  <c r="K62" s="1"/>
  <c r="O62" s="1"/>
  <c r="I62"/>
  <c r="H62"/>
  <c r="CA86" s="1"/>
  <c r="G62"/>
  <c r="BZ86" s="1"/>
  <c r="BY61"/>
  <c r="BX61"/>
  <c r="AG61"/>
  <c r="AC61"/>
  <c r="AD61" s="1"/>
  <c r="L61"/>
  <c r="J61"/>
  <c r="K61" s="1"/>
  <c r="I61"/>
  <c r="H61"/>
  <c r="CA63" s="1"/>
  <c r="G61"/>
  <c r="BZ63" s="1"/>
  <c r="BU60"/>
  <c r="AG60"/>
  <c r="AC60"/>
  <c r="AD60" s="1"/>
  <c r="L60"/>
  <c r="J60"/>
  <c r="K60" s="1"/>
  <c r="I60"/>
  <c r="H60"/>
  <c r="CA62" s="1"/>
  <c r="G60"/>
  <c r="BZ62" s="1"/>
  <c r="BY59"/>
  <c r="BX59"/>
  <c r="AG59"/>
  <c r="AC59"/>
  <c r="AD59" s="1"/>
  <c r="L59"/>
  <c r="J59"/>
  <c r="K59" s="1"/>
  <c r="I59"/>
  <c r="H59"/>
  <c r="CA61" s="1"/>
  <c r="G59"/>
  <c r="BZ61" s="1"/>
  <c r="BY58"/>
  <c r="BX58"/>
  <c r="AG58"/>
  <c r="AC58"/>
  <c r="AD58" s="1"/>
  <c r="L58"/>
  <c r="J58"/>
  <c r="K58" s="1"/>
  <c r="I58"/>
  <c r="H58"/>
  <c r="CA59" s="1"/>
  <c r="G58"/>
  <c r="BZ59" s="1"/>
  <c r="BZ57"/>
  <c r="BY57"/>
  <c r="BX57"/>
  <c r="AG57"/>
  <c r="AC57"/>
  <c r="AD57" s="1"/>
  <c r="L57"/>
  <c r="J57"/>
  <c r="K57" s="1"/>
  <c r="I57"/>
  <c r="H57"/>
  <c r="G57"/>
  <c r="CA56"/>
  <c r="BZ56"/>
  <c r="BY56"/>
  <c r="BX56"/>
  <c r="AG56"/>
  <c r="AC56"/>
  <c r="AD56" s="1"/>
  <c r="L56"/>
  <c r="J56"/>
  <c r="K56" s="1"/>
  <c r="I56"/>
  <c r="H56"/>
  <c r="G56"/>
  <c r="BZ55"/>
  <c r="BY55"/>
  <c r="BX55"/>
  <c r="AG55"/>
  <c r="AC55"/>
  <c r="AD55" s="1"/>
  <c r="L55"/>
  <c r="J55"/>
  <c r="K55" s="1"/>
  <c r="I55"/>
  <c r="H55"/>
  <c r="G55"/>
  <c r="CA54"/>
  <c r="BY54"/>
  <c r="BX54"/>
  <c r="AG54"/>
  <c r="AC54"/>
  <c r="AD54" s="1"/>
  <c r="L54"/>
  <c r="J54"/>
  <c r="K54" s="1"/>
  <c r="I54"/>
  <c r="H54"/>
  <c r="G54"/>
  <c r="CA53"/>
  <c r="BY53"/>
  <c r="BX53"/>
  <c r="BU53"/>
  <c r="AG53"/>
  <c r="AC53"/>
  <c r="AD53" s="1"/>
  <c r="L53"/>
  <c r="J53"/>
  <c r="K53" s="1"/>
  <c r="I53"/>
  <c r="H53"/>
  <c r="G53"/>
  <c r="CA52"/>
  <c r="BZ52"/>
  <c r="BY52"/>
  <c r="BX52"/>
  <c r="AG52"/>
  <c r="AC52"/>
  <c r="AD52" s="1"/>
  <c r="L52"/>
  <c r="J52"/>
  <c r="K52" s="1"/>
  <c r="I52"/>
  <c r="H52"/>
  <c r="G52"/>
  <c r="BY51"/>
  <c r="BX51"/>
  <c r="AG51"/>
  <c r="AC51"/>
  <c r="AD51" s="1"/>
  <c r="L51"/>
  <c r="J51"/>
  <c r="K51" s="1"/>
  <c r="I51"/>
  <c r="H51"/>
  <c r="G51"/>
  <c r="BZ50"/>
  <c r="BY50"/>
  <c r="BX50"/>
  <c r="AG50"/>
  <c r="AC50"/>
  <c r="AD50" s="1"/>
  <c r="L50"/>
  <c r="J50"/>
  <c r="K50" s="1"/>
  <c r="I50"/>
  <c r="H50"/>
  <c r="G50"/>
  <c r="BZ49"/>
  <c r="BY49"/>
  <c r="BX49"/>
  <c r="AG49"/>
  <c r="AD49"/>
  <c r="AC49"/>
  <c r="L49"/>
  <c r="J49"/>
  <c r="K49" s="1"/>
  <c r="I49"/>
  <c r="H49"/>
  <c r="G49"/>
  <c r="BY48"/>
  <c r="BX48"/>
  <c r="AG48"/>
  <c r="AC48"/>
  <c r="AD48" s="1"/>
  <c r="L48"/>
  <c r="J48"/>
  <c r="K48" s="1"/>
  <c r="I48"/>
  <c r="H48"/>
  <c r="CA58" s="1"/>
  <c r="G48"/>
  <c r="BZ58" s="1"/>
  <c r="BY47"/>
  <c r="BX47"/>
  <c r="AG47"/>
  <c r="AC47"/>
  <c r="AD47" s="1"/>
  <c r="L47"/>
  <c r="J47"/>
  <c r="K47" s="1"/>
  <c r="I47"/>
  <c r="H47"/>
  <c r="CA47" s="1"/>
  <c r="G47"/>
  <c r="BZ47" s="1"/>
  <c r="BY46"/>
  <c r="BX46"/>
  <c r="AG46"/>
  <c r="AC46"/>
  <c r="AD46" s="1"/>
  <c r="L46"/>
  <c r="J46"/>
  <c r="K46" s="1"/>
  <c r="I46"/>
  <c r="H46"/>
  <c r="CA46" s="1"/>
  <c r="G46"/>
  <c r="BZ46" s="1"/>
  <c r="BY45"/>
  <c r="BX45"/>
  <c r="AG45"/>
  <c r="AC45"/>
  <c r="AD45" s="1"/>
  <c r="L45"/>
  <c r="J45"/>
  <c r="K45" s="1"/>
  <c r="I45"/>
  <c r="H45"/>
  <c r="CA45" s="1"/>
  <c r="G45"/>
  <c r="BZ45" s="1"/>
  <c r="BY44"/>
  <c r="BX44"/>
  <c r="AG44"/>
  <c r="AC44"/>
  <c r="AD44" s="1"/>
  <c r="L44"/>
  <c r="J44"/>
  <c r="K44" s="1"/>
  <c r="I44"/>
  <c r="H44"/>
  <c r="CA44" s="1"/>
  <c r="G44"/>
  <c r="BZ44" s="1"/>
  <c r="BY43"/>
  <c r="BX43"/>
  <c r="AG43"/>
  <c r="AC43"/>
  <c r="AD43" s="1"/>
  <c r="L43"/>
  <c r="J43"/>
  <c r="K43" s="1"/>
  <c r="I43"/>
  <c r="H43"/>
  <c r="CA43" s="1"/>
  <c r="G43"/>
  <c r="BZ43" s="1"/>
  <c r="BY42"/>
  <c r="BX42"/>
  <c r="AG42"/>
  <c r="AC42"/>
  <c r="AD42" s="1"/>
  <c r="L42"/>
  <c r="J42"/>
  <c r="K42" s="1"/>
  <c r="I42"/>
  <c r="H42"/>
  <c r="CA42" s="1"/>
  <c r="G42"/>
  <c r="BZ42" s="1"/>
  <c r="BY41"/>
  <c r="BX41"/>
  <c r="AG41"/>
  <c r="AC41"/>
  <c r="AD41" s="1"/>
  <c r="L41"/>
  <c r="J41"/>
  <c r="K41" s="1"/>
  <c r="I41"/>
  <c r="H41"/>
  <c r="CA41" s="1"/>
  <c r="G41"/>
  <c r="BZ41" s="1"/>
  <c r="A41"/>
  <c r="CV40"/>
  <c r="BY40"/>
  <c r="BX40"/>
  <c r="AG40"/>
  <c r="AC40"/>
  <c r="AD40" s="1"/>
  <c r="L40"/>
  <c r="J40"/>
  <c r="K40" s="1"/>
  <c r="O40" s="1"/>
  <c r="I40"/>
  <c r="H40"/>
  <c r="Y25" s="1"/>
  <c r="Z25" s="1"/>
  <c r="G40"/>
  <c r="BZ40" s="1"/>
  <c r="AA34"/>
  <c r="Y34"/>
  <c r="X34"/>
  <c r="J34"/>
  <c r="I34" s="1"/>
  <c r="AA33"/>
  <c r="X33"/>
  <c r="AA32"/>
  <c r="X32"/>
  <c r="J32"/>
  <c r="M30"/>
  <c r="AA29"/>
  <c r="X29"/>
  <c r="I28"/>
  <c r="I33" s="1"/>
  <c r="I20"/>
  <c r="I21" s="1"/>
  <c r="I19"/>
  <c r="Y12"/>
  <c r="Z12" s="1"/>
  <c r="O275" i="14" l="1"/>
  <c r="O277"/>
  <c r="O279"/>
  <c r="O281"/>
  <c r="O283"/>
  <c r="O285"/>
  <c r="O287"/>
  <c r="Y11"/>
  <c r="Z11" s="1"/>
  <c r="Y15"/>
  <c r="Z15" s="1"/>
  <c r="Y22"/>
  <c r="Z22" s="1"/>
  <c r="O135"/>
  <c r="O137"/>
  <c r="O139"/>
  <c r="O141"/>
  <c r="O143"/>
  <c r="O145"/>
  <c r="O147"/>
  <c r="O149"/>
  <c r="O151"/>
  <c r="O153"/>
  <c r="O155"/>
  <c r="O157"/>
  <c r="O159"/>
  <c r="O161"/>
  <c r="O163"/>
  <c r="O165"/>
  <c r="O167"/>
  <c r="O169"/>
  <c r="O171"/>
  <c r="O174"/>
  <c r="O176"/>
  <c r="O178"/>
  <c r="O233"/>
  <c r="P233" s="1"/>
  <c r="Y13" i="13"/>
  <c r="Z13" s="1"/>
  <c r="Y17"/>
  <c r="Z17" s="1"/>
  <c r="I32"/>
  <c r="H322"/>
  <c r="AC322" s="1"/>
  <c r="O40"/>
  <c r="O42"/>
  <c r="O44"/>
  <c r="O46"/>
  <c r="O48"/>
  <c r="O50"/>
  <c r="O52"/>
  <c r="O54"/>
  <c r="O56"/>
  <c r="O58"/>
  <c r="O60"/>
  <c r="O62"/>
  <c r="O64"/>
  <c r="O66"/>
  <c r="O68"/>
  <c r="O172"/>
  <c r="O173"/>
  <c r="O174"/>
  <c r="O175"/>
  <c r="O176"/>
  <c r="O177"/>
  <c r="O178"/>
  <c r="O179"/>
  <c r="O180"/>
  <c r="O181"/>
  <c r="O182"/>
  <c r="O183"/>
  <c r="O280"/>
  <c r="O282"/>
  <c r="W282" s="1"/>
  <c r="O292"/>
  <c r="O294"/>
  <c r="O296"/>
  <c r="O298"/>
  <c r="W298" s="1"/>
  <c r="X42" i="14"/>
  <c r="R42"/>
  <c r="Z42" s="1"/>
  <c r="X46"/>
  <c r="R46"/>
  <c r="Z46" s="1"/>
  <c r="X49"/>
  <c r="R49"/>
  <c r="Z49" s="1"/>
  <c r="X51"/>
  <c r="R51"/>
  <c r="Z51" s="1"/>
  <c r="X53"/>
  <c r="R53"/>
  <c r="Z53" s="1"/>
  <c r="X55"/>
  <c r="R55"/>
  <c r="Z55" s="1"/>
  <c r="X57"/>
  <c r="R57"/>
  <c r="Z57" s="1"/>
  <c r="X44"/>
  <c r="R44"/>
  <c r="Z44" s="1"/>
  <c r="X48"/>
  <c r="R48"/>
  <c r="Z48" s="1"/>
  <c r="X50"/>
  <c r="R50"/>
  <c r="Z50" s="1"/>
  <c r="X52"/>
  <c r="R52"/>
  <c r="Z52" s="1"/>
  <c r="X54"/>
  <c r="R54"/>
  <c r="Z54" s="1"/>
  <c r="X56"/>
  <c r="R56"/>
  <c r="Z56" s="1"/>
  <c r="S59"/>
  <c r="AA59" s="1"/>
  <c r="Q59"/>
  <c r="Y59" s="1"/>
  <c r="M59"/>
  <c r="U59" s="1"/>
  <c r="W59"/>
  <c r="P59"/>
  <c r="N59"/>
  <c r="V59" s="1"/>
  <c r="S61"/>
  <c r="AA61" s="1"/>
  <c r="Q61"/>
  <c r="Y61" s="1"/>
  <c r="M61"/>
  <c r="U61" s="1"/>
  <c r="W61"/>
  <c r="P61"/>
  <c r="N61"/>
  <c r="V61" s="1"/>
  <c r="S63"/>
  <c r="AA63" s="1"/>
  <c r="Q63"/>
  <c r="Y63" s="1"/>
  <c r="M63"/>
  <c r="U63" s="1"/>
  <c r="W63"/>
  <c r="P63"/>
  <c r="N63"/>
  <c r="V63" s="1"/>
  <c r="S65"/>
  <c r="AA65" s="1"/>
  <c r="Q65"/>
  <c r="Y65" s="1"/>
  <c r="M65"/>
  <c r="U65" s="1"/>
  <c r="W65"/>
  <c r="P65"/>
  <c r="N65"/>
  <c r="V65" s="1"/>
  <c r="W67"/>
  <c r="P67"/>
  <c r="N67"/>
  <c r="V67" s="1"/>
  <c r="S67"/>
  <c r="AA67" s="1"/>
  <c r="Q67"/>
  <c r="Y67" s="1"/>
  <c r="M67"/>
  <c r="U67" s="1"/>
  <c r="W69"/>
  <c r="P69"/>
  <c r="N69"/>
  <c r="V69" s="1"/>
  <c r="S69"/>
  <c r="AA69" s="1"/>
  <c r="Q69"/>
  <c r="Y69" s="1"/>
  <c r="M69"/>
  <c r="U69" s="1"/>
  <c r="W71"/>
  <c r="P71"/>
  <c r="N71"/>
  <c r="V71" s="1"/>
  <c r="S71"/>
  <c r="AA71" s="1"/>
  <c r="Q71"/>
  <c r="Y71" s="1"/>
  <c r="M71"/>
  <c r="U71" s="1"/>
  <c r="W73"/>
  <c r="P73"/>
  <c r="N73"/>
  <c r="V73" s="1"/>
  <c r="S73"/>
  <c r="AA73" s="1"/>
  <c r="Q73"/>
  <c r="Y73" s="1"/>
  <c r="M73"/>
  <c r="U73" s="1"/>
  <c r="W75"/>
  <c r="P75"/>
  <c r="N75"/>
  <c r="V75" s="1"/>
  <c r="S75"/>
  <c r="AA75" s="1"/>
  <c r="Q75"/>
  <c r="Y75" s="1"/>
  <c r="M75"/>
  <c r="U75" s="1"/>
  <c r="S76"/>
  <c r="AA76" s="1"/>
  <c r="Q76"/>
  <c r="Y76" s="1"/>
  <c r="M76"/>
  <c r="U76" s="1"/>
  <c r="W76"/>
  <c r="P76"/>
  <c r="N76"/>
  <c r="V76" s="1"/>
  <c r="W77"/>
  <c r="P77"/>
  <c r="N77"/>
  <c r="V77" s="1"/>
  <c r="S77"/>
  <c r="AA77" s="1"/>
  <c r="Q77"/>
  <c r="Y77" s="1"/>
  <c r="M77"/>
  <c r="U77" s="1"/>
  <c r="S78"/>
  <c r="AA78" s="1"/>
  <c r="Q78"/>
  <c r="Y78" s="1"/>
  <c r="M78"/>
  <c r="U78" s="1"/>
  <c r="W78"/>
  <c r="P78"/>
  <c r="N78"/>
  <c r="V78" s="1"/>
  <c r="W79"/>
  <c r="P79"/>
  <c r="N79"/>
  <c r="V79" s="1"/>
  <c r="S79"/>
  <c r="AA79" s="1"/>
  <c r="Q79"/>
  <c r="Y79" s="1"/>
  <c r="M79"/>
  <c r="U79" s="1"/>
  <c r="S80"/>
  <c r="AA80" s="1"/>
  <c r="Q80"/>
  <c r="Y80" s="1"/>
  <c r="M80"/>
  <c r="U80" s="1"/>
  <c r="W80"/>
  <c r="P80"/>
  <c r="N80"/>
  <c r="V80" s="1"/>
  <c r="W81"/>
  <c r="P81"/>
  <c r="N81"/>
  <c r="V81" s="1"/>
  <c r="S81"/>
  <c r="AA81" s="1"/>
  <c r="Q81"/>
  <c r="Y81" s="1"/>
  <c r="M81"/>
  <c r="U81" s="1"/>
  <c r="S82"/>
  <c r="AA82" s="1"/>
  <c r="Q82"/>
  <c r="Y82" s="1"/>
  <c r="M82"/>
  <c r="U82" s="1"/>
  <c r="W82"/>
  <c r="P82"/>
  <c r="N82"/>
  <c r="V82" s="1"/>
  <c r="W83"/>
  <c r="P83"/>
  <c r="N83"/>
  <c r="V83" s="1"/>
  <c r="S83"/>
  <c r="AA83" s="1"/>
  <c r="Q83"/>
  <c r="Y83" s="1"/>
  <c r="M83"/>
  <c r="U83" s="1"/>
  <c r="S84"/>
  <c r="AA84" s="1"/>
  <c r="Q84"/>
  <c r="Y84" s="1"/>
  <c r="M84"/>
  <c r="U84" s="1"/>
  <c r="W84"/>
  <c r="P84"/>
  <c r="N84"/>
  <c r="V84" s="1"/>
  <c r="W85"/>
  <c r="P85"/>
  <c r="N85"/>
  <c r="V85" s="1"/>
  <c r="S85"/>
  <c r="AA85" s="1"/>
  <c r="Q85"/>
  <c r="Y85" s="1"/>
  <c r="M85"/>
  <c r="U85" s="1"/>
  <c r="S86"/>
  <c r="AA86" s="1"/>
  <c r="Q86"/>
  <c r="Y86" s="1"/>
  <c r="M86"/>
  <c r="U86" s="1"/>
  <c r="W86"/>
  <c r="P86"/>
  <c r="N86"/>
  <c r="V86" s="1"/>
  <c r="S88"/>
  <c r="AA88" s="1"/>
  <c r="Q88"/>
  <c r="Y88" s="1"/>
  <c r="M88"/>
  <c r="U88" s="1"/>
  <c r="W88"/>
  <c r="P88"/>
  <c r="N88"/>
  <c r="V88" s="1"/>
  <c r="S90"/>
  <c r="AA90" s="1"/>
  <c r="Q90"/>
  <c r="Y90" s="1"/>
  <c r="M90"/>
  <c r="U90" s="1"/>
  <c r="W90"/>
  <c r="P90"/>
  <c r="N90"/>
  <c r="V90" s="1"/>
  <c r="S92"/>
  <c r="AA92" s="1"/>
  <c r="Q92"/>
  <c r="Y92" s="1"/>
  <c r="M92"/>
  <c r="U92" s="1"/>
  <c r="W92"/>
  <c r="P92"/>
  <c r="N92"/>
  <c r="V92" s="1"/>
  <c r="S94"/>
  <c r="AA94" s="1"/>
  <c r="Q94"/>
  <c r="Y94" s="1"/>
  <c r="M94"/>
  <c r="U94" s="1"/>
  <c r="W94"/>
  <c r="P94"/>
  <c r="N94"/>
  <c r="V94" s="1"/>
  <c r="S96"/>
  <c r="AA96" s="1"/>
  <c r="Q96"/>
  <c r="Y96" s="1"/>
  <c r="M96"/>
  <c r="U96" s="1"/>
  <c r="W96"/>
  <c r="P96"/>
  <c r="N96"/>
  <c r="V96" s="1"/>
  <c r="S98"/>
  <c r="AA98" s="1"/>
  <c r="Q98"/>
  <c r="Y98" s="1"/>
  <c r="M98"/>
  <c r="U98" s="1"/>
  <c r="W98"/>
  <c r="P98"/>
  <c r="N98"/>
  <c r="V98" s="1"/>
  <c r="S128"/>
  <c r="AA128" s="1"/>
  <c r="Q128"/>
  <c r="Y128" s="1"/>
  <c r="M128"/>
  <c r="U128" s="1"/>
  <c r="W128"/>
  <c r="P128"/>
  <c r="N128"/>
  <c r="V128" s="1"/>
  <c r="Y10"/>
  <c r="Y12"/>
  <c r="Y14"/>
  <c r="Y16"/>
  <c r="Y18"/>
  <c r="Y19"/>
  <c r="Y20"/>
  <c r="Y21"/>
  <c r="Y23"/>
  <c r="Y25"/>
  <c r="Y27"/>
  <c r="Y28"/>
  <c r="M40"/>
  <c r="Q40"/>
  <c r="A302"/>
  <c r="O41"/>
  <c r="O43"/>
  <c r="O45"/>
  <c r="O47"/>
  <c r="W40"/>
  <c r="P40"/>
  <c r="N40"/>
  <c r="O39"/>
  <c r="O38" s="1"/>
  <c r="S42"/>
  <c r="AA42" s="1"/>
  <c r="Q42"/>
  <c r="Y42" s="1"/>
  <c r="M42"/>
  <c r="U42" s="1"/>
  <c r="S44"/>
  <c r="AA44" s="1"/>
  <c r="Q44"/>
  <c r="Y44" s="1"/>
  <c r="M44"/>
  <c r="U44" s="1"/>
  <c r="S46"/>
  <c r="AA46" s="1"/>
  <c r="Q46"/>
  <c r="Y46" s="1"/>
  <c r="M46"/>
  <c r="U46" s="1"/>
  <c r="S48"/>
  <c r="AA48" s="1"/>
  <c r="Q48"/>
  <c r="Y48" s="1"/>
  <c r="M48"/>
  <c r="U48" s="1"/>
  <c r="S49"/>
  <c r="AA49" s="1"/>
  <c r="Q49"/>
  <c r="Y49" s="1"/>
  <c r="M49"/>
  <c r="U49" s="1"/>
  <c r="S50"/>
  <c r="AA50" s="1"/>
  <c r="Q50"/>
  <c r="Y50" s="1"/>
  <c r="M50"/>
  <c r="U50" s="1"/>
  <c r="S51"/>
  <c r="AA51" s="1"/>
  <c r="Q51"/>
  <c r="Y51" s="1"/>
  <c r="M51"/>
  <c r="U51" s="1"/>
  <c r="S52"/>
  <c r="AA52" s="1"/>
  <c r="Q52"/>
  <c r="Y52" s="1"/>
  <c r="M52"/>
  <c r="U52" s="1"/>
  <c r="S53"/>
  <c r="AA53" s="1"/>
  <c r="Q53"/>
  <c r="Y53" s="1"/>
  <c r="M53"/>
  <c r="U53" s="1"/>
  <c r="S54"/>
  <c r="AA54" s="1"/>
  <c r="Q54"/>
  <c r="Y54" s="1"/>
  <c r="M54"/>
  <c r="U54" s="1"/>
  <c r="S55"/>
  <c r="AA55" s="1"/>
  <c r="Q55"/>
  <c r="Y55" s="1"/>
  <c r="M55"/>
  <c r="U55" s="1"/>
  <c r="S56"/>
  <c r="AA56" s="1"/>
  <c r="Q56"/>
  <c r="Y56" s="1"/>
  <c r="M56"/>
  <c r="U56" s="1"/>
  <c r="S57"/>
  <c r="AA57" s="1"/>
  <c r="Q57"/>
  <c r="Y57" s="1"/>
  <c r="M57"/>
  <c r="U57" s="1"/>
  <c r="S58"/>
  <c r="AA58" s="1"/>
  <c r="Q58"/>
  <c r="Y58" s="1"/>
  <c r="M58"/>
  <c r="U58" s="1"/>
  <c r="W58"/>
  <c r="P58"/>
  <c r="N58"/>
  <c r="V58" s="1"/>
  <c r="S60"/>
  <c r="AA60" s="1"/>
  <c r="Q60"/>
  <c r="Y60" s="1"/>
  <c r="M60"/>
  <c r="U60" s="1"/>
  <c r="W60"/>
  <c r="P60"/>
  <c r="N60"/>
  <c r="V60" s="1"/>
  <c r="S62"/>
  <c r="AA62" s="1"/>
  <c r="Q62"/>
  <c r="Y62" s="1"/>
  <c r="M62"/>
  <c r="U62" s="1"/>
  <c r="W62"/>
  <c r="P62"/>
  <c r="N62"/>
  <c r="V62" s="1"/>
  <c r="S64"/>
  <c r="AA64" s="1"/>
  <c r="Q64"/>
  <c r="Y64" s="1"/>
  <c r="M64"/>
  <c r="U64" s="1"/>
  <c r="W64"/>
  <c r="P64"/>
  <c r="N64"/>
  <c r="V64" s="1"/>
  <c r="S66"/>
  <c r="AA66" s="1"/>
  <c r="Q66"/>
  <c r="Y66" s="1"/>
  <c r="M66"/>
  <c r="U66" s="1"/>
  <c r="W66"/>
  <c r="P66"/>
  <c r="N66"/>
  <c r="V66" s="1"/>
  <c r="S68"/>
  <c r="AA68" s="1"/>
  <c r="Q68"/>
  <c r="Y68" s="1"/>
  <c r="M68"/>
  <c r="U68" s="1"/>
  <c r="W68"/>
  <c r="P68"/>
  <c r="N68"/>
  <c r="V68" s="1"/>
  <c r="S70"/>
  <c r="AA70" s="1"/>
  <c r="Q70"/>
  <c r="Y70" s="1"/>
  <c r="M70"/>
  <c r="U70" s="1"/>
  <c r="W70"/>
  <c r="P70"/>
  <c r="N70"/>
  <c r="V70" s="1"/>
  <c r="S72"/>
  <c r="AA72" s="1"/>
  <c r="Q72"/>
  <c r="Y72" s="1"/>
  <c r="M72"/>
  <c r="U72" s="1"/>
  <c r="W72"/>
  <c r="P72"/>
  <c r="N72"/>
  <c r="V72" s="1"/>
  <c r="S74"/>
  <c r="AA74" s="1"/>
  <c r="Q74"/>
  <c r="Y74" s="1"/>
  <c r="M74"/>
  <c r="U74" s="1"/>
  <c r="W74"/>
  <c r="P74"/>
  <c r="N74"/>
  <c r="V74" s="1"/>
  <c r="W87"/>
  <c r="P87"/>
  <c r="N87"/>
  <c r="V87" s="1"/>
  <c r="S87"/>
  <c r="AA87" s="1"/>
  <c r="Q87"/>
  <c r="Y87" s="1"/>
  <c r="M87"/>
  <c r="U87" s="1"/>
  <c r="W89"/>
  <c r="P89"/>
  <c r="N89"/>
  <c r="V89" s="1"/>
  <c r="S89"/>
  <c r="AA89" s="1"/>
  <c r="Q89"/>
  <c r="Y89" s="1"/>
  <c r="M89"/>
  <c r="U89" s="1"/>
  <c r="W91"/>
  <c r="P91"/>
  <c r="N91"/>
  <c r="V91" s="1"/>
  <c r="S91"/>
  <c r="AA91" s="1"/>
  <c r="Q91"/>
  <c r="Y91" s="1"/>
  <c r="M91"/>
  <c r="U91" s="1"/>
  <c r="W93"/>
  <c r="P93"/>
  <c r="N93"/>
  <c r="V93" s="1"/>
  <c r="S93"/>
  <c r="AA93" s="1"/>
  <c r="Q93"/>
  <c r="Y93" s="1"/>
  <c r="M93"/>
  <c r="U93" s="1"/>
  <c r="W95"/>
  <c r="P95"/>
  <c r="N95"/>
  <c r="V95" s="1"/>
  <c r="S95"/>
  <c r="AA95" s="1"/>
  <c r="Q95"/>
  <c r="Y95" s="1"/>
  <c r="M95"/>
  <c r="U95" s="1"/>
  <c r="W97"/>
  <c r="P97"/>
  <c r="N97"/>
  <c r="V97" s="1"/>
  <c r="S97"/>
  <c r="AA97" s="1"/>
  <c r="Q97"/>
  <c r="Y97" s="1"/>
  <c r="M97"/>
  <c r="U97" s="1"/>
  <c r="W99"/>
  <c r="P99"/>
  <c r="N99"/>
  <c r="V99" s="1"/>
  <c r="S99"/>
  <c r="AA99" s="1"/>
  <c r="Q99"/>
  <c r="Y99" s="1"/>
  <c r="M99"/>
  <c r="U99" s="1"/>
  <c r="S100"/>
  <c r="AA100" s="1"/>
  <c r="Q100"/>
  <c r="Y100" s="1"/>
  <c r="M100"/>
  <c r="U100" s="1"/>
  <c r="W100"/>
  <c r="P100"/>
  <c r="N100"/>
  <c r="V100" s="1"/>
  <c r="W101"/>
  <c r="P101"/>
  <c r="N101"/>
  <c r="V101" s="1"/>
  <c r="S101"/>
  <c r="AA101" s="1"/>
  <c r="Q101"/>
  <c r="Y101" s="1"/>
  <c r="M101"/>
  <c r="U101" s="1"/>
  <c r="S102"/>
  <c r="AA102" s="1"/>
  <c r="Q102"/>
  <c r="Y102" s="1"/>
  <c r="M102"/>
  <c r="U102" s="1"/>
  <c r="W102"/>
  <c r="P102"/>
  <c r="N102"/>
  <c r="V102" s="1"/>
  <c r="W103"/>
  <c r="P103"/>
  <c r="N103"/>
  <c r="V103" s="1"/>
  <c r="S103"/>
  <c r="AA103" s="1"/>
  <c r="Q103"/>
  <c r="Y103" s="1"/>
  <c r="M103"/>
  <c r="U103" s="1"/>
  <c r="S104"/>
  <c r="AA104" s="1"/>
  <c r="Q104"/>
  <c r="Y104" s="1"/>
  <c r="M104"/>
  <c r="U104" s="1"/>
  <c r="W104"/>
  <c r="P104"/>
  <c r="N104"/>
  <c r="V104" s="1"/>
  <c r="W105"/>
  <c r="P105"/>
  <c r="N105"/>
  <c r="V105" s="1"/>
  <c r="S105"/>
  <c r="AA105" s="1"/>
  <c r="Q105"/>
  <c r="Y105" s="1"/>
  <c r="M105"/>
  <c r="U105" s="1"/>
  <c r="S106"/>
  <c r="AA106" s="1"/>
  <c r="Q106"/>
  <c r="Y106" s="1"/>
  <c r="M106"/>
  <c r="U106" s="1"/>
  <c r="W106"/>
  <c r="P106"/>
  <c r="N106"/>
  <c r="V106" s="1"/>
  <c r="W107"/>
  <c r="P107"/>
  <c r="N107"/>
  <c r="V107" s="1"/>
  <c r="S107"/>
  <c r="AA107" s="1"/>
  <c r="Q107"/>
  <c r="Y107" s="1"/>
  <c r="M107"/>
  <c r="U107" s="1"/>
  <c r="S108"/>
  <c r="AA108" s="1"/>
  <c r="Q108"/>
  <c r="Y108" s="1"/>
  <c r="M108"/>
  <c r="U108" s="1"/>
  <c r="W108"/>
  <c r="P108"/>
  <c r="N108"/>
  <c r="V108" s="1"/>
  <c r="W109"/>
  <c r="P109"/>
  <c r="N109"/>
  <c r="V109" s="1"/>
  <c r="S109"/>
  <c r="AA109" s="1"/>
  <c r="Q109"/>
  <c r="Y109" s="1"/>
  <c r="M109"/>
  <c r="U109" s="1"/>
  <c r="S110"/>
  <c r="AA110" s="1"/>
  <c r="Q110"/>
  <c r="Y110" s="1"/>
  <c r="M110"/>
  <c r="U110" s="1"/>
  <c r="W110"/>
  <c r="P110"/>
  <c r="N110"/>
  <c r="V110" s="1"/>
  <c r="W111"/>
  <c r="P111"/>
  <c r="N111"/>
  <c r="V111" s="1"/>
  <c r="S111"/>
  <c r="AA111" s="1"/>
  <c r="Q111"/>
  <c r="Y111" s="1"/>
  <c r="M111"/>
  <c r="U111" s="1"/>
  <c r="S112"/>
  <c r="AA112" s="1"/>
  <c r="Q112"/>
  <c r="Y112" s="1"/>
  <c r="M112"/>
  <c r="U112" s="1"/>
  <c r="W112"/>
  <c r="P112"/>
  <c r="N112"/>
  <c r="V112" s="1"/>
  <c r="W113"/>
  <c r="P113"/>
  <c r="N113"/>
  <c r="V113" s="1"/>
  <c r="S113"/>
  <c r="AA113" s="1"/>
  <c r="Q113"/>
  <c r="Y113" s="1"/>
  <c r="M113"/>
  <c r="U113" s="1"/>
  <c r="S114"/>
  <c r="AA114" s="1"/>
  <c r="Q114"/>
  <c r="Y114" s="1"/>
  <c r="M114"/>
  <c r="U114" s="1"/>
  <c r="W114"/>
  <c r="P114"/>
  <c r="N114"/>
  <c r="V114" s="1"/>
  <c r="W115"/>
  <c r="P115"/>
  <c r="N115"/>
  <c r="V115" s="1"/>
  <c r="S115"/>
  <c r="AA115" s="1"/>
  <c r="Q115"/>
  <c r="Y115" s="1"/>
  <c r="M115"/>
  <c r="U115" s="1"/>
  <c r="S116"/>
  <c r="AA116" s="1"/>
  <c r="Q116"/>
  <c r="Y116" s="1"/>
  <c r="M116"/>
  <c r="U116" s="1"/>
  <c r="W116"/>
  <c r="P116"/>
  <c r="N116"/>
  <c r="V116" s="1"/>
  <c r="W117"/>
  <c r="P117"/>
  <c r="N117"/>
  <c r="V117" s="1"/>
  <c r="S117"/>
  <c r="AA117" s="1"/>
  <c r="Q117"/>
  <c r="Y117" s="1"/>
  <c r="M117"/>
  <c r="U117" s="1"/>
  <c r="S118"/>
  <c r="AA118" s="1"/>
  <c r="Q118"/>
  <c r="Y118" s="1"/>
  <c r="M118"/>
  <c r="U118" s="1"/>
  <c r="W118"/>
  <c r="P118"/>
  <c r="N118"/>
  <c r="V118" s="1"/>
  <c r="W119"/>
  <c r="P119"/>
  <c r="N119"/>
  <c r="V119" s="1"/>
  <c r="S119"/>
  <c r="AA119" s="1"/>
  <c r="Q119"/>
  <c r="Y119" s="1"/>
  <c r="M119"/>
  <c r="U119" s="1"/>
  <c r="S120"/>
  <c r="AA120" s="1"/>
  <c r="Q120"/>
  <c r="Y120" s="1"/>
  <c r="M120"/>
  <c r="U120" s="1"/>
  <c r="W120"/>
  <c r="P120"/>
  <c r="N120"/>
  <c r="V120" s="1"/>
  <c r="W121"/>
  <c r="P121"/>
  <c r="N121"/>
  <c r="V121" s="1"/>
  <c r="S121"/>
  <c r="AA121" s="1"/>
  <c r="Q121"/>
  <c r="Y121" s="1"/>
  <c r="M121"/>
  <c r="U121" s="1"/>
  <c r="S122"/>
  <c r="AA122" s="1"/>
  <c r="Q122"/>
  <c r="Y122" s="1"/>
  <c r="M122"/>
  <c r="U122" s="1"/>
  <c r="W122"/>
  <c r="P122"/>
  <c r="N122"/>
  <c r="V122" s="1"/>
  <c r="W123"/>
  <c r="P123"/>
  <c r="N123"/>
  <c r="V123" s="1"/>
  <c r="S123"/>
  <c r="AA123" s="1"/>
  <c r="Q123"/>
  <c r="Y123" s="1"/>
  <c r="M123"/>
  <c r="U123" s="1"/>
  <c r="S124"/>
  <c r="AA124" s="1"/>
  <c r="Q124"/>
  <c r="Y124" s="1"/>
  <c r="M124"/>
  <c r="U124" s="1"/>
  <c r="W124"/>
  <c r="P124"/>
  <c r="N124"/>
  <c r="V124" s="1"/>
  <c r="W125"/>
  <c r="P125"/>
  <c r="N125"/>
  <c r="V125" s="1"/>
  <c r="S125"/>
  <c r="AA125" s="1"/>
  <c r="Q125"/>
  <c r="Y125" s="1"/>
  <c r="M125"/>
  <c r="U125" s="1"/>
  <c r="S126"/>
  <c r="AA126" s="1"/>
  <c r="Q126"/>
  <c r="Y126" s="1"/>
  <c r="M126"/>
  <c r="U126" s="1"/>
  <c r="W126"/>
  <c r="P126"/>
  <c r="N126"/>
  <c r="V126" s="1"/>
  <c r="W127"/>
  <c r="P127"/>
  <c r="N127"/>
  <c r="V127" s="1"/>
  <c r="S127"/>
  <c r="AA127" s="1"/>
  <c r="Q127"/>
  <c r="Y127" s="1"/>
  <c r="M127"/>
  <c r="U127" s="1"/>
  <c r="W129"/>
  <c r="P129"/>
  <c r="N129"/>
  <c r="V129" s="1"/>
  <c r="S129"/>
  <c r="AA129" s="1"/>
  <c r="Q129"/>
  <c r="Y129" s="1"/>
  <c r="M129"/>
  <c r="U129" s="1"/>
  <c r="S130"/>
  <c r="AA130" s="1"/>
  <c r="Q130"/>
  <c r="Y130" s="1"/>
  <c r="M130"/>
  <c r="U130" s="1"/>
  <c r="W130"/>
  <c r="P130"/>
  <c r="N130"/>
  <c r="V130" s="1"/>
  <c r="W131"/>
  <c r="P131"/>
  <c r="N131"/>
  <c r="V131" s="1"/>
  <c r="S131"/>
  <c r="AA131" s="1"/>
  <c r="Q131"/>
  <c r="Y131" s="1"/>
  <c r="M131"/>
  <c r="U131" s="1"/>
  <c r="S132"/>
  <c r="AA132" s="1"/>
  <c r="Q132"/>
  <c r="Y132" s="1"/>
  <c r="M132"/>
  <c r="U132" s="1"/>
  <c r="W132"/>
  <c r="P132"/>
  <c r="N132"/>
  <c r="V132" s="1"/>
  <c r="S40"/>
  <c r="N42"/>
  <c r="V42" s="1"/>
  <c r="W42"/>
  <c r="N44"/>
  <c r="V44" s="1"/>
  <c r="W44"/>
  <c r="N46"/>
  <c r="V46" s="1"/>
  <c r="W46"/>
  <c r="N48"/>
  <c r="V48" s="1"/>
  <c r="W48"/>
  <c r="N49"/>
  <c r="V49" s="1"/>
  <c r="W49"/>
  <c r="N50"/>
  <c r="V50" s="1"/>
  <c r="W50"/>
  <c r="N51"/>
  <c r="V51" s="1"/>
  <c r="W51"/>
  <c r="N52"/>
  <c r="V52" s="1"/>
  <c r="W52"/>
  <c r="N53"/>
  <c r="V53" s="1"/>
  <c r="W53"/>
  <c r="N54"/>
  <c r="V54" s="1"/>
  <c r="W54"/>
  <c r="N55"/>
  <c r="V55" s="1"/>
  <c r="W55"/>
  <c r="N56"/>
  <c r="V56" s="1"/>
  <c r="W56"/>
  <c r="N57"/>
  <c r="V57" s="1"/>
  <c r="W57"/>
  <c r="S141"/>
  <c r="AA141" s="1"/>
  <c r="Q141"/>
  <c r="Y141" s="1"/>
  <c r="M141"/>
  <c r="U141" s="1"/>
  <c r="W141"/>
  <c r="P141"/>
  <c r="N141"/>
  <c r="V141" s="1"/>
  <c r="S143"/>
  <c r="AA143" s="1"/>
  <c r="Q143"/>
  <c r="Y143" s="1"/>
  <c r="M143"/>
  <c r="U143" s="1"/>
  <c r="W143"/>
  <c r="P143"/>
  <c r="N143"/>
  <c r="V143" s="1"/>
  <c r="S145"/>
  <c r="AA145" s="1"/>
  <c r="Q145"/>
  <c r="Y145" s="1"/>
  <c r="M145"/>
  <c r="U145" s="1"/>
  <c r="W145"/>
  <c r="P145"/>
  <c r="N145"/>
  <c r="V145" s="1"/>
  <c r="S147"/>
  <c r="AA147" s="1"/>
  <c r="Q147"/>
  <c r="Y147" s="1"/>
  <c r="M147"/>
  <c r="U147" s="1"/>
  <c r="W147"/>
  <c r="P147"/>
  <c r="N147"/>
  <c r="V147" s="1"/>
  <c r="S173"/>
  <c r="AA173" s="1"/>
  <c r="Q173"/>
  <c r="Y173" s="1"/>
  <c r="M173"/>
  <c r="U173" s="1"/>
  <c r="W173"/>
  <c r="P173"/>
  <c r="N173"/>
  <c r="V173" s="1"/>
  <c r="W174"/>
  <c r="P174"/>
  <c r="N174"/>
  <c r="V174" s="1"/>
  <c r="S174"/>
  <c r="AA174" s="1"/>
  <c r="Q174"/>
  <c r="Y174" s="1"/>
  <c r="M174"/>
  <c r="U174" s="1"/>
  <c r="S175"/>
  <c r="AA175" s="1"/>
  <c r="Q175"/>
  <c r="Y175" s="1"/>
  <c r="M175"/>
  <c r="U175" s="1"/>
  <c r="W175"/>
  <c r="P175"/>
  <c r="N175"/>
  <c r="V175" s="1"/>
  <c r="W176"/>
  <c r="P176"/>
  <c r="N176"/>
  <c r="V176" s="1"/>
  <c r="S176"/>
  <c r="AA176" s="1"/>
  <c r="Q176"/>
  <c r="Y176" s="1"/>
  <c r="M176"/>
  <c r="U176" s="1"/>
  <c r="S177"/>
  <c r="AA177" s="1"/>
  <c r="Q177"/>
  <c r="Y177" s="1"/>
  <c r="M177"/>
  <c r="U177" s="1"/>
  <c r="W177"/>
  <c r="P177"/>
  <c r="N177"/>
  <c r="V177" s="1"/>
  <c r="W178"/>
  <c r="P178"/>
  <c r="N178"/>
  <c r="V178" s="1"/>
  <c r="S178"/>
  <c r="AA178" s="1"/>
  <c r="Q178"/>
  <c r="Y178" s="1"/>
  <c r="M178"/>
  <c r="U178" s="1"/>
  <c r="S179"/>
  <c r="AA179" s="1"/>
  <c r="Q179"/>
  <c r="Y179" s="1"/>
  <c r="M179"/>
  <c r="U179" s="1"/>
  <c r="W179"/>
  <c r="P179"/>
  <c r="N179"/>
  <c r="V179" s="1"/>
  <c r="M133"/>
  <c r="U133" s="1"/>
  <c r="S133"/>
  <c r="AA133" s="1"/>
  <c r="W133"/>
  <c r="P133"/>
  <c r="N133"/>
  <c r="V133" s="1"/>
  <c r="W134"/>
  <c r="P134"/>
  <c r="N134"/>
  <c r="V134" s="1"/>
  <c r="S134"/>
  <c r="AA134" s="1"/>
  <c r="Q134"/>
  <c r="Y134" s="1"/>
  <c r="M134"/>
  <c r="U134" s="1"/>
  <c r="S135"/>
  <c r="AA135" s="1"/>
  <c r="Q135"/>
  <c r="Y135" s="1"/>
  <c r="M135"/>
  <c r="U135" s="1"/>
  <c r="W135"/>
  <c r="P135"/>
  <c r="N135"/>
  <c r="V135" s="1"/>
  <c r="W136"/>
  <c r="P136"/>
  <c r="N136"/>
  <c r="V136" s="1"/>
  <c r="S136"/>
  <c r="AA136" s="1"/>
  <c r="Q136"/>
  <c r="Y136" s="1"/>
  <c r="M136"/>
  <c r="U136" s="1"/>
  <c r="S137"/>
  <c r="AA137" s="1"/>
  <c r="Q137"/>
  <c r="Y137" s="1"/>
  <c r="M137"/>
  <c r="U137" s="1"/>
  <c r="W137"/>
  <c r="P137"/>
  <c r="N137"/>
  <c r="V137" s="1"/>
  <c r="W138"/>
  <c r="P138"/>
  <c r="N138"/>
  <c r="V138" s="1"/>
  <c r="S138"/>
  <c r="AA138" s="1"/>
  <c r="Q138"/>
  <c r="Y138" s="1"/>
  <c r="M138"/>
  <c r="U138" s="1"/>
  <c r="S139"/>
  <c r="AA139" s="1"/>
  <c r="Q139"/>
  <c r="Y139" s="1"/>
  <c r="M139"/>
  <c r="U139" s="1"/>
  <c r="W139"/>
  <c r="P139"/>
  <c r="N139"/>
  <c r="V139" s="1"/>
  <c r="W140"/>
  <c r="P140"/>
  <c r="N140"/>
  <c r="V140" s="1"/>
  <c r="S140"/>
  <c r="AA140" s="1"/>
  <c r="Q140"/>
  <c r="Y140" s="1"/>
  <c r="M140"/>
  <c r="U140" s="1"/>
  <c r="W142"/>
  <c r="P142"/>
  <c r="N142"/>
  <c r="V142" s="1"/>
  <c r="S142"/>
  <c r="AA142" s="1"/>
  <c r="Q142"/>
  <c r="Y142" s="1"/>
  <c r="M142"/>
  <c r="U142" s="1"/>
  <c r="W144"/>
  <c r="P144"/>
  <c r="N144"/>
  <c r="V144" s="1"/>
  <c r="S144"/>
  <c r="AA144" s="1"/>
  <c r="Q144"/>
  <c r="Y144" s="1"/>
  <c r="M144"/>
  <c r="U144" s="1"/>
  <c r="W146"/>
  <c r="P146"/>
  <c r="N146"/>
  <c r="V146" s="1"/>
  <c r="S146"/>
  <c r="AA146" s="1"/>
  <c r="Q146"/>
  <c r="Y146" s="1"/>
  <c r="M146"/>
  <c r="U146" s="1"/>
  <c r="W148"/>
  <c r="P148"/>
  <c r="N148"/>
  <c r="V148" s="1"/>
  <c r="S148"/>
  <c r="AA148" s="1"/>
  <c r="Q148"/>
  <c r="Y148" s="1"/>
  <c r="M148"/>
  <c r="U148" s="1"/>
  <c r="S149"/>
  <c r="AA149" s="1"/>
  <c r="Q149"/>
  <c r="Y149" s="1"/>
  <c r="M149"/>
  <c r="U149" s="1"/>
  <c r="W149"/>
  <c r="P149"/>
  <c r="N149"/>
  <c r="V149" s="1"/>
  <c r="W150"/>
  <c r="P150"/>
  <c r="N150"/>
  <c r="V150" s="1"/>
  <c r="S150"/>
  <c r="AA150" s="1"/>
  <c r="Q150"/>
  <c r="Y150" s="1"/>
  <c r="M150"/>
  <c r="U150" s="1"/>
  <c r="S151"/>
  <c r="AA151" s="1"/>
  <c r="Q151"/>
  <c r="Y151" s="1"/>
  <c r="M151"/>
  <c r="U151" s="1"/>
  <c r="W151"/>
  <c r="P151"/>
  <c r="N151"/>
  <c r="V151" s="1"/>
  <c r="W152"/>
  <c r="P152"/>
  <c r="N152"/>
  <c r="V152" s="1"/>
  <c r="S152"/>
  <c r="AA152" s="1"/>
  <c r="Q152"/>
  <c r="Y152" s="1"/>
  <c r="M152"/>
  <c r="U152" s="1"/>
  <c r="S153"/>
  <c r="AA153" s="1"/>
  <c r="Q153"/>
  <c r="Y153" s="1"/>
  <c r="M153"/>
  <c r="U153" s="1"/>
  <c r="W153"/>
  <c r="P153"/>
  <c r="N153"/>
  <c r="V153" s="1"/>
  <c r="W154"/>
  <c r="P154"/>
  <c r="N154"/>
  <c r="V154" s="1"/>
  <c r="S154"/>
  <c r="AA154" s="1"/>
  <c r="Q154"/>
  <c r="Y154" s="1"/>
  <c r="M154"/>
  <c r="U154" s="1"/>
  <c r="S155"/>
  <c r="AA155" s="1"/>
  <c r="Q155"/>
  <c r="Y155" s="1"/>
  <c r="M155"/>
  <c r="U155" s="1"/>
  <c r="W155"/>
  <c r="P155"/>
  <c r="N155"/>
  <c r="V155" s="1"/>
  <c r="W156"/>
  <c r="P156"/>
  <c r="N156"/>
  <c r="V156" s="1"/>
  <c r="S156"/>
  <c r="AA156" s="1"/>
  <c r="Q156"/>
  <c r="Y156" s="1"/>
  <c r="M156"/>
  <c r="U156" s="1"/>
  <c r="S157"/>
  <c r="AA157" s="1"/>
  <c r="Q157"/>
  <c r="Y157" s="1"/>
  <c r="M157"/>
  <c r="U157" s="1"/>
  <c r="W157"/>
  <c r="P157"/>
  <c r="N157"/>
  <c r="V157" s="1"/>
  <c r="W158"/>
  <c r="P158"/>
  <c r="N158"/>
  <c r="V158" s="1"/>
  <c r="S158"/>
  <c r="AA158" s="1"/>
  <c r="Q158"/>
  <c r="Y158" s="1"/>
  <c r="M158"/>
  <c r="U158" s="1"/>
  <c r="S159"/>
  <c r="AA159" s="1"/>
  <c r="Q159"/>
  <c r="Y159" s="1"/>
  <c r="M159"/>
  <c r="U159" s="1"/>
  <c r="W159"/>
  <c r="P159"/>
  <c r="N159"/>
  <c r="V159" s="1"/>
  <c r="W160"/>
  <c r="P160"/>
  <c r="N160"/>
  <c r="V160" s="1"/>
  <c r="S160"/>
  <c r="AA160" s="1"/>
  <c r="Q160"/>
  <c r="Y160" s="1"/>
  <c r="M160"/>
  <c r="U160" s="1"/>
  <c r="S161"/>
  <c r="AA161" s="1"/>
  <c r="Q161"/>
  <c r="Y161" s="1"/>
  <c r="M161"/>
  <c r="U161" s="1"/>
  <c r="W161"/>
  <c r="P161"/>
  <c r="N161"/>
  <c r="V161" s="1"/>
  <c r="W162"/>
  <c r="P162"/>
  <c r="N162"/>
  <c r="V162" s="1"/>
  <c r="S162"/>
  <c r="AA162" s="1"/>
  <c r="Q162"/>
  <c r="Y162" s="1"/>
  <c r="M162"/>
  <c r="U162" s="1"/>
  <c r="S163"/>
  <c r="AA163" s="1"/>
  <c r="Q163"/>
  <c r="Y163" s="1"/>
  <c r="M163"/>
  <c r="U163" s="1"/>
  <c r="W163"/>
  <c r="P163"/>
  <c r="N163"/>
  <c r="V163" s="1"/>
  <c r="W164"/>
  <c r="P164"/>
  <c r="N164"/>
  <c r="V164" s="1"/>
  <c r="S164"/>
  <c r="AA164" s="1"/>
  <c r="Q164"/>
  <c r="Y164" s="1"/>
  <c r="M164"/>
  <c r="U164" s="1"/>
  <c r="S165"/>
  <c r="AA165" s="1"/>
  <c r="Q165"/>
  <c r="Y165" s="1"/>
  <c r="M165"/>
  <c r="U165" s="1"/>
  <c r="W165"/>
  <c r="P165"/>
  <c r="N165"/>
  <c r="V165" s="1"/>
  <c r="W166"/>
  <c r="P166"/>
  <c r="N166"/>
  <c r="V166" s="1"/>
  <c r="S166"/>
  <c r="AA166" s="1"/>
  <c r="Q166"/>
  <c r="Y166" s="1"/>
  <c r="M166"/>
  <c r="U166" s="1"/>
  <c r="S167"/>
  <c r="AA167" s="1"/>
  <c r="Q167"/>
  <c r="Y167" s="1"/>
  <c r="M167"/>
  <c r="U167" s="1"/>
  <c r="W167"/>
  <c r="P167"/>
  <c r="N167"/>
  <c r="V167" s="1"/>
  <c r="W168"/>
  <c r="P168"/>
  <c r="N168"/>
  <c r="V168" s="1"/>
  <c r="S168"/>
  <c r="AA168" s="1"/>
  <c r="Q168"/>
  <c r="Y168" s="1"/>
  <c r="M168"/>
  <c r="U168" s="1"/>
  <c r="S169"/>
  <c r="AA169" s="1"/>
  <c r="Q169"/>
  <c r="Y169" s="1"/>
  <c r="M169"/>
  <c r="U169" s="1"/>
  <c r="W169"/>
  <c r="P169"/>
  <c r="N169"/>
  <c r="V169" s="1"/>
  <c r="W170"/>
  <c r="P170"/>
  <c r="N170"/>
  <c r="V170" s="1"/>
  <c r="S170"/>
  <c r="AA170" s="1"/>
  <c r="Q170"/>
  <c r="Y170" s="1"/>
  <c r="M170"/>
  <c r="U170" s="1"/>
  <c r="S171"/>
  <c r="AA171" s="1"/>
  <c r="Q171"/>
  <c r="Y171" s="1"/>
  <c r="M171"/>
  <c r="U171" s="1"/>
  <c r="W171"/>
  <c r="P171"/>
  <c r="N171"/>
  <c r="V171" s="1"/>
  <c r="W172"/>
  <c r="P172"/>
  <c r="N172"/>
  <c r="V172" s="1"/>
  <c r="S172"/>
  <c r="AA172" s="1"/>
  <c r="Q172"/>
  <c r="Y172" s="1"/>
  <c r="M172"/>
  <c r="U172" s="1"/>
  <c r="W181"/>
  <c r="P181"/>
  <c r="N181"/>
  <c r="V181" s="1"/>
  <c r="Q181"/>
  <c r="Y181" s="1"/>
  <c r="M181"/>
  <c r="U181" s="1"/>
  <c r="S181"/>
  <c r="AA181" s="1"/>
  <c r="H302"/>
  <c r="AC302" s="1"/>
  <c r="W182"/>
  <c r="P182"/>
  <c r="N182"/>
  <c r="V182" s="1"/>
  <c r="S182"/>
  <c r="AA182" s="1"/>
  <c r="Q182"/>
  <c r="Y182" s="1"/>
  <c r="M182"/>
  <c r="U182" s="1"/>
  <c r="W184"/>
  <c r="P184"/>
  <c r="N184"/>
  <c r="V184" s="1"/>
  <c r="S184"/>
  <c r="AA184" s="1"/>
  <c r="Q184"/>
  <c r="Y184" s="1"/>
  <c r="M184"/>
  <c r="U184" s="1"/>
  <c r="W186"/>
  <c r="P186"/>
  <c r="N186"/>
  <c r="V186" s="1"/>
  <c r="S186"/>
  <c r="AA186" s="1"/>
  <c r="Q186"/>
  <c r="Y186" s="1"/>
  <c r="M186"/>
  <c r="U186" s="1"/>
  <c r="W188"/>
  <c r="P188"/>
  <c r="N188"/>
  <c r="V188" s="1"/>
  <c r="S188"/>
  <c r="AA188" s="1"/>
  <c r="Q188"/>
  <c r="Y188" s="1"/>
  <c r="M188"/>
  <c r="U188" s="1"/>
  <c r="W190"/>
  <c r="P190"/>
  <c r="N190"/>
  <c r="V190" s="1"/>
  <c r="S190"/>
  <c r="AA190" s="1"/>
  <c r="Q190"/>
  <c r="Y190" s="1"/>
  <c r="M190"/>
  <c r="U190" s="1"/>
  <c r="W192"/>
  <c r="P192"/>
  <c r="N192"/>
  <c r="V192" s="1"/>
  <c r="S192"/>
  <c r="AA192" s="1"/>
  <c r="Q192"/>
  <c r="Y192" s="1"/>
  <c r="M192"/>
  <c r="U192" s="1"/>
  <c r="W194"/>
  <c r="P194"/>
  <c r="N194"/>
  <c r="V194" s="1"/>
  <c r="S194"/>
  <c r="AA194" s="1"/>
  <c r="Q194"/>
  <c r="Y194" s="1"/>
  <c r="M194"/>
  <c r="U194" s="1"/>
  <c r="W196"/>
  <c r="P196"/>
  <c r="N196"/>
  <c r="V196" s="1"/>
  <c r="S196"/>
  <c r="AA196" s="1"/>
  <c r="Q196"/>
  <c r="Y196" s="1"/>
  <c r="M196"/>
  <c r="U196" s="1"/>
  <c r="W198"/>
  <c r="P198"/>
  <c r="N198"/>
  <c r="V198" s="1"/>
  <c r="S198"/>
  <c r="AA198" s="1"/>
  <c r="Q198"/>
  <c r="Y198" s="1"/>
  <c r="M198"/>
  <c r="U198" s="1"/>
  <c r="W200"/>
  <c r="P200"/>
  <c r="N200"/>
  <c r="V200" s="1"/>
  <c r="S200"/>
  <c r="AA200" s="1"/>
  <c r="Q200"/>
  <c r="Y200" s="1"/>
  <c r="M200"/>
  <c r="U200" s="1"/>
  <c r="W202"/>
  <c r="P202"/>
  <c r="N202"/>
  <c r="V202" s="1"/>
  <c r="S202"/>
  <c r="AA202" s="1"/>
  <c r="Q202"/>
  <c r="Y202" s="1"/>
  <c r="M202"/>
  <c r="U202" s="1"/>
  <c r="W204"/>
  <c r="P204"/>
  <c r="N204"/>
  <c r="V204" s="1"/>
  <c r="S204"/>
  <c r="AA204" s="1"/>
  <c r="Q204"/>
  <c r="Y204" s="1"/>
  <c r="M204"/>
  <c r="U204" s="1"/>
  <c r="W206"/>
  <c r="P206"/>
  <c r="N206"/>
  <c r="V206" s="1"/>
  <c r="S206"/>
  <c r="AA206" s="1"/>
  <c r="Q206"/>
  <c r="Y206" s="1"/>
  <c r="M206"/>
  <c r="U206" s="1"/>
  <c r="W208"/>
  <c r="P208"/>
  <c r="N208"/>
  <c r="V208" s="1"/>
  <c r="S208"/>
  <c r="AA208" s="1"/>
  <c r="Q208"/>
  <c r="Y208" s="1"/>
  <c r="M208"/>
  <c r="U208" s="1"/>
  <c r="W210"/>
  <c r="P210"/>
  <c r="N210"/>
  <c r="V210" s="1"/>
  <c r="S210"/>
  <c r="AA210" s="1"/>
  <c r="Q210"/>
  <c r="Y210" s="1"/>
  <c r="M210"/>
  <c r="U210" s="1"/>
  <c r="W212"/>
  <c r="P212"/>
  <c r="N212"/>
  <c r="V212" s="1"/>
  <c r="S212"/>
  <c r="AA212" s="1"/>
  <c r="Q212"/>
  <c r="Y212" s="1"/>
  <c r="M212"/>
  <c r="U212" s="1"/>
  <c r="W214"/>
  <c r="P214"/>
  <c r="N214"/>
  <c r="V214" s="1"/>
  <c r="S214"/>
  <c r="AA214" s="1"/>
  <c r="Q214"/>
  <c r="Y214" s="1"/>
  <c r="M214"/>
  <c r="U214" s="1"/>
  <c r="W216"/>
  <c r="P216"/>
  <c r="N216"/>
  <c r="V216" s="1"/>
  <c r="S216"/>
  <c r="AA216" s="1"/>
  <c r="Q216"/>
  <c r="Y216" s="1"/>
  <c r="M216"/>
  <c r="U216" s="1"/>
  <c r="W218"/>
  <c r="P218"/>
  <c r="N218"/>
  <c r="V218" s="1"/>
  <c r="S218"/>
  <c r="AA218" s="1"/>
  <c r="Q218"/>
  <c r="Y218" s="1"/>
  <c r="M218"/>
  <c r="U218" s="1"/>
  <c r="W220"/>
  <c r="P220"/>
  <c r="N220"/>
  <c r="V220" s="1"/>
  <c r="S220"/>
  <c r="AA220" s="1"/>
  <c r="Q220"/>
  <c r="Y220" s="1"/>
  <c r="M220"/>
  <c r="U220" s="1"/>
  <c r="W222"/>
  <c r="P222"/>
  <c r="N222"/>
  <c r="V222" s="1"/>
  <c r="S222"/>
  <c r="AA222" s="1"/>
  <c r="Q222"/>
  <c r="Y222" s="1"/>
  <c r="M222"/>
  <c r="U222" s="1"/>
  <c r="W224"/>
  <c r="P224"/>
  <c r="N224"/>
  <c r="V224" s="1"/>
  <c r="S224"/>
  <c r="AA224" s="1"/>
  <c r="Q224"/>
  <c r="Y224" s="1"/>
  <c r="M224"/>
  <c r="U224" s="1"/>
  <c r="W226"/>
  <c r="P226"/>
  <c r="N226"/>
  <c r="V226" s="1"/>
  <c r="S226"/>
  <c r="AA226" s="1"/>
  <c r="Q226"/>
  <c r="Y226" s="1"/>
  <c r="M226"/>
  <c r="U226" s="1"/>
  <c r="W228"/>
  <c r="P228"/>
  <c r="N228"/>
  <c r="V228" s="1"/>
  <c r="S228"/>
  <c r="AA228" s="1"/>
  <c r="Q228"/>
  <c r="Y228" s="1"/>
  <c r="M228"/>
  <c r="U228" s="1"/>
  <c r="W230"/>
  <c r="P230"/>
  <c r="N230"/>
  <c r="V230" s="1"/>
  <c r="S230"/>
  <c r="AA230" s="1"/>
  <c r="Q230"/>
  <c r="Y230" s="1"/>
  <c r="M230"/>
  <c r="U230" s="1"/>
  <c r="M180"/>
  <c r="U180" s="1"/>
  <c r="Q180"/>
  <c r="Y180" s="1"/>
  <c r="W180"/>
  <c r="P180"/>
  <c r="N180"/>
  <c r="V180" s="1"/>
  <c r="S183"/>
  <c r="AA183" s="1"/>
  <c r="Q183"/>
  <c r="Y183" s="1"/>
  <c r="M183"/>
  <c r="U183" s="1"/>
  <c r="W183"/>
  <c r="P183"/>
  <c r="N183"/>
  <c r="V183" s="1"/>
  <c r="S185"/>
  <c r="AA185" s="1"/>
  <c r="Q185"/>
  <c r="Y185" s="1"/>
  <c r="M185"/>
  <c r="U185" s="1"/>
  <c r="W185"/>
  <c r="P185"/>
  <c r="N185"/>
  <c r="V185" s="1"/>
  <c r="S187"/>
  <c r="AA187" s="1"/>
  <c r="Q187"/>
  <c r="Y187" s="1"/>
  <c r="M187"/>
  <c r="U187" s="1"/>
  <c r="W187"/>
  <c r="P187"/>
  <c r="N187"/>
  <c r="V187" s="1"/>
  <c r="S189"/>
  <c r="AA189" s="1"/>
  <c r="Q189"/>
  <c r="Y189" s="1"/>
  <c r="M189"/>
  <c r="U189" s="1"/>
  <c r="W189"/>
  <c r="P189"/>
  <c r="N189"/>
  <c r="V189" s="1"/>
  <c r="S191"/>
  <c r="AA191" s="1"/>
  <c r="Q191"/>
  <c r="Y191" s="1"/>
  <c r="M191"/>
  <c r="U191" s="1"/>
  <c r="W191"/>
  <c r="P191"/>
  <c r="N191"/>
  <c r="V191" s="1"/>
  <c r="S193"/>
  <c r="AA193" s="1"/>
  <c r="Q193"/>
  <c r="Y193" s="1"/>
  <c r="M193"/>
  <c r="U193" s="1"/>
  <c r="W193"/>
  <c r="P193"/>
  <c r="N193"/>
  <c r="V193" s="1"/>
  <c r="S195"/>
  <c r="AA195" s="1"/>
  <c r="Q195"/>
  <c r="Y195" s="1"/>
  <c r="M195"/>
  <c r="U195" s="1"/>
  <c r="W195"/>
  <c r="P195"/>
  <c r="N195"/>
  <c r="V195" s="1"/>
  <c r="S197"/>
  <c r="AA197" s="1"/>
  <c r="Q197"/>
  <c r="Y197" s="1"/>
  <c r="M197"/>
  <c r="U197" s="1"/>
  <c r="W197"/>
  <c r="P197"/>
  <c r="N197"/>
  <c r="V197" s="1"/>
  <c r="S199"/>
  <c r="AA199" s="1"/>
  <c r="Q199"/>
  <c r="Y199" s="1"/>
  <c r="M199"/>
  <c r="U199" s="1"/>
  <c r="W199"/>
  <c r="P199"/>
  <c r="N199"/>
  <c r="V199" s="1"/>
  <c r="S201"/>
  <c r="AA201" s="1"/>
  <c r="Q201"/>
  <c r="Y201" s="1"/>
  <c r="M201"/>
  <c r="U201" s="1"/>
  <c r="W201"/>
  <c r="P201"/>
  <c r="N201"/>
  <c r="V201" s="1"/>
  <c r="S203"/>
  <c r="AA203" s="1"/>
  <c r="Q203"/>
  <c r="Y203" s="1"/>
  <c r="M203"/>
  <c r="U203" s="1"/>
  <c r="W203"/>
  <c r="P203"/>
  <c r="N203"/>
  <c r="V203" s="1"/>
  <c r="S205"/>
  <c r="AA205" s="1"/>
  <c r="Q205"/>
  <c r="Y205" s="1"/>
  <c r="M205"/>
  <c r="U205" s="1"/>
  <c r="W205"/>
  <c r="P205"/>
  <c r="N205"/>
  <c r="V205" s="1"/>
  <c r="S207"/>
  <c r="AA207" s="1"/>
  <c r="Q207"/>
  <c r="Y207" s="1"/>
  <c r="M207"/>
  <c r="U207" s="1"/>
  <c r="W207"/>
  <c r="P207"/>
  <c r="N207"/>
  <c r="V207" s="1"/>
  <c r="S209"/>
  <c r="AA209" s="1"/>
  <c r="Q209"/>
  <c r="Y209" s="1"/>
  <c r="M209"/>
  <c r="U209" s="1"/>
  <c r="W209"/>
  <c r="P209"/>
  <c r="N209"/>
  <c r="V209" s="1"/>
  <c r="S211"/>
  <c r="AA211" s="1"/>
  <c r="Q211"/>
  <c r="Y211" s="1"/>
  <c r="M211"/>
  <c r="U211" s="1"/>
  <c r="W211"/>
  <c r="P211"/>
  <c r="N211"/>
  <c r="V211" s="1"/>
  <c r="S213"/>
  <c r="AA213" s="1"/>
  <c r="Q213"/>
  <c r="Y213" s="1"/>
  <c r="M213"/>
  <c r="U213" s="1"/>
  <c r="W213"/>
  <c r="P213"/>
  <c r="N213"/>
  <c r="V213" s="1"/>
  <c r="S215"/>
  <c r="AA215" s="1"/>
  <c r="Q215"/>
  <c r="Y215" s="1"/>
  <c r="M215"/>
  <c r="U215" s="1"/>
  <c r="W215"/>
  <c r="P215"/>
  <c r="N215"/>
  <c r="V215" s="1"/>
  <c r="S217"/>
  <c r="AA217" s="1"/>
  <c r="Q217"/>
  <c r="Y217" s="1"/>
  <c r="M217"/>
  <c r="U217" s="1"/>
  <c r="W217"/>
  <c r="P217"/>
  <c r="N217"/>
  <c r="V217" s="1"/>
  <c r="S219"/>
  <c r="AA219" s="1"/>
  <c r="Q219"/>
  <c r="Y219" s="1"/>
  <c r="M219"/>
  <c r="U219" s="1"/>
  <c r="W219"/>
  <c r="P219"/>
  <c r="N219"/>
  <c r="V219" s="1"/>
  <c r="S221"/>
  <c r="AA221" s="1"/>
  <c r="Q221"/>
  <c r="Y221" s="1"/>
  <c r="M221"/>
  <c r="U221" s="1"/>
  <c r="W221"/>
  <c r="P221"/>
  <c r="N221"/>
  <c r="V221" s="1"/>
  <c r="S223"/>
  <c r="AA223" s="1"/>
  <c r="Q223"/>
  <c r="Y223" s="1"/>
  <c r="M223"/>
  <c r="U223" s="1"/>
  <c r="W223"/>
  <c r="P223"/>
  <c r="N223"/>
  <c r="V223" s="1"/>
  <c r="S225"/>
  <c r="AA225" s="1"/>
  <c r="Q225"/>
  <c r="Y225" s="1"/>
  <c r="M225"/>
  <c r="U225" s="1"/>
  <c r="W225"/>
  <c r="P225"/>
  <c r="N225"/>
  <c r="V225" s="1"/>
  <c r="S227"/>
  <c r="AA227" s="1"/>
  <c r="Q227"/>
  <c r="Y227" s="1"/>
  <c r="M227"/>
  <c r="U227" s="1"/>
  <c r="W227"/>
  <c r="P227"/>
  <c r="N227"/>
  <c r="V227" s="1"/>
  <c r="S229"/>
  <c r="AA229" s="1"/>
  <c r="Q229"/>
  <c r="Y229" s="1"/>
  <c r="M229"/>
  <c r="U229" s="1"/>
  <c r="W229"/>
  <c r="P229"/>
  <c r="N229"/>
  <c r="V229" s="1"/>
  <c r="S231"/>
  <c r="AA231" s="1"/>
  <c r="Q231"/>
  <c r="Y231" s="1"/>
  <c r="M231"/>
  <c r="U231" s="1"/>
  <c r="W231"/>
  <c r="P231"/>
  <c r="N231"/>
  <c r="V231" s="1"/>
  <c r="X233"/>
  <c r="R233"/>
  <c r="Z233" s="1"/>
  <c r="S180"/>
  <c r="AA180" s="1"/>
  <c r="W235"/>
  <c r="P235"/>
  <c r="N235"/>
  <c r="V235" s="1"/>
  <c r="S235"/>
  <c r="AA235" s="1"/>
  <c r="Q235"/>
  <c r="Y235" s="1"/>
  <c r="M235"/>
  <c r="U235" s="1"/>
  <c r="W237"/>
  <c r="P237"/>
  <c r="N237"/>
  <c r="V237" s="1"/>
  <c r="S237"/>
  <c r="AA237" s="1"/>
  <c r="Q237"/>
  <c r="Y237" s="1"/>
  <c r="M237"/>
  <c r="U237" s="1"/>
  <c r="W239"/>
  <c r="P239"/>
  <c r="N239"/>
  <c r="V239" s="1"/>
  <c r="S239"/>
  <c r="AA239" s="1"/>
  <c r="Q239"/>
  <c r="Y239" s="1"/>
  <c r="M239"/>
  <c r="U239" s="1"/>
  <c r="W241"/>
  <c r="P241"/>
  <c r="N241"/>
  <c r="V241" s="1"/>
  <c r="S241"/>
  <c r="AA241" s="1"/>
  <c r="Q241"/>
  <c r="Y241" s="1"/>
  <c r="M241"/>
  <c r="U241" s="1"/>
  <c r="W243"/>
  <c r="P243"/>
  <c r="N243"/>
  <c r="V243" s="1"/>
  <c r="S243"/>
  <c r="AA243" s="1"/>
  <c r="Q243"/>
  <c r="Y243" s="1"/>
  <c r="M243"/>
  <c r="U243" s="1"/>
  <c r="W245"/>
  <c r="P245"/>
  <c r="N245"/>
  <c r="V245" s="1"/>
  <c r="S245"/>
  <c r="AA245" s="1"/>
  <c r="Q245"/>
  <c r="Y245" s="1"/>
  <c r="M245"/>
  <c r="U245" s="1"/>
  <c r="W247"/>
  <c r="P247"/>
  <c r="N247"/>
  <c r="V247" s="1"/>
  <c r="S247"/>
  <c r="AA247" s="1"/>
  <c r="Q247"/>
  <c r="Y247" s="1"/>
  <c r="M247"/>
  <c r="U247" s="1"/>
  <c r="W249"/>
  <c r="P249"/>
  <c r="N249"/>
  <c r="V249" s="1"/>
  <c r="S249"/>
  <c r="AA249" s="1"/>
  <c r="Q249"/>
  <c r="Y249" s="1"/>
  <c r="M249"/>
  <c r="U249" s="1"/>
  <c r="W251"/>
  <c r="P251"/>
  <c r="N251"/>
  <c r="V251" s="1"/>
  <c r="S251"/>
  <c r="AA251" s="1"/>
  <c r="Q251"/>
  <c r="Y251" s="1"/>
  <c r="M251"/>
  <c r="U251" s="1"/>
  <c r="W253"/>
  <c r="P253"/>
  <c r="N253"/>
  <c r="V253" s="1"/>
  <c r="S253"/>
  <c r="AA253" s="1"/>
  <c r="Q253"/>
  <c r="Y253" s="1"/>
  <c r="M253"/>
  <c r="U253" s="1"/>
  <c r="W255"/>
  <c r="P255"/>
  <c r="N255"/>
  <c r="V255" s="1"/>
  <c r="S255"/>
  <c r="AA255" s="1"/>
  <c r="Q255"/>
  <c r="Y255" s="1"/>
  <c r="M255"/>
  <c r="U255" s="1"/>
  <c r="W257"/>
  <c r="P257"/>
  <c r="N257"/>
  <c r="V257" s="1"/>
  <c r="S257"/>
  <c r="AA257" s="1"/>
  <c r="Q257"/>
  <c r="Y257" s="1"/>
  <c r="M257"/>
  <c r="U257" s="1"/>
  <c r="W259"/>
  <c r="P259"/>
  <c r="N259"/>
  <c r="V259" s="1"/>
  <c r="S259"/>
  <c r="AA259" s="1"/>
  <c r="Q259"/>
  <c r="Y259" s="1"/>
  <c r="M259"/>
  <c r="U259" s="1"/>
  <c r="S261"/>
  <c r="AA261" s="1"/>
  <c r="Q261"/>
  <c r="Y261" s="1"/>
  <c r="P261"/>
  <c r="N261"/>
  <c r="V261" s="1"/>
  <c r="W261"/>
  <c r="M261"/>
  <c r="U261" s="1"/>
  <c r="M232"/>
  <c r="U232" s="1"/>
  <c r="Q232"/>
  <c r="Y232" s="1"/>
  <c r="M234"/>
  <c r="U234" s="1"/>
  <c r="Q234"/>
  <c r="Y234" s="1"/>
  <c r="W232"/>
  <c r="P232"/>
  <c r="N232"/>
  <c r="V232" s="1"/>
  <c r="S233"/>
  <c r="AA233" s="1"/>
  <c r="Q233"/>
  <c r="Y233" s="1"/>
  <c r="M233"/>
  <c r="U233" s="1"/>
  <c r="W234"/>
  <c r="P234"/>
  <c r="N234"/>
  <c r="V234" s="1"/>
  <c r="S236"/>
  <c r="AA236" s="1"/>
  <c r="Q236"/>
  <c r="Y236" s="1"/>
  <c r="M236"/>
  <c r="U236" s="1"/>
  <c r="W236"/>
  <c r="P236"/>
  <c r="N236"/>
  <c r="V236" s="1"/>
  <c r="S238"/>
  <c r="AA238" s="1"/>
  <c r="Q238"/>
  <c r="Y238" s="1"/>
  <c r="M238"/>
  <c r="U238" s="1"/>
  <c r="W238"/>
  <c r="P238"/>
  <c r="N238"/>
  <c r="V238" s="1"/>
  <c r="S240"/>
  <c r="AA240" s="1"/>
  <c r="Q240"/>
  <c r="Y240" s="1"/>
  <c r="M240"/>
  <c r="U240" s="1"/>
  <c r="W240"/>
  <c r="P240"/>
  <c r="N240"/>
  <c r="V240" s="1"/>
  <c r="S242"/>
  <c r="AA242" s="1"/>
  <c r="Q242"/>
  <c r="Y242" s="1"/>
  <c r="M242"/>
  <c r="U242" s="1"/>
  <c r="W242"/>
  <c r="P242"/>
  <c r="N242"/>
  <c r="V242" s="1"/>
  <c r="S244"/>
  <c r="AA244" s="1"/>
  <c r="Q244"/>
  <c r="Y244" s="1"/>
  <c r="M244"/>
  <c r="U244" s="1"/>
  <c r="W244"/>
  <c r="P244"/>
  <c r="N244"/>
  <c r="V244" s="1"/>
  <c r="S246"/>
  <c r="AA246" s="1"/>
  <c r="Q246"/>
  <c r="Y246" s="1"/>
  <c r="M246"/>
  <c r="U246" s="1"/>
  <c r="W246"/>
  <c r="P246"/>
  <c r="N246"/>
  <c r="V246" s="1"/>
  <c r="S248"/>
  <c r="AA248" s="1"/>
  <c r="Q248"/>
  <c r="Y248" s="1"/>
  <c r="M248"/>
  <c r="U248" s="1"/>
  <c r="W248"/>
  <c r="P248"/>
  <c r="N248"/>
  <c r="V248" s="1"/>
  <c r="S250"/>
  <c r="AA250" s="1"/>
  <c r="Q250"/>
  <c r="Y250" s="1"/>
  <c r="M250"/>
  <c r="U250" s="1"/>
  <c r="W250"/>
  <c r="P250"/>
  <c r="N250"/>
  <c r="V250" s="1"/>
  <c r="S252"/>
  <c r="AA252" s="1"/>
  <c r="Q252"/>
  <c r="Y252" s="1"/>
  <c r="M252"/>
  <c r="U252" s="1"/>
  <c r="W252"/>
  <c r="P252"/>
  <c r="N252"/>
  <c r="V252" s="1"/>
  <c r="S254"/>
  <c r="AA254" s="1"/>
  <c r="Q254"/>
  <c r="Y254" s="1"/>
  <c r="M254"/>
  <c r="U254" s="1"/>
  <c r="W254"/>
  <c r="P254"/>
  <c r="N254"/>
  <c r="V254" s="1"/>
  <c r="S256"/>
  <c r="AA256" s="1"/>
  <c r="Q256"/>
  <c r="Y256" s="1"/>
  <c r="M256"/>
  <c r="U256" s="1"/>
  <c r="W256"/>
  <c r="P256"/>
  <c r="N256"/>
  <c r="V256" s="1"/>
  <c r="S258"/>
  <c r="AA258" s="1"/>
  <c r="Q258"/>
  <c r="Y258" s="1"/>
  <c r="M258"/>
  <c r="U258" s="1"/>
  <c r="W258"/>
  <c r="P258"/>
  <c r="N258"/>
  <c r="V258" s="1"/>
  <c r="S260"/>
  <c r="AA260" s="1"/>
  <c r="Q260"/>
  <c r="Y260" s="1"/>
  <c r="M260"/>
  <c r="U260" s="1"/>
  <c r="W260"/>
  <c r="P260"/>
  <c r="N260"/>
  <c r="V260" s="1"/>
  <c r="W262"/>
  <c r="P262"/>
  <c r="N262"/>
  <c r="V262" s="1"/>
  <c r="Q262"/>
  <c r="Y262" s="1"/>
  <c r="M262"/>
  <c r="U262" s="1"/>
  <c r="S262"/>
  <c r="AA262" s="1"/>
  <c r="W264"/>
  <c r="P264"/>
  <c r="N264"/>
  <c r="V264" s="1"/>
  <c r="Q264"/>
  <c r="Y264" s="1"/>
  <c r="M264"/>
  <c r="U264" s="1"/>
  <c r="S264"/>
  <c r="AA264" s="1"/>
  <c r="S232"/>
  <c r="AA232" s="1"/>
  <c r="N233"/>
  <c r="V233" s="1"/>
  <c r="W233"/>
  <c r="S234"/>
  <c r="AA234" s="1"/>
  <c r="W267"/>
  <c r="P267"/>
  <c r="N267"/>
  <c r="V267" s="1"/>
  <c r="S267"/>
  <c r="AA267" s="1"/>
  <c r="Q267"/>
  <c r="Y267" s="1"/>
  <c r="M267"/>
  <c r="U267" s="1"/>
  <c r="W269"/>
  <c r="P269"/>
  <c r="N269"/>
  <c r="V269" s="1"/>
  <c r="S269"/>
  <c r="AA269" s="1"/>
  <c r="Q269"/>
  <c r="Y269" s="1"/>
  <c r="M269"/>
  <c r="U269" s="1"/>
  <c r="W271"/>
  <c r="P271"/>
  <c r="N271"/>
  <c r="V271" s="1"/>
  <c r="S271"/>
  <c r="AA271" s="1"/>
  <c r="Q271"/>
  <c r="Y271" s="1"/>
  <c r="M271"/>
  <c r="U271" s="1"/>
  <c r="W273"/>
  <c r="P273"/>
  <c r="N273"/>
  <c r="V273" s="1"/>
  <c r="S273"/>
  <c r="AA273" s="1"/>
  <c r="Q273"/>
  <c r="Y273" s="1"/>
  <c r="M273"/>
  <c r="U273" s="1"/>
  <c r="W275"/>
  <c r="P275"/>
  <c r="N275"/>
  <c r="V275" s="1"/>
  <c r="S275"/>
  <c r="AA275" s="1"/>
  <c r="Q275"/>
  <c r="Y275" s="1"/>
  <c r="M275"/>
  <c r="U275" s="1"/>
  <c r="W277"/>
  <c r="P277"/>
  <c r="N277"/>
  <c r="V277" s="1"/>
  <c r="S277"/>
  <c r="AA277" s="1"/>
  <c r="Q277"/>
  <c r="Y277" s="1"/>
  <c r="M277"/>
  <c r="U277" s="1"/>
  <c r="W279"/>
  <c r="P279"/>
  <c r="N279"/>
  <c r="V279" s="1"/>
  <c r="S279"/>
  <c r="AA279" s="1"/>
  <c r="Q279"/>
  <c r="Y279" s="1"/>
  <c r="M279"/>
  <c r="U279" s="1"/>
  <c r="W281"/>
  <c r="P281"/>
  <c r="N281"/>
  <c r="V281" s="1"/>
  <c r="S281"/>
  <c r="AA281" s="1"/>
  <c r="Q281"/>
  <c r="Y281" s="1"/>
  <c r="M281"/>
  <c r="U281" s="1"/>
  <c r="W283"/>
  <c r="P283"/>
  <c r="N283"/>
  <c r="V283" s="1"/>
  <c r="S283"/>
  <c r="AA283" s="1"/>
  <c r="Q283"/>
  <c r="Y283" s="1"/>
  <c r="M283"/>
  <c r="U283" s="1"/>
  <c r="W285"/>
  <c r="P285"/>
  <c r="N285"/>
  <c r="V285" s="1"/>
  <c r="S285"/>
  <c r="AA285" s="1"/>
  <c r="Q285"/>
  <c r="Y285" s="1"/>
  <c r="M285"/>
  <c r="U285" s="1"/>
  <c r="W287"/>
  <c r="P287"/>
  <c r="N287"/>
  <c r="V287" s="1"/>
  <c r="S287"/>
  <c r="AA287" s="1"/>
  <c r="Q287"/>
  <c r="Y287" s="1"/>
  <c r="M287"/>
  <c r="U287" s="1"/>
  <c r="W288"/>
  <c r="P288"/>
  <c r="N288"/>
  <c r="V288" s="1"/>
  <c r="Q288"/>
  <c r="Y288" s="1"/>
  <c r="M288"/>
  <c r="U288" s="1"/>
  <c r="S288"/>
  <c r="AA288" s="1"/>
  <c r="O263"/>
  <c r="O265"/>
  <c r="S266"/>
  <c r="AA266" s="1"/>
  <c r="Q266"/>
  <c r="Y266" s="1"/>
  <c r="M266"/>
  <c r="U266" s="1"/>
  <c r="W266"/>
  <c r="P266"/>
  <c r="N266"/>
  <c r="V266" s="1"/>
  <c r="S268"/>
  <c r="AA268" s="1"/>
  <c r="Q268"/>
  <c r="Y268" s="1"/>
  <c r="M268"/>
  <c r="U268" s="1"/>
  <c r="W268"/>
  <c r="P268"/>
  <c r="N268"/>
  <c r="V268" s="1"/>
  <c r="S270"/>
  <c r="AA270" s="1"/>
  <c r="Q270"/>
  <c r="Y270" s="1"/>
  <c r="M270"/>
  <c r="U270" s="1"/>
  <c r="W270"/>
  <c r="P270"/>
  <c r="N270"/>
  <c r="V270" s="1"/>
  <c r="S272"/>
  <c r="AA272" s="1"/>
  <c r="Q272"/>
  <c r="Y272" s="1"/>
  <c r="M272"/>
  <c r="U272" s="1"/>
  <c r="W272"/>
  <c r="P272"/>
  <c r="N272"/>
  <c r="V272" s="1"/>
  <c r="S274"/>
  <c r="AA274" s="1"/>
  <c r="Q274"/>
  <c r="Y274" s="1"/>
  <c r="M274"/>
  <c r="U274" s="1"/>
  <c r="W274"/>
  <c r="P274"/>
  <c r="N274"/>
  <c r="V274" s="1"/>
  <c r="S276"/>
  <c r="AA276" s="1"/>
  <c r="Q276"/>
  <c r="Y276" s="1"/>
  <c r="M276"/>
  <c r="U276" s="1"/>
  <c r="W276"/>
  <c r="P276"/>
  <c r="N276"/>
  <c r="V276" s="1"/>
  <c r="S278"/>
  <c r="AA278" s="1"/>
  <c r="Q278"/>
  <c r="Y278" s="1"/>
  <c r="M278"/>
  <c r="U278" s="1"/>
  <c r="W278"/>
  <c r="P278"/>
  <c r="N278"/>
  <c r="V278" s="1"/>
  <c r="S280"/>
  <c r="AA280" s="1"/>
  <c r="Q280"/>
  <c r="Y280" s="1"/>
  <c r="M280"/>
  <c r="U280" s="1"/>
  <c r="W280"/>
  <c r="P280"/>
  <c r="N280"/>
  <c r="V280" s="1"/>
  <c r="S282"/>
  <c r="AA282" s="1"/>
  <c r="Q282"/>
  <c r="Y282" s="1"/>
  <c r="M282"/>
  <c r="U282" s="1"/>
  <c r="W282"/>
  <c r="P282"/>
  <c r="N282"/>
  <c r="V282" s="1"/>
  <c r="S284"/>
  <c r="AA284" s="1"/>
  <c r="Q284"/>
  <c r="Y284" s="1"/>
  <c r="M284"/>
  <c r="U284" s="1"/>
  <c r="W284"/>
  <c r="P284"/>
  <c r="N284"/>
  <c r="V284" s="1"/>
  <c r="S286"/>
  <c r="AA286" s="1"/>
  <c r="Q286"/>
  <c r="Y286" s="1"/>
  <c r="M286"/>
  <c r="U286" s="1"/>
  <c r="W286"/>
  <c r="P286"/>
  <c r="N286"/>
  <c r="V286" s="1"/>
  <c r="W289"/>
  <c r="P289"/>
  <c r="N289"/>
  <c r="V289" s="1"/>
  <c r="S289"/>
  <c r="AA289" s="1"/>
  <c r="Q289"/>
  <c r="Y289" s="1"/>
  <c r="M289"/>
  <c r="U289" s="1"/>
  <c r="W291"/>
  <c r="P291"/>
  <c r="N291"/>
  <c r="V291" s="1"/>
  <c r="S291"/>
  <c r="AA291" s="1"/>
  <c r="Q291"/>
  <c r="Y291" s="1"/>
  <c r="M291"/>
  <c r="U291" s="1"/>
  <c r="W293"/>
  <c r="P293"/>
  <c r="N293"/>
  <c r="V293" s="1"/>
  <c r="S293"/>
  <c r="AA293" s="1"/>
  <c r="Q293"/>
  <c r="Y293" s="1"/>
  <c r="M293"/>
  <c r="U293" s="1"/>
  <c r="W295"/>
  <c r="P295"/>
  <c r="N295"/>
  <c r="V295" s="1"/>
  <c r="S295"/>
  <c r="AA295" s="1"/>
  <c r="Q295"/>
  <c r="Y295" s="1"/>
  <c r="M295"/>
  <c r="U295" s="1"/>
  <c r="W297"/>
  <c r="P297"/>
  <c r="N297"/>
  <c r="V297" s="1"/>
  <c r="S297"/>
  <c r="AA297" s="1"/>
  <c r="Q297"/>
  <c r="Y297" s="1"/>
  <c r="M297"/>
  <c r="U297" s="1"/>
  <c r="S290"/>
  <c r="AA290" s="1"/>
  <c r="Q290"/>
  <c r="Y290" s="1"/>
  <c r="M290"/>
  <c r="U290" s="1"/>
  <c r="W290"/>
  <c r="P290"/>
  <c r="N290"/>
  <c r="V290" s="1"/>
  <c r="S292"/>
  <c r="AA292" s="1"/>
  <c r="Q292"/>
  <c r="Y292" s="1"/>
  <c r="M292"/>
  <c r="U292" s="1"/>
  <c r="W292"/>
  <c r="P292"/>
  <c r="N292"/>
  <c r="V292" s="1"/>
  <c r="S294"/>
  <c r="AA294" s="1"/>
  <c r="Q294"/>
  <c r="Y294" s="1"/>
  <c r="M294"/>
  <c r="U294" s="1"/>
  <c r="W294"/>
  <c r="P294"/>
  <c r="N294"/>
  <c r="V294" s="1"/>
  <c r="S296"/>
  <c r="AA296" s="1"/>
  <c r="Q296"/>
  <c r="Y296" s="1"/>
  <c r="M296"/>
  <c r="U296" s="1"/>
  <c r="W296"/>
  <c r="P296"/>
  <c r="N296"/>
  <c r="V296" s="1"/>
  <c r="S298"/>
  <c r="AA298" s="1"/>
  <c r="Q298"/>
  <c r="Y298" s="1"/>
  <c r="M298"/>
  <c r="U298" s="1"/>
  <c r="W298"/>
  <c r="P298"/>
  <c r="N298"/>
  <c r="V298" s="1"/>
  <c r="S40" i="13"/>
  <c r="Q40"/>
  <c r="M40"/>
  <c r="W40"/>
  <c r="P40"/>
  <c r="N40"/>
  <c r="O39"/>
  <c r="O38" s="1"/>
  <c r="W41"/>
  <c r="P41"/>
  <c r="N41"/>
  <c r="V41" s="1"/>
  <c r="S41"/>
  <c r="AA41" s="1"/>
  <c r="Q41"/>
  <c r="Y41" s="1"/>
  <c r="M41"/>
  <c r="U41" s="1"/>
  <c r="S42"/>
  <c r="AA42" s="1"/>
  <c r="Q42"/>
  <c r="Y42" s="1"/>
  <c r="M42"/>
  <c r="U42" s="1"/>
  <c r="W42"/>
  <c r="P42"/>
  <c r="N42"/>
  <c r="V42" s="1"/>
  <c r="S44"/>
  <c r="AA44" s="1"/>
  <c r="Q44"/>
  <c r="Y44" s="1"/>
  <c r="M44"/>
  <c r="U44" s="1"/>
  <c r="W44"/>
  <c r="P44"/>
  <c r="N44"/>
  <c r="V44" s="1"/>
  <c r="S46"/>
  <c r="AA46" s="1"/>
  <c r="Q46"/>
  <c r="Y46" s="1"/>
  <c r="M46"/>
  <c r="U46" s="1"/>
  <c r="W46"/>
  <c r="P46"/>
  <c r="N46"/>
  <c r="V46" s="1"/>
  <c r="S48"/>
  <c r="AA48" s="1"/>
  <c r="Q48"/>
  <c r="Y48" s="1"/>
  <c r="M48"/>
  <c r="U48" s="1"/>
  <c r="W48"/>
  <c r="P48"/>
  <c r="N48"/>
  <c r="V48" s="1"/>
  <c r="S50"/>
  <c r="AA50" s="1"/>
  <c r="Q50"/>
  <c r="Y50" s="1"/>
  <c r="M50"/>
  <c r="U50" s="1"/>
  <c r="W50"/>
  <c r="P50"/>
  <c r="N50"/>
  <c r="V50" s="1"/>
  <c r="S52"/>
  <c r="AA52" s="1"/>
  <c r="Q52"/>
  <c r="Y52" s="1"/>
  <c r="M52"/>
  <c r="U52" s="1"/>
  <c r="W52"/>
  <c r="P52"/>
  <c r="N52"/>
  <c r="V52" s="1"/>
  <c r="W53"/>
  <c r="P53"/>
  <c r="N53"/>
  <c r="V53" s="1"/>
  <c r="S53"/>
  <c r="AA53" s="1"/>
  <c r="Q53"/>
  <c r="Y53" s="1"/>
  <c r="M53"/>
  <c r="U53" s="1"/>
  <c r="S54"/>
  <c r="AA54" s="1"/>
  <c r="Q54"/>
  <c r="Y54" s="1"/>
  <c r="M54"/>
  <c r="U54" s="1"/>
  <c r="W54"/>
  <c r="P54"/>
  <c r="N54"/>
  <c r="V54" s="1"/>
  <c r="W55"/>
  <c r="P55"/>
  <c r="N55"/>
  <c r="V55" s="1"/>
  <c r="S55"/>
  <c r="AA55" s="1"/>
  <c r="Q55"/>
  <c r="Y55" s="1"/>
  <c r="M55"/>
  <c r="U55" s="1"/>
  <c r="W57"/>
  <c r="P57"/>
  <c r="N57"/>
  <c r="V57" s="1"/>
  <c r="S57"/>
  <c r="AA57" s="1"/>
  <c r="Q57"/>
  <c r="Y57" s="1"/>
  <c r="M57"/>
  <c r="U57" s="1"/>
  <c r="W63"/>
  <c r="P63"/>
  <c r="N63"/>
  <c r="V63" s="1"/>
  <c r="S63"/>
  <c r="AA63" s="1"/>
  <c r="Q63"/>
  <c r="Y63" s="1"/>
  <c r="M63"/>
  <c r="U63" s="1"/>
  <c r="S64"/>
  <c r="AA64" s="1"/>
  <c r="Q64"/>
  <c r="Y64" s="1"/>
  <c r="M64"/>
  <c r="U64" s="1"/>
  <c r="W64"/>
  <c r="P64"/>
  <c r="N64"/>
  <c r="V64" s="1"/>
  <c r="W67"/>
  <c r="P67"/>
  <c r="N67"/>
  <c r="V67" s="1"/>
  <c r="S67"/>
  <c r="AA67" s="1"/>
  <c r="Q67"/>
  <c r="Y67" s="1"/>
  <c r="M67"/>
  <c r="U67" s="1"/>
  <c r="W68"/>
  <c r="P68"/>
  <c r="N68"/>
  <c r="V68" s="1"/>
  <c r="S68"/>
  <c r="AA68" s="1"/>
  <c r="Q68"/>
  <c r="Y68" s="1"/>
  <c r="M68"/>
  <c r="U68" s="1"/>
  <c r="W69"/>
  <c r="P69"/>
  <c r="N69"/>
  <c r="V69" s="1"/>
  <c r="S69"/>
  <c r="AA69" s="1"/>
  <c r="Q69"/>
  <c r="Y69" s="1"/>
  <c r="M69"/>
  <c r="U69" s="1"/>
  <c r="W70"/>
  <c r="P70"/>
  <c r="N70"/>
  <c r="V70" s="1"/>
  <c r="S70"/>
  <c r="AA70" s="1"/>
  <c r="Q70"/>
  <c r="Y70" s="1"/>
  <c r="M70"/>
  <c r="U70" s="1"/>
  <c r="W71"/>
  <c r="P71"/>
  <c r="N71"/>
  <c r="V71" s="1"/>
  <c r="S71"/>
  <c r="AA71" s="1"/>
  <c r="Q71"/>
  <c r="Y71" s="1"/>
  <c r="M71"/>
  <c r="U71" s="1"/>
  <c r="W72"/>
  <c r="P72"/>
  <c r="N72"/>
  <c r="V72" s="1"/>
  <c r="S72"/>
  <c r="AA72" s="1"/>
  <c r="Q72"/>
  <c r="Y72" s="1"/>
  <c r="M72"/>
  <c r="U72" s="1"/>
  <c r="W73"/>
  <c r="P73"/>
  <c r="N73"/>
  <c r="V73" s="1"/>
  <c r="S73"/>
  <c r="AA73" s="1"/>
  <c r="Q73"/>
  <c r="Y73" s="1"/>
  <c r="M73"/>
  <c r="U73" s="1"/>
  <c r="W74"/>
  <c r="P74"/>
  <c r="N74"/>
  <c r="V74" s="1"/>
  <c r="S74"/>
  <c r="AA74" s="1"/>
  <c r="Q74"/>
  <c r="Y74" s="1"/>
  <c r="M74"/>
  <c r="U74" s="1"/>
  <c r="W75"/>
  <c r="P75"/>
  <c r="N75"/>
  <c r="V75" s="1"/>
  <c r="S75"/>
  <c r="AA75" s="1"/>
  <c r="Q75"/>
  <c r="Y75" s="1"/>
  <c r="M75"/>
  <c r="U75" s="1"/>
  <c r="W76"/>
  <c r="P76"/>
  <c r="N76"/>
  <c r="V76" s="1"/>
  <c r="S76"/>
  <c r="AA76" s="1"/>
  <c r="Q76"/>
  <c r="Y76" s="1"/>
  <c r="M76"/>
  <c r="U76" s="1"/>
  <c r="W77"/>
  <c r="P77"/>
  <c r="N77"/>
  <c r="V77" s="1"/>
  <c r="S77"/>
  <c r="AA77" s="1"/>
  <c r="Q77"/>
  <c r="Y77" s="1"/>
  <c r="M77"/>
  <c r="U77" s="1"/>
  <c r="W78"/>
  <c r="P78"/>
  <c r="N78"/>
  <c r="V78" s="1"/>
  <c r="S78"/>
  <c r="AA78" s="1"/>
  <c r="Q78"/>
  <c r="Y78" s="1"/>
  <c r="M78"/>
  <c r="U78" s="1"/>
  <c r="W79"/>
  <c r="P79"/>
  <c r="N79"/>
  <c r="V79" s="1"/>
  <c r="S79"/>
  <c r="AA79" s="1"/>
  <c r="Q79"/>
  <c r="Y79" s="1"/>
  <c r="M79"/>
  <c r="U79" s="1"/>
  <c r="W80"/>
  <c r="P80"/>
  <c r="N80"/>
  <c r="V80" s="1"/>
  <c r="S80"/>
  <c r="AA80" s="1"/>
  <c r="Q80"/>
  <c r="Y80" s="1"/>
  <c r="M80"/>
  <c r="U80" s="1"/>
  <c r="W81"/>
  <c r="P81"/>
  <c r="N81"/>
  <c r="V81" s="1"/>
  <c r="S81"/>
  <c r="AA81" s="1"/>
  <c r="Q81"/>
  <c r="Y81" s="1"/>
  <c r="M81"/>
  <c r="U81" s="1"/>
  <c r="W82"/>
  <c r="P82"/>
  <c r="N82"/>
  <c r="V82" s="1"/>
  <c r="S82"/>
  <c r="AA82" s="1"/>
  <c r="Q82"/>
  <c r="Y82" s="1"/>
  <c r="M82"/>
  <c r="U82" s="1"/>
  <c r="W83"/>
  <c r="P83"/>
  <c r="N83"/>
  <c r="V83" s="1"/>
  <c r="S83"/>
  <c r="AA83" s="1"/>
  <c r="Q83"/>
  <c r="Y83" s="1"/>
  <c r="M83"/>
  <c r="U83" s="1"/>
  <c r="W84"/>
  <c r="P84"/>
  <c r="N84"/>
  <c r="V84" s="1"/>
  <c r="S84"/>
  <c r="AA84" s="1"/>
  <c r="Q84"/>
  <c r="Y84" s="1"/>
  <c r="M84"/>
  <c r="U84" s="1"/>
  <c r="W85"/>
  <c r="P85"/>
  <c r="N85"/>
  <c r="V85" s="1"/>
  <c r="S85"/>
  <c r="AA85" s="1"/>
  <c r="Q85"/>
  <c r="Y85" s="1"/>
  <c r="M85"/>
  <c r="U85" s="1"/>
  <c r="W86"/>
  <c r="P86"/>
  <c r="N86"/>
  <c r="V86" s="1"/>
  <c r="S86"/>
  <c r="AA86" s="1"/>
  <c r="Q86"/>
  <c r="Y86" s="1"/>
  <c r="M86"/>
  <c r="U86" s="1"/>
  <c r="W87"/>
  <c r="P87"/>
  <c r="N87"/>
  <c r="V87" s="1"/>
  <c r="S87"/>
  <c r="AA87" s="1"/>
  <c r="Q87"/>
  <c r="Y87" s="1"/>
  <c r="M87"/>
  <c r="U87" s="1"/>
  <c r="W89"/>
  <c r="P89"/>
  <c r="N89"/>
  <c r="V89" s="1"/>
  <c r="S89"/>
  <c r="AA89" s="1"/>
  <c r="Q89"/>
  <c r="Y89" s="1"/>
  <c r="M89"/>
  <c r="U89" s="1"/>
  <c r="W90"/>
  <c r="P90"/>
  <c r="N90"/>
  <c r="V90" s="1"/>
  <c r="S90"/>
  <c r="AA90" s="1"/>
  <c r="Q90"/>
  <c r="Y90" s="1"/>
  <c r="M90"/>
  <c r="U90" s="1"/>
  <c r="W91"/>
  <c r="P91"/>
  <c r="N91"/>
  <c r="V91" s="1"/>
  <c r="S91"/>
  <c r="AA91" s="1"/>
  <c r="Q91"/>
  <c r="Y91" s="1"/>
  <c r="M91"/>
  <c r="U91" s="1"/>
  <c r="W94"/>
  <c r="P94"/>
  <c r="N94"/>
  <c r="V94" s="1"/>
  <c r="S94"/>
  <c r="AA94" s="1"/>
  <c r="Q94"/>
  <c r="Y94" s="1"/>
  <c r="M94"/>
  <c r="U94" s="1"/>
  <c r="W96"/>
  <c r="P96"/>
  <c r="N96"/>
  <c r="V96" s="1"/>
  <c r="S96"/>
  <c r="AA96" s="1"/>
  <c r="Q96"/>
  <c r="Y96" s="1"/>
  <c r="M96"/>
  <c r="U96" s="1"/>
  <c r="W98"/>
  <c r="P98"/>
  <c r="N98"/>
  <c r="V98" s="1"/>
  <c r="S98"/>
  <c r="AA98" s="1"/>
  <c r="Q98"/>
  <c r="Y98" s="1"/>
  <c r="M98"/>
  <c r="U98" s="1"/>
  <c r="S100"/>
  <c r="AA100" s="1"/>
  <c r="W100"/>
  <c r="P100"/>
  <c r="N100"/>
  <c r="V100" s="1"/>
  <c r="Q100"/>
  <c r="Y100" s="1"/>
  <c r="M100"/>
  <c r="U100" s="1"/>
  <c r="W43"/>
  <c r="P43"/>
  <c r="N43"/>
  <c r="V43" s="1"/>
  <c r="S43"/>
  <c r="AA43" s="1"/>
  <c r="Q43"/>
  <c r="Y43" s="1"/>
  <c r="M43"/>
  <c r="U43" s="1"/>
  <c r="W45"/>
  <c r="P45"/>
  <c r="N45"/>
  <c r="V45" s="1"/>
  <c r="S45"/>
  <c r="AA45" s="1"/>
  <c r="Q45"/>
  <c r="Y45" s="1"/>
  <c r="M45"/>
  <c r="U45" s="1"/>
  <c r="W47"/>
  <c r="P47"/>
  <c r="N47"/>
  <c r="V47" s="1"/>
  <c r="S47"/>
  <c r="AA47" s="1"/>
  <c r="Q47"/>
  <c r="Y47" s="1"/>
  <c r="M47"/>
  <c r="U47" s="1"/>
  <c r="W49"/>
  <c r="P49"/>
  <c r="N49"/>
  <c r="V49" s="1"/>
  <c r="S49"/>
  <c r="AA49" s="1"/>
  <c r="Q49"/>
  <c r="Y49" s="1"/>
  <c r="M49"/>
  <c r="U49" s="1"/>
  <c r="W51"/>
  <c r="P51"/>
  <c r="N51"/>
  <c r="V51" s="1"/>
  <c r="S51"/>
  <c r="AA51" s="1"/>
  <c r="Q51"/>
  <c r="Y51" s="1"/>
  <c r="M51"/>
  <c r="U51" s="1"/>
  <c r="S56"/>
  <c r="AA56" s="1"/>
  <c r="Q56"/>
  <c r="Y56" s="1"/>
  <c r="M56"/>
  <c r="U56" s="1"/>
  <c r="W56"/>
  <c r="P56"/>
  <c r="N56"/>
  <c r="V56" s="1"/>
  <c r="S58"/>
  <c r="AA58" s="1"/>
  <c r="Q58"/>
  <c r="Y58" s="1"/>
  <c r="M58"/>
  <c r="U58" s="1"/>
  <c r="W58"/>
  <c r="P58"/>
  <c r="N58"/>
  <c r="V58" s="1"/>
  <c r="W59"/>
  <c r="P59"/>
  <c r="N59"/>
  <c r="V59" s="1"/>
  <c r="S59"/>
  <c r="AA59" s="1"/>
  <c r="Q59"/>
  <c r="Y59" s="1"/>
  <c r="M59"/>
  <c r="U59" s="1"/>
  <c r="S60"/>
  <c r="AA60" s="1"/>
  <c r="Q60"/>
  <c r="Y60" s="1"/>
  <c r="M60"/>
  <c r="U60" s="1"/>
  <c r="W60"/>
  <c r="P60"/>
  <c r="N60"/>
  <c r="V60" s="1"/>
  <c r="W61"/>
  <c r="P61"/>
  <c r="N61"/>
  <c r="V61" s="1"/>
  <c r="S61"/>
  <c r="AA61" s="1"/>
  <c r="Q61"/>
  <c r="Y61" s="1"/>
  <c r="M61"/>
  <c r="U61" s="1"/>
  <c r="S62"/>
  <c r="AA62" s="1"/>
  <c r="Q62"/>
  <c r="Y62" s="1"/>
  <c r="M62"/>
  <c r="U62" s="1"/>
  <c r="W62"/>
  <c r="P62"/>
  <c r="N62"/>
  <c r="V62" s="1"/>
  <c r="W65"/>
  <c r="P65"/>
  <c r="N65"/>
  <c r="V65" s="1"/>
  <c r="S65"/>
  <c r="AA65" s="1"/>
  <c r="Q65"/>
  <c r="Y65" s="1"/>
  <c r="M65"/>
  <c r="U65" s="1"/>
  <c r="S66"/>
  <c r="AA66" s="1"/>
  <c r="Q66"/>
  <c r="Y66" s="1"/>
  <c r="M66"/>
  <c r="U66" s="1"/>
  <c r="W66"/>
  <c r="P66"/>
  <c r="N66"/>
  <c r="V66" s="1"/>
  <c r="W88"/>
  <c r="P88"/>
  <c r="N88"/>
  <c r="V88" s="1"/>
  <c r="S88"/>
  <c r="AA88" s="1"/>
  <c r="Q88"/>
  <c r="Y88" s="1"/>
  <c r="M88"/>
  <c r="U88" s="1"/>
  <c r="W92"/>
  <c r="P92"/>
  <c r="N92"/>
  <c r="V92" s="1"/>
  <c r="S92"/>
  <c r="AA92" s="1"/>
  <c r="Q92"/>
  <c r="Y92" s="1"/>
  <c r="M92"/>
  <c r="U92" s="1"/>
  <c r="W93"/>
  <c r="P93"/>
  <c r="N93"/>
  <c r="V93" s="1"/>
  <c r="S93"/>
  <c r="AA93" s="1"/>
  <c r="Q93"/>
  <c r="Y93" s="1"/>
  <c r="M93"/>
  <c r="U93" s="1"/>
  <c r="W95"/>
  <c r="P95"/>
  <c r="N95"/>
  <c r="V95" s="1"/>
  <c r="S95"/>
  <c r="AA95" s="1"/>
  <c r="Q95"/>
  <c r="Y95" s="1"/>
  <c r="M95"/>
  <c r="U95" s="1"/>
  <c r="W97"/>
  <c r="P97"/>
  <c r="N97"/>
  <c r="V97" s="1"/>
  <c r="S97"/>
  <c r="AA97" s="1"/>
  <c r="Q97"/>
  <c r="Y97" s="1"/>
  <c r="M97"/>
  <c r="U97" s="1"/>
  <c r="W99"/>
  <c r="P99"/>
  <c r="N99"/>
  <c r="V99" s="1"/>
  <c r="S99"/>
  <c r="AA99" s="1"/>
  <c r="Q99"/>
  <c r="Y99" s="1"/>
  <c r="M99"/>
  <c r="U99" s="1"/>
  <c r="S101"/>
  <c r="AA101" s="1"/>
  <c r="Q101"/>
  <c r="Y101" s="1"/>
  <c r="M101"/>
  <c r="U101" s="1"/>
  <c r="S103"/>
  <c r="AA103" s="1"/>
  <c r="Q103"/>
  <c r="Y103" s="1"/>
  <c r="M103"/>
  <c r="U103" s="1"/>
  <c r="S105"/>
  <c r="AA105" s="1"/>
  <c r="Q105"/>
  <c r="Y105" s="1"/>
  <c r="M105"/>
  <c r="U105" s="1"/>
  <c r="S107"/>
  <c r="AA107" s="1"/>
  <c r="Q107"/>
  <c r="Y107" s="1"/>
  <c r="M107"/>
  <c r="U107" s="1"/>
  <c r="S109"/>
  <c r="AA109" s="1"/>
  <c r="Q109"/>
  <c r="Y109" s="1"/>
  <c r="M109"/>
  <c r="U109" s="1"/>
  <c r="S111"/>
  <c r="AA111" s="1"/>
  <c r="Q111"/>
  <c r="Y111" s="1"/>
  <c r="M111"/>
  <c r="U111" s="1"/>
  <c r="S113"/>
  <c r="AA113" s="1"/>
  <c r="Q113"/>
  <c r="Y113" s="1"/>
  <c r="M113"/>
  <c r="U113" s="1"/>
  <c r="S115"/>
  <c r="AA115" s="1"/>
  <c r="Q115"/>
  <c r="Y115" s="1"/>
  <c r="M115"/>
  <c r="U115" s="1"/>
  <c r="S117"/>
  <c r="AA117" s="1"/>
  <c r="Q117"/>
  <c r="Y117" s="1"/>
  <c r="M117"/>
  <c r="U117" s="1"/>
  <c r="S119"/>
  <c r="AA119" s="1"/>
  <c r="Q119"/>
  <c r="Y119" s="1"/>
  <c r="M119"/>
  <c r="U119" s="1"/>
  <c r="S121"/>
  <c r="AA121" s="1"/>
  <c r="Q121"/>
  <c r="Y121" s="1"/>
  <c r="M121"/>
  <c r="U121" s="1"/>
  <c r="S123"/>
  <c r="AA123" s="1"/>
  <c r="Q123"/>
  <c r="Y123" s="1"/>
  <c r="M123"/>
  <c r="U123" s="1"/>
  <c r="S147"/>
  <c r="AA147" s="1"/>
  <c r="Q147"/>
  <c r="Y147" s="1"/>
  <c r="M147"/>
  <c r="U147" s="1"/>
  <c r="S149"/>
  <c r="AA149" s="1"/>
  <c r="Q149"/>
  <c r="Y149" s="1"/>
  <c r="M149"/>
  <c r="U149" s="1"/>
  <c r="S151"/>
  <c r="AA151" s="1"/>
  <c r="Q151"/>
  <c r="Y151" s="1"/>
  <c r="M151"/>
  <c r="U151" s="1"/>
  <c r="S153"/>
  <c r="AA153" s="1"/>
  <c r="Q153"/>
  <c r="Y153" s="1"/>
  <c r="M153"/>
  <c r="U153" s="1"/>
  <c r="S155"/>
  <c r="AA155" s="1"/>
  <c r="Q155"/>
  <c r="Y155" s="1"/>
  <c r="M155"/>
  <c r="U155" s="1"/>
  <c r="S157"/>
  <c r="AA157" s="1"/>
  <c r="Q157"/>
  <c r="Y157" s="1"/>
  <c r="M157"/>
  <c r="U157" s="1"/>
  <c r="S158"/>
  <c r="AA158" s="1"/>
  <c r="Q158"/>
  <c r="Y158" s="1"/>
  <c r="M158"/>
  <c r="U158" s="1"/>
  <c r="S159"/>
  <c r="AA159" s="1"/>
  <c r="Q159"/>
  <c r="Y159" s="1"/>
  <c r="M159"/>
  <c r="U159" s="1"/>
  <c r="S160"/>
  <c r="AA160" s="1"/>
  <c r="Q160"/>
  <c r="Y160" s="1"/>
  <c r="M160"/>
  <c r="U160" s="1"/>
  <c r="S161"/>
  <c r="AA161" s="1"/>
  <c r="Q161"/>
  <c r="Y161" s="1"/>
  <c r="M161"/>
  <c r="U161" s="1"/>
  <c r="S162"/>
  <c r="AA162" s="1"/>
  <c r="Q162"/>
  <c r="Y162" s="1"/>
  <c r="M162"/>
  <c r="U162" s="1"/>
  <c r="S163"/>
  <c r="AA163" s="1"/>
  <c r="Q163"/>
  <c r="Y163" s="1"/>
  <c r="M163"/>
  <c r="U163" s="1"/>
  <c r="S164"/>
  <c r="AA164" s="1"/>
  <c r="Q164"/>
  <c r="Y164" s="1"/>
  <c r="M164"/>
  <c r="U164" s="1"/>
  <c r="S165"/>
  <c r="AA165" s="1"/>
  <c r="Q165"/>
  <c r="Y165" s="1"/>
  <c r="M165"/>
  <c r="U165" s="1"/>
  <c r="S166"/>
  <c r="AA166" s="1"/>
  <c r="Q166"/>
  <c r="Y166" s="1"/>
  <c r="M166"/>
  <c r="U166" s="1"/>
  <c r="S167"/>
  <c r="AA167" s="1"/>
  <c r="Q167"/>
  <c r="Y167" s="1"/>
  <c r="M167"/>
  <c r="U167" s="1"/>
  <c r="S168"/>
  <c r="AA168" s="1"/>
  <c r="Q168"/>
  <c r="Y168" s="1"/>
  <c r="M168"/>
  <c r="U168" s="1"/>
  <c r="S169"/>
  <c r="AA169" s="1"/>
  <c r="Q169"/>
  <c r="Y169" s="1"/>
  <c r="M169"/>
  <c r="U169" s="1"/>
  <c r="S170"/>
  <c r="AA170" s="1"/>
  <c r="Q170"/>
  <c r="Y170" s="1"/>
  <c r="M170"/>
  <c r="U170" s="1"/>
  <c r="S171"/>
  <c r="AA171" s="1"/>
  <c r="Q171"/>
  <c r="Y171" s="1"/>
  <c r="M171"/>
  <c r="U171" s="1"/>
  <c r="S172"/>
  <c r="AA172" s="1"/>
  <c r="Q172"/>
  <c r="Y172" s="1"/>
  <c r="M172"/>
  <c r="U172" s="1"/>
  <c r="S173"/>
  <c r="AA173" s="1"/>
  <c r="Q173"/>
  <c r="Y173" s="1"/>
  <c r="M173"/>
  <c r="U173" s="1"/>
  <c r="S174"/>
  <c r="AA174" s="1"/>
  <c r="Q174"/>
  <c r="Y174" s="1"/>
  <c r="M174"/>
  <c r="U174" s="1"/>
  <c r="S175"/>
  <c r="AA175" s="1"/>
  <c r="Q175"/>
  <c r="Y175" s="1"/>
  <c r="M175"/>
  <c r="U175" s="1"/>
  <c r="S176"/>
  <c r="AA176" s="1"/>
  <c r="Q176"/>
  <c r="Y176" s="1"/>
  <c r="M176"/>
  <c r="U176" s="1"/>
  <c r="S177"/>
  <c r="AA177" s="1"/>
  <c r="Q177"/>
  <c r="Y177" s="1"/>
  <c r="M177"/>
  <c r="U177" s="1"/>
  <c r="S178"/>
  <c r="AA178" s="1"/>
  <c r="Q178"/>
  <c r="Y178" s="1"/>
  <c r="M178"/>
  <c r="U178" s="1"/>
  <c r="S179"/>
  <c r="AA179" s="1"/>
  <c r="Q179"/>
  <c r="Y179" s="1"/>
  <c r="M179"/>
  <c r="U179" s="1"/>
  <c r="S180"/>
  <c r="AA180" s="1"/>
  <c r="Q180"/>
  <c r="Y180" s="1"/>
  <c r="M180"/>
  <c r="U180" s="1"/>
  <c r="S181"/>
  <c r="AA181" s="1"/>
  <c r="Q181"/>
  <c r="Y181" s="1"/>
  <c r="M181"/>
  <c r="U181" s="1"/>
  <c r="S182"/>
  <c r="AA182" s="1"/>
  <c r="Q182"/>
  <c r="Y182" s="1"/>
  <c r="M182"/>
  <c r="U182" s="1"/>
  <c r="S183"/>
  <c r="AA183" s="1"/>
  <c r="Q183"/>
  <c r="Y183" s="1"/>
  <c r="M183"/>
  <c r="U183" s="1"/>
  <c r="W187"/>
  <c r="P187"/>
  <c r="N187"/>
  <c r="V187" s="1"/>
  <c r="Q187"/>
  <c r="Y187" s="1"/>
  <c r="M187"/>
  <c r="U187" s="1"/>
  <c r="W189"/>
  <c r="P189"/>
  <c r="N189"/>
  <c r="V189" s="1"/>
  <c r="Q189"/>
  <c r="Y189" s="1"/>
  <c r="M189"/>
  <c r="U189" s="1"/>
  <c r="W191"/>
  <c r="P191"/>
  <c r="N191"/>
  <c r="V191" s="1"/>
  <c r="Q191"/>
  <c r="Y191" s="1"/>
  <c r="M191"/>
  <c r="U191" s="1"/>
  <c r="W193"/>
  <c r="P193"/>
  <c r="N193"/>
  <c r="V193" s="1"/>
  <c r="Q193"/>
  <c r="Y193" s="1"/>
  <c r="M193"/>
  <c r="U193" s="1"/>
  <c r="W195"/>
  <c r="P195"/>
  <c r="N195"/>
  <c r="V195" s="1"/>
  <c r="Q195"/>
  <c r="Y195" s="1"/>
  <c r="M195"/>
  <c r="U195" s="1"/>
  <c r="W197"/>
  <c r="P197"/>
  <c r="N197"/>
  <c r="V197" s="1"/>
  <c r="Q197"/>
  <c r="Y197" s="1"/>
  <c r="M197"/>
  <c r="U197" s="1"/>
  <c r="W199"/>
  <c r="P199"/>
  <c r="N199"/>
  <c r="V199" s="1"/>
  <c r="Q199"/>
  <c r="Y199" s="1"/>
  <c r="M199"/>
  <c r="U199" s="1"/>
  <c r="W200"/>
  <c r="P200"/>
  <c r="N200"/>
  <c r="V200" s="1"/>
  <c r="S200"/>
  <c r="AA200" s="1"/>
  <c r="W204"/>
  <c r="P204"/>
  <c r="N204"/>
  <c r="V204" s="1"/>
  <c r="Q204"/>
  <c r="Y204" s="1"/>
  <c r="M204"/>
  <c r="U204" s="1"/>
  <c r="W218"/>
  <c r="P218"/>
  <c r="N218"/>
  <c r="V218" s="1"/>
  <c r="S218"/>
  <c r="AA218" s="1"/>
  <c r="Q218"/>
  <c r="Y218" s="1"/>
  <c r="W222"/>
  <c r="P222"/>
  <c r="N222"/>
  <c r="V222" s="1"/>
  <c r="S222"/>
  <c r="AA222" s="1"/>
  <c r="Q222"/>
  <c r="Y222" s="1"/>
  <c r="W226"/>
  <c r="P226"/>
  <c r="N226"/>
  <c r="V226" s="1"/>
  <c r="S226"/>
  <c r="AA226" s="1"/>
  <c r="Q226"/>
  <c r="Y226" s="1"/>
  <c r="W230"/>
  <c r="P230"/>
  <c r="N230"/>
  <c r="V230" s="1"/>
  <c r="S230"/>
  <c r="AA230" s="1"/>
  <c r="Q230"/>
  <c r="Y230" s="1"/>
  <c r="W234"/>
  <c r="P234"/>
  <c r="N234"/>
  <c r="V234" s="1"/>
  <c r="S234"/>
  <c r="AA234" s="1"/>
  <c r="Q234"/>
  <c r="Y234" s="1"/>
  <c r="W238"/>
  <c r="P238"/>
  <c r="N238"/>
  <c r="V238" s="1"/>
  <c r="S238"/>
  <c r="AA238" s="1"/>
  <c r="Q238"/>
  <c r="Y238" s="1"/>
  <c r="W242"/>
  <c r="P242"/>
  <c r="N242"/>
  <c r="V242" s="1"/>
  <c r="S242"/>
  <c r="AA242" s="1"/>
  <c r="Q242"/>
  <c r="Y242" s="1"/>
  <c r="W246"/>
  <c r="P246"/>
  <c r="N246"/>
  <c r="V246" s="1"/>
  <c r="S246"/>
  <c r="AA246" s="1"/>
  <c r="Q246"/>
  <c r="Y246" s="1"/>
  <c r="W250"/>
  <c r="P250"/>
  <c r="N250"/>
  <c r="V250" s="1"/>
  <c r="S250"/>
  <c r="AA250" s="1"/>
  <c r="Q250"/>
  <c r="Y250" s="1"/>
  <c r="W254"/>
  <c r="P254"/>
  <c r="N254"/>
  <c r="V254" s="1"/>
  <c r="S254"/>
  <c r="AA254" s="1"/>
  <c r="Q254"/>
  <c r="Y254" s="1"/>
  <c r="W258"/>
  <c r="P258"/>
  <c r="N258"/>
  <c r="V258" s="1"/>
  <c r="S258"/>
  <c r="AA258" s="1"/>
  <c r="Q258"/>
  <c r="Y258" s="1"/>
  <c r="W262"/>
  <c r="P262"/>
  <c r="N262"/>
  <c r="V262" s="1"/>
  <c r="S262"/>
  <c r="AA262" s="1"/>
  <c r="Q262"/>
  <c r="Y262" s="1"/>
  <c r="W265"/>
  <c r="P265"/>
  <c r="N265"/>
  <c r="V265" s="1"/>
  <c r="S265"/>
  <c r="AA265" s="1"/>
  <c r="Q265"/>
  <c r="Y265" s="1"/>
  <c r="W273"/>
  <c r="P273"/>
  <c r="N273"/>
  <c r="V273" s="1"/>
  <c r="S273"/>
  <c r="AA273" s="1"/>
  <c r="Q273"/>
  <c r="Y273" s="1"/>
  <c r="S294"/>
  <c r="AA294" s="1"/>
  <c r="Q294"/>
  <c r="Y294" s="1"/>
  <c r="M294"/>
  <c r="U294" s="1"/>
  <c r="P294"/>
  <c r="W294"/>
  <c r="Y10"/>
  <c r="Y12"/>
  <c r="Y14"/>
  <c r="Y16"/>
  <c r="Y18"/>
  <c r="Y19"/>
  <c r="Y20"/>
  <c r="Y21"/>
  <c r="Y23"/>
  <c r="Y25"/>
  <c r="Y27"/>
  <c r="Y28"/>
  <c r="A322"/>
  <c r="N101"/>
  <c r="V101" s="1"/>
  <c r="W101"/>
  <c r="N103"/>
  <c r="V103" s="1"/>
  <c r="W103"/>
  <c r="N105"/>
  <c r="V105" s="1"/>
  <c r="W105"/>
  <c r="N107"/>
  <c r="V107" s="1"/>
  <c r="W107"/>
  <c r="N109"/>
  <c r="V109" s="1"/>
  <c r="W109"/>
  <c r="N111"/>
  <c r="V111" s="1"/>
  <c r="W111"/>
  <c r="N113"/>
  <c r="V113" s="1"/>
  <c r="W113"/>
  <c r="N115"/>
  <c r="V115" s="1"/>
  <c r="W115"/>
  <c r="N117"/>
  <c r="V117" s="1"/>
  <c r="W117"/>
  <c r="N119"/>
  <c r="V119" s="1"/>
  <c r="W119"/>
  <c r="N121"/>
  <c r="V121" s="1"/>
  <c r="W121"/>
  <c r="N123"/>
  <c r="V123" s="1"/>
  <c r="W123"/>
  <c r="N147"/>
  <c r="V147" s="1"/>
  <c r="W147"/>
  <c r="N149"/>
  <c r="V149" s="1"/>
  <c r="W149"/>
  <c r="N151"/>
  <c r="V151" s="1"/>
  <c r="W151"/>
  <c r="N153"/>
  <c r="V153" s="1"/>
  <c r="W153"/>
  <c r="N155"/>
  <c r="V155" s="1"/>
  <c r="W155"/>
  <c r="N157"/>
  <c r="V157" s="1"/>
  <c r="W157"/>
  <c r="N158"/>
  <c r="V158" s="1"/>
  <c r="W158"/>
  <c r="N159"/>
  <c r="V159" s="1"/>
  <c r="W159"/>
  <c r="N160"/>
  <c r="V160" s="1"/>
  <c r="W160"/>
  <c r="N161"/>
  <c r="V161" s="1"/>
  <c r="W161"/>
  <c r="N162"/>
  <c r="V162" s="1"/>
  <c r="W162"/>
  <c r="N163"/>
  <c r="V163" s="1"/>
  <c r="W163"/>
  <c r="N164"/>
  <c r="V164" s="1"/>
  <c r="W164"/>
  <c r="N165"/>
  <c r="V165" s="1"/>
  <c r="W165"/>
  <c r="N166"/>
  <c r="V166" s="1"/>
  <c r="W166"/>
  <c r="N167"/>
  <c r="V167" s="1"/>
  <c r="W167"/>
  <c r="N168"/>
  <c r="V168" s="1"/>
  <c r="W168"/>
  <c r="N169"/>
  <c r="V169" s="1"/>
  <c r="W169"/>
  <c r="N170"/>
  <c r="V170" s="1"/>
  <c r="W170"/>
  <c r="N171"/>
  <c r="V171" s="1"/>
  <c r="W171"/>
  <c r="N172"/>
  <c r="V172" s="1"/>
  <c r="W172"/>
  <c r="N173"/>
  <c r="V173" s="1"/>
  <c r="W173"/>
  <c r="N174"/>
  <c r="V174" s="1"/>
  <c r="W174"/>
  <c r="N175"/>
  <c r="V175" s="1"/>
  <c r="W175"/>
  <c r="N176"/>
  <c r="V176" s="1"/>
  <c r="W176"/>
  <c r="N177"/>
  <c r="V177" s="1"/>
  <c r="W177"/>
  <c r="N178"/>
  <c r="V178" s="1"/>
  <c r="W178"/>
  <c r="N179"/>
  <c r="V179" s="1"/>
  <c r="W179"/>
  <c r="N180"/>
  <c r="V180" s="1"/>
  <c r="W180"/>
  <c r="N181"/>
  <c r="V181" s="1"/>
  <c r="W181"/>
  <c r="N182"/>
  <c r="V182" s="1"/>
  <c r="W182"/>
  <c r="N183"/>
  <c r="V183" s="1"/>
  <c r="W183"/>
  <c r="M200"/>
  <c r="U200" s="1"/>
  <c r="M218"/>
  <c r="U218" s="1"/>
  <c r="M222"/>
  <c r="U222" s="1"/>
  <c r="M226"/>
  <c r="U226" s="1"/>
  <c r="M230"/>
  <c r="U230" s="1"/>
  <c r="M234"/>
  <c r="U234" s="1"/>
  <c r="M238"/>
  <c r="U238" s="1"/>
  <c r="M242"/>
  <c r="U242" s="1"/>
  <c r="M246"/>
  <c r="U246" s="1"/>
  <c r="M250"/>
  <c r="U250" s="1"/>
  <c r="M254"/>
  <c r="U254" s="1"/>
  <c r="M258"/>
  <c r="U258" s="1"/>
  <c r="M262"/>
  <c r="U262" s="1"/>
  <c r="M265"/>
  <c r="U265" s="1"/>
  <c r="M273"/>
  <c r="U273" s="1"/>
  <c r="N294"/>
  <c r="V294" s="1"/>
  <c r="W186"/>
  <c r="P186"/>
  <c r="N186"/>
  <c r="V186" s="1"/>
  <c r="Q186"/>
  <c r="Y186" s="1"/>
  <c r="M186"/>
  <c r="U186" s="1"/>
  <c r="W188"/>
  <c r="P188"/>
  <c r="N188"/>
  <c r="V188" s="1"/>
  <c r="Q188"/>
  <c r="Y188" s="1"/>
  <c r="M188"/>
  <c r="U188" s="1"/>
  <c r="W190"/>
  <c r="P190"/>
  <c r="N190"/>
  <c r="V190" s="1"/>
  <c r="Q190"/>
  <c r="Y190" s="1"/>
  <c r="M190"/>
  <c r="U190" s="1"/>
  <c r="W192"/>
  <c r="P192"/>
  <c r="N192"/>
  <c r="V192" s="1"/>
  <c r="Q192"/>
  <c r="Y192" s="1"/>
  <c r="M192"/>
  <c r="U192" s="1"/>
  <c r="W194"/>
  <c r="P194"/>
  <c r="N194"/>
  <c r="V194" s="1"/>
  <c r="Q194"/>
  <c r="Y194" s="1"/>
  <c r="M194"/>
  <c r="U194" s="1"/>
  <c r="W196"/>
  <c r="P196"/>
  <c r="N196"/>
  <c r="V196" s="1"/>
  <c r="Q196"/>
  <c r="Y196" s="1"/>
  <c r="M196"/>
  <c r="U196" s="1"/>
  <c r="W198"/>
  <c r="P198"/>
  <c r="N198"/>
  <c r="V198" s="1"/>
  <c r="Q198"/>
  <c r="Y198" s="1"/>
  <c r="M198"/>
  <c r="U198" s="1"/>
  <c r="W201"/>
  <c r="P201"/>
  <c r="N201"/>
  <c r="V201" s="1"/>
  <c r="Q201"/>
  <c r="Y201" s="1"/>
  <c r="M201"/>
  <c r="U201" s="1"/>
  <c r="W202"/>
  <c r="P202"/>
  <c r="N202"/>
  <c r="V202" s="1"/>
  <c r="S202"/>
  <c r="AA202" s="1"/>
  <c r="W203"/>
  <c r="P203"/>
  <c r="N203"/>
  <c r="V203" s="1"/>
  <c r="S203"/>
  <c r="AA203" s="1"/>
  <c r="W205"/>
  <c r="P205"/>
  <c r="N205"/>
  <c r="V205" s="1"/>
  <c r="Q205"/>
  <c r="Y205" s="1"/>
  <c r="M205"/>
  <c r="U205" s="1"/>
  <c r="W206"/>
  <c r="P206"/>
  <c r="N206"/>
  <c r="V206" s="1"/>
  <c r="S206"/>
  <c r="AA206" s="1"/>
  <c r="W207"/>
  <c r="P207"/>
  <c r="N207"/>
  <c r="V207" s="1"/>
  <c r="S207"/>
  <c r="AA207" s="1"/>
  <c r="W208"/>
  <c r="P208"/>
  <c r="N208"/>
  <c r="V208" s="1"/>
  <c r="S208"/>
  <c r="AA208" s="1"/>
  <c r="W209"/>
  <c r="P209"/>
  <c r="N209"/>
  <c r="V209" s="1"/>
  <c r="S209"/>
  <c r="AA209" s="1"/>
  <c r="W210"/>
  <c r="P210"/>
  <c r="N210"/>
  <c r="V210" s="1"/>
  <c r="S210"/>
  <c r="AA210" s="1"/>
  <c r="W211"/>
  <c r="P211"/>
  <c r="N211"/>
  <c r="V211" s="1"/>
  <c r="S211"/>
  <c r="AA211" s="1"/>
  <c r="W212"/>
  <c r="P212"/>
  <c r="N212"/>
  <c r="V212" s="1"/>
  <c r="S212"/>
  <c r="AA212" s="1"/>
  <c r="W213"/>
  <c r="P213"/>
  <c r="N213"/>
  <c r="V213" s="1"/>
  <c r="S213"/>
  <c r="AA213" s="1"/>
  <c r="W214"/>
  <c r="P214"/>
  <c r="N214"/>
  <c r="V214" s="1"/>
  <c r="S214"/>
  <c r="AA214" s="1"/>
  <c r="W216"/>
  <c r="P216"/>
  <c r="N216"/>
  <c r="V216" s="1"/>
  <c r="S216"/>
  <c r="AA216" s="1"/>
  <c r="Q216"/>
  <c r="Y216" s="1"/>
  <c r="W220"/>
  <c r="P220"/>
  <c r="N220"/>
  <c r="V220" s="1"/>
  <c r="S220"/>
  <c r="AA220" s="1"/>
  <c r="Q220"/>
  <c r="Y220" s="1"/>
  <c r="W224"/>
  <c r="P224"/>
  <c r="N224"/>
  <c r="V224" s="1"/>
  <c r="S224"/>
  <c r="AA224" s="1"/>
  <c r="Q224"/>
  <c r="Y224" s="1"/>
  <c r="W228"/>
  <c r="P228"/>
  <c r="N228"/>
  <c r="V228" s="1"/>
  <c r="S228"/>
  <c r="AA228" s="1"/>
  <c r="Q228"/>
  <c r="Y228" s="1"/>
  <c r="W232"/>
  <c r="P232"/>
  <c r="N232"/>
  <c r="V232" s="1"/>
  <c r="S232"/>
  <c r="AA232" s="1"/>
  <c r="Q232"/>
  <c r="Y232" s="1"/>
  <c r="W236"/>
  <c r="P236"/>
  <c r="N236"/>
  <c r="V236" s="1"/>
  <c r="S236"/>
  <c r="AA236" s="1"/>
  <c r="Q236"/>
  <c r="Y236" s="1"/>
  <c r="W240"/>
  <c r="P240"/>
  <c r="N240"/>
  <c r="V240" s="1"/>
  <c r="S240"/>
  <c r="AA240" s="1"/>
  <c r="Q240"/>
  <c r="Y240" s="1"/>
  <c r="W244"/>
  <c r="P244"/>
  <c r="N244"/>
  <c r="V244" s="1"/>
  <c r="S244"/>
  <c r="AA244" s="1"/>
  <c r="Q244"/>
  <c r="Y244" s="1"/>
  <c r="W248"/>
  <c r="P248"/>
  <c r="N248"/>
  <c r="V248" s="1"/>
  <c r="S248"/>
  <c r="AA248" s="1"/>
  <c r="Q248"/>
  <c r="Y248" s="1"/>
  <c r="W252"/>
  <c r="P252"/>
  <c r="N252"/>
  <c r="V252" s="1"/>
  <c r="S252"/>
  <c r="AA252" s="1"/>
  <c r="Q252"/>
  <c r="Y252" s="1"/>
  <c r="W256"/>
  <c r="P256"/>
  <c r="N256"/>
  <c r="V256" s="1"/>
  <c r="S256"/>
  <c r="AA256" s="1"/>
  <c r="Q256"/>
  <c r="Y256" s="1"/>
  <c r="W260"/>
  <c r="P260"/>
  <c r="N260"/>
  <c r="V260" s="1"/>
  <c r="S260"/>
  <c r="AA260" s="1"/>
  <c r="Q260"/>
  <c r="Y260" s="1"/>
  <c r="W264"/>
  <c r="P264"/>
  <c r="N264"/>
  <c r="V264" s="1"/>
  <c r="S264"/>
  <c r="AA264" s="1"/>
  <c r="Q264"/>
  <c r="Y264" s="1"/>
  <c r="W269"/>
  <c r="P269"/>
  <c r="N269"/>
  <c r="V269" s="1"/>
  <c r="S269"/>
  <c r="AA269" s="1"/>
  <c r="Q269"/>
  <c r="Y269" s="1"/>
  <c r="W277"/>
  <c r="P277"/>
  <c r="N277"/>
  <c r="V277" s="1"/>
  <c r="S277"/>
  <c r="AA277" s="1"/>
  <c r="Q277"/>
  <c r="Y277" s="1"/>
  <c r="W310"/>
  <c r="P310"/>
  <c r="N310"/>
  <c r="V310" s="1"/>
  <c r="S310"/>
  <c r="AA310" s="1"/>
  <c r="Q310"/>
  <c r="Y310" s="1"/>
  <c r="P101"/>
  <c r="O102"/>
  <c r="P103"/>
  <c r="O104"/>
  <c r="P105"/>
  <c r="O106"/>
  <c r="P107"/>
  <c r="O108"/>
  <c r="P109"/>
  <c r="O110"/>
  <c r="P111"/>
  <c r="O112"/>
  <c r="P113"/>
  <c r="O114"/>
  <c r="P115"/>
  <c r="O116"/>
  <c r="P117"/>
  <c r="O118"/>
  <c r="P119"/>
  <c r="O120"/>
  <c r="P121"/>
  <c r="O122"/>
  <c r="P123"/>
  <c r="O124"/>
  <c r="O125"/>
  <c r="O126"/>
  <c r="O127"/>
  <c r="O128"/>
  <c r="O129"/>
  <c r="O130"/>
  <c r="O131"/>
  <c r="O132"/>
  <c r="O133"/>
  <c r="O134"/>
  <c r="O135"/>
  <c r="O136"/>
  <c r="O137"/>
  <c r="O138"/>
  <c r="O139"/>
  <c r="O140"/>
  <c r="O141"/>
  <c r="O142"/>
  <c r="O143"/>
  <c r="O144"/>
  <c r="O145"/>
  <c r="O146"/>
  <c r="P147"/>
  <c r="O148"/>
  <c r="P149"/>
  <c r="O150"/>
  <c r="P151"/>
  <c r="O152"/>
  <c r="P153"/>
  <c r="O154"/>
  <c r="P155"/>
  <c r="O156"/>
  <c r="P157"/>
  <c r="P158"/>
  <c r="P159"/>
  <c r="P160"/>
  <c r="P161"/>
  <c r="P162"/>
  <c r="P163"/>
  <c r="P164"/>
  <c r="P165"/>
  <c r="P166"/>
  <c r="P167"/>
  <c r="P168"/>
  <c r="P169"/>
  <c r="P170"/>
  <c r="P171"/>
  <c r="P172"/>
  <c r="P173"/>
  <c r="P174"/>
  <c r="P175"/>
  <c r="P176"/>
  <c r="P177"/>
  <c r="P178"/>
  <c r="P179"/>
  <c r="P180"/>
  <c r="P181"/>
  <c r="P182"/>
  <c r="P183"/>
  <c r="O184"/>
  <c r="O185"/>
  <c r="S187"/>
  <c r="AA187" s="1"/>
  <c r="S189"/>
  <c r="AA189" s="1"/>
  <c r="S191"/>
  <c r="AA191" s="1"/>
  <c r="S193"/>
  <c r="AA193" s="1"/>
  <c r="S195"/>
  <c r="AA195" s="1"/>
  <c r="S197"/>
  <c r="AA197" s="1"/>
  <c r="S199"/>
  <c r="AA199" s="1"/>
  <c r="Q200"/>
  <c r="Y200" s="1"/>
  <c r="M202"/>
  <c r="U202" s="1"/>
  <c r="M203"/>
  <c r="U203" s="1"/>
  <c r="S204"/>
  <c r="AA204" s="1"/>
  <c r="M206"/>
  <c r="U206" s="1"/>
  <c r="M207"/>
  <c r="U207" s="1"/>
  <c r="M208"/>
  <c r="U208" s="1"/>
  <c r="M209"/>
  <c r="U209" s="1"/>
  <c r="M210"/>
  <c r="U210" s="1"/>
  <c r="M211"/>
  <c r="U211" s="1"/>
  <c r="M212"/>
  <c r="U212" s="1"/>
  <c r="M213"/>
  <c r="U213" s="1"/>
  <c r="M214"/>
  <c r="U214" s="1"/>
  <c r="M216"/>
  <c r="U216" s="1"/>
  <c r="M220"/>
  <c r="U220" s="1"/>
  <c r="M224"/>
  <c r="U224" s="1"/>
  <c r="M228"/>
  <c r="U228" s="1"/>
  <c r="M232"/>
  <c r="U232" s="1"/>
  <c r="M236"/>
  <c r="U236" s="1"/>
  <c r="M240"/>
  <c r="U240" s="1"/>
  <c r="M244"/>
  <c r="U244" s="1"/>
  <c r="M248"/>
  <c r="U248" s="1"/>
  <c r="M252"/>
  <c r="U252" s="1"/>
  <c r="M256"/>
  <c r="U256" s="1"/>
  <c r="M260"/>
  <c r="U260" s="1"/>
  <c r="M264"/>
  <c r="U264" s="1"/>
  <c r="M269"/>
  <c r="U269" s="1"/>
  <c r="M277"/>
  <c r="U277" s="1"/>
  <c r="M310"/>
  <c r="U310" s="1"/>
  <c r="S215"/>
  <c r="AA215" s="1"/>
  <c r="Q215"/>
  <c r="Y215" s="1"/>
  <c r="M215"/>
  <c r="U215" s="1"/>
  <c r="P215"/>
  <c r="W217"/>
  <c r="P217"/>
  <c r="N217"/>
  <c r="V217" s="1"/>
  <c r="S217"/>
  <c r="AA217" s="1"/>
  <c r="W219"/>
  <c r="P219"/>
  <c r="N219"/>
  <c r="V219" s="1"/>
  <c r="S219"/>
  <c r="AA219" s="1"/>
  <c r="W221"/>
  <c r="P221"/>
  <c r="N221"/>
  <c r="V221" s="1"/>
  <c r="S221"/>
  <c r="AA221" s="1"/>
  <c r="W223"/>
  <c r="P223"/>
  <c r="N223"/>
  <c r="V223" s="1"/>
  <c r="S223"/>
  <c r="AA223" s="1"/>
  <c r="W225"/>
  <c r="P225"/>
  <c r="N225"/>
  <c r="V225" s="1"/>
  <c r="S225"/>
  <c r="AA225" s="1"/>
  <c r="W227"/>
  <c r="P227"/>
  <c r="N227"/>
  <c r="V227" s="1"/>
  <c r="S227"/>
  <c r="AA227" s="1"/>
  <c r="W229"/>
  <c r="P229"/>
  <c r="N229"/>
  <c r="V229" s="1"/>
  <c r="S229"/>
  <c r="AA229" s="1"/>
  <c r="W231"/>
  <c r="P231"/>
  <c r="N231"/>
  <c r="V231" s="1"/>
  <c r="S231"/>
  <c r="AA231" s="1"/>
  <c r="W233"/>
  <c r="P233"/>
  <c r="N233"/>
  <c r="V233" s="1"/>
  <c r="S233"/>
  <c r="AA233" s="1"/>
  <c r="W235"/>
  <c r="P235"/>
  <c r="N235"/>
  <c r="V235" s="1"/>
  <c r="S235"/>
  <c r="AA235" s="1"/>
  <c r="W237"/>
  <c r="P237"/>
  <c r="N237"/>
  <c r="V237" s="1"/>
  <c r="S237"/>
  <c r="AA237" s="1"/>
  <c r="W239"/>
  <c r="P239"/>
  <c r="N239"/>
  <c r="V239" s="1"/>
  <c r="S239"/>
  <c r="AA239" s="1"/>
  <c r="W241"/>
  <c r="P241"/>
  <c r="N241"/>
  <c r="V241" s="1"/>
  <c r="S241"/>
  <c r="AA241" s="1"/>
  <c r="W243"/>
  <c r="P243"/>
  <c r="N243"/>
  <c r="V243" s="1"/>
  <c r="S243"/>
  <c r="AA243" s="1"/>
  <c r="W245"/>
  <c r="P245"/>
  <c r="N245"/>
  <c r="V245" s="1"/>
  <c r="S245"/>
  <c r="AA245" s="1"/>
  <c r="W247"/>
  <c r="P247"/>
  <c r="N247"/>
  <c r="V247" s="1"/>
  <c r="S247"/>
  <c r="AA247" s="1"/>
  <c r="W249"/>
  <c r="P249"/>
  <c r="N249"/>
  <c r="V249" s="1"/>
  <c r="S249"/>
  <c r="AA249" s="1"/>
  <c r="W251"/>
  <c r="P251"/>
  <c r="N251"/>
  <c r="V251" s="1"/>
  <c r="S251"/>
  <c r="AA251" s="1"/>
  <c r="W253"/>
  <c r="P253"/>
  <c r="N253"/>
  <c r="V253" s="1"/>
  <c r="S253"/>
  <c r="AA253" s="1"/>
  <c r="W255"/>
  <c r="P255"/>
  <c r="N255"/>
  <c r="V255" s="1"/>
  <c r="S255"/>
  <c r="AA255" s="1"/>
  <c r="W257"/>
  <c r="P257"/>
  <c r="N257"/>
  <c r="V257" s="1"/>
  <c r="S257"/>
  <c r="AA257" s="1"/>
  <c r="W259"/>
  <c r="P259"/>
  <c r="N259"/>
  <c r="V259" s="1"/>
  <c r="S259"/>
  <c r="AA259" s="1"/>
  <c r="W261"/>
  <c r="P261"/>
  <c r="N261"/>
  <c r="V261" s="1"/>
  <c r="S261"/>
  <c r="AA261" s="1"/>
  <c r="W263"/>
  <c r="P263"/>
  <c r="N263"/>
  <c r="V263" s="1"/>
  <c r="S263"/>
  <c r="AA263" s="1"/>
  <c r="W267"/>
  <c r="P267"/>
  <c r="N267"/>
  <c r="V267" s="1"/>
  <c r="S267"/>
  <c r="AA267" s="1"/>
  <c r="Q267"/>
  <c r="Y267" s="1"/>
  <c r="W271"/>
  <c r="P271"/>
  <c r="N271"/>
  <c r="V271" s="1"/>
  <c r="S271"/>
  <c r="AA271" s="1"/>
  <c r="Q271"/>
  <c r="Y271" s="1"/>
  <c r="W275"/>
  <c r="P275"/>
  <c r="N275"/>
  <c r="V275" s="1"/>
  <c r="S275"/>
  <c r="AA275" s="1"/>
  <c r="Q275"/>
  <c r="Y275" s="1"/>
  <c r="W279"/>
  <c r="P279"/>
  <c r="N279"/>
  <c r="V279" s="1"/>
  <c r="S279"/>
  <c r="AA279" s="1"/>
  <c r="Q279"/>
  <c r="Y279" s="1"/>
  <c r="S286"/>
  <c r="AA286" s="1"/>
  <c r="Q286"/>
  <c r="Y286" s="1"/>
  <c r="M286"/>
  <c r="U286" s="1"/>
  <c r="P286"/>
  <c r="W286"/>
  <c r="S302"/>
  <c r="AA302" s="1"/>
  <c r="Q302"/>
  <c r="Y302" s="1"/>
  <c r="M302"/>
  <c r="U302" s="1"/>
  <c r="P302"/>
  <c r="W302"/>
  <c r="W318"/>
  <c r="P318"/>
  <c r="N318"/>
  <c r="V318" s="1"/>
  <c r="S318"/>
  <c r="AA318" s="1"/>
  <c r="Q318"/>
  <c r="Y318" s="1"/>
  <c r="N215"/>
  <c r="V215" s="1"/>
  <c r="W215"/>
  <c r="M217"/>
  <c r="U217" s="1"/>
  <c r="M219"/>
  <c r="U219" s="1"/>
  <c r="M221"/>
  <c r="U221" s="1"/>
  <c r="M223"/>
  <c r="U223" s="1"/>
  <c r="M225"/>
  <c r="U225" s="1"/>
  <c r="M227"/>
  <c r="U227" s="1"/>
  <c r="M229"/>
  <c r="U229" s="1"/>
  <c r="M231"/>
  <c r="U231" s="1"/>
  <c r="M233"/>
  <c r="U233" s="1"/>
  <c r="M235"/>
  <c r="U235" s="1"/>
  <c r="M237"/>
  <c r="U237" s="1"/>
  <c r="M239"/>
  <c r="U239" s="1"/>
  <c r="M241"/>
  <c r="U241" s="1"/>
  <c r="M243"/>
  <c r="U243" s="1"/>
  <c r="M245"/>
  <c r="U245" s="1"/>
  <c r="M247"/>
  <c r="U247" s="1"/>
  <c r="M249"/>
  <c r="U249" s="1"/>
  <c r="M251"/>
  <c r="U251" s="1"/>
  <c r="M253"/>
  <c r="U253" s="1"/>
  <c r="M255"/>
  <c r="U255" s="1"/>
  <c r="M257"/>
  <c r="U257" s="1"/>
  <c r="M259"/>
  <c r="U259" s="1"/>
  <c r="M261"/>
  <c r="U261" s="1"/>
  <c r="M263"/>
  <c r="U263" s="1"/>
  <c r="M267"/>
  <c r="U267" s="1"/>
  <c r="M271"/>
  <c r="U271" s="1"/>
  <c r="M275"/>
  <c r="U275" s="1"/>
  <c r="M279"/>
  <c r="U279" s="1"/>
  <c r="N286"/>
  <c r="V286" s="1"/>
  <c r="N302"/>
  <c r="V302" s="1"/>
  <c r="M318"/>
  <c r="U318" s="1"/>
  <c r="W266"/>
  <c r="P266"/>
  <c r="N266"/>
  <c r="V266" s="1"/>
  <c r="S266"/>
  <c r="AA266" s="1"/>
  <c r="W268"/>
  <c r="P268"/>
  <c r="N268"/>
  <c r="V268" s="1"/>
  <c r="S268"/>
  <c r="AA268" s="1"/>
  <c r="W270"/>
  <c r="P270"/>
  <c r="N270"/>
  <c r="V270" s="1"/>
  <c r="S270"/>
  <c r="AA270" s="1"/>
  <c r="W272"/>
  <c r="P272"/>
  <c r="N272"/>
  <c r="V272" s="1"/>
  <c r="S272"/>
  <c r="AA272" s="1"/>
  <c r="W274"/>
  <c r="P274"/>
  <c r="N274"/>
  <c r="V274" s="1"/>
  <c r="S274"/>
  <c r="AA274" s="1"/>
  <c r="W276"/>
  <c r="P276"/>
  <c r="N276"/>
  <c r="V276" s="1"/>
  <c r="S276"/>
  <c r="AA276" s="1"/>
  <c r="W278"/>
  <c r="P278"/>
  <c r="N278"/>
  <c r="V278" s="1"/>
  <c r="S278"/>
  <c r="AA278" s="1"/>
  <c r="S282"/>
  <c r="AA282" s="1"/>
  <c r="Q282"/>
  <c r="Y282" s="1"/>
  <c r="M282"/>
  <c r="U282" s="1"/>
  <c r="P282"/>
  <c r="S290"/>
  <c r="AA290" s="1"/>
  <c r="Q290"/>
  <c r="Y290" s="1"/>
  <c r="M290"/>
  <c r="U290" s="1"/>
  <c r="P290"/>
  <c r="S298"/>
  <c r="AA298" s="1"/>
  <c r="Q298"/>
  <c r="Y298" s="1"/>
  <c r="M298"/>
  <c r="U298" s="1"/>
  <c r="P298"/>
  <c r="W306"/>
  <c r="P306"/>
  <c r="N306"/>
  <c r="V306" s="1"/>
  <c r="S306"/>
  <c r="AA306" s="1"/>
  <c r="Q306"/>
  <c r="Y306" s="1"/>
  <c r="W314"/>
  <c r="P314"/>
  <c r="N314"/>
  <c r="V314" s="1"/>
  <c r="S314"/>
  <c r="AA314" s="1"/>
  <c r="Q314"/>
  <c r="Y314" s="1"/>
  <c r="M266"/>
  <c r="U266" s="1"/>
  <c r="M268"/>
  <c r="U268" s="1"/>
  <c r="M270"/>
  <c r="U270" s="1"/>
  <c r="M272"/>
  <c r="U272" s="1"/>
  <c r="M274"/>
  <c r="U274" s="1"/>
  <c r="M276"/>
  <c r="U276" s="1"/>
  <c r="M278"/>
  <c r="U278" s="1"/>
  <c r="N282"/>
  <c r="V282" s="1"/>
  <c r="N290"/>
  <c r="V290" s="1"/>
  <c r="N298"/>
  <c r="V298" s="1"/>
  <c r="M306"/>
  <c r="U306" s="1"/>
  <c r="M314"/>
  <c r="U314" s="1"/>
  <c r="S280"/>
  <c r="AA280" s="1"/>
  <c r="Q280"/>
  <c r="Y280" s="1"/>
  <c r="M280"/>
  <c r="U280" s="1"/>
  <c r="P280"/>
  <c r="S284"/>
  <c r="AA284" s="1"/>
  <c r="Q284"/>
  <c r="Y284" s="1"/>
  <c r="M284"/>
  <c r="U284" s="1"/>
  <c r="P284"/>
  <c r="S288"/>
  <c r="AA288" s="1"/>
  <c r="Q288"/>
  <c r="Y288" s="1"/>
  <c r="M288"/>
  <c r="U288" s="1"/>
  <c r="P288"/>
  <c r="S292"/>
  <c r="AA292" s="1"/>
  <c r="Q292"/>
  <c r="Y292" s="1"/>
  <c r="M292"/>
  <c r="U292" s="1"/>
  <c r="P292"/>
  <c r="S296"/>
  <c r="AA296" s="1"/>
  <c r="Q296"/>
  <c r="Y296" s="1"/>
  <c r="M296"/>
  <c r="U296" s="1"/>
  <c r="P296"/>
  <c r="S300"/>
  <c r="AA300" s="1"/>
  <c r="Q300"/>
  <c r="Y300" s="1"/>
  <c r="M300"/>
  <c r="U300" s="1"/>
  <c r="P300"/>
  <c r="S304"/>
  <c r="AA304" s="1"/>
  <c r="Q304"/>
  <c r="Y304" s="1"/>
  <c r="M304"/>
  <c r="U304" s="1"/>
  <c r="P304"/>
  <c r="W308"/>
  <c r="P308"/>
  <c r="N308"/>
  <c r="V308" s="1"/>
  <c r="S308"/>
  <c r="AA308" s="1"/>
  <c r="Q308"/>
  <c r="Y308" s="1"/>
  <c r="W312"/>
  <c r="P312"/>
  <c r="N312"/>
  <c r="V312" s="1"/>
  <c r="S312"/>
  <c r="AA312" s="1"/>
  <c r="Q312"/>
  <c r="Y312" s="1"/>
  <c r="W316"/>
  <c r="P316"/>
  <c r="N316"/>
  <c r="V316" s="1"/>
  <c r="S316"/>
  <c r="AA316" s="1"/>
  <c r="Q316"/>
  <c r="Y316" s="1"/>
  <c r="N280"/>
  <c r="V280" s="1"/>
  <c r="W280"/>
  <c r="N284"/>
  <c r="V284" s="1"/>
  <c r="W284"/>
  <c r="N288"/>
  <c r="V288" s="1"/>
  <c r="W288"/>
  <c r="N292"/>
  <c r="V292" s="1"/>
  <c r="W292"/>
  <c r="N296"/>
  <c r="V296" s="1"/>
  <c r="W296"/>
  <c r="N300"/>
  <c r="V300" s="1"/>
  <c r="W300"/>
  <c r="N304"/>
  <c r="V304" s="1"/>
  <c r="W304"/>
  <c r="M308"/>
  <c r="U308" s="1"/>
  <c r="M312"/>
  <c r="U312" s="1"/>
  <c r="M316"/>
  <c r="U316" s="1"/>
  <c r="W307"/>
  <c r="P307"/>
  <c r="N307"/>
  <c r="V307" s="1"/>
  <c r="Q307"/>
  <c r="Y307" s="1"/>
  <c r="M307"/>
  <c r="U307" s="1"/>
  <c r="W309"/>
  <c r="P309"/>
  <c r="N309"/>
  <c r="V309" s="1"/>
  <c r="Q309"/>
  <c r="Y309" s="1"/>
  <c r="M309"/>
  <c r="U309" s="1"/>
  <c r="W311"/>
  <c r="P311"/>
  <c r="N311"/>
  <c r="V311" s="1"/>
  <c r="Q311"/>
  <c r="Y311" s="1"/>
  <c r="M311"/>
  <c r="U311" s="1"/>
  <c r="W313"/>
  <c r="P313"/>
  <c r="N313"/>
  <c r="V313" s="1"/>
  <c r="Q313"/>
  <c r="Y313" s="1"/>
  <c r="M313"/>
  <c r="U313" s="1"/>
  <c r="W315"/>
  <c r="P315"/>
  <c r="N315"/>
  <c r="V315" s="1"/>
  <c r="Q315"/>
  <c r="Y315" s="1"/>
  <c r="M315"/>
  <c r="U315" s="1"/>
  <c r="W317"/>
  <c r="P317"/>
  <c r="N317"/>
  <c r="V317" s="1"/>
  <c r="Q317"/>
  <c r="Y317" s="1"/>
  <c r="M317"/>
  <c r="U317" s="1"/>
  <c r="O281"/>
  <c r="O283"/>
  <c r="O285"/>
  <c r="O287"/>
  <c r="O289"/>
  <c r="O291"/>
  <c r="O293"/>
  <c r="O295"/>
  <c r="O297"/>
  <c r="O299"/>
  <c r="O301"/>
  <c r="O303"/>
  <c r="O305"/>
  <c r="AQ200" i="12"/>
  <c r="BY164"/>
  <c r="AQ203"/>
  <c r="BY124"/>
  <c r="AQ204"/>
  <c r="BY125"/>
  <c r="BY193"/>
  <c r="BQ61"/>
  <c r="AQ199"/>
  <c r="BY163"/>
  <c r="BY194"/>
  <c r="BQ62"/>
  <c r="BY206"/>
  <c r="BQ63"/>
  <c r="BY208"/>
  <c r="BQ64"/>
  <c r="O151"/>
  <c r="BY113" s="1"/>
  <c r="O153"/>
  <c r="BY115" s="1"/>
  <c r="O155"/>
  <c r="O158"/>
  <c r="P158" s="1"/>
  <c r="O160"/>
  <c r="O162"/>
  <c r="O164"/>
  <c r="O166"/>
  <c r="P166" s="1"/>
  <c r="O168"/>
  <c r="P168" s="1"/>
  <c r="O169"/>
  <c r="O172"/>
  <c r="O174"/>
  <c r="O176"/>
  <c r="P176" s="1"/>
  <c r="O178"/>
  <c r="O180"/>
  <c r="O182"/>
  <c r="O184"/>
  <c r="O186"/>
  <c r="O190"/>
  <c r="O192"/>
  <c r="BQ57" s="1"/>
  <c r="O194"/>
  <c r="BY158" s="1"/>
  <c r="O196"/>
  <c r="BY160" s="1"/>
  <c r="O198"/>
  <c r="BY162" s="1"/>
  <c r="O217"/>
  <c r="BY169" s="1"/>
  <c r="O219"/>
  <c r="BY171" s="1"/>
  <c r="O221"/>
  <c r="BY185" s="1"/>
  <c r="O223"/>
  <c r="BY133" s="1"/>
  <c r="O225"/>
  <c r="BY135" s="1"/>
  <c r="O227"/>
  <c r="BY137" s="1"/>
  <c r="O228"/>
  <c r="BY138" s="1"/>
  <c r="O229"/>
  <c r="O230"/>
  <c r="O231"/>
  <c r="O232"/>
  <c r="O233"/>
  <c r="O234"/>
  <c r="O235"/>
  <c r="O236"/>
  <c r="O237"/>
  <c r="O238"/>
  <c r="O239"/>
  <c r="O240"/>
  <c r="BY172" s="1"/>
  <c r="O241"/>
  <c r="BY173" s="1"/>
  <c r="O242"/>
  <c r="BY174" s="1"/>
  <c r="O243"/>
  <c r="BY175" s="1"/>
  <c r="O244"/>
  <c r="BY189" s="1"/>
  <c r="O245"/>
  <c r="BY176" s="1"/>
  <c r="O246"/>
  <c r="BY177" s="1"/>
  <c r="O247"/>
  <c r="BY178" s="1"/>
  <c r="O248"/>
  <c r="O249"/>
  <c r="O250"/>
  <c r="BY139" s="1"/>
  <c r="O251"/>
  <c r="BY140" s="1"/>
  <c r="O252"/>
  <c r="BY141" s="1"/>
  <c r="O253"/>
  <c r="BY142" s="1"/>
  <c r="O254"/>
  <c r="O255"/>
  <c r="BY143" s="1"/>
  <c r="O256"/>
  <c r="BY144" s="1"/>
  <c r="O277"/>
  <c r="P277" s="1"/>
  <c r="O279"/>
  <c r="P279" s="1"/>
  <c r="O281"/>
  <c r="P281" s="1"/>
  <c r="O283"/>
  <c r="P283" s="1"/>
  <c r="O285"/>
  <c r="O287"/>
  <c r="Y11"/>
  <c r="Z11" s="1"/>
  <c r="Y15"/>
  <c r="Z15" s="1"/>
  <c r="Y22"/>
  <c r="Z22" s="1"/>
  <c r="Y26"/>
  <c r="Z26" s="1"/>
  <c r="O52"/>
  <c r="O54"/>
  <c r="O56"/>
  <c r="O58"/>
  <c r="O62"/>
  <c r="O64"/>
  <c r="O69"/>
  <c r="O73"/>
  <c r="O75"/>
  <c r="O77"/>
  <c r="O79"/>
  <c r="O81"/>
  <c r="O83"/>
  <c r="O85"/>
  <c r="O88"/>
  <c r="O90"/>
  <c r="O92"/>
  <c r="O93"/>
  <c r="O95"/>
  <c r="O97"/>
  <c r="O99"/>
  <c r="O101"/>
  <c r="O103"/>
  <c r="O105"/>
  <c r="O107"/>
  <c r="O109"/>
  <c r="O112"/>
  <c r="BY67" s="1"/>
  <c r="O114"/>
  <c r="O116"/>
  <c r="BQ51" s="1"/>
  <c r="O118"/>
  <c r="O120"/>
  <c r="O122"/>
  <c r="O124"/>
  <c r="BQ52" s="1"/>
  <c r="O126"/>
  <c r="O128"/>
  <c r="BY108" s="1"/>
  <c r="O130"/>
  <c r="BY110" s="1"/>
  <c r="O132"/>
  <c r="O133"/>
  <c r="BQ54" s="1"/>
  <c r="O136"/>
  <c r="BY69" s="1"/>
  <c r="O147"/>
  <c r="P147" s="1"/>
  <c r="O149"/>
  <c r="BY111" s="1"/>
  <c r="BQ40"/>
  <c r="O39"/>
  <c r="O38" s="1"/>
  <c r="BY40"/>
  <c r="AQ40"/>
  <c r="S40"/>
  <c r="Q40"/>
  <c r="M40"/>
  <c r="W40"/>
  <c r="P40"/>
  <c r="N40"/>
  <c r="BY41"/>
  <c r="AQ41"/>
  <c r="BQ41"/>
  <c r="W41"/>
  <c r="AJ41" s="1"/>
  <c r="P41"/>
  <c r="N41"/>
  <c r="V41" s="1"/>
  <c r="AI41" s="1"/>
  <c r="CA41" s="1"/>
  <c r="S41"/>
  <c r="AA41" s="1"/>
  <c r="AN41" s="1"/>
  <c r="CD41" s="1"/>
  <c r="Q41"/>
  <c r="Y41" s="1"/>
  <c r="AL41" s="1"/>
  <c r="M41"/>
  <c r="U41" s="1"/>
  <c r="AH41" s="1"/>
  <c r="BZ41" s="1"/>
  <c r="N42"/>
  <c r="V42" s="1"/>
  <c r="AI42" s="1"/>
  <c r="CA42" s="1"/>
  <c r="BY42"/>
  <c r="AQ42"/>
  <c r="S42"/>
  <c r="AA42" s="1"/>
  <c r="AN42" s="1"/>
  <c r="CD42" s="1"/>
  <c r="Q42"/>
  <c r="Y42" s="1"/>
  <c r="AL42" s="1"/>
  <c r="M42"/>
  <c r="U42" s="1"/>
  <c r="AH42" s="1"/>
  <c r="BZ42" s="1"/>
  <c r="W42"/>
  <c r="AJ42" s="1"/>
  <c r="P42"/>
  <c r="BY44"/>
  <c r="AQ44"/>
  <c r="S44"/>
  <c r="AA44" s="1"/>
  <c r="AN44" s="1"/>
  <c r="CD44" s="1"/>
  <c r="Q44"/>
  <c r="Y44" s="1"/>
  <c r="AL44" s="1"/>
  <c r="M44"/>
  <c r="U44" s="1"/>
  <c r="AH44" s="1"/>
  <c r="BZ44" s="1"/>
  <c r="W44"/>
  <c r="AJ44" s="1"/>
  <c r="P44"/>
  <c r="N44"/>
  <c r="V44" s="1"/>
  <c r="AI44" s="1"/>
  <c r="CA44" s="1"/>
  <c r="W46"/>
  <c r="AJ46" s="1"/>
  <c r="P46"/>
  <c r="BY46"/>
  <c r="AQ46"/>
  <c r="S46"/>
  <c r="AA46" s="1"/>
  <c r="AN46" s="1"/>
  <c r="CD46" s="1"/>
  <c r="Q46"/>
  <c r="Y46" s="1"/>
  <c r="AL46" s="1"/>
  <c r="M46"/>
  <c r="U46" s="1"/>
  <c r="AH46" s="1"/>
  <c r="BZ46" s="1"/>
  <c r="N46"/>
  <c r="V46" s="1"/>
  <c r="AI46" s="1"/>
  <c r="CA46" s="1"/>
  <c r="P48"/>
  <c r="BY48"/>
  <c r="AQ48"/>
  <c r="S48"/>
  <c r="AA48" s="1"/>
  <c r="AN48" s="1"/>
  <c r="CD48" s="1"/>
  <c r="Q48"/>
  <c r="Y48" s="1"/>
  <c r="AL48" s="1"/>
  <c r="M48"/>
  <c r="U48" s="1"/>
  <c r="AH48" s="1"/>
  <c r="BZ48" s="1"/>
  <c r="W48"/>
  <c r="AJ48" s="1"/>
  <c r="N48"/>
  <c r="V48" s="1"/>
  <c r="AI48" s="1"/>
  <c r="CA48" s="1"/>
  <c r="N50"/>
  <c r="V50" s="1"/>
  <c r="AI50" s="1"/>
  <c r="AQ50"/>
  <c r="S50"/>
  <c r="AA50" s="1"/>
  <c r="AN50" s="1"/>
  <c r="Q50"/>
  <c r="Y50" s="1"/>
  <c r="AL50" s="1"/>
  <c r="M50"/>
  <c r="U50" s="1"/>
  <c r="AH50" s="1"/>
  <c r="W50"/>
  <c r="AJ50" s="1"/>
  <c r="P50"/>
  <c r="AQ53"/>
  <c r="W53"/>
  <c r="AJ53" s="1"/>
  <c r="P53"/>
  <c r="N53"/>
  <c r="V53" s="1"/>
  <c r="AI53" s="1"/>
  <c r="S53"/>
  <c r="AA53" s="1"/>
  <c r="AN53" s="1"/>
  <c r="Q53"/>
  <c r="Y53" s="1"/>
  <c r="AL53" s="1"/>
  <c r="M53"/>
  <c r="U53" s="1"/>
  <c r="AH53" s="1"/>
  <c r="S55"/>
  <c r="AA55" s="1"/>
  <c r="AN55" s="1"/>
  <c r="Q55"/>
  <c r="Y55" s="1"/>
  <c r="AL55" s="1"/>
  <c r="M55"/>
  <c r="U55" s="1"/>
  <c r="AH55" s="1"/>
  <c r="W55"/>
  <c r="AJ55" s="1"/>
  <c r="P55"/>
  <c r="N55"/>
  <c r="V55" s="1"/>
  <c r="AI55" s="1"/>
  <c r="AQ55"/>
  <c r="W57"/>
  <c r="AJ57" s="1"/>
  <c r="P57"/>
  <c r="N57"/>
  <c r="V57" s="1"/>
  <c r="AI57" s="1"/>
  <c r="AQ57"/>
  <c r="S57"/>
  <c r="AA57" s="1"/>
  <c r="AN57" s="1"/>
  <c r="Q57"/>
  <c r="Y57" s="1"/>
  <c r="AL57" s="1"/>
  <c r="M57"/>
  <c r="U57" s="1"/>
  <c r="AH57" s="1"/>
  <c r="W60"/>
  <c r="AJ60" s="1"/>
  <c r="P60"/>
  <c r="N60"/>
  <c r="V60" s="1"/>
  <c r="AI60" s="1"/>
  <c r="CA50" s="1"/>
  <c r="AQ60"/>
  <c r="S60"/>
  <c r="AA60" s="1"/>
  <c r="AN60" s="1"/>
  <c r="CD50" s="1"/>
  <c r="Q60"/>
  <c r="Y60" s="1"/>
  <c r="AL60" s="1"/>
  <c r="M60"/>
  <c r="U60" s="1"/>
  <c r="AH60" s="1"/>
  <c r="BZ50" s="1"/>
  <c r="BY50"/>
  <c r="BQ43"/>
  <c r="M61"/>
  <c r="U61" s="1"/>
  <c r="AH61" s="1"/>
  <c r="BZ52" s="1"/>
  <c r="BQ44"/>
  <c r="W61"/>
  <c r="AJ61" s="1"/>
  <c r="P61"/>
  <c r="N61"/>
  <c r="V61" s="1"/>
  <c r="AI61" s="1"/>
  <c r="CA52" s="1"/>
  <c r="BY52"/>
  <c r="AQ61"/>
  <c r="S61"/>
  <c r="AA61" s="1"/>
  <c r="AN61" s="1"/>
  <c r="CD52" s="1"/>
  <c r="Q61"/>
  <c r="Y61" s="1"/>
  <c r="AL61" s="1"/>
  <c r="BY85"/>
  <c r="W66"/>
  <c r="AJ66" s="1"/>
  <c r="P66"/>
  <c r="N66"/>
  <c r="V66" s="1"/>
  <c r="AI66" s="1"/>
  <c r="CA85" s="1"/>
  <c r="AQ66"/>
  <c r="S66"/>
  <c r="AA66" s="1"/>
  <c r="AN66" s="1"/>
  <c r="CD85" s="1"/>
  <c r="Q66"/>
  <c r="Y66" s="1"/>
  <c r="AL66" s="1"/>
  <c r="M66"/>
  <c r="U66" s="1"/>
  <c r="AH66" s="1"/>
  <c r="BZ85" s="1"/>
  <c r="BQ45"/>
  <c r="W68"/>
  <c r="AJ68" s="1"/>
  <c r="P68"/>
  <c r="N68"/>
  <c r="V68" s="1"/>
  <c r="AI68" s="1"/>
  <c r="CA57" s="1"/>
  <c r="AQ68"/>
  <c r="S68"/>
  <c r="AA68" s="1"/>
  <c r="AN68" s="1"/>
  <c r="CD57" s="1"/>
  <c r="Q68"/>
  <c r="Y68" s="1"/>
  <c r="AL68" s="1"/>
  <c r="M68"/>
  <c r="U68" s="1"/>
  <c r="AH68" s="1"/>
  <c r="BZ57" s="1"/>
  <c r="BY57"/>
  <c r="BY93"/>
  <c r="W70"/>
  <c r="AJ70" s="1"/>
  <c r="P70"/>
  <c r="N70"/>
  <c r="V70" s="1"/>
  <c r="AI70" s="1"/>
  <c r="CA93" s="1"/>
  <c r="AQ70"/>
  <c r="S70"/>
  <c r="AA70" s="1"/>
  <c r="AN70" s="1"/>
  <c r="CD93" s="1"/>
  <c r="Q70"/>
  <c r="Y70" s="1"/>
  <c r="AL70" s="1"/>
  <c r="M70"/>
  <c r="U70" s="1"/>
  <c r="AH70" s="1"/>
  <c r="BZ93" s="1"/>
  <c r="BQ47"/>
  <c r="BY94"/>
  <c r="W71"/>
  <c r="AJ71" s="1"/>
  <c r="P71"/>
  <c r="N71"/>
  <c r="V71" s="1"/>
  <c r="AI71" s="1"/>
  <c r="CA94" s="1"/>
  <c r="BQ48"/>
  <c r="AQ71"/>
  <c r="S71"/>
  <c r="AA71" s="1"/>
  <c r="AN71" s="1"/>
  <c r="CD94" s="1"/>
  <c r="Q71"/>
  <c r="Y71" s="1"/>
  <c r="AL71" s="1"/>
  <c r="M71"/>
  <c r="U71" s="1"/>
  <c r="AH71" s="1"/>
  <c r="BZ94" s="1"/>
  <c r="BY95"/>
  <c r="W72"/>
  <c r="AJ72" s="1"/>
  <c r="P72"/>
  <c r="N72"/>
  <c r="V72" s="1"/>
  <c r="AI72" s="1"/>
  <c r="CA95" s="1"/>
  <c r="AQ72"/>
  <c r="S72"/>
  <c r="AA72" s="1"/>
  <c r="AN72" s="1"/>
  <c r="CD95" s="1"/>
  <c r="Q72"/>
  <c r="Y72" s="1"/>
  <c r="AL72" s="1"/>
  <c r="M72"/>
  <c r="U72" s="1"/>
  <c r="AH72" s="1"/>
  <c r="BZ95" s="1"/>
  <c r="BY97"/>
  <c r="W74"/>
  <c r="AJ74" s="1"/>
  <c r="P74"/>
  <c r="N74"/>
  <c r="V74" s="1"/>
  <c r="AI74" s="1"/>
  <c r="CA97" s="1"/>
  <c r="AQ74"/>
  <c r="S74"/>
  <c r="AA74" s="1"/>
  <c r="AN74" s="1"/>
  <c r="CD97" s="1"/>
  <c r="Q74"/>
  <c r="Y74" s="1"/>
  <c r="AL74" s="1"/>
  <c r="M74"/>
  <c r="U74" s="1"/>
  <c r="AH74" s="1"/>
  <c r="BZ97" s="1"/>
  <c r="W76"/>
  <c r="AJ76" s="1"/>
  <c r="P76"/>
  <c r="N76"/>
  <c r="V76" s="1"/>
  <c r="AI76" s="1"/>
  <c r="AQ76"/>
  <c r="S76"/>
  <c r="AA76" s="1"/>
  <c r="AN76" s="1"/>
  <c r="Q76"/>
  <c r="Y76" s="1"/>
  <c r="AL76" s="1"/>
  <c r="M76"/>
  <c r="U76" s="1"/>
  <c r="AH76" s="1"/>
  <c r="BY99"/>
  <c r="W78"/>
  <c r="AJ78" s="1"/>
  <c r="P78"/>
  <c r="N78"/>
  <c r="V78" s="1"/>
  <c r="AI78" s="1"/>
  <c r="CA99" s="1"/>
  <c r="AQ78"/>
  <c r="S78"/>
  <c r="AA78" s="1"/>
  <c r="AN78" s="1"/>
  <c r="CD99" s="1"/>
  <c r="Q78"/>
  <c r="Y78" s="1"/>
  <c r="AL78" s="1"/>
  <c r="M78"/>
  <c r="U78" s="1"/>
  <c r="AH78" s="1"/>
  <c r="BZ99" s="1"/>
  <c r="W80"/>
  <c r="AJ80" s="1"/>
  <c r="P80"/>
  <c r="N80"/>
  <c r="V80" s="1"/>
  <c r="AI80" s="1"/>
  <c r="AQ80"/>
  <c r="S80"/>
  <c r="AA80" s="1"/>
  <c r="AN80" s="1"/>
  <c r="Q80"/>
  <c r="Y80" s="1"/>
  <c r="AL80" s="1"/>
  <c r="M80"/>
  <c r="U80" s="1"/>
  <c r="AH80" s="1"/>
  <c r="W82"/>
  <c r="AJ82" s="1"/>
  <c r="P82"/>
  <c r="N82"/>
  <c r="V82" s="1"/>
  <c r="AI82" s="1"/>
  <c r="CA59" s="1"/>
  <c r="AQ82"/>
  <c r="S82"/>
  <c r="AA82" s="1"/>
  <c r="AN82" s="1"/>
  <c r="CD59" s="1"/>
  <c r="Q82"/>
  <c r="Y82" s="1"/>
  <c r="AL82" s="1"/>
  <c r="M82"/>
  <c r="U82" s="1"/>
  <c r="AH82" s="1"/>
  <c r="BZ59" s="1"/>
  <c r="BY59"/>
  <c r="W84"/>
  <c r="AJ84" s="1"/>
  <c r="P84"/>
  <c r="N84"/>
  <c r="V84" s="1"/>
  <c r="AI84" s="1"/>
  <c r="CA61" s="1"/>
  <c r="BY61"/>
  <c r="AQ84"/>
  <c r="S84"/>
  <c r="AA84" s="1"/>
  <c r="AN84" s="1"/>
  <c r="CD61" s="1"/>
  <c r="Q84"/>
  <c r="Y84" s="1"/>
  <c r="AL84" s="1"/>
  <c r="M84"/>
  <c r="U84" s="1"/>
  <c r="AH84" s="1"/>
  <c r="BZ61" s="1"/>
  <c r="BY88"/>
  <c r="W86"/>
  <c r="AJ86" s="1"/>
  <c r="P86"/>
  <c r="N86"/>
  <c r="V86" s="1"/>
  <c r="AI86" s="1"/>
  <c r="CA88" s="1"/>
  <c r="AQ86"/>
  <c r="S86"/>
  <c r="AA86" s="1"/>
  <c r="AN86" s="1"/>
  <c r="CD88" s="1"/>
  <c r="Q86"/>
  <c r="Y86" s="1"/>
  <c r="AL86" s="1"/>
  <c r="M86"/>
  <c r="U86" s="1"/>
  <c r="AH86" s="1"/>
  <c r="BZ88" s="1"/>
  <c r="W87"/>
  <c r="AJ87" s="1"/>
  <c r="P87"/>
  <c r="N87"/>
  <c r="V87" s="1"/>
  <c r="AI87" s="1"/>
  <c r="AQ87"/>
  <c r="S87"/>
  <c r="AA87" s="1"/>
  <c r="AN87" s="1"/>
  <c r="Q87"/>
  <c r="Y87" s="1"/>
  <c r="AL87" s="1"/>
  <c r="M87"/>
  <c r="U87" s="1"/>
  <c r="AH87" s="1"/>
  <c r="BY100"/>
  <c r="W89"/>
  <c r="AJ89" s="1"/>
  <c r="P89"/>
  <c r="N89"/>
  <c r="V89" s="1"/>
  <c r="AI89" s="1"/>
  <c r="CA100" s="1"/>
  <c r="AQ89"/>
  <c r="S89"/>
  <c r="AA89" s="1"/>
  <c r="AN89" s="1"/>
  <c r="CD100" s="1"/>
  <c r="Q89"/>
  <c r="Y89" s="1"/>
  <c r="AL89" s="1"/>
  <c r="M89"/>
  <c r="U89" s="1"/>
  <c r="AH89" s="1"/>
  <c r="BZ100" s="1"/>
  <c r="BY102"/>
  <c r="W91"/>
  <c r="AJ91" s="1"/>
  <c r="P91"/>
  <c r="N91"/>
  <c r="V91" s="1"/>
  <c r="AI91" s="1"/>
  <c r="CA102" s="1"/>
  <c r="AQ91"/>
  <c r="S91"/>
  <c r="AA91" s="1"/>
  <c r="AN91" s="1"/>
  <c r="CD102" s="1"/>
  <c r="Q91"/>
  <c r="Y91" s="1"/>
  <c r="AL91" s="1"/>
  <c r="M91"/>
  <c r="U91" s="1"/>
  <c r="AH91" s="1"/>
  <c r="BZ102" s="1"/>
  <c r="BY106"/>
  <c r="W94"/>
  <c r="AJ94" s="1"/>
  <c r="P94"/>
  <c r="N94"/>
  <c r="V94" s="1"/>
  <c r="AI94" s="1"/>
  <c r="CA106" s="1"/>
  <c r="AQ94"/>
  <c r="S94"/>
  <c r="AA94" s="1"/>
  <c r="AN94" s="1"/>
  <c r="CD106" s="1"/>
  <c r="Q94"/>
  <c r="Y94" s="1"/>
  <c r="AL94" s="1"/>
  <c r="M94"/>
  <c r="U94" s="1"/>
  <c r="AH94" s="1"/>
  <c r="BZ106" s="1"/>
  <c r="W96"/>
  <c r="AJ96" s="1"/>
  <c r="P96"/>
  <c r="N96"/>
  <c r="V96" s="1"/>
  <c r="AI96" s="1"/>
  <c r="AQ96"/>
  <c r="S96"/>
  <c r="AA96" s="1"/>
  <c r="AN96" s="1"/>
  <c r="Q96"/>
  <c r="Y96" s="1"/>
  <c r="AL96" s="1"/>
  <c r="M96"/>
  <c r="U96" s="1"/>
  <c r="AH96" s="1"/>
  <c r="W98"/>
  <c r="AJ98" s="1"/>
  <c r="P98"/>
  <c r="N98"/>
  <c r="V98" s="1"/>
  <c r="AI98" s="1"/>
  <c r="AQ98"/>
  <c r="S98"/>
  <c r="AA98" s="1"/>
  <c r="AN98" s="1"/>
  <c r="Q98"/>
  <c r="Y98" s="1"/>
  <c r="AL98" s="1"/>
  <c r="M98"/>
  <c r="U98" s="1"/>
  <c r="AH98" s="1"/>
  <c r="W100"/>
  <c r="AJ100" s="1"/>
  <c r="P100"/>
  <c r="N100"/>
  <c r="V100" s="1"/>
  <c r="AI100" s="1"/>
  <c r="AQ100"/>
  <c r="S100"/>
  <c r="AA100" s="1"/>
  <c r="AN100" s="1"/>
  <c r="Q100"/>
  <c r="Y100" s="1"/>
  <c r="AL100" s="1"/>
  <c r="M100"/>
  <c r="U100" s="1"/>
  <c r="AH100" s="1"/>
  <c r="W102"/>
  <c r="AJ102" s="1"/>
  <c r="P102"/>
  <c r="N102"/>
  <c r="V102" s="1"/>
  <c r="AI102" s="1"/>
  <c r="AQ102"/>
  <c r="S102"/>
  <c r="AA102" s="1"/>
  <c r="AN102" s="1"/>
  <c r="Q102"/>
  <c r="Y102" s="1"/>
  <c r="AL102" s="1"/>
  <c r="M102"/>
  <c r="U102" s="1"/>
  <c r="AH102" s="1"/>
  <c r="W104"/>
  <c r="AJ104" s="1"/>
  <c r="P104"/>
  <c r="N104"/>
  <c r="V104" s="1"/>
  <c r="AI104" s="1"/>
  <c r="AQ104"/>
  <c r="S104"/>
  <c r="AA104" s="1"/>
  <c r="AN104" s="1"/>
  <c r="Q104"/>
  <c r="Y104" s="1"/>
  <c r="AL104" s="1"/>
  <c r="M104"/>
  <c r="U104" s="1"/>
  <c r="AH104" s="1"/>
  <c r="W106"/>
  <c r="AJ106" s="1"/>
  <c r="P106"/>
  <c r="N106"/>
  <c r="V106" s="1"/>
  <c r="AI106" s="1"/>
  <c r="CA89" s="1"/>
  <c r="BY89"/>
  <c r="AQ106"/>
  <c r="S106"/>
  <c r="AA106" s="1"/>
  <c r="AN106" s="1"/>
  <c r="CD89" s="1"/>
  <c r="Q106"/>
  <c r="Y106" s="1"/>
  <c r="AL106" s="1"/>
  <c r="M106"/>
  <c r="U106" s="1"/>
  <c r="AH106" s="1"/>
  <c r="BZ89" s="1"/>
  <c r="W108"/>
  <c r="AJ108" s="1"/>
  <c r="P108"/>
  <c r="N108"/>
  <c r="V108" s="1"/>
  <c r="AI108" s="1"/>
  <c r="CA63" s="1"/>
  <c r="AQ108"/>
  <c r="S108"/>
  <c r="AA108" s="1"/>
  <c r="AN108" s="1"/>
  <c r="CD63" s="1"/>
  <c r="Q108"/>
  <c r="Y108" s="1"/>
  <c r="AL108" s="1"/>
  <c r="M108"/>
  <c r="U108" s="1"/>
  <c r="AH108" s="1"/>
  <c r="BZ63" s="1"/>
  <c r="BY63"/>
  <c r="W110"/>
  <c r="AJ110" s="1"/>
  <c r="P110"/>
  <c r="N110"/>
  <c r="V110" s="1"/>
  <c r="AI110" s="1"/>
  <c r="CA65" s="1"/>
  <c r="AQ110"/>
  <c r="S110"/>
  <c r="AA110" s="1"/>
  <c r="AN110" s="1"/>
  <c r="CD65" s="1"/>
  <c r="Q110"/>
  <c r="Y110" s="1"/>
  <c r="AL110" s="1"/>
  <c r="M110"/>
  <c r="U110" s="1"/>
  <c r="AH110" s="1"/>
  <c r="BZ65" s="1"/>
  <c r="BY65"/>
  <c r="BY43"/>
  <c r="AQ43"/>
  <c r="W43"/>
  <c r="AJ43" s="1"/>
  <c r="P43"/>
  <c r="N43"/>
  <c r="V43" s="1"/>
  <c r="AI43" s="1"/>
  <c r="CA43" s="1"/>
  <c r="S43"/>
  <c r="AA43" s="1"/>
  <c r="AN43" s="1"/>
  <c r="CD43" s="1"/>
  <c r="Q43"/>
  <c r="Y43" s="1"/>
  <c r="AL43" s="1"/>
  <c r="M43"/>
  <c r="U43" s="1"/>
  <c r="AH43" s="1"/>
  <c r="BZ43" s="1"/>
  <c r="Q45"/>
  <c r="Y45" s="1"/>
  <c r="AL45" s="1"/>
  <c r="W45"/>
  <c r="AJ45" s="1"/>
  <c r="P45"/>
  <c r="N45"/>
  <c r="V45" s="1"/>
  <c r="AI45" s="1"/>
  <c r="CA45" s="1"/>
  <c r="BY45"/>
  <c r="AQ45"/>
  <c r="S45"/>
  <c r="AA45" s="1"/>
  <c r="AN45" s="1"/>
  <c r="CD45" s="1"/>
  <c r="M45"/>
  <c r="U45" s="1"/>
  <c r="AH45" s="1"/>
  <c r="BZ45" s="1"/>
  <c r="BY47"/>
  <c r="AQ47"/>
  <c r="M47"/>
  <c r="U47" s="1"/>
  <c r="AH47" s="1"/>
  <c r="BZ47" s="1"/>
  <c r="W47"/>
  <c r="AJ47" s="1"/>
  <c r="P47"/>
  <c r="N47"/>
  <c r="V47" s="1"/>
  <c r="AI47" s="1"/>
  <c r="CA47" s="1"/>
  <c r="S47"/>
  <c r="AA47" s="1"/>
  <c r="AN47" s="1"/>
  <c r="CD47" s="1"/>
  <c r="Q47"/>
  <c r="Y47" s="1"/>
  <c r="AL47" s="1"/>
  <c r="BQ42"/>
  <c r="W49"/>
  <c r="AJ49" s="1"/>
  <c r="P49"/>
  <c r="N49"/>
  <c r="V49" s="1"/>
  <c r="AI49" s="1"/>
  <c r="CA49" s="1"/>
  <c r="BY49"/>
  <c r="AQ49"/>
  <c r="S49"/>
  <c r="AA49" s="1"/>
  <c r="AN49" s="1"/>
  <c r="CD49" s="1"/>
  <c r="Q49"/>
  <c r="Y49" s="1"/>
  <c r="AL49" s="1"/>
  <c r="M49"/>
  <c r="U49" s="1"/>
  <c r="AH49" s="1"/>
  <c r="BZ49" s="1"/>
  <c r="AQ51"/>
  <c r="S51"/>
  <c r="AA51" s="1"/>
  <c r="AN51" s="1"/>
  <c r="W51"/>
  <c r="AJ51" s="1"/>
  <c r="P51"/>
  <c r="N51"/>
  <c r="V51" s="1"/>
  <c r="AI51" s="1"/>
  <c r="Q51"/>
  <c r="Y51" s="1"/>
  <c r="AL51" s="1"/>
  <c r="M51"/>
  <c r="U51" s="1"/>
  <c r="AH51" s="1"/>
  <c r="AQ52"/>
  <c r="S52"/>
  <c r="AA52" s="1"/>
  <c r="AN52" s="1"/>
  <c r="Q52"/>
  <c r="Y52" s="1"/>
  <c r="AL52" s="1"/>
  <c r="M52"/>
  <c r="U52" s="1"/>
  <c r="AH52" s="1"/>
  <c r="W52"/>
  <c r="AJ52" s="1"/>
  <c r="P52"/>
  <c r="N52"/>
  <c r="V52" s="1"/>
  <c r="AI52" s="1"/>
  <c r="N54"/>
  <c r="V54" s="1"/>
  <c r="AI54" s="1"/>
  <c r="AQ54"/>
  <c r="S54"/>
  <c r="AA54" s="1"/>
  <c r="AN54" s="1"/>
  <c r="Q54"/>
  <c r="Y54" s="1"/>
  <c r="AL54" s="1"/>
  <c r="M54"/>
  <c r="U54" s="1"/>
  <c r="AH54" s="1"/>
  <c r="W54"/>
  <c r="AJ54" s="1"/>
  <c r="P54"/>
  <c r="W56"/>
  <c r="AJ56" s="1"/>
  <c r="P56"/>
  <c r="N56"/>
  <c r="V56" s="1"/>
  <c r="AI56" s="1"/>
  <c r="AQ56"/>
  <c r="S56"/>
  <c r="AA56" s="1"/>
  <c r="AN56" s="1"/>
  <c r="Q56"/>
  <c r="Y56" s="1"/>
  <c r="AL56" s="1"/>
  <c r="M56"/>
  <c r="U56" s="1"/>
  <c r="AH56" s="1"/>
  <c r="AQ58"/>
  <c r="S58"/>
  <c r="AA58" s="1"/>
  <c r="AN58" s="1"/>
  <c r="Q58"/>
  <c r="Y58" s="1"/>
  <c r="AL58" s="1"/>
  <c r="M58"/>
  <c r="U58" s="1"/>
  <c r="AH58" s="1"/>
  <c r="W58"/>
  <c r="AJ58" s="1"/>
  <c r="P58"/>
  <c r="N58"/>
  <c r="V58" s="1"/>
  <c r="AI58" s="1"/>
  <c r="AQ59"/>
  <c r="S59"/>
  <c r="AA59" s="1"/>
  <c r="AN59" s="1"/>
  <c r="W59"/>
  <c r="AJ59" s="1"/>
  <c r="P59"/>
  <c r="N59"/>
  <c r="V59" s="1"/>
  <c r="AI59" s="1"/>
  <c r="Q59"/>
  <c r="Y59" s="1"/>
  <c r="AL59" s="1"/>
  <c r="M59"/>
  <c r="U59" s="1"/>
  <c r="AH59" s="1"/>
  <c r="P62"/>
  <c r="BY53"/>
  <c r="AQ62"/>
  <c r="S62"/>
  <c r="AA62" s="1"/>
  <c r="AN62" s="1"/>
  <c r="CD53" s="1"/>
  <c r="Q62"/>
  <c r="Y62" s="1"/>
  <c r="AL62" s="1"/>
  <c r="M62"/>
  <c r="U62" s="1"/>
  <c r="AH62" s="1"/>
  <c r="BZ53" s="1"/>
  <c r="W62"/>
  <c r="AJ62" s="1"/>
  <c r="N62"/>
  <c r="V62" s="1"/>
  <c r="AI62" s="1"/>
  <c r="CA53" s="1"/>
  <c r="AQ63"/>
  <c r="Q63"/>
  <c r="Y63" s="1"/>
  <c r="AL63" s="1"/>
  <c r="M63"/>
  <c r="U63" s="1"/>
  <c r="AH63" s="1"/>
  <c r="BZ54" s="1"/>
  <c r="W63"/>
  <c r="AJ63" s="1"/>
  <c r="P63"/>
  <c r="N63"/>
  <c r="V63" s="1"/>
  <c r="AI63" s="1"/>
  <c r="CA54" s="1"/>
  <c r="BY54"/>
  <c r="S63"/>
  <c r="AA63" s="1"/>
  <c r="AN63" s="1"/>
  <c r="CD54" s="1"/>
  <c r="W64"/>
  <c r="AJ64" s="1"/>
  <c r="P64"/>
  <c r="N64"/>
  <c r="V64" s="1"/>
  <c r="AI64" s="1"/>
  <c r="CA55" s="1"/>
  <c r="AQ64"/>
  <c r="S64"/>
  <c r="AA64" s="1"/>
  <c r="AN64" s="1"/>
  <c r="CD55" s="1"/>
  <c r="Q64"/>
  <c r="Y64" s="1"/>
  <c r="AL64" s="1"/>
  <c r="M64"/>
  <c r="U64" s="1"/>
  <c r="AH64" s="1"/>
  <c r="BZ55" s="1"/>
  <c r="BY55"/>
  <c r="AQ65"/>
  <c r="S65"/>
  <c r="AA65" s="1"/>
  <c r="AN65" s="1"/>
  <c r="CD56" s="1"/>
  <c r="Q65"/>
  <c r="Y65" s="1"/>
  <c r="AL65" s="1"/>
  <c r="W65"/>
  <c r="AJ65" s="1"/>
  <c r="P65"/>
  <c r="N65"/>
  <c r="V65" s="1"/>
  <c r="AI65" s="1"/>
  <c r="CA56" s="1"/>
  <c r="BY56"/>
  <c r="M65"/>
  <c r="U65" s="1"/>
  <c r="AH65" s="1"/>
  <c r="BZ56" s="1"/>
  <c r="BY86"/>
  <c r="AQ67"/>
  <c r="S67"/>
  <c r="AA67" s="1"/>
  <c r="AN67" s="1"/>
  <c r="CD86" s="1"/>
  <c r="Q67"/>
  <c r="Y67" s="1"/>
  <c r="AL67" s="1"/>
  <c r="M67"/>
  <c r="U67" s="1"/>
  <c r="AH67" s="1"/>
  <c r="BZ86" s="1"/>
  <c r="W67"/>
  <c r="AJ67" s="1"/>
  <c r="P67"/>
  <c r="N67"/>
  <c r="V67" s="1"/>
  <c r="AI67" s="1"/>
  <c r="CA86" s="1"/>
  <c r="BY91"/>
  <c r="W69"/>
  <c r="AJ69" s="1"/>
  <c r="P69"/>
  <c r="N69"/>
  <c r="V69" s="1"/>
  <c r="AI69" s="1"/>
  <c r="CA91" s="1"/>
  <c r="BQ46"/>
  <c r="AQ69"/>
  <c r="S69"/>
  <c r="AA69" s="1"/>
  <c r="AN69" s="1"/>
  <c r="CD91" s="1"/>
  <c r="Q69"/>
  <c r="Y69" s="1"/>
  <c r="AL69" s="1"/>
  <c r="M69"/>
  <c r="U69" s="1"/>
  <c r="AH69" s="1"/>
  <c r="BZ91" s="1"/>
  <c r="BY96"/>
  <c r="W73"/>
  <c r="AJ73" s="1"/>
  <c r="P73"/>
  <c r="N73"/>
  <c r="V73" s="1"/>
  <c r="AI73" s="1"/>
  <c r="CA96" s="1"/>
  <c r="AQ73"/>
  <c r="S73"/>
  <c r="AA73" s="1"/>
  <c r="AN73" s="1"/>
  <c r="CD96" s="1"/>
  <c r="Q73"/>
  <c r="Y73" s="1"/>
  <c r="AL73" s="1"/>
  <c r="M73"/>
  <c r="U73" s="1"/>
  <c r="AH73" s="1"/>
  <c r="BZ96" s="1"/>
  <c r="BY98"/>
  <c r="W75"/>
  <c r="AJ75" s="1"/>
  <c r="P75"/>
  <c r="N75"/>
  <c r="V75" s="1"/>
  <c r="AI75" s="1"/>
  <c r="CA98" s="1"/>
  <c r="AQ75"/>
  <c r="S75"/>
  <c r="AA75" s="1"/>
  <c r="AN75" s="1"/>
  <c r="CD98" s="1"/>
  <c r="Q75"/>
  <c r="Y75" s="1"/>
  <c r="AL75" s="1"/>
  <c r="M75"/>
  <c r="U75" s="1"/>
  <c r="AH75" s="1"/>
  <c r="BZ98" s="1"/>
  <c r="W77"/>
  <c r="AJ77" s="1"/>
  <c r="P77"/>
  <c r="N77"/>
  <c r="V77" s="1"/>
  <c r="AI77" s="1"/>
  <c r="AQ77"/>
  <c r="S77"/>
  <c r="AA77" s="1"/>
  <c r="AN77" s="1"/>
  <c r="Q77"/>
  <c r="Y77" s="1"/>
  <c r="AL77" s="1"/>
  <c r="M77"/>
  <c r="U77" s="1"/>
  <c r="AH77" s="1"/>
  <c r="BY104"/>
  <c r="W79"/>
  <c r="AJ79" s="1"/>
  <c r="P79"/>
  <c r="N79"/>
  <c r="V79" s="1"/>
  <c r="AI79" s="1"/>
  <c r="CA104" s="1"/>
  <c r="AQ79"/>
  <c r="S79"/>
  <c r="AA79" s="1"/>
  <c r="AN79" s="1"/>
  <c r="CD104" s="1"/>
  <c r="Q79"/>
  <c r="Y79" s="1"/>
  <c r="AL79" s="1"/>
  <c r="M79"/>
  <c r="U79" s="1"/>
  <c r="AH79" s="1"/>
  <c r="BZ104" s="1"/>
  <c r="BQ49"/>
  <c r="W81"/>
  <c r="AJ81" s="1"/>
  <c r="P81"/>
  <c r="N81"/>
  <c r="V81" s="1"/>
  <c r="AI81" s="1"/>
  <c r="CA58" s="1"/>
  <c r="AQ81"/>
  <c r="S81"/>
  <c r="AA81" s="1"/>
  <c r="AN81" s="1"/>
  <c r="CD58" s="1"/>
  <c r="Q81"/>
  <c r="Y81" s="1"/>
  <c r="AL81" s="1"/>
  <c r="M81"/>
  <c r="U81" s="1"/>
  <c r="AH81" s="1"/>
  <c r="BZ58" s="1"/>
  <c r="BY58"/>
  <c r="W83"/>
  <c r="AJ83" s="1"/>
  <c r="P83"/>
  <c r="N83"/>
  <c r="V83" s="1"/>
  <c r="AI83" s="1"/>
  <c r="CA60" s="1"/>
  <c r="AQ83"/>
  <c r="S83"/>
  <c r="AA83" s="1"/>
  <c r="AN83" s="1"/>
  <c r="CD60" s="1"/>
  <c r="Q83"/>
  <c r="Y83" s="1"/>
  <c r="AL83" s="1"/>
  <c r="M83"/>
  <c r="U83" s="1"/>
  <c r="AH83" s="1"/>
  <c r="BZ60" s="1"/>
  <c r="BY60"/>
  <c r="BY87"/>
  <c r="W85"/>
  <c r="AJ85" s="1"/>
  <c r="P85"/>
  <c r="N85"/>
  <c r="V85" s="1"/>
  <c r="AI85" s="1"/>
  <c r="CA87" s="1"/>
  <c r="AQ85"/>
  <c r="S85"/>
  <c r="AA85" s="1"/>
  <c r="AN85" s="1"/>
  <c r="CD87" s="1"/>
  <c r="Q85"/>
  <c r="Y85" s="1"/>
  <c r="AL85" s="1"/>
  <c r="M85"/>
  <c r="U85" s="1"/>
  <c r="AH85" s="1"/>
  <c r="BZ87" s="1"/>
  <c r="W88"/>
  <c r="AJ88" s="1"/>
  <c r="P88"/>
  <c r="N88"/>
  <c r="V88" s="1"/>
  <c r="AI88" s="1"/>
  <c r="AQ88"/>
  <c r="S88"/>
  <c r="AA88" s="1"/>
  <c r="AN88" s="1"/>
  <c r="Q88"/>
  <c r="Y88" s="1"/>
  <c r="AL88" s="1"/>
  <c r="M88"/>
  <c r="U88" s="1"/>
  <c r="AH88" s="1"/>
  <c r="BY101"/>
  <c r="W90"/>
  <c r="AJ90" s="1"/>
  <c r="P90"/>
  <c r="N90"/>
  <c r="V90" s="1"/>
  <c r="AI90" s="1"/>
  <c r="CA101" s="1"/>
  <c r="AQ90"/>
  <c r="S90"/>
  <c r="AA90" s="1"/>
  <c r="AN90" s="1"/>
  <c r="CD101" s="1"/>
  <c r="Q90"/>
  <c r="Y90" s="1"/>
  <c r="AL90" s="1"/>
  <c r="M90"/>
  <c r="U90" s="1"/>
  <c r="AH90" s="1"/>
  <c r="BZ101" s="1"/>
  <c r="BY103"/>
  <c r="W92"/>
  <c r="AJ92" s="1"/>
  <c r="P92"/>
  <c r="N92"/>
  <c r="V92" s="1"/>
  <c r="AI92" s="1"/>
  <c r="CA103" s="1"/>
  <c r="AQ92"/>
  <c r="S92"/>
  <c r="AA92" s="1"/>
  <c r="AN92" s="1"/>
  <c r="CD103" s="1"/>
  <c r="Q92"/>
  <c r="Y92" s="1"/>
  <c r="AL92" s="1"/>
  <c r="M92"/>
  <c r="U92" s="1"/>
  <c r="AH92" s="1"/>
  <c r="BZ103" s="1"/>
  <c r="BY105"/>
  <c r="W93"/>
  <c r="AJ93" s="1"/>
  <c r="P93"/>
  <c r="N93"/>
  <c r="V93" s="1"/>
  <c r="AI93" s="1"/>
  <c r="CA105" s="1"/>
  <c r="AQ93"/>
  <c r="S93"/>
  <c r="AA93" s="1"/>
  <c r="AN93" s="1"/>
  <c r="CD105" s="1"/>
  <c r="Q93"/>
  <c r="Y93" s="1"/>
  <c r="AL93" s="1"/>
  <c r="M93"/>
  <c r="U93" s="1"/>
  <c r="AH93" s="1"/>
  <c r="BZ105" s="1"/>
  <c r="BQ50"/>
  <c r="W95"/>
  <c r="AJ95" s="1"/>
  <c r="P95"/>
  <c r="N95"/>
  <c r="V95" s="1"/>
  <c r="AI95" s="1"/>
  <c r="AQ95"/>
  <c r="S95"/>
  <c r="AA95" s="1"/>
  <c r="AN95" s="1"/>
  <c r="Q95"/>
  <c r="Y95" s="1"/>
  <c r="AL95" s="1"/>
  <c r="M95"/>
  <c r="U95" s="1"/>
  <c r="AH95" s="1"/>
  <c r="W97"/>
  <c r="AJ97" s="1"/>
  <c r="P97"/>
  <c r="N97"/>
  <c r="V97" s="1"/>
  <c r="AI97" s="1"/>
  <c r="AQ97"/>
  <c r="S97"/>
  <c r="AA97" s="1"/>
  <c r="AN97" s="1"/>
  <c r="Q97"/>
  <c r="Y97" s="1"/>
  <c r="AL97" s="1"/>
  <c r="M97"/>
  <c r="U97" s="1"/>
  <c r="AH97" s="1"/>
  <c r="W99"/>
  <c r="AJ99" s="1"/>
  <c r="P99"/>
  <c r="N99"/>
  <c r="V99" s="1"/>
  <c r="AI99" s="1"/>
  <c r="AQ99"/>
  <c r="S99"/>
  <c r="AA99" s="1"/>
  <c r="AN99" s="1"/>
  <c r="Q99"/>
  <c r="Y99" s="1"/>
  <c r="AL99" s="1"/>
  <c r="M99"/>
  <c r="U99" s="1"/>
  <c r="AH99" s="1"/>
  <c r="W101"/>
  <c r="AJ101" s="1"/>
  <c r="P101"/>
  <c r="N101"/>
  <c r="V101" s="1"/>
  <c r="AI101" s="1"/>
  <c r="AQ101"/>
  <c r="S101"/>
  <c r="AA101" s="1"/>
  <c r="AN101" s="1"/>
  <c r="Q101"/>
  <c r="Y101" s="1"/>
  <c r="AL101" s="1"/>
  <c r="M101"/>
  <c r="U101" s="1"/>
  <c r="AH101" s="1"/>
  <c r="W103"/>
  <c r="AJ103" s="1"/>
  <c r="P103"/>
  <c r="N103"/>
  <c r="V103" s="1"/>
  <c r="AI103" s="1"/>
  <c r="AQ103"/>
  <c r="S103"/>
  <c r="AA103" s="1"/>
  <c r="AN103" s="1"/>
  <c r="Q103"/>
  <c r="Y103" s="1"/>
  <c r="AL103" s="1"/>
  <c r="M103"/>
  <c r="U103" s="1"/>
  <c r="AH103" s="1"/>
  <c r="W105"/>
  <c r="AJ105" s="1"/>
  <c r="P105"/>
  <c r="N105"/>
  <c r="V105" s="1"/>
  <c r="AI105" s="1"/>
  <c r="CA62" s="1"/>
  <c r="AQ105"/>
  <c r="S105"/>
  <c r="AA105" s="1"/>
  <c r="AN105" s="1"/>
  <c r="CD62" s="1"/>
  <c r="Q105"/>
  <c r="Y105" s="1"/>
  <c r="AL105" s="1"/>
  <c r="M105"/>
  <c r="U105" s="1"/>
  <c r="AH105" s="1"/>
  <c r="BZ62" s="1"/>
  <c r="BY62"/>
  <c r="W107"/>
  <c r="AJ107" s="1"/>
  <c r="P107"/>
  <c r="N107"/>
  <c r="V107" s="1"/>
  <c r="AI107" s="1"/>
  <c r="CA90" s="1"/>
  <c r="BY90"/>
  <c r="AQ107"/>
  <c r="S107"/>
  <c r="AA107" s="1"/>
  <c r="AN107" s="1"/>
  <c r="CD90" s="1"/>
  <c r="Q107"/>
  <c r="Y107" s="1"/>
  <c r="AL107" s="1"/>
  <c r="M107"/>
  <c r="U107" s="1"/>
  <c r="AH107" s="1"/>
  <c r="BZ90" s="1"/>
  <c r="W109"/>
  <c r="AJ109" s="1"/>
  <c r="P109"/>
  <c r="N109"/>
  <c r="V109" s="1"/>
  <c r="AI109" s="1"/>
  <c r="CA64" s="1"/>
  <c r="AQ109"/>
  <c r="S109"/>
  <c r="AA109" s="1"/>
  <c r="AN109" s="1"/>
  <c r="CD64" s="1"/>
  <c r="Q109"/>
  <c r="Y109" s="1"/>
  <c r="AL109" s="1"/>
  <c r="M109"/>
  <c r="U109" s="1"/>
  <c r="AH109" s="1"/>
  <c r="BZ64" s="1"/>
  <c r="BY64"/>
  <c r="X147"/>
  <c r="AK147" s="1"/>
  <c r="R147"/>
  <c r="Z147" s="1"/>
  <c r="AM147" s="1"/>
  <c r="AQ111"/>
  <c r="S111"/>
  <c r="AA111" s="1"/>
  <c r="AN111" s="1"/>
  <c r="CD66" s="1"/>
  <c r="Q111"/>
  <c r="Y111" s="1"/>
  <c r="AL111" s="1"/>
  <c r="AQ112"/>
  <c r="S112"/>
  <c r="AA112" s="1"/>
  <c r="AN112" s="1"/>
  <c r="CD67" s="1"/>
  <c r="Q112"/>
  <c r="Y112" s="1"/>
  <c r="AL112" s="1"/>
  <c r="M112"/>
  <c r="U112" s="1"/>
  <c r="AH112" s="1"/>
  <c r="BZ67" s="1"/>
  <c r="AQ113"/>
  <c r="S113"/>
  <c r="AA113" s="1"/>
  <c r="AN113" s="1"/>
  <c r="Q113"/>
  <c r="Y113" s="1"/>
  <c r="AL113" s="1"/>
  <c r="M113"/>
  <c r="U113" s="1"/>
  <c r="AH113" s="1"/>
  <c r="AQ114"/>
  <c r="S114"/>
  <c r="AA114" s="1"/>
  <c r="AN114" s="1"/>
  <c r="Q114"/>
  <c r="Y114" s="1"/>
  <c r="AL114" s="1"/>
  <c r="M114"/>
  <c r="U114" s="1"/>
  <c r="AH114" s="1"/>
  <c r="AQ115"/>
  <c r="S115"/>
  <c r="AA115" s="1"/>
  <c r="AN115" s="1"/>
  <c r="Q115"/>
  <c r="Y115" s="1"/>
  <c r="AL115" s="1"/>
  <c r="M115"/>
  <c r="U115" s="1"/>
  <c r="AH115" s="1"/>
  <c r="AQ116"/>
  <c r="S116"/>
  <c r="AA116" s="1"/>
  <c r="AN116" s="1"/>
  <c r="CD146" s="1"/>
  <c r="Q116"/>
  <c r="Y116" s="1"/>
  <c r="AL116" s="1"/>
  <c r="M116"/>
  <c r="U116" s="1"/>
  <c r="AH116" s="1"/>
  <c r="BZ146" s="1"/>
  <c r="AQ117"/>
  <c r="S117"/>
  <c r="AA117" s="1"/>
  <c r="AN117" s="1"/>
  <c r="CD147" s="1"/>
  <c r="Q117"/>
  <c r="Y117" s="1"/>
  <c r="AL117" s="1"/>
  <c r="M117"/>
  <c r="U117" s="1"/>
  <c r="AH117" s="1"/>
  <c r="BZ147" s="1"/>
  <c r="AQ118"/>
  <c r="S118"/>
  <c r="AA118" s="1"/>
  <c r="AN118" s="1"/>
  <c r="Q118"/>
  <c r="Y118" s="1"/>
  <c r="AL118" s="1"/>
  <c r="M118"/>
  <c r="U118" s="1"/>
  <c r="AH118" s="1"/>
  <c r="AQ119"/>
  <c r="S119"/>
  <c r="AA119" s="1"/>
  <c r="AN119" s="1"/>
  <c r="Q119"/>
  <c r="Y119" s="1"/>
  <c r="AL119" s="1"/>
  <c r="M119"/>
  <c r="U119" s="1"/>
  <c r="AH119" s="1"/>
  <c r="AQ120"/>
  <c r="S120"/>
  <c r="AA120" s="1"/>
  <c r="AN120" s="1"/>
  <c r="Q120"/>
  <c r="Y120" s="1"/>
  <c r="AL120" s="1"/>
  <c r="M120"/>
  <c r="U120" s="1"/>
  <c r="AH120" s="1"/>
  <c r="AQ121"/>
  <c r="S121"/>
  <c r="AA121" s="1"/>
  <c r="AN121" s="1"/>
  <c r="Q121"/>
  <c r="Y121" s="1"/>
  <c r="AL121" s="1"/>
  <c r="M121"/>
  <c r="U121" s="1"/>
  <c r="AH121" s="1"/>
  <c r="AQ122"/>
  <c r="S122"/>
  <c r="AA122" s="1"/>
  <c r="AN122" s="1"/>
  <c r="Q122"/>
  <c r="Y122" s="1"/>
  <c r="AL122" s="1"/>
  <c r="M122"/>
  <c r="U122" s="1"/>
  <c r="AH122" s="1"/>
  <c r="AQ123"/>
  <c r="S123"/>
  <c r="AA123" s="1"/>
  <c r="AN123" s="1"/>
  <c r="Q123"/>
  <c r="Y123" s="1"/>
  <c r="AL123" s="1"/>
  <c r="M123"/>
  <c r="U123" s="1"/>
  <c r="AH123" s="1"/>
  <c r="BY152"/>
  <c r="AQ124"/>
  <c r="S124"/>
  <c r="AA124" s="1"/>
  <c r="AN124" s="1"/>
  <c r="CD152" s="1"/>
  <c r="Q124"/>
  <c r="Y124" s="1"/>
  <c r="AL124" s="1"/>
  <c r="M124"/>
  <c r="U124" s="1"/>
  <c r="AH124" s="1"/>
  <c r="BZ152" s="1"/>
  <c r="BY148"/>
  <c r="AQ125"/>
  <c r="S125"/>
  <c r="AA125" s="1"/>
  <c r="AN125" s="1"/>
  <c r="CD148" s="1"/>
  <c r="Q125"/>
  <c r="Y125" s="1"/>
  <c r="AL125" s="1"/>
  <c r="M125"/>
  <c r="U125" s="1"/>
  <c r="AH125" s="1"/>
  <c r="BZ148" s="1"/>
  <c r="BY149"/>
  <c r="AQ126"/>
  <c r="S126"/>
  <c r="AA126" s="1"/>
  <c r="AN126" s="1"/>
  <c r="CD149" s="1"/>
  <c r="Q126"/>
  <c r="Y126" s="1"/>
  <c r="AL126" s="1"/>
  <c r="M126"/>
  <c r="U126" s="1"/>
  <c r="AH126" s="1"/>
  <c r="BZ149" s="1"/>
  <c r="AQ127"/>
  <c r="S127"/>
  <c r="AA127" s="1"/>
  <c r="AN127" s="1"/>
  <c r="CD107" s="1"/>
  <c r="Q127"/>
  <c r="Y127" s="1"/>
  <c r="AL127" s="1"/>
  <c r="M127"/>
  <c r="U127" s="1"/>
  <c r="AH127" s="1"/>
  <c r="BZ107" s="1"/>
  <c r="AQ128"/>
  <c r="S128"/>
  <c r="AA128" s="1"/>
  <c r="AN128" s="1"/>
  <c r="CD108" s="1"/>
  <c r="Q128"/>
  <c r="Y128" s="1"/>
  <c r="AL128" s="1"/>
  <c r="M128"/>
  <c r="U128" s="1"/>
  <c r="AH128" s="1"/>
  <c r="BZ108" s="1"/>
  <c r="AQ129"/>
  <c r="S129"/>
  <c r="AA129" s="1"/>
  <c r="AN129" s="1"/>
  <c r="CD109" s="1"/>
  <c r="Q129"/>
  <c r="Y129" s="1"/>
  <c r="AL129" s="1"/>
  <c r="M129"/>
  <c r="U129" s="1"/>
  <c r="AH129" s="1"/>
  <c r="BZ109" s="1"/>
  <c r="AQ130"/>
  <c r="S130"/>
  <c r="AA130" s="1"/>
  <c r="AN130" s="1"/>
  <c r="CD110" s="1"/>
  <c r="Q130"/>
  <c r="Y130" s="1"/>
  <c r="AL130" s="1"/>
  <c r="M130"/>
  <c r="U130" s="1"/>
  <c r="AH130" s="1"/>
  <c r="BZ110" s="1"/>
  <c r="BY153"/>
  <c r="AQ131"/>
  <c r="S131"/>
  <c r="AA131" s="1"/>
  <c r="AN131" s="1"/>
  <c r="CD153" s="1"/>
  <c r="Q131"/>
  <c r="Y131" s="1"/>
  <c r="AL131" s="1"/>
  <c r="M131"/>
  <c r="U131" s="1"/>
  <c r="AH131" s="1"/>
  <c r="BZ153" s="1"/>
  <c r="AQ132"/>
  <c r="S132"/>
  <c r="AA132" s="1"/>
  <c r="AN132" s="1"/>
  <c r="Q132"/>
  <c r="Y132" s="1"/>
  <c r="AL132" s="1"/>
  <c r="M132"/>
  <c r="U132" s="1"/>
  <c r="AH132" s="1"/>
  <c r="BY154"/>
  <c r="AQ133"/>
  <c r="S133"/>
  <c r="AA133" s="1"/>
  <c r="AN133" s="1"/>
  <c r="CD154" s="1"/>
  <c r="Q133"/>
  <c r="Y133" s="1"/>
  <c r="AL133" s="1"/>
  <c r="M133"/>
  <c r="U133" s="1"/>
  <c r="AH133" s="1"/>
  <c r="BZ154" s="1"/>
  <c r="BY155"/>
  <c r="AQ134"/>
  <c r="S134"/>
  <c r="AA134" s="1"/>
  <c r="AN134" s="1"/>
  <c r="CD155" s="1"/>
  <c r="Q134"/>
  <c r="Y134" s="1"/>
  <c r="AL134" s="1"/>
  <c r="M134"/>
  <c r="U134" s="1"/>
  <c r="AH134" s="1"/>
  <c r="BZ155" s="1"/>
  <c r="AQ135"/>
  <c r="S135"/>
  <c r="AA135" s="1"/>
  <c r="AN135" s="1"/>
  <c r="CD68" s="1"/>
  <c r="Q135"/>
  <c r="Y135" s="1"/>
  <c r="AL135" s="1"/>
  <c r="M135"/>
  <c r="U135" s="1"/>
  <c r="AH135" s="1"/>
  <c r="BZ68" s="1"/>
  <c r="AQ136"/>
  <c r="S136"/>
  <c r="AA136" s="1"/>
  <c r="AN136" s="1"/>
  <c r="CD69" s="1"/>
  <c r="Q136"/>
  <c r="Y136" s="1"/>
  <c r="AL136" s="1"/>
  <c r="M136"/>
  <c r="U136" s="1"/>
  <c r="AH136" s="1"/>
  <c r="BZ69" s="1"/>
  <c r="W150"/>
  <c r="AJ150" s="1"/>
  <c r="P150"/>
  <c r="N150"/>
  <c r="V150" s="1"/>
  <c r="AI150" s="1"/>
  <c r="CA112" s="1"/>
  <c r="AQ150"/>
  <c r="S150"/>
  <c r="AA150" s="1"/>
  <c r="AN150" s="1"/>
  <c r="CD112" s="1"/>
  <c r="Q150"/>
  <c r="Y150" s="1"/>
  <c r="AL150" s="1"/>
  <c r="M150"/>
  <c r="U150" s="1"/>
  <c r="AH150" s="1"/>
  <c r="BZ112" s="1"/>
  <c r="W151"/>
  <c r="AJ151" s="1"/>
  <c r="P151"/>
  <c r="N151"/>
  <c r="V151" s="1"/>
  <c r="AI151" s="1"/>
  <c r="CA113" s="1"/>
  <c r="AQ151"/>
  <c r="S151"/>
  <c r="AA151" s="1"/>
  <c r="AN151" s="1"/>
  <c r="CD113" s="1"/>
  <c r="Q151"/>
  <c r="Y151" s="1"/>
  <c r="AL151" s="1"/>
  <c r="M151"/>
  <c r="U151" s="1"/>
  <c r="AH151" s="1"/>
  <c r="BZ113" s="1"/>
  <c r="W153"/>
  <c r="AJ153" s="1"/>
  <c r="P153"/>
  <c r="N153"/>
  <c r="V153" s="1"/>
  <c r="AI153" s="1"/>
  <c r="CA115" s="1"/>
  <c r="AQ153"/>
  <c r="S153"/>
  <c r="AA153" s="1"/>
  <c r="AN153" s="1"/>
  <c r="CD115" s="1"/>
  <c r="Q153"/>
  <c r="Y153" s="1"/>
  <c r="AL153" s="1"/>
  <c r="M153"/>
  <c r="U153" s="1"/>
  <c r="AH153" s="1"/>
  <c r="BZ115" s="1"/>
  <c r="X158"/>
  <c r="AK158" s="1"/>
  <c r="R158"/>
  <c r="Z158" s="1"/>
  <c r="AM158" s="1"/>
  <c r="X166"/>
  <c r="AK166" s="1"/>
  <c r="R166"/>
  <c r="Z166" s="1"/>
  <c r="AM166" s="1"/>
  <c r="X168"/>
  <c r="AK168" s="1"/>
  <c r="R168"/>
  <c r="Z168" s="1"/>
  <c r="AM168" s="1"/>
  <c r="X176"/>
  <c r="AK176" s="1"/>
  <c r="R176"/>
  <c r="Z176" s="1"/>
  <c r="AM176" s="1"/>
  <c r="Y10"/>
  <c r="Y12"/>
  <c r="Y14"/>
  <c r="Y16"/>
  <c r="Y18"/>
  <c r="Y19"/>
  <c r="Y20"/>
  <c r="Y21"/>
  <c r="Y23"/>
  <c r="Y25"/>
  <c r="Y27"/>
  <c r="Y28"/>
  <c r="A322"/>
  <c r="M111"/>
  <c r="U111" s="1"/>
  <c r="AH111" s="1"/>
  <c r="BZ66" s="1"/>
  <c r="P111"/>
  <c r="N112"/>
  <c r="V112" s="1"/>
  <c r="AI112" s="1"/>
  <c r="CA67" s="1"/>
  <c r="W112"/>
  <c r="AJ112" s="1"/>
  <c r="N113"/>
  <c r="V113" s="1"/>
  <c r="AI113" s="1"/>
  <c r="W113"/>
  <c r="AJ113" s="1"/>
  <c r="N114"/>
  <c r="V114" s="1"/>
  <c r="AI114" s="1"/>
  <c r="W114"/>
  <c r="AJ114" s="1"/>
  <c r="N115"/>
  <c r="V115" s="1"/>
  <c r="AI115" s="1"/>
  <c r="W115"/>
  <c r="AJ115" s="1"/>
  <c r="N116"/>
  <c r="V116" s="1"/>
  <c r="AI116" s="1"/>
  <c r="CA146" s="1"/>
  <c r="W116"/>
  <c r="AJ116" s="1"/>
  <c r="N117"/>
  <c r="V117" s="1"/>
  <c r="AI117" s="1"/>
  <c r="CA147" s="1"/>
  <c r="W117"/>
  <c r="AJ117" s="1"/>
  <c r="N118"/>
  <c r="V118" s="1"/>
  <c r="AI118" s="1"/>
  <c r="W118"/>
  <c r="AJ118" s="1"/>
  <c r="N119"/>
  <c r="V119" s="1"/>
  <c r="AI119" s="1"/>
  <c r="W119"/>
  <c r="AJ119" s="1"/>
  <c r="N120"/>
  <c r="V120" s="1"/>
  <c r="AI120" s="1"/>
  <c r="W120"/>
  <c r="AJ120" s="1"/>
  <c r="N121"/>
  <c r="V121" s="1"/>
  <c r="AI121" s="1"/>
  <c r="W121"/>
  <c r="AJ121" s="1"/>
  <c r="N122"/>
  <c r="V122" s="1"/>
  <c r="AI122" s="1"/>
  <c r="W122"/>
  <c r="AJ122" s="1"/>
  <c r="N123"/>
  <c r="V123" s="1"/>
  <c r="AI123" s="1"/>
  <c r="W123"/>
  <c r="AJ123" s="1"/>
  <c r="N124"/>
  <c r="V124" s="1"/>
  <c r="AI124" s="1"/>
  <c r="CA152" s="1"/>
  <c r="W124"/>
  <c r="AJ124" s="1"/>
  <c r="N125"/>
  <c r="V125" s="1"/>
  <c r="AI125" s="1"/>
  <c r="CA148" s="1"/>
  <c r="W125"/>
  <c r="AJ125" s="1"/>
  <c r="N126"/>
  <c r="V126" s="1"/>
  <c r="AI126" s="1"/>
  <c r="CA149" s="1"/>
  <c r="W126"/>
  <c r="AJ126" s="1"/>
  <c r="N127"/>
  <c r="V127" s="1"/>
  <c r="AI127" s="1"/>
  <c r="CA107" s="1"/>
  <c r="W127"/>
  <c r="AJ127" s="1"/>
  <c r="N128"/>
  <c r="V128" s="1"/>
  <c r="AI128" s="1"/>
  <c r="CA108" s="1"/>
  <c r="W128"/>
  <c r="AJ128" s="1"/>
  <c r="N129"/>
  <c r="V129" s="1"/>
  <c r="AI129" s="1"/>
  <c r="CA109" s="1"/>
  <c r="W129"/>
  <c r="AJ129" s="1"/>
  <c r="N130"/>
  <c r="V130" s="1"/>
  <c r="AI130" s="1"/>
  <c r="CA110" s="1"/>
  <c r="W130"/>
  <c r="AJ130" s="1"/>
  <c r="N131"/>
  <c r="V131" s="1"/>
  <c r="AI131" s="1"/>
  <c r="CA153" s="1"/>
  <c r="W131"/>
  <c r="AJ131" s="1"/>
  <c r="N132"/>
  <c r="V132" s="1"/>
  <c r="AI132" s="1"/>
  <c r="W132"/>
  <c r="AJ132" s="1"/>
  <c r="N133"/>
  <c r="V133" s="1"/>
  <c r="AI133" s="1"/>
  <c r="CA154" s="1"/>
  <c r="W133"/>
  <c r="AJ133" s="1"/>
  <c r="N134"/>
  <c r="V134" s="1"/>
  <c r="AI134" s="1"/>
  <c r="CA155" s="1"/>
  <c r="W134"/>
  <c r="AJ134" s="1"/>
  <c r="N135"/>
  <c r="V135" s="1"/>
  <c r="AI135" s="1"/>
  <c r="CA68" s="1"/>
  <c r="W135"/>
  <c r="AJ135" s="1"/>
  <c r="N136"/>
  <c r="V136" s="1"/>
  <c r="AI136" s="1"/>
  <c r="CA69" s="1"/>
  <c r="W136"/>
  <c r="AJ136" s="1"/>
  <c r="O137"/>
  <c r="O138"/>
  <c r="O139"/>
  <c r="O140"/>
  <c r="O141"/>
  <c r="O142"/>
  <c r="O143"/>
  <c r="O144"/>
  <c r="O145"/>
  <c r="O146"/>
  <c r="BY147"/>
  <c r="O148"/>
  <c r="AQ147"/>
  <c r="S147"/>
  <c r="AA147" s="1"/>
  <c r="AN147" s="1"/>
  <c r="Q147"/>
  <c r="Y147" s="1"/>
  <c r="AL147" s="1"/>
  <c r="M147"/>
  <c r="U147" s="1"/>
  <c r="AH147" s="1"/>
  <c r="W149"/>
  <c r="AJ149" s="1"/>
  <c r="P149"/>
  <c r="N149"/>
  <c r="V149" s="1"/>
  <c r="AI149" s="1"/>
  <c r="CA111" s="1"/>
  <c r="AQ149"/>
  <c r="S149"/>
  <c r="AA149" s="1"/>
  <c r="AN149" s="1"/>
  <c r="CD111" s="1"/>
  <c r="Q149"/>
  <c r="Y149" s="1"/>
  <c r="AL149" s="1"/>
  <c r="M149"/>
  <c r="U149" s="1"/>
  <c r="AH149" s="1"/>
  <c r="BZ111" s="1"/>
  <c r="W152"/>
  <c r="AJ152" s="1"/>
  <c r="P152"/>
  <c r="N152"/>
  <c r="V152" s="1"/>
  <c r="AI152" s="1"/>
  <c r="CA114" s="1"/>
  <c r="AQ152"/>
  <c r="S152"/>
  <c r="AA152" s="1"/>
  <c r="AN152" s="1"/>
  <c r="CD114" s="1"/>
  <c r="Q152"/>
  <c r="Y152" s="1"/>
  <c r="AL152" s="1"/>
  <c r="M152"/>
  <c r="U152" s="1"/>
  <c r="AH152" s="1"/>
  <c r="BZ114" s="1"/>
  <c r="W154"/>
  <c r="AJ154" s="1"/>
  <c r="P154"/>
  <c r="N154"/>
  <c r="V154" s="1"/>
  <c r="AI154" s="1"/>
  <c r="CA116" s="1"/>
  <c r="AQ154"/>
  <c r="S154"/>
  <c r="AA154" s="1"/>
  <c r="AN154" s="1"/>
  <c r="CD116" s="1"/>
  <c r="Q154"/>
  <c r="Y154" s="1"/>
  <c r="AL154" s="1"/>
  <c r="M154"/>
  <c r="U154" s="1"/>
  <c r="AH154" s="1"/>
  <c r="BZ116" s="1"/>
  <c r="X157"/>
  <c r="AK157" s="1"/>
  <c r="R157"/>
  <c r="Z157" s="1"/>
  <c r="AM157" s="1"/>
  <c r="X159"/>
  <c r="AK159" s="1"/>
  <c r="R159"/>
  <c r="Z159" s="1"/>
  <c r="AM159" s="1"/>
  <c r="X161"/>
  <c r="AK161" s="1"/>
  <c r="R161"/>
  <c r="Z161" s="1"/>
  <c r="AM161" s="1"/>
  <c r="X163"/>
  <c r="AK163" s="1"/>
  <c r="R163"/>
  <c r="Z163" s="1"/>
  <c r="AM163" s="1"/>
  <c r="X165"/>
  <c r="AK165" s="1"/>
  <c r="R165"/>
  <c r="Z165" s="1"/>
  <c r="AM165" s="1"/>
  <c r="X167"/>
  <c r="AK167" s="1"/>
  <c r="R167"/>
  <c r="Z167" s="1"/>
  <c r="AM167" s="1"/>
  <c r="X170"/>
  <c r="AK170" s="1"/>
  <c r="R170"/>
  <c r="Z170" s="1"/>
  <c r="AM170" s="1"/>
  <c r="X171"/>
  <c r="AK171" s="1"/>
  <c r="R171"/>
  <c r="Z171" s="1"/>
  <c r="AM171" s="1"/>
  <c r="X173"/>
  <c r="AK173" s="1"/>
  <c r="R173"/>
  <c r="Z173" s="1"/>
  <c r="AM173" s="1"/>
  <c r="X175"/>
  <c r="AK175" s="1"/>
  <c r="R175"/>
  <c r="Z175" s="1"/>
  <c r="AM175" s="1"/>
  <c r="X177"/>
  <c r="AK177" s="1"/>
  <c r="R177"/>
  <c r="Z177" s="1"/>
  <c r="AM177" s="1"/>
  <c r="X179"/>
  <c r="AK179" s="1"/>
  <c r="R179"/>
  <c r="Z179" s="1"/>
  <c r="AM179" s="1"/>
  <c r="X181"/>
  <c r="AK181" s="1"/>
  <c r="R181"/>
  <c r="Z181" s="1"/>
  <c r="AM181" s="1"/>
  <c r="BX40"/>
  <c r="N111"/>
  <c r="V111" s="1"/>
  <c r="AI111" s="1"/>
  <c r="CA66" s="1"/>
  <c r="W111"/>
  <c r="AJ111" s="1"/>
  <c r="P112"/>
  <c r="P113"/>
  <c r="P114"/>
  <c r="P115"/>
  <c r="P116"/>
  <c r="P117"/>
  <c r="P118"/>
  <c r="P119"/>
  <c r="P120"/>
  <c r="P121"/>
  <c r="P122"/>
  <c r="P123"/>
  <c r="P124"/>
  <c r="P125"/>
  <c r="P126"/>
  <c r="P127"/>
  <c r="P128"/>
  <c r="P129"/>
  <c r="P130"/>
  <c r="P131"/>
  <c r="P132"/>
  <c r="P133"/>
  <c r="P134"/>
  <c r="P135"/>
  <c r="P136"/>
  <c r="BY146"/>
  <c r="N147"/>
  <c r="V147" s="1"/>
  <c r="AI147" s="1"/>
  <c r="W147"/>
  <c r="AJ147" s="1"/>
  <c r="AQ184"/>
  <c r="S184"/>
  <c r="AA184" s="1"/>
  <c r="AN184" s="1"/>
  <c r="Q184"/>
  <c r="Y184" s="1"/>
  <c r="AL184" s="1"/>
  <c r="M184"/>
  <c r="U184" s="1"/>
  <c r="AH184" s="1"/>
  <c r="W184"/>
  <c r="AJ184" s="1"/>
  <c r="P184"/>
  <c r="N184"/>
  <c r="V184" s="1"/>
  <c r="AI184" s="1"/>
  <c r="AQ186"/>
  <c r="S186"/>
  <c r="AA186" s="1"/>
  <c r="AN186" s="1"/>
  <c r="Q186"/>
  <c r="Y186" s="1"/>
  <c r="AL186" s="1"/>
  <c r="M186"/>
  <c r="U186" s="1"/>
  <c r="AH186" s="1"/>
  <c r="W186"/>
  <c r="AJ186" s="1"/>
  <c r="P186"/>
  <c r="N186"/>
  <c r="V186" s="1"/>
  <c r="AI186" s="1"/>
  <c r="AQ190"/>
  <c r="S190"/>
  <c r="AA190" s="1"/>
  <c r="AN190" s="1"/>
  <c r="Q190"/>
  <c r="Y190" s="1"/>
  <c r="AL190" s="1"/>
  <c r="M190"/>
  <c r="U190" s="1"/>
  <c r="AH190" s="1"/>
  <c r="W190"/>
  <c r="AJ190" s="1"/>
  <c r="P190"/>
  <c r="N190"/>
  <c r="V190" s="1"/>
  <c r="AI190" s="1"/>
  <c r="AQ192"/>
  <c r="S192"/>
  <c r="AA192" s="1"/>
  <c r="AN192" s="1"/>
  <c r="CD186" s="1"/>
  <c r="Q192"/>
  <c r="Y192" s="1"/>
  <c r="AL192" s="1"/>
  <c r="M192"/>
  <c r="U192" s="1"/>
  <c r="AH192" s="1"/>
  <c r="BZ186" s="1"/>
  <c r="W192"/>
  <c r="AJ192" s="1"/>
  <c r="P192"/>
  <c r="N192"/>
  <c r="V192" s="1"/>
  <c r="AI192" s="1"/>
  <c r="CA186" s="1"/>
  <c r="BY186"/>
  <c r="AQ194"/>
  <c r="S194"/>
  <c r="AA194" s="1"/>
  <c r="AN194" s="1"/>
  <c r="CD158" s="1"/>
  <c r="Q194"/>
  <c r="Y194" s="1"/>
  <c r="AL194" s="1"/>
  <c r="M194"/>
  <c r="U194" s="1"/>
  <c r="AH194" s="1"/>
  <c r="BZ158" s="1"/>
  <c r="W194"/>
  <c r="AJ194" s="1"/>
  <c r="P194"/>
  <c r="N194"/>
  <c r="V194" s="1"/>
  <c r="AI194" s="1"/>
  <c r="CA158" s="1"/>
  <c r="AQ196"/>
  <c r="S196"/>
  <c r="AA196" s="1"/>
  <c r="AN196" s="1"/>
  <c r="CD160" s="1"/>
  <c r="Q196"/>
  <c r="Y196" s="1"/>
  <c r="AL196" s="1"/>
  <c r="M196"/>
  <c r="U196" s="1"/>
  <c r="AH196" s="1"/>
  <c r="BZ160" s="1"/>
  <c r="W196"/>
  <c r="AJ196" s="1"/>
  <c r="P196"/>
  <c r="N196"/>
  <c r="V196" s="1"/>
  <c r="AI196" s="1"/>
  <c r="CA160" s="1"/>
  <c r="W198"/>
  <c r="AJ198" s="1"/>
  <c r="AQ198"/>
  <c r="Q198"/>
  <c r="Y198" s="1"/>
  <c r="AL198" s="1"/>
  <c r="M198"/>
  <c r="U198" s="1"/>
  <c r="AH198" s="1"/>
  <c r="BZ162" s="1"/>
  <c r="S198"/>
  <c r="AA198" s="1"/>
  <c r="AN198" s="1"/>
  <c r="CD162" s="1"/>
  <c r="P198"/>
  <c r="N198"/>
  <c r="V198" s="1"/>
  <c r="AI198" s="1"/>
  <c r="CA162" s="1"/>
  <c r="W202"/>
  <c r="AJ202" s="1"/>
  <c r="P202"/>
  <c r="N202"/>
  <c r="V202" s="1"/>
  <c r="AI202" s="1"/>
  <c r="AQ202"/>
  <c r="Q202"/>
  <c r="Y202" s="1"/>
  <c r="AL202" s="1"/>
  <c r="M202"/>
  <c r="U202" s="1"/>
  <c r="AH202" s="1"/>
  <c r="S202"/>
  <c r="AA202" s="1"/>
  <c r="AN202" s="1"/>
  <c r="W211"/>
  <c r="AJ211" s="1"/>
  <c r="P211"/>
  <c r="N211"/>
  <c r="V211" s="1"/>
  <c r="AI211" s="1"/>
  <c r="S211"/>
  <c r="AA211" s="1"/>
  <c r="AN211" s="1"/>
  <c r="AQ211"/>
  <c r="Q211"/>
  <c r="Y211" s="1"/>
  <c r="AL211" s="1"/>
  <c r="M211"/>
  <c r="U211" s="1"/>
  <c r="AH211" s="1"/>
  <c r="W213"/>
  <c r="AJ213" s="1"/>
  <c r="P213"/>
  <c r="N213"/>
  <c r="V213" s="1"/>
  <c r="AI213" s="1"/>
  <c r="CA165" s="1"/>
  <c r="S213"/>
  <c r="AA213" s="1"/>
  <c r="AN213" s="1"/>
  <c r="CD165" s="1"/>
  <c r="AQ213"/>
  <c r="Q213"/>
  <c r="Y213" s="1"/>
  <c r="AL213" s="1"/>
  <c r="M213"/>
  <c r="U213" s="1"/>
  <c r="AH213" s="1"/>
  <c r="BZ165" s="1"/>
  <c r="W215"/>
  <c r="AJ215" s="1"/>
  <c r="P215"/>
  <c r="N215"/>
  <c r="V215" s="1"/>
  <c r="AI215" s="1"/>
  <c r="CA167" s="1"/>
  <c r="S215"/>
  <c r="AA215" s="1"/>
  <c r="AN215" s="1"/>
  <c r="CD167" s="1"/>
  <c r="AQ215"/>
  <c r="Q215"/>
  <c r="Y215" s="1"/>
  <c r="AL215" s="1"/>
  <c r="M215"/>
  <c r="U215" s="1"/>
  <c r="AH215" s="1"/>
  <c r="BZ167" s="1"/>
  <c r="O156"/>
  <c r="AQ155"/>
  <c r="S155"/>
  <c r="AA155" s="1"/>
  <c r="AN155" s="1"/>
  <c r="CD117" s="1"/>
  <c r="Q155"/>
  <c r="Y155" s="1"/>
  <c r="AL155" s="1"/>
  <c r="M155"/>
  <c r="U155" s="1"/>
  <c r="AH155" s="1"/>
  <c r="BZ117" s="1"/>
  <c r="AQ157"/>
  <c r="S157"/>
  <c r="AA157" s="1"/>
  <c r="AN157" s="1"/>
  <c r="CD183" s="1"/>
  <c r="Q157"/>
  <c r="Y157" s="1"/>
  <c r="AL157" s="1"/>
  <c r="M157"/>
  <c r="U157" s="1"/>
  <c r="AH157" s="1"/>
  <c r="BZ183" s="1"/>
  <c r="BY183"/>
  <c r="AQ158"/>
  <c r="S158"/>
  <c r="AA158" s="1"/>
  <c r="AN158" s="1"/>
  <c r="Q158"/>
  <c r="Y158" s="1"/>
  <c r="AL158" s="1"/>
  <c r="M158"/>
  <c r="U158" s="1"/>
  <c r="AH158" s="1"/>
  <c r="AQ159"/>
  <c r="S159"/>
  <c r="AA159" s="1"/>
  <c r="AN159" s="1"/>
  <c r="CD72" s="1"/>
  <c r="Q159"/>
  <c r="Y159" s="1"/>
  <c r="AL159" s="1"/>
  <c r="M159"/>
  <c r="U159" s="1"/>
  <c r="AH159" s="1"/>
  <c r="BZ72" s="1"/>
  <c r="AQ160"/>
  <c r="S160"/>
  <c r="AA160" s="1"/>
  <c r="AN160" s="1"/>
  <c r="CD73" s="1"/>
  <c r="Q160"/>
  <c r="Y160" s="1"/>
  <c r="AL160" s="1"/>
  <c r="M160"/>
  <c r="U160" s="1"/>
  <c r="AH160" s="1"/>
  <c r="BZ73" s="1"/>
  <c r="AQ161"/>
  <c r="S161"/>
  <c r="AA161" s="1"/>
  <c r="AN161" s="1"/>
  <c r="CD74" s="1"/>
  <c r="Q161"/>
  <c r="Y161" s="1"/>
  <c r="AL161" s="1"/>
  <c r="M161"/>
  <c r="U161" s="1"/>
  <c r="AH161" s="1"/>
  <c r="BZ74" s="1"/>
  <c r="AQ162"/>
  <c r="S162"/>
  <c r="AA162" s="1"/>
  <c r="AN162" s="1"/>
  <c r="CD75" s="1"/>
  <c r="Q162"/>
  <c r="Y162" s="1"/>
  <c r="AL162" s="1"/>
  <c r="M162"/>
  <c r="U162" s="1"/>
  <c r="AH162" s="1"/>
  <c r="BZ75" s="1"/>
  <c r="AQ163"/>
  <c r="S163"/>
  <c r="AA163" s="1"/>
  <c r="AN163" s="1"/>
  <c r="CD76" s="1"/>
  <c r="Q163"/>
  <c r="Y163" s="1"/>
  <c r="AL163" s="1"/>
  <c r="M163"/>
  <c r="U163" s="1"/>
  <c r="AH163" s="1"/>
  <c r="BZ76" s="1"/>
  <c r="AQ164"/>
  <c r="S164"/>
  <c r="AA164" s="1"/>
  <c r="AN164" s="1"/>
  <c r="CD77" s="1"/>
  <c r="Q164"/>
  <c r="Y164" s="1"/>
  <c r="AL164" s="1"/>
  <c r="M164"/>
  <c r="U164" s="1"/>
  <c r="AH164" s="1"/>
  <c r="BZ77" s="1"/>
  <c r="AQ165"/>
  <c r="S165"/>
  <c r="AA165" s="1"/>
  <c r="AN165" s="1"/>
  <c r="CD78" s="1"/>
  <c r="Q165"/>
  <c r="Y165" s="1"/>
  <c r="AL165" s="1"/>
  <c r="M165"/>
  <c r="U165" s="1"/>
  <c r="AH165" s="1"/>
  <c r="BZ78" s="1"/>
  <c r="AQ166"/>
  <c r="S166"/>
  <c r="AA166" s="1"/>
  <c r="AN166" s="1"/>
  <c r="Q166"/>
  <c r="Y166" s="1"/>
  <c r="AL166" s="1"/>
  <c r="M166"/>
  <c r="U166" s="1"/>
  <c r="AH166" s="1"/>
  <c r="AQ167"/>
  <c r="S167"/>
  <c r="AA167" s="1"/>
  <c r="AN167" s="1"/>
  <c r="Q167"/>
  <c r="Y167" s="1"/>
  <c r="AL167" s="1"/>
  <c r="M167"/>
  <c r="U167" s="1"/>
  <c r="AH167" s="1"/>
  <c r="AQ168"/>
  <c r="S168"/>
  <c r="AA168" s="1"/>
  <c r="AN168" s="1"/>
  <c r="Q168"/>
  <c r="Y168" s="1"/>
  <c r="AL168" s="1"/>
  <c r="M168"/>
  <c r="U168" s="1"/>
  <c r="AH168" s="1"/>
  <c r="AQ169"/>
  <c r="S169"/>
  <c r="AA169" s="1"/>
  <c r="AN169" s="1"/>
  <c r="CD118" s="1"/>
  <c r="Q169"/>
  <c r="Y169" s="1"/>
  <c r="AL169" s="1"/>
  <c r="M169"/>
  <c r="U169" s="1"/>
  <c r="AH169" s="1"/>
  <c r="BZ118" s="1"/>
  <c r="AQ170"/>
  <c r="S170"/>
  <c r="AA170" s="1"/>
  <c r="AN170" s="1"/>
  <c r="CD119" s="1"/>
  <c r="Q170"/>
  <c r="Y170" s="1"/>
  <c r="AL170" s="1"/>
  <c r="M170"/>
  <c r="U170" s="1"/>
  <c r="AH170" s="1"/>
  <c r="BZ119" s="1"/>
  <c r="AQ171"/>
  <c r="S171"/>
  <c r="AA171" s="1"/>
  <c r="AN171" s="1"/>
  <c r="CD120" s="1"/>
  <c r="Q171"/>
  <c r="Y171" s="1"/>
  <c r="AL171" s="1"/>
  <c r="M171"/>
  <c r="U171" s="1"/>
  <c r="AH171" s="1"/>
  <c r="BZ120" s="1"/>
  <c r="AQ172"/>
  <c r="S172"/>
  <c r="AA172" s="1"/>
  <c r="AN172" s="1"/>
  <c r="CD121" s="1"/>
  <c r="Q172"/>
  <c r="Y172" s="1"/>
  <c r="AL172" s="1"/>
  <c r="M172"/>
  <c r="U172" s="1"/>
  <c r="AH172" s="1"/>
  <c r="BZ121" s="1"/>
  <c r="AQ173"/>
  <c r="S173"/>
  <c r="AA173" s="1"/>
  <c r="AN173" s="1"/>
  <c r="CD122" s="1"/>
  <c r="Q173"/>
  <c r="Y173" s="1"/>
  <c r="AL173" s="1"/>
  <c r="M173"/>
  <c r="U173" s="1"/>
  <c r="AH173" s="1"/>
  <c r="BZ122" s="1"/>
  <c r="AQ174"/>
  <c r="S174"/>
  <c r="AA174" s="1"/>
  <c r="AN174" s="1"/>
  <c r="CD123" s="1"/>
  <c r="Q174"/>
  <c r="Y174" s="1"/>
  <c r="AL174" s="1"/>
  <c r="M174"/>
  <c r="U174" s="1"/>
  <c r="AH174" s="1"/>
  <c r="BZ123" s="1"/>
  <c r="AQ175"/>
  <c r="S175"/>
  <c r="AA175" s="1"/>
  <c r="AN175" s="1"/>
  <c r="CD151" s="1"/>
  <c r="Q175"/>
  <c r="Y175" s="1"/>
  <c r="AL175" s="1"/>
  <c r="M175"/>
  <c r="U175" s="1"/>
  <c r="AH175" s="1"/>
  <c r="BZ151" s="1"/>
  <c r="AQ176"/>
  <c r="S176"/>
  <c r="AA176" s="1"/>
  <c r="AN176" s="1"/>
  <c r="Q176"/>
  <c r="Y176" s="1"/>
  <c r="AL176" s="1"/>
  <c r="M176"/>
  <c r="U176" s="1"/>
  <c r="AH176" s="1"/>
  <c r="AQ177"/>
  <c r="S177"/>
  <c r="AA177" s="1"/>
  <c r="AN177" s="1"/>
  <c r="CD79" s="1"/>
  <c r="Q177"/>
  <c r="Y177" s="1"/>
  <c r="AL177" s="1"/>
  <c r="M177"/>
  <c r="U177" s="1"/>
  <c r="AH177" s="1"/>
  <c r="BZ79" s="1"/>
  <c r="AQ178"/>
  <c r="S178"/>
  <c r="AA178" s="1"/>
  <c r="AN178" s="1"/>
  <c r="CD80" s="1"/>
  <c r="Q178"/>
  <c r="Y178" s="1"/>
  <c r="AL178" s="1"/>
  <c r="M178"/>
  <c r="U178" s="1"/>
  <c r="AH178" s="1"/>
  <c r="BZ80" s="1"/>
  <c r="AQ179"/>
  <c r="S179"/>
  <c r="AA179" s="1"/>
  <c r="AN179" s="1"/>
  <c r="CD81" s="1"/>
  <c r="Q179"/>
  <c r="Y179" s="1"/>
  <c r="AL179" s="1"/>
  <c r="M179"/>
  <c r="U179" s="1"/>
  <c r="AH179" s="1"/>
  <c r="BZ81" s="1"/>
  <c r="AQ180"/>
  <c r="S180"/>
  <c r="AA180" s="1"/>
  <c r="AN180" s="1"/>
  <c r="CD82" s="1"/>
  <c r="Q180"/>
  <c r="Y180" s="1"/>
  <c r="AL180" s="1"/>
  <c r="M180"/>
  <c r="U180" s="1"/>
  <c r="AH180" s="1"/>
  <c r="BZ82" s="1"/>
  <c r="AQ181"/>
  <c r="S181"/>
  <c r="AA181" s="1"/>
  <c r="AN181" s="1"/>
  <c r="CD83" s="1"/>
  <c r="Q181"/>
  <c r="Y181" s="1"/>
  <c r="AL181" s="1"/>
  <c r="M181"/>
  <c r="U181" s="1"/>
  <c r="AH181" s="1"/>
  <c r="BZ83" s="1"/>
  <c r="AQ182"/>
  <c r="S182"/>
  <c r="AA182" s="1"/>
  <c r="AN182" s="1"/>
  <c r="CD84" s="1"/>
  <c r="Q182"/>
  <c r="Y182" s="1"/>
  <c r="AL182" s="1"/>
  <c r="M182"/>
  <c r="U182" s="1"/>
  <c r="AH182" s="1"/>
  <c r="BZ84" s="1"/>
  <c r="AQ183"/>
  <c r="S183"/>
  <c r="AA183" s="1"/>
  <c r="AN183" s="1"/>
  <c r="CD156" s="1"/>
  <c r="Q183"/>
  <c r="Y183" s="1"/>
  <c r="AL183" s="1"/>
  <c r="M183"/>
  <c r="U183" s="1"/>
  <c r="AH183" s="1"/>
  <c r="BZ156" s="1"/>
  <c r="W183"/>
  <c r="AJ183" s="1"/>
  <c r="P183"/>
  <c r="N183"/>
  <c r="V183" s="1"/>
  <c r="AI183" s="1"/>
  <c r="CA156" s="1"/>
  <c r="AQ185"/>
  <c r="S185"/>
  <c r="AA185" s="1"/>
  <c r="AN185" s="1"/>
  <c r="Q185"/>
  <c r="Y185" s="1"/>
  <c r="AL185" s="1"/>
  <c r="M185"/>
  <c r="U185" s="1"/>
  <c r="AH185" s="1"/>
  <c r="W185"/>
  <c r="AJ185" s="1"/>
  <c r="P185"/>
  <c r="N185"/>
  <c r="V185" s="1"/>
  <c r="AI185" s="1"/>
  <c r="AQ187"/>
  <c r="S187"/>
  <c r="AA187" s="1"/>
  <c r="AN187" s="1"/>
  <c r="Q187"/>
  <c r="Y187" s="1"/>
  <c r="AL187" s="1"/>
  <c r="M187"/>
  <c r="U187" s="1"/>
  <c r="AH187" s="1"/>
  <c r="W187"/>
  <c r="AJ187" s="1"/>
  <c r="P187"/>
  <c r="N187"/>
  <c r="V187" s="1"/>
  <c r="AI187" s="1"/>
  <c r="AQ188"/>
  <c r="S188"/>
  <c r="AA188" s="1"/>
  <c r="AN188" s="1"/>
  <c r="Q188"/>
  <c r="Y188" s="1"/>
  <c r="AL188" s="1"/>
  <c r="M188"/>
  <c r="U188" s="1"/>
  <c r="AH188" s="1"/>
  <c r="W188"/>
  <c r="AJ188" s="1"/>
  <c r="P188"/>
  <c r="N188"/>
  <c r="V188" s="1"/>
  <c r="AI188" s="1"/>
  <c r="AQ189"/>
  <c r="S189"/>
  <c r="AA189" s="1"/>
  <c r="AN189" s="1"/>
  <c r="Q189"/>
  <c r="Y189" s="1"/>
  <c r="AL189" s="1"/>
  <c r="M189"/>
  <c r="U189" s="1"/>
  <c r="AH189" s="1"/>
  <c r="W189"/>
  <c r="AJ189" s="1"/>
  <c r="P189"/>
  <c r="N189"/>
  <c r="V189" s="1"/>
  <c r="AI189" s="1"/>
  <c r="AQ191"/>
  <c r="S191"/>
  <c r="AA191" s="1"/>
  <c r="AN191" s="1"/>
  <c r="CD184" s="1"/>
  <c r="Q191"/>
  <c r="Y191" s="1"/>
  <c r="AL191" s="1"/>
  <c r="M191"/>
  <c r="U191" s="1"/>
  <c r="AH191" s="1"/>
  <c r="BZ184" s="1"/>
  <c r="W191"/>
  <c r="AJ191" s="1"/>
  <c r="P191"/>
  <c r="N191"/>
  <c r="V191" s="1"/>
  <c r="AI191" s="1"/>
  <c r="CA184" s="1"/>
  <c r="BY184"/>
  <c r="AQ193"/>
  <c r="S193"/>
  <c r="AA193" s="1"/>
  <c r="AN193" s="1"/>
  <c r="CD157" s="1"/>
  <c r="Q193"/>
  <c r="Y193" s="1"/>
  <c r="AL193" s="1"/>
  <c r="M193"/>
  <c r="U193" s="1"/>
  <c r="AH193" s="1"/>
  <c r="BZ157" s="1"/>
  <c r="W193"/>
  <c r="AJ193" s="1"/>
  <c r="P193"/>
  <c r="N193"/>
  <c r="V193" s="1"/>
  <c r="AI193" s="1"/>
  <c r="CA157" s="1"/>
  <c r="AQ195"/>
  <c r="S195"/>
  <c r="AA195" s="1"/>
  <c r="AN195" s="1"/>
  <c r="CD159" s="1"/>
  <c r="Q195"/>
  <c r="Y195" s="1"/>
  <c r="AL195" s="1"/>
  <c r="M195"/>
  <c r="U195" s="1"/>
  <c r="AH195" s="1"/>
  <c r="BZ159" s="1"/>
  <c r="W195"/>
  <c r="AJ195" s="1"/>
  <c r="P195"/>
  <c r="N195"/>
  <c r="V195" s="1"/>
  <c r="AI195" s="1"/>
  <c r="CA159" s="1"/>
  <c r="AQ197"/>
  <c r="S197"/>
  <c r="AA197" s="1"/>
  <c r="AN197" s="1"/>
  <c r="CD161" s="1"/>
  <c r="Q197"/>
  <c r="Y197" s="1"/>
  <c r="AL197" s="1"/>
  <c r="M197"/>
  <c r="U197" s="1"/>
  <c r="AH197" s="1"/>
  <c r="BZ161" s="1"/>
  <c r="W197"/>
  <c r="AJ197" s="1"/>
  <c r="P197"/>
  <c r="N197"/>
  <c r="V197" s="1"/>
  <c r="AI197" s="1"/>
  <c r="CA161" s="1"/>
  <c r="W201"/>
  <c r="AJ201" s="1"/>
  <c r="P201"/>
  <c r="N201"/>
  <c r="V201" s="1"/>
  <c r="AI201" s="1"/>
  <c r="CA187" s="1"/>
  <c r="AQ201"/>
  <c r="Q201"/>
  <c r="Y201" s="1"/>
  <c r="AL201" s="1"/>
  <c r="M201"/>
  <c r="U201" s="1"/>
  <c r="AH201" s="1"/>
  <c r="BZ187" s="1"/>
  <c r="S201"/>
  <c r="AA201" s="1"/>
  <c r="AN201" s="1"/>
  <c r="CD187" s="1"/>
  <c r="BY187"/>
  <c r="W205"/>
  <c r="AJ205" s="1"/>
  <c r="P205"/>
  <c r="N205"/>
  <c r="V205" s="1"/>
  <c r="AI205" s="1"/>
  <c r="CA126" s="1"/>
  <c r="AQ205"/>
  <c r="Q205"/>
  <c r="Y205" s="1"/>
  <c r="AL205" s="1"/>
  <c r="M205"/>
  <c r="U205" s="1"/>
  <c r="AH205" s="1"/>
  <c r="BZ126" s="1"/>
  <c r="S205"/>
  <c r="AA205" s="1"/>
  <c r="AN205" s="1"/>
  <c r="CD126" s="1"/>
  <c r="W210"/>
  <c r="AJ210" s="1"/>
  <c r="P210"/>
  <c r="N210"/>
  <c r="V210" s="1"/>
  <c r="AI210" s="1"/>
  <c r="CA131" s="1"/>
  <c r="S210"/>
  <c r="AA210" s="1"/>
  <c r="AN210" s="1"/>
  <c r="CD131" s="1"/>
  <c r="AQ210"/>
  <c r="Q210"/>
  <c r="Y210" s="1"/>
  <c r="AL210" s="1"/>
  <c r="M210"/>
  <c r="U210" s="1"/>
  <c r="AH210" s="1"/>
  <c r="BZ131" s="1"/>
  <c r="W212"/>
  <c r="AJ212" s="1"/>
  <c r="P212"/>
  <c r="N212"/>
  <c r="V212" s="1"/>
  <c r="AI212" s="1"/>
  <c r="CA188" s="1"/>
  <c r="S212"/>
  <c r="AA212" s="1"/>
  <c r="AN212" s="1"/>
  <c r="CD188" s="1"/>
  <c r="AQ212"/>
  <c r="Q212"/>
  <c r="Y212" s="1"/>
  <c r="AL212" s="1"/>
  <c r="M212"/>
  <c r="U212" s="1"/>
  <c r="AH212" s="1"/>
  <c r="BZ188" s="1"/>
  <c r="BY188"/>
  <c r="W214"/>
  <c r="AJ214" s="1"/>
  <c r="P214"/>
  <c r="N214"/>
  <c r="V214" s="1"/>
  <c r="AI214" s="1"/>
  <c r="CA166" s="1"/>
  <c r="S214"/>
  <c r="AA214" s="1"/>
  <c r="AN214" s="1"/>
  <c r="CD166" s="1"/>
  <c r="AQ214"/>
  <c r="Q214"/>
  <c r="Y214" s="1"/>
  <c r="AL214" s="1"/>
  <c r="M214"/>
  <c r="U214" s="1"/>
  <c r="AH214" s="1"/>
  <c r="BZ166" s="1"/>
  <c r="N155"/>
  <c r="V155" s="1"/>
  <c r="AI155" s="1"/>
  <c r="CA117" s="1"/>
  <c r="W155"/>
  <c r="AJ155" s="1"/>
  <c r="N157"/>
  <c r="V157" s="1"/>
  <c r="AI157" s="1"/>
  <c r="CA183" s="1"/>
  <c r="W157"/>
  <c r="AJ157" s="1"/>
  <c r="N158"/>
  <c r="V158" s="1"/>
  <c r="AI158" s="1"/>
  <c r="W158"/>
  <c r="AJ158" s="1"/>
  <c r="N159"/>
  <c r="V159" s="1"/>
  <c r="AI159" s="1"/>
  <c r="CA72" s="1"/>
  <c r="W159"/>
  <c r="AJ159" s="1"/>
  <c r="N160"/>
  <c r="V160" s="1"/>
  <c r="AI160" s="1"/>
  <c r="CA73" s="1"/>
  <c r="W160"/>
  <c r="AJ160" s="1"/>
  <c r="N161"/>
  <c r="V161" s="1"/>
  <c r="AI161" s="1"/>
  <c r="CA74" s="1"/>
  <c r="W161"/>
  <c r="AJ161" s="1"/>
  <c r="N162"/>
  <c r="V162" s="1"/>
  <c r="AI162" s="1"/>
  <c r="CA75" s="1"/>
  <c r="W162"/>
  <c r="AJ162" s="1"/>
  <c r="N163"/>
  <c r="V163" s="1"/>
  <c r="AI163" s="1"/>
  <c r="CA76" s="1"/>
  <c r="W163"/>
  <c r="AJ163" s="1"/>
  <c r="N164"/>
  <c r="V164" s="1"/>
  <c r="AI164" s="1"/>
  <c r="CA77" s="1"/>
  <c r="W164"/>
  <c r="AJ164" s="1"/>
  <c r="N165"/>
  <c r="V165" s="1"/>
  <c r="AI165" s="1"/>
  <c r="CA78" s="1"/>
  <c r="W165"/>
  <c r="AJ165" s="1"/>
  <c r="N166"/>
  <c r="V166" s="1"/>
  <c r="AI166" s="1"/>
  <c r="W166"/>
  <c r="AJ166" s="1"/>
  <c r="N167"/>
  <c r="V167" s="1"/>
  <c r="AI167" s="1"/>
  <c r="W167"/>
  <c r="AJ167" s="1"/>
  <c r="N168"/>
  <c r="V168" s="1"/>
  <c r="AI168" s="1"/>
  <c r="W168"/>
  <c r="AJ168" s="1"/>
  <c r="N169"/>
  <c r="V169" s="1"/>
  <c r="AI169" s="1"/>
  <c r="CA118" s="1"/>
  <c r="W169"/>
  <c r="AJ169" s="1"/>
  <c r="N170"/>
  <c r="V170" s="1"/>
  <c r="AI170" s="1"/>
  <c r="CA119" s="1"/>
  <c r="W170"/>
  <c r="AJ170" s="1"/>
  <c r="N171"/>
  <c r="V171" s="1"/>
  <c r="AI171" s="1"/>
  <c r="CA120" s="1"/>
  <c r="W171"/>
  <c r="AJ171" s="1"/>
  <c r="N172"/>
  <c r="V172" s="1"/>
  <c r="AI172" s="1"/>
  <c r="CA121" s="1"/>
  <c r="W172"/>
  <c r="AJ172" s="1"/>
  <c r="N173"/>
  <c r="V173" s="1"/>
  <c r="AI173" s="1"/>
  <c r="CA122" s="1"/>
  <c r="W173"/>
  <c r="AJ173" s="1"/>
  <c r="N174"/>
  <c r="V174" s="1"/>
  <c r="AI174" s="1"/>
  <c r="CA123" s="1"/>
  <c r="W174"/>
  <c r="AJ174" s="1"/>
  <c r="N175"/>
  <c r="V175" s="1"/>
  <c r="AI175" s="1"/>
  <c r="CA151" s="1"/>
  <c r="W175"/>
  <c r="AJ175" s="1"/>
  <c r="N176"/>
  <c r="V176" s="1"/>
  <c r="AI176" s="1"/>
  <c r="W176"/>
  <c r="AJ176" s="1"/>
  <c r="N177"/>
  <c r="V177" s="1"/>
  <c r="AI177" s="1"/>
  <c r="CA79" s="1"/>
  <c r="W177"/>
  <c r="AJ177" s="1"/>
  <c r="N178"/>
  <c r="V178" s="1"/>
  <c r="AI178" s="1"/>
  <c r="CA80" s="1"/>
  <c r="W178"/>
  <c r="AJ178" s="1"/>
  <c r="N179"/>
  <c r="V179" s="1"/>
  <c r="AI179" s="1"/>
  <c r="CA81" s="1"/>
  <c r="W179"/>
  <c r="AJ179" s="1"/>
  <c r="N180"/>
  <c r="V180" s="1"/>
  <c r="AI180" s="1"/>
  <c r="CA82" s="1"/>
  <c r="W180"/>
  <c r="AJ180" s="1"/>
  <c r="N181"/>
  <c r="V181" s="1"/>
  <c r="AI181" s="1"/>
  <c r="CA83" s="1"/>
  <c r="W181"/>
  <c r="AJ181" s="1"/>
  <c r="N182"/>
  <c r="V182" s="1"/>
  <c r="AI182" s="1"/>
  <c r="CA84" s="1"/>
  <c r="W182"/>
  <c r="AJ182" s="1"/>
  <c r="W206"/>
  <c r="AJ206" s="1"/>
  <c r="P206"/>
  <c r="N206"/>
  <c r="V206" s="1"/>
  <c r="AI206" s="1"/>
  <c r="CA127" s="1"/>
  <c r="W207"/>
  <c r="AJ207" s="1"/>
  <c r="P207"/>
  <c r="N207"/>
  <c r="V207" s="1"/>
  <c r="AI207" s="1"/>
  <c r="CA128" s="1"/>
  <c r="W208"/>
  <c r="AJ208" s="1"/>
  <c r="P208"/>
  <c r="N208"/>
  <c r="V208" s="1"/>
  <c r="AI208" s="1"/>
  <c r="CA129" s="1"/>
  <c r="W209"/>
  <c r="AJ209" s="1"/>
  <c r="P209"/>
  <c r="N209"/>
  <c r="V209" s="1"/>
  <c r="AI209" s="1"/>
  <c r="CA130" s="1"/>
  <c r="AQ217"/>
  <c r="S217"/>
  <c r="AA217" s="1"/>
  <c r="AN217" s="1"/>
  <c r="CD169" s="1"/>
  <c r="Q217"/>
  <c r="Y217" s="1"/>
  <c r="AL217" s="1"/>
  <c r="M217"/>
  <c r="U217" s="1"/>
  <c r="AH217" s="1"/>
  <c r="BZ169" s="1"/>
  <c r="AQ219"/>
  <c r="S219"/>
  <c r="AA219" s="1"/>
  <c r="AN219" s="1"/>
  <c r="CD171" s="1"/>
  <c r="Q219"/>
  <c r="Y219" s="1"/>
  <c r="AL219" s="1"/>
  <c r="M219"/>
  <c r="U219" s="1"/>
  <c r="AH219" s="1"/>
  <c r="BZ171" s="1"/>
  <c r="AQ221"/>
  <c r="S221"/>
  <c r="AA221" s="1"/>
  <c r="AN221" s="1"/>
  <c r="CD185" s="1"/>
  <c r="Q221"/>
  <c r="Y221" s="1"/>
  <c r="AL221" s="1"/>
  <c r="M221"/>
  <c r="U221" s="1"/>
  <c r="AH221" s="1"/>
  <c r="BZ185" s="1"/>
  <c r="AQ223"/>
  <c r="S223"/>
  <c r="AA223" s="1"/>
  <c r="AN223" s="1"/>
  <c r="CD133" s="1"/>
  <c r="Q223"/>
  <c r="Y223" s="1"/>
  <c r="AL223" s="1"/>
  <c r="M223"/>
  <c r="U223" s="1"/>
  <c r="AH223" s="1"/>
  <c r="BZ133" s="1"/>
  <c r="AQ225"/>
  <c r="S225"/>
  <c r="AA225" s="1"/>
  <c r="AN225" s="1"/>
  <c r="CD135" s="1"/>
  <c r="Q225"/>
  <c r="Y225" s="1"/>
  <c r="AL225" s="1"/>
  <c r="M225"/>
  <c r="U225" s="1"/>
  <c r="AH225" s="1"/>
  <c r="BZ135" s="1"/>
  <c r="AQ227"/>
  <c r="S227"/>
  <c r="AA227" s="1"/>
  <c r="AN227" s="1"/>
  <c r="CD137" s="1"/>
  <c r="Q227"/>
  <c r="Y227" s="1"/>
  <c r="AL227" s="1"/>
  <c r="M227"/>
  <c r="U227" s="1"/>
  <c r="AH227" s="1"/>
  <c r="BZ137" s="1"/>
  <c r="W228"/>
  <c r="AJ228" s="1"/>
  <c r="P228"/>
  <c r="N228"/>
  <c r="V228" s="1"/>
  <c r="AI228" s="1"/>
  <c r="CA138" s="1"/>
  <c r="AQ228"/>
  <c r="S228"/>
  <c r="AA228" s="1"/>
  <c r="AN228" s="1"/>
  <c r="CD138" s="1"/>
  <c r="Q228"/>
  <c r="Y228" s="1"/>
  <c r="AL228" s="1"/>
  <c r="M228"/>
  <c r="U228" s="1"/>
  <c r="AH228" s="1"/>
  <c r="BZ138" s="1"/>
  <c r="W229"/>
  <c r="AJ229" s="1"/>
  <c r="P229"/>
  <c r="N229"/>
  <c r="V229" s="1"/>
  <c r="AI229" s="1"/>
  <c r="AQ229"/>
  <c r="S229"/>
  <c r="AA229" s="1"/>
  <c r="AN229" s="1"/>
  <c r="Q229"/>
  <c r="Y229" s="1"/>
  <c r="AL229" s="1"/>
  <c r="M229"/>
  <c r="U229" s="1"/>
  <c r="AH229" s="1"/>
  <c r="W230"/>
  <c r="AJ230" s="1"/>
  <c r="P230"/>
  <c r="N230"/>
  <c r="V230" s="1"/>
  <c r="AI230" s="1"/>
  <c r="AQ230"/>
  <c r="S230"/>
  <c r="AA230" s="1"/>
  <c r="AN230" s="1"/>
  <c r="Q230"/>
  <c r="Y230" s="1"/>
  <c r="AL230" s="1"/>
  <c r="M230"/>
  <c r="U230" s="1"/>
  <c r="AH230" s="1"/>
  <c r="W231"/>
  <c r="AJ231" s="1"/>
  <c r="P231"/>
  <c r="N231"/>
  <c r="V231" s="1"/>
  <c r="AI231" s="1"/>
  <c r="AQ231"/>
  <c r="S231"/>
  <c r="AA231" s="1"/>
  <c r="AN231" s="1"/>
  <c r="Q231"/>
  <c r="Y231" s="1"/>
  <c r="AL231" s="1"/>
  <c r="M231"/>
  <c r="U231" s="1"/>
  <c r="AH231" s="1"/>
  <c r="W232"/>
  <c r="AJ232" s="1"/>
  <c r="P232"/>
  <c r="N232"/>
  <c r="V232" s="1"/>
  <c r="AI232" s="1"/>
  <c r="AQ232"/>
  <c r="S232"/>
  <c r="AA232" s="1"/>
  <c r="AN232" s="1"/>
  <c r="Q232"/>
  <c r="Y232" s="1"/>
  <c r="AL232" s="1"/>
  <c r="M232"/>
  <c r="U232" s="1"/>
  <c r="AH232" s="1"/>
  <c r="W233"/>
  <c r="AJ233" s="1"/>
  <c r="P233"/>
  <c r="N233"/>
  <c r="V233" s="1"/>
  <c r="AI233" s="1"/>
  <c r="AQ233"/>
  <c r="S233"/>
  <c r="AA233" s="1"/>
  <c r="AN233" s="1"/>
  <c r="Q233"/>
  <c r="Y233" s="1"/>
  <c r="AL233" s="1"/>
  <c r="M233"/>
  <c r="U233" s="1"/>
  <c r="AH233" s="1"/>
  <c r="W234"/>
  <c r="AJ234" s="1"/>
  <c r="P234"/>
  <c r="N234"/>
  <c r="V234" s="1"/>
  <c r="AI234" s="1"/>
  <c r="AQ234"/>
  <c r="S234"/>
  <c r="AA234" s="1"/>
  <c r="AN234" s="1"/>
  <c r="Q234"/>
  <c r="Y234" s="1"/>
  <c r="AL234" s="1"/>
  <c r="M234"/>
  <c r="U234" s="1"/>
  <c r="AH234" s="1"/>
  <c r="W235"/>
  <c r="AJ235" s="1"/>
  <c r="P235"/>
  <c r="N235"/>
  <c r="V235" s="1"/>
  <c r="AI235" s="1"/>
  <c r="AQ235"/>
  <c r="S235"/>
  <c r="AA235" s="1"/>
  <c r="AN235" s="1"/>
  <c r="Q235"/>
  <c r="Y235" s="1"/>
  <c r="AL235" s="1"/>
  <c r="M235"/>
  <c r="U235" s="1"/>
  <c r="AH235" s="1"/>
  <c r="W236"/>
  <c r="AJ236" s="1"/>
  <c r="P236"/>
  <c r="N236"/>
  <c r="V236" s="1"/>
  <c r="AI236" s="1"/>
  <c r="AQ236"/>
  <c r="S236"/>
  <c r="AA236" s="1"/>
  <c r="AN236" s="1"/>
  <c r="Q236"/>
  <c r="Y236" s="1"/>
  <c r="AL236" s="1"/>
  <c r="M236"/>
  <c r="U236" s="1"/>
  <c r="AH236" s="1"/>
  <c r="W237"/>
  <c r="AJ237" s="1"/>
  <c r="P237"/>
  <c r="N237"/>
  <c r="V237" s="1"/>
  <c r="AI237" s="1"/>
  <c r="AQ237"/>
  <c r="S237"/>
  <c r="AA237" s="1"/>
  <c r="AN237" s="1"/>
  <c r="Q237"/>
  <c r="Y237" s="1"/>
  <c r="AL237" s="1"/>
  <c r="M237"/>
  <c r="U237" s="1"/>
  <c r="AH237" s="1"/>
  <c r="W238"/>
  <c r="AJ238" s="1"/>
  <c r="P238"/>
  <c r="N238"/>
  <c r="V238" s="1"/>
  <c r="AI238" s="1"/>
  <c r="AQ238"/>
  <c r="S238"/>
  <c r="AA238" s="1"/>
  <c r="AN238" s="1"/>
  <c r="Q238"/>
  <c r="Y238" s="1"/>
  <c r="AL238" s="1"/>
  <c r="M238"/>
  <c r="U238" s="1"/>
  <c r="AH238" s="1"/>
  <c r="W239"/>
  <c r="AJ239" s="1"/>
  <c r="P239"/>
  <c r="N239"/>
  <c r="V239" s="1"/>
  <c r="AI239" s="1"/>
  <c r="CA192" s="1"/>
  <c r="AQ239"/>
  <c r="S239"/>
  <c r="AA239" s="1"/>
  <c r="AN239" s="1"/>
  <c r="CD192" s="1"/>
  <c r="Q239"/>
  <c r="Y239" s="1"/>
  <c r="AL239" s="1"/>
  <c r="M239"/>
  <c r="U239" s="1"/>
  <c r="AH239" s="1"/>
  <c r="BZ192" s="1"/>
  <c r="W240"/>
  <c r="AJ240" s="1"/>
  <c r="P240"/>
  <c r="N240"/>
  <c r="V240" s="1"/>
  <c r="AI240" s="1"/>
  <c r="CA172" s="1"/>
  <c r="AQ240"/>
  <c r="S240"/>
  <c r="AA240" s="1"/>
  <c r="AN240" s="1"/>
  <c r="CD172" s="1"/>
  <c r="Q240"/>
  <c r="Y240" s="1"/>
  <c r="AL240" s="1"/>
  <c r="M240"/>
  <c r="U240" s="1"/>
  <c r="AH240" s="1"/>
  <c r="BZ172" s="1"/>
  <c r="W241"/>
  <c r="AJ241" s="1"/>
  <c r="P241"/>
  <c r="N241"/>
  <c r="V241" s="1"/>
  <c r="AI241" s="1"/>
  <c r="CA173" s="1"/>
  <c r="AQ241"/>
  <c r="S241"/>
  <c r="AA241" s="1"/>
  <c r="AN241" s="1"/>
  <c r="CD173" s="1"/>
  <c r="Q241"/>
  <c r="Y241" s="1"/>
  <c r="AL241" s="1"/>
  <c r="M241"/>
  <c r="U241" s="1"/>
  <c r="AH241" s="1"/>
  <c r="BZ173" s="1"/>
  <c r="W242"/>
  <c r="AJ242" s="1"/>
  <c r="P242"/>
  <c r="N242"/>
  <c r="V242" s="1"/>
  <c r="AI242" s="1"/>
  <c r="CA174" s="1"/>
  <c r="AQ242"/>
  <c r="S242"/>
  <c r="AA242" s="1"/>
  <c r="AN242" s="1"/>
  <c r="CD174" s="1"/>
  <c r="Q242"/>
  <c r="Y242" s="1"/>
  <c r="AL242" s="1"/>
  <c r="M242"/>
  <c r="U242" s="1"/>
  <c r="AH242" s="1"/>
  <c r="BZ174" s="1"/>
  <c r="W243"/>
  <c r="AJ243" s="1"/>
  <c r="P243"/>
  <c r="N243"/>
  <c r="V243" s="1"/>
  <c r="AI243" s="1"/>
  <c r="CA175" s="1"/>
  <c r="AQ243"/>
  <c r="S243"/>
  <c r="AA243" s="1"/>
  <c r="AN243" s="1"/>
  <c r="CD175" s="1"/>
  <c r="Q243"/>
  <c r="Y243" s="1"/>
  <c r="AL243" s="1"/>
  <c r="M243"/>
  <c r="U243" s="1"/>
  <c r="AH243" s="1"/>
  <c r="BZ175" s="1"/>
  <c r="W244"/>
  <c r="AJ244" s="1"/>
  <c r="P244"/>
  <c r="N244"/>
  <c r="V244" s="1"/>
  <c r="AI244" s="1"/>
  <c r="CA189" s="1"/>
  <c r="AQ244"/>
  <c r="S244"/>
  <c r="AA244" s="1"/>
  <c r="AN244" s="1"/>
  <c r="CD189" s="1"/>
  <c r="Q244"/>
  <c r="Y244" s="1"/>
  <c r="AL244" s="1"/>
  <c r="M244"/>
  <c r="U244" s="1"/>
  <c r="AH244" s="1"/>
  <c r="BZ189" s="1"/>
  <c r="W245"/>
  <c r="AJ245" s="1"/>
  <c r="P245"/>
  <c r="N245"/>
  <c r="V245" s="1"/>
  <c r="AI245" s="1"/>
  <c r="CA176" s="1"/>
  <c r="AQ245"/>
  <c r="S245"/>
  <c r="AA245" s="1"/>
  <c r="AN245" s="1"/>
  <c r="CD176" s="1"/>
  <c r="Q245"/>
  <c r="Y245" s="1"/>
  <c r="AL245" s="1"/>
  <c r="M245"/>
  <c r="U245" s="1"/>
  <c r="AH245" s="1"/>
  <c r="BZ176" s="1"/>
  <c r="W246"/>
  <c r="AJ246" s="1"/>
  <c r="P246"/>
  <c r="N246"/>
  <c r="V246" s="1"/>
  <c r="AI246" s="1"/>
  <c r="CA177" s="1"/>
  <c r="AQ246"/>
  <c r="S246"/>
  <c r="AA246" s="1"/>
  <c r="AN246" s="1"/>
  <c r="CD177" s="1"/>
  <c r="Q246"/>
  <c r="Y246" s="1"/>
  <c r="AL246" s="1"/>
  <c r="M246"/>
  <c r="U246" s="1"/>
  <c r="AH246" s="1"/>
  <c r="BZ177" s="1"/>
  <c r="W247"/>
  <c r="AJ247" s="1"/>
  <c r="P247"/>
  <c r="N247"/>
  <c r="V247" s="1"/>
  <c r="AI247" s="1"/>
  <c r="CA178" s="1"/>
  <c r="AQ247"/>
  <c r="S247"/>
  <c r="AA247" s="1"/>
  <c r="AN247" s="1"/>
  <c r="CD178" s="1"/>
  <c r="Q247"/>
  <c r="Y247" s="1"/>
  <c r="AL247" s="1"/>
  <c r="M247"/>
  <c r="U247" s="1"/>
  <c r="AH247" s="1"/>
  <c r="BZ178" s="1"/>
  <c r="W248"/>
  <c r="AJ248" s="1"/>
  <c r="P248"/>
  <c r="N248"/>
  <c r="V248" s="1"/>
  <c r="AI248" s="1"/>
  <c r="AQ248"/>
  <c r="S248"/>
  <c r="AA248" s="1"/>
  <c r="AN248" s="1"/>
  <c r="Q248"/>
  <c r="Y248" s="1"/>
  <c r="AL248" s="1"/>
  <c r="M248"/>
  <c r="U248" s="1"/>
  <c r="AH248" s="1"/>
  <c r="W249"/>
  <c r="AJ249" s="1"/>
  <c r="P249"/>
  <c r="N249"/>
  <c r="V249" s="1"/>
  <c r="AI249" s="1"/>
  <c r="AQ249"/>
  <c r="S249"/>
  <c r="AA249" s="1"/>
  <c r="AN249" s="1"/>
  <c r="Q249"/>
  <c r="Y249" s="1"/>
  <c r="AL249" s="1"/>
  <c r="M249"/>
  <c r="U249" s="1"/>
  <c r="AH249" s="1"/>
  <c r="W250"/>
  <c r="AJ250" s="1"/>
  <c r="P250"/>
  <c r="N250"/>
  <c r="V250" s="1"/>
  <c r="AI250" s="1"/>
  <c r="CA139" s="1"/>
  <c r="AQ250"/>
  <c r="S250"/>
  <c r="AA250" s="1"/>
  <c r="AN250" s="1"/>
  <c r="CD139" s="1"/>
  <c r="Q250"/>
  <c r="Y250" s="1"/>
  <c r="AL250" s="1"/>
  <c r="M250"/>
  <c r="U250" s="1"/>
  <c r="AH250" s="1"/>
  <c r="BZ139" s="1"/>
  <c r="W251"/>
  <c r="AJ251" s="1"/>
  <c r="P251"/>
  <c r="N251"/>
  <c r="V251" s="1"/>
  <c r="AI251" s="1"/>
  <c r="CA140" s="1"/>
  <c r="AQ251"/>
  <c r="S251"/>
  <c r="AA251" s="1"/>
  <c r="AN251" s="1"/>
  <c r="CD140" s="1"/>
  <c r="Q251"/>
  <c r="Y251" s="1"/>
  <c r="AL251" s="1"/>
  <c r="M251"/>
  <c r="U251" s="1"/>
  <c r="AH251" s="1"/>
  <c r="BZ140" s="1"/>
  <c r="W252"/>
  <c r="AJ252" s="1"/>
  <c r="P252"/>
  <c r="N252"/>
  <c r="V252" s="1"/>
  <c r="AI252" s="1"/>
  <c r="CA141" s="1"/>
  <c r="AQ252"/>
  <c r="S252"/>
  <c r="AA252" s="1"/>
  <c r="AN252" s="1"/>
  <c r="CD141" s="1"/>
  <c r="Q252"/>
  <c r="Y252" s="1"/>
  <c r="AL252" s="1"/>
  <c r="M252"/>
  <c r="U252" s="1"/>
  <c r="AH252" s="1"/>
  <c r="BZ141" s="1"/>
  <c r="W253"/>
  <c r="AJ253" s="1"/>
  <c r="P253"/>
  <c r="N253"/>
  <c r="V253" s="1"/>
  <c r="AI253" s="1"/>
  <c r="CA142" s="1"/>
  <c r="AQ253"/>
  <c r="S253"/>
  <c r="AA253" s="1"/>
  <c r="AN253" s="1"/>
  <c r="CD142" s="1"/>
  <c r="Q253"/>
  <c r="Y253" s="1"/>
  <c r="AL253" s="1"/>
  <c r="M253"/>
  <c r="U253" s="1"/>
  <c r="AH253" s="1"/>
  <c r="BZ142" s="1"/>
  <c r="W254"/>
  <c r="AJ254" s="1"/>
  <c r="P254"/>
  <c r="N254"/>
  <c r="V254" s="1"/>
  <c r="AI254" s="1"/>
  <c r="AQ254"/>
  <c r="S254"/>
  <c r="AA254" s="1"/>
  <c r="AN254" s="1"/>
  <c r="Q254"/>
  <c r="Y254" s="1"/>
  <c r="AL254" s="1"/>
  <c r="M254"/>
  <c r="U254" s="1"/>
  <c r="AH254" s="1"/>
  <c r="W255"/>
  <c r="AJ255" s="1"/>
  <c r="P255"/>
  <c r="N255"/>
  <c r="V255" s="1"/>
  <c r="AI255" s="1"/>
  <c r="CA143" s="1"/>
  <c r="AQ255"/>
  <c r="S255"/>
  <c r="AA255" s="1"/>
  <c r="AN255" s="1"/>
  <c r="CD143" s="1"/>
  <c r="Q255"/>
  <c r="Y255" s="1"/>
  <c r="AL255" s="1"/>
  <c r="M255"/>
  <c r="U255" s="1"/>
  <c r="AH255" s="1"/>
  <c r="BZ143" s="1"/>
  <c r="W256"/>
  <c r="AJ256" s="1"/>
  <c r="P256"/>
  <c r="AQ256"/>
  <c r="Q256"/>
  <c r="Y256" s="1"/>
  <c r="AL256" s="1"/>
  <c r="N256"/>
  <c r="V256" s="1"/>
  <c r="AI256" s="1"/>
  <c r="CA144" s="1"/>
  <c r="S256"/>
  <c r="AA256" s="1"/>
  <c r="AN256" s="1"/>
  <c r="CD144" s="1"/>
  <c r="M256"/>
  <c r="U256" s="1"/>
  <c r="AH256" s="1"/>
  <c r="BZ144" s="1"/>
  <c r="W257"/>
  <c r="AJ257" s="1"/>
  <c r="P257"/>
  <c r="N257"/>
  <c r="V257" s="1"/>
  <c r="AI257" s="1"/>
  <c r="CA145" s="1"/>
  <c r="AQ257"/>
  <c r="Q257"/>
  <c r="Y257" s="1"/>
  <c r="AL257" s="1"/>
  <c r="M257"/>
  <c r="U257" s="1"/>
  <c r="AH257" s="1"/>
  <c r="BZ145" s="1"/>
  <c r="S257"/>
  <c r="AA257" s="1"/>
  <c r="AN257" s="1"/>
  <c r="CD145" s="1"/>
  <c r="W258"/>
  <c r="AJ258" s="1"/>
  <c r="P258"/>
  <c r="N258"/>
  <c r="V258" s="1"/>
  <c r="AI258" s="1"/>
  <c r="AQ258"/>
  <c r="Q258"/>
  <c r="Y258" s="1"/>
  <c r="AL258" s="1"/>
  <c r="M258"/>
  <c r="U258" s="1"/>
  <c r="AH258" s="1"/>
  <c r="S258"/>
  <c r="AA258" s="1"/>
  <c r="AN258" s="1"/>
  <c r="W259"/>
  <c r="P259"/>
  <c r="N259"/>
  <c r="V259" s="1"/>
  <c r="AI259" s="1"/>
  <c r="AQ259"/>
  <c r="Q259"/>
  <c r="Y259" s="1"/>
  <c r="AL259" s="1"/>
  <c r="M259"/>
  <c r="U259" s="1"/>
  <c r="AH259" s="1"/>
  <c r="S259"/>
  <c r="AA259" s="1"/>
  <c r="AN259" s="1"/>
  <c r="W260"/>
  <c r="AJ260" s="1"/>
  <c r="P260"/>
  <c r="N260"/>
  <c r="V260" s="1"/>
  <c r="AI260" s="1"/>
  <c r="CA179" s="1"/>
  <c r="AQ260"/>
  <c r="Q260"/>
  <c r="Y260" s="1"/>
  <c r="AL260" s="1"/>
  <c r="M260"/>
  <c r="U260" s="1"/>
  <c r="AH260" s="1"/>
  <c r="BZ179" s="1"/>
  <c r="S260"/>
  <c r="AA260" s="1"/>
  <c r="AN260" s="1"/>
  <c r="CD179" s="1"/>
  <c r="W261"/>
  <c r="AJ261" s="1"/>
  <c r="P261"/>
  <c r="N261"/>
  <c r="V261" s="1"/>
  <c r="AI261" s="1"/>
  <c r="CA180" s="1"/>
  <c r="AQ261"/>
  <c r="Q261"/>
  <c r="Y261" s="1"/>
  <c r="AL261" s="1"/>
  <c r="M261"/>
  <c r="U261" s="1"/>
  <c r="AH261" s="1"/>
  <c r="BZ180" s="1"/>
  <c r="S261"/>
  <c r="AA261" s="1"/>
  <c r="AN261" s="1"/>
  <c r="CD180" s="1"/>
  <c r="W262"/>
  <c r="AJ262" s="1"/>
  <c r="P262"/>
  <c r="N262"/>
  <c r="V262" s="1"/>
  <c r="AI262" s="1"/>
  <c r="CA190" s="1"/>
  <c r="AQ262"/>
  <c r="Q262"/>
  <c r="Y262" s="1"/>
  <c r="AL262" s="1"/>
  <c r="M262"/>
  <c r="U262" s="1"/>
  <c r="AH262" s="1"/>
  <c r="BZ190" s="1"/>
  <c r="S262"/>
  <c r="AA262" s="1"/>
  <c r="AN262" s="1"/>
  <c r="CD190" s="1"/>
  <c r="W263"/>
  <c r="AJ263" s="1"/>
  <c r="P263"/>
  <c r="N263"/>
  <c r="V263" s="1"/>
  <c r="AI263" s="1"/>
  <c r="CA191" s="1"/>
  <c r="AQ263"/>
  <c r="Q263"/>
  <c r="Y263" s="1"/>
  <c r="AL263" s="1"/>
  <c r="M263"/>
  <c r="U263" s="1"/>
  <c r="AH263" s="1"/>
  <c r="BZ191" s="1"/>
  <c r="S263"/>
  <c r="AA263" s="1"/>
  <c r="AN263" s="1"/>
  <c r="CD191" s="1"/>
  <c r="W264"/>
  <c r="AJ264" s="1"/>
  <c r="P264"/>
  <c r="N264"/>
  <c r="V264" s="1"/>
  <c r="AI264" s="1"/>
  <c r="CA181" s="1"/>
  <c r="AQ264"/>
  <c r="Q264"/>
  <c r="Y264" s="1"/>
  <c r="AL264" s="1"/>
  <c r="M264"/>
  <c r="U264" s="1"/>
  <c r="AH264" s="1"/>
  <c r="BZ181" s="1"/>
  <c r="S264"/>
  <c r="AA264" s="1"/>
  <c r="AN264" s="1"/>
  <c r="CD181" s="1"/>
  <c r="W265"/>
  <c r="AJ265" s="1"/>
  <c r="P265"/>
  <c r="N265"/>
  <c r="V265" s="1"/>
  <c r="AI265" s="1"/>
  <c r="CA182" s="1"/>
  <c r="AQ265"/>
  <c r="Q265"/>
  <c r="Y265" s="1"/>
  <c r="AL265" s="1"/>
  <c r="M265"/>
  <c r="U265" s="1"/>
  <c r="AH265" s="1"/>
  <c r="BZ182" s="1"/>
  <c r="S265"/>
  <c r="AA265" s="1"/>
  <c r="AN265" s="1"/>
  <c r="CD182" s="1"/>
  <c r="W266"/>
  <c r="AJ266" s="1"/>
  <c r="P266"/>
  <c r="N266"/>
  <c r="V266" s="1"/>
  <c r="AI266" s="1"/>
  <c r="AQ266"/>
  <c r="Q266"/>
  <c r="Y266" s="1"/>
  <c r="AL266" s="1"/>
  <c r="M266"/>
  <c r="U266" s="1"/>
  <c r="AH266" s="1"/>
  <c r="S266"/>
  <c r="AA266" s="1"/>
  <c r="AN266" s="1"/>
  <c r="W267"/>
  <c r="AJ267" s="1"/>
  <c r="P267"/>
  <c r="N267"/>
  <c r="V267" s="1"/>
  <c r="AI267" s="1"/>
  <c r="CA193" s="1"/>
  <c r="AQ267"/>
  <c r="Q267"/>
  <c r="Y267" s="1"/>
  <c r="AL267" s="1"/>
  <c r="M267"/>
  <c r="U267" s="1"/>
  <c r="AH267" s="1"/>
  <c r="BZ193" s="1"/>
  <c r="S267"/>
  <c r="AA267" s="1"/>
  <c r="AN267" s="1"/>
  <c r="CD193" s="1"/>
  <c r="AQ268"/>
  <c r="W268"/>
  <c r="AJ268" s="1"/>
  <c r="P268"/>
  <c r="N268"/>
  <c r="V268" s="1"/>
  <c r="AI268" s="1"/>
  <c r="CA194" s="1"/>
  <c r="Q268"/>
  <c r="Y268" s="1"/>
  <c r="AL268" s="1"/>
  <c r="M268"/>
  <c r="U268" s="1"/>
  <c r="AH268" s="1"/>
  <c r="BZ194" s="1"/>
  <c r="S268"/>
  <c r="AA268" s="1"/>
  <c r="AN268" s="1"/>
  <c r="CD194" s="1"/>
  <c r="M199"/>
  <c r="U199" s="1"/>
  <c r="AH199" s="1"/>
  <c r="BZ163" s="1"/>
  <c r="Q199"/>
  <c r="Y199" s="1"/>
  <c r="AL199" s="1"/>
  <c r="M200"/>
  <c r="U200" s="1"/>
  <c r="AH200" s="1"/>
  <c r="BZ164" s="1"/>
  <c r="Q200"/>
  <c r="Y200" s="1"/>
  <c r="AL200" s="1"/>
  <c r="M203"/>
  <c r="U203" s="1"/>
  <c r="AH203" s="1"/>
  <c r="BZ124" s="1"/>
  <c r="Q203"/>
  <c r="Y203" s="1"/>
  <c r="AL203" s="1"/>
  <c r="M204"/>
  <c r="U204" s="1"/>
  <c r="AH204" s="1"/>
  <c r="BZ125" s="1"/>
  <c r="Q204"/>
  <c r="Y204" s="1"/>
  <c r="AL204" s="1"/>
  <c r="S206"/>
  <c r="AA206" s="1"/>
  <c r="AN206" s="1"/>
  <c r="CD127" s="1"/>
  <c r="S207"/>
  <c r="AA207" s="1"/>
  <c r="AN207" s="1"/>
  <c r="CD128" s="1"/>
  <c r="S208"/>
  <c r="AA208" s="1"/>
  <c r="AN208" s="1"/>
  <c r="CD129" s="1"/>
  <c r="S209"/>
  <c r="AA209" s="1"/>
  <c r="AN209" s="1"/>
  <c r="CD130" s="1"/>
  <c r="N217"/>
  <c r="V217" s="1"/>
  <c r="AI217" s="1"/>
  <c r="CA169" s="1"/>
  <c r="W217"/>
  <c r="AJ217" s="1"/>
  <c r="N219"/>
  <c r="V219" s="1"/>
  <c r="AI219" s="1"/>
  <c r="CA171" s="1"/>
  <c r="W219"/>
  <c r="AJ219" s="1"/>
  <c r="N221"/>
  <c r="V221" s="1"/>
  <c r="AI221" s="1"/>
  <c r="CA185" s="1"/>
  <c r="W221"/>
  <c r="AJ221" s="1"/>
  <c r="N223"/>
  <c r="V223" s="1"/>
  <c r="AI223" s="1"/>
  <c r="CA133" s="1"/>
  <c r="W223"/>
  <c r="AJ223" s="1"/>
  <c r="N225"/>
  <c r="V225" s="1"/>
  <c r="AI225" s="1"/>
  <c r="CA135" s="1"/>
  <c r="W225"/>
  <c r="AJ225" s="1"/>
  <c r="N227"/>
  <c r="V227" s="1"/>
  <c r="AI227" s="1"/>
  <c r="CA137" s="1"/>
  <c r="W227"/>
  <c r="AJ227" s="1"/>
  <c r="W199"/>
  <c r="AJ199" s="1"/>
  <c r="P199"/>
  <c r="N199"/>
  <c r="V199" s="1"/>
  <c r="AI199" s="1"/>
  <c r="CA163" s="1"/>
  <c r="W200"/>
  <c r="AJ200" s="1"/>
  <c r="P200"/>
  <c r="N200"/>
  <c r="V200" s="1"/>
  <c r="AI200" s="1"/>
  <c r="CA164" s="1"/>
  <c r="W203"/>
  <c r="AJ203" s="1"/>
  <c r="P203"/>
  <c r="N203"/>
  <c r="V203" s="1"/>
  <c r="AI203" s="1"/>
  <c r="CA124" s="1"/>
  <c r="W204"/>
  <c r="AJ204" s="1"/>
  <c r="P204"/>
  <c r="N204"/>
  <c r="V204" s="1"/>
  <c r="AI204" s="1"/>
  <c r="CA125" s="1"/>
  <c r="S199"/>
  <c r="AA199" s="1"/>
  <c r="AN199" s="1"/>
  <c r="CD163" s="1"/>
  <c r="S200"/>
  <c r="AA200" s="1"/>
  <c r="AN200" s="1"/>
  <c r="CD164" s="1"/>
  <c r="S203"/>
  <c r="AA203" s="1"/>
  <c r="AN203" s="1"/>
  <c r="CD124" s="1"/>
  <c r="S204"/>
  <c r="AA204" s="1"/>
  <c r="AN204" s="1"/>
  <c r="CD125" s="1"/>
  <c r="M206"/>
  <c r="U206" s="1"/>
  <c r="AH206" s="1"/>
  <c r="BZ127" s="1"/>
  <c r="Q206"/>
  <c r="Y206" s="1"/>
  <c r="AL206" s="1"/>
  <c r="AQ206"/>
  <c r="M207"/>
  <c r="U207" s="1"/>
  <c r="AH207" s="1"/>
  <c r="BZ128" s="1"/>
  <c r="Q207"/>
  <c r="Y207" s="1"/>
  <c r="AL207" s="1"/>
  <c r="AQ207"/>
  <c r="M208"/>
  <c r="U208" s="1"/>
  <c r="AH208" s="1"/>
  <c r="BZ129" s="1"/>
  <c r="Q208"/>
  <c r="Y208" s="1"/>
  <c r="AL208" s="1"/>
  <c r="AQ208"/>
  <c r="M209"/>
  <c r="U209" s="1"/>
  <c r="AH209" s="1"/>
  <c r="BZ130" s="1"/>
  <c r="Q209"/>
  <c r="Y209" s="1"/>
  <c r="AL209" s="1"/>
  <c r="AQ209"/>
  <c r="O216"/>
  <c r="P217"/>
  <c r="O218"/>
  <c r="P219"/>
  <c r="O220"/>
  <c r="P221"/>
  <c r="O222"/>
  <c r="P223"/>
  <c r="O224"/>
  <c r="P225"/>
  <c r="O226"/>
  <c r="P227"/>
  <c r="AQ269"/>
  <c r="S269"/>
  <c r="AA269" s="1"/>
  <c r="AN269" s="1"/>
  <c r="CD195" s="1"/>
  <c r="Q269"/>
  <c r="Y269" s="1"/>
  <c r="AL269" s="1"/>
  <c r="M269"/>
  <c r="U269" s="1"/>
  <c r="AH269" s="1"/>
  <c r="BZ195" s="1"/>
  <c r="W269"/>
  <c r="AJ269" s="1"/>
  <c r="P269"/>
  <c r="N269"/>
  <c r="V269" s="1"/>
  <c r="AI269" s="1"/>
  <c r="CA195" s="1"/>
  <c r="AQ270"/>
  <c r="S270"/>
  <c r="AA270" s="1"/>
  <c r="AN270" s="1"/>
  <c r="CD206" s="1"/>
  <c r="Q270"/>
  <c r="Y270" s="1"/>
  <c r="AL270" s="1"/>
  <c r="M270"/>
  <c r="U270" s="1"/>
  <c r="AH270" s="1"/>
  <c r="BZ206" s="1"/>
  <c r="W270"/>
  <c r="AJ270" s="1"/>
  <c r="P270"/>
  <c r="N270"/>
  <c r="V270" s="1"/>
  <c r="AI270" s="1"/>
  <c r="CA206" s="1"/>
  <c r="AQ271"/>
  <c r="S271"/>
  <c r="AA271" s="1"/>
  <c r="AN271" s="1"/>
  <c r="CD207" s="1"/>
  <c r="Q271"/>
  <c r="Y271" s="1"/>
  <c r="AL271" s="1"/>
  <c r="M271"/>
  <c r="U271" s="1"/>
  <c r="AH271" s="1"/>
  <c r="BZ207" s="1"/>
  <c r="W271"/>
  <c r="AJ271" s="1"/>
  <c r="P271"/>
  <c r="N271"/>
  <c r="V271" s="1"/>
  <c r="AI271" s="1"/>
  <c r="CA207" s="1"/>
  <c r="AQ272"/>
  <c r="S272"/>
  <c r="AA272" s="1"/>
  <c r="AN272" s="1"/>
  <c r="CD196" s="1"/>
  <c r="Q272"/>
  <c r="Y272" s="1"/>
  <c r="AL272" s="1"/>
  <c r="M272"/>
  <c r="U272" s="1"/>
  <c r="AH272" s="1"/>
  <c r="BZ196" s="1"/>
  <c r="W272"/>
  <c r="AJ272" s="1"/>
  <c r="P272"/>
  <c r="N272"/>
  <c r="V272" s="1"/>
  <c r="AI272" s="1"/>
  <c r="CA196" s="1"/>
  <c r="AQ273"/>
  <c r="S273"/>
  <c r="AA273" s="1"/>
  <c r="AN273" s="1"/>
  <c r="CD197" s="1"/>
  <c r="Q273"/>
  <c r="Y273" s="1"/>
  <c r="AL273" s="1"/>
  <c r="M273"/>
  <c r="U273" s="1"/>
  <c r="AH273" s="1"/>
  <c r="BZ197" s="1"/>
  <c r="W273"/>
  <c r="AJ273" s="1"/>
  <c r="P273"/>
  <c r="N273"/>
  <c r="V273" s="1"/>
  <c r="AI273" s="1"/>
  <c r="CA197" s="1"/>
  <c r="AQ274"/>
  <c r="S274"/>
  <c r="AA274" s="1"/>
  <c r="AN274" s="1"/>
  <c r="CD208" s="1"/>
  <c r="Q274"/>
  <c r="Y274" s="1"/>
  <c r="AL274" s="1"/>
  <c r="M274"/>
  <c r="U274" s="1"/>
  <c r="AH274" s="1"/>
  <c r="BZ208" s="1"/>
  <c r="W274"/>
  <c r="AJ274" s="1"/>
  <c r="P274"/>
  <c r="N274"/>
  <c r="V274" s="1"/>
  <c r="AI274" s="1"/>
  <c r="CA208" s="1"/>
  <c r="AQ275"/>
  <c r="S275"/>
  <c r="AA275" s="1"/>
  <c r="AN275" s="1"/>
  <c r="Q275"/>
  <c r="Y275" s="1"/>
  <c r="AL275" s="1"/>
  <c r="M275"/>
  <c r="U275" s="1"/>
  <c r="AH275" s="1"/>
  <c r="W275"/>
  <c r="AJ275" s="1"/>
  <c r="P275"/>
  <c r="N275"/>
  <c r="V275" s="1"/>
  <c r="AI275" s="1"/>
  <c r="CJ276"/>
  <c r="CF276"/>
  <c r="CH276" s="1"/>
  <c r="X277"/>
  <c r="AK277" s="1"/>
  <c r="R277"/>
  <c r="Z277" s="1"/>
  <c r="AM277" s="1"/>
  <c r="X279"/>
  <c r="AK279" s="1"/>
  <c r="R279"/>
  <c r="Z279" s="1"/>
  <c r="AM279" s="1"/>
  <c r="X281"/>
  <c r="AK281" s="1"/>
  <c r="R281"/>
  <c r="Z281" s="1"/>
  <c r="AM281" s="1"/>
  <c r="X283"/>
  <c r="AK283" s="1"/>
  <c r="R283"/>
  <c r="Z283" s="1"/>
  <c r="AM283" s="1"/>
  <c r="X289"/>
  <c r="AK289" s="1"/>
  <c r="R289"/>
  <c r="Z289" s="1"/>
  <c r="AM289" s="1"/>
  <c r="X291"/>
  <c r="AK291" s="1"/>
  <c r="R291"/>
  <c r="Z291" s="1"/>
  <c r="AM291" s="1"/>
  <c r="AQ294"/>
  <c r="S294"/>
  <c r="AA294" s="1"/>
  <c r="AN294" s="1"/>
  <c r="Q294"/>
  <c r="Y294" s="1"/>
  <c r="AL294" s="1"/>
  <c r="M294"/>
  <c r="U294" s="1"/>
  <c r="AH294" s="1"/>
  <c r="W296"/>
  <c r="AJ296" s="1"/>
  <c r="P296"/>
  <c r="N296"/>
  <c r="V296" s="1"/>
  <c r="AI296" s="1"/>
  <c r="AQ296"/>
  <c r="S296"/>
  <c r="AA296" s="1"/>
  <c r="AN296" s="1"/>
  <c r="Q296"/>
  <c r="Y296" s="1"/>
  <c r="AL296" s="1"/>
  <c r="M296"/>
  <c r="U296" s="1"/>
  <c r="AH296" s="1"/>
  <c r="W297"/>
  <c r="AJ297" s="1"/>
  <c r="P297"/>
  <c r="N297"/>
  <c r="V297" s="1"/>
  <c r="AI297" s="1"/>
  <c r="AQ297"/>
  <c r="S297"/>
  <c r="AA297" s="1"/>
  <c r="AN297" s="1"/>
  <c r="Q297"/>
  <c r="Y297" s="1"/>
  <c r="AL297" s="1"/>
  <c r="M297"/>
  <c r="U297" s="1"/>
  <c r="AH297" s="1"/>
  <c r="W298"/>
  <c r="AJ298" s="1"/>
  <c r="P298"/>
  <c r="N298"/>
  <c r="V298" s="1"/>
  <c r="AI298" s="1"/>
  <c r="AQ298"/>
  <c r="S298"/>
  <c r="AA298" s="1"/>
  <c r="AN298" s="1"/>
  <c r="Q298"/>
  <c r="Y298" s="1"/>
  <c r="AL298" s="1"/>
  <c r="M298"/>
  <c r="U298" s="1"/>
  <c r="AH298" s="1"/>
  <c r="W299"/>
  <c r="AJ299" s="1"/>
  <c r="P299"/>
  <c r="N299"/>
  <c r="V299" s="1"/>
  <c r="AI299" s="1"/>
  <c r="AQ299"/>
  <c r="S299"/>
  <c r="AA299" s="1"/>
  <c r="AN299" s="1"/>
  <c r="Q299"/>
  <c r="Y299" s="1"/>
  <c r="AL299" s="1"/>
  <c r="M299"/>
  <c r="U299" s="1"/>
  <c r="AH299" s="1"/>
  <c r="W300"/>
  <c r="AJ300" s="1"/>
  <c r="P300"/>
  <c r="N300"/>
  <c r="V300" s="1"/>
  <c r="AI300" s="1"/>
  <c r="AQ300"/>
  <c r="S300"/>
  <c r="AA300" s="1"/>
  <c r="AN300" s="1"/>
  <c r="Q300"/>
  <c r="Y300" s="1"/>
  <c r="AL300" s="1"/>
  <c r="M300"/>
  <c r="U300" s="1"/>
  <c r="AH300" s="1"/>
  <c r="W301"/>
  <c r="AJ301" s="1"/>
  <c r="P301"/>
  <c r="N301"/>
  <c r="V301" s="1"/>
  <c r="AI301" s="1"/>
  <c r="AQ301"/>
  <c r="S301"/>
  <c r="AA301" s="1"/>
  <c r="AN301" s="1"/>
  <c r="Q301"/>
  <c r="Y301" s="1"/>
  <c r="AL301" s="1"/>
  <c r="M301"/>
  <c r="U301" s="1"/>
  <c r="AH301" s="1"/>
  <c r="W302"/>
  <c r="AJ302" s="1"/>
  <c r="P302"/>
  <c r="N302"/>
  <c r="V302" s="1"/>
  <c r="AI302" s="1"/>
  <c r="AQ302"/>
  <c r="S302"/>
  <c r="AA302" s="1"/>
  <c r="AN302" s="1"/>
  <c r="Q302"/>
  <c r="Y302" s="1"/>
  <c r="AL302" s="1"/>
  <c r="M302"/>
  <c r="U302" s="1"/>
  <c r="AH302" s="1"/>
  <c r="W303"/>
  <c r="AJ303" s="1"/>
  <c r="P303"/>
  <c r="N303"/>
  <c r="V303" s="1"/>
  <c r="AI303" s="1"/>
  <c r="AQ303"/>
  <c r="S303"/>
  <c r="AA303" s="1"/>
  <c r="AN303" s="1"/>
  <c r="Q303"/>
  <c r="Y303" s="1"/>
  <c r="AL303" s="1"/>
  <c r="M303"/>
  <c r="U303" s="1"/>
  <c r="AH303" s="1"/>
  <c r="W304"/>
  <c r="AJ304" s="1"/>
  <c r="P304"/>
  <c r="N304"/>
  <c r="V304" s="1"/>
  <c r="AI304" s="1"/>
  <c r="AQ304"/>
  <c r="S304"/>
  <c r="AA304" s="1"/>
  <c r="AN304" s="1"/>
  <c r="Q304"/>
  <c r="Y304" s="1"/>
  <c r="AL304" s="1"/>
  <c r="M304"/>
  <c r="U304" s="1"/>
  <c r="AH304" s="1"/>
  <c r="W305"/>
  <c r="AJ305" s="1"/>
  <c r="P305"/>
  <c r="N305"/>
  <c r="V305" s="1"/>
  <c r="AI305" s="1"/>
  <c r="AQ305"/>
  <c r="S305"/>
  <c r="AA305" s="1"/>
  <c r="AN305" s="1"/>
  <c r="Q305"/>
  <c r="Y305" s="1"/>
  <c r="AL305" s="1"/>
  <c r="M305"/>
  <c r="U305" s="1"/>
  <c r="AH305" s="1"/>
  <c r="X307"/>
  <c r="AK307" s="1"/>
  <c r="R307"/>
  <c r="Z307" s="1"/>
  <c r="AM307" s="1"/>
  <c r="X309"/>
  <c r="AK309" s="1"/>
  <c r="R309"/>
  <c r="Z309" s="1"/>
  <c r="AM309" s="1"/>
  <c r="X311"/>
  <c r="AK311" s="1"/>
  <c r="R311"/>
  <c r="Z311" s="1"/>
  <c r="AM311" s="1"/>
  <c r="N276"/>
  <c r="V276" s="1"/>
  <c r="AI276" s="1"/>
  <c r="O278"/>
  <c r="O280"/>
  <c r="O282"/>
  <c r="O284"/>
  <c r="O286"/>
  <c r="O288"/>
  <c r="O290"/>
  <c r="O292"/>
  <c r="N294"/>
  <c r="V294" s="1"/>
  <c r="AI294" s="1"/>
  <c r="W294"/>
  <c r="AJ294" s="1"/>
  <c r="AQ276"/>
  <c r="S276"/>
  <c r="AA276" s="1"/>
  <c r="AN276" s="1"/>
  <c r="Q276"/>
  <c r="Y276" s="1"/>
  <c r="AL276" s="1"/>
  <c r="AQ277"/>
  <c r="S277"/>
  <c r="AA277" s="1"/>
  <c r="AN277" s="1"/>
  <c r="Q277"/>
  <c r="Y277" s="1"/>
  <c r="AL277" s="1"/>
  <c r="M277"/>
  <c r="U277" s="1"/>
  <c r="AH277" s="1"/>
  <c r="AQ279"/>
  <c r="S279"/>
  <c r="AA279" s="1"/>
  <c r="AN279" s="1"/>
  <c r="Q279"/>
  <c r="Y279" s="1"/>
  <c r="AL279" s="1"/>
  <c r="M279"/>
  <c r="U279" s="1"/>
  <c r="AH279" s="1"/>
  <c r="AQ281"/>
  <c r="S281"/>
  <c r="AA281" s="1"/>
  <c r="AN281" s="1"/>
  <c r="Q281"/>
  <c r="Y281" s="1"/>
  <c r="AL281" s="1"/>
  <c r="M281"/>
  <c r="U281" s="1"/>
  <c r="AH281" s="1"/>
  <c r="AQ283"/>
  <c r="S283"/>
  <c r="AA283" s="1"/>
  <c r="AN283" s="1"/>
  <c r="Q283"/>
  <c r="Y283" s="1"/>
  <c r="AL283" s="1"/>
  <c r="M283"/>
  <c r="U283" s="1"/>
  <c r="AH283" s="1"/>
  <c r="AQ285"/>
  <c r="S285"/>
  <c r="AA285" s="1"/>
  <c r="AN285" s="1"/>
  <c r="CD199" s="1"/>
  <c r="Q285"/>
  <c r="Y285" s="1"/>
  <c r="AL285" s="1"/>
  <c r="M285"/>
  <c r="U285" s="1"/>
  <c r="AH285" s="1"/>
  <c r="BZ199" s="1"/>
  <c r="AQ287"/>
  <c r="S287"/>
  <c r="AA287" s="1"/>
  <c r="AN287" s="1"/>
  <c r="CD201" s="1"/>
  <c r="Q287"/>
  <c r="Y287" s="1"/>
  <c r="AL287" s="1"/>
  <c r="M287"/>
  <c r="U287" s="1"/>
  <c r="AH287" s="1"/>
  <c r="BZ201" s="1"/>
  <c r="AQ289"/>
  <c r="S289"/>
  <c r="AA289" s="1"/>
  <c r="AN289" s="1"/>
  <c r="CD203" s="1"/>
  <c r="Q289"/>
  <c r="Y289" s="1"/>
  <c r="AL289" s="1"/>
  <c r="M289"/>
  <c r="U289" s="1"/>
  <c r="AH289" s="1"/>
  <c r="BZ203" s="1"/>
  <c r="AQ291"/>
  <c r="S291"/>
  <c r="AA291" s="1"/>
  <c r="AN291" s="1"/>
  <c r="CD205" s="1"/>
  <c r="Q291"/>
  <c r="Y291" s="1"/>
  <c r="AL291" s="1"/>
  <c r="M291"/>
  <c r="U291" s="1"/>
  <c r="AH291" s="1"/>
  <c r="BZ205" s="1"/>
  <c r="M276"/>
  <c r="U276" s="1"/>
  <c r="AH276" s="1"/>
  <c r="P276"/>
  <c r="N277"/>
  <c r="V277" s="1"/>
  <c r="AI277" s="1"/>
  <c r="W277"/>
  <c r="AJ277" s="1"/>
  <c r="N279"/>
  <c r="V279" s="1"/>
  <c r="AI279" s="1"/>
  <c r="W279"/>
  <c r="AJ279" s="1"/>
  <c r="N281"/>
  <c r="V281" s="1"/>
  <c r="AI281" s="1"/>
  <c r="W281"/>
  <c r="AJ281" s="1"/>
  <c r="N283"/>
  <c r="V283" s="1"/>
  <c r="AI283" s="1"/>
  <c r="W283"/>
  <c r="AJ283" s="1"/>
  <c r="N285"/>
  <c r="V285" s="1"/>
  <c r="AI285" s="1"/>
  <c r="CA199" s="1"/>
  <c r="W285"/>
  <c r="AJ285" s="1"/>
  <c r="N287"/>
  <c r="V287" s="1"/>
  <c r="AI287" s="1"/>
  <c r="CA201" s="1"/>
  <c r="W287"/>
  <c r="AJ287" s="1"/>
  <c r="N289"/>
  <c r="V289" s="1"/>
  <c r="AI289" s="1"/>
  <c r="CA203" s="1"/>
  <c r="W289"/>
  <c r="AJ289" s="1"/>
  <c r="N291"/>
  <c r="V291" s="1"/>
  <c r="AI291" s="1"/>
  <c r="CA205" s="1"/>
  <c r="W291"/>
  <c r="AJ291" s="1"/>
  <c r="O293"/>
  <c r="P294"/>
  <c r="O295"/>
  <c r="W314"/>
  <c r="AJ314" s="1"/>
  <c r="P314"/>
  <c r="N314"/>
  <c r="V314" s="1"/>
  <c r="AI314" s="1"/>
  <c r="CA210" s="1"/>
  <c r="AQ314"/>
  <c r="S314"/>
  <c r="AA314" s="1"/>
  <c r="AN314" s="1"/>
  <c r="CD210" s="1"/>
  <c r="Q314"/>
  <c r="Y314" s="1"/>
  <c r="AL314" s="1"/>
  <c r="M314"/>
  <c r="U314" s="1"/>
  <c r="AH314" s="1"/>
  <c r="BZ210" s="1"/>
  <c r="W315"/>
  <c r="AJ315" s="1"/>
  <c r="P315"/>
  <c r="N315"/>
  <c r="V315" s="1"/>
  <c r="AI315" s="1"/>
  <c r="CA211" s="1"/>
  <c r="AQ315"/>
  <c r="S315"/>
  <c r="AA315" s="1"/>
  <c r="AN315" s="1"/>
  <c r="CD211" s="1"/>
  <c r="Q315"/>
  <c r="Y315" s="1"/>
  <c r="AL315" s="1"/>
  <c r="M315"/>
  <c r="U315" s="1"/>
  <c r="AH315" s="1"/>
  <c r="BZ211" s="1"/>
  <c r="W316"/>
  <c r="AJ316" s="1"/>
  <c r="P316"/>
  <c r="N316"/>
  <c r="V316" s="1"/>
  <c r="AI316" s="1"/>
  <c r="CA212" s="1"/>
  <c r="AQ316"/>
  <c r="S316"/>
  <c r="AA316" s="1"/>
  <c r="AN316" s="1"/>
  <c r="CD212" s="1"/>
  <c r="Q316"/>
  <c r="Y316" s="1"/>
  <c r="AL316" s="1"/>
  <c r="M316"/>
  <c r="U316" s="1"/>
  <c r="AH316" s="1"/>
  <c r="BZ212" s="1"/>
  <c r="W317"/>
  <c r="AJ317" s="1"/>
  <c r="P317"/>
  <c r="N317"/>
  <c r="V317" s="1"/>
  <c r="AI317" s="1"/>
  <c r="CA213" s="1"/>
  <c r="AQ317"/>
  <c r="S317"/>
  <c r="AA317" s="1"/>
  <c r="AN317" s="1"/>
  <c r="CD213" s="1"/>
  <c r="Q317"/>
  <c r="Y317" s="1"/>
  <c r="AL317" s="1"/>
  <c r="M317"/>
  <c r="U317" s="1"/>
  <c r="AH317" s="1"/>
  <c r="BZ213" s="1"/>
  <c r="W318"/>
  <c r="AJ318" s="1"/>
  <c r="P318"/>
  <c r="N318"/>
  <c r="V318" s="1"/>
  <c r="AI318" s="1"/>
  <c r="CA214" s="1"/>
  <c r="AQ318"/>
  <c r="S318"/>
  <c r="AA318" s="1"/>
  <c r="AN318" s="1"/>
  <c r="CD214" s="1"/>
  <c r="Q318"/>
  <c r="Y318" s="1"/>
  <c r="AL318" s="1"/>
  <c r="M318"/>
  <c r="U318" s="1"/>
  <c r="AH318" s="1"/>
  <c r="BZ214" s="1"/>
  <c r="O306"/>
  <c r="O308"/>
  <c r="O310"/>
  <c r="O312"/>
  <c r="AQ307"/>
  <c r="S307"/>
  <c r="AA307" s="1"/>
  <c r="AN307" s="1"/>
  <c r="Q307"/>
  <c r="Y307" s="1"/>
  <c r="AL307" s="1"/>
  <c r="M307"/>
  <c r="U307" s="1"/>
  <c r="AH307" s="1"/>
  <c r="AQ309"/>
  <c r="S309"/>
  <c r="AA309" s="1"/>
  <c r="AN309" s="1"/>
  <c r="Q309"/>
  <c r="Y309" s="1"/>
  <c r="AL309" s="1"/>
  <c r="M309"/>
  <c r="U309" s="1"/>
  <c r="AH309" s="1"/>
  <c r="AQ311"/>
  <c r="S311"/>
  <c r="AA311" s="1"/>
  <c r="AN311" s="1"/>
  <c r="Q311"/>
  <c r="Y311" s="1"/>
  <c r="AL311" s="1"/>
  <c r="M311"/>
  <c r="U311" s="1"/>
  <c r="AH311" s="1"/>
  <c r="N307"/>
  <c r="V307" s="1"/>
  <c r="AI307" s="1"/>
  <c r="W307"/>
  <c r="AJ307" s="1"/>
  <c r="N309"/>
  <c r="V309" s="1"/>
  <c r="AI309" s="1"/>
  <c r="W309"/>
  <c r="AJ309" s="1"/>
  <c r="N311"/>
  <c r="V311" s="1"/>
  <c r="AI311" s="1"/>
  <c r="W311"/>
  <c r="AJ311" s="1"/>
  <c r="O313"/>
  <c r="Y21" i="11"/>
  <c r="Z21" s="1"/>
  <c r="O60"/>
  <c r="O68"/>
  <c r="O69"/>
  <c r="O70"/>
  <c r="O72"/>
  <c r="O76"/>
  <c r="O80"/>
  <c r="O82"/>
  <c r="O84"/>
  <c r="O87"/>
  <c r="O89"/>
  <c r="O92"/>
  <c r="O94"/>
  <c r="O97"/>
  <c r="O98"/>
  <c r="O110"/>
  <c r="O112"/>
  <c r="O114"/>
  <c r="O116"/>
  <c r="O118"/>
  <c r="O120"/>
  <c r="O134"/>
  <c r="O137"/>
  <c r="O146"/>
  <c r="CB102" s="1"/>
  <c r="O148"/>
  <c r="O150"/>
  <c r="CB75" s="1"/>
  <c r="O152"/>
  <c r="CB77" s="1"/>
  <c r="O155"/>
  <c r="O157"/>
  <c r="O159"/>
  <c r="O164"/>
  <c r="CB80" s="1"/>
  <c r="O166"/>
  <c r="CB82" s="1"/>
  <c r="O168"/>
  <c r="CB84" s="1"/>
  <c r="O170"/>
  <c r="O182"/>
  <c r="CB130" s="1"/>
  <c r="O186"/>
  <c r="CB134" s="1"/>
  <c r="O190"/>
  <c r="CB110" s="1"/>
  <c r="O192"/>
  <c r="CB112" s="1"/>
  <c r="O194"/>
  <c r="CB114" s="1"/>
  <c r="O196"/>
  <c r="O198"/>
  <c r="O200"/>
  <c r="O202"/>
  <c r="O204"/>
  <c r="O206"/>
  <c r="CB116" s="1"/>
  <c r="O208"/>
  <c r="CB118" s="1"/>
  <c r="O213"/>
  <c r="O215"/>
  <c r="O217"/>
  <c r="O219"/>
  <c r="O221"/>
  <c r="O223"/>
  <c r="O297"/>
  <c r="O86"/>
  <c r="O88"/>
  <c r="O90"/>
  <c r="O91"/>
  <c r="O93"/>
  <c r="O95"/>
  <c r="O96"/>
  <c r="O99"/>
  <c r="O103"/>
  <c r="O107"/>
  <c r="O122"/>
  <c r="O124"/>
  <c r="O126"/>
  <c r="BU51" s="1"/>
  <c r="O128"/>
  <c r="CB71" s="1"/>
  <c r="O131"/>
  <c r="CB74" s="1"/>
  <c r="O133"/>
  <c r="O151"/>
  <c r="CB76" s="1"/>
  <c r="O162"/>
  <c r="O171"/>
  <c r="BU52" s="1"/>
  <c r="O173"/>
  <c r="CB104" s="1"/>
  <c r="O177"/>
  <c r="CB108" s="1"/>
  <c r="O178"/>
  <c r="CB109" s="1"/>
  <c r="O184"/>
  <c r="CB132" s="1"/>
  <c r="O188"/>
  <c r="O233"/>
  <c r="CB124" s="1"/>
  <c r="O235"/>
  <c r="CB154" s="1"/>
  <c r="O237"/>
  <c r="CB126" s="1"/>
  <c r="O239"/>
  <c r="O241"/>
  <c r="O243"/>
  <c r="O245"/>
  <c r="O247"/>
  <c r="O249"/>
  <c r="CB159" s="1"/>
  <c r="O251"/>
  <c r="CB171" s="1"/>
  <c r="O253"/>
  <c r="CB161" s="1"/>
  <c r="O255"/>
  <c r="O257"/>
  <c r="O259"/>
  <c r="O261"/>
  <c r="O263"/>
  <c r="O265"/>
  <c r="O267"/>
  <c r="CB164" s="1"/>
  <c r="O269"/>
  <c r="CB166" s="1"/>
  <c r="O271"/>
  <c r="CB168" s="1"/>
  <c r="O273"/>
  <c r="O275"/>
  <c r="O277"/>
  <c r="O279"/>
  <c r="O281"/>
  <c r="O283"/>
  <c r="O285"/>
  <c r="O287"/>
  <c r="O289"/>
  <c r="O291"/>
  <c r="O293"/>
  <c r="CB172" s="1"/>
  <c r="O295"/>
  <c r="CB174" s="1"/>
  <c r="Y16"/>
  <c r="Z16" s="1"/>
  <c r="Y28"/>
  <c r="Z28" s="1"/>
  <c r="O52"/>
  <c r="O54"/>
  <c r="O55"/>
  <c r="O57"/>
  <c r="O61"/>
  <c r="O66"/>
  <c r="O67"/>
  <c r="O74"/>
  <c r="O224"/>
  <c r="CB136" s="1"/>
  <c r="CB151"/>
  <c r="BU55"/>
  <c r="CB157"/>
  <c r="BU59"/>
  <c r="CB176"/>
  <c r="BU62"/>
  <c r="O174"/>
  <c r="CB105" s="1"/>
  <c r="O181"/>
  <c r="CB147" s="1"/>
  <c r="O185"/>
  <c r="CB133" s="1"/>
  <c r="O189"/>
  <c r="O191"/>
  <c r="CB111" s="1"/>
  <c r="O193"/>
  <c r="CB113" s="1"/>
  <c r="O195"/>
  <c r="CB115" s="1"/>
  <c r="O197"/>
  <c r="O199"/>
  <c r="O201"/>
  <c r="O203"/>
  <c r="O205"/>
  <c r="O207"/>
  <c r="CB117" s="1"/>
  <c r="O209"/>
  <c r="CB119" s="1"/>
  <c r="O212"/>
  <c r="CB122" s="1"/>
  <c r="O214"/>
  <c r="O216"/>
  <c r="O218"/>
  <c r="O220"/>
  <c r="O222"/>
  <c r="O225"/>
  <c r="CB137" s="1"/>
  <c r="O227"/>
  <c r="CB149" s="1"/>
  <c r="O229"/>
  <c r="CB139" s="1"/>
  <c r="O231"/>
  <c r="Y10"/>
  <c r="Z10" s="1"/>
  <c r="Y14"/>
  <c r="Z14" s="1"/>
  <c r="Y18"/>
  <c r="Z18" s="1"/>
  <c r="Y19"/>
  <c r="Z19" s="1"/>
  <c r="Y20"/>
  <c r="Z20" s="1"/>
  <c r="Y23"/>
  <c r="Z23" s="1"/>
  <c r="Y27"/>
  <c r="Z27" s="1"/>
  <c r="O41"/>
  <c r="O42"/>
  <c r="O43"/>
  <c r="O44"/>
  <c r="O45"/>
  <c r="O46"/>
  <c r="O47"/>
  <c r="O48"/>
  <c r="O49"/>
  <c r="O50"/>
  <c r="O51"/>
  <c r="O53"/>
  <c r="O56"/>
  <c r="O58"/>
  <c r="O59"/>
  <c r="O71"/>
  <c r="O73"/>
  <c r="O75"/>
  <c r="O77"/>
  <c r="O79"/>
  <c r="O81"/>
  <c r="O83"/>
  <c r="O85"/>
  <c r="O109"/>
  <c r="O111"/>
  <c r="O113"/>
  <c r="O115"/>
  <c r="O117"/>
  <c r="O119"/>
  <c r="O121"/>
  <c r="O123"/>
  <c r="O129"/>
  <c r="CB72" s="1"/>
  <c r="O141"/>
  <c r="O143"/>
  <c r="CB99" s="1"/>
  <c r="O145"/>
  <c r="CB101" s="1"/>
  <c r="O147"/>
  <c r="CB103" s="1"/>
  <c r="O149"/>
  <c r="O161"/>
  <c r="O163"/>
  <c r="O165"/>
  <c r="CB81" s="1"/>
  <c r="O167"/>
  <c r="CB83" s="1"/>
  <c r="O169"/>
  <c r="CB85" s="1"/>
  <c r="O296"/>
  <c r="CB175" s="1"/>
  <c r="CB40"/>
  <c r="BT40"/>
  <c r="S40"/>
  <c r="Q40"/>
  <c r="M40"/>
  <c r="BU40"/>
  <c r="W40"/>
  <c r="P40"/>
  <c r="N40"/>
  <c r="O39"/>
  <c r="O38" s="1"/>
  <c r="W52"/>
  <c r="AJ52" s="1"/>
  <c r="P52"/>
  <c r="N52"/>
  <c r="V52" s="1"/>
  <c r="AI52" s="1"/>
  <c r="BT52"/>
  <c r="S52"/>
  <c r="AA52" s="1"/>
  <c r="AN52" s="1"/>
  <c r="Q52"/>
  <c r="Y52" s="1"/>
  <c r="AL52" s="1"/>
  <c r="M52"/>
  <c r="U52" s="1"/>
  <c r="AH52" s="1"/>
  <c r="W54"/>
  <c r="AJ54" s="1"/>
  <c r="P54"/>
  <c r="N54"/>
  <c r="V54" s="1"/>
  <c r="AI54" s="1"/>
  <c r="BT54"/>
  <c r="S54"/>
  <c r="AA54" s="1"/>
  <c r="AN54" s="1"/>
  <c r="Q54"/>
  <c r="Y54" s="1"/>
  <c r="AL54" s="1"/>
  <c r="M54"/>
  <c r="U54" s="1"/>
  <c r="AH54" s="1"/>
  <c r="W55"/>
  <c r="AJ55" s="1"/>
  <c r="P55"/>
  <c r="N55"/>
  <c r="V55" s="1"/>
  <c r="AI55" s="1"/>
  <c r="BT55"/>
  <c r="S55"/>
  <c r="AA55" s="1"/>
  <c r="AN55" s="1"/>
  <c r="Q55"/>
  <c r="Y55" s="1"/>
  <c r="AL55" s="1"/>
  <c r="M55"/>
  <c r="U55" s="1"/>
  <c r="AH55" s="1"/>
  <c r="W57"/>
  <c r="AJ57" s="1"/>
  <c r="P57"/>
  <c r="N57"/>
  <c r="V57" s="1"/>
  <c r="AI57" s="1"/>
  <c r="BT57"/>
  <c r="S57"/>
  <c r="AA57" s="1"/>
  <c r="AN57" s="1"/>
  <c r="Q57"/>
  <c r="Y57" s="1"/>
  <c r="AL57" s="1"/>
  <c r="M57"/>
  <c r="U57" s="1"/>
  <c r="AH57" s="1"/>
  <c r="W60"/>
  <c r="AJ60" s="1"/>
  <c r="P60"/>
  <c r="N60"/>
  <c r="V60" s="1"/>
  <c r="AI60" s="1"/>
  <c r="CD62" s="1"/>
  <c r="CB62"/>
  <c r="BT60"/>
  <c r="S60"/>
  <c r="AA60" s="1"/>
  <c r="AN60" s="1"/>
  <c r="CG62" s="1"/>
  <c r="Q60"/>
  <c r="Y60" s="1"/>
  <c r="AL60" s="1"/>
  <c r="M60"/>
  <c r="U60" s="1"/>
  <c r="AH60" s="1"/>
  <c r="CC62" s="1"/>
  <c r="W63"/>
  <c r="AJ63" s="1"/>
  <c r="P63"/>
  <c r="N63"/>
  <c r="V63" s="1"/>
  <c r="AI63" s="1"/>
  <c r="CD87" s="1"/>
  <c r="CB87"/>
  <c r="BT63"/>
  <c r="S63"/>
  <c r="AA63" s="1"/>
  <c r="AN63" s="1"/>
  <c r="CG87" s="1"/>
  <c r="Q63"/>
  <c r="Y63" s="1"/>
  <c r="AL63" s="1"/>
  <c r="M63"/>
  <c r="U63" s="1"/>
  <c r="AH63" s="1"/>
  <c r="CC87" s="1"/>
  <c r="W65"/>
  <c r="AJ65" s="1"/>
  <c r="P65"/>
  <c r="N65"/>
  <c r="V65" s="1"/>
  <c r="AI65" s="1"/>
  <c r="CD91" s="1"/>
  <c r="BU46"/>
  <c r="CB91"/>
  <c r="BT65"/>
  <c r="S65"/>
  <c r="AA65" s="1"/>
  <c r="AN65" s="1"/>
  <c r="CG91" s="1"/>
  <c r="Q65"/>
  <c r="Y65" s="1"/>
  <c r="AL65" s="1"/>
  <c r="M65"/>
  <c r="U65" s="1"/>
  <c r="AH65" s="1"/>
  <c r="CC91" s="1"/>
  <c r="BT67"/>
  <c r="S67"/>
  <c r="AA67" s="1"/>
  <c r="AN67" s="1"/>
  <c r="CG48" s="1"/>
  <c r="Q67"/>
  <c r="Y67" s="1"/>
  <c r="AL67" s="1"/>
  <c r="M67"/>
  <c r="U67" s="1"/>
  <c r="AH67" s="1"/>
  <c r="CC48" s="1"/>
  <c r="W67"/>
  <c r="AJ67" s="1"/>
  <c r="P67"/>
  <c r="N67"/>
  <c r="V67" s="1"/>
  <c r="AI67" s="1"/>
  <c r="CD48" s="1"/>
  <c r="CB48"/>
  <c r="BT69"/>
  <c r="S69"/>
  <c r="AA69" s="1"/>
  <c r="AN69" s="1"/>
  <c r="CG50" s="1"/>
  <c r="Q69"/>
  <c r="Y69" s="1"/>
  <c r="AL69" s="1"/>
  <c r="M69"/>
  <c r="U69" s="1"/>
  <c r="AH69" s="1"/>
  <c r="CC50" s="1"/>
  <c r="W69"/>
  <c r="AJ69" s="1"/>
  <c r="P69"/>
  <c r="N69"/>
  <c r="V69" s="1"/>
  <c r="AI69" s="1"/>
  <c r="CD50" s="1"/>
  <c r="CB50"/>
  <c r="CB88"/>
  <c r="BT87"/>
  <c r="S87"/>
  <c r="AA87" s="1"/>
  <c r="AN87" s="1"/>
  <c r="CG88" s="1"/>
  <c r="Q87"/>
  <c r="Y87" s="1"/>
  <c r="AL87" s="1"/>
  <c r="M87"/>
  <c r="U87" s="1"/>
  <c r="AH87" s="1"/>
  <c r="CC88" s="1"/>
  <c r="W87"/>
  <c r="AJ87" s="1"/>
  <c r="P87"/>
  <c r="N87"/>
  <c r="V87" s="1"/>
  <c r="AI87" s="1"/>
  <c r="CD88" s="1"/>
  <c r="BT89"/>
  <c r="S89"/>
  <c r="AA89" s="1"/>
  <c r="AN89" s="1"/>
  <c r="CG57" s="1"/>
  <c r="Q89"/>
  <c r="Y89" s="1"/>
  <c r="AL89" s="1"/>
  <c r="M89"/>
  <c r="U89" s="1"/>
  <c r="AH89" s="1"/>
  <c r="CC57" s="1"/>
  <c r="W89"/>
  <c r="AJ89" s="1"/>
  <c r="P89"/>
  <c r="N89"/>
  <c r="V89" s="1"/>
  <c r="AI89" s="1"/>
  <c r="CD57" s="1"/>
  <c r="CB57"/>
  <c r="BT91"/>
  <c r="S91"/>
  <c r="AA91" s="1"/>
  <c r="AN91" s="1"/>
  <c r="Q91"/>
  <c r="Y91" s="1"/>
  <c r="AL91" s="1"/>
  <c r="M91"/>
  <c r="U91" s="1"/>
  <c r="AH91" s="1"/>
  <c r="W91"/>
  <c r="AJ91" s="1"/>
  <c r="P91"/>
  <c r="N91"/>
  <c r="V91" s="1"/>
  <c r="AI91" s="1"/>
  <c r="BT93"/>
  <c r="S93"/>
  <c r="AA93" s="1"/>
  <c r="AN93" s="1"/>
  <c r="Q93"/>
  <c r="Y93" s="1"/>
  <c r="AL93" s="1"/>
  <c r="M93"/>
  <c r="U93" s="1"/>
  <c r="AH93" s="1"/>
  <c r="W93"/>
  <c r="AJ93" s="1"/>
  <c r="P93"/>
  <c r="N93"/>
  <c r="V93" s="1"/>
  <c r="AI93" s="1"/>
  <c r="BT95"/>
  <c r="S95"/>
  <c r="AA95" s="1"/>
  <c r="AN95" s="1"/>
  <c r="Q95"/>
  <c r="Y95" s="1"/>
  <c r="AL95" s="1"/>
  <c r="M95"/>
  <c r="U95" s="1"/>
  <c r="AH95" s="1"/>
  <c r="W95"/>
  <c r="AJ95" s="1"/>
  <c r="P95"/>
  <c r="N95"/>
  <c r="V95" s="1"/>
  <c r="AI95" s="1"/>
  <c r="BT97"/>
  <c r="S97"/>
  <c r="AA97" s="1"/>
  <c r="AN97" s="1"/>
  <c r="Q97"/>
  <c r="Y97" s="1"/>
  <c r="AL97" s="1"/>
  <c r="M97"/>
  <c r="U97" s="1"/>
  <c r="AH97" s="1"/>
  <c r="W97"/>
  <c r="AJ97" s="1"/>
  <c r="P97"/>
  <c r="N97"/>
  <c r="V97" s="1"/>
  <c r="AI97" s="1"/>
  <c r="BT99"/>
  <c r="S99"/>
  <c r="AA99" s="1"/>
  <c r="AN99" s="1"/>
  <c r="Q99"/>
  <c r="Y99" s="1"/>
  <c r="AL99" s="1"/>
  <c r="M99"/>
  <c r="U99" s="1"/>
  <c r="AH99" s="1"/>
  <c r="W99"/>
  <c r="AJ99" s="1"/>
  <c r="P99"/>
  <c r="N99"/>
  <c r="V99" s="1"/>
  <c r="AI99" s="1"/>
  <c r="W100"/>
  <c r="AJ100" s="1"/>
  <c r="P100"/>
  <c r="N100"/>
  <c r="V100" s="1"/>
  <c r="AI100" s="1"/>
  <c r="BT100"/>
  <c r="S100"/>
  <c r="AA100" s="1"/>
  <c r="AN100" s="1"/>
  <c r="Q100"/>
  <c r="Y100" s="1"/>
  <c r="AL100" s="1"/>
  <c r="M100"/>
  <c r="U100" s="1"/>
  <c r="AH100" s="1"/>
  <c r="BT101"/>
  <c r="S101"/>
  <c r="AA101" s="1"/>
  <c r="AN101" s="1"/>
  <c r="CG89" s="1"/>
  <c r="Q101"/>
  <c r="Y101" s="1"/>
  <c r="AL101" s="1"/>
  <c r="M101"/>
  <c r="U101" s="1"/>
  <c r="AH101" s="1"/>
  <c r="CC89" s="1"/>
  <c r="W101"/>
  <c r="AJ101" s="1"/>
  <c r="P101"/>
  <c r="N101"/>
  <c r="V101" s="1"/>
  <c r="AI101" s="1"/>
  <c r="CD89" s="1"/>
  <c r="CB89"/>
  <c r="W102"/>
  <c r="AJ102" s="1"/>
  <c r="P102"/>
  <c r="N102"/>
  <c r="V102" s="1"/>
  <c r="AI102" s="1"/>
  <c r="CD90" s="1"/>
  <c r="CB90"/>
  <c r="BT102"/>
  <c r="S102"/>
  <c r="AA102" s="1"/>
  <c r="AN102" s="1"/>
  <c r="CG90" s="1"/>
  <c r="Q102"/>
  <c r="Y102" s="1"/>
  <c r="AL102" s="1"/>
  <c r="M102"/>
  <c r="U102" s="1"/>
  <c r="AH102" s="1"/>
  <c r="CC90" s="1"/>
  <c r="BT103"/>
  <c r="S103"/>
  <c r="AA103" s="1"/>
  <c r="AN103" s="1"/>
  <c r="CG65" s="1"/>
  <c r="Q103"/>
  <c r="Y103" s="1"/>
  <c r="AL103" s="1"/>
  <c r="M103"/>
  <c r="U103" s="1"/>
  <c r="AH103" s="1"/>
  <c r="CC65" s="1"/>
  <c r="W103"/>
  <c r="AJ103" s="1"/>
  <c r="P103"/>
  <c r="N103"/>
  <c r="V103" s="1"/>
  <c r="AI103" s="1"/>
  <c r="CD65" s="1"/>
  <c r="CB65"/>
  <c r="W104"/>
  <c r="AJ104" s="1"/>
  <c r="P104"/>
  <c r="N104"/>
  <c r="V104" s="1"/>
  <c r="AI104" s="1"/>
  <c r="CD66" s="1"/>
  <c r="CB66"/>
  <c r="BT104"/>
  <c r="S104"/>
  <c r="AA104" s="1"/>
  <c r="AN104" s="1"/>
  <c r="CG66" s="1"/>
  <c r="Q104"/>
  <c r="Y104" s="1"/>
  <c r="AL104" s="1"/>
  <c r="M104"/>
  <c r="U104" s="1"/>
  <c r="AH104" s="1"/>
  <c r="CC66" s="1"/>
  <c r="BT105"/>
  <c r="S105"/>
  <c r="AA105" s="1"/>
  <c r="AN105" s="1"/>
  <c r="CG67" s="1"/>
  <c r="Q105"/>
  <c r="Y105" s="1"/>
  <c r="AL105" s="1"/>
  <c r="M105"/>
  <c r="U105" s="1"/>
  <c r="AH105" s="1"/>
  <c r="CC67" s="1"/>
  <c r="W105"/>
  <c r="AJ105" s="1"/>
  <c r="P105"/>
  <c r="N105"/>
  <c r="V105" s="1"/>
  <c r="AI105" s="1"/>
  <c r="CD67" s="1"/>
  <c r="CB67"/>
  <c r="W106"/>
  <c r="AJ106" s="1"/>
  <c r="P106"/>
  <c r="N106"/>
  <c r="V106" s="1"/>
  <c r="AI106" s="1"/>
  <c r="CD68" s="1"/>
  <c r="CB68"/>
  <c r="BT106"/>
  <c r="S106"/>
  <c r="AA106" s="1"/>
  <c r="AN106" s="1"/>
  <c r="CG68" s="1"/>
  <c r="Q106"/>
  <c r="Y106" s="1"/>
  <c r="AL106" s="1"/>
  <c r="M106"/>
  <c r="U106" s="1"/>
  <c r="AH106" s="1"/>
  <c r="CC68" s="1"/>
  <c r="BT107"/>
  <c r="S107"/>
  <c r="AA107" s="1"/>
  <c r="AN107" s="1"/>
  <c r="Q107"/>
  <c r="Y107" s="1"/>
  <c r="AL107" s="1"/>
  <c r="M107"/>
  <c r="U107" s="1"/>
  <c r="AH107" s="1"/>
  <c r="W107"/>
  <c r="AJ107" s="1"/>
  <c r="P107"/>
  <c r="N107"/>
  <c r="V107" s="1"/>
  <c r="AI107" s="1"/>
  <c r="BU41"/>
  <c r="W41"/>
  <c r="AJ41" s="1"/>
  <c r="P41"/>
  <c r="N41"/>
  <c r="V41" s="1"/>
  <c r="AI41" s="1"/>
  <c r="CD41" s="1"/>
  <c r="CB41"/>
  <c r="BT41"/>
  <c r="S41"/>
  <c r="AA41" s="1"/>
  <c r="AN41" s="1"/>
  <c r="CG41" s="1"/>
  <c r="Q41"/>
  <c r="Y41" s="1"/>
  <c r="AL41" s="1"/>
  <c r="M41"/>
  <c r="U41" s="1"/>
  <c r="AH41" s="1"/>
  <c r="CC41" s="1"/>
  <c r="W42"/>
  <c r="AJ42" s="1"/>
  <c r="P42"/>
  <c r="N42"/>
  <c r="V42" s="1"/>
  <c r="AI42" s="1"/>
  <c r="CD42" s="1"/>
  <c r="CB42"/>
  <c r="BT42"/>
  <c r="S42"/>
  <c r="AA42" s="1"/>
  <c r="AN42" s="1"/>
  <c r="CG42" s="1"/>
  <c r="Q42"/>
  <c r="Y42" s="1"/>
  <c r="AL42" s="1"/>
  <c r="M42"/>
  <c r="U42" s="1"/>
  <c r="AH42" s="1"/>
  <c r="CC42" s="1"/>
  <c r="W43"/>
  <c r="AJ43" s="1"/>
  <c r="P43"/>
  <c r="N43"/>
  <c r="V43" s="1"/>
  <c r="AI43" s="1"/>
  <c r="CD43" s="1"/>
  <c r="CB43"/>
  <c r="BT43"/>
  <c r="S43"/>
  <c r="AA43" s="1"/>
  <c r="AN43" s="1"/>
  <c r="CG43" s="1"/>
  <c r="Q43"/>
  <c r="Y43" s="1"/>
  <c r="AL43" s="1"/>
  <c r="M43"/>
  <c r="U43" s="1"/>
  <c r="AH43" s="1"/>
  <c r="CC43" s="1"/>
  <c r="W44"/>
  <c r="AJ44" s="1"/>
  <c r="P44"/>
  <c r="N44"/>
  <c r="V44" s="1"/>
  <c r="AI44" s="1"/>
  <c r="CD44" s="1"/>
  <c r="CB44"/>
  <c r="BT44"/>
  <c r="S44"/>
  <c r="AA44" s="1"/>
  <c r="AN44" s="1"/>
  <c r="CG44" s="1"/>
  <c r="Q44"/>
  <c r="Y44" s="1"/>
  <c r="AL44" s="1"/>
  <c r="M44"/>
  <c r="U44" s="1"/>
  <c r="AH44" s="1"/>
  <c r="CC44" s="1"/>
  <c r="W45"/>
  <c r="AJ45" s="1"/>
  <c r="P45"/>
  <c r="N45"/>
  <c r="V45" s="1"/>
  <c r="AI45" s="1"/>
  <c r="CD45" s="1"/>
  <c r="CB45"/>
  <c r="BT45"/>
  <c r="S45"/>
  <c r="AA45" s="1"/>
  <c r="AN45" s="1"/>
  <c r="CG45" s="1"/>
  <c r="Q45"/>
  <c r="Y45" s="1"/>
  <c r="AL45" s="1"/>
  <c r="M45"/>
  <c r="U45" s="1"/>
  <c r="AH45" s="1"/>
  <c r="CC45" s="1"/>
  <c r="W46"/>
  <c r="AJ46" s="1"/>
  <c r="P46"/>
  <c r="N46"/>
  <c r="V46" s="1"/>
  <c r="AI46" s="1"/>
  <c r="CD46" s="1"/>
  <c r="CB46"/>
  <c r="BT46"/>
  <c r="S46"/>
  <c r="AA46" s="1"/>
  <c r="AN46" s="1"/>
  <c r="CG46" s="1"/>
  <c r="Q46"/>
  <c r="Y46" s="1"/>
  <c r="AL46" s="1"/>
  <c r="M46"/>
  <c r="U46" s="1"/>
  <c r="AH46" s="1"/>
  <c r="CC46" s="1"/>
  <c r="W47"/>
  <c r="AJ47" s="1"/>
  <c r="P47"/>
  <c r="N47"/>
  <c r="V47" s="1"/>
  <c r="AI47" s="1"/>
  <c r="CD47" s="1"/>
  <c r="CB47"/>
  <c r="BT47"/>
  <c r="S47"/>
  <c r="AA47" s="1"/>
  <c r="AN47" s="1"/>
  <c r="CG47" s="1"/>
  <c r="Q47"/>
  <c r="Y47" s="1"/>
  <c r="AL47" s="1"/>
  <c r="M47"/>
  <c r="U47" s="1"/>
  <c r="AH47" s="1"/>
  <c r="CC47" s="1"/>
  <c r="W48"/>
  <c r="AJ48" s="1"/>
  <c r="P48"/>
  <c r="N48"/>
  <c r="V48" s="1"/>
  <c r="AI48" s="1"/>
  <c r="CD58" s="1"/>
  <c r="BU42"/>
  <c r="CB58"/>
  <c r="BT48"/>
  <c r="S48"/>
  <c r="AA48" s="1"/>
  <c r="AN48" s="1"/>
  <c r="CG58" s="1"/>
  <c r="Q48"/>
  <c r="Y48" s="1"/>
  <c r="AL48" s="1"/>
  <c r="M48"/>
  <c r="U48" s="1"/>
  <c r="AH48" s="1"/>
  <c r="CC58" s="1"/>
  <c r="W49"/>
  <c r="AJ49" s="1"/>
  <c r="P49"/>
  <c r="N49"/>
  <c r="V49" s="1"/>
  <c r="AI49" s="1"/>
  <c r="BT49"/>
  <c r="S49"/>
  <c r="AA49" s="1"/>
  <c r="AN49" s="1"/>
  <c r="Q49"/>
  <c r="Y49" s="1"/>
  <c r="AL49" s="1"/>
  <c r="M49"/>
  <c r="U49" s="1"/>
  <c r="AH49" s="1"/>
  <c r="W50"/>
  <c r="AJ50" s="1"/>
  <c r="P50"/>
  <c r="N50"/>
  <c r="V50" s="1"/>
  <c r="AI50" s="1"/>
  <c r="BT50"/>
  <c r="S50"/>
  <c r="AA50" s="1"/>
  <c r="AN50" s="1"/>
  <c r="Q50"/>
  <c r="Y50" s="1"/>
  <c r="AL50" s="1"/>
  <c r="M50"/>
  <c r="U50" s="1"/>
  <c r="AH50" s="1"/>
  <c r="W51"/>
  <c r="AJ51" s="1"/>
  <c r="P51"/>
  <c r="N51"/>
  <c r="V51" s="1"/>
  <c r="AI51" s="1"/>
  <c r="BT51"/>
  <c r="S51"/>
  <c r="AA51" s="1"/>
  <c r="AN51" s="1"/>
  <c r="Q51"/>
  <c r="Y51" s="1"/>
  <c r="AL51" s="1"/>
  <c r="M51"/>
  <c r="U51" s="1"/>
  <c r="AH51" s="1"/>
  <c r="W53"/>
  <c r="AJ53" s="1"/>
  <c r="P53"/>
  <c r="N53"/>
  <c r="V53" s="1"/>
  <c r="AI53" s="1"/>
  <c r="BT53"/>
  <c r="S53"/>
  <c r="AA53" s="1"/>
  <c r="AN53" s="1"/>
  <c r="Q53"/>
  <c r="Y53" s="1"/>
  <c r="AL53" s="1"/>
  <c r="M53"/>
  <c r="U53" s="1"/>
  <c r="AH53" s="1"/>
  <c r="W56"/>
  <c r="AJ56" s="1"/>
  <c r="P56"/>
  <c r="N56"/>
  <c r="V56" s="1"/>
  <c r="AI56" s="1"/>
  <c r="BT56"/>
  <c r="S56"/>
  <c r="AA56" s="1"/>
  <c r="AN56" s="1"/>
  <c r="Q56"/>
  <c r="Y56" s="1"/>
  <c r="AL56" s="1"/>
  <c r="M56"/>
  <c r="U56" s="1"/>
  <c r="AH56" s="1"/>
  <c r="W58"/>
  <c r="AJ58" s="1"/>
  <c r="P58"/>
  <c r="N58"/>
  <c r="V58" s="1"/>
  <c r="AI58" s="1"/>
  <c r="CD59" s="1"/>
  <c r="BU43"/>
  <c r="CB59"/>
  <c r="BT58"/>
  <c r="S58"/>
  <c r="AA58" s="1"/>
  <c r="AN58" s="1"/>
  <c r="CG59" s="1"/>
  <c r="Q58"/>
  <c r="Y58" s="1"/>
  <c r="AL58" s="1"/>
  <c r="M58"/>
  <c r="U58" s="1"/>
  <c r="AH58" s="1"/>
  <c r="CC59" s="1"/>
  <c r="W59"/>
  <c r="AJ59" s="1"/>
  <c r="P59"/>
  <c r="N59"/>
  <c r="V59" s="1"/>
  <c r="AI59" s="1"/>
  <c r="CD61" s="1"/>
  <c r="BU44"/>
  <c r="CB61"/>
  <c r="BT59"/>
  <c r="S59"/>
  <c r="AA59" s="1"/>
  <c r="AN59" s="1"/>
  <c r="CG61" s="1"/>
  <c r="Q59"/>
  <c r="Y59" s="1"/>
  <c r="AL59" s="1"/>
  <c r="M59"/>
  <c r="U59" s="1"/>
  <c r="AH59" s="1"/>
  <c r="CC61" s="1"/>
  <c r="W61"/>
  <c r="AJ61" s="1"/>
  <c r="P61"/>
  <c r="N61"/>
  <c r="V61" s="1"/>
  <c r="AI61" s="1"/>
  <c r="CD63" s="1"/>
  <c r="CB63"/>
  <c r="BT61"/>
  <c r="S61"/>
  <c r="AA61" s="1"/>
  <c r="AN61" s="1"/>
  <c r="CG63" s="1"/>
  <c r="Q61"/>
  <c r="Y61" s="1"/>
  <c r="AL61" s="1"/>
  <c r="M61"/>
  <c r="U61" s="1"/>
  <c r="AH61" s="1"/>
  <c r="CC63" s="1"/>
  <c r="CB86"/>
  <c r="W62"/>
  <c r="AJ62" s="1"/>
  <c r="P62"/>
  <c r="N62"/>
  <c r="V62" s="1"/>
  <c r="AI62" s="1"/>
  <c r="CD86" s="1"/>
  <c r="BU45"/>
  <c r="BT62"/>
  <c r="S62"/>
  <c r="AA62" s="1"/>
  <c r="AN62" s="1"/>
  <c r="CG86" s="1"/>
  <c r="Q62"/>
  <c r="Y62" s="1"/>
  <c r="AL62" s="1"/>
  <c r="M62"/>
  <c r="U62" s="1"/>
  <c r="AH62" s="1"/>
  <c r="CC86" s="1"/>
  <c r="W64"/>
  <c r="AJ64" s="1"/>
  <c r="P64"/>
  <c r="N64"/>
  <c r="V64" s="1"/>
  <c r="AI64" s="1"/>
  <c r="CD64" s="1"/>
  <c r="CB64"/>
  <c r="BT64"/>
  <c r="S64"/>
  <c r="AA64" s="1"/>
  <c r="AN64" s="1"/>
  <c r="CG64" s="1"/>
  <c r="Q64"/>
  <c r="Y64" s="1"/>
  <c r="AL64" s="1"/>
  <c r="M64"/>
  <c r="U64" s="1"/>
  <c r="AH64" s="1"/>
  <c r="CC64" s="1"/>
  <c r="W66"/>
  <c r="AJ66" s="1"/>
  <c r="P66"/>
  <c r="N66"/>
  <c r="V66" s="1"/>
  <c r="AI66" s="1"/>
  <c r="BT66"/>
  <c r="S66"/>
  <c r="AA66" s="1"/>
  <c r="AN66" s="1"/>
  <c r="Q66"/>
  <c r="Y66" s="1"/>
  <c r="AL66" s="1"/>
  <c r="M66"/>
  <c r="U66" s="1"/>
  <c r="AH66" s="1"/>
  <c r="W68"/>
  <c r="AJ68" s="1"/>
  <c r="P68"/>
  <c r="N68"/>
  <c r="V68" s="1"/>
  <c r="AI68" s="1"/>
  <c r="CD49" s="1"/>
  <c r="BT68"/>
  <c r="S68"/>
  <c r="AA68" s="1"/>
  <c r="AN68" s="1"/>
  <c r="CG49" s="1"/>
  <c r="Q68"/>
  <c r="Y68" s="1"/>
  <c r="AL68" s="1"/>
  <c r="M68"/>
  <c r="U68" s="1"/>
  <c r="AH68" s="1"/>
  <c r="CC49" s="1"/>
  <c r="CB49"/>
  <c r="W70"/>
  <c r="AJ70" s="1"/>
  <c r="P70"/>
  <c r="N70"/>
  <c r="V70" s="1"/>
  <c r="AI70" s="1"/>
  <c r="CD93" s="1"/>
  <c r="BU47"/>
  <c r="CB93"/>
  <c r="BT70"/>
  <c r="S70"/>
  <c r="AA70" s="1"/>
  <c r="AN70" s="1"/>
  <c r="CG93" s="1"/>
  <c r="Q70"/>
  <c r="Y70" s="1"/>
  <c r="AL70" s="1"/>
  <c r="M70"/>
  <c r="U70" s="1"/>
  <c r="AH70" s="1"/>
  <c r="CC93" s="1"/>
  <c r="CB94"/>
  <c r="BT71"/>
  <c r="S71"/>
  <c r="AA71" s="1"/>
  <c r="AN71" s="1"/>
  <c r="CG94" s="1"/>
  <c r="Q71"/>
  <c r="Y71" s="1"/>
  <c r="AL71" s="1"/>
  <c r="M71"/>
  <c r="U71" s="1"/>
  <c r="AH71" s="1"/>
  <c r="CC94" s="1"/>
  <c r="W71"/>
  <c r="AJ71" s="1"/>
  <c r="P71"/>
  <c r="N71"/>
  <c r="V71" s="1"/>
  <c r="AI71" s="1"/>
  <c r="CD94" s="1"/>
  <c r="W72"/>
  <c r="AJ72" s="1"/>
  <c r="P72"/>
  <c r="N72"/>
  <c r="V72" s="1"/>
  <c r="AI72" s="1"/>
  <c r="CD51" s="1"/>
  <c r="BT72"/>
  <c r="S72"/>
  <c r="AA72" s="1"/>
  <c r="AN72" s="1"/>
  <c r="CG51" s="1"/>
  <c r="Q72"/>
  <c r="Y72" s="1"/>
  <c r="AL72" s="1"/>
  <c r="M72"/>
  <c r="U72" s="1"/>
  <c r="AH72" s="1"/>
  <c r="CC51" s="1"/>
  <c r="CB51"/>
  <c r="BT73"/>
  <c r="S73"/>
  <c r="AA73" s="1"/>
  <c r="AN73" s="1"/>
  <c r="Q73"/>
  <c r="Y73" s="1"/>
  <c r="AL73" s="1"/>
  <c r="M73"/>
  <c r="U73" s="1"/>
  <c r="AH73" s="1"/>
  <c r="W73"/>
  <c r="AJ73" s="1"/>
  <c r="P73"/>
  <c r="N73"/>
  <c r="V73" s="1"/>
  <c r="AI73" s="1"/>
  <c r="W74"/>
  <c r="AJ74" s="1"/>
  <c r="P74"/>
  <c r="N74"/>
  <c r="V74" s="1"/>
  <c r="AI74" s="1"/>
  <c r="BT74"/>
  <c r="S74"/>
  <c r="AA74" s="1"/>
  <c r="AN74" s="1"/>
  <c r="Q74"/>
  <c r="Y74" s="1"/>
  <c r="AL74" s="1"/>
  <c r="M74"/>
  <c r="U74" s="1"/>
  <c r="AH74" s="1"/>
  <c r="BT75"/>
  <c r="S75"/>
  <c r="AA75" s="1"/>
  <c r="AN75" s="1"/>
  <c r="Q75"/>
  <c r="Y75" s="1"/>
  <c r="AL75" s="1"/>
  <c r="M75"/>
  <c r="U75" s="1"/>
  <c r="AH75" s="1"/>
  <c r="W75"/>
  <c r="AJ75" s="1"/>
  <c r="P75"/>
  <c r="N75"/>
  <c r="V75" s="1"/>
  <c r="AI75" s="1"/>
  <c r="W76"/>
  <c r="AJ76" s="1"/>
  <c r="P76"/>
  <c r="N76"/>
  <c r="V76" s="1"/>
  <c r="AI76" s="1"/>
  <c r="BT76"/>
  <c r="S76"/>
  <c r="AA76" s="1"/>
  <c r="AN76" s="1"/>
  <c r="Q76"/>
  <c r="Y76" s="1"/>
  <c r="AL76" s="1"/>
  <c r="M76"/>
  <c r="U76" s="1"/>
  <c r="AH76" s="1"/>
  <c r="BT77"/>
  <c r="S77"/>
  <c r="AA77" s="1"/>
  <c r="AN77" s="1"/>
  <c r="Q77"/>
  <c r="Y77" s="1"/>
  <c r="AL77" s="1"/>
  <c r="M77"/>
  <c r="U77" s="1"/>
  <c r="AH77" s="1"/>
  <c r="W77"/>
  <c r="AJ77" s="1"/>
  <c r="P77"/>
  <c r="N77"/>
  <c r="V77" s="1"/>
  <c r="AI77" s="1"/>
  <c r="W78"/>
  <c r="AJ78" s="1"/>
  <c r="P78"/>
  <c r="N78"/>
  <c r="V78" s="1"/>
  <c r="AI78" s="1"/>
  <c r="BT78"/>
  <c r="S78"/>
  <c r="AA78" s="1"/>
  <c r="AN78" s="1"/>
  <c r="Q78"/>
  <c r="Y78" s="1"/>
  <c r="AL78" s="1"/>
  <c r="M78"/>
  <c r="U78" s="1"/>
  <c r="AH78" s="1"/>
  <c r="BT79"/>
  <c r="S79"/>
  <c r="AA79" s="1"/>
  <c r="AN79" s="1"/>
  <c r="Q79"/>
  <c r="Y79" s="1"/>
  <c r="AL79" s="1"/>
  <c r="M79"/>
  <c r="U79" s="1"/>
  <c r="AH79" s="1"/>
  <c r="W79"/>
  <c r="AJ79" s="1"/>
  <c r="P79"/>
  <c r="N79"/>
  <c r="V79" s="1"/>
  <c r="AI79" s="1"/>
  <c r="W80"/>
  <c r="AJ80" s="1"/>
  <c r="P80"/>
  <c r="N80"/>
  <c r="V80" s="1"/>
  <c r="AI80" s="1"/>
  <c r="BT80"/>
  <c r="S80"/>
  <c r="AA80" s="1"/>
  <c r="AN80" s="1"/>
  <c r="Q80"/>
  <c r="Y80" s="1"/>
  <c r="AL80" s="1"/>
  <c r="M80"/>
  <c r="U80" s="1"/>
  <c r="AH80" s="1"/>
  <c r="BT81"/>
  <c r="S81"/>
  <c r="AA81" s="1"/>
  <c r="AN81" s="1"/>
  <c r="Q81"/>
  <c r="Y81" s="1"/>
  <c r="AL81" s="1"/>
  <c r="M81"/>
  <c r="U81" s="1"/>
  <c r="AH81" s="1"/>
  <c r="W81"/>
  <c r="AJ81" s="1"/>
  <c r="P81"/>
  <c r="N81"/>
  <c r="V81" s="1"/>
  <c r="AI81" s="1"/>
  <c r="W82"/>
  <c r="AJ82" s="1"/>
  <c r="P82"/>
  <c r="N82"/>
  <c r="V82" s="1"/>
  <c r="AI82" s="1"/>
  <c r="BT82"/>
  <c r="S82"/>
  <c r="AA82" s="1"/>
  <c r="AN82" s="1"/>
  <c r="Q82"/>
  <c r="Y82" s="1"/>
  <c r="AL82" s="1"/>
  <c r="M82"/>
  <c r="U82" s="1"/>
  <c r="AH82" s="1"/>
  <c r="BT83"/>
  <c r="S83"/>
  <c r="AA83" s="1"/>
  <c r="AN83" s="1"/>
  <c r="CG52" s="1"/>
  <c r="Q83"/>
  <c r="Y83" s="1"/>
  <c r="AL83" s="1"/>
  <c r="M83"/>
  <c r="U83" s="1"/>
  <c r="AH83" s="1"/>
  <c r="CC52" s="1"/>
  <c r="W83"/>
  <c r="AJ83" s="1"/>
  <c r="P83"/>
  <c r="N83"/>
  <c r="V83" s="1"/>
  <c r="AI83" s="1"/>
  <c r="CD52" s="1"/>
  <c r="CB52"/>
  <c r="W84"/>
  <c r="AJ84" s="1"/>
  <c r="P84"/>
  <c r="N84"/>
  <c r="V84" s="1"/>
  <c r="AI84" s="1"/>
  <c r="CD53" s="1"/>
  <c r="BT84"/>
  <c r="S84"/>
  <c r="AA84" s="1"/>
  <c r="AN84" s="1"/>
  <c r="CG53" s="1"/>
  <c r="Q84"/>
  <c r="Y84" s="1"/>
  <c r="AL84" s="1"/>
  <c r="M84"/>
  <c r="U84" s="1"/>
  <c r="AH84" s="1"/>
  <c r="CC53" s="1"/>
  <c r="CB53"/>
  <c r="BT85"/>
  <c r="S85"/>
  <c r="AA85" s="1"/>
  <c r="AN85" s="1"/>
  <c r="CG54" s="1"/>
  <c r="Q85"/>
  <c r="Y85" s="1"/>
  <c r="AL85" s="1"/>
  <c r="M85"/>
  <c r="U85" s="1"/>
  <c r="AH85" s="1"/>
  <c r="CC54" s="1"/>
  <c r="W85"/>
  <c r="AJ85" s="1"/>
  <c r="P85"/>
  <c r="N85"/>
  <c r="V85" s="1"/>
  <c r="AI85" s="1"/>
  <c r="CD54" s="1"/>
  <c r="CB54"/>
  <c r="W86"/>
  <c r="AJ86" s="1"/>
  <c r="P86"/>
  <c r="N86"/>
  <c r="V86" s="1"/>
  <c r="AI86" s="1"/>
  <c r="CD55" s="1"/>
  <c r="BT86"/>
  <c r="S86"/>
  <c r="AA86" s="1"/>
  <c r="AN86" s="1"/>
  <c r="CG55" s="1"/>
  <c r="Q86"/>
  <c r="Y86" s="1"/>
  <c r="AL86" s="1"/>
  <c r="M86"/>
  <c r="U86" s="1"/>
  <c r="AH86" s="1"/>
  <c r="CC55" s="1"/>
  <c r="CB55"/>
  <c r="W88"/>
  <c r="AJ88" s="1"/>
  <c r="P88"/>
  <c r="N88"/>
  <c r="V88" s="1"/>
  <c r="AI88" s="1"/>
  <c r="CD56" s="1"/>
  <c r="BT88"/>
  <c r="S88"/>
  <c r="AA88" s="1"/>
  <c r="AN88" s="1"/>
  <c r="CG56" s="1"/>
  <c r="Q88"/>
  <c r="Y88" s="1"/>
  <c r="AL88" s="1"/>
  <c r="M88"/>
  <c r="U88" s="1"/>
  <c r="AH88" s="1"/>
  <c r="CC56" s="1"/>
  <c r="CB56"/>
  <c r="W90"/>
  <c r="AJ90" s="1"/>
  <c r="P90"/>
  <c r="N90"/>
  <c r="V90" s="1"/>
  <c r="AI90" s="1"/>
  <c r="BT90"/>
  <c r="S90"/>
  <c r="AA90" s="1"/>
  <c r="AN90" s="1"/>
  <c r="Q90"/>
  <c r="Y90" s="1"/>
  <c r="AL90" s="1"/>
  <c r="M90"/>
  <c r="U90" s="1"/>
  <c r="AH90" s="1"/>
  <c r="W92"/>
  <c r="AJ92" s="1"/>
  <c r="P92"/>
  <c r="N92"/>
  <c r="V92" s="1"/>
  <c r="AI92" s="1"/>
  <c r="BT92"/>
  <c r="S92"/>
  <c r="AA92" s="1"/>
  <c r="AN92" s="1"/>
  <c r="Q92"/>
  <c r="Y92" s="1"/>
  <c r="AL92" s="1"/>
  <c r="M92"/>
  <c r="U92" s="1"/>
  <c r="AH92" s="1"/>
  <c r="W94"/>
  <c r="AJ94" s="1"/>
  <c r="P94"/>
  <c r="N94"/>
  <c r="V94" s="1"/>
  <c r="AI94" s="1"/>
  <c r="BT94"/>
  <c r="S94"/>
  <c r="AA94" s="1"/>
  <c r="AN94" s="1"/>
  <c r="Q94"/>
  <c r="Y94" s="1"/>
  <c r="AL94" s="1"/>
  <c r="M94"/>
  <c r="U94" s="1"/>
  <c r="AH94" s="1"/>
  <c r="W96"/>
  <c r="AJ96" s="1"/>
  <c r="P96"/>
  <c r="N96"/>
  <c r="V96" s="1"/>
  <c r="AI96" s="1"/>
  <c r="BT96"/>
  <c r="S96"/>
  <c r="AA96" s="1"/>
  <c r="AN96" s="1"/>
  <c r="Q96"/>
  <c r="Y96" s="1"/>
  <c r="AL96" s="1"/>
  <c r="M96"/>
  <c r="U96" s="1"/>
  <c r="AH96" s="1"/>
  <c r="W98"/>
  <c r="AJ98" s="1"/>
  <c r="P98"/>
  <c r="N98"/>
  <c r="V98" s="1"/>
  <c r="AI98" s="1"/>
  <c r="BT98"/>
  <c r="S98"/>
  <c r="AA98" s="1"/>
  <c r="AN98" s="1"/>
  <c r="Q98"/>
  <c r="Y98" s="1"/>
  <c r="AL98" s="1"/>
  <c r="M98"/>
  <c r="U98" s="1"/>
  <c r="AH98" s="1"/>
  <c r="W108"/>
  <c r="AJ108" s="1"/>
  <c r="P108"/>
  <c r="N108"/>
  <c r="V108" s="1"/>
  <c r="AI108" s="1"/>
  <c r="BT108"/>
  <c r="S108"/>
  <c r="AA108" s="1"/>
  <c r="AN108" s="1"/>
  <c r="Q108"/>
  <c r="Y108" s="1"/>
  <c r="AL108" s="1"/>
  <c r="M108"/>
  <c r="U108" s="1"/>
  <c r="AH108" s="1"/>
  <c r="CB127"/>
  <c r="BT109"/>
  <c r="S109"/>
  <c r="AA109" s="1"/>
  <c r="AN109" s="1"/>
  <c r="CG127" s="1"/>
  <c r="Q109"/>
  <c r="Y109" s="1"/>
  <c r="AL109" s="1"/>
  <c r="M109"/>
  <c r="U109" s="1"/>
  <c r="AH109" s="1"/>
  <c r="CC127" s="1"/>
  <c r="BU48"/>
  <c r="W109"/>
  <c r="AJ109" s="1"/>
  <c r="P109"/>
  <c r="N109"/>
  <c r="V109" s="1"/>
  <c r="AI109" s="1"/>
  <c r="CD127" s="1"/>
  <c r="CB128"/>
  <c r="W110"/>
  <c r="AJ110" s="1"/>
  <c r="P110"/>
  <c r="N110"/>
  <c r="V110" s="1"/>
  <c r="AI110" s="1"/>
  <c r="CD128" s="1"/>
  <c r="BT110"/>
  <c r="S110"/>
  <c r="AA110" s="1"/>
  <c r="AN110" s="1"/>
  <c r="CG128" s="1"/>
  <c r="Q110"/>
  <c r="Y110" s="1"/>
  <c r="AL110" s="1"/>
  <c r="M110"/>
  <c r="U110" s="1"/>
  <c r="AH110" s="1"/>
  <c r="CC128" s="1"/>
  <c r="BT111"/>
  <c r="S111"/>
  <c r="AA111" s="1"/>
  <c r="AN111" s="1"/>
  <c r="Q111"/>
  <c r="Y111" s="1"/>
  <c r="AL111" s="1"/>
  <c r="M111"/>
  <c r="U111" s="1"/>
  <c r="AH111" s="1"/>
  <c r="W111"/>
  <c r="AJ111" s="1"/>
  <c r="P111"/>
  <c r="N111"/>
  <c r="V111" s="1"/>
  <c r="AI111" s="1"/>
  <c r="W112"/>
  <c r="AJ112" s="1"/>
  <c r="P112"/>
  <c r="N112"/>
  <c r="V112" s="1"/>
  <c r="AI112" s="1"/>
  <c r="BT112"/>
  <c r="S112"/>
  <c r="AA112" s="1"/>
  <c r="AN112" s="1"/>
  <c r="Q112"/>
  <c r="Y112" s="1"/>
  <c r="AL112" s="1"/>
  <c r="M112"/>
  <c r="U112" s="1"/>
  <c r="AH112" s="1"/>
  <c r="BT113"/>
  <c r="S113"/>
  <c r="AA113" s="1"/>
  <c r="AN113" s="1"/>
  <c r="Q113"/>
  <c r="Y113" s="1"/>
  <c r="AL113" s="1"/>
  <c r="M113"/>
  <c r="U113" s="1"/>
  <c r="AH113" s="1"/>
  <c r="W113"/>
  <c r="AJ113" s="1"/>
  <c r="P113"/>
  <c r="N113"/>
  <c r="V113" s="1"/>
  <c r="AI113" s="1"/>
  <c r="W114"/>
  <c r="AJ114" s="1"/>
  <c r="P114"/>
  <c r="N114"/>
  <c r="V114" s="1"/>
  <c r="AI114" s="1"/>
  <c r="BT114"/>
  <c r="S114"/>
  <c r="AA114" s="1"/>
  <c r="AN114" s="1"/>
  <c r="Q114"/>
  <c r="Y114" s="1"/>
  <c r="AL114" s="1"/>
  <c r="M114"/>
  <c r="U114" s="1"/>
  <c r="AH114" s="1"/>
  <c r="BT115"/>
  <c r="S115"/>
  <c r="AA115" s="1"/>
  <c r="AN115" s="1"/>
  <c r="Q115"/>
  <c r="Y115" s="1"/>
  <c r="AL115" s="1"/>
  <c r="M115"/>
  <c r="U115" s="1"/>
  <c r="AH115" s="1"/>
  <c r="W115"/>
  <c r="AJ115" s="1"/>
  <c r="P115"/>
  <c r="N115"/>
  <c r="V115" s="1"/>
  <c r="AI115" s="1"/>
  <c r="CB140"/>
  <c r="W116"/>
  <c r="AJ116" s="1"/>
  <c r="P116"/>
  <c r="N116"/>
  <c r="V116" s="1"/>
  <c r="AI116" s="1"/>
  <c r="CD140" s="1"/>
  <c r="BU49"/>
  <c r="BT116"/>
  <c r="S116"/>
  <c r="AA116" s="1"/>
  <c r="AN116" s="1"/>
  <c r="CG140" s="1"/>
  <c r="Q116"/>
  <c r="Y116" s="1"/>
  <c r="AL116" s="1"/>
  <c r="M116"/>
  <c r="U116" s="1"/>
  <c r="AH116" s="1"/>
  <c r="CC140" s="1"/>
  <c r="BT117"/>
  <c r="S117"/>
  <c r="AA117" s="1"/>
  <c r="AN117" s="1"/>
  <c r="Q117"/>
  <c r="Y117" s="1"/>
  <c r="AL117" s="1"/>
  <c r="M117"/>
  <c r="U117" s="1"/>
  <c r="AH117" s="1"/>
  <c r="W117"/>
  <c r="AJ117" s="1"/>
  <c r="P117"/>
  <c r="N117"/>
  <c r="V117" s="1"/>
  <c r="AI117" s="1"/>
  <c r="W118"/>
  <c r="AJ118" s="1"/>
  <c r="P118"/>
  <c r="N118"/>
  <c r="V118" s="1"/>
  <c r="AI118" s="1"/>
  <c r="BT118"/>
  <c r="S118"/>
  <c r="AA118" s="1"/>
  <c r="AN118" s="1"/>
  <c r="Q118"/>
  <c r="Y118" s="1"/>
  <c r="AL118" s="1"/>
  <c r="M118"/>
  <c r="U118" s="1"/>
  <c r="AH118" s="1"/>
  <c r="BT119"/>
  <c r="S119"/>
  <c r="AA119" s="1"/>
  <c r="AN119" s="1"/>
  <c r="CG95" s="1"/>
  <c r="Q119"/>
  <c r="Y119" s="1"/>
  <c r="AL119" s="1"/>
  <c r="M119"/>
  <c r="U119" s="1"/>
  <c r="AH119" s="1"/>
  <c r="CC95" s="1"/>
  <c r="W119"/>
  <c r="AJ119" s="1"/>
  <c r="P119"/>
  <c r="N119"/>
  <c r="V119" s="1"/>
  <c r="AI119" s="1"/>
  <c r="CD95" s="1"/>
  <c r="CB95"/>
  <c r="W120"/>
  <c r="AJ120" s="1"/>
  <c r="P120"/>
  <c r="N120"/>
  <c r="V120" s="1"/>
  <c r="AI120" s="1"/>
  <c r="CD96" s="1"/>
  <c r="CB96"/>
  <c r="BT120"/>
  <c r="S120"/>
  <c r="AA120" s="1"/>
  <c r="AN120" s="1"/>
  <c r="CG96" s="1"/>
  <c r="Q120"/>
  <c r="Y120" s="1"/>
  <c r="AL120" s="1"/>
  <c r="M120"/>
  <c r="U120" s="1"/>
  <c r="AH120" s="1"/>
  <c r="CC96" s="1"/>
  <c r="BT121"/>
  <c r="S121"/>
  <c r="AA121" s="1"/>
  <c r="AN121" s="1"/>
  <c r="CG97" s="1"/>
  <c r="Q121"/>
  <c r="Y121" s="1"/>
  <c r="AL121" s="1"/>
  <c r="M121"/>
  <c r="U121" s="1"/>
  <c r="AH121" s="1"/>
  <c r="CC97" s="1"/>
  <c r="W121"/>
  <c r="AJ121" s="1"/>
  <c r="P121"/>
  <c r="N121"/>
  <c r="V121" s="1"/>
  <c r="AI121" s="1"/>
  <c r="CD97" s="1"/>
  <c r="CB97"/>
  <c r="W122"/>
  <c r="AJ122" s="1"/>
  <c r="P122"/>
  <c r="N122"/>
  <c r="V122" s="1"/>
  <c r="AI122" s="1"/>
  <c r="CD98" s="1"/>
  <c r="CB98"/>
  <c r="BT122"/>
  <c r="S122"/>
  <c r="AA122" s="1"/>
  <c r="AN122" s="1"/>
  <c r="CG98" s="1"/>
  <c r="Q122"/>
  <c r="Y122" s="1"/>
  <c r="AL122" s="1"/>
  <c r="M122"/>
  <c r="U122" s="1"/>
  <c r="AH122" s="1"/>
  <c r="CC98" s="1"/>
  <c r="CB141"/>
  <c r="BT123"/>
  <c r="S123"/>
  <c r="AA123" s="1"/>
  <c r="AN123" s="1"/>
  <c r="CG141" s="1"/>
  <c r="Q123"/>
  <c r="Y123" s="1"/>
  <c r="AL123" s="1"/>
  <c r="M123"/>
  <c r="U123" s="1"/>
  <c r="AH123" s="1"/>
  <c r="CC141" s="1"/>
  <c r="BU50"/>
  <c r="W123"/>
  <c r="AJ123" s="1"/>
  <c r="P123"/>
  <c r="N123"/>
  <c r="V123" s="1"/>
  <c r="AI123" s="1"/>
  <c r="CD141" s="1"/>
  <c r="W124"/>
  <c r="AJ124" s="1"/>
  <c r="P124"/>
  <c r="N124"/>
  <c r="V124" s="1"/>
  <c r="AI124" s="1"/>
  <c r="S124"/>
  <c r="AA124" s="1"/>
  <c r="AN124" s="1"/>
  <c r="BT124"/>
  <c r="Q124"/>
  <c r="Y124" s="1"/>
  <c r="AL124" s="1"/>
  <c r="M124"/>
  <c r="U124" s="1"/>
  <c r="AH124" s="1"/>
  <c r="CB142"/>
  <c r="W126"/>
  <c r="AJ126" s="1"/>
  <c r="P126"/>
  <c r="N126"/>
  <c r="V126" s="1"/>
  <c r="AI126" s="1"/>
  <c r="CD142" s="1"/>
  <c r="BT127"/>
  <c r="S127"/>
  <c r="AA127" s="1"/>
  <c r="AN127" s="1"/>
  <c r="CG70" s="1"/>
  <c r="Q127"/>
  <c r="Y127" s="1"/>
  <c r="AL127" s="1"/>
  <c r="M127"/>
  <c r="U127" s="1"/>
  <c r="AH127" s="1"/>
  <c r="CC70" s="1"/>
  <c r="W128"/>
  <c r="AJ128" s="1"/>
  <c r="P128"/>
  <c r="N128"/>
  <c r="V128" s="1"/>
  <c r="AI128" s="1"/>
  <c r="CD71" s="1"/>
  <c r="BT129"/>
  <c r="S129"/>
  <c r="AA129" s="1"/>
  <c r="AN129" s="1"/>
  <c r="CG72" s="1"/>
  <c r="Q129"/>
  <c r="Y129" s="1"/>
  <c r="AL129" s="1"/>
  <c r="M129"/>
  <c r="U129" s="1"/>
  <c r="AH129" s="1"/>
  <c r="CC72" s="1"/>
  <c r="W130"/>
  <c r="AJ130" s="1"/>
  <c r="P130"/>
  <c r="N130"/>
  <c r="V130" s="1"/>
  <c r="AI130" s="1"/>
  <c r="CD73" s="1"/>
  <c r="BT130"/>
  <c r="S130"/>
  <c r="AA130" s="1"/>
  <c r="AN130" s="1"/>
  <c r="CG73" s="1"/>
  <c r="Q130"/>
  <c r="Y130" s="1"/>
  <c r="AL130" s="1"/>
  <c r="M130"/>
  <c r="U130" s="1"/>
  <c r="AH130" s="1"/>
  <c r="CC73" s="1"/>
  <c r="BT131"/>
  <c r="S131"/>
  <c r="AA131" s="1"/>
  <c r="AN131" s="1"/>
  <c r="CG74" s="1"/>
  <c r="Q131"/>
  <c r="Y131" s="1"/>
  <c r="AL131" s="1"/>
  <c r="M131"/>
  <c r="U131" s="1"/>
  <c r="AH131" s="1"/>
  <c r="CC74" s="1"/>
  <c r="W131"/>
  <c r="AJ131" s="1"/>
  <c r="P131"/>
  <c r="N131"/>
  <c r="V131" s="1"/>
  <c r="AI131" s="1"/>
  <c r="CD74" s="1"/>
  <c r="W132"/>
  <c r="AJ132" s="1"/>
  <c r="P132"/>
  <c r="N132"/>
  <c r="V132" s="1"/>
  <c r="AI132" s="1"/>
  <c r="BT132"/>
  <c r="S132"/>
  <c r="AA132" s="1"/>
  <c r="AN132" s="1"/>
  <c r="Q132"/>
  <c r="Y132" s="1"/>
  <c r="AL132" s="1"/>
  <c r="M132"/>
  <c r="U132" s="1"/>
  <c r="AH132" s="1"/>
  <c r="BT133"/>
  <c r="S133"/>
  <c r="AA133" s="1"/>
  <c r="AN133" s="1"/>
  <c r="Q133"/>
  <c r="Y133" s="1"/>
  <c r="AL133" s="1"/>
  <c r="M133"/>
  <c r="U133" s="1"/>
  <c r="AH133" s="1"/>
  <c r="W133"/>
  <c r="AJ133" s="1"/>
  <c r="P133"/>
  <c r="N133"/>
  <c r="V133" s="1"/>
  <c r="AI133" s="1"/>
  <c r="W134"/>
  <c r="AJ134" s="1"/>
  <c r="P134"/>
  <c r="N134"/>
  <c r="V134" s="1"/>
  <c r="AI134" s="1"/>
  <c r="BT134"/>
  <c r="S134"/>
  <c r="AA134" s="1"/>
  <c r="AN134" s="1"/>
  <c r="Q134"/>
  <c r="Y134" s="1"/>
  <c r="AL134" s="1"/>
  <c r="M134"/>
  <c r="U134" s="1"/>
  <c r="AH134" s="1"/>
  <c r="BT135"/>
  <c r="S135"/>
  <c r="AA135" s="1"/>
  <c r="AN135" s="1"/>
  <c r="Q135"/>
  <c r="Y135" s="1"/>
  <c r="AL135" s="1"/>
  <c r="M135"/>
  <c r="U135" s="1"/>
  <c r="AH135" s="1"/>
  <c r="W135"/>
  <c r="AJ135" s="1"/>
  <c r="P135"/>
  <c r="N135"/>
  <c r="V135" s="1"/>
  <c r="AI135" s="1"/>
  <c r="W136"/>
  <c r="AJ136" s="1"/>
  <c r="P136"/>
  <c r="N136"/>
  <c r="V136" s="1"/>
  <c r="AI136" s="1"/>
  <c r="BT136"/>
  <c r="S136"/>
  <c r="AA136" s="1"/>
  <c r="AN136" s="1"/>
  <c r="Q136"/>
  <c r="Y136" s="1"/>
  <c r="AL136" s="1"/>
  <c r="M136"/>
  <c r="U136" s="1"/>
  <c r="AH136" s="1"/>
  <c r="BT137"/>
  <c r="S137"/>
  <c r="AA137" s="1"/>
  <c r="AN137" s="1"/>
  <c r="Q137"/>
  <c r="Y137" s="1"/>
  <c r="AL137" s="1"/>
  <c r="M137"/>
  <c r="U137" s="1"/>
  <c r="AH137" s="1"/>
  <c r="W137"/>
  <c r="AJ137" s="1"/>
  <c r="P137"/>
  <c r="N137"/>
  <c r="V137" s="1"/>
  <c r="AI137" s="1"/>
  <c r="W138"/>
  <c r="AJ138" s="1"/>
  <c r="P138"/>
  <c r="N138"/>
  <c r="V138" s="1"/>
  <c r="AI138" s="1"/>
  <c r="BT138"/>
  <c r="S138"/>
  <c r="AA138" s="1"/>
  <c r="AN138" s="1"/>
  <c r="Q138"/>
  <c r="Y138" s="1"/>
  <c r="AL138" s="1"/>
  <c r="M138"/>
  <c r="U138" s="1"/>
  <c r="AH138" s="1"/>
  <c r="BT139"/>
  <c r="S139"/>
  <c r="AA139" s="1"/>
  <c r="AN139" s="1"/>
  <c r="Q139"/>
  <c r="Y139" s="1"/>
  <c r="AL139" s="1"/>
  <c r="M139"/>
  <c r="U139" s="1"/>
  <c r="AH139" s="1"/>
  <c r="W139"/>
  <c r="AJ139" s="1"/>
  <c r="P139"/>
  <c r="N139"/>
  <c r="V139" s="1"/>
  <c r="AI139" s="1"/>
  <c r="W140"/>
  <c r="AJ140" s="1"/>
  <c r="P140"/>
  <c r="N140"/>
  <c r="V140" s="1"/>
  <c r="AI140" s="1"/>
  <c r="BT140"/>
  <c r="S140"/>
  <c r="AA140" s="1"/>
  <c r="AN140" s="1"/>
  <c r="Q140"/>
  <c r="Y140" s="1"/>
  <c r="AL140" s="1"/>
  <c r="M140"/>
  <c r="U140" s="1"/>
  <c r="AH140" s="1"/>
  <c r="W142"/>
  <c r="AJ142" s="1"/>
  <c r="P142"/>
  <c r="N142"/>
  <c r="V142" s="1"/>
  <c r="AI142" s="1"/>
  <c r="BT142"/>
  <c r="S142"/>
  <c r="AA142" s="1"/>
  <c r="AN142" s="1"/>
  <c r="Q142"/>
  <c r="Y142" s="1"/>
  <c r="AL142" s="1"/>
  <c r="M142"/>
  <c r="U142" s="1"/>
  <c r="AH142" s="1"/>
  <c r="W144"/>
  <c r="AJ144" s="1"/>
  <c r="P144"/>
  <c r="N144"/>
  <c r="V144" s="1"/>
  <c r="AI144" s="1"/>
  <c r="CD100" s="1"/>
  <c r="BT144"/>
  <c r="S144"/>
  <c r="AA144" s="1"/>
  <c r="AN144" s="1"/>
  <c r="CG100" s="1"/>
  <c r="Q144"/>
  <c r="Y144" s="1"/>
  <c r="AL144" s="1"/>
  <c r="M144"/>
  <c r="U144" s="1"/>
  <c r="AH144" s="1"/>
  <c r="CC100" s="1"/>
  <c r="W146"/>
  <c r="AJ146" s="1"/>
  <c r="P146"/>
  <c r="N146"/>
  <c r="V146" s="1"/>
  <c r="AI146" s="1"/>
  <c r="CD102" s="1"/>
  <c r="BT146"/>
  <c r="S146"/>
  <c r="AA146" s="1"/>
  <c r="AN146" s="1"/>
  <c r="CG102" s="1"/>
  <c r="Q146"/>
  <c r="Y146" s="1"/>
  <c r="AL146" s="1"/>
  <c r="M146"/>
  <c r="U146" s="1"/>
  <c r="AH146" s="1"/>
  <c r="CC102" s="1"/>
  <c r="BT151"/>
  <c r="S151"/>
  <c r="AA151" s="1"/>
  <c r="AN151" s="1"/>
  <c r="CG76" s="1"/>
  <c r="Q151"/>
  <c r="Y151" s="1"/>
  <c r="AL151" s="1"/>
  <c r="M151"/>
  <c r="U151" s="1"/>
  <c r="AH151" s="1"/>
  <c r="CC76" s="1"/>
  <c r="W151"/>
  <c r="AJ151" s="1"/>
  <c r="P151"/>
  <c r="N151"/>
  <c r="V151" s="1"/>
  <c r="AI151" s="1"/>
  <c r="CD76" s="1"/>
  <c r="W152"/>
  <c r="AJ152" s="1"/>
  <c r="P152"/>
  <c r="N152"/>
  <c r="V152" s="1"/>
  <c r="AI152" s="1"/>
  <c r="CD77" s="1"/>
  <c r="BT152"/>
  <c r="S152"/>
  <c r="AA152" s="1"/>
  <c r="AN152" s="1"/>
  <c r="CG77" s="1"/>
  <c r="Q152"/>
  <c r="Y152" s="1"/>
  <c r="AL152" s="1"/>
  <c r="M152"/>
  <c r="U152" s="1"/>
  <c r="AH152" s="1"/>
  <c r="CC77" s="1"/>
  <c r="BT153"/>
  <c r="S153"/>
  <c r="AA153" s="1"/>
  <c r="AN153" s="1"/>
  <c r="CG78" s="1"/>
  <c r="Q153"/>
  <c r="Y153" s="1"/>
  <c r="AL153" s="1"/>
  <c r="M153"/>
  <c r="U153" s="1"/>
  <c r="AH153" s="1"/>
  <c r="CC78" s="1"/>
  <c r="W153"/>
  <c r="AJ153" s="1"/>
  <c r="P153"/>
  <c r="N153"/>
  <c r="V153" s="1"/>
  <c r="AI153" s="1"/>
  <c r="CD78" s="1"/>
  <c r="W154"/>
  <c r="AJ154" s="1"/>
  <c r="P154"/>
  <c r="N154"/>
  <c r="V154" s="1"/>
  <c r="AI154" s="1"/>
  <c r="CD79" s="1"/>
  <c r="BT154"/>
  <c r="S154"/>
  <c r="AA154" s="1"/>
  <c r="AN154" s="1"/>
  <c r="CG79" s="1"/>
  <c r="Q154"/>
  <c r="Y154" s="1"/>
  <c r="AL154" s="1"/>
  <c r="M154"/>
  <c r="U154" s="1"/>
  <c r="AH154" s="1"/>
  <c r="CC79" s="1"/>
  <c r="BT155"/>
  <c r="S155"/>
  <c r="AA155" s="1"/>
  <c r="AN155" s="1"/>
  <c r="CG129" s="1"/>
  <c r="Q155"/>
  <c r="Y155" s="1"/>
  <c r="AL155" s="1"/>
  <c r="M155"/>
  <c r="U155" s="1"/>
  <c r="AH155" s="1"/>
  <c r="CC129" s="1"/>
  <c r="W155"/>
  <c r="AJ155" s="1"/>
  <c r="P155"/>
  <c r="N155"/>
  <c r="V155" s="1"/>
  <c r="AI155" s="1"/>
  <c r="CD129" s="1"/>
  <c r="CB129"/>
  <c r="W156"/>
  <c r="AJ156" s="1"/>
  <c r="P156"/>
  <c r="N156"/>
  <c r="V156" s="1"/>
  <c r="AI156" s="1"/>
  <c r="BT156"/>
  <c r="S156"/>
  <c r="AA156" s="1"/>
  <c r="AN156" s="1"/>
  <c r="Q156"/>
  <c r="Y156" s="1"/>
  <c r="AL156" s="1"/>
  <c r="M156"/>
  <c r="U156" s="1"/>
  <c r="AH156" s="1"/>
  <c r="BT157"/>
  <c r="S157"/>
  <c r="AA157" s="1"/>
  <c r="AN157" s="1"/>
  <c r="Q157"/>
  <c r="Y157" s="1"/>
  <c r="AL157" s="1"/>
  <c r="M157"/>
  <c r="U157" s="1"/>
  <c r="AH157" s="1"/>
  <c r="W157"/>
  <c r="AJ157" s="1"/>
  <c r="P157"/>
  <c r="N157"/>
  <c r="V157" s="1"/>
  <c r="AI157" s="1"/>
  <c r="W158"/>
  <c r="AJ158" s="1"/>
  <c r="P158"/>
  <c r="N158"/>
  <c r="V158" s="1"/>
  <c r="AI158" s="1"/>
  <c r="BT158"/>
  <c r="S158"/>
  <c r="AA158" s="1"/>
  <c r="AN158" s="1"/>
  <c r="Q158"/>
  <c r="Y158" s="1"/>
  <c r="AL158" s="1"/>
  <c r="M158"/>
  <c r="U158" s="1"/>
  <c r="AH158" s="1"/>
  <c r="BT159"/>
  <c r="S159"/>
  <c r="AA159" s="1"/>
  <c r="AN159" s="1"/>
  <c r="Q159"/>
  <c r="Y159" s="1"/>
  <c r="AL159" s="1"/>
  <c r="M159"/>
  <c r="U159" s="1"/>
  <c r="AH159" s="1"/>
  <c r="W159"/>
  <c r="AJ159" s="1"/>
  <c r="P159"/>
  <c r="N159"/>
  <c r="V159" s="1"/>
  <c r="AI159" s="1"/>
  <c r="W160"/>
  <c r="AJ160" s="1"/>
  <c r="P160"/>
  <c r="N160"/>
  <c r="V160" s="1"/>
  <c r="AI160" s="1"/>
  <c r="BT160"/>
  <c r="S160"/>
  <c r="AA160" s="1"/>
  <c r="AN160" s="1"/>
  <c r="Q160"/>
  <c r="Y160" s="1"/>
  <c r="AL160" s="1"/>
  <c r="M160"/>
  <c r="U160" s="1"/>
  <c r="AH160" s="1"/>
  <c r="W175"/>
  <c r="AJ175" s="1"/>
  <c r="P175"/>
  <c r="N175"/>
  <c r="V175" s="1"/>
  <c r="AI175" s="1"/>
  <c r="CD106" s="1"/>
  <c r="S175"/>
  <c r="AA175" s="1"/>
  <c r="AN175" s="1"/>
  <c r="CG106" s="1"/>
  <c r="BT175"/>
  <c r="Q175"/>
  <c r="Y175" s="1"/>
  <c r="AL175" s="1"/>
  <c r="M175"/>
  <c r="U175" s="1"/>
  <c r="AH175" s="1"/>
  <c r="CC106" s="1"/>
  <c r="I32"/>
  <c r="Y11"/>
  <c r="Y13"/>
  <c r="Y15"/>
  <c r="Y17"/>
  <c r="Y22"/>
  <c r="Y24"/>
  <c r="Y26"/>
  <c r="H302"/>
  <c r="AC302" s="1"/>
  <c r="CA40"/>
  <c r="S126"/>
  <c r="AA126" s="1"/>
  <c r="AN126" s="1"/>
  <c r="CG142" s="1"/>
  <c r="N127"/>
  <c r="V127" s="1"/>
  <c r="AI127" s="1"/>
  <c r="CD70" s="1"/>
  <c r="W127"/>
  <c r="AJ127" s="1"/>
  <c r="S128"/>
  <c r="AA128" s="1"/>
  <c r="AN128" s="1"/>
  <c r="CG71" s="1"/>
  <c r="N129"/>
  <c r="V129" s="1"/>
  <c r="AI129" s="1"/>
  <c r="CD72" s="1"/>
  <c r="W129"/>
  <c r="AJ129" s="1"/>
  <c r="BT141"/>
  <c r="S141"/>
  <c r="AA141" s="1"/>
  <c r="AN141" s="1"/>
  <c r="Q141"/>
  <c r="Y141" s="1"/>
  <c r="AL141" s="1"/>
  <c r="M141"/>
  <c r="U141" s="1"/>
  <c r="AH141" s="1"/>
  <c r="W141"/>
  <c r="AJ141" s="1"/>
  <c r="P141"/>
  <c r="N141"/>
  <c r="V141" s="1"/>
  <c r="AI141" s="1"/>
  <c r="BT143"/>
  <c r="S143"/>
  <c r="AA143" s="1"/>
  <c r="AN143" s="1"/>
  <c r="CG99" s="1"/>
  <c r="Q143"/>
  <c r="Y143" s="1"/>
  <c r="AL143" s="1"/>
  <c r="M143"/>
  <c r="U143" s="1"/>
  <c r="AH143" s="1"/>
  <c r="CC99" s="1"/>
  <c r="W143"/>
  <c r="AJ143" s="1"/>
  <c r="P143"/>
  <c r="N143"/>
  <c r="V143" s="1"/>
  <c r="AI143" s="1"/>
  <c r="CD99" s="1"/>
  <c r="BT145"/>
  <c r="S145"/>
  <c r="AA145" s="1"/>
  <c r="AN145" s="1"/>
  <c r="CG101" s="1"/>
  <c r="Q145"/>
  <c r="Y145" s="1"/>
  <c r="AL145" s="1"/>
  <c r="M145"/>
  <c r="U145" s="1"/>
  <c r="AH145" s="1"/>
  <c r="CC101" s="1"/>
  <c r="W145"/>
  <c r="AJ145" s="1"/>
  <c r="P145"/>
  <c r="N145"/>
  <c r="V145" s="1"/>
  <c r="AI145" s="1"/>
  <c r="CD101" s="1"/>
  <c r="BT147"/>
  <c r="S147"/>
  <c r="AA147" s="1"/>
  <c r="AN147" s="1"/>
  <c r="CG103" s="1"/>
  <c r="Q147"/>
  <c r="Y147" s="1"/>
  <c r="AL147" s="1"/>
  <c r="M147"/>
  <c r="U147" s="1"/>
  <c r="AH147" s="1"/>
  <c r="CC103" s="1"/>
  <c r="W147"/>
  <c r="AJ147" s="1"/>
  <c r="P147"/>
  <c r="N147"/>
  <c r="V147" s="1"/>
  <c r="AI147" s="1"/>
  <c r="CD103" s="1"/>
  <c r="W148"/>
  <c r="AJ148" s="1"/>
  <c r="P148"/>
  <c r="N148"/>
  <c r="V148" s="1"/>
  <c r="AI148" s="1"/>
  <c r="CD143" s="1"/>
  <c r="BT148"/>
  <c r="S148"/>
  <c r="AA148" s="1"/>
  <c r="AN148" s="1"/>
  <c r="CG143" s="1"/>
  <c r="Q148"/>
  <c r="Y148" s="1"/>
  <c r="AL148" s="1"/>
  <c r="M148"/>
  <c r="U148" s="1"/>
  <c r="AH148" s="1"/>
  <c r="CC143" s="1"/>
  <c r="CB143"/>
  <c r="BT149"/>
  <c r="S149"/>
  <c r="AA149" s="1"/>
  <c r="AN149" s="1"/>
  <c r="Q149"/>
  <c r="Y149" s="1"/>
  <c r="AL149" s="1"/>
  <c r="M149"/>
  <c r="U149" s="1"/>
  <c r="AH149" s="1"/>
  <c r="W149"/>
  <c r="AJ149" s="1"/>
  <c r="P149"/>
  <c r="N149"/>
  <c r="V149" s="1"/>
  <c r="AI149" s="1"/>
  <c r="W150"/>
  <c r="AJ150" s="1"/>
  <c r="P150"/>
  <c r="N150"/>
  <c r="V150" s="1"/>
  <c r="AI150" s="1"/>
  <c r="CD75" s="1"/>
  <c r="BT150"/>
  <c r="S150"/>
  <c r="AA150" s="1"/>
  <c r="AN150" s="1"/>
  <c r="CG75" s="1"/>
  <c r="Q150"/>
  <c r="Y150" s="1"/>
  <c r="AL150" s="1"/>
  <c r="M150"/>
  <c r="U150" s="1"/>
  <c r="AH150" s="1"/>
  <c r="CC75" s="1"/>
  <c r="BT161"/>
  <c r="S161"/>
  <c r="AA161" s="1"/>
  <c r="AN161" s="1"/>
  <c r="Q161"/>
  <c r="Y161" s="1"/>
  <c r="AL161" s="1"/>
  <c r="M161"/>
  <c r="U161" s="1"/>
  <c r="AH161" s="1"/>
  <c r="W161"/>
  <c r="AJ161" s="1"/>
  <c r="P161"/>
  <c r="N161"/>
  <c r="V161" s="1"/>
  <c r="AI161" s="1"/>
  <c r="W162"/>
  <c r="AJ162" s="1"/>
  <c r="P162"/>
  <c r="N162"/>
  <c r="V162" s="1"/>
  <c r="AI162" s="1"/>
  <c r="BT162"/>
  <c r="S162"/>
  <c r="AA162" s="1"/>
  <c r="AN162" s="1"/>
  <c r="Q162"/>
  <c r="Y162" s="1"/>
  <c r="AL162" s="1"/>
  <c r="M162"/>
  <c r="U162" s="1"/>
  <c r="AH162" s="1"/>
  <c r="BT163"/>
  <c r="S163"/>
  <c r="AA163" s="1"/>
  <c r="AN163" s="1"/>
  <c r="Q163"/>
  <c r="Y163" s="1"/>
  <c r="AL163" s="1"/>
  <c r="M163"/>
  <c r="U163" s="1"/>
  <c r="AH163" s="1"/>
  <c r="W163"/>
  <c r="AJ163" s="1"/>
  <c r="P163"/>
  <c r="N163"/>
  <c r="V163" s="1"/>
  <c r="AI163" s="1"/>
  <c r="W164"/>
  <c r="AJ164" s="1"/>
  <c r="P164"/>
  <c r="N164"/>
  <c r="V164" s="1"/>
  <c r="AI164" s="1"/>
  <c r="CD80" s="1"/>
  <c r="BT164"/>
  <c r="S164"/>
  <c r="AA164" s="1"/>
  <c r="AN164" s="1"/>
  <c r="CG80" s="1"/>
  <c r="Q164"/>
  <c r="Y164" s="1"/>
  <c r="AL164" s="1"/>
  <c r="M164"/>
  <c r="U164" s="1"/>
  <c r="AH164" s="1"/>
  <c r="CC80" s="1"/>
  <c r="BT165"/>
  <c r="S165"/>
  <c r="AA165" s="1"/>
  <c r="AN165" s="1"/>
  <c r="CG81" s="1"/>
  <c r="Q165"/>
  <c r="Y165" s="1"/>
  <c r="AL165" s="1"/>
  <c r="M165"/>
  <c r="U165" s="1"/>
  <c r="AH165" s="1"/>
  <c r="CC81" s="1"/>
  <c r="W165"/>
  <c r="AJ165" s="1"/>
  <c r="P165"/>
  <c r="N165"/>
  <c r="V165" s="1"/>
  <c r="AI165" s="1"/>
  <c r="CD81" s="1"/>
  <c r="W166"/>
  <c r="AJ166" s="1"/>
  <c r="P166"/>
  <c r="N166"/>
  <c r="V166" s="1"/>
  <c r="AI166" s="1"/>
  <c r="CD82" s="1"/>
  <c r="BT166"/>
  <c r="S166"/>
  <c r="AA166" s="1"/>
  <c r="AN166" s="1"/>
  <c r="CG82" s="1"/>
  <c r="Q166"/>
  <c r="Y166" s="1"/>
  <c r="AL166" s="1"/>
  <c r="M166"/>
  <c r="U166" s="1"/>
  <c r="AH166" s="1"/>
  <c r="CC82" s="1"/>
  <c r="BT167"/>
  <c r="S167"/>
  <c r="AA167" s="1"/>
  <c r="AN167" s="1"/>
  <c r="CG83" s="1"/>
  <c r="Q167"/>
  <c r="Y167" s="1"/>
  <c r="AL167" s="1"/>
  <c r="M167"/>
  <c r="U167" s="1"/>
  <c r="AH167" s="1"/>
  <c r="CC83" s="1"/>
  <c r="W167"/>
  <c r="AJ167" s="1"/>
  <c r="P167"/>
  <c r="N167"/>
  <c r="V167" s="1"/>
  <c r="AI167" s="1"/>
  <c r="CD83" s="1"/>
  <c r="W168"/>
  <c r="AJ168" s="1"/>
  <c r="P168"/>
  <c r="N168"/>
  <c r="V168" s="1"/>
  <c r="AI168" s="1"/>
  <c r="CD84" s="1"/>
  <c r="BT168"/>
  <c r="S168"/>
  <c r="AA168" s="1"/>
  <c r="AN168" s="1"/>
  <c r="CG84" s="1"/>
  <c r="Q168"/>
  <c r="Y168" s="1"/>
  <c r="AL168" s="1"/>
  <c r="M168"/>
  <c r="U168" s="1"/>
  <c r="AH168" s="1"/>
  <c r="CC84" s="1"/>
  <c r="BT169"/>
  <c r="S169"/>
  <c r="AA169" s="1"/>
  <c r="AN169" s="1"/>
  <c r="CG85" s="1"/>
  <c r="Q169"/>
  <c r="Y169" s="1"/>
  <c r="AL169" s="1"/>
  <c r="M169"/>
  <c r="U169" s="1"/>
  <c r="AH169" s="1"/>
  <c r="CC85" s="1"/>
  <c r="W169"/>
  <c r="AJ169" s="1"/>
  <c r="P169"/>
  <c r="N169"/>
  <c r="V169" s="1"/>
  <c r="AI169" s="1"/>
  <c r="CD85" s="1"/>
  <c r="W170"/>
  <c r="AJ170" s="1"/>
  <c r="P170"/>
  <c r="N170"/>
  <c r="V170" s="1"/>
  <c r="AI170" s="1"/>
  <c r="CD144" s="1"/>
  <c r="CB144"/>
  <c r="BT170"/>
  <c r="S170"/>
  <c r="AA170" s="1"/>
  <c r="AN170" s="1"/>
  <c r="CG144" s="1"/>
  <c r="Q170"/>
  <c r="Y170" s="1"/>
  <c r="AL170" s="1"/>
  <c r="M170"/>
  <c r="U170" s="1"/>
  <c r="AH170" s="1"/>
  <c r="CC144" s="1"/>
  <c r="W171"/>
  <c r="AJ171" s="1"/>
  <c r="P171"/>
  <c r="N171"/>
  <c r="V171" s="1"/>
  <c r="AI171" s="1"/>
  <c r="CD145" s="1"/>
  <c r="S171"/>
  <c r="AA171" s="1"/>
  <c r="AN171" s="1"/>
  <c r="CG145" s="1"/>
  <c r="BT171"/>
  <c r="Q171"/>
  <c r="Y171" s="1"/>
  <c r="AL171" s="1"/>
  <c r="M171"/>
  <c r="U171" s="1"/>
  <c r="AH171" s="1"/>
  <c r="CC145" s="1"/>
  <c r="CB145"/>
  <c r="W179"/>
  <c r="AJ179" s="1"/>
  <c r="P179"/>
  <c r="N179"/>
  <c r="V179" s="1"/>
  <c r="AI179" s="1"/>
  <c r="CD146" s="1"/>
  <c r="S179"/>
  <c r="AA179" s="1"/>
  <c r="AN179" s="1"/>
  <c r="CG146" s="1"/>
  <c r="CB146"/>
  <c r="BT179"/>
  <c r="Q179"/>
  <c r="Y179" s="1"/>
  <c r="AL179" s="1"/>
  <c r="M179"/>
  <c r="U179" s="1"/>
  <c r="AH179" s="1"/>
  <c r="CC146" s="1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O125"/>
  <c r="M126"/>
  <c r="U126" s="1"/>
  <c r="AH126" s="1"/>
  <c r="CC142" s="1"/>
  <c r="Q126"/>
  <c r="Y126" s="1"/>
  <c r="AL126" s="1"/>
  <c r="BT126"/>
  <c r="P127"/>
  <c r="M128"/>
  <c r="U128" s="1"/>
  <c r="AH128" s="1"/>
  <c r="CC71" s="1"/>
  <c r="Q128"/>
  <c r="Y128" s="1"/>
  <c r="AL128" s="1"/>
  <c r="BT128"/>
  <c r="P129"/>
  <c r="W173"/>
  <c r="AJ173" s="1"/>
  <c r="P173"/>
  <c r="N173"/>
  <c r="V173" s="1"/>
  <c r="AI173" s="1"/>
  <c r="CD104" s="1"/>
  <c r="BT174"/>
  <c r="S174"/>
  <c r="AA174" s="1"/>
  <c r="AN174" s="1"/>
  <c r="CG105" s="1"/>
  <c r="Q174"/>
  <c r="Y174" s="1"/>
  <c r="AL174" s="1"/>
  <c r="M174"/>
  <c r="U174" s="1"/>
  <c r="AH174" s="1"/>
  <c r="CC105" s="1"/>
  <c r="W177"/>
  <c r="AJ177" s="1"/>
  <c r="P177"/>
  <c r="N177"/>
  <c r="V177" s="1"/>
  <c r="AI177" s="1"/>
  <c r="CD108" s="1"/>
  <c r="BT178"/>
  <c r="S178"/>
  <c r="AA178" s="1"/>
  <c r="AN178" s="1"/>
  <c r="CG109" s="1"/>
  <c r="Q178"/>
  <c r="Y178" s="1"/>
  <c r="AL178" s="1"/>
  <c r="M178"/>
  <c r="U178" s="1"/>
  <c r="AH178" s="1"/>
  <c r="CC109" s="1"/>
  <c r="BT181"/>
  <c r="S181"/>
  <c r="AA181" s="1"/>
  <c r="AN181" s="1"/>
  <c r="CG147" s="1"/>
  <c r="Q181"/>
  <c r="Y181" s="1"/>
  <c r="AL181" s="1"/>
  <c r="M181"/>
  <c r="U181" s="1"/>
  <c r="AH181" s="1"/>
  <c r="CC147" s="1"/>
  <c r="W182"/>
  <c r="AJ182" s="1"/>
  <c r="P182"/>
  <c r="N182"/>
  <c r="V182" s="1"/>
  <c r="AI182" s="1"/>
  <c r="CD130" s="1"/>
  <c r="BT183"/>
  <c r="S183"/>
  <c r="AA183" s="1"/>
  <c r="AN183" s="1"/>
  <c r="CG131" s="1"/>
  <c r="Q183"/>
  <c r="Y183" s="1"/>
  <c r="AL183" s="1"/>
  <c r="M183"/>
  <c r="U183" s="1"/>
  <c r="AH183" s="1"/>
  <c r="CC131" s="1"/>
  <c r="W184"/>
  <c r="AJ184" s="1"/>
  <c r="P184"/>
  <c r="N184"/>
  <c r="V184" s="1"/>
  <c r="AI184" s="1"/>
  <c r="CD132" s="1"/>
  <c r="BT185"/>
  <c r="S185"/>
  <c r="AA185" s="1"/>
  <c r="AN185" s="1"/>
  <c r="CG133" s="1"/>
  <c r="Q185"/>
  <c r="Y185" s="1"/>
  <c r="AL185" s="1"/>
  <c r="M185"/>
  <c r="U185" s="1"/>
  <c r="AH185" s="1"/>
  <c r="CC133" s="1"/>
  <c r="W186"/>
  <c r="AJ186" s="1"/>
  <c r="P186"/>
  <c r="N186"/>
  <c r="V186" s="1"/>
  <c r="AI186" s="1"/>
  <c r="CD134" s="1"/>
  <c r="BT187"/>
  <c r="S187"/>
  <c r="AA187" s="1"/>
  <c r="AN187" s="1"/>
  <c r="CG135" s="1"/>
  <c r="Q187"/>
  <c r="Y187" s="1"/>
  <c r="AL187" s="1"/>
  <c r="M187"/>
  <c r="U187" s="1"/>
  <c r="AH187" s="1"/>
  <c r="CC135" s="1"/>
  <c r="W188"/>
  <c r="AJ188" s="1"/>
  <c r="P188"/>
  <c r="N188"/>
  <c r="V188" s="1"/>
  <c r="AI188" s="1"/>
  <c r="CD151" s="1"/>
  <c r="BT189"/>
  <c r="S189"/>
  <c r="AA189" s="1"/>
  <c r="AN189" s="1"/>
  <c r="CG152" s="1"/>
  <c r="Q189"/>
  <c r="Y189" s="1"/>
  <c r="AL189" s="1"/>
  <c r="M189"/>
  <c r="U189" s="1"/>
  <c r="AH189" s="1"/>
  <c r="CC152" s="1"/>
  <c r="W189"/>
  <c r="AJ189" s="1"/>
  <c r="P189"/>
  <c r="N189"/>
  <c r="V189" s="1"/>
  <c r="AI189" s="1"/>
  <c r="CD152" s="1"/>
  <c r="BT191"/>
  <c r="S191"/>
  <c r="AA191" s="1"/>
  <c r="AN191" s="1"/>
  <c r="CG111" s="1"/>
  <c r="Q191"/>
  <c r="Y191" s="1"/>
  <c r="AL191" s="1"/>
  <c r="M191"/>
  <c r="U191" s="1"/>
  <c r="AH191" s="1"/>
  <c r="CC111" s="1"/>
  <c r="W191"/>
  <c r="AJ191" s="1"/>
  <c r="P191"/>
  <c r="N191"/>
  <c r="V191" s="1"/>
  <c r="AI191" s="1"/>
  <c r="CD111" s="1"/>
  <c r="BT193"/>
  <c r="S193"/>
  <c r="AA193" s="1"/>
  <c r="AN193" s="1"/>
  <c r="CG113" s="1"/>
  <c r="Q193"/>
  <c r="Y193" s="1"/>
  <c r="AL193" s="1"/>
  <c r="M193"/>
  <c r="U193" s="1"/>
  <c r="AH193" s="1"/>
  <c r="CC113" s="1"/>
  <c r="W193"/>
  <c r="AJ193" s="1"/>
  <c r="P193"/>
  <c r="N193"/>
  <c r="V193" s="1"/>
  <c r="AI193" s="1"/>
  <c r="CD113" s="1"/>
  <c r="BT195"/>
  <c r="S195"/>
  <c r="AA195" s="1"/>
  <c r="AN195" s="1"/>
  <c r="CG115" s="1"/>
  <c r="Q195"/>
  <c r="Y195" s="1"/>
  <c r="AL195" s="1"/>
  <c r="M195"/>
  <c r="U195" s="1"/>
  <c r="AH195" s="1"/>
  <c r="CC115" s="1"/>
  <c r="W195"/>
  <c r="AJ195" s="1"/>
  <c r="P195"/>
  <c r="N195"/>
  <c r="V195" s="1"/>
  <c r="AI195" s="1"/>
  <c r="CD115" s="1"/>
  <c r="BT197"/>
  <c r="S197"/>
  <c r="AA197" s="1"/>
  <c r="AN197" s="1"/>
  <c r="Q197"/>
  <c r="Y197" s="1"/>
  <c r="AL197" s="1"/>
  <c r="M197"/>
  <c r="U197" s="1"/>
  <c r="AH197" s="1"/>
  <c r="W197"/>
  <c r="AJ197" s="1"/>
  <c r="P197"/>
  <c r="N197"/>
  <c r="V197" s="1"/>
  <c r="AI197" s="1"/>
  <c r="BT199"/>
  <c r="S199"/>
  <c r="AA199" s="1"/>
  <c r="AN199" s="1"/>
  <c r="Q199"/>
  <c r="Y199" s="1"/>
  <c r="AL199" s="1"/>
  <c r="M199"/>
  <c r="U199" s="1"/>
  <c r="AH199" s="1"/>
  <c r="W199"/>
  <c r="AJ199" s="1"/>
  <c r="P199"/>
  <c r="N199"/>
  <c r="V199" s="1"/>
  <c r="AI199" s="1"/>
  <c r="BT201"/>
  <c r="S201"/>
  <c r="AA201" s="1"/>
  <c r="AN201" s="1"/>
  <c r="Q201"/>
  <c r="Y201" s="1"/>
  <c r="AL201" s="1"/>
  <c r="M201"/>
  <c r="U201" s="1"/>
  <c r="AH201" s="1"/>
  <c r="W201"/>
  <c r="AJ201" s="1"/>
  <c r="P201"/>
  <c r="N201"/>
  <c r="V201" s="1"/>
  <c r="AI201" s="1"/>
  <c r="BT203"/>
  <c r="S203"/>
  <c r="AA203" s="1"/>
  <c r="AN203" s="1"/>
  <c r="Q203"/>
  <c r="Y203" s="1"/>
  <c r="AL203" s="1"/>
  <c r="M203"/>
  <c r="U203" s="1"/>
  <c r="AH203" s="1"/>
  <c r="W203"/>
  <c r="AJ203" s="1"/>
  <c r="P203"/>
  <c r="N203"/>
  <c r="V203" s="1"/>
  <c r="AI203" s="1"/>
  <c r="BT205"/>
  <c r="S205"/>
  <c r="AA205" s="1"/>
  <c r="AN205" s="1"/>
  <c r="CG155" s="1"/>
  <c r="Q205"/>
  <c r="Y205" s="1"/>
  <c r="AL205" s="1"/>
  <c r="M205"/>
  <c r="U205" s="1"/>
  <c r="AH205" s="1"/>
  <c r="CC155" s="1"/>
  <c r="W205"/>
  <c r="AJ205" s="1"/>
  <c r="P205"/>
  <c r="N205"/>
  <c r="V205" s="1"/>
  <c r="AI205" s="1"/>
  <c r="CD155" s="1"/>
  <c r="BT207"/>
  <c r="S207"/>
  <c r="AA207" s="1"/>
  <c r="AN207" s="1"/>
  <c r="CG117" s="1"/>
  <c r="Q207"/>
  <c r="Y207" s="1"/>
  <c r="AL207" s="1"/>
  <c r="M207"/>
  <c r="U207" s="1"/>
  <c r="AH207" s="1"/>
  <c r="CC117" s="1"/>
  <c r="W207"/>
  <c r="AJ207" s="1"/>
  <c r="P207"/>
  <c r="N207"/>
  <c r="V207" s="1"/>
  <c r="AI207" s="1"/>
  <c r="CD117" s="1"/>
  <c r="BT209"/>
  <c r="S209"/>
  <c r="AA209" s="1"/>
  <c r="AN209" s="1"/>
  <c r="CG119" s="1"/>
  <c r="Q209"/>
  <c r="Y209" s="1"/>
  <c r="AL209" s="1"/>
  <c r="M209"/>
  <c r="U209" s="1"/>
  <c r="AH209" s="1"/>
  <c r="CC119" s="1"/>
  <c r="W209"/>
  <c r="AJ209" s="1"/>
  <c r="P209"/>
  <c r="N209"/>
  <c r="V209" s="1"/>
  <c r="AI209" s="1"/>
  <c r="CD119" s="1"/>
  <c r="W212"/>
  <c r="AJ212" s="1"/>
  <c r="P212"/>
  <c r="N212"/>
  <c r="V212" s="1"/>
  <c r="AI212" s="1"/>
  <c r="CD122" s="1"/>
  <c r="BT212"/>
  <c r="S212"/>
  <c r="AA212" s="1"/>
  <c r="AN212" s="1"/>
  <c r="CG122" s="1"/>
  <c r="Q212"/>
  <c r="Y212" s="1"/>
  <c r="AL212" s="1"/>
  <c r="M212"/>
  <c r="U212" s="1"/>
  <c r="AH212" s="1"/>
  <c r="CC122" s="1"/>
  <c r="W214"/>
  <c r="AJ214" s="1"/>
  <c r="P214"/>
  <c r="N214"/>
  <c r="V214" s="1"/>
  <c r="AI214" s="1"/>
  <c r="BT214"/>
  <c r="S214"/>
  <c r="AA214" s="1"/>
  <c r="AN214" s="1"/>
  <c r="Q214"/>
  <c r="Y214" s="1"/>
  <c r="AL214" s="1"/>
  <c r="M214"/>
  <c r="U214" s="1"/>
  <c r="AH214" s="1"/>
  <c r="W216"/>
  <c r="AJ216" s="1"/>
  <c r="P216"/>
  <c r="N216"/>
  <c r="V216" s="1"/>
  <c r="AI216" s="1"/>
  <c r="BT216"/>
  <c r="S216"/>
  <c r="AA216" s="1"/>
  <c r="AN216" s="1"/>
  <c r="Q216"/>
  <c r="Y216" s="1"/>
  <c r="AL216" s="1"/>
  <c r="M216"/>
  <c r="U216" s="1"/>
  <c r="AH216" s="1"/>
  <c r="W218"/>
  <c r="AJ218" s="1"/>
  <c r="P218"/>
  <c r="N218"/>
  <c r="V218" s="1"/>
  <c r="AI218" s="1"/>
  <c r="BT218"/>
  <c r="S218"/>
  <c r="AA218" s="1"/>
  <c r="AN218" s="1"/>
  <c r="Q218"/>
  <c r="Y218" s="1"/>
  <c r="AL218" s="1"/>
  <c r="M218"/>
  <c r="U218" s="1"/>
  <c r="AH218" s="1"/>
  <c r="W220"/>
  <c r="AJ220" s="1"/>
  <c r="P220"/>
  <c r="N220"/>
  <c r="V220" s="1"/>
  <c r="AI220" s="1"/>
  <c r="BT220"/>
  <c r="S220"/>
  <c r="AA220" s="1"/>
  <c r="AN220" s="1"/>
  <c r="Q220"/>
  <c r="Y220" s="1"/>
  <c r="AL220" s="1"/>
  <c r="M220"/>
  <c r="U220" s="1"/>
  <c r="AH220" s="1"/>
  <c r="BT222"/>
  <c r="W222"/>
  <c r="AJ222" s="1"/>
  <c r="P222"/>
  <c r="N222"/>
  <c r="V222" s="1"/>
  <c r="AI222" s="1"/>
  <c r="S222"/>
  <c r="AA222" s="1"/>
  <c r="AN222" s="1"/>
  <c r="Q222"/>
  <c r="Y222" s="1"/>
  <c r="AL222" s="1"/>
  <c r="M222"/>
  <c r="U222" s="1"/>
  <c r="AH222" s="1"/>
  <c r="S173"/>
  <c r="AA173" s="1"/>
  <c r="AN173" s="1"/>
  <c r="CG104" s="1"/>
  <c r="N174"/>
  <c r="V174" s="1"/>
  <c r="AI174" s="1"/>
  <c r="CD105" s="1"/>
  <c r="W174"/>
  <c r="AJ174" s="1"/>
  <c r="S177"/>
  <c r="AA177" s="1"/>
  <c r="AN177" s="1"/>
  <c r="CG108" s="1"/>
  <c r="N178"/>
  <c r="V178" s="1"/>
  <c r="AI178" s="1"/>
  <c r="CD109" s="1"/>
  <c r="W178"/>
  <c r="AJ178" s="1"/>
  <c r="N181"/>
  <c r="V181" s="1"/>
  <c r="AI181" s="1"/>
  <c r="CD147" s="1"/>
  <c r="W181"/>
  <c r="AJ181" s="1"/>
  <c r="S182"/>
  <c r="AA182" s="1"/>
  <c r="AN182" s="1"/>
  <c r="CG130" s="1"/>
  <c r="N183"/>
  <c r="V183" s="1"/>
  <c r="AI183" s="1"/>
  <c r="CD131" s="1"/>
  <c r="W183"/>
  <c r="AJ183" s="1"/>
  <c r="S184"/>
  <c r="AA184" s="1"/>
  <c r="AN184" s="1"/>
  <c r="CG132" s="1"/>
  <c r="N185"/>
  <c r="V185" s="1"/>
  <c r="AI185" s="1"/>
  <c r="CD133" s="1"/>
  <c r="W185"/>
  <c r="AJ185" s="1"/>
  <c r="S186"/>
  <c r="AA186" s="1"/>
  <c r="AN186" s="1"/>
  <c r="CG134" s="1"/>
  <c r="N187"/>
  <c r="V187" s="1"/>
  <c r="AI187" s="1"/>
  <c r="CD135" s="1"/>
  <c r="W187"/>
  <c r="AJ187" s="1"/>
  <c r="S188"/>
  <c r="AA188" s="1"/>
  <c r="AN188" s="1"/>
  <c r="CG151" s="1"/>
  <c r="W190"/>
  <c r="AJ190" s="1"/>
  <c r="P190"/>
  <c r="N190"/>
  <c r="V190" s="1"/>
  <c r="AI190" s="1"/>
  <c r="CD110" s="1"/>
  <c r="BT190"/>
  <c r="S190"/>
  <c r="AA190" s="1"/>
  <c r="AN190" s="1"/>
  <c r="CG110" s="1"/>
  <c r="Q190"/>
  <c r="Y190" s="1"/>
  <c r="AL190" s="1"/>
  <c r="M190"/>
  <c r="U190" s="1"/>
  <c r="AH190" s="1"/>
  <c r="CC110" s="1"/>
  <c r="W192"/>
  <c r="AJ192" s="1"/>
  <c r="P192"/>
  <c r="N192"/>
  <c r="V192" s="1"/>
  <c r="AI192" s="1"/>
  <c r="CD112" s="1"/>
  <c r="BT192"/>
  <c r="S192"/>
  <c r="AA192" s="1"/>
  <c r="AN192" s="1"/>
  <c r="CG112" s="1"/>
  <c r="Q192"/>
  <c r="Y192" s="1"/>
  <c r="AL192" s="1"/>
  <c r="M192"/>
  <c r="U192" s="1"/>
  <c r="AH192" s="1"/>
  <c r="CC112" s="1"/>
  <c r="W194"/>
  <c r="AJ194" s="1"/>
  <c r="P194"/>
  <c r="N194"/>
  <c r="V194" s="1"/>
  <c r="AI194" s="1"/>
  <c r="CD114" s="1"/>
  <c r="BT194"/>
  <c r="S194"/>
  <c r="AA194" s="1"/>
  <c r="AN194" s="1"/>
  <c r="CG114" s="1"/>
  <c r="Q194"/>
  <c r="Y194" s="1"/>
  <c r="AL194" s="1"/>
  <c r="M194"/>
  <c r="U194" s="1"/>
  <c r="AH194" s="1"/>
  <c r="CC114" s="1"/>
  <c r="W196"/>
  <c r="AJ196" s="1"/>
  <c r="P196"/>
  <c r="N196"/>
  <c r="V196" s="1"/>
  <c r="AI196" s="1"/>
  <c r="BT196"/>
  <c r="S196"/>
  <c r="AA196" s="1"/>
  <c r="AN196" s="1"/>
  <c r="Q196"/>
  <c r="Y196" s="1"/>
  <c r="AL196" s="1"/>
  <c r="M196"/>
  <c r="U196" s="1"/>
  <c r="AH196" s="1"/>
  <c r="W198"/>
  <c r="AJ198" s="1"/>
  <c r="P198"/>
  <c r="N198"/>
  <c r="V198" s="1"/>
  <c r="AI198" s="1"/>
  <c r="BT198"/>
  <c r="S198"/>
  <c r="AA198" s="1"/>
  <c r="AN198" s="1"/>
  <c r="Q198"/>
  <c r="Y198" s="1"/>
  <c r="AL198" s="1"/>
  <c r="M198"/>
  <c r="U198" s="1"/>
  <c r="AH198" s="1"/>
  <c r="W200"/>
  <c r="AJ200" s="1"/>
  <c r="P200"/>
  <c r="N200"/>
  <c r="V200" s="1"/>
  <c r="AI200" s="1"/>
  <c r="BT200"/>
  <c r="S200"/>
  <c r="AA200" s="1"/>
  <c r="AN200" s="1"/>
  <c r="Q200"/>
  <c r="Y200" s="1"/>
  <c r="AL200" s="1"/>
  <c r="M200"/>
  <c r="U200" s="1"/>
  <c r="AH200" s="1"/>
  <c r="W202"/>
  <c r="AJ202" s="1"/>
  <c r="P202"/>
  <c r="N202"/>
  <c r="V202" s="1"/>
  <c r="AI202" s="1"/>
  <c r="BT202"/>
  <c r="S202"/>
  <c r="AA202" s="1"/>
  <c r="AN202" s="1"/>
  <c r="Q202"/>
  <c r="Y202" s="1"/>
  <c r="AL202" s="1"/>
  <c r="M202"/>
  <c r="U202" s="1"/>
  <c r="AH202" s="1"/>
  <c r="W204"/>
  <c r="AJ204" s="1"/>
  <c r="P204"/>
  <c r="N204"/>
  <c r="V204" s="1"/>
  <c r="AI204" s="1"/>
  <c r="BT204"/>
  <c r="S204"/>
  <c r="AA204" s="1"/>
  <c r="AN204" s="1"/>
  <c r="Q204"/>
  <c r="Y204" s="1"/>
  <c r="AL204" s="1"/>
  <c r="M204"/>
  <c r="U204" s="1"/>
  <c r="AH204" s="1"/>
  <c r="W206"/>
  <c r="AJ206" s="1"/>
  <c r="P206"/>
  <c r="N206"/>
  <c r="V206" s="1"/>
  <c r="AI206" s="1"/>
  <c r="CD116" s="1"/>
  <c r="BT206"/>
  <c r="S206"/>
  <c r="AA206" s="1"/>
  <c r="AN206" s="1"/>
  <c r="CG116" s="1"/>
  <c r="Q206"/>
  <c r="Y206" s="1"/>
  <c r="AL206" s="1"/>
  <c r="M206"/>
  <c r="U206" s="1"/>
  <c r="AH206" s="1"/>
  <c r="CC116" s="1"/>
  <c r="W208"/>
  <c r="AJ208" s="1"/>
  <c r="P208"/>
  <c r="N208"/>
  <c r="V208" s="1"/>
  <c r="AI208" s="1"/>
  <c r="CD118" s="1"/>
  <c r="BT208"/>
  <c r="S208"/>
  <c r="AA208" s="1"/>
  <c r="AN208" s="1"/>
  <c r="CG118" s="1"/>
  <c r="Q208"/>
  <c r="Y208" s="1"/>
  <c r="AL208" s="1"/>
  <c r="M208"/>
  <c r="U208" s="1"/>
  <c r="AH208" s="1"/>
  <c r="CC118" s="1"/>
  <c r="W210"/>
  <c r="AJ210" s="1"/>
  <c r="P210"/>
  <c r="N210"/>
  <c r="V210" s="1"/>
  <c r="AI210" s="1"/>
  <c r="CD120" s="1"/>
  <c r="BT210"/>
  <c r="S210"/>
  <c r="AA210" s="1"/>
  <c r="AN210" s="1"/>
  <c r="CG120" s="1"/>
  <c r="Q210"/>
  <c r="Y210" s="1"/>
  <c r="AL210" s="1"/>
  <c r="M210"/>
  <c r="U210" s="1"/>
  <c r="AH210" s="1"/>
  <c r="CC120" s="1"/>
  <c r="BT211"/>
  <c r="S211"/>
  <c r="AA211" s="1"/>
  <c r="AN211" s="1"/>
  <c r="CG121" s="1"/>
  <c r="Q211"/>
  <c r="Y211" s="1"/>
  <c r="AL211" s="1"/>
  <c r="M211"/>
  <c r="U211" s="1"/>
  <c r="AH211" s="1"/>
  <c r="CC121" s="1"/>
  <c r="W211"/>
  <c r="AJ211" s="1"/>
  <c r="P211"/>
  <c r="N211"/>
  <c r="V211" s="1"/>
  <c r="AI211" s="1"/>
  <c r="CD121" s="1"/>
  <c r="BT213"/>
  <c r="S213"/>
  <c r="AA213" s="1"/>
  <c r="AN213" s="1"/>
  <c r="Q213"/>
  <c r="Y213" s="1"/>
  <c r="AL213" s="1"/>
  <c r="M213"/>
  <c r="U213" s="1"/>
  <c r="AH213" s="1"/>
  <c r="W213"/>
  <c r="AJ213" s="1"/>
  <c r="P213"/>
  <c r="N213"/>
  <c r="V213" s="1"/>
  <c r="AI213" s="1"/>
  <c r="BT215"/>
  <c r="S215"/>
  <c r="AA215" s="1"/>
  <c r="AN215" s="1"/>
  <c r="Q215"/>
  <c r="Y215" s="1"/>
  <c r="AL215" s="1"/>
  <c r="M215"/>
  <c r="U215" s="1"/>
  <c r="AH215" s="1"/>
  <c r="W215"/>
  <c r="AJ215" s="1"/>
  <c r="P215"/>
  <c r="N215"/>
  <c r="V215" s="1"/>
  <c r="AI215" s="1"/>
  <c r="BT217"/>
  <c r="S217"/>
  <c r="AA217" s="1"/>
  <c r="AN217" s="1"/>
  <c r="Q217"/>
  <c r="Y217" s="1"/>
  <c r="AL217" s="1"/>
  <c r="M217"/>
  <c r="U217" s="1"/>
  <c r="AH217" s="1"/>
  <c r="W217"/>
  <c r="AJ217" s="1"/>
  <c r="P217"/>
  <c r="N217"/>
  <c r="V217" s="1"/>
  <c r="AI217" s="1"/>
  <c r="BT219"/>
  <c r="S219"/>
  <c r="AA219" s="1"/>
  <c r="AN219" s="1"/>
  <c r="Q219"/>
  <c r="Y219" s="1"/>
  <c r="AL219" s="1"/>
  <c r="M219"/>
  <c r="U219" s="1"/>
  <c r="AH219" s="1"/>
  <c r="W219"/>
  <c r="AJ219" s="1"/>
  <c r="P219"/>
  <c r="N219"/>
  <c r="V219" s="1"/>
  <c r="AI219" s="1"/>
  <c r="BT221"/>
  <c r="S221"/>
  <c r="AA221" s="1"/>
  <c r="AN221" s="1"/>
  <c r="Q221"/>
  <c r="Y221" s="1"/>
  <c r="AL221" s="1"/>
  <c r="M221"/>
  <c r="U221" s="1"/>
  <c r="AH221" s="1"/>
  <c r="W221"/>
  <c r="AJ221" s="1"/>
  <c r="P221"/>
  <c r="N221"/>
  <c r="V221" s="1"/>
  <c r="AI221" s="1"/>
  <c r="O172"/>
  <c r="M173"/>
  <c r="U173" s="1"/>
  <c r="AH173" s="1"/>
  <c r="CC104" s="1"/>
  <c r="Q173"/>
  <c r="Y173" s="1"/>
  <c r="AL173" s="1"/>
  <c r="BT173"/>
  <c r="P174"/>
  <c r="O176"/>
  <c r="M177"/>
  <c r="U177" s="1"/>
  <c r="AH177" s="1"/>
  <c r="CC108" s="1"/>
  <c r="Q177"/>
  <c r="Y177" s="1"/>
  <c r="AL177" s="1"/>
  <c r="BT177"/>
  <c r="P178"/>
  <c r="O180"/>
  <c r="P181"/>
  <c r="M182"/>
  <c r="U182" s="1"/>
  <c r="AH182" s="1"/>
  <c r="CC130" s="1"/>
  <c r="Q182"/>
  <c r="Y182" s="1"/>
  <c r="AL182" s="1"/>
  <c r="BT182"/>
  <c r="P183"/>
  <c r="M184"/>
  <c r="U184" s="1"/>
  <c r="AH184" s="1"/>
  <c r="CC132" s="1"/>
  <c r="Q184"/>
  <c r="Y184" s="1"/>
  <c r="AL184" s="1"/>
  <c r="BT184"/>
  <c r="P185"/>
  <c r="M186"/>
  <c r="U186" s="1"/>
  <c r="AH186" s="1"/>
  <c r="CC134" s="1"/>
  <c r="Q186"/>
  <c r="Y186" s="1"/>
  <c r="AL186" s="1"/>
  <c r="BT186"/>
  <c r="P187"/>
  <c r="M188"/>
  <c r="U188" s="1"/>
  <c r="AH188" s="1"/>
  <c r="CC151" s="1"/>
  <c r="Q188"/>
  <c r="Y188" s="1"/>
  <c r="AL188" s="1"/>
  <c r="BT188"/>
  <c r="BT223"/>
  <c r="S223"/>
  <c r="AA223" s="1"/>
  <c r="AN223" s="1"/>
  <c r="CG156" s="1"/>
  <c r="Q223"/>
  <c r="Y223" s="1"/>
  <c r="AL223" s="1"/>
  <c r="M223"/>
  <c r="U223" s="1"/>
  <c r="AH223" s="1"/>
  <c r="CC156" s="1"/>
  <c r="W224"/>
  <c r="AJ224" s="1"/>
  <c r="P224"/>
  <c r="N224"/>
  <c r="V224" s="1"/>
  <c r="AI224" s="1"/>
  <c r="CD136" s="1"/>
  <c r="BT225"/>
  <c r="S225"/>
  <c r="AA225" s="1"/>
  <c r="AN225" s="1"/>
  <c r="CG137" s="1"/>
  <c r="Q225"/>
  <c r="Y225" s="1"/>
  <c r="AL225" s="1"/>
  <c r="M225"/>
  <c r="U225" s="1"/>
  <c r="AH225" s="1"/>
  <c r="CC137" s="1"/>
  <c r="W225"/>
  <c r="AJ225" s="1"/>
  <c r="P225"/>
  <c r="N225"/>
  <c r="V225" s="1"/>
  <c r="AI225" s="1"/>
  <c r="CD137" s="1"/>
  <c r="BT227"/>
  <c r="S227"/>
  <c r="AA227" s="1"/>
  <c r="AN227" s="1"/>
  <c r="CG149" s="1"/>
  <c r="Q227"/>
  <c r="Y227" s="1"/>
  <c r="AL227" s="1"/>
  <c r="M227"/>
  <c r="U227" s="1"/>
  <c r="AH227" s="1"/>
  <c r="CC149" s="1"/>
  <c r="W227"/>
  <c r="AJ227" s="1"/>
  <c r="P227"/>
  <c r="N227"/>
  <c r="V227" s="1"/>
  <c r="AI227" s="1"/>
  <c r="CD149" s="1"/>
  <c r="BT229"/>
  <c r="S229"/>
  <c r="AA229" s="1"/>
  <c r="AN229" s="1"/>
  <c r="CG139" s="1"/>
  <c r="Q229"/>
  <c r="Y229" s="1"/>
  <c r="AL229" s="1"/>
  <c r="M229"/>
  <c r="U229" s="1"/>
  <c r="AH229" s="1"/>
  <c r="CC139" s="1"/>
  <c r="W229"/>
  <c r="AJ229" s="1"/>
  <c r="P229"/>
  <c r="N229"/>
  <c r="V229" s="1"/>
  <c r="AI229" s="1"/>
  <c r="CD139" s="1"/>
  <c r="BT231"/>
  <c r="S231"/>
  <c r="AA231" s="1"/>
  <c r="AN231" s="1"/>
  <c r="Q231"/>
  <c r="Y231" s="1"/>
  <c r="AL231" s="1"/>
  <c r="M231"/>
  <c r="U231" s="1"/>
  <c r="AH231" s="1"/>
  <c r="W231"/>
  <c r="AJ231" s="1"/>
  <c r="P231"/>
  <c r="N231"/>
  <c r="V231" s="1"/>
  <c r="AI231" s="1"/>
  <c r="BT233"/>
  <c r="S233"/>
  <c r="AA233" s="1"/>
  <c r="AN233" s="1"/>
  <c r="CG124" s="1"/>
  <c r="Q233"/>
  <c r="Y233" s="1"/>
  <c r="AL233" s="1"/>
  <c r="M233"/>
  <c r="U233" s="1"/>
  <c r="AH233" s="1"/>
  <c r="CC124" s="1"/>
  <c r="W233"/>
  <c r="AJ233" s="1"/>
  <c r="P233"/>
  <c r="N233"/>
  <c r="V233" s="1"/>
  <c r="AI233" s="1"/>
  <c r="CD124" s="1"/>
  <c r="BT235"/>
  <c r="S235"/>
  <c r="AA235" s="1"/>
  <c r="AN235" s="1"/>
  <c r="CG154" s="1"/>
  <c r="Q235"/>
  <c r="Y235" s="1"/>
  <c r="AL235" s="1"/>
  <c r="M235"/>
  <c r="U235" s="1"/>
  <c r="AH235" s="1"/>
  <c r="CC154" s="1"/>
  <c r="W235"/>
  <c r="AJ235" s="1"/>
  <c r="P235"/>
  <c r="N235"/>
  <c r="V235" s="1"/>
  <c r="AI235" s="1"/>
  <c r="CD154" s="1"/>
  <c r="BT237"/>
  <c r="S237"/>
  <c r="AA237" s="1"/>
  <c r="AN237" s="1"/>
  <c r="CG126" s="1"/>
  <c r="Q237"/>
  <c r="Y237" s="1"/>
  <c r="AL237" s="1"/>
  <c r="M237"/>
  <c r="U237" s="1"/>
  <c r="AH237" s="1"/>
  <c r="CC126" s="1"/>
  <c r="W237"/>
  <c r="AJ237" s="1"/>
  <c r="P237"/>
  <c r="N237"/>
  <c r="V237" s="1"/>
  <c r="AI237" s="1"/>
  <c r="CD126" s="1"/>
  <c r="BT239"/>
  <c r="S239"/>
  <c r="AA239" s="1"/>
  <c r="AN239" s="1"/>
  <c r="Q239"/>
  <c r="Y239" s="1"/>
  <c r="AL239" s="1"/>
  <c r="M239"/>
  <c r="U239" s="1"/>
  <c r="AH239" s="1"/>
  <c r="W239"/>
  <c r="AJ239" s="1"/>
  <c r="P239"/>
  <c r="N239"/>
  <c r="V239" s="1"/>
  <c r="AI239" s="1"/>
  <c r="BT241"/>
  <c r="S241"/>
  <c r="AA241" s="1"/>
  <c r="AN241" s="1"/>
  <c r="Q241"/>
  <c r="Y241" s="1"/>
  <c r="AL241" s="1"/>
  <c r="M241"/>
  <c r="U241" s="1"/>
  <c r="AH241" s="1"/>
  <c r="W241"/>
  <c r="AJ241" s="1"/>
  <c r="P241"/>
  <c r="N241"/>
  <c r="V241" s="1"/>
  <c r="AI241" s="1"/>
  <c r="BT243"/>
  <c r="S243"/>
  <c r="AA243" s="1"/>
  <c r="AN243" s="1"/>
  <c r="Q243"/>
  <c r="Y243" s="1"/>
  <c r="AL243" s="1"/>
  <c r="M243"/>
  <c r="U243" s="1"/>
  <c r="AH243" s="1"/>
  <c r="W243"/>
  <c r="AJ243" s="1"/>
  <c r="P243"/>
  <c r="N243"/>
  <c r="V243" s="1"/>
  <c r="AI243" s="1"/>
  <c r="BT245"/>
  <c r="S245"/>
  <c r="AA245" s="1"/>
  <c r="AN245" s="1"/>
  <c r="Q245"/>
  <c r="Y245" s="1"/>
  <c r="AL245" s="1"/>
  <c r="M245"/>
  <c r="U245" s="1"/>
  <c r="AH245" s="1"/>
  <c r="W245"/>
  <c r="AJ245" s="1"/>
  <c r="P245"/>
  <c r="N245"/>
  <c r="V245" s="1"/>
  <c r="AI245" s="1"/>
  <c r="BT247"/>
  <c r="S247"/>
  <c r="AA247" s="1"/>
  <c r="AN247" s="1"/>
  <c r="CG157" s="1"/>
  <c r="Q247"/>
  <c r="Y247" s="1"/>
  <c r="AL247" s="1"/>
  <c r="M247"/>
  <c r="U247" s="1"/>
  <c r="AH247" s="1"/>
  <c r="CC157" s="1"/>
  <c r="W247"/>
  <c r="AJ247" s="1"/>
  <c r="P247"/>
  <c r="N247"/>
  <c r="V247" s="1"/>
  <c r="AI247" s="1"/>
  <c r="CD157" s="1"/>
  <c r="W249"/>
  <c r="AJ249" s="1"/>
  <c r="P249"/>
  <c r="N249"/>
  <c r="V249" s="1"/>
  <c r="AI249" s="1"/>
  <c r="CD159" s="1"/>
  <c r="BT249"/>
  <c r="Q249"/>
  <c r="Y249" s="1"/>
  <c r="AL249" s="1"/>
  <c r="M249"/>
  <c r="U249" s="1"/>
  <c r="AH249" s="1"/>
  <c r="CC159" s="1"/>
  <c r="S249"/>
  <c r="AA249" s="1"/>
  <c r="AN249" s="1"/>
  <c r="CG159" s="1"/>
  <c r="W251"/>
  <c r="AJ251" s="1"/>
  <c r="P251"/>
  <c r="N251"/>
  <c r="V251" s="1"/>
  <c r="AI251" s="1"/>
  <c r="CD171" s="1"/>
  <c r="BT251"/>
  <c r="Q251"/>
  <c r="Y251" s="1"/>
  <c r="AL251" s="1"/>
  <c r="M251"/>
  <c r="U251" s="1"/>
  <c r="AH251" s="1"/>
  <c r="CC171" s="1"/>
  <c r="S251"/>
  <c r="AA251" s="1"/>
  <c r="AN251" s="1"/>
  <c r="CG171" s="1"/>
  <c r="BT253"/>
  <c r="W253"/>
  <c r="AJ253" s="1"/>
  <c r="P253"/>
  <c r="N253"/>
  <c r="V253" s="1"/>
  <c r="AI253" s="1"/>
  <c r="CD161" s="1"/>
  <c r="Q253"/>
  <c r="Y253" s="1"/>
  <c r="AL253" s="1"/>
  <c r="M253"/>
  <c r="U253" s="1"/>
  <c r="AH253" s="1"/>
  <c r="CC161" s="1"/>
  <c r="S253"/>
  <c r="AA253" s="1"/>
  <c r="AN253" s="1"/>
  <c r="CG161" s="1"/>
  <c r="N223"/>
  <c r="V223" s="1"/>
  <c r="AI223" s="1"/>
  <c r="CD156" s="1"/>
  <c r="W223"/>
  <c r="AJ223" s="1"/>
  <c r="S224"/>
  <c r="AA224" s="1"/>
  <c r="AN224" s="1"/>
  <c r="CG136" s="1"/>
  <c r="W226"/>
  <c r="AJ226" s="1"/>
  <c r="P226"/>
  <c r="N226"/>
  <c r="V226" s="1"/>
  <c r="AI226" s="1"/>
  <c r="CD148" s="1"/>
  <c r="BT226"/>
  <c r="S226"/>
  <c r="AA226" s="1"/>
  <c r="AN226" s="1"/>
  <c r="CG148" s="1"/>
  <c r="Q226"/>
  <c r="Y226" s="1"/>
  <c r="AL226" s="1"/>
  <c r="M226"/>
  <c r="U226" s="1"/>
  <c r="AH226" s="1"/>
  <c r="CC148" s="1"/>
  <c r="W228"/>
  <c r="AJ228" s="1"/>
  <c r="P228"/>
  <c r="N228"/>
  <c r="V228" s="1"/>
  <c r="AI228" s="1"/>
  <c r="CD138" s="1"/>
  <c r="BT228"/>
  <c r="S228"/>
  <c r="AA228" s="1"/>
  <c r="AN228" s="1"/>
  <c r="CG138" s="1"/>
  <c r="Q228"/>
  <c r="Y228" s="1"/>
  <c r="AL228" s="1"/>
  <c r="M228"/>
  <c r="U228" s="1"/>
  <c r="AH228" s="1"/>
  <c r="CC138" s="1"/>
  <c r="W230"/>
  <c r="AJ230" s="1"/>
  <c r="P230"/>
  <c r="N230"/>
  <c r="V230" s="1"/>
  <c r="AI230" s="1"/>
  <c r="BT230"/>
  <c r="S230"/>
  <c r="AA230" s="1"/>
  <c r="AN230" s="1"/>
  <c r="Q230"/>
  <c r="Y230" s="1"/>
  <c r="AL230" s="1"/>
  <c r="M230"/>
  <c r="U230" s="1"/>
  <c r="AH230" s="1"/>
  <c r="W232"/>
  <c r="AJ232" s="1"/>
  <c r="P232"/>
  <c r="N232"/>
  <c r="V232" s="1"/>
  <c r="AI232" s="1"/>
  <c r="CD123" s="1"/>
  <c r="BT232"/>
  <c r="S232"/>
  <c r="AA232" s="1"/>
  <c r="AN232" s="1"/>
  <c r="CG123" s="1"/>
  <c r="Q232"/>
  <c r="Y232" s="1"/>
  <c r="AL232" s="1"/>
  <c r="M232"/>
  <c r="U232" s="1"/>
  <c r="AH232" s="1"/>
  <c r="CC123" s="1"/>
  <c r="W234"/>
  <c r="AJ234" s="1"/>
  <c r="P234"/>
  <c r="N234"/>
  <c r="V234" s="1"/>
  <c r="AI234" s="1"/>
  <c r="CD153" s="1"/>
  <c r="BT234"/>
  <c r="S234"/>
  <c r="AA234" s="1"/>
  <c r="AN234" s="1"/>
  <c r="CG153" s="1"/>
  <c r="Q234"/>
  <c r="Y234" s="1"/>
  <c r="AL234" s="1"/>
  <c r="M234"/>
  <c r="U234" s="1"/>
  <c r="AH234" s="1"/>
  <c r="CC153" s="1"/>
  <c r="W236"/>
  <c r="AJ236" s="1"/>
  <c r="P236"/>
  <c r="N236"/>
  <c r="V236" s="1"/>
  <c r="AI236" s="1"/>
  <c r="CD125" s="1"/>
  <c r="BT236"/>
  <c r="S236"/>
  <c r="AA236" s="1"/>
  <c r="AN236" s="1"/>
  <c r="CG125" s="1"/>
  <c r="Q236"/>
  <c r="Y236" s="1"/>
  <c r="AL236" s="1"/>
  <c r="M236"/>
  <c r="U236" s="1"/>
  <c r="AH236" s="1"/>
  <c r="CC125" s="1"/>
  <c r="W238"/>
  <c r="AJ238" s="1"/>
  <c r="P238"/>
  <c r="N238"/>
  <c r="V238" s="1"/>
  <c r="AI238" s="1"/>
  <c r="BT238"/>
  <c r="S238"/>
  <c r="AA238" s="1"/>
  <c r="AN238" s="1"/>
  <c r="Q238"/>
  <c r="Y238" s="1"/>
  <c r="AL238" s="1"/>
  <c r="M238"/>
  <c r="U238" s="1"/>
  <c r="AH238" s="1"/>
  <c r="W240"/>
  <c r="AJ240" s="1"/>
  <c r="P240"/>
  <c r="N240"/>
  <c r="V240" s="1"/>
  <c r="AI240" s="1"/>
  <c r="BT240"/>
  <c r="S240"/>
  <c r="AA240" s="1"/>
  <c r="AN240" s="1"/>
  <c r="Q240"/>
  <c r="Y240" s="1"/>
  <c r="AL240" s="1"/>
  <c r="M240"/>
  <c r="U240" s="1"/>
  <c r="AH240" s="1"/>
  <c r="W242"/>
  <c r="AJ242" s="1"/>
  <c r="P242"/>
  <c r="N242"/>
  <c r="V242" s="1"/>
  <c r="AI242" s="1"/>
  <c r="BT242"/>
  <c r="S242"/>
  <c r="AA242" s="1"/>
  <c r="AN242" s="1"/>
  <c r="Q242"/>
  <c r="Y242" s="1"/>
  <c r="AL242" s="1"/>
  <c r="M242"/>
  <c r="U242" s="1"/>
  <c r="AH242" s="1"/>
  <c r="W244"/>
  <c r="AJ244" s="1"/>
  <c r="P244"/>
  <c r="N244"/>
  <c r="V244" s="1"/>
  <c r="AI244" s="1"/>
  <c r="BT244"/>
  <c r="S244"/>
  <c r="AA244" s="1"/>
  <c r="AN244" s="1"/>
  <c r="Q244"/>
  <c r="Y244" s="1"/>
  <c r="AL244" s="1"/>
  <c r="M244"/>
  <c r="U244" s="1"/>
  <c r="AH244" s="1"/>
  <c r="W246"/>
  <c r="AJ246" s="1"/>
  <c r="P246"/>
  <c r="N246"/>
  <c r="V246" s="1"/>
  <c r="AI246" s="1"/>
  <c r="BT246"/>
  <c r="S246"/>
  <c r="AA246" s="1"/>
  <c r="AN246" s="1"/>
  <c r="Q246"/>
  <c r="Y246" s="1"/>
  <c r="AL246" s="1"/>
  <c r="M246"/>
  <c r="U246" s="1"/>
  <c r="AH246" s="1"/>
  <c r="BT248"/>
  <c r="P248"/>
  <c r="N248"/>
  <c r="V248" s="1"/>
  <c r="AI248" s="1"/>
  <c r="CD158" s="1"/>
  <c r="W248"/>
  <c r="AJ248" s="1"/>
  <c r="S248"/>
  <c r="AA248" s="1"/>
  <c r="AN248" s="1"/>
  <c r="CG158" s="1"/>
  <c r="Q248"/>
  <c r="Y248" s="1"/>
  <c r="AL248" s="1"/>
  <c r="M248"/>
  <c r="U248" s="1"/>
  <c r="AH248" s="1"/>
  <c r="CC158" s="1"/>
  <c r="P223"/>
  <c r="M224"/>
  <c r="U224" s="1"/>
  <c r="AH224" s="1"/>
  <c r="CC136" s="1"/>
  <c r="Q224"/>
  <c r="Y224" s="1"/>
  <c r="AL224" s="1"/>
  <c r="BT224"/>
  <c r="BT255"/>
  <c r="S255"/>
  <c r="AA255" s="1"/>
  <c r="AN255" s="1"/>
  <c r="CG176" s="1"/>
  <c r="Q255"/>
  <c r="Y255" s="1"/>
  <c r="AL255" s="1"/>
  <c r="M255"/>
  <c r="U255" s="1"/>
  <c r="AH255" s="1"/>
  <c r="CC176" s="1"/>
  <c r="W255"/>
  <c r="AJ255" s="1"/>
  <c r="P255"/>
  <c r="N255"/>
  <c r="V255" s="1"/>
  <c r="AI255" s="1"/>
  <c r="CD176" s="1"/>
  <c r="BT257"/>
  <c r="S257"/>
  <c r="AA257" s="1"/>
  <c r="AN257" s="1"/>
  <c r="Q257"/>
  <c r="Y257" s="1"/>
  <c r="AL257" s="1"/>
  <c r="M257"/>
  <c r="U257" s="1"/>
  <c r="AH257" s="1"/>
  <c r="W257"/>
  <c r="AJ257" s="1"/>
  <c r="P257"/>
  <c r="N257"/>
  <c r="V257" s="1"/>
  <c r="AI257" s="1"/>
  <c r="BT259"/>
  <c r="S259"/>
  <c r="AA259" s="1"/>
  <c r="AN259" s="1"/>
  <c r="Q259"/>
  <c r="Y259" s="1"/>
  <c r="AL259" s="1"/>
  <c r="M259"/>
  <c r="U259" s="1"/>
  <c r="AH259" s="1"/>
  <c r="W259"/>
  <c r="AJ259" s="1"/>
  <c r="P259"/>
  <c r="N259"/>
  <c r="V259" s="1"/>
  <c r="AI259" s="1"/>
  <c r="BT261"/>
  <c r="S261"/>
  <c r="AA261" s="1"/>
  <c r="AN261" s="1"/>
  <c r="Q261"/>
  <c r="Y261" s="1"/>
  <c r="AL261" s="1"/>
  <c r="M261"/>
  <c r="U261" s="1"/>
  <c r="AH261" s="1"/>
  <c r="W261"/>
  <c r="AJ261" s="1"/>
  <c r="P261"/>
  <c r="N261"/>
  <c r="V261" s="1"/>
  <c r="AI261" s="1"/>
  <c r="BT263"/>
  <c r="S263"/>
  <c r="AA263" s="1"/>
  <c r="AN263" s="1"/>
  <c r="Q263"/>
  <c r="Y263" s="1"/>
  <c r="AL263" s="1"/>
  <c r="M263"/>
  <c r="U263" s="1"/>
  <c r="AH263" s="1"/>
  <c r="W263"/>
  <c r="AJ263" s="1"/>
  <c r="P263"/>
  <c r="N263"/>
  <c r="V263" s="1"/>
  <c r="AI263" s="1"/>
  <c r="BT265"/>
  <c r="S265"/>
  <c r="AA265" s="1"/>
  <c r="AN265" s="1"/>
  <c r="Q265"/>
  <c r="Y265" s="1"/>
  <c r="AL265" s="1"/>
  <c r="M265"/>
  <c r="U265" s="1"/>
  <c r="AH265" s="1"/>
  <c r="W265"/>
  <c r="AJ265" s="1"/>
  <c r="P265"/>
  <c r="N265"/>
  <c r="V265" s="1"/>
  <c r="AI265" s="1"/>
  <c r="BT267"/>
  <c r="S267"/>
  <c r="AA267" s="1"/>
  <c r="AN267" s="1"/>
  <c r="CG164" s="1"/>
  <c r="Q267"/>
  <c r="Y267" s="1"/>
  <c r="AL267" s="1"/>
  <c r="M267"/>
  <c r="U267" s="1"/>
  <c r="AH267" s="1"/>
  <c r="CC164" s="1"/>
  <c r="W267"/>
  <c r="AJ267" s="1"/>
  <c r="P267"/>
  <c r="N267"/>
  <c r="V267" s="1"/>
  <c r="AI267" s="1"/>
  <c r="CD164" s="1"/>
  <c r="BT269"/>
  <c r="S269"/>
  <c r="AA269" s="1"/>
  <c r="AN269" s="1"/>
  <c r="CG166" s="1"/>
  <c r="Q269"/>
  <c r="Y269" s="1"/>
  <c r="AL269" s="1"/>
  <c r="M269"/>
  <c r="U269" s="1"/>
  <c r="AH269" s="1"/>
  <c r="CC166" s="1"/>
  <c r="W269"/>
  <c r="AJ269" s="1"/>
  <c r="P269"/>
  <c r="N269"/>
  <c r="V269" s="1"/>
  <c r="AI269" s="1"/>
  <c r="CD166" s="1"/>
  <c r="BT271"/>
  <c r="S271"/>
  <c r="AA271" s="1"/>
  <c r="AN271" s="1"/>
  <c r="CG168" s="1"/>
  <c r="Q271"/>
  <c r="Y271" s="1"/>
  <c r="AL271" s="1"/>
  <c r="M271"/>
  <c r="U271" s="1"/>
  <c r="AH271" s="1"/>
  <c r="CC168" s="1"/>
  <c r="W271"/>
  <c r="AJ271" s="1"/>
  <c r="P271"/>
  <c r="N271"/>
  <c r="V271" s="1"/>
  <c r="AI271" s="1"/>
  <c r="CD168" s="1"/>
  <c r="BT273"/>
  <c r="S273"/>
  <c r="AA273" s="1"/>
  <c r="AN273" s="1"/>
  <c r="Q273"/>
  <c r="Y273" s="1"/>
  <c r="AL273" s="1"/>
  <c r="M273"/>
  <c r="U273" s="1"/>
  <c r="AH273" s="1"/>
  <c r="W273"/>
  <c r="AJ273" s="1"/>
  <c r="P273"/>
  <c r="N273"/>
  <c r="V273" s="1"/>
  <c r="AI273" s="1"/>
  <c r="BT275"/>
  <c r="W275"/>
  <c r="AJ275" s="1"/>
  <c r="P275"/>
  <c r="N275"/>
  <c r="V275" s="1"/>
  <c r="AI275" s="1"/>
  <c r="Q275"/>
  <c r="Y275" s="1"/>
  <c r="AL275" s="1"/>
  <c r="M275"/>
  <c r="U275" s="1"/>
  <c r="AH275" s="1"/>
  <c r="S275"/>
  <c r="AA275" s="1"/>
  <c r="AN275" s="1"/>
  <c r="O250"/>
  <c r="O252"/>
  <c r="W254"/>
  <c r="AJ254" s="1"/>
  <c r="P254"/>
  <c r="N254"/>
  <c r="V254" s="1"/>
  <c r="AI254" s="1"/>
  <c r="CD162" s="1"/>
  <c r="BT254"/>
  <c r="S254"/>
  <c r="AA254" s="1"/>
  <c r="AN254" s="1"/>
  <c r="CG162" s="1"/>
  <c r="Q254"/>
  <c r="Y254" s="1"/>
  <c r="AL254" s="1"/>
  <c r="M254"/>
  <c r="U254" s="1"/>
  <c r="AH254" s="1"/>
  <c r="CC162" s="1"/>
  <c r="W256"/>
  <c r="AJ256" s="1"/>
  <c r="P256"/>
  <c r="N256"/>
  <c r="V256" s="1"/>
  <c r="AI256" s="1"/>
  <c r="BT256"/>
  <c r="S256"/>
  <c r="AA256" s="1"/>
  <c r="AN256" s="1"/>
  <c r="Q256"/>
  <c r="Y256" s="1"/>
  <c r="AL256" s="1"/>
  <c r="M256"/>
  <c r="U256" s="1"/>
  <c r="AH256" s="1"/>
  <c r="W258"/>
  <c r="AJ258" s="1"/>
  <c r="P258"/>
  <c r="N258"/>
  <c r="V258" s="1"/>
  <c r="AI258" s="1"/>
  <c r="BT258"/>
  <c r="S258"/>
  <c r="AA258" s="1"/>
  <c r="AN258" s="1"/>
  <c r="Q258"/>
  <c r="Y258" s="1"/>
  <c r="AL258" s="1"/>
  <c r="M258"/>
  <c r="U258" s="1"/>
  <c r="AH258" s="1"/>
  <c r="W260"/>
  <c r="AJ260" s="1"/>
  <c r="P260"/>
  <c r="N260"/>
  <c r="V260" s="1"/>
  <c r="AI260" s="1"/>
  <c r="BT260"/>
  <c r="S260"/>
  <c r="AA260" s="1"/>
  <c r="AN260" s="1"/>
  <c r="Q260"/>
  <c r="Y260" s="1"/>
  <c r="AL260" s="1"/>
  <c r="M260"/>
  <c r="U260" s="1"/>
  <c r="AH260" s="1"/>
  <c r="W262"/>
  <c r="AJ262" s="1"/>
  <c r="P262"/>
  <c r="N262"/>
  <c r="V262" s="1"/>
  <c r="AI262" s="1"/>
  <c r="BT262"/>
  <c r="S262"/>
  <c r="AA262" s="1"/>
  <c r="AN262" s="1"/>
  <c r="Q262"/>
  <c r="Y262" s="1"/>
  <c r="AL262" s="1"/>
  <c r="M262"/>
  <c r="U262" s="1"/>
  <c r="AH262" s="1"/>
  <c r="W264"/>
  <c r="AJ264" s="1"/>
  <c r="P264"/>
  <c r="N264"/>
  <c r="V264" s="1"/>
  <c r="AI264" s="1"/>
  <c r="BT264"/>
  <c r="S264"/>
  <c r="AA264" s="1"/>
  <c r="AN264" s="1"/>
  <c r="Q264"/>
  <c r="Y264" s="1"/>
  <c r="AL264" s="1"/>
  <c r="M264"/>
  <c r="U264" s="1"/>
  <c r="AH264" s="1"/>
  <c r="W266"/>
  <c r="AJ266" s="1"/>
  <c r="P266"/>
  <c r="N266"/>
  <c r="V266" s="1"/>
  <c r="AI266" s="1"/>
  <c r="CD163" s="1"/>
  <c r="BT266"/>
  <c r="S266"/>
  <c r="AA266" s="1"/>
  <c r="AN266" s="1"/>
  <c r="CG163" s="1"/>
  <c r="Q266"/>
  <c r="Y266" s="1"/>
  <c r="AL266" s="1"/>
  <c r="M266"/>
  <c r="U266" s="1"/>
  <c r="AH266" s="1"/>
  <c r="CC163" s="1"/>
  <c r="W268"/>
  <c r="AJ268" s="1"/>
  <c r="P268"/>
  <c r="N268"/>
  <c r="V268" s="1"/>
  <c r="AI268" s="1"/>
  <c r="CD165" s="1"/>
  <c r="BT268"/>
  <c r="S268"/>
  <c r="AA268" s="1"/>
  <c r="AN268" s="1"/>
  <c r="CG165" s="1"/>
  <c r="Q268"/>
  <c r="Y268" s="1"/>
  <c r="AL268" s="1"/>
  <c r="M268"/>
  <c r="U268" s="1"/>
  <c r="AH268" s="1"/>
  <c r="CC165" s="1"/>
  <c r="W270"/>
  <c r="AJ270" s="1"/>
  <c r="P270"/>
  <c r="N270"/>
  <c r="V270" s="1"/>
  <c r="AI270" s="1"/>
  <c r="CD167" s="1"/>
  <c r="BT270"/>
  <c r="S270"/>
  <c r="AA270" s="1"/>
  <c r="AN270" s="1"/>
  <c r="CG167" s="1"/>
  <c r="Q270"/>
  <c r="Y270" s="1"/>
  <c r="AL270" s="1"/>
  <c r="M270"/>
  <c r="U270" s="1"/>
  <c r="AH270" s="1"/>
  <c r="CC167" s="1"/>
  <c r="W272"/>
  <c r="AJ272" s="1"/>
  <c r="P272"/>
  <c r="N272"/>
  <c r="V272" s="1"/>
  <c r="AI272" s="1"/>
  <c r="CD169" s="1"/>
  <c r="BT272"/>
  <c r="S272"/>
  <c r="AA272" s="1"/>
  <c r="AN272" s="1"/>
  <c r="CG169" s="1"/>
  <c r="Q272"/>
  <c r="Y272" s="1"/>
  <c r="AL272" s="1"/>
  <c r="M272"/>
  <c r="U272" s="1"/>
  <c r="AH272" s="1"/>
  <c r="CC169" s="1"/>
  <c r="W274"/>
  <c r="AJ274" s="1"/>
  <c r="P274"/>
  <c r="N274"/>
  <c r="V274" s="1"/>
  <c r="AI274" s="1"/>
  <c r="BT274"/>
  <c r="S274"/>
  <c r="AA274" s="1"/>
  <c r="AN274" s="1"/>
  <c r="Q274"/>
  <c r="Y274" s="1"/>
  <c r="AL274" s="1"/>
  <c r="M274"/>
  <c r="U274" s="1"/>
  <c r="AH274" s="1"/>
  <c r="BT277"/>
  <c r="S277"/>
  <c r="AA277" s="1"/>
  <c r="AN277" s="1"/>
  <c r="Q277"/>
  <c r="Y277" s="1"/>
  <c r="AL277" s="1"/>
  <c r="M277"/>
  <c r="U277" s="1"/>
  <c r="AH277" s="1"/>
  <c r="W277"/>
  <c r="AJ277" s="1"/>
  <c r="P277"/>
  <c r="N277"/>
  <c r="V277" s="1"/>
  <c r="AI277" s="1"/>
  <c r="BT279"/>
  <c r="S279"/>
  <c r="AA279" s="1"/>
  <c r="AN279" s="1"/>
  <c r="Q279"/>
  <c r="Y279" s="1"/>
  <c r="AL279" s="1"/>
  <c r="M279"/>
  <c r="U279" s="1"/>
  <c r="AH279" s="1"/>
  <c r="W279"/>
  <c r="AJ279" s="1"/>
  <c r="P279"/>
  <c r="N279"/>
  <c r="V279" s="1"/>
  <c r="AI279" s="1"/>
  <c r="BT281"/>
  <c r="S281"/>
  <c r="AA281" s="1"/>
  <c r="AN281" s="1"/>
  <c r="Q281"/>
  <c r="Y281" s="1"/>
  <c r="AL281" s="1"/>
  <c r="M281"/>
  <c r="U281" s="1"/>
  <c r="AH281" s="1"/>
  <c r="W281"/>
  <c r="AJ281" s="1"/>
  <c r="P281"/>
  <c r="N281"/>
  <c r="V281" s="1"/>
  <c r="AI281" s="1"/>
  <c r="BT283"/>
  <c r="S283"/>
  <c r="AA283" s="1"/>
  <c r="AN283" s="1"/>
  <c r="Q283"/>
  <c r="Y283" s="1"/>
  <c r="AL283" s="1"/>
  <c r="M283"/>
  <c r="U283" s="1"/>
  <c r="AH283" s="1"/>
  <c r="W283"/>
  <c r="AJ283" s="1"/>
  <c r="P283"/>
  <c r="N283"/>
  <c r="V283" s="1"/>
  <c r="AI283" s="1"/>
  <c r="BT285"/>
  <c r="S285"/>
  <c r="AA285" s="1"/>
  <c r="AN285" s="1"/>
  <c r="Q285"/>
  <c r="Y285" s="1"/>
  <c r="AL285" s="1"/>
  <c r="M285"/>
  <c r="U285" s="1"/>
  <c r="AH285" s="1"/>
  <c r="W285"/>
  <c r="AJ285" s="1"/>
  <c r="P285"/>
  <c r="N285"/>
  <c r="V285" s="1"/>
  <c r="AI285" s="1"/>
  <c r="BT287"/>
  <c r="S287"/>
  <c r="AA287" s="1"/>
  <c r="AN287" s="1"/>
  <c r="Q287"/>
  <c r="Y287" s="1"/>
  <c r="AL287" s="1"/>
  <c r="M287"/>
  <c r="U287" s="1"/>
  <c r="AH287" s="1"/>
  <c r="W287"/>
  <c r="AJ287" s="1"/>
  <c r="P287"/>
  <c r="N287"/>
  <c r="V287" s="1"/>
  <c r="AI287" s="1"/>
  <c r="W276"/>
  <c r="AJ276" s="1"/>
  <c r="P276"/>
  <c r="N276"/>
  <c r="V276" s="1"/>
  <c r="AI276" s="1"/>
  <c r="BT276"/>
  <c r="S276"/>
  <c r="AA276" s="1"/>
  <c r="AN276" s="1"/>
  <c r="Q276"/>
  <c r="Y276" s="1"/>
  <c r="AL276" s="1"/>
  <c r="M276"/>
  <c r="U276" s="1"/>
  <c r="AH276" s="1"/>
  <c r="W278"/>
  <c r="AJ278" s="1"/>
  <c r="P278"/>
  <c r="N278"/>
  <c r="V278" s="1"/>
  <c r="AI278" s="1"/>
  <c r="BT278"/>
  <c r="S278"/>
  <c r="AA278" s="1"/>
  <c r="AN278" s="1"/>
  <c r="Q278"/>
  <c r="Y278" s="1"/>
  <c r="AL278" s="1"/>
  <c r="M278"/>
  <c r="U278" s="1"/>
  <c r="AH278" s="1"/>
  <c r="W280"/>
  <c r="AJ280" s="1"/>
  <c r="P280"/>
  <c r="N280"/>
  <c r="V280" s="1"/>
  <c r="AI280" s="1"/>
  <c r="BT280"/>
  <c r="S280"/>
  <c r="AA280" s="1"/>
  <c r="AN280" s="1"/>
  <c r="Q280"/>
  <c r="Y280" s="1"/>
  <c r="AL280" s="1"/>
  <c r="M280"/>
  <c r="U280" s="1"/>
  <c r="AH280" s="1"/>
  <c r="W282"/>
  <c r="AJ282" s="1"/>
  <c r="P282"/>
  <c r="N282"/>
  <c r="V282" s="1"/>
  <c r="AI282" s="1"/>
  <c r="BT282"/>
  <c r="S282"/>
  <c r="AA282" s="1"/>
  <c r="AN282" s="1"/>
  <c r="Q282"/>
  <c r="Y282" s="1"/>
  <c r="AL282" s="1"/>
  <c r="M282"/>
  <c r="U282" s="1"/>
  <c r="AH282" s="1"/>
  <c r="W284"/>
  <c r="AJ284" s="1"/>
  <c r="P284"/>
  <c r="N284"/>
  <c r="V284" s="1"/>
  <c r="AI284" s="1"/>
  <c r="BT284"/>
  <c r="S284"/>
  <c r="AA284" s="1"/>
  <c r="AN284" s="1"/>
  <c r="Q284"/>
  <c r="Y284" s="1"/>
  <c r="AL284" s="1"/>
  <c r="M284"/>
  <c r="U284" s="1"/>
  <c r="AH284" s="1"/>
  <c r="W286"/>
  <c r="AJ286" s="1"/>
  <c r="P286"/>
  <c r="N286"/>
  <c r="V286" s="1"/>
  <c r="AI286" s="1"/>
  <c r="BT286"/>
  <c r="S286"/>
  <c r="AA286" s="1"/>
  <c r="AN286" s="1"/>
  <c r="Q286"/>
  <c r="Y286" s="1"/>
  <c r="AL286" s="1"/>
  <c r="M286"/>
  <c r="U286" s="1"/>
  <c r="AH286" s="1"/>
  <c r="W288"/>
  <c r="AJ288" s="1"/>
  <c r="P288"/>
  <c r="N288"/>
  <c r="V288" s="1"/>
  <c r="AI288" s="1"/>
  <c r="BT288"/>
  <c r="S288"/>
  <c r="AA288" s="1"/>
  <c r="AN288" s="1"/>
  <c r="Q288"/>
  <c r="Y288" s="1"/>
  <c r="AL288" s="1"/>
  <c r="M288"/>
  <c r="U288" s="1"/>
  <c r="AH288" s="1"/>
  <c r="W289"/>
  <c r="AJ289" s="1"/>
  <c r="P289"/>
  <c r="N289"/>
  <c r="V289" s="1"/>
  <c r="AI289" s="1"/>
  <c r="BT289"/>
  <c r="S289"/>
  <c r="AA289" s="1"/>
  <c r="AN289" s="1"/>
  <c r="Q289"/>
  <c r="Y289" s="1"/>
  <c r="AL289" s="1"/>
  <c r="M289"/>
  <c r="U289" s="1"/>
  <c r="AH289" s="1"/>
  <c r="W291"/>
  <c r="AJ291" s="1"/>
  <c r="P291"/>
  <c r="N291"/>
  <c r="V291" s="1"/>
  <c r="AI291" s="1"/>
  <c r="BT291"/>
  <c r="S291"/>
  <c r="AA291" s="1"/>
  <c r="AN291" s="1"/>
  <c r="Q291"/>
  <c r="Y291" s="1"/>
  <c r="AL291" s="1"/>
  <c r="M291"/>
  <c r="U291" s="1"/>
  <c r="AH291" s="1"/>
  <c r="W293"/>
  <c r="AJ293" s="1"/>
  <c r="P293"/>
  <c r="N293"/>
  <c r="V293" s="1"/>
  <c r="AI293" s="1"/>
  <c r="CD172" s="1"/>
  <c r="BT293"/>
  <c r="S293"/>
  <c r="AA293" s="1"/>
  <c r="AN293" s="1"/>
  <c r="CG172" s="1"/>
  <c r="Q293"/>
  <c r="Y293" s="1"/>
  <c r="AL293" s="1"/>
  <c r="M293"/>
  <c r="U293" s="1"/>
  <c r="AH293" s="1"/>
  <c r="CC172" s="1"/>
  <c r="W295"/>
  <c r="AJ295" s="1"/>
  <c r="P295"/>
  <c r="N295"/>
  <c r="V295" s="1"/>
  <c r="AI295" s="1"/>
  <c r="CD174" s="1"/>
  <c r="BT295"/>
  <c r="S295"/>
  <c r="AA295" s="1"/>
  <c r="AN295" s="1"/>
  <c r="CG174" s="1"/>
  <c r="Q295"/>
  <c r="Y295" s="1"/>
  <c r="AL295" s="1"/>
  <c r="M295"/>
  <c r="U295" s="1"/>
  <c r="AH295" s="1"/>
  <c r="CC174" s="1"/>
  <c r="W297"/>
  <c r="AJ297" s="1"/>
  <c r="P297"/>
  <c r="N297"/>
  <c r="V297" s="1"/>
  <c r="AI297" s="1"/>
  <c r="CD178" s="1"/>
  <c r="BT297"/>
  <c r="S297"/>
  <c r="AA297" s="1"/>
  <c r="AN297" s="1"/>
  <c r="CG178" s="1"/>
  <c r="Q297"/>
  <c r="Y297" s="1"/>
  <c r="AL297" s="1"/>
  <c r="M297"/>
  <c r="U297" s="1"/>
  <c r="AH297" s="1"/>
  <c r="CC178" s="1"/>
  <c r="BT290"/>
  <c r="S290"/>
  <c r="AA290" s="1"/>
  <c r="AN290" s="1"/>
  <c r="Q290"/>
  <c r="Y290" s="1"/>
  <c r="AL290" s="1"/>
  <c r="M290"/>
  <c r="U290" s="1"/>
  <c r="AH290" s="1"/>
  <c r="W290"/>
  <c r="AJ290" s="1"/>
  <c r="P290"/>
  <c r="N290"/>
  <c r="V290" s="1"/>
  <c r="AI290" s="1"/>
  <c r="BT292"/>
  <c r="S292"/>
  <c r="AA292" s="1"/>
  <c r="AN292" s="1"/>
  <c r="CG177" s="1"/>
  <c r="Q292"/>
  <c r="Y292" s="1"/>
  <c r="AL292" s="1"/>
  <c r="M292"/>
  <c r="U292" s="1"/>
  <c r="AH292" s="1"/>
  <c r="CC177" s="1"/>
  <c r="W292"/>
  <c r="AJ292" s="1"/>
  <c r="P292"/>
  <c r="N292"/>
  <c r="V292" s="1"/>
  <c r="AI292" s="1"/>
  <c r="CD177" s="1"/>
  <c r="BT294"/>
  <c r="S294"/>
  <c r="AA294" s="1"/>
  <c r="AN294" s="1"/>
  <c r="CG173" s="1"/>
  <c r="Q294"/>
  <c r="Y294" s="1"/>
  <c r="AL294" s="1"/>
  <c r="M294"/>
  <c r="U294" s="1"/>
  <c r="AH294" s="1"/>
  <c r="CC173" s="1"/>
  <c r="W294"/>
  <c r="AJ294" s="1"/>
  <c r="P294"/>
  <c r="N294"/>
  <c r="V294" s="1"/>
  <c r="AI294" s="1"/>
  <c r="CD173" s="1"/>
  <c r="BT296"/>
  <c r="S296"/>
  <c r="AA296" s="1"/>
  <c r="AN296" s="1"/>
  <c r="CG175" s="1"/>
  <c r="Q296"/>
  <c r="Y296" s="1"/>
  <c r="AL296" s="1"/>
  <c r="M296"/>
  <c r="U296" s="1"/>
  <c r="AH296" s="1"/>
  <c r="CC175" s="1"/>
  <c r="W296"/>
  <c r="AJ296" s="1"/>
  <c r="P296"/>
  <c r="N296"/>
  <c r="V296" s="1"/>
  <c r="AI296" s="1"/>
  <c r="CD175" s="1"/>
  <c r="BT298"/>
  <c r="S298"/>
  <c r="AA298" s="1"/>
  <c r="AN298" s="1"/>
  <c r="CG179" s="1"/>
  <c r="Q298"/>
  <c r="Y298" s="1"/>
  <c r="AL298" s="1"/>
  <c r="M298"/>
  <c r="U298" s="1"/>
  <c r="AH298" s="1"/>
  <c r="CC179" s="1"/>
  <c r="W298"/>
  <c r="AJ298" s="1"/>
  <c r="P298"/>
  <c r="N298"/>
  <c r="V298" s="1"/>
  <c r="AI298" s="1"/>
  <c r="CD179" s="1"/>
  <c r="X296" i="14" l="1"/>
  <c r="R296"/>
  <c r="Z296" s="1"/>
  <c r="X292"/>
  <c r="R292"/>
  <c r="Z292" s="1"/>
  <c r="R297"/>
  <c r="Z297" s="1"/>
  <c r="X297"/>
  <c r="S47"/>
  <c r="AA47" s="1"/>
  <c r="Q47"/>
  <c r="Y47" s="1"/>
  <c r="M47"/>
  <c r="U47" s="1"/>
  <c r="P47"/>
  <c r="W47"/>
  <c r="N47"/>
  <c r="V47" s="1"/>
  <c r="S43"/>
  <c r="AA43" s="1"/>
  <c r="Q43"/>
  <c r="Y43" s="1"/>
  <c r="M43"/>
  <c r="U43" s="1"/>
  <c r="P43"/>
  <c r="W43"/>
  <c r="N43"/>
  <c r="V43" s="1"/>
  <c r="O308"/>
  <c r="O319" s="1"/>
  <c r="Y40"/>
  <c r="Q39"/>
  <c r="Q38" s="1"/>
  <c r="Z28"/>
  <c r="W28"/>
  <c r="Z20"/>
  <c r="W20"/>
  <c r="Z18"/>
  <c r="W18"/>
  <c r="Z14"/>
  <c r="W14"/>
  <c r="Z10"/>
  <c r="W10"/>
  <c r="Y29"/>
  <c r="X128"/>
  <c r="R128"/>
  <c r="Z128" s="1"/>
  <c r="X98"/>
  <c r="R98"/>
  <c r="Z98" s="1"/>
  <c r="X94"/>
  <c r="R94"/>
  <c r="Z94" s="1"/>
  <c r="X90"/>
  <c r="R90"/>
  <c r="Z90" s="1"/>
  <c r="R85"/>
  <c r="Z85" s="1"/>
  <c r="X85"/>
  <c r="R83"/>
  <c r="Z83" s="1"/>
  <c r="X83"/>
  <c r="R81"/>
  <c r="Z81" s="1"/>
  <c r="X81"/>
  <c r="R79"/>
  <c r="Z79" s="1"/>
  <c r="X79"/>
  <c r="R77"/>
  <c r="Z77" s="1"/>
  <c r="X77"/>
  <c r="R75"/>
  <c r="Z75" s="1"/>
  <c r="X75"/>
  <c r="X65"/>
  <c r="R65"/>
  <c r="Z65" s="1"/>
  <c r="X63"/>
  <c r="R63"/>
  <c r="Z63" s="1"/>
  <c r="X61"/>
  <c r="R61"/>
  <c r="Z61" s="1"/>
  <c r="X59"/>
  <c r="R59"/>
  <c r="Z59" s="1"/>
  <c r="X298"/>
  <c r="R298"/>
  <c r="Z298" s="1"/>
  <c r="X294"/>
  <c r="R294"/>
  <c r="Z294" s="1"/>
  <c r="X290"/>
  <c r="R290"/>
  <c r="Z290" s="1"/>
  <c r="R295"/>
  <c r="Z295" s="1"/>
  <c r="X295"/>
  <c r="R291"/>
  <c r="Z291" s="1"/>
  <c r="X291"/>
  <c r="X286"/>
  <c r="R286"/>
  <c r="Z286" s="1"/>
  <c r="X282"/>
  <c r="R282"/>
  <c r="Z282" s="1"/>
  <c r="X278"/>
  <c r="R278"/>
  <c r="Z278" s="1"/>
  <c r="X274"/>
  <c r="R274"/>
  <c r="Z274" s="1"/>
  <c r="X270"/>
  <c r="R270"/>
  <c r="Z270" s="1"/>
  <c r="X266"/>
  <c r="R266"/>
  <c r="Z266" s="1"/>
  <c r="S265"/>
  <c r="AA265" s="1"/>
  <c r="Q265"/>
  <c r="Y265" s="1"/>
  <c r="M265"/>
  <c r="U265" s="1"/>
  <c r="P265"/>
  <c r="W265"/>
  <c r="N265"/>
  <c r="V265" s="1"/>
  <c r="X288"/>
  <c r="R288"/>
  <c r="Z288" s="1"/>
  <c r="R287"/>
  <c r="Z287" s="1"/>
  <c r="X287"/>
  <c r="R283"/>
  <c r="Z283" s="1"/>
  <c r="X283"/>
  <c r="R279"/>
  <c r="Z279" s="1"/>
  <c r="X279"/>
  <c r="R275"/>
  <c r="Z275" s="1"/>
  <c r="X275"/>
  <c r="R271"/>
  <c r="Z271" s="1"/>
  <c r="X271"/>
  <c r="R267"/>
  <c r="Z267" s="1"/>
  <c r="X267"/>
  <c r="R262"/>
  <c r="Z262" s="1"/>
  <c r="X262"/>
  <c r="X258"/>
  <c r="R258"/>
  <c r="Z258" s="1"/>
  <c r="X254"/>
  <c r="R254"/>
  <c r="Z254" s="1"/>
  <c r="X250"/>
  <c r="R250"/>
  <c r="Z250" s="1"/>
  <c r="X246"/>
  <c r="R246"/>
  <c r="Z246" s="1"/>
  <c r="X242"/>
  <c r="R242"/>
  <c r="Z242" s="1"/>
  <c r="X238"/>
  <c r="R238"/>
  <c r="Z238" s="1"/>
  <c r="R234"/>
  <c r="Z234" s="1"/>
  <c r="X234"/>
  <c r="X261"/>
  <c r="R261"/>
  <c r="Z261" s="1"/>
  <c r="R257"/>
  <c r="Z257" s="1"/>
  <c r="X257"/>
  <c r="R253"/>
  <c r="Z253" s="1"/>
  <c r="X253"/>
  <c r="R249"/>
  <c r="Z249" s="1"/>
  <c r="X249"/>
  <c r="R245"/>
  <c r="Z245" s="1"/>
  <c r="X245"/>
  <c r="R241"/>
  <c r="Z241" s="1"/>
  <c r="X241"/>
  <c r="R237"/>
  <c r="Z237" s="1"/>
  <c r="X237"/>
  <c r="X229"/>
  <c r="R229"/>
  <c r="Z229" s="1"/>
  <c r="X225"/>
  <c r="R225"/>
  <c r="Z225" s="1"/>
  <c r="X221"/>
  <c r="R221"/>
  <c r="Z221" s="1"/>
  <c r="X217"/>
  <c r="R217"/>
  <c r="Z217" s="1"/>
  <c r="X213"/>
  <c r="R213"/>
  <c r="Z213" s="1"/>
  <c r="X209"/>
  <c r="R209"/>
  <c r="Z209" s="1"/>
  <c r="X205"/>
  <c r="R205"/>
  <c r="Z205" s="1"/>
  <c r="X201"/>
  <c r="R201"/>
  <c r="Z201" s="1"/>
  <c r="X197"/>
  <c r="R197"/>
  <c r="Z197" s="1"/>
  <c r="X193"/>
  <c r="R193"/>
  <c r="Z193" s="1"/>
  <c r="X189"/>
  <c r="R189"/>
  <c r="Z189" s="1"/>
  <c r="X185"/>
  <c r="R185"/>
  <c r="Z185" s="1"/>
  <c r="R180"/>
  <c r="Z180" s="1"/>
  <c r="X180"/>
  <c r="R228"/>
  <c r="Z228" s="1"/>
  <c r="X228"/>
  <c r="R224"/>
  <c r="Z224" s="1"/>
  <c r="X224"/>
  <c r="R220"/>
  <c r="Z220" s="1"/>
  <c r="X220"/>
  <c r="R216"/>
  <c r="Z216" s="1"/>
  <c r="X216"/>
  <c r="R212"/>
  <c r="Z212" s="1"/>
  <c r="X212"/>
  <c r="R208"/>
  <c r="Z208" s="1"/>
  <c r="X208"/>
  <c r="R204"/>
  <c r="Z204" s="1"/>
  <c r="X204"/>
  <c r="R200"/>
  <c r="Z200" s="1"/>
  <c r="X200"/>
  <c r="R196"/>
  <c r="Z196" s="1"/>
  <c r="X196"/>
  <c r="R192"/>
  <c r="Z192" s="1"/>
  <c r="X192"/>
  <c r="R188"/>
  <c r="Z188" s="1"/>
  <c r="X188"/>
  <c r="R184"/>
  <c r="Z184" s="1"/>
  <c r="X184"/>
  <c r="R172"/>
  <c r="Z172" s="1"/>
  <c r="X172"/>
  <c r="X171"/>
  <c r="R171"/>
  <c r="Z171" s="1"/>
  <c r="R170"/>
  <c r="Z170" s="1"/>
  <c r="X170"/>
  <c r="R168"/>
  <c r="Z168" s="1"/>
  <c r="X168"/>
  <c r="R166"/>
  <c r="Z166" s="1"/>
  <c r="X166"/>
  <c r="R164"/>
  <c r="Z164" s="1"/>
  <c r="X164"/>
  <c r="R162"/>
  <c r="Z162" s="1"/>
  <c r="X162"/>
  <c r="R160"/>
  <c r="Z160" s="1"/>
  <c r="X160"/>
  <c r="R158"/>
  <c r="Z158" s="1"/>
  <c r="X158"/>
  <c r="R156"/>
  <c r="Z156" s="1"/>
  <c r="X156"/>
  <c r="R154"/>
  <c r="Z154" s="1"/>
  <c r="X154"/>
  <c r="R152"/>
  <c r="Z152" s="1"/>
  <c r="X152"/>
  <c r="R150"/>
  <c r="Z150" s="1"/>
  <c r="X150"/>
  <c r="R146"/>
  <c r="Z146" s="1"/>
  <c r="X146"/>
  <c r="R142"/>
  <c r="Z142" s="1"/>
  <c r="X142"/>
  <c r="X139"/>
  <c r="R139"/>
  <c r="Z139" s="1"/>
  <c r="X137"/>
  <c r="R137"/>
  <c r="Z137" s="1"/>
  <c r="X135"/>
  <c r="R135"/>
  <c r="Z135" s="1"/>
  <c r="X133"/>
  <c r="R133"/>
  <c r="Z133" s="1"/>
  <c r="X179"/>
  <c r="R179"/>
  <c r="Z179" s="1"/>
  <c r="R178"/>
  <c r="Z178" s="1"/>
  <c r="X178"/>
  <c r="R176"/>
  <c r="Z176" s="1"/>
  <c r="X176"/>
  <c r="R174"/>
  <c r="Z174" s="1"/>
  <c r="X174"/>
  <c r="X147"/>
  <c r="R147"/>
  <c r="Z147" s="1"/>
  <c r="X143"/>
  <c r="R143"/>
  <c r="Z143" s="1"/>
  <c r="X130"/>
  <c r="R130"/>
  <c r="Z130" s="1"/>
  <c r="X126"/>
  <c r="R126"/>
  <c r="Z126" s="1"/>
  <c r="X124"/>
  <c r="R124"/>
  <c r="Z124" s="1"/>
  <c r="X122"/>
  <c r="R122"/>
  <c r="Z122" s="1"/>
  <c r="R121"/>
  <c r="Z121" s="1"/>
  <c r="X121"/>
  <c r="X120"/>
  <c r="R120"/>
  <c r="Z120" s="1"/>
  <c r="R119"/>
  <c r="Z119" s="1"/>
  <c r="X119"/>
  <c r="R117"/>
  <c r="Z117" s="1"/>
  <c r="X117"/>
  <c r="X114"/>
  <c r="R114"/>
  <c r="Z114" s="1"/>
  <c r="X112"/>
  <c r="R112"/>
  <c r="Z112" s="1"/>
  <c r="X110"/>
  <c r="R110"/>
  <c r="Z110" s="1"/>
  <c r="R109"/>
  <c r="Z109" s="1"/>
  <c r="X109"/>
  <c r="X108"/>
  <c r="R108"/>
  <c r="Z108" s="1"/>
  <c r="X100"/>
  <c r="R100"/>
  <c r="Z100" s="1"/>
  <c r="R97"/>
  <c r="Z97" s="1"/>
  <c r="X97"/>
  <c r="R93"/>
  <c r="Z93" s="1"/>
  <c r="X93"/>
  <c r="X74"/>
  <c r="R74"/>
  <c r="Z74" s="1"/>
  <c r="X64"/>
  <c r="R64"/>
  <c r="Z64" s="1"/>
  <c r="X62"/>
  <c r="R62"/>
  <c r="Z62" s="1"/>
  <c r="X60"/>
  <c r="R60"/>
  <c r="Z60" s="1"/>
  <c r="X58"/>
  <c r="R58"/>
  <c r="Z58" s="1"/>
  <c r="N39"/>
  <c r="N38" s="1"/>
  <c r="V40"/>
  <c r="Z16"/>
  <c r="W16"/>
  <c r="W12"/>
  <c r="Z12"/>
  <c r="O307"/>
  <c r="O318" s="1"/>
  <c r="R293"/>
  <c r="Z293" s="1"/>
  <c r="X293"/>
  <c r="R289"/>
  <c r="Z289" s="1"/>
  <c r="X289"/>
  <c r="X284"/>
  <c r="R284"/>
  <c r="Z284" s="1"/>
  <c r="X280"/>
  <c r="R280"/>
  <c r="Z280" s="1"/>
  <c r="X276"/>
  <c r="R276"/>
  <c r="Z276" s="1"/>
  <c r="X272"/>
  <c r="R272"/>
  <c r="Z272" s="1"/>
  <c r="X268"/>
  <c r="R268"/>
  <c r="Z268" s="1"/>
  <c r="S263"/>
  <c r="AA263" s="1"/>
  <c r="Q263"/>
  <c r="Y263" s="1"/>
  <c r="M263"/>
  <c r="U263" s="1"/>
  <c r="P263"/>
  <c r="W263"/>
  <c r="N263"/>
  <c r="V263" s="1"/>
  <c r="R285"/>
  <c r="Z285" s="1"/>
  <c r="X285"/>
  <c r="R281"/>
  <c r="Z281" s="1"/>
  <c r="X281"/>
  <c r="R277"/>
  <c r="Z277" s="1"/>
  <c r="X277"/>
  <c r="R273"/>
  <c r="Z273" s="1"/>
  <c r="X273"/>
  <c r="R269"/>
  <c r="Z269" s="1"/>
  <c r="X269"/>
  <c r="R264"/>
  <c r="Z264" s="1"/>
  <c r="X264"/>
  <c r="X260"/>
  <c r="R260"/>
  <c r="Z260" s="1"/>
  <c r="X256"/>
  <c r="R256"/>
  <c r="Z256" s="1"/>
  <c r="X252"/>
  <c r="R252"/>
  <c r="Z252" s="1"/>
  <c r="X248"/>
  <c r="R248"/>
  <c r="Z248" s="1"/>
  <c r="X244"/>
  <c r="R244"/>
  <c r="Z244" s="1"/>
  <c r="X240"/>
  <c r="R240"/>
  <c r="Z240" s="1"/>
  <c r="X236"/>
  <c r="R236"/>
  <c r="Z236" s="1"/>
  <c r="R232"/>
  <c r="Z232" s="1"/>
  <c r="X232"/>
  <c r="R259"/>
  <c r="Z259" s="1"/>
  <c r="X259"/>
  <c r="R255"/>
  <c r="Z255" s="1"/>
  <c r="X255"/>
  <c r="R251"/>
  <c r="Z251" s="1"/>
  <c r="X251"/>
  <c r="R247"/>
  <c r="Z247" s="1"/>
  <c r="X247"/>
  <c r="R243"/>
  <c r="Z243" s="1"/>
  <c r="X243"/>
  <c r="R239"/>
  <c r="Z239" s="1"/>
  <c r="X239"/>
  <c r="R235"/>
  <c r="Z235" s="1"/>
  <c r="X235"/>
  <c r="X231"/>
  <c r="R231"/>
  <c r="Z231" s="1"/>
  <c r="X227"/>
  <c r="R227"/>
  <c r="Z227" s="1"/>
  <c r="X223"/>
  <c r="R223"/>
  <c r="Z223" s="1"/>
  <c r="X219"/>
  <c r="R219"/>
  <c r="Z219" s="1"/>
  <c r="X215"/>
  <c r="R215"/>
  <c r="Z215" s="1"/>
  <c r="X211"/>
  <c r="R211"/>
  <c r="Z211" s="1"/>
  <c r="X207"/>
  <c r="R207"/>
  <c r="Z207" s="1"/>
  <c r="X203"/>
  <c r="R203"/>
  <c r="Z203" s="1"/>
  <c r="X199"/>
  <c r="R199"/>
  <c r="Z199" s="1"/>
  <c r="X195"/>
  <c r="R195"/>
  <c r="Z195" s="1"/>
  <c r="X191"/>
  <c r="R191"/>
  <c r="Z191" s="1"/>
  <c r="X187"/>
  <c r="R187"/>
  <c r="Z187" s="1"/>
  <c r="X183"/>
  <c r="R183"/>
  <c r="Z183" s="1"/>
  <c r="R230"/>
  <c r="Z230" s="1"/>
  <c r="X230"/>
  <c r="R226"/>
  <c r="Z226" s="1"/>
  <c r="X226"/>
  <c r="R222"/>
  <c r="Z222" s="1"/>
  <c r="X222"/>
  <c r="R218"/>
  <c r="Z218" s="1"/>
  <c r="X218"/>
  <c r="R214"/>
  <c r="Z214" s="1"/>
  <c r="X214"/>
  <c r="R210"/>
  <c r="Z210" s="1"/>
  <c r="X210"/>
  <c r="R206"/>
  <c r="Z206" s="1"/>
  <c r="X206"/>
  <c r="R202"/>
  <c r="Z202" s="1"/>
  <c r="X202"/>
  <c r="R198"/>
  <c r="Z198" s="1"/>
  <c r="X198"/>
  <c r="R194"/>
  <c r="Z194" s="1"/>
  <c r="X194"/>
  <c r="R190"/>
  <c r="Z190" s="1"/>
  <c r="X190"/>
  <c r="R186"/>
  <c r="Z186" s="1"/>
  <c r="X186"/>
  <c r="R182"/>
  <c r="Z182" s="1"/>
  <c r="X182"/>
  <c r="R181"/>
  <c r="Z181" s="1"/>
  <c r="X181"/>
  <c r="X169"/>
  <c r="R169"/>
  <c r="Z169" s="1"/>
  <c r="X167"/>
  <c r="R167"/>
  <c r="Z167" s="1"/>
  <c r="X165"/>
  <c r="R165"/>
  <c r="Z165" s="1"/>
  <c r="X163"/>
  <c r="R163"/>
  <c r="Z163" s="1"/>
  <c r="X161"/>
  <c r="R161"/>
  <c r="Z161" s="1"/>
  <c r="X159"/>
  <c r="R159"/>
  <c r="Z159" s="1"/>
  <c r="X157"/>
  <c r="R157"/>
  <c r="Z157" s="1"/>
  <c r="X155"/>
  <c r="R155"/>
  <c r="Z155" s="1"/>
  <c r="X153"/>
  <c r="R153"/>
  <c r="Z153" s="1"/>
  <c r="X151"/>
  <c r="R151"/>
  <c r="Z151" s="1"/>
  <c r="X149"/>
  <c r="R149"/>
  <c r="Z149" s="1"/>
  <c r="R148"/>
  <c r="Z148" s="1"/>
  <c r="X148"/>
  <c r="R144"/>
  <c r="Z144" s="1"/>
  <c r="X144"/>
  <c r="R140"/>
  <c r="Z140" s="1"/>
  <c r="X140"/>
  <c r="R138"/>
  <c r="Z138" s="1"/>
  <c r="X138"/>
  <c r="R136"/>
  <c r="Z136" s="1"/>
  <c r="X136"/>
  <c r="R134"/>
  <c r="Z134" s="1"/>
  <c r="X134"/>
  <c r="X177"/>
  <c r="R177"/>
  <c r="Z177" s="1"/>
  <c r="X175"/>
  <c r="R175"/>
  <c r="Z175" s="1"/>
  <c r="X173"/>
  <c r="R173"/>
  <c r="Z173" s="1"/>
  <c r="X145"/>
  <c r="R145"/>
  <c r="Z145" s="1"/>
  <c r="X141"/>
  <c r="R141"/>
  <c r="Z141" s="1"/>
  <c r="S308"/>
  <c r="S319" s="1"/>
  <c r="AA40"/>
  <c r="S39"/>
  <c r="S38" s="1"/>
  <c r="X132"/>
  <c r="R132"/>
  <c r="Z132" s="1"/>
  <c r="R131"/>
  <c r="Z131" s="1"/>
  <c r="X131"/>
  <c r="R129"/>
  <c r="Z129" s="1"/>
  <c r="X129"/>
  <c r="R127"/>
  <c r="Z127" s="1"/>
  <c r="X127"/>
  <c r="R125"/>
  <c r="Z125" s="1"/>
  <c r="X125"/>
  <c r="R123"/>
  <c r="Z123" s="1"/>
  <c r="X123"/>
  <c r="X118"/>
  <c r="R118"/>
  <c r="Z118" s="1"/>
  <c r="X116"/>
  <c r="R116"/>
  <c r="Z116" s="1"/>
  <c r="R115"/>
  <c r="Z115" s="1"/>
  <c r="X115"/>
  <c r="R113"/>
  <c r="Z113" s="1"/>
  <c r="X113"/>
  <c r="R111"/>
  <c r="Z111" s="1"/>
  <c r="X111"/>
  <c r="R107"/>
  <c r="Z107" s="1"/>
  <c r="X107"/>
  <c r="X106"/>
  <c r="R106"/>
  <c r="Z106" s="1"/>
  <c r="R105"/>
  <c r="Z105" s="1"/>
  <c r="X105"/>
  <c r="X104"/>
  <c r="R104"/>
  <c r="Z104" s="1"/>
  <c r="R103"/>
  <c r="Z103" s="1"/>
  <c r="X103"/>
  <c r="X102"/>
  <c r="R102"/>
  <c r="Z102" s="1"/>
  <c r="R101"/>
  <c r="Z101" s="1"/>
  <c r="X101"/>
  <c r="R99"/>
  <c r="Z99" s="1"/>
  <c r="X99"/>
  <c r="R95"/>
  <c r="Z95" s="1"/>
  <c r="X95"/>
  <c r="R91"/>
  <c r="Z91" s="1"/>
  <c r="X91"/>
  <c r="R89"/>
  <c r="Z89" s="1"/>
  <c r="X89"/>
  <c r="R87"/>
  <c r="Z87" s="1"/>
  <c r="X87"/>
  <c r="X72"/>
  <c r="R72"/>
  <c r="Z72" s="1"/>
  <c r="X70"/>
  <c r="R70"/>
  <c r="Z70" s="1"/>
  <c r="X68"/>
  <c r="R68"/>
  <c r="Z68" s="1"/>
  <c r="X66"/>
  <c r="R66"/>
  <c r="Z66" s="1"/>
  <c r="R40"/>
  <c r="X40"/>
  <c r="P39"/>
  <c r="P38" s="1"/>
  <c r="S45"/>
  <c r="AA45" s="1"/>
  <c r="Q45"/>
  <c r="Y45" s="1"/>
  <c r="M45"/>
  <c r="U45" s="1"/>
  <c r="P45"/>
  <c r="W45"/>
  <c r="N45"/>
  <c r="V45" s="1"/>
  <c r="S41"/>
  <c r="AA41" s="1"/>
  <c r="Q41"/>
  <c r="Y41" s="1"/>
  <c r="M41"/>
  <c r="U41" s="1"/>
  <c r="P41"/>
  <c r="P308" s="1"/>
  <c r="P319" s="1"/>
  <c r="W41"/>
  <c r="N41"/>
  <c r="V41" s="1"/>
  <c r="M308"/>
  <c r="M319" s="1"/>
  <c r="M307"/>
  <c r="M318" s="1"/>
  <c r="U40"/>
  <c r="M39"/>
  <c r="M38" s="1"/>
  <c r="Z27"/>
  <c r="W27"/>
  <c r="Z25"/>
  <c r="W25"/>
  <c r="Z23"/>
  <c r="W23"/>
  <c r="Z21"/>
  <c r="W21"/>
  <c r="Z19"/>
  <c r="W19"/>
  <c r="X96"/>
  <c r="R96"/>
  <c r="Z96" s="1"/>
  <c r="X92"/>
  <c r="R92"/>
  <c r="Z92" s="1"/>
  <c r="X88"/>
  <c r="R88"/>
  <c r="Z88" s="1"/>
  <c r="X86"/>
  <c r="R86"/>
  <c r="Z86" s="1"/>
  <c r="X84"/>
  <c r="R84"/>
  <c r="Z84" s="1"/>
  <c r="X82"/>
  <c r="R82"/>
  <c r="Z82" s="1"/>
  <c r="X80"/>
  <c r="R80"/>
  <c r="Z80" s="1"/>
  <c r="X78"/>
  <c r="R78"/>
  <c r="Z78" s="1"/>
  <c r="X76"/>
  <c r="R76"/>
  <c r="Z76" s="1"/>
  <c r="R73"/>
  <c r="Z73" s="1"/>
  <c r="X73"/>
  <c r="R71"/>
  <c r="Z71" s="1"/>
  <c r="X71"/>
  <c r="R69"/>
  <c r="Z69" s="1"/>
  <c r="X69"/>
  <c r="R67"/>
  <c r="Z67" s="1"/>
  <c r="X67"/>
  <c r="Z25" i="13"/>
  <c r="Z21"/>
  <c r="Z19"/>
  <c r="X294"/>
  <c r="R294"/>
  <c r="Z294" s="1"/>
  <c r="R273"/>
  <c r="Z273" s="1"/>
  <c r="X273"/>
  <c r="R265"/>
  <c r="Z265" s="1"/>
  <c r="X265"/>
  <c r="R99"/>
  <c r="Z99" s="1"/>
  <c r="X99"/>
  <c r="R95"/>
  <c r="Z95" s="1"/>
  <c r="X95"/>
  <c r="R93"/>
  <c r="Z93" s="1"/>
  <c r="X93"/>
  <c r="R92"/>
  <c r="Z92" s="1"/>
  <c r="X92"/>
  <c r="R88"/>
  <c r="Z88" s="1"/>
  <c r="X88"/>
  <c r="R61"/>
  <c r="Z61" s="1"/>
  <c r="X61"/>
  <c r="R59"/>
  <c r="Z59" s="1"/>
  <c r="X59"/>
  <c r="X56"/>
  <c r="R56"/>
  <c r="Z56" s="1"/>
  <c r="R49"/>
  <c r="Z49" s="1"/>
  <c r="X49"/>
  <c r="R47"/>
  <c r="Z47" s="1"/>
  <c r="X47"/>
  <c r="R45"/>
  <c r="Z45" s="1"/>
  <c r="X45"/>
  <c r="R43"/>
  <c r="Z43" s="1"/>
  <c r="X43"/>
  <c r="R98"/>
  <c r="Z98" s="1"/>
  <c r="X98"/>
  <c r="R90"/>
  <c r="Z90" s="1"/>
  <c r="X90"/>
  <c r="R87"/>
  <c r="Z87" s="1"/>
  <c r="X87"/>
  <c r="R84"/>
  <c r="Z84" s="1"/>
  <c r="X84"/>
  <c r="R83"/>
  <c r="Z83" s="1"/>
  <c r="X83"/>
  <c r="R82"/>
  <c r="Z82" s="1"/>
  <c r="X82"/>
  <c r="R81"/>
  <c r="Z81" s="1"/>
  <c r="X81"/>
  <c r="R79"/>
  <c r="Z79" s="1"/>
  <c r="X79"/>
  <c r="R76"/>
  <c r="Z76" s="1"/>
  <c r="X76"/>
  <c r="S305"/>
  <c r="AA305" s="1"/>
  <c r="Q305"/>
  <c r="Y305" s="1"/>
  <c r="M305"/>
  <c r="U305" s="1"/>
  <c r="W305"/>
  <c r="N305"/>
  <c r="V305" s="1"/>
  <c r="P305"/>
  <c r="S301"/>
  <c r="AA301" s="1"/>
  <c r="Q301"/>
  <c r="Y301" s="1"/>
  <c r="M301"/>
  <c r="U301" s="1"/>
  <c r="W301"/>
  <c r="N301"/>
  <c r="V301" s="1"/>
  <c r="P301"/>
  <c r="S297"/>
  <c r="AA297" s="1"/>
  <c r="Q297"/>
  <c r="Y297" s="1"/>
  <c r="M297"/>
  <c r="U297" s="1"/>
  <c r="W297"/>
  <c r="N297"/>
  <c r="V297" s="1"/>
  <c r="P297"/>
  <c r="S293"/>
  <c r="AA293" s="1"/>
  <c r="Q293"/>
  <c r="Y293" s="1"/>
  <c r="M293"/>
  <c r="U293" s="1"/>
  <c r="W293"/>
  <c r="N293"/>
  <c r="V293" s="1"/>
  <c r="P293"/>
  <c r="S289"/>
  <c r="AA289" s="1"/>
  <c r="Q289"/>
  <c r="Y289" s="1"/>
  <c r="M289"/>
  <c r="U289" s="1"/>
  <c r="W289"/>
  <c r="N289"/>
  <c r="V289" s="1"/>
  <c r="P289"/>
  <c r="S285"/>
  <c r="AA285" s="1"/>
  <c r="Q285"/>
  <c r="Y285" s="1"/>
  <c r="M285"/>
  <c r="U285" s="1"/>
  <c r="W285"/>
  <c r="N285"/>
  <c r="V285" s="1"/>
  <c r="P285"/>
  <c r="S281"/>
  <c r="AA281" s="1"/>
  <c r="Q281"/>
  <c r="Y281" s="1"/>
  <c r="M281"/>
  <c r="U281" s="1"/>
  <c r="W281"/>
  <c r="N281"/>
  <c r="V281" s="1"/>
  <c r="P281"/>
  <c r="R317"/>
  <c r="Z317" s="1"/>
  <c r="X317"/>
  <c r="R313"/>
  <c r="Z313" s="1"/>
  <c r="X313"/>
  <c r="R309"/>
  <c r="Z309" s="1"/>
  <c r="X309"/>
  <c r="R316"/>
  <c r="Z316" s="1"/>
  <c r="X316"/>
  <c r="R312"/>
  <c r="Z312" s="1"/>
  <c r="X312"/>
  <c r="R308"/>
  <c r="Z308" s="1"/>
  <c r="X308"/>
  <c r="X304"/>
  <c r="R304"/>
  <c r="Z304" s="1"/>
  <c r="X296"/>
  <c r="R296"/>
  <c r="Z296" s="1"/>
  <c r="X288"/>
  <c r="R288"/>
  <c r="Z288" s="1"/>
  <c r="X280"/>
  <c r="R280"/>
  <c r="Z280" s="1"/>
  <c r="X290"/>
  <c r="R290"/>
  <c r="Z290" s="1"/>
  <c r="R278"/>
  <c r="Z278" s="1"/>
  <c r="X278"/>
  <c r="R276"/>
  <c r="Z276" s="1"/>
  <c r="X276"/>
  <c r="R274"/>
  <c r="Z274" s="1"/>
  <c r="X274"/>
  <c r="R272"/>
  <c r="Z272" s="1"/>
  <c r="X272"/>
  <c r="R270"/>
  <c r="Z270" s="1"/>
  <c r="X270"/>
  <c r="R268"/>
  <c r="Z268" s="1"/>
  <c r="X268"/>
  <c r="R266"/>
  <c r="Z266" s="1"/>
  <c r="X266"/>
  <c r="X302"/>
  <c r="R302"/>
  <c r="Z302" s="1"/>
  <c r="R279"/>
  <c r="Z279" s="1"/>
  <c r="X279"/>
  <c r="R275"/>
  <c r="Z275" s="1"/>
  <c r="X275"/>
  <c r="R267"/>
  <c r="Z267" s="1"/>
  <c r="X267"/>
  <c r="Y34"/>
  <c r="R239"/>
  <c r="Z239" s="1"/>
  <c r="X239"/>
  <c r="R237"/>
  <c r="Z237" s="1"/>
  <c r="X237"/>
  <c r="R235"/>
  <c r="Z235" s="1"/>
  <c r="X235"/>
  <c r="R233"/>
  <c r="Z233" s="1"/>
  <c r="X233"/>
  <c r="R231"/>
  <c r="Z231" s="1"/>
  <c r="X231"/>
  <c r="R229"/>
  <c r="Z229" s="1"/>
  <c r="X229"/>
  <c r="R227"/>
  <c r="Z227" s="1"/>
  <c r="X227"/>
  <c r="R225"/>
  <c r="Z225" s="1"/>
  <c r="X225"/>
  <c r="R223"/>
  <c r="Z223" s="1"/>
  <c r="X223"/>
  <c r="X182"/>
  <c r="R182"/>
  <c r="Z182" s="1"/>
  <c r="X180"/>
  <c r="R180"/>
  <c r="Z180" s="1"/>
  <c r="X178"/>
  <c r="R178"/>
  <c r="Z178" s="1"/>
  <c r="X176"/>
  <c r="R176"/>
  <c r="Z176" s="1"/>
  <c r="X174"/>
  <c r="R174"/>
  <c r="Z174" s="1"/>
  <c r="X172"/>
  <c r="R172"/>
  <c r="Z172" s="1"/>
  <c r="X170"/>
  <c r="R170"/>
  <c r="Z170" s="1"/>
  <c r="X168"/>
  <c r="R168"/>
  <c r="Z168" s="1"/>
  <c r="X166"/>
  <c r="R166"/>
  <c r="Z166" s="1"/>
  <c r="X164"/>
  <c r="R164"/>
  <c r="Z164" s="1"/>
  <c r="X162"/>
  <c r="R162"/>
  <c r="Z162" s="1"/>
  <c r="X160"/>
  <c r="R160"/>
  <c r="Z160" s="1"/>
  <c r="X158"/>
  <c r="R158"/>
  <c r="Z158" s="1"/>
  <c r="S156"/>
  <c r="AA156" s="1"/>
  <c r="Q156"/>
  <c r="Y156" s="1"/>
  <c r="M156"/>
  <c r="U156" s="1"/>
  <c r="W156"/>
  <c r="N156"/>
  <c r="V156" s="1"/>
  <c r="P156"/>
  <c r="S154"/>
  <c r="AA154" s="1"/>
  <c r="Q154"/>
  <c r="Y154" s="1"/>
  <c r="M154"/>
  <c r="U154" s="1"/>
  <c r="W154"/>
  <c r="N154"/>
  <c r="V154" s="1"/>
  <c r="P154"/>
  <c r="S152"/>
  <c r="AA152" s="1"/>
  <c r="Q152"/>
  <c r="Y152" s="1"/>
  <c r="M152"/>
  <c r="U152" s="1"/>
  <c r="W152"/>
  <c r="N152"/>
  <c r="V152" s="1"/>
  <c r="P152"/>
  <c r="X151"/>
  <c r="R151"/>
  <c r="Z151" s="1"/>
  <c r="X149"/>
  <c r="R149"/>
  <c r="Z149" s="1"/>
  <c r="S146"/>
  <c r="AA146" s="1"/>
  <c r="Q146"/>
  <c r="Y146" s="1"/>
  <c r="M146"/>
  <c r="U146" s="1"/>
  <c r="W146"/>
  <c r="N146"/>
  <c r="V146" s="1"/>
  <c r="P146"/>
  <c r="S144"/>
  <c r="AA144" s="1"/>
  <c r="Q144"/>
  <c r="Y144" s="1"/>
  <c r="M144"/>
  <c r="U144" s="1"/>
  <c r="W144"/>
  <c r="N144"/>
  <c r="V144" s="1"/>
  <c r="P144"/>
  <c r="S142"/>
  <c r="AA142" s="1"/>
  <c r="Q142"/>
  <c r="Y142" s="1"/>
  <c r="M142"/>
  <c r="U142" s="1"/>
  <c r="W142"/>
  <c r="N142"/>
  <c r="V142" s="1"/>
  <c r="P142"/>
  <c r="S140"/>
  <c r="AA140" s="1"/>
  <c r="Q140"/>
  <c r="Y140" s="1"/>
  <c r="M140"/>
  <c r="U140" s="1"/>
  <c r="W140"/>
  <c r="N140"/>
  <c r="V140" s="1"/>
  <c r="P140"/>
  <c r="S139"/>
  <c r="AA139" s="1"/>
  <c r="Q139"/>
  <c r="Y139" s="1"/>
  <c r="M139"/>
  <c r="U139" s="1"/>
  <c r="W139"/>
  <c r="N139"/>
  <c r="V139" s="1"/>
  <c r="P139"/>
  <c r="S137"/>
  <c r="AA137" s="1"/>
  <c r="Q137"/>
  <c r="Y137" s="1"/>
  <c r="M137"/>
  <c r="U137" s="1"/>
  <c r="W137"/>
  <c r="N137"/>
  <c r="V137" s="1"/>
  <c r="P137"/>
  <c r="S136"/>
  <c r="AA136" s="1"/>
  <c r="Q136"/>
  <c r="Y136" s="1"/>
  <c r="M136"/>
  <c r="U136" s="1"/>
  <c r="W136"/>
  <c r="N136"/>
  <c r="V136" s="1"/>
  <c r="P136"/>
  <c r="S134"/>
  <c r="AA134" s="1"/>
  <c r="Q134"/>
  <c r="Y134" s="1"/>
  <c r="M134"/>
  <c r="U134" s="1"/>
  <c r="W134"/>
  <c r="N134"/>
  <c r="V134" s="1"/>
  <c r="P134"/>
  <c r="S131"/>
  <c r="AA131" s="1"/>
  <c r="Q131"/>
  <c r="Y131" s="1"/>
  <c r="M131"/>
  <c r="U131" s="1"/>
  <c r="W131"/>
  <c r="N131"/>
  <c r="V131" s="1"/>
  <c r="P131"/>
  <c r="S129"/>
  <c r="AA129" s="1"/>
  <c r="Q129"/>
  <c r="Y129" s="1"/>
  <c r="M129"/>
  <c r="U129" s="1"/>
  <c r="W129"/>
  <c r="N129"/>
  <c r="V129" s="1"/>
  <c r="P129"/>
  <c r="S127"/>
  <c r="AA127" s="1"/>
  <c r="Q127"/>
  <c r="Y127" s="1"/>
  <c r="M127"/>
  <c r="U127" s="1"/>
  <c r="W127"/>
  <c r="N127"/>
  <c r="V127" s="1"/>
  <c r="P127"/>
  <c r="S124"/>
  <c r="AA124" s="1"/>
  <c r="Q124"/>
  <c r="Y124" s="1"/>
  <c r="M124"/>
  <c r="U124" s="1"/>
  <c r="W124"/>
  <c r="N124"/>
  <c r="V124" s="1"/>
  <c r="P124"/>
  <c r="X123"/>
  <c r="R123"/>
  <c r="Z123" s="1"/>
  <c r="S120"/>
  <c r="AA120" s="1"/>
  <c r="Q120"/>
  <c r="Y120" s="1"/>
  <c r="M120"/>
  <c r="U120" s="1"/>
  <c r="W120"/>
  <c r="N120"/>
  <c r="V120" s="1"/>
  <c r="P120"/>
  <c r="X119"/>
  <c r="R119"/>
  <c r="Z119" s="1"/>
  <c r="S116"/>
  <c r="AA116" s="1"/>
  <c r="Q116"/>
  <c r="Y116" s="1"/>
  <c r="M116"/>
  <c r="U116" s="1"/>
  <c r="W116"/>
  <c r="N116"/>
  <c r="V116" s="1"/>
  <c r="P116"/>
  <c r="X115"/>
  <c r="R115"/>
  <c r="Z115" s="1"/>
  <c r="S112"/>
  <c r="AA112" s="1"/>
  <c r="Q112"/>
  <c r="Y112" s="1"/>
  <c r="M112"/>
  <c r="U112" s="1"/>
  <c r="W112"/>
  <c r="N112"/>
  <c r="V112" s="1"/>
  <c r="P112"/>
  <c r="O327"/>
  <c r="O338" s="1"/>
  <c r="X111"/>
  <c r="R111"/>
  <c r="Z111" s="1"/>
  <c r="X109"/>
  <c r="R109"/>
  <c r="Z109" s="1"/>
  <c r="X107"/>
  <c r="R107"/>
  <c r="Z107" s="1"/>
  <c r="X105"/>
  <c r="R105"/>
  <c r="Z105" s="1"/>
  <c r="X103"/>
  <c r="R103"/>
  <c r="Z103" s="1"/>
  <c r="X101"/>
  <c r="R101"/>
  <c r="Z101" s="1"/>
  <c r="R269"/>
  <c r="Z269" s="1"/>
  <c r="X269"/>
  <c r="R264"/>
  <c r="Z264" s="1"/>
  <c r="X264"/>
  <c r="R260"/>
  <c r="Z260" s="1"/>
  <c r="X260"/>
  <c r="R256"/>
  <c r="Z256" s="1"/>
  <c r="X256"/>
  <c r="R252"/>
  <c r="Z252" s="1"/>
  <c r="X252"/>
  <c r="R248"/>
  <c r="Z248" s="1"/>
  <c r="X248"/>
  <c r="R212"/>
  <c r="Z212" s="1"/>
  <c r="X212"/>
  <c r="R211"/>
  <c r="Z211" s="1"/>
  <c r="X211"/>
  <c r="R210"/>
  <c r="Z210" s="1"/>
  <c r="X210"/>
  <c r="R209"/>
  <c r="Z209" s="1"/>
  <c r="X209"/>
  <c r="R208"/>
  <c r="Z208" s="1"/>
  <c r="X208"/>
  <c r="R207"/>
  <c r="Z207" s="1"/>
  <c r="X207"/>
  <c r="R206"/>
  <c r="Z206" s="1"/>
  <c r="X206"/>
  <c r="R205"/>
  <c r="Z205" s="1"/>
  <c r="X205"/>
  <c r="R203"/>
  <c r="Z203" s="1"/>
  <c r="X203"/>
  <c r="R202"/>
  <c r="Z202" s="1"/>
  <c r="X202"/>
  <c r="R192"/>
  <c r="Z192" s="1"/>
  <c r="X192"/>
  <c r="R190"/>
  <c r="Z190" s="1"/>
  <c r="X190"/>
  <c r="R188"/>
  <c r="Z188" s="1"/>
  <c r="X188"/>
  <c r="R186"/>
  <c r="Z186" s="1"/>
  <c r="X186"/>
  <c r="Z27"/>
  <c r="Z23"/>
  <c r="R71"/>
  <c r="Z71" s="1"/>
  <c r="X71"/>
  <c r="R69"/>
  <c r="Z69" s="1"/>
  <c r="X69"/>
  <c r="R67"/>
  <c r="Z67" s="1"/>
  <c r="X67"/>
  <c r="R57"/>
  <c r="Z57" s="1"/>
  <c r="X57"/>
  <c r="X54"/>
  <c r="R54"/>
  <c r="Z54" s="1"/>
  <c r="X52"/>
  <c r="R52"/>
  <c r="Z52" s="1"/>
  <c r="X48"/>
  <c r="R48"/>
  <c r="Z48" s="1"/>
  <c r="X46"/>
  <c r="R46"/>
  <c r="Z46" s="1"/>
  <c r="X44"/>
  <c r="R44"/>
  <c r="Z44" s="1"/>
  <c r="X42"/>
  <c r="R42"/>
  <c r="Z42" s="1"/>
  <c r="X40"/>
  <c r="P39"/>
  <c r="P38" s="1"/>
  <c r="R40"/>
  <c r="Y40"/>
  <c r="Q39"/>
  <c r="Q38" s="1"/>
  <c r="S303"/>
  <c r="AA303" s="1"/>
  <c r="Q303"/>
  <c r="Y303" s="1"/>
  <c r="M303"/>
  <c r="U303" s="1"/>
  <c r="W303"/>
  <c r="N303"/>
  <c r="V303" s="1"/>
  <c r="P303"/>
  <c r="S299"/>
  <c r="AA299" s="1"/>
  <c r="Q299"/>
  <c r="Y299" s="1"/>
  <c r="M299"/>
  <c r="U299" s="1"/>
  <c r="W299"/>
  <c r="N299"/>
  <c r="V299" s="1"/>
  <c r="P299"/>
  <c r="S295"/>
  <c r="AA295" s="1"/>
  <c r="Q295"/>
  <c r="Y295" s="1"/>
  <c r="M295"/>
  <c r="U295" s="1"/>
  <c r="W295"/>
  <c r="N295"/>
  <c r="V295" s="1"/>
  <c r="P295"/>
  <c r="S291"/>
  <c r="AA291" s="1"/>
  <c r="Q291"/>
  <c r="Y291" s="1"/>
  <c r="M291"/>
  <c r="U291" s="1"/>
  <c r="W291"/>
  <c r="N291"/>
  <c r="V291" s="1"/>
  <c r="P291"/>
  <c r="S287"/>
  <c r="AA287" s="1"/>
  <c r="Q287"/>
  <c r="Y287" s="1"/>
  <c r="M287"/>
  <c r="U287" s="1"/>
  <c r="W287"/>
  <c r="N287"/>
  <c r="V287" s="1"/>
  <c r="P287"/>
  <c r="S283"/>
  <c r="AA283" s="1"/>
  <c r="Q283"/>
  <c r="Y283" s="1"/>
  <c r="M283"/>
  <c r="U283" s="1"/>
  <c r="W283"/>
  <c r="N283"/>
  <c r="V283" s="1"/>
  <c r="P283"/>
  <c r="R315"/>
  <c r="Z315" s="1"/>
  <c r="X315"/>
  <c r="R311"/>
  <c r="Z311" s="1"/>
  <c r="X311"/>
  <c r="R307"/>
  <c r="Z307" s="1"/>
  <c r="X307"/>
  <c r="X300"/>
  <c r="R300"/>
  <c r="Z300" s="1"/>
  <c r="X292"/>
  <c r="R292"/>
  <c r="Z292" s="1"/>
  <c r="X284"/>
  <c r="R284"/>
  <c r="Z284" s="1"/>
  <c r="R314"/>
  <c r="Z314" s="1"/>
  <c r="X314"/>
  <c r="R306"/>
  <c r="Z306" s="1"/>
  <c r="X306"/>
  <c r="X298"/>
  <c r="R298"/>
  <c r="Z298" s="1"/>
  <c r="X282"/>
  <c r="R282"/>
  <c r="Z282" s="1"/>
  <c r="R318"/>
  <c r="Z318" s="1"/>
  <c r="X318"/>
  <c r="X286"/>
  <c r="R286"/>
  <c r="Z286" s="1"/>
  <c r="R271"/>
  <c r="Z271" s="1"/>
  <c r="X271"/>
  <c r="R263"/>
  <c r="Z263" s="1"/>
  <c r="X263"/>
  <c r="R261"/>
  <c r="Z261" s="1"/>
  <c r="X261"/>
  <c r="R259"/>
  <c r="Z259" s="1"/>
  <c r="X259"/>
  <c r="R257"/>
  <c r="Z257" s="1"/>
  <c r="X257"/>
  <c r="R255"/>
  <c r="Z255" s="1"/>
  <c r="X255"/>
  <c r="R253"/>
  <c r="Z253" s="1"/>
  <c r="X253"/>
  <c r="R251"/>
  <c r="Z251" s="1"/>
  <c r="X251"/>
  <c r="R249"/>
  <c r="Z249" s="1"/>
  <c r="X249"/>
  <c r="R247"/>
  <c r="Z247" s="1"/>
  <c r="X247"/>
  <c r="R245"/>
  <c r="Z245" s="1"/>
  <c r="X245"/>
  <c r="R243"/>
  <c r="Z243" s="1"/>
  <c r="X243"/>
  <c r="R241"/>
  <c r="Z241" s="1"/>
  <c r="X241"/>
  <c r="R221"/>
  <c r="Z221" s="1"/>
  <c r="X221"/>
  <c r="R219"/>
  <c r="Z219" s="1"/>
  <c r="X219"/>
  <c r="R217"/>
  <c r="Z217" s="1"/>
  <c r="X217"/>
  <c r="X215"/>
  <c r="R215"/>
  <c r="Z215" s="1"/>
  <c r="S185"/>
  <c r="AA185" s="1"/>
  <c r="Q185"/>
  <c r="Y185" s="1"/>
  <c r="M185"/>
  <c r="U185" s="1"/>
  <c r="W185"/>
  <c r="N185"/>
  <c r="V185" s="1"/>
  <c r="P185"/>
  <c r="S184"/>
  <c r="AA184" s="1"/>
  <c r="Q184"/>
  <c r="Y184" s="1"/>
  <c r="M184"/>
  <c r="U184" s="1"/>
  <c r="W184"/>
  <c r="N184"/>
  <c r="V184" s="1"/>
  <c r="P184"/>
  <c r="X183"/>
  <c r="R183"/>
  <c r="Z183" s="1"/>
  <c r="X181"/>
  <c r="R181"/>
  <c r="Z181" s="1"/>
  <c r="X179"/>
  <c r="R179"/>
  <c r="Z179" s="1"/>
  <c r="X177"/>
  <c r="R177"/>
  <c r="Z177" s="1"/>
  <c r="X175"/>
  <c r="R175"/>
  <c r="Z175" s="1"/>
  <c r="X173"/>
  <c r="R173"/>
  <c r="Z173" s="1"/>
  <c r="X171"/>
  <c r="R171"/>
  <c r="Z171" s="1"/>
  <c r="X169"/>
  <c r="R169"/>
  <c r="Z169" s="1"/>
  <c r="X167"/>
  <c r="R167"/>
  <c r="Z167" s="1"/>
  <c r="X165"/>
  <c r="R165"/>
  <c r="Z165" s="1"/>
  <c r="X163"/>
  <c r="R163"/>
  <c r="Z163" s="1"/>
  <c r="X161"/>
  <c r="R161"/>
  <c r="Z161" s="1"/>
  <c r="X159"/>
  <c r="R159"/>
  <c r="Z159" s="1"/>
  <c r="X157"/>
  <c r="R157"/>
  <c r="Z157" s="1"/>
  <c r="X155"/>
  <c r="R155"/>
  <c r="Z155" s="1"/>
  <c r="X153"/>
  <c r="R153"/>
  <c r="Z153" s="1"/>
  <c r="S150"/>
  <c r="AA150" s="1"/>
  <c r="Q150"/>
  <c r="Y150" s="1"/>
  <c r="M150"/>
  <c r="U150" s="1"/>
  <c r="W150"/>
  <c r="N150"/>
  <c r="V150" s="1"/>
  <c r="P150"/>
  <c r="S148"/>
  <c r="AA148" s="1"/>
  <c r="Q148"/>
  <c r="Y148" s="1"/>
  <c r="M148"/>
  <c r="U148" s="1"/>
  <c r="W148"/>
  <c r="N148"/>
  <c r="V148" s="1"/>
  <c r="P148"/>
  <c r="X147"/>
  <c r="R147"/>
  <c r="Z147" s="1"/>
  <c r="S145"/>
  <c r="AA145" s="1"/>
  <c r="Q145"/>
  <c r="Y145" s="1"/>
  <c r="M145"/>
  <c r="U145" s="1"/>
  <c r="W145"/>
  <c r="N145"/>
  <c r="V145" s="1"/>
  <c r="P145"/>
  <c r="S143"/>
  <c r="AA143" s="1"/>
  <c r="Q143"/>
  <c r="Y143" s="1"/>
  <c r="M143"/>
  <c r="U143" s="1"/>
  <c r="W143"/>
  <c r="N143"/>
  <c r="V143" s="1"/>
  <c r="P143"/>
  <c r="S141"/>
  <c r="AA141" s="1"/>
  <c r="Q141"/>
  <c r="Y141" s="1"/>
  <c r="M141"/>
  <c r="U141" s="1"/>
  <c r="W141"/>
  <c r="N141"/>
  <c r="V141" s="1"/>
  <c r="P141"/>
  <c r="S138"/>
  <c r="AA138" s="1"/>
  <c r="Q138"/>
  <c r="Y138" s="1"/>
  <c r="M138"/>
  <c r="U138" s="1"/>
  <c r="W138"/>
  <c r="N138"/>
  <c r="V138" s="1"/>
  <c r="P138"/>
  <c r="S135"/>
  <c r="AA135" s="1"/>
  <c r="Q135"/>
  <c r="Y135" s="1"/>
  <c r="M135"/>
  <c r="U135" s="1"/>
  <c r="W135"/>
  <c r="N135"/>
  <c r="V135" s="1"/>
  <c r="P135"/>
  <c r="S133"/>
  <c r="AA133" s="1"/>
  <c r="Q133"/>
  <c r="Y133" s="1"/>
  <c r="M133"/>
  <c r="U133" s="1"/>
  <c r="W133"/>
  <c r="N133"/>
  <c r="V133" s="1"/>
  <c r="P133"/>
  <c r="S132"/>
  <c r="AA132" s="1"/>
  <c r="Q132"/>
  <c r="Y132" s="1"/>
  <c r="M132"/>
  <c r="U132" s="1"/>
  <c r="W132"/>
  <c r="N132"/>
  <c r="V132" s="1"/>
  <c r="P132"/>
  <c r="S130"/>
  <c r="AA130" s="1"/>
  <c r="Q130"/>
  <c r="Y130" s="1"/>
  <c r="M130"/>
  <c r="U130" s="1"/>
  <c r="W130"/>
  <c r="N130"/>
  <c r="V130" s="1"/>
  <c r="P130"/>
  <c r="S128"/>
  <c r="AA128" s="1"/>
  <c r="Q128"/>
  <c r="Y128" s="1"/>
  <c r="M128"/>
  <c r="U128" s="1"/>
  <c r="W128"/>
  <c r="N128"/>
  <c r="V128" s="1"/>
  <c r="P128"/>
  <c r="S126"/>
  <c r="AA126" s="1"/>
  <c r="Q126"/>
  <c r="Y126" s="1"/>
  <c r="M126"/>
  <c r="U126" s="1"/>
  <c r="W126"/>
  <c r="N126"/>
  <c r="V126" s="1"/>
  <c r="P126"/>
  <c r="S125"/>
  <c r="AA125" s="1"/>
  <c r="Q125"/>
  <c r="Y125" s="1"/>
  <c r="M125"/>
  <c r="U125" s="1"/>
  <c r="W125"/>
  <c r="N125"/>
  <c r="V125" s="1"/>
  <c r="P125"/>
  <c r="S122"/>
  <c r="AA122" s="1"/>
  <c r="Q122"/>
  <c r="Y122" s="1"/>
  <c r="M122"/>
  <c r="U122" s="1"/>
  <c r="W122"/>
  <c r="N122"/>
  <c r="V122" s="1"/>
  <c r="P122"/>
  <c r="X121"/>
  <c r="R121"/>
  <c r="Z121" s="1"/>
  <c r="S118"/>
  <c r="AA118" s="1"/>
  <c r="Q118"/>
  <c r="Y118" s="1"/>
  <c r="M118"/>
  <c r="U118" s="1"/>
  <c r="W118"/>
  <c r="N118"/>
  <c r="V118" s="1"/>
  <c r="P118"/>
  <c r="X117"/>
  <c r="R117"/>
  <c r="Z117" s="1"/>
  <c r="S114"/>
  <c r="AA114" s="1"/>
  <c r="Q114"/>
  <c r="Y114" s="1"/>
  <c r="M114"/>
  <c r="U114" s="1"/>
  <c r="W114"/>
  <c r="N114"/>
  <c r="V114" s="1"/>
  <c r="P114"/>
  <c r="X113"/>
  <c r="R113"/>
  <c r="Z113" s="1"/>
  <c r="S110"/>
  <c r="AA110" s="1"/>
  <c r="Q110"/>
  <c r="Y110" s="1"/>
  <c r="M110"/>
  <c r="U110" s="1"/>
  <c r="W110"/>
  <c r="N110"/>
  <c r="V110" s="1"/>
  <c r="P110"/>
  <c r="S108"/>
  <c r="AA108" s="1"/>
  <c r="Q108"/>
  <c r="Y108" s="1"/>
  <c r="M108"/>
  <c r="U108" s="1"/>
  <c r="W108"/>
  <c r="N108"/>
  <c r="V108" s="1"/>
  <c r="P108"/>
  <c r="S106"/>
  <c r="AA106" s="1"/>
  <c r="Q106"/>
  <c r="Y106" s="1"/>
  <c r="M106"/>
  <c r="U106" s="1"/>
  <c r="W106"/>
  <c r="N106"/>
  <c r="V106" s="1"/>
  <c r="P106"/>
  <c r="S104"/>
  <c r="AA104" s="1"/>
  <c r="Q104"/>
  <c r="Y104" s="1"/>
  <c r="M104"/>
  <c r="U104" s="1"/>
  <c r="W104"/>
  <c r="N104"/>
  <c r="V104" s="1"/>
  <c r="P104"/>
  <c r="S102"/>
  <c r="AA102" s="1"/>
  <c r="Q102"/>
  <c r="Y102" s="1"/>
  <c r="M102"/>
  <c r="U102" s="1"/>
  <c r="W102"/>
  <c r="N102"/>
  <c r="V102" s="1"/>
  <c r="P102"/>
  <c r="R310"/>
  <c r="Z310" s="1"/>
  <c r="X310"/>
  <c r="R277"/>
  <c r="Z277" s="1"/>
  <c r="X277"/>
  <c r="R244"/>
  <c r="Z244" s="1"/>
  <c r="X244"/>
  <c r="R240"/>
  <c r="Z240" s="1"/>
  <c r="X240"/>
  <c r="R236"/>
  <c r="Z236" s="1"/>
  <c r="X236"/>
  <c r="R232"/>
  <c r="Z232" s="1"/>
  <c r="X232"/>
  <c r="R228"/>
  <c r="Z228" s="1"/>
  <c r="X228"/>
  <c r="R224"/>
  <c r="Z224" s="1"/>
  <c r="X224"/>
  <c r="R220"/>
  <c r="Z220" s="1"/>
  <c r="X220"/>
  <c r="R216"/>
  <c r="Z216" s="1"/>
  <c r="X216"/>
  <c r="R214"/>
  <c r="Z214" s="1"/>
  <c r="X214"/>
  <c r="R213"/>
  <c r="Z213" s="1"/>
  <c r="X213"/>
  <c r="R201"/>
  <c r="Z201" s="1"/>
  <c r="X201"/>
  <c r="R198"/>
  <c r="Z198" s="1"/>
  <c r="X198"/>
  <c r="R196"/>
  <c r="Z196" s="1"/>
  <c r="X196"/>
  <c r="R194"/>
  <c r="Z194" s="1"/>
  <c r="X194"/>
  <c r="Z28"/>
  <c r="Z20"/>
  <c r="Z18"/>
  <c r="Z16"/>
  <c r="Z14"/>
  <c r="Z12"/>
  <c r="Y29"/>
  <c r="W27" s="1"/>
  <c r="Z10"/>
  <c r="W10"/>
  <c r="R262"/>
  <c r="Z262" s="1"/>
  <c r="X262"/>
  <c r="R258"/>
  <c r="Z258" s="1"/>
  <c r="X258"/>
  <c r="R254"/>
  <c r="Z254" s="1"/>
  <c r="X254"/>
  <c r="R250"/>
  <c r="Z250" s="1"/>
  <c r="X250"/>
  <c r="R246"/>
  <c r="Z246" s="1"/>
  <c r="X246"/>
  <c r="R242"/>
  <c r="Z242" s="1"/>
  <c r="X242"/>
  <c r="R238"/>
  <c r="Z238" s="1"/>
  <c r="X238"/>
  <c r="R234"/>
  <c r="Z234" s="1"/>
  <c r="X234"/>
  <c r="R230"/>
  <c r="Z230" s="1"/>
  <c r="X230"/>
  <c r="R226"/>
  <c r="Z226" s="1"/>
  <c r="X226"/>
  <c r="R222"/>
  <c r="Z222" s="1"/>
  <c r="X222"/>
  <c r="R218"/>
  <c r="Z218" s="1"/>
  <c r="X218"/>
  <c r="R204"/>
  <c r="Z204" s="1"/>
  <c r="X204"/>
  <c r="R200"/>
  <c r="Z200" s="1"/>
  <c r="X200"/>
  <c r="R199"/>
  <c r="Z199" s="1"/>
  <c r="X199"/>
  <c r="R197"/>
  <c r="Z197" s="1"/>
  <c r="X197"/>
  <c r="R195"/>
  <c r="Z195" s="1"/>
  <c r="X195"/>
  <c r="R193"/>
  <c r="Z193" s="1"/>
  <c r="X193"/>
  <c r="R191"/>
  <c r="Z191" s="1"/>
  <c r="X191"/>
  <c r="R189"/>
  <c r="Z189" s="1"/>
  <c r="X189"/>
  <c r="R187"/>
  <c r="Z187" s="1"/>
  <c r="X187"/>
  <c r="R97"/>
  <c r="Z97" s="1"/>
  <c r="X97"/>
  <c r="X66"/>
  <c r="R66"/>
  <c r="Z66" s="1"/>
  <c r="R65"/>
  <c r="Z65" s="1"/>
  <c r="X65"/>
  <c r="X62"/>
  <c r="R62"/>
  <c r="Z62" s="1"/>
  <c r="X60"/>
  <c r="R60"/>
  <c r="Z60" s="1"/>
  <c r="X58"/>
  <c r="R58"/>
  <c r="Z58" s="1"/>
  <c r="R51"/>
  <c r="Z51" s="1"/>
  <c r="X51"/>
  <c r="X100"/>
  <c r="R100"/>
  <c r="Z100" s="1"/>
  <c r="R96"/>
  <c r="Z96" s="1"/>
  <c r="X96"/>
  <c r="R94"/>
  <c r="Z94" s="1"/>
  <c r="X94"/>
  <c r="R91"/>
  <c r="Z91" s="1"/>
  <c r="X91"/>
  <c r="R89"/>
  <c r="Z89" s="1"/>
  <c r="X89"/>
  <c r="R86"/>
  <c r="Z86" s="1"/>
  <c r="X86"/>
  <c r="R85"/>
  <c r="Z85" s="1"/>
  <c r="X85"/>
  <c r="R80"/>
  <c r="Z80" s="1"/>
  <c r="X80"/>
  <c r="R78"/>
  <c r="Z78" s="1"/>
  <c r="X78"/>
  <c r="R77"/>
  <c r="Z77" s="1"/>
  <c r="X77"/>
  <c r="R75"/>
  <c r="Z75" s="1"/>
  <c r="X75"/>
  <c r="R74"/>
  <c r="Z74" s="1"/>
  <c r="X74"/>
  <c r="R73"/>
  <c r="Z73" s="1"/>
  <c r="X73"/>
  <c r="R72"/>
  <c r="Z72" s="1"/>
  <c r="X72"/>
  <c r="R70"/>
  <c r="Z70" s="1"/>
  <c r="X70"/>
  <c r="R68"/>
  <c r="Z68" s="1"/>
  <c r="X68"/>
  <c r="X64"/>
  <c r="R64"/>
  <c r="Z64" s="1"/>
  <c r="R63"/>
  <c r="Z63" s="1"/>
  <c r="X63"/>
  <c r="R55"/>
  <c r="Z55" s="1"/>
  <c r="X55"/>
  <c r="R53"/>
  <c r="Z53" s="1"/>
  <c r="X53"/>
  <c r="X50"/>
  <c r="R50"/>
  <c r="Z50" s="1"/>
  <c r="R41"/>
  <c r="Z41" s="1"/>
  <c r="X41"/>
  <c r="V40"/>
  <c r="N39"/>
  <c r="N38" s="1"/>
  <c r="W324"/>
  <c r="W325" s="1"/>
  <c r="W328"/>
  <c r="M328"/>
  <c r="M339" s="1"/>
  <c r="U40"/>
  <c r="M39"/>
  <c r="M38" s="1"/>
  <c r="S328"/>
  <c r="S339" s="1"/>
  <c r="AA40"/>
  <c r="S39"/>
  <c r="S38" s="1"/>
  <c r="O328"/>
  <c r="O339" s="1"/>
  <c r="P285" i="12"/>
  <c r="BY199"/>
  <c r="BY192"/>
  <c r="BQ60"/>
  <c r="P180"/>
  <c r="BY82"/>
  <c r="P172"/>
  <c r="BY121"/>
  <c r="P164"/>
  <c r="BY77"/>
  <c r="P160"/>
  <c r="BY73"/>
  <c r="P155"/>
  <c r="BY117"/>
  <c r="P287"/>
  <c r="BY201"/>
  <c r="P182"/>
  <c r="BY84"/>
  <c r="P178"/>
  <c r="BY80"/>
  <c r="P174"/>
  <c r="BY123"/>
  <c r="P169"/>
  <c r="BY118"/>
  <c r="P162"/>
  <c r="BY75"/>
  <c r="CJ311"/>
  <c r="CF311"/>
  <c r="CH311" s="1"/>
  <c r="CJ309"/>
  <c r="CF309"/>
  <c r="CH309" s="1"/>
  <c r="CJ307"/>
  <c r="CF307"/>
  <c r="CH307" s="1"/>
  <c r="AQ312"/>
  <c r="S312"/>
  <c r="AA312" s="1"/>
  <c r="AN312" s="1"/>
  <c r="Q312"/>
  <c r="Y312" s="1"/>
  <c r="AL312" s="1"/>
  <c r="M312"/>
  <c r="U312" s="1"/>
  <c r="AH312" s="1"/>
  <c r="P312"/>
  <c r="W312"/>
  <c r="AJ312" s="1"/>
  <c r="N312"/>
  <c r="V312" s="1"/>
  <c r="AI312" s="1"/>
  <c r="AQ308"/>
  <c r="S308"/>
  <c r="AA308" s="1"/>
  <c r="AN308" s="1"/>
  <c r="Q308"/>
  <c r="Y308" s="1"/>
  <c r="AL308" s="1"/>
  <c r="M308"/>
  <c r="U308" s="1"/>
  <c r="AH308" s="1"/>
  <c r="P308"/>
  <c r="W308"/>
  <c r="AJ308" s="1"/>
  <c r="N308"/>
  <c r="V308" s="1"/>
  <c r="AI308" s="1"/>
  <c r="CJ318"/>
  <c r="CF318"/>
  <c r="CH318" s="1"/>
  <c r="CB214"/>
  <c r="R317"/>
  <c r="Z317" s="1"/>
  <c r="AM317" s="1"/>
  <c r="X317"/>
  <c r="AK317" s="1"/>
  <c r="CJ316"/>
  <c r="CF316"/>
  <c r="CH316" s="1"/>
  <c r="CB212"/>
  <c r="R315"/>
  <c r="Z315" s="1"/>
  <c r="AM315" s="1"/>
  <c r="X315"/>
  <c r="AK315" s="1"/>
  <c r="CJ314"/>
  <c r="CF314"/>
  <c r="CH314" s="1"/>
  <c r="CB210"/>
  <c r="X294"/>
  <c r="AK294" s="1"/>
  <c r="R294"/>
  <c r="Z294" s="1"/>
  <c r="AM294" s="1"/>
  <c r="CJ291"/>
  <c r="CF291"/>
  <c r="CH291" s="1"/>
  <c r="CB205"/>
  <c r="CJ289"/>
  <c r="CF289"/>
  <c r="CH289" s="1"/>
  <c r="CB203"/>
  <c r="CJ287"/>
  <c r="CF287"/>
  <c r="CH287" s="1"/>
  <c r="CB201"/>
  <c r="CB85"/>
  <c r="CJ66"/>
  <c r="CF66"/>
  <c r="CH66" s="1"/>
  <c r="Z25"/>
  <c r="Z21"/>
  <c r="Z19"/>
  <c r="CJ153"/>
  <c r="CF153"/>
  <c r="CH153" s="1"/>
  <c r="CB115"/>
  <c r="R151"/>
  <c r="Z151" s="1"/>
  <c r="AM151" s="1"/>
  <c r="X151"/>
  <c r="AK151" s="1"/>
  <c r="CJ150"/>
  <c r="CF150"/>
  <c r="CH150" s="1"/>
  <c r="CB112"/>
  <c r="R109"/>
  <c r="Z109" s="1"/>
  <c r="AM109" s="1"/>
  <c r="X109"/>
  <c r="AK109" s="1"/>
  <c r="R107"/>
  <c r="Z107" s="1"/>
  <c r="AM107" s="1"/>
  <c r="X107"/>
  <c r="AK107" s="1"/>
  <c r="R105"/>
  <c r="Z105" s="1"/>
  <c r="AM105" s="1"/>
  <c r="X105"/>
  <c r="AK105" s="1"/>
  <c r="CJ103"/>
  <c r="CF103"/>
  <c r="CH103" s="1"/>
  <c r="R101"/>
  <c r="Z101" s="1"/>
  <c r="AM101" s="1"/>
  <c r="X101"/>
  <c r="AK101" s="1"/>
  <c r="CJ99"/>
  <c r="CF99"/>
  <c r="CH99" s="1"/>
  <c r="R97"/>
  <c r="Z97" s="1"/>
  <c r="AM97" s="1"/>
  <c r="X97"/>
  <c r="AK97" s="1"/>
  <c r="CJ95"/>
  <c r="CF95"/>
  <c r="CH95" s="1"/>
  <c r="CJ93"/>
  <c r="CF93"/>
  <c r="CH93" s="1"/>
  <c r="CB105"/>
  <c r="CJ92"/>
  <c r="CF92"/>
  <c r="CH92" s="1"/>
  <c r="CB103"/>
  <c r="CJ90"/>
  <c r="CF90"/>
  <c r="CH90" s="1"/>
  <c r="CB101"/>
  <c r="CJ88"/>
  <c r="CF88"/>
  <c r="CH88" s="1"/>
  <c r="R85"/>
  <c r="Z85" s="1"/>
  <c r="AM85" s="1"/>
  <c r="X85"/>
  <c r="AK85" s="1"/>
  <c r="CJ83"/>
  <c r="CF83"/>
  <c r="CH83" s="1"/>
  <c r="CB60"/>
  <c r="CJ81"/>
  <c r="CF81"/>
  <c r="CH81" s="1"/>
  <c r="CB58"/>
  <c r="CJ79"/>
  <c r="CF79"/>
  <c r="CH79" s="1"/>
  <c r="CB104"/>
  <c r="CJ77"/>
  <c r="CF77"/>
  <c r="CH77" s="1"/>
  <c r="R75"/>
  <c r="Z75" s="1"/>
  <c r="AM75" s="1"/>
  <c r="X75"/>
  <c r="AK75" s="1"/>
  <c r="R73"/>
  <c r="Z73" s="1"/>
  <c r="AM73" s="1"/>
  <c r="X73"/>
  <c r="AK73" s="1"/>
  <c r="CJ69"/>
  <c r="CF69"/>
  <c r="CH69" s="1"/>
  <c r="CB91"/>
  <c r="CJ67"/>
  <c r="CF67"/>
  <c r="CH67" s="1"/>
  <c r="CB86"/>
  <c r="CB56"/>
  <c r="CJ65"/>
  <c r="CF65"/>
  <c r="CH65" s="1"/>
  <c r="R64"/>
  <c r="Z64" s="1"/>
  <c r="AM64" s="1"/>
  <c r="X64"/>
  <c r="AK64" s="1"/>
  <c r="CB54"/>
  <c r="CJ63"/>
  <c r="CF63"/>
  <c r="CH63" s="1"/>
  <c r="CJ59"/>
  <c r="CF59"/>
  <c r="CH59" s="1"/>
  <c r="R58"/>
  <c r="Z58" s="1"/>
  <c r="AM58" s="1"/>
  <c r="X58"/>
  <c r="AK58" s="1"/>
  <c r="CJ56"/>
  <c r="CF56"/>
  <c r="CH56" s="1"/>
  <c r="CJ54"/>
  <c r="CF54"/>
  <c r="CH54" s="1"/>
  <c r="CJ52"/>
  <c r="CF52"/>
  <c r="CH52" s="1"/>
  <c r="X51"/>
  <c r="AK51" s="1"/>
  <c r="R51"/>
  <c r="Z51" s="1"/>
  <c r="AM51" s="1"/>
  <c r="R49"/>
  <c r="Z49" s="1"/>
  <c r="AM49" s="1"/>
  <c r="X49"/>
  <c r="AK49" s="1"/>
  <c r="R47"/>
  <c r="Z47" s="1"/>
  <c r="AM47" s="1"/>
  <c r="X47"/>
  <c r="AK47" s="1"/>
  <c r="R45"/>
  <c r="Z45" s="1"/>
  <c r="AM45" s="1"/>
  <c r="X45"/>
  <c r="AK45" s="1"/>
  <c r="CJ43"/>
  <c r="CF43"/>
  <c r="CH43" s="1"/>
  <c r="CB43"/>
  <c r="CJ110"/>
  <c r="CF110"/>
  <c r="CH110" s="1"/>
  <c r="CB65"/>
  <c r="CJ108"/>
  <c r="CF108"/>
  <c r="CH108" s="1"/>
  <c r="CB63"/>
  <c r="CJ106"/>
  <c r="CF106"/>
  <c r="CH106" s="1"/>
  <c r="CB89"/>
  <c r="R104"/>
  <c r="Z104" s="1"/>
  <c r="AM104" s="1"/>
  <c r="X104"/>
  <c r="AK104" s="1"/>
  <c r="CJ102"/>
  <c r="CF102"/>
  <c r="CH102" s="1"/>
  <c r="R100"/>
  <c r="Z100" s="1"/>
  <c r="AM100" s="1"/>
  <c r="X100"/>
  <c r="AK100" s="1"/>
  <c r="CJ98"/>
  <c r="CF98"/>
  <c r="CH98" s="1"/>
  <c r="R96"/>
  <c r="Z96" s="1"/>
  <c r="AM96" s="1"/>
  <c r="X96"/>
  <c r="AK96" s="1"/>
  <c r="CJ94"/>
  <c r="CF94"/>
  <c r="CH94" s="1"/>
  <c r="CB106"/>
  <c r="CJ91"/>
  <c r="CF91"/>
  <c r="CH91" s="1"/>
  <c r="CB102"/>
  <c r="CJ89"/>
  <c r="CF89"/>
  <c r="CH89" s="1"/>
  <c r="CB100"/>
  <c r="CJ87"/>
  <c r="CF87"/>
  <c r="CH87" s="1"/>
  <c r="R86"/>
  <c r="Z86" s="1"/>
  <c r="AM86" s="1"/>
  <c r="X86"/>
  <c r="AK86" s="1"/>
  <c r="CJ84"/>
  <c r="CF84"/>
  <c r="CH84" s="1"/>
  <c r="CB61"/>
  <c r="CJ82"/>
  <c r="CF82"/>
  <c r="CH82" s="1"/>
  <c r="CB59"/>
  <c r="R80"/>
  <c r="Z80" s="1"/>
  <c r="AM80" s="1"/>
  <c r="X80"/>
  <c r="AK80" s="1"/>
  <c r="CJ78"/>
  <c r="CF78"/>
  <c r="CH78" s="1"/>
  <c r="CB99"/>
  <c r="CJ76"/>
  <c r="CF76"/>
  <c r="CH76" s="1"/>
  <c r="R74"/>
  <c r="Z74" s="1"/>
  <c r="AM74" s="1"/>
  <c r="X74"/>
  <c r="AK74" s="1"/>
  <c r="R72"/>
  <c r="Z72" s="1"/>
  <c r="AM72" s="1"/>
  <c r="X72"/>
  <c r="AK72" s="1"/>
  <c r="CJ71"/>
  <c r="CF71"/>
  <c r="CH71" s="1"/>
  <c r="CB94"/>
  <c r="R70"/>
  <c r="Z70" s="1"/>
  <c r="AM70" s="1"/>
  <c r="X70"/>
  <c r="AK70" s="1"/>
  <c r="CJ68"/>
  <c r="CF68"/>
  <c r="CH68" s="1"/>
  <c r="CB57"/>
  <c r="AQ313"/>
  <c r="S313"/>
  <c r="AA313" s="1"/>
  <c r="AN313" s="1"/>
  <c r="CD209" s="1"/>
  <c r="Q313"/>
  <c r="Y313" s="1"/>
  <c r="AL313" s="1"/>
  <c r="M313"/>
  <c r="U313" s="1"/>
  <c r="AH313" s="1"/>
  <c r="BZ209" s="1"/>
  <c r="W313"/>
  <c r="AJ313" s="1"/>
  <c r="N313"/>
  <c r="V313" s="1"/>
  <c r="AI313" s="1"/>
  <c r="CA209" s="1"/>
  <c r="P313"/>
  <c r="BY209"/>
  <c r="BQ65"/>
  <c r="AQ310"/>
  <c r="S310"/>
  <c r="AA310" s="1"/>
  <c r="AN310" s="1"/>
  <c r="Q310"/>
  <c r="Y310" s="1"/>
  <c r="AL310" s="1"/>
  <c r="M310"/>
  <c r="U310" s="1"/>
  <c r="AH310" s="1"/>
  <c r="P310"/>
  <c r="W310"/>
  <c r="AJ310" s="1"/>
  <c r="N310"/>
  <c r="V310" s="1"/>
  <c r="AI310" s="1"/>
  <c r="AQ306"/>
  <c r="S306"/>
  <c r="AA306" s="1"/>
  <c r="AN306" s="1"/>
  <c r="Q306"/>
  <c r="Y306" s="1"/>
  <c r="AL306" s="1"/>
  <c r="M306"/>
  <c r="U306" s="1"/>
  <c r="AH306" s="1"/>
  <c r="P306"/>
  <c r="W306"/>
  <c r="AJ306" s="1"/>
  <c r="N306"/>
  <c r="V306" s="1"/>
  <c r="AI306" s="1"/>
  <c r="R318"/>
  <c r="Z318" s="1"/>
  <c r="AM318" s="1"/>
  <c r="X318"/>
  <c r="AK318" s="1"/>
  <c r="CJ317"/>
  <c r="CF317"/>
  <c r="CH317" s="1"/>
  <c r="CB213"/>
  <c r="R316"/>
  <c r="Z316" s="1"/>
  <c r="AM316" s="1"/>
  <c r="X316"/>
  <c r="AK316" s="1"/>
  <c r="CJ315"/>
  <c r="CF315"/>
  <c r="CH315" s="1"/>
  <c r="CB211"/>
  <c r="R314"/>
  <c r="Z314" s="1"/>
  <c r="AM314" s="1"/>
  <c r="X314"/>
  <c r="AK314" s="1"/>
  <c r="AQ295"/>
  <c r="S295"/>
  <c r="AA295" s="1"/>
  <c r="AN295" s="1"/>
  <c r="Q295"/>
  <c r="Y295" s="1"/>
  <c r="AL295" s="1"/>
  <c r="M295"/>
  <c r="U295" s="1"/>
  <c r="AH295" s="1"/>
  <c r="W295"/>
  <c r="AJ295" s="1"/>
  <c r="N295"/>
  <c r="V295" s="1"/>
  <c r="AI295" s="1"/>
  <c r="P295"/>
  <c r="AQ293"/>
  <c r="S293"/>
  <c r="AA293" s="1"/>
  <c r="AN293" s="1"/>
  <c r="Q293"/>
  <c r="Y293" s="1"/>
  <c r="AL293" s="1"/>
  <c r="M293"/>
  <c r="U293" s="1"/>
  <c r="AH293" s="1"/>
  <c r="W293"/>
  <c r="AJ293" s="1"/>
  <c r="N293"/>
  <c r="V293" s="1"/>
  <c r="AI293" s="1"/>
  <c r="P293"/>
  <c r="CJ294"/>
  <c r="CF294"/>
  <c r="CH294" s="1"/>
  <c r="AQ292"/>
  <c r="S292"/>
  <c r="AA292" s="1"/>
  <c r="AN292" s="1"/>
  <c r="Q292"/>
  <c r="Y292" s="1"/>
  <c r="AL292" s="1"/>
  <c r="M292"/>
  <c r="U292" s="1"/>
  <c r="AH292" s="1"/>
  <c r="P292"/>
  <c r="W292"/>
  <c r="AJ292" s="1"/>
  <c r="N292"/>
  <c r="V292" s="1"/>
  <c r="AI292" s="1"/>
  <c r="AQ288"/>
  <c r="S288"/>
  <c r="AA288" s="1"/>
  <c r="AN288" s="1"/>
  <c r="CD202" s="1"/>
  <c r="Q288"/>
  <c r="Y288" s="1"/>
  <c r="AL288" s="1"/>
  <c r="M288"/>
  <c r="U288" s="1"/>
  <c r="AH288" s="1"/>
  <c r="BZ202" s="1"/>
  <c r="P288"/>
  <c r="W288"/>
  <c r="AJ288" s="1"/>
  <c r="N288"/>
  <c r="V288" s="1"/>
  <c r="AI288" s="1"/>
  <c r="CA202" s="1"/>
  <c r="BY202"/>
  <c r="AQ284"/>
  <c r="S284"/>
  <c r="AA284" s="1"/>
  <c r="AN284" s="1"/>
  <c r="CD198" s="1"/>
  <c r="Q284"/>
  <c r="Y284" s="1"/>
  <c r="AL284" s="1"/>
  <c r="M284"/>
  <c r="U284" s="1"/>
  <c r="AH284" s="1"/>
  <c r="BZ198" s="1"/>
  <c r="P284"/>
  <c r="W284"/>
  <c r="AJ284" s="1"/>
  <c r="N284"/>
  <c r="V284" s="1"/>
  <c r="AI284" s="1"/>
  <c r="CA198" s="1"/>
  <c r="BY198"/>
  <c r="AQ280"/>
  <c r="S280"/>
  <c r="AA280" s="1"/>
  <c r="AN280" s="1"/>
  <c r="Q280"/>
  <c r="Y280" s="1"/>
  <c r="AL280" s="1"/>
  <c r="M280"/>
  <c r="U280" s="1"/>
  <c r="AH280" s="1"/>
  <c r="P280"/>
  <c r="W280"/>
  <c r="AJ280" s="1"/>
  <c r="N280"/>
  <c r="V280" s="1"/>
  <c r="AI280" s="1"/>
  <c r="CK311"/>
  <c r="CG311"/>
  <c r="CI311" s="1"/>
  <c r="CK309"/>
  <c r="CG309"/>
  <c r="CI309" s="1"/>
  <c r="CK307"/>
  <c r="CG307"/>
  <c r="CI307" s="1"/>
  <c r="R305"/>
  <c r="Z305" s="1"/>
  <c r="AM305" s="1"/>
  <c r="X305"/>
  <c r="AK305" s="1"/>
  <c r="CJ304"/>
  <c r="CF304"/>
  <c r="CH304" s="1"/>
  <c r="R303"/>
  <c r="Z303" s="1"/>
  <c r="AM303" s="1"/>
  <c r="X303"/>
  <c r="AK303" s="1"/>
  <c r="CJ302"/>
  <c r="CF302"/>
  <c r="CH302" s="1"/>
  <c r="R301"/>
  <c r="Z301" s="1"/>
  <c r="AM301" s="1"/>
  <c r="X301"/>
  <c r="AK301" s="1"/>
  <c r="CJ300"/>
  <c r="CF300"/>
  <c r="CH300" s="1"/>
  <c r="R299"/>
  <c r="Z299" s="1"/>
  <c r="AM299" s="1"/>
  <c r="X299"/>
  <c r="AK299" s="1"/>
  <c r="CJ298"/>
  <c r="CF298"/>
  <c r="CH298" s="1"/>
  <c r="R297"/>
  <c r="Z297" s="1"/>
  <c r="AM297" s="1"/>
  <c r="X297"/>
  <c r="AK297" s="1"/>
  <c r="CJ296"/>
  <c r="CF296"/>
  <c r="CH296" s="1"/>
  <c r="CK291"/>
  <c r="CG291"/>
  <c r="CI291" s="1"/>
  <c r="CC205"/>
  <c r="CK289"/>
  <c r="CG289"/>
  <c r="CI289" s="1"/>
  <c r="CC203"/>
  <c r="CK283"/>
  <c r="CG283"/>
  <c r="CI283" s="1"/>
  <c r="CK281"/>
  <c r="CG281"/>
  <c r="CI281" s="1"/>
  <c r="CK279"/>
  <c r="CG279"/>
  <c r="CI279" s="1"/>
  <c r="CK277"/>
  <c r="CG277"/>
  <c r="CI277" s="1"/>
  <c r="X275"/>
  <c r="AK275" s="1"/>
  <c r="R275"/>
  <c r="Z275" s="1"/>
  <c r="AM275" s="1"/>
  <c r="CJ274"/>
  <c r="CF274"/>
  <c r="CH274" s="1"/>
  <c r="CB208"/>
  <c r="X273"/>
  <c r="AK273" s="1"/>
  <c r="R273"/>
  <c r="Z273" s="1"/>
  <c r="AM273" s="1"/>
  <c r="CJ272"/>
  <c r="CF272"/>
  <c r="CH272" s="1"/>
  <c r="CB196"/>
  <c r="X271"/>
  <c r="AK271" s="1"/>
  <c r="R271"/>
  <c r="Z271" s="1"/>
  <c r="AM271" s="1"/>
  <c r="CJ270"/>
  <c r="CF270"/>
  <c r="CH270" s="1"/>
  <c r="CB206"/>
  <c r="X269"/>
  <c r="AK269" s="1"/>
  <c r="R269"/>
  <c r="Z269" s="1"/>
  <c r="AM269" s="1"/>
  <c r="X227"/>
  <c r="AK227" s="1"/>
  <c r="R227"/>
  <c r="Z227" s="1"/>
  <c r="AM227" s="1"/>
  <c r="X225"/>
  <c r="AK225" s="1"/>
  <c r="R225"/>
  <c r="Z225" s="1"/>
  <c r="AM225" s="1"/>
  <c r="X223"/>
  <c r="AK223" s="1"/>
  <c r="R223"/>
  <c r="Z223" s="1"/>
  <c r="AM223" s="1"/>
  <c r="X221"/>
  <c r="AK221" s="1"/>
  <c r="R221"/>
  <c r="Z221" s="1"/>
  <c r="AM221" s="1"/>
  <c r="X219"/>
  <c r="AK219" s="1"/>
  <c r="R219"/>
  <c r="Z219" s="1"/>
  <c r="AM219" s="1"/>
  <c r="X217"/>
  <c r="AK217" s="1"/>
  <c r="R217"/>
  <c r="Z217" s="1"/>
  <c r="AM217" s="1"/>
  <c r="CJ204"/>
  <c r="CF204"/>
  <c r="CH204" s="1"/>
  <c r="CB125"/>
  <c r="R203"/>
  <c r="Z203" s="1"/>
  <c r="AM203" s="1"/>
  <c r="X203"/>
  <c r="AK203" s="1"/>
  <c r="CJ200"/>
  <c r="CF200"/>
  <c r="CH200" s="1"/>
  <c r="CB164"/>
  <c r="R199"/>
  <c r="Z199" s="1"/>
  <c r="AM199" s="1"/>
  <c r="X199"/>
  <c r="AK199" s="1"/>
  <c r="CJ227"/>
  <c r="CF227"/>
  <c r="CH227" s="1"/>
  <c r="CB137"/>
  <c r="CJ225"/>
  <c r="CF225"/>
  <c r="CH225" s="1"/>
  <c r="CB135"/>
  <c r="CJ223"/>
  <c r="CF223"/>
  <c r="CH223" s="1"/>
  <c r="CB133"/>
  <c r="CB185"/>
  <c r="CJ221"/>
  <c r="CF221"/>
  <c r="CH221" s="1"/>
  <c r="CB171"/>
  <c r="CJ219"/>
  <c r="CF219"/>
  <c r="CH219" s="1"/>
  <c r="CB169"/>
  <c r="CJ217"/>
  <c r="CF217"/>
  <c r="CH217" s="1"/>
  <c r="R268"/>
  <c r="Z268" s="1"/>
  <c r="AM268" s="1"/>
  <c r="X268"/>
  <c r="AK268" s="1"/>
  <c r="R267"/>
  <c r="Z267" s="1"/>
  <c r="AM267" s="1"/>
  <c r="X267"/>
  <c r="AK267" s="1"/>
  <c r="CJ266"/>
  <c r="CF266"/>
  <c r="CH266" s="1"/>
  <c r="R265"/>
  <c r="Z265" s="1"/>
  <c r="AM265" s="1"/>
  <c r="X265"/>
  <c r="AK265" s="1"/>
  <c r="CJ264"/>
  <c r="CF264"/>
  <c r="CH264" s="1"/>
  <c r="CB181"/>
  <c r="R263"/>
  <c r="Z263" s="1"/>
  <c r="AM263" s="1"/>
  <c r="X263"/>
  <c r="AK263" s="1"/>
  <c r="CJ262"/>
  <c r="CF262"/>
  <c r="CH262" s="1"/>
  <c r="CB190"/>
  <c r="R261"/>
  <c r="Z261" s="1"/>
  <c r="AM261" s="1"/>
  <c r="X261"/>
  <c r="AK261" s="1"/>
  <c r="CJ260"/>
  <c r="CF260"/>
  <c r="CH260" s="1"/>
  <c r="CB179"/>
  <c r="R259"/>
  <c r="Z259" s="1"/>
  <c r="AM259" s="1"/>
  <c r="X259"/>
  <c r="AK259" s="1"/>
  <c r="CJ258"/>
  <c r="CF258"/>
  <c r="CH258" s="1"/>
  <c r="R257"/>
  <c r="Z257" s="1"/>
  <c r="AM257" s="1"/>
  <c r="X257"/>
  <c r="AK257" s="1"/>
  <c r="CJ256"/>
  <c r="CF256"/>
  <c r="CH256" s="1"/>
  <c r="CB144"/>
  <c r="R255"/>
  <c r="Z255" s="1"/>
  <c r="AM255" s="1"/>
  <c r="X255"/>
  <c r="AK255" s="1"/>
  <c r="CJ254"/>
  <c r="CF254"/>
  <c r="CH254" s="1"/>
  <c r="R253"/>
  <c r="Z253" s="1"/>
  <c r="AM253" s="1"/>
  <c r="X253"/>
  <c r="AK253" s="1"/>
  <c r="CJ252"/>
  <c r="CF252"/>
  <c r="CH252" s="1"/>
  <c r="CB141"/>
  <c r="R251"/>
  <c r="Z251" s="1"/>
  <c r="AM251" s="1"/>
  <c r="X251"/>
  <c r="AK251" s="1"/>
  <c r="CJ250"/>
  <c r="CF250"/>
  <c r="CH250" s="1"/>
  <c r="CB139"/>
  <c r="R249"/>
  <c r="Z249" s="1"/>
  <c r="AM249" s="1"/>
  <c r="X249"/>
  <c r="AK249" s="1"/>
  <c r="CJ248"/>
  <c r="CF248"/>
  <c r="CH248" s="1"/>
  <c r="R247"/>
  <c r="Z247" s="1"/>
  <c r="AM247" s="1"/>
  <c r="X247"/>
  <c r="AK247" s="1"/>
  <c r="CJ246"/>
  <c r="CF246"/>
  <c r="CH246" s="1"/>
  <c r="CB177"/>
  <c r="R245"/>
  <c r="Z245" s="1"/>
  <c r="AM245" s="1"/>
  <c r="X245"/>
  <c r="AK245" s="1"/>
  <c r="CJ244"/>
  <c r="CF244"/>
  <c r="CH244" s="1"/>
  <c r="CB189"/>
  <c r="R243"/>
  <c r="Z243" s="1"/>
  <c r="AM243" s="1"/>
  <c r="X243"/>
  <c r="AK243" s="1"/>
  <c r="CJ242"/>
  <c r="CF242"/>
  <c r="CH242" s="1"/>
  <c r="CB174"/>
  <c r="R241"/>
  <c r="Z241" s="1"/>
  <c r="AM241" s="1"/>
  <c r="X241"/>
  <c r="AK241" s="1"/>
  <c r="CJ240"/>
  <c r="CF240"/>
  <c r="CH240" s="1"/>
  <c r="CB172"/>
  <c r="R239"/>
  <c r="Z239" s="1"/>
  <c r="AM239" s="1"/>
  <c r="X239"/>
  <c r="AK239" s="1"/>
  <c r="CJ238"/>
  <c r="CF238"/>
  <c r="CH238" s="1"/>
  <c r="R237"/>
  <c r="Z237" s="1"/>
  <c r="AM237" s="1"/>
  <c r="X237"/>
  <c r="AK237" s="1"/>
  <c r="CJ236"/>
  <c r="CF236"/>
  <c r="CH236" s="1"/>
  <c r="R235"/>
  <c r="Z235" s="1"/>
  <c r="AM235" s="1"/>
  <c r="X235"/>
  <c r="AK235" s="1"/>
  <c r="CJ234"/>
  <c r="CF234"/>
  <c r="CH234" s="1"/>
  <c r="R233"/>
  <c r="Z233" s="1"/>
  <c r="AM233" s="1"/>
  <c r="X233"/>
  <c r="AK233" s="1"/>
  <c r="CJ232"/>
  <c r="CF232"/>
  <c r="CH232" s="1"/>
  <c r="R231"/>
  <c r="Z231" s="1"/>
  <c r="AM231" s="1"/>
  <c r="X231"/>
  <c r="AK231" s="1"/>
  <c r="CJ230"/>
  <c r="CF230"/>
  <c r="CH230" s="1"/>
  <c r="R229"/>
  <c r="Z229" s="1"/>
  <c r="AM229" s="1"/>
  <c r="X229"/>
  <c r="AK229" s="1"/>
  <c r="CJ228"/>
  <c r="CF228"/>
  <c r="CH228" s="1"/>
  <c r="CB138"/>
  <c r="R209"/>
  <c r="Z209" s="1"/>
  <c r="AM209" s="1"/>
  <c r="X209"/>
  <c r="AK209" s="1"/>
  <c r="CJ208"/>
  <c r="CF208"/>
  <c r="CH208" s="1"/>
  <c r="CB129"/>
  <c r="R207"/>
  <c r="Z207" s="1"/>
  <c r="AM207" s="1"/>
  <c r="X207"/>
  <c r="AK207" s="1"/>
  <c r="CJ206"/>
  <c r="CF206"/>
  <c r="CH206" s="1"/>
  <c r="CB127"/>
  <c r="R214"/>
  <c r="Z214" s="1"/>
  <c r="AM214" s="1"/>
  <c r="X214"/>
  <c r="AK214" s="1"/>
  <c r="R212"/>
  <c r="Z212" s="1"/>
  <c r="AM212" s="1"/>
  <c r="X212"/>
  <c r="AK212" s="1"/>
  <c r="CJ210"/>
  <c r="CF210"/>
  <c r="CH210" s="1"/>
  <c r="CB131"/>
  <c r="R205"/>
  <c r="Z205" s="1"/>
  <c r="AM205" s="1"/>
  <c r="X205"/>
  <c r="AK205" s="1"/>
  <c r="R201"/>
  <c r="Z201" s="1"/>
  <c r="AM201" s="1"/>
  <c r="X201"/>
  <c r="AK201" s="1"/>
  <c r="CB161"/>
  <c r="CJ197"/>
  <c r="CF197"/>
  <c r="CH197" s="1"/>
  <c r="X195"/>
  <c r="AK195" s="1"/>
  <c r="R195"/>
  <c r="Z195" s="1"/>
  <c r="AM195" s="1"/>
  <c r="CB157"/>
  <c r="CJ193"/>
  <c r="CF193"/>
  <c r="CH193" s="1"/>
  <c r="CB184"/>
  <c r="CJ191"/>
  <c r="CF191"/>
  <c r="CH191" s="1"/>
  <c r="X189"/>
  <c r="AK189" s="1"/>
  <c r="R189"/>
  <c r="Z189" s="1"/>
  <c r="AM189" s="1"/>
  <c r="CJ188"/>
  <c r="CF188"/>
  <c r="CH188" s="1"/>
  <c r="X187"/>
  <c r="AK187" s="1"/>
  <c r="R187"/>
  <c r="Z187" s="1"/>
  <c r="AM187" s="1"/>
  <c r="CJ185"/>
  <c r="CF185"/>
  <c r="CH185" s="1"/>
  <c r="X183"/>
  <c r="AK183" s="1"/>
  <c r="R183"/>
  <c r="Z183" s="1"/>
  <c r="AM183" s="1"/>
  <c r="CB167"/>
  <c r="CJ215"/>
  <c r="CF215"/>
  <c r="CH215" s="1"/>
  <c r="R213"/>
  <c r="Z213" s="1"/>
  <c r="AM213" s="1"/>
  <c r="X213"/>
  <c r="AK213" s="1"/>
  <c r="CJ211"/>
  <c r="CF211"/>
  <c r="CH211" s="1"/>
  <c r="R202"/>
  <c r="Z202" s="1"/>
  <c r="AM202" s="1"/>
  <c r="X202"/>
  <c r="AK202" s="1"/>
  <c r="CJ198"/>
  <c r="CF198"/>
  <c r="CH198" s="1"/>
  <c r="CB162"/>
  <c r="X196"/>
  <c r="AK196" s="1"/>
  <c r="R196"/>
  <c r="Z196" s="1"/>
  <c r="AM196" s="1"/>
  <c r="CB158"/>
  <c r="CJ194"/>
  <c r="CF194"/>
  <c r="CH194" s="1"/>
  <c r="CB186"/>
  <c r="CJ192"/>
  <c r="CF192"/>
  <c r="CH192" s="1"/>
  <c r="X190"/>
  <c r="AK190" s="1"/>
  <c r="R190"/>
  <c r="Z190" s="1"/>
  <c r="AM190" s="1"/>
  <c r="CJ186"/>
  <c r="CF186"/>
  <c r="CH186" s="1"/>
  <c r="X184"/>
  <c r="AK184" s="1"/>
  <c r="R184"/>
  <c r="Z184" s="1"/>
  <c r="AM184" s="1"/>
  <c r="CJ147"/>
  <c r="CF147"/>
  <c r="CH147" s="1"/>
  <c r="X135"/>
  <c r="AK135" s="1"/>
  <c r="R135"/>
  <c r="Z135" s="1"/>
  <c r="AM135" s="1"/>
  <c r="X133"/>
  <c r="AK133" s="1"/>
  <c r="R133"/>
  <c r="Z133" s="1"/>
  <c r="AM133" s="1"/>
  <c r="X131"/>
  <c r="AK131" s="1"/>
  <c r="R131"/>
  <c r="Z131" s="1"/>
  <c r="AM131" s="1"/>
  <c r="X129"/>
  <c r="AK129" s="1"/>
  <c r="R129"/>
  <c r="Z129" s="1"/>
  <c r="AM129" s="1"/>
  <c r="X127"/>
  <c r="AK127" s="1"/>
  <c r="R127"/>
  <c r="Z127" s="1"/>
  <c r="AM127" s="1"/>
  <c r="X125"/>
  <c r="AK125" s="1"/>
  <c r="R125"/>
  <c r="Z125" s="1"/>
  <c r="AM125" s="1"/>
  <c r="X123"/>
  <c r="AK123" s="1"/>
  <c r="R123"/>
  <c r="Z123" s="1"/>
  <c r="AM123" s="1"/>
  <c r="X121"/>
  <c r="AK121" s="1"/>
  <c r="R121"/>
  <c r="Z121" s="1"/>
  <c r="AM121" s="1"/>
  <c r="X119"/>
  <c r="AK119" s="1"/>
  <c r="R119"/>
  <c r="Z119" s="1"/>
  <c r="AM119" s="1"/>
  <c r="X117"/>
  <c r="AK117" s="1"/>
  <c r="R117"/>
  <c r="Z117" s="1"/>
  <c r="AM117" s="1"/>
  <c r="X115"/>
  <c r="AK115" s="1"/>
  <c r="R115"/>
  <c r="Z115" s="1"/>
  <c r="AM115" s="1"/>
  <c r="X113"/>
  <c r="AK113" s="1"/>
  <c r="R113"/>
  <c r="Z113" s="1"/>
  <c r="AM113" s="1"/>
  <c r="CJ111"/>
  <c r="CF111"/>
  <c r="CH111" s="1"/>
  <c r="CB66"/>
  <c r="CK181"/>
  <c r="CG181"/>
  <c r="CI181" s="1"/>
  <c r="CC83"/>
  <c r="CK179"/>
  <c r="CG179"/>
  <c r="CI179" s="1"/>
  <c r="CC81"/>
  <c r="CK177"/>
  <c r="CG177"/>
  <c r="CI177" s="1"/>
  <c r="CC79"/>
  <c r="CK175"/>
  <c r="CG175"/>
  <c r="CI175" s="1"/>
  <c r="CC151"/>
  <c r="CK173"/>
  <c r="CG173"/>
  <c r="CI173" s="1"/>
  <c r="CC122"/>
  <c r="CK171"/>
  <c r="CG171"/>
  <c r="CI171" s="1"/>
  <c r="CC120"/>
  <c r="CK170"/>
  <c r="CG170"/>
  <c r="CI170" s="1"/>
  <c r="CC119"/>
  <c r="CK167"/>
  <c r="CG167"/>
  <c r="CI167" s="1"/>
  <c r="CK165"/>
  <c r="CG165"/>
  <c r="CI165" s="1"/>
  <c r="CC78"/>
  <c r="CK163"/>
  <c r="CG163"/>
  <c r="CI163" s="1"/>
  <c r="CC76"/>
  <c r="CK161"/>
  <c r="CG161"/>
  <c r="CI161" s="1"/>
  <c r="CC74"/>
  <c r="CK159"/>
  <c r="CG159"/>
  <c r="CI159" s="1"/>
  <c r="CC72"/>
  <c r="CK157"/>
  <c r="CG157"/>
  <c r="CI157" s="1"/>
  <c r="CC183"/>
  <c r="R154"/>
  <c r="Z154" s="1"/>
  <c r="AM154" s="1"/>
  <c r="X154"/>
  <c r="AK154" s="1"/>
  <c r="CJ152"/>
  <c r="CF152"/>
  <c r="CH152" s="1"/>
  <c r="CB114"/>
  <c r="R149"/>
  <c r="Z149" s="1"/>
  <c r="AM149" s="1"/>
  <c r="X149"/>
  <c r="AK149" s="1"/>
  <c r="AQ148"/>
  <c r="S148"/>
  <c r="AA148" s="1"/>
  <c r="AN148" s="1"/>
  <c r="Q148"/>
  <c r="Y148" s="1"/>
  <c r="AL148" s="1"/>
  <c r="M148"/>
  <c r="U148" s="1"/>
  <c r="AH148" s="1"/>
  <c r="P148"/>
  <c r="W148"/>
  <c r="AJ148" s="1"/>
  <c r="N148"/>
  <c r="V148" s="1"/>
  <c r="AI148" s="1"/>
  <c r="AQ146"/>
  <c r="S146"/>
  <c r="AA146" s="1"/>
  <c r="AN146" s="1"/>
  <c r="Q146"/>
  <c r="Y146" s="1"/>
  <c r="AL146" s="1"/>
  <c r="M146"/>
  <c r="U146" s="1"/>
  <c r="AH146" s="1"/>
  <c r="P146"/>
  <c r="W146"/>
  <c r="AJ146" s="1"/>
  <c r="N146"/>
  <c r="V146" s="1"/>
  <c r="AI146" s="1"/>
  <c r="AQ144"/>
  <c r="S144"/>
  <c r="AA144" s="1"/>
  <c r="AN144" s="1"/>
  <c r="Q144"/>
  <c r="Y144" s="1"/>
  <c r="AL144" s="1"/>
  <c r="M144"/>
  <c r="U144" s="1"/>
  <c r="AH144" s="1"/>
  <c r="P144"/>
  <c r="W144"/>
  <c r="AJ144" s="1"/>
  <c r="N144"/>
  <c r="V144" s="1"/>
  <c r="AI144" s="1"/>
  <c r="AQ142"/>
  <c r="S142"/>
  <c r="AA142" s="1"/>
  <c r="AN142" s="1"/>
  <c r="Q142"/>
  <c r="Y142" s="1"/>
  <c r="AL142" s="1"/>
  <c r="M142"/>
  <c r="U142" s="1"/>
  <c r="AH142" s="1"/>
  <c r="P142"/>
  <c r="W142"/>
  <c r="AJ142" s="1"/>
  <c r="N142"/>
  <c r="V142" s="1"/>
  <c r="AI142" s="1"/>
  <c r="AQ140"/>
  <c r="S140"/>
  <c r="AA140" s="1"/>
  <c r="AN140" s="1"/>
  <c r="Q140"/>
  <c r="Y140" s="1"/>
  <c r="AL140" s="1"/>
  <c r="M140"/>
  <c r="U140" s="1"/>
  <c r="AH140" s="1"/>
  <c r="P140"/>
  <c r="W140"/>
  <c r="AJ140" s="1"/>
  <c r="N140"/>
  <c r="V140" s="1"/>
  <c r="AI140" s="1"/>
  <c r="AQ138"/>
  <c r="S138"/>
  <c r="AA138" s="1"/>
  <c r="AN138" s="1"/>
  <c r="CD71" s="1"/>
  <c r="Q138"/>
  <c r="Y138" s="1"/>
  <c r="AL138" s="1"/>
  <c r="M138"/>
  <c r="U138" s="1"/>
  <c r="AH138" s="1"/>
  <c r="BZ71" s="1"/>
  <c r="P138"/>
  <c r="BY71"/>
  <c r="W138"/>
  <c r="AJ138" s="1"/>
  <c r="N138"/>
  <c r="V138" s="1"/>
  <c r="AI138" s="1"/>
  <c r="CA71" s="1"/>
  <c r="CJ136"/>
  <c r="CF136"/>
  <c r="CH136" s="1"/>
  <c r="CB69"/>
  <c r="CJ135"/>
  <c r="CF135"/>
  <c r="CH135" s="1"/>
  <c r="CB68"/>
  <c r="CB155"/>
  <c r="CJ134"/>
  <c r="CF134"/>
  <c r="CH134" s="1"/>
  <c r="CB154"/>
  <c r="CJ133"/>
  <c r="CF133"/>
  <c r="CH133" s="1"/>
  <c r="CJ132"/>
  <c r="CF132"/>
  <c r="CH132" s="1"/>
  <c r="CB153"/>
  <c r="CJ131"/>
  <c r="CF131"/>
  <c r="CH131" s="1"/>
  <c r="CJ130"/>
  <c r="CF130"/>
  <c r="CH130" s="1"/>
  <c r="CB110"/>
  <c r="CJ129"/>
  <c r="CF129"/>
  <c r="CH129" s="1"/>
  <c r="CB109"/>
  <c r="CJ128"/>
  <c r="CF128"/>
  <c r="CH128" s="1"/>
  <c r="CB108"/>
  <c r="CJ127"/>
  <c r="CF127"/>
  <c r="CH127" s="1"/>
  <c r="CB107"/>
  <c r="CB149"/>
  <c r="CJ126"/>
  <c r="CF126"/>
  <c r="CH126" s="1"/>
  <c r="CB148"/>
  <c r="CJ125"/>
  <c r="CF125"/>
  <c r="CH125" s="1"/>
  <c r="CB152"/>
  <c r="CJ124"/>
  <c r="CF124"/>
  <c r="CH124" s="1"/>
  <c r="CJ123"/>
  <c r="CF123"/>
  <c r="CH123" s="1"/>
  <c r="CJ122"/>
  <c r="CF122"/>
  <c r="CH122" s="1"/>
  <c r="CJ121"/>
  <c r="CF121"/>
  <c r="CH121" s="1"/>
  <c r="CJ120"/>
  <c r="CF120"/>
  <c r="CH120" s="1"/>
  <c r="CJ119"/>
  <c r="CF119"/>
  <c r="CH119" s="1"/>
  <c r="CJ118"/>
  <c r="CF118"/>
  <c r="CH118" s="1"/>
  <c r="CB147"/>
  <c r="CJ117"/>
  <c r="CF117"/>
  <c r="CH117" s="1"/>
  <c r="CB146"/>
  <c r="CJ116"/>
  <c r="CF116"/>
  <c r="CH116" s="1"/>
  <c r="CJ115"/>
  <c r="CF115"/>
  <c r="CH115" s="1"/>
  <c r="CJ114"/>
  <c r="CF114"/>
  <c r="CH114" s="1"/>
  <c r="CJ113"/>
  <c r="CF113"/>
  <c r="CH113" s="1"/>
  <c r="CJ112"/>
  <c r="CF112"/>
  <c r="CH112" s="1"/>
  <c r="CB67"/>
  <c r="X111"/>
  <c r="AK111" s="1"/>
  <c r="R111"/>
  <c r="Z111" s="1"/>
  <c r="AM111" s="1"/>
  <c r="Z27"/>
  <c r="Z23"/>
  <c r="O328"/>
  <c r="O339" s="1"/>
  <c r="CJ61"/>
  <c r="CB52"/>
  <c r="CF61"/>
  <c r="CH61" s="1"/>
  <c r="R60"/>
  <c r="Z60" s="1"/>
  <c r="AM60" s="1"/>
  <c r="X60"/>
  <c r="AK60" s="1"/>
  <c r="CJ57"/>
  <c r="CF57"/>
  <c r="CH57" s="1"/>
  <c r="CJ55"/>
  <c r="CF55"/>
  <c r="CH55" s="1"/>
  <c r="R53"/>
  <c r="Z53" s="1"/>
  <c r="AM53" s="1"/>
  <c r="X53"/>
  <c r="AK53" s="1"/>
  <c r="CJ50"/>
  <c r="CF50"/>
  <c r="CH50" s="1"/>
  <c r="X46"/>
  <c r="AK46" s="1"/>
  <c r="R46"/>
  <c r="Z46" s="1"/>
  <c r="AM46" s="1"/>
  <c r="CB44"/>
  <c r="CJ44"/>
  <c r="CF44"/>
  <c r="CH44" s="1"/>
  <c r="X42"/>
  <c r="AK42" s="1"/>
  <c r="R42"/>
  <c r="Z42" s="1"/>
  <c r="AM42" s="1"/>
  <c r="R41"/>
  <c r="Z41" s="1"/>
  <c r="AM41" s="1"/>
  <c r="X41"/>
  <c r="AK41" s="1"/>
  <c r="X40"/>
  <c r="P39"/>
  <c r="P38" s="1"/>
  <c r="R40"/>
  <c r="U40"/>
  <c r="M39"/>
  <c r="M38" s="1"/>
  <c r="S39"/>
  <c r="S38" s="1"/>
  <c r="AA40"/>
  <c r="CJ285"/>
  <c r="CF285"/>
  <c r="CH285" s="1"/>
  <c r="CB199"/>
  <c r="CJ283"/>
  <c r="CF283"/>
  <c r="CH283" s="1"/>
  <c r="CJ281"/>
  <c r="CF281"/>
  <c r="CH281" s="1"/>
  <c r="CJ279"/>
  <c r="CF279"/>
  <c r="CH279" s="1"/>
  <c r="CJ277"/>
  <c r="CF277"/>
  <c r="CH277" s="1"/>
  <c r="X276"/>
  <c r="AK276" s="1"/>
  <c r="R276"/>
  <c r="Z276" s="1"/>
  <c r="AM276" s="1"/>
  <c r="AQ290"/>
  <c r="S290"/>
  <c r="AA290" s="1"/>
  <c r="AN290" s="1"/>
  <c r="CD204" s="1"/>
  <c r="Q290"/>
  <c r="Y290" s="1"/>
  <c r="AL290" s="1"/>
  <c r="M290"/>
  <c r="U290" s="1"/>
  <c r="AH290" s="1"/>
  <c r="BZ204" s="1"/>
  <c r="P290"/>
  <c r="W290"/>
  <c r="AJ290" s="1"/>
  <c r="N290"/>
  <c r="V290" s="1"/>
  <c r="AI290" s="1"/>
  <c r="CA204" s="1"/>
  <c r="BY204"/>
  <c r="AQ286"/>
  <c r="S286"/>
  <c r="AA286" s="1"/>
  <c r="AN286" s="1"/>
  <c r="CD200" s="1"/>
  <c r="Q286"/>
  <c r="Y286" s="1"/>
  <c r="AL286" s="1"/>
  <c r="M286"/>
  <c r="U286" s="1"/>
  <c r="AH286" s="1"/>
  <c r="BZ200" s="1"/>
  <c r="P286"/>
  <c r="W286"/>
  <c r="AJ286" s="1"/>
  <c r="N286"/>
  <c r="V286" s="1"/>
  <c r="AI286" s="1"/>
  <c r="CA200" s="1"/>
  <c r="BY200"/>
  <c r="AQ282"/>
  <c r="S282"/>
  <c r="AA282" s="1"/>
  <c r="AN282" s="1"/>
  <c r="Q282"/>
  <c r="Y282" s="1"/>
  <c r="AL282" s="1"/>
  <c r="M282"/>
  <c r="U282" s="1"/>
  <c r="AH282" s="1"/>
  <c r="P282"/>
  <c r="W282"/>
  <c r="AJ282" s="1"/>
  <c r="N282"/>
  <c r="V282" s="1"/>
  <c r="AI282" s="1"/>
  <c r="AQ278"/>
  <c r="S278"/>
  <c r="AA278" s="1"/>
  <c r="AN278" s="1"/>
  <c r="Q278"/>
  <c r="Y278" s="1"/>
  <c r="AL278" s="1"/>
  <c r="M278"/>
  <c r="U278" s="1"/>
  <c r="AH278" s="1"/>
  <c r="P278"/>
  <c r="W278"/>
  <c r="AJ278" s="1"/>
  <c r="N278"/>
  <c r="V278" s="1"/>
  <c r="AI278" s="1"/>
  <c r="CJ305"/>
  <c r="CF305"/>
  <c r="CH305" s="1"/>
  <c r="R304"/>
  <c r="Z304" s="1"/>
  <c r="AM304" s="1"/>
  <c r="X304"/>
  <c r="AK304" s="1"/>
  <c r="CJ303"/>
  <c r="CF303"/>
  <c r="CH303" s="1"/>
  <c r="R302"/>
  <c r="Z302" s="1"/>
  <c r="AM302" s="1"/>
  <c r="X302"/>
  <c r="AK302" s="1"/>
  <c r="CJ301"/>
  <c r="CF301"/>
  <c r="CH301" s="1"/>
  <c r="R300"/>
  <c r="Z300" s="1"/>
  <c r="AM300" s="1"/>
  <c r="X300"/>
  <c r="AK300" s="1"/>
  <c r="CJ299"/>
  <c r="CF299"/>
  <c r="CH299" s="1"/>
  <c r="R298"/>
  <c r="Z298" s="1"/>
  <c r="AM298" s="1"/>
  <c r="X298"/>
  <c r="AK298" s="1"/>
  <c r="CJ297"/>
  <c r="CF297"/>
  <c r="CH297" s="1"/>
  <c r="R296"/>
  <c r="Z296" s="1"/>
  <c r="AM296" s="1"/>
  <c r="X296"/>
  <c r="AK296" s="1"/>
  <c r="CJ275"/>
  <c r="CF275"/>
  <c r="CH275" s="1"/>
  <c r="X274"/>
  <c r="AK274" s="1"/>
  <c r="R274"/>
  <c r="Z274" s="1"/>
  <c r="AM274" s="1"/>
  <c r="CJ273"/>
  <c r="CF273"/>
  <c r="CH273" s="1"/>
  <c r="CB197"/>
  <c r="X272"/>
  <c r="AK272" s="1"/>
  <c r="R272"/>
  <c r="Z272" s="1"/>
  <c r="AM272" s="1"/>
  <c r="CJ271"/>
  <c r="CF271"/>
  <c r="CH271" s="1"/>
  <c r="CB207"/>
  <c r="X270"/>
  <c r="AK270" s="1"/>
  <c r="R270"/>
  <c r="Z270" s="1"/>
  <c r="AM270" s="1"/>
  <c r="CJ269"/>
  <c r="CF269"/>
  <c r="CH269" s="1"/>
  <c r="CB195"/>
  <c r="AQ226"/>
  <c r="S226"/>
  <c r="AA226" s="1"/>
  <c r="AN226" s="1"/>
  <c r="CD136" s="1"/>
  <c r="Q226"/>
  <c r="Y226" s="1"/>
  <c r="AL226" s="1"/>
  <c r="M226"/>
  <c r="U226" s="1"/>
  <c r="AH226" s="1"/>
  <c r="BZ136" s="1"/>
  <c r="W226"/>
  <c r="AJ226" s="1"/>
  <c r="N226"/>
  <c r="V226" s="1"/>
  <c r="AI226" s="1"/>
  <c r="CA136" s="1"/>
  <c r="P226"/>
  <c r="BY136"/>
  <c r="AQ224"/>
  <c r="S224"/>
  <c r="AA224" s="1"/>
  <c r="AN224" s="1"/>
  <c r="CD134" s="1"/>
  <c r="Q224"/>
  <c r="Y224" s="1"/>
  <c r="AL224" s="1"/>
  <c r="M224"/>
  <c r="U224" s="1"/>
  <c r="AH224" s="1"/>
  <c r="BZ134" s="1"/>
  <c r="W224"/>
  <c r="AJ224" s="1"/>
  <c r="N224"/>
  <c r="V224" s="1"/>
  <c r="AI224" s="1"/>
  <c r="CA134" s="1"/>
  <c r="P224"/>
  <c r="BY134"/>
  <c r="AQ222"/>
  <c r="S222"/>
  <c r="AA222" s="1"/>
  <c r="AN222" s="1"/>
  <c r="CD132" s="1"/>
  <c r="Q222"/>
  <c r="Y222" s="1"/>
  <c r="AL222" s="1"/>
  <c r="M222"/>
  <c r="U222" s="1"/>
  <c r="AH222" s="1"/>
  <c r="BZ132" s="1"/>
  <c r="W222"/>
  <c r="AJ222" s="1"/>
  <c r="N222"/>
  <c r="V222" s="1"/>
  <c r="AI222" s="1"/>
  <c r="CA132" s="1"/>
  <c r="P222"/>
  <c r="BY132"/>
  <c r="AQ220"/>
  <c r="S220"/>
  <c r="AA220" s="1"/>
  <c r="AN220" s="1"/>
  <c r="Q220"/>
  <c r="Y220" s="1"/>
  <c r="AL220" s="1"/>
  <c r="M220"/>
  <c r="U220" s="1"/>
  <c r="AH220" s="1"/>
  <c r="W220"/>
  <c r="AJ220" s="1"/>
  <c r="N220"/>
  <c r="V220" s="1"/>
  <c r="AI220" s="1"/>
  <c r="P220"/>
  <c r="AQ218"/>
  <c r="S218"/>
  <c r="AA218" s="1"/>
  <c r="AN218" s="1"/>
  <c r="CD170" s="1"/>
  <c r="Q218"/>
  <c r="Y218" s="1"/>
  <c r="AL218" s="1"/>
  <c r="M218"/>
  <c r="U218" s="1"/>
  <c r="AH218" s="1"/>
  <c r="BZ170" s="1"/>
  <c r="W218"/>
  <c r="AJ218" s="1"/>
  <c r="N218"/>
  <c r="V218" s="1"/>
  <c r="AI218" s="1"/>
  <c r="CA170" s="1"/>
  <c r="P218"/>
  <c r="BY170"/>
  <c r="AQ216"/>
  <c r="S216"/>
  <c r="AA216" s="1"/>
  <c r="AN216" s="1"/>
  <c r="CD168" s="1"/>
  <c r="Q216"/>
  <c r="Y216" s="1"/>
  <c r="AL216" s="1"/>
  <c r="M216"/>
  <c r="U216" s="1"/>
  <c r="AH216" s="1"/>
  <c r="BZ168" s="1"/>
  <c r="W216"/>
  <c r="AJ216" s="1"/>
  <c r="N216"/>
  <c r="V216" s="1"/>
  <c r="AI216" s="1"/>
  <c r="CA168" s="1"/>
  <c r="P216"/>
  <c r="BY168"/>
  <c r="R204"/>
  <c r="Z204" s="1"/>
  <c r="AM204" s="1"/>
  <c r="X204"/>
  <c r="AK204" s="1"/>
  <c r="CJ203"/>
  <c r="CF203"/>
  <c r="CH203" s="1"/>
  <c r="CB124"/>
  <c r="R200"/>
  <c r="Z200" s="1"/>
  <c r="AM200" s="1"/>
  <c r="X200"/>
  <c r="AK200" s="1"/>
  <c r="CJ199"/>
  <c r="CF199"/>
  <c r="CH199" s="1"/>
  <c r="CB163"/>
  <c r="CJ268"/>
  <c r="CF268"/>
  <c r="CH268" s="1"/>
  <c r="CB194"/>
  <c r="CJ267"/>
  <c r="CF267"/>
  <c r="CH267" s="1"/>
  <c r="CB193"/>
  <c r="R266"/>
  <c r="Z266" s="1"/>
  <c r="AM266" s="1"/>
  <c r="X266"/>
  <c r="AK266" s="1"/>
  <c r="CJ265"/>
  <c r="CF265"/>
  <c r="CH265" s="1"/>
  <c r="CB182"/>
  <c r="R264"/>
  <c r="Z264" s="1"/>
  <c r="AM264" s="1"/>
  <c r="X264"/>
  <c r="AK264" s="1"/>
  <c r="CJ263"/>
  <c r="CF263"/>
  <c r="CH263" s="1"/>
  <c r="CB191"/>
  <c r="R262"/>
  <c r="Z262" s="1"/>
  <c r="AM262" s="1"/>
  <c r="X262"/>
  <c r="AK262" s="1"/>
  <c r="CJ261"/>
  <c r="CF261"/>
  <c r="CH261" s="1"/>
  <c r="CB180"/>
  <c r="R260"/>
  <c r="Z260" s="1"/>
  <c r="AM260" s="1"/>
  <c r="X260"/>
  <c r="AK260" s="1"/>
  <c r="AJ259"/>
  <c r="Y34"/>
  <c r="R258"/>
  <c r="Z258" s="1"/>
  <c r="AM258" s="1"/>
  <c r="X258"/>
  <c r="AK258" s="1"/>
  <c r="CJ257"/>
  <c r="CF257"/>
  <c r="CH257" s="1"/>
  <c r="CB145"/>
  <c r="R256"/>
  <c r="Z256" s="1"/>
  <c r="AM256" s="1"/>
  <c r="X256"/>
  <c r="AK256" s="1"/>
  <c r="CJ255"/>
  <c r="CF255"/>
  <c r="CH255" s="1"/>
  <c r="CB143"/>
  <c r="R254"/>
  <c r="Z254" s="1"/>
  <c r="AM254" s="1"/>
  <c r="X254"/>
  <c r="AK254" s="1"/>
  <c r="CJ253"/>
  <c r="CF253"/>
  <c r="CH253" s="1"/>
  <c r="CB142"/>
  <c r="R252"/>
  <c r="Z252" s="1"/>
  <c r="AM252" s="1"/>
  <c r="X252"/>
  <c r="AK252" s="1"/>
  <c r="CJ251"/>
  <c r="CF251"/>
  <c r="CH251" s="1"/>
  <c r="CB140"/>
  <c r="R250"/>
  <c r="Z250" s="1"/>
  <c r="AM250" s="1"/>
  <c r="X250"/>
  <c r="AK250" s="1"/>
  <c r="CJ249"/>
  <c r="CF249"/>
  <c r="CH249" s="1"/>
  <c r="R248"/>
  <c r="Z248" s="1"/>
  <c r="AM248" s="1"/>
  <c r="X248"/>
  <c r="AK248" s="1"/>
  <c r="CJ247"/>
  <c r="CF247"/>
  <c r="CH247" s="1"/>
  <c r="CB178"/>
  <c r="R246"/>
  <c r="Z246" s="1"/>
  <c r="AM246" s="1"/>
  <c r="X246"/>
  <c r="AK246" s="1"/>
  <c r="CJ245"/>
  <c r="CF245"/>
  <c r="CH245" s="1"/>
  <c r="CB176"/>
  <c r="R244"/>
  <c r="Z244" s="1"/>
  <c r="AM244" s="1"/>
  <c r="X244"/>
  <c r="AK244" s="1"/>
  <c r="CJ243"/>
  <c r="CF243"/>
  <c r="CH243" s="1"/>
  <c r="CB175"/>
  <c r="R242"/>
  <c r="Z242" s="1"/>
  <c r="AM242" s="1"/>
  <c r="X242"/>
  <c r="AK242" s="1"/>
  <c r="CJ241"/>
  <c r="CF241"/>
  <c r="CH241" s="1"/>
  <c r="CB173"/>
  <c r="R240"/>
  <c r="Z240" s="1"/>
  <c r="AM240" s="1"/>
  <c r="X240"/>
  <c r="AK240" s="1"/>
  <c r="CJ239"/>
  <c r="CF239"/>
  <c r="CH239" s="1"/>
  <c r="CB192"/>
  <c r="R238"/>
  <c r="Z238" s="1"/>
  <c r="AM238" s="1"/>
  <c r="X238"/>
  <c r="AK238" s="1"/>
  <c r="CJ237"/>
  <c r="CF237"/>
  <c r="CH237" s="1"/>
  <c r="R236"/>
  <c r="Z236" s="1"/>
  <c r="AM236" s="1"/>
  <c r="X236"/>
  <c r="AK236" s="1"/>
  <c r="CJ235"/>
  <c r="CF235"/>
  <c r="CH235" s="1"/>
  <c r="R234"/>
  <c r="Z234" s="1"/>
  <c r="AM234" s="1"/>
  <c r="X234"/>
  <c r="AK234" s="1"/>
  <c r="CJ233"/>
  <c r="CF233"/>
  <c r="CH233" s="1"/>
  <c r="R232"/>
  <c r="Z232" s="1"/>
  <c r="AM232" s="1"/>
  <c r="X232"/>
  <c r="AK232" s="1"/>
  <c r="CJ231"/>
  <c r="CF231"/>
  <c r="CH231" s="1"/>
  <c r="R230"/>
  <c r="Z230" s="1"/>
  <c r="AM230" s="1"/>
  <c r="X230"/>
  <c r="AK230" s="1"/>
  <c r="CJ229"/>
  <c r="CF229"/>
  <c r="CH229" s="1"/>
  <c r="R228"/>
  <c r="Z228" s="1"/>
  <c r="AM228" s="1"/>
  <c r="X228"/>
  <c r="AK228" s="1"/>
  <c r="CJ209"/>
  <c r="CF209"/>
  <c r="CH209" s="1"/>
  <c r="CB130"/>
  <c r="R208"/>
  <c r="Z208" s="1"/>
  <c r="AM208" s="1"/>
  <c r="X208"/>
  <c r="AK208" s="1"/>
  <c r="CJ207"/>
  <c r="CF207"/>
  <c r="CH207" s="1"/>
  <c r="CB128"/>
  <c r="R206"/>
  <c r="Z206" s="1"/>
  <c r="AM206" s="1"/>
  <c r="X206"/>
  <c r="AK206" s="1"/>
  <c r="CJ182"/>
  <c r="CF182"/>
  <c r="CH182" s="1"/>
  <c r="CB84"/>
  <c r="CJ181"/>
  <c r="CF181"/>
  <c r="CH181" s="1"/>
  <c r="CB83"/>
  <c r="CJ180"/>
  <c r="CF180"/>
  <c r="CH180" s="1"/>
  <c r="CB82"/>
  <c r="CJ179"/>
  <c r="CF179"/>
  <c r="CH179" s="1"/>
  <c r="CB81"/>
  <c r="CJ178"/>
  <c r="CF178"/>
  <c r="CH178" s="1"/>
  <c r="CB80"/>
  <c r="CJ177"/>
  <c r="CF177"/>
  <c r="CH177" s="1"/>
  <c r="CB79"/>
  <c r="CJ176"/>
  <c r="CF176"/>
  <c r="CH176" s="1"/>
  <c r="CJ175"/>
  <c r="CF175"/>
  <c r="CH175" s="1"/>
  <c r="CB151"/>
  <c r="CJ174"/>
  <c r="CF174"/>
  <c r="CH174" s="1"/>
  <c r="CB123"/>
  <c r="CJ173"/>
  <c r="CF173"/>
  <c r="CH173" s="1"/>
  <c r="CB122"/>
  <c r="CJ172"/>
  <c r="CF172"/>
  <c r="CH172" s="1"/>
  <c r="CB121"/>
  <c r="CJ171"/>
  <c r="CF171"/>
  <c r="CH171" s="1"/>
  <c r="CB120"/>
  <c r="CJ170"/>
  <c r="CF170"/>
  <c r="CH170" s="1"/>
  <c r="CB119"/>
  <c r="CJ169"/>
  <c r="CF169"/>
  <c r="CH169" s="1"/>
  <c r="CB118"/>
  <c r="CJ168"/>
  <c r="CF168"/>
  <c r="CH168" s="1"/>
  <c r="CJ167"/>
  <c r="CF167"/>
  <c r="CH167" s="1"/>
  <c r="CJ166"/>
  <c r="CF166"/>
  <c r="CH166" s="1"/>
  <c r="CJ165"/>
  <c r="CF165"/>
  <c r="CH165" s="1"/>
  <c r="CB78"/>
  <c r="CJ164"/>
  <c r="CF164"/>
  <c r="CH164" s="1"/>
  <c r="CB77"/>
  <c r="CJ163"/>
  <c r="CF163"/>
  <c r="CH163" s="1"/>
  <c r="CB76"/>
  <c r="CJ162"/>
  <c r="CF162"/>
  <c r="CH162" s="1"/>
  <c r="CB75"/>
  <c r="CJ161"/>
  <c r="CF161"/>
  <c r="CH161" s="1"/>
  <c r="CB74"/>
  <c r="CJ160"/>
  <c r="CF160"/>
  <c r="CH160" s="1"/>
  <c r="CB73"/>
  <c r="CJ159"/>
  <c r="CF159"/>
  <c r="CH159" s="1"/>
  <c r="CB72"/>
  <c r="CJ158"/>
  <c r="CF158"/>
  <c r="CH158" s="1"/>
  <c r="CB183"/>
  <c r="CJ157"/>
  <c r="CF157"/>
  <c r="CH157" s="1"/>
  <c r="CJ155"/>
  <c r="CF155"/>
  <c r="CH155" s="1"/>
  <c r="CB117"/>
  <c r="CJ214"/>
  <c r="CF214"/>
  <c r="CH214" s="1"/>
  <c r="CB166"/>
  <c r="CJ212"/>
  <c r="CF212"/>
  <c r="CH212" s="1"/>
  <c r="CB188"/>
  <c r="R210"/>
  <c r="Z210" s="1"/>
  <c r="AM210" s="1"/>
  <c r="X210"/>
  <c r="AK210" s="1"/>
  <c r="CJ205"/>
  <c r="CF205"/>
  <c r="CH205" s="1"/>
  <c r="CB126"/>
  <c r="CJ201"/>
  <c r="CF201"/>
  <c r="CH201" s="1"/>
  <c r="CB187"/>
  <c r="X197"/>
  <c r="AK197" s="1"/>
  <c r="R197"/>
  <c r="Z197" s="1"/>
  <c r="AM197" s="1"/>
  <c r="CB159"/>
  <c r="CJ195"/>
  <c r="CF195"/>
  <c r="CH195" s="1"/>
  <c r="X193"/>
  <c r="AK193" s="1"/>
  <c r="R193"/>
  <c r="Z193" s="1"/>
  <c r="AM193" s="1"/>
  <c r="X191"/>
  <c r="AK191" s="1"/>
  <c r="R191"/>
  <c r="Z191" s="1"/>
  <c r="AM191" s="1"/>
  <c r="CJ189"/>
  <c r="CF189"/>
  <c r="CH189" s="1"/>
  <c r="X188"/>
  <c r="AK188" s="1"/>
  <c r="R188"/>
  <c r="Z188" s="1"/>
  <c r="AM188" s="1"/>
  <c r="CJ187"/>
  <c r="CF187"/>
  <c r="CH187" s="1"/>
  <c r="X185"/>
  <c r="AK185" s="1"/>
  <c r="R185"/>
  <c r="Z185" s="1"/>
  <c r="AM185" s="1"/>
  <c r="CB156"/>
  <c r="CJ183"/>
  <c r="CF183"/>
  <c r="CH183" s="1"/>
  <c r="AQ156"/>
  <c r="S156"/>
  <c r="AA156" s="1"/>
  <c r="AN156" s="1"/>
  <c r="CD150" s="1"/>
  <c r="Q156"/>
  <c r="Y156" s="1"/>
  <c r="AL156" s="1"/>
  <c r="M156"/>
  <c r="U156" s="1"/>
  <c r="AH156" s="1"/>
  <c r="BZ150" s="1"/>
  <c r="P156"/>
  <c r="BY150"/>
  <c r="W156"/>
  <c r="AJ156" s="1"/>
  <c r="N156"/>
  <c r="V156" s="1"/>
  <c r="AI156" s="1"/>
  <c r="CA150" s="1"/>
  <c r="R215"/>
  <c r="Z215" s="1"/>
  <c r="AM215" s="1"/>
  <c r="X215"/>
  <c r="AK215" s="1"/>
  <c r="CJ213"/>
  <c r="CF213"/>
  <c r="CH213" s="1"/>
  <c r="CB165"/>
  <c r="R211"/>
  <c r="Z211" s="1"/>
  <c r="AM211" s="1"/>
  <c r="X211"/>
  <c r="AK211" s="1"/>
  <c r="CJ202"/>
  <c r="CF202"/>
  <c r="CH202" s="1"/>
  <c r="R198"/>
  <c r="Z198" s="1"/>
  <c r="AM198" s="1"/>
  <c r="X198"/>
  <c r="AK198" s="1"/>
  <c r="CB160"/>
  <c r="CJ196"/>
  <c r="CF196"/>
  <c r="CH196" s="1"/>
  <c r="X194"/>
  <c r="AK194" s="1"/>
  <c r="R194"/>
  <c r="Z194" s="1"/>
  <c r="AM194" s="1"/>
  <c r="X192"/>
  <c r="AK192" s="1"/>
  <c r="R192"/>
  <c r="Z192" s="1"/>
  <c r="AM192" s="1"/>
  <c r="CJ190"/>
  <c r="CF190"/>
  <c r="CH190" s="1"/>
  <c r="X186"/>
  <c r="AK186" s="1"/>
  <c r="R186"/>
  <c r="Z186" s="1"/>
  <c r="AM186" s="1"/>
  <c r="CJ184"/>
  <c r="CF184"/>
  <c r="CH184" s="1"/>
  <c r="X136"/>
  <c r="AK136" s="1"/>
  <c r="R136"/>
  <c r="Z136" s="1"/>
  <c r="AM136" s="1"/>
  <c r="X134"/>
  <c r="AK134" s="1"/>
  <c r="R134"/>
  <c r="Z134" s="1"/>
  <c r="AM134" s="1"/>
  <c r="X132"/>
  <c r="AK132" s="1"/>
  <c r="R132"/>
  <c r="Z132" s="1"/>
  <c r="AM132" s="1"/>
  <c r="X130"/>
  <c r="AK130" s="1"/>
  <c r="R130"/>
  <c r="Z130" s="1"/>
  <c r="AM130" s="1"/>
  <c r="X128"/>
  <c r="AK128" s="1"/>
  <c r="R128"/>
  <c r="Z128" s="1"/>
  <c r="AM128" s="1"/>
  <c r="X126"/>
  <c r="AK126" s="1"/>
  <c r="R126"/>
  <c r="Z126" s="1"/>
  <c r="AM126" s="1"/>
  <c r="X124"/>
  <c r="AK124" s="1"/>
  <c r="R124"/>
  <c r="Z124" s="1"/>
  <c r="AM124" s="1"/>
  <c r="X122"/>
  <c r="AK122" s="1"/>
  <c r="R122"/>
  <c r="Z122" s="1"/>
  <c r="AM122" s="1"/>
  <c r="X120"/>
  <c r="AK120" s="1"/>
  <c r="R120"/>
  <c r="Z120" s="1"/>
  <c r="AM120" s="1"/>
  <c r="X118"/>
  <c r="AK118" s="1"/>
  <c r="R118"/>
  <c r="Z118" s="1"/>
  <c r="AM118" s="1"/>
  <c r="X116"/>
  <c r="AK116" s="1"/>
  <c r="R116"/>
  <c r="Z116" s="1"/>
  <c r="AM116" s="1"/>
  <c r="X114"/>
  <c r="AK114" s="1"/>
  <c r="R114"/>
  <c r="Z114" s="1"/>
  <c r="AM114" s="1"/>
  <c r="X112"/>
  <c r="AK112" s="1"/>
  <c r="R112"/>
  <c r="Z112" s="1"/>
  <c r="AM112" s="1"/>
  <c r="CF154"/>
  <c r="CH154" s="1"/>
  <c r="CJ154"/>
  <c r="CB116"/>
  <c r="R152"/>
  <c r="Z152" s="1"/>
  <c r="AM152" s="1"/>
  <c r="X152"/>
  <c r="AK152" s="1"/>
  <c r="CJ149"/>
  <c r="CF149"/>
  <c r="CH149" s="1"/>
  <c r="CB111"/>
  <c r="AQ145"/>
  <c r="S145"/>
  <c r="AA145" s="1"/>
  <c r="AN145" s="1"/>
  <c r="Q145"/>
  <c r="Y145" s="1"/>
  <c r="AL145" s="1"/>
  <c r="M145"/>
  <c r="U145" s="1"/>
  <c r="AH145" s="1"/>
  <c r="P145"/>
  <c r="W145"/>
  <c r="AJ145" s="1"/>
  <c r="N145"/>
  <c r="V145" s="1"/>
  <c r="AI145" s="1"/>
  <c r="AQ143"/>
  <c r="S143"/>
  <c r="AA143" s="1"/>
  <c r="AN143" s="1"/>
  <c r="Q143"/>
  <c r="Y143" s="1"/>
  <c r="AL143" s="1"/>
  <c r="M143"/>
  <c r="U143" s="1"/>
  <c r="AH143" s="1"/>
  <c r="P143"/>
  <c r="W143"/>
  <c r="AJ143" s="1"/>
  <c r="N143"/>
  <c r="V143" s="1"/>
  <c r="AI143" s="1"/>
  <c r="AQ141"/>
  <c r="S141"/>
  <c r="AA141" s="1"/>
  <c r="AN141" s="1"/>
  <c r="Q141"/>
  <c r="Y141" s="1"/>
  <c r="AL141" s="1"/>
  <c r="M141"/>
  <c r="U141" s="1"/>
  <c r="AH141" s="1"/>
  <c r="P141"/>
  <c r="W141"/>
  <c r="AJ141" s="1"/>
  <c r="N141"/>
  <c r="V141" s="1"/>
  <c r="AI141" s="1"/>
  <c r="AQ139"/>
  <c r="S139"/>
  <c r="AA139" s="1"/>
  <c r="AN139" s="1"/>
  <c r="Q139"/>
  <c r="Y139" s="1"/>
  <c r="AL139" s="1"/>
  <c r="M139"/>
  <c r="U139" s="1"/>
  <c r="AH139" s="1"/>
  <c r="P139"/>
  <c r="W139"/>
  <c r="AJ139" s="1"/>
  <c r="N139"/>
  <c r="V139" s="1"/>
  <c r="AI139" s="1"/>
  <c r="AQ137"/>
  <c r="S137"/>
  <c r="AA137" s="1"/>
  <c r="AN137" s="1"/>
  <c r="CD70" s="1"/>
  <c r="Q137"/>
  <c r="Y137" s="1"/>
  <c r="AL137" s="1"/>
  <c r="M137"/>
  <c r="U137" s="1"/>
  <c r="AH137" s="1"/>
  <c r="BZ70" s="1"/>
  <c r="P137"/>
  <c r="BY70"/>
  <c r="W137"/>
  <c r="AJ137" s="1"/>
  <c r="N137"/>
  <c r="V137" s="1"/>
  <c r="AI137" s="1"/>
  <c r="CA70" s="1"/>
  <c r="Z28"/>
  <c r="Z20"/>
  <c r="Z18"/>
  <c r="Z16"/>
  <c r="Z14"/>
  <c r="Z12"/>
  <c r="Y29"/>
  <c r="Z10"/>
  <c r="W10"/>
  <c r="CK176"/>
  <c r="CG176"/>
  <c r="CI176" s="1"/>
  <c r="CK168"/>
  <c r="CG168"/>
  <c r="CI168" s="1"/>
  <c r="CK166"/>
  <c r="CG166"/>
  <c r="CI166" s="1"/>
  <c r="CK158"/>
  <c r="CG158"/>
  <c r="CI158" s="1"/>
  <c r="R153"/>
  <c r="Z153" s="1"/>
  <c r="AM153" s="1"/>
  <c r="X153"/>
  <c r="AK153" s="1"/>
  <c r="CJ151"/>
  <c r="CF151"/>
  <c r="CH151" s="1"/>
  <c r="CB113"/>
  <c r="R150"/>
  <c r="Z150" s="1"/>
  <c r="AM150" s="1"/>
  <c r="X150"/>
  <c r="AK150" s="1"/>
  <c r="CK147"/>
  <c r="CG147"/>
  <c r="CI147" s="1"/>
  <c r="CJ109"/>
  <c r="CF109"/>
  <c r="CH109" s="1"/>
  <c r="CB64"/>
  <c r="CJ107"/>
  <c r="CF107"/>
  <c r="CH107" s="1"/>
  <c r="CB90"/>
  <c r="CJ105"/>
  <c r="CF105"/>
  <c r="CH105" s="1"/>
  <c r="CB62"/>
  <c r="R103"/>
  <c r="Z103" s="1"/>
  <c r="AM103" s="1"/>
  <c r="X103"/>
  <c r="AK103" s="1"/>
  <c r="CJ101"/>
  <c r="CF101"/>
  <c r="CH101" s="1"/>
  <c r="R99"/>
  <c r="Z99" s="1"/>
  <c r="AM99" s="1"/>
  <c r="X99"/>
  <c r="AK99" s="1"/>
  <c r="CJ97"/>
  <c r="CF97"/>
  <c r="CH97" s="1"/>
  <c r="R95"/>
  <c r="Z95" s="1"/>
  <c r="AM95" s="1"/>
  <c r="X95"/>
  <c r="AK95" s="1"/>
  <c r="R93"/>
  <c r="Z93" s="1"/>
  <c r="AM93" s="1"/>
  <c r="X93"/>
  <c r="AK93" s="1"/>
  <c r="R92"/>
  <c r="Z92" s="1"/>
  <c r="AM92" s="1"/>
  <c r="X92"/>
  <c r="AK92" s="1"/>
  <c r="R90"/>
  <c r="Z90" s="1"/>
  <c r="AM90" s="1"/>
  <c r="X90"/>
  <c r="AK90" s="1"/>
  <c r="R88"/>
  <c r="Z88" s="1"/>
  <c r="AM88" s="1"/>
  <c r="X88"/>
  <c r="AK88" s="1"/>
  <c r="CJ85"/>
  <c r="CF85"/>
  <c r="CH85" s="1"/>
  <c r="CB87"/>
  <c r="R83"/>
  <c r="Z83" s="1"/>
  <c r="AM83" s="1"/>
  <c r="X83"/>
  <c r="AK83" s="1"/>
  <c r="R81"/>
  <c r="Z81" s="1"/>
  <c r="AM81" s="1"/>
  <c r="X81"/>
  <c r="AK81" s="1"/>
  <c r="R79"/>
  <c r="Z79" s="1"/>
  <c r="AM79" s="1"/>
  <c r="X79"/>
  <c r="AK79" s="1"/>
  <c r="R77"/>
  <c r="Z77" s="1"/>
  <c r="AM77" s="1"/>
  <c r="X77"/>
  <c r="AK77" s="1"/>
  <c r="CJ75"/>
  <c r="CF75"/>
  <c r="CH75" s="1"/>
  <c r="CB98"/>
  <c r="CJ73"/>
  <c r="CF73"/>
  <c r="CH73" s="1"/>
  <c r="CB96"/>
  <c r="R69"/>
  <c r="Z69" s="1"/>
  <c r="AM69" s="1"/>
  <c r="X69"/>
  <c r="AK69" s="1"/>
  <c r="X67"/>
  <c r="AK67" s="1"/>
  <c r="R67"/>
  <c r="Z67" s="1"/>
  <c r="AM67" s="1"/>
  <c r="X65"/>
  <c r="AK65" s="1"/>
  <c r="R65"/>
  <c r="Z65" s="1"/>
  <c r="AM65" s="1"/>
  <c r="CJ64"/>
  <c r="CF64"/>
  <c r="CH64" s="1"/>
  <c r="CB55"/>
  <c r="X63"/>
  <c r="AK63" s="1"/>
  <c r="R63"/>
  <c r="Z63" s="1"/>
  <c r="AM63" s="1"/>
  <c r="CJ62"/>
  <c r="CF62"/>
  <c r="CH62" s="1"/>
  <c r="CB53"/>
  <c r="X62"/>
  <c r="AK62" s="1"/>
  <c r="R62"/>
  <c r="Z62" s="1"/>
  <c r="AM62" s="1"/>
  <c r="X59"/>
  <c r="AK59" s="1"/>
  <c r="R59"/>
  <c r="Z59" s="1"/>
  <c r="AM59" s="1"/>
  <c r="CJ58"/>
  <c r="CF58"/>
  <c r="CH58" s="1"/>
  <c r="R56"/>
  <c r="Z56" s="1"/>
  <c r="AM56" s="1"/>
  <c r="X56"/>
  <c r="AK56" s="1"/>
  <c r="X54"/>
  <c r="AK54" s="1"/>
  <c r="R54"/>
  <c r="Z54" s="1"/>
  <c r="AM54" s="1"/>
  <c r="R52"/>
  <c r="Z52" s="1"/>
  <c r="AM52" s="1"/>
  <c r="X52"/>
  <c r="AK52" s="1"/>
  <c r="CJ51"/>
  <c r="CF51"/>
  <c r="CH51" s="1"/>
  <c r="CB49"/>
  <c r="CJ49"/>
  <c r="CF49"/>
  <c r="CH49" s="1"/>
  <c r="CJ47"/>
  <c r="CF47"/>
  <c r="CH47" s="1"/>
  <c r="CB47"/>
  <c r="CB45"/>
  <c r="CJ45"/>
  <c r="CF45"/>
  <c r="CH45" s="1"/>
  <c r="R43"/>
  <c r="Z43" s="1"/>
  <c r="AM43" s="1"/>
  <c r="X43"/>
  <c r="AK43" s="1"/>
  <c r="R110"/>
  <c r="Z110" s="1"/>
  <c r="AM110" s="1"/>
  <c r="X110"/>
  <c r="AK110" s="1"/>
  <c r="R108"/>
  <c r="Z108" s="1"/>
  <c r="AM108" s="1"/>
  <c r="X108"/>
  <c r="AK108" s="1"/>
  <c r="R106"/>
  <c r="Z106" s="1"/>
  <c r="AM106" s="1"/>
  <c r="X106"/>
  <c r="AK106" s="1"/>
  <c r="CJ104"/>
  <c r="CF104"/>
  <c r="CH104" s="1"/>
  <c r="R102"/>
  <c r="Z102" s="1"/>
  <c r="AM102" s="1"/>
  <c r="X102"/>
  <c r="AK102" s="1"/>
  <c r="CJ100"/>
  <c r="CF100"/>
  <c r="CH100" s="1"/>
  <c r="R98"/>
  <c r="Z98" s="1"/>
  <c r="AM98" s="1"/>
  <c r="X98"/>
  <c r="AK98" s="1"/>
  <c r="CJ96"/>
  <c r="CF96"/>
  <c r="CH96" s="1"/>
  <c r="R94"/>
  <c r="Z94" s="1"/>
  <c r="AM94" s="1"/>
  <c r="X94"/>
  <c r="AK94" s="1"/>
  <c r="R91"/>
  <c r="Z91" s="1"/>
  <c r="AM91" s="1"/>
  <c r="X91"/>
  <c r="AK91" s="1"/>
  <c r="R89"/>
  <c r="Z89" s="1"/>
  <c r="AM89" s="1"/>
  <c r="X89"/>
  <c r="AK89" s="1"/>
  <c r="R87"/>
  <c r="Z87" s="1"/>
  <c r="AM87" s="1"/>
  <c r="X87"/>
  <c r="AK87" s="1"/>
  <c r="CJ86"/>
  <c r="CF86"/>
  <c r="CH86" s="1"/>
  <c r="CB88"/>
  <c r="R84"/>
  <c r="Z84" s="1"/>
  <c r="AM84" s="1"/>
  <c r="X84"/>
  <c r="AK84" s="1"/>
  <c r="R82"/>
  <c r="Z82" s="1"/>
  <c r="AM82" s="1"/>
  <c r="X82"/>
  <c r="AK82" s="1"/>
  <c r="CJ80"/>
  <c r="CF80"/>
  <c r="CH80" s="1"/>
  <c r="R78"/>
  <c r="Z78" s="1"/>
  <c r="AM78" s="1"/>
  <c r="X78"/>
  <c r="AK78" s="1"/>
  <c r="R76"/>
  <c r="Z76" s="1"/>
  <c r="AM76" s="1"/>
  <c r="X76"/>
  <c r="AK76" s="1"/>
  <c r="CJ74"/>
  <c r="CF74"/>
  <c r="CH74" s="1"/>
  <c r="CB97"/>
  <c r="CJ72"/>
  <c r="CF72"/>
  <c r="CH72" s="1"/>
  <c r="CB95"/>
  <c r="R71"/>
  <c r="Z71" s="1"/>
  <c r="AM71" s="1"/>
  <c r="X71"/>
  <c r="AK71" s="1"/>
  <c r="CJ70"/>
  <c r="CF70"/>
  <c r="CH70" s="1"/>
  <c r="CB93"/>
  <c r="R68"/>
  <c r="Z68" s="1"/>
  <c r="AM68" s="1"/>
  <c r="X68"/>
  <c r="AK68" s="1"/>
  <c r="R66"/>
  <c r="Z66" s="1"/>
  <c r="AM66" s="1"/>
  <c r="X66"/>
  <c r="AK66" s="1"/>
  <c r="R61"/>
  <c r="Z61" s="1"/>
  <c r="AM61" s="1"/>
  <c r="X61"/>
  <c r="AK61" s="1"/>
  <c r="CJ60"/>
  <c r="CF60"/>
  <c r="CH60" s="1"/>
  <c r="CB50"/>
  <c r="R57"/>
  <c r="Z57" s="1"/>
  <c r="AM57" s="1"/>
  <c r="X57"/>
  <c r="AK57" s="1"/>
  <c r="X55"/>
  <c r="AK55" s="1"/>
  <c r="R55"/>
  <c r="Z55" s="1"/>
  <c r="AM55" s="1"/>
  <c r="CJ53"/>
  <c r="CF53"/>
  <c r="CH53" s="1"/>
  <c r="X50"/>
  <c r="AK50" s="1"/>
  <c r="R50"/>
  <c r="Z50" s="1"/>
  <c r="AM50" s="1"/>
  <c r="CB48"/>
  <c r="CJ48"/>
  <c r="CF48"/>
  <c r="CH48" s="1"/>
  <c r="X48"/>
  <c r="AK48" s="1"/>
  <c r="R48"/>
  <c r="Z48" s="1"/>
  <c r="AM48" s="1"/>
  <c r="CB46"/>
  <c r="CJ46"/>
  <c r="CF46"/>
  <c r="CH46" s="1"/>
  <c r="R44"/>
  <c r="Z44" s="1"/>
  <c r="AM44" s="1"/>
  <c r="X44"/>
  <c r="AK44" s="1"/>
  <c r="CB42"/>
  <c r="CJ42"/>
  <c r="CF42"/>
  <c r="CH42" s="1"/>
  <c r="CJ41"/>
  <c r="CF41"/>
  <c r="CH41" s="1"/>
  <c r="CB41"/>
  <c r="N327"/>
  <c r="N338" s="1"/>
  <c r="V40"/>
  <c r="N39"/>
  <c r="N38" s="1"/>
  <c r="W324"/>
  <c r="W325" s="1"/>
  <c r="AJ40"/>
  <c r="Q327"/>
  <c r="Q338" s="1"/>
  <c r="Q39"/>
  <c r="Q38" s="1"/>
  <c r="Y40"/>
  <c r="O327"/>
  <c r="O338" s="1"/>
  <c r="CB156" i="11"/>
  <c r="BU58"/>
  <c r="CB178"/>
  <c r="BU64"/>
  <c r="O308"/>
  <c r="O319" s="1"/>
  <c r="CB155"/>
  <c r="BU57"/>
  <c r="BU56"/>
  <c r="CB152"/>
  <c r="X298"/>
  <c r="AK298" s="1"/>
  <c r="R298"/>
  <c r="Z298" s="1"/>
  <c r="AM298" s="1"/>
  <c r="AO296"/>
  <c r="CZ296"/>
  <c r="CX296"/>
  <c r="CY296" s="1"/>
  <c r="AV296"/>
  <c r="CE175"/>
  <c r="X294"/>
  <c r="AK294" s="1"/>
  <c r="R294"/>
  <c r="Z294" s="1"/>
  <c r="AM294" s="1"/>
  <c r="AO292"/>
  <c r="CZ292"/>
  <c r="CX292"/>
  <c r="CY292" s="1"/>
  <c r="AV292"/>
  <c r="CE177"/>
  <c r="X290"/>
  <c r="AK290" s="1"/>
  <c r="R290"/>
  <c r="Z290" s="1"/>
  <c r="AM290" s="1"/>
  <c r="AO298"/>
  <c r="CZ298"/>
  <c r="CX298"/>
  <c r="CY298" s="1"/>
  <c r="AV298"/>
  <c r="CE179"/>
  <c r="X296"/>
  <c r="AK296" s="1"/>
  <c r="R296"/>
  <c r="Z296" s="1"/>
  <c r="AM296" s="1"/>
  <c r="AO294"/>
  <c r="CZ294"/>
  <c r="CX294"/>
  <c r="CY294" s="1"/>
  <c r="AV294"/>
  <c r="CE173"/>
  <c r="X292"/>
  <c r="AK292" s="1"/>
  <c r="R292"/>
  <c r="Z292" s="1"/>
  <c r="AM292" s="1"/>
  <c r="AO290"/>
  <c r="CZ290"/>
  <c r="CX290"/>
  <c r="CY290" s="1"/>
  <c r="AV290"/>
  <c r="R297"/>
  <c r="Z297" s="1"/>
  <c r="AM297" s="1"/>
  <c r="X297"/>
  <c r="AK297" s="1"/>
  <c r="CZ295"/>
  <c r="CX295"/>
  <c r="CY295" s="1"/>
  <c r="AV295"/>
  <c r="AO295"/>
  <c r="CE174"/>
  <c r="R293"/>
  <c r="Z293" s="1"/>
  <c r="AM293" s="1"/>
  <c r="X293"/>
  <c r="AK293" s="1"/>
  <c r="CZ291"/>
  <c r="CX291"/>
  <c r="CY291" s="1"/>
  <c r="AV291"/>
  <c r="AO291"/>
  <c r="R289"/>
  <c r="Z289" s="1"/>
  <c r="AM289" s="1"/>
  <c r="X289"/>
  <c r="AK289" s="1"/>
  <c r="CZ288"/>
  <c r="CX288"/>
  <c r="CY288" s="1"/>
  <c r="AV288"/>
  <c r="AO288"/>
  <c r="R286"/>
  <c r="Z286" s="1"/>
  <c r="AM286" s="1"/>
  <c r="X286"/>
  <c r="AK286" s="1"/>
  <c r="CZ284"/>
  <c r="CX284"/>
  <c r="CY284" s="1"/>
  <c r="AV284"/>
  <c r="AO284"/>
  <c r="R282"/>
  <c r="Z282" s="1"/>
  <c r="AM282" s="1"/>
  <c r="X282"/>
  <c r="AK282" s="1"/>
  <c r="CZ280"/>
  <c r="CX280"/>
  <c r="CY280" s="1"/>
  <c r="AV280"/>
  <c r="AO280"/>
  <c r="R278"/>
  <c r="Z278" s="1"/>
  <c r="AM278" s="1"/>
  <c r="X278"/>
  <c r="AK278" s="1"/>
  <c r="CZ276"/>
  <c r="CX276"/>
  <c r="CY276" s="1"/>
  <c r="AV276"/>
  <c r="AO276"/>
  <c r="X287"/>
  <c r="AK287" s="1"/>
  <c r="R287"/>
  <c r="Z287" s="1"/>
  <c r="AM287" s="1"/>
  <c r="AO285"/>
  <c r="CZ285"/>
  <c r="CX285"/>
  <c r="CY285" s="1"/>
  <c r="AV285"/>
  <c r="X283"/>
  <c r="AK283" s="1"/>
  <c r="R283"/>
  <c r="Z283" s="1"/>
  <c r="AM283" s="1"/>
  <c r="AO281"/>
  <c r="CZ281"/>
  <c r="CX281"/>
  <c r="CY281" s="1"/>
  <c r="AV281"/>
  <c r="X279"/>
  <c r="AK279" s="1"/>
  <c r="R279"/>
  <c r="Z279" s="1"/>
  <c r="AM279" s="1"/>
  <c r="AO277"/>
  <c r="CZ277"/>
  <c r="CX277"/>
  <c r="CY277" s="1"/>
  <c r="AV277"/>
  <c r="R274"/>
  <c r="Z274" s="1"/>
  <c r="AM274" s="1"/>
  <c r="X274"/>
  <c r="AK274" s="1"/>
  <c r="CZ272"/>
  <c r="CX272"/>
  <c r="CY272" s="1"/>
  <c r="AV272"/>
  <c r="AO272"/>
  <c r="CE169"/>
  <c r="R270"/>
  <c r="Z270" s="1"/>
  <c r="AM270" s="1"/>
  <c r="X270"/>
  <c r="AK270" s="1"/>
  <c r="CZ268"/>
  <c r="CX268"/>
  <c r="CY268" s="1"/>
  <c r="AV268"/>
  <c r="AO268"/>
  <c r="CE165"/>
  <c r="R266"/>
  <c r="Z266" s="1"/>
  <c r="AM266" s="1"/>
  <c r="X266"/>
  <c r="AK266" s="1"/>
  <c r="CZ264"/>
  <c r="CX264"/>
  <c r="CY264" s="1"/>
  <c r="AV264"/>
  <c r="AO264"/>
  <c r="R262"/>
  <c r="Z262" s="1"/>
  <c r="AM262" s="1"/>
  <c r="X262"/>
  <c r="AK262" s="1"/>
  <c r="CZ260"/>
  <c r="CX260"/>
  <c r="CY260" s="1"/>
  <c r="AV260"/>
  <c r="AO260"/>
  <c r="R258"/>
  <c r="Z258" s="1"/>
  <c r="AM258" s="1"/>
  <c r="X258"/>
  <c r="AK258" s="1"/>
  <c r="CZ256"/>
  <c r="CX256"/>
  <c r="CY256" s="1"/>
  <c r="AV256"/>
  <c r="AO256"/>
  <c r="R254"/>
  <c r="Z254" s="1"/>
  <c r="AM254" s="1"/>
  <c r="X254"/>
  <c r="AK254" s="1"/>
  <c r="BT252"/>
  <c r="S252"/>
  <c r="AA252" s="1"/>
  <c r="AN252" s="1"/>
  <c r="CG160" s="1"/>
  <c r="Q252"/>
  <c r="Y252" s="1"/>
  <c r="AL252" s="1"/>
  <c r="M252"/>
  <c r="U252" s="1"/>
  <c r="AH252" s="1"/>
  <c r="CC160" s="1"/>
  <c r="P252"/>
  <c r="W252"/>
  <c r="AJ252" s="1"/>
  <c r="N252"/>
  <c r="V252" s="1"/>
  <c r="AI252" s="1"/>
  <c r="CD160" s="1"/>
  <c r="CB160"/>
  <c r="R275"/>
  <c r="Z275" s="1"/>
  <c r="AM275" s="1"/>
  <c r="X275"/>
  <c r="AK275" s="1"/>
  <c r="X273"/>
  <c r="AK273" s="1"/>
  <c r="R273"/>
  <c r="Z273" s="1"/>
  <c r="AM273" s="1"/>
  <c r="AO271"/>
  <c r="CZ271"/>
  <c r="CX271"/>
  <c r="CY271" s="1"/>
  <c r="AV271"/>
  <c r="CE168"/>
  <c r="X269"/>
  <c r="AK269" s="1"/>
  <c r="R269"/>
  <c r="Z269" s="1"/>
  <c r="AM269" s="1"/>
  <c r="AO267"/>
  <c r="CZ267"/>
  <c r="CX267"/>
  <c r="CY267" s="1"/>
  <c r="AV267"/>
  <c r="CE164"/>
  <c r="X265"/>
  <c r="AK265" s="1"/>
  <c r="R265"/>
  <c r="Z265" s="1"/>
  <c r="AM265" s="1"/>
  <c r="AO263"/>
  <c r="CZ263"/>
  <c r="CX263"/>
  <c r="CY263" s="1"/>
  <c r="AV263"/>
  <c r="X261"/>
  <c r="AK261" s="1"/>
  <c r="R261"/>
  <c r="Z261" s="1"/>
  <c r="AM261" s="1"/>
  <c r="AO259"/>
  <c r="CZ259"/>
  <c r="CX259"/>
  <c r="CY259" s="1"/>
  <c r="AV259"/>
  <c r="X257"/>
  <c r="AK257" s="1"/>
  <c r="R257"/>
  <c r="Z257" s="1"/>
  <c r="AM257" s="1"/>
  <c r="AO255"/>
  <c r="CZ255"/>
  <c r="CX255"/>
  <c r="CY255" s="1"/>
  <c r="AV255"/>
  <c r="CE176"/>
  <c r="X223"/>
  <c r="AK223" s="1"/>
  <c r="R223"/>
  <c r="Z223" s="1"/>
  <c r="AM223" s="1"/>
  <c r="AO248"/>
  <c r="CX248"/>
  <c r="CY248" s="1"/>
  <c r="AV248"/>
  <c r="CZ248"/>
  <c r="CE158"/>
  <c r="X248"/>
  <c r="AK248" s="1"/>
  <c r="R248"/>
  <c r="Z248" s="1"/>
  <c r="AM248" s="1"/>
  <c r="CZ246"/>
  <c r="CX246"/>
  <c r="CY246" s="1"/>
  <c r="AV246"/>
  <c r="AO246"/>
  <c r="R244"/>
  <c r="Z244" s="1"/>
  <c r="AM244" s="1"/>
  <c r="X244"/>
  <c r="AK244" s="1"/>
  <c r="CZ242"/>
  <c r="CX242"/>
  <c r="CY242" s="1"/>
  <c r="AV242"/>
  <c r="AO242"/>
  <c r="R240"/>
  <c r="Z240" s="1"/>
  <c r="AM240" s="1"/>
  <c r="X240"/>
  <c r="AK240" s="1"/>
  <c r="CZ238"/>
  <c r="CX238"/>
  <c r="CY238" s="1"/>
  <c r="AV238"/>
  <c r="AO238"/>
  <c r="R236"/>
  <c r="Z236" s="1"/>
  <c r="AM236" s="1"/>
  <c r="X236"/>
  <c r="AK236" s="1"/>
  <c r="CZ234"/>
  <c r="CX234"/>
  <c r="CY234" s="1"/>
  <c r="AV234"/>
  <c r="AO234"/>
  <c r="CE153"/>
  <c r="R232"/>
  <c r="Z232" s="1"/>
  <c r="AM232" s="1"/>
  <c r="X232"/>
  <c r="AK232" s="1"/>
  <c r="CZ230"/>
  <c r="CX230"/>
  <c r="CY230" s="1"/>
  <c r="AV230"/>
  <c r="AO230"/>
  <c r="R228"/>
  <c r="Z228" s="1"/>
  <c r="AM228" s="1"/>
  <c r="X228"/>
  <c r="AK228" s="1"/>
  <c r="CZ226"/>
  <c r="CX226"/>
  <c r="CY226" s="1"/>
  <c r="AV226"/>
  <c r="AO226"/>
  <c r="CE148"/>
  <c r="AO223"/>
  <c r="CX223"/>
  <c r="CY223" s="1"/>
  <c r="AV223"/>
  <c r="CZ223"/>
  <c r="CE156"/>
  <c r="X253"/>
  <c r="AK253" s="1"/>
  <c r="R253"/>
  <c r="Z253" s="1"/>
  <c r="AM253" s="1"/>
  <c r="R251"/>
  <c r="Z251" s="1"/>
  <c r="AM251" s="1"/>
  <c r="X251"/>
  <c r="AK251" s="1"/>
  <c r="CZ249"/>
  <c r="CX249"/>
  <c r="CY249" s="1"/>
  <c r="AV249"/>
  <c r="AO249"/>
  <c r="CE159"/>
  <c r="X247"/>
  <c r="AK247" s="1"/>
  <c r="R247"/>
  <c r="Z247" s="1"/>
  <c r="AM247" s="1"/>
  <c r="AO245"/>
  <c r="CZ245"/>
  <c r="CX245"/>
  <c r="CY245" s="1"/>
  <c r="AV245"/>
  <c r="X243"/>
  <c r="AK243" s="1"/>
  <c r="R243"/>
  <c r="Z243" s="1"/>
  <c r="AM243" s="1"/>
  <c r="AO241"/>
  <c r="CZ241"/>
  <c r="CX241"/>
  <c r="CY241" s="1"/>
  <c r="AV241"/>
  <c r="X239"/>
  <c r="AK239" s="1"/>
  <c r="R239"/>
  <c r="Z239" s="1"/>
  <c r="AM239" s="1"/>
  <c r="AO237"/>
  <c r="CZ237"/>
  <c r="CX237"/>
  <c r="CY237" s="1"/>
  <c r="AV237"/>
  <c r="CE126"/>
  <c r="X235"/>
  <c r="AK235" s="1"/>
  <c r="R235"/>
  <c r="Z235" s="1"/>
  <c r="AM235" s="1"/>
  <c r="AO233"/>
  <c r="CZ233"/>
  <c r="CX233"/>
  <c r="CY233" s="1"/>
  <c r="AV233"/>
  <c r="CE124"/>
  <c r="X231"/>
  <c r="AK231" s="1"/>
  <c r="R231"/>
  <c r="Z231" s="1"/>
  <c r="AM231" s="1"/>
  <c r="AO229"/>
  <c r="CZ229"/>
  <c r="CX229"/>
  <c r="CY229" s="1"/>
  <c r="AV229"/>
  <c r="CE139"/>
  <c r="X227"/>
  <c r="AK227" s="1"/>
  <c r="R227"/>
  <c r="Z227" s="1"/>
  <c r="AM227" s="1"/>
  <c r="AO225"/>
  <c r="CZ225"/>
  <c r="CX225"/>
  <c r="CY225" s="1"/>
  <c r="AV225"/>
  <c r="CE137"/>
  <c r="R224"/>
  <c r="Z224" s="1"/>
  <c r="AM224" s="1"/>
  <c r="X224"/>
  <c r="AK224" s="1"/>
  <c r="BT180"/>
  <c r="S180"/>
  <c r="AA180" s="1"/>
  <c r="AN180" s="1"/>
  <c r="CG150" s="1"/>
  <c r="Q180"/>
  <c r="Y180" s="1"/>
  <c r="AL180" s="1"/>
  <c r="M180"/>
  <c r="U180" s="1"/>
  <c r="AH180" s="1"/>
  <c r="CC150" s="1"/>
  <c r="W180"/>
  <c r="AJ180" s="1"/>
  <c r="N180"/>
  <c r="V180" s="1"/>
  <c r="AI180" s="1"/>
  <c r="CD150" s="1"/>
  <c r="CB150"/>
  <c r="P180"/>
  <c r="BU54"/>
  <c r="X174"/>
  <c r="AK174" s="1"/>
  <c r="R174"/>
  <c r="Z174" s="1"/>
  <c r="AM174" s="1"/>
  <c r="BT172"/>
  <c r="S172"/>
  <c r="AA172" s="1"/>
  <c r="AN172" s="1"/>
  <c r="Q172"/>
  <c r="Y172" s="1"/>
  <c r="AL172" s="1"/>
  <c r="M172"/>
  <c r="U172" s="1"/>
  <c r="AH172" s="1"/>
  <c r="W172"/>
  <c r="AJ172" s="1"/>
  <c r="N172"/>
  <c r="V172" s="1"/>
  <c r="AI172" s="1"/>
  <c r="P172"/>
  <c r="X221"/>
  <c r="AK221" s="1"/>
  <c r="R221"/>
  <c r="Z221" s="1"/>
  <c r="AM221" s="1"/>
  <c r="AO219"/>
  <c r="CZ219"/>
  <c r="CX219"/>
  <c r="CY219" s="1"/>
  <c r="AV219"/>
  <c r="X217"/>
  <c r="AK217" s="1"/>
  <c r="R217"/>
  <c r="Z217" s="1"/>
  <c r="AM217" s="1"/>
  <c r="AO215"/>
  <c r="CZ215"/>
  <c r="CX215"/>
  <c r="CY215" s="1"/>
  <c r="AV215"/>
  <c r="X213"/>
  <c r="AK213" s="1"/>
  <c r="R213"/>
  <c r="Z213" s="1"/>
  <c r="AM213" s="1"/>
  <c r="AO211"/>
  <c r="CZ211"/>
  <c r="CX211"/>
  <c r="CY211" s="1"/>
  <c r="AV211"/>
  <c r="CE121"/>
  <c r="R210"/>
  <c r="Z210" s="1"/>
  <c r="AM210" s="1"/>
  <c r="X210"/>
  <c r="AK210" s="1"/>
  <c r="CZ208"/>
  <c r="CX208"/>
  <c r="CY208" s="1"/>
  <c r="AV208"/>
  <c r="AO208"/>
  <c r="CE118"/>
  <c r="R206"/>
  <c r="Z206" s="1"/>
  <c r="AM206" s="1"/>
  <c r="X206"/>
  <c r="AK206" s="1"/>
  <c r="CZ204"/>
  <c r="CX204"/>
  <c r="CY204" s="1"/>
  <c r="AV204"/>
  <c r="AO204"/>
  <c r="R202"/>
  <c r="Z202" s="1"/>
  <c r="AM202" s="1"/>
  <c r="X202"/>
  <c r="AK202" s="1"/>
  <c r="CZ200"/>
  <c r="CX200"/>
  <c r="CY200" s="1"/>
  <c r="AV200"/>
  <c r="AO200"/>
  <c r="R198"/>
  <c r="Z198" s="1"/>
  <c r="AM198" s="1"/>
  <c r="X198"/>
  <c r="AK198" s="1"/>
  <c r="CZ196"/>
  <c r="CX196"/>
  <c r="CY196" s="1"/>
  <c r="AV196"/>
  <c r="AO196"/>
  <c r="R194"/>
  <c r="Z194" s="1"/>
  <c r="AM194" s="1"/>
  <c r="X194"/>
  <c r="AK194" s="1"/>
  <c r="CZ192"/>
  <c r="CX192"/>
  <c r="CY192" s="1"/>
  <c r="AV192"/>
  <c r="AO192"/>
  <c r="CE112"/>
  <c r="R190"/>
  <c r="Z190" s="1"/>
  <c r="AM190" s="1"/>
  <c r="X190"/>
  <c r="AK190" s="1"/>
  <c r="AO185"/>
  <c r="CX185"/>
  <c r="CY185" s="1"/>
  <c r="AV185"/>
  <c r="CE133"/>
  <c r="CZ185"/>
  <c r="AO181"/>
  <c r="CX181"/>
  <c r="CY181" s="1"/>
  <c r="AV181"/>
  <c r="CE147"/>
  <c r="CZ181"/>
  <c r="AO178"/>
  <c r="CZ178"/>
  <c r="AV178"/>
  <c r="CX178"/>
  <c r="CY178" s="1"/>
  <c r="CE109"/>
  <c r="R222"/>
  <c r="Z222" s="1"/>
  <c r="AM222" s="1"/>
  <c r="X222"/>
  <c r="AK222" s="1"/>
  <c r="R220"/>
  <c r="Z220" s="1"/>
  <c r="AM220" s="1"/>
  <c r="X220"/>
  <c r="AK220" s="1"/>
  <c r="CZ218"/>
  <c r="CX218"/>
  <c r="CY218" s="1"/>
  <c r="AV218"/>
  <c r="AO218"/>
  <c r="R216"/>
  <c r="Z216" s="1"/>
  <c r="AM216" s="1"/>
  <c r="X216"/>
  <c r="AK216" s="1"/>
  <c r="CZ214"/>
  <c r="CX214"/>
  <c r="CY214" s="1"/>
  <c r="AV214"/>
  <c r="AO214"/>
  <c r="R212"/>
  <c r="Z212" s="1"/>
  <c r="AM212" s="1"/>
  <c r="X212"/>
  <c r="AK212" s="1"/>
  <c r="AO209"/>
  <c r="CZ209"/>
  <c r="CX209"/>
  <c r="CY209" s="1"/>
  <c r="AV209"/>
  <c r="CE119"/>
  <c r="X207"/>
  <c r="AK207" s="1"/>
  <c r="R207"/>
  <c r="Z207" s="1"/>
  <c r="AM207" s="1"/>
  <c r="AO205"/>
  <c r="CZ205"/>
  <c r="CX205"/>
  <c r="CY205" s="1"/>
  <c r="AV205"/>
  <c r="CE155"/>
  <c r="X203"/>
  <c r="AK203" s="1"/>
  <c r="R203"/>
  <c r="Z203" s="1"/>
  <c r="AM203" s="1"/>
  <c r="AO201"/>
  <c r="CZ201"/>
  <c r="CX201"/>
  <c r="CY201" s="1"/>
  <c r="AV201"/>
  <c r="X199"/>
  <c r="AK199" s="1"/>
  <c r="R199"/>
  <c r="Z199" s="1"/>
  <c r="AM199" s="1"/>
  <c r="AO197"/>
  <c r="CZ197"/>
  <c r="CX197"/>
  <c r="CY197" s="1"/>
  <c r="AV197"/>
  <c r="X195"/>
  <c r="AK195" s="1"/>
  <c r="R195"/>
  <c r="Z195" s="1"/>
  <c r="AM195" s="1"/>
  <c r="AO193"/>
  <c r="CZ193"/>
  <c r="CX193"/>
  <c r="CY193" s="1"/>
  <c r="AV193"/>
  <c r="CE113"/>
  <c r="X191"/>
  <c r="AK191" s="1"/>
  <c r="R191"/>
  <c r="Z191" s="1"/>
  <c r="AM191" s="1"/>
  <c r="AO189"/>
  <c r="CZ189"/>
  <c r="CX189"/>
  <c r="CY189" s="1"/>
  <c r="AV189"/>
  <c r="CE152"/>
  <c r="R188"/>
  <c r="Z188" s="1"/>
  <c r="AM188" s="1"/>
  <c r="X188"/>
  <c r="AK188" s="1"/>
  <c r="CZ186"/>
  <c r="CX186"/>
  <c r="CY186" s="1"/>
  <c r="AV186"/>
  <c r="AO186"/>
  <c r="CE134"/>
  <c r="R184"/>
  <c r="Z184" s="1"/>
  <c r="AM184" s="1"/>
  <c r="X184"/>
  <c r="AK184" s="1"/>
  <c r="CZ182"/>
  <c r="CX182"/>
  <c r="CY182" s="1"/>
  <c r="AV182"/>
  <c r="AO182"/>
  <c r="CE130"/>
  <c r="R177"/>
  <c r="Z177" s="1"/>
  <c r="AM177" s="1"/>
  <c r="X177"/>
  <c r="AK177" s="1"/>
  <c r="CZ173"/>
  <c r="CX173"/>
  <c r="CY173" s="1"/>
  <c r="AV173"/>
  <c r="AO173"/>
  <c r="CE104"/>
  <c r="R179"/>
  <c r="Z179" s="1"/>
  <c r="AM179" s="1"/>
  <c r="X179"/>
  <c r="AK179" s="1"/>
  <c r="R171"/>
  <c r="Z171" s="1"/>
  <c r="AM171" s="1"/>
  <c r="X171"/>
  <c r="AK171" s="1"/>
  <c r="R170"/>
  <c r="Z170" s="1"/>
  <c r="AM170" s="1"/>
  <c r="X170"/>
  <c r="AK170" s="1"/>
  <c r="AO169"/>
  <c r="CZ169"/>
  <c r="CX169"/>
  <c r="CY169" s="1"/>
  <c r="AV169"/>
  <c r="CE85"/>
  <c r="R168"/>
  <c r="Z168" s="1"/>
  <c r="AM168" s="1"/>
  <c r="X168"/>
  <c r="AK168" s="1"/>
  <c r="AO167"/>
  <c r="CZ167"/>
  <c r="CX167"/>
  <c r="CY167" s="1"/>
  <c r="AV167"/>
  <c r="CE83"/>
  <c r="R166"/>
  <c r="Z166" s="1"/>
  <c r="AM166" s="1"/>
  <c r="X166"/>
  <c r="AK166" s="1"/>
  <c r="AO165"/>
  <c r="CZ165"/>
  <c r="CX165"/>
  <c r="CY165" s="1"/>
  <c r="AV165"/>
  <c r="CE81"/>
  <c r="R164"/>
  <c r="Z164" s="1"/>
  <c r="AM164" s="1"/>
  <c r="X164"/>
  <c r="AK164" s="1"/>
  <c r="AO163"/>
  <c r="CZ163"/>
  <c r="CX163"/>
  <c r="CY163" s="1"/>
  <c r="AV163"/>
  <c r="R162"/>
  <c r="Z162" s="1"/>
  <c r="AM162" s="1"/>
  <c r="X162"/>
  <c r="AK162" s="1"/>
  <c r="AO161"/>
  <c r="CZ161"/>
  <c r="CX161"/>
  <c r="CY161" s="1"/>
  <c r="AV161"/>
  <c r="R150"/>
  <c r="Z150" s="1"/>
  <c r="AM150" s="1"/>
  <c r="X150"/>
  <c r="AK150" s="1"/>
  <c r="AO149"/>
  <c r="CZ149"/>
  <c r="CX149"/>
  <c r="CY149" s="1"/>
  <c r="AV149"/>
  <c r="CZ148"/>
  <c r="CX148"/>
  <c r="CY148" s="1"/>
  <c r="AV148"/>
  <c r="CE143"/>
  <c r="AO148"/>
  <c r="X147"/>
  <c r="AK147" s="1"/>
  <c r="R147"/>
  <c r="Z147" s="1"/>
  <c r="AM147" s="1"/>
  <c r="AO145"/>
  <c r="CZ145"/>
  <c r="CX145"/>
  <c r="CY145" s="1"/>
  <c r="AV145"/>
  <c r="CE101"/>
  <c r="X143"/>
  <c r="AK143" s="1"/>
  <c r="R143"/>
  <c r="Z143" s="1"/>
  <c r="AM143" s="1"/>
  <c r="AO141"/>
  <c r="CZ141"/>
  <c r="CX141"/>
  <c r="CY141" s="1"/>
  <c r="AV141"/>
  <c r="AO127"/>
  <c r="CX127"/>
  <c r="CY127" s="1"/>
  <c r="AV127"/>
  <c r="CZ127"/>
  <c r="CE70"/>
  <c r="Z17"/>
  <c r="Z15"/>
  <c r="Z13"/>
  <c r="Z11"/>
  <c r="CZ175"/>
  <c r="CX175"/>
  <c r="CY175" s="1"/>
  <c r="AV175"/>
  <c r="AO175"/>
  <c r="CE106"/>
  <c r="R160"/>
  <c r="Z160" s="1"/>
  <c r="AM160" s="1"/>
  <c r="X160"/>
  <c r="AK160" s="1"/>
  <c r="AO159"/>
  <c r="CZ159"/>
  <c r="CX159"/>
  <c r="CY159" s="1"/>
  <c r="AV159"/>
  <c r="R158"/>
  <c r="Z158" s="1"/>
  <c r="AM158" s="1"/>
  <c r="X158"/>
  <c r="AK158" s="1"/>
  <c r="AO157"/>
  <c r="CZ157"/>
  <c r="CX157"/>
  <c r="CY157" s="1"/>
  <c r="AV157"/>
  <c r="R156"/>
  <c r="Z156" s="1"/>
  <c r="AM156" s="1"/>
  <c r="X156"/>
  <c r="AK156" s="1"/>
  <c r="X155"/>
  <c r="AK155" s="1"/>
  <c r="R155"/>
  <c r="Z155" s="1"/>
  <c r="AM155" s="1"/>
  <c r="CZ154"/>
  <c r="CX154"/>
  <c r="CY154" s="1"/>
  <c r="AV154"/>
  <c r="AO154"/>
  <c r="CE79"/>
  <c r="X153"/>
  <c r="AK153" s="1"/>
  <c r="R153"/>
  <c r="Z153" s="1"/>
  <c r="AM153" s="1"/>
  <c r="CZ152"/>
  <c r="CX152"/>
  <c r="CY152" s="1"/>
  <c r="AV152"/>
  <c r="AO152"/>
  <c r="CE77"/>
  <c r="X151"/>
  <c r="AK151" s="1"/>
  <c r="R151"/>
  <c r="Z151" s="1"/>
  <c r="AM151" s="1"/>
  <c r="CZ146"/>
  <c r="CX146"/>
  <c r="CY146" s="1"/>
  <c r="AV146"/>
  <c r="AO146"/>
  <c r="CE102"/>
  <c r="R144"/>
  <c r="Z144" s="1"/>
  <c r="AM144" s="1"/>
  <c r="X144"/>
  <c r="AK144" s="1"/>
  <c r="CZ142"/>
  <c r="CX142"/>
  <c r="CY142" s="1"/>
  <c r="AV142"/>
  <c r="AO142"/>
  <c r="R140"/>
  <c r="Z140" s="1"/>
  <c r="AM140" s="1"/>
  <c r="X140"/>
  <c r="AK140" s="1"/>
  <c r="AO139"/>
  <c r="CZ139"/>
  <c r="CX139"/>
  <c r="CY139" s="1"/>
  <c r="AV139"/>
  <c r="R138"/>
  <c r="Z138" s="1"/>
  <c r="AM138" s="1"/>
  <c r="X138"/>
  <c r="AK138" s="1"/>
  <c r="AO137"/>
  <c r="CZ137"/>
  <c r="CX137"/>
  <c r="CY137" s="1"/>
  <c r="AV137"/>
  <c r="R136"/>
  <c r="Z136" s="1"/>
  <c r="AM136" s="1"/>
  <c r="X136"/>
  <c r="AK136" s="1"/>
  <c r="AO135"/>
  <c r="CZ135"/>
  <c r="CX135"/>
  <c r="CY135" s="1"/>
  <c r="AV135"/>
  <c r="R134"/>
  <c r="Z134" s="1"/>
  <c r="AM134" s="1"/>
  <c r="X134"/>
  <c r="AK134" s="1"/>
  <c r="AO133"/>
  <c r="CZ133"/>
  <c r="CX133"/>
  <c r="CY133" s="1"/>
  <c r="AV133"/>
  <c r="R132"/>
  <c r="Z132" s="1"/>
  <c r="AM132" s="1"/>
  <c r="X132"/>
  <c r="AK132" s="1"/>
  <c r="AO131"/>
  <c r="CZ131"/>
  <c r="CX131"/>
  <c r="CY131" s="1"/>
  <c r="AV131"/>
  <c r="CE74"/>
  <c r="R130"/>
  <c r="Z130" s="1"/>
  <c r="AM130" s="1"/>
  <c r="X130"/>
  <c r="AK130" s="1"/>
  <c r="CZ128"/>
  <c r="CX128"/>
  <c r="CY128" s="1"/>
  <c r="AV128"/>
  <c r="AO128"/>
  <c r="CE71"/>
  <c r="R126"/>
  <c r="Z126" s="1"/>
  <c r="AM126" s="1"/>
  <c r="X126"/>
  <c r="AK126" s="1"/>
  <c r="CZ124"/>
  <c r="CX124"/>
  <c r="CY124" s="1"/>
  <c r="AV124"/>
  <c r="AO124"/>
  <c r="X123"/>
  <c r="AK123" s="1"/>
  <c r="R123"/>
  <c r="Z123" s="1"/>
  <c r="AM123" s="1"/>
  <c r="R122"/>
  <c r="Z122" s="1"/>
  <c r="AM122" s="1"/>
  <c r="X122"/>
  <c r="AK122" s="1"/>
  <c r="X121"/>
  <c r="AK121" s="1"/>
  <c r="R121"/>
  <c r="Z121" s="1"/>
  <c r="AM121" s="1"/>
  <c r="R120"/>
  <c r="Z120" s="1"/>
  <c r="AM120" s="1"/>
  <c r="X120"/>
  <c r="AK120" s="1"/>
  <c r="X119"/>
  <c r="AK119" s="1"/>
  <c r="R119"/>
  <c r="Z119" s="1"/>
  <c r="AM119" s="1"/>
  <c r="CZ118"/>
  <c r="CX118"/>
  <c r="CY118" s="1"/>
  <c r="AV118"/>
  <c r="AO118"/>
  <c r="X117"/>
  <c r="AK117" s="1"/>
  <c r="R117"/>
  <c r="Z117" s="1"/>
  <c r="AM117" s="1"/>
  <c r="R116"/>
  <c r="Z116" s="1"/>
  <c r="AM116" s="1"/>
  <c r="X116"/>
  <c r="AK116" s="1"/>
  <c r="X115"/>
  <c r="AK115" s="1"/>
  <c r="R115"/>
  <c r="Z115" s="1"/>
  <c r="AM115" s="1"/>
  <c r="CZ114"/>
  <c r="CX114"/>
  <c r="CY114" s="1"/>
  <c r="AV114"/>
  <c r="AO114"/>
  <c r="X113"/>
  <c r="AK113" s="1"/>
  <c r="R113"/>
  <c r="Z113" s="1"/>
  <c r="AM113" s="1"/>
  <c r="CZ112"/>
  <c r="CX112"/>
  <c r="CY112" s="1"/>
  <c r="AV112"/>
  <c r="AO112"/>
  <c r="X111"/>
  <c r="AK111" s="1"/>
  <c r="R111"/>
  <c r="Z111" s="1"/>
  <c r="AM111" s="1"/>
  <c r="CZ110"/>
  <c r="CX110"/>
  <c r="CY110" s="1"/>
  <c r="AV110"/>
  <c r="CE128"/>
  <c r="AO110"/>
  <c r="CE127"/>
  <c r="AO109"/>
  <c r="CZ109"/>
  <c r="CX109"/>
  <c r="CY109" s="1"/>
  <c r="AV109"/>
  <c r="R108"/>
  <c r="Z108" s="1"/>
  <c r="AM108" s="1"/>
  <c r="X108"/>
  <c r="AK108" s="1"/>
  <c r="CZ98"/>
  <c r="CX98"/>
  <c r="CY98" s="1"/>
  <c r="AV98"/>
  <c r="AO98"/>
  <c r="R96"/>
  <c r="Z96" s="1"/>
  <c r="AM96" s="1"/>
  <c r="X96"/>
  <c r="AK96" s="1"/>
  <c r="CZ94"/>
  <c r="CX94"/>
  <c r="CY94" s="1"/>
  <c r="AV94"/>
  <c r="AO94"/>
  <c r="R92"/>
  <c r="Z92" s="1"/>
  <c r="AM92" s="1"/>
  <c r="X92"/>
  <c r="AK92" s="1"/>
  <c r="CZ90"/>
  <c r="CX90"/>
  <c r="CY90" s="1"/>
  <c r="AV90"/>
  <c r="AO90"/>
  <c r="CZ88"/>
  <c r="CX88"/>
  <c r="CY88" s="1"/>
  <c r="AV88"/>
  <c r="CE56"/>
  <c r="AO88"/>
  <c r="CZ86"/>
  <c r="CX86"/>
  <c r="CY86" s="1"/>
  <c r="AV86"/>
  <c r="CE55"/>
  <c r="AO86"/>
  <c r="AO85"/>
  <c r="CE54"/>
  <c r="CZ85"/>
  <c r="CX85"/>
  <c r="CY85" s="1"/>
  <c r="AV85"/>
  <c r="CZ84"/>
  <c r="CX84"/>
  <c r="CY84" s="1"/>
  <c r="AV84"/>
  <c r="CE53"/>
  <c r="AO84"/>
  <c r="AO83"/>
  <c r="CE52"/>
  <c r="CZ83"/>
  <c r="CX83"/>
  <c r="CY83" s="1"/>
  <c r="AV83"/>
  <c r="R82"/>
  <c r="Z82" s="1"/>
  <c r="AM82" s="1"/>
  <c r="X82"/>
  <c r="AK82" s="1"/>
  <c r="AO81"/>
  <c r="CZ81"/>
  <c r="CX81"/>
  <c r="CY81" s="1"/>
  <c r="AV81"/>
  <c r="R80"/>
  <c r="Z80" s="1"/>
  <c r="AM80" s="1"/>
  <c r="X80"/>
  <c r="AK80" s="1"/>
  <c r="AO79"/>
  <c r="CZ79"/>
  <c r="CX79"/>
  <c r="CY79" s="1"/>
  <c r="AV79"/>
  <c r="R78"/>
  <c r="Z78" s="1"/>
  <c r="AM78" s="1"/>
  <c r="X78"/>
  <c r="AK78" s="1"/>
  <c r="AO77"/>
  <c r="CZ77"/>
  <c r="CX77"/>
  <c r="CY77" s="1"/>
  <c r="AV77"/>
  <c r="R76"/>
  <c r="Z76" s="1"/>
  <c r="AM76" s="1"/>
  <c r="X76"/>
  <c r="AK76" s="1"/>
  <c r="AO75"/>
  <c r="CZ75"/>
  <c r="CX75"/>
  <c r="CY75" s="1"/>
  <c r="AV75"/>
  <c r="R74"/>
  <c r="Z74" s="1"/>
  <c r="AM74" s="1"/>
  <c r="X74"/>
  <c r="AK74" s="1"/>
  <c r="AO73"/>
  <c r="CZ73"/>
  <c r="CX73"/>
  <c r="CY73" s="1"/>
  <c r="AV73"/>
  <c r="CZ72"/>
  <c r="CX72"/>
  <c r="CY72" s="1"/>
  <c r="AV72"/>
  <c r="CE51"/>
  <c r="AO72"/>
  <c r="X71"/>
  <c r="AK71" s="1"/>
  <c r="R71"/>
  <c r="Z71" s="1"/>
  <c r="AM71" s="1"/>
  <c r="R70"/>
  <c r="Z70" s="1"/>
  <c r="AM70" s="1"/>
  <c r="X70"/>
  <c r="AK70" s="1"/>
  <c r="R68"/>
  <c r="Z68" s="1"/>
  <c r="AM68" s="1"/>
  <c r="X68"/>
  <c r="AK68" s="1"/>
  <c r="CZ66"/>
  <c r="CX66"/>
  <c r="CY66" s="1"/>
  <c r="AV66"/>
  <c r="AO66"/>
  <c r="CE64"/>
  <c r="AV64"/>
  <c r="CZ64"/>
  <c r="CX64"/>
  <c r="CY64" s="1"/>
  <c r="AO64"/>
  <c r="AV62"/>
  <c r="CE86"/>
  <c r="CZ62"/>
  <c r="CX62"/>
  <c r="CY62" s="1"/>
  <c r="AO62"/>
  <c r="R61"/>
  <c r="Z61" s="1"/>
  <c r="AM61" s="1"/>
  <c r="X61"/>
  <c r="AK61" s="1"/>
  <c r="CE61"/>
  <c r="AV59"/>
  <c r="CZ59"/>
  <c r="CX59"/>
  <c r="CY59" s="1"/>
  <c r="AO59"/>
  <c r="R58"/>
  <c r="Z58" s="1"/>
  <c r="AM58" s="1"/>
  <c r="X58"/>
  <c r="AK58" s="1"/>
  <c r="AV56"/>
  <c r="CZ56"/>
  <c r="CX56"/>
  <c r="CY56" s="1"/>
  <c r="AO56"/>
  <c r="R53"/>
  <c r="Z53" s="1"/>
  <c r="AM53" s="1"/>
  <c r="X53"/>
  <c r="AK53" s="1"/>
  <c r="AV51"/>
  <c r="CZ51"/>
  <c r="CX51"/>
  <c r="CY51" s="1"/>
  <c r="AO51"/>
  <c r="R50"/>
  <c r="Z50" s="1"/>
  <c r="AM50" s="1"/>
  <c r="X50"/>
  <c r="AK50" s="1"/>
  <c r="AV49"/>
  <c r="CZ49"/>
  <c r="CX49"/>
  <c r="CY49" s="1"/>
  <c r="AO49"/>
  <c r="R48"/>
  <c r="Z48" s="1"/>
  <c r="AM48" s="1"/>
  <c r="X48"/>
  <c r="AK48" s="1"/>
  <c r="R47"/>
  <c r="Z47" s="1"/>
  <c r="AM47" s="1"/>
  <c r="X47"/>
  <c r="AK47" s="1"/>
  <c r="R46"/>
  <c r="Z46" s="1"/>
  <c r="AM46" s="1"/>
  <c r="X46"/>
  <c r="AK46" s="1"/>
  <c r="R45"/>
  <c r="Z45" s="1"/>
  <c r="AM45" s="1"/>
  <c r="X45"/>
  <c r="AK45" s="1"/>
  <c r="R44"/>
  <c r="Z44" s="1"/>
  <c r="AM44" s="1"/>
  <c r="X44"/>
  <c r="AK44" s="1"/>
  <c r="R43"/>
  <c r="Z43" s="1"/>
  <c r="AM43" s="1"/>
  <c r="X43"/>
  <c r="AK43" s="1"/>
  <c r="R42"/>
  <c r="Z42" s="1"/>
  <c r="AM42" s="1"/>
  <c r="X42"/>
  <c r="AK42" s="1"/>
  <c r="R41"/>
  <c r="Z41" s="1"/>
  <c r="AM41" s="1"/>
  <c r="X41"/>
  <c r="AK41" s="1"/>
  <c r="X107"/>
  <c r="AK107" s="1"/>
  <c r="R107"/>
  <c r="Z107" s="1"/>
  <c r="AM107" s="1"/>
  <c r="R106"/>
  <c r="Z106" s="1"/>
  <c r="AM106" s="1"/>
  <c r="X106"/>
  <c r="AK106" s="1"/>
  <c r="X105"/>
  <c r="AK105" s="1"/>
  <c r="R105"/>
  <c r="Z105" s="1"/>
  <c r="AM105" s="1"/>
  <c r="R104"/>
  <c r="Z104" s="1"/>
  <c r="AM104" s="1"/>
  <c r="X104"/>
  <c r="AK104" s="1"/>
  <c r="X103"/>
  <c r="AK103" s="1"/>
  <c r="R103"/>
  <c r="Z103" s="1"/>
  <c r="AM103" s="1"/>
  <c r="R102"/>
  <c r="Z102" s="1"/>
  <c r="AM102" s="1"/>
  <c r="X102"/>
  <c r="AK102" s="1"/>
  <c r="X101"/>
  <c r="AK101" s="1"/>
  <c r="R101"/>
  <c r="Z101" s="1"/>
  <c r="AM101" s="1"/>
  <c r="CZ100"/>
  <c r="CX100"/>
  <c r="CY100" s="1"/>
  <c r="AV100"/>
  <c r="AO100"/>
  <c r="X99"/>
  <c r="AK99" s="1"/>
  <c r="R99"/>
  <c r="Z99" s="1"/>
  <c r="AM99" s="1"/>
  <c r="AO97"/>
  <c r="CZ97"/>
  <c r="CX97"/>
  <c r="CY97" s="1"/>
  <c r="AV97"/>
  <c r="X95"/>
  <c r="AK95" s="1"/>
  <c r="R95"/>
  <c r="Z95" s="1"/>
  <c r="AM95" s="1"/>
  <c r="AO93"/>
  <c r="CZ93"/>
  <c r="CX93"/>
  <c r="CY93" s="1"/>
  <c r="AV93"/>
  <c r="X91"/>
  <c r="AK91" s="1"/>
  <c r="R91"/>
  <c r="Z91" s="1"/>
  <c r="AM91" s="1"/>
  <c r="X89"/>
  <c r="AK89" s="1"/>
  <c r="R89"/>
  <c r="Z89" s="1"/>
  <c r="AM89" s="1"/>
  <c r="AO87"/>
  <c r="CE88"/>
  <c r="CZ87"/>
  <c r="CX87"/>
  <c r="CY87" s="1"/>
  <c r="AV87"/>
  <c r="X69"/>
  <c r="AK69" s="1"/>
  <c r="R69"/>
  <c r="Z69" s="1"/>
  <c r="AM69" s="1"/>
  <c r="X67"/>
  <c r="AK67" s="1"/>
  <c r="R67"/>
  <c r="Z67" s="1"/>
  <c r="AM67" s="1"/>
  <c r="CE91"/>
  <c r="AV65"/>
  <c r="CZ65"/>
  <c r="CX65"/>
  <c r="CY65" s="1"/>
  <c r="AO65"/>
  <c r="CE87"/>
  <c r="AV63"/>
  <c r="CZ63"/>
  <c r="CX63"/>
  <c r="CY63" s="1"/>
  <c r="AO63"/>
  <c r="CE62"/>
  <c r="AV60"/>
  <c r="CZ60"/>
  <c r="CX60"/>
  <c r="CY60" s="1"/>
  <c r="AO60"/>
  <c r="R57"/>
  <c r="Z57" s="1"/>
  <c r="AM57" s="1"/>
  <c r="X57"/>
  <c r="AK57" s="1"/>
  <c r="AV55"/>
  <c r="CZ55"/>
  <c r="CX55"/>
  <c r="CY55" s="1"/>
  <c r="AO55"/>
  <c r="R54"/>
  <c r="Z54" s="1"/>
  <c r="AM54" s="1"/>
  <c r="X54"/>
  <c r="AK54" s="1"/>
  <c r="AV52"/>
  <c r="CZ52"/>
  <c r="CX52"/>
  <c r="CY52" s="1"/>
  <c r="AO52"/>
  <c r="V40"/>
  <c r="N39"/>
  <c r="N38" s="1"/>
  <c r="AJ40"/>
  <c r="U40"/>
  <c r="M39"/>
  <c r="M38" s="1"/>
  <c r="AA40"/>
  <c r="S39"/>
  <c r="S38" s="1"/>
  <c r="CZ297"/>
  <c r="CX297"/>
  <c r="CY297" s="1"/>
  <c r="AV297"/>
  <c r="AO297"/>
  <c r="CE178"/>
  <c r="R295"/>
  <c r="Z295" s="1"/>
  <c r="AM295" s="1"/>
  <c r="X295"/>
  <c r="AK295" s="1"/>
  <c r="CZ293"/>
  <c r="CX293"/>
  <c r="CY293" s="1"/>
  <c r="AV293"/>
  <c r="AO293"/>
  <c r="CE172"/>
  <c r="R291"/>
  <c r="Z291" s="1"/>
  <c r="AM291" s="1"/>
  <c r="X291"/>
  <c r="AK291" s="1"/>
  <c r="CZ289"/>
  <c r="CX289"/>
  <c r="CY289" s="1"/>
  <c r="AV289"/>
  <c r="AO289"/>
  <c r="R288"/>
  <c r="Z288" s="1"/>
  <c r="AM288" s="1"/>
  <c r="X288"/>
  <c r="AK288" s="1"/>
  <c r="CZ286"/>
  <c r="CX286"/>
  <c r="CY286" s="1"/>
  <c r="AV286"/>
  <c r="AO286"/>
  <c r="R284"/>
  <c r="Z284" s="1"/>
  <c r="AM284" s="1"/>
  <c r="X284"/>
  <c r="AK284" s="1"/>
  <c r="CZ282"/>
  <c r="CX282"/>
  <c r="CY282" s="1"/>
  <c r="AV282"/>
  <c r="AO282"/>
  <c r="R280"/>
  <c r="Z280" s="1"/>
  <c r="AM280" s="1"/>
  <c r="X280"/>
  <c r="AK280" s="1"/>
  <c r="CZ278"/>
  <c r="CX278"/>
  <c r="CY278" s="1"/>
  <c r="AV278"/>
  <c r="AO278"/>
  <c r="R276"/>
  <c r="Z276" s="1"/>
  <c r="AM276" s="1"/>
  <c r="X276"/>
  <c r="AK276" s="1"/>
  <c r="AO287"/>
  <c r="CZ287"/>
  <c r="CX287"/>
  <c r="CY287" s="1"/>
  <c r="AV287"/>
  <c r="X285"/>
  <c r="AK285" s="1"/>
  <c r="R285"/>
  <c r="Z285" s="1"/>
  <c r="AM285" s="1"/>
  <c r="AO283"/>
  <c r="CZ283"/>
  <c r="CX283"/>
  <c r="CY283" s="1"/>
  <c r="AV283"/>
  <c r="X281"/>
  <c r="AK281" s="1"/>
  <c r="R281"/>
  <c r="Z281" s="1"/>
  <c r="AM281" s="1"/>
  <c r="AO279"/>
  <c r="CZ279"/>
  <c r="CX279"/>
  <c r="CY279" s="1"/>
  <c r="AV279"/>
  <c r="X277"/>
  <c r="AK277" s="1"/>
  <c r="R277"/>
  <c r="Z277" s="1"/>
  <c r="AM277" s="1"/>
  <c r="CZ274"/>
  <c r="CX274"/>
  <c r="CY274" s="1"/>
  <c r="AV274"/>
  <c r="AO274"/>
  <c r="R272"/>
  <c r="Z272" s="1"/>
  <c r="AM272" s="1"/>
  <c r="X272"/>
  <c r="AK272" s="1"/>
  <c r="CZ270"/>
  <c r="CX270"/>
  <c r="CY270" s="1"/>
  <c r="AV270"/>
  <c r="AO270"/>
  <c r="CE167"/>
  <c r="R268"/>
  <c r="Z268" s="1"/>
  <c r="AM268" s="1"/>
  <c r="X268"/>
  <c r="AK268" s="1"/>
  <c r="CZ266"/>
  <c r="CX266"/>
  <c r="CY266" s="1"/>
  <c r="AV266"/>
  <c r="AO266"/>
  <c r="CE163"/>
  <c r="R264"/>
  <c r="Z264" s="1"/>
  <c r="AM264" s="1"/>
  <c r="X264"/>
  <c r="AK264" s="1"/>
  <c r="CZ262"/>
  <c r="CX262"/>
  <c r="CY262" s="1"/>
  <c r="AV262"/>
  <c r="AO262"/>
  <c r="R260"/>
  <c r="Z260" s="1"/>
  <c r="AM260" s="1"/>
  <c r="X260"/>
  <c r="AK260" s="1"/>
  <c r="CZ258"/>
  <c r="CX258"/>
  <c r="CY258" s="1"/>
  <c r="AV258"/>
  <c r="AO258"/>
  <c r="R256"/>
  <c r="Z256" s="1"/>
  <c r="AM256" s="1"/>
  <c r="X256"/>
  <c r="AK256" s="1"/>
  <c r="CZ254"/>
  <c r="CX254"/>
  <c r="CY254" s="1"/>
  <c r="AV254"/>
  <c r="AO254"/>
  <c r="CE162"/>
  <c r="BT250"/>
  <c r="S250"/>
  <c r="AA250" s="1"/>
  <c r="AN250" s="1"/>
  <c r="CG170" s="1"/>
  <c r="Q250"/>
  <c r="Y250" s="1"/>
  <c r="AL250" s="1"/>
  <c r="M250"/>
  <c r="U250" s="1"/>
  <c r="AH250" s="1"/>
  <c r="CC170" s="1"/>
  <c r="P250"/>
  <c r="W250"/>
  <c r="AJ250" s="1"/>
  <c r="N250"/>
  <c r="V250" s="1"/>
  <c r="AI250" s="1"/>
  <c r="CD170" s="1"/>
  <c r="CB170"/>
  <c r="BU61"/>
  <c r="AO275"/>
  <c r="CZ275"/>
  <c r="CX275"/>
  <c r="CY275" s="1"/>
  <c r="AV275"/>
  <c r="AO273"/>
  <c r="CZ273"/>
  <c r="CX273"/>
  <c r="CY273" s="1"/>
  <c r="AV273"/>
  <c r="X271"/>
  <c r="AK271" s="1"/>
  <c r="R271"/>
  <c r="Z271" s="1"/>
  <c r="AM271" s="1"/>
  <c r="AO269"/>
  <c r="CZ269"/>
  <c r="CX269"/>
  <c r="CY269" s="1"/>
  <c r="AV269"/>
  <c r="CE166"/>
  <c r="X267"/>
  <c r="AK267" s="1"/>
  <c r="R267"/>
  <c r="Z267" s="1"/>
  <c r="AM267" s="1"/>
  <c r="AO265"/>
  <c r="CZ265"/>
  <c r="CX265"/>
  <c r="CY265" s="1"/>
  <c r="AV265"/>
  <c r="X263"/>
  <c r="AK263" s="1"/>
  <c r="R263"/>
  <c r="Z263" s="1"/>
  <c r="AM263" s="1"/>
  <c r="AO261"/>
  <c r="CZ261"/>
  <c r="CX261"/>
  <c r="CY261" s="1"/>
  <c r="AV261"/>
  <c r="X259"/>
  <c r="AK259" s="1"/>
  <c r="R259"/>
  <c r="Z259" s="1"/>
  <c r="AM259" s="1"/>
  <c r="AO257"/>
  <c r="CZ257"/>
  <c r="CX257"/>
  <c r="CY257" s="1"/>
  <c r="AV257"/>
  <c r="X255"/>
  <c r="AK255" s="1"/>
  <c r="R255"/>
  <c r="Z255" s="1"/>
  <c r="AM255" s="1"/>
  <c r="R246"/>
  <c r="Z246" s="1"/>
  <c r="AM246" s="1"/>
  <c r="X246"/>
  <c r="AK246" s="1"/>
  <c r="CZ244"/>
  <c r="CX244"/>
  <c r="CY244" s="1"/>
  <c r="AV244"/>
  <c r="AO244"/>
  <c r="R242"/>
  <c r="Z242" s="1"/>
  <c r="AM242" s="1"/>
  <c r="X242"/>
  <c r="AK242" s="1"/>
  <c r="CZ240"/>
  <c r="CX240"/>
  <c r="CY240" s="1"/>
  <c r="AV240"/>
  <c r="AO240"/>
  <c r="R238"/>
  <c r="Z238" s="1"/>
  <c r="AM238" s="1"/>
  <c r="X238"/>
  <c r="AK238" s="1"/>
  <c r="CZ236"/>
  <c r="CX236"/>
  <c r="CY236" s="1"/>
  <c r="AV236"/>
  <c r="AO236"/>
  <c r="CE125"/>
  <c r="R234"/>
  <c r="Z234" s="1"/>
  <c r="AM234" s="1"/>
  <c r="X234"/>
  <c r="AK234" s="1"/>
  <c r="CZ232"/>
  <c r="CX232"/>
  <c r="CY232" s="1"/>
  <c r="AV232"/>
  <c r="AO232"/>
  <c r="CE123"/>
  <c r="R230"/>
  <c r="Z230" s="1"/>
  <c r="AM230" s="1"/>
  <c r="X230"/>
  <c r="AK230" s="1"/>
  <c r="CZ228"/>
  <c r="CX228"/>
  <c r="CY228" s="1"/>
  <c r="AV228"/>
  <c r="AO228"/>
  <c r="CE138"/>
  <c r="R226"/>
  <c r="Z226" s="1"/>
  <c r="AM226" s="1"/>
  <c r="X226"/>
  <c r="AK226" s="1"/>
  <c r="AO253"/>
  <c r="CZ253"/>
  <c r="CX253"/>
  <c r="CY253" s="1"/>
  <c r="AV253"/>
  <c r="CE161"/>
  <c r="CZ251"/>
  <c r="CX251"/>
  <c r="CY251" s="1"/>
  <c r="AV251"/>
  <c r="AO251"/>
  <c r="CE171"/>
  <c r="R249"/>
  <c r="Z249" s="1"/>
  <c r="AM249" s="1"/>
  <c r="X249"/>
  <c r="AK249" s="1"/>
  <c r="AO247"/>
  <c r="CZ247"/>
  <c r="CX247"/>
  <c r="CY247" s="1"/>
  <c r="AV247"/>
  <c r="CE157"/>
  <c r="X245"/>
  <c r="AK245" s="1"/>
  <c r="R245"/>
  <c r="Z245" s="1"/>
  <c r="AM245" s="1"/>
  <c r="AO243"/>
  <c r="CZ243"/>
  <c r="CX243"/>
  <c r="CY243" s="1"/>
  <c r="AV243"/>
  <c r="X241"/>
  <c r="AK241" s="1"/>
  <c r="R241"/>
  <c r="Z241" s="1"/>
  <c r="AM241" s="1"/>
  <c r="AO239"/>
  <c r="CZ239"/>
  <c r="CX239"/>
  <c r="CY239" s="1"/>
  <c r="AV239"/>
  <c r="X237"/>
  <c r="AK237" s="1"/>
  <c r="R237"/>
  <c r="Z237" s="1"/>
  <c r="AM237" s="1"/>
  <c r="AO235"/>
  <c r="CZ235"/>
  <c r="CX235"/>
  <c r="CY235" s="1"/>
  <c r="AV235"/>
  <c r="CE154"/>
  <c r="X233"/>
  <c r="AK233" s="1"/>
  <c r="R233"/>
  <c r="Z233" s="1"/>
  <c r="AM233" s="1"/>
  <c r="AO231"/>
  <c r="CZ231"/>
  <c r="CX231"/>
  <c r="CY231" s="1"/>
  <c r="AV231"/>
  <c r="X229"/>
  <c r="AK229" s="1"/>
  <c r="R229"/>
  <c r="Z229" s="1"/>
  <c r="AM229" s="1"/>
  <c r="AO227"/>
  <c r="CZ227"/>
  <c r="CX227"/>
  <c r="CY227" s="1"/>
  <c r="AV227"/>
  <c r="CE149"/>
  <c r="X225"/>
  <c r="AK225" s="1"/>
  <c r="R225"/>
  <c r="Z225" s="1"/>
  <c r="AM225" s="1"/>
  <c r="CZ224"/>
  <c r="CX224"/>
  <c r="CY224" s="1"/>
  <c r="AV224"/>
  <c r="AO224"/>
  <c r="CE136"/>
  <c r="X187"/>
  <c r="AK187" s="1"/>
  <c r="R187"/>
  <c r="Z187" s="1"/>
  <c r="AM187" s="1"/>
  <c r="X185"/>
  <c r="AK185" s="1"/>
  <c r="R185"/>
  <c r="Z185" s="1"/>
  <c r="AM185" s="1"/>
  <c r="X183"/>
  <c r="AK183" s="1"/>
  <c r="R183"/>
  <c r="Z183" s="1"/>
  <c r="AM183" s="1"/>
  <c r="X181"/>
  <c r="AK181" s="1"/>
  <c r="R181"/>
  <c r="Z181" s="1"/>
  <c r="AM181" s="1"/>
  <c r="X178"/>
  <c r="AK178" s="1"/>
  <c r="R178"/>
  <c r="Z178" s="1"/>
  <c r="AM178" s="1"/>
  <c r="BT176"/>
  <c r="S176"/>
  <c r="AA176" s="1"/>
  <c r="AN176" s="1"/>
  <c r="CG107" s="1"/>
  <c r="Q176"/>
  <c r="Y176" s="1"/>
  <c r="AL176" s="1"/>
  <c r="M176"/>
  <c r="U176" s="1"/>
  <c r="AH176" s="1"/>
  <c r="CC107" s="1"/>
  <c r="W176"/>
  <c r="AJ176" s="1"/>
  <c r="N176"/>
  <c r="V176" s="1"/>
  <c r="AI176" s="1"/>
  <c r="CD107" s="1"/>
  <c r="P176"/>
  <c r="CB107"/>
  <c r="AO221"/>
  <c r="CZ221"/>
  <c r="CX221"/>
  <c r="CY221" s="1"/>
  <c r="AV221"/>
  <c r="X219"/>
  <c r="AK219" s="1"/>
  <c r="R219"/>
  <c r="Z219" s="1"/>
  <c r="AM219" s="1"/>
  <c r="AO217"/>
  <c r="CZ217"/>
  <c r="CX217"/>
  <c r="CY217" s="1"/>
  <c r="AV217"/>
  <c r="X215"/>
  <c r="AK215" s="1"/>
  <c r="R215"/>
  <c r="Z215" s="1"/>
  <c r="AM215" s="1"/>
  <c r="AO213"/>
  <c r="CZ213"/>
  <c r="CX213"/>
  <c r="CY213" s="1"/>
  <c r="AV213"/>
  <c r="X211"/>
  <c r="AK211" s="1"/>
  <c r="R211"/>
  <c r="Z211" s="1"/>
  <c r="AM211" s="1"/>
  <c r="CZ210"/>
  <c r="CX210"/>
  <c r="CY210" s="1"/>
  <c r="AV210"/>
  <c r="AO210"/>
  <c r="CE120"/>
  <c r="R208"/>
  <c r="Z208" s="1"/>
  <c r="AM208" s="1"/>
  <c r="X208"/>
  <c r="AK208" s="1"/>
  <c r="CZ206"/>
  <c r="CX206"/>
  <c r="CY206" s="1"/>
  <c r="AV206"/>
  <c r="AO206"/>
  <c r="CE116"/>
  <c r="R204"/>
  <c r="Z204" s="1"/>
  <c r="AM204" s="1"/>
  <c r="X204"/>
  <c r="AK204" s="1"/>
  <c r="CZ202"/>
  <c r="CX202"/>
  <c r="CY202" s="1"/>
  <c r="AV202"/>
  <c r="AO202"/>
  <c r="R200"/>
  <c r="Z200" s="1"/>
  <c r="AM200" s="1"/>
  <c r="X200"/>
  <c r="AK200" s="1"/>
  <c r="CZ198"/>
  <c r="CX198"/>
  <c r="CY198" s="1"/>
  <c r="AV198"/>
  <c r="AO198"/>
  <c r="R196"/>
  <c r="Z196" s="1"/>
  <c r="AM196" s="1"/>
  <c r="X196"/>
  <c r="AK196" s="1"/>
  <c r="CZ194"/>
  <c r="CX194"/>
  <c r="CY194" s="1"/>
  <c r="AV194"/>
  <c r="AO194"/>
  <c r="CE114"/>
  <c r="R192"/>
  <c r="Z192" s="1"/>
  <c r="AM192" s="1"/>
  <c r="X192"/>
  <c r="AK192" s="1"/>
  <c r="CZ190"/>
  <c r="CX190"/>
  <c r="CY190" s="1"/>
  <c r="AV190"/>
  <c r="AO190"/>
  <c r="CE110"/>
  <c r="AO187"/>
  <c r="CX187"/>
  <c r="CY187" s="1"/>
  <c r="AV187"/>
  <c r="CE135"/>
  <c r="CZ187"/>
  <c r="AO183"/>
  <c r="CX183"/>
  <c r="CY183" s="1"/>
  <c r="AV183"/>
  <c r="CE131"/>
  <c r="CZ183"/>
  <c r="AO174"/>
  <c r="CZ174"/>
  <c r="AV174"/>
  <c r="CX174"/>
  <c r="CY174" s="1"/>
  <c r="CE105"/>
  <c r="CZ222"/>
  <c r="CX222"/>
  <c r="CY222" s="1"/>
  <c r="AV222"/>
  <c r="AO222"/>
  <c r="CZ220"/>
  <c r="CX220"/>
  <c r="CY220" s="1"/>
  <c r="AV220"/>
  <c r="AO220"/>
  <c r="R218"/>
  <c r="Z218" s="1"/>
  <c r="AM218" s="1"/>
  <c r="X218"/>
  <c r="AK218" s="1"/>
  <c r="CZ216"/>
  <c r="CX216"/>
  <c r="CY216" s="1"/>
  <c r="AV216"/>
  <c r="AO216"/>
  <c r="R214"/>
  <c r="Z214" s="1"/>
  <c r="AM214" s="1"/>
  <c r="X214"/>
  <c r="AK214" s="1"/>
  <c r="CZ212"/>
  <c r="CX212"/>
  <c r="CY212" s="1"/>
  <c r="AV212"/>
  <c r="AO212"/>
  <c r="CE122"/>
  <c r="X209"/>
  <c r="AK209" s="1"/>
  <c r="R209"/>
  <c r="Z209" s="1"/>
  <c r="AM209" s="1"/>
  <c r="AO207"/>
  <c r="CZ207"/>
  <c r="CX207"/>
  <c r="CY207" s="1"/>
  <c r="AV207"/>
  <c r="CE117"/>
  <c r="X205"/>
  <c r="AK205" s="1"/>
  <c r="R205"/>
  <c r="Z205" s="1"/>
  <c r="AM205" s="1"/>
  <c r="AO203"/>
  <c r="CZ203"/>
  <c r="CX203"/>
  <c r="CY203" s="1"/>
  <c r="AV203"/>
  <c r="X201"/>
  <c r="AK201" s="1"/>
  <c r="R201"/>
  <c r="Z201" s="1"/>
  <c r="AM201" s="1"/>
  <c r="AO199"/>
  <c r="CZ199"/>
  <c r="CX199"/>
  <c r="CY199" s="1"/>
  <c r="AV199"/>
  <c r="X197"/>
  <c r="AK197" s="1"/>
  <c r="R197"/>
  <c r="Z197" s="1"/>
  <c r="AM197" s="1"/>
  <c r="AO195"/>
  <c r="CZ195"/>
  <c r="CX195"/>
  <c r="CY195" s="1"/>
  <c r="AV195"/>
  <c r="CE115"/>
  <c r="X193"/>
  <c r="AK193" s="1"/>
  <c r="R193"/>
  <c r="Z193" s="1"/>
  <c r="AM193" s="1"/>
  <c r="AO191"/>
  <c r="CZ191"/>
  <c r="CX191"/>
  <c r="CY191" s="1"/>
  <c r="AV191"/>
  <c r="CE111"/>
  <c r="X189"/>
  <c r="AK189" s="1"/>
  <c r="R189"/>
  <c r="Z189" s="1"/>
  <c r="AM189" s="1"/>
  <c r="CZ188"/>
  <c r="CX188"/>
  <c r="CY188" s="1"/>
  <c r="AV188"/>
  <c r="AO188"/>
  <c r="CE151"/>
  <c r="R186"/>
  <c r="Z186" s="1"/>
  <c r="AM186" s="1"/>
  <c r="X186"/>
  <c r="AK186" s="1"/>
  <c r="CZ184"/>
  <c r="CX184"/>
  <c r="CY184" s="1"/>
  <c r="AV184"/>
  <c r="AO184"/>
  <c r="CE132"/>
  <c r="R182"/>
  <c r="Z182" s="1"/>
  <c r="AM182" s="1"/>
  <c r="X182"/>
  <c r="AK182" s="1"/>
  <c r="CZ177"/>
  <c r="CX177"/>
  <c r="CY177" s="1"/>
  <c r="AV177"/>
  <c r="AO177"/>
  <c r="CE108"/>
  <c r="R173"/>
  <c r="Z173" s="1"/>
  <c r="AM173" s="1"/>
  <c r="X173"/>
  <c r="AK173" s="1"/>
  <c r="X129"/>
  <c r="AK129" s="1"/>
  <c r="R129"/>
  <c r="Z129" s="1"/>
  <c r="AM129" s="1"/>
  <c r="X127"/>
  <c r="AK127" s="1"/>
  <c r="R127"/>
  <c r="Z127" s="1"/>
  <c r="AM127" s="1"/>
  <c r="BT125"/>
  <c r="S125"/>
  <c r="AA125" s="1"/>
  <c r="AN125" s="1"/>
  <c r="CG69" s="1"/>
  <c r="Q125"/>
  <c r="Y125" s="1"/>
  <c r="AL125" s="1"/>
  <c r="M125"/>
  <c r="U125" s="1"/>
  <c r="AH125" s="1"/>
  <c r="CC69" s="1"/>
  <c r="W125"/>
  <c r="AJ125" s="1"/>
  <c r="N125"/>
  <c r="V125" s="1"/>
  <c r="AI125" s="1"/>
  <c r="CD69" s="1"/>
  <c r="P125"/>
  <c r="P307" s="1"/>
  <c r="P318" s="1"/>
  <c r="CB69"/>
  <c r="CZ179"/>
  <c r="CX179"/>
  <c r="CY179" s="1"/>
  <c r="AV179"/>
  <c r="AO179"/>
  <c r="CE146"/>
  <c r="CZ171"/>
  <c r="CX171"/>
  <c r="CY171" s="1"/>
  <c r="AV171"/>
  <c r="CE145"/>
  <c r="AO171"/>
  <c r="CZ170"/>
  <c r="CX170"/>
  <c r="CY170" s="1"/>
  <c r="AV170"/>
  <c r="AO170"/>
  <c r="CE144"/>
  <c r="X169"/>
  <c r="AK169" s="1"/>
  <c r="R169"/>
  <c r="Z169" s="1"/>
  <c r="AM169" s="1"/>
  <c r="CZ168"/>
  <c r="CX168"/>
  <c r="CY168" s="1"/>
  <c r="AV168"/>
  <c r="AO168"/>
  <c r="CE84"/>
  <c r="X167"/>
  <c r="AK167" s="1"/>
  <c r="R167"/>
  <c r="Z167" s="1"/>
  <c r="AM167" s="1"/>
  <c r="CZ166"/>
  <c r="CX166"/>
  <c r="CY166" s="1"/>
  <c r="AV166"/>
  <c r="AO166"/>
  <c r="CE82"/>
  <c r="X165"/>
  <c r="AK165" s="1"/>
  <c r="R165"/>
  <c r="Z165" s="1"/>
  <c r="AM165" s="1"/>
  <c r="CZ164"/>
  <c r="CX164"/>
  <c r="CY164" s="1"/>
  <c r="AV164"/>
  <c r="AO164"/>
  <c r="CE80"/>
  <c r="X163"/>
  <c r="AK163" s="1"/>
  <c r="R163"/>
  <c r="Z163" s="1"/>
  <c r="AM163" s="1"/>
  <c r="CZ162"/>
  <c r="CX162"/>
  <c r="CY162" s="1"/>
  <c r="AV162"/>
  <c r="AO162"/>
  <c r="X161"/>
  <c r="AK161" s="1"/>
  <c r="R161"/>
  <c r="Z161" s="1"/>
  <c r="AM161" s="1"/>
  <c r="CZ150"/>
  <c r="CX150"/>
  <c r="CY150" s="1"/>
  <c r="AV150"/>
  <c r="AO150"/>
  <c r="CE75"/>
  <c r="X149"/>
  <c r="AK149" s="1"/>
  <c r="R149"/>
  <c r="Z149" s="1"/>
  <c r="AM149" s="1"/>
  <c r="R148"/>
  <c r="Z148" s="1"/>
  <c r="AM148" s="1"/>
  <c r="X148"/>
  <c r="AK148" s="1"/>
  <c r="AO147"/>
  <c r="CZ147"/>
  <c r="CX147"/>
  <c r="CY147" s="1"/>
  <c r="AV147"/>
  <c r="CE103"/>
  <c r="X145"/>
  <c r="AK145" s="1"/>
  <c r="R145"/>
  <c r="Z145" s="1"/>
  <c r="AM145" s="1"/>
  <c r="AO143"/>
  <c r="CZ143"/>
  <c r="CX143"/>
  <c r="CY143" s="1"/>
  <c r="AV143"/>
  <c r="CE99"/>
  <c r="X141"/>
  <c r="AK141" s="1"/>
  <c r="R141"/>
  <c r="Z141" s="1"/>
  <c r="AM141" s="1"/>
  <c r="AO129"/>
  <c r="CZ129"/>
  <c r="CX129"/>
  <c r="CY129" s="1"/>
  <c r="AV129"/>
  <c r="CE72"/>
  <c r="Z26"/>
  <c r="Z24"/>
  <c r="Z22"/>
  <c r="R175"/>
  <c r="Z175" s="1"/>
  <c r="AM175" s="1"/>
  <c r="X175"/>
  <c r="AK175" s="1"/>
  <c r="CZ160"/>
  <c r="CX160"/>
  <c r="CY160" s="1"/>
  <c r="AV160"/>
  <c r="AO160"/>
  <c r="X159"/>
  <c r="AK159" s="1"/>
  <c r="R159"/>
  <c r="Z159" s="1"/>
  <c r="AM159" s="1"/>
  <c r="CZ158"/>
  <c r="CX158"/>
  <c r="CY158" s="1"/>
  <c r="AV158"/>
  <c r="AO158"/>
  <c r="X157"/>
  <c r="AK157" s="1"/>
  <c r="R157"/>
  <c r="Z157" s="1"/>
  <c r="AM157" s="1"/>
  <c r="CZ156"/>
  <c r="CX156"/>
  <c r="CY156" s="1"/>
  <c r="AV156"/>
  <c r="AO156"/>
  <c r="AO155"/>
  <c r="CE129"/>
  <c r="CZ155"/>
  <c r="CX155"/>
  <c r="CY155" s="1"/>
  <c r="AV155"/>
  <c r="R154"/>
  <c r="Z154" s="1"/>
  <c r="AM154" s="1"/>
  <c r="X154"/>
  <c r="AK154" s="1"/>
  <c r="AO153"/>
  <c r="CZ153"/>
  <c r="CX153"/>
  <c r="CY153" s="1"/>
  <c r="AV153"/>
  <c r="CE78"/>
  <c r="R152"/>
  <c r="Z152" s="1"/>
  <c r="AM152" s="1"/>
  <c r="X152"/>
  <c r="AK152" s="1"/>
  <c r="AO151"/>
  <c r="CZ151"/>
  <c r="CX151"/>
  <c r="CY151" s="1"/>
  <c r="AV151"/>
  <c r="CE76"/>
  <c r="R146"/>
  <c r="Z146" s="1"/>
  <c r="AM146" s="1"/>
  <c r="X146"/>
  <c r="AK146" s="1"/>
  <c r="CZ144"/>
  <c r="CX144"/>
  <c r="CY144" s="1"/>
  <c r="AV144"/>
  <c r="AO144"/>
  <c r="CE100"/>
  <c r="R142"/>
  <c r="Z142" s="1"/>
  <c r="AM142" s="1"/>
  <c r="X142"/>
  <c r="AK142" s="1"/>
  <c r="CZ140"/>
  <c r="CX140"/>
  <c r="CY140" s="1"/>
  <c r="AV140"/>
  <c r="AO140"/>
  <c r="X139"/>
  <c r="AK139" s="1"/>
  <c r="R139"/>
  <c r="Z139" s="1"/>
  <c r="AM139" s="1"/>
  <c r="CZ138"/>
  <c r="CX138"/>
  <c r="CY138" s="1"/>
  <c r="AV138"/>
  <c r="AO138"/>
  <c r="X137"/>
  <c r="AK137" s="1"/>
  <c r="R137"/>
  <c r="Z137" s="1"/>
  <c r="AM137" s="1"/>
  <c r="CZ136"/>
  <c r="CX136"/>
  <c r="CY136" s="1"/>
  <c r="AV136"/>
  <c r="AO136"/>
  <c r="X135"/>
  <c r="AK135" s="1"/>
  <c r="R135"/>
  <c r="Z135" s="1"/>
  <c r="AM135" s="1"/>
  <c r="CZ134"/>
  <c r="CX134"/>
  <c r="CY134" s="1"/>
  <c r="AV134"/>
  <c r="AO134"/>
  <c r="X133"/>
  <c r="AK133" s="1"/>
  <c r="R133"/>
  <c r="Z133" s="1"/>
  <c r="AM133" s="1"/>
  <c r="CZ132"/>
  <c r="CX132"/>
  <c r="CY132" s="1"/>
  <c r="AV132"/>
  <c r="AO132"/>
  <c r="X131"/>
  <c r="AK131" s="1"/>
  <c r="R131"/>
  <c r="Z131" s="1"/>
  <c r="AM131" s="1"/>
  <c r="CZ130"/>
  <c r="CX130"/>
  <c r="CY130" s="1"/>
  <c r="AV130"/>
  <c r="AO130"/>
  <c r="CE73"/>
  <c r="R128"/>
  <c r="Z128" s="1"/>
  <c r="AM128" s="1"/>
  <c r="X128"/>
  <c r="AK128" s="1"/>
  <c r="CZ126"/>
  <c r="CX126"/>
  <c r="CY126" s="1"/>
  <c r="AV126"/>
  <c r="CE142"/>
  <c r="AO126"/>
  <c r="R124"/>
  <c r="Z124" s="1"/>
  <c r="AM124" s="1"/>
  <c r="X124"/>
  <c r="AK124" s="1"/>
  <c r="CE141"/>
  <c r="AO123"/>
  <c r="CZ123"/>
  <c r="CX123"/>
  <c r="CY123" s="1"/>
  <c r="AV123"/>
  <c r="CZ122"/>
  <c r="CX122"/>
  <c r="CY122" s="1"/>
  <c r="AV122"/>
  <c r="AO122"/>
  <c r="CE98"/>
  <c r="AO121"/>
  <c r="CE97"/>
  <c r="CZ121"/>
  <c r="CX121"/>
  <c r="CY121" s="1"/>
  <c r="AV121"/>
  <c r="CZ120"/>
  <c r="CX120"/>
  <c r="CY120" s="1"/>
  <c r="AV120"/>
  <c r="AO120"/>
  <c r="CE96"/>
  <c r="AO119"/>
  <c r="CE95"/>
  <c r="CZ119"/>
  <c r="CX119"/>
  <c r="CY119" s="1"/>
  <c r="AV119"/>
  <c r="R118"/>
  <c r="Z118" s="1"/>
  <c r="AM118" s="1"/>
  <c r="X118"/>
  <c r="AK118" s="1"/>
  <c r="AO117"/>
  <c r="CZ117"/>
  <c r="CX117"/>
  <c r="CY117" s="1"/>
  <c r="AV117"/>
  <c r="CE140"/>
  <c r="CZ116"/>
  <c r="CX116"/>
  <c r="CY116" s="1"/>
  <c r="AV116"/>
  <c r="AO116"/>
  <c r="AO115"/>
  <c r="CZ115"/>
  <c r="CX115"/>
  <c r="CY115" s="1"/>
  <c r="AV115"/>
  <c r="R114"/>
  <c r="Z114" s="1"/>
  <c r="AM114" s="1"/>
  <c r="X114"/>
  <c r="AK114" s="1"/>
  <c r="AO113"/>
  <c r="CZ113"/>
  <c r="CX113"/>
  <c r="CY113" s="1"/>
  <c r="AV113"/>
  <c r="R112"/>
  <c r="Z112" s="1"/>
  <c r="AM112" s="1"/>
  <c r="X112"/>
  <c r="AK112" s="1"/>
  <c r="AO111"/>
  <c r="CZ111"/>
  <c r="CX111"/>
  <c r="CY111" s="1"/>
  <c r="AV111"/>
  <c r="R110"/>
  <c r="Z110" s="1"/>
  <c r="AM110" s="1"/>
  <c r="X110"/>
  <c r="AK110" s="1"/>
  <c r="X109"/>
  <c r="AK109" s="1"/>
  <c r="R109"/>
  <c r="Z109" s="1"/>
  <c r="AM109" s="1"/>
  <c r="CZ108"/>
  <c r="CX108"/>
  <c r="CY108" s="1"/>
  <c r="AV108"/>
  <c r="AO108"/>
  <c r="R98"/>
  <c r="Z98" s="1"/>
  <c r="AM98" s="1"/>
  <c r="X98"/>
  <c r="AK98" s="1"/>
  <c r="CZ96"/>
  <c r="CX96"/>
  <c r="CY96" s="1"/>
  <c r="AV96"/>
  <c r="AO96"/>
  <c r="R94"/>
  <c r="Z94" s="1"/>
  <c r="AM94" s="1"/>
  <c r="X94"/>
  <c r="AK94" s="1"/>
  <c r="CZ92"/>
  <c r="CX92"/>
  <c r="CY92" s="1"/>
  <c r="AV92"/>
  <c r="AO92"/>
  <c r="R90"/>
  <c r="Z90" s="1"/>
  <c r="AM90" s="1"/>
  <c r="X90"/>
  <c r="AK90" s="1"/>
  <c r="R88"/>
  <c r="Z88" s="1"/>
  <c r="AM88" s="1"/>
  <c r="X88"/>
  <c r="AK88" s="1"/>
  <c r="R86"/>
  <c r="Z86" s="1"/>
  <c r="AM86" s="1"/>
  <c r="X86"/>
  <c r="AK86" s="1"/>
  <c r="X85"/>
  <c r="AK85" s="1"/>
  <c r="R85"/>
  <c r="Z85" s="1"/>
  <c r="AM85" s="1"/>
  <c r="R84"/>
  <c r="Z84" s="1"/>
  <c r="AM84" s="1"/>
  <c r="X84"/>
  <c r="AK84" s="1"/>
  <c r="X83"/>
  <c r="AK83" s="1"/>
  <c r="R83"/>
  <c r="Z83" s="1"/>
  <c r="AM83" s="1"/>
  <c r="CZ82"/>
  <c r="CX82"/>
  <c r="CY82" s="1"/>
  <c r="AV82"/>
  <c r="AO82"/>
  <c r="X81"/>
  <c r="AK81" s="1"/>
  <c r="R81"/>
  <c r="Z81" s="1"/>
  <c r="AM81" s="1"/>
  <c r="CZ80"/>
  <c r="CX80"/>
  <c r="CY80" s="1"/>
  <c r="AV80"/>
  <c r="AO80"/>
  <c r="X79"/>
  <c r="AK79" s="1"/>
  <c r="R79"/>
  <c r="Z79" s="1"/>
  <c r="AM79" s="1"/>
  <c r="CZ78"/>
  <c r="CX78"/>
  <c r="CY78" s="1"/>
  <c r="AV78"/>
  <c r="AO78"/>
  <c r="X77"/>
  <c r="AK77" s="1"/>
  <c r="R77"/>
  <c r="Z77" s="1"/>
  <c r="AM77" s="1"/>
  <c r="CZ76"/>
  <c r="CX76"/>
  <c r="CY76" s="1"/>
  <c r="AV76"/>
  <c r="AO76"/>
  <c r="X75"/>
  <c r="AK75" s="1"/>
  <c r="R75"/>
  <c r="Z75" s="1"/>
  <c r="AM75" s="1"/>
  <c r="CZ74"/>
  <c r="CX74"/>
  <c r="CY74" s="1"/>
  <c r="AV74"/>
  <c r="AO74"/>
  <c r="X73"/>
  <c r="AK73" s="1"/>
  <c r="R73"/>
  <c r="Z73" s="1"/>
  <c r="AM73" s="1"/>
  <c r="R72"/>
  <c r="Z72" s="1"/>
  <c r="AM72" s="1"/>
  <c r="X72"/>
  <c r="AK72" s="1"/>
  <c r="AO71"/>
  <c r="CE94"/>
  <c r="CZ71"/>
  <c r="CX71"/>
  <c r="CY71" s="1"/>
  <c r="AV71"/>
  <c r="CE93"/>
  <c r="CZ70"/>
  <c r="CX70"/>
  <c r="CY70" s="1"/>
  <c r="AV70"/>
  <c r="AO70"/>
  <c r="CZ68"/>
  <c r="CX68"/>
  <c r="CY68" s="1"/>
  <c r="AV68"/>
  <c r="CE49"/>
  <c r="AO68"/>
  <c r="R66"/>
  <c r="Z66" s="1"/>
  <c r="AM66" s="1"/>
  <c r="X66"/>
  <c r="AK66" s="1"/>
  <c r="R64"/>
  <c r="Z64" s="1"/>
  <c r="AM64" s="1"/>
  <c r="X64"/>
  <c r="AK64" s="1"/>
  <c r="R62"/>
  <c r="Z62" s="1"/>
  <c r="AM62" s="1"/>
  <c r="X62"/>
  <c r="AK62" s="1"/>
  <c r="CE63"/>
  <c r="AV61"/>
  <c r="CZ61"/>
  <c r="CX61"/>
  <c r="CY61" s="1"/>
  <c r="AO61"/>
  <c r="R59"/>
  <c r="Z59" s="1"/>
  <c r="AM59" s="1"/>
  <c r="X59"/>
  <c r="AK59" s="1"/>
  <c r="CE59"/>
  <c r="AV58"/>
  <c r="CZ58"/>
  <c r="CX58"/>
  <c r="CY58" s="1"/>
  <c r="AO58"/>
  <c r="R56"/>
  <c r="Z56" s="1"/>
  <c r="AM56" s="1"/>
  <c r="X56"/>
  <c r="AK56" s="1"/>
  <c r="AV53"/>
  <c r="CZ53"/>
  <c r="CX53"/>
  <c r="CY53" s="1"/>
  <c r="AO53"/>
  <c r="R51"/>
  <c r="Z51" s="1"/>
  <c r="AM51" s="1"/>
  <c r="X51"/>
  <c r="AK51" s="1"/>
  <c r="AV50"/>
  <c r="CZ50"/>
  <c r="CX50"/>
  <c r="CY50" s="1"/>
  <c r="AO50"/>
  <c r="R49"/>
  <c r="Z49" s="1"/>
  <c r="AM49" s="1"/>
  <c r="X49"/>
  <c r="AK49" s="1"/>
  <c r="CE58"/>
  <c r="AV48"/>
  <c r="CZ48"/>
  <c r="CX48"/>
  <c r="CY48" s="1"/>
  <c r="AO48"/>
  <c r="CE47"/>
  <c r="AV47"/>
  <c r="CZ47"/>
  <c r="CX47"/>
  <c r="CY47" s="1"/>
  <c r="AO47"/>
  <c r="CE46"/>
  <c r="AV46"/>
  <c r="CZ46"/>
  <c r="CX46"/>
  <c r="CY46" s="1"/>
  <c r="AO46"/>
  <c r="CE45"/>
  <c r="AV45"/>
  <c r="CZ45"/>
  <c r="CX45"/>
  <c r="CY45" s="1"/>
  <c r="AO45"/>
  <c r="CE44"/>
  <c r="AV44"/>
  <c r="CZ44"/>
  <c r="CX44"/>
  <c r="CY44" s="1"/>
  <c r="AO44"/>
  <c r="CE43"/>
  <c r="AV43"/>
  <c r="CZ43"/>
  <c r="CX43"/>
  <c r="CY43" s="1"/>
  <c r="AO43"/>
  <c r="CE42"/>
  <c r="AV42"/>
  <c r="CZ42"/>
  <c r="CX42"/>
  <c r="CY42" s="1"/>
  <c r="AO42"/>
  <c r="CE41"/>
  <c r="AV41"/>
  <c r="CZ41"/>
  <c r="CX41"/>
  <c r="CY41" s="1"/>
  <c r="AO41"/>
  <c r="AO107"/>
  <c r="CZ107"/>
  <c r="CX107"/>
  <c r="CY107" s="1"/>
  <c r="AV107"/>
  <c r="CZ106"/>
  <c r="CX106"/>
  <c r="CY106" s="1"/>
  <c r="AV106"/>
  <c r="AO106"/>
  <c r="CE68"/>
  <c r="AO105"/>
  <c r="CE67"/>
  <c r="CZ105"/>
  <c r="CX105"/>
  <c r="CY105" s="1"/>
  <c r="AV105"/>
  <c r="CZ104"/>
  <c r="CX104"/>
  <c r="CY104" s="1"/>
  <c r="AV104"/>
  <c r="AO104"/>
  <c r="CE66"/>
  <c r="AO103"/>
  <c r="CE65"/>
  <c r="CZ103"/>
  <c r="CX103"/>
  <c r="CY103" s="1"/>
  <c r="AV103"/>
  <c r="CZ102"/>
  <c r="CX102"/>
  <c r="CY102" s="1"/>
  <c r="AV102"/>
  <c r="AO102"/>
  <c r="CE90"/>
  <c r="AO101"/>
  <c r="CE89"/>
  <c r="CZ101"/>
  <c r="CX101"/>
  <c r="CY101" s="1"/>
  <c r="AV101"/>
  <c r="R100"/>
  <c r="Z100" s="1"/>
  <c r="AM100" s="1"/>
  <c r="X100"/>
  <c r="AK100" s="1"/>
  <c r="AO99"/>
  <c r="CZ99"/>
  <c r="CX99"/>
  <c r="CY99" s="1"/>
  <c r="AV99"/>
  <c r="X97"/>
  <c r="AK97" s="1"/>
  <c r="R97"/>
  <c r="Z97" s="1"/>
  <c r="AM97" s="1"/>
  <c r="AO95"/>
  <c r="CZ95"/>
  <c r="CX95"/>
  <c r="CY95" s="1"/>
  <c r="AV95"/>
  <c r="X93"/>
  <c r="AK93" s="1"/>
  <c r="R93"/>
  <c r="Z93" s="1"/>
  <c r="AM93" s="1"/>
  <c r="AO91"/>
  <c r="CZ91"/>
  <c r="CX91"/>
  <c r="CY91" s="1"/>
  <c r="AV91"/>
  <c r="AO89"/>
  <c r="CE57"/>
  <c r="CZ89"/>
  <c r="CX89"/>
  <c r="CY89" s="1"/>
  <c r="AV89"/>
  <c r="X87"/>
  <c r="AK87" s="1"/>
  <c r="R87"/>
  <c r="Z87" s="1"/>
  <c r="AM87" s="1"/>
  <c r="AO69"/>
  <c r="CE50"/>
  <c r="CZ69"/>
  <c r="CX69"/>
  <c r="CY69" s="1"/>
  <c r="AV69"/>
  <c r="AO67"/>
  <c r="CE48"/>
  <c r="CZ67"/>
  <c r="CX67"/>
  <c r="CY67" s="1"/>
  <c r="AV67"/>
  <c r="R65"/>
  <c r="Z65" s="1"/>
  <c r="AM65" s="1"/>
  <c r="X65"/>
  <c r="AK65" s="1"/>
  <c r="R63"/>
  <c r="Z63" s="1"/>
  <c r="AM63" s="1"/>
  <c r="X63"/>
  <c r="AK63" s="1"/>
  <c r="R60"/>
  <c r="Z60" s="1"/>
  <c r="AM60" s="1"/>
  <c r="X60"/>
  <c r="AK60" s="1"/>
  <c r="AV57"/>
  <c r="CZ57"/>
  <c r="CX57"/>
  <c r="CY57" s="1"/>
  <c r="AO57"/>
  <c r="R55"/>
  <c r="Z55" s="1"/>
  <c r="AM55" s="1"/>
  <c r="X55"/>
  <c r="AK55" s="1"/>
  <c r="AV54"/>
  <c r="CZ54"/>
  <c r="CX54"/>
  <c r="CY54" s="1"/>
  <c r="AO54"/>
  <c r="R52"/>
  <c r="Z52" s="1"/>
  <c r="AM52" s="1"/>
  <c r="X52"/>
  <c r="AK52" s="1"/>
  <c r="X40"/>
  <c r="P39"/>
  <c r="P38" s="1"/>
  <c r="R40"/>
  <c r="Y40"/>
  <c r="Q39"/>
  <c r="Q38" s="1"/>
  <c r="A302"/>
  <c r="Y29"/>
  <c r="O307"/>
  <c r="O318" s="1"/>
  <c r="N328" i="13" l="1"/>
  <c r="N339" s="1"/>
  <c r="X263" i="14"/>
  <c r="R263"/>
  <c r="Z263" s="1"/>
  <c r="AJ308"/>
  <c r="AJ313" s="1"/>
  <c r="AJ307"/>
  <c r="AJ312" s="1"/>
  <c r="AJ302"/>
  <c r="W11"/>
  <c r="W13"/>
  <c r="W15"/>
  <c r="W17"/>
  <c r="W22"/>
  <c r="W24"/>
  <c r="W26"/>
  <c r="Y307"/>
  <c r="Y308"/>
  <c r="Y304"/>
  <c r="Y305" s="1"/>
  <c r="Y302"/>
  <c r="M314" s="1"/>
  <c r="Q309" s="1"/>
  <c r="X43"/>
  <c r="R43"/>
  <c r="Z43" s="1"/>
  <c r="X47"/>
  <c r="R47"/>
  <c r="Z47" s="1"/>
  <c r="S307"/>
  <c r="S318" s="1"/>
  <c r="W304"/>
  <c r="W305" s="1"/>
  <c r="W307"/>
  <c r="N307"/>
  <c r="N318" s="1"/>
  <c r="Z29"/>
  <c r="Q308"/>
  <c r="Q319" s="1"/>
  <c r="U307"/>
  <c r="U308"/>
  <c r="U304"/>
  <c r="U305" s="1"/>
  <c r="U302"/>
  <c r="M310" s="1"/>
  <c r="X41"/>
  <c r="R41"/>
  <c r="Z41" s="1"/>
  <c r="X45"/>
  <c r="R45"/>
  <c r="Z45" s="1"/>
  <c r="R39"/>
  <c r="R38" s="1"/>
  <c r="Z40"/>
  <c r="AA307"/>
  <c r="AA308"/>
  <c r="AA304"/>
  <c r="AA305" s="1"/>
  <c r="AA302"/>
  <c r="M316" s="1"/>
  <c r="V308"/>
  <c r="V304"/>
  <c r="V305" s="1"/>
  <c r="V302"/>
  <c r="M311" s="1"/>
  <c r="N309" s="1"/>
  <c r="V307"/>
  <c r="X265"/>
  <c r="R265"/>
  <c r="Z265" s="1"/>
  <c r="P307"/>
  <c r="P318" s="1"/>
  <c r="W302"/>
  <c r="W308"/>
  <c r="N308"/>
  <c r="N319" s="1"/>
  <c r="W29"/>
  <c r="Q307"/>
  <c r="Q318" s="1"/>
  <c r="AJ328" i="13"/>
  <c r="AJ335" s="1"/>
  <c r="AJ327"/>
  <c r="AJ334" s="1"/>
  <c r="AJ322"/>
  <c r="V328"/>
  <c r="V324"/>
  <c r="V325" s="1"/>
  <c r="V322"/>
  <c r="M331" s="1"/>
  <c r="N329" s="1"/>
  <c r="V327"/>
  <c r="X102"/>
  <c r="R102"/>
  <c r="Z102" s="1"/>
  <c r="X106"/>
  <c r="R106"/>
  <c r="Z106" s="1"/>
  <c r="X114"/>
  <c r="R114"/>
  <c r="Z114" s="1"/>
  <c r="X122"/>
  <c r="R122"/>
  <c r="Z122" s="1"/>
  <c r="X128"/>
  <c r="R128"/>
  <c r="Z128" s="1"/>
  <c r="X130"/>
  <c r="R130"/>
  <c r="Z130" s="1"/>
  <c r="X143"/>
  <c r="R143"/>
  <c r="Z143" s="1"/>
  <c r="X148"/>
  <c r="R148"/>
  <c r="Z148" s="1"/>
  <c r="X150"/>
  <c r="R150"/>
  <c r="Z150" s="1"/>
  <c r="X185"/>
  <c r="R185"/>
  <c r="Z185" s="1"/>
  <c r="X283"/>
  <c r="R283"/>
  <c r="Z283" s="1"/>
  <c r="X291"/>
  <c r="R291"/>
  <c r="Z291" s="1"/>
  <c r="X299"/>
  <c r="R299"/>
  <c r="Z299" s="1"/>
  <c r="Z40"/>
  <c r="R39"/>
  <c r="R38" s="1"/>
  <c r="X112"/>
  <c r="R112"/>
  <c r="Z112" s="1"/>
  <c r="X116"/>
  <c r="R116"/>
  <c r="Z116" s="1"/>
  <c r="X120"/>
  <c r="R120"/>
  <c r="Z120" s="1"/>
  <c r="X124"/>
  <c r="R124"/>
  <c r="Z124" s="1"/>
  <c r="X127"/>
  <c r="R127"/>
  <c r="Z127" s="1"/>
  <c r="X129"/>
  <c r="R129"/>
  <c r="Z129" s="1"/>
  <c r="X140"/>
  <c r="R140"/>
  <c r="Z140" s="1"/>
  <c r="X144"/>
  <c r="R144"/>
  <c r="Z144" s="1"/>
  <c r="X281"/>
  <c r="R281"/>
  <c r="Z281" s="1"/>
  <c r="X285"/>
  <c r="R285"/>
  <c r="Z285" s="1"/>
  <c r="X289"/>
  <c r="R289"/>
  <c r="Z289" s="1"/>
  <c r="X297"/>
  <c r="R297"/>
  <c r="Z297" s="1"/>
  <c r="X305"/>
  <c r="R305"/>
  <c r="Z305" s="1"/>
  <c r="S327"/>
  <c r="S338" s="1"/>
  <c r="M327"/>
  <c r="M338" s="1"/>
  <c r="W322"/>
  <c r="W327"/>
  <c r="N327"/>
  <c r="N338" s="1"/>
  <c r="Z29"/>
  <c r="W12"/>
  <c r="W14"/>
  <c r="W16"/>
  <c r="W18"/>
  <c r="W20"/>
  <c r="W28"/>
  <c r="Q327"/>
  <c r="Q338" s="1"/>
  <c r="P327"/>
  <c r="P338" s="1"/>
  <c r="W23"/>
  <c r="AA327"/>
  <c r="AA324"/>
  <c r="AA325" s="1"/>
  <c r="AA322"/>
  <c r="M336" s="1"/>
  <c r="AA328"/>
  <c r="U327"/>
  <c r="U328"/>
  <c r="U322"/>
  <c r="M330" s="1"/>
  <c r="U324"/>
  <c r="U325" s="1"/>
  <c r="W22"/>
  <c r="W24"/>
  <c r="W26"/>
  <c r="W11"/>
  <c r="W13"/>
  <c r="W15"/>
  <c r="W17"/>
  <c r="X104"/>
  <c r="R104"/>
  <c r="Z104" s="1"/>
  <c r="X108"/>
  <c r="R108"/>
  <c r="Z108" s="1"/>
  <c r="X110"/>
  <c r="R110"/>
  <c r="Z110" s="1"/>
  <c r="X118"/>
  <c r="R118"/>
  <c r="Z118" s="1"/>
  <c r="X125"/>
  <c r="R125"/>
  <c r="Z125" s="1"/>
  <c r="X126"/>
  <c r="R126"/>
  <c r="Z126" s="1"/>
  <c r="X132"/>
  <c r="R132"/>
  <c r="Z132" s="1"/>
  <c r="X133"/>
  <c r="R133"/>
  <c r="Z133" s="1"/>
  <c r="X135"/>
  <c r="R135"/>
  <c r="Z135" s="1"/>
  <c r="X138"/>
  <c r="R138"/>
  <c r="Z138" s="1"/>
  <c r="X141"/>
  <c r="R141"/>
  <c r="Z141" s="1"/>
  <c r="X145"/>
  <c r="R145"/>
  <c r="Z145" s="1"/>
  <c r="X184"/>
  <c r="R184"/>
  <c r="Z184" s="1"/>
  <c r="X287"/>
  <c r="R287"/>
  <c r="Z287" s="1"/>
  <c r="X295"/>
  <c r="R295"/>
  <c r="Z295" s="1"/>
  <c r="X303"/>
  <c r="R303"/>
  <c r="Z303" s="1"/>
  <c r="Y327"/>
  <c r="Y328"/>
  <c r="Y324"/>
  <c r="Y325" s="1"/>
  <c r="Y322"/>
  <c r="M334" s="1"/>
  <c r="Q329" s="1"/>
  <c r="X131"/>
  <c r="R131"/>
  <c r="Z131" s="1"/>
  <c r="X134"/>
  <c r="R134"/>
  <c r="Z134" s="1"/>
  <c r="X136"/>
  <c r="R136"/>
  <c r="Z136" s="1"/>
  <c r="X137"/>
  <c r="R137"/>
  <c r="Z137" s="1"/>
  <c r="X139"/>
  <c r="R139"/>
  <c r="Z139" s="1"/>
  <c r="X142"/>
  <c r="R142"/>
  <c r="Z142" s="1"/>
  <c r="X146"/>
  <c r="R146"/>
  <c r="Z146" s="1"/>
  <c r="X152"/>
  <c r="R152"/>
  <c r="Z152" s="1"/>
  <c r="X154"/>
  <c r="R154"/>
  <c r="Z154" s="1"/>
  <c r="X156"/>
  <c r="R156"/>
  <c r="Z156" s="1"/>
  <c r="X293"/>
  <c r="R293"/>
  <c r="Z293" s="1"/>
  <c r="X301"/>
  <c r="R301"/>
  <c r="Z301" s="1"/>
  <c r="Q328"/>
  <c r="Q339" s="1"/>
  <c r="P328"/>
  <c r="P339" s="1"/>
  <c r="W19"/>
  <c r="W21"/>
  <c r="W25"/>
  <c r="R162" i="12"/>
  <c r="Z162" s="1"/>
  <c r="AM162" s="1"/>
  <c r="X162"/>
  <c r="AK162" s="1"/>
  <c r="R169"/>
  <c r="Z169" s="1"/>
  <c r="AM169" s="1"/>
  <c r="X169"/>
  <c r="AK169" s="1"/>
  <c r="R174"/>
  <c r="Z174" s="1"/>
  <c r="AM174" s="1"/>
  <c r="X174"/>
  <c r="AK174" s="1"/>
  <c r="R178"/>
  <c r="Z178" s="1"/>
  <c r="AM178" s="1"/>
  <c r="X178"/>
  <c r="AK178" s="1"/>
  <c r="R182"/>
  <c r="Z182" s="1"/>
  <c r="AM182" s="1"/>
  <c r="X182"/>
  <c r="AK182" s="1"/>
  <c r="R287"/>
  <c r="Z287" s="1"/>
  <c r="AM287" s="1"/>
  <c r="X287"/>
  <c r="AK287" s="1"/>
  <c r="R155"/>
  <c r="Z155" s="1"/>
  <c r="AM155" s="1"/>
  <c r="X155"/>
  <c r="AK155" s="1"/>
  <c r="R160"/>
  <c r="Z160" s="1"/>
  <c r="AM160" s="1"/>
  <c r="X160"/>
  <c r="AK160" s="1"/>
  <c r="R164"/>
  <c r="Z164" s="1"/>
  <c r="AM164" s="1"/>
  <c r="X164"/>
  <c r="AK164" s="1"/>
  <c r="R172"/>
  <c r="Z172" s="1"/>
  <c r="AM172" s="1"/>
  <c r="X172"/>
  <c r="AK172" s="1"/>
  <c r="R180"/>
  <c r="Z180" s="1"/>
  <c r="AM180" s="1"/>
  <c r="X180"/>
  <c r="AK180" s="1"/>
  <c r="R285"/>
  <c r="Z285" s="1"/>
  <c r="AM285" s="1"/>
  <c r="X285"/>
  <c r="AK285" s="1"/>
  <c r="W327"/>
  <c r="Y327"/>
  <c r="Y328"/>
  <c r="Y324"/>
  <c r="Y325" s="1"/>
  <c r="Y322"/>
  <c r="M334" s="1"/>
  <c r="Q329" s="1"/>
  <c r="AL40"/>
  <c r="AJ328"/>
  <c r="AJ335" s="1"/>
  <c r="AJ327"/>
  <c r="AJ334" s="1"/>
  <c r="AJ322"/>
  <c r="CB40"/>
  <c r="CJ40"/>
  <c r="CF40"/>
  <c r="CH40" s="1"/>
  <c r="V328"/>
  <c r="V324"/>
  <c r="V325" s="1"/>
  <c r="V322"/>
  <c r="M331" s="1"/>
  <c r="N329" s="1"/>
  <c r="V327"/>
  <c r="AI40"/>
  <c r="CK50"/>
  <c r="CG50"/>
  <c r="CI50" s="1"/>
  <c r="CK55"/>
  <c r="CG55"/>
  <c r="CI55" s="1"/>
  <c r="CK61"/>
  <c r="CG61"/>
  <c r="CI61" s="1"/>
  <c r="CC52"/>
  <c r="CC85"/>
  <c r="CK66"/>
  <c r="CG66"/>
  <c r="CI66" s="1"/>
  <c r="CK68"/>
  <c r="CG68"/>
  <c r="CI68" s="1"/>
  <c r="CC57"/>
  <c r="CK87"/>
  <c r="CG87"/>
  <c r="CI87" s="1"/>
  <c r="CC100"/>
  <c r="CK89"/>
  <c r="CG89"/>
  <c r="CI89" s="1"/>
  <c r="CC102"/>
  <c r="CK91"/>
  <c r="CG91"/>
  <c r="CI91" s="1"/>
  <c r="CC106"/>
  <c r="CK94"/>
  <c r="CG94"/>
  <c r="CI94" s="1"/>
  <c r="CK98"/>
  <c r="CG98"/>
  <c r="CI98" s="1"/>
  <c r="CK102"/>
  <c r="CG102"/>
  <c r="CI102" s="1"/>
  <c r="CC89"/>
  <c r="CK106"/>
  <c r="CG106"/>
  <c r="CI106" s="1"/>
  <c r="CK108"/>
  <c r="CG108"/>
  <c r="CI108" s="1"/>
  <c r="CC63"/>
  <c r="CC65"/>
  <c r="CK110"/>
  <c r="CG110"/>
  <c r="CI110" s="1"/>
  <c r="CC43"/>
  <c r="CK43"/>
  <c r="CG43"/>
  <c r="CI43" s="1"/>
  <c r="CK54"/>
  <c r="CG54"/>
  <c r="CI54" s="1"/>
  <c r="CK59"/>
  <c r="CG59"/>
  <c r="CI59" s="1"/>
  <c r="CK62"/>
  <c r="CG62"/>
  <c r="CI62" s="1"/>
  <c r="CC53"/>
  <c r="CK65"/>
  <c r="CG65"/>
  <c r="CI65" s="1"/>
  <c r="CC56"/>
  <c r="CC86"/>
  <c r="CK67"/>
  <c r="CG67"/>
  <c r="CI67" s="1"/>
  <c r="CK88"/>
  <c r="CG88"/>
  <c r="CI88" s="1"/>
  <c r="CC101"/>
  <c r="CK90"/>
  <c r="CG90"/>
  <c r="CI90" s="1"/>
  <c r="CC103"/>
  <c r="CK92"/>
  <c r="CG92"/>
  <c r="CI92" s="1"/>
  <c r="CC105"/>
  <c r="CK93"/>
  <c r="CG93"/>
  <c r="CI93" s="1"/>
  <c r="CK95"/>
  <c r="CG95"/>
  <c r="CI95" s="1"/>
  <c r="CK99"/>
  <c r="CG99"/>
  <c r="CI99" s="1"/>
  <c r="CK103"/>
  <c r="CG103"/>
  <c r="CI103" s="1"/>
  <c r="CK153"/>
  <c r="CG153"/>
  <c r="CI153" s="1"/>
  <c r="CC115"/>
  <c r="W22"/>
  <c r="W24"/>
  <c r="W26"/>
  <c r="W11"/>
  <c r="W13"/>
  <c r="W15"/>
  <c r="W17"/>
  <c r="CJ137"/>
  <c r="CF137"/>
  <c r="CH137" s="1"/>
  <c r="CB70"/>
  <c r="X137"/>
  <c r="AK137" s="1"/>
  <c r="R137"/>
  <c r="Z137" s="1"/>
  <c r="AM137" s="1"/>
  <c r="CJ139"/>
  <c r="CF139"/>
  <c r="CH139" s="1"/>
  <c r="X141"/>
  <c r="AK141" s="1"/>
  <c r="R141"/>
  <c r="Z141" s="1"/>
  <c r="AM141" s="1"/>
  <c r="CJ143"/>
  <c r="CF143"/>
  <c r="CH143" s="1"/>
  <c r="X145"/>
  <c r="AK145" s="1"/>
  <c r="R145"/>
  <c r="Z145" s="1"/>
  <c r="AM145" s="1"/>
  <c r="CK152"/>
  <c r="CG152"/>
  <c r="CI152" s="1"/>
  <c r="CC114"/>
  <c r="CK112"/>
  <c r="CG112"/>
  <c r="CI112" s="1"/>
  <c r="CC67"/>
  <c r="CK114"/>
  <c r="CG114"/>
  <c r="CI114" s="1"/>
  <c r="CK116"/>
  <c r="CG116"/>
  <c r="CI116" s="1"/>
  <c r="CC146"/>
  <c r="CK118"/>
  <c r="CG118"/>
  <c r="CI118" s="1"/>
  <c r="CK120"/>
  <c r="CG120"/>
  <c r="CI120" s="1"/>
  <c r="CK122"/>
  <c r="CG122"/>
  <c r="CI122" s="1"/>
  <c r="CC152"/>
  <c r="CK124"/>
  <c r="CG124"/>
  <c r="CI124" s="1"/>
  <c r="CC149"/>
  <c r="CK126"/>
  <c r="CG126"/>
  <c r="CI126" s="1"/>
  <c r="CK128"/>
  <c r="CG128"/>
  <c r="CI128" s="1"/>
  <c r="CC108"/>
  <c r="CK130"/>
  <c r="CG130"/>
  <c r="CI130" s="1"/>
  <c r="CC110"/>
  <c r="CK132"/>
  <c r="CG132"/>
  <c r="CI132" s="1"/>
  <c r="CC155"/>
  <c r="CK134"/>
  <c r="CG134"/>
  <c r="CI134" s="1"/>
  <c r="CK136"/>
  <c r="CG136"/>
  <c r="CI136" s="1"/>
  <c r="CC69"/>
  <c r="CK186"/>
  <c r="CG186"/>
  <c r="CI186" s="1"/>
  <c r="CK192"/>
  <c r="CG192"/>
  <c r="CI192" s="1"/>
  <c r="CC186"/>
  <c r="CK194"/>
  <c r="CG194"/>
  <c r="CI194" s="1"/>
  <c r="CC158"/>
  <c r="CK198"/>
  <c r="CG198"/>
  <c r="CI198" s="1"/>
  <c r="CC162"/>
  <c r="CK211"/>
  <c r="CG211"/>
  <c r="CI211" s="1"/>
  <c r="CJ156"/>
  <c r="CF156"/>
  <c r="CH156" s="1"/>
  <c r="CB150"/>
  <c r="X156"/>
  <c r="AK156" s="1"/>
  <c r="R156"/>
  <c r="Z156" s="1"/>
  <c r="AM156" s="1"/>
  <c r="CK197"/>
  <c r="CG197"/>
  <c r="CI197" s="1"/>
  <c r="CC161"/>
  <c r="CK208"/>
  <c r="CG208"/>
  <c r="CI208" s="1"/>
  <c r="CC129"/>
  <c r="CK240"/>
  <c r="CG240"/>
  <c r="CI240" s="1"/>
  <c r="CC172"/>
  <c r="CK244"/>
  <c r="CG244"/>
  <c r="CI244" s="1"/>
  <c r="CC189"/>
  <c r="CK248"/>
  <c r="CG248"/>
  <c r="CI248" s="1"/>
  <c r="CK250"/>
  <c r="CG250"/>
  <c r="CI250" s="1"/>
  <c r="CC139"/>
  <c r="CK254"/>
  <c r="CG254"/>
  <c r="CI254" s="1"/>
  <c r="CK258"/>
  <c r="CG258"/>
  <c r="CI258" s="1"/>
  <c r="CK260"/>
  <c r="CG260"/>
  <c r="CI260" s="1"/>
  <c r="CC179"/>
  <c r="CK264"/>
  <c r="CG264"/>
  <c r="CI264" s="1"/>
  <c r="CC181"/>
  <c r="CK200"/>
  <c r="CG200"/>
  <c r="CI200" s="1"/>
  <c r="CC164"/>
  <c r="X216"/>
  <c r="AK216" s="1"/>
  <c r="R216"/>
  <c r="Z216" s="1"/>
  <c r="AM216" s="1"/>
  <c r="CJ216"/>
  <c r="CF216"/>
  <c r="CH216" s="1"/>
  <c r="CB168"/>
  <c r="X218"/>
  <c r="AK218" s="1"/>
  <c r="R218"/>
  <c r="Z218" s="1"/>
  <c r="AM218" s="1"/>
  <c r="CJ218"/>
  <c r="CF218"/>
  <c r="CH218" s="1"/>
  <c r="CB170"/>
  <c r="CK270"/>
  <c r="CG270"/>
  <c r="CI270" s="1"/>
  <c r="CC206"/>
  <c r="CK274"/>
  <c r="CG274"/>
  <c r="CI274" s="1"/>
  <c r="CC208"/>
  <c r="CJ278"/>
  <c r="CF278"/>
  <c r="CH278" s="1"/>
  <c r="X282"/>
  <c r="AK282" s="1"/>
  <c r="R282"/>
  <c r="Z282" s="1"/>
  <c r="AM282" s="1"/>
  <c r="X286"/>
  <c r="AK286" s="1"/>
  <c r="R286"/>
  <c r="Z286" s="1"/>
  <c r="AM286" s="1"/>
  <c r="X290"/>
  <c r="AK290" s="1"/>
  <c r="R290"/>
  <c r="Z290" s="1"/>
  <c r="AM290" s="1"/>
  <c r="CK276"/>
  <c r="CG276"/>
  <c r="CI276" s="1"/>
  <c r="AA327"/>
  <c r="AA328"/>
  <c r="AA324"/>
  <c r="AA325" s="1"/>
  <c r="AA322"/>
  <c r="M336" s="1"/>
  <c r="AN40"/>
  <c r="Z40"/>
  <c r="R39"/>
  <c r="R38" s="1"/>
  <c r="AK40"/>
  <c r="CK42"/>
  <c r="CG42"/>
  <c r="CI42" s="1"/>
  <c r="CC42"/>
  <c r="CK53"/>
  <c r="CG53"/>
  <c r="CI53" s="1"/>
  <c r="CC50"/>
  <c r="CK60"/>
  <c r="CG60"/>
  <c r="CI60" s="1"/>
  <c r="CJ138"/>
  <c r="CF138"/>
  <c r="CH138" s="1"/>
  <c r="CB71"/>
  <c r="X138"/>
  <c r="AK138" s="1"/>
  <c r="R138"/>
  <c r="Z138" s="1"/>
  <c r="AM138" s="1"/>
  <c r="CJ140"/>
  <c r="CF140"/>
  <c r="CH140" s="1"/>
  <c r="X142"/>
  <c r="AK142" s="1"/>
  <c r="R142"/>
  <c r="Z142" s="1"/>
  <c r="AM142" s="1"/>
  <c r="CJ144"/>
  <c r="CF144"/>
  <c r="CH144" s="1"/>
  <c r="X146"/>
  <c r="AK146" s="1"/>
  <c r="R146"/>
  <c r="Z146" s="1"/>
  <c r="AM146" s="1"/>
  <c r="CJ148"/>
  <c r="CF148"/>
  <c r="CH148" s="1"/>
  <c r="CK149"/>
  <c r="CG149"/>
  <c r="CI149" s="1"/>
  <c r="CC111"/>
  <c r="CK212"/>
  <c r="CG212"/>
  <c r="CI212" s="1"/>
  <c r="CC188"/>
  <c r="CK214"/>
  <c r="CG214"/>
  <c r="CI214" s="1"/>
  <c r="CC166"/>
  <c r="CK209"/>
  <c r="CG209"/>
  <c r="CI209" s="1"/>
  <c r="CC130"/>
  <c r="CK241"/>
  <c r="CG241"/>
  <c r="CI241" s="1"/>
  <c r="CC173"/>
  <c r="CK245"/>
  <c r="CG245"/>
  <c r="CI245" s="1"/>
  <c r="CC176"/>
  <c r="CK251"/>
  <c r="CG251"/>
  <c r="CI251" s="1"/>
  <c r="CC140"/>
  <c r="CK257"/>
  <c r="CG257"/>
  <c r="CI257" s="1"/>
  <c r="CC145"/>
  <c r="CK259"/>
  <c r="CG259"/>
  <c r="CI259" s="1"/>
  <c r="CK263"/>
  <c r="CG263"/>
  <c r="CI263" s="1"/>
  <c r="CC191"/>
  <c r="CK203"/>
  <c r="CG203"/>
  <c r="CI203" s="1"/>
  <c r="CC124"/>
  <c r="CK217"/>
  <c r="CG217"/>
  <c r="CI217" s="1"/>
  <c r="CC169"/>
  <c r="CK219"/>
  <c r="CG219"/>
  <c r="CI219" s="1"/>
  <c r="CC171"/>
  <c r="CK221"/>
  <c r="CG221"/>
  <c r="CI221" s="1"/>
  <c r="CC185"/>
  <c r="CK223"/>
  <c r="CG223"/>
  <c r="CI223" s="1"/>
  <c r="CC133"/>
  <c r="CK225"/>
  <c r="CG225"/>
  <c r="CI225" s="1"/>
  <c r="CC135"/>
  <c r="CK227"/>
  <c r="CG227"/>
  <c r="CI227" s="1"/>
  <c r="CC137"/>
  <c r="CK269"/>
  <c r="CG269"/>
  <c r="CI269" s="1"/>
  <c r="CC195"/>
  <c r="CK273"/>
  <c r="CG273"/>
  <c r="CI273" s="1"/>
  <c r="CC197"/>
  <c r="CK297"/>
  <c r="CG297"/>
  <c r="CI297" s="1"/>
  <c r="CK299"/>
  <c r="CG299"/>
  <c r="CI299" s="1"/>
  <c r="CK301"/>
  <c r="CG301"/>
  <c r="CI301" s="1"/>
  <c r="CK303"/>
  <c r="CG303"/>
  <c r="CI303" s="1"/>
  <c r="CK305"/>
  <c r="CG305"/>
  <c r="CI305" s="1"/>
  <c r="X280"/>
  <c r="AK280" s="1"/>
  <c r="R280"/>
  <c r="Z280" s="1"/>
  <c r="AM280" s="1"/>
  <c r="X284"/>
  <c r="AK284" s="1"/>
  <c r="R284"/>
  <c r="Z284" s="1"/>
  <c r="AM284" s="1"/>
  <c r="X288"/>
  <c r="AK288" s="1"/>
  <c r="R288"/>
  <c r="Z288" s="1"/>
  <c r="AM288" s="1"/>
  <c r="CJ292"/>
  <c r="CF292"/>
  <c r="CH292" s="1"/>
  <c r="X293"/>
  <c r="AK293" s="1"/>
  <c r="R293"/>
  <c r="Z293" s="1"/>
  <c r="AM293" s="1"/>
  <c r="CJ293"/>
  <c r="CF293"/>
  <c r="CH293" s="1"/>
  <c r="CK314"/>
  <c r="CG314"/>
  <c r="CI314" s="1"/>
  <c r="CC210"/>
  <c r="CK318"/>
  <c r="CG318"/>
  <c r="CI318" s="1"/>
  <c r="CC214"/>
  <c r="X306"/>
  <c r="AK306" s="1"/>
  <c r="R306"/>
  <c r="Z306" s="1"/>
  <c r="AM306" s="1"/>
  <c r="CJ310"/>
  <c r="CF310"/>
  <c r="CH310" s="1"/>
  <c r="X313"/>
  <c r="AK313" s="1"/>
  <c r="R313"/>
  <c r="Z313" s="1"/>
  <c r="AM313" s="1"/>
  <c r="CJ313"/>
  <c r="CF313"/>
  <c r="CH313" s="1"/>
  <c r="CB209"/>
  <c r="CC93"/>
  <c r="CK70"/>
  <c r="CG70"/>
  <c r="CI70" s="1"/>
  <c r="CK80"/>
  <c r="CG80"/>
  <c r="CI80" s="1"/>
  <c r="CC88"/>
  <c r="CK86"/>
  <c r="CG86"/>
  <c r="CI86" s="1"/>
  <c r="CK51"/>
  <c r="CG51"/>
  <c r="CI51" s="1"/>
  <c r="CK64"/>
  <c r="CG64"/>
  <c r="CI64" s="1"/>
  <c r="CC55"/>
  <c r="CC87"/>
  <c r="CK85"/>
  <c r="CG85"/>
  <c r="CI85" s="1"/>
  <c r="CK151"/>
  <c r="CG151"/>
  <c r="CI151" s="1"/>
  <c r="CC113"/>
  <c r="CK294"/>
  <c r="CG294"/>
  <c r="CI294" s="1"/>
  <c r="CK315"/>
  <c r="CG315"/>
  <c r="CI315" s="1"/>
  <c r="CC211"/>
  <c r="X308"/>
  <c r="AK308" s="1"/>
  <c r="R308"/>
  <c r="Z308" s="1"/>
  <c r="AM308" s="1"/>
  <c r="CJ312"/>
  <c r="CF312"/>
  <c r="CH312" s="1"/>
  <c r="CK44"/>
  <c r="CG44"/>
  <c r="CI44" s="1"/>
  <c r="CC44"/>
  <c r="CK48"/>
  <c r="CG48"/>
  <c r="CI48" s="1"/>
  <c r="CC48"/>
  <c r="CK57"/>
  <c r="CG57"/>
  <c r="CI57" s="1"/>
  <c r="CC94"/>
  <c r="CK71"/>
  <c r="CG71"/>
  <c r="CI71" s="1"/>
  <c r="CK76"/>
  <c r="CG76"/>
  <c r="CI76" s="1"/>
  <c r="CC99"/>
  <c r="CK78"/>
  <c r="CG78"/>
  <c r="CI78" s="1"/>
  <c r="CK82"/>
  <c r="CG82"/>
  <c r="CI82" s="1"/>
  <c r="CC59"/>
  <c r="CC61"/>
  <c r="CK84"/>
  <c r="CG84"/>
  <c r="CI84" s="1"/>
  <c r="CK52"/>
  <c r="CG52"/>
  <c r="CI52" s="1"/>
  <c r="CK56"/>
  <c r="CG56"/>
  <c r="CI56" s="1"/>
  <c r="CK63"/>
  <c r="CG63"/>
  <c r="CI63" s="1"/>
  <c r="CC54"/>
  <c r="CC91"/>
  <c r="CK69"/>
  <c r="CG69"/>
  <c r="CI69" s="1"/>
  <c r="CK77"/>
  <c r="CG77"/>
  <c r="CI77" s="1"/>
  <c r="CC104"/>
  <c r="CK79"/>
  <c r="CG79"/>
  <c r="CI79" s="1"/>
  <c r="CK81"/>
  <c r="CG81"/>
  <c r="CI81" s="1"/>
  <c r="CC58"/>
  <c r="CK83"/>
  <c r="CG83"/>
  <c r="CI83" s="1"/>
  <c r="CC60"/>
  <c r="CK150"/>
  <c r="CG150"/>
  <c r="CI150" s="1"/>
  <c r="CC112"/>
  <c r="X139"/>
  <c r="AK139" s="1"/>
  <c r="R139"/>
  <c r="Z139" s="1"/>
  <c r="AM139" s="1"/>
  <c r="CJ141"/>
  <c r="CF141"/>
  <c r="CH141" s="1"/>
  <c r="X143"/>
  <c r="AK143" s="1"/>
  <c r="R143"/>
  <c r="Z143" s="1"/>
  <c r="AM143" s="1"/>
  <c r="CJ145"/>
  <c r="CF145"/>
  <c r="CH145" s="1"/>
  <c r="CK215"/>
  <c r="CG215"/>
  <c r="CI215" s="1"/>
  <c r="CC167"/>
  <c r="CK185"/>
  <c r="CG185"/>
  <c r="CI185" s="1"/>
  <c r="CK188"/>
  <c r="CG188"/>
  <c r="CI188" s="1"/>
  <c r="CK191"/>
  <c r="CG191"/>
  <c r="CI191" s="1"/>
  <c r="CC184"/>
  <c r="CK193"/>
  <c r="CG193"/>
  <c r="CI193" s="1"/>
  <c r="CC157"/>
  <c r="CK210"/>
  <c r="CG210"/>
  <c r="CI210" s="1"/>
  <c r="CC131"/>
  <c r="CK206"/>
  <c r="CG206"/>
  <c r="CI206" s="1"/>
  <c r="CC127"/>
  <c r="CK228"/>
  <c r="CG228"/>
  <c r="CI228" s="1"/>
  <c r="CC138"/>
  <c r="CK230"/>
  <c r="CG230"/>
  <c r="CI230" s="1"/>
  <c r="CK232"/>
  <c r="CG232"/>
  <c r="CI232" s="1"/>
  <c r="CK234"/>
  <c r="CG234"/>
  <c r="CI234" s="1"/>
  <c r="CK236"/>
  <c r="CG236"/>
  <c r="CI236" s="1"/>
  <c r="CK238"/>
  <c r="CG238"/>
  <c r="CI238" s="1"/>
  <c r="CK242"/>
  <c r="CG242"/>
  <c r="CI242" s="1"/>
  <c r="CC174"/>
  <c r="CK246"/>
  <c r="CG246"/>
  <c r="CI246" s="1"/>
  <c r="CC177"/>
  <c r="CK252"/>
  <c r="CG252"/>
  <c r="CI252" s="1"/>
  <c r="CC141"/>
  <c r="CK256"/>
  <c r="CG256"/>
  <c r="CI256" s="1"/>
  <c r="CC144"/>
  <c r="CJ259"/>
  <c r="CF259"/>
  <c r="CH259" s="1"/>
  <c r="CK262"/>
  <c r="CG262"/>
  <c r="CI262" s="1"/>
  <c r="CC190"/>
  <c r="CK266"/>
  <c r="CG266"/>
  <c r="CI266" s="1"/>
  <c r="CK204"/>
  <c r="CG204"/>
  <c r="CI204" s="1"/>
  <c r="CC125"/>
  <c r="X220"/>
  <c r="AK220" s="1"/>
  <c r="R220"/>
  <c r="Z220" s="1"/>
  <c r="AM220" s="1"/>
  <c r="CJ220"/>
  <c r="CF220"/>
  <c r="CH220" s="1"/>
  <c r="X222"/>
  <c r="AK222" s="1"/>
  <c r="R222"/>
  <c r="Z222" s="1"/>
  <c r="AM222" s="1"/>
  <c r="CJ222"/>
  <c r="CF222"/>
  <c r="CH222" s="1"/>
  <c r="CB132"/>
  <c r="X224"/>
  <c r="AK224" s="1"/>
  <c r="R224"/>
  <c r="Z224" s="1"/>
  <c r="AM224" s="1"/>
  <c r="CJ224"/>
  <c r="CF224"/>
  <c r="CH224" s="1"/>
  <c r="CB134"/>
  <c r="X226"/>
  <c r="AK226" s="1"/>
  <c r="R226"/>
  <c r="Z226" s="1"/>
  <c r="AM226" s="1"/>
  <c r="CJ226"/>
  <c r="CF226"/>
  <c r="CH226" s="1"/>
  <c r="CB136"/>
  <c r="CK272"/>
  <c r="CG272"/>
  <c r="CI272" s="1"/>
  <c r="CC196"/>
  <c r="CK296"/>
  <c r="CG296"/>
  <c r="CI296" s="1"/>
  <c r="CK298"/>
  <c r="CG298"/>
  <c r="CI298" s="1"/>
  <c r="CK300"/>
  <c r="CG300"/>
  <c r="CI300" s="1"/>
  <c r="CK302"/>
  <c r="CG302"/>
  <c r="CI302" s="1"/>
  <c r="CK304"/>
  <c r="CG304"/>
  <c r="CI304" s="1"/>
  <c r="X278"/>
  <c r="AK278" s="1"/>
  <c r="R278"/>
  <c r="Z278" s="1"/>
  <c r="AM278" s="1"/>
  <c r="CJ282"/>
  <c r="CF282"/>
  <c r="CH282" s="1"/>
  <c r="CJ286"/>
  <c r="CF286"/>
  <c r="CH286" s="1"/>
  <c r="CB200"/>
  <c r="CJ290"/>
  <c r="CF290"/>
  <c r="CH290" s="1"/>
  <c r="CB204"/>
  <c r="U327"/>
  <c r="U328"/>
  <c r="U324"/>
  <c r="U325" s="1"/>
  <c r="U322"/>
  <c r="M330" s="1"/>
  <c r="AH40"/>
  <c r="CC41"/>
  <c r="CK41"/>
  <c r="CG41"/>
  <c r="CI41" s="1"/>
  <c r="CK46"/>
  <c r="CG46"/>
  <c r="CI46" s="1"/>
  <c r="CC46"/>
  <c r="CK111"/>
  <c r="CG111"/>
  <c r="CI111" s="1"/>
  <c r="CC66"/>
  <c r="X140"/>
  <c r="AK140" s="1"/>
  <c r="R140"/>
  <c r="Z140" s="1"/>
  <c r="AM140" s="1"/>
  <c r="CJ142"/>
  <c r="CF142"/>
  <c r="CH142" s="1"/>
  <c r="X144"/>
  <c r="AK144" s="1"/>
  <c r="R144"/>
  <c r="Z144" s="1"/>
  <c r="AM144" s="1"/>
  <c r="CJ146"/>
  <c r="CF146"/>
  <c r="CH146" s="1"/>
  <c r="X148"/>
  <c r="AK148" s="1"/>
  <c r="R148"/>
  <c r="Z148" s="1"/>
  <c r="AM148" s="1"/>
  <c r="CK154"/>
  <c r="CG154"/>
  <c r="CI154" s="1"/>
  <c r="CC116"/>
  <c r="CK113"/>
  <c r="CG113"/>
  <c r="CI113" s="1"/>
  <c r="CK115"/>
  <c r="CG115"/>
  <c r="CI115" s="1"/>
  <c r="CK117"/>
  <c r="CG117"/>
  <c r="CI117" s="1"/>
  <c r="CC147"/>
  <c r="CK119"/>
  <c r="CG119"/>
  <c r="CI119" s="1"/>
  <c r="CK121"/>
  <c r="CG121"/>
  <c r="CI121" s="1"/>
  <c r="CK123"/>
  <c r="CG123"/>
  <c r="CI123" s="1"/>
  <c r="CC148"/>
  <c r="CK125"/>
  <c r="CG125"/>
  <c r="CI125" s="1"/>
  <c r="CK127"/>
  <c r="CG127"/>
  <c r="CI127" s="1"/>
  <c r="CC107"/>
  <c r="CK129"/>
  <c r="CG129"/>
  <c r="CI129" s="1"/>
  <c r="CC109"/>
  <c r="CC153"/>
  <c r="CK131"/>
  <c r="CG131"/>
  <c r="CI131" s="1"/>
  <c r="CC154"/>
  <c r="CK133"/>
  <c r="CG133"/>
  <c r="CI133" s="1"/>
  <c r="CK135"/>
  <c r="CG135"/>
  <c r="CI135" s="1"/>
  <c r="CC68"/>
  <c r="CK184"/>
  <c r="CG184"/>
  <c r="CI184" s="1"/>
  <c r="CK190"/>
  <c r="CG190"/>
  <c r="CI190" s="1"/>
  <c r="CK196"/>
  <c r="CG196"/>
  <c r="CI196" s="1"/>
  <c r="CC160"/>
  <c r="CK202"/>
  <c r="CG202"/>
  <c r="CI202" s="1"/>
  <c r="CK213"/>
  <c r="CG213"/>
  <c r="CI213" s="1"/>
  <c r="CC165"/>
  <c r="CK183"/>
  <c r="CG183"/>
  <c r="CI183" s="1"/>
  <c r="CC156"/>
  <c r="CK187"/>
  <c r="CG187"/>
  <c r="CI187" s="1"/>
  <c r="CK189"/>
  <c r="CG189"/>
  <c r="CI189" s="1"/>
  <c r="CK195"/>
  <c r="CG195"/>
  <c r="CI195" s="1"/>
  <c r="CC159"/>
  <c r="CK201"/>
  <c r="CG201"/>
  <c r="CI201" s="1"/>
  <c r="CC187"/>
  <c r="CK205"/>
  <c r="CG205"/>
  <c r="CI205" s="1"/>
  <c r="CC126"/>
  <c r="CK207"/>
  <c r="CG207"/>
  <c r="CI207" s="1"/>
  <c r="CC128"/>
  <c r="CK229"/>
  <c r="CG229"/>
  <c r="CI229" s="1"/>
  <c r="CK231"/>
  <c r="CG231"/>
  <c r="CI231" s="1"/>
  <c r="CK233"/>
  <c r="CG233"/>
  <c r="CI233" s="1"/>
  <c r="CK235"/>
  <c r="CG235"/>
  <c r="CI235" s="1"/>
  <c r="CK237"/>
  <c r="CG237"/>
  <c r="CI237" s="1"/>
  <c r="CK239"/>
  <c r="CG239"/>
  <c r="CI239" s="1"/>
  <c r="CC192"/>
  <c r="CK243"/>
  <c r="CG243"/>
  <c r="CI243" s="1"/>
  <c r="CC175"/>
  <c r="CK247"/>
  <c r="CG247"/>
  <c r="CI247" s="1"/>
  <c r="CC178"/>
  <c r="CK249"/>
  <c r="CG249"/>
  <c r="CI249" s="1"/>
  <c r="CK253"/>
  <c r="CG253"/>
  <c r="CI253" s="1"/>
  <c r="CC142"/>
  <c r="CK255"/>
  <c r="CG255"/>
  <c r="CI255" s="1"/>
  <c r="CC143"/>
  <c r="CK261"/>
  <c r="CG261"/>
  <c r="CI261" s="1"/>
  <c r="CC180"/>
  <c r="CK265"/>
  <c r="CG265"/>
  <c r="CI265" s="1"/>
  <c r="CC182"/>
  <c r="CK267"/>
  <c r="CG267"/>
  <c r="CI267" s="1"/>
  <c r="CC193"/>
  <c r="CK268"/>
  <c r="CG268"/>
  <c r="CI268" s="1"/>
  <c r="CC194"/>
  <c r="CK199"/>
  <c r="CG199"/>
  <c r="CI199" s="1"/>
  <c r="CC163"/>
  <c r="CK271"/>
  <c r="CG271"/>
  <c r="CI271" s="1"/>
  <c r="CC207"/>
  <c r="CK275"/>
  <c r="CG275"/>
  <c r="CI275" s="1"/>
  <c r="CJ280"/>
  <c r="CF280"/>
  <c r="CH280" s="1"/>
  <c r="CJ284"/>
  <c r="CF284"/>
  <c r="CH284" s="1"/>
  <c r="CB198"/>
  <c r="CJ288"/>
  <c r="CF288"/>
  <c r="CH288" s="1"/>
  <c r="CB202"/>
  <c r="X292"/>
  <c r="AK292" s="1"/>
  <c r="R292"/>
  <c r="Z292" s="1"/>
  <c r="AM292" s="1"/>
  <c r="X295"/>
  <c r="AK295" s="1"/>
  <c r="R295"/>
  <c r="Z295" s="1"/>
  <c r="AM295" s="1"/>
  <c r="CJ295"/>
  <c r="CF295"/>
  <c r="CH295" s="1"/>
  <c r="CK316"/>
  <c r="CG316"/>
  <c r="CI316" s="1"/>
  <c r="CC212"/>
  <c r="CJ306"/>
  <c r="CF306"/>
  <c r="CH306" s="1"/>
  <c r="X310"/>
  <c r="AK310" s="1"/>
  <c r="R310"/>
  <c r="Z310" s="1"/>
  <c r="AM310" s="1"/>
  <c r="CC95"/>
  <c r="CK72"/>
  <c r="CG72"/>
  <c r="CI72" s="1"/>
  <c r="CC97"/>
  <c r="CK74"/>
  <c r="CG74"/>
  <c r="CI74" s="1"/>
  <c r="CK96"/>
  <c r="CG96"/>
  <c r="CI96" s="1"/>
  <c r="CK100"/>
  <c r="CG100"/>
  <c r="CI100" s="1"/>
  <c r="CK104"/>
  <c r="CG104"/>
  <c r="CI104" s="1"/>
  <c r="CK45"/>
  <c r="CG45"/>
  <c r="CI45" s="1"/>
  <c r="CC45"/>
  <c r="CC47"/>
  <c r="CK47"/>
  <c r="CG47"/>
  <c r="CI47" s="1"/>
  <c r="CK49"/>
  <c r="CG49"/>
  <c r="CI49" s="1"/>
  <c r="CC49"/>
  <c r="CK58"/>
  <c r="CG58"/>
  <c r="CI58" s="1"/>
  <c r="CC96"/>
  <c r="CK73"/>
  <c r="CG73"/>
  <c r="CI73" s="1"/>
  <c r="CC98"/>
  <c r="CK75"/>
  <c r="CG75"/>
  <c r="CI75" s="1"/>
  <c r="CK97"/>
  <c r="CG97"/>
  <c r="CI97" s="1"/>
  <c r="CK101"/>
  <c r="CG101"/>
  <c r="CI101" s="1"/>
  <c r="CK105"/>
  <c r="CG105"/>
  <c r="CI105" s="1"/>
  <c r="CC62"/>
  <c r="CC90"/>
  <c r="CK107"/>
  <c r="CG107"/>
  <c r="CI107" s="1"/>
  <c r="CK109"/>
  <c r="CG109"/>
  <c r="CI109" s="1"/>
  <c r="CC64"/>
  <c r="CK317"/>
  <c r="CG317"/>
  <c r="CI317" s="1"/>
  <c r="CC213"/>
  <c r="CJ308"/>
  <c r="CF308"/>
  <c r="CH308" s="1"/>
  <c r="X312"/>
  <c r="AK312" s="1"/>
  <c r="R312"/>
  <c r="Z312" s="1"/>
  <c r="AM312" s="1"/>
  <c r="S327"/>
  <c r="S338" s="1"/>
  <c r="M327"/>
  <c r="M338" s="1"/>
  <c r="P327"/>
  <c r="P338" s="1"/>
  <c r="W23"/>
  <c r="W27"/>
  <c r="Q328"/>
  <c r="Q339" s="1"/>
  <c r="W322"/>
  <c r="W328"/>
  <c r="N328"/>
  <c r="N339" s="1"/>
  <c r="Z29"/>
  <c r="W12"/>
  <c r="W14"/>
  <c r="W16"/>
  <c r="W18"/>
  <c r="W20"/>
  <c r="W28"/>
  <c r="S328"/>
  <c r="S339" s="1"/>
  <c r="M328"/>
  <c r="M339" s="1"/>
  <c r="P328"/>
  <c r="P339" s="1"/>
  <c r="W19"/>
  <c r="W21"/>
  <c r="W25"/>
  <c r="Q308" i="11"/>
  <c r="Q319" s="1"/>
  <c r="P308"/>
  <c r="P319" s="1"/>
  <c r="Q307"/>
  <c r="Q318" s="1"/>
  <c r="Y307"/>
  <c r="Y308"/>
  <c r="Y304"/>
  <c r="Y305" s="1"/>
  <c r="Y302"/>
  <c r="M314" s="1"/>
  <c r="Q309" s="1"/>
  <c r="AL40"/>
  <c r="AP52"/>
  <c r="AS52"/>
  <c r="AU54"/>
  <c r="AQ54"/>
  <c r="AR54" s="1"/>
  <c r="AP55"/>
  <c r="AS55"/>
  <c r="AU57"/>
  <c r="AQ57"/>
  <c r="AR57" s="1"/>
  <c r="AP60"/>
  <c r="CF62"/>
  <c r="AS60"/>
  <c r="AP63"/>
  <c r="CF87"/>
  <c r="AS63"/>
  <c r="AP65"/>
  <c r="CF91"/>
  <c r="AS65"/>
  <c r="AU67"/>
  <c r="AQ67"/>
  <c r="AR67" s="1"/>
  <c r="AU89"/>
  <c r="AQ89"/>
  <c r="AR89" s="1"/>
  <c r="AU91"/>
  <c r="AQ91"/>
  <c r="AR91" s="1"/>
  <c r="AS93"/>
  <c r="AP93"/>
  <c r="AU95"/>
  <c r="AQ95"/>
  <c r="AR95" s="1"/>
  <c r="AS97"/>
  <c r="AP97"/>
  <c r="AU99"/>
  <c r="AQ99"/>
  <c r="AR99" s="1"/>
  <c r="AU107"/>
  <c r="AQ107"/>
  <c r="AR107" s="1"/>
  <c r="AU42"/>
  <c r="AQ42"/>
  <c r="AR42" s="1"/>
  <c r="W10"/>
  <c r="W12"/>
  <c r="W14"/>
  <c r="W16"/>
  <c r="W18"/>
  <c r="W20"/>
  <c r="W28"/>
  <c r="W19"/>
  <c r="W21"/>
  <c r="W23"/>
  <c r="W25"/>
  <c r="W27"/>
  <c r="W17"/>
  <c r="W15"/>
  <c r="W13"/>
  <c r="W11"/>
  <c r="W26"/>
  <c r="W24"/>
  <c r="W22"/>
  <c r="Z40"/>
  <c r="R39"/>
  <c r="R38" s="1"/>
  <c r="AK40"/>
  <c r="AU69"/>
  <c r="AQ69"/>
  <c r="AR69" s="1"/>
  <c r="CF88"/>
  <c r="AS87"/>
  <c r="AP87"/>
  <c r="AP100"/>
  <c r="AS100"/>
  <c r="AU101"/>
  <c r="AQ101"/>
  <c r="AR101" s="1"/>
  <c r="AU102"/>
  <c r="AQ102"/>
  <c r="AR102" s="1"/>
  <c r="AU103"/>
  <c r="AQ103"/>
  <c r="AR103" s="1"/>
  <c r="AU104"/>
  <c r="AQ104"/>
  <c r="AR104" s="1"/>
  <c r="AU105"/>
  <c r="AQ105"/>
  <c r="AR105" s="1"/>
  <c r="AU106"/>
  <c r="AQ106"/>
  <c r="AR106" s="1"/>
  <c r="AU41"/>
  <c r="AQ41"/>
  <c r="AU43"/>
  <c r="AQ43"/>
  <c r="AR43" s="1"/>
  <c r="AU45"/>
  <c r="AQ45"/>
  <c r="AR45" s="1"/>
  <c r="AU47"/>
  <c r="AQ47"/>
  <c r="AR47" s="1"/>
  <c r="AP49"/>
  <c r="AS49"/>
  <c r="AU50"/>
  <c r="AQ50"/>
  <c r="AR50" s="1"/>
  <c r="AP51"/>
  <c r="AS51"/>
  <c r="AU53"/>
  <c r="AQ53"/>
  <c r="AR53" s="1"/>
  <c r="AP56"/>
  <c r="AS56"/>
  <c r="AU58"/>
  <c r="AQ58"/>
  <c r="AR58" s="1"/>
  <c r="CF86"/>
  <c r="AP62"/>
  <c r="AS62"/>
  <c r="AP64"/>
  <c r="CF64"/>
  <c r="AS64"/>
  <c r="AP66"/>
  <c r="AS66"/>
  <c r="AU68"/>
  <c r="AQ68"/>
  <c r="AR68" s="1"/>
  <c r="AU71"/>
  <c r="AQ71"/>
  <c r="AR71" s="1"/>
  <c r="AS73"/>
  <c r="AP73"/>
  <c r="AS75"/>
  <c r="AP75"/>
  <c r="AS77"/>
  <c r="AP77"/>
  <c r="AS79"/>
  <c r="AP79"/>
  <c r="AS81"/>
  <c r="AP81"/>
  <c r="AS83"/>
  <c r="AP83"/>
  <c r="CF52"/>
  <c r="AS85"/>
  <c r="AP85"/>
  <c r="CF54"/>
  <c r="CF127"/>
  <c r="AS109"/>
  <c r="AP109"/>
  <c r="AU111"/>
  <c r="AQ111"/>
  <c r="AR111" s="1"/>
  <c r="AU113"/>
  <c r="AQ113"/>
  <c r="AR113" s="1"/>
  <c r="AU115"/>
  <c r="AQ115"/>
  <c r="AR115" s="1"/>
  <c r="AP118"/>
  <c r="AS118"/>
  <c r="AU119"/>
  <c r="AQ119"/>
  <c r="AR119" s="1"/>
  <c r="AU120"/>
  <c r="AQ120"/>
  <c r="AR120" s="1"/>
  <c r="AU121"/>
  <c r="AQ121"/>
  <c r="AR121" s="1"/>
  <c r="AU122"/>
  <c r="AQ122"/>
  <c r="AR122" s="1"/>
  <c r="AP128"/>
  <c r="AS128"/>
  <c r="CF71"/>
  <c r="AS131"/>
  <c r="AP131"/>
  <c r="CF74"/>
  <c r="AS133"/>
  <c r="AP133"/>
  <c r="AS135"/>
  <c r="AP135"/>
  <c r="AS137"/>
  <c r="AP137"/>
  <c r="AS139"/>
  <c r="AP139"/>
  <c r="AU144"/>
  <c r="AQ144"/>
  <c r="AR144" s="1"/>
  <c r="AP146"/>
  <c r="AS146"/>
  <c r="CF102"/>
  <c r="AU151"/>
  <c r="AQ151"/>
  <c r="AR151" s="1"/>
  <c r="AP154"/>
  <c r="AS154"/>
  <c r="CF79"/>
  <c r="AU155"/>
  <c r="AQ155"/>
  <c r="AR155" s="1"/>
  <c r="AS157"/>
  <c r="AP157"/>
  <c r="AS159"/>
  <c r="AP159"/>
  <c r="AU143"/>
  <c r="AQ143"/>
  <c r="AR143" s="1"/>
  <c r="AS145"/>
  <c r="AP145"/>
  <c r="CF101"/>
  <c r="AP148"/>
  <c r="AS148"/>
  <c r="CF143"/>
  <c r="AS161"/>
  <c r="AP161"/>
  <c r="AS163"/>
  <c r="AP163"/>
  <c r="AU164"/>
  <c r="AQ164"/>
  <c r="AR164" s="1"/>
  <c r="AS167"/>
  <c r="AP167"/>
  <c r="CF83"/>
  <c r="AU168"/>
  <c r="AQ168"/>
  <c r="AR168" s="1"/>
  <c r="X125"/>
  <c r="AK125" s="1"/>
  <c r="R125"/>
  <c r="Z125" s="1"/>
  <c r="AM125" s="1"/>
  <c r="AO125"/>
  <c r="CX125"/>
  <c r="CY125" s="1"/>
  <c r="CE69"/>
  <c r="CZ125"/>
  <c r="AV125"/>
  <c r="AS127"/>
  <c r="CF70"/>
  <c r="AP127"/>
  <c r="AS129"/>
  <c r="CF72"/>
  <c r="AP129"/>
  <c r="AU177"/>
  <c r="AQ177"/>
  <c r="AR177" s="1"/>
  <c r="AP182"/>
  <c r="AS182"/>
  <c r="CF130"/>
  <c r="AU188"/>
  <c r="AQ188"/>
  <c r="AR188" s="1"/>
  <c r="AU191"/>
  <c r="AQ191"/>
  <c r="AR191" s="1"/>
  <c r="AS193"/>
  <c r="AP193"/>
  <c r="CF113"/>
  <c r="AU207"/>
  <c r="AQ207"/>
  <c r="AR207" s="1"/>
  <c r="AS209"/>
  <c r="AP209"/>
  <c r="CF119"/>
  <c r="AU212"/>
  <c r="AQ212"/>
  <c r="AR212" s="1"/>
  <c r="AP214"/>
  <c r="AS214"/>
  <c r="AU216"/>
  <c r="AQ216"/>
  <c r="AR216" s="1"/>
  <c r="AP218"/>
  <c r="AS218"/>
  <c r="AU220"/>
  <c r="AQ220"/>
  <c r="AR220" s="1"/>
  <c r="AU222"/>
  <c r="AQ222"/>
  <c r="AR222" s="1"/>
  <c r="AU174"/>
  <c r="AQ174"/>
  <c r="AR174" s="1"/>
  <c r="AU187"/>
  <c r="AQ187"/>
  <c r="AR187" s="1"/>
  <c r="AU190"/>
  <c r="AQ190"/>
  <c r="AR190" s="1"/>
  <c r="AP192"/>
  <c r="AS192"/>
  <c r="CF112"/>
  <c r="AU206"/>
  <c r="AQ206"/>
  <c r="AR206" s="1"/>
  <c r="AP208"/>
  <c r="AS208"/>
  <c r="CF118"/>
  <c r="AS211"/>
  <c r="AP211"/>
  <c r="CF121"/>
  <c r="AU213"/>
  <c r="AQ213"/>
  <c r="AR213" s="1"/>
  <c r="AS215"/>
  <c r="AP215"/>
  <c r="AU217"/>
  <c r="AQ217"/>
  <c r="AR217" s="1"/>
  <c r="AS219"/>
  <c r="AP219"/>
  <c r="AU221"/>
  <c r="AQ221"/>
  <c r="AR221" s="1"/>
  <c r="X176"/>
  <c r="AK176" s="1"/>
  <c r="R176"/>
  <c r="Z176" s="1"/>
  <c r="AM176" s="1"/>
  <c r="AO176"/>
  <c r="CX176"/>
  <c r="CY176" s="1"/>
  <c r="CZ176"/>
  <c r="AV176"/>
  <c r="CE107"/>
  <c r="AS178"/>
  <c r="AP178"/>
  <c r="CF109"/>
  <c r="AS181"/>
  <c r="AP181"/>
  <c r="CF147"/>
  <c r="AS183"/>
  <c r="AP183"/>
  <c r="CF131"/>
  <c r="AS185"/>
  <c r="AP185"/>
  <c r="CF133"/>
  <c r="AS187"/>
  <c r="AP187"/>
  <c r="CF135"/>
  <c r="AU224"/>
  <c r="AQ224"/>
  <c r="AR224" s="1"/>
  <c r="AU227"/>
  <c r="AQ227"/>
  <c r="AR227" s="1"/>
  <c r="AS229"/>
  <c r="AP229"/>
  <c r="CF139"/>
  <c r="AU231"/>
  <c r="AQ231"/>
  <c r="AR231" s="1"/>
  <c r="AS233"/>
  <c r="AP233"/>
  <c r="CF124"/>
  <c r="AU247"/>
  <c r="AQ247"/>
  <c r="AR247" s="1"/>
  <c r="AU251"/>
  <c r="AQ251"/>
  <c r="AR251" s="1"/>
  <c r="AU253"/>
  <c r="AQ253"/>
  <c r="AR253" s="1"/>
  <c r="AU228"/>
  <c r="AQ228"/>
  <c r="AR228" s="1"/>
  <c r="AP230"/>
  <c r="AS230"/>
  <c r="AU236"/>
  <c r="AQ236"/>
  <c r="AR236" s="1"/>
  <c r="AP238"/>
  <c r="AS238"/>
  <c r="AU240"/>
  <c r="AQ240"/>
  <c r="AR240" s="1"/>
  <c r="AP242"/>
  <c r="AS242"/>
  <c r="AU244"/>
  <c r="AQ244"/>
  <c r="AR244" s="1"/>
  <c r="AP246"/>
  <c r="AS246"/>
  <c r="AU269"/>
  <c r="AQ269"/>
  <c r="AR269" s="1"/>
  <c r="AS271"/>
  <c r="AP271"/>
  <c r="CF168"/>
  <c r="AU273"/>
  <c r="AQ273"/>
  <c r="AR273" s="1"/>
  <c r="AU275"/>
  <c r="AQ275"/>
  <c r="AR275" s="1"/>
  <c r="AO250"/>
  <c r="CX250"/>
  <c r="CY250" s="1"/>
  <c r="AV250"/>
  <c r="CZ250"/>
  <c r="CE170"/>
  <c r="AU266"/>
  <c r="AQ266"/>
  <c r="AR266" s="1"/>
  <c r="AP268"/>
  <c r="AS268"/>
  <c r="CF165"/>
  <c r="AS277"/>
  <c r="AP277"/>
  <c r="AU279"/>
  <c r="AQ279"/>
  <c r="AR279" s="1"/>
  <c r="AS281"/>
  <c r="AP281"/>
  <c r="AU283"/>
  <c r="AQ283"/>
  <c r="AR283" s="1"/>
  <c r="AS285"/>
  <c r="AP285"/>
  <c r="AU287"/>
  <c r="AQ287"/>
  <c r="AR287" s="1"/>
  <c r="AU293"/>
  <c r="AQ293"/>
  <c r="AR293" s="1"/>
  <c r="AP295"/>
  <c r="AS295"/>
  <c r="CF174"/>
  <c r="AA307"/>
  <c r="AA308"/>
  <c r="AA304"/>
  <c r="AA305" s="1"/>
  <c r="AA302"/>
  <c r="M316" s="1"/>
  <c r="AN40"/>
  <c r="U307"/>
  <c r="U308"/>
  <c r="U304"/>
  <c r="U305" s="1"/>
  <c r="U302"/>
  <c r="M310" s="1"/>
  <c r="AH40"/>
  <c r="AU52"/>
  <c r="AQ52"/>
  <c r="AR52" s="1"/>
  <c r="AP54"/>
  <c r="AS54"/>
  <c r="AU55"/>
  <c r="AQ55"/>
  <c r="AR55" s="1"/>
  <c r="AP57"/>
  <c r="AS57"/>
  <c r="AU60"/>
  <c r="AQ60"/>
  <c r="AR60" s="1"/>
  <c r="AU65"/>
  <c r="AQ65"/>
  <c r="AR65" s="1"/>
  <c r="AS67"/>
  <c r="AP67"/>
  <c r="CF48"/>
  <c r="AS69"/>
  <c r="AP69"/>
  <c r="CF50"/>
  <c r="AU100"/>
  <c r="AQ100"/>
  <c r="AR100" s="1"/>
  <c r="AP102"/>
  <c r="CF90"/>
  <c r="AS102"/>
  <c r="AP104"/>
  <c r="CF66"/>
  <c r="AS104"/>
  <c r="AP106"/>
  <c r="CF68"/>
  <c r="AS106"/>
  <c r="AP41"/>
  <c r="CF41"/>
  <c r="AS41"/>
  <c r="AP42"/>
  <c r="CF42"/>
  <c r="AS42"/>
  <c r="AP43"/>
  <c r="CF43"/>
  <c r="AS43"/>
  <c r="AP44"/>
  <c r="CF44"/>
  <c r="AS44"/>
  <c r="AP45"/>
  <c r="CF45"/>
  <c r="AS45"/>
  <c r="AP46"/>
  <c r="CF46"/>
  <c r="AS46"/>
  <c r="AP47"/>
  <c r="CF47"/>
  <c r="AS47"/>
  <c r="AP48"/>
  <c r="CF58"/>
  <c r="AS48"/>
  <c r="AU49"/>
  <c r="AQ49"/>
  <c r="AR49" s="1"/>
  <c r="AP50"/>
  <c r="AS50"/>
  <c r="AU51"/>
  <c r="AQ51"/>
  <c r="AR51" s="1"/>
  <c r="AP53"/>
  <c r="AS53"/>
  <c r="AU56"/>
  <c r="AQ56"/>
  <c r="AR56" s="1"/>
  <c r="AP58"/>
  <c r="CF59"/>
  <c r="AS58"/>
  <c r="AU59"/>
  <c r="AQ59"/>
  <c r="AR59" s="1"/>
  <c r="AU64"/>
  <c r="AQ64"/>
  <c r="AR64" s="1"/>
  <c r="CF94"/>
  <c r="AS71"/>
  <c r="AP71"/>
  <c r="AP74"/>
  <c r="AS74"/>
  <c r="AP76"/>
  <c r="AS76"/>
  <c r="AP78"/>
  <c r="AS78"/>
  <c r="AP80"/>
  <c r="AS80"/>
  <c r="AP82"/>
  <c r="AS82"/>
  <c r="AU83"/>
  <c r="AQ83"/>
  <c r="AR83" s="1"/>
  <c r="AU85"/>
  <c r="AQ85"/>
  <c r="AR85" s="1"/>
  <c r="AU88"/>
  <c r="AQ88"/>
  <c r="AR88" s="1"/>
  <c r="AU109"/>
  <c r="AQ109"/>
  <c r="AR109" s="1"/>
  <c r="AU110"/>
  <c r="AQ110"/>
  <c r="AR110" s="1"/>
  <c r="AS111"/>
  <c r="AP111"/>
  <c r="AS113"/>
  <c r="AP113"/>
  <c r="AS115"/>
  <c r="AP115"/>
  <c r="AS117"/>
  <c r="AP117"/>
  <c r="AS119"/>
  <c r="AP119"/>
  <c r="CF95"/>
  <c r="AS121"/>
  <c r="AP121"/>
  <c r="CF97"/>
  <c r="CF141"/>
  <c r="AS123"/>
  <c r="AP123"/>
  <c r="AU128"/>
  <c r="AQ128"/>
  <c r="AR128" s="1"/>
  <c r="AP130"/>
  <c r="AS130"/>
  <c r="CF73"/>
  <c r="AU131"/>
  <c r="AQ131"/>
  <c r="AR131" s="1"/>
  <c r="AU133"/>
  <c r="AQ133"/>
  <c r="AR133" s="1"/>
  <c r="AU135"/>
  <c r="AQ135"/>
  <c r="AR135" s="1"/>
  <c r="AU137"/>
  <c r="AQ137"/>
  <c r="AR137" s="1"/>
  <c r="AU139"/>
  <c r="AQ139"/>
  <c r="AR139" s="1"/>
  <c r="AU146"/>
  <c r="AQ146"/>
  <c r="AR146" s="1"/>
  <c r="AS153"/>
  <c r="AP153"/>
  <c r="CF78"/>
  <c r="AU154"/>
  <c r="AQ154"/>
  <c r="AR154" s="1"/>
  <c r="AP156"/>
  <c r="AS156"/>
  <c r="AP158"/>
  <c r="AS158"/>
  <c r="AP160"/>
  <c r="AS160"/>
  <c r="AU145"/>
  <c r="AQ145"/>
  <c r="AR145" s="1"/>
  <c r="AS147"/>
  <c r="AP147"/>
  <c r="CF103"/>
  <c r="AP150"/>
  <c r="AS150"/>
  <c r="CF75"/>
  <c r="AP162"/>
  <c r="AS162"/>
  <c r="AP164"/>
  <c r="AS164"/>
  <c r="CF80"/>
  <c r="AU165"/>
  <c r="AQ165"/>
  <c r="AR165" s="1"/>
  <c r="AP168"/>
  <c r="AS168"/>
  <c r="CF84"/>
  <c r="AU169"/>
  <c r="AQ169"/>
  <c r="AR169" s="1"/>
  <c r="AU173"/>
  <c r="AQ173"/>
  <c r="AR173" s="1"/>
  <c r="AP177"/>
  <c r="AS177"/>
  <c r="CF108"/>
  <c r="AU186"/>
  <c r="AQ186"/>
  <c r="AR186" s="1"/>
  <c r="AP188"/>
  <c r="AS188"/>
  <c r="CF151"/>
  <c r="AU189"/>
  <c r="AQ189"/>
  <c r="AR189" s="1"/>
  <c r="AS191"/>
  <c r="AP191"/>
  <c r="CF111"/>
  <c r="AU205"/>
  <c r="AQ205"/>
  <c r="AR205" s="1"/>
  <c r="AS207"/>
  <c r="AP207"/>
  <c r="CF117"/>
  <c r="AP212"/>
  <c r="AS212"/>
  <c r="CF122"/>
  <c r="AU214"/>
  <c r="AQ214"/>
  <c r="AR214" s="1"/>
  <c r="AP216"/>
  <c r="AS216"/>
  <c r="AU218"/>
  <c r="AQ218"/>
  <c r="AR218" s="1"/>
  <c r="AP220"/>
  <c r="AS220"/>
  <c r="AS222"/>
  <c r="AP222"/>
  <c r="AU178"/>
  <c r="AQ178"/>
  <c r="AR178" s="1"/>
  <c r="AU185"/>
  <c r="AQ185"/>
  <c r="AR185" s="1"/>
  <c r="AU192"/>
  <c r="AQ192"/>
  <c r="AR192" s="1"/>
  <c r="AP194"/>
  <c r="AS194"/>
  <c r="CF114"/>
  <c r="AU196"/>
  <c r="AQ196"/>
  <c r="AR196" s="1"/>
  <c r="AP198"/>
  <c r="AS198"/>
  <c r="AU200"/>
  <c r="AQ200"/>
  <c r="AR200" s="1"/>
  <c r="AP202"/>
  <c r="AS202"/>
  <c r="AU204"/>
  <c r="AQ204"/>
  <c r="AR204" s="1"/>
  <c r="AP206"/>
  <c r="AS206"/>
  <c r="CF116"/>
  <c r="X172"/>
  <c r="AK172" s="1"/>
  <c r="R172"/>
  <c r="Z172" s="1"/>
  <c r="AM172" s="1"/>
  <c r="AO172"/>
  <c r="CX172"/>
  <c r="CY172" s="1"/>
  <c r="CZ172"/>
  <c r="AV172"/>
  <c r="AS174"/>
  <c r="AP174"/>
  <c r="CF105"/>
  <c r="X180"/>
  <c r="AK180" s="1"/>
  <c r="R180"/>
  <c r="Z180" s="1"/>
  <c r="AM180" s="1"/>
  <c r="AP224"/>
  <c r="AS224"/>
  <c r="CF136"/>
  <c r="AU225"/>
  <c r="AQ225"/>
  <c r="AR225" s="1"/>
  <c r="AS227"/>
  <c r="AP227"/>
  <c r="CF149"/>
  <c r="AU233"/>
  <c r="AQ233"/>
  <c r="AR233" s="1"/>
  <c r="AS235"/>
  <c r="AP235"/>
  <c r="CF154"/>
  <c r="AS253"/>
  <c r="AP253"/>
  <c r="CF161"/>
  <c r="AU234"/>
  <c r="AQ234"/>
  <c r="AR234" s="1"/>
  <c r="AP236"/>
  <c r="AS236"/>
  <c r="CF125"/>
  <c r="AU238"/>
  <c r="AQ238"/>
  <c r="AR238" s="1"/>
  <c r="AP240"/>
  <c r="AS240"/>
  <c r="AU242"/>
  <c r="AQ242"/>
  <c r="AR242" s="1"/>
  <c r="AP244"/>
  <c r="AS244"/>
  <c r="AU246"/>
  <c r="AQ246"/>
  <c r="AR246" s="1"/>
  <c r="AU248"/>
  <c r="AQ248"/>
  <c r="AR248" s="1"/>
  <c r="AS223"/>
  <c r="AP223"/>
  <c r="CF156"/>
  <c r="AU267"/>
  <c r="AQ267"/>
  <c r="AR267" s="1"/>
  <c r="AS269"/>
  <c r="AP269"/>
  <c r="CF166"/>
  <c r="AS275"/>
  <c r="AP275"/>
  <c r="AO252"/>
  <c r="CX252"/>
  <c r="CY252" s="1"/>
  <c r="AV252"/>
  <c r="CZ252"/>
  <c r="CE160"/>
  <c r="AP254"/>
  <c r="AS254"/>
  <c r="CF162"/>
  <c r="AU256"/>
  <c r="AQ256"/>
  <c r="AR256" s="1"/>
  <c r="AP258"/>
  <c r="AS258"/>
  <c r="AU260"/>
  <c r="AQ260"/>
  <c r="AR260" s="1"/>
  <c r="AP262"/>
  <c r="AS262"/>
  <c r="AU264"/>
  <c r="AQ264"/>
  <c r="AR264" s="1"/>
  <c r="AP266"/>
  <c r="AS266"/>
  <c r="CF163"/>
  <c r="AU272"/>
  <c r="AQ272"/>
  <c r="AR272" s="1"/>
  <c r="AP274"/>
  <c r="AS274"/>
  <c r="AU276"/>
  <c r="AQ276"/>
  <c r="AR276" s="1"/>
  <c r="AP278"/>
  <c r="AS278"/>
  <c r="AU280"/>
  <c r="AQ280"/>
  <c r="AR280" s="1"/>
  <c r="AP282"/>
  <c r="AS282"/>
  <c r="AU284"/>
  <c r="AQ284"/>
  <c r="AR284" s="1"/>
  <c r="AP286"/>
  <c r="AS286"/>
  <c r="AU288"/>
  <c r="AQ288"/>
  <c r="AR288" s="1"/>
  <c r="AP289"/>
  <c r="AS289"/>
  <c r="AU291"/>
  <c r="AQ291"/>
  <c r="AR291" s="1"/>
  <c r="AP293"/>
  <c r="AS293"/>
  <c r="CF172"/>
  <c r="AU290"/>
  <c r="AQ290"/>
  <c r="AR290" s="1"/>
  <c r="AS292"/>
  <c r="AP292"/>
  <c r="CF177"/>
  <c r="AU298"/>
  <c r="AQ298"/>
  <c r="AR298" s="1"/>
  <c r="AS290"/>
  <c r="AP290"/>
  <c r="AU296"/>
  <c r="AQ296"/>
  <c r="AR296" s="1"/>
  <c r="AS298"/>
  <c r="AP298"/>
  <c r="CF179"/>
  <c r="S308"/>
  <c r="S319" s="1"/>
  <c r="M308"/>
  <c r="M319" s="1"/>
  <c r="W302"/>
  <c r="W308"/>
  <c r="N308"/>
  <c r="N319" s="1"/>
  <c r="Z29"/>
  <c r="AU44"/>
  <c r="AQ44"/>
  <c r="AR44" s="1"/>
  <c r="AU46"/>
  <c r="AQ46"/>
  <c r="AR46" s="1"/>
  <c r="AU48"/>
  <c r="AQ48"/>
  <c r="AR48" s="1"/>
  <c r="AP59"/>
  <c r="CF61"/>
  <c r="AS59"/>
  <c r="AU61"/>
  <c r="AQ61"/>
  <c r="AR61" s="1"/>
  <c r="AU70"/>
  <c r="AQ70"/>
  <c r="AR70" s="1"/>
  <c r="AP72"/>
  <c r="AS72"/>
  <c r="CF51"/>
  <c r="AU74"/>
  <c r="AQ74"/>
  <c r="AR74" s="1"/>
  <c r="AU76"/>
  <c r="AQ76"/>
  <c r="AR76" s="1"/>
  <c r="AU78"/>
  <c r="AQ78"/>
  <c r="AR78" s="1"/>
  <c r="AU80"/>
  <c r="AQ80"/>
  <c r="AR80" s="1"/>
  <c r="AU82"/>
  <c r="AQ82"/>
  <c r="AR82" s="1"/>
  <c r="AP84"/>
  <c r="AS84"/>
  <c r="CF53"/>
  <c r="AP86"/>
  <c r="AS86"/>
  <c r="CF55"/>
  <c r="AP88"/>
  <c r="AS88"/>
  <c r="CF56"/>
  <c r="AP90"/>
  <c r="AS90"/>
  <c r="AU92"/>
  <c r="AQ92"/>
  <c r="AR92" s="1"/>
  <c r="AP94"/>
  <c r="AS94"/>
  <c r="AU96"/>
  <c r="AQ96"/>
  <c r="AR96" s="1"/>
  <c r="AP98"/>
  <c r="AS98"/>
  <c r="AU108"/>
  <c r="AQ108"/>
  <c r="AR108" s="1"/>
  <c r="CF128"/>
  <c r="AP110"/>
  <c r="AS110"/>
  <c r="AP112"/>
  <c r="AS112"/>
  <c r="AP114"/>
  <c r="AS114"/>
  <c r="AU116"/>
  <c r="AQ116"/>
  <c r="AR116" s="1"/>
  <c r="AU117"/>
  <c r="AQ117"/>
  <c r="AR117" s="1"/>
  <c r="AU123"/>
  <c r="AQ123"/>
  <c r="AR123" s="1"/>
  <c r="AP124"/>
  <c r="AS124"/>
  <c r="AU126"/>
  <c r="AQ126"/>
  <c r="AR126" s="1"/>
  <c r="AU130"/>
  <c r="AQ130"/>
  <c r="AR130" s="1"/>
  <c r="AU132"/>
  <c r="AQ132"/>
  <c r="AR132" s="1"/>
  <c r="AU134"/>
  <c r="AQ134"/>
  <c r="AR134" s="1"/>
  <c r="AU136"/>
  <c r="AQ136"/>
  <c r="AR136" s="1"/>
  <c r="AU138"/>
  <c r="AQ138"/>
  <c r="AR138" s="1"/>
  <c r="AU140"/>
  <c r="AQ140"/>
  <c r="AR140" s="1"/>
  <c r="AP142"/>
  <c r="AS142"/>
  <c r="AP152"/>
  <c r="AS152"/>
  <c r="CF77"/>
  <c r="AU153"/>
  <c r="AQ153"/>
  <c r="AR153" s="1"/>
  <c r="AU156"/>
  <c r="AQ156"/>
  <c r="AR156" s="1"/>
  <c r="AU158"/>
  <c r="AQ158"/>
  <c r="AR158" s="1"/>
  <c r="AU160"/>
  <c r="AQ160"/>
  <c r="AR160" s="1"/>
  <c r="AP175"/>
  <c r="AS175"/>
  <c r="CF106"/>
  <c r="AU129"/>
  <c r="AQ129"/>
  <c r="AR129" s="1"/>
  <c r="AS141"/>
  <c r="AP141"/>
  <c r="AU147"/>
  <c r="AQ147"/>
  <c r="AR147" s="1"/>
  <c r="AS149"/>
  <c r="AP149"/>
  <c r="AU150"/>
  <c r="AQ150"/>
  <c r="AR150" s="1"/>
  <c r="AU162"/>
  <c r="AQ162"/>
  <c r="AR162" s="1"/>
  <c r="AS165"/>
  <c r="AP165"/>
  <c r="CF81"/>
  <c r="AU166"/>
  <c r="AQ166"/>
  <c r="AR166" s="1"/>
  <c r="AS169"/>
  <c r="AP169"/>
  <c r="CF85"/>
  <c r="AU170"/>
  <c r="AQ170"/>
  <c r="AR170" s="1"/>
  <c r="AU171"/>
  <c r="AQ171"/>
  <c r="AR171" s="1"/>
  <c r="AU179"/>
  <c r="AQ179"/>
  <c r="AR179" s="1"/>
  <c r="AP173"/>
  <c r="AS173"/>
  <c r="CF104"/>
  <c r="AU184"/>
  <c r="AQ184"/>
  <c r="AR184" s="1"/>
  <c r="AP186"/>
  <c r="AS186"/>
  <c r="CF134"/>
  <c r="AS189"/>
  <c r="AP189"/>
  <c r="CF152"/>
  <c r="AU195"/>
  <c r="AQ195"/>
  <c r="AR195" s="1"/>
  <c r="AS197"/>
  <c r="AP197"/>
  <c r="AU199"/>
  <c r="AQ199"/>
  <c r="AR199" s="1"/>
  <c r="AS201"/>
  <c r="AP201"/>
  <c r="AU203"/>
  <c r="AQ203"/>
  <c r="AR203" s="1"/>
  <c r="AS205"/>
  <c r="AP205"/>
  <c r="CF155"/>
  <c r="AU183"/>
  <c r="AQ183"/>
  <c r="AR183" s="1"/>
  <c r="AU194"/>
  <c r="AQ194"/>
  <c r="AR194" s="1"/>
  <c r="AP196"/>
  <c r="AS196"/>
  <c r="AU198"/>
  <c r="AQ198"/>
  <c r="AR198" s="1"/>
  <c r="AP200"/>
  <c r="AS200"/>
  <c r="AU202"/>
  <c r="AQ202"/>
  <c r="AR202" s="1"/>
  <c r="AP204"/>
  <c r="AS204"/>
  <c r="AU210"/>
  <c r="AQ210"/>
  <c r="AR210" s="1"/>
  <c r="AS225"/>
  <c r="AP225"/>
  <c r="CF137"/>
  <c r="AU235"/>
  <c r="AQ235"/>
  <c r="AR235" s="1"/>
  <c r="AS237"/>
  <c r="AP237"/>
  <c r="CF126"/>
  <c r="AU239"/>
  <c r="AQ239"/>
  <c r="AR239" s="1"/>
  <c r="AS241"/>
  <c r="AP241"/>
  <c r="AU243"/>
  <c r="AQ243"/>
  <c r="AR243" s="1"/>
  <c r="AS245"/>
  <c r="AP245"/>
  <c r="AP249"/>
  <c r="AS249"/>
  <c r="CF159"/>
  <c r="AP226"/>
  <c r="AS226"/>
  <c r="CF148"/>
  <c r="AU232"/>
  <c r="AQ232"/>
  <c r="AR232" s="1"/>
  <c r="AP234"/>
  <c r="AS234"/>
  <c r="CF153"/>
  <c r="AS255"/>
  <c r="AP255"/>
  <c r="CF176"/>
  <c r="AU257"/>
  <c r="AQ257"/>
  <c r="AR257" s="1"/>
  <c r="AS259"/>
  <c r="AP259"/>
  <c r="AU261"/>
  <c r="AQ261"/>
  <c r="AR261" s="1"/>
  <c r="AS263"/>
  <c r="AP263"/>
  <c r="AU265"/>
  <c r="AQ265"/>
  <c r="AR265" s="1"/>
  <c r="AS267"/>
  <c r="AP267"/>
  <c r="CF164"/>
  <c r="X250"/>
  <c r="AK250" s="1"/>
  <c r="R250"/>
  <c r="Z250" s="1"/>
  <c r="AM250" s="1"/>
  <c r="AU254"/>
  <c r="AQ254"/>
  <c r="AR254" s="1"/>
  <c r="AP256"/>
  <c r="AS256"/>
  <c r="AU258"/>
  <c r="AQ258"/>
  <c r="AR258" s="1"/>
  <c r="AP260"/>
  <c r="AS260"/>
  <c r="AU262"/>
  <c r="AQ262"/>
  <c r="AR262" s="1"/>
  <c r="AP264"/>
  <c r="AS264"/>
  <c r="AU270"/>
  <c r="AQ270"/>
  <c r="AR270" s="1"/>
  <c r="AP272"/>
  <c r="AS272"/>
  <c r="CF169"/>
  <c r="AU274"/>
  <c r="AQ274"/>
  <c r="AR274" s="1"/>
  <c r="AP276"/>
  <c r="AS276"/>
  <c r="AU278"/>
  <c r="AQ278"/>
  <c r="AR278" s="1"/>
  <c r="AP280"/>
  <c r="AS280"/>
  <c r="AU282"/>
  <c r="AQ282"/>
  <c r="AR282" s="1"/>
  <c r="AP284"/>
  <c r="AS284"/>
  <c r="AU286"/>
  <c r="AQ286"/>
  <c r="AR286" s="1"/>
  <c r="AP288"/>
  <c r="AS288"/>
  <c r="AU289"/>
  <c r="AQ289"/>
  <c r="AR289" s="1"/>
  <c r="AP291"/>
  <c r="AS291"/>
  <c r="AU297"/>
  <c r="AQ297"/>
  <c r="AR297" s="1"/>
  <c r="AJ308"/>
  <c r="AJ313" s="1"/>
  <c r="AJ307"/>
  <c r="AJ312" s="1"/>
  <c r="AJ302"/>
  <c r="AO40"/>
  <c r="CZ40"/>
  <c r="CX40"/>
  <c r="CY40" s="1"/>
  <c r="CE40"/>
  <c r="AV40"/>
  <c r="V308"/>
  <c r="V304"/>
  <c r="V305" s="1"/>
  <c r="V302"/>
  <c r="M311" s="1"/>
  <c r="N309" s="1"/>
  <c r="V307"/>
  <c r="AI40"/>
  <c r="AU63"/>
  <c r="AQ63"/>
  <c r="AR63" s="1"/>
  <c r="AU87"/>
  <c r="AQ87"/>
  <c r="AR87" s="1"/>
  <c r="AS89"/>
  <c r="AP89"/>
  <c r="CF57"/>
  <c r="AS91"/>
  <c r="AP91"/>
  <c r="AU93"/>
  <c r="AQ93"/>
  <c r="AR93" s="1"/>
  <c r="AS95"/>
  <c r="AP95"/>
  <c r="AU97"/>
  <c r="AQ97"/>
  <c r="AR97" s="1"/>
  <c r="AS99"/>
  <c r="AP99"/>
  <c r="AS101"/>
  <c r="AP101"/>
  <c r="CF89"/>
  <c r="AS103"/>
  <c r="AP103"/>
  <c r="CF65"/>
  <c r="AS105"/>
  <c r="AP105"/>
  <c r="CF67"/>
  <c r="AS107"/>
  <c r="AP107"/>
  <c r="AP61"/>
  <c r="CF63"/>
  <c r="AS61"/>
  <c r="AU62"/>
  <c r="AQ62"/>
  <c r="AR62" s="1"/>
  <c r="AU66"/>
  <c r="AQ66"/>
  <c r="AR66" s="1"/>
  <c r="AP68"/>
  <c r="AS68"/>
  <c r="CF49"/>
  <c r="AP70"/>
  <c r="CF93"/>
  <c r="AS70"/>
  <c r="AU72"/>
  <c r="AQ72"/>
  <c r="AR72" s="1"/>
  <c r="AU73"/>
  <c r="AQ73"/>
  <c r="AR73" s="1"/>
  <c r="AU75"/>
  <c r="AQ75"/>
  <c r="AR75" s="1"/>
  <c r="AU77"/>
  <c r="AQ77"/>
  <c r="AR77" s="1"/>
  <c r="AU79"/>
  <c r="AQ79"/>
  <c r="AR79" s="1"/>
  <c r="AU81"/>
  <c r="AQ81"/>
  <c r="AR81" s="1"/>
  <c r="AU84"/>
  <c r="AQ84"/>
  <c r="AR84" s="1"/>
  <c r="AU86"/>
  <c r="AQ86"/>
  <c r="AR86" s="1"/>
  <c r="AU90"/>
  <c r="AQ90"/>
  <c r="AR90" s="1"/>
  <c r="AP92"/>
  <c r="AS92"/>
  <c r="AU94"/>
  <c r="AQ94"/>
  <c r="AR94" s="1"/>
  <c r="AP96"/>
  <c r="AS96"/>
  <c r="AU98"/>
  <c r="AQ98"/>
  <c r="AR98" s="1"/>
  <c r="AP108"/>
  <c r="AS108"/>
  <c r="AU112"/>
  <c r="AQ112"/>
  <c r="AR112" s="1"/>
  <c r="AU114"/>
  <c r="AQ114"/>
  <c r="AR114" s="1"/>
  <c r="CF140"/>
  <c r="AP116"/>
  <c r="AS116"/>
  <c r="AU118"/>
  <c r="AQ118"/>
  <c r="AR118" s="1"/>
  <c r="AP120"/>
  <c r="CF96"/>
  <c r="AS120"/>
  <c r="AP122"/>
  <c r="CF98"/>
  <c r="AS122"/>
  <c r="AU124"/>
  <c r="AQ124"/>
  <c r="AR124" s="1"/>
  <c r="CF142"/>
  <c r="AP126"/>
  <c r="AS126"/>
  <c r="AP132"/>
  <c r="AS132"/>
  <c r="AP134"/>
  <c r="AS134"/>
  <c r="AP136"/>
  <c r="AS136"/>
  <c r="AP138"/>
  <c r="AS138"/>
  <c r="AP140"/>
  <c r="AS140"/>
  <c r="AU142"/>
  <c r="AQ142"/>
  <c r="AR142" s="1"/>
  <c r="AP144"/>
  <c r="AS144"/>
  <c r="CF100"/>
  <c r="AS151"/>
  <c r="AP151"/>
  <c r="CF76"/>
  <c r="AU152"/>
  <c r="AQ152"/>
  <c r="AR152" s="1"/>
  <c r="AS155"/>
  <c r="AP155"/>
  <c r="CF129"/>
  <c r="AU157"/>
  <c r="AQ157"/>
  <c r="AR157" s="1"/>
  <c r="AU159"/>
  <c r="AQ159"/>
  <c r="AR159" s="1"/>
  <c r="AU175"/>
  <c r="AQ175"/>
  <c r="AR175" s="1"/>
  <c r="AU127"/>
  <c r="AQ127"/>
  <c r="AR127" s="1"/>
  <c r="AU141"/>
  <c r="AQ141"/>
  <c r="AR141" s="1"/>
  <c r="AS143"/>
  <c r="AP143"/>
  <c r="CF99"/>
  <c r="AU148"/>
  <c r="AQ148"/>
  <c r="AR148" s="1"/>
  <c r="AU149"/>
  <c r="AQ149"/>
  <c r="AR149" s="1"/>
  <c r="AU161"/>
  <c r="AQ161"/>
  <c r="AR161" s="1"/>
  <c r="AU163"/>
  <c r="AQ163"/>
  <c r="AR163" s="1"/>
  <c r="AP166"/>
  <c r="AS166"/>
  <c r="CF82"/>
  <c r="AU167"/>
  <c r="AQ167"/>
  <c r="AR167" s="1"/>
  <c r="AP170"/>
  <c r="CF144"/>
  <c r="AS170"/>
  <c r="AP171"/>
  <c r="AS171"/>
  <c r="CF145"/>
  <c r="AP179"/>
  <c r="CF146"/>
  <c r="AS179"/>
  <c r="AU182"/>
  <c r="AQ182"/>
  <c r="AR182" s="1"/>
  <c r="AP184"/>
  <c r="AS184"/>
  <c r="CF132"/>
  <c r="AU193"/>
  <c r="AQ193"/>
  <c r="AR193" s="1"/>
  <c r="AS195"/>
  <c r="AP195"/>
  <c r="CF115"/>
  <c r="AU197"/>
  <c r="AQ197"/>
  <c r="AR197" s="1"/>
  <c r="AS199"/>
  <c r="AP199"/>
  <c r="AU201"/>
  <c r="AQ201"/>
  <c r="AR201" s="1"/>
  <c r="AS203"/>
  <c r="AP203"/>
  <c r="AU209"/>
  <c r="AQ209"/>
  <c r="AR209" s="1"/>
  <c r="AU181"/>
  <c r="AQ181"/>
  <c r="AR181" s="1"/>
  <c r="AP190"/>
  <c r="AS190"/>
  <c r="CF110"/>
  <c r="AU208"/>
  <c r="AQ208"/>
  <c r="AR208" s="1"/>
  <c r="AP210"/>
  <c r="AS210"/>
  <c r="CF120"/>
  <c r="AU211"/>
  <c r="AQ211"/>
  <c r="AR211" s="1"/>
  <c r="AS213"/>
  <c r="AP213"/>
  <c r="AU215"/>
  <c r="AQ215"/>
  <c r="AR215" s="1"/>
  <c r="AS217"/>
  <c r="AP217"/>
  <c r="AU219"/>
  <c r="AQ219"/>
  <c r="AR219" s="1"/>
  <c r="AS221"/>
  <c r="AP221"/>
  <c r="CZ180"/>
  <c r="CX180"/>
  <c r="CY180" s="1"/>
  <c r="AO180"/>
  <c r="AV180"/>
  <c r="CE150"/>
  <c r="AU229"/>
  <c r="AQ229"/>
  <c r="AR229" s="1"/>
  <c r="AS231"/>
  <c r="AP231"/>
  <c r="AU237"/>
  <c r="AQ237"/>
  <c r="AR237" s="1"/>
  <c r="AS239"/>
  <c r="AP239"/>
  <c r="AU241"/>
  <c r="AQ241"/>
  <c r="AR241" s="1"/>
  <c r="AS243"/>
  <c r="AP243"/>
  <c r="AU245"/>
  <c r="AQ245"/>
  <c r="AR245" s="1"/>
  <c r="AS247"/>
  <c r="AP247"/>
  <c r="CF157"/>
  <c r="AU249"/>
  <c r="AQ249"/>
  <c r="AR249" s="1"/>
  <c r="AP251"/>
  <c r="AS251"/>
  <c r="CF171"/>
  <c r="AU223"/>
  <c r="AQ223"/>
  <c r="AR223" s="1"/>
  <c r="AU226"/>
  <c r="AQ226"/>
  <c r="AR226" s="1"/>
  <c r="AP228"/>
  <c r="AS228"/>
  <c r="CF138"/>
  <c r="AU230"/>
  <c r="AQ230"/>
  <c r="AR230" s="1"/>
  <c r="AP232"/>
  <c r="AS232"/>
  <c r="CF123"/>
  <c r="AS248"/>
  <c r="AP248"/>
  <c r="CF158"/>
  <c r="AU255"/>
  <c r="AQ255"/>
  <c r="AR255" s="1"/>
  <c r="AS257"/>
  <c r="AP257"/>
  <c r="AU259"/>
  <c r="AQ259"/>
  <c r="AR259" s="1"/>
  <c r="AS261"/>
  <c r="AP261"/>
  <c r="AU263"/>
  <c r="AQ263"/>
  <c r="AR263" s="1"/>
  <c r="AS265"/>
  <c r="AP265"/>
  <c r="AU271"/>
  <c r="AQ271"/>
  <c r="AR271" s="1"/>
  <c r="AS273"/>
  <c r="AP273"/>
  <c r="X252"/>
  <c r="AK252" s="1"/>
  <c r="R252"/>
  <c r="Z252" s="1"/>
  <c r="AM252" s="1"/>
  <c r="AU268"/>
  <c r="AQ268"/>
  <c r="AR268" s="1"/>
  <c r="AP270"/>
  <c r="AS270"/>
  <c r="CF167"/>
  <c r="AU277"/>
  <c r="AQ277"/>
  <c r="AR277" s="1"/>
  <c r="AS279"/>
  <c r="AP279"/>
  <c r="AU281"/>
  <c r="AQ281"/>
  <c r="AR281" s="1"/>
  <c r="AS283"/>
  <c r="AP283"/>
  <c r="AU285"/>
  <c r="AQ285"/>
  <c r="AR285" s="1"/>
  <c r="AS287"/>
  <c r="AP287"/>
  <c r="AU295"/>
  <c r="AQ295"/>
  <c r="AR295" s="1"/>
  <c r="AP297"/>
  <c r="AS297"/>
  <c r="CF178"/>
  <c r="AU294"/>
  <c r="AQ294"/>
  <c r="AR294" s="1"/>
  <c r="AS296"/>
  <c r="AP296"/>
  <c r="CF175"/>
  <c r="AU292"/>
  <c r="AQ292"/>
  <c r="AR292" s="1"/>
  <c r="AS294"/>
  <c r="AP294"/>
  <c r="CF173"/>
  <c r="S307"/>
  <c r="S318" s="1"/>
  <c r="M307"/>
  <c r="M318" s="1"/>
  <c r="W304"/>
  <c r="W305" s="1"/>
  <c r="W307"/>
  <c r="N307"/>
  <c r="N318" s="1"/>
  <c r="W29" i="13" l="1"/>
  <c r="AI307" i="14"/>
  <c r="AI312" s="1"/>
  <c r="AI302"/>
  <c r="AI308"/>
  <c r="AI313" s="1"/>
  <c r="AN308"/>
  <c r="AN313" s="1"/>
  <c r="AN307"/>
  <c r="AN312" s="1"/>
  <c r="AN302"/>
  <c r="Z308"/>
  <c r="Z304"/>
  <c r="Z305" s="1"/>
  <c r="Z302"/>
  <c r="M315" s="1"/>
  <c r="R309" s="1"/>
  <c r="Z307"/>
  <c r="M309"/>
  <c r="M26"/>
  <c r="R308"/>
  <c r="R319" s="1"/>
  <c r="X307"/>
  <c r="X304"/>
  <c r="X305" s="1"/>
  <c r="M302"/>
  <c r="N303" s="1"/>
  <c r="M312"/>
  <c r="S309"/>
  <c r="M28"/>
  <c r="AH308"/>
  <c r="AH313" s="1"/>
  <c r="AH307"/>
  <c r="AH312" s="1"/>
  <c r="AH302"/>
  <c r="AL308"/>
  <c r="AL313" s="1"/>
  <c r="AL307"/>
  <c r="AL312" s="1"/>
  <c r="AL302"/>
  <c r="AK307"/>
  <c r="AK312" s="1"/>
  <c r="AK302"/>
  <c r="AK308"/>
  <c r="AK313" s="1"/>
  <c r="R307"/>
  <c r="R318" s="1"/>
  <c r="X302"/>
  <c r="M313" s="1"/>
  <c r="P309" s="1"/>
  <c r="X308"/>
  <c r="AH328" i="13"/>
  <c r="AH335" s="1"/>
  <c r="AH327"/>
  <c r="AH334" s="1"/>
  <c r="AH322"/>
  <c r="M329"/>
  <c r="M26"/>
  <c r="M322"/>
  <c r="N323" s="1"/>
  <c r="M332"/>
  <c r="AI327"/>
  <c r="AI334" s="1"/>
  <c r="AI322"/>
  <c r="AI328"/>
  <c r="AI335" s="1"/>
  <c r="AL328"/>
  <c r="AL335" s="1"/>
  <c r="AL327"/>
  <c r="AL334" s="1"/>
  <c r="AL322"/>
  <c r="AN328"/>
  <c r="AN335" s="1"/>
  <c r="AN327"/>
  <c r="AN334" s="1"/>
  <c r="AN322"/>
  <c r="S329"/>
  <c r="M28"/>
  <c r="AK327"/>
  <c r="AK334" s="1"/>
  <c r="AK322"/>
  <c r="AK328"/>
  <c r="AK335" s="1"/>
  <c r="Z328"/>
  <c r="Z324"/>
  <c r="Z325" s="1"/>
  <c r="Z322"/>
  <c r="M335" s="1"/>
  <c r="R329" s="1"/>
  <c r="Z327"/>
  <c r="X327"/>
  <c r="X324"/>
  <c r="X325" s="1"/>
  <c r="R328"/>
  <c r="R339" s="1"/>
  <c r="X322"/>
  <c r="M333" s="1"/>
  <c r="P329" s="1"/>
  <c r="X328"/>
  <c r="R327"/>
  <c r="R338" s="1"/>
  <c r="CG285" i="12"/>
  <c r="CI285" s="1"/>
  <c r="CK285"/>
  <c r="CC199"/>
  <c r="CG180"/>
  <c r="CI180" s="1"/>
  <c r="CK180"/>
  <c r="CC82"/>
  <c r="CK172"/>
  <c r="CC121"/>
  <c r="CG172"/>
  <c r="CI172" s="1"/>
  <c r="CK164"/>
  <c r="CC77"/>
  <c r="CG164"/>
  <c r="CI164" s="1"/>
  <c r="CK160"/>
  <c r="CC73"/>
  <c r="CG160"/>
  <c r="CI160" s="1"/>
  <c r="CG155"/>
  <c r="CI155" s="1"/>
  <c r="CK155"/>
  <c r="CC117"/>
  <c r="CK287"/>
  <c r="CC201"/>
  <c r="CG287"/>
  <c r="CI287" s="1"/>
  <c r="CK182"/>
  <c r="CC84"/>
  <c r="CG182"/>
  <c r="CI182" s="1"/>
  <c r="CK178"/>
  <c r="CC80"/>
  <c r="CG178"/>
  <c r="CI178" s="1"/>
  <c r="CG174"/>
  <c r="CI174" s="1"/>
  <c r="CK174"/>
  <c r="CC123"/>
  <c r="CG169"/>
  <c r="CI169" s="1"/>
  <c r="CK169"/>
  <c r="CC118"/>
  <c r="CG162"/>
  <c r="CI162" s="1"/>
  <c r="CK162"/>
  <c r="CC75"/>
  <c r="W29"/>
  <c r="CK312"/>
  <c r="CG312"/>
  <c r="CI312" s="1"/>
  <c r="CK295"/>
  <c r="CG295"/>
  <c r="CI295" s="1"/>
  <c r="CK292"/>
  <c r="CG292"/>
  <c r="CI292" s="1"/>
  <c r="CK148"/>
  <c r="CG148"/>
  <c r="CI148" s="1"/>
  <c r="CK144"/>
  <c r="CG144"/>
  <c r="CI144" s="1"/>
  <c r="CK140"/>
  <c r="CG140"/>
  <c r="CI140" s="1"/>
  <c r="AH328"/>
  <c r="AH335" s="1"/>
  <c r="AH327"/>
  <c r="AH334" s="1"/>
  <c r="AH322"/>
  <c r="BZ40"/>
  <c r="CK278"/>
  <c r="CG278"/>
  <c r="CI278" s="1"/>
  <c r="CK226"/>
  <c r="CG226"/>
  <c r="CI226" s="1"/>
  <c r="CC136"/>
  <c r="CK222"/>
  <c r="CG222"/>
  <c r="CI222" s="1"/>
  <c r="CC132"/>
  <c r="CK220"/>
  <c r="CG220"/>
  <c r="CI220" s="1"/>
  <c r="CK143"/>
  <c r="CG143"/>
  <c r="CI143" s="1"/>
  <c r="CK139"/>
  <c r="CG139"/>
  <c r="CI139" s="1"/>
  <c r="CK308"/>
  <c r="CG308"/>
  <c r="CI308" s="1"/>
  <c r="AN328"/>
  <c r="AN335" s="1"/>
  <c r="AN327"/>
  <c r="AN334" s="1"/>
  <c r="AN322"/>
  <c r="CD40"/>
  <c r="CK290"/>
  <c r="CG290"/>
  <c r="CI290" s="1"/>
  <c r="CC204"/>
  <c r="CK286"/>
  <c r="CG286"/>
  <c r="CI286" s="1"/>
  <c r="CC200"/>
  <c r="CK282"/>
  <c r="CG282"/>
  <c r="CI282" s="1"/>
  <c r="CK216"/>
  <c r="CG216"/>
  <c r="CI216" s="1"/>
  <c r="CC168"/>
  <c r="CK156"/>
  <c r="CG156"/>
  <c r="CI156" s="1"/>
  <c r="CC150"/>
  <c r="AL328"/>
  <c r="AL335" s="1"/>
  <c r="AL327"/>
  <c r="AL334" s="1"/>
  <c r="AL322"/>
  <c r="X327"/>
  <c r="X324"/>
  <c r="X325" s="1"/>
  <c r="R328"/>
  <c r="R339" s="1"/>
  <c r="CH322"/>
  <c r="M322"/>
  <c r="N323" s="1"/>
  <c r="M332"/>
  <c r="CK310"/>
  <c r="CG310"/>
  <c r="CI310" s="1"/>
  <c r="M329"/>
  <c r="M26"/>
  <c r="CK224"/>
  <c r="CG224"/>
  <c r="CI224" s="1"/>
  <c r="CC134"/>
  <c r="CK313"/>
  <c r="CG313"/>
  <c r="CI313" s="1"/>
  <c r="CC209"/>
  <c r="CK306"/>
  <c r="CG306"/>
  <c r="CI306" s="1"/>
  <c r="CK293"/>
  <c r="CG293"/>
  <c r="CI293" s="1"/>
  <c r="CK288"/>
  <c r="CG288"/>
  <c r="CI288" s="1"/>
  <c r="CC202"/>
  <c r="CK284"/>
  <c r="CG284"/>
  <c r="CI284" s="1"/>
  <c r="CC198"/>
  <c r="CK280"/>
  <c r="CG280"/>
  <c r="CI280" s="1"/>
  <c r="CK146"/>
  <c r="CG146"/>
  <c r="CI146" s="1"/>
  <c r="CK142"/>
  <c r="CG142"/>
  <c r="CI142" s="1"/>
  <c r="CK138"/>
  <c r="CG138"/>
  <c r="CI138" s="1"/>
  <c r="CC71"/>
  <c r="AK327"/>
  <c r="AK334" s="1"/>
  <c r="AK322"/>
  <c r="AK328"/>
  <c r="AK335" s="1"/>
  <c r="CK40"/>
  <c r="CG40"/>
  <c r="CI40" s="1"/>
  <c r="CC40"/>
  <c r="Z328"/>
  <c r="Z324"/>
  <c r="Z325" s="1"/>
  <c r="Z322"/>
  <c r="M335" s="1"/>
  <c r="R329" s="1"/>
  <c r="Z327"/>
  <c r="AM40"/>
  <c r="S329"/>
  <c r="M28"/>
  <c r="CK218"/>
  <c r="CG218"/>
  <c r="CI218" s="1"/>
  <c r="CC170"/>
  <c r="CK145"/>
  <c r="CG145"/>
  <c r="CI145" s="1"/>
  <c r="CK141"/>
  <c r="CG141"/>
  <c r="CI141" s="1"/>
  <c r="CK137"/>
  <c r="CG137"/>
  <c r="CI137" s="1"/>
  <c r="CC70"/>
  <c r="AI327"/>
  <c r="AI334" s="1"/>
  <c r="AI322"/>
  <c r="AI328"/>
  <c r="AI335" s="1"/>
  <c r="CA40"/>
  <c r="X322"/>
  <c r="M333" s="1"/>
  <c r="P329" s="1"/>
  <c r="X328"/>
  <c r="R327"/>
  <c r="R338" s="1"/>
  <c r="CJ322"/>
  <c r="CT296" i="11"/>
  <c r="CU296" s="1"/>
  <c r="AT296"/>
  <c r="CT297"/>
  <c r="CU297" s="1"/>
  <c r="AT297"/>
  <c r="CT273"/>
  <c r="CU273" s="1"/>
  <c r="AT273"/>
  <c r="CT265"/>
  <c r="CU265" s="1"/>
  <c r="AT265"/>
  <c r="CT261"/>
  <c r="CU261" s="1"/>
  <c r="AT261"/>
  <c r="CT257"/>
  <c r="CU257" s="1"/>
  <c r="AT257"/>
  <c r="CT228"/>
  <c r="CU228" s="1"/>
  <c r="AT228"/>
  <c r="CT221"/>
  <c r="CU221" s="1"/>
  <c r="AT221"/>
  <c r="CT217"/>
  <c r="CU217" s="1"/>
  <c r="AT217"/>
  <c r="CT213"/>
  <c r="CU213" s="1"/>
  <c r="AT213"/>
  <c r="CT210"/>
  <c r="CU210" s="1"/>
  <c r="AT210"/>
  <c r="CT203"/>
  <c r="CU203" s="1"/>
  <c r="AT203"/>
  <c r="CT199"/>
  <c r="CU199" s="1"/>
  <c r="AT199"/>
  <c r="CT179"/>
  <c r="CU179" s="1"/>
  <c r="AT179"/>
  <c r="CT170"/>
  <c r="CU170" s="1"/>
  <c r="AT170"/>
  <c r="CT155"/>
  <c r="CU155" s="1"/>
  <c r="AT155"/>
  <c r="CT120"/>
  <c r="CU120" s="1"/>
  <c r="AT120"/>
  <c r="CT116"/>
  <c r="CU116" s="1"/>
  <c r="AT116"/>
  <c r="CT70"/>
  <c r="CU70" s="1"/>
  <c r="AT70"/>
  <c r="AT61"/>
  <c r="CT61"/>
  <c r="CU61" s="1"/>
  <c r="CT105"/>
  <c r="CU105" s="1"/>
  <c r="AT105"/>
  <c r="CT101"/>
  <c r="CU101" s="1"/>
  <c r="AT101"/>
  <c r="CT99"/>
  <c r="CU99" s="1"/>
  <c r="AT99"/>
  <c r="CT95"/>
  <c r="CU95" s="1"/>
  <c r="AT95"/>
  <c r="CT91"/>
  <c r="CU91" s="1"/>
  <c r="AT91"/>
  <c r="AU40"/>
  <c r="AQ40"/>
  <c r="AR40" s="1"/>
  <c r="CT272"/>
  <c r="CU272" s="1"/>
  <c r="AT272"/>
  <c r="CT264"/>
  <c r="CU264" s="1"/>
  <c r="AT264"/>
  <c r="CT260"/>
  <c r="CU260" s="1"/>
  <c r="AT260"/>
  <c r="CT256"/>
  <c r="CU256" s="1"/>
  <c r="AT256"/>
  <c r="AS250"/>
  <c r="AP250"/>
  <c r="CF170"/>
  <c r="CT267"/>
  <c r="CU267" s="1"/>
  <c r="AT267"/>
  <c r="CT263"/>
  <c r="CU263" s="1"/>
  <c r="AT263"/>
  <c r="CT259"/>
  <c r="CU259" s="1"/>
  <c r="AT259"/>
  <c r="CT226"/>
  <c r="CU226" s="1"/>
  <c r="AT226"/>
  <c r="CT245"/>
  <c r="CU245" s="1"/>
  <c r="AT245"/>
  <c r="CT241"/>
  <c r="CU241" s="1"/>
  <c r="AT241"/>
  <c r="CT225"/>
  <c r="CU225" s="1"/>
  <c r="AT225"/>
  <c r="CT189"/>
  <c r="CU189" s="1"/>
  <c r="AT189"/>
  <c r="CT186"/>
  <c r="CU186" s="1"/>
  <c r="AT186"/>
  <c r="CT165"/>
  <c r="CU165" s="1"/>
  <c r="AT165"/>
  <c r="CT149"/>
  <c r="CU149" s="1"/>
  <c r="AT149"/>
  <c r="CT141"/>
  <c r="CU141" s="1"/>
  <c r="AT141"/>
  <c r="CT175"/>
  <c r="CU175" s="1"/>
  <c r="AT175"/>
  <c r="CT98"/>
  <c r="CU98" s="1"/>
  <c r="AT98"/>
  <c r="CT94"/>
  <c r="CU94" s="1"/>
  <c r="AT94"/>
  <c r="CT90"/>
  <c r="CU90" s="1"/>
  <c r="AT90"/>
  <c r="CT86"/>
  <c r="CU86" s="1"/>
  <c r="AT86"/>
  <c r="CT72"/>
  <c r="CU72" s="1"/>
  <c r="AT72"/>
  <c r="CT292"/>
  <c r="CU292" s="1"/>
  <c r="AT292"/>
  <c r="CT293"/>
  <c r="CU293" s="1"/>
  <c r="AT293"/>
  <c r="CT289"/>
  <c r="CU289" s="1"/>
  <c r="AT289"/>
  <c r="CT286"/>
  <c r="CU286" s="1"/>
  <c r="AT286"/>
  <c r="CT282"/>
  <c r="CU282" s="1"/>
  <c r="AT282"/>
  <c r="CT278"/>
  <c r="CU278" s="1"/>
  <c r="AT278"/>
  <c r="CT274"/>
  <c r="CU274" s="1"/>
  <c r="AT274"/>
  <c r="CT254"/>
  <c r="CU254" s="1"/>
  <c r="AT254"/>
  <c r="CT275"/>
  <c r="CU275" s="1"/>
  <c r="AT275"/>
  <c r="CT223"/>
  <c r="CU223" s="1"/>
  <c r="AT223"/>
  <c r="CT236"/>
  <c r="CU236" s="1"/>
  <c r="AT236"/>
  <c r="CT253"/>
  <c r="CU253" s="1"/>
  <c r="AT253"/>
  <c r="CT227"/>
  <c r="CU227" s="1"/>
  <c r="AT227"/>
  <c r="CT224"/>
  <c r="CU224" s="1"/>
  <c r="AT224"/>
  <c r="AS180"/>
  <c r="AP180"/>
  <c r="CF150"/>
  <c r="CT174"/>
  <c r="CU174" s="1"/>
  <c r="AT174"/>
  <c r="CT206"/>
  <c r="CU206" s="1"/>
  <c r="AT206"/>
  <c r="CT202"/>
  <c r="CU202" s="1"/>
  <c r="AT202"/>
  <c r="CT198"/>
  <c r="CU198" s="1"/>
  <c r="AT198"/>
  <c r="CT222"/>
  <c r="CU222" s="1"/>
  <c r="AT222"/>
  <c r="CT212"/>
  <c r="CU212" s="1"/>
  <c r="AT212"/>
  <c r="CT207"/>
  <c r="CU207" s="1"/>
  <c r="AT207"/>
  <c r="CT177"/>
  <c r="CU177" s="1"/>
  <c r="AT177"/>
  <c r="CT164"/>
  <c r="CU164" s="1"/>
  <c r="AT164"/>
  <c r="CT162"/>
  <c r="CU162" s="1"/>
  <c r="AT162"/>
  <c r="CT160"/>
  <c r="CU160" s="1"/>
  <c r="AT160"/>
  <c r="CT158"/>
  <c r="CU158" s="1"/>
  <c r="AT158"/>
  <c r="CT156"/>
  <c r="CU156" s="1"/>
  <c r="AT156"/>
  <c r="CT153"/>
  <c r="CU153" s="1"/>
  <c r="AT153"/>
  <c r="CT130"/>
  <c r="CU130" s="1"/>
  <c r="AT130"/>
  <c r="CT119"/>
  <c r="CU119" s="1"/>
  <c r="AT119"/>
  <c r="CT117"/>
  <c r="CU117" s="1"/>
  <c r="AT117"/>
  <c r="CT115"/>
  <c r="CU115" s="1"/>
  <c r="AT115"/>
  <c r="CT113"/>
  <c r="CU113" s="1"/>
  <c r="AT113"/>
  <c r="CT111"/>
  <c r="CU111" s="1"/>
  <c r="AT111"/>
  <c r="CT71"/>
  <c r="CU71" s="1"/>
  <c r="AT71"/>
  <c r="AT48"/>
  <c r="CT48"/>
  <c r="CU48" s="1"/>
  <c r="AT46"/>
  <c r="CT46"/>
  <c r="CU46" s="1"/>
  <c r="AT44"/>
  <c r="CT44"/>
  <c r="CU44" s="1"/>
  <c r="AT42"/>
  <c r="CT42"/>
  <c r="CU42" s="1"/>
  <c r="CT106"/>
  <c r="CU106" s="1"/>
  <c r="AT106"/>
  <c r="CT102"/>
  <c r="CU102" s="1"/>
  <c r="AT102"/>
  <c r="CT69"/>
  <c r="CU69" s="1"/>
  <c r="AT69"/>
  <c r="AT57"/>
  <c r="CT57"/>
  <c r="CU57" s="1"/>
  <c r="AT54"/>
  <c r="CT54"/>
  <c r="CU54" s="1"/>
  <c r="M309"/>
  <c r="M26"/>
  <c r="AN308"/>
  <c r="AN313" s="1"/>
  <c r="AN307"/>
  <c r="AN312" s="1"/>
  <c r="AN302"/>
  <c r="CG40"/>
  <c r="CT285"/>
  <c r="CU285" s="1"/>
  <c r="AT285"/>
  <c r="CT281"/>
  <c r="CU281" s="1"/>
  <c r="AT281"/>
  <c r="CT277"/>
  <c r="CU277" s="1"/>
  <c r="AT277"/>
  <c r="CT268"/>
  <c r="CU268" s="1"/>
  <c r="AT268"/>
  <c r="CT246"/>
  <c r="CU246" s="1"/>
  <c r="AT246"/>
  <c r="CT242"/>
  <c r="CU242" s="1"/>
  <c r="AT242"/>
  <c r="CT238"/>
  <c r="CU238" s="1"/>
  <c r="AT238"/>
  <c r="CT230"/>
  <c r="CU230" s="1"/>
  <c r="AT230"/>
  <c r="CT233"/>
  <c r="CU233" s="1"/>
  <c r="AT233"/>
  <c r="CT187"/>
  <c r="CU187" s="1"/>
  <c r="AT187"/>
  <c r="CT183"/>
  <c r="CU183" s="1"/>
  <c r="AT183"/>
  <c r="CT178"/>
  <c r="CU178" s="1"/>
  <c r="AT178"/>
  <c r="AU176"/>
  <c r="AQ176"/>
  <c r="AR176" s="1"/>
  <c r="AS176"/>
  <c r="AP176"/>
  <c r="CF107"/>
  <c r="CT211"/>
  <c r="CU211" s="1"/>
  <c r="AT211"/>
  <c r="CT208"/>
  <c r="CU208" s="1"/>
  <c r="AT208"/>
  <c r="CT193"/>
  <c r="CU193" s="1"/>
  <c r="AT193"/>
  <c r="CT182"/>
  <c r="CU182" s="1"/>
  <c r="AT182"/>
  <c r="CT127"/>
  <c r="CU127" s="1"/>
  <c r="AT127"/>
  <c r="CT146"/>
  <c r="CU146" s="1"/>
  <c r="AT146"/>
  <c r="CT131"/>
  <c r="CU131" s="1"/>
  <c r="AT131"/>
  <c r="CT128"/>
  <c r="CU128" s="1"/>
  <c r="AT128"/>
  <c r="CT118"/>
  <c r="CU118" s="1"/>
  <c r="AT118"/>
  <c r="CT83"/>
  <c r="CU83" s="1"/>
  <c r="AT83"/>
  <c r="CT81"/>
  <c r="CU81" s="1"/>
  <c r="AT81"/>
  <c r="CT79"/>
  <c r="CU79" s="1"/>
  <c r="AT79"/>
  <c r="CT77"/>
  <c r="CU77" s="1"/>
  <c r="AT77"/>
  <c r="CT75"/>
  <c r="CU75" s="1"/>
  <c r="AT75"/>
  <c r="CT73"/>
  <c r="CU73" s="1"/>
  <c r="AT73"/>
  <c r="AT64"/>
  <c r="CT64"/>
  <c r="CU64" s="1"/>
  <c r="AT62"/>
  <c r="CT62"/>
  <c r="CU62" s="1"/>
  <c r="AR41"/>
  <c r="CT87"/>
  <c r="CU87" s="1"/>
  <c r="AT87"/>
  <c r="AT63"/>
  <c r="CT63"/>
  <c r="CU63" s="1"/>
  <c r="AL308"/>
  <c r="AL313" s="1"/>
  <c r="AL307"/>
  <c r="AL312" s="1"/>
  <c r="AL302"/>
  <c r="AV302"/>
  <c r="CY302"/>
  <c r="X307"/>
  <c r="X304"/>
  <c r="X305" s="1"/>
  <c r="R308"/>
  <c r="R319" s="1"/>
  <c r="W29"/>
  <c r="CT294"/>
  <c r="CU294" s="1"/>
  <c r="AT294"/>
  <c r="CT287"/>
  <c r="CU287" s="1"/>
  <c r="AT287"/>
  <c r="CT283"/>
  <c r="CU283" s="1"/>
  <c r="AT283"/>
  <c r="CT279"/>
  <c r="CU279" s="1"/>
  <c r="AT279"/>
  <c r="CT270"/>
  <c r="CU270" s="1"/>
  <c r="AT270"/>
  <c r="AS252"/>
  <c r="AP252"/>
  <c r="CF160"/>
  <c r="CT248"/>
  <c r="CU248" s="1"/>
  <c r="AT248"/>
  <c r="CT232"/>
  <c r="CU232" s="1"/>
  <c r="AT232"/>
  <c r="CT251"/>
  <c r="CU251" s="1"/>
  <c r="AT251"/>
  <c r="CT247"/>
  <c r="CU247" s="1"/>
  <c r="AT247"/>
  <c r="CT243"/>
  <c r="CU243" s="1"/>
  <c r="AT243"/>
  <c r="CT239"/>
  <c r="CU239" s="1"/>
  <c r="AT239"/>
  <c r="CT231"/>
  <c r="CU231" s="1"/>
  <c r="AT231"/>
  <c r="AU180"/>
  <c r="AQ180"/>
  <c r="AR180" s="1"/>
  <c r="CT190"/>
  <c r="CU190" s="1"/>
  <c r="AT190"/>
  <c r="CT195"/>
  <c r="CU195" s="1"/>
  <c r="AT195"/>
  <c r="CT184"/>
  <c r="CU184" s="1"/>
  <c r="AT184"/>
  <c r="CT171"/>
  <c r="CU171" s="1"/>
  <c r="AT171"/>
  <c r="CT166"/>
  <c r="CU166" s="1"/>
  <c r="AT166"/>
  <c r="CT143"/>
  <c r="CU143" s="1"/>
  <c r="AT143"/>
  <c r="CT151"/>
  <c r="CU151" s="1"/>
  <c r="AT151"/>
  <c r="CT144"/>
  <c r="CU144" s="1"/>
  <c r="AT144"/>
  <c r="CT140"/>
  <c r="CU140" s="1"/>
  <c r="AT140"/>
  <c r="CT138"/>
  <c r="CU138" s="1"/>
  <c r="AT138"/>
  <c r="CT136"/>
  <c r="CU136" s="1"/>
  <c r="AT136"/>
  <c r="CT134"/>
  <c r="CU134" s="1"/>
  <c r="AT134"/>
  <c r="CT132"/>
  <c r="CU132" s="1"/>
  <c r="AT132"/>
  <c r="CT126"/>
  <c r="CU126" s="1"/>
  <c r="AT126"/>
  <c r="CT122"/>
  <c r="CU122" s="1"/>
  <c r="AT122"/>
  <c r="CT108"/>
  <c r="CU108" s="1"/>
  <c r="AT108"/>
  <c r="CT96"/>
  <c r="CU96" s="1"/>
  <c r="AT96"/>
  <c r="CT92"/>
  <c r="CU92" s="1"/>
  <c r="AT92"/>
  <c r="CT68"/>
  <c r="CU68" s="1"/>
  <c r="AT68"/>
  <c r="CT107"/>
  <c r="CU107" s="1"/>
  <c r="AT107"/>
  <c r="CT103"/>
  <c r="CU103" s="1"/>
  <c r="AT103"/>
  <c r="CT89"/>
  <c r="CU89" s="1"/>
  <c r="AT89"/>
  <c r="AI307"/>
  <c r="AI312" s="1"/>
  <c r="AI302"/>
  <c r="AI308"/>
  <c r="AI313" s="1"/>
  <c r="CD40"/>
  <c r="CT291"/>
  <c r="CU291" s="1"/>
  <c r="AT291"/>
  <c r="CT288"/>
  <c r="CU288" s="1"/>
  <c r="AT288"/>
  <c r="CT284"/>
  <c r="CU284" s="1"/>
  <c r="AT284"/>
  <c r="CT280"/>
  <c r="CU280" s="1"/>
  <c r="AT280"/>
  <c r="CT276"/>
  <c r="CU276" s="1"/>
  <c r="AT276"/>
  <c r="CT255"/>
  <c r="CU255" s="1"/>
  <c r="AT255"/>
  <c r="CT234"/>
  <c r="CU234" s="1"/>
  <c r="AT234"/>
  <c r="CT249"/>
  <c r="CU249" s="1"/>
  <c r="AT249"/>
  <c r="CT237"/>
  <c r="CU237" s="1"/>
  <c r="AT237"/>
  <c r="CT204"/>
  <c r="CU204" s="1"/>
  <c r="AT204"/>
  <c r="CT200"/>
  <c r="CU200" s="1"/>
  <c r="AT200"/>
  <c r="CT196"/>
  <c r="CU196" s="1"/>
  <c r="AT196"/>
  <c r="CT205"/>
  <c r="CU205" s="1"/>
  <c r="AT205"/>
  <c r="CT201"/>
  <c r="CU201" s="1"/>
  <c r="AT201"/>
  <c r="CT197"/>
  <c r="CU197" s="1"/>
  <c r="AT197"/>
  <c r="CT173"/>
  <c r="CU173" s="1"/>
  <c r="AT173"/>
  <c r="CT169"/>
  <c r="CU169" s="1"/>
  <c r="AT169"/>
  <c r="CT152"/>
  <c r="CU152" s="1"/>
  <c r="AT152"/>
  <c r="CT142"/>
  <c r="CU142" s="1"/>
  <c r="AT142"/>
  <c r="CT124"/>
  <c r="CU124" s="1"/>
  <c r="AT124"/>
  <c r="CT114"/>
  <c r="CU114" s="1"/>
  <c r="AT114"/>
  <c r="CT112"/>
  <c r="CU112" s="1"/>
  <c r="AT112"/>
  <c r="CT110"/>
  <c r="CU110" s="1"/>
  <c r="AT110"/>
  <c r="CT88"/>
  <c r="CU88" s="1"/>
  <c r="AT88"/>
  <c r="CT84"/>
  <c r="CU84" s="1"/>
  <c r="AT84"/>
  <c r="AT59"/>
  <c r="CT59"/>
  <c r="CU59" s="1"/>
  <c r="M302"/>
  <c r="N303" s="1"/>
  <c r="M312"/>
  <c r="CT298"/>
  <c r="CU298" s="1"/>
  <c r="AT298"/>
  <c r="CT290"/>
  <c r="CU290" s="1"/>
  <c r="AT290"/>
  <c r="CT266"/>
  <c r="CU266" s="1"/>
  <c r="AT266"/>
  <c r="CT262"/>
  <c r="CU262" s="1"/>
  <c r="AT262"/>
  <c r="CT258"/>
  <c r="CU258" s="1"/>
  <c r="AT258"/>
  <c r="AU252"/>
  <c r="AQ252"/>
  <c r="AR252" s="1"/>
  <c r="CT269"/>
  <c r="CU269" s="1"/>
  <c r="AT269"/>
  <c r="CT244"/>
  <c r="CU244" s="1"/>
  <c r="AT244"/>
  <c r="CT240"/>
  <c r="CU240" s="1"/>
  <c r="AT240"/>
  <c r="CT235"/>
  <c r="CU235" s="1"/>
  <c r="AT235"/>
  <c r="AU172"/>
  <c r="AQ172"/>
  <c r="AR172" s="1"/>
  <c r="AS172"/>
  <c r="AP172"/>
  <c r="CT194"/>
  <c r="CU194" s="1"/>
  <c r="AT194"/>
  <c r="CT220"/>
  <c r="CU220" s="1"/>
  <c r="AT220"/>
  <c r="CT216"/>
  <c r="CU216" s="1"/>
  <c r="AT216"/>
  <c r="CT191"/>
  <c r="CU191" s="1"/>
  <c r="AT191"/>
  <c r="CT188"/>
  <c r="CU188" s="1"/>
  <c r="AT188"/>
  <c r="CT168"/>
  <c r="CU168" s="1"/>
  <c r="AT168"/>
  <c r="CT150"/>
  <c r="CU150" s="1"/>
  <c r="AT150"/>
  <c r="CT147"/>
  <c r="CU147" s="1"/>
  <c r="AT147"/>
  <c r="CT123"/>
  <c r="CU123" s="1"/>
  <c r="AT123"/>
  <c r="CT121"/>
  <c r="CU121" s="1"/>
  <c r="AT121"/>
  <c r="CT82"/>
  <c r="CU82" s="1"/>
  <c r="AT82"/>
  <c r="CT80"/>
  <c r="CU80" s="1"/>
  <c r="AT80"/>
  <c r="CT78"/>
  <c r="CU78" s="1"/>
  <c r="AT78"/>
  <c r="CT76"/>
  <c r="CU76" s="1"/>
  <c r="AT76"/>
  <c r="CT74"/>
  <c r="CU74" s="1"/>
  <c r="AT74"/>
  <c r="AT58"/>
  <c r="CT58"/>
  <c r="CU58" s="1"/>
  <c r="AT53"/>
  <c r="CT53"/>
  <c r="CU53" s="1"/>
  <c r="AT50"/>
  <c r="CT50"/>
  <c r="CU50" s="1"/>
  <c r="AT47"/>
  <c r="CT47"/>
  <c r="CU47" s="1"/>
  <c r="AT45"/>
  <c r="CT45"/>
  <c r="CU45" s="1"/>
  <c r="AT43"/>
  <c r="CT43"/>
  <c r="CU43" s="1"/>
  <c r="AT41"/>
  <c r="CT41"/>
  <c r="CU41" s="1"/>
  <c r="CT104"/>
  <c r="CU104" s="1"/>
  <c r="AT104"/>
  <c r="CT67"/>
  <c r="CU67" s="1"/>
  <c r="AT67"/>
  <c r="AH308"/>
  <c r="AH313" s="1"/>
  <c r="AH307"/>
  <c r="AH312" s="1"/>
  <c r="AH302"/>
  <c r="CC40"/>
  <c r="S309"/>
  <c r="M28"/>
  <c r="CT295"/>
  <c r="CU295" s="1"/>
  <c r="AT295"/>
  <c r="AU250"/>
  <c r="AQ250"/>
  <c r="AR250" s="1"/>
  <c r="CT271"/>
  <c r="CU271" s="1"/>
  <c r="AT271"/>
  <c r="CT229"/>
  <c r="CU229" s="1"/>
  <c r="AT229"/>
  <c r="CT185"/>
  <c r="CU185" s="1"/>
  <c r="AT185"/>
  <c r="CT181"/>
  <c r="CU181" s="1"/>
  <c r="AT181"/>
  <c r="CT219"/>
  <c r="CU219" s="1"/>
  <c r="AT219"/>
  <c r="CT215"/>
  <c r="CU215" s="1"/>
  <c r="AT215"/>
  <c r="CT192"/>
  <c r="CU192" s="1"/>
  <c r="AT192"/>
  <c r="CT218"/>
  <c r="CU218" s="1"/>
  <c r="AT218"/>
  <c r="CT214"/>
  <c r="CU214" s="1"/>
  <c r="AT214"/>
  <c r="CT209"/>
  <c r="CU209" s="1"/>
  <c r="AT209"/>
  <c r="CT129"/>
  <c r="CU129" s="1"/>
  <c r="AT129"/>
  <c r="AU125"/>
  <c r="AQ125"/>
  <c r="AR125" s="1"/>
  <c r="AS125"/>
  <c r="AP125"/>
  <c r="CF69"/>
  <c r="CT167"/>
  <c r="CU167" s="1"/>
  <c r="AT167"/>
  <c r="CT163"/>
  <c r="CU163" s="1"/>
  <c r="AT163"/>
  <c r="CT161"/>
  <c r="CU161" s="1"/>
  <c r="AT161"/>
  <c r="CT148"/>
  <c r="CU148" s="1"/>
  <c r="AT148"/>
  <c r="CT145"/>
  <c r="CU145" s="1"/>
  <c r="AT145"/>
  <c r="CT159"/>
  <c r="CU159" s="1"/>
  <c r="AT159"/>
  <c r="CT157"/>
  <c r="CU157" s="1"/>
  <c r="AT157"/>
  <c r="CT154"/>
  <c r="CU154" s="1"/>
  <c r="AT154"/>
  <c r="CT139"/>
  <c r="CU139" s="1"/>
  <c r="AT139"/>
  <c r="CT137"/>
  <c r="CU137" s="1"/>
  <c r="AT137"/>
  <c r="CT135"/>
  <c r="CU135" s="1"/>
  <c r="AT135"/>
  <c r="CT133"/>
  <c r="CU133" s="1"/>
  <c r="AT133"/>
  <c r="CT109"/>
  <c r="CU109" s="1"/>
  <c r="AT109"/>
  <c r="CT85"/>
  <c r="CU85" s="1"/>
  <c r="AT85"/>
  <c r="CT66"/>
  <c r="CU66" s="1"/>
  <c r="AT66"/>
  <c r="AT56"/>
  <c r="CT56"/>
  <c r="CU56" s="1"/>
  <c r="AT51"/>
  <c r="CT51"/>
  <c r="CU51" s="1"/>
  <c r="AT49"/>
  <c r="CT49"/>
  <c r="CU49" s="1"/>
  <c r="CT100"/>
  <c r="CU100" s="1"/>
  <c r="AT100"/>
  <c r="AK307"/>
  <c r="AK312" s="1"/>
  <c r="AK302"/>
  <c r="AK308"/>
  <c r="AK313" s="1"/>
  <c r="CF40"/>
  <c r="AS40"/>
  <c r="AS302" s="1"/>
  <c r="AP40"/>
  <c r="Z308"/>
  <c r="Z304"/>
  <c r="Z305" s="1"/>
  <c r="Z302"/>
  <c r="M315" s="1"/>
  <c r="R309" s="1"/>
  <c r="Z307"/>
  <c r="AM40"/>
  <c r="CT97"/>
  <c r="CU97" s="1"/>
  <c r="AT97"/>
  <c r="CT93"/>
  <c r="CU93" s="1"/>
  <c r="AT93"/>
  <c r="AT65"/>
  <c r="CT65"/>
  <c r="CU65" s="1"/>
  <c r="AT60"/>
  <c r="CT60"/>
  <c r="CU60" s="1"/>
  <c r="AT55"/>
  <c r="CT55"/>
  <c r="CU55" s="1"/>
  <c r="AT52"/>
  <c r="CT52"/>
  <c r="CU52" s="1"/>
  <c r="CZ302"/>
  <c r="X302"/>
  <c r="M313" s="1"/>
  <c r="P309" s="1"/>
  <c r="X308"/>
  <c r="R307"/>
  <c r="R318" s="1"/>
  <c r="AP330" i="14" l="1"/>
  <c r="O309"/>
  <c r="M27"/>
  <c r="O27" s="1"/>
  <c r="AM307"/>
  <c r="AM312" s="1"/>
  <c r="AM302"/>
  <c r="AM308"/>
  <c r="AM313" s="1"/>
  <c r="N28"/>
  <c r="N26"/>
  <c r="AM327" i="13"/>
  <c r="AM334" s="1"/>
  <c r="AM322"/>
  <c r="AM328"/>
  <c r="AM335" s="1"/>
  <c r="O329"/>
  <c r="M27"/>
  <c r="O27" s="1"/>
  <c r="N26"/>
  <c r="AM327" i="12"/>
  <c r="AM334" s="1"/>
  <c r="AM322"/>
  <c r="AM328"/>
  <c r="AM335" s="1"/>
  <c r="O329"/>
  <c r="M27"/>
  <c r="O27" s="1"/>
  <c r="CI322"/>
  <c r="CK322"/>
  <c r="CT40" i="11"/>
  <c r="CU40" s="1"/>
  <c r="AT40"/>
  <c r="AT172"/>
  <c r="CT172"/>
  <c r="CU172" s="1"/>
  <c r="O309"/>
  <c r="M27"/>
  <c r="O27" s="1"/>
  <c r="CT180"/>
  <c r="CU180" s="1"/>
  <c r="AT180"/>
  <c r="AU302"/>
  <c r="AM307"/>
  <c r="AM312" s="1"/>
  <c r="AM302"/>
  <c r="AM308"/>
  <c r="AM313" s="1"/>
  <c r="AT125"/>
  <c r="CT125"/>
  <c r="CU125" s="1"/>
  <c r="CT252"/>
  <c r="CU252" s="1"/>
  <c r="AT252"/>
  <c r="AT176"/>
  <c r="CT176"/>
  <c r="CU176" s="1"/>
  <c r="CT250"/>
  <c r="CU250" s="1"/>
  <c r="AT250"/>
  <c r="N28"/>
  <c r="AP330"/>
  <c r="AQ330"/>
  <c r="N26"/>
  <c r="AR302"/>
  <c r="N28" i="13" l="1"/>
  <c r="N26" i="12"/>
  <c r="N28"/>
  <c r="CU302" i="11"/>
  <c r="AT302"/>
  <c r="AH330" i="10"/>
  <c r="AL318"/>
  <c r="AH318"/>
  <c r="AI318" s="1"/>
  <c r="M318"/>
  <c r="L318"/>
  <c r="K318"/>
  <c r="I318"/>
  <c r="H318"/>
  <c r="AL317"/>
  <c r="AH317"/>
  <c r="AI317" s="1"/>
  <c r="M317"/>
  <c r="L317"/>
  <c r="K317"/>
  <c r="I317"/>
  <c r="H317"/>
  <c r="AL316"/>
  <c r="AH316"/>
  <c r="AI316" s="1"/>
  <c r="M316"/>
  <c r="K316"/>
  <c r="L316" s="1"/>
  <c r="I316"/>
  <c r="H316"/>
  <c r="AL315"/>
  <c r="AI315"/>
  <c r="AH315"/>
  <c r="M315"/>
  <c r="K315"/>
  <c r="L315" s="1"/>
  <c r="I315"/>
  <c r="H315"/>
  <c r="AL314"/>
  <c r="AI314"/>
  <c r="AH314"/>
  <c r="M314"/>
  <c r="K314"/>
  <c r="L314" s="1"/>
  <c r="I314"/>
  <c r="H314"/>
  <c r="AL313"/>
  <c r="AI313"/>
  <c r="AH313"/>
  <c r="M313"/>
  <c r="K313"/>
  <c r="L313" s="1"/>
  <c r="I313"/>
  <c r="H313"/>
  <c r="AL312"/>
  <c r="AI312"/>
  <c r="AH312"/>
  <c r="M312"/>
  <c r="K312"/>
  <c r="L312" s="1"/>
  <c r="I312"/>
  <c r="H312"/>
  <c r="AL311"/>
  <c r="AI311"/>
  <c r="AH311"/>
  <c r="M311"/>
  <c r="K311"/>
  <c r="L311" s="1"/>
  <c r="I311"/>
  <c r="H311"/>
  <c r="AL310"/>
  <c r="AI310"/>
  <c r="AH310"/>
  <c r="M310"/>
  <c r="K310"/>
  <c r="L310" s="1"/>
  <c r="I310"/>
  <c r="H310"/>
  <c r="AL309"/>
  <c r="AI309"/>
  <c r="AH309"/>
  <c r="M309"/>
  <c r="K309"/>
  <c r="L309" s="1"/>
  <c r="I309"/>
  <c r="H309"/>
  <c r="AL308"/>
  <c r="AI308"/>
  <c r="AH308"/>
  <c r="M308"/>
  <c r="K308"/>
  <c r="L308" s="1"/>
  <c r="I308"/>
  <c r="H308"/>
  <c r="AL307"/>
  <c r="AI307"/>
  <c r="AH307"/>
  <c r="M307"/>
  <c r="K307"/>
  <c r="L307" s="1"/>
  <c r="I307"/>
  <c r="H307"/>
  <c r="AL306"/>
  <c r="AI306"/>
  <c r="AH306"/>
  <c r="M306"/>
  <c r="K306"/>
  <c r="L306" s="1"/>
  <c r="I306"/>
  <c r="H306"/>
  <c r="AL305"/>
  <c r="AI305"/>
  <c r="AH305"/>
  <c r="M305"/>
  <c r="K305"/>
  <c r="L305" s="1"/>
  <c r="I305"/>
  <c r="H305"/>
  <c r="AL304"/>
  <c r="AI304"/>
  <c r="AH304"/>
  <c r="M304"/>
  <c r="K304"/>
  <c r="L304" s="1"/>
  <c r="I304"/>
  <c r="H304"/>
  <c r="AL303"/>
  <c r="AI303"/>
  <c r="AH303"/>
  <c r="M303"/>
  <c r="K303"/>
  <c r="L303" s="1"/>
  <c r="I303"/>
  <c r="H303"/>
  <c r="AL302"/>
  <c r="AI302"/>
  <c r="AH302"/>
  <c r="M302"/>
  <c r="K302"/>
  <c r="L302" s="1"/>
  <c r="I302"/>
  <c r="H302"/>
  <c r="AL301"/>
  <c r="AI301"/>
  <c r="AH301"/>
  <c r="M301"/>
  <c r="K301"/>
  <c r="L301" s="1"/>
  <c r="I301"/>
  <c r="H301"/>
  <c r="AL300"/>
  <c r="AI300"/>
  <c r="AH300"/>
  <c r="M300"/>
  <c r="K300"/>
  <c r="L300" s="1"/>
  <c r="I300"/>
  <c r="H300"/>
  <c r="AL299"/>
  <c r="AI299"/>
  <c r="AH299"/>
  <c r="M299"/>
  <c r="K299"/>
  <c r="L299" s="1"/>
  <c r="I299"/>
  <c r="H299"/>
  <c r="AL298"/>
  <c r="AI298"/>
  <c r="AH298"/>
  <c r="M298"/>
  <c r="K298"/>
  <c r="L298" s="1"/>
  <c r="I298"/>
  <c r="H298"/>
  <c r="AL297"/>
  <c r="AI297"/>
  <c r="AH297"/>
  <c r="M297"/>
  <c r="K297"/>
  <c r="L297" s="1"/>
  <c r="I297"/>
  <c r="H297"/>
  <c r="AL296"/>
  <c r="AI296"/>
  <c r="AH296"/>
  <c r="M296"/>
  <c r="K296"/>
  <c r="L296" s="1"/>
  <c r="I296"/>
  <c r="H296"/>
  <c r="AL295"/>
  <c r="AI295"/>
  <c r="AH295"/>
  <c r="M295"/>
  <c r="K295"/>
  <c r="L295" s="1"/>
  <c r="I295"/>
  <c r="H295"/>
  <c r="AL294"/>
  <c r="AI294"/>
  <c r="AH294"/>
  <c r="M294"/>
  <c r="K294"/>
  <c r="L294" s="1"/>
  <c r="I294"/>
  <c r="H294"/>
  <c r="AL293"/>
  <c r="AI293"/>
  <c r="AH293"/>
  <c r="M293"/>
  <c r="K293"/>
  <c r="L293" s="1"/>
  <c r="I293"/>
  <c r="H293"/>
  <c r="AL292"/>
  <c r="AI292"/>
  <c r="AH292"/>
  <c r="M292"/>
  <c r="K292"/>
  <c r="L292" s="1"/>
  <c r="I292"/>
  <c r="H292"/>
  <c r="AL291"/>
  <c r="AI291"/>
  <c r="AH291"/>
  <c r="M291"/>
  <c r="K291"/>
  <c r="L291" s="1"/>
  <c r="I291"/>
  <c r="H291"/>
  <c r="AL290"/>
  <c r="AI290"/>
  <c r="AH290"/>
  <c r="M290"/>
  <c r="K290"/>
  <c r="L290" s="1"/>
  <c r="I290"/>
  <c r="H290"/>
  <c r="AL289"/>
  <c r="AI289"/>
  <c r="AH289"/>
  <c r="M289"/>
  <c r="K289"/>
  <c r="L289" s="1"/>
  <c r="I289"/>
  <c r="H289"/>
  <c r="AL288"/>
  <c r="AI288"/>
  <c r="AH288"/>
  <c r="M288"/>
  <c r="K288"/>
  <c r="L288" s="1"/>
  <c r="I288"/>
  <c r="H288"/>
  <c r="AL287"/>
  <c r="AI287"/>
  <c r="AH287"/>
  <c r="M287"/>
  <c r="K287"/>
  <c r="L287" s="1"/>
  <c r="I287"/>
  <c r="H287"/>
  <c r="AL286"/>
  <c r="AI286"/>
  <c r="AH286"/>
  <c r="M286"/>
  <c r="K286"/>
  <c r="L286" s="1"/>
  <c r="I286"/>
  <c r="H286"/>
  <c r="AL285"/>
  <c r="AI285"/>
  <c r="AH285"/>
  <c r="M285"/>
  <c r="K285"/>
  <c r="L285" s="1"/>
  <c r="I285"/>
  <c r="H285"/>
  <c r="AL284"/>
  <c r="AI284"/>
  <c r="AH284"/>
  <c r="M284"/>
  <c r="K284"/>
  <c r="L284" s="1"/>
  <c r="I284"/>
  <c r="H284"/>
  <c r="AL283"/>
  <c r="AI283"/>
  <c r="AH283"/>
  <c r="M283"/>
  <c r="K283"/>
  <c r="L283" s="1"/>
  <c r="I283"/>
  <c r="H283"/>
  <c r="AL282"/>
  <c r="AI282"/>
  <c r="AH282"/>
  <c r="M282"/>
  <c r="K282"/>
  <c r="L282" s="1"/>
  <c r="I282"/>
  <c r="H282"/>
  <c r="AL281"/>
  <c r="AI281"/>
  <c r="AH281"/>
  <c r="M281"/>
  <c r="K281"/>
  <c r="L281" s="1"/>
  <c r="I281"/>
  <c r="H281"/>
  <c r="AL280"/>
  <c r="AH280"/>
  <c r="AI280" s="1"/>
  <c r="M280"/>
  <c r="K280"/>
  <c r="L280" s="1"/>
  <c r="I280"/>
  <c r="H280"/>
  <c r="AL279"/>
  <c r="AH279"/>
  <c r="AI279" s="1"/>
  <c r="M279"/>
  <c r="K279"/>
  <c r="L279" s="1"/>
  <c r="I279"/>
  <c r="H279"/>
  <c r="AL278"/>
  <c r="AI278"/>
  <c r="AH278"/>
  <c r="M278"/>
  <c r="K278"/>
  <c r="L278" s="1"/>
  <c r="I278"/>
  <c r="H278"/>
  <c r="AL277"/>
  <c r="AI277"/>
  <c r="AH277"/>
  <c r="M277"/>
  <c r="K277"/>
  <c r="L277" s="1"/>
  <c r="I277"/>
  <c r="H277"/>
  <c r="AL276"/>
  <c r="AI276"/>
  <c r="AH276"/>
  <c r="M276"/>
  <c r="K276"/>
  <c r="L276" s="1"/>
  <c r="I276"/>
  <c r="H276"/>
  <c r="AL275"/>
  <c r="AI275"/>
  <c r="AH275"/>
  <c r="M275"/>
  <c r="K275"/>
  <c r="L275" s="1"/>
  <c r="I275"/>
  <c r="H275"/>
  <c r="AL274"/>
  <c r="AI274"/>
  <c r="AH274"/>
  <c r="M274"/>
  <c r="K274"/>
  <c r="L274" s="1"/>
  <c r="I274"/>
  <c r="H274"/>
  <c r="AL273"/>
  <c r="AI273"/>
  <c r="AH273"/>
  <c r="M273"/>
  <c r="K273"/>
  <c r="L273" s="1"/>
  <c r="I273"/>
  <c r="H273"/>
  <c r="AL272"/>
  <c r="AI272"/>
  <c r="AH272"/>
  <c r="M272"/>
  <c r="K272"/>
  <c r="L272" s="1"/>
  <c r="I272"/>
  <c r="H272"/>
  <c r="AL271"/>
  <c r="AI271"/>
  <c r="AH271"/>
  <c r="M271"/>
  <c r="K271"/>
  <c r="L271" s="1"/>
  <c r="I271"/>
  <c r="H271"/>
  <c r="AL270"/>
  <c r="AI270"/>
  <c r="AH270"/>
  <c r="M270"/>
  <c r="K270"/>
  <c r="L270" s="1"/>
  <c r="I270"/>
  <c r="H270"/>
  <c r="AL269"/>
  <c r="AI269"/>
  <c r="AH269"/>
  <c r="M269"/>
  <c r="K269"/>
  <c r="L269" s="1"/>
  <c r="I269"/>
  <c r="H269"/>
  <c r="AL268"/>
  <c r="AI268"/>
  <c r="AH268"/>
  <c r="M268"/>
  <c r="K268"/>
  <c r="L268" s="1"/>
  <c r="I268"/>
  <c r="H268"/>
  <c r="AL267"/>
  <c r="AI267"/>
  <c r="AH267"/>
  <c r="M267"/>
  <c r="K267"/>
  <c r="L267" s="1"/>
  <c r="I267"/>
  <c r="H267"/>
  <c r="AL266"/>
  <c r="AI266"/>
  <c r="AH266"/>
  <c r="M266"/>
  <c r="K266"/>
  <c r="L266" s="1"/>
  <c r="I266"/>
  <c r="H266"/>
  <c r="AL265"/>
  <c r="AI265"/>
  <c r="AH265"/>
  <c r="M265"/>
  <c r="K265"/>
  <c r="L265" s="1"/>
  <c r="I265"/>
  <c r="H265"/>
  <c r="AL264"/>
  <c r="AI264"/>
  <c r="AH264"/>
  <c r="M264"/>
  <c r="K264"/>
  <c r="L264" s="1"/>
  <c r="I264"/>
  <c r="H264"/>
  <c r="AL263"/>
  <c r="AI263"/>
  <c r="AH263"/>
  <c r="M263"/>
  <c r="K263"/>
  <c r="L263" s="1"/>
  <c r="I263"/>
  <c r="H263"/>
  <c r="AL262"/>
  <c r="AI262"/>
  <c r="AH262"/>
  <c r="M262"/>
  <c r="K262"/>
  <c r="L262" s="1"/>
  <c r="I262"/>
  <c r="H262"/>
  <c r="AL261"/>
  <c r="AI261"/>
  <c r="AH261"/>
  <c r="M261"/>
  <c r="K261"/>
  <c r="L261" s="1"/>
  <c r="I261"/>
  <c r="H261"/>
  <c r="AL260"/>
  <c r="AI260"/>
  <c r="AH260"/>
  <c r="M260"/>
  <c r="K260"/>
  <c r="L260" s="1"/>
  <c r="I260"/>
  <c r="H260"/>
  <c r="AL259"/>
  <c r="AI259"/>
  <c r="AH259"/>
  <c r="M259"/>
  <c r="K259"/>
  <c r="L259" s="1"/>
  <c r="I259"/>
  <c r="H259"/>
  <c r="AL258"/>
  <c r="AI258"/>
  <c r="AH258"/>
  <c r="M258"/>
  <c r="K258"/>
  <c r="L258" s="1"/>
  <c r="I258"/>
  <c r="H258"/>
  <c r="AL257"/>
  <c r="AI257"/>
  <c r="AH257"/>
  <c r="M257"/>
  <c r="K257"/>
  <c r="L257" s="1"/>
  <c r="I257"/>
  <c r="H257"/>
  <c r="AL256"/>
  <c r="AI256"/>
  <c r="AH256"/>
  <c r="M256"/>
  <c r="K256"/>
  <c r="L256" s="1"/>
  <c r="I256"/>
  <c r="H256"/>
  <c r="AL255"/>
  <c r="AI255"/>
  <c r="AH255"/>
  <c r="M255"/>
  <c r="K255"/>
  <c r="L255" s="1"/>
  <c r="I255"/>
  <c r="H255"/>
  <c r="AL254"/>
  <c r="AI254"/>
  <c r="AH254"/>
  <c r="M254"/>
  <c r="K254"/>
  <c r="L254" s="1"/>
  <c r="I254"/>
  <c r="H254"/>
  <c r="AL253"/>
  <c r="AI253"/>
  <c r="AH253"/>
  <c r="M253"/>
  <c r="K253"/>
  <c r="L253" s="1"/>
  <c r="I253"/>
  <c r="H253"/>
  <c r="AL252"/>
  <c r="AI252"/>
  <c r="AH252"/>
  <c r="M252"/>
  <c r="K252"/>
  <c r="L252" s="1"/>
  <c r="I252"/>
  <c r="H252"/>
  <c r="AL251"/>
  <c r="AI251"/>
  <c r="AH251"/>
  <c r="M251"/>
  <c r="K251"/>
  <c r="L251" s="1"/>
  <c r="I251"/>
  <c r="H251"/>
  <c r="AL250"/>
  <c r="AI250"/>
  <c r="AH250"/>
  <c r="M250"/>
  <c r="K250"/>
  <c r="L250" s="1"/>
  <c r="I250"/>
  <c r="H250"/>
  <c r="AL249"/>
  <c r="AI249"/>
  <c r="AH249"/>
  <c r="M249"/>
  <c r="K249"/>
  <c r="L249" s="1"/>
  <c r="I249"/>
  <c r="H249"/>
  <c r="AL248"/>
  <c r="AI248"/>
  <c r="AH248"/>
  <c r="M248"/>
  <c r="K248"/>
  <c r="L248" s="1"/>
  <c r="I248"/>
  <c r="H248"/>
  <c r="AL247"/>
  <c r="AI247"/>
  <c r="AH247"/>
  <c r="M247"/>
  <c r="K247"/>
  <c r="L247" s="1"/>
  <c r="I247"/>
  <c r="H247"/>
  <c r="AL246"/>
  <c r="AI246"/>
  <c r="AH246"/>
  <c r="M246"/>
  <c r="K246"/>
  <c r="L246" s="1"/>
  <c r="I246"/>
  <c r="H246"/>
  <c r="AL245"/>
  <c r="AI245"/>
  <c r="AH245"/>
  <c r="M245"/>
  <c r="K245"/>
  <c r="L245" s="1"/>
  <c r="I245"/>
  <c r="H245"/>
  <c r="AL244"/>
  <c r="AI244"/>
  <c r="AH244"/>
  <c r="M244"/>
  <c r="K244"/>
  <c r="L244" s="1"/>
  <c r="I244"/>
  <c r="H244"/>
  <c r="AL243"/>
  <c r="AI243"/>
  <c r="AH243"/>
  <c r="M243"/>
  <c r="K243"/>
  <c r="L243" s="1"/>
  <c r="I243"/>
  <c r="H243"/>
  <c r="AL242"/>
  <c r="AI242"/>
  <c r="AH242"/>
  <c r="M242"/>
  <c r="K242"/>
  <c r="L242" s="1"/>
  <c r="I242"/>
  <c r="H242"/>
  <c r="AL241"/>
  <c r="AI241"/>
  <c r="AH241"/>
  <c r="M241"/>
  <c r="K241"/>
  <c r="L241" s="1"/>
  <c r="I241"/>
  <c r="H241"/>
  <c r="AL240"/>
  <c r="AI240"/>
  <c r="AH240"/>
  <c r="M240"/>
  <c r="K240"/>
  <c r="L240" s="1"/>
  <c r="I240"/>
  <c r="H240"/>
  <c r="AL239"/>
  <c r="AI239"/>
  <c r="AH239"/>
  <c r="M239"/>
  <c r="K239"/>
  <c r="L239" s="1"/>
  <c r="I239"/>
  <c r="H239"/>
  <c r="AL238"/>
  <c r="AI238"/>
  <c r="AH238"/>
  <c r="M238"/>
  <c r="K238"/>
  <c r="L238" s="1"/>
  <c r="I238"/>
  <c r="H238"/>
  <c r="AL237"/>
  <c r="AI237"/>
  <c r="AH237"/>
  <c r="M237"/>
  <c r="K237"/>
  <c r="L237" s="1"/>
  <c r="I237"/>
  <c r="H237"/>
  <c r="AL236"/>
  <c r="AI236"/>
  <c r="AH236"/>
  <c r="M236"/>
  <c r="K236"/>
  <c r="L236" s="1"/>
  <c r="I236"/>
  <c r="H236"/>
  <c r="AL235"/>
  <c r="AI235"/>
  <c r="AH235"/>
  <c r="M235"/>
  <c r="K235"/>
  <c r="L235" s="1"/>
  <c r="I235"/>
  <c r="H235"/>
  <c r="AL234"/>
  <c r="AI234"/>
  <c r="AH234"/>
  <c r="M234"/>
  <c r="K234"/>
  <c r="L234" s="1"/>
  <c r="I234"/>
  <c r="H234"/>
  <c r="AL233"/>
  <c r="AI233"/>
  <c r="AH233"/>
  <c r="M233"/>
  <c r="K233"/>
  <c r="L233" s="1"/>
  <c r="I233"/>
  <c r="H233"/>
  <c r="AL232"/>
  <c r="AI232"/>
  <c r="AH232"/>
  <c r="M232"/>
  <c r="K232"/>
  <c r="L232" s="1"/>
  <c r="I232"/>
  <c r="H232"/>
  <c r="AL231"/>
  <c r="AI231"/>
  <c r="AH231"/>
  <c r="M231"/>
  <c r="K231"/>
  <c r="L231" s="1"/>
  <c r="I231"/>
  <c r="H231"/>
  <c r="AL230"/>
  <c r="AI230"/>
  <c r="AH230"/>
  <c r="M230"/>
  <c r="K230"/>
  <c r="L230" s="1"/>
  <c r="I230"/>
  <c r="H230"/>
  <c r="AL229"/>
  <c r="AI229"/>
  <c r="AH229"/>
  <c r="M229"/>
  <c r="K229"/>
  <c r="L229" s="1"/>
  <c r="I229"/>
  <c r="H229"/>
  <c r="AL228"/>
  <c r="AI228"/>
  <c r="AH228"/>
  <c r="M228"/>
  <c r="K228"/>
  <c r="L228" s="1"/>
  <c r="I228"/>
  <c r="H228"/>
  <c r="AL227"/>
  <c r="AI227"/>
  <c r="AH227"/>
  <c r="M227"/>
  <c r="K227"/>
  <c r="L227" s="1"/>
  <c r="I227"/>
  <c r="H227"/>
  <c r="AL226"/>
  <c r="AI226"/>
  <c r="AH226"/>
  <c r="M226"/>
  <c r="K226"/>
  <c r="L226" s="1"/>
  <c r="I226"/>
  <c r="H226"/>
  <c r="AL225"/>
  <c r="AI225"/>
  <c r="AH225"/>
  <c r="M225"/>
  <c r="K225"/>
  <c r="L225" s="1"/>
  <c r="I225"/>
  <c r="H225"/>
  <c r="AL224"/>
  <c r="AI224"/>
  <c r="AH224"/>
  <c r="M224"/>
  <c r="K224"/>
  <c r="L224" s="1"/>
  <c r="I224"/>
  <c r="H224"/>
  <c r="AL223"/>
  <c r="AI223"/>
  <c r="AH223"/>
  <c r="M223"/>
  <c r="K223"/>
  <c r="L223" s="1"/>
  <c r="I223"/>
  <c r="H223"/>
  <c r="AL222"/>
  <c r="AI222"/>
  <c r="AH222"/>
  <c r="M222"/>
  <c r="K222"/>
  <c r="L222" s="1"/>
  <c r="I222"/>
  <c r="H222"/>
  <c r="AL221"/>
  <c r="AI221"/>
  <c r="AH221"/>
  <c r="M221"/>
  <c r="K221"/>
  <c r="L221" s="1"/>
  <c r="I221"/>
  <c r="H221"/>
  <c r="AL220"/>
  <c r="AI220"/>
  <c r="AH220"/>
  <c r="M220"/>
  <c r="K220"/>
  <c r="L220" s="1"/>
  <c r="I220"/>
  <c r="H220"/>
  <c r="AL219"/>
  <c r="AI219"/>
  <c r="AH219"/>
  <c r="M219"/>
  <c r="K219"/>
  <c r="L219" s="1"/>
  <c r="I219"/>
  <c r="H219"/>
  <c r="AL218"/>
  <c r="AI218"/>
  <c r="AH218"/>
  <c r="M218"/>
  <c r="K218"/>
  <c r="L218" s="1"/>
  <c r="I218"/>
  <c r="H218"/>
  <c r="AL217"/>
  <c r="AI217"/>
  <c r="AH217"/>
  <c r="M217"/>
  <c r="K217"/>
  <c r="L217" s="1"/>
  <c r="I217"/>
  <c r="H217"/>
  <c r="AL216"/>
  <c r="AI216"/>
  <c r="AH216"/>
  <c r="M216"/>
  <c r="K216"/>
  <c r="L216" s="1"/>
  <c r="I216"/>
  <c r="H216"/>
  <c r="AL215"/>
  <c r="AH215"/>
  <c r="AI215" s="1"/>
  <c r="M215"/>
  <c r="L215"/>
  <c r="K215"/>
  <c r="I215"/>
  <c r="H215"/>
  <c r="CC214"/>
  <c r="CB214"/>
  <c r="CA214"/>
  <c r="BZ214"/>
  <c r="AL214"/>
  <c r="AH214"/>
  <c r="AI214" s="1"/>
  <c r="M214"/>
  <c r="L214"/>
  <c r="K214"/>
  <c r="I214"/>
  <c r="H214"/>
  <c r="CC213"/>
  <c r="CB213"/>
  <c r="CA213"/>
  <c r="BZ213"/>
  <c r="AL213"/>
  <c r="AH213"/>
  <c r="AI213" s="1"/>
  <c r="M213"/>
  <c r="L213"/>
  <c r="K213"/>
  <c r="I213"/>
  <c r="H213"/>
  <c r="CC212"/>
  <c r="CB212"/>
  <c r="CA212"/>
  <c r="BZ212"/>
  <c r="AL212"/>
  <c r="AH212"/>
  <c r="AI212" s="1"/>
  <c r="M212"/>
  <c r="L212"/>
  <c r="K212"/>
  <c r="I212"/>
  <c r="H212"/>
  <c r="CC211"/>
  <c r="CB211"/>
  <c r="CA211"/>
  <c r="BZ211"/>
  <c r="AL211"/>
  <c r="AH211"/>
  <c r="AI211" s="1"/>
  <c r="M211"/>
  <c r="L211"/>
  <c r="K211"/>
  <c r="I211"/>
  <c r="H211"/>
  <c r="CC210"/>
  <c r="CB210"/>
  <c r="CA210"/>
  <c r="BZ210"/>
  <c r="AL210"/>
  <c r="AH210"/>
  <c r="AI210" s="1"/>
  <c r="M210"/>
  <c r="L210"/>
  <c r="K210"/>
  <c r="I210"/>
  <c r="H210"/>
  <c r="CC209"/>
  <c r="CB209"/>
  <c r="CA209"/>
  <c r="BZ209"/>
  <c r="AL209"/>
  <c r="AH209"/>
  <c r="AI209" s="1"/>
  <c r="M209"/>
  <c r="L209"/>
  <c r="K209"/>
  <c r="I209"/>
  <c r="H209"/>
  <c r="CC208"/>
  <c r="CB208"/>
  <c r="CA208"/>
  <c r="BZ208"/>
  <c r="AL208"/>
  <c r="AH208"/>
  <c r="AI208" s="1"/>
  <c r="M208"/>
  <c r="K208"/>
  <c r="L208" s="1"/>
  <c r="I208"/>
  <c r="H208"/>
  <c r="CC207"/>
  <c r="CB207"/>
  <c r="CA207"/>
  <c r="BZ207"/>
  <c r="AL207"/>
  <c r="AI207"/>
  <c r="AH207"/>
  <c r="M207"/>
  <c r="K207"/>
  <c r="L207" s="1"/>
  <c r="I207"/>
  <c r="H207"/>
  <c r="CC206"/>
  <c r="CB206"/>
  <c r="CA206"/>
  <c r="BZ206"/>
  <c r="AL206"/>
  <c r="AI206"/>
  <c r="AH206"/>
  <c r="M206"/>
  <c r="K206"/>
  <c r="L206" s="1"/>
  <c r="I206"/>
  <c r="H206"/>
  <c r="CC205"/>
  <c r="CB205"/>
  <c r="CA205"/>
  <c r="BZ205"/>
  <c r="AL205"/>
  <c r="AI205"/>
  <c r="AH205"/>
  <c r="M205"/>
  <c r="K205"/>
  <c r="L205" s="1"/>
  <c r="I205"/>
  <c r="H205"/>
  <c r="CC204"/>
  <c r="CB204"/>
  <c r="CA204"/>
  <c r="BZ204"/>
  <c r="AL204"/>
  <c r="AI204"/>
  <c r="AH204"/>
  <c r="M204"/>
  <c r="K204"/>
  <c r="L204" s="1"/>
  <c r="I204"/>
  <c r="H204"/>
  <c r="CC203"/>
  <c r="CB203"/>
  <c r="CA203"/>
  <c r="BZ203"/>
  <c r="AL203"/>
  <c r="AI203"/>
  <c r="AH203"/>
  <c r="M203"/>
  <c r="K203"/>
  <c r="L203" s="1"/>
  <c r="I203"/>
  <c r="H203"/>
  <c r="CC202"/>
  <c r="CB202"/>
  <c r="CA202"/>
  <c r="BZ202"/>
  <c r="AL202"/>
  <c r="AI202"/>
  <c r="AH202"/>
  <c r="M202"/>
  <c r="K202"/>
  <c r="L202" s="1"/>
  <c r="I202"/>
  <c r="H202"/>
  <c r="CC201"/>
  <c r="CB201"/>
  <c r="CA201"/>
  <c r="BZ201"/>
  <c r="AL201"/>
  <c r="AI201"/>
  <c r="AH201"/>
  <c r="M201"/>
  <c r="K201"/>
  <c r="L201" s="1"/>
  <c r="I201"/>
  <c r="H201"/>
  <c r="CC200"/>
  <c r="CB200"/>
  <c r="CA200"/>
  <c r="BZ200"/>
  <c r="AL200"/>
  <c r="AI200"/>
  <c r="AH200"/>
  <c r="M200"/>
  <c r="K200"/>
  <c r="L200" s="1"/>
  <c r="I200"/>
  <c r="H200"/>
  <c r="CC199"/>
  <c r="CB199"/>
  <c r="CA199"/>
  <c r="BZ199"/>
  <c r="AL199"/>
  <c r="AI199"/>
  <c r="AH199"/>
  <c r="M199"/>
  <c r="K199"/>
  <c r="L199" s="1"/>
  <c r="I199"/>
  <c r="H199"/>
  <c r="CC198"/>
  <c r="CB198"/>
  <c r="CA198"/>
  <c r="BZ198"/>
  <c r="AL198"/>
  <c r="AI198"/>
  <c r="AH198"/>
  <c r="M198"/>
  <c r="K198"/>
  <c r="L198" s="1"/>
  <c r="I198"/>
  <c r="H198"/>
  <c r="CC197"/>
  <c r="CB197"/>
  <c r="CA197"/>
  <c r="BZ197"/>
  <c r="AL197"/>
  <c r="AI197"/>
  <c r="AH197"/>
  <c r="M197"/>
  <c r="K197"/>
  <c r="L197" s="1"/>
  <c r="I197"/>
  <c r="H197"/>
  <c r="CC196"/>
  <c r="CB196"/>
  <c r="CA196"/>
  <c r="BZ196"/>
  <c r="AL196"/>
  <c r="AI196"/>
  <c r="AH196"/>
  <c r="M196"/>
  <c r="K196"/>
  <c r="L196" s="1"/>
  <c r="I196"/>
  <c r="H196"/>
  <c r="CC195"/>
  <c r="CB195"/>
  <c r="CA195"/>
  <c r="BZ195"/>
  <c r="AL195"/>
  <c r="AI195"/>
  <c r="AH195"/>
  <c r="M195"/>
  <c r="K195"/>
  <c r="L195" s="1"/>
  <c r="I195"/>
  <c r="H195"/>
  <c r="CC194"/>
  <c r="CB194"/>
  <c r="CA194"/>
  <c r="BZ194"/>
  <c r="AL194"/>
  <c r="AI194"/>
  <c r="AH194"/>
  <c r="M194"/>
  <c r="K194"/>
  <c r="L194" s="1"/>
  <c r="I194"/>
  <c r="H194"/>
  <c r="CC193"/>
  <c r="CB193"/>
  <c r="CA193"/>
  <c r="BZ193"/>
  <c r="AL193"/>
  <c r="AI193"/>
  <c r="AH193"/>
  <c r="M193"/>
  <c r="K193"/>
  <c r="L193" s="1"/>
  <c r="I193"/>
  <c r="H193"/>
  <c r="CC192"/>
  <c r="CB192"/>
  <c r="CA192"/>
  <c r="BZ192"/>
  <c r="AL192"/>
  <c r="AI192"/>
  <c r="AH192"/>
  <c r="M192"/>
  <c r="K192"/>
  <c r="L192" s="1"/>
  <c r="I192"/>
  <c r="H192"/>
  <c r="CC191"/>
  <c r="CB191"/>
  <c r="CA191"/>
  <c r="BZ191"/>
  <c r="AL191"/>
  <c r="AI191"/>
  <c r="AH191"/>
  <c r="M191"/>
  <c r="K191"/>
  <c r="L191" s="1"/>
  <c r="I191"/>
  <c r="H191"/>
  <c r="CC190"/>
  <c r="CB190"/>
  <c r="CA190"/>
  <c r="BZ190"/>
  <c r="AL190"/>
  <c r="AI190"/>
  <c r="AH190"/>
  <c r="M190"/>
  <c r="K190"/>
  <c r="L190" s="1"/>
  <c r="I190"/>
  <c r="H190"/>
  <c r="CC189"/>
  <c r="CB189"/>
  <c r="CA189"/>
  <c r="BZ189"/>
  <c r="AL189"/>
  <c r="AI189"/>
  <c r="AH189"/>
  <c r="M189"/>
  <c r="K189"/>
  <c r="L189" s="1"/>
  <c r="I189"/>
  <c r="H189"/>
  <c r="DX188"/>
  <c r="DT188"/>
  <c r="DU188" s="1"/>
  <c r="DC188"/>
  <c r="DB188"/>
  <c r="DA188"/>
  <c r="CY188"/>
  <c r="CX188"/>
  <c r="CC188"/>
  <c r="CB188"/>
  <c r="CA188"/>
  <c r="BZ188"/>
  <c r="AL188"/>
  <c r="AI188"/>
  <c r="AH188"/>
  <c r="M188"/>
  <c r="K188"/>
  <c r="L188" s="1"/>
  <c r="I188"/>
  <c r="H188"/>
  <c r="DX187"/>
  <c r="DT187"/>
  <c r="DU187" s="1"/>
  <c r="DC187"/>
  <c r="DB187"/>
  <c r="DA187"/>
  <c r="CY187"/>
  <c r="CX187"/>
  <c r="CC187"/>
  <c r="CB187"/>
  <c r="CA187"/>
  <c r="BZ187"/>
  <c r="AL187"/>
  <c r="AI187"/>
  <c r="AH187"/>
  <c r="M187"/>
  <c r="K187"/>
  <c r="L187" s="1"/>
  <c r="I187"/>
  <c r="H187"/>
  <c r="DX186"/>
  <c r="DT186"/>
  <c r="DU186" s="1"/>
  <c r="DC186"/>
  <c r="DB186"/>
  <c r="DA186"/>
  <c r="CY186"/>
  <c r="CX186"/>
  <c r="CB186"/>
  <c r="CA186"/>
  <c r="BZ186"/>
  <c r="AL186"/>
  <c r="AI186"/>
  <c r="AH186"/>
  <c r="M186"/>
  <c r="K186"/>
  <c r="L186" s="1"/>
  <c r="I186"/>
  <c r="H186"/>
  <c r="DX185"/>
  <c r="DT185"/>
  <c r="DU185" s="1"/>
  <c r="DC185"/>
  <c r="DB185"/>
  <c r="DA185"/>
  <c r="CY185"/>
  <c r="CX185"/>
  <c r="CC185"/>
  <c r="CB185"/>
  <c r="CA185"/>
  <c r="BZ185"/>
  <c r="AL185"/>
  <c r="AI185"/>
  <c r="AH185"/>
  <c r="M185"/>
  <c r="K185"/>
  <c r="L185" s="1"/>
  <c r="I185"/>
  <c r="H185"/>
  <c r="DX184"/>
  <c r="DT184"/>
  <c r="DU184" s="1"/>
  <c r="DC184"/>
  <c r="DB184"/>
  <c r="DA184"/>
  <c r="CY184"/>
  <c r="CX184"/>
  <c r="CB184"/>
  <c r="CA184"/>
  <c r="BZ184"/>
  <c r="AL184"/>
  <c r="AI184"/>
  <c r="AH184"/>
  <c r="M184"/>
  <c r="K184"/>
  <c r="L184" s="1"/>
  <c r="I184"/>
  <c r="H184"/>
  <c r="DX183"/>
  <c r="DT183"/>
  <c r="DU183" s="1"/>
  <c r="DC183"/>
  <c r="DB183"/>
  <c r="DA183"/>
  <c r="CY183"/>
  <c r="CX183"/>
  <c r="CA183"/>
  <c r="BZ183"/>
  <c r="AL183"/>
  <c r="AI183"/>
  <c r="AH183"/>
  <c r="M183"/>
  <c r="K183"/>
  <c r="L183" s="1"/>
  <c r="I183"/>
  <c r="H183"/>
  <c r="DX182"/>
  <c r="DT182"/>
  <c r="DU182" s="1"/>
  <c r="DC182"/>
  <c r="DB182"/>
  <c r="DA182"/>
  <c r="CY182"/>
  <c r="CX182"/>
  <c r="CC182"/>
  <c r="CB182"/>
  <c r="CA182"/>
  <c r="BZ182"/>
  <c r="AL182"/>
  <c r="AI182"/>
  <c r="AH182"/>
  <c r="M182"/>
  <c r="K182"/>
  <c r="L182" s="1"/>
  <c r="I182"/>
  <c r="H182"/>
  <c r="DX181"/>
  <c r="DT181"/>
  <c r="DU181" s="1"/>
  <c r="DC181"/>
  <c r="DB181"/>
  <c r="DA181"/>
  <c r="CY181"/>
  <c r="CX181"/>
  <c r="CC181"/>
  <c r="CB181"/>
  <c r="CA181"/>
  <c r="BZ181"/>
  <c r="AL181"/>
  <c r="AI181"/>
  <c r="AH181"/>
  <c r="M181"/>
  <c r="K181"/>
  <c r="L181" s="1"/>
  <c r="I181"/>
  <c r="H181"/>
  <c r="DX180"/>
  <c r="DT180"/>
  <c r="DU180" s="1"/>
  <c r="DC180"/>
  <c r="DB180"/>
  <c r="DA180"/>
  <c r="CY180"/>
  <c r="CX180"/>
  <c r="CC180"/>
  <c r="CB180"/>
  <c r="CA180"/>
  <c r="BZ180"/>
  <c r="AL180"/>
  <c r="AI180"/>
  <c r="AH180"/>
  <c r="M180"/>
  <c r="K180"/>
  <c r="L180" s="1"/>
  <c r="I180"/>
  <c r="H180"/>
  <c r="DX179"/>
  <c r="DT179"/>
  <c r="DU179" s="1"/>
  <c r="DC179"/>
  <c r="DB179"/>
  <c r="DA179"/>
  <c r="CY179"/>
  <c r="CX179"/>
  <c r="CC179"/>
  <c r="CB179"/>
  <c r="CA179"/>
  <c r="BZ179"/>
  <c r="AL179"/>
  <c r="AI179"/>
  <c r="AH179"/>
  <c r="M179"/>
  <c r="K179"/>
  <c r="L179" s="1"/>
  <c r="I179"/>
  <c r="H179"/>
  <c r="DX178"/>
  <c r="DT178"/>
  <c r="DU178" s="1"/>
  <c r="DC178"/>
  <c r="DB178"/>
  <c r="DA178"/>
  <c r="CY178"/>
  <c r="CX178"/>
  <c r="CC178"/>
  <c r="CB178"/>
  <c r="CA178"/>
  <c r="BZ178"/>
  <c r="AL178"/>
  <c r="AI178"/>
  <c r="AH178"/>
  <c r="M178"/>
  <c r="K178"/>
  <c r="L178" s="1"/>
  <c r="I178"/>
  <c r="H178"/>
  <c r="DX177"/>
  <c r="DT177"/>
  <c r="DU177" s="1"/>
  <c r="DC177"/>
  <c r="DB177"/>
  <c r="DA177"/>
  <c r="CY177"/>
  <c r="CX177"/>
  <c r="CC177"/>
  <c r="CB177"/>
  <c r="CA177"/>
  <c r="BZ177"/>
  <c r="AL177"/>
  <c r="AI177"/>
  <c r="AH177"/>
  <c r="M177"/>
  <c r="K177"/>
  <c r="L177" s="1"/>
  <c r="I177"/>
  <c r="H177"/>
  <c r="DX176"/>
  <c r="DT176"/>
  <c r="DU176" s="1"/>
  <c r="DC176"/>
  <c r="DB176"/>
  <c r="DA176"/>
  <c r="CY176"/>
  <c r="CX176"/>
  <c r="CC176"/>
  <c r="CB176"/>
  <c r="CA176"/>
  <c r="BZ176"/>
  <c r="AL176"/>
  <c r="AI176"/>
  <c r="AH176"/>
  <c r="M176"/>
  <c r="K176"/>
  <c r="L176" s="1"/>
  <c r="I176"/>
  <c r="H176"/>
  <c r="DX175"/>
  <c r="DT175"/>
  <c r="DU175" s="1"/>
  <c r="DC175"/>
  <c r="DB175"/>
  <c r="DA175"/>
  <c r="CY175"/>
  <c r="CX175"/>
  <c r="CC175"/>
  <c r="CB175"/>
  <c r="CA175"/>
  <c r="BZ175"/>
  <c r="AL175"/>
  <c r="AI175"/>
  <c r="AH175"/>
  <c r="M175"/>
  <c r="K175"/>
  <c r="L175" s="1"/>
  <c r="I175"/>
  <c r="H175"/>
  <c r="DX174"/>
  <c r="DT174"/>
  <c r="DU174" s="1"/>
  <c r="DC174"/>
  <c r="DB174"/>
  <c r="DA174"/>
  <c r="CY174"/>
  <c r="CX174"/>
  <c r="CC174"/>
  <c r="CB174"/>
  <c r="CA174"/>
  <c r="BZ174"/>
  <c r="AL174"/>
  <c r="AI174"/>
  <c r="AH174"/>
  <c r="M174"/>
  <c r="K174"/>
  <c r="L174" s="1"/>
  <c r="I174"/>
  <c r="H174"/>
  <c r="DX173"/>
  <c r="DT173"/>
  <c r="DU173" s="1"/>
  <c r="DC173"/>
  <c r="DB173"/>
  <c r="DA173"/>
  <c r="CY173"/>
  <c r="CX173"/>
  <c r="CC173"/>
  <c r="CB173"/>
  <c r="CA173"/>
  <c r="BZ173"/>
  <c r="AL173"/>
  <c r="AI173"/>
  <c r="AH173"/>
  <c r="M173"/>
  <c r="K173"/>
  <c r="L173" s="1"/>
  <c r="I173"/>
  <c r="H173"/>
  <c r="DX172"/>
  <c r="DT172"/>
  <c r="DU172" s="1"/>
  <c r="DC172"/>
  <c r="DB172"/>
  <c r="DA172"/>
  <c r="CY172"/>
  <c r="CX172"/>
  <c r="CC172"/>
  <c r="CB172"/>
  <c r="CA172"/>
  <c r="BZ172"/>
  <c r="AL172"/>
  <c r="AI172"/>
  <c r="AH172"/>
  <c r="M172"/>
  <c r="K172"/>
  <c r="L172" s="1"/>
  <c r="I172"/>
  <c r="H172"/>
  <c r="DX171"/>
  <c r="DT171"/>
  <c r="DU171" s="1"/>
  <c r="DC171"/>
  <c r="DB171"/>
  <c r="DA171"/>
  <c r="CY171"/>
  <c r="CX171"/>
  <c r="CC171"/>
  <c r="CB171"/>
  <c r="CA171"/>
  <c r="BZ171"/>
  <c r="AL171"/>
  <c r="AI171"/>
  <c r="AH171"/>
  <c r="M171"/>
  <c r="K171"/>
  <c r="L171" s="1"/>
  <c r="I171"/>
  <c r="H171"/>
  <c r="DX170"/>
  <c r="DT170"/>
  <c r="DU170" s="1"/>
  <c r="DC170"/>
  <c r="DB170"/>
  <c r="DA170"/>
  <c r="CY170"/>
  <c r="CX170"/>
  <c r="CC170"/>
  <c r="CB170"/>
  <c r="CA170"/>
  <c r="BZ170"/>
  <c r="AL170"/>
  <c r="AI170"/>
  <c r="AH170"/>
  <c r="M170"/>
  <c r="K170"/>
  <c r="L170" s="1"/>
  <c r="I170"/>
  <c r="H170"/>
  <c r="DX169"/>
  <c r="DT169"/>
  <c r="DU169" s="1"/>
  <c r="DC169"/>
  <c r="DB169"/>
  <c r="DA169"/>
  <c r="CY169"/>
  <c r="CX169"/>
  <c r="CC169"/>
  <c r="CB169"/>
  <c r="CA169"/>
  <c r="BZ169"/>
  <c r="AL169"/>
  <c r="AI169"/>
  <c r="AH169"/>
  <c r="M169"/>
  <c r="K169"/>
  <c r="L169" s="1"/>
  <c r="I169"/>
  <c r="H169"/>
  <c r="DX168"/>
  <c r="DT168"/>
  <c r="DU168" s="1"/>
  <c r="DC168"/>
  <c r="DB168"/>
  <c r="DA168"/>
  <c r="CY168"/>
  <c r="CX168"/>
  <c r="CC168"/>
  <c r="CB168"/>
  <c r="CA168"/>
  <c r="BZ168"/>
  <c r="AL168"/>
  <c r="AI168"/>
  <c r="AH168"/>
  <c r="M168"/>
  <c r="K168"/>
  <c r="L168" s="1"/>
  <c r="I168"/>
  <c r="H168"/>
  <c r="DX167"/>
  <c r="DT167"/>
  <c r="DU167" s="1"/>
  <c r="DC167"/>
  <c r="DB167"/>
  <c r="DA167"/>
  <c r="CY167"/>
  <c r="CX167"/>
  <c r="CC167"/>
  <c r="CB167"/>
  <c r="CA167"/>
  <c r="BZ167"/>
  <c r="AL167"/>
  <c r="AI167"/>
  <c r="AH167"/>
  <c r="M167"/>
  <c r="K167"/>
  <c r="L167" s="1"/>
  <c r="I167"/>
  <c r="H167"/>
  <c r="DX166"/>
  <c r="DT166"/>
  <c r="DU166" s="1"/>
  <c r="DC166"/>
  <c r="DB166"/>
  <c r="DA166"/>
  <c r="CY166"/>
  <c r="CX166"/>
  <c r="CC166"/>
  <c r="CB166"/>
  <c r="CA166"/>
  <c r="BZ166"/>
  <c r="AL166"/>
  <c r="AI166"/>
  <c r="AH166"/>
  <c r="M166"/>
  <c r="K166"/>
  <c r="L166" s="1"/>
  <c r="I166"/>
  <c r="H166"/>
  <c r="DX165"/>
  <c r="DT165"/>
  <c r="DU165" s="1"/>
  <c r="DC165"/>
  <c r="DB165"/>
  <c r="DA165"/>
  <c r="CY165"/>
  <c r="CX165"/>
  <c r="CC165"/>
  <c r="CB165"/>
  <c r="CA165"/>
  <c r="BZ165"/>
  <c r="AL165"/>
  <c r="AI165"/>
  <c r="AH165"/>
  <c r="M165"/>
  <c r="K165"/>
  <c r="L165" s="1"/>
  <c r="I165"/>
  <c r="H165"/>
  <c r="DX164"/>
  <c r="DT164"/>
  <c r="DU164" s="1"/>
  <c r="DC164"/>
  <c r="DB164"/>
  <c r="DA164"/>
  <c r="CY164"/>
  <c r="CX164"/>
  <c r="CC164"/>
  <c r="CB164"/>
  <c r="CA164"/>
  <c r="BZ164"/>
  <c r="AL164"/>
  <c r="AI164"/>
  <c r="AH164"/>
  <c r="M164"/>
  <c r="K164"/>
  <c r="L164" s="1"/>
  <c r="I164"/>
  <c r="H164"/>
  <c r="DX163"/>
  <c r="DT163"/>
  <c r="DU163" s="1"/>
  <c r="DC163"/>
  <c r="DB163"/>
  <c r="DA163"/>
  <c r="CY163"/>
  <c r="CX163"/>
  <c r="CC163"/>
  <c r="CB163"/>
  <c r="CA163"/>
  <c r="BZ163"/>
  <c r="AL163"/>
  <c r="AI163"/>
  <c r="AH163"/>
  <c r="M163"/>
  <c r="K163"/>
  <c r="L163" s="1"/>
  <c r="I163"/>
  <c r="H163"/>
  <c r="DX162"/>
  <c r="DT162"/>
  <c r="DU162" s="1"/>
  <c r="DC162"/>
  <c r="DB162"/>
  <c r="DA162"/>
  <c r="CY162"/>
  <c r="CX162"/>
  <c r="CC162"/>
  <c r="CB162"/>
  <c r="CA162"/>
  <c r="BZ162"/>
  <c r="AL162"/>
  <c r="AI162"/>
  <c r="AH162"/>
  <c r="M162"/>
  <c r="K162"/>
  <c r="L162" s="1"/>
  <c r="I162"/>
  <c r="H162"/>
  <c r="DX161"/>
  <c r="DT161"/>
  <c r="DU161" s="1"/>
  <c r="DC161"/>
  <c r="DB161"/>
  <c r="DA161"/>
  <c r="CY161"/>
  <c r="CX161"/>
  <c r="CC161"/>
  <c r="CB161"/>
  <c r="CA161"/>
  <c r="BZ161"/>
  <c r="AL161"/>
  <c r="AI161"/>
  <c r="AH161"/>
  <c r="M161"/>
  <c r="K161"/>
  <c r="L161" s="1"/>
  <c r="I161"/>
  <c r="H161"/>
  <c r="DX160"/>
  <c r="DT160"/>
  <c r="DU160" s="1"/>
  <c r="DC160"/>
  <c r="DB160"/>
  <c r="DA160"/>
  <c r="CY160"/>
  <c r="CX160"/>
  <c r="CC160"/>
  <c r="CB160"/>
  <c r="CA160"/>
  <c r="BZ160"/>
  <c r="AL160"/>
  <c r="AI160"/>
  <c r="AH160"/>
  <c r="M160"/>
  <c r="K160"/>
  <c r="L160" s="1"/>
  <c r="I160"/>
  <c r="H160"/>
  <c r="DX159"/>
  <c r="DT159"/>
  <c r="DU159" s="1"/>
  <c r="DC159"/>
  <c r="DB159"/>
  <c r="DA159"/>
  <c r="CY159"/>
  <c r="CX159"/>
  <c r="CC159"/>
  <c r="CB159"/>
  <c r="CA159"/>
  <c r="BZ159"/>
  <c r="AL159"/>
  <c r="AI159"/>
  <c r="AH159"/>
  <c r="M159"/>
  <c r="K159"/>
  <c r="L159" s="1"/>
  <c r="I159"/>
  <c r="H159"/>
  <c r="DX158"/>
  <c r="DT158"/>
  <c r="DU158" s="1"/>
  <c r="DC158"/>
  <c r="DB158"/>
  <c r="DA158"/>
  <c r="CY158"/>
  <c r="CX158"/>
  <c r="CC158"/>
  <c r="CB158"/>
  <c r="CA158"/>
  <c r="BZ158"/>
  <c r="AL158"/>
  <c r="AI158"/>
  <c r="AH158"/>
  <c r="M158"/>
  <c r="K158"/>
  <c r="L158" s="1"/>
  <c r="I158"/>
  <c r="H158"/>
  <c r="DX157"/>
  <c r="DT157"/>
  <c r="DU157" s="1"/>
  <c r="DC157"/>
  <c r="DB157"/>
  <c r="DA157"/>
  <c r="CY157"/>
  <c r="CX157"/>
  <c r="CC157"/>
  <c r="CB157"/>
  <c r="CA157"/>
  <c r="BZ157"/>
  <c r="AL157"/>
  <c r="AI157"/>
  <c r="AH157"/>
  <c r="M157"/>
  <c r="K157"/>
  <c r="L157" s="1"/>
  <c r="I157"/>
  <c r="CC183" s="1"/>
  <c r="H157"/>
  <c r="CB183" s="1"/>
  <c r="DX156"/>
  <c r="DT156"/>
  <c r="DU156" s="1"/>
  <c r="DC156"/>
  <c r="DB156"/>
  <c r="DA156"/>
  <c r="CY156"/>
  <c r="CX156"/>
  <c r="CC156"/>
  <c r="CB156"/>
  <c r="CA156"/>
  <c r="BZ156"/>
  <c r="AL156"/>
  <c r="AI156"/>
  <c r="AH156"/>
  <c r="M156"/>
  <c r="K156"/>
  <c r="L156" s="1"/>
  <c r="I156"/>
  <c r="CC150" s="1"/>
  <c r="H156"/>
  <c r="DX155"/>
  <c r="DT155"/>
  <c r="DU155" s="1"/>
  <c r="DC155"/>
  <c r="DB155"/>
  <c r="DA155"/>
  <c r="CY155"/>
  <c r="CX155"/>
  <c r="CA155"/>
  <c r="BZ155"/>
  <c r="AL155"/>
  <c r="AI155"/>
  <c r="AH155"/>
  <c r="M155"/>
  <c r="K155"/>
  <c r="L155" s="1"/>
  <c r="I155"/>
  <c r="H155"/>
  <c r="DX154"/>
  <c r="DT154"/>
  <c r="DU154" s="1"/>
  <c r="DC154"/>
  <c r="DB154"/>
  <c r="DA154"/>
  <c r="CY154"/>
  <c r="CX154"/>
  <c r="CA154"/>
  <c r="BZ154"/>
  <c r="AL154"/>
  <c r="AI154"/>
  <c r="AH154"/>
  <c r="M154"/>
  <c r="K154"/>
  <c r="L154" s="1"/>
  <c r="I154"/>
  <c r="H154"/>
  <c r="DX153"/>
  <c r="DT153"/>
  <c r="DU153" s="1"/>
  <c r="DC153"/>
  <c r="DB153"/>
  <c r="DA153"/>
  <c r="CY153"/>
  <c r="CX153"/>
  <c r="CA153"/>
  <c r="BZ153"/>
  <c r="AL153"/>
  <c r="AI153"/>
  <c r="AH153"/>
  <c r="M153"/>
  <c r="K153"/>
  <c r="L153" s="1"/>
  <c r="I153"/>
  <c r="H153"/>
  <c r="DX152"/>
  <c r="DT152"/>
  <c r="DU152" s="1"/>
  <c r="DC152"/>
  <c r="DB152"/>
  <c r="DA152"/>
  <c r="CY152"/>
  <c r="CX152"/>
  <c r="CA152"/>
  <c r="BZ152"/>
  <c r="AL152"/>
  <c r="AI152"/>
  <c r="AH152"/>
  <c r="M152"/>
  <c r="K152"/>
  <c r="L152" s="1"/>
  <c r="I152"/>
  <c r="H152"/>
  <c r="DX151"/>
  <c r="DT151"/>
  <c r="DU151" s="1"/>
  <c r="DC151"/>
  <c r="DB151"/>
  <c r="DA151"/>
  <c r="CY151"/>
  <c r="CX151"/>
  <c r="CC151"/>
  <c r="CB151"/>
  <c r="CA151"/>
  <c r="BZ151"/>
  <c r="AL151"/>
  <c r="AI151"/>
  <c r="AH151"/>
  <c r="M151"/>
  <c r="K151"/>
  <c r="L151" s="1"/>
  <c r="I151"/>
  <c r="H151"/>
  <c r="DX150"/>
  <c r="DT150"/>
  <c r="DU150" s="1"/>
  <c r="DC150"/>
  <c r="DB150"/>
  <c r="DA150"/>
  <c r="CY150"/>
  <c r="CX150"/>
  <c r="CB150"/>
  <c r="CA150"/>
  <c r="BZ150"/>
  <c r="AL150"/>
  <c r="AI150"/>
  <c r="AH150"/>
  <c r="M150"/>
  <c r="K150"/>
  <c r="L150" s="1"/>
  <c r="I150"/>
  <c r="H150"/>
  <c r="DX149"/>
  <c r="DT149"/>
  <c r="DU149" s="1"/>
  <c r="DC149"/>
  <c r="DB149"/>
  <c r="DA149"/>
  <c r="CY149"/>
  <c r="CX149"/>
  <c r="CA149"/>
  <c r="BZ149"/>
  <c r="AL149"/>
  <c r="AI149"/>
  <c r="AH149"/>
  <c r="M149"/>
  <c r="K149"/>
  <c r="L149" s="1"/>
  <c r="I149"/>
  <c r="H149"/>
  <c r="DX148"/>
  <c r="DT148"/>
  <c r="DU148" s="1"/>
  <c r="DC148"/>
  <c r="DB148"/>
  <c r="DA148"/>
  <c r="CY148"/>
  <c r="CX148"/>
  <c r="CA148"/>
  <c r="BZ148"/>
  <c r="AL148"/>
  <c r="AI148"/>
  <c r="AH148"/>
  <c r="M148"/>
  <c r="K148"/>
  <c r="L148" s="1"/>
  <c r="I148"/>
  <c r="H148"/>
  <c r="DX147"/>
  <c r="DT147"/>
  <c r="DU147" s="1"/>
  <c r="DC147"/>
  <c r="DB147"/>
  <c r="DA147"/>
  <c r="CY147"/>
  <c r="CX147"/>
  <c r="CA147"/>
  <c r="BZ147"/>
  <c r="AL147"/>
  <c r="AI147"/>
  <c r="AH147"/>
  <c r="M147"/>
  <c r="K147"/>
  <c r="L147" s="1"/>
  <c r="I147"/>
  <c r="H147"/>
  <c r="DX146"/>
  <c r="DT146"/>
  <c r="DU146" s="1"/>
  <c r="DC146"/>
  <c r="DB146"/>
  <c r="DA146"/>
  <c r="CY146"/>
  <c r="CX146"/>
  <c r="CA146"/>
  <c r="BZ146"/>
  <c r="AL146"/>
  <c r="AI146"/>
  <c r="AH146"/>
  <c r="M146"/>
  <c r="K146"/>
  <c r="L146" s="1"/>
  <c r="I146"/>
  <c r="H146"/>
  <c r="DX145"/>
  <c r="DT145"/>
  <c r="DU145" s="1"/>
  <c r="DC145"/>
  <c r="DB145"/>
  <c r="DA145"/>
  <c r="CY145"/>
  <c r="CX145"/>
  <c r="CC145"/>
  <c r="CB145"/>
  <c r="CA145"/>
  <c r="BZ145"/>
  <c r="AL145"/>
  <c r="AI145"/>
  <c r="AH145"/>
  <c r="M145"/>
  <c r="K145"/>
  <c r="L145" s="1"/>
  <c r="I145"/>
  <c r="H145"/>
  <c r="DX144"/>
  <c r="DT144"/>
  <c r="DU144" s="1"/>
  <c r="DC144"/>
  <c r="DB144"/>
  <c r="DA144"/>
  <c r="CY144"/>
  <c r="CX144"/>
  <c r="CC144"/>
  <c r="CB144"/>
  <c r="CA144"/>
  <c r="BZ144"/>
  <c r="AL144"/>
  <c r="AI144"/>
  <c r="AH144"/>
  <c r="M144"/>
  <c r="K144"/>
  <c r="L144" s="1"/>
  <c r="I144"/>
  <c r="H144"/>
  <c r="DX143"/>
  <c r="DT143"/>
  <c r="DU143" s="1"/>
  <c r="DC143"/>
  <c r="DB143"/>
  <c r="DA143"/>
  <c r="CY143"/>
  <c r="CX143"/>
  <c r="CC143"/>
  <c r="CB143"/>
  <c r="CA143"/>
  <c r="BZ143"/>
  <c r="AL143"/>
  <c r="AI143"/>
  <c r="AH143"/>
  <c r="M143"/>
  <c r="K143"/>
  <c r="L143" s="1"/>
  <c r="I143"/>
  <c r="H143"/>
  <c r="DX142"/>
  <c r="DT142"/>
  <c r="DU142" s="1"/>
  <c r="DC142"/>
  <c r="DB142"/>
  <c r="DA142"/>
  <c r="CY142"/>
  <c r="CX142"/>
  <c r="CC142"/>
  <c r="CB142"/>
  <c r="CA142"/>
  <c r="BZ142"/>
  <c r="AL142"/>
  <c r="AI142"/>
  <c r="AH142"/>
  <c r="M142"/>
  <c r="K142"/>
  <c r="L142" s="1"/>
  <c r="I142"/>
  <c r="H142"/>
  <c r="DX141"/>
  <c r="DT141"/>
  <c r="DU141" s="1"/>
  <c r="DC141"/>
  <c r="DB141"/>
  <c r="DA141"/>
  <c r="CY141"/>
  <c r="CX141"/>
  <c r="CC141"/>
  <c r="CB141"/>
  <c r="CA141"/>
  <c r="BZ141"/>
  <c r="AL141"/>
  <c r="AI141"/>
  <c r="AH141"/>
  <c r="M141"/>
  <c r="K141"/>
  <c r="L141" s="1"/>
  <c r="I141"/>
  <c r="H141"/>
  <c r="DX140"/>
  <c r="DT140"/>
  <c r="DU140" s="1"/>
  <c r="DC140"/>
  <c r="DB140"/>
  <c r="DA140"/>
  <c r="CY140"/>
  <c r="CX140"/>
  <c r="CC140"/>
  <c r="CB140"/>
  <c r="CA140"/>
  <c r="BZ140"/>
  <c r="AL140"/>
  <c r="AI140"/>
  <c r="AH140"/>
  <c r="M140"/>
  <c r="K140"/>
  <c r="L140" s="1"/>
  <c r="I140"/>
  <c r="H140"/>
  <c r="DX139"/>
  <c r="DT139"/>
  <c r="DU139" s="1"/>
  <c r="DC139"/>
  <c r="DB139"/>
  <c r="DA139"/>
  <c r="CY139"/>
  <c r="CX139"/>
  <c r="CC139"/>
  <c r="CB139"/>
  <c r="CA139"/>
  <c r="BZ139"/>
  <c r="AL139"/>
  <c r="AI139"/>
  <c r="AH139"/>
  <c r="M139"/>
  <c r="K139"/>
  <c r="L139" s="1"/>
  <c r="I139"/>
  <c r="H139"/>
  <c r="DX138"/>
  <c r="DT138"/>
  <c r="DU138" s="1"/>
  <c r="DC138"/>
  <c r="DB138"/>
  <c r="DA138"/>
  <c r="CY138"/>
  <c r="CX138"/>
  <c r="CC138"/>
  <c r="CB138"/>
  <c r="CA138"/>
  <c r="BZ138"/>
  <c r="AL138"/>
  <c r="AI138"/>
  <c r="AH138"/>
  <c r="M138"/>
  <c r="K138"/>
  <c r="L138" s="1"/>
  <c r="I138"/>
  <c r="H138"/>
  <c r="DX137"/>
  <c r="DT137"/>
  <c r="DU137" s="1"/>
  <c r="DC137"/>
  <c r="DB137"/>
  <c r="DA137"/>
  <c r="CY137"/>
  <c r="CX137"/>
  <c r="CC137"/>
  <c r="CB137"/>
  <c r="CA137"/>
  <c r="BZ137"/>
  <c r="AL137"/>
  <c r="AI137"/>
  <c r="AH137"/>
  <c r="M137"/>
  <c r="K137"/>
  <c r="L137" s="1"/>
  <c r="I137"/>
  <c r="H137"/>
  <c r="DX136"/>
  <c r="DT136"/>
  <c r="DU136" s="1"/>
  <c r="DC136"/>
  <c r="DB136"/>
  <c r="DA136"/>
  <c r="CY136"/>
  <c r="CX136"/>
  <c r="CC136"/>
  <c r="CB136"/>
  <c r="CA136"/>
  <c r="BZ136"/>
  <c r="AL136"/>
  <c r="AI136"/>
  <c r="AH136"/>
  <c r="M136"/>
  <c r="K136"/>
  <c r="L136" s="1"/>
  <c r="I136"/>
  <c r="H136"/>
  <c r="DX135"/>
  <c r="DT135"/>
  <c r="DU135" s="1"/>
  <c r="DC135"/>
  <c r="DB135"/>
  <c r="DA135"/>
  <c r="CY135"/>
  <c r="CX135"/>
  <c r="CC135"/>
  <c r="CB135"/>
  <c r="CA135"/>
  <c r="BZ135"/>
  <c r="AL135"/>
  <c r="AI135"/>
  <c r="AH135"/>
  <c r="M135"/>
  <c r="K135"/>
  <c r="L135" s="1"/>
  <c r="I135"/>
  <c r="H135"/>
  <c r="DX134"/>
  <c r="DT134"/>
  <c r="DU134" s="1"/>
  <c r="DC134"/>
  <c r="DB134"/>
  <c r="DA134"/>
  <c r="CY134"/>
  <c r="CX134"/>
  <c r="CC134"/>
  <c r="CB134"/>
  <c r="CA134"/>
  <c r="BZ134"/>
  <c r="AL134"/>
  <c r="AI134"/>
  <c r="AH134"/>
  <c r="M134"/>
  <c r="K134"/>
  <c r="L134" s="1"/>
  <c r="I134"/>
  <c r="CC155" s="1"/>
  <c r="H134"/>
  <c r="CB155" s="1"/>
  <c r="DX133"/>
  <c r="DT133"/>
  <c r="DU133" s="1"/>
  <c r="DC133"/>
  <c r="DB133"/>
  <c r="DA133"/>
  <c r="CY133"/>
  <c r="CX133"/>
  <c r="CC133"/>
  <c r="CB133"/>
  <c r="CA133"/>
  <c r="BZ133"/>
  <c r="AL133"/>
  <c r="AI133"/>
  <c r="AH133"/>
  <c r="M133"/>
  <c r="K133"/>
  <c r="L133" s="1"/>
  <c r="I133"/>
  <c r="CC154" s="1"/>
  <c r="H133"/>
  <c r="CB154" s="1"/>
  <c r="DX132"/>
  <c r="DT132"/>
  <c r="DU132" s="1"/>
  <c r="DC132"/>
  <c r="DB132"/>
  <c r="DA132"/>
  <c r="CY132"/>
  <c r="CX132"/>
  <c r="CC132"/>
  <c r="CB132"/>
  <c r="CA132"/>
  <c r="BZ132"/>
  <c r="AL132"/>
  <c r="AI132"/>
  <c r="AH132"/>
  <c r="M132"/>
  <c r="K132"/>
  <c r="L132" s="1"/>
  <c r="I132"/>
  <c r="H132"/>
  <c r="DX131"/>
  <c r="DT131"/>
  <c r="DU131" s="1"/>
  <c r="DC131"/>
  <c r="DB131"/>
  <c r="DA131"/>
  <c r="CY131"/>
  <c r="CX131"/>
  <c r="CC131"/>
  <c r="CB131"/>
  <c r="CA131"/>
  <c r="BZ131"/>
  <c r="AL131"/>
  <c r="AI131"/>
  <c r="AH131"/>
  <c r="M131"/>
  <c r="K131"/>
  <c r="L131" s="1"/>
  <c r="I131"/>
  <c r="CC153" s="1"/>
  <c r="H131"/>
  <c r="CB153" s="1"/>
  <c r="DX130"/>
  <c r="DT130"/>
  <c r="DU130" s="1"/>
  <c r="DC130"/>
  <c r="DB130"/>
  <c r="DA130"/>
  <c r="CY130"/>
  <c r="CX130"/>
  <c r="CC130"/>
  <c r="CB130"/>
  <c r="CA130"/>
  <c r="BZ130"/>
  <c r="AL130"/>
  <c r="AI130"/>
  <c r="AH130"/>
  <c r="M130"/>
  <c r="K130"/>
  <c r="L130" s="1"/>
  <c r="I130"/>
  <c r="H130"/>
  <c r="DX129"/>
  <c r="DT129"/>
  <c r="DU129" s="1"/>
  <c r="DC129"/>
  <c r="DB129"/>
  <c r="DA129"/>
  <c r="CY129"/>
  <c r="CX129"/>
  <c r="CC129"/>
  <c r="CB129"/>
  <c r="CA129"/>
  <c r="BZ129"/>
  <c r="AL129"/>
  <c r="AI129"/>
  <c r="AH129"/>
  <c r="M129"/>
  <c r="K129"/>
  <c r="L129" s="1"/>
  <c r="I129"/>
  <c r="H129"/>
  <c r="DX128"/>
  <c r="DT128"/>
  <c r="DU128" s="1"/>
  <c r="DC128"/>
  <c r="DB128"/>
  <c r="DA128"/>
  <c r="CY128"/>
  <c r="CX128"/>
  <c r="CC128"/>
  <c r="CB128"/>
  <c r="CA128"/>
  <c r="BZ128"/>
  <c r="AL128"/>
  <c r="AI128"/>
  <c r="AH128"/>
  <c r="M128"/>
  <c r="K128"/>
  <c r="L128" s="1"/>
  <c r="I128"/>
  <c r="H128"/>
  <c r="DX127"/>
  <c r="DT127"/>
  <c r="DU127" s="1"/>
  <c r="DC127"/>
  <c r="DB127"/>
  <c r="DA127"/>
  <c r="CY127"/>
  <c r="CX127"/>
  <c r="CC127"/>
  <c r="CB127"/>
  <c r="CA127"/>
  <c r="BZ127"/>
  <c r="AL127"/>
  <c r="AI127"/>
  <c r="AH127"/>
  <c r="M127"/>
  <c r="K127"/>
  <c r="L127" s="1"/>
  <c r="I127"/>
  <c r="H127"/>
  <c r="DX126"/>
  <c r="DT126"/>
  <c r="DU126" s="1"/>
  <c r="DC126"/>
  <c r="DB126"/>
  <c r="DA126"/>
  <c r="CY126"/>
  <c r="CX126"/>
  <c r="CC126"/>
  <c r="CB126"/>
  <c r="CA126"/>
  <c r="BZ126"/>
  <c r="AL126"/>
  <c r="AI126"/>
  <c r="AH126"/>
  <c r="M126"/>
  <c r="K126"/>
  <c r="L126" s="1"/>
  <c r="I126"/>
  <c r="CC149" s="1"/>
  <c r="H126"/>
  <c r="CB149" s="1"/>
  <c r="DX125"/>
  <c r="DT125"/>
  <c r="DU125" s="1"/>
  <c r="DC125"/>
  <c r="DB125"/>
  <c r="DA125"/>
  <c r="CY125"/>
  <c r="CX125"/>
  <c r="CC125"/>
  <c r="CB125"/>
  <c r="CA125"/>
  <c r="BZ125"/>
  <c r="AL125"/>
  <c r="AI125"/>
  <c r="AH125"/>
  <c r="M125"/>
  <c r="K125"/>
  <c r="L125" s="1"/>
  <c r="I125"/>
  <c r="CC148" s="1"/>
  <c r="H125"/>
  <c r="CB148" s="1"/>
  <c r="DX124"/>
  <c r="DT124"/>
  <c r="DU124" s="1"/>
  <c r="DC124"/>
  <c r="DB124"/>
  <c r="DA124"/>
  <c r="CY124"/>
  <c r="CX124"/>
  <c r="CC124"/>
  <c r="CB124"/>
  <c r="CA124"/>
  <c r="BZ124"/>
  <c r="AL124"/>
  <c r="AI124"/>
  <c r="AH124"/>
  <c r="M124"/>
  <c r="K124"/>
  <c r="L124" s="1"/>
  <c r="I124"/>
  <c r="CC152" s="1"/>
  <c r="H124"/>
  <c r="CB152" s="1"/>
  <c r="DX123"/>
  <c r="DT123"/>
  <c r="DU123" s="1"/>
  <c r="DC123"/>
  <c r="DB123"/>
  <c r="DA123"/>
  <c r="CY123"/>
  <c r="CX123"/>
  <c r="CC123"/>
  <c r="CB123"/>
  <c r="CA123"/>
  <c r="BZ123"/>
  <c r="AL123"/>
  <c r="AI123"/>
  <c r="AH123"/>
  <c r="M123"/>
  <c r="K123"/>
  <c r="L123" s="1"/>
  <c r="I123"/>
  <c r="H123"/>
  <c r="DX122"/>
  <c r="DT122"/>
  <c r="DU122" s="1"/>
  <c r="DC122"/>
  <c r="DB122"/>
  <c r="DA122"/>
  <c r="CY122"/>
  <c r="CX122"/>
  <c r="CC122"/>
  <c r="CB122"/>
  <c r="CA122"/>
  <c r="BZ122"/>
  <c r="AL122"/>
  <c r="AI122"/>
  <c r="AH122"/>
  <c r="M122"/>
  <c r="K122"/>
  <c r="L122" s="1"/>
  <c r="I122"/>
  <c r="H122"/>
  <c r="DX121"/>
  <c r="DT121"/>
  <c r="DU121" s="1"/>
  <c r="DC121"/>
  <c r="DB121"/>
  <c r="DA121"/>
  <c r="CY121"/>
  <c r="CX121"/>
  <c r="CC121"/>
  <c r="CB121"/>
  <c r="CA121"/>
  <c r="BZ121"/>
  <c r="AL121"/>
  <c r="AI121"/>
  <c r="AH121"/>
  <c r="M121"/>
  <c r="K121"/>
  <c r="L121" s="1"/>
  <c r="I121"/>
  <c r="H121"/>
  <c r="DX120"/>
  <c r="DT120"/>
  <c r="DU120" s="1"/>
  <c r="DC120"/>
  <c r="DB120"/>
  <c r="DA120"/>
  <c r="CY120"/>
  <c r="CX120"/>
  <c r="CC120"/>
  <c r="CB120"/>
  <c r="CA120"/>
  <c r="BZ120"/>
  <c r="AL120"/>
  <c r="AI120"/>
  <c r="AH120"/>
  <c r="M120"/>
  <c r="K120"/>
  <c r="L120" s="1"/>
  <c r="I120"/>
  <c r="H120"/>
  <c r="DX119"/>
  <c r="DT119"/>
  <c r="DU119" s="1"/>
  <c r="DC119"/>
  <c r="DB119"/>
  <c r="DA119"/>
  <c r="CY119"/>
  <c r="CX119"/>
  <c r="CC119"/>
  <c r="CB119"/>
  <c r="CA119"/>
  <c r="BZ119"/>
  <c r="AL119"/>
  <c r="AI119"/>
  <c r="AH119"/>
  <c r="M119"/>
  <c r="K119"/>
  <c r="L119" s="1"/>
  <c r="I119"/>
  <c r="H119"/>
  <c r="DX118"/>
  <c r="DT118"/>
  <c r="DU118" s="1"/>
  <c r="DC118"/>
  <c r="DB118"/>
  <c r="DA118"/>
  <c r="CY118"/>
  <c r="CX118"/>
  <c r="CC118"/>
  <c r="CB118"/>
  <c r="CA118"/>
  <c r="BZ118"/>
  <c r="AL118"/>
  <c r="AI118"/>
  <c r="AH118"/>
  <c r="M118"/>
  <c r="K118"/>
  <c r="L118" s="1"/>
  <c r="I118"/>
  <c r="H118"/>
  <c r="DX117"/>
  <c r="DT117"/>
  <c r="DU117" s="1"/>
  <c r="DC117"/>
  <c r="DB117"/>
  <c r="DA117"/>
  <c r="CY117"/>
  <c r="CX117"/>
  <c r="CC117"/>
  <c r="CB117"/>
  <c r="CA117"/>
  <c r="BZ117"/>
  <c r="AL117"/>
  <c r="AI117"/>
  <c r="AH117"/>
  <c r="M117"/>
  <c r="K117"/>
  <c r="L117" s="1"/>
  <c r="I117"/>
  <c r="CC147" s="1"/>
  <c r="H117"/>
  <c r="CB147" s="1"/>
  <c r="DX116"/>
  <c r="DT116"/>
  <c r="DU116" s="1"/>
  <c r="DC116"/>
  <c r="DB116"/>
  <c r="DA116"/>
  <c r="CY116"/>
  <c r="CX116"/>
  <c r="CC116"/>
  <c r="CB116"/>
  <c r="CA116"/>
  <c r="BZ116"/>
  <c r="AL116"/>
  <c r="AI116"/>
  <c r="AH116"/>
  <c r="M116"/>
  <c r="K116"/>
  <c r="L116" s="1"/>
  <c r="I116"/>
  <c r="CC146" s="1"/>
  <c r="H116"/>
  <c r="CB146" s="1"/>
  <c r="DX115"/>
  <c r="DT115"/>
  <c r="DU115" s="1"/>
  <c r="DC115"/>
  <c r="DB115"/>
  <c r="DA115"/>
  <c r="CY115"/>
  <c r="CX115"/>
  <c r="CC115"/>
  <c r="CB115"/>
  <c r="CA115"/>
  <c r="BZ115"/>
  <c r="AL115"/>
  <c r="AI115"/>
  <c r="AH115"/>
  <c r="M115"/>
  <c r="K115"/>
  <c r="L115" s="1"/>
  <c r="I115"/>
  <c r="H115"/>
  <c r="DX114"/>
  <c r="DT114"/>
  <c r="DU114" s="1"/>
  <c r="DC114"/>
  <c r="DB114"/>
  <c r="DA114"/>
  <c r="CY114"/>
  <c r="CX114"/>
  <c r="CC114"/>
  <c r="CB114"/>
  <c r="CA114"/>
  <c r="BZ114"/>
  <c r="AL114"/>
  <c r="AI114"/>
  <c r="AH114"/>
  <c r="M114"/>
  <c r="K114"/>
  <c r="L114" s="1"/>
  <c r="I114"/>
  <c r="H114"/>
  <c r="DX113"/>
  <c r="DT113"/>
  <c r="DU113" s="1"/>
  <c r="DC113"/>
  <c r="DB113"/>
  <c r="DA113"/>
  <c r="CY113"/>
  <c r="CX113"/>
  <c r="CC113"/>
  <c r="CB113"/>
  <c r="CA113"/>
  <c r="BZ113"/>
  <c r="AL113"/>
  <c r="AI113"/>
  <c r="AH113"/>
  <c r="M113"/>
  <c r="K113"/>
  <c r="L113" s="1"/>
  <c r="I113"/>
  <c r="H113"/>
  <c r="DX112"/>
  <c r="DT112"/>
  <c r="DU112" s="1"/>
  <c r="DC112"/>
  <c r="DB112"/>
  <c r="DA112"/>
  <c r="CY112"/>
  <c r="CX112"/>
  <c r="CC112"/>
  <c r="CB112"/>
  <c r="CA112"/>
  <c r="BZ112"/>
  <c r="AL112"/>
  <c r="AI112"/>
  <c r="AH112"/>
  <c r="M112"/>
  <c r="K112"/>
  <c r="L112" s="1"/>
  <c r="I112"/>
  <c r="H112"/>
  <c r="DX111"/>
  <c r="DT111"/>
  <c r="DU111" s="1"/>
  <c r="DC111"/>
  <c r="DB111"/>
  <c r="DA111"/>
  <c r="CY111"/>
  <c r="CX111"/>
  <c r="CC111"/>
  <c r="CB111"/>
  <c r="CA111"/>
  <c r="BZ111"/>
  <c r="AL111"/>
  <c r="AI111"/>
  <c r="AH111"/>
  <c r="M111"/>
  <c r="K111"/>
  <c r="L111" s="1"/>
  <c r="I111"/>
  <c r="H111"/>
  <c r="DX110"/>
  <c r="DT110"/>
  <c r="DU110" s="1"/>
  <c r="DC110"/>
  <c r="DB110"/>
  <c r="DA110"/>
  <c r="CY110"/>
  <c r="CX110"/>
  <c r="CC110"/>
  <c r="CB110"/>
  <c r="CA110"/>
  <c r="BZ110"/>
  <c r="AL110"/>
  <c r="AI110"/>
  <c r="AH110"/>
  <c r="M110"/>
  <c r="K110"/>
  <c r="L110" s="1"/>
  <c r="I110"/>
  <c r="H110"/>
  <c r="DX109"/>
  <c r="DT109"/>
  <c r="DU109" s="1"/>
  <c r="DC109"/>
  <c r="DB109"/>
  <c r="DA109"/>
  <c r="CY109"/>
  <c r="CX109"/>
  <c r="CC109"/>
  <c r="CB109"/>
  <c r="CA109"/>
  <c r="BZ109"/>
  <c r="AL109"/>
  <c r="AI109"/>
  <c r="AH109"/>
  <c r="M109"/>
  <c r="K109"/>
  <c r="L109" s="1"/>
  <c r="I109"/>
  <c r="H109"/>
  <c r="DX108"/>
  <c r="DT108"/>
  <c r="DU108" s="1"/>
  <c r="DC108"/>
  <c r="DB108"/>
  <c r="DA108"/>
  <c r="CY108"/>
  <c r="CX108"/>
  <c r="CC108"/>
  <c r="CB108"/>
  <c r="CA108"/>
  <c r="BZ108"/>
  <c r="AL108"/>
  <c r="AI108"/>
  <c r="AH108"/>
  <c r="M108"/>
  <c r="K108"/>
  <c r="L108" s="1"/>
  <c r="I108"/>
  <c r="H108"/>
  <c r="DX107"/>
  <c r="DT107"/>
  <c r="DU107" s="1"/>
  <c r="DC107"/>
  <c r="DB107"/>
  <c r="DA107"/>
  <c r="CY107"/>
  <c r="CX107"/>
  <c r="CC107"/>
  <c r="CB107"/>
  <c r="CA107"/>
  <c r="BZ107"/>
  <c r="AL107"/>
  <c r="AI107"/>
  <c r="AH107"/>
  <c r="M107"/>
  <c r="K107"/>
  <c r="L107" s="1"/>
  <c r="I107"/>
  <c r="H107"/>
  <c r="DX106"/>
  <c r="DT106"/>
  <c r="DU106" s="1"/>
  <c r="DC106"/>
  <c r="DB106"/>
  <c r="DA106"/>
  <c r="CY106"/>
  <c r="CX106"/>
  <c r="CA106"/>
  <c r="BZ106"/>
  <c r="AL106"/>
  <c r="AI106"/>
  <c r="AH106"/>
  <c r="M106"/>
  <c r="K106"/>
  <c r="L106" s="1"/>
  <c r="I106"/>
  <c r="H106"/>
  <c r="DX105"/>
  <c r="DT105"/>
  <c r="DU105" s="1"/>
  <c r="DC105"/>
  <c r="DB105"/>
  <c r="DA105"/>
  <c r="CY105"/>
  <c r="CX105"/>
  <c r="CB105"/>
  <c r="CA105"/>
  <c r="BZ105"/>
  <c r="AL105"/>
  <c r="AI105"/>
  <c r="AH105"/>
  <c r="M105"/>
  <c r="K105"/>
  <c r="L105" s="1"/>
  <c r="I105"/>
  <c r="H105"/>
  <c r="DX104"/>
  <c r="DT104"/>
  <c r="DU104" s="1"/>
  <c r="DC104"/>
  <c r="DB104"/>
  <c r="DA104"/>
  <c r="CY104"/>
  <c r="CX104"/>
  <c r="CA104"/>
  <c r="BZ104"/>
  <c r="AL104"/>
  <c r="AI104"/>
  <c r="AH104"/>
  <c r="M104"/>
  <c r="K104"/>
  <c r="L104" s="1"/>
  <c r="I104"/>
  <c r="H104"/>
  <c r="DX103"/>
  <c r="DT103"/>
  <c r="DU103" s="1"/>
  <c r="DC103"/>
  <c r="DB103"/>
  <c r="DA103"/>
  <c r="CY103"/>
  <c r="CX103"/>
  <c r="CB103"/>
  <c r="CA103"/>
  <c r="BZ103"/>
  <c r="AL103"/>
  <c r="AI103"/>
  <c r="AH103"/>
  <c r="M103"/>
  <c r="K103"/>
  <c r="L103" s="1"/>
  <c r="I103"/>
  <c r="H103"/>
  <c r="DX102"/>
  <c r="DT102"/>
  <c r="DU102" s="1"/>
  <c r="DC102"/>
  <c r="DB102"/>
  <c r="DA102"/>
  <c r="CY102"/>
  <c r="CX102"/>
  <c r="CB102"/>
  <c r="CA102"/>
  <c r="BZ102"/>
  <c r="AL102"/>
  <c r="AI102"/>
  <c r="AH102"/>
  <c r="M102"/>
  <c r="K102"/>
  <c r="L102" s="1"/>
  <c r="I102"/>
  <c r="H102"/>
  <c r="DX101"/>
  <c r="DT101"/>
  <c r="DU101" s="1"/>
  <c r="DC101"/>
  <c r="DB101"/>
  <c r="DA101"/>
  <c r="CY101"/>
  <c r="CX101"/>
  <c r="CB101"/>
  <c r="CA101"/>
  <c r="BZ101"/>
  <c r="AL101"/>
  <c r="AI101"/>
  <c r="AH101"/>
  <c r="M101"/>
  <c r="K101"/>
  <c r="L101" s="1"/>
  <c r="I101"/>
  <c r="H101"/>
  <c r="DX100"/>
  <c r="DT100"/>
  <c r="DU100" s="1"/>
  <c r="DC100"/>
  <c r="DB100"/>
  <c r="DA100"/>
  <c r="CY100"/>
  <c r="CX100"/>
  <c r="CB100"/>
  <c r="CA100"/>
  <c r="BZ100"/>
  <c r="AL100"/>
  <c r="AI100"/>
  <c r="AH100"/>
  <c r="M100"/>
  <c r="K100"/>
  <c r="L100" s="1"/>
  <c r="I100"/>
  <c r="H100"/>
  <c r="DX99"/>
  <c r="DT99"/>
  <c r="DU99" s="1"/>
  <c r="DC99"/>
  <c r="DB99"/>
  <c r="DA99"/>
  <c r="CY99"/>
  <c r="CX99"/>
  <c r="CA99"/>
  <c r="BZ99"/>
  <c r="AL99"/>
  <c r="AI99"/>
  <c r="AH99"/>
  <c r="M99"/>
  <c r="K99"/>
  <c r="L99" s="1"/>
  <c r="I99"/>
  <c r="H99"/>
  <c r="DX98"/>
  <c r="DT98"/>
  <c r="DU98" s="1"/>
  <c r="DC98"/>
  <c r="DB98"/>
  <c r="DA98"/>
  <c r="CY98"/>
  <c r="CX98"/>
  <c r="CA98"/>
  <c r="BZ98"/>
  <c r="AL98"/>
  <c r="AI98"/>
  <c r="AH98"/>
  <c r="M98"/>
  <c r="K98"/>
  <c r="L98" s="1"/>
  <c r="I98"/>
  <c r="H98"/>
  <c r="DX97"/>
  <c r="DT97"/>
  <c r="DU97" s="1"/>
  <c r="DC97"/>
  <c r="DB97"/>
  <c r="DA97"/>
  <c r="CY97"/>
  <c r="CX97"/>
  <c r="CA97"/>
  <c r="BZ97"/>
  <c r="AL97"/>
  <c r="AI97"/>
  <c r="AH97"/>
  <c r="M97"/>
  <c r="K97"/>
  <c r="L97" s="1"/>
  <c r="I97"/>
  <c r="H97"/>
  <c r="DX96"/>
  <c r="DT96"/>
  <c r="DU96" s="1"/>
  <c r="DC96"/>
  <c r="DB96"/>
  <c r="DA96"/>
  <c r="CY96"/>
  <c r="CX96"/>
  <c r="CA96"/>
  <c r="BZ96"/>
  <c r="AL96"/>
  <c r="AI96"/>
  <c r="AH96"/>
  <c r="M96"/>
  <c r="K96"/>
  <c r="L96" s="1"/>
  <c r="I96"/>
  <c r="H96"/>
  <c r="DX95"/>
  <c r="DT95"/>
  <c r="DU95" s="1"/>
  <c r="DC95"/>
  <c r="DB95"/>
  <c r="DA95"/>
  <c r="CY95"/>
  <c r="CX95"/>
  <c r="CA95"/>
  <c r="BZ95"/>
  <c r="AL95"/>
  <c r="AI95"/>
  <c r="AH95"/>
  <c r="M95"/>
  <c r="K95"/>
  <c r="L95" s="1"/>
  <c r="I95"/>
  <c r="H95"/>
  <c r="DX94"/>
  <c r="DT94"/>
  <c r="DU94" s="1"/>
  <c r="DC94"/>
  <c r="DB94"/>
  <c r="DA94"/>
  <c r="CY94"/>
  <c r="CX94"/>
  <c r="CA94"/>
  <c r="BZ94"/>
  <c r="AL94"/>
  <c r="AI94"/>
  <c r="AH94"/>
  <c r="M94"/>
  <c r="K94"/>
  <c r="L94" s="1"/>
  <c r="I94"/>
  <c r="CC106" s="1"/>
  <c r="H94"/>
  <c r="CB106" s="1"/>
  <c r="DX93"/>
  <c r="DT93"/>
  <c r="DU93" s="1"/>
  <c r="DC93"/>
  <c r="DB93"/>
  <c r="DA93"/>
  <c r="CY93"/>
  <c r="CX93"/>
  <c r="CA93"/>
  <c r="BZ93"/>
  <c r="AL93"/>
  <c r="AI93"/>
  <c r="AH93"/>
  <c r="M93"/>
  <c r="K93"/>
  <c r="L93" s="1"/>
  <c r="I93"/>
  <c r="CC105" s="1"/>
  <c r="H93"/>
  <c r="DX92"/>
  <c r="DT92"/>
  <c r="DU92" s="1"/>
  <c r="DC92"/>
  <c r="DB92"/>
  <c r="DA92"/>
  <c r="CY92"/>
  <c r="CX92"/>
  <c r="AL92"/>
  <c r="AI92"/>
  <c r="AH92"/>
  <c r="M92"/>
  <c r="K92"/>
  <c r="L92" s="1"/>
  <c r="I92"/>
  <c r="CC103" s="1"/>
  <c r="H92"/>
  <c r="DX91"/>
  <c r="DT91"/>
  <c r="DU91" s="1"/>
  <c r="DC91"/>
  <c r="DB91"/>
  <c r="DA91"/>
  <c r="CY91"/>
  <c r="CX91"/>
  <c r="CB91"/>
  <c r="CA91"/>
  <c r="BZ91"/>
  <c r="AL91"/>
  <c r="AI91"/>
  <c r="AH91"/>
  <c r="M91"/>
  <c r="K91"/>
  <c r="L91" s="1"/>
  <c r="I91"/>
  <c r="CC102" s="1"/>
  <c r="H91"/>
  <c r="DX90"/>
  <c r="DT90"/>
  <c r="DU90" s="1"/>
  <c r="DC90"/>
  <c r="DB90"/>
  <c r="DF90" s="1"/>
  <c r="DA90"/>
  <c r="CZ90"/>
  <c r="CY90"/>
  <c r="CX90"/>
  <c r="CC90"/>
  <c r="CB90"/>
  <c r="CA90"/>
  <c r="BZ90"/>
  <c r="AL90"/>
  <c r="AI90"/>
  <c r="AH90"/>
  <c r="M90"/>
  <c r="K90"/>
  <c r="L90" s="1"/>
  <c r="I90"/>
  <c r="CC101" s="1"/>
  <c r="H90"/>
  <c r="DX89"/>
  <c r="DT89"/>
  <c r="DU89" s="1"/>
  <c r="DC89"/>
  <c r="DB89"/>
  <c r="DF89" s="1"/>
  <c r="DA89"/>
  <c r="CZ89"/>
  <c r="CY89"/>
  <c r="CX89"/>
  <c r="CC89"/>
  <c r="CB89"/>
  <c r="CA89"/>
  <c r="BZ89"/>
  <c r="AL89"/>
  <c r="AI89"/>
  <c r="AH89"/>
  <c r="M89"/>
  <c r="K89"/>
  <c r="L89" s="1"/>
  <c r="I89"/>
  <c r="CC100" s="1"/>
  <c r="H89"/>
  <c r="DX88"/>
  <c r="DT88"/>
  <c r="DU88" s="1"/>
  <c r="DC88"/>
  <c r="DB88"/>
  <c r="DF88" s="1"/>
  <c r="DA88"/>
  <c r="CZ88"/>
  <c r="CY88"/>
  <c r="CX88"/>
  <c r="CB88"/>
  <c r="CA88"/>
  <c r="BZ88"/>
  <c r="AL88"/>
  <c r="AI88"/>
  <c r="AH88"/>
  <c r="M88"/>
  <c r="K88"/>
  <c r="L88" s="1"/>
  <c r="I88"/>
  <c r="H88"/>
  <c r="DX87"/>
  <c r="DT87"/>
  <c r="DU87" s="1"/>
  <c r="DC87"/>
  <c r="DB87"/>
  <c r="DF87" s="1"/>
  <c r="DA87"/>
  <c r="CZ87"/>
  <c r="CY87"/>
  <c r="CX87"/>
  <c r="CB87"/>
  <c r="CA87"/>
  <c r="BZ87"/>
  <c r="AL87"/>
  <c r="AI87"/>
  <c r="AH87"/>
  <c r="M87"/>
  <c r="K87"/>
  <c r="L87" s="1"/>
  <c r="I87"/>
  <c r="H87"/>
  <c r="DX86"/>
  <c r="DT86"/>
  <c r="DU86" s="1"/>
  <c r="DC86"/>
  <c r="DB86"/>
  <c r="DF86" s="1"/>
  <c r="DA86"/>
  <c r="CZ86"/>
  <c r="CY86"/>
  <c r="CX86"/>
  <c r="CA86"/>
  <c r="BZ86"/>
  <c r="AL86"/>
  <c r="AI86"/>
  <c r="AH86"/>
  <c r="M86"/>
  <c r="K86"/>
  <c r="L86" s="1"/>
  <c r="I86"/>
  <c r="CC88" s="1"/>
  <c r="H86"/>
  <c r="DX85"/>
  <c r="DT85"/>
  <c r="DU85" s="1"/>
  <c r="DC85"/>
  <c r="DB85"/>
  <c r="DF85" s="1"/>
  <c r="DA85"/>
  <c r="CZ85"/>
  <c r="CY85"/>
  <c r="CX85"/>
  <c r="CB85"/>
  <c r="CA85"/>
  <c r="BZ85"/>
  <c r="AL85"/>
  <c r="AI85"/>
  <c r="AH85"/>
  <c r="M85"/>
  <c r="K85"/>
  <c r="L85" s="1"/>
  <c r="I85"/>
  <c r="CC87" s="1"/>
  <c r="H85"/>
  <c r="DX84"/>
  <c r="DT84"/>
  <c r="DU84" s="1"/>
  <c r="DC84"/>
  <c r="DB84"/>
  <c r="DF84" s="1"/>
  <c r="DA84"/>
  <c r="CZ84"/>
  <c r="CY84"/>
  <c r="CX84"/>
  <c r="CC84"/>
  <c r="CB84"/>
  <c r="CA84"/>
  <c r="BZ84"/>
  <c r="AL84"/>
  <c r="AI84"/>
  <c r="AH84"/>
  <c r="M84"/>
  <c r="K84"/>
  <c r="L84" s="1"/>
  <c r="I84"/>
  <c r="CC61" s="1"/>
  <c r="H84"/>
  <c r="DX83"/>
  <c r="DT83"/>
  <c r="DU83" s="1"/>
  <c r="DC83"/>
  <c r="DB83"/>
  <c r="DF83" s="1"/>
  <c r="DA83"/>
  <c r="CZ83"/>
  <c r="CY83"/>
  <c r="CX83"/>
  <c r="CC83"/>
  <c r="CB83"/>
  <c r="CA83"/>
  <c r="BZ83"/>
  <c r="AL83"/>
  <c r="AI83"/>
  <c r="AH83"/>
  <c r="M83"/>
  <c r="K83"/>
  <c r="L83" s="1"/>
  <c r="I83"/>
  <c r="H83"/>
  <c r="DX82"/>
  <c r="DT82"/>
  <c r="DU82" s="1"/>
  <c r="DC82"/>
  <c r="DB82"/>
  <c r="DF82" s="1"/>
  <c r="DA82"/>
  <c r="CZ82"/>
  <c r="CY82"/>
  <c r="CX82"/>
  <c r="CC82"/>
  <c r="CB82"/>
  <c r="CA82"/>
  <c r="BZ82"/>
  <c r="AL82"/>
  <c r="AI82"/>
  <c r="AH82"/>
  <c r="M82"/>
  <c r="K82"/>
  <c r="L82" s="1"/>
  <c r="I82"/>
  <c r="CC59" s="1"/>
  <c r="H82"/>
  <c r="DX81"/>
  <c r="DT81"/>
  <c r="DU81" s="1"/>
  <c r="DC81"/>
  <c r="DB81"/>
  <c r="DF81" s="1"/>
  <c r="DA81"/>
  <c r="CZ81"/>
  <c r="CY81"/>
  <c r="CX81"/>
  <c r="CC81"/>
  <c r="CB81"/>
  <c r="CA81"/>
  <c r="BZ81"/>
  <c r="AL81"/>
  <c r="AI81"/>
  <c r="AH81"/>
  <c r="M81"/>
  <c r="K81"/>
  <c r="L81" s="1"/>
  <c r="I81"/>
  <c r="H81"/>
  <c r="DX80"/>
  <c r="DT80"/>
  <c r="DU80" s="1"/>
  <c r="DC80"/>
  <c r="DB80"/>
  <c r="DF80" s="1"/>
  <c r="DA80"/>
  <c r="CZ80"/>
  <c r="CY80"/>
  <c r="CX80"/>
  <c r="CC80"/>
  <c r="CB80"/>
  <c r="CA80"/>
  <c r="BZ80"/>
  <c r="AL80"/>
  <c r="AI80"/>
  <c r="AH80"/>
  <c r="M80"/>
  <c r="K80"/>
  <c r="L80" s="1"/>
  <c r="I80"/>
  <c r="H80"/>
  <c r="DX79"/>
  <c r="DT79"/>
  <c r="DU79" s="1"/>
  <c r="DC79"/>
  <c r="DB79"/>
  <c r="DF79" s="1"/>
  <c r="DA79"/>
  <c r="CZ79"/>
  <c r="CY79"/>
  <c r="CX79"/>
  <c r="CC79"/>
  <c r="CB79"/>
  <c r="CA79"/>
  <c r="BZ79"/>
  <c r="AL79"/>
  <c r="AI79"/>
  <c r="AH79"/>
  <c r="M79"/>
  <c r="K79"/>
  <c r="L79" s="1"/>
  <c r="I79"/>
  <c r="CC104" s="1"/>
  <c r="H79"/>
  <c r="CB104" s="1"/>
  <c r="DX78"/>
  <c r="DT78"/>
  <c r="DU78" s="1"/>
  <c r="DC78"/>
  <c r="DB78"/>
  <c r="DF78" s="1"/>
  <c r="DA78"/>
  <c r="CZ78"/>
  <c r="CY78"/>
  <c r="CX78"/>
  <c r="CC78"/>
  <c r="CB78"/>
  <c r="CA78"/>
  <c r="BZ78"/>
  <c r="AL78"/>
  <c r="AI78"/>
  <c r="AH78"/>
  <c r="M78"/>
  <c r="K78"/>
  <c r="L78" s="1"/>
  <c r="I78"/>
  <c r="CC99" s="1"/>
  <c r="H78"/>
  <c r="CB99" s="1"/>
  <c r="DX77"/>
  <c r="DT77"/>
  <c r="DU77" s="1"/>
  <c r="DC77"/>
  <c r="DB77"/>
  <c r="DF77" s="1"/>
  <c r="DA77"/>
  <c r="CZ77"/>
  <c r="CY77"/>
  <c r="CX77"/>
  <c r="CC77"/>
  <c r="CB77"/>
  <c r="CA77"/>
  <c r="BZ77"/>
  <c r="AL77"/>
  <c r="AI77"/>
  <c r="AH77"/>
  <c r="M77"/>
  <c r="K77"/>
  <c r="L77" s="1"/>
  <c r="I77"/>
  <c r="H77"/>
  <c r="DX76"/>
  <c r="DT76"/>
  <c r="DU76" s="1"/>
  <c r="DC76"/>
  <c r="DB76"/>
  <c r="DF76" s="1"/>
  <c r="DA76"/>
  <c r="CZ76"/>
  <c r="CY76"/>
  <c r="CX76"/>
  <c r="CC76"/>
  <c r="CB76"/>
  <c r="CA76"/>
  <c r="BZ76"/>
  <c r="AL76"/>
  <c r="AI76"/>
  <c r="AH76"/>
  <c r="M76"/>
  <c r="K76"/>
  <c r="L76" s="1"/>
  <c r="I76"/>
  <c r="H76"/>
  <c r="DX75"/>
  <c r="DT75"/>
  <c r="DU75" s="1"/>
  <c r="DC75"/>
  <c r="DB75"/>
  <c r="DF75" s="1"/>
  <c r="DA75"/>
  <c r="CZ75"/>
  <c r="CY75"/>
  <c r="CX75"/>
  <c r="CC75"/>
  <c r="CB75"/>
  <c r="CA75"/>
  <c r="BZ75"/>
  <c r="AL75"/>
  <c r="AI75"/>
  <c r="AH75"/>
  <c r="M75"/>
  <c r="K75"/>
  <c r="L75" s="1"/>
  <c r="I75"/>
  <c r="CC98" s="1"/>
  <c r="H75"/>
  <c r="CB98" s="1"/>
  <c r="DX74"/>
  <c r="DT74"/>
  <c r="DU74" s="1"/>
  <c r="DC74"/>
  <c r="DB74"/>
  <c r="DF74" s="1"/>
  <c r="DA74"/>
  <c r="CZ74"/>
  <c r="CY74"/>
  <c r="CX74"/>
  <c r="CC74"/>
  <c r="CB74"/>
  <c r="CA74"/>
  <c r="BZ74"/>
  <c r="AL74"/>
  <c r="AI74"/>
  <c r="AH74"/>
  <c r="M74"/>
  <c r="K74"/>
  <c r="L74" s="1"/>
  <c r="I74"/>
  <c r="CC97" s="1"/>
  <c r="H74"/>
  <c r="CB97" s="1"/>
  <c r="DX73"/>
  <c r="DT73"/>
  <c r="DU73" s="1"/>
  <c r="DF73"/>
  <c r="DN73" s="1"/>
  <c r="EA73" s="1"/>
  <c r="EG73" s="1"/>
  <c r="DC73"/>
  <c r="DB73"/>
  <c r="DA73"/>
  <c r="CZ73"/>
  <c r="CY73"/>
  <c r="CX73"/>
  <c r="CC73"/>
  <c r="CB73"/>
  <c r="CA73"/>
  <c r="BZ73"/>
  <c r="AL73"/>
  <c r="AI73"/>
  <c r="AH73"/>
  <c r="M73"/>
  <c r="K73"/>
  <c r="L73" s="1"/>
  <c r="I73"/>
  <c r="CC96" s="1"/>
  <c r="H73"/>
  <c r="CB96" s="1"/>
  <c r="DX72"/>
  <c r="DT72"/>
  <c r="DU72" s="1"/>
  <c r="DC72"/>
  <c r="DB72"/>
  <c r="DF72" s="1"/>
  <c r="DA72"/>
  <c r="CZ72"/>
  <c r="CY72"/>
  <c r="CX72"/>
  <c r="CC72"/>
  <c r="CB72"/>
  <c r="CA72"/>
  <c r="BZ72"/>
  <c r="AL72"/>
  <c r="AI72"/>
  <c r="AH72"/>
  <c r="M72"/>
  <c r="K72"/>
  <c r="L72" s="1"/>
  <c r="I72"/>
  <c r="CC95" s="1"/>
  <c r="H72"/>
  <c r="CB95" s="1"/>
  <c r="DX71"/>
  <c r="DT71"/>
  <c r="DU71" s="1"/>
  <c r="DF71"/>
  <c r="DN71" s="1"/>
  <c r="EA71" s="1"/>
  <c r="EG71" s="1"/>
  <c r="DC71"/>
  <c r="DB71"/>
  <c r="DA71"/>
  <c r="CZ71"/>
  <c r="CY71"/>
  <c r="CX71"/>
  <c r="CC71"/>
  <c r="CB71"/>
  <c r="CA71"/>
  <c r="BZ71"/>
  <c r="AL71"/>
  <c r="AI71"/>
  <c r="AH71"/>
  <c r="M71"/>
  <c r="K71"/>
  <c r="L71" s="1"/>
  <c r="I71"/>
  <c r="CC94" s="1"/>
  <c r="H71"/>
  <c r="CB94" s="1"/>
  <c r="DX70"/>
  <c r="DT70"/>
  <c r="DU70" s="1"/>
  <c r="DC70"/>
  <c r="DB70"/>
  <c r="DF70" s="1"/>
  <c r="DA70"/>
  <c r="CZ70"/>
  <c r="CY70"/>
  <c r="CX70"/>
  <c r="CC70"/>
  <c r="CB70"/>
  <c r="CA70"/>
  <c r="BZ70"/>
  <c r="AL70"/>
  <c r="AI70"/>
  <c r="AH70"/>
  <c r="M70"/>
  <c r="K70"/>
  <c r="L70" s="1"/>
  <c r="I70"/>
  <c r="CC93" s="1"/>
  <c r="H70"/>
  <c r="CB93" s="1"/>
  <c r="DX69"/>
  <c r="DT69"/>
  <c r="DU69" s="1"/>
  <c r="DF69"/>
  <c r="DN69" s="1"/>
  <c r="EA69" s="1"/>
  <c r="EG69" s="1"/>
  <c r="DC69"/>
  <c r="DB69"/>
  <c r="DA69"/>
  <c r="CZ69"/>
  <c r="CY69"/>
  <c r="CX69"/>
  <c r="CC69"/>
  <c r="CB69"/>
  <c r="CA69"/>
  <c r="BZ69"/>
  <c r="AL69"/>
  <c r="AI69"/>
  <c r="AH69"/>
  <c r="M69"/>
  <c r="K69"/>
  <c r="L69" s="1"/>
  <c r="I69"/>
  <c r="CC91" s="1"/>
  <c r="H69"/>
  <c r="DX68"/>
  <c r="DT68"/>
  <c r="DU68" s="1"/>
  <c r="DC68"/>
  <c r="DB68"/>
  <c r="DF68" s="1"/>
  <c r="DA68"/>
  <c r="CZ68"/>
  <c r="CY68"/>
  <c r="CX68"/>
  <c r="CC68"/>
  <c r="CB68"/>
  <c r="CA68"/>
  <c r="BZ68"/>
  <c r="AL68"/>
  <c r="AI68"/>
  <c r="AH68"/>
  <c r="M68"/>
  <c r="K68"/>
  <c r="L68" s="1"/>
  <c r="I68"/>
  <c r="CC57" s="1"/>
  <c r="H68"/>
  <c r="DX67"/>
  <c r="DT67"/>
  <c r="DU67" s="1"/>
  <c r="DF67"/>
  <c r="DN67" s="1"/>
  <c r="EA67" s="1"/>
  <c r="EG67" s="1"/>
  <c r="DC67"/>
  <c r="DB67"/>
  <c r="DA67"/>
  <c r="CZ67"/>
  <c r="CY67"/>
  <c r="CX67"/>
  <c r="CC67"/>
  <c r="CB67"/>
  <c r="CA67"/>
  <c r="BZ67"/>
  <c r="AL67"/>
  <c r="AH67"/>
  <c r="AI67" s="1"/>
  <c r="P67"/>
  <c r="M67"/>
  <c r="L67"/>
  <c r="K67"/>
  <c r="J67"/>
  <c r="I67"/>
  <c r="CC86" s="1"/>
  <c r="H67"/>
  <c r="CB86" s="1"/>
  <c r="DX66"/>
  <c r="DU66"/>
  <c r="DT66"/>
  <c r="DC66"/>
  <c r="DA66"/>
  <c r="DB66" s="1"/>
  <c r="CY66"/>
  <c r="CX66"/>
  <c r="CC66"/>
  <c r="CB66"/>
  <c r="CA66"/>
  <c r="BZ66"/>
  <c r="AL66"/>
  <c r="AI66"/>
  <c r="AH66"/>
  <c r="M66"/>
  <c r="K66"/>
  <c r="L66" s="1"/>
  <c r="I66"/>
  <c r="CC85" s="1"/>
  <c r="H66"/>
  <c r="DX65"/>
  <c r="DT65"/>
  <c r="DU65" s="1"/>
  <c r="DC65"/>
  <c r="DB65"/>
  <c r="DF65" s="1"/>
  <c r="DA65"/>
  <c r="CZ65"/>
  <c r="CY65"/>
  <c r="CX65"/>
  <c r="CC65"/>
  <c r="CB65"/>
  <c r="CA65"/>
  <c r="BZ65"/>
  <c r="AL65"/>
  <c r="AH65"/>
  <c r="AI65" s="1"/>
  <c r="M65"/>
  <c r="L65"/>
  <c r="P65" s="1"/>
  <c r="K65"/>
  <c r="J65"/>
  <c r="I65"/>
  <c r="H65"/>
  <c r="CB56" s="1"/>
  <c r="DX64"/>
  <c r="DU64"/>
  <c r="DT64"/>
  <c r="DC64"/>
  <c r="DA64"/>
  <c r="DB64" s="1"/>
  <c r="CY64"/>
  <c r="CX64"/>
  <c r="CC64"/>
  <c r="CB64"/>
  <c r="CA64"/>
  <c r="BZ64"/>
  <c r="AL64"/>
  <c r="AI64"/>
  <c r="AH64"/>
  <c r="M64"/>
  <c r="K64"/>
  <c r="L64" s="1"/>
  <c r="I64"/>
  <c r="CC55" s="1"/>
  <c r="H64"/>
  <c r="DX63"/>
  <c r="DT63"/>
  <c r="DU63" s="1"/>
  <c r="DF63"/>
  <c r="DN63" s="1"/>
  <c r="EA63" s="1"/>
  <c r="EG63" s="1"/>
  <c r="DC63"/>
  <c r="DB63"/>
  <c r="DA63"/>
  <c r="CZ63"/>
  <c r="CY63"/>
  <c r="CX63"/>
  <c r="CC63"/>
  <c r="CB63"/>
  <c r="CA63"/>
  <c r="BZ63"/>
  <c r="AL63"/>
  <c r="AH63"/>
  <c r="AI63" s="1"/>
  <c r="P63"/>
  <c r="M63"/>
  <c r="L63"/>
  <c r="K63"/>
  <c r="J63"/>
  <c r="I63"/>
  <c r="H63"/>
  <c r="CB54" s="1"/>
  <c r="DX62"/>
  <c r="DU62"/>
  <c r="DT62"/>
  <c r="DC62"/>
  <c r="DA62"/>
  <c r="DB62" s="1"/>
  <c r="CY62"/>
  <c r="CX62"/>
  <c r="CC62"/>
  <c r="CB62"/>
  <c r="CA62"/>
  <c r="BZ62"/>
  <c r="AL62"/>
  <c r="AI62"/>
  <c r="AH62"/>
  <c r="M62"/>
  <c r="K62"/>
  <c r="L62" s="1"/>
  <c r="I62"/>
  <c r="CC53" s="1"/>
  <c r="H62"/>
  <c r="DX61"/>
  <c r="DT61"/>
  <c r="DU61" s="1"/>
  <c r="DC61"/>
  <c r="DB61"/>
  <c r="DF61" s="1"/>
  <c r="DA61"/>
  <c r="CZ61"/>
  <c r="CY61"/>
  <c r="CX61"/>
  <c r="CB61"/>
  <c r="CA61"/>
  <c r="BZ61"/>
  <c r="AL61"/>
  <c r="AH61"/>
  <c r="AI61" s="1"/>
  <c r="P61"/>
  <c r="M61"/>
  <c r="L61"/>
  <c r="K61"/>
  <c r="J61"/>
  <c r="I61"/>
  <c r="H61"/>
  <c r="CB52" s="1"/>
  <c r="DX60"/>
  <c r="DU60"/>
  <c r="DT60"/>
  <c r="DC60"/>
  <c r="DA60"/>
  <c r="DB60" s="1"/>
  <c r="CY60"/>
  <c r="CX60"/>
  <c r="CC60"/>
  <c r="CB60"/>
  <c r="CA60"/>
  <c r="BZ60"/>
  <c r="AL60"/>
  <c r="AI60"/>
  <c r="AH60"/>
  <c r="M60"/>
  <c r="K60"/>
  <c r="L60" s="1"/>
  <c r="I60"/>
  <c r="H60"/>
  <c r="DX59"/>
  <c r="DT59"/>
  <c r="DU59" s="1"/>
  <c r="DC59"/>
  <c r="DB59"/>
  <c r="DF59" s="1"/>
  <c r="DA59"/>
  <c r="CZ59"/>
  <c r="CY59"/>
  <c r="CX59"/>
  <c r="CB59"/>
  <c r="CA59"/>
  <c r="BZ59"/>
  <c r="AL59"/>
  <c r="AH59"/>
  <c r="AI59" s="1"/>
  <c r="P59"/>
  <c r="M59"/>
  <c r="L59"/>
  <c r="K59"/>
  <c r="J59"/>
  <c r="I59"/>
  <c r="H59"/>
  <c r="DX58"/>
  <c r="DU58"/>
  <c r="DT58"/>
  <c r="DC58"/>
  <c r="DA58"/>
  <c r="DB58" s="1"/>
  <c r="CY58"/>
  <c r="CX58"/>
  <c r="CC58"/>
  <c r="CB58"/>
  <c r="CA58"/>
  <c r="BZ58"/>
  <c r="AL58"/>
  <c r="AI58"/>
  <c r="AH58"/>
  <c r="M58"/>
  <c r="K58"/>
  <c r="L58" s="1"/>
  <c r="I58"/>
  <c r="H58"/>
  <c r="DX57"/>
  <c r="DT57"/>
  <c r="DU57" s="1"/>
  <c r="DC57"/>
  <c r="DB57"/>
  <c r="DF57" s="1"/>
  <c r="DA57"/>
  <c r="CZ57"/>
  <c r="CY57"/>
  <c r="CX57"/>
  <c r="CB57"/>
  <c r="CA57"/>
  <c r="BZ57"/>
  <c r="AL57"/>
  <c r="AH57"/>
  <c r="AI57" s="1"/>
  <c r="P57"/>
  <c r="M57"/>
  <c r="L57"/>
  <c r="K57"/>
  <c r="J57"/>
  <c r="I57"/>
  <c r="H57"/>
  <c r="DX56"/>
  <c r="DU56"/>
  <c r="DT56"/>
  <c r="DC56"/>
  <c r="DA56"/>
  <c r="DB56" s="1"/>
  <c r="CY56"/>
  <c r="CX56"/>
  <c r="CC56"/>
  <c r="CA56"/>
  <c r="BZ56"/>
  <c r="AL56"/>
  <c r="AI56"/>
  <c r="AH56"/>
  <c r="M56"/>
  <c r="K56"/>
  <c r="L56" s="1"/>
  <c r="I56"/>
  <c r="H56"/>
  <c r="DX55"/>
  <c r="DT55"/>
  <c r="DU55" s="1"/>
  <c r="DF55"/>
  <c r="DN55" s="1"/>
  <c r="EA55" s="1"/>
  <c r="EG55" s="1"/>
  <c r="DC55"/>
  <c r="DB55"/>
  <c r="DA55"/>
  <c r="CZ55"/>
  <c r="CY55"/>
  <c r="CX55"/>
  <c r="CB55"/>
  <c r="CA55"/>
  <c r="BZ55"/>
  <c r="AL55"/>
  <c r="AH55"/>
  <c r="AI55" s="1"/>
  <c r="M55"/>
  <c r="L55"/>
  <c r="P55" s="1"/>
  <c r="K55"/>
  <c r="J55"/>
  <c r="I55"/>
  <c r="H55"/>
  <c r="DX54"/>
  <c r="DU54"/>
  <c r="DT54"/>
  <c r="DC54"/>
  <c r="DA54"/>
  <c r="DB54" s="1"/>
  <c r="CY54"/>
  <c r="CX54"/>
  <c r="CC54"/>
  <c r="CA54"/>
  <c r="BZ54"/>
  <c r="AL54"/>
  <c r="AI54"/>
  <c r="AH54"/>
  <c r="M54"/>
  <c r="K54"/>
  <c r="L54" s="1"/>
  <c r="I54"/>
  <c r="H54"/>
  <c r="DX53"/>
  <c r="DT53"/>
  <c r="DU53" s="1"/>
  <c r="DC53"/>
  <c r="DB53"/>
  <c r="DF53" s="1"/>
  <c r="DA53"/>
  <c r="CZ53"/>
  <c r="CY53"/>
  <c r="CX53"/>
  <c r="CB53"/>
  <c r="CA53"/>
  <c r="BZ53"/>
  <c r="AL53"/>
  <c r="AH53"/>
  <c r="AI53" s="1"/>
  <c r="P53"/>
  <c r="M53"/>
  <c r="L53"/>
  <c r="K53"/>
  <c r="J53"/>
  <c r="I53"/>
  <c r="H53"/>
  <c r="DX52"/>
  <c r="DU52"/>
  <c r="DT52"/>
  <c r="DC52"/>
  <c r="DA52"/>
  <c r="DB52" s="1"/>
  <c r="CY52"/>
  <c r="CX52"/>
  <c r="CC52"/>
  <c r="CA52"/>
  <c r="BZ52"/>
  <c r="AL52"/>
  <c r="AI52"/>
  <c r="AH52"/>
  <c r="M52"/>
  <c r="K52"/>
  <c r="L52" s="1"/>
  <c r="I52"/>
  <c r="H52"/>
  <c r="DX51"/>
  <c r="DT51"/>
  <c r="DU51" s="1"/>
  <c r="DF51"/>
  <c r="DN51" s="1"/>
  <c r="EA51" s="1"/>
  <c r="EG51" s="1"/>
  <c r="DC51"/>
  <c r="DB51"/>
  <c r="DA51"/>
  <c r="CZ51"/>
  <c r="CY51"/>
  <c r="CX51"/>
  <c r="AL51"/>
  <c r="AH51"/>
  <c r="AI51" s="1"/>
  <c r="M51"/>
  <c r="L51"/>
  <c r="P51" s="1"/>
  <c r="K51"/>
  <c r="J51"/>
  <c r="I51"/>
  <c r="H51"/>
  <c r="DX50"/>
  <c r="DU50"/>
  <c r="DT50"/>
  <c r="DC50"/>
  <c r="DA50"/>
  <c r="DB50" s="1"/>
  <c r="CY50"/>
  <c r="CX50"/>
  <c r="CC50"/>
  <c r="CB50"/>
  <c r="CA50"/>
  <c r="BZ50"/>
  <c r="AL50"/>
  <c r="AI50"/>
  <c r="AH50"/>
  <c r="M50"/>
  <c r="K50"/>
  <c r="L50" s="1"/>
  <c r="I50"/>
  <c r="H50"/>
  <c r="DX49"/>
  <c r="DT49"/>
  <c r="DU49" s="1"/>
  <c r="DF49"/>
  <c r="DN49" s="1"/>
  <c r="EA49" s="1"/>
  <c r="EG49" s="1"/>
  <c r="DC49"/>
  <c r="DB49"/>
  <c r="DA49"/>
  <c r="CZ49"/>
  <c r="CY49"/>
  <c r="CX49"/>
  <c r="CA49"/>
  <c r="BZ49"/>
  <c r="AL49"/>
  <c r="AH49"/>
  <c r="AI49" s="1"/>
  <c r="M49"/>
  <c r="L49"/>
  <c r="P49" s="1"/>
  <c r="K49"/>
  <c r="J49"/>
  <c r="I49"/>
  <c r="CC49" s="1"/>
  <c r="H49"/>
  <c r="CB49" s="1"/>
  <c r="DX48"/>
  <c r="DU48"/>
  <c r="DT48"/>
  <c r="DC48"/>
  <c r="DA48"/>
  <c r="DB48" s="1"/>
  <c r="CY48"/>
  <c r="CX48"/>
  <c r="CA48"/>
  <c r="BZ48"/>
  <c r="AL48"/>
  <c r="AI48"/>
  <c r="AH48"/>
  <c r="M48"/>
  <c r="K48"/>
  <c r="L48" s="1"/>
  <c r="I48"/>
  <c r="CC48" s="1"/>
  <c r="H48"/>
  <c r="CB48" s="1"/>
  <c r="DX47"/>
  <c r="DT47"/>
  <c r="DU47" s="1"/>
  <c r="DC47"/>
  <c r="DB47"/>
  <c r="DF47" s="1"/>
  <c r="DA47"/>
  <c r="CZ47"/>
  <c r="CY47"/>
  <c r="CX47"/>
  <c r="CB47"/>
  <c r="CA47"/>
  <c r="BZ47"/>
  <c r="AL47"/>
  <c r="AH47"/>
  <c r="AI47" s="1"/>
  <c r="P47"/>
  <c r="M47"/>
  <c r="L47"/>
  <c r="K47"/>
  <c r="J47"/>
  <c r="I47"/>
  <c r="CC47" s="1"/>
  <c r="H47"/>
  <c r="DX46"/>
  <c r="DU46"/>
  <c r="DT46"/>
  <c r="DC46"/>
  <c r="DA46"/>
  <c r="DB46" s="1"/>
  <c r="CY46"/>
  <c r="CX46"/>
  <c r="CA46"/>
  <c r="BZ46"/>
  <c r="AL46"/>
  <c r="AI46"/>
  <c r="AH46"/>
  <c r="M46"/>
  <c r="K46"/>
  <c r="L46" s="1"/>
  <c r="I46"/>
  <c r="H46"/>
  <c r="CB46" s="1"/>
  <c r="DX45"/>
  <c r="DT45"/>
  <c r="DU45" s="1"/>
  <c r="DF45"/>
  <c r="DN45" s="1"/>
  <c r="EA45" s="1"/>
  <c r="EG45" s="1"/>
  <c r="DC45"/>
  <c r="DB45"/>
  <c r="DA45"/>
  <c r="CZ45"/>
  <c r="CY45"/>
  <c r="CX45"/>
  <c r="CA45"/>
  <c r="BZ45"/>
  <c r="AL45"/>
  <c r="AH45"/>
  <c r="AI45" s="1"/>
  <c r="M45"/>
  <c r="L45"/>
  <c r="P45" s="1"/>
  <c r="K45"/>
  <c r="J45"/>
  <c r="I45"/>
  <c r="CC45" s="1"/>
  <c r="H45"/>
  <c r="CB45" s="1"/>
  <c r="DX44"/>
  <c r="DU44"/>
  <c r="DT44"/>
  <c r="DC44"/>
  <c r="DA44"/>
  <c r="DB44" s="1"/>
  <c r="CY44"/>
  <c r="CX44"/>
  <c r="CA44"/>
  <c r="BZ44"/>
  <c r="BV44"/>
  <c r="AL44"/>
  <c r="AI44"/>
  <c r="AH44"/>
  <c r="M44"/>
  <c r="K44"/>
  <c r="L44" s="1"/>
  <c r="I44"/>
  <c r="CC44" s="1"/>
  <c r="H44"/>
  <c r="CB44" s="1"/>
  <c r="DX43"/>
  <c r="DT43"/>
  <c r="DU43" s="1"/>
  <c r="DC43"/>
  <c r="DB43"/>
  <c r="DF43" s="1"/>
  <c r="DA43"/>
  <c r="CZ43"/>
  <c r="CY43"/>
  <c r="CX43"/>
  <c r="CB43"/>
  <c r="CA43"/>
  <c r="BZ43"/>
  <c r="AL43"/>
  <c r="AH43"/>
  <c r="AI43" s="1"/>
  <c r="P43"/>
  <c r="M43"/>
  <c r="L43"/>
  <c r="K43"/>
  <c r="J43"/>
  <c r="I43"/>
  <c r="CC43" s="1"/>
  <c r="H43"/>
  <c r="DX42"/>
  <c r="DU42"/>
  <c r="DT42"/>
  <c r="DC42"/>
  <c r="DA42"/>
  <c r="DB42" s="1"/>
  <c r="CY42"/>
  <c r="CX42"/>
  <c r="CA42"/>
  <c r="BZ42"/>
  <c r="AL42"/>
  <c r="AI42"/>
  <c r="AH42"/>
  <c r="M42"/>
  <c r="K42"/>
  <c r="L42" s="1"/>
  <c r="I42"/>
  <c r="H42"/>
  <c r="CB42" s="1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DX41"/>
  <c r="DT41"/>
  <c r="DU41" s="1"/>
  <c r="DF41"/>
  <c r="DN41" s="1"/>
  <c r="EA41" s="1"/>
  <c r="EG41" s="1"/>
  <c r="DC41"/>
  <c r="DB41"/>
  <c r="DA41"/>
  <c r="CZ41"/>
  <c r="CY41"/>
  <c r="CX41"/>
  <c r="CA41"/>
  <c r="BZ41"/>
  <c r="AL41"/>
  <c r="AH41"/>
  <c r="AI41" s="1"/>
  <c r="M41"/>
  <c r="L41"/>
  <c r="P41" s="1"/>
  <c r="K41"/>
  <c r="J41"/>
  <c r="I41"/>
  <c r="CC41" s="1"/>
  <c r="H41"/>
  <c r="CB41" s="1"/>
  <c r="A41"/>
  <c r="DX40"/>
  <c r="DU40"/>
  <c r="DT40"/>
  <c r="DC40"/>
  <c r="DA40"/>
  <c r="DB40" s="1"/>
  <c r="CY40"/>
  <c r="CX40"/>
  <c r="BN40"/>
  <c r="AZ40"/>
  <c r="AY40"/>
  <c r="AV40"/>
  <c r="AL40"/>
  <c r="BA40" s="1"/>
  <c r="AH40"/>
  <c r="P40"/>
  <c r="M40"/>
  <c r="L40"/>
  <c r="K40"/>
  <c r="J40"/>
  <c r="I40"/>
  <c r="H40"/>
  <c r="AE34"/>
  <c r="AA34"/>
  <c r="K34"/>
  <c r="J34"/>
  <c r="AE33"/>
  <c r="AA33"/>
  <c r="AE32"/>
  <c r="AA32"/>
  <c r="K32"/>
  <c r="J32" s="1"/>
  <c r="N30"/>
  <c r="AE29"/>
  <c r="AA29"/>
  <c r="J28"/>
  <c r="J33" s="1"/>
  <c r="J27"/>
  <c r="DF140" s="1"/>
  <c r="AC25"/>
  <c r="AC21"/>
  <c r="AC20"/>
  <c r="J20"/>
  <c r="J21" s="1"/>
  <c r="AC19"/>
  <c r="J19"/>
  <c r="AC18"/>
  <c r="AC14"/>
  <c r="AC10"/>
  <c r="AD310" i="9"/>
  <c r="DB301"/>
  <c r="DA301"/>
  <c r="DB300"/>
  <c r="DA300"/>
  <c r="DB299"/>
  <c r="DA299"/>
  <c r="AH298"/>
  <c r="AD298"/>
  <c r="AE298" s="1"/>
  <c r="M298"/>
  <c r="K298"/>
  <c r="L298" s="1"/>
  <c r="I298"/>
  <c r="H298"/>
  <c r="AH297"/>
  <c r="AE297"/>
  <c r="AD297"/>
  <c r="M297"/>
  <c r="K297"/>
  <c r="L297" s="1"/>
  <c r="I297"/>
  <c r="H297"/>
  <c r="AH296"/>
  <c r="AE296"/>
  <c r="AD296"/>
  <c r="M296"/>
  <c r="K296"/>
  <c r="L296" s="1"/>
  <c r="I296"/>
  <c r="H296"/>
  <c r="AH295"/>
  <c r="AE295"/>
  <c r="AD295"/>
  <c r="M295"/>
  <c r="K295"/>
  <c r="L295" s="1"/>
  <c r="I295"/>
  <c r="H295"/>
  <c r="AH294"/>
  <c r="AE294"/>
  <c r="AD294"/>
  <c r="M294"/>
  <c r="K294"/>
  <c r="L294" s="1"/>
  <c r="I294"/>
  <c r="H294"/>
  <c r="AH293"/>
  <c r="AE293"/>
  <c r="AD293"/>
  <c r="M293"/>
  <c r="K293"/>
  <c r="L293" s="1"/>
  <c r="I293"/>
  <c r="H293"/>
  <c r="AH292"/>
  <c r="AE292"/>
  <c r="AD292"/>
  <c r="M292"/>
  <c r="K292"/>
  <c r="L292" s="1"/>
  <c r="I292"/>
  <c r="H292"/>
  <c r="AH291"/>
  <c r="AE291"/>
  <c r="AD291"/>
  <c r="M291"/>
  <c r="K291"/>
  <c r="L291" s="1"/>
  <c r="I291"/>
  <c r="H291"/>
  <c r="AH290"/>
  <c r="AD290"/>
  <c r="AE290" s="1"/>
  <c r="M290"/>
  <c r="L290"/>
  <c r="K290"/>
  <c r="I290"/>
  <c r="H290"/>
  <c r="AH289"/>
  <c r="AD289"/>
  <c r="AE289" s="1"/>
  <c r="M289"/>
  <c r="L289"/>
  <c r="K289"/>
  <c r="I289"/>
  <c r="H289"/>
  <c r="AH288"/>
  <c r="AD288"/>
  <c r="AE288" s="1"/>
  <c r="M288"/>
  <c r="K288"/>
  <c r="L288" s="1"/>
  <c r="I288"/>
  <c r="H288"/>
  <c r="AH287"/>
  <c r="AE287"/>
  <c r="AD287"/>
  <c r="M287"/>
  <c r="K287"/>
  <c r="L287" s="1"/>
  <c r="I287"/>
  <c r="H287"/>
  <c r="AH286"/>
  <c r="AE286"/>
  <c r="AD286"/>
  <c r="M286"/>
  <c r="K286"/>
  <c r="L286" s="1"/>
  <c r="I286"/>
  <c r="H286"/>
  <c r="AH285"/>
  <c r="AE285"/>
  <c r="AD285"/>
  <c r="M285"/>
  <c r="K285"/>
  <c r="L285" s="1"/>
  <c r="I285"/>
  <c r="H285"/>
  <c r="AH284"/>
  <c r="AE284"/>
  <c r="AD284"/>
  <c r="M284"/>
  <c r="K284"/>
  <c r="L284" s="1"/>
  <c r="I284"/>
  <c r="H284"/>
  <c r="AH283"/>
  <c r="AE283"/>
  <c r="AD283"/>
  <c r="M283"/>
  <c r="K283"/>
  <c r="L283" s="1"/>
  <c r="I283"/>
  <c r="H283"/>
  <c r="AH282"/>
  <c r="AE282"/>
  <c r="AD282"/>
  <c r="M282"/>
  <c r="K282"/>
  <c r="L282" s="1"/>
  <c r="I282"/>
  <c r="H282"/>
  <c r="AH281"/>
  <c r="AE281"/>
  <c r="AD281"/>
  <c r="M281"/>
  <c r="K281"/>
  <c r="L281" s="1"/>
  <c r="I281"/>
  <c r="H281"/>
  <c r="AH280"/>
  <c r="AD280"/>
  <c r="AE280" s="1"/>
  <c r="M280"/>
  <c r="L280"/>
  <c r="K280"/>
  <c r="I280"/>
  <c r="H280"/>
  <c r="AH279"/>
  <c r="AD279"/>
  <c r="AE279" s="1"/>
  <c r="M279"/>
  <c r="K279"/>
  <c r="L279" s="1"/>
  <c r="I279"/>
  <c r="H279"/>
  <c r="AH278"/>
  <c r="AE278"/>
  <c r="AD278"/>
  <c r="M278"/>
  <c r="K278"/>
  <c r="L278" s="1"/>
  <c r="I278"/>
  <c r="H278"/>
  <c r="AH277"/>
  <c r="AE277"/>
  <c r="AD277"/>
  <c r="M277"/>
  <c r="K277"/>
  <c r="L277" s="1"/>
  <c r="I277"/>
  <c r="H277"/>
  <c r="AH276"/>
  <c r="AE276"/>
  <c r="AD276"/>
  <c r="M276"/>
  <c r="K276"/>
  <c r="L276" s="1"/>
  <c r="I276"/>
  <c r="H276"/>
  <c r="AH275"/>
  <c r="AE275"/>
  <c r="AD275"/>
  <c r="M275"/>
  <c r="K275"/>
  <c r="L275" s="1"/>
  <c r="I275"/>
  <c r="H275"/>
  <c r="AH274"/>
  <c r="AE274"/>
  <c r="AD274"/>
  <c r="M274"/>
  <c r="K274"/>
  <c r="L274" s="1"/>
  <c r="I274"/>
  <c r="H274"/>
  <c r="AH273"/>
  <c r="AE273"/>
  <c r="AD273"/>
  <c r="M273"/>
  <c r="K273"/>
  <c r="L273" s="1"/>
  <c r="I273"/>
  <c r="H273"/>
  <c r="AH272"/>
  <c r="AE272"/>
  <c r="AD272"/>
  <c r="M272"/>
  <c r="K272"/>
  <c r="L272" s="1"/>
  <c r="I272"/>
  <c r="H272"/>
  <c r="AH271"/>
  <c r="AE271"/>
  <c r="AD271"/>
  <c r="M271"/>
  <c r="K271"/>
  <c r="L271" s="1"/>
  <c r="I271"/>
  <c r="H271"/>
  <c r="AH270"/>
  <c r="AE270"/>
  <c r="AD270"/>
  <c r="M270"/>
  <c r="K270"/>
  <c r="L270" s="1"/>
  <c r="I270"/>
  <c r="H270"/>
  <c r="AH269"/>
  <c r="AE269"/>
  <c r="AD269"/>
  <c r="M269"/>
  <c r="K269"/>
  <c r="L269" s="1"/>
  <c r="I269"/>
  <c r="H269"/>
  <c r="AH268"/>
  <c r="AE268"/>
  <c r="AD268"/>
  <c r="M268"/>
  <c r="K268"/>
  <c r="L268" s="1"/>
  <c r="I268"/>
  <c r="H268"/>
  <c r="AH267"/>
  <c r="AE267"/>
  <c r="AD267"/>
  <c r="M267"/>
  <c r="K267"/>
  <c r="L267" s="1"/>
  <c r="I267"/>
  <c r="H267"/>
  <c r="AH266"/>
  <c r="AE266"/>
  <c r="AD266"/>
  <c r="M266"/>
  <c r="K266"/>
  <c r="L266" s="1"/>
  <c r="I266"/>
  <c r="H266"/>
  <c r="AH265"/>
  <c r="AE265"/>
  <c r="AD265"/>
  <c r="M265"/>
  <c r="K265"/>
  <c r="L265" s="1"/>
  <c r="I265"/>
  <c r="H265"/>
  <c r="AH264"/>
  <c r="AE264"/>
  <c r="AD264"/>
  <c r="M264"/>
  <c r="K264"/>
  <c r="L264" s="1"/>
  <c r="I264"/>
  <c r="H264"/>
  <c r="AH263"/>
  <c r="AE263"/>
  <c r="AD263"/>
  <c r="M263"/>
  <c r="K263"/>
  <c r="L263" s="1"/>
  <c r="I263"/>
  <c r="H263"/>
  <c r="AH262"/>
  <c r="AE262"/>
  <c r="AD262"/>
  <c r="M262"/>
  <c r="K262"/>
  <c r="L262" s="1"/>
  <c r="I262"/>
  <c r="H262"/>
  <c r="AH261"/>
  <c r="AE261"/>
  <c r="AD261"/>
  <c r="M261"/>
  <c r="K261"/>
  <c r="L261" s="1"/>
  <c r="I261"/>
  <c r="H261"/>
  <c r="AH260"/>
  <c r="AE260"/>
  <c r="AD260"/>
  <c r="M260"/>
  <c r="K260"/>
  <c r="L260" s="1"/>
  <c r="I260"/>
  <c r="H260"/>
  <c r="AH259"/>
  <c r="AE259"/>
  <c r="AD259"/>
  <c r="M259"/>
  <c r="K259"/>
  <c r="L259" s="1"/>
  <c r="I259"/>
  <c r="H259"/>
  <c r="AH258"/>
  <c r="AD258"/>
  <c r="AE258" s="1"/>
  <c r="M258"/>
  <c r="L258"/>
  <c r="K258"/>
  <c r="I258"/>
  <c r="H258"/>
  <c r="AH257"/>
  <c r="AD257"/>
  <c r="AE257" s="1"/>
  <c r="M257"/>
  <c r="K257"/>
  <c r="L257" s="1"/>
  <c r="I257"/>
  <c r="H257"/>
  <c r="AH256"/>
  <c r="AE256"/>
  <c r="AD256"/>
  <c r="M256"/>
  <c r="K256"/>
  <c r="L256" s="1"/>
  <c r="I256"/>
  <c r="H256"/>
  <c r="AH255"/>
  <c r="AE255"/>
  <c r="AD255"/>
  <c r="M255"/>
  <c r="K255"/>
  <c r="L255" s="1"/>
  <c r="I255"/>
  <c r="H255"/>
  <c r="AH254"/>
  <c r="AE254"/>
  <c r="AD254"/>
  <c r="M254"/>
  <c r="K254"/>
  <c r="L254" s="1"/>
  <c r="I254"/>
  <c r="H254"/>
  <c r="AH253"/>
  <c r="AE253"/>
  <c r="AD253"/>
  <c r="M253"/>
  <c r="K253"/>
  <c r="L253" s="1"/>
  <c r="I253"/>
  <c r="H253"/>
  <c r="AH252"/>
  <c r="AE252"/>
  <c r="AD252"/>
  <c r="M252"/>
  <c r="K252"/>
  <c r="L252" s="1"/>
  <c r="I252"/>
  <c r="H252"/>
  <c r="AH251"/>
  <c r="AE251"/>
  <c r="AD251"/>
  <c r="M251"/>
  <c r="K251"/>
  <c r="L251" s="1"/>
  <c r="I251"/>
  <c r="H251"/>
  <c r="AH250"/>
  <c r="AE250"/>
  <c r="AD250"/>
  <c r="M250"/>
  <c r="K250"/>
  <c r="L250" s="1"/>
  <c r="I250"/>
  <c r="H250"/>
  <c r="AH249"/>
  <c r="AE249"/>
  <c r="AD249"/>
  <c r="M249"/>
  <c r="K249"/>
  <c r="L249" s="1"/>
  <c r="I249"/>
  <c r="H249"/>
  <c r="AH248"/>
  <c r="AE248"/>
  <c r="AD248"/>
  <c r="M248"/>
  <c r="K248"/>
  <c r="L248" s="1"/>
  <c r="I248"/>
  <c r="H248"/>
  <c r="AH247"/>
  <c r="AE247"/>
  <c r="AD247"/>
  <c r="M247"/>
  <c r="K247"/>
  <c r="L247" s="1"/>
  <c r="I247"/>
  <c r="H247"/>
  <c r="AH246"/>
  <c r="AE246"/>
  <c r="AD246"/>
  <c r="M246"/>
  <c r="K246"/>
  <c r="L246" s="1"/>
  <c r="I246"/>
  <c r="H246"/>
  <c r="AH245"/>
  <c r="AE245"/>
  <c r="AD245"/>
  <c r="M245"/>
  <c r="K245"/>
  <c r="L245" s="1"/>
  <c r="I245"/>
  <c r="H245"/>
  <c r="AH244"/>
  <c r="AE244"/>
  <c r="AD244"/>
  <c r="M244"/>
  <c r="K244"/>
  <c r="L244" s="1"/>
  <c r="I244"/>
  <c r="H244"/>
  <c r="AH243"/>
  <c r="AE243"/>
  <c r="AD243"/>
  <c r="M243"/>
  <c r="K243"/>
  <c r="L243" s="1"/>
  <c r="I243"/>
  <c r="H243"/>
  <c r="AH242"/>
  <c r="AE242"/>
  <c r="AD242"/>
  <c r="M242"/>
  <c r="K242"/>
  <c r="L242" s="1"/>
  <c r="I242"/>
  <c r="H242"/>
  <c r="AH241"/>
  <c r="AE241"/>
  <c r="AD241"/>
  <c r="M241"/>
  <c r="K241"/>
  <c r="L241" s="1"/>
  <c r="I241"/>
  <c r="H241"/>
  <c r="AH240"/>
  <c r="AE240"/>
  <c r="AD240"/>
  <c r="M240"/>
  <c r="K240"/>
  <c r="L240" s="1"/>
  <c r="I240"/>
  <c r="H240"/>
  <c r="AH239"/>
  <c r="AE239"/>
  <c r="AD239"/>
  <c r="M239"/>
  <c r="K239"/>
  <c r="L239" s="1"/>
  <c r="I239"/>
  <c r="H239"/>
  <c r="AH238"/>
  <c r="AE238"/>
  <c r="AD238"/>
  <c r="M238"/>
  <c r="K238"/>
  <c r="L238" s="1"/>
  <c r="I238"/>
  <c r="H238"/>
  <c r="AH237"/>
  <c r="AE237"/>
  <c r="AD237"/>
  <c r="M237"/>
  <c r="K237"/>
  <c r="L237" s="1"/>
  <c r="I237"/>
  <c r="H237"/>
  <c r="AH236"/>
  <c r="AE236"/>
  <c r="AD236"/>
  <c r="M236"/>
  <c r="K236"/>
  <c r="L236" s="1"/>
  <c r="I236"/>
  <c r="H236"/>
  <c r="AH235"/>
  <c r="AE235"/>
  <c r="AD235"/>
  <c r="M235"/>
  <c r="K235"/>
  <c r="L235" s="1"/>
  <c r="I235"/>
  <c r="H235"/>
  <c r="AH234"/>
  <c r="AE234"/>
  <c r="AD234"/>
  <c r="M234"/>
  <c r="K234"/>
  <c r="L234" s="1"/>
  <c r="I234"/>
  <c r="H234"/>
  <c r="AH233"/>
  <c r="AE233"/>
  <c r="AD233"/>
  <c r="M233"/>
  <c r="K233"/>
  <c r="L233" s="1"/>
  <c r="I233"/>
  <c r="H233"/>
  <c r="AH232"/>
  <c r="AE232"/>
  <c r="AD232"/>
  <c r="M232"/>
  <c r="K232"/>
  <c r="L232" s="1"/>
  <c r="I232"/>
  <c r="H232"/>
  <c r="AH231"/>
  <c r="AE231"/>
  <c r="AD231"/>
  <c r="M231"/>
  <c r="K231"/>
  <c r="L231" s="1"/>
  <c r="I231"/>
  <c r="H231"/>
  <c r="AH230"/>
  <c r="AE230"/>
  <c r="AD230"/>
  <c r="M230"/>
  <c r="K230"/>
  <c r="L230" s="1"/>
  <c r="I230"/>
  <c r="H230"/>
  <c r="AH229"/>
  <c r="AE229"/>
  <c r="AD229"/>
  <c r="M229"/>
  <c r="K229"/>
  <c r="L229" s="1"/>
  <c r="I229"/>
  <c r="H229"/>
  <c r="AH228"/>
  <c r="AE228"/>
  <c r="AD228"/>
  <c r="M228"/>
  <c r="K228"/>
  <c r="L228" s="1"/>
  <c r="I228"/>
  <c r="H228"/>
  <c r="AH227"/>
  <c r="AE227"/>
  <c r="AD227"/>
  <c r="M227"/>
  <c r="K227"/>
  <c r="L227" s="1"/>
  <c r="I227"/>
  <c r="H227"/>
  <c r="AH226"/>
  <c r="AE226"/>
  <c r="AD226"/>
  <c r="M226"/>
  <c r="K226"/>
  <c r="L226" s="1"/>
  <c r="I226"/>
  <c r="H226"/>
  <c r="AH225"/>
  <c r="AE225"/>
  <c r="AD225"/>
  <c r="M225"/>
  <c r="K225"/>
  <c r="L225" s="1"/>
  <c r="I225"/>
  <c r="H225"/>
  <c r="AH224"/>
  <c r="AE224"/>
  <c r="AD224"/>
  <c r="M224"/>
  <c r="K224"/>
  <c r="L224" s="1"/>
  <c r="I224"/>
  <c r="H224"/>
  <c r="AH223"/>
  <c r="AE223"/>
  <c r="AD223"/>
  <c r="M223"/>
  <c r="K223"/>
  <c r="L223" s="1"/>
  <c r="I223"/>
  <c r="H223"/>
  <c r="AH222"/>
  <c r="AE222"/>
  <c r="AD222"/>
  <c r="M222"/>
  <c r="K222"/>
  <c r="L222" s="1"/>
  <c r="I222"/>
  <c r="H222"/>
  <c r="AH221"/>
  <c r="AE221"/>
  <c r="AD221"/>
  <c r="M221"/>
  <c r="K221"/>
  <c r="L221" s="1"/>
  <c r="I221"/>
  <c r="H221"/>
  <c r="AH220"/>
  <c r="AE220"/>
  <c r="AD220"/>
  <c r="M220"/>
  <c r="K220"/>
  <c r="L220" s="1"/>
  <c r="I220"/>
  <c r="H220"/>
  <c r="AH219"/>
  <c r="AE219"/>
  <c r="AD219"/>
  <c r="M219"/>
  <c r="K219"/>
  <c r="L219" s="1"/>
  <c r="I219"/>
  <c r="H219"/>
  <c r="AH218"/>
  <c r="AE218"/>
  <c r="AD218"/>
  <c r="M218"/>
  <c r="K218"/>
  <c r="L218" s="1"/>
  <c r="I218"/>
  <c r="H218"/>
  <c r="AH217"/>
  <c r="AE217"/>
  <c r="AD217"/>
  <c r="M217"/>
  <c r="K217"/>
  <c r="L217" s="1"/>
  <c r="I217"/>
  <c r="H217"/>
  <c r="AH216"/>
  <c r="AE216"/>
  <c r="AD216"/>
  <c r="M216"/>
  <c r="K216"/>
  <c r="L216" s="1"/>
  <c r="I216"/>
  <c r="H216"/>
  <c r="AH215"/>
  <c r="AE215"/>
  <c r="AD215"/>
  <c r="M215"/>
  <c r="K215"/>
  <c r="L215" s="1"/>
  <c r="I215"/>
  <c r="H215"/>
  <c r="AH214"/>
  <c r="AE214"/>
  <c r="AD214"/>
  <c r="M214"/>
  <c r="K214"/>
  <c r="L214" s="1"/>
  <c r="I214"/>
  <c r="H214"/>
  <c r="AH213"/>
  <c r="AE213"/>
  <c r="AD213"/>
  <c r="M213"/>
  <c r="K213"/>
  <c r="L213" s="1"/>
  <c r="I213"/>
  <c r="H213"/>
  <c r="AH212"/>
  <c r="AE212"/>
  <c r="AD212"/>
  <c r="M212"/>
  <c r="K212"/>
  <c r="L212" s="1"/>
  <c r="I212"/>
  <c r="H212"/>
  <c r="AH211"/>
  <c r="AE211"/>
  <c r="AD211"/>
  <c r="M211"/>
  <c r="K211"/>
  <c r="L211" s="1"/>
  <c r="I211"/>
  <c r="H211"/>
  <c r="AH210"/>
  <c r="AE210"/>
  <c r="AD210"/>
  <c r="M210"/>
  <c r="K210"/>
  <c r="L210" s="1"/>
  <c r="I210"/>
  <c r="H210"/>
  <c r="AH209"/>
  <c r="AE209"/>
  <c r="AD209"/>
  <c r="M209"/>
  <c r="K209"/>
  <c r="L209" s="1"/>
  <c r="I209"/>
  <c r="H209"/>
  <c r="AH208"/>
  <c r="AE208"/>
  <c r="AD208"/>
  <c r="M208"/>
  <c r="K208"/>
  <c r="L208" s="1"/>
  <c r="I208"/>
  <c r="H208"/>
  <c r="AH207"/>
  <c r="AE207"/>
  <c r="AD207"/>
  <c r="M207"/>
  <c r="K207"/>
  <c r="L207" s="1"/>
  <c r="I207"/>
  <c r="H207"/>
  <c r="AH206"/>
  <c r="AE206"/>
  <c r="AD206"/>
  <c r="M206"/>
  <c r="K206"/>
  <c r="L206" s="1"/>
  <c r="I206"/>
  <c r="H206"/>
  <c r="AH205"/>
  <c r="AD205"/>
  <c r="AE205" s="1"/>
  <c r="M205"/>
  <c r="L205"/>
  <c r="K205"/>
  <c r="I205"/>
  <c r="H205"/>
  <c r="AH204"/>
  <c r="AD204"/>
  <c r="AE204" s="1"/>
  <c r="M204"/>
  <c r="L204"/>
  <c r="K204"/>
  <c r="I204"/>
  <c r="H204"/>
  <c r="AH203"/>
  <c r="AD203"/>
  <c r="AE203" s="1"/>
  <c r="M203"/>
  <c r="L203"/>
  <c r="K203"/>
  <c r="I203"/>
  <c r="H203"/>
  <c r="AH202"/>
  <c r="AD202"/>
  <c r="AE202" s="1"/>
  <c r="M202"/>
  <c r="L202"/>
  <c r="K202"/>
  <c r="I202"/>
  <c r="H202"/>
  <c r="AH201"/>
  <c r="AD201"/>
  <c r="AE201" s="1"/>
  <c r="M201"/>
  <c r="L201"/>
  <c r="K201"/>
  <c r="I201"/>
  <c r="H201"/>
  <c r="AH200"/>
  <c r="AD200"/>
  <c r="AE200" s="1"/>
  <c r="M200"/>
  <c r="L200"/>
  <c r="K200"/>
  <c r="I200"/>
  <c r="H200"/>
  <c r="AH199"/>
  <c r="AD199"/>
  <c r="AE199" s="1"/>
  <c r="M199"/>
  <c r="L199"/>
  <c r="K199"/>
  <c r="I199"/>
  <c r="H199"/>
  <c r="AH198"/>
  <c r="AD198"/>
  <c r="AE198" s="1"/>
  <c r="M198"/>
  <c r="L198"/>
  <c r="K198"/>
  <c r="I198"/>
  <c r="H198"/>
  <c r="AH197"/>
  <c r="AD197"/>
  <c r="AE197" s="1"/>
  <c r="M197"/>
  <c r="L197"/>
  <c r="K197"/>
  <c r="I197"/>
  <c r="H197"/>
  <c r="AH196"/>
  <c r="AD196"/>
  <c r="AE196" s="1"/>
  <c r="M196"/>
  <c r="L196"/>
  <c r="K196"/>
  <c r="I196"/>
  <c r="H196"/>
  <c r="AH195"/>
  <c r="AD195"/>
  <c r="AE195" s="1"/>
  <c r="M195"/>
  <c r="L195"/>
  <c r="K195"/>
  <c r="I195"/>
  <c r="H195"/>
  <c r="AH194"/>
  <c r="AD194"/>
  <c r="AE194" s="1"/>
  <c r="M194"/>
  <c r="L194"/>
  <c r="K194"/>
  <c r="I194"/>
  <c r="H194"/>
  <c r="AH193"/>
  <c r="AD193"/>
  <c r="AE193" s="1"/>
  <c r="M193"/>
  <c r="L193"/>
  <c r="K193"/>
  <c r="I193"/>
  <c r="H193"/>
  <c r="AH192"/>
  <c r="AD192"/>
  <c r="AE192" s="1"/>
  <c r="M192"/>
  <c r="L192"/>
  <c r="K192"/>
  <c r="I192"/>
  <c r="H192"/>
  <c r="AH191"/>
  <c r="AD191"/>
  <c r="AE191" s="1"/>
  <c r="M191"/>
  <c r="L191"/>
  <c r="K191"/>
  <c r="I191"/>
  <c r="H191"/>
  <c r="AH190"/>
  <c r="AD190"/>
  <c r="AE190" s="1"/>
  <c r="M190"/>
  <c r="L190"/>
  <c r="K190"/>
  <c r="I190"/>
  <c r="H190"/>
  <c r="AH189"/>
  <c r="AD189"/>
  <c r="AE189" s="1"/>
  <c r="M189"/>
  <c r="L189"/>
  <c r="K189"/>
  <c r="I189"/>
  <c r="H189"/>
  <c r="AH188"/>
  <c r="AD188"/>
  <c r="AE188" s="1"/>
  <c r="M188"/>
  <c r="L188"/>
  <c r="K188"/>
  <c r="I188"/>
  <c r="H188"/>
  <c r="AH187"/>
  <c r="AD187"/>
  <c r="AE187" s="1"/>
  <c r="M187"/>
  <c r="L187"/>
  <c r="K187"/>
  <c r="I187"/>
  <c r="H187"/>
  <c r="AH186"/>
  <c r="AD186"/>
  <c r="AE186" s="1"/>
  <c r="M186"/>
  <c r="L186"/>
  <c r="K186"/>
  <c r="I186"/>
  <c r="H186"/>
  <c r="AH185"/>
  <c r="AD185"/>
  <c r="AE185" s="1"/>
  <c r="M185"/>
  <c r="L185"/>
  <c r="K185"/>
  <c r="I185"/>
  <c r="H185"/>
  <c r="AH184"/>
  <c r="AD184"/>
  <c r="AE184" s="1"/>
  <c r="M184"/>
  <c r="L184"/>
  <c r="K184"/>
  <c r="I184"/>
  <c r="H184"/>
  <c r="AH183"/>
  <c r="AD183"/>
  <c r="AE183" s="1"/>
  <c r="M183"/>
  <c r="L183"/>
  <c r="K183"/>
  <c r="I183"/>
  <c r="H183"/>
  <c r="AH182"/>
  <c r="AD182"/>
  <c r="AE182" s="1"/>
  <c r="M182"/>
  <c r="L182"/>
  <c r="K182"/>
  <c r="I182"/>
  <c r="H182"/>
  <c r="AH181"/>
  <c r="AD181"/>
  <c r="AE181" s="1"/>
  <c r="M181"/>
  <c r="L181"/>
  <c r="K181"/>
  <c r="I181"/>
  <c r="H181"/>
  <c r="CK180"/>
  <c r="AH180"/>
  <c r="AE180"/>
  <c r="AD180"/>
  <c r="M180"/>
  <c r="K180"/>
  <c r="L180" s="1"/>
  <c r="I180"/>
  <c r="H180"/>
  <c r="CD179"/>
  <c r="CC179"/>
  <c r="CB179"/>
  <c r="CA179"/>
  <c r="AH179"/>
  <c r="AE179"/>
  <c r="AD179"/>
  <c r="M179"/>
  <c r="K179"/>
  <c r="L179" s="1"/>
  <c r="I179"/>
  <c r="H179"/>
  <c r="CD178"/>
  <c r="CC178"/>
  <c r="CB178"/>
  <c r="CA178"/>
  <c r="AH178"/>
  <c r="AE178"/>
  <c r="AD178"/>
  <c r="M178"/>
  <c r="K178"/>
  <c r="L178" s="1"/>
  <c r="I178"/>
  <c r="H178"/>
  <c r="CD177"/>
  <c r="CC177"/>
  <c r="CB177"/>
  <c r="CA177"/>
  <c r="AH177"/>
  <c r="AE177"/>
  <c r="AD177"/>
  <c r="M177"/>
  <c r="K177"/>
  <c r="L177" s="1"/>
  <c r="I177"/>
  <c r="H177"/>
  <c r="CD176"/>
  <c r="CC176"/>
  <c r="CB176"/>
  <c r="CA176"/>
  <c r="AH176"/>
  <c r="AE176"/>
  <c r="AD176"/>
  <c r="M176"/>
  <c r="K176"/>
  <c r="L176" s="1"/>
  <c r="I176"/>
  <c r="H176"/>
  <c r="CD175"/>
  <c r="CC175"/>
  <c r="CB175"/>
  <c r="CA175"/>
  <c r="AH175"/>
  <c r="AE175"/>
  <c r="AD175"/>
  <c r="M175"/>
  <c r="K175"/>
  <c r="L175" s="1"/>
  <c r="I175"/>
  <c r="H175"/>
  <c r="CD174"/>
  <c r="CC174"/>
  <c r="CB174"/>
  <c r="CA174"/>
  <c r="AH174"/>
  <c r="AE174"/>
  <c r="AD174"/>
  <c r="M174"/>
  <c r="K174"/>
  <c r="L174" s="1"/>
  <c r="I174"/>
  <c r="H174"/>
  <c r="CD173"/>
  <c r="CC173"/>
  <c r="CB173"/>
  <c r="CA173"/>
  <c r="AH173"/>
  <c r="AE173"/>
  <c r="AD173"/>
  <c r="M173"/>
  <c r="K173"/>
  <c r="L173" s="1"/>
  <c r="I173"/>
  <c r="H173"/>
  <c r="CD172"/>
  <c r="CC172"/>
  <c r="CB172"/>
  <c r="CA172"/>
  <c r="AH172"/>
  <c r="AE172"/>
  <c r="AD172"/>
  <c r="M172"/>
  <c r="K172"/>
  <c r="L172" s="1"/>
  <c r="I172"/>
  <c r="H172"/>
  <c r="CD171"/>
  <c r="CC171"/>
  <c r="CB171"/>
  <c r="CA171"/>
  <c r="AH171"/>
  <c r="AE171"/>
  <c r="AD171"/>
  <c r="M171"/>
  <c r="K171"/>
  <c r="L171" s="1"/>
  <c r="I171"/>
  <c r="H171"/>
  <c r="CD170"/>
  <c r="CC170"/>
  <c r="CB170"/>
  <c r="CA170"/>
  <c r="AH170"/>
  <c r="AE170"/>
  <c r="AD170"/>
  <c r="M170"/>
  <c r="K170"/>
  <c r="L170" s="1"/>
  <c r="I170"/>
  <c r="H170"/>
  <c r="CD169"/>
  <c r="CC169"/>
  <c r="CB169"/>
  <c r="CA169"/>
  <c r="AH169"/>
  <c r="AE169"/>
  <c r="AD169"/>
  <c r="M169"/>
  <c r="K169"/>
  <c r="L169" s="1"/>
  <c r="I169"/>
  <c r="H169"/>
  <c r="CD168"/>
  <c r="CC168"/>
  <c r="CB168"/>
  <c r="CA168"/>
  <c r="AH168"/>
  <c r="AE168"/>
  <c r="AD168"/>
  <c r="M168"/>
  <c r="K168"/>
  <c r="L168" s="1"/>
  <c r="I168"/>
  <c r="H168"/>
  <c r="CD167"/>
  <c r="CC167"/>
  <c r="CB167"/>
  <c r="CA167"/>
  <c r="AH167"/>
  <c r="AE167"/>
  <c r="AD167"/>
  <c r="M167"/>
  <c r="K167"/>
  <c r="L167" s="1"/>
  <c r="I167"/>
  <c r="H167"/>
  <c r="CD166"/>
  <c r="CC166"/>
  <c r="CB166"/>
  <c r="CA166"/>
  <c r="AH166"/>
  <c r="AE166"/>
  <c r="AD166"/>
  <c r="M166"/>
  <c r="K166"/>
  <c r="L166" s="1"/>
  <c r="I166"/>
  <c r="H166"/>
  <c r="CD165"/>
  <c r="CC165"/>
  <c r="CB165"/>
  <c r="CA165"/>
  <c r="AH165"/>
  <c r="AE165"/>
  <c r="AD165"/>
  <c r="M165"/>
  <c r="K165"/>
  <c r="L165" s="1"/>
  <c r="I165"/>
  <c r="H165"/>
  <c r="CD164"/>
  <c r="CC164"/>
  <c r="CB164"/>
  <c r="CA164"/>
  <c r="AH164"/>
  <c r="AE164"/>
  <c r="AD164"/>
  <c r="M164"/>
  <c r="K164"/>
  <c r="L164" s="1"/>
  <c r="I164"/>
  <c r="H164"/>
  <c r="CD163"/>
  <c r="CC163"/>
  <c r="CB163"/>
  <c r="CA163"/>
  <c r="AH163"/>
  <c r="AD163"/>
  <c r="AE163" s="1"/>
  <c r="M163"/>
  <c r="K163"/>
  <c r="L163" s="1"/>
  <c r="I163"/>
  <c r="H163"/>
  <c r="CD162"/>
  <c r="CC162"/>
  <c r="CB162"/>
  <c r="CA162"/>
  <c r="AH162"/>
  <c r="AE162"/>
  <c r="AD162"/>
  <c r="M162"/>
  <c r="K162"/>
  <c r="L162" s="1"/>
  <c r="I162"/>
  <c r="H162"/>
  <c r="CD161"/>
  <c r="CC161"/>
  <c r="CB161"/>
  <c r="CA161"/>
  <c r="AH161"/>
  <c r="AE161"/>
  <c r="AD161"/>
  <c r="M161"/>
  <c r="K161"/>
  <c r="L161" s="1"/>
  <c r="I161"/>
  <c r="H161"/>
  <c r="CD160"/>
  <c r="CC160"/>
  <c r="CB160"/>
  <c r="CA160"/>
  <c r="AH160"/>
  <c r="AE160"/>
  <c r="AD160"/>
  <c r="M160"/>
  <c r="K160"/>
  <c r="L160" s="1"/>
  <c r="I160"/>
  <c r="H160"/>
  <c r="CD159"/>
  <c r="CC159"/>
  <c r="CB159"/>
  <c r="CA159"/>
  <c r="AH159"/>
  <c r="AE159"/>
  <c r="AD159"/>
  <c r="M159"/>
  <c r="K159"/>
  <c r="L159" s="1"/>
  <c r="I159"/>
  <c r="H159"/>
  <c r="CD158"/>
  <c r="CC158"/>
  <c r="CB158"/>
  <c r="CA158"/>
  <c r="AH158"/>
  <c r="AE158"/>
  <c r="AD158"/>
  <c r="M158"/>
  <c r="K158"/>
  <c r="L158" s="1"/>
  <c r="I158"/>
  <c r="H158"/>
  <c r="CD157"/>
  <c r="CC157"/>
  <c r="CB157"/>
  <c r="CA157"/>
  <c r="AH157"/>
  <c r="AE157"/>
  <c r="AD157"/>
  <c r="M157"/>
  <c r="K157"/>
  <c r="L157" s="1"/>
  <c r="I157"/>
  <c r="H157"/>
  <c r="CD156"/>
  <c r="CC156"/>
  <c r="CB156"/>
  <c r="CA156"/>
  <c r="AH156"/>
  <c r="AE156"/>
  <c r="AD156"/>
  <c r="M156"/>
  <c r="K156"/>
  <c r="L156" s="1"/>
  <c r="I156"/>
  <c r="H156"/>
  <c r="CD155"/>
  <c r="CC155"/>
  <c r="CB155"/>
  <c r="CA155"/>
  <c r="AH155"/>
  <c r="AE155"/>
  <c r="AD155"/>
  <c r="M155"/>
  <c r="K155"/>
  <c r="L155" s="1"/>
  <c r="I155"/>
  <c r="H155"/>
  <c r="CD154"/>
  <c r="CC154"/>
  <c r="CB154"/>
  <c r="CA154"/>
  <c r="AH154"/>
  <c r="AE154"/>
  <c r="AD154"/>
  <c r="M154"/>
  <c r="K154"/>
  <c r="L154" s="1"/>
  <c r="I154"/>
  <c r="H154"/>
  <c r="CD153"/>
  <c r="CC153"/>
  <c r="CB153"/>
  <c r="CA153"/>
  <c r="AH153"/>
  <c r="AE153"/>
  <c r="AD153"/>
  <c r="M153"/>
  <c r="K153"/>
  <c r="L153" s="1"/>
  <c r="I153"/>
  <c r="H153"/>
  <c r="CD152"/>
  <c r="CC152"/>
  <c r="CB152"/>
  <c r="CA152"/>
  <c r="AH152"/>
  <c r="AE152"/>
  <c r="AD152"/>
  <c r="M152"/>
  <c r="K152"/>
  <c r="L152" s="1"/>
  <c r="I152"/>
  <c r="H152"/>
  <c r="CD151"/>
  <c r="CC151"/>
  <c r="CB151"/>
  <c r="CA151"/>
  <c r="AH151"/>
  <c r="AE151"/>
  <c r="AD151"/>
  <c r="M151"/>
  <c r="K151"/>
  <c r="L151" s="1"/>
  <c r="I151"/>
  <c r="H151"/>
  <c r="CD150"/>
  <c r="CC150"/>
  <c r="CB150"/>
  <c r="CA150"/>
  <c r="AH150"/>
  <c r="AE150"/>
  <c r="AD150"/>
  <c r="M150"/>
  <c r="K150"/>
  <c r="L150" s="1"/>
  <c r="I150"/>
  <c r="H150"/>
  <c r="CD149"/>
  <c r="CC149"/>
  <c r="CB149"/>
  <c r="CA149"/>
  <c r="AH149"/>
  <c r="AE149"/>
  <c r="AD149"/>
  <c r="M149"/>
  <c r="K149"/>
  <c r="L149" s="1"/>
  <c r="I149"/>
  <c r="H149"/>
  <c r="CD148"/>
  <c r="CC148"/>
  <c r="CB148"/>
  <c r="CA148"/>
  <c r="AH148"/>
  <c r="AE148"/>
  <c r="AD148"/>
  <c r="M148"/>
  <c r="K148"/>
  <c r="L148" s="1"/>
  <c r="I148"/>
  <c r="H148"/>
  <c r="CD147"/>
  <c r="CC147"/>
  <c r="CB147"/>
  <c r="CA147"/>
  <c r="AH147"/>
  <c r="AE147"/>
  <c r="AD147"/>
  <c r="M147"/>
  <c r="K147"/>
  <c r="L147" s="1"/>
  <c r="I147"/>
  <c r="H147"/>
  <c r="CD146"/>
  <c r="CC146"/>
  <c r="CB146"/>
  <c r="CA146"/>
  <c r="AH146"/>
  <c r="AE146"/>
  <c r="AD146"/>
  <c r="M146"/>
  <c r="K146"/>
  <c r="L146" s="1"/>
  <c r="I146"/>
  <c r="H146"/>
  <c r="CD145"/>
  <c r="CC145"/>
  <c r="CB145"/>
  <c r="CA145"/>
  <c r="AH145"/>
  <c r="AE145"/>
  <c r="AD145"/>
  <c r="M145"/>
  <c r="K145"/>
  <c r="L145" s="1"/>
  <c r="I145"/>
  <c r="H145"/>
  <c r="CD144"/>
  <c r="CC144"/>
  <c r="CB144"/>
  <c r="CA144"/>
  <c r="AH144"/>
  <c r="AE144"/>
  <c r="AD144"/>
  <c r="M144"/>
  <c r="K144"/>
  <c r="L144" s="1"/>
  <c r="I144"/>
  <c r="H144"/>
  <c r="CD143"/>
  <c r="CC143"/>
  <c r="CB143"/>
  <c r="CA143"/>
  <c r="AH143"/>
  <c r="AE143"/>
  <c r="AD143"/>
  <c r="M143"/>
  <c r="K143"/>
  <c r="L143" s="1"/>
  <c r="I143"/>
  <c r="H143"/>
  <c r="CB142"/>
  <c r="CA142"/>
  <c r="AH142"/>
  <c r="AE142"/>
  <c r="AD142"/>
  <c r="M142"/>
  <c r="K142"/>
  <c r="L142" s="1"/>
  <c r="I142"/>
  <c r="H142"/>
  <c r="CB141"/>
  <c r="CA141"/>
  <c r="AH141"/>
  <c r="AE141"/>
  <c r="AD141"/>
  <c r="M141"/>
  <c r="K141"/>
  <c r="L141" s="1"/>
  <c r="I141"/>
  <c r="H141"/>
  <c r="CB140"/>
  <c r="CA140"/>
  <c r="AH140"/>
  <c r="AE140"/>
  <c r="AD140"/>
  <c r="M140"/>
  <c r="K140"/>
  <c r="L140" s="1"/>
  <c r="I140"/>
  <c r="H140"/>
  <c r="CD139"/>
  <c r="CC139"/>
  <c r="CB139"/>
  <c r="CA139"/>
  <c r="AH139"/>
  <c r="AE139"/>
  <c r="AD139"/>
  <c r="M139"/>
  <c r="K139"/>
  <c r="L139" s="1"/>
  <c r="I139"/>
  <c r="H139"/>
  <c r="CD138"/>
  <c r="CC138"/>
  <c r="CB138"/>
  <c r="CA138"/>
  <c r="AH138"/>
  <c r="AE138"/>
  <c r="AD138"/>
  <c r="M138"/>
  <c r="K138"/>
  <c r="L138" s="1"/>
  <c r="I138"/>
  <c r="H138"/>
  <c r="CD137"/>
  <c r="CC137"/>
  <c r="CB137"/>
  <c r="CA137"/>
  <c r="AH137"/>
  <c r="AE137"/>
  <c r="AD137"/>
  <c r="M137"/>
  <c r="K137"/>
  <c r="L137" s="1"/>
  <c r="I137"/>
  <c r="H137"/>
  <c r="CD136"/>
  <c r="CC136"/>
  <c r="CB136"/>
  <c r="CA136"/>
  <c r="AH136"/>
  <c r="AE136"/>
  <c r="AD136"/>
  <c r="M136"/>
  <c r="K136"/>
  <c r="L136" s="1"/>
  <c r="I136"/>
  <c r="H136"/>
  <c r="CD135"/>
  <c r="CC135"/>
  <c r="CB135"/>
  <c r="CA135"/>
  <c r="AH135"/>
  <c r="AE135"/>
  <c r="AD135"/>
  <c r="M135"/>
  <c r="K135"/>
  <c r="L135" s="1"/>
  <c r="I135"/>
  <c r="H135"/>
  <c r="CD134"/>
  <c r="CC134"/>
  <c r="CB134"/>
  <c r="CA134"/>
  <c r="AH134"/>
  <c r="AE134"/>
  <c r="AD134"/>
  <c r="M134"/>
  <c r="K134"/>
  <c r="L134" s="1"/>
  <c r="I134"/>
  <c r="H134"/>
  <c r="CD133"/>
  <c r="CC133"/>
  <c r="CB133"/>
  <c r="CA133"/>
  <c r="AH133"/>
  <c r="AE133"/>
  <c r="AD133"/>
  <c r="M133"/>
  <c r="K133"/>
  <c r="L133" s="1"/>
  <c r="I133"/>
  <c r="H133"/>
  <c r="CD132"/>
  <c r="CC132"/>
  <c r="CB132"/>
  <c r="CA132"/>
  <c r="AH132"/>
  <c r="AE132"/>
  <c r="AD132"/>
  <c r="M132"/>
  <c r="K132"/>
  <c r="L132" s="1"/>
  <c r="I132"/>
  <c r="H132"/>
  <c r="CD131"/>
  <c r="CC131"/>
  <c r="CB131"/>
  <c r="CA131"/>
  <c r="AH131"/>
  <c r="AE131"/>
  <c r="AD131"/>
  <c r="M131"/>
  <c r="K131"/>
  <c r="L131" s="1"/>
  <c r="I131"/>
  <c r="H131"/>
  <c r="CD130"/>
  <c r="CC130"/>
  <c r="CB130"/>
  <c r="CA130"/>
  <c r="AH130"/>
  <c r="AE130"/>
  <c r="AD130"/>
  <c r="M130"/>
  <c r="K130"/>
  <c r="L130" s="1"/>
  <c r="I130"/>
  <c r="H130"/>
  <c r="CD129"/>
  <c r="CC129"/>
  <c r="CB129"/>
  <c r="CA129"/>
  <c r="AH129"/>
  <c r="AE129"/>
  <c r="AD129"/>
  <c r="M129"/>
  <c r="K129"/>
  <c r="L129" s="1"/>
  <c r="I129"/>
  <c r="H129"/>
  <c r="CB128"/>
  <c r="CA128"/>
  <c r="AH128"/>
  <c r="AE128"/>
  <c r="AD128"/>
  <c r="M128"/>
  <c r="K128"/>
  <c r="L128" s="1"/>
  <c r="I128"/>
  <c r="H128"/>
  <c r="CB127"/>
  <c r="CA127"/>
  <c r="AH127"/>
  <c r="AE127"/>
  <c r="AD127"/>
  <c r="M127"/>
  <c r="K127"/>
  <c r="L127" s="1"/>
  <c r="I127"/>
  <c r="H127"/>
  <c r="CD126"/>
  <c r="CC126"/>
  <c r="CB126"/>
  <c r="CA126"/>
  <c r="AH126"/>
  <c r="AE126"/>
  <c r="AD126"/>
  <c r="M126"/>
  <c r="K126"/>
  <c r="L126" s="1"/>
  <c r="I126"/>
  <c r="CD142" s="1"/>
  <c r="H126"/>
  <c r="CC142" s="1"/>
  <c r="CD125"/>
  <c r="CC125"/>
  <c r="CB125"/>
  <c r="CA125"/>
  <c r="AH125"/>
  <c r="AE125"/>
  <c r="AD125"/>
  <c r="M125"/>
  <c r="K125"/>
  <c r="L125" s="1"/>
  <c r="I125"/>
  <c r="H125"/>
  <c r="CD124"/>
  <c r="CC124"/>
  <c r="CB124"/>
  <c r="CA124"/>
  <c r="AH124"/>
  <c r="AE124"/>
  <c r="AD124"/>
  <c r="M124"/>
  <c r="K124"/>
  <c r="L124" s="1"/>
  <c r="I124"/>
  <c r="H124"/>
  <c r="CD123"/>
  <c r="CC123"/>
  <c r="CB123"/>
  <c r="CA123"/>
  <c r="AH123"/>
  <c r="AE123"/>
  <c r="AD123"/>
  <c r="M123"/>
  <c r="K123"/>
  <c r="L123" s="1"/>
  <c r="I123"/>
  <c r="CD141" s="1"/>
  <c r="H123"/>
  <c r="CC141" s="1"/>
  <c r="CD122"/>
  <c r="CC122"/>
  <c r="CB122"/>
  <c r="CA122"/>
  <c r="AH122"/>
  <c r="AE122"/>
  <c r="AD122"/>
  <c r="M122"/>
  <c r="K122"/>
  <c r="L122" s="1"/>
  <c r="I122"/>
  <c r="H122"/>
  <c r="CD121"/>
  <c r="CC121"/>
  <c r="CB121"/>
  <c r="CA121"/>
  <c r="AH121"/>
  <c r="AE121"/>
  <c r="AD121"/>
  <c r="M121"/>
  <c r="K121"/>
  <c r="L121" s="1"/>
  <c r="I121"/>
  <c r="H121"/>
  <c r="CD120"/>
  <c r="CC120"/>
  <c r="CB120"/>
  <c r="CA120"/>
  <c r="AH120"/>
  <c r="AE120"/>
  <c r="AD120"/>
  <c r="M120"/>
  <c r="K120"/>
  <c r="L120" s="1"/>
  <c r="I120"/>
  <c r="H120"/>
  <c r="CD119"/>
  <c r="CC119"/>
  <c r="CB119"/>
  <c r="CA119"/>
  <c r="AH119"/>
  <c r="AE119"/>
  <c r="AD119"/>
  <c r="M119"/>
  <c r="K119"/>
  <c r="L119" s="1"/>
  <c r="I119"/>
  <c r="H119"/>
  <c r="CD118"/>
  <c r="CC118"/>
  <c r="CB118"/>
  <c r="CA118"/>
  <c r="AH118"/>
  <c r="AE118"/>
  <c r="AD118"/>
  <c r="M118"/>
  <c r="K118"/>
  <c r="L118" s="1"/>
  <c r="I118"/>
  <c r="H118"/>
  <c r="CD117"/>
  <c r="CC117"/>
  <c r="CB117"/>
  <c r="CA117"/>
  <c r="AH117"/>
  <c r="AE117"/>
  <c r="AD117"/>
  <c r="M117"/>
  <c r="K117"/>
  <c r="L117" s="1"/>
  <c r="I117"/>
  <c r="H117"/>
  <c r="CD116"/>
  <c r="CC116"/>
  <c r="CB116"/>
  <c r="CA116"/>
  <c r="AH116"/>
  <c r="AE116"/>
  <c r="AD116"/>
  <c r="M116"/>
  <c r="K116"/>
  <c r="L116" s="1"/>
  <c r="I116"/>
  <c r="CD140" s="1"/>
  <c r="H116"/>
  <c r="CC140" s="1"/>
  <c r="CD115"/>
  <c r="CC115"/>
  <c r="CB115"/>
  <c r="CA115"/>
  <c r="AH115"/>
  <c r="AE115"/>
  <c r="AD115"/>
  <c r="M115"/>
  <c r="K115"/>
  <c r="L115" s="1"/>
  <c r="I115"/>
  <c r="H115"/>
  <c r="CD114"/>
  <c r="CC114"/>
  <c r="CB114"/>
  <c r="CA114"/>
  <c r="AH114"/>
  <c r="AE114"/>
  <c r="AD114"/>
  <c r="M114"/>
  <c r="K114"/>
  <c r="L114" s="1"/>
  <c r="I114"/>
  <c r="H114"/>
  <c r="CD113"/>
  <c r="CC113"/>
  <c r="CB113"/>
  <c r="CA113"/>
  <c r="AH113"/>
  <c r="AE113"/>
  <c r="AD113"/>
  <c r="M113"/>
  <c r="K113"/>
  <c r="L113" s="1"/>
  <c r="I113"/>
  <c r="H113"/>
  <c r="CD112"/>
  <c r="CC112"/>
  <c r="CB112"/>
  <c r="CA112"/>
  <c r="AH112"/>
  <c r="AE112"/>
  <c r="AD112"/>
  <c r="M112"/>
  <c r="K112"/>
  <c r="L112" s="1"/>
  <c r="I112"/>
  <c r="H112"/>
  <c r="CD111"/>
  <c r="CC111"/>
  <c r="CB111"/>
  <c r="CA111"/>
  <c r="AH111"/>
  <c r="AE111"/>
  <c r="AD111"/>
  <c r="M111"/>
  <c r="K111"/>
  <c r="L111" s="1"/>
  <c r="I111"/>
  <c r="H111"/>
  <c r="CD110"/>
  <c r="CC110"/>
  <c r="CB110"/>
  <c r="CA110"/>
  <c r="AH110"/>
  <c r="AE110"/>
  <c r="AD110"/>
  <c r="M110"/>
  <c r="K110"/>
  <c r="L110" s="1"/>
  <c r="I110"/>
  <c r="CD128" s="1"/>
  <c r="H110"/>
  <c r="CC128" s="1"/>
  <c r="CD109"/>
  <c r="CC109"/>
  <c r="CB109"/>
  <c r="CA109"/>
  <c r="AH109"/>
  <c r="AE109"/>
  <c r="AD109"/>
  <c r="M109"/>
  <c r="K109"/>
  <c r="L109" s="1"/>
  <c r="I109"/>
  <c r="CD127" s="1"/>
  <c r="H109"/>
  <c r="CC127" s="1"/>
  <c r="CD108"/>
  <c r="CC108"/>
  <c r="CB108"/>
  <c r="CA108"/>
  <c r="AH108"/>
  <c r="AE108"/>
  <c r="AD108"/>
  <c r="M108"/>
  <c r="K108"/>
  <c r="L108" s="1"/>
  <c r="I108"/>
  <c r="H108"/>
  <c r="CD107"/>
  <c r="CC107"/>
  <c r="CB107"/>
  <c r="CA107"/>
  <c r="AH107"/>
  <c r="AE107"/>
  <c r="AD107"/>
  <c r="M107"/>
  <c r="K107"/>
  <c r="L107" s="1"/>
  <c r="I107"/>
  <c r="H107"/>
  <c r="CD106"/>
  <c r="CC106"/>
  <c r="CB106"/>
  <c r="CA106"/>
  <c r="AH106"/>
  <c r="AE106"/>
  <c r="AD106"/>
  <c r="M106"/>
  <c r="K106"/>
  <c r="L106" s="1"/>
  <c r="I106"/>
  <c r="H106"/>
  <c r="CD105"/>
  <c r="CC105"/>
  <c r="CB105"/>
  <c r="CA105"/>
  <c r="AH105"/>
  <c r="AE105"/>
  <c r="AD105"/>
  <c r="M105"/>
  <c r="K105"/>
  <c r="L105" s="1"/>
  <c r="I105"/>
  <c r="H105"/>
  <c r="CD104"/>
  <c r="CC104"/>
  <c r="CB104"/>
  <c r="CA104"/>
  <c r="AH104"/>
  <c r="AE104"/>
  <c r="AD104"/>
  <c r="M104"/>
  <c r="K104"/>
  <c r="L104" s="1"/>
  <c r="I104"/>
  <c r="H104"/>
  <c r="CD103"/>
  <c r="CC103"/>
  <c r="CB103"/>
  <c r="CA103"/>
  <c r="AH103"/>
  <c r="AE103"/>
  <c r="AD103"/>
  <c r="M103"/>
  <c r="K103"/>
  <c r="L103" s="1"/>
  <c r="I103"/>
  <c r="H103"/>
  <c r="CD102"/>
  <c r="CC102"/>
  <c r="CB102"/>
  <c r="CA102"/>
  <c r="AH102"/>
  <c r="AE102"/>
  <c r="AD102"/>
  <c r="M102"/>
  <c r="K102"/>
  <c r="L102" s="1"/>
  <c r="I102"/>
  <c r="H102"/>
  <c r="CD101"/>
  <c r="CC101"/>
  <c r="CB101"/>
  <c r="CA101"/>
  <c r="AH101"/>
  <c r="AE101"/>
  <c r="AD101"/>
  <c r="M101"/>
  <c r="K101"/>
  <c r="L101" s="1"/>
  <c r="I101"/>
  <c r="H101"/>
  <c r="CD100"/>
  <c r="CC100"/>
  <c r="CB100"/>
  <c r="CA100"/>
  <c r="AH100"/>
  <c r="AE100"/>
  <c r="AD100"/>
  <c r="M100"/>
  <c r="K100"/>
  <c r="L100" s="1"/>
  <c r="I100"/>
  <c r="H100"/>
  <c r="CD99"/>
  <c r="CC99"/>
  <c r="CB99"/>
  <c r="CA99"/>
  <c r="AH99"/>
  <c r="AE99"/>
  <c r="AD99"/>
  <c r="M99"/>
  <c r="K99"/>
  <c r="L99" s="1"/>
  <c r="I99"/>
  <c r="H99"/>
  <c r="CD98"/>
  <c r="CC98"/>
  <c r="CB98"/>
  <c r="CA98"/>
  <c r="AH98"/>
  <c r="AE98"/>
  <c r="AD98"/>
  <c r="M98"/>
  <c r="K98"/>
  <c r="L98" s="1"/>
  <c r="I98"/>
  <c r="H98"/>
  <c r="CD97"/>
  <c r="CC97"/>
  <c r="CB97"/>
  <c r="CA97"/>
  <c r="AH97"/>
  <c r="AE97"/>
  <c r="AD97"/>
  <c r="M97"/>
  <c r="K97"/>
  <c r="L97" s="1"/>
  <c r="I97"/>
  <c r="H97"/>
  <c r="CD96"/>
  <c r="CC96"/>
  <c r="CB96"/>
  <c r="CA96"/>
  <c r="AH96"/>
  <c r="AE96"/>
  <c r="AD96"/>
  <c r="M96"/>
  <c r="K96"/>
  <c r="L96" s="1"/>
  <c r="I96"/>
  <c r="H96"/>
  <c r="CD95"/>
  <c r="CC95"/>
  <c r="CB95"/>
  <c r="CA95"/>
  <c r="AH95"/>
  <c r="AE95"/>
  <c r="AD95"/>
  <c r="M95"/>
  <c r="K95"/>
  <c r="L95" s="1"/>
  <c r="I95"/>
  <c r="H95"/>
  <c r="CB94"/>
  <c r="CA94"/>
  <c r="AH94"/>
  <c r="AE94"/>
  <c r="AD94"/>
  <c r="M94"/>
  <c r="K94"/>
  <c r="L94" s="1"/>
  <c r="I94"/>
  <c r="H94"/>
  <c r="CB93"/>
  <c r="CA93"/>
  <c r="AH93"/>
  <c r="AE93"/>
  <c r="AD93"/>
  <c r="M93"/>
  <c r="K93"/>
  <c r="L93" s="1"/>
  <c r="I93"/>
  <c r="H93"/>
  <c r="AH92"/>
  <c r="AE92"/>
  <c r="AD92"/>
  <c r="M92"/>
  <c r="K92"/>
  <c r="L92" s="1"/>
  <c r="I92"/>
  <c r="H92"/>
  <c r="CB91"/>
  <c r="CA91"/>
  <c r="AH91"/>
  <c r="AE91"/>
  <c r="AD91"/>
  <c r="M91"/>
  <c r="K91"/>
  <c r="L91" s="1"/>
  <c r="I91"/>
  <c r="H91"/>
  <c r="CD90"/>
  <c r="CC90"/>
  <c r="CB90"/>
  <c r="CA90"/>
  <c r="AH90"/>
  <c r="AE90"/>
  <c r="AD90"/>
  <c r="M90"/>
  <c r="K90"/>
  <c r="L90" s="1"/>
  <c r="I90"/>
  <c r="H90"/>
  <c r="CD89"/>
  <c r="CC89"/>
  <c r="CB89"/>
  <c r="CA89"/>
  <c r="AH89"/>
  <c r="AE89"/>
  <c r="AD89"/>
  <c r="M89"/>
  <c r="K89"/>
  <c r="L89" s="1"/>
  <c r="I89"/>
  <c r="H89"/>
  <c r="CB88"/>
  <c r="CA88"/>
  <c r="AH88"/>
  <c r="AD88"/>
  <c r="AE88" s="1"/>
  <c r="M88"/>
  <c r="L88"/>
  <c r="K88"/>
  <c r="I88"/>
  <c r="H88"/>
  <c r="CB87"/>
  <c r="CA87"/>
  <c r="AH87"/>
  <c r="AD87"/>
  <c r="AE87" s="1"/>
  <c r="M87"/>
  <c r="K87"/>
  <c r="L87" s="1"/>
  <c r="I87"/>
  <c r="CD88" s="1"/>
  <c r="H87"/>
  <c r="CC88" s="1"/>
  <c r="CB86"/>
  <c r="CA86"/>
  <c r="AH86"/>
  <c r="AE86"/>
  <c r="AD86"/>
  <c r="M86"/>
  <c r="K86"/>
  <c r="L86" s="1"/>
  <c r="I86"/>
  <c r="H86"/>
  <c r="CD85"/>
  <c r="CC85"/>
  <c r="CB85"/>
  <c r="CA85"/>
  <c r="AH85"/>
  <c r="AE85"/>
  <c r="AD85"/>
  <c r="M85"/>
  <c r="K85"/>
  <c r="L85" s="1"/>
  <c r="I85"/>
  <c r="H85"/>
  <c r="CD84"/>
  <c r="CC84"/>
  <c r="CB84"/>
  <c r="CA84"/>
  <c r="AH84"/>
  <c r="AE84"/>
  <c r="AD84"/>
  <c r="M84"/>
  <c r="K84"/>
  <c r="L84" s="1"/>
  <c r="I84"/>
  <c r="H84"/>
  <c r="CD83"/>
  <c r="CC83"/>
  <c r="CB83"/>
  <c r="CA83"/>
  <c r="AH83"/>
  <c r="AE83"/>
  <c r="AD83"/>
  <c r="M83"/>
  <c r="K83"/>
  <c r="L83" s="1"/>
  <c r="I83"/>
  <c r="H83"/>
  <c r="CD82"/>
  <c r="CC82"/>
  <c r="CB82"/>
  <c r="CA82"/>
  <c r="AH82"/>
  <c r="AE82"/>
  <c r="AD82"/>
  <c r="M82"/>
  <c r="K82"/>
  <c r="L82" s="1"/>
  <c r="I82"/>
  <c r="H82"/>
  <c r="CD81"/>
  <c r="CC81"/>
  <c r="CB81"/>
  <c r="CA81"/>
  <c r="AH81"/>
  <c r="AE81"/>
  <c r="AD81"/>
  <c r="M81"/>
  <c r="K81"/>
  <c r="L81" s="1"/>
  <c r="I81"/>
  <c r="H81"/>
  <c r="CD80"/>
  <c r="CC80"/>
  <c r="CB80"/>
  <c r="CA80"/>
  <c r="AH80"/>
  <c r="AE80"/>
  <c r="AD80"/>
  <c r="M80"/>
  <c r="K80"/>
  <c r="L80" s="1"/>
  <c r="I80"/>
  <c r="H80"/>
  <c r="CD79"/>
  <c r="CC79"/>
  <c r="CB79"/>
  <c r="CA79"/>
  <c r="AH79"/>
  <c r="AE79"/>
  <c r="AD79"/>
  <c r="M79"/>
  <c r="K79"/>
  <c r="L79" s="1"/>
  <c r="I79"/>
  <c r="H79"/>
  <c r="CD78"/>
  <c r="CC78"/>
  <c r="CB78"/>
  <c r="CA78"/>
  <c r="AH78"/>
  <c r="AE78"/>
  <c r="AD78"/>
  <c r="M78"/>
  <c r="K78"/>
  <c r="L78" s="1"/>
  <c r="I78"/>
  <c r="H78"/>
  <c r="CD77"/>
  <c r="CC77"/>
  <c r="CB77"/>
  <c r="CA77"/>
  <c r="AH77"/>
  <c r="AE77"/>
  <c r="AD77"/>
  <c r="M77"/>
  <c r="K77"/>
  <c r="L77" s="1"/>
  <c r="I77"/>
  <c r="H77"/>
  <c r="CD76"/>
  <c r="CC76"/>
  <c r="CB76"/>
  <c r="CA76"/>
  <c r="AH76"/>
  <c r="AE76"/>
  <c r="AD76"/>
  <c r="M76"/>
  <c r="K76"/>
  <c r="L76" s="1"/>
  <c r="I76"/>
  <c r="H76"/>
  <c r="CD75"/>
  <c r="CC75"/>
  <c r="CB75"/>
  <c r="CA75"/>
  <c r="AH75"/>
  <c r="AE75"/>
  <c r="AD75"/>
  <c r="M75"/>
  <c r="K75"/>
  <c r="L75" s="1"/>
  <c r="I75"/>
  <c r="H75"/>
  <c r="CD74"/>
  <c r="CC74"/>
  <c r="CB74"/>
  <c r="CA74"/>
  <c r="AH74"/>
  <c r="AE74"/>
  <c r="AD74"/>
  <c r="M74"/>
  <c r="K74"/>
  <c r="L74" s="1"/>
  <c r="I74"/>
  <c r="H74"/>
  <c r="CD73"/>
  <c r="CC73"/>
  <c r="CB73"/>
  <c r="CA73"/>
  <c r="AH73"/>
  <c r="AE73"/>
  <c r="AD73"/>
  <c r="M73"/>
  <c r="K73"/>
  <c r="L73" s="1"/>
  <c r="I73"/>
  <c r="H73"/>
  <c r="CD72"/>
  <c r="CC72"/>
  <c r="CB72"/>
  <c r="CA72"/>
  <c r="AH72"/>
  <c r="AE72"/>
  <c r="AD72"/>
  <c r="M72"/>
  <c r="K72"/>
  <c r="L72" s="1"/>
  <c r="I72"/>
  <c r="H72"/>
  <c r="CD71"/>
  <c r="CC71"/>
  <c r="CB71"/>
  <c r="CA71"/>
  <c r="AH71"/>
  <c r="AE71"/>
  <c r="AD71"/>
  <c r="M71"/>
  <c r="K71"/>
  <c r="L71" s="1"/>
  <c r="I71"/>
  <c r="CD94" s="1"/>
  <c r="H71"/>
  <c r="CC94" s="1"/>
  <c r="CD70"/>
  <c r="CC70"/>
  <c r="CB70"/>
  <c r="CA70"/>
  <c r="AH70"/>
  <c r="AE70"/>
  <c r="AD70"/>
  <c r="M70"/>
  <c r="K70"/>
  <c r="L70" s="1"/>
  <c r="I70"/>
  <c r="CD93" s="1"/>
  <c r="H70"/>
  <c r="CC93" s="1"/>
  <c r="CD69"/>
  <c r="CC69"/>
  <c r="CB69"/>
  <c r="CA69"/>
  <c r="AH69"/>
  <c r="AE69"/>
  <c r="AD69"/>
  <c r="M69"/>
  <c r="K69"/>
  <c r="L69" s="1"/>
  <c r="I69"/>
  <c r="CD50" s="1"/>
  <c r="H69"/>
  <c r="CD68"/>
  <c r="CC68"/>
  <c r="CB68"/>
  <c r="CA68"/>
  <c r="AH68"/>
  <c r="AE68"/>
  <c r="AD68"/>
  <c r="M68"/>
  <c r="K68"/>
  <c r="L68" s="1"/>
  <c r="I68"/>
  <c r="H68"/>
  <c r="CD67"/>
  <c r="CC67"/>
  <c r="CB67"/>
  <c r="CA67"/>
  <c r="AH67"/>
  <c r="AE67"/>
  <c r="AD67"/>
  <c r="M67"/>
  <c r="K67"/>
  <c r="L67" s="1"/>
  <c r="I67"/>
  <c r="CD48" s="1"/>
  <c r="H67"/>
  <c r="CD66"/>
  <c r="CC66"/>
  <c r="CB66"/>
  <c r="CA66"/>
  <c r="AH66"/>
  <c r="AE66"/>
  <c r="AD66"/>
  <c r="M66"/>
  <c r="K66"/>
  <c r="L66" s="1"/>
  <c r="I66"/>
  <c r="H66"/>
  <c r="CD65"/>
  <c r="CC65"/>
  <c r="CB65"/>
  <c r="CA65"/>
  <c r="AH65"/>
  <c r="AD65"/>
  <c r="AE65" s="1"/>
  <c r="M65"/>
  <c r="L65"/>
  <c r="K65"/>
  <c r="I65"/>
  <c r="CD91" s="1"/>
  <c r="H65"/>
  <c r="CC91" s="1"/>
  <c r="CC64"/>
  <c r="CB64"/>
  <c r="CA64"/>
  <c r="AH64"/>
  <c r="AE64"/>
  <c r="AD64"/>
  <c r="M64"/>
  <c r="K64"/>
  <c r="L64" s="1"/>
  <c r="I64"/>
  <c r="CD64" s="1"/>
  <c r="H64"/>
  <c r="CD63"/>
  <c r="CB63"/>
  <c r="CA63"/>
  <c r="AH63"/>
  <c r="AD63"/>
  <c r="AE63" s="1"/>
  <c r="M63"/>
  <c r="L63"/>
  <c r="K63"/>
  <c r="I63"/>
  <c r="CD87" s="1"/>
  <c r="H63"/>
  <c r="CC87" s="1"/>
  <c r="CC62"/>
  <c r="CB62"/>
  <c r="CA62"/>
  <c r="AH62"/>
  <c r="AE62"/>
  <c r="AD62"/>
  <c r="M62"/>
  <c r="K62"/>
  <c r="L62" s="1"/>
  <c r="I62"/>
  <c r="CD86" s="1"/>
  <c r="H62"/>
  <c r="CC86" s="1"/>
  <c r="CD61"/>
  <c r="CB61"/>
  <c r="CA61"/>
  <c r="AH61"/>
  <c r="AD61"/>
  <c r="AE61" s="1"/>
  <c r="M61"/>
  <c r="L61"/>
  <c r="K61"/>
  <c r="I61"/>
  <c r="H61"/>
  <c r="CC63" s="1"/>
  <c r="AH60"/>
  <c r="AE60"/>
  <c r="AD60"/>
  <c r="M60"/>
  <c r="K60"/>
  <c r="L60" s="1"/>
  <c r="I60"/>
  <c r="CD62" s="1"/>
  <c r="H60"/>
  <c r="CB59"/>
  <c r="CA59"/>
  <c r="AH59"/>
  <c r="AD59"/>
  <c r="AE59" s="1"/>
  <c r="M59"/>
  <c r="L59"/>
  <c r="P59" s="1"/>
  <c r="K59"/>
  <c r="J59"/>
  <c r="I59"/>
  <c r="H59"/>
  <c r="CC61" s="1"/>
  <c r="CC58"/>
  <c r="CB58"/>
  <c r="CA58"/>
  <c r="AH58"/>
  <c r="AE58"/>
  <c r="AD58"/>
  <c r="M58"/>
  <c r="K58"/>
  <c r="L58" s="1"/>
  <c r="I58"/>
  <c r="CD59" s="1"/>
  <c r="H58"/>
  <c r="CC59" s="1"/>
  <c r="CD57"/>
  <c r="CC57"/>
  <c r="CB57"/>
  <c r="CA57"/>
  <c r="AH57"/>
  <c r="AD57"/>
  <c r="AE57" s="1"/>
  <c r="M57"/>
  <c r="L57"/>
  <c r="P57" s="1"/>
  <c r="K57"/>
  <c r="J57"/>
  <c r="I57"/>
  <c r="H57"/>
  <c r="CD56"/>
  <c r="CC56"/>
  <c r="CB56"/>
  <c r="CA56"/>
  <c r="AH56"/>
  <c r="AE56"/>
  <c r="AD56"/>
  <c r="M56"/>
  <c r="K56"/>
  <c r="L56" s="1"/>
  <c r="I56"/>
  <c r="H56"/>
  <c r="CD55"/>
  <c r="CC55"/>
  <c r="CB55"/>
  <c r="CA55"/>
  <c r="AH55"/>
  <c r="AD55"/>
  <c r="AE55" s="1"/>
  <c r="M55"/>
  <c r="L55"/>
  <c r="P55" s="1"/>
  <c r="K55"/>
  <c r="J55"/>
  <c r="I55"/>
  <c r="H55"/>
  <c r="CD54"/>
  <c r="CC54"/>
  <c r="CB54"/>
  <c r="CA54"/>
  <c r="AH54"/>
  <c r="AE54"/>
  <c r="AD54"/>
  <c r="M54"/>
  <c r="K54"/>
  <c r="L54" s="1"/>
  <c r="I54"/>
  <c r="H54"/>
  <c r="CD53"/>
  <c r="CC53"/>
  <c r="CB53"/>
  <c r="CA53"/>
  <c r="AH53"/>
  <c r="AD53"/>
  <c r="AE53" s="1"/>
  <c r="M53"/>
  <c r="L53"/>
  <c r="P53" s="1"/>
  <c r="K53"/>
  <c r="J53"/>
  <c r="I53"/>
  <c r="H53"/>
  <c r="CD52"/>
  <c r="CC52"/>
  <c r="CB52"/>
  <c r="CA52"/>
  <c r="AH52"/>
  <c r="AE52"/>
  <c r="AD52"/>
  <c r="M52"/>
  <c r="K52"/>
  <c r="L52" s="1"/>
  <c r="I52"/>
  <c r="H52"/>
  <c r="CD51"/>
  <c r="CC51"/>
  <c r="CB51"/>
  <c r="CA51"/>
  <c r="AH51"/>
  <c r="AD51"/>
  <c r="AE51" s="1"/>
  <c r="M51"/>
  <c r="L51"/>
  <c r="P51" s="1"/>
  <c r="K51"/>
  <c r="J51"/>
  <c r="I51"/>
  <c r="H51"/>
  <c r="CC50"/>
  <c r="CB50"/>
  <c r="CA50"/>
  <c r="AH50"/>
  <c r="AE50"/>
  <c r="AD50"/>
  <c r="M50"/>
  <c r="K50"/>
  <c r="L50" s="1"/>
  <c r="I50"/>
  <c r="H50"/>
  <c r="CD49"/>
  <c r="CC49"/>
  <c r="CB49"/>
  <c r="CA49"/>
  <c r="AH49"/>
  <c r="AD49"/>
  <c r="AE49" s="1"/>
  <c r="M49"/>
  <c r="L49"/>
  <c r="P49" s="1"/>
  <c r="K49"/>
  <c r="J49"/>
  <c r="I49"/>
  <c r="H49"/>
  <c r="CC48"/>
  <c r="CB48"/>
  <c r="CA48"/>
  <c r="AH48"/>
  <c r="AE48"/>
  <c r="AD48"/>
  <c r="M48"/>
  <c r="K48"/>
  <c r="L48" s="1"/>
  <c r="I48"/>
  <c r="CD58" s="1"/>
  <c r="H48"/>
  <c r="CD47"/>
  <c r="CB47"/>
  <c r="CA47"/>
  <c r="AH47"/>
  <c r="AD47"/>
  <c r="AE47" s="1"/>
  <c r="M47"/>
  <c r="L47"/>
  <c r="P47" s="1"/>
  <c r="K47"/>
  <c r="J47"/>
  <c r="I47"/>
  <c r="H47"/>
  <c r="CC47" s="1"/>
  <c r="CC46"/>
  <c r="CB46"/>
  <c r="CA46"/>
  <c r="AH46"/>
  <c r="AE46"/>
  <c r="AD46"/>
  <c r="M46"/>
  <c r="K46"/>
  <c r="L46" s="1"/>
  <c r="I46"/>
  <c r="CD46" s="1"/>
  <c r="H46"/>
  <c r="CD45"/>
  <c r="CB45"/>
  <c r="CA45"/>
  <c r="AH45"/>
  <c r="AD45"/>
  <c r="AE45" s="1"/>
  <c r="M45"/>
  <c r="L45"/>
  <c r="P45" s="1"/>
  <c r="K45"/>
  <c r="J45"/>
  <c r="I45"/>
  <c r="H45"/>
  <c r="CC45" s="1"/>
  <c r="CC44"/>
  <c r="CB44"/>
  <c r="CA44"/>
  <c r="AH44"/>
  <c r="AE44"/>
  <c r="AD44"/>
  <c r="M44"/>
  <c r="K44"/>
  <c r="L44" s="1"/>
  <c r="I44"/>
  <c r="CD44" s="1"/>
  <c r="H44"/>
  <c r="CD43"/>
  <c r="CB43"/>
  <c r="CA43"/>
  <c r="AH43"/>
  <c r="AD43"/>
  <c r="AE43" s="1"/>
  <c r="M43"/>
  <c r="L43"/>
  <c r="P43" s="1"/>
  <c r="K43"/>
  <c r="J43"/>
  <c r="I43"/>
  <c r="H43"/>
  <c r="CC43" s="1"/>
  <c r="CC42"/>
  <c r="CB42"/>
  <c r="CA42"/>
  <c r="AH42"/>
  <c r="AE42"/>
  <c r="AD42"/>
  <c r="M42"/>
  <c r="K42"/>
  <c r="L42" s="1"/>
  <c r="I42"/>
  <c r="CD42" s="1"/>
  <c r="H42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CD41"/>
  <c r="CB41"/>
  <c r="CA41"/>
  <c r="AH41"/>
  <c r="AD41"/>
  <c r="AE41" s="1"/>
  <c r="M41"/>
  <c r="L41"/>
  <c r="P41" s="1"/>
  <c r="K41"/>
  <c r="J41"/>
  <c r="I41"/>
  <c r="H41"/>
  <c r="CC41" s="1"/>
  <c r="A41"/>
  <c r="CY40"/>
  <c r="CD40"/>
  <c r="CB40"/>
  <c r="CA40"/>
  <c r="AH40"/>
  <c r="AD40"/>
  <c r="AE40" s="1"/>
  <c r="M40"/>
  <c r="L40"/>
  <c r="P40" s="1"/>
  <c r="K40"/>
  <c r="J40"/>
  <c r="I40"/>
  <c r="H40"/>
  <c r="CC40" s="1"/>
  <c r="AB34"/>
  <c r="Z34"/>
  <c r="Y34"/>
  <c r="K34"/>
  <c r="J34"/>
  <c r="AB33"/>
  <c r="Y33"/>
  <c r="AB32"/>
  <c r="Y32"/>
  <c r="K32"/>
  <c r="J32" s="1"/>
  <c r="N30"/>
  <c r="AB29"/>
  <c r="Y29"/>
  <c r="J28"/>
  <c r="J33" s="1"/>
  <c r="J27"/>
  <c r="Z25"/>
  <c r="AA25" s="1"/>
  <c r="Z23"/>
  <c r="AA23" s="1"/>
  <c r="Z21"/>
  <c r="AA21" s="1"/>
  <c r="Z20"/>
  <c r="AA20" s="1"/>
  <c r="J20"/>
  <c r="J21" s="1"/>
  <c r="Z19"/>
  <c r="AA19" s="1"/>
  <c r="J19"/>
  <c r="Z18"/>
  <c r="AA18" s="1"/>
  <c r="Z16"/>
  <c r="AA16" s="1"/>
  <c r="Z14"/>
  <c r="AA14" s="1"/>
  <c r="Z12"/>
  <c r="AA12" s="1"/>
  <c r="Z10"/>
  <c r="AC310" i="8"/>
  <c r="DA301"/>
  <c r="CZ301"/>
  <c r="DA300"/>
  <c r="CZ300"/>
  <c r="DA299"/>
  <c r="CZ299"/>
  <c r="AG298"/>
  <c r="AD298"/>
  <c r="AC298"/>
  <c r="L298"/>
  <c r="K298"/>
  <c r="J298"/>
  <c r="H298"/>
  <c r="G298"/>
  <c r="AG297"/>
  <c r="AD297"/>
  <c r="AC297"/>
  <c r="L297"/>
  <c r="K297"/>
  <c r="J297"/>
  <c r="H297"/>
  <c r="G297"/>
  <c r="AG296"/>
  <c r="AD296"/>
  <c r="AC296"/>
  <c r="L296"/>
  <c r="K296"/>
  <c r="J296"/>
  <c r="H296"/>
  <c r="G296"/>
  <c r="AG295"/>
  <c r="AD295"/>
  <c r="AC295"/>
  <c r="L295"/>
  <c r="J295"/>
  <c r="K295" s="1"/>
  <c r="H295"/>
  <c r="G295"/>
  <c r="AG294"/>
  <c r="AD294"/>
  <c r="AC294"/>
  <c r="L294"/>
  <c r="J294"/>
  <c r="K294" s="1"/>
  <c r="H294"/>
  <c r="G294"/>
  <c r="AG293"/>
  <c r="AD293"/>
  <c r="AC293"/>
  <c r="L293"/>
  <c r="J293"/>
  <c r="K293" s="1"/>
  <c r="H293"/>
  <c r="G293"/>
  <c r="AG292"/>
  <c r="AD292"/>
  <c r="AC292"/>
  <c r="L292"/>
  <c r="J292"/>
  <c r="K292" s="1"/>
  <c r="H292"/>
  <c r="G292"/>
  <c r="AG291"/>
  <c r="AD291"/>
  <c r="AC291"/>
  <c r="L291"/>
  <c r="J291"/>
  <c r="K291" s="1"/>
  <c r="H291"/>
  <c r="G291"/>
  <c r="AG290"/>
  <c r="AD290"/>
  <c r="AC290"/>
  <c r="L290"/>
  <c r="J290"/>
  <c r="K290" s="1"/>
  <c r="H290"/>
  <c r="G290"/>
  <c r="AG289"/>
  <c r="AD289"/>
  <c r="AC289"/>
  <c r="L289"/>
  <c r="J289"/>
  <c r="K289" s="1"/>
  <c r="H289"/>
  <c r="G289"/>
  <c r="AG288"/>
  <c r="AD288"/>
  <c r="AC288"/>
  <c r="L288"/>
  <c r="J288"/>
  <c r="K288" s="1"/>
  <c r="H288"/>
  <c r="G288"/>
  <c r="AG287"/>
  <c r="AD287"/>
  <c r="AC287"/>
  <c r="L287"/>
  <c r="J287"/>
  <c r="K287" s="1"/>
  <c r="H287"/>
  <c r="G287"/>
  <c r="AG286"/>
  <c r="AD286"/>
  <c r="AC286"/>
  <c r="L286"/>
  <c r="J286"/>
  <c r="K286" s="1"/>
  <c r="H286"/>
  <c r="G286"/>
  <c r="AG285"/>
  <c r="AD285"/>
  <c r="AC285"/>
  <c r="L285"/>
  <c r="J285"/>
  <c r="K285" s="1"/>
  <c r="H285"/>
  <c r="G285"/>
  <c r="AG284"/>
  <c r="AD284"/>
  <c r="AC284"/>
  <c r="L284"/>
  <c r="J284"/>
  <c r="K284" s="1"/>
  <c r="H284"/>
  <c r="G284"/>
  <c r="AG283"/>
  <c r="AD283"/>
  <c r="AC283"/>
  <c r="L283"/>
  <c r="J283"/>
  <c r="K283" s="1"/>
  <c r="H283"/>
  <c r="G283"/>
  <c r="AG282"/>
  <c r="AD282"/>
  <c r="AC282"/>
  <c r="L282"/>
  <c r="J282"/>
  <c r="K282" s="1"/>
  <c r="H282"/>
  <c r="G282"/>
  <c r="AG281"/>
  <c r="AD281"/>
  <c r="AC281"/>
  <c r="L281"/>
  <c r="J281"/>
  <c r="K281" s="1"/>
  <c r="H281"/>
  <c r="G281"/>
  <c r="AG280"/>
  <c r="AD280"/>
  <c r="AC280"/>
  <c r="L280"/>
  <c r="J280"/>
  <c r="K280" s="1"/>
  <c r="H280"/>
  <c r="G280"/>
  <c r="AG279"/>
  <c r="AD279"/>
  <c r="AC279"/>
  <c r="L279"/>
  <c r="J279"/>
  <c r="K279" s="1"/>
  <c r="H279"/>
  <c r="G279"/>
  <c r="AG278"/>
  <c r="AD278"/>
  <c r="AC278"/>
  <c r="L278"/>
  <c r="J278"/>
  <c r="K278" s="1"/>
  <c r="H278"/>
  <c r="G278"/>
  <c r="AG277"/>
  <c r="AD277"/>
  <c r="AC277"/>
  <c r="L277"/>
  <c r="J277"/>
  <c r="K277" s="1"/>
  <c r="H277"/>
  <c r="G277"/>
  <c r="AG276"/>
  <c r="AD276"/>
  <c r="AC276"/>
  <c r="L276"/>
  <c r="J276"/>
  <c r="K276" s="1"/>
  <c r="H276"/>
  <c r="G276"/>
  <c r="AG275"/>
  <c r="AD275"/>
  <c r="AC275"/>
  <c r="L275"/>
  <c r="J275"/>
  <c r="K275" s="1"/>
  <c r="H275"/>
  <c r="G275"/>
  <c r="AG274"/>
  <c r="AD274"/>
  <c r="AC274"/>
  <c r="L274"/>
  <c r="J274"/>
  <c r="K274" s="1"/>
  <c r="H274"/>
  <c r="G274"/>
  <c r="AG273"/>
  <c r="AD273"/>
  <c r="AC273"/>
  <c r="L273"/>
  <c r="J273"/>
  <c r="K273" s="1"/>
  <c r="H273"/>
  <c r="G273"/>
  <c r="AG272"/>
  <c r="AD272"/>
  <c r="AC272"/>
  <c r="L272"/>
  <c r="J272"/>
  <c r="K272" s="1"/>
  <c r="H272"/>
  <c r="G272"/>
  <c r="AG271"/>
  <c r="AD271"/>
  <c r="AC271"/>
  <c r="L271"/>
  <c r="J271"/>
  <c r="K271" s="1"/>
  <c r="H271"/>
  <c r="G271"/>
  <c r="AG270"/>
  <c r="AD270"/>
  <c r="AC270"/>
  <c r="L270"/>
  <c r="J270"/>
  <c r="K270" s="1"/>
  <c r="H270"/>
  <c r="G270"/>
  <c r="AG269"/>
  <c r="AD269"/>
  <c r="AC269"/>
  <c r="L269"/>
  <c r="J269"/>
  <c r="K269" s="1"/>
  <c r="H269"/>
  <c r="G269"/>
  <c r="AG268"/>
  <c r="AD268"/>
  <c r="AC268"/>
  <c r="L268"/>
  <c r="J268"/>
  <c r="K268" s="1"/>
  <c r="H268"/>
  <c r="G268"/>
  <c r="AG267"/>
  <c r="AD267"/>
  <c r="AC267"/>
  <c r="L267"/>
  <c r="J267"/>
  <c r="K267" s="1"/>
  <c r="H267"/>
  <c r="G267"/>
  <c r="AG266"/>
  <c r="AD266"/>
  <c r="AC266"/>
  <c r="L266"/>
  <c r="J266"/>
  <c r="K266" s="1"/>
  <c r="H266"/>
  <c r="G266"/>
  <c r="AG265"/>
  <c r="AD265"/>
  <c r="AC265"/>
  <c r="L265"/>
  <c r="J265"/>
  <c r="K265" s="1"/>
  <c r="H265"/>
  <c r="G265"/>
  <c r="AG264"/>
  <c r="AD264"/>
  <c r="AC264"/>
  <c r="L264"/>
  <c r="J264"/>
  <c r="K264" s="1"/>
  <c r="H264"/>
  <c r="G264"/>
  <c r="AG263"/>
  <c r="AD263"/>
  <c r="AC263"/>
  <c r="L263"/>
  <c r="J263"/>
  <c r="K263" s="1"/>
  <c r="H263"/>
  <c r="G263"/>
  <c r="AG262"/>
  <c r="AD262"/>
  <c r="AC262"/>
  <c r="L262"/>
  <c r="J262"/>
  <c r="K262" s="1"/>
  <c r="H262"/>
  <c r="G262"/>
  <c r="AG261"/>
  <c r="AD261"/>
  <c r="AC261"/>
  <c r="L261"/>
  <c r="J261"/>
  <c r="K261" s="1"/>
  <c r="H261"/>
  <c r="G261"/>
  <c r="AG260"/>
  <c r="AD260"/>
  <c r="AC260"/>
  <c r="L260"/>
  <c r="J260"/>
  <c r="K260" s="1"/>
  <c r="H260"/>
  <c r="G260"/>
  <c r="AG259"/>
  <c r="AD259"/>
  <c r="AC259"/>
  <c r="L259"/>
  <c r="J259"/>
  <c r="K259" s="1"/>
  <c r="H259"/>
  <c r="G259"/>
  <c r="AG258"/>
  <c r="AD258"/>
  <c r="AC258"/>
  <c r="L258"/>
  <c r="J258"/>
  <c r="K258" s="1"/>
  <c r="H258"/>
  <c r="G258"/>
  <c r="AG257"/>
  <c r="AD257"/>
  <c r="AC257"/>
  <c r="L257"/>
  <c r="J257"/>
  <c r="K257" s="1"/>
  <c r="H257"/>
  <c r="G257"/>
  <c r="AG256"/>
  <c r="AD256"/>
  <c r="AC256"/>
  <c r="L256"/>
  <c r="J256"/>
  <c r="K256" s="1"/>
  <c r="H256"/>
  <c r="G256"/>
  <c r="AG255"/>
  <c r="AD255"/>
  <c r="AC255"/>
  <c r="L255"/>
  <c r="J255"/>
  <c r="K255" s="1"/>
  <c r="H255"/>
  <c r="G255"/>
  <c r="AG254"/>
  <c r="AD254"/>
  <c r="AC254"/>
  <c r="L254"/>
  <c r="J254"/>
  <c r="K254" s="1"/>
  <c r="H254"/>
  <c r="G254"/>
  <c r="AG253"/>
  <c r="AD253"/>
  <c r="AC253"/>
  <c r="L253"/>
  <c r="J253"/>
  <c r="K253" s="1"/>
  <c r="H253"/>
  <c r="G253"/>
  <c r="AG252"/>
  <c r="AD252"/>
  <c r="AC252"/>
  <c r="L252"/>
  <c r="J252"/>
  <c r="K252" s="1"/>
  <c r="H252"/>
  <c r="G252"/>
  <c r="AG251"/>
  <c r="AD251"/>
  <c r="AC251"/>
  <c r="L251"/>
  <c r="J251"/>
  <c r="K251" s="1"/>
  <c r="H251"/>
  <c r="G251"/>
  <c r="AG250"/>
  <c r="AD250"/>
  <c r="AC250"/>
  <c r="L250"/>
  <c r="J250"/>
  <c r="K250" s="1"/>
  <c r="H250"/>
  <c r="G250"/>
  <c r="AG249"/>
  <c r="AD249"/>
  <c r="AC249"/>
  <c r="L249"/>
  <c r="J249"/>
  <c r="K249" s="1"/>
  <c r="H249"/>
  <c r="G249"/>
  <c r="AG248"/>
  <c r="AD248"/>
  <c r="AC248"/>
  <c r="L248"/>
  <c r="J248"/>
  <c r="K248" s="1"/>
  <c r="H248"/>
  <c r="G248"/>
  <c r="AG247"/>
  <c r="AD247"/>
  <c r="AC247"/>
  <c r="L247"/>
  <c r="J247"/>
  <c r="K247" s="1"/>
  <c r="H247"/>
  <c r="G247"/>
  <c r="AG246"/>
  <c r="AD246"/>
  <c r="AC246"/>
  <c r="L246"/>
  <c r="J246"/>
  <c r="K246" s="1"/>
  <c r="H246"/>
  <c r="G246"/>
  <c r="AG245"/>
  <c r="AD245"/>
  <c r="AC245"/>
  <c r="L245"/>
  <c r="J245"/>
  <c r="K245" s="1"/>
  <c r="H245"/>
  <c r="G245"/>
  <c r="AG244"/>
  <c r="AD244"/>
  <c r="AC244"/>
  <c r="L244"/>
  <c r="J244"/>
  <c r="K244" s="1"/>
  <c r="H244"/>
  <c r="G244"/>
  <c r="AG243"/>
  <c r="AD243"/>
  <c r="AC243"/>
  <c r="L243"/>
  <c r="J243"/>
  <c r="K243" s="1"/>
  <c r="H243"/>
  <c r="G243"/>
  <c r="AG242"/>
  <c r="AD242"/>
  <c r="AC242"/>
  <c r="L242"/>
  <c r="J242"/>
  <c r="K242" s="1"/>
  <c r="H242"/>
  <c r="G242"/>
  <c r="AG241"/>
  <c r="AD241"/>
  <c r="AC241"/>
  <c r="L241"/>
  <c r="J241"/>
  <c r="K241" s="1"/>
  <c r="H241"/>
  <c r="G241"/>
  <c r="AG240"/>
  <c r="AD240"/>
  <c r="AC240"/>
  <c r="L240"/>
  <c r="J240"/>
  <c r="K240" s="1"/>
  <c r="H240"/>
  <c r="G240"/>
  <c r="AG239"/>
  <c r="AD239"/>
  <c r="AC239"/>
  <c r="L239"/>
  <c r="J239"/>
  <c r="K239" s="1"/>
  <c r="H239"/>
  <c r="G239"/>
  <c r="AG238"/>
  <c r="AD238"/>
  <c r="AC238"/>
  <c r="L238"/>
  <c r="J238"/>
  <c r="K238" s="1"/>
  <c r="H238"/>
  <c r="G238"/>
  <c r="AG237"/>
  <c r="AD237"/>
  <c r="AC237"/>
  <c r="L237"/>
  <c r="J237"/>
  <c r="K237" s="1"/>
  <c r="H237"/>
  <c r="G237"/>
  <c r="AG236"/>
  <c r="AD236"/>
  <c r="AC236"/>
  <c r="L236"/>
  <c r="J236"/>
  <c r="K236" s="1"/>
  <c r="H236"/>
  <c r="G236"/>
  <c r="AG235"/>
  <c r="AD235"/>
  <c r="AC235"/>
  <c r="L235"/>
  <c r="J235"/>
  <c r="K235" s="1"/>
  <c r="H235"/>
  <c r="G235"/>
  <c r="AG234"/>
  <c r="AD234"/>
  <c r="AC234"/>
  <c r="L234"/>
  <c r="J234"/>
  <c r="K234" s="1"/>
  <c r="H234"/>
  <c r="G234"/>
  <c r="AG233"/>
  <c r="AD233"/>
  <c r="AC233"/>
  <c r="L233"/>
  <c r="J233"/>
  <c r="K233" s="1"/>
  <c r="H233"/>
  <c r="G233"/>
  <c r="AG232"/>
  <c r="AD232"/>
  <c r="AC232"/>
  <c r="L232"/>
  <c r="J232"/>
  <c r="K232" s="1"/>
  <c r="H232"/>
  <c r="G232"/>
  <c r="AG231"/>
  <c r="AD231"/>
  <c r="AC231"/>
  <c r="L231"/>
  <c r="J231"/>
  <c r="K231" s="1"/>
  <c r="H231"/>
  <c r="G231"/>
  <c r="AG230"/>
  <c r="AD230"/>
  <c r="AC230"/>
  <c r="L230"/>
  <c r="J230"/>
  <c r="K230" s="1"/>
  <c r="H230"/>
  <c r="G230"/>
  <c r="AG229"/>
  <c r="AD229"/>
  <c r="AC229"/>
  <c r="L229"/>
  <c r="J229"/>
  <c r="K229" s="1"/>
  <c r="H229"/>
  <c r="G229"/>
  <c r="AG228"/>
  <c r="AD228"/>
  <c r="AC228"/>
  <c r="L228"/>
  <c r="J228"/>
  <c r="K228" s="1"/>
  <c r="H228"/>
  <c r="G228"/>
  <c r="AG227"/>
  <c r="AD227"/>
  <c r="AC227"/>
  <c r="L227"/>
  <c r="J227"/>
  <c r="K227" s="1"/>
  <c r="H227"/>
  <c r="G227"/>
  <c r="AG226"/>
  <c r="AD226"/>
  <c r="AC226"/>
  <c r="L226"/>
  <c r="J226"/>
  <c r="K226" s="1"/>
  <c r="H226"/>
  <c r="G226"/>
  <c r="AG225"/>
  <c r="AD225"/>
  <c r="AC225"/>
  <c r="L225"/>
  <c r="J225"/>
  <c r="K225" s="1"/>
  <c r="H225"/>
  <c r="G225"/>
  <c r="AG224"/>
  <c r="AD224"/>
  <c r="AC224"/>
  <c r="L224"/>
  <c r="J224"/>
  <c r="K224" s="1"/>
  <c r="H224"/>
  <c r="G224"/>
  <c r="AG223"/>
  <c r="AD223"/>
  <c r="AC223"/>
  <c r="L223"/>
  <c r="J223"/>
  <c r="K223" s="1"/>
  <c r="H223"/>
  <c r="G223"/>
  <c r="AG222"/>
  <c r="AD222"/>
  <c r="AC222"/>
  <c r="L222"/>
  <c r="J222"/>
  <c r="K222" s="1"/>
  <c r="H222"/>
  <c r="G222"/>
  <c r="AG221"/>
  <c r="AD221"/>
  <c r="AC221"/>
  <c r="L221"/>
  <c r="J221"/>
  <c r="K221" s="1"/>
  <c r="H221"/>
  <c r="G221"/>
  <c r="AG220"/>
  <c r="AD220"/>
  <c r="AC220"/>
  <c r="L220"/>
  <c r="J220"/>
  <c r="K220" s="1"/>
  <c r="H220"/>
  <c r="G220"/>
  <c r="AG219"/>
  <c r="AD219"/>
  <c r="AC219"/>
  <c r="L219"/>
  <c r="J219"/>
  <c r="K219" s="1"/>
  <c r="H219"/>
  <c r="G219"/>
  <c r="AG218"/>
  <c r="AD218"/>
  <c r="AC218"/>
  <c r="L218"/>
  <c r="J218"/>
  <c r="K218" s="1"/>
  <c r="H218"/>
  <c r="G218"/>
  <c r="AG217"/>
  <c r="AD217"/>
  <c r="AC217"/>
  <c r="L217"/>
  <c r="J217"/>
  <c r="K217" s="1"/>
  <c r="H217"/>
  <c r="G217"/>
  <c r="AG216"/>
  <c r="AD216"/>
  <c r="AC216"/>
  <c r="L216"/>
  <c r="J216"/>
  <c r="K216" s="1"/>
  <c r="H216"/>
  <c r="G216"/>
  <c r="AG215"/>
  <c r="AD215"/>
  <c r="AC215"/>
  <c r="L215"/>
  <c r="J215"/>
  <c r="K215" s="1"/>
  <c r="H215"/>
  <c r="G215"/>
  <c r="AG214"/>
  <c r="AD214"/>
  <c r="AC214"/>
  <c r="L214"/>
  <c r="J214"/>
  <c r="K214" s="1"/>
  <c r="H214"/>
  <c r="G214"/>
  <c r="AG213"/>
  <c r="AD213"/>
  <c r="AC213"/>
  <c r="L213"/>
  <c r="J213"/>
  <c r="K213" s="1"/>
  <c r="H213"/>
  <c r="G213"/>
  <c r="AG212"/>
  <c r="AD212"/>
  <c r="AC212"/>
  <c r="L212"/>
  <c r="J212"/>
  <c r="K212" s="1"/>
  <c r="H212"/>
  <c r="G212"/>
  <c r="AG211"/>
  <c r="AD211"/>
  <c r="AC211"/>
  <c r="L211"/>
  <c r="J211"/>
  <c r="K211" s="1"/>
  <c r="H211"/>
  <c r="G211"/>
  <c r="AG210"/>
  <c r="AD210"/>
  <c r="AC210"/>
  <c r="L210"/>
  <c r="J210"/>
  <c r="K210" s="1"/>
  <c r="H210"/>
  <c r="G210"/>
  <c r="AG209"/>
  <c r="AD209"/>
  <c r="AC209"/>
  <c r="L209"/>
  <c r="J209"/>
  <c r="K209" s="1"/>
  <c r="H209"/>
  <c r="G209"/>
  <c r="AG208"/>
  <c r="AD208"/>
  <c r="AC208"/>
  <c r="L208"/>
  <c r="J208"/>
  <c r="K208" s="1"/>
  <c r="H208"/>
  <c r="G208"/>
  <c r="AG207"/>
  <c r="AD207"/>
  <c r="AC207"/>
  <c r="L207"/>
  <c r="J207"/>
  <c r="K207" s="1"/>
  <c r="H207"/>
  <c r="G207"/>
  <c r="AG206"/>
  <c r="AD206"/>
  <c r="AC206"/>
  <c r="L206"/>
  <c r="J206"/>
  <c r="K206" s="1"/>
  <c r="H206"/>
  <c r="G206"/>
  <c r="AG205"/>
  <c r="AD205"/>
  <c r="AC205"/>
  <c r="L205"/>
  <c r="J205"/>
  <c r="K205" s="1"/>
  <c r="H205"/>
  <c r="G205"/>
  <c r="AG204"/>
  <c r="AD204"/>
  <c r="AC204"/>
  <c r="L204"/>
  <c r="J204"/>
  <c r="K204" s="1"/>
  <c r="H204"/>
  <c r="G204"/>
  <c r="AG203"/>
  <c r="AD203"/>
  <c r="AC203"/>
  <c r="L203"/>
  <c r="J203"/>
  <c r="K203" s="1"/>
  <c r="H203"/>
  <c r="G203"/>
  <c r="AG202"/>
  <c r="AD202"/>
  <c r="AC202"/>
  <c r="L202"/>
  <c r="J202"/>
  <c r="K202" s="1"/>
  <c r="H202"/>
  <c r="G202"/>
  <c r="AG201"/>
  <c r="AD201"/>
  <c r="AC201"/>
  <c r="L201"/>
  <c r="J201"/>
  <c r="K201" s="1"/>
  <c r="H201"/>
  <c r="G201"/>
  <c r="AG200"/>
  <c r="AD200"/>
  <c r="AC200"/>
  <c r="L200"/>
  <c r="J200"/>
  <c r="K200" s="1"/>
  <c r="H200"/>
  <c r="G200"/>
  <c r="AG199"/>
  <c r="AD199"/>
  <c r="AC199"/>
  <c r="L199"/>
  <c r="J199"/>
  <c r="K199" s="1"/>
  <c r="H199"/>
  <c r="G199"/>
  <c r="AG198"/>
  <c r="AD198"/>
  <c r="AC198"/>
  <c r="L198"/>
  <c r="J198"/>
  <c r="K198" s="1"/>
  <c r="H198"/>
  <c r="G198"/>
  <c r="AG197"/>
  <c r="AD197"/>
  <c r="AC197"/>
  <c r="L197"/>
  <c r="J197"/>
  <c r="K197" s="1"/>
  <c r="H197"/>
  <c r="G197"/>
  <c r="AG196"/>
  <c r="AD196"/>
  <c r="AC196"/>
  <c r="L196"/>
  <c r="J196"/>
  <c r="K196" s="1"/>
  <c r="H196"/>
  <c r="G196"/>
  <c r="AG195"/>
  <c r="AD195"/>
  <c r="AC195"/>
  <c r="L195"/>
  <c r="J195"/>
  <c r="K195" s="1"/>
  <c r="H195"/>
  <c r="G195"/>
  <c r="AG194"/>
  <c r="AD194"/>
  <c r="AC194"/>
  <c r="L194"/>
  <c r="J194"/>
  <c r="K194" s="1"/>
  <c r="H194"/>
  <c r="G194"/>
  <c r="AG193"/>
  <c r="AD193"/>
  <c r="AC193"/>
  <c r="L193"/>
  <c r="J193"/>
  <c r="K193" s="1"/>
  <c r="H193"/>
  <c r="G193"/>
  <c r="AG192"/>
  <c r="AD192"/>
  <c r="AC192"/>
  <c r="L192"/>
  <c r="J192"/>
  <c r="K192" s="1"/>
  <c r="H192"/>
  <c r="G192"/>
  <c r="AG191"/>
  <c r="AD191"/>
  <c r="AC191"/>
  <c r="L191"/>
  <c r="J191"/>
  <c r="K191" s="1"/>
  <c r="H191"/>
  <c r="G191"/>
  <c r="AG190"/>
  <c r="AD190"/>
  <c r="AC190"/>
  <c r="L190"/>
  <c r="J190"/>
  <c r="K190" s="1"/>
  <c r="H190"/>
  <c r="G190"/>
  <c r="AG189"/>
  <c r="AD189"/>
  <c r="AC189"/>
  <c r="L189"/>
  <c r="J189"/>
  <c r="K189" s="1"/>
  <c r="H189"/>
  <c r="G189"/>
  <c r="AG188"/>
  <c r="AD188"/>
  <c r="AC188"/>
  <c r="L188"/>
  <c r="J188"/>
  <c r="K188" s="1"/>
  <c r="H188"/>
  <c r="G188"/>
  <c r="AG187"/>
  <c r="AD187"/>
  <c r="AC187"/>
  <c r="L187"/>
  <c r="J187"/>
  <c r="K187" s="1"/>
  <c r="H187"/>
  <c r="G187"/>
  <c r="AG186"/>
  <c r="AD186"/>
  <c r="AC186"/>
  <c r="L186"/>
  <c r="J186"/>
  <c r="K186" s="1"/>
  <c r="H186"/>
  <c r="G186"/>
  <c r="AG185"/>
  <c r="AD185"/>
  <c r="AC185"/>
  <c r="L185"/>
  <c r="J185"/>
  <c r="K185" s="1"/>
  <c r="H185"/>
  <c r="G185"/>
  <c r="AG184"/>
  <c r="AD184"/>
  <c r="AC184"/>
  <c r="L184"/>
  <c r="J184"/>
  <c r="K184" s="1"/>
  <c r="H184"/>
  <c r="G184"/>
  <c r="AG183"/>
  <c r="AD183"/>
  <c r="AC183"/>
  <c r="L183"/>
  <c r="J183"/>
  <c r="K183" s="1"/>
  <c r="H183"/>
  <c r="G183"/>
  <c r="AG182"/>
  <c r="AD182"/>
  <c r="AC182"/>
  <c r="L182"/>
  <c r="J182"/>
  <c r="K182" s="1"/>
  <c r="H182"/>
  <c r="G182"/>
  <c r="AG181"/>
  <c r="AD181"/>
  <c r="AC181"/>
  <c r="L181"/>
  <c r="J181"/>
  <c r="K181" s="1"/>
  <c r="H181"/>
  <c r="G181"/>
  <c r="CJ180"/>
  <c r="AG180"/>
  <c r="AC180"/>
  <c r="AD180" s="1"/>
  <c r="L180"/>
  <c r="K180"/>
  <c r="J180"/>
  <c r="H180"/>
  <c r="G180"/>
  <c r="CC179"/>
  <c r="CB179"/>
  <c r="CA179"/>
  <c r="BZ179"/>
  <c r="AG179"/>
  <c r="AC179"/>
  <c r="AD179" s="1"/>
  <c r="L179"/>
  <c r="K179"/>
  <c r="J179"/>
  <c r="H179"/>
  <c r="G179"/>
  <c r="CC178"/>
  <c r="CB178"/>
  <c r="CA178"/>
  <c r="BZ178"/>
  <c r="AG178"/>
  <c r="AC178"/>
  <c r="AD178" s="1"/>
  <c r="L178"/>
  <c r="K178"/>
  <c r="J178"/>
  <c r="H178"/>
  <c r="G178"/>
  <c r="CC177"/>
  <c r="CB177"/>
  <c r="CA177"/>
  <c r="BZ177"/>
  <c r="AG177"/>
  <c r="AC177"/>
  <c r="AD177" s="1"/>
  <c r="L177"/>
  <c r="K177"/>
  <c r="J177"/>
  <c r="H177"/>
  <c r="G177"/>
  <c r="CC176"/>
  <c r="CB176"/>
  <c r="CA176"/>
  <c r="BZ176"/>
  <c r="AG176"/>
  <c r="AC176"/>
  <c r="AD176" s="1"/>
  <c r="L176"/>
  <c r="K176"/>
  <c r="J176"/>
  <c r="H176"/>
  <c r="G176"/>
  <c r="CC175"/>
  <c r="CB175"/>
  <c r="CA175"/>
  <c r="BZ175"/>
  <c r="AG175"/>
  <c r="AC175"/>
  <c r="AD175" s="1"/>
  <c r="L175"/>
  <c r="K175"/>
  <c r="J175"/>
  <c r="H175"/>
  <c r="G175"/>
  <c r="CC174"/>
  <c r="CB174"/>
  <c r="CA174"/>
  <c r="BZ174"/>
  <c r="AG174"/>
  <c r="AC174"/>
  <c r="AD174" s="1"/>
  <c r="L174"/>
  <c r="K174"/>
  <c r="J174"/>
  <c r="H174"/>
  <c r="G174"/>
  <c r="CC173"/>
  <c r="CB173"/>
  <c r="CA173"/>
  <c r="BZ173"/>
  <c r="AG173"/>
  <c r="AC173"/>
  <c r="AD173" s="1"/>
  <c r="L173"/>
  <c r="K173"/>
  <c r="J173"/>
  <c r="H173"/>
  <c r="G173"/>
  <c r="CC172"/>
  <c r="CB172"/>
  <c r="CA172"/>
  <c r="BZ172"/>
  <c r="AG172"/>
  <c r="AC172"/>
  <c r="AD172" s="1"/>
  <c r="L172"/>
  <c r="J172"/>
  <c r="K172" s="1"/>
  <c r="H172"/>
  <c r="G172"/>
  <c r="CC171"/>
  <c r="CB171"/>
  <c r="CA171"/>
  <c r="BZ171"/>
  <c r="AG171"/>
  <c r="AD171"/>
  <c r="AC171"/>
  <c r="L171"/>
  <c r="J171"/>
  <c r="K171" s="1"/>
  <c r="H171"/>
  <c r="G171"/>
  <c r="CC170"/>
  <c r="CB170"/>
  <c r="CA170"/>
  <c r="BZ170"/>
  <c r="AG170"/>
  <c r="AD170"/>
  <c r="AC170"/>
  <c r="L170"/>
  <c r="J170"/>
  <c r="K170" s="1"/>
  <c r="H170"/>
  <c r="G170"/>
  <c r="CC169"/>
  <c r="CB169"/>
  <c r="CA169"/>
  <c r="BZ169"/>
  <c r="AG169"/>
  <c r="AD169"/>
  <c r="AC169"/>
  <c r="L169"/>
  <c r="J169"/>
  <c r="K169" s="1"/>
  <c r="H169"/>
  <c r="G169"/>
  <c r="CC168"/>
  <c r="CB168"/>
  <c r="CA168"/>
  <c r="BZ168"/>
  <c r="AG168"/>
  <c r="AD168"/>
  <c r="AC168"/>
  <c r="L168"/>
  <c r="J168"/>
  <c r="K168" s="1"/>
  <c r="H168"/>
  <c r="G168"/>
  <c r="CC167"/>
  <c r="CB167"/>
  <c r="CA167"/>
  <c r="BZ167"/>
  <c r="AG167"/>
  <c r="AD167"/>
  <c r="AC167"/>
  <c r="L167"/>
  <c r="J167"/>
  <c r="K167" s="1"/>
  <c r="H167"/>
  <c r="G167"/>
  <c r="CC166"/>
  <c r="CB166"/>
  <c r="CA166"/>
  <c r="BZ166"/>
  <c r="AG166"/>
  <c r="AD166"/>
  <c r="AC166"/>
  <c r="L166"/>
  <c r="J166"/>
  <c r="K166" s="1"/>
  <c r="H166"/>
  <c r="G166"/>
  <c r="CC165"/>
  <c r="CB165"/>
  <c r="CA165"/>
  <c r="BZ165"/>
  <c r="AG165"/>
  <c r="AD165"/>
  <c r="AC165"/>
  <c r="L165"/>
  <c r="J165"/>
  <c r="K165" s="1"/>
  <c r="H165"/>
  <c r="G165"/>
  <c r="CC164"/>
  <c r="CB164"/>
  <c r="CA164"/>
  <c r="BZ164"/>
  <c r="AG164"/>
  <c r="AD164"/>
  <c r="AC164"/>
  <c r="L164"/>
  <c r="J164"/>
  <c r="K164" s="1"/>
  <c r="H164"/>
  <c r="G164"/>
  <c r="CC163"/>
  <c r="CB163"/>
  <c r="CA163"/>
  <c r="BZ163"/>
  <c r="AG163"/>
  <c r="AD163"/>
  <c r="AC163"/>
  <c r="L163"/>
  <c r="J163"/>
  <c r="K163" s="1"/>
  <c r="H163"/>
  <c r="G163"/>
  <c r="CC162"/>
  <c r="CB162"/>
  <c r="CA162"/>
  <c r="BZ162"/>
  <c r="AG162"/>
  <c r="AD162"/>
  <c r="AC162"/>
  <c r="L162"/>
  <c r="J162"/>
  <c r="K162" s="1"/>
  <c r="H162"/>
  <c r="G162"/>
  <c r="CC161"/>
  <c r="CB161"/>
  <c r="CA161"/>
  <c r="BZ161"/>
  <c r="AG161"/>
  <c r="AD161"/>
  <c r="AC161"/>
  <c r="L161"/>
  <c r="J161"/>
  <c r="K161" s="1"/>
  <c r="H161"/>
  <c r="G161"/>
  <c r="CC160"/>
  <c r="CB160"/>
  <c r="CA160"/>
  <c r="BZ160"/>
  <c r="AG160"/>
  <c r="AD160"/>
  <c r="AC160"/>
  <c r="L160"/>
  <c r="J160"/>
  <c r="K160" s="1"/>
  <c r="H160"/>
  <c r="G160"/>
  <c r="CC159"/>
  <c r="CB159"/>
  <c r="CA159"/>
  <c r="BZ159"/>
  <c r="AG159"/>
  <c r="AD159"/>
  <c r="AC159"/>
  <c r="L159"/>
  <c r="J159"/>
  <c r="K159" s="1"/>
  <c r="H159"/>
  <c r="G159"/>
  <c r="CC158"/>
  <c r="CB158"/>
  <c r="CA158"/>
  <c r="BZ158"/>
  <c r="AG158"/>
  <c r="AD158"/>
  <c r="AC158"/>
  <c r="L158"/>
  <c r="J158"/>
  <c r="K158" s="1"/>
  <c r="H158"/>
  <c r="G158"/>
  <c r="CC157"/>
  <c r="CB157"/>
  <c r="CA157"/>
  <c r="BZ157"/>
  <c r="AG157"/>
  <c r="AD157"/>
  <c r="AC157"/>
  <c r="L157"/>
  <c r="J157"/>
  <c r="K157" s="1"/>
  <c r="H157"/>
  <c r="G157"/>
  <c r="CC156"/>
  <c r="CB156"/>
  <c r="CA156"/>
  <c r="BZ156"/>
  <c r="AG156"/>
  <c r="AD156"/>
  <c r="AC156"/>
  <c r="L156"/>
  <c r="J156"/>
  <c r="K156" s="1"/>
  <c r="H156"/>
  <c r="G156"/>
  <c r="CC155"/>
  <c r="CB155"/>
  <c r="CA155"/>
  <c r="BZ155"/>
  <c r="AG155"/>
  <c r="AD155"/>
  <c r="AC155"/>
  <c r="L155"/>
  <c r="J155"/>
  <c r="K155" s="1"/>
  <c r="H155"/>
  <c r="G155"/>
  <c r="CC154"/>
  <c r="CB154"/>
  <c r="CA154"/>
  <c r="BZ154"/>
  <c r="AG154"/>
  <c r="AD154"/>
  <c r="AC154"/>
  <c r="L154"/>
  <c r="J154"/>
  <c r="K154" s="1"/>
  <c r="H154"/>
  <c r="G154"/>
  <c r="CC153"/>
  <c r="CB153"/>
  <c r="CA153"/>
  <c r="BZ153"/>
  <c r="AG153"/>
  <c r="AD153"/>
  <c r="AC153"/>
  <c r="L153"/>
  <c r="J153"/>
  <c r="K153" s="1"/>
  <c r="H153"/>
  <c r="G153"/>
  <c r="CC152"/>
  <c r="CB152"/>
  <c r="CA152"/>
  <c r="BZ152"/>
  <c r="AG152"/>
  <c r="AD152"/>
  <c r="AC152"/>
  <c r="L152"/>
  <c r="J152"/>
  <c r="K152" s="1"/>
  <c r="H152"/>
  <c r="G152"/>
  <c r="CC151"/>
  <c r="CB151"/>
  <c r="CA151"/>
  <c r="BZ151"/>
  <c r="AG151"/>
  <c r="AD151"/>
  <c r="AC151"/>
  <c r="L151"/>
  <c r="J151"/>
  <c r="K151" s="1"/>
  <c r="H151"/>
  <c r="G151"/>
  <c r="CC150"/>
  <c r="CB150"/>
  <c r="CA150"/>
  <c r="BZ150"/>
  <c r="AG150"/>
  <c r="AD150"/>
  <c r="AC150"/>
  <c r="L150"/>
  <c r="J150"/>
  <c r="K150" s="1"/>
  <c r="H150"/>
  <c r="G150"/>
  <c r="CC149"/>
  <c r="CB149"/>
  <c r="CA149"/>
  <c r="BZ149"/>
  <c r="AG149"/>
  <c r="AD149"/>
  <c r="AC149"/>
  <c r="L149"/>
  <c r="J149"/>
  <c r="K149" s="1"/>
  <c r="H149"/>
  <c r="G149"/>
  <c r="CC148"/>
  <c r="CB148"/>
  <c r="CA148"/>
  <c r="BZ148"/>
  <c r="AG148"/>
  <c r="AD148"/>
  <c r="AC148"/>
  <c r="L148"/>
  <c r="J148"/>
  <c r="K148" s="1"/>
  <c r="H148"/>
  <c r="G148"/>
  <c r="CC147"/>
  <c r="CB147"/>
  <c r="CA147"/>
  <c r="BZ147"/>
  <c r="AG147"/>
  <c r="AD147"/>
  <c r="AC147"/>
  <c r="L147"/>
  <c r="J147"/>
  <c r="K147" s="1"/>
  <c r="H147"/>
  <c r="G147"/>
  <c r="CC146"/>
  <c r="CB146"/>
  <c r="CA146"/>
  <c r="BZ146"/>
  <c r="AG146"/>
  <c r="AD146"/>
  <c r="AC146"/>
  <c r="L146"/>
  <c r="J146"/>
  <c r="K146" s="1"/>
  <c r="H146"/>
  <c r="G146"/>
  <c r="CC145"/>
  <c r="CB145"/>
  <c r="CA145"/>
  <c r="BZ145"/>
  <c r="AG145"/>
  <c r="AD145"/>
  <c r="AC145"/>
  <c r="L145"/>
  <c r="J145"/>
  <c r="K145" s="1"/>
  <c r="H145"/>
  <c r="G145"/>
  <c r="CC144"/>
  <c r="CB144"/>
  <c r="CA144"/>
  <c r="BZ144"/>
  <c r="AG144"/>
  <c r="AD144"/>
  <c r="AC144"/>
  <c r="L144"/>
  <c r="J144"/>
  <c r="K144" s="1"/>
  <c r="H144"/>
  <c r="G144"/>
  <c r="CC143"/>
  <c r="CB143"/>
  <c r="CA143"/>
  <c r="BZ143"/>
  <c r="AG143"/>
  <c r="AD143"/>
  <c r="AC143"/>
  <c r="L143"/>
  <c r="J143"/>
  <c r="K143" s="1"/>
  <c r="H143"/>
  <c r="G143"/>
  <c r="CA142"/>
  <c r="BZ142"/>
  <c r="AG142"/>
  <c r="AD142"/>
  <c r="AC142"/>
  <c r="L142"/>
  <c r="J142"/>
  <c r="K142" s="1"/>
  <c r="H142"/>
  <c r="G142"/>
  <c r="CA141"/>
  <c r="BZ141"/>
  <c r="AG141"/>
  <c r="AD141"/>
  <c r="AC141"/>
  <c r="L141"/>
  <c r="J141"/>
  <c r="K141" s="1"/>
  <c r="H141"/>
  <c r="G141"/>
  <c r="CA140"/>
  <c r="BZ140"/>
  <c r="AG140"/>
  <c r="AD140"/>
  <c r="AC140"/>
  <c r="L140"/>
  <c r="J140"/>
  <c r="K140" s="1"/>
  <c r="H140"/>
  <c r="G140"/>
  <c r="CC139"/>
  <c r="CB139"/>
  <c r="CA139"/>
  <c r="BZ139"/>
  <c r="AG139"/>
  <c r="AD139"/>
  <c r="AC139"/>
  <c r="L139"/>
  <c r="J139"/>
  <c r="K139" s="1"/>
  <c r="H139"/>
  <c r="G139"/>
  <c r="CC138"/>
  <c r="CB138"/>
  <c r="CA138"/>
  <c r="BZ138"/>
  <c r="AG138"/>
  <c r="AD138"/>
  <c r="AC138"/>
  <c r="L138"/>
  <c r="J138"/>
  <c r="K138" s="1"/>
  <c r="H138"/>
  <c r="G138"/>
  <c r="CC137"/>
  <c r="CB137"/>
  <c r="CA137"/>
  <c r="BZ137"/>
  <c r="AG137"/>
  <c r="AD137"/>
  <c r="AC137"/>
  <c r="L137"/>
  <c r="J137"/>
  <c r="K137" s="1"/>
  <c r="H137"/>
  <c r="G137"/>
  <c r="CC136"/>
  <c r="CB136"/>
  <c r="CA136"/>
  <c r="BZ136"/>
  <c r="AG136"/>
  <c r="AD136"/>
  <c r="AC136"/>
  <c r="L136"/>
  <c r="J136"/>
  <c r="K136" s="1"/>
  <c r="H136"/>
  <c r="G136"/>
  <c r="CC135"/>
  <c r="CB135"/>
  <c r="CA135"/>
  <c r="BZ135"/>
  <c r="AG135"/>
  <c r="AD135"/>
  <c r="AC135"/>
  <c r="L135"/>
  <c r="J135"/>
  <c r="K135" s="1"/>
  <c r="H135"/>
  <c r="G135"/>
  <c r="CC134"/>
  <c r="CB134"/>
  <c r="CA134"/>
  <c r="BZ134"/>
  <c r="AG134"/>
  <c r="AD134"/>
  <c r="AC134"/>
  <c r="L134"/>
  <c r="J134"/>
  <c r="K134" s="1"/>
  <c r="H134"/>
  <c r="G134"/>
  <c r="CC133"/>
  <c r="CB133"/>
  <c r="CA133"/>
  <c r="BZ133"/>
  <c r="AG133"/>
  <c r="AD133"/>
  <c r="AC133"/>
  <c r="L133"/>
  <c r="J133"/>
  <c r="K133" s="1"/>
  <c r="H133"/>
  <c r="G133"/>
  <c r="CC132"/>
  <c r="CB132"/>
  <c r="CA132"/>
  <c r="BZ132"/>
  <c r="AG132"/>
  <c r="AD132"/>
  <c r="AC132"/>
  <c r="L132"/>
  <c r="J132"/>
  <c r="K132" s="1"/>
  <c r="H132"/>
  <c r="G132"/>
  <c r="CC131"/>
  <c r="CB131"/>
  <c r="CA131"/>
  <c r="BZ131"/>
  <c r="AG131"/>
  <c r="AD131"/>
  <c r="AC131"/>
  <c r="L131"/>
  <c r="J131"/>
  <c r="K131" s="1"/>
  <c r="H131"/>
  <c r="G131"/>
  <c r="CC130"/>
  <c r="CB130"/>
  <c r="CA130"/>
  <c r="BZ130"/>
  <c r="AG130"/>
  <c r="AD130"/>
  <c r="AC130"/>
  <c r="L130"/>
  <c r="J130"/>
  <c r="K130" s="1"/>
  <c r="H130"/>
  <c r="G130"/>
  <c r="CC129"/>
  <c r="CB129"/>
  <c r="CA129"/>
  <c r="BZ129"/>
  <c r="AG129"/>
  <c r="AD129"/>
  <c r="AC129"/>
  <c r="L129"/>
  <c r="J129"/>
  <c r="K129" s="1"/>
  <c r="H129"/>
  <c r="G129"/>
  <c r="CA128"/>
  <c r="BZ128"/>
  <c r="AG128"/>
  <c r="AD128"/>
  <c r="AC128"/>
  <c r="L128"/>
  <c r="J128"/>
  <c r="K128" s="1"/>
  <c r="H128"/>
  <c r="G128"/>
  <c r="CA127"/>
  <c r="BZ127"/>
  <c r="AG127"/>
  <c r="AD127"/>
  <c r="AC127"/>
  <c r="L127"/>
  <c r="J127"/>
  <c r="K127" s="1"/>
  <c r="H127"/>
  <c r="G127"/>
  <c r="CC126"/>
  <c r="CB126"/>
  <c r="CA126"/>
  <c r="BZ126"/>
  <c r="AG126"/>
  <c r="AD126"/>
  <c r="AC126"/>
  <c r="L126"/>
  <c r="J126"/>
  <c r="K126" s="1"/>
  <c r="H126"/>
  <c r="CC142" s="1"/>
  <c r="G126"/>
  <c r="CB142" s="1"/>
  <c r="CC125"/>
  <c r="CB125"/>
  <c r="CA125"/>
  <c r="BZ125"/>
  <c r="AG125"/>
  <c r="AD125"/>
  <c r="AC125"/>
  <c r="L125"/>
  <c r="J125"/>
  <c r="K125" s="1"/>
  <c r="H125"/>
  <c r="G125"/>
  <c r="CC124"/>
  <c r="CB124"/>
  <c r="CA124"/>
  <c r="BZ124"/>
  <c r="AG124"/>
  <c r="AD124"/>
  <c r="AC124"/>
  <c r="L124"/>
  <c r="J124"/>
  <c r="K124" s="1"/>
  <c r="H124"/>
  <c r="G124"/>
  <c r="CC123"/>
  <c r="CB123"/>
  <c r="CA123"/>
  <c r="BZ123"/>
  <c r="AG123"/>
  <c r="AD123"/>
  <c r="AC123"/>
  <c r="L123"/>
  <c r="J123"/>
  <c r="K123" s="1"/>
  <c r="H123"/>
  <c r="CC141" s="1"/>
  <c r="G123"/>
  <c r="CB141" s="1"/>
  <c r="CC122"/>
  <c r="CB122"/>
  <c r="CA122"/>
  <c r="BZ122"/>
  <c r="AG122"/>
  <c r="AD122"/>
  <c r="AC122"/>
  <c r="L122"/>
  <c r="J122"/>
  <c r="K122" s="1"/>
  <c r="H122"/>
  <c r="G122"/>
  <c r="CC121"/>
  <c r="CB121"/>
  <c r="CA121"/>
  <c r="BZ121"/>
  <c r="AG121"/>
  <c r="AD121"/>
  <c r="AC121"/>
  <c r="L121"/>
  <c r="J121"/>
  <c r="K121" s="1"/>
  <c r="H121"/>
  <c r="G121"/>
  <c r="CC120"/>
  <c r="CB120"/>
  <c r="CA120"/>
  <c r="BZ120"/>
  <c r="AG120"/>
  <c r="AD120"/>
  <c r="AC120"/>
  <c r="L120"/>
  <c r="J120"/>
  <c r="K120" s="1"/>
  <c r="H120"/>
  <c r="G120"/>
  <c r="CC119"/>
  <c r="CB119"/>
  <c r="CA119"/>
  <c r="BZ119"/>
  <c r="AG119"/>
  <c r="AD119"/>
  <c r="AC119"/>
  <c r="L119"/>
  <c r="J119"/>
  <c r="K119" s="1"/>
  <c r="H119"/>
  <c r="G119"/>
  <c r="CC118"/>
  <c r="CB118"/>
  <c r="CA118"/>
  <c r="BZ118"/>
  <c r="AG118"/>
  <c r="AD118"/>
  <c r="AC118"/>
  <c r="L118"/>
  <c r="J118"/>
  <c r="K118" s="1"/>
  <c r="H118"/>
  <c r="G118"/>
  <c r="CC117"/>
  <c r="CB117"/>
  <c r="CA117"/>
  <c r="BZ117"/>
  <c r="AG117"/>
  <c r="AD117"/>
  <c r="AC117"/>
  <c r="L117"/>
  <c r="J117"/>
  <c r="K117" s="1"/>
  <c r="H117"/>
  <c r="G117"/>
  <c r="CC116"/>
  <c r="CB116"/>
  <c r="CA116"/>
  <c r="BZ116"/>
  <c r="AG116"/>
  <c r="AD116"/>
  <c r="AC116"/>
  <c r="L116"/>
  <c r="J116"/>
  <c r="K116" s="1"/>
  <c r="H116"/>
  <c r="CC140" s="1"/>
  <c r="G116"/>
  <c r="CB140" s="1"/>
  <c r="CC115"/>
  <c r="CB115"/>
  <c r="CA115"/>
  <c r="BZ115"/>
  <c r="AG115"/>
  <c r="AD115"/>
  <c r="AC115"/>
  <c r="L115"/>
  <c r="J115"/>
  <c r="K115" s="1"/>
  <c r="H115"/>
  <c r="G115"/>
  <c r="CC114"/>
  <c r="CB114"/>
  <c r="CA114"/>
  <c r="BZ114"/>
  <c r="AG114"/>
  <c r="AD114"/>
  <c r="AC114"/>
  <c r="L114"/>
  <c r="J114"/>
  <c r="K114" s="1"/>
  <c r="H114"/>
  <c r="G114"/>
  <c r="CC113"/>
  <c r="CB113"/>
  <c r="CA113"/>
  <c r="BZ113"/>
  <c r="AG113"/>
  <c r="AD113"/>
  <c r="AC113"/>
  <c r="L113"/>
  <c r="J113"/>
  <c r="K113" s="1"/>
  <c r="H113"/>
  <c r="G113"/>
  <c r="CC112"/>
  <c r="CB112"/>
  <c r="CA112"/>
  <c r="BZ112"/>
  <c r="AG112"/>
  <c r="AD112"/>
  <c r="AC112"/>
  <c r="L112"/>
  <c r="J112"/>
  <c r="K112" s="1"/>
  <c r="H112"/>
  <c r="G112"/>
  <c r="CC111"/>
  <c r="CB111"/>
  <c r="CA111"/>
  <c r="BZ111"/>
  <c r="AG111"/>
  <c r="AD111"/>
  <c r="AC111"/>
  <c r="L111"/>
  <c r="J111"/>
  <c r="K111" s="1"/>
  <c r="H111"/>
  <c r="G111"/>
  <c r="CC110"/>
  <c r="CB110"/>
  <c r="CA110"/>
  <c r="BZ110"/>
  <c r="AG110"/>
  <c r="AD110"/>
  <c r="AC110"/>
  <c r="L110"/>
  <c r="J110"/>
  <c r="K110" s="1"/>
  <c r="H110"/>
  <c r="CC128" s="1"/>
  <c r="G110"/>
  <c r="CB128" s="1"/>
  <c r="CC109"/>
  <c r="CB109"/>
  <c r="CA109"/>
  <c r="BZ109"/>
  <c r="AG109"/>
  <c r="AD109"/>
  <c r="AC109"/>
  <c r="L109"/>
  <c r="J109"/>
  <c r="K109" s="1"/>
  <c r="H109"/>
  <c r="CC127" s="1"/>
  <c r="G109"/>
  <c r="CB127" s="1"/>
  <c r="CC108"/>
  <c r="CB108"/>
  <c r="CA108"/>
  <c r="BZ108"/>
  <c r="AG108"/>
  <c r="AD108"/>
  <c r="AC108"/>
  <c r="L108"/>
  <c r="J108"/>
  <c r="K108" s="1"/>
  <c r="H108"/>
  <c r="G108"/>
  <c r="CC107"/>
  <c r="CB107"/>
  <c r="CA107"/>
  <c r="BZ107"/>
  <c r="AG107"/>
  <c r="AD107"/>
  <c r="AC107"/>
  <c r="L107"/>
  <c r="J107"/>
  <c r="K107" s="1"/>
  <c r="H107"/>
  <c r="G107"/>
  <c r="CC106"/>
  <c r="CB106"/>
  <c r="CA106"/>
  <c r="BZ106"/>
  <c r="AG106"/>
  <c r="AD106"/>
  <c r="AC106"/>
  <c r="L106"/>
  <c r="J106"/>
  <c r="K106" s="1"/>
  <c r="H106"/>
  <c r="G106"/>
  <c r="CC105"/>
  <c r="CB105"/>
  <c r="CA105"/>
  <c r="BZ105"/>
  <c r="AG105"/>
  <c r="AD105"/>
  <c r="AC105"/>
  <c r="L105"/>
  <c r="J105"/>
  <c r="K105" s="1"/>
  <c r="H105"/>
  <c r="G105"/>
  <c r="CC104"/>
  <c r="CB104"/>
  <c r="CA104"/>
  <c r="BZ104"/>
  <c r="AG104"/>
  <c r="AD104"/>
  <c r="AC104"/>
  <c r="L104"/>
  <c r="J104"/>
  <c r="K104" s="1"/>
  <c r="H104"/>
  <c r="G104"/>
  <c r="CC103"/>
  <c r="CB103"/>
  <c r="CA103"/>
  <c r="BZ103"/>
  <c r="AG103"/>
  <c r="AD103"/>
  <c r="AC103"/>
  <c r="L103"/>
  <c r="J103"/>
  <c r="K103" s="1"/>
  <c r="H103"/>
  <c r="G103"/>
  <c r="CC102"/>
  <c r="CB102"/>
  <c r="CA102"/>
  <c r="BZ102"/>
  <c r="AG102"/>
  <c r="AD102"/>
  <c r="AC102"/>
  <c r="L102"/>
  <c r="J102"/>
  <c r="K102" s="1"/>
  <c r="H102"/>
  <c r="G102"/>
  <c r="CC101"/>
  <c r="CB101"/>
  <c r="CA101"/>
  <c r="BZ101"/>
  <c r="AG101"/>
  <c r="AD101"/>
  <c r="AC101"/>
  <c r="L101"/>
  <c r="J101"/>
  <c r="K101" s="1"/>
  <c r="H101"/>
  <c r="G101"/>
  <c r="CC100"/>
  <c r="CB100"/>
  <c r="CA100"/>
  <c r="BZ100"/>
  <c r="AG100"/>
  <c r="AC100"/>
  <c r="AD100" s="1"/>
  <c r="L100"/>
  <c r="K100"/>
  <c r="J100"/>
  <c r="H100"/>
  <c r="G100"/>
  <c r="CC99"/>
  <c r="CB99"/>
  <c r="CA99"/>
  <c r="BZ99"/>
  <c r="AG99"/>
  <c r="AC99"/>
  <c r="AD99" s="1"/>
  <c r="L99"/>
  <c r="K99"/>
  <c r="J99"/>
  <c r="H99"/>
  <c r="G99"/>
  <c r="CC98"/>
  <c r="CB98"/>
  <c r="CA98"/>
  <c r="BZ98"/>
  <c r="AG98"/>
  <c r="AC98"/>
  <c r="AD98" s="1"/>
  <c r="L98"/>
  <c r="K98"/>
  <c r="J98"/>
  <c r="H98"/>
  <c r="G98"/>
  <c r="CC97"/>
  <c r="CB97"/>
  <c r="CA97"/>
  <c r="BZ97"/>
  <c r="AG97"/>
  <c r="AC97"/>
  <c r="AD97" s="1"/>
  <c r="L97"/>
  <c r="K97"/>
  <c r="J97"/>
  <c r="H97"/>
  <c r="G97"/>
  <c r="CC96"/>
  <c r="CB96"/>
  <c r="CA96"/>
  <c r="BZ96"/>
  <c r="AG96"/>
  <c r="AC96"/>
  <c r="AD96" s="1"/>
  <c r="L96"/>
  <c r="K96"/>
  <c r="J96"/>
  <c r="H96"/>
  <c r="G96"/>
  <c r="CC95"/>
  <c r="CB95"/>
  <c r="CA95"/>
  <c r="BZ95"/>
  <c r="AG95"/>
  <c r="AC95"/>
  <c r="AD95" s="1"/>
  <c r="L95"/>
  <c r="K95"/>
  <c r="J95"/>
  <c r="H95"/>
  <c r="G95"/>
  <c r="CA94"/>
  <c r="BZ94"/>
  <c r="AG94"/>
  <c r="AC94"/>
  <c r="AD94" s="1"/>
  <c r="L94"/>
  <c r="K94"/>
  <c r="J94"/>
  <c r="H94"/>
  <c r="G94"/>
  <c r="CA93"/>
  <c r="BZ93"/>
  <c r="AG93"/>
  <c r="AC93"/>
  <c r="AD93" s="1"/>
  <c r="L93"/>
  <c r="K93"/>
  <c r="J93"/>
  <c r="H93"/>
  <c r="G93"/>
  <c r="AG92"/>
  <c r="AC92"/>
  <c r="AD92" s="1"/>
  <c r="L92"/>
  <c r="K92"/>
  <c r="J92"/>
  <c r="H92"/>
  <c r="G92"/>
  <c r="CA91"/>
  <c r="BZ91"/>
  <c r="AG91"/>
  <c r="AC91"/>
  <c r="AD91" s="1"/>
  <c r="L91"/>
  <c r="K91"/>
  <c r="J91"/>
  <c r="H91"/>
  <c r="G91"/>
  <c r="CC90"/>
  <c r="CB90"/>
  <c r="CA90"/>
  <c r="BZ90"/>
  <c r="AG90"/>
  <c r="AC90"/>
  <c r="AD90" s="1"/>
  <c r="L90"/>
  <c r="J90"/>
  <c r="K90" s="1"/>
  <c r="H90"/>
  <c r="G90"/>
  <c r="CC89"/>
  <c r="CB89"/>
  <c r="CA89"/>
  <c r="BZ89"/>
  <c r="AG89"/>
  <c r="AD89"/>
  <c r="AC89"/>
  <c r="L89"/>
  <c r="J89"/>
  <c r="K89" s="1"/>
  <c r="H89"/>
  <c r="G89"/>
  <c r="CA88"/>
  <c r="BZ88"/>
  <c r="AG88"/>
  <c r="AD88"/>
  <c r="AC88"/>
  <c r="L88"/>
  <c r="J88"/>
  <c r="K88" s="1"/>
  <c r="H88"/>
  <c r="G88"/>
  <c r="CA87"/>
  <c r="BZ87"/>
  <c r="AG87"/>
  <c r="AD87"/>
  <c r="AC87"/>
  <c r="L87"/>
  <c r="J87"/>
  <c r="K87" s="1"/>
  <c r="H87"/>
  <c r="CC88" s="1"/>
  <c r="G87"/>
  <c r="CB88" s="1"/>
  <c r="CA86"/>
  <c r="BZ86"/>
  <c r="AG86"/>
  <c r="AD86"/>
  <c r="AC86"/>
  <c r="L86"/>
  <c r="J86"/>
  <c r="K86" s="1"/>
  <c r="H86"/>
  <c r="G86"/>
  <c r="CC85"/>
  <c r="CB85"/>
  <c r="CA85"/>
  <c r="BZ85"/>
  <c r="AG85"/>
  <c r="AD85"/>
  <c r="AC85"/>
  <c r="L85"/>
  <c r="J85"/>
  <c r="K85" s="1"/>
  <c r="H85"/>
  <c r="G85"/>
  <c r="CC84"/>
  <c r="CB84"/>
  <c r="CA84"/>
  <c r="BZ84"/>
  <c r="AG84"/>
  <c r="AD84"/>
  <c r="AC84"/>
  <c r="L84"/>
  <c r="J84"/>
  <c r="K84" s="1"/>
  <c r="H84"/>
  <c r="G84"/>
  <c r="CC83"/>
  <c r="CB83"/>
  <c r="CA83"/>
  <c r="BZ83"/>
  <c r="AG83"/>
  <c r="AD83"/>
  <c r="AC83"/>
  <c r="L83"/>
  <c r="J83"/>
  <c r="K83" s="1"/>
  <c r="H83"/>
  <c r="G83"/>
  <c r="CC82"/>
  <c r="CB82"/>
  <c r="CA82"/>
  <c r="BZ82"/>
  <c r="AG82"/>
  <c r="AD82"/>
  <c r="AC82"/>
  <c r="L82"/>
  <c r="J82"/>
  <c r="K82" s="1"/>
  <c r="H82"/>
  <c r="G82"/>
  <c r="CC81"/>
  <c r="CB81"/>
  <c r="CA81"/>
  <c r="BZ81"/>
  <c r="AG81"/>
  <c r="AD81"/>
  <c r="AC81"/>
  <c r="L81"/>
  <c r="J81"/>
  <c r="K81" s="1"/>
  <c r="H81"/>
  <c r="G81"/>
  <c r="CC80"/>
  <c r="CB80"/>
  <c r="CA80"/>
  <c r="BZ80"/>
  <c r="AG80"/>
  <c r="AD80"/>
  <c r="AC80"/>
  <c r="L80"/>
  <c r="J80"/>
  <c r="K80" s="1"/>
  <c r="H80"/>
  <c r="G80"/>
  <c r="CC79"/>
  <c r="CB79"/>
  <c r="CA79"/>
  <c r="BZ79"/>
  <c r="AG79"/>
  <c r="AD79"/>
  <c r="AC79"/>
  <c r="L79"/>
  <c r="J79"/>
  <c r="K79" s="1"/>
  <c r="H79"/>
  <c r="G79"/>
  <c r="CC78"/>
  <c r="CB78"/>
  <c r="CA78"/>
  <c r="BZ78"/>
  <c r="AG78"/>
  <c r="AC78"/>
  <c r="AD78" s="1"/>
  <c r="L78"/>
  <c r="J78"/>
  <c r="K78" s="1"/>
  <c r="H78"/>
  <c r="G78"/>
  <c r="CC77"/>
  <c r="CB77"/>
  <c r="CA77"/>
  <c r="BZ77"/>
  <c r="AG77"/>
  <c r="AD77"/>
  <c r="AC77"/>
  <c r="L77"/>
  <c r="J77"/>
  <c r="K77" s="1"/>
  <c r="H77"/>
  <c r="G77"/>
  <c r="CC76"/>
  <c r="CB76"/>
  <c r="CA76"/>
  <c r="BZ76"/>
  <c r="AG76"/>
  <c r="AD76"/>
  <c r="AC76"/>
  <c r="L76"/>
  <c r="J76"/>
  <c r="K76" s="1"/>
  <c r="H76"/>
  <c r="G76"/>
  <c r="CC75"/>
  <c r="CB75"/>
  <c r="CA75"/>
  <c r="BZ75"/>
  <c r="AG75"/>
  <c r="AD75"/>
  <c r="AC75"/>
  <c r="L75"/>
  <c r="J75"/>
  <c r="K75" s="1"/>
  <c r="H75"/>
  <c r="G75"/>
  <c r="CC74"/>
  <c r="CB74"/>
  <c r="CA74"/>
  <c r="BZ74"/>
  <c r="AG74"/>
  <c r="AD74"/>
  <c r="AC74"/>
  <c r="L74"/>
  <c r="J74"/>
  <c r="K74" s="1"/>
  <c r="H74"/>
  <c r="G74"/>
  <c r="CC73"/>
  <c r="CB73"/>
  <c r="CA73"/>
  <c r="BZ73"/>
  <c r="AG73"/>
  <c r="AD73"/>
  <c r="AC73"/>
  <c r="L73"/>
  <c r="J73"/>
  <c r="K73" s="1"/>
  <c r="H73"/>
  <c r="G73"/>
  <c r="CC72"/>
  <c r="CB72"/>
  <c r="CA72"/>
  <c r="BZ72"/>
  <c r="AG72"/>
  <c r="AD72"/>
  <c r="AC72"/>
  <c r="L72"/>
  <c r="J72"/>
  <c r="K72" s="1"/>
  <c r="H72"/>
  <c r="G72"/>
  <c r="CC71"/>
  <c r="CB71"/>
  <c r="CA71"/>
  <c r="BZ71"/>
  <c r="AG71"/>
  <c r="AD71"/>
  <c r="AC71"/>
  <c r="L71"/>
  <c r="J71"/>
  <c r="K71" s="1"/>
  <c r="H71"/>
  <c r="CC94" s="1"/>
  <c r="G71"/>
  <c r="CB94" s="1"/>
  <c r="CC70"/>
  <c r="CB70"/>
  <c r="CA70"/>
  <c r="BZ70"/>
  <c r="AG70"/>
  <c r="AD70"/>
  <c r="AC70"/>
  <c r="L70"/>
  <c r="J70"/>
  <c r="K70" s="1"/>
  <c r="H70"/>
  <c r="CC93" s="1"/>
  <c r="G70"/>
  <c r="CB93" s="1"/>
  <c r="CC69"/>
  <c r="CB69"/>
  <c r="CA69"/>
  <c r="BZ69"/>
  <c r="AG69"/>
  <c r="AD69"/>
  <c r="AC69"/>
  <c r="L69"/>
  <c r="J69"/>
  <c r="K69" s="1"/>
  <c r="H69"/>
  <c r="G69"/>
  <c r="CC68"/>
  <c r="CB68"/>
  <c r="CA68"/>
  <c r="BZ68"/>
  <c r="AG68"/>
  <c r="AD68"/>
  <c r="AC68"/>
  <c r="L68"/>
  <c r="J68"/>
  <c r="K68" s="1"/>
  <c r="H68"/>
  <c r="G68"/>
  <c r="CC67"/>
  <c r="CB67"/>
  <c r="CA67"/>
  <c r="BZ67"/>
  <c r="AG67"/>
  <c r="AD67"/>
  <c r="AC67"/>
  <c r="L67"/>
  <c r="J67"/>
  <c r="K67" s="1"/>
  <c r="H67"/>
  <c r="G67"/>
  <c r="CC66"/>
  <c r="CB66"/>
  <c r="CA66"/>
  <c r="BZ66"/>
  <c r="AG66"/>
  <c r="AD66"/>
  <c r="AC66"/>
  <c r="L66"/>
  <c r="J66"/>
  <c r="K66" s="1"/>
  <c r="H66"/>
  <c r="G66"/>
  <c r="CC65"/>
  <c r="CB65"/>
  <c r="CA65"/>
  <c r="BZ65"/>
  <c r="AG65"/>
  <c r="AC65"/>
  <c r="AD65" s="1"/>
  <c r="L65"/>
  <c r="K65"/>
  <c r="J65"/>
  <c r="H65"/>
  <c r="CC91" s="1"/>
  <c r="G65"/>
  <c r="CB91" s="1"/>
  <c r="CB64"/>
  <c r="CA64"/>
  <c r="BZ64"/>
  <c r="AG64"/>
  <c r="AD64"/>
  <c r="AC64"/>
  <c r="L64"/>
  <c r="J64"/>
  <c r="K64" s="1"/>
  <c r="H64"/>
  <c r="CC64" s="1"/>
  <c r="G64"/>
  <c r="CC63"/>
  <c r="CA63"/>
  <c r="BZ63"/>
  <c r="AG63"/>
  <c r="AC63"/>
  <c r="AD63" s="1"/>
  <c r="L63"/>
  <c r="K63"/>
  <c r="J63"/>
  <c r="H63"/>
  <c r="CC87" s="1"/>
  <c r="G63"/>
  <c r="CB87" s="1"/>
  <c r="CB62"/>
  <c r="CA62"/>
  <c r="BZ62"/>
  <c r="AG62"/>
  <c r="AD62"/>
  <c r="AC62"/>
  <c r="L62"/>
  <c r="J62"/>
  <c r="K62" s="1"/>
  <c r="H62"/>
  <c r="CC86" s="1"/>
  <c r="G62"/>
  <c r="CB86" s="1"/>
  <c r="CC61"/>
  <c r="CA61"/>
  <c r="BZ61"/>
  <c r="AG61"/>
  <c r="AC61"/>
  <c r="AD61" s="1"/>
  <c r="L61"/>
  <c r="K61"/>
  <c r="J61"/>
  <c r="H61"/>
  <c r="G61"/>
  <c r="CB63" s="1"/>
  <c r="AG60"/>
  <c r="AD60"/>
  <c r="AC60"/>
  <c r="L60"/>
  <c r="J60"/>
  <c r="K60" s="1"/>
  <c r="H60"/>
  <c r="CC62" s="1"/>
  <c r="G60"/>
  <c r="CA59"/>
  <c r="BZ59"/>
  <c r="AG59"/>
  <c r="AC59"/>
  <c r="AD59" s="1"/>
  <c r="L59"/>
  <c r="K59"/>
  <c r="J59"/>
  <c r="H59"/>
  <c r="G59"/>
  <c r="CB61" s="1"/>
  <c r="CB58"/>
  <c r="CA58"/>
  <c r="BZ58"/>
  <c r="AG58"/>
  <c r="AD58"/>
  <c r="AC58"/>
  <c r="L58"/>
  <c r="J58"/>
  <c r="K58" s="1"/>
  <c r="H58"/>
  <c r="CC59" s="1"/>
  <c r="G58"/>
  <c r="CB59" s="1"/>
  <c r="CC57"/>
  <c r="CB57"/>
  <c r="CA57"/>
  <c r="BZ57"/>
  <c r="AG57"/>
  <c r="AC57"/>
  <c r="AD57" s="1"/>
  <c r="L57"/>
  <c r="K57"/>
  <c r="J57"/>
  <c r="H57"/>
  <c r="G57"/>
  <c r="CC56"/>
  <c r="CB56"/>
  <c r="CA56"/>
  <c r="BZ56"/>
  <c r="AG56"/>
  <c r="AD56"/>
  <c r="AC56"/>
  <c r="L56"/>
  <c r="J56"/>
  <c r="K56" s="1"/>
  <c r="H56"/>
  <c r="G56"/>
  <c r="CC55"/>
  <c r="CB55"/>
  <c r="CA55"/>
  <c r="BZ55"/>
  <c r="AG55"/>
  <c r="AC55"/>
  <c r="AD55" s="1"/>
  <c r="L55"/>
  <c r="K55"/>
  <c r="J55"/>
  <c r="H55"/>
  <c r="G55"/>
  <c r="CC54"/>
  <c r="CB54"/>
  <c r="CA54"/>
  <c r="BZ54"/>
  <c r="AG54"/>
  <c r="AD54"/>
  <c r="AC54"/>
  <c r="L54"/>
  <c r="J54"/>
  <c r="K54" s="1"/>
  <c r="H54"/>
  <c r="G54"/>
  <c r="CC53"/>
  <c r="CB53"/>
  <c r="CA53"/>
  <c r="BZ53"/>
  <c r="AG53"/>
  <c r="AC53"/>
  <c r="AD53" s="1"/>
  <c r="L53"/>
  <c r="K53"/>
  <c r="J53"/>
  <c r="H53"/>
  <c r="G53"/>
  <c r="CC52"/>
  <c r="CB52"/>
  <c r="CA52"/>
  <c r="BZ52"/>
  <c r="AG52"/>
  <c r="AD52"/>
  <c r="AC52"/>
  <c r="L52"/>
  <c r="J52"/>
  <c r="K52" s="1"/>
  <c r="H52"/>
  <c r="G52"/>
  <c r="CC51"/>
  <c r="CB51"/>
  <c r="CA51"/>
  <c r="BZ51"/>
  <c r="AG51"/>
  <c r="AC51"/>
  <c r="AD51" s="1"/>
  <c r="L51"/>
  <c r="K51"/>
  <c r="J51"/>
  <c r="H51"/>
  <c r="G51"/>
  <c r="CC50"/>
  <c r="CB50"/>
  <c r="CA50"/>
  <c r="BZ50"/>
  <c r="AG50"/>
  <c r="AD50"/>
  <c r="AC50"/>
  <c r="L50"/>
  <c r="J50"/>
  <c r="K50" s="1"/>
  <c r="H50"/>
  <c r="G50"/>
  <c r="CC49"/>
  <c r="CB49"/>
  <c r="CA49"/>
  <c r="BZ49"/>
  <c r="AG49"/>
  <c r="AC49"/>
  <c r="AD49" s="1"/>
  <c r="L49"/>
  <c r="K49"/>
  <c r="O49" s="1"/>
  <c r="J49"/>
  <c r="I49"/>
  <c r="H49"/>
  <c r="G49"/>
  <c r="CC48"/>
  <c r="CB48"/>
  <c r="CA48"/>
  <c r="BZ48"/>
  <c r="AG48"/>
  <c r="AD48"/>
  <c r="AC48"/>
  <c r="L48"/>
  <c r="J48"/>
  <c r="K48" s="1"/>
  <c r="H48"/>
  <c r="CC58" s="1"/>
  <c r="G48"/>
  <c r="CC47"/>
  <c r="CA47"/>
  <c r="BZ47"/>
  <c r="AG47"/>
  <c r="AC47"/>
  <c r="AD47" s="1"/>
  <c r="L47"/>
  <c r="K47"/>
  <c r="O47" s="1"/>
  <c r="J47"/>
  <c r="I47"/>
  <c r="H47"/>
  <c r="G47"/>
  <c r="CB47" s="1"/>
  <c r="CB46"/>
  <c r="CA46"/>
  <c r="BZ46"/>
  <c r="AG46"/>
  <c r="AD46"/>
  <c r="AC46"/>
  <c r="L46"/>
  <c r="J46"/>
  <c r="K46" s="1"/>
  <c r="H46"/>
  <c r="CC46" s="1"/>
  <c r="G46"/>
  <c r="CC45"/>
  <c r="CA45"/>
  <c r="BZ45"/>
  <c r="AG45"/>
  <c r="AC45"/>
  <c r="AD45" s="1"/>
  <c r="L45"/>
  <c r="K45"/>
  <c r="O45" s="1"/>
  <c r="J45"/>
  <c r="I45"/>
  <c r="H45"/>
  <c r="G45"/>
  <c r="CB45" s="1"/>
  <c r="CB44"/>
  <c r="CA44"/>
  <c r="BZ44"/>
  <c r="AG44"/>
  <c r="AD44"/>
  <c r="AC44"/>
  <c r="L44"/>
  <c r="J44"/>
  <c r="K44" s="1"/>
  <c r="H44"/>
  <c r="CC44" s="1"/>
  <c r="G44"/>
  <c r="CC43"/>
  <c r="CA43"/>
  <c r="BZ43"/>
  <c r="AG43"/>
  <c r="AC43"/>
  <c r="AD43" s="1"/>
  <c r="L43"/>
  <c r="K43"/>
  <c r="O43" s="1"/>
  <c r="J43"/>
  <c r="I43"/>
  <c r="H43"/>
  <c r="G43"/>
  <c r="CB43" s="1"/>
  <c r="CB42"/>
  <c r="CA42"/>
  <c r="BZ42"/>
  <c r="AG42"/>
  <c r="AD42"/>
  <c r="AC42"/>
  <c r="L42"/>
  <c r="J42"/>
  <c r="K42" s="1"/>
  <c r="H42"/>
  <c r="CC42" s="1"/>
  <c r="G42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CC41"/>
  <c r="CA41"/>
  <c r="BZ41"/>
  <c r="AG41"/>
  <c r="AC41"/>
  <c r="AD41" s="1"/>
  <c r="L41"/>
  <c r="K41"/>
  <c r="O41" s="1"/>
  <c r="J41"/>
  <c r="I41"/>
  <c r="H41"/>
  <c r="G41"/>
  <c r="CB41" s="1"/>
  <c r="A41"/>
  <c r="CX40"/>
  <c r="CC40"/>
  <c r="CA40"/>
  <c r="BZ40"/>
  <c r="AG40"/>
  <c r="AC40"/>
  <c r="AD40" s="1"/>
  <c r="L40"/>
  <c r="K40"/>
  <c r="O40" s="1"/>
  <c r="J40"/>
  <c r="I40"/>
  <c r="H40"/>
  <c r="G40"/>
  <c r="CB40" s="1"/>
  <c r="AA34"/>
  <c r="Y34"/>
  <c r="X34"/>
  <c r="J34"/>
  <c r="I34"/>
  <c r="AA33"/>
  <c r="X33"/>
  <c r="AA32"/>
  <c r="X32"/>
  <c r="J32"/>
  <c r="I32" s="1"/>
  <c r="M30"/>
  <c r="AA29"/>
  <c r="X29"/>
  <c r="I28"/>
  <c r="I33" s="1"/>
  <c r="I27"/>
  <c r="Y25"/>
  <c r="Z25" s="1"/>
  <c r="Y23"/>
  <c r="Z23" s="1"/>
  <c r="Y21"/>
  <c r="Z21" s="1"/>
  <c r="Y20"/>
  <c r="Z20" s="1"/>
  <c r="I20"/>
  <c r="I21" s="1"/>
  <c r="Y19"/>
  <c r="Z19" s="1"/>
  <c r="I19"/>
  <c r="Y18"/>
  <c r="Z18" s="1"/>
  <c r="Y16"/>
  <c r="Z16" s="1"/>
  <c r="Y14"/>
  <c r="Z14" s="1"/>
  <c r="Y12"/>
  <c r="Z12" s="1"/>
  <c r="Y10"/>
  <c r="AG330" i="7"/>
  <c r="AK318"/>
  <c r="AH318"/>
  <c r="AG318"/>
  <c r="L318"/>
  <c r="K318"/>
  <c r="J318"/>
  <c r="H318"/>
  <c r="G318"/>
  <c r="AK317"/>
  <c r="AH317"/>
  <c r="AG317"/>
  <c r="L317"/>
  <c r="K317"/>
  <c r="J317"/>
  <c r="H317"/>
  <c r="G317"/>
  <c r="AK316"/>
  <c r="AH316"/>
  <c r="AG316"/>
  <c r="L316"/>
  <c r="K316"/>
  <c r="J316"/>
  <c r="H316"/>
  <c r="G316"/>
  <c r="AK315"/>
  <c r="AH315"/>
  <c r="AG315"/>
  <c r="L315"/>
  <c r="J315"/>
  <c r="K315" s="1"/>
  <c r="H315"/>
  <c r="G315"/>
  <c r="AK314"/>
  <c r="AH314"/>
  <c r="AG314"/>
  <c r="L314"/>
  <c r="J314"/>
  <c r="K314" s="1"/>
  <c r="H314"/>
  <c r="G314"/>
  <c r="AK313"/>
  <c r="AH313"/>
  <c r="AG313"/>
  <c r="L313"/>
  <c r="J313"/>
  <c r="K313" s="1"/>
  <c r="H313"/>
  <c r="G313"/>
  <c r="AK312"/>
  <c r="AH312"/>
  <c r="AG312"/>
  <c r="L312"/>
  <c r="J312"/>
  <c r="K312" s="1"/>
  <c r="H312"/>
  <c r="G312"/>
  <c r="AK311"/>
  <c r="AH311"/>
  <c r="AG311"/>
  <c r="L311"/>
  <c r="J311"/>
  <c r="K311" s="1"/>
  <c r="H311"/>
  <c r="G311"/>
  <c r="AK310"/>
  <c r="AH310"/>
  <c r="AG310"/>
  <c r="L310"/>
  <c r="J310"/>
  <c r="K310" s="1"/>
  <c r="H310"/>
  <c r="G310"/>
  <c r="AK309"/>
  <c r="AH309"/>
  <c r="AG309"/>
  <c r="L309"/>
  <c r="J309"/>
  <c r="K309" s="1"/>
  <c r="H309"/>
  <c r="G309"/>
  <c r="AK308"/>
  <c r="AH308"/>
  <c r="AG308"/>
  <c r="L308"/>
  <c r="J308"/>
  <c r="K308" s="1"/>
  <c r="H308"/>
  <c r="G308"/>
  <c r="AK307"/>
  <c r="AH307"/>
  <c r="AG307"/>
  <c r="L307"/>
  <c r="J307"/>
  <c r="K307" s="1"/>
  <c r="H307"/>
  <c r="G307"/>
  <c r="AK306"/>
  <c r="AH306"/>
  <c r="AG306"/>
  <c r="L306"/>
  <c r="J306"/>
  <c r="K306" s="1"/>
  <c r="H306"/>
  <c r="G306"/>
  <c r="AK305"/>
  <c r="AH305"/>
  <c r="AG305"/>
  <c r="L305"/>
  <c r="J305"/>
  <c r="K305" s="1"/>
  <c r="H305"/>
  <c r="G305"/>
  <c r="AK304"/>
  <c r="AH304"/>
  <c r="AG304"/>
  <c r="L304"/>
  <c r="J304"/>
  <c r="K304" s="1"/>
  <c r="H304"/>
  <c r="G304"/>
  <c r="AK303"/>
  <c r="AH303"/>
  <c r="AG303"/>
  <c r="L303"/>
  <c r="J303"/>
  <c r="K303" s="1"/>
  <c r="H303"/>
  <c r="G303"/>
  <c r="AK302"/>
  <c r="AH302"/>
  <c r="AG302"/>
  <c r="L302"/>
  <c r="J302"/>
  <c r="K302" s="1"/>
  <c r="H302"/>
  <c r="G302"/>
  <c r="AK301"/>
  <c r="AH301"/>
  <c r="AG301"/>
  <c r="L301"/>
  <c r="J301"/>
  <c r="K301" s="1"/>
  <c r="H301"/>
  <c r="G301"/>
  <c r="AK300"/>
  <c r="AH300"/>
  <c r="AG300"/>
  <c r="L300"/>
  <c r="J300"/>
  <c r="K300" s="1"/>
  <c r="H300"/>
  <c r="G300"/>
  <c r="AK299"/>
  <c r="AH299"/>
  <c r="AG299"/>
  <c r="L299"/>
  <c r="J299"/>
  <c r="K299" s="1"/>
  <c r="H299"/>
  <c r="G299"/>
  <c r="AK298"/>
  <c r="AH298"/>
  <c r="AG298"/>
  <c r="L298"/>
  <c r="J298"/>
  <c r="K298" s="1"/>
  <c r="H298"/>
  <c r="G298"/>
  <c r="AK297"/>
  <c r="AG297"/>
  <c r="AH297" s="1"/>
  <c r="L297"/>
  <c r="J297"/>
  <c r="K297" s="1"/>
  <c r="H297"/>
  <c r="G297"/>
  <c r="AK296"/>
  <c r="AG296"/>
  <c r="AH296" s="1"/>
  <c r="L296"/>
  <c r="J296"/>
  <c r="K296" s="1"/>
  <c r="H296"/>
  <c r="G296"/>
  <c r="AK295"/>
  <c r="AH295"/>
  <c r="AG295"/>
  <c r="L295"/>
  <c r="J295"/>
  <c r="K295" s="1"/>
  <c r="H295"/>
  <c r="G295"/>
  <c r="AK294"/>
  <c r="AH294"/>
  <c r="AG294"/>
  <c r="L294"/>
  <c r="J294"/>
  <c r="K294" s="1"/>
  <c r="H294"/>
  <c r="G294"/>
  <c r="AK293"/>
  <c r="AH293"/>
  <c r="AG293"/>
  <c r="L293"/>
  <c r="J293"/>
  <c r="K293" s="1"/>
  <c r="H293"/>
  <c r="G293"/>
  <c r="AK292"/>
  <c r="AH292"/>
  <c r="AG292"/>
  <c r="L292"/>
  <c r="J292"/>
  <c r="K292" s="1"/>
  <c r="H292"/>
  <c r="G292"/>
  <c r="AK291"/>
  <c r="AH291"/>
  <c r="AG291"/>
  <c r="L291"/>
  <c r="J291"/>
  <c r="K291" s="1"/>
  <c r="H291"/>
  <c r="G291"/>
  <c r="AK290"/>
  <c r="AH290"/>
  <c r="AG290"/>
  <c r="L290"/>
  <c r="J290"/>
  <c r="K290" s="1"/>
  <c r="H290"/>
  <c r="G290"/>
  <c r="AK289"/>
  <c r="AH289"/>
  <c r="AG289"/>
  <c r="L289"/>
  <c r="J289"/>
  <c r="K289" s="1"/>
  <c r="H289"/>
  <c r="G289"/>
  <c r="AK288"/>
  <c r="AH288"/>
  <c r="AG288"/>
  <c r="L288"/>
  <c r="J288"/>
  <c r="K288" s="1"/>
  <c r="H288"/>
  <c r="G288"/>
  <c r="AK287"/>
  <c r="AH287"/>
  <c r="AG287"/>
  <c r="L287"/>
  <c r="J287"/>
  <c r="K287" s="1"/>
  <c r="H287"/>
  <c r="G287"/>
  <c r="AK286"/>
  <c r="AH286"/>
  <c r="AG286"/>
  <c r="L286"/>
  <c r="J286"/>
  <c r="K286" s="1"/>
  <c r="H286"/>
  <c r="G286"/>
  <c r="AK285"/>
  <c r="AH285"/>
  <c r="AG285"/>
  <c r="L285"/>
  <c r="J285"/>
  <c r="K285" s="1"/>
  <c r="H285"/>
  <c r="G285"/>
  <c r="AK284"/>
  <c r="AH284"/>
  <c r="AG284"/>
  <c r="L284"/>
  <c r="J284"/>
  <c r="K284" s="1"/>
  <c r="H284"/>
  <c r="G284"/>
  <c r="AK283"/>
  <c r="AH283"/>
  <c r="AG283"/>
  <c r="L283"/>
  <c r="J283"/>
  <c r="K283" s="1"/>
  <c r="H283"/>
  <c r="G283"/>
  <c r="AK282"/>
  <c r="AH282"/>
  <c r="AG282"/>
  <c r="L282"/>
  <c r="J282"/>
  <c r="K282" s="1"/>
  <c r="H282"/>
  <c r="G282"/>
  <c r="AK281"/>
  <c r="AH281"/>
  <c r="AG281"/>
  <c r="L281"/>
  <c r="J281"/>
  <c r="K281" s="1"/>
  <c r="H281"/>
  <c r="G281"/>
  <c r="AK280"/>
  <c r="AH280"/>
  <c r="AG280"/>
  <c r="L280"/>
  <c r="J280"/>
  <c r="K280" s="1"/>
  <c r="H280"/>
  <c r="G280"/>
  <c r="AK279"/>
  <c r="AH279"/>
  <c r="AG279"/>
  <c r="L279"/>
  <c r="J279"/>
  <c r="K279" s="1"/>
  <c r="H279"/>
  <c r="G279"/>
  <c r="AK278"/>
  <c r="AH278"/>
  <c r="AG278"/>
  <c r="L278"/>
  <c r="J278"/>
  <c r="K278" s="1"/>
  <c r="H278"/>
  <c r="G278"/>
  <c r="AK277"/>
  <c r="AH277"/>
  <c r="AG277"/>
  <c r="L277"/>
  <c r="J277"/>
  <c r="K277" s="1"/>
  <c r="H277"/>
  <c r="G277"/>
  <c r="AK276"/>
  <c r="AH276"/>
  <c r="AG276"/>
  <c r="L276"/>
  <c r="J276"/>
  <c r="K276" s="1"/>
  <c r="H276"/>
  <c r="G276"/>
  <c r="AK275"/>
  <c r="AH275"/>
  <c r="AG275"/>
  <c r="L275"/>
  <c r="J275"/>
  <c r="K275" s="1"/>
  <c r="H275"/>
  <c r="G275"/>
  <c r="AK274"/>
  <c r="AH274"/>
  <c r="AG274"/>
  <c r="L274"/>
  <c r="J274"/>
  <c r="K274" s="1"/>
  <c r="H274"/>
  <c r="G274"/>
  <c r="AK273"/>
  <c r="AH273"/>
  <c r="AG273"/>
  <c r="L273"/>
  <c r="J273"/>
  <c r="K273" s="1"/>
  <c r="H273"/>
  <c r="G273"/>
  <c r="AK272"/>
  <c r="AH272"/>
  <c r="AG272"/>
  <c r="L272"/>
  <c r="J272"/>
  <c r="K272" s="1"/>
  <c r="H272"/>
  <c r="G272"/>
  <c r="AK271"/>
  <c r="AH271"/>
  <c r="AG271"/>
  <c r="L271"/>
  <c r="J271"/>
  <c r="K271" s="1"/>
  <c r="H271"/>
  <c r="G271"/>
  <c r="AK270"/>
  <c r="AH270"/>
  <c r="AG270"/>
  <c r="L270"/>
  <c r="J270"/>
  <c r="K270" s="1"/>
  <c r="H270"/>
  <c r="G270"/>
  <c r="AK269"/>
  <c r="AH269"/>
  <c r="AG269"/>
  <c r="L269"/>
  <c r="J269"/>
  <c r="K269" s="1"/>
  <c r="H269"/>
  <c r="G269"/>
  <c r="AK268"/>
  <c r="AH268"/>
  <c r="AG268"/>
  <c r="L268"/>
  <c r="J268"/>
  <c r="K268" s="1"/>
  <c r="H268"/>
  <c r="G268"/>
  <c r="AK267"/>
  <c r="AH267"/>
  <c r="AG267"/>
  <c r="L267"/>
  <c r="J267"/>
  <c r="K267" s="1"/>
  <c r="H267"/>
  <c r="G267"/>
  <c r="AK266"/>
  <c r="AH266"/>
  <c r="AG266"/>
  <c r="L266"/>
  <c r="J266"/>
  <c r="K266" s="1"/>
  <c r="H266"/>
  <c r="G266"/>
  <c r="AK265"/>
  <c r="AH265"/>
  <c r="AG265"/>
  <c r="L265"/>
  <c r="J265"/>
  <c r="K265" s="1"/>
  <c r="H265"/>
  <c r="G265"/>
  <c r="AK264"/>
  <c r="AH264"/>
  <c r="AG264"/>
  <c r="L264"/>
  <c r="J264"/>
  <c r="K264" s="1"/>
  <c r="H264"/>
  <c r="G264"/>
  <c r="AK263"/>
  <c r="AH263"/>
  <c r="AG263"/>
  <c r="L263"/>
  <c r="J263"/>
  <c r="K263" s="1"/>
  <c r="H263"/>
  <c r="G263"/>
  <c r="AK262"/>
  <c r="AH262"/>
  <c r="AG262"/>
  <c r="L262"/>
  <c r="J262"/>
  <c r="K262" s="1"/>
  <c r="H262"/>
  <c r="G262"/>
  <c r="AK261"/>
  <c r="AH261"/>
  <c r="AG261"/>
  <c r="L261"/>
  <c r="J261"/>
  <c r="K261" s="1"/>
  <c r="H261"/>
  <c r="G261"/>
  <c r="AK260"/>
  <c r="AH260"/>
  <c r="AG260"/>
  <c r="L260"/>
  <c r="J260"/>
  <c r="K260" s="1"/>
  <c r="H260"/>
  <c r="G260"/>
  <c r="AK259"/>
  <c r="AH259"/>
  <c r="AG259"/>
  <c r="L259"/>
  <c r="J259"/>
  <c r="K259" s="1"/>
  <c r="H259"/>
  <c r="G259"/>
  <c r="AK258"/>
  <c r="AH258"/>
  <c r="AG258"/>
  <c r="L258"/>
  <c r="J258"/>
  <c r="K258" s="1"/>
  <c r="H258"/>
  <c r="G258"/>
  <c r="AK257"/>
  <c r="AH257"/>
  <c r="AG257"/>
  <c r="L257"/>
  <c r="J257"/>
  <c r="K257" s="1"/>
  <c r="H257"/>
  <c r="G257"/>
  <c r="AK256"/>
  <c r="AH256"/>
  <c r="AG256"/>
  <c r="L256"/>
  <c r="J256"/>
  <c r="K256" s="1"/>
  <c r="H256"/>
  <c r="G256"/>
  <c r="AK255"/>
  <c r="AH255"/>
  <c r="AG255"/>
  <c r="L255"/>
  <c r="J255"/>
  <c r="K255" s="1"/>
  <c r="H255"/>
  <c r="G255"/>
  <c r="AK254"/>
  <c r="AH254"/>
  <c r="AG254"/>
  <c r="L254"/>
  <c r="J254"/>
  <c r="K254" s="1"/>
  <c r="H254"/>
  <c r="G254"/>
  <c r="AK253"/>
  <c r="AH253"/>
  <c r="AG253"/>
  <c r="L253"/>
  <c r="J253"/>
  <c r="K253" s="1"/>
  <c r="H253"/>
  <c r="G253"/>
  <c r="AK252"/>
  <c r="AH252"/>
  <c r="AG252"/>
  <c r="L252"/>
  <c r="J252"/>
  <c r="K252" s="1"/>
  <c r="H252"/>
  <c r="G252"/>
  <c r="AK251"/>
  <c r="AH251"/>
  <c r="AG251"/>
  <c r="L251"/>
  <c r="J251"/>
  <c r="K251" s="1"/>
  <c r="H251"/>
  <c r="G251"/>
  <c r="AK250"/>
  <c r="AH250"/>
  <c r="AG250"/>
  <c r="L250"/>
  <c r="J250"/>
  <c r="K250" s="1"/>
  <c r="H250"/>
  <c r="G250"/>
  <c r="AK249"/>
  <c r="AH249"/>
  <c r="AG249"/>
  <c r="L249"/>
  <c r="J249"/>
  <c r="K249" s="1"/>
  <c r="H249"/>
  <c r="G249"/>
  <c r="AK248"/>
  <c r="AH248"/>
  <c r="AG248"/>
  <c r="L248"/>
  <c r="J248"/>
  <c r="K248" s="1"/>
  <c r="H248"/>
  <c r="G248"/>
  <c r="AK247"/>
  <c r="AH247"/>
  <c r="AG247"/>
  <c r="L247"/>
  <c r="J247"/>
  <c r="K247" s="1"/>
  <c r="H247"/>
  <c r="G247"/>
  <c r="AK246"/>
  <c r="AH246"/>
  <c r="AG246"/>
  <c r="L246"/>
  <c r="J246"/>
  <c r="K246" s="1"/>
  <c r="H246"/>
  <c r="G246"/>
  <c r="AK245"/>
  <c r="AH245"/>
  <c r="AG245"/>
  <c r="L245"/>
  <c r="J245"/>
  <c r="K245" s="1"/>
  <c r="H245"/>
  <c r="G245"/>
  <c r="AK244"/>
  <c r="AH244"/>
  <c r="AG244"/>
  <c r="L244"/>
  <c r="J244"/>
  <c r="K244" s="1"/>
  <c r="H244"/>
  <c r="G244"/>
  <c r="AK243"/>
  <c r="AH243"/>
  <c r="AG243"/>
  <c r="L243"/>
  <c r="J243"/>
  <c r="K243" s="1"/>
  <c r="H243"/>
  <c r="G243"/>
  <c r="AK242"/>
  <c r="AH242"/>
  <c r="AG242"/>
  <c r="L242"/>
  <c r="J242"/>
  <c r="K242" s="1"/>
  <c r="H242"/>
  <c r="G242"/>
  <c r="AK241"/>
  <c r="AH241"/>
  <c r="AG241"/>
  <c r="L241"/>
  <c r="J241"/>
  <c r="K241" s="1"/>
  <c r="H241"/>
  <c r="G241"/>
  <c r="AK240"/>
  <c r="AH240"/>
  <c r="AG240"/>
  <c r="L240"/>
  <c r="J240"/>
  <c r="K240" s="1"/>
  <c r="H240"/>
  <c r="G240"/>
  <c r="AK239"/>
  <c r="AH239"/>
  <c r="AG239"/>
  <c r="L239"/>
  <c r="J239"/>
  <c r="K239" s="1"/>
  <c r="H239"/>
  <c r="G239"/>
  <c r="AK238"/>
  <c r="AH238"/>
  <c r="AG238"/>
  <c r="L238"/>
  <c r="J238"/>
  <c r="K238" s="1"/>
  <c r="H238"/>
  <c r="G238"/>
  <c r="AK237"/>
  <c r="AH237"/>
  <c r="AG237"/>
  <c r="L237"/>
  <c r="J237"/>
  <c r="K237" s="1"/>
  <c r="H237"/>
  <c r="G237"/>
  <c r="AK236"/>
  <c r="AH236"/>
  <c r="AG236"/>
  <c r="L236"/>
  <c r="J236"/>
  <c r="K236" s="1"/>
  <c r="H236"/>
  <c r="G236"/>
  <c r="AK235"/>
  <c r="AH235"/>
  <c r="AG235"/>
  <c r="L235"/>
  <c r="J235"/>
  <c r="K235" s="1"/>
  <c r="H235"/>
  <c r="G235"/>
  <c r="AK234"/>
  <c r="AH234"/>
  <c r="AG234"/>
  <c r="L234"/>
  <c r="J234"/>
  <c r="K234" s="1"/>
  <c r="H234"/>
  <c r="G234"/>
  <c r="AK233"/>
  <c r="AH233"/>
  <c r="AG233"/>
  <c r="L233"/>
  <c r="J233"/>
  <c r="K233" s="1"/>
  <c r="H233"/>
  <c r="G233"/>
  <c r="AK232"/>
  <c r="AH232"/>
  <c r="AG232"/>
  <c r="L232"/>
  <c r="J232"/>
  <c r="K232" s="1"/>
  <c r="H232"/>
  <c r="G232"/>
  <c r="AK231"/>
  <c r="AH231"/>
  <c r="AG231"/>
  <c r="L231"/>
  <c r="J231"/>
  <c r="K231" s="1"/>
  <c r="H231"/>
  <c r="G231"/>
  <c r="AK230"/>
  <c r="AH230"/>
  <c r="AG230"/>
  <c r="L230"/>
  <c r="J230"/>
  <c r="K230" s="1"/>
  <c r="H230"/>
  <c r="G230"/>
  <c r="AK229"/>
  <c r="AH229"/>
  <c r="AG229"/>
  <c r="L229"/>
  <c r="J229"/>
  <c r="K229" s="1"/>
  <c r="H229"/>
  <c r="G229"/>
  <c r="AK228"/>
  <c r="AH228"/>
  <c r="AG228"/>
  <c r="L228"/>
  <c r="J228"/>
  <c r="K228" s="1"/>
  <c r="H228"/>
  <c r="G228"/>
  <c r="AK227"/>
  <c r="AH227"/>
  <c r="AG227"/>
  <c r="L227"/>
  <c r="J227"/>
  <c r="K227" s="1"/>
  <c r="H227"/>
  <c r="G227"/>
  <c r="AK226"/>
  <c r="AH226"/>
  <c r="AG226"/>
  <c r="L226"/>
  <c r="J226"/>
  <c r="K226" s="1"/>
  <c r="H226"/>
  <c r="G226"/>
  <c r="AK225"/>
  <c r="AH225"/>
  <c r="AG225"/>
  <c r="L225"/>
  <c r="J225"/>
  <c r="K225" s="1"/>
  <c r="H225"/>
  <c r="G225"/>
  <c r="AK224"/>
  <c r="AH224"/>
  <c r="AG224"/>
  <c r="L224"/>
  <c r="J224"/>
  <c r="K224" s="1"/>
  <c r="H224"/>
  <c r="G224"/>
  <c r="AK223"/>
  <c r="AH223"/>
  <c r="AG223"/>
  <c r="L223"/>
  <c r="J223"/>
  <c r="K223" s="1"/>
  <c r="H223"/>
  <c r="G223"/>
  <c r="AK222"/>
  <c r="AH222"/>
  <c r="AG222"/>
  <c r="L222"/>
  <c r="J222"/>
  <c r="K222" s="1"/>
  <c r="H222"/>
  <c r="G222"/>
  <c r="AK221"/>
  <c r="AH221"/>
  <c r="AG221"/>
  <c r="L221"/>
  <c r="J221"/>
  <c r="K221" s="1"/>
  <c r="H221"/>
  <c r="G221"/>
  <c r="AK220"/>
  <c r="AH220"/>
  <c r="AG220"/>
  <c r="L220"/>
  <c r="J220"/>
  <c r="K220" s="1"/>
  <c r="H220"/>
  <c r="G220"/>
  <c r="AK219"/>
  <c r="AH219"/>
  <c r="AG219"/>
  <c r="L219"/>
  <c r="J219"/>
  <c r="K219" s="1"/>
  <c r="H219"/>
  <c r="G219"/>
  <c r="AK218"/>
  <c r="AH218"/>
  <c r="AG218"/>
  <c r="L218"/>
  <c r="J218"/>
  <c r="K218" s="1"/>
  <c r="H218"/>
  <c r="G218"/>
  <c r="AK217"/>
  <c r="AH217"/>
  <c r="AG217"/>
  <c r="L217"/>
  <c r="J217"/>
  <c r="K217" s="1"/>
  <c r="H217"/>
  <c r="G217"/>
  <c r="AK216"/>
  <c r="AH216"/>
  <c r="AG216"/>
  <c r="L216"/>
  <c r="J216"/>
  <c r="K216" s="1"/>
  <c r="H216"/>
  <c r="G216"/>
  <c r="AK215"/>
  <c r="AG215"/>
  <c r="AH215" s="1"/>
  <c r="L215"/>
  <c r="K215"/>
  <c r="J215"/>
  <c r="H215"/>
  <c r="G215"/>
  <c r="CB214"/>
  <c r="CA214"/>
  <c r="BZ214"/>
  <c r="BY214"/>
  <c r="AK214"/>
  <c r="AG214"/>
  <c r="AH214" s="1"/>
  <c r="L214"/>
  <c r="K214"/>
  <c r="J214"/>
  <c r="H214"/>
  <c r="G214"/>
  <c r="CB213"/>
  <c r="CA213"/>
  <c r="BZ213"/>
  <c r="BY213"/>
  <c r="AK213"/>
  <c r="AG213"/>
  <c r="AH213" s="1"/>
  <c r="L213"/>
  <c r="K213"/>
  <c r="J213"/>
  <c r="H213"/>
  <c r="G213"/>
  <c r="CB212"/>
  <c r="CA212"/>
  <c r="BZ212"/>
  <c r="BY212"/>
  <c r="AK212"/>
  <c r="AG212"/>
  <c r="AH212" s="1"/>
  <c r="L212"/>
  <c r="K212"/>
  <c r="J212"/>
  <c r="H212"/>
  <c r="G212"/>
  <c r="CB211"/>
  <c r="CA211"/>
  <c r="BZ211"/>
  <c r="BY211"/>
  <c r="AK211"/>
  <c r="AG211"/>
  <c r="AH211" s="1"/>
  <c r="L211"/>
  <c r="K211"/>
  <c r="J211"/>
  <c r="H211"/>
  <c r="G211"/>
  <c r="CB210"/>
  <c r="CA210"/>
  <c r="BZ210"/>
  <c r="BY210"/>
  <c r="AK210"/>
  <c r="AG210"/>
  <c r="AH210" s="1"/>
  <c r="L210"/>
  <c r="K210"/>
  <c r="J210"/>
  <c r="H210"/>
  <c r="G210"/>
  <c r="CB209"/>
  <c r="CA209"/>
  <c r="BZ209"/>
  <c r="BY209"/>
  <c r="AK209"/>
  <c r="AG209"/>
  <c r="AH209" s="1"/>
  <c r="L209"/>
  <c r="K209"/>
  <c r="J209"/>
  <c r="H209"/>
  <c r="G209"/>
  <c r="CB208"/>
  <c r="CA208"/>
  <c r="BZ208"/>
  <c r="BY208"/>
  <c r="AK208"/>
  <c r="AG208"/>
  <c r="AH208" s="1"/>
  <c r="L208"/>
  <c r="J208"/>
  <c r="K208" s="1"/>
  <c r="H208"/>
  <c r="G208"/>
  <c r="CB207"/>
  <c r="CA207"/>
  <c r="BZ207"/>
  <c r="BY207"/>
  <c r="AK207"/>
  <c r="AH207"/>
  <c r="AG207"/>
  <c r="L207"/>
  <c r="J207"/>
  <c r="K207" s="1"/>
  <c r="H207"/>
  <c r="G207"/>
  <c r="CB206"/>
  <c r="CA206"/>
  <c r="BZ206"/>
  <c r="BY206"/>
  <c r="AK206"/>
  <c r="AH206"/>
  <c r="AG206"/>
  <c r="L206"/>
  <c r="J206"/>
  <c r="K206" s="1"/>
  <c r="H206"/>
  <c r="G206"/>
  <c r="CB205"/>
  <c r="CA205"/>
  <c r="BZ205"/>
  <c r="BY205"/>
  <c r="AK205"/>
  <c r="AH205"/>
  <c r="AG205"/>
  <c r="L205"/>
  <c r="J205"/>
  <c r="K205" s="1"/>
  <c r="H205"/>
  <c r="G205"/>
  <c r="CB204"/>
  <c r="CA204"/>
  <c r="BZ204"/>
  <c r="BY204"/>
  <c r="AK204"/>
  <c r="AH204"/>
  <c r="AG204"/>
  <c r="L204"/>
  <c r="J204"/>
  <c r="K204" s="1"/>
  <c r="H204"/>
  <c r="G204"/>
  <c r="CB203"/>
  <c r="CA203"/>
  <c r="BZ203"/>
  <c r="BY203"/>
  <c r="AK203"/>
  <c r="AH203"/>
  <c r="AG203"/>
  <c r="L203"/>
  <c r="J203"/>
  <c r="K203" s="1"/>
  <c r="H203"/>
  <c r="G203"/>
  <c r="CB202"/>
  <c r="CA202"/>
  <c r="BZ202"/>
  <c r="BY202"/>
  <c r="AK202"/>
  <c r="AH202"/>
  <c r="AG202"/>
  <c r="L202"/>
  <c r="J202"/>
  <c r="K202" s="1"/>
  <c r="H202"/>
  <c r="G202"/>
  <c r="CB201"/>
  <c r="CA201"/>
  <c r="BZ201"/>
  <c r="BY201"/>
  <c r="AK201"/>
  <c r="AH201"/>
  <c r="AG201"/>
  <c r="L201"/>
  <c r="J201"/>
  <c r="K201" s="1"/>
  <c r="H201"/>
  <c r="G201"/>
  <c r="CB200"/>
  <c r="CA200"/>
  <c r="BZ200"/>
  <c r="BY200"/>
  <c r="AK200"/>
  <c r="AH200"/>
  <c r="AG200"/>
  <c r="L200"/>
  <c r="J200"/>
  <c r="K200" s="1"/>
  <c r="H200"/>
  <c r="G200"/>
  <c r="CB199"/>
  <c r="CA199"/>
  <c r="BZ199"/>
  <c r="BY199"/>
  <c r="AK199"/>
  <c r="AH199"/>
  <c r="AG199"/>
  <c r="L199"/>
  <c r="J199"/>
  <c r="K199" s="1"/>
  <c r="H199"/>
  <c r="G199"/>
  <c r="CB198"/>
  <c r="CA198"/>
  <c r="BZ198"/>
  <c r="BY198"/>
  <c r="AK198"/>
  <c r="AH198"/>
  <c r="AG198"/>
  <c r="L198"/>
  <c r="J198"/>
  <c r="K198" s="1"/>
  <c r="H198"/>
  <c r="G198"/>
  <c r="CB197"/>
  <c r="CA197"/>
  <c r="BZ197"/>
  <c r="BY197"/>
  <c r="AK197"/>
  <c r="AH197"/>
  <c r="AG197"/>
  <c r="L197"/>
  <c r="J197"/>
  <c r="K197" s="1"/>
  <c r="H197"/>
  <c r="G197"/>
  <c r="CB196"/>
  <c r="CA196"/>
  <c r="BZ196"/>
  <c r="BY196"/>
  <c r="AK196"/>
  <c r="AH196"/>
  <c r="AG196"/>
  <c r="L196"/>
  <c r="J196"/>
  <c r="K196" s="1"/>
  <c r="H196"/>
  <c r="G196"/>
  <c r="CB195"/>
  <c r="CA195"/>
  <c r="BZ195"/>
  <c r="BY195"/>
  <c r="AK195"/>
  <c r="AH195"/>
  <c r="AG195"/>
  <c r="L195"/>
  <c r="J195"/>
  <c r="K195" s="1"/>
  <c r="H195"/>
  <c r="G195"/>
  <c r="CB194"/>
  <c r="CA194"/>
  <c r="BZ194"/>
  <c r="BY194"/>
  <c r="AK194"/>
  <c r="AH194"/>
  <c r="AG194"/>
  <c r="L194"/>
  <c r="J194"/>
  <c r="K194" s="1"/>
  <c r="H194"/>
  <c r="G194"/>
  <c r="CB193"/>
  <c r="CA193"/>
  <c r="BZ193"/>
  <c r="BY193"/>
  <c r="AK193"/>
  <c r="AH193"/>
  <c r="AG193"/>
  <c r="L193"/>
  <c r="J193"/>
  <c r="K193" s="1"/>
  <c r="H193"/>
  <c r="G193"/>
  <c r="CB192"/>
  <c r="CA192"/>
  <c r="BZ192"/>
  <c r="BY192"/>
  <c r="AK192"/>
  <c r="AH192"/>
  <c r="AG192"/>
  <c r="L192"/>
  <c r="J192"/>
  <c r="K192" s="1"/>
  <c r="H192"/>
  <c r="G192"/>
  <c r="CB191"/>
  <c r="CA191"/>
  <c r="BZ191"/>
  <c r="BY191"/>
  <c r="AK191"/>
  <c r="AH191"/>
  <c r="AG191"/>
  <c r="L191"/>
  <c r="J191"/>
  <c r="K191" s="1"/>
  <c r="H191"/>
  <c r="G191"/>
  <c r="CB190"/>
  <c r="CA190"/>
  <c r="BZ190"/>
  <c r="BY190"/>
  <c r="AK190"/>
  <c r="AH190"/>
  <c r="AG190"/>
  <c r="L190"/>
  <c r="J190"/>
  <c r="K190" s="1"/>
  <c r="H190"/>
  <c r="G190"/>
  <c r="CB189"/>
  <c r="CA189"/>
  <c r="BZ189"/>
  <c r="BY189"/>
  <c r="AK189"/>
  <c r="AH189"/>
  <c r="AG189"/>
  <c r="L189"/>
  <c r="J189"/>
  <c r="K189" s="1"/>
  <c r="H189"/>
  <c r="G189"/>
  <c r="CB188"/>
  <c r="CA188"/>
  <c r="BZ188"/>
  <c r="BY188"/>
  <c r="AK188"/>
  <c r="AH188"/>
  <c r="AG188"/>
  <c r="L188"/>
  <c r="J188"/>
  <c r="K188" s="1"/>
  <c r="H188"/>
  <c r="G188"/>
  <c r="CB187"/>
  <c r="CA187"/>
  <c r="BZ187"/>
  <c r="BY187"/>
  <c r="AK187"/>
  <c r="AH187"/>
  <c r="AG187"/>
  <c r="L187"/>
  <c r="J187"/>
  <c r="K187" s="1"/>
  <c r="H187"/>
  <c r="G187"/>
  <c r="CA186"/>
  <c r="BZ186"/>
  <c r="BY186"/>
  <c r="AK186"/>
  <c r="AH186"/>
  <c r="AG186"/>
  <c r="L186"/>
  <c r="J186"/>
  <c r="K186" s="1"/>
  <c r="H186"/>
  <c r="G186"/>
  <c r="CB185"/>
  <c r="CA185"/>
  <c r="BZ185"/>
  <c r="BY185"/>
  <c r="AK185"/>
  <c r="AH185"/>
  <c r="AG185"/>
  <c r="L185"/>
  <c r="J185"/>
  <c r="K185" s="1"/>
  <c r="H185"/>
  <c r="G185"/>
  <c r="CA184"/>
  <c r="BZ184"/>
  <c r="BY184"/>
  <c r="AK184"/>
  <c r="AH184"/>
  <c r="AG184"/>
  <c r="L184"/>
  <c r="J184"/>
  <c r="K184" s="1"/>
  <c r="H184"/>
  <c r="G184"/>
  <c r="CA183"/>
  <c r="BZ183"/>
  <c r="BY183"/>
  <c r="AK183"/>
  <c r="AH183"/>
  <c r="AG183"/>
  <c r="L183"/>
  <c r="J183"/>
  <c r="K183" s="1"/>
  <c r="H183"/>
  <c r="G183"/>
  <c r="CB182"/>
  <c r="CA182"/>
  <c r="BZ182"/>
  <c r="BY182"/>
  <c r="AK182"/>
  <c r="AH182"/>
  <c r="AG182"/>
  <c r="L182"/>
  <c r="J182"/>
  <c r="K182" s="1"/>
  <c r="H182"/>
  <c r="G182"/>
  <c r="CB181"/>
  <c r="CA181"/>
  <c r="BZ181"/>
  <c r="BY181"/>
  <c r="AK181"/>
  <c r="AH181"/>
  <c r="AG181"/>
  <c r="L181"/>
  <c r="J181"/>
  <c r="K181" s="1"/>
  <c r="H181"/>
  <c r="G181"/>
  <c r="CB180"/>
  <c r="CA180"/>
  <c r="BZ180"/>
  <c r="BY180"/>
  <c r="AK180"/>
  <c r="AH180"/>
  <c r="AG180"/>
  <c r="L180"/>
  <c r="J180"/>
  <c r="K180" s="1"/>
  <c r="H180"/>
  <c r="G180"/>
  <c r="CB179"/>
  <c r="CA179"/>
  <c r="BZ179"/>
  <c r="BY179"/>
  <c r="AK179"/>
  <c r="AH179"/>
  <c r="AG179"/>
  <c r="L179"/>
  <c r="J179"/>
  <c r="K179" s="1"/>
  <c r="H179"/>
  <c r="G179"/>
  <c r="CB178"/>
  <c r="CA178"/>
  <c r="BZ178"/>
  <c r="BY178"/>
  <c r="AK178"/>
  <c r="AH178"/>
  <c r="AG178"/>
  <c r="L178"/>
  <c r="J178"/>
  <c r="K178" s="1"/>
  <c r="H178"/>
  <c r="G178"/>
  <c r="CB177"/>
  <c r="CA177"/>
  <c r="BZ177"/>
  <c r="BY177"/>
  <c r="AK177"/>
  <c r="AH177"/>
  <c r="AG177"/>
  <c r="L177"/>
  <c r="J177"/>
  <c r="K177" s="1"/>
  <c r="H177"/>
  <c r="G177"/>
  <c r="CB176"/>
  <c r="CA176"/>
  <c r="BZ176"/>
  <c r="BY176"/>
  <c r="AK176"/>
  <c r="AH176"/>
  <c r="AG176"/>
  <c r="L176"/>
  <c r="J176"/>
  <c r="K176" s="1"/>
  <c r="H176"/>
  <c r="G176"/>
  <c r="CB175"/>
  <c r="CA175"/>
  <c r="BZ175"/>
  <c r="BY175"/>
  <c r="AK175"/>
  <c r="AH175"/>
  <c r="AG175"/>
  <c r="L175"/>
  <c r="J175"/>
  <c r="K175" s="1"/>
  <c r="H175"/>
  <c r="CB151" s="1"/>
  <c r="G175"/>
  <c r="CB174"/>
  <c r="CA174"/>
  <c r="BZ174"/>
  <c r="BY174"/>
  <c r="AK174"/>
  <c r="AH174"/>
  <c r="AG174"/>
  <c r="L174"/>
  <c r="J174"/>
  <c r="K174" s="1"/>
  <c r="H174"/>
  <c r="G174"/>
  <c r="CB173"/>
  <c r="CA173"/>
  <c r="BZ173"/>
  <c r="BY173"/>
  <c r="AK173"/>
  <c r="AH173"/>
  <c r="AG173"/>
  <c r="L173"/>
  <c r="J173"/>
  <c r="K173" s="1"/>
  <c r="H173"/>
  <c r="G173"/>
  <c r="CB172"/>
  <c r="CA172"/>
  <c r="BZ172"/>
  <c r="BY172"/>
  <c r="AK172"/>
  <c r="AH172"/>
  <c r="AG172"/>
  <c r="L172"/>
  <c r="J172"/>
  <c r="K172" s="1"/>
  <c r="H172"/>
  <c r="G172"/>
  <c r="CB171"/>
  <c r="CA171"/>
  <c r="BZ171"/>
  <c r="BY171"/>
  <c r="AK171"/>
  <c r="AH171"/>
  <c r="AG171"/>
  <c r="L171"/>
  <c r="J171"/>
  <c r="K171" s="1"/>
  <c r="H171"/>
  <c r="G171"/>
  <c r="CB170"/>
  <c r="CA170"/>
  <c r="BZ170"/>
  <c r="BY170"/>
  <c r="AK170"/>
  <c r="AH170"/>
  <c r="AG170"/>
  <c r="L170"/>
  <c r="J170"/>
  <c r="K170" s="1"/>
  <c r="H170"/>
  <c r="G170"/>
  <c r="CB169"/>
  <c r="CA169"/>
  <c r="BZ169"/>
  <c r="BY169"/>
  <c r="AK169"/>
  <c r="AH169"/>
  <c r="AG169"/>
  <c r="L169"/>
  <c r="J169"/>
  <c r="K169" s="1"/>
  <c r="H169"/>
  <c r="G169"/>
  <c r="CB168"/>
  <c r="CA168"/>
  <c r="BZ168"/>
  <c r="BY168"/>
  <c r="AK168"/>
  <c r="AH168"/>
  <c r="AG168"/>
  <c r="L168"/>
  <c r="J168"/>
  <c r="K168" s="1"/>
  <c r="H168"/>
  <c r="G168"/>
  <c r="CB167"/>
  <c r="CA167"/>
  <c r="BZ167"/>
  <c r="BY167"/>
  <c r="AK167"/>
  <c r="AH167"/>
  <c r="AG167"/>
  <c r="L167"/>
  <c r="J167"/>
  <c r="K167" s="1"/>
  <c r="H167"/>
  <c r="G167"/>
  <c r="CB166"/>
  <c r="CA166"/>
  <c r="BZ166"/>
  <c r="BY166"/>
  <c r="AK166"/>
  <c r="AH166"/>
  <c r="AG166"/>
  <c r="L166"/>
  <c r="J166"/>
  <c r="K166" s="1"/>
  <c r="H166"/>
  <c r="G166"/>
  <c r="CB165"/>
  <c r="CA165"/>
  <c r="BZ165"/>
  <c r="BY165"/>
  <c r="AK165"/>
  <c r="AH165"/>
  <c r="AG165"/>
  <c r="L165"/>
  <c r="J165"/>
  <c r="K165" s="1"/>
  <c r="H165"/>
  <c r="G165"/>
  <c r="CB164"/>
  <c r="CA164"/>
  <c r="BZ164"/>
  <c r="BY164"/>
  <c r="AK164"/>
  <c r="AH164"/>
  <c r="AG164"/>
  <c r="L164"/>
  <c r="J164"/>
  <c r="K164" s="1"/>
  <c r="H164"/>
  <c r="G164"/>
  <c r="CB163"/>
  <c r="CA163"/>
  <c r="BZ163"/>
  <c r="BY163"/>
  <c r="AK163"/>
  <c r="AH163"/>
  <c r="AG163"/>
  <c r="L163"/>
  <c r="J163"/>
  <c r="K163" s="1"/>
  <c r="H163"/>
  <c r="G163"/>
  <c r="CB162"/>
  <c r="CA162"/>
  <c r="BZ162"/>
  <c r="BY162"/>
  <c r="AK162"/>
  <c r="AH162"/>
  <c r="AG162"/>
  <c r="L162"/>
  <c r="J162"/>
  <c r="K162" s="1"/>
  <c r="H162"/>
  <c r="G162"/>
  <c r="CB161"/>
  <c r="CA161"/>
  <c r="BZ161"/>
  <c r="BY161"/>
  <c r="AK161"/>
  <c r="AH161"/>
  <c r="AG161"/>
  <c r="L161"/>
  <c r="J161"/>
  <c r="K161" s="1"/>
  <c r="H161"/>
  <c r="G161"/>
  <c r="CB160"/>
  <c r="CA160"/>
  <c r="BZ160"/>
  <c r="BY160"/>
  <c r="AK160"/>
  <c r="AH160"/>
  <c r="AG160"/>
  <c r="L160"/>
  <c r="J160"/>
  <c r="K160" s="1"/>
  <c r="H160"/>
  <c r="G160"/>
  <c r="CB159"/>
  <c r="CA159"/>
  <c r="BZ159"/>
  <c r="BY159"/>
  <c r="AK159"/>
  <c r="AH159"/>
  <c r="AG159"/>
  <c r="L159"/>
  <c r="J159"/>
  <c r="K159" s="1"/>
  <c r="H159"/>
  <c r="G159"/>
  <c r="CB158"/>
  <c r="CA158"/>
  <c r="BZ158"/>
  <c r="BY158"/>
  <c r="AK158"/>
  <c r="AH158"/>
  <c r="AG158"/>
  <c r="L158"/>
  <c r="J158"/>
  <c r="K158" s="1"/>
  <c r="H158"/>
  <c r="G158"/>
  <c r="CB157"/>
  <c r="CA157"/>
  <c r="BZ157"/>
  <c r="BY157"/>
  <c r="AK157"/>
  <c r="AH157"/>
  <c r="AG157"/>
  <c r="L157"/>
  <c r="J157"/>
  <c r="K157" s="1"/>
  <c r="H157"/>
  <c r="CB183" s="1"/>
  <c r="G157"/>
  <c r="CA156"/>
  <c r="BZ156"/>
  <c r="BY156"/>
  <c r="AK156"/>
  <c r="AH156"/>
  <c r="AG156"/>
  <c r="L156"/>
  <c r="J156"/>
  <c r="K156" s="1"/>
  <c r="H156"/>
  <c r="CB150" s="1"/>
  <c r="G156"/>
  <c r="CA155"/>
  <c r="BZ155"/>
  <c r="BY155"/>
  <c r="AK155"/>
  <c r="AH155"/>
  <c r="AG155"/>
  <c r="L155"/>
  <c r="J155"/>
  <c r="K155" s="1"/>
  <c r="H155"/>
  <c r="G155"/>
  <c r="CA154"/>
  <c r="BZ154"/>
  <c r="BY154"/>
  <c r="AK154"/>
  <c r="AH154"/>
  <c r="AG154"/>
  <c r="L154"/>
  <c r="J154"/>
  <c r="K154" s="1"/>
  <c r="H154"/>
  <c r="G154"/>
  <c r="BZ153"/>
  <c r="BY153"/>
  <c r="AK153"/>
  <c r="AH153"/>
  <c r="AG153"/>
  <c r="L153"/>
  <c r="J153"/>
  <c r="K153" s="1"/>
  <c r="H153"/>
  <c r="G153"/>
  <c r="BZ152"/>
  <c r="BY152"/>
  <c r="AK152"/>
  <c r="AH152"/>
  <c r="AG152"/>
  <c r="L152"/>
  <c r="J152"/>
  <c r="K152" s="1"/>
  <c r="H152"/>
  <c r="G152"/>
  <c r="CA151"/>
  <c r="BZ151"/>
  <c r="BY151"/>
  <c r="AK151"/>
  <c r="AH151"/>
  <c r="AG151"/>
  <c r="L151"/>
  <c r="J151"/>
  <c r="K151" s="1"/>
  <c r="H151"/>
  <c r="G151"/>
  <c r="CA150"/>
  <c r="BZ150"/>
  <c r="BY150"/>
  <c r="AK150"/>
  <c r="AH150"/>
  <c r="AG150"/>
  <c r="L150"/>
  <c r="J150"/>
  <c r="K150" s="1"/>
  <c r="H150"/>
  <c r="G150"/>
  <c r="BZ149"/>
  <c r="BY149"/>
  <c r="AK149"/>
  <c r="AH149"/>
  <c r="AG149"/>
  <c r="L149"/>
  <c r="J149"/>
  <c r="K149" s="1"/>
  <c r="H149"/>
  <c r="G149"/>
  <c r="BZ148"/>
  <c r="BY148"/>
  <c r="AK148"/>
  <c r="AH148"/>
  <c r="AG148"/>
  <c r="L148"/>
  <c r="J148"/>
  <c r="K148" s="1"/>
  <c r="H148"/>
  <c r="G148"/>
  <c r="BZ147"/>
  <c r="BY147"/>
  <c r="AK147"/>
  <c r="AH147"/>
  <c r="AG147"/>
  <c r="L147"/>
  <c r="J147"/>
  <c r="K147" s="1"/>
  <c r="H147"/>
  <c r="G147"/>
  <c r="BZ146"/>
  <c r="BY146"/>
  <c r="AK146"/>
  <c r="AH146"/>
  <c r="AG146"/>
  <c r="L146"/>
  <c r="J146"/>
  <c r="K146" s="1"/>
  <c r="H146"/>
  <c r="G146"/>
  <c r="CB145"/>
  <c r="CA145"/>
  <c r="BZ145"/>
  <c r="BY145"/>
  <c r="AK145"/>
  <c r="AH145"/>
  <c r="AG145"/>
  <c r="L145"/>
  <c r="J145"/>
  <c r="K145" s="1"/>
  <c r="H145"/>
  <c r="G145"/>
  <c r="CB144"/>
  <c r="CA144"/>
  <c r="BZ144"/>
  <c r="BY144"/>
  <c r="AK144"/>
  <c r="AH144"/>
  <c r="AG144"/>
  <c r="L144"/>
  <c r="J144"/>
  <c r="K144" s="1"/>
  <c r="H144"/>
  <c r="G144"/>
  <c r="CB143"/>
  <c r="CA143"/>
  <c r="BZ143"/>
  <c r="BY143"/>
  <c r="AK143"/>
  <c r="AH143"/>
  <c r="AG143"/>
  <c r="L143"/>
  <c r="J143"/>
  <c r="K143" s="1"/>
  <c r="H143"/>
  <c r="G143"/>
  <c r="CB142"/>
  <c r="CA142"/>
  <c r="BZ142"/>
  <c r="BY142"/>
  <c r="AK142"/>
  <c r="AH142"/>
  <c r="AG142"/>
  <c r="L142"/>
  <c r="J142"/>
  <c r="K142" s="1"/>
  <c r="H142"/>
  <c r="G142"/>
  <c r="CB141"/>
  <c r="CA141"/>
  <c r="BZ141"/>
  <c r="BY141"/>
  <c r="AK141"/>
  <c r="AH141"/>
  <c r="AG141"/>
  <c r="L141"/>
  <c r="J141"/>
  <c r="K141" s="1"/>
  <c r="H141"/>
  <c r="G141"/>
  <c r="CB140"/>
  <c r="CA140"/>
  <c r="BZ140"/>
  <c r="BY140"/>
  <c r="AK140"/>
  <c r="AH140"/>
  <c r="AG140"/>
  <c r="L140"/>
  <c r="J140"/>
  <c r="K140" s="1"/>
  <c r="H140"/>
  <c r="G140"/>
  <c r="CB139"/>
  <c r="CA139"/>
  <c r="BZ139"/>
  <c r="BY139"/>
  <c r="AK139"/>
  <c r="AH139"/>
  <c r="AG139"/>
  <c r="L139"/>
  <c r="J139"/>
  <c r="K139" s="1"/>
  <c r="H139"/>
  <c r="G139"/>
  <c r="CB138"/>
  <c r="CA138"/>
  <c r="BZ138"/>
  <c r="BY138"/>
  <c r="AK138"/>
  <c r="AH138"/>
  <c r="AG138"/>
  <c r="L138"/>
  <c r="J138"/>
  <c r="K138" s="1"/>
  <c r="H138"/>
  <c r="G138"/>
  <c r="CB137"/>
  <c r="CA137"/>
  <c r="BZ137"/>
  <c r="BY137"/>
  <c r="AK137"/>
  <c r="AH137"/>
  <c r="AG137"/>
  <c r="L137"/>
  <c r="J137"/>
  <c r="K137" s="1"/>
  <c r="H137"/>
  <c r="G137"/>
  <c r="CB136"/>
  <c r="CA136"/>
  <c r="BZ136"/>
  <c r="BY136"/>
  <c r="AK136"/>
  <c r="AH136"/>
  <c r="AG136"/>
  <c r="L136"/>
  <c r="J136"/>
  <c r="K136" s="1"/>
  <c r="H136"/>
  <c r="G136"/>
  <c r="CB135"/>
  <c r="CA135"/>
  <c r="BZ135"/>
  <c r="BY135"/>
  <c r="AK135"/>
  <c r="AH135"/>
  <c r="AG135"/>
  <c r="L135"/>
  <c r="J135"/>
  <c r="K135" s="1"/>
  <c r="H135"/>
  <c r="G135"/>
  <c r="CB134"/>
  <c r="CA134"/>
  <c r="BZ134"/>
  <c r="BY134"/>
  <c r="AK134"/>
  <c r="AH134"/>
  <c r="AG134"/>
  <c r="L134"/>
  <c r="J134"/>
  <c r="K134" s="1"/>
  <c r="H134"/>
  <c r="CB155" s="1"/>
  <c r="G134"/>
  <c r="CB133"/>
  <c r="CA133"/>
  <c r="BZ133"/>
  <c r="BY133"/>
  <c r="AK133"/>
  <c r="AH133"/>
  <c r="AG133"/>
  <c r="L133"/>
  <c r="J133"/>
  <c r="K133" s="1"/>
  <c r="H133"/>
  <c r="CB154" s="1"/>
  <c r="G133"/>
  <c r="CB132"/>
  <c r="CA132"/>
  <c r="BZ132"/>
  <c r="BY132"/>
  <c r="AK132"/>
  <c r="AH132"/>
  <c r="AG132"/>
  <c r="L132"/>
  <c r="J132"/>
  <c r="K132" s="1"/>
  <c r="H132"/>
  <c r="G132"/>
  <c r="CB131"/>
  <c r="CA131"/>
  <c r="BZ131"/>
  <c r="BY131"/>
  <c r="AK131"/>
  <c r="AH131"/>
  <c r="AG131"/>
  <c r="L131"/>
  <c r="J131"/>
  <c r="K131" s="1"/>
  <c r="H131"/>
  <c r="CB153" s="1"/>
  <c r="G131"/>
  <c r="CA153" s="1"/>
  <c r="CB130"/>
  <c r="CA130"/>
  <c r="BZ130"/>
  <c r="BY130"/>
  <c r="AK130"/>
  <c r="AH130"/>
  <c r="AG130"/>
  <c r="L130"/>
  <c r="J130"/>
  <c r="K130" s="1"/>
  <c r="H130"/>
  <c r="G130"/>
  <c r="CB129"/>
  <c r="CA129"/>
  <c r="BZ129"/>
  <c r="BY129"/>
  <c r="AK129"/>
  <c r="AH129"/>
  <c r="AG129"/>
  <c r="L129"/>
  <c r="J129"/>
  <c r="K129" s="1"/>
  <c r="H129"/>
  <c r="G129"/>
  <c r="CB128"/>
  <c r="CA128"/>
  <c r="BZ128"/>
  <c r="BY128"/>
  <c r="AK128"/>
  <c r="AH128"/>
  <c r="AG128"/>
  <c r="L128"/>
  <c r="J128"/>
  <c r="K128" s="1"/>
  <c r="H128"/>
  <c r="G128"/>
  <c r="CB127"/>
  <c r="CA127"/>
  <c r="BZ127"/>
  <c r="BY127"/>
  <c r="AK127"/>
  <c r="AH127"/>
  <c r="AG127"/>
  <c r="L127"/>
  <c r="J127"/>
  <c r="K127" s="1"/>
  <c r="H127"/>
  <c r="G127"/>
  <c r="CB126"/>
  <c r="CA126"/>
  <c r="BZ126"/>
  <c r="BY126"/>
  <c r="AK126"/>
  <c r="AH126"/>
  <c r="AG126"/>
  <c r="L126"/>
  <c r="J126"/>
  <c r="K126" s="1"/>
  <c r="H126"/>
  <c r="CB149" s="1"/>
  <c r="G126"/>
  <c r="CA149" s="1"/>
  <c r="CB125"/>
  <c r="CA125"/>
  <c r="BZ125"/>
  <c r="BY125"/>
  <c r="AK125"/>
  <c r="AH125"/>
  <c r="AG125"/>
  <c r="L125"/>
  <c r="J125"/>
  <c r="K125" s="1"/>
  <c r="H125"/>
  <c r="CB148" s="1"/>
  <c r="G125"/>
  <c r="CA148" s="1"/>
  <c r="CB124"/>
  <c r="CA124"/>
  <c r="BZ124"/>
  <c r="BY124"/>
  <c r="AK124"/>
  <c r="AH124"/>
  <c r="AG124"/>
  <c r="L124"/>
  <c r="J124"/>
  <c r="K124" s="1"/>
  <c r="H124"/>
  <c r="CB152" s="1"/>
  <c r="G124"/>
  <c r="CA152" s="1"/>
  <c r="CB123"/>
  <c r="CA123"/>
  <c r="BZ123"/>
  <c r="BY123"/>
  <c r="AK123"/>
  <c r="AH123"/>
  <c r="AG123"/>
  <c r="L123"/>
  <c r="J123"/>
  <c r="K123" s="1"/>
  <c r="H123"/>
  <c r="G123"/>
  <c r="CB122"/>
  <c r="CA122"/>
  <c r="BZ122"/>
  <c r="BY122"/>
  <c r="AK122"/>
  <c r="AH122"/>
  <c r="AG122"/>
  <c r="L122"/>
  <c r="J122"/>
  <c r="K122" s="1"/>
  <c r="H122"/>
  <c r="G122"/>
  <c r="CB121"/>
  <c r="CA121"/>
  <c r="BZ121"/>
  <c r="BY121"/>
  <c r="AK121"/>
  <c r="AH121"/>
  <c r="AG121"/>
  <c r="L121"/>
  <c r="J121"/>
  <c r="K121" s="1"/>
  <c r="H121"/>
  <c r="G121"/>
  <c r="CB120"/>
  <c r="CA120"/>
  <c r="BZ120"/>
  <c r="BY120"/>
  <c r="AK120"/>
  <c r="AH120"/>
  <c r="AG120"/>
  <c r="L120"/>
  <c r="J120"/>
  <c r="K120" s="1"/>
  <c r="H120"/>
  <c r="G120"/>
  <c r="CB119"/>
  <c r="CA119"/>
  <c r="BZ119"/>
  <c r="BY119"/>
  <c r="AK119"/>
  <c r="AH119"/>
  <c r="AG119"/>
  <c r="L119"/>
  <c r="J119"/>
  <c r="K119" s="1"/>
  <c r="H119"/>
  <c r="G119"/>
  <c r="CB118"/>
  <c r="CA118"/>
  <c r="BZ118"/>
  <c r="BY118"/>
  <c r="AK118"/>
  <c r="AH118"/>
  <c r="AG118"/>
  <c r="L118"/>
  <c r="J118"/>
  <c r="K118" s="1"/>
  <c r="H118"/>
  <c r="G118"/>
  <c r="CB117"/>
  <c r="CA117"/>
  <c r="BZ117"/>
  <c r="BY117"/>
  <c r="AK117"/>
  <c r="AH117"/>
  <c r="AG117"/>
  <c r="L117"/>
  <c r="J117"/>
  <c r="K117" s="1"/>
  <c r="H117"/>
  <c r="CB147" s="1"/>
  <c r="G117"/>
  <c r="CA147" s="1"/>
  <c r="CB116"/>
  <c r="CA116"/>
  <c r="BZ116"/>
  <c r="BY116"/>
  <c r="AK116"/>
  <c r="AH116"/>
  <c r="AG116"/>
  <c r="L116"/>
  <c r="J116"/>
  <c r="K116" s="1"/>
  <c r="H116"/>
  <c r="CB146" s="1"/>
  <c r="G116"/>
  <c r="CA146" s="1"/>
  <c r="CB115"/>
  <c r="CA115"/>
  <c r="BZ115"/>
  <c r="BY115"/>
  <c r="AK115"/>
  <c r="AH115"/>
  <c r="AG115"/>
  <c r="L115"/>
  <c r="J115"/>
  <c r="K115" s="1"/>
  <c r="H115"/>
  <c r="G115"/>
  <c r="CB114"/>
  <c r="CA114"/>
  <c r="BZ114"/>
  <c r="BY114"/>
  <c r="AK114"/>
  <c r="AH114"/>
  <c r="AG114"/>
  <c r="L114"/>
  <c r="J114"/>
  <c r="K114" s="1"/>
  <c r="H114"/>
  <c r="G114"/>
  <c r="CB113"/>
  <c r="CA113"/>
  <c r="BZ113"/>
  <c r="BY113"/>
  <c r="AK113"/>
  <c r="AH113"/>
  <c r="AG113"/>
  <c r="L113"/>
  <c r="J113"/>
  <c r="K113" s="1"/>
  <c r="H113"/>
  <c r="G113"/>
  <c r="CB112"/>
  <c r="CA112"/>
  <c r="BZ112"/>
  <c r="BY112"/>
  <c r="AK112"/>
  <c r="AH112"/>
  <c r="AG112"/>
  <c r="L112"/>
  <c r="J112"/>
  <c r="K112" s="1"/>
  <c r="H112"/>
  <c r="G112"/>
  <c r="CB111"/>
  <c r="CA111"/>
  <c r="BZ111"/>
  <c r="BY111"/>
  <c r="AK111"/>
  <c r="AH111"/>
  <c r="AG111"/>
  <c r="L111"/>
  <c r="J111"/>
  <c r="K111" s="1"/>
  <c r="H111"/>
  <c r="G111"/>
  <c r="CB110"/>
  <c r="CA110"/>
  <c r="BZ110"/>
  <c r="BY110"/>
  <c r="AK110"/>
  <c r="AH110"/>
  <c r="AG110"/>
  <c r="L110"/>
  <c r="J110"/>
  <c r="K110" s="1"/>
  <c r="H110"/>
  <c r="G110"/>
  <c r="CB109"/>
  <c r="CA109"/>
  <c r="BZ109"/>
  <c r="BY109"/>
  <c r="AK109"/>
  <c r="AG109"/>
  <c r="AH109" s="1"/>
  <c r="L109"/>
  <c r="K109"/>
  <c r="J109"/>
  <c r="H109"/>
  <c r="G109"/>
  <c r="CB108"/>
  <c r="CA108"/>
  <c r="BZ108"/>
  <c r="BY108"/>
  <c r="AK108"/>
  <c r="AG108"/>
  <c r="AH108" s="1"/>
  <c r="L108"/>
  <c r="J108"/>
  <c r="K108" s="1"/>
  <c r="H108"/>
  <c r="G108"/>
  <c r="CB107"/>
  <c r="CA107"/>
  <c r="BZ107"/>
  <c r="BY107"/>
  <c r="AK107"/>
  <c r="AH107"/>
  <c r="AG107"/>
  <c r="L107"/>
  <c r="J107"/>
  <c r="K107" s="1"/>
  <c r="H107"/>
  <c r="G107"/>
  <c r="BZ106"/>
  <c r="BY106"/>
  <c r="AK106"/>
  <c r="AH106"/>
  <c r="AG106"/>
  <c r="L106"/>
  <c r="J106"/>
  <c r="K106" s="1"/>
  <c r="H106"/>
  <c r="G106"/>
  <c r="BZ105"/>
  <c r="BY105"/>
  <c r="AK105"/>
  <c r="AH105"/>
  <c r="AG105"/>
  <c r="L105"/>
  <c r="J105"/>
  <c r="K105" s="1"/>
  <c r="H105"/>
  <c r="G105"/>
  <c r="BZ104"/>
  <c r="BY104"/>
  <c r="AK104"/>
  <c r="AH104"/>
  <c r="AG104"/>
  <c r="L104"/>
  <c r="J104"/>
  <c r="K104" s="1"/>
  <c r="H104"/>
  <c r="G104"/>
  <c r="BZ103"/>
  <c r="BY103"/>
  <c r="AK103"/>
  <c r="AH103"/>
  <c r="AG103"/>
  <c r="L103"/>
  <c r="J103"/>
  <c r="K103" s="1"/>
  <c r="H103"/>
  <c r="G103"/>
  <c r="BZ102"/>
  <c r="BY102"/>
  <c r="AK102"/>
  <c r="AH102"/>
  <c r="AG102"/>
  <c r="L102"/>
  <c r="J102"/>
  <c r="K102" s="1"/>
  <c r="H102"/>
  <c r="G102"/>
  <c r="CA101"/>
  <c r="BZ101"/>
  <c r="BY101"/>
  <c r="AK101"/>
  <c r="AH101"/>
  <c r="AG101"/>
  <c r="L101"/>
  <c r="J101"/>
  <c r="K101" s="1"/>
  <c r="H101"/>
  <c r="G101"/>
  <c r="CA100"/>
  <c r="BZ100"/>
  <c r="BY100"/>
  <c r="AK100"/>
  <c r="AH100"/>
  <c r="AG100"/>
  <c r="L100"/>
  <c r="J100"/>
  <c r="K100" s="1"/>
  <c r="H100"/>
  <c r="G100"/>
  <c r="BZ99"/>
  <c r="BY99"/>
  <c r="AK99"/>
  <c r="AH99"/>
  <c r="AG99"/>
  <c r="L99"/>
  <c r="J99"/>
  <c r="K99" s="1"/>
  <c r="H99"/>
  <c r="G99"/>
  <c r="BZ98"/>
  <c r="BY98"/>
  <c r="AK98"/>
  <c r="AH98"/>
  <c r="AG98"/>
  <c r="L98"/>
  <c r="J98"/>
  <c r="K98" s="1"/>
  <c r="H98"/>
  <c r="G98"/>
  <c r="BZ97"/>
  <c r="BY97"/>
  <c r="AK97"/>
  <c r="AH97"/>
  <c r="AG97"/>
  <c r="L97"/>
  <c r="J97"/>
  <c r="K97" s="1"/>
  <c r="H97"/>
  <c r="G97"/>
  <c r="BZ96"/>
  <c r="BY96"/>
  <c r="AK96"/>
  <c r="AH96"/>
  <c r="AG96"/>
  <c r="L96"/>
  <c r="J96"/>
  <c r="K96" s="1"/>
  <c r="H96"/>
  <c r="G96"/>
  <c r="BZ95"/>
  <c r="BY95"/>
  <c r="AK95"/>
  <c r="AH95"/>
  <c r="AG95"/>
  <c r="L95"/>
  <c r="J95"/>
  <c r="K95" s="1"/>
  <c r="H95"/>
  <c r="G95"/>
  <c r="BZ94"/>
  <c r="BY94"/>
  <c r="AK94"/>
  <c r="AH94"/>
  <c r="AG94"/>
  <c r="L94"/>
  <c r="J94"/>
  <c r="K94" s="1"/>
  <c r="H94"/>
  <c r="G94"/>
  <c r="CA106" s="1"/>
  <c r="BZ93"/>
  <c r="BY93"/>
  <c r="AK93"/>
  <c r="AH93"/>
  <c r="AG93"/>
  <c r="L93"/>
  <c r="J93"/>
  <c r="K93" s="1"/>
  <c r="H93"/>
  <c r="G93"/>
  <c r="CA105" s="1"/>
  <c r="AK92"/>
  <c r="AH92"/>
  <c r="AG92"/>
  <c r="L92"/>
  <c r="J92"/>
  <c r="K92" s="1"/>
  <c r="H92"/>
  <c r="G92"/>
  <c r="CA103" s="1"/>
  <c r="BZ91"/>
  <c r="BY91"/>
  <c r="AK91"/>
  <c r="AH91"/>
  <c r="AG91"/>
  <c r="L91"/>
  <c r="J91"/>
  <c r="K91" s="1"/>
  <c r="H91"/>
  <c r="G91"/>
  <c r="CA102" s="1"/>
  <c r="CB90"/>
  <c r="CA90"/>
  <c r="BZ90"/>
  <c r="BY90"/>
  <c r="AK90"/>
  <c r="AH90"/>
  <c r="AG90"/>
  <c r="L90"/>
  <c r="J90"/>
  <c r="K90" s="1"/>
  <c r="H90"/>
  <c r="G90"/>
  <c r="CB89"/>
  <c r="CA89"/>
  <c r="BZ89"/>
  <c r="BY89"/>
  <c r="AK89"/>
  <c r="AH89"/>
  <c r="AG89"/>
  <c r="L89"/>
  <c r="J89"/>
  <c r="K89" s="1"/>
  <c r="H89"/>
  <c r="G89"/>
  <c r="CA88"/>
  <c r="BZ88"/>
  <c r="BY88"/>
  <c r="AK88"/>
  <c r="AH88"/>
  <c r="AG88"/>
  <c r="L88"/>
  <c r="J88"/>
  <c r="K88" s="1"/>
  <c r="H88"/>
  <c r="G88"/>
  <c r="CA87"/>
  <c r="BZ87"/>
  <c r="BY87"/>
  <c r="AK87"/>
  <c r="AH87"/>
  <c r="AG87"/>
  <c r="L87"/>
  <c r="J87"/>
  <c r="K87" s="1"/>
  <c r="H87"/>
  <c r="G87"/>
  <c r="BZ86"/>
  <c r="BY86"/>
  <c r="AK86"/>
  <c r="AH86"/>
  <c r="AG86"/>
  <c r="L86"/>
  <c r="J86"/>
  <c r="K86" s="1"/>
  <c r="H86"/>
  <c r="G86"/>
  <c r="BZ85"/>
  <c r="BY85"/>
  <c r="AK85"/>
  <c r="AH85"/>
  <c r="AG85"/>
  <c r="L85"/>
  <c r="J85"/>
  <c r="K85" s="1"/>
  <c r="H85"/>
  <c r="G85"/>
  <c r="CB84"/>
  <c r="CA84"/>
  <c r="BZ84"/>
  <c r="BY84"/>
  <c r="AK84"/>
  <c r="AH84"/>
  <c r="AG84"/>
  <c r="L84"/>
  <c r="J84"/>
  <c r="K84" s="1"/>
  <c r="H84"/>
  <c r="G84"/>
  <c r="CB83"/>
  <c r="CA83"/>
  <c r="BZ83"/>
  <c r="BY83"/>
  <c r="AK83"/>
  <c r="AH83"/>
  <c r="AG83"/>
  <c r="L83"/>
  <c r="J83"/>
  <c r="K83" s="1"/>
  <c r="H83"/>
  <c r="G83"/>
  <c r="CB82"/>
  <c r="CA82"/>
  <c r="BZ82"/>
  <c r="BY82"/>
  <c r="AK82"/>
  <c r="AH82"/>
  <c r="AG82"/>
  <c r="L82"/>
  <c r="J82"/>
  <c r="K82" s="1"/>
  <c r="H82"/>
  <c r="G82"/>
  <c r="CB81"/>
  <c r="CA81"/>
  <c r="BZ81"/>
  <c r="BY81"/>
  <c r="AK81"/>
  <c r="AH81"/>
  <c r="AG81"/>
  <c r="L81"/>
  <c r="J81"/>
  <c r="K81" s="1"/>
  <c r="H81"/>
  <c r="G81"/>
  <c r="CB80"/>
  <c r="CA80"/>
  <c r="BZ80"/>
  <c r="BY80"/>
  <c r="AK80"/>
  <c r="AH80"/>
  <c r="AG80"/>
  <c r="L80"/>
  <c r="J80"/>
  <c r="K80" s="1"/>
  <c r="H80"/>
  <c r="G80"/>
  <c r="CB79"/>
  <c r="CA79"/>
  <c r="BZ79"/>
  <c r="BY79"/>
  <c r="AK79"/>
  <c r="AH79"/>
  <c r="AG79"/>
  <c r="L79"/>
  <c r="J79"/>
  <c r="K79" s="1"/>
  <c r="H79"/>
  <c r="G79"/>
  <c r="CA104" s="1"/>
  <c r="CB78"/>
  <c r="CA78"/>
  <c r="BZ78"/>
  <c r="BY78"/>
  <c r="AK78"/>
  <c r="AH78"/>
  <c r="AG78"/>
  <c r="L78"/>
  <c r="J78"/>
  <c r="K78" s="1"/>
  <c r="H78"/>
  <c r="G78"/>
  <c r="CA99" s="1"/>
  <c r="CB77"/>
  <c r="CA77"/>
  <c r="BZ77"/>
  <c r="BY77"/>
  <c r="AK77"/>
  <c r="AH77"/>
  <c r="AG77"/>
  <c r="L77"/>
  <c r="J77"/>
  <c r="K77" s="1"/>
  <c r="H77"/>
  <c r="G77"/>
  <c r="CB76"/>
  <c r="CA76"/>
  <c r="BZ76"/>
  <c r="BY76"/>
  <c r="AK76"/>
  <c r="AH76"/>
  <c r="AG76"/>
  <c r="L76"/>
  <c r="J76"/>
  <c r="K76" s="1"/>
  <c r="H76"/>
  <c r="G76"/>
  <c r="CB75"/>
  <c r="CA75"/>
  <c r="BZ75"/>
  <c r="BY75"/>
  <c r="AK75"/>
  <c r="AH75"/>
  <c r="AG75"/>
  <c r="L75"/>
  <c r="J75"/>
  <c r="K75" s="1"/>
  <c r="H75"/>
  <c r="G75"/>
  <c r="CA98" s="1"/>
  <c r="CB74"/>
  <c r="CA74"/>
  <c r="BZ74"/>
  <c r="BY74"/>
  <c r="AK74"/>
  <c r="AH74"/>
  <c r="AG74"/>
  <c r="L74"/>
  <c r="J74"/>
  <c r="K74" s="1"/>
  <c r="H74"/>
  <c r="G74"/>
  <c r="CA97" s="1"/>
  <c r="CB73"/>
  <c r="CA73"/>
  <c r="BZ73"/>
  <c r="BY73"/>
  <c r="AK73"/>
  <c r="AH73"/>
  <c r="AG73"/>
  <c r="L73"/>
  <c r="J73"/>
  <c r="K73" s="1"/>
  <c r="H73"/>
  <c r="G73"/>
  <c r="CA96" s="1"/>
  <c r="CB72"/>
  <c r="CA72"/>
  <c r="BZ72"/>
  <c r="BY72"/>
  <c r="AK72"/>
  <c r="AH72"/>
  <c r="AG72"/>
  <c r="L72"/>
  <c r="J72"/>
  <c r="K72" s="1"/>
  <c r="H72"/>
  <c r="G72"/>
  <c r="CA95" s="1"/>
  <c r="CB71"/>
  <c r="CA71"/>
  <c r="BZ71"/>
  <c r="BY71"/>
  <c r="AK71"/>
  <c r="AH71"/>
  <c r="AG71"/>
  <c r="L71"/>
  <c r="J71"/>
  <c r="K71" s="1"/>
  <c r="H71"/>
  <c r="G71"/>
  <c r="CA94" s="1"/>
  <c r="CB70"/>
  <c r="CA70"/>
  <c r="BZ70"/>
  <c r="BY70"/>
  <c r="AK70"/>
  <c r="AH70"/>
  <c r="AG70"/>
  <c r="L70"/>
  <c r="J70"/>
  <c r="K70" s="1"/>
  <c r="H70"/>
  <c r="G70"/>
  <c r="CA93" s="1"/>
  <c r="CB69"/>
  <c r="CA69"/>
  <c r="BZ69"/>
  <c r="BY69"/>
  <c r="AK69"/>
  <c r="AH69"/>
  <c r="AG69"/>
  <c r="L69"/>
  <c r="J69"/>
  <c r="K69" s="1"/>
  <c r="H69"/>
  <c r="G69"/>
  <c r="CA91" s="1"/>
  <c r="CB68"/>
  <c r="CA68"/>
  <c r="BZ68"/>
  <c r="BY68"/>
  <c r="AK68"/>
  <c r="AH68"/>
  <c r="AG68"/>
  <c r="L68"/>
  <c r="J68"/>
  <c r="K68" s="1"/>
  <c r="H68"/>
  <c r="G68"/>
  <c r="CB67"/>
  <c r="CA67"/>
  <c r="BZ67"/>
  <c r="BY67"/>
  <c r="AK67"/>
  <c r="AG67"/>
  <c r="AH67" s="1"/>
  <c r="L67"/>
  <c r="K67"/>
  <c r="J67"/>
  <c r="H67"/>
  <c r="CB86" s="1"/>
  <c r="G67"/>
  <c r="CA86" s="1"/>
  <c r="CB66"/>
  <c r="CA66"/>
  <c r="BZ66"/>
  <c r="BY66"/>
  <c r="AK66"/>
  <c r="AH66"/>
  <c r="AG66"/>
  <c r="L66"/>
  <c r="J66"/>
  <c r="K66" s="1"/>
  <c r="H66"/>
  <c r="G66"/>
  <c r="CA85" s="1"/>
  <c r="CB65"/>
  <c r="CA65"/>
  <c r="BZ65"/>
  <c r="BY65"/>
  <c r="AK65"/>
  <c r="AG65"/>
  <c r="AH65" s="1"/>
  <c r="L65"/>
  <c r="K65"/>
  <c r="J65"/>
  <c r="H65"/>
  <c r="G65"/>
  <c r="CA56" s="1"/>
  <c r="CB64"/>
  <c r="CA64"/>
  <c r="BZ64"/>
  <c r="BY64"/>
  <c r="AK64"/>
  <c r="AH64"/>
  <c r="AG64"/>
  <c r="L64"/>
  <c r="J64"/>
  <c r="K64" s="1"/>
  <c r="H64"/>
  <c r="G64"/>
  <c r="CB63"/>
  <c r="CA63"/>
  <c r="BZ63"/>
  <c r="BY63"/>
  <c r="AK63"/>
  <c r="AG63"/>
  <c r="AH63" s="1"/>
  <c r="L63"/>
  <c r="K63"/>
  <c r="J63"/>
  <c r="H63"/>
  <c r="G63"/>
  <c r="CA54" s="1"/>
  <c r="CB62"/>
  <c r="CA62"/>
  <c r="BZ62"/>
  <c r="BY62"/>
  <c r="AK62"/>
  <c r="AH62"/>
  <c r="AG62"/>
  <c r="L62"/>
  <c r="J62"/>
  <c r="K62" s="1"/>
  <c r="H62"/>
  <c r="G62"/>
  <c r="CB61"/>
  <c r="CA61"/>
  <c r="BZ61"/>
  <c r="BY61"/>
  <c r="AK61"/>
  <c r="AG61"/>
  <c r="AH61" s="1"/>
  <c r="L61"/>
  <c r="K61"/>
  <c r="J61"/>
  <c r="H61"/>
  <c r="G61"/>
  <c r="CA52" s="1"/>
  <c r="CB60"/>
  <c r="CA60"/>
  <c r="BZ60"/>
  <c r="BY60"/>
  <c r="AK60"/>
  <c r="AH60"/>
  <c r="AG60"/>
  <c r="L60"/>
  <c r="J60"/>
  <c r="K60" s="1"/>
  <c r="H60"/>
  <c r="G60"/>
  <c r="CB59"/>
  <c r="CA59"/>
  <c r="BZ59"/>
  <c r="BY59"/>
  <c r="AK59"/>
  <c r="AG59"/>
  <c r="AH59" s="1"/>
  <c r="L59"/>
  <c r="K59"/>
  <c r="J59"/>
  <c r="H59"/>
  <c r="G59"/>
  <c r="CB58"/>
  <c r="CA58"/>
  <c r="BZ58"/>
  <c r="BY58"/>
  <c r="AK58"/>
  <c r="AH58"/>
  <c r="AG58"/>
  <c r="L58"/>
  <c r="J58"/>
  <c r="K58" s="1"/>
  <c r="H58"/>
  <c r="G58"/>
  <c r="CA57"/>
  <c r="BZ57"/>
  <c r="BY57"/>
  <c r="AK57"/>
  <c r="AG57"/>
  <c r="AH57" s="1"/>
  <c r="L57"/>
  <c r="K57"/>
  <c r="J57"/>
  <c r="H57"/>
  <c r="G57"/>
  <c r="CB56"/>
  <c r="BZ56"/>
  <c r="BY56"/>
  <c r="AK56"/>
  <c r="AH56"/>
  <c r="AG56"/>
  <c r="L56"/>
  <c r="J56"/>
  <c r="K56" s="1"/>
  <c r="H56"/>
  <c r="G56"/>
  <c r="CA55"/>
  <c r="BZ55"/>
  <c r="BY55"/>
  <c r="AK55"/>
  <c r="AG55"/>
  <c r="AH55" s="1"/>
  <c r="L55"/>
  <c r="K55"/>
  <c r="J55"/>
  <c r="H55"/>
  <c r="G55"/>
  <c r="CB54"/>
  <c r="BZ54"/>
  <c r="BY54"/>
  <c r="AK54"/>
  <c r="AH54"/>
  <c r="AG54"/>
  <c r="L54"/>
  <c r="J54"/>
  <c r="K54" s="1"/>
  <c r="H54"/>
  <c r="G54"/>
  <c r="CA53"/>
  <c r="BZ53"/>
  <c r="BY53"/>
  <c r="AK53"/>
  <c r="AG53"/>
  <c r="AH53" s="1"/>
  <c r="L53"/>
  <c r="K53"/>
  <c r="J53"/>
  <c r="H53"/>
  <c r="G53"/>
  <c r="CB52"/>
  <c r="BZ52"/>
  <c r="BY52"/>
  <c r="AK52"/>
  <c r="AH52"/>
  <c r="AG52"/>
  <c r="L52"/>
  <c r="J52"/>
  <c r="K52" s="1"/>
  <c r="H52"/>
  <c r="G52"/>
  <c r="AK51"/>
  <c r="AG51"/>
  <c r="AH51" s="1"/>
  <c r="L51"/>
  <c r="K51"/>
  <c r="O51" s="1"/>
  <c r="J51"/>
  <c r="I51"/>
  <c r="H51"/>
  <c r="G51"/>
  <c r="CB50"/>
  <c r="CA50"/>
  <c r="BZ50"/>
  <c r="BY50"/>
  <c r="AK50"/>
  <c r="AH50"/>
  <c r="AG50"/>
  <c r="L50"/>
  <c r="J50"/>
  <c r="K50" s="1"/>
  <c r="H50"/>
  <c r="G50"/>
  <c r="BZ49"/>
  <c r="BY49"/>
  <c r="AK49"/>
  <c r="AG49"/>
  <c r="AH49" s="1"/>
  <c r="L49"/>
  <c r="K49"/>
  <c r="O49" s="1"/>
  <c r="J49"/>
  <c r="I49"/>
  <c r="H49"/>
  <c r="CB49" s="1"/>
  <c r="G49"/>
  <c r="CA49" s="1"/>
  <c r="BZ48"/>
  <c r="BY48"/>
  <c r="AK48"/>
  <c r="AH48"/>
  <c r="AG48"/>
  <c r="L48"/>
  <c r="J48"/>
  <c r="K48" s="1"/>
  <c r="H48"/>
  <c r="CB48" s="1"/>
  <c r="G48"/>
  <c r="CA48" s="1"/>
  <c r="BZ47"/>
  <c r="BY47"/>
  <c r="AK47"/>
  <c r="AG47"/>
  <c r="AH47" s="1"/>
  <c r="L47"/>
  <c r="K47"/>
  <c r="O47" s="1"/>
  <c r="J47"/>
  <c r="I47"/>
  <c r="H47"/>
  <c r="CB47" s="1"/>
  <c r="G47"/>
  <c r="CA47" s="1"/>
  <c r="BZ46"/>
  <c r="BY46"/>
  <c r="AK46"/>
  <c r="AH46"/>
  <c r="AG46"/>
  <c r="L46"/>
  <c r="J46"/>
  <c r="K46" s="1"/>
  <c r="H46"/>
  <c r="CB46" s="1"/>
  <c r="G46"/>
  <c r="CA46" s="1"/>
  <c r="BZ45"/>
  <c r="BY45"/>
  <c r="AK45"/>
  <c r="AG45"/>
  <c r="AH45" s="1"/>
  <c r="L45"/>
  <c r="K45"/>
  <c r="O45" s="1"/>
  <c r="J45"/>
  <c r="I45"/>
  <c r="H45"/>
  <c r="CB45" s="1"/>
  <c r="G45"/>
  <c r="CA45" s="1"/>
  <c r="BZ44"/>
  <c r="BY44"/>
  <c r="AK44"/>
  <c r="AH44"/>
  <c r="AG44"/>
  <c r="L44"/>
  <c r="J44"/>
  <c r="K44" s="1"/>
  <c r="H44"/>
  <c r="CB44" s="1"/>
  <c r="G44"/>
  <c r="CA44" s="1"/>
  <c r="BZ43"/>
  <c r="BY43"/>
  <c r="AK43"/>
  <c r="AG43"/>
  <c r="AH43" s="1"/>
  <c r="L43"/>
  <c r="K43"/>
  <c r="O43" s="1"/>
  <c r="J43"/>
  <c r="I43"/>
  <c r="H43"/>
  <c r="CB43" s="1"/>
  <c r="G43"/>
  <c r="CA43" s="1"/>
  <c r="BZ42"/>
  <c r="BY42"/>
  <c r="AK42"/>
  <c r="AH42"/>
  <c r="AG42"/>
  <c r="L42"/>
  <c r="J42"/>
  <c r="K42" s="1"/>
  <c r="H42"/>
  <c r="CB42" s="1"/>
  <c r="G42"/>
  <c r="CA42" s="1"/>
  <c r="BZ41"/>
  <c r="BY41"/>
  <c r="AK41"/>
  <c r="AH41"/>
  <c r="AG41"/>
  <c r="L41"/>
  <c r="J41"/>
  <c r="K41" s="1"/>
  <c r="H41"/>
  <c r="CB41" s="1"/>
  <c r="G41"/>
  <c r="CA41" s="1"/>
  <c r="A41"/>
  <c r="BM40"/>
  <c r="CB40" s="1"/>
  <c r="AY40"/>
  <c r="BN40" s="1"/>
  <c r="AX40"/>
  <c r="AU40"/>
  <c r="BJ40" s="1"/>
  <c r="AK40"/>
  <c r="AZ40" s="1"/>
  <c r="AG40"/>
  <c r="AV40" s="1"/>
  <c r="L40"/>
  <c r="K40"/>
  <c r="O40" s="1"/>
  <c r="J40"/>
  <c r="I40"/>
  <c r="H40"/>
  <c r="G40"/>
  <c r="AD34"/>
  <c r="Z34"/>
  <c r="J34"/>
  <c r="I34"/>
  <c r="AD33"/>
  <c r="Z33"/>
  <c r="AD32"/>
  <c r="Z32"/>
  <c r="J32"/>
  <c r="I32" s="1"/>
  <c r="M30"/>
  <c r="AD29"/>
  <c r="Z29"/>
  <c r="I28"/>
  <c r="I33" s="1"/>
  <c r="I27"/>
  <c r="AB25"/>
  <c r="AC25" s="1"/>
  <c r="AB23"/>
  <c r="AC23" s="1"/>
  <c r="AB21"/>
  <c r="AC21" s="1"/>
  <c r="AB20"/>
  <c r="AC20" s="1"/>
  <c r="I20"/>
  <c r="I21" s="1"/>
  <c r="AB19"/>
  <c r="AC19" s="1"/>
  <c r="I19"/>
  <c r="AB18"/>
  <c r="AC18" s="1"/>
  <c r="AB16"/>
  <c r="AC16" s="1"/>
  <c r="AB14"/>
  <c r="AC14" s="1"/>
  <c r="AB12"/>
  <c r="AC12" s="1"/>
  <c r="AB10"/>
  <c r="AC310" i="6"/>
  <c r="CY301"/>
  <c r="CX301"/>
  <c r="CY300"/>
  <c r="CX300"/>
  <c r="CY299"/>
  <c r="CX299"/>
  <c r="AG298"/>
  <c r="AD298"/>
  <c r="AC298"/>
  <c r="L298"/>
  <c r="K298"/>
  <c r="O298" s="1"/>
  <c r="J298"/>
  <c r="I298"/>
  <c r="H298"/>
  <c r="G298"/>
  <c r="AG297"/>
  <c r="AD297"/>
  <c r="AC297"/>
  <c r="L297"/>
  <c r="K297"/>
  <c r="O297" s="1"/>
  <c r="J297"/>
  <c r="I297"/>
  <c r="H297"/>
  <c r="G297"/>
  <c r="AG296"/>
  <c r="AD296"/>
  <c r="AC296"/>
  <c r="L296"/>
  <c r="K296"/>
  <c r="O296" s="1"/>
  <c r="J296"/>
  <c r="I296"/>
  <c r="H296"/>
  <c r="G296"/>
  <c r="AG295"/>
  <c r="AD295"/>
  <c r="AC295"/>
  <c r="L295"/>
  <c r="K295"/>
  <c r="O295" s="1"/>
  <c r="J295"/>
  <c r="I295"/>
  <c r="H295"/>
  <c r="G295"/>
  <c r="AG294"/>
  <c r="AD294"/>
  <c r="AC294"/>
  <c r="L294"/>
  <c r="K294"/>
  <c r="O294" s="1"/>
  <c r="J294"/>
  <c r="I294"/>
  <c r="H294"/>
  <c r="G294"/>
  <c r="AG293"/>
  <c r="AD293"/>
  <c r="AC293"/>
  <c r="L293"/>
  <c r="K293"/>
  <c r="O293" s="1"/>
  <c r="J293"/>
  <c r="I293"/>
  <c r="H293"/>
  <c r="G293"/>
  <c r="AG292"/>
  <c r="AD292"/>
  <c r="AC292"/>
  <c r="L292"/>
  <c r="K292"/>
  <c r="O292" s="1"/>
  <c r="J292"/>
  <c r="I292"/>
  <c r="H292"/>
  <c r="G292"/>
  <c r="AG291"/>
  <c r="AD291"/>
  <c r="AC291"/>
  <c r="L291"/>
  <c r="K291"/>
  <c r="O291" s="1"/>
  <c r="J291"/>
  <c r="I291"/>
  <c r="H291"/>
  <c r="G291"/>
  <c r="AG290"/>
  <c r="AD290"/>
  <c r="AC290"/>
  <c r="L290"/>
  <c r="K290"/>
  <c r="O290" s="1"/>
  <c r="J290"/>
  <c r="I290"/>
  <c r="H290"/>
  <c r="G290"/>
  <c r="AG289"/>
  <c r="AD289"/>
  <c r="AC289"/>
  <c r="L289"/>
  <c r="K289"/>
  <c r="O289" s="1"/>
  <c r="J289"/>
  <c r="I289"/>
  <c r="H289"/>
  <c r="G289"/>
  <c r="AG288"/>
  <c r="AC288"/>
  <c r="AD288" s="1"/>
  <c r="L288"/>
  <c r="J288"/>
  <c r="K288" s="1"/>
  <c r="O288" s="1"/>
  <c r="I288"/>
  <c r="H288"/>
  <c r="G288"/>
  <c r="AG287"/>
  <c r="AC287"/>
  <c r="AD287" s="1"/>
  <c r="L287"/>
  <c r="J287"/>
  <c r="K287" s="1"/>
  <c r="O287" s="1"/>
  <c r="I287"/>
  <c r="H287"/>
  <c r="G287"/>
  <c r="AG286"/>
  <c r="AC286"/>
  <c r="AD286" s="1"/>
  <c r="L286"/>
  <c r="J286"/>
  <c r="K286" s="1"/>
  <c r="O286" s="1"/>
  <c r="I286"/>
  <c r="H286"/>
  <c r="G286"/>
  <c r="AG285"/>
  <c r="AC285"/>
  <c r="AD285" s="1"/>
  <c r="L285"/>
  <c r="J285"/>
  <c r="K285" s="1"/>
  <c r="O285" s="1"/>
  <c r="I285"/>
  <c r="H285"/>
  <c r="G285"/>
  <c r="AG284"/>
  <c r="AC284"/>
  <c r="AD284" s="1"/>
  <c r="L284"/>
  <c r="J284"/>
  <c r="K284" s="1"/>
  <c r="O284" s="1"/>
  <c r="I284"/>
  <c r="H284"/>
  <c r="G284"/>
  <c r="AG283"/>
  <c r="AC283"/>
  <c r="AD283" s="1"/>
  <c r="L283"/>
  <c r="J283"/>
  <c r="K283" s="1"/>
  <c r="O283" s="1"/>
  <c r="I283"/>
  <c r="H283"/>
  <c r="G283"/>
  <c r="AG282"/>
  <c r="AC282"/>
  <c r="AD282" s="1"/>
  <c r="L282"/>
  <c r="J282"/>
  <c r="K282" s="1"/>
  <c r="O282" s="1"/>
  <c r="I282"/>
  <c r="H282"/>
  <c r="G282"/>
  <c r="AG281"/>
  <c r="AC281"/>
  <c r="AD281" s="1"/>
  <c r="L281"/>
  <c r="J281"/>
  <c r="K281" s="1"/>
  <c r="O281" s="1"/>
  <c r="I281"/>
  <c r="H281"/>
  <c r="G281"/>
  <c r="AG280"/>
  <c r="AC280"/>
  <c r="AD280" s="1"/>
  <c r="L280"/>
  <c r="J280"/>
  <c r="K280" s="1"/>
  <c r="O280" s="1"/>
  <c r="I280"/>
  <c r="H280"/>
  <c r="G280"/>
  <c r="AG279"/>
  <c r="AC279"/>
  <c r="AD279" s="1"/>
  <c r="L279"/>
  <c r="J279"/>
  <c r="K279" s="1"/>
  <c r="O279" s="1"/>
  <c r="I279"/>
  <c r="H279"/>
  <c r="G279"/>
  <c r="AG278"/>
  <c r="AC278"/>
  <c r="AD278" s="1"/>
  <c r="L278"/>
  <c r="J278"/>
  <c r="K278" s="1"/>
  <c r="O278" s="1"/>
  <c r="I278"/>
  <c r="H278"/>
  <c r="G278"/>
  <c r="AG277"/>
  <c r="AC277"/>
  <c r="AD277" s="1"/>
  <c r="L277"/>
  <c r="J277"/>
  <c r="K277" s="1"/>
  <c r="O277" s="1"/>
  <c r="I277"/>
  <c r="H277"/>
  <c r="G277"/>
  <c r="AG276"/>
  <c r="AC276"/>
  <c r="AD276" s="1"/>
  <c r="L276"/>
  <c r="J276"/>
  <c r="K276" s="1"/>
  <c r="O276" s="1"/>
  <c r="I276"/>
  <c r="H276"/>
  <c r="G276"/>
  <c r="AG275"/>
  <c r="AC275"/>
  <c r="AD275" s="1"/>
  <c r="L275"/>
  <c r="J275"/>
  <c r="K275" s="1"/>
  <c r="O275" s="1"/>
  <c r="I275"/>
  <c r="H275"/>
  <c r="G275"/>
  <c r="AG274"/>
  <c r="AC274"/>
  <c r="AD274" s="1"/>
  <c r="L274"/>
  <c r="J274"/>
  <c r="K274" s="1"/>
  <c r="O274" s="1"/>
  <c r="I274"/>
  <c r="H274"/>
  <c r="G274"/>
  <c r="AG273"/>
  <c r="AC273"/>
  <c r="AD273" s="1"/>
  <c r="L273"/>
  <c r="J273"/>
  <c r="K273" s="1"/>
  <c r="O273" s="1"/>
  <c r="I273"/>
  <c r="H273"/>
  <c r="G273"/>
  <c r="AG272"/>
  <c r="AC272"/>
  <c r="AD272" s="1"/>
  <c r="L272"/>
  <c r="J272"/>
  <c r="K272" s="1"/>
  <c r="O272" s="1"/>
  <c r="I272"/>
  <c r="H272"/>
  <c r="G272"/>
  <c r="AG271"/>
  <c r="AC271"/>
  <c r="AD271" s="1"/>
  <c r="L271"/>
  <c r="J271"/>
  <c r="K271" s="1"/>
  <c r="O271" s="1"/>
  <c r="I271"/>
  <c r="H271"/>
  <c r="G271"/>
  <c r="AG270"/>
  <c r="AC270"/>
  <c r="AD270" s="1"/>
  <c r="L270"/>
  <c r="J270"/>
  <c r="K270" s="1"/>
  <c r="O270" s="1"/>
  <c r="I270"/>
  <c r="H270"/>
  <c r="G270"/>
  <c r="AG269"/>
  <c r="AC269"/>
  <c r="AD269" s="1"/>
  <c r="L269"/>
  <c r="J269"/>
  <c r="K269" s="1"/>
  <c r="O269" s="1"/>
  <c r="I269"/>
  <c r="H269"/>
  <c r="G269"/>
  <c r="AG268"/>
  <c r="AC268"/>
  <c r="AD268" s="1"/>
  <c r="L268"/>
  <c r="J268"/>
  <c r="K268" s="1"/>
  <c r="O268" s="1"/>
  <c r="I268"/>
  <c r="H268"/>
  <c r="G268"/>
  <c r="AG267"/>
  <c r="AC267"/>
  <c r="AD267" s="1"/>
  <c r="L267"/>
  <c r="J267"/>
  <c r="K267" s="1"/>
  <c r="O267" s="1"/>
  <c r="I267"/>
  <c r="H267"/>
  <c r="G267"/>
  <c r="AG266"/>
  <c r="AC266"/>
  <c r="AD266" s="1"/>
  <c r="L266"/>
  <c r="J266"/>
  <c r="K266" s="1"/>
  <c r="O266" s="1"/>
  <c r="I266"/>
  <c r="H266"/>
  <c r="G266"/>
  <c r="AG265"/>
  <c r="AC265"/>
  <c r="AD265" s="1"/>
  <c r="L265"/>
  <c r="J265"/>
  <c r="K265" s="1"/>
  <c r="O265" s="1"/>
  <c r="I265"/>
  <c r="H265"/>
  <c r="G265"/>
  <c r="AG264"/>
  <c r="AC264"/>
  <c r="AD264" s="1"/>
  <c r="L264"/>
  <c r="J264"/>
  <c r="K264" s="1"/>
  <c r="O264" s="1"/>
  <c r="I264"/>
  <c r="H264"/>
  <c r="G264"/>
  <c r="AG263"/>
  <c r="AC263"/>
  <c r="AD263" s="1"/>
  <c r="L263"/>
  <c r="J263"/>
  <c r="K263" s="1"/>
  <c r="O263" s="1"/>
  <c r="I263"/>
  <c r="H263"/>
  <c r="G263"/>
  <c r="AG262"/>
  <c r="AC262"/>
  <c r="AD262" s="1"/>
  <c r="L262"/>
  <c r="J262"/>
  <c r="K262" s="1"/>
  <c r="O262" s="1"/>
  <c r="I262"/>
  <c r="H262"/>
  <c r="G262"/>
  <c r="AG261"/>
  <c r="AC261"/>
  <c r="AD261" s="1"/>
  <c r="L261"/>
  <c r="J261"/>
  <c r="K261" s="1"/>
  <c r="O261" s="1"/>
  <c r="I261"/>
  <c r="H261"/>
  <c r="G261"/>
  <c r="AG260"/>
  <c r="AC260"/>
  <c r="AD260" s="1"/>
  <c r="L260"/>
  <c r="K260"/>
  <c r="O260" s="1"/>
  <c r="J260"/>
  <c r="I260"/>
  <c r="H260"/>
  <c r="G260"/>
  <c r="AG259"/>
  <c r="AD259"/>
  <c r="AC259"/>
  <c r="L259"/>
  <c r="J259"/>
  <c r="K259" s="1"/>
  <c r="O259" s="1"/>
  <c r="I259"/>
  <c r="H259"/>
  <c r="G259"/>
  <c r="AG258"/>
  <c r="AC258"/>
  <c r="AD258" s="1"/>
  <c r="L258"/>
  <c r="K258"/>
  <c r="O258" s="1"/>
  <c r="J258"/>
  <c r="I258"/>
  <c r="H258"/>
  <c r="G258"/>
  <c r="AG257"/>
  <c r="AD257"/>
  <c r="AC257"/>
  <c r="L257"/>
  <c r="J257"/>
  <c r="K257" s="1"/>
  <c r="O257" s="1"/>
  <c r="I257"/>
  <c r="H257"/>
  <c r="G257"/>
  <c r="AG256"/>
  <c r="AC256"/>
  <c r="AD256" s="1"/>
  <c r="L256"/>
  <c r="K256"/>
  <c r="O256" s="1"/>
  <c r="J256"/>
  <c r="I256"/>
  <c r="H256"/>
  <c r="G256"/>
  <c r="AG255"/>
  <c r="AD255"/>
  <c r="AC255"/>
  <c r="L255"/>
  <c r="J255"/>
  <c r="K255" s="1"/>
  <c r="O255" s="1"/>
  <c r="I255"/>
  <c r="H255"/>
  <c r="G255"/>
  <c r="AG254"/>
  <c r="AC254"/>
  <c r="AD254" s="1"/>
  <c r="L254"/>
  <c r="K254"/>
  <c r="O254" s="1"/>
  <c r="J254"/>
  <c r="I254"/>
  <c r="H254"/>
  <c r="G254"/>
  <c r="AG253"/>
  <c r="AD253"/>
  <c r="AC253"/>
  <c r="L253"/>
  <c r="J253"/>
  <c r="K253" s="1"/>
  <c r="O253" s="1"/>
  <c r="I253"/>
  <c r="H253"/>
  <c r="G253"/>
  <c r="AG252"/>
  <c r="AC252"/>
  <c r="AD252" s="1"/>
  <c r="L252"/>
  <c r="K252"/>
  <c r="O252" s="1"/>
  <c r="J252"/>
  <c r="I252"/>
  <c r="H252"/>
  <c r="G252"/>
  <c r="AG251"/>
  <c r="AD251"/>
  <c r="AC251"/>
  <c r="L251"/>
  <c r="J251"/>
  <c r="K251" s="1"/>
  <c r="O251" s="1"/>
  <c r="I251"/>
  <c r="H251"/>
  <c r="G251"/>
  <c r="AG250"/>
  <c r="AC250"/>
  <c r="AD250" s="1"/>
  <c r="L250"/>
  <c r="K250"/>
  <c r="O250" s="1"/>
  <c r="J250"/>
  <c r="I250"/>
  <c r="H250"/>
  <c r="G250"/>
  <c r="AG249"/>
  <c r="AD249"/>
  <c r="AC249"/>
  <c r="L249"/>
  <c r="J249"/>
  <c r="K249" s="1"/>
  <c r="O249" s="1"/>
  <c r="I249"/>
  <c r="H249"/>
  <c r="G249"/>
  <c r="AG248"/>
  <c r="AC248"/>
  <c r="AD248" s="1"/>
  <c r="L248"/>
  <c r="K248"/>
  <c r="O248" s="1"/>
  <c r="J248"/>
  <c r="I248"/>
  <c r="H248"/>
  <c r="G248"/>
  <c r="AG247"/>
  <c r="AD247"/>
  <c r="AC247"/>
  <c r="L247"/>
  <c r="J247"/>
  <c r="K247" s="1"/>
  <c r="O247" s="1"/>
  <c r="I247"/>
  <c r="H247"/>
  <c r="G247"/>
  <c r="AG246"/>
  <c r="AC246"/>
  <c r="AD246" s="1"/>
  <c r="L246"/>
  <c r="K246"/>
  <c r="O246" s="1"/>
  <c r="J246"/>
  <c r="I246"/>
  <c r="H246"/>
  <c r="G246"/>
  <c r="AG245"/>
  <c r="AD245"/>
  <c r="AC245"/>
  <c r="L245"/>
  <c r="J245"/>
  <c r="K245" s="1"/>
  <c r="O245" s="1"/>
  <c r="I245"/>
  <c r="H245"/>
  <c r="G245"/>
  <c r="AG244"/>
  <c r="AC244"/>
  <c r="AD244" s="1"/>
  <c r="L244"/>
  <c r="K244"/>
  <c r="O244" s="1"/>
  <c r="J244"/>
  <c r="I244"/>
  <c r="H244"/>
  <c r="G244"/>
  <c r="AG243"/>
  <c r="AD243"/>
  <c r="AC243"/>
  <c r="L243"/>
  <c r="J243"/>
  <c r="K243" s="1"/>
  <c r="O243" s="1"/>
  <c r="I243"/>
  <c r="H243"/>
  <c r="G243"/>
  <c r="AG242"/>
  <c r="AC242"/>
  <c r="AD242" s="1"/>
  <c r="L242"/>
  <c r="K242"/>
  <c r="O242" s="1"/>
  <c r="J242"/>
  <c r="I242"/>
  <c r="H242"/>
  <c r="G242"/>
  <c r="AG241"/>
  <c r="AD241"/>
  <c r="AC241"/>
  <c r="L241"/>
  <c r="J241"/>
  <c r="K241" s="1"/>
  <c r="O241" s="1"/>
  <c r="I241"/>
  <c r="H241"/>
  <c r="G241"/>
  <c r="AG240"/>
  <c r="AC240"/>
  <c r="AD240" s="1"/>
  <c r="L240"/>
  <c r="K240"/>
  <c r="O240" s="1"/>
  <c r="J240"/>
  <c r="I240"/>
  <c r="H240"/>
  <c r="G240"/>
  <c r="AG239"/>
  <c r="AD239"/>
  <c r="AC239"/>
  <c r="L239"/>
  <c r="J239"/>
  <c r="K239" s="1"/>
  <c r="O239" s="1"/>
  <c r="I239"/>
  <c r="H239"/>
  <c r="G239"/>
  <c r="AG238"/>
  <c r="AC238"/>
  <c r="AD238" s="1"/>
  <c r="L238"/>
  <c r="K238"/>
  <c r="O238" s="1"/>
  <c r="J238"/>
  <c r="I238"/>
  <c r="H238"/>
  <c r="G238"/>
  <c r="AG237"/>
  <c r="AD237"/>
  <c r="AC237"/>
  <c r="L237"/>
  <c r="J237"/>
  <c r="K237" s="1"/>
  <c r="I237"/>
  <c r="H237"/>
  <c r="G237"/>
  <c r="AG236"/>
  <c r="AC236"/>
  <c r="AD236" s="1"/>
  <c r="O236"/>
  <c r="L236"/>
  <c r="K236"/>
  <c r="J236"/>
  <c r="I236"/>
  <c r="H236"/>
  <c r="G236"/>
  <c r="AG235"/>
  <c r="AD235"/>
  <c r="AC235"/>
  <c r="L235"/>
  <c r="J235"/>
  <c r="K235" s="1"/>
  <c r="I235"/>
  <c r="H235"/>
  <c r="G235"/>
  <c r="AG234"/>
  <c r="AC234"/>
  <c r="AD234" s="1"/>
  <c r="L234"/>
  <c r="J234"/>
  <c r="K234" s="1"/>
  <c r="O234" s="1"/>
  <c r="I234"/>
  <c r="H234"/>
  <c r="G234"/>
  <c r="AG233"/>
  <c r="AC233"/>
  <c r="AD233" s="1"/>
  <c r="L233"/>
  <c r="J233"/>
  <c r="K233" s="1"/>
  <c r="O233" s="1"/>
  <c r="I233"/>
  <c r="H233"/>
  <c r="G233"/>
  <c r="AG232"/>
  <c r="AC232"/>
  <c r="AD232" s="1"/>
  <c r="L232"/>
  <c r="J232"/>
  <c r="K232" s="1"/>
  <c r="O232" s="1"/>
  <c r="I232"/>
  <c r="H232"/>
  <c r="G232"/>
  <c r="AG231"/>
  <c r="AC231"/>
  <c r="AD231" s="1"/>
  <c r="L231"/>
  <c r="K231"/>
  <c r="O231" s="1"/>
  <c r="J231"/>
  <c r="I231"/>
  <c r="H231"/>
  <c r="G231"/>
  <c r="AG230"/>
  <c r="AD230"/>
  <c r="AC230"/>
  <c r="L230"/>
  <c r="J230"/>
  <c r="K230" s="1"/>
  <c r="O230" s="1"/>
  <c r="I230"/>
  <c r="H230"/>
  <c r="G230"/>
  <c r="AG229"/>
  <c r="AC229"/>
  <c r="AD229" s="1"/>
  <c r="L229"/>
  <c r="K229"/>
  <c r="O229" s="1"/>
  <c r="J229"/>
  <c r="I229"/>
  <c r="H229"/>
  <c r="G229"/>
  <c r="AG228"/>
  <c r="AD228"/>
  <c r="AC228"/>
  <c r="L228"/>
  <c r="J228"/>
  <c r="K228" s="1"/>
  <c r="O228" s="1"/>
  <c r="I228"/>
  <c r="H228"/>
  <c r="G228"/>
  <c r="AG227"/>
  <c r="AC227"/>
  <c r="AD227" s="1"/>
  <c r="L227"/>
  <c r="K227"/>
  <c r="O227" s="1"/>
  <c r="J227"/>
  <c r="I227"/>
  <c r="H227"/>
  <c r="G227"/>
  <c r="AG226"/>
  <c r="AD226"/>
  <c r="AC226"/>
  <c r="L226"/>
  <c r="J226"/>
  <c r="K226" s="1"/>
  <c r="O226" s="1"/>
  <c r="I226"/>
  <c r="H226"/>
  <c r="G226"/>
  <c r="AG225"/>
  <c r="AC225"/>
  <c r="AD225" s="1"/>
  <c r="L225"/>
  <c r="K225"/>
  <c r="O225" s="1"/>
  <c r="J225"/>
  <c r="I225"/>
  <c r="H225"/>
  <c r="G225"/>
  <c r="AG224"/>
  <c r="AD224"/>
  <c r="AC224"/>
  <c r="L224"/>
  <c r="J224"/>
  <c r="K224" s="1"/>
  <c r="O224" s="1"/>
  <c r="I224"/>
  <c r="H224"/>
  <c r="G224"/>
  <c r="AG223"/>
  <c r="AC223"/>
  <c r="AD223" s="1"/>
  <c r="L223"/>
  <c r="K223"/>
  <c r="O223" s="1"/>
  <c r="J223"/>
  <c r="I223"/>
  <c r="H223"/>
  <c r="G223"/>
  <c r="AG222"/>
  <c r="AD222"/>
  <c r="AC222"/>
  <c r="L222"/>
  <c r="J222"/>
  <c r="K222" s="1"/>
  <c r="O222" s="1"/>
  <c r="I222"/>
  <c r="H222"/>
  <c r="G222"/>
  <c r="AG221"/>
  <c r="AC221"/>
  <c r="AD221" s="1"/>
  <c r="L221"/>
  <c r="K221"/>
  <c r="O221" s="1"/>
  <c r="J221"/>
  <c r="I221"/>
  <c r="H221"/>
  <c r="G221"/>
  <c r="AG220"/>
  <c r="AD220"/>
  <c r="AC220"/>
  <c r="L220"/>
  <c r="J220"/>
  <c r="K220" s="1"/>
  <c r="O220" s="1"/>
  <c r="I220"/>
  <c r="H220"/>
  <c r="G220"/>
  <c r="AG219"/>
  <c r="AC219"/>
  <c r="AD219" s="1"/>
  <c r="L219"/>
  <c r="K219"/>
  <c r="O219" s="1"/>
  <c r="J219"/>
  <c r="I219"/>
  <c r="H219"/>
  <c r="G219"/>
  <c r="AG218"/>
  <c r="AD218"/>
  <c r="AC218"/>
  <c r="L218"/>
  <c r="J218"/>
  <c r="K218" s="1"/>
  <c r="O218" s="1"/>
  <c r="I218"/>
  <c r="H218"/>
  <c r="G218"/>
  <c r="AG217"/>
  <c r="AC217"/>
  <c r="AD217" s="1"/>
  <c r="L217"/>
  <c r="K217"/>
  <c r="O217" s="1"/>
  <c r="J217"/>
  <c r="I217"/>
  <c r="H217"/>
  <c r="G217"/>
  <c r="AG216"/>
  <c r="AD216"/>
  <c r="AC216"/>
  <c r="L216"/>
  <c r="J216"/>
  <c r="K216" s="1"/>
  <c r="O216" s="1"/>
  <c r="I216"/>
  <c r="H216"/>
  <c r="G216"/>
  <c r="AG215"/>
  <c r="AC215"/>
  <c r="AD215" s="1"/>
  <c r="L215"/>
  <c r="K215"/>
  <c r="O215" s="1"/>
  <c r="J215"/>
  <c r="I215"/>
  <c r="H215"/>
  <c r="G215"/>
  <c r="AG214"/>
  <c r="AD214"/>
  <c r="AC214"/>
  <c r="L214"/>
  <c r="J214"/>
  <c r="K214" s="1"/>
  <c r="O214" s="1"/>
  <c r="I214"/>
  <c r="H214"/>
  <c r="G214"/>
  <c r="AG213"/>
  <c r="AC213"/>
  <c r="AD213" s="1"/>
  <c r="L213"/>
  <c r="K213"/>
  <c r="O213" s="1"/>
  <c r="J213"/>
  <c r="I213"/>
  <c r="H213"/>
  <c r="G213"/>
  <c r="AG212"/>
  <c r="AD212"/>
  <c r="AC212"/>
  <c r="L212"/>
  <c r="J212"/>
  <c r="K212" s="1"/>
  <c r="O212" s="1"/>
  <c r="I212"/>
  <c r="H212"/>
  <c r="G212"/>
  <c r="AG211"/>
  <c r="AC211"/>
  <c r="AD211" s="1"/>
  <c r="L211"/>
  <c r="K211"/>
  <c r="O211" s="1"/>
  <c r="J211"/>
  <c r="I211"/>
  <c r="H211"/>
  <c r="G211"/>
  <c r="AG210"/>
  <c r="AD210"/>
  <c r="AC210"/>
  <c r="L210"/>
  <c r="J210"/>
  <c r="K210" s="1"/>
  <c r="O210" s="1"/>
  <c r="I210"/>
  <c r="H210"/>
  <c r="G210"/>
  <c r="AG209"/>
  <c r="AC209"/>
  <c r="AD209" s="1"/>
  <c r="L209"/>
  <c r="K209"/>
  <c r="O209" s="1"/>
  <c r="J209"/>
  <c r="I209"/>
  <c r="H209"/>
  <c r="G209"/>
  <c r="AG208"/>
  <c r="AD208"/>
  <c r="AC208"/>
  <c r="L208"/>
  <c r="J208"/>
  <c r="K208" s="1"/>
  <c r="O208" s="1"/>
  <c r="I208"/>
  <c r="H208"/>
  <c r="G208"/>
  <c r="AG207"/>
  <c r="AC207"/>
  <c r="AD207" s="1"/>
  <c r="L207"/>
  <c r="K207"/>
  <c r="O207" s="1"/>
  <c r="J207"/>
  <c r="I207"/>
  <c r="H207"/>
  <c r="G207"/>
  <c r="AG206"/>
  <c r="AD206"/>
  <c r="AC206"/>
  <c r="L206"/>
  <c r="J206"/>
  <c r="K206" s="1"/>
  <c r="O206" s="1"/>
  <c r="I206"/>
  <c r="H206"/>
  <c r="G206"/>
  <c r="AG205"/>
  <c r="AC205"/>
  <c r="AD205" s="1"/>
  <c r="L205"/>
  <c r="K205"/>
  <c r="O205" s="1"/>
  <c r="J205"/>
  <c r="I205"/>
  <c r="H205"/>
  <c r="G205"/>
  <c r="AG204"/>
  <c r="AD204"/>
  <c r="AC204"/>
  <c r="L204"/>
  <c r="J204"/>
  <c r="K204" s="1"/>
  <c r="O204" s="1"/>
  <c r="I204"/>
  <c r="H204"/>
  <c r="G204"/>
  <c r="AG203"/>
  <c r="AC203"/>
  <c r="AD203" s="1"/>
  <c r="L203"/>
  <c r="K203"/>
  <c r="O203" s="1"/>
  <c r="J203"/>
  <c r="I203"/>
  <c r="H203"/>
  <c r="G203"/>
  <c r="AG202"/>
  <c r="AD202"/>
  <c r="AC202"/>
  <c r="L202"/>
  <c r="J202"/>
  <c r="K202" s="1"/>
  <c r="O202" s="1"/>
  <c r="I202"/>
  <c r="H202"/>
  <c r="G202"/>
  <c r="AG201"/>
  <c r="AC201"/>
  <c r="AD201" s="1"/>
  <c r="L201"/>
  <c r="K201"/>
  <c r="O201" s="1"/>
  <c r="J201"/>
  <c r="I201"/>
  <c r="H201"/>
  <c r="G201"/>
  <c r="AG200"/>
  <c r="AD200"/>
  <c r="AC200"/>
  <c r="L200"/>
  <c r="J200"/>
  <c r="K200" s="1"/>
  <c r="O200" s="1"/>
  <c r="I200"/>
  <c r="H200"/>
  <c r="G200"/>
  <c r="AG199"/>
  <c r="AC199"/>
  <c r="AD199" s="1"/>
  <c r="L199"/>
  <c r="K199"/>
  <c r="O199" s="1"/>
  <c r="J199"/>
  <c r="I199"/>
  <c r="H199"/>
  <c r="G199"/>
  <c r="AG198"/>
  <c r="AD198"/>
  <c r="AC198"/>
  <c r="L198"/>
  <c r="J198"/>
  <c r="K198" s="1"/>
  <c r="O198" s="1"/>
  <c r="I198"/>
  <c r="H198"/>
  <c r="G198"/>
  <c r="AG197"/>
  <c r="AC197"/>
  <c r="AD197" s="1"/>
  <c r="L197"/>
  <c r="K197"/>
  <c r="O197" s="1"/>
  <c r="J197"/>
  <c r="I197"/>
  <c r="H197"/>
  <c r="G197"/>
  <c r="AG196"/>
  <c r="AD196"/>
  <c r="AC196"/>
  <c r="L196"/>
  <c r="J196"/>
  <c r="K196" s="1"/>
  <c r="O196" s="1"/>
  <c r="I196"/>
  <c r="H196"/>
  <c r="G196"/>
  <c r="AG195"/>
  <c r="AC195"/>
  <c r="AD195" s="1"/>
  <c r="L195"/>
  <c r="K195"/>
  <c r="O195" s="1"/>
  <c r="J195"/>
  <c r="I195"/>
  <c r="H195"/>
  <c r="G195"/>
  <c r="AG194"/>
  <c r="AD194"/>
  <c r="AC194"/>
  <c r="L194"/>
  <c r="J194"/>
  <c r="K194" s="1"/>
  <c r="O194" s="1"/>
  <c r="I194"/>
  <c r="H194"/>
  <c r="G194"/>
  <c r="AG193"/>
  <c r="AC193"/>
  <c r="AD193" s="1"/>
  <c r="L193"/>
  <c r="K193"/>
  <c r="O193" s="1"/>
  <c r="J193"/>
  <c r="I193"/>
  <c r="H193"/>
  <c r="G193"/>
  <c r="AG192"/>
  <c r="AD192"/>
  <c r="AC192"/>
  <c r="L192"/>
  <c r="J192"/>
  <c r="K192" s="1"/>
  <c r="I192"/>
  <c r="H192"/>
  <c r="G192"/>
  <c r="AG191"/>
  <c r="AC191"/>
  <c r="AD191" s="1"/>
  <c r="L191"/>
  <c r="K191"/>
  <c r="O191" s="1"/>
  <c r="J191"/>
  <c r="I191"/>
  <c r="H191"/>
  <c r="G191"/>
  <c r="AG190"/>
  <c r="AD190"/>
  <c r="AC190"/>
  <c r="L190"/>
  <c r="J190"/>
  <c r="K190" s="1"/>
  <c r="I190"/>
  <c r="H190"/>
  <c r="G190"/>
  <c r="AG189"/>
  <c r="AC189"/>
  <c r="AD189" s="1"/>
  <c r="L189"/>
  <c r="K189"/>
  <c r="O189" s="1"/>
  <c r="J189"/>
  <c r="I189"/>
  <c r="H189"/>
  <c r="G189"/>
  <c r="AG188"/>
  <c r="AD188"/>
  <c r="AC188"/>
  <c r="L188"/>
  <c r="J188"/>
  <c r="K188" s="1"/>
  <c r="I188"/>
  <c r="H188"/>
  <c r="G188"/>
  <c r="AG187"/>
  <c r="AC187"/>
  <c r="AD187" s="1"/>
  <c r="L187"/>
  <c r="K187"/>
  <c r="O187" s="1"/>
  <c r="J187"/>
  <c r="I187"/>
  <c r="H187"/>
  <c r="G187"/>
  <c r="AG186"/>
  <c r="AD186"/>
  <c r="AC186"/>
  <c r="L186"/>
  <c r="J186"/>
  <c r="K186" s="1"/>
  <c r="I186"/>
  <c r="H186"/>
  <c r="G186"/>
  <c r="AG185"/>
  <c r="AC185"/>
  <c r="AD185" s="1"/>
  <c r="L185"/>
  <c r="K185"/>
  <c r="O185" s="1"/>
  <c r="J185"/>
  <c r="I185"/>
  <c r="H185"/>
  <c r="G185"/>
  <c r="AG184"/>
  <c r="AD184"/>
  <c r="AC184"/>
  <c r="L184"/>
  <c r="J184"/>
  <c r="K184" s="1"/>
  <c r="I184"/>
  <c r="H184"/>
  <c r="G184"/>
  <c r="AG183"/>
  <c r="AC183"/>
  <c r="AD183" s="1"/>
  <c r="O183"/>
  <c r="L183"/>
  <c r="K183"/>
  <c r="J183"/>
  <c r="I183"/>
  <c r="H183"/>
  <c r="G183"/>
  <c r="AG182"/>
  <c r="AD182"/>
  <c r="AC182"/>
  <c r="L182"/>
  <c r="J182"/>
  <c r="K182" s="1"/>
  <c r="I182"/>
  <c r="H182"/>
  <c r="G182"/>
  <c r="AG181"/>
  <c r="AC181"/>
  <c r="AD181" s="1"/>
  <c r="L181"/>
  <c r="J181"/>
  <c r="K181" s="1"/>
  <c r="O181" s="1"/>
  <c r="I181"/>
  <c r="H181"/>
  <c r="G181"/>
  <c r="CH180"/>
  <c r="AG180"/>
  <c r="AD180"/>
  <c r="AC180"/>
  <c r="L180"/>
  <c r="J180"/>
  <c r="K180" s="1"/>
  <c r="O180" s="1"/>
  <c r="I180"/>
  <c r="H180"/>
  <c r="G180"/>
  <c r="CB179"/>
  <c r="CA179"/>
  <c r="BZ179"/>
  <c r="BY179"/>
  <c r="BX179"/>
  <c r="AG179"/>
  <c r="AC179"/>
  <c r="AD179" s="1"/>
  <c r="L179"/>
  <c r="K179"/>
  <c r="O179" s="1"/>
  <c r="J179"/>
  <c r="I179"/>
  <c r="H179"/>
  <c r="G179"/>
  <c r="CB178"/>
  <c r="CA178"/>
  <c r="BZ178"/>
  <c r="BY178"/>
  <c r="BX178"/>
  <c r="AG178"/>
  <c r="AD178"/>
  <c r="AC178"/>
  <c r="L178"/>
  <c r="J178"/>
  <c r="K178" s="1"/>
  <c r="O178" s="1"/>
  <c r="I178"/>
  <c r="H178"/>
  <c r="G178"/>
  <c r="CB177"/>
  <c r="CA177"/>
  <c r="BZ177"/>
  <c r="BY177"/>
  <c r="BX177"/>
  <c r="AG177"/>
  <c r="AC177"/>
  <c r="AD177" s="1"/>
  <c r="L177"/>
  <c r="K177"/>
  <c r="O177" s="1"/>
  <c r="J177"/>
  <c r="I177"/>
  <c r="H177"/>
  <c r="G177"/>
  <c r="CB176"/>
  <c r="CA176"/>
  <c r="BZ176"/>
  <c r="BY176"/>
  <c r="BX176"/>
  <c r="AG176"/>
  <c r="AD176"/>
  <c r="AC176"/>
  <c r="L176"/>
  <c r="J176"/>
  <c r="K176" s="1"/>
  <c r="O176" s="1"/>
  <c r="I176"/>
  <c r="H176"/>
  <c r="G176"/>
  <c r="CB175"/>
  <c r="CA175"/>
  <c r="BZ175"/>
  <c r="BY175"/>
  <c r="BX175"/>
  <c r="AG175"/>
  <c r="AC175"/>
  <c r="AD175" s="1"/>
  <c r="L175"/>
  <c r="K175"/>
  <c r="O175" s="1"/>
  <c r="J175"/>
  <c r="I175"/>
  <c r="H175"/>
  <c r="G175"/>
  <c r="CB174"/>
  <c r="CA174"/>
  <c r="BZ174"/>
  <c r="BY174"/>
  <c r="BX174"/>
  <c r="AG174"/>
  <c r="AD174"/>
  <c r="AC174"/>
  <c r="L174"/>
  <c r="J174"/>
  <c r="K174" s="1"/>
  <c r="O174" s="1"/>
  <c r="I174"/>
  <c r="H174"/>
  <c r="G174"/>
  <c r="CB173"/>
  <c r="CA173"/>
  <c r="BZ173"/>
  <c r="BY173"/>
  <c r="BX173"/>
  <c r="AG173"/>
  <c r="AC173"/>
  <c r="AD173" s="1"/>
  <c r="L173"/>
  <c r="K173"/>
  <c r="O173" s="1"/>
  <c r="J173"/>
  <c r="I173"/>
  <c r="H173"/>
  <c r="G173"/>
  <c r="CB172"/>
  <c r="CA172"/>
  <c r="BZ172"/>
  <c r="BY172"/>
  <c r="BX172"/>
  <c r="AG172"/>
  <c r="AD172"/>
  <c r="AC172"/>
  <c r="L172"/>
  <c r="J172"/>
  <c r="K172" s="1"/>
  <c r="O172" s="1"/>
  <c r="I172"/>
  <c r="H172"/>
  <c r="G172"/>
  <c r="CB171"/>
  <c r="CA171"/>
  <c r="BZ171"/>
  <c r="BY171"/>
  <c r="BX171"/>
  <c r="AG171"/>
  <c r="AC171"/>
  <c r="AD171" s="1"/>
  <c r="L171"/>
  <c r="K171"/>
  <c r="O171" s="1"/>
  <c r="J171"/>
  <c r="I171"/>
  <c r="H171"/>
  <c r="G171"/>
  <c r="CB170"/>
  <c r="CA170"/>
  <c r="BZ170"/>
  <c r="BY170"/>
  <c r="BX170"/>
  <c r="AG170"/>
  <c r="AD170"/>
  <c r="AC170"/>
  <c r="L170"/>
  <c r="J170"/>
  <c r="K170" s="1"/>
  <c r="O170" s="1"/>
  <c r="I170"/>
  <c r="H170"/>
  <c r="G170"/>
  <c r="CB169"/>
  <c r="CA169"/>
  <c r="BZ169"/>
  <c r="BY169"/>
  <c r="BX169"/>
  <c r="AG169"/>
  <c r="AC169"/>
  <c r="AD169" s="1"/>
  <c r="L169"/>
  <c r="K169"/>
  <c r="O169" s="1"/>
  <c r="J169"/>
  <c r="I169"/>
  <c r="H169"/>
  <c r="G169"/>
  <c r="CB168"/>
  <c r="CA168"/>
  <c r="BZ168"/>
  <c r="BY168"/>
  <c r="BX168"/>
  <c r="AG168"/>
  <c r="AD168"/>
  <c r="AC168"/>
  <c r="L168"/>
  <c r="J168"/>
  <c r="K168" s="1"/>
  <c r="O168" s="1"/>
  <c r="I168"/>
  <c r="H168"/>
  <c r="G168"/>
  <c r="CB167"/>
  <c r="CA167"/>
  <c r="BZ167"/>
  <c r="BY167"/>
  <c r="BX167"/>
  <c r="AG167"/>
  <c r="AC167"/>
  <c r="AD167" s="1"/>
  <c r="L167"/>
  <c r="K167"/>
  <c r="O167" s="1"/>
  <c r="J167"/>
  <c r="I167"/>
  <c r="H167"/>
  <c r="G167"/>
  <c r="CB166"/>
  <c r="CA166"/>
  <c r="BZ166"/>
  <c r="BY166"/>
  <c r="BX166"/>
  <c r="AG166"/>
  <c r="AD166"/>
  <c r="AC166"/>
  <c r="L166"/>
  <c r="J166"/>
  <c r="K166" s="1"/>
  <c r="O166" s="1"/>
  <c r="I166"/>
  <c r="H166"/>
  <c r="G166"/>
  <c r="CB165"/>
  <c r="CA165"/>
  <c r="BZ165"/>
  <c r="BY165"/>
  <c r="BX165"/>
  <c r="AG165"/>
  <c r="AC165"/>
  <c r="AD165" s="1"/>
  <c r="L165"/>
  <c r="K165"/>
  <c r="O165" s="1"/>
  <c r="J165"/>
  <c r="I165"/>
  <c r="H165"/>
  <c r="G165"/>
  <c r="CB164"/>
  <c r="CA164"/>
  <c r="BZ164"/>
  <c r="BY164"/>
  <c r="BX164"/>
  <c r="AG164"/>
  <c r="AD164"/>
  <c r="AC164"/>
  <c r="L164"/>
  <c r="J164"/>
  <c r="K164" s="1"/>
  <c r="O164" s="1"/>
  <c r="I164"/>
  <c r="H164"/>
  <c r="G164"/>
  <c r="CB163"/>
  <c r="CA163"/>
  <c r="BZ163"/>
  <c r="BY163"/>
  <c r="BX163"/>
  <c r="AG163"/>
  <c r="AC163"/>
  <c r="AD163" s="1"/>
  <c r="L163"/>
  <c r="K163"/>
  <c r="O163" s="1"/>
  <c r="J163"/>
  <c r="I163"/>
  <c r="H163"/>
  <c r="G163"/>
  <c r="CB162"/>
  <c r="CA162"/>
  <c r="BZ162"/>
  <c r="BY162"/>
  <c r="BX162"/>
  <c r="AG162"/>
  <c r="AD162"/>
  <c r="AC162"/>
  <c r="L162"/>
  <c r="J162"/>
  <c r="K162" s="1"/>
  <c r="O162" s="1"/>
  <c r="I162"/>
  <c r="H162"/>
  <c r="G162"/>
  <c r="CB161"/>
  <c r="CA161"/>
  <c r="BZ161"/>
  <c r="BY161"/>
  <c r="BX161"/>
  <c r="AG161"/>
  <c r="AC161"/>
  <c r="AD161" s="1"/>
  <c r="L161"/>
  <c r="K161"/>
  <c r="O161" s="1"/>
  <c r="J161"/>
  <c r="I161"/>
  <c r="H161"/>
  <c r="G161"/>
  <c r="CB160"/>
  <c r="CA160"/>
  <c r="BZ160"/>
  <c r="BY160"/>
  <c r="BX160"/>
  <c r="AG160"/>
  <c r="AD160"/>
  <c r="AC160"/>
  <c r="L160"/>
  <c r="J160"/>
  <c r="K160" s="1"/>
  <c r="O160" s="1"/>
  <c r="I160"/>
  <c r="H160"/>
  <c r="G160"/>
  <c r="CB159"/>
  <c r="CA159"/>
  <c r="BZ159"/>
  <c r="BY159"/>
  <c r="BX159"/>
  <c r="AG159"/>
  <c r="AC159"/>
  <c r="AD159" s="1"/>
  <c r="L159"/>
  <c r="K159"/>
  <c r="O159" s="1"/>
  <c r="J159"/>
  <c r="I159"/>
  <c r="H159"/>
  <c r="G159"/>
  <c r="CB158"/>
  <c r="CA158"/>
  <c r="BZ158"/>
  <c r="BY158"/>
  <c r="BX158"/>
  <c r="AG158"/>
  <c r="AD158"/>
  <c r="AC158"/>
  <c r="L158"/>
  <c r="J158"/>
  <c r="K158" s="1"/>
  <c r="O158" s="1"/>
  <c r="I158"/>
  <c r="H158"/>
  <c r="G158"/>
  <c r="CB157"/>
  <c r="CA157"/>
  <c r="BZ157"/>
  <c r="BY157"/>
  <c r="BX157"/>
  <c r="AG157"/>
  <c r="AC157"/>
  <c r="AD157" s="1"/>
  <c r="L157"/>
  <c r="K157"/>
  <c r="O157" s="1"/>
  <c r="J157"/>
  <c r="I157"/>
  <c r="H157"/>
  <c r="G157"/>
  <c r="CB156"/>
  <c r="CA156"/>
  <c r="BZ156"/>
  <c r="BY156"/>
  <c r="BX156"/>
  <c r="AG156"/>
  <c r="AD156"/>
  <c r="AC156"/>
  <c r="L156"/>
  <c r="J156"/>
  <c r="K156" s="1"/>
  <c r="O156" s="1"/>
  <c r="I156"/>
  <c r="H156"/>
  <c r="G156"/>
  <c r="CB155"/>
  <c r="CA155"/>
  <c r="BZ155"/>
  <c r="BY155"/>
  <c r="BX155"/>
  <c r="AG155"/>
  <c r="AC155"/>
  <c r="AD155" s="1"/>
  <c r="L155"/>
  <c r="K155"/>
  <c r="O155" s="1"/>
  <c r="J155"/>
  <c r="I155"/>
  <c r="H155"/>
  <c r="G155"/>
  <c r="CA154"/>
  <c r="BZ154"/>
  <c r="BY154"/>
  <c r="BX154"/>
  <c r="AG154"/>
  <c r="AD154"/>
  <c r="AC154"/>
  <c r="L154"/>
  <c r="J154"/>
  <c r="K154" s="1"/>
  <c r="O154" s="1"/>
  <c r="I154"/>
  <c r="H154"/>
  <c r="G154"/>
  <c r="CB153"/>
  <c r="CA153"/>
  <c r="BZ153"/>
  <c r="BY153"/>
  <c r="BX153"/>
  <c r="AG153"/>
  <c r="AC153"/>
  <c r="AD153" s="1"/>
  <c r="L153"/>
  <c r="K153"/>
  <c r="O153" s="1"/>
  <c r="J153"/>
  <c r="I153"/>
  <c r="H153"/>
  <c r="G153"/>
  <c r="CA152"/>
  <c r="BZ152"/>
  <c r="BY152"/>
  <c r="BX152"/>
  <c r="AG152"/>
  <c r="AD152"/>
  <c r="AC152"/>
  <c r="L152"/>
  <c r="J152"/>
  <c r="K152" s="1"/>
  <c r="O152" s="1"/>
  <c r="I152"/>
  <c r="H152"/>
  <c r="G152"/>
  <c r="CA151"/>
  <c r="BZ151"/>
  <c r="BY151"/>
  <c r="BX151"/>
  <c r="AG151"/>
  <c r="AC151"/>
  <c r="AD151" s="1"/>
  <c r="L151"/>
  <c r="K151"/>
  <c r="O151" s="1"/>
  <c r="J151"/>
  <c r="I151"/>
  <c r="H151"/>
  <c r="G151"/>
  <c r="CA150"/>
  <c r="BZ150"/>
  <c r="BY150"/>
  <c r="BX150"/>
  <c r="AG150"/>
  <c r="AD150"/>
  <c r="AC150"/>
  <c r="L150"/>
  <c r="J150"/>
  <c r="K150" s="1"/>
  <c r="O150" s="1"/>
  <c r="I150"/>
  <c r="H150"/>
  <c r="G150"/>
  <c r="CB149"/>
  <c r="CA149"/>
  <c r="BZ149"/>
  <c r="BY149"/>
  <c r="BX149"/>
  <c r="AG149"/>
  <c r="AC149"/>
  <c r="AD149" s="1"/>
  <c r="L149"/>
  <c r="K149"/>
  <c r="O149" s="1"/>
  <c r="J149"/>
  <c r="I149"/>
  <c r="H149"/>
  <c r="G149"/>
  <c r="CB148"/>
  <c r="CA148"/>
  <c r="BZ148"/>
  <c r="BY148"/>
  <c r="BX148"/>
  <c r="AG148"/>
  <c r="AD148"/>
  <c r="AC148"/>
  <c r="L148"/>
  <c r="J148"/>
  <c r="K148" s="1"/>
  <c r="O148" s="1"/>
  <c r="I148"/>
  <c r="H148"/>
  <c r="G148"/>
  <c r="CA147"/>
  <c r="BZ147"/>
  <c r="BY147"/>
  <c r="BX147"/>
  <c r="AG147"/>
  <c r="AC147"/>
  <c r="AD147" s="1"/>
  <c r="L147"/>
  <c r="K147"/>
  <c r="O147" s="1"/>
  <c r="J147"/>
  <c r="I147"/>
  <c r="H147"/>
  <c r="G147"/>
  <c r="CA146"/>
  <c r="BZ146"/>
  <c r="BY146"/>
  <c r="BX146"/>
  <c r="AG146"/>
  <c r="AD146"/>
  <c r="AC146"/>
  <c r="L146"/>
  <c r="J146"/>
  <c r="K146" s="1"/>
  <c r="O146" s="1"/>
  <c r="I146"/>
  <c r="H146"/>
  <c r="G146"/>
  <c r="CA145"/>
  <c r="BZ145"/>
  <c r="BY145"/>
  <c r="BX145"/>
  <c r="AG145"/>
  <c r="AC145"/>
  <c r="AD145" s="1"/>
  <c r="L145"/>
  <c r="K145"/>
  <c r="O145" s="1"/>
  <c r="J145"/>
  <c r="I145"/>
  <c r="H145"/>
  <c r="G145"/>
  <c r="CB144"/>
  <c r="CA144"/>
  <c r="BZ144"/>
  <c r="BY144"/>
  <c r="BX144"/>
  <c r="AG144"/>
  <c r="AD144"/>
  <c r="AC144"/>
  <c r="L144"/>
  <c r="J144"/>
  <c r="K144" s="1"/>
  <c r="O144" s="1"/>
  <c r="I144"/>
  <c r="H144"/>
  <c r="G144"/>
  <c r="CA143"/>
  <c r="BZ143"/>
  <c r="BY143"/>
  <c r="BX143"/>
  <c r="AG143"/>
  <c r="AC143"/>
  <c r="AD143" s="1"/>
  <c r="L143"/>
  <c r="K143"/>
  <c r="O143" s="1"/>
  <c r="J143"/>
  <c r="I143"/>
  <c r="H143"/>
  <c r="G143"/>
  <c r="BY142"/>
  <c r="BX142"/>
  <c r="AG142"/>
  <c r="AD142"/>
  <c r="AC142"/>
  <c r="L142"/>
  <c r="J142"/>
  <c r="K142" s="1"/>
  <c r="I142"/>
  <c r="H142"/>
  <c r="G142"/>
  <c r="BY141"/>
  <c r="BX141"/>
  <c r="AG141"/>
  <c r="AC141"/>
  <c r="AD141" s="1"/>
  <c r="L141"/>
  <c r="K141"/>
  <c r="O141" s="1"/>
  <c r="J141"/>
  <c r="I141"/>
  <c r="H141"/>
  <c r="G141"/>
  <c r="BY140"/>
  <c r="BX140"/>
  <c r="AG140"/>
  <c r="AD140"/>
  <c r="AC140"/>
  <c r="L140"/>
  <c r="J140"/>
  <c r="K140" s="1"/>
  <c r="I140"/>
  <c r="H140"/>
  <c r="G140"/>
  <c r="CB139"/>
  <c r="CA139"/>
  <c r="BZ139"/>
  <c r="BY139"/>
  <c r="BX139"/>
  <c r="AG139"/>
  <c r="AD139"/>
  <c r="AC139"/>
  <c r="L139"/>
  <c r="J139"/>
  <c r="K139" s="1"/>
  <c r="O139" s="1"/>
  <c r="I139"/>
  <c r="H139"/>
  <c r="G139"/>
  <c r="CB138"/>
  <c r="CA138"/>
  <c r="BZ138"/>
  <c r="BY138"/>
  <c r="BX138"/>
  <c r="AG138"/>
  <c r="AC138"/>
  <c r="AD138" s="1"/>
  <c r="L138"/>
  <c r="K138"/>
  <c r="O138" s="1"/>
  <c r="J138"/>
  <c r="I138"/>
  <c r="H138"/>
  <c r="G138"/>
  <c r="CB137"/>
  <c r="CA137"/>
  <c r="BZ137"/>
  <c r="BY137"/>
  <c r="BX137"/>
  <c r="AG137"/>
  <c r="AD137"/>
  <c r="AC137"/>
  <c r="L137"/>
  <c r="J137"/>
  <c r="K137" s="1"/>
  <c r="O137" s="1"/>
  <c r="I137"/>
  <c r="H137"/>
  <c r="G137"/>
  <c r="CB136"/>
  <c r="CA136"/>
  <c r="BZ136"/>
  <c r="BY136"/>
  <c r="BX136"/>
  <c r="AG136"/>
  <c r="AC136"/>
  <c r="AD136" s="1"/>
  <c r="L136"/>
  <c r="K136"/>
  <c r="O136" s="1"/>
  <c r="J136"/>
  <c r="I136"/>
  <c r="H136"/>
  <c r="G136"/>
  <c r="CB135"/>
  <c r="CA135"/>
  <c r="BZ135"/>
  <c r="BY135"/>
  <c r="BX135"/>
  <c r="AG135"/>
  <c r="AD135"/>
  <c r="AC135"/>
  <c r="L135"/>
  <c r="J135"/>
  <c r="K135" s="1"/>
  <c r="O135" s="1"/>
  <c r="I135"/>
  <c r="H135"/>
  <c r="G135"/>
  <c r="CA134"/>
  <c r="BZ134"/>
  <c r="BY134"/>
  <c r="BX134"/>
  <c r="AG134"/>
  <c r="AC134"/>
  <c r="AD134" s="1"/>
  <c r="L134"/>
  <c r="K134"/>
  <c r="O134" s="1"/>
  <c r="J134"/>
  <c r="I134"/>
  <c r="H134"/>
  <c r="G134"/>
  <c r="CB133"/>
  <c r="CA133"/>
  <c r="BZ133"/>
  <c r="BY133"/>
  <c r="BX133"/>
  <c r="AG133"/>
  <c r="AD133"/>
  <c r="AC133"/>
  <c r="L133"/>
  <c r="J133"/>
  <c r="K133" s="1"/>
  <c r="O133" s="1"/>
  <c r="I133"/>
  <c r="H133"/>
  <c r="G133"/>
  <c r="CA132"/>
  <c r="BZ132"/>
  <c r="BY132"/>
  <c r="BX132"/>
  <c r="AG132"/>
  <c r="AC132"/>
  <c r="AD132" s="1"/>
  <c r="L132"/>
  <c r="K132"/>
  <c r="O132" s="1"/>
  <c r="J132"/>
  <c r="I132"/>
  <c r="H132"/>
  <c r="G132"/>
  <c r="CB131"/>
  <c r="CA131"/>
  <c r="BZ131"/>
  <c r="BY131"/>
  <c r="BX131"/>
  <c r="AG131"/>
  <c r="AD131"/>
  <c r="AC131"/>
  <c r="L131"/>
  <c r="J131"/>
  <c r="K131" s="1"/>
  <c r="O131" s="1"/>
  <c r="I131"/>
  <c r="H131"/>
  <c r="G131"/>
  <c r="CA130"/>
  <c r="BZ130"/>
  <c r="BY130"/>
  <c r="BX130"/>
  <c r="AG130"/>
  <c r="AC130"/>
  <c r="AD130" s="1"/>
  <c r="L130"/>
  <c r="K130"/>
  <c r="O130" s="1"/>
  <c r="J130"/>
  <c r="I130"/>
  <c r="H130"/>
  <c r="G130"/>
  <c r="CB129"/>
  <c r="CA129"/>
  <c r="BZ129"/>
  <c r="BY129"/>
  <c r="BX129"/>
  <c r="AG129"/>
  <c r="AD129"/>
  <c r="AC129"/>
  <c r="L129"/>
  <c r="J129"/>
  <c r="K129" s="1"/>
  <c r="O129" s="1"/>
  <c r="I129"/>
  <c r="H129"/>
  <c r="G129"/>
  <c r="BY128"/>
  <c r="BX128"/>
  <c r="AG128"/>
  <c r="AC128"/>
  <c r="AD128" s="1"/>
  <c r="L128"/>
  <c r="K128"/>
  <c r="O128" s="1"/>
  <c r="J128"/>
  <c r="I128"/>
  <c r="H128"/>
  <c r="G128"/>
  <c r="BY127"/>
  <c r="BX127"/>
  <c r="AG127"/>
  <c r="AD127"/>
  <c r="AC127"/>
  <c r="L127"/>
  <c r="J127"/>
  <c r="K127" s="1"/>
  <c r="O127" s="1"/>
  <c r="I127"/>
  <c r="H127"/>
  <c r="G127"/>
  <c r="CA126"/>
  <c r="BZ126"/>
  <c r="BY126"/>
  <c r="BX126"/>
  <c r="AG126"/>
  <c r="AC126"/>
  <c r="AD126" s="1"/>
  <c r="L126"/>
  <c r="K126"/>
  <c r="O126" s="1"/>
  <c r="J126"/>
  <c r="I126"/>
  <c r="H126"/>
  <c r="CA142" s="1"/>
  <c r="G126"/>
  <c r="BZ142" s="1"/>
  <c r="CB125"/>
  <c r="CA125"/>
  <c r="BZ125"/>
  <c r="BY125"/>
  <c r="BX125"/>
  <c r="AG125"/>
  <c r="AD125"/>
  <c r="AC125"/>
  <c r="L125"/>
  <c r="J125"/>
  <c r="K125" s="1"/>
  <c r="O125" s="1"/>
  <c r="I125"/>
  <c r="H125"/>
  <c r="G125"/>
  <c r="CB124"/>
  <c r="CA124"/>
  <c r="BZ124"/>
  <c r="BY124"/>
  <c r="BX124"/>
  <c r="AG124"/>
  <c r="AC124"/>
  <c r="AD124" s="1"/>
  <c r="L124"/>
  <c r="K124"/>
  <c r="O124" s="1"/>
  <c r="J124"/>
  <c r="I124"/>
  <c r="H124"/>
  <c r="G124"/>
  <c r="CB123"/>
  <c r="CA123"/>
  <c r="BZ123"/>
  <c r="BY123"/>
  <c r="BX123"/>
  <c r="AG123"/>
  <c r="AD123"/>
  <c r="AC123"/>
  <c r="L123"/>
  <c r="J123"/>
  <c r="K123" s="1"/>
  <c r="O123" s="1"/>
  <c r="I123"/>
  <c r="H123"/>
  <c r="CA141" s="1"/>
  <c r="G123"/>
  <c r="BZ141" s="1"/>
  <c r="CB122"/>
  <c r="CA122"/>
  <c r="BZ122"/>
  <c r="BY122"/>
  <c r="BX122"/>
  <c r="AG122"/>
  <c r="AC122"/>
  <c r="AD122" s="1"/>
  <c r="L122"/>
  <c r="K122"/>
  <c r="O122" s="1"/>
  <c r="J122"/>
  <c r="I122"/>
  <c r="H122"/>
  <c r="G122"/>
  <c r="CB121"/>
  <c r="CA121"/>
  <c r="BZ121"/>
  <c r="BY121"/>
  <c r="BX121"/>
  <c r="AG121"/>
  <c r="AD121"/>
  <c r="AC121"/>
  <c r="L121"/>
  <c r="J121"/>
  <c r="K121" s="1"/>
  <c r="O121" s="1"/>
  <c r="I121"/>
  <c r="H121"/>
  <c r="G121"/>
  <c r="CB120"/>
  <c r="CA120"/>
  <c r="BZ120"/>
  <c r="BY120"/>
  <c r="BX120"/>
  <c r="AG120"/>
  <c r="AC120"/>
  <c r="AD120" s="1"/>
  <c r="L120"/>
  <c r="K120"/>
  <c r="O120" s="1"/>
  <c r="J120"/>
  <c r="I120"/>
  <c r="H120"/>
  <c r="G120"/>
  <c r="CB119"/>
  <c r="CA119"/>
  <c r="BZ119"/>
  <c r="BY119"/>
  <c r="BX119"/>
  <c r="AG119"/>
  <c r="AD119"/>
  <c r="AC119"/>
  <c r="L119"/>
  <c r="J119"/>
  <c r="K119" s="1"/>
  <c r="O119" s="1"/>
  <c r="I119"/>
  <c r="H119"/>
  <c r="G119"/>
  <c r="CB118"/>
  <c r="CA118"/>
  <c r="BZ118"/>
  <c r="BY118"/>
  <c r="BX118"/>
  <c r="AG118"/>
  <c r="AC118"/>
  <c r="AD118" s="1"/>
  <c r="L118"/>
  <c r="K118"/>
  <c r="O118" s="1"/>
  <c r="J118"/>
  <c r="I118"/>
  <c r="H118"/>
  <c r="G118"/>
  <c r="CB117"/>
  <c r="CA117"/>
  <c r="BZ117"/>
  <c r="BY117"/>
  <c r="BX117"/>
  <c r="AG117"/>
  <c r="AD117"/>
  <c r="AC117"/>
  <c r="L117"/>
  <c r="J117"/>
  <c r="K117" s="1"/>
  <c r="O117" s="1"/>
  <c r="I117"/>
  <c r="H117"/>
  <c r="G117"/>
  <c r="CB116"/>
  <c r="CA116"/>
  <c r="BZ116"/>
  <c r="BY116"/>
  <c r="BX116"/>
  <c r="AG116"/>
  <c r="AC116"/>
  <c r="AD116" s="1"/>
  <c r="L116"/>
  <c r="K116"/>
  <c r="O116" s="1"/>
  <c r="J116"/>
  <c r="I116"/>
  <c r="H116"/>
  <c r="CA140" s="1"/>
  <c r="G116"/>
  <c r="BZ140" s="1"/>
  <c r="CB115"/>
  <c r="CA115"/>
  <c r="BZ115"/>
  <c r="BY115"/>
  <c r="BX115"/>
  <c r="AG115"/>
  <c r="AD115"/>
  <c r="AC115"/>
  <c r="L115"/>
  <c r="J115"/>
  <c r="K115" s="1"/>
  <c r="O115" s="1"/>
  <c r="I115"/>
  <c r="H115"/>
  <c r="G115"/>
  <c r="CB114"/>
  <c r="CA114"/>
  <c r="BZ114"/>
  <c r="BY114"/>
  <c r="BX114"/>
  <c r="AG114"/>
  <c r="AC114"/>
  <c r="AD114" s="1"/>
  <c r="L114"/>
  <c r="K114"/>
  <c r="O114" s="1"/>
  <c r="J114"/>
  <c r="I114"/>
  <c r="H114"/>
  <c r="G114"/>
  <c r="CB113"/>
  <c r="CA113"/>
  <c r="BZ113"/>
  <c r="BY113"/>
  <c r="BX113"/>
  <c r="AG113"/>
  <c r="AD113"/>
  <c r="AC113"/>
  <c r="L113"/>
  <c r="J113"/>
  <c r="K113" s="1"/>
  <c r="O113" s="1"/>
  <c r="I113"/>
  <c r="H113"/>
  <c r="G113"/>
  <c r="CA112"/>
  <c r="BZ112"/>
  <c r="BY112"/>
  <c r="BX112"/>
  <c r="AG112"/>
  <c r="AC112"/>
  <c r="AD112" s="1"/>
  <c r="L112"/>
  <c r="K112"/>
  <c r="O112" s="1"/>
  <c r="J112"/>
  <c r="I112"/>
  <c r="H112"/>
  <c r="G112"/>
  <c r="CB111"/>
  <c r="CA111"/>
  <c r="BZ111"/>
  <c r="BY111"/>
  <c r="BX111"/>
  <c r="AG111"/>
  <c r="AD111"/>
  <c r="AC111"/>
  <c r="L111"/>
  <c r="J111"/>
  <c r="K111" s="1"/>
  <c r="O111" s="1"/>
  <c r="I111"/>
  <c r="H111"/>
  <c r="G111"/>
  <c r="CA110"/>
  <c r="BZ110"/>
  <c r="BY110"/>
  <c r="BX110"/>
  <c r="AG110"/>
  <c r="AC110"/>
  <c r="AD110" s="1"/>
  <c r="L110"/>
  <c r="K110"/>
  <c r="O110" s="1"/>
  <c r="J110"/>
  <c r="I110"/>
  <c r="H110"/>
  <c r="CA128" s="1"/>
  <c r="G110"/>
  <c r="BZ128" s="1"/>
  <c r="CB109"/>
  <c r="CA109"/>
  <c r="BZ109"/>
  <c r="BY109"/>
  <c r="BX109"/>
  <c r="AG109"/>
  <c r="AD109"/>
  <c r="AC109"/>
  <c r="L109"/>
  <c r="J109"/>
  <c r="K109" s="1"/>
  <c r="O109" s="1"/>
  <c r="I109"/>
  <c r="H109"/>
  <c r="CA127" s="1"/>
  <c r="G109"/>
  <c r="BZ127" s="1"/>
  <c r="CB108"/>
  <c r="CA108"/>
  <c r="BZ108"/>
  <c r="BY108"/>
  <c r="BX108"/>
  <c r="AG108"/>
  <c r="AC108"/>
  <c r="AD108" s="1"/>
  <c r="L108"/>
  <c r="K108"/>
  <c r="O108" s="1"/>
  <c r="J108"/>
  <c r="I108"/>
  <c r="H108"/>
  <c r="G108"/>
  <c r="CB107"/>
  <c r="CA107"/>
  <c r="BZ107"/>
  <c r="BY107"/>
  <c r="BX107"/>
  <c r="AG107"/>
  <c r="AD107"/>
  <c r="AC107"/>
  <c r="L107"/>
  <c r="J107"/>
  <c r="K107" s="1"/>
  <c r="O107" s="1"/>
  <c r="I107"/>
  <c r="H107"/>
  <c r="G107"/>
  <c r="CB106"/>
  <c r="CA106"/>
  <c r="BZ106"/>
  <c r="BY106"/>
  <c r="BX106"/>
  <c r="AG106"/>
  <c r="AC106"/>
  <c r="AD106" s="1"/>
  <c r="L106"/>
  <c r="K106"/>
  <c r="O106" s="1"/>
  <c r="J106"/>
  <c r="I106"/>
  <c r="H106"/>
  <c r="G106"/>
  <c r="CB105"/>
  <c r="CA105"/>
  <c r="BZ105"/>
  <c r="BY105"/>
  <c r="BX105"/>
  <c r="AG105"/>
  <c r="AD105"/>
  <c r="AC105"/>
  <c r="L105"/>
  <c r="J105"/>
  <c r="K105" s="1"/>
  <c r="O105" s="1"/>
  <c r="I105"/>
  <c r="H105"/>
  <c r="G105"/>
  <c r="CB104"/>
  <c r="CA104"/>
  <c r="BZ104"/>
  <c r="BY104"/>
  <c r="BX104"/>
  <c r="AG104"/>
  <c r="AC104"/>
  <c r="AD104" s="1"/>
  <c r="L104"/>
  <c r="K104"/>
  <c r="O104" s="1"/>
  <c r="J104"/>
  <c r="I104"/>
  <c r="H104"/>
  <c r="G104"/>
  <c r="CB103"/>
  <c r="CA103"/>
  <c r="BZ103"/>
  <c r="BY103"/>
  <c r="BX103"/>
  <c r="AG103"/>
  <c r="AD103"/>
  <c r="AC103"/>
  <c r="L103"/>
  <c r="J103"/>
  <c r="K103" s="1"/>
  <c r="O103" s="1"/>
  <c r="I103"/>
  <c r="H103"/>
  <c r="G103"/>
  <c r="CB102"/>
  <c r="CA102"/>
  <c r="BZ102"/>
  <c r="BY102"/>
  <c r="BX102"/>
  <c r="AG102"/>
  <c r="AC102"/>
  <c r="AD102" s="1"/>
  <c r="L102"/>
  <c r="K102"/>
  <c r="O102" s="1"/>
  <c r="J102"/>
  <c r="I102"/>
  <c r="H102"/>
  <c r="G102"/>
  <c r="CA101"/>
  <c r="BZ101"/>
  <c r="BY101"/>
  <c r="BX101"/>
  <c r="AG101"/>
  <c r="AD101"/>
  <c r="AC101"/>
  <c r="L101"/>
  <c r="J101"/>
  <c r="K101" s="1"/>
  <c r="O101" s="1"/>
  <c r="I101"/>
  <c r="H101"/>
  <c r="G101"/>
  <c r="CB100"/>
  <c r="CA100"/>
  <c r="BZ100"/>
  <c r="BY100"/>
  <c r="BX100"/>
  <c r="AG100"/>
  <c r="AC100"/>
  <c r="AD100" s="1"/>
  <c r="L100"/>
  <c r="K100"/>
  <c r="O100" s="1"/>
  <c r="J100"/>
  <c r="I100"/>
  <c r="H100"/>
  <c r="G100"/>
  <c r="CA99"/>
  <c r="BZ99"/>
  <c r="BY99"/>
  <c r="BX99"/>
  <c r="AG99"/>
  <c r="AD99"/>
  <c r="AC99"/>
  <c r="L99"/>
  <c r="J99"/>
  <c r="K99" s="1"/>
  <c r="O99" s="1"/>
  <c r="I99"/>
  <c r="H99"/>
  <c r="G99"/>
  <c r="CA98"/>
  <c r="BZ98"/>
  <c r="BY98"/>
  <c r="BX98"/>
  <c r="AG98"/>
  <c r="AC98"/>
  <c r="AD98" s="1"/>
  <c r="L98"/>
  <c r="K98"/>
  <c r="O98" s="1"/>
  <c r="J98"/>
  <c r="I98"/>
  <c r="H98"/>
  <c r="G98"/>
  <c r="CA97"/>
  <c r="BZ97"/>
  <c r="BY97"/>
  <c r="BX97"/>
  <c r="AG97"/>
  <c r="AD97"/>
  <c r="AC97"/>
  <c r="L97"/>
  <c r="J97"/>
  <c r="K97" s="1"/>
  <c r="O97" s="1"/>
  <c r="I97"/>
  <c r="H97"/>
  <c r="G97"/>
  <c r="CA96"/>
  <c r="BZ96"/>
  <c r="BY96"/>
  <c r="BX96"/>
  <c r="AG96"/>
  <c r="AC96"/>
  <c r="AD96" s="1"/>
  <c r="L96"/>
  <c r="K96"/>
  <c r="O96" s="1"/>
  <c r="J96"/>
  <c r="I96"/>
  <c r="H96"/>
  <c r="G96"/>
  <c r="CA95"/>
  <c r="BZ95"/>
  <c r="BY95"/>
  <c r="BX95"/>
  <c r="AG95"/>
  <c r="AD95"/>
  <c r="AC95"/>
  <c r="L95"/>
  <c r="J95"/>
  <c r="K95" s="1"/>
  <c r="O95" s="1"/>
  <c r="I95"/>
  <c r="H95"/>
  <c r="G95"/>
  <c r="BY94"/>
  <c r="BX94"/>
  <c r="AG94"/>
  <c r="AC94"/>
  <c r="AD94" s="1"/>
  <c r="L94"/>
  <c r="K94"/>
  <c r="O94" s="1"/>
  <c r="J94"/>
  <c r="I94"/>
  <c r="H94"/>
  <c r="G94"/>
  <c r="BY93"/>
  <c r="BX93"/>
  <c r="AG93"/>
  <c r="AD93"/>
  <c r="AC93"/>
  <c r="L93"/>
  <c r="J93"/>
  <c r="K93" s="1"/>
  <c r="O93" s="1"/>
  <c r="I93"/>
  <c r="H93"/>
  <c r="G93"/>
  <c r="AG92"/>
  <c r="AC92"/>
  <c r="AD92" s="1"/>
  <c r="L92"/>
  <c r="K92"/>
  <c r="O92" s="1"/>
  <c r="J92"/>
  <c r="I92"/>
  <c r="H92"/>
  <c r="G92"/>
  <c r="BY91"/>
  <c r="BX91"/>
  <c r="AG91"/>
  <c r="AD91"/>
  <c r="AC91"/>
  <c r="L91"/>
  <c r="J91"/>
  <c r="K91" s="1"/>
  <c r="O91" s="1"/>
  <c r="I91"/>
  <c r="H91"/>
  <c r="G91"/>
  <c r="CA90"/>
  <c r="BZ90"/>
  <c r="BY90"/>
  <c r="BX90"/>
  <c r="AG90"/>
  <c r="AC90"/>
  <c r="AD90" s="1"/>
  <c r="L90"/>
  <c r="K90"/>
  <c r="O90" s="1"/>
  <c r="J90"/>
  <c r="I90"/>
  <c r="H90"/>
  <c r="G90"/>
  <c r="CA89"/>
  <c r="BZ89"/>
  <c r="BY89"/>
  <c r="BX89"/>
  <c r="AG89"/>
  <c r="AD89"/>
  <c r="AC89"/>
  <c r="L89"/>
  <c r="J89"/>
  <c r="K89" s="1"/>
  <c r="O89" s="1"/>
  <c r="I89"/>
  <c r="H89"/>
  <c r="G89"/>
  <c r="BY88"/>
  <c r="BX88"/>
  <c r="AG88"/>
  <c r="AC88"/>
  <c r="AD88" s="1"/>
  <c r="L88"/>
  <c r="K88"/>
  <c r="O88" s="1"/>
  <c r="J88"/>
  <c r="I88"/>
  <c r="H88"/>
  <c r="G88"/>
  <c r="BY87"/>
  <c r="BX87"/>
  <c r="AG87"/>
  <c r="AD87"/>
  <c r="AC87"/>
  <c r="L87"/>
  <c r="J87"/>
  <c r="K87" s="1"/>
  <c r="O87" s="1"/>
  <c r="I87"/>
  <c r="H87"/>
  <c r="CA88" s="1"/>
  <c r="G87"/>
  <c r="BZ88" s="1"/>
  <c r="BY86"/>
  <c r="BX86"/>
  <c r="AG86"/>
  <c r="AC86"/>
  <c r="AD86" s="1"/>
  <c r="L86"/>
  <c r="K86"/>
  <c r="O86" s="1"/>
  <c r="J86"/>
  <c r="I86"/>
  <c r="H86"/>
  <c r="G86"/>
  <c r="CB85"/>
  <c r="CA85"/>
  <c r="BZ85"/>
  <c r="BY85"/>
  <c r="BX85"/>
  <c r="AG85"/>
  <c r="AD85"/>
  <c r="AC85"/>
  <c r="L85"/>
  <c r="J85"/>
  <c r="K85" s="1"/>
  <c r="O85" s="1"/>
  <c r="I85"/>
  <c r="H85"/>
  <c r="G85"/>
  <c r="CB84"/>
  <c r="CA84"/>
  <c r="BZ84"/>
  <c r="BY84"/>
  <c r="BX84"/>
  <c r="AG84"/>
  <c r="AC84"/>
  <c r="AD84" s="1"/>
  <c r="L84"/>
  <c r="K84"/>
  <c r="O84" s="1"/>
  <c r="J84"/>
  <c r="I84"/>
  <c r="H84"/>
  <c r="G84"/>
  <c r="CB83"/>
  <c r="CA83"/>
  <c r="BZ83"/>
  <c r="BY83"/>
  <c r="BX83"/>
  <c r="AG83"/>
  <c r="AD83"/>
  <c r="AC83"/>
  <c r="L83"/>
  <c r="J83"/>
  <c r="K83" s="1"/>
  <c r="O83" s="1"/>
  <c r="I83"/>
  <c r="H83"/>
  <c r="G83"/>
  <c r="CB82"/>
  <c r="CA82"/>
  <c r="BZ82"/>
  <c r="BY82"/>
  <c r="BX82"/>
  <c r="AG82"/>
  <c r="AC82"/>
  <c r="AD82" s="1"/>
  <c r="L82"/>
  <c r="K82"/>
  <c r="O82" s="1"/>
  <c r="J82"/>
  <c r="I82"/>
  <c r="H82"/>
  <c r="G82"/>
  <c r="CB81"/>
  <c r="CA81"/>
  <c r="BZ81"/>
  <c r="BY81"/>
  <c r="BX81"/>
  <c r="AG81"/>
  <c r="AD81"/>
  <c r="AC81"/>
  <c r="L81"/>
  <c r="J81"/>
  <c r="K81" s="1"/>
  <c r="O81" s="1"/>
  <c r="I81"/>
  <c r="H81"/>
  <c r="G81"/>
  <c r="CB80"/>
  <c r="CA80"/>
  <c r="BZ80"/>
  <c r="BY80"/>
  <c r="BX80"/>
  <c r="AG80"/>
  <c r="AC80"/>
  <c r="AD80" s="1"/>
  <c r="L80"/>
  <c r="K80"/>
  <c r="O80" s="1"/>
  <c r="J80"/>
  <c r="I80"/>
  <c r="H80"/>
  <c r="G80"/>
  <c r="CB79"/>
  <c r="CA79"/>
  <c r="BZ79"/>
  <c r="BY79"/>
  <c r="BX79"/>
  <c r="AG79"/>
  <c r="AD79"/>
  <c r="AC79"/>
  <c r="L79"/>
  <c r="J79"/>
  <c r="K79" s="1"/>
  <c r="O79" s="1"/>
  <c r="I79"/>
  <c r="H79"/>
  <c r="G79"/>
  <c r="CB78"/>
  <c r="CA78"/>
  <c r="BZ78"/>
  <c r="BY78"/>
  <c r="BX78"/>
  <c r="AG78"/>
  <c r="AC78"/>
  <c r="AD78" s="1"/>
  <c r="L78"/>
  <c r="K78"/>
  <c r="O78" s="1"/>
  <c r="J78"/>
  <c r="I78"/>
  <c r="H78"/>
  <c r="G78"/>
  <c r="CB77"/>
  <c r="CA77"/>
  <c r="BZ77"/>
  <c r="BY77"/>
  <c r="BX77"/>
  <c r="AG77"/>
  <c r="AD77"/>
  <c r="AC77"/>
  <c r="L77"/>
  <c r="J77"/>
  <c r="K77" s="1"/>
  <c r="O77" s="1"/>
  <c r="I77"/>
  <c r="H77"/>
  <c r="G77"/>
  <c r="CB76"/>
  <c r="CA76"/>
  <c r="BZ76"/>
  <c r="BY76"/>
  <c r="BX76"/>
  <c r="AG76"/>
  <c r="AC76"/>
  <c r="AD76" s="1"/>
  <c r="L76"/>
  <c r="K76"/>
  <c r="O76" s="1"/>
  <c r="J76"/>
  <c r="I76"/>
  <c r="H76"/>
  <c r="G76"/>
  <c r="CB75"/>
  <c r="CA75"/>
  <c r="BZ75"/>
  <c r="BY75"/>
  <c r="BX75"/>
  <c r="AG75"/>
  <c r="AD75"/>
  <c r="AC75"/>
  <c r="L75"/>
  <c r="J75"/>
  <c r="K75" s="1"/>
  <c r="O75" s="1"/>
  <c r="I75"/>
  <c r="H75"/>
  <c r="G75"/>
  <c r="CA74"/>
  <c r="BZ74"/>
  <c r="BY74"/>
  <c r="BX74"/>
  <c r="AG74"/>
  <c r="AC74"/>
  <c r="AD74" s="1"/>
  <c r="L74"/>
  <c r="K74"/>
  <c r="O74" s="1"/>
  <c r="J74"/>
  <c r="I74"/>
  <c r="H74"/>
  <c r="G74"/>
  <c r="CA73"/>
  <c r="BZ73"/>
  <c r="BY73"/>
  <c r="BX73"/>
  <c r="AG73"/>
  <c r="AD73"/>
  <c r="AC73"/>
  <c r="L73"/>
  <c r="J73"/>
  <c r="K73" s="1"/>
  <c r="O73" s="1"/>
  <c r="I73"/>
  <c r="H73"/>
  <c r="G73"/>
  <c r="CA72"/>
  <c r="BZ72"/>
  <c r="BY72"/>
  <c r="BX72"/>
  <c r="AG72"/>
  <c r="AC72"/>
  <c r="AD72" s="1"/>
  <c r="L72"/>
  <c r="K72"/>
  <c r="O72" s="1"/>
  <c r="J72"/>
  <c r="I72"/>
  <c r="H72"/>
  <c r="G72"/>
  <c r="CA71"/>
  <c r="BZ71"/>
  <c r="BY71"/>
  <c r="BX71"/>
  <c r="AG71"/>
  <c r="AD71"/>
  <c r="AC71"/>
  <c r="L71"/>
  <c r="J71"/>
  <c r="K71" s="1"/>
  <c r="O71" s="1"/>
  <c r="I71"/>
  <c r="H71"/>
  <c r="CA94" s="1"/>
  <c r="G71"/>
  <c r="BZ94" s="1"/>
  <c r="CA70"/>
  <c r="BZ70"/>
  <c r="BY70"/>
  <c r="BX70"/>
  <c r="AG70"/>
  <c r="AC70"/>
  <c r="AD70" s="1"/>
  <c r="L70"/>
  <c r="K70"/>
  <c r="O70" s="1"/>
  <c r="J70"/>
  <c r="I70"/>
  <c r="H70"/>
  <c r="CA93" s="1"/>
  <c r="G70"/>
  <c r="BZ93" s="1"/>
  <c r="CA69"/>
  <c r="BZ69"/>
  <c r="BY69"/>
  <c r="BX69"/>
  <c r="AG69"/>
  <c r="AD69"/>
  <c r="AC69"/>
  <c r="L69"/>
  <c r="J69"/>
  <c r="K69" s="1"/>
  <c r="O69" s="1"/>
  <c r="I69"/>
  <c r="H69"/>
  <c r="G69"/>
  <c r="CA68"/>
  <c r="BZ68"/>
  <c r="BY68"/>
  <c r="BX68"/>
  <c r="AG68"/>
  <c r="AC68"/>
  <c r="AD68" s="1"/>
  <c r="L68"/>
  <c r="K68"/>
  <c r="O68" s="1"/>
  <c r="J68"/>
  <c r="I68"/>
  <c r="H68"/>
  <c r="G68"/>
  <c r="CA67"/>
  <c r="BZ67"/>
  <c r="BY67"/>
  <c r="BX67"/>
  <c r="AG67"/>
  <c r="AD67"/>
  <c r="AC67"/>
  <c r="L67"/>
  <c r="J67"/>
  <c r="K67" s="1"/>
  <c r="O67" s="1"/>
  <c r="I67"/>
  <c r="H67"/>
  <c r="G67"/>
  <c r="CA66"/>
  <c r="BZ66"/>
  <c r="BY66"/>
  <c r="BX66"/>
  <c r="AG66"/>
  <c r="AC66"/>
  <c r="AD66" s="1"/>
  <c r="L66"/>
  <c r="K66"/>
  <c r="O66" s="1"/>
  <c r="J66"/>
  <c r="I66"/>
  <c r="H66"/>
  <c r="G66"/>
  <c r="CA65"/>
  <c r="BZ65"/>
  <c r="BY65"/>
  <c r="BX65"/>
  <c r="BU65"/>
  <c r="AG65"/>
  <c r="AC65"/>
  <c r="AD65" s="1"/>
  <c r="L65"/>
  <c r="K65"/>
  <c r="O65" s="1"/>
  <c r="J65"/>
  <c r="I65"/>
  <c r="H65"/>
  <c r="CA91" s="1"/>
  <c r="G65"/>
  <c r="BZ91" s="1"/>
  <c r="BY64"/>
  <c r="BX64"/>
  <c r="BU64"/>
  <c r="AG64"/>
  <c r="AC64"/>
  <c r="AD64" s="1"/>
  <c r="L64"/>
  <c r="K64"/>
  <c r="O64" s="1"/>
  <c r="J64"/>
  <c r="I64"/>
  <c r="H64"/>
  <c r="CA64" s="1"/>
  <c r="G64"/>
  <c r="BZ64" s="1"/>
  <c r="BY63"/>
  <c r="BX63"/>
  <c r="BU63"/>
  <c r="AG63"/>
  <c r="AC63"/>
  <c r="AD63" s="1"/>
  <c r="L63"/>
  <c r="K63"/>
  <c r="O63" s="1"/>
  <c r="J63"/>
  <c r="I63"/>
  <c r="H63"/>
  <c r="CA87" s="1"/>
  <c r="G63"/>
  <c r="BZ87" s="1"/>
  <c r="BY62"/>
  <c r="BX62"/>
  <c r="BU62"/>
  <c r="AG62"/>
  <c r="AC62"/>
  <c r="AD62" s="1"/>
  <c r="L62"/>
  <c r="K62"/>
  <c r="O62" s="1"/>
  <c r="J62"/>
  <c r="I62"/>
  <c r="H62"/>
  <c r="CA86" s="1"/>
  <c r="G62"/>
  <c r="BZ86" s="1"/>
  <c r="BY61"/>
  <c r="BX61"/>
  <c r="BU61"/>
  <c r="AG61"/>
  <c r="AC61"/>
  <c r="AD61" s="1"/>
  <c r="L61"/>
  <c r="K61"/>
  <c r="O61" s="1"/>
  <c r="J61"/>
  <c r="I61"/>
  <c r="H61"/>
  <c r="CA63" s="1"/>
  <c r="G61"/>
  <c r="BZ63" s="1"/>
  <c r="BU60"/>
  <c r="AG60"/>
  <c r="AC60"/>
  <c r="AD60" s="1"/>
  <c r="L60"/>
  <c r="K60"/>
  <c r="O60" s="1"/>
  <c r="J60"/>
  <c r="I60"/>
  <c r="H60"/>
  <c r="CA62" s="1"/>
  <c r="G60"/>
  <c r="BZ62" s="1"/>
  <c r="BY59"/>
  <c r="BX59"/>
  <c r="BU59"/>
  <c r="AG59"/>
  <c r="AC59"/>
  <c r="AD59" s="1"/>
  <c r="L59"/>
  <c r="K59"/>
  <c r="O59" s="1"/>
  <c r="J59"/>
  <c r="I59"/>
  <c r="H59"/>
  <c r="CA61" s="1"/>
  <c r="G59"/>
  <c r="BZ61" s="1"/>
  <c r="BY58"/>
  <c r="BX58"/>
  <c r="BU58"/>
  <c r="AG58"/>
  <c r="AC58"/>
  <c r="AD58" s="1"/>
  <c r="L58"/>
  <c r="J58"/>
  <c r="K58" s="1"/>
  <c r="O58" s="1"/>
  <c r="I58"/>
  <c r="H58"/>
  <c r="CA59" s="1"/>
  <c r="G58"/>
  <c r="BZ59" s="1"/>
  <c r="CA57"/>
  <c r="BZ57"/>
  <c r="BY57"/>
  <c r="BX57"/>
  <c r="BU57"/>
  <c r="AG57"/>
  <c r="AC57"/>
  <c r="AD57" s="1"/>
  <c r="L57"/>
  <c r="J57"/>
  <c r="K57" s="1"/>
  <c r="O57" s="1"/>
  <c r="I57"/>
  <c r="H57"/>
  <c r="G57"/>
  <c r="CA56"/>
  <c r="BZ56"/>
  <c r="BY56"/>
  <c r="BX56"/>
  <c r="BU56"/>
  <c r="AG56"/>
  <c r="AD56"/>
  <c r="AC56"/>
  <c r="L56"/>
  <c r="J56"/>
  <c r="K56" s="1"/>
  <c r="O56" s="1"/>
  <c r="I56"/>
  <c r="H56"/>
  <c r="G56"/>
  <c r="CA55"/>
  <c r="BZ55"/>
  <c r="BY55"/>
  <c r="BX55"/>
  <c r="AG55"/>
  <c r="AD55"/>
  <c r="AC55"/>
  <c r="L55"/>
  <c r="J55"/>
  <c r="K55" s="1"/>
  <c r="O55" s="1"/>
  <c r="I55"/>
  <c r="H55"/>
  <c r="G55"/>
  <c r="CA54"/>
  <c r="BZ54"/>
  <c r="BY54"/>
  <c r="BX54"/>
  <c r="BU54"/>
  <c r="AG54"/>
  <c r="AD54"/>
  <c r="AC54"/>
  <c r="L54"/>
  <c r="J54"/>
  <c r="K54" s="1"/>
  <c r="O54" s="1"/>
  <c r="I54"/>
  <c r="H54"/>
  <c r="G54"/>
  <c r="CA53"/>
  <c r="BZ53"/>
  <c r="BY53"/>
  <c r="BX53"/>
  <c r="BU53"/>
  <c r="AG53"/>
  <c r="AD53"/>
  <c r="AC53"/>
  <c r="L53"/>
  <c r="J53"/>
  <c r="K53" s="1"/>
  <c r="O53" s="1"/>
  <c r="I53"/>
  <c r="H53"/>
  <c r="G53"/>
  <c r="CA52"/>
  <c r="BZ52"/>
  <c r="BY52"/>
  <c r="BX52"/>
  <c r="BU52"/>
  <c r="AG52"/>
  <c r="AD52"/>
  <c r="AC52"/>
  <c r="L52"/>
  <c r="J52"/>
  <c r="K52" s="1"/>
  <c r="O52" s="1"/>
  <c r="P52" s="1"/>
  <c r="I52"/>
  <c r="H52"/>
  <c r="G52"/>
  <c r="CA51"/>
  <c r="BZ51"/>
  <c r="BY51"/>
  <c r="BX51"/>
  <c r="BU51"/>
  <c r="AG51"/>
  <c r="AD51"/>
  <c r="AC51"/>
  <c r="L51"/>
  <c r="J51"/>
  <c r="K51" s="1"/>
  <c r="O51" s="1"/>
  <c r="P51" s="1"/>
  <c r="I51"/>
  <c r="H51"/>
  <c r="G51"/>
  <c r="CA50"/>
  <c r="BZ50"/>
  <c r="BY50"/>
  <c r="BX50"/>
  <c r="BU50"/>
  <c r="AG50"/>
  <c r="AD50"/>
  <c r="AC50"/>
  <c r="L50"/>
  <c r="J50"/>
  <c r="K50" s="1"/>
  <c r="O50" s="1"/>
  <c r="P50" s="1"/>
  <c r="I50"/>
  <c r="H50"/>
  <c r="G50"/>
  <c r="CA49"/>
  <c r="BZ49"/>
  <c r="BY49"/>
  <c r="BX49"/>
  <c r="BU49"/>
  <c r="AG49"/>
  <c r="AD49"/>
  <c r="AC49"/>
  <c r="L49"/>
  <c r="J49"/>
  <c r="K49" s="1"/>
  <c r="O49" s="1"/>
  <c r="P49" s="1"/>
  <c r="I49"/>
  <c r="H49"/>
  <c r="G49"/>
  <c r="CA48"/>
  <c r="BZ48"/>
  <c r="BY48"/>
  <c r="BX48"/>
  <c r="BU48"/>
  <c r="AG48"/>
  <c r="AD48"/>
  <c r="AC48"/>
  <c r="L48"/>
  <c r="J48"/>
  <c r="K48" s="1"/>
  <c r="O48" s="1"/>
  <c r="P48" s="1"/>
  <c r="I48"/>
  <c r="H48"/>
  <c r="CA58" s="1"/>
  <c r="G48"/>
  <c r="BZ58" s="1"/>
  <c r="CA47"/>
  <c r="BY47"/>
  <c r="BX47"/>
  <c r="BU47"/>
  <c r="AG47"/>
  <c r="AD47"/>
  <c r="AC47"/>
  <c r="L47"/>
  <c r="J47"/>
  <c r="K47" s="1"/>
  <c r="I47"/>
  <c r="H47"/>
  <c r="G47"/>
  <c r="BZ47" s="1"/>
  <c r="BY46"/>
  <c r="BX46"/>
  <c r="BU46"/>
  <c r="AG46"/>
  <c r="AD46"/>
  <c r="AC46"/>
  <c r="L46"/>
  <c r="J46"/>
  <c r="K46" s="1"/>
  <c r="O46" s="1"/>
  <c r="P46" s="1"/>
  <c r="I46"/>
  <c r="H46"/>
  <c r="CA46" s="1"/>
  <c r="G46"/>
  <c r="BZ46" s="1"/>
  <c r="BY45"/>
  <c r="BX45"/>
  <c r="BU45"/>
  <c r="AG45"/>
  <c r="AD45"/>
  <c r="AC45"/>
  <c r="L45"/>
  <c r="J45"/>
  <c r="K45" s="1"/>
  <c r="O45" s="1"/>
  <c r="I45"/>
  <c r="H45"/>
  <c r="CA45" s="1"/>
  <c r="G45"/>
  <c r="BZ45" s="1"/>
  <c r="BY44"/>
  <c r="BX44"/>
  <c r="BU44"/>
  <c r="AG44"/>
  <c r="AD44"/>
  <c r="AC44"/>
  <c r="L44"/>
  <c r="J44"/>
  <c r="K44" s="1"/>
  <c r="O44" s="1"/>
  <c r="I44"/>
  <c r="H44"/>
  <c r="CA44" s="1"/>
  <c r="G44"/>
  <c r="BZ44" s="1"/>
  <c r="BY43"/>
  <c r="BX43"/>
  <c r="BU43"/>
  <c r="AG43"/>
  <c r="AD43"/>
  <c r="AC43"/>
  <c r="L43"/>
  <c r="J43"/>
  <c r="K43" s="1"/>
  <c r="O43" s="1"/>
  <c r="I43"/>
  <c r="H43"/>
  <c r="CA43" s="1"/>
  <c r="G43"/>
  <c r="BZ43" s="1"/>
  <c r="BY42"/>
  <c r="BX42"/>
  <c r="BU42"/>
  <c r="AG42"/>
  <c r="AD42"/>
  <c r="AC42"/>
  <c r="L42"/>
  <c r="J42"/>
  <c r="K42" s="1"/>
  <c r="O42" s="1"/>
  <c r="I42"/>
  <c r="H42"/>
  <c r="CA42" s="1"/>
  <c r="G42"/>
  <c r="BZ42" s="1"/>
  <c r="BY41"/>
  <c r="BX41"/>
  <c r="AG41"/>
  <c r="AD41"/>
  <c r="AC41"/>
  <c r="L41"/>
  <c r="J41"/>
  <c r="K41" s="1"/>
  <c r="O41" s="1"/>
  <c r="I41"/>
  <c r="H41"/>
  <c r="CA41" s="1"/>
  <c r="G41"/>
  <c r="BZ41" s="1"/>
  <c r="A41"/>
  <c r="CV40"/>
  <c r="BY40"/>
  <c r="BX40"/>
  <c r="AG40"/>
  <c r="AC40"/>
  <c r="AD40" s="1"/>
  <c r="L40"/>
  <c r="K40"/>
  <c r="O40" s="1"/>
  <c r="J40"/>
  <c r="I40"/>
  <c r="H40"/>
  <c r="G40"/>
  <c r="BZ40" s="1"/>
  <c r="AA34"/>
  <c r="Y34"/>
  <c r="X34"/>
  <c r="J34"/>
  <c r="I34" s="1"/>
  <c r="AA33"/>
  <c r="X33"/>
  <c r="AA32"/>
  <c r="X32"/>
  <c r="J32"/>
  <c r="M30"/>
  <c r="AA29"/>
  <c r="X29"/>
  <c r="Y28"/>
  <c r="Z28" s="1"/>
  <c r="I28"/>
  <c r="I33" s="1"/>
  <c r="Y27"/>
  <c r="Z27" s="1"/>
  <c r="Y25"/>
  <c r="Z25" s="1"/>
  <c r="Y23"/>
  <c r="Z23" s="1"/>
  <c r="Y21"/>
  <c r="Z21" s="1"/>
  <c r="Y20"/>
  <c r="Z20" s="1"/>
  <c r="I20"/>
  <c r="I21" s="1"/>
  <c r="Y19"/>
  <c r="Z19" s="1"/>
  <c r="I19"/>
  <c r="Y18"/>
  <c r="Z18" s="1"/>
  <c r="Y16"/>
  <c r="Z16" s="1"/>
  <c r="Y14"/>
  <c r="Z14" s="1"/>
  <c r="Y12"/>
  <c r="Z12" s="1"/>
  <c r="Y10"/>
  <c r="AP350" i="5"/>
  <c r="AO350"/>
  <c r="AC330"/>
  <c r="AG318"/>
  <c r="AD318"/>
  <c r="AC318"/>
  <c r="L318"/>
  <c r="J318"/>
  <c r="K318" s="1"/>
  <c r="O318" s="1"/>
  <c r="BY214" s="1"/>
  <c r="I318"/>
  <c r="H318"/>
  <c r="G318"/>
  <c r="AG317"/>
  <c r="AC317"/>
  <c r="AD317" s="1"/>
  <c r="L317"/>
  <c r="K317"/>
  <c r="O317" s="1"/>
  <c r="J317"/>
  <c r="I317"/>
  <c r="H317"/>
  <c r="G317"/>
  <c r="AG316"/>
  <c r="AD316"/>
  <c r="AC316"/>
  <c r="L316"/>
  <c r="J316"/>
  <c r="K316" s="1"/>
  <c r="O316" s="1"/>
  <c r="BY212" s="1"/>
  <c r="I316"/>
  <c r="H316"/>
  <c r="G316"/>
  <c r="AG315"/>
  <c r="AC315"/>
  <c r="AD315" s="1"/>
  <c r="L315"/>
  <c r="J315"/>
  <c r="K315" s="1"/>
  <c r="O315" s="1"/>
  <c r="I315"/>
  <c r="H315"/>
  <c r="G315"/>
  <c r="AG314"/>
  <c r="AC314"/>
  <c r="AD314" s="1"/>
  <c r="L314"/>
  <c r="J314"/>
  <c r="K314" s="1"/>
  <c r="O314" s="1"/>
  <c r="I314"/>
  <c r="H314"/>
  <c r="G314"/>
  <c r="AG313"/>
  <c r="AC313"/>
  <c r="AD313" s="1"/>
  <c r="L313"/>
  <c r="J313"/>
  <c r="K313" s="1"/>
  <c r="O313" s="1"/>
  <c r="I313"/>
  <c r="H313"/>
  <c r="G313"/>
  <c r="AG312"/>
  <c r="AC312"/>
  <c r="AD312" s="1"/>
  <c r="L312"/>
  <c r="J312"/>
  <c r="K312" s="1"/>
  <c r="O312" s="1"/>
  <c r="I312"/>
  <c r="H312"/>
  <c r="G312"/>
  <c r="AG311"/>
  <c r="AC311"/>
  <c r="AD311" s="1"/>
  <c r="L311"/>
  <c r="J311"/>
  <c r="K311" s="1"/>
  <c r="O311" s="1"/>
  <c r="I311"/>
  <c r="H311"/>
  <c r="G311"/>
  <c r="AG310"/>
  <c r="AC310"/>
  <c r="AD310" s="1"/>
  <c r="L310"/>
  <c r="J310"/>
  <c r="K310" s="1"/>
  <c r="O310" s="1"/>
  <c r="I310"/>
  <c r="H310"/>
  <c r="G310"/>
  <c r="AG309"/>
  <c r="AC309"/>
  <c r="AD309" s="1"/>
  <c r="L309"/>
  <c r="J309"/>
  <c r="K309" s="1"/>
  <c r="O309" s="1"/>
  <c r="I309"/>
  <c r="H309"/>
  <c r="G309"/>
  <c r="AG308"/>
  <c r="AC308"/>
  <c r="AD308" s="1"/>
  <c r="L308"/>
  <c r="J308"/>
  <c r="K308" s="1"/>
  <c r="O308" s="1"/>
  <c r="I308"/>
  <c r="H308"/>
  <c r="G308"/>
  <c r="AG307"/>
  <c r="AC307"/>
  <c r="AD307" s="1"/>
  <c r="L307"/>
  <c r="J307"/>
  <c r="K307" s="1"/>
  <c r="O307" s="1"/>
  <c r="P307" s="1"/>
  <c r="I307"/>
  <c r="H307"/>
  <c r="G307"/>
  <c r="AG306"/>
  <c r="AC306"/>
  <c r="AD306" s="1"/>
  <c r="L306"/>
  <c r="J306"/>
  <c r="K306" s="1"/>
  <c r="I306"/>
  <c r="H306"/>
  <c r="G306"/>
  <c r="AG305"/>
  <c r="AC305"/>
  <c r="AD305" s="1"/>
  <c r="L305"/>
  <c r="J305"/>
  <c r="K305" s="1"/>
  <c r="O305" s="1"/>
  <c r="P305" s="1"/>
  <c r="I305"/>
  <c r="H305"/>
  <c r="G305"/>
  <c r="AG304"/>
  <c r="AC304"/>
  <c r="AD304" s="1"/>
  <c r="L304"/>
  <c r="J304"/>
  <c r="K304" s="1"/>
  <c r="I304"/>
  <c r="H304"/>
  <c r="G304"/>
  <c r="AG303"/>
  <c r="AC303"/>
  <c r="AD303" s="1"/>
  <c r="L303"/>
  <c r="J303"/>
  <c r="K303" s="1"/>
  <c r="O303" s="1"/>
  <c r="P303" s="1"/>
  <c r="I303"/>
  <c r="H303"/>
  <c r="G303"/>
  <c r="AG302"/>
  <c r="AC302"/>
  <c r="AD302" s="1"/>
  <c r="L302"/>
  <c r="J302"/>
  <c r="K302" s="1"/>
  <c r="I302"/>
  <c r="H302"/>
  <c r="G302"/>
  <c r="AG301"/>
  <c r="AC301"/>
  <c r="AD301" s="1"/>
  <c r="L301"/>
  <c r="J301"/>
  <c r="K301" s="1"/>
  <c r="O301" s="1"/>
  <c r="P301" s="1"/>
  <c r="I301"/>
  <c r="H301"/>
  <c r="G301"/>
  <c r="AG300"/>
  <c r="AC300"/>
  <c r="AD300" s="1"/>
  <c r="L300"/>
  <c r="J300"/>
  <c r="K300" s="1"/>
  <c r="I300"/>
  <c r="H300"/>
  <c r="G300"/>
  <c r="AG299"/>
  <c r="AC299"/>
  <c r="AD299" s="1"/>
  <c r="L299"/>
  <c r="J299"/>
  <c r="K299" s="1"/>
  <c r="O299" s="1"/>
  <c r="P299" s="1"/>
  <c r="I299"/>
  <c r="H299"/>
  <c r="G299"/>
  <c r="AG298"/>
  <c r="AC298"/>
  <c r="AD298" s="1"/>
  <c r="L298"/>
  <c r="J298"/>
  <c r="K298" s="1"/>
  <c r="I298"/>
  <c r="H298"/>
  <c r="G298"/>
  <c r="AG297"/>
  <c r="AC297"/>
  <c r="AD297" s="1"/>
  <c r="L297"/>
  <c r="J297"/>
  <c r="K297" s="1"/>
  <c r="O297" s="1"/>
  <c r="P297" s="1"/>
  <c r="I297"/>
  <c r="H297"/>
  <c r="G297"/>
  <c r="AG296"/>
  <c r="AC296"/>
  <c r="AD296" s="1"/>
  <c r="L296"/>
  <c r="J296"/>
  <c r="K296" s="1"/>
  <c r="I296"/>
  <c r="H296"/>
  <c r="G296"/>
  <c r="AG295"/>
  <c r="AC295"/>
  <c r="AD295" s="1"/>
  <c r="L295"/>
  <c r="J295"/>
  <c r="K295" s="1"/>
  <c r="O295" s="1"/>
  <c r="P295" s="1"/>
  <c r="I295"/>
  <c r="H295"/>
  <c r="G295"/>
  <c r="AG294"/>
  <c r="AC294"/>
  <c r="AD294" s="1"/>
  <c r="L294"/>
  <c r="J294"/>
  <c r="K294" s="1"/>
  <c r="I294"/>
  <c r="H294"/>
  <c r="G294"/>
  <c r="AG293"/>
  <c r="AC293"/>
  <c r="AD293" s="1"/>
  <c r="L293"/>
  <c r="J293"/>
  <c r="K293" s="1"/>
  <c r="O293" s="1"/>
  <c r="P293" s="1"/>
  <c r="I293"/>
  <c r="H293"/>
  <c r="G293"/>
  <c r="AG292"/>
  <c r="AC292"/>
  <c r="AD292" s="1"/>
  <c r="L292"/>
  <c r="J292"/>
  <c r="K292" s="1"/>
  <c r="I292"/>
  <c r="H292"/>
  <c r="G292"/>
  <c r="AG291"/>
  <c r="AC291"/>
  <c r="AD291" s="1"/>
  <c r="L291"/>
  <c r="J291"/>
  <c r="K291" s="1"/>
  <c r="O291" s="1"/>
  <c r="P291" s="1"/>
  <c r="I291"/>
  <c r="H291"/>
  <c r="G291"/>
  <c r="AG290"/>
  <c r="AC290"/>
  <c r="AD290" s="1"/>
  <c r="L290"/>
  <c r="J290"/>
  <c r="K290" s="1"/>
  <c r="I290"/>
  <c r="H290"/>
  <c r="G290"/>
  <c r="AG289"/>
  <c r="AC289"/>
  <c r="AD289" s="1"/>
  <c r="L289"/>
  <c r="J289"/>
  <c r="K289" s="1"/>
  <c r="O289" s="1"/>
  <c r="P289" s="1"/>
  <c r="I289"/>
  <c r="H289"/>
  <c r="G289"/>
  <c r="AG288"/>
  <c r="AC288"/>
  <c r="AD288" s="1"/>
  <c r="L288"/>
  <c r="J288"/>
  <c r="K288" s="1"/>
  <c r="O288" s="1"/>
  <c r="BY202" s="1"/>
  <c r="I288"/>
  <c r="H288"/>
  <c r="G288"/>
  <c r="AG287"/>
  <c r="AC287"/>
  <c r="AD287" s="1"/>
  <c r="L287"/>
  <c r="J287"/>
  <c r="K287" s="1"/>
  <c r="I287"/>
  <c r="H287"/>
  <c r="G287"/>
  <c r="AG286"/>
  <c r="AD286"/>
  <c r="AC286"/>
  <c r="L286"/>
  <c r="J286"/>
  <c r="K286" s="1"/>
  <c r="I286"/>
  <c r="H286"/>
  <c r="G286"/>
  <c r="AG285"/>
  <c r="AD285"/>
  <c r="AC285"/>
  <c r="L285"/>
  <c r="J285"/>
  <c r="K285" s="1"/>
  <c r="I285"/>
  <c r="H285"/>
  <c r="G285"/>
  <c r="AG284"/>
  <c r="AD284"/>
  <c r="AC284"/>
  <c r="L284"/>
  <c r="J284"/>
  <c r="K284" s="1"/>
  <c r="I284"/>
  <c r="H284"/>
  <c r="G284"/>
  <c r="AG283"/>
  <c r="AD283"/>
  <c r="AC283"/>
  <c r="L283"/>
  <c r="J283"/>
  <c r="K283" s="1"/>
  <c r="I283"/>
  <c r="H283"/>
  <c r="G283"/>
  <c r="AG282"/>
  <c r="AD282"/>
  <c r="AC282"/>
  <c r="L282"/>
  <c r="J282"/>
  <c r="K282" s="1"/>
  <c r="I282"/>
  <c r="H282"/>
  <c r="G282"/>
  <c r="AG281"/>
  <c r="AD281"/>
  <c r="AC281"/>
  <c r="L281"/>
  <c r="J281"/>
  <c r="K281" s="1"/>
  <c r="I281"/>
  <c r="H281"/>
  <c r="G281"/>
  <c r="AG280"/>
  <c r="AD280"/>
  <c r="AC280"/>
  <c r="L280"/>
  <c r="J280"/>
  <c r="K280" s="1"/>
  <c r="I280"/>
  <c r="H280"/>
  <c r="G280"/>
  <c r="AG279"/>
  <c r="AD279"/>
  <c r="AC279"/>
  <c r="L279"/>
  <c r="J279"/>
  <c r="K279" s="1"/>
  <c r="I279"/>
  <c r="H279"/>
  <c r="G279"/>
  <c r="AG278"/>
  <c r="AD278"/>
  <c r="AC278"/>
  <c r="L278"/>
  <c r="J278"/>
  <c r="K278" s="1"/>
  <c r="I278"/>
  <c r="H278"/>
  <c r="G278"/>
  <c r="AG277"/>
  <c r="AD277"/>
  <c r="AC277"/>
  <c r="L277"/>
  <c r="J277"/>
  <c r="K277" s="1"/>
  <c r="I277"/>
  <c r="H277"/>
  <c r="G277"/>
  <c r="AG276"/>
  <c r="AD276"/>
  <c r="AC276"/>
  <c r="L276"/>
  <c r="J276"/>
  <c r="K276" s="1"/>
  <c r="I276"/>
  <c r="H276"/>
  <c r="G276"/>
  <c r="AG275"/>
  <c r="AD275"/>
  <c r="AC275"/>
  <c r="L275"/>
  <c r="J275"/>
  <c r="K275" s="1"/>
  <c r="I275"/>
  <c r="H275"/>
  <c r="G275"/>
  <c r="AG274"/>
  <c r="AD274"/>
  <c r="AC274"/>
  <c r="L274"/>
  <c r="J274"/>
  <c r="K274" s="1"/>
  <c r="I274"/>
  <c r="H274"/>
  <c r="G274"/>
  <c r="AG273"/>
  <c r="AD273"/>
  <c r="AC273"/>
  <c r="L273"/>
  <c r="J273"/>
  <c r="K273" s="1"/>
  <c r="I273"/>
  <c r="H273"/>
  <c r="G273"/>
  <c r="AG272"/>
  <c r="AD272"/>
  <c r="AC272"/>
  <c r="L272"/>
  <c r="J272"/>
  <c r="K272" s="1"/>
  <c r="I272"/>
  <c r="H272"/>
  <c r="G272"/>
  <c r="AG271"/>
  <c r="AD271"/>
  <c r="AC271"/>
  <c r="L271"/>
  <c r="J271"/>
  <c r="K271" s="1"/>
  <c r="I271"/>
  <c r="H271"/>
  <c r="G271"/>
  <c r="AG270"/>
  <c r="AD270"/>
  <c r="AC270"/>
  <c r="L270"/>
  <c r="J270"/>
  <c r="K270" s="1"/>
  <c r="I270"/>
  <c r="H270"/>
  <c r="G270"/>
  <c r="AG269"/>
  <c r="AD269"/>
  <c r="AC269"/>
  <c r="L269"/>
  <c r="J269"/>
  <c r="K269" s="1"/>
  <c r="I269"/>
  <c r="H269"/>
  <c r="G269"/>
  <c r="AG268"/>
  <c r="AD268"/>
  <c r="AC268"/>
  <c r="L268"/>
  <c r="J268"/>
  <c r="K268" s="1"/>
  <c r="I268"/>
  <c r="H268"/>
  <c r="G268"/>
  <c r="AG267"/>
  <c r="AD267"/>
  <c r="AC267"/>
  <c r="L267"/>
  <c r="J267"/>
  <c r="K267" s="1"/>
  <c r="I267"/>
  <c r="H267"/>
  <c r="G267"/>
  <c r="AG266"/>
  <c r="AD266"/>
  <c r="AC266"/>
  <c r="L266"/>
  <c r="J266"/>
  <c r="K266" s="1"/>
  <c r="I266"/>
  <c r="H266"/>
  <c r="G266"/>
  <c r="AG265"/>
  <c r="AD265"/>
  <c r="AC265"/>
  <c r="L265"/>
  <c r="J265"/>
  <c r="K265" s="1"/>
  <c r="I265"/>
  <c r="H265"/>
  <c r="G265"/>
  <c r="AG264"/>
  <c r="AD264"/>
  <c r="AC264"/>
  <c r="L264"/>
  <c r="J264"/>
  <c r="K264" s="1"/>
  <c r="I264"/>
  <c r="H264"/>
  <c r="G264"/>
  <c r="AG263"/>
  <c r="AD263"/>
  <c r="AC263"/>
  <c r="L263"/>
  <c r="J263"/>
  <c r="K263" s="1"/>
  <c r="I263"/>
  <c r="H263"/>
  <c r="G263"/>
  <c r="AG262"/>
  <c r="AD262"/>
  <c r="AC262"/>
  <c r="L262"/>
  <c r="J262"/>
  <c r="K262" s="1"/>
  <c r="I262"/>
  <c r="H262"/>
  <c r="G262"/>
  <c r="AG261"/>
  <c r="AD261"/>
  <c r="AC261"/>
  <c r="L261"/>
  <c r="J261"/>
  <c r="K261" s="1"/>
  <c r="I261"/>
  <c r="H261"/>
  <c r="G261"/>
  <c r="AG260"/>
  <c r="AD260"/>
  <c r="AC260"/>
  <c r="L260"/>
  <c r="J260"/>
  <c r="K260" s="1"/>
  <c r="I260"/>
  <c r="H260"/>
  <c r="G260"/>
  <c r="AG259"/>
  <c r="AD259"/>
  <c r="AC259"/>
  <c r="L259"/>
  <c r="J259"/>
  <c r="K259" s="1"/>
  <c r="I259"/>
  <c r="H259"/>
  <c r="G259"/>
  <c r="AG258"/>
  <c r="AD258"/>
  <c r="AC258"/>
  <c r="L258"/>
  <c r="J258"/>
  <c r="K258" s="1"/>
  <c r="I258"/>
  <c r="H258"/>
  <c r="G258"/>
  <c r="AG257"/>
  <c r="AD257"/>
  <c r="AC257"/>
  <c r="L257"/>
  <c r="J257"/>
  <c r="K257" s="1"/>
  <c r="I257"/>
  <c r="H257"/>
  <c r="G257"/>
  <c r="AG256"/>
  <c r="AD256"/>
  <c r="AC256"/>
  <c r="L256"/>
  <c r="J256"/>
  <c r="K256" s="1"/>
  <c r="I256"/>
  <c r="H256"/>
  <c r="G256"/>
  <c r="AG255"/>
  <c r="AD255"/>
  <c r="AC255"/>
  <c r="L255"/>
  <c r="J255"/>
  <c r="K255" s="1"/>
  <c r="I255"/>
  <c r="H255"/>
  <c r="G255"/>
  <c r="AG254"/>
  <c r="AD254"/>
  <c r="AC254"/>
  <c r="L254"/>
  <c r="J254"/>
  <c r="K254" s="1"/>
  <c r="I254"/>
  <c r="H254"/>
  <c r="G254"/>
  <c r="AG253"/>
  <c r="AD253"/>
  <c r="AC253"/>
  <c r="L253"/>
  <c r="J253"/>
  <c r="K253" s="1"/>
  <c r="I253"/>
  <c r="H253"/>
  <c r="G253"/>
  <c r="AG252"/>
  <c r="AD252"/>
  <c r="AC252"/>
  <c r="L252"/>
  <c r="J252"/>
  <c r="K252" s="1"/>
  <c r="I252"/>
  <c r="H252"/>
  <c r="G252"/>
  <c r="AG251"/>
  <c r="AD251"/>
  <c r="AC251"/>
  <c r="L251"/>
  <c r="J251"/>
  <c r="K251" s="1"/>
  <c r="I251"/>
  <c r="H251"/>
  <c r="G251"/>
  <c r="AG250"/>
  <c r="AD250"/>
  <c r="AC250"/>
  <c r="L250"/>
  <c r="J250"/>
  <c r="K250" s="1"/>
  <c r="I250"/>
  <c r="H250"/>
  <c r="G250"/>
  <c r="AG249"/>
  <c r="AD249"/>
  <c r="AC249"/>
  <c r="L249"/>
  <c r="J249"/>
  <c r="K249" s="1"/>
  <c r="I249"/>
  <c r="H249"/>
  <c r="G249"/>
  <c r="AG248"/>
  <c r="AD248"/>
  <c r="AC248"/>
  <c r="L248"/>
  <c r="J248"/>
  <c r="K248" s="1"/>
  <c r="I248"/>
  <c r="H248"/>
  <c r="G248"/>
  <c r="AG247"/>
  <c r="AD247"/>
  <c r="AC247"/>
  <c r="L247"/>
  <c r="J247"/>
  <c r="K247" s="1"/>
  <c r="I247"/>
  <c r="H247"/>
  <c r="G247"/>
  <c r="AG246"/>
  <c r="AD246"/>
  <c r="AC246"/>
  <c r="L246"/>
  <c r="J246"/>
  <c r="K246" s="1"/>
  <c r="I246"/>
  <c r="H246"/>
  <c r="G246"/>
  <c r="AG245"/>
  <c r="AD245"/>
  <c r="AC245"/>
  <c r="L245"/>
  <c r="J245"/>
  <c r="K245" s="1"/>
  <c r="I245"/>
  <c r="H245"/>
  <c r="G245"/>
  <c r="AG244"/>
  <c r="AD244"/>
  <c r="AC244"/>
  <c r="L244"/>
  <c r="J244"/>
  <c r="K244" s="1"/>
  <c r="I244"/>
  <c r="H244"/>
  <c r="G244"/>
  <c r="AG243"/>
  <c r="AD243"/>
  <c r="AC243"/>
  <c r="L243"/>
  <c r="J243"/>
  <c r="K243" s="1"/>
  <c r="I243"/>
  <c r="H243"/>
  <c r="G243"/>
  <c r="AG242"/>
  <c r="AD242"/>
  <c r="AC242"/>
  <c r="L242"/>
  <c r="J242"/>
  <c r="K242" s="1"/>
  <c r="I242"/>
  <c r="H242"/>
  <c r="G242"/>
  <c r="AG241"/>
  <c r="AD241"/>
  <c r="AC241"/>
  <c r="L241"/>
  <c r="J241"/>
  <c r="K241" s="1"/>
  <c r="I241"/>
  <c r="H241"/>
  <c r="G241"/>
  <c r="AG240"/>
  <c r="AD240"/>
  <c r="AC240"/>
  <c r="L240"/>
  <c r="J240"/>
  <c r="K240" s="1"/>
  <c r="I240"/>
  <c r="H240"/>
  <c r="G240"/>
  <c r="AG239"/>
  <c r="AD239"/>
  <c r="AC239"/>
  <c r="L239"/>
  <c r="J239"/>
  <c r="K239" s="1"/>
  <c r="I239"/>
  <c r="H239"/>
  <c r="G239"/>
  <c r="AG238"/>
  <c r="AD238"/>
  <c r="AC238"/>
  <c r="L238"/>
  <c r="J238"/>
  <c r="K238" s="1"/>
  <c r="I238"/>
  <c r="H238"/>
  <c r="G238"/>
  <c r="AG237"/>
  <c r="AD237"/>
  <c r="AC237"/>
  <c r="L237"/>
  <c r="J237"/>
  <c r="K237" s="1"/>
  <c r="I237"/>
  <c r="H237"/>
  <c r="G237"/>
  <c r="AG236"/>
  <c r="AD236"/>
  <c r="AC236"/>
  <c r="L236"/>
  <c r="J236"/>
  <c r="K236" s="1"/>
  <c r="I236"/>
  <c r="H236"/>
  <c r="G236"/>
  <c r="AG235"/>
  <c r="AD235"/>
  <c r="AC235"/>
  <c r="L235"/>
  <c r="J235"/>
  <c r="K235" s="1"/>
  <c r="I235"/>
  <c r="H235"/>
  <c r="G235"/>
  <c r="AG234"/>
  <c r="AD234"/>
  <c r="AC234"/>
  <c r="L234"/>
  <c r="J234"/>
  <c r="K234" s="1"/>
  <c r="I234"/>
  <c r="H234"/>
  <c r="G234"/>
  <c r="AG233"/>
  <c r="AD233"/>
  <c r="AC233"/>
  <c r="L233"/>
  <c r="J233"/>
  <c r="K233" s="1"/>
  <c r="I233"/>
  <c r="H233"/>
  <c r="G233"/>
  <c r="AG232"/>
  <c r="AD232"/>
  <c r="AC232"/>
  <c r="L232"/>
  <c r="J232"/>
  <c r="K232" s="1"/>
  <c r="I232"/>
  <c r="H232"/>
  <c r="G232"/>
  <c r="AG231"/>
  <c r="AD231"/>
  <c r="AC231"/>
  <c r="L231"/>
  <c r="J231"/>
  <c r="K231" s="1"/>
  <c r="I231"/>
  <c r="H231"/>
  <c r="G231"/>
  <c r="AG230"/>
  <c r="AD230"/>
  <c r="AC230"/>
  <c r="L230"/>
  <c r="J230"/>
  <c r="K230" s="1"/>
  <c r="I230"/>
  <c r="H230"/>
  <c r="G230"/>
  <c r="AG229"/>
  <c r="AD229"/>
  <c r="AC229"/>
  <c r="L229"/>
  <c r="J229"/>
  <c r="K229" s="1"/>
  <c r="I229"/>
  <c r="H229"/>
  <c r="G229"/>
  <c r="AG228"/>
  <c r="AD228"/>
  <c r="AC228"/>
  <c r="L228"/>
  <c r="J228"/>
  <c r="K228" s="1"/>
  <c r="I228"/>
  <c r="H228"/>
  <c r="G228"/>
  <c r="AG227"/>
  <c r="AD227"/>
  <c r="AC227"/>
  <c r="L227"/>
  <c r="J227"/>
  <c r="K227" s="1"/>
  <c r="I227"/>
  <c r="H227"/>
  <c r="G227"/>
  <c r="AG226"/>
  <c r="AD226"/>
  <c r="AC226"/>
  <c r="L226"/>
  <c r="J226"/>
  <c r="K226" s="1"/>
  <c r="I226"/>
  <c r="H226"/>
  <c r="G226"/>
  <c r="AG225"/>
  <c r="AD225"/>
  <c r="AC225"/>
  <c r="L225"/>
  <c r="J225"/>
  <c r="K225" s="1"/>
  <c r="I225"/>
  <c r="H225"/>
  <c r="G225"/>
  <c r="AG224"/>
  <c r="AD224"/>
  <c r="AC224"/>
  <c r="L224"/>
  <c r="J224"/>
  <c r="K224" s="1"/>
  <c r="I224"/>
  <c r="H224"/>
  <c r="G224"/>
  <c r="AG223"/>
  <c r="AD223"/>
  <c r="AC223"/>
  <c r="L223"/>
  <c r="J223"/>
  <c r="K223" s="1"/>
  <c r="I223"/>
  <c r="H223"/>
  <c r="G223"/>
  <c r="AG222"/>
  <c r="AD222"/>
  <c r="AC222"/>
  <c r="L222"/>
  <c r="J222"/>
  <c r="K222" s="1"/>
  <c r="I222"/>
  <c r="H222"/>
  <c r="G222"/>
  <c r="AG221"/>
  <c r="AD221"/>
  <c r="AC221"/>
  <c r="L221"/>
  <c r="J221"/>
  <c r="K221" s="1"/>
  <c r="I221"/>
  <c r="H221"/>
  <c r="G221"/>
  <c r="AG220"/>
  <c r="AD220"/>
  <c r="AC220"/>
  <c r="L220"/>
  <c r="J220"/>
  <c r="K220" s="1"/>
  <c r="I220"/>
  <c r="H220"/>
  <c r="G220"/>
  <c r="AG219"/>
  <c r="AD219"/>
  <c r="AC219"/>
  <c r="L219"/>
  <c r="J219"/>
  <c r="K219" s="1"/>
  <c r="I219"/>
  <c r="H219"/>
  <c r="G219"/>
  <c r="AG218"/>
  <c r="AD218"/>
  <c r="AC218"/>
  <c r="L218"/>
  <c r="J218"/>
  <c r="K218" s="1"/>
  <c r="I218"/>
  <c r="H218"/>
  <c r="G218"/>
  <c r="AG217"/>
  <c r="AD217"/>
  <c r="AC217"/>
  <c r="L217"/>
  <c r="J217"/>
  <c r="K217" s="1"/>
  <c r="I217"/>
  <c r="H217"/>
  <c r="G217"/>
  <c r="AG216"/>
  <c r="AD216"/>
  <c r="AC216"/>
  <c r="L216"/>
  <c r="J216"/>
  <c r="K216" s="1"/>
  <c r="I216"/>
  <c r="H216"/>
  <c r="G216"/>
  <c r="CE215"/>
  <c r="AG215"/>
  <c r="AC215"/>
  <c r="AD215" s="1"/>
  <c r="L215"/>
  <c r="J215"/>
  <c r="K215" s="1"/>
  <c r="O215" s="1"/>
  <c r="BY167" s="1"/>
  <c r="I215"/>
  <c r="H215"/>
  <c r="G215"/>
  <c r="BX214"/>
  <c r="BW214"/>
  <c r="BV214"/>
  <c r="BU214"/>
  <c r="AG214"/>
  <c r="AC214"/>
  <c r="AD214" s="1"/>
  <c r="L214"/>
  <c r="J214"/>
  <c r="K214" s="1"/>
  <c r="O214" s="1"/>
  <c r="I214"/>
  <c r="H214"/>
  <c r="G214"/>
  <c r="BY213"/>
  <c r="BX213"/>
  <c r="BW213"/>
  <c r="BV213"/>
  <c r="BU213"/>
  <c r="AG213"/>
  <c r="AD213"/>
  <c r="AC213"/>
  <c r="L213"/>
  <c r="J213"/>
  <c r="K213" s="1"/>
  <c r="I213"/>
  <c r="H213"/>
  <c r="G213"/>
  <c r="BX212"/>
  <c r="BW212"/>
  <c r="BV212"/>
  <c r="BU212"/>
  <c r="AG212"/>
  <c r="AC212"/>
  <c r="AD212" s="1"/>
  <c r="L212"/>
  <c r="J212"/>
  <c r="K212" s="1"/>
  <c r="O212" s="1"/>
  <c r="I212"/>
  <c r="H212"/>
  <c r="G212"/>
  <c r="BY211"/>
  <c r="BX211"/>
  <c r="BW211"/>
  <c r="BV211"/>
  <c r="BU211"/>
  <c r="AG211"/>
  <c r="AD211"/>
  <c r="AC211"/>
  <c r="L211"/>
  <c r="J211"/>
  <c r="K211" s="1"/>
  <c r="I211"/>
  <c r="H211"/>
  <c r="G211"/>
  <c r="BY210"/>
  <c r="BX210"/>
  <c r="BW210"/>
  <c r="BV210"/>
  <c r="BU210"/>
  <c r="AG210"/>
  <c r="AC210"/>
  <c r="AD210" s="1"/>
  <c r="L210"/>
  <c r="J210"/>
  <c r="K210" s="1"/>
  <c r="O210" s="1"/>
  <c r="P210" s="1"/>
  <c r="I210"/>
  <c r="H210"/>
  <c r="G210"/>
  <c r="BY209"/>
  <c r="BX209"/>
  <c r="BW209"/>
  <c r="BV209"/>
  <c r="BU209"/>
  <c r="AG209"/>
  <c r="AD209"/>
  <c r="AC209"/>
  <c r="L209"/>
  <c r="J209"/>
  <c r="K209" s="1"/>
  <c r="I209"/>
  <c r="H209"/>
  <c r="G209"/>
  <c r="BX208"/>
  <c r="BW208"/>
  <c r="BV208"/>
  <c r="BU208"/>
  <c r="AG208"/>
  <c r="AC208"/>
  <c r="AD208" s="1"/>
  <c r="L208"/>
  <c r="J208"/>
  <c r="K208" s="1"/>
  <c r="O208" s="1"/>
  <c r="P208" s="1"/>
  <c r="I208"/>
  <c r="H208"/>
  <c r="G208"/>
  <c r="BX207"/>
  <c r="BW207"/>
  <c r="BV207"/>
  <c r="BU207"/>
  <c r="AG207"/>
  <c r="AD207"/>
  <c r="AC207"/>
  <c r="L207"/>
  <c r="J207"/>
  <c r="K207" s="1"/>
  <c r="I207"/>
  <c r="H207"/>
  <c r="G207"/>
  <c r="BX206"/>
  <c r="BW206"/>
  <c r="BV206"/>
  <c r="BU206"/>
  <c r="AG206"/>
  <c r="AC206"/>
  <c r="AD206" s="1"/>
  <c r="L206"/>
  <c r="J206"/>
  <c r="K206" s="1"/>
  <c r="O206" s="1"/>
  <c r="P206" s="1"/>
  <c r="I206"/>
  <c r="H206"/>
  <c r="G206"/>
  <c r="BY205"/>
  <c r="BX205"/>
  <c r="BW205"/>
  <c r="BV205"/>
  <c r="BU205"/>
  <c r="AG205"/>
  <c r="AD205"/>
  <c r="AC205"/>
  <c r="L205"/>
  <c r="J205"/>
  <c r="K205" s="1"/>
  <c r="I205"/>
  <c r="H205"/>
  <c r="G205"/>
  <c r="BX204"/>
  <c r="BW204"/>
  <c r="BV204"/>
  <c r="BU204"/>
  <c r="AG204"/>
  <c r="AD204"/>
  <c r="AC204"/>
  <c r="L204"/>
  <c r="J204"/>
  <c r="K204" s="1"/>
  <c r="I204"/>
  <c r="H204"/>
  <c r="G204"/>
  <c r="BY203"/>
  <c r="BX203"/>
  <c r="BW203"/>
  <c r="BV203"/>
  <c r="BU203"/>
  <c r="AG203"/>
  <c r="AC203"/>
  <c r="AD203" s="1"/>
  <c r="L203"/>
  <c r="J203"/>
  <c r="K203" s="1"/>
  <c r="O203" s="1"/>
  <c r="I203"/>
  <c r="H203"/>
  <c r="G203"/>
  <c r="BX202"/>
  <c r="BW202"/>
  <c r="BV202"/>
  <c r="BU202"/>
  <c r="AG202"/>
  <c r="AD202"/>
  <c r="AC202"/>
  <c r="L202"/>
  <c r="J202"/>
  <c r="K202" s="1"/>
  <c r="I202"/>
  <c r="H202"/>
  <c r="G202"/>
  <c r="BX201"/>
  <c r="BW201"/>
  <c r="BV201"/>
  <c r="BU201"/>
  <c r="AG201"/>
  <c r="AC201"/>
  <c r="AD201" s="1"/>
  <c r="L201"/>
  <c r="J201"/>
  <c r="K201" s="1"/>
  <c r="O201" s="1"/>
  <c r="I201"/>
  <c r="H201"/>
  <c r="BX187" s="1"/>
  <c r="G201"/>
  <c r="BX200"/>
  <c r="BW200"/>
  <c r="BV200"/>
  <c r="BU200"/>
  <c r="AG200"/>
  <c r="AD200"/>
  <c r="AC200"/>
  <c r="L200"/>
  <c r="J200"/>
  <c r="K200" s="1"/>
  <c r="I200"/>
  <c r="H200"/>
  <c r="G200"/>
  <c r="BX199"/>
  <c r="BW199"/>
  <c r="BV199"/>
  <c r="BU199"/>
  <c r="AG199"/>
  <c r="AC199"/>
  <c r="AD199" s="1"/>
  <c r="L199"/>
  <c r="J199"/>
  <c r="K199" s="1"/>
  <c r="O199" s="1"/>
  <c r="I199"/>
  <c r="H199"/>
  <c r="G199"/>
  <c r="BX198"/>
  <c r="BW198"/>
  <c r="BV198"/>
  <c r="BU198"/>
  <c r="AG198"/>
  <c r="AC198"/>
  <c r="AD198" s="1"/>
  <c r="L198"/>
  <c r="J198"/>
  <c r="K198" s="1"/>
  <c r="O198" s="1"/>
  <c r="I198"/>
  <c r="H198"/>
  <c r="G198"/>
  <c r="BX197"/>
  <c r="BW197"/>
  <c r="BV197"/>
  <c r="BU197"/>
  <c r="AG197"/>
  <c r="AD197"/>
  <c r="AC197"/>
  <c r="L197"/>
  <c r="J197"/>
  <c r="K197" s="1"/>
  <c r="I197"/>
  <c r="H197"/>
  <c r="BX161" s="1"/>
  <c r="G197"/>
  <c r="BX196"/>
  <c r="BW196"/>
  <c r="BV196"/>
  <c r="BU196"/>
  <c r="AG196"/>
  <c r="AC196"/>
  <c r="AD196" s="1"/>
  <c r="L196"/>
  <c r="J196"/>
  <c r="K196" s="1"/>
  <c r="O196" s="1"/>
  <c r="I196"/>
  <c r="H196"/>
  <c r="BX160" s="1"/>
  <c r="G196"/>
  <c r="BX195"/>
  <c r="BW195"/>
  <c r="BV195"/>
  <c r="BU195"/>
  <c r="AG195"/>
  <c r="AD195"/>
  <c r="AC195"/>
  <c r="L195"/>
  <c r="J195"/>
  <c r="K195" s="1"/>
  <c r="I195"/>
  <c r="H195"/>
  <c r="BX159" s="1"/>
  <c r="G195"/>
  <c r="BX194"/>
  <c r="BW194"/>
  <c r="BV194"/>
  <c r="BU194"/>
  <c r="AG194"/>
  <c r="AC194"/>
  <c r="AD194" s="1"/>
  <c r="L194"/>
  <c r="J194"/>
  <c r="K194" s="1"/>
  <c r="O194" s="1"/>
  <c r="I194"/>
  <c r="H194"/>
  <c r="BX158" s="1"/>
  <c r="G194"/>
  <c r="BX193"/>
  <c r="BW193"/>
  <c r="BV193"/>
  <c r="BU193"/>
  <c r="AG193"/>
  <c r="AD193"/>
  <c r="AC193"/>
  <c r="L193"/>
  <c r="J193"/>
  <c r="K193" s="1"/>
  <c r="I193"/>
  <c r="H193"/>
  <c r="BX157" s="1"/>
  <c r="G193"/>
  <c r="BX192"/>
  <c r="BW192"/>
  <c r="BV192"/>
  <c r="BU192"/>
  <c r="AG192"/>
  <c r="AD192"/>
  <c r="AC192"/>
  <c r="L192"/>
  <c r="J192"/>
  <c r="K192" s="1"/>
  <c r="I192"/>
  <c r="H192"/>
  <c r="BX186" s="1"/>
  <c r="G192"/>
  <c r="BX191"/>
  <c r="BW191"/>
  <c r="BV191"/>
  <c r="BU191"/>
  <c r="AG191"/>
  <c r="AC191"/>
  <c r="AD191" s="1"/>
  <c r="L191"/>
  <c r="J191"/>
  <c r="K191" s="1"/>
  <c r="O191" s="1"/>
  <c r="I191"/>
  <c r="H191"/>
  <c r="BX184" s="1"/>
  <c r="G191"/>
  <c r="BX190"/>
  <c r="BW190"/>
  <c r="BV190"/>
  <c r="BU190"/>
  <c r="AG190"/>
  <c r="AD190"/>
  <c r="AC190"/>
  <c r="L190"/>
  <c r="J190"/>
  <c r="K190" s="1"/>
  <c r="I190"/>
  <c r="H190"/>
  <c r="G190"/>
  <c r="BX189"/>
  <c r="BW189"/>
  <c r="BV189"/>
  <c r="BU189"/>
  <c r="AG189"/>
  <c r="AC189"/>
  <c r="AD189" s="1"/>
  <c r="L189"/>
  <c r="J189"/>
  <c r="K189" s="1"/>
  <c r="O189" s="1"/>
  <c r="I189"/>
  <c r="H189"/>
  <c r="G189"/>
  <c r="BY188"/>
  <c r="BX188"/>
  <c r="BW188"/>
  <c r="BV188"/>
  <c r="BU188"/>
  <c r="AG188"/>
  <c r="AD188"/>
  <c r="AC188"/>
  <c r="L188"/>
  <c r="J188"/>
  <c r="K188" s="1"/>
  <c r="I188"/>
  <c r="H188"/>
  <c r="G188"/>
  <c r="BW187"/>
  <c r="BV187"/>
  <c r="BU187"/>
  <c r="AG187"/>
  <c r="AC187"/>
  <c r="AD187" s="1"/>
  <c r="L187"/>
  <c r="J187"/>
  <c r="K187" s="1"/>
  <c r="O187" s="1"/>
  <c r="I187"/>
  <c r="H187"/>
  <c r="G187"/>
  <c r="BW186"/>
  <c r="BV186"/>
  <c r="BU186"/>
  <c r="AG186"/>
  <c r="AD186"/>
  <c r="AC186"/>
  <c r="L186"/>
  <c r="J186"/>
  <c r="K186" s="1"/>
  <c r="I186"/>
  <c r="H186"/>
  <c r="G186"/>
  <c r="BX185"/>
  <c r="BW185"/>
  <c r="BV185"/>
  <c r="BU185"/>
  <c r="AG185"/>
  <c r="AD185"/>
  <c r="AC185"/>
  <c r="L185"/>
  <c r="J185"/>
  <c r="K185" s="1"/>
  <c r="I185"/>
  <c r="H185"/>
  <c r="G185"/>
  <c r="BW184"/>
  <c r="BV184"/>
  <c r="BU184"/>
  <c r="AG184"/>
  <c r="AC184"/>
  <c r="AD184" s="1"/>
  <c r="L184"/>
  <c r="J184"/>
  <c r="K184" s="1"/>
  <c r="O184" s="1"/>
  <c r="I184"/>
  <c r="H184"/>
  <c r="G184"/>
  <c r="BV183"/>
  <c r="BU183"/>
  <c r="AG183"/>
  <c r="AD183"/>
  <c r="AC183"/>
  <c r="L183"/>
  <c r="J183"/>
  <c r="K183" s="1"/>
  <c r="I183"/>
  <c r="H183"/>
  <c r="BX156" s="1"/>
  <c r="G183"/>
  <c r="BX182"/>
  <c r="BW182"/>
  <c r="BV182"/>
  <c r="BU182"/>
  <c r="AG182"/>
  <c r="AC182"/>
  <c r="AD182" s="1"/>
  <c r="L182"/>
  <c r="J182"/>
  <c r="K182" s="1"/>
  <c r="O182" s="1"/>
  <c r="I182"/>
  <c r="H182"/>
  <c r="G182"/>
  <c r="BX181"/>
  <c r="BW181"/>
  <c r="BV181"/>
  <c r="BU181"/>
  <c r="AG181"/>
  <c r="AD181"/>
  <c r="AC181"/>
  <c r="L181"/>
  <c r="J181"/>
  <c r="K181" s="1"/>
  <c r="I181"/>
  <c r="H181"/>
  <c r="G181"/>
  <c r="BX180"/>
  <c r="BW180"/>
  <c r="BV180"/>
  <c r="BU180"/>
  <c r="AG180"/>
  <c r="AC180"/>
  <c r="AD180" s="1"/>
  <c r="L180"/>
  <c r="J180"/>
  <c r="K180" s="1"/>
  <c r="O180" s="1"/>
  <c r="I180"/>
  <c r="H180"/>
  <c r="G180"/>
  <c r="BX179"/>
  <c r="BW179"/>
  <c r="BV179"/>
  <c r="BU179"/>
  <c r="AG179"/>
  <c r="AD179"/>
  <c r="AC179"/>
  <c r="L179"/>
  <c r="J179"/>
  <c r="K179" s="1"/>
  <c r="I179"/>
  <c r="H179"/>
  <c r="G179"/>
  <c r="BX178"/>
  <c r="BW178"/>
  <c r="BV178"/>
  <c r="BU178"/>
  <c r="AG178"/>
  <c r="AD178"/>
  <c r="AC178"/>
  <c r="L178"/>
  <c r="J178"/>
  <c r="K178" s="1"/>
  <c r="I178"/>
  <c r="H178"/>
  <c r="G178"/>
  <c r="BX177"/>
  <c r="BW177"/>
  <c r="BV177"/>
  <c r="BU177"/>
  <c r="AG177"/>
  <c r="AC177"/>
  <c r="AD177" s="1"/>
  <c r="L177"/>
  <c r="J177"/>
  <c r="K177" s="1"/>
  <c r="O177" s="1"/>
  <c r="I177"/>
  <c r="H177"/>
  <c r="G177"/>
  <c r="BX176"/>
  <c r="BW176"/>
  <c r="BV176"/>
  <c r="BU176"/>
  <c r="AG176"/>
  <c r="AC176"/>
  <c r="AD176" s="1"/>
  <c r="L176"/>
  <c r="J176"/>
  <c r="K176" s="1"/>
  <c r="O176" s="1"/>
  <c r="I176"/>
  <c r="H176"/>
  <c r="G176"/>
  <c r="BX175"/>
  <c r="BW175"/>
  <c r="BV175"/>
  <c r="BU175"/>
  <c r="AG175"/>
  <c r="AC175"/>
  <c r="AD175" s="1"/>
  <c r="L175"/>
  <c r="J175"/>
  <c r="K175" s="1"/>
  <c r="O175" s="1"/>
  <c r="I175"/>
  <c r="H175"/>
  <c r="BX151" s="1"/>
  <c r="G175"/>
  <c r="BX174"/>
  <c r="BW174"/>
  <c r="BV174"/>
  <c r="BU174"/>
  <c r="AG174"/>
  <c r="AD174"/>
  <c r="AC174"/>
  <c r="L174"/>
  <c r="J174"/>
  <c r="K174" s="1"/>
  <c r="I174"/>
  <c r="H174"/>
  <c r="BX123" s="1"/>
  <c r="G174"/>
  <c r="BX173"/>
  <c r="BW173"/>
  <c r="BV173"/>
  <c r="BU173"/>
  <c r="AG173"/>
  <c r="AD173"/>
  <c r="AC173"/>
  <c r="L173"/>
  <c r="J173"/>
  <c r="K173" s="1"/>
  <c r="I173"/>
  <c r="H173"/>
  <c r="BX122" s="1"/>
  <c r="G173"/>
  <c r="BX172"/>
  <c r="BW172"/>
  <c r="BV172"/>
  <c r="BU172"/>
  <c r="AG172"/>
  <c r="AC172"/>
  <c r="AD172" s="1"/>
  <c r="L172"/>
  <c r="J172"/>
  <c r="K172" s="1"/>
  <c r="O172" s="1"/>
  <c r="I172"/>
  <c r="H172"/>
  <c r="BX121" s="1"/>
  <c r="G172"/>
  <c r="BX171"/>
  <c r="BW171"/>
  <c r="BV171"/>
  <c r="BU171"/>
  <c r="AG171"/>
  <c r="AC171"/>
  <c r="AD171" s="1"/>
  <c r="L171"/>
  <c r="J171"/>
  <c r="K171" s="1"/>
  <c r="O171" s="1"/>
  <c r="I171"/>
  <c r="H171"/>
  <c r="BX120" s="1"/>
  <c r="G171"/>
  <c r="BX170"/>
  <c r="BW170"/>
  <c r="BV170"/>
  <c r="BU170"/>
  <c r="AG170"/>
  <c r="AD170"/>
  <c r="AC170"/>
  <c r="L170"/>
  <c r="J170"/>
  <c r="K170" s="1"/>
  <c r="I170"/>
  <c r="H170"/>
  <c r="BX119" s="1"/>
  <c r="G170"/>
  <c r="BX169"/>
  <c r="BW169"/>
  <c r="BV169"/>
  <c r="BU169"/>
  <c r="AG169"/>
  <c r="AD169"/>
  <c r="AC169"/>
  <c r="L169"/>
  <c r="J169"/>
  <c r="K169" s="1"/>
  <c r="I169"/>
  <c r="H169"/>
  <c r="BX118" s="1"/>
  <c r="G169"/>
  <c r="BX168"/>
  <c r="BW168"/>
  <c r="BV168"/>
  <c r="BU168"/>
  <c r="AG168"/>
  <c r="AC168"/>
  <c r="AD168" s="1"/>
  <c r="L168"/>
  <c r="J168"/>
  <c r="K168" s="1"/>
  <c r="O168" s="1"/>
  <c r="I168"/>
  <c r="H168"/>
  <c r="G168"/>
  <c r="BX167"/>
  <c r="BW167"/>
  <c r="BV167"/>
  <c r="BU167"/>
  <c r="AG167"/>
  <c r="AD167"/>
  <c r="AC167"/>
  <c r="L167"/>
  <c r="J167"/>
  <c r="K167" s="1"/>
  <c r="I167"/>
  <c r="H167"/>
  <c r="G167"/>
  <c r="BY166"/>
  <c r="BX166"/>
  <c r="BW166"/>
  <c r="BV166"/>
  <c r="BU166"/>
  <c r="AG166"/>
  <c r="AC166"/>
  <c r="AD166" s="1"/>
  <c r="L166"/>
  <c r="J166"/>
  <c r="K166" s="1"/>
  <c r="O166" s="1"/>
  <c r="I166"/>
  <c r="H166"/>
  <c r="G166"/>
  <c r="BX165"/>
  <c r="BW165"/>
  <c r="BV165"/>
  <c r="BU165"/>
  <c r="AG165"/>
  <c r="AD165"/>
  <c r="AC165"/>
  <c r="L165"/>
  <c r="J165"/>
  <c r="K165" s="1"/>
  <c r="I165"/>
  <c r="H165"/>
  <c r="G165"/>
  <c r="BX164"/>
  <c r="BW164"/>
  <c r="BV164"/>
  <c r="BU164"/>
  <c r="AG164"/>
  <c r="AC164"/>
  <c r="AD164" s="1"/>
  <c r="L164"/>
  <c r="J164"/>
  <c r="K164" s="1"/>
  <c r="O164" s="1"/>
  <c r="I164"/>
  <c r="H164"/>
  <c r="G164"/>
  <c r="BY163"/>
  <c r="BX163"/>
  <c r="BW163"/>
  <c r="BV163"/>
  <c r="BU163"/>
  <c r="AG163"/>
  <c r="AD163"/>
  <c r="AC163"/>
  <c r="L163"/>
  <c r="J163"/>
  <c r="K163" s="1"/>
  <c r="I163"/>
  <c r="H163"/>
  <c r="G163"/>
  <c r="BY162"/>
  <c r="BX162"/>
  <c r="BW162"/>
  <c r="BV162"/>
  <c r="BU162"/>
  <c r="AG162"/>
  <c r="AC162"/>
  <c r="AD162" s="1"/>
  <c r="L162"/>
  <c r="J162"/>
  <c r="K162" s="1"/>
  <c r="O162" s="1"/>
  <c r="I162"/>
  <c r="H162"/>
  <c r="G162"/>
  <c r="BW161"/>
  <c r="BV161"/>
  <c r="BU161"/>
  <c r="AG161"/>
  <c r="AC161"/>
  <c r="AD161" s="1"/>
  <c r="L161"/>
  <c r="J161"/>
  <c r="K161" s="1"/>
  <c r="I161"/>
  <c r="H161"/>
  <c r="G161"/>
  <c r="BY160"/>
  <c r="BW160"/>
  <c r="BV160"/>
  <c r="BU160"/>
  <c r="AG160"/>
  <c r="AC160"/>
  <c r="AD160" s="1"/>
  <c r="L160"/>
  <c r="J160"/>
  <c r="K160" s="1"/>
  <c r="O160" s="1"/>
  <c r="I160"/>
  <c r="H160"/>
  <c r="G160"/>
  <c r="BW159"/>
  <c r="BV159"/>
  <c r="BU159"/>
  <c r="AG159"/>
  <c r="AC159"/>
  <c r="AD159" s="1"/>
  <c r="L159"/>
  <c r="J159"/>
  <c r="K159" s="1"/>
  <c r="I159"/>
  <c r="H159"/>
  <c r="G159"/>
  <c r="BY158"/>
  <c r="BW158"/>
  <c r="BV158"/>
  <c r="BU158"/>
  <c r="AG158"/>
  <c r="AC158"/>
  <c r="AD158" s="1"/>
  <c r="L158"/>
  <c r="J158"/>
  <c r="K158" s="1"/>
  <c r="O158" s="1"/>
  <c r="I158"/>
  <c r="H158"/>
  <c r="G158"/>
  <c r="BW157"/>
  <c r="BV157"/>
  <c r="BU157"/>
  <c r="AG157"/>
  <c r="AC157"/>
  <c r="AD157" s="1"/>
  <c r="L157"/>
  <c r="J157"/>
  <c r="K157" s="1"/>
  <c r="I157"/>
  <c r="H157"/>
  <c r="BX183" s="1"/>
  <c r="G157"/>
  <c r="BW183" s="1"/>
  <c r="BW156"/>
  <c r="BV156"/>
  <c r="BU156"/>
  <c r="AG156"/>
  <c r="AC156"/>
  <c r="AD156" s="1"/>
  <c r="L156"/>
  <c r="J156"/>
  <c r="K156" s="1"/>
  <c r="O156" s="1"/>
  <c r="I156"/>
  <c r="H156"/>
  <c r="BX150" s="1"/>
  <c r="G156"/>
  <c r="BV155"/>
  <c r="BU155"/>
  <c r="AG155"/>
  <c r="AD155"/>
  <c r="AC155"/>
  <c r="L155"/>
  <c r="J155"/>
  <c r="K155" s="1"/>
  <c r="I155"/>
  <c r="H155"/>
  <c r="BX117" s="1"/>
  <c r="G155"/>
  <c r="BV154"/>
  <c r="BU154"/>
  <c r="AG154"/>
  <c r="AC154"/>
  <c r="AD154" s="1"/>
  <c r="L154"/>
  <c r="J154"/>
  <c r="K154" s="1"/>
  <c r="O154" s="1"/>
  <c r="I154"/>
  <c r="H154"/>
  <c r="BX116" s="1"/>
  <c r="G154"/>
  <c r="BV153"/>
  <c r="BU153"/>
  <c r="AG153"/>
  <c r="AD153"/>
  <c r="AC153"/>
  <c r="L153"/>
  <c r="J153"/>
  <c r="K153" s="1"/>
  <c r="I153"/>
  <c r="H153"/>
  <c r="BX115" s="1"/>
  <c r="G153"/>
  <c r="BV152"/>
  <c r="BU152"/>
  <c r="AG152"/>
  <c r="AC152"/>
  <c r="AD152" s="1"/>
  <c r="L152"/>
  <c r="J152"/>
  <c r="K152" s="1"/>
  <c r="O152" s="1"/>
  <c r="I152"/>
  <c r="H152"/>
  <c r="BX114" s="1"/>
  <c r="G152"/>
  <c r="BY151"/>
  <c r="BW151"/>
  <c r="BV151"/>
  <c r="BU151"/>
  <c r="AG151"/>
  <c r="AC151"/>
  <c r="AD151" s="1"/>
  <c r="L151"/>
  <c r="J151"/>
  <c r="K151" s="1"/>
  <c r="I151"/>
  <c r="H151"/>
  <c r="BX113" s="1"/>
  <c r="G151"/>
  <c r="BW150"/>
  <c r="BV150"/>
  <c r="BU150"/>
  <c r="AG150"/>
  <c r="AD150"/>
  <c r="AC150"/>
  <c r="L150"/>
  <c r="J150"/>
  <c r="K150" s="1"/>
  <c r="I150"/>
  <c r="H150"/>
  <c r="BX112" s="1"/>
  <c r="G150"/>
  <c r="BV149"/>
  <c r="BU149"/>
  <c r="AG149"/>
  <c r="AC149"/>
  <c r="AD149" s="1"/>
  <c r="L149"/>
  <c r="J149"/>
  <c r="K149" s="1"/>
  <c r="I149"/>
  <c r="H149"/>
  <c r="BX111" s="1"/>
  <c r="G149"/>
  <c r="BV148"/>
  <c r="BU148"/>
  <c r="AG148"/>
  <c r="AD148"/>
  <c r="AC148"/>
  <c r="L148"/>
  <c r="J148"/>
  <c r="K148" s="1"/>
  <c r="I148"/>
  <c r="H148"/>
  <c r="G148"/>
  <c r="BV147"/>
  <c r="BU147"/>
  <c r="AG147"/>
  <c r="AC147"/>
  <c r="AD147" s="1"/>
  <c r="L147"/>
  <c r="J147"/>
  <c r="K147" s="1"/>
  <c r="I147"/>
  <c r="H147"/>
  <c r="G147"/>
  <c r="BV146"/>
  <c r="BU146"/>
  <c r="AG146"/>
  <c r="AD146"/>
  <c r="AC146"/>
  <c r="L146"/>
  <c r="J146"/>
  <c r="K146" s="1"/>
  <c r="I146"/>
  <c r="H146"/>
  <c r="G146"/>
  <c r="BX145"/>
  <c r="BW145"/>
  <c r="BV145"/>
  <c r="BU145"/>
  <c r="AG145"/>
  <c r="AD145"/>
  <c r="AC145"/>
  <c r="L145"/>
  <c r="J145"/>
  <c r="K145" s="1"/>
  <c r="I145"/>
  <c r="H145"/>
  <c r="G145"/>
  <c r="BX144"/>
  <c r="BW144"/>
  <c r="BV144"/>
  <c r="BU144"/>
  <c r="AG144"/>
  <c r="AC144"/>
  <c r="AD144" s="1"/>
  <c r="L144"/>
  <c r="J144"/>
  <c r="K144" s="1"/>
  <c r="O144" s="1"/>
  <c r="I144"/>
  <c r="H144"/>
  <c r="G144"/>
  <c r="BX143"/>
  <c r="BW143"/>
  <c r="BV143"/>
  <c r="BU143"/>
  <c r="AG143"/>
  <c r="AC143"/>
  <c r="AD143" s="1"/>
  <c r="L143"/>
  <c r="J143"/>
  <c r="K143" s="1"/>
  <c r="O143" s="1"/>
  <c r="I143"/>
  <c r="H143"/>
  <c r="G143"/>
  <c r="BX142"/>
  <c r="BW142"/>
  <c r="BV142"/>
  <c r="BU142"/>
  <c r="AG142"/>
  <c r="AC142"/>
  <c r="AD142" s="1"/>
  <c r="L142"/>
  <c r="J142"/>
  <c r="K142" s="1"/>
  <c r="O142" s="1"/>
  <c r="I142"/>
  <c r="H142"/>
  <c r="G142"/>
  <c r="BX141"/>
  <c r="BW141"/>
  <c r="BV141"/>
  <c r="BU141"/>
  <c r="AG141"/>
  <c r="AD141"/>
  <c r="AC141"/>
  <c r="L141"/>
  <c r="J141"/>
  <c r="K141" s="1"/>
  <c r="I141"/>
  <c r="H141"/>
  <c r="G141"/>
  <c r="BX140"/>
  <c r="BW140"/>
  <c r="BV140"/>
  <c r="BU140"/>
  <c r="AG140"/>
  <c r="AD140"/>
  <c r="AC140"/>
  <c r="L140"/>
  <c r="J140"/>
  <c r="K140" s="1"/>
  <c r="I140"/>
  <c r="H140"/>
  <c r="G140"/>
  <c r="BX139"/>
  <c r="BW139"/>
  <c r="BV139"/>
  <c r="BU139"/>
  <c r="AG139"/>
  <c r="AC139"/>
  <c r="AD139" s="1"/>
  <c r="L139"/>
  <c r="J139"/>
  <c r="K139" s="1"/>
  <c r="O139" s="1"/>
  <c r="I139"/>
  <c r="H139"/>
  <c r="G139"/>
  <c r="BX138"/>
  <c r="BW138"/>
  <c r="BV138"/>
  <c r="BU138"/>
  <c r="AG138"/>
  <c r="AD138"/>
  <c r="AC138"/>
  <c r="L138"/>
  <c r="J138"/>
  <c r="K138" s="1"/>
  <c r="I138"/>
  <c r="H138"/>
  <c r="G138"/>
  <c r="BX137"/>
  <c r="BW137"/>
  <c r="BV137"/>
  <c r="BU137"/>
  <c r="AG137"/>
  <c r="AD137"/>
  <c r="AC137"/>
  <c r="L137"/>
  <c r="J137"/>
  <c r="K137" s="1"/>
  <c r="I137"/>
  <c r="H137"/>
  <c r="G137"/>
  <c r="BX136"/>
  <c r="BW136"/>
  <c r="BV136"/>
  <c r="BU136"/>
  <c r="AG136"/>
  <c r="AC136"/>
  <c r="AD136" s="1"/>
  <c r="L136"/>
  <c r="J136"/>
  <c r="K136" s="1"/>
  <c r="O136" s="1"/>
  <c r="I136"/>
  <c r="H136"/>
  <c r="G136"/>
  <c r="BX135"/>
  <c r="BW135"/>
  <c r="BV135"/>
  <c r="BU135"/>
  <c r="AG135"/>
  <c r="AC135"/>
  <c r="AD135" s="1"/>
  <c r="L135"/>
  <c r="J135"/>
  <c r="K135" s="1"/>
  <c r="O135" s="1"/>
  <c r="I135"/>
  <c r="H135"/>
  <c r="G135"/>
  <c r="BX134"/>
  <c r="BW134"/>
  <c r="BV134"/>
  <c r="BU134"/>
  <c r="AG134"/>
  <c r="AD134"/>
  <c r="AC134"/>
  <c r="L134"/>
  <c r="J134"/>
  <c r="K134" s="1"/>
  <c r="I134"/>
  <c r="H134"/>
  <c r="BX155" s="1"/>
  <c r="G134"/>
  <c r="BW155" s="1"/>
  <c r="BX133"/>
  <c r="BW133"/>
  <c r="BV133"/>
  <c r="BU133"/>
  <c r="AG133"/>
  <c r="AD133"/>
  <c r="AC133"/>
  <c r="L133"/>
  <c r="J133"/>
  <c r="K133" s="1"/>
  <c r="I133"/>
  <c r="H133"/>
  <c r="BX154" s="1"/>
  <c r="G133"/>
  <c r="BW154" s="1"/>
  <c r="BX132"/>
  <c r="BW132"/>
  <c r="BV132"/>
  <c r="BU132"/>
  <c r="AG132"/>
  <c r="AC132"/>
  <c r="AD132" s="1"/>
  <c r="L132"/>
  <c r="J132"/>
  <c r="K132" s="1"/>
  <c r="O132" s="1"/>
  <c r="I132"/>
  <c r="H132"/>
  <c r="G132"/>
  <c r="BY131"/>
  <c r="BX131"/>
  <c r="BW131"/>
  <c r="BV131"/>
  <c r="BU131"/>
  <c r="AG131"/>
  <c r="AD131"/>
  <c r="AC131"/>
  <c r="L131"/>
  <c r="J131"/>
  <c r="K131" s="1"/>
  <c r="I131"/>
  <c r="H131"/>
  <c r="BX153" s="1"/>
  <c r="G131"/>
  <c r="BW153" s="1"/>
  <c r="BX130"/>
  <c r="BW130"/>
  <c r="BV130"/>
  <c r="BU130"/>
  <c r="AG130"/>
  <c r="AC130"/>
  <c r="AD130" s="1"/>
  <c r="L130"/>
  <c r="J130"/>
  <c r="K130" s="1"/>
  <c r="O130" s="1"/>
  <c r="I130"/>
  <c r="H130"/>
  <c r="BX110" s="1"/>
  <c r="G130"/>
  <c r="BY129"/>
  <c r="BX129"/>
  <c r="BW129"/>
  <c r="BV129"/>
  <c r="BU129"/>
  <c r="AG129"/>
  <c r="AD129"/>
  <c r="AC129"/>
  <c r="L129"/>
  <c r="J129"/>
  <c r="K129" s="1"/>
  <c r="I129"/>
  <c r="H129"/>
  <c r="BX109" s="1"/>
  <c r="G129"/>
  <c r="BX128"/>
  <c r="BW128"/>
  <c r="BV128"/>
  <c r="BU128"/>
  <c r="AG128"/>
  <c r="AC128"/>
  <c r="AD128" s="1"/>
  <c r="L128"/>
  <c r="J128"/>
  <c r="K128" s="1"/>
  <c r="O128" s="1"/>
  <c r="I128"/>
  <c r="H128"/>
  <c r="BX108" s="1"/>
  <c r="G128"/>
  <c r="BY127"/>
  <c r="BX127"/>
  <c r="BW127"/>
  <c r="BV127"/>
  <c r="BU127"/>
  <c r="AG127"/>
  <c r="AD127"/>
  <c r="AC127"/>
  <c r="L127"/>
  <c r="J127"/>
  <c r="K127" s="1"/>
  <c r="I127"/>
  <c r="H127"/>
  <c r="BX107" s="1"/>
  <c r="G127"/>
  <c r="BX126"/>
  <c r="BW126"/>
  <c r="BV126"/>
  <c r="BU126"/>
  <c r="AG126"/>
  <c r="AC126"/>
  <c r="AD126" s="1"/>
  <c r="L126"/>
  <c r="J126"/>
  <c r="K126" s="1"/>
  <c r="O126" s="1"/>
  <c r="I126"/>
  <c r="H126"/>
  <c r="BX149" s="1"/>
  <c r="G126"/>
  <c r="BW149" s="1"/>
  <c r="BX125"/>
  <c r="BW125"/>
  <c r="BV125"/>
  <c r="BU125"/>
  <c r="AG125"/>
  <c r="AD125"/>
  <c r="AC125"/>
  <c r="L125"/>
  <c r="J125"/>
  <c r="K125" s="1"/>
  <c r="I125"/>
  <c r="H125"/>
  <c r="BX148" s="1"/>
  <c r="G125"/>
  <c r="BW148" s="1"/>
  <c r="BY124"/>
  <c r="BX124"/>
  <c r="BW124"/>
  <c r="BV124"/>
  <c r="BU124"/>
  <c r="AG124"/>
  <c r="AC124"/>
  <c r="AD124" s="1"/>
  <c r="L124"/>
  <c r="J124"/>
  <c r="K124" s="1"/>
  <c r="O124" s="1"/>
  <c r="I124"/>
  <c r="H124"/>
  <c r="BX152" s="1"/>
  <c r="G124"/>
  <c r="BW152" s="1"/>
  <c r="BW123"/>
  <c r="BV123"/>
  <c r="BU123"/>
  <c r="AG123"/>
  <c r="AD123"/>
  <c r="AC123"/>
  <c r="L123"/>
  <c r="J123"/>
  <c r="K123" s="1"/>
  <c r="I123"/>
  <c r="H123"/>
  <c r="G123"/>
  <c r="BW122"/>
  <c r="BV122"/>
  <c r="BU122"/>
  <c r="AG122"/>
  <c r="AD122"/>
  <c r="AC122"/>
  <c r="L122"/>
  <c r="J122"/>
  <c r="K122" s="1"/>
  <c r="I122"/>
  <c r="H122"/>
  <c r="G122"/>
  <c r="BY121"/>
  <c r="BW121"/>
  <c r="BV121"/>
  <c r="BU121"/>
  <c r="AG121"/>
  <c r="AD121"/>
  <c r="AC121"/>
  <c r="L121"/>
  <c r="J121"/>
  <c r="K121" s="1"/>
  <c r="I121"/>
  <c r="H121"/>
  <c r="G121"/>
  <c r="BY120"/>
  <c r="BW120"/>
  <c r="BV120"/>
  <c r="BU120"/>
  <c r="AG120"/>
  <c r="AD120"/>
  <c r="AC120"/>
  <c r="L120"/>
  <c r="J120"/>
  <c r="K120" s="1"/>
  <c r="I120"/>
  <c r="H120"/>
  <c r="G120"/>
  <c r="BW119"/>
  <c r="BV119"/>
  <c r="BU119"/>
  <c r="AG119"/>
  <c r="AD119"/>
  <c r="AC119"/>
  <c r="L119"/>
  <c r="J119"/>
  <c r="K119" s="1"/>
  <c r="I119"/>
  <c r="H119"/>
  <c r="G119"/>
  <c r="BW118"/>
  <c r="BV118"/>
  <c r="BU118"/>
  <c r="AG118"/>
  <c r="AD118"/>
  <c r="AC118"/>
  <c r="L118"/>
  <c r="J118"/>
  <c r="K118" s="1"/>
  <c r="I118"/>
  <c r="H118"/>
  <c r="G118"/>
  <c r="BW117"/>
  <c r="BV117"/>
  <c r="BU117"/>
  <c r="AG117"/>
  <c r="AC117"/>
  <c r="AD117" s="1"/>
  <c r="L117"/>
  <c r="J117"/>
  <c r="K117" s="1"/>
  <c r="I117"/>
  <c r="H117"/>
  <c r="BX147" s="1"/>
  <c r="G117"/>
  <c r="BW147" s="1"/>
  <c r="BY116"/>
  <c r="BW116"/>
  <c r="BV116"/>
  <c r="BU116"/>
  <c r="AG116"/>
  <c r="AC116"/>
  <c r="AD116" s="1"/>
  <c r="L116"/>
  <c r="J116"/>
  <c r="K116" s="1"/>
  <c r="O116" s="1"/>
  <c r="I116"/>
  <c r="H116"/>
  <c r="BX146" s="1"/>
  <c r="G116"/>
  <c r="BW146" s="1"/>
  <c r="BW115"/>
  <c r="BV115"/>
  <c r="BU115"/>
  <c r="AG115"/>
  <c r="AD115"/>
  <c r="AC115"/>
  <c r="L115"/>
  <c r="J115"/>
  <c r="K115" s="1"/>
  <c r="I115"/>
  <c r="H115"/>
  <c r="G115"/>
  <c r="BY114"/>
  <c r="BW114"/>
  <c r="BV114"/>
  <c r="BU114"/>
  <c r="AG114"/>
  <c r="AD114"/>
  <c r="AC114"/>
  <c r="L114"/>
  <c r="J114"/>
  <c r="K114" s="1"/>
  <c r="I114"/>
  <c r="H114"/>
  <c r="G114"/>
  <c r="BW113"/>
  <c r="BV113"/>
  <c r="BU113"/>
  <c r="AG113"/>
  <c r="AC113"/>
  <c r="AD113" s="1"/>
  <c r="L113"/>
  <c r="J113"/>
  <c r="K113" s="1"/>
  <c r="I113"/>
  <c r="H113"/>
  <c r="G113"/>
  <c r="BW112"/>
  <c r="BV112"/>
  <c r="BU112"/>
  <c r="AG112"/>
  <c r="AC112"/>
  <c r="AD112" s="1"/>
  <c r="L112"/>
  <c r="J112"/>
  <c r="K112" s="1"/>
  <c r="O112" s="1"/>
  <c r="I112"/>
  <c r="H112"/>
  <c r="G112"/>
  <c r="BW111"/>
  <c r="BV111"/>
  <c r="BU111"/>
  <c r="AG111"/>
  <c r="AD111"/>
  <c r="AC111"/>
  <c r="L111"/>
  <c r="J111"/>
  <c r="K111" s="1"/>
  <c r="I111"/>
  <c r="H111"/>
  <c r="G111"/>
  <c r="BY110"/>
  <c r="BW110"/>
  <c r="BV110"/>
  <c r="BU110"/>
  <c r="AG110"/>
  <c r="AD110"/>
  <c r="AC110"/>
  <c r="L110"/>
  <c r="J110"/>
  <c r="K110" s="1"/>
  <c r="I110"/>
  <c r="H110"/>
  <c r="G110"/>
  <c r="BW109"/>
  <c r="BV109"/>
  <c r="BU109"/>
  <c r="AG109"/>
  <c r="AD109"/>
  <c r="AC109"/>
  <c r="L109"/>
  <c r="J109"/>
  <c r="K109" s="1"/>
  <c r="I109"/>
  <c r="H109"/>
  <c r="G109"/>
  <c r="BY108"/>
  <c r="BW108"/>
  <c r="BV108"/>
  <c r="BU108"/>
  <c r="AG108"/>
  <c r="AD108"/>
  <c r="AC108"/>
  <c r="L108"/>
  <c r="J108"/>
  <c r="K108" s="1"/>
  <c r="I108"/>
  <c r="H108"/>
  <c r="G108"/>
  <c r="BW107"/>
  <c r="BV107"/>
  <c r="BU107"/>
  <c r="AG107"/>
  <c r="AD107"/>
  <c r="AC107"/>
  <c r="L107"/>
  <c r="J107"/>
  <c r="K107" s="1"/>
  <c r="I107"/>
  <c r="H107"/>
  <c r="G107"/>
  <c r="BW90" s="1"/>
  <c r="BV106"/>
  <c r="BU106"/>
  <c r="AG106"/>
  <c r="AC106"/>
  <c r="AD106" s="1"/>
  <c r="L106"/>
  <c r="J106"/>
  <c r="K106" s="1"/>
  <c r="O106" s="1"/>
  <c r="I106"/>
  <c r="H106"/>
  <c r="BX89" s="1"/>
  <c r="G106"/>
  <c r="BV105"/>
  <c r="BU105"/>
  <c r="AG105"/>
  <c r="AC105"/>
  <c r="AD105" s="1"/>
  <c r="L105"/>
  <c r="J105"/>
  <c r="K105" s="1"/>
  <c r="I105"/>
  <c r="H105"/>
  <c r="G105"/>
  <c r="BV104"/>
  <c r="BU104"/>
  <c r="AG104"/>
  <c r="AC104"/>
  <c r="AD104" s="1"/>
  <c r="L104"/>
  <c r="J104"/>
  <c r="K104" s="1"/>
  <c r="O104" s="1"/>
  <c r="I104"/>
  <c r="H104"/>
  <c r="G104"/>
  <c r="BV103"/>
  <c r="BU103"/>
  <c r="AG103"/>
  <c r="AC103"/>
  <c r="AD103" s="1"/>
  <c r="L103"/>
  <c r="J103"/>
  <c r="K103" s="1"/>
  <c r="I103"/>
  <c r="H103"/>
  <c r="G103"/>
  <c r="BW102"/>
  <c r="BV102"/>
  <c r="BU102"/>
  <c r="AG102"/>
  <c r="AD102"/>
  <c r="AC102"/>
  <c r="L102"/>
  <c r="J102"/>
  <c r="K102" s="1"/>
  <c r="I102"/>
  <c r="H102"/>
  <c r="G102"/>
  <c r="BV101"/>
  <c r="BU101"/>
  <c r="AG101"/>
  <c r="AD101"/>
  <c r="AC101"/>
  <c r="L101"/>
  <c r="J101"/>
  <c r="K101" s="1"/>
  <c r="I101"/>
  <c r="H101"/>
  <c r="G101"/>
  <c r="BV100"/>
  <c r="BU100"/>
  <c r="AG100"/>
  <c r="AC100"/>
  <c r="AD100" s="1"/>
  <c r="L100"/>
  <c r="J100"/>
  <c r="K100" s="1"/>
  <c r="O100" s="1"/>
  <c r="I100"/>
  <c r="H100"/>
  <c r="G100"/>
  <c r="BV99"/>
  <c r="BU99"/>
  <c r="AG99"/>
  <c r="AC99"/>
  <c r="AD99" s="1"/>
  <c r="L99"/>
  <c r="J99"/>
  <c r="K99" s="1"/>
  <c r="I99"/>
  <c r="H99"/>
  <c r="G99"/>
  <c r="BV98"/>
  <c r="BU98"/>
  <c r="AG98"/>
  <c r="AC98"/>
  <c r="AD98" s="1"/>
  <c r="L98"/>
  <c r="J98"/>
  <c r="K98" s="1"/>
  <c r="O98" s="1"/>
  <c r="I98"/>
  <c r="H98"/>
  <c r="G98"/>
  <c r="BV97"/>
  <c r="BU97"/>
  <c r="AG97"/>
  <c r="AC97"/>
  <c r="AD97" s="1"/>
  <c r="L97"/>
  <c r="J97"/>
  <c r="K97" s="1"/>
  <c r="I97"/>
  <c r="H97"/>
  <c r="G97"/>
  <c r="BV96"/>
  <c r="BU96"/>
  <c r="AG96"/>
  <c r="AC96"/>
  <c r="AD96" s="1"/>
  <c r="L96"/>
  <c r="J96"/>
  <c r="K96" s="1"/>
  <c r="I96"/>
  <c r="H96"/>
  <c r="G96"/>
  <c r="BV95"/>
  <c r="BU95"/>
  <c r="AG95"/>
  <c r="AC95"/>
  <c r="AD95" s="1"/>
  <c r="L95"/>
  <c r="J95"/>
  <c r="K95" s="1"/>
  <c r="O95" s="1"/>
  <c r="P95" s="1"/>
  <c r="I95"/>
  <c r="H95"/>
  <c r="G95"/>
  <c r="BV94"/>
  <c r="BU94"/>
  <c r="AG94"/>
  <c r="AC94"/>
  <c r="AD94" s="1"/>
  <c r="L94"/>
  <c r="J94"/>
  <c r="K94" s="1"/>
  <c r="I94"/>
  <c r="H94"/>
  <c r="BX106" s="1"/>
  <c r="G94"/>
  <c r="BW106" s="1"/>
  <c r="BV93"/>
  <c r="BU93"/>
  <c r="AG93"/>
  <c r="AC93"/>
  <c r="AD93" s="1"/>
  <c r="L93"/>
  <c r="J93"/>
  <c r="K93" s="1"/>
  <c r="O93" s="1"/>
  <c r="P93" s="1"/>
  <c r="I93"/>
  <c r="H93"/>
  <c r="BX105" s="1"/>
  <c r="G93"/>
  <c r="BW105" s="1"/>
  <c r="AG92"/>
  <c r="AC92"/>
  <c r="AD92" s="1"/>
  <c r="L92"/>
  <c r="J92"/>
  <c r="K92" s="1"/>
  <c r="I92"/>
  <c r="H92"/>
  <c r="BX103" s="1"/>
  <c r="G92"/>
  <c r="BW103" s="1"/>
  <c r="BV91"/>
  <c r="BU91"/>
  <c r="AG91"/>
  <c r="AC91"/>
  <c r="AD91" s="1"/>
  <c r="L91"/>
  <c r="J91"/>
  <c r="K91" s="1"/>
  <c r="O91" s="1"/>
  <c r="P91" s="1"/>
  <c r="I91"/>
  <c r="H91"/>
  <c r="BX102" s="1"/>
  <c r="G91"/>
  <c r="BX90"/>
  <c r="BV90"/>
  <c r="BU90"/>
  <c r="AG90"/>
  <c r="AC90"/>
  <c r="AD90" s="1"/>
  <c r="L90"/>
  <c r="J90"/>
  <c r="K90" s="1"/>
  <c r="O90" s="1"/>
  <c r="BY101" s="1"/>
  <c r="I90"/>
  <c r="H90"/>
  <c r="BX101" s="1"/>
  <c r="G90"/>
  <c r="BW101" s="1"/>
  <c r="BY89"/>
  <c r="BW89"/>
  <c r="BV89"/>
  <c r="BU89"/>
  <c r="AG89"/>
  <c r="AC89"/>
  <c r="AD89" s="1"/>
  <c r="L89"/>
  <c r="J89"/>
  <c r="K89" s="1"/>
  <c r="I89"/>
  <c r="H89"/>
  <c r="BX100" s="1"/>
  <c r="G89"/>
  <c r="BW100" s="1"/>
  <c r="BW88"/>
  <c r="BV88"/>
  <c r="BU88"/>
  <c r="AG88"/>
  <c r="AD88"/>
  <c r="AC88"/>
  <c r="L88"/>
  <c r="J88"/>
  <c r="K88" s="1"/>
  <c r="I88"/>
  <c r="H88"/>
  <c r="G88"/>
  <c r="BV87"/>
  <c r="BU87"/>
  <c r="AG87"/>
  <c r="AC87"/>
  <c r="AD87" s="1"/>
  <c r="L87"/>
  <c r="J87"/>
  <c r="K87" s="1"/>
  <c r="I87"/>
  <c r="H87"/>
  <c r="G87"/>
  <c r="BV86"/>
  <c r="BU86"/>
  <c r="AG86"/>
  <c r="AC86"/>
  <c r="AD86" s="1"/>
  <c r="L86"/>
  <c r="J86"/>
  <c r="K86" s="1"/>
  <c r="O86" s="1"/>
  <c r="BY88" s="1"/>
  <c r="I86"/>
  <c r="H86"/>
  <c r="BX88" s="1"/>
  <c r="G86"/>
  <c r="BV85"/>
  <c r="BU85"/>
  <c r="AG85"/>
  <c r="AC85"/>
  <c r="AD85" s="1"/>
  <c r="L85"/>
  <c r="J85"/>
  <c r="K85" s="1"/>
  <c r="I85"/>
  <c r="H85"/>
  <c r="BX87" s="1"/>
  <c r="G85"/>
  <c r="BW87" s="1"/>
  <c r="BY84"/>
  <c r="BX84"/>
  <c r="BW84"/>
  <c r="BV84"/>
  <c r="BU84"/>
  <c r="AG84"/>
  <c r="AD84"/>
  <c r="AC84"/>
  <c r="L84"/>
  <c r="J84"/>
  <c r="K84" s="1"/>
  <c r="I84"/>
  <c r="H84"/>
  <c r="G84"/>
  <c r="BX83"/>
  <c r="BW83"/>
  <c r="BV83"/>
  <c r="BU83"/>
  <c r="AG83"/>
  <c r="AC83"/>
  <c r="AD83" s="1"/>
  <c r="L83"/>
  <c r="J83"/>
  <c r="K83" s="1"/>
  <c r="I83"/>
  <c r="H83"/>
  <c r="G83"/>
  <c r="BY82"/>
  <c r="BX82"/>
  <c r="BW82"/>
  <c r="BV82"/>
  <c r="BU82"/>
  <c r="AG82"/>
  <c r="AD82"/>
  <c r="AC82"/>
  <c r="L82"/>
  <c r="J82"/>
  <c r="K82" s="1"/>
  <c r="I82"/>
  <c r="H82"/>
  <c r="G82"/>
  <c r="BX81"/>
  <c r="BW81"/>
  <c r="BV81"/>
  <c r="BU81"/>
  <c r="AG81"/>
  <c r="AC81"/>
  <c r="AD81" s="1"/>
  <c r="L81"/>
  <c r="J81"/>
  <c r="K81" s="1"/>
  <c r="I81"/>
  <c r="H81"/>
  <c r="G81"/>
  <c r="BX80"/>
  <c r="BW80"/>
  <c r="BV80"/>
  <c r="BU80"/>
  <c r="AG80"/>
  <c r="AD80"/>
  <c r="AC80"/>
  <c r="L80"/>
  <c r="J80"/>
  <c r="K80" s="1"/>
  <c r="I80"/>
  <c r="H80"/>
  <c r="G80"/>
  <c r="BY79"/>
  <c r="BX79"/>
  <c r="BW79"/>
  <c r="BV79"/>
  <c r="BU79"/>
  <c r="AG79"/>
  <c r="AC79"/>
  <c r="AD79" s="1"/>
  <c r="L79"/>
  <c r="J79"/>
  <c r="K79" s="1"/>
  <c r="I79"/>
  <c r="H79"/>
  <c r="BX104" s="1"/>
  <c r="G79"/>
  <c r="BW104" s="1"/>
  <c r="BX78"/>
  <c r="BW78"/>
  <c r="BV78"/>
  <c r="BU78"/>
  <c r="AG78"/>
  <c r="AD78"/>
  <c r="AC78"/>
  <c r="L78"/>
  <c r="J78"/>
  <c r="K78" s="1"/>
  <c r="I78"/>
  <c r="H78"/>
  <c r="BX99" s="1"/>
  <c r="G78"/>
  <c r="BW99" s="1"/>
  <c r="BY77"/>
  <c r="BX77"/>
  <c r="BW77"/>
  <c r="BV77"/>
  <c r="BU77"/>
  <c r="AG77"/>
  <c r="AC77"/>
  <c r="AD77" s="1"/>
  <c r="L77"/>
  <c r="J77"/>
  <c r="K77" s="1"/>
  <c r="O77" s="1"/>
  <c r="I77"/>
  <c r="H77"/>
  <c r="G77"/>
  <c r="BX76"/>
  <c r="BW76"/>
  <c r="BV76"/>
  <c r="BU76"/>
  <c r="AG76"/>
  <c r="AD76"/>
  <c r="AC76"/>
  <c r="L76"/>
  <c r="J76"/>
  <c r="K76" s="1"/>
  <c r="I76"/>
  <c r="H76"/>
  <c r="G76"/>
  <c r="BY75"/>
  <c r="BX75"/>
  <c r="BW75"/>
  <c r="BV75"/>
  <c r="BU75"/>
  <c r="AG75"/>
  <c r="AC75"/>
  <c r="AD75" s="1"/>
  <c r="L75"/>
  <c r="J75"/>
  <c r="K75" s="1"/>
  <c r="O75" s="1"/>
  <c r="I75"/>
  <c r="H75"/>
  <c r="BX98" s="1"/>
  <c r="G75"/>
  <c r="BW98" s="1"/>
  <c r="BX74"/>
  <c r="BW74"/>
  <c r="BV74"/>
  <c r="BU74"/>
  <c r="AG74"/>
  <c r="AC74"/>
  <c r="AD74" s="1"/>
  <c r="L74"/>
  <c r="J74"/>
  <c r="K74" s="1"/>
  <c r="O74" s="1"/>
  <c r="I74"/>
  <c r="H74"/>
  <c r="BX97" s="1"/>
  <c r="G74"/>
  <c r="BW97" s="1"/>
  <c r="BY73"/>
  <c r="BX73"/>
  <c r="BW73"/>
  <c r="BV73"/>
  <c r="BU73"/>
  <c r="AG73"/>
  <c r="AD73"/>
  <c r="AC73"/>
  <c r="L73"/>
  <c r="J73"/>
  <c r="K73" s="1"/>
  <c r="I73"/>
  <c r="H73"/>
  <c r="BX96" s="1"/>
  <c r="G73"/>
  <c r="BW96" s="1"/>
  <c r="BX72"/>
  <c r="BW72"/>
  <c r="BV72"/>
  <c r="BU72"/>
  <c r="AG72"/>
  <c r="AD72"/>
  <c r="AC72"/>
  <c r="L72"/>
  <c r="J72"/>
  <c r="K72" s="1"/>
  <c r="I72"/>
  <c r="H72"/>
  <c r="BX95" s="1"/>
  <c r="G72"/>
  <c r="BW95" s="1"/>
  <c r="BX71"/>
  <c r="BW71"/>
  <c r="BV71"/>
  <c r="BU71"/>
  <c r="AG71"/>
  <c r="AC71"/>
  <c r="AD71" s="1"/>
  <c r="L71"/>
  <c r="J71"/>
  <c r="K71" s="1"/>
  <c r="O71" s="1"/>
  <c r="I71"/>
  <c r="H71"/>
  <c r="BX94" s="1"/>
  <c r="G71"/>
  <c r="BW94" s="1"/>
  <c r="BX70"/>
  <c r="BW70"/>
  <c r="BV70"/>
  <c r="BU70"/>
  <c r="AG70"/>
  <c r="AD70"/>
  <c r="AC70"/>
  <c r="L70"/>
  <c r="J70"/>
  <c r="K70" s="1"/>
  <c r="I70"/>
  <c r="H70"/>
  <c r="BX93" s="1"/>
  <c r="G70"/>
  <c r="BW93" s="1"/>
  <c r="BY69"/>
  <c r="BX69"/>
  <c r="BW69"/>
  <c r="BV69"/>
  <c r="BU69"/>
  <c r="AG69"/>
  <c r="AC69"/>
  <c r="AD69" s="1"/>
  <c r="L69"/>
  <c r="J69"/>
  <c r="K69" s="1"/>
  <c r="O69" s="1"/>
  <c r="I69"/>
  <c r="H69"/>
  <c r="BX91" s="1"/>
  <c r="G69"/>
  <c r="BW91" s="1"/>
  <c r="BY68"/>
  <c r="BX68"/>
  <c r="BW68"/>
  <c r="BV68"/>
  <c r="BU68"/>
  <c r="AG68"/>
  <c r="AD68"/>
  <c r="AC68"/>
  <c r="L68"/>
  <c r="J68"/>
  <c r="K68" s="1"/>
  <c r="I68"/>
  <c r="H68"/>
  <c r="BX57" s="1"/>
  <c r="G68"/>
  <c r="BY67"/>
  <c r="BX67"/>
  <c r="BW67"/>
  <c r="BV67"/>
  <c r="BU67"/>
  <c r="BQ67"/>
  <c r="AG67"/>
  <c r="AC67"/>
  <c r="AD67" s="1"/>
  <c r="L67"/>
  <c r="K67"/>
  <c r="O67" s="1"/>
  <c r="J67"/>
  <c r="I67"/>
  <c r="H67"/>
  <c r="BX86" s="1"/>
  <c r="G67"/>
  <c r="BW86" s="1"/>
  <c r="BX66"/>
  <c r="BW66"/>
  <c r="BV66"/>
  <c r="BU66"/>
  <c r="BQ66"/>
  <c r="AG66"/>
  <c r="AC66"/>
  <c r="AD66" s="1"/>
  <c r="L66"/>
  <c r="J66"/>
  <c r="K66" s="1"/>
  <c r="O66" s="1"/>
  <c r="I66"/>
  <c r="H66"/>
  <c r="BX85" s="1"/>
  <c r="G66"/>
  <c r="BW85" s="1"/>
  <c r="BX65"/>
  <c r="BW65"/>
  <c r="BV65"/>
  <c r="BU65"/>
  <c r="BQ65"/>
  <c r="AG65"/>
  <c r="AC65"/>
  <c r="AD65" s="1"/>
  <c r="L65"/>
  <c r="J65"/>
  <c r="K65" s="1"/>
  <c r="I65"/>
  <c r="H65"/>
  <c r="G65"/>
  <c r="BW56" s="1"/>
  <c r="BX64"/>
  <c r="BW64"/>
  <c r="BV64"/>
  <c r="BU64"/>
  <c r="AG64"/>
  <c r="AD64"/>
  <c r="AC64"/>
  <c r="L64"/>
  <c r="J64"/>
  <c r="K64" s="1"/>
  <c r="I64"/>
  <c r="H64"/>
  <c r="BX55" s="1"/>
  <c r="G64"/>
  <c r="BX63"/>
  <c r="BW63"/>
  <c r="BV63"/>
  <c r="BU63"/>
  <c r="AG63"/>
  <c r="AC63"/>
  <c r="AD63" s="1"/>
  <c r="L63"/>
  <c r="K63"/>
  <c r="O63" s="1"/>
  <c r="J63"/>
  <c r="I63"/>
  <c r="H63"/>
  <c r="G63"/>
  <c r="BW54" s="1"/>
  <c r="BX62"/>
  <c r="BW62"/>
  <c r="BV62"/>
  <c r="BU62"/>
  <c r="AG62"/>
  <c r="AC62"/>
  <c r="AD62" s="1"/>
  <c r="L62"/>
  <c r="J62"/>
  <c r="K62" s="1"/>
  <c r="O62" s="1"/>
  <c r="I62"/>
  <c r="H62"/>
  <c r="BX53" s="1"/>
  <c r="G62"/>
  <c r="BX61"/>
  <c r="BW61"/>
  <c r="BV61"/>
  <c r="BU61"/>
  <c r="AG61"/>
  <c r="AC61"/>
  <c r="AD61" s="1"/>
  <c r="L61"/>
  <c r="K61"/>
  <c r="O61" s="1"/>
  <c r="J61"/>
  <c r="I61"/>
  <c r="H61"/>
  <c r="G61"/>
  <c r="BW52" s="1"/>
  <c r="BX60"/>
  <c r="BW60"/>
  <c r="BV60"/>
  <c r="BU60"/>
  <c r="AG60"/>
  <c r="AD60"/>
  <c r="AC60"/>
  <c r="L60"/>
  <c r="J60"/>
  <c r="K60" s="1"/>
  <c r="I60"/>
  <c r="H60"/>
  <c r="G60"/>
  <c r="BX59"/>
  <c r="BW59"/>
  <c r="BV59"/>
  <c r="BU59"/>
  <c r="BQ59"/>
  <c r="AG59"/>
  <c r="AC59"/>
  <c r="AD59" s="1"/>
  <c r="L59"/>
  <c r="J59"/>
  <c r="K59" s="1"/>
  <c r="O59" s="1"/>
  <c r="I59"/>
  <c r="H59"/>
  <c r="G59"/>
  <c r="BX58"/>
  <c r="BW58"/>
  <c r="BV58"/>
  <c r="BU58"/>
  <c r="BQ58"/>
  <c r="AG58"/>
  <c r="AD58"/>
  <c r="AC58"/>
  <c r="L58"/>
  <c r="J58"/>
  <c r="K58" s="1"/>
  <c r="I58"/>
  <c r="H58"/>
  <c r="G58"/>
  <c r="BW57"/>
  <c r="BV57"/>
  <c r="BU57"/>
  <c r="AG57"/>
  <c r="AC57"/>
  <c r="AD57" s="1"/>
  <c r="L57"/>
  <c r="K57"/>
  <c r="O57" s="1"/>
  <c r="J57"/>
  <c r="I57"/>
  <c r="H57"/>
  <c r="G57"/>
  <c r="BX56"/>
  <c r="BV56"/>
  <c r="BU56"/>
  <c r="BQ56"/>
  <c r="AG56"/>
  <c r="AD56"/>
  <c r="AC56"/>
  <c r="L56"/>
  <c r="J56"/>
  <c r="K56" s="1"/>
  <c r="I56"/>
  <c r="H56"/>
  <c r="G56"/>
  <c r="BW55"/>
  <c r="BV55"/>
  <c r="BU55"/>
  <c r="AG55"/>
  <c r="AC55"/>
  <c r="AD55" s="1"/>
  <c r="L55"/>
  <c r="J55"/>
  <c r="K55" s="1"/>
  <c r="O55" s="1"/>
  <c r="I55"/>
  <c r="H55"/>
  <c r="G55"/>
  <c r="BX54"/>
  <c r="BV54"/>
  <c r="BU54"/>
  <c r="AG54"/>
  <c r="AC54"/>
  <c r="AD54" s="1"/>
  <c r="L54"/>
  <c r="J54"/>
  <c r="K54" s="1"/>
  <c r="O54" s="1"/>
  <c r="I54"/>
  <c r="H54"/>
  <c r="G54"/>
  <c r="BW53"/>
  <c r="BV53"/>
  <c r="BU53"/>
  <c r="AG53"/>
  <c r="AC53"/>
  <c r="AD53" s="1"/>
  <c r="L53"/>
  <c r="J53"/>
  <c r="K53" s="1"/>
  <c r="O53" s="1"/>
  <c r="I53"/>
  <c r="H53"/>
  <c r="G53"/>
  <c r="BX52"/>
  <c r="BV52"/>
  <c r="BU52"/>
  <c r="BQ52"/>
  <c r="AG52"/>
  <c r="AC52"/>
  <c r="AD52" s="1"/>
  <c r="L52"/>
  <c r="J52"/>
  <c r="K52" s="1"/>
  <c r="O52" s="1"/>
  <c r="I52"/>
  <c r="H52"/>
  <c r="G52"/>
  <c r="BQ51"/>
  <c r="AG51"/>
  <c r="AC51"/>
  <c r="AD51" s="1"/>
  <c r="L51"/>
  <c r="K51"/>
  <c r="O51" s="1"/>
  <c r="J51"/>
  <c r="I51"/>
  <c r="H51"/>
  <c r="G51"/>
  <c r="BX50"/>
  <c r="BW50"/>
  <c r="BV50"/>
  <c r="BU50"/>
  <c r="BQ50"/>
  <c r="AG50"/>
  <c r="AC50"/>
  <c r="AD50" s="1"/>
  <c r="L50"/>
  <c r="J50"/>
  <c r="K50" s="1"/>
  <c r="O50" s="1"/>
  <c r="I50"/>
  <c r="H50"/>
  <c r="G50"/>
  <c r="BV49"/>
  <c r="BU49"/>
  <c r="AG49"/>
  <c r="AC49"/>
  <c r="AD49" s="1"/>
  <c r="L49"/>
  <c r="J49"/>
  <c r="K49" s="1"/>
  <c r="O49" s="1"/>
  <c r="I49"/>
  <c r="H49"/>
  <c r="BX49" s="1"/>
  <c r="G49"/>
  <c r="BW49" s="1"/>
  <c r="BV48"/>
  <c r="BU48"/>
  <c r="AG48"/>
  <c r="AC48"/>
  <c r="AD48" s="1"/>
  <c r="L48"/>
  <c r="J48"/>
  <c r="K48" s="1"/>
  <c r="O48" s="1"/>
  <c r="I48"/>
  <c r="H48"/>
  <c r="BX48" s="1"/>
  <c r="G48"/>
  <c r="BW48" s="1"/>
  <c r="BV47"/>
  <c r="BU47"/>
  <c r="AG47"/>
  <c r="AC47"/>
  <c r="AD47" s="1"/>
  <c r="L47"/>
  <c r="J47"/>
  <c r="K47" s="1"/>
  <c r="O47" s="1"/>
  <c r="I47"/>
  <c r="H47"/>
  <c r="BX47" s="1"/>
  <c r="G47"/>
  <c r="BW47" s="1"/>
  <c r="BV46"/>
  <c r="BU46"/>
  <c r="AG46"/>
  <c r="AC46"/>
  <c r="AD46" s="1"/>
  <c r="L46"/>
  <c r="J46"/>
  <c r="K46" s="1"/>
  <c r="O46" s="1"/>
  <c r="I46"/>
  <c r="H46"/>
  <c r="BX46" s="1"/>
  <c r="G46"/>
  <c r="BW46" s="1"/>
  <c r="BV45"/>
  <c r="BU45"/>
  <c r="AG45"/>
  <c r="AC45"/>
  <c r="AD45" s="1"/>
  <c r="L45"/>
  <c r="J45"/>
  <c r="K45" s="1"/>
  <c r="O45" s="1"/>
  <c r="I45"/>
  <c r="H45"/>
  <c r="BX45" s="1"/>
  <c r="G45"/>
  <c r="BW45" s="1"/>
  <c r="BV44"/>
  <c r="BU44"/>
  <c r="AG44"/>
  <c r="AC44"/>
  <c r="AD44" s="1"/>
  <c r="L44"/>
  <c r="J44"/>
  <c r="K44" s="1"/>
  <c r="O44" s="1"/>
  <c r="I44"/>
  <c r="H44"/>
  <c r="BX44" s="1"/>
  <c r="G44"/>
  <c r="BW44" s="1"/>
  <c r="BV43"/>
  <c r="BU43"/>
  <c r="AG43"/>
  <c r="AC43"/>
  <c r="AD43" s="1"/>
  <c r="L43"/>
  <c r="J43"/>
  <c r="K43" s="1"/>
  <c r="O43" s="1"/>
  <c r="I43"/>
  <c r="H43"/>
  <c r="BX43" s="1"/>
  <c r="G43"/>
  <c r="BW43" s="1"/>
  <c r="BV42"/>
  <c r="BU42"/>
  <c r="AG42"/>
  <c r="AC42"/>
  <c r="AD42" s="1"/>
  <c r="L42"/>
  <c r="J42"/>
  <c r="K42" s="1"/>
  <c r="O42" s="1"/>
  <c r="I42"/>
  <c r="H42"/>
  <c r="BX42" s="1"/>
  <c r="G42"/>
  <c r="BW42" s="1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BV41"/>
  <c r="BU41"/>
  <c r="AG41"/>
  <c r="AC41"/>
  <c r="AD41" s="1"/>
  <c r="L41"/>
  <c r="K41"/>
  <c r="O41" s="1"/>
  <c r="J41"/>
  <c r="I41"/>
  <c r="H41"/>
  <c r="BX41" s="1"/>
  <c r="G41"/>
  <c r="BW41" s="1"/>
  <c r="A41"/>
  <c r="BV40"/>
  <c r="BU40"/>
  <c r="AG40"/>
  <c r="AC40"/>
  <c r="AD40" s="1"/>
  <c r="L40"/>
  <c r="J40"/>
  <c r="K40" s="1"/>
  <c r="O40" s="1"/>
  <c r="I40"/>
  <c r="H40"/>
  <c r="H322" s="1"/>
  <c r="AC322" s="1"/>
  <c r="G40"/>
  <c r="BW40" s="1"/>
  <c r="AA34"/>
  <c r="X34"/>
  <c r="J34"/>
  <c r="I34" s="1"/>
  <c r="AA33"/>
  <c r="X33"/>
  <c r="AA32"/>
  <c r="X32"/>
  <c r="J32"/>
  <c r="M30"/>
  <c r="AA29"/>
  <c r="X29"/>
  <c r="I28"/>
  <c r="I33" s="1"/>
  <c r="Y24"/>
  <c r="Z24" s="1"/>
  <c r="I20"/>
  <c r="I21" s="1"/>
  <c r="I19"/>
  <c r="Y17"/>
  <c r="Z17" s="1"/>
  <c r="Y13"/>
  <c r="Z13" s="1"/>
  <c r="AP330" i="4"/>
  <c r="AO330"/>
  <c r="AC310"/>
  <c r="AG298"/>
  <c r="AC298"/>
  <c r="AD298" s="1"/>
  <c r="L298"/>
  <c r="J298"/>
  <c r="K298" s="1"/>
  <c r="O298" s="1"/>
  <c r="I298"/>
  <c r="H298"/>
  <c r="G298"/>
  <c r="AG297"/>
  <c r="AC297"/>
  <c r="AD297" s="1"/>
  <c r="L297"/>
  <c r="K297"/>
  <c r="O297" s="1"/>
  <c r="J297"/>
  <c r="I297"/>
  <c r="H297"/>
  <c r="G297"/>
  <c r="AG296"/>
  <c r="AC296"/>
  <c r="AD296" s="1"/>
  <c r="L296"/>
  <c r="J296"/>
  <c r="K296" s="1"/>
  <c r="O296" s="1"/>
  <c r="BZ175" s="1"/>
  <c r="I296"/>
  <c r="H296"/>
  <c r="G296"/>
  <c r="AG295"/>
  <c r="AC295"/>
  <c r="AD295" s="1"/>
  <c r="L295"/>
  <c r="K295"/>
  <c r="O295" s="1"/>
  <c r="J295"/>
  <c r="I295"/>
  <c r="H295"/>
  <c r="G295"/>
  <c r="AG294"/>
  <c r="AD294"/>
  <c r="AC294"/>
  <c r="L294"/>
  <c r="J294"/>
  <c r="K294" s="1"/>
  <c r="O294" s="1"/>
  <c r="BZ173" s="1"/>
  <c r="I294"/>
  <c r="H294"/>
  <c r="G294"/>
  <c r="AG293"/>
  <c r="AC293"/>
  <c r="AD293" s="1"/>
  <c r="L293"/>
  <c r="K293"/>
  <c r="O293" s="1"/>
  <c r="J293"/>
  <c r="I293"/>
  <c r="H293"/>
  <c r="G293"/>
  <c r="AG292"/>
  <c r="AD292"/>
  <c r="AC292"/>
  <c r="L292"/>
  <c r="J292"/>
  <c r="K292" s="1"/>
  <c r="O292" s="1"/>
  <c r="I292"/>
  <c r="H292"/>
  <c r="G292"/>
  <c r="AG291"/>
  <c r="AC291"/>
  <c r="AD291" s="1"/>
  <c r="L291"/>
  <c r="J291"/>
  <c r="K291" s="1"/>
  <c r="O291" s="1"/>
  <c r="I291"/>
  <c r="H291"/>
  <c r="G291"/>
  <c r="AG290"/>
  <c r="AC290"/>
  <c r="AD290" s="1"/>
  <c r="L290"/>
  <c r="J290"/>
  <c r="K290" s="1"/>
  <c r="O290" s="1"/>
  <c r="I290"/>
  <c r="H290"/>
  <c r="G290"/>
  <c r="AG289"/>
  <c r="AC289"/>
  <c r="AD289" s="1"/>
  <c r="L289"/>
  <c r="J289"/>
  <c r="K289" s="1"/>
  <c r="O289" s="1"/>
  <c r="I289"/>
  <c r="H289"/>
  <c r="G289"/>
  <c r="AG288"/>
  <c r="AC288"/>
  <c r="AD288" s="1"/>
  <c r="L288"/>
  <c r="J288"/>
  <c r="K288" s="1"/>
  <c r="O288" s="1"/>
  <c r="I288"/>
  <c r="H288"/>
  <c r="G288"/>
  <c r="AG287"/>
  <c r="AC287"/>
  <c r="AD287" s="1"/>
  <c r="L287"/>
  <c r="J287"/>
  <c r="K287" s="1"/>
  <c r="O287" s="1"/>
  <c r="I287"/>
  <c r="H287"/>
  <c r="G287"/>
  <c r="AG286"/>
  <c r="AC286"/>
  <c r="AD286" s="1"/>
  <c r="L286"/>
  <c r="J286"/>
  <c r="K286" s="1"/>
  <c r="O286" s="1"/>
  <c r="I286"/>
  <c r="H286"/>
  <c r="G286"/>
  <c r="AG285"/>
  <c r="AC285"/>
  <c r="AD285" s="1"/>
  <c r="L285"/>
  <c r="J285"/>
  <c r="K285" s="1"/>
  <c r="O285" s="1"/>
  <c r="I285"/>
  <c r="H285"/>
  <c r="G285"/>
  <c r="AG284"/>
  <c r="AC284"/>
  <c r="AD284" s="1"/>
  <c r="L284"/>
  <c r="J284"/>
  <c r="K284" s="1"/>
  <c r="O284" s="1"/>
  <c r="I284"/>
  <c r="H284"/>
  <c r="G284"/>
  <c r="AG283"/>
  <c r="AC283"/>
  <c r="AD283" s="1"/>
  <c r="L283"/>
  <c r="J283"/>
  <c r="K283" s="1"/>
  <c r="O283" s="1"/>
  <c r="P283" s="1"/>
  <c r="I283"/>
  <c r="H283"/>
  <c r="G283"/>
  <c r="AG282"/>
  <c r="AC282"/>
  <c r="AD282" s="1"/>
  <c r="L282"/>
  <c r="J282"/>
  <c r="K282" s="1"/>
  <c r="O282" s="1"/>
  <c r="P282" s="1"/>
  <c r="I282"/>
  <c r="H282"/>
  <c r="G282"/>
  <c r="AG281"/>
  <c r="AC281"/>
  <c r="AD281" s="1"/>
  <c r="L281"/>
  <c r="J281"/>
  <c r="K281" s="1"/>
  <c r="O281" s="1"/>
  <c r="P281" s="1"/>
  <c r="I281"/>
  <c r="H281"/>
  <c r="G281"/>
  <c r="AG280"/>
  <c r="AC280"/>
  <c r="AD280" s="1"/>
  <c r="L280"/>
  <c r="J280"/>
  <c r="K280" s="1"/>
  <c r="O280" s="1"/>
  <c r="P280" s="1"/>
  <c r="I280"/>
  <c r="H280"/>
  <c r="G280"/>
  <c r="AG279"/>
  <c r="AC279"/>
  <c r="AD279" s="1"/>
  <c r="L279"/>
  <c r="J279"/>
  <c r="K279" s="1"/>
  <c r="O279" s="1"/>
  <c r="P279" s="1"/>
  <c r="I279"/>
  <c r="H279"/>
  <c r="G279"/>
  <c r="AG278"/>
  <c r="AC278"/>
  <c r="AD278" s="1"/>
  <c r="L278"/>
  <c r="J278"/>
  <c r="K278" s="1"/>
  <c r="O278" s="1"/>
  <c r="P278" s="1"/>
  <c r="I278"/>
  <c r="H278"/>
  <c r="G278"/>
  <c r="AG277"/>
  <c r="AC277"/>
  <c r="AD277" s="1"/>
  <c r="L277"/>
  <c r="J277"/>
  <c r="K277" s="1"/>
  <c r="O277" s="1"/>
  <c r="P277" s="1"/>
  <c r="I277"/>
  <c r="H277"/>
  <c r="G277"/>
  <c r="AG276"/>
  <c r="AC276"/>
  <c r="AD276" s="1"/>
  <c r="L276"/>
  <c r="J276"/>
  <c r="K276" s="1"/>
  <c r="O276" s="1"/>
  <c r="P276" s="1"/>
  <c r="I276"/>
  <c r="H276"/>
  <c r="G276"/>
  <c r="AG275"/>
  <c r="AC275"/>
  <c r="AD275" s="1"/>
  <c r="L275"/>
  <c r="J275"/>
  <c r="K275" s="1"/>
  <c r="O275" s="1"/>
  <c r="P275" s="1"/>
  <c r="I275"/>
  <c r="H275"/>
  <c r="G275"/>
  <c r="AG274"/>
  <c r="AC274"/>
  <c r="AD274" s="1"/>
  <c r="L274"/>
  <c r="J274"/>
  <c r="K274" s="1"/>
  <c r="O274" s="1"/>
  <c r="P274" s="1"/>
  <c r="I274"/>
  <c r="H274"/>
  <c r="G274"/>
  <c r="AG273"/>
  <c r="AC273"/>
  <c r="AD273" s="1"/>
  <c r="L273"/>
  <c r="J273"/>
  <c r="K273" s="1"/>
  <c r="O273" s="1"/>
  <c r="P273" s="1"/>
  <c r="I273"/>
  <c r="H273"/>
  <c r="G273"/>
  <c r="AG272"/>
  <c r="AC272"/>
  <c r="AD272" s="1"/>
  <c r="L272"/>
  <c r="J272"/>
  <c r="K272" s="1"/>
  <c r="O272" s="1"/>
  <c r="P272" s="1"/>
  <c r="I272"/>
  <c r="H272"/>
  <c r="G272"/>
  <c r="AG271"/>
  <c r="AC271"/>
  <c r="AD271" s="1"/>
  <c r="L271"/>
  <c r="J271"/>
  <c r="K271" s="1"/>
  <c r="O271" s="1"/>
  <c r="P271" s="1"/>
  <c r="I271"/>
  <c r="H271"/>
  <c r="G271"/>
  <c r="AG270"/>
  <c r="AC270"/>
  <c r="AD270" s="1"/>
  <c r="L270"/>
  <c r="J270"/>
  <c r="K270" s="1"/>
  <c r="O270" s="1"/>
  <c r="P270" s="1"/>
  <c r="I270"/>
  <c r="H270"/>
  <c r="G270"/>
  <c r="AG269"/>
  <c r="AC269"/>
  <c r="AD269" s="1"/>
  <c r="L269"/>
  <c r="J269"/>
  <c r="K269" s="1"/>
  <c r="O269" s="1"/>
  <c r="P269" s="1"/>
  <c r="I269"/>
  <c r="H269"/>
  <c r="G269"/>
  <c r="AG268"/>
  <c r="AC268"/>
  <c r="AD268" s="1"/>
  <c r="L268"/>
  <c r="J268"/>
  <c r="K268" s="1"/>
  <c r="O268" s="1"/>
  <c r="P268" s="1"/>
  <c r="I268"/>
  <c r="H268"/>
  <c r="G268"/>
  <c r="AG267"/>
  <c r="AC267"/>
  <c r="AD267" s="1"/>
  <c r="L267"/>
  <c r="J267"/>
  <c r="K267" s="1"/>
  <c r="O267" s="1"/>
  <c r="P267" s="1"/>
  <c r="I267"/>
  <c r="H267"/>
  <c r="G267"/>
  <c r="AG266"/>
  <c r="AC266"/>
  <c r="AD266" s="1"/>
  <c r="L266"/>
  <c r="J266"/>
  <c r="K266" s="1"/>
  <c r="O266" s="1"/>
  <c r="P266" s="1"/>
  <c r="I266"/>
  <c r="H266"/>
  <c r="G266"/>
  <c r="AG265"/>
  <c r="AC265"/>
  <c r="AD265" s="1"/>
  <c r="L265"/>
  <c r="J265"/>
  <c r="K265" s="1"/>
  <c r="O265" s="1"/>
  <c r="P265" s="1"/>
  <c r="I265"/>
  <c r="H265"/>
  <c r="G265"/>
  <c r="AG264"/>
  <c r="AC264"/>
  <c r="AD264" s="1"/>
  <c r="L264"/>
  <c r="J264"/>
  <c r="K264" s="1"/>
  <c r="O264" s="1"/>
  <c r="P264" s="1"/>
  <c r="I264"/>
  <c r="H264"/>
  <c r="G264"/>
  <c r="AG263"/>
  <c r="AC263"/>
  <c r="AD263" s="1"/>
  <c r="L263"/>
  <c r="J263"/>
  <c r="K263" s="1"/>
  <c r="O263" s="1"/>
  <c r="P263" s="1"/>
  <c r="I263"/>
  <c r="H263"/>
  <c r="G263"/>
  <c r="AG262"/>
  <c r="AC262"/>
  <c r="AD262" s="1"/>
  <c r="L262"/>
  <c r="J262"/>
  <c r="K262" s="1"/>
  <c r="O262" s="1"/>
  <c r="P262" s="1"/>
  <c r="I262"/>
  <c r="H262"/>
  <c r="G262"/>
  <c r="AG261"/>
  <c r="AC261"/>
  <c r="AD261" s="1"/>
  <c r="L261"/>
  <c r="J261"/>
  <c r="K261" s="1"/>
  <c r="O261" s="1"/>
  <c r="P261" s="1"/>
  <c r="I261"/>
  <c r="H261"/>
  <c r="G261"/>
  <c r="AG260"/>
  <c r="AC260"/>
  <c r="AD260" s="1"/>
  <c r="L260"/>
  <c r="J260"/>
  <c r="K260" s="1"/>
  <c r="O260" s="1"/>
  <c r="I260"/>
  <c r="H260"/>
  <c r="G260"/>
  <c r="AG259"/>
  <c r="AC259"/>
  <c r="AD259" s="1"/>
  <c r="L259"/>
  <c r="J259"/>
  <c r="K259" s="1"/>
  <c r="O259" s="1"/>
  <c r="I259"/>
  <c r="H259"/>
  <c r="G259"/>
  <c r="AG258"/>
  <c r="AC258"/>
  <c r="AD258" s="1"/>
  <c r="L258"/>
  <c r="J258"/>
  <c r="K258" s="1"/>
  <c r="O258" s="1"/>
  <c r="I258"/>
  <c r="H258"/>
  <c r="G258"/>
  <c r="AG257"/>
  <c r="AC257"/>
  <c r="AD257" s="1"/>
  <c r="L257"/>
  <c r="J257"/>
  <c r="K257" s="1"/>
  <c r="O257" s="1"/>
  <c r="I257"/>
  <c r="H257"/>
  <c r="G257"/>
  <c r="AG256"/>
  <c r="AC256"/>
  <c r="AD256" s="1"/>
  <c r="L256"/>
  <c r="J256"/>
  <c r="K256" s="1"/>
  <c r="O256" s="1"/>
  <c r="I256"/>
  <c r="H256"/>
  <c r="G256"/>
  <c r="AG255"/>
  <c r="AC255"/>
  <c r="AD255" s="1"/>
  <c r="L255"/>
  <c r="J255"/>
  <c r="K255" s="1"/>
  <c r="O255" s="1"/>
  <c r="I255"/>
  <c r="H255"/>
  <c r="G255"/>
  <c r="AG254"/>
  <c r="AC254"/>
  <c r="AD254" s="1"/>
  <c r="L254"/>
  <c r="J254"/>
  <c r="K254" s="1"/>
  <c r="O254" s="1"/>
  <c r="I254"/>
  <c r="H254"/>
  <c r="G254"/>
  <c r="AG253"/>
  <c r="AC253"/>
  <c r="AD253" s="1"/>
  <c r="L253"/>
  <c r="J253"/>
  <c r="K253" s="1"/>
  <c r="O253" s="1"/>
  <c r="I253"/>
  <c r="H253"/>
  <c r="G253"/>
  <c r="AG252"/>
  <c r="AC252"/>
  <c r="AD252" s="1"/>
  <c r="L252"/>
  <c r="J252"/>
  <c r="K252" s="1"/>
  <c r="I252"/>
  <c r="H252"/>
  <c r="G252"/>
  <c r="AG251"/>
  <c r="AC251"/>
  <c r="AD251" s="1"/>
  <c r="L251"/>
  <c r="J251"/>
  <c r="K251" s="1"/>
  <c r="I251"/>
  <c r="H251"/>
  <c r="G251"/>
  <c r="AG250"/>
  <c r="AC250"/>
  <c r="AD250" s="1"/>
  <c r="L250"/>
  <c r="J250"/>
  <c r="K250" s="1"/>
  <c r="I250"/>
  <c r="H250"/>
  <c r="G250"/>
  <c r="AG249"/>
  <c r="AC249"/>
  <c r="AD249" s="1"/>
  <c r="L249"/>
  <c r="J249"/>
  <c r="K249" s="1"/>
  <c r="I249"/>
  <c r="H249"/>
  <c r="G249"/>
  <c r="AG248"/>
  <c r="AC248"/>
  <c r="AD248" s="1"/>
  <c r="L248"/>
  <c r="J248"/>
  <c r="K248" s="1"/>
  <c r="I248"/>
  <c r="H248"/>
  <c r="G248"/>
  <c r="AG247"/>
  <c r="AC247"/>
  <c r="AD247" s="1"/>
  <c r="L247"/>
  <c r="J247"/>
  <c r="K247" s="1"/>
  <c r="I247"/>
  <c r="H247"/>
  <c r="G247"/>
  <c r="AG246"/>
  <c r="AC246"/>
  <c r="AD246" s="1"/>
  <c r="L246"/>
  <c r="J246"/>
  <c r="K246" s="1"/>
  <c r="I246"/>
  <c r="H246"/>
  <c r="G246"/>
  <c r="AG245"/>
  <c r="AC245"/>
  <c r="AD245" s="1"/>
  <c r="L245"/>
  <c r="J245"/>
  <c r="K245" s="1"/>
  <c r="I245"/>
  <c r="H245"/>
  <c r="G245"/>
  <c r="AG244"/>
  <c r="AC244"/>
  <c r="AD244" s="1"/>
  <c r="L244"/>
  <c r="J244"/>
  <c r="K244" s="1"/>
  <c r="O244" s="1"/>
  <c r="I244"/>
  <c r="H244"/>
  <c r="G244"/>
  <c r="AG243"/>
  <c r="AC243"/>
  <c r="AD243" s="1"/>
  <c r="L243"/>
  <c r="J243"/>
  <c r="K243" s="1"/>
  <c r="O243" s="1"/>
  <c r="I243"/>
  <c r="H243"/>
  <c r="G243"/>
  <c r="AG242"/>
  <c r="AC242"/>
  <c r="AD242" s="1"/>
  <c r="L242"/>
  <c r="J242"/>
  <c r="K242" s="1"/>
  <c r="O242" s="1"/>
  <c r="I242"/>
  <c r="H242"/>
  <c r="G242"/>
  <c r="AG241"/>
  <c r="AC241"/>
  <c r="AD241" s="1"/>
  <c r="L241"/>
  <c r="J241"/>
  <c r="K241" s="1"/>
  <c r="O241" s="1"/>
  <c r="I241"/>
  <c r="H241"/>
  <c r="G241"/>
  <c r="AG240"/>
  <c r="AC240"/>
  <c r="AD240" s="1"/>
  <c r="L240"/>
  <c r="J240"/>
  <c r="K240" s="1"/>
  <c r="O240" s="1"/>
  <c r="I240"/>
  <c r="H240"/>
  <c r="G240"/>
  <c r="AG239"/>
  <c r="AC239"/>
  <c r="AD239" s="1"/>
  <c r="L239"/>
  <c r="J239"/>
  <c r="K239" s="1"/>
  <c r="O239" s="1"/>
  <c r="I239"/>
  <c r="H239"/>
  <c r="G239"/>
  <c r="AG238"/>
  <c r="AC238"/>
  <c r="AD238" s="1"/>
  <c r="L238"/>
  <c r="J238"/>
  <c r="K238" s="1"/>
  <c r="O238" s="1"/>
  <c r="I238"/>
  <c r="H238"/>
  <c r="G238"/>
  <c r="AG237"/>
  <c r="AC237"/>
  <c r="AD237" s="1"/>
  <c r="L237"/>
  <c r="J237"/>
  <c r="K237" s="1"/>
  <c r="O237" s="1"/>
  <c r="I237"/>
  <c r="H237"/>
  <c r="G237"/>
  <c r="AG236"/>
  <c r="AC236"/>
  <c r="AD236" s="1"/>
  <c r="L236"/>
  <c r="J236"/>
  <c r="K236" s="1"/>
  <c r="O236" s="1"/>
  <c r="I236"/>
  <c r="H236"/>
  <c r="G236"/>
  <c r="AG235"/>
  <c r="AC235"/>
  <c r="AD235" s="1"/>
  <c r="L235"/>
  <c r="J235"/>
  <c r="K235" s="1"/>
  <c r="O235" s="1"/>
  <c r="I235"/>
  <c r="H235"/>
  <c r="G235"/>
  <c r="AG234"/>
  <c r="AC234"/>
  <c r="AD234" s="1"/>
  <c r="L234"/>
  <c r="J234"/>
  <c r="K234" s="1"/>
  <c r="O234" s="1"/>
  <c r="I234"/>
  <c r="H234"/>
  <c r="G234"/>
  <c r="AG233"/>
  <c r="AC233"/>
  <c r="AD233" s="1"/>
  <c r="L233"/>
  <c r="J233"/>
  <c r="K233" s="1"/>
  <c r="O233" s="1"/>
  <c r="I233"/>
  <c r="H233"/>
  <c r="G233"/>
  <c r="AG232"/>
  <c r="AC232"/>
  <c r="AD232" s="1"/>
  <c r="L232"/>
  <c r="J232"/>
  <c r="K232" s="1"/>
  <c r="O232" s="1"/>
  <c r="I232"/>
  <c r="H232"/>
  <c r="G232"/>
  <c r="AG231"/>
  <c r="AC231"/>
  <c r="AD231" s="1"/>
  <c r="L231"/>
  <c r="J231"/>
  <c r="K231" s="1"/>
  <c r="O231" s="1"/>
  <c r="I231"/>
  <c r="H231"/>
  <c r="G231"/>
  <c r="AG230"/>
  <c r="AC230"/>
  <c r="AD230" s="1"/>
  <c r="L230"/>
  <c r="J230"/>
  <c r="K230" s="1"/>
  <c r="O230" s="1"/>
  <c r="I230"/>
  <c r="H230"/>
  <c r="G230"/>
  <c r="AG229"/>
  <c r="AC229"/>
  <c r="AD229" s="1"/>
  <c r="L229"/>
  <c r="J229"/>
  <c r="K229" s="1"/>
  <c r="O229" s="1"/>
  <c r="I229"/>
  <c r="H229"/>
  <c r="G229"/>
  <c r="AG228"/>
  <c r="AC228"/>
  <c r="AD228" s="1"/>
  <c r="L228"/>
  <c r="J228"/>
  <c r="K228" s="1"/>
  <c r="O228" s="1"/>
  <c r="I228"/>
  <c r="H228"/>
  <c r="G228"/>
  <c r="AG227"/>
  <c r="AC227"/>
  <c r="AD227" s="1"/>
  <c r="L227"/>
  <c r="J227"/>
  <c r="K227" s="1"/>
  <c r="O227" s="1"/>
  <c r="I227"/>
  <c r="H227"/>
  <c r="G227"/>
  <c r="AG226"/>
  <c r="AC226"/>
  <c r="AD226" s="1"/>
  <c r="L226"/>
  <c r="J226"/>
  <c r="K226" s="1"/>
  <c r="O226" s="1"/>
  <c r="I226"/>
  <c r="H226"/>
  <c r="G226"/>
  <c r="AG225"/>
  <c r="AC225"/>
  <c r="AD225" s="1"/>
  <c r="L225"/>
  <c r="J225"/>
  <c r="K225" s="1"/>
  <c r="O225" s="1"/>
  <c r="I225"/>
  <c r="H225"/>
  <c r="G225"/>
  <c r="AG224"/>
  <c r="AC224"/>
  <c r="AD224" s="1"/>
  <c r="L224"/>
  <c r="J224"/>
  <c r="K224" s="1"/>
  <c r="O224" s="1"/>
  <c r="I224"/>
  <c r="H224"/>
  <c r="G224"/>
  <c r="AG223"/>
  <c r="AC223"/>
  <c r="AD223" s="1"/>
  <c r="L223"/>
  <c r="J223"/>
  <c r="K223" s="1"/>
  <c r="O223" s="1"/>
  <c r="I223"/>
  <c r="H223"/>
  <c r="G223"/>
  <c r="AG222"/>
  <c r="AC222"/>
  <c r="AD222" s="1"/>
  <c r="L222"/>
  <c r="J222"/>
  <c r="K222" s="1"/>
  <c r="O222" s="1"/>
  <c r="I222"/>
  <c r="H222"/>
  <c r="G222"/>
  <c r="AG221"/>
  <c r="AC221"/>
  <c r="AD221" s="1"/>
  <c r="L221"/>
  <c r="J221"/>
  <c r="K221" s="1"/>
  <c r="O221" s="1"/>
  <c r="I221"/>
  <c r="H221"/>
  <c r="G221"/>
  <c r="AG220"/>
  <c r="AC220"/>
  <c r="AD220" s="1"/>
  <c r="L220"/>
  <c r="J220"/>
  <c r="K220" s="1"/>
  <c r="O220" s="1"/>
  <c r="I220"/>
  <c r="H220"/>
  <c r="G220"/>
  <c r="AG219"/>
  <c r="AC219"/>
  <c r="AD219" s="1"/>
  <c r="L219"/>
  <c r="J219"/>
  <c r="K219" s="1"/>
  <c r="O219" s="1"/>
  <c r="I219"/>
  <c r="H219"/>
  <c r="G219"/>
  <c r="AG218"/>
  <c r="AC218"/>
  <c r="AD218" s="1"/>
  <c r="L218"/>
  <c r="J218"/>
  <c r="K218" s="1"/>
  <c r="O218" s="1"/>
  <c r="I218"/>
  <c r="H218"/>
  <c r="G218"/>
  <c r="AG217"/>
  <c r="AC217"/>
  <c r="AD217" s="1"/>
  <c r="L217"/>
  <c r="J217"/>
  <c r="K217" s="1"/>
  <c r="O217" s="1"/>
  <c r="I217"/>
  <c r="H217"/>
  <c r="G217"/>
  <c r="AG216"/>
  <c r="AC216"/>
  <c r="AD216" s="1"/>
  <c r="L216"/>
  <c r="J216"/>
  <c r="K216" s="1"/>
  <c r="O216" s="1"/>
  <c r="I216"/>
  <c r="H216"/>
  <c r="G216"/>
  <c r="AG215"/>
  <c r="AC215"/>
  <c r="AD215" s="1"/>
  <c r="L215"/>
  <c r="J215"/>
  <c r="K215" s="1"/>
  <c r="O215" s="1"/>
  <c r="I215"/>
  <c r="H215"/>
  <c r="G215"/>
  <c r="AG214"/>
  <c r="AC214"/>
  <c r="AD214" s="1"/>
  <c r="L214"/>
  <c r="J214"/>
  <c r="K214" s="1"/>
  <c r="O214" s="1"/>
  <c r="I214"/>
  <c r="H214"/>
  <c r="G214"/>
  <c r="AG213"/>
  <c r="AC213"/>
  <c r="AD213" s="1"/>
  <c r="L213"/>
  <c r="J213"/>
  <c r="K213" s="1"/>
  <c r="O213" s="1"/>
  <c r="P213" s="1"/>
  <c r="I213"/>
  <c r="H213"/>
  <c r="G213"/>
  <c r="AG212"/>
  <c r="AC212"/>
  <c r="AD212" s="1"/>
  <c r="L212"/>
  <c r="J212"/>
  <c r="K212" s="1"/>
  <c r="O212" s="1"/>
  <c r="P212" s="1"/>
  <c r="I212"/>
  <c r="H212"/>
  <c r="G212"/>
  <c r="AG211"/>
  <c r="AC211"/>
  <c r="AD211" s="1"/>
  <c r="L211"/>
  <c r="J211"/>
  <c r="K211" s="1"/>
  <c r="O211" s="1"/>
  <c r="P211" s="1"/>
  <c r="I211"/>
  <c r="H211"/>
  <c r="G211"/>
  <c r="AG210"/>
  <c r="AC210"/>
  <c r="AD210" s="1"/>
  <c r="L210"/>
  <c r="J210"/>
  <c r="K210" s="1"/>
  <c r="O210" s="1"/>
  <c r="P210" s="1"/>
  <c r="I210"/>
  <c r="H210"/>
  <c r="G210"/>
  <c r="AG209"/>
  <c r="AC209"/>
  <c r="AD209" s="1"/>
  <c r="L209"/>
  <c r="J209"/>
  <c r="K209" s="1"/>
  <c r="O209" s="1"/>
  <c r="P209" s="1"/>
  <c r="I209"/>
  <c r="H209"/>
  <c r="G209"/>
  <c r="AG208"/>
  <c r="AC208"/>
  <c r="AD208" s="1"/>
  <c r="L208"/>
  <c r="J208"/>
  <c r="K208" s="1"/>
  <c r="O208" s="1"/>
  <c r="P208" s="1"/>
  <c r="I208"/>
  <c r="H208"/>
  <c r="G208"/>
  <c r="AG207"/>
  <c r="AC207"/>
  <c r="AD207" s="1"/>
  <c r="L207"/>
  <c r="J207"/>
  <c r="K207" s="1"/>
  <c r="O207" s="1"/>
  <c r="P207" s="1"/>
  <c r="I207"/>
  <c r="H207"/>
  <c r="G207"/>
  <c r="AG206"/>
  <c r="AC206"/>
  <c r="AD206" s="1"/>
  <c r="L206"/>
  <c r="J206"/>
  <c r="K206" s="1"/>
  <c r="O206" s="1"/>
  <c r="P206" s="1"/>
  <c r="I206"/>
  <c r="H206"/>
  <c r="G206"/>
  <c r="AG205"/>
  <c r="AC205"/>
  <c r="AD205" s="1"/>
  <c r="L205"/>
  <c r="J205"/>
  <c r="K205" s="1"/>
  <c r="O205" s="1"/>
  <c r="P205" s="1"/>
  <c r="I205"/>
  <c r="H205"/>
  <c r="G205"/>
  <c r="AG204"/>
  <c r="AC204"/>
  <c r="AD204" s="1"/>
  <c r="L204"/>
  <c r="J204"/>
  <c r="K204" s="1"/>
  <c r="O204" s="1"/>
  <c r="P204" s="1"/>
  <c r="I204"/>
  <c r="H204"/>
  <c r="G204"/>
  <c r="AG203"/>
  <c r="AC203"/>
  <c r="AD203" s="1"/>
  <c r="L203"/>
  <c r="J203"/>
  <c r="K203" s="1"/>
  <c r="O203" s="1"/>
  <c r="P203" s="1"/>
  <c r="I203"/>
  <c r="H203"/>
  <c r="G203"/>
  <c r="AG202"/>
  <c r="AC202"/>
  <c r="AD202" s="1"/>
  <c r="L202"/>
  <c r="J202"/>
  <c r="K202" s="1"/>
  <c r="O202" s="1"/>
  <c r="P202" s="1"/>
  <c r="I202"/>
  <c r="H202"/>
  <c r="G202"/>
  <c r="AG201"/>
  <c r="AC201"/>
  <c r="AD201" s="1"/>
  <c r="L201"/>
  <c r="J201"/>
  <c r="K201" s="1"/>
  <c r="O201" s="1"/>
  <c r="P201" s="1"/>
  <c r="I201"/>
  <c r="H201"/>
  <c r="G201"/>
  <c r="AG200"/>
  <c r="AC200"/>
  <c r="AD200" s="1"/>
  <c r="L200"/>
  <c r="J200"/>
  <c r="K200" s="1"/>
  <c r="O200" s="1"/>
  <c r="P200" s="1"/>
  <c r="I200"/>
  <c r="H200"/>
  <c r="G200"/>
  <c r="AG199"/>
  <c r="AC199"/>
  <c r="AD199" s="1"/>
  <c r="L199"/>
  <c r="J199"/>
  <c r="K199" s="1"/>
  <c r="O199" s="1"/>
  <c r="P199" s="1"/>
  <c r="I199"/>
  <c r="H199"/>
  <c r="G199"/>
  <c r="AG198"/>
  <c r="AC198"/>
  <c r="AD198" s="1"/>
  <c r="L198"/>
  <c r="J198"/>
  <c r="K198" s="1"/>
  <c r="O198" s="1"/>
  <c r="P198" s="1"/>
  <c r="I198"/>
  <c r="H198"/>
  <c r="G198"/>
  <c r="AG197"/>
  <c r="AC197"/>
  <c r="AD197" s="1"/>
  <c r="L197"/>
  <c r="J197"/>
  <c r="K197" s="1"/>
  <c r="O197" s="1"/>
  <c r="P197" s="1"/>
  <c r="I197"/>
  <c r="H197"/>
  <c r="G197"/>
  <c r="AG196"/>
  <c r="AC196"/>
  <c r="AD196" s="1"/>
  <c r="L196"/>
  <c r="J196"/>
  <c r="K196" s="1"/>
  <c r="O196" s="1"/>
  <c r="P196" s="1"/>
  <c r="I196"/>
  <c r="H196"/>
  <c r="G196"/>
  <c r="AG195"/>
  <c r="AC195"/>
  <c r="AD195" s="1"/>
  <c r="L195"/>
  <c r="J195"/>
  <c r="K195" s="1"/>
  <c r="O195" s="1"/>
  <c r="P195" s="1"/>
  <c r="I195"/>
  <c r="H195"/>
  <c r="G195"/>
  <c r="AG194"/>
  <c r="AC194"/>
  <c r="AD194" s="1"/>
  <c r="L194"/>
  <c r="J194"/>
  <c r="K194" s="1"/>
  <c r="O194" s="1"/>
  <c r="P194" s="1"/>
  <c r="I194"/>
  <c r="H194"/>
  <c r="G194"/>
  <c r="AG193"/>
  <c r="AC193"/>
  <c r="AD193" s="1"/>
  <c r="L193"/>
  <c r="J193"/>
  <c r="K193" s="1"/>
  <c r="O193" s="1"/>
  <c r="P193" s="1"/>
  <c r="I193"/>
  <c r="H193"/>
  <c r="G193"/>
  <c r="AG192"/>
  <c r="AC192"/>
  <c r="AD192" s="1"/>
  <c r="L192"/>
  <c r="J192"/>
  <c r="K192" s="1"/>
  <c r="O192" s="1"/>
  <c r="P192" s="1"/>
  <c r="I192"/>
  <c r="H192"/>
  <c r="G192"/>
  <c r="AG191"/>
  <c r="AC191"/>
  <c r="AD191" s="1"/>
  <c r="L191"/>
  <c r="J191"/>
  <c r="K191" s="1"/>
  <c r="O191" s="1"/>
  <c r="P191" s="1"/>
  <c r="I191"/>
  <c r="H191"/>
  <c r="G191"/>
  <c r="AG190"/>
  <c r="AC190"/>
  <c r="AD190" s="1"/>
  <c r="L190"/>
  <c r="J190"/>
  <c r="K190" s="1"/>
  <c r="O190" s="1"/>
  <c r="P190" s="1"/>
  <c r="I190"/>
  <c r="H190"/>
  <c r="G190"/>
  <c r="AG189"/>
  <c r="AC189"/>
  <c r="AD189" s="1"/>
  <c r="L189"/>
  <c r="J189"/>
  <c r="K189" s="1"/>
  <c r="O189" s="1"/>
  <c r="P189" s="1"/>
  <c r="I189"/>
  <c r="H189"/>
  <c r="G189"/>
  <c r="AG188"/>
  <c r="AC188"/>
  <c r="AD188" s="1"/>
  <c r="L188"/>
  <c r="J188"/>
  <c r="K188" s="1"/>
  <c r="O188" s="1"/>
  <c r="BZ151" s="1"/>
  <c r="I188"/>
  <c r="H188"/>
  <c r="G188"/>
  <c r="AG187"/>
  <c r="AC187"/>
  <c r="AD187" s="1"/>
  <c r="L187"/>
  <c r="J187"/>
  <c r="K187" s="1"/>
  <c r="O187" s="1"/>
  <c r="BZ135" s="1"/>
  <c r="I187"/>
  <c r="H187"/>
  <c r="G187"/>
  <c r="AG186"/>
  <c r="AC186"/>
  <c r="AD186" s="1"/>
  <c r="L186"/>
  <c r="J186"/>
  <c r="K186" s="1"/>
  <c r="O186" s="1"/>
  <c r="BZ134" s="1"/>
  <c r="I186"/>
  <c r="H186"/>
  <c r="G186"/>
  <c r="AG185"/>
  <c r="AC185"/>
  <c r="AD185" s="1"/>
  <c r="L185"/>
  <c r="J185"/>
  <c r="K185" s="1"/>
  <c r="O185" s="1"/>
  <c r="BZ133" s="1"/>
  <c r="I185"/>
  <c r="H185"/>
  <c r="G185"/>
  <c r="AG184"/>
  <c r="AC184"/>
  <c r="AD184" s="1"/>
  <c r="L184"/>
  <c r="J184"/>
  <c r="K184" s="1"/>
  <c r="O184" s="1"/>
  <c r="BZ132" s="1"/>
  <c r="I184"/>
  <c r="H184"/>
  <c r="G184"/>
  <c r="AG183"/>
  <c r="AC183"/>
  <c r="AD183" s="1"/>
  <c r="L183"/>
  <c r="J183"/>
  <c r="K183" s="1"/>
  <c r="O183" s="1"/>
  <c r="BZ131" s="1"/>
  <c r="I183"/>
  <c r="H183"/>
  <c r="G183"/>
  <c r="AG182"/>
  <c r="AC182"/>
  <c r="AD182" s="1"/>
  <c r="L182"/>
  <c r="J182"/>
  <c r="K182" s="1"/>
  <c r="O182" s="1"/>
  <c r="BZ130" s="1"/>
  <c r="I182"/>
  <c r="H182"/>
  <c r="G182"/>
  <c r="AG181"/>
  <c r="AC181"/>
  <c r="AD181" s="1"/>
  <c r="L181"/>
  <c r="J181"/>
  <c r="K181" s="1"/>
  <c r="O181" s="1"/>
  <c r="BZ147" s="1"/>
  <c r="I181"/>
  <c r="H181"/>
  <c r="G181"/>
  <c r="CF180"/>
  <c r="AG180"/>
  <c r="AD180"/>
  <c r="AC180"/>
  <c r="L180"/>
  <c r="J180"/>
  <c r="K180" s="1"/>
  <c r="I180"/>
  <c r="H180"/>
  <c r="G180"/>
  <c r="BY179"/>
  <c r="BX179"/>
  <c r="BW179"/>
  <c r="BV179"/>
  <c r="AG179"/>
  <c r="AC179"/>
  <c r="AD179" s="1"/>
  <c r="L179"/>
  <c r="J179"/>
  <c r="K179" s="1"/>
  <c r="O179" s="1"/>
  <c r="I179"/>
  <c r="H179"/>
  <c r="G179"/>
  <c r="BZ178"/>
  <c r="BY178"/>
  <c r="BX178"/>
  <c r="BW178"/>
  <c r="BV178"/>
  <c r="AG178"/>
  <c r="AD178"/>
  <c r="AC178"/>
  <c r="L178"/>
  <c r="J178"/>
  <c r="K178" s="1"/>
  <c r="I178"/>
  <c r="H178"/>
  <c r="G178"/>
  <c r="BZ177"/>
  <c r="BY177"/>
  <c r="BX177"/>
  <c r="BW177"/>
  <c r="BV177"/>
  <c r="AG177"/>
  <c r="AC177"/>
  <c r="AD177" s="1"/>
  <c r="L177"/>
  <c r="J177"/>
  <c r="K177" s="1"/>
  <c r="O177" s="1"/>
  <c r="I177"/>
  <c r="H177"/>
  <c r="G177"/>
  <c r="BZ176"/>
  <c r="BY176"/>
  <c r="BX176"/>
  <c r="BW176"/>
  <c r="BV176"/>
  <c r="AG176"/>
  <c r="AD176"/>
  <c r="AC176"/>
  <c r="L176"/>
  <c r="J176"/>
  <c r="K176" s="1"/>
  <c r="I176"/>
  <c r="H176"/>
  <c r="G176"/>
  <c r="BY175"/>
  <c r="BX175"/>
  <c r="BW175"/>
  <c r="BV175"/>
  <c r="AG175"/>
  <c r="AC175"/>
  <c r="AD175" s="1"/>
  <c r="L175"/>
  <c r="J175"/>
  <c r="K175" s="1"/>
  <c r="O175" s="1"/>
  <c r="I175"/>
  <c r="H175"/>
  <c r="G175"/>
  <c r="BZ174"/>
  <c r="BY174"/>
  <c r="BX174"/>
  <c r="BW174"/>
  <c r="BV174"/>
  <c r="AG174"/>
  <c r="AD174"/>
  <c r="AC174"/>
  <c r="L174"/>
  <c r="J174"/>
  <c r="K174" s="1"/>
  <c r="I174"/>
  <c r="H174"/>
  <c r="G174"/>
  <c r="BY173"/>
  <c r="BX173"/>
  <c r="BW173"/>
  <c r="BV173"/>
  <c r="AG173"/>
  <c r="AC173"/>
  <c r="AD173" s="1"/>
  <c r="L173"/>
  <c r="J173"/>
  <c r="K173" s="1"/>
  <c r="O173" s="1"/>
  <c r="I173"/>
  <c r="H173"/>
  <c r="G173"/>
  <c r="BZ172"/>
  <c r="BY172"/>
  <c r="BX172"/>
  <c r="BW172"/>
  <c r="BV172"/>
  <c r="AG172"/>
  <c r="AD172"/>
  <c r="AC172"/>
  <c r="L172"/>
  <c r="J172"/>
  <c r="K172" s="1"/>
  <c r="I172"/>
  <c r="H172"/>
  <c r="G172"/>
  <c r="BY171"/>
  <c r="BX171"/>
  <c r="BW171"/>
  <c r="BV171"/>
  <c r="AG171"/>
  <c r="AD171"/>
  <c r="AC171"/>
  <c r="L171"/>
  <c r="J171"/>
  <c r="K171" s="1"/>
  <c r="I171"/>
  <c r="H171"/>
  <c r="BY145" s="1"/>
  <c r="G171"/>
  <c r="BY170"/>
  <c r="BX170"/>
  <c r="BW170"/>
  <c r="BV170"/>
  <c r="AG170"/>
  <c r="AD170"/>
  <c r="AC170"/>
  <c r="L170"/>
  <c r="J170"/>
  <c r="K170" s="1"/>
  <c r="I170"/>
  <c r="H170"/>
  <c r="BY144" s="1"/>
  <c r="G170"/>
  <c r="BZ169"/>
  <c r="BY169"/>
  <c r="BX169"/>
  <c r="BW169"/>
  <c r="BV169"/>
  <c r="AG169"/>
  <c r="AC169"/>
  <c r="AD169" s="1"/>
  <c r="L169"/>
  <c r="J169"/>
  <c r="K169" s="1"/>
  <c r="O169" s="1"/>
  <c r="I169"/>
  <c r="H169"/>
  <c r="G169"/>
  <c r="BZ168"/>
  <c r="BY168"/>
  <c r="BX168"/>
  <c r="BW168"/>
  <c r="BV168"/>
  <c r="AG168"/>
  <c r="AD168"/>
  <c r="AC168"/>
  <c r="L168"/>
  <c r="J168"/>
  <c r="K168" s="1"/>
  <c r="I168"/>
  <c r="H168"/>
  <c r="G168"/>
  <c r="BZ167"/>
  <c r="BY167"/>
  <c r="BX167"/>
  <c r="BW167"/>
  <c r="BV167"/>
  <c r="AG167"/>
  <c r="AC167"/>
  <c r="AD167" s="1"/>
  <c r="L167"/>
  <c r="J167"/>
  <c r="K167" s="1"/>
  <c r="O167" s="1"/>
  <c r="I167"/>
  <c r="H167"/>
  <c r="G167"/>
  <c r="BZ166"/>
  <c r="BY166"/>
  <c r="BX166"/>
  <c r="BW166"/>
  <c r="BV166"/>
  <c r="AG166"/>
  <c r="AD166"/>
  <c r="AC166"/>
  <c r="L166"/>
  <c r="J166"/>
  <c r="K166" s="1"/>
  <c r="I166"/>
  <c r="H166"/>
  <c r="G166"/>
  <c r="BZ165"/>
  <c r="BY165"/>
  <c r="BX165"/>
  <c r="BW165"/>
  <c r="BV165"/>
  <c r="AG165"/>
  <c r="AC165"/>
  <c r="AD165" s="1"/>
  <c r="L165"/>
  <c r="J165"/>
  <c r="K165" s="1"/>
  <c r="O165" s="1"/>
  <c r="P165" s="1"/>
  <c r="I165"/>
  <c r="H165"/>
  <c r="G165"/>
  <c r="BZ164"/>
  <c r="BY164"/>
  <c r="BX164"/>
  <c r="BW164"/>
  <c r="BV164"/>
  <c r="AG164"/>
  <c r="AD164"/>
  <c r="AC164"/>
  <c r="L164"/>
  <c r="J164"/>
  <c r="K164" s="1"/>
  <c r="I164"/>
  <c r="H164"/>
  <c r="G164"/>
  <c r="BZ163"/>
  <c r="BY163"/>
  <c r="BX163"/>
  <c r="BW163"/>
  <c r="BV163"/>
  <c r="AG163"/>
  <c r="AC163"/>
  <c r="AD163" s="1"/>
  <c r="L163"/>
  <c r="J163"/>
  <c r="K163" s="1"/>
  <c r="O163" s="1"/>
  <c r="P163" s="1"/>
  <c r="I163"/>
  <c r="H163"/>
  <c r="G163"/>
  <c r="BZ162"/>
  <c r="BY162"/>
  <c r="BX162"/>
  <c r="BW162"/>
  <c r="BV162"/>
  <c r="AG162"/>
  <c r="AD162"/>
  <c r="AC162"/>
  <c r="L162"/>
  <c r="J162"/>
  <c r="K162" s="1"/>
  <c r="I162"/>
  <c r="H162"/>
  <c r="G162"/>
  <c r="BZ161"/>
  <c r="BY161"/>
  <c r="BX161"/>
  <c r="BW161"/>
  <c r="BV161"/>
  <c r="AG161"/>
  <c r="AC161"/>
  <c r="AD161" s="1"/>
  <c r="L161"/>
  <c r="J161"/>
  <c r="K161" s="1"/>
  <c r="O161" s="1"/>
  <c r="P161" s="1"/>
  <c r="I161"/>
  <c r="H161"/>
  <c r="G161"/>
  <c r="BY160"/>
  <c r="BX160"/>
  <c r="BW160"/>
  <c r="BV160"/>
  <c r="AG160"/>
  <c r="AC160"/>
  <c r="AD160" s="1"/>
  <c r="L160"/>
  <c r="J160"/>
  <c r="K160" s="1"/>
  <c r="I160"/>
  <c r="H160"/>
  <c r="G160"/>
  <c r="BY159"/>
  <c r="BX159"/>
  <c r="BW159"/>
  <c r="BV159"/>
  <c r="AG159"/>
  <c r="AC159"/>
  <c r="AD159" s="1"/>
  <c r="L159"/>
  <c r="J159"/>
  <c r="K159" s="1"/>
  <c r="O159" s="1"/>
  <c r="P159" s="1"/>
  <c r="I159"/>
  <c r="H159"/>
  <c r="G159"/>
  <c r="BY158"/>
  <c r="BX158"/>
  <c r="BW158"/>
  <c r="BV158"/>
  <c r="AG158"/>
  <c r="AC158"/>
  <c r="AD158" s="1"/>
  <c r="L158"/>
  <c r="J158"/>
  <c r="K158" s="1"/>
  <c r="O158" s="1"/>
  <c r="I158"/>
  <c r="H158"/>
  <c r="G158"/>
  <c r="BY157"/>
  <c r="BX157"/>
  <c r="BW157"/>
  <c r="BV157"/>
  <c r="AG157"/>
  <c r="AC157"/>
  <c r="AD157" s="1"/>
  <c r="L157"/>
  <c r="J157"/>
  <c r="K157" s="1"/>
  <c r="I157"/>
  <c r="H157"/>
  <c r="G157"/>
  <c r="BZ156"/>
  <c r="BY156"/>
  <c r="BX156"/>
  <c r="BW156"/>
  <c r="BV156"/>
  <c r="AG156"/>
  <c r="AD156"/>
  <c r="AC156"/>
  <c r="L156"/>
  <c r="J156"/>
  <c r="K156" s="1"/>
  <c r="I156"/>
  <c r="H156"/>
  <c r="G156"/>
  <c r="BZ155"/>
  <c r="BY155"/>
  <c r="BX155"/>
  <c r="BW155"/>
  <c r="BV155"/>
  <c r="AG155"/>
  <c r="AC155"/>
  <c r="AD155" s="1"/>
  <c r="L155"/>
  <c r="J155"/>
  <c r="K155" s="1"/>
  <c r="I155"/>
  <c r="H155"/>
  <c r="BY129" s="1"/>
  <c r="G155"/>
  <c r="BZ154"/>
  <c r="BY154"/>
  <c r="BX154"/>
  <c r="BW154"/>
  <c r="BV154"/>
  <c r="AG154"/>
  <c r="AD154"/>
  <c r="AC154"/>
  <c r="L154"/>
  <c r="J154"/>
  <c r="K154" s="1"/>
  <c r="I154"/>
  <c r="H154"/>
  <c r="G154"/>
  <c r="BZ153"/>
  <c r="BY153"/>
  <c r="BX153"/>
  <c r="BW153"/>
  <c r="BV153"/>
  <c r="AG153"/>
  <c r="AC153"/>
  <c r="AD153" s="1"/>
  <c r="L153"/>
  <c r="J153"/>
  <c r="K153" s="1"/>
  <c r="I153"/>
  <c r="H153"/>
  <c r="G153"/>
  <c r="BZ152"/>
  <c r="BY152"/>
  <c r="BX152"/>
  <c r="BW152"/>
  <c r="BV152"/>
  <c r="AG152"/>
  <c r="AD152"/>
  <c r="AC152"/>
  <c r="L152"/>
  <c r="J152"/>
  <c r="K152" s="1"/>
  <c r="I152"/>
  <c r="H152"/>
  <c r="G152"/>
  <c r="BY151"/>
  <c r="BX151"/>
  <c r="BW151"/>
  <c r="BV151"/>
  <c r="AG151"/>
  <c r="AC151"/>
  <c r="AD151" s="1"/>
  <c r="L151"/>
  <c r="J151"/>
  <c r="K151" s="1"/>
  <c r="I151"/>
  <c r="H151"/>
  <c r="G151"/>
  <c r="BY150"/>
  <c r="BX150"/>
  <c r="BW150"/>
  <c r="BV150"/>
  <c r="AG150"/>
  <c r="AD150"/>
  <c r="AC150"/>
  <c r="L150"/>
  <c r="J150"/>
  <c r="K150" s="1"/>
  <c r="I150"/>
  <c r="H150"/>
  <c r="G150"/>
  <c r="BZ149"/>
  <c r="BY149"/>
  <c r="BX149"/>
  <c r="BW149"/>
  <c r="BV149"/>
  <c r="AG149"/>
  <c r="AC149"/>
  <c r="AD149" s="1"/>
  <c r="L149"/>
  <c r="J149"/>
  <c r="K149" s="1"/>
  <c r="I149"/>
  <c r="H149"/>
  <c r="G149"/>
  <c r="BZ148"/>
  <c r="BY148"/>
  <c r="BX148"/>
  <c r="BW148"/>
  <c r="BV148"/>
  <c r="AG148"/>
  <c r="AD148"/>
  <c r="AC148"/>
  <c r="L148"/>
  <c r="J148"/>
  <c r="K148" s="1"/>
  <c r="I148"/>
  <c r="H148"/>
  <c r="BY143" s="1"/>
  <c r="G148"/>
  <c r="BY147"/>
  <c r="BX147"/>
  <c r="BW147"/>
  <c r="BV147"/>
  <c r="AG147"/>
  <c r="AC147"/>
  <c r="AD147" s="1"/>
  <c r="L147"/>
  <c r="J147"/>
  <c r="K147" s="1"/>
  <c r="I147"/>
  <c r="H147"/>
  <c r="G147"/>
  <c r="BZ146"/>
  <c r="BY146"/>
  <c r="BX146"/>
  <c r="BW146"/>
  <c r="BV146"/>
  <c r="AG146"/>
  <c r="AD146"/>
  <c r="AC146"/>
  <c r="L146"/>
  <c r="J146"/>
  <c r="K146" s="1"/>
  <c r="I146"/>
  <c r="H146"/>
  <c r="G146"/>
  <c r="BX145"/>
  <c r="BW145"/>
  <c r="BV145"/>
  <c r="AG145"/>
  <c r="AD145"/>
  <c r="AC145"/>
  <c r="L145"/>
  <c r="J145"/>
  <c r="K145" s="1"/>
  <c r="I145"/>
  <c r="H145"/>
  <c r="G145"/>
  <c r="BX144"/>
  <c r="BW144"/>
  <c r="BV144"/>
  <c r="AG144"/>
  <c r="AD144"/>
  <c r="AC144"/>
  <c r="L144"/>
  <c r="J144"/>
  <c r="K144" s="1"/>
  <c r="I144"/>
  <c r="H144"/>
  <c r="G144"/>
  <c r="BX143"/>
  <c r="BW143"/>
  <c r="BV143"/>
  <c r="AG143"/>
  <c r="AD143"/>
  <c r="AC143"/>
  <c r="L143"/>
  <c r="J143"/>
  <c r="K143" s="1"/>
  <c r="I143"/>
  <c r="H143"/>
  <c r="G143"/>
  <c r="BW142"/>
  <c r="BV142"/>
  <c r="AG142"/>
  <c r="AD142"/>
  <c r="AC142"/>
  <c r="L142"/>
  <c r="J142"/>
  <c r="K142" s="1"/>
  <c r="I142"/>
  <c r="H142"/>
  <c r="G142"/>
  <c r="BW141"/>
  <c r="BV141"/>
  <c r="AG141"/>
  <c r="AD141"/>
  <c r="AC141"/>
  <c r="L141"/>
  <c r="J141"/>
  <c r="K141" s="1"/>
  <c r="I141"/>
  <c r="H141"/>
  <c r="G141"/>
  <c r="BW140"/>
  <c r="BV140"/>
  <c r="AG140"/>
  <c r="AD140"/>
  <c r="AC140"/>
  <c r="L140"/>
  <c r="J140"/>
  <c r="K140" s="1"/>
  <c r="I140"/>
  <c r="H140"/>
  <c r="G140"/>
  <c r="BZ139"/>
  <c r="BY139"/>
  <c r="BX139"/>
  <c r="BW139"/>
  <c r="BV139"/>
  <c r="AG139"/>
  <c r="AC139"/>
  <c r="AD139" s="1"/>
  <c r="L139"/>
  <c r="J139"/>
  <c r="K139" s="1"/>
  <c r="I139"/>
  <c r="H139"/>
  <c r="G139"/>
  <c r="BZ138"/>
  <c r="BY138"/>
  <c r="BX138"/>
  <c r="BW138"/>
  <c r="BV138"/>
  <c r="AG138"/>
  <c r="AD138"/>
  <c r="AC138"/>
  <c r="L138"/>
  <c r="J138"/>
  <c r="K138" s="1"/>
  <c r="I138"/>
  <c r="H138"/>
  <c r="G138"/>
  <c r="BZ137"/>
  <c r="BY137"/>
  <c r="BX137"/>
  <c r="BW137"/>
  <c r="BV137"/>
  <c r="AG137"/>
  <c r="AC137"/>
  <c r="AD137" s="1"/>
  <c r="L137"/>
  <c r="J137"/>
  <c r="K137" s="1"/>
  <c r="I137"/>
  <c r="H137"/>
  <c r="G137"/>
  <c r="BZ136"/>
  <c r="BY136"/>
  <c r="BX136"/>
  <c r="BW136"/>
  <c r="BV136"/>
  <c r="AG136"/>
  <c r="AD136"/>
  <c r="AC136"/>
  <c r="L136"/>
  <c r="J136"/>
  <c r="K136" s="1"/>
  <c r="I136"/>
  <c r="H136"/>
  <c r="G136"/>
  <c r="BY135"/>
  <c r="BX135"/>
  <c r="BW135"/>
  <c r="BV135"/>
  <c r="AG135"/>
  <c r="AC135"/>
  <c r="AD135" s="1"/>
  <c r="L135"/>
  <c r="J135"/>
  <c r="K135" s="1"/>
  <c r="I135"/>
  <c r="H135"/>
  <c r="G135"/>
  <c r="BY134"/>
  <c r="BX134"/>
  <c r="BW134"/>
  <c r="BV134"/>
  <c r="AG134"/>
  <c r="AD134"/>
  <c r="AC134"/>
  <c r="L134"/>
  <c r="J134"/>
  <c r="K134" s="1"/>
  <c r="I134"/>
  <c r="H134"/>
  <c r="G134"/>
  <c r="BY133"/>
  <c r="BX133"/>
  <c r="BW133"/>
  <c r="BV133"/>
  <c r="AG133"/>
  <c r="AC133"/>
  <c r="AD133" s="1"/>
  <c r="L133"/>
  <c r="J133"/>
  <c r="K133" s="1"/>
  <c r="I133"/>
  <c r="H133"/>
  <c r="G133"/>
  <c r="BY132"/>
  <c r="BX132"/>
  <c r="BW132"/>
  <c r="BV132"/>
  <c r="AG132"/>
  <c r="AD132"/>
  <c r="AC132"/>
  <c r="L132"/>
  <c r="J132"/>
  <c r="K132" s="1"/>
  <c r="I132"/>
  <c r="H132"/>
  <c r="G132"/>
  <c r="BY131"/>
  <c r="BX131"/>
  <c r="BW131"/>
  <c r="BV131"/>
  <c r="AG131"/>
  <c r="AC131"/>
  <c r="AD131" s="1"/>
  <c r="L131"/>
  <c r="J131"/>
  <c r="K131" s="1"/>
  <c r="I131"/>
  <c r="H131"/>
  <c r="G131"/>
  <c r="BY130"/>
  <c r="BX130"/>
  <c r="BW130"/>
  <c r="BV130"/>
  <c r="AG130"/>
  <c r="AD130"/>
  <c r="AC130"/>
  <c r="L130"/>
  <c r="J130"/>
  <c r="K130" s="1"/>
  <c r="I130"/>
  <c r="H130"/>
  <c r="G130"/>
  <c r="BX129"/>
  <c r="BW129"/>
  <c r="BV129"/>
  <c r="AG129"/>
  <c r="AC129"/>
  <c r="AD129" s="1"/>
  <c r="L129"/>
  <c r="J129"/>
  <c r="K129" s="1"/>
  <c r="O129" s="1"/>
  <c r="I129"/>
  <c r="H129"/>
  <c r="G129"/>
  <c r="BW128"/>
  <c r="BV128"/>
  <c r="AG128"/>
  <c r="AC128"/>
  <c r="AD128" s="1"/>
  <c r="L128"/>
  <c r="J128"/>
  <c r="K128" s="1"/>
  <c r="O128" s="1"/>
  <c r="I128"/>
  <c r="H128"/>
  <c r="G128"/>
  <c r="BW127"/>
  <c r="BV127"/>
  <c r="AG127"/>
  <c r="AC127"/>
  <c r="AD127" s="1"/>
  <c r="L127"/>
  <c r="J127"/>
  <c r="K127" s="1"/>
  <c r="O127" s="1"/>
  <c r="I127"/>
  <c r="H127"/>
  <c r="G127"/>
  <c r="BZ126"/>
  <c r="BY126"/>
  <c r="BX126"/>
  <c r="BW126"/>
  <c r="BV126"/>
  <c r="AG126"/>
  <c r="AD126"/>
  <c r="AC126"/>
  <c r="L126"/>
  <c r="J126"/>
  <c r="K126" s="1"/>
  <c r="I126"/>
  <c r="H126"/>
  <c r="BY142" s="1"/>
  <c r="G126"/>
  <c r="BX142" s="1"/>
  <c r="BZ125"/>
  <c r="BY125"/>
  <c r="BX125"/>
  <c r="BW125"/>
  <c r="BV125"/>
  <c r="AG125"/>
  <c r="AC125"/>
  <c r="AD125" s="1"/>
  <c r="L125"/>
  <c r="J125"/>
  <c r="K125" s="1"/>
  <c r="O125" s="1"/>
  <c r="I125"/>
  <c r="H125"/>
  <c r="G125"/>
  <c r="BZ124"/>
  <c r="BY124"/>
  <c r="BX124"/>
  <c r="BW124"/>
  <c r="BV124"/>
  <c r="AG124"/>
  <c r="AD124"/>
  <c r="AC124"/>
  <c r="L124"/>
  <c r="J124"/>
  <c r="K124" s="1"/>
  <c r="I124"/>
  <c r="H124"/>
  <c r="G124"/>
  <c r="BZ123"/>
  <c r="BY123"/>
  <c r="BX123"/>
  <c r="BW123"/>
  <c r="BV123"/>
  <c r="AG123"/>
  <c r="AC123"/>
  <c r="AD123" s="1"/>
  <c r="L123"/>
  <c r="J123"/>
  <c r="K123" s="1"/>
  <c r="O123" s="1"/>
  <c r="I123"/>
  <c r="H123"/>
  <c r="BY141" s="1"/>
  <c r="G123"/>
  <c r="BX141" s="1"/>
  <c r="BZ122"/>
  <c r="BY122"/>
  <c r="BX122"/>
  <c r="BW122"/>
  <c r="BV122"/>
  <c r="AG122"/>
  <c r="AD122"/>
  <c r="AC122"/>
  <c r="L122"/>
  <c r="J122"/>
  <c r="K122" s="1"/>
  <c r="I122"/>
  <c r="H122"/>
  <c r="BY98" s="1"/>
  <c r="G122"/>
  <c r="BZ121"/>
  <c r="BY121"/>
  <c r="BX121"/>
  <c r="BW121"/>
  <c r="BV121"/>
  <c r="AG121"/>
  <c r="AC121"/>
  <c r="AD121" s="1"/>
  <c r="L121"/>
  <c r="J121"/>
  <c r="K121" s="1"/>
  <c r="O121" s="1"/>
  <c r="BZ97" s="1"/>
  <c r="I121"/>
  <c r="H121"/>
  <c r="BY97" s="1"/>
  <c r="G121"/>
  <c r="BZ120"/>
  <c r="BY120"/>
  <c r="BX120"/>
  <c r="BW120"/>
  <c r="BV120"/>
  <c r="AG120"/>
  <c r="AD120"/>
  <c r="AC120"/>
  <c r="L120"/>
  <c r="J120"/>
  <c r="K120" s="1"/>
  <c r="I120"/>
  <c r="H120"/>
  <c r="BY96" s="1"/>
  <c r="G120"/>
  <c r="BX96" s="1"/>
  <c r="BZ119"/>
  <c r="BY119"/>
  <c r="BX119"/>
  <c r="BW119"/>
  <c r="BV119"/>
  <c r="AG119"/>
  <c r="AC119"/>
  <c r="AD119" s="1"/>
  <c r="L119"/>
  <c r="J119"/>
  <c r="K119" s="1"/>
  <c r="O119" s="1"/>
  <c r="BZ95" s="1"/>
  <c r="I119"/>
  <c r="H119"/>
  <c r="BY95" s="1"/>
  <c r="G119"/>
  <c r="BZ118"/>
  <c r="BY118"/>
  <c r="BX118"/>
  <c r="BW118"/>
  <c r="BV118"/>
  <c r="AG118"/>
  <c r="AD118"/>
  <c r="AC118"/>
  <c r="L118"/>
  <c r="J118"/>
  <c r="K118" s="1"/>
  <c r="I118"/>
  <c r="H118"/>
  <c r="G118"/>
  <c r="BZ117"/>
  <c r="BY117"/>
  <c r="BX117"/>
  <c r="BW117"/>
  <c r="BV117"/>
  <c r="AG117"/>
  <c r="AC117"/>
  <c r="AD117" s="1"/>
  <c r="L117"/>
  <c r="J117"/>
  <c r="K117" s="1"/>
  <c r="O117" s="1"/>
  <c r="I117"/>
  <c r="H117"/>
  <c r="G117"/>
  <c r="BZ116"/>
  <c r="BY116"/>
  <c r="BX116"/>
  <c r="BW116"/>
  <c r="BV116"/>
  <c r="AG116"/>
  <c r="AD116"/>
  <c r="AC116"/>
  <c r="L116"/>
  <c r="J116"/>
  <c r="K116" s="1"/>
  <c r="I116"/>
  <c r="H116"/>
  <c r="BY140" s="1"/>
  <c r="G116"/>
  <c r="BX140" s="1"/>
  <c r="BZ115"/>
  <c r="BY115"/>
  <c r="BX115"/>
  <c r="BW115"/>
  <c r="BV115"/>
  <c r="AG115"/>
  <c r="AC115"/>
  <c r="AD115" s="1"/>
  <c r="L115"/>
  <c r="J115"/>
  <c r="K115" s="1"/>
  <c r="O115" s="1"/>
  <c r="P115" s="1"/>
  <c r="I115"/>
  <c r="H115"/>
  <c r="G115"/>
  <c r="BZ114"/>
  <c r="BY114"/>
  <c r="BX114"/>
  <c r="BW114"/>
  <c r="BV114"/>
  <c r="AG114"/>
  <c r="AD114"/>
  <c r="AC114"/>
  <c r="L114"/>
  <c r="J114"/>
  <c r="K114" s="1"/>
  <c r="I114"/>
  <c r="H114"/>
  <c r="G114"/>
  <c r="BZ113"/>
  <c r="BY113"/>
  <c r="BX113"/>
  <c r="BW113"/>
  <c r="BV113"/>
  <c r="AG113"/>
  <c r="AC113"/>
  <c r="AD113" s="1"/>
  <c r="L113"/>
  <c r="J113"/>
  <c r="K113" s="1"/>
  <c r="O113" s="1"/>
  <c r="P113" s="1"/>
  <c r="I113"/>
  <c r="H113"/>
  <c r="G113"/>
  <c r="BZ112"/>
  <c r="BY112"/>
  <c r="BX112"/>
  <c r="BW112"/>
  <c r="BV112"/>
  <c r="AG112"/>
  <c r="AD112"/>
  <c r="AC112"/>
  <c r="L112"/>
  <c r="J112"/>
  <c r="K112" s="1"/>
  <c r="I112"/>
  <c r="H112"/>
  <c r="G112"/>
  <c r="BZ111"/>
  <c r="BY111"/>
  <c r="BX111"/>
  <c r="BW111"/>
  <c r="BV111"/>
  <c r="AG111"/>
  <c r="AC111"/>
  <c r="AD111" s="1"/>
  <c r="L111"/>
  <c r="J111"/>
  <c r="K111" s="1"/>
  <c r="O111" s="1"/>
  <c r="P111" s="1"/>
  <c r="I111"/>
  <c r="H111"/>
  <c r="G111"/>
  <c r="BZ110"/>
  <c r="BY110"/>
  <c r="BX110"/>
  <c r="BW110"/>
  <c r="BV110"/>
  <c r="AG110"/>
  <c r="AD110"/>
  <c r="AC110"/>
  <c r="L110"/>
  <c r="J110"/>
  <c r="K110" s="1"/>
  <c r="I110"/>
  <c r="H110"/>
  <c r="BY128" s="1"/>
  <c r="G110"/>
  <c r="BX128" s="1"/>
  <c r="BY109"/>
  <c r="BX109"/>
  <c r="BW109"/>
  <c r="BV109"/>
  <c r="AG109"/>
  <c r="AC109"/>
  <c r="AD109" s="1"/>
  <c r="L109"/>
  <c r="J109"/>
  <c r="K109" s="1"/>
  <c r="O109" s="1"/>
  <c r="P109" s="1"/>
  <c r="I109"/>
  <c r="H109"/>
  <c r="BY127" s="1"/>
  <c r="G109"/>
  <c r="BX127" s="1"/>
  <c r="BZ108"/>
  <c r="BY108"/>
  <c r="BX108"/>
  <c r="BW108"/>
  <c r="BV108"/>
  <c r="AG108"/>
  <c r="AD108"/>
  <c r="AC108"/>
  <c r="L108"/>
  <c r="J108"/>
  <c r="K108" s="1"/>
  <c r="I108"/>
  <c r="H108"/>
  <c r="G108"/>
  <c r="BY107"/>
  <c r="BX107"/>
  <c r="BW107"/>
  <c r="BV107"/>
  <c r="AG107"/>
  <c r="AC107"/>
  <c r="AD107" s="1"/>
  <c r="L107"/>
  <c r="J107"/>
  <c r="K107" s="1"/>
  <c r="O107" s="1"/>
  <c r="P107" s="1"/>
  <c r="I107"/>
  <c r="H107"/>
  <c r="G107"/>
  <c r="BZ106"/>
  <c r="BY106"/>
  <c r="BX106"/>
  <c r="BW106"/>
  <c r="BV106"/>
  <c r="AG106"/>
  <c r="AD106"/>
  <c r="AC106"/>
  <c r="L106"/>
  <c r="J106"/>
  <c r="K106" s="1"/>
  <c r="I106"/>
  <c r="H106"/>
  <c r="G106"/>
  <c r="BY105"/>
  <c r="BX105"/>
  <c r="BW105"/>
  <c r="BV105"/>
  <c r="AG105"/>
  <c r="AC105"/>
  <c r="AD105" s="1"/>
  <c r="L105"/>
  <c r="J105"/>
  <c r="K105" s="1"/>
  <c r="O105" s="1"/>
  <c r="P105" s="1"/>
  <c r="I105"/>
  <c r="H105"/>
  <c r="G105"/>
  <c r="BZ104"/>
  <c r="BY104"/>
  <c r="BX104"/>
  <c r="BW104"/>
  <c r="BV104"/>
  <c r="AG104"/>
  <c r="AD104"/>
  <c r="AC104"/>
  <c r="L104"/>
  <c r="J104"/>
  <c r="K104" s="1"/>
  <c r="I104"/>
  <c r="H104"/>
  <c r="G104"/>
  <c r="BY103"/>
  <c r="BX103"/>
  <c r="BW103"/>
  <c r="BV103"/>
  <c r="AG103"/>
  <c r="AD103"/>
  <c r="AC103"/>
  <c r="L103"/>
  <c r="J103"/>
  <c r="K103" s="1"/>
  <c r="I103"/>
  <c r="H103"/>
  <c r="G103"/>
  <c r="BY102"/>
  <c r="BX102"/>
  <c r="BW102"/>
  <c r="BV102"/>
  <c r="AG102"/>
  <c r="AC102"/>
  <c r="AD102" s="1"/>
  <c r="L102"/>
  <c r="J102"/>
  <c r="K102" s="1"/>
  <c r="I102"/>
  <c r="H102"/>
  <c r="BY90" s="1"/>
  <c r="G102"/>
  <c r="BY101"/>
  <c r="BX101"/>
  <c r="BW101"/>
  <c r="BV101"/>
  <c r="AG101"/>
  <c r="AD101"/>
  <c r="AC101"/>
  <c r="L101"/>
  <c r="J101"/>
  <c r="K101" s="1"/>
  <c r="I101"/>
  <c r="H101"/>
  <c r="BY89" s="1"/>
  <c r="G101"/>
  <c r="BY100"/>
  <c r="BX100"/>
  <c r="BW100"/>
  <c r="BV100"/>
  <c r="AG100"/>
  <c r="AC100"/>
  <c r="AD100" s="1"/>
  <c r="L100"/>
  <c r="J100"/>
  <c r="K100" s="1"/>
  <c r="I100"/>
  <c r="H100"/>
  <c r="G100"/>
  <c r="BY99"/>
  <c r="BX99"/>
  <c r="BW99"/>
  <c r="BV99"/>
  <c r="AG99"/>
  <c r="AD99"/>
  <c r="AC99"/>
  <c r="L99"/>
  <c r="J99"/>
  <c r="K99" s="1"/>
  <c r="I99"/>
  <c r="H99"/>
  <c r="G99"/>
  <c r="BX98"/>
  <c r="BW98"/>
  <c r="BV98"/>
  <c r="AG98"/>
  <c r="AD98"/>
  <c r="AC98"/>
  <c r="L98"/>
  <c r="J98"/>
  <c r="K98" s="1"/>
  <c r="I98"/>
  <c r="H98"/>
  <c r="G98"/>
  <c r="BX97"/>
  <c r="BW97"/>
  <c r="BV97"/>
  <c r="AG97"/>
  <c r="AC97"/>
  <c r="AD97" s="1"/>
  <c r="L97"/>
  <c r="J97"/>
  <c r="K97" s="1"/>
  <c r="O97" s="1"/>
  <c r="P97" s="1"/>
  <c r="I97"/>
  <c r="H97"/>
  <c r="G97"/>
  <c r="BW96"/>
  <c r="BV96"/>
  <c r="AG96"/>
  <c r="AC96"/>
  <c r="AD96" s="1"/>
  <c r="L96"/>
  <c r="J96"/>
  <c r="K96" s="1"/>
  <c r="O96" s="1"/>
  <c r="P96" s="1"/>
  <c r="I96"/>
  <c r="H96"/>
  <c r="G96"/>
  <c r="BX95"/>
  <c r="BW95"/>
  <c r="BV95"/>
  <c r="AG95"/>
  <c r="AD95"/>
  <c r="AC95"/>
  <c r="L95"/>
  <c r="J95"/>
  <c r="K95" s="1"/>
  <c r="I95"/>
  <c r="H95"/>
  <c r="G95"/>
  <c r="BW94"/>
  <c r="BV94"/>
  <c r="AG94"/>
  <c r="AD94"/>
  <c r="AC94"/>
  <c r="L94"/>
  <c r="J94"/>
  <c r="K94" s="1"/>
  <c r="I94"/>
  <c r="H94"/>
  <c r="G94"/>
  <c r="BW93"/>
  <c r="BV93"/>
  <c r="AG93"/>
  <c r="AD93"/>
  <c r="AC93"/>
  <c r="L93"/>
  <c r="J93"/>
  <c r="K93" s="1"/>
  <c r="I93"/>
  <c r="H93"/>
  <c r="G93"/>
  <c r="AG92"/>
  <c r="AD92"/>
  <c r="AC92"/>
  <c r="L92"/>
  <c r="J92"/>
  <c r="K92" s="1"/>
  <c r="I92"/>
  <c r="H92"/>
  <c r="G92"/>
  <c r="BW91"/>
  <c r="BV91"/>
  <c r="AG91"/>
  <c r="AD91"/>
  <c r="AC91"/>
  <c r="L91"/>
  <c r="J91"/>
  <c r="K91" s="1"/>
  <c r="I91"/>
  <c r="H91"/>
  <c r="G91"/>
  <c r="BX90"/>
  <c r="BW90"/>
  <c r="BV90"/>
  <c r="AG90"/>
  <c r="AC90"/>
  <c r="AD90" s="1"/>
  <c r="L90"/>
  <c r="J90"/>
  <c r="K90" s="1"/>
  <c r="O90" s="1"/>
  <c r="P90" s="1"/>
  <c r="I90"/>
  <c r="H90"/>
  <c r="G90"/>
  <c r="BX89"/>
  <c r="BW89"/>
  <c r="BV89"/>
  <c r="AG89"/>
  <c r="AD89"/>
  <c r="AC89"/>
  <c r="L89"/>
  <c r="J89"/>
  <c r="K89" s="1"/>
  <c r="I89"/>
  <c r="H89"/>
  <c r="G89"/>
  <c r="BW88"/>
  <c r="BV88"/>
  <c r="AG88"/>
  <c r="AC88"/>
  <c r="AD88" s="1"/>
  <c r="L88"/>
  <c r="J88"/>
  <c r="K88" s="1"/>
  <c r="O88" s="1"/>
  <c r="P88" s="1"/>
  <c r="I88"/>
  <c r="H88"/>
  <c r="G88"/>
  <c r="BW87"/>
  <c r="BV87"/>
  <c r="AG87"/>
  <c r="AC87"/>
  <c r="AD87" s="1"/>
  <c r="L87"/>
  <c r="J87"/>
  <c r="K87" s="1"/>
  <c r="O87" s="1"/>
  <c r="BZ88" s="1"/>
  <c r="I87"/>
  <c r="H87"/>
  <c r="BY88" s="1"/>
  <c r="G87"/>
  <c r="BX88" s="1"/>
  <c r="BW86"/>
  <c r="BV86"/>
  <c r="AG86"/>
  <c r="AC86"/>
  <c r="AD86" s="1"/>
  <c r="L86"/>
  <c r="J86"/>
  <c r="K86" s="1"/>
  <c r="O86" s="1"/>
  <c r="P86" s="1"/>
  <c r="I86"/>
  <c r="H86"/>
  <c r="G86"/>
  <c r="BZ85"/>
  <c r="BY85"/>
  <c r="BX85"/>
  <c r="BW85"/>
  <c r="BV85"/>
  <c r="AG85"/>
  <c r="AD85"/>
  <c r="AC85"/>
  <c r="L85"/>
  <c r="J85"/>
  <c r="K85" s="1"/>
  <c r="I85"/>
  <c r="H85"/>
  <c r="G85"/>
  <c r="BY84"/>
  <c r="BX84"/>
  <c r="BW84"/>
  <c r="BV84"/>
  <c r="AG84"/>
  <c r="AC84"/>
  <c r="AD84" s="1"/>
  <c r="L84"/>
  <c r="J84"/>
  <c r="K84" s="1"/>
  <c r="O84" s="1"/>
  <c r="P84" s="1"/>
  <c r="I84"/>
  <c r="H84"/>
  <c r="G84"/>
  <c r="BZ83"/>
  <c r="BY83"/>
  <c r="BX83"/>
  <c r="BW83"/>
  <c r="BV83"/>
  <c r="AG83"/>
  <c r="AD83"/>
  <c r="AC83"/>
  <c r="L83"/>
  <c r="J83"/>
  <c r="K83" s="1"/>
  <c r="I83"/>
  <c r="H83"/>
  <c r="G83"/>
  <c r="BY82"/>
  <c r="BX82"/>
  <c r="BW82"/>
  <c r="BV82"/>
  <c r="AG82"/>
  <c r="AC82"/>
  <c r="AD82" s="1"/>
  <c r="L82"/>
  <c r="J82"/>
  <c r="K82" s="1"/>
  <c r="O82" s="1"/>
  <c r="P82" s="1"/>
  <c r="I82"/>
  <c r="H82"/>
  <c r="G82"/>
  <c r="BZ81"/>
  <c r="BY81"/>
  <c r="BX81"/>
  <c r="BW81"/>
  <c r="BV81"/>
  <c r="AG81"/>
  <c r="AD81"/>
  <c r="AC81"/>
  <c r="L81"/>
  <c r="J81"/>
  <c r="K81" s="1"/>
  <c r="I81"/>
  <c r="H81"/>
  <c r="G81"/>
  <c r="BY80"/>
  <c r="BX80"/>
  <c r="BW80"/>
  <c r="BV80"/>
  <c r="AG80"/>
  <c r="AD80"/>
  <c r="AC80"/>
  <c r="L80"/>
  <c r="J80"/>
  <c r="K80" s="1"/>
  <c r="I80"/>
  <c r="H80"/>
  <c r="G80"/>
  <c r="BY79"/>
  <c r="BX79"/>
  <c r="BW79"/>
  <c r="BV79"/>
  <c r="AG79"/>
  <c r="AC79"/>
  <c r="AD79" s="1"/>
  <c r="L79"/>
  <c r="J79"/>
  <c r="K79" s="1"/>
  <c r="I79"/>
  <c r="H79"/>
  <c r="G79"/>
  <c r="BY78"/>
  <c r="BX78"/>
  <c r="BW78"/>
  <c r="BV78"/>
  <c r="AG78"/>
  <c r="AC78"/>
  <c r="AD78" s="1"/>
  <c r="L78"/>
  <c r="J78"/>
  <c r="K78" s="1"/>
  <c r="O78" s="1"/>
  <c r="I78"/>
  <c r="H78"/>
  <c r="G78"/>
  <c r="BY77"/>
  <c r="BX77"/>
  <c r="BW77"/>
  <c r="BV77"/>
  <c r="AG77"/>
  <c r="AC77"/>
  <c r="AD77" s="1"/>
  <c r="L77"/>
  <c r="K77"/>
  <c r="O77" s="1"/>
  <c r="J77"/>
  <c r="I77"/>
  <c r="H77"/>
  <c r="G77"/>
  <c r="BY76"/>
  <c r="BX76"/>
  <c r="BW76"/>
  <c r="BV76"/>
  <c r="AG76"/>
  <c r="AC76"/>
  <c r="AD76" s="1"/>
  <c r="L76"/>
  <c r="K76"/>
  <c r="O76" s="1"/>
  <c r="J76"/>
  <c r="I76"/>
  <c r="H76"/>
  <c r="G76"/>
  <c r="BY75"/>
  <c r="BX75"/>
  <c r="BW75"/>
  <c r="BV75"/>
  <c r="AG75"/>
  <c r="AC75"/>
  <c r="AD75" s="1"/>
  <c r="L75"/>
  <c r="J75"/>
  <c r="K75" s="1"/>
  <c r="O75" s="1"/>
  <c r="I75"/>
  <c r="H75"/>
  <c r="G75"/>
  <c r="BY74"/>
  <c r="BX74"/>
  <c r="BW74"/>
  <c r="BV74"/>
  <c r="AG74"/>
  <c r="AC74"/>
  <c r="AD74" s="1"/>
  <c r="L74"/>
  <c r="J74"/>
  <c r="K74" s="1"/>
  <c r="O74" s="1"/>
  <c r="I74"/>
  <c r="H74"/>
  <c r="G74"/>
  <c r="BY73"/>
  <c r="BX73"/>
  <c r="BW73"/>
  <c r="BV73"/>
  <c r="AG73"/>
  <c r="AC73"/>
  <c r="AD73" s="1"/>
  <c r="L73"/>
  <c r="K73"/>
  <c r="O73" s="1"/>
  <c r="J73"/>
  <c r="I73"/>
  <c r="H73"/>
  <c r="G73"/>
  <c r="BZ72"/>
  <c r="BY72"/>
  <c r="BX72"/>
  <c r="BW72"/>
  <c r="BV72"/>
  <c r="AG72"/>
  <c r="AC72"/>
  <c r="AD72" s="1"/>
  <c r="L72"/>
  <c r="J72"/>
  <c r="K72" s="1"/>
  <c r="O72" s="1"/>
  <c r="I72"/>
  <c r="H72"/>
  <c r="BY51" s="1"/>
  <c r="G72"/>
  <c r="BZ71"/>
  <c r="BY71"/>
  <c r="BX71"/>
  <c r="BW71"/>
  <c r="BV71"/>
  <c r="AG71"/>
  <c r="AC71"/>
  <c r="AD71" s="1"/>
  <c r="L71"/>
  <c r="K71"/>
  <c r="O71" s="1"/>
  <c r="J71"/>
  <c r="I71"/>
  <c r="H71"/>
  <c r="BY94" s="1"/>
  <c r="G71"/>
  <c r="BX94" s="1"/>
  <c r="BZ70"/>
  <c r="BY70"/>
  <c r="BX70"/>
  <c r="BW70"/>
  <c r="BV70"/>
  <c r="AG70"/>
  <c r="AC70"/>
  <c r="AD70" s="1"/>
  <c r="L70"/>
  <c r="J70"/>
  <c r="K70" s="1"/>
  <c r="O70" s="1"/>
  <c r="I70"/>
  <c r="H70"/>
  <c r="BY93" s="1"/>
  <c r="G70"/>
  <c r="BX93" s="1"/>
  <c r="BZ69"/>
  <c r="BY69"/>
  <c r="BX69"/>
  <c r="BW69"/>
  <c r="BV69"/>
  <c r="AG69"/>
  <c r="AC69"/>
  <c r="AD69" s="1"/>
  <c r="L69"/>
  <c r="K69"/>
  <c r="O69" s="1"/>
  <c r="J69"/>
  <c r="I69"/>
  <c r="H69"/>
  <c r="G69"/>
  <c r="BX50" s="1"/>
  <c r="BY68"/>
  <c r="BX68"/>
  <c r="BW68"/>
  <c r="BV68"/>
  <c r="AG68"/>
  <c r="AC68"/>
  <c r="AD68" s="1"/>
  <c r="L68"/>
  <c r="K68"/>
  <c r="O68" s="1"/>
  <c r="J68"/>
  <c r="I68"/>
  <c r="H68"/>
  <c r="G68"/>
  <c r="BZ67"/>
  <c r="BY67"/>
  <c r="BX67"/>
  <c r="BW67"/>
  <c r="BV67"/>
  <c r="AG67"/>
  <c r="AC67"/>
  <c r="AD67" s="1"/>
  <c r="L67"/>
  <c r="J67"/>
  <c r="K67" s="1"/>
  <c r="O67" s="1"/>
  <c r="I67"/>
  <c r="H67"/>
  <c r="G67"/>
  <c r="BY66"/>
  <c r="BX66"/>
  <c r="BW66"/>
  <c r="BV66"/>
  <c r="AG66"/>
  <c r="AC66"/>
  <c r="AD66" s="1"/>
  <c r="L66"/>
  <c r="J66"/>
  <c r="K66" s="1"/>
  <c r="O66" s="1"/>
  <c r="I66"/>
  <c r="H66"/>
  <c r="G66"/>
  <c r="BY65"/>
  <c r="BX65"/>
  <c r="BW65"/>
  <c r="BV65"/>
  <c r="AG65"/>
  <c r="AC65"/>
  <c r="AD65" s="1"/>
  <c r="L65"/>
  <c r="J65"/>
  <c r="K65" s="1"/>
  <c r="O65" s="1"/>
  <c r="I65"/>
  <c r="H65"/>
  <c r="BY91" s="1"/>
  <c r="G65"/>
  <c r="BX91" s="1"/>
  <c r="BW64"/>
  <c r="BV64"/>
  <c r="BS64"/>
  <c r="AG64"/>
  <c r="AC64"/>
  <c r="AD64" s="1"/>
  <c r="L64"/>
  <c r="K64"/>
  <c r="O64" s="1"/>
  <c r="J64"/>
  <c r="I64"/>
  <c r="H64"/>
  <c r="BY64" s="1"/>
  <c r="G64"/>
  <c r="BX64" s="1"/>
  <c r="BW63"/>
  <c r="BV63"/>
  <c r="BS63"/>
  <c r="AG63"/>
  <c r="AC63"/>
  <c r="AD63" s="1"/>
  <c r="L63"/>
  <c r="J63"/>
  <c r="K63" s="1"/>
  <c r="O63" s="1"/>
  <c r="I63"/>
  <c r="H63"/>
  <c r="BY87" s="1"/>
  <c r="G63"/>
  <c r="BX87" s="1"/>
  <c r="BW62"/>
  <c r="BV62"/>
  <c r="BS62"/>
  <c r="AG62"/>
  <c r="AC62"/>
  <c r="AD62" s="1"/>
  <c r="L62"/>
  <c r="K62"/>
  <c r="O62" s="1"/>
  <c r="J62"/>
  <c r="I62"/>
  <c r="H62"/>
  <c r="BY86" s="1"/>
  <c r="G62"/>
  <c r="BX86" s="1"/>
  <c r="BW61"/>
  <c r="BV61"/>
  <c r="AG61"/>
  <c r="AD61"/>
  <c r="AC61"/>
  <c r="L61"/>
  <c r="J61"/>
  <c r="K61" s="1"/>
  <c r="I61"/>
  <c r="H61"/>
  <c r="BY63" s="1"/>
  <c r="G61"/>
  <c r="BX63" s="1"/>
  <c r="AG60"/>
  <c r="AC60"/>
  <c r="AD60" s="1"/>
  <c r="L60"/>
  <c r="K60"/>
  <c r="O60" s="1"/>
  <c r="J60"/>
  <c r="I60"/>
  <c r="H60"/>
  <c r="BY62" s="1"/>
  <c r="G60"/>
  <c r="BX62" s="1"/>
  <c r="BW59"/>
  <c r="BV59"/>
  <c r="AG59"/>
  <c r="AC59"/>
  <c r="AD59" s="1"/>
  <c r="L59"/>
  <c r="J59"/>
  <c r="K59" s="1"/>
  <c r="O59" s="1"/>
  <c r="I59"/>
  <c r="H59"/>
  <c r="BY61" s="1"/>
  <c r="G59"/>
  <c r="BX61" s="1"/>
  <c r="BW58"/>
  <c r="BV58"/>
  <c r="BS58"/>
  <c r="AG58"/>
  <c r="AC58"/>
  <c r="AD58" s="1"/>
  <c r="L58"/>
  <c r="K58"/>
  <c r="O58" s="1"/>
  <c r="J58"/>
  <c r="I58"/>
  <c r="H58"/>
  <c r="BY59" s="1"/>
  <c r="G58"/>
  <c r="BX59" s="1"/>
  <c r="BY57"/>
  <c r="BX57"/>
  <c r="BW57"/>
  <c r="BV57"/>
  <c r="BS57"/>
  <c r="AG57"/>
  <c r="AD57"/>
  <c r="AC57"/>
  <c r="L57"/>
  <c r="J57"/>
  <c r="K57" s="1"/>
  <c r="I57"/>
  <c r="H57"/>
  <c r="G57"/>
  <c r="BZ56"/>
  <c r="BY56"/>
  <c r="BX56"/>
  <c r="BW56"/>
  <c r="BV56"/>
  <c r="BS56"/>
  <c r="AG56"/>
  <c r="AC56"/>
  <c r="AD56" s="1"/>
  <c r="L56"/>
  <c r="K56"/>
  <c r="O56" s="1"/>
  <c r="J56"/>
  <c r="I56"/>
  <c r="H56"/>
  <c r="G56"/>
  <c r="BZ55"/>
  <c r="BY55"/>
  <c r="BX55"/>
  <c r="BW55"/>
  <c r="BV55"/>
  <c r="BS55"/>
  <c r="AG55"/>
  <c r="AD55"/>
  <c r="AC55"/>
  <c r="L55"/>
  <c r="J55"/>
  <c r="K55" s="1"/>
  <c r="I55"/>
  <c r="H55"/>
  <c r="G55"/>
  <c r="BY54"/>
  <c r="BX54"/>
  <c r="BW54"/>
  <c r="BV54"/>
  <c r="AG54"/>
  <c r="AC54"/>
  <c r="AD54" s="1"/>
  <c r="L54"/>
  <c r="J54"/>
  <c r="K54" s="1"/>
  <c r="I54"/>
  <c r="H54"/>
  <c r="G54"/>
  <c r="BZ53"/>
  <c r="BY53"/>
  <c r="BX53"/>
  <c r="BW53"/>
  <c r="BV53"/>
  <c r="BS53"/>
  <c r="AG53"/>
  <c r="AC53"/>
  <c r="AD53" s="1"/>
  <c r="L53"/>
  <c r="J53"/>
  <c r="K53" s="1"/>
  <c r="O53" s="1"/>
  <c r="I53"/>
  <c r="H53"/>
  <c r="G53"/>
  <c r="BY52"/>
  <c r="BX52"/>
  <c r="BW52"/>
  <c r="BV52"/>
  <c r="AG52"/>
  <c r="AC52"/>
  <c r="AD52" s="1"/>
  <c r="L52"/>
  <c r="K52"/>
  <c r="O52" s="1"/>
  <c r="J52"/>
  <c r="I52"/>
  <c r="H52"/>
  <c r="G52"/>
  <c r="BX51"/>
  <c r="BW51"/>
  <c r="BV51"/>
  <c r="AG51"/>
  <c r="AC51"/>
  <c r="AD51" s="1"/>
  <c r="L51"/>
  <c r="J51"/>
  <c r="K51" s="1"/>
  <c r="O51" s="1"/>
  <c r="I51"/>
  <c r="H51"/>
  <c r="G51"/>
  <c r="BY50"/>
  <c r="BW50"/>
  <c r="BV50"/>
  <c r="BS50"/>
  <c r="AG50"/>
  <c r="AC50"/>
  <c r="AD50" s="1"/>
  <c r="L50"/>
  <c r="K50"/>
  <c r="O50" s="1"/>
  <c r="J50"/>
  <c r="I50"/>
  <c r="H50"/>
  <c r="G50"/>
  <c r="BY49"/>
  <c r="BX49"/>
  <c r="BW49"/>
  <c r="BV49"/>
  <c r="AG49"/>
  <c r="AC49"/>
  <c r="AD49" s="1"/>
  <c r="L49"/>
  <c r="J49"/>
  <c r="K49" s="1"/>
  <c r="O49" s="1"/>
  <c r="I49"/>
  <c r="H49"/>
  <c r="G49"/>
  <c r="BY48"/>
  <c r="BX48"/>
  <c r="BW48"/>
  <c r="BV48"/>
  <c r="BS48"/>
  <c r="AG48"/>
  <c r="AC48"/>
  <c r="AD48" s="1"/>
  <c r="L48"/>
  <c r="K48"/>
  <c r="O48" s="1"/>
  <c r="J48"/>
  <c r="I48"/>
  <c r="H48"/>
  <c r="BY58" s="1"/>
  <c r="G48"/>
  <c r="BX58" s="1"/>
  <c r="BW47"/>
  <c r="BV47"/>
  <c r="AG47"/>
  <c r="AD47"/>
  <c r="AC47"/>
  <c r="L47"/>
  <c r="J47"/>
  <c r="K47" s="1"/>
  <c r="I47"/>
  <c r="H47"/>
  <c r="BY47" s="1"/>
  <c r="G47"/>
  <c r="BX47" s="1"/>
  <c r="BW46"/>
  <c r="BV46"/>
  <c r="AG46"/>
  <c r="AC46"/>
  <c r="AD46" s="1"/>
  <c r="L46"/>
  <c r="K46"/>
  <c r="O46" s="1"/>
  <c r="J46"/>
  <c r="I46"/>
  <c r="H46"/>
  <c r="BY46" s="1"/>
  <c r="G46"/>
  <c r="BX46" s="1"/>
  <c r="BW45"/>
  <c r="BV45"/>
  <c r="AG45"/>
  <c r="AD45"/>
  <c r="AC45"/>
  <c r="L45"/>
  <c r="J45"/>
  <c r="K45" s="1"/>
  <c r="I45"/>
  <c r="H45"/>
  <c r="BY45" s="1"/>
  <c r="G45"/>
  <c r="BX45" s="1"/>
  <c r="BW44"/>
  <c r="BV44"/>
  <c r="AG44"/>
  <c r="AD44"/>
  <c r="AC44"/>
  <c r="L44"/>
  <c r="J44"/>
  <c r="K44" s="1"/>
  <c r="I44"/>
  <c r="H44"/>
  <c r="BY44" s="1"/>
  <c r="G44"/>
  <c r="BX44" s="1"/>
  <c r="BW43"/>
  <c r="BV43"/>
  <c r="AG43"/>
  <c r="AC43"/>
  <c r="AD43" s="1"/>
  <c r="L43"/>
  <c r="K43"/>
  <c r="O43" s="1"/>
  <c r="J43"/>
  <c r="I43"/>
  <c r="H43"/>
  <c r="BY43" s="1"/>
  <c r="G43"/>
  <c r="BX43" s="1"/>
  <c r="BW42"/>
  <c r="BV42"/>
  <c r="AG42"/>
  <c r="AC42"/>
  <c r="AD42" s="1"/>
  <c r="L42"/>
  <c r="K42"/>
  <c r="O42" s="1"/>
  <c r="J42"/>
  <c r="I42"/>
  <c r="H42"/>
  <c r="BY42" s="1"/>
  <c r="G42"/>
  <c r="BX42" s="1"/>
  <c r="BW41"/>
  <c r="BV41"/>
  <c r="AG41"/>
  <c r="AD41"/>
  <c r="AC41"/>
  <c r="L41"/>
  <c r="J41"/>
  <c r="K41" s="1"/>
  <c r="I41"/>
  <c r="H41"/>
  <c r="BY41" s="1"/>
  <c r="G41"/>
  <c r="BX41" s="1"/>
  <c r="A41"/>
  <c r="A42" s="1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BW40"/>
  <c r="BV40"/>
  <c r="AG40"/>
  <c r="AC40"/>
  <c r="AD40" s="1"/>
  <c r="L40"/>
  <c r="J40"/>
  <c r="K40" s="1"/>
  <c r="O40" s="1"/>
  <c r="I40"/>
  <c r="H40"/>
  <c r="Y25" s="1"/>
  <c r="Z25" s="1"/>
  <c r="G40"/>
  <c r="BX40" s="1"/>
  <c r="AA34"/>
  <c r="Y34"/>
  <c r="X34"/>
  <c r="J34"/>
  <c r="AA33"/>
  <c r="X33"/>
  <c r="AA32"/>
  <c r="X32"/>
  <c r="J32"/>
  <c r="M30"/>
  <c r="AA29"/>
  <c r="X29"/>
  <c r="Y28"/>
  <c r="Z28" s="1"/>
  <c r="I28"/>
  <c r="I33" s="1"/>
  <c r="Y27"/>
  <c r="Z27" s="1"/>
  <c r="Y23"/>
  <c r="Z23" s="1"/>
  <c r="I20"/>
  <c r="I19"/>
  <c r="Y17"/>
  <c r="Z17" s="1"/>
  <c r="Y13"/>
  <c r="Z13" s="1"/>
  <c r="AC330" i="3"/>
  <c r="AG318"/>
  <c r="AC318"/>
  <c r="AD318" s="1"/>
  <c r="L318"/>
  <c r="J318"/>
  <c r="K318" s="1"/>
  <c r="O318" s="1"/>
  <c r="I318"/>
  <c r="H318"/>
  <c r="G318"/>
  <c r="AG317"/>
  <c r="AC317"/>
  <c r="AD317" s="1"/>
  <c r="L317"/>
  <c r="J317"/>
  <c r="K317" s="1"/>
  <c r="O317" s="1"/>
  <c r="I317"/>
  <c r="H317"/>
  <c r="G317"/>
  <c r="AG316"/>
  <c r="AC316"/>
  <c r="AD316" s="1"/>
  <c r="L316"/>
  <c r="J316"/>
  <c r="K316" s="1"/>
  <c r="O316" s="1"/>
  <c r="I316"/>
  <c r="H316"/>
  <c r="G316"/>
  <c r="AG315"/>
  <c r="AC315"/>
  <c r="AD315" s="1"/>
  <c r="L315"/>
  <c r="J315"/>
  <c r="K315" s="1"/>
  <c r="O315" s="1"/>
  <c r="I315"/>
  <c r="H315"/>
  <c r="G315"/>
  <c r="AG314"/>
  <c r="AC314"/>
  <c r="AD314" s="1"/>
  <c r="L314"/>
  <c r="J314"/>
  <c r="K314" s="1"/>
  <c r="O314" s="1"/>
  <c r="I314"/>
  <c r="H314"/>
  <c r="G314"/>
  <c r="AG313"/>
  <c r="AC313"/>
  <c r="AD313" s="1"/>
  <c r="L313"/>
  <c r="J313"/>
  <c r="K313" s="1"/>
  <c r="O313" s="1"/>
  <c r="I313"/>
  <c r="H313"/>
  <c r="G313"/>
  <c r="AG312"/>
  <c r="AC312"/>
  <c r="AD312" s="1"/>
  <c r="L312"/>
  <c r="J312"/>
  <c r="K312" s="1"/>
  <c r="O312" s="1"/>
  <c r="I312"/>
  <c r="H312"/>
  <c r="G312"/>
  <c r="AG311"/>
  <c r="AC311"/>
  <c r="AD311" s="1"/>
  <c r="L311"/>
  <c r="J311"/>
  <c r="K311" s="1"/>
  <c r="O311" s="1"/>
  <c r="I311"/>
  <c r="H311"/>
  <c r="G311"/>
  <c r="AG310"/>
  <c r="AC310"/>
  <c r="AD310" s="1"/>
  <c r="L310"/>
  <c r="J310"/>
  <c r="K310" s="1"/>
  <c r="O310" s="1"/>
  <c r="I310"/>
  <c r="H310"/>
  <c r="G310"/>
  <c r="AG309"/>
  <c r="AC309"/>
  <c r="AD309" s="1"/>
  <c r="L309"/>
  <c r="J309"/>
  <c r="K309" s="1"/>
  <c r="O309" s="1"/>
  <c r="I309"/>
  <c r="H309"/>
  <c r="G309"/>
  <c r="AG308"/>
  <c r="AC308"/>
  <c r="AD308" s="1"/>
  <c r="L308"/>
  <c r="J308"/>
  <c r="K308" s="1"/>
  <c r="O308" s="1"/>
  <c r="I308"/>
  <c r="H308"/>
  <c r="G308"/>
  <c r="AG307"/>
  <c r="AC307"/>
  <c r="AD307" s="1"/>
  <c r="L307"/>
  <c r="J307"/>
  <c r="K307" s="1"/>
  <c r="O307" s="1"/>
  <c r="I307"/>
  <c r="H307"/>
  <c r="G307"/>
  <c r="AG306"/>
  <c r="AC306"/>
  <c r="AD306" s="1"/>
  <c r="L306"/>
  <c r="J306"/>
  <c r="K306" s="1"/>
  <c r="O306" s="1"/>
  <c r="I306"/>
  <c r="H306"/>
  <c r="G306"/>
  <c r="AG305"/>
  <c r="AC305"/>
  <c r="AD305" s="1"/>
  <c r="L305"/>
  <c r="J305"/>
  <c r="K305" s="1"/>
  <c r="O305" s="1"/>
  <c r="I305"/>
  <c r="H305"/>
  <c r="G305"/>
  <c r="AG304"/>
  <c r="AC304"/>
  <c r="AD304" s="1"/>
  <c r="L304"/>
  <c r="J304"/>
  <c r="K304" s="1"/>
  <c r="O304" s="1"/>
  <c r="I304"/>
  <c r="H304"/>
  <c r="G304"/>
  <c r="AG303"/>
  <c r="AC303"/>
  <c r="AD303" s="1"/>
  <c r="L303"/>
  <c r="J303"/>
  <c r="K303" s="1"/>
  <c r="O303" s="1"/>
  <c r="I303"/>
  <c r="H303"/>
  <c r="G303"/>
  <c r="AG302"/>
  <c r="AC302"/>
  <c r="AD302" s="1"/>
  <c r="L302"/>
  <c r="J302"/>
  <c r="K302" s="1"/>
  <c r="O302" s="1"/>
  <c r="I302"/>
  <c r="H302"/>
  <c r="G302"/>
  <c r="AG301"/>
  <c r="AC301"/>
  <c r="AD301" s="1"/>
  <c r="L301"/>
  <c r="J301"/>
  <c r="K301" s="1"/>
  <c r="O301" s="1"/>
  <c r="I301"/>
  <c r="H301"/>
  <c r="G301"/>
  <c r="AG300"/>
  <c r="AC300"/>
  <c r="AD300" s="1"/>
  <c r="L300"/>
  <c r="J300"/>
  <c r="K300" s="1"/>
  <c r="O300" s="1"/>
  <c r="I300"/>
  <c r="H300"/>
  <c r="G300"/>
  <c r="AG299"/>
  <c r="AC299"/>
  <c r="AD299" s="1"/>
  <c r="L299"/>
  <c r="J299"/>
  <c r="K299" s="1"/>
  <c r="O299" s="1"/>
  <c r="I299"/>
  <c r="H299"/>
  <c r="G299"/>
  <c r="AG298"/>
  <c r="AC298"/>
  <c r="AD298" s="1"/>
  <c r="L298"/>
  <c r="J298"/>
  <c r="K298" s="1"/>
  <c r="O298" s="1"/>
  <c r="I298"/>
  <c r="H298"/>
  <c r="G298"/>
  <c r="AG297"/>
  <c r="AC297"/>
  <c r="AD297" s="1"/>
  <c r="L297"/>
  <c r="J297"/>
  <c r="K297" s="1"/>
  <c r="O297" s="1"/>
  <c r="I297"/>
  <c r="H297"/>
  <c r="G297"/>
  <c r="AG296"/>
  <c r="AC296"/>
  <c r="AD296" s="1"/>
  <c r="L296"/>
  <c r="J296"/>
  <c r="K296" s="1"/>
  <c r="O296" s="1"/>
  <c r="I296"/>
  <c r="H296"/>
  <c r="G296"/>
  <c r="AG295"/>
  <c r="AC295"/>
  <c r="AD295" s="1"/>
  <c r="L295"/>
  <c r="J295"/>
  <c r="K295" s="1"/>
  <c r="O295" s="1"/>
  <c r="I295"/>
  <c r="H295"/>
  <c r="G295"/>
  <c r="AG294"/>
  <c r="AC294"/>
  <c r="AD294" s="1"/>
  <c r="L294"/>
  <c r="J294"/>
  <c r="K294" s="1"/>
  <c r="O294" s="1"/>
  <c r="I294"/>
  <c r="H294"/>
  <c r="G294"/>
  <c r="AG293"/>
  <c r="AC293"/>
  <c r="AD293" s="1"/>
  <c r="L293"/>
  <c r="J293"/>
  <c r="K293" s="1"/>
  <c r="O293" s="1"/>
  <c r="I293"/>
  <c r="H293"/>
  <c r="G293"/>
  <c r="AG292"/>
  <c r="AC292"/>
  <c r="AD292" s="1"/>
  <c r="L292"/>
  <c r="J292"/>
  <c r="K292" s="1"/>
  <c r="O292" s="1"/>
  <c r="I292"/>
  <c r="H292"/>
  <c r="G292"/>
  <c r="AG291"/>
  <c r="AC291"/>
  <c r="AD291" s="1"/>
  <c r="L291"/>
  <c r="J291"/>
  <c r="K291" s="1"/>
  <c r="O291" s="1"/>
  <c r="I291"/>
  <c r="H291"/>
  <c r="G291"/>
  <c r="AG290"/>
  <c r="AC290"/>
  <c r="AD290" s="1"/>
  <c r="L290"/>
  <c r="J290"/>
  <c r="K290" s="1"/>
  <c r="O290" s="1"/>
  <c r="I290"/>
  <c r="H290"/>
  <c r="G290"/>
  <c r="AG289"/>
  <c r="AC289"/>
  <c r="AD289" s="1"/>
  <c r="L289"/>
  <c r="J289"/>
  <c r="K289" s="1"/>
  <c r="O289" s="1"/>
  <c r="I289"/>
  <c r="H289"/>
  <c r="G289"/>
  <c r="AG288"/>
  <c r="AC288"/>
  <c r="AD288" s="1"/>
  <c r="L288"/>
  <c r="J288"/>
  <c r="K288" s="1"/>
  <c r="O288" s="1"/>
  <c r="I288"/>
  <c r="H288"/>
  <c r="G288"/>
  <c r="AG287"/>
  <c r="AC287"/>
  <c r="AD287" s="1"/>
  <c r="L287"/>
  <c r="J287"/>
  <c r="K287" s="1"/>
  <c r="O287" s="1"/>
  <c r="I287"/>
  <c r="H287"/>
  <c r="G287"/>
  <c r="AG286"/>
  <c r="AC286"/>
  <c r="AD286" s="1"/>
  <c r="L286"/>
  <c r="J286"/>
  <c r="K286" s="1"/>
  <c r="O286" s="1"/>
  <c r="I286"/>
  <c r="H286"/>
  <c r="G286"/>
  <c r="AG285"/>
  <c r="AC285"/>
  <c r="AD285" s="1"/>
  <c r="L285"/>
  <c r="J285"/>
  <c r="K285" s="1"/>
  <c r="O285" s="1"/>
  <c r="I285"/>
  <c r="H285"/>
  <c r="G285"/>
  <c r="AG284"/>
  <c r="AC284"/>
  <c r="AD284" s="1"/>
  <c r="L284"/>
  <c r="J284"/>
  <c r="K284" s="1"/>
  <c r="O284" s="1"/>
  <c r="I284"/>
  <c r="H284"/>
  <c r="G284"/>
  <c r="AG283"/>
  <c r="AC283"/>
  <c r="AD283" s="1"/>
  <c r="L283"/>
  <c r="J283"/>
  <c r="K283" s="1"/>
  <c r="O283" s="1"/>
  <c r="I283"/>
  <c r="H283"/>
  <c r="G283"/>
  <c r="AG282"/>
  <c r="AC282"/>
  <c r="AD282" s="1"/>
  <c r="L282"/>
  <c r="J282"/>
  <c r="K282" s="1"/>
  <c r="O282" s="1"/>
  <c r="I282"/>
  <c r="H282"/>
  <c r="G282"/>
  <c r="AG281"/>
  <c r="AC281"/>
  <c r="AD281" s="1"/>
  <c r="L281"/>
  <c r="J281"/>
  <c r="K281" s="1"/>
  <c r="I281"/>
  <c r="H281"/>
  <c r="G281"/>
  <c r="AG280"/>
  <c r="AC280"/>
  <c r="AD280" s="1"/>
  <c r="L280"/>
  <c r="J280"/>
  <c r="K280" s="1"/>
  <c r="I280"/>
  <c r="H280"/>
  <c r="G280"/>
  <c r="AG279"/>
  <c r="AC279"/>
  <c r="AD279" s="1"/>
  <c r="L279"/>
  <c r="J279"/>
  <c r="K279" s="1"/>
  <c r="I279"/>
  <c r="H279"/>
  <c r="G279"/>
  <c r="AG278"/>
  <c r="AC278"/>
  <c r="AD278" s="1"/>
  <c r="L278"/>
  <c r="J278"/>
  <c r="K278" s="1"/>
  <c r="I278"/>
  <c r="H278"/>
  <c r="G278"/>
  <c r="AG277"/>
  <c r="AC277"/>
  <c r="AD277" s="1"/>
  <c r="L277"/>
  <c r="J277"/>
  <c r="K277" s="1"/>
  <c r="O277" s="1"/>
  <c r="I277"/>
  <c r="H277"/>
  <c r="G277"/>
  <c r="AG276"/>
  <c r="AC276"/>
  <c r="AD276" s="1"/>
  <c r="L276"/>
  <c r="J276"/>
  <c r="K276" s="1"/>
  <c r="O276" s="1"/>
  <c r="I276"/>
  <c r="H276"/>
  <c r="G276"/>
  <c r="AG275"/>
  <c r="AC275"/>
  <c r="AD275" s="1"/>
  <c r="L275"/>
  <c r="J275"/>
  <c r="K275" s="1"/>
  <c r="O275" s="1"/>
  <c r="I275"/>
  <c r="H275"/>
  <c r="G275"/>
  <c r="AG274"/>
  <c r="AC274"/>
  <c r="AD274" s="1"/>
  <c r="L274"/>
  <c r="J274"/>
  <c r="K274" s="1"/>
  <c r="O274" s="1"/>
  <c r="I274"/>
  <c r="H274"/>
  <c r="G274"/>
  <c r="AG273"/>
  <c r="AC273"/>
  <c r="AD273" s="1"/>
  <c r="L273"/>
  <c r="J273"/>
  <c r="K273" s="1"/>
  <c r="O273" s="1"/>
  <c r="I273"/>
  <c r="H273"/>
  <c r="G273"/>
  <c r="AG272"/>
  <c r="AC272"/>
  <c r="AD272" s="1"/>
  <c r="L272"/>
  <c r="J272"/>
  <c r="K272" s="1"/>
  <c r="O272" s="1"/>
  <c r="I272"/>
  <c r="H272"/>
  <c r="G272"/>
  <c r="AG271"/>
  <c r="AC271"/>
  <c r="AD271" s="1"/>
  <c r="L271"/>
  <c r="J271"/>
  <c r="K271" s="1"/>
  <c r="O271" s="1"/>
  <c r="I271"/>
  <c r="H271"/>
  <c r="G271"/>
  <c r="AG270"/>
  <c r="AC270"/>
  <c r="AD270" s="1"/>
  <c r="L270"/>
  <c r="J270"/>
  <c r="K270" s="1"/>
  <c r="O270" s="1"/>
  <c r="I270"/>
  <c r="H270"/>
  <c r="G270"/>
  <c r="AG269"/>
  <c r="AC269"/>
  <c r="AD269" s="1"/>
  <c r="L269"/>
  <c r="J269"/>
  <c r="K269" s="1"/>
  <c r="O269" s="1"/>
  <c r="I269"/>
  <c r="H269"/>
  <c r="G269"/>
  <c r="AG268"/>
  <c r="AC268"/>
  <c r="AD268" s="1"/>
  <c r="L268"/>
  <c r="J268"/>
  <c r="K268" s="1"/>
  <c r="O268" s="1"/>
  <c r="I268"/>
  <c r="H268"/>
  <c r="G268"/>
  <c r="AG267"/>
  <c r="AC267"/>
  <c r="AD267" s="1"/>
  <c r="L267"/>
  <c r="J267"/>
  <c r="K267" s="1"/>
  <c r="O267" s="1"/>
  <c r="I267"/>
  <c r="H267"/>
  <c r="G267"/>
  <c r="AG266"/>
  <c r="AC266"/>
  <c r="AD266" s="1"/>
  <c r="L266"/>
  <c r="J266"/>
  <c r="K266" s="1"/>
  <c r="O266" s="1"/>
  <c r="I266"/>
  <c r="H266"/>
  <c r="G266"/>
  <c r="AG265"/>
  <c r="AC265"/>
  <c r="AD265" s="1"/>
  <c r="L265"/>
  <c r="J265"/>
  <c r="K265" s="1"/>
  <c r="O265" s="1"/>
  <c r="I265"/>
  <c r="H265"/>
  <c r="G265"/>
  <c r="AG264"/>
  <c r="AC264"/>
  <c r="AD264" s="1"/>
  <c r="L264"/>
  <c r="J264"/>
  <c r="K264" s="1"/>
  <c r="O264" s="1"/>
  <c r="I264"/>
  <c r="H264"/>
  <c r="G264"/>
  <c r="AG263"/>
  <c r="AC263"/>
  <c r="AD263" s="1"/>
  <c r="L263"/>
  <c r="J263"/>
  <c r="K263" s="1"/>
  <c r="O263" s="1"/>
  <c r="I263"/>
  <c r="H263"/>
  <c r="G263"/>
  <c r="AG262"/>
  <c r="AC262"/>
  <c r="AD262" s="1"/>
  <c r="L262"/>
  <c r="J262"/>
  <c r="K262" s="1"/>
  <c r="O262" s="1"/>
  <c r="I262"/>
  <c r="H262"/>
  <c r="G262"/>
  <c r="AG261"/>
  <c r="AC261"/>
  <c r="AD261" s="1"/>
  <c r="L261"/>
  <c r="J261"/>
  <c r="K261" s="1"/>
  <c r="O261" s="1"/>
  <c r="I261"/>
  <c r="H261"/>
  <c r="G261"/>
  <c r="AG260"/>
  <c r="AC260"/>
  <c r="AD260" s="1"/>
  <c r="L260"/>
  <c r="J260"/>
  <c r="K260" s="1"/>
  <c r="O260" s="1"/>
  <c r="I260"/>
  <c r="H260"/>
  <c r="G260"/>
  <c r="AG259"/>
  <c r="AC259"/>
  <c r="AD259" s="1"/>
  <c r="L259"/>
  <c r="J259"/>
  <c r="K259" s="1"/>
  <c r="O259" s="1"/>
  <c r="I259"/>
  <c r="H259"/>
  <c r="G259"/>
  <c r="AG258"/>
  <c r="AC258"/>
  <c r="AD258" s="1"/>
  <c r="L258"/>
  <c r="J258"/>
  <c r="K258" s="1"/>
  <c r="O258" s="1"/>
  <c r="I258"/>
  <c r="H258"/>
  <c r="G258"/>
  <c r="AG257"/>
  <c r="AC257"/>
  <c r="AD257" s="1"/>
  <c r="L257"/>
  <c r="J257"/>
  <c r="K257" s="1"/>
  <c r="O257" s="1"/>
  <c r="I257"/>
  <c r="H257"/>
  <c r="G257"/>
  <c r="AG256"/>
  <c r="AC256"/>
  <c r="AD256" s="1"/>
  <c r="L256"/>
  <c r="J256"/>
  <c r="K256" s="1"/>
  <c r="O256" s="1"/>
  <c r="I256"/>
  <c r="H256"/>
  <c r="G256"/>
  <c r="AG255"/>
  <c r="AC255"/>
  <c r="AD255" s="1"/>
  <c r="L255"/>
  <c r="J255"/>
  <c r="K255" s="1"/>
  <c r="O255" s="1"/>
  <c r="I255"/>
  <c r="H255"/>
  <c r="G255"/>
  <c r="AG254"/>
  <c r="AC254"/>
  <c r="AD254" s="1"/>
  <c r="L254"/>
  <c r="J254"/>
  <c r="K254" s="1"/>
  <c r="O254" s="1"/>
  <c r="I254"/>
  <c r="H254"/>
  <c r="G254"/>
  <c r="AG253"/>
  <c r="AC253"/>
  <c r="AD253" s="1"/>
  <c r="L253"/>
  <c r="J253"/>
  <c r="K253" s="1"/>
  <c r="O253" s="1"/>
  <c r="I253"/>
  <c r="H253"/>
  <c r="G253"/>
  <c r="AG252"/>
  <c r="AC252"/>
  <c r="AD252" s="1"/>
  <c r="L252"/>
  <c r="J252"/>
  <c r="K252" s="1"/>
  <c r="O252" s="1"/>
  <c r="I252"/>
  <c r="H252"/>
  <c r="G252"/>
  <c r="AG251"/>
  <c r="AC251"/>
  <c r="AD251" s="1"/>
  <c r="L251"/>
  <c r="J251"/>
  <c r="K251" s="1"/>
  <c r="O251" s="1"/>
  <c r="I251"/>
  <c r="H251"/>
  <c r="G251"/>
  <c r="AG250"/>
  <c r="AC250"/>
  <c r="AD250" s="1"/>
  <c r="L250"/>
  <c r="J250"/>
  <c r="K250" s="1"/>
  <c r="O250" s="1"/>
  <c r="I250"/>
  <c r="H250"/>
  <c r="G250"/>
  <c r="AG249"/>
  <c r="AC249"/>
  <c r="AD249" s="1"/>
  <c r="L249"/>
  <c r="J249"/>
  <c r="K249" s="1"/>
  <c r="O249" s="1"/>
  <c r="I249"/>
  <c r="H249"/>
  <c r="G249"/>
  <c r="AG248"/>
  <c r="AC248"/>
  <c r="AD248" s="1"/>
  <c r="L248"/>
  <c r="J248"/>
  <c r="K248" s="1"/>
  <c r="O248" s="1"/>
  <c r="I248"/>
  <c r="H248"/>
  <c r="G248"/>
  <c r="AG247"/>
  <c r="AC247"/>
  <c r="AD247" s="1"/>
  <c r="L247"/>
  <c r="J247"/>
  <c r="K247" s="1"/>
  <c r="O247" s="1"/>
  <c r="I247"/>
  <c r="H247"/>
  <c r="G247"/>
  <c r="AG246"/>
  <c r="AC246"/>
  <c r="AD246" s="1"/>
  <c r="L246"/>
  <c r="J246"/>
  <c r="K246" s="1"/>
  <c r="O246" s="1"/>
  <c r="I246"/>
  <c r="H246"/>
  <c r="G246"/>
  <c r="AG245"/>
  <c r="AC245"/>
  <c r="AD245" s="1"/>
  <c r="L245"/>
  <c r="J245"/>
  <c r="K245" s="1"/>
  <c r="O245" s="1"/>
  <c r="I245"/>
  <c r="H245"/>
  <c r="G245"/>
  <c r="AG244"/>
  <c r="AC244"/>
  <c r="AD244" s="1"/>
  <c r="L244"/>
  <c r="J244"/>
  <c r="K244" s="1"/>
  <c r="O244" s="1"/>
  <c r="I244"/>
  <c r="H244"/>
  <c r="G244"/>
  <c r="AG243"/>
  <c r="AC243"/>
  <c r="AD243" s="1"/>
  <c r="L243"/>
  <c r="J243"/>
  <c r="K243" s="1"/>
  <c r="O243" s="1"/>
  <c r="I243"/>
  <c r="H243"/>
  <c r="G243"/>
  <c r="AG242"/>
  <c r="AC242"/>
  <c r="AD242" s="1"/>
  <c r="L242"/>
  <c r="J242"/>
  <c r="K242" s="1"/>
  <c r="O242" s="1"/>
  <c r="I242"/>
  <c r="H242"/>
  <c r="G242"/>
  <c r="AG241"/>
  <c r="AC241"/>
  <c r="AD241" s="1"/>
  <c r="L241"/>
  <c r="J241"/>
  <c r="K241" s="1"/>
  <c r="O241" s="1"/>
  <c r="I241"/>
  <c r="H241"/>
  <c r="G241"/>
  <c r="AG240"/>
  <c r="AC240"/>
  <c r="AD240" s="1"/>
  <c r="L240"/>
  <c r="J240"/>
  <c r="K240" s="1"/>
  <c r="O240" s="1"/>
  <c r="I240"/>
  <c r="H240"/>
  <c r="G240"/>
  <c r="AG239"/>
  <c r="AC239"/>
  <c r="AD239" s="1"/>
  <c r="L239"/>
  <c r="J239"/>
  <c r="K239" s="1"/>
  <c r="O239" s="1"/>
  <c r="I239"/>
  <c r="H239"/>
  <c r="G239"/>
  <c r="AG238"/>
  <c r="AC238"/>
  <c r="AD238" s="1"/>
  <c r="L238"/>
  <c r="J238"/>
  <c r="K238" s="1"/>
  <c r="O238" s="1"/>
  <c r="I238"/>
  <c r="H238"/>
  <c r="G238"/>
  <c r="AG237"/>
  <c r="AC237"/>
  <c r="AD237" s="1"/>
  <c r="L237"/>
  <c r="J237"/>
  <c r="K237" s="1"/>
  <c r="O237" s="1"/>
  <c r="I237"/>
  <c r="H237"/>
  <c r="G237"/>
  <c r="AG236"/>
  <c r="AC236"/>
  <c r="AD236" s="1"/>
  <c r="L236"/>
  <c r="J236"/>
  <c r="K236" s="1"/>
  <c r="O236" s="1"/>
  <c r="I236"/>
  <c r="H236"/>
  <c r="G236"/>
  <c r="AG235"/>
  <c r="AC235"/>
  <c r="AD235" s="1"/>
  <c r="L235"/>
  <c r="J235"/>
  <c r="K235" s="1"/>
  <c r="O235" s="1"/>
  <c r="I235"/>
  <c r="H235"/>
  <c r="G235"/>
  <c r="AG234"/>
  <c r="AC234"/>
  <c r="AD234" s="1"/>
  <c r="L234"/>
  <c r="J234"/>
  <c r="K234" s="1"/>
  <c r="O234" s="1"/>
  <c r="I234"/>
  <c r="H234"/>
  <c r="G234"/>
  <c r="AG233"/>
  <c r="AC233"/>
  <c r="AD233" s="1"/>
  <c r="L233"/>
  <c r="J233"/>
  <c r="K233" s="1"/>
  <c r="O233" s="1"/>
  <c r="I233"/>
  <c r="H233"/>
  <c r="G233"/>
  <c r="AG232"/>
  <c r="AC232"/>
  <c r="AD232" s="1"/>
  <c r="L232"/>
  <c r="J232"/>
  <c r="K232" s="1"/>
  <c r="O232" s="1"/>
  <c r="I232"/>
  <c r="H232"/>
  <c r="G232"/>
  <c r="AG231"/>
  <c r="AC231"/>
  <c r="AD231" s="1"/>
  <c r="L231"/>
  <c r="J231"/>
  <c r="K231" s="1"/>
  <c r="O231" s="1"/>
  <c r="I231"/>
  <c r="H231"/>
  <c r="G231"/>
  <c r="AG230"/>
  <c r="AC230"/>
  <c r="AD230" s="1"/>
  <c r="L230"/>
  <c r="J230"/>
  <c r="K230" s="1"/>
  <c r="O230" s="1"/>
  <c r="I230"/>
  <c r="H230"/>
  <c r="G230"/>
  <c r="AG229"/>
  <c r="AC229"/>
  <c r="AD229" s="1"/>
  <c r="L229"/>
  <c r="J229"/>
  <c r="K229" s="1"/>
  <c r="O229" s="1"/>
  <c r="I229"/>
  <c r="H229"/>
  <c r="G229"/>
  <c r="AG228"/>
  <c r="AC228"/>
  <c r="AD228" s="1"/>
  <c r="L228"/>
  <c r="J228"/>
  <c r="K228" s="1"/>
  <c r="O228" s="1"/>
  <c r="I228"/>
  <c r="H228"/>
  <c r="G228"/>
  <c r="AG227"/>
  <c r="AC227"/>
  <c r="AD227" s="1"/>
  <c r="L227"/>
  <c r="J227"/>
  <c r="K227" s="1"/>
  <c r="O227" s="1"/>
  <c r="I227"/>
  <c r="H227"/>
  <c r="G227"/>
  <c r="AG226"/>
  <c r="AC226"/>
  <c r="AD226" s="1"/>
  <c r="L226"/>
  <c r="J226"/>
  <c r="K226" s="1"/>
  <c r="O226" s="1"/>
  <c r="I226"/>
  <c r="H226"/>
  <c r="G226"/>
  <c r="AG225"/>
  <c r="AC225"/>
  <c r="AD225" s="1"/>
  <c r="L225"/>
  <c r="J225"/>
  <c r="K225" s="1"/>
  <c r="O225" s="1"/>
  <c r="I225"/>
  <c r="H225"/>
  <c r="G225"/>
  <c r="AG224"/>
  <c r="AC224"/>
  <c r="AD224" s="1"/>
  <c r="L224"/>
  <c r="J224"/>
  <c r="K224" s="1"/>
  <c r="O224" s="1"/>
  <c r="I224"/>
  <c r="H224"/>
  <c r="G224"/>
  <c r="AG223"/>
  <c r="AC223"/>
  <c r="AD223" s="1"/>
  <c r="L223"/>
  <c r="J223"/>
  <c r="K223" s="1"/>
  <c r="O223" s="1"/>
  <c r="I223"/>
  <c r="H223"/>
  <c r="G223"/>
  <c r="AG222"/>
  <c r="AC222"/>
  <c r="AD222" s="1"/>
  <c r="L222"/>
  <c r="J222"/>
  <c r="K222" s="1"/>
  <c r="O222" s="1"/>
  <c r="I222"/>
  <c r="H222"/>
  <c r="G222"/>
  <c r="AG221"/>
  <c r="AC221"/>
  <c r="AD221" s="1"/>
  <c r="L221"/>
  <c r="J221"/>
  <c r="K221" s="1"/>
  <c r="O221" s="1"/>
  <c r="I221"/>
  <c r="H221"/>
  <c r="G221"/>
  <c r="AG220"/>
  <c r="AC220"/>
  <c r="AD220" s="1"/>
  <c r="L220"/>
  <c r="J220"/>
  <c r="K220" s="1"/>
  <c r="O220" s="1"/>
  <c r="I220"/>
  <c r="H220"/>
  <c r="G220"/>
  <c r="AG219"/>
  <c r="AC219"/>
  <c r="AD219" s="1"/>
  <c r="L219"/>
  <c r="J219"/>
  <c r="K219" s="1"/>
  <c r="O219" s="1"/>
  <c r="I219"/>
  <c r="H219"/>
  <c r="G219"/>
  <c r="AG218"/>
  <c r="AC218"/>
  <c r="AD218" s="1"/>
  <c r="L218"/>
  <c r="J218"/>
  <c r="K218" s="1"/>
  <c r="O218" s="1"/>
  <c r="I218"/>
  <c r="H218"/>
  <c r="G218"/>
  <c r="AG217"/>
  <c r="AC217"/>
  <c r="AD217" s="1"/>
  <c r="L217"/>
  <c r="J217"/>
  <c r="K217" s="1"/>
  <c r="O217" s="1"/>
  <c r="I217"/>
  <c r="H217"/>
  <c r="G217"/>
  <c r="AG216"/>
  <c r="AC216"/>
  <c r="AD216" s="1"/>
  <c r="L216"/>
  <c r="J216"/>
  <c r="K216" s="1"/>
  <c r="O216" s="1"/>
  <c r="I216"/>
  <c r="H216"/>
  <c r="G216"/>
  <c r="AG215"/>
  <c r="AC215"/>
  <c r="AD215" s="1"/>
  <c r="L215"/>
  <c r="J215"/>
  <c r="K215" s="1"/>
  <c r="O215" s="1"/>
  <c r="I215"/>
  <c r="H215"/>
  <c r="G215"/>
  <c r="AG214"/>
  <c r="AC214"/>
  <c r="AD214" s="1"/>
  <c r="L214"/>
  <c r="J214"/>
  <c r="K214" s="1"/>
  <c r="O214" s="1"/>
  <c r="I214"/>
  <c r="H214"/>
  <c r="G214"/>
  <c r="AG213"/>
  <c r="AC213"/>
  <c r="AD213" s="1"/>
  <c r="L213"/>
  <c r="J213"/>
  <c r="K213" s="1"/>
  <c r="O213" s="1"/>
  <c r="I213"/>
  <c r="H213"/>
  <c r="G213"/>
  <c r="AG212"/>
  <c r="AC212"/>
  <c r="AD212" s="1"/>
  <c r="L212"/>
  <c r="J212"/>
  <c r="K212" s="1"/>
  <c r="O212" s="1"/>
  <c r="I212"/>
  <c r="H212"/>
  <c r="G212"/>
  <c r="AG211"/>
  <c r="AC211"/>
  <c r="AD211" s="1"/>
  <c r="L211"/>
  <c r="J211"/>
  <c r="K211" s="1"/>
  <c r="O211" s="1"/>
  <c r="I211"/>
  <c r="H211"/>
  <c r="G211"/>
  <c r="AG210"/>
  <c r="AC210"/>
  <c r="AD210" s="1"/>
  <c r="L210"/>
  <c r="J210"/>
  <c r="K210" s="1"/>
  <c r="O210" s="1"/>
  <c r="I210"/>
  <c r="H210"/>
  <c r="G210"/>
  <c r="AG209"/>
  <c r="AC209"/>
  <c r="AD209" s="1"/>
  <c r="L209"/>
  <c r="J209"/>
  <c r="K209" s="1"/>
  <c r="O209" s="1"/>
  <c r="I209"/>
  <c r="H209"/>
  <c r="G209"/>
  <c r="AG208"/>
  <c r="AC208"/>
  <c r="AD208" s="1"/>
  <c r="L208"/>
  <c r="J208"/>
  <c r="K208" s="1"/>
  <c r="O208" s="1"/>
  <c r="I208"/>
  <c r="H208"/>
  <c r="G208"/>
  <c r="AG207"/>
  <c r="AC207"/>
  <c r="AD207" s="1"/>
  <c r="L207"/>
  <c r="J207"/>
  <c r="K207" s="1"/>
  <c r="O207" s="1"/>
  <c r="I207"/>
  <c r="H207"/>
  <c r="G207"/>
  <c r="AG206"/>
  <c r="AC206"/>
  <c r="AD206" s="1"/>
  <c r="L206"/>
  <c r="J206"/>
  <c r="K206" s="1"/>
  <c r="O206" s="1"/>
  <c r="I206"/>
  <c r="H206"/>
  <c r="G206"/>
  <c r="AG205"/>
  <c r="AC205"/>
  <c r="AD205" s="1"/>
  <c r="L205"/>
  <c r="J205"/>
  <c r="K205" s="1"/>
  <c r="O205" s="1"/>
  <c r="I205"/>
  <c r="H205"/>
  <c r="G205"/>
  <c r="AG204"/>
  <c r="AC204"/>
  <c r="AD204" s="1"/>
  <c r="L204"/>
  <c r="J204"/>
  <c r="K204" s="1"/>
  <c r="O204" s="1"/>
  <c r="I204"/>
  <c r="H204"/>
  <c r="G204"/>
  <c r="AG203"/>
  <c r="AC203"/>
  <c r="AD203" s="1"/>
  <c r="L203"/>
  <c r="J203"/>
  <c r="K203" s="1"/>
  <c r="O203" s="1"/>
  <c r="I203"/>
  <c r="H203"/>
  <c r="G203"/>
  <c r="AG202"/>
  <c r="AC202"/>
  <c r="AD202" s="1"/>
  <c r="L202"/>
  <c r="J202"/>
  <c r="K202" s="1"/>
  <c r="O202" s="1"/>
  <c r="I202"/>
  <c r="H202"/>
  <c r="G202"/>
  <c r="AG201"/>
  <c r="AC201"/>
  <c r="AD201" s="1"/>
  <c r="L201"/>
  <c r="J201"/>
  <c r="K201" s="1"/>
  <c r="O201" s="1"/>
  <c r="I201"/>
  <c r="H201"/>
  <c r="G201"/>
  <c r="AG200"/>
  <c r="AC200"/>
  <c r="AD200" s="1"/>
  <c r="L200"/>
  <c r="J200"/>
  <c r="K200" s="1"/>
  <c r="O200" s="1"/>
  <c r="I200"/>
  <c r="H200"/>
  <c r="G200"/>
  <c r="AG199"/>
  <c r="AC199"/>
  <c r="AD199" s="1"/>
  <c r="L199"/>
  <c r="J199"/>
  <c r="K199" s="1"/>
  <c r="O199" s="1"/>
  <c r="I199"/>
  <c r="H199"/>
  <c r="G199"/>
  <c r="AG198"/>
  <c r="AC198"/>
  <c r="AD198" s="1"/>
  <c r="L198"/>
  <c r="J198"/>
  <c r="K198" s="1"/>
  <c r="O198" s="1"/>
  <c r="I198"/>
  <c r="H198"/>
  <c r="G198"/>
  <c r="AG197"/>
  <c r="AC197"/>
  <c r="AD197" s="1"/>
  <c r="L197"/>
  <c r="J197"/>
  <c r="K197" s="1"/>
  <c r="O197" s="1"/>
  <c r="I197"/>
  <c r="H197"/>
  <c r="G197"/>
  <c r="AG196"/>
  <c r="AC196"/>
  <c r="AD196" s="1"/>
  <c r="L196"/>
  <c r="J196"/>
  <c r="K196" s="1"/>
  <c r="O196" s="1"/>
  <c r="I196"/>
  <c r="H196"/>
  <c r="G196"/>
  <c r="AG195"/>
  <c r="AC195"/>
  <c r="AD195" s="1"/>
  <c r="L195"/>
  <c r="J195"/>
  <c r="K195" s="1"/>
  <c r="O195" s="1"/>
  <c r="I195"/>
  <c r="H195"/>
  <c r="G195"/>
  <c r="AG194"/>
  <c r="AC194"/>
  <c r="AD194" s="1"/>
  <c r="L194"/>
  <c r="J194"/>
  <c r="K194" s="1"/>
  <c r="O194" s="1"/>
  <c r="I194"/>
  <c r="H194"/>
  <c r="G194"/>
  <c r="AG193"/>
  <c r="AC193"/>
  <c r="AD193" s="1"/>
  <c r="L193"/>
  <c r="J193"/>
  <c r="K193" s="1"/>
  <c r="O193" s="1"/>
  <c r="I193"/>
  <c r="H193"/>
  <c r="G193"/>
  <c r="AG192"/>
  <c r="AC192"/>
  <c r="AD192" s="1"/>
  <c r="L192"/>
  <c r="J192"/>
  <c r="K192" s="1"/>
  <c r="O192" s="1"/>
  <c r="I192"/>
  <c r="H192"/>
  <c r="G192"/>
  <c r="AG191"/>
  <c r="AC191"/>
  <c r="AD191" s="1"/>
  <c r="L191"/>
  <c r="J191"/>
  <c r="K191" s="1"/>
  <c r="O191" s="1"/>
  <c r="I191"/>
  <c r="H191"/>
  <c r="G191"/>
  <c r="AG190"/>
  <c r="AC190"/>
  <c r="AD190" s="1"/>
  <c r="L190"/>
  <c r="J190"/>
  <c r="K190" s="1"/>
  <c r="O190" s="1"/>
  <c r="I190"/>
  <c r="H190"/>
  <c r="G190"/>
  <c r="AG189"/>
  <c r="AC189"/>
  <c r="AD189" s="1"/>
  <c r="L189"/>
  <c r="J189"/>
  <c r="K189" s="1"/>
  <c r="O189" s="1"/>
  <c r="I189"/>
  <c r="H189"/>
  <c r="G189"/>
  <c r="AG188"/>
  <c r="AC188"/>
  <c r="AD188" s="1"/>
  <c r="L188"/>
  <c r="J188"/>
  <c r="K188" s="1"/>
  <c r="O188" s="1"/>
  <c r="I188"/>
  <c r="H188"/>
  <c r="G188"/>
  <c r="AG187"/>
  <c r="AC187"/>
  <c r="AD187" s="1"/>
  <c r="L187"/>
  <c r="J187"/>
  <c r="K187" s="1"/>
  <c r="O187" s="1"/>
  <c r="I187"/>
  <c r="H187"/>
  <c r="G187"/>
  <c r="AG186"/>
  <c r="AC186"/>
  <c r="AD186" s="1"/>
  <c r="L186"/>
  <c r="J186"/>
  <c r="K186" s="1"/>
  <c r="O186" s="1"/>
  <c r="I186"/>
  <c r="H186"/>
  <c r="G186"/>
  <c r="AG185"/>
  <c r="AC185"/>
  <c r="AD185" s="1"/>
  <c r="L185"/>
  <c r="J185"/>
  <c r="K185" s="1"/>
  <c r="O185" s="1"/>
  <c r="I185"/>
  <c r="H185"/>
  <c r="G185"/>
  <c r="AG184"/>
  <c r="AC184"/>
  <c r="AD184" s="1"/>
  <c r="L184"/>
  <c r="J184"/>
  <c r="K184" s="1"/>
  <c r="O184" s="1"/>
  <c r="I184"/>
  <c r="H184"/>
  <c r="G184"/>
  <c r="AG183"/>
  <c r="AC183"/>
  <c r="AD183" s="1"/>
  <c r="L183"/>
  <c r="J183"/>
  <c r="K183" s="1"/>
  <c r="O183" s="1"/>
  <c r="I183"/>
  <c r="H183"/>
  <c r="G183"/>
  <c r="AG182"/>
  <c r="AC182"/>
  <c r="AD182" s="1"/>
  <c r="L182"/>
  <c r="J182"/>
  <c r="K182" s="1"/>
  <c r="O182" s="1"/>
  <c r="I182"/>
  <c r="H182"/>
  <c r="G182"/>
  <c r="AG181"/>
  <c r="AC181"/>
  <c r="AD181" s="1"/>
  <c r="L181"/>
  <c r="J181"/>
  <c r="K181" s="1"/>
  <c r="O181" s="1"/>
  <c r="I181"/>
  <c r="H181"/>
  <c r="G181"/>
  <c r="AG180"/>
  <c r="AC180"/>
  <c r="AD180" s="1"/>
  <c r="L180"/>
  <c r="J180"/>
  <c r="K180" s="1"/>
  <c r="O180" s="1"/>
  <c r="I180"/>
  <c r="H180"/>
  <c r="G180"/>
  <c r="AG179"/>
  <c r="AC179"/>
  <c r="AD179" s="1"/>
  <c r="L179"/>
  <c r="J179"/>
  <c r="K179" s="1"/>
  <c r="I179"/>
  <c r="H179"/>
  <c r="G179"/>
  <c r="AG178"/>
  <c r="AD178"/>
  <c r="AC178"/>
  <c r="L178"/>
  <c r="J178"/>
  <c r="K178" s="1"/>
  <c r="I178"/>
  <c r="H178"/>
  <c r="G178"/>
  <c r="AG177"/>
  <c r="AD177"/>
  <c r="AC177"/>
  <c r="L177"/>
  <c r="J177"/>
  <c r="K177" s="1"/>
  <c r="I177"/>
  <c r="H177"/>
  <c r="G177"/>
  <c r="AG176"/>
  <c r="AD176"/>
  <c r="AC176"/>
  <c r="L176"/>
  <c r="J176"/>
  <c r="K176" s="1"/>
  <c r="I176"/>
  <c r="H176"/>
  <c r="G176"/>
  <c r="AG175"/>
  <c r="AD175"/>
  <c r="AC175"/>
  <c r="L175"/>
  <c r="J175"/>
  <c r="K175" s="1"/>
  <c r="I175"/>
  <c r="H175"/>
  <c r="G175"/>
  <c r="AG174"/>
  <c r="AD174"/>
  <c r="AC174"/>
  <c r="L174"/>
  <c r="J174"/>
  <c r="K174" s="1"/>
  <c r="I174"/>
  <c r="H174"/>
  <c r="G174"/>
  <c r="AG173"/>
  <c r="AC173"/>
  <c r="AD173" s="1"/>
  <c r="L173"/>
  <c r="J173"/>
  <c r="K173" s="1"/>
  <c r="O173" s="1"/>
  <c r="I173"/>
  <c r="H173"/>
  <c r="G173"/>
  <c r="AG172"/>
  <c r="AC172"/>
  <c r="AD172" s="1"/>
  <c r="L172"/>
  <c r="J172"/>
  <c r="K172" s="1"/>
  <c r="O172" s="1"/>
  <c r="I172"/>
  <c r="H172"/>
  <c r="G172"/>
  <c r="AG171"/>
  <c r="AC171"/>
  <c r="AD171" s="1"/>
  <c r="L171"/>
  <c r="J171"/>
  <c r="K171" s="1"/>
  <c r="O171" s="1"/>
  <c r="I171"/>
  <c r="H171"/>
  <c r="G171"/>
  <c r="AG170"/>
  <c r="AC170"/>
  <c r="AD170" s="1"/>
  <c r="L170"/>
  <c r="J170"/>
  <c r="K170" s="1"/>
  <c r="O170" s="1"/>
  <c r="I170"/>
  <c r="H170"/>
  <c r="G170"/>
  <c r="AG169"/>
  <c r="AC169"/>
  <c r="AD169" s="1"/>
  <c r="L169"/>
  <c r="J169"/>
  <c r="K169" s="1"/>
  <c r="O169" s="1"/>
  <c r="I169"/>
  <c r="H169"/>
  <c r="G169"/>
  <c r="AG168"/>
  <c r="AC168"/>
  <c r="AD168" s="1"/>
  <c r="L168"/>
  <c r="J168"/>
  <c r="K168" s="1"/>
  <c r="O168" s="1"/>
  <c r="I168"/>
  <c r="H168"/>
  <c r="G168"/>
  <c r="AG167"/>
  <c r="AC167"/>
  <c r="AD167" s="1"/>
  <c r="L167"/>
  <c r="J167"/>
  <c r="K167" s="1"/>
  <c r="O167" s="1"/>
  <c r="I167"/>
  <c r="H167"/>
  <c r="G167"/>
  <c r="AG166"/>
  <c r="AC166"/>
  <c r="AD166" s="1"/>
  <c r="L166"/>
  <c r="J166"/>
  <c r="K166" s="1"/>
  <c r="O166" s="1"/>
  <c r="I166"/>
  <c r="H166"/>
  <c r="G166"/>
  <c r="AG165"/>
  <c r="AC165"/>
  <c r="AD165" s="1"/>
  <c r="L165"/>
  <c r="J165"/>
  <c r="K165" s="1"/>
  <c r="O165" s="1"/>
  <c r="I165"/>
  <c r="H165"/>
  <c r="G165"/>
  <c r="AG164"/>
  <c r="AC164"/>
  <c r="AD164" s="1"/>
  <c r="L164"/>
  <c r="J164"/>
  <c r="K164" s="1"/>
  <c r="O164" s="1"/>
  <c r="I164"/>
  <c r="H164"/>
  <c r="G164"/>
  <c r="AG163"/>
  <c r="AC163"/>
  <c r="AD163" s="1"/>
  <c r="L163"/>
  <c r="J163"/>
  <c r="K163" s="1"/>
  <c r="O163" s="1"/>
  <c r="I163"/>
  <c r="H163"/>
  <c r="G163"/>
  <c r="AG162"/>
  <c r="AC162"/>
  <c r="AD162" s="1"/>
  <c r="L162"/>
  <c r="J162"/>
  <c r="K162" s="1"/>
  <c r="O162" s="1"/>
  <c r="I162"/>
  <c r="H162"/>
  <c r="G162"/>
  <c r="AG161"/>
  <c r="AC161"/>
  <c r="AD161" s="1"/>
  <c r="L161"/>
  <c r="J161"/>
  <c r="K161" s="1"/>
  <c r="O161" s="1"/>
  <c r="I161"/>
  <c r="H161"/>
  <c r="G161"/>
  <c r="AG160"/>
  <c r="AC160"/>
  <c r="AD160" s="1"/>
  <c r="L160"/>
  <c r="J160"/>
  <c r="K160" s="1"/>
  <c r="O160" s="1"/>
  <c r="I160"/>
  <c r="H160"/>
  <c r="G160"/>
  <c r="AG159"/>
  <c r="AC159"/>
  <c r="AD159" s="1"/>
  <c r="L159"/>
  <c r="J159"/>
  <c r="K159" s="1"/>
  <c r="O159" s="1"/>
  <c r="I159"/>
  <c r="H159"/>
  <c r="G159"/>
  <c r="AG158"/>
  <c r="AC158"/>
  <c r="AD158" s="1"/>
  <c r="L158"/>
  <c r="J158"/>
  <c r="K158" s="1"/>
  <c r="O158" s="1"/>
  <c r="I158"/>
  <c r="H158"/>
  <c r="G158"/>
  <c r="AG157"/>
  <c r="AC157"/>
  <c r="AD157" s="1"/>
  <c r="L157"/>
  <c r="J157"/>
  <c r="K157" s="1"/>
  <c r="O157" s="1"/>
  <c r="I157"/>
  <c r="H157"/>
  <c r="G157"/>
  <c r="AG156"/>
  <c r="AC156"/>
  <c r="AD156" s="1"/>
  <c r="L156"/>
  <c r="J156"/>
  <c r="K156" s="1"/>
  <c r="O156" s="1"/>
  <c r="I156"/>
  <c r="H156"/>
  <c r="G156"/>
  <c r="AG155"/>
  <c r="AC155"/>
  <c r="AD155" s="1"/>
  <c r="L155"/>
  <c r="J155"/>
  <c r="K155" s="1"/>
  <c r="O155" s="1"/>
  <c r="I155"/>
  <c r="H155"/>
  <c r="G155"/>
  <c r="AG154"/>
  <c r="AC154"/>
  <c r="AD154" s="1"/>
  <c r="L154"/>
  <c r="J154"/>
  <c r="K154" s="1"/>
  <c r="O154" s="1"/>
  <c r="I154"/>
  <c r="H154"/>
  <c r="G154"/>
  <c r="AG153"/>
  <c r="AC153"/>
  <c r="AD153" s="1"/>
  <c r="L153"/>
  <c r="J153"/>
  <c r="K153" s="1"/>
  <c r="O153" s="1"/>
  <c r="P153" s="1"/>
  <c r="I153"/>
  <c r="H153"/>
  <c r="G153"/>
  <c r="AG152"/>
  <c r="AC152"/>
  <c r="AD152" s="1"/>
  <c r="L152"/>
  <c r="J152"/>
  <c r="K152" s="1"/>
  <c r="O152" s="1"/>
  <c r="P152" s="1"/>
  <c r="I152"/>
  <c r="H152"/>
  <c r="G152"/>
  <c r="AG151"/>
  <c r="AC151"/>
  <c r="AD151" s="1"/>
  <c r="L151"/>
  <c r="J151"/>
  <c r="K151" s="1"/>
  <c r="I151"/>
  <c r="H151"/>
  <c r="G151"/>
  <c r="AG150"/>
  <c r="AC150"/>
  <c r="AD150" s="1"/>
  <c r="L150"/>
  <c r="J150"/>
  <c r="K150" s="1"/>
  <c r="I150"/>
  <c r="H150"/>
  <c r="G150"/>
  <c r="AG149"/>
  <c r="AC149"/>
  <c r="AD149" s="1"/>
  <c r="L149"/>
  <c r="J149"/>
  <c r="K149" s="1"/>
  <c r="I149"/>
  <c r="H149"/>
  <c r="G149"/>
  <c r="AG148"/>
  <c r="AC148"/>
  <c r="AD148" s="1"/>
  <c r="L148"/>
  <c r="J148"/>
  <c r="K148" s="1"/>
  <c r="I148"/>
  <c r="H148"/>
  <c r="G148"/>
  <c r="AG147"/>
  <c r="AC147"/>
  <c r="AD147" s="1"/>
  <c r="L147"/>
  <c r="J147"/>
  <c r="K147" s="1"/>
  <c r="O147" s="1"/>
  <c r="I147"/>
  <c r="H147"/>
  <c r="G147"/>
  <c r="AG146"/>
  <c r="AC146"/>
  <c r="AD146" s="1"/>
  <c r="L146"/>
  <c r="J146"/>
  <c r="K146" s="1"/>
  <c r="O146" s="1"/>
  <c r="I146"/>
  <c r="H146"/>
  <c r="G146"/>
  <c r="AG145"/>
  <c r="AC145"/>
  <c r="AD145" s="1"/>
  <c r="L145"/>
  <c r="J145"/>
  <c r="K145" s="1"/>
  <c r="I145"/>
  <c r="H145"/>
  <c r="G145"/>
  <c r="AG144"/>
  <c r="AC144"/>
  <c r="AD144" s="1"/>
  <c r="L144"/>
  <c r="J144"/>
  <c r="K144" s="1"/>
  <c r="O144" s="1"/>
  <c r="I144"/>
  <c r="H144"/>
  <c r="G144"/>
  <c r="AG143"/>
  <c r="AC143"/>
  <c r="AD143" s="1"/>
  <c r="L143"/>
  <c r="J143"/>
  <c r="K143" s="1"/>
  <c r="I143"/>
  <c r="H143"/>
  <c r="G143"/>
  <c r="AG142"/>
  <c r="AC142"/>
  <c r="AD142" s="1"/>
  <c r="L142"/>
  <c r="J142"/>
  <c r="K142" s="1"/>
  <c r="O142" s="1"/>
  <c r="I142"/>
  <c r="H142"/>
  <c r="G142"/>
  <c r="AG141"/>
  <c r="AC141"/>
  <c r="AD141" s="1"/>
  <c r="L141"/>
  <c r="J141"/>
  <c r="K141" s="1"/>
  <c r="I141"/>
  <c r="H141"/>
  <c r="G141"/>
  <c r="AG140"/>
  <c r="AC140"/>
  <c r="AD140" s="1"/>
  <c r="L140"/>
  <c r="J140"/>
  <c r="K140" s="1"/>
  <c r="O140" s="1"/>
  <c r="I140"/>
  <c r="H140"/>
  <c r="G140"/>
  <c r="AG139"/>
  <c r="AC139"/>
  <c r="AD139" s="1"/>
  <c r="L139"/>
  <c r="J139"/>
  <c r="K139" s="1"/>
  <c r="I139"/>
  <c r="H139"/>
  <c r="G139"/>
  <c r="AG138"/>
  <c r="AC138"/>
  <c r="AD138" s="1"/>
  <c r="L138"/>
  <c r="J138"/>
  <c r="K138" s="1"/>
  <c r="O138" s="1"/>
  <c r="I138"/>
  <c r="H138"/>
  <c r="G138"/>
  <c r="AG137"/>
  <c r="AC137"/>
  <c r="AD137" s="1"/>
  <c r="L137"/>
  <c r="J137"/>
  <c r="K137" s="1"/>
  <c r="I137"/>
  <c r="H137"/>
  <c r="G137"/>
  <c r="AG136"/>
  <c r="AC136"/>
  <c r="AD136" s="1"/>
  <c r="L136"/>
  <c r="J136"/>
  <c r="K136" s="1"/>
  <c r="O136" s="1"/>
  <c r="I136"/>
  <c r="H136"/>
  <c r="G136"/>
  <c r="AG135"/>
  <c r="AC135"/>
  <c r="AD135" s="1"/>
  <c r="L135"/>
  <c r="J135"/>
  <c r="K135" s="1"/>
  <c r="I135"/>
  <c r="H135"/>
  <c r="G135"/>
  <c r="AG134"/>
  <c r="AC134"/>
  <c r="AD134" s="1"/>
  <c r="L134"/>
  <c r="J134"/>
  <c r="K134" s="1"/>
  <c r="O134" s="1"/>
  <c r="I134"/>
  <c r="H134"/>
  <c r="G134"/>
  <c r="AG133"/>
  <c r="AC133"/>
  <c r="AD133" s="1"/>
  <c r="L133"/>
  <c r="J133"/>
  <c r="K133" s="1"/>
  <c r="I133"/>
  <c r="H133"/>
  <c r="G133"/>
  <c r="AG132"/>
  <c r="AC132"/>
  <c r="AD132" s="1"/>
  <c r="L132"/>
  <c r="J132"/>
  <c r="K132" s="1"/>
  <c r="O132" s="1"/>
  <c r="I132"/>
  <c r="H132"/>
  <c r="G132"/>
  <c r="AG131"/>
  <c r="AC131"/>
  <c r="AD131" s="1"/>
  <c r="L131"/>
  <c r="J131"/>
  <c r="K131" s="1"/>
  <c r="I131"/>
  <c r="H131"/>
  <c r="G131"/>
  <c r="AG130"/>
  <c r="AC130"/>
  <c r="AD130" s="1"/>
  <c r="L130"/>
  <c r="J130"/>
  <c r="K130" s="1"/>
  <c r="O130" s="1"/>
  <c r="I130"/>
  <c r="H130"/>
  <c r="G130"/>
  <c r="AG129"/>
  <c r="AC129"/>
  <c r="AD129" s="1"/>
  <c r="L129"/>
  <c r="J129"/>
  <c r="K129" s="1"/>
  <c r="I129"/>
  <c r="H129"/>
  <c r="G129"/>
  <c r="AG128"/>
  <c r="AC128"/>
  <c r="AD128" s="1"/>
  <c r="L128"/>
  <c r="J128"/>
  <c r="K128" s="1"/>
  <c r="I128"/>
  <c r="H128"/>
  <c r="G128"/>
  <c r="AG127"/>
  <c r="AC127"/>
  <c r="AD127" s="1"/>
  <c r="L127"/>
  <c r="J127"/>
  <c r="K127" s="1"/>
  <c r="O127" s="1"/>
  <c r="P127" s="1"/>
  <c r="I127"/>
  <c r="H127"/>
  <c r="G127"/>
  <c r="AG126"/>
  <c r="AC126"/>
  <c r="AD126" s="1"/>
  <c r="L126"/>
  <c r="J126"/>
  <c r="K126" s="1"/>
  <c r="I126"/>
  <c r="H126"/>
  <c r="G126"/>
  <c r="AG125"/>
  <c r="AC125"/>
  <c r="AD125" s="1"/>
  <c r="L125"/>
  <c r="J125"/>
  <c r="K125" s="1"/>
  <c r="O125" s="1"/>
  <c r="P125" s="1"/>
  <c r="I125"/>
  <c r="H125"/>
  <c r="G125"/>
  <c r="AG124"/>
  <c r="AC124"/>
  <c r="AD124" s="1"/>
  <c r="L124"/>
  <c r="J124"/>
  <c r="K124" s="1"/>
  <c r="I124"/>
  <c r="H124"/>
  <c r="G124"/>
  <c r="AG123"/>
  <c r="AC123"/>
  <c r="AD123" s="1"/>
  <c r="L123"/>
  <c r="J123"/>
  <c r="K123" s="1"/>
  <c r="O123" s="1"/>
  <c r="P123" s="1"/>
  <c r="I123"/>
  <c r="H123"/>
  <c r="G123"/>
  <c r="AG122"/>
  <c r="AC122"/>
  <c r="AD122" s="1"/>
  <c r="L122"/>
  <c r="J122"/>
  <c r="K122" s="1"/>
  <c r="I122"/>
  <c r="H122"/>
  <c r="G122"/>
  <c r="AG121"/>
  <c r="AC121"/>
  <c r="AD121" s="1"/>
  <c r="L121"/>
  <c r="J121"/>
  <c r="K121" s="1"/>
  <c r="O121" s="1"/>
  <c r="P121" s="1"/>
  <c r="I121"/>
  <c r="H121"/>
  <c r="G121"/>
  <c r="AG120"/>
  <c r="AC120"/>
  <c r="AD120" s="1"/>
  <c r="L120"/>
  <c r="J120"/>
  <c r="K120" s="1"/>
  <c r="I120"/>
  <c r="H120"/>
  <c r="G120"/>
  <c r="AG119"/>
  <c r="AC119"/>
  <c r="AD119" s="1"/>
  <c r="L119"/>
  <c r="J119"/>
  <c r="K119" s="1"/>
  <c r="O119" s="1"/>
  <c r="P119" s="1"/>
  <c r="I119"/>
  <c r="H119"/>
  <c r="G119"/>
  <c r="AG118"/>
  <c r="AC118"/>
  <c r="AD118" s="1"/>
  <c r="L118"/>
  <c r="J118"/>
  <c r="K118" s="1"/>
  <c r="I118"/>
  <c r="H118"/>
  <c r="G118"/>
  <c r="AG117"/>
  <c r="AC117"/>
  <c r="AD117" s="1"/>
  <c r="L117"/>
  <c r="J117"/>
  <c r="K117" s="1"/>
  <c r="I117"/>
  <c r="H117"/>
  <c r="G117"/>
  <c r="AG116"/>
  <c r="AC116"/>
  <c r="AD116" s="1"/>
  <c r="L116"/>
  <c r="J116"/>
  <c r="K116" s="1"/>
  <c r="I116"/>
  <c r="H116"/>
  <c r="G116"/>
  <c r="AG115"/>
  <c r="AC115"/>
  <c r="AD115" s="1"/>
  <c r="L115"/>
  <c r="J115"/>
  <c r="K115" s="1"/>
  <c r="I115"/>
  <c r="H115"/>
  <c r="G115"/>
  <c r="AG114"/>
  <c r="AC114"/>
  <c r="AD114" s="1"/>
  <c r="L114"/>
  <c r="J114"/>
  <c r="K114" s="1"/>
  <c r="I114"/>
  <c r="H114"/>
  <c r="G114"/>
  <c r="AG113"/>
  <c r="AC113"/>
  <c r="AD113" s="1"/>
  <c r="L113"/>
  <c r="J113"/>
  <c r="K113" s="1"/>
  <c r="I113"/>
  <c r="H113"/>
  <c r="G113"/>
  <c r="AG112"/>
  <c r="AC112"/>
  <c r="AD112" s="1"/>
  <c r="L112"/>
  <c r="J112"/>
  <c r="K112" s="1"/>
  <c r="I112"/>
  <c r="H112"/>
  <c r="G112"/>
  <c r="AG111"/>
  <c r="AC111"/>
  <c r="AD111" s="1"/>
  <c r="L111"/>
  <c r="J111"/>
  <c r="K111" s="1"/>
  <c r="I111"/>
  <c r="H111"/>
  <c r="G111"/>
  <c r="AG110"/>
  <c r="AC110"/>
  <c r="AD110" s="1"/>
  <c r="L110"/>
  <c r="J110"/>
  <c r="K110" s="1"/>
  <c r="I110"/>
  <c r="H110"/>
  <c r="G110"/>
  <c r="AG109"/>
  <c r="AC109"/>
  <c r="AD109" s="1"/>
  <c r="L109"/>
  <c r="J109"/>
  <c r="K109" s="1"/>
  <c r="I109"/>
  <c r="H109"/>
  <c r="G109"/>
  <c r="AG108"/>
  <c r="AC108"/>
  <c r="AD108" s="1"/>
  <c r="L108"/>
  <c r="J108"/>
  <c r="K108" s="1"/>
  <c r="O108" s="1"/>
  <c r="I108"/>
  <c r="H108"/>
  <c r="G108"/>
  <c r="AG107"/>
  <c r="AC107"/>
  <c r="AD107" s="1"/>
  <c r="L107"/>
  <c r="J107"/>
  <c r="K107" s="1"/>
  <c r="O107" s="1"/>
  <c r="I107"/>
  <c r="H107"/>
  <c r="G107"/>
  <c r="AG106"/>
  <c r="AC106"/>
  <c r="AD106" s="1"/>
  <c r="L106"/>
  <c r="J106"/>
  <c r="K106" s="1"/>
  <c r="O106" s="1"/>
  <c r="I106"/>
  <c r="H106"/>
  <c r="G106"/>
  <c r="AG105"/>
  <c r="AC105"/>
  <c r="AD105" s="1"/>
  <c r="L105"/>
  <c r="J105"/>
  <c r="K105" s="1"/>
  <c r="O105" s="1"/>
  <c r="I105"/>
  <c r="H105"/>
  <c r="G105"/>
  <c r="AG104"/>
  <c r="AC104"/>
  <c r="AD104" s="1"/>
  <c r="L104"/>
  <c r="J104"/>
  <c r="K104" s="1"/>
  <c r="O104" s="1"/>
  <c r="I104"/>
  <c r="H104"/>
  <c r="G104"/>
  <c r="AG103"/>
  <c r="AC103"/>
  <c r="AD103" s="1"/>
  <c r="L103"/>
  <c r="J103"/>
  <c r="K103" s="1"/>
  <c r="O103" s="1"/>
  <c r="I103"/>
  <c r="H103"/>
  <c r="G103"/>
  <c r="AG102"/>
  <c r="AC102"/>
  <c r="AD102" s="1"/>
  <c r="L102"/>
  <c r="J102"/>
  <c r="K102" s="1"/>
  <c r="O102" s="1"/>
  <c r="I102"/>
  <c r="H102"/>
  <c r="G102"/>
  <c r="AG101"/>
  <c r="AC101"/>
  <c r="AD101" s="1"/>
  <c r="L101"/>
  <c r="J101"/>
  <c r="K101" s="1"/>
  <c r="O101" s="1"/>
  <c r="I101"/>
  <c r="H101"/>
  <c r="G101"/>
  <c r="AG100"/>
  <c r="AC100"/>
  <c r="AD100" s="1"/>
  <c r="L100"/>
  <c r="J100"/>
  <c r="K100" s="1"/>
  <c r="O100" s="1"/>
  <c r="I100"/>
  <c r="H100"/>
  <c r="G100"/>
  <c r="AG99"/>
  <c r="AC99"/>
  <c r="AD99" s="1"/>
  <c r="L99"/>
  <c r="J99"/>
  <c r="K99" s="1"/>
  <c r="O99" s="1"/>
  <c r="I99"/>
  <c r="H99"/>
  <c r="G99"/>
  <c r="AG98"/>
  <c r="AC98"/>
  <c r="AD98" s="1"/>
  <c r="L98"/>
  <c r="J98"/>
  <c r="K98" s="1"/>
  <c r="O98" s="1"/>
  <c r="I98"/>
  <c r="H98"/>
  <c r="G98"/>
  <c r="AG97"/>
  <c r="AC97"/>
  <c r="AD97" s="1"/>
  <c r="L97"/>
  <c r="J97"/>
  <c r="K97" s="1"/>
  <c r="O97" s="1"/>
  <c r="I97"/>
  <c r="H97"/>
  <c r="G97"/>
  <c r="AG96"/>
  <c r="AC96"/>
  <c r="AD96" s="1"/>
  <c r="L96"/>
  <c r="J96"/>
  <c r="K96" s="1"/>
  <c r="O96" s="1"/>
  <c r="I96"/>
  <c r="H96"/>
  <c r="G96"/>
  <c r="AG95"/>
  <c r="AC95"/>
  <c r="AD95" s="1"/>
  <c r="L95"/>
  <c r="J95"/>
  <c r="K95" s="1"/>
  <c r="O95" s="1"/>
  <c r="I95"/>
  <c r="H95"/>
  <c r="G95"/>
  <c r="AG94"/>
  <c r="AC94"/>
  <c r="AD94" s="1"/>
  <c r="L94"/>
  <c r="J94"/>
  <c r="K94" s="1"/>
  <c r="O94" s="1"/>
  <c r="I94"/>
  <c r="H94"/>
  <c r="G94"/>
  <c r="AG93"/>
  <c r="AC93"/>
  <c r="AD93" s="1"/>
  <c r="L93"/>
  <c r="J93"/>
  <c r="K93" s="1"/>
  <c r="O93" s="1"/>
  <c r="I93"/>
  <c r="H93"/>
  <c r="G93"/>
  <c r="AG92"/>
  <c r="AC92"/>
  <c r="AD92" s="1"/>
  <c r="L92"/>
  <c r="J92"/>
  <c r="K92" s="1"/>
  <c r="O92" s="1"/>
  <c r="I92"/>
  <c r="H92"/>
  <c r="G92"/>
  <c r="AG91"/>
  <c r="AC91"/>
  <c r="AD91" s="1"/>
  <c r="L91"/>
  <c r="J91"/>
  <c r="K91" s="1"/>
  <c r="O91" s="1"/>
  <c r="I91"/>
  <c r="H91"/>
  <c r="G91"/>
  <c r="AG90"/>
  <c r="AC90"/>
  <c r="AD90" s="1"/>
  <c r="L90"/>
  <c r="J90"/>
  <c r="K90" s="1"/>
  <c r="O90" s="1"/>
  <c r="I90"/>
  <c r="H90"/>
  <c r="G90"/>
  <c r="AG89"/>
  <c r="AC89"/>
  <c r="AD89" s="1"/>
  <c r="L89"/>
  <c r="J89"/>
  <c r="K89" s="1"/>
  <c r="O89" s="1"/>
  <c r="I89"/>
  <c r="H89"/>
  <c r="G89"/>
  <c r="AG88"/>
  <c r="AC88"/>
  <c r="AD88" s="1"/>
  <c r="L88"/>
  <c r="J88"/>
  <c r="K88" s="1"/>
  <c r="O88" s="1"/>
  <c r="I88"/>
  <c r="H88"/>
  <c r="G88"/>
  <c r="AG87"/>
  <c r="AC87"/>
  <c r="AD87" s="1"/>
  <c r="L87"/>
  <c r="J87"/>
  <c r="K87" s="1"/>
  <c r="O87" s="1"/>
  <c r="I87"/>
  <c r="H87"/>
  <c r="G87"/>
  <c r="AG86"/>
  <c r="AC86"/>
  <c r="AD86" s="1"/>
  <c r="L86"/>
  <c r="J86"/>
  <c r="K86" s="1"/>
  <c r="O86" s="1"/>
  <c r="I86"/>
  <c r="H86"/>
  <c r="G86"/>
  <c r="AG85"/>
  <c r="AC85"/>
  <c r="AD85" s="1"/>
  <c r="L85"/>
  <c r="J85"/>
  <c r="K85" s="1"/>
  <c r="O85" s="1"/>
  <c r="I85"/>
  <c r="H85"/>
  <c r="G85"/>
  <c r="AG84"/>
  <c r="AC84"/>
  <c r="AD84" s="1"/>
  <c r="L84"/>
  <c r="J84"/>
  <c r="K84" s="1"/>
  <c r="O84" s="1"/>
  <c r="I84"/>
  <c r="H84"/>
  <c r="G84"/>
  <c r="AG83"/>
  <c r="AC83"/>
  <c r="AD83" s="1"/>
  <c r="L83"/>
  <c r="J83"/>
  <c r="K83" s="1"/>
  <c r="O83" s="1"/>
  <c r="I83"/>
  <c r="H83"/>
  <c r="G83"/>
  <c r="AG82"/>
  <c r="AC82"/>
  <c r="AD82" s="1"/>
  <c r="L82"/>
  <c r="J82"/>
  <c r="K82" s="1"/>
  <c r="O82" s="1"/>
  <c r="I82"/>
  <c r="H82"/>
  <c r="G82"/>
  <c r="AG81"/>
  <c r="AC81"/>
  <c r="AD81" s="1"/>
  <c r="L81"/>
  <c r="J81"/>
  <c r="K81" s="1"/>
  <c r="O81" s="1"/>
  <c r="I81"/>
  <c r="H81"/>
  <c r="G81"/>
  <c r="AG80"/>
  <c r="AC80"/>
  <c r="AD80" s="1"/>
  <c r="L80"/>
  <c r="J80"/>
  <c r="K80" s="1"/>
  <c r="O80" s="1"/>
  <c r="I80"/>
  <c r="H80"/>
  <c r="G80"/>
  <c r="AG79"/>
  <c r="AC79"/>
  <c r="AD79" s="1"/>
  <c r="L79"/>
  <c r="J79"/>
  <c r="K79" s="1"/>
  <c r="O79" s="1"/>
  <c r="I79"/>
  <c r="H79"/>
  <c r="G79"/>
  <c r="AG78"/>
  <c r="AC78"/>
  <c r="AD78" s="1"/>
  <c r="L78"/>
  <c r="J78"/>
  <c r="K78" s="1"/>
  <c r="O78" s="1"/>
  <c r="I78"/>
  <c r="H78"/>
  <c r="G78"/>
  <c r="AG77"/>
  <c r="AC77"/>
  <c r="AD77" s="1"/>
  <c r="L77"/>
  <c r="J77"/>
  <c r="K77" s="1"/>
  <c r="O77" s="1"/>
  <c r="I77"/>
  <c r="H77"/>
  <c r="G77"/>
  <c r="AG76"/>
  <c r="AC76"/>
  <c r="AD76" s="1"/>
  <c r="L76"/>
  <c r="J76"/>
  <c r="K76" s="1"/>
  <c r="O76" s="1"/>
  <c r="I76"/>
  <c r="H76"/>
  <c r="G76"/>
  <c r="AG75"/>
  <c r="AC75"/>
  <c r="AD75" s="1"/>
  <c r="L75"/>
  <c r="J75"/>
  <c r="K75" s="1"/>
  <c r="O75" s="1"/>
  <c r="I75"/>
  <c r="H75"/>
  <c r="G75"/>
  <c r="AG74"/>
  <c r="AC74"/>
  <c r="AD74" s="1"/>
  <c r="L74"/>
  <c r="J74"/>
  <c r="K74" s="1"/>
  <c r="O74" s="1"/>
  <c r="I74"/>
  <c r="H74"/>
  <c r="G74"/>
  <c r="AG73"/>
  <c r="AC73"/>
  <c r="AD73" s="1"/>
  <c r="L73"/>
  <c r="J73"/>
  <c r="K73" s="1"/>
  <c r="O73" s="1"/>
  <c r="I73"/>
  <c r="H73"/>
  <c r="G73"/>
  <c r="AG72"/>
  <c r="AC72"/>
  <c r="AD72" s="1"/>
  <c r="L72"/>
  <c r="J72"/>
  <c r="K72" s="1"/>
  <c r="O72" s="1"/>
  <c r="I72"/>
  <c r="H72"/>
  <c r="G72"/>
  <c r="AG71"/>
  <c r="AC71"/>
  <c r="AD71" s="1"/>
  <c r="L71"/>
  <c r="J71"/>
  <c r="K71" s="1"/>
  <c r="O71" s="1"/>
  <c r="I71"/>
  <c r="H71"/>
  <c r="G71"/>
  <c r="AG70"/>
  <c r="AC70"/>
  <c r="AD70" s="1"/>
  <c r="L70"/>
  <c r="J70"/>
  <c r="K70" s="1"/>
  <c r="O70" s="1"/>
  <c r="I70"/>
  <c r="H70"/>
  <c r="G70"/>
  <c r="AG69"/>
  <c r="AC69"/>
  <c r="AD69" s="1"/>
  <c r="L69"/>
  <c r="J69"/>
  <c r="K69" s="1"/>
  <c r="O69" s="1"/>
  <c r="I69"/>
  <c r="H69"/>
  <c r="G69"/>
  <c r="AG68"/>
  <c r="AC68"/>
  <c r="AD68" s="1"/>
  <c r="L68"/>
  <c r="J68"/>
  <c r="K68" s="1"/>
  <c r="O68" s="1"/>
  <c r="I68"/>
  <c r="H68"/>
  <c r="G68"/>
  <c r="AG67"/>
  <c r="AC67"/>
  <c r="AD67" s="1"/>
  <c r="L67"/>
  <c r="J67"/>
  <c r="K67" s="1"/>
  <c r="I67"/>
  <c r="H67"/>
  <c r="G67"/>
  <c r="AG66"/>
  <c r="AC66"/>
  <c r="AD66" s="1"/>
  <c r="L66"/>
  <c r="J66"/>
  <c r="K66" s="1"/>
  <c r="O66" s="1"/>
  <c r="I66"/>
  <c r="H66"/>
  <c r="G66"/>
  <c r="AG65"/>
  <c r="AC65"/>
  <c r="AD65" s="1"/>
  <c r="L65"/>
  <c r="J65"/>
  <c r="K65" s="1"/>
  <c r="I65"/>
  <c r="H65"/>
  <c r="G65"/>
  <c r="AG64"/>
  <c r="AC64"/>
  <c r="AD64" s="1"/>
  <c r="L64"/>
  <c r="J64"/>
  <c r="K64" s="1"/>
  <c r="O64" s="1"/>
  <c r="I64"/>
  <c r="H64"/>
  <c r="G64"/>
  <c r="AG63"/>
  <c r="AC63"/>
  <c r="AD63" s="1"/>
  <c r="L63"/>
  <c r="J63"/>
  <c r="K63" s="1"/>
  <c r="I63"/>
  <c r="H63"/>
  <c r="G63"/>
  <c r="AG62"/>
  <c r="AC62"/>
  <c r="AD62" s="1"/>
  <c r="L62"/>
  <c r="J62"/>
  <c r="K62" s="1"/>
  <c r="O62" s="1"/>
  <c r="I62"/>
  <c r="H62"/>
  <c r="G62"/>
  <c r="AG61"/>
  <c r="AC61"/>
  <c r="AD61" s="1"/>
  <c r="L61"/>
  <c r="J61"/>
  <c r="K61" s="1"/>
  <c r="I61"/>
  <c r="H61"/>
  <c r="G61"/>
  <c r="AG60"/>
  <c r="AC60"/>
  <c r="AD60" s="1"/>
  <c r="L60"/>
  <c r="J60"/>
  <c r="K60" s="1"/>
  <c r="O60" s="1"/>
  <c r="I60"/>
  <c r="H60"/>
  <c r="G60"/>
  <c r="AG59"/>
  <c r="AC59"/>
  <c r="AD59" s="1"/>
  <c r="L59"/>
  <c r="J59"/>
  <c r="K59" s="1"/>
  <c r="O59" s="1"/>
  <c r="I59"/>
  <c r="H59"/>
  <c r="G59"/>
  <c r="AG58"/>
  <c r="AC58"/>
  <c r="AD58" s="1"/>
  <c r="L58"/>
  <c r="J58"/>
  <c r="K58" s="1"/>
  <c r="O58" s="1"/>
  <c r="I58"/>
  <c r="H58"/>
  <c r="G58"/>
  <c r="AG57"/>
  <c r="AC57"/>
  <c r="AD57" s="1"/>
  <c r="L57"/>
  <c r="J57"/>
  <c r="K57" s="1"/>
  <c r="O57" s="1"/>
  <c r="I57"/>
  <c r="H57"/>
  <c r="G57"/>
  <c r="AG56"/>
  <c r="AC56"/>
  <c r="AD56" s="1"/>
  <c r="L56"/>
  <c r="J56"/>
  <c r="K56" s="1"/>
  <c r="O56" s="1"/>
  <c r="I56"/>
  <c r="H56"/>
  <c r="G56"/>
  <c r="AG55"/>
  <c r="AC55"/>
  <c r="AD55" s="1"/>
  <c r="L55"/>
  <c r="J55"/>
  <c r="K55" s="1"/>
  <c r="O55" s="1"/>
  <c r="I55"/>
  <c r="H55"/>
  <c r="G55"/>
  <c r="AG54"/>
  <c r="AC54"/>
  <c r="AD54" s="1"/>
  <c r="L54"/>
  <c r="J54"/>
  <c r="K54" s="1"/>
  <c r="O54" s="1"/>
  <c r="I54"/>
  <c r="H54"/>
  <c r="G54"/>
  <c r="AG53"/>
  <c r="AC53"/>
  <c r="AD53" s="1"/>
  <c r="L53"/>
  <c r="J53"/>
  <c r="K53" s="1"/>
  <c r="O53" s="1"/>
  <c r="I53"/>
  <c r="H53"/>
  <c r="G53"/>
  <c r="AG52"/>
  <c r="AC52"/>
  <c r="AD52" s="1"/>
  <c r="L52"/>
  <c r="J52"/>
  <c r="K52" s="1"/>
  <c r="O52" s="1"/>
  <c r="I52"/>
  <c r="H52"/>
  <c r="G52"/>
  <c r="AG51"/>
  <c r="AC51"/>
  <c r="AD51" s="1"/>
  <c r="L51"/>
  <c r="J51"/>
  <c r="K51" s="1"/>
  <c r="O51" s="1"/>
  <c r="I51"/>
  <c r="H51"/>
  <c r="G51"/>
  <c r="AG50"/>
  <c r="AC50"/>
  <c r="AD50" s="1"/>
  <c r="L50"/>
  <c r="J50"/>
  <c r="K50" s="1"/>
  <c r="O50" s="1"/>
  <c r="I50"/>
  <c r="H50"/>
  <c r="G50"/>
  <c r="AG49"/>
  <c r="AC49"/>
  <c r="AD49" s="1"/>
  <c r="L49"/>
  <c r="J49"/>
  <c r="K49" s="1"/>
  <c r="O49" s="1"/>
  <c r="I49"/>
  <c r="H49"/>
  <c r="G49"/>
  <c r="AG48"/>
  <c r="AC48"/>
  <c r="AD48" s="1"/>
  <c r="L48"/>
  <c r="J48"/>
  <c r="K48" s="1"/>
  <c r="O48" s="1"/>
  <c r="I48"/>
  <c r="H48"/>
  <c r="Y26" s="1"/>
  <c r="Z26" s="1"/>
  <c r="G48"/>
  <c r="AG47"/>
  <c r="AC47"/>
  <c r="AD47" s="1"/>
  <c r="L47"/>
  <c r="J47"/>
  <c r="K47" s="1"/>
  <c r="O47" s="1"/>
  <c r="I47"/>
  <c r="H47"/>
  <c r="G47"/>
  <c r="AG46"/>
  <c r="AC46"/>
  <c r="AD46" s="1"/>
  <c r="L46"/>
  <c r="J46"/>
  <c r="K46" s="1"/>
  <c r="O46" s="1"/>
  <c r="I46"/>
  <c r="H46"/>
  <c r="G46"/>
  <c r="AG45"/>
  <c r="AC45"/>
  <c r="AD45" s="1"/>
  <c r="L45"/>
  <c r="J45"/>
  <c r="K45" s="1"/>
  <c r="O45" s="1"/>
  <c r="I45"/>
  <c r="H45"/>
  <c r="G45"/>
  <c r="AG44"/>
  <c r="AC44"/>
  <c r="AD44" s="1"/>
  <c r="L44"/>
  <c r="J44"/>
  <c r="K44" s="1"/>
  <c r="O44" s="1"/>
  <c r="I44"/>
  <c r="H44"/>
  <c r="G44"/>
  <c r="AG43"/>
  <c r="AC43"/>
  <c r="AD43" s="1"/>
  <c r="L43"/>
  <c r="J43"/>
  <c r="K43" s="1"/>
  <c r="O43" s="1"/>
  <c r="I43"/>
  <c r="H43"/>
  <c r="G43"/>
  <c r="AG42"/>
  <c r="AC42"/>
  <c r="AD42" s="1"/>
  <c r="L42"/>
  <c r="J42"/>
  <c r="K42" s="1"/>
  <c r="O42" s="1"/>
  <c r="I42"/>
  <c r="H42"/>
  <c r="G42"/>
  <c r="AG41"/>
  <c r="AC41"/>
  <c r="AD41" s="1"/>
  <c r="L41"/>
  <c r="J41"/>
  <c r="K41" s="1"/>
  <c r="O41" s="1"/>
  <c r="I41"/>
  <c r="H41"/>
  <c r="Y24" s="1"/>
  <c r="Z24" s="1"/>
  <c r="G41"/>
  <c r="A41"/>
  <c r="AG40"/>
  <c r="AD40"/>
  <c r="AC40"/>
  <c r="L40"/>
  <c r="J40"/>
  <c r="K40" s="1"/>
  <c r="I40"/>
  <c r="H40"/>
  <c r="G40"/>
  <c r="AA34"/>
  <c r="X34"/>
  <c r="J34"/>
  <c r="I34"/>
  <c r="AA33"/>
  <c r="X33"/>
  <c r="AA32"/>
  <c r="X32"/>
  <c r="J32"/>
  <c r="M30"/>
  <c r="AA29"/>
  <c r="X29"/>
  <c r="I28"/>
  <c r="I33" s="1"/>
  <c r="I20"/>
  <c r="I19"/>
  <c r="AC310" i="2"/>
  <c r="AG298"/>
  <c r="AC298"/>
  <c r="AD298" s="1"/>
  <c r="L298"/>
  <c r="J298"/>
  <c r="K298" s="1"/>
  <c r="O298" s="1"/>
  <c r="I298"/>
  <c r="H298"/>
  <c r="G298"/>
  <c r="AG297"/>
  <c r="AC297"/>
  <c r="AD297" s="1"/>
  <c r="L297"/>
  <c r="J297"/>
  <c r="K297" s="1"/>
  <c r="O297" s="1"/>
  <c r="I297"/>
  <c r="H297"/>
  <c r="G297"/>
  <c r="AG296"/>
  <c r="AC296"/>
  <c r="AD296" s="1"/>
  <c r="L296"/>
  <c r="J296"/>
  <c r="K296" s="1"/>
  <c r="O296" s="1"/>
  <c r="I296"/>
  <c r="H296"/>
  <c r="G296"/>
  <c r="AG295"/>
  <c r="AC295"/>
  <c r="AD295" s="1"/>
  <c r="L295"/>
  <c r="J295"/>
  <c r="K295" s="1"/>
  <c r="O295" s="1"/>
  <c r="I295"/>
  <c r="H295"/>
  <c r="G295"/>
  <c r="AG294"/>
  <c r="AC294"/>
  <c r="AD294" s="1"/>
  <c r="L294"/>
  <c r="J294"/>
  <c r="K294" s="1"/>
  <c r="O294" s="1"/>
  <c r="I294"/>
  <c r="H294"/>
  <c r="G294"/>
  <c r="AG293"/>
  <c r="AC293"/>
  <c r="AD293" s="1"/>
  <c r="L293"/>
  <c r="J293"/>
  <c r="K293" s="1"/>
  <c r="O293" s="1"/>
  <c r="I293"/>
  <c r="H293"/>
  <c r="G293"/>
  <c r="AG292"/>
  <c r="AC292"/>
  <c r="AD292" s="1"/>
  <c r="L292"/>
  <c r="J292"/>
  <c r="K292" s="1"/>
  <c r="O292" s="1"/>
  <c r="P292" s="1"/>
  <c r="I292"/>
  <c r="H292"/>
  <c r="G292"/>
  <c r="AG291"/>
  <c r="AC291"/>
  <c r="AD291" s="1"/>
  <c r="L291"/>
  <c r="J291"/>
  <c r="K291" s="1"/>
  <c r="O291" s="1"/>
  <c r="P291" s="1"/>
  <c r="I291"/>
  <c r="H291"/>
  <c r="G291"/>
  <c r="AG290"/>
  <c r="AC290"/>
  <c r="AD290" s="1"/>
  <c r="L290"/>
  <c r="J290"/>
  <c r="K290" s="1"/>
  <c r="O290" s="1"/>
  <c r="P290" s="1"/>
  <c r="I290"/>
  <c r="H290"/>
  <c r="G290"/>
  <c r="AG289"/>
  <c r="AC289"/>
  <c r="AD289" s="1"/>
  <c r="L289"/>
  <c r="J289"/>
  <c r="K289" s="1"/>
  <c r="O289" s="1"/>
  <c r="P289" s="1"/>
  <c r="I289"/>
  <c r="H289"/>
  <c r="G289"/>
  <c r="AG288"/>
  <c r="AC288"/>
  <c r="AD288" s="1"/>
  <c r="L288"/>
  <c r="J288"/>
  <c r="K288" s="1"/>
  <c r="O288" s="1"/>
  <c r="P288" s="1"/>
  <c r="I288"/>
  <c r="H288"/>
  <c r="G288"/>
  <c r="AG287"/>
  <c r="AC287"/>
  <c r="AD287" s="1"/>
  <c r="L287"/>
  <c r="J287"/>
  <c r="K287" s="1"/>
  <c r="O287" s="1"/>
  <c r="P287" s="1"/>
  <c r="I287"/>
  <c r="H287"/>
  <c r="G287"/>
  <c r="AG286"/>
  <c r="AC286"/>
  <c r="AD286" s="1"/>
  <c r="L286"/>
  <c r="J286"/>
  <c r="K286" s="1"/>
  <c r="O286" s="1"/>
  <c r="P286" s="1"/>
  <c r="I286"/>
  <c r="H286"/>
  <c r="G286"/>
  <c r="AG285"/>
  <c r="AC285"/>
  <c r="AD285" s="1"/>
  <c r="L285"/>
  <c r="J285"/>
  <c r="K285" s="1"/>
  <c r="O285" s="1"/>
  <c r="P285" s="1"/>
  <c r="I285"/>
  <c r="H285"/>
  <c r="G285"/>
  <c r="AG284"/>
  <c r="AC284"/>
  <c r="AD284" s="1"/>
  <c r="L284"/>
  <c r="J284"/>
  <c r="K284" s="1"/>
  <c r="O284" s="1"/>
  <c r="P284" s="1"/>
  <c r="I284"/>
  <c r="H284"/>
  <c r="G284"/>
  <c r="AG283"/>
  <c r="AC283"/>
  <c r="AD283" s="1"/>
  <c r="L283"/>
  <c r="J283"/>
  <c r="K283" s="1"/>
  <c r="O283" s="1"/>
  <c r="P283" s="1"/>
  <c r="I283"/>
  <c r="H283"/>
  <c r="G283"/>
  <c r="AG282"/>
  <c r="AC282"/>
  <c r="AD282" s="1"/>
  <c r="L282"/>
  <c r="J282"/>
  <c r="K282" s="1"/>
  <c r="O282" s="1"/>
  <c r="I282"/>
  <c r="H282"/>
  <c r="G282"/>
  <c r="AG281"/>
  <c r="AC281"/>
  <c r="AD281" s="1"/>
  <c r="L281"/>
  <c r="J281"/>
  <c r="K281" s="1"/>
  <c r="O281" s="1"/>
  <c r="I281"/>
  <c r="H281"/>
  <c r="G281"/>
  <c r="AG280"/>
  <c r="AC280"/>
  <c r="AD280" s="1"/>
  <c r="L280"/>
  <c r="J280"/>
  <c r="K280" s="1"/>
  <c r="O280" s="1"/>
  <c r="I280"/>
  <c r="H280"/>
  <c r="G280"/>
  <c r="AG279"/>
  <c r="AC279"/>
  <c r="AD279" s="1"/>
  <c r="L279"/>
  <c r="J279"/>
  <c r="K279" s="1"/>
  <c r="O279" s="1"/>
  <c r="I279"/>
  <c r="H279"/>
  <c r="G279"/>
  <c r="AG278"/>
  <c r="AC278"/>
  <c r="AD278" s="1"/>
  <c r="L278"/>
  <c r="J278"/>
  <c r="K278" s="1"/>
  <c r="O278" s="1"/>
  <c r="I278"/>
  <c r="H278"/>
  <c r="G278"/>
  <c r="AG277"/>
  <c r="AC277"/>
  <c r="AD277" s="1"/>
  <c r="L277"/>
  <c r="J277"/>
  <c r="K277" s="1"/>
  <c r="O277" s="1"/>
  <c r="I277"/>
  <c r="H277"/>
  <c r="G277"/>
  <c r="AG276"/>
  <c r="AC276"/>
  <c r="AD276" s="1"/>
  <c r="L276"/>
  <c r="J276"/>
  <c r="K276" s="1"/>
  <c r="O276" s="1"/>
  <c r="I276"/>
  <c r="H276"/>
  <c r="G276"/>
  <c r="AG275"/>
  <c r="AC275"/>
  <c r="AD275" s="1"/>
  <c r="L275"/>
  <c r="J275"/>
  <c r="K275" s="1"/>
  <c r="O275" s="1"/>
  <c r="I275"/>
  <c r="H275"/>
  <c r="G275"/>
  <c r="AG274"/>
  <c r="AC274"/>
  <c r="AD274" s="1"/>
  <c r="L274"/>
  <c r="J274"/>
  <c r="K274" s="1"/>
  <c r="O274" s="1"/>
  <c r="I274"/>
  <c r="H274"/>
  <c r="G274"/>
  <c r="AG273"/>
  <c r="AC273"/>
  <c r="AD273" s="1"/>
  <c r="L273"/>
  <c r="J273"/>
  <c r="K273" s="1"/>
  <c r="O273" s="1"/>
  <c r="I273"/>
  <c r="H273"/>
  <c r="G273"/>
  <c r="AG272"/>
  <c r="AC272"/>
  <c r="AD272" s="1"/>
  <c r="L272"/>
  <c r="J272"/>
  <c r="K272" s="1"/>
  <c r="O272" s="1"/>
  <c r="I272"/>
  <c r="H272"/>
  <c r="G272"/>
  <c r="AG271"/>
  <c r="AC271"/>
  <c r="AD271" s="1"/>
  <c r="L271"/>
  <c r="J271"/>
  <c r="K271" s="1"/>
  <c r="O271" s="1"/>
  <c r="I271"/>
  <c r="H271"/>
  <c r="G271"/>
  <c r="AG270"/>
  <c r="AC270"/>
  <c r="AD270" s="1"/>
  <c r="L270"/>
  <c r="J270"/>
  <c r="K270" s="1"/>
  <c r="I270"/>
  <c r="H270"/>
  <c r="G270"/>
  <c r="AG269"/>
  <c r="AD269"/>
  <c r="AC269"/>
  <c r="L269"/>
  <c r="J269"/>
  <c r="K269" s="1"/>
  <c r="I269"/>
  <c r="H269"/>
  <c r="G269"/>
  <c r="AG268"/>
  <c r="AD268"/>
  <c r="AC268"/>
  <c r="L268"/>
  <c r="J268"/>
  <c r="K268" s="1"/>
  <c r="I268"/>
  <c r="H268"/>
  <c r="G268"/>
  <c r="AG267"/>
  <c r="AD267"/>
  <c r="AC267"/>
  <c r="L267"/>
  <c r="J267"/>
  <c r="K267" s="1"/>
  <c r="I267"/>
  <c r="H267"/>
  <c r="G267"/>
  <c r="AG266"/>
  <c r="AD266"/>
  <c r="AC266"/>
  <c r="L266"/>
  <c r="J266"/>
  <c r="K266" s="1"/>
  <c r="I266"/>
  <c r="H266"/>
  <c r="G266"/>
  <c r="AG265"/>
  <c r="AD265"/>
  <c r="AC265"/>
  <c r="L265"/>
  <c r="J265"/>
  <c r="K265" s="1"/>
  <c r="I265"/>
  <c r="H265"/>
  <c r="G265"/>
  <c r="AG264"/>
  <c r="AD264"/>
  <c r="AC264"/>
  <c r="L264"/>
  <c r="J264"/>
  <c r="K264" s="1"/>
  <c r="I264"/>
  <c r="H264"/>
  <c r="G264"/>
  <c r="AG263"/>
  <c r="AD263"/>
  <c r="AC263"/>
  <c r="L263"/>
  <c r="J263"/>
  <c r="K263" s="1"/>
  <c r="I263"/>
  <c r="H263"/>
  <c r="G263"/>
  <c r="AG262"/>
  <c r="AD262"/>
  <c r="AC262"/>
  <c r="L262"/>
  <c r="J262"/>
  <c r="K262" s="1"/>
  <c r="I262"/>
  <c r="H262"/>
  <c r="G262"/>
  <c r="AG261"/>
  <c r="AD261"/>
  <c r="AC261"/>
  <c r="L261"/>
  <c r="J261"/>
  <c r="K261" s="1"/>
  <c r="I261"/>
  <c r="H261"/>
  <c r="G261"/>
  <c r="AG260"/>
  <c r="AD260"/>
  <c r="AC260"/>
  <c r="L260"/>
  <c r="J260"/>
  <c r="K260" s="1"/>
  <c r="I260"/>
  <c r="H260"/>
  <c r="G260"/>
  <c r="AG259"/>
  <c r="AD259"/>
  <c r="AC259"/>
  <c r="L259"/>
  <c r="J259"/>
  <c r="K259" s="1"/>
  <c r="I259"/>
  <c r="H259"/>
  <c r="G259"/>
  <c r="AG258"/>
  <c r="AD258"/>
  <c r="AC258"/>
  <c r="L258"/>
  <c r="J258"/>
  <c r="K258" s="1"/>
  <c r="I258"/>
  <c r="H258"/>
  <c r="G258"/>
  <c r="AG257"/>
  <c r="AD257"/>
  <c r="AC257"/>
  <c r="L257"/>
  <c r="J257"/>
  <c r="K257" s="1"/>
  <c r="I257"/>
  <c r="H257"/>
  <c r="G257"/>
  <c r="AG256"/>
  <c r="AD256"/>
  <c r="AC256"/>
  <c r="L256"/>
  <c r="J256"/>
  <c r="K256" s="1"/>
  <c r="I256"/>
  <c r="H256"/>
  <c r="G256"/>
  <c r="AG255"/>
  <c r="AD255"/>
  <c r="AC255"/>
  <c r="L255"/>
  <c r="J255"/>
  <c r="K255" s="1"/>
  <c r="I255"/>
  <c r="H255"/>
  <c r="G255"/>
  <c r="AG254"/>
  <c r="AD254"/>
  <c r="AC254"/>
  <c r="L254"/>
  <c r="J254"/>
  <c r="K254" s="1"/>
  <c r="I254"/>
  <c r="H254"/>
  <c r="G254"/>
  <c r="AG253"/>
  <c r="AD253"/>
  <c r="AC253"/>
  <c r="L253"/>
  <c r="J253"/>
  <c r="K253" s="1"/>
  <c r="I253"/>
  <c r="H253"/>
  <c r="G253"/>
  <c r="AG252"/>
  <c r="AD252"/>
  <c r="AC252"/>
  <c r="L252"/>
  <c r="J252"/>
  <c r="K252" s="1"/>
  <c r="I252"/>
  <c r="H252"/>
  <c r="G252"/>
  <c r="AG251"/>
  <c r="AD251"/>
  <c r="AC251"/>
  <c r="L251"/>
  <c r="J251"/>
  <c r="K251" s="1"/>
  <c r="I251"/>
  <c r="H251"/>
  <c r="G251"/>
  <c r="AG250"/>
  <c r="AD250"/>
  <c r="AC250"/>
  <c r="L250"/>
  <c r="J250"/>
  <c r="K250" s="1"/>
  <c r="I250"/>
  <c r="H250"/>
  <c r="G250"/>
  <c r="AG249"/>
  <c r="AD249"/>
  <c r="AC249"/>
  <c r="L249"/>
  <c r="J249"/>
  <c r="K249" s="1"/>
  <c r="I249"/>
  <c r="H249"/>
  <c r="G249"/>
  <c r="AG248"/>
  <c r="AD248"/>
  <c r="AC248"/>
  <c r="L248"/>
  <c r="J248"/>
  <c r="K248" s="1"/>
  <c r="I248"/>
  <c r="H248"/>
  <c r="G248"/>
  <c r="AG247"/>
  <c r="AD247"/>
  <c r="AC247"/>
  <c r="L247"/>
  <c r="J247"/>
  <c r="K247" s="1"/>
  <c r="I247"/>
  <c r="H247"/>
  <c r="G247"/>
  <c r="AG246"/>
  <c r="AD246"/>
  <c r="AC246"/>
  <c r="L246"/>
  <c r="J246"/>
  <c r="K246" s="1"/>
  <c r="I246"/>
  <c r="H246"/>
  <c r="G246"/>
  <c r="AG245"/>
  <c r="AD245"/>
  <c r="AC245"/>
  <c r="L245"/>
  <c r="J245"/>
  <c r="K245" s="1"/>
  <c r="I245"/>
  <c r="H245"/>
  <c r="G245"/>
  <c r="AG244"/>
  <c r="AD244"/>
  <c r="AC244"/>
  <c r="L244"/>
  <c r="J244"/>
  <c r="K244" s="1"/>
  <c r="I244"/>
  <c r="H244"/>
  <c r="G244"/>
  <c r="AG243"/>
  <c r="AD243"/>
  <c r="AC243"/>
  <c r="L243"/>
  <c r="J243"/>
  <c r="K243" s="1"/>
  <c r="I243"/>
  <c r="H243"/>
  <c r="G243"/>
  <c r="AG242"/>
  <c r="AD242"/>
  <c r="AC242"/>
  <c r="L242"/>
  <c r="J242"/>
  <c r="K242" s="1"/>
  <c r="I242"/>
  <c r="H242"/>
  <c r="G242"/>
  <c r="AG241"/>
  <c r="AD241"/>
  <c r="AC241"/>
  <c r="L241"/>
  <c r="J241"/>
  <c r="K241" s="1"/>
  <c r="I241"/>
  <c r="H241"/>
  <c r="G241"/>
  <c r="AG240"/>
  <c r="AD240"/>
  <c r="AC240"/>
  <c r="L240"/>
  <c r="J240"/>
  <c r="K240" s="1"/>
  <c r="I240"/>
  <c r="H240"/>
  <c r="G240"/>
  <c r="AG239"/>
  <c r="AD239"/>
  <c r="AC239"/>
  <c r="L239"/>
  <c r="J239"/>
  <c r="K239" s="1"/>
  <c r="I239"/>
  <c r="H239"/>
  <c r="G239"/>
  <c r="AG238"/>
  <c r="AD238"/>
  <c r="AC238"/>
  <c r="L238"/>
  <c r="J238"/>
  <c r="K238" s="1"/>
  <c r="I238"/>
  <c r="H238"/>
  <c r="G238"/>
  <c r="AG237"/>
  <c r="AD237"/>
  <c r="AC237"/>
  <c r="L237"/>
  <c r="J237"/>
  <c r="K237" s="1"/>
  <c r="I237"/>
  <c r="H237"/>
  <c r="G237"/>
  <c r="AG236"/>
  <c r="AD236"/>
  <c r="AC236"/>
  <c r="L236"/>
  <c r="J236"/>
  <c r="K236" s="1"/>
  <c r="I236"/>
  <c r="H236"/>
  <c r="G236"/>
  <c r="AG235"/>
  <c r="AD235"/>
  <c r="AC235"/>
  <c r="L235"/>
  <c r="J235"/>
  <c r="K235" s="1"/>
  <c r="I235"/>
  <c r="H235"/>
  <c r="G235"/>
  <c r="AG234"/>
  <c r="AD234"/>
  <c r="AC234"/>
  <c r="L234"/>
  <c r="J234"/>
  <c r="K234" s="1"/>
  <c r="I234"/>
  <c r="H234"/>
  <c r="G234"/>
  <c r="AG233"/>
  <c r="AD233"/>
  <c r="AC233"/>
  <c r="L233"/>
  <c r="J233"/>
  <c r="K233" s="1"/>
  <c r="I233"/>
  <c r="H233"/>
  <c r="G233"/>
  <c r="AG232"/>
  <c r="AD232"/>
  <c r="AC232"/>
  <c r="L232"/>
  <c r="J232"/>
  <c r="K232" s="1"/>
  <c r="I232"/>
  <c r="H232"/>
  <c r="G232"/>
  <c r="AG231"/>
  <c r="AD231"/>
  <c r="AC231"/>
  <c r="L231"/>
  <c r="J231"/>
  <c r="K231" s="1"/>
  <c r="I231"/>
  <c r="H231"/>
  <c r="G231"/>
  <c r="AG230"/>
  <c r="AD230"/>
  <c r="AC230"/>
  <c r="L230"/>
  <c r="J230"/>
  <c r="K230" s="1"/>
  <c r="I230"/>
  <c r="H230"/>
  <c r="G230"/>
  <c r="AG229"/>
  <c r="AD229"/>
  <c r="AC229"/>
  <c r="L229"/>
  <c r="J229"/>
  <c r="K229" s="1"/>
  <c r="I229"/>
  <c r="H229"/>
  <c r="G229"/>
  <c r="AG228"/>
  <c r="AD228"/>
  <c r="AC228"/>
  <c r="L228"/>
  <c r="J228"/>
  <c r="K228" s="1"/>
  <c r="I228"/>
  <c r="H228"/>
  <c r="G228"/>
  <c r="AG227"/>
  <c r="AD227"/>
  <c r="AC227"/>
  <c r="L227"/>
  <c r="J227"/>
  <c r="K227" s="1"/>
  <c r="I227"/>
  <c r="H227"/>
  <c r="G227"/>
  <c r="AG226"/>
  <c r="AD226"/>
  <c r="AC226"/>
  <c r="L226"/>
  <c r="J226"/>
  <c r="K226" s="1"/>
  <c r="I226"/>
  <c r="H226"/>
  <c r="G226"/>
  <c r="AG225"/>
  <c r="AD225"/>
  <c r="AC225"/>
  <c r="L225"/>
  <c r="J225"/>
  <c r="K225" s="1"/>
  <c r="I225"/>
  <c r="H225"/>
  <c r="G225"/>
  <c r="AG224"/>
  <c r="AD224"/>
  <c r="AC224"/>
  <c r="L224"/>
  <c r="J224"/>
  <c r="K224" s="1"/>
  <c r="I224"/>
  <c r="H224"/>
  <c r="G224"/>
  <c r="AG223"/>
  <c r="AD223"/>
  <c r="AC223"/>
  <c r="L223"/>
  <c r="J223"/>
  <c r="K223" s="1"/>
  <c r="I223"/>
  <c r="H223"/>
  <c r="G223"/>
  <c r="AG222"/>
  <c r="AD222"/>
  <c r="AC222"/>
  <c r="L222"/>
  <c r="J222"/>
  <c r="K222" s="1"/>
  <c r="I222"/>
  <c r="H222"/>
  <c r="G222"/>
  <c r="AG221"/>
  <c r="AD221"/>
  <c r="AC221"/>
  <c r="L221"/>
  <c r="J221"/>
  <c r="K221" s="1"/>
  <c r="I221"/>
  <c r="H221"/>
  <c r="G221"/>
  <c r="AG220"/>
  <c r="AD220"/>
  <c r="AC220"/>
  <c r="L220"/>
  <c r="J220"/>
  <c r="K220" s="1"/>
  <c r="I220"/>
  <c r="H220"/>
  <c r="G220"/>
  <c r="AG219"/>
  <c r="AD219"/>
  <c r="AC219"/>
  <c r="L219"/>
  <c r="J219"/>
  <c r="K219" s="1"/>
  <c r="I219"/>
  <c r="H219"/>
  <c r="G219"/>
  <c r="AG218"/>
  <c r="AD218"/>
  <c r="AC218"/>
  <c r="L218"/>
  <c r="J218"/>
  <c r="K218" s="1"/>
  <c r="I218"/>
  <c r="H218"/>
  <c r="G218"/>
  <c r="AG217"/>
  <c r="AD217"/>
  <c r="AC217"/>
  <c r="L217"/>
  <c r="J217"/>
  <c r="K217" s="1"/>
  <c r="I217"/>
  <c r="H217"/>
  <c r="G217"/>
  <c r="AG216"/>
  <c r="AD216"/>
  <c r="AC216"/>
  <c r="L216"/>
  <c r="J216"/>
  <c r="K216" s="1"/>
  <c r="I216"/>
  <c r="H216"/>
  <c r="G216"/>
  <c r="AG215"/>
  <c r="AD215"/>
  <c r="AC215"/>
  <c r="L215"/>
  <c r="J215"/>
  <c r="K215" s="1"/>
  <c r="I215"/>
  <c r="H215"/>
  <c r="G215"/>
  <c r="AG214"/>
  <c r="AD214"/>
  <c r="AC214"/>
  <c r="L214"/>
  <c r="J214"/>
  <c r="K214" s="1"/>
  <c r="I214"/>
  <c r="H214"/>
  <c r="G214"/>
  <c r="AG213"/>
  <c r="AD213"/>
  <c r="AC213"/>
  <c r="L213"/>
  <c r="J213"/>
  <c r="K213" s="1"/>
  <c r="I213"/>
  <c r="H213"/>
  <c r="G213"/>
  <c r="AG212"/>
  <c r="AD212"/>
  <c r="AC212"/>
  <c r="L212"/>
  <c r="J212"/>
  <c r="K212" s="1"/>
  <c r="I212"/>
  <c r="H212"/>
  <c r="G212"/>
  <c r="AG211"/>
  <c r="AD211"/>
  <c r="AC211"/>
  <c r="L211"/>
  <c r="J211"/>
  <c r="K211" s="1"/>
  <c r="I211"/>
  <c r="H211"/>
  <c r="G211"/>
  <c r="AG210"/>
  <c r="AD210"/>
  <c r="AC210"/>
  <c r="L210"/>
  <c r="J210"/>
  <c r="K210" s="1"/>
  <c r="I210"/>
  <c r="H210"/>
  <c r="G210"/>
  <c r="AG209"/>
  <c r="AD209"/>
  <c r="AC209"/>
  <c r="L209"/>
  <c r="J209"/>
  <c r="K209" s="1"/>
  <c r="I209"/>
  <c r="H209"/>
  <c r="G209"/>
  <c r="AG208"/>
  <c r="AD208"/>
  <c r="AC208"/>
  <c r="L208"/>
  <c r="J208"/>
  <c r="K208" s="1"/>
  <c r="I208"/>
  <c r="H208"/>
  <c r="G208"/>
  <c r="AG207"/>
  <c r="AD207"/>
  <c r="AC207"/>
  <c r="L207"/>
  <c r="J207"/>
  <c r="K207" s="1"/>
  <c r="I207"/>
  <c r="H207"/>
  <c r="G207"/>
  <c r="AG206"/>
  <c r="AD206"/>
  <c r="AC206"/>
  <c r="L206"/>
  <c r="J206"/>
  <c r="K206" s="1"/>
  <c r="I206"/>
  <c r="H206"/>
  <c r="G206"/>
  <c r="AG205"/>
  <c r="AD205"/>
  <c r="AC205"/>
  <c r="L205"/>
  <c r="J205"/>
  <c r="K205" s="1"/>
  <c r="I205"/>
  <c r="H205"/>
  <c r="G205"/>
  <c r="AG204"/>
  <c r="AD204"/>
  <c r="AC204"/>
  <c r="L204"/>
  <c r="J204"/>
  <c r="K204" s="1"/>
  <c r="I204"/>
  <c r="H204"/>
  <c r="G204"/>
  <c r="AG203"/>
  <c r="AD203"/>
  <c r="AC203"/>
  <c r="L203"/>
  <c r="J203"/>
  <c r="K203" s="1"/>
  <c r="I203"/>
  <c r="H203"/>
  <c r="G203"/>
  <c r="AG202"/>
  <c r="AD202"/>
  <c r="AC202"/>
  <c r="L202"/>
  <c r="J202"/>
  <c r="K202" s="1"/>
  <c r="I202"/>
  <c r="H202"/>
  <c r="G202"/>
  <c r="AG201"/>
  <c r="AD201"/>
  <c r="AC201"/>
  <c r="L201"/>
  <c r="J201"/>
  <c r="K201" s="1"/>
  <c r="I201"/>
  <c r="H201"/>
  <c r="G201"/>
  <c r="AG200"/>
  <c r="AD200"/>
  <c r="AC200"/>
  <c r="L200"/>
  <c r="J200"/>
  <c r="K200" s="1"/>
  <c r="I200"/>
  <c r="H200"/>
  <c r="G200"/>
  <c r="AG199"/>
  <c r="AD199"/>
  <c r="AC199"/>
  <c r="L199"/>
  <c r="J199"/>
  <c r="K199" s="1"/>
  <c r="I199"/>
  <c r="H199"/>
  <c r="G199"/>
  <c r="AG198"/>
  <c r="AD198"/>
  <c r="AC198"/>
  <c r="L198"/>
  <c r="J198"/>
  <c r="K198" s="1"/>
  <c r="I198"/>
  <c r="H198"/>
  <c r="G198"/>
  <c r="AG197"/>
  <c r="AD197"/>
  <c r="AC197"/>
  <c r="L197"/>
  <c r="J197"/>
  <c r="K197" s="1"/>
  <c r="I197"/>
  <c r="H197"/>
  <c r="G197"/>
  <c r="AG196"/>
  <c r="AD196"/>
  <c r="AC196"/>
  <c r="L196"/>
  <c r="J196"/>
  <c r="K196" s="1"/>
  <c r="I196"/>
  <c r="H196"/>
  <c r="G196"/>
  <c r="AG195"/>
  <c r="AD195"/>
  <c r="AC195"/>
  <c r="L195"/>
  <c r="J195"/>
  <c r="K195" s="1"/>
  <c r="I195"/>
  <c r="H195"/>
  <c r="G195"/>
  <c r="AG194"/>
  <c r="AD194"/>
  <c r="AC194"/>
  <c r="L194"/>
  <c r="J194"/>
  <c r="K194" s="1"/>
  <c r="I194"/>
  <c r="H194"/>
  <c r="G194"/>
  <c r="AG193"/>
  <c r="AD193"/>
  <c r="AC193"/>
  <c r="L193"/>
  <c r="J193"/>
  <c r="K193" s="1"/>
  <c r="I193"/>
  <c r="H193"/>
  <c r="G193"/>
  <c r="AG192"/>
  <c r="AD192"/>
  <c r="AC192"/>
  <c r="L192"/>
  <c r="J192"/>
  <c r="K192" s="1"/>
  <c r="I192"/>
  <c r="H192"/>
  <c r="G192"/>
  <c r="AG191"/>
  <c r="AD191"/>
  <c r="AC191"/>
  <c r="L191"/>
  <c r="J191"/>
  <c r="K191" s="1"/>
  <c r="I191"/>
  <c r="H191"/>
  <c r="G191"/>
  <c r="AG190"/>
  <c r="AD190"/>
  <c r="AC190"/>
  <c r="L190"/>
  <c r="J190"/>
  <c r="K190" s="1"/>
  <c r="I190"/>
  <c r="H190"/>
  <c r="G190"/>
  <c r="AG189"/>
  <c r="AD189"/>
  <c r="AC189"/>
  <c r="L189"/>
  <c r="J189"/>
  <c r="K189" s="1"/>
  <c r="I189"/>
  <c r="H189"/>
  <c r="G189"/>
  <c r="AG188"/>
  <c r="AD188"/>
  <c r="AC188"/>
  <c r="L188"/>
  <c r="J188"/>
  <c r="K188" s="1"/>
  <c r="I188"/>
  <c r="H188"/>
  <c r="G188"/>
  <c r="AG187"/>
  <c r="AD187"/>
  <c r="AC187"/>
  <c r="L187"/>
  <c r="J187"/>
  <c r="K187" s="1"/>
  <c r="I187"/>
  <c r="H187"/>
  <c r="G187"/>
  <c r="AG186"/>
  <c r="AD186"/>
  <c r="AC186"/>
  <c r="L186"/>
  <c r="J186"/>
  <c r="K186" s="1"/>
  <c r="I186"/>
  <c r="H186"/>
  <c r="G186"/>
  <c r="AG185"/>
  <c r="AD185"/>
  <c r="AC185"/>
  <c r="L185"/>
  <c r="J185"/>
  <c r="K185" s="1"/>
  <c r="I185"/>
  <c r="H185"/>
  <c r="G185"/>
  <c r="AG184"/>
  <c r="AD184"/>
  <c r="AC184"/>
  <c r="L184"/>
  <c r="J184"/>
  <c r="K184" s="1"/>
  <c r="I184"/>
  <c r="H184"/>
  <c r="G184"/>
  <c r="AG183"/>
  <c r="AD183"/>
  <c r="AC183"/>
  <c r="L183"/>
  <c r="J183"/>
  <c r="K183" s="1"/>
  <c r="I183"/>
  <c r="H183"/>
  <c r="G183"/>
  <c r="AG182"/>
  <c r="AD182"/>
  <c r="AC182"/>
  <c r="L182"/>
  <c r="J182"/>
  <c r="K182" s="1"/>
  <c r="I182"/>
  <c r="H182"/>
  <c r="G182"/>
  <c r="AG181"/>
  <c r="AD181"/>
  <c r="AC181"/>
  <c r="L181"/>
  <c r="J181"/>
  <c r="K181" s="1"/>
  <c r="I181"/>
  <c r="H181"/>
  <c r="G181"/>
  <c r="AG180"/>
  <c r="AC180"/>
  <c r="AD180" s="1"/>
  <c r="L180"/>
  <c r="K180"/>
  <c r="O180" s="1"/>
  <c r="J180"/>
  <c r="I180"/>
  <c r="H180"/>
  <c r="G180"/>
  <c r="AG179"/>
  <c r="AC179"/>
  <c r="AD179" s="1"/>
  <c r="L179"/>
  <c r="K179"/>
  <c r="O179" s="1"/>
  <c r="S179" s="1"/>
  <c r="AA179" s="1"/>
  <c r="AN179" s="1"/>
  <c r="J179"/>
  <c r="I179"/>
  <c r="H179"/>
  <c r="G179"/>
  <c r="AG178"/>
  <c r="AC178"/>
  <c r="AD178" s="1"/>
  <c r="L178"/>
  <c r="K178"/>
  <c r="O178" s="1"/>
  <c r="J178"/>
  <c r="I178"/>
  <c r="H178"/>
  <c r="G178"/>
  <c r="AG177"/>
  <c r="AC177"/>
  <c r="AD177" s="1"/>
  <c r="L177"/>
  <c r="K177"/>
  <c r="O177" s="1"/>
  <c r="S177" s="1"/>
  <c r="AA177" s="1"/>
  <c r="AN177" s="1"/>
  <c r="J177"/>
  <c r="I177"/>
  <c r="H177"/>
  <c r="G177"/>
  <c r="AG176"/>
  <c r="AC176"/>
  <c r="AD176" s="1"/>
  <c r="L176"/>
  <c r="K176"/>
  <c r="O176" s="1"/>
  <c r="J176"/>
  <c r="I176"/>
  <c r="H176"/>
  <c r="G176"/>
  <c r="AG175"/>
  <c r="AC175"/>
  <c r="AD175" s="1"/>
  <c r="L175"/>
  <c r="K175"/>
  <c r="O175" s="1"/>
  <c r="S175" s="1"/>
  <c r="AA175" s="1"/>
  <c r="AN175" s="1"/>
  <c r="J175"/>
  <c r="I175"/>
  <c r="H175"/>
  <c r="G175"/>
  <c r="AG174"/>
  <c r="AC174"/>
  <c r="AD174" s="1"/>
  <c r="L174"/>
  <c r="K174"/>
  <c r="O174" s="1"/>
  <c r="J174"/>
  <c r="I174"/>
  <c r="H174"/>
  <c r="G174"/>
  <c r="AG173"/>
  <c r="AC173"/>
  <c r="AD173" s="1"/>
  <c r="L173"/>
  <c r="K173"/>
  <c r="O173" s="1"/>
  <c r="S173" s="1"/>
  <c r="AA173" s="1"/>
  <c r="AN173" s="1"/>
  <c r="J173"/>
  <c r="I173"/>
  <c r="H173"/>
  <c r="G173"/>
  <c r="AG172"/>
  <c r="AC172"/>
  <c r="AD172" s="1"/>
  <c r="L172"/>
  <c r="K172"/>
  <c r="O172" s="1"/>
  <c r="J172"/>
  <c r="I172"/>
  <c r="H172"/>
  <c r="G172"/>
  <c r="AG171"/>
  <c r="AC171"/>
  <c r="AD171" s="1"/>
  <c r="L171"/>
  <c r="K171"/>
  <c r="O171" s="1"/>
  <c r="S171" s="1"/>
  <c r="AA171" s="1"/>
  <c r="AN171" s="1"/>
  <c r="J171"/>
  <c r="I171"/>
  <c r="H171"/>
  <c r="G171"/>
  <c r="AG170"/>
  <c r="AC170"/>
  <c r="AD170" s="1"/>
  <c r="L170"/>
  <c r="K170"/>
  <c r="O170" s="1"/>
  <c r="J170"/>
  <c r="I170"/>
  <c r="H170"/>
  <c r="G170"/>
  <c r="AG169"/>
  <c r="AC169"/>
  <c r="AD169" s="1"/>
  <c r="L169"/>
  <c r="J169"/>
  <c r="K169" s="1"/>
  <c r="O169" s="1"/>
  <c r="I169"/>
  <c r="H169"/>
  <c r="G169"/>
  <c r="AG168"/>
  <c r="AC168"/>
  <c r="AD168" s="1"/>
  <c r="L168"/>
  <c r="J168"/>
  <c r="K168" s="1"/>
  <c r="O168" s="1"/>
  <c r="I168"/>
  <c r="H168"/>
  <c r="G168"/>
  <c r="AG167"/>
  <c r="AC167"/>
  <c r="AD167" s="1"/>
  <c r="L167"/>
  <c r="K167"/>
  <c r="O167" s="1"/>
  <c r="J167"/>
  <c r="I167"/>
  <c r="H167"/>
  <c r="G167"/>
  <c r="AG166"/>
  <c r="AC166"/>
  <c r="AD166" s="1"/>
  <c r="L166"/>
  <c r="K166"/>
  <c r="O166" s="1"/>
  <c r="J166"/>
  <c r="I166"/>
  <c r="H166"/>
  <c r="G166"/>
  <c r="AG165"/>
  <c r="AC165"/>
  <c r="AD165" s="1"/>
  <c r="L165"/>
  <c r="K165"/>
  <c r="O165" s="1"/>
  <c r="J165"/>
  <c r="I165"/>
  <c r="H165"/>
  <c r="G165"/>
  <c r="AG164"/>
  <c r="AC164"/>
  <c r="AD164" s="1"/>
  <c r="L164"/>
  <c r="J164"/>
  <c r="K164" s="1"/>
  <c r="O164" s="1"/>
  <c r="I164"/>
  <c r="H164"/>
  <c r="G164"/>
  <c r="AG163"/>
  <c r="AC163"/>
  <c r="AD163" s="1"/>
  <c r="L163"/>
  <c r="J163"/>
  <c r="K163" s="1"/>
  <c r="O163" s="1"/>
  <c r="I163"/>
  <c r="H163"/>
  <c r="G163"/>
  <c r="AG162"/>
  <c r="AC162"/>
  <c r="AD162" s="1"/>
  <c r="L162"/>
  <c r="K162"/>
  <c r="O162" s="1"/>
  <c r="J162"/>
  <c r="I162"/>
  <c r="H162"/>
  <c r="G162"/>
  <c r="AG161"/>
  <c r="AC161"/>
  <c r="AD161" s="1"/>
  <c r="L161"/>
  <c r="K161"/>
  <c r="O161" s="1"/>
  <c r="J161"/>
  <c r="I161"/>
  <c r="H161"/>
  <c r="G161"/>
  <c r="AG160"/>
  <c r="AC160"/>
  <c r="AD160" s="1"/>
  <c r="L160"/>
  <c r="J160"/>
  <c r="K160" s="1"/>
  <c r="O160" s="1"/>
  <c r="I160"/>
  <c r="H160"/>
  <c r="G160"/>
  <c r="AG159"/>
  <c r="AC159"/>
  <c r="AD159" s="1"/>
  <c r="L159"/>
  <c r="J159"/>
  <c r="K159" s="1"/>
  <c r="O159" s="1"/>
  <c r="I159"/>
  <c r="H159"/>
  <c r="G159"/>
  <c r="AG158"/>
  <c r="AC158"/>
  <c r="AD158" s="1"/>
  <c r="L158"/>
  <c r="K158"/>
  <c r="O158" s="1"/>
  <c r="J158"/>
  <c r="I158"/>
  <c r="H158"/>
  <c r="G158"/>
  <c r="AG157"/>
  <c r="AC157"/>
  <c r="AD157" s="1"/>
  <c r="L157"/>
  <c r="K157"/>
  <c r="O157" s="1"/>
  <c r="J157"/>
  <c r="I157"/>
  <c r="H157"/>
  <c r="G157"/>
  <c r="AG156"/>
  <c r="AC156"/>
  <c r="AD156" s="1"/>
  <c r="L156"/>
  <c r="J156"/>
  <c r="K156" s="1"/>
  <c r="O156" s="1"/>
  <c r="I156"/>
  <c r="H156"/>
  <c r="G156"/>
  <c r="AG155"/>
  <c r="AC155"/>
  <c r="AD155" s="1"/>
  <c r="L155"/>
  <c r="J155"/>
  <c r="K155" s="1"/>
  <c r="O155" s="1"/>
  <c r="I155"/>
  <c r="H155"/>
  <c r="G155"/>
  <c r="AG154"/>
  <c r="AC154"/>
  <c r="AD154" s="1"/>
  <c r="L154"/>
  <c r="K154"/>
  <c r="O154" s="1"/>
  <c r="J154"/>
  <c r="I154"/>
  <c r="H154"/>
  <c r="G154"/>
  <c r="AG153"/>
  <c r="AC153"/>
  <c r="AD153" s="1"/>
  <c r="L153"/>
  <c r="K153"/>
  <c r="O153" s="1"/>
  <c r="J153"/>
  <c r="I153"/>
  <c r="H153"/>
  <c r="G153"/>
  <c r="AG152"/>
  <c r="AC152"/>
  <c r="AD152" s="1"/>
  <c r="L152"/>
  <c r="K152"/>
  <c r="O152" s="1"/>
  <c r="J152"/>
  <c r="I152"/>
  <c r="H152"/>
  <c r="G152"/>
  <c r="AG151"/>
  <c r="AC151"/>
  <c r="AD151" s="1"/>
  <c r="L151"/>
  <c r="K151"/>
  <c r="O151" s="1"/>
  <c r="J151"/>
  <c r="I151"/>
  <c r="H151"/>
  <c r="G151"/>
  <c r="AG150"/>
  <c r="AC150"/>
  <c r="AD150" s="1"/>
  <c r="L150"/>
  <c r="J150"/>
  <c r="K150" s="1"/>
  <c r="O150" s="1"/>
  <c r="I150"/>
  <c r="H150"/>
  <c r="G150"/>
  <c r="AG149"/>
  <c r="AC149"/>
  <c r="AD149" s="1"/>
  <c r="L149"/>
  <c r="J149"/>
  <c r="K149" s="1"/>
  <c r="O149" s="1"/>
  <c r="I149"/>
  <c r="H149"/>
  <c r="G149"/>
  <c r="AG148"/>
  <c r="AC148"/>
  <c r="AD148" s="1"/>
  <c r="L148"/>
  <c r="K148"/>
  <c r="O148" s="1"/>
  <c r="J148"/>
  <c r="I148"/>
  <c r="H148"/>
  <c r="G148"/>
  <c r="AG147"/>
  <c r="AC147"/>
  <c r="AD147" s="1"/>
  <c r="L147"/>
  <c r="J147"/>
  <c r="K147" s="1"/>
  <c r="O147" s="1"/>
  <c r="I147"/>
  <c r="H147"/>
  <c r="G147"/>
  <c r="AG146"/>
  <c r="AC146"/>
  <c r="AD146" s="1"/>
  <c r="L146"/>
  <c r="K146"/>
  <c r="O146" s="1"/>
  <c r="J146"/>
  <c r="I146"/>
  <c r="H146"/>
  <c r="G146"/>
  <c r="AG145"/>
  <c r="AC145"/>
  <c r="AD145" s="1"/>
  <c r="L145"/>
  <c r="J145"/>
  <c r="K145" s="1"/>
  <c r="O145" s="1"/>
  <c r="I145"/>
  <c r="H145"/>
  <c r="G145"/>
  <c r="AG144"/>
  <c r="AC144"/>
  <c r="AD144" s="1"/>
  <c r="L144"/>
  <c r="J144"/>
  <c r="K144" s="1"/>
  <c r="O144" s="1"/>
  <c r="I144"/>
  <c r="H144"/>
  <c r="G144"/>
  <c r="AG143"/>
  <c r="AC143"/>
  <c r="AD143" s="1"/>
  <c r="L143"/>
  <c r="K143"/>
  <c r="O143" s="1"/>
  <c r="J143"/>
  <c r="I143"/>
  <c r="H143"/>
  <c r="G143"/>
  <c r="AG142"/>
  <c r="AC142"/>
  <c r="AD142" s="1"/>
  <c r="L142"/>
  <c r="K142"/>
  <c r="O142" s="1"/>
  <c r="J142"/>
  <c r="I142"/>
  <c r="H142"/>
  <c r="G142"/>
  <c r="AG141"/>
  <c r="AC141"/>
  <c r="AD141" s="1"/>
  <c r="L141"/>
  <c r="J141"/>
  <c r="K141" s="1"/>
  <c r="O141" s="1"/>
  <c r="I141"/>
  <c r="H141"/>
  <c r="G141"/>
  <c r="AG140"/>
  <c r="AC140"/>
  <c r="AD140" s="1"/>
  <c r="L140"/>
  <c r="J140"/>
  <c r="K140" s="1"/>
  <c r="O140" s="1"/>
  <c r="I140"/>
  <c r="H140"/>
  <c r="G140"/>
  <c r="AG139"/>
  <c r="AC139"/>
  <c r="AD139" s="1"/>
  <c r="L139"/>
  <c r="K139"/>
  <c r="O139" s="1"/>
  <c r="J139"/>
  <c r="I139"/>
  <c r="H139"/>
  <c r="G139"/>
  <c r="AG138"/>
  <c r="AC138"/>
  <c r="AD138" s="1"/>
  <c r="L138"/>
  <c r="K138"/>
  <c r="O138" s="1"/>
  <c r="J138"/>
  <c r="I138"/>
  <c r="H138"/>
  <c r="G138"/>
  <c r="AG137"/>
  <c r="AC137"/>
  <c r="AD137" s="1"/>
  <c r="L137"/>
  <c r="J137"/>
  <c r="K137" s="1"/>
  <c r="O137" s="1"/>
  <c r="I137"/>
  <c r="H137"/>
  <c r="G137"/>
  <c r="AG136"/>
  <c r="AC136"/>
  <c r="AD136" s="1"/>
  <c r="L136"/>
  <c r="J136"/>
  <c r="K136" s="1"/>
  <c r="O136" s="1"/>
  <c r="I136"/>
  <c r="H136"/>
  <c r="G136"/>
  <c r="AG135"/>
  <c r="AC135"/>
  <c r="AD135" s="1"/>
  <c r="L135"/>
  <c r="J135"/>
  <c r="K135" s="1"/>
  <c r="O135" s="1"/>
  <c r="I135"/>
  <c r="H135"/>
  <c r="G135"/>
  <c r="AG134"/>
  <c r="AC134"/>
  <c r="AD134" s="1"/>
  <c r="L134"/>
  <c r="J134"/>
  <c r="K134" s="1"/>
  <c r="O134" s="1"/>
  <c r="I134"/>
  <c r="H134"/>
  <c r="G134"/>
  <c r="AG133"/>
  <c r="AC133"/>
  <c r="AD133" s="1"/>
  <c r="L133"/>
  <c r="J133"/>
  <c r="K133" s="1"/>
  <c r="O133" s="1"/>
  <c r="I133"/>
  <c r="H133"/>
  <c r="G133"/>
  <c r="AG132"/>
  <c r="AC132"/>
  <c r="AD132" s="1"/>
  <c r="L132"/>
  <c r="J132"/>
  <c r="K132" s="1"/>
  <c r="O132" s="1"/>
  <c r="I132"/>
  <c r="H132"/>
  <c r="G132"/>
  <c r="AG131"/>
  <c r="AC131"/>
  <c r="AD131" s="1"/>
  <c r="L131"/>
  <c r="J131"/>
  <c r="K131" s="1"/>
  <c r="O131" s="1"/>
  <c r="I131"/>
  <c r="H131"/>
  <c r="G131"/>
  <c r="AG130"/>
  <c r="AC130"/>
  <c r="AD130" s="1"/>
  <c r="L130"/>
  <c r="J130"/>
  <c r="K130" s="1"/>
  <c r="O130" s="1"/>
  <c r="I130"/>
  <c r="H130"/>
  <c r="G130"/>
  <c r="AG129"/>
  <c r="AC129"/>
  <c r="AD129" s="1"/>
  <c r="L129"/>
  <c r="K129"/>
  <c r="O129" s="1"/>
  <c r="J129"/>
  <c r="I129"/>
  <c r="H129"/>
  <c r="G129"/>
  <c r="AG128"/>
  <c r="AC128"/>
  <c r="AD128" s="1"/>
  <c r="L128"/>
  <c r="K128"/>
  <c r="O128" s="1"/>
  <c r="J128"/>
  <c r="I128"/>
  <c r="H128"/>
  <c r="G128"/>
  <c r="AG127"/>
  <c r="AC127"/>
  <c r="AD127" s="1"/>
  <c r="L127"/>
  <c r="J127"/>
  <c r="K127" s="1"/>
  <c r="O127" s="1"/>
  <c r="I127"/>
  <c r="H127"/>
  <c r="G127"/>
  <c r="AG126"/>
  <c r="AC126"/>
  <c r="AD126" s="1"/>
  <c r="L126"/>
  <c r="J126"/>
  <c r="K126" s="1"/>
  <c r="O126" s="1"/>
  <c r="I126"/>
  <c r="H126"/>
  <c r="G126"/>
  <c r="AG125"/>
  <c r="AC125"/>
  <c r="AD125" s="1"/>
  <c r="L125"/>
  <c r="K125"/>
  <c r="O125" s="1"/>
  <c r="J125"/>
  <c r="I125"/>
  <c r="H125"/>
  <c r="G125"/>
  <c r="AG124"/>
  <c r="AC124"/>
  <c r="AD124" s="1"/>
  <c r="L124"/>
  <c r="K124"/>
  <c r="O124" s="1"/>
  <c r="J124"/>
  <c r="I124"/>
  <c r="H124"/>
  <c r="G124"/>
  <c r="AG123"/>
  <c r="AC123"/>
  <c r="AD123" s="1"/>
  <c r="L123"/>
  <c r="J123"/>
  <c r="K123" s="1"/>
  <c r="O123" s="1"/>
  <c r="I123"/>
  <c r="H123"/>
  <c r="G123"/>
  <c r="AG122"/>
  <c r="AC122"/>
  <c r="AD122" s="1"/>
  <c r="L122"/>
  <c r="J122"/>
  <c r="K122" s="1"/>
  <c r="O122" s="1"/>
  <c r="I122"/>
  <c r="H122"/>
  <c r="G122"/>
  <c r="AG121"/>
  <c r="AC121"/>
  <c r="AD121" s="1"/>
  <c r="L121"/>
  <c r="K121"/>
  <c r="O121" s="1"/>
  <c r="J121"/>
  <c r="I121"/>
  <c r="H121"/>
  <c r="G121"/>
  <c r="AG120"/>
  <c r="AC120"/>
  <c r="AD120" s="1"/>
  <c r="L120"/>
  <c r="K120"/>
  <c r="O120" s="1"/>
  <c r="J120"/>
  <c r="I120"/>
  <c r="H120"/>
  <c r="G120"/>
  <c r="AG119"/>
  <c r="AC119"/>
  <c r="AD119" s="1"/>
  <c r="L119"/>
  <c r="J119"/>
  <c r="K119" s="1"/>
  <c r="O119" s="1"/>
  <c r="I119"/>
  <c r="H119"/>
  <c r="G119"/>
  <c r="AG118"/>
  <c r="AC118"/>
  <c r="AD118" s="1"/>
  <c r="L118"/>
  <c r="J118"/>
  <c r="K118" s="1"/>
  <c r="O118" s="1"/>
  <c r="I118"/>
  <c r="H118"/>
  <c r="G118"/>
  <c r="AG117"/>
  <c r="AC117"/>
  <c r="AD117" s="1"/>
  <c r="L117"/>
  <c r="K117"/>
  <c r="O117" s="1"/>
  <c r="J117"/>
  <c r="I117"/>
  <c r="H117"/>
  <c r="G117"/>
  <c r="AG116"/>
  <c r="AC116"/>
  <c r="AD116" s="1"/>
  <c r="L116"/>
  <c r="K116"/>
  <c r="O116" s="1"/>
  <c r="J116"/>
  <c r="I116"/>
  <c r="H116"/>
  <c r="G116"/>
  <c r="AG115"/>
  <c r="AC115"/>
  <c r="AD115" s="1"/>
  <c r="L115"/>
  <c r="K115"/>
  <c r="O115" s="1"/>
  <c r="J115"/>
  <c r="I115"/>
  <c r="H115"/>
  <c r="G115"/>
  <c r="AG114"/>
  <c r="AC114"/>
  <c r="AD114" s="1"/>
  <c r="L114"/>
  <c r="K114"/>
  <c r="O114" s="1"/>
  <c r="J114"/>
  <c r="I114"/>
  <c r="H114"/>
  <c r="G114"/>
  <c r="AG113"/>
  <c r="AC113"/>
  <c r="AD113" s="1"/>
  <c r="L113"/>
  <c r="K113"/>
  <c r="O113" s="1"/>
  <c r="J113"/>
  <c r="I113"/>
  <c r="H113"/>
  <c r="G113"/>
  <c r="AG112"/>
  <c r="AC112"/>
  <c r="AD112" s="1"/>
  <c r="L112"/>
  <c r="K112"/>
  <c r="O112" s="1"/>
  <c r="J112"/>
  <c r="I112"/>
  <c r="H112"/>
  <c r="G112"/>
  <c r="AG111"/>
  <c r="AC111"/>
  <c r="AD111" s="1"/>
  <c r="L111"/>
  <c r="K111"/>
  <c r="O111" s="1"/>
  <c r="J111"/>
  <c r="I111"/>
  <c r="H111"/>
  <c r="G111"/>
  <c r="AG110"/>
  <c r="AC110"/>
  <c r="AD110" s="1"/>
  <c r="L110"/>
  <c r="K110"/>
  <c r="O110" s="1"/>
  <c r="J110"/>
  <c r="I110"/>
  <c r="H110"/>
  <c r="G110"/>
  <c r="AG109"/>
  <c r="AC109"/>
  <c r="AD109" s="1"/>
  <c r="L109"/>
  <c r="K109"/>
  <c r="O109" s="1"/>
  <c r="J109"/>
  <c r="I109"/>
  <c r="H109"/>
  <c r="G109"/>
  <c r="AG108"/>
  <c r="AC108"/>
  <c r="AD108" s="1"/>
  <c r="L108"/>
  <c r="K108"/>
  <c r="O108" s="1"/>
  <c r="J108"/>
  <c r="I108"/>
  <c r="H108"/>
  <c r="G108"/>
  <c r="AG107"/>
  <c r="AC107"/>
  <c r="AD107" s="1"/>
  <c r="L107"/>
  <c r="K107"/>
  <c r="O107" s="1"/>
  <c r="J107"/>
  <c r="I107"/>
  <c r="H107"/>
  <c r="G107"/>
  <c r="AG106"/>
  <c r="AC106"/>
  <c r="AD106" s="1"/>
  <c r="L106"/>
  <c r="K106"/>
  <c r="O106" s="1"/>
  <c r="J106"/>
  <c r="I106"/>
  <c r="H106"/>
  <c r="G106"/>
  <c r="AG105"/>
  <c r="AC105"/>
  <c r="AD105" s="1"/>
  <c r="L105"/>
  <c r="K105"/>
  <c r="O105" s="1"/>
  <c r="J105"/>
  <c r="I105"/>
  <c r="H105"/>
  <c r="G105"/>
  <c r="AG104"/>
  <c r="AC104"/>
  <c r="AD104" s="1"/>
  <c r="L104"/>
  <c r="K104"/>
  <c r="O104" s="1"/>
  <c r="J104"/>
  <c r="I104"/>
  <c r="H104"/>
  <c r="G104"/>
  <c r="AG103"/>
  <c r="AC103"/>
  <c r="AD103" s="1"/>
  <c r="L103"/>
  <c r="K103"/>
  <c r="O103" s="1"/>
  <c r="J103"/>
  <c r="I103"/>
  <c r="H103"/>
  <c r="G103"/>
  <c r="AG102"/>
  <c r="AC102"/>
  <c r="AD102" s="1"/>
  <c r="L102"/>
  <c r="K102"/>
  <c r="O102" s="1"/>
  <c r="J102"/>
  <c r="I102"/>
  <c r="H102"/>
  <c r="G102"/>
  <c r="AG101"/>
  <c r="AC101"/>
  <c r="AD101" s="1"/>
  <c r="L101"/>
  <c r="K101"/>
  <c r="O101" s="1"/>
  <c r="J101"/>
  <c r="I101"/>
  <c r="H101"/>
  <c r="G101"/>
  <c r="AG100"/>
  <c r="AC100"/>
  <c r="AD100" s="1"/>
  <c r="L100"/>
  <c r="K100"/>
  <c r="O100" s="1"/>
  <c r="J100"/>
  <c r="I100"/>
  <c r="H100"/>
  <c r="G100"/>
  <c r="AG99"/>
  <c r="AC99"/>
  <c r="AD99" s="1"/>
  <c r="L99"/>
  <c r="K99"/>
  <c r="O99" s="1"/>
  <c r="J99"/>
  <c r="I99"/>
  <c r="H99"/>
  <c r="G99"/>
  <c r="AG98"/>
  <c r="AC98"/>
  <c r="AD98" s="1"/>
  <c r="L98"/>
  <c r="K98"/>
  <c r="O98" s="1"/>
  <c r="J98"/>
  <c r="I98"/>
  <c r="H98"/>
  <c r="G98"/>
  <c r="AG97"/>
  <c r="AC97"/>
  <c r="AD97" s="1"/>
  <c r="L97"/>
  <c r="K97"/>
  <c r="O97" s="1"/>
  <c r="J97"/>
  <c r="I97"/>
  <c r="H97"/>
  <c r="G97"/>
  <c r="AG96"/>
  <c r="AC96"/>
  <c r="AD96" s="1"/>
  <c r="L96"/>
  <c r="K96"/>
  <c r="O96" s="1"/>
  <c r="J96"/>
  <c r="I96"/>
  <c r="H96"/>
  <c r="G96"/>
  <c r="AG95"/>
  <c r="AC95"/>
  <c r="AD95" s="1"/>
  <c r="L95"/>
  <c r="K95"/>
  <c r="O95" s="1"/>
  <c r="J95"/>
  <c r="I95"/>
  <c r="H95"/>
  <c r="G95"/>
  <c r="AG94"/>
  <c r="AC94"/>
  <c r="AD94" s="1"/>
  <c r="L94"/>
  <c r="K94"/>
  <c r="O94" s="1"/>
  <c r="J94"/>
  <c r="I94"/>
  <c r="H94"/>
  <c r="G94"/>
  <c r="AG93"/>
  <c r="AC93"/>
  <c r="AD93" s="1"/>
  <c r="L93"/>
  <c r="K93"/>
  <c r="O93" s="1"/>
  <c r="J93"/>
  <c r="I93"/>
  <c r="H93"/>
  <c r="G93"/>
  <c r="AG92"/>
  <c r="AC92"/>
  <c r="AD92" s="1"/>
  <c r="L92"/>
  <c r="K92"/>
  <c r="O92" s="1"/>
  <c r="J92"/>
  <c r="I92"/>
  <c r="H92"/>
  <c r="G92"/>
  <c r="AG91"/>
  <c r="AC91"/>
  <c r="AD91" s="1"/>
  <c r="L91"/>
  <c r="K91"/>
  <c r="O91" s="1"/>
  <c r="J91"/>
  <c r="I91"/>
  <c r="H91"/>
  <c r="G91"/>
  <c r="AG90"/>
  <c r="AC90"/>
  <c r="AD90" s="1"/>
  <c r="L90"/>
  <c r="K90"/>
  <c r="O90" s="1"/>
  <c r="J90"/>
  <c r="I90"/>
  <c r="H90"/>
  <c r="G90"/>
  <c r="AG89"/>
  <c r="AC89"/>
  <c r="AD89" s="1"/>
  <c r="L89"/>
  <c r="K89"/>
  <c r="O89" s="1"/>
  <c r="J89"/>
  <c r="I89"/>
  <c r="H89"/>
  <c r="G89"/>
  <c r="AG88"/>
  <c r="AC88"/>
  <c r="AD88" s="1"/>
  <c r="L88"/>
  <c r="K88"/>
  <c r="O88" s="1"/>
  <c r="J88"/>
  <c r="I88"/>
  <c r="H88"/>
  <c r="G88"/>
  <c r="AG87"/>
  <c r="AC87"/>
  <c r="AD87" s="1"/>
  <c r="L87"/>
  <c r="K87"/>
  <c r="O87" s="1"/>
  <c r="J87"/>
  <c r="I87"/>
  <c r="H87"/>
  <c r="G87"/>
  <c r="AG86"/>
  <c r="AC86"/>
  <c r="AD86" s="1"/>
  <c r="L86"/>
  <c r="K86"/>
  <c r="O86" s="1"/>
  <c r="J86"/>
  <c r="I86"/>
  <c r="H86"/>
  <c r="G86"/>
  <c r="AG85"/>
  <c r="AC85"/>
  <c r="AD85" s="1"/>
  <c r="L85"/>
  <c r="K85"/>
  <c r="O85" s="1"/>
  <c r="J85"/>
  <c r="I85"/>
  <c r="H85"/>
  <c r="G85"/>
  <c r="AG84"/>
  <c r="AC84"/>
  <c r="AD84" s="1"/>
  <c r="L84"/>
  <c r="K84"/>
  <c r="O84" s="1"/>
  <c r="J84"/>
  <c r="I84"/>
  <c r="H84"/>
  <c r="G84"/>
  <c r="AG83"/>
  <c r="AC83"/>
  <c r="AD83" s="1"/>
  <c r="L83"/>
  <c r="K83"/>
  <c r="O83" s="1"/>
  <c r="J83"/>
  <c r="I83"/>
  <c r="H83"/>
  <c r="G83"/>
  <c r="AG82"/>
  <c r="AC82"/>
  <c r="AD82" s="1"/>
  <c r="L82"/>
  <c r="K82"/>
  <c r="O82" s="1"/>
  <c r="J82"/>
  <c r="I82"/>
  <c r="H82"/>
  <c r="G82"/>
  <c r="AG81"/>
  <c r="AC81"/>
  <c r="AD81" s="1"/>
  <c r="L81"/>
  <c r="K81"/>
  <c r="O81" s="1"/>
  <c r="J81"/>
  <c r="I81"/>
  <c r="H81"/>
  <c r="G81"/>
  <c r="AG80"/>
  <c r="AC80"/>
  <c r="AD80" s="1"/>
  <c r="L80"/>
  <c r="K80"/>
  <c r="O80" s="1"/>
  <c r="J80"/>
  <c r="I80"/>
  <c r="H80"/>
  <c r="G80"/>
  <c r="AG79"/>
  <c r="AC79"/>
  <c r="AD79" s="1"/>
  <c r="L79"/>
  <c r="K79"/>
  <c r="O79" s="1"/>
  <c r="J79"/>
  <c r="I79"/>
  <c r="H79"/>
  <c r="G79"/>
  <c r="AG78"/>
  <c r="AC78"/>
  <c r="AD78" s="1"/>
  <c r="L78"/>
  <c r="K78"/>
  <c r="O78" s="1"/>
  <c r="J78"/>
  <c r="I78"/>
  <c r="H78"/>
  <c r="G78"/>
  <c r="AG77"/>
  <c r="AC77"/>
  <c r="AD77" s="1"/>
  <c r="L77"/>
  <c r="K77"/>
  <c r="O77" s="1"/>
  <c r="J77"/>
  <c r="I77"/>
  <c r="H77"/>
  <c r="G77"/>
  <c r="AG76"/>
  <c r="AC76"/>
  <c r="AD76" s="1"/>
  <c r="L76"/>
  <c r="K76"/>
  <c r="O76" s="1"/>
  <c r="J76"/>
  <c r="I76"/>
  <c r="H76"/>
  <c r="G76"/>
  <c r="AG75"/>
  <c r="AC75"/>
  <c r="AD75" s="1"/>
  <c r="L75"/>
  <c r="K75"/>
  <c r="O75" s="1"/>
  <c r="J75"/>
  <c r="I75"/>
  <c r="H75"/>
  <c r="G75"/>
  <c r="AG74"/>
  <c r="AC74"/>
  <c r="AD74" s="1"/>
  <c r="L74"/>
  <c r="K74"/>
  <c r="O74" s="1"/>
  <c r="J74"/>
  <c r="I74"/>
  <c r="H74"/>
  <c r="G74"/>
  <c r="AG73"/>
  <c r="AC73"/>
  <c r="AD73" s="1"/>
  <c r="L73"/>
  <c r="K73"/>
  <c r="O73" s="1"/>
  <c r="J73"/>
  <c r="I73"/>
  <c r="H73"/>
  <c r="G73"/>
  <c r="AG72"/>
  <c r="AC72"/>
  <c r="AD72" s="1"/>
  <c r="L72"/>
  <c r="J72"/>
  <c r="K72" s="1"/>
  <c r="O72" s="1"/>
  <c r="Q72" s="1"/>
  <c r="Y72" s="1"/>
  <c r="I72"/>
  <c r="H72"/>
  <c r="G72"/>
  <c r="AG71"/>
  <c r="AC71"/>
  <c r="AD71" s="1"/>
  <c r="L71"/>
  <c r="K71"/>
  <c r="O71" s="1"/>
  <c r="J71"/>
  <c r="I71"/>
  <c r="H71"/>
  <c r="G71"/>
  <c r="AG70"/>
  <c r="AD70"/>
  <c r="AC70"/>
  <c r="L70"/>
  <c r="J70"/>
  <c r="K70" s="1"/>
  <c r="I70"/>
  <c r="H70"/>
  <c r="G70"/>
  <c r="AG69"/>
  <c r="AD69"/>
  <c r="AC69"/>
  <c r="L69"/>
  <c r="J69"/>
  <c r="K69" s="1"/>
  <c r="I69"/>
  <c r="H69"/>
  <c r="G69"/>
  <c r="AG68"/>
  <c r="AD68"/>
  <c r="AC68"/>
  <c r="L68"/>
  <c r="J68"/>
  <c r="K68" s="1"/>
  <c r="I68"/>
  <c r="H68"/>
  <c r="G68"/>
  <c r="AG67"/>
  <c r="AD67"/>
  <c r="AC67"/>
  <c r="L67"/>
  <c r="J67"/>
  <c r="K67" s="1"/>
  <c r="I67"/>
  <c r="H67"/>
  <c r="G67"/>
  <c r="AG66"/>
  <c r="AD66"/>
  <c r="AC66"/>
  <c r="L66"/>
  <c r="J66"/>
  <c r="K66" s="1"/>
  <c r="I66"/>
  <c r="H66"/>
  <c r="G66"/>
  <c r="AG65"/>
  <c r="AC65"/>
  <c r="AD65" s="1"/>
  <c r="L65"/>
  <c r="K65"/>
  <c r="O65" s="1"/>
  <c r="J65"/>
  <c r="I65"/>
  <c r="H65"/>
  <c r="G65"/>
  <c r="AG64"/>
  <c r="AD64"/>
  <c r="AC64"/>
  <c r="L64"/>
  <c r="J64"/>
  <c r="K64" s="1"/>
  <c r="I64"/>
  <c r="H64"/>
  <c r="G64"/>
  <c r="AG63"/>
  <c r="AC63"/>
  <c r="AD63" s="1"/>
  <c r="L63"/>
  <c r="K63"/>
  <c r="O63" s="1"/>
  <c r="J63"/>
  <c r="I63"/>
  <c r="H63"/>
  <c r="G63"/>
  <c r="AG62"/>
  <c r="AD62"/>
  <c r="AC62"/>
  <c r="L62"/>
  <c r="J62"/>
  <c r="K62" s="1"/>
  <c r="I62"/>
  <c r="H62"/>
  <c r="G62"/>
  <c r="AG61"/>
  <c r="AC61"/>
  <c r="AD61" s="1"/>
  <c r="L61"/>
  <c r="K61"/>
  <c r="O61" s="1"/>
  <c r="J61"/>
  <c r="I61"/>
  <c r="H61"/>
  <c r="G61"/>
  <c r="AG60"/>
  <c r="AD60"/>
  <c r="AC60"/>
  <c r="L60"/>
  <c r="J60"/>
  <c r="K60" s="1"/>
  <c r="I60"/>
  <c r="H60"/>
  <c r="G60"/>
  <c r="AG59"/>
  <c r="AC59"/>
  <c r="AD59" s="1"/>
  <c r="L59"/>
  <c r="K59"/>
  <c r="O59" s="1"/>
  <c r="J59"/>
  <c r="I59"/>
  <c r="H59"/>
  <c r="G59"/>
  <c r="AG58"/>
  <c r="AD58"/>
  <c r="AC58"/>
  <c r="L58"/>
  <c r="J58"/>
  <c r="K58" s="1"/>
  <c r="I58"/>
  <c r="H58"/>
  <c r="G58"/>
  <c r="AG57"/>
  <c r="AC57"/>
  <c r="AD57" s="1"/>
  <c r="L57"/>
  <c r="K57"/>
  <c r="O57" s="1"/>
  <c r="J57"/>
  <c r="I57"/>
  <c r="H57"/>
  <c r="G57"/>
  <c r="AG56"/>
  <c r="AD56"/>
  <c r="AC56"/>
  <c r="L56"/>
  <c r="J56"/>
  <c r="K56" s="1"/>
  <c r="I56"/>
  <c r="H56"/>
  <c r="G56"/>
  <c r="AG55"/>
  <c r="AC55"/>
  <c r="AD55" s="1"/>
  <c r="L55"/>
  <c r="K55"/>
  <c r="O55" s="1"/>
  <c r="J55"/>
  <c r="I55"/>
  <c r="H55"/>
  <c r="G55"/>
  <c r="AG54"/>
  <c r="AD54"/>
  <c r="AC54"/>
  <c r="L54"/>
  <c r="J54"/>
  <c r="K54" s="1"/>
  <c r="I54"/>
  <c r="H54"/>
  <c r="G54"/>
  <c r="AG53"/>
  <c r="AC53"/>
  <c r="AD53" s="1"/>
  <c r="L53"/>
  <c r="K53"/>
  <c r="O53" s="1"/>
  <c r="J53"/>
  <c r="I53"/>
  <c r="H53"/>
  <c r="G53"/>
  <c r="AG52"/>
  <c r="AD52"/>
  <c r="AC52"/>
  <c r="L52"/>
  <c r="J52"/>
  <c r="K52" s="1"/>
  <c r="I52"/>
  <c r="H52"/>
  <c r="G52"/>
  <c r="AG51"/>
  <c r="AD51"/>
  <c r="AC51"/>
  <c r="L51"/>
  <c r="J51"/>
  <c r="K51" s="1"/>
  <c r="I51"/>
  <c r="H51"/>
  <c r="G51"/>
  <c r="AG50"/>
  <c r="AC50"/>
  <c r="AD50" s="1"/>
  <c r="L50"/>
  <c r="K50"/>
  <c r="O50" s="1"/>
  <c r="J50"/>
  <c r="I50"/>
  <c r="H50"/>
  <c r="G50"/>
  <c r="AG49"/>
  <c r="AC49"/>
  <c r="AD49" s="1"/>
  <c r="L49"/>
  <c r="K49"/>
  <c r="O49" s="1"/>
  <c r="J49"/>
  <c r="I49"/>
  <c r="H49"/>
  <c r="G49"/>
  <c r="AG48"/>
  <c r="AD48"/>
  <c r="AC48"/>
  <c r="L48"/>
  <c r="J48"/>
  <c r="K48" s="1"/>
  <c r="I48"/>
  <c r="H48"/>
  <c r="G48"/>
  <c r="AG47"/>
  <c r="AD47"/>
  <c r="AC47"/>
  <c r="L47"/>
  <c r="J47"/>
  <c r="K47" s="1"/>
  <c r="I47"/>
  <c r="H47"/>
  <c r="G47"/>
  <c r="AG46"/>
  <c r="AC46"/>
  <c r="AD46" s="1"/>
  <c r="L46"/>
  <c r="K46"/>
  <c r="O46" s="1"/>
  <c r="J46"/>
  <c r="I46"/>
  <c r="H46"/>
  <c r="G46"/>
  <c r="AG45"/>
  <c r="AC45"/>
  <c r="AD45" s="1"/>
  <c r="L45"/>
  <c r="K45"/>
  <c r="O45" s="1"/>
  <c r="J45"/>
  <c r="I45"/>
  <c r="H45"/>
  <c r="G45"/>
  <c r="AG44"/>
  <c r="AD44"/>
  <c r="AC44"/>
  <c r="L44"/>
  <c r="J44"/>
  <c r="K44" s="1"/>
  <c r="I44"/>
  <c r="H44"/>
  <c r="G44"/>
  <c r="AG43"/>
  <c r="AD43"/>
  <c r="AC43"/>
  <c r="L43"/>
  <c r="J43"/>
  <c r="K43" s="1"/>
  <c r="I43"/>
  <c r="H43"/>
  <c r="G43"/>
  <c r="AG42"/>
  <c r="AC42"/>
  <c r="AD42" s="1"/>
  <c r="L42"/>
  <c r="K42"/>
  <c r="O42" s="1"/>
  <c r="J42"/>
  <c r="I42"/>
  <c r="H42"/>
  <c r="G42"/>
  <c r="AG41"/>
  <c r="AC41"/>
  <c r="AD41" s="1"/>
  <c r="L41"/>
  <c r="K41"/>
  <c r="O41" s="1"/>
  <c r="J41"/>
  <c r="I41"/>
  <c r="H41"/>
  <c r="G41"/>
  <c r="A41"/>
  <c r="AG40"/>
  <c r="AC40"/>
  <c r="AD40" s="1"/>
  <c r="L40"/>
  <c r="J40"/>
  <c r="K40" s="1"/>
  <c r="O40" s="1"/>
  <c r="I40"/>
  <c r="H40"/>
  <c r="H302" s="1"/>
  <c r="AC302" s="1"/>
  <c r="G40"/>
  <c r="AA34"/>
  <c r="Y34"/>
  <c r="X34"/>
  <c r="J34"/>
  <c r="I34"/>
  <c r="AA33"/>
  <c r="X33"/>
  <c r="AA32"/>
  <c r="X32"/>
  <c r="J32"/>
  <c r="M30"/>
  <c r="AA29"/>
  <c r="X29"/>
  <c r="I28"/>
  <c r="I33" s="1"/>
  <c r="Y26"/>
  <c r="Z26" s="1"/>
  <c r="Y22"/>
  <c r="Z22" s="1"/>
  <c r="I20"/>
  <c r="I19"/>
  <c r="Y16"/>
  <c r="Z16" s="1"/>
  <c r="Y12"/>
  <c r="Z12" s="1"/>
  <c r="AC330" i="1"/>
  <c r="AG318"/>
  <c r="AC318"/>
  <c r="AD318" s="1"/>
  <c r="L318"/>
  <c r="J318"/>
  <c r="K318" s="1"/>
  <c r="O318" s="1"/>
  <c r="I318"/>
  <c r="H318"/>
  <c r="G318"/>
  <c r="AG317"/>
  <c r="AC317"/>
  <c r="AD317" s="1"/>
  <c r="L317"/>
  <c r="J317"/>
  <c r="K317" s="1"/>
  <c r="O317" s="1"/>
  <c r="I317"/>
  <c r="H317"/>
  <c r="G317"/>
  <c r="AG316"/>
  <c r="AC316"/>
  <c r="AD316" s="1"/>
  <c r="L316"/>
  <c r="J316"/>
  <c r="K316" s="1"/>
  <c r="O316" s="1"/>
  <c r="I316"/>
  <c r="H316"/>
  <c r="G316"/>
  <c r="AG315"/>
  <c r="AC315"/>
  <c r="AD315" s="1"/>
  <c r="L315"/>
  <c r="J315"/>
  <c r="K315" s="1"/>
  <c r="O315" s="1"/>
  <c r="I315"/>
  <c r="H315"/>
  <c r="G315"/>
  <c r="AG314"/>
  <c r="AC314"/>
  <c r="AD314" s="1"/>
  <c r="L314"/>
  <c r="J314"/>
  <c r="K314" s="1"/>
  <c r="O314" s="1"/>
  <c r="I314"/>
  <c r="H314"/>
  <c r="G314"/>
  <c r="AG313"/>
  <c r="AC313"/>
  <c r="AD313" s="1"/>
  <c r="L313"/>
  <c r="J313"/>
  <c r="K313" s="1"/>
  <c r="O313" s="1"/>
  <c r="I313"/>
  <c r="H313"/>
  <c r="G313"/>
  <c r="AG312"/>
  <c r="AC312"/>
  <c r="AD312" s="1"/>
  <c r="L312"/>
  <c r="J312"/>
  <c r="K312" s="1"/>
  <c r="O312" s="1"/>
  <c r="P312" s="1"/>
  <c r="I312"/>
  <c r="H312"/>
  <c r="G312"/>
  <c r="AG311"/>
  <c r="AC311"/>
  <c r="AD311" s="1"/>
  <c r="L311"/>
  <c r="J311"/>
  <c r="K311" s="1"/>
  <c r="O311" s="1"/>
  <c r="P311" s="1"/>
  <c r="I311"/>
  <c r="H311"/>
  <c r="G311"/>
  <c r="AG310"/>
  <c r="AC310"/>
  <c r="AD310" s="1"/>
  <c r="L310"/>
  <c r="J310"/>
  <c r="K310" s="1"/>
  <c r="O310" s="1"/>
  <c r="P310" s="1"/>
  <c r="I310"/>
  <c r="H310"/>
  <c r="G310"/>
  <c r="AG309"/>
  <c r="AC309"/>
  <c r="AD309" s="1"/>
  <c r="L309"/>
  <c r="J309"/>
  <c r="K309" s="1"/>
  <c r="O309" s="1"/>
  <c r="P309" s="1"/>
  <c r="I309"/>
  <c r="H309"/>
  <c r="G309"/>
  <c r="AG308"/>
  <c r="AC308"/>
  <c r="AD308" s="1"/>
  <c r="L308"/>
  <c r="J308"/>
  <c r="K308" s="1"/>
  <c r="O308" s="1"/>
  <c r="P308" s="1"/>
  <c r="I308"/>
  <c r="H308"/>
  <c r="G308"/>
  <c r="AG307"/>
  <c r="AC307"/>
  <c r="AD307" s="1"/>
  <c r="L307"/>
  <c r="J307"/>
  <c r="K307" s="1"/>
  <c r="O307" s="1"/>
  <c r="P307" s="1"/>
  <c r="I307"/>
  <c r="H307"/>
  <c r="G307"/>
  <c r="AG306"/>
  <c r="AC306"/>
  <c r="AD306" s="1"/>
  <c r="L306"/>
  <c r="J306"/>
  <c r="K306" s="1"/>
  <c r="O306" s="1"/>
  <c r="P306" s="1"/>
  <c r="I306"/>
  <c r="H306"/>
  <c r="G306"/>
  <c r="AG305"/>
  <c r="AC305"/>
  <c r="AD305" s="1"/>
  <c r="L305"/>
  <c r="J305"/>
  <c r="K305" s="1"/>
  <c r="O305" s="1"/>
  <c r="P305" s="1"/>
  <c r="I305"/>
  <c r="H305"/>
  <c r="G305"/>
  <c r="AG304"/>
  <c r="AC304"/>
  <c r="AD304" s="1"/>
  <c r="L304"/>
  <c r="J304"/>
  <c r="K304" s="1"/>
  <c r="O304" s="1"/>
  <c r="P304" s="1"/>
  <c r="I304"/>
  <c r="H304"/>
  <c r="G304"/>
  <c r="AG303"/>
  <c r="AC303"/>
  <c r="AD303" s="1"/>
  <c r="L303"/>
  <c r="J303"/>
  <c r="K303" s="1"/>
  <c r="O303" s="1"/>
  <c r="P303" s="1"/>
  <c r="I303"/>
  <c r="H303"/>
  <c r="G303"/>
  <c r="AG302"/>
  <c r="AC302"/>
  <c r="AD302" s="1"/>
  <c r="L302"/>
  <c r="J302"/>
  <c r="K302" s="1"/>
  <c r="O302" s="1"/>
  <c r="I302"/>
  <c r="H302"/>
  <c r="G302"/>
  <c r="AG301"/>
  <c r="AC301"/>
  <c r="AD301" s="1"/>
  <c r="L301"/>
  <c r="J301"/>
  <c r="K301" s="1"/>
  <c r="O301" s="1"/>
  <c r="I301"/>
  <c r="H301"/>
  <c r="G301"/>
  <c r="AG300"/>
  <c r="AC300"/>
  <c r="AD300" s="1"/>
  <c r="L300"/>
  <c r="J300"/>
  <c r="K300" s="1"/>
  <c r="O300" s="1"/>
  <c r="I300"/>
  <c r="H300"/>
  <c r="G300"/>
  <c r="AG299"/>
  <c r="AC299"/>
  <c r="AD299" s="1"/>
  <c r="L299"/>
  <c r="J299"/>
  <c r="K299" s="1"/>
  <c r="O299" s="1"/>
  <c r="I299"/>
  <c r="H299"/>
  <c r="G299"/>
  <c r="AG298"/>
  <c r="AC298"/>
  <c r="AD298" s="1"/>
  <c r="L298"/>
  <c r="J298"/>
  <c r="K298" s="1"/>
  <c r="O298" s="1"/>
  <c r="I298"/>
  <c r="H298"/>
  <c r="G298"/>
  <c r="AG297"/>
  <c r="AC297"/>
  <c r="AD297" s="1"/>
  <c r="L297"/>
  <c r="J297"/>
  <c r="K297" s="1"/>
  <c r="O297" s="1"/>
  <c r="I297"/>
  <c r="H297"/>
  <c r="G297"/>
  <c r="AG296"/>
  <c r="AC296"/>
  <c r="AD296" s="1"/>
  <c r="L296"/>
  <c r="J296"/>
  <c r="K296" s="1"/>
  <c r="O296" s="1"/>
  <c r="I296"/>
  <c r="H296"/>
  <c r="G296"/>
  <c r="AG295"/>
  <c r="AC295"/>
  <c r="AD295" s="1"/>
  <c r="L295"/>
  <c r="J295"/>
  <c r="K295" s="1"/>
  <c r="O295" s="1"/>
  <c r="I295"/>
  <c r="H295"/>
  <c r="G295"/>
  <c r="AG294"/>
  <c r="AC294"/>
  <c r="AD294" s="1"/>
  <c r="L294"/>
  <c r="J294"/>
  <c r="K294" s="1"/>
  <c r="O294" s="1"/>
  <c r="I294"/>
  <c r="H294"/>
  <c r="G294"/>
  <c r="AG293"/>
  <c r="AC293"/>
  <c r="AD293" s="1"/>
  <c r="L293"/>
  <c r="J293"/>
  <c r="K293" s="1"/>
  <c r="O293" s="1"/>
  <c r="P293" s="1"/>
  <c r="I293"/>
  <c r="H293"/>
  <c r="G293"/>
  <c r="AG292"/>
  <c r="AC292"/>
  <c r="AD292" s="1"/>
  <c r="L292"/>
  <c r="J292"/>
  <c r="K292" s="1"/>
  <c r="O292" s="1"/>
  <c r="P292" s="1"/>
  <c r="I292"/>
  <c r="H292"/>
  <c r="G292"/>
  <c r="AG291"/>
  <c r="AC291"/>
  <c r="AD291" s="1"/>
  <c r="L291"/>
  <c r="J291"/>
  <c r="K291" s="1"/>
  <c r="O291" s="1"/>
  <c r="P291" s="1"/>
  <c r="I291"/>
  <c r="H291"/>
  <c r="G291"/>
  <c r="AG290"/>
  <c r="AC290"/>
  <c r="AD290" s="1"/>
  <c r="L290"/>
  <c r="J290"/>
  <c r="K290" s="1"/>
  <c r="O290" s="1"/>
  <c r="P290" s="1"/>
  <c r="I290"/>
  <c r="H290"/>
  <c r="G290"/>
  <c r="AG289"/>
  <c r="AC289"/>
  <c r="AD289" s="1"/>
  <c r="L289"/>
  <c r="J289"/>
  <c r="K289" s="1"/>
  <c r="O289" s="1"/>
  <c r="P289" s="1"/>
  <c r="I289"/>
  <c r="H289"/>
  <c r="G289"/>
  <c r="AG288"/>
  <c r="AC288"/>
  <c r="AD288" s="1"/>
  <c r="L288"/>
  <c r="J288"/>
  <c r="K288" s="1"/>
  <c r="O288" s="1"/>
  <c r="P288" s="1"/>
  <c r="I288"/>
  <c r="H288"/>
  <c r="G288"/>
  <c r="AG287"/>
  <c r="AC287"/>
  <c r="AD287" s="1"/>
  <c r="L287"/>
  <c r="J287"/>
  <c r="K287" s="1"/>
  <c r="O287" s="1"/>
  <c r="P287" s="1"/>
  <c r="I287"/>
  <c r="H287"/>
  <c r="G287"/>
  <c r="AG286"/>
  <c r="AC286"/>
  <c r="AD286" s="1"/>
  <c r="L286"/>
  <c r="J286"/>
  <c r="K286" s="1"/>
  <c r="O286" s="1"/>
  <c r="P286" s="1"/>
  <c r="I286"/>
  <c r="H286"/>
  <c r="G286"/>
  <c r="AG285"/>
  <c r="AC285"/>
  <c r="AD285" s="1"/>
  <c r="L285"/>
  <c r="J285"/>
  <c r="K285" s="1"/>
  <c r="O285" s="1"/>
  <c r="P285" s="1"/>
  <c r="I285"/>
  <c r="H285"/>
  <c r="G285"/>
  <c r="AG284"/>
  <c r="AC284"/>
  <c r="AD284" s="1"/>
  <c r="L284"/>
  <c r="J284"/>
  <c r="K284" s="1"/>
  <c r="O284" s="1"/>
  <c r="P284" s="1"/>
  <c r="I284"/>
  <c r="H284"/>
  <c r="G284"/>
  <c r="AG283"/>
  <c r="AC283"/>
  <c r="AD283" s="1"/>
  <c r="L283"/>
  <c r="J283"/>
  <c r="K283" s="1"/>
  <c r="O283" s="1"/>
  <c r="P283" s="1"/>
  <c r="I283"/>
  <c r="H283"/>
  <c r="G283"/>
  <c r="AG282"/>
  <c r="AC282"/>
  <c r="AD282" s="1"/>
  <c r="L282"/>
  <c r="J282"/>
  <c r="K282" s="1"/>
  <c r="O282" s="1"/>
  <c r="P282" s="1"/>
  <c r="I282"/>
  <c r="H282"/>
  <c r="G282"/>
  <c r="AG281"/>
  <c r="AC281"/>
  <c r="AD281" s="1"/>
  <c r="L281"/>
  <c r="J281"/>
  <c r="K281" s="1"/>
  <c r="O281" s="1"/>
  <c r="P281" s="1"/>
  <c r="I281"/>
  <c r="H281"/>
  <c r="G281"/>
  <c r="AG280"/>
  <c r="AC280"/>
  <c r="AD280" s="1"/>
  <c r="L280"/>
  <c r="J280"/>
  <c r="K280" s="1"/>
  <c r="O280" s="1"/>
  <c r="P280" s="1"/>
  <c r="I280"/>
  <c r="H280"/>
  <c r="G280"/>
  <c r="AG279"/>
  <c r="AC279"/>
  <c r="AD279" s="1"/>
  <c r="L279"/>
  <c r="J279"/>
  <c r="K279" s="1"/>
  <c r="O279" s="1"/>
  <c r="P279" s="1"/>
  <c r="I279"/>
  <c r="H279"/>
  <c r="G279"/>
  <c r="AG278"/>
  <c r="AC278"/>
  <c r="AD278" s="1"/>
  <c r="L278"/>
  <c r="J278"/>
  <c r="K278" s="1"/>
  <c r="O278" s="1"/>
  <c r="P278" s="1"/>
  <c r="I278"/>
  <c r="H278"/>
  <c r="G278"/>
  <c r="AG277"/>
  <c r="AC277"/>
  <c r="AD277" s="1"/>
  <c r="L277"/>
  <c r="J277"/>
  <c r="K277" s="1"/>
  <c r="O277" s="1"/>
  <c r="P277" s="1"/>
  <c r="I277"/>
  <c r="H277"/>
  <c r="G277"/>
  <c r="AG276"/>
  <c r="AC276"/>
  <c r="AD276" s="1"/>
  <c r="L276"/>
  <c r="J276"/>
  <c r="K276" s="1"/>
  <c r="O276" s="1"/>
  <c r="P276" s="1"/>
  <c r="I276"/>
  <c r="H276"/>
  <c r="G276"/>
  <c r="AG275"/>
  <c r="AC275"/>
  <c r="AD275" s="1"/>
  <c r="L275"/>
  <c r="J275"/>
  <c r="K275" s="1"/>
  <c r="O275" s="1"/>
  <c r="P275" s="1"/>
  <c r="I275"/>
  <c r="H275"/>
  <c r="G275"/>
  <c r="AG274"/>
  <c r="AC274"/>
  <c r="AD274" s="1"/>
  <c r="L274"/>
  <c r="J274"/>
  <c r="K274" s="1"/>
  <c r="O274" s="1"/>
  <c r="P274" s="1"/>
  <c r="I274"/>
  <c r="H274"/>
  <c r="G274"/>
  <c r="AG273"/>
  <c r="AC273"/>
  <c r="AD273" s="1"/>
  <c r="L273"/>
  <c r="J273"/>
  <c r="K273" s="1"/>
  <c r="O273" s="1"/>
  <c r="P273" s="1"/>
  <c r="I273"/>
  <c r="H273"/>
  <c r="G273"/>
  <c r="AG272"/>
  <c r="AC272"/>
  <c r="AD272" s="1"/>
  <c r="L272"/>
  <c r="J272"/>
  <c r="K272" s="1"/>
  <c r="O272" s="1"/>
  <c r="P272" s="1"/>
  <c r="I272"/>
  <c r="H272"/>
  <c r="G272"/>
  <c r="AG271"/>
  <c r="AC271"/>
  <c r="AD271" s="1"/>
  <c r="L271"/>
  <c r="J271"/>
  <c r="K271" s="1"/>
  <c r="O271" s="1"/>
  <c r="P271" s="1"/>
  <c r="I271"/>
  <c r="H271"/>
  <c r="G271"/>
  <c r="AG270"/>
  <c r="AC270"/>
  <c r="AD270" s="1"/>
  <c r="L270"/>
  <c r="J270"/>
  <c r="K270" s="1"/>
  <c r="O270" s="1"/>
  <c r="P270" s="1"/>
  <c r="I270"/>
  <c r="H270"/>
  <c r="G270"/>
  <c r="AG269"/>
  <c r="AC269"/>
  <c r="AD269" s="1"/>
  <c r="L269"/>
  <c r="J269"/>
  <c r="K269" s="1"/>
  <c r="O269" s="1"/>
  <c r="P269" s="1"/>
  <c r="I269"/>
  <c r="H269"/>
  <c r="G269"/>
  <c r="AG268"/>
  <c r="AC268"/>
  <c r="AD268" s="1"/>
  <c r="L268"/>
  <c r="J268"/>
  <c r="K268" s="1"/>
  <c r="O268" s="1"/>
  <c r="P268" s="1"/>
  <c r="I268"/>
  <c r="H268"/>
  <c r="G268"/>
  <c r="AG267"/>
  <c r="AC267"/>
  <c r="AD267" s="1"/>
  <c r="L267"/>
  <c r="J267"/>
  <c r="K267" s="1"/>
  <c r="O267" s="1"/>
  <c r="P267" s="1"/>
  <c r="I267"/>
  <c r="H267"/>
  <c r="G267"/>
  <c r="AG266"/>
  <c r="AC266"/>
  <c r="AD266" s="1"/>
  <c r="L266"/>
  <c r="J266"/>
  <c r="K266" s="1"/>
  <c r="O266" s="1"/>
  <c r="P266" s="1"/>
  <c r="I266"/>
  <c r="H266"/>
  <c r="G266"/>
  <c r="AG265"/>
  <c r="AC265"/>
  <c r="AD265" s="1"/>
  <c r="L265"/>
  <c r="J265"/>
  <c r="K265" s="1"/>
  <c r="O265" s="1"/>
  <c r="P265" s="1"/>
  <c r="I265"/>
  <c r="H265"/>
  <c r="G265"/>
  <c r="AG264"/>
  <c r="AC264"/>
  <c r="AD264" s="1"/>
  <c r="L264"/>
  <c r="K264"/>
  <c r="O264" s="1"/>
  <c r="J264"/>
  <c r="I264"/>
  <c r="H264"/>
  <c r="G264"/>
  <c r="AG263"/>
  <c r="AC263"/>
  <c r="AD263" s="1"/>
  <c r="L263"/>
  <c r="K263"/>
  <c r="O263" s="1"/>
  <c r="J263"/>
  <c r="I263"/>
  <c r="H263"/>
  <c r="G263"/>
  <c r="AG262"/>
  <c r="AC262"/>
  <c r="AD262" s="1"/>
  <c r="L262"/>
  <c r="K262"/>
  <c r="O262" s="1"/>
  <c r="J262"/>
  <c r="I262"/>
  <c r="H262"/>
  <c r="G262"/>
  <c r="AG261"/>
  <c r="AC261"/>
  <c r="AD261" s="1"/>
  <c r="L261"/>
  <c r="K261"/>
  <c r="O261" s="1"/>
  <c r="J261"/>
  <c r="I261"/>
  <c r="H261"/>
  <c r="G261"/>
  <c r="AG260"/>
  <c r="AC260"/>
  <c r="AD260" s="1"/>
  <c r="L260"/>
  <c r="K260"/>
  <c r="O260" s="1"/>
  <c r="J260"/>
  <c r="I260"/>
  <c r="H260"/>
  <c r="G260"/>
  <c r="AG259"/>
  <c r="AC259"/>
  <c r="AD259" s="1"/>
  <c r="L259"/>
  <c r="K259"/>
  <c r="O259" s="1"/>
  <c r="J259"/>
  <c r="I259"/>
  <c r="H259"/>
  <c r="G259"/>
  <c r="AG258"/>
  <c r="AC258"/>
  <c r="AD258" s="1"/>
  <c r="L258"/>
  <c r="J258"/>
  <c r="K258" s="1"/>
  <c r="O258" s="1"/>
  <c r="I258"/>
  <c r="H258"/>
  <c r="G258"/>
  <c r="AG257"/>
  <c r="AC257"/>
  <c r="AD257" s="1"/>
  <c r="L257"/>
  <c r="J257"/>
  <c r="K257" s="1"/>
  <c r="O257" s="1"/>
  <c r="I257"/>
  <c r="H257"/>
  <c r="G257"/>
  <c r="AG256"/>
  <c r="AC256"/>
  <c r="AD256" s="1"/>
  <c r="L256"/>
  <c r="K256"/>
  <c r="O256" s="1"/>
  <c r="J256"/>
  <c r="I256"/>
  <c r="H256"/>
  <c r="G256"/>
  <c r="AG255"/>
  <c r="AC255"/>
  <c r="AD255" s="1"/>
  <c r="L255"/>
  <c r="K255"/>
  <c r="O255" s="1"/>
  <c r="J255"/>
  <c r="I255"/>
  <c r="H255"/>
  <c r="G255"/>
  <c r="AG254"/>
  <c r="AC254"/>
  <c r="AD254" s="1"/>
  <c r="L254"/>
  <c r="K254"/>
  <c r="O254" s="1"/>
  <c r="J254"/>
  <c r="I254"/>
  <c r="H254"/>
  <c r="G254"/>
  <c r="AG253"/>
  <c r="AC253"/>
  <c r="AD253" s="1"/>
  <c r="L253"/>
  <c r="K253"/>
  <c r="O253" s="1"/>
  <c r="J253"/>
  <c r="I253"/>
  <c r="H253"/>
  <c r="G253"/>
  <c r="AG252"/>
  <c r="AC252"/>
  <c r="AD252" s="1"/>
  <c r="L252"/>
  <c r="J252"/>
  <c r="K252" s="1"/>
  <c r="O252" s="1"/>
  <c r="I252"/>
  <c r="H252"/>
  <c r="G252"/>
  <c r="AG251"/>
  <c r="AC251"/>
  <c r="AD251" s="1"/>
  <c r="L251"/>
  <c r="J251"/>
  <c r="K251" s="1"/>
  <c r="O251" s="1"/>
  <c r="I251"/>
  <c r="H251"/>
  <c r="G251"/>
  <c r="AG250"/>
  <c r="AC250"/>
  <c r="AD250" s="1"/>
  <c r="L250"/>
  <c r="J250"/>
  <c r="K250" s="1"/>
  <c r="O250" s="1"/>
  <c r="I250"/>
  <c r="H250"/>
  <c r="G250"/>
  <c r="AG249"/>
  <c r="AC249"/>
  <c r="AD249" s="1"/>
  <c r="L249"/>
  <c r="J249"/>
  <c r="K249" s="1"/>
  <c r="O249" s="1"/>
  <c r="I249"/>
  <c r="H249"/>
  <c r="G249"/>
  <c r="AG248"/>
  <c r="AC248"/>
  <c r="AD248" s="1"/>
  <c r="L248"/>
  <c r="J248"/>
  <c r="K248" s="1"/>
  <c r="O248" s="1"/>
  <c r="I248"/>
  <c r="H248"/>
  <c r="G248"/>
  <c r="AG247"/>
  <c r="AC247"/>
  <c r="AD247" s="1"/>
  <c r="L247"/>
  <c r="J247"/>
  <c r="K247" s="1"/>
  <c r="O247" s="1"/>
  <c r="I247"/>
  <c r="H247"/>
  <c r="G247"/>
  <c r="AG246"/>
  <c r="AC246"/>
  <c r="AD246" s="1"/>
  <c r="L246"/>
  <c r="J246"/>
  <c r="K246" s="1"/>
  <c r="O246" s="1"/>
  <c r="I246"/>
  <c r="H246"/>
  <c r="G246"/>
  <c r="AG245"/>
  <c r="AC245"/>
  <c r="AD245" s="1"/>
  <c r="L245"/>
  <c r="J245"/>
  <c r="K245" s="1"/>
  <c r="O245" s="1"/>
  <c r="I245"/>
  <c r="H245"/>
  <c r="G245"/>
  <c r="AG244"/>
  <c r="AC244"/>
  <c r="AD244" s="1"/>
  <c r="L244"/>
  <c r="J244"/>
  <c r="K244" s="1"/>
  <c r="O244" s="1"/>
  <c r="I244"/>
  <c r="H244"/>
  <c r="G244"/>
  <c r="AG243"/>
  <c r="AC243"/>
  <c r="AD243" s="1"/>
  <c r="L243"/>
  <c r="J243"/>
  <c r="K243" s="1"/>
  <c r="O243" s="1"/>
  <c r="I243"/>
  <c r="H243"/>
  <c r="G243"/>
  <c r="AG242"/>
  <c r="AC242"/>
  <c r="AD242" s="1"/>
  <c r="L242"/>
  <c r="J242"/>
  <c r="K242" s="1"/>
  <c r="O242" s="1"/>
  <c r="I242"/>
  <c r="H242"/>
  <c r="G242"/>
  <c r="AG241"/>
  <c r="AC241"/>
  <c r="AD241" s="1"/>
  <c r="L241"/>
  <c r="J241"/>
  <c r="K241" s="1"/>
  <c r="O241" s="1"/>
  <c r="I241"/>
  <c r="H241"/>
  <c r="G241"/>
  <c r="AG240"/>
  <c r="AC240"/>
  <c r="AD240" s="1"/>
  <c r="L240"/>
  <c r="J240"/>
  <c r="K240" s="1"/>
  <c r="O240" s="1"/>
  <c r="I240"/>
  <c r="H240"/>
  <c r="G240"/>
  <c r="AG239"/>
  <c r="AC239"/>
  <c r="AD239" s="1"/>
  <c r="L239"/>
  <c r="J239"/>
  <c r="K239" s="1"/>
  <c r="O239" s="1"/>
  <c r="I239"/>
  <c r="H239"/>
  <c r="G239"/>
  <c r="AG238"/>
  <c r="AC238"/>
  <c r="AD238" s="1"/>
  <c r="L238"/>
  <c r="J238"/>
  <c r="K238" s="1"/>
  <c r="O238" s="1"/>
  <c r="P238" s="1"/>
  <c r="I238"/>
  <c r="H238"/>
  <c r="G238"/>
  <c r="AG237"/>
  <c r="AC237"/>
  <c r="AD237" s="1"/>
  <c r="L237"/>
  <c r="J237"/>
  <c r="K237" s="1"/>
  <c r="O237" s="1"/>
  <c r="P237" s="1"/>
  <c r="I237"/>
  <c r="H237"/>
  <c r="G237"/>
  <c r="AG236"/>
  <c r="AC236"/>
  <c r="AD236" s="1"/>
  <c r="L236"/>
  <c r="J236"/>
  <c r="K236" s="1"/>
  <c r="O236" s="1"/>
  <c r="P236" s="1"/>
  <c r="I236"/>
  <c r="H236"/>
  <c r="G236"/>
  <c r="AG235"/>
  <c r="AC235"/>
  <c r="AD235" s="1"/>
  <c r="L235"/>
  <c r="J235"/>
  <c r="K235" s="1"/>
  <c r="O235" s="1"/>
  <c r="P235" s="1"/>
  <c r="I235"/>
  <c r="H235"/>
  <c r="G235"/>
  <c r="AG234"/>
  <c r="AC234"/>
  <c r="AD234" s="1"/>
  <c r="L234"/>
  <c r="J234"/>
  <c r="K234" s="1"/>
  <c r="O234" s="1"/>
  <c r="P234" s="1"/>
  <c r="I234"/>
  <c r="H234"/>
  <c r="G234"/>
  <c r="AG233"/>
  <c r="AC233"/>
  <c r="AD233" s="1"/>
  <c r="L233"/>
  <c r="J233"/>
  <c r="K233" s="1"/>
  <c r="O233" s="1"/>
  <c r="P233" s="1"/>
  <c r="I233"/>
  <c r="H233"/>
  <c r="G233"/>
  <c r="AG232"/>
  <c r="AC232"/>
  <c r="AD232" s="1"/>
  <c r="L232"/>
  <c r="J232"/>
  <c r="K232" s="1"/>
  <c r="O232" s="1"/>
  <c r="P232" s="1"/>
  <c r="I232"/>
  <c r="H232"/>
  <c r="G232"/>
  <c r="AG231"/>
  <c r="AC231"/>
  <c r="AD231" s="1"/>
  <c r="L231"/>
  <c r="J231"/>
  <c r="K231" s="1"/>
  <c r="O231" s="1"/>
  <c r="P231" s="1"/>
  <c r="I231"/>
  <c r="H231"/>
  <c r="G231"/>
  <c r="AG230"/>
  <c r="AC230"/>
  <c r="AD230" s="1"/>
  <c r="L230"/>
  <c r="J230"/>
  <c r="K230" s="1"/>
  <c r="O230" s="1"/>
  <c r="P230" s="1"/>
  <c r="I230"/>
  <c r="H230"/>
  <c r="G230"/>
  <c r="AG229"/>
  <c r="AC229"/>
  <c r="AD229" s="1"/>
  <c r="L229"/>
  <c r="J229"/>
  <c r="K229" s="1"/>
  <c r="O229" s="1"/>
  <c r="P229" s="1"/>
  <c r="I229"/>
  <c r="H229"/>
  <c r="G229"/>
  <c r="AG228"/>
  <c r="AC228"/>
  <c r="AD228" s="1"/>
  <c r="L228"/>
  <c r="J228"/>
  <c r="K228" s="1"/>
  <c r="O228" s="1"/>
  <c r="P228" s="1"/>
  <c r="I228"/>
  <c r="H228"/>
  <c r="G228"/>
  <c r="AG227"/>
  <c r="AC227"/>
  <c r="AD227" s="1"/>
  <c r="L227"/>
  <c r="J227"/>
  <c r="K227" s="1"/>
  <c r="O227" s="1"/>
  <c r="P227" s="1"/>
  <c r="I227"/>
  <c r="H227"/>
  <c r="G227"/>
  <c r="AG226"/>
  <c r="AC226"/>
  <c r="AD226" s="1"/>
  <c r="L226"/>
  <c r="J226"/>
  <c r="K226" s="1"/>
  <c r="O226" s="1"/>
  <c r="P226" s="1"/>
  <c r="I226"/>
  <c r="H226"/>
  <c r="G226"/>
  <c r="AG225"/>
  <c r="AC225"/>
  <c r="AD225" s="1"/>
  <c r="L225"/>
  <c r="J225"/>
  <c r="K225" s="1"/>
  <c r="O225" s="1"/>
  <c r="P225" s="1"/>
  <c r="I225"/>
  <c r="H225"/>
  <c r="G225"/>
  <c r="AG224"/>
  <c r="AC224"/>
  <c r="AD224" s="1"/>
  <c r="L224"/>
  <c r="J224"/>
  <c r="K224" s="1"/>
  <c r="O224" s="1"/>
  <c r="P224" s="1"/>
  <c r="I224"/>
  <c r="H224"/>
  <c r="G224"/>
  <c r="AG223"/>
  <c r="AC223"/>
  <c r="AD223" s="1"/>
  <c r="L223"/>
  <c r="J223"/>
  <c r="K223" s="1"/>
  <c r="O223" s="1"/>
  <c r="P223" s="1"/>
  <c r="I223"/>
  <c r="H223"/>
  <c r="G223"/>
  <c r="AG222"/>
  <c r="AC222"/>
  <c r="AD222" s="1"/>
  <c r="L222"/>
  <c r="J222"/>
  <c r="K222" s="1"/>
  <c r="O222" s="1"/>
  <c r="P222" s="1"/>
  <c r="I222"/>
  <c r="H222"/>
  <c r="G222"/>
  <c r="AG221"/>
  <c r="AC221"/>
  <c r="AD221" s="1"/>
  <c r="L221"/>
  <c r="J221"/>
  <c r="K221" s="1"/>
  <c r="O221" s="1"/>
  <c r="P221" s="1"/>
  <c r="I221"/>
  <c r="H221"/>
  <c r="G221"/>
  <c r="AG220"/>
  <c r="AC220"/>
  <c r="AD220" s="1"/>
  <c r="L220"/>
  <c r="J220"/>
  <c r="K220" s="1"/>
  <c r="O220" s="1"/>
  <c r="P220" s="1"/>
  <c r="I220"/>
  <c r="H220"/>
  <c r="G220"/>
  <c r="AG219"/>
  <c r="AC219"/>
  <c r="AD219" s="1"/>
  <c r="L219"/>
  <c r="J219"/>
  <c r="K219" s="1"/>
  <c r="O219" s="1"/>
  <c r="P219" s="1"/>
  <c r="I219"/>
  <c r="H219"/>
  <c r="G219"/>
  <c r="AG218"/>
  <c r="AC218"/>
  <c r="AD218" s="1"/>
  <c r="L218"/>
  <c r="J218"/>
  <c r="K218" s="1"/>
  <c r="O218" s="1"/>
  <c r="P218" s="1"/>
  <c r="I218"/>
  <c r="H218"/>
  <c r="G218"/>
  <c r="AG217"/>
  <c r="AC217"/>
  <c r="AD217" s="1"/>
  <c r="L217"/>
  <c r="J217"/>
  <c r="K217" s="1"/>
  <c r="O217" s="1"/>
  <c r="P217" s="1"/>
  <c r="I217"/>
  <c r="H217"/>
  <c r="G217"/>
  <c r="AG216"/>
  <c r="AC216"/>
  <c r="AD216" s="1"/>
  <c r="L216"/>
  <c r="J216"/>
  <c r="K216" s="1"/>
  <c r="O216" s="1"/>
  <c r="P216" s="1"/>
  <c r="I216"/>
  <c r="H216"/>
  <c r="G216"/>
  <c r="AG215"/>
  <c r="AC215"/>
  <c r="AD215" s="1"/>
  <c r="L215"/>
  <c r="J215"/>
  <c r="K215" s="1"/>
  <c r="O215" s="1"/>
  <c r="I215"/>
  <c r="H215"/>
  <c r="G215"/>
  <c r="AG214"/>
  <c r="AC214"/>
  <c r="AD214" s="1"/>
  <c r="L214"/>
  <c r="J214"/>
  <c r="K214" s="1"/>
  <c r="O214" s="1"/>
  <c r="I214"/>
  <c r="H214"/>
  <c r="G214"/>
  <c r="AG213"/>
  <c r="AC213"/>
  <c r="AD213" s="1"/>
  <c r="L213"/>
  <c r="J213"/>
  <c r="K213" s="1"/>
  <c r="O213" s="1"/>
  <c r="I213"/>
  <c r="H213"/>
  <c r="G213"/>
  <c r="AG212"/>
  <c r="AC212"/>
  <c r="AD212" s="1"/>
  <c r="L212"/>
  <c r="J212"/>
  <c r="K212" s="1"/>
  <c r="O212" s="1"/>
  <c r="I212"/>
  <c r="H212"/>
  <c r="G212"/>
  <c r="AG211"/>
  <c r="AC211"/>
  <c r="AD211" s="1"/>
  <c r="L211"/>
  <c r="J211"/>
  <c r="K211" s="1"/>
  <c r="O211" s="1"/>
  <c r="I211"/>
  <c r="H211"/>
  <c r="G211"/>
  <c r="AG210"/>
  <c r="AC210"/>
  <c r="AD210" s="1"/>
  <c r="L210"/>
  <c r="J210"/>
  <c r="K210" s="1"/>
  <c r="O210" s="1"/>
  <c r="I210"/>
  <c r="H210"/>
  <c r="G210"/>
  <c r="AG209"/>
  <c r="AC209"/>
  <c r="AD209" s="1"/>
  <c r="L209"/>
  <c r="J209"/>
  <c r="K209" s="1"/>
  <c r="O209" s="1"/>
  <c r="I209"/>
  <c r="H209"/>
  <c r="G209"/>
  <c r="AG208"/>
  <c r="AC208"/>
  <c r="AD208" s="1"/>
  <c r="L208"/>
  <c r="J208"/>
  <c r="K208" s="1"/>
  <c r="O208" s="1"/>
  <c r="I208"/>
  <c r="H208"/>
  <c r="G208"/>
  <c r="AG207"/>
  <c r="AC207"/>
  <c r="AD207" s="1"/>
  <c r="L207"/>
  <c r="J207"/>
  <c r="K207" s="1"/>
  <c r="O207" s="1"/>
  <c r="I207"/>
  <c r="H207"/>
  <c r="G207"/>
  <c r="AG206"/>
  <c r="AC206"/>
  <c r="AD206" s="1"/>
  <c r="L206"/>
  <c r="J206"/>
  <c r="K206" s="1"/>
  <c r="O206" s="1"/>
  <c r="I206"/>
  <c r="H206"/>
  <c r="G206"/>
  <c r="AG205"/>
  <c r="AC205"/>
  <c r="AD205" s="1"/>
  <c r="L205"/>
  <c r="J205"/>
  <c r="K205" s="1"/>
  <c r="O205" s="1"/>
  <c r="I205"/>
  <c r="H205"/>
  <c r="G205"/>
  <c r="AG204"/>
  <c r="AC204"/>
  <c r="AD204" s="1"/>
  <c r="L204"/>
  <c r="J204"/>
  <c r="K204" s="1"/>
  <c r="O204" s="1"/>
  <c r="I204"/>
  <c r="H204"/>
  <c r="G204"/>
  <c r="AG203"/>
  <c r="AC203"/>
  <c r="AD203" s="1"/>
  <c r="L203"/>
  <c r="J203"/>
  <c r="K203" s="1"/>
  <c r="O203" s="1"/>
  <c r="I203"/>
  <c r="H203"/>
  <c r="G203"/>
  <c r="AG202"/>
  <c r="AC202"/>
  <c r="AD202" s="1"/>
  <c r="L202"/>
  <c r="J202"/>
  <c r="K202" s="1"/>
  <c r="O202" s="1"/>
  <c r="I202"/>
  <c r="H202"/>
  <c r="G202"/>
  <c r="AG201"/>
  <c r="AC201"/>
  <c r="AD201" s="1"/>
  <c r="L201"/>
  <c r="J201"/>
  <c r="K201" s="1"/>
  <c r="O201" s="1"/>
  <c r="I201"/>
  <c r="H201"/>
  <c r="G201"/>
  <c r="AG200"/>
  <c r="AC200"/>
  <c r="AD200" s="1"/>
  <c r="L200"/>
  <c r="J200"/>
  <c r="K200" s="1"/>
  <c r="O200" s="1"/>
  <c r="I200"/>
  <c r="H200"/>
  <c r="G200"/>
  <c r="AG199"/>
  <c r="AC199"/>
  <c r="AD199" s="1"/>
  <c r="L199"/>
  <c r="J199"/>
  <c r="K199" s="1"/>
  <c r="I199"/>
  <c r="H199"/>
  <c r="G199"/>
  <c r="AG198"/>
  <c r="AD198"/>
  <c r="AC198"/>
  <c r="L198"/>
  <c r="J198"/>
  <c r="K198" s="1"/>
  <c r="I198"/>
  <c r="H198"/>
  <c r="G198"/>
  <c r="AG197"/>
  <c r="AD197"/>
  <c r="AC197"/>
  <c r="L197"/>
  <c r="J197"/>
  <c r="K197" s="1"/>
  <c r="I197"/>
  <c r="H197"/>
  <c r="G197"/>
  <c r="AG196"/>
  <c r="AD196"/>
  <c r="AC196"/>
  <c r="L196"/>
  <c r="J196"/>
  <c r="K196" s="1"/>
  <c r="I196"/>
  <c r="H196"/>
  <c r="G196"/>
  <c r="AG195"/>
  <c r="AD195"/>
  <c r="AC195"/>
  <c r="L195"/>
  <c r="J195"/>
  <c r="K195" s="1"/>
  <c r="I195"/>
  <c r="H195"/>
  <c r="G195"/>
  <c r="AG194"/>
  <c r="AD194"/>
  <c r="AC194"/>
  <c r="L194"/>
  <c r="J194"/>
  <c r="K194" s="1"/>
  <c r="I194"/>
  <c r="H194"/>
  <c r="G194"/>
  <c r="AG193"/>
  <c r="AD193"/>
  <c r="AC193"/>
  <c r="L193"/>
  <c r="J193"/>
  <c r="K193" s="1"/>
  <c r="I193"/>
  <c r="H193"/>
  <c r="G193"/>
  <c r="AG192"/>
  <c r="AD192"/>
  <c r="AC192"/>
  <c r="L192"/>
  <c r="J192"/>
  <c r="K192" s="1"/>
  <c r="I192"/>
  <c r="H192"/>
  <c r="G192"/>
  <c r="AG191"/>
  <c r="AD191"/>
  <c r="AC191"/>
  <c r="L191"/>
  <c r="J191"/>
  <c r="K191" s="1"/>
  <c r="I191"/>
  <c r="H191"/>
  <c r="G191"/>
  <c r="AG190"/>
  <c r="AD190"/>
  <c r="AC190"/>
  <c r="L190"/>
  <c r="J190"/>
  <c r="K190" s="1"/>
  <c r="I190"/>
  <c r="H190"/>
  <c r="G190"/>
  <c r="AG189"/>
  <c r="AD189"/>
  <c r="AC189"/>
  <c r="L189"/>
  <c r="J189"/>
  <c r="K189" s="1"/>
  <c r="I189"/>
  <c r="H189"/>
  <c r="G189"/>
  <c r="AG188"/>
  <c r="AD188"/>
  <c r="AC188"/>
  <c r="L188"/>
  <c r="J188"/>
  <c r="K188" s="1"/>
  <c r="I188"/>
  <c r="H188"/>
  <c r="G188"/>
  <c r="AG187"/>
  <c r="AD187"/>
  <c r="AC187"/>
  <c r="L187"/>
  <c r="J187"/>
  <c r="K187" s="1"/>
  <c r="I187"/>
  <c r="H187"/>
  <c r="G187"/>
  <c r="AG186"/>
  <c r="AD186"/>
  <c r="AC186"/>
  <c r="L186"/>
  <c r="J186"/>
  <c r="K186" s="1"/>
  <c r="I186"/>
  <c r="H186"/>
  <c r="G186"/>
  <c r="AG185"/>
  <c r="AD185"/>
  <c r="AC185"/>
  <c r="L185"/>
  <c r="J185"/>
  <c r="K185" s="1"/>
  <c r="I185"/>
  <c r="H185"/>
  <c r="G185"/>
  <c r="AG184"/>
  <c r="AD184"/>
  <c r="AC184"/>
  <c r="L184"/>
  <c r="J184"/>
  <c r="K184" s="1"/>
  <c r="I184"/>
  <c r="H184"/>
  <c r="G184"/>
  <c r="AG183"/>
  <c r="AD183"/>
  <c r="AC183"/>
  <c r="L183"/>
  <c r="J183"/>
  <c r="K183" s="1"/>
  <c r="I183"/>
  <c r="H183"/>
  <c r="G183"/>
  <c r="AG182"/>
  <c r="AD182"/>
  <c r="AC182"/>
  <c r="L182"/>
  <c r="J182"/>
  <c r="K182" s="1"/>
  <c r="I182"/>
  <c r="H182"/>
  <c r="G182"/>
  <c r="AG181"/>
  <c r="AD181"/>
  <c r="AC181"/>
  <c r="L181"/>
  <c r="J181"/>
  <c r="K181" s="1"/>
  <c r="I181"/>
  <c r="H181"/>
  <c r="G181"/>
  <c r="AG180"/>
  <c r="AD180"/>
  <c r="AC180"/>
  <c r="L180"/>
  <c r="J180"/>
  <c r="K180" s="1"/>
  <c r="I180"/>
  <c r="H180"/>
  <c r="G180"/>
  <c r="AG179"/>
  <c r="AD179"/>
  <c r="AC179"/>
  <c r="L179"/>
  <c r="J179"/>
  <c r="K179" s="1"/>
  <c r="I179"/>
  <c r="H179"/>
  <c r="G179"/>
  <c r="AG178"/>
  <c r="AD178"/>
  <c r="AC178"/>
  <c r="L178"/>
  <c r="J178"/>
  <c r="K178" s="1"/>
  <c r="I178"/>
  <c r="H178"/>
  <c r="G178"/>
  <c r="AG177"/>
  <c r="AD177"/>
  <c r="AC177"/>
  <c r="L177"/>
  <c r="J177"/>
  <c r="K177" s="1"/>
  <c r="I177"/>
  <c r="H177"/>
  <c r="G177"/>
  <c r="AG176"/>
  <c r="AD176"/>
  <c r="AC176"/>
  <c r="L176"/>
  <c r="J176"/>
  <c r="K176" s="1"/>
  <c r="I176"/>
  <c r="H176"/>
  <c r="G176"/>
  <c r="AG175"/>
  <c r="AD175"/>
  <c r="AC175"/>
  <c r="L175"/>
  <c r="J175"/>
  <c r="K175" s="1"/>
  <c r="I175"/>
  <c r="H175"/>
  <c r="G175"/>
  <c r="AG174"/>
  <c r="AD174"/>
  <c r="AC174"/>
  <c r="L174"/>
  <c r="J174"/>
  <c r="K174" s="1"/>
  <c r="I174"/>
  <c r="H174"/>
  <c r="G174"/>
  <c r="AG173"/>
  <c r="AD173"/>
  <c r="AC173"/>
  <c r="L173"/>
  <c r="J173"/>
  <c r="K173" s="1"/>
  <c r="I173"/>
  <c r="H173"/>
  <c r="G173"/>
  <c r="AG172"/>
  <c r="AD172"/>
  <c r="AC172"/>
  <c r="L172"/>
  <c r="J172"/>
  <c r="K172" s="1"/>
  <c r="I172"/>
  <c r="H172"/>
  <c r="G172"/>
  <c r="AG171"/>
  <c r="AD171"/>
  <c r="AC171"/>
  <c r="L171"/>
  <c r="J171"/>
  <c r="K171" s="1"/>
  <c r="I171"/>
  <c r="H171"/>
  <c r="G171"/>
  <c r="AG170"/>
  <c r="AD170"/>
  <c r="AC170"/>
  <c r="L170"/>
  <c r="J170"/>
  <c r="K170" s="1"/>
  <c r="I170"/>
  <c r="H170"/>
  <c r="G170"/>
  <c r="AG169"/>
  <c r="AD169"/>
  <c r="AC169"/>
  <c r="L169"/>
  <c r="J169"/>
  <c r="K169" s="1"/>
  <c r="I169"/>
  <c r="H169"/>
  <c r="G169"/>
  <c r="AG168"/>
  <c r="AD168"/>
  <c r="AC168"/>
  <c r="L168"/>
  <c r="J168"/>
  <c r="K168" s="1"/>
  <c r="I168"/>
  <c r="H168"/>
  <c r="G168"/>
  <c r="AG167"/>
  <c r="AD167"/>
  <c r="AC167"/>
  <c r="L167"/>
  <c r="J167"/>
  <c r="K167" s="1"/>
  <c r="I167"/>
  <c r="H167"/>
  <c r="G167"/>
  <c r="AG166"/>
  <c r="AD166"/>
  <c r="AC166"/>
  <c r="L166"/>
  <c r="J166"/>
  <c r="K166" s="1"/>
  <c r="I166"/>
  <c r="H166"/>
  <c r="G166"/>
  <c r="AG165"/>
  <c r="AD165"/>
  <c r="AC165"/>
  <c r="L165"/>
  <c r="J165"/>
  <c r="K165" s="1"/>
  <c r="I165"/>
  <c r="H165"/>
  <c r="G165"/>
  <c r="AG164"/>
  <c r="AD164"/>
  <c r="AC164"/>
  <c r="L164"/>
  <c r="J164"/>
  <c r="K164" s="1"/>
  <c r="I164"/>
  <c r="H164"/>
  <c r="G164"/>
  <c r="AG163"/>
  <c r="AD163"/>
  <c r="AC163"/>
  <c r="L163"/>
  <c r="J163"/>
  <c r="K163" s="1"/>
  <c r="I163"/>
  <c r="H163"/>
  <c r="G163"/>
  <c r="AG162"/>
  <c r="AD162"/>
  <c r="AC162"/>
  <c r="L162"/>
  <c r="J162"/>
  <c r="K162" s="1"/>
  <c r="I162"/>
  <c r="H162"/>
  <c r="G162"/>
  <c r="AG161"/>
  <c r="AD161"/>
  <c r="AC161"/>
  <c r="L161"/>
  <c r="J161"/>
  <c r="K161" s="1"/>
  <c r="I161"/>
  <c r="H161"/>
  <c r="G161"/>
  <c r="AG160"/>
  <c r="AD160"/>
  <c r="AC160"/>
  <c r="L160"/>
  <c r="J160"/>
  <c r="K160" s="1"/>
  <c r="I160"/>
  <c r="H160"/>
  <c r="G160"/>
  <c r="AG159"/>
  <c r="AD159"/>
  <c r="AC159"/>
  <c r="L159"/>
  <c r="J159"/>
  <c r="K159" s="1"/>
  <c r="I159"/>
  <c r="H159"/>
  <c r="G159"/>
  <c r="AG158"/>
  <c r="AD158"/>
  <c r="AC158"/>
  <c r="L158"/>
  <c r="J158"/>
  <c r="K158" s="1"/>
  <c r="I158"/>
  <c r="H158"/>
  <c r="G158"/>
  <c r="AG157"/>
  <c r="AD157"/>
  <c r="AC157"/>
  <c r="L157"/>
  <c r="J157"/>
  <c r="K157" s="1"/>
  <c r="I157"/>
  <c r="H157"/>
  <c r="G157"/>
  <c r="AG156"/>
  <c r="AD156"/>
  <c r="AC156"/>
  <c r="L156"/>
  <c r="J156"/>
  <c r="K156" s="1"/>
  <c r="I156"/>
  <c r="H156"/>
  <c r="G156"/>
  <c r="AG155"/>
  <c r="AD155"/>
  <c r="AC155"/>
  <c r="L155"/>
  <c r="J155"/>
  <c r="K155" s="1"/>
  <c r="I155"/>
  <c r="H155"/>
  <c r="G155"/>
  <c r="AG154"/>
  <c r="AD154"/>
  <c r="AC154"/>
  <c r="L154"/>
  <c r="J154"/>
  <c r="K154" s="1"/>
  <c r="I154"/>
  <c r="H154"/>
  <c r="G154"/>
  <c r="AG153"/>
  <c r="AD153"/>
  <c r="AC153"/>
  <c r="L153"/>
  <c r="J153"/>
  <c r="K153" s="1"/>
  <c r="I153"/>
  <c r="H153"/>
  <c r="G153"/>
  <c r="AG152"/>
  <c r="AD152"/>
  <c r="AC152"/>
  <c r="L152"/>
  <c r="J152"/>
  <c r="K152" s="1"/>
  <c r="I152"/>
  <c r="H152"/>
  <c r="G152"/>
  <c r="AG151"/>
  <c r="AD151"/>
  <c r="AC151"/>
  <c r="L151"/>
  <c r="J151"/>
  <c r="K151" s="1"/>
  <c r="I151"/>
  <c r="H151"/>
  <c r="G151"/>
  <c r="AG150"/>
  <c r="AD150"/>
  <c r="AC150"/>
  <c r="L150"/>
  <c r="J150"/>
  <c r="K150" s="1"/>
  <c r="I150"/>
  <c r="H150"/>
  <c r="G150"/>
  <c r="AG149"/>
  <c r="AD149"/>
  <c r="AC149"/>
  <c r="L149"/>
  <c r="J149"/>
  <c r="K149" s="1"/>
  <c r="I149"/>
  <c r="H149"/>
  <c r="G149"/>
  <c r="AG148"/>
  <c r="AD148"/>
  <c r="AC148"/>
  <c r="L148"/>
  <c r="J148"/>
  <c r="K148" s="1"/>
  <c r="I148"/>
  <c r="H148"/>
  <c r="G148"/>
  <c r="AG147"/>
  <c r="AD147"/>
  <c r="AC147"/>
  <c r="L147"/>
  <c r="J147"/>
  <c r="K147" s="1"/>
  <c r="I147"/>
  <c r="H147"/>
  <c r="G147"/>
  <c r="AG146"/>
  <c r="AD146"/>
  <c r="AC146"/>
  <c r="L146"/>
  <c r="J146"/>
  <c r="K146" s="1"/>
  <c r="I146"/>
  <c r="H146"/>
  <c r="G146"/>
  <c r="AG145"/>
  <c r="AD145"/>
  <c r="AC145"/>
  <c r="L145"/>
  <c r="J145"/>
  <c r="K145" s="1"/>
  <c r="I145"/>
  <c r="H145"/>
  <c r="G145"/>
  <c r="AG144"/>
  <c r="AD144"/>
  <c r="AC144"/>
  <c r="L144"/>
  <c r="J144"/>
  <c r="K144" s="1"/>
  <c r="I144"/>
  <c r="H144"/>
  <c r="G144"/>
  <c r="AG143"/>
  <c r="AD143"/>
  <c r="AC143"/>
  <c r="L143"/>
  <c r="J143"/>
  <c r="K143" s="1"/>
  <c r="I143"/>
  <c r="H143"/>
  <c r="G143"/>
  <c r="AG142"/>
  <c r="AD142"/>
  <c r="AC142"/>
  <c r="L142"/>
  <c r="J142"/>
  <c r="K142" s="1"/>
  <c r="I142"/>
  <c r="H142"/>
  <c r="G142"/>
  <c r="AG141"/>
  <c r="AD141"/>
  <c r="AC141"/>
  <c r="L141"/>
  <c r="J141"/>
  <c r="K141" s="1"/>
  <c r="I141"/>
  <c r="H141"/>
  <c r="G141"/>
  <c r="AG140"/>
  <c r="AD140"/>
  <c r="AC140"/>
  <c r="L140"/>
  <c r="J140"/>
  <c r="K140" s="1"/>
  <c r="I140"/>
  <c r="H140"/>
  <c r="G140"/>
  <c r="AG139"/>
  <c r="AD139"/>
  <c r="AC139"/>
  <c r="L139"/>
  <c r="J139"/>
  <c r="K139" s="1"/>
  <c r="I139"/>
  <c r="H139"/>
  <c r="G139"/>
  <c r="AG138"/>
  <c r="AD138"/>
  <c r="AC138"/>
  <c r="L138"/>
  <c r="J138"/>
  <c r="K138" s="1"/>
  <c r="I138"/>
  <c r="H138"/>
  <c r="G138"/>
  <c r="AG137"/>
  <c r="AD137"/>
  <c r="AC137"/>
  <c r="L137"/>
  <c r="J137"/>
  <c r="K137" s="1"/>
  <c r="I137"/>
  <c r="H137"/>
  <c r="G137"/>
  <c r="AG136"/>
  <c r="AD136"/>
  <c r="AC136"/>
  <c r="L136"/>
  <c r="J136"/>
  <c r="K136" s="1"/>
  <c r="I136"/>
  <c r="H136"/>
  <c r="G136"/>
  <c r="AG135"/>
  <c r="AD135"/>
  <c r="AC135"/>
  <c r="L135"/>
  <c r="J135"/>
  <c r="K135" s="1"/>
  <c r="I135"/>
  <c r="H135"/>
  <c r="G135"/>
  <c r="AG134"/>
  <c r="AD134"/>
  <c r="AC134"/>
  <c r="L134"/>
  <c r="J134"/>
  <c r="K134" s="1"/>
  <c r="I134"/>
  <c r="H134"/>
  <c r="G134"/>
  <c r="AG133"/>
  <c r="AD133"/>
  <c r="AC133"/>
  <c r="L133"/>
  <c r="J133"/>
  <c r="K133" s="1"/>
  <c r="I133"/>
  <c r="H133"/>
  <c r="G133"/>
  <c r="AG132"/>
  <c r="AD132"/>
  <c r="AC132"/>
  <c r="L132"/>
  <c r="J132"/>
  <c r="K132" s="1"/>
  <c r="I132"/>
  <c r="H132"/>
  <c r="G132"/>
  <c r="AG131"/>
  <c r="AD131"/>
  <c r="AC131"/>
  <c r="L131"/>
  <c r="J131"/>
  <c r="K131" s="1"/>
  <c r="I131"/>
  <c r="H131"/>
  <c r="G131"/>
  <c r="AG130"/>
  <c r="AD130"/>
  <c r="AC130"/>
  <c r="L130"/>
  <c r="J130"/>
  <c r="K130" s="1"/>
  <c r="I130"/>
  <c r="H130"/>
  <c r="G130"/>
  <c r="AG129"/>
  <c r="AD129"/>
  <c r="AC129"/>
  <c r="L129"/>
  <c r="J129"/>
  <c r="K129" s="1"/>
  <c r="I129"/>
  <c r="H129"/>
  <c r="G129"/>
  <c r="AG128"/>
  <c r="AD128"/>
  <c r="AC128"/>
  <c r="L128"/>
  <c r="J128"/>
  <c r="K128" s="1"/>
  <c r="I128"/>
  <c r="H128"/>
  <c r="G128"/>
  <c r="AG127"/>
  <c r="AD127"/>
  <c r="AC127"/>
  <c r="L127"/>
  <c r="J127"/>
  <c r="K127" s="1"/>
  <c r="I127"/>
  <c r="H127"/>
  <c r="G127"/>
  <c r="AG126"/>
  <c r="AD126"/>
  <c r="AC126"/>
  <c r="L126"/>
  <c r="J126"/>
  <c r="K126" s="1"/>
  <c r="I126"/>
  <c r="H126"/>
  <c r="G126"/>
  <c r="AG125"/>
  <c r="AD125"/>
  <c r="AC125"/>
  <c r="L125"/>
  <c r="J125"/>
  <c r="K125" s="1"/>
  <c r="I125"/>
  <c r="H125"/>
  <c r="G125"/>
  <c r="AG124"/>
  <c r="AD124"/>
  <c r="AC124"/>
  <c r="L124"/>
  <c r="J124"/>
  <c r="K124" s="1"/>
  <c r="I124"/>
  <c r="H124"/>
  <c r="G124"/>
  <c r="AG123"/>
  <c r="AD123"/>
  <c r="AC123"/>
  <c r="L123"/>
  <c r="J123"/>
  <c r="K123" s="1"/>
  <c r="I123"/>
  <c r="H123"/>
  <c r="G123"/>
  <c r="AG122"/>
  <c r="AD122"/>
  <c r="AC122"/>
  <c r="L122"/>
  <c r="J122"/>
  <c r="K122" s="1"/>
  <c r="I122"/>
  <c r="H122"/>
  <c r="G122"/>
  <c r="AG121"/>
  <c r="AD121"/>
  <c r="AC121"/>
  <c r="L121"/>
  <c r="J121"/>
  <c r="K121" s="1"/>
  <c r="I121"/>
  <c r="H121"/>
  <c r="G121"/>
  <c r="AG120"/>
  <c r="AD120"/>
  <c r="AC120"/>
  <c r="L120"/>
  <c r="J120"/>
  <c r="K120" s="1"/>
  <c r="I120"/>
  <c r="H120"/>
  <c r="G120"/>
  <c r="AG119"/>
  <c r="AD119"/>
  <c r="AC119"/>
  <c r="L119"/>
  <c r="J119"/>
  <c r="K119" s="1"/>
  <c r="I119"/>
  <c r="H119"/>
  <c r="G119"/>
  <c r="AG118"/>
  <c r="AD118"/>
  <c r="AC118"/>
  <c r="L118"/>
  <c r="J118"/>
  <c r="K118" s="1"/>
  <c r="I118"/>
  <c r="H118"/>
  <c r="G118"/>
  <c r="AG117"/>
  <c r="AD117"/>
  <c r="AC117"/>
  <c r="L117"/>
  <c r="J117"/>
  <c r="K117" s="1"/>
  <c r="I117"/>
  <c r="H117"/>
  <c r="G117"/>
  <c r="AG116"/>
  <c r="AD116"/>
  <c r="AC116"/>
  <c r="L116"/>
  <c r="J116"/>
  <c r="K116" s="1"/>
  <c r="I116"/>
  <c r="H116"/>
  <c r="G116"/>
  <c r="AG115"/>
  <c r="AD115"/>
  <c r="AC115"/>
  <c r="L115"/>
  <c r="J115"/>
  <c r="K115" s="1"/>
  <c r="I115"/>
  <c r="H115"/>
  <c r="G115"/>
  <c r="AG114"/>
  <c r="AD114"/>
  <c r="AC114"/>
  <c r="L114"/>
  <c r="J114"/>
  <c r="K114" s="1"/>
  <c r="I114"/>
  <c r="H114"/>
  <c r="G114"/>
  <c r="AG113"/>
  <c r="AD113"/>
  <c r="AC113"/>
  <c r="L113"/>
  <c r="J113"/>
  <c r="K113" s="1"/>
  <c r="I113"/>
  <c r="H113"/>
  <c r="G113"/>
  <c r="AG112"/>
  <c r="AD112"/>
  <c r="AC112"/>
  <c r="L112"/>
  <c r="J112"/>
  <c r="K112" s="1"/>
  <c r="I112"/>
  <c r="H112"/>
  <c r="G112"/>
  <c r="AG111"/>
  <c r="AD111"/>
  <c r="AC111"/>
  <c r="L111"/>
  <c r="J111"/>
  <c r="K111" s="1"/>
  <c r="I111"/>
  <c r="H111"/>
  <c r="G111"/>
  <c r="AG110"/>
  <c r="AD110"/>
  <c r="AC110"/>
  <c r="L110"/>
  <c r="J110"/>
  <c r="K110" s="1"/>
  <c r="I110"/>
  <c r="H110"/>
  <c r="G110"/>
  <c r="AG109"/>
  <c r="AD109"/>
  <c r="AC109"/>
  <c r="L109"/>
  <c r="J109"/>
  <c r="K109" s="1"/>
  <c r="I109"/>
  <c r="H109"/>
  <c r="G109"/>
  <c r="AG108"/>
  <c r="AD108"/>
  <c r="AC108"/>
  <c r="L108"/>
  <c r="J108"/>
  <c r="K108" s="1"/>
  <c r="I108"/>
  <c r="H108"/>
  <c r="G108"/>
  <c r="AG107"/>
  <c r="AD107"/>
  <c r="AC107"/>
  <c r="L107"/>
  <c r="J107"/>
  <c r="K107" s="1"/>
  <c r="I107"/>
  <c r="H107"/>
  <c r="G107"/>
  <c r="AG106"/>
  <c r="AD106"/>
  <c r="AC106"/>
  <c r="L106"/>
  <c r="J106"/>
  <c r="K106" s="1"/>
  <c r="I106"/>
  <c r="H106"/>
  <c r="G106"/>
  <c r="AG105"/>
  <c r="AD105"/>
  <c r="AC105"/>
  <c r="L105"/>
  <c r="J105"/>
  <c r="K105" s="1"/>
  <c r="I105"/>
  <c r="H105"/>
  <c r="G105"/>
  <c r="AG104"/>
  <c r="AD104"/>
  <c r="AC104"/>
  <c r="L104"/>
  <c r="J104"/>
  <c r="K104" s="1"/>
  <c r="O104" s="1"/>
  <c r="I104"/>
  <c r="H104"/>
  <c r="G104"/>
  <c r="AG103"/>
  <c r="AC103"/>
  <c r="AD103" s="1"/>
  <c r="L103"/>
  <c r="J103"/>
  <c r="K103" s="1"/>
  <c r="O103" s="1"/>
  <c r="I103"/>
  <c r="H103"/>
  <c r="G103"/>
  <c r="AG102"/>
  <c r="AC102"/>
  <c r="AD102" s="1"/>
  <c r="L102"/>
  <c r="J102"/>
  <c r="K102" s="1"/>
  <c r="O102" s="1"/>
  <c r="I102"/>
  <c r="H102"/>
  <c r="G102"/>
  <c r="AG101"/>
  <c r="AC101"/>
  <c r="AD101" s="1"/>
  <c r="L101"/>
  <c r="J101"/>
  <c r="K101" s="1"/>
  <c r="O101" s="1"/>
  <c r="I101"/>
  <c r="H101"/>
  <c r="G101"/>
  <c r="AG100"/>
  <c r="AC100"/>
  <c r="AD100" s="1"/>
  <c r="L100"/>
  <c r="J100"/>
  <c r="K100" s="1"/>
  <c r="I100"/>
  <c r="H100"/>
  <c r="G100"/>
  <c r="AG99"/>
  <c r="AD99"/>
  <c r="AC99"/>
  <c r="L99"/>
  <c r="J99"/>
  <c r="K99" s="1"/>
  <c r="I99"/>
  <c r="H99"/>
  <c r="G99"/>
  <c r="AG98"/>
  <c r="AD98"/>
  <c r="AC98"/>
  <c r="L98"/>
  <c r="J98"/>
  <c r="K98" s="1"/>
  <c r="I98"/>
  <c r="H98"/>
  <c r="G98"/>
  <c r="AG97"/>
  <c r="AD97"/>
  <c r="AC97"/>
  <c r="L97"/>
  <c r="J97"/>
  <c r="K97" s="1"/>
  <c r="I97"/>
  <c r="H97"/>
  <c r="G97"/>
  <c r="AG96"/>
  <c r="AD96"/>
  <c r="AC96"/>
  <c r="L96"/>
  <c r="J96"/>
  <c r="K96" s="1"/>
  <c r="I96"/>
  <c r="H96"/>
  <c r="G96"/>
  <c r="AG95"/>
  <c r="AD95"/>
  <c r="AC95"/>
  <c r="L95"/>
  <c r="J95"/>
  <c r="K95" s="1"/>
  <c r="I95"/>
  <c r="H95"/>
  <c r="G95"/>
  <c r="AG94"/>
  <c r="AD94"/>
  <c r="AC94"/>
  <c r="L94"/>
  <c r="J94"/>
  <c r="K94" s="1"/>
  <c r="I94"/>
  <c r="H94"/>
  <c r="G94"/>
  <c r="AG93"/>
  <c r="AD93"/>
  <c r="AC93"/>
  <c r="L93"/>
  <c r="J93"/>
  <c r="K93" s="1"/>
  <c r="I93"/>
  <c r="H93"/>
  <c r="G93"/>
  <c r="AG92"/>
  <c r="AD92"/>
  <c r="AC92"/>
  <c r="L92"/>
  <c r="J92"/>
  <c r="K92" s="1"/>
  <c r="I92"/>
  <c r="H92"/>
  <c r="G92"/>
  <c r="AG91"/>
  <c r="AD91"/>
  <c r="AC91"/>
  <c r="L91"/>
  <c r="J91"/>
  <c r="K91" s="1"/>
  <c r="I91"/>
  <c r="H91"/>
  <c r="G91"/>
  <c r="AG90"/>
  <c r="AD90"/>
  <c r="AC90"/>
  <c r="L90"/>
  <c r="J90"/>
  <c r="K90" s="1"/>
  <c r="I90"/>
  <c r="H90"/>
  <c r="G90"/>
  <c r="AG89"/>
  <c r="AD89"/>
  <c r="AC89"/>
  <c r="L89"/>
  <c r="J89"/>
  <c r="K89" s="1"/>
  <c r="I89"/>
  <c r="H89"/>
  <c r="G89"/>
  <c r="AG88"/>
  <c r="AD88"/>
  <c r="AC88"/>
  <c r="L88"/>
  <c r="J88"/>
  <c r="K88" s="1"/>
  <c r="I88"/>
  <c r="H88"/>
  <c r="G88"/>
  <c r="AG87"/>
  <c r="AD87"/>
  <c r="AC87"/>
  <c r="L87"/>
  <c r="J87"/>
  <c r="K87" s="1"/>
  <c r="I87"/>
  <c r="H87"/>
  <c r="G87"/>
  <c r="AG86"/>
  <c r="AD86"/>
  <c r="AC86"/>
  <c r="L86"/>
  <c r="J86"/>
  <c r="K86" s="1"/>
  <c r="I86"/>
  <c r="H86"/>
  <c r="G86"/>
  <c r="AG85"/>
  <c r="AD85"/>
  <c r="AC85"/>
  <c r="L85"/>
  <c r="J85"/>
  <c r="K85" s="1"/>
  <c r="I85"/>
  <c r="H85"/>
  <c r="G85"/>
  <c r="AG84"/>
  <c r="AD84"/>
  <c r="AC84"/>
  <c r="L84"/>
  <c r="J84"/>
  <c r="K84" s="1"/>
  <c r="I84"/>
  <c r="H84"/>
  <c r="G84"/>
  <c r="AG83"/>
  <c r="AD83"/>
  <c r="AC83"/>
  <c r="L83"/>
  <c r="J83"/>
  <c r="K83" s="1"/>
  <c r="I83"/>
  <c r="H83"/>
  <c r="G83"/>
  <c r="AG82"/>
  <c r="AD82"/>
  <c r="AC82"/>
  <c r="L82"/>
  <c r="J82"/>
  <c r="K82" s="1"/>
  <c r="I82"/>
  <c r="H82"/>
  <c r="G82"/>
  <c r="AG81"/>
  <c r="AD81"/>
  <c r="AC81"/>
  <c r="L81"/>
  <c r="J81"/>
  <c r="K81" s="1"/>
  <c r="I81"/>
  <c r="H81"/>
  <c r="G81"/>
  <c r="AG80"/>
  <c r="AD80"/>
  <c r="AC80"/>
  <c r="L80"/>
  <c r="J80"/>
  <c r="K80" s="1"/>
  <c r="I80"/>
  <c r="H80"/>
  <c r="G80"/>
  <c r="AG79"/>
  <c r="AD79"/>
  <c r="AC79"/>
  <c r="L79"/>
  <c r="J79"/>
  <c r="K79" s="1"/>
  <c r="I79"/>
  <c r="H79"/>
  <c r="G79"/>
  <c r="AG78"/>
  <c r="AD78"/>
  <c r="AC78"/>
  <c r="L78"/>
  <c r="J78"/>
  <c r="K78" s="1"/>
  <c r="I78"/>
  <c r="H78"/>
  <c r="G78"/>
  <c r="AG77"/>
  <c r="AD77"/>
  <c r="AC77"/>
  <c r="L77"/>
  <c r="J77"/>
  <c r="K77" s="1"/>
  <c r="I77"/>
  <c r="H77"/>
  <c r="G77"/>
  <c r="AG76"/>
  <c r="AD76"/>
  <c r="AC76"/>
  <c r="L76"/>
  <c r="J76"/>
  <c r="K76" s="1"/>
  <c r="I76"/>
  <c r="H76"/>
  <c r="G76"/>
  <c r="AG75"/>
  <c r="AD75"/>
  <c r="AC75"/>
  <c r="L75"/>
  <c r="J75"/>
  <c r="K75" s="1"/>
  <c r="I75"/>
  <c r="H75"/>
  <c r="G75"/>
  <c r="AG74"/>
  <c r="AD74"/>
  <c r="AC74"/>
  <c r="L74"/>
  <c r="J74"/>
  <c r="K74" s="1"/>
  <c r="I74"/>
  <c r="H74"/>
  <c r="G74"/>
  <c r="AG73"/>
  <c r="AD73"/>
  <c r="AC73"/>
  <c r="L73"/>
  <c r="J73"/>
  <c r="K73" s="1"/>
  <c r="I73"/>
  <c r="H73"/>
  <c r="G73"/>
  <c r="AG72"/>
  <c r="AD72"/>
  <c r="AC72"/>
  <c r="L72"/>
  <c r="J72"/>
  <c r="K72" s="1"/>
  <c r="I72"/>
  <c r="H72"/>
  <c r="G72"/>
  <c r="AG71"/>
  <c r="AD71"/>
  <c r="AC71"/>
  <c r="L71"/>
  <c r="J71"/>
  <c r="K71" s="1"/>
  <c r="I71"/>
  <c r="H71"/>
  <c r="G71"/>
  <c r="AG70"/>
  <c r="AD70"/>
  <c r="AC70"/>
  <c r="L70"/>
  <c r="J70"/>
  <c r="K70" s="1"/>
  <c r="I70"/>
  <c r="H70"/>
  <c r="G70"/>
  <c r="AG69"/>
  <c r="AD69"/>
  <c r="AC69"/>
  <c r="L69"/>
  <c r="J69"/>
  <c r="K69" s="1"/>
  <c r="I69"/>
  <c r="H69"/>
  <c r="G69"/>
  <c r="AG68"/>
  <c r="AD68"/>
  <c r="AC68"/>
  <c r="L68"/>
  <c r="J68"/>
  <c r="K68" s="1"/>
  <c r="I68"/>
  <c r="H68"/>
  <c r="G68"/>
  <c r="AG67"/>
  <c r="AC67"/>
  <c r="AD67" s="1"/>
  <c r="L67"/>
  <c r="K67"/>
  <c r="O67" s="1"/>
  <c r="J67"/>
  <c r="I67"/>
  <c r="H67"/>
  <c r="G67"/>
  <c r="AG66"/>
  <c r="AD66"/>
  <c r="AC66"/>
  <c r="L66"/>
  <c r="J66"/>
  <c r="K66" s="1"/>
  <c r="I66"/>
  <c r="H66"/>
  <c r="G66"/>
  <c r="AG65"/>
  <c r="AC65"/>
  <c r="AD65" s="1"/>
  <c r="L65"/>
  <c r="K65"/>
  <c r="O65" s="1"/>
  <c r="J65"/>
  <c r="I65"/>
  <c r="H65"/>
  <c r="G65"/>
  <c r="AG64"/>
  <c r="AD64"/>
  <c r="AC64"/>
  <c r="L64"/>
  <c r="J64"/>
  <c r="K64" s="1"/>
  <c r="I64"/>
  <c r="H64"/>
  <c r="G64"/>
  <c r="AG63"/>
  <c r="AC63"/>
  <c r="AD63" s="1"/>
  <c r="L63"/>
  <c r="K63"/>
  <c r="O63" s="1"/>
  <c r="J63"/>
  <c r="I63"/>
  <c r="H63"/>
  <c r="G63"/>
  <c r="AG62"/>
  <c r="AD62"/>
  <c r="AC62"/>
  <c r="L62"/>
  <c r="J62"/>
  <c r="K62" s="1"/>
  <c r="I62"/>
  <c r="H62"/>
  <c r="G62"/>
  <c r="AG61"/>
  <c r="AC61"/>
  <c r="AD61" s="1"/>
  <c r="L61"/>
  <c r="K61"/>
  <c r="O61" s="1"/>
  <c r="J61"/>
  <c r="I61"/>
  <c r="H61"/>
  <c r="G61"/>
  <c r="AG60"/>
  <c r="AD60"/>
  <c r="AC60"/>
  <c r="L60"/>
  <c r="J60"/>
  <c r="K60" s="1"/>
  <c r="I60"/>
  <c r="H60"/>
  <c r="G60"/>
  <c r="AG59"/>
  <c r="AC59"/>
  <c r="AD59" s="1"/>
  <c r="L59"/>
  <c r="K59"/>
  <c r="O59" s="1"/>
  <c r="J59"/>
  <c r="I59"/>
  <c r="H59"/>
  <c r="G59"/>
  <c r="AG58"/>
  <c r="AD58"/>
  <c r="AC58"/>
  <c r="L58"/>
  <c r="J58"/>
  <c r="K58" s="1"/>
  <c r="I58"/>
  <c r="H58"/>
  <c r="G58"/>
  <c r="AG57"/>
  <c r="AC57"/>
  <c r="AD57" s="1"/>
  <c r="L57"/>
  <c r="K57"/>
  <c r="O57" s="1"/>
  <c r="J57"/>
  <c r="I57"/>
  <c r="H57"/>
  <c r="G57"/>
  <c r="AG56"/>
  <c r="AD56"/>
  <c r="AC56"/>
  <c r="L56"/>
  <c r="J56"/>
  <c r="K56" s="1"/>
  <c r="I56"/>
  <c r="H56"/>
  <c r="G56"/>
  <c r="AG55"/>
  <c r="AC55"/>
  <c r="AD55" s="1"/>
  <c r="L55"/>
  <c r="K55"/>
  <c r="O55" s="1"/>
  <c r="J55"/>
  <c r="I55"/>
  <c r="H55"/>
  <c r="G55"/>
  <c r="AG54"/>
  <c r="AD54"/>
  <c r="AC54"/>
  <c r="L54"/>
  <c r="J54"/>
  <c r="K54" s="1"/>
  <c r="I54"/>
  <c r="H54"/>
  <c r="G54"/>
  <c r="AG53"/>
  <c r="AC53"/>
  <c r="AD53" s="1"/>
  <c r="L53"/>
  <c r="K53"/>
  <c r="O53" s="1"/>
  <c r="J53"/>
  <c r="I53"/>
  <c r="H53"/>
  <c r="G53"/>
  <c r="AG52"/>
  <c r="AD52"/>
  <c r="AC52"/>
  <c r="L52"/>
  <c r="J52"/>
  <c r="K52" s="1"/>
  <c r="I52"/>
  <c r="H52"/>
  <c r="G52"/>
  <c r="AG51"/>
  <c r="AD51"/>
  <c r="AC51"/>
  <c r="L51"/>
  <c r="J51"/>
  <c r="K51" s="1"/>
  <c r="I51"/>
  <c r="H51"/>
  <c r="G51"/>
  <c r="AG50"/>
  <c r="AC50"/>
  <c r="AD50" s="1"/>
  <c r="L50"/>
  <c r="K50"/>
  <c r="O50" s="1"/>
  <c r="J50"/>
  <c r="I50"/>
  <c r="H50"/>
  <c r="G50"/>
  <c r="AG49"/>
  <c r="AC49"/>
  <c r="AD49" s="1"/>
  <c r="L49"/>
  <c r="K49"/>
  <c r="O49" s="1"/>
  <c r="J49"/>
  <c r="I49"/>
  <c r="H49"/>
  <c r="G49"/>
  <c r="AG48"/>
  <c r="AD48"/>
  <c r="AC48"/>
  <c r="L48"/>
  <c r="J48"/>
  <c r="K48" s="1"/>
  <c r="I48"/>
  <c r="H48"/>
  <c r="G48"/>
  <c r="AG47"/>
  <c r="AD47"/>
  <c r="AC47"/>
  <c r="L47"/>
  <c r="J47"/>
  <c r="K47" s="1"/>
  <c r="I47"/>
  <c r="H47"/>
  <c r="G47"/>
  <c r="AG46"/>
  <c r="AC46"/>
  <c r="AD46" s="1"/>
  <c r="L46"/>
  <c r="K46"/>
  <c r="O46" s="1"/>
  <c r="J46"/>
  <c r="I46"/>
  <c r="H46"/>
  <c r="G46"/>
  <c r="AG45"/>
  <c r="AC45"/>
  <c r="AD45" s="1"/>
  <c r="L45"/>
  <c r="K45"/>
  <c r="O45" s="1"/>
  <c r="J45"/>
  <c r="I45"/>
  <c r="H45"/>
  <c r="G45"/>
  <c r="AG44"/>
  <c r="AD44"/>
  <c r="AC44"/>
  <c r="L44"/>
  <c r="J44"/>
  <c r="K44" s="1"/>
  <c r="I44"/>
  <c r="H44"/>
  <c r="G44"/>
  <c r="AG43"/>
  <c r="AD43"/>
  <c r="AC43"/>
  <c r="L43"/>
  <c r="J43"/>
  <c r="K43" s="1"/>
  <c r="I43"/>
  <c r="H43"/>
  <c r="G43"/>
  <c r="AG42"/>
  <c r="AC42"/>
  <c r="AD42" s="1"/>
  <c r="L42"/>
  <c r="K42"/>
  <c r="O42" s="1"/>
  <c r="J42"/>
  <c r="I42"/>
  <c r="H42"/>
  <c r="G42"/>
  <c r="AG41"/>
  <c r="AC41"/>
  <c r="AD41" s="1"/>
  <c r="L41"/>
  <c r="K41"/>
  <c r="O41" s="1"/>
  <c r="J41"/>
  <c r="I41"/>
  <c r="H41"/>
  <c r="G41"/>
  <c r="A41"/>
  <c r="AG40"/>
  <c r="AC40"/>
  <c r="AD40" s="1"/>
  <c r="L40"/>
  <c r="J40"/>
  <c r="K40" s="1"/>
  <c r="O40" s="1"/>
  <c r="I40"/>
  <c r="H40"/>
  <c r="H322" s="1"/>
  <c r="AC322" s="1"/>
  <c r="G40"/>
  <c r="AA34"/>
  <c r="X34"/>
  <c r="J34"/>
  <c r="I34" s="1"/>
  <c r="AA33"/>
  <c r="X33"/>
  <c r="AA32"/>
  <c r="X32"/>
  <c r="J32"/>
  <c r="I32" s="1"/>
  <c r="M30"/>
  <c r="AA29"/>
  <c r="X29"/>
  <c r="I28"/>
  <c r="I33" s="1"/>
  <c r="Y24"/>
  <c r="Z24" s="1"/>
  <c r="Y20"/>
  <c r="Z20" s="1"/>
  <c r="I20"/>
  <c r="Y19"/>
  <c r="Z19" s="1"/>
  <c r="I19"/>
  <c r="Y18"/>
  <c r="Z18" s="1"/>
  <c r="Y14"/>
  <c r="Z14" s="1"/>
  <c r="Y10"/>
  <c r="Y11" i="5" l="1"/>
  <c r="Z11" s="1"/>
  <c r="Y15"/>
  <c r="Z15" s="1"/>
  <c r="Y22"/>
  <c r="Z22" s="1"/>
  <c r="Y26"/>
  <c r="Z26" s="1"/>
  <c r="O56"/>
  <c r="O58"/>
  <c r="O60"/>
  <c r="O65"/>
  <c r="I32"/>
  <c r="O64"/>
  <c r="O68"/>
  <c r="O70"/>
  <c r="O72"/>
  <c r="O73"/>
  <c r="O76"/>
  <c r="O78"/>
  <c r="O88"/>
  <c r="P88" s="1"/>
  <c r="O102"/>
  <c r="O108"/>
  <c r="BY63" s="1"/>
  <c r="O110"/>
  <c r="BY65" s="1"/>
  <c r="O114"/>
  <c r="O118"/>
  <c r="O120"/>
  <c r="O122"/>
  <c r="O125"/>
  <c r="O127"/>
  <c r="BY107" s="1"/>
  <c r="O129"/>
  <c r="BY109" s="1"/>
  <c r="O131"/>
  <c r="BQ53" s="1"/>
  <c r="O133"/>
  <c r="BQ54" s="1"/>
  <c r="O134"/>
  <c r="O137"/>
  <c r="BY70" s="1"/>
  <c r="O138"/>
  <c r="BY71" s="1"/>
  <c r="O140"/>
  <c r="O141"/>
  <c r="O145"/>
  <c r="O146"/>
  <c r="O148"/>
  <c r="O150"/>
  <c r="BY112" s="1"/>
  <c r="O163"/>
  <c r="BY76" s="1"/>
  <c r="O165"/>
  <c r="BY78" s="1"/>
  <c r="O167"/>
  <c r="O169"/>
  <c r="BY118" s="1"/>
  <c r="O170"/>
  <c r="BY119" s="1"/>
  <c r="O173"/>
  <c r="BY122" s="1"/>
  <c r="O178"/>
  <c r="BY80" s="1"/>
  <c r="O179"/>
  <c r="BY81" s="1"/>
  <c r="O181"/>
  <c r="BY83" s="1"/>
  <c r="O183"/>
  <c r="BY156" s="1"/>
  <c r="O185"/>
  <c r="O186"/>
  <c r="O188"/>
  <c r="O190"/>
  <c r="O192"/>
  <c r="BQ57" s="1"/>
  <c r="O193"/>
  <c r="BY157" s="1"/>
  <c r="O195"/>
  <c r="BY159" s="1"/>
  <c r="O197"/>
  <c r="BY161" s="1"/>
  <c r="O200"/>
  <c r="BY164" s="1"/>
  <c r="O202"/>
  <c r="O204"/>
  <c r="BY125" s="1"/>
  <c r="O205"/>
  <c r="BY126" s="1"/>
  <c r="O207"/>
  <c r="O209"/>
  <c r="O211"/>
  <c r="O213"/>
  <c r="BY165" s="1"/>
  <c r="O216"/>
  <c r="O218"/>
  <c r="O220"/>
  <c r="P220" s="1"/>
  <c r="O222"/>
  <c r="O224"/>
  <c r="O226"/>
  <c r="O228"/>
  <c r="O230"/>
  <c r="P230" s="1"/>
  <c r="O232"/>
  <c r="P232" s="1"/>
  <c r="O234"/>
  <c r="P234" s="1"/>
  <c r="O236"/>
  <c r="P236" s="1"/>
  <c r="O238"/>
  <c r="P238" s="1"/>
  <c r="O240"/>
  <c r="O242"/>
  <c r="O244"/>
  <c r="O246"/>
  <c r="O248"/>
  <c r="P248" s="1"/>
  <c r="O250"/>
  <c r="O252"/>
  <c r="O254"/>
  <c r="P254" s="1"/>
  <c r="O256"/>
  <c r="O258"/>
  <c r="P258" s="1"/>
  <c r="O260"/>
  <c r="BY179" s="1"/>
  <c r="O261"/>
  <c r="BY180" s="1"/>
  <c r="O262"/>
  <c r="BY190" s="1"/>
  <c r="O263"/>
  <c r="BY191" s="1"/>
  <c r="O264"/>
  <c r="BY181" s="1"/>
  <c r="O265"/>
  <c r="BY182" s="1"/>
  <c r="O266"/>
  <c r="O267"/>
  <c r="O268"/>
  <c r="O269"/>
  <c r="BY195" s="1"/>
  <c r="O270"/>
  <c r="O271"/>
  <c r="BY207" s="1"/>
  <c r="O272"/>
  <c r="BY196" s="1"/>
  <c r="O273"/>
  <c r="BY197" s="1"/>
  <c r="O274"/>
  <c r="O275"/>
  <c r="O276"/>
  <c r="O277"/>
  <c r="O278"/>
  <c r="O279"/>
  <c r="O280"/>
  <c r="O281"/>
  <c r="O283"/>
  <c r="P283" s="1"/>
  <c r="O285"/>
  <c r="BY199" s="1"/>
  <c r="O286"/>
  <c r="BY200" s="1"/>
  <c r="O287"/>
  <c r="BY201" s="1"/>
  <c r="Y12" i="3"/>
  <c r="Z12" s="1"/>
  <c r="Y16"/>
  <c r="Z16" s="1"/>
  <c r="Y22"/>
  <c r="Z22" s="1"/>
  <c r="Y10"/>
  <c r="Y14"/>
  <c r="Z14" s="1"/>
  <c r="Y18"/>
  <c r="Z18" s="1"/>
  <c r="Y19"/>
  <c r="Z19" s="1"/>
  <c r="Y20"/>
  <c r="Z20" s="1"/>
  <c r="I32"/>
  <c r="H322"/>
  <c r="AC322" s="1"/>
  <c r="O40"/>
  <c r="P40" s="1"/>
  <c r="O61"/>
  <c r="O63"/>
  <c r="S63" s="1"/>
  <c r="AA63" s="1"/>
  <c r="AN63" s="1"/>
  <c r="O65"/>
  <c r="O67"/>
  <c r="S67" s="1"/>
  <c r="AA67" s="1"/>
  <c r="AN67" s="1"/>
  <c r="O175"/>
  <c r="P175" s="1"/>
  <c r="O177"/>
  <c r="O178"/>
  <c r="O179"/>
  <c r="Y10" i="2"/>
  <c r="Y14"/>
  <c r="Z14" s="1"/>
  <c r="Y18"/>
  <c r="Z18" s="1"/>
  <c r="Y19"/>
  <c r="Z19" s="1"/>
  <c r="Y20"/>
  <c r="Z20" s="1"/>
  <c r="Y24"/>
  <c r="Z24" s="1"/>
  <c r="I32"/>
  <c r="O43"/>
  <c r="O44"/>
  <c r="O47"/>
  <c r="O48"/>
  <c r="O51"/>
  <c r="O52"/>
  <c r="O54"/>
  <c r="O56"/>
  <c r="O58"/>
  <c r="O60"/>
  <c r="O62"/>
  <c r="O64"/>
  <c r="O66"/>
  <c r="O67"/>
  <c r="O68"/>
  <c r="O69"/>
  <c r="O70"/>
  <c r="O181"/>
  <c r="O182"/>
  <c r="O183"/>
  <c r="O184"/>
  <c r="O185"/>
  <c r="O186"/>
  <c r="O187"/>
  <c r="O188"/>
  <c r="O189"/>
  <c r="O190"/>
  <c r="O191"/>
  <c r="O192"/>
  <c r="O193"/>
  <c r="O194"/>
  <c r="O195"/>
  <c r="O196"/>
  <c r="P196" s="1"/>
  <c r="O197"/>
  <c r="P197" s="1"/>
  <c r="O198"/>
  <c r="O199"/>
  <c r="O200"/>
  <c r="O201"/>
  <c r="O202"/>
  <c r="O203"/>
  <c r="O204"/>
  <c r="O205"/>
  <c r="O206"/>
  <c r="O207"/>
  <c r="O208"/>
  <c r="O209"/>
  <c r="O210"/>
  <c r="O211"/>
  <c r="O212"/>
  <c r="O213"/>
  <c r="O214"/>
  <c r="O215"/>
  <c r="O216"/>
  <c r="O217"/>
  <c r="O218"/>
  <c r="O219"/>
  <c r="O220"/>
  <c r="O221"/>
  <c r="O222"/>
  <c r="O223"/>
  <c r="O224"/>
  <c r="O225"/>
  <c r="O226"/>
  <c r="O227"/>
  <c r="O228"/>
  <c r="O229"/>
  <c r="O230"/>
  <c r="O231"/>
  <c r="O232"/>
  <c r="O233"/>
  <c r="O234"/>
  <c r="O235"/>
  <c r="O236"/>
  <c r="O237"/>
  <c r="O238"/>
  <c r="O239"/>
  <c r="O240"/>
  <c r="O241"/>
  <c r="O242"/>
  <c r="O243"/>
  <c r="O244"/>
  <c r="O245"/>
  <c r="O246"/>
  <c r="O247"/>
  <c r="O248"/>
  <c r="O249"/>
  <c r="O250"/>
  <c r="O251"/>
  <c r="O252"/>
  <c r="O253"/>
  <c r="O254"/>
  <c r="O255"/>
  <c r="O256"/>
  <c r="O257"/>
  <c r="O258"/>
  <c r="O259"/>
  <c r="O260"/>
  <c r="O261"/>
  <c r="O262"/>
  <c r="O263"/>
  <c r="O264"/>
  <c r="O265"/>
  <c r="O266"/>
  <c r="O267"/>
  <c r="O269"/>
  <c r="O270"/>
  <c r="Y12" i="1"/>
  <c r="Z12" s="1"/>
  <c r="Y16"/>
  <c r="Z16" s="1"/>
  <c r="Y22"/>
  <c r="Z22" s="1"/>
  <c r="Y26"/>
  <c r="Z26" s="1"/>
  <c r="O43"/>
  <c r="O44"/>
  <c r="O47"/>
  <c r="O48"/>
  <c r="O51"/>
  <c r="O52"/>
  <c r="O54"/>
  <c r="O56"/>
  <c r="O58"/>
  <c r="O60"/>
  <c r="O62"/>
  <c r="O64"/>
  <c r="O66"/>
  <c r="O68"/>
  <c r="O69"/>
  <c r="O70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17"/>
  <c r="P117" s="1"/>
  <c r="O119"/>
  <c r="P119" s="1"/>
  <c r="O121"/>
  <c r="P121" s="1"/>
  <c r="O123"/>
  <c r="P123" s="1"/>
  <c r="O125"/>
  <c r="P125" s="1"/>
  <c r="O127"/>
  <c r="P127" s="1"/>
  <c r="O129"/>
  <c r="P129" s="1"/>
  <c r="O131"/>
  <c r="P131" s="1"/>
  <c r="O133"/>
  <c r="P133" s="1"/>
  <c r="O135"/>
  <c r="P135" s="1"/>
  <c r="O137"/>
  <c r="P137" s="1"/>
  <c r="O139"/>
  <c r="P139" s="1"/>
  <c r="O141"/>
  <c r="P141" s="1"/>
  <c r="O143"/>
  <c r="P143" s="1"/>
  <c r="O145"/>
  <c r="P145" s="1"/>
  <c r="O149"/>
  <c r="O150"/>
  <c r="O151"/>
  <c r="O152"/>
  <c r="O153"/>
  <c r="O154"/>
  <c r="O155"/>
  <c r="O156"/>
  <c r="O157"/>
  <c r="O159"/>
  <c r="P159" s="1"/>
  <c r="O161"/>
  <c r="P161" s="1"/>
  <c r="O163"/>
  <c r="P163" s="1"/>
  <c r="O165"/>
  <c r="P165" s="1"/>
  <c r="O167"/>
  <c r="P167" s="1"/>
  <c r="O169"/>
  <c r="P169" s="1"/>
  <c r="O171"/>
  <c r="P171" s="1"/>
  <c r="O173"/>
  <c r="P173" s="1"/>
  <c r="O175"/>
  <c r="P175" s="1"/>
  <c r="O177"/>
  <c r="P177" s="1"/>
  <c r="O179"/>
  <c r="P179" s="1"/>
  <c r="O181"/>
  <c r="P181" s="1"/>
  <c r="O183"/>
  <c r="P183" s="1"/>
  <c r="O184"/>
  <c r="P184" s="1"/>
  <c r="O185"/>
  <c r="P185" s="1"/>
  <c r="O186"/>
  <c r="O187"/>
  <c r="O188"/>
  <c r="O189"/>
  <c r="O190"/>
  <c r="O191"/>
  <c r="O192"/>
  <c r="O193"/>
  <c r="O194"/>
  <c r="O195"/>
  <c r="O196"/>
  <c r="O197"/>
  <c r="O198"/>
  <c r="O199"/>
  <c r="DG45" i="10"/>
  <c r="DE45"/>
  <c r="DM45" s="1"/>
  <c r="DZ45" s="1"/>
  <c r="Z45"/>
  <c r="AO45" s="1"/>
  <c r="U45"/>
  <c r="S45"/>
  <c r="AC45" s="1"/>
  <c r="AQ45" s="1"/>
  <c r="Q45"/>
  <c r="O45"/>
  <c r="Y45" s="1"/>
  <c r="AN45" s="1"/>
  <c r="CF45" s="1"/>
  <c r="DD45"/>
  <c r="DL45" s="1"/>
  <c r="DY45" s="1"/>
  <c r="DJ45"/>
  <c r="DR45" s="1"/>
  <c r="EE45" s="1"/>
  <c r="CD45"/>
  <c r="N45"/>
  <c r="X45" s="1"/>
  <c r="AM45" s="1"/>
  <c r="CE45" s="1"/>
  <c r="DG51"/>
  <c r="DE51"/>
  <c r="DM51" s="1"/>
  <c r="DZ51" s="1"/>
  <c r="Z51"/>
  <c r="AO51" s="1"/>
  <c r="U51"/>
  <c r="S51"/>
  <c r="AC51" s="1"/>
  <c r="AQ51" s="1"/>
  <c r="Q51"/>
  <c r="O51"/>
  <c r="Y51" s="1"/>
  <c r="AN51" s="1"/>
  <c r="DD51"/>
  <c r="DL51" s="1"/>
  <c r="DY51" s="1"/>
  <c r="DJ51"/>
  <c r="DR51" s="1"/>
  <c r="EE51" s="1"/>
  <c r="N51"/>
  <c r="X51" s="1"/>
  <c r="AM51" s="1"/>
  <c r="DN53"/>
  <c r="EA53" s="1"/>
  <c r="DH53"/>
  <c r="DP53" s="1"/>
  <c r="EC53" s="1"/>
  <c r="DN57"/>
  <c r="EA57" s="1"/>
  <c r="DH57"/>
  <c r="DP57" s="1"/>
  <c r="EC57" s="1"/>
  <c r="DN59"/>
  <c r="EA59" s="1"/>
  <c r="DH59"/>
  <c r="DP59" s="1"/>
  <c r="EC59" s="1"/>
  <c r="DN61"/>
  <c r="EA61" s="1"/>
  <c r="DH61"/>
  <c r="DP61" s="1"/>
  <c r="EC61" s="1"/>
  <c r="DG65"/>
  <c r="DE65"/>
  <c r="DM65" s="1"/>
  <c r="DZ65" s="1"/>
  <c r="Z65"/>
  <c r="AO65" s="1"/>
  <c r="U65"/>
  <c r="S65"/>
  <c r="AC65" s="1"/>
  <c r="AQ65" s="1"/>
  <c r="Q65"/>
  <c r="O65"/>
  <c r="Y65" s="1"/>
  <c r="AN65" s="1"/>
  <c r="CF56" s="1"/>
  <c r="CD56"/>
  <c r="DJ65"/>
  <c r="DR65" s="1"/>
  <c r="EE65" s="1"/>
  <c r="DD65"/>
  <c r="DL65" s="1"/>
  <c r="DY65" s="1"/>
  <c r="N65"/>
  <c r="X65" s="1"/>
  <c r="AM65" s="1"/>
  <c r="CE56" s="1"/>
  <c r="DN65"/>
  <c r="EA65" s="1"/>
  <c r="DH65"/>
  <c r="DP65" s="1"/>
  <c r="EC65" s="1"/>
  <c r="DN70"/>
  <c r="EA70" s="1"/>
  <c r="DH70"/>
  <c r="DP70" s="1"/>
  <c r="EC70" s="1"/>
  <c r="DG41"/>
  <c r="DE41"/>
  <c r="DM41" s="1"/>
  <c r="DZ41" s="1"/>
  <c r="BV41"/>
  <c r="Z41"/>
  <c r="AO41" s="1"/>
  <c r="U41"/>
  <c r="S41"/>
  <c r="AC41" s="1"/>
  <c r="AQ41" s="1"/>
  <c r="Q41"/>
  <c r="O41"/>
  <c r="Y41" s="1"/>
  <c r="AN41" s="1"/>
  <c r="CF41" s="1"/>
  <c r="DD41"/>
  <c r="DL41" s="1"/>
  <c r="DY41" s="1"/>
  <c r="DJ41"/>
  <c r="DR41" s="1"/>
  <c r="EE41" s="1"/>
  <c r="CD41"/>
  <c r="N41"/>
  <c r="X41" s="1"/>
  <c r="AM41" s="1"/>
  <c r="CE41" s="1"/>
  <c r="DN43"/>
  <c r="EA43" s="1"/>
  <c r="DH43"/>
  <c r="DP43" s="1"/>
  <c r="EC43" s="1"/>
  <c r="DN47"/>
  <c r="EA47" s="1"/>
  <c r="DH47"/>
  <c r="DP47" s="1"/>
  <c r="EC47" s="1"/>
  <c r="DG49"/>
  <c r="DE49"/>
  <c r="DM49" s="1"/>
  <c r="DZ49" s="1"/>
  <c r="Z49"/>
  <c r="AO49" s="1"/>
  <c r="U49"/>
  <c r="S49"/>
  <c r="AC49" s="1"/>
  <c r="AQ49" s="1"/>
  <c r="Q49"/>
  <c r="O49"/>
  <c r="Y49" s="1"/>
  <c r="AN49" s="1"/>
  <c r="CF49" s="1"/>
  <c r="DD49"/>
  <c r="DL49" s="1"/>
  <c r="DY49" s="1"/>
  <c r="BV42"/>
  <c r="DJ49"/>
  <c r="DR49" s="1"/>
  <c r="EE49" s="1"/>
  <c r="CD49"/>
  <c r="N49"/>
  <c r="X49" s="1"/>
  <c r="AM49" s="1"/>
  <c r="CE49" s="1"/>
  <c r="DG55"/>
  <c r="DE55"/>
  <c r="DM55" s="1"/>
  <c r="DZ55" s="1"/>
  <c r="Z55"/>
  <c r="AO55" s="1"/>
  <c r="U55"/>
  <c r="S55"/>
  <c r="AC55" s="1"/>
  <c r="AQ55" s="1"/>
  <c r="Q55"/>
  <c r="O55"/>
  <c r="Y55" s="1"/>
  <c r="AN55" s="1"/>
  <c r="DD55"/>
  <c r="DL55" s="1"/>
  <c r="DY55" s="1"/>
  <c r="DJ55"/>
  <c r="DR55" s="1"/>
  <c r="EE55" s="1"/>
  <c r="N55"/>
  <c r="X55" s="1"/>
  <c r="AM55" s="1"/>
  <c r="DN68"/>
  <c r="EA68" s="1"/>
  <c r="DH68"/>
  <c r="DP68" s="1"/>
  <c r="EC68" s="1"/>
  <c r="DN72"/>
  <c r="EA72" s="1"/>
  <c r="DH72"/>
  <c r="DP72" s="1"/>
  <c r="EC72" s="1"/>
  <c r="AD10"/>
  <c r="AD14"/>
  <c r="AD18"/>
  <c r="AD19"/>
  <c r="AD20"/>
  <c r="AD21"/>
  <c r="AD25"/>
  <c r="DN140"/>
  <c r="EA140" s="1"/>
  <c r="DH140"/>
  <c r="DP140" s="1"/>
  <c r="EC140" s="1"/>
  <c r="DJ40"/>
  <c r="DD40"/>
  <c r="Z40"/>
  <c r="U40"/>
  <c r="S40"/>
  <c r="Q40"/>
  <c r="O40"/>
  <c r="P39"/>
  <c r="P38" s="1"/>
  <c r="AW40"/>
  <c r="AI40"/>
  <c r="AX40" s="1"/>
  <c r="BK40"/>
  <c r="BN328"/>
  <c r="BN327"/>
  <c r="CC40"/>
  <c r="EM41"/>
  <c r="EI41"/>
  <c r="EJ41" s="1"/>
  <c r="AC28"/>
  <c r="AC27"/>
  <c r="AC26"/>
  <c r="AC24"/>
  <c r="AC22"/>
  <c r="AC17"/>
  <c r="AC15"/>
  <c r="AC13"/>
  <c r="AC11"/>
  <c r="AC29" s="1"/>
  <c r="DG43"/>
  <c r="DE43"/>
  <c r="DM43" s="1"/>
  <c r="DZ43" s="1"/>
  <c r="Z43"/>
  <c r="AO43" s="1"/>
  <c r="U43"/>
  <c r="S43"/>
  <c r="AC43" s="1"/>
  <c r="AQ43" s="1"/>
  <c r="Q43"/>
  <c r="O43"/>
  <c r="Y43" s="1"/>
  <c r="AN43" s="1"/>
  <c r="CF43" s="1"/>
  <c r="EM45"/>
  <c r="EI45"/>
  <c r="EJ45" s="1"/>
  <c r="DG47"/>
  <c r="DE47"/>
  <c r="DM47" s="1"/>
  <c r="DZ47" s="1"/>
  <c r="Z47"/>
  <c r="AO47" s="1"/>
  <c r="U47"/>
  <c r="S47"/>
  <c r="AC47" s="1"/>
  <c r="AQ47" s="1"/>
  <c r="Q47"/>
  <c r="O47"/>
  <c r="Y47" s="1"/>
  <c r="AN47" s="1"/>
  <c r="CF47" s="1"/>
  <c r="EM49"/>
  <c r="EI49"/>
  <c r="EJ49" s="1"/>
  <c r="EM51"/>
  <c r="EI51"/>
  <c r="EJ51" s="1"/>
  <c r="DG53"/>
  <c r="DE53"/>
  <c r="DM53" s="1"/>
  <c r="DZ53" s="1"/>
  <c r="Z53"/>
  <c r="AO53" s="1"/>
  <c r="U53"/>
  <c r="S53"/>
  <c r="AC53" s="1"/>
  <c r="AQ53" s="1"/>
  <c r="Q53"/>
  <c r="O53"/>
  <c r="Y53" s="1"/>
  <c r="AN53" s="1"/>
  <c r="EM55"/>
  <c r="EI55"/>
  <c r="EJ55" s="1"/>
  <c r="DG57"/>
  <c r="DE57"/>
  <c r="DM57" s="1"/>
  <c r="DZ57" s="1"/>
  <c r="Z57"/>
  <c r="AO57" s="1"/>
  <c r="U57"/>
  <c r="S57"/>
  <c r="AC57" s="1"/>
  <c r="AQ57" s="1"/>
  <c r="Q57"/>
  <c r="O57"/>
  <c r="Y57" s="1"/>
  <c r="AN57" s="1"/>
  <c r="DG59"/>
  <c r="DE59"/>
  <c r="DM59" s="1"/>
  <c r="DZ59" s="1"/>
  <c r="Z59"/>
  <c r="AO59" s="1"/>
  <c r="U59"/>
  <c r="S59"/>
  <c r="AC59" s="1"/>
  <c r="AQ59" s="1"/>
  <c r="Q59"/>
  <c r="O59"/>
  <c r="Y59" s="1"/>
  <c r="AN59" s="1"/>
  <c r="DG61"/>
  <c r="DE61"/>
  <c r="DM61" s="1"/>
  <c r="DZ61" s="1"/>
  <c r="Z61"/>
  <c r="AO61" s="1"/>
  <c r="U61"/>
  <c r="S61"/>
  <c r="AC61" s="1"/>
  <c r="AQ61" s="1"/>
  <c r="Q61"/>
  <c r="O61"/>
  <c r="Y61" s="1"/>
  <c r="AN61" s="1"/>
  <c r="CF52" s="1"/>
  <c r="CD52"/>
  <c r="DG63"/>
  <c r="DE63"/>
  <c r="DM63" s="1"/>
  <c r="DZ63" s="1"/>
  <c r="Z63"/>
  <c r="AO63" s="1"/>
  <c r="U63"/>
  <c r="S63"/>
  <c r="AC63" s="1"/>
  <c r="AQ63" s="1"/>
  <c r="Q63"/>
  <c r="O63"/>
  <c r="Y63" s="1"/>
  <c r="AN63" s="1"/>
  <c r="CF54" s="1"/>
  <c r="CD54"/>
  <c r="EM63"/>
  <c r="EI63"/>
  <c r="EJ63" s="1"/>
  <c r="DG67"/>
  <c r="DE67"/>
  <c r="DM67" s="1"/>
  <c r="DZ67" s="1"/>
  <c r="Z67"/>
  <c r="AO67" s="1"/>
  <c r="U67"/>
  <c r="S67"/>
  <c r="AC67" s="1"/>
  <c r="AQ67" s="1"/>
  <c r="Q67"/>
  <c r="O67"/>
  <c r="Y67" s="1"/>
  <c r="AN67" s="1"/>
  <c r="CF86" s="1"/>
  <c r="CD86"/>
  <c r="EM67"/>
  <c r="EI67"/>
  <c r="EJ67" s="1"/>
  <c r="EM69"/>
  <c r="EI69"/>
  <c r="EJ69" s="1"/>
  <c r="EM71"/>
  <c r="EI71"/>
  <c r="EJ71" s="1"/>
  <c r="EM73"/>
  <c r="EI73"/>
  <c r="EJ73" s="1"/>
  <c r="DN74"/>
  <c r="EA74" s="1"/>
  <c r="DH74"/>
  <c r="DP74" s="1"/>
  <c r="EC74" s="1"/>
  <c r="DN76"/>
  <c r="EA76" s="1"/>
  <c r="DH76"/>
  <c r="DP76" s="1"/>
  <c r="EC76" s="1"/>
  <c r="DN78"/>
  <c r="EA78" s="1"/>
  <c r="DH78"/>
  <c r="DP78" s="1"/>
  <c r="EC78" s="1"/>
  <c r="DN80"/>
  <c r="EA80" s="1"/>
  <c r="DH80"/>
  <c r="DP80" s="1"/>
  <c r="EC80" s="1"/>
  <c r="DN82"/>
  <c r="EA82" s="1"/>
  <c r="DH82"/>
  <c r="DP82" s="1"/>
  <c r="EC82" s="1"/>
  <c r="DN84"/>
  <c r="EA84" s="1"/>
  <c r="DH84"/>
  <c r="DP84" s="1"/>
  <c r="EC84" s="1"/>
  <c r="DN85"/>
  <c r="EA85" s="1"/>
  <c r="DH85"/>
  <c r="DP85" s="1"/>
  <c r="EC85" s="1"/>
  <c r="DN89"/>
  <c r="EA89" s="1"/>
  <c r="DH89"/>
  <c r="DP89" s="1"/>
  <c r="EC89" s="1"/>
  <c r="DE40"/>
  <c r="CC42"/>
  <c r="DD43"/>
  <c r="DL43" s="1"/>
  <c r="DY43" s="1"/>
  <c r="CC46"/>
  <c r="DD47"/>
  <c r="DL47" s="1"/>
  <c r="DY47" s="1"/>
  <c r="DD53"/>
  <c r="DL53" s="1"/>
  <c r="DY53" s="1"/>
  <c r="DD57"/>
  <c r="DL57" s="1"/>
  <c r="DY57" s="1"/>
  <c r="DD59"/>
  <c r="DL59" s="1"/>
  <c r="DY59" s="1"/>
  <c r="DD61"/>
  <c r="DL61" s="1"/>
  <c r="DY61" s="1"/>
  <c r="DJ63"/>
  <c r="DR63" s="1"/>
  <c r="EE63" s="1"/>
  <c r="DJ67"/>
  <c r="DR67" s="1"/>
  <c r="EE67" s="1"/>
  <c r="BA328"/>
  <c r="BA327"/>
  <c r="AZ328"/>
  <c r="AZ327"/>
  <c r="BO40"/>
  <c r="DN75"/>
  <c r="EA75" s="1"/>
  <c r="DH75"/>
  <c r="DP75" s="1"/>
  <c r="EC75" s="1"/>
  <c r="DN77"/>
  <c r="EA77" s="1"/>
  <c r="DH77"/>
  <c r="DP77" s="1"/>
  <c r="EC77" s="1"/>
  <c r="DN79"/>
  <c r="EA79" s="1"/>
  <c r="DH79"/>
  <c r="DP79" s="1"/>
  <c r="EC79" s="1"/>
  <c r="DN81"/>
  <c r="EA81" s="1"/>
  <c r="DH81"/>
  <c r="DP81" s="1"/>
  <c r="EC81" s="1"/>
  <c r="DN83"/>
  <c r="EA83" s="1"/>
  <c r="DH83"/>
  <c r="DP83" s="1"/>
  <c r="EC83" s="1"/>
  <c r="DN86"/>
  <c r="EA86" s="1"/>
  <c r="DH86"/>
  <c r="DP86" s="1"/>
  <c r="EC86" s="1"/>
  <c r="DN87"/>
  <c r="EA87" s="1"/>
  <c r="DH87"/>
  <c r="DP87" s="1"/>
  <c r="EC87" s="1"/>
  <c r="DN88"/>
  <c r="EA88" s="1"/>
  <c r="DH88"/>
  <c r="DP88" s="1"/>
  <c r="EC88" s="1"/>
  <c r="DN90"/>
  <c r="EA90" s="1"/>
  <c r="DH90"/>
  <c r="DP90" s="1"/>
  <c r="EC90" s="1"/>
  <c r="AC12"/>
  <c r="AC16"/>
  <c r="AC23"/>
  <c r="N40"/>
  <c r="BP40"/>
  <c r="DG40"/>
  <c r="DH41"/>
  <c r="DP41" s="1"/>
  <c r="EC41" s="1"/>
  <c r="EN41"/>
  <c r="N43"/>
  <c r="X43" s="1"/>
  <c r="AM43" s="1"/>
  <c r="CE43" s="1"/>
  <c r="CD43"/>
  <c r="DJ43"/>
  <c r="DR43" s="1"/>
  <c r="EE43" s="1"/>
  <c r="DH45"/>
  <c r="DP45" s="1"/>
  <c r="EC45" s="1"/>
  <c r="EN45"/>
  <c r="N47"/>
  <c r="X47" s="1"/>
  <c r="AM47" s="1"/>
  <c r="CE47" s="1"/>
  <c r="AV47"/>
  <c r="CD47"/>
  <c r="DJ47"/>
  <c r="DR47" s="1"/>
  <c r="EE47" s="1"/>
  <c r="DH49"/>
  <c r="DP49" s="1"/>
  <c r="EC49" s="1"/>
  <c r="EN49"/>
  <c r="DH51"/>
  <c r="DP51" s="1"/>
  <c r="EC51" s="1"/>
  <c r="EN51"/>
  <c r="N53"/>
  <c r="X53" s="1"/>
  <c r="AM53" s="1"/>
  <c r="DJ53"/>
  <c r="DR53" s="1"/>
  <c r="EE53" s="1"/>
  <c r="DH55"/>
  <c r="DP55" s="1"/>
  <c r="EC55" s="1"/>
  <c r="EN55"/>
  <c r="N57"/>
  <c r="X57" s="1"/>
  <c r="AM57" s="1"/>
  <c r="AV57"/>
  <c r="DJ57"/>
  <c r="DR57" s="1"/>
  <c r="EE57" s="1"/>
  <c r="N59"/>
  <c r="X59" s="1"/>
  <c r="AM59" s="1"/>
  <c r="DJ59"/>
  <c r="DR59" s="1"/>
  <c r="EE59" s="1"/>
  <c r="N61"/>
  <c r="X61" s="1"/>
  <c r="AM61" s="1"/>
  <c r="CE52" s="1"/>
  <c r="AV61"/>
  <c r="DJ61"/>
  <c r="DR61" s="1"/>
  <c r="EE61" s="1"/>
  <c r="N63"/>
  <c r="X63" s="1"/>
  <c r="AM63" s="1"/>
  <c r="CE54" s="1"/>
  <c r="DD63"/>
  <c r="DL63" s="1"/>
  <c r="DY63" s="1"/>
  <c r="DH63"/>
  <c r="DP63" s="1"/>
  <c r="EC63" s="1"/>
  <c r="EN63"/>
  <c r="N67"/>
  <c r="X67" s="1"/>
  <c r="AM67" s="1"/>
  <c r="CE86" s="1"/>
  <c r="DD67"/>
  <c r="DL67" s="1"/>
  <c r="DY67" s="1"/>
  <c r="DH67"/>
  <c r="DP67" s="1"/>
  <c r="EC67" s="1"/>
  <c r="EN67"/>
  <c r="DH69"/>
  <c r="DP69" s="1"/>
  <c r="EC69" s="1"/>
  <c r="EN69"/>
  <c r="DH71"/>
  <c r="DP71" s="1"/>
  <c r="EC71" s="1"/>
  <c r="EN71"/>
  <c r="DH73"/>
  <c r="DP73" s="1"/>
  <c r="EC73" s="1"/>
  <c r="EN73"/>
  <c r="CZ91"/>
  <c r="DF91"/>
  <c r="CZ92"/>
  <c r="DF92"/>
  <c r="CZ93"/>
  <c r="DF93"/>
  <c r="CZ94"/>
  <c r="DF94"/>
  <c r="CZ95"/>
  <c r="DF95"/>
  <c r="CZ96"/>
  <c r="DF96"/>
  <c r="CZ97"/>
  <c r="DF97"/>
  <c r="CZ98"/>
  <c r="DF98"/>
  <c r="CZ99"/>
  <c r="DF99"/>
  <c r="CZ100"/>
  <c r="DF100"/>
  <c r="CZ101"/>
  <c r="DF101"/>
  <c r="CZ102"/>
  <c r="DF102"/>
  <c r="CZ103"/>
  <c r="DF103"/>
  <c r="CZ104"/>
  <c r="DF104"/>
  <c r="CZ105"/>
  <c r="DF105"/>
  <c r="CZ106"/>
  <c r="DF106"/>
  <c r="CZ107"/>
  <c r="DF107"/>
  <c r="CZ108"/>
  <c r="DF108"/>
  <c r="CZ109"/>
  <c r="DF109"/>
  <c r="CZ110"/>
  <c r="DF110"/>
  <c r="CZ111"/>
  <c r="DF111"/>
  <c r="CZ112"/>
  <c r="DF112"/>
  <c r="CZ113"/>
  <c r="DF113"/>
  <c r="CZ114"/>
  <c r="DF114"/>
  <c r="CZ115"/>
  <c r="DF115"/>
  <c r="CZ116"/>
  <c r="DF116"/>
  <c r="CZ117"/>
  <c r="DF117"/>
  <c r="DF118"/>
  <c r="CZ119"/>
  <c r="DF120"/>
  <c r="CZ121"/>
  <c r="DF122"/>
  <c r="CZ123"/>
  <c r="DF124"/>
  <c r="CZ125"/>
  <c r="DF126"/>
  <c r="CZ127"/>
  <c r="DF128"/>
  <c r="CZ129"/>
  <c r="DF130"/>
  <c r="CZ131"/>
  <c r="DF132"/>
  <c r="CZ133"/>
  <c r="DF134"/>
  <c r="CZ135"/>
  <c r="DF136"/>
  <c r="CZ137"/>
  <c r="DF138"/>
  <c r="CZ139"/>
  <c r="P318"/>
  <c r="J318"/>
  <c r="P317"/>
  <c r="J317"/>
  <c r="P316"/>
  <c r="J316"/>
  <c r="P315"/>
  <c r="J315"/>
  <c r="P314"/>
  <c r="J314"/>
  <c r="P313"/>
  <c r="J313"/>
  <c r="P312"/>
  <c r="J312"/>
  <c r="P311"/>
  <c r="J311"/>
  <c r="P310"/>
  <c r="J310"/>
  <c r="P309"/>
  <c r="J309"/>
  <c r="P308"/>
  <c r="J308"/>
  <c r="P307"/>
  <c r="J307"/>
  <c r="P306"/>
  <c r="J306"/>
  <c r="P305"/>
  <c r="J305"/>
  <c r="P304"/>
  <c r="J304"/>
  <c r="P303"/>
  <c r="J303"/>
  <c r="P302"/>
  <c r="J302"/>
  <c r="P301"/>
  <c r="J301"/>
  <c r="P300"/>
  <c r="J300"/>
  <c r="P299"/>
  <c r="J299"/>
  <c r="P298"/>
  <c r="J298"/>
  <c r="P297"/>
  <c r="J297"/>
  <c r="P296"/>
  <c r="J296"/>
  <c r="P295"/>
  <c r="J295"/>
  <c r="P294"/>
  <c r="J294"/>
  <c r="P293"/>
  <c r="J293"/>
  <c r="P292"/>
  <c r="J292"/>
  <c r="P291"/>
  <c r="J291"/>
  <c r="P290"/>
  <c r="J290"/>
  <c r="P289"/>
  <c r="J289"/>
  <c r="P288"/>
  <c r="J288"/>
  <c r="P287"/>
  <c r="J287"/>
  <c r="P286"/>
  <c r="J286"/>
  <c r="P285"/>
  <c r="J285"/>
  <c r="P284"/>
  <c r="J284"/>
  <c r="P283"/>
  <c r="J283"/>
  <c r="P282"/>
  <c r="J282"/>
  <c r="P281"/>
  <c r="J281"/>
  <c r="P280"/>
  <c r="J280"/>
  <c r="P279"/>
  <c r="J279"/>
  <c r="P278"/>
  <c r="J278"/>
  <c r="P277"/>
  <c r="J277"/>
  <c r="P276"/>
  <c r="J276"/>
  <c r="P275"/>
  <c r="J275"/>
  <c r="P274"/>
  <c r="J274"/>
  <c r="P273"/>
  <c r="J273"/>
  <c r="P272"/>
  <c r="J272"/>
  <c r="P271"/>
  <c r="J271"/>
  <c r="P270"/>
  <c r="J270"/>
  <c r="P269"/>
  <c r="J269"/>
  <c r="P268"/>
  <c r="J268"/>
  <c r="P267"/>
  <c r="J267"/>
  <c r="P266"/>
  <c r="J266"/>
  <c r="P265"/>
  <c r="J265"/>
  <c r="P264"/>
  <c r="J264"/>
  <c r="P263"/>
  <c r="J263"/>
  <c r="P262"/>
  <c r="J262"/>
  <c r="P261"/>
  <c r="J261"/>
  <c r="P260"/>
  <c r="J260"/>
  <c r="P259"/>
  <c r="J259"/>
  <c r="P258"/>
  <c r="J258"/>
  <c r="P257"/>
  <c r="J257"/>
  <c r="P256"/>
  <c r="J256"/>
  <c r="P255"/>
  <c r="J255"/>
  <c r="P254"/>
  <c r="J254"/>
  <c r="P253"/>
  <c r="J253"/>
  <c r="P252"/>
  <c r="J252"/>
  <c r="P251"/>
  <c r="J251"/>
  <c r="P250"/>
  <c r="J250"/>
  <c r="P249"/>
  <c r="J249"/>
  <c r="P248"/>
  <c r="J248"/>
  <c r="P247"/>
  <c r="J247"/>
  <c r="P246"/>
  <c r="J246"/>
  <c r="P245"/>
  <c r="J245"/>
  <c r="P244"/>
  <c r="J244"/>
  <c r="P243"/>
  <c r="J243"/>
  <c r="P242"/>
  <c r="J242"/>
  <c r="P241"/>
  <c r="J241"/>
  <c r="P240"/>
  <c r="J240"/>
  <c r="P239"/>
  <c r="J239"/>
  <c r="P238"/>
  <c r="J238"/>
  <c r="P237"/>
  <c r="J237"/>
  <c r="P236"/>
  <c r="J236"/>
  <c r="P235"/>
  <c r="J235"/>
  <c r="P234"/>
  <c r="J234"/>
  <c r="P233"/>
  <c r="J233"/>
  <c r="P232"/>
  <c r="J232"/>
  <c r="P231"/>
  <c r="J231"/>
  <c r="P230"/>
  <c r="J230"/>
  <c r="P229"/>
  <c r="J229"/>
  <c r="P228"/>
  <c r="J228"/>
  <c r="P227"/>
  <c r="J227"/>
  <c r="P226"/>
  <c r="J226"/>
  <c r="P225"/>
  <c r="J225"/>
  <c r="P224"/>
  <c r="J224"/>
  <c r="P223"/>
  <c r="J223"/>
  <c r="P222"/>
  <c r="J222"/>
  <c r="P221"/>
  <c r="J221"/>
  <c r="P220"/>
  <c r="J220"/>
  <c r="P219"/>
  <c r="J219"/>
  <c r="P218"/>
  <c r="J218"/>
  <c r="P217"/>
  <c r="J217"/>
  <c r="P216"/>
  <c r="J216"/>
  <c r="DF188"/>
  <c r="CZ188"/>
  <c r="DF187"/>
  <c r="CZ187"/>
  <c r="DF186"/>
  <c r="CZ186"/>
  <c r="DF185"/>
  <c r="CZ185"/>
  <c r="DF184"/>
  <c r="CZ184"/>
  <c r="DF183"/>
  <c r="CZ183"/>
  <c r="DF182"/>
  <c r="CZ182"/>
  <c r="DF181"/>
  <c r="CZ181"/>
  <c r="DF180"/>
  <c r="CZ180"/>
  <c r="P215"/>
  <c r="J215"/>
  <c r="P214"/>
  <c r="J214"/>
  <c r="P213"/>
  <c r="J213"/>
  <c r="P212"/>
  <c r="J212"/>
  <c r="P211"/>
  <c r="J211"/>
  <c r="P210"/>
  <c r="J210"/>
  <c r="P209"/>
  <c r="J209"/>
  <c r="P208"/>
  <c r="J208"/>
  <c r="P207"/>
  <c r="J207"/>
  <c r="P206"/>
  <c r="J206"/>
  <c r="P205"/>
  <c r="J205"/>
  <c r="P204"/>
  <c r="J204"/>
  <c r="P203"/>
  <c r="J203"/>
  <c r="P202"/>
  <c r="J202"/>
  <c r="P201"/>
  <c r="J201"/>
  <c r="P200"/>
  <c r="J200"/>
  <c r="P199"/>
  <c r="J199"/>
  <c r="P198"/>
  <c r="J198"/>
  <c r="P197"/>
  <c r="J197"/>
  <c r="P196"/>
  <c r="J196"/>
  <c r="P195"/>
  <c r="J195"/>
  <c r="P194"/>
  <c r="J194"/>
  <c r="P193"/>
  <c r="J193"/>
  <c r="P192"/>
  <c r="J192"/>
  <c r="P191"/>
  <c r="J191"/>
  <c r="P190"/>
  <c r="J190"/>
  <c r="P189"/>
  <c r="J189"/>
  <c r="P188"/>
  <c r="J188"/>
  <c r="P187"/>
  <c r="J187"/>
  <c r="P186"/>
  <c r="J186"/>
  <c r="P185"/>
  <c r="J185"/>
  <c r="P184"/>
  <c r="J184"/>
  <c r="P183"/>
  <c r="J183"/>
  <c r="P182"/>
  <c r="J182"/>
  <c r="P181"/>
  <c r="J181"/>
  <c r="P180"/>
  <c r="J180"/>
  <c r="P179"/>
  <c r="J179"/>
  <c r="P178"/>
  <c r="J178"/>
  <c r="P177"/>
  <c r="J177"/>
  <c r="P176"/>
  <c r="J176"/>
  <c r="P175"/>
  <c r="J175"/>
  <c r="P174"/>
  <c r="J174"/>
  <c r="P173"/>
  <c r="J173"/>
  <c r="P172"/>
  <c r="J172"/>
  <c r="P171"/>
  <c r="J171"/>
  <c r="P170"/>
  <c r="J170"/>
  <c r="P169"/>
  <c r="J169"/>
  <c r="P168"/>
  <c r="J168"/>
  <c r="P167"/>
  <c r="J167"/>
  <c r="P166"/>
  <c r="J166"/>
  <c r="P165"/>
  <c r="J165"/>
  <c r="P164"/>
  <c r="J164"/>
  <c r="P163"/>
  <c r="J163"/>
  <c r="P162"/>
  <c r="J162"/>
  <c r="P161"/>
  <c r="J161"/>
  <c r="DF179"/>
  <c r="CZ178"/>
  <c r="DF177"/>
  <c r="CZ176"/>
  <c r="DF175"/>
  <c r="CZ174"/>
  <c r="DF173"/>
  <c r="CZ172"/>
  <c r="DF171"/>
  <c r="CZ170"/>
  <c r="DF169"/>
  <c r="CZ168"/>
  <c r="DF167"/>
  <c r="CZ166"/>
  <c r="DF165"/>
  <c r="CZ164"/>
  <c r="DF163"/>
  <c r="CZ162"/>
  <c r="DF161"/>
  <c r="P160"/>
  <c r="J160"/>
  <c r="P159"/>
  <c r="J159"/>
  <c r="P158"/>
  <c r="J158"/>
  <c r="P157"/>
  <c r="J157"/>
  <c r="P156"/>
  <c r="J156"/>
  <c r="P155"/>
  <c r="J155"/>
  <c r="P154"/>
  <c r="J154"/>
  <c r="P153"/>
  <c r="J153"/>
  <c r="P152"/>
  <c r="J152"/>
  <c r="P151"/>
  <c r="J151"/>
  <c r="P150"/>
  <c r="J150"/>
  <c r="P149"/>
  <c r="J149"/>
  <c r="P148"/>
  <c r="J148"/>
  <c r="P147"/>
  <c r="J147"/>
  <c r="P146"/>
  <c r="J146"/>
  <c r="P145"/>
  <c r="J145"/>
  <c r="P144"/>
  <c r="J144"/>
  <c r="P143"/>
  <c r="J143"/>
  <c r="P142"/>
  <c r="J142"/>
  <c r="P141"/>
  <c r="J141"/>
  <c r="P140"/>
  <c r="J140"/>
  <c r="P139"/>
  <c r="J139"/>
  <c r="P138"/>
  <c r="J138"/>
  <c r="P137"/>
  <c r="J137"/>
  <c r="P136"/>
  <c r="J136"/>
  <c r="P135"/>
  <c r="J135"/>
  <c r="P134"/>
  <c r="J134"/>
  <c r="P133"/>
  <c r="J133"/>
  <c r="P132"/>
  <c r="J132"/>
  <c r="P131"/>
  <c r="J131"/>
  <c r="P130"/>
  <c r="J130"/>
  <c r="P129"/>
  <c r="J129"/>
  <c r="P128"/>
  <c r="J128"/>
  <c r="P127"/>
  <c r="J127"/>
  <c r="P126"/>
  <c r="J126"/>
  <c r="P125"/>
  <c r="J125"/>
  <c r="P124"/>
  <c r="J124"/>
  <c r="P123"/>
  <c r="J123"/>
  <c r="P122"/>
  <c r="J122"/>
  <c r="P121"/>
  <c r="J121"/>
  <c r="P120"/>
  <c r="J120"/>
  <c r="P119"/>
  <c r="J119"/>
  <c r="CZ179"/>
  <c r="DF178"/>
  <c r="CZ177"/>
  <c r="DF176"/>
  <c r="CZ175"/>
  <c r="DF174"/>
  <c r="CZ173"/>
  <c r="DF172"/>
  <c r="CZ171"/>
  <c r="DF170"/>
  <c r="CZ169"/>
  <c r="DF168"/>
  <c r="CZ167"/>
  <c r="DF166"/>
  <c r="CZ165"/>
  <c r="DF164"/>
  <c r="CZ163"/>
  <c r="DF162"/>
  <c r="CZ161"/>
  <c r="DF160"/>
  <c r="CZ160"/>
  <c r="DF159"/>
  <c r="CZ159"/>
  <c r="DF158"/>
  <c r="CZ158"/>
  <c r="DF157"/>
  <c r="CZ157"/>
  <c r="DF156"/>
  <c r="CZ156"/>
  <c r="DF155"/>
  <c r="CZ155"/>
  <c r="DF154"/>
  <c r="CZ154"/>
  <c r="DF153"/>
  <c r="CZ153"/>
  <c r="DF152"/>
  <c r="CZ152"/>
  <c r="DF151"/>
  <c r="CZ151"/>
  <c r="DF150"/>
  <c r="CZ150"/>
  <c r="DF149"/>
  <c r="CZ149"/>
  <c r="DF148"/>
  <c r="CZ148"/>
  <c r="DF147"/>
  <c r="CZ147"/>
  <c r="DF146"/>
  <c r="CZ146"/>
  <c r="DF145"/>
  <c r="CZ145"/>
  <c r="DF144"/>
  <c r="CZ144"/>
  <c r="DF143"/>
  <c r="CZ143"/>
  <c r="DF142"/>
  <c r="CZ142"/>
  <c r="DF141"/>
  <c r="CZ141"/>
  <c r="AY328"/>
  <c r="AY327"/>
  <c r="I322"/>
  <c r="AH322" s="1"/>
  <c r="CZ40"/>
  <c r="DF40"/>
  <c r="A322"/>
  <c r="J42"/>
  <c r="P42"/>
  <c r="CZ42"/>
  <c r="DF42"/>
  <c r="J44"/>
  <c r="P44"/>
  <c r="CZ44"/>
  <c r="DF44"/>
  <c r="J46"/>
  <c r="P46"/>
  <c r="CZ46"/>
  <c r="DF46"/>
  <c r="J48"/>
  <c r="P48"/>
  <c r="CZ48"/>
  <c r="DF48"/>
  <c r="J50"/>
  <c r="P50"/>
  <c r="CZ50"/>
  <c r="DF50"/>
  <c r="J52"/>
  <c r="P52"/>
  <c r="CZ52"/>
  <c r="DF52"/>
  <c r="J54"/>
  <c r="P54"/>
  <c r="CZ54"/>
  <c r="DF54"/>
  <c r="J56"/>
  <c r="P56"/>
  <c r="CZ56"/>
  <c r="DF56"/>
  <c r="J58"/>
  <c r="P58"/>
  <c r="CZ58"/>
  <c r="DF58"/>
  <c r="J60"/>
  <c r="P60"/>
  <c r="CZ60"/>
  <c r="DF60"/>
  <c r="J62"/>
  <c r="P62"/>
  <c r="CZ62"/>
  <c r="DF62"/>
  <c r="J64"/>
  <c r="P64"/>
  <c r="CZ64"/>
  <c r="DF64"/>
  <c r="J66"/>
  <c r="P66"/>
  <c r="CZ66"/>
  <c r="DF66"/>
  <c r="J68"/>
  <c r="P68"/>
  <c r="J69"/>
  <c r="P69"/>
  <c r="J70"/>
  <c r="P70"/>
  <c r="J71"/>
  <c r="P71"/>
  <c r="J72"/>
  <c r="P72"/>
  <c r="J73"/>
  <c r="P73"/>
  <c r="J74"/>
  <c r="P74"/>
  <c r="J75"/>
  <c r="P75"/>
  <c r="J76"/>
  <c r="P76"/>
  <c r="J77"/>
  <c r="P77"/>
  <c r="J78"/>
  <c r="P78"/>
  <c r="J79"/>
  <c r="P79"/>
  <c r="J80"/>
  <c r="P80"/>
  <c r="J81"/>
  <c r="P81"/>
  <c r="J82"/>
  <c r="P82"/>
  <c r="J83"/>
  <c r="P83"/>
  <c r="J84"/>
  <c r="P84"/>
  <c r="J85"/>
  <c r="P85"/>
  <c r="J86"/>
  <c r="P86"/>
  <c r="J87"/>
  <c r="P87"/>
  <c r="J88"/>
  <c r="P88"/>
  <c r="J89"/>
  <c r="P89"/>
  <c r="J90"/>
  <c r="P90"/>
  <c r="J91"/>
  <c r="P91"/>
  <c r="J92"/>
  <c r="P92"/>
  <c r="J93"/>
  <c r="P93"/>
  <c r="J94"/>
  <c r="P94"/>
  <c r="J95"/>
  <c r="P95"/>
  <c r="J96"/>
  <c r="P96"/>
  <c r="J97"/>
  <c r="P97"/>
  <c r="J98"/>
  <c r="P98"/>
  <c r="J99"/>
  <c r="P99"/>
  <c r="J100"/>
  <c r="P100"/>
  <c r="J101"/>
  <c r="P101"/>
  <c r="J102"/>
  <c r="P102"/>
  <c r="J103"/>
  <c r="P103"/>
  <c r="J104"/>
  <c r="P104"/>
  <c r="J105"/>
  <c r="P105"/>
  <c r="J106"/>
  <c r="P106"/>
  <c r="J107"/>
  <c r="P107"/>
  <c r="J108"/>
  <c r="P108"/>
  <c r="J109"/>
  <c r="P109"/>
  <c r="J110"/>
  <c r="P110"/>
  <c r="J111"/>
  <c r="P111"/>
  <c r="J112"/>
  <c r="P112"/>
  <c r="J113"/>
  <c r="P113"/>
  <c r="J114"/>
  <c r="P114"/>
  <c r="J115"/>
  <c r="P115"/>
  <c r="J116"/>
  <c r="P116"/>
  <c r="J117"/>
  <c r="P117"/>
  <c r="J118"/>
  <c r="P118"/>
  <c r="CZ118"/>
  <c r="DF119"/>
  <c r="CZ120"/>
  <c r="DF121"/>
  <c r="CZ122"/>
  <c r="DF123"/>
  <c r="CZ124"/>
  <c r="DF125"/>
  <c r="CZ126"/>
  <c r="DF127"/>
  <c r="CZ128"/>
  <c r="DF129"/>
  <c r="CZ130"/>
  <c r="DF131"/>
  <c r="CZ132"/>
  <c r="DF133"/>
  <c r="CZ134"/>
  <c r="DF135"/>
  <c r="CZ136"/>
  <c r="DF137"/>
  <c r="CZ138"/>
  <c r="DF139"/>
  <c r="CZ140"/>
  <c r="CC184"/>
  <c r="CC186"/>
  <c r="BX41" i="9"/>
  <c r="T41"/>
  <c r="AB41" s="1"/>
  <c r="AO41" s="1"/>
  <c r="CJ41" s="1"/>
  <c r="R41"/>
  <c r="Z41" s="1"/>
  <c r="AM41" s="1"/>
  <c r="N41"/>
  <c r="V41" s="1"/>
  <c r="AI41" s="1"/>
  <c r="CF41" s="1"/>
  <c r="CE41"/>
  <c r="X41"/>
  <c r="AK41" s="1"/>
  <c r="Q41"/>
  <c r="O41"/>
  <c r="W41" s="1"/>
  <c r="AJ41" s="1"/>
  <c r="CG41" s="1"/>
  <c r="T43"/>
  <c r="AB43" s="1"/>
  <c r="AO43" s="1"/>
  <c r="CJ43" s="1"/>
  <c r="R43"/>
  <c r="Z43" s="1"/>
  <c r="AM43" s="1"/>
  <c r="N43"/>
  <c r="V43" s="1"/>
  <c r="AI43" s="1"/>
  <c r="CF43" s="1"/>
  <c r="CE43"/>
  <c r="X43"/>
  <c r="AK43" s="1"/>
  <c r="Q43"/>
  <c r="O43"/>
  <c r="W43" s="1"/>
  <c r="AJ43" s="1"/>
  <c r="CG43" s="1"/>
  <c r="T47"/>
  <c r="AB47" s="1"/>
  <c r="AO47" s="1"/>
  <c r="CJ47" s="1"/>
  <c r="R47"/>
  <c r="Z47" s="1"/>
  <c r="AM47" s="1"/>
  <c r="N47"/>
  <c r="V47" s="1"/>
  <c r="AI47" s="1"/>
  <c r="CF47" s="1"/>
  <c r="CE47"/>
  <c r="X47"/>
  <c r="AK47" s="1"/>
  <c r="Q47"/>
  <c r="O47"/>
  <c r="W47" s="1"/>
  <c r="AJ47" s="1"/>
  <c r="CG47" s="1"/>
  <c r="T53"/>
  <c r="AB53" s="1"/>
  <c r="AO53" s="1"/>
  <c r="R53"/>
  <c r="Z53" s="1"/>
  <c r="AM53" s="1"/>
  <c r="N53"/>
  <c r="V53" s="1"/>
  <c r="AI53" s="1"/>
  <c r="X53"/>
  <c r="AK53" s="1"/>
  <c r="Q53"/>
  <c r="O53"/>
  <c r="W53" s="1"/>
  <c r="AJ53" s="1"/>
  <c r="T57"/>
  <c r="AB57" s="1"/>
  <c r="AO57" s="1"/>
  <c r="R57"/>
  <c r="Z57" s="1"/>
  <c r="AM57" s="1"/>
  <c r="N57"/>
  <c r="V57" s="1"/>
  <c r="AI57" s="1"/>
  <c r="BW57"/>
  <c r="X57"/>
  <c r="AK57" s="1"/>
  <c r="Q57"/>
  <c r="O57"/>
  <c r="W57" s="1"/>
  <c r="AJ57" s="1"/>
  <c r="T59"/>
  <c r="AB59" s="1"/>
  <c r="AO59" s="1"/>
  <c r="CJ61" s="1"/>
  <c r="R59"/>
  <c r="Z59" s="1"/>
  <c r="AM59" s="1"/>
  <c r="N59"/>
  <c r="V59" s="1"/>
  <c r="AI59" s="1"/>
  <c r="CF61" s="1"/>
  <c r="CE61"/>
  <c r="BW59"/>
  <c r="X59"/>
  <c r="AK59" s="1"/>
  <c r="Q59"/>
  <c r="O59"/>
  <c r="W59" s="1"/>
  <c r="AJ59" s="1"/>
  <c r="CG61" s="1"/>
  <c r="BX44"/>
  <c r="BX40"/>
  <c r="T40"/>
  <c r="R40"/>
  <c r="N40"/>
  <c r="CE40"/>
  <c r="X40"/>
  <c r="Q40"/>
  <c r="O40"/>
  <c r="P39"/>
  <c r="P38" s="1"/>
  <c r="T45"/>
  <c r="AB45" s="1"/>
  <c r="AO45" s="1"/>
  <c r="CJ45" s="1"/>
  <c r="R45"/>
  <c r="Z45" s="1"/>
  <c r="AM45" s="1"/>
  <c r="N45"/>
  <c r="V45" s="1"/>
  <c r="AI45" s="1"/>
  <c r="CF45" s="1"/>
  <c r="CE45"/>
  <c r="BW45"/>
  <c r="X45"/>
  <c r="AK45" s="1"/>
  <c r="Q45"/>
  <c r="O45"/>
  <c r="W45" s="1"/>
  <c r="AJ45" s="1"/>
  <c r="CG45" s="1"/>
  <c r="T49"/>
  <c r="AB49" s="1"/>
  <c r="AO49" s="1"/>
  <c r="R49"/>
  <c r="Z49" s="1"/>
  <c r="AM49" s="1"/>
  <c r="N49"/>
  <c r="V49" s="1"/>
  <c r="AI49" s="1"/>
  <c r="X49"/>
  <c r="AK49" s="1"/>
  <c r="Q49"/>
  <c r="O49"/>
  <c r="W49" s="1"/>
  <c r="AJ49" s="1"/>
  <c r="T51"/>
  <c r="AB51" s="1"/>
  <c r="AO51" s="1"/>
  <c r="R51"/>
  <c r="Z51" s="1"/>
  <c r="AM51" s="1"/>
  <c r="N51"/>
  <c r="V51" s="1"/>
  <c r="AI51" s="1"/>
  <c r="BW51"/>
  <c r="X51"/>
  <c r="AK51" s="1"/>
  <c r="Q51"/>
  <c r="O51"/>
  <c r="W51" s="1"/>
  <c r="AJ51" s="1"/>
  <c r="T55"/>
  <c r="AB55" s="1"/>
  <c r="AO55" s="1"/>
  <c r="R55"/>
  <c r="Z55" s="1"/>
  <c r="AM55" s="1"/>
  <c r="N55"/>
  <c r="V55" s="1"/>
  <c r="AI55" s="1"/>
  <c r="X55"/>
  <c r="AK55" s="1"/>
  <c r="Q55"/>
  <c r="O55"/>
  <c r="W55" s="1"/>
  <c r="AJ55" s="1"/>
  <c r="P298"/>
  <c r="J298"/>
  <c r="P297"/>
  <c r="J297"/>
  <c r="P296"/>
  <c r="J296"/>
  <c r="P295"/>
  <c r="J295"/>
  <c r="P294"/>
  <c r="J294"/>
  <c r="P293"/>
  <c r="J293"/>
  <c r="P292"/>
  <c r="J292"/>
  <c r="P291"/>
  <c r="J291"/>
  <c r="P290"/>
  <c r="J290"/>
  <c r="P289"/>
  <c r="J289"/>
  <c r="P288"/>
  <c r="J288"/>
  <c r="P287"/>
  <c r="J287"/>
  <c r="P286"/>
  <c r="J286"/>
  <c r="P285"/>
  <c r="J285"/>
  <c r="P284"/>
  <c r="J284"/>
  <c r="P283"/>
  <c r="J283"/>
  <c r="P282"/>
  <c r="J282"/>
  <c r="P281"/>
  <c r="J281"/>
  <c r="P280"/>
  <c r="J280"/>
  <c r="P279"/>
  <c r="J279"/>
  <c r="P278"/>
  <c r="J278"/>
  <c r="P277"/>
  <c r="J277"/>
  <c r="P276"/>
  <c r="J276"/>
  <c r="P275"/>
  <c r="J275"/>
  <c r="P274"/>
  <c r="J274"/>
  <c r="P273"/>
  <c r="J273"/>
  <c r="P272"/>
  <c r="J272"/>
  <c r="P271"/>
  <c r="J271"/>
  <c r="P270"/>
  <c r="J270"/>
  <c r="P269"/>
  <c r="J269"/>
  <c r="P268"/>
  <c r="J268"/>
  <c r="P267"/>
  <c r="J267"/>
  <c r="P266"/>
  <c r="J266"/>
  <c r="P265"/>
  <c r="J265"/>
  <c r="P264"/>
  <c r="J264"/>
  <c r="P263"/>
  <c r="J263"/>
  <c r="P262"/>
  <c r="J262"/>
  <c r="P261"/>
  <c r="J261"/>
  <c r="P260"/>
  <c r="J260"/>
  <c r="P259"/>
  <c r="J259"/>
  <c r="P258"/>
  <c r="J258"/>
  <c r="P257"/>
  <c r="J257"/>
  <c r="P256"/>
  <c r="J256"/>
  <c r="P255"/>
  <c r="J255"/>
  <c r="P254"/>
  <c r="J254"/>
  <c r="P253"/>
  <c r="J253"/>
  <c r="P252"/>
  <c r="J252"/>
  <c r="P251"/>
  <c r="J251"/>
  <c r="P250"/>
  <c r="J250"/>
  <c r="P249"/>
  <c r="J249"/>
  <c r="P248"/>
  <c r="J248"/>
  <c r="P247"/>
  <c r="J247"/>
  <c r="P246"/>
  <c r="J246"/>
  <c r="P245"/>
  <c r="J245"/>
  <c r="P244"/>
  <c r="J244"/>
  <c r="P243"/>
  <c r="J243"/>
  <c r="P242"/>
  <c r="J242"/>
  <c r="P241"/>
  <c r="J241"/>
  <c r="P240"/>
  <c r="J240"/>
  <c r="P239"/>
  <c r="J239"/>
  <c r="P238"/>
  <c r="J238"/>
  <c r="P237"/>
  <c r="J237"/>
  <c r="P236"/>
  <c r="J236"/>
  <c r="P235"/>
  <c r="J235"/>
  <c r="P234"/>
  <c r="J234"/>
  <c r="P233"/>
  <c r="J233"/>
  <c r="P232"/>
  <c r="J232"/>
  <c r="P231"/>
  <c r="J231"/>
  <c r="P230"/>
  <c r="J230"/>
  <c r="P229"/>
  <c r="J229"/>
  <c r="P228"/>
  <c r="J228"/>
  <c r="P227"/>
  <c r="J227"/>
  <c r="P226"/>
  <c r="J226"/>
  <c r="P225"/>
  <c r="J225"/>
  <c r="P224"/>
  <c r="J224"/>
  <c r="P223"/>
  <c r="J223"/>
  <c r="P222"/>
  <c r="J222"/>
  <c r="P221"/>
  <c r="J221"/>
  <c r="P220"/>
  <c r="J220"/>
  <c r="P219"/>
  <c r="J219"/>
  <c r="P218"/>
  <c r="J218"/>
  <c r="P217"/>
  <c r="J217"/>
  <c r="P216"/>
  <c r="J216"/>
  <c r="P215"/>
  <c r="J215"/>
  <c r="P214"/>
  <c r="J214"/>
  <c r="P213"/>
  <c r="J213"/>
  <c r="P212"/>
  <c r="J212"/>
  <c r="P211"/>
  <c r="J211"/>
  <c r="P210"/>
  <c r="J210"/>
  <c r="P209"/>
  <c r="J209"/>
  <c r="P208"/>
  <c r="J208"/>
  <c r="P207"/>
  <c r="J207"/>
  <c r="P206"/>
  <c r="J206"/>
  <c r="P205"/>
  <c r="J205"/>
  <c r="P204"/>
  <c r="J204"/>
  <c r="P203"/>
  <c r="J203"/>
  <c r="P202"/>
  <c r="J202"/>
  <c r="P201"/>
  <c r="J201"/>
  <c r="P200"/>
  <c r="J200"/>
  <c r="P199"/>
  <c r="J199"/>
  <c r="P198"/>
  <c r="J198"/>
  <c r="P197"/>
  <c r="J197"/>
  <c r="P196"/>
  <c r="J196"/>
  <c r="P195"/>
  <c r="J195"/>
  <c r="P194"/>
  <c r="J194"/>
  <c r="P193"/>
  <c r="J193"/>
  <c r="P192"/>
  <c r="J192"/>
  <c r="P191"/>
  <c r="J191"/>
  <c r="P190"/>
  <c r="J190"/>
  <c r="P189"/>
  <c r="J189"/>
  <c r="P188"/>
  <c r="J188"/>
  <c r="P187"/>
  <c r="J187"/>
  <c r="P186"/>
  <c r="J186"/>
  <c r="P185"/>
  <c r="J185"/>
  <c r="P184"/>
  <c r="J184"/>
  <c r="P180"/>
  <c r="J180"/>
  <c r="P179"/>
  <c r="J179"/>
  <c r="P178"/>
  <c r="J178"/>
  <c r="P177"/>
  <c r="J177"/>
  <c r="P176"/>
  <c r="J176"/>
  <c r="P175"/>
  <c r="J175"/>
  <c r="P174"/>
  <c r="J174"/>
  <c r="P173"/>
  <c r="J173"/>
  <c r="P172"/>
  <c r="J172"/>
  <c r="P171"/>
  <c r="J171"/>
  <c r="P170"/>
  <c r="J170"/>
  <c r="P169"/>
  <c r="J169"/>
  <c r="P168"/>
  <c r="J168"/>
  <c r="P167"/>
  <c r="J167"/>
  <c r="P166"/>
  <c r="J166"/>
  <c r="P165"/>
  <c r="J165"/>
  <c r="P164"/>
  <c r="J164"/>
  <c r="J183"/>
  <c r="P182"/>
  <c r="J181"/>
  <c r="P163"/>
  <c r="J163"/>
  <c r="P162"/>
  <c r="J162"/>
  <c r="P161"/>
  <c r="J161"/>
  <c r="P160"/>
  <c r="J160"/>
  <c r="P159"/>
  <c r="J159"/>
  <c r="P158"/>
  <c r="J158"/>
  <c r="P157"/>
  <c r="J157"/>
  <c r="P156"/>
  <c r="J156"/>
  <c r="P155"/>
  <c r="J155"/>
  <c r="P154"/>
  <c r="J154"/>
  <c r="P153"/>
  <c r="J153"/>
  <c r="P152"/>
  <c r="J152"/>
  <c r="P151"/>
  <c r="J151"/>
  <c r="P150"/>
  <c r="J150"/>
  <c r="P149"/>
  <c r="J149"/>
  <c r="P148"/>
  <c r="J148"/>
  <c r="P147"/>
  <c r="J147"/>
  <c r="P146"/>
  <c r="J146"/>
  <c r="P145"/>
  <c r="J145"/>
  <c r="P144"/>
  <c r="J144"/>
  <c r="P143"/>
  <c r="J143"/>
  <c r="P142"/>
  <c r="J142"/>
  <c r="P141"/>
  <c r="J141"/>
  <c r="P140"/>
  <c r="J140"/>
  <c r="P139"/>
  <c r="J139"/>
  <c r="P138"/>
  <c r="J138"/>
  <c r="P137"/>
  <c r="J137"/>
  <c r="P136"/>
  <c r="J136"/>
  <c r="P135"/>
  <c r="J135"/>
  <c r="P134"/>
  <c r="J134"/>
  <c r="P133"/>
  <c r="J133"/>
  <c r="P132"/>
  <c r="J132"/>
  <c r="P131"/>
  <c r="J131"/>
  <c r="P130"/>
  <c r="J130"/>
  <c r="P129"/>
  <c r="J129"/>
  <c r="P128"/>
  <c r="J128"/>
  <c r="P127"/>
  <c r="J127"/>
  <c r="P126"/>
  <c r="J126"/>
  <c r="P125"/>
  <c r="J125"/>
  <c r="P124"/>
  <c r="J124"/>
  <c r="P123"/>
  <c r="J123"/>
  <c r="P122"/>
  <c r="J122"/>
  <c r="P121"/>
  <c r="J121"/>
  <c r="P120"/>
  <c r="J120"/>
  <c r="P119"/>
  <c r="J119"/>
  <c r="P118"/>
  <c r="J118"/>
  <c r="P117"/>
  <c r="J117"/>
  <c r="P116"/>
  <c r="J116"/>
  <c r="P115"/>
  <c r="J115"/>
  <c r="P114"/>
  <c r="J114"/>
  <c r="P113"/>
  <c r="J113"/>
  <c r="P112"/>
  <c r="J112"/>
  <c r="P111"/>
  <c r="J111"/>
  <c r="P110"/>
  <c r="J110"/>
  <c r="P109"/>
  <c r="J109"/>
  <c r="P108"/>
  <c r="J108"/>
  <c r="P107"/>
  <c r="J107"/>
  <c r="P106"/>
  <c r="J106"/>
  <c r="P105"/>
  <c r="J105"/>
  <c r="P104"/>
  <c r="J104"/>
  <c r="P103"/>
  <c r="J103"/>
  <c r="P102"/>
  <c r="J102"/>
  <c r="P101"/>
  <c r="J101"/>
  <c r="P100"/>
  <c r="J100"/>
  <c r="P99"/>
  <c r="J99"/>
  <c r="P98"/>
  <c r="J98"/>
  <c r="P97"/>
  <c r="J97"/>
  <c r="P96"/>
  <c r="J96"/>
  <c r="P95"/>
  <c r="J95"/>
  <c r="P94"/>
  <c r="J94"/>
  <c r="P93"/>
  <c r="J93"/>
  <c r="P92"/>
  <c r="J92"/>
  <c r="P91"/>
  <c r="J91"/>
  <c r="P90"/>
  <c r="J90"/>
  <c r="P89"/>
  <c r="J89"/>
  <c r="P183"/>
  <c r="J182"/>
  <c r="P181"/>
  <c r="AA10"/>
  <c r="Z11"/>
  <c r="Z13"/>
  <c r="Z15"/>
  <c r="Z17"/>
  <c r="Z22"/>
  <c r="Z24"/>
  <c r="Z26"/>
  <c r="Z27"/>
  <c r="Z28"/>
  <c r="I302"/>
  <c r="AD302" s="1"/>
  <c r="A302"/>
  <c r="J42"/>
  <c r="P42"/>
  <c r="P307" s="1"/>
  <c r="P318" s="1"/>
  <c r="J44"/>
  <c r="P44"/>
  <c r="J46"/>
  <c r="P46"/>
  <c r="J48"/>
  <c r="P48"/>
  <c r="J50"/>
  <c r="P50"/>
  <c r="J52"/>
  <c r="P52"/>
  <c r="J54"/>
  <c r="P54"/>
  <c r="J56"/>
  <c r="P56"/>
  <c r="J58"/>
  <c r="P58"/>
  <c r="J60"/>
  <c r="P60"/>
  <c r="J62"/>
  <c r="P62"/>
  <c r="J64"/>
  <c r="P64"/>
  <c r="J66"/>
  <c r="P66"/>
  <c r="J67"/>
  <c r="P67"/>
  <c r="J68"/>
  <c r="P68"/>
  <c r="J69"/>
  <c r="P69"/>
  <c r="J70"/>
  <c r="P70"/>
  <c r="J71"/>
  <c r="P71"/>
  <c r="J72"/>
  <c r="P72"/>
  <c r="J73"/>
  <c r="P73"/>
  <c r="J74"/>
  <c r="P74"/>
  <c r="J75"/>
  <c r="P75"/>
  <c r="J76"/>
  <c r="P76"/>
  <c r="J77"/>
  <c r="P77"/>
  <c r="J78"/>
  <c r="P78"/>
  <c r="J79"/>
  <c r="P79"/>
  <c r="J80"/>
  <c r="P80"/>
  <c r="J81"/>
  <c r="P81"/>
  <c r="J82"/>
  <c r="P82"/>
  <c r="J83"/>
  <c r="P83"/>
  <c r="J84"/>
  <c r="P84"/>
  <c r="J85"/>
  <c r="P85"/>
  <c r="J86"/>
  <c r="P86"/>
  <c r="J87"/>
  <c r="P87"/>
  <c r="J88"/>
  <c r="P88"/>
  <c r="J61"/>
  <c r="P61"/>
  <c r="J63"/>
  <c r="P63"/>
  <c r="J65"/>
  <c r="P65"/>
  <c r="BW40" i="8"/>
  <c r="S40"/>
  <c r="Q40"/>
  <c r="M40"/>
  <c r="O39"/>
  <c r="O38" s="1"/>
  <c r="CD40"/>
  <c r="W40"/>
  <c r="P40"/>
  <c r="N40"/>
  <c r="S45"/>
  <c r="AA45" s="1"/>
  <c r="AN45" s="1"/>
  <c r="CI45" s="1"/>
  <c r="Q45"/>
  <c r="Y45" s="1"/>
  <c r="AL45" s="1"/>
  <c r="M45"/>
  <c r="U45" s="1"/>
  <c r="AH45" s="1"/>
  <c r="CE45" s="1"/>
  <c r="CD45"/>
  <c r="W45"/>
  <c r="AJ45" s="1"/>
  <c r="P45"/>
  <c r="N45"/>
  <c r="V45" s="1"/>
  <c r="AI45" s="1"/>
  <c r="CF45" s="1"/>
  <c r="BW41"/>
  <c r="S41"/>
  <c r="AA41" s="1"/>
  <c r="AN41" s="1"/>
  <c r="CI41" s="1"/>
  <c r="Q41"/>
  <c r="Y41" s="1"/>
  <c r="AL41" s="1"/>
  <c r="M41"/>
  <c r="U41" s="1"/>
  <c r="AH41" s="1"/>
  <c r="CE41" s="1"/>
  <c r="CD41"/>
  <c r="W41"/>
  <c r="AJ41" s="1"/>
  <c r="P41"/>
  <c r="N41"/>
  <c r="V41" s="1"/>
  <c r="AI41" s="1"/>
  <c r="CF41" s="1"/>
  <c r="S43"/>
  <c r="AA43" s="1"/>
  <c r="AN43" s="1"/>
  <c r="CI43" s="1"/>
  <c r="Q43"/>
  <c r="Y43" s="1"/>
  <c r="AL43" s="1"/>
  <c r="M43"/>
  <c r="U43" s="1"/>
  <c r="AH43" s="1"/>
  <c r="CE43" s="1"/>
  <c r="CD43"/>
  <c r="W43"/>
  <c r="AJ43" s="1"/>
  <c r="P43"/>
  <c r="N43"/>
  <c r="V43" s="1"/>
  <c r="AI43" s="1"/>
  <c r="CF43" s="1"/>
  <c r="S47"/>
  <c r="AA47" s="1"/>
  <c r="AN47" s="1"/>
  <c r="CI47" s="1"/>
  <c r="Q47"/>
  <c r="Y47" s="1"/>
  <c r="AL47" s="1"/>
  <c r="M47"/>
  <c r="U47" s="1"/>
  <c r="AH47" s="1"/>
  <c r="CE47" s="1"/>
  <c r="CD47"/>
  <c r="W47"/>
  <c r="AJ47" s="1"/>
  <c r="P47"/>
  <c r="N47"/>
  <c r="V47" s="1"/>
  <c r="AI47" s="1"/>
  <c r="CF47" s="1"/>
  <c r="S49"/>
  <c r="AA49" s="1"/>
  <c r="AN49" s="1"/>
  <c r="Q49"/>
  <c r="Y49" s="1"/>
  <c r="AL49" s="1"/>
  <c r="M49"/>
  <c r="U49" s="1"/>
  <c r="AH49" s="1"/>
  <c r="W49"/>
  <c r="AJ49" s="1"/>
  <c r="P49"/>
  <c r="N49"/>
  <c r="V49" s="1"/>
  <c r="AI49" s="1"/>
  <c r="O298"/>
  <c r="BV40" s="1"/>
  <c r="I298"/>
  <c r="O297"/>
  <c r="I297"/>
  <c r="O296"/>
  <c r="I296"/>
  <c r="O295"/>
  <c r="I295"/>
  <c r="O294"/>
  <c r="I294"/>
  <c r="O293"/>
  <c r="I293"/>
  <c r="O292"/>
  <c r="I292"/>
  <c r="O291"/>
  <c r="I291"/>
  <c r="O290"/>
  <c r="I290"/>
  <c r="O289"/>
  <c r="I289"/>
  <c r="O288"/>
  <c r="I288"/>
  <c r="O287"/>
  <c r="I287"/>
  <c r="O286"/>
  <c r="I286"/>
  <c r="O285"/>
  <c r="I285"/>
  <c r="O284"/>
  <c r="I284"/>
  <c r="O283"/>
  <c r="I283"/>
  <c r="O282"/>
  <c r="I282"/>
  <c r="O281"/>
  <c r="I281"/>
  <c r="O280"/>
  <c r="I280"/>
  <c r="O279"/>
  <c r="I279"/>
  <c r="O278"/>
  <c r="I278"/>
  <c r="O277"/>
  <c r="I277"/>
  <c r="O276"/>
  <c r="I276"/>
  <c r="O275"/>
  <c r="I275"/>
  <c r="O274"/>
  <c r="I274"/>
  <c r="O273"/>
  <c r="I273"/>
  <c r="O272"/>
  <c r="I272"/>
  <c r="O271"/>
  <c r="I271"/>
  <c r="O270"/>
  <c r="I270"/>
  <c r="O269"/>
  <c r="I269"/>
  <c r="O268"/>
  <c r="I268"/>
  <c r="O267"/>
  <c r="I267"/>
  <c r="O266"/>
  <c r="I266"/>
  <c r="O265"/>
  <c r="I265"/>
  <c r="O264"/>
  <c r="I264"/>
  <c r="O263"/>
  <c r="I263"/>
  <c r="O262"/>
  <c r="I262"/>
  <c r="O261"/>
  <c r="I261"/>
  <c r="O260"/>
  <c r="I260"/>
  <c r="O259"/>
  <c r="I259"/>
  <c r="O258"/>
  <c r="I258"/>
  <c r="O257"/>
  <c r="I257"/>
  <c r="O256"/>
  <c r="I256"/>
  <c r="O255"/>
  <c r="I255"/>
  <c r="O254"/>
  <c r="I254"/>
  <c r="O253"/>
  <c r="I253"/>
  <c r="O252"/>
  <c r="I252"/>
  <c r="O251"/>
  <c r="I251"/>
  <c r="O250"/>
  <c r="I250"/>
  <c r="O249"/>
  <c r="I249"/>
  <c r="O248"/>
  <c r="I248"/>
  <c r="O247"/>
  <c r="I247"/>
  <c r="O246"/>
  <c r="I246"/>
  <c r="O245"/>
  <c r="I245"/>
  <c r="O244"/>
  <c r="I244"/>
  <c r="O243"/>
  <c r="I243"/>
  <c r="O242"/>
  <c r="I242"/>
  <c r="O241"/>
  <c r="I241"/>
  <c r="O240"/>
  <c r="I240"/>
  <c r="O239"/>
  <c r="I239"/>
  <c r="O238"/>
  <c r="I238"/>
  <c r="O237"/>
  <c r="I237"/>
  <c r="O236"/>
  <c r="I236"/>
  <c r="O235"/>
  <c r="I235"/>
  <c r="O234"/>
  <c r="I234"/>
  <c r="O233"/>
  <c r="I233"/>
  <c r="O232"/>
  <c r="I232"/>
  <c r="O231"/>
  <c r="I231"/>
  <c r="O230"/>
  <c r="I230"/>
  <c r="O229"/>
  <c r="I229"/>
  <c r="O228"/>
  <c r="I228"/>
  <c r="O227"/>
  <c r="I227"/>
  <c r="O226"/>
  <c r="I226"/>
  <c r="O225"/>
  <c r="I225"/>
  <c r="O224"/>
  <c r="I224"/>
  <c r="O223"/>
  <c r="I223"/>
  <c r="O222"/>
  <c r="I222"/>
  <c r="O221"/>
  <c r="I221"/>
  <c r="O220"/>
  <c r="I220"/>
  <c r="O219"/>
  <c r="I219"/>
  <c r="O218"/>
  <c r="I218"/>
  <c r="O217"/>
  <c r="I217"/>
  <c r="O216"/>
  <c r="I216"/>
  <c r="O215"/>
  <c r="I215"/>
  <c r="O214"/>
  <c r="I214"/>
  <c r="O213"/>
  <c r="I213"/>
  <c r="O212"/>
  <c r="I212"/>
  <c r="O211"/>
  <c r="I211"/>
  <c r="O210"/>
  <c r="I210"/>
  <c r="O209"/>
  <c r="I209"/>
  <c r="O208"/>
  <c r="I208"/>
  <c r="O207"/>
  <c r="I207"/>
  <c r="O206"/>
  <c r="I206"/>
  <c r="O205"/>
  <c r="I205"/>
  <c r="O204"/>
  <c r="I204"/>
  <c r="O203"/>
  <c r="I203"/>
  <c r="O202"/>
  <c r="I202"/>
  <c r="O201"/>
  <c r="I201"/>
  <c r="O200"/>
  <c r="I200"/>
  <c r="O199"/>
  <c r="I199"/>
  <c r="O198"/>
  <c r="I198"/>
  <c r="O197"/>
  <c r="I197"/>
  <c r="O196"/>
  <c r="I196"/>
  <c r="O195"/>
  <c r="I195"/>
  <c r="O194"/>
  <c r="I194"/>
  <c r="O193"/>
  <c r="I193"/>
  <c r="O192"/>
  <c r="I192"/>
  <c r="O191"/>
  <c r="I191"/>
  <c r="O190"/>
  <c r="I190"/>
  <c r="O189"/>
  <c r="I189"/>
  <c r="O188"/>
  <c r="I188"/>
  <c r="O187"/>
  <c r="I187"/>
  <c r="O186"/>
  <c r="I186"/>
  <c r="O185"/>
  <c r="I185"/>
  <c r="O184"/>
  <c r="I184"/>
  <c r="O183"/>
  <c r="I183"/>
  <c r="O182"/>
  <c r="I182"/>
  <c r="O181"/>
  <c r="I181"/>
  <c r="O180"/>
  <c r="O179"/>
  <c r="O178"/>
  <c r="O177"/>
  <c r="O176"/>
  <c r="O175"/>
  <c r="O174"/>
  <c r="O173"/>
  <c r="I180"/>
  <c r="I179"/>
  <c r="I178"/>
  <c r="I177"/>
  <c r="I176"/>
  <c r="I175"/>
  <c r="I174"/>
  <c r="I173"/>
  <c r="O172"/>
  <c r="I172"/>
  <c r="O171"/>
  <c r="I171"/>
  <c r="O170"/>
  <c r="I170"/>
  <c r="O169"/>
  <c r="I169"/>
  <c r="O168"/>
  <c r="I168"/>
  <c r="O167"/>
  <c r="I167"/>
  <c r="O166"/>
  <c r="I166"/>
  <c r="O165"/>
  <c r="I165"/>
  <c r="O164"/>
  <c r="I164"/>
  <c r="O163"/>
  <c r="I163"/>
  <c r="O162"/>
  <c r="I162"/>
  <c r="O161"/>
  <c r="I161"/>
  <c r="O160"/>
  <c r="I160"/>
  <c r="O159"/>
  <c r="I159"/>
  <c r="O158"/>
  <c r="I158"/>
  <c r="O157"/>
  <c r="I157"/>
  <c r="O156"/>
  <c r="I156"/>
  <c r="O155"/>
  <c r="I155"/>
  <c r="O154"/>
  <c r="I154"/>
  <c r="O153"/>
  <c r="I153"/>
  <c r="O152"/>
  <c r="I152"/>
  <c r="O151"/>
  <c r="I151"/>
  <c r="O150"/>
  <c r="I150"/>
  <c r="O149"/>
  <c r="I149"/>
  <c r="O148"/>
  <c r="I148"/>
  <c r="O147"/>
  <c r="I147"/>
  <c r="O146"/>
  <c r="I146"/>
  <c r="O145"/>
  <c r="I145"/>
  <c r="O144"/>
  <c r="I144"/>
  <c r="O143"/>
  <c r="I143"/>
  <c r="O142"/>
  <c r="I142"/>
  <c r="O141"/>
  <c r="I141"/>
  <c r="O140"/>
  <c r="I140"/>
  <c r="O139"/>
  <c r="I139"/>
  <c r="O138"/>
  <c r="I138"/>
  <c r="O137"/>
  <c r="I137"/>
  <c r="O136"/>
  <c r="I136"/>
  <c r="O135"/>
  <c r="I135"/>
  <c r="O134"/>
  <c r="I134"/>
  <c r="O133"/>
  <c r="I133"/>
  <c r="O132"/>
  <c r="I132"/>
  <c r="O131"/>
  <c r="I131"/>
  <c r="O130"/>
  <c r="I130"/>
  <c r="O129"/>
  <c r="I129"/>
  <c r="O128"/>
  <c r="I128"/>
  <c r="O127"/>
  <c r="I127"/>
  <c r="O126"/>
  <c r="I126"/>
  <c r="O125"/>
  <c r="I125"/>
  <c r="O124"/>
  <c r="I124"/>
  <c r="O123"/>
  <c r="I123"/>
  <c r="O122"/>
  <c r="I122"/>
  <c r="O121"/>
  <c r="I121"/>
  <c r="O120"/>
  <c r="I120"/>
  <c r="O119"/>
  <c r="I119"/>
  <c r="O118"/>
  <c r="I118"/>
  <c r="O117"/>
  <c r="I117"/>
  <c r="O116"/>
  <c r="I116"/>
  <c r="O115"/>
  <c r="I115"/>
  <c r="O114"/>
  <c r="I114"/>
  <c r="O113"/>
  <c r="I113"/>
  <c r="O112"/>
  <c r="I112"/>
  <c r="O111"/>
  <c r="I111"/>
  <c r="O110"/>
  <c r="I110"/>
  <c r="O109"/>
  <c r="I109"/>
  <c r="O108"/>
  <c r="I108"/>
  <c r="O107"/>
  <c r="I107"/>
  <c r="O106"/>
  <c r="I106"/>
  <c r="O105"/>
  <c r="I105"/>
  <c r="O104"/>
  <c r="I104"/>
  <c r="O103"/>
  <c r="I103"/>
  <c r="O102"/>
  <c r="I102"/>
  <c r="O101"/>
  <c r="I101"/>
  <c r="O100"/>
  <c r="I100"/>
  <c r="O99"/>
  <c r="I99"/>
  <c r="O98"/>
  <c r="I98"/>
  <c r="O97"/>
  <c r="I97"/>
  <c r="O96"/>
  <c r="I96"/>
  <c r="O95"/>
  <c r="I95"/>
  <c r="O94"/>
  <c r="I94"/>
  <c r="O93"/>
  <c r="I93"/>
  <c r="O92"/>
  <c r="I92"/>
  <c r="O91"/>
  <c r="I91"/>
  <c r="O90"/>
  <c r="I90"/>
  <c r="O89"/>
  <c r="I89"/>
  <c r="O88"/>
  <c r="I88"/>
  <c r="O87"/>
  <c r="I87"/>
  <c r="O86"/>
  <c r="I86"/>
  <c r="O85"/>
  <c r="I85"/>
  <c r="O84"/>
  <c r="I84"/>
  <c r="O83"/>
  <c r="I83"/>
  <c r="O82"/>
  <c r="I82"/>
  <c r="O81"/>
  <c r="I81"/>
  <c r="O80"/>
  <c r="I80"/>
  <c r="O79"/>
  <c r="I79"/>
  <c r="Z10"/>
  <c r="Y11"/>
  <c r="Y29" s="1"/>
  <c r="Y13"/>
  <c r="Y15"/>
  <c r="Y17"/>
  <c r="Y22"/>
  <c r="Y24"/>
  <c r="Y26"/>
  <c r="Y27"/>
  <c r="Y28"/>
  <c r="H302"/>
  <c r="AC302" s="1"/>
  <c r="A302"/>
  <c r="I42"/>
  <c r="O42"/>
  <c r="I44"/>
  <c r="O44"/>
  <c r="I46"/>
  <c r="O46"/>
  <c r="I48"/>
  <c r="O48"/>
  <c r="I50"/>
  <c r="O50"/>
  <c r="I52"/>
  <c r="O52"/>
  <c r="I54"/>
  <c r="O54"/>
  <c r="I56"/>
  <c r="O56"/>
  <c r="I58"/>
  <c r="O58"/>
  <c r="I60"/>
  <c r="O60"/>
  <c r="I62"/>
  <c r="O62"/>
  <c r="I64"/>
  <c r="O64"/>
  <c r="I66"/>
  <c r="O66"/>
  <c r="I67"/>
  <c r="O67"/>
  <c r="I68"/>
  <c r="O68"/>
  <c r="I69"/>
  <c r="O69"/>
  <c r="I70"/>
  <c r="O70"/>
  <c r="I71"/>
  <c r="O71"/>
  <c r="I72"/>
  <c r="O72"/>
  <c r="I73"/>
  <c r="O73"/>
  <c r="I74"/>
  <c r="O74"/>
  <c r="I75"/>
  <c r="O75"/>
  <c r="I76"/>
  <c r="O76"/>
  <c r="I77"/>
  <c r="O77"/>
  <c r="I78"/>
  <c r="O78"/>
  <c r="I51"/>
  <c r="O51"/>
  <c r="I53"/>
  <c r="O53"/>
  <c r="I55"/>
  <c r="O55"/>
  <c r="I57"/>
  <c r="O57"/>
  <c r="I59"/>
  <c r="O59"/>
  <c r="I61"/>
  <c r="O61"/>
  <c r="I63"/>
  <c r="O63"/>
  <c r="I65"/>
  <c r="O65"/>
  <c r="AZ328" i="7"/>
  <c r="AZ327"/>
  <c r="BO40"/>
  <c r="CC43"/>
  <c r="M43"/>
  <c r="W43" s="1"/>
  <c r="AL43" s="1"/>
  <c r="CD43" s="1"/>
  <c r="Y43"/>
  <c r="AN43" s="1"/>
  <c r="T43"/>
  <c r="R43"/>
  <c r="AB43" s="1"/>
  <c r="AP43" s="1"/>
  <c r="P43"/>
  <c r="N43"/>
  <c r="X43" s="1"/>
  <c r="AM43" s="1"/>
  <c r="CE43" s="1"/>
  <c r="CC47"/>
  <c r="M47"/>
  <c r="W47" s="1"/>
  <c r="AL47" s="1"/>
  <c r="CD47" s="1"/>
  <c r="Y47"/>
  <c r="AN47" s="1"/>
  <c r="T47"/>
  <c r="R47"/>
  <c r="AB47" s="1"/>
  <c r="AP47" s="1"/>
  <c r="P47"/>
  <c r="N47"/>
  <c r="X47" s="1"/>
  <c r="AM47" s="1"/>
  <c r="CE47" s="1"/>
  <c r="M51"/>
  <c r="W51" s="1"/>
  <c r="AL51" s="1"/>
  <c r="Y51"/>
  <c r="AN51" s="1"/>
  <c r="T51"/>
  <c r="R51"/>
  <c r="AB51" s="1"/>
  <c r="AP51" s="1"/>
  <c r="P51"/>
  <c r="N51"/>
  <c r="X51" s="1"/>
  <c r="AM51" s="1"/>
  <c r="M40"/>
  <c r="Y40"/>
  <c r="T40"/>
  <c r="R40"/>
  <c r="P40"/>
  <c r="N40"/>
  <c r="O39"/>
  <c r="O38" s="1"/>
  <c r="AV328"/>
  <c r="AV327"/>
  <c r="BK40"/>
  <c r="BJ328"/>
  <c r="BJ327"/>
  <c r="BY40"/>
  <c r="BN328"/>
  <c r="BN327"/>
  <c r="CC40"/>
  <c r="CC45"/>
  <c r="M45"/>
  <c r="W45" s="1"/>
  <c r="AL45" s="1"/>
  <c r="CD45" s="1"/>
  <c r="Y45"/>
  <c r="AN45" s="1"/>
  <c r="T45"/>
  <c r="R45"/>
  <c r="AB45" s="1"/>
  <c r="AP45" s="1"/>
  <c r="P45"/>
  <c r="N45"/>
  <c r="X45" s="1"/>
  <c r="AM45" s="1"/>
  <c r="CE45" s="1"/>
  <c r="CC49"/>
  <c r="M49"/>
  <c r="W49" s="1"/>
  <c r="AL49" s="1"/>
  <c r="CD49" s="1"/>
  <c r="BU42"/>
  <c r="Y49"/>
  <c r="AN49" s="1"/>
  <c r="T49"/>
  <c r="R49"/>
  <c r="AB49" s="1"/>
  <c r="AP49" s="1"/>
  <c r="P49"/>
  <c r="N49"/>
  <c r="X49" s="1"/>
  <c r="AM49" s="1"/>
  <c r="CE49" s="1"/>
  <c r="O318"/>
  <c r="I318"/>
  <c r="O317"/>
  <c r="I317"/>
  <c r="O316"/>
  <c r="I316"/>
  <c r="O315"/>
  <c r="I315"/>
  <c r="O314"/>
  <c r="I314"/>
  <c r="O313"/>
  <c r="I313"/>
  <c r="O312"/>
  <c r="I312"/>
  <c r="O311"/>
  <c r="I311"/>
  <c r="O310"/>
  <c r="I310"/>
  <c r="O309"/>
  <c r="I309"/>
  <c r="O308"/>
  <c r="I308"/>
  <c r="O307"/>
  <c r="I307"/>
  <c r="O306"/>
  <c r="I306"/>
  <c r="O305"/>
  <c r="I305"/>
  <c r="O304"/>
  <c r="I304"/>
  <c r="O303"/>
  <c r="I303"/>
  <c r="O302"/>
  <c r="I302"/>
  <c r="O301"/>
  <c r="I301"/>
  <c r="O300"/>
  <c r="I300"/>
  <c r="O299"/>
  <c r="I299"/>
  <c r="O298"/>
  <c r="I298"/>
  <c r="O297"/>
  <c r="I297"/>
  <c r="O296"/>
  <c r="I296"/>
  <c r="O295"/>
  <c r="I295"/>
  <c r="O294"/>
  <c r="I294"/>
  <c r="O293"/>
  <c r="I293"/>
  <c r="O292"/>
  <c r="I292"/>
  <c r="O291"/>
  <c r="I291"/>
  <c r="O290"/>
  <c r="I290"/>
  <c r="O289"/>
  <c r="I289"/>
  <c r="O288"/>
  <c r="I288"/>
  <c r="O287"/>
  <c r="I287"/>
  <c r="O286"/>
  <c r="I286"/>
  <c r="O285"/>
  <c r="I285"/>
  <c r="O284"/>
  <c r="I284"/>
  <c r="O283"/>
  <c r="I283"/>
  <c r="O282"/>
  <c r="I282"/>
  <c r="O281"/>
  <c r="I281"/>
  <c r="O280"/>
  <c r="I280"/>
  <c r="O279"/>
  <c r="I279"/>
  <c r="O278"/>
  <c r="I278"/>
  <c r="O277"/>
  <c r="I277"/>
  <c r="O276"/>
  <c r="I276"/>
  <c r="O275"/>
  <c r="I275"/>
  <c r="O274"/>
  <c r="I274"/>
  <c r="O273"/>
  <c r="I273"/>
  <c r="O272"/>
  <c r="I272"/>
  <c r="O271"/>
  <c r="I271"/>
  <c r="O270"/>
  <c r="I270"/>
  <c r="O269"/>
  <c r="I269"/>
  <c r="O268"/>
  <c r="I268"/>
  <c r="O267"/>
  <c r="I267"/>
  <c r="O266"/>
  <c r="I266"/>
  <c r="O265"/>
  <c r="I265"/>
  <c r="O264"/>
  <c r="I264"/>
  <c r="O263"/>
  <c r="I263"/>
  <c r="O262"/>
  <c r="I262"/>
  <c r="O261"/>
  <c r="I261"/>
  <c r="O260"/>
  <c r="I260"/>
  <c r="O259"/>
  <c r="I259"/>
  <c r="O258"/>
  <c r="I258"/>
  <c r="O257"/>
  <c r="I257"/>
  <c r="O256"/>
  <c r="I256"/>
  <c r="O255"/>
  <c r="I255"/>
  <c r="O254"/>
  <c r="I254"/>
  <c r="O253"/>
  <c r="I253"/>
  <c r="O252"/>
  <c r="I252"/>
  <c r="O251"/>
  <c r="I251"/>
  <c r="O250"/>
  <c r="I250"/>
  <c r="O249"/>
  <c r="I249"/>
  <c r="O248"/>
  <c r="I248"/>
  <c r="O247"/>
  <c r="I247"/>
  <c r="O246"/>
  <c r="I246"/>
  <c r="O245"/>
  <c r="I245"/>
  <c r="O244"/>
  <c r="I244"/>
  <c r="O243"/>
  <c r="I243"/>
  <c r="O242"/>
  <c r="I242"/>
  <c r="O241"/>
  <c r="I241"/>
  <c r="O240"/>
  <c r="I240"/>
  <c r="O239"/>
  <c r="I239"/>
  <c r="O238"/>
  <c r="I238"/>
  <c r="O237"/>
  <c r="I237"/>
  <c r="O236"/>
  <c r="I236"/>
  <c r="O235"/>
  <c r="I235"/>
  <c r="O234"/>
  <c r="I234"/>
  <c r="O233"/>
  <c r="I233"/>
  <c r="O232"/>
  <c r="I232"/>
  <c r="O231"/>
  <c r="I231"/>
  <c r="O230"/>
  <c r="I230"/>
  <c r="O229"/>
  <c r="I229"/>
  <c r="O228"/>
  <c r="I228"/>
  <c r="O227"/>
  <c r="I227"/>
  <c r="O226"/>
  <c r="I226"/>
  <c r="O225"/>
  <c r="I225"/>
  <c r="O224"/>
  <c r="I224"/>
  <c r="O223"/>
  <c r="I223"/>
  <c r="O222"/>
  <c r="I222"/>
  <c r="O221"/>
  <c r="I221"/>
  <c r="O220"/>
  <c r="I220"/>
  <c r="O219"/>
  <c r="I219"/>
  <c r="O218"/>
  <c r="I218"/>
  <c r="O217"/>
  <c r="I217"/>
  <c r="O216"/>
  <c r="I216"/>
  <c r="O215"/>
  <c r="O214"/>
  <c r="O213"/>
  <c r="O212"/>
  <c r="I215"/>
  <c r="I214"/>
  <c r="I213"/>
  <c r="I212"/>
  <c r="O211"/>
  <c r="I211"/>
  <c r="O210"/>
  <c r="I210"/>
  <c r="O209"/>
  <c r="I209"/>
  <c r="O208"/>
  <c r="I208"/>
  <c r="O207"/>
  <c r="I207"/>
  <c r="O206"/>
  <c r="I206"/>
  <c r="O205"/>
  <c r="I205"/>
  <c r="O204"/>
  <c r="I204"/>
  <c r="O203"/>
  <c r="I203"/>
  <c r="O202"/>
  <c r="I202"/>
  <c r="O201"/>
  <c r="I201"/>
  <c r="O200"/>
  <c r="I200"/>
  <c r="O199"/>
  <c r="I199"/>
  <c r="O198"/>
  <c r="I198"/>
  <c r="O197"/>
  <c r="I197"/>
  <c r="O196"/>
  <c r="I196"/>
  <c r="O195"/>
  <c r="I195"/>
  <c r="O194"/>
  <c r="I194"/>
  <c r="O193"/>
  <c r="I193"/>
  <c r="O192"/>
  <c r="I192"/>
  <c r="O191"/>
  <c r="I191"/>
  <c r="O190"/>
  <c r="I190"/>
  <c r="O189"/>
  <c r="I189"/>
  <c r="O188"/>
  <c r="I188"/>
  <c r="O187"/>
  <c r="I187"/>
  <c r="O186"/>
  <c r="I186"/>
  <c r="O185"/>
  <c r="I185"/>
  <c r="O184"/>
  <c r="I184"/>
  <c r="O183"/>
  <c r="I183"/>
  <c r="O182"/>
  <c r="I182"/>
  <c r="O181"/>
  <c r="I181"/>
  <c r="O180"/>
  <c r="I180"/>
  <c r="O179"/>
  <c r="I179"/>
  <c r="O178"/>
  <c r="I178"/>
  <c r="O177"/>
  <c r="I177"/>
  <c r="O176"/>
  <c r="I176"/>
  <c r="O175"/>
  <c r="I175"/>
  <c r="O174"/>
  <c r="I174"/>
  <c r="O173"/>
  <c r="I173"/>
  <c r="O172"/>
  <c r="I172"/>
  <c r="O171"/>
  <c r="I171"/>
  <c r="O170"/>
  <c r="I170"/>
  <c r="O169"/>
  <c r="I169"/>
  <c r="O168"/>
  <c r="I168"/>
  <c r="O167"/>
  <c r="I167"/>
  <c r="O166"/>
  <c r="I166"/>
  <c r="O165"/>
  <c r="I165"/>
  <c r="O164"/>
  <c r="I164"/>
  <c r="O163"/>
  <c r="I163"/>
  <c r="O162"/>
  <c r="I162"/>
  <c r="O161"/>
  <c r="I161"/>
  <c r="O160"/>
  <c r="I160"/>
  <c r="O159"/>
  <c r="I159"/>
  <c r="O158"/>
  <c r="I158"/>
  <c r="O157"/>
  <c r="I157"/>
  <c r="O156"/>
  <c r="I156"/>
  <c r="O155"/>
  <c r="I155"/>
  <c r="O154"/>
  <c r="I154"/>
  <c r="O153"/>
  <c r="I153"/>
  <c r="O152"/>
  <c r="I152"/>
  <c r="O151"/>
  <c r="I151"/>
  <c r="O150"/>
  <c r="I150"/>
  <c r="O149"/>
  <c r="I149"/>
  <c r="O148"/>
  <c r="I148"/>
  <c r="O147"/>
  <c r="I147"/>
  <c r="O146"/>
  <c r="I146"/>
  <c r="O145"/>
  <c r="I145"/>
  <c r="O144"/>
  <c r="I144"/>
  <c r="O143"/>
  <c r="I143"/>
  <c r="O142"/>
  <c r="I142"/>
  <c r="O141"/>
  <c r="I141"/>
  <c r="O140"/>
  <c r="I140"/>
  <c r="O139"/>
  <c r="I139"/>
  <c r="O138"/>
  <c r="I138"/>
  <c r="O137"/>
  <c r="I137"/>
  <c r="O136"/>
  <c r="I136"/>
  <c r="O135"/>
  <c r="I135"/>
  <c r="O134"/>
  <c r="I134"/>
  <c r="O133"/>
  <c r="I133"/>
  <c r="O132"/>
  <c r="I132"/>
  <c r="O131"/>
  <c r="I131"/>
  <c r="O130"/>
  <c r="I130"/>
  <c r="O129"/>
  <c r="I129"/>
  <c r="O128"/>
  <c r="I128"/>
  <c r="O127"/>
  <c r="I127"/>
  <c r="O126"/>
  <c r="I126"/>
  <c r="O125"/>
  <c r="I125"/>
  <c r="O124"/>
  <c r="I124"/>
  <c r="O123"/>
  <c r="I123"/>
  <c r="O122"/>
  <c r="I122"/>
  <c r="O121"/>
  <c r="I121"/>
  <c r="O120"/>
  <c r="I120"/>
  <c r="O119"/>
  <c r="I119"/>
  <c r="O118"/>
  <c r="I118"/>
  <c r="O117"/>
  <c r="I117"/>
  <c r="O116"/>
  <c r="I116"/>
  <c r="O115"/>
  <c r="I115"/>
  <c r="O114"/>
  <c r="I114"/>
  <c r="O113"/>
  <c r="I113"/>
  <c r="O112"/>
  <c r="I112"/>
  <c r="O111"/>
  <c r="I111"/>
  <c r="O110"/>
  <c r="I110"/>
  <c r="AX328"/>
  <c r="AX327"/>
  <c r="AC10"/>
  <c r="AB11"/>
  <c r="AB13"/>
  <c r="AB15"/>
  <c r="AB17"/>
  <c r="AB22"/>
  <c r="AB24"/>
  <c r="AB26"/>
  <c r="AB27"/>
  <c r="AB28"/>
  <c r="H322"/>
  <c r="AG322" s="1"/>
  <c r="AH40"/>
  <c r="AW40" s="1"/>
  <c r="I41"/>
  <c r="O41"/>
  <c r="I42"/>
  <c r="O42"/>
  <c r="I44"/>
  <c r="O44"/>
  <c r="I46"/>
  <c r="O46"/>
  <c r="I48"/>
  <c r="O48"/>
  <c r="I50"/>
  <c r="O50"/>
  <c r="I52"/>
  <c r="O52"/>
  <c r="CB53"/>
  <c r="I54"/>
  <c r="O54"/>
  <c r="CB55"/>
  <c r="I56"/>
  <c r="O56"/>
  <c r="CB57"/>
  <c r="I58"/>
  <c r="O58"/>
  <c r="I60"/>
  <c r="O60"/>
  <c r="I62"/>
  <c r="O62"/>
  <c r="I64"/>
  <c r="O64"/>
  <c r="I66"/>
  <c r="O66"/>
  <c r="I68"/>
  <c r="O68"/>
  <c r="I69"/>
  <c r="O69"/>
  <c r="I70"/>
  <c r="O70"/>
  <c r="I71"/>
  <c r="O71"/>
  <c r="I72"/>
  <c r="O72"/>
  <c r="I73"/>
  <c r="O73"/>
  <c r="I74"/>
  <c r="O74"/>
  <c r="I75"/>
  <c r="O75"/>
  <c r="I76"/>
  <c r="O76"/>
  <c r="I77"/>
  <c r="O77"/>
  <c r="I78"/>
  <c r="O78"/>
  <c r="I79"/>
  <c r="O79"/>
  <c r="I80"/>
  <c r="O80"/>
  <c r="I81"/>
  <c r="O81"/>
  <c r="I82"/>
  <c r="O82"/>
  <c r="I83"/>
  <c r="O83"/>
  <c r="I84"/>
  <c r="O84"/>
  <c r="I85"/>
  <c r="O85"/>
  <c r="CB85"/>
  <c r="I86"/>
  <c r="O86"/>
  <c r="I87"/>
  <c r="O87"/>
  <c r="CB87"/>
  <c r="I88"/>
  <c r="O88"/>
  <c r="CB88"/>
  <c r="I89"/>
  <c r="O89"/>
  <c r="I90"/>
  <c r="O90"/>
  <c r="I91"/>
  <c r="O91"/>
  <c r="CB91"/>
  <c r="I92"/>
  <c r="O92"/>
  <c r="I93"/>
  <c r="O93"/>
  <c r="CB93"/>
  <c r="I94"/>
  <c r="O94"/>
  <c r="CB94"/>
  <c r="I95"/>
  <c r="O95"/>
  <c r="CB95"/>
  <c r="I96"/>
  <c r="O96"/>
  <c r="CB96"/>
  <c r="I97"/>
  <c r="O97"/>
  <c r="CB97"/>
  <c r="I98"/>
  <c r="O98"/>
  <c r="CB98"/>
  <c r="I99"/>
  <c r="O99"/>
  <c r="CB99"/>
  <c r="I100"/>
  <c r="O100"/>
  <c r="CB100"/>
  <c r="I101"/>
  <c r="O101"/>
  <c r="CB101"/>
  <c r="I102"/>
  <c r="O102"/>
  <c r="CB102"/>
  <c r="I103"/>
  <c r="O103"/>
  <c r="CB103"/>
  <c r="I104"/>
  <c r="O104"/>
  <c r="CB104"/>
  <c r="I105"/>
  <c r="O105"/>
  <c r="CB105"/>
  <c r="I106"/>
  <c r="O106"/>
  <c r="CB106"/>
  <c r="I107"/>
  <c r="O107"/>
  <c r="I108"/>
  <c r="O108"/>
  <c r="I109"/>
  <c r="O109"/>
  <c r="AY328"/>
  <c r="AY327"/>
  <c r="BM328"/>
  <c r="BM327"/>
  <c r="A42"/>
  <c r="I53"/>
  <c r="O53"/>
  <c r="I55"/>
  <c r="O55"/>
  <c r="I57"/>
  <c r="O57"/>
  <c r="I59"/>
  <c r="O59"/>
  <c r="I61"/>
  <c r="O61"/>
  <c r="I63"/>
  <c r="O63"/>
  <c r="I65"/>
  <c r="O65"/>
  <c r="I67"/>
  <c r="O67"/>
  <c r="CB156"/>
  <c r="CB184"/>
  <c r="CB186"/>
  <c r="CB40" i="6"/>
  <c r="BT40"/>
  <c r="S40"/>
  <c r="Q40"/>
  <c r="M40"/>
  <c r="BU40"/>
  <c r="W40"/>
  <c r="P40"/>
  <c r="N40"/>
  <c r="O39"/>
  <c r="O38" s="1"/>
  <c r="W43"/>
  <c r="P43"/>
  <c r="N43"/>
  <c r="V43" s="1"/>
  <c r="CD43" s="1"/>
  <c r="CB43"/>
  <c r="BT43"/>
  <c r="S43"/>
  <c r="AA43" s="1"/>
  <c r="CG43" s="1"/>
  <c r="Q43"/>
  <c r="Y43" s="1"/>
  <c r="M43"/>
  <c r="U43" s="1"/>
  <c r="CC43" s="1"/>
  <c r="CB45"/>
  <c r="BT45"/>
  <c r="W45"/>
  <c r="P45"/>
  <c r="N45"/>
  <c r="V45" s="1"/>
  <c r="CD45" s="1"/>
  <c r="S45"/>
  <c r="AA45" s="1"/>
  <c r="CG45" s="1"/>
  <c r="Q45"/>
  <c r="Y45" s="1"/>
  <c r="M45"/>
  <c r="U45" s="1"/>
  <c r="CC45" s="1"/>
  <c r="X48"/>
  <c r="R48"/>
  <c r="Z48" s="1"/>
  <c r="X50"/>
  <c r="R50"/>
  <c r="Z50" s="1"/>
  <c r="X52"/>
  <c r="R52"/>
  <c r="Z52" s="1"/>
  <c r="BU41"/>
  <c r="W41"/>
  <c r="P41"/>
  <c r="N41"/>
  <c r="V41" s="1"/>
  <c r="CD41" s="1"/>
  <c r="CB41"/>
  <c r="BT41"/>
  <c r="S41"/>
  <c r="AA41" s="1"/>
  <c r="CG41" s="1"/>
  <c r="Q41"/>
  <c r="Y41" s="1"/>
  <c r="M41"/>
  <c r="U41" s="1"/>
  <c r="CC41" s="1"/>
  <c r="W42"/>
  <c r="P42"/>
  <c r="N42"/>
  <c r="V42" s="1"/>
  <c r="CD42" s="1"/>
  <c r="CB42"/>
  <c r="BT42"/>
  <c r="S42"/>
  <c r="AA42" s="1"/>
  <c r="CG42" s="1"/>
  <c r="Q42"/>
  <c r="Y42" s="1"/>
  <c r="M42"/>
  <c r="U42" s="1"/>
  <c r="CC42" s="1"/>
  <c r="W44"/>
  <c r="P44"/>
  <c r="N44"/>
  <c r="V44" s="1"/>
  <c r="CD44" s="1"/>
  <c r="CB44"/>
  <c r="BT44"/>
  <c r="S44"/>
  <c r="AA44" s="1"/>
  <c r="CG44" s="1"/>
  <c r="Q44"/>
  <c r="Y44" s="1"/>
  <c r="M44"/>
  <c r="U44" s="1"/>
  <c r="CC44" s="1"/>
  <c r="X46"/>
  <c r="R46"/>
  <c r="Z46" s="1"/>
  <c r="X49"/>
  <c r="R49"/>
  <c r="Z49" s="1"/>
  <c r="X51"/>
  <c r="R51"/>
  <c r="Z51" s="1"/>
  <c r="W54"/>
  <c r="P54"/>
  <c r="N54"/>
  <c r="V54" s="1"/>
  <c r="BT54"/>
  <c r="S54"/>
  <c r="AA54" s="1"/>
  <c r="Q54"/>
  <c r="Y54" s="1"/>
  <c r="M54"/>
  <c r="U54" s="1"/>
  <c r="W57"/>
  <c r="P57"/>
  <c r="N57"/>
  <c r="V57" s="1"/>
  <c r="BT57"/>
  <c r="S57"/>
  <c r="AA57" s="1"/>
  <c r="Q57"/>
  <c r="Y57" s="1"/>
  <c r="M57"/>
  <c r="U57" s="1"/>
  <c r="W58"/>
  <c r="P58"/>
  <c r="N58"/>
  <c r="V58" s="1"/>
  <c r="CD59" s="1"/>
  <c r="CB59"/>
  <c r="BT58"/>
  <c r="S58"/>
  <c r="AA58" s="1"/>
  <c r="CG59" s="1"/>
  <c r="Q58"/>
  <c r="Y58" s="1"/>
  <c r="M58"/>
  <c r="U58" s="1"/>
  <c r="CC59" s="1"/>
  <c r="W60"/>
  <c r="P60"/>
  <c r="N60"/>
  <c r="V60" s="1"/>
  <c r="CD62" s="1"/>
  <c r="CB62"/>
  <c r="BT60"/>
  <c r="S60"/>
  <c r="AA60" s="1"/>
  <c r="CG62" s="1"/>
  <c r="Q60"/>
  <c r="Y60" s="1"/>
  <c r="M60"/>
  <c r="U60" s="1"/>
  <c r="CC62" s="1"/>
  <c r="CB86"/>
  <c r="W62"/>
  <c r="P62"/>
  <c r="N62"/>
  <c r="V62" s="1"/>
  <c r="CD86" s="1"/>
  <c r="BT62"/>
  <c r="S62"/>
  <c r="AA62" s="1"/>
  <c r="CG86" s="1"/>
  <c r="Q62"/>
  <c r="Y62" s="1"/>
  <c r="M62"/>
  <c r="U62" s="1"/>
  <c r="CC86" s="1"/>
  <c r="W64"/>
  <c r="P64"/>
  <c r="N64"/>
  <c r="V64" s="1"/>
  <c r="CD64" s="1"/>
  <c r="CB64"/>
  <c r="BT64"/>
  <c r="S64"/>
  <c r="AA64" s="1"/>
  <c r="CG64" s="1"/>
  <c r="Q64"/>
  <c r="Y64" s="1"/>
  <c r="M64"/>
  <c r="U64" s="1"/>
  <c r="CC64" s="1"/>
  <c r="W66"/>
  <c r="P66"/>
  <c r="N66"/>
  <c r="V66" s="1"/>
  <c r="BT66"/>
  <c r="S66"/>
  <c r="AA66" s="1"/>
  <c r="Q66"/>
  <c r="Y66" s="1"/>
  <c r="M66"/>
  <c r="U66" s="1"/>
  <c r="W68"/>
  <c r="P68"/>
  <c r="N68"/>
  <c r="V68" s="1"/>
  <c r="CD49" s="1"/>
  <c r="BT68"/>
  <c r="S68"/>
  <c r="AA68" s="1"/>
  <c r="CG49" s="1"/>
  <c r="Q68"/>
  <c r="Y68" s="1"/>
  <c r="M68"/>
  <c r="U68" s="1"/>
  <c r="CC49" s="1"/>
  <c r="CB49"/>
  <c r="W70"/>
  <c r="P70"/>
  <c r="N70"/>
  <c r="V70" s="1"/>
  <c r="CD93" s="1"/>
  <c r="CB93"/>
  <c r="BT70"/>
  <c r="S70"/>
  <c r="AA70" s="1"/>
  <c r="CG93" s="1"/>
  <c r="Q70"/>
  <c r="Y70" s="1"/>
  <c r="M70"/>
  <c r="U70" s="1"/>
  <c r="CC93" s="1"/>
  <c r="W72"/>
  <c r="P72"/>
  <c r="N72"/>
  <c r="V72" s="1"/>
  <c r="CD51" s="1"/>
  <c r="BT72"/>
  <c r="S72"/>
  <c r="AA72" s="1"/>
  <c r="CG51" s="1"/>
  <c r="Q72"/>
  <c r="Y72" s="1"/>
  <c r="M72"/>
  <c r="U72" s="1"/>
  <c r="CC51" s="1"/>
  <c r="CB51"/>
  <c r="W74"/>
  <c r="P74"/>
  <c r="N74"/>
  <c r="V74" s="1"/>
  <c r="BT74"/>
  <c r="S74"/>
  <c r="AA74" s="1"/>
  <c r="Q74"/>
  <c r="Y74" s="1"/>
  <c r="M74"/>
  <c r="U74" s="1"/>
  <c r="CB88"/>
  <c r="BT87"/>
  <c r="S87"/>
  <c r="AA87" s="1"/>
  <c r="CG88" s="1"/>
  <c r="Q87"/>
  <c r="Y87" s="1"/>
  <c r="M87"/>
  <c r="U87" s="1"/>
  <c r="CC88" s="1"/>
  <c r="W87"/>
  <c r="P87"/>
  <c r="N87"/>
  <c r="V87" s="1"/>
  <c r="CD88" s="1"/>
  <c r="BT89"/>
  <c r="S89"/>
  <c r="AA89" s="1"/>
  <c r="CG57" s="1"/>
  <c r="Q89"/>
  <c r="Y89" s="1"/>
  <c r="M89"/>
  <c r="U89" s="1"/>
  <c r="CC57" s="1"/>
  <c r="W89"/>
  <c r="P89"/>
  <c r="N89"/>
  <c r="V89" s="1"/>
  <c r="CD57" s="1"/>
  <c r="CB57"/>
  <c r="BT91"/>
  <c r="S91"/>
  <c r="AA91" s="1"/>
  <c r="Q91"/>
  <c r="Y91" s="1"/>
  <c r="M91"/>
  <c r="U91" s="1"/>
  <c r="W91"/>
  <c r="P91"/>
  <c r="N91"/>
  <c r="V91" s="1"/>
  <c r="BT93"/>
  <c r="S93"/>
  <c r="AA93" s="1"/>
  <c r="Q93"/>
  <c r="Y93" s="1"/>
  <c r="M93"/>
  <c r="U93" s="1"/>
  <c r="W93"/>
  <c r="P93"/>
  <c r="N93"/>
  <c r="V93" s="1"/>
  <c r="BT95"/>
  <c r="S95"/>
  <c r="AA95" s="1"/>
  <c r="Q95"/>
  <c r="Y95" s="1"/>
  <c r="M95"/>
  <c r="U95" s="1"/>
  <c r="W95"/>
  <c r="P95"/>
  <c r="N95"/>
  <c r="V95" s="1"/>
  <c r="BT97"/>
  <c r="S97"/>
  <c r="AA97" s="1"/>
  <c r="Q97"/>
  <c r="Y97" s="1"/>
  <c r="M97"/>
  <c r="U97" s="1"/>
  <c r="W97"/>
  <c r="P97"/>
  <c r="N97"/>
  <c r="V97" s="1"/>
  <c r="BT99"/>
  <c r="S99"/>
  <c r="AA99" s="1"/>
  <c r="Q99"/>
  <c r="Y99" s="1"/>
  <c r="M99"/>
  <c r="U99" s="1"/>
  <c r="W99"/>
  <c r="P99"/>
  <c r="N99"/>
  <c r="V99" s="1"/>
  <c r="W102"/>
  <c r="P102"/>
  <c r="N102"/>
  <c r="V102" s="1"/>
  <c r="CD90" s="1"/>
  <c r="CB90"/>
  <c r="BT102"/>
  <c r="S102"/>
  <c r="AA102" s="1"/>
  <c r="CG90" s="1"/>
  <c r="Q102"/>
  <c r="Y102" s="1"/>
  <c r="M102"/>
  <c r="U102" s="1"/>
  <c r="CC90" s="1"/>
  <c r="BT103"/>
  <c r="S103"/>
  <c r="AA103" s="1"/>
  <c r="CG65" s="1"/>
  <c r="Q103"/>
  <c r="Y103" s="1"/>
  <c r="M103"/>
  <c r="U103" s="1"/>
  <c r="CC65" s="1"/>
  <c r="W103"/>
  <c r="P103"/>
  <c r="N103"/>
  <c r="V103" s="1"/>
  <c r="CD65" s="1"/>
  <c r="CB65"/>
  <c r="W104"/>
  <c r="P104"/>
  <c r="N104"/>
  <c r="V104" s="1"/>
  <c r="CD66" s="1"/>
  <c r="CB66"/>
  <c r="BT104"/>
  <c r="S104"/>
  <c r="AA104" s="1"/>
  <c r="CG66" s="1"/>
  <c r="Q104"/>
  <c r="Y104" s="1"/>
  <c r="M104"/>
  <c r="U104" s="1"/>
  <c r="CC66" s="1"/>
  <c r="BT105"/>
  <c r="S105"/>
  <c r="AA105" s="1"/>
  <c r="CG67" s="1"/>
  <c r="Q105"/>
  <c r="Y105" s="1"/>
  <c r="M105"/>
  <c r="U105" s="1"/>
  <c r="CC67" s="1"/>
  <c r="W105"/>
  <c r="P105"/>
  <c r="N105"/>
  <c r="V105" s="1"/>
  <c r="CD67" s="1"/>
  <c r="CB67"/>
  <c r="W106"/>
  <c r="P106"/>
  <c r="N106"/>
  <c r="V106" s="1"/>
  <c r="CD68" s="1"/>
  <c r="CB68"/>
  <c r="BT106"/>
  <c r="S106"/>
  <c r="AA106" s="1"/>
  <c r="CG68" s="1"/>
  <c r="Q106"/>
  <c r="Y106" s="1"/>
  <c r="M106"/>
  <c r="U106" s="1"/>
  <c r="CC68" s="1"/>
  <c r="BT107"/>
  <c r="S107"/>
  <c r="AA107" s="1"/>
  <c r="Q107"/>
  <c r="Y107" s="1"/>
  <c r="M107"/>
  <c r="U107" s="1"/>
  <c r="W107"/>
  <c r="P107"/>
  <c r="N107"/>
  <c r="V107" s="1"/>
  <c r="W108"/>
  <c r="P108"/>
  <c r="N108"/>
  <c r="V108" s="1"/>
  <c r="BT108"/>
  <c r="S108"/>
  <c r="AA108" s="1"/>
  <c r="Q108"/>
  <c r="Y108" s="1"/>
  <c r="M108"/>
  <c r="U108" s="1"/>
  <c r="BT109"/>
  <c r="S109"/>
  <c r="AA109" s="1"/>
  <c r="CG127" s="1"/>
  <c r="Q109"/>
  <c r="Y109" s="1"/>
  <c r="M109"/>
  <c r="U109" s="1"/>
  <c r="CC127" s="1"/>
  <c r="CB127"/>
  <c r="W109"/>
  <c r="P109"/>
  <c r="N109"/>
  <c r="V109" s="1"/>
  <c r="CD127" s="1"/>
  <c r="CB128"/>
  <c r="W110"/>
  <c r="P110"/>
  <c r="N110"/>
  <c r="V110" s="1"/>
  <c r="CD128" s="1"/>
  <c r="BT110"/>
  <c r="S110"/>
  <c r="AA110" s="1"/>
  <c r="CG128" s="1"/>
  <c r="Q110"/>
  <c r="Y110" s="1"/>
  <c r="M110"/>
  <c r="U110" s="1"/>
  <c r="CC128" s="1"/>
  <c r="BT113"/>
  <c r="S113"/>
  <c r="AA113" s="1"/>
  <c r="Q113"/>
  <c r="Y113" s="1"/>
  <c r="M113"/>
  <c r="U113" s="1"/>
  <c r="W113"/>
  <c r="P113"/>
  <c r="N113"/>
  <c r="V113" s="1"/>
  <c r="W114"/>
  <c r="P114"/>
  <c r="N114"/>
  <c r="V114" s="1"/>
  <c r="BT114"/>
  <c r="S114"/>
  <c r="AA114" s="1"/>
  <c r="Q114"/>
  <c r="Y114" s="1"/>
  <c r="M114"/>
  <c r="U114" s="1"/>
  <c r="BT115"/>
  <c r="S115"/>
  <c r="AA115" s="1"/>
  <c r="Q115"/>
  <c r="Y115" s="1"/>
  <c r="M115"/>
  <c r="U115" s="1"/>
  <c r="W115"/>
  <c r="P115"/>
  <c r="N115"/>
  <c r="V115" s="1"/>
  <c r="W116"/>
  <c r="P116"/>
  <c r="N116"/>
  <c r="V116" s="1"/>
  <c r="CD140" s="1"/>
  <c r="CB140"/>
  <c r="BT116"/>
  <c r="S116"/>
  <c r="AA116" s="1"/>
  <c r="CG140" s="1"/>
  <c r="Q116"/>
  <c r="Y116" s="1"/>
  <c r="M116"/>
  <c r="U116" s="1"/>
  <c r="CC140" s="1"/>
  <c r="BT117"/>
  <c r="S117"/>
  <c r="AA117" s="1"/>
  <c r="Q117"/>
  <c r="Y117" s="1"/>
  <c r="M117"/>
  <c r="U117" s="1"/>
  <c r="W117"/>
  <c r="P117"/>
  <c r="N117"/>
  <c r="V117" s="1"/>
  <c r="W118"/>
  <c r="P118"/>
  <c r="N118"/>
  <c r="V118" s="1"/>
  <c r="BT118"/>
  <c r="S118"/>
  <c r="AA118" s="1"/>
  <c r="Q118"/>
  <c r="Y118" s="1"/>
  <c r="M118"/>
  <c r="U118" s="1"/>
  <c r="BT119"/>
  <c r="S119"/>
  <c r="AA119" s="1"/>
  <c r="CG95" s="1"/>
  <c r="Q119"/>
  <c r="Y119" s="1"/>
  <c r="M119"/>
  <c r="U119" s="1"/>
  <c r="CC95" s="1"/>
  <c r="W119"/>
  <c r="P119"/>
  <c r="N119"/>
  <c r="V119" s="1"/>
  <c r="CD95" s="1"/>
  <c r="CB95"/>
  <c r="W120"/>
  <c r="P120"/>
  <c r="N120"/>
  <c r="V120" s="1"/>
  <c r="CD96" s="1"/>
  <c r="CB96"/>
  <c r="BT120"/>
  <c r="S120"/>
  <c r="AA120" s="1"/>
  <c r="CG96" s="1"/>
  <c r="Q120"/>
  <c r="Y120" s="1"/>
  <c r="M120"/>
  <c r="U120" s="1"/>
  <c r="CC96" s="1"/>
  <c r="BT121"/>
  <c r="S121"/>
  <c r="AA121" s="1"/>
  <c r="CG97" s="1"/>
  <c r="Q121"/>
  <c r="Y121" s="1"/>
  <c r="M121"/>
  <c r="U121" s="1"/>
  <c r="CC97" s="1"/>
  <c r="W121"/>
  <c r="P121"/>
  <c r="N121"/>
  <c r="V121" s="1"/>
  <c r="CD97" s="1"/>
  <c r="CB97"/>
  <c r="W122"/>
  <c r="P122"/>
  <c r="N122"/>
  <c r="V122" s="1"/>
  <c r="CD98" s="1"/>
  <c r="CB98"/>
  <c r="BT122"/>
  <c r="S122"/>
  <c r="AA122" s="1"/>
  <c r="CG98" s="1"/>
  <c r="Q122"/>
  <c r="Y122" s="1"/>
  <c r="M122"/>
  <c r="U122" s="1"/>
  <c r="CC98" s="1"/>
  <c r="CB141"/>
  <c r="BT123"/>
  <c r="S123"/>
  <c r="AA123" s="1"/>
  <c r="CG141" s="1"/>
  <c r="Q123"/>
  <c r="Y123" s="1"/>
  <c r="M123"/>
  <c r="U123" s="1"/>
  <c r="CC141" s="1"/>
  <c r="W123"/>
  <c r="P123"/>
  <c r="N123"/>
  <c r="V123" s="1"/>
  <c r="CD141" s="1"/>
  <c r="W124"/>
  <c r="P124"/>
  <c r="N124"/>
  <c r="V124" s="1"/>
  <c r="BT124"/>
  <c r="S124"/>
  <c r="AA124" s="1"/>
  <c r="Q124"/>
  <c r="Y124" s="1"/>
  <c r="M124"/>
  <c r="U124" s="1"/>
  <c r="BT125"/>
  <c r="S125"/>
  <c r="AA125" s="1"/>
  <c r="CG69" s="1"/>
  <c r="Q125"/>
  <c r="Y125" s="1"/>
  <c r="M125"/>
  <c r="U125" s="1"/>
  <c r="CC69" s="1"/>
  <c r="W125"/>
  <c r="P125"/>
  <c r="N125"/>
  <c r="V125" s="1"/>
  <c r="CD69" s="1"/>
  <c r="CB69"/>
  <c r="W126"/>
  <c r="P126"/>
  <c r="N126"/>
  <c r="V126" s="1"/>
  <c r="CD142" s="1"/>
  <c r="CB142"/>
  <c r="BT126"/>
  <c r="S126"/>
  <c r="AA126" s="1"/>
  <c r="CG142" s="1"/>
  <c r="Q126"/>
  <c r="Y126" s="1"/>
  <c r="M126"/>
  <c r="U126" s="1"/>
  <c r="CC142" s="1"/>
  <c r="W128"/>
  <c r="P128"/>
  <c r="N128"/>
  <c r="V128" s="1"/>
  <c r="CD71" s="1"/>
  <c r="BT128"/>
  <c r="S128"/>
  <c r="AA128" s="1"/>
  <c r="CG71" s="1"/>
  <c r="Q128"/>
  <c r="Y128" s="1"/>
  <c r="M128"/>
  <c r="U128" s="1"/>
  <c r="CC71" s="1"/>
  <c r="CB71"/>
  <c r="BT131"/>
  <c r="S131"/>
  <c r="AA131" s="1"/>
  <c r="CG74" s="1"/>
  <c r="Q131"/>
  <c r="Y131" s="1"/>
  <c r="M131"/>
  <c r="U131" s="1"/>
  <c r="CC74" s="1"/>
  <c r="CB74"/>
  <c r="W131"/>
  <c r="P131"/>
  <c r="N131"/>
  <c r="V131" s="1"/>
  <c r="CD74" s="1"/>
  <c r="W132"/>
  <c r="P132"/>
  <c r="N132"/>
  <c r="V132" s="1"/>
  <c r="BT132"/>
  <c r="S132"/>
  <c r="AA132" s="1"/>
  <c r="Q132"/>
  <c r="Y132" s="1"/>
  <c r="M132"/>
  <c r="U132" s="1"/>
  <c r="BT135"/>
  <c r="S135"/>
  <c r="AA135" s="1"/>
  <c r="Q135"/>
  <c r="Y135" s="1"/>
  <c r="M135"/>
  <c r="U135" s="1"/>
  <c r="W135"/>
  <c r="P135"/>
  <c r="N135"/>
  <c r="V135" s="1"/>
  <c r="W136"/>
  <c r="P136"/>
  <c r="N136"/>
  <c r="V136" s="1"/>
  <c r="BT136"/>
  <c r="S136"/>
  <c r="AA136" s="1"/>
  <c r="Q136"/>
  <c r="Y136" s="1"/>
  <c r="M136"/>
  <c r="U136" s="1"/>
  <c r="BT137"/>
  <c r="S137"/>
  <c r="AA137" s="1"/>
  <c r="Q137"/>
  <c r="Y137" s="1"/>
  <c r="M137"/>
  <c r="U137" s="1"/>
  <c r="W137"/>
  <c r="P137"/>
  <c r="N137"/>
  <c r="V137" s="1"/>
  <c r="W138"/>
  <c r="P138"/>
  <c r="N138"/>
  <c r="V138" s="1"/>
  <c r="BT138"/>
  <c r="S138"/>
  <c r="AA138" s="1"/>
  <c r="Q138"/>
  <c r="Y138" s="1"/>
  <c r="M138"/>
  <c r="U138" s="1"/>
  <c r="S139"/>
  <c r="AA139" s="1"/>
  <c r="Q139"/>
  <c r="Y139" s="1"/>
  <c r="M139"/>
  <c r="U139" s="1"/>
  <c r="BT139"/>
  <c r="W139"/>
  <c r="P139"/>
  <c r="N139"/>
  <c r="V139" s="1"/>
  <c r="W141"/>
  <c r="P141"/>
  <c r="N141"/>
  <c r="V141" s="1"/>
  <c r="S141"/>
  <c r="AA141" s="1"/>
  <c r="BT141"/>
  <c r="Q141"/>
  <c r="Y141" s="1"/>
  <c r="M141"/>
  <c r="U141" s="1"/>
  <c r="W143"/>
  <c r="P143"/>
  <c r="N143"/>
  <c r="V143" s="1"/>
  <c r="CD99" s="1"/>
  <c r="S143"/>
  <c r="AA143" s="1"/>
  <c r="CG99" s="1"/>
  <c r="BT143"/>
  <c r="Q143"/>
  <c r="Y143" s="1"/>
  <c r="M143"/>
  <c r="U143" s="1"/>
  <c r="CC99" s="1"/>
  <c r="CB99"/>
  <c r="Z10"/>
  <c r="Y11"/>
  <c r="Y13"/>
  <c r="Y15"/>
  <c r="Y17"/>
  <c r="Y22"/>
  <c r="Y24"/>
  <c r="Y26"/>
  <c r="H302"/>
  <c r="AC302" s="1"/>
  <c r="CA40"/>
  <c r="O47"/>
  <c r="CB46"/>
  <c r="BT46"/>
  <c r="S46"/>
  <c r="AA46" s="1"/>
  <c r="CG46" s="1"/>
  <c r="Q46"/>
  <c r="Y46" s="1"/>
  <c r="M46"/>
  <c r="U46" s="1"/>
  <c r="CC46" s="1"/>
  <c r="CB58"/>
  <c r="BT48"/>
  <c r="S48"/>
  <c r="AA48" s="1"/>
  <c r="CG58" s="1"/>
  <c r="Q48"/>
  <c r="Y48" s="1"/>
  <c r="M48"/>
  <c r="U48" s="1"/>
  <c r="CC58" s="1"/>
  <c r="BT49"/>
  <c r="S49"/>
  <c r="AA49" s="1"/>
  <c r="Q49"/>
  <c r="Y49" s="1"/>
  <c r="M49"/>
  <c r="U49" s="1"/>
  <c r="BT50"/>
  <c r="S50"/>
  <c r="AA50" s="1"/>
  <c r="Q50"/>
  <c r="Y50" s="1"/>
  <c r="M50"/>
  <c r="U50" s="1"/>
  <c r="BT51"/>
  <c r="S51"/>
  <c r="AA51" s="1"/>
  <c r="Q51"/>
  <c r="Y51" s="1"/>
  <c r="M51"/>
  <c r="U51" s="1"/>
  <c r="BT52"/>
  <c r="S52"/>
  <c r="AA52" s="1"/>
  <c r="Q52"/>
  <c r="Y52" s="1"/>
  <c r="M52"/>
  <c r="U52" s="1"/>
  <c r="W53"/>
  <c r="P53"/>
  <c r="N53"/>
  <c r="V53" s="1"/>
  <c r="BT53"/>
  <c r="S53"/>
  <c r="AA53" s="1"/>
  <c r="Q53"/>
  <c r="Y53" s="1"/>
  <c r="M53"/>
  <c r="U53" s="1"/>
  <c r="W55"/>
  <c r="P55"/>
  <c r="N55"/>
  <c r="V55" s="1"/>
  <c r="BT55"/>
  <c r="S55"/>
  <c r="AA55" s="1"/>
  <c r="Q55"/>
  <c r="Y55" s="1"/>
  <c r="M55"/>
  <c r="U55" s="1"/>
  <c r="W56"/>
  <c r="P56"/>
  <c r="N56"/>
  <c r="V56" s="1"/>
  <c r="BT56"/>
  <c r="S56"/>
  <c r="AA56" s="1"/>
  <c r="Q56"/>
  <c r="Y56" s="1"/>
  <c r="M56"/>
  <c r="U56" s="1"/>
  <c r="W59"/>
  <c r="P59"/>
  <c r="N59"/>
  <c r="V59" s="1"/>
  <c r="CD61" s="1"/>
  <c r="CB61"/>
  <c r="BT59"/>
  <c r="S59"/>
  <c r="AA59" s="1"/>
  <c r="CG61" s="1"/>
  <c r="Q59"/>
  <c r="Y59" s="1"/>
  <c r="M59"/>
  <c r="U59" s="1"/>
  <c r="CC61" s="1"/>
  <c r="W61"/>
  <c r="P61"/>
  <c r="N61"/>
  <c r="V61" s="1"/>
  <c r="CD63" s="1"/>
  <c r="CB63"/>
  <c r="BT61"/>
  <c r="S61"/>
  <c r="AA61" s="1"/>
  <c r="CG63" s="1"/>
  <c r="Q61"/>
  <c r="Y61" s="1"/>
  <c r="M61"/>
  <c r="U61" s="1"/>
  <c r="CC63" s="1"/>
  <c r="W63"/>
  <c r="P63"/>
  <c r="N63"/>
  <c r="V63" s="1"/>
  <c r="CD87" s="1"/>
  <c r="CB87"/>
  <c r="BT63"/>
  <c r="S63"/>
  <c r="AA63" s="1"/>
  <c r="CG87" s="1"/>
  <c r="Q63"/>
  <c r="Y63" s="1"/>
  <c r="M63"/>
  <c r="U63" s="1"/>
  <c r="CC87" s="1"/>
  <c r="W65"/>
  <c r="P65"/>
  <c r="N65"/>
  <c r="V65" s="1"/>
  <c r="CD91" s="1"/>
  <c r="CB91"/>
  <c r="BT65"/>
  <c r="S65"/>
  <c r="AA65" s="1"/>
  <c r="CG91" s="1"/>
  <c r="Q65"/>
  <c r="Y65" s="1"/>
  <c r="M65"/>
  <c r="U65" s="1"/>
  <c r="CC91" s="1"/>
  <c r="BT67"/>
  <c r="S67"/>
  <c r="AA67" s="1"/>
  <c r="CG48" s="1"/>
  <c r="Q67"/>
  <c r="Y67" s="1"/>
  <c r="M67"/>
  <c r="U67" s="1"/>
  <c r="CC48" s="1"/>
  <c r="W67"/>
  <c r="P67"/>
  <c r="N67"/>
  <c r="V67" s="1"/>
  <c r="CD48" s="1"/>
  <c r="CB48"/>
  <c r="BT69"/>
  <c r="S69"/>
  <c r="AA69" s="1"/>
  <c r="CG50" s="1"/>
  <c r="Q69"/>
  <c r="Y69" s="1"/>
  <c r="M69"/>
  <c r="U69" s="1"/>
  <c r="CC50" s="1"/>
  <c r="W69"/>
  <c r="P69"/>
  <c r="N69"/>
  <c r="V69" s="1"/>
  <c r="CD50" s="1"/>
  <c r="CB50"/>
  <c r="CB94"/>
  <c r="BT71"/>
  <c r="S71"/>
  <c r="AA71" s="1"/>
  <c r="CG94" s="1"/>
  <c r="Q71"/>
  <c r="Y71" s="1"/>
  <c r="M71"/>
  <c r="U71" s="1"/>
  <c r="CC94" s="1"/>
  <c r="W71"/>
  <c r="P71"/>
  <c r="N71"/>
  <c r="V71" s="1"/>
  <c r="CD94" s="1"/>
  <c r="BT73"/>
  <c r="S73"/>
  <c r="AA73" s="1"/>
  <c r="Q73"/>
  <c r="Y73" s="1"/>
  <c r="M73"/>
  <c r="U73" s="1"/>
  <c r="W73"/>
  <c r="P73"/>
  <c r="N73"/>
  <c r="V73" s="1"/>
  <c r="BT75"/>
  <c r="S75"/>
  <c r="AA75" s="1"/>
  <c r="Q75"/>
  <c r="Y75" s="1"/>
  <c r="M75"/>
  <c r="U75" s="1"/>
  <c r="W75"/>
  <c r="P75"/>
  <c r="N75"/>
  <c r="V75" s="1"/>
  <c r="W76"/>
  <c r="P76"/>
  <c r="N76"/>
  <c r="V76" s="1"/>
  <c r="BT76"/>
  <c r="S76"/>
  <c r="AA76" s="1"/>
  <c r="Q76"/>
  <c r="Y76" s="1"/>
  <c r="M76"/>
  <c r="U76" s="1"/>
  <c r="BT77"/>
  <c r="S77"/>
  <c r="AA77" s="1"/>
  <c r="Q77"/>
  <c r="Y77" s="1"/>
  <c r="M77"/>
  <c r="U77" s="1"/>
  <c r="W77"/>
  <c r="P77"/>
  <c r="N77"/>
  <c r="V77" s="1"/>
  <c r="W78"/>
  <c r="P78"/>
  <c r="N78"/>
  <c r="V78" s="1"/>
  <c r="BT78"/>
  <c r="S78"/>
  <c r="AA78" s="1"/>
  <c r="Q78"/>
  <c r="Y78" s="1"/>
  <c r="M78"/>
  <c r="U78" s="1"/>
  <c r="BT79"/>
  <c r="S79"/>
  <c r="AA79" s="1"/>
  <c r="Q79"/>
  <c r="Y79" s="1"/>
  <c r="M79"/>
  <c r="U79" s="1"/>
  <c r="W79"/>
  <c r="P79"/>
  <c r="N79"/>
  <c r="V79" s="1"/>
  <c r="W80"/>
  <c r="P80"/>
  <c r="N80"/>
  <c r="V80" s="1"/>
  <c r="BT80"/>
  <c r="S80"/>
  <c r="AA80" s="1"/>
  <c r="Q80"/>
  <c r="Y80" s="1"/>
  <c r="M80"/>
  <c r="U80" s="1"/>
  <c r="BT81"/>
  <c r="S81"/>
  <c r="AA81" s="1"/>
  <c r="Q81"/>
  <c r="Y81" s="1"/>
  <c r="M81"/>
  <c r="U81" s="1"/>
  <c r="W81"/>
  <c r="P81"/>
  <c r="N81"/>
  <c r="V81" s="1"/>
  <c r="W82"/>
  <c r="P82"/>
  <c r="N82"/>
  <c r="V82" s="1"/>
  <c r="BT82"/>
  <c r="S82"/>
  <c r="AA82" s="1"/>
  <c r="Q82"/>
  <c r="Y82" s="1"/>
  <c r="M82"/>
  <c r="U82" s="1"/>
  <c r="BT83"/>
  <c r="S83"/>
  <c r="AA83" s="1"/>
  <c r="CG52" s="1"/>
  <c r="Q83"/>
  <c r="Y83" s="1"/>
  <c r="M83"/>
  <c r="U83" s="1"/>
  <c r="CC52" s="1"/>
  <c r="W83"/>
  <c r="P83"/>
  <c r="N83"/>
  <c r="V83" s="1"/>
  <c r="CD52" s="1"/>
  <c r="CB52"/>
  <c r="W84"/>
  <c r="P84"/>
  <c r="N84"/>
  <c r="V84" s="1"/>
  <c r="CD53" s="1"/>
  <c r="BT84"/>
  <c r="S84"/>
  <c r="AA84" s="1"/>
  <c r="CG53" s="1"/>
  <c r="Q84"/>
  <c r="Y84" s="1"/>
  <c r="M84"/>
  <c r="U84" s="1"/>
  <c r="CC53" s="1"/>
  <c r="CB53"/>
  <c r="BT85"/>
  <c r="S85"/>
  <c r="AA85" s="1"/>
  <c r="CG54" s="1"/>
  <c r="Q85"/>
  <c r="Y85" s="1"/>
  <c r="M85"/>
  <c r="U85" s="1"/>
  <c r="CC54" s="1"/>
  <c r="W85"/>
  <c r="P85"/>
  <c r="N85"/>
  <c r="V85" s="1"/>
  <c r="CD54" s="1"/>
  <c r="CB54"/>
  <c r="W86"/>
  <c r="P86"/>
  <c r="N86"/>
  <c r="V86" s="1"/>
  <c r="CD55" s="1"/>
  <c r="BT86"/>
  <c r="S86"/>
  <c r="AA86" s="1"/>
  <c r="CG55" s="1"/>
  <c r="Q86"/>
  <c r="Y86" s="1"/>
  <c r="M86"/>
  <c r="U86" s="1"/>
  <c r="CC55" s="1"/>
  <c r="CB55"/>
  <c r="W88"/>
  <c r="P88"/>
  <c r="N88"/>
  <c r="V88" s="1"/>
  <c r="CD56" s="1"/>
  <c r="BT88"/>
  <c r="S88"/>
  <c r="AA88" s="1"/>
  <c r="CG56" s="1"/>
  <c r="Q88"/>
  <c r="Y88" s="1"/>
  <c r="M88"/>
  <c r="U88" s="1"/>
  <c r="CC56" s="1"/>
  <c r="CB56"/>
  <c r="W90"/>
  <c r="P90"/>
  <c r="N90"/>
  <c r="V90" s="1"/>
  <c r="BT90"/>
  <c r="S90"/>
  <c r="AA90" s="1"/>
  <c r="Q90"/>
  <c r="Y90" s="1"/>
  <c r="M90"/>
  <c r="U90" s="1"/>
  <c r="W92"/>
  <c r="P92"/>
  <c r="N92"/>
  <c r="V92" s="1"/>
  <c r="BT92"/>
  <c r="S92"/>
  <c r="AA92" s="1"/>
  <c r="Q92"/>
  <c r="Y92" s="1"/>
  <c r="M92"/>
  <c r="U92" s="1"/>
  <c r="W94"/>
  <c r="P94"/>
  <c r="N94"/>
  <c r="V94" s="1"/>
  <c r="BT94"/>
  <c r="S94"/>
  <c r="AA94" s="1"/>
  <c r="Q94"/>
  <c r="Y94" s="1"/>
  <c r="M94"/>
  <c r="U94" s="1"/>
  <c r="W96"/>
  <c r="P96"/>
  <c r="N96"/>
  <c r="V96" s="1"/>
  <c r="BT96"/>
  <c r="S96"/>
  <c r="AA96" s="1"/>
  <c r="Q96"/>
  <c r="Y96" s="1"/>
  <c r="M96"/>
  <c r="U96" s="1"/>
  <c r="W98"/>
  <c r="P98"/>
  <c r="N98"/>
  <c r="V98" s="1"/>
  <c r="BT98"/>
  <c r="S98"/>
  <c r="AA98" s="1"/>
  <c r="Q98"/>
  <c r="Y98" s="1"/>
  <c r="M98"/>
  <c r="U98" s="1"/>
  <c r="W100"/>
  <c r="P100"/>
  <c r="N100"/>
  <c r="V100" s="1"/>
  <c r="BT100"/>
  <c r="S100"/>
  <c r="AA100" s="1"/>
  <c r="Q100"/>
  <c r="Y100" s="1"/>
  <c r="M100"/>
  <c r="U100" s="1"/>
  <c r="BT101"/>
  <c r="S101"/>
  <c r="AA101" s="1"/>
  <c r="CG89" s="1"/>
  <c r="Q101"/>
  <c r="Y101" s="1"/>
  <c r="M101"/>
  <c r="U101" s="1"/>
  <c r="CC89" s="1"/>
  <c r="W101"/>
  <c r="P101"/>
  <c r="N101"/>
  <c r="V101" s="1"/>
  <c r="CD89" s="1"/>
  <c r="CB89"/>
  <c r="BT111"/>
  <c r="S111"/>
  <c r="AA111" s="1"/>
  <c r="Q111"/>
  <c r="Y111" s="1"/>
  <c r="M111"/>
  <c r="U111" s="1"/>
  <c r="W111"/>
  <c r="P111"/>
  <c r="N111"/>
  <c r="V111" s="1"/>
  <c r="W112"/>
  <c r="P112"/>
  <c r="N112"/>
  <c r="V112" s="1"/>
  <c r="BT112"/>
  <c r="S112"/>
  <c r="AA112" s="1"/>
  <c r="Q112"/>
  <c r="Y112" s="1"/>
  <c r="M112"/>
  <c r="U112" s="1"/>
  <c r="BT127"/>
  <c r="S127"/>
  <c r="AA127" s="1"/>
  <c r="CG70" s="1"/>
  <c r="Q127"/>
  <c r="Y127" s="1"/>
  <c r="M127"/>
  <c r="U127" s="1"/>
  <c r="CC70" s="1"/>
  <c r="CB70"/>
  <c r="W127"/>
  <c r="P127"/>
  <c r="N127"/>
  <c r="V127" s="1"/>
  <c r="CD70" s="1"/>
  <c r="BT129"/>
  <c r="S129"/>
  <c r="AA129" s="1"/>
  <c r="CG72" s="1"/>
  <c r="Q129"/>
  <c r="Y129" s="1"/>
  <c r="M129"/>
  <c r="U129" s="1"/>
  <c r="CC72" s="1"/>
  <c r="CB72"/>
  <c r="W129"/>
  <c r="P129"/>
  <c r="N129"/>
  <c r="V129" s="1"/>
  <c r="CD72" s="1"/>
  <c r="W130"/>
  <c r="P130"/>
  <c r="N130"/>
  <c r="V130" s="1"/>
  <c r="CD73" s="1"/>
  <c r="BT130"/>
  <c r="S130"/>
  <c r="AA130" s="1"/>
  <c r="CG73" s="1"/>
  <c r="Q130"/>
  <c r="Y130" s="1"/>
  <c r="M130"/>
  <c r="U130" s="1"/>
  <c r="CC73" s="1"/>
  <c r="CB73"/>
  <c r="BT133"/>
  <c r="S133"/>
  <c r="AA133" s="1"/>
  <c r="Q133"/>
  <c r="Y133" s="1"/>
  <c r="M133"/>
  <c r="U133" s="1"/>
  <c r="W133"/>
  <c r="P133"/>
  <c r="N133"/>
  <c r="V133" s="1"/>
  <c r="W134"/>
  <c r="P134"/>
  <c r="N134"/>
  <c r="V134" s="1"/>
  <c r="BT134"/>
  <c r="S134"/>
  <c r="AA134" s="1"/>
  <c r="Q134"/>
  <c r="Y134" s="1"/>
  <c r="M134"/>
  <c r="U134" s="1"/>
  <c r="W145"/>
  <c r="P145"/>
  <c r="N145"/>
  <c r="V145" s="1"/>
  <c r="CD101" s="1"/>
  <c r="S145"/>
  <c r="AA145" s="1"/>
  <c r="CG101" s="1"/>
  <c r="BT145"/>
  <c r="Q145"/>
  <c r="Y145" s="1"/>
  <c r="M145"/>
  <c r="U145" s="1"/>
  <c r="CC101" s="1"/>
  <c r="CB101"/>
  <c r="I32"/>
  <c r="A302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N46"/>
  <c r="V46" s="1"/>
  <c r="CD46" s="1"/>
  <c r="W46"/>
  <c r="N48"/>
  <c r="V48" s="1"/>
  <c r="CD58" s="1"/>
  <c r="W48"/>
  <c r="N49"/>
  <c r="V49" s="1"/>
  <c r="W49"/>
  <c r="N50"/>
  <c r="V50" s="1"/>
  <c r="W50"/>
  <c r="N51"/>
  <c r="V51" s="1"/>
  <c r="W51"/>
  <c r="N52"/>
  <c r="V52" s="1"/>
  <c r="W52"/>
  <c r="BT144"/>
  <c r="S144"/>
  <c r="AA144" s="1"/>
  <c r="CG100" s="1"/>
  <c r="Q144"/>
  <c r="Y144" s="1"/>
  <c r="M144"/>
  <c r="U144" s="1"/>
  <c r="CC100" s="1"/>
  <c r="W146"/>
  <c r="P146"/>
  <c r="N146"/>
  <c r="V146" s="1"/>
  <c r="CD102" s="1"/>
  <c r="BT146"/>
  <c r="S146"/>
  <c r="AA146" s="1"/>
  <c r="CG102" s="1"/>
  <c r="Q146"/>
  <c r="Y146" s="1"/>
  <c r="M146"/>
  <c r="U146" s="1"/>
  <c r="CC102" s="1"/>
  <c r="W148"/>
  <c r="P148"/>
  <c r="N148"/>
  <c r="V148" s="1"/>
  <c r="CD143" s="1"/>
  <c r="BT148"/>
  <c r="S148"/>
  <c r="AA148" s="1"/>
  <c r="CG143" s="1"/>
  <c r="Q148"/>
  <c r="Y148" s="1"/>
  <c r="M148"/>
  <c r="U148" s="1"/>
  <c r="CC143" s="1"/>
  <c r="CB143"/>
  <c r="BT149"/>
  <c r="S149"/>
  <c r="AA149" s="1"/>
  <c r="Q149"/>
  <c r="Y149" s="1"/>
  <c r="M149"/>
  <c r="U149" s="1"/>
  <c r="W149"/>
  <c r="P149"/>
  <c r="N149"/>
  <c r="V149" s="1"/>
  <c r="W150"/>
  <c r="P150"/>
  <c r="N150"/>
  <c r="V150" s="1"/>
  <c r="CD75" s="1"/>
  <c r="BT150"/>
  <c r="S150"/>
  <c r="AA150" s="1"/>
  <c r="CG75" s="1"/>
  <c r="Q150"/>
  <c r="Y150" s="1"/>
  <c r="M150"/>
  <c r="U150" s="1"/>
  <c r="CC75" s="1"/>
  <c r="W152"/>
  <c r="P152"/>
  <c r="N152"/>
  <c r="V152" s="1"/>
  <c r="CD77" s="1"/>
  <c r="BT152"/>
  <c r="S152"/>
  <c r="AA152" s="1"/>
  <c r="CG77" s="1"/>
  <c r="Q152"/>
  <c r="Y152" s="1"/>
  <c r="M152"/>
  <c r="U152" s="1"/>
  <c r="CC77" s="1"/>
  <c r="BT155"/>
  <c r="S155"/>
  <c r="AA155" s="1"/>
  <c r="CG129" s="1"/>
  <c r="Q155"/>
  <c r="Y155" s="1"/>
  <c r="M155"/>
  <c r="U155" s="1"/>
  <c r="CC129" s="1"/>
  <c r="W155"/>
  <c r="P155"/>
  <c r="N155"/>
  <c r="V155" s="1"/>
  <c r="CD129" s="1"/>
  <c r="W156"/>
  <c r="P156"/>
  <c r="N156"/>
  <c r="V156" s="1"/>
  <c r="BT156"/>
  <c r="S156"/>
  <c r="AA156" s="1"/>
  <c r="Q156"/>
  <c r="Y156" s="1"/>
  <c r="M156"/>
  <c r="U156" s="1"/>
  <c r="BT157"/>
  <c r="S157"/>
  <c r="AA157" s="1"/>
  <c r="Q157"/>
  <c r="Y157" s="1"/>
  <c r="M157"/>
  <c r="U157" s="1"/>
  <c r="W157"/>
  <c r="P157"/>
  <c r="N157"/>
  <c r="V157" s="1"/>
  <c r="W158"/>
  <c r="P158"/>
  <c r="N158"/>
  <c r="V158" s="1"/>
  <c r="BT158"/>
  <c r="S158"/>
  <c r="AA158" s="1"/>
  <c r="Q158"/>
  <c r="Y158" s="1"/>
  <c r="M158"/>
  <c r="U158" s="1"/>
  <c r="BT159"/>
  <c r="S159"/>
  <c r="AA159" s="1"/>
  <c r="Q159"/>
  <c r="Y159" s="1"/>
  <c r="M159"/>
  <c r="U159" s="1"/>
  <c r="W159"/>
  <c r="P159"/>
  <c r="N159"/>
  <c r="V159" s="1"/>
  <c r="W160"/>
  <c r="P160"/>
  <c r="N160"/>
  <c r="V160" s="1"/>
  <c r="BT160"/>
  <c r="S160"/>
  <c r="AA160" s="1"/>
  <c r="Q160"/>
  <c r="Y160" s="1"/>
  <c r="M160"/>
  <c r="U160" s="1"/>
  <c r="BT161"/>
  <c r="S161"/>
  <c r="AA161" s="1"/>
  <c r="Q161"/>
  <c r="Y161" s="1"/>
  <c r="M161"/>
  <c r="U161" s="1"/>
  <c r="W161"/>
  <c r="P161"/>
  <c r="N161"/>
  <c r="V161" s="1"/>
  <c r="W162"/>
  <c r="P162"/>
  <c r="N162"/>
  <c r="V162" s="1"/>
  <c r="BT162"/>
  <c r="S162"/>
  <c r="AA162" s="1"/>
  <c r="Q162"/>
  <c r="Y162" s="1"/>
  <c r="M162"/>
  <c r="U162" s="1"/>
  <c r="BT163"/>
  <c r="S163"/>
  <c r="AA163" s="1"/>
  <c r="Q163"/>
  <c r="Y163" s="1"/>
  <c r="M163"/>
  <c r="U163" s="1"/>
  <c r="W163"/>
  <c r="P163"/>
  <c r="N163"/>
  <c r="V163" s="1"/>
  <c r="W164"/>
  <c r="P164"/>
  <c r="N164"/>
  <c r="V164" s="1"/>
  <c r="CD80" s="1"/>
  <c r="BT164"/>
  <c r="S164"/>
  <c r="AA164" s="1"/>
  <c r="CG80" s="1"/>
  <c r="Q164"/>
  <c r="Y164" s="1"/>
  <c r="M164"/>
  <c r="U164" s="1"/>
  <c r="CC80" s="1"/>
  <c r="BT165"/>
  <c r="S165"/>
  <c r="AA165" s="1"/>
  <c r="CG81" s="1"/>
  <c r="Q165"/>
  <c r="Y165" s="1"/>
  <c r="M165"/>
  <c r="U165" s="1"/>
  <c r="CC81" s="1"/>
  <c r="W165"/>
  <c r="P165"/>
  <c r="N165"/>
  <c r="V165" s="1"/>
  <c r="CD81" s="1"/>
  <c r="W166"/>
  <c r="P166"/>
  <c r="N166"/>
  <c r="V166" s="1"/>
  <c r="CD82" s="1"/>
  <c r="BT166"/>
  <c r="S166"/>
  <c r="AA166" s="1"/>
  <c r="CG82" s="1"/>
  <c r="Q166"/>
  <c r="Y166" s="1"/>
  <c r="M166"/>
  <c r="U166" s="1"/>
  <c r="CC82" s="1"/>
  <c r="BT167"/>
  <c r="S167"/>
  <c r="AA167" s="1"/>
  <c r="CG83" s="1"/>
  <c r="Q167"/>
  <c r="Y167" s="1"/>
  <c r="M167"/>
  <c r="U167" s="1"/>
  <c r="CC83" s="1"/>
  <c r="W167"/>
  <c r="P167"/>
  <c r="N167"/>
  <c r="V167" s="1"/>
  <c r="CD83" s="1"/>
  <c r="W168"/>
  <c r="P168"/>
  <c r="N168"/>
  <c r="V168" s="1"/>
  <c r="CD84" s="1"/>
  <c r="BT168"/>
  <c r="S168"/>
  <c r="AA168" s="1"/>
  <c r="CG84" s="1"/>
  <c r="Q168"/>
  <c r="Y168" s="1"/>
  <c r="M168"/>
  <c r="U168" s="1"/>
  <c r="CC84" s="1"/>
  <c r="BT169"/>
  <c r="S169"/>
  <c r="AA169" s="1"/>
  <c r="CG85" s="1"/>
  <c r="Q169"/>
  <c r="Y169" s="1"/>
  <c r="M169"/>
  <c r="U169" s="1"/>
  <c r="CC85" s="1"/>
  <c r="W169"/>
  <c r="P169"/>
  <c r="N169"/>
  <c r="V169" s="1"/>
  <c r="CD85" s="1"/>
  <c r="W170"/>
  <c r="P170"/>
  <c r="N170"/>
  <c r="V170" s="1"/>
  <c r="CD144" s="1"/>
  <c r="BT170"/>
  <c r="S170"/>
  <c r="AA170" s="1"/>
  <c r="CG144" s="1"/>
  <c r="Q170"/>
  <c r="Y170" s="1"/>
  <c r="M170"/>
  <c r="U170" s="1"/>
  <c r="CC144" s="1"/>
  <c r="BT171"/>
  <c r="S171"/>
  <c r="AA171" s="1"/>
  <c r="CG145" s="1"/>
  <c r="Q171"/>
  <c r="Y171" s="1"/>
  <c r="M171"/>
  <c r="U171" s="1"/>
  <c r="CC145" s="1"/>
  <c r="W171"/>
  <c r="P171"/>
  <c r="N171"/>
  <c r="V171" s="1"/>
  <c r="CD145" s="1"/>
  <c r="CB145"/>
  <c r="W172"/>
  <c r="P172"/>
  <c r="N172"/>
  <c r="V172" s="1"/>
  <c r="BT172"/>
  <c r="S172"/>
  <c r="AA172" s="1"/>
  <c r="Q172"/>
  <c r="Y172" s="1"/>
  <c r="M172"/>
  <c r="U172" s="1"/>
  <c r="BT173"/>
  <c r="S173"/>
  <c r="AA173" s="1"/>
  <c r="CG104" s="1"/>
  <c r="Q173"/>
  <c r="Y173" s="1"/>
  <c r="M173"/>
  <c r="U173" s="1"/>
  <c r="CC104" s="1"/>
  <c r="W173"/>
  <c r="P173"/>
  <c r="N173"/>
  <c r="V173" s="1"/>
  <c r="CD104" s="1"/>
  <c r="W174"/>
  <c r="P174"/>
  <c r="N174"/>
  <c r="V174" s="1"/>
  <c r="CD105" s="1"/>
  <c r="BT174"/>
  <c r="S174"/>
  <c r="AA174" s="1"/>
  <c r="CG105" s="1"/>
  <c r="Q174"/>
  <c r="Y174" s="1"/>
  <c r="M174"/>
  <c r="U174" s="1"/>
  <c r="CC105" s="1"/>
  <c r="BT175"/>
  <c r="S175"/>
  <c r="AA175" s="1"/>
  <c r="CG106" s="1"/>
  <c r="Q175"/>
  <c r="Y175" s="1"/>
  <c r="M175"/>
  <c r="U175" s="1"/>
  <c r="CC106" s="1"/>
  <c r="W175"/>
  <c r="P175"/>
  <c r="N175"/>
  <c r="V175" s="1"/>
  <c r="CD106" s="1"/>
  <c r="W176"/>
  <c r="P176"/>
  <c r="N176"/>
  <c r="V176" s="1"/>
  <c r="CD107" s="1"/>
  <c r="BT176"/>
  <c r="S176"/>
  <c r="AA176" s="1"/>
  <c r="CG107" s="1"/>
  <c r="Q176"/>
  <c r="Y176" s="1"/>
  <c r="M176"/>
  <c r="U176" s="1"/>
  <c r="CC107" s="1"/>
  <c r="BT177"/>
  <c r="S177"/>
  <c r="AA177" s="1"/>
  <c r="CG108" s="1"/>
  <c r="Q177"/>
  <c r="Y177" s="1"/>
  <c r="M177"/>
  <c r="U177" s="1"/>
  <c r="CC108" s="1"/>
  <c r="W177"/>
  <c r="P177"/>
  <c r="N177"/>
  <c r="V177" s="1"/>
  <c r="CD108" s="1"/>
  <c r="W178"/>
  <c r="P178"/>
  <c r="N178"/>
  <c r="V178" s="1"/>
  <c r="CD109" s="1"/>
  <c r="BT178"/>
  <c r="S178"/>
  <c r="AA178" s="1"/>
  <c r="CG109" s="1"/>
  <c r="Q178"/>
  <c r="Y178" s="1"/>
  <c r="M178"/>
  <c r="U178" s="1"/>
  <c r="CC109" s="1"/>
  <c r="BT179"/>
  <c r="S179"/>
  <c r="AA179" s="1"/>
  <c r="CG146" s="1"/>
  <c r="Q179"/>
  <c r="Y179" s="1"/>
  <c r="M179"/>
  <c r="U179" s="1"/>
  <c r="CC146" s="1"/>
  <c r="CB146"/>
  <c r="W179"/>
  <c r="P179"/>
  <c r="N179"/>
  <c r="V179" s="1"/>
  <c r="CD146" s="1"/>
  <c r="W180"/>
  <c r="P180"/>
  <c r="N180"/>
  <c r="V180" s="1"/>
  <c r="CD150" s="1"/>
  <c r="CB150"/>
  <c r="BT180"/>
  <c r="S180"/>
  <c r="AA180" s="1"/>
  <c r="CG150" s="1"/>
  <c r="Q180"/>
  <c r="Y180" s="1"/>
  <c r="M180"/>
  <c r="U180" s="1"/>
  <c r="CC150" s="1"/>
  <c r="W185"/>
  <c r="P185"/>
  <c r="N185"/>
  <c r="V185" s="1"/>
  <c r="CD133" s="1"/>
  <c r="BT185"/>
  <c r="Q185"/>
  <c r="Y185" s="1"/>
  <c r="M185"/>
  <c r="U185" s="1"/>
  <c r="CC133" s="1"/>
  <c r="S185"/>
  <c r="AA185" s="1"/>
  <c r="CG133" s="1"/>
  <c r="W187"/>
  <c r="P187"/>
  <c r="N187"/>
  <c r="V187" s="1"/>
  <c r="CD135" s="1"/>
  <c r="BT187"/>
  <c r="Q187"/>
  <c r="Y187" s="1"/>
  <c r="M187"/>
  <c r="U187" s="1"/>
  <c r="CC135" s="1"/>
  <c r="S187"/>
  <c r="AA187" s="1"/>
  <c r="CG135" s="1"/>
  <c r="W189"/>
  <c r="P189"/>
  <c r="N189"/>
  <c r="V189" s="1"/>
  <c r="CD152" s="1"/>
  <c r="BT189"/>
  <c r="Q189"/>
  <c r="Y189" s="1"/>
  <c r="M189"/>
  <c r="U189" s="1"/>
  <c r="CC152" s="1"/>
  <c r="CB152"/>
  <c r="S189"/>
  <c r="AA189" s="1"/>
  <c r="CG152" s="1"/>
  <c r="W191"/>
  <c r="P191"/>
  <c r="N191"/>
  <c r="V191" s="1"/>
  <c r="CD111" s="1"/>
  <c r="BT191"/>
  <c r="Q191"/>
  <c r="Y191" s="1"/>
  <c r="M191"/>
  <c r="U191" s="1"/>
  <c r="CC111" s="1"/>
  <c r="S191"/>
  <c r="AA191" s="1"/>
  <c r="CG111" s="1"/>
  <c r="W193"/>
  <c r="P193"/>
  <c r="N193"/>
  <c r="V193" s="1"/>
  <c r="CD113" s="1"/>
  <c r="BT193"/>
  <c r="Q193"/>
  <c r="Y193" s="1"/>
  <c r="M193"/>
  <c r="U193" s="1"/>
  <c r="CC113" s="1"/>
  <c r="S193"/>
  <c r="AA193" s="1"/>
  <c r="CG113" s="1"/>
  <c r="N144"/>
  <c r="V144" s="1"/>
  <c r="CD100" s="1"/>
  <c r="W144"/>
  <c r="BT147"/>
  <c r="S147"/>
  <c r="AA147" s="1"/>
  <c r="CG103" s="1"/>
  <c r="Q147"/>
  <c r="Y147" s="1"/>
  <c r="M147"/>
  <c r="U147" s="1"/>
  <c r="CC103" s="1"/>
  <c r="W147"/>
  <c r="P147"/>
  <c r="N147"/>
  <c r="V147" s="1"/>
  <c r="CD103" s="1"/>
  <c r="BT151"/>
  <c r="S151"/>
  <c r="AA151" s="1"/>
  <c r="CG76" s="1"/>
  <c r="Q151"/>
  <c r="Y151" s="1"/>
  <c r="M151"/>
  <c r="U151" s="1"/>
  <c r="CC76" s="1"/>
  <c r="W151"/>
  <c r="P151"/>
  <c r="N151"/>
  <c r="V151" s="1"/>
  <c r="CD76" s="1"/>
  <c r="BT153"/>
  <c r="S153"/>
  <c r="AA153" s="1"/>
  <c r="CG78" s="1"/>
  <c r="Q153"/>
  <c r="Y153" s="1"/>
  <c r="M153"/>
  <c r="U153" s="1"/>
  <c r="CC78" s="1"/>
  <c r="W153"/>
  <c r="P153"/>
  <c r="N153"/>
  <c r="V153" s="1"/>
  <c r="CD78" s="1"/>
  <c r="W154"/>
  <c r="P154"/>
  <c r="N154"/>
  <c r="V154" s="1"/>
  <c r="CD79" s="1"/>
  <c r="BT154"/>
  <c r="S154"/>
  <c r="AA154" s="1"/>
  <c r="CG79" s="1"/>
  <c r="Q154"/>
  <c r="Y154" s="1"/>
  <c r="M154"/>
  <c r="U154" s="1"/>
  <c r="CC79" s="1"/>
  <c r="W181"/>
  <c r="P181"/>
  <c r="N181"/>
  <c r="V181" s="1"/>
  <c r="CD147" s="1"/>
  <c r="BT181"/>
  <c r="S181"/>
  <c r="AA181" s="1"/>
  <c r="CG147" s="1"/>
  <c r="Q181"/>
  <c r="Y181" s="1"/>
  <c r="M181"/>
  <c r="U181" s="1"/>
  <c r="CC147" s="1"/>
  <c r="CB147"/>
  <c r="O140"/>
  <c r="O142"/>
  <c r="P144"/>
  <c r="W183"/>
  <c r="P183"/>
  <c r="N183"/>
  <c r="V183" s="1"/>
  <c r="CD131" s="1"/>
  <c r="W195"/>
  <c r="P195"/>
  <c r="N195"/>
  <c r="V195" s="1"/>
  <c r="CD115" s="1"/>
  <c r="BT195"/>
  <c r="S195"/>
  <c r="AA195" s="1"/>
  <c r="CG115" s="1"/>
  <c r="Q195"/>
  <c r="Y195" s="1"/>
  <c r="M195"/>
  <c r="U195" s="1"/>
  <c r="CC115" s="1"/>
  <c r="W197"/>
  <c r="P197"/>
  <c r="N197"/>
  <c r="V197" s="1"/>
  <c r="BT197"/>
  <c r="S197"/>
  <c r="AA197" s="1"/>
  <c r="Q197"/>
  <c r="Y197" s="1"/>
  <c r="M197"/>
  <c r="U197" s="1"/>
  <c r="W199"/>
  <c r="P199"/>
  <c r="N199"/>
  <c r="V199" s="1"/>
  <c r="BT199"/>
  <c r="S199"/>
  <c r="AA199" s="1"/>
  <c r="Q199"/>
  <c r="Y199" s="1"/>
  <c r="M199"/>
  <c r="U199" s="1"/>
  <c r="W201"/>
  <c r="P201"/>
  <c r="N201"/>
  <c r="V201" s="1"/>
  <c r="BT201"/>
  <c r="S201"/>
  <c r="AA201" s="1"/>
  <c r="Q201"/>
  <c r="Y201" s="1"/>
  <c r="M201"/>
  <c r="U201" s="1"/>
  <c r="W203"/>
  <c r="P203"/>
  <c r="N203"/>
  <c r="V203" s="1"/>
  <c r="BT203"/>
  <c r="S203"/>
  <c r="AA203" s="1"/>
  <c r="Q203"/>
  <c r="Y203" s="1"/>
  <c r="M203"/>
  <c r="U203" s="1"/>
  <c r="W205"/>
  <c r="P205"/>
  <c r="N205"/>
  <c r="V205" s="1"/>
  <c r="CD155" s="1"/>
  <c r="BT205"/>
  <c r="S205"/>
  <c r="AA205" s="1"/>
  <c r="CG155" s="1"/>
  <c r="Q205"/>
  <c r="Y205" s="1"/>
  <c r="M205"/>
  <c r="U205" s="1"/>
  <c r="CC155" s="1"/>
  <c r="W207"/>
  <c r="P207"/>
  <c r="N207"/>
  <c r="V207" s="1"/>
  <c r="CD117" s="1"/>
  <c r="BT207"/>
  <c r="S207"/>
  <c r="AA207" s="1"/>
  <c r="CG117" s="1"/>
  <c r="Q207"/>
  <c r="Y207" s="1"/>
  <c r="M207"/>
  <c r="U207" s="1"/>
  <c r="CC117" s="1"/>
  <c r="W209"/>
  <c r="P209"/>
  <c r="N209"/>
  <c r="V209" s="1"/>
  <c r="CD119" s="1"/>
  <c r="BT209"/>
  <c r="S209"/>
  <c r="AA209" s="1"/>
  <c r="CG119" s="1"/>
  <c r="Q209"/>
  <c r="Y209" s="1"/>
  <c r="M209"/>
  <c r="U209" s="1"/>
  <c r="CC119" s="1"/>
  <c r="W211"/>
  <c r="P211"/>
  <c r="N211"/>
  <c r="V211" s="1"/>
  <c r="CD121" s="1"/>
  <c r="BT211"/>
  <c r="S211"/>
  <c r="AA211" s="1"/>
  <c r="CG121" s="1"/>
  <c r="Q211"/>
  <c r="Y211" s="1"/>
  <c r="M211"/>
  <c r="U211" s="1"/>
  <c r="CC121" s="1"/>
  <c r="W213"/>
  <c r="P213"/>
  <c r="N213"/>
  <c r="V213" s="1"/>
  <c r="BT213"/>
  <c r="S213"/>
  <c r="AA213" s="1"/>
  <c r="Q213"/>
  <c r="Y213" s="1"/>
  <c r="M213"/>
  <c r="U213" s="1"/>
  <c r="W215"/>
  <c r="P215"/>
  <c r="N215"/>
  <c r="V215" s="1"/>
  <c r="BT215"/>
  <c r="S215"/>
  <c r="AA215" s="1"/>
  <c r="Q215"/>
  <c r="Y215" s="1"/>
  <c r="M215"/>
  <c r="U215" s="1"/>
  <c r="W217"/>
  <c r="P217"/>
  <c r="N217"/>
  <c r="V217" s="1"/>
  <c r="BT217"/>
  <c r="S217"/>
  <c r="AA217" s="1"/>
  <c r="Q217"/>
  <c r="Y217" s="1"/>
  <c r="M217"/>
  <c r="U217" s="1"/>
  <c r="W219"/>
  <c r="P219"/>
  <c r="N219"/>
  <c r="V219" s="1"/>
  <c r="BT219"/>
  <c r="S219"/>
  <c r="AA219" s="1"/>
  <c r="Q219"/>
  <c r="Y219" s="1"/>
  <c r="M219"/>
  <c r="U219" s="1"/>
  <c r="W221"/>
  <c r="P221"/>
  <c r="N221"/>
  <c r="V221" s="1"/>
  <c r="BT221"/>
  <c r="S221"/>
  <c r="AA221" s="1"/>
  <c r="Q221"/>
  <c r="Y221" s="1"/>
  <c r="M221"/>
  <c r="U221" s="1"/>
  <c r="W223"/>
  <c r="P223"/>
  <c r="N223"/>
  <c r="V223" s="1"/>
  <c r="CD156" s="1"/>
  <c r="BT223"/>
  <c r="S223"/>
  <c r="AA223" s="1"/>
  <c r="CG156" s="1"/>
  <c r="Q223"/>
  <c r="Y223" s="1"/>
  <c r="M223"/>
  <c r="U223" s="1"/>
  <c r="CC156" s="1"/>
  <c r="W225"/>
  <c r="P225"/>
  <c r="N225"/>
  <c r="V225" s="1"/>
  <c r="CD137" s="1"/>
  <c r="BT225"/>
  <c r="S225"/>
  <c r="AA225" s="1"/>
  <c r="CG137" s="1"/>
  <c r="Q225"/>
  <c r="Y225" s="1"/>
  <c r="M225"/>
  <c r="U225" s="1"/>
  <c r="CC137" s="1"/>
  <c r="W227"/>
  <c r="P227"/>
  <c r="N227"/>
  <c r="V227" s="1"/>
  <c r="CD149" s="1"/>
  <c r="BT227"/>
  <c r="S227"/>
  <c r="AA227" s="1"/>
  <c r="CG149" s="1"/>
  <c r="Q227"/>
  <c r="Y227" s="1"/>
  <c r="M227"/>
  <c r="U227" s="1"/>
  <c r="CC149" s="1"/>
  <c r="W229"/>
  <c r="P229"/>
  <c r="N229"/>
  <c r="V229" s="1"/>
  <c r="CD139" s="1"/>
  <c r="BT229"/>
  <c r="S229"/>
  <c r="AA229" s="1"/>
  <c r="CG139" s="1"/>
  <c r="Q229"/>
  <c r="Y229" s="1"/>
  <c r="M229"/>
  <c r="U229" s="1"/>
  <c r="CC139" s="1"/>
  <c r="W231"/>
  <c r="P231"/>
  <c r="N231"/>
  <c r="V231" s="1"/>
  <c r="BT231"/>
  <c r="S231"/>
  <c r="AA231" s="1"/>
  <c r="Q231"/>
  <c r="Y231" s="1"/>
  <c r="M231"/>
  <c r="U231" s="1"/>
  <c r="W233"/>
  <c r="P233"/>
  <c r="N233"/>
  <c r="V233" s="1"/>
  <c r="CD124" s="1"/>
  <c r="BT233"/>
  <c r="S233"/>
  <c r="AA233" s="1"/>
  <c r="CG124" s="1"/>
  <c r="Q233"/>
  <c r="Y233" s="1"/>
  <c r="M233"/>
  <c r="U233" s="1"/>
  <c r="CC124" s="1"/>
  <c r="O182"/>
  <c r="S183"/>
  <c r="AA183" s="1"/>
  <c r="CG131" s="1"/>
  <c r="O184"/>
  <c r="O186"/>
  <c r="O188"/>
  <c r="O190"/>
  <c r="O192"/>
  <c r="BT194"/>
  <c r="S194"/>
  <c r="AA194" s="1"/>
  <c r="CG114" s="1"/>
  <c r="Q194"/>
  <c r="Y194" s="1"/>
  <c r="M194"/>
  <c r="U194" s="1"/>
  <c r="CC114" s="1"/>
  <c r="W194"/>
  <c r="P194"/>
  <c r="N194"/>
  <c r="V194" s="1"/>
  <c r="CD114" s="1"/>
  <c r="BT196"/>
  <c r="S196"/>
  <c r="AA196" s="1"/>
  <c r="Q196"/>
  <c r="Y196" s="1"/>
  <c r="M196"/>
  <c r="U196" s="1"/>
  <c r="W196"/>
  <c r="P196"/>
  <c r="N196"/>
  <c r="V196" s="1"/>
  <c r="BT198"/>
  <c r="S198"/>
  <c r="AA198" s="1"/>
  <c r="Q198"/>
  <c r="Y198" s="1"/>
  <c r="M198"/>
  <c r="U198" s="1"/>
  <c r="W198"/>
  <c r="P198"/>
  <c r="N198"/>
  <c r="V198" s="1"/>
  <c r="BT200"/>
  <c r="S200"/>
  <c r="AA200" s="1"/>
  <c r="Q200"/>
  <c r="Y200" s="1"/>
  <c r="M200"/>
  <c r="U200" s="1"/>
  <c r="W200"/>
  <c r="P200"/>
  <c r="N200"/>
  <c r="V200" s="1"/>
  <c r="BT202"/>
  <c r="S202"/>
  <c r="AA202" s="1"/>
  <c r="Q202"/>
  <c r="Y202" s="1"/>
  <c r="M202"/>
  <c r="U202" s="1"/>
  <c r="W202"/>
  <c r="P202"/>
  <c r="N202"/>
  <c r="V202" s="1"/>
  <c r="BT204"/>
  <c r="S204"/>
  <c r="AA204" s="1"/>
  <c r="Q204"/>
  <c r="Y204" s="1"/>
  <c r="M204"/>
  <c r="U204" s="1"/>
  <c r="W204"/>
  <c r="P204"/>
  <c r="N204"/>
  <c r="V204" s="1"/>
  <c r="BT206"/>
  <c r="S206"/>
  <c r="AA206" s="1"/>
  <c r="CG116" s="1"/>
  <c r="Q206"/>
  <c r="Y206" s="1"/>
  <c r="M206"/>
  <c r="U206" s="1"/>
  <c r="CC116" s="1"/>
  <c r="W206"/>
  <c r="P206"/>
  <c r="N206"/>
  <c r="V206" s="1"/>
  <c r="CD116" s="1"/>
  <c r="BT208"/>
  <c r="S208"/>
  <c r="AA208" s="1"/>
  <c r="CG118" s="1"/>
  <c r="Q208"/>
  <c r="Y208" s="1"/>
  <c r="M208"/>
  <c r="U208" s="1"/>
  <c r="CC118" s="1"/>
  <c r="W208"/>
  <c r="P208"/>
  <c r="N208"/>
  <c r="V208" s="1"/>
  <c r="CD118" s="1"/>
  <c r="BT210"/>
  <c r="S210"/>
  <c r="AA210" s="1"/>
  <c r="CG120" s="1"/>
  <c r="Q210"/>
  <c r="Y210" s="1"/>
  <c r="M210"/>
  <c r="U210" s="1"/>
  <c r="CC120" s="1"/>
  <c r="W210"/>
  <c r="P210"/>
  <c r="N210"/>
  <c r="V210" s="1"/>
  <c r="CD120" s="1"/>
  <c r="BT212"/>
  <c r="S212"/>
  <c r="AA212" s="1"/>
  <c r="CG122" s="1"/>
  <c r="Q212"/>
  <c r="Y212" s="1"/>
  <c r="M212"/>
  <c r="U212" s="1"/>
  <c r="CC122" s="1"/>
  <c r="W212"/>
  <c r="P212"/>
  <c r="N212"/>
  <c r="V212" s="1"/>
  <c r="CD122" s="1"/>
  <c r="BT214"/>
  <c r="S214"/>
  <c r="AA214" s="1"/>
  <c r="Q214"/>
  <c r="Y214" s="1"/>
  <c r="M214"/>
  <c r="U214" s="1"/>
  <c r="W214"/>
  <c r="P214"/>
  <c r="N214"/>
  <c r="V214" s="1"/>
  <c r="BT216"/>
  <c r="S216"/>
  <c r="AA216" s="1"/>
  <c r="Q216"/>
  <c r="Y216" s="1"/>
  <c r="M216"/>
  <c r="U216" s="1"/>
  <c r="W216"/>
  <c r="P216"/>
  <c r="N216"/>
  <c r="V216" s="1"/>
  <c r="BT218"/>
  <c r="S218"/>
  <c r="AA218" s="1"/>
  <c r="Q218"/>
  <c r="Y218" s="1"/>
  <c r="M218"/>
  <c r="U218" s="1"/>
  <c r="W218"/>
  <c r="P218"/>
  <c r="N218"/>
  <c r="V218" s="1"/>
  <c r="BT220"/>
  <c r="S220"/>
  <c r="AA220" s="1"/>
  <c r="Q220"/>
  <c r="Y220" s="1"/>
  <c r="M220"/>
  <c r="U220" s="1"/>
  <c r="W220"/>
  <c r="P220"/>
  <c r="N220"/>
  <c r="V220" s="1"/>
  <c r="BT222"/>
  <c r="S222"/>
  <c r="AA222" s="1"/>
  <c r="Q222"/>
  <c r="Y222" s="1"/>
  <c r="M222"/>
  <c r="U222" s="1"/>
  <c r="W222"/>
  <c r="P222"/>
  <c r="N222"/>
  <c r="V222" s="1"/>
  <c r="BT224"/>
  <c r="S224"/>
  <c r="AA224" s="1"/>
  <c r="CG136" s="1"/>
  <c r="Q224"/>
  <c r="Y224" s="1"/>
  <c r="M224"/>
  <c r="U224" s="1"/>
  <c r="CC136" s="1"/>
  <c r="W224"/>
  <c r="P224"/>
  <c r="N224"/>
  <c r="V224" s="1"/>
  <c r="CD136" s="1"/>
  <c r="BT226"/>
  <c r="S226"/>
  <c r="AA226" s="1"/>
  <c r="CG148" s="1"/>
  <c r="Q226"/>
  <c r="Y226" s="1"/>
  <c r="M226"/>
  <c r="U226" s="1"/>
  <c r="CC148" s="1"/>
  <c r="W226"/>
  <c r="P226"/>
  <c r="N226"/>
  <c r="V226" s="1"/>
  <c r="CD148" s="1"/>
  <c r="BT228"/>
  <c r="S228"/>
  <c r="AA228" s="1"/>
  <c r="CG138" s="1"/>
  <c r="Q228"/>
  <c r="Y228" s="1"/>
  <c r="M228"/>
  <c r="U228" s="1"/>
  <c r="CC138" s="1"/>
  <c r="W228"/>
  <c r="P228"/>
  <c r="N228"/>
  <c r="V228" s="1"/>
  <c r="CD138" s="1"/>
  <c r="BT230"/>
  <c r="S230"/>
  <c r="AA230" s="1"/>
  <c r="Q230"/>
  <c r="Y230" s="1"/>
  <c r="M230"/>
  <c r="U230" s="1"/>
  <c r="W230"/>
  <c r="P230"/>
  <c r="N230"/>
  <c r="V230" s="1"/>
  <c r="BT232"/>
  <c r="S232"/>
  <c r="AA232" s="1"/>
  <c r="CG123" s="1"/>
  <c r="Q232"/>
  <c r="Y232" s="1"/>
  <c r="M232"/>
  <c r="U232" s="1"/>
  <c r="CC123" s="1"/>
  <c r="W232"/>
  <c r="P232"/>
  <c r="N232"/>
  <c r="V232" s="1"/>
  <c r="CD123" s="1"/>
  <c r="BT234"/>
  <c r="S234"/>
  <c r="AA234" s="1"/>
  <c r="CG153" s="1"/>
  <c r="Q234"/>
  <c r="Y234" s="1"/>
  <c r="M234"/>
  <c r="U234" s="1"/>
  <c r="CC153" s="1"/>
  <c r="W234"/>
  <c r="P234"/>
  <c r="N234"/>
  <c r="V234" s="1"/>
  <c r="CD153" s="1"/>
  <c r="M183"/>
  <c r="U183" s="1"/>
  <c r="CC131" s="1"/>
  <c r="Q183"/>
  <c r="Y183" s="1"/>
  <c r="BT183"/>
  <c r="W236"/>
  <c r="P236"/>
  <c r="N236"/>
  <c r="V236" s="1"/>
  <c r="CD125" s="1"/>
  <c r="BT238"/>
  <c r="S238"/>
  <c r="AA238" s="1"/>
  <c r="Q238"/>
  <c r="Y238" s="1"/>
  <c r="M238"/>
  <c r="U238" s="1"/>
  <c r="W238"/>
  <c r="P238"/>
  <c r="N238"/>
  <c r="V238" s="1"/>
  <c r="BT240"/>
  <c r="S240"/>
  <c r="AA240" s="1"/>
  <c r="Q240"/>
  <c r="Y240" s="1"/>
  <c r="M240"/>
  <c r="U240" s="1"/>
  <c r="W240"/>
  <c r="P240"/>
  <c r="N240"/>
  <c r="V240" s="1"/>
  <c r="BT242"/>
  <c r="S242"/>
  <c r="AA242" s="1"/>
  <c r="Q242"/>
  <c r="Y242" s="1"/>
  <c r="M242"/>
  <c r="U242" s="1"/>
  <c r="W242"/>
  <c r="P242"/>
  <c r="N242"/>
  <c r="V242" s="1"/>
  <c r="BT244"/>
  <c r="S244"/>
  <c r="AA244" s="1"/>
  <c r="Q244"/>
  <c r="Y244" s="1"/>
  <c r="M244"/>
  <c r="U244" s="1"/>
  <c r="W244"/>
  <c r="P244"/>
  <c r="N244"/>
  <c r="V244" s="1"/>
  <c r="BT246"/>
  <c r="S246"/>
  <c r="AA246" s="1"/>
  <c r="Q246"/>
  <c r="Y246" s="1"/>
  <c r="M246"/>
  <c r="U246" s="1"/>
  <c r="W246"/>
  <c r="P246"/>
  <c r="N246"/>
  <c r="V246" s="1"/>
  <c r="BT248"/>
  <c r="S248"/>
  <c r="AA248" s="1"/>
  <c r="CG158" s="1"/>
  <c r="Q248"/>
  <c r="Y248" s="1"/>
  <c r="M248"/>
  <c r="U248" s="1"/>
  <c r="CC158" s="1"/>
  <c r="W248"/>
  <c r="P248"/>
  <c r="N248"/>
  <c r="V248" s="1"/>
  <c r="CD158" s="1"/>
  <c r="BT250"/>
  <c r="S250"/>
  <c r="AA250" s="1"/>
  <c r="CG170" s="1"/>
  <c r="Q250"/>
  <c r="Y250" s="1"/>
  <c r="M250"/>
  <c r="U250" s="1"/>
  <c r="CC170" s="1"/>
  <c r="W250"/>
  <c r="P250"/>
  <c r="N250"/>
  <c r="V250" s="1"/>
  <c r="CD170" s="1"/>
  <c r="BT252"/>
  <c r="S252"/>
  <c r="AA252" s="1"/>
  <c r="CG160" s="1"/>
  <c r="Q252"/>
  <c r="Y252" s="1"/>
  <c r="M252"/>
  <c r="U252" s="1"/>
  <c r="CC160" s="1"/>
  <c r="W252"/>
  <c r="P252"/>
  <c r="N252"/>
  <c r="V252" s="1"/>
  <c r="CD160" s="1"/>
  <c r="BT254"/>
  <c r="S254"/>
  <c r="AA254" s="1"/>
  <c r="CG162" s="1"/>
  <c r="Q254"/>
  <c r="Y254" s="1"/>
  <c r="M254"/>
  <c r="U254" s="1"/>
  <c r="CC162" s="1"/>
  <c r="W254"/>
  <c r="P254"/>
  <c r="N254"/>
  <c r="V254" s="1"/>
  <c r="CD162" s="1"/>
  <c r="BT256"/>
  <c r="S256"/>
  <c r="AA256" s="1"/>
  <c r="Q256"/>
  <c r="Y256" s="1"/>
  <c r="M256"/>
  <c r="U256" s="1"/>
  <c r="W256"/>
  <c r="P256"/>
  <c r="N256"/>
  <c r="V256" s="1"/>
  <c r="BT258"/>
  <c r="S258"/>
  <c r="AA258" s="1"/>
  <c r="Q258"/>
  <c r="Y258" s="1"/>
  <c r="M258"/>
  <c r="U258" s="1"/>
  <c r="W258"/>
  <c r="P258"/>
  <c r="N258"/>
  <c r="V258" s="1"/>
  <c r="BT260"/>
  <c r="S260"/>
  <c r="AA260" s="1"/>
  <c r="Q260"/>
  <c r="Y260" s="1"/>
  <c r="M260"/>
  <c r="U260" s="1"/>
  <c r="W260"/>
  <c r="P260"/>
  <c r="N260"/>
  <c r="V260" s="1"/>
  <c r="O235"/>
  <c r="S236"/>
  <c r="AA236" s="1"/>
  <c r="CG125" s="1"/>
  <c r="O237"/>
  <c r="W239"/>
  <c r="P239"/>
  <c r="N239"/>
  <c r="V239" s="1"/>
  <c r="BT239"/>
  <c r="S239"/>
  <c r="AA239" s="1"/>
  <c r="Q239"/>
  <c r="Y239" s="1"/>
  <c r="M239"/>
  <c r="U239" s="1"/>
  <c r="W241"/>
  <c r="P241"/>
  <c r="N241"/>
  <c r="V241" s="1"/>
  <c r="BT241"/>
  <c r="S241"/>
  <c r="AA241" s="1"/>
  <c r="Q241"/>
  <c r="Y241" s="1"/>
  <c r="M241"/>
  <c r="U241" s="1"/>
  <c r="W243"/>
  <c r="P243"/>
  <c r="N243"/>
  <c r="V243" s="1"/>
  <c r="BT243"/>
  <c r="S243"/>
  <c r="AA243" s="1"/>
  <c r="Q243"/>
  <c r="Y243" s="1"/>
  <c r="M243"/>
  <c r="U243" s="1"/>
  <c r="W245"/>
  <c r="P245"/>
  <c r="N245"/>
  <c r="V245" s="1"/>
  <c r="BT245"/>
  <c r="S245"/>
  <c r="AA245" s="1"/>
  <c r="Q245"/>
  <c r="Y245" s="1"/>
  <c r="M245"/>
  <c r="U245" s="1"/>
  <c r="W247"/>
  <c r="P247"/>
  <c r="N247"/>
  <c r="V247" s="1"/>
  <c r="CD157" s="1"/>
  <c r="BT247"/>
  <c r="S247"/>
  <c r="AA247" s="1"/>
  <c r="CG157" s="1"/>
  <c r="Q247"/>
  <c r="Y247" s="1"/>
  <c r="M247"/>
  <c r="U247" s="1"/>
  <c r="CC157" s="1"/>
  <c r="W249"/>
  <c r="P249"/>
  <c r="N249"/>
  <c r="V249" s="1"/>
  <c r="CD159" s="1"/>
  <c r="BT249"/>
  <c r="S249"/>
  <c r="AA249" s="1"/>
  <c r="CG159" s="1"/>
  <c r="Q249"/>
  <c r="Y249" s="1"/>
  <c r="M249"/>
  <c r="U249" s="1"/>
  <c r="CC159" s="1"/>
  <c r="W251"/>
  <c r="P251"/>
  <c r="N251"/>
  <c r="V251" s="1"/>
  <c r="CD171" s="1"/>
  <c r="BT251"/>
  <c r="S251"/>
  <c r="AA251" s="1"/>
  <c r="CG171" s="1"/>
  <c r="Q251"/>
  <c r="Y251" s="1"/>
  <c r="M251"/>
  <c r="U251" s="1"/>
  <c r="CC171" s="1"/>
  <c r="W253"/>
  <c r="P253"/>
  <c r="N253"/>
  <c r="V253" s="1"/>
  <c r="CD161" s="1"/>
  <c r="BT253"/>
  <c r="S253"/>
  <c r="AA253" s="1"/>
  <c r="CG161" s="1"/>
  <c r="Q253"/>
  <c r="Y253" s="1"/>
  <c r="M253"/>
  <c r="U253" s="1"/>
  <c r="CC161" s="1"/>
  <c r="W255"/>
  <c r="P255"/>
  <c r="N255"/>
  <c r="V255" s="1"/>
  <c r="CD176" s="1"/>
  <c r="BT255"/>
  <c r="S255"/>
  <c r="AA255" s="1"/>
  <c r="CG176" s="1"/>
  <c r="Q255"/>
  <c r="Y255" s="1"/>
  <c r="M255"/>
  <c r="U255" s="1"/>
  <c r="CC176" s="1"/>
  <c r="W257"/>
  <c r="P257"/>
  <c r="N257"/>
  <c r="V257" s="1"/>
  <c r="BT257"/>
  <c r="S257"/>
  <c r="AA257" s="1"/>
  <c r="Q257"/>
  <c r="Y257" s="1"/>
  <c r="M257"/>
  <c r="U257" s="1"/>
  <c r="W259"/>
  <c r="P259"/>
  <c r="N259"/>
  <c r="V259" s="1"/>
  <c r="BT259"/>
  <c r="S259"/>
  <c r="AA259" s="1"/>
  <c r="Q259"/>
  <c r="Y259" s="1"/>
  <c r="M259"/>
  <c r="U259" s="1"/>
  <c r="BT261"/>
  <c r="W261"/>
  <c r="P261"/>
  <c r="N261"/>
  <c r="V261" s="1"/>
  <c r="S261"/>
  <c r="AA261" s="1"/>
  <c r="Q261"/>
  <c r="Y261" s="1"/>
  <c r="M261"/>
  <c r="U261" s="1"/>
  <c r="M236"/>
  <c r="U236" s="1"/>
  <c r="CC125" s="1"/>
  <c r="Q236"/>
  <c r="Y236" s="1"/>
  <c r="BT236"/>
  <c r="BT262"/>
  <c r="S262"/>
  <c r="AA262" s="1"/>
  <c r="Q262"/>
  <c r="Y262" s="1"/>
  <c r="M262"/>
  <c r="U262" s="1"/>
  <c r="W262"/>
  <c r="P262"/>
  <c r="N262"/>
  <c r="V262" s="1"/>
  <c r="BT264"/>
  <c r="S264"/>
  <c r="AA264" s="1"/>
  <c r="Q264"/>
  <c r="Y264" s="1"/>
  <c r="M264"/>
  <c r="U264" s="1"/>
  <c r="W264"/>
  <c r="P264"/>
  <c r="N264"/>
  <c r="V264" s="1"/>
  <c r="BT266"/>
  <c r="S266"/>
  <c r="AA266" s="1"/>
  <c r="CG163" s="1"/>
  <c r="Q266"/>
  <c r="Y266" s="1"/>
  <c r="M266"/>
  <c r="U266" s="1"/>
  <c r="CC163" s="1"/>
  <c r="W266"/>
  <c r="P266"/>
  <c r="N266"/>
  <c r="V266" s="1"/>
  <c r="CD163" s="1"/>
  <c r="BT268"/>
  <c r="S268"/>
  <c r="AA268" s="1"/>
  <c r="CG165" s="1"/>
  <c r="Q268"/>
  <c r="Y268" s="1"/>
  <c r="M268"/>
  <c r="U268" s="1"/>
  <c r="CC165" s="1"/>
  <c r="W268"/>
  <c r="P268"/>
  <c r="N268"/>
  <c r="V268" s="1"/>
  <c r="CD165" s="1"/>
  <c r="BT270"/>
  <c r="S270"/>
  <c r="AA270" s="1"/>
  <c r="CG167" s="1"/>
  <c r="Q270"/>
  <c r="Y270" s="1"/>
  <c r="M270"/>
  <c r="U270" s="1"/>
  <c r="CC167" s="1"/>
  <c r="W270"/>
  <c r="P270"/>
  <c r="N270"/>
  <c r="V270" s="1"/>
  <c r="CD167" s="1"/>
  <c r="BT272"/>
  <c r="S272"/>
  <c r="AA272" s="1"/>
  <c r="CG169" s="1"/>
  <c r="Q272"/>
  <c r="Y272" s="1"/>
  <c r="M272"/>
  <c r="U272" s="1"/>
  <c r="CC169" s="1"/>
  <c r="W272"/>
  <c r="P272"/>
  <c r="N272"/>
  <c r="V272" s="1"/>
  <c r="CD169" s="1"/>
  <c r="BT274"/>
  <c r="S274"/>
  <c r="AA274" s="1"/>
  <c r="Q274"/>
  <c r="Y274" s="1"/>
  <c r="M274"/>
  <c r="U274" s="1"/>
  <c r="W274"/>
  <c r="P274"/>
  <c r="N274"/>
  <c r="V274" s="1"/>
  <c r="BT276"/>
  <c r="S276"/>
  <c r="AA276" s="1"/>
  <c r="Q276"/>
  <c r="Y276" s="1"/>
  <c r="M276"/>
  <c r="U276" s="1"/>
  <c r="W276"/>
  <c r="P276"/>
  <c r="N276"/>
  <c r="V276" s="1"/>
  <c r="BT278"/>
  <c r="S278"/>
  <c r="AA278" s="1"/>
  <c r="Q278"/>
  <c r="Y278" s="1"/>
  <c r="M278"/>
  <c r="U278" s="1"/>
  <c r="W278"/>
  <c r="P278"/>
  <c r="N278"/>
  <c r="V278" s="1"/>
  <c r="BT280"/>
  <c r="S280"/>
  <c r="AA280" s="1"/>
  <c r="Q280"/>
  <c r="Y280" s="1"/>
  <c r="M280"/>
  <c r="U280" s="1"/>
  <c r="W280"/>
  <c r="P280"/>
  <c r="N280"/>
  <c r="V280" s="1"/>
  <c r="BT282"/>
  <c r="S282"/>
  <c r="AA282" s="1"/>
  <c r="Q282"/>
  <c r="Y282" s="1"/>
  <c r="M282"/>
  <c r="U282" s="1"/>
  <c r="W282"/>
  <c r="P282"/>
  <c r="N282"/>
  <c r="V282" s="1"/>
  <c r="BT284"/>
  <c r="S284"/>
  <c r="AA284" s="1"/>
  <c r="Q284"/>
  <c r="Y284" s="1"/>
  <c r="M284"/>
  <c r="U284" s="1"/>
  <c r="W284"/>
  <c r="P284"/>
  <c r="N284"/>
  <c r="V284" s="1"/>
  <c r="BT286"/>
  <c r="S286"/>
  <c r="AA286" s="1"/>
  <c r="Q286"/>
  <c r="Y286" s="1"/>
  <c r="M286"/>
  <c r="U286" s="1"/>
  <c r="W286"/>
  <c r="P286"/>
  <c r="N286"/>
  <c r="V286" s="1"/>
  <c r="BT288"/>
  <c r="W288"/>
  <c r="P288"/>
  <c r="N288"/>
  <c r="V288" s="1"/>
  <c r="Q288"/>
  <c r="Y288" s="1"/>
  <c r="M288"/>
  <c r="U288" s="1"/>
  <c r="S288"/>
  <c r="AA288" s="1"/>
  <c r="W263"/>
  <c r="P263"/>
  <c r="N263"/>
  <c r="V263" s="1"/>
  <c r="BT263"/>
  <c r="S263"/>
  <c r="AA263" s="1"/>
  <c r="Q263"/>
  <c r="Y263" s="1"/>
  <c r="M263"/>
  <c r="U263" s="1"/>
  <c r="W265"/>
  <c r="P265"/>
  <c r="N265"/>
  <c r="V265" s="1"/>
  <c r="BT265"/>
  <c r="S265"/>
  <c r="AA265" s="1"/>
  <c r="Q265"/>
  <c r="Y265" s="1"/>
  <c r="M265"/>
  <c r="U265" s="1"/>
  <c r="W267"/>
  <c r="P267"/>
  <c r="N267"/>
  <c r="V267" s="1"/>
  <c r="CD164" s="1"/>
  <c r="BT267"/>
  <c r="S267"/>
  <c r="AA267" s="1"/>
  <c r="CG164" s="1"/>
  <c r="Q267"/>
  <c r="Y267" s="1"/>
  <c r="M267"/>
  <c r="U267" s="1"/>
  <c r="CC164" s="1"/>
  <c r="W269"/>
  <c r="P269"/>
  <c r="N269"/>
  <c r="V269" s="1"/>
  <c r="CD166" s="1"/>
  <c r="BT269"/>
  <c r="S269"/>
  <c r="AA269" s="1"/>
  <c r="CG166" s="1"/>
  <c r="Q269"/>
  <c r="Y269" s="1"/>
  <c r="M269"/>
  <c r="U269" s="1"/>
  <c r="CC166" s="1"/>
  <c r="W271"/>
  <c r="P271"/>
  <c r="N271"/>
  <c r="V271" s="1"/>
  <c r="CD168" s="1"/>
  <c r="BT271"/>
  <c r="S271"/>
  <c r="AA271" s="1"/>
  <c r="CG168" s="1"/>
  <c r="Q271"/>
  <c r="Y271" s="1"/>
  <c r="M271"/>
  <c r="U271" s="1"/>
  <c r="CC168" s="1"/>
  <c r="W273"/>
  <c r="P273"/>
  <c r="N273"/>
  <c r="V273" s="1"/>
  <c r="BT273"/>
  <c r="S273"/>
  <c r="AA273" s="1"/>
  <c r="Q273"/>
  <c r="Y273" s="1"/>
  <c r="M273"/>
  <c r="U273" s="1"/>
  <c r="W275"/>
  <c r="P275"/>
  <c r="N275"/>
  <c r="V275" s="1"/>
  <c r="BT275"/>
  <c r="S275"/>
  <c r="AA275" s="1"/>
  <c r="Q275"/>
  <c r="Y275" s="1"/>
  <c r="M275"/>
  <c r="U275" s="1"/>
  <c r="W277"/>
  <c r="P277"/>
  <c r="N277"/>
  <c r="V277" s="1"/>
  <c r="BT277"/>
  <c r="S277"/>
  <c r="AA277" s="1"/>
  <c r="Q277"/>
  <c r="Y277" s="1"/>
  <c r="M277"/>
  <c r="U277" s="1"/>
  <c r="W279"/>
  <c r="P279"/>
  <c r="N279"/>
  <c r="V279" s="1"/>
  <c r="BT279"/>
  <c r="S279"/>
  <c r="AA279" s="1"/>
  <c r="Q279"/>
  <c r="Y279" s="1"/>
  <c r="M279"/>
  <c r="U279" s="1"/>
  <c r="W281"/>
  <c r="P281"/>
  <c r="N281"/>
  <c r="V281" s="1"/>
  <c r="BT281"/>
  <c r="S281"/>
  <c r="AA281" s="1"/>
  <c r="Q281"/>
  <c r="Y281" s="1"/>
  <c r="M281"/>
  <c r="U281" s="1"/>
  <c r="W283"/>
  <c r="P283"/>
  <c r="N283"/>
  <c r="V283" s="1"/>
  <c r="BT283"/>
  <c r="S283"/>
  <c r="AA283" s="1"/>
  <c r="Q283"/>
  <c r="Y283" s="1"/>
  <c r="M283"/>
  <c r="U283" s="1"/>
  <c r="W285"/>
  <c r="P285"/>
  <c r="N285"/>
  <c r="V285" s="1"/>
  <c r="BT285"/>
  <c r="S285"/>
  <c r="AA285" s="1"/>
  <c r="Q285"/>
  <c r="Y285" s="1"/>
  <c r="M285"/>
  <c r="U285" s="1"/>
  <c r="W287"/>
  <c r="P287"/>
  <c r="N287"/>
  <c r="V287" s="1"/>
  <c r="BT287"/>
  <c r="S287"/>
  <c r="AA287" s="1"/>
  <c r="Q287"/>
  <c r="Y287" s="1"/>
  <c r="M287"/>
  <c r="U287" s="1"/>
  <c r="W289"/>
  <c r="P289"/>
  <c r="N289"/>
  <c r="V289" s="1"/>
  <c r="BT289"/>
  <c r="S289"/>
  <c r="AA289" s="1"/>
  <c r="Q289"/>
  <c r="Y289" s="1"/>
  <c r="M289"/>
  <c r="U289" s="1"/>
  <c r="W291"/>
  <c r="P291"/>
  <c r="N291"/>
  <c r="V291" s="1"/>
  <c r="BT291"/>
  <c r="S291"/>
  <c r="AA291" s="1"/>
  <c r="Q291"/>
  <c r="Y291" s="1"/>
  <c r="M291"/>
  <c r="U291" s="1"/>
  <c r="W293"/>
  <c r="P293"/>
  <c r="N293"/>
  <c r="V293" s="1"/>
  <c r="CD172" s="1"/>
  <c r="BT293"/>
  <c r="S293"/>
  <c r="AA293" s="1"/>
  <c r="CG172" s="1"/>
  <c r="Q293"/>
  <c r="Y293" s="1"/>
  <c r="M293"/>
  <c r="U293" s="1"/>
  <c r="CC172" s="1"/>
  <c r="W295"/>
  <c r="P295"/>
  <c r="N295"/>
  <c r="V295" s="1"/>
  <c r="CD174" s="1"/>
  <c r="BT295"/>
  <c r="S295"/>
  <c r="AA295" s="1"/>
  <c r="CG174" s="1"/>
  <c r="Q295"/>
  <c r="Y295" s="1"/>
  <c r="M295"/>
  <c r="U295" s="1"/>
  <c r="CC174" s="1"/>
  <c r="W297"/>
  <c r="P297"/>
  <c r="N297"/>
  <c r="V297" s="1"/>
  <c r="CD178" s="1"/>
  <c r="BT297"/>
  <c r="S297"/>
  <c r="AA297" s="1"/>
  <c r="CG178" s="1"/>
  <c r="Q297"/>
  <c r="Y297" s="1"/>
  <c r="M297"/>
  <c r="U297" s="1"/>
  <c r="CC178" s="1"/>
  <c r="BT290"/>
  <c r="S290"/>
  <c r="AA290" s="1"/>
  <c r="Q290"/>
  <c r="Y290" s="1"/>
  <c r="M290"/>
  <c r="U290" s="1"/>
  <c r="W290"/>
  <c r="P290"/>
  <c r="N290"/>
  <c r="V290" s="1"/>
  <c r="BT292"/>
  <c r="S292"/>
  <c r="AA292" s="1"/>
  <c r="CG177" s="1"/>
  <c r="Q292"/>
  <c r="Y292" s="1"/>
  <c r="M292"/>
  <c r="U292" s="1"/>
  <c r="CC177" s="1"/>
  <c r="W292"/>
  <c r="P292"/>
  <c r="N292"/>
  <c r="V292" s="1"/>
  <c r="CD177" s="1"/>
  <c r="BT294"/>
  <c r="S294"/>
  <c r="AA294" s="1"/>
  <c r="CG173" s="1"/>
  <c r="Q294"/>
  <c r="Y294" s="1"/>
  <c r="M294"/>
  <c r="U294" s="1"/>
  <c r="CC173" s="1"/>
  <c r="W294"/>
  <c r="P294"/>
  <c r="N294"/>
  <c r="V294" s="1"/>
  <c r="CD173" s="1"/>
  <c r="BT296"/>
  <c r="S296"/>
  <c r="AA296" s="1"/>
  <c r="CG175" s="1"/>
  <c r="Q296"/>
  <c r="Y296" s="1"/>
  <c r="M296"/>
  <c r="U296" s="1"/>
  <c r="CC175" s="1"/>
  <c r="W296"/>
  <c r="P296"/>
  <c r="N296"/>
  <c r="V296" s="1"/>
  <c r="CD175" s="1"/>
  <c r="BT298"/>
  <c r="S298"/>
  <c r="AA298" s="1"/>
  <c r="CG179" s="1"/>
  <c r="Q298"/>
  <c r="Y298" s="1"/>
  <c r="M298"/>
  <c r="U298" s="1"/>
  <c r="CC179" s="1"/>
  <c r="W298"/>
  <c r="P298"/>
  <c r="N298"/>
  <c r="V298" s="1"/>
  <c r="CD179" s="1"/>
  <c r="BQ40" i="5"/>
  <c r="W40"/>
  <c r="P40"/>
  <c r="N40"/>
  <c r="O39"/>
  <c r="O38" s="1"/>
  <c r="BY40"/>
  <c r="AQ40"/>
  <c r="S40"/>
  <c r="Q40"/>
  <c r="M40"/>
  <c r="BY41"/>
  <c r="AQ41"/>
  <c r="S41"/>
  <c r="AA41" s="1"/>
  <c r="AN41" s="1"/>
  <c r="CD41" s="1"/>
  <c r="Q41"/>
  <c r="Y41" s="1"/>
  <c r="M41"/>
  <c r="U41" s="1"/>
  <c r="BZ41" s="1"/>
  <c r="BQ41"/>
  <c r="W41"/>
  <c r="P41"/>
  <c r="N41"/>
  <c r="V41" s="1"/>
  <c r="CA41" s="1"/>
  <c r="W42"/>
  <c r="P42"/>
  <c r="N42"/>
  <c r="V42" s="1"/>
  <c r="CA42" s="1"/>
  <c r="BY42"/>
  <c r="AQ42"/>
  <c r="S42"/>
  <c r="AA42" s="1"/>
  <c r="AN42" s="1"/>
  <c r="CD42" s="1"/>
  <c r="Q42"/>
  <c r="Y42" s="1"/>
  <c r="M42"/>
  <c r="U42" s="1"/>
  <c r="BZ42" s="1"/>
  <c r="W44"/>
  <c r="P44"/>
  <c r="N44"/>
  <c r="V44" s="1"/>
  <c r="CA44" s="1"/>
  <c r="BY44"/>
  <c r="AQ44"/>
  <c r="S44"/>
  <c r="AA44" s="1"/>
  <c r="AN44" s="1"/>
  <c r="CD44" s="1"/>
  <c r="Q44"/>
  <c r="Y44" s="1"/>
  <c r="M44"/>
  <c r="U44" s="1"/>
  <c r="BZ44" s="1"/>
  <c r="W46"/>
  <c r="P46"/>
  <c r="N46"/>
  <c r="V46" s="1"/>
  <c r="CA46" s="1"/>
  <c r="BY46"/>
  <c r="AQ46"/>
  <c r="S46"/>
  <c r="AA46" s="1"/>
  <c r="AN46" s="1"/>
  <c r="CD46" s="1"/>
  <c r="Q46"/>
  <c r="Y46" s="1"/>
  <c r="M46"/>
  <c r="U46" s="1"/>
  <c r="BZ46" s="1"/>
  <c r="W48"/>
  <c r="P48"/>
  <c r="N48"/>
  <c r="V48" s="1"/>
  <c r="CA48" s="1"/>
  <c r="BY48"/>
  <c r="AQ48"/>
  <c r="S48"/>
  <c r="AA48" s="1"/>
  <c r="AN48" s="1"/>
  <c r="CD48" s="1"/>
  <c r="Q48"/>
  <c r="Y48" s="1"/>
  <c r="M48"/>
  <c r="U48" s="1"/>
  <c r="BZ48" s="1"/>
  <c r="W50"/>
  <c r="P50"/>
  <c r="N50"/>
  <c r="V50" s="1"/>
  <c r="AQ50"/>
  <c r="S50"/>
  <c r="AA50" s="1"/>
  <c r="AN50" s="1"/>
  <c r="Q50"/>
  <c r="Y50" s="1"/>
  <c r="M50"/>
  <c r="U50" s="1"/>
  <c r="AQ51"/>
  <c r="S51"/>
  <c r="AA51" s="1"/>
  <c r="AN51" s="1"/>
  <c r="Q51"/>
  <c r="Y51" s="1"/>
  <c r="M51"/>
  <c r="U51" s="1"/>
  <c r="W51"/>
  <c r="P51"/>
  <c r="N51"/>
  <c r="V51" s="1"/>
  <c r="W52"/>
  <c r="P52"/>
  <c r="N52"/>
  <c r="V52" s="1"/>
  <c r="AQ52"/>
  <c r="S52"/>
  <c r="AA52" s="1"/>
  <c r="AN52" s="1"/>
  <c r="Q52"/>
  <c r="Y52" s="1"/>
  <c r="M52"/>
  <c r="U52" s="1"/>
  <c r="W54"/>
  <c r="P54"/>
  <c r="N54"/>
  <c r="V54" s="1"/>
  <c r="AQ54"/>
  <c r="S54"/>
  <c r="AA54" s="1"/>
  <c r="AN54" s="1"/>
  <c r="Q54"/>
  <c r="Y54" s="1"/>
  <c r="M54"/>
  <c r="U54" s="1"/>
  <c r="AQ57"/>
  <c r="S57"/>
  <c r="AA57" s="1"/>
  <c r="AN57" s="1"/>
  <c r="Q57"/>
  <c r="Y57" s="1"/>
  <c r="M57"/>
  <c r="U57" s="1"/>
  <c r="W57"/>
  <c r="P57"/>
  <c r="N57"/>
  <c r="V57" s="1"/>
  <c r="AQ61"/>
  <c r="S61"/>
  <c r="AA61" s="1"/>
  <c r="AN61" s="1"/>
  <c r="CD52" s="1"/>
  <c r="Q61"/>
  <c r="Y61" s="1"/>
  <c r="M61"/>
  <c r="U61" s="1"/>
  <c r="BZ52" s="1"/>
  <c r="BQ44"/>
  <c r="W61"/>
  <c r="P61"/>
  <c r="N61"/>
  <c r="V61" s="1"/>
  <c r="CA52" s="1"/>
  <c r="BY52"/>
  <c r="W62"/>
  <c r="P62"/>
  <c r="N62"/>
  <c r="V62" s="1"/>
  <c r="CA53" s="1"/>
  <c r="BY53"/>
  <c r="AQ62"/>
  <c r="S62"/>
  <c r="AA62" s="1"/>
  <c r="AN62" s="1"/>
  <c r="CD53" s="1"/>
  <c r="Q62"/>
  <c r="Y62" s="1"/>
  <c r="M62"/>
  <c r="U62" s="1"/>
  <c r="BZ53" s="1"/>
  <c r="AQ63"/>
  <c r="S63"/>
  <c r="AA63" s="1"/>
  <c r="AN63" s="1"/>
  <c r="CD54" s="1"/>
  <c r="Q63"/>
  <c r="Y63" s="1"/>
  <c r="M63"/>
  <c r="U63" s="1"/>
  <c r="BZ54" s="1"/>
  <c r="W63"/>
  <c r="P63"/>
  <c r="N63"/>
  <c r="V63" s="1"/>
  <c r="CA54" s="1"/>
  <c r="BY54"/>
  <c r="BY85"/>
  <c r="W66"/>
  <c r="P66"/>
  <c r="N66"/>
  <c r="V66" s="1"/>
  <c r="CA85" s="1"/>
  <c r="AQ66"/>
  <c r="S66"/>
  <c r="AA66" s="1"/>
  <c r="AN66" s="1"/>
  <c r="CD85" s="1"/>
  <c r="Q66"/>
  <c r="Y66" s="1"/>
  <c r="M66"/>
  <c r="U66" s="1"/>
  <c r="BZ85" s="1"/>
  <c r="BQ45"/>
  <c r="AQ67"/>
  <c r="S67"/>
  <c r="AA67" s="1"/>
  <c r="AN67" s="1"/>
  <c r="CD86" s="1"/>
  <c r="Q67"/>
  <c r="Y67" s="1"/>
  <c r="M67"/>
  <c r="U67" s="1"/>
  <c r="BZ86" s="1"/>
  <c r="BY86"/>
  <c r="W67"/>
  <c r="P67"/>
  <c r="N67"/>
  <c r="V67" s="1"/>
  <c r="CA86" s="1"/>
  <c r="W69"/>
  <c r="P69"/>
  <c r="N69"/>
  <c r="V69" s="1"/>
  <c r="CA91" s="1"/>
  <c r="BQ46"/>
  <c r="BY91"/>
  <c r="AQ69"/>
  <c r="S69"/>
  <c r="AA69" s="1"/>
  <c r="AN69" s="1"/>
  <c r="CD91" s="1"/>
  <c r="Q69"/>
  <c r="Y69" s="1"/>
  <c r="M69"/>
  <c r="U69" s="1"/>
  <c r="BZ91" s="1"/>
  <c r="BY94"/>
  <c r="W71"/>
  <c r="P71"/>
  <c r="N71"/>
  <c r="V71" s="1"/>
  <c r="CA94" s="1"/>
  <c r="BQ48"/>
  <c r="AQ71"/>
  <c r="S71"/>
  <c r="AA71" s="1"/>
  <c r="AN71" s="1"/>
  <c r="CD94" s="1"/>
  <c r="Q71"/>
  <c r="Y71" s="1"/>
  <c r="M71"/>
  <c r="U71" s="1"/>
  <c r="BZ94" s="1"/>
  <c r="W74"/>
  <c r="P74"/>
  <c r="N74"/>
  <c r="V74" s="1"/>
  <c r="CA97" s="1"/>
  <c r="BY97"/>
  <c r="AQ74"/>
  <c r="S74"/>
  <c r="AA74" s="1"/>
  <c r="AN74" s="1"/>
  <c r="CD97" s="1"/>
  <c r="Q74"/>
  <c r="Y74" s="1"/>
  <c r="M74"/>
  <c r="U74" s="1"/>
  <c r="BZ97" s="1"/>
  <c r="BY98"/>
  <c r="W75"/>
  <c r="P75"/>
  <c r="N75"/>
  <c r="V75" s="1"/>
  <c r="CA98" s="1"/>
  <c r="AQ75"/>
  <c r="S75"/>
  <c r="AA75" s="1"/>
  <c r="AN75" s="1"/>
  <c r="CD98" s="1"/>
  <c r="Q75"/>
  <c r="Y75" s="1"/>
  <c r="M75"/>
  <c r="U75" s="1"/>
  <c r="BZ98" s="1"/>
  <c r="W77"/>
  <c r="P77"/>
  <c r="N77"/>
  <c r="V77" s="1"/>
  <c r="AQ77"/>
  <c r="S77"/>
  <c r="AA77" s="1"/>
  <c r="AN77" s="1"/>
  <c r="Q77"/>
  <c r="Y77" s="1"/>
  <c r="M77"/>
  <c r="U77" s="1"/>
  <c r="X91"/>
  <c r="R91"/>
  <c r="Z91" s="1"/>
  <c r="X93"/>
  <c r="R93"/>
  <c r="Z93" s="1"/>
  <c r="X95"/>
  <c r="R95"/>
  <c r="Z95" s="1"/>
  <c r="BY43"/>
  <c r="AQ43"/>
  <c r="S43"/>
  <c r="AA43" s="1"/>
  <c r="AN43" s="1"/>
  <c r="CD43" s="1"/>
  <c r="Q43"/>
  <c r="Y43" s="1"/>
  <c r="M43"/>
  <c r="U43" s="1"/>
  <c r="BZ43" s="1"/>
  <c r="W43"/>
  <c r="P43"/>
  <c r="N43"/>
  <c r="V43" s="1"/>
  <c r="CA43" s="1"/>
  <c r="BY45"/>
  <c r="AQ45"/>
  <c r="S45"/>
  <c r="AA45" s="1"/>
  <c r="AN45" s="1"/>
  <c r="CD45" s="1"/>
  <c r="Q45"/>
  <c r="Y45" s="1"/>
  <c r="M45"/>
  <c r="U45" s="1"/>
  <c r="BZ45" s="1"/>
  <c r="W45"/>
  <c r="P45"/>
  <c r="N45"/>
  <c r="V45" s="1"/>
  <c r="CA45" s="1"/>
  <c r="BY47"/>
  <c r="AQ47"/>
  <c r="S47"/>
  <c r="AA47" s="1"/>
  <c r="AN47" s="1"/>
  <c r="CD47" s="1"/>
  <c r="Q47"/>
  <c r="Y47" s="1"/>
  <c r="M47"/>
  <c r="U47" s="1"/>
  <c r="BZ47" s="1"/>
  <c r="W47"/>
  <c r="P47"/>
  <c r="N47"/>
  <c r="V47" s="1"/>
  <c r="CA47" s="1"/>
  <c r="BY49"/>
  <c r="AQ49"/>
  <c r="S49"/>
  <c r="AA49" s="1"/>
  <c r="AN49" s="1"/>
  <c r="CD49" s="1"/>
  <c r="Q49"/>
  <c r="Y49" s="1"/>
  <c r="M49"/>
  <c r="U49" s="1"/>
  <c r="BZ49" s="1"/>
  <c r="BQ42"/>
  <c r="W49"/>
  <c r="P49"/>
  <c r="N49"/>
  <c r="V49" s="1"/>
  <c r="CA49" s="1"/>
  <c r="AQ53"/>
  <c r="S53"/>
  <c r="AA53" s="1"/>
  <c r="AN53" s="1"/>
  <c r="Q53"/>
  <c r="Y53" s="1"/>
  <c r="M53"/>
  <c r="U53" s="1"/>
  <c r="W53"/>
  <c r="P53"/>
  <c r="N53"/>
  <c r="V53" s="1"/>
  <c r="AQ55"/>
  <c r="S55"/>
  <c r="AA55" s="1"/>
  <c r="AN55" s="1"/>
  <c r="Q55"/>
  <c r="Y55" s="1"/>
  <c r="M55"/>
  <c r="U55" s="1"/>
  <c r="W55"/>
  <c r="P55"/>
  <c r="N55"/>
  <c r="V55" s="1"/>
  <c r="W56"/>
  <c r="P56"/>
  <c r="N56"/>
  <c r="V56" s="1"/>
  <c r="AQ56"/>
  <c r="S56"/>
  <c r="AA56" s="1"/>
  <c r="AN56" s="1"/>
  <c r="Q56"/>
  <c r="Y56" s="1"/>
  <c r="M56"/>
  <c r="U56" s="1"/>
  <c r="W58"/>
  <c r="P58"/>
  <c r="N58"/>
  <c r="V58" s="1"/>
  <c r="AQ58"/>
  <c r="S58"/>
  <c r="AA58" s="1"/>
  <c r="AN58" s="1"/>
  <c r="Q58"/>
  <c r="Y58" s="1"/>
  <c r="M58"/>
  <c r="U58" s="1"/>
  <c r="AQ59"/>
  <c r="S59"/>
  <c r="AA59" s="1"/>
  <c r="AN59" s="1"/>
  <c r="Q59"/>
  <c r="Y59" s="1"/>
  <c r="M59"/>
  <c r="U59" s="1"/>
  <c r="W59"/>
  <c r="P59"/>
  <c r="N59"/>
  <c r="V59" s="1"/>
  <c r="W60"/>
  <c r="P60"/>
  <c r="N60"/>
  <c r="V60" s="1"/>
  <c r="CA50" s="1"/>
  <c r="AQ60"/>
  <c r="S60"/>
  <c r="AA60" s="1"/>
  <c r="AN60" s="1"/>
  <c r="CD50" s="1"/>
  <c r="Q60"/>
  <c r="Y60" s="1"/>
  <c r="M60"/>
  <c r="U60" s="1"/>
  <c r="BZ50" s="1"/>
  <c r="BY50"/>
  <c r="BQ43"/>
  <c r="W64"/>
  <c r="P64"/>
  <c r="N64"/>
  <c r="V64" s="1"/>
  <c r="CA55" s="1"/>
  <c r="BY55"/>
  <c r="AQ64"/>
  <c r="S64"/>
  <c r="AA64" s="1"/>
  <c r="AN64" s="1"/>
  <c r="CD55" s="1"/>
  <c r="Q64"/>
  <c r="Y64" s="1"/>
  <c r="M64"/>
  <c r="U64" s="1"/>
  <c r="BZ55" s="1"/>
  <c r="AQ65"/>
  <c r="S65"/>
  <c r="AA65" s="1"/>
  <c r="AN65" s="1"/>
  <c r="CD56" s="1"/>
  <c r="Q65"/>
  <c r="Y65" s="1"/>
  <c r="M65"/>
  <c r="U65" s="1"/>
  <c r="BZ56" s="1"/>
  <c r="W65"/>
  <c r="P65"/>
  <c r="N65"/>
  <c r="V65" s="1"/>
  <c r="CA56" s="1"/>
  <c r="BY56"/>
  <c r="W68"/>
  <c r="P68"/>
  <c r="N68"/>
  <c r="V68" s="1"/>
  <c r="CA57" s="1"/>
  <c r="BY57"/>
  <c r="AQ68"/>
  <c r="S68"/>
  <c r="AA68" s="1"/>
  <c r="AN68" s="1"/>
  <c r="CD57" s="1"/>
  <c r="Q68"/>
  <c r="Y68" s="1"/>
  <c r="M68"/>
  <c r="U68" s="1"/>
  <c r="BZ57" s="1"/>
  <c r="W70"/>
  <c r="P70"/>
  <c r="N70"/>
  <c r="V70" s="1"/>
  <c r="CA93" s="1"/>
  <c r="BY93"/>
  <c r="AQ70"/>
  <c r="S70"/>
  <c r="AA70" s="1"/>
  <c r="AN70" s="1"/>
  <c r="CD93" s="1"/>
  <c r="Q70"/>
  <c r="Y70" s="1"/>
  <c r="M70"/>
  <c r="U70" s="1"/>
  <c r="BZ93" s="1"/>
  <c r="BQ47"/>
  <c r="W72"/>
  <c r="P72"/>
  <c r="N72"/>
  <c r="V72" s="1"/>
  <c r="CA95" s="1"/>
  <c r="BY95"/>
  <c r="AQ72"/>
  <c r="S72"/>
  <c r="AA72" s="1"/>
  <c r="AN72" s="1"/>
  <c r="CD95" s="1"/>
  <c r="Q72"/>
  <c r="Y72" s="1"/>
  <c r="M72"/>
  <c r="U72" s="1"/>
  <c r="BZ95" s="1"/>
  <c r="BY96"/>
  <c r="W73"/>
  <c r="P73"/>
  <c r="N73"/>
  <c r="V73" s="1"/>
  <c r="CA96" s="1"/>
  <c r="AQ73"/>
  <c r="S73"/>
  <c r="AA73" s="1"/>
  <c r="AN73" s="1"/>
  <c r="CD96" s="1"/>
  <c r="Q73"/>
  <c r="Y73" s="1"/>
  <c r="M73"/>
  <c r="U73" s="1"/>
  <c r="BZ96" s="1"/>
  <c r="W76"/>
  <c r="P76"/>
  <c r="N76"/>
  <c r="V76" s="1"/>
  <c r="AQ76"/>
  <c r="S76"/>
  <c r="AA76" s="1"/>
  <c r="AN76" s="1"/>
  <c r="Q76"/>
  <c r="Y76" s="1"/>
  <c r="M76"/>
  <c r="U76" s="1"/>
  <c r="AQ78"/>
  <c r="S78"/>
  <c r="AA78" s="1"/>
  <c r="AN78" s="1"/>
  <c r="CD99" s="1"/>
  <c r="Q78"/>
  <c r="Y78" s="1"/>
  <c r="M78"/>
  <c r="U78" s="1"/>
  <c r="BZ99" s="1"/>
  <c r="BY99"/>
  <c r="P78"/>
  <c r="W78"/>
  <c r="N78"/>
  <c r="V78" s="1"/>
  <c r="CA99" s="1"/>
  <c r="X88"/>
  <c r="R88"/>
  <c r="Z88" s="1"/>
  <c r="AQ100"/>
  <c r="S100"/>
  <c r="AA100" s="1"/>
  <c r="AN100" s="1"/>
  <c r="Q100"/>
  <c r="Y100" s="1"/>
  <c r="M100"/>
  <c r="U100" s="1"/>
  <c r="P100"/>
  <c r="AQ104"/>
  <c r="S104"/>
  <c r="AA104" s="1"/>
  <c r="AN104" s="1"/>
  <c r="Q104"/>
  <c r="Y104" s="1"/>
  <c r="M104"/>
  <c r="U104" s="1"/>
  <c r="P104"/>
  <c r="W104"/>
  <c r="N104"/>
  <c r="V104" s="1"/>
  <c r="Y10"/>
  <c r="Y12"/>
  <c r="Y14"/>
  <c r="Y16"/>
  <c r="Y18"/>
  <c r="Y19"/>
  <c r="Y20"/>
  <c r="Y21"/>
  <c r="Y23"/>
  <c r="Y25"/>
  <c r="Y27"/>
  <c r="Y28"/>
  <c r="A322"/>
  <c r="O79"/>
  <c r="O80"/>
  <c r="O81"/>
  <c r="O82"/>
  <c r="O83"/>
  <c r="O84"/>
  <c r="O85"/>
  <c r="P86"/>
  <c r="O87"/>
  <c r="O89"/>
  <c r="P90"/>
  <c r="O92"/>
  <c r="O94"/>
  <c r="O96"/>
  <c r="N100"/>
  <c r="V100" s="1"/>
  <c r="W100"/>
  <c r="AQ86"/>
  <c r="S86"/>
  <c r="AA86" s="1"/>
  <c r="AN86" s="1"/>
  <c r="CD88" s="1"/>
  <c r="Q86"/>
  <c r="Y86" s="1"/>
  <c r="M86"/>
  <c r="U86" s="1"/>
  <c r="BZ88" s="1"/>
  <c r="AQ88"/>
  <c r="S88"/>
  <c r="AA88" s="1"/>
  <c r="AN88" s="1"/>
  <c r="Q88"/>
  <c r="Y88" s="1"/>
  <c r="M88"/>
  <c r="U88" s="1"/>
  <c r="AQ90"/>
  <c r="S90"/>
  <c r="AA90" s="1"/>
  <c r="AN90" s="1"/>
  <c r="CD101" s="1"/>
  <c r="Q90"/>
  <c r="Y90" s="1"/>
  <c r="M90"/>
  <c r="U90" s="1"/>
  <c r="BZ101" s="1"/>
  <c r="BY102"/>
  <c r="AQ91"/>
  <c r="S91"/>
  <c r="AA91" s="1"/>
  <c r="AN91" s="1"/>
  <c r="CD102" s="1"/>
  <c r="Q91"/>
  <c r="Y91" s="1"/>
  <c r="M91"/>
  <c r="U91" s="1"/>
  <c r="BZ102" s="1"/>
  <c r="AQ93"/>
  <c r="S93"/>
  <c r="AA93" s="1"/>
  <c r="AN93" s="1"/>
  <c r="CD105" s="1"/>
  <c r="Q93"/>
  <c r="Y93" s="1"/>
  <c r="M93"/>
  <c r="U93" s="1"/>
  <c r="BZ105" s="1"/>
  <c r="BY105"/>
  <c r="AQ95"/>
  <c r="S95"/>
  <c r="AA95" s="1"/>
  <c r="AN95" s="1"/>
  <c r="Q95"/>
  <c r="Y95" s="1"/>
  <c r="M95"/>
  <c r="U95" s="1"/>
  <c r="AQ98"/>
  <c r="S98"/>
  <c r="AA98" s="1"/>
  <c r="AN98" s="1"/>
  <c r="Q98"/>
  <c r="Y98" s="1"/>
  <c r="M98"/>
  <c r="U98" s="1"/>
  <c r="P98"/>
  <c r="AQ102"/>
  <c r="S102"/>
  <c r="AA102" s="1"/>
  <c r="AN102" s="1"/>
  <c r="Q102"/>
  <c r="Y102" s="1"/>
  <c r="M102"/>
  <c r="U102" s="1"/>
  <c r="P102"/>
  <c r="BX40"/>
  <c r="N86"/>
  <c r="V86" s="1"/>
  <c r="CA88" s="1"/>
  <c r="W86"/>
  <c r="N88"/>
  <c r="V88" s="1"/>
  <c r="W88"/>
  <c r="N90"/>
  <c r="V90" s="1"/>
  <c r="CA101" s="1"/>
  <c r="W90"/>
  <c r="N91"/>
  <c r="V91" s="1"/>
  <c r="CA102" s="1"/>
  <c r="W91"/>
  <c r="N93"/>
  <c r="V93" s="1"/>
  <c r="CA105" s="1"/>
  <c r="W93"/>
  <c r="N95"/>
  <c r="V95" s="1"/>
  <c r="W95"/>
  <c r="N98"/>
  <c r="V98" s="1"/>
  <c r="W98"/>
  <c r="N102"/>
  <c r="V102" s="1"/>
  <c r="W102"/>
  <c r="AQ106"/>
  <c r="S106"/>
  <c r="AA106" s="1"/>
  <c r="AN106" s="1"/>
  <c r="CD89" s="1"/>
  <c r="Q106"/>
  <c r="Y106" s="1"/>
  <c r="M106"/>
  <c r="U106" s="1"/>
  <c r="BZ89" s="1"/>
  <c r="AQ108"/>
  <c r="S108"/>
  <c r="AA108" s="1"/>
  <c r="AN108" s="1"/>
  <c r="CD63" s="1"/>
  <c r="Q108"/>
  <c r="Y108" s="1"/>
  <c r="M108"/>
  <c r="U108" s="1"/>
  <c r="BZ63" s="1"/>
  <c r="AQ110"/>
  <c r="S110"/>
  <c r="AA110" s="1"/>
  <c r="AN110" s="1"/>
  <c r="CD65" s="1"/>
  <c r="Q110"/>
  <c r="Y110" s="1"/>
  <c r="M110"/>
  <c r="U110" s="1"/>
  <c r="BZ65" s="1"/>
  <c r="AQ112"/>
  <c r="S112"/>
  <c r="AA112" s="1"/>
  <c r="AN112" s="1"/>
  <c r="CD67" s="1"/>
  <c r="Q112"/>
  <c r="Y112" s="1"/>
  <c r="M112"/>
  <c r="U112" s="1"/>
  <c r="BZ67" s="1"/>
  <c r="AQ114"/>
  <c r="S114"/>
  <c r="AA114" s="1"/>
  <c r="AN114" s="1"/>
  <c r="Q114"/>
  <c r="Y114" s="1"/>
  <c r="M114"/>
  <c r="U114" s="1"/>
  <c r="AQ116"/>
  <c r="S116"/>
  <c r="AA116" s="1"/>
  <c r="AN116" s="1"/>
  <c r="CD146" s="1"/>
  <c r="Q116"/>
  <c r="Y116" s="1"/>
  <c r="M116"/>
  <c r="U116" s="1"/>
  <c r="BZ146" s="1"/>
  <c r="AQ118"/>
  <c r="S118"/>
  <c r="AA118" s="1"/>
  <c r="AN118" s="1"/>
  <c r="Q118"/>
  <c r="Y118" s="1"/>
  <c r="M118"/>
  <c r="U118" s="1"/>
  <c r="AQ120"/>
  <c r="S120"/>
  <c r="AA120" s="1"/>
  <c r="AN120" s="1"/>
  <c r="Q120"/>
  <c r="Y120" s="1"/>
  <c r="M120"/>
  <c r="U120" s="1"/>
  <c r="AQ122"/>
  <c r="S122"/>
  <c r="AA122" s="1"/>
  <c r="AN122" s="1"/>
  <c r="Q122"/>
  <c r="Y122" s="1"/>
  <c r="M122"/>
  <c r="U122" s="1"/>
  <c r="AQ124"/>
  <c r="S124"/>
  <c r="AA124" s="1"/>
  <c r="AN124" s="1"/>
  <c r="CD152" s="1"/>
  <c r="Q124"/>
  <c r="Y124" s="1"/>
  <c r="M124"/>
  <c r="U124" s="1"/>
  <c r="BZ152" s="1"/>
  <c r="AQ125"/>
  <c r="S125"/>
  <c r="AA125" s="1"/>
  <c r="AN125" s="1"/>
  <c r="CD148" s="1"/>
  <c r="Q125"/>
  <c r="Y125" s="1"/>
  <c r="M125"/>
  <c r="U125" s="1"/>
  <c r="BZ148" s="1"/>
  <c r="AQ126"/>
  <c r="S126"/>
  <c r="AA126" s="1"/>
  <c r="AN126" s="1"/>
  <c r="CD149" s="1"/>
  <c r="Q126"/>
  <c r="Y126" s="1"/>
  <c r="M126"/>
  <c r="U126" s="1"/>
  <c r="BZ149" s="1"/>
  <c r="AQ127"/>
  <c r="S127"/>
  <c r="AA127" s="1"/>
  <c r="AN127" s="1"/>
  <c r="CD107" s="1"/>
  <c r="Q127"/>
  <c r="Y127" s="1"/>
  <c r="M127"/>
  <c r="U127" s="1"/>
  <c r="BZ107" s="1"/>
  <c r="AQ128"/>
  <c r="S128"/>
  <c r="AA128" s="1"/>
  <c r="AN128" s="1"/>
  <c r="CD108" s="1"/>
  <c r="Q128"/>
  <c r="Y128" s="1"/>
  <c r="M128"/>
  <c r="U128" s="1"/>
  <c r="BZ108" s="1"/>
  <c r="AQ129"/>
  <c r="S129"/>
  <c r="AA129" s="1"/>
  <c r="AN129" s="1"/>
  <c r="CD109" s="1"/>
  <c r="Q129"/>
  <c r="Y129" s="1"/>
  <c r="M129"/>
  <c r="U129" s="1"/>
  <c r="BZ109" s="1"/>
  <c r="AQ130"/>
  <c r="S130"/>
  <c r="AA130" s="1"/>
  <c r="AN130" s="1"/>
  <c r="CD110" s="1"/>
  <c r="Q130"/>
  <c r="Y130" s="1"/>
  <c r="M130"/>
  <c r="U130" s="1"/>
  <c r="BZ110" s="1"/>
  <c r="AQ131"/>
  <c r="S131"/>
  <c r="AA131" s="1"/>
  <c r="AN131" s="1"/>
  <c r="CD153" s="1"/>
  <c r="Q131"/>
  <c r="Y131" s="1"/>
  <c r="M131"/>
  <c r="U131" s="1"/>
  <c r="BZ153" s="1"/>
  <c r="AQ132"/>
  <c r="S132"/>
  <c r="AA132" s="1"/>
  <c r="AN132" s="1"/>
  <c r="Q132"/>
  <c r="Y132" s="1"/>
  <c r="M132"/>
  <c r="U132" s="1"/>
  <c r="AQ133"/>
  <c r="S133"/>
  <c r="AA133" s="1"/>
  <c r="AN133" s="1"/>
  <c r="CD154" s="1"/>
  <c r="Q133"/>
  <c r="Y133" s="1"/>
  <c r="M133"/>
  <c r="U133" s="1"/>
  <c r="BZ154" s="1"/>
  <c r="AQ134"/>
  <c r="S134"/>
  <c r="AA134" s="1"/>
  <c r="AN134" s="1"/>
  <c r="CD155" s="1"/>
  <c r="Q134"/>
  <c r="Y134" s="1"/>
  <c r="M134"/>
  <c r="U134" s="1"/>
  <c r="BZ155" s="1"/>
  <c r="AQ135"/>
  <c r="S135"/>
  <c r="AA135" s="1"/>
  <c r="AN135" s="1"/>
  <c r="CD68" s="1"/>
  <c r="Q135"/>
  <c r="Y135" s="1"/>
  <c r="M135"/>
  <c r="U135" s="1"/>
  <c r="BZ68" s="1"/>
  <c r="AQ136"/>
  <c r="S136"/>
  <c r="AA136" s="1"/>
  <c r="AN136" s="1"/>
  <c r="CD69" s="1"/>
  <c r="Q136"/>
  <c r="Y136" s="1"/>
  <c r="M136"/>
  <c r="U136" s="1"/>
  <c r="BZ69" s="1"/>
  <c r="AQ137"/>
  <c r="S137"/>
  <c r="AA137" s="1"/>
  <c r="AN137" s="1"/>
  <c r="CD70" s="1"/>
  <c r="Q137"/>
  <c r="Y137" s="1"/>
  <c r="M137"/>
  <c r="U137" s="1"/>
  <c r="BZ70" s="1"/>
  <c r="AQ138"/>
  <c r="S138"/>
  <c r="AA138" s="1"/>
  <c r="AN138" s="1"/>
  <c r="CD71" s="1"/>
  <c r="Q138"/>
  <c r="Y138" s="1"/>
  <c r="M138"/>
  <c r="U138" s="1"/>
  <c r="BZ71" s="1"/>
  <c r="AQ139"/>
  <c r="S139"/>
  <c r="AA139" s="1"/>
  <c r="AN139" s="1"/>
  <c r="Q139"/>
  <c r="Y139" s="1"/>
  <c r="M139"/>
  <c r="U139" s="1"/>
  <c r="AQ140"/>
  <c r="S140"/>
  <c r="AA140" s="1"/>
  <c r="AN140" s="1"/>
  <c r="Q140"/>
  <c r="Y140" s="1"/>
  <c r="M140"/>
  <c r="U140" s="1"/>
  <c r="AQ141"/>
  <c r="S141"/>
  <c r="AA141" s="1"/>
  <c r="AN141" s="1"/>
  <c r="Q141"/>
  <c r="Y141" s="1"/>
  <c r="M141"/>
  <c r="U141" s="1"/>
  <c r="AQ142"/>
  <c r="S142"/>
  <c r="AA142" s="1"/>
  <c r="AN142" s="1"/>
  <c r="Q142"/>
  <c r="Y142" s="1"/>
  <c r="M142"/>
  <c r="U142" s="1"/>
  <c r="AQ143"/>
  <c r="S143"/>
  <c r="AA143" s="1"/>
  <c r="AN143" s="1"/>
  <c r="Q143"/>
  <c r="Y143" s="1"/>
  <c r="M143"/>
  <c r="U143" s="1"/>
  <c r="AQ144"/>
  <c r="S144"/>
  <c r="AA144" s="1"/>
  <c r="AN144" s="1"/>
  <c r="Q144"/>
  <c r="Y144" s="1"/>
  <c r="M144"/>
  <c r="U144" s="1"/>
  <c r="AQ145"/>
  <c r="S145"/>
  <c r="AA145" s="1"/>
  <c r="AN145" s="1"/>
  <c r="Q145"/>
  <c r="Y145" s="1"/>
  <c r="M145"/>
  <c r="U145" s="1"/>
  <c r="AQ146"/>
  <c r="S146"/>
  <c r="AA146" s="1"/>
  <c r="AN146" s="1"/>
  <c r="Q146"/>
  <c r="Y146" s="1"/>
  <c r="M146"/>
  <c r="U146" s="1"/>
  <c r="AQ148"/>
  <c r="S148"/>
  <c r="AA148" s="1"/>
  <c r="AN148" s="1"/>
  <c r="Q148"/>
  <c r="Y148" s="1"/>
  <c r="M148"/>
  <c r="U148" s="1"/>
  <c r="AQ150"/>
  <c r="S150"/>
  <c r="AA150" s="1"/>
  <c r="AN150" s="1"/>
  <c r="CD112" s="1"/>
  <c r="Q150"/>
  <c r="Y150" s="1"/>
  <c r="M150"/>
  <c r="U150" s="1"/>
  <c r="BZ112" s="1"/>
  <c r="AQ152"/>
  <c r="S152"/>
  <c r="AA152" s="1"/>
  <c r="AN152" s="1"/>
  <c r="CD114" s="1"/>
  <c r="Q152"/>
  <c r="Y152" s="1"/>
  <c r="M152"/>
  <c r="U152" s="1"/>
  <c r="BZ114" s="1"/>
  <c r="AQ154"/>
  <c r="S154"/>
  <c r="AA154" s="1"/>
  <c r="AN154" s="1"/>
  <c r="CD116" s="1"/>
  <c r="Q154"/>
  <c r="Y154" s="1"/>
  <c r="M154"/>
  <c r="U154" s="1"/>
  <c r="BZ116" s="1"/>
  <c r="AQ156"/>
  <c r="S156"/>
  <c r="AA156" s="1"/>
  <c r="AN156" s="1"/>
  <c r="CD150" s="1"/>
  <c r="Q156"/>
  <c r="Y156" s="1"/>
  <c r="M156"/>
  <c r="U156" s="1"/>
  <c r="BZ150" s="1"/>
  <c r="AQ158"/>
  <c r="S158"/>
  <c r="AA158" s="1"/>
  <c r="AN158" s="1"/>
  <c r="Q158"/>
  <c r="Y158" s="1"/>
  <c r="M158"/>
  <c r="U158" s="1"/>
  <c r="AQ160"/>
  <c r="S160"/>
  <c r="AA160" s="1"/>
  <c r="AN160" s="1"/>
  <c r="CD73" s="1"/>
  <c r="Q160"/>
  <c r="Y160" s="1"/>
  <c r="M160"/>
  <c r="U160" s="1"/>
  <c r="BZ73" s="1"/>
  <c r="AQ162"/>
  <c r="S162"/>
  <c r="AA162" s="1"/>
  <c r="AN162" s="1"/>
  <c r="CD75" s="1"/>
  <c r="Q162"/>
  <c r="Y162" s="1"/>
  <c r="M162"/>
  <c r="U162" s="1"/>
  <c r="BZ75" s="1"/>
  <c r="AQ163"/>
  <c r="S163"/>
  <c r="AA163" s="1"/>
  <c r="AN163" s="1"/>
  <c r="CD76" s="1"/>
  <c r="Q163"/>
  <c r="Y163" s="1"/>
  <c r="M163"/>
  <c r="U163" s="1"/>
  <c r="BZ76" s="1"/>
  <c r="AQ164"/>
  <c r="S164"/>
  <c r="AA164" s="1"/>
  <c r="AN164" s="1"/>
  <c r="CD77" s="1"/>
  <c r="Q164"/>
  <c r="Y164" s="1"/>
  <c r="M164"/>
  <c r="U164" s="1"/>
  <c r="BZ77" s="1"/>
  <c r="AQ165"/>
  <c r="S165"/>
  <c r="AA165" s="1"/>
  <c r="AN165" s="1"/>
  <c r="CD78" s="1"/>
  <c r="Q165"/>
  <c r="Y165" s="1"/>
  <c r="M165"/>
  <c r="U165" s="1"/>
  <c r="BZ78" s="1"/>
  <c r="AQ166"/>
  <c r="S166"/>
  <c r="AA166" s="1"/>
  <c r="AN166" s="1"/>
  <c r="Q166"/>
  <c r="Y166" s="1"/>
  <c r="M166"/>
  <c r="U166" s="1"/>
  <c r="AQ167"/>
  <c r="S167"/>
  <c r="AA167" s="1"/>
  <c r="AN167" s="1"/>
  <c r="Q167"/>
  <c r="Y167" s="1"/>
  <c r="M167"/>
  <c r="U167" s="1"/>
  <c r="AQ168"/>
  <c r="S168"/>
  <c r="AA168" s="1"/>
  <c r="AN168" s="1"/>
  <c r="Q168"/>
  <c r="Y168" s="1"/>
  <c r="M168"/>
  <c r="U168" s="1"/>
  <c r="AQ169"/>
  <c r="S169"/>
  <c r="AA169" s="1"/>
  <c r="AN169" s="1"/>
  <c r="CD118" s="1"/>
  <c r="Q169"/>
  <c r="Y169" s="1"/>
  <c r="M169"/>
  <c r="U169" s="1"/>
  <c r="BZ118" s="1"/>
  <c r="AQ170"/>
  <c r="S170"/>
  <c r="AA170" s="1"/>
  <c r="AN170" s="1"/>
  <c r="CD119" s="1"/>
  <c r="Q170"/>
  <c r="Y170" s="1"/>
  <c r="M170"/>
  <c r="U170" s="1"/>
  <c r="BZ119" s="1"/>
  <c r="AQ171"/>
  <c r="S171"/>
  <c r="AA171" s="1"/>
  <c r="AN171" s="1"/>
  <c r="CD120" s="1"/>
  <c r="Q171"/>
  <c r="Y171" s="1"/>
  <c r="M171"/>
  <c r="U171" s="1"/>
  <c r="BZ120" s="1"/>
  <c r="AQ172"/>
  <c r="S172"/>
  <c r="AA172" s="1"/>
  <c r="AN172" s="1"/>
  <c r="CD121" s="1"/>
  <c r="Q172"/>
  <c r="Y172" s="1"/>
  <c r="M172"/>
  <c r="U172" s="1"/>
  <c r="BZ121" s="1"/>
  <c r="AQ173"/>
  <c r="S173"/>
  <c r="AA173" s="1"/>
  <c r="AN173" s="1"/>
  <c r="CD122" s="1"/>
  <c r="Q173"/>
  <c r="Y173" s="1"/>
  <c r="M173"/>
  <c r="U173" s="1"/>
  <c r="BZ122" s="1"/>
  <c r="W175"/>
  <c r="P175"/>
  <c r="N175"/>
  <c r="V175" s="1"/>
  <c r="CA151" s="1"/>
  <c r="AQ175"/>
  <c r="S175"/>
  <c r="AA175" s="1"/>
  <c r="AN175" s="1"/>
  <c r="CD151" s="1"/>
  <c r="Q175"/>
  <c r="Y175" s="1"/>
  <c r="M175"/>
  <c r="U175" s="1"/>
  <c r="BZ151" s="1"/>
  <c r="W176"/>
  <c r="P176"/>
  <c r="N176"/>
  <c r="V176" s="1"/>
  <c r="AQ176"/>
  <c r="S176"/>
  <c r="AA176" s="1"/>
  <c r="AN176" s="1"/>
  <c r="Q176"/>
  <c r="Y176" s="1"/>
  <c r="M176"/>
  <c r="U176" s="1"/>
  <c r="W177"/>
  <c r="P177"/>
  <c r="N177"/>
  <c r="V177" s="1"/>
  <c r="CA79" s="1"/>
  <c r="AQ177"/>
  <c r="S177"/>
  <c r="AA177" s="1"/>
  <c r="AN177" s="1"/>
  <c r="CD79" s="1"/>
  <c r="Q177"/>
  <c r="Y177" s="1"/>
  <c r="M177"/>
  <c r="U177" s="1"/>
  <c r="BZ79" s="1"/>
  <c r="W180"/>
  <c r="P180"/>
  <c r="N180"/>
  <c r="V180" s="1"/>
  <c r="CA82" s="1"/>
  <c r="AQ180"/>
  <c r="S180"/>
  <c r="AA180" s="1"/>
  <c r="AN180" s="1"/>
  <c r="CD82" s="1"/>
  <c r="Q180"/>
  <c r="Y180" s="1"/>
  <c r="M180"/>
  <c r="U180" s="1"/>
  <c r="BZ82" s="1"/>
  <c r="W182"/>
  <c r="P182"/>
  <c r="N182"/>
  <c r="V182" s="1"/>
  <c r="CA84" s="1"/>
  <c r="AQ182"/>
  <c r="S182"/>
  <c r="AA182" s="1"/>
  <c r="AN182" s="1"/>
  <c r="CD84" s="1"/>
  <c r="Q182"/>
  <c r="Y182" s="1"/>
  <c r="M182"/>
  <c r="U182" s="1"/>
  <c r="BZ84" s="1"/>
  <c r="W184"/>
  <c r="P184"/>
  <c r="N184"/>
  <c r="V184" s="1"/>
  <c r="AQ184"/>
  <c r="S184"/>
  <c r="AA184" s="1"/>
  <c r="AN184" s="1"/>
  <c r="Q184"/>
  <c r="Y184" s="1"/>
  <c r="M184"/>
  <c r="U184" s="1"/>
  <c r="W187"/>
  <c r="P187"/>
  <c r="N187"/>
  <c r="V187" s="1"/>
  <c r="AQ187"/>
  <c r="S187"/>
  <c r="AA187" s="1"/>
  <c r="AN187" s="1"/>
  <c r="Q187"/>
  <c r="Y187" s="1"/>
  <c r="M187"/>
  <c r="U187" s="1"/>
  <c r="W189"/>
  <c r="P189"/>
  <c r="N189"/>
  <c r="V189" s="1"/>
  <c r="AQ189"/>
  <c r="S189"/>
  <c r="AA189" s="1"/>
  <c r="AN189" s="1"/>
  <c r="Q189"/>
  <c r="Y189" s="1"/>
  <c r="M189"/>
  <c r="U189" s="1"/>
  <c r="W191"/>
  <c r="P191"/>
  <c r="N191"/>
  <c r="V191" s="1"/>
  <c r="CA184" s="1"/>
  <c r="BY184"/>
  <c r="AQ191"/>
  <c r="S191"/>
  <c r="AA191" s="1"/>
  <c r="AN191" s="1"/>
  <c r="CD184" s="1"/>
  <c r="Q191"/>
  <c r="Y191" s="1"/>
  <c r="M191"/>
  <c r="U191" s="1"/>
  <c r="BZ184" s="1"/>
  <c r="W194"/>
  <c r="P194"/>
  <c r="N194"/>
  <c r="V194" s="1"/>
  <c r="CA158" s="1"/>
  <c r="AQ194"/>
  <c r="S194"/>
  <c r="AA194" s="1"/>
  <c r="AN194" s="1"/>
  <c r="CD158" s="1"/>
  <c r="Q194"/>
  <c r="Y194" s="1"/>
  <c r="M194"/>
  <c r="U194" s="1"/>
  <c r="BZ158" s="1"/>
  <c r="W196"/>
  <c r="P196"/>
  <c r="N196"/>
  <c r="V196" s="1"/>
  <c r="CA160" s="1"/>
  <c r="AQ196"/>
  <c r="S196"/>
  <c r="AA196" s="1"/>
  <c r="AN196" s="1"/>
  <c r="CD160" s="1"/>
  <c r="Q196"/>
  <c r="Y196" s="1"/>
  <c r="M196"/>
  <c r="U196" s="1"/>
  <c r="BZ160" s="1"/>
  <c r="W198"/>
  <c r="P198"/>
  <c r="N198"/>
  <c r="V198" s="1"/>
  <c r="CA162" s="1"/>
  <c r="AQ198"/>
  <c r="S198"/>
  <c r="AA198" s="1"/>
  <c r="AN198" s="1"/>
  <c r="CD162" s="1"/>
  <c r="Q198"/>
  <c r="Y198" s="1"/>
  <c r="M198"/>
  <c r="U198" s="1"/>
  <c r="BZ162" s="1"/>
  <c r="W199"/>
  <c r="P199"/>
  <c r="N199"/>
  <c r="V199" s="1"/>
  <c r="CA163" s="1"/>
  <c r="AQ199"/>
  <c r="S199"/>
  <c r="AA199" s="1"/>
  <c r="AN199" s="1"/>
  <c r="CD163" s="1"/>
  <c r="Q199"/>
  <c r="Y199" s="1"/>
  <c r="M199"/>
  <c r="U199" s="1"/>
  <c r="BZ163" s="1"/>
  <c r="W201"/>
  <c r="P201"/>
  <c r="N201"/>
  <c r="V201" s="1"/>
  <c r="CA187" s="1"/>
  <c r="BY187"/>
  <c r="AQ201"/>
  <c r="S201"/>
  <c r="AA201" s="1"/>
  <c r="AN201" s="1"/>
  <c r="CD187" s="1"/>
  <c r="Q201"/>
  <c r="Y201" s="1"/>
  <c r="M201"/>
  <c r="U201" s="1"/>
  <c r="BZ187" s="1"/>
  <c r="W203"/>
  <c r="P203"/>
  <c r="N203"/>
  <c r="V203" s="1"/>
  <c r="CA124" s="1"/>
  <c r="AQ203"/>
  <c r="S203"/>
  <c r="AA203" s="1"/>
  <c r="AN203" s="1"/>
  <c r="CD124" s="1"/>
  <c r="Q203"/>
  <c r="Y203" s="1"/>
  <c r="M203"/>
  <c r="U203" s="1"/>
  <c r="BZ124" s="1"/>
  <c r="X206"/>
  <c r="R206"/>
  <c r="Z206" s="1"/>
  <c r="X208"/>
  <c r="R208"/>
  <c r="Z208" s="1"/>
  <c r="X210"/>
  <c r="R210"/>
  <c r="Z210" s="1"/>
  <c r="N106"/>
  <c r="V106" s="1"/>
  <c r="CA89" s="1"/>
  <c r="W106"/>
  <c r="N108"/>
  <c r="V108" s="1"/>
  <c r="CA63" s="1"/>
  <c r="W108"/>
  <c r="N110"/>
  <c r="V110" s="1"/>
  <c r="CA65" s="1"/>
  <c r="W110"/>
  <c r="N112"/>
  <c r="V112" s="1"/>
  <c r="CA67" s="1"/>
  <c r="W112"/>
  <c r="N114"/>
  <c r="V114" s="1"/>
  <c r="W114"/>
  <c r="N116"/>
  <c r="V116" s="1"/>
  <c r="CA146" s="1"/>
  <c r="W116"/>
  <c r="N118"/>
  <c r="V118" s="1"/>
  <c r="W118"/>
  <c r="N120"/>
  <c r="V120" s="1"/>
  <c r="W120"/>
  <c r="N122"/>
  <c r="V122" s="1"/>
  <c r="W122"/>
  <c r="N124"/>
  <c r="V124" s="1"/>
  <c r="CA152" s="1"/>
  <c r="W124"/>
  <c r="N125"/>
  <c r="V125" s="1"/>
  <c r="CA148" s="1"/>
  <c r="W125"/>
  <c r="N126"/>
  <c r="V126" s="1"/>
  <c r="CA149" s="1"/>
  <c r="W126"/>
  <c r="N127"/>
  <c r="V127" s="1"/>
  <c r="CA107" s="1"/>
  <c r="W127"/>
  <c r="N128"/>
  <c r="V128" s="1"/>
  <c r="CA108" s="1"/>
  <c r="W128"/>
  <c r="N129"/>
  <c r="V129" s="1"/>
  <c r="CA109" s="1"/>
  <c r="W129"/>
  <c r="N130"/>
  <c r="V130" s="1"/>
  <c r="CA110" s="1"/>
  <c r="W130"/>
  <c r="N131"/>
  <c r="V131" s="1"/>
  <c r="CA153" s="1"/>
  <c r="W131"/>
  <c r="N132"/>
  <c r="V132" s="1"/>
  <c r="W132"/>
  <c r="N133"/>
  <c r="V133" s="1"/>
  <c r="CA154" s="1"/>
  <c r="W133"/>
  <c r="N134"/>
  <c r="V134" s="1"/>
  <c r="CA155" s="1"/>
  <c r="W134"/>
  <c r="N135"/>
  <c r="V135" s="1"/>
  <c r="CA68" s="1"/>
  <c r="W135"/>
  <c r="N136"/>
  <c r="V136" s="1"/>
  <c r="CA69" s="1"/>
  <c r="W136"/>
  <c r="N137"/>
  <c r="V137" s="1"/>
  <c r="CA70" s="1"/>
  <c r="W137"/>
  <c r="N138"/>
  <c r="V138" s="1"/>
  <c r="CA71" s="1"/>
  <c r="W138"/>
  <c r="N139"/>
  <c r="V139" s="1"/>
  <c r="W139"/>
  <c r="N140"/>
  <c r="V140" s="1"/>
  <c r="W140"/>
  <c r="N141"/>
  <c r="V141" s="1"/>
  <c r="W141"/>
  <c r="N142"/>
  <c r="V142" s="1"/>
  <c r="W142"/>
  <c r="N143"/>
  <c r="V143" s="1"/>
  <c r="W143"/>
  <c r="N144"/>
  <c r="V144" s="1"/>
  <c r="W144"/>
  <c r="N145"/>
  <c r="V145" s="1"/>
  <c r="W145"/>
  <c r="N146"/>
  <c r="V146" s="1"/>
  <c r="W146"/>
  <c r="N148"/>
  <c r="V148" s="1"/>
  <c r="W148"/>
  <c r="BY149"/>
  <c r="N150"/>
  <c r="V150" s="1"/>
  <c r="CA112" s="1"/>
  <c r="W150"/>
  <c r="N152"/>
  <c r="V152" s="1"/>
  <c r="CA114" s="1"/>
  <c r="W152"/>
  <c r="BY153"/>
  <c r="N154"/>
  <c r="V154" s="1"/>
  <c r="CA116" s="1"/>
  <c r="W154"/>
  <c r="BY155"/>
  <c r="N156"/>
  <c r="V156" s="1"/>
  <c r="CA150" s="1"/>
  <c r="W156"/>
  <c r="N158"/>
  <c r="V158" s="1"/>
  <c r="W158"/>
  <c r="N160"/>
  <c r="V160" s="1"/>
  <c r="CA73" s="1"/>
  <c r="W160"/>
  <c r="N162"/>
  <c r="V162" s="1"/>
  <c r="CA75" s="1"/>
  <c r="W162"/>
  <c r="N163"/>
  <c r="V163" s="1"/>
  <c r="CA76" s="1"/>
  <c r="W163"/>
  <c r="N164"/>
  <c r="V164" s="1"/>
  <c r="CA77" s="1"/>
  <c r="W164"/>
  <c r="N165"/>
  <c r="V165" s="1"/>
  <c r="CA78" s="1"/>
  <c r="W165"/>
  <c r="N166"/>
  <c r="V166" s="1"/>
  <c r="W166"/>
  <c r="N167"/>
  <c r="V167" s="1"/>
  <c r="W167"/>
  <c r="N168"/>
  <c r="V168" s="1"/>
  <c r="W168"/>
  <c r="N169"/>
  <c r="V169" s="1"/>
  <c r="CA118" s="1"/>
  <c r="W169"/>
  <c r="N170"/>
  <c r="V170" s="1"/>
  <c r="CA119" s="1"/>
  <c r="W170"/>
  <c r="N171"/>
  <c r="V171" s="1"/>
  <c r="CA120" s="1"/>
  <c r="W171"/>
  <c r="N172"/>
  <c r="V172" s="1"/>
  <c r="CA121" s="1"/>
  <c r="W172"/>
  <c r="N173"/>
  <c r="V173" s="1"/>
  <c r="CA122" s="1"/>
  <c r="W173"/>
  <c r="O174"/>
  <c r="W178"/>
  <c r="P178"/>
  <c r="N178"/>
  <c r="V178" s="1"/>
  <c r="CA80" s="1"/>
  <c r="AQ178"/>
  <c r="S178"/>
  <c r="AA178" s="1"/>
  <c r="AN178" s="1"/>
  <c r="CD80" s="1"/>
  <c r="Q178"/>
  <c r="Y178" s="1"/>
  <c r="M178"/>
  <c r="U178" s="1"/>
  <c r="BZ80" s="1"/>
  <c r="W179"/>
  <c r="P179"/>
  <c r="N179"/>
  <c r="V179" s="1"/>
  <c r="CA81" s="1"/>
  <c r="AQ179"/>
  <c r="S179"/>
  <c r="AA179" s="1"/>
  <c r="AN179" s="1"/>
  <c r="CD81" s="1"/>
  <c r="Q179"/>
  <c r="Y179" s="1"/>
  <c r="M179"/>
  <c r="U179" s="1"/>
  <c r="BZ81" s="1"/>
  <c r="W181"/>
  <c r="P181"/>
  <c r="N181"/>
  <c r="V181" s="1"/>
  <c r="CA83" s="1"/>
  <c r="AQ181"/>
  <c r="S181"/>
  <c r="AA181" s="1"/>
  <c r="AN181" s="1"/>
  <c r="CD83" s="1"/>
  <c r="Q181"/>
  <c r="Y181" s="1"/>
  <c r="M181"/>
  <c r="U181" s="1"/>
  <c r="BZ83" s="1"/>
  <c r="W183"/>
  <c r="P183"/>
  <c r="N183"/>
  <c r="V183" s="1"/>
  <c r="CA156" s="1"/>
  <c r="AQ183"/>
  <c r="S183"/>
  <c r="AA183" s="1"/>
  <c r="AN183" s="1"/>
  <c r="CD156" s="1"/>
  <c r="Q183"/>
  <c r="Y183" s="1"/>
  <c r="M183"/>
  <c r="U183" s="1"/>
  <c r="BZ156" s="1"/>
  <c r="W185"/>
  <c r="P185"/>
  <c r="N185"/>
  <c r="V185" s="1"/>
  <c r="AQ185"/>
  <c r="S185"/>
  <c r="AA185" s="1"/>
  <c r="AN185" s="1"/>
  <c r="Q185"/>
  <c r="Y185" s="1"/>
  <c r="M185"/>
  <c r="U185" s="1"/>
  <c r="W186"/>
  <c r="P186"/>
  <c r="N186"/>
  <c r="V186" s="1"/>
  <c r="AQ186"/>
  <c r="S186"/>
  <c r="AA186" s="1"/>
  <c r="AN186" s="1"/>
  <c r="Q186"/>
  <c r="Y186" s="1"/>
  <c r="M186"/>
  <c r="U186" s="1"/>
  <c r="W188"/>
  <c r="P188"/>
  <c r="N188"/>
  <c r="V188" s="1"/>
  <c r="AQ188"/>
  <c r="S188"/>
  <c r="AA188" s="1"/>
  <c r="AN188" s="1"/>
  <c r="Q188"/>
  <c r="Y188" s="1"/>
  <c r="M188"/>
  <c r="U188" s="1"/>
  <c r="W190"/>
  <c r="P190"/>
  <c r="N190"/>
  <c r="V190" s="1"/>
  <c r="AQ190"/>
  <c r="S190"/>
  <c r="AA190" s="1"/>
  <c r="AN190" s="1"/>
  <c r="Q190"/>
  <c r="Y190" s="1"/>
  <c r="M190"/>
  <c r="U190" s="1"/>
  <c r="W192"/>
  <c r="P192"/>
  <c r="N192"/>
  <c r="V192" s="1"/>
  <c r="CA186" s="1"/>
  <c r="BY186"/>
  <c r="AQ192"/>
  <c r="S192"/>
  <c r="AA192" s="1"/>
  <c r="AN192" s="1"/>
  <c r="CD186" s="1"/>
  <c r="Q192"/>
  <c r="Y192" s="1"/>
  <c r="M192"/>
  <c r="U192" s="1"/>
  <c r="BZ186" s="1"/>
  <c r="W193"/>
  <c r="P193"/>
  <c r="N193"/>
  <c r="V193" s="1"/>
  <c r="CA157" s="1"/>
  <c r="AQ193"/>
  <c r="S193"/>
  <c r="AA193" s="1"/>
  <c r="AN193" s="1"/>
  <c r="CD157" s="1"/>
  <c r="Q193"/>
  <c r="Y193" s="1"/>
  <c r="M193"/>
  <c r="U193" s="1"/>
  <c r="BZ157" s="1"/>
  <c r="W195"/>
  <c r="P195"/>
  <c r="N195"/>
  <c r="V195" s="1"/>
  <c r="CA159" s="1"/>
  <c r="AQ195"/>
  <c r="S195"/>
  <c r="AA195" s="1"/>
  <c r="AN195" s="1"/>
  <c r="CD159" s="1"/>
  <c r="Q195"/>
  <c r="Y195" s="1"/>
  <c r="M195"/>
  <c r="U195" s="1"/>
  <c r="BZ159" s="1"/>
  <c r="W197"/>
  <c r="P197"/>
  <c r="N197"/>
  <c r="V197" s="1"/>
  <c r="CA161" s="1"/>
  <c r="AQ197"/>
  <c r="S197"/>
  <c r="AA197" s="1"/>
  <c r="AN197" s="1"/>
  <c r="CD161" s="1"/>
  <c r="Q197"/>
  <c r="Y197" s="1"/>
  <c r="M197"/>
  <c r="U197" s="1"/>
  <c r="BZ161" s="1"/>
  <c r="W200"/>
  <c r="P200"/>
  <c r="N200"/>
  <c r="V200" s="1"/>
  <c r="CA164" s="1"/>
  <c r="AQ200"/>
  <c r="S200"/>
  <c r="AA200" s="1"/>
  <c r="AN200" s="1"/>
  <c r="CD164" s="1"/>
  <c r="Q200"/>
  <c r="Y200" s="1"/>
  <c r="M200"/>
  <c r="U200" s="1"/>
  <c r="BZ164" s="1"/>
  <c r="W202"/>
  <c r="P202"/>
  <c r="N202"/>
  <c r="V202" s="1"/>
  <c r="AQ202"/>
  <c r="S202"/>
  <c r="AA202" s="1"/>
  <c r="AN202" s="1"/>
  <c r="Q202"/>
  <c r="Y202" s="1"/>
  <c r="M202"/>
  <c r="U202" s="1"/>
  <c r="W204"/>
  <c r="P204"/>
  <c r="N204"/>
  <c r="V204" s="1"/>
  <c r="CA125" s="1"/>
  <c r="AQ204"/>
  <c r="S204"/>
  <c r="AA204" s="1"/>
  <c r="AN204" s="1"/>
  <c r="CD125" s="1"/>
  <c r="Q204"/>
  <c r="Y204" s="1"/>
  <c r="M204"/>
  <c r="U204" s="1"/>
  <c r="BZ125" s="1"/>
  <c r="AQ205"/>
  <c r="W205"/>
  <c r="P205"/>
  <c r="N205"/>
  <c r="V205" s="1"/>
  <c r="CA126" s="1"/>
  <c r="S205"/>
  <c r="AA205" s="1"/>
  <c r="AN205" s="1"/>
  <c r="CD126" s="1"/>
  <c r="Q205"/>
  <c r="Y205" s="1"/>
  <c r="M205"/>
  <c r="U205" s="1"/>
  <c r="BZ126" s="1"/>
  <c r="O97"/>
  <c r="O99"/>
  <c r="O101"/>
  <c r="O103"/>
  <c r="O105"/>
  <c r="P106"/>
  <c r="O107"/>
  <c r="P108"/>
  <c r="O109"/>
  <c r="P110"/>
  <c r="O111"/>
  <c r="P112"/>
  <c r="O113"/>
  <c r="P114"/>
  <c r="O115"/>
  <c r="P116"/>
  <c r="O117"/>
  <c r="P118"/>
  <c r="O119"/>
  <c r="P120"/>
  <c r="O121"/>
  <c r="P122"/>
  <c r="O123"/>
  <c r="P124"/>
  <c r="P125"/>
  <c r="P126"/>
  <c r="P127"/>
  <c r="P128"/>
  <c r="P129"/>
  <c r="P130"/>
  <c r="P131"/>
  <c r="P132"/>
  <c r="P133"/>
  <c r="P134"/>
  <c r="P135"/>
  <c r="P136"/>
  <c r="P137"/>
  <c r="P138"/>
  <c r="P139"/>
  <c r="P140"/>
  <c r="P141"/>
  <c r="P142"/>
  <c r="P143"/>
  <c r="P144"/>
  <c r="P145"/>
  <c r="P146"/>
  <c r="BY146"/>
  <c r="O147"/>
  <c r="P148"/>
  <c r="BY148"/>
  <c r="O149"/>
  <c r="P150"/>
  <c r="BY150"/>
  <c r="O151"/>
  <c r="P152"/>
  <c r="BY152"/>
  <c r="O153"/>
  <c r="P154"/>
  <c r="BY154"/>
  <c r="O155"/>
  <c r="P156"/>
  <c r="O157"/>
  <c r="P158"/>
  <c r="O159"/>
  <c r="P160"/>
  <c r="O161"/>
  <c r="P162"/>
  <c r="P163"/>
  <c r="P164"/>
  <c r="P165"/>
  <c r="P166"/>
  <c r="P167"/>
  <c r="P168"/>
  <c r="P169"/>
  <c r="P170"/>
  <c r="P171"/>
  <c r="P172"/>
  <c r="P173"/>
  <c r="AQ212"/>
  <c r="S212"/>
  <c r="AA212" s="1"/>
  <c r="AN212" s="1"/>
  <c r="CD188" s="1"/>
  <c r="Q212"/>
  <c r="Y212" s="1"/>
  <c r="M212"/>
  <c r="U212" s="1"/>
  <c r="BZ188" s="1"/>
  <c r="W212"/>
  <c r="P212"/>
  <c r="N212"/>
  <c r="V212" s="1"/>
  <c r="CA188" s="1"/>
  <c r="AQ214"/>
  <c r="S214"/>
  <c r="AA214" s="1"/>
  <c r="AN214" s="1"/>
  <c r="CD166" s="1"/>
  <c r="Q214"/>
  <c r="Y214" s="1"/>
  <c r="M214"/>
  <c r="U214" s="1"/>
  <c r="BZ166" s="1"/>
  <c r="W214"/>
  <c r="P214"/>
  <c r="N214"/>
  <c r="V214" s="1"/>
  <c r="CA166" s="1"/>
  <c r="AQ206"/>
  <c r="S206"/>
  <c r="AA206" s="1"/>
  <c r="AN206" s="1"/>
  <c r="CD127" s="1"/>
  <c r="Q206"/>
  <c r="Y206" s="1"/>
  <c r="M206"/>
  <c r="U206" s="1"/>
  <c r="BZ127" s="1"/>
  <c r="AQ207"/>
  <c r="S207"/>
  <c r="AA207" s="1"/>
  <c r="AN207" s="1"/>
  <c r="CD128" s="1"/>
  <c r="Q207"/>
  <c r="Y207" s="1"/>
  <c r="M207"/>
  <c r="U207" s="1"/>
  <c r="BZ128" s="1"/>
  <c r="AQ208"/>
  <c r="S208"/>
  <c r="AA208" s="1"/>
  <c r="AN208" s="1"/>
  <c r="CD129" s="1"/>
  <c r="Q208"/>
  <c r="Y208" s="1"/>
  <c r="M208"/>
  <c r="U208" s="1"/>
  <c r="BZ129" s="1"/>
  <c r="AQ209"/>
  <c r="S209"/>
  <c r="AA209" s="1"/>
  <c r="AN209" s="1"/>
  <c r="CD130" s="1"/>
  <c r="Q209"/>
  <c r="Y209" s="1"/>
  <c r="M209"/>
  <c r="U209" s="1"/>
  <c r="BZ130" s="1"/>
  <c r="AQ210"/>
  <c r="S210"/>
  <c r="AA210" s="1"/>
  <c r="AN210" s="1"/>
  <c r="CD131" s="1"/>
  <c r="Q210"/>
  <c r="Y210" s="1"/>
  <c r="M210"/>
  <c r="U210" s="1"/>
  <c r="BZ131" s="1"/>
  <c r="AQ211"/>
  <c r="S211"/>
  <c r="AA211" s="1"/>
  <c r="AN211" s="1"/>
  <c r="Q211"/>
  <c r="Y211" s="1"/>
  <c r="M211"/>
  <c r="U211" s="1"/>
  <c r="W211"/>
  <c r="P211"/>
  <c r="N211"/>
  <c r="V211" s="1"/>
  <c r="AQ213"/>
  <c r="S213"/>
  <c r="AA213" s="1"/>
  <c r="AN213" s="1"/>
  <c r="CD165" s="1"/>
  <c r="Q213"/>
  <c r="Y213" s="1"/>
  <c r="M213"/>
  <c r="U213" s="1"/>
  <c r="BZ165" s="1"/>
  <c r="W213"/>
  <c r="P213"/>
  <c r="N213"/>
  <c r="V213" s="1"/>
  <c r="CA165" s="1"/>
  <c r="W215"/>
  <c r="P215"/>
  <c r="S215"/>
  <c r="AA215" s="1"/>
  <c r="AN215" s="1"/>
  <c r="CD167" s="1"/>
  <c r="M215"/>
  <c r="U215" s="1"/>
  <c r="BZ167" s="1"/>
  <c r="AQ215"/>
  <c r="Q215"/>
  <c r="Y215" s="1"/>
  <c r="N215"/>
  <c r="V215" s="1"/>
  <c r="CA167" s="1"/>
  <c r="X220"/>
  <c r="R220"/>
  <c r="Z220" s="1"/>
  <c r="X230"/>
  <c r="R230"/>
  <c r="Z230" s="1"/>
  <c r="X232"/>
  <c r="R232"/>
  <c r="Z232" s="1"/>
  <c r="X234"/>
  <c r="R234"/>
  <c r="Z234" s="1"/>
  <c r="X236"/>
  <c r="R236"/>
  <c r="Z236" s="1"/>
  <c r="X238"/>
  <c r="R238"/>
  <c r="Z238" s="1"/>
  <c r="X248"/>
  <c r="R248"/>
  <c r="Z248" s="1"/>
  <c r="X254"/>
  <c r="R254"/>
  <c r="Z254" s="1"/>
  <c r="X258"/>
  <c r="R258"/>
  <c r="Z258" s="1"/>
  <c r="N206"/>
  <c r="V206" s="1"/>
  <c r="CA127" s="1"/>
  <c r="W206"/>
  <c r="N207"/>
  <c r="V207" s="1"/>
  <c r="CA128" s="1"/>
  <c r="W207"/>
  <c r="N208"/>
  <c r="V208" s="1"/>
  <c r="CA129" s="1"/>
  <c r="W208"/>
  <c r="N209"/>
  <c r="V209" s="1"/>
  <c r="CA130" s="1"/>
  <c r="W209"/>
  <c r="N210"/>
  <c r="V210" s="1"/>
  <c r="CA131" s="1"/>
  <c r="W210"/>
  <c r="O217"/>
  <c r="O219"/>
  <c r="O221"/>
  <c r="O223"/>
  <c r="O225"/>
  <c r="O227"/>
  <c r="O229"/>
  <c r="O231"/>
  <c r="O233"/>
  <c r="O235"/>
  <c r="O237"/>
  <c r="O239"/>
  <c r="O241"/>
  <c r="O243"/>
  <c r="O245"/>
  <c r="O247"/>
  <c r="O249"/>
  <c r="O251"/>
  <c r="O253"/>
  <c r="O255"/>
  <c r="O257"/>
  <c r="O259"/>
  <c r="AQ216"/>
  <c r="S216"/>
  <c r="AA216" s="1"/>
  <c r="AN216" s="1"/>
  <c r="CD168" s="1"/>
  <c r="Q216"/>
  <c r="Y216" s="1"/>
  <c r="M216"/>
  <c r="U216" s="1"/>
  <c r="BZ168" s="1"/>
  <c r="AQ218"/>
  <c r="S218"/>
  <c r="AA218" s="1"/>
  <c r="AN218" s="1"/>
  <c r="CD170" s="1"/>
  <c r="Q218"/>
  <c r="Y218" s="1"/>
  <c r="M218"/>
  <c r="U218" s="1"/>
  <c r="BZ170" s="1"/>
  <c r="AQ220"/>
  <c r="S220"/>
  <c r="AA220" s="1"/>
  <c r="AN220" s="1"/>
  <c r="Q220"/>
  <c r="Y220" s="1"/>
  <c r="M220"/>
  <c r="U220" s="1"/>
  <c r="AQ222"/>
  <c r="S222"/>
  <c r="AA222" s="1"/>
  <c r="AN222" s="1"/>
  <c r="CD132" s="1"/>
  <c r="Q222"/>
  <c r="Y222" s="1"/>
  <c r="M222"/>
  <c r="U222" s="1"/>
  <c r="BZ132" s="1"/>
  <c r="AQ224"/>
  <c r="S224"/>
  <c r="AA224" s="1"/>
  <c r="AN224" s="1"/>
  <c r="CD134" s="1"/>
  <c r="Q224"/>
  <c r="Y224" s="1"/>
  <c r="M224"/>
  <c r="U224" s="1"/>
  <c r="BZ134" s="1"/>
  <c r="AQ226"/>
  <c r="S226"/>
  <c r="AA226" s="1"/>
  <c r="AN226" s="1"/>
  <c r="CD136" s="1"/>
  <c r="Q226"/>
  <c r="Y226" s="1"/>
  <c r="M226"/>
  <c r="U226" s="1"/>
  <c r="BZ136" s="1"/>
  <c r="AQ228"/>
  <c r="S228"/>
  <c r="AA228" s="1"/>
  <c r="AN228" s="1"/>
  <c r="CD138" s="1"/>
  <c r="Q228"/>
  <c r="Y228" s="1"/>
  <c r="M228"/>
  <c r="U228" s="1"/>
  <c r="BZ138" s="1"/>
  <c r="AQ230"/>
  <c r="S230"/>
  <c r="AA230" s="1"/>
  <c r="AN230" s="1"/>
  <c r="Q230"/>
  <c r="Y230" s="1"/>
  <c r="M230"/>
  <c r="U230" s="1"/>
  <c r="AQ232"/>
  <c r="S232"/>
  <c r="AA232" s="1"/>
  <c r="AN232" s="1"/>
  <c r="Q232"/>
  <c r="Y232" s="1"/>
  <c r="M232"/>
  <c r="U232" s="1"/>
  <c r="AQ234"/>
  <c r="S234"/>
  <c r="AA234" s="1"/>
  <c r="AN234" s="1"/>
  <c r="Q234"/>
  <c r="Y234" s="1"/>
  <c r="M234"/>
  <c r="U234" s="1"/>
  <c r="AQ236"/>
  <c r="S236"/>
  <c r="AA236" s="1"/>
  <c r="AN236" s="1"/>
  <c r="Q236"/>
  <c r="Y236" s="1"/>
  <c r="M236"/>
  <c r="U236" s="1"/>
  <c r="AQ238"/>
  <c r="S238"/>
  <c r="AA238" s="1"/>
  <c r="AN238" s="1"/>
  <c r="Q238"/>
  <c r="Y238" s="1"/>
  <c r="M238"/>
  <c r="U238" s="1"/>
  <c r="AQ240"/>
  <c r="S240"/>
  <c r="AA240" s="1"/>
  <c r="AN240" s="1"/>
  <c r="CD172" s="1"/>
  <c r="Q240"/>
  <c r="Y240" s="1"/>
  <c r="M240"/>
  <c r="U240" s="1"/>
  <c r="BZ172" s="1"/>
  <c r="AQ242"/>
  <c r="S242"/>
  <c r="AA242" s="1"/>
  <c r="AN242" s="1"/>
  <c r="CD174" s="1"/>
  <c r="Q242"/>
  <c r="Y242" s="1"/>
  <c r="M242"/>
  <c r="U242" s="1"/>
  <c r="BZ174" s="1"/>
  <c r="AQ244"/>
  <c r="S244"/>
  <c r="AA244" s="1"/>
  <c r="AN244" s="1"/>
  <c r="CD189" s="1"/>
  <c r="Q244"/>
  <c r="Y244" s="1"/>
  <c r="M244"/>
  <c r="U244" s="1"/>
  <c r="BZ189" s="1"/>
  <c r="AQ246"/>
  <c r="S246"/>
  <c r="AA246" s="1"/>
  <c r="AN246" s="1"/>
  <c r="CD177" s="1"/>
  <c r="Q246"/>
  <c r="Y246" s="1"/>
  <c r="M246"/>
  <c r="U246" s="1"/>
  <c r="BZ177" s="1"/>
  <c r="AQ248"/>
  <c r="S248"/>
  <c r="AA248" s="1"/>
  <c r="AN248" s="1"/>
  <c r="Q248"/>
  <c r="Y248" s="1"/>
  <c r="M248"/>
  <c r="U248" s="1"/>
  <c r="AQ250"/>
  <c r="S250"/>
  <c r="AA250" s="1"/>
  <c r="AN250" s="1"/>
  <c r="CD139" s="1"/>
  <c r="Q250"/>
  <c r="Y250" s="1"/>
  <c r="M250"/>
  <c r="U250" s="1"/>
  <c r="BZ139" s="1"/>
  <c r="AQ252"/>
  <c r="S252"/>
  <c r="AA252" s="1"/>
  <c r="AN252" s="1"/>
  <c r="CD141" s="1"/>
  <c r="Q252"/>
  <c r="Y252" s="1"/>
  <c r="M252"/>
  <c r="U252" s="1"/>
  <c r="BZ141" s="1"/>
  <c r="AQ254"/>
  <c r="S254"/>
  <c r="AA254" s="1"/>
  <c r="AN254" s="1"/>
  <c r="Q254"/>
  <c r="Y254" s="1"/>
  <c r="M254"/>
  <c r="U254" s="1"/>
  <c r="AQ256"/>
  <c r="S256"/>
  <c r="AA256" s="1"/>
  <c r="AN256" s="1"/>
  <c r="CD144" s="1"/>
  <c r="Q256"/>
  <c r="Y256" s="1"/>
  <c r="M256"/>
  <c r="U256" s="1"/>
  <c r="BZ144" s="1"/>
  <c r="AQ258"/>
  <c r="S258"/>
  <c r="AA258" s="1"/>
  <c r="AN258" s="1"/>
  <c r="Q258"/>
  <c r="Y258" s="1"/>
  <c r="M258"/>
  <c r="U258" s="1"/>
  <c r="W260"/>
  <c r="P260"/>
  <c r="N260"/>
  <c r="V260" s="1"/>
  <c r="CA179" s="1"/>
  <c r="AQ260"/>
  <c r="S260"/>
  <c r="AA260" s="1"/>
  <c r="AN260" s="1"/>
  <c r="CD179" s="1"/>
  <c r="Q260"/>
  <c r="Y260" s="1"/>
  <c r="M260"/>
  <c r="U260" s="1"/>
  <c r="BZ179" s="1"/>
  <c r="W261"/>
  <c r="P261"/>
  <c r="N261"/>
  <c r="V261" s="1"/>
  <c r="CA180" s="1"/>
  <c r="AQ261"/>
  <c r="S261"/>
  <c r="AA261" s="1"/>
  <c r="AN261" s="1"/>
  <c r="CD180" s="1"/>
  <c r="Q261"/>
  <c r="Y261" s="1"/>
  <c r="M261"/>
  <c r="U261" s="1"/>
  <c r="BZ180" s="1"/>
  <c r="W262"/>
  <c r="P262"/>
  <c r="N262"/>
  <c r="V262" s="1"/>
  <c r="CA190" s="1"/>
  <c r="AQ262"/>
  <c r="S262"/>
  <c r="AA262" s="1"/>
  <c r="AN262" s="1"/>
  <c r="CD190" s="1"/>
  <c r="Q262"/>
  <c r="Y262" s="1"/>
  <c r="M262"/>
  <c r="U262" s="1"/>
  <c r="BZ190" s="1"/>
  <c r="W263"/>
  <c r="P263"/>
  <c r="N263"/>
  <c r="V263" s="1"/>
  <c r="CA191" s="1"/>
  <c r="AQ263"/>
  <c r="S263"/>
  <c r="AA263" s="1"/>
  <c r="AN263" s="1"/>
  <c r="CD191" s="1"/>
  <c r="Q263"/>
  <c r="Y263" s="1"/>
  <c r="M263"/>
  <c r="U263" s="1"/>
  <c r="BZ191" s="1"/>
  <c r="W264"/>
  <c r="P264"/>
  <c r="N264"/>
  <c r="V264" s="1"/>
  <c r="CA181" s="1"/>
  <c r="AQ264"/>
  <c r="S264"/>
  <c r="AA264" s="1"/>
  <c r="AN264" s="1"/>
  <c r="CD181" s="1"/>
  <c r="Q264"/>
  <c r="Y264" s="1"/>
  <c r="M264"/>
  <c r="U264" s="1"/>
  <c r="BZ181" s="1"/>
  <c r="W265"/>
  <c r="P265"/>
  <c r="N265"/>
  <c r="V265" s="1"/>
  <c r="CA182" s="1"/>
  <c r="AQ265"/>
  <c r="S265"/>
  <c r="AA265" s="1"/>
  <c r="AN265" s="1"/>
  <c r="CD182" s="1"/>
  <c r="Q265"/>
  <c r="Y265" s="1"/>
  <c r="M265"/>
  <c r="U265" s="1"/>
  <c r="BZ182" s="1"/>
  <c r="W266"/>
  <c r="P266"/>
  <c r="N266"/>
  <c r="V266" s="1"/>
  <c r="AQ266"/>
  <c r="S266"/>
  <c r="AA266" s="1"/>
  <c r="AN266" s="1"/>
  <c r="Q266"/>
  <c r="Y266" s="1"/>
  <c r="M266"/>
  <c r="U266" s="1"/>
  <c r="W267"/>
  <c r="P267"/>
  <c r="N267"/>
  <c r="V267" s="1"/>
  <c r="CA193" s="1"/>
  <c r="AQ267"/>
  <c r="S267"/>
  <c r="AA267" s="1"/>
  <c r="AN267" s="1"/>
  <c r="CD193" s="1"/>
  <c r="Q267"/>
  <c r="Y267" s="1"/>
  <c r="M267"/>
  <c r="U267" s="1"/>
  <c r="BZ193" s="1"/>
  <c r="W268"/>
  <c r="P268"/>
  <c r="N268"/>
  <c r="V268" s="1"/>
  <c r="CA194" s="1"/>
  <c r="AQ268"/>
  <c r="S268"/>
  <c r="AA268" s="1"/>
  <c r="AN268" s="1"/>
  <c r="CD194" s="1"/>
  <c r="Q268"/>
  <c r="Y268" s="1"/>
  <c r="M268"/>
  <c r="U268" s="1"/>
  <c r="BZ194" s="1"/>
  <c r="W269"/>
  <c r="P269"/>
  <c r="N269"/>
  <c r="V269" s="1"/>
  <c r="CA195" s="1"/>
  <c r="AQ269"/>
  <c r="S269"/>
  <c r="AA269" s="1"/>
  <c r="AN269" s="1"/>
  <c r="CD195" s="1"/>
  <c r="Q269"/>
  <c r="Y269" s="1"/>
  <c r="M269"/>
  <c r="U269" s="1"/>
  <c r="BZ195" s="1"/>
  <c r="W270"/>
  <c r="P270"/>
  <c r="N270"/>
  <c r="V270" s="1"/>
  <c r="CA206" s="1"/>
  <c r="AQ270"/>
  <c r="S270"/>
  <c r="AA270" s="1"/>
  <c r="AN270" s="1"/>
  <c r="CD206" s="1"/>
  <c r="Q270"/>
  <c r="Y270" s="1"/>
  <c r="M270"/>
  <c r="U270" s="1"/>
  <c r="BZ206" s="1"/>
  <c r="W271"/>
  <c r="P271"/>
  <c r="N271"/>
  <c r="V271" s="1"/>
  <c r="CA207" s="1"/>
  <c r="AQ271"/>
  <c r="S271"/>
  <c r="AA271" s="1"/>
  <c r="AN271" s="1"/>
  <c r="CD207" s="1"/>
  <c r="Q271"/>
  <c r="Y271" s="1"/>
  <c r="M271"/>
  <c r="U271" s="1"/>
  <c r="BZ207" s="1"/>
  <c r="W272"/>
  <c r="P272"/>
  <c r="N272"/>
  <c r="V272" s="1"/>
  <c r="CA196" s="1"/>
  <c r="AQ272"/>
  <c r="S272"/>
  <c r="AA272" s="1"/>
  <c r="AN272" s="1"/>
  <c r="CD196" s="1"/>
  <c r="Q272"/>
  <c r="Y272" s="1"/>
  <c r="M272"/>
  <c r="U272" s="1"/>
  <c r="BZ196" s="1"/>
  <c r="W273"/>
  <c r="P273"/>
  <c r="N273"/>
  <c r="V273" s="1"/>
  <c r="CA197" s="1"/>
  <c r="AQ273"/>
  <c r="S273"/>
  <c r="AA273" s="1"/>
  <c r="AN273" s="1"/>
  <c r="CD197" s="1"/>
  <c r="Q273"/>
  <c r="Y273" s="1"/>
  <c r="M273"/>
  <c r="U273" s="1"/>
  <c r="BZ197" s="1"/>
  <c r="W274"/>
  <c r="P274"/>
  <c r="N274"/>
  <c r="V274" s="1"/>
  <c r="CA208" s="1"/>
  <c r="AQ274"/>
  <c r="S274"/>
  <c r="AA274" s="1"/>
  <c r="AN274" s="1"/>
  <c r="CD208" s="1"/>
  <c r="Q274"/>
  <c r="Y274" s="1"/>
  <c r="M274"/>
  <c r="U274" s="1"/>
  <c r="BZ208" s="1"/>
  <c r="W275"/>
  <c r="P275"/>
  <c r="N275"/>
  <c r="V275" s="1"/>
  <c r="AQ275"/>
  <c r="S275"/>
  <c r="AA275" s="1"/>
  <c r="AN275" s="1"/>
  <c r="Q275"/>
  <c r="Y275" s="1"/>
  <c r="M275"/>
  <c r="U275" s="1"/>
  <c r="W276"/>
  <c r="P276"/>
  <c r="N276"/>
  <c r="V276" s="1"/>
  <c r="AQ276"/>
  <c r="S276"/>
  <c r="AA276" s="1"/>
  <c r="AN276" s="1"/>
  <c r="Q276"/>
  <c r="Y276" s="1"/>
  <c r="M276"/>
  <c r="U276" s="1"/>
  <c r="W277"/>
  <c r="P277"/>
  <c r="N277"/>
  <c r="V277" s="1"/>
  <c r="AQ277"/>
  <c r="S277"/>
  <c r="AA277" s="1"/>
  <c r="AN277" s="1"/>
  <c r="Q277"/>
  <c r="Y277" s="1"/>
  <c r="M277"/>
  <c r="U277" s="1"/>
  <c r="W278"/>
  <c r="P278"/>
  <c r="N278"/>
  <c r="V278" s="1"/>
  <c r="AQ278"/>
  <c r="S278"/>
  <c r="AA278" s="1"/>
  <c r="AN278" s="1"/>
  <c r="Q278"/>
  <c r="Y278" s="1"/>
  <c r="M278"/>
  <c r="U278" s="1"/>
  <c r="W279"/>
  <c r="P279"/>
  <c r="N279"/>
  <c r="V279" s="1"/>
  <c r="AQ279"/>
  <c r="S279"/>
  <c r="AA279" s="1"/>
  <c r="AN279" s="1"/>
  <c r="Q279"/>
  <c r="Y279" s="1"/>
  <c r="M279"/>
  <c r="U279" s="1"/>
  <c r="W280"/>
  <c r="P280"/>
  <c r="N280"/>
  <c r="V280" s="1"/>
  <c r="AQ280"/>
  <c r="S280"/>
  <c r="AA280" s="1"/>
  <c r="AN280" s="1"/>
  <c r="Q280"/>
  <c r="Y280" s="1"/>
  <c r="M280"/>
  <c r="U280" s="1"/>
  <c r="AQ281"/>
  <c r="S281"/>
  <c r="AA281" s="1"/>
  <c r="AN281" s="1"/>
  <c r="W281"/>
  <c r="P281"/>
  <c r="N281"/>
  <c r="V281" s="1"/>
  <c r="Q281"/>
  <c r="Y281" s="1"/>
  <c r="M281"/>
  <c r="U281" s="1"/>
  <c r="X283"/>
  <c r="R283"/>
  <c r="Z283" s="1"/>
  <c r="N216"/>
  <c r="V216" s="1"/>
  <c r="CA168" s="1"/>
  <c r="W216"/>
  <c r="N218"/>
  <c r="V218" s="1"/>
  <c r="CA170" s="1"/>
  <c r="W218"/>
  <c r="N220"/>
  <c r="V220" s="1"/>
  <c r="W220"/>
  <c r="N222"/>
  <c r="V222" s="1"/>
  <c r="CA132" s="1"/>
  <c r="W222"/>
  <c r="N224"/>
  <c r="V224" s="1"/>
  <c r="CA134" s="1"/>
  <c r="W224"/>
  <c r="N226"/>
  <c r="V226" s="1"/>
  <c r="CA136" s="1"/>
  <c r="W226"/>
  <c r="N228"/>
  <c r="V228" s="1"/>
  <c r="CA138" s="1"/>
  <c r="W228"/>
  <c r="N230"/>
  <c r="V230" s="1"/>
  <c r="W230"/>
  <c r="N232"/>
  <c r="V232" s="1"/>
  <c r="W232"/>
  <c r="N234"/>
  <c r="V234" s="1"/>
  <c r="W234"/>
  <c r="N236"/>
  <c r="V236" s="1"/>
  <c r="W236"/>
  <c r="N238"/>
  <c r="V238" s="1"/>
  <c r="W238"/>
  <c r="N240"/>
  <c r="V240" s="1"/>
  <c r="CA172" s="1"/>
  <c r="W240"/>
  <c r="N242"/>
  <c r="V242" s="1"/>
  <c r="CA174" s="1"/>
  <c r="W242"/>
  <c r="N244"/>
  <c r="V244" s="1"/>
  <c r="CA189" s="1"/>
  <c r="W244"/>
  <c r="N246"/>
  <c r="V246" s="1"/>
  <c r="CA177" s="1"/>
  <c r="W246"/>
  <c r="N248"/>
  <c r="V248" s="1"/>
  <c r="W248"/>
  <c r="N250"/>
  <c r="V250" s="1"/>
  <c r="CA139" s="1"/>
  <c r="W250"/>
  <c r="N252"/>
  <c r="V252" s="1"/>
  <c r="CA141" s="1"/>
  <c r="W252"/>
  <c r="N254"/>
  <c r="V254" s="1"/>
  <c r="W254"/>
  <c r="N256"/>
  <c r="V256" s="1"/>
  <c r="CA144" s="1"/>
  <c r="W256"/>
  <c r="N258"/>
  <c r="V258" s="1"/>
  <c r="W258"/>
  <c r="X289"/>
  <c r="R289"/>
  <c r="Z289" s="1"/>
  <c r="X291"/>
  <c r="R291"/>
  <c r="Z291" s="1"/>
  <c r="X293"/>
  <c r="R293"/>
  <c r="Z293" s="1"/>
  <c r="X295"/>
  <c r="R295"/>
  <c r="Z295" s="1"/>
  <c r="X297"/>
  <c r="R297"/>
  <c r="Z297" s="1"/>
  <c r="X299"/>
  <c r="R299"/>
  <c r="Z299" s="1"/>
  <c r="X301"/>
  <c r="R301"/>
  <c r="Z301" s="1"/>
  <c r="X303"/>
  <c r="R303"/>
  <c r="Z303" s="1"/>
  <c r="X305"/>
  <c r="R305"/>
  <c r="Z305" s="1"/>
  <c r="X307"/>
  <c r="R307"/>
  <c r="Z307" s="1"/>
  <c r="O282"/>
  <c r="O284"/>
  <c r="AQ283"/>
  <c r="S283"/>
  <c r="AA283" s="1"/>
  <c r="AN283" s="1"/>
  <c r="Q283"/>
  <c r="Y283" s="1"/>
  <c r="M283"/>
  <c r="U283" s="1"/>
  <c r="AQ285"/>
  <c r="S285"/>
  <c r="AA285" s="1"/>
  <c r="AN285" s="1"/>
  <c r="CD199" s="1"/>
  <c r="Q285"/>
  <c r="Y285" s="1"/>
  <c r="M285"/>
  <c r="U285" s="1"/>
  <c r="BZ199" s="1"/>
  <c r="W285"/>
  <c r="P285"/>
  <c r="N285"/>
  <c r="V285" s="1"/>
  <c r="CA199" s="1"/>
  <c r="AQ286"/>
  <c r="S286"/>
  <c r="AA286" s="1"/>
  <c r="AN286" s="1"/>
  <c r="CD200" s="1"/>
  <c r="Q286"/>
  <c r="Y286" s="1"/>
  <c r="M286"/>
  <c r="U286" s="1"/>
  <c r="BZ200" s="1"/>
  <c r="W286"/>
  <c r="P286"/>
  <c r="N286"/>
  <c r="V286" s="1"/>
  <c r="CA200" s="1"/>
  <c r="AQ287"/>
  <c r="S287"/>
  <c r="AA287" s="1"/>
  <c r="AN287" s="1"/>
  <c r="CD201" s="1"/>
  <c r="Q287"/>
  <c r="Y287" s="1"/>
  <c r="M287"/>
  <c r="U287" s="1"/>
  <c r="BZ201" s="1"/>
  <c r="W287"/>
  <c r="P287"/>
  <c r="N287"/>
  <c r="V287" s="1"/>
  <c r="CA201" s="1"/>
  <c r="AQ288"/>
  <c r="S288"/>
  <c r="AA288" s="1"/>
  <c r="AN288" s="1"/>
  <c r="CD202" s="1"/>
  <c r="Q288"/>
  <c r="Y288" s="1"/>
  <c r="M288"/>
  <c r="U288" s="1"/>
  <c r="BZ202" s="1"/>
  <c r="W288"/>
  <c r="P288"/>
  <c r="N288"/>
  <c r="V288" s="1"/>
  <c r="CA202" s="1"/>
  <c r="N283"/>
  <c r="V283" s="1"/>
  <c r="W283"/>
  <c r="W308"/>
  <c r="P308"/>
  <c r="N308"/>
  <c r="V308" s="1"/>
  <c r="AQ308"/>
  <c r="S308"/>
  <c r="AA308" s="1"/>
  <c r="AN308" s="1"/>
  <c r="Q308"/>
  <c r="Y308" s="1"/>
  <c r="M308"/>
  <c r="U308" s="1"/>
  <c r="W309"/>
  <c r="P309"/>
  <c r="N309"/>
  <c r="V309" s="1"/>
  <c r="AQ309"/>
  <c r="S309"/>
  <c r="AA309" s="1"/>
  <c r="AN309" s="1"/>
  <c r="Q309"/>
  <c r="Y309" s="1"/>
  <c r="M309"/>
  <c r="U309" s="1"/>
  <c r="W310"/>
  <c r="P310"/>
  <c r="N310"/>
  <c r="V310" s="1"/>
  <c r="AQ310"/>
  <c r="S310"/>
  <c r="AA310" s="1"/>
  <c r="AN310" s="1"/>
  <c r="Q310"/>
  <c r="Y310" s="1"/>
  <c r="M310"/>
  <c r="U310" s="1"/>
  <c r="W311"/>
  <c r="P311"/>
  <c r="N311"/>
  <c r="V311" s="1"/>
  <c r="AQ311"/>
  <c r="S311"/>
  <c r="AA311" s="1"/>
  <c r="AN311" s="1"/>
  <c r="Q311"/>
  <c r="Y311" s="1"/>
  <c r="M311"/>
  <c r="U311" s="1"/>
  <c r="W312"/>
  <c r="P312"/>
  <c r="N312"/>
  <c r="V312" s="1"/>
  <c r="AQ312"/>
  <c r="S312"/>
  <c r="AA312" s="1"/>
  <c r="AN312" s="1"/>
  <c r="Q312"/>
  <c r="Y312" s="1"/>
  <c r="M312"/>
  <c r="U312" s="1"/>
  <c r="W313"/>
  <c r="P313"/>
  <c r="N313"/>
  <c r="V313" s="1"/>
  <c r="CA209" s="1"/>
  <c r="AQ313"/>
  <c r="S313"/>
  <c r="AA313" s="1"/>
  <c r="AN313" s="1"/>
  <c r="CD209" s="1"/>
  <c r="Q313"/>
  <c r="Y313" s="1"/>
  <c r="M313"/>
  <c r="U313" s="1"/>
  <c r="BZ209" s="1"/>
  <c r="W314"/>
  <c r="P314"/>
  <c r="N314"/>
  <c r="V314" s="1"/>
  <c r="CA210" s="1"/>
  <c r="AQ314"/>
  <c r="S314"/>
  <c r="AA314" s="1"/>
  <c r="AN314" s="1"/>
  <c r="CD210" s="1"/>
  <c r="Q314"/>
  <c r="Y314" s="1"/>
  <c r="M314"/>
  <c r="U314" s="1"/>
  <c r="BZ210" s="1"/>
  <c r="W315"/>
  <c r="P315"/>
  <c r="N315"/>
  <c r="V315" s="1"/>
  <c r="CA211" s="1"/>
  <c r="AQ315"/>
  <c r="S315"/>
  <c r="AA315" s="1"/>
  <c r="AN315" s="1"/>
  <c r="CD211" s="1"/>
  <c r="Q315"/>
  <c r="Y315" s="1"/>
  <c r="M315"/>
  <c r="U315" s="1"/>
  <c r="BZ211" s="1"/>
  <c r="W317"/>
  <c r="P317"/>
  <c r="N317"/>
  <c r="V317" s="1"/>
  <c r="CA213" s="1"/>
  <c r="AQ317"/>
  <c r="S317"/>
  <c r="AA317" s="1"/>
  <c r="AN317" s="1"/>
  <c r="CD213" s="1"/>
  <c r="Q317"/>
  <c r="Y317" s="1"/>
  <c r="M317"/>
  <c r="U317" s="1"/>
  <c r="BZ213" s="1"/>
  <c r="O290"/>
  <c r="O292"/>
  <c r="O294"/>
  <c r="O296"/>
  <c r="O298"/>
  <c r="O300"/>
  <c r="O302"/>
  <c r="O304"/>
  <c r="O306"/>
  <c r="AQ289"/>
  <c r="S289"/>
  <c r="AA289" s="1"/>
  <c r="AN289" s="1"/>
  <c r="CD203" s="1"/>
  <c r="Q289"/>
  <c r="Y289" s="1"/>
  <c r="M289"/>
  <c r="U289" s="1"/>
  <c r="BZ203" s="1"/>
  <c r="AQ291"/>
  <c r="S291"/>
  <c r="AA291" s="1"/>
  <c r="AN291" s="1"/>
  <c r="CD205" s="1"/>
  <c r="Q291"/>
  <c r="Y291" s="1"/>
  <c r="M291"/>
  <c r="U291" s="1"/>
  <c r="BZ205" s="1"/>
  <c r="AQ293"/>
  <c r="S293"/>
  <c r="AA293" s="1"/>
  <c r="AN293" s="1"/>
  <c r="Q293"/>
  <c r="Y293" s="1"/>
  <c r="M293"/>
  <c r="U293" s="1"/>
  <c r="AQ295"/>
  <c r="S295"/>
  <c r="AA295" s="1"/>
  <c r="AN295" s="1"/>
  <c r="Q295"/>
  <c r="Y295" s="1"/>
  <c r="M295"/>
  <c r="U295" s="1"/>
  <c r="AQ297"/>
  <c r="S297"/>
  <c r="AA297" s="1"/>
  <c r="AN297" s="1"/>
  <c r="Q297"/>
  <c r="Y297" s="1"/>
  <c r="M297"/>
  <c r="U297" s="1"/>
  <c r="AQ299"/>
  <c r="S299"/>
  <c r="AA299" s="1"/>
  <c r="AN299" s="1"/>
  <c r="Q299"/>
  <c r="Y299" s="1"/>
  <c r="M299"/>
  <c r="U299" s="1"/>
  <c r="AQ301"/>
  <c r="S301"/>
  <c r="AA301" s="1"/>
  <c r="AN301" s="1"/>
  <c r="Q301"/>
  <c r="Y301" s="1"/>
  <c r="M301"/>
  <c r="U301" s="1"/>
  <c r="AQ303"/>
  <c r="S303"/>
  <c r="AA303" s="1"/>
  <c r="AN303" s="1"/>
  <c r="Q303"/>
  <c r="Y303" s="1"/>
  <c r="M303"/>
  <c r="U303" s="1"/>
  <c r="AQ305"/>
  <c r="S305"/>
  <c r="AA305" s="1"/>
  <c r="AN305" s="1"/>
  <c r="Q305"/>
  <c r="Y305" s="1"/>
  <c r="M305"/>
  <c r="U305" s="1"/>
  <c r="AQ307"/>
  <c r="S307"/>
  <c r="AA307" s="1"/>
  <c r="AN307" s="1"/>
  <c r="Q307"/>
  <c r="Y307" s="1"/>
  <c r="M307"/>
  <c r="U307" s="1"/>
  <c r="W316"/>
  <c r="P316"/>
  <c r="N316"/>
  <c r="V316" s="1"/>
  <c r="CA212" s="1"/>
  <c r="AQ316"/>
  <c r="S316"/>
  <c r="AA316" s="1"/>
  <c r="AN316" s="1"/>
  <c r="CD212" s="1"/>
  <c r="Q316"/>
  <c r="Y316" s="1"/>
  <c r="M316"/>
  <c r="U316" s="1"/>
  <c r="BZ212" s="1"/>
  <c r="W318"/>
  <c r="P318"/>
  <c r="N318"/>
  <c r="V318" s="1"/>
  <c r="CA214" s="1"/>
  <c r="AQ318"/>
  <c r="S318"/>
  <c r="AA318" s="1"/>
  <c r="AN318" s="1"/>
  <c r="CD214" s="1"/>
  <c r="Q318"/>
  <c r="Y318" s="1"/>
  <c r="M318"/>
  <c r="U318" s="1"/>
  <c r="BZ214" s="1"/>
  <c r="N289"/>
  <c r="V289" s="1"/>
  <c r="CA203" s="1"/>
  <c r="W289"/>
  <c r="N291"/>
  <c r="V291" s="1"/>
  <c r="CA205" s="1"/>
  <c r="W291"/>
  <c r="N293"/>
  <c r="V293" s="1"/>
  <c r="W293"/>
  <c r="N295"/>
  <c r="V295" s="1"/>
  <c r="W295"/>
  <c r="N297"/>
  <c r="V297" s="1"/>
  <c r="W297"/>
  <c r="N299"/>
  <c r="V299" s="1"/>
  <c r="W299"/>
  <c r="N301"/>
  <c r="V301" s="1"/>
  <c r="W301"/>
  <c r="N303"/>
  <c r="V303" s="1"/>
  <c r="W303"/>
  <c r="N305"/>
  <c r="V305" s="1"/>
  <c r="W305"/>
  <c r="N307"/>
  <c r="V307" s="1"/>
  <c r="W307"/>
  <c r="BZ179" i="4"/>
  <c r="BS65"/>
  <c r="Y11"/>
  <c r="Z11" s="1"/>
  <c r="Y15"/>
  <c r="Z15" s="1"/>
  <c r="Y21"/>
  <c r="Z21" s="1"/>
  <c r="I34"/>
  <c r="O54"/>
  <c r="S54" s="1"/>
  <c r="AA54" s="1"/>
  <c r="AN54" s="1"/>
  <c r="O41"/>
  <c r="O44"/>
  <c r="P44" s="1"/>
  <c r="O45"/>
  <c r="O47"/>
  <c r="P47" s="1"/>
  <c r="O55"/>
  <c r="O57"/>
  <c r="P57" s="1"/>
  <c r="O61"/>
  <c r="O80"/>
  <c r="P80" s="1"/>
  <c r="O89"/>
  <c r="O91"/>
  <c r="P91" s="1"/>
  <c r="O92"/>
  <c r="P92" s="1"/>
  <c r="O93"/>
  <c r="P93" s="1"/>
  <c r="O94"/>
  <c r="P94" s="1"/>
  <c r="O95"/>
  <c r="P95" s="1"/>
  <c r="O98"/>
  <c r="P98" s="1"/>
  <c r="O99"/>
  <c r="P99" s="1"/>
  <c r="O101"/>
  <c r="P101" s="1"/>
  <c r="O103"/>
  <c r="O116"/>
  <c r="BS49" s="1"/>
  <c r="O118"/>
  <c r="O120"/>
  <c r="BZ96" s="1"/>
  <c r="O122"/>
  <c r="BZ98" s="1"/>
  <c r="O124"/>
  <c r="O126"/>
  <c r="BS51" s="1"/>
  <c r="O130"/>
  <c r="BZ73" s="1"/>
  <c r="O132"/>
  <c r="O134"/>
  <c r="O136"/>
  <c r="O138"/>
  <c r="O140"/>
  <c r="O141"/>
  <c r="O142"/>
  <c r="O143"/>
  <c r="BZ99" s="1"/>
  <c r="O144"/>
  <c r="BZ100" s="1"/>
  <c r="O145"/>
  <c r="BZ101" s="1"/>
  <c r="O146"/>
  <c r="BZ102" s="1"/>
  <c r="O148"/>
  <c r="BZ143" s="1"/>
  <c r="O150"/>
  <c r="BZ75" s="1"/>
  <c r="O152"/>
  <c r="BZ77" s="1"/>
  <c r="O154"/>
  <c r="BZ79" s="1"/>
  <c r="O156"/>
  <c r="O166"/>
  <c r="BZ82" s="1"/>
  <c r="O168"/>
  <c r="BZ84" s="1"/>
  <c r="O170"/>
  <c r="BZ144" s="1"/>
  <c r="O171"/>
  <c r="O172"/>
  <c r="O174"/>
  <c r="BZ105" s="1"/>
  <c r="O176"/>
  <c r="BZ107" s="1"/>
  <c r="O178"/>
  <c r="BZ109" s="1"/>
  <c r="O180"/>
  <c r="BZ40"/>
  <c r="BR40"/>
  <c r="S40"/>
  <c r="Q40"/>
  <c r="M40"/>
  <c r="BS40"/>
  <c r="W40"/>
  <c r="P40"/>
  <c r="N40"/>
  <c r="O39"/>
  <c r="O38" s="1"/>
  <c r="BS41"/>
  <c r="W41"/>
  <c r="CC41" s="1"/>
  <c r="P41"/>
  <c r="N41"/>
  <c r="V41" s="1"/>
  <c r="CB41" s="1"/>
  <c r="BZ41"/>
  <c r="BR41"/>
  <c r="S41"/>
  <c r="AA41" s="1"/>
  <c r="AN41" s="1"/>
  <c r="CE41" s="1"/>
  <c r="Q41"/>
  <c r="Y41" s="1"/>
  <c r="M41"/>
  <c r="U41" s="1"/>
  <c r="CA41" s="1"/>
  <c r="W44"/>
  <c r="CC44" s="1"/>
  <c r="N44"/>
  <c r="V44" s="1"/>
  <c r="CB44" s="1"/>
  <c r="BR44"/>
  <c r="Q44"/>
  <c r="Y44" s="1"/>
  <c r="W45"/>
  <c r="CC45" s="1"/>
  <c r="P45"/>
  <c r="N45"/>
  <c r="V45" s="1"/>
  <c r="CB45" s="1"/>
  <c r="BZ45"/>
  <c r="BR45"/>
  <c r="S45"/>
  <c r="AA45" s="1"/>
  <c r="AN45" s="1"/>
  <c r="CE45" s="1"/>
  <c r="Q45"/>
  <c r="Y45" s="1"/>
  <c r="M45"/>
  <c r="U45" s="1"/>
  <c r="CA45" s="1"/>
  <c r="W47"/>
  <c r="CC47" s="1"/>
  <c r="N47"/>
  <c r="V47" s="1"/>
  <c r="CB47" s="1"/>
  <c r="BR47"/>
  <c r="Q47"/>
  <c r="Y47" s="1"/>
  <c r="BR54"/>
  <c r="Q54"/>
  <c r="Y54" s="1"/>
  <c r="W54"/>
  <c r="N54"/>
  <c r="V54" s="1"/>
  <c r="W55"/>
  <c r="P55"/>
  <c r="N55"/>
  <c r="V55" s="1"/>
  <c r="BR55"/>
  <c r="S55"/>
  <c r="AA55" s="1"/>
  <c r="AN55" s="1"/>
  <c r="Q55"/>
  <c r="Y55" s="1"/>
  <c r="M55"/>
  <c r="U55" s="1"/>
  <c r="W57"/>
  <c r="N57"/>
  <c r="V57" s="1"/>
  <c r="S57"/>
  <c r="AA57" s="1"/>
  <c r="AN57" s="1"/>
  <c r="M57"/>
  <c r="U57" s="1"/>
  <c r="W61"/>
  <c r="CC63" s="1"/>
  <c r="P61"/>
  <c r="N61"/>
  <c r="V61" s="1"/>
  <c r="CB63" s="1"/>
  <c r="BZ63"/>
  <c r="BR61"/>
  <c r="S61"/>
  <c r="AA61" s="1"/>
  <c r="AN61" s="1"/>
  <c r="CE63" s="1"/>
  <c r="Q61"/>
  <c r="Y61" s="1"/>
  <c r="M61"/>
  <c r="U61" s="1"/>
  <c r="CA63" s="1"/>
  <c r="BR66"/>
  <c r="S66"/>
  <c r="AA66" s="1"/>
  <c r="AN66" s="1"/>
  <c r="Q66"/>
  <c r="Y66" s="1"/>
  <c r="M66"/>
  <c r="U66" s="1"/>
  <c r="W66"/>
  <c r="P66"/>
  <c r="N66"/>
  <c r="V66" s="1"/>
  <c r="BR67"/>
  <c r="S67"/>
  <c r="AA67" s="1"/>
  <c r="AN67" s="1"/>
  <c r="CE48" s="1"/>
  <c r="Q67"/>
  <c r="Y67" s="1"/>
  <c r="M67"/>
  <c r="U67" s="1"/>
  <c r="CA48" s="1"/>
  <c r="BZ48"/>
  <c r="W67"/>
  <c r="CC48" s="1"/>
  <c r="P67"/>
  <c r="N67"/>
  <c r="V67" s="1"/>
  <c r="CB48" s="1"/>
  <c r="BR70"/>
  <c r="S70"/>
  <c r="AA70" s="1"/>
  <c r="AN70" s="1"/>
  <c r="CE93" s="1"/>
  <c r="Q70"/>
  <c r="Y70" s="1"/>
  <c r="M70"/>
  <c r="U70" s="1"/>
  <c r="CA93" s="1"/>
  <c r="BS47"/>
  <c r="BZ93"/>
  <c r="W70"/>
  <c r="CC93" s="1"/>
  <c r="P70"/>
  <c r="N70"/>
  <c r="V70" s="1"/>
  <c r="CB93" s="1"/>
  <c r="BR72"/>
  <c r="S72"/>
  <c r="AA72" s="1"/>
  <c r="AN72" s="1"/>
  <c r="CE51" s="1"/>
  <c r="Q72"/>
  <c r="Y72" s="1"/>
  <c r="M72"/>
  <c r="U72" s="1"/>
  <c r="CA51" s="1"/>
  <c r="W72"/>
  <c r="CC51" s="1"/>
  <c r="P72"/>
  <c r="N72"/>
  <c r="V72" s="1"/>
  <c r="CB51" s="1"/>
  <c r="BZ51"/>
  <c r="BR74"/>
  <c r="S74"/>
  <c r="AA74" s="1"/>
  <c r="AN74" s="1"/>
  <c r="Q74"/>
  <c r="Y74" s="1"/>
  <c r="M74"/>
  <c r="U74" s="1"/>
  <c r="W74"/>
  <c r="P74"/>
  <c r="N74"/>
  <c r="V74" s="1"/>
  <c r="BR75"/>
  <c r="S75"/>
  <c r="AA75" s="1"/>
  <c r="AN75" s="1"/>
  <c r="Q75"/>
  <c r="Y75" s="1"/>
  <c r="M75"/>
  <c r="U75" s="1"/>
  <c r="W75"/>
  <c r="P75"/>
  <c r="N75"/>
  <c r="V75" s="1"/>
  <c r="BR78"/>
  <c r="S78"/>
  <c r="AA78" s="1"/>
  <c r="AN78" s="1"/>
  <c r="Q78"/>
  <c r="Y78" s="1"/>
  <c r="M78"/>
  <c r="U78" s="1"/>
  <c r="W78"/>
  <c r="P78"/>
  <c r="N78"/>
  <c r="V78" s="1"/>
  <c r="X80"/>
  <c r="R80"/>
  <c r="Z80" s="1"/>
  <c r="X91"/>
  <c r="R91"/>
  <c r="Z91" s="1"/>
  <c r="X92"/>
  <c r="R92"/>
  <c r="Z92" s="1"/>
  <c r="X93"/>
  <c r="R93"/>
  <c r="Z93" s="1"/>
  <c r="X94"/>
  <c r="R94"/>
  <c r="Z94" s="1"/>
  <c r="X95"/>
  <c r="R95"/>
  <c r="Z95" s="1"/>
  <c r="X98"/>
  <c r="R98"/>
  <c r="Z98" s="1"/>
  <c r="X99"/>
  <c r="R99"/>
  <c r="Z99" s="1"/>
  <c r="X101"/>
  <c r="CD89" s="1"/>
  <c r="R101"/>
  <c r="Z101" s="1"/>
  <c r="BZ42"/>
  <c r="BR42"/>
  <c r="S42"/>
  <c r="AA42" s="1"/>
  <c r="AN42" s="1"/>
  <c r="CE42" s="1"/>
  <c r="Q42"/>
  <c r="Y42" s="1"/>
  <c r="M42"/>
  <c r="U42" s="1"/>
  <c r="CA42" s="1"/>
  <c r="W42"/>
  <c r="CC42" s="1"/>
  <c r="P42"/>
  <c r="N42"/>
  <c r="V42" s="1"/>
  <c r="CB42" s="1"/>
  <c r="BZ43"/>
  <c r="BR43"/>
  <c r="S43"/>
  <c r="AA43" s="1"/>
  <c r="AN43" s="1"/>
  <c r="CE43" s="1"/>
  <c r="Q43"/>
  <c r="Y43" s="1"/>
  <c r="M43"/>
  <c r="U43" s="1"/>
  <c r="CA43" s="1"/>
  <c r="W43"/>
  <c r="CC43" s="1"/>
  <c r="P43"/>
  <c r="N43"/>
  <c r="V43" s="1"/>
  <c r="CB43" s="1"/>
  <c r="BZ46"/>
  <c r="BR46"/>
  <c r="S46"/>
  <c r="AA46" s="1"/>
  <c r="AN46" s="1"/>
  <c r="CE46" s="1"/>
  <c r="Q46"/>
  <c r="Y46" s="1"/>
  <c r="M46"/>
  <c r="U46" s="1"/>
  <c r="CA46" s="1"/>
  <c r="W46"/>
  <c r="CC46" s="1"/>
  <c r="P46"/>
  <c r="N46"/>
  <c r="V46" s="1"/>
  <c r="CB46" s="1"/>
  <c r="BZ58"/>
  <c r="BR48"/>
  <c r="S48"/>
  <c r="AA48" s="1"/>
  <c r="AN48" s="1"/>
  <c r="CE58" s="1"/>
  <c r="Q48"/>
  <c r="Y48" s="1"/>
  <c r="M48"/>
  <c r="U48" s="1"/>
  <c r="CA58" s="1"/>
  <c r="W48"/>
  <c r="CC58" s="1"/>
  <c r="P48"/>
  <c r="N48"/>
  <c r="V48" s="1"/>
  <c r="CB58" s="1"/>
  <c r="BS42"/>
  <c r="W49"/>
  <c r="P49"/>
  <c r="N49"/>
  <c r="V49" s="1"/>
  <c r="BR49"/>
  <c r="S49"/>
  <c r="AA49" s="1"/>
  <c r="AN49" s="1"/>
  <c r="Q49"/>
  <c r="Y49" s="1"/>
  <c r="M49"/>
  <c r="U49" s="1"/>
  <c r="BR50"/>
  <c r="S50"/>
  <c r="AA50" s="1"/>
  <c r="AN50" s="1"/>
  <c r="Q50"/>
  <c r="Y50" s="1"/>
  <c r="M50"/>
  <c r="U50" s="1"/>
  <c r="W50"/>
  <c r="P50"/>
  <c r="N50"/>
  <c r="V50" s="1"/>
  <c r="W51"/>
  <c r="P51"/>
  <c r="N51"/>
  <c r="V51" s="1"/>
  <c r="BR51"/>
  <c r="S51"/>
  <c r="AA51" s="1"/>
  <c r="AN51" s="1"/>
  <c r="Q51"/>
  <c r="Y51" s="1"/>
  <c r="M51"/>
  <c r="U51" s="1"/>
  <c r="BR52"/>
  <c r="S52"/>
  <c r="AA52" s="1"/>
  <c r="AN52" s="1"/>
  <c r="Q52"/>
  <c r="Y52" s="1"/>
  <c r="M52"/>
  <c r="U52" s="1"/>
  <c r="W52"/>
  <c r="P52"/>
  <c r="N52"/>
  <c r="V52" s="1"/>
  <c r="W53"/>
  <c r="P53"/>
  <c r="N53"/>
  <c r="V53" s="1"/>
  <c r="BR53"/>
  <c r="S53"/>
  <c r="AA53" s="1"/>
  <c r="AN53" s="1"/>
  <c r="Q53"/>
  <c r="Y53" s="1"/>
  <c r="M53"/>
  <c r="U53" s="1"/>
  <c r="BR56"/>
  <c r="S56"/>
  <c r="AA56" s="1"/>
  <c r="AN56" s="1"/>
  <c r="Q56"/>
  <c r="Y56" s="1"/>
  <c r="M56"/>
  <c r="U56" s="1"/>
  <c r="W56"/>
  <c r="P56"/>
  <c r="N56"/>
  <c r="V56" s="1"/>
  <c r="BR58"/>
  <c r="S58"/>
  <c r="AA58" s="1"/>
  <c r="AN58" s="1"/>
  <c r="CE59" s="1"/>
  <c r="Q58"/>
  <c r="Y58" s="1"/>
  <c r="M58"/>
  <c r="U58" s="1"/>
  <c r="CA59" s="1"/>
  <c r="BZ59"/>
  <c r="W58"/>
  <c r="CC59" s="1"/>
  <c r="P58"/>
  <c r="N58"/>
  <c r="V58" s="1"/>
  <c r="CB59" s="1"/>
  <c r="BS43"/>
  <c r="W59"/>
  <c r="CC61" s="1"/>
  <c r="P59"/>
  <c r="N59"/>
  <c r="V59" s="1"/>
  <c r="CB61" s="1"/>
  <c r="BS44"/>
  <c r="BZ61"/>
  <c r="BR59"/>
  <c r="S59"/>
  <c r="AA59" s="1"/>
  <c r="AN59" s="1"/>
  <c r="CE61" s="1"/>
  <c r="Q59"/>
  <c r="Y59" s="1"/>
  <c r="M59"/>
  <c r="U59" s="1"/>
  <c r="CA61" s="1"/>
  <c r="BZ62"/>
  <c r="BR60"/>
  <c r="S60"/>
  <c r="AA60" s="1"/>
  <c r="AN60" s="1"/>
  <c r="CE62" s="1"/>
  <c r="Q60"/>
  <c r="Y60" s="1"/>
  <c r="M60"/>
  <c r="U60" s="1"/>
  <c r="CA62" s="1"/>
  <c r="W60"/>
  <c r="CC62" s="1"/>
  <c r="P60"/>
  <c r="N60"/>
  <c r="V60" s="1"/>
  <c r="CB62" s="1"/>
  <c r="BR62"/>
  <c r="S62"/>
  <c r="AA62" s="1"/>
  <c r="AN62" s="1"/>
  <c r="CE86" s="1"/>
  <c r="Q62"/>
  <c r="Y62" s="1"/>
  <c r="M62"/>
  <c r="U62" s="1"/>
  <c r="CA86" s="1"/>
  <c r="BS45"/>
  <c r="BZ86"/>
  <c r="W62"/>
  <c r="CC86" s="1"/>
  <c r="P62"/>
  <c r="N62"/>
  <c r="V62" s="1"/>
  <c r="CB86" s="1"/>
  <c r="W63"/>
  <c r="CC87" s="1"/>
  <c r="P63"/>
  <c r="N63"/>
  <c r="V63" s="1"/>
  <c r="CB87" s="1"/>
  <c r="BZ87"/>
  <c r="BR63"/>
  <c r="S63"/>
  <c r="AA63" s="1"/>
  <c r="AN63" s="1"/>
  <c r="CE87" s="1"/>
  <c r="Q63"/>
  <c r="Y63" s="1"/>
  <c r="M63"/>
  <c r="U63" s="1"/>
  <c r="CA87" s="1"/>
  <c r="BZ64"/>
  <c r="BR64"/>
  <c r="S64"/>
  <c r="AA64" s="1"/>
  <c r="AN64" s="1"/>
  <c r="CE64" s="1"/>
  <c r="Q64"/>
  <c r="Y64" s="1"/>
  <c r="M64"/>
  <c r="U64" s="1"/>
  <c r="CA64" s="1"/>
  <c r="W64"/>
  <c r="CC64" s="1"/>
  <c r="P64"/>
  <c r="N64"/>
  <c r="V64" s="1"/>
  <c r="CB64" s="1"/>
  <c r="W65"/>
  <c r="CC91" s="1"/>
  <c r="P65"/>
  <c r="N65"/>
  <c r="V65" s="1"/>
  <c r="CB91" s="1"/>
  <c r="BZ91"/>
  <c r="BR65"/>
  <c r="S65"/>
  <c r="AA65" s="1"/>
  <c r="AN65" s="1"/>
  <c r="CE91" s="1"/>
  <c r="Q65"/>
  <c r="Y65" s="1"/>
  <c r="M65"/>
  <c r="U65" s="1"/>
  <c r="CA91" s="1"/>
  <c r="BS46"/>
  <c r="BR68"/>
  <c r="S68"/>
  <c r="AA68" s="1"/>
  <c r="AN68" s="1"/>
  <c r="CE49" s="1"/>
  <c r="Q68"/>
  <c r="Y68" s="1"/>
  <c r="M68"/>
  <c r="U68" s="1"/>
  <c r="CA49" s="1"/>
  <c r="W68"/>
  <c r="CC49" s="1"/>
  <c r="P68"/>
  <c r="N68"/>
  <c r="V68" s="1"/>
  <c r="CB49" s="1"/>
  <c r="BZ49"/>
  <c r="BR69"/>
  <c r="S69"/>
  <c r="AA69" s="1"/>
  <c r="AN69" s="1"/>
  <c r="CE50" s="1"/>
  <c r="Q69"/>
  <c r="Y69" s="1"/>
  <c r="M69"/>
  <c r="U69" s="1"/>
  <c r="CA50" s="1"/>
  <c r="BZ50"/>
  <c r="W69"/>
  <c r="CC50" s="1"/>
  <c r="P69"/>
  <c r="N69"/>
  <c r="V69" s="1"/>
  <c r="CB50" s="1"/>
  <c r="BR71"/>
  <c r="S71"/>
  <c r="AA71" s="1"/>
  <c r="AN71" s="1"/>
  <c r="CE94" s="1"/>
  <c r="Q71"/>
  <c r="Y71" s="1"/>
  <c r="M71"/>
  <c r="U71" s="1"/>
  <c r="CA94" s="1"/>
  <c r="BZ94"/>
  <c r="W71"/>
  <c r="CC94" s="1"/>
  <c r="P71"/>
  <c r="N71"/>
  <c r="V71" s="1"/>
  <c r="CB94" s="1"/>
  <c r="BR73"/>
  <c r="S73"/>
  <c r="AA73" s="1"/>
  <c r="AN73" s="1"/>
  <c r="Q73"/>
  <c r="Y73" s="1"/>
  <c r="M73"/>
  <c r="U73" s="1"/>
  <c r="W73"/>
  <c r="P73"/>
  <c r="N73"/>
  <c r="V73" s="1"/>
  <c r="BR76"/>
  <c r="S76"/>
  <c r="AA76" s="1"/>
  <c r="AN76" s="1"/>
  <c r="Q76"/>
  <c r="Y76" s="1"/>
  <c r="M76"/>
  <c r="U76" s="1"/>
  <c r="W76"/>
  <c r="P76"/>
  <c r="N76"/>
  <c r="V76" s="1"/>
  <c r="BR77"/>
  <c r="S77"/>
  <c r="AA77" s="1"/>
  <c r="AN77" s="1"/>
  <c r="Q77"/>
  <c r="Y77" s="1"/>
  <c r="M77"/>
  <c r="U77" s="1"/>
  <c r="W77"/>
  <c r="P77"/>
  <c r="N77"/>
  <c r="V77" s="1"/>
  <c r="X82"/>
  <c r="R82"/>
  <c r="Z82" s="1"/>
  <c r="X84"/>
  <c r="CD53" s="1"/>
  <c r="R84"/>
  <c r="Z84" s="1"/>
  <c r="X86"/>
  <c r="CD55" s="1"/>
  <c r="R86"/>
  <c r="Z86" s="1"/>
  <c r="X88"/>
  <c r="CD56" s="1"/>
  <c r="R88"/>
  <c r="Z88" s="1"/>
  <c r="X90"/>
  <c r="R90"/>
  <c r="Z90" s="1"/>
  <c r="X96"/>
  <c r="R96"/>
  <c r="Z96" s="1"/>
  <c r="X97"/>
  <c r="R97"/>
  <c r="Z97" s="1"/>
  <c r="X105"/>
  <c r="CD67" s="1"/>
  <c r="R105"/>
  <c r="Z105" s="1"/>
  <c r="X107"/>
  <c r="R107"/>
  <c r="Z107" s="1"/>
  <c r="X109"/>
  <c r="CD127" s="1"/>
  <c r="R109"/>
  <c r="Z109" s="1"/>
  <c r="X111"/>
  <c r="R111"/>
  <c r="Z111" s="1"/>
  <c r="X113"/>
  <c r="R113"/>
  <c r="Z113" s="1"/>
  <c r="X115"/>
  <c r="R115"/>
  <c r="Z115" s="1"/>
  <c r="BZ140"/>
  <c r="BR116"/>
  <c r="S116"/>
  <c r="AA116" s="1"/>
  <c r="AN116" s="1"/>
  <c r="CE140" s="1"/>
  <c r="Q116"/>
  <c r="Y116" s="1"/>
  <c r="M116"/>
  <c r="U116" s="1"/>
  <c r="CA140" s="1"/>
  <c r="W116"/>
  <c r="CC140" s="1"/>
  <c r="P116"/>
  <c r="N116"/>
  <c r="V116" s="1"/>
  <c r="CB140" s="1"/>
  <c r="BR118"/>
  <c r="S118"/>
  <c r="AA118" s="1"/>
  <c r="AN118" s="1"/>
  <c r="Q118"/>
  <c r="Y118" s="1"/>
  <c r="M118"/>
  <c r="U118" s="1"/>
  <c r="W118"/>
  <c r="P118"/>
  <c r="N118"/>
  <c r="V118" s="1"/>
  <c r="BR120"/>
  <c r="S120"/>
  <c r="AA120" s="1"/>
  <c r="AN120" s="1"/>
  <c r="CE96" s="1"/>
  <c r="Q120"/>
  <c r="Y120" s="1"/>
  <c r="M120"/>
  <c r="U120" s="1"/>
  <c r="CA96" s="1"/>
  <c r="W120"/>
  <c r="CC96" s="1"/>
  <c r="P120"/>
  <c r="N120"/>
  <c r="V120" s="1"/>
  <c r="CB96" s="1"/>
  <c r="BR122"/>
  <c r="S122"/>
  <c r="AA122" s="1"/>
  <c r="AN122" s="1"/>
  <c r="CE98" s="1"/>
  <c r="Q122"/>
  <c r="Y122" s="1"/>
  <c r="M122"/>
  <c r="U122" s="1"/>
  <c r="CA98" s="1"/>
  <c r="W122"/>
  <c r="CC98" s="1"/>
  <c r="P122"/>
  <c r="N122"/>
  <c r="V122" s="1"/>
  <c r="CB98" s="1"/>
  <c r="BR124"/>
  <c r="S124"/>
  <c r="AA124" s="1"/>
  <c r="AN124" s="1"/>
  <c r="Q124"/>
  <c r="Y124" s="1"/>
  <c r="M124"/>
  <c r="U124" s="1"/>
  <c r="W124"/>
  <c r="P124"/>
  <c r="N124"/>
  <c r="V124" s="1"/>
  <c r="BZ142"/>
  <c r="BR126"/>
  <c r="S126"/>
  <c r="AA126" s="1"/>
  <c r="AN126" s="1"/>
  <c r="CE142" s="1"/>
  <c r="Q126"/>
  <c r="Y126" s="1"/>
  <c r="M126"/>
  <c r="U126" s="1"/>
  <c r="CA142" s="1"/>
  <c r="W126"/>
  <c r="CC142" s="1"/>
  <c r="P126"/>
  <c r="N126"/>
  <c r="V126" s="1"/>
  <c r="CB142" s="1"/>
  <c r="Y10"/>
  <c r="Y12"/>
  <c r="Y14"/>
  <c r="Y16"/>
  <c r="Y18"/>
  <c r="Y19"/>
  <c r="Y20"/>
  <c r="Y22"/>
  <c r="Y24"/>
  <c r="Y26"/>
  <c r="H302"/>
  <c r="AC302" s="1"/>
  <c r="BY40"/>
  <c r="O79"/>
  <c r="O81"/>
  <c r="O83"/>
  <c r="O85"/>
  <c r="P87"/>
  <c r="BZ89"/>
  <c r="O100"/>
  <c r="O102"/>
  <c r="O104"/>
  <c r="O106"/>
  <c r="O108"/>
  <c r="O110"/>
  <c r="O112"/>
  <c r="O114"/>
  <c r="BR80"/>
  <c r="S80"/>
  <c r="AA80" s="1"/>
  <c r="AN80" s="1"/>
  <c r="Q80"/>
  <c r="Y80" s="1"/>
  <c r="M80"/>
  <c r="U80" s="1"/>
  <c r="BR82"/>
  <c r="S82"/>
  <c r="AA82" s="1"/>
  <c r="AN82" s="1"/>
  <c r="Q82"/>
  <c r="Y82" s="1"/>
  <c r="M82"/>
  <c r="U82" s="1"/>
  <c r="BR84"/>
  <c r="S84"/>
  <c r="AA84" s="1"/>
  <c r="AN84" s="1"/>
  <c r="CE53" s="1"/>
  <c r="Q84"/>
  <c r="Y84" s="1"/>
  <c r="M84"/>
  <c r="U84" s="1"/>
  <c r="CA53" s="1"/>
  <c r="BR86"/>
  <c r="S86"/>
  <c r="AA86" s="1"/>
  <c r="AN86" s="1"/>
  <c r="CE55" s="1"/>
  <c r="Q86"/>
  <c r="Y86" s="1"/>
  <c r="M86"/>
  <c r="U86" s="1"/>
  <c r="CA55" s="1"/>
  <c r="BR87"/>
  <c r="S87"/>
  <c r="AA87" s="1"/>
  <c r="AN87" s="1"/>
  <c r="CE88" s="1"/>
  <c r="Q87"/>
  <c r="Y87" s="1"/>
  <c r="M87"/>
  <c r="U87" s="1"/>
  <c r="CA88" s="1"/>
  <c r="BR88"/>
  <c r="S88"/>
  <c r="AA88" s="1"/>
  <c r="AN88" s="1"/>
  <c r="CE56" s="1"/>
  <c r="Q88"/>
  <c r="Y88" s="1"/>
  <c r="M88"/>
  <c r="U88" s="1"/>
  <c r="CA56" s="1"/>
  <c r="BR89"/>
  <c r="S89"/>
  <c r="AA89" s="1"/>
  <c r="AN89" s="1"/>
  <c r="CE57" s="1"/>
  <c r="Q89"/>
  <c r="Y89" s="1"/>
  <c r="M89"/>
  <c r="U89" s="1"/>
  <c r="CA57" s="1"/>
  <c r="BR90"/>
  <c r="S90"/>
  <c r="AA90" s="1"/>
  <c r="AN90" s="1"/>
  <c r="Q90"/>
  <c r="Y90" s="1"/>
  <c r="M90"/>
  <c r="U90" s="1"/>
  <c r="BR91"/>
  <c r="S91"/>
  <c r="AA91" s="1"/>
  <c r="AN91" s="1"/>
  <c r="Q91"/>
  <c r="Y91" s="1"/>
  <c r="M91"/>
  <c r="U91" s="1"/>
  <c r="BR92"/>
  <c r="S92"/>
  <c r="AA92" s="1"/>
  <c r="AN92" s="1"/>
  <c r="Q92"/>
  <c r="Y92" s="1"/>
  <c r="M92"/>
  <c r="U92" s="1"/>
  <c r="BR93"/>
  <c r="S93"/>
  <c r="AA93" s="1"/>
  <c r="AN93" s="1"/>
  <c r="Q93"/>
  <c r="Y93" s="1"/>
  <c r="M93"/>
  <c r="U93" s="1"/>
  <c r="BR94"/>
  <c r="S94"/>
  <c r="AA94" s="1"/>
  <c r="AN94" s="1"/>
  <c r="Q94"/>
  <c r="Y94" s="1"/>
  <c r="M94"/>
  <c r="U94" s="1"/>
  <c r="BR95"/>
  <c r="S95"/>
  <c r="AA95" s="1"/>
  <c r="AN95" s="1"/>
  <c r="Q95"/>
  <c r="Y95" s="1"/>
  <c r="M95"/>
  <c r="U95" s="1"/>
  <c r="BR96"/>
  <c r="S96"/>
  <c r="AA96" s="1"/>
  <c r="AN96" s="1"/>
  <c r="Q96"/>
  <c r="Y96" s="1"/>
  <c r="M96"/>
  <c r="U96" s="1"/>
  <c r="BR97"/>
  <c r="S97"/>
  <c r="AA97" s="1"/>
  <c r="AN97" s="1"/>
  <c r="Q97"/>
  <c r="Y97" s="1"/>
  <c r="M97"/>
  <c r="U97" s="1"/>
  <c r="BR98"/>
  <c r="S98"/>
  <c r="AA98" s="1"/>
  <c r="AN98" s="1"/>
  <c r="Q98"/>
  <c r="Y98" s="1"/>
  <c r="M98"/>
  <c r="U98" s="1"/>
  <c r="BR99"/>
  <c r="S99"/>
  <c r="AA99" s="1"/>
  <c r="AN99" s="1"/>
  <c r="Q99"/>
  <c r="Y99" s="1"/>
  <c r="M99"/>
  <c r="U99" s="1"/>
  <c r="BR101"/>
  <c r="S101"/>
  <c r="AA101" s="1"/>
  <c r="AN101" s="1"/>
  <c r="CE89" s="1"/>
  <c r="Q101"/>
  <c r="Y101" s="1"/>
  <c r="M101"/>
  <c r="U101" s="1"/>
  <c r="CA89" s="1"/>
  <c r="BR103"/>
  <c r="S103"/>
  <c r="AA103" s="1"/>
  <c r="AN103" s="1"/>
  <c r="CE65" s="1"/>
  <c r="Q103"/>
  <c r="Y103" s="1"/>
  <c r="M103"/>
  <c r="U103" s="1"/>
  <c r="CA65" s="1"/>
  <c r="BR105"/>
  <c r="S105"/>
  <c r="AA105" s="1"/>
  <c r="AN105" s="1"/>
  <c r="CE67" s="1"/>
  <c r="Q105"/>
  <c r="Y105" s="1"/>
  <c r="M105"/>
  <c r="U105" s="1"/>
  <c r="CA67" s="1"/>
  <c r="BR107"/>
  <c r="S107"/>
  <c r="AA107" s="1"/>
  <c r="AN107" s="1"/>
  <c r="Q107"/>
  <c r="Y107" s="1"/>
  <c r="M107"/>
  <c r="U107" s="1"/>
  <c r="BR109"/>
  <c r="S109"/>
  <c r="AA109" s="1"/>
  <c r="AN109" s="1"/>
  <c r="CE127" s="1"/>
  <c r="Q109"/>
  <c r="Y109" s="1"/>
  <c r="M109"/>
  <c r="U109" s="1"/>
  <c r="CA127" s="1"/>
  <c r="BZ127"/>
  <c r="BR111"/>
  <c r="S111"/>
  <c r="AA111" s="1"/>
  <c r="AN111" s="1"/>
  <c r="Q111"/>
  <c r="Y111" s="1"/>
  <c r="M111"/>
  <c r="U111" s="1"/>
  <c r="BR113"/>
  <c r="S113"/>
  <c r="AA113" s="1"/>
  <c r="AN113" s="1"/>
  <c r="Q113"/>
  <c r="Y113" s="1"/>
  <c r="M113"/>
  <c r="U113" s="1"/>
  <c r="BR115"/>
  <c r="S115"/>
  <c r="AA115" s="1"/>
  <c r="AN115" s="1"/>
  <c r="Q115"/>
  <c r="Y115" s="1"/>
  <c r="M115"/>
  <c r="U115" s="1"/>
  <c r="BR117"/>
  <c r="S117"/>
  <c r="AA117" s="1"/>
  <c r="AN117" s="1"/>
  <c r="Q117"/>
  <c r="Y117" s="1"/>
  <c r="M117"/>
  <c r="U117" s="1"/>
  <c r="W117"/>
  <c r="P117"/>
  <c r="N117"/>
  <c r="V117" s="1"/>
  <c r="BR119"/>
  <c r="S119"/>
  <c r="AA119" s="1"/>
  <c r="AN119" s="1"/>
  <c r="CE95" s="1"/>
  <c r="Q119"/>
  <c r="Y119" s="1"/>
  <c r="M119"/>
  <c r="U119" s="1"/>
  <c r="CA95" s="1"/>
  <c r="W119"/>
  <c r="CC95" s="1"/>
  <c r="P119"/>
  <c r="N119"/>
  <c r="V119" s="1"/>
  <c r="CB95" s="1"/>
  <c r="BR121"/>
  <c r="S121"/>
  <c r="AA121" s="1"/>
  <c r="AN121" s="1"/>
  <c r="CE97" s="1"/>
  <c r="Q121"/>
  <c r="Y121" s="1"/>
  <c r="M121"/>
  <c r="U121" s="1"/>
  <c r="CA97" s="1"/>
  <c r="W121"/>
  <c r="CC97" s="1"/>
  <c r="P121"/>
  <c r="N121"/>
  <c r="V121" s="1"/>
  <c r="CB97" s="1"/>
  <c r="BZ141"/>
  <c r="BR123"/>
  <c r="S123"/>
  <c r="AA123" s="1"/>
  <c r="AN123" s="1"/>
  <c r="CE141" s="1"/>
  <c r="Q123"/>
  <c r="Y123" s="1"/>
  <c r="M123"/>
  <c r="U123" s="1"/>
  <c r="CA141" s="1"/>
  <c r="W123"/>
  <c r="CC141" s="1"/>
  <c r="P123"/>
  <c r="N123"/>
  <c r="V123" s="1"/>
  <c r="CB141" s="1"/>
  <c r="BR125"/>
  <c r="S125"/>
  <c r="AA125" s="1"/>
  <c r="AN125" s="1"/>
  <c r="CE69" s="1"/>
  <c r="Q125"/>
  <c r="Y125" s="1"/>
  <c r="M125"/>
  <c r="U125" s="1"/>
  <c r="CA69" s="1"/>
  <c r="W125"/>
  <c r="CC69" s="1"/>
  <c r="P125"/>
  <c r="N125"/>
  <c r="V125" s="1"/>
  <c r="CB69" s="1"/>
  <c r="BR127"/>
  <c r="S127"/>
  <c r="AA127" s="1"/>
  <c r="AN127" s="1"/>
  <c r="CE70" s="1"/>
  <c r="Q127"/>
  <c r="Y127" s="1"/>
  <c r="M127"/>
  <c r="U127" s="1"/>
  <c r="CA70" s="1"/>
  <c r="W127"/>
  <c r="CC70" s="1"/>
  <c r="P127"/>
  <c r="N127"/>
  <c r="V127" s="1"/>
  <c r="CB70" s="1"/>
  <c r="BR128"/>
  <c r="S128"/>
  <c r="AA128" s="1"/>
  <c r="AN128" s="1"/>
  <c r="CE71" s="1"/>
  <c r="Q128"/>
  <c r="Y128" s="1"/>
  <c r="M128"/>
  <c r="U128" s="1"/>
  <c r="CA71" s="1"/>
  <c r="W128"/>
  <c r="CC71" s="1"/>
  <c r="P128"/>
  <c r="N128"/>
  <c r="V128" s="1"/>
  <c r="CB71" s="1"/>
  <c r="X159"/>
  <c r="R159"/>
  <c r="Z159" s="1"/>
  <c r="X161"/>
  <c r="R161"/>
  <c r="Z161" s="1"/>
  <c r="X163"/>
  <c r="R163"/>
  <c r="Z163" s="1"/>
  <c r="X165"/>
  <c r="CD81" s="1"/>
  <c r="R165"/>
  <c r="Z165" s="1"/>
  <c r="I32"/>
  <c r="A302"/>
  <c r="N80"/>
  <c r="V80" s="1"/>
  <c r="W80"/>
  <c r="N82"/>
  <c r="V82" s="1"/>
  <c r="W82"/>
  <c r="N84"/>
  <c r="V84" s="1"/>
  <c r="CB53" s="1"/>
  <c r="W84"/>
  <c r="CC53" s="1"/>
  <c r="N86"/>
  <c r="V86" s="1"/>
  <c r="CB55" s="1"/>
  <c r="W86"/>
  <c r="CC55" s="1"/>
  <c r="N87"/>
  <c r="V87" s="1"/>
  <c r="CB88" s="1"/>
  <c r="W87"/>
  <c r="CC88" s="1"/>
  <c r="N88"/>
  <c r="V88" s="1"/>
  <c r="CB56" s="1"/>
  <c r="W88"/>
  <c r="CC56" s="1"/>
  <c r="N89"/>
  <c r="V89" s="1"/>
  <c r="CB57" s="1"/>
  <c r="W89"/>
  <c r="CC57" s="1"/>
  <c r="N90"/>
  <c r="V90" s="1"/>
  <c r="W90"/>
  <c r="N91"/>
  <c r="V91" s="1"/>
  <c r="W91"/>
  <c r="N92"/>
  <c r="V92" s="1"/>
  <c r="W92"/>
  <c r="N93"/>
  <c r="V93" s="1"/>
  <c r="W93"/>
  <c r="N94"/>
  <c r="V94" s="1"/>
  <c r="W94"/>
  <c r="N95"/>
  <c r="V95" s="1"/>
  <c r="W95"/>
  <c r="N96"/>
  <c r="V96" s="1"/>
  <c r="W96"/>
  <c r="N97"/>
  <c r="V97" s="1"/>
  <c r="W97"/>
  <c r="N98"/>
  <c r="V98" s="1"/>
  <c r="W98"/>
  <c r="N99"/>
  <c r="V99" s="1"/>
  <c r="W99"/>
  <c r="N101"/>
  <c r="V101" s="1"/>
  <c r="CB89" s="1"/>
  <c r="W101"/>
  <c r="CC89" s="1"/>
  <c r="N103"/>
  <c r="V103" s="1"/>
  <c r="CB65" s="1"/>
  <c r="W103"/>
  <c r="CC65" s="1"/>
  <c r="N105"/>
  <c r="V105" s="1"/>
  <c r="CB67" s="1"/>
  <c r="W105"/>
  <c r="CC67" s="1"/>
  <c r="N107"/>
  <c r="V107" s="1"/>
  <c r="W107"/>
  <c r="N109"/>
  <c r="V109" s="1"/>
  <c r="CB127" s="1"/>
  <c r="W109"/>
  <c r="CC127" s="1"/>
  <c r="N111"/>
  <c r="V111" s="1"/>
  <c r="W111"/>
  <c r="N113"/>
  <c r="V113" s="1"/>
  <c r="W113"/>
  <c r="N115"/>
  <c r="V115" s="1"/>
  <c r="W115"/>
  <c r="BR129"/>
  <c r="S129"/>
  <c r="AA129" s="1"/>
  <c r="AN129" s="1"/>
  <c r="CE72" s="1"/>
  <c r="Q129"/>
  <c r="Y129" s="1"/>
  <c r="M129"/>
  <c r="U129" s="1"/>
  <c r="CA72" s="1"/>
  <c r="BR130"/>
  <c r="S130"/>
  <c r="AA130" s="1"/>
  <c r="AN130" s="1"/>
  <c r="CE73" s="1"/>
  <c r="Q130"/>
  <c r="Y130" s="1"/>
  <c r="M130"/>
  <c r="U130" s="1"/>
  <c r="CA73" s="1"/>
  <c r="BR132"/>
  <c r="S132"/>
  <c r="AA132" s="1"/>
  <c r="AN132" s="1"/>
  <c r="Q132"/>
  <c r="Y132" s="1"/>
  <c r="M132"/>
  <c r="U132" s="1"/>
  <c r="BR134"/>
  <c r="S134"/>
  <c r="AA134" s="1"/>
  <c r="AN134" s="1"/>
  <c r="Q134"/>
  <c r="Y134" s="1"/>
  <c r="M134"/>
  <c r="U134" s="1"/>
  <c r="BR136"/>
  <c r="S136"/>
  <c r="AA136" s="1"/>
  <c r="AN136" s="1"/>
  <c r="Q136"/>
  <c r="Y136" s="1"/>
  <c r="M136"/>
  <c r="U136" s="1"/>
  <c r="BR138"/>
  <c r="S138"/>
  <c r="AA138" s="1"/>
  <c r="AN138" s="1"/>
  <c r="Q138"/>
  <c r="Y138" s="1"/>
  <c r="M138"/>
  <c r="U138" s="1"/>
  <c r="BR140"/>
  <c r="S140"/>
  <c r="AA140" s="1"/>
  <c r="AN140" s="1"/>
  <c r="Q140"/>
  <c r="Y140" s="1"/>
  <c r="M140"/>
  <c r="U140" s="1"/>
  <c r="BR141"/>
  <c r="S141"/>
  <c r="AA141" s="1"/>
  <c r="AN141" s="1"/>
  <c r="Q141"/>
  <c r="Y141" s="1"/>
  <c r="M141"/>
  <c r="U141" s="1"/>
  <c r="BR142"/>
  <c r="S142"/>
  <c r="AA142" s="1"/>
  <c r="AN142" s="1"/>
  <c r="Q142"/>
  <c r="Y142" s="1"/>
  <c r="M142"/>
  <c r="U142" s="1"/>
  <c r="BR143"/>
  <c r="S143"/>
  <c r="AA143" s="1"/>
  <c r="AN143" s="1"/>
  <c r="CE99" s="1"/>
  <c r="Q143"/>
  <c r="Y143" s="1"/>
  <c r="M143"/>
  <c r="U143" s="1"/>
  <c r="CA99" s="1"/>
  <c r="BR144"/>
  <c r="S144"/>
  <c r="AA144" s="1"/>
  <c r="AN144" s="1"/>
  <c r="CE100" s="1"/>
  <c r="Q144"/>
  <c r="Y144" s="1"/>
  <c r="M144"/>
  <c r="U144" s="1"/>
  <c r="CA100" s="1"/>
  <c r="BR145"/>
  <c r="S145"/>
  <c r="AA145" s="1"/>
  <c r="AN145" s="1"/>
  <c r="CE101" s="1"/>
  <c r="Q145"/>
  <c r="Y145" s="1"/>
  <c r="M145"/>
  <c r="U145" s="1"/>
  <c r="CA101" s="1"/>
  <c r="BR146"/>
  <c r="S146"/>
  <c r="AA146" s="1"/>
  <c r="AN146" s="1"/>
  <c r="CE102" s="1"/>
  <c r="Q146"/>
  <c r="Y146" s="1"/>
  <c r="M146"/>
  <c r="U146" s="1"/>
  <c r="CA102" s="1"/>
  <c r="BR148"/>
  <c r="S148"/>
  <c r="AA148" s="1"/>
  <c r="AN148" s="1"/>
  <c r="CE143" s="1"/>
  <c r="Q148"/>
  <c r="Y148" s="1"/>
  <c r="M148"/>
  <c r="U148" s="1"/>
  <c r="CA143" s="1"/>
  <c r="BR150"/>
  <c r="S150"/>
  <c r="AA150" s="1"/>
  <c r="AN150" s="1"/>
  <c r="CE75" s="1"/>
  <c r="Q150"/>
  <c r="Y150" s="1"/>
  <c r="M150"/>
  <c r="U150" s="1"/>
  <c r="CA75" s="1"/>
  <c r="BR152"/>
  <c r="S152"/>
  <c r="AA152" s="1"/>
  <c r="AN152" s="1"/>
  <c r="CE77" s="1"/>
  <c r="Q152"/>
  <c r="Y152" s="1"/>
  <c r="M152"/>
  <c r="U152" s="1"/>
  <c r="CA77" s="1"/>
  <c r="BR154"/>
  <c r="S154"/>
  <c r="AA154" s="1"/>
  <c r="AN154" s="1"/>
  <c r="CE79" s="1"/>
  <c r="Q154"/>
  <c r="Y154" s="1"/>
  <c r="M154"/>
  <c r="U154" s="1"/>
  <c r="CA79" s="1"/>
  <c r="BR156"/>
  <c r="S156"/>
  <c r="AA156" s="1"/>
  <c r="AN156" s="1"/>
  <c r="Q156"/>
  <c r="Y156" s="1"/>
  <c r="M156"/>
  <c r="U156" s="1"/>
  <c r="BR158"/>
  <c r="S158"/>
  <c r="AA158" s="1"/>
  <c r="AN158" s="1"/>
  <c r="Q158"/>
  <c r="Y158" s="1"/>
  <c r="M158"/>
  <c r="U158" s="1"/>
  <c r="W166"/>
  <c r="CC82" s="1"/>
  <c r="P166"/>
  <c r="N166"/>
  <c r="V166" s="1"/>
  <c r="CB82" s="1"/>
  <c r="BR166"/>
  <c r="S166"/>
  <c r="AA166" s="1"/>
  <c r="AN166" s="1"/>
  <c r="CE82" s="1"/>
  <c r="Q166"/>
  <c r="Y166" s="1"/>
  <c r="M166"/>
  <c r="U166" s="1"/>
  <c r="CA82" s="1"/>
  <c r="W168"/>
  <c r="CC84" s="1"/>
  <c r="P168"/>
  <c r="N168"/>
  <c r="V168" s="1"/>
  <c r="CB84" s="1"/>
  <c r="BR168"/>
  <c r="S168"/>
  <c r="AA168" s="1"/>
  <c r="AN168" s="1"/>
  <c r="CE84" s="1"/>
  <c r="Q168"/>
  <c r="Y168" s="1"/>
  <c r="M168"/>
  <c r="U168" s="1"/>
  <c r="CA84" s="1"/>
  <c r="W170"/>
  <c r="CC144" s="1"/>
  <c r="P170"/>
  <c r="N170"/>
  <c r="V170" s="1"/>
  <c r="CB144" s="1"/>
  <c r="BR170"/>
  <c r="S170"/>
  <c r="AA170" s="1"/>
  <c r="AN170" s="1"/>
  <c r="CE144" s="1"/>
  <c r="Q170"/>
  <c r="Y170" s="1"/>
  <c r="M170"/>
  <c r="U170" s="1"/>
  <c r="CA144" s="1"/>
  <c r="W171"/>
  <c r="CC145" s="1"/>
  <c r="P171"/>
  <c r="N171"/>
  <c r="V171" s="1"/>
  <c r="CB145" s="1"/>
  <c r="BR171"/>
  <c r="S171"/>
  <c r="AA171" s="1"/>
  <c r="AN171" s="1"/>
  <c r="CE145" s="1"/>
  <c r="Q171"/>
  <c r="Y171" s="1"/>
  <c r="M171"/>
  <c r="U171" s="1"/>
  <c r="CA145" s="1"/>
  <c r="W172"/>
  <c r="P172"/>
  <c r="N172"/>
  <c r="V172" s="1"/>
  <c r="BR172"/>
  <c r="S172"/>
  <c r="AA172" s="1"/>
  <c r="AN172" s="1"/>
  <c r="Q172"/>
  <c r="Y172" s="1"/>
  <c r="M172"/>
  <c r="U172" s="1"/>
  <c r="W174"/>
  <c r="CC105" s="1"/>
  <c r="P174"/>
  <c r="N174"/>
  <c r="V174" s="1"/>
  <c r="CB105" s="1"/>
  <c r="BR174"/>
  <c r="S174"/>
  <c r="AA174" s="1"/>
  <c r="AN174" s="1"/>
  <c r="CE105" s="1"/>
  <c r="Q174"/>
  <c r="Y174" s="1"/>
  <c r="M174"/>
  <c r="U174" s="1"/>
  <c r="CA105" s="1"/>
  <c r="W176"/>
  <c r="CC107" s="1"/>
  <c r="P176"/>
  <c r="N176"/>
  <c r="V176" s="1"/>
  <c r="CB107" s="1"/>
  <c r="BR176"/>
  <c r="S176"/>
  <c r="AA176" s="1"/>
  <c r="AN176" s="1"/>
  <c r="CE107" s="1"/>
  <c r="Q176"/>
  <c r="Y176" s="1"/>
  <c r="M176"/>
  <c r="U176" s="1"/>
  <c r="CA107" s="1"/>
  <c r="W178"/>
  <c r="CC109" s="1"/>
  <c r="P178"/>
  <c r="N178"/>
  <c r="V178" s="1"/>
  <c r="CB109" s="1"/>
  <c r="BR178"/>
  <c r="S178"/>
  <c r="AA178" s="1"/>
  <c r="AN178" s="1"/>
  <c r="CE109" s="1"/>
  <c r="Q178"/>
  <c r="Y178" s="1"/>
  <c r="M178"/>
  <c r="U178" s="1"/>
  <c r="CA109" s="1"/>
  <c r="W180"/>
  <c r="CC150" s="1"/>
  <c r="P180"/>
  <c r="N180"/>
  <c r="V180" s="1"/>
  <c r="CB150" s="1"/>
  <c r="BR180"/>
  <c r="S180"/>
  <c r="AA180" s="1"/>
  <c r="AN180" s="1"/>
  <c r="CE150" s="1"/>
  <c r="Q180"/>
  <c r="Y180" s="1"/>
  <c r="M180"/>
  <c r="U180" s="1"/>
  <c r="CA150" s="1"/>
  <c r="BR181"/>
  <c r="S181"/>
  <c r="AA181" s="1"/>
  <c r="AN181" s="1"/>
  <c r="CE147" s="1"/>
  <c r="Q181"/>
  <c r="Y181" s="1"/>
  <c r="M181"/>
  <c r="U181" s="1"/>
  <c r="CA147" s="1"/>
  <c r="W181"/>
  <c r="CC147" s="1"/>
  <c r="P181"/>
  <c r="N181"/>
  <c r="V181" s="1"/>
  <c r="CB147" s="1"/>
  <c r="BR182"/>
  <c r="S182"/>
  <c r="AA182" s="1"/>
  <c r="AN182" s="1"/>
  <c r="CE130" s="1"/>
  <c r="Q182"/>
  <c r="Y182" s="1"/>
  <c r="M182"/>
  <c r="U182" s="1"/>
  <c r="CA130" s="1"/>
  <c r="W182"/>
  <c r="CC130" s="1"/>
  <c r="P182"/>
  <c r="N182"/>
  <c r="V182" s="1"/>
  <c r="CB130" s="1"/>
  <c r="BR183"/>
  <c r="S183"/>
  <c r="AA183" s="1"/>
  <c r="AN183" s="1"/>
  <c r="CE131" s="1"/>
  <c r="Q183"/>
  <c r="Y183" s="1"/>
  <c r="M183"/>
  <c r="U183" s="1"/>
  <c r="CA131" s="1"/>
  <c r="W183"/>
  <c r="CC131" s="1"/>
  <c r="P183"/>
  <c r="N183"/>
  <c r="V183" s="1"/>
  <c r="CB131" s="1"/>
  <c r="BR184"/>
  <c r="S184"/>
  <c r="AA184" s="1"/>
  <c r="AN184" s="1"/>
  <c r="CE132" s="1"/>
  <c r="Q184"/>
  <c r="Y184" s="1"/>
  <c r="M184"/>
  <c r="U184" s="1"/>
  <c r="CA132" s="1"/>
  <c r="W184"/>
  <c r="CC132" s="1"/>
  <c r="P184"/>
  <c r="N184"/>
  <c r="V184" s="1"/>
  <c r="CB132" s="1"/>
  <c r="BR185"/>
  <c r="S185"/>
  <c r="AA185" s="1"/>
  <c r="AN185" s="1"/>
  <c r="CE133" s="1"/>
  <c r="Q185"/>
  <c r="Y185" s="1"/>
  <c r="M185"/>
  <c r="U185" s="1"/>
  <c r="CA133" s="1"/>
  <c r="W185"/>
  <c r="CC133" s="1"/>
  <c r="P185"/>
  <c r="N185"/>
  <c r="V185" s="1"/>
  <c r="CB133" s="1"/>
  <c r="BR186"/>
  <c r="S186"/>
  <c r="AA186" s="1"/>
  <c r="AN186" s="1"/>
  <c r="CE134" s="1"/>
  <c r="Q186"/>
  <c r="Y186" s="1"/>
  <c r="M186"/>
  <c r="U186" s="1"/>
  <c r="CA134" s="1"/>
  <c r="W186"/>
  <c r="CC134" s="1"/>
  <c r="P186"/>
  <c r="N186"/>
  <c r="V186" s="1"/>
  <c r="CB134" s="1"/>
  <c r="BR187"/>
  <c r="S187"/>
  <c r="AA187" s="1"/>
  <c r="AN187" s="1"/>
  <c r="CE135" s="1"/>
  <c r="Q187"/>
  <c r="Y187" s="1"/>
  <c r="M187"/>
  <c r="U187" s="1"/>
  <c r="CA135" s="1"/>
  <c r="W187"/>
  <c r="CC135" s="1"/>
  <c r="P187"/>
  <c r="N187"/>
  <c r="V187" s="1"/>
  <c r="CB135" s="1"/>
  <c r="BR188"/>
  <c r="S188"/>
  <c r="AA188" s="1"/>
  <c r="AN188" s="1"/>
  <c r="CE151" s="1"/>
  <c r="Q188"/>
  <c r="Y188" s="1"/>
  <c r="M188"/>
  <c r="U188" s="1"/>
  <c r="CA151" s="1"/>
  <c r="W188"/>
  <c r="CC151" s="1"/>
  <c r="P188"/>
  <c r="N188"/>
  <c r="V188" s="1"/>
  <c r="CB151" s="1"/>
  <c r="N129"/>
  <c r="V129" s="1"/>
  <c r="CB72" s="1"/>
  <c r="W129"/>
  <c r="CC72" s="1"/>
  <c r="N130"/>
  <c r="V130" s="1"/>
  <c r="CB73" s="1"/>
  <c r="W130"/>
  <c r="CC73" s="1"/>
  <c r="N132"/>
  <c r="V132" s="1"/>
  <c r="W132"/>
  <c r="N134"/>
  <c r="V134" s="1"/>
  <c r="W134"/>
  <c r="N136"/>
  <c r="V136" s="1"/>
  <c r="W136"/>
  <c r="N138"/>
  <c r="V138" s="1"/>
  <c r="W138"/>
  <c r="N140"/>
  <c r="V140" s="1"/>
  <c r="W140"/>
  <c r="N141"/>
  <c r="V141" s="1"/>
  <c r="W141"/>
  <c r="N142"/>
  <c r="V142" s="1"/>
  <c r="W142"/>
  <c r="N143"/>
  <c r="V143" s="1"/>
  <c r="CB99" s="1"/>
  <c r="W143"/>
  <c r="CC99" s="1"/>
  <c r="N144"/>
  <c r="V144" s="1"/>
  <c r="CB100" s="1"/>
  <c r="W144"/>
  <c r="CC100" s="1"/>
  <c r="N145"/>
  <c r="V145" s="1"/>
  <c r="CB101" s="1"/>
  <c r="W145"/>
  <c r="CC101" s="1"/>
  <c r="N146"/>
  <c r="V146" s="1"/>
  <c r="CB102" s="1"/>
  <c r="W146"/>
  <c r="CC102" s="1"/>
  <c r="N148"/>
  <c r="V148" s="1"/>
  <c r="CB143" s="1"/>
  <c r="W148"/>
  <c r="CC143" s="1"/>
  <c r="N150"/>
  <c r="V150" s="1"/>
  <c r="CB75" s="1"/>
  <c r="W150"/>
  <c r="CC75" s="1"/>
  <c r="N152"/>
  <c r="V152" s="1"/>
  <c r="CB77" s="1"/>
  <c r="W152"/>
  <c r="CC77" s="1"/>
  <c r="N154"/>
  <c r="V154" s="1"/>
  <c r="CB79" s="1"/>
  <c r="W154"/>
  <c r="CC79" s="1"/>
  <c r="N156"/>
  <c r="V156" s="1"/>
  <c r="W156"/>
  <c r="N158"/>
  <c r="V158" s="1"/>
  <c r="W158"/>
  <c r="O160"/>
  <c r="O162"/>
  <c r="O164"/>
  <c r="BR159"/>
  <c r="S159"/>
  <c r="AA159" s="1"/>
  <c r="AN159" s="1"/>
  <c r="Q159"/>
  <c r="Y159" s="1"/>
  <c r="M159"/>
  <c r="U159" s="1"/>
  <c r="BR161"/>
  <c r="S161"/>
  <c r="AA161" s="1"/>
  <c r="AN161" s="1"/>
  <c r="Q161"/>
  <c r="Y161" s="1"/>
  <c r="M161"/>
  <c r="U161" s="1"/>
  <c r="BR163"/>
  <c r="S163"/>
  <c r="AA163" s="1"/>
  <c r="AN163" s="1"/>
  <c r="Q163"/>
  <c r="Y163" s="1"/>
  <c r="M163"/>
  <c r="U163" s="1"/>
  <c r="BR165"/>
  <c r="S165"/>
  <c r="AA165" s="1"/>
  <c r="AN165" s="1"/>
  <c r="CE81" s="1"/>
  <c r="Q165"/>
  <c r="Y165" s="1"/>
  <c r="M165"/>
  <c r="U165" s="1"/>
  <c r="CA81" s="1"/>
  <c r="W167"/>
  <c r="CC83" s="1"/>
  <c r="P167"/>
  <c r="N167"/>
  <c r="V167" s="1"/>
  <c r="CB83" s="1"/>
  <c r="BR167"/>
  <c r="S167"/>
  <c r="AA167" s="1"/>
  <c r="AN167" s="1"/>
  <c r="CE83" s="1"/>
  <c r="Q167"/>
  <c r="Y167" s="1"/>
  <c r="M167"/>
  <c r="U167" s="1"/>
  <c r="CA83" s="1"/>
  <c r="W169"/>
  <c r="CC85" s="1"/>
  <c r="P169"/>
  <c r="N169"/>
  <c r="V169" s="1"/>
  <c r="CB85" s="1"/>
  <c r="BR169"/>
  <c r="S169"/>
  <c r="AA169" s="1"/>
  <c r="AN169" s="1"/>
  <c r="CE85" s="1"/>
  <c r="Q169"/>
  <c r="Y169" s="1"/>
  <c r="M169"/>
  <c r="U169" s="1"/>
  <c r="CA85" s="1"/>
  <c r="W173"/>
  <c r="CC104" s="1"/>
  <c r="P173"/>
  <c r="N173"/>
  <c r="V173" s="1"/>
  <c r="CB104" s="1"/>
  <c r="BR173"/>
  <c r="S173"/>
  <c r="AA173" s="1"/>
  <c r="AN173" s="1"/>
  <c r="CE104" s="1"/>
  <c r="Q173"/>
  <c r="Y173" s="1"/>
  <c r="M173"/>
  <c r="U173" s="1"/>
  <c r="CA104" s="1"/>
  <c r="W175"/>
  <c r="CC106" s="1"/>
  <c r="P175"/>
  <c r="N175"/>
  <c r="V175" s="1"/>
  <c r="CB106" s="1"/>
  <c r="BR175"/>
  <c r="S175"/>
  <c r="AA175" s="1"/>
  <c r="AN175" s="1"/>
  <c r="CE106" s="1"/>
  <c r="Q175"/>
  <c r="Y175" s="1"/>
  <c r="M175"/>
  <c r="U175" s="1"/>
  <c r="CA106" s="1"/>
  <c r="W177"/>
  <c r="CC108" s="1"/>
  <c r="P177"/>
  <c r="N177"/>
  <c r="V177" s="1"/>
  <c r="CB108" s="1"/>
  <c r="BR177"/>
  <c r="S177"/>
  <c r="AA177" s="1"/>
  <c r="AN177" s="1"/>
  <c r="CE108" s="1"/>
  <c r="Q177"/>
  <c r="Y177" s="1"/>
  <c r="M177"/>
  <c r="U177" s="1"/>
  <c r="CA108" s="1"/>
  <c r="W179"/>
  <c r="CC146" s="1"/>
  <c r="P179"/>
  <c r="N179"/>
  <c r="V179" s="1"/>
  <c r="CB146" s="1"/>
  <c r="BR179"/>
  <c r="S179"/>
  <c r="AA179" s="1"/>
  <c r="AN179" s="1"/>
  <c r="CE146" s="1"/>
  <c r="Q179"/>
  <c r="Y179" s="1"/>
  <c r="M179"/>
  <c r="U179" s="1"/>
  <c r="CA146" s="1"/>
  <c r="X189"/>
  <c r="CD152" s="1"/>
  <c r="R189"/>
  <c r="Z189" s="1"/>
  <c r="X190"/>
  <c r="CD110" s="1"/>
  <c r="R190"/>
  <c r="Z190" s="1"/>
  <c r="X191"/>
  <c r="CD111" s="1"/>
  <c r="R191"/>
  <c r="Z191" s="1"/>
  <c r="X192"/>
  <c r="CD112" s="1"/>
  <c r="R192"/>
  <c r="Z192" s="1"/>
  <c r="X193"/>
  <c r="CD113" s="1"/>
  <c r="R193"/>
  <c r="Z193" s="1"/>
  <c r="X194"/>
  <c r="CD114" s="1"/>
  <c r="R194"/>
  <c r="Z194" s="1"/>
  <c r="X195"/>
  <c r="CD115" s="1"/>
  <c r="R195"/>
  <c r="Z195" s="1"/>
  <c r="X196"/>
  <c r="R196"/>
  <c r="Z196" s="1"/>
  <c r="X197"/>
  <c r="R197"/>
  <c r="Z197" s="1"/>
  <c r="X198"/>
  <c r="R198"/>
  <c r="Z198" s="1"/>
  <c r="X199"/>
  <c r="R199"/>
  <c r="Z199" s="1"/>
  <c r="X200"/>
  <c r="R200"/>
  <c r="Z200" s="1"/>
  <c r="X201"/>
  <c r="R201"/>
  <c r="Z201" s="1"/>
  <c r="X202"/>
  <c r="R202"/>
  <c r="Z202" s="1"/>
  <c r="X203"/>
  <c r="R203"/>
  <c r="Z203" s="1"/>
  <c r="X204"/>
  <c r="R204"/>
  <c r="Z204" s="1"/>
  <c r="X205"/>
  <c r="CD155" s="1"/>
  <c r="R205"/>
  <c r="Z205" s="1"/>
  <c r="X206"/>
  <c r="CD116" s="1"/>
  <c r="R206"/>
  <c r="Z206" s="1"/>
  <c r="X207"/>
  <c r="CD117" s="1"/>
  <c r="R207"/>
  <c r="Z207" s="1"/>
  <c r="X208"/>
  <c r="CD118" s="1"/>
  <c r="R208"/>
  <c r="Z208" s="1"/>
  <c r="X209"/>
  <c r="CD119" s="1"/>
  <c r="R209"/>
  <c r="Z209" s="1"/>
  <c r="X210"/>
  <c r="CD120" s="1"/>
  <c r="R210"/>
  <c r="Z210" s="1"/>
  <c r="X211"/>
  <c r="CD121" s="1"/>
  <c r="R211"/>
  <c r="Z211" s="1"/>
  <c r="X212"/>
  <c r="CD122" s="1"/>
  <c r="R212"/>
  <c r="Z212" s="1"/>
  <c r="X213"/>
  <c r="R213"/>
  <c r="Z213" s="1"/>
  <c r="P129"/>
  <c r="P130"/>
  <c r="O131"/>
  <c r="P132"/>
  <c r="O133"/>
  <c r="P134"/>
  <c r="O135"/>
  <c r="P136"/>
  <c r="O137"/>
  <c r="P138"/>
  <c r="O139"/>
  <c r="P140"/>
  <c r="P141"/>
  <c r="P142"/>
  <c r="P143"/>
  <c r="P144"/>
  <c r="P145"/>
  <c r="P146"/>
  <c r="O147"/>
  <c r="P148"/>
  <c r="O149"/>
  <c r="P150"/>
  <c r="O151"/>
  <c r="P152"/>
  <c r="O153"/>
  <c r="P154"/>
  <c r="O155"/>
  <c r="P156"/>
  <c r="O157"/>
  <c r="P158"/>
  <c r="N159"/>
  <c r="V159" s="1"/>
  <c r="W159"/>
  <c r="N161"/>
  <c r="V161" s="1"/>
  <c r="W161"/>
  <c r="N163"/>
  <c r="V163" s="1"/>
  <c r="W163"/>
  <c r="N165"/>
  <c r="V165" s="1"/>
  <c r="CB81" s="1"/>
  <c r="W165"/>
  <c r="CC81" s="1"/>
  <c r="BR189"/>
  <c r="S189"/>
  <c r="AA189" s="1"/>
  <c r="AN189" s="1"/>
  <c r="CE152" s="1"/>
  <c r="Q189"/>
  <c r="Y189" s="1"/>
  <c r="M189"/>
  <c r="U189" s="1"/>
  <c r="CA152" s="1"/>
  <c r="BR190"/>
  <c r="S190"/>
  <c r="AA190" s="1"/>
  <c r="AN190" s="1"/>
  <c r="CE110" s="1"/>
  <c r="Q190"/>
  <c r="Y190" s="1"/>
  <c r="M190"/>
  <c r="U190" s="1"/>
  <c r="CA110" s="1"/>
  <c r="BR191"/>
  <c r="S191"/>
  <c r="AA191" s="1"/>
  <c r="AN191" s="1"/>
  <c r="CE111" s="1"/>
  <c r="Q191"/>
  <c r="Y191" s="1"/>
  <c r="M191"/>
  <c r="U191" s="1"/>
  <c r="CA111" s="1"/>
  <c r="BR192"/>
  <c r="S192"/>
  <c r="AA192" s="1"/>
  <c r="AN192" s="1"/>
  <c r="CE112" s="1"/>
  <c r="Q192"/>
  <c r="Y192" s="1"/>
  <c r="M192"/>
  <c r="U192" s="1"/>
  <c r="CA112" s="1"/>
  <c r="BR193"/>
  <c r="S193"/>
  <c r="AA193" s="1"/>
  <c r="AN193" s="1"/>
  <c r="CE113" s="1"/>
  <c r="Q193"/>
  <c r="Y193" s="1"/>
  <c r="M193"/>
  <c r="U193" s="1"/>
  <c r="CA113" s="1"/>
  <c r="BR194"/>
  <c r="S194"/>
  <c r="AA194" s="1"/>
  <c r="AN194" s="1"/>
  <c r="CE114" s="1"/>
  <c r="Q194"/>
  <c r="Y194" s="1"/>
  <c r="M194"/>
  <c r="U194" s="1"/>
  <c r="CA114" s="1"/>
  <c r="BR195"/>
  <c r="S195"/>
  <c r="AA195" s="1"/>
  <c r="AN195" s="1"/>
  <c r="CE115" s="1"/>
  <c r="Q195"/>
  <c r="Y195" s="1"/>
  <c r="M195"/>
  <c r="U195" s="1"/>
  <c r="CA115" s="1"/>
  <c r="BR196"/>
  <c r="S196"/>
  <c r="AA196" s="1"/>
  <c r="AN196" s="1"/>
  <c r="Q196"/>
  <c r="Y196" s="1"/>
  <c r="M196"/>
  <c r="U196" s="1"/>
  <c r="BR197"/>
  <c r="S197"/>
  <c r="AA197" s="1"/>
  <c r="AN197" s="1"/>
  <c r="Q197"/>
  <c r="Y197" s="1"/>
  <c r="M197"/>
  <c r="U197" s="1"/>
  <c r="BR198"/>
  <c r="S198"/>
  <c r="AA198" s="1"/>
  <c r="AN198" s="1"/>
  <c r="Q198"/>
  <c r="Y198" s="1"/>
  <c r="M198"/>
  <c r="U198" s="1"/>
  <c r="BR199"/>
  <c r="S199"/>
  <c r="AA199" s="1"/>
  <c r="AN199" s="1"/>
  <c r="Q199"/>
  <c r="Y199" s="1"/>
  <c r="M199"/>
  <c r="U199" s="1"/>
  <c r="BR200"/>
  <c r="S200"/>
  <c r="AA200" s="1"/>
  <c r="AN200" s="1"/>
  <c r="Q200"/>
  <c r="Y200" s="1"/>
  <c r="M200"/>
  <c r="U200" s="1"/>
  <c r="BR201"/>
  <c r="S201"/>
  <c r="AA201" s="1"/>
  <c r="AN201" s="1"/>
  <c r="Q201"/>
  <c r="Y201" s="1"/>
  <c r="M201"/>
  <c r="U201" s="1"/>
  <c r="BR202"/>
  <c r="S202"/>
  <c r="AA202" s="1"/>
  <c r="AN202" s="1"/>
  <c r="Q202"/>
  <c r="Y202" s="1"/>
  <c r="M202"/>
  <c r="U202" s="1"/>
  <c r="BR203"/>
  <c r="S203"/>
  <c r="AA203" s="1"/>
  <c r="AN203" s="1"/>
  <c r="Q203"/>
  <c r="Y203" s="1"/>
  <c r="M203"/>
  <c r="U203" s="1"/>
  <c r="BR204"/>
  <c r="S204"/>
  <c r="AA204" s="1"/>
  <c r="AN204" s="1"/>
  <c r="Q204"/>
  <c r="Y204" s="1"/>
  <c r="M204"/>
  <c r="U204" s="1"/>
  <c r="BR205"/>
  <c r="S205"/>
  <c r="AA205" s="1"/>
  <c r="AN205" s="1"/>
  <c r="CE155" s="1"/>
  <c r="Q205"/>
  <c r="Y205" s="1"/>
  <c r="M205"/>
  <c r="U205" s="1"/>
  <c r="CA155" s="1"/>
  <c r="BR206"/>
  <c r="S206"/>
  <c r="AA206" s="1"/>
  <c r="AN206" s="1"/>
  <c r="CE116" s="1"/>
  <c r="Q206"/>
  <c r="Y206" s="1"/>
  <c r="M206"/>
  <c r="U206" s="1"/>
  <c r="CA116" s="1"/>
  <c r="BR207"/>
  <c r="S207"/>
  <c r="AA207" s="1"/>
  <c r="AN207" s="1"/>
  <c r="CE117" s="1"/>
  <c r="Q207"/>
  <c r="Y207" s="1"/>
  <c r="M207"/>
  <c r="U207" s="1"/>
  <c r="CA117" s="1"/>
  <c r="BR208"/>
  <c r="S208"/>
  <c r="AA208" s="1"/>
  <c r="AN208" s="1"/>
  <c r="CE118" s="1"/>
  <c r="Q208"/>
  <c r="Y208" s="1"/>
  <c r="M208"/>
  <c r="U208" s="1"/>
  <c r="CA118" s="1"/>
  <c r="BR209"/>
  <c r="S209"/>
  <c r="AA209" s="1"/>
  <c r="AN209" s="1"/>
  <c r="CE119" s="1"/>
  <c r="Q209"/>
  <c r="Y209" s="1"/>
  <c r="M209"/>
  <c r="U209" s="1"/>
  <c r="CA119" s="1"/>
  <c r="BR210"/>
  <c r="S210"/>
  <c r="AA210" s="1"/>
  <c r="AN210" s="1"/>
  <c r="CE120" s="1"/>
  <c r="Q210"/>
  <c r="Y210" s="1"/>
  <c r="M210"/>
  <c r="U210" s="1"/>
  <c r="CA120" s="1"/>
  <c r="BR211"/>
  <c r="S211"/>
  <c r="AA211" s="1"/>
  <c r="AN211" s="1"/>
  <c r="CE121" s="1"/>
  <c r="Q211"/>
  <c r="Y211" s="1"/>
  <c r="M211"/>
  <c r="U211" s="1"/>
  <c r="CA121" s="1"/>
  <c r="BR212"/>
  <c r="S212"/>
  <c r="AA212" s="1"/>
  <c r="AN212" s="1"/>
  <c r="CE122" s="1"/>
  <c r="Q212"/>
  <c r="Y212" s="1"/>
  <c r="M212"/>
  <c r="U212" s="1"/>
  <c r="CA122" s="1"/>
  <c r="BR213"/>
  <c r="S213"/>
  <c r="AA213" s="1"/>
  <c r="AN213" s="1"/>
  <c r="Q213"/>
  <c r="Y213" s="1"/>
  <c r="M213"/>
  <c r="U213" s="1"/>
  <c r="BR214"/>
  <c r="S214"/>
  <c r="AA214" s="1"/>
  <c r="AN214" s="1"/>
  <c r="Q214"/>
  <c r="Y214" s="1"/>
  <c r="M214"/>
  <c r="U214" s="1"/>
  <c r="W214"/>
  <c r="P214"/>
  <c r="N214"/>
  <c r="V214" s="1"/>
  <c r="BR215"/>
  <c r="S215"/>
  <c r="AA215" s="1"/>
  <c r="AN215" s="1"/>
  <c r="Q215"/>
  <c r="Y215" s="1"/>
  <c r="M215"/>
  <c r="U215" s="1"/>
  <c r="W215"/>
  <c r="P215"/>
  <c r="N215"/>
  <c r="V215" s="1"/>
  <c r="N189"/>
  <c r="V189" s="1"/>
  <c r="CB152" s="1"/>
  <c r="W189"/>
  <c r="CC152" s="1"/>
  <c r="N190"/>
  <c r="V190" s="1"/>
  <c r="CB110" s="1"/>
  <c r="W190"/>
  <c r="CC110" s="1"/>
  <c r="N191"/>
  <c r="V191" s="1"/>
  <c r="CB111" s="1"/>
  <c r="W191"/>
  <c r="CC111" s="1"/>
  <c r="N192"/>
  <c r="V192" s="1"/>
  <c r="CB112" s="1"/>
  <c r="W192"/>
  <c r="CC112" s="1"/>
  <c r="N193"/>
  <c r="V193" s="1"/>
  <c r="CB113" s="1"/>
  <c r="W193"/>
  <c r="CC113" s="1"/>
  <c r="N194"/>
  <c r="V194" s="1"/>
  <c r="CB114" s="1"/>
  <c r="W194"/>
  <c r="CC114" s="1"/>
  <c r="N195"/>
  <c r="V195" s="1"/>
  <c r="CB115" s="1"/>
  <c r="W195"/>
  <c r="CC115" s="1"/>
  <c r="N196"/>
  <c r="V196" s="1"/>
  <c r="W196"/>
  <c r="N197"/>
  <c r="V197" s="1"/>
  <c r="W197"/>
  <c r="N198"/>
  <c r="V198" s="1"/>
  <c r="W198"/>
  <c r="N199"/>
  <c r="V199" s="1"/>
  <c r="W199"/>
  <c r="N200"/>
  <c r="V200" s="1"/>
  <c r="W200"/>
  <c r="N201"/>
  <c r="V201" s="1"/>
  <c r="W201"/>
  <c r="N202"/>
  <c r="V202" s="1"/>
  <c r="W202"/>
  <c r="N203"/>
  <c r="V203" s="1"/>
  <c r="W203"/>
  <c r="N204"/>
  <c r="V204" s="1"/>
  <c r="W204"/>
  <c r="N205"/>
  <c r="V205" s="1"/>
  <c r="CB155" s="1"/>
  <c r="W205"/>
  <c r="CC155" s="1"/>
  <c r="N206"/>
  <c r="V206" s="1"/>
  <c r="CB116" s="1"/>
  <c r="W206"/>
  <c r="CC116" s="1"/>
  <c r="N207"/>
  <c r="V207" s="1"/>
  <c r="CB117" s="1"/>
  <c r="W207"/>
  <c r="CC117" s="1"/>
  <c r="N208"/>
  <c r="V208" s="1"/>
  <c r="CB118" s="1"/>
  <c r="W208"/>
  <c r="CC118" s="1"/>
  <c r="N209"/>
  <c r="V209" s="1"/>
  <c r="CB119" s="1"/>
  <c r="W209"/>
  <c r="CC119" s="1"/>
  <c r="N210"/>
  <c r="V210" s="1"/>
  <c r="CB120" s="1"/>
  <c r="W210"/>
  <c r="CC120" s="1"/>
  <c r="N211"/>
  <c r="V211" s="1"/>
  <c r="CB121" s="1"/>
  <c r="W211"/>
  <c r="CC121" s="1"/>
  <c r="N212"/>
  <c r="V212" s="1"/>
  <c r="CB122" s="1"/>
  <c r="W212"/>
  <c r="CC122" s="1"/>
  <c r="N213"/>
  <c r="V213" s="1"/>
  <c r="W213"/>
  <c r="BR216"/>
  <c r="S216"/>
  <c r="AA216" s="1"/>
  <c r="AN216" s="1"/>
  <c r="Q216"/>
  <c r="Y216" s="1"/>
  <c r="M216"/>
  <c r="U216" s="1"/>
  <c r="BR217"/>
  <c r="S217"/>
  <c r="AA217" s="1"/>
  <c r="AN217" s="1"/>
  <c r="Q217"/>
  <c r="Y217" s="1"/>
  <c r="M217"/>
  <c r="U217" s="1"/>
  <c r="BR218"/>
  <c r="S218"/>
  <c r="AA218" s="1"/>
  <c r="AN218" s="1"/>
  <c r="Q218"/>
  <c r="Y218" s="1"/>
  <c r="M218"/>
  <c r="U218" s="1"/>
  <c r="BR219"/>
  <c r="S219"/>
  <c r="AA219" s="1"/>
  <c r="AN219" s="1"/>
  <c r="Q219"/>
  <c r="Y219" s="1"/>
  <c r="M219"/>
  <c r="U219" s="1"/>
  <c r="BR220"/>
  <c r="S220"/>
  <c r="AA220" s="1"/>
  <c r="AN220" s="1"/>
  <c r="Q220"/>
  <c r="Y220" s="1"/>
  <c r="M220"/>
  <c r="U220" s="1"/>
  <c r="BR221"/>
  <c r="S221"/>
  <c r="AA221" s="1"/>
  <c r="AN221" s="1"/>
  <c r="Q221"/>
  <c r="Y221" s="1"/>
  <c r="M221"/>
  <c r="U221" s="1"/>
  <c r="BR222"/>
  <c r="S222"/>
  <c r="AA222" s="1"/>
  <c r="AN222" s="1"/>
  <c r="Q222"/>
  <c r="Y222" s="1"/>
  <c r="M222"/>
  <c r="U222" s="1"/>
  <c r="BR223"/>
  <c r="S223"/>
  <c r="AA223" s="1"/>
  <c r="AN223" s="1"/>
  <c r="CE156" s="1"/>
  <c r="Q223"/>
  <c r="Y223" s="1"/>
  <c r="M223"/>
  <c r="U223" s="1"/>
  <c r="CA156" s="1"/>
  <c r="BR224"/>
  <c r="S224"/>
  <c r="AA224" s="1"/>
  <c r="AN224" s="1"/>
  <c r="CE136" s="1"/>
  <c r="Q224"/>
  <c r="Y224" s="1"/>
  <c r="M224"/>
  <c r="U224" s="1"/>
  <c r="CA136" s="1"/>
  <c r="BR225"/>
  <c r="S225"/>
  <c r="AA225" s="1"/>
  <c r="AN225" s="1"/>
  <c r="CE137" s="1"/>
  <c r="Q225"/>
  <c r="Y225" s="1"/>
  <c r="M225"/>
  <c r="U225" s="1"/>
  <c r="CA137" s="1"/>
  <c r="BR226"/>
  <c r="S226"/>
  <c r="AA226" s="1"/>
  <c r="AN226" s="1"/>
  <c r="CE148" s="1"/>
  <c r="Q226"/>
  <c r="Y226" s="1"/>
  <c r="M226"/>
  <c r="U226" s="1"/>
  <c r="CA148" s="1"/>
  <c r="BR227"/>
  <c r="S227"/>
  <c r="AA227" s="1"/>
  <c r="AN227" s="1"/>
  <c r="CE149" s="1"/>
  <c r="Q227"/>
  <c r="Y227" s="1"/>
  <c r="M227"/>
  <c r="U227" s="1"/>
  <c r="CA149" s="1"/>
  <c r="BR228"/>
  <c r="S228"/>
  <c r="AA228" s="1"/>
  <c r="AN228" s="1"/>
  <c r="CE138" s="1"/>
  <c r="Q228"/>
  <c r="Y228" s="1"/>
  <c r="M228"/>
  <c r="U228" s="1"/>
  <c r="CA138" s="1"/>
  <c r="BR229"/>
  <c r="S229"/>
  <c r="AA229" s="1"/>
  <c r="AN229" s="1"/>
  <c r="CE139" s="1"/>
  <c r="Q229"/>
  <c r="Y229" s="1"/>
  <c r="M229"/>
  <c r="U229" s="1"/>
  <c r="CA139" s="1"/>
  <c r="BR230"/>
  <c r="S230"/>
  <c r="AA230" s="1"/>
  <c r="AN230" s="1"/>
  <c r="Q230"/>
  <c r="Y230" s="1"/>
  <c r="M230"/>
  <c r="U230" s="1"/>
  <c r="BR231"/>
  <c r="S231"/>
  <c r="AA231" s="1"/>
  <c r="AN231" s="1"/>
  <c r="Q231"/>
  <c r="Y231" s="1"/>
  <c r="M231"/>
  <c r="U231" s="1"/>
  <c r="BR232"/>
  <c r="S232"/>
  <c r="AA232" s="1"/>
  <c r="AN232" s="1"/>
  <c r="CE123" s="1"/>
  <c r="Q232"/>
  <c r="Y232" s="1"/>
  <c r="M232"/>
  <c r="U232" s="1"/>
  <c r="CA123" s="1"/>
  <c r="BR233"/>
  <c r="S233"/>
  <c r="AA233" s="1"/>
  <c r="AN233" s="1"/>
  <c r="CE124" s="1"/>
  <c r="Q233"/>
  <c r="Y233" s="1"/>
  <c r="M233"/>
  <c r="U233" s="1"/>
  <c r="CA124" s="1"/>
  <c r="BR234"/>
  <c r="S234"/>
  <c r="AA234" s="1"/>
  <c r="AN234" s="1"/>
  <c r="CE153" s="1"/>
  <c r="Q234"/>
  <c r="Y234" s="1"/>
  <c r="M234"/>
  <c r="U234" s="1"/>
  <c r="CA153" s="1"/>
  <c r="BR235"/>
  <c r="S235"/>
  <c r="AA235" s="1"/>
  <c r="AN235" s="1"/>
  <c r="CE154" s="1"/>
  <c r="Q235"/>
  <c r="Y235" s="1"/>
  <c r="M235"/>
  <c r="U235" s="1"/>
  <c r="CA154" s="1"/>
  <c r="BR236"/>
  <c r="S236"/>
  <c r="AA236" s="1"/>
  <c r="AN236" s="1"/>
  <c r="CE125" s="1"/>
  <c r="Q236"/>
  <c r="Y236" s="1"/>
  <c r="M236"/>
  <c r="U236" s="1"/>
  <c r="CA125" s="1"/>
  <c r="BR237"/>
  <c r="S237"/>
  <c r="AA237" s="1"/>
  <c r="AN237" s="1"/>
  <c r="CE126" s="1"/>
  <c r="Q237"/>
  <c r="Y237" s="1"/>
  <c r="M237"/>
  <c r="U237" s="1"/>
  <c r="CA126" s="1"/>
  <c r="BR238"/>
  <c r="S238"/>
  <c r="AA238" s="1"/>
  <c r="AN238" s="1"/>
  <c r="Q238"/>
  <c r="Y238" s="1"/>
  <c r="M238"/>
  <c r="U238" s="1"/>
  <c r="BR239"/>
  <c r="S239"/>
  <c r="AA239" s="1"/>
  <c r="AN239" s="1"/>
  <c r="Q239"/>
  <c r="Y239" s="1"/>
  <c r="M239"/>
  <c r="U239" s="1"/>
  <c r="BR240"/>
  <c r="S240"/>
  <c r="AA240" s="1"/>
  <c r="AN240" s="1"/>
  <c r="Q240"/>
  <c r="Y240" s="1"/>
  <c r="M240"/>
  <c r="U240" s="1"/>
  <c r="BR241"/>
  <c r="S241"/>
  <c r="AA241" s="1"/>
  <c r="AN241" s="1"/>
  <c r="Q241"/>
  <c r="Y241" s="1"/>
  <c r="M241"/>
  <c r="U241" s="1"/>
  <c r="BR242"/>
  <c r="S242"/>
  <c r="AA242" s="1"/>
  <c r="AN242" s="1"/>
  <c r="Q242"/>
  <c r="Y242" s="1"/>
  <c r="M242"/>
  <c r="U242" s="1"/>
  <c r="BR243"/>
  <c r="S243"/>
  <c r="AA243" s="1"/>
  <c r="AN243" s="1"/>
  <c r="Q243"/>
  <c r="Y243" s="1"/>
  <c r="M243"/>
  <c r="U243" s="1"/>
  <c r="BR244"/>
  <c r="S244"/>
  <c r="AA244" s="1"/>
  <c r="AN244" s="1"/>
  <c r="Q244"/>
  <c r="Y244" s="1"/>
  <c r="M244"/>
  <c r="U244" s="1"/>
  <c r="N216"/>
  <c r="V216" s="1"/>
  <c r="W216"/>
  <c r="N217"/>
  <c r="V217" s="1"/>
  <c r="W217"/>
  <c r="N218"/>
  <c r="V218" s="1"/>
  <c r="W218"/>
  <c r="N219"/>
  <c r="V219" s="1"/>
  <c r="W219"/>
  <c r="N220"/>
  <c r="V220" s="1"/>
  <c r="W220"/>
  <c r="N221"/>
  <c r="V221" s="1"/>
  <c r="W221"/>
  <c r="N222"/>
  <c r="V222" s="1"/>
  <c r="W222"/>
  <c r="N223"/>
  <c r="V223" s="1"/>
  <c r="CB156" s="1"/>
  <c r="W223"/>
  <c r="CC156" s="1"/>
  <c r="N224"/>
  <c r="V224" s="1"/>
  <c r="CB136" s="1"/>
  <c r="W224"/>
  <c r="CC136" s="1"/>
  <c r="N225"/>
  <c r="V225" s="1"/>
  <c r="CB137" s="1"/>
  <c r="W225"/>
  <c r="CC137" s="1"/>
  <c r="N226"/>
  <c r="V226" s="1"/>
  <c r="CB148" s="1"/>
  <c r="W226"/>
  <c r="CC148" s="1"/>
  <c r="N227"/>
  <c r="V227" s="1"/>
  <c r="CB149" s="1"/>
  <c r="W227"/>
  <c r="CC149" s="1"/>
  <c r="N228"/>
  <c r="V228" s="1"/>
  <c r="CB138" s="1"/>
  <c r="W228"/>
  <c r="CC138" s="1"/>
  <c r="N229"/>
  <c r="V229" s="1"/>
  <c r="CB139" s="1"/>
  <c r="W229"/>
  <c r="CC139" s="1"/>
  <c r="N230"/>
  <c r="V230" s="1"/>
  <c r="W230"/>
  <c r="N231"/>
  <c r="V231" s="1"/>
  <c r="W231"/>
  <c r="N232"/>
  <c r="V232" s="1"/>
  <c r="CB123" s="1"/>
  <c r="W232"/>
  <c r="CC123" s="1"/>
  <c r="N233"/>
  <c r="V233" s="1"/>
  <c r="CB124" s="1"/>
  <c r="W233"/>
  <c r="CC124" s="1"/>
  <c r="N234"/>
  <c r="V234" s="1"/>
  <c r="CB153" s="1"/>
  <c r="W234"/>
  <c r="CC153" s="1"/>
  <c r="N235"/>
  <c r="V235" s="1"/>
  <c r="CB154" s="1"/>
  <c r="W235"/>
  <c r="CC154" s="1"/>
  <c r="N236"/>
  <c r="V236" s="1"/>
  <c r="CB125" s="1"/>
  <c r="W236"/>
  <c r="CC125" s="1"/>
  <c r="N237"/>
  <c r="V237" s="1"/>
  <c r="CB126" s="1"/>
  <c r="W237"/>
  <c r="CC126" s="1"/>
  <c r="N238"/>
  <c r="V238" s="1"/>
  <c r="W238"/>
  <c r="N239"/>
  <c r="V239" s="1"/>
  <c r="W239"/>
  <c r="N240"/>
  <c r="V240" s="1"/>
  <c r="W240"/>
  <c r="N241"/>
  <c r="V241" s="1"/>
  <c r="W241"/>
  <c r="N242"/>
  <c r="V242" s="1"/>
  <c r="W242"/>
  <c r="N243"/>
  <c r="V243" s="1"/>
  <c r="W243"/>
  <c r="N244"/>
  <c r="V244" s="1"/>
  <c r="W244"/>
  <c r="O245"/>
  <c r="O246"/>
  <c r="O247"/>
  <c r="O248"/>
  <c r="O249"/>
  <c r="O250"/>
  <c r="O251"/>
  <c r="O252"/>
  <c r="W253"/>
  <c r="CC161" s="1"/>
  <c r="P253"/>
  <c r="N253"/>
  <c r="V253" s="1"/>
  <c r="CB161" s="1"/>
  <c r="BR253"/>
  <c r="S253"/>
  <c r="AA253" s="1"/>
  <c r="AN253" s="1"/>
  <c r="CE161" s="1"/>
  <c r="Q253"/>
  <c r="Y253" s="1"/>
  <c r="M253"/>
  <c r="U253" s="1"/>
  <c r="CA161" s="1"/>
  <c r="W254"/>
  <c r="CC162" s="1"/>
  <c r="P254"/>
  <c r="N254"/>
  <c r="V254" s="1"/>
  <c r="CB162" s="1"/>
  <c r="BR254"/>
  <c r="S254"/>
  <c r="AA254" s="1"/>
  <c r="AN254" s="1"/>
  <c r="CE162" s="1"/>
  <c r="Q254"/>
  <c r="Y254" s="1"/>
  <c r="M254"/>
  <c r="U254" s="1"/>
  <c r="CA162" s="1"/>
  <c r="W255"/>
  <c r="CC176" s="1"/>
  <c r="P255"/>
  <c r="N255"/>
  <c r="V255" s="1"/>
  <c r="CB176" s="1"/>
  <c r="BR255"/>
  <c r="S255"/>
  <c r="AA255" s="1"/>
  <c r="AN255" s="1"/>
  <c r="CE176" s="1"/>
  <c r="Q255"/>
  <c r="Y255" s="1"/>
  <c r="M255"/>
  <c r="U255" s="1"/>
  <c r="CA176" s="1"/>
  <c r="W256"/>
  <c r="P256"/>
  <c r="N256"/>
  <c r="V256" s="1"/>
  <c r="BR256"/>
  <c r="S256"/>
  <c r="AA256" s="1"/>
  <c r="AN256" s="1"/>
  <c r="Q256"/>
  <c r="Y256" s="1"/>
  <c r="M256"/>
  <c r="U256" s="1"/>
  <c r="W257"/>
  <c r="P257"/>
  <c r="N257"/>
  <c r="V257" s="1"/>
  <c r="BR257"/>
  <c r="S257"/>
  <c r="AA257" s="1"/>
  <c r="AN257" s="1"/>
  <c r="Q257"/>
  <c r="Y257" s="1"/>
  <c r="M257"/>
  <c r="U257" s="1"/>
  <c r="W258"/>
  <c r="P258"/>
  <c r="N258"/>
  <c r="V258" s="1"/>
  <c r="BR258"/>
  <c r="S258"/>
  <c r="AA258" s="1"/>
  <c r="AN258" s="1"/>
  <c r="Q258"/>
  <c r="Y258" s="1"/>
  <c r="M258"/>
  <c r="U258" s="1"/>
  <c r="W259"/>
  <c r="P259"/>
  <c r="N259"/>
  <c r="V259" s="1"/>
  <c r="BR259"/>
  <c r="S259"/>
  <c r="AA259" s="1"/>
  <c r="AN259" s="1"/>
  <c r="Q259"/>
  <c r="Y259" s="1"/>
  <c r="M259"/>
  <c r="U259" s="1"/>
  <c r="BR260"/>
  <c r="W260"/>
  <c r="P260"/>
  <c r="N260"/>
  <c r="V260" s="1"/>
  <c r="S260"/>
  <c r="AA260" s="1"/>
  <c r="AN260" s="1"/>
  <c r="Q260"/>
  <c r="Y260" s="1"/>
  <c r="M260"/>
  <c r="U260" s="1"/>
  <c r="X261"/>
  <c r="R261"/>
  <c r="Z261" s="1"/>
  <c r="X262"/>
  <c r="R262"/>
  <c r="Z262" s="1"/>
  <c r="X263"/>
  <c r="R263"/>
  <c r="Z263" s="1"/>
  <c r="X264"/>
  <c r="R264"/>
  <c r="Z264" s="1"/>
  <c r="X265"/>
  <c r="R265"/>
  <c r="Z265" s="1"/>
  <c r="X266"/>
  <c r="CD163" s="1"/>
  <c r="R266"/>
  <c r="Z266" s="1"/>
  <c r="X267"/>
  <c r="CD164" s="1"/>
  <c r="R267"/>
  <c r="Z267" s="1"/>
  <c r="X268"/>
  <c r="CD165" s="1"/>
  <c r="R268"/>
  <c r="Z268" s="1"/>
  <c r="X269"/>
  <c r="CD166" s="1"/>
  <c r="R269"/>
  <c r="Z269" s="1"/>
  <c r="X270"/>
  <c r="CD167" s="1"/>
  <c r="R270"/>
  <c r="Z270" s="1"/>
  <c r="X271"/>
  <c r="CD168" s="1"/>
  <c r="R271"/>
  <c r="Z271" s="1"/>
  <c r="X272"/>
  <c r="CD169" s="1"/>
  <c r="R272"/>
  <c r="Z272" s="1"/>
  <c r="X273"/>
  <c r="R273"/>
  <c r="Z273" s="1"/>
  <c r="X274"/>
  <c r="R274"/>
  <c r="Z274" s="1"/>
  <c r="X275"/>
  <c r="R275"/>
  <c r="Z275" s="1"/>
  <c r="X276"/>
  <c r="R276"/>
  <c r="Z276" s="1"/>
  <c r="X277"/>
  <c r="R277"/>
  <c r="Z277" s="1"/>
  <c r="X278"/>
  <c r="R278"/>
  <c r="Z278" s="1"/>
  <c r="X279"/>
  <c r="R279"/>
  <c r="Z279" s="1"/>
  <c r="X280"/>
  <c r="R280"/>
  <c r="Z280" s="1"/>
  <c r="X281"/>
  <c r="R281"/>
  <c r="Z281" s="1"/>
  <c r="X282"/>
  <c r="R282"/>
  <c r="Z282" s="1"/>
  <c r="X283"/>
  <c r="R283"/>
  <c r="Z283" s="1"/>
  <c r="P216"/>
  <c r="P217"/>
  <c r="P218"/>
  <c r="P219"/>
  <c r="P220"/>
  <c r="P221"/>
  <c r="P222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W293"/>
  <c r="CC172" s="1"/>
  <c r="P293"/>
  <c r="N293"/>
  <c r="V293" s="1"/>
  <c r="CB172" s="1"/>
  <c r="BR293"/>
  <c r="S293"/>
  <c r="AA293" s="1"/>
  <c r="AN293" s="1"/>
  <c r="CE172" s="1"/>
  <c r="Q293"/>
  <c r="Y293" s="1"/>
  <c r="M293"/>
  <c r="U293" s="1"/>
  <c r="CA172" s="1"/>
  <c r="W295"/>
  <c r="CC174" s="1"/>
  <c r="P295"/>
  <c r="N295"/>
  <c r="V295" s="1"/>
  <c r="CB174" s="1"/>
  <c r="BR295"/>
  <c r="S295"/>
  <c r="AA295" s="1"/>
  <c r="AN295" s="1"/>
  <c r="CE174" s="1"/>
  <c r="Q295"/>
  <c r="Y295" s="1"/>
  <c r="M295"/>
  <c r="U295" s="1"/>
  <c r="CA174" s="1"/>
  <c r="W297"/>
  <c r="CC178" s="1"/>
  <c r="P297"/>
  <c r="N297"/>
  <c r="V297" s="1"/>
  <c r="CB178" s="1"/>
  <c r="BR297"/>
  <c r="S297"/>
  <c r="AA297" s="1"/>
  <c r="AN297" s="1"/>
  <c r="CE178" s="1"/>
  <c r="Q297"/>
  <c r="Y297" s="1"/>
  <c r="M297"/>
  <c r="U297" s="1"/>
  <c r="CA178" s="1"/>
  <c r="BR261"/>
  <c r="S261"/>
  <c r="AA261" s="1"/>
  <c r="AN261" s="1"/>
  <c r="Q261"/>
  <c r="Y261" s="1"/>
  <c r="M261"/>
  <c r="U261" s="1"/>
  <c r="BR262"/>
  <c r="S262"/>
  <c r="AA262" s="1"/>
  <c r="AN262" s="1"/>
  <c r="Q262"/>
  <c r="Y262" s="1"/>
  <c r="M262"/>
  <c r="U262" s="1"/>
  <c r="BR263"/>
  <c r="S263"/>
  <c r="AA263" s="1"/>
  <c r="AN263" s="1"/>
  <c r="Q263"/>
  <c r="Y263" s="1"/>
  <c r="M263"/>
  <c r="U263" s="1"/>
  <c r="BR264"/>
  <c r="S264"/>
  <c r="AA264" s="1"/>
  <c r="AN264" s="1"/>
  <c r="Q264"/>
  <c r="Y264" s="1"/>
  <c r="M264"/>
  <c r="U264" s="1"/>
  <c r="BR265"/>
  <c r="S265"/>
  <c r="AA265" s="1"/>
  <c r="AN265" s="1"/>
  <c r="Q265"/>
  <c r="Y265" s="1"/>
  <c r="M265"/>
  <c r="U265" s="1"/>
  <c r="BR266"/>
  <c r="S266"/>
  <c r="AA266" s="1"/>
  <c r="AN266" s="1"/>
  <c r="CE163" s="1"/>
  <c r="Q266"/>
  <c r="Y266" s="1"/>
  <c r="M266"/>
  <c r="U266" s="1"/>
  <c r="CA163" s="1"/>
  <c r="BR267"/>
  <c r="S267"/>
  <c r="AA267" s="1"/>
  <c r="AN267" s="1"/>
  <c r="CE164" s="1"/>
  <c r="Q267"/>
  <c r="Y267" s="1"/>
  <c r="M267"/>
  <c r="U267" s="1"/>
  <c r="CA164" s="1"/>
  <c r="BR268"/>
  <c r="S268"/>
  <c r="AA268" s="1"/>
  <c r="AN268" s="1"/>
  <c r="CE165" s="1"/>
  <c r="Q268"/>
  <c r="Y268" s="1"/>
  <c r="M268"/>
  <c r="U268" s="1"/>
  <c r="CA165" s="1"/>
  <c r="BR269"/>
  <c r="S269"/>
  <c r="AA269" s="1"/>
  <c r="AN269" s="1"/>
  <c r="CE166" s="1"/>
  <c r="Q269"/>
  <c r="Y269" s="1"/>
  <c r="M269"/>
  <c r="U269" s="1"/>
  <c r="CA166" s="1"/>
  <c r="BR270"/>
  <c r="S270"/>
  <c r="AA270" s="1"/>
  <c r="AN270" s="1"/>
  <c r="CE167" s="1"/>
  <c r="Q270"/>
  <c r="Y270" s="1"/>
  <c r="M270"/>
  <c r="U270" s="1"/>
  <c r="CA167" s="1"/>
  <c r="BR271"/>
  <c r="S271"/>
  <c r="AA271" s="1"/>
  <c r="AN271" s="1"/>
  <c r="CE168" s="1"/>
  <c r="Q271"/>
  <c r="Y271" s="1"/>
  <c r="M271"/>
  <c r="U271" s="1"/>
  <c r="CA168" s="1"/>
  <c r="BR272"/>
  <c r="S272"/>
  <c r="AA272" s="1"/>
  <c r="AN272" s="1"/>
  <c r="CE169" s="1"/>
  <c r="Q272"/>
  <c r="Y272" s="1"/>
  <c r="M272"/>
  <c r="U272" s="1"/>
  <c r="CA169" s="1"/>
  <c r="BR273"/>
  <c r="S273"/>
  <c r="AA273" s="1"/>
  <c r="AN273" s="1"/>
  <c r="Q273"/>
  <c r="Y273" s="1"/>
  <c r="M273"/>
  <c r="U273" s="1"/>
  <c r="BR274"/>
  <c r="S274"/>
  <c r="AA274" s="1"/>
  <c r="AN274" s="1"/>
  <c r="Q274"/>
  <c r="Y274" s="1"/>
  <c r="M274"/>
  <c r="U274" s="1"/>
  <c r="BR275"/>
  <c r="S275"/>
  <c r="AA275" s="1"/>
  <c r="AN275" s="1"/>
  <c r="Q275"/>
  <c r="Y275" s="1"/>
  <c r="M275"/>
  <c r="U275" s="1"/>
  <c r="BR276"/>
  <c r="S276"/>
  <c r="AA276" s="1"/>
  <c r="AN276" s="1"/>
  <c r="Q276"/>
  <c r="Y276" s="1"/>
  <c r="M276"/>
  <c r="U276" s="1"/>
  <c r="BR277"/>
  <c r="S277"/>
  <c r="AA277" s="1"/>
  <c r="AN277" s="1"/>
  <c r="Q277"/>
  <c r="Y277" s="1"/>
  <c r="M277"/>
  <c r="U277" s="1"/>
  <c r="BR278"/>
  <c r="S278"/>
  <c r="AA278" s="1"/>
  <c r="AN278" s="1"/>
  <c r="Q278"/>
  <c r="Y278" s="1"/>
  <c r="M278"/>
  <c r="U278" s="1"/>
  <c r="BR279"/>
  <c r="S279"/>
  <c r="AA279" s="1"/>
  <c r="AN279" s="1"/>
  <c r="Q279"/>
  <c r="Y279" s="1"/>
  <c r="M279"/>
  <c r="U279" s="1"/>
  <c r="BR280"/>
  <c r="S280"/>
  <c r="AA280" s="1"/>
  <c r="AN280" s="1"/>
  <c r="Q280"/>
  <c r="Y280" s="1"/>
  <c r="M280"/>
  <c r="U280" s="1"/>
  <c r="BR281"/>
  <c r="S281"/>
  <c r="AA281" s="1"/>
  <c r="AN281" s="1"/>
  <c r="Q281"/>
  <c r="Y281" s="1"/>
  <c r="M281"/>
  <c r="U281" s="1"/>
  <c r="BR282"/>
  <c r="S282"/>
  <c r="AA282" s="1"/>
  <c r="AN282" s="1"/>
  <c r="Q282"/>
  <c r="Y282" s="1"/>
  <c r="M282"/>
  <c r="U282" s="1"/>
  <c r="BR283"/>
  <c r="S283"/>
  <c r="AA283" s="1"/>
  <c r="AN283" s="1"/>
  <c r="Q283"/>
  <c r="Y283" s="1"/>
  <c r="M283"/>
  <c r="U283" s="1"/>
  <c r="W284"/>
  <c r="P284"/>
  <c r="N284"/>
  <c r="V284" s="1"/>
  <c r="BR284"/>
  <c r="S284"/>
  <c r="AA284" s="1"/>
  <c r="AN284" s="1"/>
  <c r="Q284"/>
  <c r="Y284" s="1"/>
  <c r="M284"/>
  <c r="U284" s="1"/>
  <c r="W285"/>
  <c r="P285"/>
  <c r="N285"/>
  <c r="V285" s="1"/>
  <c r="BR285"/>
  <c r="S285"/>
  <c r="AA285" s="1"/>
  <c r="AN285" s="1"/>
  <c r="Q285"/>
  <c r="Y285" s="1"/>
  <c r="M285"/>
  <c r="U285" s="1"/>
  <c r="W286"/>
  <c r="P286"/>
  <c r="N286"/>
  <c r="V286" s="1"/>
  <c r="BR286"/>
  <c r="S286"/>
  <c r="AA286" s="1"/>
  <c r="AN286" s="1"/>
  <c r="Q286"/>
  <c r="Y286" s="1"/>
  <c r="M286"/>
  <c r="U286" s="1"/>
  <c r="W287"/>
  <c r="P287"/>
  <c r="N287"/>
  <c r="V287" s="1"/>
  <c r="BR287"/>
  <c r="S287"/>
  <c r="AA287" s="1"/>
  <c r="AN287" s="1"/>
  <c r="Q287"/>
  <c r="Y287" s="1"/>
  <c r="M287"/>
  <c r="U287" s="1"/>
  <c r="W288"/>
  <c r="P288"/>
  <c r="N288"/>
  <c r="V288" s="1"/>
  <c r="BR288"/>
  <c r="S288"/>
  <c r="AA288" s="1"/>
  <c r="AN288" s="1"/>
  <c r="Q288"/>
  <c r="Y288" s="1"/>
  <c r="M288"/>
  <c r="U288" s="1"/>
  <c r="W289"/>
  <c r="P289"/>
  <c r="N289"/>
  <c r="V289" s="1"/>
  <c r="BR289"/>
  <c r="S289"/>
  <c r="AA289" s="1"/>
  <c r="AN289" s="1"/>
  <c r="Q289"/>
  <c r="Y289" s="1"/>
  <c r="M289"/>
  <c r="U289" s="1"/>
  <c r="W290"/>
  <c r="P290"/>
  <c r="N290"/>
  <c r="V290" s="1"/>
  <c r="BR290"/>
  <c r="S290"/>
  <c r="AA290" s="1"/>
  <c r="AN290" s="1"/>
  <c r="Q290"/>
  <c r="Y290" s="1"/>
  <c r="M290"/>
  <c r="U290" s="1"/>
  <c r="W291"/>
  <c r="P291"/>
  <c r="N291"/>
  <c r="V291" s="1"/>
  <c r="BR291"/>
  <c r="S291"/>
  <c r="AA291" s="1"/>
  <c r="AN291" s="1"/>
  <c r="Q291"/>
  <c r="Y291" s="1"/>
  <c r="M291"/>
  <c r="U291" s="1"/>
  <c r="W292"/>
  <c r="CC177" s="1"/>
  <c r="P292"/>
  <c r="N292"/>
  <c r="V292" s="1"/>
  <c r="CB177" s="1"/>
  <c r="BR292"/>
  <c r="S292"/>
  <c r="AA292" s="1"/>
  <c r="AN292" s="1"/>
  <c r="CE177" s="1"/>
  <c r="Q292"/>
  <c r="Y292" s="1"/>
  <c r="M292"/>
  <c r="U292" s="1"/>
  <c r="CA177" s="1"/>
  <c r="W294"/>
  <c r="CC173" s="1"/>
  <c r="P294"/>
  <c r="N294"/>
  <c r="V294" s="1"/>
  <c r="CB173" s="1"/>
  <c r="BR294"/>
  <c r="S294"/>
  <c r="AA294" s="1"/>
  <c r="AN294" s="1"/>
  <c r="CE173" s="1"/>
  <c r="Q294"/>
  <c r="Y294" s="1"/>
  <c r="M294"/>
  <c r="U294" s="1"/>
  <c r="CA173" s="1"/>
  <c r="W296"/>
  <c r="CC175" s="1"/>
  <c r="P296"/>
  <c r="N296"/>
  <c r="V296" s="1"/>
  <c r="CB175" s="1"/>
  <c r="BR296"/>
  <c r="S296"/>
  <c r="AA296" s="1"/>
  <c r="AN296" s="1"/>
  <c r="CE175" s="1"/>
  <c r="Q296"/>
  <c r="Y296" s="1"/>
  <c r="M296"/>
  <c r="U296" s="1"/>
  <c r="CA175" s="1"/>
  <c r="W298"/>
  <c r="CC179" s="1"/>
  <c r="P298"/>
  <c r="N298"/>
  <c r="V298" s="1"/>
  <c r="CB179" s="1"/>
  <c r="BR298"/>
  <c r="S298"/>
  <c r="AA298" s="1"/>
  <c r="AN298" s="1"/>
  <c r="CE179" s="1"/>
  <c r="Q298"/>
  <c r="Y298" s="1"/>
  <c r="M298"/>
  <c r="U298" s="1"/>
  <c r="CA179" s="1"/>
  <c r="N261"/>
  <c r="V261" s="1"/>
  <c r="W261"/>
  <c r="N262"/>
  <c r="V262" s="1"/>
  <c r="W262"/>
  <c r="N263"/>
  <c r="V263" s="1"/>
  <c r="W263"/>
  <c r="N264"/>
  <c r="V264" s="1"/>
  <c r="W264"/>
  <c r="N265"/>
  <c r="V265" s="1"/>
  <c r="W265"/>
  <c r="N266"/>
  <c r="V266" s="1"/>
  <c r="CB163" s="1"/>
  <c r="W266"/>
  <c r="CC163" s="1"/>
  <c r="N267"/>
  <c r="V267" s="1"/>
  <c r="CB164" s="1"/>
  <c r="W267"/>
  <c r="CC164" s="1"/>
  <c r="N268"/>
  <c r="V268" s="1"/>
  <c r="CB165" s="1"/>
  <c r="W268"/>
  <c r="CC165" s="1"/>
  <c r="N269"/>
  <c r="V269" s="1"/>
  <c r="CB166" s="1"/>
  <c r="W269"/>
  <c r="CC166" s="1"/>
  <c r="N270"/>
  <c r="V270" s="1"/>
  <c r="CB167" s="1"/>
  <c r="W270"/>
  <c r="CC167" s="1"/>
  <c r="N271"/>
  <c r="V271" s="1"/>
  <c r="CB168" s="1"/>
  <c r="W271"/>
  <c r="CC168" s="1"/>
  <c r="N272"/>
  <c r="V272" s="1"/>
  <c r="CB169" s="1"/>
  <c r="W272"/>
  <c r="CC169" s="1"/>
  <c r="N273"/>
  <c r="V273" s="1"/>
  <c r="W273"/>
  <c r="N274"/>
  <c r="V274" s="1"/>
  <c r="W274"/>
  <c r="N275"/>
  <c r="V275" s="1"/>
  <c r="W275"/>
  <c r="N276"/>
  <c r="V276" s="1"/>
  <c r="W276"/>
  <c r="N277"/>
  <c r="V277" s="1"/>
  <c r="W277"/>
  <c r="N278"/>
  <c r="V278" s="1"/>
  <c r="W278"/>
  <c r="N279"/>
  <c r="V279" s="1"/>
  <c r="W279"/>
  <c r="N280"/>
  <c r="V280" s="1"/>
  <c r="W280"/>
  <c r="N281"/>
  <c r="V281" s="1"/>
  <c r="W281"/>
  <c r="N282"/>
  <c r="V282" s="1"/>
  <c r="W282"/>
  <c r="N283"/>
  <c r="V283" s="1"/>
  <c r="W283"/>
  <c r="S42" i="3"/>
  <c r="AA42" s="1"/>
  <c r="AN42" s="1"/>
  <c r="Q42"/>
  <c r="Y42" s="1"/>
  <c r="M42"/>
  <c r="U42" s="1"/>
  <c r="W42"/>
  <c r="P42"/>
  <c r="N42"/>
  <c r="V42" s="1"/>
  <c r="W44"/>
  <c r="P44"/>
  <c r="N44"/>
  <c r="V44" s="1"/>
  <c r="S44"/>
  <c r="AA44" s="1"/>
  <c r="AN44" s="1"/>
  <c r="Q44"/>
  <c r="Y44" s="1"/>
  <c r="M44"/>
  <c r="U44" s="1"/>
  <c r="S46"/>
  <c r="AA46" s="1"/>
  <c r="AN46" s="1"/>
  <c r="Q46"/>
  <c r="Y46" s="1"/>
  <c r="M46"/>
  <c r="U46" s="1"/>
  <c r="W46"/>
  <c r="P46"/>
  <c r="N46"/>
  <c r="V46" s="1"/>
  <c r="W48"/>
  <c r="P48"/>
  <c r="N48"/>
  <c r="V48" s="1"/>
  <c r="S48"/>
  <c r="AA48" s="1"/>
  <c r="AN48" s="1"/>
  <c r="Q48"/>
  <c r="Y48" s="1"/>
  <c r="M48"/>
  <c r="U48" s="1"/>
  <c r="W50"/>
  <c r="P50"/>
  <c r="N50"/>
  <c r="V50" s="1"/>
  <c r="S50"/>
  <c r="AA50" s="1"/>
  <c r="AN50" s="1"/>
  <c r="Q50"/>
  <c r="Y50" s="1"/>
  <c r="M50"/>
  <c r="U50" s="1"/>
  <c r="W52"/>
  <c r="P52"/>
  <c r="N52"/>
  <c r="V52" s="1"/>
  <c r="S52"/>
  <c r="AA52" s="1"/>
  <c r="AN52" s="1"/>
  <c r="Q52"/>
  <c r="Y52" s="1"/>
  <c r="M52"/>
  <c r="U52" s="1"/>
  <c r="S53"/>
  <c r="AA53" s="1"/>
  <c r="AN53" s="1"/>
  <c r="Q53"/>
  <c r="Y53" s="1"/>
  <c r="M53"/>
  <c r="U53" s="1"/>
  <c r="W53"/>
  <c r="P53"/>
  <c r="N53"/>
  <c r="V53" s="1"/>
  <c r="W54"/>
  <c r="P54"/>
  <c r="N54"/>
  <c r="V54" s="1"/>
  <c r="S54"/>
  <c r="AA54" s="1"/>
  <c r="AN54" s="1"/>
  <c r="Q54"/>
  <c r="Y54" s="1"/>
  <c r="M54"/>
  <c r="U54" s="1"/>
  <c r="S55"/>
  <c r="AA55" s="1"/>
  <c r="AN55" s="1"/>
  <c r="Q55"/>
  <c r="Y55" s="1"/>
  <c r="M55"/>
  <c r="U55" s="1"/>
  <c r="W55"/>
  <c r="P55"/>
  <c r="N55"/>
  <c r="V55" s="1"/>
  <c r="S57"/>
  <c r="AA57" s="1"/>
  <c r="AN57" s="1"/>
  <c r="Q57"/>
  <c r="Y57" s="1"/>
  <c r="M57"/>
  <c r="U57" s="1"/>
  <c r="W57"/>
  <c r="P57"/>
  <c r="N57"/>
  <c r="V57" s="1"/>
  <c r="W60"/>
  <c r="P60"/>
  <c r="N60"/>
  <c r="V60" s="1"/>
  <c r="S60"/>
  <c r="AA60" s="1"/>
  <c r="AN60" s="1"/>
  <c r="Q60"/>
  <c r="Y60" s="1"/>
  <c r="M60"/>
  <c r="U60" s="1"/>
  <c r="S61"/>
  <c r="AA61" s="1"/>
  <c r="AN61" s="1"/>
  <c r="Q61"/>
  <c r="Y61" s="1"/>
  <c r="M61"/>
  <c r="U61" s="1"/>
  <c r="W61"/>
  <c r="P61"/>
  <c r="N61"/>
  <c r="V61" s="1"/>
  <c r="W70"/>
  <c r="P70"/>
  <c r="N70"/>
  <c r="V70" s="1"/>
  <c r="S70"/>
  <c r="AA70" s="1"/>
  <c r="AN70" s="1"/>
  <c r="Q70"/>
  <c r="Y70" s="1"/>
  <c r="M70"/>
  <c r="U70" s="1"/>
  <c r="W71"/>
  <c r="P71"/>
  <c r="N71"/>
  <c r="V71" s="1"/>
  <c r="S71"/>
  <c r="AA71" s="1"/>
  <c r="AN71" s="1"/>
  <c r="Q71"/>
  <c r="Y71" s="1"/>
  <c r="M71"/>
  <c r="U71" s="1"/>
  <c r="W73"/>
  <c r="P73"/>
  <c r="N73"/>
  <c r="V73" s="1"/>
  <c r="S73"/>
  <c r="AA73" s="1"/>
  <c r="AN73" s="1"/>
  <c r="Q73"/>
  <c r="Y73" s="1"/>
  <c r="M73"/>
  <c r="U73" s="1"/>
  <c r="W75"/>
  <c r="P75"/>
  <c r="N75"/>
  <c r="V75" s="1"/>
  <c r="S75"/>
  <c r="AA75" s="1"/>
  <c r="AN75" s="1"/>
  <c r="Q75"/>
  <c r="Y75" s="1"/>
  <c r="M75"/>
  <c r="U75" s="1"/>
  <c r="W77"/>
  <c r="P77"/>
  <c r="N77"/>
  <c r="V77" s="1"/>
  <c r="S77"/>
  <c r="AA77" s="1"/>
  <c r="AN77" s="1"/>
  <c r="Q77"/>
  <c r="Y77" s="1"/>
  <c r="M77"/>
  <c r="U77" s="1"/>
  <c r="W79"/>
  <c r="P79"/>
  <c r="N79"/>
  <c r="V79" s="1"/>
  <c r="S79"/>
  <c r="AA79" s="1"/>
  <c r="AN79" s="1"/>
  <c r="Q79"/>
  <c r="Y79" s="1"/>
  <c r="M79"/>
  <c r="U79" s="1"/>
  <c r="W81"/>
  <c r="P81"/>
  <c r="N81"/>
  <c r="V81" s="1"/>
  <c r="S81"/>
  <c r="AA81" s="1"/>
  <c r="AN81" s="1"/>
  <c r="Q81"/>
  <c r="Y81" s="1"/>
  <c r="M81"/>
  <c r="U81" s="1"/>
  <c r="W83"/>
  <c r="P83"/>
  <c r="N83"/>
  <c r="V83" s="1"/>
  <c r="S83"/>
  <c r="AA83" s="1"/>
  <c r="AN83" s="1"/>
  <c r="Q83"/>
  <c r="Y83" s="1"/>
  <c r="M83"/>
  <c r="U83" s="1"/>
  <c r="W85"/>
  <c r="P85"/>
  <c r="N85"/>
  <c r="V85" s="1"/>
  <c r="S85"/>
  <c r="AA85" s="1"/>
  <c r="AN85" s="1"/>
  <c r="Q85"/>
  <c r="Y85" s="1"/>
  <c r="M85"/>
  <c r="U85" s="1"/>
  <c r="W88"/>
  <c r="P88"/>
  <c r="N88"/>
  <c r="V88" s="1"/>
  <c r="S88"/>
  <c r="AA88" s="1"/>
  <c r="AN88" s="1"/>
  <c r="Q88"/>
  <c r="Y88" s="1"/>
  <c r="M88"/>
  <c r="U88" s="1"/>
  <c r="W90"/>
  <c r="P90"/>
  <c r="N90"/>
  <c r="V90" s="1"/>
  <c r="S90"/>
  <c r="AA90" s="1"/>
  <c r="AN90" s="1"/>
  <c r="Q90"/>
  <c r="Y90" s="1"/>
  <c r="M90"/>
  <c r="U90" s="1"/>
  <c r="W92"/>
  <c r="P92"/>
  <c r="N92"/>
  <c r="V92" s="1"/>
  <c r="S92"/>
  <c r="AA92" s="1"/>
  <c r="AN92" s="1"/>
  <c r="Q92"/>
  <c r="Y92" s="1"/>
  <c r="M92"/>
  <c r="U92" s="1"/>
  <c r="W93"/>
  <c r="P93"/>
  <c r="N93"/>
  <c r="V93" s="1"/>
  <c r="S93"/>
  <c r="AA93" s="1"/>
  <c r="AN93" s="1"/>
  <c r="Q93"/>
  <c r="Y93" s="1"/>
  <c r="M93"/>
  <c r="U93" s="1"/>
  <c r="W95"/>
  <c r="P95"/>
  <c r="N95"/>
  <c r="V95" s="1"/>
  <c r="S95"/>
  <c r="AA95" s="1"/>
  <c r="AN95" s="1"/>
  <c r="Q95"/>
  <c r="Y95" s="1"/>
  <c r="M95"/>
  <c r="U95" s="1"/>
  <c r="W97"/>
  <c r="P97"/>
  <c r="N97"/>
  <c r="V97" s="1"/>
  <c r="S97"/>
  <c r="AA97" s="1"/>
  <c r="AN97" s="1"/>
  <c r="Q97"/>
  <c r="Y97" s="1"/>
  <c r="M97"/>
  <c r="U97" s="1"/>
  <c r="W99"/>
  <c r="P99"/>
  <c r="N99"/>
  <c r="V99" s="1"/>
  <c r="S99"/>
  <c r="AA99" s="1"/>
  <c r="AN99" s="1"/>
  <c r="Q99"/>
  <c r="Y99" s="1"/>
  <c r="M99"/>
  <c r="U99" s="1"/>
  <c r="W101"/>
  <c r="P101"/>
  <c r="N101"/>
  <c r="V101" s="1"/>
  <c r="S101"/>
  <c r="AA101" s="1"/>
  <c r="AN101" s="1"/>
  <c r="Q101"/>
  <c r="Y101" s="1"/>
  <c r="M101"/>
  <c r="U101" s="1"/>
  <c r="W103"/>
  <c r="P103"/>
  <c r="N103"/>
  <c r="V103" s="1"/>
  <c r="S103"/>
  <c r="AA103" s="1"/>
  <c r="AN103" s="1"/>
  <c r="Q103"/>
  <c r="Y103" s="1"/>
  <c r="M103"/>
  <c r="U103" s="1"/>
  <c r="W105"/>
  <c r="P105"/>
  <c r="N105"/>
  <c r="V105" s="1"/>
  <c r="S105"/>
  <c r="AA105" s="1"/>
  <c r="AN105" s="1"/>
  <c r="Q105"/>
  <c r="Y105" s="1"/>
  <c r="M105"/>
  <c r="U105" s="1"/>
  <c r="W107"/>
  <c r="P107"/>
  <c r="N107"/>
  <c r="V107" s="1"/>
  <c r="S107"/>
  <c r="AA107" s="1"/>
  <c r="AN107" s="1"/>
  <c r="Q107"/>
  <c r="Y107" s="1"/>
  <c r="M107"/>
  <c r="U107" s="1"/>
  <c r="S108"/>
  <c r="AA108" s="1"/>
  <c r="AN108" s="1"/>
  <c r="Q108"/>
  <c r="Y108" s="1"/>
  <c r="P108"/>
  <c r="N108"/>
  <c r="V108" s="1"/>
  <c r="W108"/>
  <c r="M108"/>
  <c r="U108" s="1"/>
  <c r="X119"/>
  <c r="R119"/>
  <c r="Z119" s="1"/>
  <c r="X121"/>
  <c r="R121"/>
  <c r="Z121" s="1"/>
  <c r="X123"/>
  <c r="R123"/>
  <c r="Z123" s="1"/>
  <c r="X153"/>
  <c r="R153"/>
  <c r="Z153" s="1"/>
  <c r="W40"/>
  <c r="N40"/>
  <c r="S40"/>
  <c r="M40"/>
  <c r="S41"/>
  <c r="AA41" s="1"/>
  <c r="AN41" s="1"/>
  <c r="Q41"/>
  <c r="Y41" s="1"/>
  <c r="M41"/>
  <c r="U41" s="1"/>
  <c r="W41"/>
  <c r="P41"/>
  <c r="N41"/>
  <c r="V41" s="1"/>
  <c r="W43"/>
  <c r="P43"/>
  <c r="N43"/>
  <c r="V43" s="1"/>
  <c r="S43"/>
  <c r="AA43" s="1"/>
  <c r="AN43" s="1"/>
  <c r="Q43"/>
  <c r="Y43" s="1"/>
  <c r="M43"/>
  <c r="U43" s="1"/>
  <c r="S45"/>
  <c r="AA45" s="1"/>
  <c r="AN45" s="1"/>
  <c r="Q45"/>
  <c r="Y45" s="1"/>
  <c r="M45"/>
  <c r="U45" s="1"/>
  <c r="W45"/>
  <c r="P45"/>
  <c r="N45"/>
  <c r="V45" s="1"/>
  <c r="W47"/>
  <c r="P47"/>
  <c r="N47"/>
  <c r="V47" s="1"/>
  <c r="S47"/>
  <c r="AA47" s="1"/>
  <c r="AN47" s="1"/>
  <c r="Q47"/>
  <c r="Y47" s="1"/>
  <c r="M47"/>
  <c r="U47" s="1"/>
  <c r="S49"/>
  <c r="AA49" s="1"/>
  <c r="AN49" s="1"/>
  <c r="Q49"/>
  <c r="Y49" s="1"/>
  <c r="M49"/>
  <c r="U49" s="1"/>
  <c r="W49"/>
  <c r="P49"/>
  <c r="N49"/>
  <c r="V49" s="1"/>
  <c r="S51"/>
  <c r="AA51" s="1"/>
  <c r="AN51" s="1"/>
  <c r="Q51"/>
  <c r="Y51" s="1"/>
  <c r="M51"/>
  <c r="U51" s="1"/>
  <c r="W51"/>
  <c r="P51"/>
  <c r="N51"/>
  <c r="V51" s="1"/>
  <c r="W56"/>
  <c r="P56"/>
  <c r="N56"/>
  <c r="V56" s="1"/>
  <c r="S56"/>
  <c r="AA56" s="1"/>
  <c r="AN56" s="1"/>
  <c r="Q56"/>
  <c r="Y56" s="1"/>
  <c r="M56"/>
  <c r="U56" s="1"/>
  <c r="W58"/>
  <c r="P58"/>
  <c r="N58"/>
  <c r="V58" s="1"/>
  <c r="S58"/>
  <c r="AA58" s="1"/>
  <c r="AN58" s="1"/>
  <c r="Q58"/>
  <c r="Y58" s="1"/>
  <c r="M58"/>
  <c r="U58" s="1"/>
  <c r="S59"/>
  <c r="AA59" s="1"/>
  <c r="AN59" s="1"/>
  <c r="Q59"/>
  <c r="Y59" s="1"/>
  <c r="M59"/>
  <c r="U59" s="1"/>
  <c r="W59"/>
  <c r="P59"/>
  <c r="N59"/>
  <c r="V59" s="1"/>
  <c r="W62"/>
  <c r="P62"/>
  <c r="N62"/>
  <c r="V62" s="1"/>
  <c r="S62"/>
  <c r="AA62" s="1"/>
  <c r="AN62" s="1"/>
  <c r="Q62"/>
  <c r="Y62" s="1"/>
  <c r="M62"/>
  <c r="U62" s="1"/>
  <c r="Q63"/>
  <c r="Y63" s="1"/>
  <c r="W63"/>
  <c r="N63"/>
  <c r="V63" s="1"/>
  <c r="W64"/>
  <c r="P64"/>
  <c r="N64"/>
  <c r="V64" s="1"/>
  <c r="S64"/>
  <c r="AA64" s="1"/>
  <c r="AN64" s="1"/>
  <c r="Q64"/>
  <c r="Y64" s="1"/>
  <c r="M64"/>
  <c r="U64" s="1"/>
  <c r="S65"/>
  <c r="AA65" s="1"/>
  <c r="AN65" s="1"/>
  <c r="Q65"/>
  <c r="Y65" s="1"/>
  <c r="M65"/>
  <c r="U65" s="1"/>
  <c r="W65"/>
  <c r="P65"/>
  <c r="N65"/>
  <c r="V65" s="1"/>
  <c r="W66"/>
  <c r="P66"/>
  <c r="N66"/>
  <c r="V66" s="1"/>
  <c r="S66"/>
  <c r="AA66" s="1"/>
  <c r="AN66" s="1"/>
  <c r="Q66"/>
  <c r="Y66" s="1"/>
  <c r="M66"/>
  <c r="U66" s="1"/>
  <c r="Q67"/>
  <c r="Y67" s="1"/>
  <c r="W67"/>
  <c r="N67"/>
  <c r="V67" s="1"/>
  <c r="W68"/>
  <c r="P68"/>
  <c r="N68"/>
  <c r="V68" s="1"/>
  <c r="S68"/>
  <c r="AA68" s="1"/>
  <c r="AN68" s="1"/>
  <c r="Q68"/>
  <c r="Y68" s="1"/>
  <c r="M68"/>
  <c r="U68" s="1"/>
  <c r="W69"/>
  <c r="P69"/>
  <c r="N69"/>
  <c r="V69" s="1"/>
  <c r="S69"/>
  <c r="AA69" s="1"/>
  <c r="AN69" s="1"/>
  <c r="Q69"/>
  <c r="Y69" s="1"/>
  <c r="M69"/>
  <c r="U69" s="1"/>
  <c r="W72"/>
  <c r="P72"/>
  <c r="N72"/>
  <c r="V72" s="1"/>
  <c r="S72"/>
  <c r="AA72" s="1"/>
  <c r="AN72" s="1"/>
  <c r="Q72"/>
  <c r="Y72" s="1"/>
  <c r="M72"/>
  <c r="U72" s="1"/>
  <c r="W74"/>
  <c r="P74"/>
  <c r="N74"/>
  <c r="V74" s="1"/>
  <c r="S74"/>
  <c r="AA74" s="1"/>
  <c r="AN74" s="1"/>
  <c r="Q74"/>
  <c r="Y74" s="1"/>
  <c r="M74"/>
  <c r="U74" s="1"/>
  <c r="W76"/>
  <c r="P76"/>
  <c r="N76"/>
  <c r="V76" s="1"/>
  <c r="S76"/>
  <c r="AA76" s="1"/>
  <c r="AN76" s="1"/>
  <c r="Q76"/>
  <c r="Y76" s="1"/>
  <c r="M76"/>
  <c r="U76" s="1"/>
  <c r="W78"/>
  <c r="P78"/>
  <c r="N78"/>
  <c r="V78" s="1"/>
  <c r="S78"/>
  <c r="AA78" s="1"/>
  <c r="AN78" s="1"/>
  <c r="Q78"/>
  <c r="Y78" s="1"/>
  <c r="M78"/>
  <c r="U78" s="1"/>
  <c r="W80"/>
  <c r="P80"/>
  <c r="N80"/>
  <c r="V80" s="1"/>
  <c r="S80"/>
  <c r="AA80" s="1"/>
  <c r="AN80" s="1"/>
  <c r="Q80"/>
  <c r="Y80" s="1"/>
  <c r="M80"/>
  <c r="U80" s="1"/>
  <c r="W82"/>
  <c r="P82"/>
  <c r="N82"/>
  <c r="V82" s="1"/>
  <c r="S82"/>
  <c r="AA82" s="1"/>
  <c r="AN82" s="1"/>
  <c r="Q82"/>
  <c r="Y82" s="1"/>
  <c r="M82"/>
  <c r="U82" s="1"/>
  <c r="W84"/>
  <c r="P84"/>
  <c r="N84"/>
  <c r="V84" s="1"/>
  <c r="S84"/>
  <c r="AA84" s="1"/>
  <c r="AN84" s="1"/>
  <c r="Q84"/>
  <c r="Y84" s="1"/>
  <c r="M84"/>
  <c r="U84" s="1"/>
  <c r="W86"/>
  <c r="P86"/>
  <c r="N86"/>
  <c r="V86" s="1"/>
  <c r="S86"/>
  <c r="AA86" s="1"/>
  <c r="AN86" s="1"/>
  <c r="Q86"/>
  <c r="Y86" s="1"/>
  <c r="M86"/>
  <c r="U86" s="1"/>
  <c r="W87"/>
  <c r="P87"/>
  <c r="N87"/>
  <c r="V87" s="1"/>
  <c r="S87"/>
  <c r="AA87" s="1"/>
  <c r="AN87" s="1"/>
  <c r="Q87"/>
  <c r="Y87" s="1"/>
  <c r="M87"/>
  <c r="U87" s="1"/>
  <c r="W89"/>
  <c r="P89"/>
  <c r="N89"/>
  <c r="V89" s="1"/>
  <c r="S89"/>
  <c r="AA89" s="1"/>
  <c r="AN89" s="1"/>
  <c r="Q89"/>
  <c r="Y89" s="1"/>
  <c r="M89"/>
  <c r="U89" s="1"/>
  <c r="W91"/>
  <c r="P91"/>
  <c r="N91"/>
  <c r="V91" s="1"/>
  <c r="S91"/>
  <c r="AA91" s="1"/>
  <c r="AN91" s="1"/>
  <c r="Q91"/>
  <c r="Y91" s="1"/>
  <c r="M91"/>
  <c r="U91" s="1"/>
  <c r="W94"/>
  <c r="P94"/>
  <c r="N94"/>
  <c r="V94" s="1"/>
  <c r="S94"/>
  <c r="AA94" s="1"/>
  <c r="AN94" s="1"/>
  <c r="Q94"/>
  <c r="Y94" s="1"/>
  <c r="M94"/>
  <c r="U94" s="1"/>
  <c r="W96"/>
  <c r="P96"/>
  <c r="N96"/>
  <c r="V96" s="1"/>
  <c r="S96"/>
  <c r="AA96" s="1"/>
  <c r="AN96" s="1"/>
  <c r="Q96"/>
  <c r="Y96" s="1"/>
  <c r="M96"/>
  <c r="U96" s="1"/>
  <c r="W98"/>
  <c r="P98"/>
  <c r="N98"/>
  <c r="V98" s="1"/>
  <c r="S98"/>
  <c r="AA98" s="1"/>
  <c r="AN98" s="1"/>
  <c r="Q98"/>
  <c r="Y98" s="1"/>
  <c r="M98"/>
  <c r="U98" s="1"/>
  <c r="W100"/>
  <c r="P100"/>
  <c r="N100"/>
  <c r="V100" s="1"/>
  <c r="S100"/>
  <c r="AA100" s="1"/>
  <c r="AN100" s="1"/>
  <c r="Q100"/>
  <c r="Y100" s="1"/>
  <c r="M100"/>
  <c r="U100" s="1"/>
  <c r="W102"/>
  <c r="P102"/>
  <c r="N102"/>
  <c r="V102" s="1"/>
  <c r="S102"/>
  <c r="AA102" s="1"/>
  <c r="AN102" s="1"/>
  <c r="Q102"/>
  <c r="Y102" s="1"/>
  <c r="M102"/>
  <c r="U102" s="1"/>
  <c r="W104"/>
  <c r="P104"/>
  <c r="N104"/>
  <c r="V104" s="1"/>
  <c r="S104"/>
  <c r="AA104" s="1"/>
  <c r="AN104" s="1"/>
  <c r="Q104"/>
  <c r="Y104" s="1"/>
  <c r="M104"/>
  <c r="U104" s="1"/>
  <c r="W106"/>
  <c r="P106"/>
  <c r="N106"/>
  <c r="V106" s="1"/>
  <c r="S106"/>
  <c r="AA106" s="1"/>
  <c r="AN106" s="1"/>
  <c r="Q106"/>
  <c r="Y106" s="1"/>
  <c r="M106"/>
  <c r="U106" s="1"/>
  <c r="X125"/>
  <c r="R125"/>
  <c r="Z125" s="1"/>
  <c r="X127"/>
  <c r="R127"/>
  <c r="Z127" s="1"/>
  <c r="X152"/>
  <c r="R152"/>
  <c r="Z152" s="1"/>
  <c r="S130"/>
  <c r="AA130" s="1"/>
  <c r="AN130" s="1"/>
  <c r="Q130"/>
  <c r="Y130" s="1"/>
  <c r="M130"/>
  <c r="U130" s="1"/>
  <c r="S132"/>
  <c r="AA132" s="1"/>
  <c r="AN132" s="1"/>
  <c r="Q132"/>
  <c r="Y132" s="1"/>
  <c r="M132"/>
  <c r="U132" s="1"/>
  <c r="S134"/>
  <c r="AA134" s="1"/>
  <c r="AN134" s="1"/>
  <c r="Q134"/>
  <c r="Y134" s="1"/>
  <c r="M134"/>
  <c r="U134" s="1"/>
  <c r="S136"/>
  <c r="AA136" s="1"/>
  <c r="AN136" s="1"/>
  <c r="Q136"/>
  <c r="Y136" s="1"/>
  <c r="M136"/>
  <c r="U136" s="1"/>
  <c r="S138"/>
  <c r="AA138" s="1"/>
  <c r="AN138" s="1"/>
  <c r="Q138"/>
  <c r="Y138" s="1"/>
  <c r="M138"/>
  <c r="U138" s="1"/>
  <c r="S140"/>
  <c r="AA140" s="1"/>
  <c r="AN140" s="1"/>
  <c r="Q140"/>
  <c r="Y140" s="1"/>
  <c r="M140"/>
  <c r="U140" s="1"/>
  <c r="S142"/>
  <c r="AA142" s="1"/>
  <c r="AN142" s="1"/>
  <c r="Q142"/>
  <c r="Y142" s="1"/>
  <c r="M142"/>
  <c r="U142" s="1"/>
  <c r="S144"/>
  <c r="AA144" s="1"/>
  <c r="AN144" s="1"/>
  <c r="Q144"/>
  <c r="Y144" s="1"/>
  <c r="M144"/>
  <c r="U144" s="1"/>
  <c r="S146"/>
  <c r="AA146" s="1"/>
  <c r="AN146" s="1"/>
  <c r="Q146"/>
  <c r="Y146" s="1"/>
  <c r="M146"/>
  <c r="U146" s="1"/>
  <c r="S147"/>
  <c r="AA147" s="1"/>
  <c r="AN147" s="1"/>
  <c r="Q147"/>
  <c r="Y147" s="1"/>
  <c r="M147"/>
  <c r="U147" s="1"/>
  <c r="S155"/>
  <c r="AA155" s="1"/>
  <c r="AN155" s="1"/>
  <c r="Q155"/>
  <c r="Y155" s="1"/>
  <c r="M155"/>
  <c r="U155" s="1"/>
  <c r="W155"/>
  <c r="P155"/>
  <c r="N155"/>
  <c r="V155" s="1"/>
  <c r="S157"/>
  <c r="AA157" s="1"/>
  <c r="AN157" s="1"/>
  <c r="Q157"/>
  <c r="Y157" s="1"/>
  <c r="M157"/>
  <c r="U157" s="1"/>
  <c r="W157"/>
  <c r="P157"/>
  <c r="N157"/>
  <c r="V157" s="1"/>
  <c r="S159"/>
  <c r="AA159" s="1"/>
  <c r="AN159" s="1"/>
  <c r="Q159"/>
  <c r="Y159" s="1"/>
  <c r="M159"/>
  <c r="U159" s="1"/>
  <c r="W159"/>
  <c r="P159"/>
  <c r="N159"/>
  <c r="V159" s="1"/>
  <c r="S161"/>
  <c r="AA161" s="1"/>
  <c r="AN161" s="1"/>
  <c r="Q161"/>
  <c r="Y161" s="1"/>
  <c r="M161"/>
  <c r="U161" s="1"/>
  <c r="W161"/>
  <c r="P161"/>
  <c r="N161"/>
  <c r="V161" s="1"/>
  <c r="S163"/>
  <c r="AA163" s="1"/>
  <c r="AN163" s="1"/>
  <c r="Q163"/>
  <c r="Y163" s="1"/>
  <c r="M163"/>
  <c r="U163" s="1"/>
  <c r="W163"/>
  <c r="P163"/>
  <c r="N163"/>
  <c r="V163" s="1"/>
  <c r="S165"/>
  <c r="AA165" s="1"/>
  <c r="AN165" s="1"/>
  <c r="Q165"/>
  <c r="Y165" s="1"/>
  <c r="M165"/>
  <c r="U165" s="1"/>
  <c r="W165"/>
  <c r="P165"/>
  <c r="N165"/>
  <c r="V165" s="1"/>
  <c r="S167"/>
  <c r="AA167" s="1"/>
  <c r="AN167" s="1"/>
  <c r="Q167"/>
  <c r="Y167" s="1"/>
  <c r="M167"/>
  <c r="U167" s="1"/>
  <c r="W167"/>
  <c r="P167"/>
  <c r="N167"/>
  <c r="V167" s="1"/>
  <c r="S169"/>
  <c r="AA169" s="1"/>
  <c r="AN169" s="1"/>
  <c r="Q169"/>
  <c r="Y169" s="1"/>
  <c r="M169"/>
  <c r="U169" s="1"/>
  <c r="W169"/>
  <c r="P169"/>
  <c r="N169"/>
  <c r="V169" s="1"/>
  <c r="S171"/>
  <c r="AA171" s="1"/>
  <c r="AN171" s="1"/>
  <c r="Q171"/>
  <c r="Y171" s="1"/>
  <c r="M171"/>
  <c r="U171" s="1"/>
  <c r="W171"/>
  <c r="P171"/>
  <c r="N171"/>
  <c r="V171" s="1"/>
  <c r="S173"/>
  <c r="AA173" s="1"/>
  <c r="AN173" s="1"/>
  <c r="Q173"/>
  <c r="Y173" s="1"/>
  <c r="M173"/>
  <c r="U173" s="1"/>
  <c r="W173"/>
  <c r="P173"/>
  <c r="N173"/>
  <c r="V173" s="1"/>
  <c r="Z10"/>
  <c r="Y11"/>
  <c r="Y13"/>
  <c r="Y15"/>
  <c r="Y17"/>
  <c r="Y21"/>
  <c r="Y23"/>
  <c r="Y25"/>
  <c r="Y27"/>
  <c r="Y28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O109"/>
  <c r="O110"/>
  <c r="O111"/>
  <c r="O112"/>
  <c r="O113"/>
  <c r="O114"/>
  <c r="O115"/>
  <c r="O116"/>
  <c r="O117"/>
  <c r="O118"/>
  <c r="O120"/>
  <c r="O122"/>
  <c r="O124"/>
  <c r="O126"/>
  <c r="O128"/>
  <c r="N130"/>
  <c r="V130" s="1"/>
  <c r="W130"/>
  <c r="N132"/>
  <c r="V132" s="1"/>
  <c r="W132"/>
  <c r="N134"/>
  <c r="V134" s="1"/>
  <c r="W134"/>
  <c r="N136"/>
  <c r="V136" s="1"/>
  <c r="W136"/>
  <c r="N138"/>
  <c r="V138" s="1"/>
  <c r="W138"/>
  <c r="N140"/>
  <c r="V140" s="1"/>
  <c r="W140"/>
  <c r="N142"/>
  <c r="V142" s="1"/>
  <c r="W142"/>
  <c r="N144"/>
  <c r="V144" s="1"/>
  <c r="W144"/>
  <c r="N146"/>
  <c r="V146" s="1"/>
  <c r="W146"/>
  <c r="N147"/>
  <c r="V147" s="1"/>
  <c r="W147"/>
  <c r="O148"/>
  <c r="O149"/>
  <c r="O150"/>
  <c r="O151"/>
  <c r="S119"/>
  <c r="AA119" s="1"/>
  <c r="AN119" s="1"/>
  <c r="Q119"/>
  <c r="Y119" s="1"/>
  <c r="M119"/>
  <c r="U119" s="1"/>
  <c r="S121"/>
  <c r="AA121" s="1"/>
  <c r="AN121" s="1"/>
  <c r="Q121"/>
  <c r="Y121" s="1"/>
  <c r="M121"/>
  <c r="U121" s="1"/>
  <c r="S123"/>
  <c r="AA123" s="1"/>
  <c r="AN123" s="1"/>
  <c r="Q123"/>
  <c r="Y123" s="1"/>
  <c r="M123"/>
  <c r="U123" s="1"/>
  <c r="S125"/>
  <c r="AA125" s="1"/>
  <c r="AN125" s="1"/>
  <c r="Q125"/>
  <c r="Y125" s="1"/>
  <c r="M125"/>
  <c r="U125" s="1"/>
  <c r="S127"/>
  <c r="AA127" s="1"/>
  <c r="AN127" s="1"/>
  <c r="Q127"/>
  <c r="Y127" s="1"/>
  <c r="M127"/>
  <c r="U127" s="1"/>
  <c r="S152"/>
  <c r="AA152" s="1"/>
  <c r="AN152" s="1"/>
  <c r="Q152"/>
  <c r="Y152" s="1"/>
  <c r="M152"/>
  <c r="U152" s="1"/>
  <c r="S153"/>
  <c r="AA153" s="1"/>
  <c r="AN153" s="1"/>
  <c r="Q153"/>
  <c r="Y153" s="1"/>
  <c r="M153"/>
  <c r="U153" s="1"/>
  <c r="S154"/>
  <c r="AA154" s="1"/>
  <c r="AN154" s="1"/>
  <c r="Q154"/>
  <c r="Y154" s="1"/>
  <c r="M154"/>
  <c r="U154" s="1"/>
  <c r="W154"/>
  <c r="P154"/>
  <c r="N154"/>
  <c r="V154" s="1"/>
  <c r="S156"/>
  <c r="AA156" s="1"/>
  <c r="AN156" s="1"/>
  <c r="Q156"/>
  <c r="Y156" s="1"/>
  <c r="M156"/>
  <c r="U156" s="1"/>
  <c r="W156"/>
  <c r="P156"/>
  <c r="N156"/>
  <c r="V156" s="1"/>
  <c r="S158"/>
  <c r="AA158" s="1"/>
  <c r="AN158" s="1"/>
  <c r="Q158"/>
  <c r="Y158" s="1"/>
  <c r="M158"/>
  <c r="U158" s="1"/>
  <c r="W158"/>
  <c r="P158"/>
  <c r="N158"/>
  <c r="V158" s="1"/>
  <c r="S160"/>
  <c r="AA160" s="1"/>
  <c r="AN160" s="1"/>
  <c r="Q160"/>
  <c r="Y160" s="1"/>
  <c r="M160"/>
  <c r="U160" s="1"/>
  <c r="W160"/>
  <c r="P160"/>
  <c r="N160"/>
  <c r="V160" s="1"/>
  <c r="S162"/>
  <c r="AA162" s="1"/>
  <c r="AN162" s="1"/>
  <c r="Q162"/>
  <c r="Y162" s="1"/>
  <c r="M162"/>
  <c r="U162" s="1"/>
  <c r="W162"/>
  <c r="P162"/>
  <c r="N162"/>
  <c r="V162" s="1"/>
  <c r="S164"/>
  <c r="AA164" s="1"/>
  <c r="AN164" s="1"/>
  <c r="Q164"/>
  <c r="Y164" s="1"/>
  <c r="M164"/>
  <c r="U164" s="1"/>
  <c r="W164"/>
  <c r="P164"/>
  <c r="N164"/>
  <c r="V164" s="1"/>
  <c r="S166"/>
  <c r="AA166" s="1"/>
  <c r="AN166" s="1"/>
  <c r="Q166"/>
  <c r="Y166" s="1"/>
  <c r="M166"/>
  <c r="U166" s="1"/>
  <c r="W166"/>
  <c r="P166"/>
  <c r="N166"/>
  <c r="V166" s="1"/>
  <c r="S168"/>
  <c r="AA168" s="1"/>
  <c r="AN168" s="1"/>
  <c r="Q168"/>
  <c r="Y168" s="1"/>
  <c r="M168"/>
  <c r="U168" s="1"/>
  <c r="W168"/>
  <c r="P168"/>
  <c r="N168"/>
  <c r="V168" s="1"/>
  <c r="S170"/>
  <c r="AA170" s="1"/>
  <c r="AN170" s="1"/>
  <c r="Q170"/>
  <c r="Y170" s="1"/>
  <c r="M170"/>
  <c r="U170" s="1"/>
  <c r="W170"/>
  <c r="P170"/>
  <c r="N170"/>
  <c r="V170" s="1"/>
  <c r="S172"/>
  <c r="AA172" s="1"/>
  <c r="AN172" s="1"/>
  <c r="Q172"/>
  <c r="Y172" s="1"/>
  <c r="M172"/>
  <c r="U172" s="1"/>
  <c r="W172"/>
  <c r="P172"/>
  <c r="N172"/>
  <c r="V172" s="1"/>
  <c r="X175"/>
  <c r="R175"/>
  <c r="Z175" s="1"/>
  <c r="N119"/>
  <c r="V119" s="1"/>
  <c r="W119"/>
  <c r="N121"/>
  <c r="V121" s="1"/>
  <c r="W121"/>
  <c r="N123"/>
  <c r="V123" s="1"/>
  <c r="W123"/>
  <c r="N125"/>
  <c r="V125" s="1"/>
  <c r="W125"/>
  <c r="N127"/>
  <c r="V127" s="1"/>
  <c r="W127"/>
  <c r="O129"/>
  <c r="P130"/>
  <c r="O131"/>
  <c r="P132"/>
  <c r="O133"/>
  <c r="P134"/>
  <c r="O135"/>
  <c r="P136"/>
  <c r="O137"/>
  <c r="P138"/>
  <c r="O139"/>
  <c r="P140"/>
  <c r="O141"/>
  <c r="P142"/>
  <c r="O143"/>
  <c r="P144"/>
  <c r="O145"/>
  <c r="P146"/>
  <c r="P147"/>
  <c r="N152"/>
  <c r="V152" s="1"/>
  <c r="W152"/>
  <c r="N153"/>
  <c r="V153" s="1"/>
  <c r="W153"/>
  <c r="W178"/>
  <c r="P178"/>
  <c r="N178"/>
  <c r="V178" s="1"/>
  <c r="S178"/>
  <c r="AA178" s="1"/>
  <c r="AN178" s="1"/>
  <c r="Q178"/>
  <c r="Y178" s="1"/>
  <c r="M178"/>
  <c r="U178" s="1"/>
  <c r="W180"/>
  <c r="P180"/>
  <c r="N180"/>
  <c r="V180" s="1"/>
  <c r="S180"/>
  <c r="AA180" s="1"/>
  <c r="AN180" s="1"/>
  <c r="Q180"/>
  <c r="Y180" s="1"/>
  <c r="M180"/>
  <c r="U180" s="1"/>
  <c r="W182"/>
  <c r="P182"/>
  <c r="N182"/>
  <c r="V182" s="1"/>
  <c r="S182"/>
  <c r="AA182" s="1"/>
  <c r="AN182" s="1"/>
  <c r="Q182"/>
  <c r="Y182" s="1"/>
  <c r="M182"/>
  <c r="U182" s="1"/>
  <c r="W185"/>
  <c r="P185"/>
  <c r="N185"/>
  <c r="V185" s="1"/>
  <c r="S185"/>
  <c r="AA185" s="1"/>
  <c r="AN185" s="1"/>
  <c r="Q185"/>
  <c r="Y185" s="1"/>
  <c r="M185"/>
  <c r="U185" s="1"/>
  <c r="W186"/>
  <c r="P186"/>
  <c r="N186"/>
  <c r="V186" s="1"/>
  <c r="S186"/>
  <c r="AA186" s="1"/>
  <c r="AN186" s="1"/>
  <c r="Q186"/>
  <c r="Y186" s="1"/>
  <c r="M186"/>
  <c r="U186" s="1"/>
  <c r="W188"/>
  <c r="P188"/>
  <c r="N188"/>
  <c r="V188" s="1"/>
  <c r="S188"/>
  <c r="AA188" s="1"/>
  <c r="AN188" s="1"/>
  <c r="Q188"/>
  <c r="Y188" s="1"/>
  <c r="M188"/>
  <c r="U188" s="1"/>
  <c r="W189"/>
  <c r="P189"/>
  <c r="N189"/>
  <c r="V189" s="1"/>
  <c r="S189"/>
  <c r="AA189" s="1"/>
  <c r="AN189" s="1"/>
  <c r="Q189"/>
  <c r="Y189" s="1"/>
  <c r="M189"/>
  <c r="U189" s="1"/>
  <c r="W191"/>
  <c r="P191"/>
  <c r="N191"/>
  <c r="V191" s="1"/>
  <c r="S191"/>
  <c r="AA191" s="1"/>
  <c r="AN191" s="1"/>
  <c r="Q191"/>
  <c r="Y191" s="1"/>
  <c r="M191"/>
  <c r="U191" s="1"/>
  <c r="W193"/>
  <c r="P193"/>
  <c r="N193"/>
  <c r="V193" s="1"/>
  <c r="S193"/>
  <c r="AA193" s="1"/>
  <c r="AN193" s="1"/>
  <c r="Q193"/>
  <c r="Y193" s="1"/>
  <c r="M193"/>
  <c r="U193" s="1"/>
  <c r="W195"/>
  <c r="P195"/>
  <c r="N195"/>
  <c r="V195" s="1"/>
  <c r="S195"/>
  <c r="AA195" s="1"/>
  <c r="AN195" s="1"/>
  <c r="Q195"/>
  <c r="Y195" s="1"/>
  <c r="M195"/>
  <c r="U195" s="1"/>
  <c r="W197"/>
  <c r="P197"/>
  <c r="N197"/>
  <c r="V197" s="1"/>
  <c r="S197"/>
  <c r="AA197" s="1"/>
  <c r="AN197" s="1"/>
  <c r="Q197"/>
  <c r="Y197" s="1"/>
  <c r="M197"/>
  <c r="U197" s="1"/>
  <c r="W199"/>
  <c r="P199"/>
  <c r="N199"/>
  <c r="V199" s="1"/>
  <c r="S199"/>
  <c r="AA199" s="1"/>
  <c r="AN199" s="1"/>
  <c r="Q199"/>
  <c r="Y199" s="1"/>
  <c r="M199"/>
  <c r="U199" s="1"/>
  <c r="W201"/>
  <c r="P201"/>
  <c r="N201"/>
  <c r="V201" s="1"/>
  <c r="S201"/>
  <c r="AA201" s="1"/>
  <c r="AN201" s="1"/>
  <c r="Q201"/>
  <c r="Y201" s="1"/>
  <c r="M201"/>
  <c r="U201" s="1"/>
  <c r="W203"/>
  <c r="P203"/>
  <c r="N203"/>
  <c r="V203" s="1"/>
  <c r="S203"/>
  <c r="AA203" s="1"/>
  <c r="AN203" s="1"/>
  <c r="Q203"/>
  <c r="Y203" s="1"/>
  <c r="M203"/>
  <c r="U203" s="1"/>
  <c r="W205"/>
  <c r="P205"/>
  <c r="N205"/>
  <c r="V205" s="1"/>
  <c r="S205"/>
  <c r="AA205" s="1"/>
  <c r="AN205" s="1"/>
  <c r="Q205"/>
  <c r="Y205" s="1"/>
  <c r="M205"/>
  <c r="U205" s="1"/>
  <c r="W207"/>
  <c r="P207"/>
  <c r="N207"/>
  <c r="V207" s="1"/>
  <c r="S207"/>
  <c r="AA207" s="1"/>
  <c r="AN207" s="1"/>
  <c r="Q207"/>
  <c r="Y207" s="1"/>
  <c r="M207"/>
  <c r="U207" s="1"/>
  <c r="W209"/>
  <c r="P209"/>
  <c r="N209"/>
  <c r="V209" s="1"/>
  <c r="S209"/>
  <c r="AA209" s="1"/>
  <c r="AN209" s="1"/>
  <c r="Q209"/>
  <c r="Y209" s="1"/>
  <c r="M209"/>
  <c r="U209" s="1"/>
  <c r="W211"/>
  <c r="P211"/>
  <c r="N211"/>
  <c r="V211" s="1"/>
  <c r="S211"/>
  <c r="AA211" s="1"/>
  <c r="AN211" s="1"/>
  <c r="Q211"/>
  <c r="Y211" s="1"/>
  <c r="M211"/>
  <c r="U211" s="1"/>
  <c r="W213"/>
  <c r="P213"/>
  <c r="N213"/>
  <c r="V213" s="1"/>
  <c r="S213"/>
  <c r="AA213" s="1"/>
  <c r="AN213" s="1"/>
  <c r="Q213"/>
  <c r="Y213" s="1"/>
  <c r="M213"/>
  <c r="U213" s="1"/>
  <c r="W215"/>
  <c r="P215"/>
  <c r="N215"/>
  <c r="V215" s="1"/>
  <c r="S215"/>
  <c r="AA215" s="1"/>
  <c r="AN215" s="1"/>
  <c r="Q215"/>
  <c r="Y215" s="1"/>
  <c r="M215"/>
  <c r="U215" s="1"/>
  <c r="S216"/>
  <c r="AA216" s="1"/>
  <c r="AN216" s="1"/>
  <c r="Q216"/>
  <c r="Y216" s="1"/>
  <c r="M216"/>
  <c r="U216" s="1"/>
  <c r="W216"/>
  <c r="P216"/>
  <c r="N216"/>
  <c r="V216" s="1"/>
  <c r="S217"/>
  <c r="AA217" s="1"/>
  <c r="AN217" s="1"/>
  <c r="Q217"/>
  <c r="Y217" s="1"/>
  <c r="M217"/>
  <c r="U217" s="1"/>
  <c r="W217"/>
  <c r="P217"/>
  <c r="N217"/>
  <c r="V217" s="1"/>
  <c r="S218"/>
  <c r="AA218" s="1"/>
  <c r="AN218" s="1"/>
  <c r="Q218"/>
  <c r="Y218" s="1"/>
  <c r="M218"/>
  <c r="U218" s="1"/>
  <c r="W218"/>
  <c r="P218"/>
  <c r="N218"/>
  <c r="V218" s="1"/>
  <c r="S219"/>
  <c r="AA219" s="1"/>
  <c r="AN219" s="1"/>
  <c r="Q219"/>
  <c r="Y219" s="1"/>
  <c r="M219"/>
  <c r="U219" s="1"/>
  <c r="W219"/>
  <c r="P219"/>
  <c r="N219"/>
  <c r="V219" s="1"/>
  <c r="S220"/>
  <c r="AA220" s="1"/>
  <c r="AN220" s="1"/>
  <c r="Q220"/>
  <c r="Y220" s="1"/>
  <c r="M220"/>
  <c r="U220" s="1"/>
  <c r="W220"/>
  <c r="P220"/>
  <c r="N220"/>
  <c r="V220" s="1"/>
  <c r="S221"/>
  <c r="AA221" s="1"/>
  <c r="AN221" s="1"/>
  <c r="Q221"/>
  <c r="Y221" s="1"/>
  <c r="M221"/>
  <c r="U221" s="1"/>
  <c r="W221"/>
  <c r="P221"/>
  <c r="N221"/>
  <c r="V221" s="1"/>
  <c r="S222"/>
  <c r="AA222" s="1"/>
  <c r="AN222" s="1"/>
  <c r="Q222"/>
  <c r="Y222" s="1"/>
  <c r="M222"/>
  <c r="U222" s="1"/>
  <c r="W222"/>
  <c r="P222"/>
  <c r="N222"/>
  <c r="V222" s="1"/>
  <c r="S223"/>
  <c r="AA223" s="1"/>
  <c r="AN223" s="1"/>
  <c r="Q223"/>
  <c r="Y223" s="1"/>
  <c r="M223"/>
  <c r="U223" s="1"/>
  <c r="W223"/>
  <c r="P223"/>
  <c r="N223"/>
  <c r="V223" s="1"/>
  <c r="S224"/>
  <c r="AA224" s="1"/>
  <c r="AN224" s="1"/>
  <c r="Q224"/>
  <c r="Y224" s="1"/>
  <c r="M224"/>
  <c r="U224" s="1"/>
  <c r="W224"/>
  <c r="P224"/>
  <c r="N224"/>
  <c r="V224" s="1"/>
  <c r="S225"/>
  <c r="AA225" s="1"/>
  <c r="AN225" s="1"/>
  <c r="Q225"/>
  <c r="Y225" s="1"/>
  <c r="M225"/>
  <c r="U225" s="1"/>
  <c r="W225"/>
  <c r="P225"/>
  <c r="N225"/>
  <c r="V225" s="1"/>
  <c r="S226"/>
  <c r="AA226" s="1"/>
  <c r="AN226" s="1"/>
  <c r="Q226"/>
  <c r="Y226" s="1"/>
  <c r="M226"/>
  <c r="U226" s="1"/>
  <c r="W226"/>
  <c r="P226"/>
  <c r="N226"/>
  <c r="V226" s="1"/>
  <c r="S227"/>
  <c r="AA227" s="1"/>
  <c r="AN227" s="1"/>
  <c r="Q227"/>
  <c r="Y227" s="1"/>
  <c r="M227"/>
  <c r="U227" s="1"/>
  <c r="W227"/>
  <c r="P227"/>
  <c r="N227"/>
  <c r="V227" s="1"/>
  <c r="S228"/>
  <c r="AA228" s="1"/>
  <c r="AN228" s="1"/>
  <c r="Q228"/>
  <c r="Y228" s="1"/>
  <c r="M228"/>
  <c r="U228" s="1"/>
  <c r="W228"/>
  <c r="P228"/>
  <c r="N228"/>
  <c r="V228" s="1"/>
  <c r="S229"/>
  <c r="AA229" s="1"/>
  <c r="AN229" s="1"/>
  <c r="Q229"/>
  <c r="Y229" s="1"/>
  <c r="M229"/>
  <c r="U229" s="1"/>
  <c r="W229"/>
  <c r="P229"/>
  <c r="N229"/>
  <c r="V229" s="1"/>
  <c r="S230"/>
  <c r="AA230" s="1"/>
  <c r="AN230" s="1"/>
  <c r="Q230"/>
  <c r="Y230" s="1"/>
  <c r="M230"/>
  <c r="U230" s="1"/>
  <c r="W230"/>
  <c r="P230"/>
  <c r="N230"/>
  <c r="V230" s="1"/>
  <c r="S231"/>
  <c r="AA231" s="1"/>
  <c r="AN231" s="1"/>
  <c r="Q231"/>
  <c r="Y231" s="1"/>
  <c r="M231"/>
  <c r="U231" s="1"/>
  <c r="W231"/>
  <c r="P231"/>
  <c r="N231"/>
  <c r="V231" s="1"/>
  <c r="S232"/>
  <c r="AA232" s="1"/>
  <c r="AN232" s="1"/>
  <c r="Q232"/>
  <c r="Y232" s="1"/>
  <c r="M232"/>
  <c r="U232" s="1"/>
  <c r="W232"/>
  <c r="P232"/>
  <c r="N232"/>
  <c r="V232" s="1"/>
  <c r="S233"/>
  <c r="AA233" s="1"/>
  <c r="AN233" s="1"/>
  <c r="Q233"/>
  <c r="Y233" s="1"/>
  <c r="M233"/>
  <c r="U233" s="1"/>
  <c r="W233"/>
  <c r="P233"/>
  <c r="N233"/>
  <c r="V233" s="1"/>
  <c r="S234"/>
  <c r="AA234" s="1"/>
  <c r="AN234" s="1"/>
  <c r="Q234"/>
  <c r="Y234" s="1"/>
  <c r="M234"/>
  <c r="U234" s="1"/>
  <c r="W234"/>
  <c r="P234"/>
  <c r="N234"/>
  <c r="V234" s="1"/>
  <c r="S235"/>
  <c r="AA235" s="1"/>
  <c r="AN235" s="1"/>
  <c r="Q235"/>
  <c r="Y235" s="1"/>
  <c r="M235"/>
  <c r="U235" s="1"/>
  <c r="W235"/>
  <c r="P235"/>
  <c r="N235"/>
  <c r="V235" s="1"/>
  <c r="O174"/>
  <c r="O176"/>
  <c r="S175"/>
  <c r="AA175" s="1"/>
  <c r="AN175" s="1"/>
  <c r="Q175"/>
  <c r="Y175" s="1"/>
  <c r="M175"/>
  <c r="U175" s="1"/>
  <c r="W177"/>
  <c r="P177"/>
  <c r="N177"/>
  <c r="V177" s="1"/>
  <c r="S177"/>
  <c r="AA177" s="1"/>
  <c r="AN177" s="1"/>
  <c r="Q177"/>
  <c r="Y177" s="1"/>
  <c r="M177"/>
  <c r="U177" s="1"/>
  <c r="W179"/>
  <c r="P179"/>
  <c r="N179"/>
  <c r="V179" s="1"/>
  <c r="S179"/>
  <c r="AA179" s="1"/>
  <c r="AN179" s="1"/>
  <c r="Q179"/>
  <c r="Y179" s="1"/>
  <c r="M179"/>
  <c r="U179" s="1"/>
  <c r="W181"/>
  <c r="P181"/>
  <c r="N181"/>
  <c r="V181" s="1"/>
  <c r="S181"/>
  <c r="AA181" s="1"/>
  <c r="AN181" s="1"/>
  <c r="Q181"/>
  <c r="Y181" s="1"/>
  <c r="M181"/>
  <c r="U181" s="1"/>
  <c r="W183"/>
  <c r="P183"/>
  <c r="N183"/>
  <c r="V183" s="1"/>
  <c r="S183"/>
  <c r="AA183" s="1"/>
  <c r="AN183" s="1"/>
  <c r="Q183"/>
  <c r="Y183" s="1"/>
  <c r="M183"/>
  <c r="U183" s="1"/>
  <c r="W184"/>
  <c r="P184"/>
  <c r="N184"/>
  <c r="V184" s="1"/>
  <c r="S184"/>
  <c r="AA184" s="1"/>
  <c r="AN184" s="1"/>
  <c r="Q184"/>
  <c r="Y184" s="1"/>
  <c r="M184"/>
  <c r="U184" s="1"/>
  <c r="W187"/>
  <c r="P187"/>
  <c r="N187"/>
  <c r="V187" s="1"/>
  <c r="S187"/>
  <c r="AA187" s="1"/>
  <c r="AN187" s="1"/>
  <c r="Q187"/>
  <c r="Y187" s="1"/>
  <c r="M187"/>
  <c r="U187" s="1"/>
  <c r="W190"/>
  <c r="P190"/>
  <c r="N190"/>
  <c r="V190" s="1"/>
  <c r="S190"/>
  <c r="AA190" s="1"/>
  <c r="AN190" s="1"/>
  <c r="Q190"/>
  <c r="Y190" s="1"/>
  <c r="M190"/>
  <c r="U190" s="1"/>
  <c r="W192"/>
  <c r="P192"/>
  <c r="N192"/>
  <c r="V192" s="1"/>
  <c r="S192"/>
  <c r="AA192" s="1"/>
  <c r="AN192" s="1"/>
  <c r="Q192"/>
  <c r="Y192" s="1"/>
  <c r="M192"/>
  <c r="U192" s="1"/>
  <c r="W194"/>
  <c r="P194"/>
  <c r="N194"/>
  <c r="V194" s="1"/>
  <c r="S194"/>
  <c r="AA194" s="1"/>
  <c r="AN194" s="1"/>
  <c r="Q194"/>
  <c r="Y194" s="1"/>
  <c r="M194"/>
  <c r="U194" s="1"/>
  <c r="W196"/>
  <c r="P196"/>
  <c r="N196"/>
  <c r="V196" s="1"/>
  <c r="S196"/>
  <c r="AA196" s="1"/>
  <c r="AN196" s="1"/>
  <c r="Q196"/>
  <c r="Y196" s="1"/>
  <c r="M196"/>
  <c r="U196" s="1"/>
  <c r="W198"/>
  <c r="P198"/>
  <c r="N198"/>
  <c r="V198" s="1"/>
  <c r="S198"/>
  <c r="AA198" s="1"/>
  <c r="AN198" s="1"/>
  <c r="Q198"/>
  <c r="Y198" s="1"/>
  <c r="M198"/>
  <c r="U198" s="1"/>
  <c r="W200"/>
  <c r="P200"/>
  <c r="N200"/>
  <c r="V200" s="1"/>
  <c r="S200"/>
  <c r="AA200" s="1"/>
  <c r="AN200" s="1"/>
  <c r="Q200"/>
  <c r="Y200" s="1"/>
  <c r="M200"/>
  <c r="U200" s="1"/>
  <c r="W202"/>
  <c r="P202"/>
  <c r="N202"/>
  <c r="V202" s="1"/>
  <c r="S202"/>
  <c r="AA202" s="1"/>
  <c r="AN202" s="1"/>
  <c r="Q202"/>
  <c r="Y202" s="1"/>
  <c r="M202"/>
  <c r="U202" s="1"/>
  <c r="W204"/>
  <c r="P204"/>
  <c r="N204"/>
  <c r="V204" s="1"/>
  <c r="S204"/>
  <c r="AA204" s="1"/>
  <c r="AN204" s="1"/>
  <c r="Q204"/>
  <c r="Y204" s="1"/>
  <c r="M204"/>
  <c r="U204" s="1"/>
  <c r="W206"/>
  <c r="P206"/>
  <c r="N206"/>
  <c r="V206" s="1"/>
  <c r="S206"/>
  <c r="AA206" s="1"/>
  <c r="AN206" s="1"/>
  <c r="Q206"/>
  <c r="Y206" s="1"/>
  <c r="M206"/>
  <c r="U206" s="1"/>
  <c r="W208"/>
  <c r="P208"/>
  <c r="N208"/>
  <c r="V208" s="1"/>
  <c r="S208"/>
  <c r="AA208" s="1"/>
  <c r="AN208" s="1"/>
  <c r="Q208"/>
  <c r="Y208" s="1"/>
  <c r="M208"/>
  <c r="U208" s="1"/>
  <c r="W210"/>
  <c r="P210"/>
  <c r="N210"/>
  <c r="V210" s="1"/>
  <c r="S210"/>
  <c r="AA210" s="1"/>
  <c r="AN210" s="1"/>
  <c r="Q210"/>
  <c r="Y210" s="1"/>
  <c r="M210"/>
  <c r="U210" s="1"/>
  <c r="W212"/>
  <c r="P212"/>
  <c r="N212"/>
  <c r="V212" s="1"/>
  <c r="S212"/>
  <c r="AA212" s="1"/>
  <c r="AN212" s="1"/>
  <c r="Q212"/>
  <c r="Y212" s="1"/>
  <c r="M212"/>
  <c r="U212" s="1"/>
  <c r="W214"/>
  <c r="P214"/>
  <c r="N214"/>
  <c r="V214" s="1"/>
  <c r="S214"/>
  <c r="AA214" s="1"/>
  <c r="AN214" s="1"/>
  <c r="Q214"/>
  <c r="Y214" s="1"/>
  <c r="M214"/>
  <c r="U214" s="1"/>
  <c r="N175"/>
  <c r="V175" s="1"/>
  <c r="W175"/>
  <c r="S236"/>
  <c r="AA236" s="1"/>
  <c r="AN236" s="1"/>
  <c r="Q236"/>
  <c r="Y236" s="1"/>
  <c r="M236"/>
  <c r="U236" s="1"/>
  <c r="S237"/>
  <c r="AA237" s="1"/>
  <c r="AN237" s="1"/>
  <c r="Q237"/>
  <c r="Y237" s="1"/>
  <c r="M237"/>
  <c r="U237" s="1"/>
  <c r="S238"/>
  <c r="AA238" s="1"/>
  <c r="AN238" s="1"/>
  <c r="Q238"/>
  <c r="Y238" s="1"/>
  <c r="M238"/>
  <c r="U238" s="1"/>
  <c r="S239"/>
  <c r="AA239" s="1"/>
  <c r="AN239" s="1"/>
  <c r="Q239"/>
  <c r="Y239" s="1"/>
  <c r="M239"/>
  <c r="U239" s="1"/>
  <c r="S240"/>
  <c r="AA240" s="1"/>
  <c r="AN240" s="1"/>
  <c r="Q240"/>
  <c r="Y240" s="1"/>
  <c r="M240"/>
  <c r="U240" s="1"/>
  <c r="S241"/>
  <c r="AA241" s="1"/>
  <c r="AN241" s="1"/>
  <c r="Q241"/>
  <c r="Y241" s="1"/>
  <c r="M241"/>
  <c r="U241" s="1"/>
  <c r="S242"/>
  <c r="AA242" s="1"/>
  <c r="AN242" s="1"/>
  <c r="Q242"/>
  <c r="Y242" s="1"/>
  <c r="M242"/>
  <c r="U242" s="1"/>
  <c r="S243"/>
  <c r="AA243" s="1"/>
  <c r="AN243" s="1"/>
  <c r="Q243"/>
  <c r="Y243" s="1"/>
  <c r="M243"/>
  <c r="U243" s="1"/>
  <c r="S244"/>
  <c r="AA244" s="1"/>
  <c r="AN244" s="1"/>
  <c r="Q244"/>
  <c r="Y244" s="1"/>
  <c r="M244"/>
  <c r="U244" s="1"/>
  <c r="S245"/>
  <c r="AA245" s="1"/>
  <c r="AN245" s="1"/>
  <c r="Q245"/>
  <c r="Y245" s="1"/>
  <c r="M245"/>
  <c r="U245" s="1"/>
  <c r="S246"/>
  <c r="AA246" s="1"/>
  <c r="AN246" s="1"/>
  <c r="Q246"/>
  <c r="Y246" s="1"/>
  <c r="M246"/>
  <c r="U246" s="1"/>
  <c r="S247"/>
  <c r="AA247" s="1"/>
  <c r="AN247" s="1"/>
  <c r="Q247"/>
  <c r="Y247" s="1"/>
  <c r="M247"/>
  <c r="U247" s="1"/>
  <c r="S248"/>
  <c r="AA248" s="1"/>
  <c r="AN248" s="1"/>
  <c r="Q248"/>
  <c r="Y248" s="1"/>
  <c r="M248"/>
  <c r="U248" s="1"/>
  <c r="S249"/>
  <c r="AA249" s="1"/>
  <c r="AN249" s="1"/>
  <c r="Q249"/>
  <c r="Y249" s="1"/>
  <c r="M249"/>
  <c r="U249" s="1"/>
  <c r="S250"/>
  <c r="AA250" s="1"/>
  <c r="AN250" s="1"/>
  <c r="Q250"/>
  <c r="Y250" s="1"/>
  <c r="M250"/>
  <c r="U250" s="1"/>
  <c r="S251"/>
  <c r="AA251" s="1"/>
  <c r="AN251" s="1"/>
  <c r="Q251"/>
  <c r="Y251" s="1"/>
  <c r="M251"/>
  <c r="U251" s="1"/>
  <c r="S252"/>
  <c r="AA252" s="1"/>
  <c r="AN252" s="1"/>
  <c r="Q252"/>
  <c r="Y252" s="1"/>
  <c r="M252"/>
  <c r="U252" s="1"/>
  <c r="S253"/>
  <c r="AA253" s="1"/>
  <c r="AN253" s="1"/>
  <c r="Q253"/>
  <c r="Y253" s="1"/>
  <c r="M253"/>
  <c r="U253" s="1"/>
  <c r="S254"/>
  <c r="AA254" s="1"/>
  <c r="AN254" s="1"/>
  <c r="Q254"/>
  <c r="Y254" s="1"/>
  <c r="M254"/>
  <c r="U254" s="1"/>
  <c r="S255"/>
  <c r="AA255" s="1"/>
  <c r="AN255" s="1"/>
  <c r="Q255"/>
  <c r="Y255" s="1"/>
  <c r="M255"/>
  <c r="U255" s="1"/>
  <c r="S256"/>
  <c r="AA256" s="1"/>
  <c r="AN256" s="1"/>
  <c r="Q256"/>
  <c r="Y256" s="1"/>
  <c r="M256"/>
  <c r="U256" s="1"/>
  <c r="S257"/>
  <c r="AA257" s="1"/>
  <c r="AN257" s="1"/>
  <c r="Q257"/>
  <c r="Y257" s="1"/>
  <c r="M257"/>
  <c r="U257" s="1"/>
  <c r="S258"/>
  <c r="AA258" s="1"/>
  <c r="AN258" s="1"/>
  <c r="Q258"/>
  <c r="Y258" s="1"/>
  <c r="M258"/>
  <c r="U258" s="1"/>
  <c r="S259"/>
  <c r="AA259" s="1"/>
  <c r="AN259" s="1"/>
  <c r="Q259"/>
  <c r="Y259" s="1"/>
  <c r="M259"/>
  <c r="U259" s="1"/>
  <c r="S260"/>
  <c r="AA260" s="1"/>
  <c r="AN260" s="1"/>
  <c r="Q260"/>
  <c r="Y260" s="1"/>
  <c r="M260"/>
  <c r="U260" s="1"/>
  <c r="S261"/>
  <c r="AA261" s="1"/>
  <c r="AN261" s="1"/>
  <c r="Q261"/>
  <c r="Y261" s="1"/>
  <c r="M261"/>
  <c r="U261" s="1"/>
  <c r="S262"/>
  <c r="AA262" s="1"/>
  <c r="AN262" s="1"/>
  <c r="Q262"/>
  <c r="Y262" s="1"/>
  <c r="M262"/>
  <c r="U262" s="1"/>
  <c r="S263"/>
  <c r="AA263" s="1"/>
  <c r="AN263" s="1"/>
  <c r="Q263"/>
  <c r="Y263" s="1"/>
  <c r="M263"/>
  <c r="U263" s="1"/>
  <c r="W263"/>
  <c r="P263"/>
  <c r="N263"/>
  <c r="V263" s="1"/>
  <c r="S264"/>
  <c r="AA264" s="1"/>
  <c r="AN264" s="1"/>
  <c r="Q264"/>
  <c r="Y264" s="1"/>
  <c r="M264"/>
  <c r="U264" s="1"/>
  <c r="W264"/>
  <c r="P264"/>
  <c r="N264"/>
  <c r="V264" s="1"/>
  <c r="S265"/>
  <c r="AA265" s="1"/>
  <c r="AN265" s="1"/>
  <c r="Q265"/>
  <c r="Y265" s="1"/>
  <c r="M265"/>
  <c r="U265" s="1"/>
  <c r="W265"/>
  <c r="P265"/>
  <c r="N265"/>
  <c r="V265" s="1"/>
  <c r="S266"/>
  <c r="AA266" s="1"/>
  <c r="AN266" s="1"/>
  <c r="Q266"/>
  <c r="Y266" s="1"/>
  <c r="M266"/>
  <c r="U266" s="1"/>
  <c r="W266"/>
  <c r="P266"/>
  <c r="N266"/>
  <c r="V266" s="1"/>
  <c r="S267"/>
  <c r="AA267" s="1"/>
  <c r="AN267" s="1"/>
  <c r="Q267"/>
  <c r="Y267" s="1"/>
  <c r="M267"/>
  <c r="U267" s="1"/>
  <c r="W267"/>
  <c r="P267"/>
  <c r="N267"/>
  <c r="V267" s="1"/>
  <c r="S268"/>
  <c r="AA268" s="1"/>
  <c r="AN268" s="1"/>
  <c r="Q268"/>
  <c r="Y268" s="1"/>
  <c r="M268"/>
  <c r="U268" s="1"/>
  <c r="W268"/>
  <c r="P268"/>
  <c r="N268"/>
  <c r="V268" s="1"/>
  <c r="S269"/>
  <c r="AA269" s="1"/>
  <c r="AN269" s="1"/>
  <c r="Q269"/>
  <c r="Y269" s="1"/>
  <c r="M269"/>
  <c r="U269" s="1"/>
  <c r="W269"/>
  <c r="P269"/>
  <c r="N269"/>
  <c r="V269" s="1"/>
  <c r="S270"/>
  <c r="AA270" s="1"/>
  <c r="AN270" s="1"/>
  <c r="Q270"/>
  <c r="Y270" s="1"/>
  <c r="M270"/>
  <c r="U270" s="1"/>
  <c r="W270"/>
  <c r="P270"/>
  <c r="N270"/>
  <c r="V270" s="1"/>
  <c r="S271"/>
  <c r="AA271" s="1"/>
  <c r="AN271" s="1"/>
  <c r="Q271"/>
  <c r="Y271" s="1"/>
  <c r="M271"/>
  <c r="U271" s="1"/>
  <c r="W271"/>
  <c r="P271"/>
  <c r="N271"/>
  <c r="V271" s="1"/>
  <c r="S272"/>
  <c r="AA272" s="1"/>
  <c r="AN272" s="1"/>
  <c r="Q272"/>
  <c r="Y272" s="1"/>
  <c r="M272"/>
  <c r="U272" s="1"/>
  <c r="W272"/>
  <c r="P272"/>
  <c r="N272"/>
  <c r="V272" s="1"/>
  <c r="N236"/>
  <c r="V236" s="1"/>
  <c r="W236"/>
  <c r="N237"/>
  <c r="V237" s="1"/>
  <c r="W237"/>
  <c r="N238"/>
  <c r="V238" s="1"/>
  <c r="W238"/>
  <c r="N239"/>
  <c r="V239" s="1"/>
  <c r="W239"/>
  <c r="N240"/>
  <c r="V240" s="1"/>
  <c r="W240"/>
  <c r="N241"/>
  <c r="V241" s="1"/>
  <c r="W241"/>
  <c r="N242"/>
  <c r="V242" s="1"/>
  <c r="W242"/>
  <c r="N243"/>
  <c r="V243" s="1"/>
  <c r="W243"/>
  <c r="N244"/>
  <c r="V244" s="1"/>
  <c r="W244"/>
  <c r="N245"/>
  <c r="V245" s="1"/>
  <c r="W245"/>
  <c r="N246"/>
  <c r="V246" s="1"/>
  <c r="W246"/>
  <c r="N247"/>
  <c r="V247" s="1"/>
  <c r="W247"/>
  <c r="N248"/>
  <c r="V248" s="1"/>
  <c r="W248"/>
  <c r="N249"/>
  <c r="V249" s="1"/>
  <c r="W249"/>
  <c r="N250"/>
  <c r="V250" s="1"/>
  <c r="W250"/>
  <c r="N251"/>
  <c r="V251" s="1"/>
  <c r="W251"/>
  <c r="N252"/>
  <c r="V252" s="1"/>
  <c r="W252"/>
  <c r="N253"/>
  <c r="V253" s="1"/>
  <c r="W253"/>
  <c r="N254"/>
  <c r="V254" s="1"/>
  <c r="W254"/>
  <c r="N255"/>
  <c r="V255" s="1"/>
  <c r="W255"/>
  <c r="N256"/>
  <c r="V256" s="1"/>
  <c r="W256"/>
  <c r="N257"/>
  <c r="V257" s="1"/>
  <c r="W257"/>
  <c r="N258"/>
  <c r="V258" s="1"/>
  <c r="W258"/>
  <c r="N259"/>
  <c r="V259" s="1"/>
  <c r="W259"/>
  <c r="N260"/>
  <c r="V260" s="1"/>
  <c r="W260"/>
  <c r="N261"/>
  <c r="V261" s="1"/>
  <c r="W261"/>
  <c r="N262"/>
  <c r="V262" s="1"/>
  <c r="W262"/>
  <c r="P236"/>
  <c r="P237"/>
  <c r="P238"/>
  <c r="P239"/>
  <c r="P240"/>
  <c r="P241"/>
  <c r="P242"/>
  <c r="P243"/>
  <c r="P244"/>
  <c r="P245"/>
  <c r="P246"/>
  <c r="P247"/>
  <c r="P248"/>
  <c r="P249"/>
  <c r="P250"/>
  <c r="P251"/>
  <c r="P252"/>
  <c r="P253"/>
  <c r="P254"/>
  <c r="P255"/>
  <c r="P256"/>
  <c r="P257"/>
  <c r="P258"/>
  <c r="P259"/>
  <c r="P260"/>
  <c r="P261"/>
  <c r="P262"/>
  <c r="S273"/>
  <c r="AA273" s="1"/>
  <c r="AN273" s="1"/>
  <c r="Q273"/>
  <c r="Y273" s="1"/>
  <c r="M273"/>
  <c r="U273" s="1"/>
  <c r="S274"/>
  <c r="AA274" s="1"/>
  <c r="AN274" s="1"/>
  <c r="Q274"/>
  <c r="Y274" s="1"/>
  <c r="M274"/>
  <c r="U274" s="1"/>
  <c r="S275"/>
  <c r="AA275" s="1"/>
  <c r="AN275" s="1"/>
  <c r="Q275"/>
  <c r="Y275" s="1"/>
  <c r="M275"/>
  <c r="U275" s="1"/>
  <c r="S276"/>
  <c r="AA276" s="1"/>
  <c r="AN276" s="1"/>
  <c r="Q276"/>
  <c r="Y276" s="1"/>
  <c r="M276"/>
  <c r="U276" s="1"/>
  <c r="S277"/>
  <c r="AA277" s="1"/>
  <c r="AN277" s="1"/>
  <c r="Q277"/>
  <c r="Y277" s="1"/>
  <c r="M277"/>
  <c r="U277" s="1"/>
  <c r="S283"/>
  <c r="AA283" s="1"/>
  <c r="AN283" s="1"/>
  <c r="Q283"/>
  <c r="Y283" s="1"/>
  <c r="M283"/>
  <c r="U283" s="1"/>
  <c r="P283"/>
  <c r="S285"/>
  <c r="AA285" s="1"/>
  <c r="AN285" s="1"/>
  <c r="Q285"/>
  <c r="Y285" s="1"/>
  <c r="M285"/>
  <c r="U285" s="1"/>
  <c r="P285"/>
  <c r="S287"/>
  <c r="AA287" s="1"/>
  <c r="AN287" s="1"/>
  <c r="Q287"/>
  <c r="Y287" s="1"/>
  <c r="M287"/>
  <c r="U287" s="1"/>
  <c r="P287"/>
  <c r="N273"/>
  <c r="V273" s="1"/>
  <c r="W273"/>
  <c r="N274"/>
  <c r="V274" s="1"/>
  <c r="W274"/>
  <c r="N275"/>
  <c r="V275" s="1"/>
  <c r="W275"/>
  <c r="N276"/>
  <c r="V276" s="1"/>
  <c r="W276"/>
  <c r="N277"/>
  <c r="V277" s="1"/>
  <c r="W277"/>
  <c r="O278"/>
  <c r="O279"/>
  <c r="O280"/>
  <c r="O281"/>
  <c r="N283"/>
  <c r="V283" s="1"/>
  <c r="W283"/>
  <c r="N285"/>
  <c r="V285" s="1"/>
  <c r="W285"/>
  <c r="N287"/>
  <c r="V287" s="1"/>
  <c r="W287"/>
  <c r="S282"/>
  <c r="AA282" s="1"/>
  <c r="AN282" s="1"/>
  <c r="Q282"/>
  <c r="Y282" s="1"/>
  <c r="M282"/>
  <c r="U282" s="1"/>
  <c r="P282"/>
  <c r="S284"/>
  <c r="AA284" s="1"/>
  <c r="AN284" s="1"/>
  <c r="Q284"/>
  <c r="Y284" s="1"/>
  <c r="M284"/>
  <c r="U284" s="1"/>
  <c r="P284"/>
  <c r="S286"/>
  <c r="AA286" s="1"/>
  <c r="AN286" s="1"/>
  <c r="Q286"/>
  <c r="Y286" s="1"/>
  <c r="M286"/>
  <c r="U286" s="1"/>
  <c r="P286"/>
  <c r="S288"/>
  <c r="AA288" s="1"/>
  <c r="AN288" s="1"/>
  <c r="Q288"/>
  <c r="Y288" s="1"/>
  <c r="M288"/>
  <c r="U288" s="1"/>
  <c r="P288"/>
  <c r="P273"/>
  <c r="P274"/>
  <c r="P275"/>
  <c r="P276"/>
  <c r="P277"/>
  <c r="N282"/>
  <c r="V282" s="1"/>
  <c r="W282"/>
  <c r="N284"/>
  <c r="V284" s="1"/>
  <c r="W284"/>
  <c r="N286"/>
  <c r="V286" s="1"/>
  <c r="W286"/>
  <c r="N288"/>
  <c r="V288" s="1"/>
  <c r="W288"/>
  <c r="S289"/>
  <c r="AA289" s="1"/>
  <c r="AN289" s="1"/>
  <c r="Q289"/>
  <c r="Y289" s="1"/>
  <c r="M289"/>
  <c r="U289" s="1"/>
  <c r="S290"/>
  <c r="AA290" s="1"/>
  <c r="AN290" s="1"/>
  <c r="Q290"/>
  <c r="Y290" s="1"/>
  <c r="M290"/>
  <c r="U290" s="1"/>
  <c r="S291"/>
  <c r="AA291" s="1"/>
  <c r="AN291" s="1"/>
  <c r="Q291"/>
  <c r="Y291" s="1"/>
  <c r="M291"/>
  <c r="U291" s="1"/>
  <c r="S292"/>
  <c r="AA292" s="1"/>
  <c r="AN292" s="1"/>
  <c r="Q292"/>
  <c r="Y292" s="1"/>
  <c r="M292"/>
  <c r="U292" s="1"/>
  <c r="S293"/>
  <c r="AA293" s="1"/>
  <c r="AN293" s="1"/>
  <c r="Q293"/>
  <c r="Y293" s="1"/>
  <c r="M293"/>
  <c r="U293" s="1"/>
  <c r="S294"/>
  <c r="AA294" s="1"/>
  <c r="AN294" s="1"/>
  <c r="Q294"/>
  <c r="Y294" s="1"/>
  <c r="M294"/>
  <c r="U294" s="1"/>
  <c r="S295"/>
  <c r="AA295" s="1"/>
  <c r="AN295" s="1"/>
  <c r="Q295"/>
  <c r="Y295" s="1"/>
  <c r="M295"/>
  <c r="U295" s="1"/>
  <c r="S296"/>
  <c r="AA296" s="1"/>
  <c r="AN296" s="1"/>
  <c r="Q296"/>
  <c r="Y296" s="1"/>
  <c r="M296"/>
  <c r="U296" s="1"/>
  <c r="S297"/>
  <c r="AA297" s="1"/>
  <c r="AN297" s="1"/>
  <c r="Q297"/>
  <c r="Y297" s="1"/>
  <c r="M297"/>
  <c r="U297" s="1"/>
  <c r="S298"/>
  <c r="AA298" s="1"/>
  <c r="AN298" s="1"/>
  <c r="Q298"/>
  <c r="Y298" s="1"/>
  <c r="M298"/>
  <c r="U298" s="1"/>
  <c r="S299"/>
  <c r="AA299" s="1"/>
  <c r="AN299" s="1"/>
  <c r="Q299"/>
  <c r="Y299" s="1"/>
  <c r="M299"/>
  <c r="U299" s="1"/>
  <c r="S300"/>
  <c r="AA300" s="1"/>
  <c r="AN300" s="1"/>
  <c r="Q300"/>
  <c r="Y300" s="1"/>
  <c r="M300"/>
  <c r="U300" s="1"/>
  <c r="S301"/>
  <c r="AA301" s="1"/>
  <c r="AN301" s="1"/>
  <c r="Q301"/>
  <c r="Y301" s="1"/>
  <c r="M301"/>
  <c r="U301" s="1"/>
  <c r="S302"/>
  <c r="AA302" s="1"/>
  <c r="AN302" s="1"/>
  <c r="Q302"/>
  <c r="Y302" s="1"/>
  <c r="M302"/>
  <c r="U302" s="1"/>
  <c r="S303"/>
  <c r="AA303" s="1"/>
  <c r="AN303" s="1"/>
  <c r="Q303"/>
  <c r="Y303" s="1"/>
  <c r="M303"/>
  <c r="U303" s="1"/>
  <c r="S304"/>
  <c r="AA304" s="1"/>
  <c r="AN304" s="1"/>
  <c r="Q304"/>
  <c r="Y304" s="1"/>
  <c r="M304"/>
  <c r="U304" s="1"/>
  <c r="S305"/>
  <c r="AA305" s="1"/>
  <c r="AN305" s="1"/>
  <c r="Q305"/>
  <c r="Y305" s="1"/>
  <c r="M305"/>
  <c r="U305" s="1"/>
  <c r="S306"/>
  <c r="AA306" s="1"/>
  <c r="AN306" s="1"/>
  <c r="Q306"/>
  <c r="Y306" s="1"/>
  <c r="M306"/>
  <c r="U306" s="1"/>
  <c r="S307"/>
  <c r="AA307" s="1"/>
  <c r="AN307" s="1"/>
  <c r="Q307"/>
  <c r="Y307" s="1"/>
  <c r="M307"/>
  <c r="U307" s="1"/>
  <c r="S308"/>
  <c r="AA308" s="1"/>
  <c r="AN308" s="1"/>
  <c r="Q308"/>
  <c r="Y308" s="1"/>
  <c r="M308"/>
  <c r="U308" s="1"/>
  <c r="S309"/>
  <c r="AA309" s="1"/>
  <c r="AN309" s="1"/>
  <c r="Q309"/>
  <c r="Y309" s="1"/>
  <c r="M309"/>
  <c r="U309" s="1"/>
  <c r="S310"/>
  <c r="AA310" s="1"/>
  <c r="AN310" s="1"/>
  <c r="Q310"/>
  <c r="Y310" s="1"/>
  <c r="M310"/>
  <c r="U310" s="1"/>
  <c r="W311"/>
  <c r="P311"/>
  <c r="N311"/>
  <c r="V311" s="1"/>
  <c r="S311"/>
  <c r="AA311" s="1"/>
  <c r="AN311" s="1"/>
  <c r="Q311"/>
  <c r="Y311" s="1"/>
  <c r="M311"/>
  <c r="U311" s="1"/>
  <c r="W312"/>
  <c r="P312"/>
  <c r="N312"/>
  <c r="V312" s="1"/>
  <c r="S312"/>
  <c r="AA312" s="1"/>
  <c r="AN312" s="1"/>
  <c r="Q312"/>
  <c r="Y312" s="1"/>
  <c r="M312"/>
  <c r="U312" s="1"/>
  <c r="W313"/>
  <c r="P313"/>
  <c r="N313"/>
  <c r="V313" s="1"/>
  <c r="S313"/>
  <c r="AA313" s="1"/>
  <c r="AN313" s="1"/>
  <c r="Q313"/>
  <c r="Y313" s="1"/>
  <c r="M313"/>
  <c r="U313" s="1"/>
  <c r="W314"/>
  <c r="P314"/>
  <c r="N314"/>
  <c r="V314" s="1"/>
  <c r="S314"/>
  <c r="AA314" s="1"/>
  <c r="AN314" s="1"/>
  <c r="Q314"/>
  <c r="Y314" s="1"/>
  <c r="M314"/>
  <c r="U314" s="1"/>
  <c r="W315"/>
  <c r="P315"/>
  <c r="N315"/>
  <c r="V315" s="1"/>
  <c r="S315"/>
  <c r="AA315" s="1"/>
  <c r="AN315" s="1"/>
  <c r="Q315"/>
  <c r="Y315" s="1"/>
  <c r="M315"/>
  <c r="U315" s="1"/>
  <c r="W316"/>
  <c r="P316"/>
  <c r="N316"/>
  <c r="V316" s="1"/>
  <c r="S316"/>
  <c r="AA316" s="1"/>
  <c r="AN316" s="1"/>
  <c r="Q316"/>
  <c r="Y316" s="1"/>
  <c r="M316"/>
  <c r="U316" s="1"/>
  <c r="W317"/>
  <c r="P317"/>
  <c r="N317"/>
  <c r="V317" s="1"/>
  <c r="S317"/>
  <c r="AA317" s="1"/>
  <c r="AN317" s="1"/>
  <c r="Q317"/>
  <c r="Y317" s="1"/>
  <c r="M317"/>
  <c r="U317" s="1"/>
  <c r="W318"/>
  <c r="P318"/>
  <c r="N318"/>
  <c r="V318" s="1"/>
  <c r="S318"/>
  <c r="AA318" s="1"/>
  <c r="AN318" s="1"/>
  <c r="Q318"/>
  <c r="Y318" s="1"/>
  <c r="M318"/>
  <c r="U318" s="1"/>
  <c r="N289"/>
  <c r="V289" s="1"/>
  <c r="W289"/>
  <c r="N290"/>
  <c r="V290" s="1"/>
  <c r="W290"/>
  <c r="N291"/>
  <c r="V291" s="1"/>
  <c r="W291"/>
  <c r="N292"/>
  <c r="V292" s="1"/>
  <c r="W292"/>
  <c r="N293"/>
  <c r="V293" s="1"/>
  <c r="W293"/>
  <c r="N294"/>
  <c r="V294" s="1"/>
  <c r="W294"/>
  <c r="N295"/>
  <c r="V295" s="1"/>
  <c r="W295"/>
  <c r="N296"/>
  <c r="V296" s="1"/>
  <c r="W296"/>
  <c r="N297"/>
  <c r="V297" s="1"/>
  <c r="W297"/>
  <c r="N298"/>
  <c r="V298" s="1"/>
  <c r="W298"/>
  <c r="N299"/>
  <c r="V299" s="1"/>
  <c r="W299"/>
  <c r="N300"/>
  <c r="V300" s="1"/>
  <c r="W300"/>
  <c r="N301"/>
  <c r="V301" s="1"/>
  <c r="W301"/>
  <c r="N302"/>
  <c r="V302" s="1"/>
  <c r="W302"/>
  <c r="N303"/>
  <c r="V303" s="1"/>
  <c r="W303"/>
  <c r="N304"/>
  <c r="V304" s="1"/>
  <c r="W304"/>
  <c r="N305"/>
  <c r="V305" s="1"/>
  <c r="W305"/>
  <c r="N306"/>
  <c r="V306" s="1"/>
  <c r="W306"/>
  <c r="N307"/>
  <c r="V307" s="1"/>
  <c r="W307"/>
  <c r="N308"/>
  <c r="V308" s="1"/>
  <c r="W308"/>
  <c r="N309"/>
  <c r="V309" s="1"/>
  <c r="W309"/>
  <c r="N310"/>
  <c r="V310" s="1"/>
  <c r="W310"/>
  <c r="P289"/>
  <c r="P290"/>
  <c r="P291"/>
  <c r="P292"/>
  <c r="P293"/>
  <c r="P294"/>
  <c r="P295"/>
  <c r="P296"/>
  <c r="P297"/>
  <c r="P298"/>
  <c r="P299"/>
  <c r="P300"/>
  <c r="P301"/>
  <c r="P302"/>
  <c r="P303"/>
  <c r="P304"/>
  <c r="P305"/>
  <c r="P306"/>
  <c r="P307"/>
  <c r="P308"/>
  <c r="P309"/>
  <c r="P310"/>
  <c r="W40" i="2"/>
  <c r="P40"/>
  <c r="N40"/>
  <c r="O39"/>
  <c r="O38" s="1"/>
  <c r="S40"/>
  <c r="Q40"/>
  <c r="M40"/>
  <c r="S41"/>
  <c r="AA41" s="1"/>
  <c r="AN41" s="1"/>
  <c r="Q41"/>
  <c r="Y41" s="1"/>
  <c r="M41"/>
  <c r="U41" s="1"/>
  <c r="W41"/>
  <c r="P41"/>
  <c r="N41"/>
  <c r="V41" s="1"/>
  <c r="W43"/>
  <c r="P43"/>
  <c r="N43"/>
  <c r="V43" s="1"/>
  <c r="S43"/>
  <c r="AA43" s="1"/>
  <c r="AN43" s="1"/>
  <c r="Q43"/>
  <c r="Y43" s="1"/>
  <c r="M43"/>
  <c r="U43" s="1"/>
  <c r="S45"/>
  <c r="AA45" s="1"/>
  <c r="AN45" s="1"/>
  <c r="Q45"/>
  <c r="Y45" s="1"/>
  <c r="M45"/>
  <c r="U45" s="1"/>
  <c r="W45"/>
  <c r="P45"/>
  <c r="N45"/>
  <c r="V45" s="1"/>
  <c r="W47"/>
  <c r="P47"/>
  <c r="N47"/>
  <c r="V47" s="1"/>
  <c r="S47"/>
  <c r="AA47" s="1"/>
  <c r="AN47" s="1"/>
  <c r="Q47"/>
  <c r="Y47" s="1"/>
  <c r="M47"/>
  <c r="U47" s="1"/>
  <c r="S50"/>
  <c r="AA50" s="1"/>
  <c r="AN50" s="1"/>
  <c r="Q50"/>
  <c r="Y50" s="1"/>
  <c r="M50"/>
  <c r="U50" s="1"/>
  <c r="W50"/>
  <c r="P50"/>
  <c r="N50"/>
  <c r="V50" s="1"/>
  <c r="W51"/>
  <c r="P51"/>
  <c r="N51"/>
  <c r="V51" s="1"/>
  <c r="S51"/>
  <c r="AA51" s="1"/>
  <c r="AN51" s="1"/>
  <c r="Q51"/>
  <c r="Y51" s="1"/>
  <c r="M51"/>
  <c r="U51" s="1"/>
  <c r="W52"/>
  <c r="P52"/>
  <c r="N52"/>
  <c r="V52" s="1"/>
  <c r="S52"/>
  <c r="AA52" s="1"/>
  <c r="AN52" s="1"/>
  <c r="Q52"/>
  <c r="Y52" s="1"/>
  <c r="M52"/>
  <c r="U52" s="1"/>
  <c r="W54"/>
  <c r="P54"/>
  <c r="N54"/>
  <c r="V54" s="1"/>
  <c r="S54"/>
  <c r="AA54" s="1"/>
  <c r="AN54" s="1"/>
  <c r="Q54"/>
  <c r="Y54" s="1"/>
  <c r="M54"/>
  <c r="U54" s="1"/>
  <c r="W56"/>
  <c r="P56"/>
  <c r="N56"/>
  <c r="V56" s="1"/>
  <c r="S56"/>
  <c r="AA56" s="1"/>
  <c r="AN56" s="1"/>
  <c r="Q56"/>
  <c r="Y56" s="1"/>
  <c r="M56"/>
  <c r="U56" s="1"/>
  <c r="W58"/>
  <c r="P58"/>
  <c r="N58"/>
  <c r="V58" s="1"/>
  <c r="S58"/>
  <c r="AA58" s="1"/>
  <c r="AN58" s="1"/>
  <c r="Q58"/>
  <c r="Y58" s="1"/>
  <c r="M58"/>
  <c r="U58" s="1"/>
  <c r="S59"/>
  <c r="AA59" s="1"/>
  <c r="AN59" s="1"/>
  <c r="Q59"/>
  <c r="Y59" s="1"/>
  <c r="M59"/>
  <c r="U59" s="1"/>
  <c r="W59"/>
  <c r="P59"/>
  <c r="N59"/>
  <c r="V59" s="1"/>
  <c r="W66"/>
  <c r="P66"/>
  <c r="N66"/>
  <c r="V66" s="1"/>
  <c r="S66"/>
  <c r="AA66" s="1"/>
  <c r="AN66" s="1"/>
  <c r="Q66"/>
  <c r="Y66" s="1"/>
  <c r="M66"/>
  <c r="U66" s="1"/>
  <c r="W68"/>
  <c r="P68"/>
  <c r="N68"/>
  <c r="V68" s="1"/>
  <c r="S68"/>
  <c r="AA68" s="1"/>
  <c r="AN68" s="1"/>
  <c r="Q68"/>
  <c r="Y68" s="1"/>
  <c r="M68"/>
  <c r="U68" s="1"/>
  <c r="W70"/>
  <c r="P70"/>
  <c r="N70"/>
  <c r="V70" s="1"/>
  <c r="S70"/>
  <c r="AA70" s="1"/>
  <c r="AN70" s="1"/>
  <c r="Q70"/>
  <c r="Y70" s="1"/>
  <c r="M70"/>
  <c r="U70" s="1"/>
  <c r="S42"/>
  <c r="AA42" s="1"/>
  <c r="AN42" s="1"/>
  <c r="Q42"/>
  <c r="Y42" s="1"/>
  <c r="M42"/>
  <c r="U42" s="1"/>
  <c r="W42"/>
  <c r="P42"/>
  <c r="N42"/>
  <c r="V42" s="1"/>
  <c r="W44"/>
  <c r="P44"/>
  <c r="N44"/>
  <c r="V44" s="1"/>
  <c r="S44"/>
  <c r="AA44" s="1"/>
  <c r="AN44" s="1"/>
  <c r="Q44"/>
  <c r="Y44" s="1"/>
  <c r="M44"/>
  <c r="U44" s="1"/>
  <c r="S46"/>
  <c r="AA46" s="1"/>
  <c r="AN46" s="1"/>
  <c r="Q46"/>
  <c r="Y46" s="1"/>
  <c r="M46"/>
  <c r="U46" s="1"/>
  <c r="W46"/>
  <c r="P46"/>
  <c r="N46"/>
  <c r="V46" s="1"/>
  <c r="W48"/>
  <c r="P48"/>
  <c r="N48"/>
  <c r="V48" s="1"/>
  <c r="S48"/>
  <c r="AA48" s="1"/>
  <c r="AN48" s="1"/>
  <c r="Q48"/>
  <c r="Y48" s="1"/>
  <c r="M48"/>
  <c r="U48" s="1"/>
  <c r="S49"/>
  <c r="AA49" s="1"/>
  <c r="AN49" s="1"/>
  <c r="Q49"/>
  <c r="Y49" s="1"/>
  <c r="M49"/>
  <c r="U49" s="1"/>
  <c r="W49"/>
  <c r="P49"/>
  <c r="N49"/>
  <c r="V49" s="1"/>
  <c r="S53"/>
  <c r="AA53" s="1"/>
  <c r="AN53" s="1"/>
  <c r="Q53"/>
  <c r="Y53" s="1"/>
  <c r="M53"/>
  <c r="U53" s="1"/>
  <c r="W53"/>
  <c r="P53"/>
  <c r="N53"/>
  <c r="V53" s="1"/>
  <c r="S55"/>
  <c r="AA55" s="1"/>
  <c r="AN55" s="1"/>
  <c r="Q55"/>
  <c r="Y55" s="1"/>
  <c r="M55"/>
  <c r="U55" s="1"/>
  <c r="W55"/>
  <c r="P55"/>
  <c r="N55"/>
  <c r="V55" s="1"/>
  <c r="S57"/>
  <c r="AA57" s="1"/>
  <c r="AN57" s="1"/>
  <c r="Q57"/>
  <c r="Y57" s="1"/>
  <c r="M57"/>
  <c r="U57" s="1"/>
  <c r="W57"/>
  <c r="P57"/>
  <c r="N57"/>
  <c r="V57" s="1"/>
  <c r="W60"/>
  <c r="P60"/>
  <c r="N60"/>
  <c r="V60" s="1"/>
  <c r="S60"/>
  <c r="AA60" s="1"/>
  <c r="AN60" s="1"/>
  <c r="Q60"/>
  <c r="Y60" s="1"/>
  <c r="M60"/>
  <c r="U60" s="1"/>
  <c r="S61"/>
  <c r="AA61" s="1"/>
  <c r="AN61" s="1"/>
  <c r="Q61"/>
  <c r="Y61" s="1"/>
  <c r="M61"/>
  <c r="U61" s="1"/>
  <c r="W61"/>
  <c r="P61"/>
  <c r="N61"/>
  <c r="V61" s="1"/>
  <c r="W62"/>
  <c r="P62"/>
  <c r="N62"/>
  <c r="V62" s="1"/>
  <c r="S62"/>
  <c r="AA62" s="1"/>
  <c r="AN62" s="1"/>
  <c r="Q62"/>
  <c r="Y62" s="1"/>
  <c r="M62"/>
  <c r="U62" s="1"/>
  <c r="S63"/>
  <c r="AA63" s="1"/>
  <c r="AN63" s="1"/>
  <c r="Q63"/>
  <c r="Y63" s="1"/>
  <c r="M63"/>
  <c r="U63" s="1"/>
  <c r="W63"/>
  <c r="P63"/>
  <c r="N63"/>
  <c r="V63" s="1"/>
  <c r="W64"/>
  <c r="P64"/>
  <c r="N64"/>
  <c r="V64" s="1"/>
  <c r="S64"/>
  <c r="AA64" s="1"/>
  <c r="AN64" s="1"/>
  <c r="Q64"/>
  <c r="Y64" s="1"/>
  <c r="M64"/>
  <c r="U64" s="1"/>
  <c r="S65"/>
  <c r="AA65" s="1"/>
  <c r="AN65" s="1"/>
  <c r="Q65"/>
  <c r="Y65" s="1"/>
  <c r="M65"/>
  <c r="U65" s="1"/>
  <c r="W65"/>
  <c r="P65"/>
  <c r="N65"/>
  <c r="V65" s="1"/>
  <c r="W67"/>
  <c r="P67"/>
  <c r="N67"/>
  <c r="V67" s="1"/>
  <c r="S67"/>
  <c r="AA67" s="1"/>
  <c r="AN67" s="1"/>
  <c r="Q67"/>
  <c r="Y67" s="1"/>
  <c r="M67"/>
  <c r="U67" s="1"/>
  <c r="W69"/>
  <c r="P69"/>
  <c r="N69"/>
  <c r="V69" s="1"/>
  <c r="S69"/>
  <c r="AA69" s="1"/>
  <c r="AN69" s="1"/>
  <c r="Q69"/>
  <c r="Y69" s="1"/>
  <c r="M69"/>
  <c r="U69" s="1"/>
  <c r="S76"/>
  <c r="AA76" s="1"/>
  <c r="AN76" s="1"/>
  <c r="Q76"/>
  <c r="Y76" s="1"/>
  <c r="M76"/>
  <c r="U76" s="1"/>
  <c r="W76"/>
  <c r="P76"/>
  <c r="N76"/>
  <c r="V76" s="1"/>
  <c r="S77"/>
  <c r="AA77" s="1"/>
  <c r="AN77" s="1"/>
  <c r="Q77"/>
  <c r="Y77" s="1"/>
  <c r="M77"/>
  <c r="U77" s="1"/>
  <c r="W77"/>
  <c r="P77"/>
  <c r="N77"/>
  <c r="V77" s="1"/>
  <c r="S78"/>
  <c r="AA78" s="1"/>
  <c r="AN78" s="1"/>
  <c r="Q78"/>
  <c r="Y78" s="1"/>
  <c r="M78"/>
  <c r="U78" s="1"/>
  <c r="W78"/>
  <c r="P78"/>
  <c r="N78"/>
  <c r="V78" s="1"/>
  <c r="S79"/>
  <c r="AA79" s="1"/>
  <c r="AN79" s="1"/>
  <c r="Q79"/>
  <c r="Y79" s="1"/>
  <c r="M79"/>
  <c r="U79" s="1"/>
  <c r="W79"/>
  <c r="P79"/>
  <c r="N79"/>
  <c r="V79" s="1"/>
  <c r="S81"/>
  <c r="AA81" s="1"/>
  <c r="AN81" s="1"/>
  <c r="Q81"/>
  <c r="Y81" s="1"/>
  <c r="M81"/>
  <c r="U81" s="1"/>
  <c r="W81"/>
  <c r="P81"/>
  <c r="N81"/>
  <c r="V81" s="1"/>
  <c r="S82"/>
  <c r="AA82" s="1"/>
  <c r="AN82" s="1"/>
  <c r="Q82"/>
  <c r="Y82" s="1"/>
  <c r="M82"/>
  <c r="U82" s="1"/>
  <c r="W82"/>
  <c r="P82"/>
  <c r="N82"/>
  <c r="V82" s="1"/>
  <c r="S83"/>
  <c r="AA83" s="1"/>
  <c r="AN83" s="1"/>
  <c r="Q83"/>
  <c r="Y83" s="1"/>
  <c r="M83"/>
  <c r="U83" s="1"/>
  <c r="W83"/>
  <c r="P83"/>
  <c r="N83"/>
  <c r="V83" s="1"/>
  <c r="S86"/>
  <c r="AA86" s="1"/>
  <c r="AN86" s="1"/>
  <c r="Q86"/>
  <c r="Y86" s="1"/>
  <c r="M86"/>
  <c r="U86" s="1"/>
  <c r="W86"/>
  <c r="P86"/>
  <c r="N86"/>
  <c r="V86" s="1"/>
  <c r="S87"/>
  <c r="AA87" s="1"/>
  <c r="AN87" s="1"/>
  <c r="Q87"/>
  <c r="Y87" s="1"/>
  <c r="M87"/>
  <c r="U87" s="1"/>
  <c r="W87"/>
  <c r="P87"/>
  <c r="N87"/>
  <c r="V87" s="1"/>
  <c r="S88"/>
  <c r="AA88" s="1"/>
  <c r="AN88" s="1"/>
  <c r="Q88"/>
  <c r="Y88" s="1"/>
  <c r="M88"/>
  <c r="U88" s="1"/>
  <c r="W88"/>
  <c r="P88"/>
  <c r="N88"/>
  <c r="V88" s="1"/>
  <c r="S90"/>
  <c r="AA90" s="1"/>
  <c r="AN90" s="1"/>
  <c r="Q90"/>
  <c r="Y90" s="1"/>
  <c r="M90"/>
  <c r="U90" s="1"/>
  <c r="W90"/>
  <c r="P90"/>
  <c r="N90"/>
  <c r="V90" s="1"/>
  <c r="S97"/>
  <c r="AA97" s="1"/>
  <c r="AN97" s="1"/>
  <c r="Q97"/>
  <c r="Y97" s="1"/>
  <c r="M97"/>
  <c r="U97" s="1"/>
  <c r="W97"/>
  <c r="P97"/>
  <c r="N97"/>
  <c r="V97" s="1"/>
  <c r="S98"/>
  <c r="AA98" s="1"/>
  <c r="AN98" s="1"/>
  <c r="Q98"/>
  <c r="Y98" s="1"/>
  <c r="M98"/>
  <c r="U98" s="1"/>
  <c r="W98"/>
  <c r="P98"/>
  <c r="N98"/>
  <c r="V98" s="1"/>
  <c r="S101"/>
  <c r="AA101" s="1"/>
  <c r="AN101" s="1"/>
  <c r="Q101"/>
  <c r="Y101" s="1"/>
  <c r="M101"/>
  <c r="U101" s="1"/>
  <c r="W101"/>
  <c r="P101"/>
  <c r="N101"/>
  <c r="V101" s="1"/>
  <c r="S102"/>
  <c r="AA102" s="1"/>
  <c r="AN102" s="1"/>
  <c r="Q102"/>
  <c r="Y102" s="1"/>
  <c r="M102"/>
  <c r="U102" s="1"/>
  <c r="W102"/>
  <c r="P102"/>
  <c r="N102"/>
  <c r="V102" s="1"/>
  <c r="S103"/>
  <c r="AA103" s="1"/>
  <c r="AN103" s="1"/>
  <c r="Q103"/>
  <c r="Y103" s="1"/>
  <c r="M103"/>
  <c r="U103" s="1"/>
  <c r="W103"/>
  <c r="P103"/>
  <c r="N103"/>
  <c r="V103" s="1"/>
  <c r="S104"/>
  <c r="AA104" s="1"/>
  <c r="AN104" s="1"/>
  <c r="Q104"/>
  <c r="Y104" s="1"/>
  <c r="M104"/>
  <c r="U104" s="1"/>
  <c r="W104"/>
  <c r="P104"/>
  <c r="N104"/>
  <c r="V104" s="1"/>
  <c r="S105"/>
  <c r="AA105" s="1"/>
  <c r="AN105" s="1"/>
  <c r="Q105"/>
  <c r="Y105" s="1"/>
  <c r="M105"/>
  <c r="U105" s="1"/>
  <c r="W105"/>
  <c r="P105"/>
  <c r="N105"/>
  <c r="V105" s="1"/>
  <c r="S108"/>
  <c r="AA108" s="1"/>
  <c r="AN108" s="1"/>
  <c r="Q108"/>
  <c r="Y108" s="1"/>
  <c r="M108"/>
  <c r="U108" s="1"/>
  <c r="W108"/>
  <c r="P108"/>
  <c r="N108"/>
  <c r="V108" s="1"/>
  <c r="S109"/>
  <c r="AA109" s="1"/>
  <c r="AN109" s="1"/>
  <c r="Q109"/>
  <c r="Y109" s="1"/>
  <c r="M109"/>
  <c r="U109" s="1"/>
  <c r="W109"/>
  <c r="P109"/>
  <c r="N109"/>
  <c r="V109" s="1"/>
  <c r="S112"/>
  <c r="AA112" s="1"/>
  <c r="AN112" s="1"/>
  <c r="Q112"/>
  <c r="Y112" s="1"/>
  <c r="M112"/>
  <c r="U112" s="1"/>
  <c r="W112"/>
  <c r="P112"/>
  <c r="N112"/>
  <c r="V112" s="1"/>
  <c r="S113"/>
  <c r="AA113" s="1"/>
  <c r="AN113" s="1"/>
  <c r="Q113"/>
  <c r="Y113" s="1"/>
  <c r="M113"/>
  <c r="U113" s="1"/>
  <c r="W113"/>
  <c r="P113"/>
  <c r="N113"/>
  <c r="V113" s="1"/>
  <c r="W118"/>
  <c r="P118"/>
  <c r="N118"/>
  <c r="V118" s="1"/>
  <c r="Q118"/>
  <c r="Y118" s="1"/>
  <c r="M118"/>
  <c r="U118" s="1"/>
  <c r="S118"/>
  <c r="AA118" s="1"/>
  <c r="AN118" s="1"/>
  <c r="W122"/>
  <c r="P122"/>
  <c r="N122"/>
  <c r="V122" s="1"/>
  <c r="Q122"/>
  <c r="Y122" s="1"/>
  <c r="M122"/>
  <c r="U122" s="1"/>
  <c r="S122"/>
  <c r="AA122" s="1"/>
  <c r="AN122" s="1"/>
  <c r="W126"/>
  <c r="P126"/>
  <c r="N126"/>
  <c r="V126" s="1"/>
  <c r="Q126"/>
  <c r="Y126" s="1"/>
  <c r="M126"/>
  <c r="U126" s="1"/>
  <c r="S126"/>
  <c r="AA126" s="1"/>
  <c r="AN126" s="1"/>
  <c r="W138"/>
  <c r="P138"/>
  <c r="N138"/>
  <c r="V138" s="1"/>
  <c r="Q138"/>
  <c r="Y138" s="1"/>
  <c r="M138"/>
  <c r="U138" s="1"/>
  <c r="S138"/>
  <c r="AA138" s="1"/>
  <c r="AN138" s="1"/>
  <c r="W142"/>
  <c r="P142"/>
  <c r="N142"/>
  <c r="V142" s="1"/>
  <c r="Q142"/>
  <c r="Y142" s="1"/>
  <c r="M142"/>
  <c r="U142" s="1"/>
  <c r="S142"/>
  <c r="AA142" s="1"/>
  <c r="AN142" s="1"/>
  <c r="W151"/>
  <c r="P151"/>
  <c r="N151"/>
  <c r="V151" s="1"/>
  <c r="Q151"/>
  <c r="Y151" s="1"/>
  <c r="M151"/>
  <c r="U151" s="1"/>
  <c r="S151"/>
  <c r="AA151" s="1"/>
  <c r="AN151" s="1"/>
  <c r="W152"/>
  <c r="P152"/>
  <c r="N152"/>
  <c r="V152" s="1"/>
  <c r="Q152"/>
  <c r="Y152" s="1"/>
  <c r="M152"/>
  <c r="U152" s="1"/>
  <c r="S152"/>
  <c r="AA152" s="1"/>
  <c r="AN152" s="1"/>
  <c r="W153"/>
  <c r="P153"/>
  <c r="N153"/>
  <c r="V153" s="1"/>
  <c r="Q153"/>
  <c r="Y153" s="1"/>
  <c r="M153"/>
  <c r="U153" s="1"/>
  <c r="S153"/>
  <c r="AA153" s="1"/>
  <c r="AN153" s="1"/>
  <c r="W157"/>
  <c r="P157"/>
  <c r="N157"/>
  <c r="V157" s="1"/>
  <c r="Q157"/>
  <c r="Y157" s="1"/>
  <c r="M157"/>
  <c r="U157" s="1"/>
  <c r="S157"/>
  <c r="AA157" s="1"/>
  <c r="AN157" s="1"/>
  <c r="W161"/>
  <c r="P161"/>
  <c r="N161"/>
  <c r="V161" s="1"/>
  <c r="Q161"/>
  <c r="Y161" s="1"/>
  <c r="M161"/>
  <c r="U161" s="1"/>
  <c r="S161"/>
  <c r="AA161" s="1"/>
  <c r="AN161" s="1"/>
  <c r="W165"/>
  <c r="P165"/>
  <c r="N165"/>
  <c r="V165" s="1"/>
  <c r="Q165"/>
  <c r="Y165" s="1"/>
  <c r="M165"/>
  <c r="U165" s="1"/>
  <c r="S165"/>
  <c r="AA165" s="1"/>
  <c r="AN165" s="1"/>
  <c r="W166"/>
  <c r="P166"/>
  <c r="N166"/>
  <c r="V166" s="1"/>
  <c r="Q166"/>
  <c r="Y166" s="1"/>
  <c r="M166"/>
  <c r="U166" s="1"/>
  <c r="S166"/>
  <c r="AA166" s="1"/>
  <c r="AN166" s="1"/>
  <c r="Z10"/>
  <c r="Y11"/>
  <c r="Y13"/>
  <c r="Y15"/>
  <c r="Y17"/>
  <c r="Y21"/>
  <c r="Y23"/>
  <c r="Y25"/>
  <c r="Y27"/>
  <c r="Y28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M71"/>
  <c r="U71" s="1"/>
  <c r="Q71"/>
  <c r="Y71" s="1"/>
  <c r="M72"/>
  <c r="U72" s="1"/>
  <c r="W71"/>
  <c r="P71"/>
  <c r="N71"/>
  <c r="V71" s="1"/>
  <c r="W72"/>
  <c r="P72"/>
  <c r="N72"/>
  <c r="V72" s="1"/>
  <c r="S73"/>
  <c r="AA73" s="1"/>
  <c r="AN73" s="1"/>
  <c r="Q73"/>
  <c r="Y73" s="1"/>
  <c r="M73"/>
  <c r="U73" s="1"/>
  <c r="W73"/>
  <c r="P73"/>
  <c r="N73"/>
  <c r="V73" s="1"/>
  <c r="S74"/>
  <c r="AA74" s="1"/>
  <c r="AN74" s="1"/>
  <c r="Q74"/>
  <c r="Y74" s="1"/>
  <c r="M74"/>
  <c r="U74" s="1"/>
  <c r="W74"/>
  <c r="P74"/>
  <c r="N74"/>
  <c r="V74" s="1"/>
  <c r="S75"/>
  <c r="AA75" s="1"/>
  <c r="AN75" s="1"/>
  <c r="Q75"/>
  <c r="Y75" s="1"/>
  <c r="M75"/>
  <c r="U75" s="1"/>
  <c r="W75"/>
  <c r="P75"/>
  <c r="N75"/>
  <c r="V75" s="1"/>
  <c r="S80"/>
  <c r="AA80" s="1"/>
  <c r="AN80" s="1"/>
  <c r="Q80"/>
  <c r="Y80" s="1"/>
  <c r="M80"/>
  <c r="U80" s="1"/>
  <c r="W80"/>
  <c r="P80"/>
  <c r="N80"/>
  <c r="V80" s="1"/>
  <c r="S84"/>
  <c r="AA84" s="1"/>
  <c r="AN84" s="1"/>
  <c r="Q84"/>
  <c r="Y84" s="1"/>
  <c r="M84"/>
  <c r="U84" s="1"/>
  <c r="W84"/>
  <c r="P84"/>
  <c r="N84"/>
  <c r="V84" s="1"/>
  <c r="S85"/>
  <c r="AA85" s="1"/>
  <c r="AN85" s="1"/>
  <c r="Q85"/>
  <c r="Y85" s="1"/>
  <c r="M85"/>
  <c r="U85" s="1"/>
  <c r="W85"/>
  <c r="P85"/>
  <c r="N85"/>
  <c r="V85" s="1"/>
  <c r="S89"/>
  <c r="AA89" s="1"/>
  <c r="AN89" s="1"/>
  <c r="Q89"/>
  <c r="Y89" s="1"/>
  <c r="M89"/>
  <c r="U89" s="1"/>
  <c r="W89"/>
  <c r="P89"/>
  <c r="N89"/>
  <c r="V89" s="1"/>
  <c r="S91"/>
  <c r="AA91" s="1"/>
  <c r="AN91" s="1"/>
  <c r="Q91"/>
  <c r="Y91" s="1"/>
  <c r="M91"/>
  <c r="U91" s="1"/>
  <c r="W91"/>
  <c r="P91"/>
  <c r="N91"/>
  <c r="V91" s="1"/>
  <c r="S92"/>
  <c r="AA92" s="1"/>
  <c r="AN92" s="1"/>
  <c r="Q92"/>
  <c r="Y92" s="1"/>
  <c r="M92"/>
  <c r="U92" s="1"/>
  <c r="W92"/>
  <c r="P92"/>
  <c r="N92"/>
  <c r="V92" s="1"/>
  <c r="S93"/>
  <c r="AA93" s="1"/>
  <c r="AN93" s="1"/>
  <c r="Q93"/>
  <c r="Y93" s="1"/>
  <c r="M93"/>
  <c r="U93" s="1"/>
  <c r="W93"/>
  <c r="P93"/>
  <c r="N93"/>
  <c r="V93" s="1"/>
  <c r="S94"/>
  <c r="AA94" s="1"/>
  <c r="AN94" s="1"/>
  <c r="Q94"/>
  <c r="Y94" s="1"/>
  <c r="M94"/>
  <c r="U94" s="1"/>
  <c r="W94"/>
  <c r="P94"/>
  <c r="N94"/>
  <c r="V94" s="1"/>
  <c r="S95"/>
  <c r="AA95" s="1"/>
  <c r="AN95" s="1"/>
  <c r="Q95"/>
  <c r="Y95" s="1"/>
  <c r="M95"/>
  <c r="U95" s="1"/>
  <c r="W95"/>
  <c r="P95"/>
  <c r="N95"/>
  <c r="V95" s="1"/>
  <c r="S96"/>
  <c r="AA96" s="1"/>
  <c r="AN96" s="1"/>
  <c r="Q96"/>
  <c r="Y96" s="1"/>
  <c r="M96"/>
  <c r="U96" s="1"/>
  <c r="W96"/>
  <c r="P96"/>
  <c r="N96"/>
  <c r="V96" s="1"/>
  <c r="S99"/>
  <c r="AA99" s="1"/>
  <c r="AN99" s="1"/>
  <c r="Q99"/>
  <c r="Y99" s="1"/>
  <c r="M99"/>
  <c r="U99" s="1"/>
  <c r="W99"/>
  <c r="P99"/>
  <c r="N99"/>
  <c r="V99" s="1"/>
  <c r="S100"/>
  <c r="AA100" s="1"/>
  <c r="AN100" s="1"/>
  <c r="Q100"/>
  <c r="Y100" s="1"/>
  <c r="M100"/>
  <c r="U100" s="1"/>
  <c r="W100"/>
  <c r="P100"/>
  <c r="N100"/>
  <c r="V100" s="1"/>
  <c r="S106"/>
  <c r="AA106" s="1"/>
  <c r="AN106" s="1"/>
  <c r="Q106"/>
  <c r="Y106" s="1"/>
  <c r="M106"/>
  <c r="U106" s="1"/>
  <c r="W106"/>
  <c r="P106"/>
  <c r="N106"/>
  <c r="V106" s="1"/>
  <c r="S107"/>
  <c r="AA107" s="1"/>
  <c r="AN107" s="1"/>
  <c r="Q107"/>
  <c r="Y107" s="1"/>
  <c r="M107"/>
  <c r="U107" s="1"/>
  <c r="W107"/>
  <c r="P107"/>
  <c r="N107"/>
  <c r="V107" s="1"/>
  <c r="S110"/>
  <c r="AA110" s="1"/>
  <c r="AN110" s="1"/>
  <c r="Q110"/>
  <c r="Y110" s="1"/>
  <c r="M110"/>
  <c r="U110" s="1"/>
  <c r="W110"/>
  <c r="P110"/>
  <c r="N110"/>
  <c r="V110" s="1"/>
  <c r="S111"/>
  <c r="AA111" s="1"/>
  <c r="AN111" s="1"/>
  <c r="Q111"/>
  <c r="Y111" s="1"/>
  <c r="M111"/>
  <c r="U111" s="1"/>
  <c r="W111"/>
  <c r="P111"/>
  <c r="N111"/>
  <c r="V111" s="1"/>
  <c r="W114"/>
  <c r="S114"/>
  <c r="AA114" s="1"/>
  <c r="AN114" s="1"/>
  <c r="Q114"/>
  <c r="Y114" s="1"/>
  <c r="M114"/>
  <c r="U114" s="1"/>
  <c r="P114"/>
  <c r="N114"/>
  <c r="V114" s="1"/>
  <c r="W115"/>
  <c r="P115"/>
  <c r="N115"/>
  <c r="V115" s="1"/>
  <c r="Q115"/>
  <c r="Y115" s="1"/>
  <c r="M115"/>
  <c r="U115" s="1"/>
  <c r="S115"/>
  <c r="AA115" s="1"/>
  <c r="AN115" s="1"/>
  <c r="W116"/>
  <c r="P116"/>
  <c r="N116"/>
  <c r="V116" s="1"/>
  <c r="Q116"/>
  <c r="Y116" s="1"/>
  <c r="M116"/>
  <c r="U116" s="1"/>
  <c r="S116"/>
  <c r="AA116" s="1"/>
  <c r="AN116" s="1"/>
  <c r="W120"/>
  <c r="P120"/>
  <c r="N120"/>
  <c r="V120" s="1"/>
  <c r="Q120"/>
  <c r="Y120" s="1"/>
  <c r="M120"/>
  <c r="U120" s="1"/>
  <c r="S120"/>
  <c r="AA120" s="1"/>
  <c r="AN120" s="1"/>
  <c r="W124"/>
  <c r="P124"/>
  <c r="N124"/>
  <c r="V124" s="1"/>
  <c r="Q124"/>
  <c r="Y124" s="1"/>
  <c r="M124"/>
  <c r="U124" s="1"/>
  <c r="S124"/>
  <c r="AA124" s="1"/>
  <c r="AN124" s="1"/>
  <c r="W128"/>
  <c r="P128"/>
  <c r="N128"/>
  <c r="V128" s="1"/>
  <c r="Q128"/>
  <c r="Y128" s="1"/>
  <c r="M128"/>
  <c r="U128" s="1"/>
  <c r="S128"/>
  <c r="AA128" s="1"/>
  <c r="AN128" s="1"/>
  <c r="W130"/>
  <c r="P130"/>
  <c r="N130"/>
  <c r="V130" s="1"/>
  <c r="Q130"/>
  <c r="Y130" s="1"/>
  <c r="M130"/>
  <c r="U130" s="1"/>
  <c r="S130"/>
  <c r="AA130" s="1"/>
  <c r="AN130" s="1"/>
  <c r="W131"/>
  <c r="P131"/>
  <c r="N131"/>
  <c r="V131" s="1"/>
  <c r="Q131"/>
  <c r="Y131" s="1"/>
  <c r="M131"/>
  <c r="U131" s="1"/>
  <c r="S131"/>
  <c r="AA131" s="1"/>
  <c r="AN131" s="1"/>
  <c r="W132"/>
  <c r="P132"/>
  <c r="N132"/>
  <c r="V132" s="1"/>
  <c r="Q132"/>
  <c r="Y132" s="1"/>
  <c r="M132"/>
  <c r="U132" s="1"/>
  <c r="S132"/>
  <c r="AA132" s="1"/>
  <c r="AN132" s="1"/>
  <c r="W133"/>
  <c r="P133"/>
  <c r="N133"/>
  <c r="V133" s="1"/>
  <c r="Q133"/>
  <c r="Y133" s="1"/>
  <c r="M133"/>
  <c r="U133" s="1"/>
  <c r="S133"/>
  <c r="AA133" s="1"/>
  <c r="AN133" s="1"/>
  <c r="W134"/>
  <c r="P134"/>
  <c r="N134"/>
  <c r="V134" s="1"/>
  <c r="Q134"/>
  <c r="Y134" s="1"/>
  <c r="M134"/>
  <c r="U134" s="1"/>
  <c r="S134"/>
  <c r="AA134" s="1"/>
  <c r="AN134" s="1"/>
  <c r="W135"/>
  <c r="P135"/>
  <c r="N135"/>
  <c r="V135" s="1"/>
  <c r="Q135"/>
  <c r="Y135" s="1"/>
  <c r="M135"/>
  <c r="U135" s="1"/>
  <c r="S135"/>
  <c r="AA135" s="1"/>
  <c r="AN135" s="1"/>
  <c r="W136"/>
  <c r="P136"/>
  <c r="N136"/>
  <c r="V136" s="1"/>
  <c r="Q136"/>
  <c r="Y136" s="1"/>
  <c r="M136"/>
  <c r="U136" s="1"/>
  <c r="S136"/>
  <c r="AA136" s="1"/>
  <c r="AN136" s="1"/>
  <c r="W140"/>
  <c r="P140"/>
  <c r="N140"/>
  <c r="V140" s="1"/>
  <c r="Q140"/>
  <c r="Y140" s="1"/>
  <c r="M140"/>
  <c r="U140" s="1"/>
  <c r="S140"/>
  <c r="AA140" s="1"/>
  <c r="AN140" s="1"/>
  <c r="W144"/>
  <c r="P144"/>
  <c r="N144"/>
  <c r="V144" s="1"/>
  <c r="Q144"/>
  <c r="Y144" s="1"/>
  <c r="M144"/>
  <c r="U144" s="1"/>
  <c r="S144"/>
  <c r="AA144" s="1"/>
  <c r="AN144" s="1"/>
  <c r="W149"/>
  <c r="P149"/>
  <c r="N149"/>
  <c r="V149" s="1"/>
  <c r="Q149"/>
  <c r="Y149" s="1"/>
  <c r="M149"/>
  <c r="U149" s="1"/>
  <c r="S149"/>
  <c r="AA149" s="1"/>
  <c r="AN149" s="1"/>
  <c r="W155"/>
  <c r="P155"/>
  <c r="N155"/>
  <c r="V155" s="1"/>
  <c r="Q155"/>
  <c r="Y155" s="1"/>
  <c r="M155"/>
  <c r="U155" s="1"/>
  <c r="S155"/>
  <c r="AA155" s="1"/>
  <c r="AN155" s="1"/>
  <c r="W159"/>
  <c r="P159"/>
  <c r="N159"/>
  <c r="V159" s="1"/>
  <c r="Q159"/>
  <c r="Y159" s="1"/>
  <c r="M159"/>
  <c r="U159" s="1"/>
  <c r="S159"/>
  <c r="AA159" s="1"/>
  <c r="AN159" s="1"/>
  <c r="W163"/>
  <c r="P163"/>
  <c r="N163"/>
  <c r="V163" s="1"/>
  <c r="Q163"/>
  <c r="Y163" s="1"/>
  <c r="M163"/>
  <c r="U163" s="1"/>
  <c r="S163"/>
  <c r="AA163" s="1"/>
  <c r="AN163" s="1"/>
  <c r="W168"/>
  <c r="P168"/>
  <c r="N168"/>
  <c r="V168" s="1"/>
  <c r="Q168"/>
  <c r="Y168" s="1"/>
  <c r="M168"/>
  <c r="U168" s="1"/>
  <c r="S168"/>
  <c r="AA168" s="1"/>
  <c r="AN168" s="1"/>
  <c r="S71"/>
  <c r="AA71" s="1"/>
  <c r="AN71" s="1"/>
  <c r="S72"/>
  <c r="AA72" s="1"/>
  <c r="AN72" s="1"/>
  <c r="W171"/>
  <c r="P171"/>
  <c r="N171"/>
  <c r="V171" s="1"/>
  <c r="Q171"/>
  <c r="Y171" s="1"/>
  <c r="M171"/>
  <c r="U171" s="1"/>
  <c r="W173"/>
  <c r="P173"/>
  <c r="N173"/>
  <c r="V173" s="1"/>
  <c r="Q173"/>
  <c r="Y173" s="1"/>
  <c r="M173"/>
  <c r="U173" s="1"/>
  <c r="W175"/>
  <c r="P175"/>
  <c r="N175"/>
  <c r="V175" s="1"/>
  <c r="Q175"/>
  <c r="Y175" s="1"/>
  <c r="M175"/>
  <c r="U175" s="1"/>
  <c r="W177"/>
  <c r="P177"/>
  <c r="N177"/>
  <c r="V177" s="1"/>
  <c r="Q177"/>
  <c r="Y177" s="1"/>
  <c r="M177"/>
  <c r="U177" s="1"/>
  <c r="W179"/>
  <c r="P179"/>
  <c r="N179"/>
  <c r="V179" s="1"/>
  <c r="Q179"/>
  <c r="Y179" s="1"/>
  <c r="M179"/>
  <c r="U179" s="1"/>
  <c r="S181"/>
  <c r="AA181" s="1"/>
  <c r="AN181" s="1"/>
  <c r="Q181"/>
  <c r="Y181" s="1"/>
  <c r="M181"/>
  <c r="U181" s="1"/>
  <c r="P181"/>
  <c r="S183"/>
  <c r="AA183" s="1"/>
  <c r="AN183" s="1"/>
  <c r="Q183"/>
  <c r="Y183" s="1"/>
  <c r="M183"/>
  <c r="U183" s="1"/>
  <c r="P183"/>
  <c r="S185"/>
  <c r="AA185" s="1"/>
  <c r="AN185" s="1"/>
  <c r="Q185"/>
  <c r="Y185" s="1"/>
  <c r="M185"/>
  <c r="U185" s="1"/>
  <c r="P185"/>
  <c r="S187"/>
  <c r="AA187" s="1"/>
  <c r="AN187" s="1"/>
  <c r="Q187"/>
  <c r="Y187" s="1"/>
  <c r="M187"/>
  <c r="U187" s="1"/>
  <c r="P187"/>
  <c r="S189"/>
  <c r="AA189" s="1"/>
  <c r="AN189" s="1"/>
  <c r="Q189"/>
  <c r="Y189" s="1"/>
  <c r="M189"/>
  <c r="U189" s="1"/>
  <c r="P189"/>
  <c r="S191"/>
  <c r="AA191" s="1"/>
  <c r="AN191" s="1"/>
  <c r="Q191"/>
  <c r="Y191" s="1"/>
  <c r="M191"/>
  <c r="U191" s="1"/>
  <c r="P191"/>
  <c r="S193"/>
  <c r="AA193" s="1"/>
  <c r="AN193" s="1"/>
  <c r="Q193"/>
  <c r="Y193" s="1"/>
  <c r="M193"/>
  <c r="U193" s="1"/>
  <c r="P193"/>
  <c r="S195"/>
  <c r="AA195" s="1"/>
  <c r="AN195" s="1"/>
  <c r="Q195"/>
  <c r="Y195" s="1"/>
  <c r="M195"/>
  <c r="U195" s="1"/>
  <c r="W195"/>
  <c r="N195"/>
  <c r="V195" s="1"/>
  <c r="P195"/>
  <c r="X196"/>
  <c r="R196"/>
  <c r="Z196" s="1"/>
  <c r="X197"/>
  <c r="R197"/>
  <c r="Z197" s="1"/>
  <c r="M117"/>
  <c r="U117" s="1"/>
  <c r="Q117"/>
  <c r="Y117" s="1"/>
  <c r="M119"/>
  <c r="U119" s="1"/>
  <c r="Q119"/>
  <c r="Y119" s="1"/>
  <c r="M121"/>
  <c r="U121" s="1"/>
  <c r="Q121"/>
  <c r="Y121" s="1"/>
  <c r="M123"/>
  <c r="U123" s="1"/>
  <c r="Q123"/>
  <c r="Y123" s="1"/>
  <c r="M125"/>
  <c r="U125" s="1"/>
  <c r="Q125"/>
  <c r="Y125" s="1"/>
  <c r="M127"/>
  <c r="U127" s="1"/>
  <c r="Q127"/>
  <c r="Y127" s="1"/>
  <c r="M129"/>
  <c r="U129" s="1"/>
  <c r="Q129"/>
  <c r="Y129" s="1"/>
  <c r="M137"/>
  <c r="U137" s="1"/>
  <c r="Q137"/>
  <c r="Y137" s="1"/>
  <c r="M139"/>
  <c r="U139" s="1"/>
  <c r="Q139"/>
  <c r="Y139" s="1"/>
  <c r="M141"/>
  <c r="U141" s="1"/>
  <c r="Q141"/>
  <c r="Y141" s="1"/>
  <c r="M143"/>
  <c r="U143" s="1"/>
  <c r="Q143"/>
  <c r="Y143" s="1"/>
  <c r="M145"/>
  <c r="U145" s="1"/>
  <c r="Q145"/>
  <c r="Y145" s="1"/>
  <c r="M146"/>
  <c r="U146" s="1"/>
  <c r="Q146"/>
  <c r="Y146" s="1"/>
  <c r="M147"/>
  <c r="U147" s="1"/>
  <c r="Q147"/>
  <c r="Y147" s="1"/>
  <c r="M148"/>
  <c r="U148" s="1"/>
  <c r="Q148"/>
  <c r="Y148" s="1"/>
  <c r="M150"/>
  <c r="U150" s="1"/>
  <c r="Q150"/>
  <c r="Y150" s="1"/>
  <c r="M154"/>
  <c r="U154" s="1"/>
  <c r="Q154"/>
  <c r="Y154" s="1"/>
  <c r="M156"/>
  <c r="U156" s="1"/>
  <c r="Q156"/>
  <c r="Y156" s="1"/>
  <c r="M158"/>
  <c r="U158" s="1"/>
  <c r="Q158"/>
  <c r="Y158" s="1"/>
  <c r="M160"/>
  <c r="U160" s="1"/>
  <c r="Q160"/>
  <c r="Y160" s="1"/>
  <c r="M162"/>
  <c r="U162" s="1"/>
  <c r="Q162"/>
  <c r="Y162" s="1"/>
  <c r="M164"/>
  <c r="U164" s="1"/>
  <c r="Q164"/>
  <c r="Y164" s="1"/>
  <c r="M167"/>
  <c r="U167" s="1"/>
  <c r="Q167"/>
  <c r="Y167" s="1"/>
  <c r="M169"/>
  <c r="U169" s="1"/>
  <c r="Q169"/>
  <c r="Y169" s="1"/>
  <c r="Q170"/>
  <c r="Y170" s="1"/>
  <c r="Q172"/>
  <c r="Y172" s="1"/>
  <c r="Q174"/>
  <c r="Y174" s="1"/>
  <c r="Q176"/>
  <c r="Y176" s="1"/>
  <c r="Q178"/>
  <c r="Y178" s="1"/>
  <c r="Q180"/>
  <c r="Y180" s="1"/>
  <c r="N181"/>
  <c r="V181" s="1"/>
  <c r="W181"/>
  <c r="N183"/>
  <c r="V183" s="1"/>
  <c r="W183"/>
  <c r="N185"/>
  <c r="V185" s="1"/>
  <c r="W185"/>
  <c r="N187"/>
  <c r="V187" s="1"/>
  <c r="W187"/>
  <c r="N189"/>
  <c r="V189" s="1"/>
  <c r="W189"/>
  <c r="N191"/>
  <c r="V191" s="1"/>
  <c r="W191"/>
  <c r="N193"/>
  <c r="V193" s="1"/>
  <c r="W193"/>
  <c r="W117"/>
  <c r="P117"/>
  <c r="N117"/>
  <c r="V117" s="1"/>
  <c r="W119"/>
  <c r="P119"/>
  <c r="N119"/>
  <c r="V119" s="1"/>
  <c r="W121"/>
  <c r="P121"/>
  <c r="N121"/>
  <c r="V121" s="1"/>
  <c r="W123"/>
  <c r="P123"/>
  <c r="N123"/>
  <c r="V123" s="1"/>
  <c r="W125"/>
  <c r="P125"/>
  <c r="N125"/>
  <c r="V125" s="1"/>
  <c r="W127"/>
  <c r="P127"/>
  <c r="N127"/>
  <c r="V127" s="1"/>
  <c r="W129"/>
  <c r="P129"/>
  <c r="N129"/>
  <c r="V129" s="1"/>
  <c r="W137"/>
  <c r="P137"/>
  <c r="N137"/>
  <c r="V137" s="1"/>
  <c r="W139"/>
  <c r="P139"/>
  <c r="N139"/>
  <c r="V139" s="1"/>
  <c r="W141"/>
  <c r="P141"/>
  <c r="N141"/>
  <c r="V141" s="1"/>
  <c r="W143"/>
  <c r="P143"/>
  <c r="N143"/>
  <c r="V143" s="1"/>
  <c r="W145"/>
  <c r="P145"/>
  <c r="N145"/>
  <c r="V145" s="1"/>
  <c r="W146"/>
  <c r="P146"/>
  <c r="N146"/>
  <c r="V146" s="1"/>
  <c r="W147"/>
  <c r="P147"/>
  <c r="N147"/>
  <c r="V147" s="1"/>
  <c r="W148"/>
  <c r="P148"/>
  <c r="N148"/>
  <c r="V148" s="1"/>
  <c r="W150"/>
  <c r="P150"/>
  <c r="N150"/>
  <c r="V150" s="1"/>
  <c r="W154"/>
  <c r="P154"/>
  <c r="N154"/>
  <c r="V154" s="1"/>
  <c r="W156"/>
  <c r="P156"/>
  <c r="N156"/>
  <c r="V156" s="1"/>
  <c r="W158"/>
  <c r="P158"/>
  <c r="N158"/>
  <c r="V158" s="1"/>
  <c r="W160"/>
  <c r="P160"/>
  <c r="N160"/>
  <c r="V160" s="1"/>
  <c r="W162"/>
  <c r="P162"/>
  <c r="N162"/>
  <c r="V162" s="1"/>
  <c r="W164"/>
  <c r="P164"/>
  <c r="N164"/>
  <c r="V164" s="1"/>
  <c r="W167"/>
  <c r="P167"/>
  <c r="N167"/>
  <c r="V167" s="1"/>
  <c r="W169"/>
  <c r="P169"/>
  <c r="N169"/>
  <c r="V169" s="1"/>
  <c r="W170"/>
  <c r="P170"/>
  <c r="N170"/>
  <c r="V170" s="1"/>
  <c r="S170"/>
  <c r="AA170" s="1"/>
  <c r="AN170" s="1"/>
  <c r="W172"/>
  <c r="P172"/>
  <c r="N172"/>
  <c r="V172" s="1"/>
  <c r="S172"/>
  <c r="AA172" s="1"/>
  <c r="AN172" s="1"/>
  <c r="W174"/>
  <c r="P174"/>
  <c r="N174"/>
  <c r="V174" s="1"/>
  <c r="S174"/>
  <c r="AA174" s="1"/>
  <c r="AN174" s="1"/>
  <c r="W176"/>
  <c r="P176"/>
  <c r="N176"/>
  <c r="V176" s="1"/>
  <c r="S176"/>
  <c r="AA176" s="1"/>
  <c r="AN176" s="1"/>
  <c r="W178"/>
  <c r="P178"/>
  <c r="N178"/>
  <c r="V178" s="1"/>
  <c r="S178"/>
  <c r="AA178" s="1"/>
  <c r="AN178" s="1"/>
  <c r="W180"/>
  <c r="P180"/>
  <c r="N180"/>
  <c r="V180" s="1"/>
  <c r="S180"/>
  <c r="AA180" s="1"/>
  <c r="AN180" s="1"/>
  <c r="S182"/>
  <c r="AA182" s="1"/>
  <c r="AN182" s="1"/>
  <c r="Q182"/>
  <c r="Y182" s="1"/>
  <c r="M182"/>
  <c r="U182" s="1"/>
  <c r="P182"/>
  <c r="S184"/>
  <c r="AA184" s="1"/>
  <c r="AN184" s="1"/>
  <c r="Q184"/>
  <c r="Y184" s="1"/>
  <c r="M184"/>
  <c r="U184" s="1"/>
  <c r="P184"/>
  <c r="S186"/>
  <c r="AA186" s="1"/>
  <c r="AN186" s="1"/>
  <c r="Q186"/>
  <c r="Y186" s="1"/>
  <c r="M186"/>
  <c r="U186" s="1"/>
  <c r="P186"/>
  <c r="S188"/>
  <c r="AA188" s="1"/>
  <c r="AN188" s="1"/>
  <c r="Q188"/>
  <c r="Y188" s="1"/>
  <c r="M188"/>
  <c r="U188" s="1"/>
  <c r="P188"/>
  <c r="S190"/>
  <c r="AA190" s="1"/>
  <c r="AN190" s="1"/>
  <c r="Q190"/>
  <c r="Y190" s="1"/>
  <c r="M190"/>
  <c r="U190" s="1"/>
  <c r="P190"/>
  <c r="S192"/>
  <c r="AA192" s="1"/>
  <c r="AN192" s="1"/>
  <c r="Q192"/>
  <c r="Y192" s="1"/>
  <c r="M192"/>
  <c r="U192" s="1"/>
  <c r="P192"/>
  <c r="S194"/>
  <c r="AA194" s="1"/>
  <c r="AN194" s="1"/>
  <c r="Q194"/>
  <c r="Y194" s="1"/>
  <c r="M194"/>
  <c r="U194" s="1"/>
  <c r="P194"/>
  <c r="S117"/>
  <c r="AA117" s="1"/>
  <c r="AN117" s="1"/>
  <c r="S119"/>
  <c r="AA119" s="1"/>
  <c r="AN119" s="1"/>
  <c r="S121"/>
  <c r="AA121" s="1"/>
  <c r="AN121" s="1"/>
  <c r="S123"/>
  <c r="AA123" s="1"/>
  <c r="AN123" s="1"/>
  <c r="S125"/>
  <c r="AA125" s="1"/>
  <c r="AN125" s="1"/>
  <c r="S127"/>
  <c r="AA127" s="1"/>
  <c r="AN127" s="1"/>
  <c r="S129"/>
  <c r="AA129" s="1"/>
  <c r="AN129" s="1"/>
  <c r="S137"/>
  <c r="AA137" s="1"/>
  <c r="AN137" s="1"/>
  <c r="S139"/>
  <c r="AA139" s="1"/>
  <c r="AN139" s="1"/>
  <c r="S141"/>
  <c r="AA141" s="1"/>
  <c r="AN141" s="1"/>
  <c r="S143"/>
  <c r="AA143" s="1"/>
  <c r="AN143" s="1"/>
  <c r="S145"/>
  <c r="AA145" s="1"/>
  <c r="AN145" s="1"/>
  <c r="S146"/>
  <c r="AA146" s="1"/>
  <c r="AN146" s="1"/>
  <c r="S147"/>
  <c r="AA147" s="1"/>
  <c r="AN147" s="1"/>
  <c r="S148"/>
  <c r="AA148" s="1"/>
  <c r="AN148" s="1"/>
  <c r="S150"/>
  <c r="AA150" s="1"/>
  <c r="AN150" s="1"/>
  <c r="S154"/>
  <c r="AA154" s="1"/>
  <c r="AN154" s="1"/>
  <c r="S156"/>
  <c r="AA156" s="1"/>
  <c r="AN156" s="1"/>
  <c r="S158"/>
  <c r="AA158" s="1"/>
  <c r="AN158" s="1"/>
  <c r="S160"/>
  <c r="AA160" s="1"/>
  <c r="AN160" s="1"/>
  <c r="S162"/>
  <c r="AA162" s="1"/>
  <c r="AN162" s="1"/>
  <c r="S164"/>
  <c r="AA164" s="1"/>
  <c r="AN164" s="1"/>
  <c r="S167"/>
  <c r="AA167" s="1"/>
  <c r="AN167" s="1"/>
  <c r="S169"/>
  <c r="AA169" s="1"/>
  <c r="AN169" s="1"/>
  <c r="M170"/>
  <c r="U170" s="1"/>
  <c r="M172"/>
  <c r="U172" s="1"/>
  <c r="M174"/>
  <c r="U174" s="1"/>
  <c r="M176"/>
  <c r="U176" s="1"/>
  <c r="M178"/>
  <c r="U178" s="1"/>
  <c r="M180"/>
  <c r="U180" s="1"/>
  <c r="N182"/>
  <c r="V182" s="1"/>
  <c r="W182"/>
  <c r="N184"/>
  <c r="V184" s="1"/>
  <c r="W184"/>
  <c r="N186"/>
  <c r="V186" s="1"/>
  <c r="W186"/>
  <c r="N188"/>
  <c r="V188" s="1"/>
  <c r="W188"/>
  <c r="N190"/>
  <c r="V190" s="1"/>
  <c r="W190"/>
  <c r="N192"/>
  <c r="V192" s="1"/>
  <c r="W192"/>
  <c r="N194"/>
  <c r="V194" s="1"/>
  <c r="W194"/>
  <c r="S198"/>
  <c r="AA198" s="1"/>
  <c r="AN198" s="1"/>
  <c r="Q198"/>
  <c r="Y198" s="1"/>
  <c r="M198"/>
  <c r="U198" s="1"/>
  <c r="W198"/>
  <c r="P198"/>
  <c r="N198"/>
  <c r="V198" s="1"/>
  <c r="S199"/>
  <c r="AA199" s="1"/>
  <c r="AN199" s="1"/>
  <c r="Q199"/>
  <c r="Y199" s="1"/>
  <c r="M199"/>
  <c r="U199" s="1"/>
  <c r="W199"/>
  <c r="P199"/>
  <c r="N199"/>
  <c r="V199" s="1"/>
  <c r="S200"/>
  <c r="AA200" s="1"/>
  <c r="AN200" s="1"/>
  <c r="Q200"/>
  <c r="Y200" s="1"/>
  <c r="M200"/>
  <c r="U200" s="1"/>
  <c r="W200"/>
  <c r="P200"/>
  <c r="N200"/>
  <c r="V200" s="1"/>
  <c r="S201"/>
  <c r="AA201" s="1"/>
  <c r="AN201" s="1"/>
  <c r="Q201"/>
  <c r="Y201" s="1"/>
  <c r="M201"/>
  <c r="U201" s="1"/>
  <c r="W201"/>
  <c r="P201"/>
  <c r="N201"/>
  <c r="V201" s="1"/>
  <c r="S202"/>
  <c r="AA202" s="1"/>
  <c r="AN202" s="1"/>
  <c r="Q202"/>
  <c r="Y202" s="1"/>
  <c r="M202"/>
  <c r="U202" s="1"/>
  <c r="W202"/>
  <c r="P202"/>
  <c r="N202"/>
  <c r="V202" s="1"/>
  <c r="S203"/>
  <c r="AA203" s="1"/>
  <c r="AN203" s="1"/>
  <c r="Q203"/>
  <c r="Y203" s="1"/>
  <c r="M203"/>
  <c r="U203" s="1"/>
  <c r="W203"/>
  <c r="P203"/>
  <c r="N203"/>
  <c r="V203" s="1"/>
  <c r="S204"/>
  <c r="AA204" s="1"/>
  <c r="AN204" s="1"/>
  <c r="Q204"/>
  <c r="Y204" s="1"/>
  <c r="M204"/>
  <c r="U204" s="1"/>
  <c r="W204"/>
  <c r="P204"/>
  <c r="N204"/>
  <c r="V204" s="1"/>
  <c r="S205"/>
  <c r="AA205" s="1"/>
  <c r="AN205" s="1"/>
  <c r="Q205"/>
  <c r="Y205" s="1"/>
  <c r="M205"/>
  <c r="U205" s="1"/>
  <c r="W205"/>
  <c r="P205"/>
  <c r="N205"/>
  <c r="V205" s="1"/>
  <c r="S206"/>
  <c r="AA206" s="1"/>
  <c r="AN206" s="1"/>
  <c r="Q206"/>
  <c r="Y206" s="1"/>
  <c r="M206"/>
  <c r="U206" s="1"/>
  <c r="W206"/>
  <c r="P206"/>
  <c r="N206"/>
  <c r="V206" s="1"/>
  <c r="S207"/>
  <c r="AA207" s="1"/>
  <c r="AN207" s="1"/>
  <c r="Q207"/>
  <c r="Y207" s="1"/>
  <c r="M207"/>
  <c r="U207" s="1"/>
  <c r="W207"/>
  <c r="P207"/>
  <c r="N207"/>
  <c r="V207" s="1"/>
  <c r="S208"/>
  <c r="AA208" s="1"/>
  <c r="AN208" s="1"/>
  <c r="Q208"/>
  <c r="Y208" s="1"/>
  <c r="M208"/>
  <c r="U208" s="1"/>
  <c r="W208"/>
  <c r="P208"/>
  <c r="N208"/>
  <c r="V208" s="1"/>
  <c r="S209"/>
  <c r="AA209" s="1"/>
  <c r="AN209" s="1"/>
  <c r="Q209"/>
  <c r="Y209" s="1"/>
  <c r="M209"/>
  <c r="U209" s="1"/>
  <c r="W209"/>
  <c r="P209"/>
  <c r="N209"/>
  <c r="V209" s="1"/>
  <c r="S210"/>
  <c r="AA210" s="1"/>
  <c r="AN210" s="1"/>
  <c r="Q210"/>
  <c r="Y210" s="1"/>
  <c r="M210"/>
  <c r="U210" s="1"/>
  <c r="W210"/>
  <c r="P210"/>
  <c r="N210"/>
  <c r="V210" s="1"/>
  <c r="S211"/>
  <c r="AA211" s="1"/>
  <c r="AN211" s="1"/>
  <c r="Q211"/>
  <c r="Y211" s="1"/>
  <c r="M211"/>
  <c r="U211" s="1"/>
  <c r="W211"/>
  <c r="P211"/>
  <c r="N211"/>
  <c r="V211" s="1"/>
  <c r="S212"/>
  <c r="AA212" s="1"/>
  <c r="AN212" s="1"/>
  <c r="Q212"/>
  <c r="Y212" s="1"/>
  <c r="M212"/>
  <c r="U212" s="1"/>
  <c r="W212"/>
  <c r="P212"/>
  <c r="N212"/>
  <c r="V212" s="1"/>
  <c r="S213"/>
  <c r="AA213" s="1"/>
  <c r="AN213" s="1"/>
  <c r="Q213"/>
  <c r="Y213" s="1"/>
  <c r="M213"/>
  <c r="U213" s="1"/>
  <c r="W213"/>
  <c r="P213"/>
  <c r="N213"/>
  <c r="V213" s="1"/>
  <c r="S214"/>
  <c r="AA214" s="1"/>
  <c r="AN214" s="1"/>
  <c r="Q214"/>
  <c r="Y214" s="1"/>
  <c r="M214"/>
  <c r="U214" s="1"/>
  <c r="W214"/>
  <c r="P214"/>
  <c r="N214"/>
  <c r="V214" s="1"/>
  <c r="S215"/>
  <c r="AA215" s="1"/>
  <c r="AN215" s="1"/>
  <c r="Q215"/>
  <c r="Y215" s="1"/>
  <c r="M215"/>
  <c r="U215" s="1"/>
  <c r="W215"/>
  <c r="P215"/>
  <c r="N215"/>
  <c r="V215" s="1"/>
  <c r="S216"/>
  <c r="AA216" s="1"/>
  <c r="AN216" s="1"/>
  <c r="Q216"/>
  <c r="Y216" s="1"/>
  <c r="M216"/>
  <c r="U216" s="1"/>
  <c r="W216"/>
  <c r="P216"/>
  <c r="N216"/>
  <c r="V216" s="1"/>
  <c r="S217"/>
  <c r="AA217" s="1"/>
  <c r="AN217" s="1"/>
  <c r="Q217"/>
  <c r="Y217" s="1"/>
  <c r="M217"/>
  <c r="U217" s="1"/>
  <c r="W217"/>
  <c r="P217"/>
  <c r="N217"/>
  <c r="V217" s="1"/>
  <c r="S218"/>
  <c r="AA218" s="1"/>
  <c r="AN218" s="1"/>
  <c r="Q218"/>
  <c r="Y218" s="1"/>
  <c r="M218"/>
  <c r="U218" s="1"/>
  <c r="W218"/>
  <c r="P218"/>
  <c r="N218"/>
  <c r="V218" s="1"/>
  <c r="S219"/>
  <c r="AA219" s="1"/>
  <c r="AN219" s="1"/>
  <c r="Q219"/>
  <c r="Y219" s="1"/>
  <c r="M219"/>
  <c r="U219" s="1"/>
  <c r="W219"/>
  <c r="P219"/>
  <c r="N219"/>
  <c r="V219" s="1"/>
  <c r="S220"/>
  <c r="AA220" s="1"/>
  <c r="AN220" s="1"/>
  <c r="Q220"/>
  <c r="Y220" s="1"/>
  <c r="M220"/>
  <c r="U220" s="1"/>
  <c r="W220"/>
  <c r="P220"/>
  <c r="N220"/>
  <c r="V220" s="1"/>
  <c r="S221"/>
  <c r="AA221" s="1"/>
  <c r="AN221" s="1"/>
  <c r="Q221"/>
  <c r="Y221" s="1"/>
  <c r="M221"/>
  <c r="U221" s="1"/>
  <c r="W221"/>
  <c r="P221"/>
  <c r="N221"/>
  <c r="V221" s="1"/>
  <c r="S222"/>
  <c r="AA222" s="1"/>
  <c r="AN222" s="1"/>
  <c r="Q222"/>
  <c r="Y222" s="1"/>
  <c r="M222"/>
  <c r="U222" s="1"/>
  <c r="W222"/>
  <c r="P222"/>
  <c r="N222"/>
  <c r="V222" s="1"/>
  <c r="S196"/>
  <c r="AA196" s="1"/>
  <c r="AN196" s="1"/>
  <c r="Q196"/>
  <c r="Y196" s="1"/>
  <c r="M196"/>
  <c r="U196" s="1"/>
  <c r="S197"/>
  <c r="AA197" s="1"/>
  <c r="AN197" s="1"/>
  <c r="Q197"/>
  <c r="Y197" s="1"/>
  <c r="M197"/>
  <c r="U197" s="1"/>
  <c r="W197"/>
  <c r="N196"/>
  <c r="V196" s="1"/>
  <c r="W196"/>
  <c r="N197"/>
  <c r="V197" s="1"/>
  <c r="S223"/>
  <c r="AA223" s="1"/>
  <c r="AN223" s="1"/>
  <c r="Q223"/>
  <c r="Y223" s="1"/>
  <c r="M223"/>
  <c r="U223" s="1"/>
  <c r="S224"/>
  <c r="AA224" s="1"/>
  <c r="AN224" s="1"/>
  <c r="Q224"/>
  <c r="Y224" s="1"/>
  <c r="M224"/>
  <c r="U224" s="1"/>
  <c r="S225"/>
  <c r="AA225" s="1"/>
  <c r="AN225" s="1"/>
  <c r="Q225"/>
  <c r="Y225" s="1"/>
  <c r="M225"/>
  <c r="U225" s="1"/>
  <c r="S226"/>
  <c r="AA226" s="1"/>
  <c r="AN226" s="1"/>
  <c r="Q226"/>
  <c r="Y226" s="1"/>
  <c r="M226"/>
  <c r="U226" s="1"/>
  <c r="S227"/>
  <c r="AA227" s="1"/>
  <c r="AN227" s="1"/>
  <c r="Q227"/>
  <c r="Y227" s="1"/>
  <c r="M227"/>
  <c r="U227" s="1"/>
  <c r="S228"/>
  <c r="AA228" s="1"/>
  <c r="AN228" s="1"/>
  <c r="Q228"/>
  <c r="Y228" s="1"/>
  <c r="M228"/>
  <c r="U228" s="1"/>
  <c r="S229"/>
  <c r="AA229" s="1"/>
  <c r="AN229" s="1"/>
  <c r="Q229"/>
  <c r="Y229" s="1"/>
  <c r="M229"/>
  <c r="U229" s="1"/>
  <c r="S230"/>
  <c r="AA230" s="1"/>
  <c r="AN230" s="1"/>
  <c r="Q230"/>
  <c r="Y230" s="1"/>
  <c r="M230"/>
  <c r="U230" s="1"/>
  <c r="S231"/>
  <c r="AA231" s="1"/>
  <c r="AN231" s="1"/>
  <c r="Q231"/>
  <c r="Y231" s="1"/>
  <c r="M231"/>
  <c r="U231" s="1"/>
  <c r="S232"/>
  <c r="AA232" s="1"/>
  <c r="AN232" s="1"/>
  <c r="Q232"/>
  <c r="Y232" s="1"/>
  <c r="M232"/>
  <c r="U232" s="1"/>
  <c r="S233"/>
  <c r="AA233" s="1"/>
  <c r="AN233" s="1"/>
  <c r="Q233"/>
  <c r="Y233" s="1"/>
  <c r="M233"/>
  <c r="U233" s="1"/>
  <c r="S234"/>
  <c r="AA234" s="1"/>
  <c r="AN234" s="1"/>
  <c r="Q234"/>
  <c r="Y234" s="1"/>
  <c r="M234"/>
  <c r="U234" s="1"/>
  <c r="S235"/>
  <c r="AA235" s="1"/>
  <c r="AN235" s="1"/>
  <c r="Q235"/>
  <c r="Y235" s="1"/>
  <c r="M235"/>
  <c r="U235" s="1"/>
  <c r="S236"/>
  <c r="AA236" s="1"/>
  <c r="AN236" s="1"/>
  <c r="Q236"/>
  <c r="Y236" s="1"/>
  <c r="M236"/>
  <c r="U236" s="1"/>
  <c r="S237"/>
  <c r="AA237" s="1"/>
  <c r="AN237" s="1"/>
  <c r="Q237"/>
  <c r="Y237" s="1"/>
  <c r="M237"/>
  <c r="U237" s="1"/>
  <c r="S238"/>
  <c r="AA238" s="1"/>
  <c r="AN238" s="1"/>
  <c r="Q238"/>
  <c r="Y238" s="1"/>
  <c r="M238"/>
  <c r="U238" s="1"/>
  <c r="S239"/>
  <c r="AA239" s="1"/>
  <c r="AN239" s="1"/>
  <c r="Q239"/>
  <c r="Y239" s="1"/>
  <c r="M239"/>
  <c r="U239" s="1"/>
  <c r="S240"/>
  <c r="AA240" s="1"/>
  <c r="AN240" s="1"/>
  <c r="Q240"/>
  <c r="Y240" s="1"/>
  <c r="M240"/>
  <c r="U240" s="1"/>
  <c r="S241"/>
  <c r="AA241" s="1"/>
  <c r="AN241" s="1"/>
  <c r="Q241"/>
  <c r="Y241" s="1"/>
  <c r="M241"/>
  <c r="U241" s="1"/>
  <c r="S242"/>
  <c r="AA242" s="1"/>
  <c r="AN242" s="1"/>
  <c r="Q242"/>
  <c r="Y242" s="1"/>
  <c r="M242"/>
  <c r="U242" s="1"/>
  <c r="S243"/>
  <c r="AA243" s="1"/>
  <c r="AN243" s="1"/>
  <c r="Q243"/>
  <c r="Y243" s="1"/>
  <c r="M243"/>
  <c r="U243" s="1"/>
  <c r="S244"/>
  <c r="AA244" s="1"/>
  <c r="AN244" s="1"/>
  <c r="Q244"/>
  <c r="Y244" s="1"/>
  <c r="M244"/>
  <c r="U244" s="1"/>
  <c r="S245"/>
  <c r="AA245" s="1"/>
  <c r="AN245" s="1"/>
  <c r="Q245"/>
  <c r="Y245" s="1"/>
  <c r="M245"/>
  <c r="U245" s="1"/>
  <c r="S246"/>
  <c r="AA246" s="1"/>
  <c r="AN246" s="1"/>
  <c r="Q246"/>
  <c r="Y246" s="1"/>
  <c r="M246"/>
  <c r="U246" s="1"/>
  <c r="S247"/>
  <c r="AA247" s="1"/>
  <c r="AN247" s="1"/>
  <c r="Q247"/>
  <c r="Y247" s="1"/>
  <c r="M247"/>
  <c r="U247" s="1"/>
  <c r="S248"/>
  <c r="AA248" s="1"/>
  <c r="AN248" s="1"/>
  <c r="Q248"/>
  <c r="Y248" s="1"/>
  <c r="M248"/>
  <c r="U248" s="1"/>
  <c r="S249"/>
  <c r="AA249" s="1"/>
  <c r="AN249" s="1"/>
  <c r="Q249"/>
  <c r="Y249" s="1"/>
  <c r="M249"/>
  <c r="U249" s="1"/>
  <c r="S250"/>
  <c r="AA250" s="1"/>
  <c r="AN250" s="1"/>
  <c r="Q250"/>
  <c r="Y250" s="1"/>
  <c r="M250"/>
  <c r="U250" s="1"/>
  <c r="S251"/>
  <c r="AA251" s="1"/>
  <c r="AN251" s="1"/>
  <c r="Q251"/>
  <c r="Y251" s="1"/>
  <c r="M251"/>
  <c r="U251" s="1"/>
  <c r="S252"/>
  <c r="AA252" s="1"/>
  <c r="AN252" s="1"/>
  <c r="Q252"/>
  <c r="Y252" s="1"/>
  <c r="M252"/>
  <c r="U252" s="1"/>
  <c r="W252"/>
  <c r="P252"/>
  <c r="N252"/>
  <c r="V252" s="1"/>
  <c r="S253"/>
  <c r="AA253" s="1"/>
  <c r="AN253" s="1"/>
  <c r="Q253"/>
  <c r="Y253" s="1"/>
  <c r="M253"/>
  <c r="U253" s="1"/>
  <c r="W253"/>
  <c r="P253"/>
  <c r="N253"/>
  <c r="V253" s="1"/>
  <c r="S254"/>
  <c r="AA254" s="1"/>
  <c r="AN254" s="1"/>
  <c r="Q254"/>
  <c r="Y254" s="1"/>
  <c r="M254"/>
  <c r="U254" s="1"/>
  <c r="W254"/>
  <c r="P254"/>
  <c r="N254"/>
  <c r="V254" s="1"/>
  <c r="S255"/>
  <c r="AA255" s="1"/>
  <c r="AN255" s="1"/>
  <c r="Q255"/>
  <c r="Y255" s="1"/>
  <c r="M255"/>
  <c r="U255" s="1"/>
  <c r="W255"/>
  <c r="P255"/>
  <c r="N255"/>
  <c r="V255" s="1"/>
  <c r="S256"/>
  <c r="AA256" s="1"/>
  <c r="AN256" s="1"/>
  <c r="Q256"/>
  <c r="Y256" s="1"/>
  <c r="M256"/>
  <c r="U256" s="1"/>
  <c r="W256"/>
  <c r="P256"/>
  <c r="N256"/>
  <c r="V256" s="1"/>
  <c r="S257"/>
  <c r="AA257" s="1"/>
  <c r="AN257" s="1"/>
  <c r="Q257"/>
  <c r="Y257" s="1"/>
  <c r="M257"/>
  <c r="U257" s="1"/>
  <c r="W257"/>
  <c r="P257"/>
  <c r="N257"/>
  <c r="V257" s="1"/>
  <c r="S258"/>
  <c r="AA258" s="1"/>
  <c r="AN258" s="1"/>
  <c r="Q258"/>
  <c r="Y258" s="1"/>
  <c r="M258"/>
  <c r="U258" s="1"/>
  <c r="W258"/>
  <c r="P258"/>
  <c r="N258"/>
  <c r="V258" s="1"/>
  <c r="S259"/>
  <c r="AA259" s="1"/>
  <c r="AN259" s="1"/>
  <c r="Q259"/>
  <c r="Y259" s="1"/>
  <c r="M259"/>
  <c r="U259" s="1"/>
  <c r="W259"/>
  <c r="P259"/>
  <c r="N259"/>
  <c r="V259" s="1"/>
  <c r="S260"/>
  <c r="AA260" s="1"/>
  <c r="AN260" s="1"/>
  <c r="Q260"/>
  <c r="Y260" s="1"/>
  <c r="M260"/>
  <c r="U260" s="1"/>
  <c r="W260"/>
  <c r="P260"/>
  <c r="N260"/>
  <c r="V260" s="1"/>
  <c r="S261"/>
  <c r="AA261" s="1"/>
  <c r="AN261" s="1"/>
  <c r="Q261"/>
  <c r="Y261" s="1"/>
  <c r="M261"/>
  <c r="U261" s="1"/>
  <c r="W261"/>
  <c r="P261"/>
  <c r="N261"/>
  <c r="V261" s="1"/>
  <c r="S262"/>
  <c r="AA262" s="1"/>
  <c r="AN262" s="1"/>
  <c r="Q262"/>
  <c r="Y262" s="1"/>
  <c r="M262"/>
  <c r="U262" s="1"/>
  <c r="W262"/>
  <c r="P262"/>
  <c r="N262"/>
  <c r="V262" s="1"/>
  <c r="S263"/>
  <c r="AA263" s="1"/>
  <c r="AN263" s="1"/>
  <c r="Q263"/>
  <c r="Y263" s="1"/>
  <c r="M263"/>
  <c r="U263" s="1"/>
  <c r="W263"/>
  <c r="P263"/>
  <c r="N263"/>
  <c r="V263" s="1"/>
  <c r="N223"/>
  <c r="V223" s="1"/>
  <c r="W223"/>
  <c r="N224"/>
  <c r="V224" s="1"/>
  <c r="W224"/>
  <c r="N225"/>
  <c r="V225" s="1"/>
  <c r="W225"/>
  <c r="N226"/>
  <c r="V226" s="1"/>
  <c r="W226"/>
  <c r="N227"/>
  <c r="V227" s="1"/>
  <c r="W227"/>
  <c r="N228"/>
  <c r="V228" s="1"/>
  <c r="W228"/>
  <c r="N229"/>
  <c r="V229" s="1"/>
  <c r="W229"/>
  <c r="N230"/>
  <c r="V230" s="1"/>
  <c r="W230"/>
  <c r="N231"/>
  <c r="V231" s="1"/>
  <c r="W231"/>
  <c r="N232"/>
  <c r="V232" s="1"/>
  <c r="W232"/>
  <c r="N233"/>
  <c r="V233" s="1"/>
  <c r="W233"/>
  <c r="N234"/>
  <c r="V234" s="1"/>
  <c r="W234"/>
  <c r="N235"/>
  <c r="V235" s="1"/>
  <c r="W235"/>
  <c r="N236"/>
  <c r="V236" s="1"/>
  <c r="W236"/>
  <c r="N237"/>
  <c r="V237" s="1"/>
  <c r="W237"/>
  <c r="N238"/>
  <c r="V238" s="1"/>
  <c r="W238"/>
  <c r="N239"/>
  <c r="V239" s="1"/>
  <c r="W239"/>
  <c r="N240"/>
  <c r="V240" s="1"/>
  <c r="W240"/>
  <c r="N241"/>
  <c r="V241" s="1"/>
  <c r="W241"/>
  <c r="N242"/>
  <c r="V242" s="1"/>
  <c r="W242"/>
  <c r="N243"/>
  <c r="V243" s="1"/>
  <c r="W243"/>
  <c r="N244"/>
  <c r="V244" s="1"/>
  <c r="W244"/>
  <c r="N245"/>
  <c r="V245" s="1"/>
  <c r="W245"/>
  <c r="N246"/>
  <c r="V246" s="1"/>
  <c r="W246"/>
  <c r="N247"/>
  <c r="V247" s="1"/>
  <c r="W247"/>
  <c r="N248"/>
  <c r="V248" s="1"/>
  <c r="W248"/>
  <c r="N249"/>
  <c r="V249" s="1"/>
  <c r="W249"/>
  <c r="N250"/>
  <c r="V250" s="1"/>
  <c r="W250"/>
  <c r="N251"/>
  <c r="V251" s="1"/>
  <c r="W251"/>
  <c r="P223"/>
  <c r="P224"/>
  <c r="P225"/>
  <c r="P226"/>
  <c r="P227"/>
  <c r="P228"/>
  <c r="P229"/>
  <c r="P230"/>
  <c r="P231"/>
  <c r="P232"/>
  <c r="P233"/>
  <c r="P234"/>
  <c r="P235"/>
  <c r="P236"/>
  <c r="P237"/>
  <c r="P238"/>
  <c r="P239"/>
  <c r="P240"/>
  <c r="P241"/>
  <c r="P242"/>
  <c r="P243"/>
  <c r="P244"/>
  <c r="P245"/>
  <c r="P246"/>
  <c r="P247"/>
  <c r="P248"/>
  <c r="P249"/>
  <c r="P250"/>
  <c r="P251"/>
  <c r="S264"/>
  <c r="AA264" s="1"/>
  <c r="AN264" s="1"/>
  <c r="Q264"/>
  <c r="Y264" s="1"/>
  <c r="M264"/>
  <c r="U264" s="1"/>
  <c r="S265"/>
  <c r="AA265" s="1"/>
  <c r="AN265" s="1"/>
  <c r="Q265"/>
  <c r="Y265" s="1"/>
  <c r="M265"/>
  <c r="U265" s="1"/>
  <c r="S266"/>
  <c r="AA266" s="1"/>
  <c r="AN266" s="1"/>
  <c r="Q266"/>
  <c r="Y266" s="1"/>
  <c r="M266"/>
  <c r="U266" s="1"/>
  <c r="S267"/>
  <c r="AA267" s="1"/>
  <c r="AN267" s="1"/>
  <c r="Q267"/>
  <c r="Y267" s="1"/>
  <c r="M267"/>
  <c r="U267" s="1"/>
  <c r="W269"/>
  <c r="P269"/>
  <c r="N269"/>
  <c r="V269" s="1"/>
  <c r="S269"/>
  <c r="AA269" s="1"/>
  <c r="AN269" s="1"/>
  <c r="Q269"/>
  <c r="Y269" s="1"/>
  <c r="M269"/>
  <c r="U269" s="1"/>
  <c r="W270"/>
  <c r="P270"/>
  <c r="N270"/>
  <c r="V270" s="1"/>
  <c r="S270"/>
  <c r="AA270" s="1"/>
  <c r="AN270" s="1"/>
  <c r="Q270"/>
  <c r="Y270" s="1"/>
  <c r="M270"/>
  <c r="U270" s="1"/>
  <c r="W271"/>
  <c r="P271"/>
  <c r="N271"/>
  <c r="V271" s="1"/>
  <c r="S271"/>
  <c r="AA271" s="1"/>
  <c r="AN271" s="1"/>
  <c r="Q271"/>
  <c r="Y271" s="1"/>
  <c r="M271"/>
  <c r="U271" s="1"/>
  <c r="W272"/>
  <c r="P272"/>
  <c r="N272"/>
  <c r="V272" s="1"/>
  <c r="S272"/>
  <c r="AA272" s="1"/>
  <c r="AN272" s="1"/>
  <c r="Q272"/>
  <c r="Y272" s="1"/>
  <c r="M272"/>
  <c r="U272" s="1"/>
  <c r="W273"/>
  <c r="P273"/>
  <c r="N273"/>
  <c r="V273" s="1"/>
  <c r="S273"/>
  <c r="AA273" s="1"/>
  <c r="AN273" s="1"/>
  <c r="Q273"/>
  <c r="Y273" s="1"/>
  <c r="M273"/>
  <c r="U273" s="1"/>
  <c r="W274"/>
  <c r="P274"/>
  <c r="N274"/>
  <c r="V274" s="1"/>
  <c r="S274"/>
  <c r="AA274" s="1"/>
  <c r="AN274" s="1"/>
  <c r="Q274"/>
  <c r="Y274" s="1"/>
  <c r="M274"/>
  <c r="U274" s="1"/>
  <c r="W275"/>
  <c r="P275"/>
  <c r="N275"/>
  <c r="V275" s="1"/>
  <c r="S275"/>
  <c r="AA275" s="1"/>
  <c r="AN275" s="1"/>
  <c r="Q275"/>
  <c r="Y275" s="1"/>
  <c r="M275"/>
  <c r="U275" s="1"/>
  <c r="W276"/>
  <c r="P276"/>
  <c r="N276"/>
  <c r="V276" s="1"/>
  <c r="S276"/>
  <c r="AA276" s="1"/>
  <c r="AN276" s="1"/>
  <c r="Q276"/>
  <c r="Y276" s="1"/>
  <c r="M276"/>
  <c r="U276" s="1"/>
  <c r="W277"/>
  <c r="P277"/>
  <c r="N277"/>
  <c r="V277" s="1"/>
  <c r="S277"/>
  <c r="AA277" s="1"/>
  <c r="AN277" s="1"/>
  <c r="Q277"/>
  <c r="Y277" s="1"/>
  <c r="M277"/>
  <c r="U277" s="1"/>
  <c r="W278"/>
  <c r="P278"/>
  <c r="N278"/>
  <c r="V278" s="1"/>
  <c r="S278"/>
  <c r="AA278" s="1"/>
  <c r="AN278" s="1"/>
  <c r="Q278"/>
  <c r="Y278" s="1"/>
  <c r="M278"/>
  <c r="U278" s="1"/>
  <c r="N264"/>
  <c r="V264" s="1"/>
  <c r="W264"/>
  <c r="N265"/>
  <c r="V265" s="1"/>
  <c r="W265"/>
  <c r="N266"/>
  <c r="V266" s="1"/>
  <c r="W266"/>
  <c r="N267"/>
  <c r="V267" s="1"/>
  <c r="W267"/>
  <c r="O268"/>
  <c r="W279"/>
  <c r="P279"/>
  <c r="N279"/>
  <c r="V279" s="1"/>
  <c r="S279"/>
  <c r="AA279" s="1"/>
  <c r="AN279" s="1"/>
  <c r="Q279"/>
  <c r="Y279" s="1"/>
  <c r="M279"/>
  <c r="U279" s="1"/>
  <c r="W280"/>
  <c r="P280"/>
  <c r="N280"/>
  <c r="V280" s="1"/>
  <c r="S280"/>
  <c r="AA280" s="1"/>
  <c r="AN280" s="1"/>
  <c r="Q280"/>
  <c r="Y280" s="1"/>
  <c r="M280"/>
  <c r="U280" s="1"/>
  <c r="W281"/>
  <c r="P281"/>
  <c r="N281"/>
  <c r="V281" s="1"/>
  <c r="S281"/>
  <c r="AA281" s="1"/>
  <c r="AN281" s="1"/>
  <c r="Q281"/>
  <c r="Y281" s="1"/>
  <c r="M281"/>
  <c r="U281" s="1"/>
  <c r="W282"/>
  <c r="P282"/>
  <c r="N282"/>
  <c r="V282" s="1"/>
  <c r="S282"/>
  <c r="AA282" s="1"/>
  <c r="AN282" s="1"/>
  <c r="Q282"/>
  <c r="Y282" s="1"/>
  <c r="M282"/>
  <c r="U282" s="1"/>
  <c r="X283"/>
  <c r="R283"/>
  <c r="Z283" s="1"/>
  <c r="X284"/>
  <c r="R284"/>
  <c r="Z284" s="1"/>
  <c r="X285"/>
  <c r="R285"/>
  <c r="Z285" s="1"/>
  <c r="X286"/>
  <c r="R286"/>
  <c r="Z286" s="1"/>
  <c r="X287"/>
  <c r="R287"/>
  <c r="Z287" s="1"/>
  <c r="X288"/>
  <c r="R288"/>
  <c r="Z288" s="1"/>
  <c r="X289"/>
  <c r="R289"/>
  <c r="Z289" s="1"/>
  <c r="X290"/>
  <c r="R290"/>
  <c r="Z290" s="1"/>
  <c r="X291"/>
  <c r="R291"/>
  <c r="Z291" s="1"/>
  <c r="X292"/>
  <c r="R292"/>
  <c r="Z292" s="1"/>
  <c r="P264"/>
  <c r="P265"/>
  <c r="P266"/>
  <c r="P267"/>
  <c r="S283"/>
  <c r="AA283" s="1"/>
  <c r="AN283" s="1"/>
  <c r="Q283"/>
  <c r="Y283" s="1"/>
  <c r="M283"/>
  <c r="U283" s="1"/>
  <c r="S284"/>
  <c r="AA284" s="1"/>
  <c r="AN284" s="1"/>
  <c r="Q284"/>
  <c r="Y284" s="1"/>
  <c r="M284"/>
  <c r="U284" s="1"/>
  <c r="S285"/>
  <c r="AA285" s="1"/>
  <c r="AN285" s="1"/>
  <c r="Q285"/>
  <c r="Y285" s="1"/>
  <c r="M285"/>
  <c r="U285" s="1"/>
  <c r="S286"/>
  <c r="AA286" s="1"/>
  <c r="AN286" s="1"/>
  <c r="Q286"/>
  <c r="Y286" s="1"/>
  <c r="M286"/>
  <c r="U286" s="1"/>
  <c r="S287"/>
  <c r="AA287" s="1"/>
  <c r="AN287" s="1"/>
  <c r="Q287"/>
  <c r="Y287" s="1"/>
  <c r="M287"/>
  <c r="U287" s="1"/>
  <c r="S288"/>
  <c r="AA288" s="1"/>
  <c r="AN288" s="1"/>
  <c r="Q288"/>
  <c r="Y288" s="1"/>
  <c r="M288"/>
  <c r="U288" s="1"/>
  <c r="S289"/>
  <c r="AA289" s="1"/>
  <c r="AN289" s="1"/>
  <c r="Q289"/>
  <c r="Y289" s="1"/>
  <c r="M289"/>
  <c r="U289" s="1"/>
  <c r="S290"/>
  <c r="AA290" s="1"/>
  <c r="AN290" s="1"/>
  <c r="Q290"/>
  <c r="Y290" s="1"/>
  <c r="M290"/>
  <c r="U290" s="1"/>
  <c r="S291"/>
  <c r="AA291" s="1"/>
  <c r="AN291" s="1"/>
  <c r="Q291"/>
  <c r="Y291" s="1"/>
  <c r="M291"/>
  <c r="U291" s="1"/>
  <c r="S292"/>
  <c r="AA292" s="1"/>
  <c r="AN292" s="1"/>
  <c r="Q292"/>
  <c r="Y292" s="1"/>
  <c r="M292"/>
  <c r="U292" s="1"/>
  <c r="W293"/>
  <c r="P293"/>
  <c r="N293"/>
  <c r="V293" s="1"/>
  <c r="S293"/>
  <c r="AA293" s="1"/>
  <c r="AN293" s="1"/>
  <c r="Q293"/>
  <c r="Y293" s="1"/>
  <c r="M293"/>
  <c r="U293" s="1"/>
  <c r="W294"/>
  <c r="P294"/>
  <c r="N294"/>
  <c r="V294" s="1"/>
  <c r="S294"/>
  <c r="AA294" s="1"/>
  <c r="AN294" s="1"/>
  <c r="Q294"/>
  <c r="Y294" s="1"/>
  <c r="M294"/>
  <c r="U294" s="1"/>
  <c r="W295"/>
  <c r="P295"/>
  <c r="N295"/>
  <c r="V295" s="1"/>
  <c r="S295"/>
  <c r="AA295" s="1"/>
  <c r="AN295" s="1"/>
  <c r="Q295"/>
  <c r="Y295" s="1"/>
  <c r="M295"/>
  <c r="U295" s="1"/>
  <c r="W296"/>
  <c r="P296"/>
  <c r="N296"/>
  <c r="V296" s="1"/>
  <c r="S296"/>
  <c r="AA296" s="1"/>
  <c r="AN296" s="1"/>
  <c r="Q296"/>
  <c r="Y296" s="1"/>
  <c r="M296"/>
  <c r="U296" s="1"/>
  <c r="W297"/>
  <c r="P297"/>
  <c r="N297"/>
  <c r="V297" s="1"/>
  <c r="S297"/>
  <c r="AA297" s="1"/>
  <c r="AN297" s="1"/>
  <c r="Q297"/>
  <c r="Y297" s="1"/>
  <c r="M297"/>
  <c r="U297" s="1"/>
  <c r="W298"/>
  <c r="P298"/>
  <c r="N298"/>
  <c r="V298" s="1"/>
  <c r="S298"/>
  <c r="AA298" s="1"/>
  <c r="AN298" s="1"/>
  <c r="Q298"/>
  <c r="Y298" s="1"/>
  <c r="M298"/>
  <c r="U298" s="1"/>
  <c r="N283"/>
  <c r="V283" s="1"/>
  <c r="W283"/>
  <c r="N284"/>
  <c r="V284" s="1"/>
  <c r="W284"/>
  <c r="N285"/>
  <c r="V285" s="1"/>
  <c r="W285"/>
  <c r="N286"/>
  <c r="V286" s="1"/>
  <c r="W286"/>
  <c r="N287"/>
  <c r="V287" s="1"/>
  <c r="W287"/>
  <c r="N288"/>
  <c r="V288" s="1"/>
  <c r="W288"/>
  <c r="N289"/>
  <c r="V289" s="1"/>
  <c r="W289"/>
  <c r="N290"/>
  <c r="V290" s="1"/>
  <c r="W290"/>
  <c r="N291"/>
  <c r="V291" s="1"/>
  <c r="W291"/>
  <c r="N292"/>
  <c r="V292" s="1"/>
  <c r="W292"/>
  <c r="S40" i="1"/>
  <c r="Q40"/>
  <c r="M40"/>
  <c r="W40"/>
  <c r="P40"/>
  <c r="N40"/>
  <c r="O39"/>
  <c r="O38" s="1"/>
  <c r="W41"/>
  <c r="P41"/>
  <c r="N41"/>
  <c r="V41" s="1"/>
  <c r="S41"/>
  <c r="AA41" s="1"/>
  <c r="AN41" s="1"/>
  <c r="Q41"/>
  <c r="Y41" s="1"/>
  <c r="M41"/>
  <c r="U41" s="1"/>
  <c r="S43"/>
  <c r="AA43" s="1"/>
  <c r="AN43" s="1"/>
  <c r="Q43"/>
  <c r="Y43" s="1"/>
  <c r="M43"/>
  <c r="U43" s="1"/>
  <c r="W43"/>
  <c r="P43"/>
  <c r="N43"/>
  <c r="V43" s="1"/>
  <c r="W45"/>
  <c r="P45"/>
  <c r="N45"/>
  <c r="V45" s="1"/>
  <c r="S45"/>
  <c r="AA45" s="1"/>
  <c r="AN45" s="1"/>
  <c r="Q45"/>
  <c r="Y45" s="1"/>
  <c r="M45"/>
  <c r="U45" s="1"/>
  <c r="S47"/>
  <c r="AA47" s="1"/>
  <c r="AN47" s="1"/>
  <c r="Q47"/>
  <c r="Y47" s="1"/>
  <c r="M47"/>
  <c r="U47" s="1"/>
  <c r="W47"/>
  <c r="P47"/>
  <c r="N47"/>
  <c r="V47" s="1"/>
  <c r="W49"/>
  <c r="P49"/>
  <c r="N49"/>
  <c r="V49" s="1"/>
  <c r="S49"/>
  <c r="AA49" s="1"/>
  <c r="AN49" s="1"/>
  <c r="Q49"/>
  <c r="Y49" s="1"/>
  <c r="M49"/>
  <c r="U49" s="1"/>
  <c r="S54"/>
  <c r="AA54" s="1"/>
  <c r="AN54" s="1"/>
  <c r="Q54"/>
  <c r="Y54" s="1"/>
  <c r="M54"/>
  <c r="U54" s="1"/>
  <c r="W54"/>
  <c r="P54"/>
  <c r="N54"/>
  <c r="V54" s="1"/>
  <c r="S56"/>
  <c r="AA56" s="1"/>
  <c r="AN56" s="1"/>
  <c r="Q56"/>
  <c r="Y56" s="1"/>
  <c r="M56"/>
  <c r="U56" s="1"/>
  <c r="W56"/>
  <c r="P56"/>
  <c r="N56"/>
  <c r="V56" s="1"/>
  <c r="S58"/>
  <c r="AA58" s="1"/>
  <c r="AN58" s="1"/>
  <c r="Q58"/>
  <c r="Y58" s="1"/>
  <c r="M58"/>
  <c r="U58" s="1"/>
  <c r="W58"/>
  <c r="P58"/>
  <c r="N58"/>
  <c r="V58" s="1"/>
  <c r="W59"/>
  <c r="P59"/>
  <c r="N59"/>
  <c r="V59" s="1"/>
  <c r="S59"/>
  <c r="AA59" s="1"/>
  <c r="AN59" s="1"/>
  <c r="Q59"/>
  <c r="Y59" s="1"/>
  <c r="M59"/>
  <c r="U59" s="1"/>
  <c r="S62"/>
  <c r="AA62" s="1"/>
  <c r="AN62" s="1"/>
  <c r="Q62"/>
  <c r="Y62" s="1"/>
  <c r="M62"/>
  <c r="U62" s="1"/>
  <c r="W62"/>
  <c r="P62"/>
  <c r="N62"/>
  <c r="V62" s="1"/>
  <c r="W63"/>
  <c r="P63"/>
  <c r="N63"/>
  <c r="V63" s="1"/>
  <c r="S63"/>
  <c r="AA63" s="1"/>
  <c r="AN63" s="1"/>
  <c r="Q63"/>
  <c r="Y63" s="1"/>
  <c r="M63"/>
  <c r="U63" s="1"/>
  <c r="S64"/>
  <c r="AA64" s="1"/>
  <c r="AN64" s="1"/>
  <c r="Q64"/>
  <c r="Y64" s="1"/>
  <c r="M64"/>
  <c r="U64" s="1"/>
  <c r="W64"/>
  <c r="P64"/>
  <c r="N64"/>
  <c r="V64" s="1"/>
  <c r="W65"/>
  <c r="P65"/>
  <c r="N65"/>
  <c r="V65" s="1"/>
  <c r="S65"/>
  <c r="AA65" s="1"/>
  <c r="AN65" s="1"/>
  <c r="Q65"/>
  <c r="Y65" s="1"/>
  <c r="M65"/>
  <c r="U65" s="1"/>
  <c r="S66"/>
  <c r="AA66" s="1"/>
  <c r="AN66" s="1"/>
  <c r="Q66"/>
  <c r="Y66" s="1"/>
  <c r="M66"/>
  <c r="U66" s="1"/>
  <c r="W66"/>
  <c r="P66"/>
  <c r="N66"/>
  <c r="V66" s="1"/>
  <c r="W67"/>
  <c r="P67"/>
  <c r="N67"/>
  <c r="V67" s="1"/>
  <c r="S67"/>
  <c r="AA67" s="1"/>
  <c r="AN67" s="1"/>
  <c r="Q67"/>
  <c r="Y67" s="1"/>
  <c r="M67"/>
  <c r="U67" s="1"/>
  <c r="S68"/>
  <c r="AA68" s="1"/>
  <c r="AN68" s="1"/>
  <c r="Q68"/>
  <c r="Y68" s="1"/>
  <c r="M68"/>
  <c r="U68" s="1"/>
  <c r="W68"/>
  <c r="P68"/>
  <c r="N68"/>
  <c r="V68" s="1"/>
  <c r="S71"/>
  <c r="AA71" s="1"/>
  <c r="AN71" s="1"/>
  <c r="Q71"/>
  <c r="Y71" s="1"/>
  <c r="M71"/>
  <c r="U71" s="1"/>
  <c r="W71"/>
  <c r="P71"/>
  <c r="N71"/>
  <c r="V71" s="1"/>
  <c r="S72"/>
  <c r="AA72" s="1"/>
  <c r="AN72" s="1"/>
  <c r="Q72"/>
  <c r="Y72" s="1"/>
  <c r="M72"/>
  <c r="U72" s="1"/>
  <c r="W72"/>
  <c r="P72"/>
  <c r="N72"/>
  <c r="V72" s="1"/>
  <c r="S75"/>
  <c r="AA75" s="1"/>
  <c r="AN75" s="1"/>
  <c r="Q75"/>
  <c r="Y75" s="1"/>
  <c r="M75"/>
  <c r="U75" s="1"/>
  <c r="W75"/>
  <c r="P75"/>
  <c r="N75"/>
  <c r="V75" s="1"/>
  <c r="S76"/>
  <c r="AA76" s="1"/>
  <c r="AN76" s="1"/>
  <c r="Q76"/>
  <c r="Y76" s="1"/>
  <c r="M76"/>
  <c r="U76" s="1"/>
  <c r="W76"/>
  <c r="P76"/>
  <c r="N76"/>
  <c r="V76" s="1"/>
  <c r="S79"/>
  <c r="AA79" s="1"/>
  <c r="AN79" s="1"/>
  <c r="Q79"/>
  <c r="Y79" s="1"/>
  <c r="M79"/>
  <c r="U79" s="1"/>
  <c r="W79"/>
  <c r="P79"/>
  <c r="N79"/>
  <c r="V79" s="1"/>
  <c r="S82"/>
  <c r="AA82" s="1"/>
  <c r="AN82" s="1"/>
  <c r="Q82"/>
  <c r="Y82" s="1"/>
  <c r="M82"/>
  <c r="U82" s="1"/>
  <c r="W82"/>
  <c r="P82"/>
  <c r="N82"/>
  <c r="V82" s="1"/>
  <c r="S83"/>
  <c r="AA83" s="1"/>
  <c r="AN83" s="1"/>
  <c r="Q83"/>
  <c r="Y83" s="1"/>
  <c r="M83"/>
  <c r="U83" s="1"/>
  <c r="W83"/>
  <c r="P83"/>
  <c r="N83"/>
  <c r="V83" s="1"/>
  <c r="S86"/>
  <c r="AA86" s="1"/>
  <c r="AN86" s="1"/>
  <c r="Q86"/>
  <c r="Y86" s="1"/>
  <c r="M86"/>
  <c r="U86" s="1"/>
  <c r="W86"/>
  <c r="P86"/>
  <c r="N86"/>
  <c r="V86" s="1"/>
  <c r="S87"/>
  <c r="AA87" s="1"/>
  <c r="AN87" s="1"/>
  <c r="Q87"/>
  <c r="Y87" s="1"/>
  <c r="M87"/>
  <c r="U87" s="1"/>
  <c r="W87"/>
  <c r="P87"/>
  <c r="N87"/>
  <c r="V87" s="1"/>
  <c r="S89"/>
  <c r="AA89" s="1"/>
  <c r="AN89" s="1"/>
  <c r="Q89"/>
  <c r="Y89" s="1"/>
  <c r="M89"/>
  <c r="U89" s="1"/>
  <c r="W89"/>
  <c r="P89"/>
  <c r="N89"/>
  <c r="V89" s="1"/>
  <c r="S90"/>
  <c r="AA90" s="1"/>
  <c r="AN90" s="1"/>
  <c r="Q90"/>
  <c r="Y90" s="1"/>
  <c r="M90"/>
  <c r="U90" s="1"/>
  <c r="W90"/>
  <c r="P90"/>
  <c r="N90"/>
  <c r="V90" s="1"/>
  <c r="S91"/>
  <c r="AA91" s="1"/>
  <c r="AN91" s="1"/>
  <c r="Q91"/>
  <c r="Y91" s="1"/>
  <c r="M91"/>
  <c r="U91" s="1"/>
  <c r="W91"/>
  <c r="P91"/>
  <c r="N91"/>
  <c r="V91" s="1"/>
  <c r="S92"/>
  <c r="AA92" s="1"/>
  <c r="AN92" s="1"/>
  <c r="Q92"/>
  <c r="Y92" s="1"/>
  <c r="M92"/>
  <c r="U92" s="1"/>
  <c r="W92"/>
  <c r="P92"/>
  <c r="N92"/>
  <c r="V92" s="1"/>
  <c r="S93"/>
  <c r="AA93" s="1"/>
  <c r="AN93" s="1"/>
  <c r="Q93"/>
  <c r="Y93" s="1"/>
  <c r="M93"/>
  <c r="U93" s="1"/>
  <c r="W93"/>
  <c r="P93"/>
  <c r="N93"/>
  <c r="V93" s="1"/>
  <c r="S94"/>
  <c r="AA94" s="1"/>
  <c r="AN94" s="1"/>
  <c r="Q94"/>
  <c r="Y94" s="1"/>
  <c r="M94"/>
  <c r="U94" s="1"/>
  <c r="W94"/>
  <c r="P94"/>
  <c r="N94"/>
  <c r="V94" s="1"/>
  <c r="S95"/>
  <c r="AA95" s="1"/>
  <c r="AN95" s="1"/>
  <c r="Q95"/>
  <c r="Y95" s="1"/>
  <c r="M95"/>
  <c r="U95" s="1"/>
  <c r="W95"/>
  <c r="P95"/>
  <c r="N95"/>
  <c r="V95" s="1"/>
  <c r="S96"/>
  <c r="AA96" s="1"/>
  <c r="AN96" s="1"/>
  <c r="Q96"/>
  <c r="Y96" s="1"/>
  <c r="M96"/>
  <c r="U96" s="1"/>
  <c r="W96"/>
  <c r="P96"/>
  <c r="N96"/>
  <c r="V96" s="1"/>
  <c r="S97"/>
  <c r="AA97" s="1"/>
  <c r="AN97" s="1"/>
  <c r="Q97"/>
  <c r="Y97" s="1"/>
  <c r="M97"/>
  <c r="U97" s="1"/>
  <c r="W97"/>
  <c r="P97"/>
  <c r="N97"/>
  <c r="V97" s="1"/>
  <c r="S98"/>
  <c r="AA98" s="1"/>
  <c r="AN98" s="1"/>
  <c r="Q98"/>
  <c r="Y98" s="1"/>
  <c r="M98"/>
  <c r="U98" s="1"/>
  <c r="W98"/>
  <c r="P98"/>
  <c r="N98"/>
  <c r="V98" s="1"/>
  <c r="S99"/>
  <c r="AA99" s="1"/>
  <c r="AN99" s="1"/>
  <c r="Q99"/>
  <c r="Y99" s="1"/>
  <c r="M99"/>
  <c r="U99" s="1"/>
  <c r="W99"/>
  <c r="P99"/>
  <c r="N99"/>
  <c r="V99" s="1"/>
  <c r="S100"/>
  <c r="AA100" s="1"/>
  <c r="AN100" s="1"/>
  <c r="Q100"/>
  <c r="Y100" s="1"/>
  <c r="M100"/>
  <c r="U100" s="1"/>
  <c r="W100"/>
  <c r="P100"/>
  <c r="N100"/>
  <c r="V100" s="1"/>
  <c r="S101"/>
  <c r="AA101" s="1"/>
  <c r="AN101" s="1"/>
  <c r="Q101"/>
  <c r="Y101" s="1"/>
  <c r="M101"/>
  <c r="U101" s="1"/>
  <c r="W101"/>
  <c r="P101"/>
  <c r="N101"/>
  <c r="V101" s="1"/>
  <c r="S102"/>
  <c r="AA102" s="1"/>
  <c r="AN102" s="1"/>
  <c r="Q102"/>
  <c r="Y102" s="1"/>
  <c r="M102"/>
  <c r="U102" s="1"/>
  <c r="W102"/>
  <c r="P102"/>
  <c r="N102"/>
  <c r="V102" s="1"/>
  <c r="S103"/>
  <c r="AA103" s="1"/>
  <c r="AN103" s="1"/>
  <c r="Q103"/>
  <c r="Y103" s="1"/>
  <c r="M103"/>
  <c r="U103" s="1"/>
  <c r="W103"/>
  <c r="P103"/>
  <c r="N103"/>
  <c r="V103" s="1"/>
  <c r="S104"/>
  <c r="AA104" s="1"/>
  <c r="AN104" s="1"/>
  <c r="Q104"/>
  <c r="Y104" s="1"/>
  <c r="M104"/>
  <c r="U104" s="1"/>
  <c r="W104"/>
  <c r="P104"/>
  <c r="N104"/>
  <c r="V104" s="1"/>
  <c r="X121"/>
  <c r="R121"/>
  <c r="Z121" s="1"/>
  <c r="X125"/>
  <c r="R125"/>
  <c r="Z125" s="1"/>
  <c r="X127"/>
  <c r="R127"/>
  <c r="Z127" s="1"/>
  <c r="X129"/>
  <c r="R129"/>
  <c r="Z129" s="1"/>
  <c r="X131"/>
  <c r="R131"/>
  <c r="Z131" s="1"/>
  <c r="X133"/>
  <c r="R133"/>
  <c r="Z133" s="1"/>
  <c r="X135"/>
  <c r="R135"/>
  <c r="Z135" s="1"/>
  <c r="X137"/>
  <c r="R137"/>
  <c r="Z137" s="1"/>
  <c r="X139"/>
  <c r="R139"/>
  <c r="Z139" s="1"/>
  <c r="X141"/>
  <c r="R141"/>
  <c r="Z141" s="1"/>
  <c r="X143"/>
  <c r="R143"/>
  <c r="Z143" s="1"/>
  <c r="X145"/>
  <c r="R145"/>
  <c r="Z145" s="1"/>
  <c r="W42"/>
  <c r="P42"/>
  <c r="N42"/>
  <c r="V42" s="1"/>
  <c r="S42"/>
  <c r="AA42" s="1"/>
  <c r="AN42" s="1"/>
  <c r="Q42"/>
  <c r="Y42" s="1"/>
  <c r="M42"/>
  <c r="U42" s="1"/>
  <c r="S44"/>
  <c r="AA44" s="1"/>
  <c r="AN44" s="1"/>
  <c r="Q44"/>
  <c r="Y44" s="1"/>
  <c r="M44"/>
  <c r="U44" s="1"/>
  <c r="W44"/>
  <c r="P44"/>
  <c r="N44"/>
  <c r="V44" s="1"/>
  <c r="W46"/>
  <c r="P46"/>
  <c r="N46"/>
  <c r="V46" s="1"/>
  <c r="S46"/>
  <c r="AA46" s="1"/>
  <c r="AN46" s="1"/>
  <c r="Q46"/>
  <c r="Y46" s="1"/>
  <c r="M46"/>
  <c r="U46" s="1"/>
  <c r="S48"/>
  <c r="AA48" s="1"/>
  <c r="AN48" s="1"/>
  <c r="Q48"/>
  <c r="Y48" s="1"/>
  <c r="M48"/>
  <c r="U48" s="1"/>
  <c r="W48"/>
  <c r="P48"/>
  <c r="N48"/>
  <c r="V48" s="1"/>
  <c r="W50"/>
  <c r="P50"/>
  <c r="N50"/>
  <c r="V50" s="1"/>
  <c r="S50"/>
  <c r="AA50" s="1"/>
  <c r="AN50" s="1"/>
  <c r="Q50"/>
  <c r="Y50" s="1"/>
  <c r="M50"/>
  <c r="U50" s="1"/>
  <c r="S51"/>
  <c r="AA51" s="1"/>
  <c r="AN51" s="1"/>
  <c r="Q51"/>
  <c r="Y51" s="1"/>
  <c r="M51"/>
  <c r="U51" s="1"/>
  <c r="W51"/>
  <c r="P51"/>
  <c r="N51"/>
  <c r="V51" s="1"/>
  <c r="S52"/>
  <c r="AA52" s="1"/>
  <c r="AN52" s="1"/>
  <c r="Q52"/>
  <c r="Y52" s="1"/>
  <c r="M52"/>
  <c r="U52" s="1"/>
  <c r="W52"/>
  <c r="P52"/>
  <c r="N52"/>
  <c r="V52" s="1"/>
  <c r="W53"/>
  <c r="P53"/>
  <c r="N53"/>
  <c r="V53" s="1"/>
  <c r="S53"/>
  <c r="AA53" s="1"/>
  <c r="AN53" s="1"/>
  <c r="Q53"/>
  <c r="Y53" s="1"/>
  <c r="M53"/>
  <c r="U53" s="1"/>
  <c r="W55"/>
  <c r="P55"/>
  <c r="N55"/>
  <c r="V55" s="1"/>
  <c r="S55"/>
  <c r="AA55" s="1"/>
  <c r="AN55" s="1"/>
  <c r="Q55"/>
  <c r="Y55" s="1"/>
  <c r="M55"/>
  <c r="U55" s="1"/>
  <c r="W57"/>
  <c r="P57"/>
  <c r="N57"/>
  <c r="V57" s="1"/>
  <c r="S57"/>
  <c r="AA57" s="1"/>
  <c r="AN57" s="1"/>
  <c r="Q57"/>
  <c r="Y57" s="1"/>
  <c r="M57"/>
  <c r="U57" s="1"/>
  <c r="S60"/>
  <c r="AA60" s="1"/>
  <c r="AN60" s="1"/>
  <c r="Q60"/>
  <c r="Y60" s="1"/>
  <c r="M60"/>
  <c r="U60" s="1"/>
  <c r="W60"/>
  <c r="P60"/>
  <c r="N60"/>
  <c r="V60" s="1"/>
  <c r="W61"/>
  <c r="P61"/>
  <c r="N61"/>
  <c r="V61" s="1"/>
  <c r="S61"/>
  <c r="AA61" s="1"/>
  <c r="AN61" s="1"/>
  <c r="Q61"/>
  <c r="Y61" s="1"/>
  <c r="M61"/>
  <c r="U61" s="1"/>
  <c r="S69"/>
  <c r="AA69" s="1"/>
  <c r="AN69" s="1"/>
  <c r="Q69"/>
  <c r="Y69" s="1"/>
  <c r="M69"/>
  <c r="U69" s="1"/>
  <c r="W69"/>
  <c r="P69"/>
  <c r="N69"/>
  <c r="V69" s="1"/>
  <c r="S70"/>
  <c r="AA70" s="1"/>
  <c r="AN70" s="1"/>
  <c r="Q70"/>
  <c r="Y70" s="1"/>
  <c r="M70"/>
  <c r="U70" s="1"/>
  <c r="W70"/>
  <c r="P70"/>
  <c r="N70"/>
  <c r="V70" s="1"/>
  <c r="S73"/>
  <c r="AA73" s="1"/>
  <c r="AN73" s="1"/>
  <c r="Q73"/>
  <c r="Y73" s="1"/>
  <c r="M73"/>
  <c r="U73" s="1"/>
  <c r="W73"/>
  <c r="P73"/>
  <c r="N73"/>
  <c r="V73" s="1"/>
  <c r="S74"/>
  <c r="AA74" s="1"/>
  <c r="AN74" s="1"/>
  <c r="Q74"/>
  <c r="Y74" s="1"/>
  <c r="M74"/>
  <c r="U74" s="1"/>
  <c r="W74"/>
  <c r="P74"/>
  <c r="N74"/>
  <c r="V74" s="1"/>
  <c r="S77"/>
  <c r="AA77" s="1"/>
  <c r="AN77" s="1"/>
  <c r="Q77"/>
  <c r="Y77" s="1"/>
  <c r="M77"/>
  <c r="U77" s="1"/>
  <c r="W77"/>
  <c r="P77"/>
  <c r="N77"/>
  <c r="V77" s="1"/>
  <c r="S78"/>
  <c r="AA78" s="1"/>
  <c r="AN78" s="1"/>
  <c r="Q78"/>
  <c r="Y78" s="1"/>
  <c r="M78"/>
  <c r="U78" s="1"/>
  <c r="W78"/>
  <c r="P78"/>
  <c r="N78"/>
  <c r="V78" s="1"/>
  <c r="S80"/>
  <c r="AA80" s="1"/>
  <c r="AN80" s="1"/>
  <c r="Q80"/>
  <c r="Y80" s="1"/>
  <c r="M80"/>
  <c r="U80" s="1"/>
  <c r="W80"/>
  <c r="P80"/>
  <c r="N80"/>
  <c r="V80" s="1"/>
  <c r="S81"/>
  <c r="AA81" s="1"/>
  <c r="AN81" s="1"/>
  <c r="Q81"/>
  <c r="Y81" s="1"/>
  <c r="M81"/>
  <c r="U81" s="1"/>
  <c r="W81"/>
  <c r="P81"/>
  <c r="N81"/>
  <c r="V81" s="1"/>
  <c r="S84"/>
  <c r="AA84" s="1"/>
  <c r="AN84" s="1"/>
  <c r="Q84"/>
  <c r="Y84" s="1"/>
  <c r="M84"/>
  <c r="U84" s="1"/>
  <c r="W84"/>
  <c r="P84"/>
  <c r="N84"/>
  <c r="V84" s="1"/>
  <c r="S85"/>
  <c r="AA85" s="1"/>
  <c r="AN85" s="1"/>
  <c r="Q85"/>
  <c r="Y85" s="1"/>
  <c r="M85"/>
  <c r="U85" s="1"/>
  <c r="W85"/>
  <c r="P85"/>
  <c r="N85"/>
  <c r="V85" s="1"/>
  <c r="S88"/>
  <c r="AA88" s="1"/>
  <c r="AN88" s="1"/>
  <c r="Q88"/>
  <c r="Y88" s="1"/>
  <c r="M88"/>
  <c r="U88" s="1"/>
  <c r="W88"/>
  <c r="P88"/>
  <c r="N88"/>
  <c r="V88" s="1"/>
  <c r="X117"/>
  <c r="R117"/>
  <c r="Z117" s="1"/>
  <c r="X119"/>
  <c r="R119"/>
  <c r="Z119" s="1"/>
  <c r="X123"/>
  <c r="R123"/>
  <c r="Z123" s="1"/>
  <c r="W149"/>
  <c r="P149"/>
  <c r="N149"/>
  <c r="V149" s="1"/>
  <c r="S149"/>
  <c r="AA149" s="1"/>
  <c r="AN149" s="1"/>
  <c r="Q149"/>
  <c r="Y149" s="1"/>
  <c r="M149"/>
  <c r="U149" s="1"/>
  <c r="W151"/>
  <c r="P151"/>
  <c r="N151"/>
  <c r="V151" s="1"/>
  <c r="S151"/>
  <c r="AA151" s="1"/>
  <c r="AN151" s="1"/>
  <c r="Q151"/>
  <c r="Y151" s="1"/>
  <c r="M151"/>
  <c r="U151" s="1"/>
  <c r="W153"/>
  <c r="P153"/>
  <c r="N153"/>
  <c r="V153" s="1"/>
  <c r="S153"/>
  <c r="AA153" s="1"/>
  <c r="AN153" s="1"/>
  <c r="Q153"/>
  <c r="Y153" s="1"/>
  <c r="M153"/>
  <c r="U153" s="1"/>
  <c r="W155"/>
  <c r="P155"/>
  <c r="N155"/>
  <c r="V155" s="1"/>
  <c r="S155"/>
  <c r="AA155" s="1"/>
  <c r="AN155" s="1"/>
  <c r="Q155"/>
  <c r="Y155" s="1"/>
  <c r="M155"/>
  <c r="U155" s="1"/>
  <c r="X184"/>
  <c r="R184"/>
  <c r="Z184" s="1"/>
  <c r="O105"/>
  <c r="O328" s="1"/>
  <c r="O339" s="1"/>
  <c r="O106"/>
  <c r="O107"/>
  <c r="O108"/>
  <c r="O109"/>
  <c r="O110"/>
  <c r="O111"/>
  <c r="O112"/>
  <c r="O113"/>
  <c r="O114"/>
  <c r="O115"/>
  <c r="O116"/>
  <c r="O118"/>
  <c r="O120"/>
  <c r="O122"/>
  <c r="O124"/>
  <c r="O126"/>
  <c r="O128"/>
  <c r="O130"/>
  <c r="O132"/>
  <c r="O134"/>
  <c r="O136"/>
  <c r="O138"/>
  <c r="O140"/>
  <c r="O142"/>
  <c r="O144"/>
  <c r="O146"/>
  <c r="O147"/>
  <c r="O148"/>
  <c r="S117"/>
  <c r="AA117" s="1"/>
  <c r="AN117" s="1"/>
  <c r="Q117"/>
  <c r="Y117" s="1"/>
  <c r="M117"/>
  <c r="U117" s="1"/>
  <c r="S119"/>
  <c r="AA119" s="1"/>
  <c r="AN119" s="1"/>
  <c r="Q119"/>
  <c r="Y119" s="1"/>
  <c r="M119"/>
  <c r="U119" s="1"/>
  <c r="S121"/>
  <c r="AA121" s="1"/>
  <c r="AN121" s="1"/>
  <c r="Q121"/>
  <c r="Y121" s="1"/>
  <c r="M121"/>
  <c r="U121" s="1"/>
  <c r="S123"/>
  <c r="AA123" s="1"/>
  <c r="AN123" s="1"/>
  <c r="Q123"/>
  <c r="Y123" s="1"/>
  <c r="M123"/>
  <c r="U123" s="1"/>
  <c r="S125"/>
  <c r="AA125" s="1"/>
  <c r="AN125" s="1"/>
  <c r="Q125"/>
  <c r="Y125" s="1"/>
  <c r="M125"/>
  <c r="U125" s="1"/>
  <c r="S127"/>
  <c r="AA127" s="1"/>
  <c r="AN127" s="1"/>
  <c r="Q127"/>
  <c r="Y127" s="1"/>
  <c r="M127"/>
  <c r="U127" s="1"/>
  <c r="S129"/>
  <c r="AA129" s="1"/>
  <c r="AN129" s="1"/>
  <c r="Q129"/>
  <c r="Y129" s="1"/>
  <c r="M129"/>
  <c r="U129" s="1"/>
  <c r="S131"/>
  <c r="AA131" s="1"/>
  <c r="AN131" s="1"/>
  <c r="Q131"/>
  <c r="Y131" s="1"/>
  <c r="M131"/>
  <c r="U131" s="1"/>
  <c r="S133"/>
  <c r="AA133" s="1"/>
  <c r="AN133" s="1"/>
  <c r="Q133"/>
  <c r="Y133" s="1"/>
  <c r="M133"/>
  <c r="U133" s="1"/>
  <c r="S135"/>
  <c r="AA135" s="1"/>
  <c r="AN135" s="1"/>
  <c r="Q135"/>
  <c r="Y135" s="1"/>
  <c r="M135"/>
  <c r="U135" s="1"/>
  <c r="S137"/>
  <c r="AA137" s="1"/>
  <c r="AN137" s="1"/>
  <c r="Q137"/>
  <c r="Y137" s="1"/>
  <c r="M137"/>
  <c r="U137" s="1"/>
  <c r="S139"/>
  <c r="AA139" s="1"/>
  <c r="AN139" s="1"/>
  <c r="Q139"/>
  <c r="Y139" s="1"/>
  <c r="M139"/>
  <c r="U139" s="1"/>
  <c r="S141"/>
  <c r="AA141" s="1"/>
  <c r="AN141" s="1"/>
  <c r="Q141"/>
  <c r="Y141" s="1"/>
  <c r="M141"/>
  <c r="U141" s="1"/>
  <c r="S143"/>
  <c r="AA143" s="1"/>
  <c r="AN143" s="1"/>
  <c r="Q143"/>
  <c r="Y143" s="1"/>
  <c r="M143"/>
  <c r="U143" s="1"/>
  <c r="S145"/>
  <c r="AA145" s="1"/>
  <c r="AN145" s="1"/>
  <c r="Q145"/>
  <c r="Y145" s="1"/>
  <c r="M145"/>
  <c r="U145" s="1"/>
  <c r="W150"/>
  <c r="P150"/>
  <c r="N150"/>
  <c r="V150" s="1"/>
  <c r="S150"/>
  <c r="AA150" s="1"/>
  <c r="AN150" s="1"/>
  <c r="Q150"/>
  <c r="Y150" s="1"/>
  <c r="M150"/>
  <c r="U150" s="1"/>
  <c r="W152"/>
  <c r="P152"/>
  <c r="N152"/>
  <c r="V152" s="1"/>
  <c r="S152"/>
  <c r="AA152" s="1"/>
  <c r="AN152" s="1"/>
  <c r="Q152"/>
  <c r="Y152" s="1"/>
  <c r="M152"/>
  <c r="U152" s="1"/>
  <c r="W154"/>
  <c r="P154"/>
  <c r="N154"/>
  <c r="V154" s="1"/>
  <c r="S154"/>
  <c r="AA154" s="1"/>
  <c r="AN154" s="1"/>
  <c r="Q154"/>
  <c r="Y154" s="1"/>
  <c r="M154"/>
  <c r="U154" s="1"/>
  <c r="W156"/>
  <c r="P156"/>
  <c r="N156"/>
  <c r="V156" s="1"/>
  <c r="S156"/>
  <c r="AA156" s="1"/>
  <c r="AN156" s="1"/>
  <c r="Q156"/>
  <c r="Y156" s="1"/>
  <c r="M156"/>
  <c r="U156" s="1"/>
  <c r="X159"/>
  <c r="R159"/>
  <c r="Z159" s="1"/>
  <c r="X161"/>
  <c r="R161"/>
  <c r="Z161" s="1"/>
  <c r="X163"/>
  <c r="R163"/>
  <c r="Z163" s="1"/>
  <c r="X165"/>
  <c r="R165"/>
  <c r="Z165" s="1"/>
  <c r="X167"/>
  <c r="R167"/>
  <c r="Z167" s="1"/>
  <c r="X169"/>
  <c r="R169"/>
  <c r="Z169" s="1"/>
  <c r="X171"/>
  <c r="R171"/>
  <c r="Z171" s="1"/>
  <c r="X173"/>
  <c r="R173"/>
  <c r="Z173" s="1"/>
  <c r="X175"/>
  <c r="R175"/>
  <c r="Z175" s="1"/>
  <c r="X177"/>
  <c r="R177"/>
  <c r="Z177" s="1"/>
  <c r="X179"/>
  <c r="R179"/>
  <c r="Z179" s="1"/>
  <c r="X181"/>
  <c r="R181"/>
  <c r="Z181" s="1"/>
  <c r="X183"/>
  <c r="R183"/>
  <c r="Z183" s="1"/>
  <c r="X185"/>
  <c r="R185"/>
  <c r="Z185" s="1"/>
  <c r="Z10"/>
  <c r="Y11"/>
  <c r="Y13"/>
  <c r="Y15"/>
  <c r="Y17"/>
  <c r="Y21"/>
  <c r="Y23"/>
  <c r="Y25"/>
  <c r="Y27"/>
  <c r="Y28"/>
  <c r="A322"/>
  <c r="A42"/>
  <c r="A43" s="1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N117"/>
  <c r="V117" s="1"/>
  <c r="W117"/>
  <c r="N119"/>
  <c r="V119" s="1"/>
  <c r="W119"/>
  <c r="N121"/>
  <c r="V121" s="1"/>
  <c r="W121"/>
  <c r="N123"/>
  <c r="V123" s="1"/>
  <c r="W123"/>
  <c r="N125"/>
  <c r="V125" s="1"/>
  <c r="W125"/>
  <c r="N127"/>
  <c r="V127" s="1"/>
  <c r="W127"/>
  <c r="N129"/>
  <c r="V129" s="1"/>
  <c r="W129"/>
  <c r="N131"/>
  <c r="V131" s="1"/>
  <c r="W131"/>
  <c r="N133"/>
  <c r="V133" s="1"/>
  <c r="W133"/>
  <c r="N135"/>
  <c r="V135" s="1"/>
  <c r="W135"/>
  <c r="N137"/>
  <c r="V137" s="1"/>
  <c r="W137"/>
  <c r="N139"/>
  <c r="V139" s="1"/>
  <c r="W139"/>
  <c r="N141"/>
  <c r="V141" s="1"/>
  <c r="W141"/>
  <c r="N143"/>
  <c r="V143" s="1"/>
  <c r="W143"/>
  <c r="N145"/>
  <c r="V145" s="1"/>
  <c r="W145"/>
  <c r="S186"/>
  <c r="AA186" s="1"/>
  <c r="AN186" s="1"/>
  <c r="Q186"/>
  <c r="Y186" s="1"/>
  <c r="M186"/>
  <c r="U186" s="1"/>
  <c r="W186"/>
  <c r="P186"/>
  <c r="N186"/>
  <c r="V186" s="1"/>
  <c r="S190"/>
  <c r="AA190" s="1"/>
  <c r="AN190" s="1"/>
  <c r="Q190"/>
  <c r="Y190" s="1"/>
  <c r="M190"/>
  <c r="U190" s="1"/>
  <c r="W190"/>
  <c r="P190"/>
  <c r="N190"/>
  <c r="V190" s="1"/>
  <c r="S192"/>
  <c r="AA192" s="1"/>
  <c r="AN192" s="1"/>
  <c r="Q192"/>
  <c r="Y192" s="1"/>
  <c r="M192"/>
  <c r="U192" s="1"/>
  <c r="W192"/>
  <c r="P192"/>
  <c r="N192"/>
  <c r="V192" s="1"/>
  <c r="S194"/>
  <c r="AA194" s="1"/>
  <c r="AN194" s="1"/>
  <c r="Q194"/>
  <c r="Y194" s="1"/>
  <c r="M194"/>
  <c r="U194" s="1"/>
  <c r="W194"/>
  <c r="P194"/>
  <c r="N194"/>
  <c r="V194" s="1"/>
  <c r="S196"/>
  <c r="AA196" s="1"/>
  <c r="AN196" s="1"/>
  <c r="Q196"/>
  <c r="Y196" s="1"/>
  <c r="M196"/>
  <c r="U196" s="1"/>
  <c r="W196"/>
  <c r="P196"/>
  <c r="N196"/>
  <c r="V196" s="1"/>
  <c r="S198"/>
  <c r="AA198" s="1"/>
  <c r="AN198" s="1"/>
  <c r="Q198"/>
  <c r="Y198" s="1"/>
  <c r="M198"/>
  <c r="U198" s="1"/>
  <c r="W198"/>
  <c r="P198"/>
  <c r="N198"/>
  <c r="V198" s="1"/>
  <c r="S200"/>
  <c r="AA200" s="1"/>
  <c r="AN200" s="1"/>
  <c r="Q200"/>
  <c r="Y200" s="1"/>
  <c r="M200"/>
  <c r="U200" s="1"/>
  <c r="W200"/>
  <c r="P200"/>
  <c r="N200"/>
  <c r="V200" s="1"/>
  <c r="S202"/>
  <c r="AA202" s="1"/>
  <c r="AN202" s="1"/>
  <c r="Q202"/>
  <c r="Y202" s="1"/>
  <c r="M202"/>
  <c r="U202" s="1"/>
  <c r="W202"/>
  <c r="P202"/>
  <c r="N202"/>
  <c r="V202" s="1"/>
  <c r="S204"/>
  <c r="AA204" s="1"/>
  <c r="AN204" s="1"/>
  <c r="Q204"/>
  <c r="Y204" s="1"/>
  <c r="M204"/>
  <c r="U204" s="1"/>
  <c r="W204"/>
  <c r="P204"/>
  <c r="N204"/>
  <c r="V204" s="1"/>
  <c r="S206"/>
  <c r="AA206" s="1"/>
  <c r="AN206" s="1"/>
  <c r="Q206"/>
  <c r="Y206" s="1"/>
  <c r="M206"/>
  <c r="U206" s="1"/>
  <c r="W206"/>
  <c r="P206"/>
  <c r="N206"/>
  <c r="V206" s="1"/>
  <c r="S208"/>
  <c r="AA208" s="1"/>
  <c r="AN208" s="1"/>
  <c r="Q208"/>
  <c r="Y208" s="1"/>
  <c r="M208"/>
  <c r="U208" s="1"/>
  <c r="W208"/>
  <c r="P208"/>
  <c r="N208"/>
  <c r="V208" s="1"/>
  <c r="S210"/>
  <c r="AA210" s="1"/>
  <c r="AN210" s="1"/>
  <c r="Q210"/>
  <c r="Y210" s="1"/>
  <c r="M210"/>
  <c r="U210" s="1"/>
  <c r="W210"/>
  <c r="P210"/>
  <c r="N210"/>
  <c r="V210" s="1"/>
  <c r="S212"/>
  <c r="AA212" s="1"/>
  <c r="AN212" s="1"/>
  <c r="Q212"/>
  <c r="Y212" s="1"/>
  <c r="M212"/>
  <c r="U212" s="1"/>
  <c r="W212"/>
  <c r="P212"/>
  <c r="N212"/>
  <c r="V212" s="1"/>
  <c r="W214"/>
  <c r="S214"/>
  <c r="AA214" s="1"/>
  <c r="AN214" s="1"/>
  <c r="Q214"/>
  <c r="Y214" s="1"/>
  <c r="M214"/>
  <c r="U214" s="1"/>
  <c r="P214"/>
  <c r="N214"/>
  <c r="V214" s="1"/>
  <c r="P157"/>
  <c r="O158"/>
  <c r="O160"/>
  <c r="O162"/>
  <c r="O164"/>
  <c r="O166"/>
  <c r="O168"/>
  <c r="O170"/>
  <c r="O172"/>
  <c r="O174"/>
  <c r="O176"/>
  <c r="O178"/>
  <c r="O180"/>
  <c r="O182"/>
  <c r="S157"/>
  <c r="AA157" s="1"/>
  <c r="AN157" s="1"/>
  <c r="Q157"/>
  <c r="Y157" s="1"/>
  <c r="M157"/>
  <c r="U157" s="1"/>
  <c r="S159"/>
  <c r="AA159" s="1"/>
  <c r="AN159" s="1"/>
  <c r="Q159"/>
  <c r="Y159" s="1"/>
  <c r="M159"/>
  <c r="U159" s="1"/>
  <c r="S161"/>
  <c r="AA161" s="1"/>
  <c r="AN161" s="1"/>
  <c r="Q161"/>
  <c r="Y161" s="1"/>
  <c r="M161"/>
  <c r="U161" s="1"/>
  <c r="S163"/>
  <c r="AA163" s="1"/>
  <c r="AN163" s="1"/>
  <c r="Q163"/>
  <c r="Y163" s="1"/>
  <c r="M163"/>
  <c r="U163" s="1"/>
  <c r="S165"/>
  <c r="AA165" s="1"/>
  <c r="AN165" s="1"/>
  <c r="Q165"/>
  <c r="Y165" s="1"/>
  <c r="M165"/>
  <c r="U165" s="1"/>
  <c r="S167"/>
  <c r="AA167" s="1"/>
  <c r="AN167" s="1"/>
  <c r="Q167"/>
  <c r="Y167" s="1"/>
  <c r="M167"/>
  <c r="U167" s="1"/>
  <c r="S169"/>
  <c r="AA169" s="1"/>
  <c r="AN169" s="1"/>
  <c r="Q169"/>
  <c r="Y169" s="1"/>
  <c r="M169"/>
  <c r="U169" s="1"/>
  <c r="S171"/>
  <c r="AA171" s="1"/>
  <c r="AN171" s="1"/>
  <c r="Q171"/>
  <c r="Y171" s="1"/>
  <c r="M171"/>
  <c r="U171" s="1"/>
  <c r="S173"/>
  <c r="AA173" s="1"/>
  <c r="AN173" s="1"/>
  <c r="Q173"/>
  <c r="Y173" s="1"/>
  <c r="M173"/>
  <c r="U173" s="1"/>
  <c r="S175"/>
  <c r="AA175" s="1"/>
  <c r="AN175" s="1"/>
  <c r="Q175"/>
  <c r="Y175" s="1"/>
  <c r="M175"/>
  <c r="U175" s="1"/>
  <c r="S177"/>
  <c r="AA177" s="1"/>
  <c r="AN177" s="1"/>
  <c r="Q177"/>
  <c r="Y177" s="1"/>
  <c r="M177"/>
  <c r="U177" s="1"/>
  <c r="S179"/>
  <c r="AA179" s="1"/>
  <c r="AN179" s="1"/>
  <c r="Q179"/>
  <c r="Y179" s="1"/>
  <c r="M179"/>
  <c r="U179" s="1"/>
  <c r="S181"/>
  <c r="AA181" s="1"/>
  <c r="AN181" s="1"/>
  <c r="Q181"/>
  <c r="Y181" s="1"/>
  <c r="M181"/>
  <c r="U181" s="1"/>
  <c r="S183"/>
  <c r="AA183" s="1"/>
  <c r="AN183" s="1"/>
  <c r="Q183"/>
  <c r="Y183" s="1"/>
  <c r="M183"/>
  <c r="U183" s="1"/>
  <c r="S184"/>
  <c r="AA184" s="1"/>
  <c r="AN184" s="1"/>
  <c r="Q184"/>
  <c r="Y184" s="1"/>
  <c r="M184"/>
  <c r="U184" s="1"/>
  <c r="S185"/>
  <c r="AA185" s="1"/>
  <c r="AN185" s="1"/>
  <c r="Q185"/>
  <c r="Y185" s="1"/>
  <c r="M185"/>
  <c r="U185" s="1"/>
  <c r="S187"/>
  <c r="AA187" s="1"/>
  <c r="AN187" s="1"/>
  <c r="Q187"/>
  <c r="Y187" s="1"/>
  <c r="M187"/>
  <c r="U187" s="1"/>
  <c r="W187"/>
  <c r="P187"/>
  <c r="N187"/>
  <c r="V187" s="1"/>
  <c r="S188"/>
  <c r="AA188" s="1"/>
  <c r="AN188" s="1"/>
  <c r="Q188"/>
  <c r="Y188" s="1"/>
  <c r="M188"/>
  <c r="U188" s="1"/>
  <c r="W188"/>
  <c r="P188"/>
  <c r="N188"/>
  <c r="V188" s="1"/>
  <c r="S189"/>
  <c r="AA189" s="1"/>
  <c r="AN189" s="1"/>
  <c r="Q189"/>
  <c r="Y189" s="1"/>
  <c r="M189"/>
  <c r="U189" s="1"/>
  <c r="W189"/>
  <c r="P189"/>
  <c r="N189"/>
  <c r="V189" s="1"/>
  <c r="S191"/>
  <c r="AA191" s="1"/>
  <c r="AN191" s="1"/>
  <c r="Q191"/>
  <c r="Y191" s="1"/>
  <c r="M191"/>
  <c r="U191" s="1"/>
  <c r="W191"/>
  <c r="P191"/>
  <c r="N191"/>
  <c r="V191" s="1"/>
  <c r="S193"/>
  <c r="AA193" s="1"/>
  <c r="AN193" s="1"/>
  <c r="Q193"/>
  <c r="Y193" s="1"/>
  <c r="M193"/>
  <c r="U193" s="1"/>
  <c r="W193"/>
  <c r="P193"/>
  <c r="N193"/>
  <c r="V193" s="1"/>
  <c r="S195"/>
  <c r="AA195" s="1"/>
  <c r="AN195" s="1"/>
  <c r="Q195"/>
  <c r="Y195" s="1"/>
  <c r="M195"/>
  <c r="U195" s="1"/>
  <c r="W195"/>
  <c r="P195"/>
  <c r="N195"/>
  <c r="V195" s="1"/>
  <c r="S197"/>
  <c r="AA197" s="1"/>
  <c r="AN197" s="1"/>
  <c r="Q197"/>
  <c r="Y197" s="1"/>
  <c r="M197"/>
  <c r="U197" s="1"/>
  <c r="W197"/>
  <c r="P197"/>
  <c r="N197"/>
  <c r="V197" s="1"/>
  <c r="S199"/>
  <c r="AA199" s="1"/>
  <c r="AN199" s="1"/>
  <c r="Q199"/>
  <c r="Y199" s="1"/>
  <c r="M199"/>
  <c r="U199" s="1"/>
  <c r="W199"/>
  <c r="P199"/>
  <c r="N199"/>
  <c r="V199" s="1"/>
  <c r="S201"/>
  <c r="AA201" s="1"/>
  <c r="AN201" s="1"/>
  <c r="Q201"/>
  <c r="Y201" s="1"/>
  <c r="M201"/>
  <c r="U201" s="1"/>
  <c r="W201"/>
  <c r="P201"/>
  <c r="N201"/>
  <c r="V201" s="1"/>
  <c r="S203"/>
  <c r="AA203" s="1"/>
  <c r="AN203" s="1"/>
  <c r="Q203"/>
  <c r="Y203" s="1"/>
  <c r="M203"/>
  <c r="U203" s="1"/>
  <c r="W203"/>
  <c r="P203"/>
  <c r="N203"/>
  <c r="V203" s="1"/>
  <c r="S205"/>
  <c r="AA205" s="1"/>
  <c r="AN205" s="1"/>
  <c r="Q205"/>
  <c r="Y205" s="1"/>
  <c r="M205"/>
  <c r="U205" s="1"/>
  <c r="W205"/>
  <c r="P205"/>
  <c r="N205"/>
  <c r="V205" s="1"/>
  <c r="S207"/>
  <c r="AA207" s="1"/>
  <c r="AN207" s="1"/>
  <c r="Q207"/>
  <c r="Y207" s="1"/>
  <c r="M207"/>
  <c r="U207" s="1"/>
  <c r="W207"/>
  <c r="P207"/>
  <c r="N207"/>
  <c r="V207" s="1"/>
  <c r="S209"/>
  <c r="AA209" s="1"/>
  <c r="AN209" s="1"/>
  <c r="Q209"/>
  <c r="Y209" s="1"/>
  <c r="M209"/>
  <c r="U209" s="1"/>
  <c r="W209"/>
  <c r="P209"/>
  <c r="N209"/>
  <c r="V209" s="1"/>
  <c r="S211"/>
  <c r="AA211" s="1"/>
  <c r="AN211" s="1"/>
  <c r="Q211"/>
  <c r="Y211" s="1"/>
  <c r="M211"/>
  <c r="U211" s="1"/>
  <c r="W211"/>
  <c r="P211"/>
  <c r="N211"/>
  <c r="V211" s="1"/>
  <c r="S213"/>
  <c r="AA213" s="1"/>
  <c r="AN213" s="1"/>
  <c r="Q213"/>
  <c r="Y213" s="1"/>
  <c r="M213"/>
  <c r="U213" s="1"/>
  <c r="W213"/>
  <c r="P213"/>
  <c r="N213"/>
  <c r="V213" s="1"/>
  <c r="W215"/>
  <c r="P215"/>
  <c r="N215"/>
  <c r="V215" s="1"/>
  <c r="Q215"/>
  <c r="Y215" s="1"/>
  <c r="M215"/>
  <c r="U215" s="1"/>
  <c r="S215"/>
  <c r="AA215" s="1"/>
  <c r="AN215" s="1"/>
  <c r="X216"/>
  <c r="R216"/>
  <c r="Z216" s="1"/>
  <c r="X217"/>
  <c r="R217"/>
  <c r="Z217" s="1"/>
  <c r="X218"/>
  <c r="R218"/>
  <c r="Z218" s="1"/>
  <c r="X219"/>
  <c r="R219"/>
  <c r="Z219" s="1"/>
  <c r="X220"/>
  <c r="R220"/>
  <c r="Z220" s="1"/>
  <c r="X221"/>
  <c r="R221"/>
  <c r="Z221" s="1"/>
  <c r="X222"/>
  <c r="R222"/>
  <c r="Z222" s="1"/>
  <c r="X223"/>
  <c r="R223"/>
  <c r="Z223" s="1"/>
  <c r="X224"/>
  <c r="R224"/>
  <c r="Z224" s="1"/>
  <c r="X225"/>
  <c r="R225"/>
  <c r="Z225" s="1"/>
  <c r="X226"/>
  <c r="R226"/>
  <c r="Z226" s="1"/>
  <c r="X227"/>
  <c r="R227"/>
  <c r="Z227" s="1"/>
  <c r="X228"/>
  <c r="R228"/>
  <c r="Z228" s="1"/>
  <c r="X229"/>
  <c r="R229"/>
  <c r="Z229" s="1"/>
  <c r="X230"/>
  <c r="R230"/>
  <c r="Z230" s="1"/>
  <c r="X231"/>
  <c r="R231"/>
  <c r="Z231" s="1"/>
  <c r="X232"/>
  <c r="R232"/>
  <c r="Z232" s="1"/>
  <c r="X233"/>
  <c r="R233"/>
  <c r="Z233" s="1"/>
  <c r="X234"/>
  <c r="R234"/>
  <c r="Z234" s="1"/>
  <c r="X235"/>
  <c r="R235"/>
  <c r="Z235" s="1"/>
  <c r="X236"/>
  <c r="R236"/>
  <c r="Z236" s="1"/>
  <c r="X237"/>
  <c r="R237"/>
  <c r="Z237" s="1"/>
  <c r="X238"/>
  <c r="R238"/>
  <c r="Z238" s="1"/>
  <c r="N157"/>
  <c r="V157" s="1"/>
  <c r="W157"/>
  <c r="N159"/>
  <c r="V159" s="1"/>
  <c r="W159"/>
  <c r="N161"/>
  <c r="V161" s="1"/>
  <c r="W161"/>
  <c r="N163"/>
  <c r="V163" s="1"/>
  <c r="W163"/>
  <c r="N165"/>
  <c r="V165" s="1"/>
  <c r="W165"/>
  <c r="N167"/>
  <c r="V167" s="1"/>
  <c r="W167"/>
  <c r="N169"/>
  <c r="V169" s="1"/>
  <c r="W169"/>
  <c r="N171"/>
  <c r="V171" s="1"/>
  <c r="W171"/>
  <c r="N173"/>
  <c r="V173" s="1"/>
  <c r="W173"/>
  <c r="N175"/>
  <c r="V175" s="1"/>
  <c r="W175"/>
  <c r="N177"/>
  <c r="V177" s="1"/>
  <c r="W177"/>
  <c r="N179"/>
  <c r="V179" s="1"/>
  <c r="W179"/>
  <c r="N181"/>
  <c r="V181" s="1"/>
  <c r="W181"/>
  <c r="N183"/>
  <c r="V183" s="1"/>
  <c r="W183"/>
  <c r="N184"/>
  <c r="V184" s="1"/>
  <c r="W184"/>
  <c r="N185"/>
  <c r="V185" s="1"/>
  <c r="W185"/>
  <c r="W257"/>
  <c r="P257"/>
  <c r="N257"/>
  <c r="V257" s="1"/>
  <c r="Q257"/>
  <c r="Y257" s="1"/>
  <c r="M257"/>
  <c r="U257" s="1"/>
  <c r="S257"/>
  <c r="AA257" s="1"/>
  <c r="AN257" s="1"/>
  <c r="S216"/>
  <c r="AA216" s="1"/>
  <c r="AN216" s="1"/>
  <c r="Q216"/>
  <c r="Y216" s="1"/>
  <c r="M216"/>
  <c r="U216" s="1"/>
  <c r="S217"/>
  <c r="AA217" s="1"/>
  <c r="AN217" s="1"/>
  <c r="Q217"/>
  <c r="Y217" s="1"/>
  <c r="M217"/>
  <c r="U217" s="1"/>
  <c r="S218"/>
  <c r="AA218" s="1"/>
  <c r="AN218" s="1"/>
  <c r="Q218"/>
  <c r="Y218" s="1"/>
  <c r="M218"/>
  <c r="U218" s="1"/>
  <c r="S219"/>
  <c r="AA219" s="1"/>
  <c r="AN219" s="1"/>
  <c r="Q219"/>
  <c r="Y219" s="1"/>
  <c r="M219"/>
  <c r="U219" s="1"/>
  <c r="S220"/>
  <c r="AA220" s="1"/>
  <c r="AN220" s="1"/>
  <c r="Q220"/>
  <c r="Y220" s="1"/>
  <c r="M220"/>
  <c r="U220" s="1"/>
  <c r="S221"/>
  <c r="AA221" s="1"/>
  <c r="AN221" s="1"/>
  <c r="Q221"/>
  <c r="Y221" s="1"/>
  <c r="M221"/>
  <c r="U221" s="1"/>
  <c r="S222"/>
  <c r="AA222" s="1"/>
  <c r="AN222" s="1"/>
  <c r="Q222"/>
  <c r="Y222" s="1"/>
  <c r="M222"/>
  <c r="U222" s="1"/>
  <c r="S223"/>
  <c r="AA223" s="1"/>
  <c r="AN223" s="1"/>
  <c r="Q223"/>
  <c r="Y223" s="1"/>
  <c r="M223"/>
  <c r="U223" s="1"/>
  <c r="S224"/>
  <c r="AA224" s="1"/>
  <c r="AN224" s="1"/>
  <c r="Q224"/>
  <c r="Y224" s="1"/>
  <c r="M224"/>
  <c r="U224" s="1"/>
  <c r="S225"/>
  <c r="AA225" s="1"/>
  <c r="AN225" s="1"/>
  <c r="Q225"/>
  <c r="Y225" s="1"/>
  <c r="M225"/>
  <c r="U225" s="1"/>
  <c r="S226"/>
  <c r="AA226" s="1"/>
  <c r="AN226" s="1"/>
  <c r="Q226"/>
  <c r="Y226" s="1"/>
  <c r="M226"/>
  <c r="U226" s="1"/>
  <c r="S227"/>
  <c r="AA227" s="1"/>
  <c r="AN227" s="1"/>
  <c r="Q227"/>
  <c r="Y227" s="1"/>
  <c r="M227"/>
  <c r="U227" s="1"/>
  <c r="S228"/>
  <c r="AA228" s="1"/>
  <c r="AN228" s="1"/>
  <c r="Q228"/>
  <c r="Y228" s="1"/>
  <c r="M228"/>
  <c r="U228" s="1"/>
  <c r="S229"/>
  <c r="AA229" s="1"/>
  <c r="AN229" s="1"/>
  <c r="Q229"/>
  <c r="Y229" s="1"/>
  <c r="M229"/>
  <c r="U229" s="1"/>
  <c r="S230"/>
  <c r="AA230" s="1"/>
  <c r="AN230" s="1"/>
  <c r="Q230"/>
  <c r="Y230" s="1"/>
  <c r="M230"/>
  <c r="U230" s="1"/>
  <c r="S231"/>
  <c r="AA231" s="1"/>
  <c r="AN231" s="1"/>
  <c r="Q231"/>
  <c r="Y231" s="1"/>
  <c r="M231"/>
  <c r="U231" s="1"/>
  <c r="S232"/>
  <c r="AA232" s="1"/>
  <c r="AN232" s="1"/>
  <c r="Q232"/>
  <c r="Y232" s="1"/>
  <c r="M232"/>
  <c r="U232" s="1"/>
  <c r="S233"/>
  <c r="AA233" s="1"/>
  <c r="AN233" s="1"/>
  <c r="Q233"/>
  <c r="Y233" s="1"/>
  <c r="M233"/>
  <c r="U233" s="1"/>
  <c r="S234"/>
  <c r="AA234" s="1"/>
  <c r="AN234" s="1"/>
  <c r="Q234"/>
  <c r="Y234" s="1"/>
  <c r="M234"/>
  <c r="U234" s="1"/>
  <c r="S235"/>
  <c r="AA235" s="1"/>
  <c r="AN235" s="1"/>
  <c r="Q235"/>
  <c r="Y235" s="1"/>
  <c r="M235"/>
  <c r="U235" s="1"/>
  <c r="S236"/>
  <c r="AA236" s="1"/>
  <c r="AN236" s="1"/>
  <c r="Q236"/>
  <c r="Y236" s="1"/>
  <c r="M236"/>
  <c r="U236" s="1"/>
  <c r="S237"/>
  <c r="AA237" s="1"/>
  <c r="AN237" s="1"/>
  <c r="Q237"/>
  <c r="Y237" s="1"/>
  <c r="M237"/>
  <c r="U237" s="1"/>
  <c r="S238"/>
  <c r="AA238" s="1"/>
  <c r="AN238" s="1"/>
  <c r="Q238"/>
  <c r="Y238" s="1"/>
  <c r="M238"/>
  <c r="U238" s="1"/>
  <c r="S239"/>
  <c r="AA239" s="1"/>
  <c r="AN239" s="1"/>
  <c r="Q239"/>
  <c r="Y239" s="1"/>
  <c r="M239"/>
  <c r="U239" s="1"/>
  <c r="W239"/>
  <c r="P239"/>
  <c r="N239"/>
  <c r="V239" s="1"/>
  <c r="S240"/>
  <c r="AA240" s="1"/>
  <c r="AN240" s="1"/>
  <c r="Q240"/>
  <c r="Y240" s="1"/>
  <c r="M240"/>
  <c r="U240" s="1"/>
  <c r="W240"/>
  <c r="P240"/>
  <c r="N240"/>
  <c r="V240" s="1"/>
  <c r="S241"/>
  <c r="AA241" s="1"/>
  <c r="AN241" s="1"/>
  <c r="Q241"/>
  <c r="Y241" s="1"/>
  <c r="M241"/>
  <c r="U241" s="1"/>
  <c r="W241"/>
  <c r="P241"/>
  <c r="N241"/>
  <c r="V241" s="1"/>
  <c r="S242"/>
  <c r="AA242" s="1"/>
  <c r="AN242" s="1"/>
  <c r="Q242"/>
  <c r="Y242" s="1"/>
  <c r="M242"/>
  <c r="U242" s="1"/>
  <c r="W242"/>
  <c r="P242"/>
  <c r="N242"/>
  <c r="V242" s="1"/>
  <c r="S243"/>
  <c r="AA243" s="1"/>
  <c r="AN243" s="1"/>
  <c r="Q243"/>
  <c r="Y243" s="1"/>
  <c r="M243"/>
  <c r="U243" s="1"/>
  <c r="W243"/>
  <c r="P243"/>
  <c r="N243"/>
  <c r="V243" s="1"/>
  <c r="S244"/>
  <c r="AA244" s="1"/>
  <c r="AN244" s="1"/>
  <c r="Q244"/>
  <c r="Y244" s="1"/>
  <c r="M244"/>
  <c r="U244" s="1"/>
  <c r="W244"/>
  <c r="P244"/>
  <c r="N244"/>
  <c r="V244" s="1"/>
  <c r="S245"/>
  <c r="AA245" s="1"/>
  <c r="AN245" s="1"/>
  <c r="Q245"/>
  <c r="Y245" s="1"/>
  <c r="M245"/>
  <c r="U245" s="1"/>
  <c r="W245"/>
  <c r="P245"/>
  <c r="N245"/>
  <c r="V245" s="1"/>
  <c r="S246"/>
  <c r="AA246" s="1"/>
  <c r="AN246" s="1"/>
  <c r="Q246"/>
  <c r="Y246" s="1"/>
  <c r="M246"/>
  <c r="U246" s="1"/>
  <c r="W246"/>
  <c r="P246"/>
  <c r="N246"/>
  <c r="V246" s="1"/>
  <c r="S247"/>
  <c r="AA247" s="1"/>
  <c r="AN247" s="1"/>
  <c r="Q247"/>
  <c r="Y247" s="1"/>
  <c r="M247"/>
  <c r="U247" s="1"/>
  <c r="W247"/>
  <c r="P247"/>
  <c r="N247"/>
  <c r="V247" s="1"/>
  <c r="S248"/>
  <c r="AA248" s="1"/>
  <c r="AN248" s="1"/>
  <c r="Q248"/>
  <c r="Y248" s="1"/>
  <c r="M248"/>
  <c r="U248" s="1"/>
  <c r="W248"/>
  <c r="P248"/>
  <c r="N248"/>
  <c r="V248" s="1"/>
  <c r="S249"/>
  <c r="AA249" s="1"/>
  <c r="AN249" s="1"/>
  <c r="Q249"/>
  <c r="Y249" s="1"/>
  <c r="M249"/>
  <c r="U249" s="1"/>
  <c r="W249"/>
  <c r="P249"/>
  <c r="N249"/>
  <c r="V249" s="1"/>
  <c r="S250"/>
  <c r="AA250" s="1"/>
  <c r="AN250" s="1"/>
  <c r="Q250"/>
  <c r="Y250" s="1"/>
  <c r="M250"/>
  <c r="U250" s="1"/>
  <c r="W250"/>
  <c r="P250"/>
  <c r="N250"/>
  <c r="V250" s="1"/>
  <c r="S251"/>
  <c r="AA251" s="1"/>
  <c r="AN251" s="1"/>
  <c r="Q251"/>
  <c r="Y251" s="1"/>
  <c r="M251"/>
  <c r="U251" s="1"/>
  <c r="W251"/>
  <c r="P251"/>
  <c r="N251"/>
  <c r="V251" s="1"/>
  <c r="S252"/>
  <c r="AA252" s="1"/>
  <c r="AN252" s="1"/>
  <c r="Q252"/>
  <c r="Y252" s="1"/>
  <c r="M252"/>
  <c r="U252" s="1"/>
  <c r="W252"/>
  <c r="P252"/>
  <c r="N252"/>
  <c r="V252" s="1"/>
  <c r="S253"/>
  <c r="AA253" s="1"/>
  <c r="AN253" s="1"/>
  <c r="Q253"/>
  <c r="Y253" s="1"/>
  <c r="M253"/>
  <c r="U253" s="1"/>
  <c r="W253"/>
  <c r="P253"/>
  <c r="N253"/>
  <c r="V253" s="1"/>
  <c r="S254"/>
  <c r="AA254" s="1"/>
  <c r="AN254" s="1"/>
  <c r="Q254"/>
  <c r="Y254" s="1"/>
  <c r="M254"/>
  <c r="U254" s="1"/>
  <c r="W254"/>
  <c r="P254"/>
  <c r="N254"/>
  <c r="V254" s="1"/>
  <c r="W255"/>
  <c r="P255"/>
  <c r="N255"/>
  <c r="V255" s="1"/>
  <c r="Q255"/>
  <c r="Y255" s="1"/>
  <c r="M255"/>
  <c r="U255" s="1"/>
  <c r="S255"/>
  <c r="AA255" s="1"/>
  <c r="AN255" s="1"/>
  <c r="W259"/>
  <c r="P259"/>
  <c r="N259"/>
  <c r="V259" s="1"/>
  <c r="Q259"/>
  <c r="Y259" s="1"/>
  <c r="M259"/>
  <c r="U259" s="1"/>
  <c r="S259"/>
  <c r="AA259" s="1"/>
  <c r="AN259" s="1"/>
  <c r="N216"/>
  <c r="V216" s="1"/>
  <c r="W216"/>
  <c r="N217"/>
  <c r="V217" s="1"/>
  <c r="W217"/>
  <c r="N218"/>
  <c r="V218" s="1"/>
  <c r="W218"/>
  <c r="N219"/>
  <c r="V219" s="1"/>
  <c r="W219"/>
  <c r="N220"/>
  <c r="V220" s="1"/>
  <c r="W220"/>
  <c r="N221"/>
  <c r="V221" s="1"/>
  <c r="W221"/>
  <c r="N222"/>
  <c r="V222" s="1"/>
  <c r="W222"/>
  <c r="N223"/>
  <c r="V223" s="1"/>
  <c r="W223"/>
  <c r="N224"/>
  <c r="V224" s="1"/>
  <c r="W224"/>
  <c r="N225"/>
  <c r="V225" s="1"/>
  <c r="W225"/>
  <c r="N226"/>
  <c r="V226" s="1"/>
  <c r="W226"/>
  <c r="N227"/>
  <c r="V227" s="1"/>
  <c r="W227"/>
  <c r="N228"/>
  <c r="V228" s="1"/>
  <c r="W228"/>
  <c r="N229"/>
  <c r="V229" s="1"/>
  <c r="W229"/>
  <c r="N230"/>
  <c r="V230" s="1"/>
  <c r="W230"/>
  <c r="N231"/>
  <c r="V231" s="1"/>
  <c r="W231"/>
  <c r="N232"/>
  <c r="V232" s="1"/>
  <c r="W232"/>
  <c r="N233"/>
  <c r="V233" s="1"/>
  <c r="W233"/>
  <c r="N234"/>
  <c r="V234" s="1"/>
  <c r="W234"/>
  <c r="N235"/>
  <c r="V235" s="1"/>
  <c r="W235"/>
  <c r="N236"/>
  <c r="V236" s="1"/>
  <c r="W236"/>
  <c r="N237"/>
  <c r="V237" s="1"/>
  <c r="W237"/>
  <c r="N238"/>
  <c r="V238" s="1"/>
  <c r="W238"/>
  <c r="M256"/>
  <c r="U256" s="1"/>
  <c r="Q256"/>
  <c r="Y256" s="1"/>
  <c r="M258"/>
  <c r="U258" s="1"/>
  <c r="Q258"/>
  <c r="Y258" s="1"/>
  <c r="W256"/>
  <c r="P256"/>
  <c r="N256"/>
  <c r="V256" s="1"/>
  <c r="W258"/>
  <c r="P258"/>
  <c r="N258"/>
  <c r="V258" s="1"/>
  <c r="S260"/>
  <c r="AA260" s="1"/>
  <c r="AN260" s="1"/>
  <c r="Q260"/>
  <c r="Y260" s="1"/>
  <c r="M260"/>
  <c r="U260" s="1"/>
  <c r="W260"/>
  <c r="P260"/>
  <c r="N260"/>
  <c r="V260" s="1"/>
  <c r="S261"/>
  <c r="AA261" s="1"/>
  <c r="AN261" s="1"/>
  <c r="Q261"/>
  <c r="Y261" s="1"/>
  <c r="M261"/>
  <c r="U261" s="1"/>
  <c r="W261"/>
  <c r="P261"/>
  <c r="N261"/>
  <c r="V261" s="1"/>
  <c r="S262"/>
  <c r="AA262" s="1"/>
  <c r="AN262" s="1"/>
  <c r="Q262"/>
  <c r="Y262" s="1"/>
  <c r="M262"/>
  <c r="U262" s="1"/>
  <c r="W262"/>
  <c r="P262"/>
  <c r="N262"/>
  <c r="V262" s="1"/>
  <c r="S263"/>
  <c r="AA263" s="1"/>
  <c r="AN263" s="1"/>
  <c r="Q263"/>
  <c r="Y263" s="1"/>
  <c r="M263"/>
  <c r="U263" s="1"/>
  <c r="W263"/>
  <c r="P263"/>
  <c r="N263"/>
  <c r="V263" s="1"/>
  <c r="S264"/>
  <c r="AA264" s="1"/>
  <c r="AN264" s="1"/>
  <c r="Q264"/>
  <c r="Y264" s="1"/>
  <c r="W264"/>
  <c r="M264"/>
  <c r="U264" s="1"/>
  <c r="P264"/>
  <c r="N264"/>
  <c r="V264" s="1"/>
  <c r="X265"/>
  <c r="R265"/>
  <c r="Z265" s="1"/>
  <c r="X266"/>
  <c r="R266"/>
  <c r="Z266" s="1"/>
  <c r="X267"/>
  <c r="R267"/>
  <c r="Z267" s="1"/>
  <c r="X268"/>
  <c r="R268"/>
  <c r="Z268" s="1"/>
  <c r="X269"/>
  <c r="R269"/>
  <c r="Z269" s="1"/>
  <c r="X270"/>
  <c r="R270"/>
  <c r="Z270" s="1"/>
  <c r="X271"/>
  <c r="R271"/>
  <c r="Z271" s="1"/>
  <c r="X272"/>
  <c r="R272"/>
  <c r="Z272" s="1"/>
  <c r="X273"/>
  <c r="R273"/>
  <c r="Z273" s="1"/>
  <c r="X274"/>
  <c r="R274"/>
  <c r="Z274" s="1"/>
  <c r="X275"/>
  <c r="R275"/>
  <c r="Z275" s="1"/>
  <c r="X276"/>
  <c r="R276"/>
  <c r="Z276" s="1"/>
  <c r="X277"/>
  <c r="R277"/>
  <c r="Z277" s="1"/>
  <c r="X278"/>
  <c r="R278"/>
  <c r="Z278" s="1"/>
  <c r="X279"/>
  <c r="R279"/>
  <c r="Z279" s="1"/>
  <c r="X280"/>
  <c r="R280"/>
  <c r="Z280" s="1"/>
  <c r="X281"/>
  <c r="R281"/>
  <c r="Z281" s="1"/>
  <c r="X282"/>
  <c r="R282"/>
  <c r="Z282" s="1"/>
  <c r="X283"/>
  <c r="R283"/>
  <c r="Z283" s="1"/>
  <c r="X284"/>
  <c r="R284"/>
  <c r="Z284" s="1"/>
  <c r="X285"/>
  <c r="R285"/>
  <c r="Z285" s="1"/>
  <c r="X286"/>
  <c r="R286"/>
  <c r="Z286" s="1"/>
  <c r="X287"/>
  <c r="R287"/>
  <c r="Z287" s="1"/>
  <c r="X288"/>
  <c r="R288"/>
  <c r="Z288" s="1"/>
  <c r="X289"/>
  <c r="R289"/>
  <c r="Z289" s="1"/>
  <c r="X290"/>
  <c r="R290"/>
  <c r="Z290" s="1"/>
  <c r="X291"/>
  <c r="R291"/>
  <c r="Z291" s="1"/>
  <c r="X292"/>
  <c r="R292"/>
  <c r="Z292" s="1"/>
  <c r="X293"/>
  <c r="R293"/>
  <c r="Z293" s="1"/>
  <c r="S256"/>
  <c r="AA256" s="1"/>
  <c r="AN256" s="1"/>
  <c r="S258"/>
  <c r="AA258" s="1"/>
  <c r="AN258" s="1"/>
  <c r="S265"/>
  <c r="AA265" s="1"/>
  <c r="AN265" s="1"/>
  <c r="Q265"/>
  <c r="Y265" s="1"/>
  <c r="M265"/>
  <c r="U265" s="1"/>
  <c r="S266"/>
  <c r="AA266" s="1"/>
  <c r="AN266" s="1"/>
  <c r="Q266"/>
  <c r="Y266" s="1"/>
  <c r="M266"/>
  <c r="U266" s="1"/>
  <c r="S267"/>
  <c r="AA267" s="1"/>
  <c r="AN267" s="1"/>
  <c r="Q267"/>
  <c r="Y267" s="1"/>
  <c r="M267"/>
  <c r="U267" s="1"/>
  <c r="S268"/>
  <c r="AA268" s="1"/>
  <c r="AN268" s="1"/>
  <c r="Q268"/>
  <c r="Y268" s="1"/>
  <c r="M268"/>
  <c r="U268" s="1"/>
  <c r="S269"/>
  <c r="AA269" s="1"/>
  <c r="AN269" s="1"/>
  <c r="Q269"/>
  <c r="Y269" s="1"/>
  <c r="M269"/>
  <c r="U269" s="1"/>
  <c r="S270"/>
  <c r="AA270" s="1"/>
  <c r="AN270" s="1"/>
  <c r="Q270"/>
  <c r="Y270" s="1"/>
  <c r="M270"/>
  <c r="U270" s="1"/>
  <c r="S271"/>
  <c r="AA271" s="1"/>
  <c r="AN271" s="1"/>
  <c r="Q271"/>
  <c r="Y271" s="1"/>
  <c r="M271"/>
  <c r="U271" s="1"/>
  <c r="S272"/>
  <c r="AA272" s="1"/>
  <c r="AN272" s="1"/>
  <c r="Q272"/>
  <c r="Y272" s="1"/>
  <c r="M272"/>
  <c r="U272" s="1"/>
  <c r="S273"/>
  <c r="AA273" s="1"/>
  <c r="AN273" s="1"/>
  <c r="Q273"/>
  <c r="Y273" s="1"/>
  <c r="M273"/>
  <c r="U273" s="1"/>
  <c r="S274"/>
  <c r="AA274" s="1"/>
  <c r="AN274" s="1"/>
  <c r="Q274"/>
  <c r="Y274" s="1"/>
  <c r="M274"/>
  <c r="U274" s="1"/>
  <c r="S275"/>
  <c r="AA275" s="1"/>
  <c r="AN275" s="1"/>
  <c r="Q275"/>
  <c r="Y275" s="1"/>
  <c r="M275"/>
  <c r="U275" s="1"/>
  <c r="S276"/>
  <c r="AA276" s="1"/>
  <c r="AN276" s="1"/>
  <c r="Q276"/>
  <c r="Y276" s="1"/>
  <c r="M276"/>
  <c r="U276" s="1"/>
  <c r="S277"/>
  <c r="AA277" s="1"/>
  <c r="AN277" s="1"/>
  <c r="Q277"/>
  <c r="Y277" s="1"/>
  <c r="M277"/>
  <c r="U277" s="1"/>
  <c r="S278"/>
  <c r="AA278" s="1"/>
  <c r="AN278" s="1"/>
  <c r="Q278"/>
  <c r="Y278" s="1"/>
  <c r="M278"/>
  <c r="U278" s="1"/>
  <c r="S279"/>
  <c r="AA279" s="1"/>
  <c r="AN279" s="1"/>
  <c r="Q279"/>
  <c r="Y279" s="1"/>
  <c r="M279"/>
  <c r="U279" s="1"/>
  <c r="S280"/>
  <c r="AA280" s="1"/>
  <c r="AN280" s="1"/>
  <c r="Q280"/>
  <c r="Y280" s="1"/>
  <c r="M280"/>
  <c r="U280" s="1"/>
  <c r="S281"/>
  <c r="AA281" s="1"/>
  <c r="AN281" s="1"/>
  <c r="Q281"/>
  <c r="Y281" s="1"/>
  <c r="M281"/>
  <c r="U281" s="1"/>
  <c r="S282"/>
  <c r="AA282" s="1"/>
  <c r="AN282" s="1"/>
  <c r="Q282"/>
  <c r="Y282" s="1"/>
  <c r="M282"/>
  <c r="U282" s="1"/>
  <c r="S283"/>
  <c r="AA283" s="1"/>
  <c r="AN283" s="1"/>
  <c r="Q283"/>
  <c r="Y283" s="1"/>
  <c r="M283"/>
  <c r="U283" s="1"/>
  <c r="S284"/>
  <c r="AA284" s="1"/>
  <c r="AN284" s="1"/>
  <c r="Q284"/>
  <c r="Y284" s="1"/>
  <c r="M284"/>
  <c r="U284" s="1"/>
  <c r="S285"/>
  <c r="AA285" s="1"/>
  <c r="AN285" s="1"/>
  <c r="Q285"/>
  <c r="Y285" s="1"/>
  <c r="M285"/>
  <c r="U285" s="1"/>
  <c r="S286"/>
  <c r="AA286" s="1"/>
  <c r="AN286" s="1"/>
  <c r="Q286"/>
  <c r="Y286" s="1"/>
  <c r="M286"/>
  <c r="U286" s="1"/>
  <c r="S287"/>
  <c r="AA287" s="1"/>
  <c r="AN287" s="1"/>
  <c r="Q287"/>
  <c r="Y287" s="1"/>
  <c r="M287"/>
  <c r="U287" s="1"/>
  <c r="S288"/>
  <c r="AA288" s="1"/>
  <c r="AN288" s="1"/>
  <c r="Q288"/>
  <c r="Y288" s="1"/>
  <c r="M288"/>
  <c r="U288" s="1"/>
  <c r="S289"/>
  <c r="AA289" s="1"/>
  <c r="AN289" s="1"/>
  <c r="Q289"/>
  <c r="Y289" s="1"/>
  <c r="M289"/>
  <c r="U289" s="1"/>
  <c r="S290"/>
  <c r="AA290" s="1"/>
  <c r="AN290" s="1"/>
  <c r="Q290"/>
  <c r="Y290" s="1"/>
  <c r="M290"/>
  <c r="U290" s="1"/>
  <c r="S291"/>
  <c r="AA291" s="1"/>
  <c r="AN291" s="1"/>
  <c r="Q291"/>
  <c r="Y291" s="1"/>
  <c r="M291"/>
  <c r="U291" s="1"/>
  <c r="S292"/>
  <c r="AA292" s="1"/>
  <c r="AN292" s="1"/>
  <c r="Q292"/>
  <c r="Y292" s="1"/>
  <c r="M292"/>
  <c r="U292" s="1"/>
  <c r="S293"/>
  <c r="AA293" s="1"/>
  <c r="AN293" s="1"/>
  <c r="Q293"/>
  <c r="Y293" s="1"/>
  <c r="M293"/>
  <c r="U293" s="1"/>
  <c r="W294"/>
  <c r="P294"/>
  <c r="N294"/>
  <c r="V294" s="1"/>
  <c r="S294"/>
  <c r="AA294" s="1"/>
  <c r="AN294" s="1"/>
  <c r="Q294"/>
  <c r="Y294" s="1"/>
  <c r="M294"/>
  <c r="U294" s="1"/>
  <c r="W295"/>
  <c r="P295"/>
  <c r="N295"/>
  <c r="V295" s="1"/>
  <c r="S295"/>
  <c r="AA295" s="1"/>
  <c r="AN295" s="1"/>
  <c r="Q295"/>
  <c r="Y295" s="1"/>
  <c r="M295"/>
  <c r="U295" s="1"/>
  <c r="W296"/>
  <c r="P296"/>
  <c r="N296"/>
  <c r="V296" s="1"/>
  <c r="S296"/>
  <c r="AA296" s="1"/>
  <c r="AN296" s="1"/>
  <c r="Q296"/>
  <c r="Y296" s="1"/>
  <c r="M296"/>
  <c r="U296" s="1"/>
  <c r="W297"/>
  <c r="P297"/>
  <c r="N297"/>
  <c r="V297" s="1"/>
  <c r="S297"/>
  <c r="AA297" s="1"/>
  <c r="AN297" s="1"/>
  <c r="Q297"/>
  <c r="Y297" s="1"/>
  <c r="M297"/>
  <c r="U297" s="1"/>
  <c r="W298"/>
  <c r="P298"/>
  <c r="N298"/>
  <c r="V298" s="1"/>
  <c r="S298"/>
  <c r="AA298" s="1"/>
  <c r="AN298" s="1"/>
  <c r="Q298"/>
  <c r="Y298" s="1"/>
  <c r="M298"/>
  <c r="U298" s="1"/>
  <c r="W299"/>
  <c r="P299"/>
  <c r="N299"/>
  <c r="V299" s="1"/>
  <c r="S299"/>
  <c r="AA299" s="1"/>
  <c r="AN299" s="1"/>
  <c r="Q299"/>
  <c r="Y299" s="1"/>
  <c r="M299"/>
  <c r="U299" s="1"/>
  <c r="W300"/>
  <c r="P300"/>
  <c r="N300"/>
  <c r="V300" s="1"/>
  <c r="S300"/>
  <c r="AA300" s="1"/>
  <c r="AN300" s="1"/>
  <c r="Q300"/>
  <c r="Y300" s="1"/>
  <c r="M300"/>
  <c r="U300" s="1"/>
  <c r="W301"/>
  <c r="P301"/>
  <c r="N301"/>
  <c r="V301" s="1"/>
  <c r="S301"/>
  <c r="AA301" s="1"/>
  <c r="AN301" s="1"/>
  <c r="Q301"/>
  <c r="Y301" s="1"/>
  <c r="M301"/>
  <c r="U301" s="1"/>
  <c r="W302"/>
  <c r="P302"/>
  <c r="N302"/>
  <c r="V302" s="1"/>
  <c r="S302"/>
  <c r="AA302" s="1"/>
  <c r="AN302" s="1"/>
  <c r="Q302"/>
  <c r="Y302" s="1"/>
  <c r="M302"/>
  <c r="U302" s="1"/>
  <c r="X303"/>
  <c r="R303"/>
  <c r="Z303" s="1"/>
  <c r="X304"/>
  <c r="R304"/>
  <c r="Z304" s="1"/>
  <c r="X305"/>
  <c r="R305"/>
  <c r="Z305" s="1"/>
  <c r="X306"/>
  <c r="R306"/>
  <c r="Z306" s="1"/>
  <c r="X307"/>
  <c r="R307"/>
  <c r="Z307" s="1"/>
  <c r="X308"/>
  <c r="R308"/>
  <c r="Z308" s="1"/>
  <c r="X309"/>
  <c r="R309"/>
  <c r="Z309" s="1"/>
  <c r="X310"/>
  <c r="R310"/>
  <c r="Z310" s="1"/>
  <c r="X311"/>
  <c r="R311"/>
  <c r="Z311" s="1"/>
  <c r="X312"/>
  <c r="R312"/>
  <c r="Z312" s="1"/>
  <c r="N265"/>
  <c r="V265" s="1"/>
  <c r="W265"/>
  <c r="N266"/>
  <c r="V266" s="1"/>
  <c r="W266"/>
  <c r="N267"/>
  <c r="V267" s="1"/>
  <c r="W267"/>
  <c r="N268"/>
  <c r="V268" s="1"/>
  <c r="W268"/>
  <c r="N269"/>
  <c r="V269" s="1"/>
  <c r="W269"/>
  <c r="N270"/>
  <c r="V270" s="1"/>
  <c r="W270"/>
  <c r="N271"/>
  <c r="V271" s="1"/>
  <c r="W271"/>
  <c r="N272"/>
  <c r="V272" s="1"/>
  <c r="W272"/>
  <c r="N273"/>
  <c r="V273" s="1"/>
  <c r="W273"/>
  <c r="N274"/>
  <c r="V274" s="1"/>
  <c r="W274"/>
  <c r="N275"/>
  <c r="V275" s="1"/>
  <c r="W275"/>
  <c r="N276"/>
  <c r="V276" s="1"/>
  <c r="W276"/>
  <c r="N277"/>
  <c r="V277" s="1"/>
  <c r="W277"/>
  <c r="N278"/>
  <c r="V278" s="1"/>
  <c r="W278"/>
  <c r="N279"/>
  <c r="V279" s="1"/>
  <c r="W279"/>
  <c r="N280"/>
  <c r="V280" s="1"/>
  <c r="W280"/>
  <c r="N281"/>
  <c r="V281" s="1"/>
  <c r="W281"/>
  <c r="N282"/>
  <c r="V282" s="1"/>
  <c r="W282"/>
  <c r="N283"/>
  <c r="V283" s="1"/>
  <c r="W283"/>
  <c r="N284"/>
  <c r="V284" s="1"/>
  <c r="W284"/>
  <c r="N285"/>
  <c r="V285" s="1"/>
  <c r="W285"/>
  <c r="N286"/>
  <c r="V286" s="1"/>
  <c r="W286"/>
  <c r="N287"/>
  <c r="V287" s="1"/>
  <c r="W287"/>
  <c r="N288"/>
  <c r="V288" s="1"/>
  <c r="W288"/>
  <c r="N289"/>
  <c r="V289" s="1"/>
  <c r="W289"/>
  <c r="N290"/>
  <c r="V290" s="1"/>
  <c r="W290"/>
  <c r="N291"/>
  <c r="V291" s="1"/>
  <c r="W291"/>
  <c r="N292"/>
  <c r="V292" s="1"/>
  <c r="W292"/>
  <c r="N293"/>
  <c r="V293" s="1"/>
  <c r="W293"/>
  <c r="S303"/>
  <c r="AA303" s="1"/>
  <c r="AN303" s="1"/>
  <c r="Q303"/>
  <c r="Y303" s="1"/>
  <c r="M303"/>
  <c r="U303" s="1"/>
  <c r="S304"/>
  <c r="AA304" s="1"/>
  <c r="AN304" s="1"/>
  <c r="Q304"/>
  <c r="Y304" s="1"/>
  <c r="M304"/>
  <c r="U304" s="1"/>
  <c r="S305"/>
  <c r="AA305" s="1"/>
  <c r="AN305" s="1"/>
  <c r="Q305"/>
  <c r="Y305" s="1"/>
  <c r="M305"/>
  <c r="U305" s="1"/>
  <c r="S306"/>
  <c r="AA306" s="1"/>
  <c r="AN306" s="1"/>
  <c r="Q306"/>
  <c r="Y306" s="1"/>
  <c r="M306"/>
  <c r="U306" s="1"/>
  <c r="S307"/>
  <c r="AA307" s="1"/>
  <c r="AN307" s="1"/>
  <c r="Q307"/>
  <c r="Y307" s="1"/>
  <c r="M307"/>
  <c r="U307" s="1"/>
  <c r="S308"/>
  <c r="AA308" s="1"/>
  <c r="AN308" s="1"/>
  <c r="Q308"/>
  <c r="Y308" s="1"/>
  <c r="M308"/>
  <c r="U308" s="1"/>
  <c r="S309"/>
  <c r="AA309" s="1"/>
  <c r="AN309" s="1"/>
  <c r="Q309"/>
  <c r="Y309" s="1"/>
  <c r="M309"/>
  <c r="U309" s="1"/>
  <c r="S310"/>
  <c r="AA310" s="1"/>
  <c r="AN310" s="1"/>
  <c r="Q310"/>
  <c r="Y310" s="1"/>
  <c r="M310"/>
  <c r="U310" s="1"/>
  <c r="S311"/>
  <c r="AA311" s="1"/>
  <c r="AN311" s="1"/>
  <c r="Q311"/>
  <c r="Y311" s="1"/>
  <c r="M311"/>
  <c r="U311" s="1"/>
  <c r="S312"/>
  <c r="AA312" s="1"/>
  <c r="AN312" s="1"/>
  <c r="Q312"/>
  <c r="Y312" s="1"/>
  <c r="M312"/>
  <c r="U312" s="1"/>
  <c r="W313"/>
  <c r="P313"/>
  <c r="N313"/>
  <c r="V313" s="1"/>
  <c r="S313"/>
  <c r="AA313" s="1"/>
  <c r="AN313" s="1"/>
  <c r="Q313"/>
  <c r="Y313" s="1"/>
  <c r="M313"/>
  <c r="U313" s="1"/>
  <c r="W314"/>
  <c r="P314"/>
  <c r="N314"/>
  <c r="V314" s="1"/>
  <c r="S314"/>
  <c r="AA314" s="1"/>
  <c r="AN314" s="1"/>
  <c r="Q314"/>
  <c r="Y314" s="1"/>
  <c r="M314"/>
  <c r="U314" s="1"/>
  <c r="W315"/>
  <c r="P315"/>
  <c r="N315"/>
  <c r="V315" s="1"/>
  <c r="S315"/>
  <c r="AA315" s="1"/>
  <c r="AN315" s="1"/>
  <c r="Q315"/>
  <c r="Y315" s="1"/>
  <c r="M315"/>
  <c r="U315" s="1"/>
  <c r="W316"/>
  <c r="P316"/>
  <c r="N316"/>
  <c r="V316" s="1"/>
  <c r="S316"/>
  <c r="AA316" s="1"/>
  <c r="AN316" s="1"/>
  <c r="Q316"/>
  <c r="Y316" s="1"/>
  <c r="M316"/>
  <c r="U316" s="1"/>
  <c r="W317"/>
  <c r="P317"/>
  <c r="N317"/>
  <c r="V317" s="1"/>
  <c r="S317"/>
  <c r="AA317" s="1"/>
  <c r="AN317" s="1"/>
  <c r="Q317"/>
  <c r="Y317" s="1"/>
  <c r="M317"/>
  <c r="U317" s="1"/>
  <c r="W318"/>
  <c r="P318"/>
  <c r="N318"/>
  <c r="V318" s="1"/>
  <c r="S318"/>
  <c r="AA318" s="1"/>
  <c r="AN318" s="1"/>
  <c r="Q318"/>
  <c r="Y318" s="1"/>
  <c r="M318"/>
  <c r="U318" s="1"/>
  <c r="N303"/>
  <c r="V303" s="1"/>
  <c r="W303"/>
  <c r="N304"/>
  <c r="V304" s="1"/>
  <c r="W304"/>
  <c r="N305"/>
  <c r="V305" s="1"/>
  <c r="W305"/>
  <c r="N306"/>
  <c r="V306" s="1"/>
  <c r="W306"/>
  <c r="N307"/>
  <c r="V307" s="1"/>
  <c r="W307"/>
  <c r="N308"/>
  <c r="V308" s="1"/>
  <c r="W308"/>
  <c r="N309"/>
  <c r="V309" s="1"/>
  <c r="W309"/>
  <c r="N310"/>
  <c r="V310" s="1"/>
  <c r="W310"/>
  <c r="N311"/>
  <c r="V311" s="1"/>
  <c r="W311"/>
  <c r="N312"/>
  <c r="V312" s="1"/>
  <c r="W312"/>
  <c r="BY208" i="5" l="1"/>
  <c r="BQ64"/>
  <c r="BY206"/>
  <c r="BQ63"/>
  <c r="BY194"/>
  <c r="BQ62"/>
  <c r="P256"/>
  <c r="BY144"/>
  <c r="P252"/>
  <c r="BY141"/>
  <c r="P244"/>
  <c r="BY189"/>
  <c r="P240"/>
  <c r="BY172"/>
  <c r="P228"/>
  <c r="BY138"/>
  <c r="P224"/>
  <c r="BY134"/>
  <c r="P216"/>
  <c r="BY168"/>
  <c r="P207"/>
  <c r="BY128"/>
  <c r="BY193"/>
  <c r="BQ61"/>
  <c r="P250"/>
  <c r="BY139"/>
  <c r="P246"/>
  <c r="BY177"/>
  <c r="P242"/>
  <c r="BY174"/>
  <c r="P226"/>
  <c r="BY136"/>
  <c r="P222"/>
  <c r="BY132"/>
  <c r="P218"/>
  <c r="BY170"/>
  <c r="P209"/>
  <c r="BY130"/>
  <c r="O328"/>
  <c r="O339" s="1"/>
  <c r="A322" i="3"/>
  <c r="P67"/>
  <c r="M67"/>
  <c r="U67" s="1"/>
  <c r="P63"/>
  <c r="M63"/>
  <c r="U63" s="1"/>
  <c r="Q40"/>
  <c r="O39"/>
  <c r="O38" s="1"/>
  <c r="A302" i="2"/>
  <c r="Y29" i="1"/>
  <c r="DN139" i="10"/>
  <c r="EA139" s="1"/>
  <c r="DH139"/>
  <c r="DP139" s="1"/>
  <c r="EC139" s="1"/>
  <c r="DN135"/>
  <c r="EA135" s="1"/>
  <c r="DH135"/>
  <c r="DP135" s="1"/>
  <c r="EC135" s="1"/>
  <c r="DN127"/>
  <c r="EA127" s="1"/>
  <c r="DH127"/>
  <c r="DP127" s="1"/>
  <c r="EC127" s="1"/>
  <c r="DN121"/>
  <c r="EA121" s="1"/>
  <c r="DH121"/>
  <c r="DP121" s="1"/>
  <c r="EC121" s="1"/>
  <c r="DG118"/>
  <c r="DE118"/>
  <c r="DM118" s="1"/>
  <c r="DZ118" s="1"/>
  <c r="DD118"/>
  <c r="DL118" s="1"/>
  <c r="DY118" s="1"/>
  <c r="AV118"/>
  <c r="N118"/>
  <c r="X118" s="1"/>
  <c r="AM118" s="1"/>
  <c r="DJ118"/>
  <c r="DR118" s="1"/>
  <c r="EE118" s="1"/>
  <c r="Z118"/>
  <c r="AO118" s="1"/>
  <c r="U118"/>
  <c r="S118"/>
  <c r="AC118" s="1"/>
  <c r="AQ118" s="1"/>
  <c r="Q118"/>
  <c r="O118"/>
  <c r="Y118" s="1"/>
  <c r="AN118" s="1"/>
  <c r="CD147"/>
  <c r="DG117"/>
  <c r="DE117"/>
  <c r="DM117" s="1"/>
  <c r="DZ117" s="1"/>
  <c r="AV117"/>
  <c r="N117"/>
  <c r="X117" s="1"/>
  <c r="AM117" s="1"/>
  <c r="CE147" s="1"/>
  <c r="DJ117"/>
  <c r="DR117" s="1"/>
  <c r="EE117" s="1"/>
  <c r="DD117"/>
  <c r="DL117" s="1"/>
  <c r="DY117" s="1"/>
  <c r="Z117"/>
  <c r="AO117" s="1"/>
  <c r="U117"/>
  <c r="S117"/>
  <c r="AC117" s="1"/>
  <c r="AQ117" s="1"/>
  <c r="Q117"/>
  <c r="O117"/>
  <c r="Y117" s="1"/>
  <c r="AN117" s="1"/>
  <c r="CF147" s="1"/>
  <c r="CD146"/>
  <c r="DG116"/>
  <c r="DE116"/>
  <c r="DM116" s="1"/>
  <c r="DZ116" s="1"/>
  <c r="AV116"/>
  <c r="N116"/>
  <c r="X116" s="1"/>
  <c r="AM116" s="1"/>
  <c r="CE146" s="1"/>
  <c r="BV51"/>
  <c r="DJ116"/>
  <c r="DR116" s="1"/>
  <c r="EE116" s="1"/>
  <c r="DD116"/>
  <c r="DL116" s="1"/>
  <c r="DY116" s="1"/>
  <c r="Z116"/>
  <c r="AO116" s="1"/>
  <c r="U116"/>
  <c r="S116"/>
  <c r="AC116" s="1"/>
  <c r="AQ116" s="1"/>
  <c r="Q116"/>
  <c r="O116"/>
  <c r="Y116" s="1"/>
  <c r="AN116" s="1"/>
  <c r="CF146" s="1"/>
  <c r="DG115"/>
  <c r="DE115"/>
  <c r="DM115" s="1"/>
  <c r="DZ115" s="1"/>
  <c r="AV115"/>
  <c r="N115"/>
  <c r="X115" s="1"/>
  <c r="AM115" s="1"/>
  <c r="DJ115"/>
  <c r="DR115" s="1"/>
  <c r="EE115" s="1"/>
  <c r="DD115"/>
  <c r="DL115" s="1"/>
  <c r="DY115" s="1"/>
  <c r="Z115"/>
  <c r="AO115" s="1"/>
  <c r="U115"/>
  <c r="S115"/>
  <c r="AC115" s="1"/>
  <c r="AQ115" s="1"/>
  <c r="Q115"/>
  <c r="O115"/>
  <c r="Y115" s="1"/>
  <c r="AN115" s="1"/>
  <c r="DG114"/>
  <c r="DE114"/>
  <c r="DM114" s="1"/>
  <c r="DZ114" s="1"/>
  <c r="AV114"/>
  <c r="N114"/>
  <c r="X114" s="1"/>
  <c r="AM114" s="1"/>
  <c r="DJ114"/>
  <c r="DR114" s="1"/>
  <c r="EE114" s="1"/>
  <c r="DD114"/>
  <c r="DL114" s="1"/>
  <c r="DY114" s="1"/>
  <c r="Z114"/>
  <c r="AO114" s="1"/>
  <c r="U114"/>
  <c r="S114"/>
  <c r="AC114" s="1"/>
  <c r="AQ114" s="1"/>
  <c r="Q114"/>
  <c r="O114"/>
  <c r="Y114" s="1"/>
  <c r="AN114" s="1"/>
  <c r="DG113"/>
  <c r="DE113"/>
  <c r="DM113" s="1"/>
  <c r="DZ113" s="1"/>
  <c r="AV113"/>
  <c r="N113"/>
  <c r="X113" s="1"/>
  <c r="AM113" s="1"/>
  <c r="DJ113"/>
  <c r="DR113" s="1"/>
  <c r="EE113" s="1"/>
  <c r="DD113"/>
  <c r="DL113" s="1"/>
  <c r="DY113" s="1"/>
  <c r="Z113"/>
  <c r="AO113" s="1"/>
  <c r="U113"/>
  <c r="S113"/>
  <c r="AC113" s="1"/>
  <c r="AQ113" s="1"/>
  <c r="Q113"/>
  <c r="O113"/>
  <c r="Y113" s="1"/>
  <c r="AN113" s="1"/>
  <c r="DG112"/>
  <c r="DE112"/>
  <c r="DM112" s="1"/>
  <c r="DZ112" s="1"/>
  <c r="AV112"/>
  <c r="N112"/>
  <c r="X112" s="1"/>
  <c r="AM112" s="1"/>
  <c r="CE67" s="1"/>
  <c r="DJ112"/>
  <c r="DR112" s="1"/>
  <c r="EE112" s="1"/>
  <c r="DD112"/>
  <c r="DL112" s="1"/>
  <c r="DY112" s="1"/>
  <c r="Z112"/>
  <c r="AO112" s="1"/>
  <c r="U112"/>
  <c r="S112"/>
  <c r="AC112" s="1"/>
  <c r="AQ112" s="1"/>
  <c r="Q112"/>
  <c r="O112"/>
  <c r="Y112" s="1"/>
  <c r="AN112" s="1"/>
  <c r="CF67" s="1"/>
  <c r="CD67"/>
  <c r="DG111"/>
  <c r="DE111"/>
  <c r="DM111" s="1"/>
  <c r="DZ111" s="1"/>
  <c r="AV111"/>
  <c r="N111"/>
  <c r="X111" s="1"/>
  <c r="AM111" s="1"/>
  <c r="CE66" s="1"/>
  <c r="CD66"/>
  <c r="DJ111"/>
  <c r="DR111" s="1"/>
  <c r="EE111" s="1"/>
  <c r="DD111"/>
  <c r="DL111" s="1"/>
  <c r="DY111" s="1"/>
  <c r="Z111"/>
  <c r="AO111" s="1"/>
  <c r="U111"/>
  <c r="S111"/>
  <c r="AC111" s="1"/>
  <c r="AQ111" s="1"/>
  <c r="Q111"/>
  <c r="O111"/>
  <c r="Y111" s="1"/>
  <c r="AN111" s="1"/>
  <c r="CF66" s="1"/>
  <c r="DG110"/>
  <c r="DE110"/>
  <c r="DM110" s="1"/>
  <c r="DZ110" s="1"/>
  <c r="AV110"/>
  <c r="N110"/>
  <c r="X110" s="1"/>
  <c r="AM110" s="1"/>
  <c r="CE65" s="1"/>
  <c r="DJ110"/>
  <c r="DR110" s="1"/>
  <c r="EE110" s="1"/>
  <c r="DD110"/>
  <c r="DL110" s="1"/>
  <c r="DY110" s="1"/>
  <c r="Z110"/>
  <c r="AO110" s="1"/>
  <c r="U110"/>
  <c r="S110"/>
  <c r="AC110" s="1"/>
  <c r="AQ110" s="1"/>
  <c r="Q110"/>
  <c r="O110"/>
  <c r="Y110" s="1"/>
  <c r="AN110" s="1"/>
  <c r="CF65" s="1"/>
  <c r="CD65"/>
  <c r="DG109"/>
  <c r="DE109"/>
  <c r="DM109" s="1"/>
  <c r="DZ109" s="1"/>
  <c r="AV109"/>
  <c r="N109"/>
  <c r="X109" s="1"/>
  <c r="AM109" s="1"/>
  <c r="CE64" s="1"/>
  <c r="CD64"/>
  <c r="DJ109"/>
  <c r="DR109" s="1"/>
  <c r="EE109" s="1"/>
  <c r="DD109"/>
  <c r="DL109" s="1"/>
  <c r="DY109" s="1"/>
  <c r="Z109"/>
  <c r="AO109" s="1"/>
  <c r="U109"/>
  <c r="S109"/>
  <c r="AC109" s="1"/>
  <c r="AQ109" s="1"/>
  <c r="Q109"/>
  <c r="O109"/>
  <c r="Y109" s="1"/>
  <c r="AN109" s="1"/>
  <c r="CF64" s="1"/>
  <c r="DG108"/>
  <c r="DE108"/>
  <c r="DM108" s="1"/>
  <c r="DZ108" s="1"/>
  <c r="AV108"/>
  <c r="N108"/>
  <c r="X108" s="1"/>
  <c r="AM108" s="1"/>
  <c r="CE63" s="1"/>
  <c r="DJ108"/>
  <c r="DR108" s="1"/>
  <c r="EE108" s="1"/>
  <c r="DD108"/>
  <c r="DL108" s="1"/>
  <c r="DY108" s="1"/>
  <c r="Z108"/>
  <c r="AO108" s="1"/>
  <c r="U108"/>
  <c r="S108"/>
  <c r="AC108" s="1"/>
  <c r="AQ108" s="1"/>
  <c r="Q108"/>
  <c r="O108"/>
  <c r="Y108" s="1"/>
  <c r="AN108" s="1"/>
  <c r="CF63" s="1"/>
  <c r="CD63"/>
  <c r="DG107"/>
  <c r="DE107"/>
  <c r="DM107" s="1"/>
  <c r="DZ107" s="1"/>
  <c r="AV107"/>
  <c r="N107"/>
  <c r="X107" s="1"/>
  <c r="AM107" s="1"/>
  <c r="CE90" s="1"/>
  <c r="DJ107"/>
  <c r="DR107" s="1"/>
  <c r="EE107" s="1"/>
  <c r="DD107"/>
  <c r="DL107" s="1"/>
  <c r="DY107" s="1"/>
  <c r="Z107"/>
  <c r="AO107" s="1"/>
  <c r="U107"/>
  <c r="S107"/>
  <c r="AC107" s="1"/>
  <c r="AQ107" s="1"/>
  <c r="Q107"/>
  <c r="O107"/>
  <c r="Y107" s="1"/>
  <c r="AN107" s="1"/>
  <c r="CF90" s="1"/>
  <c r="CD90"/>
  <c r="DG106"/>
  <c r="DE106"/>
  <c r="DM106" s="1"/>
  <c r="DZ106" s="1"/>
  <c r="AV106"/>
  <c r="N106"/>
  <c r="X106" s="1"/>
  <c r="AM106" s="1"/>
  <c r="CE89" s="1"/>
  <c r="DJ106"/>
  <c r="DR106" s="1"/>
  <c r="EE106" s="1"/>
  <c r="DD106"/>
  <c r="DL106" s="1"/>
  <c r="DY106" s="1"/>
  <c r="Z106"/>
  <c r="AO106" s="1"/>
  <c r="U106"/>
  <c r="S106"/>
  <c r="AC106" s="1"/>
  <c r="AQ106" s="1"/>
  <c r="Q106"/>
  <c r="O106"/>
  <c r="Y106" s="1"/>
  <c r="AN106" s="1"/>
  <c r="CF89" s="1"/>
  <c r="CD89"/>
  <c r="DG105"/>
  <c r="DE105"/>
  <c r="DM105" s="1"/>
  <c r="DZ105" s="1"/>
  <c r="AV105"/>
  <c r="N105"/>
  <c r="X105" s="1"/>
  <c r="AM105" s="1"/>
  <c r="CE62" s="1"/>
  <c r="CD62"/>
  <c r="DJ105"/>
  <c r="DR105" s="1"/>
  <c r="EE105" s="1"/>
  <c r="DD105"/>
  <c r="DL105" s="1"/>
  <c r="DY105" s="1"/>
  <c r="Z105"/>
  <c r="AO105" s="1"/>
  <c r="U105"/>
  <c r="S105"/>
  <c r="AC105" s="1"/>
  <c r="AQ105" s="1"/>
  <c r="Q105"/>
  <c r="O105"/>
  <c r="Y105" s="1"/>
  <c r="AN105" s="1"/>
  <c r="CF62" s="1"/>
  <c r="DG104"/>
  <c r="DE104"/>
  <c r="DM104" s="1"/>
  <c r="DZ104" s="1"/>
  <c r="AV104"/>
  <c r="N104"/>
  <c r="X104" s="1"/>
  <c r="AM104" s="1"/>
  <c r="DJ104"/>
  <c r="DR104" s="1"/>
  <c r="EE104" s="1"/>
  <c r="DD104"/>
  <c r="DL104" s="1"/>
  <c r="DY104" s="1"/>
  <c r="Z104"/>
  <c r="AO104" s="1"/>
  <c r="U104"/>
  <c r="S104"/>
  <c r="AC104" s="1"/>
  <c r="AQ104" s="1"/>
  <c r="Q104"/>
  <c r="O104"/>
  <c r="Y104" s="1"/>
  <c r="AN104" s="1"/>
  <c r="DG103"/>
  <c r="DE103"/>
  <c r="DM103" s="1"/>
  <c r="DZ103" s="1"/>
  <c r="AV103"/>
  <c r="N103"/>
  <c r="X103" s="1"/>
  <c r="AM103" s="1"/>
  <c r="DJ103"/>
  <c r="DR103" s="1"/>
  <c r="EE103" s="1"/>
  <c r="DD103"/>
  <c r="DL103" s="1"/>
  <c r="DY103" s="1"/>
  <c r="Z103"/>
  <c r="AO103" s="1"/>
  <c r="U103"/>
  <c r="S103"/>
  <c r="AC103" s="1"/>
  <c r="AQ103" s="1"/>
  <c r="Q103"/>
  <c r="O103"/>
  <c r="Y103" s="1"/>
  <c r="AN103" s="1"/>
  <c r="DG102"/>
  <c r="DE102"/>
  <c r="DM102" s="1"/>
  <c r="DZ102" s="1"/>
  <c r="AV102"/>
  <c r="N102"/>
  <c r="X102" s="1"/>
  <c r="AM102" s="1"/>
  <c r="DJ102"/>
  <c r="DR102" s="1"/>
  <c r="EE102" s="1"/>
  <c r="DD102"/>
  <c r="DL102" s="1"/>
  <c r="DY102" s="1"/>
  <c r="Z102"/>
  <c r="AO102" s="1"/>
  <c r="U102"/>
  <c r="S102"/>
  <c r="AC102" s="1"/>
  <c r="AQ102" s="1"/>
  <c r="Q102"/>
  <c r="O102"/>
  <c r="Y102" s="1"/>
  <c r="AN102" s="1"/>
  <c r="DG101"/>
  <c r="DE101"/>
  <c r="DM101" s="1"/>
  <c r="DZ101" s="1"/>
  <c r="AV101"/>
  <c r="N101"/>
  <c r="X101" s="1"/>
  <c r="AM101" s="1"/>
  <c r="DJ101"/>
  <c r="DR101" s="1"/>
  <c r="EE101" s="1"/>
  <c r="DD101"/>
  <c r="DL101" s="1"/>
  <c r="DY101" s="1"/>
  <c r="Z101"/>
  <c r="AO101" s="1"/>
  <c r="U101"/>
  <c r="S101"/>
  <c r="AC101" s="1"/>
  <c r="AQ101" s="1"/>
  <c r="Q101"/>
  <c r="O101"/>
  <c r="Y101" s="1"/>
  <c r="AN101" s="1"/>
  <c r="DG100"/>
  <c r="DE100"/>
  <c r="DM100" s="1"/>
  <c r="DZ100" s="1"/>
  <c r="AV100"/>
  <c r="N100"/>
  <c r="X100" s="1"/>
  <c r="AM100" s="1"/>
  <c r="DJ100"/>
  <c r="DR100" s="1"/>
  <c r="EE100" s="1"/>
  <c r="DD100"/>
  <c r="DL100" s="1"/>
  <c r="DY100" s="1"/>
  <c r="Z100"/>
  <c r="AO100" s="1"/>
  <c r="U100"/>
  <c r="S100"/>
  <c r="AC100" s="1"/>
  <c r="AQ100" s="1"/>
  <c r="Q100"/>
  <c r="O100"/>
  <c r="Y100" s="1"/>
  <c r="AN100" s="1"/>
  <c r="DG99"/>
  <c r="DE99"/>
  <c r="DM99" s="1"/>
  <c r="DZ99" s="1"/>
  <c r="AV99"/>
  <c r="N99"/>
  <c r="X99" s="1"/>
  <c r="AM99" s="1"/>
  <c r="DJ99"/>
  <c r="DR99" s="1"/>
  <c r="EE99" s="1"/>
  <c r="DD99"/>
  <c r="DL99" s="1"/>
  <c r="DY99" s="1"/>
  <c r="Z99"/>
  <c r="AO99" s="1"/>
  <c r="U99"/>
  <c r="S99"/>
  <c r="AC99" s="1"/>
  <c r="AQ99" s="1"/>
  <c r="Q99"/>
  <c r="O99"/>
  <c r="Y99" s="1"/>
  <c r="AN99" s="1"/>
  <c r="DG98"/>
  <c r="DE98"/>
  <c r="DM98" s="1"/>
  <c r="DZ98" s="1"/>
  <c r="AV98"/>
  <c r="N98"/>
  <c r="X98" s="1"/>
  <c r="AM98" s="1"/>
  <c r="DJ98"/>
  <c r="DR98" s="1"/>
  <c r="EE98" s="1"/>
  <c r="DD98"/>
  <c r="DL98" s="1"/>
  <c r="DY98" s="1"/>
  <c r="Z98"/>
  <c r="AO98" s="1"/>
  <c r="U98"/>
  <c r="S98"/>
  <c r="AC98" s="1"/>
  <c r="AQ98" s="1"/>
  <c r="Q98"/>
  <c r="O98"/>
  <c r="Y98" s="1"/>
  <c r="AN98" s="1"/>
  <c r="DG97"/>
  <c r="DE97"/>
  <c r="DM97" s="1"/>
  <c r="DZ97" s="1"/>
  <c r="AV97"/>
  <c r="N97"/>
  <c r="X97" s="1"/>
  <c r="AM97" s="1"/>
  <c r="DJ97"/>
  <c r="DR97" s="1"/>
  <c r="EE97" s="1"/>
  <c r="DD97"/>
  <c r="DL97" s="1"/>
  <c r="DY97" s="1"/>
  <c r="Z97"/>
  <c r="AO97" s="1"/>
  <c r="U97"/>
  <c r="S97"/>
  <c r="AC97" s="1"/>
  <c r="AQ97" s="1"/>
  <c r="Q97"/>
  <c r="O97"/>
  <c r="Y97" s="1"/>
  <c r="AN97" s="1"/>
  <c r="DG96"/>
  <c r="DE96"/>
  <c r="DM96" s="1"/>
  <c r="DZ96" s="1"/>
  <c r="AV96"/>
  <c r="N96"/>
  <c r="X96" s="1"/>
  <c r="AM96" s="1"/>
  <c r="DJ96"/>
  <c r="DR96" s="1"/>
  <c r="EE96" s="1"/>
  <c r="DD96"/>
  <c r="DL96" s="1"/>
  <c r="DY96" s="1"/>
  <c r="Z96"/>
  <c r="AO96" s="1"/>
  <c r="U96"/>
  <c r="S96"/>
  <c r="AC96" s="1"/>
  <c r="AQ96" s="1"/>
  <c r="Q96"/>
  <c r="O96"/>
  <c r="Y96" s="1"/>
  <c r="AN96" s="1"/>
  <c r="DG95"/>
  <c r="DE95"/>
  <c r="DM95" s="1"/>
  <c r="DZ95" s="1"/>
  <c r="AV95"/>
  <c r="N95"/>
  <c r="X95" s="1"/>
  <c r="AM95" s="1"/>
  <c r="DJ95"/>
  <c r="DR95" s="1"/>
  <c r="EE95" s="1"/>
  <c r="DD95"/>
  <c r="DL95" s="1"/>
  <c r="DY95" s="1"/>
  <c r="Z95"/>
  <c r="AO95" s="1"/>
  <c r="U95"/>
  <c r="S95"/>
  <c r="AC95" s="1"/>
  <c r="AQ95" s="1"/>
  <c r="Q95"/>
  <c r="O95"/>
  <c r="Y95" s="1"/>
  <c r="AN95" s="1"/>
  <c r="DG94"/>
  <c r="DE94"/>
  <c r="DM94" s="1"/>
  <c r="DZ94" s="1"/>
  <c r="AV94"/>
  <c r="N94"/>
  <c r="X94" s="1"/>
  <c r="AM94" s="1"/>
  <c r="CE106" s="1"/>
  <c r="CD106"/>
  <c r="DJ94"/>
  <c r="DR94" s="1"/>
  <c r="EE94" s="1"/>
  <c r="DD94"/>
  <c r="DL94" s="1"/>
  <c r="DY94" s="1"/>
  <c r="Z94"/>
  <c r="AO94" s="1"/>
  <c r="U94"/>
  <c r="S94"/>
  <c r="AC94" s="1"/>
  <c r="AQ94" s="1"/>
  <c r="Q94"/>
  <c r="O94"/>
  <c r="Y94" s="1"/>
  <c r="AN94" s="1"/>
  <c r="CF106" s="1"/>
  <c r="DG93"/>
  <c r="DE93"/>
  <c r="DM93" s="1"/>
  <c r="DZ93" s="1"/>
  <c r="AV93"/>
  <c r="N93"/>
  <c r="X93" s="1"/>
  <c r="AM93" s="1"/>
  <c r="CE105" s="1"/>
  <c r="CD105"/>
  <c r="DJ93"/>
  <c r="DR93" s="1"/>
  <c r="EE93" s="1"/>
  <c r="DD93"/>
  <c r="DL93" s="1"/>
  <c r="DY93" s="1"/>
  <c r="Z93"/>
  <c r="AO93" s="1"/>
  <c r="U93"/>
  <c r="S93"/>
  <c r="AC93" s="1"/>
  <c r="AQ93" s="1"/>
  <c r="Q93"/>
  <c r="O93"/>
  <c r="Y93" s="1"/>
  <c r="AN93" s="1"/>
  <c r="CF105" s="1"/>
  <c r="BV50"/>
  <c r="DG92"/>
  <c r="DE92"/>
  <c r="DM92" s="1"/>
  <c r="DZ92" s="1"/>
  <c r="AV92"/>
  <c r="N92"/>
  <c r="X92" s="1"/>
  <c r="AM92" s="1"/>
  <c r="CE103" s="1"/>
  <c r="CD103"/>
  <c r="DJ92"/>
  <c r="DR92" s="1"/>
  <c r="EE92" s="1"/>
  <c r="DD92"/>
  <c r="DL92" s="1"/>
  <c r="DY92" s="1"/>
  <c r="Z92"/>
  <c r="AO92" s="1"/>
  <c r="U92"/>
  <c r="S92"/>
  <c r="AC92" s="1"/>
  <c r="AQ92" s="1"/>
  <c r="Q92"/>
  <c r="O92"/>
  <c r="Y92" s="1"/>
  <c r="AN92" s="1"/>
  <c r="CF103" s="1"/>
  <c r="DG91"/>
  <c r="DE91"/>
  <c r="DM91" s="1"/>
  <c r="DZ91" s="1"/>
  <c r="AV91"/>
  <c r="N91"/>
  <c r="X91" s="1"/>
  <c r="AM91" s="1"/>
  <c r="CE102" s="1"/>
  <c r="CD102"/>
  <c r="DJ91"/>
  <c r="DR91" s="1"/>
  <c r="EE91" s="1"/>
  <c r="DD91"/>
  <c r="DL91" s="1"/>
  <c r="DY91" s="1"/>
  <c r="Z91"/>
  <c r="AO91" s="1"/>
  <c r="U91"/>
  <c r="S91"/>
  <c r="AC91" s="1"/>
  <c r="AQ91" s="1"/>
  <c r="Q91"/>
  <c r="O91"/>
  <c r="Y91" s="1"/>
  <c r="AN91" s="1"/>
  <c r="CF102" s="1"/>
  <c r="DG90"/>
  <c r="DE90"/>
  <c r="DM90" s="1"/>
  <c r="DZ90" s="1"/>
  <c r="AV90"/>
  <c r="N90"/>
  <c r="X90" s="1"/>
  <c r="AM90" s="1"/>
  <c r="CE101" s="1"/>
  <c r="CD101"/>
  <c r="DJ90"/>
  <c r="DR90" s="1"/>
  <c r="EE90" s="1"/>
  <c r="DD90"/>
  <c r="DL90" s="1"/>
  <c r="DY90" s="1"/>
  <c r="Z90"/>
  <c r="AO90" s="1"/>
  <c r="U90"/>
  <c r="S90"/>
  <c r="AC90" s="1"/>
  <c r="AQ90" s="1"/>
  <c r="Q90"/>
  <c r="O90"/>
  <c r="Y90" s="1"/>
  <c r="AN90" s="1"/>
  <c r="CF101" s="1"/>
  <c r="DG89"/>
  <c r="DE89"/>
  <c r="DM89" s="1"/>
  <c r="DZ89" s="1"/>
  <c r="AV89"/>
  <c r="N89"/>
  <c r="X89" s="1"/>
  <c r="AM89" s="1"/>
  <c r="CE100" s="1"/>
  <c r="CD100"/>
  <c r="DJ89"/>
  <c r="DR89" s="1"/>
  <c r="EE89" s="1"/>
  <c r="DD89"/>
  <c r="DL89" s="1"/>
  <c r="DY89" s="1"/>
  <c r="Z89"/>
  <c r="AO89" s="1"/>
  <c r="U89"/>
  <c r="S89"/>
  <c r="AC89" s="1"/>
  <c r="AQ89" s="1"/>
  <c r="Q89"/>
  <c r="O89"/>
  <c r="Y89" s="1"/>
  <c r="AN89" s="1"/>
  <c r="CF100" s="1"/>
  <c r="DG88"/>
  <c r="DE88"/>
  <c r="DM88" s="1"/>
  <c r="DZ88" s="1"/>
  <c r="AV88"/>
  <c r="N88"/>
  <c r="X88" s="1"/>
  <c r="AM88" s="1"/>
  <c r="DJ88"/>
  <c r="DR88" s="1"/>
  <c r="EE88" s="1"/>
  <c r="DD88"/>
  <c r="DL88" s="1"/>
  <c r="DY88" s="1"/>
  <c r="Z88"/>
  <c r="AO88" s="1"/>
  <c r="U88"/>
  <c r="S88"/>
  <c r="AC88" s="1"/>
  <c r="AQ88" s="1"/>
  <c r="Q88"/>
  <c r="O88"/>
  <c r="Y88" s="1"/>
  <c r="AN88" s="1"/>
  <c r="DG87"/>
  <c r="DE87"/>
  <c r="DM87" s="1"/>
  <c r="DZ87" s="1"/>
  <c r="AV87"/>
  <c r="N87"/>
  <c r="X87" s="1"/>
  <c r="AM87" s="1"/>
  <c r="DJ87"/>
  <c r="DR87" s="1"/>
  <c r="EE87" s="1"/>
  <c r="DD87"/>
  <c r="DL87" s="1"/>
  <c r="DY87" s="1"/>
  <c r="Z87"/>
  <c r="AO87" s="1"/>
  <c r="U87"/>
  <c r="S87"/>
  <c r="AC87" s="1"/>
  <c r="AQ87" s="1"/>
  <c r="Q87"/>
  <c r="O87"/>
  <c r="Y87" s="1"/>
  <c r="AN87" s="1"/>
  <c r="DG86"/>
  <c r="DE86"/>
  <c r="DM86" s="1"/>
  <c r="DZ86" s="1"/>
  <c r="AV86"/>
  <c r="N86"/>
  <c r="X86" s="1"/>
  <c r="AM86" s="1"/>
  <c r="CE88" s="1"/>
  <c r="CD88"/>
  <c r="DJ86"/>
  <c r="DR86" s="1"/>
  <c r="EE86" s="1"/>
  <c r="DD86"/>
  <c r="DL86" s="1"/>
  <c r="DY86" s="1"/>
  <c r="Z86"/>
  <c r="AO86" s="1"/>
  <c r="U86"/>
  <c r="S86"/>
  <c r="AC86" s="1"/>
  <c r="AQ86" s="1"/>
  <c r="Q86"/>
  <c r="O86"/>
  <c r="Y86" s="1"/>
  <c r="AN86" s="1"/>
  <c r="CF88" s="1"/>
  <c r="DG85"/>
  <c r="DE85"/>
  <c r="DM85" s="1"/>
  <c r="DZ85" s="1"/>
  <c r="AV85"/>
  <c r="N85"/>
  <c r="X85" s="1"/>
  <c r="AM85" s="1"/>
  <c r="CE87" s="1"/>
  <c r="CD87"/>
  <c r="DJ85"/>
  <c r="DR85" s="1"/>
  <c r="EE85" s="1"/>
  <c r="DD85"/>
  <c r="DL85" s="1"/>
  <c r="DY85" s="1"/>
  <c r="Z85"/>
  <c r="AO85" s="1"/>
  <c r="U85"/>
  <c r="S85"/>
  <c r="AC85" s="1"/>
  <c r="AQ85" s="1"/>
  <c r="Q85"/>
  <c r="O85"/>
  <c r="Y85" s="1"/>
  <c r="AN85" s="1"/>
  <c r="CF87" s="1"/>
  <c r="DG84"/>
  <c r="DE84"/>
  <c r="DM84" s="1"/>
  <c r="DZ84" s="1"/>
  <c r="AV84"/>
  <c r="N84"/>
  <c r="X84" s="1"/>
  <c r="AM84" s="1"/>
  <c r="CE61" s="1"/>
  <c r="DJ84"/>
  <c r="DR84" s="1"/>
  <c r="EE84" s="1"/>
  <c r="DD84"/>
  <c r="DL84" s="1"/>
  <c r="DY84" s="1"/>
  <c r="Z84"/>
  <c r="AO84" s="1"/>
  <c r="U84"/>
  <c r="S84"/>
  <c r="AC84" s="1"/>
  <c r="AQ84" s="1"/>
  <c r="Q84"/>
  <c r="O84"/>
  <c r="Y84" s="1"/>
  <c r="AN84" s="1"/>
  <c r="CF61" s="1"/>
  <c r="CD61"/>
  <c r="DG83"/>
  <c r="DE83"/>
  <c r="DM83" s="1"/>
  <c r="DZ83" s="1"/>
  <c r="AV83"/>
  <c r="N83"/>
  <c r="X83" s="1"/>
  <c r="AM83" s="1"/>
  <c r="CE60" s="1"/>
  <c r="CD60"/>
  <c r="DJ83"/>
  <c r="DR83" s="1"/>
  <c r="EE83" s="1"/>
  <c r="DD83"/>
  <c r="DL83" s="1"/>
  <c r="DY83" s="1"/>
  <c r="Z83"/>
  <c r="AO83" s="1"/>
  <c r="U83"/>
  <c r="S83"/>
  <c r="AC83" s="1"/>
  <c r="AQ83" s="1"/>
  <c r="Q83"/>
  <c r="O83"/>
  <c r="Y83" s="1"/>
  <c r="AN83" s="1"/>
  <c r="CF60" s="1"/>
  <c r="DG82"/>
  <c r="DE82"/>
  <c r="DM82" s="1"/>
  <c r="DZ82" s="1"/>
  <c r="AV82"/>
  <c r="N82"/>
  <c r="X82" s="1"/>
  <c r="AM82" s="1"/>
  <c r="CE59" s="1"/>
  <c r="DJ82"/>
  <c r="DR82" s="1"/>
  <c r="EE82" s="1"/>
  <c r="DD82"/>
  <c r="DL82" s="1"/>
  <c r="DY82" s="1"/>
  <c r="Z82"/>
  <c r="AO82" s="1"/>
  <c r="U82"/>
  <c r="S82"/>
  <c r="AC82" s="1"/>
  <c r="AQ82" s="1"/>
  <c r="Q82"/>
  <c r="O82"/>
  <c r="Y82" s="1"/>
  <c r="AN82" s="1"/>
  <c r="CF59" s="1"/>
  <c r="CD59"/>
  <c r="DG81"/>
  <c r="DE81"/>
  <c r="DM81" s="1"/>
  <c r="DZ81" s="1"/>
  <c r="AV81"/>
  <c r="N81"/>
  <c r="X81" s="1"/>
  <c r="AM81" s="1"/>
  <c r="CE58" s="1"/>
  <c r="CD58"/>
  <c r="DJ81"/>
  <c r="DR81" s="1"/>
  <c r="EE81" s="1"/>
  <c r="DD81"/>
  <c r="DL81" s="1"/>
  <c r="DY81" s="1"/>
  <c r="Z81"/>
  <c r="AO81" s="1"/>
  <c r="U81"/>
  <c r="S81"/>
  <c r="AC81" s="1"/>
  <c r="AQ81" s="1"/>
  <c r="Q81"/>
  <c r="O81"/>
  <c r="Y81" s="1"/>
  <c r="AN81" s="1"/>
  <c r="CF58" s="1"/>
  <c r="DG80"/>
  <c r="DE80"/>
  <c r="DM80" s="1"/>
  <c r="DZ80" s="1"/>
  <c r="AV80"/>
  <c r="N80"/>
  <c r="X80" s="1"/>
  <c r="AM80" s="1"/>
  <c r="DJ80"/>
  <c r="DR80" s="1"/>
  <c r="EE80" s="1"/>
  <c r="DD80"/>
  <c r="DL80" s="1"/>
  <c r="DY80" s="1"/>
  <c r="Z80"/>
  <c r="AO80" s="1"/>
  <c r="U80"/>
  <c r="S80"/>
  <c r="AC80" s="1"/>
  <c r="AQ80" s="1"/>
  <c r="Q80"/>
  <c r="O80"/>
  <c r="Y80" s="1"/>
  <c r="AN80" s="1"/>
  <c r="DG79"/>
  <c r="DE79"/>
  <c r="DM79" s="1"/>
  <c r="DZ79" s="1"/>
  <c r="AV79"/>
  <c r="N79"/>
  <c r="X79" s="1"/>
  <c r="AM79" s="1"/>
  <c r="CE104" s="1"/>
  <c r="BV49"/>
  <c r="CD104"/>
  <c r="DJ79"/>
  <c r="DR79" s="1"/>
  <c r="EE79" s="1"/>
  <c r="DD79"/>
  <c r="DL79" s="1"/>
  <c r="DY79" s="1"/>
  <c r="Z79"/>
  <c r="AO79" s="1"/>
  <c r="U79"/>
  <c r="S79"/>
  <c r="AC79" s="1"/>
  <c r="AQ79" s="1"/>
  <c r="Q79"/>
  <c r="O79"/>
  <c r="Y79" s="1"/>
  <c r="AN79" s="1"/>
  <c r="CF104" s="1"/>
  <c r="DG78"/>
  <c r="DE78"/>
  <c r="DM78" s="1"/>
  <c r="DZ78" s="1"/>
  <c r="AV78"/>
  <c r="N78"/>
  <c r="X78" s="1"/>
  <c r="AM78" s="1"/>
  <c r="CE99" s="1"/>
  <c r="CD99"/>
  <c r="DJ78"/>
  <c r="DR78" s="1"/>
  <c r="EE78" s="1"/>
  <c r="DD78"/>
  <c r="DL78" s="1"/>
  <c r="DY78" s="1"/>
  <c r="Z78"/>
  <c r="AO78" s="1"/>
  <c r="U78"/>
  <c r="S78"/>
  <c r="AC78" s="1"/>
  <c r="AQ78" s="1"/>
  <c r="Q78"/>
  <c r="O78"/>
  <c r="Y78" s="1"/>
  <c r="AN78" s="1"/>
  <c r="CF99" s="1"/>
  <c r="DG77"/>
  <c r="DE77"/>
  <c r="DM77" s="1"/>
  <c r="DZ77" s="1"/>
  <c r="AV77"/>
  <c r="N77"/>
  <c r="X77" s="1"/>
  <c r="AM77" s="1"/>
  <c r="DJ77"/>
  <c r="DR77" s="1"/>
  <c r="EE77" s="1"/>
  <c r="DD77"/>
  <c r="DL77" s="1"/>
  <c r="DY77" s="1"/>
  <c r="Z77"/>
  <c r="AO77" s="1"/>
  <c r="U77"/>
  <c r="S77"/>
  <c r="AC77" s="1"/>
  <c r="AQ77" s="1"/>
  <c r="Q77"/>
  <c r="O77"/>
  <c r="Y77" s="1"/>
  <c r="AN77" s="1"/>
  <c r="DG76"/>
  <c r="DE76"/>
  <c r="DM76" s="1"/>
  <c r="DZ76" s="1"/>
  <c r="AV76"/>
  <c r="N76"/>
  <c r="X76" s="1"/>
  <c r="AM76" s="1"/>
  <c r="DJ76"/>
  <c r="DR76" s="1"/>
  <c r="EE76" s="1"/>
  <c r="DD76"/>
  <c r="DL76" s="1"/>
  <c r="DY76" s="1"/>
  <c r="Z76"/>
  <c r="AO76" s="1"/>
  <c r="U76"/>
  <c r="S76"/>
  <c r="AC76" s="1"/>
  <c r="AQ76" s="1"/>
  <c r="Q76"/>
  <c r="O76"/>
  <c r="Y76" s="1"/>
  <c r="AN76" s="1"/>
  <c r="DG75"/>
  <c r="DE75"/>
  <c r="DM75" s="1"/>
  <c r="DZ75" s="1"/>
  <c r="AV75"/>
  <c r="N75"/>
  <c r="X75" s="1"/>
  <c r="AM75" s="1"/>
  <c r="CE98" s="1"/>
  <c r="CD98"/>
  <c r="DJ75"/>
  <c r="DR75" s="1"/>
  <c r="EE75" s="1"/>
  <c r="DD75"/>
  <c r="DL75" s="1"/>
  <c r="DY75" s="1"/>
  <c r="Z75"/>
  <c r="AO75" s="1"/>
  <c r="U75"/>
  <c r="S75"/>
  <c r="AC75" s="1"/>
  <c r="AQ75" s="1"/>
  <c r="Q75"/>
  <c r="O75"/>
  <c r="Y75" s="1"/>
  <c r="AN75" s="1"/>
  <c r="CF98" s="1"/>
  <c r="DG74"/>
  <c r="DE74"/>
  <c r="DM74" s="1"/>
  <c r="DZ74" s="1"/>
  <c r="AV74"/>
  <c r="N74"/>
  <c r="X74" s="1"/>
  <c r="AM74" s="1"/>
  <c r="CE97" s="1"/>
  <c r="CD97"/>
  <c r="DJ74"/>
  <c r="DR74" s="1"/>
  <c r="EE74" s="1"/>
  <c r="DD74"/>
  <c r="DL74" s="1"/>
  <c r="DY74" s="1"/>
  <c r="S74"/>
  <c r="AC74" s="1"/>
  <c r="AQ74" s="1"/>
  <c r="O74"/>
  <c r="Y74" s="1"/>
  <c r="AN74" s="1"/>
  <c r="CF97" s="1"/>
  <c r="Z74"/>
  <c r="AO74" s="1"/>
  <c r="U74"/>
  <c r="Q74"/>
  <c r="DG73"/>
  <c r="DE73"/>
  <c r="DM73" s="1"/>
  <c r="DZ73" s="1"/>
  <c r="AV73"/>
  <c r="N73"/>
  <c r="X73" s="1"/>
  <c r="AM73" s="1"/>
  <c r="CE96" s="1"/>
  <c r="CD96"/>
  <c r="DD73"/>
  <c r="DL73" s="1"/>
  <c r="DY73" s="1"/>
  <c r="Z73"/>
  <c r="AO73" s="1"/>
  <c r="U73"/>
  <c r="Q73"/>
  <c r="DJ73"/>
  <c r="DR73" s="1"/>
  <c r="EE73" s="1"/>
  <c r="S73"/>
  <c r="AC73" s="1"/>
  <c r="AQ73" s="1"/>
  <c r="O73"/>
  <c r="Y73" s="1"/>
  <c r="AN73" s="1"/>
  <c r="CF96" s="1"/>
  <c r="DG72"/>
  <c r="DE72"/>
  <c r="DM72" s="1"/>
  <c r="DZ72" s="1"/>
  <c r="AV72"/>
  <c r="N72"/>
  <c r="X72" s="1"/>
  <c r="AM72" s="1"/>
  <c r="CE95" s="1"/>
  <c r="CD95"/>
  <c r="DJ72"/>
  <c r="DR72" s="1"/>
  <c r="EE72" s="1"/>
  <c r="S72"/>
  <c r="AC72" s="1"/>
  <c r="AQ72" s="1"/>
  <c r="O72"/>
  <c r="Y72" s="1"/>
  <c r="AN72" s="1"/>
  <c r="CF95" s="1"/>
  <c r="DD72"/>
  <c r="DL72" s="1"/>
  <c r="DY72" s="1"/>
  <c r="Z72"/>
  <c r="AO72" s="1"/>
  <c r="U72"/>
  <c r="Q72"/>
  <c r="DG71"/>
  <c r="DE71"/>
  <c r="DM71" s="1"/>
  <c r="DZ71" s="1"/>
  <c r="AV71"/>
  <c r="N71"/>
  <c r="X71" s="1"/>
  <c r="AM71" s="1"/>
  <c r="CE94" s="1"/>
  <c r="CD94"/>
  <c r="DD71"/>
  <c r="DL71" s="1"/>
  <c r="DY71" s="1"/>
  <c r="Z71"/>
  <c r="AO71" s="1"/>
  <c r="U71"/>
  <c r="Q71"/>
  <c r="DJ71"/>
  <c r="DR71" s="1"/>
  <c r="EE71" s="1"/>
  <c r="S71"/>
  <c r="AC71" s="1"/>
  <c r="AQ71" s="1"/>
  <c r="O71"/>
  <c r="Y71" s="1"/>
  <c r="AN71" s="1"/>
  <c r="CF94" s="1"/>
  <c r="BV48"/>
  <c r="DG70"/>
  <c r="DE70"/>
  <c r="DM70" s="1"/>
  <c r="DZ70" s="1"/>
  <c r="AV70"/>
  <c r="N70"/>
  <c r="X70" s="1"/>
  <c r="AM70" s="1"/>
  <c r="CE93" s="1"/>
  <c r="BV47"/>
  <c r="CD93"/>
  <c r="DJ70"/>
  <c r="DR70" s="1"/>
  <c r="EE70" s="1"/>
  <c r="S70"/>
  <c r="AC70" s="1"/>
  <c r="AQ70" s="1"/>
  <c r="O70"/>
  <c r="Y70" s="1"/>
  <c r="AN70" s="1"/>
  <c r="CF93" s="1"/>
  <c r="DD70"/>
  <c r="DL70" s="1"/>
  <c r="DY70" s="1"/>
  <c r="Z70"/>
  <c r="AO70" s="1"/>
  <c r="U70"/>
  <c r="Q70"/>
  <c r="DG69"/>
  <c r="DE69"/>
  <c r="DM69" s="1"/>
  <c r="DZ69" s="1"/>
  <c r="AV69"/>
  <c r="N69"/>
  <c r="X69" s="1"/>
  <c r="AM69" s="1"/>
  <c r="CE91" s="1"/>
  <c r="CD91"/>
  <c r="DD69"/>
  <c r="DL69" s="1"/>
  <c r="DY69" s="1"/>
  <c r="Z69"/>
  <c r="AO69" s="1"/>
  <c r="U69"/>
  <c r="Q69"/>
  <c r="BV46"/>
  <c r="DJ69"/>
  <c r="DR69" s="1"/>
  <c r="EE69" s="1"/>
  <c r="S69"/>
  <c r="AC69" s="1"/>
  <c r="AQ69" s="1"/>
  <c r="O69"/>
  <c r="Y69" s="1"/>
  <c r="AN69" s="1"/>
  <c r="CF91" s="1"/>
  <c r="DG68"/>
  <c r="DE68"/>
  <c r="DM68" s="1"/>
  <c r="DZ68" s="1"/>
  <c r="AV68"/>
  <c r="N68"/>
  <c r="X68" s="1"/>
  <c r="AM68" s="1"/>
  <c r="CE57" s="1"/>
  <c r="DJ68"/>
  <c r="DR68" s="1"/>
  <c r="EE68" s="1"/>
  <c r="S68"/>
  <c r="AC68" s="1"/>
  <c r="AQ68" s="1"/>
  <c r="O68"/>
  <c r="Y68" s="1"/>
  <c r="AN68" s="1"/>
  <c r="CF57" s="1"/>
  <c r="CD57"/>
  <c r="DD68"/>
  <c r="DL68" s="1"/>
  <c r="DY68" s="1"/>
  <c r="Z68"/>
  <c r="AO68" s="1"/>
  <c r="U68"/>
  <c r="Q68"/>
  <c r="DH66"/>
  <c r="DP66" s="1"/>
  <c r="EC66" s="1"/>
  <c r="DN66"/>
  <c r="EA66" s="1"/>
  <c r="DJ66"/>
  <c r="DR66" s="1"/>
  <c r="EE66" s="1"/>
  <c r="DD66"/>
  <c r="DL66" s="1"/>
  <c r="DY66" s="1"/>
  <c r="AV66"/>
  <c r="N66"/>
  <c r="X66" s="1"/>
  <c r="AM66" s="1"/>
  <c r="CE85" s="1"/>
  <c r="BV45"/>
  <c r="CD85"/>
  <c r="DG66"/>
  <c r="Z66"/>
  <c r="AO66" s="1"/>
  <c r="U66"/>
  <c r="Q66"/>
  <c r="DE66"/>
  <c r="DM66" s="1"/>
  <c r="DZ66" s="1"/>
  <c r="S66"/>
  <c r="AC66" s="1"/>
  <c r="AQ66" s="1"/>
  <c r="O66"/>
  <c r="Y66" s="1"/>
  <c r="AN66" s="1"/>
  <c r="CF85" s="1"/>
  <c r="DH62"/>
  <c r="DP62" s="1"/>
  <c r="EC62" s="1"/>
  <c r="DN62"/>
  <c r="EA62" s="1"/>
  <c r="DJ62"/>
  <c r="DR62" s="1"/>
  <c r="EE62" s="1"/>
  <c r="DD62"/>
  <c r="DL62" s="1"/>
  <c r="DY62" s="1"/>
  <c r="AV62"/>
  <c r="N62"/>
  <c r="X62" s="1"/>
  <c r="AM62" s="1"/>
  <c r="CE53" s="1"/>
  <c r="DG62"/>
  <c r="Z62"/>
  <c r="AO62" s="1"/>
  <c r="U62"/>
  <c r="Q62"/>
  <c r="CD53"/>
  <c r="DE62"/>
  <c r="DM62" s="1"/>
  <c r="DZ62" s="1"/>
  <c r="S62"/>
  <c r="AC62" s="1"/>
  <c r="AQ62" s="1"/>
  <c r="O62"/>
  <c r="Y62" s="1"/>
  <c r="AN62" s="1"/>
  <c r="CF53" s="1"/>
  <c r="DH58"/>
  <c r="DP58" s="1"/>
  <c r="EC58" s="1"/>
  <c r="DN58"/>
  <c r="EA58" s="1"/>
  <c r="DJ58"/>
  <c r="DR58" s="1"/>
  <c r="EE58" s="1"/>
  <c r="DD58"/>
  <c r="DL58" s="1"/>
  <c r="DY58" s="1"/>
  <c r="AV58"/>
  <c r="N58"/>
  <c r="X58" s="1"/>
  <c r="AM58" s="1"/>
  <c r="DG58"/>
  <c r="Z58"/>
  <c r="AO58" s="1"/>
  <c r="U58"/>
  <c r="Q58"/>
  <c r="DE58"/>
  <c r="DM58" s="1"/>
  <c r="DZ58" s="1"/>
  <c r="S58"/>
  <c r="AC58" s="1"/>
  <c r="AQ58" s="1"/>
  <c r="O58"/>
  <c r="Y58" s="1"/>
  <c r="AN58" s="1"/>
  <c r="DH54"/>
  <c r="DP54" s="1"/>
  <c r="EC54" s="1"/>
  <c r="DN54"/>
  <c r="EA54" s="1"/>
  <c r="DJ54"/>
  <c r="DR54" s="1"/>
  <c r="EE54" s="1"/>
  <c r="DD54"/>
  <c r="DL54" s="1"/>
  <c r="DY54" s="1"/>
  <c r="AV54"/>
  <c r="N54"/>
  <c r="X54" s="1"/>
  <c r="AM54" s="1"/>
  <c r="DE54"/>
  <c r="DM54" s="1"/>
  <c r="DZ54" s="1"/>
  <c r="Z54"/>
  <c r="AO54" s="1"/>
  <c r="U54"/>
  <c r="Q54"/>
  <c r="DG54"/>
  <c r="S54"/>
  <c r="AC54" s="1"/>
  <c r="AQ54" s="1"/>
  <c r="O54"/>
  <c r="Y54" s="1"/>
  <c r="AN54" s="1"/>
  <c r="DH50"/>
  <c r="DP50" s="1"/>
  <c r="EC50" s="1"/>
  <c r="DN50"/>
  <c r="EA50" s="1"/>
  <c r="DJ50"/>
  <c r="DR50" s="1"/>
  <c r="EE50" s="1"/>
  <c r="DD50"/>
  <c r="DL50" s="1"/>
  <c r="DY50" s="1"/>
  <c r="AV50"/>
  <c r="N50"/>
  <c r="X50" s="1"/>
  <c r="AM50" s="1"/>
  <c r="DE50"/>
  <c r="DM50" s="1"/>
  <c r="DZ50" s="1"/>
  <c r="S50"/>
  <c r="AC50" s="1"/>
  <c r="AQ50" s="1"/>
  <c r="O50"/>
  <c r="Y50" s="1"/>
  <c r="AN50" s="1"/>
  <c r="DG50"/>
  <c r="Z50"/>
  <c r="AO50" s="1"/>
  <c r="U50"/>
  <c r="Q50"/>
  <c r="DH48"/>
  <c r="DP48" s="1"/>
  <c r="EC48" s="1"/>
  <c r="DN48"/>
  <c r="EA48" s="1"/>
  <c r="DJ48"/>
  <c r="DR48" s="1"/>
  <c r="EE48" s="1"/>
  <c r="DD48"/>
  <c r="DL48" s="1"/>
  <c r="DY48" s="1"/>
  <c r="CD48"/>
  <c r="AV48"/>
  <c r="N48"/>
  <c r="X48" s="1"/>
  <c r="AM48" s="1"/>
  <c r="CE48" s="1"/>
  <c r="DE48"/>
  <c r="DM48" s="1"/>
  <c r="DZ48" s="1"/>
  <c r="Z48"/>
  <c r="AO48" s="1"/>
  <c r="U48"/>
  <c r="Q48"/>
  <c r="DG48"/>
  <c r="S48"/>
  <c r="AC48" s="1"/>
  <c r="AQ48" s="1"/>
  <c r="O48"/>
  <c r="Y48" s="1"/>
  <c r="AN48" s="1"/>
  <c r="CF48" s="1"/>
  <c r="DH46"/>
  <c r="DP46" s="1"/>
  <c r="EC46" s="1"/>
  <c r="DN46"/>
  <c r="EA46" s="1"/>
  <c r="DJ46"/>
  <c r="DR46" s="1"/>
  <c r="EE46" s="1"/>
  <c r="DD46"/>
  <c r="DL46" s="1"/>
  <c r="DY46" s="1"/>
  <c r="CD46"/>
  <c r="AV46"/>
  <c r="N46"/>
  <c r="X46" s="1"/>
  <c r="AM46" s="1"/>
  <c r="CE46" s="1"/>
  <c r="DG46"/>
  <c r="S46"/>
  <c r="AC46" s="1"/>
  <c r="AQ46" s="1"/>
  <c r="O46"/>
  <c r="Y46" s="1"/>
  <c r="AN46" s="1"/>
  <c r="CF46" s="1"/>
  <c r="DE46"/>
  <c r="DM46" s="1"/>
  <c r="DZ46" s="1"/>
  <c r="Z46"/>
  <c r="AO46" s="1"/>
  <c r="U46"/>
  <c r="Q46"/>
  <c r="DH44"/>
  <c r="DP44" s="1"/>
  <c r="EC44" s="1"/>
  <c r="DN44"/>
  <c r="EA44" s="1"/>
  <c r="DJ44"/>
  <c r="DR44" s="1"/>
  <c r="EE44" s="1"/>
  <c r="DD44"/>
  <c r="DL44" s="1"/>
  <c r="DY44" s="1"/>
  <c r="CD44"/>
  <c r="AV44"/>
  <c r="N44"/>
  <c r="X44" s="1"/>
  <c r="AM44" s="1"/>
  <c r="CE44" s="1"/>
  <c r="DE44"/>
  <c r="DM44" s="1"/>
  <c r="DZ44" s="1"/>
  <c r="Z44"/>
  <c r="AO44" s="1"/>
  <c r="U44"/>
  <c r="Q44"/>
  <c r="DG44"/>
  <c r="S44"/>
  <c r="AC44" s="1"/>
  <c r="AQ44" s="1"/>
  <c r="O44"/>
  <c r="Y44" s="1"/>
  <c r="AN44" s="1"/>
  <c r="CF44" s="1"/>
  <c r="DH42"/>
  <c r="DP42" s="1"/>
  <c r="EC42" s="1"/>
  <c r="DN42"/>
  <c r="EA42" s="1"/>
  <c r="DJ42"/>
  <c r="DR42" s="1"/>
  <c r="EE42" s="1"/>
  <c r="DD42"/>
  <c r="DL42" s="1"/>
  <c r="DY42" s="1"/>
  <c r="CD42"/>
  <c r="AV42"/>
  <c r="N42"/>
  <c r="X42" s="1"/>
  <c r="AM42" s="1"/>
  <c r="CE42" s="1"/>
  <c r="DG42"/>
  <c r="S42"/>
  <c r="AC42" s="1"/>
  <c r="AQ42" s="1"/>
  <c r="O42"/>
  <c r="Y42" s="1"/>
  <c r="AN42" s="1"/>
  <c r="CF42" s="1"/>
  <c r="DE42"/>
  <c r="DM42" s="1"/>
  <c r="DZ42" s="1"/>
  <c r="Z42"/>
  <c r="AO42" s="1"/>
  <c r="U42"/>
  <c r="Q42"/>
  <c r="P328"/>
  <c r="P339" s="1"/>
  <c r="P327"/>
  <c r="P338" s="1"/>
  <c r="DG119"/>
  <c r="DE119"/>
  <c r="DM119" s="1"/>
  <c r="DZ119" s="1"/>
  <c r="AV119"/>
  <c r="N119"/>
  <c r="X119" s="1"/>
  <c r="AM119" s="1"/>
  <c r="DJ119"/>
  <c r="DR119" s="1"/>
  <c r="EE119" s="1"/>
  <c r="S119"/>
  <c r="AC119" s="1"/>
  <c r="AQ119" s="1"/>
  <c r="O119"/>
  <c r="Y119" s="1"/>
  <c r="AN119" s="1"/>
  <c r="DD119"/>
  <c r="DL119" s="1"/>
  <c r="DY119" s="1"/>
  <c r="Z119"/>
  <c r="AO119" s="1"/>
  <c r="U119"/>
  <c r="Q119"/>
  <c r="DG120"/>
  <c r="DE120"/>
  <c r="DM120" s="1"/>
  <c r="DZ120" s="1"/>
  <c r="AV120"/>
  <c r="N120"/>
  <c r="X120" s="1"/>
  <c r="AM120" s="1"/>
  <c r="DD120"/>
  <c r="DL120" s="1"/>
  <c r="DY120" s="1"/>
  <c r="Z120"/>
  <c r="AO120" s="1"/>
  <c r="U120"/>
  <c r="Q120"/>
  <c r="DJ120"/>
  <c r="DR120" s="1"/>
  <c r="EE120" s="1"/>
  <c r="S120"/>
  <c r="AC120" s="1"/>
  <c r="AQ120" s="1"/>
  <c r="O120"/>
  <c r="Y120" s="1"/>
  <c r="AN120" s="1"/>
  <c r="DG121"/>
  <c r="DE121"/>
  <c r="DM121" s="1"/>
  <c r="DZ121" s="1"/>
  <c r="AV121"/>
  <c r="N121"/>
  <c r="X121" s="1"/>
  <c r="AM121" s="1"/>
  <c r="DJ121"/>
  <c r="DR121" s="1"/>
  <c r="EE121" s="1"/>
  <c r="S121"/>
  <c r="AC121" s="1"/>
  <c r="AQ121" s="1"/>
  <c r="O121"/>
  <c r="Y121" s="1"/>
  <c r="AN121" s="1"/>
  <c r="DD121"/>
  <c r="DL121" s="1"/>
  <c r="DY121" s="1"/>
  <c r="Z121"/>
  <c r="AO121" s="1"/>
  <c r="U121"/>
  <c r="Q121"/>
  <c r="DG122"/>
  <c r="DE122"/>
  <c r="DM122" s="1"/>
  <c r="DZ122" s="1"/>
  <c r="AV122"/>
  <c r="N122"/>
  <c r="X122" s="1"/>
  <c r="AM122" s="1"/>
  <c r="DD122"/>
  <c r="DL122" s="1"/>
  <c r="DY122" s="1"/>
  <c r="Z122"/>
  <c r="AO122" s="1"/>
  <c r="U122"/>
  <c r="Q122"/>
  <c r="DJ122"/>
  <c r="DR122" s="1"/>
  <c r="EE122" s="1"/>
  <c r="S122"/>
  <c r="AC122" s="1"/>
  <c r="AQ122" s="1"/>
  <c r="O122"/>
  <c r="Y122" s="1"/>
  <c r="AN122" s="1"/>
  <c r="DG123"/>
  <c r="DE123"/>
  <c r="DM123" s="1"/>
  <c r="DZ123" s="1"/>
  <c r="AV123"/>
  <c r="N123"/>
  <c r="X123" s="1"/>
  <c r="AM123" s="1"/>
  <c r="DJ123"/>
  <c r="DR123" s="1"/>
  <c r="EE123" s="1"/>
  <c r="S123"/>
  <c r="AC123" s="1"/>
  <c r="AQ123" s="1"/>
  <c r="O123"/>
  <c r="Y123" s="1"/>
  <c r="AN123" s="1"/>
  <c r="DD123"/>
  <c r="DL123" s="1"/>
  <c r="DY123" s="1"/>
  <c r="Z123"/>
  <c r="AO123" s="1"/>
  <c r="U123"/>
  <c r="Q123"/>
  <c r="DG124"/>
  <c r="DE124"/>
  <c r="DM124" s="1"/>
  <c r="DZ124" s="1"/>
  <c r="AV124"/>
  <c r="N124"/>
  <c r="X124" s="1"/>
  <c r="AM124" s="1"/>
  <c r="CE152" s="1"/>
  <c r="CD152"/>
  <c r="DD124"/>
  <c r="DL124" s="1"/>
  <c r="DY124" s="1"/>
  <c r="Z124"/>
  <c r="AO124" s="1"/>
  <c r="U124"/>
  <c r="Q124"/>
  <c r="DJ124"/>
  <c r="DR124" s="1"/>
  <c r="EE124" s="1"/>
  <c r="S124"/>
  <c r="AC124" s="1"/>
  <c r="AQ124" s="1"/>
  <c r="O124"/>
  <c r="Y124" s="1"/>
  <c r="AN124" s="1"/>
  <c r="CF152" s="1"/>
  <c r="BV52"/>
  <c r="DG125"/>
  <c r="DE125"/>
  <c r="DM125" s="1"/>
  <c r="DZ125" s="1"/>
  <c r="AV125"/>
  <c r="N125"/>
  <c r="X125" s="1"/>
  <c r="AM125" s="1"/>
  <c r="CE148" s="1"/>
  <c r="CD148"/>
  <c r="DJ125"/>
  <c r="DR125" s="1"/>
  <c r="EE125" s="1"/>
  <c r="S125"/>
  <c r="AC125" s="1"/>
  <c r="AQ125" s="1"/>
  <c r="O125"/>
  <c r="Y125" s="1"/>
  <c r="AN125" s="1"/>
  <c r="CF148" s="1"/>
  <c r="DD125"/>
  <c r="DL125" s="1"/>
  <c r="DY125" s="1"/>
  <c r="Z125"/>
  <c r="AO125" s="1"/>
  <c r="U125"/>
  <c r="Q125"/>
  <c r="DG126"/>
  <c r="DE126"/>
  <c r="DM126" s="1"/>
  <c r="DZ126" s="1"/>
  <c r="AV126"/>
  <c r="N126"/>
  <c r="X126" s="1"/>
  <c r="AM126" s="1"/>
  <c r="CE149" s="1"/>
  <c r="CD149"/>
  <c r="DD126"/>
  <c r="DL126" s="1"/>
  <c r="DY126" s="1"/>
  <c r="Z126"/>
  <c r="AO126" s="1"/>
  <c r="U126"/>
  <c r="Q126"/>
  <c r="DJ126"/>
  <c r="DR126" s="1"/>
  <c r="EE126" s="1"/>
  <c r="S126"/>
  <c r="AC126" s="1"/>
  <c r="AQ126" s="1"/>
  <c r="O126"/>
  <c r="Y126" s="1"/>
  <c r="AN126" s="1"/>
  <c r="CF149" s="1"/>
  <c r="DG127"/>
  <c r="DE127"/>
  <c r="DM127" s="1"/>
  <c r="DZ127" s="1"/>
  <c r="AV127"/>
  <c r="N127"/>
  <c r="X127" s="1"/>
  <c r="AM127" s="1"/>
  <c r="CE107" s="1"/>
  <c r="DJ127"/>
  <c r="DR127" s="1"/>
  <c r="EE127" s="1"/>
  <c r="S127"/>
  <c r="AC127" s="1"/>
  <c r="AQ127" s="1"/>
  <c r="O127"/>
  <c r="Y127" s="1"/>
  <c r="AN127" s="1"/>
  <c r="CF107" s="1"/>
  <c r="DD127"/>
  <c r="DL127" s="1"/>
  <c r="DY127" s="1"/>
  <c r="Z127"/>
  <c r="AO127" s="1"/>
  <c r="U127"/>
  <c r="Q127"/>
  <c r="CD107"/>
  <c r="DG128"/>
  <c r="DE128"/>
  <c r="DM128" s="1"/>
  <c r="DZ128" s="1"/>
  <c r="AV128"/>
  <c r="N128"/>
  <c r="X128" s="1"/>
  <c r="AM128" s="1"/>
  <c r="CE108" s="1"/>
  <c r="DD128"/>
  <c r="DL128" s="1"/>
  <c r="DY128" s="1"/>
  <c r="Z128"/>
  <c r="AO128" s="1"/>
  <c r="U128"/>
  <c r="Q128"/>
  <c r="DJ128"/>
  <c r="DR128" s="1"/>
  <c r="EE128" s="1"/>
  <c r="S128"/>
  <c r="AC128" s="1"/>
  <c r="AQ128" s="1"/>
  <c r="O128"/>
  <c r="Y128" s="1"/>
  <c r="AN128" s="1"/>
  <c r="CF108" s="1"/>
  <c r="CD108"/>
  <c r="DG129"/>
  <c r="DE129"/>
  <c r="DM129" s="1"/>
  <c r="DZ129" s="1"/>
  <c r="AV129"/>
  <c r="N129"/>
  <c r="X129" s="1"/>
  <c r="AM129" s="1"/>
  <c r="CE109" s="1"/>
  <c r="DJ129"/>
  <c r="DR129" s="1"/>
  <c r="EE129" s="1"/>
  <c r="S129"/>
  <c r="AC129" s="1"/>
  <c r="AQ129" s="1"/>
  <c r="O129"/>
  <c r="Y129" s="1"/>
  <c r="AN129" s="1"/>
  <c r="CF109" s="1"/>
  <c r="DD129"/>
  <c r="DL129" s="1"/>
  <c r="DY129" s="1"/>
  <c r="Z129"/>
  <c r="AO129" s="1"/>
  <c r="U129"/>
  <c r="Q129"/>
  <c r="CD109"/>
  <c r="DG130"/>
  <c r="DE130"/>
  <c r="DM130" s="1"/>
  <c r="DZ130" s="1"/>
  <c r="AV130"/>
  <c r="N130"/>
  <c r="X130" s="1"/>
  <c r="AM130" s="1"/>
  <c r="CE110" s="1"/>
  <c r="DD130"/>
  <c r="DL130" s="1"/>
  <c r="DY130" s="1"/>
  <c r="Z130"/>
  <c r="AO130" s="1"/>
  <c r="U130"/>
  <c r="Q130"/>
  <c r="DJ130"/>
  <c r="DR130" s="1"/>
  <c r="EE130" s="1"/>
  <c r="S130"/>
  <c r="AC130" s="1"/>
  <c r="AQ130" s="1"/>
  <c r="O130"/>
  <c r="Y130" s="1"/>
  <c r="AN130" s="1"/>
  <c r="CF110" s="1"/>
  <c r="CD110"/>
  <c r="DG131"/>
  <c r="DE131"/>
  <c r="DM131" s="1"/>
  <c r="DZ131" s="1"/>
  <c r="AV131"/>
  <c r="N131"/>
  <c r="X131" s="1"/>
  <c r="AM131" s="1"/>
  <c r="CE153" s="1"/>
  <c r="CD153"/>
  <c r="DJ131"/>
  <c r="DR131" s="1"/>
  <c r="EE131" s="1"/>
  <c r="S131"/>
  <c r="AC131" s="1"/>
  <c r="AQ131" s="1"/>
  <c r="O131"/>
  <c r="Y131" s="1"/>
  <c r="AN131" s="1"/>
  <c r="CF153" s="1"/>
  <c r="BV53"/>
  <c r="DD131"/>
  <c r="DL131" s="1"/>
  <c r="DY131" s="1"/>
  <c r="Z131"/>
  <c r="AO131" s="1"/>
  <c r="U131"/>
  <c r="Q131"/>
  <c r="DG132"/>
  <c r="DE132"/>
  <c r="DM132" s="1"/>
  <c r="DZ132" s="1"/>
  <c r="AV132"/>
  <c r="N132"/>
  <c r="X132" s="1"/>
  <c r="AM132" s="1"/>
  <c r="DD132"/>
  <c r="DL132" s="1"/>
  <c r="DY132" s="1"/>
  <c r="Z132"/>
  <c r="AO132" s="1"/>
  <c r="U132"/>
  <c r="Q132"/>
  <c r="DJ132"/>
  <c r="DR132" s="1"/>
  <c r="EE132" s="1"/>
  <c r="S132"/>
  <c r="AC132" s="1"/>
  <c r="AQ132" s="1"/>
  <c r="O132"/>
  <c r="Y132" s="1"/>
  <c r="AN132" s="1"/>
  <c r="DG133"/>
  <c r="DE133"/>
  <c r="DM133" s="1"/>
  <c r="DZ133" s="1"/>
  <c r="AV133"/>
  <c r="N133"/>
  <c r="X133" s="1"/>
  <c r="AM133" s="1"/>
  <c r="CE154" s="1"/>
  <c r="CD154"/>
  <c r="DJ133"/>
  <c r="DR133" s="1"/>
  <c r="EE133" s="1"/>
  <c r="S133"/>
  <c r="AC133" s="1"/>
  <c r="AQ133" s="1"/>
  <c r="O133"/>
  <c r="Y133" s="1"/>
  <c r="AN133" s="1"/>
  <c r="CF154" s="1"/>
  <c r="DD133"/>
  <c r="DL133" s="1"/>
  <c r="DY133" s="1"/>
  <c r="Z133"/>
  <c r="AO133" s="1"/>
  <c r="U133"/>
  <c r="Q133"/>
  <c r="BV54"/>
  <c r="DG134"/>
  <c r="DE134"/>
  <c r="DM134" s="1"/>
  <c r="DZ134" s="1"/>
  <c r="AV134"/>
  <c r="N134"/>
  <c r="X134" s="1"/>
  <c r="AM134" s="1"/>
  <c r="CE155" s="1"/>
  <c r="CD155"/>
  <c r="DD134"/>
  <c r="DL134" s="1"/>
  <c r="DY134" s="1"/>
  <c r="Z134"/>
  <c r="AO134" s="1"/>
  <c r="U134"/>
  <c r="Q134"/>
  <c r="DJ134"/>
  <c r="DR134" s="1"/>
  <c r="EE134" s="1"/>
  <c r="S134"/>
  <c r="AC134" s="1"/>
  <c r="AQ134" s="1"/>
  <c r="O134"/>
  <c r="Y134" s="1"/>
  <c r="AN134" s="1"/>
  <c r="CF155" s="1"/>
  <c r="DG135"/>
  <c r="DE135"/>
  <c r="DM135" s="1"/>
  <c r="DZ135" s="1"/>
  <c r="AV135"/>
  <c r="N135"/>
  <c r="X135" s="1"/>
  <c r="AM135" s="1"/>
  <c r="CE68" s="1"/>
  <c r="DJ135"/>
  <c r="DR135" s="1"/>
  <c r="EE135" s="1"/>
  <c r="S135"/>
  <c r="AC135" s="1"/>
  <c r="AQ135" s="1"/>
  <c r="O135"/>
  <c r="Y135" s="1"/>
  <c r="AN135" s="1"/>
  <c r="CF68" s="1"/>
  <c r="DD135"/>
  <c r="DL135" s="1"/>
  <c r="DY135" s="1"/>
  <c r="Z135"/>
  <c r="AO135" s="1"/>
  <c r="U135"/>
  <c r="Q135"/>
  <c r="CD68"/>
  <c r="DG136"/>
  <c r="DE136"/>
  <c r="DM136" s="1"/>
  <c r="DZ136" s="1"/>
  <c r="AV136"/>
  <c r="N136"/>
  <c r="X136" s="1"/>
  <c r="AM136" s="1"/>
  <c r="CE69" s="1"/>
  <c r="DD136"/>
  <c r="DL136" s="1"/>
  <c r="DY136" s="1"/>
  <c r="Z136"/>
  <c r="AO136" s="1"/>
  <c r="U136"/>
  <c r="Q136"/>
  <c r="DJ136"/>
  <c r="DR136" s="1"/>
  <c r="EE136" s="1"/>
  <c r="S136"/>
  <c r="AC136" s="1"/>
  <c r="AQ136" s="1"/>
  <c r="O136"/>
  <c r="Y136" s="1"/>
  <c r="AN136" s="1"/>
  <c r="CF69" s="1"/>
  <c r="CD69"/>
  <c r="DG137"/>
  <c r="DE137"/>
  <c r="DM137" s="1"/>
  <c r="DZ137" s="1"/>
  <c r="AV137"/>
  <c r="N137"/>
  <c r="X137" s="1"/>
  <c r="AM137" s="1"/>
  <c r="CE70" s="1"/>
  <c r="DJ137"/>
  <c r="DR137" s="1"/>
  <c r="EE137" s="1"/>
  <c r="S137"/>
  <c r="AC137" s="1"/>
  <c r="AQ137" s="1"/>
  <c r="O137"/>
  <c r="Y137" s="1"/>
  <c r="AN137" s="1"/>
  <c r="CF70" s="1"/>
  <c r="DD137"/>
  <c r="DL137" s="1"/>
  <c r="DY137" s="1"/>
  <c r="Z137"/>
  <c r="AO137" s="1"/>
  <c r="U137"/>
  <c r="Q137"/>
  <c r="CD70"/>
  <c r="DG138"/>
  <c r="DE138"/>
  <c r="DM138" s="1"/>
  <c r="DZ138" s="1"/>
  <c r="AV138"/>
  <c r="N138"/>
  <c r="X138" s="1"/>
  <c r="AM138" s="1"/>
  <c r="CE71" s="1"/>
  <c r="DD138"/>
  <c r="DL138" s="1"/>
  <c r="DY138" s="1"/>
  <c r="Z138"/>
  <c r="AO138" s="1"/>
  <c r="U138"/>
  <c r="Q138"/>
  <c r="DJ138"/>
  <c r="DR138" s="1"/>
  <c r="EE138" s="1"/>
  <c r="S138"/>
  <c r="AC138" s="1"/>
  <c r="AQ138" s="1"/>
  <c r="O138"/>
  <c r="Y138" s="1"/>
  <c r="AN138" s="1"/>
  <c r="CF71" s="1"/>
  <c r="CD71"/>
  <c r="DG139"/>
  <c r="DE139"/>
  <c r="DM139" s="1"/>
  <c r="DZ139" s="1"/>
  <c r="AV139"/>
  <c r="N139"/>
  <c r="X139" s="1"/>
  <c r="AM139" s="1"/>
  <c r="DJ139"/>
  <c r="DR139" s="1"/>
  <c r="EE139" s="1"/>
  <c r="S139"/>
  <c r="AC139" s="1"/>
  <c r="AQ139" s="1"/>
  <c r="O139"/>
  <c r="Y139" s="1"/>
  <c r="AN139" s="1"/>
  <c r="DD139"/>
  <c r="DL139" s="1"/>
  <c r="DY139" s="1"/>
  <c r="Z139"/>
  <c r="AO139" s="1"/>
  <c r="U139"/>
  <c r="Q139"/>
  <c r="DG140"/>
  <c r="DE140"/>
  <c r="DM140" s="1"/>
  <c r="DZ140" s="1"/>
  <c r="AV140"/>
  <c r="N140"/>
  <c r="X140" s="1"/>
  <c r="AM140" s="1"/>
  <c r="DD140"/>
  <c r="DL140" s="1"/>
  <c r="DY140" s="1"/>
  <c r="Z140"/>
  <c r="AO140" s="1"/>
  <c r="U140"/>
  <c r="Q140"/>
  <c r="DJ140"/>
  <c r="DR140" s="1"/>
  <c r="EE140" s="1"/>
  <c r="S140"/>
  <c r="AC140" s="1"/>
  <c r="AQ140" s="1"/>
  <c r="O140"/>
  <c r="Y140" s="1"/>
  <c r="AN140" s="1"/>
  <c r="DG141"/>
  <c r="DE141"/>
  <c r="DM141" s="1"/>
  <c r="DZ141" s="1"/>
  <c r="AV141"/>
  <c r="N141"/>
  <c r="X141" s="1"/>
  <c r="AM141" s="1"/>
  <c r="DJ141"/>
  <c r="DR141" s="1"/>
  <c r="EE141" s="1"/>
  <c r="DD141"/>
  <c r="DL141" s="1"/>
  <c r="DY141" s="1"/>
  <c r="Z141"/>
  <c r="AO141" s="1"/>
  <c r="U141"/>
  <c r="S141"/>
  <c r="AC141" s="1"/>
  <c r="AQ141" s="1"/>
  <c r="Q141"/>
  <c r="O141"/>
  <c r="Y141" s="1"/>
  <c r="AN141" s="1"/>
  <c r="DG142"/>
  <c r="DE142"/>
  <c r="DM142" s="1"/>
  <c r="DZ142" s="1"/>
  <c r="AV142"/>
  <c r="N142"/>
  <c r="X142" s="1"/>
  <c r="AM142" s="1"/>
  <c r="DJ142"/>
  <c r="DR142" s="1"/>
  <c r="EE142" s="1"/>
  <c r="DD142"/>
  <c r="DL142" s="1"/>
  <c r="DY142" s="1"/>
  <c r="Z142"/>
  <c r="AO142" s="1"/>
  <c r="U142"/>
  <c r="S142"/>
  <c r="AC142" s="1"/>
  <c r="AQ142" s="1"/>
  <c r="Q142"/>
  <c r="O142"/>
  <c r="Y142" s="1"/>
  <c r="AN142" s="1"/>
  <c r="DG143"/>
  <c r="DE143"/>
  <c r="DM143" s="1"/>
  <c r="DZ143" s="1"/>
  <c r="AV143"/>
  <c r="N143"/>
  <c r="X143" s="1"/>
  <c r="AM143" s="1"/>
  <c r="DJ143"/>
  <c r="DR143" s="1"/>
  <c r="EE143" s="1"/>
  <c r="DD143"/>
  <c r="DL143" s="1"/>
  <c r="DY143" s="1"/>
  <c r="Z143"/>
  <c r="AO143" s="1"/>
  <c r="U143"/>
  <c r="S143"/>
  <c r="AC143" s="1"/>
  <c r="AQ143" s="1"/>
  <c r="Q143"/>
  <c r="O143"/>
  <c r="Y143" s="1"/>
  <c r="AN143" s="1"/>
  <c r="DG144"/>
  <c r="DE144"/>
  <c r="DM144" s="1"/>
  <c r="DZ144" s="1"/>
  <c r="AV144"/>
  <c r="N144"/>
  <c r="X144" s="1"/>
  <c r="AM144" s="1"/>
  <c r="DJ144"/>
  <c r="DR144" s="1"/>
  <c r="EE144" s="1"/>
  <c r="DD144"/>
  <c r="DL144" s="1"/>
  <c r="DY144" s="1"/>
  <c r="Z144"/>
  <c r="AO144" s="1"/>
  <c r="U144"/>
  <c r="S144"/>
  <c r="AC144" s="1"/>
  <c r="AQ144" s="1"/>
  <c r="Q144"/>
  <c r="O144"/>
  <c r="Y144" s="1"/>
  <c r="AN144" s="1"/>
  <c r="DG145"/>
  <c r="DE145"/>
  <c r="DM145" s="1"/>
  <c r="DZ145" s="1"/>
  <c r="AV145"/>
  <c r="N145"/>
  <c r="X145" s="1"/>
  <c r="AM145" s="1"/>
  <c r="DJ145"/>
  <c r="DR145" s="1"/>
  <c r="EE145" s="1"/>
  <c r="DD145"/>
  <c r="DL145" s="1"/>
  <c r="DY145" s="1"/>
  <c r="Z145"/>
  <c r="AO145" s="1"/>
  <c r="U145"/>
  <c r="S145"/>
  <c r="AC145" s="1"/>
  <c r="AQ145" s="1"/>
  <c r="Q145"/>
  <c r="O145"/>
  <c r="Y145" s="1"/>
  <c r="AN145" s="1"/>
  <c r="DG146"/>
  <c r="DE146"/>
  <c r="DM146" s="1"/>
  <c r="DZ146" s="1"/>
  <c r="AV146"/>
  <c r="N146"/>
  <c r="X146" s="1"/>
  <c r="AM146" s="1"/>
  <c r="DJ146"/>
  <c r="DR146" s="1"/>
  <c r="EE146" s="1"/>
  <c r="DD146"/>
  <c r="DL146" s="1"/>
  <c r="DY146" s="1"/>
  <c r="Z146"/>
  <c r="AO146" s="1"/>
  <c r="U146"/>
  <c r="S146"/>
  <c r="AC146" s="1"/>
  <c r="AQ146" s="1"/>
  <c r="Q146"/>
  <c r="O146"/>
  <c r="Y146" s="1"/>
  <c r="AN146" s="1"/>
  <c r="DG147"/>
  <c r="DE147"/>
  <c r="DM147" s="1"/>
  <c r="DZ147" s="1"/>
  <c r="AV147"/>
  <c r="N147"/>
  <c r="X147" s="1"/>
  <c r="AM147" s="1"/>
  <c r="DJ147"/>
  <c r="DR147" s="1"/>
  <c r="EE147" s="1"/>
  <c r="DD147"/>
  <c r="DL147" s="1"/>
  <c r="DY147" s="1"/>
  <c r="Z147"/>
  <c r="AO147" s="1"/>
  <c r="U147"/>
  <c r="S147"/>
  <c r="AC147" s="1"/>
  <c r="AQ147" s="1"/>
  <c r="Q147"/>
  <c r="O147"/>
  <c r="Y147" s="1"/>
  <c r="AN147" s="1"/>
  <c r="DG148"/>
  <c r="DE148"/>
  <c r="DM148" s="1"/>
  <c r="DZ148" s="1"/>
  <c r="AV148"/>
  <c r="N148"/>
  <c r="X148" s="1"/>
  <c r="AM148" s="1"/>
  <c r="DJ148"/>
  <c r="DR148" s="1"/>
  <c r="EE148" s="1"/>
  <c r="DD148"/>
  <c r="DL148" s="1"/>
  <c r="DY148" s="1"/>
  <c r="Z148"/>
  <c r="AO148" s="1"/>
  <c r="U148"/>
  <c r="S148"/>
  <c r="AC148" s="1"/>
  <c r="AQ148" s="1"/>
  <c r="Q148"/>
  <c r="O148"/>
  <c r="Y148" s="1"/>
  <c r="AN148" s="1"/>
  <c r="DG149"/>
  <c r="DE149"/>
  <c r="DM149" s="1"/>
  <c r="DZ149" s="1"/>
  <c r="AV149"/>
  <c r="N149"/>
  <c r="X149" s="1"/>
  <c r="AM149" s="1"/>
  <c r="CE111" s="1"/>
  <c r="DJ149"/>
  <c r="DR149" s="1"/>
  <c r="EE149" s="1"/>
  <c r="DD149"/>
  <c r="DL149" s="1"/>
  <c r="DY149" s="1"/>
  <c r="Z149"/>
  <c r="AO149" s="1"/>
  <c r="U149"/>
  <c r="S149"/>
  <c r="AC149" s="1"/>
  <c r="AQ149" s="1"/>
  <c r="Q149"/>
  <c r="O149"/>
  <c r="Y149" s="1"/>
  <c r="AN149" s="1"/>
  <c r="CF111" s="1"/>
  <c r="CD111"/>
  <c r="DG150"/>
  <c r="DE150"/>
  <c r="DM150" s="1"/>
  <c r="DZ150" s="1"/>
  <c r="AV150"/>
  <c r="N150"/>
  <c r="X150" s="1"/>
  <c r="AM150" s="1"/>
  <c r="CE112" s="1"/>
  <c r="DJ150"/>
  <c r="DR150" s="1"/>
  <c r="EE150" s="1"/>
  <c r="DD150"/>
  <c r="DL150" s="1"/>
  <c r="DY150" s="1"/>
  <c r="Z150"/>
  <c r="AO150" s="1"/>
  <c r="U150"/>
  <c r="S150"/>
  <c r="AC150" s="1"/>
  <c r="AQ150" s="1"/>
  <c r="Q150"/>
  <c r="O150"/>
  <c r="Y150" s="1"/>
  <c r="AN150" s="1"/>
  <c r="CF112" s="1"/>
  <c r="CD112"/>
  <c r="DG151"/>
  <c r="DE151"/>
  <c r="DM151" s="1"/>
  <c r="DZ151" s="1"/>
  <c r="AV151"/>
  <c r="N151"/>
  <c r="X151" s="1"/>
  <c r="AM151" s="1"/>
  <c r="CE113" s="1"/>
  <c r="DJ151"/>
  <c r="DR151" s="1"/>
  <c r="EE151" s="1"/>
  <c r="DD151"/>
  <c r="DL151" s="1"/>
  <c r="DY151" s="1"/>
  <c r="Z151"/>
  <c r="AO151" s="1"/>
  <c r="U151"/>
  <c r="S151"/>
  <c r="AC151" s="1"/>
  <c r="AQ151" s="1"/>
  <c r="Q151"/>
  <c r="O151"/>
  <c r="Y151" s="1"/>
  <c r="AN151" s="1"/>
  <c r="CF113" s="1"/>
  <c r="CD113"/>
  <c r="DG152"/>
  <c r="DE152"/>
  <c r="DM152" s="1"/>
  <c r="DZ152" s="1"/>
  <c r="AV152"/>
  <c r="N152"/>
  <c r="X152" s="1"/>
  <c r="AM152" s="1"/>
  <c r="CE114" s="1"/>
  <c r="DJ152"/>
  <c r="DR152" s="1"/>
  <c r="EE152" s="1"/>
  <c r="DD152"/>
  <c r="DL152" s="1"/>
  <c r="DY152" s="1"/>
  <c r="Z152"/>
  <c r="AO152" s="1"/>
  <c r="U152"/>
  <c r="S152"/>
  <c r="AC152" s="1"/>
  <c r="AQ152" s="1"/>
  <c r="Q152"/>
  <c r="O152"/>
  <c r="Y152" s="1"/>
  <c r="AN152" s="1"/>
  <c r="CF114" s="1"/>
  <c r="CD114"/>
  <c r="DG153"/>
  <c r="DE153"/>
  <c r="DM153" s="1"/>
  <c r="DZ153" s="1"/>
  <c r="AV153"/>
  <c r="N153"/>
  <c r="X153" s="1"/>
  <c r="AM153" s="1"/>
  <c r="CE115" s="1"/>
  <c r="DJ153"/>
  <c r="DR153" s="1"/>
  <c r="EE153" s="1"/>
  <c r="DD153"/>
  <c r="DL153" s="1"/>
  <c r="DY153" s="1"/>
  <c r="Z153"/>
  <c r="AO153" s="1"/>
  <c r="U153"/>
  <c r="S153"/>
  <c r="AC153" s="1"/>
  <c r="AQ153" s="1"/>
  <c r="Q153"/>
  <c r="O153"/>
  <c r="Y153" s="1"/>
  <c r="AN153" s="1"/>
  <c r="CF115" s="1"/>
  <c r="CD115"/>
  <c r="DG154"/>
  <c r="DE154"/>
  <c r="DM154" s="1"/>
  <c r="DZ154" s="1"/>
  <c r="AV154"/>
  <c r="N154"/>
  <c r="X154" s="1"/>
  <c r="AM154" s="1"/>
  <c r="CE116" s="1"/>
  <c r="DJ154"/>
  <c r="DR154" s="1"/>
  <c r="EE154" s="1"/>
  <c r="DD154"/>
  <c r="DL154" s="1"/>
  <c r="DY154" s="1"/>
  <c r="Z154"/>
  <c r="AO154" s="1"/>
  <c r="U154"/>
  <c r="S154"/>
  <c r="AC154" s="1"/>
  <c r="AQ154" s="1"/>
  <c r="Q154"/>
  <c r="O154"/>
  <c r="Y154" s="1"/>
  <c r="AN154" s="1"/>
  <c r="CF116" s="1"/>
  <c r="CD116"/>
  <c r="DG155"/>
  <c r="DE155"/>
  <c r="DM155" s="1"/>
  <c r="DZ155" s="1"/>
  <c r="AV155"/>
  <c r="N155"/>
  <c r="X155" s="1"/>
  <c r="AM155" s="1"/>
  <c r="CE117" s="1"/>
  <c r="DJ155"/>
  <c r="DR155" s="1"/>
  <c r="EE155" s="1"/>
  <c r="DD155"/>
  <c r="DL155" s="1"/>
  <c r="DY155" s="1"/>
  <c r="Z155"/>
  <c r="AO155" s="1"/>
  <c r="U155"/>
  <c r="S155"/>
  <c r="AC155" s="1"/>
  <c r="AQ155" s="1"/>
  <c r="Q155"/>
  <c r="O155"/>
  <c r="Y155" s="1"/>
  <c r="AN155" s="1"/>
  <c r="CF117" s="1"/>
  <c r="CD117"/>
  <c r="DG156"/>
  <c r="DE156"/>
  <c r="DM156" s="1"/>
  <c r="DZ156" s="1"/>
  <c r="AV156"/>
  <c r="N156"/>
  <c r="X156" s="1"/>
  <c r="AM156" s="1"/>
  <c r="CE150" s="1"/>
  <c r="DJ156"/>
  <c r="DR156" s="1"/>
  <c r="EE156" s="1"/>
  <c r="DD156"/>
  <c r="DL156" s="1"/>
  <c r="DY156" s="1"/>
  <c r="Z156"/>
  <c r="AO156" s="1"/>
  <c r="U156"/>
  <c r="S156"/>
  <c r="AC156" s="1"/>
  <c r="AQ156" s="1"/>
  <c r="Q156"/>
  <c r="O156"/>
  <c r="Y156" s="1"/>
  <c r="AN156" s="1"/>
  <c r="CF150" s="1"/>
  <c r="CD150"/>
  <c r="CD183"/>
  <c r="DG157"/>
  <c r="DE157"/>
  <c r="DM157" s="1"/>
  <c r="DZ157" s="1"/>
  <c r="AV157"/>
  <c r="N157"/>
  <c r="X157" s="1"/>
  <c r="AM157" s="1"/>
  <c r="CE183" s="1"/>
  <c r="DJ157"/>
  <c r="DR157" s="1"/>
  <c r="EE157" s="1"/>
  <c r="DD157"/>
  <c r="DL157" s="1"/>
  <c r="DY157" s="1"/>
  <c r="Z157"/>
  <c r="AO157" s="1"/>
  <c r="U157"/>
  <c r="S157"/>
  <c r="AC157" s="1"/>
  <c r="AQ157" s="1"/>
  <c r="Q157"/>
  <c r="O157"/>
  <c r="Y157" s="1"/>
  <c r="AN157" s="1"/>
  <c r="CF183" s="1"/>
  <c r="BV55"/>
  <c r="DG158"/>
  <c r="DE158"/>
  <c r="DM158" s="1"/>
  <c r="DZ158" s="1"/>
  <c r="AV158"/>
  <c r="N158"/>
  <c r="X158" s="1"/>
  <c r="AM158" s="1"/>
  <c r="DJ158"/>
  <c r="DR158" s="1"/>
  <c r="EE158" s="1"/>
  <c r="DD158"/>
  <c r="DL158" s="1"/>
  <c r="DY158" s="1"/>
  <c r="Z158"/>
  <c r="AO158" s="1"/>
  <c r="U158"/>
  <c r="S158"/>
  <c r="AC158" s="1"/>
  <c r="AQ158" s="1"/>
  <c r="Q158"/>
  <c r="O158"/>
  <c r="Y158" s="1"/>
  <c r="AN158" s="1"/>
  <c r="DG159"/>
  <c r="DE159"/>
  <c r="DM159" s="1"/>
  <c r="DZ159" s="1"/>
  <c r="AV159"/>
  <c r="N159"/>
  <c r="X159" s="1"/>
  <c r="AM159" s="1"/>
  <c r="CE72" s="1"/>
  <c r="DJ159"/>
  <c r="DR159" s="1"/>
  <c r="EE159" s="1"/>
  <c r="DD159"/>
  <c r="DL159" s="1"/>
  <c r="DY159" s="1"/>
  <c r="Z159"/>
  <c r="AO159" s="1"/>
  <c r="U159"/>
  <c r="S159"/>
  <c r="AC159" s="1"/>
  <c r="AQ159" s="1"/>
  <c r="Q159"/>
  <c r="O159"/>
  <c r="Y159" s="1"/>
  <c r="AN159" s="1"/>
  <c r="CF72" s="1"/>
  <c r="CD72"/>
  <c r="DG160"/>
  <c r="DE160"/>
  <c r="DM160" s="1"/>
  <c r="DZ160" s="1"/>
  <c r="AV160"/>
  <c r="N160"/>
  <c r="X160" s="1"/>
  <c r="AM160" s="1"/>
  <c r="CE73" s="1"/>
  <c r="DJ160"/>
  <c r="DR160" s="1"/>
  <c r="EE160" s="1"/>
  <c r="DD160"/>
  <c r="DL160" s="1"/>
  <c r="DY160" s="1"/>
  <c r="Z160"/>
  <c r="AO160" s="1"/>
  <c r="U160"/>
  <c r="S160"/>
  <c r="AC160" s="1"/>
  <c r="AQ160" s="1"/>
  <c r="Q160"/>
  <c r="O160"/>
  <c r="Y160" s="1"/>
  <c r="AN160" s="1"/>
  <c r="CF73" s="1"/>
  <c r="CD73"/>
  <c r="DN126"/>
  <c r="EA126" s="1"/>
  <c r="DH126"/>
  <c r="DP126" s="1"/>
  <c r="EC126" s="1"/>
  <c r="DN122"/>
  <c r="EA122" s="1"/>
  <c r="DH122"/>
  <c r="DP122" s="1"/>
  <c r="EC122" s="1"/>
  <c r="DN120"/>
  <c r="EA120" s="1"/>
  <c r="DH120"/>
  <c r="DP120" s="1"/>
  <c r="EC120" s="1"/>
  <c r="DN118"/>
  <c r="EA118" s="1"/>
  <c r="DH118"/>
  <c r="DP118" s="1"/>
  <c r="EC118" s="1"/>
  <c r="DN116"/>
  <c r="EA116" s="1"/>
  <c r="DH116"/>
  <c r="DP116" s="1"/>
  <c r="EC116" s="1"/>
  <c r="DN113"/>
  <c r="EA113" s="1"/>
  <c r="DH113"/>
  <c r="DP113" s="1"/>
  <c r="EC113" s="1"/>
  <c r="DN109"/>
  <c r="EA109" s="1"/>
  <c r="DH109"/>
  <c r="DP109" s="1"/>
  <c r="EC109" s="1"/>
  <c r="DN105"/>
  <c r="EA105" s="1"/>
  <c r="DH105"/>
  <c r="DP105" s="1"/>
  <c r="EC105" s="1"/>
  <c r="DN101"/>
  <c r="EA101" s="1"/>
  <c r="DH101"/>
  <c r="DP101" s="1"/>
  <c r="EC101" s="1"/>
  <c r="DN97"/>
  <c r="EA97" s="1"/>
  <c r="DH97"/>
  <c r="DP97" s="1"/>
  <c r="EC97" s="1"/>
  <c r="DN137"/>
  <c r="EA137" s="1"/>
  <c r="DH137"/>
  <c r="DP137" s="1"/>
  <c r="EC137" s="1"/>
  <c r="DN133"/>
  <c r="EA133" s="1"/>
  <c r="DH133"/>
  <c r="DP133" s="1"/>
  <c r="EC133" s="1"/>
  <c r="DN131"/>
  <c r="EA131" s="1"/>
  <c r="DH131"/>
  <c r="DP131" s="1"/>
  <c r="EC131" s="1"/>
  <c r="DN129"/>
  <c r="EA129" s="1"/>
  <c r="DH129"/>
  <c r="DP129" s="1"/>
  <c r="EC129" s="1"/>
  <c r="DN125"/>
  <c r="EA125" s="1"/>
  <c r="DH125"/>
  <c r="DP125" s="1"/>
  <c r="EC125" s="1"/>
  <c r="DN123"/>
  <c r="EA123" s="1"/>
  <c r="DH123"/>
  <c r="DP123" s="1"/>
  <c r="EC123" s="1"/>
  <c r="DN119"/>
  <c r="EA119" s="1"/>
  <c r="DH119"/>
  <c r="DP119" s="1"/>
  <c r="EC119" s="1"/>
  <c r="DH64"/>
  <c r="DP64" s="1"/>
  <c r="EC64" s="1"/>
  <c r="DN64"/>
  <c r="EA64" s="1"/>
  <c r="DJ64"/>
  <c r="DR64" s="1"/>
  <c r="EE64" s="1"/>
  <c r="DD64"/>
  <c r="DL64" s="1"/>
  <c r="DY64" s="1"/>
  <c r="AV64"/>
  <c r="N64"/>
  <c r="X64" s="1"/>
  <c r="AM64" s="1"/>
  <c r="CE55" s="1"/>
  <c r="DE64"/>
  <c r="DM64" s="1"/>
  <c r="DZ64" s="1"/>
  <c r="S64"/>
  <c r="AC64" s="1"/>
  <c r="AQ64" s="1"/>
  <c r="O64"/>
  <c r="Y64" s="1"/>
  <c r="AN64" s="1"/>
  <c r="CF55" s="1"/>
  <c r="DG64"/>
  <c r="Z64"/>
  <c r="AO64" s="1"/>
  <c r="U64"/>
  <c r="Q64"/>
  <c r="CD55"/>
  <c r="DH60"/>
  <c r="DP60" s="1"/>
  <c r="EC60" s="1"/>
  <c r="DN60"/>
  <c r="EA60" s="1"/>
  <c r="DJ60"/>
  <c r="DR60" s="1"/>
  <c r="EE60" s="1"/>
  <c r="DD60"/>
  <c r="DL60" s="1"/>
  <c r="DY60" s="1"/>
  <c r="AV60"/>
  <c r="N60"/>
  <c r="X60" s="1"/>
  <c r="AM60" s="1"/>
  <c r="CE50" s="1"/>
  <c r="CD50"/>
  <c r="BV43"/>
  <c r="DG60"/>
  <c r="Z60"/>
  <c r="AO60" s="1"/>
  <c r="U60"/>
  <c r="Q60"/>
  <c r="DE60"/>
  <c r="DM60" s="1"/>
  <c r="DZ60" s="1"/>
  <c r="S60"/>
  <c r="AC60" s="1"/>
  <c r="AQ60" s="1"/>
  <c r="O60"/>
  <c r="Y60" s="1"/>
  <c r="AN60" s="1"/>
  <c r="CF50" s="1"/>
  <c r="DH56"/>
  <c r="DP56" s="1"/>
  <c r="EC56" s="1"/>
  <c r="DN56"/>
  <c r="EA56" s="1"/>
  <c r="DJ56"/>
  <c r="DR56" s="1"/>
  <c r="EE56" s="1"/>
  <c r="DD56"/>
  <c r="DL56" s="1"/>
  <c r="DY56" s="1"/>
  <c r="AV56"/>
  <c r="N56"/>
  <c r="X56" s="1"/>
  <c r="AM56" s="1"/>
  <c r="DG56"/>
  <c r="S56"/>
  <c r="AC56" s="1"/>
  <c r="AQ56" s="1"/>
  <c r="O56"/>
  <c r="Y56" s="1"/>
  <c r="AN56" s="1"/>
  <c r="DE56"/>
  <c r="DM56" s="1"/>
  <c r="DZ56" s="1"/>
  <c r="Z56"/>
  <c r="AO56" s="1"/>
  <c r="U56"/>
  <c r="Q56"/>
  <c r="DH52"/>
  <c r="DP52" s="1"/>
  <c r="EC52" s="1"/>
  <c r="DN52"/>
  <c r="EA52" s="1"/>
  <c r="DJ52"/>
  <c r="DR52" s="1"/>
  <c r="EE52" s="1"/>
  <c r="DD52"/>
  <c r="DL52" s="1"/>
  <c r="DY52" s="1"/>
  <c r="AV52"/>
  <c r="N52"/>
  <c r="X52" s="1"/>
  <c r="AM52" s="1"/>
  <c r="DG52"/>
  <c r="S52"/>
  <c r="AC52" s="1"/>
  <c r="AQ52" s="1"/>
  <c r="O52"/>
  <c r="Y52" s="1"/>
  <c r="AN52" s="1"/>
  <c r="DE52"/>
  <c r="DM52" s="1"/>
  <c r="DZ52" s="1"/>
  <c r="Z52"/>
  <c r="AO52" s="1"/>
  <c r="U52"/>
  <c r="Q52"/>
  <c r="DH40"/>
  <c r="DF39"/>
  <c r="DF38" s="1"/>
  <c r="DN40"/>
  <c r="EA40" s="1"/>
  <c r="DN141"/>
  <c r="EA141" s="1"/>
  <c r="DH141"/>
  <c r="DP141" s="1"/>
  <c r="EC141" s="1"/>
  <c r="DN142"/>
  <c r="EA142" s="1"/>
  <c r="DH142"/>
  <c r="DP142" s="1"/>
  <c r="EC142" s="1"/>
  <c r="DN143"/>
  <c r="EA143" s="1"/>
  <c r="DH143"/>
  <c r="DP143" s="1"/>
  <c r="EC143" s="1"/>
  <c r="DN144"/>
  <c r="EA144" s="1"/>
  <c r="DH144"/>
  <c r="DP144" s="1"/>
  <c r="EC144" s="1"/>
  <c r="DN145"/>
  <c r="EA145" s="1"/>
  <c r="DH145"/>
  <c r="DP145" s="1"/>
  <c r="EC145" s="1"/>
  <c r="DN146"/>
  <c r="EA146" s="1"/>
  <c r="DH146"/>
  <c r="DP146" s="1"/>
  <c r="EC146" s="1"/>
  <c r="DN147"/>
  <c r="EA147" s="1"/>
  <c r="DH147"/>
  <c r="DP147" s="1"/>
  <c r="EC147" s="1"/>
  <c r="DN148"/>
  <c r="EA148" s="1"/>
  <c r="DH148"/>
  <c r="DP148" s="1"/>
  <c r="EC148" s="1"/>
  <c r="DN149"/>
  <c r="EA149" s="1"/>
  <c r="DH149"/>
  <c r="DP149" s="1"/>
  <c r="EC149" s="1"/>
  <c r="DN150"/>
  <c r="EA150" s="1"/>
  <c r="DH150"/>
  <c r="DP150" s="1"/>
  <c r="EC150" s="1"/>
  <c r="DN136"/>
  <c r="EA136" s="1"/>
  <c r="DH136"/>
  <c r="DP136" s="1"/>
  <c r="EC136" s="1"/>
  <c r="DN130"/>
  <c r="EA130" s="1"/>
  <c r="DH130"/>
  <c r="DP130" s="1"/>
  <c r="EC130" s="1"/>
  <c r="DN124"/>
  <c r="EA124" s="1"/>
  <c r="DH124"/>
  <c r="DP124" s="1"/>
  <c r="EC124" s="1"/>
  <c r="DN117"/>
  <c r="EA117" s="1"/>
  <c r="DH117"/>
  <c r="DP117" s="1"/>
  <c r="EC117" s="1"/>
  <c r="DN115"/>
  <c r="EA115" s="1"/>
  <c r="DH115"/>
  <c r="DP115" s="1"/>
  <c r="EC115" s="1"/>
  <c r="DN111"/>
  <c r="EA111" s="1"/>
  <c r="DH111"/>
  <c r="DP111" s="1"/>
  <c r="EC111" s="1"/>
  <c r="DN107"/>
  <c r="EA107" s="1"/>
  <c r="DH107"/>
  <c r="DP107" s="1"/>
  <c r="EC107" s="1"/>
  <c r="DN103"/>
  <c r="EA103" s="1"/>
  <c r="DH103"/>
  <c r="DP103" s="1"/>
  <c r="EC103" s="1"/>
  <c r="DN99"/>
  <c r="EA99" s="1"/>
  <c r="DH99"/>
  <c r="DP99" s="1"/>
  <c r="EC99" s="1"/>
  <c r="Z10"/>
  <c r="Z14"/>
  <c r="Z18"/>
  <c r="Z19"/>
  <c r="Z20"/>
  <c r="Z21"/>
  <c r="Z25"/>
  <c r="DN151"/>
  <c r="EA151" s="1"/>
  <c r="DH151"/>
  <c r="DP151" s="1"/>
  <c r="EC151" s="1"/>
  <c r="DN152"/>
  <c r="EA152" s="1"/>
  <c r="DH152"/>
  <c r="DP152" s="1"/>
  <c r="EC152" s="1"/>
  <c r="DN153"/>
  <c r="EA153" s="1"/>
  <c r="DH153"/>
  <c r="DP153" s="1"/>
  <c r="EC153" s="1"/>
  <c r="DN154"/>
  <c r="EA154" s="1"/>
  <c r="DH154"/>
  <c r="DP154" s="1"/>
  <c r="EC154" s="1"/>
  <c r="DN155"/>
  <c r="EA155" s="1"/>
  <c r="DH155"/>
  <c r="DP155" s="1"/>
  <c r="EC155" s="1"/>
  <c r="DN156"/>
  <c r="EA156" s="1"/>
  <c r="DH156"/>
  <c r="DP156" s="1"/>
  <c r="EC156" s="1"/>
  <c r="DN157"/>
  <c r="EA157" s="1"/>
  <c r="DH157"/>
  <c r="DP157" s="1"/>
  <c r="EC157" s="1"/>
  <c r="DN158"/>
  <c r="EA158" s="1"/>
  <c r="DH158"/>
  <c r="DP158" s="1"/>
  <c r="EC158" s="1"/>
  <c r="DN159"/>
  <c r="EA159" s="1"/>
  <c r="DH159"/>
  <c r="DP159" s="1"/>
  <c r="EC159" s="1"/>
  <c r="DN160"/>
  <c r="EA160" s="1"/>
  <c r="DH160"/>
  <c r="DP160" s="1"/>
  <c r="EC160" s="1"/>
  <c r="DN162"/>
  <c r="EA162" s="1"/>
  <c r="DH162"/>
  <c r="DP162" s="1"/>
  <c r="EC162" s="1"/>
  <c r="DN164"/>
  <c r="EA164" s="1"/>
  <c r="DH164"/>
  <c r="DP164" s="1"/>
  <c r="EC164" s="1"/>
  <c r="DN166"/>
  <c r="EA166" s="1"/>
  <c r="DH166"/>
  <c r="DP166" s="1"/>
  <c r="EC166" s="1"/>
  <c r="DN168"/>
  <c r="EA168" s="1"/>
  <c r="DH168"/>
  <c r="DP168" s="1"/>
  <c r="EC168" s="1"/>
  <c r="DN170"/>
  <c r="EA170" s="1"/>
  <c r="DH170"/>
  <c r="DP170" s="1"/>
  <c r="EC170" s="1"/>
  <c r="DN172"/>
  <c r="EA172" s="1"/>
  <c r="DH172"/>
  <c r="DP172" s="1"/>
  <c r="EC172" s="1"/>
  <c r="DN174"/>
  <c r="EA174" s="1"/>
  <c r="DH174"/>
  <c r="DP174" s="1"/>
  <c r="EC174" s="1"/>
  <c r="DN176"/>
  <c r="EA176" s="1"/>
  <c r="DH176"/>
  <c r="DP176" s="1"/>
  <c r="EC176" s="1"/>
  <c r="DN178"/>
  <c r="EA178" s="1"/>
  <c r="DH178"/>
  <c r="DP178" s="1"/>
  <c r="EC178" s="1"/>
  <c r="DN161"/>
  <c r="EA161" s="1"/>
  <c r="DH161"/>
  <c r="DP161" s="1"/>
  <c r="EC161" s="1"/>
  <c r="DN163"/>
  <c r="EA163" s="1"/>
  <c r="DH163"/>
  <c r="DP163" s="1"/>
  <c r="EC163" s="1"/>
  <c r="DN165"/>
  <c r="EA165" s="1"/>
  <c r="DH165"/>
  <c r="DP165" s="1"/>
  <c r="EC165" s="1"/>
  <c r="DN167"/>
  <c r="EA167" s="1"/>
  <c r="DH167"/>
  <c r="DP167" s="1"/>
  <c r="EC167" s="1"/>
  <c r="DN169"/>
  <c r="EA169" s="1"/>
  <c r="DH169"/>
  <c r="DP169" s="1"/>
  <c r="EC169" s="1"/>
  <c r="DN171"/>
  <c r="EA171" s="1"/>
  <c r="DH171"/>
  <c r="DP171" s="1"/>
  <c r="EC171" s="1"/>
  <c r="DN173"/>
  <c r="EA173" s="1"/>
  <c r="DH173"/>
  <c r="DP173" s="1"/>
  <c r="EC173" s="1"/>
  <c r="DN175"/>
  <c r="EA175" s="1"/>
  <c r="DH175"/>
  <c r="DP175" s="1"/>
  <c r="EC175" s="1"/>
  <c r="DN177"/>
  <c r="EA177" s="1"/>
  <c r="DH177"/>
  <c r="DP177" s="1"/>
  <c r="EC177" s="1"/>
  <c r="DN179"/>
  <c r="EA179" s="1"/>
  <c r="DH179"/>
  <c r="DP179" s="1"/>
  <c r="EC179" s="1"/>
  <c r="DG161"/>
  <c r="DE161"/>
  <c r="DM161" s="1"/>
  <c r="DZ161" s="1"/>
  <c r="AV161"/>
  <c r="N161"/>
  <c r="X161" s="1"/>
  <c r="AM161" s="1"/>
  <c r="CE74" s="1"/>
  <c r="DJ161"/>
  <c r="DR161" s="1"/>
  <c r="EE161" s="1"/>
  <c r="S161"/>
  <c r="AC161" s="1"/>
  <c r="AQ161" s="1"/>
  <c r="O161"/>
  <c r="Y161" s="1"/>
  <c r="AN161" s="1"/>
  <c r="CF74" s="1"/>
  <c r="DD161"/>
  <c r="DL161" s="1"/>
  <c r="DY161" s="1"/>
  <c r="Z161"/>
  <c r="AO161" s="1"/>
  <c r="U161"/>
  <c r="Q161"/>
  <c r="CD74"/>
  <c r="DG162"/>
  <c r="DE162"/>
  <c r="DM162" s="1"/>
  <c r="DZ162" s="1"/>
  <c r="AV162"/>
  <c r="N162"/>
  <c r="X162" s="1"/>
  <c r="AM162" s="1"/>
  <c r="CE75" s="1"/>
  <c r="DD162"/>
  <c r="DL162" s="1"/>
  <c r="DY162" s="1"/>
  <c r="Z162"/>
  <c r="AO162" s="1"/>
  <c r="U162"/>
  <c r="Q162"/>
  <c r="DJ162"/>
  <c r="DR162" s="1"/>
  <c r="EE162" s="1"/>
  <c r="S162"/>
  <c r="AC162" s="1"/>
  <c r="AQ162" s="1"/>
  <c r="O162"/>
  <c r="Y162" s="1"/>
  <c r="AN162" s="1"/>
  <c r="CF75" s="1"/>
  <c r="CD75"/>
  <c r="DG163"/>
  <c r="DE163"/>
  <c r="DM163" s="1"/>
  <c r="DZ163" s="1"/>
  <c r="AV163"/>
  <c r="N163"/>
  <c r="X163" s="1"/>
  <c r="AM163" s="1"/>
  <c r="CE76" s="1"/>
  <c r="DJ163"/>
  <c r="DR163" s="1"/>
  <c r="EE163" s="1"/>
  <c r="S163"/>
  <c r="AC163" s="1"/>
  <c r="AQ163" s="1"/>
  <c r="O163"/>
  <c r="Y163" s="1"/>
  <c r="AN163" s="1"/>
  <c r="CF76" s="1"/>
  <c r="DD163"/>
  <c r="DL163" s="1"/>
  <c r="DY163" s="1"/>
  <c r="Z163"/>
  <c r="AO163" s="1"/>
  <c r="U163"/>
  <c r="Q163"/>
  <c r="CD76"/>
  <c r="DG164"/>
  <c r="DE164"/>
  <c r="DM164" s="1"/>
  <c r="DZ164" s="1"/>
  <c r="AV164"/>
  <c r="N164"/>
  <c r="X164" s="1"/>
  <c r="AM164" s="1"/>
  <c r="CE77" s="1"/>
  <c r="DD164"/>
  <c r="DL164" s="1"/>
  <c r="DY164" s="1"/>
  <c r="Z164"/>
  <c r="AO164" s="1"/>
  <c r="U164"/>
  <c r="Q164"/>
  <c r="DJ164"/>
  <c r="DR164" s="1"/>
  <c r="EE164" s="1"/>
  <c r="S164"/>
  <c r="AC164" s="1"/>
  <c r="AQ164" s="1"/>
  <c r="O164"/>
  <c r="Y164" s="1"/>
  <c r="AN164" s="1"/>
  <c r="CF77" s="1"/>
  <c r="CD77"/>
  <c r="DG165"/>
  <c r="DE165"/>
  <c r="DM165" s="1"/>
  <c r="DZ165" s="1"/>
  <c r="AV165"/>
  <c r="N165"/>
  <c r="X165" s="1"/>
  <c r="AM165" s="1"/>
  <c r="CE78" s="1"/>
  <c r="DJ165"/>
  <c r="DR165" s="1"/>
  <c r="EE165" s="1"/>
  <c r="S165"/>
  <c r="AC165" s="1"/>
  <c r="AQ165" s="1"/>
  <c r="O165"/>
  <c r="Y165" s="1"/>
  <c r="AN165" s="1"/>
  <c r="CF78" s="1"/>
  <c r="DD165"/>
  <c r="DL165" s="1"/>
  <c r="DY165" s="1"/>
  <c r="Z165"/>
  <c r="AO165" s="1"/>
  <c r="U165"/>
  <c r="Q165"/>
  <c r="CD78"/>
  <c r="DG166"/>
  <c r="DE166"/>
  <c r="DM166" s="1"/>
  <c r="DZ166" s="1"/>
  <c r="AV166"/>
  <c r="N166"/>
  <c r="X166" s="1"/>
  <c r="AM166" s="1"/>
  <c r="DD166"/>
  <c r="DL166" s="1"/>
  <c r="DY166" s="1"/>
  <c r="Z166"/>
  <c r="AO166" s="1"/>
  <c r="U166"/>
  <c r="Q166"/>
  <c r="DJ166"/>
  <c r="DR166" s="1"/>
  <c r="EE166" s="1"/>
  <c r="S166"/>
  <c r="AC166" s="1"/>
  <c r="AQ166" s="1"/>
  <c r="O166"/>
  <c r="Y166" s="1"/>
  <c r="AN166" s="1"/>
  <c r="DG167"/>
  <c r="DE167"/>
  <c r="DM167" s="1"/>
  <c r="DZ167" s="1"/>
  <c r="AV167"/>
  <c r="N167"/>
  <c r="X167" s="1"/>
  <c r="AM167" s="1"/>
  <c r="DJ167"/>
  <c r="DR167" s="1"/>
  <c r="EE167" s="1"/>
  <c r="S167"/>
  <c r="AC167" s="1"/>
  <c r="AQ167" s="1"/>
  <c r="O167"/>
  <c r="Y167" s="1"/>
  <c r="AN167" s="1"/>
  <c r="DD167"/>
  <c r="DL167" s="1"/>
  <c r="DY167" s="1"/>
  <c r="Z167"/>
  <c r="AO167" s="1"/>
  <c r="U167"/>
  <c r="Q167"/>
  <c r="DG168"/>
  <c r="DE168"/>
  <c r="DM168" s="1"/>
  <c r="DZ168" s="1"/>
  <c r="AV168"/>
  <c r="N168"/>
  <c r="X168" s="1"/>
  <c r="AM168" s="1"/>
  <c r="DD168"/>
  <c r="DL168" s="1"/>
  <c r="DY168" s="1"/>
  <c r="Z168"/>
  <c r="AO168" s="1"/>
  <c r="U168"/>
  <c r="Q168"/>
  <c r="DJ168"/>
  <c r="DR168" s="1"/>
  <c r="EE168" s="1"/>
  <c r="S168"/>
  <c r="AC168" s="1"/>
  <c r="AQ168" s="1"/>
  <c r="O168"/>
  <c r="Y168" s="1"/>
  <c r="AN168" s="1"/>
  <c r="DG169"/>
  <c r="DE169"/>
  <c r="DM169" s="1"/>
  <c r="DZ169" s="1"/>
  <c r="AV169"/>
  <c r="N169"/>
  <c r="X169" s="1"/>
  <c r="AM169" s="1"/>
  <c r="CE118" s="1"/>
  <c r="DJ169"/>
  <c r="DR169" s="1"/>
  <c r="EE169" s="1"/>
  <c r="S169"/>
  <c r="AC169" s="1"/>
  <c r="AQ169" s="1"/>
  <c r="O169"/>
  <c r="Y169" s="1"/>
  <c r="AN169" s="1"/>
  <c r="CF118" s="1"/>
  <c r="DD169"/>
  <c r="DL169" s="1"/>
  <c r="DY169" s="1"/>
  <c r="Z169"/>
  <c r="AO169" s="1"/>
  <c r="U169"/>
  <c r="Q169"/>
  <c r="CD118"/>
  <c r="DG170"/>
  <c r="DE170"/>
  <c r="DM170" s="1"/>
  <c r="DZ170" s="1"/>
  <c r="AV170"/>
  <c r="N170"/>
  <c r="X170" s="1"/>
  <c r="AM170" s="1"/>
  <c r="CE119" s="1"/>
  <c r="DD170"/>
  <c r="DL170" s="1"/>
  <c r="DY170" s="1"/>
  <c r="Z170"/>
  <c r="AO170" s="1"/>
  <c r="U170"/>
  <c r="Q170"/>
  <c r="DJ170"/>
  <c r="DR170" s="1"/>
  <c r="EE170" s="1"/>
  <c r="S170"/>
  <c r="AC170" s="1"/>
  <c r="AQ170" s="1"/>
  <c r="O170"/>
  <c r="Y170" s="1"/>
  <c r="AN170" s="1"/>
  <c r="CF119" s="1"/>
  <c r="CD119"/>
  <c r="DG171"/>
  <c r="DE171"/>
  <c r="DM171" s="1"/>
  <c r="DZ171" s="1"/>
  <c r="AV171"/>
  <c r="N171"/>
  <c r="X171" s="1"/>
  <c r="AM171" s="1"/>
  <c r="CE120" s="1"/>
  <c r="DJ171"/>
  <c r="DR171" s="1"/>
  <c r="EE171" s="1"/>
  <c r="S171"/>
  <c r="AC171" s="1"/>
  <c r="AQ171" s="1"/>
  <c r="O171"/>
  <c r="Y171" s="1"/>
  <c r="AN171" s="1"/>
  <c r="CF120" s="1"/>
  <c r="DD171"/>
  <c r="DL171" s="1"/>
  <c r="DY171" s="1"/>
  <c r="Z171"/>
  <c r="AO171" s="1"/>
  <c r="U171"/>
  <c r="Q171"/>
  <c r="CD120"/>
  <c r="DG172"/>
  <c r="DE172"/>
  <c r="DM172" s="1"/>
  <c r="DZ172" s="1"/>
  <c r="AV172"/>
  <c r="N172"/>
  <c r="X172" s="1"/>
  <c r="AM172" s="1"/>
  <c r="CE121" s="1"/>
  <c r="DD172"/>
  <c r="DL172" s="1"/>
  <c r="DY172" s="1"/>
  <c r="Z172"/>
  <c r="AO172" s="1"/>
  <c r="U172"/>
  <c r="Q172"/>
  <c r="DJ172"/>
  <c r="DR172" s="1"/>
  <c r="EE172" s="1"/>
  <c r="S172"/>
  <c r="AC172" s="1"/>
  <c r="AQ172" s="1"/>
  <c r="O172"/>
  <c r="Y172" s="1"/>
  <c r="AN172" s="1"/>
  <c r="CF121" s="1"/>
  <c r="CD121"/>
  <c r="DG173"/>
  <c r="DE173"/>
  <c r="DM173" s="1"/>
  <c r="DZ173" s="1"/>
  <c r="AV173"/>
  <c r="N173"/>
  <c r="X173" s="1"/>
  <c r="AM173" s="1"/>
  <c r="CE122" s="1"/>
  <c r="DJ173"/>
  <c r="DR173" s="1"/>
  <c r="EE173" s="1"/>
  <c r="S173"/>
  <c r="AC173" s="1"/>
  <c r="AQ173" s="1"/>
  <c r="O173"/>
  <c r="Y173" s="1"/>
  <c r="AN173" s="1"/>
  <c r="CF122" s="1"/>
  <c r="DD173"/>
  <c r="DL173" s="1"/>
  <c r="DY173" s="1"/>
  <c r="Z173"/>
  <c r="AO173" s="1"/>
  <c r="U173"/>
  <c r="Q173"/>
  <c r="CD122"/>
  <c r="DG174"/>
  <c r="DE174"/>
  <c r="DM174" s="1"/>
  <c r="DZ174" s="1"/>
  <c r="AV174"/>
  <c r="N174"/>
  <c r="X174" s="1"/>
  <c r="AM174" s="1"/>
  <c r="CE123" s="1"/>
  <c r="DD174"/>
  <c r="DL174" s="1"/>
  <c r="DY174" s="1"/>
  <c r="Z174"/>
  <c r="AO174" s="1"/>
  <c r="U174"/>
  <c r="Q174"/>
  <c r="DJ174"/>
  <c r="DR174" s="1"/>
  <c r="EE174" s="1"/>
  <c r="S174"/>
  <c r="AC174" s="1"/>
  <c r="AQ174" s="1"/>
  <c r="O174"/>
  <c r="Y174" s="1"/>
  <c r="AN174" s="1"/>
  <c r="CF123" s="1"/>
  <c r="CD123"/>
  <c r="DG175"/>
  <c r="DE175"/>
  <c r="DM175" s="1"/>
  <c r="DZ175" s="1"/>
  <c r="AV175"/>
  <c r="N175"/>
  <c r="X175" s="1"/>
  <c r="AM175" s="1"/>
  <c r="CE151" s="1"/>
  <c r="DJ175"/>
  <c r="DR175" s="1"/>
  <c r="EE175" s="1"/>
  <c r="S175"/>
  <c r="AC175" s="1"/>
  <c r="AQ175" s="1"/>
  <c r="O175"/>
  <c r="Y175" s="1"/>
  <c r="AN175" s="1"/>
  <c r="CF151" s="1"/>
  <c r="DD175"/>
  <c r="DL175" s="1"/>
  <c r="DY175" s="1"/>
  <c r="Z175"/>
  <c r="AO175" s="1"/>
  <c r="U175"/>
  <c r="Q175"/>
  <c r="CD151"/>
  <c r="DG176"/>
  <c r="DE176"/>
  <c r="DM176" s="1"/>
  <c r="DZ176" s="1"/>
  <c r="AV176"/>
  <c r="N176"/>
  <c r="X176" s="1"/>
  <c r="AM176" s="1"/>
  <c r="DD176"/>
  <c r="DL176" s="1"/>
  <c r="DY176" s="1"/>
  <c r="Z176"/>
  <c r="AO176" s="1"/>
  <c r="U176"/>
  <c r="Q176"/>
  <c r="DJ176"/>
  <c r="DR176" s="1"/>
  <c r="EE176" s="1"/>
  <c r="S176"/>
  <c r="AC176" s="1"/>
  <c r="AQ176" s="1"/>
  <c r="O176"/>
  <c r="Y176" s="1"/>
  <c r="AN176" s="1"/>
  <c r="DG177"/>
  <c r="DE177"/>
  <c r="DM177" s="1"/>
  <c r="DZ177" s="1"/>
  <c r="AV177"/>
  <c r="N177"/>
  <c r="X177" s="1"/>
  <c r="AM177" s="1"/>
  <c r="CE79" s="1"/>
  <c r="DJ177"/>
  <c r="DR177" s="1"/>
  <c r="EE177" s="1"/>
  <c r="S177"/>
  <c r="AC177" s="1"/>
  <c r="AQ177" s="1"/>
  <c r="O177"/>
  <c r="Y177" s="1"/>
  <c r="AN177" s="1"/>
  <c r="CF79" s="1"/>
  <c r="DD177"/>
  <c r="DL177" s="1"/>
  <c r="DY177" s="1"/>
  <c r="Z177"/>
  <c r="AO177" s="1"/>
  <c r="U177"/>
  <c r="Q177"/>
  <c r="CD79"/>
  <c r="DG178"/>
  <c r="DE178"/>
  <c r="DM178" s="1"/>
  <c r="DZ178" s="1"/>
  <c r="AV178"/>
  <c r="N178"/>
  <c r="X178" s="1"/>
  <c r="AM178" s="1"/>
  <c r="CE80" s="1"/>
  <c r="DD178"/>
  <c r="DL178" s="1"/>
  <c r="DY178" s="1"/>
  <c r="Z178"/>
  <c r="AO178" s="1"/>
  <c r="U178"/>
  <c r="Q178"/>
  <c r="DJ178"/>
  <c r="DR178" s="1"/>
  <c r="EE178" s="1"/>
  <c r="S178"/>
  <c r="AC178" s="1"/>
  <c r="AQ178" s="1"/>
  <c r="O178"/>
  <c r="Y178" s="1"/>
  <c r="AN178" s="1"/>
  <c r="CF80" s="1"/>
  <c r="CD80"/>
  <c r="DG179"/>
  <c r="DE179"/>
  <c r="DM179" s="1"/>
  <c r="DZ179" s="1"/>
  <c r="AV179"/>
  <c r="N179"/>
  <c r="X179" s="1"/>
  <c r="AM179" s="1"/>
  <c r="CE81" s="1"/>
  <c r="DJ179"/>
  <c r="DR179" s="1"/>
  <c r="EE179" s="1"/>
  <c r="S179"/>
  <c r="AC179" s="1"/>
  <c r="AQ179" s="1"/>
  <c r="O179"/>
  <c r="Y179" s="1"/>
  <c r="AN179" s="1"/>
  <c r="CF81" s="1"/>
  <c r="DD179"/>
  <c r="DL179" s="1"/>
  <c r="DY179" s="1"/>
  <c r="Z179"/>
  <c r="AO179" s="1"/>
  <c r="U179"/>
  <c r="Q179"/>
  <c r="CD81"/>
  <c r="DJ180"/>
  <c r="DR180" s="1"/>
  <c r="EE180" s="1"/>
  <c r="DD180"/>
  <c r="DL180" s="1"/>
  <c r="DY180" s="1"/>
  <c r="DG180"/>
  <c r="DE180"/>
  <c r="DM180" s="1"/>
  <c r="DZ180" s="1"/>
  <c r="AV180"/>
  <c r="N180"/>
  <c r="X180" s="1"/>
  <c r="AM180" s="1"/>
  <c r="CE82" s="1"/>
  <c r="Z180"/>
  <c r="AO180" s="1"/>
  <c r="U180"/>
  <c r="Q180"/>
  <c r="S180"/>
  <c r="AC180" s="1"/>
  <c r="AQ180" s="1"/>
  <c r="O180"/>
  <c r="Y180" s="1"/>
  <c r="AN180" s="1"/>
  <c r="CF82" s="1"/>
  <c r="CD82"/>
  <c r="DJ181"/>
  <c r="DR181" s="1"/>
  <c r="EE181" s="1"/>
  <c r="DD181"/>
  <c r="DL181" s="1"/>
  <c r="DY181" s="1"/>
  <c r="Z181"/>
  <c r="AO181" s="1"/>
  <c r="U181"/>
  <c r="S181"/>
  <c r="AC181" s="1"/>
  <c r="AQ181" s="1"/>
  <c r="Q181"/>
  <c r="O181"/>
  <c r="Y181" s="1"/>
  <c r="AN181" s="1"/>
  <c r="CF83" s="1"/>
  <c r="DG181"/>
  <c r="DE181"/>
  <c r="DM181" s="1"/>
  <c r="DZ181" s="1"/>
  <c r="AV181"/>
  <c r="N181"/>
  <c r="X181" s="1"/>
  <c r="AM181" s="1"/>
  <c r="CE83" s="1"/>
  <c r="CD83"/>
  <c r="DJ182"/>
  <c r="DR182" s="1"/>
  <c r="EE182" s="1"/>
  <c r="DD182"/>
  <c r="DL182" s="1"/>
  <c r="DY182" s="1"/>
  <c r="Z182"/>
  <c r="AO182" s="1"/>
  <c r="U182"/>
  <c r="S182"/>
  <c r="AC182" s="1"/>
  <c r="AQ182" s="1"/>
  <c r="Q182"/>
  <c r="O182"/>
  <c r="Y182" s="1"/>
  <c r="AN182" s="1"/>
  <c r="CF84" s="1"/>
  <c r="DG182"/>
  <c r="DE182"/>
  <c r="DM182" s="1"/>
  <c r="DZ182" s="1"/>
  <c r="AV182"/>
  <c r="N182"/>
  <c r="X182" s="1"/>
  <c r="AM182" s="1"/>
  <c r="CE84" s="1"/>
  <c r="CD84"/>
  <c r="DJ183"/>
  <c r="DR183" s="1"/>
  <c r="EE183" s="1"/>
  <c r="DD183"/>
  <c r="DL183" s="1"/>
  <c r="DY183" s="1"/>
  <c r="Z183"/>
  <c r="AO183" s="1"/>
  <c r="U183"/>
  <c r="S183"/>
  <c r="AC183" s="1"/>
  <c r="AQ183" s="1"/>
  <c r="Q183"/>
  <c r="O183"/>
  <c r="Y183" s="1"/>
  <c r="AN183" s="1"/>
  <c r="CF156" s="1"/>
  <c r="DG183"/>
  <c r="DE183"/>
  <c r="DM183" s="1"/>
  <c r="DZ183" s="1"/>
  <c r="AV183"/>
  <c r="N183"/>
  <c r="X183" s="1"/>
  <c r="AM183" s="1"/>
  <c r="CE156" s="1"/>
  <c r="CD156"/>
  <c r="DJ184"/>
  <c r="DR184" s="1"/>
  <c r="EE184" s="1"/>
  <c r="DD184"/>
  <c r="DL184" s="1"/>
  <c r="DY184" s="1"/>
  <c r="Z184"/>
  <c r="AO184" s="1"/>
  <c r="U184"/>
  <c r="S184"/>
  <c r="AC184" s="1"/>
  <c r="AQ184" s="1"/>
  <c r="Q184"/>
  <c r="O184"/>
  <c r="Y184" s="1"/>
  <c r="AN184" s="1"/>
  <c r="DG184"/>
  <c r="DE184"/>
  <c r="DM184" s="1"/>
  <c r="DZ184" s="1"/>
  <c r="AV184"/>
  <c r="N184"/>
  <c r="X184" s="1"/>
  <c r="AM184" s="1"/>
  <c r="DJ185"/>
  <c r="DR185" s="1"/>
  <c r="EE185" s="1"/>
  <c r="DD185"/>
  <c r="DL185" s="1"/>
  <c r="DY185" s="1"/>
  <c r="Z185"/>
  <c r="AO185" s="1"/>
  <c r="U185"/>
  <c r="S185"/>
  <c r="AC185" s="1"/>
  <c r="AQ185" s="1"/>
  <c r="Q185"/>
  <c r="O185"/>
  <c r="Y185" s="1"/>
  <c r="AN185" s="1"/>
  <c r="DG185"/>
  <c r="DE185"/>
  <c r="DM185" s="1"/>
  <c r="DZ185" s="1"/>
  <c r="AV185"/>
  <c r="N185"/>
  <c r="X185" s="1"/>
  <c r="AM185" s="1"/>
  <c r="DJ186"/>
  <c r="DR186" s="1"/>
  <c r="EE186" s="1"/>
  <c r="DD186"/>
  <c r="DL186" s="1"/>
  <c r="DY186" s="1"/>
  <c r="Z186"/>
  <c r="AO186" s="1"/>
  <c r="U186"/>
  <c r="S186"/>
  <c r="AC186" s="1"/>
  <c r="AQ186" s="1"/>
  <c r="Q186"/>
  <c r="O186"/>
  <c r="Y186" s="1"/>
  <c r="AN186" s="1"/>
  <c r="DG186"/>
  <c r="DE186"/>
  <c r="DM186" s="1"/>
  <c r="DZ186" s="1"/>
  <c r="AV186"/>
  <c r="N186"/>
  <c r="X186" s="1"/>
  <c r="AM186" s="1"/>
  <c r="DJ187"/>
  <c r="DR187" s="1"/>
  <c r="EE187" s="1"/>
  <c r="DD187"/>
  <c r="DL187" s="1"/>
  <c r="DY187" s="1"/>
  <c r="Z187"/>
  <c r="AO187" s="1"/>
  <c r="U187"/>
  <c r="S187"/>
  <c r="AC187" s="1"/>
  <c r="AQ187" s="1"/>
  <c r="Q187"/>
  <c r="O187"/>
  <c r="Y187" s="1"/>
  <c r="AN187" s="1"/>
  <c r="DG187"/>
  <c r="DE187"/>
  <c r="DM187" s="1"/>
  <c r="DZ187" s="1"/>
  <c r="AV187"/>
  <c r="N187"/>
  <c r="X187" s="1"/>
  <c r="AM187" s="1"/>
  <c r="DJ188"/>
  <c r="DR188" s="1"/>
  <c r="EE188" s="1"/>
  <c r="DD188"/>
  <c r="DL188" s="1"/>
  <c r="DY188" s="1"/>
  <c r="Z188"/>
  <c r="AO188" s="1"/>
  <c r="U188"/>
  <c r="S188"/>
  <c r="AC188" s="1"/>
  <c r="AQ188" s="1"/>
  <c r="Q188"/>
  <c r="O188"/>
  <c r="Y188" s="1"/>
  <c r="AN188" s="1"/>
  <c r="DG188"/>
  <c r="DE188"/>
  <c r="DM188" s="1"/>
  <c r="DZ188" s="1"/>
  <c r="AV188"/>
  <c r="N188"/>
  <c r="X188" s="1"/>
  <c r="AM188" s="1"/>
  <c r="Z189"/>
  <c r="AO189" s="1"/>
  <c r="U189"/>
  <c r="S189"/>
  <c r="AC189" s="1"/>
  <c r="AQ189" s="1"/>
  <c r="Q189"/>
  <c r="O189"/>
  <c r="Y189" s="1"/>
  <c r="AN189" s="1"/>
  <c r="AV189"/>
  <c r="N189"/>
  <c r="X189" s="1"/>
  <c r="AM189" s="1"/>
  <c r="Z190"/>
  <c r="AO190" s="1"/>
  <c r="U190"/>
  <c r="S190"/>
  <c r="AC190" s="1"/>
  <c r="AQ190" s="1"/>
  <c r="Q190"/>
  <c r="O190"/>
  <c r="Y190" s="1"/>
  <c r="AN190" s="1"/>
  <c r="AV190"/>
  <c r="N190"/>
  <c r="X190" s="1"/>
  <c r="AM190" s="1"/>
  <c r="Z191"/>
  <c r="AO191" s="1"/>
  <c r="U191"/>
  <c r="S191"/>
  <c r="AC191" s="1"/>
  <c r="AQ191" s="1"/>
  <c r="Q191"/>
  <c r="O191"/>
  <c r="Y191" s="1"/>
  <c r="AN191" s="1"/>
  <c r="CF184" s="1"/>
  <c r="CD184"/>
  <c r="AV191"/>
  <c r="N191"/>
  <c r="X191" s="1"/>
  <c r="AM191" s="1"/>
  <c r="CE184" s="1"/>
  <c r="BV56"/>
  <c r="Z192"/>
  <c r="AO192" s="1"/>
  <c r="U192"/>
  <c r="S192"/>
  <c r="AC192" s="1"/>
  <c r="AQ192" s="1"/>
  <c r="Q192"/>
  <c r="O192"/>
  <c r="Y192" s="1"/>
  <c r="AN192" s="1"/>
  <c r="CF186" s="1"/>
  <c r="CD186"/>
  <c r="AV192"/>
  <c r="N192"/>
  <c r="X192" s="1"/>
  <c r="AM192" s="1"/>
  <c r="CE186" s="1"/>
  <c r="BV57"/>
  <c r="Z193"/>
  <c r="AO193" s="1"/>
  <c r="U193"/>
  <c r="S193"/>
  <c r="AC193" s="1"/>
  <c r="AQ193" s="1"/>
  <c r="Q193"/>
  <c r="O193"/>
  <c r="Y193" s="1"/>
  <c r="AN193" s="1"/>
  <c r="CF157" s="1"/>
  <c r="AV193"/>
  <c r="N193"/>
  <c r="X193" s="1"/>
  <c r="AM193" s="1"/>
  <c r="CE157" s="1"/>
  <c r="CD157"/>
  <c r="Z194"/>
  <c r="AO194" s="1"/>
  <c r="U194"/>
  <c r="S194"/>
  <c r="AC194" s="1"/>
  <c r="AQ194" s="1"/>
  <c r="Q194"/>
  <c r="O194"/>
  <c r="Y194" s="1"/>
  <c r="AN194" s="1"/>
  <c r="CF158" s="1"/>
  <c r="AV194"/>
  <c r="N194"/>
  <c r="X194" s="1"/>
  <c r="AM194" s="1"/>
  <c r="CE158" s="1"/>
  <c r="CD158"/>
  <c r="Z195"/>
  <c r="AO195" s="1"/>
  <c r="U195"/>
  <c r="S195"/>
  <c r="AC195" s="1"/>
  <c r="AQ195" s="1"/>
  <c r="Q195"/>
  <c r="O195"/>
  <c r="Y195" s="1"/>
  <c r="AN195" s="1"/>
  <c r="CF159" s="1"/>
  <c r="AV195"/>
  <c r="N195"/>
  <c r="X195" s="1"/>
  <c r="AM195" s="1"/>
  <c r="CE159" s="1"/>
  <c r="CD159"/>
  <c r="Z196"/>
  <c r="AO196" s="1"/>
  <c r="U196"/>
  <c r="S196"/>
  <c r="AC196" s="1"/>
  <c r="AQ196" s="1"/>
  <c r="Q196"/>
  <c r="O196"/>
  <c r="Y196" s="1"/>
  <c r="AN196" s="1"/>
  <c r="CF160" s="1"/>
  <c r="AV196"/>
  <c r="N196"/>
  <c r="X196" s="1"/>
  <c r="AM196" s="1"/>
  <c r="CE160" s="1"/>
  <c r="CD160"/>
  <c r="Z197"/>
  <c r="AO197" s="1"/>
  <c r="U197"/>
  <c r="S197"/>
  <c r="AC197" s="1"/>
  <c r="AQ197" s="1"/>
  <c r="Q197"/>
  <c r="O197"/>
  <c r="Y197" s="1"/>
  <c r="AN197" s="1"/>
  <c r="CF161" s="1"/>
  <c r="AV197"/>
  <c r="N197"/>
  <c r="X197" s="1"/>
  <c r="AM197" s="1"/>
  <c r="CE161" s="1"/>
  <c r="CD161"/>
  <c r="Z198"/>
  <c r="AO198" s="1"/>
  <c r="U198"/>
  <c r="S198"/>
  <c r="AC198" s="1"/>
  <c r="AQ198" s="1"/>
  <c r="Q198"/>
  <c r="O198"/>
  <c r="Y198" s="1"/>
  <c r="AN198" s="1"/>
  <c r="CF162" s="1"/>
  <c r="AV198"/>
  <c r="N198"/>
  <c r="X198" s="1"/>
  <c r="AM198" s="1"/>
  <c r="CE162" s="1"/>
  <c r="CD162"/>
  <c r="Z199"/>
  <c r="AO199" s="1"/>
  <c r="U199"/>
  <c r="S199"/>
  <c r="AC199" s="1"/>
  <c r="AQ199" s="1"/>
  <c r="Q199"/>
  <c r="O199"/>
  <c r="Y199" s="1"/>
  <c r="AN199" s="1"/>
  <c r="CF163" s="1"/>
  <c r="AV199"/>
  <c r="N199"/>
  <c r="X199" s="1"/>
  <c r="AM199" s="1"/>
  <c r="CE163" s="1"/>
  <c r="CD163"/>
  <c r="Z200"/>
  <c r="AO200" s="1"/>
  <c r="U200"/>
  <c r="S200"/>
  <c r="AC200" s="1"/>
  <c r="AQ200" s="1"/>
  <c r="Q200"/>
  <c r="O200"/>
  <c r="Y200" s="1"/>
  <c r="AN200" s="1"/>
  <c r="CF164" s="1"/>
  <c r="AV200"/>
  <c r="N200"/>
  <c r="X200" s="1"/>
  <c r="AM200" s="1"/>
  <c r="CE164" s="1"/>
  <c r="CD164"/>
  <c r="Z201"/>
  <c r="AO201" s="1"/>
  <c r="U201"/>
  <c r="S201"/>
  <c r="AC201" s="1"/>
  <c r="AQ201" s="1"/>
  <c r="Q201"/>
  <c r="O201"/>
  <c r="Y201" s="1"/>
  <c r="AN201" s="1"/>
  <c r="CF187" s="1"/>
  <c r="CD187"/>
  <c r="AV201"/>
  <c r="N201"/>
  <c r="X201" s="1"/>
  <c r="AM201" s="1"/>
  <c r="CE187" s="1"/>
  <c r="BV58"/>
  <c r="Z202"/>
  <c r="AO202" s="1"/>
  <c r="U202"/>
  <c r="S202"/>
  <c r="AC202" s="1"/>
  <c r="AQ202" s="1"/>
  <c r="Q202"/>
  <c r="O202"/>
  <c r="Y202" s="1"/>
  <c r="AN202" s="1"/>
  <c r="AV202"/>
  <c r="N202"/>
  <c r="X202" s="1"/>
  <c r="AM202" s="1"/>
  <c r="Z203"/>
  <c r="AO203" s="1"/>
  <c r="U203"/>
  <c r="S203"/>
  <c r="AC203" s="1"/>
  <c r="AQ203" s="1"/>
  <c r="Q203"/>
  <c r="O203"/>
  <c r="Y203" s="1"/>
  <c r="AN203" s="1"/>
  <c r="CF124" s="1"/>
  <c r="AV203"/>
  <c r="N203"/>
  <c r="X203" s="1"/>
  <c r="AM203" s="1"/>
  <c r="CE124" s="1"/>
  <c r="CD124"/>
  <c r="Z204"/>
  <c r="AO204" s="1"/>
  <c r="U204"/>
  <c r="S204"/>
  <c r="AC204" s="1"/>
  <c r="AQ204" s="1"/>
  <c r="Q204"/>
  <c r="O204"/>
  <c r="Y204" s="1"/>
  <c r="AN204" s="1"/>
  <c r="CF125" s="1"/>
  <c r="AV204"/>
  <c r="N204"/>
  <c r="X204" s="1"/>
  <c r="AM204" s="1"/>
  <c r="CE125" s="1"/>
  <c r="CD125"/>
  <c r="Z205"/>
  <c r="AO205" s="1"/>
  <c r="U205"/>
  <c r="S205"/>
  <c r="AC205" s="1"/>
  <c r="AQ205" s="1"/>
  <c r="Q205"/>
  <c r="O205"/>
  <c r="Y205" s="1"/>
  <c r="AN205" s="1"/>
  <c r="CF126" s="1"/>
  <c r="AV205"/>
  <c r="N205"/>
  <c r="X205" s="1"/>
  <c r="AM205" s="1"/>
  <c r="CE126" s="1"/>
  <c r="CD126"/>
  <c r="Z206"/>
  <c r="AO206" s="1"/>
  <c r="U206"/>
  <c r="S206"/>
  <c r="AC206" s="1"/>
  <c r="AQ206" s="1"/>
  <c r="Q206"/>
  <c r="O206"/>
  <c r="Y206" s="1"/>
  <c r="AN206" s="1"/>
  <c r="CF127" s="1"/>
  <c r="AV206"/>
  <c r="N206"/>
  <c r="X206" s="1"/>
  <c r="AM206" s="1"/>
  <c r="CE127" s="1"/>
  <c r="CD127"/>
  <c r="Z207"/>
  <c r="AO207" s="1"/>
  <c r="U207"/>
  <c r="S207"/>
  <c r="AC207" s="1"/>
  <c r="AQ207" s="1"/>
  <c r="Q207"/>
  <c r="O207"/>
  <c r="Y207" s="1"/>
  <c r="AN207" s="1"/>
  <c r="CF128" s="1"/>
  <c r="AV207"/>
  <c r="N207"/>
  <c r="X207" s="1"/>
  <c r="AM207" s="1"/>
  <c r="CE128" s="1"/>
  <c r="CD128"/>
  <c r="Z208"/>
  <c r="AO208" s="1"/>
  <c r="U208"/>
  <c r="S208"/>
  <c r="AC208" s="1"/>
  <c r="AQ208" s="1"/>
  <c r="Q208"/>
  <c r="O208"/>
  <c r="Y208" s="1"/>
  <c r="AN208" s="1"/>
  <c r="CF129" s="1"/>
  <c r="AV208"/>
  <c r="N208"/>
  <c r="X208" s="1"/>
  <c r="AM208" s="1"/>
  <c r="CE129" s="1"/>
  <c r="CD129"/>
  <c r="Z209"/>
  <c r="AO209" s="1"/>
  <c r="U209"/>
  <c r="S209"/>
  <c r="AC209" s="1"/>
  <c r="AQ209" s="1"/>
  <c r="Q209"/>
  <c r="O209"/>
  <c r="Y209" s="1"/>
  <c r="AN209" s="1"/>
  <c r="CF130" s="1"/>
  <c r="AV209"/>
  <c r="N209"/>
  <c r="X209" s="1"/>
  <c r="AM209" s="1"/>
  <c r="CE130" s="1"/>
  <c r="CD130"/>
  <c r="Z210"/>
  <c r="AO210" s="1"/>
  <c r="U210"/>
  <c r="S210"/>
  <c r="AC210" s="1"/>
  <c r="AQ210" s="1"/>
  <c r="Q210"/>
  <c r="O210"/>
  <c r="Y210" s="1"/>
  <c r="AN210" s="1"/>
  <c r="CF131" s="1"/>
  <c r="AV210"/>
  <c r="N210"/>
  <c r="X210" s="1"/>
  <c r="AM210" s="1"/>
  <c r="CE131" s="1"/>
  <c r="CD131"/>
  <c r="Z211"/>
  <c r="AO211" s="1"/>
  <c r="U211"/>
  <c r="S211"/>
  <c r="AC211" s="1"/>
  <c r="AQ211" s="1"/>
  <c r="Q211"/>
  <c r="O211"/>
  <c r="Y211" s="1"/>
  <c r="AN211" s="1"/>
  <c r="AV211"/>
  <c r="N211"/>
  <c r="X211" s="1"/>
  <c r="AM211" s="1"/>
  <c r="Z212"/>
  <c r="AO212" s="1"/>
  <c r="U212"/>
  <c r="S212"/>
  <c r="AC212" s="1"/>
  <c r="AQ212" s="1"/>
  <c r="Q212"/>
  <c r="O212"/>
  <c r="Y212" s="1"/>
  <c r="AN212" s="1"/>
  <c r="CF188" s="1"/>
  <c r="CD188"/>
  <c r="AV212"/>
  <c r="N212"/>
  <c r="X212" s="1"/>
  <c r="AM212" s="1"/>
  <c r="CE188" s="1"/>
  <c r="BV59"/>
  <c r="Z213"/>
  <c r="AO213" s="1"/>
  <c r="U213"/>
  <c r="S213"/>
  <c r="AC213" s="1"/>
  <c r="AQ213" s="1"/>
  <c r="Q213"/>
  <c r="O213"/>
  <c r="Y213" s="1"/>
  <c r="AN213" s="1"/>
  <c r="CF165" s="1"/>
  <c r="AV213"/>
  <c r="N213"/>
  <c r="X213" s="1"/>
  <c r="AM213" s="1"/>
  <c r="CE165" s="1"/>
  <c r="CD165"/>
  <c r="Z214"/>
  <c r="AO214" s="1"/>
  <c r="U214"/>
  <c r="S214"/>
  <c r="AC214" s="1"/>
  <c r="AQ214" s="1"/>
  <c r="Q214"/>
  <c r="O214"/>
  <c r="Y214" s="1"/>
  <c r="AN214" s="1"/>
  <c r="CF166" s="1"/>
  <c r="AV214"/>
  <c r="N214"/>
  <c r="X214" s="1"/>
  <c r="AM214" s="1"/>
  <c r="CE166" s="1"/>
  <c r="CD166"/>
  <c r="Z215"/>
  <c r="AO215" s="1"/>
  <c r="U215"/>
  <c r="S215"/>
  <c r="AC215" s="1"/>
  <c r="AQ215" s="1"/>
  <c r="Q215"/>
  <c r="O215"/>
  <c r="Y215" s="1"/>
  <c r="AN215" s="1"/>
  <c r="CF167" s="1"/>
  <c r="AV215"/>
  <c r="N215"/>
  <c r="X215" s="1"/>
  <c r="AM215" s="1"/>
  <c r="CE167" s="1"/>
  <c r="CD167"/>
  <c r="DH180"/>
  <c r="DP180" s="1"/>
  <c r="EC180" s="1"/>
  <c r="DN180"/>
  <c r="EA180" s="1"/>
  <c r="DH181"/>
  <c r="DP181" s="1"/>
  <c r="EC181" s="1"/>
  <c r="DN181"/>
  <c r="EA181" s="1"/>
  <c r="DH182"/>
  <c r="DP182" s="1"/>
  <c r="EC182" s="1"/>
  <c r="DN182"/>
  <c r="EA182" s="1"/>
  <c r="DH183"/>
  <c r="DP183" s="1"/>
  <c r="EC183" s="1"/>
  <c r="DN183"/>
  <c r="EA183" s="1"/>
  <c r="DH184"/>
  <c r="DP184" s="1"/>
  <c r="EC184" s="1"/>
  <c r="DN184"/>
  <c r="EA184" s="1"/>
  <c r="DH185"/>
  <c r="DP185" s="1"/>
  <c r="EC185" s="1"/>
  <c r="DN185"/>
  <c r="EA185" s="1"/>
  <c r="DH186"/>
  <c r="DP186" s="1"/>
  <c r="EC186" s="1"/>
  <c r="DN186"/>
  <c r="EA186" s="1"/>
  <c r="DH187"/>
  <c r="DP187" s="1"/>
  <c r="EC187" s="1"/>
  <c r="DN187"/>
  <c r="EA187" s="1"/>
  <c r="DH188"/>
  <c r="DP188" s="1"/>
  <c r="EC188" s="1"/>
  <c r="DN188"/>
  <c r="EA188" s="1"/>
  <c r="AV216"/>
  <c r="N216"/>
  <c r="X216" s="1"/>
  <c r="AM216" s="1"/>
  <c r="CE168" s="1"/>
  <c r="Z216"/>
  <c r="AO216" s="1"/>
  <c r="U216"/>
  <c r="S216"/>
  <c r="AC216" s="1"/>
  <c r="AQ216" s="1"/>
  <c r="Q216"/>
  <c r="O216"/>
  <c r="Y216" s="1"/>
  <c r="AN216" s="1"/>
  <c r="CF168" s="1"/>
  <c r="CD168"/>
  <c r="AV217"/>
  <c r="N217"/>
  <c r="X217" s="1"/>
  <c r="AM217" s="1"/>
  <c r="CE169" s="1"/>
  <c r="Z217"/>
  <c r="AO217" s="1"/>
  <c r="U217"/>
  <c r="S217"/>
  <c r="AC217" s="1"/>
  <c r="AQ217" s="1"/>
  <c r="Q217"/>
  <c r="O217"/>
  <c r="Y217" s="1"/>
  <c r="AN217" s="1"/>
  <c r="CF169" s="1"/>
  <c r="CD169"/>
  <c r="AV218"/>
  <c r="N218"/>
  <c r="X218" s="1"/>
  <c r="AM218" s="1"/>
  <c r="CE170" s="1"/>
  <c r="Z218"/>
  <c r="AO218" s="1"/>
  <c r="U218"/>
  <c r="S218"/>
  <c r="AC218" s="1"/>
  <c r="AQ218" s="1"/>
  <c r="Q218"/>
  <c r="O218"/>
  <c r="Y218" s="1"/>
  <c r="AN218" s="1"/>
  <c r="CF170" s="1"/>
  <c r="CD170"/>
  <c r="AV219"/>
  <c r="N219"/>
  <c r="X219" s="1"/>
  <c r="AM219" s="1"/>
  <c r="CE171" s="1"/>
  <c r="S219"/>
  <c r="AC219" s="1"/>
  <c r="AQ219" s="1"/>
  <c r="O219"/>
  <c r="Y219" s="1"/>
  <c r="AN219" s="1"/>
  <c r="CF171" s="1"/>
  <c r="Z219"/>
  <c r="AO219" s="1"/>
  <c r="U219"/>
  <c r="Q219"/>
  <c r="CD171"/>
  <c r="AV220"/>
  <c r="N220"/>
  <c r="X220" s="1"/>
  <c r="AM220" s="1"/>
  <c r="Z220"/>
  <c r="AO220" s="1"/>
  <c r="U220"/>
  <c r="Q220"/>
  <c r="S220"/>
  <c r="AC220" s="1"/>
  <c r="AQ220" s="1"/>
  <c r="O220"/>
  <c r="Y220" s="1"/>
  <c r="AN220" s="1"/>
  <c r="AV221"/>
  <c r="N221"/>
  <c r="X221" s="1"/>
  <c r="AM221" s="1"/>
  <c r="CE185" s="1"/>
  <c r="S221"/>
  <c r="AC221" s="1"/>
  <c r="AQ221" s="1"/>
  <c r="O221"/>
  <c r="Y221" s="1"/>
  <c r="AN221" s="1"/>
  <c r="CF185" s="1"/>
  <c r="CD185"/>
  <c r="Z221"/>
  <c r="AO221" s="1"/>
  <c r="U221"/>
  <c r="Q221"/>
  <c r="AV222"/>
  <c r="N222"/>
  <c r="X222" s="1"/>
  <c r="AM222" s="1"/>
  <c r="CE132" s="1"/>
  <c r="Z222"/>
  <c r="AO222" s="1"/>
  <c r="U222"/>
  <c r="Q222"/>
  <c r="S222"/>
  <c r="AC222" s="1"/>
  <c r="AQ222" s="1"/>
  <c r="O222"/>
  <c r="Y222" s="1"/>
  <c r="AN222" s="1"/>
  <c r="CF132" s="1"/>
  <c r="CD132"/>
  <c r="AV223"/>
  <c r="N223"/>
  <c r="X223" s="1"/>
  <c r="AM223" s="1"/>
  <c r="CE133" s="1"/>
  <c r="S223"/>
  <c r="AC223" s="1"/>
  <c r="AQ223" s="1"/>
  <c r="O223"/>
  <c r="Y223" s="1"/>
  <c r="AN223" s="1"/>
  <c r="CF133" s="1"/>
  <c r="Z223"/>
  <c r="AO223" s="1"/>
  <c r="U223"/>
  <c r="Q223"/>
  <c r="CD133"/>
  <c r="AV224"/>
  <c r="N224"/>
  <c r="X224" s="1"/>
  <c r="AM224" s="1"/>
  <c r="CE134" s="1"/>
  <c r="Z224"/>
  <c r="AO224" s="1"/>
  <c r="U224"/>
  <c r="Q224"/>
  <c r="S224"/>
  <c r="AC224" s="1"/>
  <c r="AQ224" s="1"/>
  <c r="O224"/>
  <c r="Y224" s="1"/>
  <c r="AN224" s="1"/>
  <c r="CF134" s="1"/>
  <c r="CD134"/>
  <c r="AV225"/>
  <c r="N225"/>
  <c r="X225" s="1"/>
  <c r="AM225" s="1"/>
  <c r="CE135" s="1"/>
  <c r="Z225"/>
  <c r="AO225" s="1"/>
  <c r="U225"/>
  <c r="S225"/>
  <c r="AC225" s="1"/>
  <c r="AQ225" s="1"/>
  <c r="Q225"/>
  <c r="O225"/>
  <c r="Y225" s="1"/>
  <c r="AN225" s="1"/>
  <c r="CF135" s="1"/>
  <c r="CD135"/>
  <c r="AV226"/>
  <c r="N226"/>
  <c r="X226" s="1"/>
  <c r="AM226" s="1"/>
  <c r="CE136" s="1"/>
  <c r="Z226"/>
  <c r="AO226" s="1"/>
  <c r="U226"/>
  <c r="S226"/>
  <c r="AC226" s="1"/>
  <c r="AQ226" s="1"/>
  <c r="Q226"/>
  <c r="O226"/>
  <c r="Y226" s="1"/>
  <c r="AN226" s="1"/>
  <c r="CF136" s="1"/>
  <c r="CD136"/>
  <c r="AV227"/>
  <c r="N227"/>
  <c r="X227" s="1"/>
  <c r="AM227" s="1"/>
  <c r="CE137" s="1"/>
  <c r="Z227"/>
  <c r="AO227" s="1"/>
  <c r="U227"/>
  <c r="S227"/>
  <c r="AC227" s="1"/>
  <c r="AQ227" s="1"/>
  <c r="Q227"/>
  <c r="O227"/>
  <c r="Y227" s="1"/>
  <c r="AN227" s="1"/>
  <c r="CF137" s="1"/>
  <c r="CD137"/>
  <c r="AV228"/>
  <c r="N228"/>
  <c r="X228" s="1"/>
  <c r="AM228" s="1"/>
  <c r="CE138" s="1"/>
  <c r="Z228"/>
  <c r="AO228" s="1"/>
  <c r="U228"/>
  <c r="S228"/>
  <c r="AC228" s="1"/>
  <c r="AQ228" s="1"/>
  <c r="Q228"/>
  <c r="O228"/>
  <c r="Y228" s="1"/>
  <c r="AN228" s="1"/>
  <c r="CF138" s="1"/>
  <c r="CD138"/>
  <c r="AV229"/>
  <c r="N229"/>
  <c r="X229" s="1"/>
  <c r="AM229" s="1"/>
  <c r="S229"/>
  <c r="AC229" s="1"/>
  <c r="AQ229" s="1"/>
  <c r="O229"/>
  <c r="Y229" s="1"/>
  <c r="AN229" s="1"/>
  <c r="Z229"/>
  <c r="AO229" s="1"/>
  <c r="U229"/>
  <c r="Q229"/>
  <c r="AV230"/>
  <c r="N230"/>
  <c r="X230" s="1"/>
  <c r="AM230" s="1"/>
  <c r="Z230"/>
  <c r="AO230" s="1"/>
  <c r="U230"/>
  <c r="Q230"/>
  <c r="S230"/>
  <c r="AC230" s="1"/>
  <c r="AQ230" s="1"/>
  <c r="O230"/>
  <c r="Y230" s="1"/>
  <c r="AN230" s="1"/>
  <c r="AV231"/>
  <c r="N231"/>
  <c r="X231" s="1"/>
  <c r="AM231" s="1"/>
  <c r="S231"/>
  <c r="AC231" s="1"/>
  <c r="AQ231" s="1"/>
  <c r="O231"/>
  <c r="Y231" s="1"/>
  <c r="AN231" s="1"/>
  <c r="Z231"/>
  <c r="AO231" s="1"/>
  <c r="U231"/>
  <c r="Q231"/>
  <c r="AV232"/>
  <c r="N232"/>
  <c r="X232" s="1"/>
  <c r="AM232" s="1"/>
  <c r="Z232"/>
  <c r="AO232" s="1"/>
  <c r="U232"/>
  <c r="Q232"/>
  <c r="S232"/>
  <c r="AC232" s="1"/>
  <c r="AQ232" s="1"/>
  <c r="O232"/>
  <c r="Y232" s="1"/>
  <c r="AN232" s="1"/>
  <c r="AV233"/>
  <c r="N233"/>
  <c r="X233" s="1"/>
  <c r="AM233" s="1"/>
  <c r="S233"/>
  <c r="AC233" s="1"/>
  <c r="AQ233" s="1"/>
  <c r="O233"/>
  <c r="Y233" s="1"/>
  <c r="AN233" s="1"/>
  <c r="Z233"/>
  <c r="AO233" s="1"/>
  <c r="U233"/>
  <c r="Q233"/>
  <c r="AV234"/>
  <c r="N234"/>
  <c r="X234" s="1"/>
  <c r="AM234" s="1"/>
  <c r="Z234"/>
  <c r="AO234" s="1"/>
  <c r="U234"/>
  <c r="Q234"/>
  <c r="S234"/>
  <c r="AC234" s="1"/>
  <c r="AQ234" s="1"/>
  <c r="O234"/>
  <c r="Y234" s="1"/>
  <c r="AN234" s="1"/>
  <c r="AV235"/>
  <c r="N235"/>
  <c r="X235" s="1"/>
  <c r="AM235" s="1"/>
  <c r="S235"/>
  <c r="AC235" s="1"/>
  <c r="AQ235" s="1"/>
  <c r="O235"/>
  <c r="Y235" s="1"/>
  <c r="AN235" s="1"/>
  <c r="Z235"/>
  <c r="AO235" s="1"/>
  <c r="U235"/>
  <c r="Q235"/>
  <c r="AV236"/>
  <c r="N236"/>
  <c r="X236" s="1"/>
  <c r="AM236" s="1"/>
  <c r="Z236"/>
  <c r="AO236" s="1"/>
  <c r="U236"/>
  <c r="Q236"/>
  <c r="S236"/>
  <c r="AC236" s="1"/>
  <c r="AQ236" s="1"/>
  <c r="O236"/>
  <c r="Y236" s="1"/>
  <c r="AN236" s="1"/>
  <c r="AV237"/>
  <c r="N237"/>
  <c r="X237" s="1"/>
  <c r="AM237" s="1"/>
  <c r="S237"/>
  <c r="AC237" s="1"/>
  <c r="AQ237" s="1"/>
  <c r="O237"/>
  <c r="Y237" s="1"/>
  <c r="AN237" s="1"/>
  <c r="Z237"/>
  <c r="AO237" s="1"/>
  <c r="U237"/>
  <c r="Q237"/>
  <c r="AV238"/>
  <c r="N238"/>
  <c r="X238" s="1"/>
  <c r="AM238" s="1"/>
  <c r="Z238"/>
  <c r="AO238" s="1"/>
  <c r="U238"/>
  <c r="Q238"/>
  <c r="S238"/>
  <c r="AC238" s="1"/>
  <c r="AQ238" s="1"/>
  <c r="O238"/>
  <c r="Y238" s="1"/>
  <c r="AN238" s="1"/>
  <c r="AV239"/>
  <c r="N239"/>
  <c r="X239" s="1"/>
  <c r="AM239" s="1"/>
  <c r="CE192" s="1"/>
  <c r="S239"/>
  <c r="AC239" s="1"/>
  <c r="AQ239" s="1"/>
  <c r="O239"/>
  <c r="Y239" s="1"/>
  <c r="AN239" s="1"/>
  <c r="CF192" s="1"/>
  <c r="Z239"/>
  <c r="AO239" s="1"/>
  <c r="U239"/>
  <c r="Q239"/>
  <c r="CD192"/>
  <c r="BV60"/>
  <c r="AV240"/>
  <c r="N240"/>
  <c r="X240" s="1"/>
  <c r="AM240" s="1"/>
  <c r="CE172" s="1"/>
  <c r="Z240"/>
  <c r="AO240" s="1"/>
  <c r="U240"/>
  <c r="Q240"/>
  <c r="S240"/>
  <c r="AC240" s="1"/>
  <c r="AQ240" s="1"/>
  <c r="O240"/>
  <c r="Y240" s="1"/>
  <c r="AN240" s="1"/>
  <c r="CF172" s="1"/>
  <c r="CD172"/>
  <c r="AV241"/>
  <c r="N241"/>
  <c r="X241" s="1"/>
  <c r="AM241" s="1"/>
  <c r="CE173" s="1"/>
  <c r="S241"/>
  <c r="AC241" s="1"/>
  <c r="AQ241" s="1"/>
  <c r="O241"/>
  <c r="Y241" s="1"/>
  <c r="AN241" s="1"/>
  <c r="CF173" s="1"/>
  <c r="Z241"/>
  <c r="AO241" s="1"/>
  <c r="U241"/>
  <c r="Q241"/>
  <c r="CD173"/>
  <c r="AV242"/>
  <c r="N242"/>
  <c r="X242" s="1"/>
  <c r="AM242" s="1"/>
  <c r="CE174" s="1"/>
  <c r="Z242"/>
  <c r="AO242" s="1"/>
  <c r="U242"/>
  <c r="Q242"/>
  <c r="S242"/>
  <c r="AC242" s="1"/>
  <c r="AQ242" s="1"/>
  <c r="O242"/>
  <c r="Y242" s="1"/>
  <c r="AN242" s="1"/>
  <c r="CF174" s="1"/>
  <c r="CD174"/>
  <c r="AV243"/>
  <c r="N243"/>
  <c r="X243" s="1"/>
  <c r="AM243" s="1"/>
  <c r="CE175" s="1"/>
  <c r="S243"/>
  <c r="AC243" s="1"/>
  <c r="AQ243" s="1"/>
  <c r="O243"/>
  <c r="Y243" s="1"/>
  <c r="AN243" s="1"/>
  <c r="CF175" s="1"/>
  <c r="Z243"/>
  <c r="AO243" s="1"/>
  <c r="U243"/>
  <c r="Q243"/>
  <c r="CD175"/>
  <c r="AV244"/>
  <c r="N244"/>
  <c r="X244" s="1"/>
  <c r="AM244" s="1"/>
  <c r="CE189" s="1"/>
  <c r="Z244"/>
  <c r="AO244" s="1"/>
  <c r="U244"/>
  <c r="Q244"/>
  <c r="S244"/>
  <c r="AC244" s="1"/>
  <c r="AQ244" s="1"/>
  <c r="O244"/>
  <c r="Y244" s="1"/>
  <c r="AN244" s="1"/>
  <c r="CF189" s="1"/>
  <c r="CD189"/>
  <c r="AV245"/>
  <c r="N245"/>
  <c r="X245" s="1"/>
  <c r="AM245" s="1"/>
  <c r="CE176" s="1"/>
  <c r="S245"/>
  <c r="AC245" s="1"/>
  <c r="AQ245" s="1"/>
  <c r="O245"/>
  <c r="Y245" s="1"/>
  <c r="AN245" s="1"/>
  <c r="CF176" s="1"/>
  <c r="Z245"/>
  <c r="AO245" s="1"/>
  <c r="U245"/>
  <c r="Q245"/>
  <c r="CD176"/>
  <c r="AV246"/>
  <c r="N246"/>
  <c r="X246" s="1"/>
  <c r="AM246" s="1"/>
  <c r="CE177" s="1"/>
  <c r="Z246"/>
  <c r="AO246" s="1"/>
  <c r="U246"/>
  <c r="Q246"/>
  <c r="S246"/>
  <c r="AC246" s="1"/>
  <c r="AQ246" s="1"/>
  <c r="O246"/>
  <c r="Y246" s="1"/>
  <c r="AN246" s="1"/>
  <c r="CF177" s="1"/>
  <c r="CD177"/>
  <c r="AV247"/>
  <c r="N247"/>
  <c r="X247" s="1"/>
  <c r="AM247" s="1"/>
  <c r="CE178" s="1"/>
  <c r="S247"/>
  <c r="AC247" s="1"/>
  <c r="AQ247" s="1"/>
  <c r="O247"/>
  <c r="Y247" s="1"/>
  <c r="AN247" s="1"/>
  <c r="CF178" s="1"/>
  <c r="Z247"/>
  <c r="AO247" s="1"/>
  <c r="U247"/>
  <c r="Q247"/>
  <c r="CD178"/>
  <c r="AV248"/>
  <c r="N248"/>
  <c r="X248" s="1"/>
  <c r="AM248" s="1"/>
  <c r="Z248"/>
  <c r="AO248" s="1"/>
  <c r="U248"/>
  <c r="Q248"/>
  <c r="S248"/>
  <c r="AC248" s="1"/>
  <c r="AQ248" s="1"/>
  <c r="O248"/>
  <c r="Y248" s="1"/>
  <c r="AN248" s="1"/>
  <c r="AV249"/>
  <c r="N249"/>
  <c r="X249" s="1"/>
  <c r="AM249" s="1"/>
  <c r="S249"/>
  <c r="AC249" s="1"/>
  <c r="AQ249" s="1"/>
  <c r="O249"/>
  <c r="Y249" s="1"/>
  <c r="AN249" s="1"/>
  <c r="Z249"/>
  <c r="AO249" s="1"/>
  <c r="U249"/>
  <c r="Q249"/>
  <c r="AV250"/>
  <c r="N250"/>
  <c r="X250" s="1"/>
  <c r="AM250" s="1"/>
  <c r="CE139" s="1"/>
  <c r="Z250"/>
  <c r="AO250" s="1"/>
  <c r="U250"/>
  <c r="Q250"/>
  <c r="S250"/>
  <c r="AC250" s="1"/>
  <c r="AQ250" s="1"/>
  <c r="O250"/>
  <c r="Y250" s="1"/>
  <c r="AN250" s="1"/>
  <c r="CF139" s="1"/>
  <c r="CD139"/>
  <c r="AV251"/>
  <c r="N251"/>
  <c r="X251" s="1"/>
  <c r="AM251" s="1"/>
  <c r="CE140" s="1"/>
  <c r="S251"/>
  <c r="AC251" s="1"/>
  <c r="AQ251" s="1"/>
  <c r="O251"/>
  <c r="Y251" s="1"/>
  <c r="AN251" s="1"/>
  <c r="CF140" s="1"/>
  <c r="Z251"/>
  <c r="AO251" s="1"/>
  <c r="U251"/>
  <c r="Q251"/>
  <c r="CD140"/>
  <c r="AV252"/>
  <c r="N252"/>
  <c r="X252" s="1"/>
  <c r="AM252" s="1"/>
  <c r="CE141" s="1"/>
  <c r="Z252"/>
  <c r="AO252" s="1"/>
  <c r="U252"/>
  <c r="Q252"/>
  <c r="S252"/>
  <c r="AC252" s="1"/>
  <c r="AQ252" s="1"/>
  <c r="O252"/>
  <c r="Y252" s="1"/>
  <c r="AN252" s="1"/>
  <c r="CF141" s="1"/>
  <c r="CD141"/>
  <c r="AV253"/>
  <c r="N253"/>
  <c r="X253" s="1"/>
  <c r="AM253" s="1"/>
  <c r="CE142" s="1"/>
  <c r="S253"/>
  <c r="AC253" s="1"/>
  <c r="AQ253" s="1"/>
  <c r="O253"/>
  <c r="Y253" s="1"/>
  <c r="AN253" s="1"/>
  <c r="CF142" s="1"/>
  <c r="Z253"/>
  <c r="AO253" s="1"/>
  <c r="U253"/>
  <c r="Q253"/>
  <c r="CD142"/>
  <c r="AV254"/>
  <c r="N254"/>
  <c r="X254" s="1"/>
  <c r="AM254" s="1"/>
  <c r="Z254"/>
  <c r="AO254" s="1"/>
  <c r="U254"/>
  <c r="Q254"/>
  <c r="S254"/>
  <c r="AC254" s="1"/>
  <c r="AQ254" s="1"/>
  <c r="O254"/>
  <c r="Y254" s="1"/>
  <c r="AN254" s="1"/>
  <c r="AV255"/>
  <c r="N255"/>
  <c r="X255" s="1"/>
  <c r="AM255" s="1"/>
  <c r="CE143" s="1"/>
  <c r="S255"/>
  <c r="AC255" s="1"/>
  <c r="AQ255" s="1"/>
  <c r="O255"/>
  <c r="Y255" s="1"/>
  <c r="AN255" s="1"/>
  <c r="CF143" s="1"/>
  <c r="Z255"/>
  <c r="AO255" s="1"/>
  <c r="U255"/>
  <c r="Q255"/>
  <c r="CD143"/>
  <c r="AV256"/>
  <c r="N256"/>
  <c r="X256" s="1"/>
  <c r="AM256" s="1"/>
  <c r="CE144" s="1"/>
  <c r="Z256"/>
  <c r="AO256" s="1"/>
  <c r="U256"/>
  <c r="Q256"/>
  <c r="S256"/>
  <c r="AC256" s="1"/>
  <c r="AQ256" s="1"/>
  <c r="O256"/>
  <c r="Y256" s="1"/>
  <c r="AN256" s="1"/>
  <c r="CF144" s="1"/>
  <c r="CD144"/>
  <c r="AV257"/>
  <c r="N257"/>
  <c r="X257" s="1"/>
  <c r="AM257" s="1"/>
  <c r="CE145" s="1"/>
  <c r="S257"/>
  <c r="AC257" s="1"/>
  <c r="AQ257" s="1"/>
  <c r="O257"/>
  <c r="Y257" s="1"/>
  <c r="AN257" s="1"/>
  <c r="CF145" s="1"/>
  <c r="Z257"/>
  <c r="AO257" s="1"/>
  <c r="U257"/>
  <c r="Q257"/>
  <c r="CD145"/>
  <c r="AV258"/>
  <c r="N258"/>
  <c r="X258" s="1"/>
  <c r="AM258" s="1"/>
  <c r="Z258"/>
  <c r="AO258" s="1"/>
  <c r="U258"/>
  <c r="Q258"/>
  <c r="S258"/>
  <c r="AC258" s="1"/>
  <c r="AQ258" s="1"/>
  <c r="O258"/>
  <c r="Y258" s="1"/>
  <c r="AN258" s="1"/>
  <c r="AV259"/>
  <c r="N259"/>
  <c r="X259" s="1"/>
  <c r="AM259" s="1"/>
  <c r="S259"/>
  <c r="AC259" s="1"/>
  <c r="AQ259" s="1"/>
  <c r="O259"/>
  <c r="Y259" s="1"/>
  <c r="AN259" s="1"/>
  <c r="Z259"/>
  <c r="U259"/>
  <c r="Q259"/>
  <c r="AV260"/>
  <c r="N260"/>
  <c r="X260" s="1"/>
  <c r="AM260" s="1"/>
  <c r="CE179" s="1"/>
  <c r="Z260"/>
  <c r="AO260" s="1"/>
  <c r="U260"/>
  <c r="Q260"/>
  <c r="S260"/>
  <c r="AC260" s="1"/>
  <c r="AQ260" s="1"/>
  <c r="O260"/>
  <c r="Y260" s="1"/>
  <c r="AN260" s="1"/>
  <c r="CF179" s="1"/>
  <c r="CD179"/>
  <c r="AV261"/>
  <c r="N261"/>
  <c r="X261" s="1"/>
  <c r="AM261" s="1"/>
  <c r="CE180" s="1"/>
  <c r="S261"/>
  <c r="AC261" s="1"/>
  <c r="AQ261" s="1"/>
  <c r="O261"/>
  <c r="Y261" s="1"/>
  <c r="AN261" s="1"/>
  <c r="CF180" s="1"/>
  <c r="Z261"/>
  <c r="AO261" s="1"/>
  <c r="U261"/>
  <c r="Q261"/>
  <c r="CD180"/>
  <c r="AV262"/>
  <c r="N262"/>
  <c r="X262" s="1"/>
  <c r="AM262" s="1"/>
  <c r="CE190" s="1"/>
  <c r="Z262"/>
  <c r="AO262" s="1"/>
  <c r="U262"/>
  <c r="Q262"/>
  <c r="S262"/>
  <c r="AC262" s="1"/>
  <c r="AQ262" s="1"/>
  <c r="O262"/>
  <c r="Y262" s="1"/>
  <c r="AN262" s="1"/>
  <c r="CF190" s="1"/>
  <c r="CD190"/>
  <c r="Z263"/>
  <c r="AO263" s="1"/>
  <c r="U263"/>
  <c r="S263"/>
  <c r="AC263" s="1"/>
  <c r="AQ263" s="1"/>
  <c r="Q263"/>
  <c r="O263"/>
  <c r="Y263" s="1"/>
  <c r="AN263" s="1"/>
  <c r="CF191" s="1"/>
  <c r="AV263"/>
  <c r="N263"/>
  <c r="X263" s="1"/>
  <c r="AM263" s="1"/>
  <c r="CE191" s="1"/>
  <c r="CD191"/>
  <c r="Z264"/>
  <c r="AO264" s="1"/>
  <c r="U264"/>
  <c r="S264"/>
  <c r="AC264" s="1"/>
  <c r="AQ264" s="1"/>
  <c r="Q264"/>
  <c r="O264"/>
  <c r="Y264" s="1"/>
  <c r="AN264" s="1"/>
  <c r="CF181" s="1"/>
  <c r="AV264"/>
  <c r="N264"/>
  <c r="X264" s="1"/>
  <c r="AM264" s="1"/>
  <c r="CE181" s="1"/>
  <c r="CD181"/>
  <c r="Z265"/>
  <c r="AO265" s="1"/>
  <c r="U265"/>
  <c r="S265"/>
  <c r="AC265" s="1"/>
  <c r="AQ265" s="1"/>
  <c r="Q265"/>
  <c r="O265"/>
  <c r="Y265" s="1"/>
  <c r="AN265" s="1"/>
  <c r="CF182" s="1"/>
  <c r="AV265"/>
  <c r="N265"/>
  <c r="X265" s="1"/>
  <c r="AM265" s="1"/>
  <c r="CE182" s="1"/>
  <c r="CD182"/>
  <c r="Z266"/>
  <c r="AO266" s="1"/>
  <c r="U266"/>
  <c r="S266"/>
  <c r="AC266" s="1"/>
  <c r="AQ266" s="1"/>
  <c r="Q266"/>
  <c r="O266"/>
  <c r="Y266" s="1"/>
  <c r="AN266" s="1"/>
  <c r="AV266"/>
  <c r="N266"/>
  <c r="X266" s="1"/>
  <c r="AM266" s="1"/>
  <c r="Z267"/>
  <c r="AO267" s="1"/>
  <c r="U267"/>
  <c r="S267"/>
  <c r="AC267" s="1"/>
  <c r="AQ267" s="1"/>
  <c r="Q267"/>
  <c r="O267"/>
  <c r="Y267" s="1"/>
  <c r="AN267" s="1"/>
  <c r="CF193" s="1"/>
  <c r="AV267"/>
  <c r="N267"/>
  <c r="X267" s="1"/>
  <c r="AM267" s="1"/>
  <c r="CE193" s="1"/>
  <c r="CD193"/>
  <c r="BV61"/>
  <c r="Z268"/>
  <c r="AO268" s="1"/>
  <c r="U268"/>
  <c r="S268"/>
  <c r="AC268" s="1"/>
  <c r="AQ268" s="1"/>
  <c r="Q268"/>
  <c r="O268"/>
  <c r="Y268" s="1"/>
  <c r="AN268" s="1"/>
  <c r="CF194" s="1"/>
  <c r="AV268"/>
  <c r="N268"/>
  <c r="X268" s="1"/>
  <c r="AM268" s="1"/>
  <c r="CE194" s="1"/>
  <c r="CD194"/>
  <c r="BV62"/>
  <c r="Z269"/>
  <c r="AO269" s="1"/>
  <c r="U269"/>
  <c r="S269"/>
  <c r="AC269" s="1"/>
  <c r="AQ269" s="1"/>
  <c r="Q269"/>
  <c r="O269"/>
  <c r="Y269" s="1"/>
  <c r="AN269" s="1"/>
  <c r="CF195" s="1"/>
  <c r="AV269"/>
  <c r="N269"/>
  <c r="X269" s="1"/>
  <c r="AM269" s="1"/>
  <c r="CE195" s="1"/>
  <c r="CD195"/>
  <c r="Z270"/>
  <c r="AO270" s="1"/>
  <c r="U270"/>
  <c r="S270"/>
  <c r="AC270" s="1"/>
  <c r="AQ270" s="1"/>
  <c r="Q270"/>
  <c r="O270"/>
  <c r="Y270" s="1"/>
  <c r="AN270" s="1"/>
  <c r="CF206" s="1"/>
  <c r="AV270"/>
  <c r="N270"/>
  <c r="X270" s="1"/>
  <c r="AM270" s="1"/>
  <c r="CE206" s="1"/>
  <c r="CD206"/>
  <c r="BV63"/>
  <c r="Z271"/>
  <c r="AO271" s="1"/>
  <c r="U271"/>
  <c r="S271"/>
  <c r="AC271" s="1"/>
  <c r="AQ271" s="1"/>
  <c r="Q271"/>
  <c r="O271"/>
  <c r="Y271" s="1"/>
  <c r="AN271" s="1"/>
  <c r="CF207" s="1"/>
  <c r="AV271"/>
  <c r="N271"/>
  <c r="X271" s="1"/>
  <c r="AM271" s="1"/>
  <c r="CE207" s="1"/>
  <c r="CD207"/>
  <c r="Z272"/>
  <c r="AO272" s="1"/>
  <c r="U272"/>
  <c r="S272"/>
  <c r="AC272" s="1"/>
  <c r="AQ272" s="1"/>
  <c r="Q272"/>
  <c r="O272"/>
  <c r="Y272" s="1"/>
  <c r="AN272" s="1"/>
  <c r="CF196" s="1"/>
  <c r="AV272"/>
  <c r="N272"/>
  <c r="X272" s="1"/>
  <c r="AM272" s="1"/>
  <c r="CE196" s="1"/>
  <c r="CD196"/>
  <c r="Z273"/>
  <c r="AO273" s="1"/>
  <c r="U273"/>
  <c r="S273"/>
  <c r="AC273" s="1"/>
  <c r="AQ273" s="1"/>
  <c r="Q273"/>
  <c r="O273"/>
  <c r="Y273" s="1"/>
  <c r="AN273" s="1"/>
  <c r="CF197" s="1"/>
  <c r="AV273"/>
  <c r="N273"/>
  <c r="X273" s="1"/>
  <c r="AM273" s="1"/>
  <c r="CE197" s="1"/>
  <c r="CD197"/>
  <c r="Z274"/>
  <c r="AO274" s="1"/>
  <c r="U274"/>
  <c r="S274"/>
  <c r="AC274" s="1"/>
  <c r="AQ274" s="1"/>
  <c r="Q274"/>
  <c r="O274"/>
  <c r="Y274" s="1"/>
  <c r="AN274" s="1"/>
  <c r="CF208" s="1"/>
  <c r="AV274"/>
  <c r="N274"/>
  <c r="X274" s="1"/>
  <c r="AM274" s="1"/>
  <c r="CE208" s="1"/>
  <c r="CD208"/>
  <c r="BV64"/>
  <c r="Z275"/>
  <c r="AO275" s="1"/>
  <c r="U275"/>
  <c r="S275"/>
  <c r="AC275" s="1"/>
  <c r="AQ275" s="1"/>
  <c r="Q275"/>
  <c r="O275"/>
  <c r="Y275" s="1"/>
  <c r="AN275" s="1"/>
  <c r="AV275"/>
  <c r="N275"/>
  <c r="X275" s="1"/>
  <c r="AM275" s="1"/>
  <c r="Z276"/>
  <c r="AO276" s="1"/>
  <c r="U276"/>
  <c r="S276"/>
  <c r="AC276" s="1"/>
  <c r="AQ276" s="1"/>
  <c r="Q276"/>
  <c r="O276"/>
  <c r="Y276" s="1"/>
  <c r="AN276" s="1"/>
  <c r="AV276"/>
  <c r="N276"/>
  <c r="X276" s="1"/>
  <c r="AM276" s="1"/>
  <c r="Z277"/>
  <c r="AO277" s="1"/>
  <c r="U277"/>
  <c r="S277"/>
  <c r="AC277" s="1"/>
  <c r="AQ277" s="1"/>
  <c r="Q277"/>
  <c r="O277"/>
  <c r="Y277" s="1"/>
  <c r="AN277" s="1"/>
  <c r="AV277"/>
  <c r="N277"/>
  <c r="X277" s="1"/>
  <c r="AM277" s="1"/>
  <c r="Z278"/>
  <c r="AO278" s="1"/>
  <c r="U278"/>
  <c r="S278"/>
  <c r="AC278" s="1"/>
  <c r="AQ278" s="1"/>
  <c r="Q278"/>
  <c r="O278"/>
  <c r="Y278" s="1"/>
  <c r="AN278" s="1"/>
  <c r="AV278"/>
  <c r="N278"/>
  <c r="X278" s="1"/>
  <c r="AM278" s="1"/>
  <c r="Z279"/>
  <c r="AO279" s="1"/>
  <c r="U279"/>
  <c r="S279"/>
  <c r="AC279" s="1"/>
  <c r="AQ279" s="1"/>
  <c r="Q279"/>
  <c r="O279"/>
  <c r="Y279" s="1"/>
  <c r="AN279" s="1"/>
  <c r="AV279"/>
  <c r="N279"/>
  <c r="X279" s="1"/>
  <c r="AM279" s="1"/>
  <c r="Z280"/>
  <c r="AO280" s="1"/>
  <c r="U280"/>
  <c r="S280"/>
  <c r="AC280" s="1"/>
  <c r="AQ280" s="1"/>
  <c r="Q280"/>
  <c r="O280"/>
  <c r="Y280" s="1"/>
  <c r="AN280" s="1"/>
  <c r="AV280"/>
  <c r="N280"/>
  <c r="X280" s="1"/>
  <c r="AM280" s="1"/>
  <c r="AV281"/>
  <c r="N281"/>
  <c r="X281" s="1"/>
  <c r="AM281" s="1"/>
  <c r="S281"/>
  <c r="AC281" s="1"/>
  <c r="AQ281" s="1"/>
  <c r="O281"/>
  <c r="Y281" s="1"/>
  <c r="AN281" s="1"/>
  <c r="Z281"/>
  <c r="AO281" s="1"/>
  <c r="U281"/>
  <c r="Q281"/>
  <c r="AV282"/>
  <c r="N282"/>
  <c r="X282" s="1"/>
  <c r="AM282" s="1"/>
  <c r="Z282"/>
  <c r="AO282" s="1"/>
  <c r="U282"/>
  <c r="Q282"/>
  <c r="S282"/>
  <c r="AC282" s="1"/>
  <c r="AQ282" s="1"/>
  <c r="O282"/>
  <c r="Y282" s="1"/>
  <c r="AN282" s="1"/>
  <c r="AV283"/>
  <c r="N283"/>
  <c r="X283" s="1"/>
  <c r="AM283" s="1"/>
  <c r="S283"/>
  <c r="AC283" s="1"/>
  <c r="AQ283" s="1"/>
  <c r="O283"/>
  <c r="Y283" s="1"/>
  <c r="AN283" s="1"/>
  <c r="Z283"/>
  <c r="AO283" s="1"/>
  <c r="U283"/>
  <c r="Q283"/>
  <c r="AV284"/>
  <c r="N284"/>
  <c r="X284" s="1"/>
  <c r="AM284" s="1"/>
  <c r="CE198" s="1"/>
  <c r="Z284"/>
  <c r="AO284" s="1"/>
  <c r="U284"/>
  <c r="S284"/>
  <c r="AC284" s="1"/>
  <c r="AQ284" s="1"/>
  <c r="Q284"/>
  <c r="O284"/>
  <c r="Y284" s="1"/>
  <c r="AN284" s="1"/>
  <c r="CF198" s="1"/>
  <c r="CD198"/>
  <c r="AV285"/>
  <c r="N285"/>
  <c r="X285" s="1"/>
  <c r="AM285" s="1"/>
  <c r="CE199" s="1"/>
  <c r="Z285"/>
  <c r="AO285" s="1"/>
  <c r="U285"/>
  <c r="S285"/>
  <c r="AC285" s="1"/>
  <c r="AQ285" s="1"/>
  <c r="Q285"/>
  <c r="O285"/>
  <c r="Y285" s="1"/>
  <c r="AN285" s="1"/>
  <c r="CF199" s="1"/>
  <c r="CD199"/>
  <c r="AV286"/>
  <c r="Z286"/>
  <c r="AO286" s="1"/>
  <c r="U286"/>
  <c r="N286"/>
  <c r="X286" s="1"/>
  <c r="AM286" s="1"/>
  <c r="CE200" s="1"/>
  <c r="S286"/>
  <c r="AC286" s="1"/>
  <c r="AQ286" s="1"/>
  <c r="Q286"/>
  <c r="O286"/>
  <c r="Y286" s="1"/>
  <c r="AN286" s="1"/>
  <c r="CF200" s="1"/>
  <c r="CD200"/>
  <c r="AV287"/>
  <c r="N287"/>
  <c r="X287" s="1"/>
  <c r="AM287" s="1"/>
  <c r="CE201" s="1"/>
  <c r="S287"/>
  <c r="AC287" s="1"/>
  <c r="AQ287" s="1"/>
  <c r="O287"/>
  <c r="Y287" s="1"/>
  <c r="AN287" s="1"/>
  <c r="CF201" s="1"/>
  <c r="Z287"/>
  <c r="AO287" s="1"/>
  <c r="U287"/>
  <c r="Q287"/>
  <c r="CD201"/>
  <c r="AV288"/>
  <c r="N288"/>
  <c r="X288" s="1"/>
  <c r="AM288" s="1"/>
  <c r="CE202" s="1"/>
  <c r="Z288"/>
  <c r="AO288" s="1"/>
  <c r="U288"/>
  <c r="Q288"/>
  <c r="S288"/>
  <c r="AC288" s="1"/>
  <c r="AQ288" s="1"/>
  <c r="O288"/>
  <c r="Y288" s="1"/>
  <c r="AN288" s="1"/>
  <c r="CF202" s="1"/>
  <c r="CD202"/>
  <c r="AV289"/>
  <c r="N289"/>
  <c r="X289" s="1"/>
  <c r="AM289" s="1"/>
  <c r="CE203" s="1"/>
  <c r="S289"/>
  <c r="AC289" s="1"/>
  <c r="AQ289" s="1"/>
  <c r="O289"/>
  <c r="Y289" s="1"/>
  <c r="AN289" s="1"/>
  <c r="CF203" s="1"/>
  <c r="Z289"/>
  <c r="AO289" s="1"/>
  <c r="U289"/>
  <c r="Q289"/>
  <c r="CD203"/>
  <c r="AV290"/>
  <c r="N290"/>
  <c r="X290" s="1"/>
  <c r="AM290" s="1"/>
  <c r="CE204" s="1"/>
  <c r="Z290"/>
  <c r="AO290" s="1"/>
  <c r="U290"/>
  <c r="Q290"/>
  <c r="S290"/>
  <c r="AC290" s="1"/>
  <c r="AQ290" s="1"/>
  <c r="O290"/>
  <c r="Y290" s="1"/>
  <c r="AN290" s="1"/>
  <c r="CF204" s="1"/>
  <c r="CD204"/>
  <c r="AV291"/>
  <c r="N291"/>
  <c r="X291" s="1"/>
  <c r="AM291" s="1"/>
  <c r="CE205" s="1"/>
  <c r="S291"/>
  <c r="AC291" s="1"/>
  <c r="AQ291" s="1"/>
  <c r="O291"/>
  <c r="Y291" s="1"/>
  <c r="AN291" s="1"/>
  <c r="CF205" s="1"/>
  <c r="Z291"/>
  <c r="AO291" s="1"/>
  <c r="U291"/>
  <c r="Q291"/>
  <c r="CD205"/>
  <c r="AV292"/>
  <c r="N292"/>
  <c r="X292" s="1"/>
  <c r="AM292" s="1"/>
  <c r="Z292"/>
  <c r="AO292" s="1"/>
  <c r="U292"/>
  <c r="Q292"/>
  <c r="S292"/>
  <c r="AC292" s="1"/>
  <c r="AQ292" s="1"/>
  <c r="O292"/>
  <c r="Y292" s="1"/>
  <c r="AN292" s="1"/>
  <c r="AV293"/>
  <c r="N293"/>
  <c r="X293" s="1"/>
  <c r="AM293" s="1"/>
  <c r="S293"/>
  <c r="AC293" s="1"/>
  <c r="AQ293" s="1"/>
  <c r="O293"/>
  <c r="Y293" s="1"/>
  <c r="AN293" s="1"/>
  <c r="Z293"/>
  <c r="AO293" s="1"/>
  <c r="U293"/>
  <c r="Q293"/>
  <c r="AV294"/>
  <c r="N294"/>
  <c r="X294" s="1"/>
  <c r="AM294" s="1"/>
  <c r="Z294"/>
  <c r="AO294" s="1"/>
  <c r="U294"/>
  <c r="Q294"/>
  <c r="S294"/>
  <c r="AC294" s="1"/>
  <c r="AQ294" s="1"/>
  <c r="O294"/>
  <c r="Y294" s="1"/>
  <c r="AN294" s="1"/>
  <c r="AV295"/>
  <c r="N295"/>
  <c r="X295" s="1"/>
  <c r="AM295" s="1"/>
  <c r="S295"/>
  <c r="AC295" s="1"/>
  <c r="AQ295" s="1"/>
  <c r="O295"/>
  <c r="Y295" s="1"/>
  <c r="AN295" s="1"/>
  <c r="Z295"/>
  <c r="AO295" s="1"/>
  <c r="U295"/>
  <c r="Q295"/>
  <c r="AV296"/>
  <c r="N296"/>
  <c r="X296" s="1"/>
  <c r="AM296" s="1"/>
  <c r="Z296"/>
  <c r="AO296" s="1"/>
  <c r="U296"/>
  <c r="Q296"/>
  <c r="S296"/>
  <c r="AC296" s="1"/>
  <c r="AQ296" s="1"/>
  <c r="O296"/>
  <c r="Y296" s="1"/>
  <c r="AN296" s="1"/>
  <c r="AV297"/>
  <c r="N297"/>
  <c r="X297" s="1"/>
  <c r="AM297" s="1"/>
  <c r="S297"/>
  <c r="AC297" s="1"/>
  <c r="AQ297" s="1"/>
  <c r="O297"/>
  <c r="Y297" s="1"/>
  <c r="AN297" s="1"/>
  <c r="Z297"/>
  <c r="AO297" s="1"/>
  <c r="U297"/>
  <c r="Q297"/>
  <c r="AV298"/>
  <c r="N298"/>
  <c r="X298" s="1"/>
  <c r="AM298" s="1"/>
  <c r="Z298"/>
  <c r="AO298" s="1"/>
  <c r="U298"/>
  <c r="Q298"/>
  <c r="S298"/>
  <c r="AC298" s="1"/>
  <c r="AQ298" s="1"/>
  <c r="O298"/>
  <c r="Y298" s="1"/>
  <c r="AN298" s="1"/>
  <c r="AV299"/>
  <c r="N299"/>
  <c r="X299" s="1"/>
  <c r="AM299" s="1"/>
  <c r="S299"/>
  <c r="AC299" s="1"/>
  <c r="AQ299" s="1"/>
  <c r="O299"/>
  <c r="Y299" s="1"/>
  <c r="AN299" s="1"/>
  <c r="Z299"/>
  <c r="AO299" s="1"/>
  <c r="U299"/>
  <c r="Q299"/>
  <c r="AV300"/>
  <c r="N300"/>
  <c r="X300" s="1"/>
  <c r="AM300" s="1"/>
  <c r="Z300"/>
  <c r="AO300" s="1"/>
  <c r="U300"/>
  <c r="Q300"/>
  <c r="S300"/>
  <c r="AC300" s="1"/>
  <c r="AQ300" s="1"/>
  <c r="O300"/>
  <c r="Y300" s="1"/>
  <c r="AN300" s="1"/>
  <c r="AV301"/>
  <c r="N301"/>
  <c r="X301" s="1"/>
  <c r="AM301" s="1"/>
  <c r="S301"/>
  <c r="AC301" s="1"/>
  <c r="AQ301" s="1"/>
  <c r="O301"/>
  <c r="Y301" s="1"/>
  <c r="AN301" s="1"/>
  <c r="Z301"/>
  <c r="AO301" s="1"/>
  <c r="U301"/>
  <c r="Q301"/>
  <c r="AV302"/>
  <c r="N302"/>
  <c r="X302" s="1"/>
  <c r="AM302" s="1"/>
  <c r="Z302"/>
  <c r="AO302" s="1"/>
  <c r="U302"/>
  <c r="Q302"/>
  <c r="S302"/>
  <c r="AC302" s="1"/>
  <c r="AQ302" s="1"/>
  <c r="O302"/>
  <c r="Y302" s="1"/>
  <c r="AN302" s="1"/>
  <c r="Z303"/>
  <c r="AO303" s="1"/>
  <c r="U303"/>
  <c r="S303"/>
  <c r="AC303" s="1"/>
  <c r="AQ303" s="1"/>
  <c r="Q303"/>
  <c r="O303"/>
  <c r="Y303" s="1"/>
  <c r="AN303" s="1"/>
  <c r="AV303"/>
  <c r="N303"/>
  <c r="X303" s="1"/>
  <c r="AM303" s="1"/>
  <c r="Z304"/>
  <c r="AO304" s="1"/>
  <c r="U304"/>
  <c r="S304"/>
  <c r="AC304" s="1"/>
  <c r="AQ304" s="1"/>
  <c r="Q304"/>
  <c r="O304"/>
  <c r="Y304" s="1"/>
  <c r="AN304" s="1"/>
  <c r="AV304"/>
  <c r="N304"/>
  <c r="X304" s="1"/>
  <c r="AM304" s="1"/>
  <c r="Z305"/>
  <c r="AO305" s="1"/>
  <c r="U305"/>
  <c r="S305"/>
  <c r="AC305" s="1"/>
  <c r="AQ305" s="1"/>
  <c r="Q305"/>
  <c r="O305"/>
  <c r="Y305" s="1"/>
  <c r="AN305" s="1"/>
  <c r="AV305"/>
  <c r="N305"/>
  <c r="X305" s="1"/>
  <c r="AM305" s="1"/>
  <c r="Z306"/>
  <c r="AO306" s="1"/>
  <c r="U306"/>
  <c r="S306"/>
  <c r="AC306" s="1"/>
  <c r="AQ306" s="1"/>
  <c r="Q306"/>
  <c r="O306"/>
  <c r="Y306" s="1"/>
  <c r="AN306" s="1"/>
  <c r="AV306"/>
  <c r="N306"/>
  <c r="X306" s="1"/>
  <c r="AM306" s="1"/>
  <c r="Z307"/>
  <c r="AO307" s="1"/>
  <c r="U307"/>
  <c r="S307"/>
  <c r="AC307" s="1"/>
  <c r="AQ307" s="1"/>
  <c r="Q307"/>
  <c r="O307"/>
  <c r="Y307" s="1"/>
  <c r="AN307" s="1"/>
  <c r="AV307"/>
  <c r="N307"/>
  <c r="X307" s="1"/>
  <c r="AM307" s="1"/>
  <c r="Z308"/>
  <c r="AO308" s="1"/>
  <c r="U308"/>
  <c r="S308"/>
  <c r="AC308" s="1"/>
  <c r="AQ308" s="1"/>
  <c r="Q308"/>
  <c r="O308"/>
  <c r="Y308" s="1"/>
  <c r="AN308" s="1"/>
  <c r="AV308"/>
  <c r="N308"/>
  <c r="X308" s="1"/>
  <c r="AM308" s="1"/>
  <c r="Z309"/>
  <c r="AO309" s="1"/>
  <c r="U309"/>
  <c r="S309"/>
  <c r="AC309" s="1"/>
  <c r="AQ309" s="1"/>
  <c r="Q309"/>
  <c r="O309"/>
  <c r="Y309" s="1"/>
  <c r="AN309" s="1"/>
  <c r="AV309"/>
  <c r="N309"/>
  <c r="X309" s="1"/>
  <c r="AM309" s="1"/>
  <c r="Z310"/>
  <c r="AO310" s="1"/>
  <c r="U310"/>
  <c r="S310"/>
  <c r="AC310" s="1"/>
  <c r="AQ310" s="1"/>
  <c r="Q310"/>
  <c r="O310"/>
  <c r="Y310" s="1"/>
  <c r="AN310" s="1"/>
  <c r="AV310"/>
  <c r="N310"/>
  <c r="X310" s="1"/>
  <c r="AM310" s="1"/>
  <c r="AV311"/>
  <c r="S311"/>
  <c r="AC311" s="1"/>
  <c r="AQ311" s="1"/>
  <c r="Q311"/>
  <c r="O311"/>
  <c r="Y311" s="1"/>
  <c r="AN311" s="1"/>
  <c r="Z311"/>
  <c r="AO311" s="1"/>
  <c r="U311"/>
  <c r="N311"/>
  <c r="X311" s="1"/>
  <c r="AM311" s="1"/>
  <c r="AV312"/>
  <c r="N312"/>
  <c r="X312" s="1"/>
  <c r="AM312" s="1"/>
  <c r="Z312"/>
  <c r="AO312" s="1"/>
  <c r="U312"/>
  <c r="Q312"/>
  <c r="S312"/>
  <c r="AC312" s="1"/>
  <c r="AQ312" s="1"/>
  <c r="O312"/>
  <c r="Y312" s="1"/>
  <c r="AN312" s="1"/>
  <c r="AV313"/>
  <c r="N313"/>
  <c r="X313" s="1"/>
  <c r="AM313" s="1"/>
  <c r="CE209" s="1"/>
  <c r="S313"/>
  <c r="AC313" s="1"/>
  <c r="AQ313" s="1"/>
  <c r="O313"/>
  <c r="Y313" s="1"/>
  <c r="AN313" s="1"/>
  <c r="CF209" s="1"/>
  <c r="Z313"/>
  <c r="AO313" s="1"/>
  <c r="U313"/>
  <c r="Q313"/>
  <c r="CD209"/>
  <c r="BV65"/>
  <c r="AV314"/>
  <c r="N314"/>
  <c r="X314" s="1"/>
  <c r="AM314" s="1"/>
  <c r="CE210" s="1"/>
  <c r="Z314"/>
  <c r="AO314" s="1"/>
  <c r="U314"/>
  <c r="Q314"/>
  <c r="S314"/>
  <c r="AC314" s="1"/>
  <c r="AQ314" s="1"/>
  <c r="O314"/>
  <c r="Y314" s="1"/>
  <c r="AN314" s="1"/>
  <c r="CF210" s="1"/>
  <c r="CD210"/>
  <c r="BV66"/>
  <c r="Z315"/>
  <c r="AO315" s="1"/>
  <c r="U315"/>
  <c r="S315"/>
  <c r="AC315" s="1"/>
  <c r="AQ315" s="1"/>
  <c r="Q315"/>
  <c r="O315"/>
  <c r="Y315" s="1"/>
  <c r="AN315" s="1"/>
  <c r="CF211" s="1"/>
  <c r="AV315"/>
  <c r="N315"/>
  <c r="X315" s="1"/>
  <c r="AM315" s="1"/>
  <c r="CE211" s="1"/>
  <c r="CD211"/>
  <c r="Z316"/>
  <c r="AO316" s="1"/>
  <c r="U316"/>
  <c r="S316"/>
  <c r="AC316" s="1"/>
  <c r="AQ316" s="1"/>
  <c r="Q316"/>
  <c r="O316"/>
  <c r="Y316" s="1"/>
  <c r="AN316" s="1"/>
  <c r="CF212" s="1"/>
  <c r="AV316"/>
  <c r="N316"/>
  <c r="X316" s="1"/>
  <c r="AM316" s="1"/>
  <c r="CE212" s="1"/>
  <c r="CD212"/>
  <c r="Z317"/>
  <c r="AO317" s="1"/>
  <c r="U317"/>
  <c r="S317"/>
  <c r="AC317" s="1"/>
  <c r="AQ317" s="1"/>
  <c r="Q317"/>
  <c r="O317"/>
  <c r="Y317" s="1"/>
  <c r="AN317" s="1"/>
  <c r="CF213" s="1"/>
  <c r="AV317"/>
  <c r="N317"/>
  <c r="X317" s="1"/>
  <c r="AM317" s="1"/>
  <c r="CE213" s="1"/>
  <c r="CD213"/>
  <c r="Z318"/>
  <c r="AO318" s="1"/>
  <c r="U318"/>
  <c r="S318"/>
  <c r="AC318" s="1"/>
  <c r="AQ318" s="1"/>
  <c r="Q318"/>
  <c r="O318"/>
  <c r="Y318" s="1"/>
  <c r="AN318" s="1"/>
  <c r="CF214" s="1"/>
  <c r="AV318"/>
  <c r="N318"/>
  <c r="X318" s="1"/>
  <c r="AM318" s="1"/>
  <c r="CE214" s="1"/>
  <c r="CD214"/>
  <c r="BV67"/>
  <c r="DN138"/>
  <c r="EA138" s="1"/>
  <c r="DH138"/>
  <c r="DP138" s="1"/>
  <c r="EC138" s="1"/>
  <c r="DN134"/>
  <c r="EA134" s="1"/>
  <c r="DH134"/>
  <c r="DP134" s="1"/>
  <c r="EC134" s="1"/>
  <c r="DN132"/>
  <c r="EA132" s="1"/>
  <c r="DH132"/>
  <c r="DP132" s="1"/>
  <c r="EC132" s="1"/>
  <c r="DN128"/>
  <c r="EA128" s="1"/>
  <c r="DH128"/>
  <c r="DP128" s="1"/>
  <c r="EC128" s="1"/>
  <c r="DN114"/>
  <c r="EA114" s="1"/>
  <c r="DH114"/>
  <c r="DP114" s="1"/>
  <c r="EC114" s="1"/>
  <c r="DN112"/>
  <c r="EA112" s="1"/>
  <c r="DH112"/>
  <c r="DP112" s="1"/>
  <c r="EC112" s="1"/>
  <c r="DN110"/>
  <c r="EA110" s="1"/>
  <c r="DH110"/>
  <c r="DP110" s="1"/>
  <c r="EC110" s="1"/>
  <c r="DN108"/>
  <c r="EA108" s="1"/>
  <c r="DH108"/>
  <c r="DP108" s="1"/>
  <c r="EC108" s="1"/>
  <c r="DN106"/>
  <c r="EA106" s="1"/>
  <c r="DH106"/>
  <c r="DP106" s="1"/>
  <c r="EC106" s="1"/>
  <c r="DN104"/>
  <c r="EA104" s="1"/>
  <c r="DH104"/>
  <c r="DP104" s="1"/>
  <c r="EC104" s="1"/>
  <c r="DN102"/>
  <c r="EA102" s="1"/>
  <c r="DH102"/>
  <c r="DP102" s="1"/>
  <c r="EC102" s="1"/>
  <c r="DN100"/>
  <c r="EA100" s="1"/>
  <c r="DH100"/>
  <c r="DP100" s="1"/>
  <c r="EC100" s="1"/>
  <c r="DN98"/>
  <c r="EA98" s="1"/>
  <c r="DH98"/>
  <c r="DP98" s="1"/>
  <c r="EC98" s="1"/>
  <c r="DN96"/>
  <c r="EA96" s="1"/>
  <c r="DH96"/>
  <c r="DP96" s="1"/>
  <c r="EC96" s="1"/>
  <c r="DN94"/>
  <c r="EA94" s="1"/>
  <c r="DH94"/>
  <c r="DP94" s="1"/>
  <c r="EC94" s="1"/>
  <c r="DN93"/>
  <c r="EA93" s="1"/>
  <c r="DH93"/>
  <c r="DP93" s="1"/>
  <c r="EC93" s="1"/>
  <c r="DN92"/>
  <c r="EA92" s="1"/>
  <c r="DH92"/>
  <c r="DP92" s="1"/>
  <c r="EC92" s="1"/>
  <c r="DN91"/>
  <c r="EA91" s="1"/>
  <c r="DH91"/>
  <c r="DP91" s="1"/>
  <c r="EC91" s="1"/>
  <c r="DO40"/>
  <c r="EB40" s="1"/>
  <c r="DG39"/>
  <c r="DG38" s="1"/>
  <c r="DI40"/>
  <c r="N328"/>
  <c r="N339" s="1"/>
  <c r="N327"/>
  <c r="N338" s="1"/>
  <c r="X40"/>
  <c r="N39"/>
  <c r="N38" s="1"/>
  <c r="AD16"/>
  <c r="Z16"/>
  <c r="BO328"/>
  <c r="BO327"/>
  <c r="CD40"/>
  <c r="AA67"/>
  <c r="AP67" s="1"/>
  <c r="T67"/>
  <c r="AD67" s="1"/>
  <c r="AR67" s="1"/>
  <c r="AE67"/>
  <c r="AS67" s="1"/>
  <c r="CI86" s="1"/>
  <c r="AA63"/>
  <c r="AP63" s="1"/>
  <c r="T63"/>
  <c r="AD63" s="1"/>
  <c r="AR63" s="1"/>
  <c r="AE63"/>
  <c r="AS63" s="1"/>
  <c r="CI54" s="1"/>
  <c r="AA61"/>
  <c r="AP61" s="1"/>
  <c r="T61"/>
  <c r="AD61" s="1"/>
  <c r="AR61" s="1"/>
  <c r="AE61"/>
  <c r="AS61" s="1"/>
  <c r="CI52" s="1"/>
  <c r="CP59"/>
  <c r="CL59"/>
  <c r="CN59" s="1"/>
  <c r="DI59"/>
  <c r="DQ59" s="1"/>
  <c r="ED59" s="1"/>
  <c r="DO59"/>
  <c r="EB59" s="1"/>
  <c r="AA57"/>
  <c r="AP57" s="1"/>
  <c r="T57"/>
  <c r="AD57" s="1"/>
  <c r="AR57" s="1"/>
  <c r="AE57"/>
  <c r="AS57" s="1"/>
  <c r="CP53"/>
  <c r="CL53"/>
  <c r="CN53" s="1"/>
  <c r="DI53"/>
  <c r="DQ53" s="1"/>
  <c r="ED53" s="1"/>
  <c r="DO53"/>
  <c r="EB53" s="1"/>
  <c r="AA47"/>
  <c r="AP47" s="1"/>
  <c r="T47"/>
  <c r="AD47" s="1"/>
  <c r="AR47" s="1"/>
  <c r="AE47"/>
  <c r="AS47" s="1"/>
  <c r="CI47" s="1"/>
  <c r="CP43"/>
  <c r="CL43"/>
  <c r="CN43" s="1"/>
  <c r="CG43"/>
  <c r="DI43"/>
  <c r="DQ43" s="1"/>
  <c r="ED43" s="1"/>
  <c r="DO43"/>
  <c r="EB43" s="1"/>
  <c r="AD13"/>
  <c r="Z13"/>
  <c r="AD17"/>
  <c r="Z17"/>
  <c r="AD24"/>
  <c r="Z24"/>
  <c r="AD27"/>
  <c r="Z27"/>
  <c r="CC328"/>
  <c r="CC327"/>
  <c r="AX328"/>
  <c r="AX327"/>
  <c r="BM40"/>
  <c r="Q328"/>
  <c r="Q339" s="1"/>
  <c r="Q327"/>
  <c r="Q338" s="1"/>
  <c r="AA40"/>
  <c r="T40"/>
  <c r="Q39"/>
  <c r="Q38" s="1"/>
  <c r="R38" s="1"/>
  <c r="R39" s="1"/>
  <c r="R63" s="1"/>
  <c r="AB63" s="1"/>
  <c r="U328"/>
  <c r="U339" s="1"/>
  <c r="U327"/>
  <c r="U338" s="1"/>
  <c r="AE40"/>
  <c r="U39"/>
  <c r="DD39"/>
  <c r="DD38" s="1"/>
  <c r="DL40"/>
  <c r="DY40" s="1"/>
  <c r="CP55"/>
  <c r="CL55"/>
  <c r="CN55" s="1"/>
  <c r="DI55"/>
  <c r="DQ55" s="1"/>
  <c r="ED55" s="1"/>
  <c r="DO55"/>
  <c r="EB55" s="1"/>
  <c r="T49"/>
  <c r="AD49" s="1"/>
  <c r="AR49" s="1"/>
  <c r="AA49"/>
  <c r="AP49" s="1"/>
  <c r="R49"/>
  <c r="AB49" s="1"/>
  <c r="AE49"/>
  <c r="AS49" s="1"/>
  <c r="CI49" s="1"/>
  <c r="T41"/>
  <c r="AD41" s="1"/>
  <c r="AR41" s="1"/>
  <c r="AA41"/>
  <c r="AP41" s="1"/>
  <c r="R41"/>
  <c r="AB41" s="1"/>
  <c r="AE41"/>
  <c r="AS41" s="1"/>
  <c r="CI41" s="1"/>
  <c r="DI41"/>
  <c r="DQ41" s="1"/>
  <c r="ED41" s="1"/>
  <c r="DO41"/>
  <c r="EB41" s="1"/>
  <c r="T65"/>
  <c r="AD65" s="1"/>
  <c r="AR65" s="1"/>
  <c r="AA65"/>
  <c r="AP65" s="1"/>
  <c r="R65"/>
  <c r="AB65" s="1"/>
  <c r="AE65"/>
  <c r="AS65" s="1"/>
  <c r="CI56" s="1"/>
  <c r="CP51"/>
  <c r="CL51"/>
  <c r="CN51" s="1"/>
  <c r="DI51"/>
  <c r="DQ51" s="1"/>
  <c r="ED51" s="1"/>
  <c r="DO51"/>
  <c r="EB51" s="1"/>
  <c r="CP45"/>
  <c r="CL45"/>
  <c r="CN45" s="1"/>
  <c r="CG45"/>
  <c r="DI45"/>
  <c r="DQ45" s="1"/>
  <c r="ED45" s="1"/>
  <c r="DO45"/>
  <c r="EB45" s="1"/>
  <c r="AV67"/>
  <c r="AV63"/>
  <c r="AV59"/>
  <c r="AV53"/>
  <c r="AV43"/>
  <c r="AV49"/>
  <c r="AV45"/>
  <c r="DN95"/>
  <c r="EA95" s="1"/>
  <c r="DH95"/>
  <c r="DP95" s="1"/>
  <c r="EC95" s="1"/>
  <c r="BP328"/>
  <c r="BP327"/>
  <c r="CE40"/>
  <c r="AD23"/>
  <c r="Z23"/>
  <c r="AD12"/>
  <c r="Z12"/>
  <c r="EG90"/>
  <c r="EN90"/>
  <c r="EG88"/>
  <c r="EN88"/>
  <c r="EG87"/>
  <c r="EN87"/>
  <c r="EG86"/>
  <c r="EN86"/>
  <c r="EG83"/>
  <c r="EN83"/>
  <c r="EG81"/>
  <c r="EN81"/>
  <c r="EG79"/>
  <c r="EN79"/>
  <c r="EG77"/>
  <c r="EN77"/>
  <c r="EG75"/>
  <c r="EN75"/>
  <c r="DM40"/>
  <c r="DZ40" s="1"/>
  <c r="DE39"/>
  <c r="DE38" s="1"/>
  <c r="EG89"/>
  <c r="EN89"/>
  <c r="EG85"/>
  <c r="EN85"/>
  <c r="EG84"/>
  <c r="EN84"/>
  <c r="EG82"/>
  <c r="EN82"/>
  <c r="EG80"/>
  <c r="EN80"/>
  <c r="EG78"/>
  <c r="EN78"/>
  <c r="EG76"/>
  <c r="EN76"/>
  <c r="EG74"/>
  <c r="EN74"/>
  <c r="CG86"/>
  <c r="CP67"/>
  <c r="CL67"/>
  <c r="CN67" s="1"/>
  <c r="DI67"/>
  <c r="DQ67" s="1"/>
  <c r="ED67" s="1"/>
  <c r="DO67"/>
  <c r="EB67" s="1"/>
  <c r="CP63"/>
  <c r="CL63"/>
  <c r="CN63" s="1"/>
  <c r="CG54"/>
  <c r="DI63"/>
  <c r="DQ63" s="1"/>
  <c r="ED63" s="1"/>
  <c r="DO63"/>
  <c r="EB63" s="1"/>
  <c r="CP61"/>
  <c r="CL61"/>
  <c r="CN61" s="1"/>
  <c r="CG52"/>
  <c r="DI61"/>
  <c r="DQ61" s="1"/>
  <c r="ED61" s="1"/>
  <c r="DO61"/>
  <c r="EB61" s="1"/>
  <c r="AA59"/>
  <c r="AP59" s="1"/>
  <c r="R59"/>
  <c r="AB59" s="1"/>
  <c r="T59"/>
  <c r="AD59" s="1"/>
  <c r="AR59" s="1"/>
  <c r="AE59"/>
  <c r="AS59" s="1"/>
  <c r="CP57"/>
  <c r="CL57"/>
  <c r="CN57" s="1"/>
  <c r="DI57"/>
  <c r="DQ57" s="1"/>
  <c r="ED57" s="1"/>
  <c r="DO57"/>
  <c r="EB57" s="1"/>
  <c r="AA53"/>
  <c r="AP53" s="1"/>
  <c r="R53"/>
  <c r="AB53" s="1"/>
  <c r="T53"/>
  <c r="AD53" s="1"/>
  <c r="AR53" s="1"/>
  <c r="AE53"/>
  <c r="AS53" s="1"/>
  <c r="CP47"/>
  <c r="CL47"/>
  <c r="CN47" s="1"/>
  <c r="CG47"/>
  <c r="DI47"/>
  <c r="DQ47" s="1"/>
  <c r="ED47" s="1"/>
  <c r="DO47"/>
  <c r="EB47" s="1"/>
  <c r="AA43"/>
  <c r="AP43" s="1"/>
  <c r="R43"/>
  <c r="AB43" s="1"/>
  <c r="T43"/>
  <c r="AD43" s="1"/>
  <c r="AR43" s="1"/>
  <c r="AE43"/>
  <c r="AS43" s="1"/>
  <c r="CI43" s="1"/>
  <c r="Z11"/>
  <c r="AD11"/>
  <c r="Z15"/>
  <c r="AD15"/>
  <c r="Z22"/>
  <c r="AD22"/>
  <c r="AD26"/>
  <c r="Z26"/>
  <c r="AD28"/>
  <c r="Z28"/>
  <c r="BK328"/>
  <c r="BK327"/>
  <c r="BZ40"/>
  <c r="AW328"/>
  <c r="AW327"/>
  <c r="BL40"/>
  <c r="O328"/>
  <c r="O339" s="1"/>
  <c r="O327"/>
  <c r="O338" s="1"/>
  <c r="O39"/>
  <c r="O38" s="1"/>
  <c r="Y40"/>
  <c r="S328"/>
  <c r="S339" s="1"/>
  <c r="S327"/>
  <c r="S338" s="1"/>
  <c r="S39"/>
  <c r="S38" s="1"/>
  <c r="AC40"/>
  <c r="Z328"/>
  <c r="Z327"/>
  <c r="Z324"/>
  <c r="Z325" s="1"/>
  <c r="Z322"/>
  <c r="AO40"/>
  <c r="DJ39"/>
  <c r="DJ38" s="1"/>
  <c r="DR40"/>
  <c r="EE40" s="1"/>
  <c r="EG140"/>
  <c r="EN140"/>
  <c r="EG72"/>
  <c r="EN72"/>
  <c r="EG68"/>
  <c r="EN68"/>
  <c r="T55"/>
  <c r="AD55" s="1"/>
  <c r="AR55" s="1"/>
  <c r="AA55"/>
  <c r="AP55" s="1"/>
  <c r="R55"/>
  <c r="AB55" s="1"/>
  <c r="AE55"/>
  <c r="AS55" s="1"/>
  <c r="CP49"/>
  <c r="CL49"/>
  <c r="CN49" s="1"/>
  <c r="CG49"/>
  <c r="DI49"/>
  <c r="DQ49" s="1"/>
  <c r="ED49" s="1"/>
  <c r="DO49"/>
  <c r="EB49" s="1"/>
  <c r="EG47"/>
  <c r="EN47"/>
  <c r="EG43"/>
  <c r="EN43"/>
  <c r="CP41"/>
  <c r="CL41"/>
  <c r="CN41" s="1"/>
  <c r="CG41"/>
  <c r="EG70"/>
  <c r="EN70"/>
  <c r="EG65"/>
  <c r="EN65"/>
  <c r="CP65"/>
  <c r="CL65"/>
  <c r="CN65" s="1"/>
  <c r="CG56"/>
  <c r="DI65"/>
  <c r="DQ65" s="1"/>
  <c r="ED65" s="1"/>
  <c r="DO65"/>
  <c r="EB65" s="1"/>
  <c r="EG61"/>
  <c r="EN61"/>
  <c r="EG59"/>
  <c r="EN59"/>
  <c r="EG57"/>
  <c r="EN57"/>
  <c r="EG53"/>
  <c r="EN53"/>
  <c r="T51"/>
  <c r="AD51" s="1"/>
  <c r="AR51" s="1"/>
  <c r="AA51"/>
  <c r="AP51" s="1"/>
  <c r="R51"/>
  <c r="AB51" s="1"/>
  <c r="AE51"/>
  <c r="AS51" s="1"/>
  <c r="T45"/>
  <c r="AD45" s="1"/>
  <c r="AR45" s="1"/>
  <c r="AA45"/>
  <c r="AP45" s="1"/>
  <c r="R45"/>
  <c r="AB45" s="1"/>
  <c r="AE45"/>
  <c r="AS45" s="1"/>
  <c r="CI45" s="1"/>
  <c r="AD29"/>
  <c r="AV55"/>
  <c r="AV41"/>
  <c r="AV65"/>
  <c r="AV51"/>
  <c r="AA27" i="9"/>
  <c r="AA17"/>
  <c r="AA15"/>
  <c r="AA13"/>
  <c r="AA11"/>
  <c r="T164"/>
  <c r="AB164" s="1"/>
  <c r="AO164" s="1"/>
  <c r="CJ80" s="1"/>
  <c r="R164"/>
  <c r="Z164" s="1"/>
  <c r="AM164" s="1"/>
  <c r="N164"/>
  <c r="V164" s="1"/>
  <c r="AI164" s="1"/>
  <c r="CF80" s="1"/>
  <c r="X164"/>
  <c r="AK164" s="1"/>
  <c r="O164"/>
  <c r="W164" s="1"/>
  <c r="AJ164" s="1"/>
  <c r="CG80" s="1"/>
  <c r="BW164"/>
  <c r="Q164"/>
  <c r="CE80"/>
  <c r="T165"/>
  <c r="AB165" s="1"/>
  <c r="AO165" s="1"/>
  <c r="CJ81" s="1"/>
  <c r="R165"/>
  <c r="Z165" s="1"/>
  <c r="AM165" s="1"/>
  <c r="N165"/>
  <c r="V165" s="1"/>
  <c r="AI165" s="1"/>
  <c r="CF81" s="1"/>
  <c r="X165"/>
  <c r="AK165" s="1"/>
  <c r="O165"/>
  <c r="W165" s="1"/>
  <c r="AJ165" s="1"/>
  <c r="CG81" s="1"/>
  <c r="BW165"/>
  <c r="Q165"/>
  <c r="CE81"/>
  <c r="T166"/>
  <c r="AB166" s="1"/>
  <c r="AO166" s="1"/>
  <c r="CJ82" s="1"/>
  <c r="R166"/>
  <c r="Z166" s="1"/>
  <c r="AM166" s="1"/>
  <c r="N166"/>
  <c r="V166" s="1"/>
  <c r="AI166" s="1"/>
  <c r="CF82" s="1"/>
  <c r="X166"/>
  <c r="AK166" s="1"/>
  <c r="O166"/>
  <c r="W166" s="1"/>
  <c r="AJ166" s="1"/>
  <c r="CG82" s="1"/>
  <c r="BW166"/>
  <c r="Q166"/>
  <c r="CE82"/>
  <c r="T167"/>
  <c r="AB167" s="1"/>
  <c r="AO167" s="1"/>
  <c r="CJ83" s="1"/>
  <c r="R167"/>
  <c r="Z167" s="1"/>
  <c r="AM167" s="1"/>
  <c r="N167"/>
  <c r="V167" s="1"/>
  <c r="AI167" s="1"/>
  <c r="CF83" s="1"/>
  <c r="X167"/>
  <c r="AK167" s="1"/>
  <c r="O167"/>
  <c r="W167" s="1"/>
  <c r="AJ167" s="1"/>
  <c r="CG83" s="1"/>
  <c r="BW167"/>
  <c r="Q167"/>
  <c r="CE83"/>
  <c r="T168"/>
  <c r="AB168" s="1"/>
  <c r="AO168" s="1"/>
  <c r="CJ84" s="1"/>
  <c r="R168"/>
  <c r="Z168" s="1"/>
  <c r="AM168" s="1"/>
  <c r="N168"/>
  <c r="V168" s="1"/>
  <c r="AI168" s="1"/>
  <c r="CF84" s="1"/>
  <c r="X168"/>
  <c r="AK168" s="1"/>
  <c r="O168"/>
  <c r="W168" s="1"/>
  <c r="AJ168" s="1"/>
  <c r="CG84" s="1"/>
  <c r="BW168"/>
  <c r="Q168"/>
  <c r="CE84"/>
  <c r="T169"/>
  <c r="AB169" s="1"/>
  <c r="AO169" s="1"/>
  <c r="CJ85" s="1"/>
  <c r="R169"/>
  <c r="Z169" s="1"/>
  <c r="AM169" s="1"/>
  <c r="N169"/>
  <c r="V169" s="1"/>
  <c r="AI169" s="1"/>
  <c r="CF85" s="1"/>
  <c r="X169"/>
  <c r="AK169" s="1"/>
  <c r="O169"/>
  <c r="W169" s="1"/>
  <c r="AJ169" s="1"/>
  <c r="CG85" s="1"/>
  <c r="BW169"/>
  <c r="Q169"/>
  <c r="CE85"/>
  <c r="T170"/>
  <c r="AB170" s="1"/>
  <c r="AO170" s="1"/>
  <c r="CJ144" s="1"/>
  <c r="R170"/>
  <c r="Z170" s="1"/>
  <c r="AM170" s="1"/>
  <c r="N170"/>
  <c r="V170" s="1"/>
  <c r="AI170" s="1"/>
  <c r="CF144" s="1"/>
  <c r="X170"/>
  <c r="AK170" s="1"/>
  <c r="O170"/>
  <c r="W170" s="1"/>
  <c r="AJ170" s="1"/>
  <c r="CG144" s="1"/>
  <c r="CE144"/>
  <c r="BW170"/>
  <c r="Q170"/>
  <c r="T171"/>
  <c r="AB171" s="1"/>
  <c r="AO171" s="1"/>
  <c r="CJ145" s="1"/>
  <c r="R171"/>
  <c r="Z171" s="1"/>
  <c r="AM171" s="1"/>
  <c r="N171"/>
  <c r="V171" s="1"/>
  <c r="AI171" s="1"/>
  <c r="CF145" s="1"/>
  <c r="X171"/>
  <c r="AK171" s="1"/>
  <c r="O171"/>
  <c r="W171" s="1"/>
  <c r="AJ171" s="1"/>
  <c r="CG145" s="1"/>
  <c r="CE145"/>
  <c r="BW171"/>
  <c r="Q171"/>
  <c r="BX52"/>
  <c r="T172"/>
  <c r="AB172" s="1"/>
  <c r="AO172" s="1"/>
  <c r="R172"/>
  <c r="Z172" s="1"/>
  <c r="AM172" s="1"/>
  <c r="N172"/>
  <c r="V172" s="1"/>
  <c r="AI172" s="1"/>
  <c r="X172"/>
  <c r="AK172" s="1"/>
  <c r="O172"/>
  <c r="W172" s="1"/>
  <c r="AJ172" s="1"/>
  <c r="BW172"/>
  <c r="Q172"/>
  <c r="T173"/>
  <c r="AB173" s="1"/>
  <c r="AO173" s="1"/>
  <c r="CJ104" s="1"/>
  <c r="R173"/>
  <c r="Z173" s="1"/>
  <c r="AM173" s="1"/>
  <c r="N173"/>
  <c r="V173" s="1"/>
  <c r="AI173" s="1"/>
  <c r="CF104" s="1"/>
  <c r="X173"/>
  <c r="AK173" s="1"/>
  <c r="O173"/>
  <c r="W173" s="1"/>
  <c r="AJ173" s="1"/>
  <c r="CG104" s="1"/>
  <c r="CE104"/>
  <c r="BW173"/>
  <c r="Q173"/>
  <c r="T174"/>
  <c r="AB174" s="1"/>
  <c r="AO174" s="1"/>
  <c r="CJ105" s="1"/>
  <c r="R174"/>
  <c r="Z174" s="1"/>
  <c r="AM174" s="1"/>
  <c r="N174"/>
  <c r="V174" s="1"/>
  <c r="AI174" s="1"/>
  <c r="CF105" s="1"/>
  <c r="X174"/>
  <c r="AK174" s="1"/>
  <c r="O174"/>
  <c r="W174" s="1"/>
  <c r="AJ174" s="1"/>
  <c r="CG105" s="1"/>
  <c r="CE105"/>
  <c r="BW174"/>
  <c r="Q174"/>
  <c r="T175"/>
  <c r="AB175" s="1"/>
  <c r="AO175" s="1"/>
  <c r="CJ106" s="1"/>
  <c r="R175"/>
  <c r="Z175" s="1"/>
  <c r="AM175" s="1"/>
  <c r="N175"/>
  <c r="V175" s="1"/>
  <c r="AI175" s="1"/>
  <c r="CF106" s="1"/>
  <c r="X175"/>
  <c r="AK175" s="1"/>
  <c r="O175"/>
  <c r="W175" s="1"/>
  <c r="AJ175" s="1"/>
  <c r="CG106" s="1"/>
  <c r="CE106"/>
  <c r="BW175"/>
  <c r="Q175"/>
  <c r="T176"/>
  <c r="AB176" s="1"/>
  <c r="AO176" s="1"/>
  <c r="CJ107" s="1"/>
  <c r="R176"/>
  <c r="Z176" s="1"/>
  <c r="AM176" s="1"/>
  <c r="N176"/>
  <c r="V176" s="1"/>
  <c r="AI176" s="1"/>
  <c r="CF107" s="1"/>
  <c r="X176"/>
  <c r="AK176" s="1"/>
  <c r="O176"/>
  <c r="W176" s="1"/>
  <c r="AJ176" s="1"/>
  <c r="CG107" s="1"/>
  <c r="CE107"/>
  <c r="BW176"/>
  <c r="Q176"/>
  <c r="T177"/>
  <c r="AB177" s="1"/>
  <c r="AO177" s="1"/>
  <c r="CJ108" s="1"/>
  <c r="R177"/>
  <c r="Z177" s="1"/>
  <c r="AM177" s="1"/>
  <c r="N177"/>
  <c r="V177" s="1"/>
  <c r="AI177" s="1"/>
  <c r="CF108" s="1"/>
  <c r="X177"/>
  <c r="AK177" s="1"/>
  <c r="O177"/>
  <c r="W177" s="1"/>
  <c r="AJ177" s="1"/>
  <c r="CG108" s="1"/>
  <c r="CE108"/>
  <c r="BW177"/>
  <c r="Q177"/>
  <c r="T178"/>
  <c r="AB178" s="1"/>
  <c r="AO178" s="1"/>
  <c r="CJ109" s="1"/>
  <c r="R178"/>
  <c r="Z178" s="1"/>
  <c r="AM178" s="1"/>
  <c r="N178"/>
  <c r="V178" s="1"/>
  <c r="AI178" s="1"/>
  <c r="CF109" s="1"/>
  <c r="X178"/>
  <c r="AK178" s="1"/>
  <c r="O178"/>
  <c r="W178" s="1"/>
  <c r="AJ178" s="1"/>
  <c r="CG109" s="1"/>
  <c r="CE109"/>
  <c r="BW178"/>
  <c r="Q178"/>
  <c r="T179"/>
  <c r="AB179" s="1"/>
  <c r="AO179" s="1"/>
  <c r="CJ146" s="1"/>
  <c r="R179"/>
  <c r="Z179" s="1"/>
  <c r="AM179" s="1"/>
  <c r="N179"/>
  <c r="V179" s="1"/>
  <c r="AI179" s="1"/>
  <c r="CF146" s="1"/>
  <c r="X179"/>
  <c r="AK179" s="1"/>
  <c r="O179"/>
  <c r="W179" s="1"/>
  <c r="AJ179" s="1"/>
  <c r="CG146" s="1"/>
  <c r="CE146"/>
  <c r="BW179"/>
  <c r="Q179"/>
  <c r="BX53"/>
  <c r="T180"/>
  <c r="AB180" s="1"/>
  <c r="AO180" s="1"/>
  <c r="CJ150" s="1"/>
  <c r="R180"/>
  <c r="Z180" s="1"/>
  <c r="AM180" s="1"/>
  <c r="N180"/>
  <c r="V180" s="1"/>
  <c r="AI180" s="1"/>
  <c r="CF150" s="1"/>
  <c r="X180"/>
  <c r="AK180" s="1"/>
  <c r="O180"/>
  <c r="W180" s="1"/>
  <c r="AJ180" s="1"/>
  <c r="CG150" s="1"/>
  <c r="CE150"/>
  <c r="BW180"/>
  <c r="Q180"/>
  <c r="BX54"/>
  <c r="T184"/>
  <c r="AB184" s="1"/>
  <c r="AO184" s="1"/>
  <c r="CJ132" s="1"/>
  <c r="R184"/>
  <c r="Z184" s="1"/>
  <c r="AM184" s="1"/>
  <c r="N184"/>
  <c r="V184" s="1"/>
  <c r="AI184" s="1"/>
  <c r="CF132" s="1"/>
  <c r="BW184"/>
  <c r="X184"/>
  <c r="AK184" s="1"/>
  <c r="Q184"/>
  <c r="O184"/>
  <c r="W184" s="1"/>
  <c r="AJ184" s="1"/>
  <c r="CG132" s="1"/>
  <c r="CE132"/>
  <c r="T185"/>
  <c r="AB185" s="1"/>
  <c r="AO185" s="1"/>
  <c r="CJ133" s="1"/>
  <c r="R185"/>
  <c r="Z185" s="1"/>
  <c r="AM185" s="1"/>
  <c r="N185"/>
  <c r="V185" s="1"/>
  <c r="AI185" s="1"/>
  <c r="CF133" s="1"/>
  <c r="BW185"/>
  <c r="X185"/>
  <c r="AK185" s="1"/>
  <c r="Q185"/>
  <c r="O185"/>
  <c r="W185" s="1"/>
  <c r="AJ185" s="1"/>
  <c r="CG133" s="1"/>
  <c r="CE133"/>
  <c r="T186"/>
  <c r="AB186" s="1"/>
  <c r="AO186" s="1"/>
  <c r="CJ134" s="1"/>
  <c r="R186"/>
  <c r="Z186" s="1"/>
  <c r="AM186" s="1"/>
  <c r="N186"/>
  <c r="V186" s="1"/>
  <c r="AI186" s="1"/>
  <c r="CF134" s="1"/>
  <c r="BW186"/>
  <c r="X186"/>
  <c r="AK186" s="1"/>
  <c r="Q186"/>
  <c r="O186"/>
  <c r="W186" s="1"/>
  <c r="AJ186" s="1"/>
  <c r="CG134" s="1"/>
  <c r="CE134"/>
  <c r="T187"/>
  <c r="AB187" s="1"/>
  <c r="AO187" s="1"/>
  <c r="CJ135" s="1"/>
  <c r="R187"/>
  <c r="Z187" s="1"/>
  <c r="AM187" s="1"/>
  <c r="N187"/>
  <c r="V187" s="1"/>
  <c r="AI187" s="1"/>
  <c r="CF135" s="1"/>
  <c r="BW187"/>
  <c r="X187"/>
  <c r="AK187" s="1"/>
  <c r="Q187"/>
  <c r="O187"/>
  <c r="W187" s="1"/>
  <c r="AJ187" s="1"/>
  <c r="CG135" s="1"/>
  <c r="CE135"/>
  <c r="T188"/>
  <c r="AB188" s="1"/>
  <c r="AO188" s="1"/>
  <c r="CJ151" s="1"/>
  <c r="R188"/>
  <c r="Z188" s="1"/>
  <c r="AM188" s="1"/>
  <c r="N188"/>
  <c r="V188" s="1"/>
  <c r="AI188" s="1"/>
  <c r="CF151" s="1"/>
  <c r="BW188"/>
  <c r="X188"/>
  <c r="AK188" s="1"/>
  <c r="Q188"/>
  <c r="O188"/>
  <c r="W188" s="1"/>
  <c r="AJ188" s="1"/>
  <c r="CG151" s="1"/>
  <c r="CE151"/>
  <c r="BX55"/>
  <c r="T189"/>
  <c r="AB189" s="1"/>
  <c r="AO189" s="1"/>
  <c r="CJ152" s="1"/>
  <c r="R189"/>
  <c r="Z189" s="1"/>
  <c r="AM189" s="1"/>
  <c r="N189"/>
  <c r="V189" s="1"/>
  <c r="AI189" s="1"/>
  <c r="CF152" s="1"/>
  <c r="BW189"/>
  <c r="X189"/>
  <c r="AK189" s="1"/>
  <c r="Q189"/>
  <c r="O189"/>
  <c r="W189" s="1"/>
  <c r="AJ189" s="1"/>
  <c r="CG152" s="1"/>
  <c r="CE152"/>
  <c r="BX56"/>
  <c r="T190"/>
  <c r="AB190" s="1"/>
  <c r="AO190" s="1"/>
  <c r="CJ110" s="1"/>
  <c r="R190"/>
  <c r="Z190" s="1"/>
  <c r="AM190" s="1"/>
  <c r="N190"/>
  <c r="V190" s="1"/>
  <c r="AI190" s="1"/>
  <c r="CF110" s="1"/>
  <c r="BW190"/>
  <c r="X190"/>
  <c r="AK190" s="1"/>
  <c r="Q190"/>
  <c r="O190"/>
  <c r="W190" s="1"/>
  <c r="AJ190" s="1"/>
  <c r="CG110" s="1"/>
  <c r="CE110"/>
  <c r="T191"/>
  <c r="AB191" s="1"/>
  <c r="AO191" s="1"/>
  <c r="CJ111" s="1"/>
  <c r="R191"/>
  <c r="Z191" s="1"/>
  <c r="AM191" s="1"/>
  <c r="N191"/>
  <c r="V191" s="1"/>
  <c r="AI191" s="1"/>
  <c r="CF111" s="1"/>
  <c r="BW191"/>
  <c r="X191"/>
  <c r="AK191" s="1"/>
  <c r="Q191"/>
  <c r="O191"/>
  <c r="W191" s="1"/>
  <c r="AJ191" s="1"/>
  <c r="CG111" s="1"/>
  <c r="CE111"/>
  <c r="T192"/>
  <c r="AB192" s="1"/>
  <c r="AO192" s="1"/>
  <c r="CJ112" s="1"/>
  <c r="R192"/>
  <c r="Z192" s="1"/>
  <c r="AM192" s="1"/>
  <c r="N192"/>
  <c r="V192" s="1"/>
  <c r="AI192" s="1"/>
  <c r="CF112" s="1"/>
  <c r="BW192"/>
  <c r="X192"/>
  <c r="AK192" s="1"/>
  <c r="Q192"/>
  <c r="O192"/>
  <c r="W192" s="1"/>
  <c r="AJ192" s="1"/>
  <c r="CG112" s="1"/>
  <c r="CE112"/>
  <c r="T193"/>
  <c r="AB193" s="1"/>
  <c r="AO193" s="1"/>
  <c r="CJ113" s="1"/>
  <c r="R193"/>
  <c r="Z193" s="1"/>
  <c r="AM193" s="1"/>
  <c r="N193"/>
  <c r="V193" s="1"/>
  <c r="AI193" s="1"/>
  <c r="CF113" s="1"/>
  <c r="BW193"/>
  <c r="X193"/>
  <c r="AK193" s="1"/>
  <c r="Q193"/>
  <c r="O193"/>
  <c r="W193" s="1"/>
  <c r="AJ193" s="1"/>
  <c r="CG113" s="1"/>
  <c r="CE113"/>
  <c r="T194"/>
  <c r="AB194" s="1"/>
  <c r="AO194" s="1"/>
  <c r="CJ114" s="1"/>
  <c r="R194"/>
  <c r="Z194" s="1"/>
  <c r="AM194" s="1"/>
  <c r="N194"/>
  <c r="V194" s="1"/>
  <c r="AI194" s="1"/>
  <c r="CF114" s="1"/>
  <c r="BW194"/>
  <c r="X194"/>
  <c r="AK194" s="1"/>
  <c r="Q194"/>
  <c r="O194"/>
  <c r="W194" s="1"/>
  <c r="AJ194" s="1"/>
  <c r="CG114" s="1"/>
  <c r="CE114"/>
  <c r="T195"/>
  <c r="AB195" s="1"/>
  <c r="AO195" s="1"/>
  <c r="CJ115" s="1"/>
  <c r="R195"/>
  <c r="Z195" s="1"/>
  <c r="AM195" s="1"/>
  <c r="N195"/>
  <c r="V195" s="1"/>
  <c r="AI195" s="1"/>
  <c r="CF115" s="1"/>
  <c r="BW195"/>
  <c r="X195"/>
  <c r="AK195" s="1"/>
  <c r="Q195"/>
  <c r="O195"/>
  <c r="W195" s="1"/>
  <c r="AJ195" s="1"/>
  <c r="CG115" s="1"/>
  <c r="CE115"/>
  <c r="T196"/>
  <c r="AB196" s="1"/>
  <c r="AO196" s="1"/>
  <c r="R196"/>
  <c r="Z196" s="1"/>
  <c r="AM196" s="1"/>
  <c r="N196"/>
  <c r="V196" s="1"/>
  <c r="AI196" s="1"/>
  <c r="BW196"/>
  <c r="X196"/>
  <c r="AK196" s="1"/>
  <c r="Q196"/>
  <c r="O196"/>
  <c r="W196" s="1"/>
  <c r="AJ196" s="1"/>
  <c r="T197"/>
  <c r="AB197" s="1"/>
  <c r="AO197" s="1"/>
  <c r="R197"/>
  <c r="Z197" s="1"/>
  <c r="AM197" s="1"/>
  <c r="N197"/>
  <c r="V197" s="1"/>
  <c r="AI197" s="1"/>
  <c r="BW197"/>
  <c r="X197"/>
  <c r="AK197" s="1"/>
  <c r="Q197"/>
  <c r="O197"/>
  <c r="W197" s="1"/>
  <c r="AJ197" s="1"/>
  <c r="T198"/>
  <c r="AB198" s="1"/>
  <c r="AO198" s="1"/>
  <c r="R198"/>
  <c r="Z198" s="1"/>
  <c r="AM198" s="1"/>
  <c r="N198"/>
  <c r="V198" s="1"/>
  <c r="AI198" s="1"/>
  <c r="BW198"/>
  <c r="X198"/>
  <c r="AK198" s="1"/>
  <c r="Q198"/>
  <c r="O198"/>
  <c r="W198" s="1"/>
  <c r="AJ198" s="1"/>
  <c r="T199"/>
  <c r="AB199" s="1"/>
  <c r="AO199" s="1"/>
  <c r="R199"/>
  <c r="Z199" s="1"/>
  <c r="AM199" s="1"/>
  <c r="N199"/>
  <c r="V199" s="1"/>
  <c r="AI199" s="1"/>
  <c r="BW199"/>
  <c r="X199"/>
  <c r="AK199" s="1"/>
  <c r="Q199"/>
  <c r="O199"/>
  <c r="W199" s="1"/>
  <c r="AJ199" s="1"/>
  <c r="T200"/>
  <c r="AB200" s="1"/>
  <c r="AO200" s="1"/>
  <c r="R200"/>
  <c r="Z200" s="1"/>
  <c r="AM200" s="1"/>
  <c r="N200"/>
  <c r="V200" s="1"/>
  <c r="AI200" s="1"/>
  <c r="BW200"/>
  <c r="X200"/>
  <c r="AK200" s="1"/>
  <c r="Q200"/>
  <c r="O200"/>
  <c r="W200" s="1"/>
  <c r="AJ200" s="1"/>
  <c r="T201"/>
  <c r="AB201" s="1"/>
  <c r="AO201" s="1"/>
  <c r="R201"/>
  <c r="Z201" s="1"/>
  <c r="AM201" s="1"/>
  <c r="N201"/>
  <c r="V201" s="1"/>
  <c r="AI201" s="1"/>
  <c r="BW201"/>
  <c r="X201"/>
  <c r="AK201" s="1"/>
  <c r="Q201"/>
  <c r="O201"/>
  <c r="W201" s="1"/>
  <c r="AJ201" s="1"/>
  <c r="T202"/>
  <c r="AB202" s="1"/>
  <c r="AO202" s="1"/>
  <c r="R202"/>
  <c r="Z202" s="1"/>
  <c r="AM202" s="1"/>
  <c r="N202"/>
  <c r="V202" s="1"/>
  <c r="AI202" s="1"/>
  <c r="BW202"/>
  <c r="X202"/>
  <c r="AK202" s="1"/>
  <c r="Q202"/>
  <c r="O202"/>
  <c r="W202" s="1"/>
  <c r="AJ202" s="1"/>
  <c r="T203"/>
  <c r="AB203" s="1"/>
  <c r="AO203" s="1"/>
  <c r="R203"/>
  <c r="Z203" s="1"/>
  <c r="AM203" s="1"/>
  <c r="N203"/>
  <c r="V203" s="1"/>
  <c r="AI203" s="1"/>
  <c r="BW203"/>
  <c r="X203"/>
  <c r="AK203" s="1"/>
  <c r="Q203"/>
  <c r="O203"/>
  <c r="W203" s="1"/>
  <c r="AJ203" s="1"/>
  <c r="T204"/>
  <c r="AB204" s="1"/>
  <c r="AO204" s="1"/>
  <c r="R204"/>
  <c r="Z204" s="1"/>
  <c r="AM204" s="1"/>
  <c r="N204"/>
  <c r="V204" s="1"/>
  <c r="AI204" s="1"/>
  <c r="BW204"/>
  <c r="X204"/>
  <c r="AK204" s="1"/>
  <c r="Q204"/>
  <c r="O204"/>
  <c r="W204" s="1"/>
  <c r="AJ204" s="1"/>
  <c r="BW205"/>
  <c r="T205"/>
  <c r="AB205" s="1"/>
  <c r="AO205" s="1"/>
  <c r="CJ155" s="1"/>
  <c r="R205"/>
  <c r="Z205" s="1"/>
  <c r="AM205" s="1"/>
  <c r="N205"/>
  <c r="V205" s="1"/>
  <c r="AI205" s="1"/>
  <c r="CF155" s="1"/>
  <c r="X205"/>
  <c r="AK205" s="1"/>
  <c r="Q205"/>
  <c r="O205"/>
  <c r="W205" s="1"/>
  <c r="AJ205" s="1"/>
  <c r="CG155" s="1"/>
  <c r="CE155"/>
  <c r="BX57"/>
  <c r="T206"/>
  <c r="AB206" s="1"/>
  <c r="AO206" s="1"/>
  <c r="CJ116" s="1"/>
  <c r="R206"/>
  <c r="Z206" s="1"/>
  <c r="AM206" s="1"/>
  <c r="N206"/>
  <c r="V206" s="1"/>
  <c r="AI206" s="1"/>
  <c r="CF116" s="1"/>
  <c r="X206"/>
  <c r="AK206" s="1"/>
  <c r="O206"/>
  <c r="W206" s="1"/>
  <c r="AJ206" s="1"/>
  <c r="CG116" s="1"/>
  <c r="BW206"/>
  <c r="Q206"/>
  <c r="CE116"/>
  <c r="T207"/>
  <c r="AB207" s="1"/>
  <c r="AO207" s="1"/>
  <c r="CJ117" s="1"/>
  <c r="R207"/>
  <c r="Z207" s="1"/>
  <c r="AM207" s="1"/>
  <c r="N207"/>
  <c r="V207" s="1"/>
  <c r="AI207" s="1"/>
  <c r="CF117" s="1"/>
  <c r="BW207"/>
  <c r="Q207"/>
  <c r="X207"/>
  <c r="AK207" s="1"/>
  <c r="O207"/>
  <c r="W207" s="1"/>
  <c r="AJ207" s="1"/>
  <c r="CG117" s="1"/>
  <c r="CE117"/>
  <c r="T208"/>
  <c r="AB208" s="1"/>
  <c r="AO208" s="1"/>
  <c r="CJ118" s="1"/>
  <c r="R208"/>
  <c r="Z208" s="1"/>
  <c r="AM208" s="1"/>
  <c r="N208"/>
  <c r="V208" s="1"/>
  <c r="AI208" s="1"/>
  <c r="CF118" s="1"/>
  <c r="X208"/>
  <c r="AK208" s="1"/>
  <c r="O208"/>
  <c r="W208" s="1"/>
  <c r="AJ208" s="1"/>
  <c r="CG118" s="1"/>
  <c r="BW208"/>
  <c r="Q208"/>
  <c r="CE118"/>
  <c r="T209"/>
  <c r="AB209" s="1"/>
  <c r="AO209" s="1"/>
  <c r="CJ119" s="1"/>
  <c r="R209"/>
  <c r="Z209" s="1"/>
  <c r="AM209" s="1"/>
  <c r="N209"/>
  <c r="V209" s="1"/>
  <c r="AI209" s="1"/>
  <c r="CF119" s="1"/>
  <c r="BW209"/>
  <c r="Q209"/>
  <c r="X209"/>
  <c r="AK209" s="1"/>
  <c r="O209"/>
  <c r="W209" s="1"/>
  <c r="AJ209" s="1"/>
  <c r="CG119" s="1"/>
  <c r="CE119"/>
  <c r="T210"/>
  <c r="AB210" s="1"/>
  <c r="AO210" s="1"/>
  <c r="CJ120" s="1"/>
  <c r="R210"/>
  <c r="Z210" s="1"/>
  <c r="AM210" s="1"/>
  <c r="N210"/>
  <c r="V210" s="1"/>
  <c r="AI210" s="1"/>
  <c r="CF120" s="1"/>
  <c r="X210"/>
  <c r="AK210" s="1"/>
  <c r="O210"/>
  <c r="W210" s="1"/>
  <c r="AJ210" s="1"/>
  <c r="CG120" s="1"/>
  <c r="BW210"/>
  <c r="Q210"/>
  <c r="CE120"/>
  <c r="T211"/>
  <c r="AB211" s="1"/>
  <c r="AO211" s="1"/>
  <c r="CJ121" s="1"/>
  <c r="R211"/>
  <c r="Z211" s="1"/>
  <c r="AM211" s="1"/>
  <c r="N211"/>
  <c r="V211" s="1"/>
  <c r="AI211" s="1"/>
  <c r="CF121" s="1"/>
  <c r="BW211"/>
  <c r="Q211"/>
  <c r="X211"/>
  <c r="AK211" s="1"/>
  <c r="O211"/>
  <c r="W211" s="1"/>
  <c r="AJ211" s="1"/>
  <c r="CG121" s="1"/>
  <c r="CE121"/>
  <c r="T212"/>
  <c r="AB212" s="1"/>
  <c r="AO212" s="1"/>
  <c r="CJ122" s="1"/>
  <c r="R212"/>
  <c r="Z212" s="1"/>
  <c r="AM212" s="1"/>
  <c r="N212"/>
  <c r="V212" s="1"/>
  <c r="AI212" s="1"/>
  <c r="CF122" s="1"/>
  <c r="X212"/>
  <c r="AK212" s="1"/>
  <c r="O212"/>
  <c r="W212" s="1"/>
  <c r="AJ212" s="1"/>
  <c r="CG122" s="1"/>
  <c r="BW212"/>
  <c r="Q212"/>
  <c r="CE122"/>
  <c r="T213"/>
  <c r="AB213" s="1"/>
  <c r="AO213" s="1"/>
  <c r="R213"/>
  <c r="Z213" s="1"/>
  <c r="AM213" s="1"/>
  <c r="N213"/>
  <c r="V213" s="1"/>
  <c r="AI213" s="1"/>
  <c r="BW213"/>
  <c r="Q213"/>
  <c r="X213"/>
  <c r="AK213" s="1"/>
  <c r="O213"/>
  <c r="W213" s="1"/>
  <c r="AJ213" s="1"/>
  <c r="T214"/>
  <c r="AB214" s="1"/>
  <c r="AO214" s="1"/>
  <c r="R214"/>
  <c r="Z214" s="1"/>
  <c r="AM214" s="1"/>
  <c r="N214"/>
  <c r="V214" s="1"/>
  <c r="AI214" s="1"/>
  <c r="X214"/>
  <c r="AK214" s="1"/>
  <c r="O214"/>
  <c r="W214" s="1"/>
  <c r="AJ214" s="1"/>
  <c r="BW214"/>
  <c r="Q214"/>
  <c r="T215"/>
  <c r="AB215" s="1"/>
  <c r="AO215" s="1"/>
  <c r="R215"/>
  <c r="Z215" s="1"/>
  <c r="AM215" s="1"/>
  <c r="N215"/>
  <c r="V215" s="1"/>
  <c r="AI215" s="1"/>
  <c r="BW215"/>
  <c r="Q215"/>
  <c r="X215"/>
  <c r="AK215" s="1"/>
  <c r="O215"/>
  <c r="W215" s="1"/>
  <c r="AJ215" s="1"/>
  <c r="X216"/>
  <c r="AK216" s="1"/>
  <c r="Q216"/>
  <c r="O216"/>
  <c r="W216" s="1"/>
  <c r="AJ216" s="1"/>
  <c r="BW216"/>
  <c r="T216"/>
  <c r="AB216" s="1"/>
  <c r="AO216" s="1"/>
  <c r="R216"/>
  <c r="Z216" s="1"/>
  <c r="AM216" s="1"/>
  <c r="N216"/>
  <c r="V216" s="1"/>
  <c r="AI216" s="1"/>
  <c r="T217"/>
  <c r="AB217" s="1"/>
  <c r="AO217" s="1"/>
  <c r="R217"/>
  <c r="Z217" s="1"/>
  <c r="AM217" s="1"/>
  <c r="N217"/>
  <c r="V217" s="1"/>
  <c r="AI217" s="1"/>
  <c r="BW217"/>
  <c r="Q217"/>
  <c r="X217"/>
  <c r="AK217" s="1"/>
  <c r="O217"/>
  <c r="W217" s="1"/>
  <c r="AJ217" s="1"/>
  <c r="T218"/>
  <c r="AB218" s="1"/>
  <c r="AO218" s="1"/>
  <c r="R218"/>
  <c r="Z218" s="1"/>
  <c r="AM218" s="1"/>
  <c r="N218"/>
  <c r="V218" s="1"/>
  <c r="AI218" s="1"/>
  <c r="X218"/>
  <c r="AK218" s="1"/>
  <c r="O218"/>
  <c r="W218" s="1"/>
  <c r="AJ218" s="1"/>
  <c r="BW218"/>
  <c r="Q218"/>
  <c r="T219"/>
  <c r="AB219" s="1"/>
  <c r="AO219" s="1"/>
  <c r="R219"/>
  <c r="Z219" s="1"/>
  <c r="AM219" s="1"/>
  <c r="N219"/>
  <c r="V219" s="1"/>
  <c r="AI219" s="1"/>
  <c r="BW219"/>
  <c r="Q219"/>
  <c r="X219"/>
  <c r="AK219" s="1"/>
  <c r="O219"/>
  <c r="W219" s="1"/>
  <c r="AJ219" s="1"/>
  <c r="T220"/>
  <c r="AB220" s="1"/>
  <c r="AO220" s="1"/>
  <c r="R220"/>
  <c r="Z220" s="1"/>
  <c r="AM220" s="1"/>
  <c r="N220"/>
  <c r="V220" s="1"/>
  <c r="AI220" s="1"/>
  <c r="X220"/>
  <c r="AK220" s="1"/>
  <c r="O220"/>
  <c r="W220" s="1"/>
  <c r="AJ220" s="1"/>
  <c r="BW220"/>
  <c r="Q220"/>
  <c r="T221"/>
  <c r="AB221" s="1"/>
  <c r="AO221" s="1"/>
  <c r="R221"/>
  <c r="Z221" s="1"/>
  <c r="AM221" s="1"/>
  <c r="N221"/>
  <c r="V221" s="1"/>
  <c r="AI221" s="1"/>
  <c r="BW221"/>
  <c r="Q221"/>
  <c r="X221"/>
  <c r="AK221" s="1"/>
  <c r="O221"/>
  <c r="W221" s="1"/>
  <c r="AJ221" s="1"/>
  <c r="T222"/>
  <c r="AB222" s="1"/>
  <c r="AO222" s="1"/>
  <c r="R222"/>
  <c r="Z222" s="1"/>
  <c r="AM222" s="1"/>
  <c r="N222"/>
  <c r="V222" s="1"/>
  <c r="AI222" s="1"/>
  <c r="X222"/>
  <c r="AK222" s="1"/>
  <c r="O222"/>
  <c r="W222" s="1"/>
  <c r="AJ222" s="1"/>
  <c r="BW222"/>
  <c r="Q222"/>
  <c r="T223"/>
  <c r="AB223" s="1"/>
  <c r="AO223" s="1"/>
  <c r="CJ156" s="1"/>
  <c r="R223"/>
  <c r="Z223" s="1"/>
  <c r="AM223" s="1"/>
  <c r="N223"/>
  <c r="V223" s="1"/>
  <c r="AI223" s="1"/>
  <c r="CF156" s="1"/>
  <c r="BW223"/>
  <c r="Q223"/>
  <c r="X223"/>
  <c r="AK223" s="1"/>
  <c r="O223"/>
  <c r="W223" s="1"/>
  <c r="AJ223" s="1"/>
  <c r="CG156" s="1"/>
  <c r="CE156"/>
  <c r="BX58"/>
  <c r="T224"/>
  <c r="AB224" s="1"/>
  <c r="AO224" s="1"/>
  <c r="CJ136" s="1"/>
  <c r="R224"/>
  <c r="Z224" s="1"/>
  <c r="AM224" s="1"/>
  <c r="N224"/>
  <c r="V224" s="1"/>
  <c r="AI224" s="1"/>
  <c r="CF136" s="1"/>
  <c r="X224"/>
  <c r="AK224" s="1"/>
  <c r="O224"/>
  <c r="W224" s="1"/>
  <c r="AJ224" s="1"/>
  <c r="CG136" s="1"/>
  <c r="BW224"/>
  <c r="Q224"/>
  <c r="CE136"/>
  <c r="T225"/>
  <c r="AB225" s="1"/>
  <c r="AO225" s="1"/>
  <c r="CJ137" s="1"/>
  <c r="R225"/>
  <c r="Z225" s="1"/>
  <c r="AM225" s="1"/>
  <c r="N225"/>
  <c r="V225" s="1"/>
  <c r="AI225" s="1"/>
  <c r="CF137" s="1"/>
  <c r="BW225"/>
  <c r="Q225"/>
  <c r="X225"/>
  <c r="AK225" s="1"/>
  <c r="O225"/>
  <c r="W225" s="1"/>
  <c r="AJ225" s="1"/>
  <c r="CG137" s="1"/>
  <c r="CE137"/>
  <c r="T226"/>
  <c r="AB226" s="1"/>
  <c r="AO226" s="1"/>
  <c r="CJ148" s="1"/>
  <c r="R226"/>
  <c r="Z226" s="1"/>
  <c r="AM226" s="1"/>
  <c r="N226"/>
  <c r="V226" s="1"/>
  <c r="AI226" s="1"/>
  <c r="CF148" s="1"/>
  <c r="X226"/>
  <c r="AK226" s="1"/>
  <c r="O226"/>
  <c r="W226" s="1"/>
  <c r="AJ226" s="1"/>
  <c r="CG148" s="1"/>
  <c r="BW226"/>
  <c r="Q226"/>
  <c r="CE148"/>
  <c r="T227"/>
  <c r="AB227" s="1"/>
  <c r="AO227" s="1"/>
  <c r="CJ149" s="1"/>
  <c r="R227"/>
  <c r="Z227" s="1"/>
  <c r="AM227" s="1"/>
  <c r="N227"/>
  <c r="V227" s="1"/>
  <c r="AI227" s="1"/>
  <c r="CF149" s="1"/>
  <c r="BW227"/>
  <c r="Q227"/>
  <c r="X227"/>
  <c r="AK227" s="1"/>
  <c r="O227"/>
  <c r="W227" s="1"/>
  <c r="AJ227" s="1"/>
  <c r="CG149" s="1"/>
  <c r="CE149"/>
  <c r="T228"/>
  <c r="AB228" s="1"/>
  <c r="AO228" s="1"/>
  <c r="CJ138" s="1"/>
  <c r="R228"/>
  <c r="Z228" s="1"/>
  <c r="AM228" s="1"/>
  <c r="N228"/>
  <c r="V228" s="1"/>
  <c r="AI228" s="1"/>
  <c r="CF138" s="1"/>
  <c r="X228"/>
  <c r="AK228" s="1"/>
  <c r="O228"/>
  <c r="W228" s="1"/>
  <c r="AJ228" s="1"/>
  <c r="CG138" s="1"/>
  <c r="BW228"/>
  <c r="Q228"/>
  <c r="CE138"/>
  <c r="T229"/>
  <c r="AB229" s="1"/>
  <c r="AO229" s="1"/>
  <c r="CJ139" s="1"/>
  <c r="R229"/>
  <c r="Z229" s="1"/>
  <c r="AM229" s="1"/>
  <c r="N229"/>
  <c r="V229" s="1"/>
  <c r="AI229" s="1"/>
  <c r="CF139" s="1"/>
  <c r="BW229"/>
  <c r="Q229"/>
  <c r="X229"/>
  <c r="AK229" s="1"/>
  <c r="O229"/>
  <c r="W229" s="1"/>
  <c r="AJ229" s="1"/>
  <c r="CG139" s="1"/>
  <c r="CE139"/>
  <c r="T230"/>
  <c r="AB230" s="1"/>
  <c r="AO230" s="1"/>
  <c r="R230"/>
  <c r="Z230" s="1"/>
  <c r="AM230" s="1"/>
  <c r="N230"/>
  <c r="V230" s="1"/>
  <c r="AI230" s="1"/>
  <c r="X230"/>
  <c r="AK230" s="1"/>
  <c r="O230"/>
  <c r="W230" s="1"/>
  <c r="AJ230" s="1"/>
  <c r="BW230"/>
  <c r="Q230"/>
  <c r="T231"/>
  <c r="AB231" s="1"/>
  <c r="AO231" s="1"/>
  <c r="R231"/>
  <c r="Z231" s="1"/>
  <c r="AM231" s="1"/>
  <c r="N231"/>
  <c r="V231" s="1"/>
  <c r="AI231" s="1"/>
  <c r="BW231"/>
  <c r="Q231"/>
  <c r="X231"/>
  <c r="AK231" s="1"/>
  <c r="O231"/>
  <c r="W231" s="1"/>
  <c r="AJ231" s="1"/>
  <c r="T232"/>
  <c r="AB232" s="1"/>
  <c r="AO232" s="1"/>
  <c r="CJ123" s="1"/>
  <c r="R232"/>
  <c r="Z232" s="1"/>
  <c r="AM232" s="1"/>
  <c r="N232"/>
  <c r="V232" s="1"/>
  <c r="AI232" s="1"/>
  <c r="CF123" s="1"/>
  <c r="X232"/>
  <c r="AK232" s="1"/>
  <c r="O232"/>
  <c r="W232" s="1"/>
  <c r="AJ232" s="1"/>
  <c r="CG123" s="1"/>
  <c r="BW232"/>
  <c r="Q232"/>
  <c r="CE123"/>
  <c r="T233"/>
  <c r="AB233" s="1"/>
  <c r="AO233" s="1"/>
  <c r="CJ124" s="1"/>
  <c r="R233"/>
  <c r="Z233" s="1"/>
  <c r="AM233" s="1"/>
  <c r="N233"/>
  <c r="V233" s="1"/>
  <c r="AI233" s="1"/>
  <c r="CF124" s="1"/>
  <c r="BW233"/>
  <c r="Q233"/>
  <c r="X233"/>
  <c r="AK233" s="1"/>
  <c r="O233"/>
  <c r="W233" s="1"/>
  <c r="AJ233" s="1"/>
  <c r="CG124" s="1"/>
  <c r="CE124"/>
  <c r="T234"/>
  <c r="AB234" s="1"/>
  <c r="AO234" s="1"/>
  <c r="CJ153" s="1"/>
  <c r="R234"/>
  <c r="Z234" s="1"/>
  <c r="AM234" s="1"/>
  <c r="N234"/>
  <c r="V234" s="1"/>
  <c r="AI234" s="1"/>
  <c r="CF153" s="1"/>
  <c r="X234"/>
  <c r="AK234" s="1"/>
  <c r="O234"/>
  <c r="W234" s="1"/>
  <c r="AJ234" s="1"/>
  <c r="CG153" s="1"/>
  <c r="BW234"/>
  <c r="Q234"/>
  <c r="CE153"/>
  <c r="T235"/>
  <c r="AB235" s="1"/>
  <c r="AO235" s="1"/>
  <c r="CJ154" s="1"/>
  <c r="R235"/>
  <c r="Z235" s="1"/>
  <c r="AM235" s="1"/>
  <c r="N235"/>
  <c r="V235" s="1"/>
  <c r="AI235" s="1"/>
  <c r="CF154" s="1"/>
  <c r="BW235"/>
  <c r="Q235"/>
  <c r="X235"/>
  <c r="AK235" s="1"/>
  <c r="O235"/>
  <c r="W235" s="1"/>
  <c r="AJ235" s="1"/>
  <c r="CG154" s="1"/>
  <c r="CE154"/>
  <c r="T236"/>
  <c r="AB236" s="1"/>
  <c r="AO236" s="1"/>
  <c r="CJ125" s="1"/>
  <c r="R236"/>
  <c r="Z236" s="1"/>
  <c r="AM236" s="1"/>
  <c r="N236"/>
  <c r="V236" s="1"/>
  <c r="AI236" s="1"/>
  <c r="CF125" s="1"/>
  <c r="X236"/>
  <c r="AK236" s="1"/>
  <c r="O236"/>
  <c r="W236" s="1"/>
  <c r="AJ236" s="1"/>
  <c r="CG125" s="1"/>
  <c r="BW236"/>
  <c r="Q236"/>
  <c r="CE125"/>
  <c r="T237"/>
  <c r="AB237" s="1"/>
  <c r="AO237" s="1"/>
  <c r="CJ126" s="1"/>
  <c r="R237"/>
  <c r="Z237" s="1"/>
  <c r="AM237" s="1"/>
  <c r="N237"/>
  <c r="V237" s="1"/>
  <c r="AI237" s="1"/>
  <c r="CF126" s="1"/>
  <c r="BW237"/>
  <c r="Q237"/>
  <c r="X237"/>
  <c r="AK237" s="1"/>
  <c r="O237"/>
  <c r="W237" s="1"/>
  <c r="AJ237" s="1"/>
  <c r="CG126" s="1"/>
  <c r="CE126"/>
  <c r="T238"/>
  <c r="AB238" s="1"/>
  <c r="AO238" s="1"/>
  <c r="R238"/>
  <c r="Z238" s="1"/>
  <c r="AM238" s="1"/>
  <c r="N238"/>
  <c r="V238" s="1"/>
  <c r="AI238" s="1"/>
  <c r="X238"/>
  <c r="AK238" s="1"/>
  <c r="O238"/>
  <c r="W238" s="1"/>
  <c r="AJ238" s="1"/>
  <c r="BW238"/>
  <c r="Q238"/>
  <c r="T239"/>
  <c r="AB239" s="1"/>
  <c r="AO239" s="1"/>
  <c r="R239"/>
  <c r="Z239" s="1"/>
  <c r="AM239" s="1"/>
  <c r="N239"/>
  <c r="V239" s="1"/>
  <c r="AI239" s="1"/>
  <c r="BW239"/>
  <c r="Q239"/>
  <c r="X239"/>
  <c r="AK239" s="1"/>
  <c r="O239"/>
  <c r="W239" s="1"/>
  <c r="AJ239" s="1"/>
  <c r="T240"/>
  <c r="AB240" s="1"/>
  <c r="AO240" s="1"/>
  <c r="R240"/>
  <c r="Z240" s="1"/>
  <c r="AM240" s="1"/>
  <c r="N240"/>
  <c r="V240" s="1"/>
  <c r="AI240" s="1"/>
  <c r="X240"/>
  <c r="AK240" s="1"/>
  <c r="O240"/>
  <c r="W240" s="1"/>
  <c r="AJ240" s="1"/>
  <c r="BW240"/>
  <c r="Q240"/>
  <c r="T241"/>
  <c r="AB241" s="1"/>
  <c r="AO241" s="1"/>
  <c r="R241"/>
  <c r="Z241" s="1"/>
  <c r="AM241" s="1"/>
  <c r="N241"/>
  <c r="V241" s="1"/>
  <c r="AI241" s="1"/>
  <c r="BW241"/>
  <c r="Q241"/>
  <c r="X241"/>
  <c r="AK241" s="1"/>
  <c r="O241"/>
  <c r="W241" s="1"/>
  <c r="AJ241" s="1"/>
  <c r="T242"/>
  <c r="AB242" s="1"/>
  <c r="AO242" s="1"/>
  <c r="R242"/>
  <c r="Z242" s="1"/>
  <c r="AM242" s="1"/>
  <c r="N242"/>
  <c r="V242" s="1"/>
  <c r="AI242" s="1"/>
  <c r="X242"/>
  <c r="AK242" s="1"/>
  <c r="O242"/>
  <c r="W242" s="1"/>
  <c r="AJ242" s="1"/>
  <c r="BW242"/>
  <c r="Q242"/>
  <c r="T243"/>
  <c r="AB243" s="1"/>
  <c r="AO243" s="1"/>
  <c r="R243"/>
  <c r="Z243" s="1"/>
  <c r="AM243" s="1"/>
  <c r="N243"/>
  <c r="V243" s="1"/>
  <c r="AI243" s="1"/>
  <c r="BW243"/>
  <c r="Q243"/>
  <c r="X243"/>
  <c r="AK243" s="1"/>
  <c r="O243"/>
  <c r="W243" s="1"/>
  <c r="AJ243" s="1"/>
  <c r="T244"/>
  <c r="AB244" s="1"/>
  <c r="AO244" s="1"/>
  <c r="R244"/>
  <c r="Z244" s="1"/>
  <c r="AM244" s="1"/>
  <c r="N244"/>
  <c r="V244" s="1"/>
  <c r="AI244" s="1"/>
  <c r="BW244"/>
  <c r="X244"/>
  <c r="AK244" s="1"/>
  <c r="Q244"/>
  <c r="O244"/>
  <c r="W244" s="1"/>
  <c r="AJ244" s="1"/>
  <c r="T245"/>
  <c r="AB245" s="1"/>
  <c r="AO245" s="1"/>
  <c r="R245"/>
  <c r="Z245" s="1"/>
  <c r="AM245" s="1"/>
  <c r="N245"/>
  <c r="V245" s="1"/>
  <c r="AI245" s="1"/>
  <c r="BW245"/>
  <c r="X245"/>
  <c r="AK245" s="1"/>
  <c r="Q245"/>
  <c r="O245"/>
  <c r="W245" s="1"/>
  <c r="AJ245" s="1"/>
  <c r="T246"/>
  <c r="AB246" s="1"/>
  <c r="AO246" s="1"/>
  <c r="R246"/>
  <c r="Z246" s="1"/>
  <c r="AM246" s="1"/>
  <c r="N246"/>
  <c r="V246" s="1"/>
  <c r="AI246" s="1"/>
  <c r="BW246"/>
  <c r="X246"/>
  <c r="AK246" s="1"/>
  <c r="Q246"/>
  <c r="O246"/>
  <c r="W246" s="1"/>
  <c r="AJ246" s="1"/>
  <c r="T247"/>
  <c r="AB247" s="1"/>
  <c r="AO247" s="1"/>
  <c r="CJ157" s="1"/>
  <c r="R247"/>
  <c r="Z247" s="1"/>
  <c r="AM247" s="1"/>
  <c r="N247"/>
  <c r="V247" s="1"/>
  <c r="AI247" s="1"/>
  <c r="CF157" s="1"/>
  <c r="BW247"/>
  <c r="X247"/>
  <c r="AK247" s="1"/>
  <c r="Q247"/>
  <c r="O247"/>
  <c r="W247" s="1"/>
  <c r="AJ247" s="1"/>
  <c r="CG157" s="1"/>
  <c r="CE157"/>
  <c r="BX59"/>
  <c r="T248"/>
  <c r="AB248" s="1"/>
  <c r="AO248" s="1"/>
  <c r="CJ158" s="1"/>
  <c r="R248"/>
  <c r="Z248" s="1"/>
  <c r="AM248" s="1"/>
  <c r="N248"/>
  <c r="V248" s="1"/>
  <c r="AI248" s="1"/>
  <c r="CF158" s="1"/>
  <c r="BW248"/>
  <c r="X248"/>
  <c r="AK248" s="1"/>
  <c r="Q248"/>
  <c r="O248"/>
  <c r="W248" s="1"/>
  <c r="AJ248" s="1"/>
  <c r="CG158" s="1"/>
  <c r="CE158"/>
  <c r="BX60"/>
  <c r="T249"/>
  <c r="AB249" s="1"/>
  <c r="AO249" s="1"/>
  <c r="CJ159" s="1"/>
  <c r="R249"/>
  <c r="Z249" s="1"/>
  <c r="AM249" s="1"/>
  <c r="N249"/>
  <c r="V249" s="1"/>
  <c r="AI249" s="1"/>
  <c r="CF159" s="1"/>
  <c r="BW249"/>
  <c r="X249"/>
  <c r="AK249" s="1"/>
  <c r="Q249"/>
  <c r="O249"/>
  <c r="W249" s="1"/>
  <c r="AJ249" s="1"/>
  <c r="CG159" s="1"/>
  <c r="CE159"/>
  <c r="T250"/>
  <c r="AB250" s="1"/>
  <c r="AO250" s="1"/>
  <c r="CJ170" s="1"/>
  <c r="R250"/>
  <c r="Z250" s="1"/>
  <c r="AM250" s="1"/>
  <c r="N250"/>
  <c r="V250" s="1"/>
  <c r="AI250" s="1"/>
  <c r="CF170" s="1"/>
  <c r="BW250"/>
  <c r="X250"/>
  <c r="AK250" s="1"/>
  <c r="Q250"/>
  <c r="O250"/>
  <c r="W250" s="1"/>
  <c r="AJ250" s="1"/>
  <c r="CG170" s="1"/>
  <c r="CE170"/>
  <c r="BX61"/>
  <c r="T251"/>
  <c r="AB251" s="1"/>
  <c r="AO251" s="1"/>
  <c r="CJ171" s="1"/>
  <c r="R251"/>
  <c r="Z251" s="1"/>
  <c r="AM251" s="1"/>
  <c r="N251"/>
  <c r="V251" s="1"/>
  <c r="AI251" s="1"/>
  <c r="CF171" s="1"/>
  <c r="BW251"/>
  <c r="X251"/>
  <c r="AK251" s="1"/>
  <c r="Q251"/>
  <c r="O251"/>
  <c r="W251" s="1"/>
  <c r="AJ251" s="1"/>
  <c r="CG171" s="1"/>
  <c r="CE171"/>
  <c r="T252"/>
  <c r="AB252" s="1"/>
  <c r="AO252" s="1"/>
  <c r="CJ160" s="1"/>
  <c r="R252"/>
  <c r="Z252" s="1"/>
  <c r="AM252" s="1"/>
  <c r="N252"/>
  <c r="V252" s="1"/>
  <c r="AI252" s="1"/>
  <c r="CF160" s="1"/>
  <c r="BW252"/>
  <c r="X252"/>
  <c r="AK252" s="1"/>
  <c r="Q252"/>
  <c r="O252"/>
  <c r="W252" s="1"/>
  <c r="AJ252" s="1"/>
  <c r="CG160" s="1"/>
  <c r="CE160"/>
  <c r="T253"/>
  <c r="AB253" s="1"/>
  <c r="AO253" s="1"/>
  <c r="CJ161" s="1"/>
  <c r="R253"/>
  <c r="Z253" s="1"/>
  <c r="AM253" s="1"/>
  <c r="N253"/>
  <c r="V253" s="1"/>
  <c r="AI253" s="1"/>
  <c r="CF161" s="1"/>
  <c r="BW253"/>
  <c r="X253"/>
  <c r="AK253" s="1"/>
  <c r="Q253"/>
  <c r="O253"/>
  <c r="W253" s="1"/>
  <c r="AJ253" s="1"/>
  <c r="CG161" s="1"/>
  <c r="CE161"/>
  <c r="T254"/>
  <c r="AB254" s="1"/>
  <c r="AO254" s="1"/>
  <c r="CJ162" s="1"/>
  <c r="R254"/>
  <c r="Z254" s="1"/>
  <c r="AM254" s="1"/>
  <c r="N254"/>
  <c r="V254" s="1"/>
  <c r="AI254" s="1"/>
  <c r="CF162" s="1"/>
  <c r="BW254"/>
  <c r="X254"/>
  <c r="AK254" s="1"/>
  <c r="Q254"/>
  <c r="O254"/>
  <c r="W254" s="1"/>
  <c r="AJ254" s="1"/>
  <c r="CG162" s="1"/>
  <c r="CE162"/>
  <c r="T255"/>
  <c r="AB255" s="1"/>
  <c r="AO255" s="1"/>
  <c r="CJ176" s="1"/>
  <c r="R255"/>
  <c r="Z255" s="1"/>
  <c r="AM255" s="1"/>
  <c r="N255"/>
  <c r="V255" s="1"/>
  <c r="AI255" s="1"/>
  <c r="CF176" s="1"/>
  <c r="BW255"/>
  <c r="X255"/>
  <c r="AK255" s="1"/>
  <c r="Q255"/>
  <c r="O255"/>
  <c r="W255" s="1"/>
  <c r="AJ255" s="1"/>
  <c r="CG176" s="1"/>
  <c r="CE176"/>
  <c r="BX62"/>
  <c r="T256"/>
  <c r="AB256" s="1"/>
  <c r="AO256" s="1"/>
  <c r="R256"/>
  <c r="Z256" s="1"/>
  <c r="AM256" s="1"/>
  <c r="N256"/>
  <c r="V256" s="1"/>
  <c r="AI256" s="1"/>
  <c r="BW256"/>
  <c r="X256"/>
  <c r="AK256" s="1"/>
  <c r="Q256"/>
  <c r="O256"/>
  <c r="W256" s="1"/>
  <c r="AJ256" s="1"/>
  <c r="T257"/>
  <c r="AB257" s="1"/>
  <c r="AO257" s="1"/>
  <c r="R257"/>
  <c r="Z257" s="1"/>
  <c r="AM257" s="1"/>
  <c r="N257"/>
  <c r="V257" s="1"/>
  <c r="AI257" s="1"/>
  <c r="BW257"/>
  <c r="X257"/>
  <c r="AK257" s="1"/>
  <c r="Q257"/>
  <c r="O257"/>
  <c r="W257" s="1"/>
  <c r="AJ257" s="1"/>
  <c r="T258"/>
  <c r="AB258" s="1"/>
  <c r="AO258" s="1"/>
  <c r="R258"/>
  <c r="Z258" s="1"/>
  <c r="AM258" s="1"/>
  <c r="N258"/>
  <c r="V258" s="1"/>
  <c r="AI258" s="1"/>
  <c r="BW258"/>
  <c r="X258"/>
  <c r="AK258" s="1"/>
  <c r="Q258"/>
  <c r="O258"/>
  <c r="W258" s="1"/>
  <c r="AJ258" s="1"/>
  <c r="T259"/>
  <c r="AB259" s="1"/>
  <c r="AO259" s="1"/>
  <c r="R259"/>
  <c r="Z259" s="1"/>
  <c r="AM259" s="1"/>
  <c r="N259"/>
  <c r="V259" s="1"/>
  <c r="AI259" s="1"/>
  <c r="X259"/>
  <c r="AK259" s="1"/>
  <c r="O259"/>
  <c r="W259" s="1"/>
  <c r="AJ259" s="1"/>
  <c r="BW259"/>
  <c r="Q259"/>
  <c r="T260"/>
  <c r="AB260" s="1"/>
  <c r="AO260" s="1"/>
  <c r="R260"/>
  <c r="Z260" s="1"/>
  <c r="AM260" s="1"/>
  <c r="N260"/>
  <c r="V260" s="1"/>
  <c r="AI260" s="1"/>
  <c r="BW260"/>
  <c r="Q260"/>
  <c r="X260"/>
  <c r="AK260" s="1"/>
  <c r="O260"/>
  <c r="W260" s="1"/>
  <c r="AJ260" s="1"/>
  <c r="T261"/>
  <c r="AB261" s="1"/>
  <c r="AO261" s="1"/>
  <c r="R261"/>
  <c r="Z261" s="1"/>
  <c r="AM261" s="1"/>
  <c r="N261"/>
  <c r="V261" s="1"/>
  <c r="AI261" s="1"/>
  <c r="X261"/>
  <c r="AK261" s="1"/>
  <c r="O261"/>
  <c r="W261" s="1"/>
  <c r="AJ261" s="1"/>
  <c r="BW261"/>
  <c r="Q261"/>
  <c r="T262"/>
  <c r="AB262" s="1"/>
  <c r="AO262" s="1"/>
  <c r="R262"/>
  <c r="Z262" s="1"/>
  <c r="AM262" s="1"/>
  <c r="N262"/>
  <c r="V262" s="1"/>
  <c r="AI262" s="1"/>
  <c r="BW262"/>
  <c r="Q262"/>
  <c r="X262"/>
  <c r="AK262" s="1"/>
  <c r="O262"/>
  <c r="W262" s="1"/>
  <c r="AJ262" s="1"/>
  <c r="T263"/>
  <c r="AB263" s="1"/>
  <c r="AO263" s="1"/>
  <c r="R263"/>
  <c r="Z263" s="1"/>
  <c r="AM263" s="1"/>
  <c r="N263"/>
  <c r="V263" s="1"/>
  <c r="AI263" s="1"/>
  <c r="X263"/>
  <c r="AK263" s="1"/>
  <c r="O263"/>
  <c r="W263" s="1"/>
  <c r="AJ263" s="1"/>
  <c r="BW263"/>
  <c r="Q263"/>
  <c r="T264"/>
  <c r="AB264" s="1"/>
  <c r="AO264" s="1"/>
  <c r="R264"/>
  <c r="Z264" s="1"/>
  <c r="AM264" s="1"/>
  <c r="N264"/>
  <c r="V264" s="1"/>
  <c r="AI264" s="1"/>
  <c r="BW264"/>
  <c r="Q264"/>
  <c r="X264"/>
  <c r="AK264" s="1"/>
  <c r="O264"/>
  <c r="W264" s="1"/>
  <c r="AJ264" s="1"/>
  <c r="T265"/>
  <c r="AB265" s="1"/>
  <c r="AO265" s="1"/>
  <c r="R265"/>
  <c r="Z265" s="1"/>
  <c r="AM265" s="1"/>
  <c r="N265"/>
  <c r="V265" s="1"/>
  <c r="AI265" s="1"/>
  <c r="X265"/>
  <c r="AK265" s="1"/>
  <c r="O265"/>
  <c r="W265" s="1"/>
  <c r="AJ265" s="1"/>
  <c r="BW265"/>
  <c r="Q265"/>
  <c r="T266"/>
  <c r="AB266" s="1"/>
  <c r="AO266" s="1"/>
  <c r="CJ163" s="1"/>
  <c r="R266"/>
  <c r="Z266" s="1"/>
  <c r="AM266" s="1"/>
  <c r="N266"/>
  <c r="V266" s="1"/>
  <c r="AI266" s="1"/>
  <c r="CF163" s="1"/>
  <c r="BW266"/>
  <c r="Q266"/>
  <c r="X266"/>
  <c r="AK266" s="1"/>
  <c r="O266"/>
  <c r="W266" s="1"/>
  <c r="AJ266" s="1"/>
  <c r="CG163" s="1"/>
  <c r="CE163"/>
  <c r="T267"/>
  <c r="AB267" s="1"/>
  <c r="AO267" s="1"/>
  <c r="CJ164" s="1"/>
  <c r="R267"/>
  <c r="Z267" s="1"/>
  <c r="AM267" s="1"/>
  <c r="N267"/>
  <c r="V267" s="1"/>
  <c r="AI267" s="1"/>
  <c r="CF164" s="1"/>
  <c r="X267"/>
  <c r="AK267" s="1"/>
  <c r="O267"/>
  <c r="W267" s="1"/>
  <c r="AJ267" s="1"/>
  <c r="CG164" s="1"/>
  <c r="BW267"/>
  <c r="Q267"/>
  <c r="CE164"/>
  <c r="T268"/>
  <c r="AB268" s="1"/>
  <c r="AO268" s="1"/>
  <c r="CJ165" s="1"/>
  <c r="R268"/>
  <c r="Z268" s="1"/>
  <c r="AM268" s="1"/>
  <c r="N268"/>
  <c r="V268" s="1"/>
  <c r="AI268" s="1"/>
  <c r="CF165" s="1"/>
  <c r="BW268"/>
  <c r="Q268"/>
  <c r="X268"/>
  <c r="AK268" s="1"/>
  <c r="O268"/>
  <c r="W268" s="1"/>
  <c r="AJ268" s="1"/>
  <c r="CG165" s="1"/>
  <c r="CE165"/>
  <c r="T269"/>
  <c r="AB269" s="1"/>
  <c r="AO269" s="1"/>
  <c r="CJ166" s="1"/>
  <c r="R269"/>
  <c r="Z269" s="1"/>
  <c r="AM269" s="1"/>
  <c r="N269"/>
  <c r="V269" s="1"/>
  <c r="AI269" s="1"/>
  <c r="CF166" s="1"/>
  <c r="X269"/>
  <c r="AK269" s="1"/>
  <c r="O269"/>
  <c r="W269" s="1"/>
  <c r="AJ269" s="1"/>
  <c r="CG166" s="1"/>
  <c r="BW269"/>
  <c r="Q269"/>
  <c r="CE166"/>
  <c r="T270"/>
  <c r="AB270" s="1"/>
  <c r="AO270" s="1"/>
  <c r="CJ167" s="1"/>
  <c r="R270"/>
  <c r="Z270" s="1"/>
  <c r="AM270" s="1"/>
  <c r="N270"/>
  <c r="V270" s="1"/>
  <c r="AI270" s="1"/>
  <c r="CF167" s="1"/>
  <c r="BW270"/>
  <c r="Q270"/>
  <c r="X270"/>
  <c r="AK270" s="1"/>
  <c r="O270"/>
  <c r="W270" s="1"/>
  <c r="AJ270" s="1"/>
  <c r="CG167" s="1"/>
  <c r="CE167"/>
  <c r="T271"/>
  <c r="AB271" s="1"/>
  <c r="AO271" s="1"/>
  <c r="CJ168" s="1"/>
  <c r="R271"/>
  <c r="Z271" s="1"/>
  <c r="AM271" s="1"/>
  <c r="N271"/>
  <c r="V271" s="1"/>
  <c r="AI271" s="1"/>
  <c r="CF168" s="1"/>
  <c r="X271"/>
  <c r="AK271" s="1"/>
  <c r="O271"/>
  <c r="W271" s="1"/>
  <c r="AJ271" s="1"/>
  <c r="CG168" s="1"/>
  <c r="BW271"/>
  <c r="Q271"/>
  <c r="CE168"/>
  <c r="T272"/>
  <c r="AB272" s="1"/>
  <c r="AO272" s="1"/>
  <c r="CJ169" s="1"/>
  <c r="R272"/>
  <c r="Z272" s="1"/>
  <c r="AM272" s="1"/>
  <c r="N272"/>
  <c r="V272" s="1"/>
  <c r="AI272" s="1"/>
  <c r="CF169" s="1"/>
  <c r="BW272"/>
  <c r="Q272"/>
  <c r="X272"/>
  <c r="AK272" s="1"/>
  <c r="O272"/>
  <c r="W272" s="1"/>
  <c r="AJ272" s="1"/>
  <c r="CG169" s="1"/>
  <c r="CE169"/>
  <c r="T273"/>
  <c r="AB273" s="1"/>
  <c r="AO273" s="1"/>
  <c r="R273"/>
  <c r="Z273" s="1"/>
  <c r="AM273" s="1"/>
  <c r="N273"/>
  <c r="V273" s="1"/>
  <c r="AI273" s="1"/>
  <c r="BW273"/>
  <c r="X273"/>
  <c r="AK273" s="1"/>
  <c r="Q273"/>
  <c r="O273"/>
  <c r="W273" s="1"/>
  <c r="AJ273" s="1"/>
  <c r="T274"/>
  <c r="AB274" s="1"/>
  <c r="AO274" s="1"/>
  <c r="R274"/>
  <c r="Z274" s="1"/>
  <c r="AM274" s="1"/>
  <c r="N274"/>
  <c r="V274" s="1"/>
  <c r="AI274" s="1"/>
  <c r="BW274"/>
  <c r="X274"/>
  <c r="AK274" s="1"/>
  <c r="Q274"/>
  <c r="O274"/>
  <c r="W274" s="1"/>
  <c r="AJ274" s="1"/>
  <c r="T275"/>
  <c r="AB275" s="1"/>
  <c r="AO275" s="1"/>
  <c r="R275"/>
  <c r="Z275" s="1"/>
  <c r="AM275" s="1"/>
  <c r="N275"/>
  <c r="V275" s="1"/>
  <c r="AI275" s="1"/>
  <c r="BW275"/>
  <c r="X275"/>
  <c r="AK275" s="1"/>
  <c r="Q275"/>
  <c r="O275"/>
  <c r="W275" s="1"/>
  <c r="AJ275" s="1"/>
  <c r="T276"/>
  <c r="AB276" s="1"/>
  <c r="AO276" s="1"/>
  <c r="R276"/>
  <c r="Z276" s="1"/>
  <c r="AM276" s="1"/>
  <c r="N276"/>
  <c r="V276" s="1"/>
  <c r="AI276" s="1"/>
  <c r="BW276"/>
  <c r="X276"/>
  <c r="AK276" s="1"/>
  <c r="Q276"/>
  <c r="O276"/>
  <c r="W276" s="1"/>
  <c r="AJ276" s="1"/>
  <c r="T277"/>
  <c r="AB277" s="1"/>
  <c r="AO277" s="1"/>
  <c r="R277"/>
  <c r="Z277" s="1"/>
  <c r="AM277" s="1"/>
  <c r="N277"/>
  <c r="V277" s="1"/>
  <c r="AI277" s="1"/>
  <c r="BW277"/>
  <c r="X277"/>
  <c r="AK277" s="1"/>
  <c r="Q277"/>
  <c r="O277"/>
  <c r="W277" s="1"/>
  <c r="AJ277" s="1"/>
  <c r="T278"/>
  <c r="AB278" s="1"/>
  <c r="AO278" s="1"/>
  <c r="R278"/>
  <c r="Z278" s="1"/>
  <c r="AM278" s="1"/>
  <c r="N278"/>
  <c r="V278" s="1"/>
  <c r="AI278" s="1"/>
  <c r="BW278"/>
  <c r="X278"/>
  <c r="AK278" s="1"/>
  <c r="Q278"/>
  <c r="O278"/>
  <c r="W278" s="1"/>
  <c r="AJ278" s="1"/>
  <c r="T279"/>
  <c r="AB279" s="1"/>
  <c r="AO279" s="1"/>
  <c r="R279"/>
  <c r="Z279" s="1"/>
  <c r="AM279" s="1"/>
  <c r="N279"/>
  <c r="V279" s="1"/>
  <c r="AI279" s="1"/>
  <c r="BW279"/>
  <c r="X279"/>
  <c r="AK279" s="1"/>
  <c r="Q279"/>
  <c r="O279"/>
  <c r="W279" s="1"/>
  <c r="AJ279" s="1"/>
  <c r="T280"/>
  <c r="AB280" s="1"/>
  <c r="AO280" s="1"/>
  <c r="R280"/>
  <c r="Z280" s="1"/>
  <c r="AM280" s="1"/>
  <c r="N280"/>
  <c r="V280" s="1"/>
  <c r="AI280" s="1"/>
  <c r="BW280"/>
  <c r="X280"/>
  <c r="AK280" s="1"/>
  <c r="Q280"/>
  <c r="O280"/>
  <c r="W280" s="1"/>
  <c r="AJ280" s="1"/>
  <c r="T281"/>
  <c r="AB281" s="1"/>
  <c r="AO281" s="1"/>
  <c r="R281"/>
  <c r="Z281" s="1"/>
  <c r="AM281" s="1"/>
  <c r="N281"/>
  <c r="V281" s="1"/>
  <c r="AI281" s="1"/>
  <c r="BW281"/>
  <c r="Q281"/>
  <c r="X281"/>
  <c r="AK281" s="1"/>
  <c r="O281"/>
  <c r="W281" s="1"/>
  <c r="AJ281" s="1"/>
  <c r="T282"/>
  <c r="AB282" s="1"/>
  <c r="AO282" s="1"/>
  <c r="R282"/>
  <c r="Z282" s="1"/>
  <c r="AM282" s="1"/>
  <c r="N282"/>
  <c r="V282" s="1"/>
  <c r="AI282" s="1"/>
  <c r="X282"/>
  <c r="AK282" s="1"/>
  <c r="O282"/>
  <c r="W282" s="1"/>
  <c r="AJ282" s="1"/>
  <c r="BW282"/>
  <c r="Q282"/>
  <c r="T283"/>
  <c r="AB283" s="1"/>
  <c r="AO283" s="1"/>
  <c r="R283"/>
  <c r="Z283" s="1"/>
  <c r="AM283" s="1"/>
  <c r="N283"/>
  <c r="V283" s="1"/>
  <c r="AI283" s="1"/>
  <c r="BW283"/>
  <c r="Q283"/>
  <c r="X283"/>
  <c r="AK283" s="1"/>
  <c r="O283"/>
  <c r="W283" s="1"/>
  <c r="AJ283" s="1"/>
  <c r="T284"/>
  <c r="AB284" s="1"/>
  <c r="AO284" s="1"/>
  <c r="R284"/>
  <c r="Z284" s="1"/>
  <c r="AM284" s="1"/>
  <c r="N284"/>
  <c r="V284" s="1"/>
  <c r="AI284" s="1"/>
  <c r="X284"/>
  <c r="AK284" s="1"/>
  <c r="O284"/>
  <c r="W284" s="1"/>
  <c r="AJ284" s="1"/>
  <c r="BW284"/>
  <c r="Q284"/>
  <c r="T285"/>
  <c r="AB285" s="1"/>
  <c r="AO285" s="1"/>
  <c r="R285"/>
  <c r="Z285" s="1"/>
  <c r="AM285" s="1"/>
  <c r="N285"/>
  <c r="V285" s="1"/>
  <c r="AI285" s="1"/>
  <c r="BW285"/>
  <c r="Q285"/>
  <c r="X285"/>
  <c r="AK285" s="1"/>
  <c r="O285"/>
  <c r="W285" s="1"/>
  <c r="AJ285" s="1"/>
  <c r="T286"/>
  <c r="AB286" s="1"/>
  <c r="AO286" s="1"/>
  <c r="R286"/>
  <c r="Z286" s="1"/>
  <c r="AM286" s="1"/>
  <c r="N286"/>
  <c r="V286" s="1"/>
  <c r="AI286" s="1"/>
  <c r="BW286"/>
  <c r="X286"/>
  <c r="AK286" s="1"/>
  <c r="Q286"/>
  <c r="O286"/>
  <c r="W286" s="1"/>
  <c r="AJ286" s="1"/>
  <c r="T287"/>
  <c r="AB287" s="1"/>
  <c r="AO287" s="1"/>
  <c r="R287"/>
  <c r="Z287" s="1"/>
  <c r="AM287" s="1"/>
  <c r="N287"/>
  <c r="V287" s="1"/>
  <c r="AI287" s="1"/>
  <c r="BW287"/>
  <c r="X287"/>
  <c r="AK287" s="1"/>
  <c r="Q287"/>
  <c r="O287"/>
  <c r="W287" s="1"/>
  <c r="AJ287" s="1"/>
  <c r="T288"/>
  <c r="AB288" s="1"/>
  <c r="AO288" s="1"/>
  <c r="R288"/>
  <c r="Z288" s="1"/>
  <c r="AM288" s="1"/>
  <c r="N288"/>
  <c r="V288" s="1"/>
  <c r="AI288" s="1"/>
  <c r="BW288"/>
  <c r="X288"/>
  <c r="AK288" s="1"/>
  <c r="Q288"/>
  <c r="O288"/>
  <c r="W288" s="1"/>
  <c r="AJ288" s="1"/>
  <c r="T289"/>
  <c r="AB289" s="1"/>
  <c r="AO289" s="1"/>
  <c r="R289"/>
  <c r="Z289" s="1"/>
  <c r="AM289" s="1"/>
  <c r="N289"/>
  <c r="V289" s="1"/>
  <c r="AI289" s="1"/>
  <c r="BW289"/>
  <c r="X289"/>
  <c r="AK289" s="1"/>
  <c r="Q289"/>
  <c r="O289"/>
  <c r="W289" s="1"/>
  <c r="AJ289" s="1"/>
  <c r="T290"/>
  <c r="AB290" s="1"/>
  <c r="AO290" s="1"/>
  <c r="R290"/>
  <c r="Z290" s="1"/>
  <c r="AM290" s="1"/>
  <c r="N290"/>
  <c r="V290" s="1"/>
  <c r="AI290" s="1"/>
  <c r="BW290"/>
  <c r="X290"/>
  <c r="AK290" s="1"/>
  <c r="Q290"/>
  <c r="O290"/>
  <c r="W290" s="1"/>
  <c r="AJ290" s="1"/>
  <c r="T291"/>
  <c r="AB291" s="1"/>
  <c r="AO291" s="1"/>
  <c r="R291"/>
  <c r="Z291" s="1"/>
  <c r="AM291" s="1"/>
  <c r="N291"/>
  <c r="V291" s="1"/>
  <c r="AI291" s="1"/>
  <c r="BW291"/>
  <c r="Q291"/>
  <c r="X291"/>
  <c r="AK291" s="1"/>
  <c r="O291"/>
  <c r="W291" s="1"/>
  <c r="AJ291" s="1"/>
  <c r="T292"/>
  <c r="AB292" s="1"/>
  <c r="AO292" s="1"/>
  <c r="CJ177" s="1"/>
  <c r="R292"/>
  <c r="Z292" s="1"/>
  <c r="AM292" s="1"/>
  <c r="N292"/>
  <c r="V292" s="1"/>
  <c r="AI292" s="1"/>
  <c r="CF177" s="1"/>
  <c r="X292"/>
  <c r="AK292" s="1"/>
  <c r="O292"/>
  <c r="W292" s="1"/>
  <c r="AJ292" s="1"/>
  <c r="CG177" s="1"/>
  <c r="BW292"/>
  <c r="Q292"/>
  <c r="CE177"/>
  <c r="BX63"/>
  <c r="T293"/>
  <c r="AB293" s="1"/>
  <c r="AO293" s="1"/>
  <c r="CJ172" s="1"/>
  <c r="R293"/>
  <c r="Z293" s="1"/>
  <c r="AM293" s="1"/>
  <c r="N293"/>
  <c r="V293" s="1"/>
  <c r="AI293" s="1"/>
  <c r="CF172" s="1"/>
  <c r="BW293"/>
  <c r="Q293"/>
  <c r="X293"/>
  <c r="AK293" s="1"/>
  <c r="O293"/>
  <c r="W293" s="1"/>
  <c r="AJ293" s="1"/>
  <c r="CG172" s="1"/>
  <c r="CE172"/>
  <c r="T294"/>
  <c r="AB294" s="1"/>
  <c r="AO294" s="1"/>
  <c r="CJ173" s="1"/>
  <c r="R294"/>
  <c r="Z294" s="1"/>
  <c r="AM294" s="1"/>
  <c r="N294"/>
  <c r="V294" s="1"/>
  <c r="AI294" s="1"/>
  <c r="CF173" s="1"/>
  <c r="X294"/>
  <c r="AK294" s="1"/>
  <c r="O294"/>
  <c r="W294" s="1"/>
  <c r="AJ294" s="1"/>
  <c r="CG173" s="1"/>
  <c r="BW294"/>
  <c r="Q294"/>
  <c r="CE173"/>
  <c r="T295"/>
  <c r="AB295" s="1"/>
  <c r="AO295" s="1"/>
  <c r="CJ174" s="1"/>
  <c r="R295"/>
  <c r="Z295" s="1"/>
  <c r="AM295" s="1"/>
  <c r="N295"/>
  <c r="V295" s="1"/>
  <c r="AI295" s="1"/>
  <c r="CF174" s="1"/>
  <c r="BW295"/>
  <c r="Q295"/>
  <c r="X295"/>
  <c r="AK295" s="1"/>
  <c r="O295"/>
  <c r="W295" s="1"/>
  <c r="AJ295" s="1"/>
  <c r="CG174" s="1"/>
  <c r="CE174"/>
  <c r="BW296"/>
  <c r="X296"/>
  <c r="AK296" s="1"/>
  <c r="Q296"/>
  <c r="O296"/>
  <c r="W296" s="1"/>
  <c r="AJ296" s="1"/>
  <c r="CG175" s="1"/>
  <c r="T296"/>
  <c r="AB296" s="1"/>
  <c r="AO296" s="1"/>
  <c r="CJ175" s="1"/>
  <c r="R296"/>
  <c r="Z296" s="1"/>
  <c r="AM296" s="1"/>
  <c r="N296"/>
  <c r="V296" s="1"/>
  <c r="AI296" s="1"/>
  <c r="CF175" s="1"/>
  <c r="CE175"/>
  <c r="BW297"/>
  <c r="X297"/>
  <c r="AK297" s="1"/>
  <c r="Q297"/>
  <c r="O297"/>
  <c r="W297" s="1"/>
  <c r="AJ297" s="1"/>
  <c r="CG178" s="1"/>
  <c r="T297"/>
  <c r="AB297" s="1"/>
  <c r="AO297" s="1"/>
  <c r="CJ178" s="1"/>
  <c r="R297"/>
  <c r="Z297" s="1"/>
  <c r="AM297" s="1"/>
  <c r="N297"/>
  <c r="V297" s="1"/>
  <c r="AI297" s="1"/>
  <c r="CF178" s="1"/>
  <c r="CE178"/>
  <c r="BX64"/>
  <c r="BW298"/>
  <c r="X298"/>
  <c r="AK298" s="1"/>
  <c r="Q298"/>
  <c r="O298"/>
  <c r="W298" s="1"/>
  <c r="AJ298" s="1"/>
  <c r="CG179" s="1"/>
  <c r="T298"/>
  <c r="AB298" s="1"/>
  <c r="AO298" s="1"/>
  <c r="CJ179" s="1"/>
  <c r="R298"/>
  <c r="Z298" s="1"/>
  <c r="AM298" s="1"/>
  <c r="N298"/>
  <c r="V298" s="1"/>
  <c r="AI298" s="1"/>
  <c r="CF179" s="1"/>
  <c r="CE179"/>
  <c r="BX65"/>
  <c r="Y55"/>
  <c r="AL55" s="1"/>
  <c r="S55"/>
  <c r="AA55" s="1"/>
  <c r="AN55" s="1"/>
  <c r="AX51"/>
  <c r="DC51"/>
  <c r="DA51"/>
  <c r="DB51" s="1"/>
  <c r="AQ51"/>
  <c r="Y49"/>
  <c r="AL49" s="1"/>
  <c r="S49"/>
  <c r="AA49" s="1"/>
  <c r="AN49" s="1"/>
  <c r="CH45"/>
  <c r="AX45"/>
  <c r="DC45"/>
  <c r="DA45"/>
  <c r="DB45" s="1"/>
  <c r="AQ45"/>
  <c r="Y40"/>
  <c r="Q39"/>
  <c r="Q38" s="1"/>
  <c r="S40"/>
  <c r="V40"/>
  <c r="N39"/>
  <c r="N38" s="1"/>
  <c r="AB40"/>
  <c r="T39"/>
  <c r="T38" s="1"/>
  <c r="CH61"/>
  <c r="AX59"/>
  <c r="DC59"/>
  <c r="DA59"/>
  <c r="DB59" s="1"/>
  <c r="AQ59"/>
  <c r="AX57"/>
  <c r="DC57"/>
  <c r="DA57"/>
  <c r="DB57" s="1"/>
  <c r="AQ57"/>
  <c r="Y53"/>
  <c r="AL53" s="1"/>
  <c r="S53"/>
  <c r="AA53" s="1"/>
  <c r="AN53" s="1"/>
  <c r="CH47"/>
  <c r="AX47"/>
  <c r="DC47"/>
  <c r="DA47"/>
  <c r="DB47" s="1"/>
  <c r="AQ47"/>
  <c r="CH43"/>
  <c r="AX43"/>
  <c r="DC43"/>
  <c r="DA43"/>
  <c r="DB43" s="1"/>
  <c r="AQ43"/>
  <c r="CH41"/>
  <c r="AX41"/>
  <c r="DC41"/>
  <c r="DA41"/>
  <c r="DB41" s="1"/>
  <c r="AQ41"/>
  <c r="BW55"/>
  <c r="BW49"/>
  <c r="BW40"/>
  <c r="Z29"/>
  <c r="BW53"/>
  <c r="CE91"/>
  <c r="T65"/>
  <c r="AB65" s="1"/>
  <c r="AO65" s="1"/>
  <c r="CJ91" s="1"/>
  <c r="R65"/>
  <c r="Z65" s="1"/>
  <c r="AM65" s="1"/>
  <c r="N65"/>
  <c r="V65" s="1"/>
  <c r="AI65" s="1"/>
  <c r="CF91" s="1"/>
  <c r="BW65"/>
  <c r="X65"/>
  <c r="AK65" s="1"/>
  <c r="Q65"/>
  <c r="O65"/>
  <c r="W65" s="1"/>
  <c r="AJ65" s="1"/>
  <c r="CG91" s="1"/>
  <c r="BX46"/>
  <c r="T63"/>
  <c r="AB63" s="1"/>
  <c r="AO63" s="1"/>
  <c r="CJ87" s="1"/>
  <c r="R63"/>
  <c r="Z63" s="1"/>
  <c r="AM63" s="1"/>
  <c r="N63"/>
  <c r="V63" s="1"/>
  <c r="AI63" s="1"/>
  <c r="CF87" s="1"/>
  <c r="CE87"/>
  <c r="BW63"/>
  <c r="X63"/>
  <c r="AK63" s="1"/>
  <c r="Q63"/>
  <c r="O63"/>
  <c r="W63" s="1"/>
  <c r="AJ63" s="1"/>
  <c r="CG87" s="1"/>
  <c r="T61"/>
  <c r="AB61" s="1"/>
  <c r="AO61" s="1"/>
  <c r="CJ63" s="1"/>
  <c r="R61"/>
  <c r="Z61" s="1"/>
  <c r="AM61" s="1"/>
  <c r="N61"/>
  <c r="V61" s="1"/>
  <c r="AI61" s="1"/>
  <c r="CF63" s="1"/>
  <c r="CE63"/>
  <c r="BW61"/>
  <c r="X61"/>
  <c r="AK61" s="1"/>
  <c r="Q61"/>
  <c r="O61"/>
  <c r="W61" s="1"/>
  <c r="AJ61" s="1"/>
  <c r="CG63" s="1"/>
  <c r="BW88"/>
  <c r="X88"/>
  <c r="AK88" s="1"/>
  <c r="Q88"/>
  <c r="O88"/>
  <c r="W88" s="1"/>
  <c r="AJ88" s="1"/>
  <c r="CG56" s="1"/>
  <c r="CE56"/>
  <c r="T88"/>
  <c r="AB88" s="1"/>
  <c r="AO88" s="1"/>
  <c r="CJ56" s="1"/>
  <c r="R88"/>
  <c r="Z88" s="1"/>
  <c r="AM88" s="1"/>
  <c r="N88"/>
  <c r="V88" s="1"/>
  <c r="AI88" s="1"/>
  <c r="CF56" s="1"/>
  <c r="CE88"/>
  <c r="BW87"/>
  <c r="X87"/>
  <c r="AK87" s="1"/>
  <c r="Q87"/>
  <c r="O87"/>
  <c r="W87" s="1"/>
  <c r="AJ87" s="1"/>
  <c r="CG88" s="1"/>
  <c r="T87"/>
  <c r="AB87" s="1"/>
  <c r="AO87" s="1"/>
  <c r="CJ88" s="1"/>
  <c r="R87"/>
  <c r="Z87" s="1"/>
  <c r="AM87" s="1"/>
  <c r="N87"/>
  <c r="V87" s="1"/>
  <c r="AI87" s="1"/>
  <c r="CF88" s="1"/>
  <c r="BW86"/>
  <c r="X86"/>
  <c r="AK86" s="1"/>
  <c r="Q86"/>
  <c r="O86"/>
  <c r="W86" s="1"/>
  <c r="AJ86" s="1"/>
  <c r="CG55" s="1"/>
  <c r="T86"/>
  <c r="AB86" s="1"/>
  <c r="AO86" s="1"/>
  <c r="CJ55" s="1"/>
  <c r="R86"/>
  <c r="Z86" s="1"/>
  <c r="AM86" s="1"/>
  <c r="N86"/>
  <c r="V86" s="1"/>
  <c r="AI86" s="1"/>
  <c r="CF55" s="1"/>
  <c r="CE55"/>
  <c r="BW85"/>
  <c r="X85"/>
  <c r="AK85" s="1"/>
  <c r="Q85"/>
  <c r="O85"/>
  <c r="W85" s="1"/>
  <c r="AJ85" s="1"/>
  <c r="CG54" s="1"/>
  <c r="CE54"/>
  <c r="T85"/>
  <c r="AB85" s="1"/>
  <c r="AO85" s="1"/>
  <c r="CJ54" s="1"/>
  <c r="R85"/>
  <c r="Z85" s="1"/>
  <c r="AM85" s="1"/>
  <c r="N85"/>
  <c r="V85" s="1"/>
  <c r="AI85" s="1"/>
  <c r="CF54" s="1"/>
  <c r="BW84"/>
  <c r="X84"/>
  <c r="AK84" s="1"/>
  <c r="Q84"/>
  <c r="O84"/>
  <c r="W84" s="1"/>
  <c r="AJ84" s="1"/>
  <c r="CG53" s="1"/>
  <c r="T84"/>
  <c r="AB84" s="1"/>
  <c r="AO84" s="1"/>
  <c r="CJ53" s="1"/>
  <c r="R84"/>
  <c r="Z84" s="1"/>
  <c r="AM84" s="1"/>
  <c r="N84"/>
  <c r="V84" s="1"/>
  <c r="AI84" s="1"/>
  <c r="CF53" s="1"/>
  <c r="CE53"/>
  <c r="BW83"/>
  <c r="X83"/>
  <c r="AK83" s="1"/>
  <c r="Q83"/>
  <c r="O83"/>
  <c r="W83" s="1"/>
  <c r="AJ83" s="1"/>
  <c r="CG52" s="1"/>
  <c r="CE52"/>
  <c r="T83"/>
  <c r="AB83" s="1"/>
  <c r="AO83" s="1"/>
  <c r="CJ52" s="1"/>
  <c r="R83"/>
  <c r="Z83" s="1"/>
  <c r="AM83" s="1"/>
  <c r="N83"/>
  <c r="V83" s="1"/>
  <c r="AI83" s="1"/>
  <c r="CF52" s="1"/>
  <c r="BW82"/>
  <c r="X82"/>
  <c r="AK82" s="1"/>
  <c r="Q82"/>
  <c r="O82"/>
  <c r="W82" s="1"/>
  <c r="AJ82" s="1"/>
  <c r="T82"/>
  <c r="AB82" s="1"/>
  <c r="AO82" s="1"/>
  <c r="R82"/>
  <c r="Z82" s="1"/>
  <c r="AM82" s="1"/>
  <c r="N82"/>
  <c r="V82" s="1"/>
  <c r="AI82" s="1"/>
  <c r="BW81"/>
  <c r="X81"/>
  <c r="AK81" s="1"/>
  <c r="Q81"/>
  <c r="O81"/>
  <c r="W81" s="1"/>
  <c r="AJ81" s="1"/>
  <c r="T81"/>
  <c r="AB81" s="1"/>
  <c r="AO81" s="1"/>
  <c r="R81"/>
  <c r="Z81" s="1"/>
  <c r="AM81" s="1"/>
  <c r="N81"/>
  <c r="V81" s="1"/>
  <c r="AI81" s="1"/>
  <c r="BW80"/>
  <c r="X80"/>
  <c r="AK80" s="1"/>
  <c r="Q80"/>
  <c r="O80"/>
  <c r="W80" s="1"/>
  <c r="AJ80" s="1"/>
  <c r="T80"/>
  <c r="AB80" s="1"/>
  <c r="AO80" s="1"/>
  <c r="R80"/>
  <c r="Z80" s="1"/>
  <c r="AM80" s="1"/>
  <c r="N80"/>
  <c r="V80" s="1"/>
  <c r="AI80" s="1"/>
  <c r="BW79"/>
  <c r="X79"/>
  <c r="AK79" s="1"/>
  <c r="Q79"/>
  <c r="O79"/>
  <c r="W79" s="1"/>
  <c r="AJ79" s="1"/>
  <c r="T79"/>
  <c r="AB79" s="1"/>
  <c r="AO79" s="1"/>
  <c r="R79"/>
  <c r="Z79" s="1"/>
  <c r="AM79" s="1"/>
  <c r="N79"/>
  <c r="V79" s="1"/>
  <c r="AI79" s="1"/>
  <c r="BW78"/>
  <c r="X78"/>
  <c r="AK78" s="1"/>
  <c r="Q78"/>
  <c r="O78"/>
  <c r="W78" s="1"/>
  <c r="AJ78" s="1"/>
  <c r="T78"/>
  <c r="AB78" s="1"/>
  <c r="AO78" s="1"/>
  <c r="R78"/>
  <c r="Z78" s="1"/>
  <c r="AM78" s="1"/>
  <c r="N78"/>
  <c r="V78" s="1"/>
  <c r="AI78" s="1"/>
  <c r="BW77"/>
  <c r="X77"/>
  <c r="AK77" s="1"/>
  <c r="Q77"/>
  <c r="O77"/>
  <c r="W77" s="1"/>
  <c r="AJ77" s="1"/>
  <c r="T77"/>
  <c r="AB77" s="1"/>
  <c r="AO77" s="1"/>
  <c r="R77"/>
  <c r="Z77" s="1"/>
  <c r="AM77" s="1"/>
  <c r="N77"/>
  <c r="V77" s="1"/>
  <c r="AI77" s="1"/>
  <c r="BW76"/>
  <c r="X76"/>
  <c r="AK76" s="1"/>
  <c r="Q76"/>
  <c r="O76"/>
  <c r="W76" s="1"/>
  <c r="AJ76" s="1"/>
  <c r="T76"/>
  <c r="AB76" s="1"/>
  <c r="AO76" s="1"/>
  <c r="R76"/>
  <c r="Z76" s="1"/>
  <c r="AM76" s="1"/>
  <c r="N76"/>
  <c r="V76" s="1"/>
  <c r="AI76" s="1"/>
  <c r="BW75"/>
  <c r="X75"/>
  <c r="AK75" s="1"/>
  <c r="Q75"/>
  <c r="O75"/>
  <c r="W75" s="1"/>
  <c r="AJ75" s="1"/>
  <c r="T75"/>
  <c r="AB75" s="1"/>
  <c r="AO75" s="1"/>
  <c r="R75"/>
  <c r="Z75" s="1"/>
  <c r="AM75" s="1"/>
  <c r="N75"/>
  <c r="V75" s="1"/>
  <c r="AI75" s="1"/>
  <c r="BW74"/>
  <c r="X74"/>
  <c r="AK74" s="1"/>
  <c r="Q74"/>
  <c r="O74"/>
  <c r="W74" s="1"/>
  <c r="AJ74" s="1"/>
  <c r="T74"/>
  <c r="AB74" s="1"/>
  <c r="AO74" s="1"/>
  <c r="R74"/>
  <c r="Z74" s="1"/>
  <c r="AM74" s="1"/>
  <c r="N74"/>
  <c r="V74" s="1"/>
  <c r="AI74" s="1"/>
  <c r="BW73"/>
  <c r="X73"/>
  <c r="AK73" s="1"/>
  <c r="Q73"/>
  <c r="O73"/>
  <c r="W73" s="1"/>
  <c r="AJ73" s="1"/>
  <c r="T73"/>
  <c r="AB73" s="1"/>
  <c r="AO73" s="1"/>
  <c r="R73"/>
  <c r="Z73" s="1"/>
  <c r="AM73" s="1"/>
  <c r="N73"/>
  <c r="V73" s="1"/>
  <c r="AI73" s="1"/>
  <c r="BW72"/>
  <c r="X72"/>
  <c r="AK72" s="1"/>
  <c r="Q72"/>
  <c r="O72"/>
  <c r="W72" s="1"/>
  <c r="AJ72" s="1"/>
  <c r="CG51" s="1"/>
  <c r="T72"/>
  <c r="AB72" s="1"/>
  <c r="AO72" s="1"/>
  <c r="CJ51" s="1"/>
  <c r="R72"/>
  <c r="Z72" s="1"/>
  <c r="AM72" s="1"/>
  <c r="N72"/>
  <c r="V72" s="1"/>
  <c r="AI72" s="1"/>
  <c r="CF51" s="1"/>
  <c r="CE51"/>
  <c r="CE94"/>
  <c r="BW71"/>
  <c r="X71"/>
  <c r="AK71" s="1"/>
  <c r="Q71"/>
  <c r="O71"/>
  <c r="W71" s="1"/>
  <c r="AJ71" s="1"/>
  <c r="CG94" s="1"/>
  <c r="T71"/>
  <c r="AB71" s="1"/>
  <c r="AO71" s="1"/>
  <c r="CJ94" s="1"/>
  <c r="R71"/>
  <c r="Z71" s="1"/>
  <c r="AM71" s="1"/>
  <c r="N71"/>
  <c r="V71" s="1"/>
  <c r="AI71" s="1"/>
  <c r="CF94" s="1"/>
  <c r="CE93"/>
  <c r="BW70"/>
  <c r="X70"/>
  <c r="AK70" s="1"/>
  <c r="Q70"/>
  <c r="O70"/>
  <c r="W70" s="1"/>
  <c r="AJ70" s="1"/>
  <c r="CG93" s="1"/>
  <c r="BX47"/>
  <c r="T70"/>
  <c r="AB70" s="1"/>
  <c r="AO70" s="1"/>
  <c r="CJ93" s="1"/>
  <c r="R70"/>
  <c r="Z70" s="1"/>
  <c r="AM70" s="1"/>
  <c r="N70"/>
  <c r="V70" s="1"/>
  <c r="AI70" s="1"/>
  <c r="CF93" s="1"/>
  <c r="BW69"/>
  <c r="X69"/>
  <c r="AK69" s="1"/>
  <c r="Q69"/>
  <c r="O69"/>
  <c r="W69" s="1"/>
  <c r="AJ69" s="1"/>
  <c r="CG50" s="1"/>
  <c r="CE50"/>
  <c r="T69"/>
  <c r="AB69" s="1"/>
  <c r="AO69" s="1"/>
  <c r="CJ50" s="1"/>
  <c r="R69"/>
  <c r="Z69" s="1"/>
  <c r="AM69" s="1"/>
  <c r="N69"/>
  <c r="V69" s="1"/>
  <c r="AI69" s="1"/>
  <c r="CF50" s="1"/>
  <c r="BW68"/>
  <c r="X68"/>
  <c r="AK68" s="1"/>
  <c r="Q68"/>
  <c r="O68"/>
  <c r="W68" s="1"/>
  <c r="AJ68" s="1"/>
  <c r="CG49" s="1"/>
  <c r="T68"/>
  <c r="AB68" s="1"/>
  <c r="AO68" s="1"/>
  <c r="CJ49" s="1"/>
  <c r="R68"/>
  <c r="Z68" s="1"/>
  <c r="AM68" s="1"/>
  <c r="N68"/>
  <c r="V68" s="1"/>
  <c r="AI68" s="1"/>
  <c r="CF49" s="1"/>
  <c r="CE49"/>
  <c r="BW67"/>
  <c r="X67"/>
  <c r="AK67" s="1"/>
  <c r="Q67"/>
  <c r="O67"/>
  <c r="W67" s="1"/>
  <c r="AJ67" s="1"/>
  <c r="CG48" s="1"/>
  <c r="CE48"/>
  <c r="T67"/>
  <c r="AB67" s="1"/>
  <c r="AO67" s="1"/>
  <c r="CJ48" s="1"/>
  <c r="R67"/>
  <c r="Z67" s="1"/>
  <c r="AM67" s="1"/>
  <c r="N67"/>
  <c r="V67" s="1"/>
  <c r="AI67" s="1"/>
  <c r="CF48" s="1"/>
  <c r="BW66"/>
  <c r="X66"/>
  <c r="AK66" s="1"/>
  <c r="Q66"/>
  <c r="O66"/>
  <c r="W66" s="1"/>
  <c r="AJ66" s="1"/>
  <c r="T66"/>
  <c r="AB66" s="1"/>
  <c r="AO66" s="1"/>
  <c r="R66"/>
  <c r="Z66" s="1"/>
  <c r="AM66" s="1"/>
  <c r="N66"/>
  <c r="V66" s="1"/>
  <c r="AI66" s="1"/>
  <c r="CE64"/>
  <c r="BW64"/>
  <c r="X64"/>
  <c r="AK64" s="1"/>
  <c r="Q64"/>
  <c r="O64"/>
  <c r="W64" s="1"/>
  <c r="AJ64" s="1"/>
  <c r="CG64" s="1"/>
  <c r="T64"/>
  <c r="AB64" s="1"/>
  <c r="AO64" s="1"/>
  <c r="CJ64" s="1"/>
  <c r="R64"/>
  <c r="Z64" s="1"/>
  <c r="AM64" s="1"/>
  <c r="N64"/>
  <c r="V64" s="1"/>
  <c r="AI64" s="1"/>
  <c r="CF64" s="1"/>
  <c r="BW62"/>
  <c r="X62"/>
  <c r="AK62" s="1"/>
  <c r="Q62"/>
  <c r="O62"/>
  <c r="W62" s="1"/>
  <c r="AJ62" s="1"/>
  <c r="CG86" s="1"/>
  <c r="BX45"/>
  <c r="CE86"/>
  <c r="T62"/>
  <c r="AB62" s="1"/>
  <c r="AO62" s="1"/>
  <c r="CJ86" s="1"/>
  <c r="R62"/>
  <c r="Z62" s="1"/>
  <c r="AM62" s="1"/>
  <c r="N62"/>
  <c r="V62" s="1"/>
  <c r="AI62" s="1"/>
  <c r="CF86" s="1"/>
  <c r="CE62"/>
  <c r="BW60"/>
  <c r="X60"/>
  <c r="AK60" s="1"/>
  <c r="Q60"/>
  <c r="O60"/>
  <c r="W60" s="1"/>
  <c r="AJ60" s="1"/>
  <c r="CG62" s="1"/>
  <c r="T60"/>
  <c r="AB60" s="1"/>
  <c r="AO60" s="1"/>
  <c r="CJ62" s="1"/>
  <c r="R60"/>
  <c r="Z60" s="1"/>
  <c r="AM60" s="1"/>
  <c r="N60"/>
  <c r="V60" s="1"/>
  <c r="AI60" s="1"/>
  <c r="CF62" s="1"/>
  <c r="BW58"/>
  <c r="X58"/>
  <c r="AK58" s="1"/>
  <c r="Q58"/>
  <c r="O58"/>
  <c r="W58" s="1"/>
  <c r="AJ58" s="1"/>
  <c r="CG59" s="1"/>
  <c r="BX43"/>
  <c r="CE59"/>
  <c r="T58"/>
  <c r="AB58" s="1"/>
  <c r="AO58" s="1"/>
  <c r="CJ59" s="1"/>
  <c r="R58"/>
  <c r="Z58" s="1"/>
  <c r="AM58" s="1"/>
  <c r="N58"/>
  <c r="V58" s="1"/>
  <c r="AI58" s="1"/>
  <c r="CF59" s="1"/>
  <c r="BW56"/>
  <c r="X56"/>
  <c r="AK56" s="1"/>
  <c r="Q56"/>
  <c r="O56"/>
  <c r="W56" s="1"/>
  <c r="AJ56" s="1"/>
  <c r="T56"/>
  <c r="AB56" s="1"/>
  <c r="AO56" s="1"/>
  <c r="R56"/>
  <c r="Z56" s="1"/>
  <c r="AM56" s="1"/>
  <c r="N56"/>
  <c r="V56" s="1"/>
  <c r="AI56" s="1"/>
  <c r="BW54"/>
  <c r="X54"/>
  <c r="AK54" s="1"/>
  <c r="Q54"/>
  <c r="O54"/>
  <c r="W54" s="1"/>
  <c r="AJ54" s="1"/>
  <c r="T54"/>
  <c r="AB54" s="1"/>
  <c r="AO54" s="1"/>
  <c r="R54"/>
  <c r="Z54" s="1"/>
  <c r="AM54" s="1"/>
  <c r="N54"/>
  <c r="V54" s="1"/>
  <c r="AI54" s="1"/>
  <c r="BW52"/>
  <c r="X52"/>
  <c r="AK52" s="1"/>
  <c r="Q52"/>
  <c r="O52"/>
  <c r="W52" s="1"/>
  <c r="AJ52" s="1"/>
  <c r="T52"/>
  <c r="AB52" s="1"/>
  <c r="AO52" s="1"/>
  <c r="R52"/>
  <c r="Z52" s="1"/>
  <c r="AM52" s="1"/>
  <c r="N52"/>
  <c r="V52" s="1"/>
  <c r="AI52" s="1"/>
  <c r="BW50"/>
  <c r="X50"/>
  <c r="AK50" s="1"/>
  <c r="Q50"/>
  <c r="O50"/>
  <c r="W50" s="1"/>
  <c r="AJ50" s="1"/>
  <c r="T50"/>
  <c r="AB50" s="1"/>
  <c r="AO50" s="1"/>
  <c r="R50"/>
  <c r="Z50" s="1"/>
  <c r="AM50" s="1"/>
  <c r="N50"/>
  <c r="V50" s="1"/>
  <c r="AI50" s="1"/>
  <c r="CE58"/>
  <c r="BW48"/>
  <c r="X48"/>
  <c r="AK48" s="1"/>
  <c r="Q48"/>
  <c r="O48"/>
  <c r="W48" s="1"/>
  <c r="AJ48" s="1"/>
  <c r="CG58" s="1"/>
  <c r="T48"/>
  <c r="AB48" s="1"/>
  <c r="AO48" s="1"/>
  <c r="CJ58" s="1"/>
  <c r="R48"/>
  <c r="Z48" s="1"/>
  <c r="AM48" s="1"/>
  <c r="N48"/>
  <c r="V48" s="1"/>
  <c r="AI48" s="1"/>
  <c r="CF58" s="1"/>
  <c r="BX42"/>
  <c r="CE46"/>
  <c r="BW46"/>
  <c r="X46"/>
  <c r="AK46" s="1"/>
  <c r="Q46"/>
  <c r="O46"/>
  <c r="W46" s="1"/>
  <c r="AJ46" s="1"/>
  <c r="CG46" s="1"/>
  <c r="T46"/>
  <c r="AB46" s="1"/>
  <c r="AO46" s="1"/>
  <c r="CJ46" s="1"/>
  <c r="R46"/>
  <c r="Z46" s="1"/>
  <c r="AM46" s="1"/>
  <c r="N46"/>
  <c r="V46" s="1"/>
  <c r="AI46" s="1"/>
  <c r="CF46" s="1"/>
  <c r="CE44"/>
  <c r="BW44"/>
  <c r="X44"/>
  <c r="AK44" s="1"/>
  <c r="Q44"/>
  <c r="O44"/>
  <c r="W44" s="1"/>
  <c r="AJ44" s="1"/>
  <c r="CG44" s="1"/>
  <c r="T44"/>
  <c r="AB44" s="1"/>
  <c r="AO44" s="1"/>
  <c r="CJ44" s="1"/>
  <c r="R44"/>
  <c r="Z44" s="1"/>
  <c r="AM44" s="1"/>
  <c r="N44"/>
  <c r="V44" s="1"/>
  <c r="AI44" s="1"/>
  <c r="CF44" s="1"/>
  <c r="CE42"/>
  <c r="BW42"/>
  <c r="X42"/>
  <c r="AK42" s="1"/>
  <c r="Q42"/>
  <c r="O42"/>
  <c r="W42" s="1"/>
  <c r="AJ42" s="1"/>
  <c r="CG42" s="1"/>
  <c r="T42"/>
  <c r="AB42" s="1"/>
  <c r="AO42" s="1"/>
  <c r="CJ42" s="1"/>
  <c r="R42"/>
  <c r="Z42" s="1"/>
  <c r="AM42" s="1"/>
  <c r="N42"/>
  <c r="V42" s="1"/>
  <c r="AI42" s="1"/>
  <c r="CF42" s="1"/>
  <c r="AA28"/>
  <c r="X28"/>
  <c r="AA26"/>
  <c r="X26"/>
  <c r="AA24"/>
  <c r="X24"/>
  <c r="AA22"/>
  <c r="X22"/>
  <c r="BW181"/>
  <c r="X181"/>
  <c r="AK181" s="1"/>
  <c r="Q181"/>
  <c r="O181"/>
  <c r="W181" s="1"/>
  <c r="AJ181" s="1"/>
  <c r="CG147" s="1"/>
  <c r="R181"/>
  <c r="Z181" s="1"/>
  <c r="AM181" s="1"/>
  <c r="N181"/>
  <c r="V181" s="1"/>
  <c r="AI181" s="1"/>
  <c r="CF147" s="1"/>
  <c r="CE147"/>
  <c r="T181"/>
  <c r="AB181" s="1"/>
  <c r="AO181" s="1"/>
  <c r="CJ147" s="1"/>
  <c r="BW183"/>
  <c r="X183"/>
  <c r="AK183" s="1"/>
  <c r="Q183"/>
  <c r="O183"/>
  <c r="W183" s="1"/>
  <c r="AJ183" s="1"/>
  <c r="CG131" s="1"/>
  <c r="R183"/>
  <c r="Z183" s="1"/>
  <c r="AM183" s="1"/>
  <c r="N183"/>
  <c r="V183" s="1"/>
  <c r="AI183" s="1"/>
  <c r="CF131" s="1"/>
  <c r="CE131"/>
  <c r="T183"/>
  <c r="AB183" s="1"/>
  <c r="AO183" s="1"/>
  <c r="CJ131" s="1"/>
  <c r="T89"/>
  <c r="AB89" s="1"/>
  <c r="AO89" s="1"/>
  <c r="CJ57" s="1"/>
  <c r="R89"/>
  <c r="Z89" s="1"/>
  <c r="AM89" s="1"/>
  <c r="N89"/>
  <c r="V89" s="1"/>
  <c r="AI89" s="1"/>
  <c r="CF57" s="1"/>
  <c r="X89"/>
  <c r="AK89" s="1"/>
  <c r="O89"/>
  <c r="W89" s="1"/>
  <c r="AJ89" s="1"/>
  <c r="CG57" s="1"/>
  <c r="BW89"/>
  <c r="Q89"/>
  <c r="CE57"/>
  <c r="T90"/>
  <c r="AB90" s="1"/>
  <c r="AO90" s="1"/>
  <c r="R90"/>
  <c r="Z90" s="1"/>
  <c r="AM90" s="1"/>
  <c r="N90"/>
  <c r="V90" s="1"/>
  <c r="AI90" s="1"/>
  <c r="X90"/>
  <c r="AK90" s="1"/>
  <c r="O90"/>
  <c r="W90" s="1"/>
  <c r="AJ90" s="1"/>
  <c r="BW90"/>
  <c r="Q90"/>
  <c r="T91"/>
  <c r="AB91" s="1"/>
  <c r="AO91" s="1"/>
  <c r="R91"/>
  <c r="Z91" s="1"/>
  <c r="AM91" s="1"/>
  <c r="N91"/>
  <c r="V91" s="1"/>
  <c r="AI91" s="1"/>
  <c r="X91"/>
  <c r="AK91" s="1"/>
  <c r="O91"/>
  <c r="W91" s="1"/>
  <c r="AJ91" s="1"/>
  <c r="BW91"/>
  <c r="Q91"/>
  <c r="T92"/>
  <c r="AB92" s="1"/>
  <c r="AO92" s="1"/>
  <c r="R92"/>
  <c r="Z92" s="1"/>
  <c r="AM92" s="1"/>
  <c r="N92"/>
  <c r="V92" s="1"/>
  <c r="AI92" s="1"/>
  <c r="BW92"/>
  <c r="Q92"/>
  <c r="X92"/>
  <c r="AK92" s="1"/>
  <c r="O92"/>
  <c r="W92" s="1"/>
  <c r="AJ92" s="1"/>
  <c r="T93"/>
  <c r="AB93" s="1"/>
  <c r="AO93" s="1"/>
  <c r="R93"/>
  <c r="Z93" s="1"/>
  <c r="AM93" s="1"/>
  <c r="N93"/>
  <c r="V93" s="1"/>
  <c r="AI93" s="1"/>
  <c r="X93"/>
  <c r="AK93" s="1"/>
  <c r="O93"/>
  <c r="W93" s="1"/>
  <c r="AJ93" s="1"/>
  <c r="BW93"/>
  <c r="Q93"/>
  <c r="T94"/>
  <c r="AB94" s="1"/>
  <c r="AO94" s="1"/>
  <c r="R94"/>
  <c r="Z94" s="1"/>
  <c r="AM94" s="1"/>
  <c r="N94"/>
  <c r="V94" s="1"/>
  <c r="AI94" s="1"/>
  <c r="BW94"/>
  <c r="Q94"/>
  <c r="X94"/>
  <c r="AK94" s="1"/>
  <c r="O94"/>
  <c r="W94" s="1"/>
  <c r="AJ94" s="1"/>
  <c r="T95"/>
  <c r="AB95" s="1"/>
  <c r="AO95" s="1"/>
  <c r="R95"/>
  <c r="Z95" s="1"/>
  <c r="AM95" s="1"/>
  <c r="N95"/>
  <c r="V95" s="1"/>
  <c r="AI95" s="1"/>
  <c r="X95"/>
  <c r="AK95" s="1"/>
  <c r="O95"/>
  <c r="W95" s="1"/>
  <c r="AJ95" s="1"/>
  <c r="BW95"/>
  <c r="Q95"/>
  <c r="T96"/>
  <c r="AB96" s="1"/>
  <c r="AO96" s="1"/>
  <c r="R96"/>
  <c r="Z96" s="1"/>
  <c r="AM96" s="1"/>
  <c r="N96"/>
  <c r="V96" s="1"/>
  <c r="AI96" s="1"/>
  <c r="X96"/>
  <c r="AK96" s="1"/>
  <c r="O96"/>
  <c r="W96" s="1"/>
  <c r="AJ96" s="1"/>
  <c r="BW96"/>
  <c r="Q96"/>
  <c r="T97"/>
  <c r="AB97" s="1"/>
  <c r="AO97" s="1"/>
  <c r="R97"/>
  <c r="Z97" s="1"/>
  <c r="AM97" s="1"/>
  <c r="N97"/>
  <c r="V97" s="1"/>
  <c r="AI97" s="1"/>
  <c r="X97"/>
  <c r="AK97" s="1"/>
  <c r="O97"/>
  <c r="W97" s="1"/>
  <c r="AJ97" s="1"/>
  <c r="BW97"/>
  <c r="Q97"/>
  <c r="T98"/>
  <c r="AB98" s="1"/>
  <c r="AO98" s="1"/>
  <c r="R98"/>
  <c r="Z98" s="1"/>
  <c r="AM98" s="1"/>
  <c r="N98"/>
  <c r="V98" s="1"/>
  <c r="AI98" s="1"/>
  <c r="X98"/>
  <c r="AK98" s="1"/>
  <c r="O98"/>
  <c r="W98" s="1"/>
  <c r="AJ98" s="1"/>
  <c r="BW98"/>
  <c r="Q98"/>
  <c r="T99"/>
  <c r="AB99" s="1"/>
  <c r="AO99" s="1"/>
  <c r="R99"/>
  <c r="Z99" s="1"/>
  <c r="AM99" s="1"/>
  <c r="N99"/>
  <c r="V99" s="1"/>
  <c r="AI99" s="1"/>
  <c r="X99"/>
  <c r="AK99" s="1"/>
  <c r="O99"/>
  <c r="W99" s="1"/>
  <c r="AJ99" s="1"/>
  <c r="BW99"/>
  <c r="Q99"/>
  <c r="T100"/>
  <c r="AB100" s="1"/>
  <c r="AO100" s="1"/>
  <c r="R100"/>
  <c r="Z100" s="1"/>
  <c r="AM100" s="1"/>
  <c r="N100"/>
  <c r="V100" s="1"/>
  <c r="AI100" s="1"/>
  <c r="X100"/>
  <c r="AK100" s="1"/>
  <c r="O100"/>
  <c r="W100" s="1"/>
  <c r="AJ100" s="1"/>
  <c r="BW100"/>
  <c r="Q100"/>
  <c r="T101"/>
  <c r="AB101" s="1"/>
  <c r="AO101" s="1"/>
  <c r="CJ89" s="1"/>
  <c r="R101"/>
  <c r="Z101" s="1"/>
  <c r="AM101" s="1"/>
  <c r="N101"/>
  <c r="V101" s="1"/>
  <c r="AI101" s="1"/>
  <c r="CF89" s="1"/>
  <c r="CE89"/>
  <c r="X101"/>
  <c r="AK101" s="1"/>
  <c r="O101"/>
  <c r="W101" s="1"/>
  <c r="AJ101" s="1"/>
  <c r="CG89" s="1"/>
  <c r="BW101"/>
  <c r="Q101"/>
  <c r="T102"/>
  <c r="AB102" s="1"/>
  <c r="AO102" s="1"/>
  <c r="CJ90" s="1"/>
  <c r="R102"/>
  <c r="Z102" s="1"/>
  <c r="AM102" s="1"/>
  <c r="N102"/>
  <c r="V102" s="1"/>
  <c r="AI102" s="1"/>
  <c r="CF90" s="1"/>
  <c r="CE90"/>
  <c r="X102"/>
  <c r="AK102" s="1"/>
  <c r="O102"/>
  <c r="W102" s="1"/>
  <c r="AJ102" s="1"/>
  <c r="CG90" s="1"/>
  <c r="BW102"/>
  <c r="Q102"/>
  <c r="T103"/>
  <c r="AB103" s="1"/>
  <c r="AO103" s="1"/>
  <c r="CJ65" s="1"/>
  <c r="R103"/>
  <c r="Z103" s="1"/>
  <c r="AM103" s="1"/>
  <c r="N103"/>
  <c r="V103" s="1"/>
  <c r="AI103" s="1"/>
  <c r="CF65" s="1"/>
  <c r="X103"/>
  <c r="AK103" s="1"/>
  <c r="O103"/>
  <c r="W103" s="1"/>
  <c r="AJ103" s="1"/>
  <c r="CG65" s="1"/>
  <c r="BW103"/>
  <c r="Q103"/>
  <c r="CE65"/>
  <c r="T104"/>
  <c r="AB104" s="1"/>
  <c r="AO104" s="1"/>
  <c r="CJ66" s="1"/>
  <c r="R104"/>
  <c r="Z104" s="1"/>
  <c r="AM104" s="1"/>
  <c r="N104"/>
  <c r="V104" s="1"/>
  <c r="AI104" s="1"/>
  <c r="CF66" s="1"/>
  <c r="X104"/>
  <c r="AK104" s="1"/>
  <c r="O104"/>
  <c r="W104" s="1"/>
  <c r="AJ104" s="1"/>
  <c r="CG66" s="1"/>
  <c r="BW104"/>
  <c r="Q104"/>
  <c r="CE66"/>
  <c r="T105"/>
  <c r="AB105" s="1"/>
  <c r="AO105" s="1"/>
  <c r="CJ67" s="1"/>
  <c r="R105"/>
  <c r="Z105" s="1"/>
  <c r="AM105" s="1"/>
  <c r="N105"/>
  <c r="V105" s="1"/>
  <c r="AI105" s="1"/>
  <c r="CF67" s="1"/>
  <c r="X105"/>
  <c r="AK105" s="1"/>
  <c r="O105"/>
  <c r="W105" s="1"/>
  <c r="AJ105" s="1"/>
  <c r="CG67" s="1"/>
  <c r="BW105"/>
  <c r="Q105"/>
  <c r="CE67"/>
  <c r="T106"/>
  <c r="AB106" s="1"/>
  <c r="AO106" s="1"/>
  <c r="CJ68" s="1"/>
  <c r="R106"/>
  <c r="Z106" s="1"/>
  <c r="AM106" s="1"/>
  <c r="N106"/>
  <c r="V106" s="1"/>
  <c r="AI106" s="1"/>
  <c r="CF68" s="1"/>
  <c r="X106"/>
  <c r="AK106" s="1"/>
  <c r="O106"/>
  <c r="W106" s="1"/>
  <c r="AJ106" s="1"/>
  <c r="CG68" s="1"/>
  <c r="BW106"/>
  <c r="Q106"/>
  <c r="CE68"/>
  <c r="T107"/>
  <c r="AB107" s="1"/>
  <c r="AO107" s="1"/>
  <c r="R107"/>
  <c r="Z107" s="1"/>
  <c r="AM107" s="1"/>
  <c r="N107"/>
  <c r="V107" s="1"/>
  <c r="AI107" s="1"/>
  <c r="X107"/>
  <c r="AK107" s="1"/>
  <c r="O107"/>
  <c r="W107" s="1"/>
  <c r="AJ107" s="1"/>
  <c r="BW107"/>
  <c r="Q107"/>
  <c r="T108"/>
  <c r="AB108" s="1"/>
  <c r="AO108" s="1"/>
  <c r="R108"/>
  <c r="Z108" s="1"/>
  <c r="AM108" s="1"/>
  <c r="N108"/>
  <c r="V108" s="1"/>
  <c r="AI108" s="1"/>
  <c r="X108"/>
  <c r="AK108" s="1"/>
  <c r="O108"/>
  <c r="W108" s="1"/>
  <c r="AJ108" s="1"/>
  <c r="BW108"/>
  <c r="Q108"/>
  <c r="CE127"/>
  <c r="T109"/>
  <c r="AB109" s="1"/>
  <c r="AO109" s="1"/>
  <c r="CJ127" s="1"/>
  <c r="R109"/>
  <c r="Z109" s="1"/>
  <c r="AM109" s="1"/>
  <c r="N109"/>
  <c r="V109" s="1"/>
  <c r="AI109" s="1"/>
  <c r="CF127" s="1"/>
  <c r="X109"/>
  <c r="AK109" s="1"/>
  <c r="O109"/>
  <c r="W109" s="1"/>
  <c r="AJ109" s="1"/>
  <c r="CG127" s="1"/>
  <c r="BW109"/>
  <c r="Q109"/>
  <c r="BX48"/>
  <c r="CE128"/>
  <c r="T110"/>
  <c r="AB110" s="1"/>
  <c r="AO110" s="1"/>
  <c r="CJ128" s="1"/>
  <c r="R110"/>
  <c r="Z110" s="1"/>
  <c r="AM110" s="1"/>
  <c r="N110"/>
  <c r="V110" s="1"/>
  <c r="AI110" s="1"/>
  <c r="CF128" s="1"/>
  <c r="X110"/>
  <c r="AK110" s="1"/>
  <c r="O110"/>
  <c r="W110" s="1"/>
  <c r="AJ110" s="1"/>
  <c r="CG128" s="1"/>
  <c r="BW110"/>
  <c r="Q110"/>
  <c r="T111"/>
  <c r="AB111" s="1"/>
  <c r="AO111" s="1"/>
  <c r="R111"/>
  <c r="Z111" s="1"/>
  <c r="AM111" s="1"/>
  <c r="N111"/>
  <c r="V111" s="1"/>
  <c r="AI111" s="1"/>
  <c r="X111"/>
  <c r="AK111" s="1"/>
  <c r="O111"/>
  <c r="W111" s="1"/>
  <c r="AJ111" s="1"/>
  <c r="BW111"/>
  <c r="Q111"/>
  <c r="T112"/>
  <c r="AB112" s="1"/>
  <c r="AO112" s="1"/>
  <c r="R112"/>
  <c r="Z112" s="1"/>
  <c r="AM112" s="1"/>
  <c r="N112"/>
  <c r="V112" s="1"/>
  <c r="AI112" s="1"/>
  <c r="X112"/>
  <c r="AK112" s="1"/>
  <c r="O112"/>
  <c r="W112" s="1"/>
  <c r="AJ112" s="1"/>
  <c r="BW112"/>
  <c r="Q112"/>
  <c r="T113"/>
  <c r="AB113" s="1"/>
  <c r="AO113" s="1"/>
  <c r="R113"/>
  <c r="Z113" s="1"/>
  <c r="AM113" s="1"/>
  <c r="N113"/>
  <c r="V113" s="1"/>
  <c r="AI113" s="1"/>
  <c r="X113"/>
  <c r="AK113" s="1"/>
  <c r="O113"/>
  <c r="W113" s="1"/>
  <c r="AJ113" s="1"/>
  <c r="BW113"/>
  <c r="Q113"/>
  <c r="T114"/>
  <c r="AB114" s="1"/>
  <c r="AO114" s="1"/>
  <c r="R114"/>
  <c r="Z114" s="1"/>
  <c r="AM114" s="1"/>
  <c r="N114"/>
  <c r="V114" s="1"/>
  <c r="AI114" s="1"/>
  <c r="X114"/>
  <c r="AK114" s="1"/>
  <c r="O114"/>
  <c r="W114" s="1"/>
  <c r="AJ114" s="1"/>
  <c r="BW114"/>
  <c r="Q114"/>
  <c r="T115"/>
  <c r="AB115" s="1"/>
  <c r="AO115" s="1"/>
  <c r="R115"/>
  <c r="Z115" s="1"/>
  <c r="AM115" s="1"/>
  <c r="N115"/>
  <c r="V115" s="1"/>
  <c r="AI115" s="1"/>
  <c r="X115"/>
  <c r="AK115" s="1"/>
  <c r="O115"/>
  <c r="W115" s="1"/>
  <c r="AJ115" s="1"/>
  <c r="BW115"/>
  <c r="Q115"/>
  <c r="CE140"/>
  <c r="T116"/>
  <c r="AB116" s="1"/>
  <c r="AO116" s="1"/>
  <c r="CJ140" s="1"/>
  <c r="R116"/>
  <c r="Z116" s="1"/>
  <c r="AM116" s="1"/>
  <c r="N116"/>
  <c r="V116" s="1"/>
  <c r="AI116" s="1"/>
  <c r="CF140" s="1"/>
  <c r="X116"/>
  <c r="AK116" s="1"/>
  <c r="O116"/>
  <c r="W116" s="1"/>
  <c r="AJ116" s="1"/>
  <c r="CG140" s="1"/>
  <c r="BX49"/>
  <c r="BW116"/>
  <c r="Q116"/>
  <c r="T117"/>
  <c r="AB117" s="1"/>
  <c r="AO117" s="1"/>
  <c r="R117"/>
  <c r="Z117" s="1"/>
  <c r="AM117" s="1"/>
  <c r="N117"/>
  <c r="V117" s="1"/>
  <c r="AI117" s="1"/>
  <c r="X117"/>
  <c r="AK117" s="1"/>
  <c r="O117"/>
  <c r="W117" s="1"/>
  <c r="AJ117" s="1"/>
  <c r="BW117"/>
  <c r="Q117"/>
  <c r="T118"/>
  <c r="AB118" s="1"/>
  <c r="AO118" s="1"/>
  <c r="R118"/>
  <c r="Z118" s="1"/>
  <c r="AM118" s="1"/>
  <c r="N118"/>
  <c r="V118" s="1"/>
  <c r="AI118" s="1"/>
  <c r="X118"/>
  <c r="AK118" s="1"/>
  <c r="O118"/>
  <c r="W118" s="1"/>
  <c r="AJ118" s="1"/>
  <c r="BW118"/>
  <c r="Q118"/>
  <c r="T119"/>
  <c r="AB119" s="1"/>
  <c r="AO119" s="1"/>
  <c r="CJ95" s="1"/>
  <c r="R119"/>
  <c r="Z119" s="1"/>
  <c r="AM119" s="1"/>
  <c r="N119"/>
  <c r="V119" s="1"/>
  <c r="AI119" s="1"/>
  <c r="CF95" s="1"/>
  <c r="CE95"/>
  <c r="X119"/>
  <c r="AK119" s="1"/>
  <c r="O119"/>
  <c r="W119" s="1"/>
  <c r="AJ119" s="1"/>
  <c r="CG95" s="1"/>
  <c r="BW119"/>
  <c r="Q119"/>
  <c r="T120"/>
  <c r="AB120" s="1"/>
  <c r="AO120" s="1"/>
  <c r="CJ96" s="1"/>
  <c r="R120"/>
  <c r="Z120" s="1"/>
  <c r="AM120" s="1"/>
  <c r="N120"/>
  <c r="V120" s="1"/>
  <c r="AI120" s="1"/>
  <c r="CF96" s="1"/>
  <c r="CE96"/>
  <c r="X120"/>
  <c r="AK120" s="1"/>
  <c r="O120"/>
  <c r="W120" s="1"/>
  <c r="AJ120" s="1"/>
  <c r="CG96" s="1"/>
  <c r="BW120"/>
  <c r="Q120"/>
  <c r="T121"/>
  <c r="AB121" s="1"/>
  <c r="AO121" s="1"/>
  <c r="CJ97" s="1"/>
  <c r="R121"/>
  <c r="Z121" s="1"/>
  <c r="AM121" s="1"/>
  <c r="N121"/>
  <c r="V121" s="1"/>
  <c r="AI121" s="1"/>
  <c r="CF97" s="1"/>
  <c r="CE97"/>
  <c r="X121"/>
  <c r="AK121" s="1"/>
  <c r="O121"/>
  <c r="W121" s="1"/>
  <c r="AJ121" s="1"/>
  <c r="CG97" s="1"/>
  <c r="BW121"/>
  <c r="Q121"/>
  <c r="T122"/>
  <c r="AB122" s="1"/>
  <c r="AO122" s="1"/>
  <c r="CJ98" s="1"/>
  <c r="R122"/>
  <c r="Z122" s="1"/>
  <c r="AM122" s="1"/>
  <c r="N122"/>
  <c r="V122" s="1"/>
  <c r="AI122" s="1"/>
  <c r="CF98" s="1"/>
  <c r="CE98"/>
  <c r="X122"/>
  <c r="AK122" s="1"/>
  <c r="O122"/>
  <c r="W122" s="1"/>
  <c r="AJ122" s="1"/>
  <c r="CG98" s="1"/>
  <c r="BW122"/>
  <c r="Q122"/>
  <c r="CE141"/>
  <c r="T123"/>
  <c r="AB123" s="1"/>
  <c r="AO123" s="1"/>
  <c r="CJ141" s="1"/>
  <c r="R123"/>
  <c r="Z123" s="1"/>
  <c r="AM123" s="1"/>
  <c r="N123"/>
  <c r="V123" s="1"/>
  <c r="AI123" s="1"/>
  <c r="CF141" s="1"/>
  <c r="X123"/>
  <c r="AK123" s="1"/>
  <c r="O123"/>
  <c r="W123" s="1"/>
  <c r="AJ123" s="1"/>
  <c r="CG141" s="1"/>
  <c r="BW123"/>
  <c r="Q123"/>
  <c r="BX50"/>
  <c r="T124"/>
  <c r="AB124" s="1"/>
  <c r="AO124" s="1"/>
  <c r="R124"/>
  <c r="Z124" s="1"/>
  <c r="AM124" s="1"/>
  <c r="N124"/>
  <c r="V124" s="1"/>
  <c r="AI124" s="1"/>
  <c r="X124"/>
  <c r="AK124" s="1"/>
  <c r="O124"/>
  <c r="W124" s="1"/>
  <c r="AJ124" s="1"/>
  <c r="BW124"/>
  <c r="Q124"/>
  <c r="T125"/>
  <c r="AB125" s="1"/>
  <c r="AO125" s="1"/>
  <c r="CJ69" s="1"/>
  <c r="R125"/>
  <c r="Z125" s="1"/>
  <c r="AM125" s="1"/>
  <c r="N125"/>
  <c r="V125" s="1"/>
  <c r="AI125" s="1"/>
  <c r="CF69" s="1"/>
  <c r="X125"/>
  <c r="AK125" s="1"/>
  <c r="O125"/>
  <c r="W125" s="1"/>
  <c r="AJ125" s="1"/>
  <c r="CG69" s="1"/>
  <c r="BW125"/>
  <c r="Q125"/>
  <c r="CE69"/>
  <c r="CE142"/>
  <c r="T126"/>
  <c r="AB126" s="1"/>
  <c r="AO126" s="1"/>
  <c r="CJ142" s="1"/>
  <c r="R126"/>
  <c r="Z126" s="1"/>
  <c r="AM126" s="1"/>
  <c r="N126"/>
  <c r="V126" s="1"/>
  <c r="AI126" s="1"/>
  <c r="CF142" s="1"/>
  <c r="X126"/>
  <c r="AK126" s="1"/>
  <c r="O126"/>
  <c r="W126" s="1"/>
  <c r="AJ126" s="1"/>
  <c r="CG142" s="1"/>
  <c r="BX51"/>
  <c r="BW126"/>
  <c r="Q126"/>
  <c r="T127"/>
  <c r="AB127" s="1"/>
  <c r="AO127" s="1"/>
  <c r="CJ70" s="1"/>
  <c r="R127"/>
  <c r="Z127" s="1"/>
  <c r="AM127" s="1"/>
  <c r="N127"/>
  <c r="V127" s="1"/>
  <c r="AI127" s="1"/>
  <c r="CF70" s="1"/>
  <c r="X127"/>
  <c r="AK127" s="1"/>
  <c r="O127"/>
  <c r="W127" s="1"/>
  <c r="AJ127" s="1"/>
  <c r="CG70" s="1"/>
  <c r="BW127"/>
  <c r="Q127"/>
  <c r="CE70"/>
  <c r="T128"/>
  <c r="AB128" s="1"/>
  <c r="AO128" s="1"/>
  <c r="CJ71" s="1"/>
  <c r="R128"/>
  <c r="Z128" s="1"/>
  <c r="AM128" s="1"/>
  <c r="N128"/>
  <c r="V128" s="1"/>
  <c r="AI128" s="1"/>
  <c r="CF71" s="1"/>
  <c r="BW128"/>
  <c r="Q128"/>
  <c r="X128"/>
  <c r="AK128" s="1"/>
  <c r="O128"/>
  <c r="W128" s="1"/>
  <c r="AJ128" s="1"/>
  <c r="CG71" s="1"/>
  <c r="CE71"/>
  <c r="T129"/>
  <c r="AB129" s="1"/>
  <c r="AO129" s="1"/>
  <c r="CJ72" s="1"/>
  <c r="R129"/>
  <c r="Z129" s="1"/>
  <c r="AM129" s="1"/>
  <c r="N129"/>
  <c r="V129" s="1"/>
  <c r="AI129" s="1"/>
  <c r="CF72" s="1"/>
  <c r="X129"/>
  <c r="AK129" s="1"/>
  <c r="O129"/>
  <c r="W129" s="1"/>
  <c r="AJ129" s="1"/>
  <c r="CG72" s="1"/>
  <c r="BW129"/>
  <c r="Q129"/>
  <c r="CE72"/>
  <c r="T130"/>
  <c r="AB130" s="1"/>
  <c r="AO130" s="1"/>
  <c r="CJ73" s="1"/>
  <c r="R130"/>
  <c r="Z130" s="1"/>
  <c r="AM130" s="1"/>
  <c r="N130"/>
  <c r="V130" s="1"/>
  <c r="AI130" s="1"/>
  <c r="CF73" s="1"/>
  <c r="X130"/>
  <c r="AK130" s="1"/>
  <c r="O130"/>
  <c r="W130" s="1"/>
  <c r="AJ130" s="1"/>
  <c r="CG73" s="1"/>
  <c r="BW130"/>
  <c r="Q130"/>
  <c r="CE73"/>
  <c r="T131"/>
  <c r="AB131" s="1"/>
  <c r="AO131" s="1"/>
  <c r="CJ74" s="1"/>
  <c r="R131"/>
  <c r="Z131" s="1"/>
  <c r="AM131" s="1"/>
  <c r="N131"/>
  <c r="V131" s="1"/>
  <c r="AI131" s="1"/>
  <c r="CF74" s="1"/>
  <c r="X131"/>
  <c r="AK131" s="1"/>
  <c r="O131"/>
  <c r="W131" s="1"/>
  <c r="AJ131" s="1"/>
  <c r="CG74" s="1"/>
  <c r="BW131"/>
  <c r="Q131"/>
  <c r="CE74"/>
  <c r="T132"/>
  <c r="AB132" s="1"/>
  <c r="AO132" s="1"/>
  <c r="R132"/>
  <c r="Z132" s="1"/>
  <c r="AM132" s="1"/>
  <c r="N132"/>
  <c r="V132" s="1"/>
  <c r="AI132" s="1"/>
  <c r="X132"/>
  <c r="AK132" s="1"/>
  <c r="O132"/>
  <c r="W132" s="1"/>
  <c r="AJ132" s="1"/>
  <c r="BW132"/>
  <c r="Q132"/>
  <c r="T133"/>
  <c r="AB133" s="1"/>
  <c r="AO133" s="1"/>
  <c r="R133"/>
  <c r="Z133" s="1"/>
  <c r="AM133" s="1"/>
  <c r="N133"/>
  <c r="V133" s="1"/>
  <c r="AI133" s="1"/>
  <c r="X133"/>
  <c r="AK133" s="1"/>
  <c r="O133"/>
  <c r="W133" s="1"/>
  <c r="AJ133" s="1"/>
  <c r="BW133"/>
  <c r="Q133"/>
  <c r="T134"/>
  <c r="AB134" s="1"/>
  <c r="AO134" s="1"/>
  <c r="R134"/>
  <c r="Z134" s="1"/>
  <c r="AM134" s="1"/>
  <c r="N134"/>
  <c r="V134" s="1"/>
  <c r="AI134" s="1"/>
  <c r="X134"/>
  <c r="AK134" s="1"/>
  <c r="O134"/>
  <c r="W134" s="1"/>
  <c r="AJ134" s="1"/>
  <c r="BW134"/>
  <c r="Q134"/>
  <c r="T135"/>
  <c r="AB135" s="1"/>
  <c r="AO135" s="1"/>
  <c r="R135"/>
  <c r="Z135" s="1"/>
  <c r="AM135" s="1"/>
  <c r="N135"/>
  <c r="V135" s="1"/>
  <c r="AI135" s="1"/>
  <c r="X135"/>
  <c r="AK135" s="1"/>
  <c r="O135"/>
  <c r="W135" s="1"/>
  <c r="AJ135" s="1"/>
  <c r="BW135"/>
  <c r="Q135"/>
  <c r="T136"/>
  <c r="AB136" s="1"/>
  <c r="AO136" s="1"/>
  <c r="R136"/>
  <c r="Z136" s="1"/>
  <c r="AM136" s="1"/>
  <c r="N136"/>
  <c r="V136" s="1"/>
  <c r="AI136" s="1"/>
  <c r="BW136"/>
  <c r="X136"/>
  <c r="AK136" s="1"/>
  <c r="Q136"/>
  <c r="O136"/>
  <c r="W136" s="1"/>
  <c r="AJ136" s="1"/>
  <c r="T137"/>
  <c r="AB137" s="1"/>
  <c r="AO137" s="1"/>
  <c r="R137"/>
  <c r="Z137" s="1"/>
  <c r="AM137" s="1"/>
  <c r="N137"/>
  <c r="V137" s="1"/>
  <c r="AI137" s="1"/>
  <c r="BW137"/>
  <c r="X137"/>
  <c r="AK137" s="1"/>
  <c r="Q137"/>
  <c r="O137"/>
  <c r="W137" s="1"/>
  <c r="AJ137" s="1"/>
  <c r="T138"/>
  <c r="AB138" s="1"/>
  <c r="AO138" s="1"/>
  <c r="R138"/>
  <c r="Z138" s="1"/>
  <c r="AM138" s="1"/>
  <c r="N138"/>
  <c r="V138" s="1"/>
  <c r="AI138" s="1"/>
  <c r="BW138"/>
  <c r="X138"/>
  <c r="AK138" s="1"/>
  <c r="Q138"/>
  <c r="O138"/>
  <c r="W138" s="1"/>
  <c r="AJ138" s="1"/>
  <c r="T139"/>
  <c r="AB139" s="1"/>
  <c r="AO139" s="1"/>
  <c r="R139"/>
  <c r="Z139" s="1"/>
  <c r="AM139" s="1"/>
  <c r="N139"/>
  <c r="V139" s="1"/>
  <c r="AI139" s="1"/>
  <c r="BW139"/>
  <c r="X139"/>
  <c r="AK139" s="1"/>
  <c r="Q139"/>
  <c r="O139"/>
  <c r="W139" s="1"/>
  <c r="AJ139" s="1"/>
  <c r="T140"/>
  <c r="AB140" s="1"/>
  <c r="AO140" s="1"/>
  <c r="R140"/>
  <c r="Z140" s="1"/>
  <c r="AM140" s="1"/>
  <c r="N140"/>
  <c r="V140" s="1"/>
  <c r="AI140" s="1"/>
  <c r="BW140"/>
  <c r="X140"/>
  <c r="AK140" s="1"/>
  <c r="Q140"/>
  <c r="O140"/>
  <c r="W140" s="1"/>
  <c r="AJ140" s="1"/>
  <c r="T141"/>
  <c r="AB141" s="1"/>
  <c r="AO141" s="1"/>
  <c r="R141"/>
  <c r="Z141" s="1"/>
  <c r="AM141" s="1"/>
  <c r="N141"/>
  <c r="V141" s="1"/>
  <c r="AI141" s="1"/>
  <c r="BW141"/>
  <c r="X141"/>
  <c r="AK141" s="1"/>
  <c r="Q141"/>
  <c r="O141"/>
  <c r="W141" s="1"/>
  <c r="AJ141" s="1"/>
  <c r="T142"/>
  <c r="AB142" s="1"/>
  <c r="AO142" s="1"/>
  <c r="R142"/>
  <c r="Z142" s="1"/>
  <c r="AM142" s="1"/>
  <c r="N142"/>
  <c r="V142" s="1"/>
  <c r="AI142" s="1"/>
  <c r="BW142"/>
  <c r="X142"/>
  <c r="AK142" s="1"/>
  <c r="Q142"/>
  <c r="O142"/>
  <c r="W142" s="1"/>
  <c r="AJ142" s="1"/>
  <c r="T143"/>
  <c r="AB143" s="1"/>
  <c r="AO143" s="1"/>
  <c r="CJ99" s="1"/>
  <c r="R143"/>
  <c r="Z143" s="1"/>
  <c r="AM143" s="1"/>
  <c r="N143"/>
  <c r="V143" s="1"/>
  <c r="AI143" s="1"/>
  <c r="CF99" s="1"/>
  <c r="CE99"/>
  <c r="BW143"/>
  <c r="X143"/>
  <c r="AK143" s="1"/>
  <c r="Q143"/>
  <c r="O143"/>
  <c r="W143" s="1"/>
  <c r="AJ143" s="1"/>
  <c r="CG99" s="1"/>
  <c r="T144"/>
  <c r="AB144" s="1"/>
  <c r="AO144" s="1"/>
  <c r="CJ100" s="1"/>
  <c r="R144"/>
  <c r="Z144" s="1"/>
  <c r="AM144" s="1"/>
  <c r="N144"/>
  <c r="V144" s="1"/>
  <c r="AI144" s="1"/>
  <c r="CF100" s="1"/>
  <c r="CE100"/>
  <c r="BW144"/>
  <c r="X144"/>
  <c r="AK144" s="1"/>
  <c r="Q144"/>
  <c r="O144"/>
  <c r="W144" s="1"/>
  <c r="AJ144" s="1"/>
  <c r="CG100" s="1"/>
  <c r="T145"/>
  <c r="AB145" s="1"/>
  <c r="AO145" s="1"/>
  <c r="CJ101" s="1"/>
  <c r="R145"/>
  <c r="Z145" s="1"/>
  <c r="AM145" s="1"/>
  <c r="N145"/>
  <c r="V145" s="1"/>
  <c r="AI145" s="1"/>
  <c r="CF101" s="1"/>
  <c r="CE101"/>
  <c r="BW145"/>
  <c r="X145"/>
  <c r="AK145" s="1"/>
  <c r="Q145"/>
  <c r="O145"/>
  <c r="W145" s="1"/>
  <c r="AJ145" s="1"/>
  <c r="CG101" s="1"/>
  <c r="T146"/>
  <c r="AB146" s="1"/>
  <c r="AO146" s="1"/>
  <c r="CJ102" s="1"/>
  <c r="R146"/>
  <c r="Z146" s="1"/>
  <c r="AM146" s="1"/>
  <c r="N146"/>
  <c r="V146" s="1"/>
  <c r="AI146" s="1"/>
  <c r="CF102" s="1"/>
  <c r="CE102"/>
  <c r="BW146"/>
  <c r="X146"/>
  <c r="AK146" s="1"/>
  <c r="Q146"/>
  <c r="O146"/>
  <c r="W146" s="1"/>
  <c r="AJ146" s="1"/>
  <c r="CG102" s="1"/>
  <c r="T147"/>
  <c r="AB147" s="1"/>
  <c r="AO147" s="1"/>
  <c r="CJ103" s="1"/>
  <c r="R147"/>
  <c r="Z147" s="1"/>
  <c r="AM147" s="1"/>
  <c r="N147"/>
  <c r="V147" s="1"/>
  <c r="AI147" s="1"/>
  <c r="CF103" s="1"/>
  <c r="CE103"/>
  <c r="BW147"/>
  <c r="X147"/>
  <c r="AK147" s="1"/>
  <c r="Q147"/>
  <c r="O147"/>
  <c r="W147" s="1"/>
  <c r="AJ147" s="1"/>
  <c r="CG103" s="1"/>
  <c r="T148"/>
  <c r="AB148" s="1"/>
  <c r="AO148" s="1"/>
  <c r="CJ143" s="1"/>
  <c r="R148"/>
  <c r="Z148" s="1"/>
  <c r="AM148" s="1"/>
  <c r="N148"/>
  <c r="V148" s="1"/>
  <c r="AI148" s="1"/>
  <c r="CF143" s="1"/>
  <c r="CE143"/>
  <c r="BW148"/>
  <c r="X148"/>
  <c r="AK148" s="1"/>
  <c r="Q148"/>
  <c r="O148"/>
  <c r="W148" s="1"/>
  <c r="AJ148" s="1"/>
  <c r="CG143" s="1"/>
  <c r="T149"/>
  <c r="AB149" s="1"/>
  <c r="AO149" s="1"/>
  <c r="R149"/>
  <c r="Z149" s="1"/>
  <c r="AM149" s="1"/>
  <c r="N149"/>
  <c r="V149" s="1"/>
  <c r="AI149" s="1"/>
  <c r="BW149"/>
  <c r="X149"/>
  <c r="AK149" s="1"/>
  <c r="Q149"/>
  <c r="O149"/>
  <c r="W149" s="1"/>
  <c r="AJ149" s="1"/>
  <c r="T150"/>
  <c r="AB150" s="1"/>
  <c r="AO150" s="1"/>
  <c r="CJ75" s="1"/>
  <c r="R150"/>
  <c r="Z150" s="1"/>
  <c r="AM150" s="1"/>
  <c r="N150"/>
  <c r="V150" s="1"/>
  <c r="AI150" s="1"/>
  <c r="CF75" s="1"/>
  <c r="BW150"/>
  <c r="X150"/>
  <c r="AK150" s="1"/>
  <c r="Q150"/>
  <c r="O150"/>
  <c r="W150" s="1"/>
  <c r="AJ150" s="1"/>
  <c r="CG75" s="1"/>
  <c r="CE75"/>
  <c r="T151"/>
  <c r="AB151" s="1"/>
  <c r="AO151" s="1"/>
  <c r="CJ76" s="1"/>
  <c r="R151"/>
  <c r="Z151" s="1"/>
  <c r="AM151" s="1"/>
  <c r="N151"/>
  <c r="V151" s="1"/>
  <c r="AI151" s="1"/>
  <c r="CF76" s="1"/>
  <c r="BW151"/>
  <c r="X151"/>
  <c r="AK151" s="1"/>
  <c r="Q151"/>
  <c r="O151"/>
  <c r="W151" s="1"/>
  <c r="AJ151" s="1"/>
  <c r="CG76" s="1"/>
  <c r="CE76"/>
  <c r="T152"/>
  <c r="AB152" s="1"/>
  <c r="AO152" s="1"/>
  <c r="CJ77" s="1"/>
  <c r="R152"/>
  <c r="Z152" s="1"/>
  <c r="AM152" s="1"/>
  <c r="N152"/>
  <c r="V152" s="1"/>
  <c r="AI152" s="1"/>
  <c r="CF77" s="1"/>
  <c r="BW152"/>
  <c r="X152"/>
  <c r="AK152" s="1"/>
  <c r="Q152"/>
  <c r="O152"/>
  <c r="W152" s="1"/>
  <c r="AJ152" s="1"/>
  <c r="CG77" s="1"/>
  <c r="CE77"/>
  <c r="T153"/>
  <c r="AB153" s="1"/>
  <c r="AO153" s="1"/>
  <c r="CJ78" s="1"/>
  <c r="R153"/>
  <c r="Z153" s="1"/>
  <c r="AM153" s="1"/>
  <c r="N153"/>
  <c r="V153" s="1"/>
  <c r="AI153" s="1"/>
  <c r="CF78" s="1"/>
  <c r="BW153"/>
  <c r="X153"/>
  <c r="AK153" s="1"/>
  <c r="Q153"/>
  <c r="O153"/>
  <c r="W153" s="1"/>
  <c r="AJ153" s="1"/>
  <c r="CG78" s="1"/>
  <c r="CE78"/>
  <c r="T154"/>
  <c r="AB154" s="1"/>
  <c r="AO154" s="1"/>
  <c r="CJ79" s="1"/>
  <c r="R154"/>
  <c r="Z154" s="1"/>
  <c r="AM154" s="1"/>
  <c r="N154"/>
  <c r="V154" s="1"/>
  <c r="AI154" s="1"/>
  <c r="CF79" s="1"/>
  <c r="BW154"/>
  <c r="X154"/>
  <c r="AK154" s="1"/>
  <c r="Q154"/>
  <c r="O154"/>
  <c r="W154" s="1"/>
  <c r="AJ154" s="1"/>
  <c r="CG79" s="1"/>
  <c r="CE79"/>
  <c r="T155"/>
  <c r="AB155" s="1"/>
  <c r="AO155" s="1"/>
  <c r="CJ129" s="1"/>
  <c r="R155"/>
  <c r="Z155" s="1"/>
  <c r="AM155" s="1"/>
  <c r="N155"/>
  <c r="V155" s="1"/>
  <c r="AI155" s="1"/>
  <c r="CF129" s="1"/>
  <c r="CE129"/>
  <c r="BW155"/>
  <c r="X155"/>
  <c r="AK155" s="1"/>
  <c r="Q155"/>
  <c r="O155"/>
  <c r="W155" s="1"/>
  <c r="AJ155" s="1"/>
  <c r="CG129" s="1"/>
  <c r="T156"/>
  <c r="AB156" s="1"/>
  <c r="AO156" s="1"/>
  <c r="R156"/>
  <c r="Z156" s="1"/>
  <c r="AM156" s="1"/>
  <c r="N156"/>
  <c r="V156" s="1"/>
  <c r="AI156" s="1"/>
  <c r="BW156"/>
  <c r="X156"/>
  <c r="AK156" s="1"/>
  <c r="Q156"/>
  <c r="O156"/>
  <c r="W156" s="1"/>
  <c r="AJ156" s="1"/>
  <c r="T157"/>
  <c r="AB157" s="1"/>
  <c r="AO157" s="1"/>
  <c r="R157"/>
  <c r="Z157" s="1"/>
  <c r="AM157" s="1"/>
  <c r="N157"/>
  <c r="V157" s="1"/>
  <c r="AI157" s="1"/>
  <c r="BW157"/>
  <c r="X157"/>
  <c r="AK157" s="1"/>
  <c r="Q157"/>
  <c r="O157"/>
  <c r="W157" s="1"/>
  <c r="AJ157" s="1"/>
  <c r="T158"/>
  <c r="AB158" s="1"/>
  <c r="AO158" s="1"/>
  <c r="R158"/>
  <c r="Z158" s="1"/>
  <c r="AM158" s="1"/>
  <c r="N158"/>
  <c r="V158" s="1"/>
  <c r="AI158" s="1"/>
  <c r="BW158"/>
  <c r="X158"/>
  <c r="AK158" s="1"/>
  <c r="Q158"/>
  <c r="O158"/>
  <c r="W158" s="1"/>
  <c r="AJ158" s="1"/>
  <c r="T159"/>
  <c r="AB159" s="1"/>
  <c r="AO159" s="1"/>
  <c r="R159"/>
  <c r="Z159" s="1"/>
  <c r="AM159" s="1"/>
  <c r="N159"/>
  <c r="V159" s="1"/>
  <c r="AI159" s="1"/>
  <c r="BW159"/>
  <c r="X159"/>
  <c r="AK159" s="1"/>
  <c r="Q159"/>
  <c r="O159"/>
  <c r="W159" s="1"/>
  <c r="AJ159" s="1"/>
  <c r="T160"/>
  <c r="AB160" s="1"/>
  <c r="AO160" s="1"/>
  <c r="R160"/>
  <c r="Z160" s="1"/>
  <c r="AM160" s="1"/>
  <c r="N160"/>
  <c r="V160" s="1"/>
  <c r="AI160" s="1"/>
  <c r="BW160"/>
  <c r="X160"/>
  <c r="AK160" s="1"/>
  <c r="Q160"/>
  <c r="O160"/>
  <c r="W160" s="1"/>
  <c r="AJ160" s="1"/>
  <c r="T161"/>
  <c r="AB161" s="1"/>
  <c r="AO161" s="1"/>
  <c r="R161"/>
  <c r="Z161" s="1"/>
  <c r="AM161" s="1"/>
  <c r="N161"/>
  <c r="V161" s="1"/>
  <c r="AI161" s="1"/>
  <c r="BW161"/>
  <c r="X161"/>
  <c r="AK161" s="1"/>
  <c r="Q161"/>
  <c r="O161"/>
  <c r="W161" s="1"/>
  <c r="AJ161" s="1"/>
  <c r="T162"/>
  <c r="AB162" s="1"/>
  <c r="AO162" s="1"/>
  <c r="R162"/>
  <c r="Z162" s="1"/>
  <c r="AM162" s="1"/>
  <c r="N162"/>
  <c r="V162" s="1"/>
  <c r="AI162" s="1"/>
  <c r="BW162"/>
  <c r="X162"/>
  <c r="AK162" s="1"/>
  <c r="Q162"/>
  <c r="O162"/>
  <c r="W162" s="1"/>
  <c r="AJ162" s="1"/>
  <c r="T163"/>
  <c r="AB163" s="1"/>
  <c r="AO163" s="1"/>
  <c r="R163"/>
  <c r="Z163" s="1"/>
  <c r="AM163" s="1"/>
  <c r="N163"/>
  <c r="V163" s="1"/>
  <c r="AI163" s="1"/>
  <c r="BW163"/>
  <c r="X163"/>
  <c r="AK163" s="1"/>
  <c r="Q163"/>
  <c r="O163"/>
  <c r="W163" s="1"/>
  <c r="AJ163" s="1"/>
  <c r="BW182"/>
  <c r="X182"/>
  <c r="AK182" s="1"/>
  <c r="Q182"/>
  <c r="O182"/>
  <c r="W182" s="1"/>
  <c r="AJ182" s="1"/>
  <c r="CG130" s="1"/>
  <c r="T182"/>
  <c r="AB182" s="1"/>
  <c r="AO182" s="1"/>
  <c r="CJ130" s="1"/>
  <c r="CE130"/>
  <c r="R182"/>
  <c r="Z182" s="1"/>
  <c r="AM182" s="1"/>
  <c r="N182"/>
  <c r="V182" s="1"/>
  <c r="AI182" s="1"/>
  <c r="CF130" s="1"/>
  <c r="AX55"/>
  <c r="DC55"/>
  <c r="DA55"/>
  <c r="DB55" s="1"/>
  <c r="AQ55"/>
  <c r="Y51"/>
  <c r="AL51" s="1"/>
  <c r="S51"/>
  <c r="AA51" s="1"/>
  <c r="AN51" s="1"/>
  <c r="AX49"/>
  <c r="DC49"/>
  <c r="DA49"/>
  <c r="DB49" s="1"/>
  <c r="AQ49"/>
  <c r="Y45"/>
  <c r="AL45" s="1"/>
  <c r="S45"/>
  <c r="AA45" s="1"/>
  <c r="AN45" s="1"/>
  <c r="O307"/>
  <c r="O318" s="1"/>
  <c r="W40"/>
  <c r="O39"/>
  <c r="O38" s="1"/>
  <c r="X307"/>
  <c r="X304"/>
  <c r="X305" s="1"/>
  <c r="AK40"/>
  <c r="R307"/>
  <c r="R318" s="1"/>
  <c r="Z40"/>
  <c r="R39"/>
  <c r="R38" s="1"/>
  <c r="Y59"/>
  <c r="AL59" s="1"/>
  <c r="S59"/>
  <c r="AA59" s="1"/>
  <c r="AN59" s="1"/>
  <c r="Y57"/>
  <c r="AL57" s="1"/>
  <c r="S57"/>
  <c r="AA57" s="1"/>
  <c r="AN57" s="1"/>
  <c r="AX53"/>
  <c r="DC53"/>
  <c r="DA53"/>
  <c r="DB53" s="1"/>
  <c r="AQ53"/>
  <c r="Y47"/>
  <c r="AL47" s="1"/>
  <c r="S47"/>
  <c r="AA47" s="1"/>
  <c r="AN47" s="1"/>
  <c r="Y43"/>
  <c r="AL43" s="1"/>
  <c r="S43"/>
  <c r="AA43" s="1"/>
  <c r="AN43" s="1"/>
  <c r="Y41"/>
  <c r="AL41" s="1"/>
  <c r="S41"/>
  <c r="AA41" s="1"/>
  <c r="AN41" s="1"/>
  <c r="AA29"/>
  <c r="P308"/>
  <c r="P319" s="1"/>
  <c r="BW47"/>
  <c r="BW43"/>
  <c r="BW41"/>
  <c r="W10" i="8"/>
  <c r="W19"/>
  <c r="W21"/>
  <c r="W23"/>
  <c r="W25"/>
  <c r="W12"/>
  <c r="W14"/>
  <c r="W16"/>
  <c r="W18"/>
  <c r="W20"/>
  <c r="CD91"/>
  <c r="S65"/>
  <c r="AA65" s="1"/>
  <c r="AN65" s="1"/>
  <c r="CI91" s="1"/>
  <c r="Q65"/>
  <c r="Y65" s="1"/>
  <c r="AL65" s="1"/>
  <c r="M65"/>
  <c r="U65" s="1"/>
  <c r="AH65" s="1"/>
  <c r="CE91" s="1"/>
  <c r="BV65"/>
  <c r="W65"/>
  <c r="AJ65" s="1"/>
  <c r="P65"/>
  <c r="N65"/>
  <c r="V65" s="1"/>
  <c r="AI65" s="1"/>
  <c r="CF91" s="1"/>
  <c r="BW46"/>
  <c r="CD87"/>
  <c r="S63"/>
  <c r="AA63" s="1"/>
  <c r="AN63" s="1"/>
  <c r="CI87" s="1"/>
  <c r="Q63"/>
  <c r="Y63" s="1"/>
  <c r="AL63" s="1"/>
  <c r="M63"/>
  <c r="U63" s="1"/>
  <c r="AH63" s="1"/>
  <c r="CE87" s="1"/>
  <c r="BV63"/>
  <c r="W63"/>
  <c r="AJ63" s="1"/>
  <c r="P63"/>
  <c r="N63"/>
  <c r="V63" s="1"/>
  <c r="AI63" s="1"/>
  <c r="CF87" s="1"/>
  <c r="S61"/>
  <c r="AA61" s="1"/>
  <c r="AN61" s="1"/>
  <c r="CI63" s="1"/>
  <c r="Q61"/>
  <c r="Y61" s="1"/>
  <c r="AL61" s="1"/>
  <c r="M61"/>
  <c r="U61" s="1"/>
  <c r="AH61" s="1"/>
  <c r="CE63" s="1"/>
  <c r="CD63"/>
  <c r="BV61"/>
  <c r="W61"/>
  <c r="AJ61" s="1"/>
  <c r="P61"/>
  <c r="N61"/>
  <c r="V61" s="1"/>
  <c r="AI61" s="1"/>
  <c r="CF63" s="1"/>
  <c r="S59"/>
  <c r="AA59" s="1"/>
  <c r="AN59" s="1"/>
  <c r="CI61" s="1"/>
  <c r="Q59"/>
  <c r="Y59" s="1"/>
  <c r="AL59" s="1"/>
  <c r="M59"/>
  <c r="U59" s="1"/>
  <c r="AH59" s="1"/>
  <c r="CE61" s="1"/>
  <c r="CD61"/>
  <c r="BV59"/>
  <c r="W59"/>
  <c r="AJ59" s="1"/>
  <c r="P59"/>
  <c r="N59"/>
  <c r="V59" s="1"/>
  <c r="AI59" s="1"/>
  <c r="CF61" s="1"/>
  <c r="BW44"/>
  <c r="S57"/>
  <c r="AA57" s="1"/>
  <c r="AN57" s="1"/>
  <c r="Q57"/>
  <c r="Y57" s="1"/>
  <c r="AL57" s="1"/>
  <c r="M57"/>
  <c r="U57" s="1"/>
  <c r="AH57" s="1"/>
  <c r="BV57"/>
  <c r="W57"/>
  <c r="AJ57" s="1"/>
  <c r="P57"/>
  <c r="N57"/>
  <c r="V57" s="1"/>
  <c r="AI57" s="1"/>
  <c r="S55"/>
  <c r="AA55" s="1"/>
  <c r="AN55" s="1"/>
  <c r="Q55"/>
  <c r="Y55" s="1"/>
  <c r="AL55" s="1"/>
  <c r="M55"/>
  <c r="U55" s="1"/>
  <c r="AH55" s="1"/>
  <c r="BV55"/>
  <c r="W55"/>
  <c r="AJ55" s="1"/>
  <c r="P55"/>
  <c r="N55"/>
  <c r="V55" s="1"/>
  <c r="AI55" s="1"/>
  <c r="S53"/>
  <c r="AA53" s="1"/>
  <c r="AN53" s="1"/>
  <c r="Q53"/>
  <c r="Y53" s="1"/>
  <c r="AL53" s="1"/>
  <c r="M53"/>
  <c r="U53" s="1"/>
  <c r="AH53" s="1"/>
  <c r="BV53"/>
  <c r="W53"/>
  <c r="AJ53" s="1"/>
  <c r="P53"/>
  <c r="N53"/>
  <c r="V53" s="1"/>
  <c r="AI53" s="1"/>
  <c r="S51"/>
  <c r="AA51" s="1"/>
  <c r="AN51" s="1"/>
  <c r="Q51"/>
  <c r="Y51" s="1"/>
  <c r="AL51" s="1"/>
  <c r="M51"/>
  <c r="U51" s="1"/>
  <c r="AH51" s="1"/>
  <c r="BV51"/>
  <c r="W51"/>
  <c r="AJ51" s="1"/>
  <c r="P51"/>
  <c r="N51"/>
  <c r="V51" s="1"/>
  <c r="AI51" s="1"/>
  <c r="W78"/>
  <c r="AJ78" s="1"/>
  <c r="P78"/>
  <c r="N78"/>
  <c r="V78" s="1"/>
  <c r="AI78" s="1"/>
  <c r="BV78"/>
  <c r="S78"/>
  <c r="AA78" s="1"/>
  <c r="AN78" s="1"/>
  <c r="Q78"/>
  <c r="Y78" s="1"/>
  <c r="AL78" s="1"/>
  <c r="M78"/>
  <c r="U78" s="1"/>
  <c r="AH78" s="1"/>
  <c r="BV77"/>
  <c r="W77"/>
  <c r="AJ77" s="1"/>
  <c r="P77"/>
  <c r="N77"/>
  <c r="V77" s="1"/>
  <c r="AI77" s="1"/>
  <c r="S77"/>
  <c r="AA77" s="1"/>
  <c r="AN77" s="1"/>
  <c r="Q77"/>
  <c r="Y77" s="1"/>
  <c r="AL77" s="1"/>
  <c r="M77"/>
  <c r="U77" s="1"/>
  <c r="AH77" s="1"/>
  <c r="BV76"/>
  <c r="W76"/>
  <c r="AJ76" s="1"/>
  <c r="P76"/>
  <c r="N76"/>
  <c r="V76" s="1"/>
  <c r="AI76" s="1"/>
  <c r="S76"/>
  <c r="AA76" s="1"/>
  <c r="AN76" s="1"/>
  <c r="Q76"/>
  <c r="Y76" s="1"/>
  <c r="AL76" s="1"/>
  <c r="M76"/>
  <c r="U76" s="1"/>
  <c r="AH76" s="1"/>
  <c r="BV75"/>
  <c r="W75"/>
  <c r="AJ75" s="1"/>
  <c r="P75"/>
  <c r="N75"/>
  <c r="V75" s="1"/>
  <c r="AI75" s="1"/>
  <c r="S75"/>
  <c r="AA75" s="1"/>
  <c r="AN75" s="1"/>
  <c r="Q75"/>
  <c r="Y75" s="1"/>
  <c r="AL75" s="1"/>
  <c r="M75"/>
  <c r="U75" s="1"/>
  <c r="AH75" s="1"/>
  <c r="BV74"/>
  <c r="W74"/>
  <c r="AJ74" s="1"/>
  <c r="P74"/>
  <c r="N74"/>
  <c r="V74" s="1"/>
  <c r="AI74" s="1"/>
  <c r="S74"/>
  <c r="AA74" s="1"/>
  <c r="AN74" s="1"/>
  <c r="Q74"/>
  <c r="Y74" s="1"/>
  <c r="AL74" s="1"/>
  <c r="M74"/>
  <c r="U74" s="1"/>
  <c r="AH74" s="1"/>
  <c r="BV73"/>
  <c r="W73"/>
  <c r="AJ73" s="1"/>
  <c r="P73"/>
  <c r="N73"/>
  <c r="V73" s="1"/>
  <c r="AI73" s="1"/>
  <c r="S73"/>
  <c r="AA73" s="1"/>
  <c r="AN73" s="1"/>
  <c r="Q73"/>
  <c r="Y73" s="1"/>
  <c r="AL73" s="1"/>
  <c r="M73"/>
  <c r="U73" s="1"/>
  <c r="AH73" s="1"/>
  <c r="BV72"/>
  <c r="W72"/>
  <c r="AJ72" s="1"/>
  <c r="P72"/>
  <c r="N72"/>
  <c r="V72" s="1"/>
  <c r="AI72" s="1"/>
  <c r="CF51" s="1"/>
  <c r="S72"/>
  <c r="AA72" s="1"/>
  <c r="AN72" s="1"/>
  <c r="CI51" s="1"/>
  <c r="Q72"/>
  <c r="Y72" s="1"/>
  <c r="AL72" s="1"/>
  <c r="M72"/>
  <c r="U72" s="1"/>
  <c r="AH72" s="1"/>
  <c r="CE51" s="1"/>
  <c r="CD51"/>
  <c r="CD94"/>
  <c r="BV71"/>
  <c r="W71"/>
  <c r="AJ71" s="1"/>
  <c r="P71"/>
  <c r="N71"/>
  <c r="V71" s="1"/>
  <c r="AI71" s="1"/>
  <c r="CF94" s="1"/>
  <c r="S71"/>
  <c r="AA71" s="1"/>
  <c r="AN71" s="1"/>
  <c r="CI94" s="1"/>
  <c r="Q71"/>
  <c r="Y71" s="1"/>
  <c r="AL71" s="1"/>
  <c r="M71"/>
  <c r="U71" s="1"/>
  <c r="AH71" s="1"/>
  <c r="CE94" s="1"/>
  <c r="CD93"/>
  <c r="BV70"/>
  <c r="W70"/>
  <c r="AJ70" s="1"/>
  <c r="P70"/>
  <c r="N70"/>
  <c r="V70" s="1"/>
  <c r="AI70" s="1"/>
  <c r="CF93" s="1"/>
  <c r="BW47"/>
  <c r="S70"/>
  <c r="AA70" s="1"/>
  <c r="AN70" s="1"/>
  <c r="CI93" s="1"/>
  <c r="Q70"/>
  <c r="Y70" s="1"/>
  <c r="AL70" s="1"/>
  <c r="M70"/>
  <c r="U70" s="1"/>
  <c r="AH70" s="1"/>
  <c r="CE93" s="1"/>
  <c r="BV69"/>
  <c r="W69"/>
  <c r="AJ69" s="1"/>
  <c r="P69"/>
  <c r="N69"/>
  <c r="V69" s="1"/>
  <c r="AI69" s="1"/>
  <c r="CF50" s="1"/>
  <c r="CD50"/>
  <c r="S69"/>
  <c r="AA69" s="1"/>
  <c r="AN69" s="1"/>
  <c r="CI50" s="1"/>
  <c r="Q69"/>
  <c r="Y69" s="1"/>
  <c r="AL69" s="1"/>
  <c r="M69"/>
  <c r="U69" s="1"/>
  <c r="AH69" s="1"/>
  <c r="CE50" s="1"/>
  <c r="BV68"/>
  <c r="W68"/>
  <c r="AJ68" s="1"/>
  <c r="P68"/>
  <c r="N68"/>
  <c r="V68" s="1"/>
  <c r="AI68" s="1"/>
  <c r="CF49" s="1"/>
  <c r="S68"/>
  <c r="AA68" s="1"/>
  <c r="AN68" s="1"/>
  <c r="CI49" s="1"/>
  <c r="Q68"/>
  <c r="Y68" s="1"/>
  <c r="AL68" s="1"/>
  <c r="M68"/>
  <c r="U68" s="1"/>
  <c r="AH68" s="1"/>
  <c r="CE49" s="1"/>
  <c r="CD49"/>
  <c r="BV67"/>
  <c r="W67"/>
  <c r="AJ67" s="1"/>
  <c r="P67"/>
  <c r="N67"/>
  <c r="V67" s="1"/>
  <c r="AI67" s="1"/>
  <c r="CF48" s="1"/>
  <c r="CD48"/>
  <c r="S67"/>
  <c r="AA67" s="1"/>
  <c r="AN67" s="1"/>
  <c r="CI48" s="1"/>
  <c r="Q67"/>
  <c r="Y67" s="1"/>
  <c r="AL67" s="1"/>
  <c r="M67"/>
  <c r="U67" s="1"/>
  <c r="AH67" s="1"/>
  <c r="CE48" s="1"/>
  <c r="BV66"/>
  <c r="W66"/>
  <c r="AJ66" s="1"/>
  <c r="P66"/>
  <c r="N66"/>
  <c r="V66" s="1"/>
  <c r="AI66" s="1"/>
  <c r="S66"/>
  <c r="AA66" s="1"/>
  <c r="AN66" s="1"/>
  <c r="Q66"/>
  <c r="Y66" s="1"/>
  <c r="AL66" s="1"/>
  <c r="M66"/>
  <c r="U66" s="1"/>
  <c r="AH66" s="1"/>
  <c r="CD64"/>
  <c r="BV64"/>
  <c r="W64"/>
  <c r="AJ64" s="1"/>
  <c r="P64"/>
  <c r="N64"/>
  <c r="V64" s="1"/>
  <c r="AI64" s="1"/>
  <c r="CF64" s="1"/>
  <c r="S64"/>
  <c r="AA64" s="1"/>
  <c r="AN64" s="1"/>
  <c r="CI64" s="1"/>
  <c r="Q64"/>
  <c r="Y64" s="1"/>
  <c r="AL64" s="1"/>
  <c r="M64"/>
  <c r="U64" s="1"/>
  <c r="AH64" s="1"/>
  <c r="CE64" s="1"/>
  <c r="CD86"/>
  <c r="BV62"/>
  <c r="W62"/>
  <c r="AJ62" s="1"/>
  <c r="P62"/>
  <c r="N62"/>
  <c r="V62" s="1"/>
  <c r="AI62" s="1"/>
  <c r="CF86" s="1"/>
  <c r="BW45"/>
  <c r="S62"/>
  <c r="AA62" s="1"/>
  <c r="AN62" s="1"/>
  <c r="CI86" s="1"/>
  <c r="Q62"/>
  <c r="Y62" s="1"/>
  <c r="AL62" s="1"/>
  <c r="M62"/>
  <c r="U62" s="1"/>
  <c r="AH62" s="1"/>
  <c r="CE86" s="1"/>
  <c r="CD62"/>
  <c r="BV60"/>
  <c r="W60"/>
  <c r="AJ60" s="1"/>
  <c r="P60"/>
  <c r="N60"/>
  <c r="V60" s="1"/>
  <c r="AI60" s="1"/>
  <c r="CF62" s="1"/>
  <c r="S60"/>
  <c r="AA60" s="1"/>
  <c r="AN60" s="1"/>
  <c r="CI62" s="1"/>
  <c r="Q60"/>
  <c r="Y60" s="1"/>
  <c r="AL60" s="1"/>
  <c r="M60"/>
  <c r="U60" s="1"/>
  <c r="AH60" s="1"/>
  <c r="CE62" s="1"/>
  <c r="BV58"/>
  <c r="W58"/>
  <c r="AJ58" s="1"/>
  <c r="P58"/>
  <c r="N58"/>
  <c r="V58" s="1"/>
  <c r="AI58" s="1"/>
  <c r="CF59" s="1"/>
  <c r="BW43"/>
  <c r="CD59"/>
  <c r="S58"/>
  <c r="AA58" s="1"/>
  <c r="AN58" s="1"/>
  <c r="CI59" s="1"/>
  <c r="Q58"/>
  <c r="Y58" s="1"/>
  <c r="AL58" s="1"/>
  <c r="M58"/>
  <c r="U58" s="1"/>
  <c r="AH58" s="1"/>
  <c r="CE59" s="1"/>
  <c r="BV56"/>
  <c r="W56"/>
  <c r="AJ56" s="1"/>
  <c r="P56"/>
  <c r="N56"/>
  <c r="V56" s="1"/>
  <c r="AI56" s="1"/>
  <c r="S56"/>
  <c r="AA56" s="1"/>
  <c r="AN56" s="1"/>
  <c r="Q56"/>
  <c r="Y56" s="1"/>
  <c r="AL56" s="1"/>
  <c r="M56"/>
  <c r="U56" s="1"/>
  <c r="AH56" s="1"/>
  <c r="BV54"/>
  <c r="W54"/>
  <c r="AJ54" s="1"/>
  <c r="P54"/>
  <c r="N54"/>
  <c r="V54" s="1"/>
  <c r="AI54" s="1"/>
  <c r="S54"/>
  <c r="AA54" s="1"/>
  <c r="AN54" s="1"/>
  <c r="Q54"/>
  <c r="Y54" s="1"/>
  <c r="AL54" s="1"/>
  <c r="M54"/>
  <c r="U54" s="1"/>
  <c r="AH54" s="1"/>
  <c r="BV52"/>
  <c r="W52"/>
  <c r="AJ52" s="1"/>
  <c r="P52"/>
  <c r="N52"/>
  <c r="V52" s="1"/>
  <c r="AI52" s="1"/>
  <c r="S52"/>
  <c r="AA52" s="1"/>
  <c r="AN52" s="1"/>
  <c r="Q52"/>
  <c r="Y52" s="1"/>
  <c r="AL52" s="1"/>
  <c r="M52"/>
  <c r="U52" s="1"/>
  <c r="AH52" s="1"/>
  <c r="BV50"/>
  <c r="W50"/>
  <c r="AJ50" s="1"/>
  <c r="P50"/>
  <c r="N50"/>
  <c r="V50" s="1"/>
  <c r="AI50" s="1"/>
  <c r="S50"/>
  <c r="AA50" s="1"/>
  <c r="AN50" s="1"/>
  <c r="Q50"/>
  <c r="Y50" s="1"/>
  <c r="AL50" s="1"/>
  <c r="M50"/>
  <c r="U50" s="1"/>
  <c r="AH50" s="1"/>
  <c r="CD58"/>
  <c r="BV48"/>
  <c r="W48"/>
  <c r="AJ48" s="1"/>
  <c r="P48"/>
  <c r="N48"/>
  <c r="V48" s="1"/>
  <c r="AI48" s="1"/>
  <c r="CF58" s="1"/>
  <c r="S48"/>
  <c r="AA48" s="1"/>
  <c r="AN48" s="1"/>
  <c r="CI58" s="1"/>
  <c r="Q48"/>
  <c r="Y48" s="1"/>
  <c r="AL48" s="1"/>
  <c r="M48"/>
  <c r="U48" s="1"/>
  <c r="AH48" s="1"/>
  <c r="CE58" s="1"/>
  <c r="BW42"/>
  <c r="CD46"/>
  <c r="BV46"/>
  <c r="W46"/>
  <c r="AJ46" s="1"/>
  <c r="P46"/>
  <c r="N46"/>
  <c r="V46" s="1"/>
  <c r="AI46" s="1"/>
  <c r="CF46" s="1"/>
  <c r="S46"/>
  <c r="AA46" s="1"/>
  <c r="AN46" s="1"/>
  <c r="CI46" s="1"/>
  <c r="Q46"/>
  <c r="Y46" s="1"/>
  <c r="AL46" s="1"/>
  <c r="M46"/>
  <c r="U46" s="1"/>
  <c r="AH46" s="1"/>
  <c r="CE46" s="1"/>
  <c r="CD44"/>
  <c r="BV44"/>
  <c r="W44"/>
  <c r="AJ44" s="1"/>
  <c r="P44"/>
  <c r="N44"/>
  <c r="V44" s="1"/>
  <c r="AI44" s="1"/>
  <c r="CF44" s="1"/>
  <c r="S44"/>
  <c r="AA44" s="1"/>
  <c r="AN44" s="1"/>
  <c r="CI44" s="1"/>
  <c r="Q44"/>
  <c r="Y44" s="1"/>
  <c r="AL44" s="1"/>
  <c r="M44"/>
  <c r="U44" s="1"/>
  <c r="AH44" s="1"/>
  <c r="CE44" s="1"/>
  <c r="CD42"/>
  <c r="BV42"/>
  <c r="W42"/>
  <c r="AJ42" s="1"/>
  <c r="P42"/>
  <c r="N42"/>
  <c r="V42" s="1"/>
  <c r="AI42" s="1"/>
  <c r="CF42" s="1"/>
  <c r="S42"/>
  <c r="AA42" s="1"/>
  <c r="AN42" s="1"/>
  <c r="CI42" s="1"/>
  <c r="Q42"/>
  <c r="Y42" s="1"/>
  <c r="AL42" s="1"/>
  <c r="M42"/>
  <c r="U42" s="1"/>
  <c r="AH42" s="1"/>
  <c r="CE42" s="1"/>
  <c r="Z28"/>
  <c r="W28"/>
  <c r="Z26"/>
  <c r="W26"/>
  <c r="Z24"/>
  <c r="W24"/>
  <c r="Z22"/>
  <c r="W22"/>
  <c r="BV173"/>
  <c r="W173"/>
  <c r="AJ173" s="1"/>
  <c r="P173"/>
  <c r="N173"/>
  <c r="V173" s="1"/>
  <c r="AI173" s="1"/>
  <c r="CF104" s="1"/>
  <c r="S173"/>
  <c r="AA173" s="1"/>
  <c r="AN173" s="1"/>
  <c r="CI104" s="1"/>
  <c r="Q173"/>
  <c r="Y173" s="1"/>
  <c r="AL173" s="1"/>
  <c r="M173"/>
  <c r="U173" s="1"/>
  <c r="AH173" s="1"/>
  <c r="CE104" s="1"/>
  <c r="CD104"/>
  <c r="BV175"/>
  <c r="W175"/>
  <c r="AJ175" s="1"/>
  <c r="P175"/>
  <c r="N175"/>
  <c r="V175" s="1"/>
  <c r="AI175" s="1"/>
  <c r="CF106" s="1"/>
  <c r="S175"/>
  <c r="AA175" s="1"/>
  <c r="AN175" s="1"/>
  <c r="CI106" s="1"/>
  <c r="Q175"/>
  <c r="Y175" s="1"/>
  <c r="AL175" s="1"/>
  <c r="M175"/>
  <c r="U175" s="1"/>
  <c r="AH175" s="1"/>
  <c r="CE106" s="1"/>
  <c r="CD106"/>
  <c r="BV177"/>
  <c r="W177"/>
  <c r="AJ177" s="1"/>
  <c r="P177"/>
  <c r="N177"/>
  <c r="V177" s="1"/>
  <c r="AI177" s="1"/>
  <c r="CF108" s="1"/>
  <c r="S177"/>
  <c r="AA177" s="1"/>
  <c r="AN177" s="1"/>
  <c r="CI108" s="1"/>
  <c r="Q177"/>
  <c r="Y177" s="1"/>
  <c r="AL177" s="1"/>
  <c r="M177"/>
  <c r="U177" s="1"/>
  <c r="AH177" s="1"/>
  <c r="CE108" s="1"/>
  <c r="CD108"/>
  <c r="BV179"/>
  <c r="W179"/>
  <c r="AJ179" s="1"/>
  <c r="P179"/>
  <c r="N179"/>
  <c r="V179" s="1"/>
  <c r="AI179" s="1"/>
  <c r="CF146" s="1"/>
  <c r="S179"/>
  <c r="AA179" s="1"/>
  <c r="AN179" s="1"/>
  <c r="CI146" s="1"/>
  <c r="Q179"/>
  <c r="Y179" s="1"/>
  <c r="AL179" s="1"/>
  <c r="M179"/>
  <c r="U179" s="1"/>
  <c r="AH179" s="1"/>
  <c r="CE146" s="1"/>
  <c r="CD146"/>
  <c r="BW53"/>
  <c r="X49"/>
  <c r="AK49" s="1"/>
  <c r="R49"/>
  <c r="Z49" s="1"/>
  <c r="AM49" s="1"/>
  <c r="CG47"/>
  <c r="AW47"/>
  <c r="DB47"/>
  <c r="CZ47"/>
  <c r="DA47" s="1"/>
  <c r="AP47"/>
  <c r="CG43"/>
  <c r="AW43"/>
  <c r="DB43"/>
  <c r="CZ43"/>
  <c r="DA43" s="1"/>
  <c r="AP43"/>
  <c r="CG41"/>
  <c r="AW41"/>
  <c r="DB41"/>
  <c r="CZ41"/>
  <c r="DA41" s="1"/>
  <c r="AP41"/>
  <c r="X45"/>
  <c r="AK45" s="1"/>
  <c r="R45"/>
  <c r="Z45" s="1"/>
  <c r="AM45" s="1"/>
  <c r="X40"/>
  <c r="R40"/>
  <c r="P39"/>
  <c r="P38" s="1"/>
  <c r="Q39"/>
  <c r="Q38" s="1"/>
  <c r="Y40"/>
  <c r="BV49"/>
  <c r="BV45"/>
  <c r="O308"/>
  <c r="O319" s="1"/>
  <c r="Z27"/>
  <c r="W27"/>
  <c r="Z17"/>
  <c r="W17"/>
  <c r="Z15"/>
  <c r="W15"/>
  <c r="Z13"/>
  <c r="W13"/>
  <c r="Z11"/>
  <c r="Z29" s="1"/>
  <c r="W11"/>
  <c r="S79"/>
  <c r="AA79" s="1"/>
  <c r="AN79" s="1"/>
  <c r="Q79"/>
  <c r="Y79" s="1"/>
  <c r="AL79" s="1"/>
  <c r="M79"/>
  <c r="U79" s="1"/>
  <c r="AH79" s="1"/>
  <c r="W79"/>
  <c r="AJ79" s="1"/>
  <c r="N79"/>
  <c r="V79" s="1"/>
  <c r="AI79" s="1"/>
  <c r="BV79"/>
  <c r="P79"/>
  <c r="S80"/>
  <c r="AA80" s="1"/>
  <c r="AN80" s="1"/>
  <c r="Q80"/>
  <c r="Y80" s="1"/>
  <c r="AL80" s="1"/>
  <c r="M80"/>
  <c r="U80" s="1"/>
  <c r="AH80" s="1"/>
  <c r="W80"/>
  <c r="AJ80" s="1"/>
  <c r="N80"/>
  <c r="V80" s="1"/>
  <c r="AI80" s="1"/>
  <c r="BV80"/>
  <c r="P80"/>
  <c r="S81"/>
  <c r="AA81" s="1"/>
  <c r="AN81" s="1"/>
  <c r="Q81"/>
  <c r="Y81" s="1"/>
  <c r="AL81" s="1"/>
  <c r="M81"/>
  <c r="U81" s="1"/>
  <c r="AH81" s="1"/>
  <c r="W81"/>
  <c r="AJ81" s="1"/>
  <c r="N81"/>
  <c r="V81" s="1"/>
  <c r="AI81" s="1"/>
  <c r="BV81"/>
  <c r="P81"/>
  <c r="S82"/>
  <c r="AA82" s="1"/>
  <c r="AN82" s="1"/>
  <c r="Q82"/>
  <c r="Y82" s="1"/>
  <c r="AL82" s="1"/>
  <c r="M82"/>
  <c r="U82" s="1"/>
  <c r="AH82" s="1"/>
  <c r="W82"/>
  <c r="AJ82" s="1"/>
  <c r="N82"/>
  <c r="V82" s="1"/>
  <c r="AI82" s="1"/>
  <c r="BV82"/>
  <c r="P82"/>
  <c r="S83"/>
  <c r="AA83" s="1"/>
  <c r="AN83" s="1"/>
  <c r="CI52" s="1"/>
  <c r="Q83"/>
  <c r="Y83" s="1"/>
  <c r="AL83" s="1"/>
  <c r="M83"/>
  <c r="U83" s="1"/>
  <c r="AH83" s="1"/>
  <c r="CE52" s="1"/>
  <c r="W83"/>
  <c r="AJ83" s="1"/>
  <c r="N83"/>
  <c r="V83" s="1"/>
  <c r="AI83" s="1"/>
  <c r="CF52" s="1"/>
  <c r="CD52"/>
  <c r="BV83"/>
  <c r="P83"/>
  <c r="S84"/>
  <c r="AA84" s="1"/>
  <c r="AN84" s="1"/>
  <c r="CI53" s="1"/>
  <c r="Q84"/>
  <c r="Y84" s="1"/>
  <c r="AL84" s="1"/>
  <c r="M84"/>
  <c r="U84" s="1"/>
  <c r="AH84" s="1"/>
  <c r="CE53" s="1"/>
  <c r="W84"/>
  <c r="AJ84" s="1"/>
  <c r="N84"/>
  <c r="V84" s="1"/>
  <c r="AI84" s="1"/>
  <c r="CF53" s="1"/>
  <c r="BV84"/>
  <c r="P84"/>
  <c r="CD53"/>
  <c r="S85"/>
  <c r="AA85" s="1"/>
  <c r="AN85" s="1"/>
  <c r="CI54" s="1"/>
  <c r="Q85"/>
  <c r="Y85" s="1"/>
  <c r="AL85" s="1"/>
  <c r="M85"/>
  <c r="U85" s="1"/>
  <c r="AH85" s="1"/>
  <c r="CE54" s="1"/>
  <c r="BV85"/>
  <c r="W85"/>
  <c r="AJ85" s="1"/>
  <c r="N85"/>
  <c r="V85" s="1"/>
  <c r="AI85" s="1"/>
  <c r="CF54" s="1"/>
  <c r="CD54"/>
  <c r="P85"/>
  <c r="S86"/>
  <c r="AA86" s="1"/>
  <c r="AN86" s="1"/>
  <c r="CI55" s="1"/>
  <c r="Q86"/>
  <c r="Y86" s="1"/>
  <c r="AL86" s="1"/>
  <c r="M86"/>
  <c r="U86" s="1"/>
  <c r="AH86" s="1"/>
  <c r="CE55" s="1"/>
  <c r="BV86"/>
  <c r="W86"/>
  <c r="AJ86" s="1"/>
  <c r="P86"/>
  <c r="N86"/>
  <c r="V86" s="1"/>
  <c r="AI86" s="1"/>
  <c r="CF55" s="1"/>
  <c r="CD55"/>
  <c r="CD88"/>
  <c r="S87"/>
  <c r="AA87" s="1"/>
  <c r="AN87" s="1"/>
  <c r="CI88" s="1"/>
  <c r="Q87"/>
  <c r="Y87" s="1"/>
  <c r="AL87" s="1"/>
  <c r="M87"/>
  <c r="U87" s="1"/>
  <c r="AH87" s="1"/>
  <c r="CE88" s="1"/>
  <c r="BV87"/>
  <c r="W87"/>
  <c r="AJ87" s="1"/>
  <c r="P87"/>
  <c r="N87"/>
  <c r="V87" s="1"/>
  <c r="AI87" s="1"/>
  <c r="CF88" s="1"/>
  <c r="S88"/>
  <c r="AA88" s="1"/>
  <c r="AN88" s="1"/>
  <c r="CI56" s="1"/>
  <c r="Q88"/>
  <c r="Y88" s="1"/>
  <c r="AL88" s="1"/>
  <c r="M88"/>
  <c r="U88" s="1"/>
  <c r="AH88" s="1"/>
  <c r="CE56" s="1"/>
  <c r="BV88"/>
  <c r="W88"/>
  <c r="AJ88" s="1"/>
  <c r="P88"/>
  <c r="N88"/>
  <c r="V88" s="1"/>
  <c r="AI88" s="1"/>
  <c r="CF56" s="1"/>
  <c r="CD56"/>
  <c r="S89"/>
  <c r="AA89" s="1"/>
  <c r="AN89" s="1"/>
  <c r="CI57" s="1"/>
  <c r="Q89"/>
  <c r="Y89" s="1"/>
  <c r="AL89" s="1"/>
  <c r="M89"/>
  <c r="U89" s="1"/>
  <c r="AH89" s="1"/>
  <c r="CE57" s="1"/>
  <c r="BV89"/>
  <c r="W89"/>
  <c r="AJ89" s="1"/>
  <c r="P89"/>
  <c r="N89"/>
  <c r="V89" s="1"/>
  <c r="AI89" s="1"/>
  <c r="CF57" s="1"/>
  <c r="CD57"/>
  <c r="S90"/>
  <c r="AA90" s="1"/>
  <c r="AN90" s="1"/>
  <c r="Q90"/>
  <c r="Y90" s="1"/>
  <c r="AL90" s="1"/>
  <c r="M90"/>
  <c r="U90" s="1"/>
  <c r="AH90" s="1"/>
  <c r="BV90"/>
  <c r="W90"/>
  <c r="AJ90" s="1"/>
  <c r="P90"/>
  <c r="N90"/>
  <c r="V90" s="1"/>
  <c r="AI90" s="1"/>
  <c r="S91"/>
  <c r="AA91" s="1"/>
  <c r="AN91" s="1"/>
  <c r="Q91"/>
  <c r="Y91" s="1"/>
  <c r="AL91" s="1"/>
  <c r="M91"/>
  <c r="U91" s="1"/>
  <c r="AH91" s="1"/>
  <c r="BV91"/>
  <c r="W91"/>
  <c r="AJ91" s="1"/>
  <c r="P91"/>
  <c r="N91"/>
  <c r="V91" s="1"/>
  <c r="AI91" s="1"/>
  <c r="S92"/>
  <c r="AA92" s="1"/>
  <c r="AN92" s="1"/>
  <c r="Q92"/>
  <c r="Y92" s="1"/>
  <c r="AL92" s="1"/>
  <c r="M92"/>
  <c r="U92" s="1"/>
  <c r="AH92" s="1"/>
  <c r="BV92"/>
  <c r="W92"/>
  <c r="AJ92" s="1"/>
  <c r="P92"/>
  <c r="N92"/>
  <c r="V92" s="1"/>
  <c r="AI92" s="1"/>
  <c r="S93"/>
  <c r="AA93" s="1"/>
  <c r="AN93" s="1"/>
  <c r="Q93"/>
  <c r="Y93" s="1"/>
  <c r="AL93" s="1"/>
  <c r="M93"/>
  <c r="U93" s="1"/>
  <c r="AH93" s="1"/>
  <c r="BV93"/>
  <c r="W93"/>
  <c r="AJ93" s="1"/>
  <c r="P93"/>
  <c r="N93"/>
  <c r="V93" s="1"/>
  <c r="AI93" s="1"/>
  <c r="S94"/>
  <c r="AA94" s="1"/>
  <c r="AN94" s="1"/>
  <c r="Q94"/>
  <c r="Y94" s="1"/>
  <c r="AL94" s="1"/>
  <c r="M94"/>
  <c r="U94" s="1"/>
  <c r="AH94" s="1"/>
  <c r="BV94"/>
  <c r="W94"/>
  <c r="AJ94" s="1"/>
  <c r="P94"/>
  <c r="N94"/>
  <c r="V94" s="1"/>
  <c r="AI94" s="1"/>
  <c r="S95"/>
  <c r="AA95" s="1"/>
  <c r="AN95" s="1"/>
  <c r="Q95"/>
  <c r="Y95" s="1"/>
  <c r="AL95" s="1"/>
  <c r="M95"/>
  <c r="U95" s="1"/>
  <c r="AH95" s="1"/>
  <c r="BV95"/>
  <c r="W95"/>
  <c r="AJ95" s="1"/>
  <c r="P95"/>
  <c r="N95"/>
  <c r="V95" s="1"/>
  <c r="AI95" s="1"/>
  <c r="S96"/>
  <c r="AA96" s="1"/>
  <c r="AN96" s="1"/>
  <c r="Q96"/>
  <c r="Y96" s="1"/>
  <c r="AL96" s="1"/>
  <c r="M96"/>
  <c r="U96" s="1"/>
  <c r="AH96" s="1"/>
  <c r="BV96"/>
  <c r="W96"/>
  <c r="AJ96" s="1"/>
  <c r="P96"/>
  <c r="N96"/>
  <c r="V96" s="1"/>
  <c r="AI96" s="1"/>
  <c r="S97"/>
  <c r="AA97" s="1"/>
  <c r="AN97" s="1"/>
  <c r="Q97"/>
  <c r="Y97" s="1"/>
  <c r="AL97" s="1"/>
  <c r="M97"/>
  <c r="U97" s="1"/>
  <c r="AH97" s="1"/>
  <c r="BV97"/>
  <c r="W97"/>
  <c r="AJ97" s="1"/>
  <c r="P97"/>
  <c r="N97"/>
  <c r="V97" s="1"/>
  <c r="AI97" s="1"/>
  <c r="S98"/>
  <c r="AA98" s="1"/>
  <c r="AN98" s="1"/>
  <c r="Q98"/>
  <c r="Y98" s="1"/>
  <c r="AL98" s="1"/>
  <c r="M98"/>
  <c r="U98" s="1"/>
  <c r="AH98" s="1"/>
  <c r="BV98"/>
  <c r="W98"/>
  <c r="AJ98" s="1"/>
  <c r="P98"/>
  <c r="N98"/>
  <c r="V98" s="1"/>
  <c r="AI98" s="1"/>
  <c r="S99"/>
  <c r="AA99" s="1"/>
  <c r="AN99" s="1"/>
  <c r="Q99"/>
  <c r="Y99" s="1"/>
  <c r="AL99" s="1"/>
  <c r="M99"/>
  <c r="U99" s="1"/>
  <c r="AH99" s="1"/>
  <c r="BV99"/>
  <c r="W99"/>
  <c r="AJ99" s="1"/>
  <c r="P99"/>
  <c r="N99"/>
  <c r="V99" s="1"/>
  <c r="AI99" s="1"/>
  <c r="S100"/>
  <c r="AA100" s="1"/>
  <c r="AN100" s="1"/>
  <c r="Q100"/>
  <c r="Y100" s="1"/>
  <c r="AL100" s="1"/>
  <c r="M100"/>
  <c r="U100" s="1"/>
  <c r="AH100" s="1"/>
  <c r="BV100"/>
  <c r="W100"/>
  <c r="AJ100" s="1"/>
  <c r="P100"/>
  <c r="N100"/>
  <c r="V100" s="1"/>
  <c r="AI100" s="1"/>
  <c r="S101"/>
  <c r="AA101" s="1"/>
  <c r="AN101" s="1"/>
  <c r="CI89" s="1"/>
  <c r="Q101"/>
  <c r="Y101" s="1"/>
  <c r="AL101" s="1"/>
  <c r="M101"/>
  <c r="U101" s="1"/>
  <c r="AH101" s="1"/>
  <c r="CE89" s="1"/>
  <c r="BV101"/>
  <c r="P101"/>
  <c r="CD89"/>
  <c r="W101"/>
  <c r="AJ101" s="1"/>
  <c r="N101"/>
  <c r="V101" s="1"/>
  <c r="AI101" s="1"/>
  <c r="CF89" s="1"/>
  <c r="S102"/>
  <c r="AA102" s="1"/>
  <c r="AN102" s="1"/>
  <c r="CI90" s="1"/>
  <c r="Q102"/>
  <c r="Y102" s="1"/>
  <c r="AL102" s="1"/>
  <c r="M102"/>
  <c r="U102" s="1"/>
  <c r="AH102" s="1"/>
  <c r="CE90" s="1"/>
  <c r="BV102"/>
  <c r="P102"/>
  <c r="CD90"/>
  <c r="W102"/>
  <c r="AJ102" s="1"/>
  <c r="N102"/>
  <c r="V102" s="1"/>
  <c r="AI102" s="1"/>
  <c r="CF90" s="1"/>
  <c r="S103"/>
  <c r="AA103" s="1"/>
  <c r="AN103" s="1"/>
  <c r="CI65" s="1"/>
  <c r="Q103"/>
  <c r="Y103" s="1"/>
  <c r="AL103" s="1"/>
  <c r="M103"/>
  <c r="U103" s="1"/>
  <c r="AH103" s="1"/>
  <c r="CE65" s="1"/>
  <c r="BV103"/>
  <c r="P103"/>
  <c r="W103"/>
  <c r="AJ103" s="1"/>
  <c r="N103"/>
  <c r="V103" s="1"/>
  <c r="AI103" s="1"/>
  <c r="CF65" s="1"/>
  <c r="CD65"/>
  <c r="S104"/>
  <c r="AA104" s="1"/>
  <c r="AN104" s="1"/>
  <c r="CI66" s="1"/>
  <c r="Q104"/>
  <c r="Y104" s="1"/>
  <c r="AL104" s="1"/>
  <c r="M104"/>
  <c r="U104" s="1"/>
  <c r="AH104" s="1"/>
  <c r="CE66" s="1"/>
  <c r="BV104"/>
  <c r="P104"/>
  <c r="W104"/>
  <c r="AJ104" s="1"/>
  <c r="N104"/>
  <c r="V104" s="1"/>
  <c r="AI104" s="1"/>
  <c r="CF66" s="1"/>
  <c r="CD66"/>
  <c r="S105"/>
  <c r="AA105" s="1"/>
  <c r="AN105" s="1"/>
  <c r="CI67" s="1"/>
  <c r="Q105"/>
  <c r="Y105" s="1"/>
  <c r="AL105" s="1"/>
  <c r="M105"/>
  <c r="U105" s="1"/>
  <c r="AH105" s="1"/>
  <c r="CE67" s="1"/>
  <c r="BV105"/>
  <c r="P105"/>
  <c r="W105"/>
  <c r="AJ105" s="1"/>
  <c r="N105"/>
  <c r="V105" s="1"/>
  <c r="AI105" s="1"/>
  <c r="CF67" s="1"/>
  <c r="CD67"/>
  <c r="S106"/>
  <c r="AA106" s="1"/>
  <c r="AN106" s="1"/>
  <c r="CI68" s="1"/>
  <c r="Q106"/>
  <c r="Y106" s="1"/>
  <c r="AL106" s="1"/>
  <c r="M106"/>
  <c r="U106" s="1"/>
  <c r="AH106" s="1"/>
  <c r="CE68" s="1"/>
  <c r="BV106"/>
  <c r="P106"/>
  <c r="W106"/>
  <c r="AJ106" s="1"/>
  <c r="N106"/>
  <c r="V106" s="1"/>
  <c r="AI106" s="1"/>
  <c r="CF68" s="1"/>
  <c r="CD68"/>
  <c r="S107"/>
  <c r="AA107" s="1"/>
  <c r="AN107" s="1"/>
  <c r="Q107"/>
  <c r="Y107" s="1"/>
  <c r="AL107" s="1"/>
  <c r="M107"/>
  <c r="U107" s="1"/>
  <c r="AH107" s="1"/>
  <c r="BV107"/>
  <c r="P107"/>
  <c r="W107"/>
  <c r="AJ107" s="1"/>
  <c r="N107"/>
  <c r="V107" s="1"/>
  <c r="AI107" s="1"/>
  <c r="S108"/>
  <c r="AA108" s="1"/>
  <c r="AN108" s="1"/>
  <c r="Q108"/>
  <c r="Y108" s="1"/>
  <c r="AL108" s="1"/>
  <c r="M108"/>
  <c r="U108" s="1"/>
  <c r="AH108" s="1"/>
  <c r="BV108"/>
  <c r="P108"/>
  <c r="W108"/>
  <c r="AJ108" s="1"/>
  <c r="N108"/>
  <c r="V108" s="1"/>
  <c r="AI108" s="1"/>
  <c r="CD127"/>
  <c r="S109"/>
  <c r="AA109" s="1"/>
  <c r="AN109" s="1"/>
  <c r="CI127" s="1"/>
  <c r="Q109"/>
  <c r="Y109" s="1"/>
  <c r="AL109" s="1"/>
  <c r="M109"/>
  <c r="U109" s="1"/>
  <c r="AH109" s="1"/>
  <c r="CE127" s="1"/>
  <c r="BV109"/>
  <c r="P109"/>
  <c r="W109"/>
  <c r="AJ109" s="1"/>
  <c r="N109"/>
  <c r="V109" s="1"/>
  <c r="AI109" s="1"/>
  <c r="CF127" s="1"/>
  <c r="BW48"/>
  <c r="CD128"/>
  <c r="S110"/>
  <c r="AA110" s="1"/>
  <c r="AN110" s="1"/>
  <c r="CI128" s="1"/>
  <c r="Q110"/>
  <c r="Y110" s="1"/>
  <c r="AL110" s="1"/>
  <c r="M110"/>
  <c r="U110" s="1"/>
  <c r="AH110" s="1"/>
  <c r="CE128" s="1"/>
  <c r="BV110"/>
  <c r="P110"/>
  <c r="W110"/>
  <c r="AJ110" s="1"/>
  <c r="N110"/>
  <c r="V110" s="1"/>
  <c r="AI110" s="1"/>
  <c r="CF128" s="1"/>
  <c r="S111"/>
  <c r="AA111" s="1"/>
  <c r="AN111" s="1"/>
  <c r="Q111"/>
  <c r="Y111" s="1"/>
  <c r="AL111" s="1"/>
  <c r="M111"/>
  <c r="U111" s="1"/>
  <c r="AH111" s="1"/>
  <c r="BV111"/>
  <c r="P111"/>
  <c r="W111"/>
  <c r="AJ111" s="1"/>
  <c r="N111"/>
  <c r="V111" s="1"/>
  <c r="AI111" s="1"/>
  <c r="S112"/>
  <c r="AA112" s="1"/>
  <c r="AN112" s="1"/>
  <c r="Q112"/>
  <c r="Y112" s="1"/>
  <c r="AL112" s="1"/>
  <c r="M112"/>
  <c r="U112" s="1"/>
  <c r="AH112" s="1"/>
  <c r="BV112"/>
  <c r="P112"/>
  <c r="W112"/>
  <c r="AJ112" s="1"/>
  <c r="N112"/>
  <c r="V112" s="1"/>
  <c r="AI112" s="1"/>
  <c r="S113"/>
  <c r="AA113" s="1"/>
  <c r="AN113" s="1"/>
  <c r="Q113"/>
  <c r="Y113" s="1"/>
  <c r="AL113" s="1"/>
  <c r="M113"/>
  <c r="U113" s="1"/>
  <c r="AH113" s="1"/>
  <c r="BV113"/>
  <c r="P113"/>
  <c r="W113"/>
  <c r="AJ113" s="1"/>
  <c r="N113"/>
  <c r="V113" s="1"/>
  <c r="AI113" s="1"/>
  <c r="S114"/>
  <c r="AA114" s="1"/>
  <c r="AN114" s="1"/>
  <c r="Q114"/>
  <c r="Y114" s="1"/>
  <c r="AL114" s="1"/>
  <c r="M114"/>
  <c r="U114" s="1"/>
  <c r="AH114" s="1"/>
  <c r="BV114"/>
  <c r="P114"/>
  <c r="W114"/>
  <c r="AJ114" s="1"/>
  <c r="N114"/>
  <c r="V114" s="1"/>
  <c r="AI114" s="1"/>
  <c r="S115"/>
  <c r="AA115" s="1"/>
  <c r="AN115" s="1"/>
  <c r="Q115"/>
  <c r="Y115" s="1"/>
  <c r="AL115" s="1"/>
  <c r="M115"/>
  <c r="U115" s="1"/>
  <c r="AH115" s="1"/>
  <c r="BV115"/>
  <c r="P115"/>
  <c r="W115"/>
  <c r="AJ115" s="1"/>
  <c r="N115"/>
  <c r="V115" s="1"/>
  <c r="AI115" s="1"/>
  <c r="CD140"/>
  <c r="S116"/>
  <c r="AA116" s="1"/>
  <c r="AN116" s="1"/>
  <c r="CI140" s="1"/>
  <c r="Q116"/>
  <c r="Y116" s="1"/>
  <c r="AL116" s="1"/>
  <c r="M116"/>
  <c r="U116" s="1"/>
  <c r="AH116" s="1"/>
  <c r="CE140" s="1"/>
  <c r="BV116"/>
  <c r="P116"/>
  <c r="W116"/>
  <c r="AJ116" s="1"/>
  <c r="N116"/>
  <c r="V116" s="1"/>
  <c r="AI116" s="1"/>
  <c r="CF140" s="1"/>
  <c r="BW49"/>
  <c r="S117"/>
  <c r="AA117" s="1"/>
  <c r="AN117" s="1"/>
  <c r="Q117"/>
  <c r="Y117" s="1"/>
  <c r="AL117" s="1"/>
  <c r="M117"/>
  <c r="U117" s="1"/>
  <c r="AH117" s="1"/>
  <c r="BV117"/>
  <c r="P117"/>
  <c r="W117"/>
  <c r="AJ117" s="1"/>
  <c r="N117"/>
  <c r="V117" s="1"/>
  <c r="AI117" s="1"/>
  <c r="S118"/>
  <c r="AA118" s="1"/>
  <c r="AN118" s="1"/>
  <c r="Q118"/>
  <c r="Y118" s="1"/>
  <c r="AL118" s="1"/>
  <c r="M118"/>
  <c r="U118" s="1"/>
  <c r="AH118" s="1"/>
  <c r="BV118"/>
  <c r="P118"/>
  <c r="W118"/>
  <c r="AJ118" s="1"/>
  <c r="N118"/>
  <c r="V118" s="1"/>
  <c r="AI118" s="1"/>
  <c r="S119"/>
  <c r="AA119" s="1"/>
  <c r="AN119" s="1"/>
  <c r="CI95" s="1"/>
  <c r="Q119"/>
  <c r="Y119" s="1"/>
  <c r="AL119" s="1"/>
  <c r="M119"/>
  <c r="U119" s="1"/>
  <c r="AH119" s="1"/>
  <c r="CE95" s="1"/>
  <c r="BV119"/>
  <c r="P119"/>
  <c r="CD95"/>
  <c r="W119"/>
  <c r="AJ119" s="1"/>
  <c r="N119"/>
  <c r="V119" s="1"/>
  <c r="AI119" s="1"/>
  <c r="CF95" s="1"/>
  <c r="S120"/>
  <c r="AA120" s="1"/>
  <c r="AN120" s="1"/>
  <c r="CI96" s="1"/>
  <c r="Q120"/>
  <c r="Y120" s="1"/>
  <c r="AL120" s="1"/>
  <c r="M120"/>
  <c r="U120" s="1"/>
  <c r="AH120" s="1"/>
  <c r="CE96" s="1"/>
  <c r="BV120"/>
  <c r="P120"/>
  <c r="CD96"/>
  <c r="W120"/>
  <c r="AJ120" s="1"/>
  <c r="N120"/>
  <c r="V120" s="1"/>
  <c r="AI120" s="1"/>
  <c r="CF96" s="1"/>
  <c r="S121"/>
  <c r="AA121" s="1"/>
  <c r="AN121" s="1"/>
  <c r="CI97" s="1"/>
  <c r="Q121"/>
  <c r="Y121" s="1"/>
  <c r="AL121" s="1"/>
  <c r="M121"/>
  <c r="U121" s="1"/>
  <c r="AH121" s="1"/>
  <c r="CE97" s="1"/>
  <c r="BV121"/>
  <c r="P121"/>
  <c r="CD97"/>
  <c r="W121"/>
  <c r="AJ121" s="1"/>
  <c r="N121"/>
  <c r="V121" s="1"/>
  <c r="AI121" s="1"/>
  <c r="CF97" s="1"/>
  <c r="S122"/>
  <c r="AA122" s="1"/>
  <c r="AN122" s="1"/>
  <c r="CI98" s="1"/>
  <c r="Q122"/>
  <c r="Y122" s="1"/>
  <c r="AL122" s="1"/>
  <c r="M122"/>
  <c r="U122" s="1"/>
  <c r="AH122" s="1"/>
  <c r="CE98" s="1"/>
  <c r="BV122"/>
  <c r="P122"/>
  <c r="CD98"/>
  <c r="W122"/>
  <c r="AJ122" s="1"/>
  <c r="N122"/>
  <c r="V122" s="1"/>
  <c r="AI122" s="1"/>
  <c r="CF98" s="1"/>
  <c r="CD141"/>
  <c r="S123"/>
  <c r="AA123" s="1"/>
  <c r="AN123" s="1"/>
  <c r="CI141" s="1"/>
  <c r="Q123"/>
  <c r="Y123" s="1"/>
  <c r="AL123" s="1"/>
  <c r="M123"/>
  <c r="U123" s="1"/>
  <c r="AH123" s="1"/>
  <c r="CE141" s="1"/>
  <c r="BV123"/>
  <c r="P123"/>
  <c r="W123"/>
  <c r="AJ123" s="1"/>
  <c r="N123"/>
  <c r="V123" s="1"/>
  <c r="AI123" s="1"/>
  <c r="CF141" s="1"/>
  <c r="BW50"/>
  <c r="S124"/>
  <c r="AA124" s="1"/>
  <c r="AN124" s="1"/>
  <c r="Q124"/>
  <c r="Y124" s="1"/>
  <c r="AL124" s="1"/>
  <c r="M124"/>
  <c r="U124" s="1"/>
  <c r="AH124" s="1"/>
  <c r="BV124"/>
  <c r="P124"/>
  <c r="W124"/>
  <c r="AJ124" s="1"/>
  <c r="N124"/>
  <c r="V124" s="1"/>
  <c r="AI124" s="1"/>
  <c r="S125"/>
  <c r="AA125" s="1"/>
  <c r="AN125" s="1"/>
  <c r="CI69" s="1"/>
  <c r="Q125"/>
  <c r="Y125" s="1"/>
  <c r="AL125" s="1"/>
  <c r="M125"/>
  <c r="U125" s="1"/>
  <c r="AH125" s="1"/>
  <c r="CE69" s="1"/>
  <c r="BV125"/>
  <c r="P125"/>
  <c r="W125"/>
  <c r="AJ125" s="1"/>
  <c r="N125"/>
  <c r="V125" s="1"/>
  <c r="AI125" s="1"/>
  <c r="CF69" s="1"/>
  <c r="CD69"/>
  <c r="CD142"/>
  <c r="S126"/>
  <c r="AA126" s="1"/>
  <c r="AN126" s="1"/>
  <c r="CI142" s="1"/>
  <c r="Q126"/>
  <c r="Y126" s="1"/>
  <c r="AL126" s="1"/>
  <c r="M126"/>
  <c r="U126" s="1"/>
  <c r="AH126" s="1"/>
  <c r="CE142" s="1"/>
  <c r="BV126"/>
  <c r="P126"/>
  <c r="W126"/>
  <c r="AJ126" s="1"/>
  <c r="N126"/>
  <c r="V126" s="1"/>
  <c r="AI126" s="1"/>
  <c r="CF142" s="1"/>
  <c r="BW51"/>
  <c r="S127"/>
  <c r="AA127" s="1"/>
  <c r="AN127" s="1"/>
  <c r="CI70" s="1"/>
  <c r="Q127"/>
  <c r="Y127" s="1"/>
  <c r="AL127" s="1"/>
  <c r="M127"/>
  <c r="U127" s="1"/>
  <c r="AH127" s="1"/>
  <c r="CE70" s="1"/>
  <c r="BV127"/>
  <c r="P127"/>
  <c r="W127"/>
  <c r="AJ127" s="1"/>
  <c r="N127"/>
  <c r="V127" s="1"/>
  <c r="AI127" s="1"/>
  <c r="CF70" s="1"/>
  <c r="CD70"/>
  <c r="S128"/>
  <c r="AA128" s="1"/>
  <c r="AN128" s="1"/>
  <c r="CI71" s="1"/>
  <c r="Q128"/>
  <c r="Y128" s="1"/>
  <c r="AL128" s="1"/>
  <c r="M128"/>
  <c r="U128" s="1"/>
  <c r="AH128" s="1"/>
  <c r="CE71" s="1"/>
  <c r="W128"/>
  <c r="AJ128" s="1"/>
  <c r="N128"/>
  <c r="V128" s="1"/>
  <c r="AI128" s="1"/>
  <c r="CF71" s="1"/>
  <c r="BV128"/>
  <c r="P128"/>
  <c r="CD71"/>
  <c r="S129"/>
  <c r="AA129" s="1"/>
  <c r="AN129" s="1"/>
  <c r="CI72" s="1"/>
  <c r="Q129"/>
  <c r="Y129" s="1"/>
  <c r="AL129" s="1"/>
  <c r="M129"/>
  <c r="U129" s="1"/>
  <c r="AH129" s="1"/>
  <c r="CE72" s="1"/>
  <c r="BV129"/>
  <c r="P129"/>
  <c r="W129"/>
  <c r="AJ129" s="1"/>
  <c r="N129"/>
  <c r="V129" s="1"/>
  <c r="AI129" s="1"/>
  <c r="CF72" s="1"/>
  <c r="CD72"/>
  <c r="S130"/>
  <c r="AA130" s="1"/>
  <c r="AN130" s="1"/>
  <c r="CI73" s="1"/>
  <c r="Q130"/>
  <c r="Y130" s="1"/>
  <c r="AL130" s="1"/>
  <c r="M130"/>
  <c r="U130" s="1"/>
  <c r="AH130" s="1"/>
  <c r="CE73" s="1"/>
  <c r="BV130"/>
  <c r="P130"/>
  <c r="W130"/>
  <c r="AJ130" s="1"/>
  <c r="N130"/>
  <c r="V130" s="1"/>
  <c r="AI130" s="1"/>
  <c r="CF73" s="1"/>
  <c r="CD73"/>
  <c r="S131"/>
  <c r="AA131" s="1"/>
  <c r="AN131" s="1"/>
  <c r="CI74" s="1"/>
  <c r="Q131"/>
  <c r="Y131" s="1"/>
  <c r="AL131" s="1"/>
  <c r="M131"/>
  <c r="U131" s="1"/>
  <c r="AH131" s="1"/>
  <c r="CE74" s="1"/>
  <c r="BV131"/>
  <c r="P131"/>
  <c r="W131"/>
  <c r="AJ131" s="1"/>
  <c r="N131"/>
  <c r="V131" s="1"/>
  <c r="AI131" s="1"/>
  <c r="CF74" s="1"/>
  <c r="CD74"/>
  <c r="S132"/>
  <c r="AA132" s="1"/>
  <c r="AN132" s="1"/>
  <c r="Q132"/>
  <c r="Y132" s="1"/>
  <c r="AL132" s="1"/>
  <c r="M132"/>
  <c r="U132" s="1"/>
  <c r="AH132" s="1"/>
  <c r="BV132"/>
  <c r="P132"/>
  <c r="W132"/>
  <c r="AJ132" s="1"/>
  <c r="N132"/>
  <c r="V132" s="1"/>
  <c r="AI132" s="1"/>
  <c r="S133"/>
  <c r="AA133" s="1"/>
  <c r="AN133" s="1"/>
  <c r="Q133"/>
  <c r="Y133" s="1"/>
  <c r="AL133" s="1"/>
  <c r="M133"/>
  <c r="U133" s="1"/>
  <c r="AH133" s="1"/>
  <c r="BV133"/>
  <c r="P133"/>
  <c r="W133"/>
  <c r="AJ133" s="1"/>
  <c r="N133"/>
  <c r="V133" s="1"/>
  <c r="AI133" s="1"/>
  <c r="S134"/>
  <c r="AA134" s="1"/>
  <c r="AN134" s="1"/>
  <c r="Q134"/>
  <c r="Y134" s="1"/>
  <c r="AL134" s="1"/>
  <c r="M134"/>
  <c r="U134" s="1"/>
  <c r="AH134" s="1"/>
  <c r="BV134"/>
  <c r="P134"/>
  <c r="W134"/>
  <c r="AJ134" s="1"/>
  <c r="N134"/>
  <c r="V134" s="1"/>
  <c r="AI134" s="1"/>
  <c r="S135"/>
  <c r="AA135" s="1"/>
  <c r="AN135" s="1"/>
  <c r="Q135"/>
  <c r="Y135" s="1"/>
  <c r="AL135" s="1"/>
  <c r="M135"/>
  <c r="U135" s="1"/>
  <c r="AH135" s="1"/>
  <c r="BV135"/>
  <c r="P135"/>
  <c r="W135"/>
  <c r="AJ135" s="1"/>
  <c r="N135"/>
  <c r="V135" s="1"/>
  <c r="AI135" s="1"/>
  <c r="S136"/>
  <c r="AA136" s="1"/>
  <c r="AN136" s="1"/>
  <c r="Q136"/>
  <c r="Y136" s="1"/>
  <c r="AL136" s="1"/>
  <c r="M136"/>
  <c r="U136" s="1"/>
  <c r="AH136" s="1"/>
  <c r="BV136"/>
  <c r="P136"/>
  <c r="W136"/>
  <c r="AJ136" s="1"/>
  <c r="N136"/>
  <c r="V136" s="1"/>
  <c r="AI136" s="1"/>
  <c r="S137"/>
  <c r="AA137" s="1"/>
  <c r="AN137" s="1"/>
  <c r="Q137"/>
  <c r="Y137" s="1"/>
  <c r="AL137" s="1"/>
  <c r="M137"/>
  <c r="U137" s="1"/>
  <c r="AH137" s="1"/>
  <c r="BV137"/>
  <c r="P137"/>
  <c r="W137"/>
  <c r="AJ137" s="1"/>
  <c r="N137"/>
  <c r="V137" s="1"/>
  <c r="AI137" s="1"/>
  <c r="S138"/>
  <c r="AA138" s="1"/>
  <c r="AN138" s="1"/>
  <c r="Q138"/>
  <c r="Y138" s="1"/>
  <c r="AL138" s="1"/>
  <c r="M138"/>
  <c r="U138" s="1"/>
  <c r="AH138" s="1"/>
  <c r="BV138"/>
  <c r="P138"/>
  <c r="W138"/>
  <c r="AJ138" s="1"/>
  <c r="N138"/>
  <c r="V138" s="1"/>
  <c r="AI138" s="1"/>
  <c r="S139"/>
  <c r="AA139" s="1"/>
  <c r="AN139" s="1"/>
  <c r="Q139"/>
  <c r="Y139" s="1"/>
  <c r="AL139" s="1"/>
  <c r="M139"/>
  <c r="U139" s="1"/>
  <c r="AH139" s="1"/>
  <c r="BV139"/>
  <c r="P139"/>
  <c r="W139"/>
  <c r="AJ139" s="1"/>
  <c r="N139"/>
  <c r="V139" s="1"/>
  <c r="AI139" s="1"/>
  <c r="S140"/>
  <c r="AA140" s="1"/>
  <c r="AN140" s="1"/>
  <c r="Q140"/>
  <c r="Y140" s="1"/>
  <c r="AL140" s="1"/>
  <c r="M140"/>
  <c r="U140" s="1"/>
  <c r="AH140" s="1"/>
  <c r="BV140"/>
  <c r="P140"/>
  <c r="W140"/>
  <c r="AJ140" s="1"/>
  <c r="N140"/>
  <c r="V140" s="1"/>
  <c r="AI140" s="1"/>
  <c r="S141"/>
  <c r="AA141" s="1"/>
  <c r="AN141" s="1"/>
  <c r="Q141"/>
  <c r="Y141" s="1"/>
  <c r="AL141" s="1"/>
  <c r="M141"/>
  <c r="U141" s="1"/>
  <c r="AH141" s="1"/>
  <c r="W141"/>
  <c r="AJ141" s="1"/>
  <c r="N141"/>
  <c r="V141" s="1"/>
  <c r="AI141" s="1"/>
  <c r="BV141"/>
  <c r="P141"/>
  <c r="S142"/>
  <c r="AA142" s="1"/>
  <c r="AN142" s="1"/>
  <c r="Q142"/>
  <c r="Y142" s="1"/>
  <c r="AL142" s="1"/>
  <c r="M142"/>
  <c r="U142" s="1"/>
  <c r="AH142" s="1"/>
  <c r="BV142"/>
  <c r="P142"/>
  <c r="W142"/>
  <c r="AJ142" s="1"/>
  <c r="N142"/>
  <c r="V142" s="1"/>
  <c r="AI142" s="1"/>
  <c r="S143"/>
  <c r="AA143" s="1"/>
  <c r="AN143" s="1"/>
  <c r="CI99" s="1"/>
  <c r="Q143"/>
  <c r="Y143" s="1"/>
  <c r="AL143" s="1"/>
  <c r="M143"/>
  <c r="U143" s="1"/>
  <c r="AH143" s="1"/>
  <c r="CE99" s="1"/>
  <c r="W143"/>
  <c r="AJ143" s="1"/>
  <c r="N143"/>
  <c r="V143" s="1"/>
  <c r="AI143" s="1"/>
  <c r="CF99" s="1"/>
  <c r="CD99"/>
  <c r="BV143"/>
  <c r="P143"/>
  <c r="S144"/>
  <c r="AA144" s="1"/>
  <c r="AN144" s="1"/>
  <c r="CI100" s="1"/>
  <c r="Q144"/>
  <c r="Y144" s="1"/>
  <c r="AL144" s="1"/>
  <c r="M144"/>
  <c r="U144" s="1"/>
  <c r="AH144" s="1"/>
  <c r="CE100" s="1"/>
  <c r="W144"/>
  <c r="AJ144" s="1"/>
  <c r="N144"/>
  <c r="V144" s="1"/>
  <c r="AI144" s="1"/>
  <c r="CF100" s="1"/>
  <c r="CD100"/>
  <c r="BV144"/>
  <c r="P144"/>
  <c r="BV145"/>
  <c r="W145"/>
  <c r="AJ145" s="1"/>
  <c r="P145"/>
  <c r="N145"/>
  <c r="V145" s="1"/>
  <c r="AI145" s="1"/>
  <c r="CF101" s="1"/>
  <c r="S145"/>
  <c r="AA145" s="1"/>
  <c r="AN145" s="1"/>
  <c r="CI101" s="1"/>
  <c r="Q145"/>
  <c r="Y145" s="1"/>
  <c r="AL145" s="1"/>
  <c r="M145"/>
  <c r="U145" s="1"/>
  <c r="AH145" s="1"/>
  <c r="CE101" s="1"/>
  <c r="CD101"/>
  <c r="BV146"/>
  <c r="W146"/>
  <c r="AJ146" s="1"/>
  <c r="P146"/>
  <c r="N146"/>
  <c r="V146" s="1"/>
  <c r="AI146" s="1"/>
  <c r="CF102" s="1"/>
  <c r="S146"/>
  <c r="AA146" s="1"/>
  <c r="AN146" s="1"/>
  <c r="CI102" s="1"/>
  <c r="Q146"/>
  <c r="Y146" s="1"/>
  <c r="AL146" s="1"/>
  <c r="M146"/>
  <c r="U146" s="1"/>
  <c r="AH146" s="1"/>
  <c r="CE102" s="1"/>
  <c r="CD102"/>
  <c r="BV147"/>
  <c r="W147"/>
  <c r="AJ147" s="1"/>
  <c r="P147"/>
  <c r="N147"/>
  <c r="V147" s="1"/>
  <c r="AI147" s="1"/>
  <c r="CF103" s="1"/>
  <c r="S147"/>
  <c r="AA147" s="1"/>
  <c r="AN147" s="1"/>
  <c r="CI103" s="1"/>
  <c r="Q147"/>
  <c r="Y147" s="1"/>
  <c r="AL147" s="1"/>
  <c r="M147"/>
  <c r="U147" s="1"/>
  <c r="AH147" s="1"/>
  <c r="CE103" s="1"/>
  <c r="CD103"/>
  <c r="BV148"/>
  <c r="W148"/>
  <c r="AJ148" s="1"/>
  <c r="P148"/>
  <c r="N148"/>
  <c r="V148" s="1"/>
  <c r="AI148" s="1"/>
  <c r="CF143" s="1"/>
  <c r="S148"/>
  <c r="AA148" s="1"/>
  <c r="AN148" s="1"/>
  <c r="CI143" s="1"/>
  <c r="Q148"/>
  <c r="Y148" s="1"/>
  <c r="AL148" s="1"/>
  <c r="M148"/>
  <c r="U148" s="1"/>
  <c r="AH148" s="1"/>
  <c r="CE143" s="1"/>
  <c r="CD143"/>
  <c r="BV149"/>
  <c r="W149"/>
  <c r="AJ149" s="1"/>
  <c r="P149"/>
  <c r="N149"/>
  <c r="V149" s="1"/>
  <c r="AI149" s="1"/>
  <c r="S149"/>
  <c r="AA149" s="1"/>
  <c r="AN149" s="1"/>
  <c r="Q149"/>
  <c r="Y149" s="1"/>
  <c r="AL149" s="1"/>
  <c r="M149"/>
  <c r="U149" s="1"/>
  <c r="AH149" s="1"/>
  <c r="BV150"/>
  <c r="W150"/>
  <c r="AJ150" s="1"/>
  <c r="P150"/>
  <c r="N150"/>
  <c r="V150" s="1"/>
  <c r="AI150" s="1"/>
  <c r="CF75" s="1"/>
  <c r="S150"/>
  <c r="AA150" s="1"/>
  <c r="AN150" s="1"/>
  <c r="CI75" s="1"/>
  <c r="Q150"/>
  <c r="Y150" s="1"/>
  <c r="AL150" s="1"/>
  <c r="M150"/>
  <c r="U150" s="1"/>
  <c r="AH150" s="1"/>
  <c r="CE75" s="1"/>
  <c r="CD75"/>
  <c r="BV151"/>
  <c r="W151"/>
  <c r="AJ151" s="1"/>
  <c r="P151"/>
  <c r="N151"/>
  <c r="V151" s="1"/>
  <c r="AI151" s="1"/>
  <c r="CF76" s="1"/>
  <c r="S151"/>
  <c r="AA151" s="1"/>
  <c r="AN151" s="1"/>
  <c r="CI76" s="1"/>
  <c r="Q151"/>
  <c r="Y151" s="1"/>
  <c r="AL151" s="1"/>
  <c r="M151"/>
  <c r="U151" s="1"/>
  <c r="AH151" s="1"/>
  <c r="CE76" s="1"/>
  <c r="CD76"/>
  <c r="BV152"/>
  <c r="W152"/>
  <c r="AJ152" s="1"/>
  <c r="P152"/>
  <c r="N152"/>
  <c r="V152" s="1"/>
  <c r="AI152" s="1"/>
  <c r="CF77" s="1"/>
  <c r="S152"/>
  <c r="AA152" s="1"/>
  <c r="AN152" s="1"/>
  <c r="CI77" s="1"/>
  <c r="Q152"/>
  <c r="Y152" s="1"/>
  <c r="AL152" s="1"/>
  <c r="M152"/>
  <c r="U152" s="1"/>
  <c r="AH152" s="1"/>
  <c r="CE77" s="1"/>
  <c r="CD77"/>
  <c r="BV153"/>
  <c r="W153"/>
  <c r="AJ153" s="1"/>
  <c r="P153"/>
  <c r="N153"/>
  <c r="V153" s="1"/>
  <c r="AI153" s="1"/>
  <c r="CF78" s="1"/>
  <c r="S153"/>
  <c r="AA153" s="1"/>
  <c r="AN153" s="1"/>
  <c r="CI78" s="1"/>
  <c r="Q153"/>
  <c r="Y153" s="1"/>
  <c r="AL153" s="1"/>
  <c r="M153"/>
  <c r="U153" s="1"/>
  <c r="AH153" s="1"/>
  <c r="CE78" s="1"/>
  <c r="CD78"/>
  <c r="BV154"/>
  <c r="W154"/>
  <c r="AJ154" s="1"/>
  <c r="P154"/>
  <c r="N154"/>
  <c r="V154" s="1"/>
  <c r="AI154" s="1"/>
  <c r="CF79" s="1"/>
  <c r="S154"/>
  <c r="AA154" s="1"/>
  <c r="AN154" s="1"/>
  <c r="CI79" s="1"/>
  <c r="Q154"/>
  <c r="Y154" s="1"/>
  <c r="AL154" s="1"/>
  <c r="M154"/>
  <c r="U154" s="1"/>
  <c r="AH154" s="1"/>
  <c r="CE79" s="1"/>
  <c r="CD79"/>
  <c r="BV155"/>
  <c r="W155"/>
  <c r="AJ155" s="1"/>
  <c r="P155"/>
  <c r="N155"/>
  <c r="V155" s="1"/>
  <c r="AI155" s="1"/>
  <c r="CF129" s="1"/>
  <c r="S155"/>
  <c r="AA155" s="1"/>
  <c r="AN155" s="1"/>
  <c r="CI129" s="1"/>
  <c r="Q155"/>
  <c r="Y155" s="1"/>
  <c r="AL155" s="1"/>
  <c r="M155"/>
  <c r="U155" s="1"/>
  <c r="AH155" s="1"/>
  <c r="CE129" s="1"/>
  <c r="CD129"/>
  <c r="BV156"/>
  <c r="W156"/>
  <c r="AJ156" s="1"/>
  <c r="P156"/>
  <c r="N156"/>
  <c r="V156" s="1"/>
  <c r="AI156" s="1"/>
  <c r="S156"/>
  <c r="AA156" s="1"/>
  <c r="AN156" s="1"/>
  <c r="Q156"/>
  <c r="Y156" s="1"/>
  <c r="AL156" s="1"/>
  <c r="M156"/>
  <c r="U156" s="1"/>
  <c r="AH156" s="1"/>
  <c r="BV157"/>
  <c r="W157"/>
  <c r="AJ157" s="1"/>
  <c r="P157"/>
  <c r="N157"/>
  <c r="V157" s="1"/>
  <c r="AI157" s="1"/>
  <c r="S157"/>
  <c r="AA157" s="1"/>
  <c r="AN157" s="1"/>
  <c r="Q157"/>
  <c r="Y157" s="1"/>
  <c r="AL157" s="1"/>
  <c r="M157"/>
  <c r="U157" s="1"/>
  <c r="AH157" s="1"/>
  <c r="BV158"/>
  <c r="W158"/>
  <c r="AJ158" s="1"/>
  <c r="P158"/>
  <c r="N158"/>
  <c r="V158" s="1"/>
  <c r="AI158" s="1"/>
  <c r="S158"/>
  <c r="AA158" s="1"/>
  <c r="AN158" s="1"/>
  <c r="Q158"/>
  <c r="Y158" s="1"/>
  <c r="AL158" s="1"/>
  <c r="M158"/>
  <c r="U158" s="1"/>
  <c r="AH158" s="1"/>
  <c r="BV159"/>
  <c r="W159"/>
  <c r="AJ159" s="1"/>
  <c r="P159"/>
  <c r="N159"/>
  <c r="V159" s="1"/>
  <c r="AI159" s="1"/>
  <c r="S159"/>
  <c r="AA159" s="1"/>
  <c r="AN159" s="1"/>
  <c r="Q159"/>
  <c r="Y159" s="1"/>
  <c r="AL159" s="1"/>
  <c r="M159"/>
  <c r="U159" s="1"/>
  <c r="AH159" s="1"/>
  <c r="BV160"/>
  <c r="W160"/>
  <c r="AJ160" s="1"/>
  <c r="P160"/>
  <c r="N160"/>
  <c r="V160" s="1"/>
  <c r="AI160" s="1"/>
  <c r="S160"/>
  <c r="AA160" s="1"/>
  <c r="AN160" s="1"/>
  <c r="Q160"/>
  <c r="Y160" s="1"/>
  <c r="AL160" s="1"/>
  <c r="M160"/>
  <c r="U160" s="1"/>
  <c r="AH160" s="1"/>
  <c r="BV161"/>
  <c r="W161"/>
  <c r="AJ161" s="1"/>
  <c r="P161"/>
  <c r="N161"/>
  <c r="V161" s="1"/>
  <c r="AI161" s="1"/>
  <c r="S161"/>
  <c r="AA161" s="1"/>
  <c r="AN161" s="1"/>
  <c r="Q161"/>
  <c r="Y161" s="1"/>
  <c r="AL161" s="1"/>
  <c r="M161"/>
  <c r="U161" s="1"/>
  <c r="AH161" s="1"/>
  <c r="BV162"/>
  <c r="W162"/>
  <c r="AJ162" s="1"/>
  <c r="P162"/>
  <c r="N162"/>
  <c r="V162" s="1"/>
  <c r="AI162" s="1"/>
  <c r="S162"/>
  <c r="AA162" s="1"/>
  <c r="AN162" s="1"/>
  <c r="Q162"/>
  <c r="Y162" s="1"/>
  <c r="AL162" s="1"/>
  <c r="M162"/>
  <c r="U162" s="1"/>
  <c r="AH162" s="1"/>
  <c r="BV163"/>
  <c r="W163"/>
  <c r="AJ163" s="1"/>
  <c r="P163"/>
  <c r="N163"/>
  <c r="V163" s="1"/>
  <c r="AI163" s="1"/>
  <c r="S163"/>
  <c r="AA163" s="1"/>
  <c r="AN163" s="1"/>
  <c r="Q163"/>
  <c r="Y163" s="1"/>
  <c r="AL163" s="1"/>
  <c r="M163"/>
  <c r="U163" s="1"/>
  <c r="AH163" s="1"/>
  <c r="BV164"/>
  <c r="W164"/>
  <c r="AJ164" s="1"/>
  <c r="P164"/>
  <c r="N164"/>
  <c r="V164" s="1"/>
  <c r="AI164" s="1"/>
  <c r="CF80" s="1"/>
  <c r="S164"/>
  <c r="AA164" s="1"/>
  <c r="AN164" s="1"/>
  <c r="CI80" s="1"/>
  <c r="Q164"/>
  <c r="Y164" s="1"/>
  <c r="AL164" s="1"/>
  <c r="M164"/>
  <c r="U164" s="1"/>
  <c r="AH164" s="1"/>
  <c r="CE80" s="1"/>
  <c r="CD80"/>
  <c r="BV165"/>
  <c r="W165"/>
  <c r="AJ165" s="1"/>
  <c r="P165"/>
  <c r="N165"/>
  <c r="V165" s="1"/>
  <c r="AI165" s="1"/>
  <c r="CF81" s="1"/>
  <c r="S165"/>
  <c r="AA165" s="1"/>
  <c r="AN165" s="1"/>
  <c r="CI81" s="1"/>
  <c r="Q165"/>
  <c r="Y165" s="1"/>
  <c r="AL165" s="1"/>
  <c r="M165"/>
  <c r="U165" s="1"/>
  <c r="AH165" s="1"/>
  <c r="CE81" s="1"/>
  <c r="CD81"/>
  <c r="BV166"/>
  <c r="W166"/>
  <c r="AJ166" s="1"/>
  <c r="P166"/>
  <c r="N166"/>
  <c r="V166" s="1"/>
  <c r="AI166" s="1"/>
  <c r="CF82" s="1"/>
  <c r="S166"/>
  <c r="AA166" s="1"/>
  <c r="AN166" s="1"/>
  <c r="CI82" s="1"/>
  <c r="Q166"/>
  <c r="Y166" s="1"/>
  <c r="AL166" s="1"/>
  <c r="M166"/>
  <c r="U166" s="1"/>
  <c r="AH166" s="1"/>
  <c r="CE82" s="1"/>
  <c r="CD82"/>
  <c r="BV167"/>
  <c r="W167"/>
  <c r="AJ167" s="1"/>
  <c r="P167"/>
  <c r="N167"/>
  <c r="V167" s="1"/>
  <c r="AI167" s="1"/>
  <c r="CF83" s="1"/>
  <c r="S167"/>
  <c r="AA167" s="1"/>
  <c r="AN167" s="1"/>
  <c r="CI83" s="1"/>
  <c r="Q167"/>
  <c r="Y167" s="1"/>
  <c r="AL167" s="1"/>
  <c r="M167"/>
  <c r="U167" s="1"/>
  <c r="AH167" s="1"/>
  <c r="CE83" s="1"/>
  <c r="CD83"/>
  <c r="BV168"/>
  <c r="W168"/>
  <c r="AJ168" s="1"/>
  <c r="P168"/>
  <c r="N168"/>
  <c r="V168" s="1"/>
  <c r="AI168" s="1"/>
  <c r="CF84" s="1"/>
  <c r="S168"/>
  <c r="AA168" s="1"/>
  <c r="AN168" s="1"/>
  <c r="CI84" s="1"/>
  <c r="Q168"/>
  <c r="Y168" s="1"/>
  <c r="AL168" s="1"/>
  <c r="M168"/>
  <c r="U168" s="1"/>
  <c r="AH168" s="1"/>
  <c r="CE84" s="1"/>
  <c r="CD84"/>
  <c r="BV169"/>
  <c r="W169"/>
  <c r="AJ169" s="1"/>
  <c r="P169"/>
  <c r="N169"/>
  <c r="V169" s="1"/>
  <c r="AI169" s="1"/>
  <c r="CF85" s="1"/>
  <c r="S169"/>
  <c r="AA169" s="1"/>
  <c r="AN169" s="1"/>
  <c r="CI85" s="1"/>
  <c r="Q169"/>
  <c r="Y169" s="1"/>
  <c r="AL169" s="1"/>
  <c r="M169"/>
  <c r="U169" s="1"/>
  <c r="AH169" s="1"/>
  <c r="CE85" s="1"/>
  <c r="CD85"/>
  <c r="BV170"/>
  <c r="W170"/>
  <c r="AJ170" s="1"/>
  <c r="P170"/>
  <c r="N170"/>
  <c r="V170" s="1"/>
  <c r="AI170" s="1"/>
  <c r="CF144" s="1"/>
  <c r="S170"/>
  <c r="AA170" s="1"/>
  <c r="AN170" s="1"/>
  <c r="CI144" s="1"/>
  <c r="Q170"/>
  <c r="Y170" s="1"/>
  <c r="AL170" s="1"/>
  <c r="M170"/>
  <c r="U170" s="1"/>
  <c r="AH170" s="1"/>
  <c r="CE144" s="1"/>
  <c r="CD144"/>
  <c r="BV171"/>
  <c r="W171"/>
  <c r="AJ171" s="1"/>
  <c r="P171"/>
  <c r="N171"/>
  <c r="V171" s="1"/>
  <c r="AI171" s="1"/>
  <c r="CF145" s="1"/>
  <c r="S171"/>
  <c r="AA171" s="1"/>
  <c r="AN171" s="1"/>
  <c r="CI145" s="1"/>
  <c r="Q171"/>
  <c r="Y171" s="1"/>
  <c r="AL171" s="1"/>
  <c r="M171"/>
  <c r="U171" s="1"/>
  <c r="AH171" s="1"/>
  <c r="CE145" s="1"/>
  <c r="CD145"/>
  <c r="BW52"/>
  <c r="BV172"/>
  <c r="W172"/>
  <c r="AJ172" s="1"/>
  <c r="P172"/>
  <c r="N172"/>
  <c r="V172" s="1"/>
  <c r="AI172" s="1"/>
  <c r="S172"/>
  <c r="AA172" s="1"/>
  <c r="AN172" s="1"/>
  <c r="Q172"/>
  <c r="Y172" s="1"/>
  <c r="AL172" s="1"/>
  <c r="M172"/>
  <c r="U172" s="1"/>
  <c r="AH172" s="1"/>
  <c r="BV174"/>
  <c r="W174"/>
  <c r="AJ174" s="1"/>
  <c r="P174"/>
  <c r="N174"/>
  <c r="V174" s="1"/>
  <c r="AI174" s="1"/>
  <c r="CF105" s="1"/>
  <c r="S174"/>
  <c r="AA174" s="1"/>
  <c r="AN174" s="1"/>
  <c r="CI105" s="1"/>
  <c r="Q174"/>
  <c r="Y174" s="1"/>
  <c r="AL174" s="1"/>
  <c r="M174"/>
  <c r="U174" s="1"/>
  <c r="AH174" s="1"/>
  <c r="CE105" s="1"/>
  <c r="CD105"/>
  <c r="BV176"/>
  <c r="W176"/>
  <c r="AJ176" s="1"/>
  <c r="P176"/>
  <c r="N176"/>
  <c r="V176" s="1"/>
  <c r="AI176" s="1"/>
  <c r="CF107" s="1"/>
  <c r="S176"/>
  <c r="AA176" s="1"/>
  <c r="AN176" s="1"/>
  <c r="CI107" s="1"/>
  <c r="Q176"/>
  <c r="Y176" s="1"/>
  <c r="AL176" s="1"/>
  <c r="M176"/>
  <c r="U176" s="1"/>
  <c r="AH176" s="1"/>
  <c r="CE107" s="1"/>
  <c r="CD107"/>
  <c r="BV178"/>
  <c r="W178"/>
  <c r="AJ178" s="1"/>
  <c r="P178"/>
  <c r="N178"/>
  <c r="V178" s="1"/>
  <c r="AI178" s="1"/>
  <c r="CF109" s="1"/>
  <c r="S178"/>
  <c r="AA178" s="1"/>
  <c r="AN178" s="1"/>
  <c r="CI109" s="1"/>
  <c r="Q178"/>
  <c r="Y178" s="1"/>
  <c r="AL178" s="1"/>
  <c r="M178"/>
  <c r="U178" s="1"/>
  <c r="AH178" s="1"/>
  <c r="CE109" s="1"/>
  <c r="CD109"/>
  <c r="BV180"/>
  <c r="W180"/>
  <c r="AJ180" s="1"/>
  <c r="P180"/>
  <c r="N180"/>
  <c r="V180" s="1"/>
  <c r="AI180" s="1"/>
  <c r="CF150" s="1"/>
  <c r="S180"/>
  <c r="AA180" s="1"/>
  <c r="AN180" s="1"/>
  <c r="CI150" s="1"/>
  <c r="Q180"/>
  <c r="Y180" s="1"/>
  <c r="AL180" s="1"/>
  <c r="M180"/>
  <c r="U180" s="1"/>
  <c r="AH180" s="1"/>
  <c r="CE150" s="1"/>
  <c r="CD150"/>
  <c r="BW54"/>
  <c r="S181"/>
  <c r="AA181" s="1"/>
  <c r="AN181" s="1"/>
  <c r="CI147" s="1"/>
  <c r="Q181"/>
  <c r="Y181" s="1"/>
  <c r="AL181" s="1"/>
  <c r="M181"/>
  <c r="U181" s="1"/>
  <c r="AH181" s="1"/>
  <c r="CE147" s="1"/>
  <c r="BV181"/>
  <c r="P181"/>
  <c r="W181"/>
  <c r="AJ181" s="1"/>
  <c r="N181"/>
  <c r="V181" s="1"/>
  <c r="AI181" s="1"/>
  <c r="CF147" s="1"/>
  <c r="CD147"/>
  <c r="S182"/>
  <c r="AA182" s="1"/>
  <c r="AN182" s="1"/>
  <c r="CI130" s="1"/>
  <c r="Q182"/>
  <c r="Y182" s="1"/>
  <c r="AL182" s="1"/>
  <c r="M182"/>
  <c r="U182" s="1"/>
  <c r="AH182" s="1"/>
  <c r="CE130" s="1"/>
  <c r="W182"/>
  <c r="AJ182" s="1"/>
  <c r="N182"/>
  <c r="V182" s="1"/>
  <c r="AI182" s="1"/>
  <c r="CF130" s="1"/>
  <c r="BV182"/>
  <c r="P182"/>
  <c r="CD130"/>
  <c r="S183"/>
  <c r="AA183" s="1"/>
  <c r="AN183" s="1"/>
  <c r="CI131" s="1"/>
  <c r="Q183"/>
  <c r="Y183" s="1"/>
  <c r="AL183" s="1"/>
  <c r="M183"/>
  <c r="U183" s="1"/>
  <c r="AH183" s="1"/>
  <c r="CE131" s="1"/>
  <c r="BV183"/>
  <c r="P183"/>
  <c r="W183"/>
  <c r="AJ183" s="1"/>
  <c r="N183"/>
  <c r="V183" s="1"/>
  <c r="AI183" s="1"/>
  <c r="CF131" s="1"/>
  <c r="CD131"/>
  <c r="S184"/>
  <c r="AA184" s="1"/>
  <c r="AN184" s="1"/>
  <c r="CI132" s="1"/>
  <c r="Q184"/>
  <c r="Y184" s="1"/>
  <c r="AL184" s="1"/>
  <c r="M184"/>
  <c r="U184" s="1"/>
  <c r="AH184" s="1"/>
  <c r="CE132" s="1"/>
  <c r="W184"/>
  <c r="AJ184" s="1"/>
  <c r="N184"/>
  <c r="V184" s="1"/>
  <c r="AI184" s="1"/>
  <c r="CF132" s="1"/>
  <c r="BV184"/>
  <c r="P184"/>
  <c r="CD132"/>
  <c r="S185"/>
  <c r="AA185" s="1"/>
  <c r="AN185" s="1"/>
  <c r="CI133" s="1"/>
  <c r="Q185"/>
  <c r="Y185" s="1"/>
  <c r="AL185" s="1"/>
  <c r="M185"/>
  <c r="U185" s="1"/>
  <c r="AH185" s="1"/>
  <c r="CE133" s="1"/>
  <c r="BV185"/>
  <c r="P185"/>
  <c r="W185"/>
  <c r="AJ185" s="1"/>
  <c r="N185"/>
  <c r="V185" s="1"/>
  <c r="AI185" s="1"/>
  <c r="CF133" s="1"/>
  <c r="CD133"/>
  <c r="S186"/>
  <c r="AA186" s="1"/>
  <c r="AN186" s="1"/>
  <c r="CI134" s="1"/>
  <c r="Q186"/>
  <c r="Y186" s="1"/>
  <c r="AL186" s="1"/>
  <c r="M186"/>
  <c r="U186" s="1"/>
  <c r="AH186" s="1"/>
  <c r="CE134" s="1"/>
  <c r="W186"/>
  <c r="AJ186" s="1"/>
  <c r="N186"/>
  <c r="V186" s="1"/>
  <c r="AI186" s="1"/>
  <c r="CF134" s="1"/>
  <c r="BV186"/>
  <c r="P186"/>
  <c r="CD134"/>
  <c r="S187"/>
  <c r="AA187" s="1"/>
  <c r="AN187" s="1"/>
  <c r="CI135" s="1"/>
  <c r="Q187"/>
  <c r="Y187" s="1"/>
  <c r="AL187" s="1"/>
  <c r="M187"/>
  <c r="U187" s="1"/>
  <c r="AH187" s="1"/>
  <c r="CE135" s="1"/>
  <c r="BV187"/>
  <c r="P187"/>
  <c r="W187"/>
  <c r="AJ187" s="1"/>
  <c r="N187"/>
  <c r="V187" s="1"/>
  <c r="AI187" s="1"/>
  <c r="CF135" s="1"/>
  <c r="CD135"/>
  <c r="S188"/>
  <c r="AA188" s="1"/>
  <c r="AN188" s="1"/>
  <c r="CI151" s="1"/>
  <c r="Q188"/>
  <c r="Y188" s="1"/>
  <c r="AL188" s="1"/>
  <c r="M188"/>
  <c r="U188" s="1"/>
  <c r="AH188" s="1"/>
  <c r="CE151" s="1"/>
  <c r="W188"/>
  <c r="AJ188" s="1"/>
  <c r="N188"/>
  <c r="V188" s="1"/>
  <c r="AI188" s="1"/>
  <c r="CF151" s="1"/>
  <c r="BV188"/>
  <c r="P188"/>
  <c r="CD151"/>
  <c r="BW55"/>
  <c r="S189"/>
  <c r="AA189" s="1"/>
  <c r="AN189" s="1"/>
  <c r="CI152" s="1"/>
  <c r="Q189"/>
  <c r="Y189" s="1"/>
  <c r="AL189" s="1"/>
  <c r="M189"/>
  <c r="U189" s="1"/>
  <c r="AH189" s="1"/>
  <c r="CE152" s="1"/>
  <c r="BV189"/>
  <c r="P189"/>
  <c r="W189"/>
  <c r="AJ189" s="1"/>
  <c r="N189"/>
  <c r="V189" s="1"/>
  <c r="AI189" s="1"/>
  <c r="CF152" s="1"/>
  <c r="CD152"/>
  <c r="BW56"/>
  <c r="S190"/>
  <c r="AA190" s="1"/>
  <c r="AN190" s="1"/>
  <c r="CI110" s="1"/>
  <c r="Q190"/>
  <c r="Y190" s="1"/>
  <c r="AL190" s="1"/>
  <c r="M190"/>
  <c r="U190" s="1"/>
  <c r="AH190" s="1"/>
  <c r="CE110" s="1"/>
  <c r="W190"/>
  <c r="AJ190" s="1"/>
  <c r="N190"/>
  <c r="V190" s="1"/>
  <c r="AI190" s="1"/>
  <c r="CF110" s="1"/>
  <c r="BV190"/>
  <c r="P190"/>
  <c r="CD110"/>
  <c r="S191"/>
  <c r="AA191" s="1"/>
  <c r="AN191" s="1"/>
  <c r="CI111" s="1"/>
  <c r="Q191"/>
  <c r="Y191" s="1"/>
  <c r="AL191" s="1"/>
  <c r="M191"/>
  <c r="U191" s="1"/>
  <c r="AH191" s="1"/>
  <c r="CE111" s="1"/>
  <c r="BV191"/>
  <c r="P191"/>
  <c r="W191"/>
  <c r="AJ191" s="1"/>
  <c r="N191"/>
  <c r="V191" s="1"/>
  <c r="AI191" s="1"/>
  <c r="CF111" s="1"/>
  <c r="CD111"/>
  <c r="S192"/>
  <c r="AA192" s="1"/>
  <c r="AN192" s="1"/>
  <c r="CI112" s="1"/>
  <c r="Q192"/>
  <c r="Y192" s="1"/>
  <c r="AL192" s="1"/>
  <c r="M192"/>
  <c r="U192" s="1"/>
  <c r="AH192" s="1"/>
  <c r="CE112" s="1"/>
  <c r="W192"/>
  <c r="AJ192" s="1"/>
  <c r="N192"/>
  <c r="V192" s="1"/>
  <c r="AI192" s="1"/>
  <c r="CF112" s="1"/>
  <c r="BV192"/>
  <c r="P192"/>
  <c r="CD112"/>
  <c r="S193"/>
  <c r="AA193" s="1"/>
  <c r="AN193" s="1"/>
  <c r="CI113" s="1"/>
  <c r="Q193"/>
  <c r="Y193" s="1"/>
  <c r="AL193" s="1"/>
  <c r="M193"/>
  <c r="U193" s="1"/>
  <c r="AH193" s="1"/>
  <c r="CE113" s="1"/>
  <c r="BV193"/>
  <c r="P193"/>
  <c r="W193"/>
  <c r="AJ193" s="1"/>
  <c r="N193"/>
  <c r="V193" s="1"/>
  <c r="AI193" s="1"/>
  <c r="CF113" s="1"/>
  <c r="CD113"/>
  <c r="S194"/>
  <c r="AA194" s="1"/>
  <c r="AN194" s="1"/>
  <c r="CI114" s="1"/>
  <c r="Q194"/>
  <c r="Y194" s="1"/>
  <c r="AL194" s="1"/>
  <c r="M194"/>
  <c r="U194" s="1"/>
  <c r="AH194" s="1"/>
  <c r="CE114" s="1"/>
  <c r="W194"/>
  <c r="AJ194" s="1"/>
  <c r="N194"/>
  <c r="V194" s="1"/>
  <c r="AI194" s="1"/>
  <c r="CF114" s="1"/>
  <c r="BV194"/>
  <c r="P194"/>
  <c r="CD114"/>
  <c r="S195"/>
  <c r="AA195" s="1"/>
  <c r="AN195" s="1"/>
  <c r="CI115" s="1"/>
  <c r="Q195"/>
  <c r="Y195" s="1"/>
  <c r="AL195" s="1"/>
  <c r="M195"/>
  <c r="U195" s="1"/>
  <c r="AH195" s="1"/>
  <c r="CE115" s="1"/>
  <c r="BV195"/>
  <c r="P195"/>
  <c r="W195"/>
  <c r="AJ195" s="1"/>
  <c r="N195"/>
  <c r="V195" s="1"/>
  <c r="AI195" s="1"/>
  <c r="CF115" s="1"/>
  <c r="CD115"/>
  <c r="S196"/>
  <c r="AA196" s="1"/>
  <c r="AN196" s="1"/>
  <c r="Q196"/>
  <c r="Y196" s="1"/>
  <c r="AL196" s="1"/>
  <c r="M196"/>
  <c r="U196" s="1"/>
  <c r="AH196" s="1"/>
  <c r="W196"/>
  <c r="AJ196" s="1"/>
  <c r="N196"/>
  <c r="V196" s="1"/>
  <c r="AI196" s="1"/>
  <c r="BV196"/>
  <c r="P196"/>
  <c r="S197"/>
  <c r="AA197" s="1"/>
  <c r="AN197" s="1"/>
  <c r="Q197"/>
  <c r="Y197" s="1"/>
  <c r="AL197" s="1"/>
  <c r="M197"/>
  <c r="U197" s="1"/>
  <c r="AH197" s="1"/>
  <c r="BV197"/>
  <c r="P197"/>
  <c r="W197"/>
  <c r="AJ197" s="1"/>
  <c r="N197"/>
  <c r="V197" s="1"/>
  <c r="AI197" s="1"/>
  <c r="S198"/>
  <c r="AA198" s="1"/>
  <c r="AN198" s="1"/>
  <c r="Q198"/>
  <c r="Y198" s="1"/>
  <c r="AL198" s="1"/>
  <c r="M198"/>
  <c r="U198" s="1"/>
  <c r="AH198" s="1"/>
  <c r="W198"/>
  <c r="AJ198" s="1"/>
  <c r="N198"/>
  <c r="V198" s="1"/>
  <c r="AI198" s="1"/>
  <c r="BV198"/>
  <c r="P198"/>
  <c r="S199"/>
  <c r="AA199" s="1"/>
  <c r="AN199" s="1"/>
  <c r="Q199"/>
  <c r="Y199" s="1"/>
  <c r="AL199" s="1"/>
  <c r="M199"/>
  <c r="U199" s="1"/>
  <c r="AH199" s="1"/>
  <c r="BV199"/>
  <c r="P199"/>
  <c r="W199"/>
  <c r="AJ199" s="1"/>
  <c r="N199"/>
  <c r="V199" s="1"/>
  <c r="AI199" s="1"/>
  <c r="S200"/>
  <c r="AA200" s="1"/>
  <c r="AN200" s="1"/>
  <c r="Q200"/>
  <c r="Y200" s="1"/>
  <c r="AL200" s="1"/>
  <c r="M200"/>
  <c r="U200" s="1"/>
  <c r="AH200" s="1"/>
  <c r="W200"/>
  <c r="AJ200" s="1"/>
  <c r="N200"/>
  <c r="V200" s="1"/>
  <c r="AI200" s="1"/>
  <c r="BV200"/>
  <c r="P200"/>
  <c r="S201"/>
  <c r="AA201" s="1"/>
  <c r="AN201" s="1"/>
  <c r="Q201"/>
  <c r="Y201" s="1"/>
  <c r="AL201" s="1"/>
  <c r="M201"/>
  <c r="U201" s="1"/>
  <c r="AH201" s="1"/>
  <c r="BV201"/>
  <c r="P201"/>
  <c r="W201"/>
  <c r="AJ201" s="1"/>
  <c r="N201"/>
  <c r="V201" s="1"/>
  <c r="AI201" s="1"/>
  <c r="BV202"/>
  <c r="S202"/>
  <c r="AA202" s="1"/>
  <c r="AN202" s="1"/>
  <c r="Q202"/>
  <c r="Y202" s="1"/>
  <c r="AL202" s="1"/>
  <c r="M202"/>
  <c r="U202" s="1"/>
  <c r="AH202" s="1"/>
  <c r="W202"/>
  <c r="AJ202" s="1"/>
  <c r="N202"/>
  <c r="V202" s="1"/>
  <c r="AI202" s="1"/>
  <c r="P202"/>
  <c r="BV203"/>
  <c r="W203"/>
  <c r="AJ203" s="1"/>
  <c r="P203"/>
  <c r="N203"/>
  <c r="V203" s="1"/>
  <c r="AI203" s="1"/>
  <c r="S203"/>
  <c r="AA203" s="1"/>
  <c r="AN203" s="1"/>
  <c r="Q203"/>
  <c r="Y203" s="1"/>
  <c r="AL203" s="1"/>
  <c r="M203"/>
  <c r="U203" s="1"/>
  <c r="AH203" s="1"/>
  <c r="BV204"/>
  <c r="W204"/>
  <c r="AJ204" s="1"/>
  <c r="P204"/>
  <c r="N204"/>
  <c r="V204" s="1"/>
  <c r="AI204" s="1"/>
  <c r="S204"/>
  <c r="AA204" s="1"/>
  <c r="AN204" s="1"/>
  <c r="Q204"/>
  <c r="Y204" s="1"/>
  <c r="AL204" s="1"/>
  <c r="M204"/>
  <c r="U204" s="1"/>
  <c r="AH204" s="1"/>
  <c r="BV205"/>
  <c r="W205"/>
  <c r="AJ205" s="1"/>
  <c r="P205"/>
  <c r="N205"/>
  <c r="V205" s="1"/>
  <c r="AI205" s="1"/>
  <c r="CF155" s="1"/>
  <c r="S205"/>
  <c r="AA205" s="1"/>
  <c r="AN205" s="1"/>
  <c r="CI155" s="1"/>
  <c r="Q205"/>
  <c r="Y205" s="1"/>
  <c r="AL205" s="1"/>
  <c r="M205"/>
  <c r="U205" s="1"/>
  <c r="AH205" s="1"/>
  <c r="CE155" s="1"/>
  <c r="CD155"/>
  <c r="BW57"/>
  <c r="BV206"/>
  <c r="W206"/>
  <c r="AJ206" s="1"/>
  <c r="P206"/>
  <c r="N206"/>
  <c r="V206" s="1"/>
  <c r="AI206" s="1"/>
  <c r="CF116" s="1"/>
  <c r="S206"/>
  <c r="AA206" s="1"/>
  <c r="AN206" s="1"/>
  <c r="CI116" s="1"/>
  <c r="Q206"/>
  <c r="Y206" s="1"/>
  <c r="AL206" s="1"/>
  <c r="M206"/>
  <c r="U206" s="1"/>
  <c r="AH206" s="1"/>
  <c r="CE116" s="1"/>
  <c r="CD116"/>
  <c r="BV207"/>
  <c r="W207"/>
  <c r="AJ207" s="1"/>
  <c r="P207"/>
  <c r="N207"/>
  <c r="V207" s="1"/>
  <c r="AI207" s="1"/>
  <c r="CF117" s="1"/>
  <c r="S207"/>
  <c r="AA207" s="1"/>
  <c r="AN207" s="1"/>
  <c r="CI117" s="1"/>
  <c r="Q207"/>
  <c r="Y207" s="1"/>
  <c r="AL207" s="1"/>
  <c r="M207"/>
  <c r="U207" s="1"/>
  <c r="AH207" s="1"/>
  <c r="CE117" s="1"/>
  <c r="CD117"/>
  <c r="BV208"/>
  <c r="W208"/>
  <c r="AJ208" s="1"/>
  <c r="P208"/>
  <c r="N208"/>
  <c r="V208" s="1"/>
  <c r="AI208" s="1"/>
  <c r="CF118" s="1"/>
  <c r="S208"/>
  <c r="AA208" s="1"/>
  <c r="AN208" s="1"/>
  <c r="CI118" s="1"/>
  <c r="Q208"/>
  <c r="Y208" s="1"/>
  <c r="AL208" s="1"/>
  <c r="M208"/>
  <c r="U208" s="1"/>
  <c r="AH208" s="1"/>
  <c r="CE118" s="1"/>
  <c r="CD118"/>
  <c r="BV209"/>
  <c r="W209"/>
  <c r="AJ209" s="1"/>
  <c r="P209"/>
  <c r="N209"/>
  <c r="V209" s="1"/>
  <c r="AI209" s="1"/>
  <c r="CF119" s="1"/>
  <c r="S209"/>
  <c r="AA209" s="1"/>
  <c r="AN209" s="1"/>
  <c r="CI119" s="1"/>
  <c r="Q209"/>
  <c r="Y209" s="1"/>
  <c r="AL209" s="1"/>
  <c r="M209"/>
  <c r="U209" s="1"/>
  <c r="AH209" s="1"/>
  <c r="CE119" s="1"/>
  <c r="CD119"/>
  <c r="BV210"/>
  <c r="W210"/>
  <c r="AJ210" s="1"/>
  <c r="P210"/>
  <c r="N210"/>
  <c r="V210" s="1"/>
  <c r="AI210" s="1"/>
  <c r="CF120" s="1"/>
  <c r="S210"/>
  <c r="AA210" s="1"/>
  <c r="AN210" s="1"/>
  <c r="CI120" s="1"/>
  <c r="Q210"/>
  <c r="Y210" s="1"/>
  <c r="AL210" s="1"/>
  <c r="M210"/>
  <c r="U210" s="1"/>
  <c r="AH210" s="1"/>
  <c r="CE120" s="1"/>
  <c r="CD120"/>
  <c r="BV211"/>
  <c r="W211"/>
  <c r="AJ211" s="1"/>
  <c r="P211"/>
  <c r="N211"/>
  <c r="V211" s="1"/>
  <c r="AI211" s="1"/>
  <c r="CF121" s="1"/>
  <c r="S211"/>
  <c r="AA211" s="1"/>
  <c r="AN211" s="1"/>
  <c r="CI121" s="1"/>
  <c r="Q211"/>
  <c r="Y211" s="1"/>
  <c r="AL211" s="1"/>
  <c r="M211"/>
  <c r="U211" s="1"/>
  <c r="AH211" s="1"/>
  <c r="CE121" s="1"/>
  <c r="CD121"/>
  <c r="BV212"/>
  <c r="W212"/>
  <c r="AJ212" s="1"/>
  <c r="P212"/>
  <c r="N212"/>
  <c r="V212" s="1"/>
  <c r="AI212" s="1"/>
  <c r="CF122" s="1"/>
  <c r="S212"/>
  <c r="AA212" s="1"/>
  <c r="AN212" s="1"/>
  <c r="CI122" s="1"/>
  <c r="Q212"/>
  <c r="Y212" s="1"/>
  <c r="AL212" s="1"/>
  <c r="M212"/>
  <c r="U212" s="1"/>
  <c r="AH212" s="1"/>
  <c r="CE122" s="1"/>
  <c r="CD122"/>
  <c r="W213"/>
  <c r="AJ213" s="1"/>
  <c r="P213"/>
  <c r="N213"/>
  <c r="V213" s="1"/>
  <c r="AI213" s="1"/>
  <c r="BV213"/>
  <c r="S213"/>
  <c r="AA213" s="1"/>
  <c r="AN213" s="1"/>
  <c r="Q213"/>
  <c r="Y213" s="1"/>
  <c r="AL213" s="1"/>
  <c r="M213"/>
  <c r="U213" s="1"/>
  <c r="AH213" s="1"/>
  <c r="S214"/>
  <c r="AA214" s="1"/>
  <c r="AN214" s="1"/>
  <c r="Q214"/>
  <c r="Y214" s="1"/>
  <c r="AL214" s="1"/>
  <c r="M214"/>
  <c r="U214" s="1"/>
  <c r="AH214" s="1"/>
  <c r="BV214"/>
  <c r="P214"/>
  <c r="W214"/>
  <c r="AJ214" s="1"/>
  <c r="N214"/>
  <c r="V214" s="1"/>
  <c r="AI214" s="1"/>
  <c r="S215"/>
  <c r="AA215" s="1"/>
  <c r="AN215" s="1"/>
  <c r="Q215"/>
  <c r="Y215" s="1"/>
  <c r="AL215" s="1"/>
  <c r="M215"/>
  <c r="U215" s="1"/>
  <c r="AH215" s="1"/>
  <c r="W215"/>
  <c r="AJ215" s="1"/>
  <c r="N215"/>
  <c r="V215" s="1"/>
  <c r="AI215" s="1"/>
  <c r="BV215"/>
  <c r="P215"/>
  <c r="S216"/>
  <c r="AA216" s="1"/>
  <c r="AN216" s="1"/>
  <c r="Q216"/>
  <c r="Y216" s="1"/>
  <c r="AL216" s="1"/>
  <c r="M216"/>
  <c r="U216" s="1"/>
  <c r="AH216" s="1"/>
  <c r="BV216"/>
  <c r="P216"/>
  <c r="W216"/>
  <c r="AJ216" s="1"/>
  <c r="N216"/>
  <c r="V216" s="1"/>
  <c r="AI216" s="1"/>
  <c r="S217"/>
  <c r="AA217" s="1"/>
  <c r="AN217" s="1"/>
  <c r="Q217"/>
  <c r="Y217" s="1"/>
  <c r="AL217" s="1"/>
  <c r="M217"/>
  <c r="U217" s="1"/>
  <c r="AH217" s="1"/>
  <c r="W217"/>
  <c r="AJ217" s="1"/>
  <c r="N217"/>
  <c r="V217" s="1"/>
  <c r="AI217" s="1"/>
  <c r="BV217"/>
  <c r="P217"/>
  <c r="S218"/>
  <c r="AA218" s="1"/>
  <c r="AN218" s="1"/>
  <c r="Q218"/>
  <c r="Y218" s="1"/>
  <c r="AL218" s="1"/>
  <c r="M218"/>
  <c r="U218" s="1"/>
  <c r="AH218" s="1"/>
  <c r="BV218"/>
  <c r="P218"/>
  <c r="W218"/>
  <c r="AJ218" s="1"/>
  <c r="N218"/>
  <c r="V218" s="1"/>
  <c r="AI218" s="1"/>
  <c r="S219"/>
  <c r="AA219" s="1"/>
  <c r="AN219" s="1"/>
  <c r="Q219"/>
  <c r="Y219" s="1"/>
  <c r="AL219" s="1"/>
  <c r="M219"/>
  <c r="U219" s="1"/>
  <c r="AH219" s="1"/>
  <c r="W219"/>
  <c r="AJ219" s="1"/>
  <c r="N219"/>
  <c r="V219" s="1"/>
  <c r="AI219" s="1"/>
  <c r="BV219"/>
  <c r="P219"/>
  <c r="S220"/>
  <c r="AA220" s="1"/>
  <c r="AN220" s="1"/>
  <c r="Q220"/>
  <c r="Y220" s="1"/>
  <c r="AL220" s="1"/>
  <c r="M220"/>
  <c r="U220" s="1"/>
  <c r="AH220" s="1"/>
  <c r="BV220"/>
  <c r="P220"/>
  <c r="W220"/>
  <c r="AJ220" s="1"/>
  <c r="N220"/>
  <c r="V220" s="1"/>
  <c r="AI220" s="1"/>
  <c r="S221"/>
  <c r="AA221" s="1"/>
  <c r="AN221" s="1"/>
  <c r="Q221"/>
  <c r="Y221" s="1"/>
  <c r="AL221" s="1"/>
  <c r="M221"/>
  <c r="U221" s="1"/>
  <c r="AH221" s="1"/>
  <c r="W221"/>
  <c r="AJ221" s="1"/>
  <c r="N221"/>
  <c r="V221" s="1"/>
  <c r="AI221" s="1"/>
  <c r="BV221"/>
  <c r="P221"/>
  <c r="S222"/>
  <c r="AA222" s="1"/>
  <c r="AN222" s="1"/>
  <c r="Q222"/>
  <c r="Y222" s="1"/>
  <c r="AL222" s="1"/>
  <c r="M222"/>
  <c r="U222" s="1"/>
  <c r="AH222" s="1"/>
  <c r="BV222"/>
  <c r="P222"/>
  <c r="W222"/>
  <c r="AJ222" s="1"/>
  <c r="N222"/>
  <c r="V222" s="1"/>
  <c r="AI222" s="1"/>
  <c r="S223"/>
  <c r="AA223" s="1"/>
  <c r="AN223" s="1"/>
  <c r="CI156" s="1"/>
  <c r="Q223"/>
  <c r="Y223" s="1"/>
  <c r="AL223" s="1"/>
  <c r="M223"/>
  <c r="U223" s="1"/>
  <c r="AH223" s="1"/>
  <c r="CE156" s="1"/>
  <c r="W223"/>
  <c r="AJ223" s="1"/>
  <c r="N223"/>
  <c r="V223" s="1"/>
  <c r="AI223" s="1"/>
  <c r="CF156" s="1"/>
  <c r="BV223"/>
  <c r="P223"/>
  <c r="CD156"/>
  <c r="BW58"/>
  <c r="S224"/>
  <c r="AA224" s="1"/>
  <c r="AN224" s="1"/>
  <c r="CI136" s="1"/>
  <c r="Q224"/>
  <c r="Y224" s="1"/>
  <c r="AL224" s="1"/>
  <c r="M224"/>
  <c r="U224" s="1"/>
  <c r="AH224" s="1"/>
  <c r="CE136" s="1"/>
  <c r="BV224"/>
  <c r="P224"/>
  <c r="W224"/>
  <c r="AJ224" s="1"/>
  <c r="N224"/>
  <c r="V224" s="1"/>
  <c r="AI224" s="1"/>
  <c r="CF136" s="1"/>
  <c r="CD136"/>
  <c r="S225"/>
  <c r="AA225" s="1"/>
  <c r="AN225" s="1"/>
  <c r="CI137" s="1"/>
  <c r="Q225"/>
  <c r="Y225" s="1"/>
  <c r="AL225" s="1"/>
  <c r="M225"/>
  <c r="U225" s="1"/>
  <c r="AH225" s="1"/>
  <c r="CE137" s="1"/>
  <c r="W225"/>
  <c r="AJ225" s="1"/>
  <c r="N225"/>
  <c r="V225" s="1"/>
  <c r="AI225" s="1"/>
  <c r="CF137" s="1"/>
  <c r="BV225"/>
  <c r="P225"/>
  <c r="CD137"/>
  <c r="S226"/>
  <c r="AA226" s="1"/>
  <c r="AN226" s="1"/>
  <c r="CI148" s="1"/>
  <c r="Q226"/>
  <c r="Y226" s="1"/>
  <c r="AL226" s="1"/>
  <c r="M226"/>
  <c r="U226" s="1"/>
  <c r="AH226" s="1"/>
  <c r="CE148" s="1"/>
  <c r="BV226"/>
  <c r="P226"/>
  <c r="W226"/>
  <c r="AJ226" s="1"/>
  <c r="N226"/>
  <c r="V226" s="1"/>
  <c r="AI226" s="1"/>
  <c r="CF148" s="1"/>
  <c r="CD148"/>
  <c r="S227"/>
  <c r="AA227" s="1"/>
  <c r="AN227" s="1"/>
  <c r="CI149" s="1"/>
  <c r="Q227"/>
  <c r="Y227" s="1"/>
  <c r="AL227" s="1"/>
  <c r="M227"/>
  <c r="U227" s="1"/>
  <c r="AH227" s="1"/>
  <c r="CE149" s="1"/>
  <c r="W227"/>
  <c r="AJ227" s="1"/>
  <c r="N227"/>
  <c r="V227" s="1"/>
  <c r="AI227" s="1"/>
  <c r="CF149" s="1"/>
  <c r="BV227"/>
  <c r="P227"/>
  <c r="CD149"/>
  <c r="S228"/>
  <c r="AA228" s="1"/>
  <c r="AN228" s="1"/>
  <c r="CI138" s="1"/>
  <c r="Q228"/>
  <c r="Y228" s="1"/>
  <c r="AL228" s="1"/>
  <c r="M228"/>
  <c r="U228" s="1"/>
  <c r="AH228" s="1"/>
  <c r="CE138" s="1"/>
  <c r="BV228"/>
  <c r="P228"/>
  <c r="W228"/>
  <c r="AJ228" s="1"/>
  <c r="N228"/>
  <c r="V228" s="1"/>
  <c r="AI228" s="1"/>
  <c r="CF138" s="1"/>
  <c r="CD138"/>
  <c r="S229"/>
  <c r="AA229" s="1"/>
  <c r="AN229" s="1"/>
  <c r="CI139" s="1"/>
  <c r="Q229"/>
  <c r="Y229" s="1"/>
  <c r="AL229" s="1"/>
  <c r="M229"/>
  <c r="U229" s="1"/>
  <c r="AH229" s="1"/>
  <c r="CE139" s="1"/>
  <c r="W229"/>
  <c r="AJ229" s="1"/>
  <c r="N229"/>
  <c r="V229" s="1"/>
  <c r="AI229" s="1"/>
  <c r="CF139" s="1"/>
  <c r="BV229"/>
  <c r="P229"/>
  <c r="CD139"/>
  <c r="S230"/>
  <c r="AA230" s="1"/>
  <c r="AN230" s="1"/>
  <c r="Q230"/>
  <c r="Y230" s="1"/>
  <c r="AL230" s="1"/>
  <c r="M230"/>
  <c r="U230" s="1"/>
  <c r="AH230" s="1"/>
  <c r="BV230"/>
  <c r="P230"/>
  <c r="W230"/>
  <c r="AJ230" s="1"/>
  <c r="N230"/>
  <c r="V230" s="1"/>
  <c r="AI230" s="1"/>
  <c r="S231"/>
  <c r="AA231" s="1"/>
  <c r="AN231" s="1"/>
  <c r="Q231"/>
  <c r="Y231" s="1"/>
  <c r="AL231" s="1"/>
  <c r="M231"/>
  <c r="U231" s="1"/>
  <c r="AH231" s="1"/>
  <c r="W231"/>
  <c r="AJ231" s="1"/>
  <c r="N231"/>
  <c r="V231" s="1"/>
  <c r="AI231" s="1"/>
  <c r="BV231"/>
  <c r="P231"/>
  <c r="S232"/>
  <c r="AA232" s="1"/>
  <c r="AN232" s="1"/>
  <c r="CI123" s="1"/>
  <c r="Q232"/>
  <c r="Y232" s="1"/>
  <c r="AL232" s="1"/>
  <c r="M232"/>
  <c r="U232" s="1"/>
  <c r="AH232" s="1"/>
  <c r="CE123" s="1"/>
  <c r="BV232"/>
  <c r="P232"/>
  <c r="W232"/>
  <c r="AJ232" s="1"/>
  <c r="N232"/>
  <c r="V232" s="1"/>
  <c r="AI232" s="1"/>
  <c r="CF123" s="1"/>
  <c r="CD123"/>
  <c r="S233"/>
  <c r="AA233" s="1"/>
  <c r="AN233" s="1"/>
  <c r="CI124" s="1"/>
  <c r="Q233"/>
  <c r="Y233" s="1"/>
  <c r="AL233" s="1"/>
  <c r="M233"/>
  <c r="U233" s="1"/>
  <c r="AH233" s="1"/>
  <c r="CE124" s="1"/>
  <c r="W233"/>
  <c r="AJ233" s="1"/>
  <c r="N233"/>
  <c r="V233" s="1"/>
  <c r="AI233" s="1"/>
  <c r="CF124" s="1"/>
  <c r="BV233"/>
  <c r="P233"/>
  <c r="CD124"/>
  <c r="S234"/>
  <c r="AA234" s="1"/>
  <c r="AN234" s="1"/>
  <c r="CI153" s="1"/>
  <c r="Q234"/>
  <c r="Y234" s="1"/>
  <c r="AL234" s="1"/>
  <c r="M234"/>
  <c r="U234" s="1"/>
  <c r="AH234" s="1"/>
  <c r="CE153" s="1"/>
  <c r="BV234"/>
  <c r="P234"/>
  <c r="W234"/>
  <c r="AJ234" s="1"/>
  <c r="N234"/>
  <c r="V234" s="1"/>
  <c r="AI234" s="1"/>
  <c r="CF153" s="1"/>
  <c r="CD153"/>
  <c r="S235"/>
  <c r="AA235" s="1"/>
  <c r="AN235" s="1"/>
  <c r="CI154" s="1"/>
  <c r="Q235"/>
  <c r="Y235" s="1"/>
  <c r="AL235" s="1"/>
  <c r="M235"/>
  <c r="U235" s="1"/>
  <c r="AH235" s="1"/>
  <c r="CE154" s="1"/>
  <c r="W235"/>
  <c r="AJ235" s="1"/>
  <c r="N235"/>
  <c r="V235" s="1"/>
  <c r="AI235" s="1"/>
  <c r="CF154" s="1"/>
  <c r="BV235"/>
  <c r="P235"/>
  <c r="CD154"/>
  <c r="S236"/>
  <c r="AA236" s="1"/>
  <c r="AN236" s="1"/>
  <c r="CI125" s="1"/>
  <c r="Q236"/>
  <c r="Y236" s="1"/>
  <c r="AL236" s="1"/>
  <c r="M236"/>
  <c r="U236" s="1"/>
  <c r="AH236" s="1"/>
  <c r="CE125" s="1"/>
  <c r="BV236"/>
  <c r="P236"/>
  <c r="W236"/>
  <c r="AJ236" s="1"/>
  <c r="N236"/>
  <c r="V236" s="1"/>
  <c r="AI236" s="1"/>
  <c r="CF125" s="1"/>
  <c r="CD125"/>
  <c r="S237"/>
  <c r="AA237" s="1"/>
  <c r="AN237" s="1"/>
  <c r="CI126" s="1"/>
  <c r="Q237"/>
  <c r="Y237" s="1"/>
  <c r="AL237" s="1"/>
  <c r="M237"/>
  <c r="U237" s="1"/>
  <c r="AH237" s="1"/>
  <c r="CE126" s="1"/>
  <c r="W237"/>
  <c r="AJ237" s="1"/>
  <c r="N237"/>
  <c r="V237" s="1"/>
  <c r="AI237" s="1"/>
  <c r="CF126" s="1"/>
  <c r="BV237"/>
  <c r="P237"/>
  <c r="CD126"/>
  <c r="S238"/>
  <c r="AA238" s="1"/>
  <c r="AN238" s="1"/>
  <c r="Q238"/>
  <c r="Y238" s="1"/>
  <c r="AL238" s="1"/>
  <c r="M238"/>
  <c r="U238" s="1"/>
  <c r="AH238" s="1"/>
  <c r="BV238"/>
  <c r="P238"/>
  <c r="W238"/>
  <c r="AJ238" s="1"/>
  <c r="N238"/>
  <c r="V238" s="1"/>
  <c r="AI238" s="1"/>
  <c r="S239"/>
  <c r="AA239" s="1"/>
  <c r="AN239" s="1"/>
  <c r="Q239"/>
  <c r="Y239" s="1"/>
  <c r="AL239" s="1"/>
  <c r="M239"/>
  <c r="U239" s="1"/>
  <c r="AH239" s="1"/>
  <c r="W239"/>
  <c r="AJ239" s="1"/>
  <c r="N239"/>
  <c r="V239" s="1"/>
  <c r="AI239" s="1"/>
  <c r="BV239"/>
  <c r="P239"/>
  <c r="S240"/>
  <c r="AA240" s="1"/>
  <c r="AN240" s="1"/>
  <c r="Q240"/>
  <c r="Y240" s="1"/>
  <c r="AL240" s="1"/>
  <c r="M240"/>
  <c r="U240" s="1"/>
  <c r="AH240" s="1"/>
  <c r="BV240"/>
  <c r="P240"/>
  <c r="W240"/>
  <c r="AJ240" s="1"/>
  <c r="N240"/>
  <c r="V240" s="1"/>
  <c r="AI240" s="1"/>
  <c r="S241"/>
  <c r="AA241" s="1"/>
  <c r="AN241" s="1"/>
  <c r="Q241"/>
  <c r="Y241" s="1"/>
  <c r="AL241" s="1"/>
  <c r="M241"/>
  <c r="U241" s="1"/>
  <c r="AH241" s="1"/>
  <c r="W241"/>
  <c r="AJ241" s="1"/>
  <c r="N241"/>
  <c r="V241" s="1"/>
  <c r="AI241" s="1"/>
  <c r="BV241"/>
  <c r="P241"/>
  <c r="BV242"/>
  <c r="S242"/>
  <c r="AA242" s="1"/>
  <c r="AN242" s="1"/>
  <c r="Q242"/>
  <c r="Y242" s="1"/>
  <c r="AL242" s="1"/>
  <c r="M242"/>
  <c r="U242" s="1"/>
  <c r="AH242" s="1"/>
  <c r="P242"/>
  <c r="W242"/>
  <c r="AJ242" s="1"/>
  <c r="N242"/>
  <c r="V242" s="1"/>
  <c r="AI242" s="1"/>
  <c r="BV243"/>
  <c r="W243"/>
  <c r="AJ243" s="1"/>
  <c r="P243"/>
  <c r="N243"/>
  <c r="V243" s="1"/>
  <c r="AI243" s="1"/>
  <c r="S243"/>
  <c r="AA243" s="1"/>
  <c r="AN243" s="1"/>
  <c r="Q243"/>
  <c r="Y243" s="1"/>
  <c r="AL243" s="1"/>
  <c r="M243"/>
  <c r="U243" s="1"/>
  <c r="AH243" s="1"/>
  <c r="BV244"/>
  <c r="W244"/>
  <c r="AJ244" s="1"/>
  <c r="P244"/>
  <c r="N244"/>
  <c r="V244" s="1"/>
  <c r="AI244" s="1"/>
  <c r="S244"/>
  <c r="AA244" s="1"/>
  <c r="AN244" s="1"/>
  <c r="Q244"/>
  <c r="Y244" s="1"/>
  <c r="AL244" s="1"/>
  <c r="M244"/>
  <c r="U244" s="1"/>
  <c r="AH244" s="1"/>
  <c r="BV245"/>
  <c r="W245"/>
  <c r="AJ245" s="1"/>
  <c r="P245"/>
  <c r="N245"/>
  <c r="V245" s="1"/>
  <c r="AI245" s="1"/>
  <c r="S245"/>
  <c r="AA245" s="1"/>
  <c r="AN245" s="1"/>
  <c r="Q245"/>
  <c r="Y245" s="1"/>
  <c r="AL245" s="1"/>
  <c r="M245"/>
  <c r="U245" s="1"/>
  <c r="AH245" s="1"/>
  <c r="BV246"/>
  <c r="W246"/>
  <c r="AJ246" s="1"/>
  <c r="P246"/>
  <c r="N246"/>
  <c r="V246" s="1"/>
  <c r="AI246" s="1"/>
  <c r="S246"/>
  <c r="AA246" s="1"/>
  <c r="AN246" s="1"/>
  <c r="Q246"/>
  <c r="Y246" s="1"/>
  <c r="AL246" s="1"/>
  <c r="M246"/>
  <c r="U246" s="1"/>
  <c r="AH246" s="1"/>
  <c r="BV247"/>
  <c r="W247"/>
  <c r="AJ247" s="1"/>
  <c r="P247"/>
  <c r="N247"/>
  <c r="V247" s="1"/>
  <c r="AI247" s="1"/>
  <c r="CF157" s="1"/>
  <c r="S247"/>
  <c r="AA247" s="1"/>
  <c r="AN247" s="1"/>
  <c r="CI157" s="1"/>
  <c r="Q247"/>
  <c r="Y247" s="1"/>
  <c r="AL247" s="1"/>
  <c r="M247"/>
  <c r="U247" s="1"/>
  <c r="AH247" s="1"/>
  <c r="CE157" s="1"/>
  <c r="CD157"/>
  <c r="BW59"/>
  <c r="BV248"/>
  <c r="W248"/>
  <c r="AJ248" s="1"/>
  <c r="P248"/>
  <c r="N248"/>
  <c r="V248" s="1"/>
  <c r="AI248" s="1"/>
  <c r="CF158" s="1"/>
  <c r="S248"/>
  <c r="AA248" s="1"/>
  <c r="AN248" s="1"/>
  <c r="CI158" s="1"/>
  <c r="Q248"/>
  <c r="Y248" s="1"/>
  <c r="AL248" s="1"/>
  <c r="M248"/>
  <c r="U248" s="1"/>
  <c r="AH248" s="1"/>
  <c r="CE158" s="1"/>
  <c r="CD158"/>
  <c r="BW60"/>
  <c r="BV249"/>
  <c r="W249"/>
  <c r="AJ249" s="1"/>
  <c r="P249"/>
  <c r="N249"/>
  <c r="V249" s="1"/>
  <c r="AI249" s="1"/>
  <c r="CF159" s="1"/>
  <c r="S249"/>
  <c r="AA249" s="1"/>
  <c r="AN249" s="1"/>
  <c r="CI159" s="1"/>
  <c r="Q249"/>
  <c r="Y249" s="1"/>
  <c r="AL249" s="1"/>
  <c r="M249"/>
  <c r="U249" s="1"/>
  <c r="AH249" s="1"/>
  <c r="CE159" s="1"/>
  <c r="CD159"/>
  <c r="BV250"/>
  <c r="W250"/>
  <c r="AJ250" s="1"/>
  <c r="P250"/>
  <c r="N250"/>
  <c r="V250" s="1"/>
  <c r="AI250" s="1"/>
  <c r="CF170" s="1"/>
  <c r="S250"/>
  <c r="AA250" s="1"/>
  <c r="AN250" s="1"/>
  <c r="CI170" s="1"/>
  <c r="Q250"/>
  <c r="Y250" s="1"/>
  <c r="AL250" s="1"/>
  <c r="M250"/>
  <c r="U250" s="1"/>
  <c r="AH250" s="1"/>
  <c r="CE170" s="1"/>
  <c r="CD170"/>
  <c r="BW61"/>
  <c r="BV251"/>
  <c r="W251"/>
  <c r="AJ251" s="1"/>
  <c r="P251"/>
  <c r="N251"/>
  <c r="V251" s="1"/>
  <c r="AI251" s="1"/>
  <c r="CF171" s="1"/>
  <c r="S251"/>
  <c r="AA251" s="1"/>
  <c r="AN251" s="1"/>
  <c r="CI171" s="1"/>
  <c r="Q251"/>
  <c r="Y251" s="1"/>
  <c r="AL251" s="1"/>
  <c r="M251"/>
  <c r="U251" s="1"/>
  <c r="AH251" s="1"/>
  <c r="CE171" s="1"/>
  <c r="CD171"/>
  <c r="BV252"/>
  <c r="W252"/>
  <c r="AJ252" s="1"/>
  <c r="P252"/>
  <c r="N252"/>
  <c r="V252" s="1"/>
  <c r="AI252" s="1"/>
  <c r="CF160" s="1"/>
  <c r="S252"/>
  <c r="AA252" s="1"/>
  <c r="AN252" s="1"/>
  <c r="CI160" s="1"/>
  <c r="Q252"/>
  <c r="Y252" s="1"/>
  <c r="AL252" s="1"/>
  <c r="M252"/>
  <c r="U252" s="1"/>
  <c r="AH252" s="1"/>
  <c r="CE160" s="1"/>
  <c r="CD160"/>
  <c r="BV253"/>
  <c r="W253"/>
  <c r="AJ253" s="1"/>
  <c r="P253"/>
  <c r="N253"/>
  <c r="V253" s="1"/>
  <c r="AI253" s="1"/>
  <c r="CF161" s="1"/>
  <c r="S253"/>
  <c r="AA253" s="1"/>
  <c r="AN253" s="1"/>
  <c r="CI161" s="1"/>
  <c r="Q253"/>
  <c r="Y253" s="1"/>
  <c r="AL253" s="1"/>
  <c r="M253"/>
  <c r="U253" s="1"/>
  <c r="AH253" s="1"/>
  <c r="CE161" s="1"/>
  <c r="CD161"/>
  <c r="S254"/>
  <c r="AA254" s="1"/>
  <c r="AN254" s="1"/>
  <c r="CI162" s="1"/>
  <c r="Q254"/>
  <c r="Y254" s="1"/>
  <c r="AL254" s="1"/>
  <c r="M254"/>
  <c r="U254" s="1"/>
  <c r="AH254" s="1"/>
  <c r="CE162" s="1"/>
  <c r="BV254"/>
  <c r="P254"/>
  <c r="W254"/>
  <c r="AJ254" s="1"/>
  <c r="N254"/>
  <c r="V254" s="1"/>
  <c r="AI254" s="1"/>
  <c r="CF162" s="1"/>
  <c r="CD162"/>
  <c r="S255"/>
  <c r="AA255" s="1"/>
  <c r="AN255" s="1"/>
  <c r="CI176" s="1"/>
  <c r="Q255"/>
  <c r="Y255" s="1"/>
  <c r="AL255" s="1"/>
  <c r="M255"/>
  <c r="U255" s="1"/>
  <c r="AH255" s="1"/>
  <c r="CE176" s="1"/>
  <c r="W255"/>
  <c r="AJ255" s="1"/>
  <c r="N255"/>
  <c r="V255" s="1"/>
  <c r="AI255" s="1"/>
  <c r="CF176" s="1"/>
  <c r="BV255"/>
  <c r="P255"/>
  <c r="CD176"/>
  <c r="BW62"/>
  <c r="S256"/>
  <c r="AA256" s="1"/>
  <c r="AN256" s="1"/>
  <c r="Q256"/>
  <c r="Y256" s="1"/>
  <c r="AL256" s="1"/>
  <c r="M256"/>
  <c r="U256" s="1"/>
  <c r="AH256" s="1"/>
  <c r="BV256"/>
  <c r="P256"/>
  <c r="W256"/>
  <c r="AJ256" s="1"/>
  <c r="N256"/>
  <c r="V256" s="1"/>
  <c r="AI256" s="1"/>
  <c r="S257"/>
  <c r="AA257" s="1"/>
  <c r="AN257" s="1"/>
  <c r="Q257"/>
  <c r="Y257" s="1"/>
  <c r="AL257" s="1"/>
  <c r="M257"/>
  <c r="U257" s="1"/>
  <c r="AH257" s="1"/>
  <c r="W257"/>
  <c r="AJ257" s="1"/>
  <c r="N257"/>
  <c r="V257" s="1"/>
  <c r="AI257" s="1"/>
  <c r="BV257"/>
  <c r="P257"/>
  <c r="S258"/>
  <c r="AA258" s="1"/>
  <c r="AN258" s="1"/>
  <c r="Q258"/>
  <c r="Y258" s="1"/>
  <c r="AL258" s="1"/>
  <c r="M258"/>
  <c r="U258" s="1"/>
  <c r="AH258" s="1"/>
  <c r="BV258"/>
  <c r="P258"/>
  <c r="W258"/>
  <c r="AJ258" s="1"/>
  <c r="N258"/>
  <c r="V258" s="1"/>
  <c r="AI258" s="1"/>
  <c r="S259"/>
  <c r="AA259" s="1"/>
  <c r="AN259" s="1"/>
  <c r="Q259"/>
  <c r="Y259" s="1"/>
  <c r="AL259" s="1"/>
  <c r="M259"/>
  <c r="U259" s="1"/>
  <c r="AH259" s="1"/>
  <c r="W259"/>
  <c r="AJ259" s="1"/>
  <c r="N259"/>
  <c r="V259" s="1"/>
  <c r="AI259" s="1"/>
  <c r="BV259"/>
  <c r="P259"/>
  <c r="S260"/>
  <c r="AA260" s="1"/>
  <c r="AN260" s="1"/>
  <c r="Q260"/>
  <c r="Y260" s="1"/>
  <c r="AL260" s="1"/>
  <c r="M260"/>
  <c r="U260" s="1"/>
  <c r="AH260" s="1"/>
  <c r="BV260"/>
  <c r="P260"/>
  <c r="W260"/>
  <c r="AJ260" s="1"/>
  <c r="N260"/>
  <c r="V260" s="1"/>
  <c r="AI260" s="1"/>
  <c r="S261"/>
  <c r="AA261" s="1"/>
  <c r="AN261" s="1"/>
  <c r="Q261"/>
  <c r="Y261" s="1"/>
  <c r="AL261" s="1"/>
  <c r="M261"/>
  <c r="U261" s="1"/>
  <c r="AH261" s="1"/>
  <c r="W261"/>
  <c r="AJ261" s="1"/>
  <c r="N261"/>
  <c r="V261" s="1"/>
  <c r="AI261" s="1"/>
  <c r="BV261"/>
  <c r="P261"/>
  <c r="S262"/>
  <c r="AA262" s="1"/>
  <c r="AN262" s="1"/>
  <c r="Q262"/>
  <c r="Y262" s="1"/>
  <c r="AL262" s="1"/>
  <c r="M262"/>
  <c r="U262" s="1"/>
  <c r="AH262" s="1"/>
  <c r="BV262"/>
  <c r="P262"/>
  <c r="W262"/>
  <c r="AJ262" s="1"/>
  <c r="N262"/>
  <c r="V262" s="1"/>
  <c r="AI262" s="1"/>
  <c r="S263"/>
  <c r="AA263" s="1"/>
  <c r="AN263" s="1"/>
  <c r="Q263"/>
  <c r="Y263" s="1"/>
  <c r="AL263" s="1"/>
  <c r="M263"/>
  <c r="U263" s="1"/>
  <c r="AH263" s="1"/>
  <c r="W263"/>
  <c r="AJ263" s="1"/>
  <c r="N263"/>
  <c r="V263" s="1"/>
  <c r="AI263" s="1"/>
  <c r="BV263"/>
  <c r="P263"/>
  <c r="S264"/>
  <c r="AA264" s="1"/>
  <c r="AN264" s="1"/>
  <c r="Q264"/>
  <c r="Y264" s="1"/>
  <c r="AL264" s="1"/>
  <c r="M264"/>
  <c r="U264" s="1"/>
  <c r="AH264" s="1"/>
  <c r="BV264"/>
  <c r="P264"/>
  <c r="W264"/>
  <c r="AJ264" s="1"/>
  <c r="N264"/>
  <c r="V264" s="1"/>
  <c r="AI264" s="1"/>
  <c r="S265"/>
  <c r="AA265" s="1"/>
  <c r="AN265" s="1"/>
  <c r="Q265"/>
  <c r="Y265" s="1"/>
  <c r="AL265" s="1"/>
  <c r="M265"/>
  <c r="U265" s="1"/>
  <c r="AH265" s="1"/>
  <c r="W265"/>
  <c r="AJ265" s="1"/>
  <c r="N265"/>
  <c r="V265" s="1"/>
  <c r="AI265" s="1"/>
  <c r="BV265"/>
  <c r="P265"/>
  <c r="S266"/>
  <c r="AA266" s="1"/>
  <c r="AN266" s="1"/>
  <c r="CI163" s="1"/>
  <c r="Q266"/>
  <c r="Y266" s="1"/>
  <c r="AL266" s="1"/>
  <c r="M266"/>
  <c r="U266" s="1"/>
  <c r="AH266" s="1"/>
  <c r="CE163" s="1"/>
  <c r="BV266"/>
  <c r="P266"/>
  <c r="W266"/>
  <c r="AJ266" s="1"/>
  <c r="N266"/>
  <c r="V266" s="1"/>
  <c r="AI266" s="1"/>
  <c r="CF163" s="1"/>
  <c r="CD163"/>
  <c r="S267"/>
  <c r="AA267" s="1"/>
  <c r="AN267" s="1"/>
  <c r="CI164" s="1"/>
  <c r="Q267"/>
  <c r="Y267" s="1"/>
  <c r="AL267" s="1"/>
  <c r="M267"/>
  <c r="U267" s="1"/>
  <c r="AH267" s="1"/>
  <c r="CE164" s="1"/>
  <c r="W267"/>
  <c r="AJ267" s="1"/>
  <c r="N267"/>
  <c r="V267" s="1"/>
  <c r="AI267" s="1"/>
  <c r="CF164" s="1"/>
  <c r="BV267"/>
  <c r="P267"/>
  <c r="CD164"/>
  <c r="S268"/>
  <c r="AA268" s="1"/>
  <c r="AN268" s="1"/>
  <c r="CI165" s="1"/>
  <c r="Q268"/>
  <c r="Y268" s="1"/>
  <c r="AL268" s="1"/>
  <c r="M268"/>
  <c r="U268" s="1"/>
  <c r="AH268" s="1"/>
  <c r="CE165" s="1"/>
  <c r="BV268"/>
  <c r="P268"/>
  <c r="W268"/>
  <c r="AJ268" s="1"/>
  <c r="N268"/>
  <c r="V268" s="1"/>
  <c r="AI268" s="1"/>
  <c r="CF165" s="1"/>
  <c r="CD165"/>
  <c r="S269"/>
  <c r="AA269" s="1"/>
  <c r="AN269" s="1"/>
  <c r="CI166" s="1"/>
  <c r="Q269"/>
  <c r="Y269" s="1"/>
  <c r="AL269" s="1"/>
  <c r="M269"/>
  <c r="U269" s="1"/>
  <c r="AH269" s="1"/>
  <c r="CE166" s="1"/>
  <c r="W269"/>
  <c r="AJ269" s="1"/>
  <c r="N269"/>
  <c r="V269" s="1"/>
  <c r="AI269" s="1"/>
  <c r="CF166" s="1"/>
  <c r="BV269"/>
  <c r="P269"/>
  <c r="CD166"/>
  <c r="S270"/>
  <c r="AA270" s="1"/>
  <c r="AN270" s="1"/>
  <c r="CI167" s="1"/>
  <c r="Q270"/>
  <c r="Y270" s="1"/>
  <c r="AL270" s="1"/>
  <c r="M270"/>
  <c r="U270" s="1"/>
  <c r="AH270" s="1"/>
  <c r="CE167" s="1"/>
  <c r="BV270"/>
  <c r="P270"/>
  <c r="W270"/>
  <c r="AJ270" s="1"/>
  <c r="N270"/>
  <c r="V270" s="1"/>
  <c r="AI270" s="1"/>
  <c r="CF167" s="1"/>
  <c r="CD167"/>
  <c r="BV271"/>
  <c r="S271"/>
  <c r="AA271" s="1"/>
  <c r="AN271" s="1"/>
  <c r="CI168" s="1"/>
  <c r="Q271"/>
  <c r="Y271" s="1"/>
  <c r="AL271" s="1"/>
  <c r="M271"/>
  <c r="U271" s="1"/>
  <c r="AH271" s="1"/>
  <c r="CE168" s="1"/>
  <c r="W271"/>
  <c r="AJ271" s="1"/>
  <c r="N271"/>
  <c r="V271" s="1"/>
  <c r="AI271" s="1"/>
  <c r="CF168" s="1"/>
  <c r="P271"/>
  <c r="CD168"/>
  <c r="BV272"/>
  <c r="W272"/>
  <c r="AJ272" s="1"/>
  <c r="P272"/>
  <c r="N272"/>
  <c r="V272" s="1"/>
  <c r="AI272" s="1"/>
  <c r="CF169" s="1"/>
  <c r="S272"/>
  <c r="AA272" s="1"/>
  <c r="AN272" s="1"/>
  <c r="CI169" s="1"/>
  <c r="Q272"/>
  <c r="Y272" s="1"/>
  <c r="AL272" s="1"/>
  <c r="M272"/>
  <c r="U272" s="1"/>
  <c r="AH272" s="1"/>
  <c r="CE169" s="1"/>
  <c r="CD169"/>
  <c r="BV273"/>
  <c r="W273"/>
  <c r="AJ273" s="1"/>
  <c r="P273"/>
  <c r="N273"/>
  <c r="V273" s="1"/>
  <c r="AI273" s="1"/>
  <c r="S273"/>
  <c r="AA273" s="1"/>
  <c r="AN273" s="1"/>
  <c r="Q273"/>
  <c r="Y273" s="1"/>
  <c r="AL273" s="1"/>
  <c r="M273"/>
  <c r="U273" s="1"/>
  <c r="AH273" s="1"/>
  <c r="BV274"/>
  <c r="W274"/>
  <c r="AJ274" s="1"/>
  <c r="P274"/>
  <c r="N274"/>
  <c r="V274" s="1"/>
  <c r="AI274" s="1"/>
  <c r="S274"/>
  <c r="AA274" s="1"/>
  <c r="AN274" s="1"/>
  <c r="Q274"/>
  <c r="Y274" s="1"/>
  <c r="AL274" s="1"/>
  <c r="M274"/>
  <c r="U274" s="1"/>
  <c r="AH274" s="1"/>
  <c r="BV275"/>
  <c r="W275"/>
  <c r="AJ275" s="1"/>
  <c r="P275"/>
  <c r="N275"/>
  <c r="V275" s="1"/>
  <c r="AI275" s="1"/>
  <c r="S275"/>
  <c r="AA275" s="1"/>
  <c r="AN275" s="1"/>
  <c r="Q275"/>
  <c r="Y275" s="1"/>
  <c r="AL275" s="1"/>
  <c r="M275"/>
  <c r="U275" s="1"/>
  <c r="AH275" s="1"/>
  <c r="BV276"/>
  <c r="W276"/>
  <c r="AJ276" s="1"/>
  <c r="P276"/>
  <c r="N276"/>
  <c r="V276" s="1"/>
  <c r="AI276" s="1"/>
  <c r="S276"/>
  <c r="AA276" s="1"/>
  <c r="AN276" s="1"/>
  <c r="Q276"/>
  <c r="Y276" s="1"/>
  <c r="AL276" s="1"/>
  <c r="M276"/>
  <c r="U276" s="1"/>
  <c r="AH276" s="1"/>
  <c r="BV277"/>
  <c r="W277"/>
  <c r="AJ277" s="1"/>
  <c r="P277"/>
  <c r="N277"/>
  <c r="V277" s="1"/>
  <c r="AI277" s="1"/>
  <c r="S277"/>
  <c r="AA277" s="1"/>
  <c r="AN277" s="1"/>
  <c r="Q277"/>
  <c r="Y277" s="1"/>
  <c r="AL277" s="1"/>
  <c r="M277"/>
  <c r="U277" s="1"/>
  <c r="AH277" s="1"/>
  <c r="W278"/>
  <c r="AJ278" s="1"/>
  <c r="P278"/>
  <c r="N278"/>
  <c r="V278" s="1"/>
  <c r="AI278" s="1"/>
  <c r="BV278"/>
  <c r="S278"/>
  <c r="AA278" s="1"/>
  <c r="AN278" s="1"/>
  <c r="Q278"/>
  <c r="Y278" s="1"/>
  <c r="AL278" s="1"/>
  <c r="M278"/>
  <c r="U278" s="1"/>
  <c r="AH278" s="1"/>
  <c r="S279"/>
  <c r="AA279" s="1"/>
  <c r="AN279" s="1"/>
  <c r="Q279"/>
  <c r="Y279" s="1"/>
  <c r="AL279" s="1"/>
  <c r="M279"/>
  <c r="U279" s="1"/>
  <c r="AH279" s="1"/>
  <c r="BV279"/>
  <c r="P279"/>
  <c r="W279"/>
  <c r="AJ279" s="1"/>
  <c r="N279"/>
  <c r="V279" s="1"/>
  <c r="AI279" s="1"/>
  <c r="S280"/>
  <c r="AA280" s="1"/>
  <c r="AN280" s="1"/>
  <c r="Q280"/>
  <c r="Y280" s="1"/>
  <c r="AL280" s="1"/>
  <c r="M280"/>
  <c r="U280" s="1"/>
  <c r="AH280" s="1"/>
  <c r="W280"/>
  <c r="AJ280" s="1"/>
  <c r="N280"/>
  <c r="V280" s="1"/>
  <c r="AI280" s="1"/>
  <c r="BV280"/>
  <c r="P280"/>
  <c r="S281"/>
  <c r="AA281" s="1"/>
  <c r="AN281" s="1"/>
  <c r="Q281"/>
  <c r="Y281" s="1"/>
  <c r="AL281" s="1"/>
  <c r="M281"/>
  <c r="U281" s="1"/>
  <c r="AH281" s="1"/>
  <c r="BV281"/>
  <c r="P281"/>
  <c r="W281"/>
  <c r="AJ281" s="1"/>
  <c r="N281"/>
  <c r="V281" s="1"/>
  <c r="AI281" s="1"/>
  <c r="S282"/>
  <c r="AA282" s="1"/>
  <c r="AN282" s="1"/>
  <c r="Q282"/>
  <c r="Y282" s="1"/>
  <c r="AL282" s="1"/>
  <c r="M282"/>
  <c r="U282" s="1"/>
  <c r="AH282" s="1"/>
  <c r="W282"/>
  <c r="AJ282" s="1"/>
  <c r="N282"/>
  <c r="V282" s="1"/>
  <c r="AI282" s="1"/>
  <c r="BV282"/>
  <c r="P282"/>
  <c r="S283"/>
  <c r="AA283" s="1"/>
  <c r="AN283" s="1"/>
  <c r="Q283"/>
  <c r="Y283" s="1"/>
  <c r="AL283" s="1"/>
  <c r="M283"/>
  <c r="U283" s="1"/>
  <c r="AH283" s="1"/>
  <c r="BV283"/>
  <c r="P283"/>
  <c r="W283"/>
  <c r="AJ283" s="1"/>
  <c r="N283"/>
  <c r="V283" s="1"/>
  <c r="AI283" s="1"/>
  <c r="S284"/>
  <c r="AA284" s="1"/>
  <c r="AN284" s="1"/>
  <c r="Q284"/>
  <c r="Y284" s="1"/>
  <c r="AL284" s="1"/>
  <c r="M284"/>
  <c r="U284" s="1"/>
  <c r="AH284" s="1"/>
  <c r="W284"/>
  <c r="AJ284" s="1"/>
  <c r="N284"/>
  <c r="V284" s="1"/>
  <c r="AI284" s="1"/>
  <c r="BV284"/>
  <c r="P284"/>
  <c r="S285"/>
  <c r="AA285" s="1"/>
  <c r="AN285" s="1"/>
  <c r="Q285"/>
  <c r="Y285" s="1"/>
  <c r="AL285" s="1"/>
  <c r="M285"/>
  <c r="U285" s="1"/>
  <c r="AH285" s="1"/>
  <c r="BV285"/>
  <c r="P285"/>
  <c r="W285"/>
  <c r="AJ285" s="1"/>
  <c r="N285"/>
  <c r="V285" s="1"/>
  <c r="AI285" s="1"/>
  <c r="S286"/>
  <c r="AA286" s="1"/>
  <c r="AN286" s="1"/>
  <c r="Q286"/>
  <c r="Y286" s="1"/>
  <c r="AL286" s="1"/>
  <c r="M286"/>
  <c r="U286" s="1"/>
  <c r="AH286" s="1"/>
  <c r="W286"/>
  <c r="AJ286" s="1"/>
  <c r="N286"/>
  <c r="V286" s="1"/>
  <c r="AI286" s="1"/>
  <c r="BV286"/>
  <c r="P286"/>
  <c r="S287"/>
  <c r="AA287" s="1"/>
  <c r="AN287" s="1"/>
  <c r="Q287"/>
  <c r="Y287" s="1"/>
  <c r="AL287" s="1"/>
  <c r="M287"/>
  <c r="U287" s="1"/>
  <c r="AH287" s="1"/>
  <c r="BV287"/>
  <c r="P287"/>
  <c r="W287"/>
  <c r="AJ287" s="1"/>
  <c r="N287"/>
  <c r="V287" s="1"/>
  <c r="AI287" s="1"/>
  <c r="S288"/>
  <c r="AA288" s="1"/>
  <c r="AN288" s="1"/>
  <c r="Q288"/>
  <c r="Y288" s="1"/>
  <c r="AL288" s="1"/>
  <c r="M288"/>
  <c r="U288" s="1"/>
  <c r="AH288" s="1"/>
  <c r="W288"/>
  <c r="AJ288" s="1"/>
  <c r="N288"/>
  <c r="V288" s="1"/>
  <c r="AI288" s="1"/>
  <c r="BV288"/>
  <c r="P288"/>
  <c r="S289"/>
  <c r="AA289" s="1"/>
  <c r="AN289" s="1"/>
  <c r="Q289"/>
  <c r="Y289" s="1"/>
  <c r="AL289" s="1"/>
  <c r="M289"/>
  <c r="U289" s="1"/>
  <c r="AH289" s="1"/>
  <c r="BV289"/>
  <c r="P289"/>
  <c r="W289"/>
  <c r="AJ289" s="1"/>
  <c r="N289"/>
  <c r="V289" s="1"/>
  <c r="AI289" s="1"/>
  <c r="S290"/>
  <c r="AA290" s="1"/>
  <c r="AN290" s="1"/>
  <c r="Q290"/>
  <c r="Y290" s="1"/>
  <c r="AL290" s="1"/>
  <c r="M290"/>
  <c r="U290" s="1"/>
  <c r="AH290" s="1"/>
  <c r="W290"/>
  <c r="AJ290" s="1"/>
  <c r="N290"/>
  <c r="V290" s="1"/>
  <c r="AI290" s="1"/>
  <c r="BV290"/>
  <c r="P290"/>
  <c r="BV291"/>
  <c r="W291"/>
  <c r="AJ291" s="1"/>
  <c r="P291"/>
  <c r="N291"/>
  <c r="V291" s="1"/>
  <c r="AI291" s="1"/>
  <c r="S291"/>
  <c r="AA291" s="1"/>
  <c r="AN291" s="1"/>
  <c r="Q291"/>
  <c r="Y291" s="1"/>
  <c r="AL291" s="1"/>
  <c r="M291"/>
  <c r="U291" s="1"/>
  <c r="AH291" s="1"/>
  <c r="BV292"/>
  <c r="W292"/>
  <c r="AJ292" s="1"/>
  <c r="P292"/>
  <c r="N292"/>
  <c r="V292" s="1"/>
  <c r="AI292" s="1"/>
  <c r="CF177" s="1"/>
  <c r="S292"/>
  <c r="AA292" s="1"/>
  <c r="AN292" s="1"/>
  <c r="CI177" s="1"/>
  <c r="Q292"/>
  <c r="Y292" s="1"/>
  <c r="AL292" s="1"/>
  <c r="M292"/>
  <c r="U292" s="1"/>
  <c r="AH292" s="1"/>
  <c r="CE177" s="1"/>
  <c r="CD177"/>
  <c r="BW63"/>
  <c r="BV293"/>
  <c r="W293"/>
  <c r="AJ293" s="1"/>
  <c r="P293"/>
  <c r="N293"/>
  <c r="V293" s="1"/>
  <c r="AI293" s="1"/>
  <c r="CF172" s="1"/>
  <c r="S293"/>
  <c r="AA293" s="1"/>
  <c r="AN293" s="1"/>
  <c r="CI172" s="1"/>
  <c r="Q293"/>
  <c r="Y293" s="1"/>
  <c r="AL293" s="1"/>
  <c r="M293"/>
  <c r="U293" s="1"/>
  <c r="AH293" s="1"/>
  <c r="CE172" s="1"/>
  <c r="CD172"/>
  <c r="BV294"/>
  <c r="W294"/>
  <c r="AJ294" s="1"/>
  <c r="P294"/>
  <c r="N294"/>
  <c r="V294" s="1"/>
  <c r="AI294" s="1"/>
  <c r="CF173" s="1"/>
  <c r="S294"/>
  <c r="AA294" s="1"/>
  <c r="AN294" s="1"/>
  <c r="CI173" s="1"/>
  <c r="Q294"/>
  <c r="Y294" s="1"/>
  <c r="AL294" s="1"/>
  <c r="M294"/>
  <c r="U294" s="1"/>
  <c r="AH294" s="1"/>
  <c r="CE173" s="1"/>
  <c r="CD173"/>
  <c r="BV295"/>
  <c r="W295"/>
  <c r="AJ295" s="1"/>
  <c r="P295"/>
  <c r="N295"/>
  <c r="V295" s="1"/>
  <c r="AI295" s="1"/>
  <c r="CF174" s="1"/>
  <c r="S295"/>
  <c r="AA295" s="1"/>
  <c r="AN295" s="1"/>
  <c r="CI174" s="1"/>
  <c r="Q295"/>
  <c r="Y295" s="1"/>
  <c r="AL295" s="1"/>
  <c r="M295"/>
  <c r="U295" s="1"/>
  <c r="AH295" s="1"/>
  <c r="CE174" s="1"/>
  <c r="CD174"/>
  <c r="BV296"/>
  <c r="W296"/>
  <c r="AJ296" s="1"/>
  <c r="P296"/>
  <c r="N296"/>
  <c r="V296" s="1"/>
  <c r="AI296" s="1"/>
  <c r="CF175" s="1"/>
  <c r="S296"/>
  <c r="AA296" s="1"/>
  <c r="AN296" s="1"/>
  <c r="CI175" s="1"/>
  <c r="Q296"/>
  <c r="Y296" s="1"/>
  <c r="AL296" s="1"/>
  <c r="M296"/>
  <c r="U296" s="1"/>
  <c r="AH296" s="1"/>
  <c r="CE175" s="1"/>
  <c r="CD175"/>
  <c r="BV297"/>
  <c r="W297"/>
  <c r="AJ297" s="1"/>
  <c r="P297"/>
  <c r="N297"/>
  <c r="V297" s="1"/>
  <c r="AI297" s="1"/>
  <c r="CF178" s="1"/>
  <c r="S297"/>
  <c r="AA297" s="1"/>
  <c r="AN297" s="1"/>
  <c r="CI178" s="1"/>
  <c r="Q297"/>
  <c r="Y297" s="1"/>
  <c r="AL297" s="1"/>
  <c r="M297"/>
  <c r="U297" s="1"/>
  <c r="AH297" s="1"/>
  <c r="CE178" s="1"/>
  <c r="CD178"/>
  <c r="BW64"/>
  <c r="BV298"/>
  <c r="W298"/>
  <c r="AJ298" s="1"/>
  <c r="P298"/>
  <c r="N298"/>
  <c r="V298" s="1"/>
  <c r="AI298" s="1"/>
  <c r="CF179" s="1"/>
  <c r="S298"/>
  <c r="AA298" s="1"/>
  <c r="AN298" s="1"/>
  <c r="CI179" s="1"/>
  <c r="Q298"/>
  <c r="Y298" s="1"/>
  <c r="AL298" s="1"/>
  <c r="M298"/>
  <c r="U298" s="1"/>
  <c r="AH298" s="1"/>
  <c r="CE179" s="1"/>
  <c r="CD179"/>
  <c r="BW65"/>
  <c r="AW49"/>
  <c r="DB49"/>
  <c r="CZ49"/>
  <c r="DA49" s="1"/>
  <c r="AP49"/>
  <c r="X47"/>
  <c r="AK47" s="1"/>
  <c r="R47"/>
  <c r="Z47" s="1"/>
  <c r="AM47" s="1"/>
  <c r="X43"/>
  <c r="AK43" s="1"/>
  <c r="R43"/>
  <c r="Z43" s="1"/>
  <c r="AM43" s="1"/>
  <c r="X41"/>
  <c r="AK41" s="1"/>
  <c r="R41"/>
  <c r="Z41" s="1"/>
  <c r="AM41" s="1"/>
  <c r="CG45"/>
  <c r="AW45"/>
  <c r="DB45"/>
  <c r="CZ45"/>
  <c r="DA45" s="1"/>
  <c r="AP45"/>
  <c r="N308"/>
  <c r="N319" s="1"/>
  <c r="V40"/>
  <c r="N39"/>
  <c r="N38" s="1"/>
  <c r="W308"/>
  <c r="W302"/>
  <c r="AJ40"/>
  <c r="M308"/>
  <c r="M319" s="1"/>
  <c r="M39"/>
  <c r="M38" s="1"/>
  <c r="U40"/>
  <c r="S308"/>
  <c r="S319" s="1"/>
  <c r="S39"/>
  <c r="S38" s="1"/>
  <c r="AA40"/>
  <c r="BV47"/>
  <c r="BV43"/>
  <c r="BV41"/>
  <c r="O307"/>
  <c r="O318" s="1"/>
  <c r="AU65" i="7"/>
  <c r="M65"/>
  <c r="W65" s="1"/>
  <c r="AL65" s="1"/>
  <c r="CD56" s="1"/>
  <c r="Y65"/>
  <c r="AN65" s="1"/>
  <c r="T65"/>
  <c r="R65"/>
  <c r="AB65" s="1"/>
  <c r="AP65" s="1"/>
  <c r="P65"/>
  <c r="N65"/>
  <c r="X65" s="1"/>
  <c r="AM65" s="1"/>
  <c r="CE56" s="1"/>
  <c r="CC56"/>
  <c r="AU57"/>
  <c r="M57"/>
  <c r="W57" s="1"/>
  <c r="AL57" s="1"/>
  <c r="Y57"/>
  <c r="AN57" s="1"/>
  <c r="T57"/>
  <c r="R57"/>
  <c r="AB57" s="1"/>
  <c r="AP57" s="1"/>
  <c r="P57"/>
  <c r="N57"/>
  <c r="X57" s="1"/>
  <c r="AM57" s="1"/>
  <c r="A43"/>
  <c r="A44" s="1"/>
  <c r="A45" s="1"/>
  <c r="A46" s="1"/>
  <c r="A47" s="1"/>
  <c r="A48" s="1"/>
  <c r="A49" s="1"/>
  <c r="A50" s="1"/>
  <c r="A51" s="1"/>
  <c r="A52" s="1"/>
  <c r="A53" s="1"/>
  <c r="A54" s="1"/>
  <c r="A55" s="1"/>
  <c r="A56" s="1"/>
  <c r="A57" s="1"/>
  <c r="A58" s="1"/>
  <c r="A59" s="1"/>
  <c r="A60" s="1"/>
  <c r="A61" s="1"/>
  <c r="A62" s="1"/>
  <c r="A63" s="1"/>
  <c r="A64" s="1"/>
  <c r="A65" s="1"/>
  <c r="A66" s="1"/>
  <c r="A67" s="1"/>
  <c r="A68" s="1"/>
  <c r="A69" s="1"/>
  <c r="A70" s="1"/>
  <c r="A71" s="1"/>
  <c r="A72" s="1"/>
  <c r="A73" s="1"/>
  <c r="A74" s="1"/>
  <c r="A75" s="1"/>
  <c r="A76" s="1"/>
  <c r="A77" s="1"/>
  <c r="A78" s="1"/>
  <c r="A79" s="1"/>
  <c r="A80" s="1"/>
  <c r="A81" s="1"/>
  <c r="A82" s="1"/>
  <c r="A83" s="1"/>
  <c r="A84" s="1"/>
  <c r="A85" s="1"/>
  <c r="A86" s="1"/>
  <c r="A87" s="1"/>
  <c r="A88" s="1"/>
  <c r="A89" s="1"/>
  <c r="A90" s="1"/>
  <c r="A91" s="1"/>
  <c r="A92" s="1"/>
  <c r="A93" s="1"/>
  <c r="A94" s="1"/>
  <c r="A95" s="1"/>
  <c r="A96" s="1"/>
  <c r="A97" s="1"/>
  <c r="A98" s="1"/>
  <c r="A99" s="1"/>
  <c r="A100" s="1"/>
  <c r="A101" s="1"/>
  <c r="A102" s="1"/>
  <c r="A103" s="1"/>
  <c r="A104" s="1"/>
  <c r="A105" s="1"/>
  <c r="A106" s="1"/>
  <c r="A107" s="1"/>
  <c r="A108" s="1"/>
  <c r="A109" s="1"/>
  <c r="A110" s="1"/>
  <c r="A111" s="1"/>
  <c r="A112" s="1"/>
  <c r="A113" s="1"/>
  <c r="A114" s="1"/>
  <c r="A115" s="1"/>
  <c r="A116" s="1"/>
  <c r="A117" s="1"/>
  <c r="A118" s="1"/>
  <c r="A119" s="1"/>
  <c r="A120" s="1"/>
  <c r="A121" s="1"/>
  <c r="A122" s="1"/>
  <c r="A123" s="1"/>
  <c r="A124" s="1"/>
  <c r="A125" s="1"/>
  <c r="A126" s="1"/>
  <c r="A127" s="1"/>
  <c r="A128" s="1"/>
  <c r="A129" s="1"/>
  <c r="A130" s="1"/>
  <c r="A131" s="1"/>
  <c r="A132" s="1"/>
  <c r="A133" s="1"/>
  <c r="A134" s="1"/>
  <c r="A135" s="1"/>
  <c r="A136" s="1"/>
  <c r="A137" s="1"/>
  <c r="A138" s="1"/>
  <c r="A139" s="1"/>
  <c r="A140" s="1"/>
  <c r="A141" s="1"/>
  <c r="A142" s="1"/>
  <c r="A143" s="1"/>
  <c r="A144" s="1"/>
  <c r="A145" s="1"/>
  <c r="A146" s="1"/>
  <c r="A147" s="1"/>
  <c r="A148" s="1"/>
  <c r="A149" s="1"/>
  <c r="A150" s="1"/>
  <c r="A151" s="1"/>
  <c r="A152" s="1"/>
  <c r="A153" s="1"/>
  <c r="A154" s="1"/>
  <c r="A155" s="1"/>
  <c r="A156" s="1"/>
  <c r="A157" s="1"/>
  <c r="A158" s="1"/>
  <c r="A159" s="1"/>
  <c r="A160" s="1"/>
  <c r="A161" s="1"/>
  <c r="A162" s="1"/>
  <c r="A163" s="1"/>
  <c r="A164" s="1"/>
  <c r="A165" s="1"/>
  <c r="A166" s="1"/>
  <c r="A167" s="1"/>
  <c r="A168" s="1"/>
  <c r="A169" s="1"/>
  <c r="A170" s="1"/>
  <c r="A171" s="1"/>
  <c r="A172" s="1"/>
  <c r="A173" s="1"/>
  <c r="A174" s="1"/>
  <c r="A175" s="1"/>
  <c r="A176" s="1"/>
  <c r="A177" s="1"/>
  <c r="A178" s="1"/>
  <c r="A179" s="1"/>
  <c r="A180" s="1"/>
  <c r="A181" s="1"/>
  <c r="A182" s="1"/>
  <c r="A183" s="1"/>
  <c r="A184" s="1"/>
  <c r="A185" s="1"/>
  <c r="A186" s="1"/>
  <c r="A187" s="1"/>
  <c r="A188" s="1"/>
  <c r="A189" s="1"/>
  <c r="A190" s="1"/>
  <c r="A191" s="1"/>
  <c r="A192" s="1"/>
  <c r="A193" s="1"/>
  <c r="A194" s="1"/>
  <c r="A195" s="1"/>
  <c r="A196" s="1"/>
  <c r="A197" s="1"/>
  <c r="A198" s="1"/>
  <c r="A199" s="1"/>
  <c r="A200" s="1"/>
  <c r="A201" s="1"/>
  <c r="A202" s="1"/>
  <c r="A203" s="1"/>
  <c r="A204" s="1"/>
  <c r="A205" s="1"/>
  <c r="A206" s="1"/>
  <c r="A207" s="1"/>
  <c r="A208" s="1"/>
  <c r="A209" s="1"/>
  <c r="A210" s="1"/>
  <c r="A211" s="1"/>
  <c r="A212" s="1"/>
  <c r="A213" s="1"/>
  <c r="A214" s="1"/>
  <c r="A215" s="1"/>
  <c r="A216" s="1"/>
  <c r="A217" s="1"/>
  <c r="A218" s="1"/>
  <c r="A219" s="1"/>
  <c r="A220" s="1"/>
  <c r="A221" s="1"/>
  <c r="A222" s="1"/>
  <c r="A223" s="1"/>
  <c r="A224" s="1"/>
  <c r="A225" s="1"/>
  <c r="A226" s="1"/>
  <c r="A227" s="1"/>
  <c r="A228" s="1"/>
  <c r="A229" s="1"/>
  <c r="A230" s="1"/>
  <c r="A231" s="1"/>
  <c r="A232" s="1"/>
  <c r="A233" s="1"/>
  <c r="A234" s="1"/>
  <c r="A235" s="1"/>
  <c r="A236" s="1"/>
  <c r="A237" s="1"/>
  <c r="A238" s="1"/>
  <c r="A239" s="1"/>
  <c r="A240" s="1"/>
  <c r="A241" s="1"/>
  <c r="A242" s="1"/>
  <c r="A243" s="1"/>
  <c r="A244" s="1"/>
  <c r="A245" s="1"/>
  <c r="A246" s="1"/>
  <c r="A247" s="1"/>
  <c r="A248" s="1"/>
  <c r="A249" s="1"/>
  <c r="A250" s="1"/>
  <c r="A251" s="1"/>
  <c r="A252" s="1"/>
  <c r="A253" s="1"/>
  <c r="A254" s="1"/>
  <c r="A255" s="1"/>
  <c r="A256" s="1"/>
  <c r="A257" s="1"/>
  <c r="A258" s="1"/>
  <c r="A259" s="1"/>
  <c r="A260" s="1"/>
  <c r="A261" s="1"/>
  <c r="A262" s="1"/>
  <c r="A263" s="1"/>
  <c r="A264" s="1"/>
  <c r="A265" s="1"/>
  <c r="A266" s="1"/>
  <c r="A267" s="1"/>
  <c r="A268" s="1"/>
  <c r="A269" s="1"/>
  <c r="A270" s="1"/>
  <c r="A271" s="1"/>
  <c r="A272" s="1"/>
  <c r="A273" s="1"/>
  <c r="A274" s="1"/>
  <c r="A275" s="1"/>
  <c r="A276" s="1"/>
  <c r="A277" s="1"/>
  <c r="A278" s="1"/>
  <c r="A279" s="1"/>
  <c r="A280" s="1"/>
  <c r="A281" s="1"/>
  <c r="A282" s="1"/>
  <c r="A283" s="1"/>
  <c r="A284" s="1"/>
  <c r="A285" s="1"/>
  <c r="A286" s="1"/>
  <c r="A287" s="1"/>
  <c r="A288" s="1"/>
  <c r="A289" s="1"/>
  <c r="A290" s="1"/>
  <c r="A291" s="1"/>
  <c r="A292" s="1"/>
  <c r="A293" s="1"/>
  <c r="A294" s="1"/>
  <c r="A295" s="1"/>
  <c r="A296" s="1"/>
  <c r="A297" s="1"/>
  <c r="A298" s="1"/>
  <c r="A299" s="1"/>
  <c r="A300" s="1"/>
  <c r="A301" s="1"/>
  <c r="A302" s="1"/>
  <c r="A303" s="1"/>
  <c r="A304" s="1"/>
  <c r="A305" s="1"/>
  <c r="A306" s="1"/>
  <c r="A307" s="1"/>
  <c r="A308" s="1"/>
  <c r="A309" s="1"/>
  <c r="A310" s="1"/>
  <c r="A311" s="1"/>
  <c r="A312" s="1"/>
  <c r="A313" s="1"/>
  <c r="A314" s="1"/>
  <c r="A315" s="1"/>
  <c r="A316" s="1"/>
  <c r="A317" s="1"/>
  <c r="A318" s="1"/>
  <c r="CC85"/>
  <c r="Y66"/>
  <c r="AN66" s="1"/>
  <c r="T66"/>
  <c r="R66"/>
  <c r="AB66" s="1"/>
  <c r="AP66" s="1"/>
  <c r="P66"/>
  <c r="N66"/>
  <c r="X66" s="1"/>
  <c r="AM66" s="1"/>
  <c r="CE85" s="1"/>
  <c r="AU66"/>
  <c r="M66"/>
  <c r="W66" s="1"/>
  <c r="AL66" s="1"/>
  <c r="CD85" s="1"/>
  <c r="BU45"/>
  <c r="Y58"/>
  <c r="AN58" s="1"/>
  <c r="T58"/>
  <c r="R58"/>
  <c r="AB58" s="1"/>
  <c r="AP58" s="1"/>
  <c r="P58"/>
  <c r="N58"/>
  <c r="X58" s="1"/>
  <c r="AM58" s="1"/>
  <c r="AU58"/>
  <c r="M58"/>
  <c r="W58" s="1"/>
  <c r="AL58" s="1"/>
  <c r="Y54"/>
  <c r="AN54" s="1"/>
  <c r="T54"/>
  <c r="R54"/>
  <c r="AB54" s="1"/>
  <c r="AP54" s="1"/>
  <c r="P54"/>
  <c r="N54"/>
  <c r="X54" s="1"/>
  <c r="AM54" s="1"/>
  <c r="AU54"/>
  <c r="M54"/>
  <c r="W54" s="1"/>
  <c r="AL54" s="1"/>
  <c r="CB327"/>
  <c r="CB328"/>
  <c r="AC27"/>
  <c r="AC17"/>
  <c r="AC13"/>
  <c r="AU61"/>
  <c r="M61"/>
  <c r="W61" s="1"/>
  <c r="AL61" s="1"/>
  <c r="CD52" s="1"/>
  <c r="BU44"/>
  <c r="Y61"/>
  <c r="AN61" s="1"/>
  <c r="T61"/>
  <c r="R61"/>
  <c r="AB61" s="1"/>
  <c r="AP61" s="1"/>
  <c r="P61"/>
  <c r="N61"/>
  <c r="X61" s="1"/>
  <c r="AM61" s="1"/>
  <c r="CE52" s="1"/>
  <c r="CC52"/>
  <c r="AU53"/>
  <c r="M53"/>
  <c r="W53" s="1"/>
  <c r="AL53" s="1"/>
  <c r="Y53"/>
  <c r="AN53" s="1"/>
  <c r="T53"/>
  <c r="R53"/>
  <c r="AB53" s="1"/>
  <c r="AP53" s="1"/>
  <c r="P53"/>
  <c r="N53"/>
  <c r="X53" s="1"/>
  <c r="AM53" s="1"/>
  <c r="AU109"/>
  <c r="Y109"/>
  <c r="AN109" s="1"/>
  <c r="T109"/>
  <c r="R109"/>
  <c r="AB109" s="1"/>
  <c r="AP109" s="1"/>
  <c r="P109"/>
  <c r="N109"/>
  <c r="X109" s="1"/>
  <c r="AM109" s="1"/>
  <c r="CE64" s="1"/>
  <c r="M109"/>
  <c r="W109" s="1"/>
  <c r="AL109" s="1"/>
  <c r="CD64" s="1"/>
  <c r="CC64"/>
  <c r="Y108"/>
  <c r="AN108" s="1"/>
  <c r="T108"/>
  <c r="R108"/>
  <c r="AB108" s="1"/>
  <c r="AP108" s="1"/>
  <c r="P108"/>
  <c r="N108"/>
  <c r="X108" s="1"/>
  <c r="AM108" s="1"/>
  <c r="CE63" s="1"/>
  <c r="CC63"/>
  <c r="AU108"/>
  <c r="M108"/>
  <c r="W108" s="1"/>
  <c r="AL108" s="1"/>
  <c r="CD63" s="1"/>
  <c r="Y107"/>
  <c r="AN107" s="1"/>
  <c r="T107"/>
  <c r="R107"/>
  <c r="AB107" s="1"/>
  <c r="AP107" s="1"/>
  <c r="P107"/>
  <c r="N107"/>
  <c r="X107" s="1"/>
  <c r="AM107" s="1"/>
  <c r="CE90" s="1"/>
  <c r="CC90"/>
  <c r="AU107"/>
  <c r="M107"/>
  <c r="W107" s="1"/>
  <c r="AL107" s="1"/>
  <c r="CD90" s="1"/>
  <c r="Y105"/>
  <c r="AN105" s="1"/>
  <c r="T105"/>
  <c r="R105"/>
  <c r="AB105" s="1"/>
  <c r="AP105" s="1"/>
  <c r="P105"/>
  <c r="N105"/>
  <c r="X105" s="1"/>
  <c r="AM105" s="1"/>
  <c r="CE62" s="1"/>
  <c r="AU105"/>
  <c r="M105"/>
  <c r="W105" s="1"/>
  <c r="AL105" s="1"/>
  <c r="CD62" s="1"/>
  <c r="CC62"/>
  <c r="Y103"/>
  <c r="AN103" s="1"/>
  <c r="T103"/>
  <c r="R103"/>
  <c r="AB103" s="1"/>
  <c r="AP103" s="1"/>
  <c r="P103"/>
  <c r="N103"/>
  <c r="X103" s="1"/>
  <c r="AM103" s="1"/>
  <c r="AU103"/>
  <c r="M103"/>
  <c r="W103" s="1"/>
  <c r="AL103" s="1"/>
  <c r="Y101"/>
  <c r="AN101" s="1"/>
  <c r="T101"/>
  <c r="R101"/>
  <c r="AB101" s="1"/>
  <c r="AP101" s="1"/>
  <c r="P101"/>
  <c r="N101"/>
  <c r="X101" s="1"/>
  <c r="AM101" s="1"/>
  <c r="AU101"/>
  <c r="M101"/>
  <c r="W101" s="1"/>
  <c r="AL101" s="1"/>
  <c r="Y99"/>
  <c r="AN99" s="1"/>
  <c r="T99"/>
  <c r="R99"/>
  <c r="AB99" s="1"/>
  <c r="AP99" s="1"/>
  <c r="P99"/>
  <c r="N99"/>
  <c r="X99" s="1"/>
  <c r="AM99" s="1"/>
  <c r="AU99"/>
  <c r="M99"/>
  <c r="W99" s="1"/>
  <c r="AL99" s="1"/>
  <c r="Y97"/>
  <c r="AN97" s="1"/>
  <c r="T97"/>
  <c r="R97"/>
  <c r="AB97" s="1"/>
  <c r="AP97" s="1"/>
  <c r="P97"/>
  <c r="N97"/>
  <c r="X97" s="1"/>
  <c r="AM97" s="1"/>
  <c r="AU97"/>
  <c r="M97"/>
  <c r="W97" s="1"/>
  <c r="AL97" s="1"/>
  <c r="Y95"/>
  <c r="AN95" s="1"/>
  <c r="T95"/>
  <c r="R95"/>
  <c r="AB95" s="1"/>
  <c r="AP95" s="1"/>
  <c r="P95"/>
  <c r="N95"/>
  <c r="X95" s="1"/>
  <c r="AM95" s="1"/>
  <c r="AU95"/>
  <c r="M95"/>
  <c r="W95" s="1"/>
  <c r="AL95" s="1"/>
  <c r="CC105"/>
  <c r="Y93"/>
  <c r="AN93" s="1"/>
  <c r="T93"/>
  <c r="R93"/>
  <c r="AB93" s="1"/>
  <c r="AP93" s="1"/>
  <c r="P93"/>
  <c r="N93"/>
  <c r="X93" s="1"/>
  <c r="AM93" s="1"/>
  <c r="CE105" s="1"/>
  <c r="BU50"/>
  <c r="AU93"/>
  <c r="M93"/>
  <c r="W93" s="1"/>
  <c r="AL93" s="1"/>
  <c r="CD105" s="1"/>
  <c r="CC103"/>
  <c r="Y92"/>
  <c r="AN92" s="1"/>
  <c r="T92"/>
  <c r="R92"/>
  <c r="AB92" s="1"/>
  <c r="AP92" s="1"/>
  <c r="P92"/>
  <c r="N92"/>
  <c r="X92" s="1"/>
  <c r="AM92" s="1"/>
  <c r="CE103" s="1"/>
  <c r="AU92"/>
  <c r="M92"/>
  <c r="W92" s="1"/>
  <c r="AL92" s="1"/>
  <c r="CD103" s="1"/>
  <c r="Y88"/>
  <c r="AN88" s="1"/>
  <c r="T88"/>
  <c r="R88"/>
  <c r="AB88" s="1"/>
  <c r="AP88" s="1"/>
  <c r="P88"/>
  <c r="N88"/>
  <c r="X88" s="1"/>
  <c r="AM88" s="1"/>
  <c r="AU88"/>
  <c r="M88"/>
  <c r="W88" s="1"/>
  <c r="AL88" s="1"/>
  <c r="CC87"/>
  <c r="Y85"/>
  <c r="AN85" s="1"/>
  <c r="T85"/>
  <c r="R85"/>
  <c r="AB85" s="1"/>
  <c r="AP85" s="1"/>
  <c r="P85"/>
  <c r="N85"/>
  <c r="X85" s="1"/>
  <c r="AM85" s="1"/>
  <c r="CE87" s="1"/>
  <c r="AU85"/>
  <c r="M85"/>
  <c r="W85" s="1"/>
  <c r="AL85" s="1"/>
  <c r="CD87" s="1"/>
  <c r="Y84"/>
  <c r="AN84" s="1"/>
  <c r="T84"/>
  <c r="R84"/>
  <c r="AB84" s="1"/>
  <c r="AP84" s="1"/>
  <c r="P84"/>
  <c r="N84"/>
  <c r="X84" s="1"/>
  <c r="AM84" s="1"/>
  <c r="CE61" s="1"/>
  <c r="CC61"/>
  <c r="AU84"/>
  <c r="M84"/>
  <c r="W84" s="1"/>
  <c r="AL84" s="1"/>
  <c r="CD61" s="1"/>
  <c r="Y83"/>
  <c r="AN83" s="1"/>
  <c r="T83"/>
  <c r="R83"/>
  <c r="AB83" s="1"/>
  <c r="AP83" s="1"/>
  <c r="P83"/>
  <c r="N83"/>
  <c r="X83" s="1"/>
  <c r="AM83" s="1"/>
  <c r="CE60" s="1"/>
  <c r="AU83"/>
  <c r="M83"/>
  <c r="W83" s="1"/>
  <c r="AL83" s="1"/>
  <c r="CD60" s="1"/>
  <c r="CC60"/>
  <c r="Y82"/>
  <c r="AN82" s="1"/>
  <c r="T82"/>
  <c r="R82"/>
  <c r="AB82" s="1"/>
  <c r="AP82" s="1"/>
  <c r="P82"/>
  <c r="N82"/>
  <c r="X82" s="1"/>
  <c r="AM82" s="1"/>
  <c r="CE59" s="1"/>
  <c r="CC59"/>
  <c r="AU82"/>
  <c r="M82"/>
  <c r="W82" s="1"/>
  <c r="AL82" s="1"/>
  <c r="CD59" s="1"/>
  <c r="Y81"/>
  <c r="AN81" s="1"/>
  <c r="T81"/>
  <c r="R81"/>
  <c r="AB81" s="1"/>
  <c r="AP81" s="1"/>
  <c r="P81"/>
  <c r="N81"/>
  <c r="X81" s="1"/>
  <c r="AM81" s="1"/>
  <c r="CE58" s="1"/>
  <c r="AU81"/>
  <c r="M81"/>
  <c r="W81" s="1"/>
  <c r="AL81" s="1"/>
  <c r="CD58" s="1"/>
  <c r="CC58"/>
  <c r="Y80"/>
  <c r="AN80" s="1"/>
  <c r="T80"/>
  <c r="R80"/>
  <c r="AB80" s="1"/>
  <c r="AP80" s="1"/>
  <c r="P80"/>
  <c r="N80"/>
  <c r="X80" s="1"/>
  <c r="AM80" s="1"/>
  <c r="AU80"/>
  <c r="M80"/>
  <c r="W80" s="1"/>
  <c r="AL80" s="1"/>
  <c r="CC104"/>
  <c r="Y79"/>
  <c r="AN79" s="1"/>
  <c r="T79"/>
  <c r="R79"/>
  <c r="AB79" s="1"/>
  <c r="AP79" s="1"/>
  <c r="P79"/>
  <c r="N79"/>
  <c r="X79" s="1"/>
  <c r="AM79" s="1"/>
  <c r="CE104" s="1"/>
  <c r="AU79"/>
  <c r="M79"/>
  <c r="W79" s="1"/>
  <c r="AL79" s="1"/>
  <c r="CD104" s="1"/>
  <c r="BU49"/>
  <c r="CC99"/>
  <c r="Y78"/>
  <c r="AN78" s="1"/>
  <c r="T78"/>
  <c r="R78"/>
  <c r="AB78" s="1"/>
  <c r="AP78" s="1"/>
  <c r="P78"/>
  <c r="N78"/>
  <c r="X78" s="1"/>
  <c r="AM78" s="1"/>
  <c r="CE99" s="1"/>
  <c r="AU78"/>
  <c r="M78"/>
  <c r="W78" s="1"/>
  <c r="AL78" s="1"/>
  <c r="CD99" s="1"/>
  <c r="Y77"/>
  <c r="AN77" s="1"/>
  <c r="T77"/>
  <c r="R77"/>
  <c r="AB77" s="1"/>
  <c r="AP77" s="1"/>
  <c r="P77"/>
  <c r="N77"/>
  <c r="X77" s="1"/>
  <c r="AM77" s="1"/>
  <c r="AU77"/>
  <c r="M77"/>
  <c r="W77" s="1"/>
  <c r="AL77" s="1"/>
  <c r="Y76"/>
  <c r="AN76" s="1"/>
  <c r="T76"/>
  <c r="R76"/>
  <c r="AB76" s="1"/>
  <c r="AP76" s="1"/>
  <c r="P76"/>
  <c r="N76"/>
  <c r="X76" s="1"/>
  <c r="AM76" s="1"/>
  <c r="AU76"/>
  <c r="M76"/>
  <c r="W76" s="1"/>
  <c r="AL76" s="1"/>
  <c r="CC98"/>
  <c r="Y75"/>
  <c r="AN75" s="1"/>
  <c r="T75"/>
  <c r="R75"/>
  <c r="AB75" s="1"/>
  <c r="AP75" s="1"/>
  <c r="P75"/>
  <c r="N75"/>
  <c r="X75" s="1"/>
  <c r="AM75" s="1"/>
  <c r="CE98" s="1"/>
  <c r="AU75"/>
  <c r="M75"/>
  <c r="W75" s="1"/>
  <c r="AL75" s="1"/>
  <c r="CD98" s="1"/>
  <c r="CC97"/>
  <c r="Y74"/>
  <c r="AN74" s="1"/>
  <c r="T74"/>
  <c r="R74"/>
  <c r="AB74" s="1"/>
  <c r="AP74" s="1"/>
  <c r="P74"/>
  <c r="N74"/>
  <c r="X74" s="1"/>
  <c r="AM74" s="1"/>
  <c r="CE97" s="1"/>
  <c r="AU74"/>
  <c r="M74"/>
  <c r="W74" s="1"/>
  <c r="AL74" s="1"/>
  <c r="CD97" s="1"/>
  <c r="CC96"/>
  <c r="Y73"/>
  <c r="AN73" s="1"/>
  <c r="T73"/>
  <c r="R73"/>
  <c r="AB73" s="1"/>
  <c r="AP73" s="1"/>
  <c r="P73"/>
  <c r="N73"/>
  <c r="X73" s="1"/>
  <c r="AM73" s="1"/>
  <c r="CE96" s="1"/>
  <c r="AU73"/>
  <c r="M73"/>
  <c r="W73" s="1"/>
  <c r="AL73" s="1"/>
  <c r="CD96" s="1"/>
  <c r="CC95"/>
  <c r="Y72"/>
  <c r="AN72" s="1"/>
  <c r="T72"/>
  <c r="R72"/>
  <c r="AB72" s="1"/>
  <c r="AP72" s="1"/>
  <c r="P72"/>
  <c r="N72"/>
  <c r="X72" s="1"/>
  <c r="AM72" s="1"/>
  <c r="CE95" s="1"/>
  <c r="AU72"/>
  <c r="M72"/>
  <c r="W72" s="1"/>
  <c r="AL72" s="1"/>
  <c r="CD95" s="1"/>
  <c r="CC94"/>
  <c r="Y71"/>
  <c r="AN71" s="1"/>
  <c r="T71"/>
  <c r="R71"/>
  <c r="AB71" s="1"/>
  <c r="AP71" s="1"/>
  <c r="P71"/>
  <c r="N71"/>
  <c r="X71" s="1"/>
  <c r="AM71" s="1"/>
  <c r="CE94" s="1"/>
  <c r="BU48"/>
  <c r="AU71"/>
  <c r="M71"/>
  <c r="W71" s="1"/>
  <c r="AL71" s="1"/>
  <c r="CD94" s="1"/>
  <c r="CC93"/>
  <c r="Y70"/>
  <c r="AN70" s="1"/>
  <c r="T70"/>
  <c r="R70"/>
  <c r="AB70" s="1"/>
  <c r="AP70" s="1"/>
  <c r="P70"/>
  <c r="N70"/>
  <c r="X70" s="1"/>
  <c r="AM70" s="1"/>
  <c r="CE93" s="1"/>
  <c r="AU70"/>
  <c r="M70"/>
  <c r="W70" s="1"/>
  <c r="AL70" s="1"/>
  <c r="CD93" s="1"/>
  <c r="BU47"/>
  <c r="CC91"/>
  <c r="Y69"/>
  <c r="AN69" s="1"/>
  <c r="T69"/>
  <c r="R69"/>
  <c r="AB69" s="1"/>
  <c r="AP69" s="1"/>
  <c r="P69"/>
  <c r="N69"/>
  <c r="X69" s="1"/>
  <c r="AM69" s="1"/>
  <c r="CE91" s="1"/>
  <c r="BU46"/>
  <c r="AU69"/>
  <c r="M69"/>
  <c r="W69" s="1"/>
  <c r="AL69" s="1"/>
  <c r="CD91" s="1"/>
  <c r="Y68"/>
  <c r="AN68" s="1"/>
  <c r="T68"/>
  <c r="R68"/>
  <c r="AB68" s="1"/>
  <c r="AP68" s="1"/>
  <c r="P68"/>
  <c r="N68"/>
  <c r="X68" s="1"/>
  <c r="AM68" s="1"/>
  <c r="CE57" s="1"/>
  <c r="CC57"/>
  <c r="AU68"/>
  <c r="M68"/>
  <c r="W68" s="1"/>
  <c r="AL68" s="1"/>
  <c r="CD57" s="1"/>
  <c r="Y62"/>
  <c r="AN62" s="1"/>
  <c r="T62"/>
  <c r="R62"/>
  <c r="AB62" s="1"/>
  <c r="AP62" s="1"/>
  <c r="P62"/>
  <c r="N62"/>
  <c r="X62" s="1"/>
  <c r="AM62" s="1"/>
  <c r="CE53" s="1"/>
  <c r="CC53"/>
  <c r="AU62"/>
  <c r="M62"/>
  <c r="W62" s="1"/>
  <c r="AL62" s="1"/>
  <c r="CD53" s="1"/>
  <c r="Y56"/>
  <c r="AN56" s="1"/>
  <c r="T56"/>
  <c r="R56"/>
  <c r="AB56" s="1"/>
  <c r="AP56" s="1"/>
  <c r="P56"/>
  <c r="N56"/>
  <c r="X56" s="1"/>
  <c r="AM56" s="1"/>
  <c r="AU56"/>
  <c r="M56"/>
  <c r="W56" s="1"/>
  <c r="AL56" s="1"/>
  <c r="Y52"/>
  <c r="AN52" s="1"/>
  <c r="T52"/>
  <c r="R52"/>
  <c r="AB52" s="1"/>
  <c r="AP52" s="1"/>
  <c r="P52"/>
  <c r="N52"/>
  <c r="X52" s="1"/>
  <c r="AM52" s="1"/>
  <c r="AU52"/>
  <c r="M52"/>
  <c r="W52" s="1"/>
  <c r="AL52" s="1"/>
  <c r="O328"/>
  <c r="O339" s="1"/>
  <c r="AC15"/>
  <c r="AC11"/>
  <c r="AB29"/>
  <c r="Y15" s="1"/>
  <c r="AU110"/>
  <c r="M110"/>
  <c r="W110" s="1"/>
  <c r="AL110" s="1"/>
  <c r="CD65" s="1"/>
  <c r="Y110"/>
  <c r="AN110" s="1"/>
  <c r="T110"/>
  <c r="P110"/>
  <c r="CC65"/>
  <c r="R110"/>
  <c r="AB110" s="1"/>
  <c r="AP110" s="1"/>
  <c r="N110"/>
  <c r="X110" s="1"/>
  <c r="AM110" s="1"/>
  <c r="CE65" s="1"/>
  <c r="AU111"/>
  <c r="M111"/>
  <c r="W111" s="1"/>
  <c r="AL111" s="1"/>
  <c r="CD66" s="1"/>
  <c r="Y111"/>
  <c r="AN111" s="1"/>
  <c r="T111"/>
  <c r="P111"/>
  <c r="R111"/>
  <c r="AB111" s="1"/>
  <c r="AP111" s="1"/>
  <c r="N111"/>
  <c r="X111" s="1"/>
  <c r="AM111" s="1"/>
  <c r="CE66" s="1"/>
  <c r="CC66"/>
  <c r="AU112"/>
  <c r="M112"/>
  <c r="W112" s="1"/>
  <c r="AL112" s="1"/>
  <c r="CD67" s="1"/>
  <c r="Y112"/>
  <c r="AN112" s="1"/>
  <c r="T112"/>
  <c r="P112"/>
  <c r="CC67"/>
  <c r="R112"/>
  <c r="AB112" s="1"/>
  <c r="AP112" s="1"/>
  <c r="N112"/>
  <c r="X112" s="1"/>
  <c r="AM112" s="1"/>
  <c r="CE67" s="1"/>
  <c r="AU113"/>
  <c r="M113"/>
  <c r="W113" s="1"/>
  <c r="AL113" s="1"/>
  <c r="Y113"/>
  <c r="AN113" s="1"/>
  <c r="T113"/>
  <c r="P113"/>
  <c r="R113"/>
  <c r="AB113" s="1"/>
  <c r="AP113" s="1"/>
  <c r="N113"/>
  <c r="X113" s="1"/>
  <c r="AM113" s="1"/>
  <c r="AU114"/>
  <c r="M114"/>
  <c r="W114" s="1"/>
  <c r="AL114" s="1"/>
  <c r="Y114"/>
  <c r="AN114" s="1"/>
  <c r="T114"/>
  <c r="P114"/>
  <c r="R114"/>
  <c r="AB114" s="1"/>
  <c r="AP114" s="1"/>
  <c r="N114"/>
  <c r="X114" s="1"/>
  <c r="AM114" s="1"/>
  <c r="AU115"/>
  <c r="M115"/>
  <c r="W115" s="1"/>
  <c r="AL115" s="1"/>
  <c r="Y115"/>
  <c r="AN115" s="1"/>
  <c r="T115"/>
  <c r="P115"/>
  <c r="R115"/>
  <c r="AB115" s="1"/>
  <c r="AP115" s="1"/>
  <c r="N115"/>
  <c r="X115" s="1"/>
  <c r="AM115" s="1"/>
  <c r="CC146"/>
  <c r="AU116"/>
  <c r="M116"/>
  <c r="W116" s="1"/>
  <c r="AL116" s="1"/>
  <c r="CD146" s="1"/>
  <c r="Y116"/>
  <c r="AN116" s="1"/>
  <c r="T116"/>
  <c r="P116"/>
  <c r="R116"/>
  <c r="AB116" s="1"/>
  <c r="AP116" s="1"/>
  <c r="N116"/>
  <c r="X116" s="1"/>
  <c r="AM116" s="1"/>
  <c r="CE146" s="1"/>
  <c r="BU51"/>
  <c r="AU117"/>
  <c r="M117"/>
  <c r="W117" s="1"/>
  <c r="AL117" s="1"/>
  <c r="CD147" s="1"/>
  <c r="CC147"/>
  <c r="Y117"/>
  <c r="AN117" s="1"/>
  <c r="T117"/>
  <c r="P117"/>
  <c r="R117"/>
  <c r="AB117" s="1"/>
  <c r="AP117" s="1"/>
  <c r="N117"/>
  <c r="X117" s="1"/>
  <c r="AM117" s="1"/>
  <c r="CE147" s="1"/>
  <c r="AU118"/>
  <c r="M118"/>
  <c r="W118" s="1"/>
  <c r="AL118" s="1"/>
  <c r="Y118"/>
  <c r="AN118" s="1"/>
  <c r="T118"/>
  <c r="P118"/>
  <c r="R118"/>
  <c r="AB118" s="1"/>
  <c r="AP118" s="1"/>
  <c r="N118"/>
  <c r="X118" s="1"/>
  <c r="AM118" s="1"/>
  <c r="AU119"/>
  <c r="M119"/>
  <c r="W119" s="1"/>
  <c r="AL119" s="1"/>
  <c r="Y119"/>
  <c r="AN119" s="1"/>
  <c r="T119"/>
  <c r="P119"/>
  <c r="R119"/>
  <c r="AB119" s="1"/>
  <c r="AP119" s="1"/>
  <c r="N119"/>
  <c r="X119" s="1"/>
  <c r="AM119" s="1"/>
  <c r="AU120"/>
  <c r="M120"/>
  <c r="W120" s="1"/>
  <c r="AL120" s="1"/>
  <c r="Y120"/>
  <c r="AN120" s="1"/>
  <c r="T120"/>
  <c r="P120"/>
  <c r="R120"/>
  <c r="AB120" s="1"/>
  <c r="AP120" s="1"/>
  <c r="N120"/>
  <c r="X120" s="1"/>
  <c r="AM120" s="1"/>
  <c r="AU121"/>
  <c r="M121"/>
  <c r="W121" s="1"/>
  <c r="AL121" s="1"/>
  <c r="Y121"/>
  <c r="AN121" s="1"/>
  <c r="T121"/>
  <c r="P121"/>
  <c r="R121"/>
  <c r="AB121" s="1"/>
  <c r="AP121" s="1"/>
  <c r="N121"/>
  <c r="X121" s="1"/>
  <c r="AM121" s="1"/>
  <c r="AU122"/>
  <c r="M122"/>
  <c r="W122" s="1"/>
  <c r="AL122" s="1"/>
  <c r="Y122"/>
  <c r="AN122" s="1"/>
  <c r="T122"/>
  <c r="P122"/>
  <c r="R122"/>
  <c r="AB122" s="1"/>
  <c r="AP122" s="1"/>
  <c r="N122"/>
  <c r="X122" s="1"/>
  <c r="AM122" s="1"/>
  <c r="AU123"/>
  <c r="M123"/>
  <c r="W123" s="1"/>
  <c r="AL123" s="1"/>
  <c r="Y123"/>
  <c r="AN123" s="1"/>
  <c r="T123"/>
  <c r="P123"/>
  <c r="R123"/>
  <c r="AB123" s="1"/>
  <c r="AP123" s="1"/>
  <c r="N123"/>
  <c r="X123" s="1"/>
  <c r="AM123" s="1"/>
  <c r="CC152"/>
  <c r="AU124"/>
  <c r="M124"/>
  <c r="W124" s="1"/>
  <c r="AL124" s="1"/>
  <c r="CD152" s="1"/>
  <c r="Y124"/>
  <c r="AN124" s="1"/>
  <c r="T124"/>
  <c r="P124"/>
  <c r="BU52"/>
  <c r="R124"/>
  <c r="AB124" s="1"/>
  <c r="AP124" s="1"/>
  <c r="N124"/>
  <c r="X124" s="1"/>
  <c r="AM124" s="1"/>
  <c r="CE152" s="1"/>
  <c r="CC148"/>
  <c r="AU125"/>
  <c r="M125"/>
  <c r="W125" s="1"/>
  <c r="AL125" s="1"/>
  <c r="CD148" s="1"/>
  <c r="Y125"/>
  <c r="AN125" s="1"/>
  <c r="T125"/>
  <c r="P125"/>
  <c r="R125"/>
  <c r="AB125" s="1"/>
  <c r="AP125" s="1"/>
  <c r="N125"/>
  <c r="X125" s="1"/>
  <c r="AM125" s="1"/>
  <c r="CE148" s="1"/>
  <c r="AU126"/>
  <c r="M126"/>
  <c r="W126" s="1"/>
  <c r="AL126" s="1"/>
  <c r="CD149" s="1"/>
  <c r="CC149"/>
  <c r="Y126"/>
  <c r="AN126" s="1"/>
  <c r="T126"/>
  <c r="P126"/>
  <c r="R126"/>
  <c r="AB126" s="1"/>
  <c r="AP126" s="1"/>
  <c r="N126"/>
  <c r="X126" s="1"/>
  <c r="AM126" s="1"/>
  <c r="CE149" s="1"/>
  <c r="AU127"/>
  <c r="M127"/>
  <c r="W127" s="1"/>
  <c r="AL127" s="1"/>
  <c r="CD107" s="1"/>
  <c r="Y127"/>
  <c r="AN127" s="1"/>
  <c r="T127"/>
  <c r="R127"/>
  <c r="AB127" s="1"/>
  <c r="AP127" s="1"/>
  <c r="P127"/>
  <c r="N127"/>
  <c r="X127" s="1"/>
  <c r="AM127" s="1"/>
  <c r="CE107" s="1"/>
  <c r="CC107"/>
  <c r="AU128"/>
  <c r="M128"/>
  <c r="W128" s="1"/>
  <c r="AL128" s="1"/>
  <c r="CD108" s="1"/>
  <c r="Y128"/>
  <c r="AN128" s="1"/>
  <c r="T128"/>
  <c r="R128"/>
  <c r="AB128" s="1"/>
  <c r="AP128" s="1"/>
  <c r="P128"/>
  <c r="N128"/>
  <c r="X128" s="1"/>
  <c r="AM128" s="1"/>
  <c r="CE108" s="1"/>
  <c r="CC108"/>
  <c r="AU129"/>
  <c r="M129"/>
  <c r="W129" s="1"/>
  <c r="AL129" s="1"/>
  <c r="CD109" s="1"/>
  <c r="Y129"/>
  <c r="AN129" s="1"/>
  <c r="T129"/>
  <c r="R129"/>
  <c r="AB129" s="1"/>
  <c r="AP129" s="1"/>
  <c r="P129"/>
  <c r="N129"/>
  <c r="X129" s="1"/>
  <c r="AM129" s="1"/>
  <c r="CE109" s="1"/>
  <c r="CC109"/>
  <c r="AU130"/>
  <c r="M130"/>
  <c r="W130" s="1"/>
  <c r="AL130" s="1"/>
  <c r="CD110" s="1"/>
  <c r="Y130"/>
  <c r="AN130" s="1"/>
  <c r="T130"/>
  <c r="R130"/>
  <c r="AB130" s="1"/>
  <c r="AP130" s="1"/>
  <c r="P130"/>
  <c r="N130"/>
  <c r="X130" s="1"/>
  <c r="AM130" s="1"/>
  <c r="CE110" s="1"/>
  <c r="CC110"/>
  <c r="AU131"/>
  <c r="M131"/>
  <c r="W131" s="1"/>
  <c r="AL131" s="1"/>
  <c r="CD153" s="1"/>
  <c r="CC153"/>
  <c r="Y131"/>
  <c r="AN131" s="1"/>
  <c r="T131"/>
  <c r="R131"/>
  <c r="AB131" s="1"/>
  <c r="AP131" s="1"/>
  <c r="P131"/>
  <c r="N131"/>
  <c r="X131" s="1"/>
  <c r="AM131" s="1"/>
  <c r="CE153" s="1"/>
  <c r="BU53"/>
  <c r="AU132"/>
  <c r="M132"/>
  <c r="W132" s="1"/>
  <c r="AL132" s="1"/>
  <c r="Y132"/>
  <c r="AN132" s="1"/>
  <c r="T132"/>
  <c r="P132"/>
  <c r="R132"/>
  <c r="AB132" s="1"/>
  <c r="AP132" s="1"/>
  <c r="N132"/>
  <c r="X132" s="1"/>
  <c r="AM132" s="1"/>
  <c r="AU133"/>
  <c r="M133"/>
  <c r="W133" s="1"/>
  <c r="AL133" s="1"/>
  <c r="CD154" s="1"/>
  <c r="CC154"/>
  <c r="Y133"/>
  <c r="AN133" s="1"/>
  <c r="T133"/>
  <c r="P133"/>
  <c r="R133"/>
  <c r="AB133" s="1"/>
  <c r="AP133" s="1"/>
  <c r="N133"/>
  <c r="X133" s="1"/>
  <c r="AM133" s="1"/>
  <c r="CE154" s="1"/>
  <c r="BU54"/>
  <c r="AU134"/>
  <c r="M134"/>
  <c r="W134" s="1"/>
  <c r="AL134" s="1"/>
  <c r="CD155" s="1"/>
  <c r="Y134"/>
  <c r="AN134" s="1"/>
  <c r="T134"/>
  <c r="P134"/>
  <c r="CC155"/>
  <c r="R134"/>
  <c r="AB134" s="1"/>
  <c r="AP134" s="1"/>
  <c r="N134"/>
  <c r="X134" s="1"/>
  <c r="AM134" s="1"/>
  <c r="CE155" s="1"/>
  <c r="AU135"/>
  <c r="M135"/>
  <c r="W135" s="1"/>
  <c r="AL135" s="1"/>
  <c r="CD68" s="1"/>
  <c r="Y135"/>
  <c r="AN135" s="1"/>
  <c r="T135"/>
  <c r="P135"/>
  <c r="R135"/>
  <c r="AB135" s="1"/>
  <c r="AP135" s="1"/>
  <c r="N135"/>
  <c r="X135" s="1"/>
  <c r="AM135" s="1"/>
  <c r="CE68" s="1"/>
  <c r="CC68"/>
  <c r="AU136"/>
  <c r="M136"/>
  <c r="W136" s="1"/>
  <c r="AL136" s="1"/>
  <c r="CD69" s="1"/>
  <c r="Y136"/>
  <c r="AN136" s="1"/>
  <c r="T136"/>
  <c r="P136"/>
  <c r="R136"/>
  <c r="AB136" s="1"/>
  <c r="AP136" s="1"/>
  <c r="N136"/>
  <c r="X136" s="1"/>
  <c r="AM136" s="1"/>
  <c r="CE69" s="1"/>
  <c r="CC69"/>
  <c r="AU137"/>
  <c r="M137"/>
  <c r="W137" s="1"/>
  <c r="AL137" s="1"/>
  <c r="CD70" s="1"/>
  <c r="Y137"/>
  <c r="AN137" s="1"/>
  <c r="T137"/>
  <c r="P137"/>
  <c r="R137"/>
  <c r="AB137" s="1"/>
  <c r="AP137" s="1"/>
  <c r="N137"/>
  <c r="X137" s="1"/>
  <c r="AM137" s="1"/>
  <c r="CE70" s="1"/>
  <c r="CC70"/>
  <c r="AU138"/>
  <c r="M138"/>
  <c r="W138" s="1"/>
  <c r="AL138" s="1"/>
  <c r="CD71" s="1"/>
  <c r="Y138"/>
  <c r="AN138" s="1"/>
  <c r="T138"/>
  <c r="P138"/>
  <c r="R138"/>
  <c r="AB138" s="1"/>
  <c r="AP138" s="1"/>
  <c r="N138"/>
  <c r="X138" s="1"/>
  <c r="AM138" s="1"/>
  <c r="CE71" s="1"/>
  <c r="CC71"/>
  <c r="AU139"/>
  <c r="M139"/>
  <c r="W139" s="1"/>
  <c r="AL139" s="1"/>
  <c r="Y139"/>
  <c r="AN139" s="1"/>
  <c r="T139"/>
  <c r="P139"/>
  <c r="R139"/>
  <c r="AB139" s="1"/>
  <c r="AP139" s="1"/>
  <c r="N139"/>
  <c r="X139" s="1"/>
  <c r="AM139" s="1"/>
  <c r="AU140"/>
  <c r="M140"/>
  <c r="W140" s="1"/>
  <c r="AL140" s="1"/>
  <c r="Y140"/>
  <c r="AN140" s="1"/>
  <c r="T140"/>
  <c r="P140"/>
  <c r="R140"/>
  <c r="AB140" s="1"/>
  <c r="AP140" s="1"/>
  <c r="N140"/>
  <c r="X140" s="1"/>
  <c r="AM140" s="1"/>
  <c r="AU141"/>
  <c r="M141"/>
  <c r="W141" s="1"/>
  <c r="AL141" s="1"/>
  <c r="Y141"/>
  <c r="AN141" s="1"/>
  <c r="T141"/>
  <c r="P141"/>
  <c r="R141"/>
  <c r="AB141" s="1"/>
  <c r="AP141" s="1"/>
  <c r="N141"/>
  <c r="X141" s="1"/>
  <c r="AM141" s="1"/>
  <c r="AU142"/>
  <c r="M142"/>
  <c r="W142" s="1"/>
  <c r="AL142" s="1"/>
  <c r="Y142"/>
  <c r="AN142" s="1"/>
  <c r="T142"/>
  <c r="P142"/>
  <c r="R142"/>
  <c r="AB142" s="1"/>
  <c r="AP142" s="1"/>
  <c r="N142"/>
  <c r="X142" s="1"/>
  <c r="AM142" s="1"/>
  <c r="AU143"/>
  <c r="M143"/>
  <c r="W143" s="1"/>
  <c r="AL143" s="1"/>
  <c r="Y143"/>
  <c r="AN143" s="1"/>
  <c r="T143"/>
  <c r="P143"/>
  <c r="R143"/>
  <c r="AB143" s="1"/>
  <c r="AP143" s="1"/>
  <c r="N143"/>
  <c r="X143" s="1"/>
  <c r="AM143" s="1"/>
  <c r="AU144"/>
  <c r="M144"/>
  <c r="W144" s="1"/>
  <c r="AL144" s="1"/>
  <c r="Y144"/>
  <c r="AN144" s="1"/>
  <c r="T144"/>
  <c r="P144"/>
  <c r="R144"/>
  <c r="AB144" s="1"/>
  <c r="AP144" s="1"/>
  <c r="N144"/>
  <c r="X144" s="1"/>
  <c r="AM144" s="1"/>
  <c r="AU145"/>
  <c r="M145"/>
  <c r="W145" s="1"/>
  <c r="AL145" s="1"/>
  <c r="Y145"/>
  <c r="AN145" s="1"/>
  <c r="T145"/>
  <c r="P145"/>
  <c r="R145"/>
  <c r="AB145" s="1"/>
  <c r="AP145" s="1"/>
  <c r="N145"/>
  <c r="X145" s="1"/>
  <c r="AM145" s="1"/>
  <c r="AU146"/>
  <c r="M146"/>
  <c r="W146" s="1"/>
  <c r="AL146" s="1"/>
  <c r="Y146"/>
  <c r="AN146" s="1"/>
  <c r="T146"/>
  <c r="P146"/>
  <c r="R146"/>
  <c r="AB146" s="1"/>
  <c r="AP146" s="1"/>
  <c r="N146"/>
  <c r="X146" s="1"/>
  <c r="AM146" s="1"/>
  <c r="AU147"/>
  <c r="M147"/>
  <c r="W147" s="1"/>
  <c r="AL147" s="1"/>
  <c r="R147"/>
  <c r="AB147" s="1"/>
  <c r="AP147" s="1"/>
  <c r="N147"/>
  <c r="X147" s="1"/>
  <c r="AM147" s="1"/>
  <c r="Y147"/>
  <c r="AN147" s="1"/>
  <c r="T147"/>
  <c r="P147"/>
  <c r="AU148"/>
  <c r="M148"/>
  <c r="W148" s="1"/>
  <c r="AL148" s="1"/>
  <c r="Y148"/>
  <c r="AN148" s="1"/>
  <c r="T148"/>
  <c r="P148"/>
  <c r="R148"/>
  <c r="AB148" s="1"/>
  <c r="AP148" s="1"/>
  <c r="N148"/>
  <c r="X148" s="1"/>
  <c r="AM148" s="1"/>
  <c r="AU149"/>
  <c r="M149"/>
  <c r="W149" s="1"/>
  <c r="AL149" s="1"/>
  <c r="CD111" s="1"/>
  <c r="R149"/>
  <c r="AB149" s="1"/>
  <c r="AP149" s="1"/>
  <c r="N149"/>
  <c r="X149" s="1"/>
  <c r="AM149" s="1"/>
  <c r="CE111" s="1"/>
  <c r="Y149"/>
  <c r="AN149" s="1"/>
  <c r="T149"/>
  <c r="P149"/>
  <c r="CC111"/>
  <c r="AU150"/>
  <c r="M150"/>
  <c r="W150" s="1"/>
  <c r="AL150" s="1"/>
  <c r="CD112" s="1"/>
  <c r="Y150"/>
  <c r="AN150" s="1"/>
  <c r="T150"/>
  <c r="P150"/>
  <c r="R150"/>
  <c r="AB150" s="1"/>
  <c r="AP150" s="1"/>
  <c r="N150"/>
  <c r="X150" s="1"/>
  <c r="AM150" s="1"/>
  <c r="CE112" s="1"/>
  <c r="CC112"/>
  <c r="AU151"/>
  <c r="M151"/>
  <c r="W151" s="1"/>
  <c r="AL151" s="1"/>
  <c r="CD113" s="1"/>
  <c r="R151"/>
  <c r="AB151" s="1"/>
  <c r="AP151" s="1"/>
  <c r="N151"/>
  <c r="X151" s="1"/>
  <c r="AM151" s="1"/>
  <c r="CE113" s="1"/>
  <c r="Y151"/>
  <c r="AN151" s="1"/>
  <c r="T151"/>
  <c r="P151"/>
  <c r="CC113"/>
  <c r="AU152"/>
  <c r="M152"/>
  <c r="W152" s="1"/>
  <c r="AL152" s="1"/>
  <c r="CD114" s="1"/>
  <c r="Y152"/>
  <c r="AN152" s="1"/>
  <c r="T152"/>
  <c r="P152"/>
  <c r="R152"/>
  <c r="AB152" s="1"/>
  <c r="AP152" s="1"/>
  <c r="N152"/>
  <c r="X152" s="1"/>
  <c r="AM152" s="1"/>
  <c r="CE114" s="1"/>
  <c r="CC114"/>
  <c r="AU153"/>
  <c r="M153"/>
  <c r="W153" s="1"/>
  <c r="AL153" s="1"/>
  <c r="CD115" s="1"/>
  <c r="R153"/>
  <c r="AB153" s="1"/>
  <c r="AP153" s="1"/>
  <c r="N153"/>
  <c r="X153" s="1"/>
  <c r="AM153" s="1"/>
  <c r="CE115" s="1"/>
  <c r="Y153"/>
  <c r="AN153" s="1"/>
  <c r="T153"/>
  <c r="P153"/>
  <c r="CC115"/>
  <c r="AU154"/>
  <c r="M154"/>
  <c r="W154" s="1"/>
  <c r="AL154" s="1"/>
  <c r="CD116" s="1"/>
  <c r="Y154"/>
  <c r="AN154" s="1"/>
  <c r="T154"/>
  <c r="P154"/>
  <c r="R154"/>
  <c r="AB154" s="1"/>
  <c r="AP154" s="1"/>
  <c r="N154"/>
  <c r="X154" s="1"/>
  <c r="AM154" s="1"/>
  <c r="CE116" s="1"/>
  <c r="CC116"/>
  <c r="AU155"/>
  <c r="M155"/>
  <c r="W155" s="1"/>
  <c r="AL155" s="1"/>
  <c r="CD117" s="1"/>
  <c r="R155"/>
  <c r="AB155" s="1"/>
  <c r="AP155" s="1"/>
  <c r="N155"/>
  <c r="X155" s="1"/>
  <c r="AM155" s="1"/>
  <c r="CE117" s="1"/>
  <c r="Y155"/>
  <c r="AN155" s="1"/>
  <c r="T155"/>
  <c r="P155"/>
  <c r="CC117"/>
  <c r="AU156"/>
  <c r="M156"/>
  <c r="W156" s="1"/>
  <c r="AL156" s="1"/>
  <c r="CD150" s="1"/>
  <c r="Y156"/>
  <c r="AN156" s="1"/>
  <c r="T156"/>
  <c r="P156"/>
  <c r="CC150"/>
  <c r="R156"/>
  <c r="AB156" s="1"/>
  <c r="AP156" s="1"/>
  <c r="N156"/>
  <c r="X156" s="1"/>
  <c r="AM156" s="1"/>
  <c r="CE150" s="1"/>
  <c r="CC183"/>
  <c r="AU157"/>
  <c r="M157"/>
  <c r="W157" s="1"/>
  <c r="AL157" s="1"/>
  <c r="CD183" s="1"/>
  <c r="R157"/>
  <c r="AB157" s="1"/>
  <c r="AP157" s="1"/>
  <c r="N157"/>
  <c r="X157" s="1"/>
  <c r="AM157" s="1"/>
  <c r="CE183" s="1"/>
  <c r="Y157"/>
  <c r="AN157" s="1"/>
  <c r="T157"/>
  <c r="P157"/>
  <c r="BU55"/>
  <c r="AU158"/>
  <c r="M158"/>
  <c r="W158" s="1"/>
  <c r="AL158" s="1"/>
  <c r="R158"/>
  <c r="AB158" s="1"/>
  <c r="AP158" s="1"/>
  <c r="N158"/>
  <c r="X158" s="1"/>
  <c r="AM158" s="1"/>
  <c r="Y158"/>
  <c r="AN158" s="1"/>
  <c r="T158"/>
  <c r="P158"/>
  <c r="AU159"/>
  <c r="M159"/>
  <c r="W159" s="1"/>
  <c r="AL159" s="1"/>
  <c r="CD72" s="1"/>
  <c r="R159"/>
  <c r="AB159" s="1"/>
  <c r="AP159" s="1"/>
  <c r="N159"/>
  <c r="X159" s="1"/>
  <c r="AM159" s="1"/>
  <c r="CE72" s="1"/>
  <c r="Y159"/>
  <c r="AN159" s="1"/>
  <c r="T159"/>
  <c r="P159"/>
  <c r="CC72"/>
  <c r="AU160"/>
  <c r="M160"/>
  <c r="W160" s="1"/>
  <c r="AL160" s="1"/>
  <c r="CD73" s="1"/>
  <c r="R160"/>
  <c r="AB160" s="1"/>
  <c r="AP160" s="1"/>
  <c r="N160"/>
  <c r="X160" s="1"/>
  <c r="AM160" s="1"/>
  <c r="CE73" s="1"/>
  <c r="Y160"/>
  <c r="AN160" s="1"/>
  <c r="T160"/>
  <c r="P160"/>
  <c r="CC73"/>
  <c r="AU161"/>
  <c r="M161"/>
  <c r="W161" s="1"/>
  <c r="AL161" s="1"/>
  <c r="CD74" s="1"/>
  <c r="R161"/>
  <c r="AB161" s="1"/>
  <c r="AP161" s="1"/>
  <c r="N161"/>
  <c r="X161" s="1"/>
  <c r="AM161" s="1"/>
  <c r="CE74" s="1"/>
  <c r="Y161"/>
  <c r="AN161" s="1"/>
  <c r="T161"/>
  <c r="P161"/>
  <c r="CC74"/>
  <c r="AU162"/>
  <c r="M162"/>
  <c r="W162" s="1"/>
  <c r="AL162" s="1"/>
  <c r="CD75" s="1"/>
  <c r="R162"/>
  <c r="AB162" s="1"/>
  <c r="AP162" s="1"/>
  <c r="N162"/>
  <c r="X162" s="1"/>
  <c r="AM162" s="1"/>
  <c r="CE75" s="1"/>
  <c r="Y162"/>
  <c r="AN162" s="1"/>
  <c r="T162"/>
  <c r="P162"/>
  <c r="CC75"/>
  <c r="AU163"/>
  <c r="M163"/>
  <c r="W163" s="1"/>
  <c r="AL163" s="1"/>
  <c r="CD76" s="1"/>
  <c r="R163"/>
  <c r="AB163" s="1"/>
  <c r="AP163" s="1"/>
  <c r="N163"/>
  <c r="X163" s="1"/>
  <c r="AM163" s="1"/>
  <c r="CE76" s="1"/>
  <c r="Y163"/>
  <c r="AN163" s="1"/>
  <c r="T163"/>
  <c r="P163"/>
  <c r="CC76"/>
  <c r="AU164"/>
  <c r="M164"/>
  <c r="W164" s="1"/>
  <c r="AL164" s="1"/>
  <c r="CD77" s="1"/>
  <c r="R164"/>
  <c r="AB164" s="1"/>
  <c r="AP164" s="1"/>
  <c r="N164"/>
  <c r="X164" s="1"/>
  <c r="AM164" s="1"/>
  <c r="CE77" s="1"/>
  <c r="Y164"/>
  <c r="AN164" s="1"/>
  <c r="T164"/>
  <c r="P164"/>
  <c r="CC77"/>
  <c r="AU165"/>
  <c r="M165"/>
  <c r="W165" s="1"/>
  <c r="AL165" s="1"/>
  <c r="CD78" s="1"/>
  <c r="R165"/>
  <c r="AB165" s="1"/>
  <c r="AP165" s="1"/>
  <c r="N165"/>
  <c r="X165" s="1"/>
  <c r="AM165" s="1"/>
  <c r="CE78" s="1"/>
  <c r="Y165"/>
  <c r="AN165" s="1"/>
  <c r="T165"/>
  <c r="P165"/>
  <c r="CC78"/>
  <c r="AU166"/>
  <c r="M166"/>
  <c r="W166" s="1"/>
  <c r="AL166" s="1"/>
  <c r="R166"/>
  <c r="AB166" s="1"/>
  <c r="AP166" s="1"/>
  <c r="N166"/>
  <c r="X166" s="1"/>
  <c r="AM166" s="1"/>
  <c r="Y166"/>
  <c r="AN166" s="1"/>
  <c r="T166"/>
  <c r="P166"/>
  <c r="AU167"/>
  <c r="M167"/>
  <c r="W167" s="1"/>
  <c r="AL167" s="1"/>
  <c r="R167"/>
  <c r="AB167" s="1"/>
  <c r="AP167" s="1"/>
  <c r="N167"/>
  <c r="X167" s="1"/>
  <c r="AM167" s="1"/>
  <c r="Y167"/>
  <c r="AN167" s="1"/>
  <c r="T167"/>
  <c r="P167"/>
  <c r="AU168"/>
  <c r="M168"/>
  <c r="W168" s="1"/>
  <c r="AL168" s="1"/>
  <c r="R168"/>
  <c r="AB168" s="1"/>
  <c r="AP168" s="1"/>
  <c r="N168"/>
  <c r="X168" s="1"/>
  <c r="AM168" s="1"/>
  <c r="Y168"/>
  <c r="AN168" s="1"/>
  <c r="T168"/>
  <c r="P168"/>
  <c r="AU169"/>
  <c r="M169"/>
  <c r="W169" s="1"/>
  <c r="AL169" s="1"/>
  <c r="CD118" s="1"/>
  <c r="R169"/>
  <c r="AB169" s="1"/>
  <c r="AP169" s="1"/>
  <c r="N169"/>
  <c r="X169" s="1"/>
  <c r="AM169" s="1"/>
  <c r="CE118" s="1"/>
  <c r="Y169"/>
  <c r="AN169" s="1"/>
  <c r="T169"/>
  <c r="P169"/>
  <c r="CC118"/>
  <c r="AU170"/>
  <c r="M170"/>
  <c r="W170" s="1"/>
  <c r="AL170" s="1"/>
  <c r="CD119" s="1"/>
  <c r="R170"/>
  <c r="AB170" s="1"/>
  <c r="AP170" s="1"/>
  <c r="N170"/>
  <c r="X170" s="1"/>
  <c r="AM170" s="1"/>
  <c r="CE119" s="1"/>
  <c r="Y170"/>
  <c r="AN170" s="1"/>
  <c r="T170"/>
  <c r="P170"/>
  <c r="CC119"/>
  <c r="AU171"/>
  <c r="M171"/>
  <c r="W171" s="1"/>
  <c r="AL171" s="1"/>
  <c r="CD120" s="1"/>
  <c r="R171"/>
  <c r="AB171" s="1"/>
  <c r="AP171" s="1"/>
  <c r="N171"/>
  <c r="X171" s="1"/>
  <c r="AM171" s="1"/>
  <c r="CE120" s="1"/>
  <c r="Y171"/>
  <c r="AN171" s="1"/>
  <c r="T171"/>
  <c r="P171"/>
  <c r="CC120"/>
  <c r="AU172"/>
  <c r="M172"/>
  <c r="W172" s="1"/>
  <c r="AL172" s="1"/>
  <c r="CD121" s="1"/>
  <c r="R172"/>
  <c r="AB172" s="1"/>
  <c r="AP172" s="1"/>
  <c r="N172"/>
  <c r="X172" s="1"/>
  <c r="AM172" s="1"/>
  <c r="CE121" s="1"/>
  <c r="Y172"/>
  <c r="AN172" s="1"/>
  <c r="T172"/>
  <c r="P172"/>
  <c r="CC121"/>
  <c r="AU173"/>
  <c r="M173"/>
  <c r="W173" s="1"/>
  <c r="AL173" s="1"/>
  <c r="CD122" s="1"/>
  <c r="R173"/>
  <c r="AB173" s="1"/>
  <c r="AP173" s="1"/>
  <c r="N173"/>
  <c r="X173" s="1"/>
  <c r="AM173" s="1"/>
  <c r="CE122" s="1"/>
  <c r="Y173"/>
  <c r="AN173" s="1"/>
  <c r="T173"/>
  <c r="P173"/>
  <c r="CC122"/>
  <c r="AU174"/>
  <c r="M174"/>
  <c r="W174" s="1"/>
  <c r="AL174" s="1"/>
  <c r="CD123" s="1"/>
  <c r="R174"/>
  <c r="AB174" s="1"/>
  <c r="AP174" s="1"/>
  <c r="N174"/>
  <c r="X174" s="1"/>
  <c r="AM174" s="1"/>
  <c r="CE123" s="1"/>
  <c r="Y174"/>
  <c r="AN174" s="1"/>
  <c r="T174"/>
  <c r="P174"/>
  <c r="CC123"/>
  <c r="AU175"/>
  <c r="M175"/>
  <c r="W175" s="1"/>
  <c r="AL175" s="1"/>
  <c r="CD151" s="1"/>
  <c r="R175"/>
  <c r="AB175" s="1"/>
  <c r="AP175" s="1"/>
  <c r="N175"/>
  <c r="X175" s="1"/>
  <c r="AM175" s="1"/>
  <c r="CE151" s="1"/>
  <c r="Y175"/>
  <c r="AN175" s="1"/>
  <c r="T175"/>
  <c r="P175"/>
  <c r="CC151"/>
  <c r="AU176"/>
  <c r="M176"/>
  <c r="W176" s="1"/>
  <c r="AL176" s="1"/>
  <c r="R176"/>
  <c r="AB176" s="1"/>
  <c r="AP176" s="1"/>
  <c r="N176"/>
  <c r="X176" s="1"/>
  <c r="AM176" s="1"/>
  <c r="Y176"/>
  <c r="AN176" s="1"/>
  <c r="T176"/>
  <c r="P176"/>
  <c r="AU177"/>
  <c r="M177"/>
  <c r="W177" s="1"/>
  <c r="AL177" s="1"/>
  <c r="CD79" s="1"/>
  <c r="R177"/>
  <c r="AB177" s="1"/>
  <c r="AP177" s="1"/>
  <c r="N177"/>
  <c r="X177" s="1"/>
  <c r="AM177" s="1"/>
  <c r="CE79" s="1"/>
  <c r="Y177"/>
  <c r="AN177" s="1"/>
  <c r="T177"/>
  <c r="P177"/>
  <c r="CC79"/>
  <c r="AU178"/>
  <c r="M178"/>
  <c r="W178" s="1"/>
  <c r="AL178" s="1"/>
  <c r="CD80" s="1"/>
  <c r="R178"/>
  <c r="AB178" s="1"/>
  <c r="AP178" s="1"/>
  <c r="N178"/>
  <c r="X178" s="1"/>
  <c r="AM178" s="1"/>
  <c r="CE80" s="1"/>
  <c r="Y178"/>
  <c r="AN178" s="1"/>
  <c r="T178"/>
  <c r="P178"/>
  <c r="CC80"/>
  <c r="AU179"/>
  <c r="M179"/>
  <c r="W179" s="1"/>
  <c r="AL179" s="1"/>
  <c r="CD81" s="1"/>
  <c r="R179"/>
  <c r="AB179" s="1"/>
  <c r="AP179" s="1"/>
  <c r="N179"/>
  <c r="X179" s="1"/>
  <c r="AM179" s="1"/>
  <c r="CE81" s="1"/>
  <c r="Y179"/>
  <c r="AN179" s="1"/>
  <c r="T179"/>
  <c r="P179"/>
  <c r="CC81"/>
  <c r="AU180"/>
  <c r="M180"/>
  <c r="W180" s="1"/>
  <c r="AL180" s="1"/>
  <c r="CD82" s="1"/>
  <c r="R180"/>
  <c r="AB180" s="1"/>
  <c r="AP180" s="1"/>
  <c r="N180"/>
  <c r="X180" s="1"/>
  <c r="AM180" s="1"/>
  <c r="CE82" s="1"/>
  <c r="Y180"/>
  <c r="AN180" s="1"/>
  <c r="T180"/>
  <c r="P180"/>
  <c r="CC82"/>
  <c r="Y181"/>
  <c r="AN181" s="1"/>
  <c r="T181"/>
  <c r="R181"/>
  <c r="AB181" s="1"/>
  <c r="AP181" s="1"/>
  <c r="P181"/>
  <c r="N181"/>
  <c r="X181" s="1"/>
  <c r="AM181" s="1"/>
  <c r="CE83" s="1"/>
  <c r="AU181"/>
  <c r="M181"/>
  <c r="W181" s="1"/>
  <c r="AL181" s="1"/>
  <c r="CD83" s="1"/>
  <c r="CC83"/>
  <c r="Y182"/>
  <c r="AN182" s="1"/>
  <c r="T182"/>
  <c r="R182"/>
  <c r="AB182" s="1"/>
  <c r="AP182" s="1"/>
  <c r="P182"/>
  <c r="N182"/>
  <c r="X182" s="1"/>
  <c r="AM182" s="1"/>
  <c r="CE84" s="1"/>
  <c r="AU182"/>
  <c r="M182"/>
  <c r="W182" s="1"/>
  <c r="AL182" s="1"/>
  <c r="CD84" s="1"/>
  <c r="CC84"/>
  <c r="Y183"/>
  <c r="AN183" s="1"/>
  <c r="T183"/>
  <c r="R183"/>
  <c r="AB183" s="1"/>
  <c r="AP183" s="1"/>
  <c r="P183"/>
  <c r="N183"/>
  <c r="X183" s="1"/>
  <c r="AM183" s="1"/>
  <c r="CE156" s="1"/>
  <c r="AU183"/>
  <c r="M183"/>
  <c r="W183" s="1"/>
  <c r="AL183" s="1"/>
  <c r="CD156" s="1"/>
  <c r="CC156"/>
  <c r="Y184"/>
  <c r="AN184" s="1"/>
  <c r="T184"/>
  <c r="R184"/>
  <c r="AB184" s="1"/>
  <c r="AP184" s="1"/>
  <c r="P184"/>
  <c r="N184"/>
  <c r="X184" s="1"/>
  <c r="AM184" s="1"/>
  <c r="AU184"/>
  <c r="M184"/>
  <c r="W184" s="1"/>
  <c r="AL184" s="1"/>
  <c r="Y185"/>
  <c r="AN185" s="1"/>
  <c r="T185"/>
  <c r="R185"/>
  <c r="AB185" s="1"/>
  <c r="AP185" s="1"/>
  <c r="P185"/>
  <c r="N185"/>
  <c r="X185" s="1"/>
  <c r="AM185" s="1"/>
  <c r="AU185"/>
  <c r="M185"/>
  <c r="W185" s="1"/>
  <c r="AL185" s="1"/>
  <c r="Y186"/>
  <c r="AN186" s="1"/>
  <c r="T186"/>
  <c r="R186"/>
  <c r="AB186" s="1"/>
  <c r="AP186" s="1"/>
  <c r="P186"/>
  <c r="N186"/>
  <c r="X186" s="1"/>
  <c r="AM186" s="1"/>
  <c r="AU186"/>
  <c r="M186"/>
  <c r="W186" s="1"/>
  <c r="AL186" s="1"/>
  <c r="Y187"/>
  <c r="AN187" s="1"/>
  <c r="T187"/>
  <c r="R187"/>
  <c r="AB187" s="1"/>
  <c r="AP187" s="1"/>
  <c r="P187"/>
  <c r="N187"/>
  <c r="X187" s="1"/>
  <c r="AM187" s="1"/>
  <c r="AU187"/>
  <c r="M187"/>
  <c r="W187" s="1"/>
  <c r="AL187" s="1"/>
  <c r="Y188"/>
  <c r="AN188" s="1"/>
  <c r="T188"/>
  <c r="R188"/>
  <c r="AB188" s="1"/>
  <c r="AP188" s="1"/>
  <c r="P188"/>
  <c r="N188"/>
  <c r="X188" s="1"/>
  <c r="AM188" s="1"/>
  <c r="AU188"/>
  <c r="M188"/>
  <c r="W188" s="1"/>
  <c r="AL188" s="1"/>
  <c r="Y189"/>
  <c r="AN189" s="1"/>
  <c r="T189"/>
  <c r="R189"/>
  <c r="AB189" s="1"/>
  <c r="AP189" s="1"/>
  <c r="P189"/>
  <c r="N189"/>
  <c r="X189" s="1"/>
  <c r="AM189" s="1"/>
  <c r="AU189"/>
  <c r="M189"/>
  <c r="W189" s="1"/>
  <c r="AL189" s="1"/>
  <c r="Y190"/>
  <c r="AN190" s="1"/>
  <c r="T190"/>
  <c r="R190"/>
  <c r="AB190" s="1"/>
  <c r="AP190" s="1"/>
  <c r="P190"/>
  <c r="N190"/>
  <c r="X190" s="1"/>
  <c r="AM190" s="1"/>
  <c r="AU190"/>
  <c r="M190"/>
  <c r="W190" s="1"/>
  <c r="AL190" s="1"/>
  <c r="Y191"/>
  <c r="AN191" s="1"/>
  <c r="T191"/>
  <c r="R191"/>
  <c r="AB191" s="1"/>
  <c r="AP191" s="1"/>
  <c r="P191"/>
  <c r="N191"/>
  <c r="X191" s="1"/>
  <c r="AM191" s="1"/>
  <c r="CE184" s="1"/>
  <c r="CC184"/>
  <c r="AU191"/>
  <c r="M191"/>
  <c r="W191" s="1"/>
  <c r="AL191" s="1"/>
  <c r="CD184" s="1"/>
  <c r="BU56"/>
  <c r="Y192"/>
  <c r="AN192" s="1"/>
  <c r="T192"/>
  <c r="R192"/>
  <c r="AB192" s="1"/>
  <c r="AP192" s="1"/>
  <c r="P192"/>
  <c r="N192"/>
  <c r="X192" s="1"/>
  <c r="AM192" s="1"/>
  <c r="CE186" s="1"/>
  <c r="CC186"/>
  <c r="AU192"/>
  <c r="M192"/>
  <c r="W192" s="1"/>
  <c r="AL192" s="1"/>
  <c r="CD186" s="1"/>
  <c r="BU57"/>
  <c r="Y193"/>
  <c r="AN193" s="1"/>
  <c r="T193"/>
  <c r="R193"/>
  <c r="AB193" s="1"/>
  <c r="AP193" s="1"/>
  <c r="P193"/>
  <c r="N193"/>
  <c r="X193" s="1"/>
  <c r="AM193" s="1"/>
  <c r="CE157" s="1"/>
  <c r="AU193"/>
  <c r="M193"/>
  <c r="W193" s="1"/>
  <c r="AL193" s="1"/>
  <c r="CD157" s="1"/>
  <c r="CC157"/>
  <c r="Y194"/>
  <c r="AN194" s="1"/>
  <c r="T194"/>
  <c r="R194"/>
  <c r="AB194" s="1"/>
  <c r="AP194" s="1"/>
  <c r="P194"/>
  <c r="N194"/>
  <c r="X194" s="1"/>
  <c r="AM194" s="1"/>
  <c r="CE158" s="1"/>
  <c r="AU194"/>
  <c r="M194"/>
  <c r="W194" s="1"/>
  <c r="AL194" s="1"/>
  <c r="CD158" s="1"/>
  <c r="CC158"/>
  <c r="Y195"/>
  <c r="AN195" s="1"/>
  <c r="T195"/>
  <c r="R195"/>
  <c r="AB195" s="1"/>
  <c r="AP195" s="1"/>
  <c r="P195"/>
  <c r="N195"/>
  <c r="X195" s="1"/>
  <c r="AM195" s="1"/>
  <c r="CE159" s="1"/>
  <c r="AU195"/>
  <c r="M195"/>
  <c r="W195" s="1"/>
  <c r="AL195" s="1"/>
  <c r="CD159" s="1"/>
  <c r="CC159"/>
  <c r="Y196"/>
  <c r="AN196" s="1"/>
  <c r="T196"/>
  <c r="R196"/>
  <c r="AB196" s="1"/>
  <c r="AP196" s="1"/>
  <c r="P196"/>
  <c r="N196"/>
  <c r="X196" s="1"/>
  <c r="AM196" s="1"/>
  <c r="CE160" s="1"/>
  <c r="AU196"/>
  <c r="M196"/>
  <c r="W196" s="1"/>
  <c r="AL196" s="1"/>
  <c r="CD160" s="1"/>
  <c r="CC160"/>
  <c r="Y197"/>
  <c r="AN197" s="1"/>
  <c r="T197"/>
  <c r="R197"/>
  <c r="AB197" s="1"/>
  <c r="AP197" s="1"/>
  <c r="P197"/>
  <c r="N197"/>
  <c r="X197" s="1"/>
  <c r="AM197" s="1"/>
  <c r="CE161" s="1"/>
  <c r="AU197"/>
  <c r="M197"/>
  <c r="W197" s="1"/>
  <c r="AL197" s="1"/>
  <c r="CD161" s="1"/>
  <c r="CC161"/>
  <c r="Y198"/>
  <c r="AN198" s="1"/>
  <c r="T198"/>
  <c r="R198"/>
  <c r="AB198" s="1"/>
  <c r="AP198" s="1"/>
  <c r="P198"/>
  <c r="N198"/>
  <c r="X198" s="1"/>
  <c r="AM198" s="1"/>
  <c r="CE162" s="1"/>
  <c r="AU198"/>
  <c r="M198"/>
  <c r="W198" s="1"/>
  <c r="AL198" s="1"/>
  <c r="CD162" s="1"/>
  <c r="CC162"/>
  <c r="Y199"/>
  <c r="AN199" s="1"/>
  <c r="T199"/>
  <c r="R199"/>
  <c r="AB199" s="1"/>
  <c r="AP199" s="1"/>
  <c r="P199"/>
  <c r="N199"/>
  <c r="X199" s="1"/>
  <c r="AM199" s="1"/>
  <c r="CE163" s="1"/>
  <c r="AU199"/>
  <c r="M199"/>
  <c r="W199" s="1"/>
  <c r="AL199" s="1"/>
  <c r="CD163" s="1"/>
  <c r="CC163"/>
  <c r="Y200"/>
  <c r="AN200" s="1"/>
  <c r="T200"/>
  <c r="R200"/>
  <c r="AB200" s="1"/>
  <c r="AP200" s="1"/>
  <c r="P200"/>
  <c r="N200"/>
  <c r="X200" s="1"/>
  <c r="AM200" s="1"/>
  <c r="CE164" s="1"/>
  <c r="AU200"/>
  <c r="M200"/>
  <c r="W200" s="1"/>
  <c r="AL200" s="1"/>
  <c r="CD164" s="1"/>
  <c r="CC164"/>
  <c r="Y201"/>
  <c r="AN201" s="1"/>
  <c r="T201"/>
  <c r="R201"/>
  <c r="AB201" s="1"/>
  <c r="AP201" s="1"/>
  <c r="P201"/>
  <c r="N201"/>
  <c r="X201" s="1"/>
  <c r="AM201" s="1"/>
  <c r="CE187" s="1"/>
  <c r="CC187"/>
  <c r="AU201"/>
  <c r="M201"/>
  <c r="W201" s="1"/>
  <c r="AL201" s="1"/>
  <c r="CD187" s="1"/>
  <c r="BU58"/>
  <c r="Y202"/>
  <c r="AN202" s="1"/>
  <c r="T202"/>
  <c r="R202"/>
  <c r="AB202" s="1"/>
  <c r="AP202" s="1"/>
  <c r="P202"/>
  <c r="N202"/>
  <c r="X202" s="1"/>
  <c r="AM202" s="1"/>
  <c r="AU202"/>
  <c r="M202"/>
  <c r="W202" s="1"/>
  <c r="AL202" s="1"/>
  <c r="Y203"/>
  <c r="AN203" s="1"/>
  <c r="T203"/>
  <c r="R203"/>
  <c r="AB203" s="1"/>
  <c r="AP203" s="1"/>
  <c r="P203"/>
  <c r="N203"/>
  <c r="X203" s="1"/>
  <c r="AM203" s="1"/>
  <c r="CE124" s="1"/>
  <c r="AU203"/>
  <c r="M203"/>
  <c r="W203" s="1"/>
  <c r="AL203" s="1"/>
  <c r="CD124" s="1"/>
  <c r="CC124"/>
  <c r="Y204"/>
  <c r="AN204" s="1"/>
  <c r="T204"/>
  <c r="R204"/>
  <c r="AB204" s="1"/>
  <c r="AP204" s="1"/>
  <c r="P204"/>
  <c r="N204"/>
  <c r="X204" s="1"/>
  <c r="AM204" s="1"/>
  <c r="CE125" s="1"/>
  <c r="AU204"/>
  <c r="M204"/>
  <c r="W204" s="1"/>
  <c r="AL204" s="1"/>
  <c r="CD125" s="1"/>
  <c r="CC125"/>
  <c r="Y205"/>
  <c r="AN205" s="1"/>
  <c r="T205"/>
  <c r="R205"/>
  <c r="AB205" s="1"/>
  <c r="AP205" s="1"/>
  <c r="P205"/>
  <c r="N205"/>
  <c r="X205" s="1"/>
  <c r="AM205" s="1"/>
  <c r="CE126" s="1"/>
  <c r="AU205"/>
  <c r="M205"/>
  <c r="W205" s="1"/>
  <c r="AL205" s="1"/>
  <c r="CD126" s="1"/>
  <c r="CC126"/>
  <c r="Y206"/>
  <c r="AN206" s="1"/>
  <c r="T206"/>
  <c r="R206"/>
  <c r="AB206" s="1"/>
  <c r="AP206" s="1"/>
  <c r="P206"/>
  <c r="N206"/>
  <c r="X206" s="1"/>
  <c r="AM206" s="1"/>
  <c r="CE127" s="1"/>
  <c r="AU206"/>
  <c r="M206"/>
  <c r="W206" s="1"/>
  <c r="AL206" s="1"/>
  <c r="CD127" s="1"/>
  <c r="CC127"/>
  <c r="Y207"/>
  <c r="AN207" s="1"/>
  <c r="T207"/>
  <c r="R207"/>
  <c r="AB207" s="1"/>
  <c r="AP207" s="1"/>
  <c r="P207"/>
  <c r="N207"/>
  <c r="X207" s="1"/>
  <c r="AM207" s="1"/>
  <c r="CE128" s="1"/>
  <c r="AU207"/>
  <c r="M207"/>
  <c r="W207" s="1"/>
  <c r="AL207" s="1"/>
  <c r="CD128" s="1"/>
  <c r="CC128"/>
  <c r="Y208"/>
  <c r="AN208" s="1"/>
  <c r="T208"/>
  <c r="R208"/>
  <c r="AB208" s="1"/>
  <c r="AP208" s="1"/>
  <c r="P208"/>
  <c r="N208"/>
  <c r="X208" s="1"/>
  <c r="AM208" s="1"/>
  <c r="CE129" s="1"/>
  <c r="AU208"/>
  <c r="M208"/>
  <c r="W208" s="1"/>
  <c r="AL208" s="1"/>
  <c r="CD129" s="1"/>
  <c r="CC129"/>
  <c r="Y209"/>
  <c r="AN209" s="1"/>
  <c r="T209"/>
  <c r="R209"/>
  <c r="AB209" s="1"/>
  <c r="AP209" s="1"/>
  <c r="P209"/>
  <c r="N209"/>
  <c r="X209" s="1"/>
  <c r="AM209" s="1"/>
  <c r="CE130" s="1"/>
  <c r="AU209"/>
  <c r="M209"/>
  <c r="W209" s="1"/>
  <c r="AL209" s="1"/>
  <c r="CD130" s="1"/>
  <c r="CC130"/>
  <c r="Y210"/>
  <c r="AN210" s="1"/>
  <c r="T210"/>
  <c r="R210"/>
  <c r="AB210" s="1"/>
  <c r="AP210" s="1"/>
  <c r="P210"/>
  <c r="N210"/>
  <c r="X210" s="1"/>
  <c r="AM210" s="1"/>
  <c r="CE131" s="1"/>
  <c r="AU210"/>
  <c r="M210"/>
  <c r="W210" s="1"/>
  <c r="AL210" s="1"/>
  <c r="CD131" s="1"/>
  <c r="CC131"/>
  <c r="Y211"/>
  <c r="AN211" s="1"/>
  <c r="T211"/>
  <c r="R211"/>
  <c r="AB211" s="1"/>
  <c r="AP211" s="1"/>
  <c r="P211"/>
  <c r="N211"/>
  <c r="X211" s="1"/>
  <c r="AM211" s="1"/>
  <c r="AU211"/>
  <c r="M211"/>
  <c r="W211" s="1"/>
  <c r="AL211" s="1"/>
  <c r="Y213"/>
  <c r="AN213" s="1"/>
  <c r="T213"/>
  <c r="R213"/>
  <c r="AB213" s="1"/>
  <c r="AP213" s="1"/>
  <c r="P213"/>
  <c r="N213"/>
  <c r="X213" s="1"/>
  <c r="AM213" s="1"/>
  <c r="CE165" s="1"/>
  <c r="AU213"/>
  <c r="M213"/>
  <c r="W213" s="1"/>
  <c r="AL213" s="1"/>
  <c r="CD165" s="1"/>
  <c r="CC165"/>
  <c r="Y215"/>
  <c r="AN215" s="1"/>
  <c r="T215"/>
  <c r="R215"/>
  <c r="AB215" s="1"/>
  <c r="AP215" s="1"/>
  <c r="P215"/>
  <c r="N215"/>
  <c r="X215" s="1"/>
  <c r="AM215" s="1"/>
  <c r="CE167" s="1"/>
  <c r="AU215"/>
  <c r="M215"/>
  <c r="W215" s="1"/>
  <c r="AL215" s="1"/>
  <c r="CD167" s="1"/>
  <c r="CC167"/>
  <c r="AU216"/>
  <c r="M216"/>
  <c r="W216" s="1"/>
  <c r="AL216" s="1"/>
  <c r="CD168" s="1"/>
  <c r="Y216"/>
  <c r="AN216" s="1"/>
  <c r="T216"/>
  <c r="P216"/>
  <c r="R216"/>
  <c r="AB216" s="1"/>
  <c r="AP216" s="1"/>
  <c r="N216"/>
  <c r="X216" s="1"/>
  <c r="AM216" s="1"/>
  <c r="CE168" s="1"/>
  <c r="CC168"/>
  <c r="AU217"/>
  <c r="M217"/>
  <c r="W217" s="1"/>
  <c r="AL217" s="1"/>
  <c r="CD169" s="1"/>
  <c r="R217"/>
  <c r="AB217" s="1"/>
  <c r="AP217" s="1"/>
  <c r="N217"/>
  <c r="X217" s="1"/>
  <c r="AM217" s="1"/>
  <c r="CE169" s="1"/>
  <c r="Y217"/>
  <c r="AN217" s="1"/>
  <c r="T217"/>
  <c r="P217"/>
  <c r="CC169"/>
  <c r="AU218"/>
  <c r="M218"/>
  <c r="W218" s="1"/>
  <c r="AL218" s="1"/>
  <c r="CD170" s="1"/>
  <c r="Y218"/>
  <c r="AN218" s="1"/>
  <c r="T218"/>
  <c r="P218"/>
  <c r="R218"/>
  <c r="AB218" s="1"/>
  <c r="AP218" s="1"/>
  <c r="N218"/>
  <c r="X218" s="1"/>
  <c r="AM218" s="1"/>
  <c r="CE170" s="1"/>
  <c r="CC170"/>
  <c r="AU219"/>
  <c r="M219"/>
  <c r="W219" s="1"/>
  <c r="AL219" s="1"/>
  <c r="CD171" s="1"/>
  <c r="R219"/>
  <c r="AB219" s="1"/>
  <c r="AP219" s="1"/>
  <c r="N219"/>
  <c r="X219" s="1"/>
  <c r="AM219" s="1"/>
  <c r="CE171" s="1"/>
  <c r="Y219"/>
  <c r="AN219" s="1"/>
  <c r="T219"/>
  <c r="P219"/>
  <c r="CC171"/>
  <c r="AU220"/>
  <c r="M220"/>
  <c r="W220" s="1"/>
  <c r="AL220" s="1"/>
  <c r="Y220"/>
  <c r="AN220" s="1"/>
  <c r="T220"/>
  <c r="P220"/>
  <c r="R220"/>
  <c r="AB220" s="1"/>
  <c r="AP220" s="1"/>
  <c r="N220"/>
  <c r="X220" s="1"/>
  <c r="AM220" s="1"/>
  <c r="AU221"/>
  <c r="M221"/>
  <c r="W221" s="1"/>
  <c r="AL221" s="1"/>
  <c r="CD185" s="1"/>
  <c r="R221"/>
  <c r="AB221" s="1"/>
  <c r="AP221" s="1"/>
  <c r="N221"/>
  <c r="X221" s="1"/>
  <c r="AM221" s="1"/>
  <c r="CE185" s="1"/>
  <c r="CC185"/>
  <c r="Y221"/>
  <c r="AN221" s="1"/>
  <c r="T221"/>
  <c r="P221"/>
  <c r="AU222"/>
  <c r="M222"/>
  <c r="W222" s="1"/>
  <c r="AL222" s="1"/>
  <c r="CD132" s="1"/>
  <c r="Y222"/>
  <c r="AN222" s="1"/>
  <c r="T222"/>
  <c r="P222"/>
  <c r="R222"/>
  <c r="AB222" s="1"/>
  <c r="AP222" s="1"/>
  <c r="N222"/>
  <c r="X222" s="1"/>
  <c r="AM222" s="1"/>
  <c r="CE132" s="1"/>
  <c r="CC132"/>
  <c r="AU223"/>
  <c r="M223"/>
  <c r="W223" s="1"/>
  <c r="AL223" s="1"/>
  <c r="CD133" s="1"/>
  <c r="R223"/>
  <c r="AB223" s="1"/>
  <c r="AP223" s="1"/>
  <c r="N223"/>
  <c r="X223" s="1"/>
  <c r="AM223" s="1"/>
  <c r="CE133" s="1"/>
  <c r="Y223"/>
  <c r="AN223" s="1"/>
  <c r="T223"/>
  <c r="P223"/>
  <c r="CC133"/>
  <c r="AU224"/>
  <c r="M224"/>
  <c r="W224" s="1"/>
  <c r="AL224" s="1"/>
  <c r="CD134" s="1"/>
  <c r="Y224"/>
  <c r="AN224" s="1"/>
  <c r="T224"/>
  <c r="P224"/>
  <c r="R224"/>
  <c r="AB224" s="1"/>
  <c r="AP224" s="1"/>
  <c r="N224"/>
  <c r="X224" s="1"/>
  <c r="AM224" s="1"/>
  <c r="CE134" s="1"/>
  <c r="CC134"/>
  <c r="AU225"/>
  <c r="M225"/>
  <c r="W225" s="1"/>
  <c r="AL225" s="1"/>
  <c r="CD135" s="1"/>
  <c r="R225"/>
  <c r="AB225" s="1"/>
  <c r="AP225" s="1"/>
  <c r="N225"/>
  <c r="X225" s="1"/>
  <c r="AM225" s="1"/>
  <c r="CE135" s="1"/>
  <c r="Y225"/>
  <c r="AN225" s="1"/>
  <c r="T225"/>
  <c r="P225"/>
  <c r="CC135"/>
  <c r="AU226"/>
  <c r="M226"/>
  <c r="W226" s="1"/>
  <c r="AL226" s="1"/>
  <c r="CD136" s="1"/>
  <c r="Y226"/>
  <c r="AN226" s="1"/>
  <c r="T226"/>
  <c r="P226"/>
  <c r="R226"/>
  <c r="AB226" s="1"/>
  <c r="AP226" s="1"/>
  <c r="N226"/>
  <c r="X226" s="1"/>
  <c r="AM226" s="1"/>
  <c r="CE136" s="1"/>
  <c r="CC136"/>
  <c r="AU227"/>
  <c r="M227"/>
  <c r="W227" s="1"/>
  <c r="AL227" s="1"/>
  <c r="CD137" s="1"/>
  <c r="R227"/>
  <c r="AB227" s="1"/>
  <c r="AP227" s="1"/>
  <c r="N227"/>
  <c r="X227" s="1"/>
  <c r="AM227" s="1"/>
  <c r="CE137" s="1"/>
  <c r="Y227"/>
  <c r="AN227" s="1"/>
  <c r="T227"/>
  <c r="P227"/>
  <c r="CC137"/>
  <c r="AU228"/>
  <c r="M228"/>
  <c r="W228" s="1"/>
  <c r="AL228" s="1"/>
  <c r="CD138" s="1"/>
  <c r="Y228"/>
  <c r="AN228" s="1"/>
  <c r="T228"/>
  <c r="P228"/>
  <c r="R228"/>
  <c r="AB228" s="1"/>
  <c r="AP228" s="1"/>
  <c r="N228"/>
  <c r="X228" s="1"/>
  <c r="AM228" s="1"/>
  <c r="CE138" s="1"/>
  <c r="CC138"/>
  <c r="AU229"/>
  <c r="M229"/>
  <c r="W229" s="1"/>
  <c r="AL229" s="1"/>
  <c r="R229"/>
  <c r="AB229" s="1"/>
  <c r="AP229" s="1"/>
  <c r="N229"/>
  <c r="X229" s="1"/>
  <c r="AM229" s="1"/>
  <c r="Y229"/>
  <c r="AN229" s="1"/>
  <c r="T229"/>
  <c r="P229"/>
  <c r="AU230"/>
  <c r="M230"/>
  <c r="W230" s="1"/>
  <c r="AL230" s="1"/>
  <c r="Y230"/>
  <c r="AN230" s="1"/>
  <c r="T230"/>
  <c r="P230"/>
  <c r="R230"/>
  <c r="AB230" s="1"/>
  <c r="AP230" s="1"/>
  <c r="N230"/>
  <c r="X230" s="1"/>
  <c r="AM230" s="1"/>
  <c r="AU231"/>
  <c r="M231"/>
  <c r="W231" s="1"/>
  <c r="AL231" s="1"/>
  <c r="R231"/>
  <c r="AB231" s="1"/>
  <c r="AP231" s="1"/>
  <c r="N231"/>
  <c r="X231" s="1"/>
  <c r="AM231" s="1"/>
  <c r="Y231"/>
  <c r="AN231" s="1"/>
  <c r="T231"/>
  <c r="P231"/>
  <c r="AU232"/>
  <c r="M232"/>
  <c r="W232" s="1"/>
  <c r="AL232" s="1"/>
  <c r="Y232"/>
  <c r="AN232" s="1"/>
  <c r="T232"/>
  <c r="P232"/>
  <c r="R232"/>
  <c r="AB232" s="1"/>
  <c r="AP232" s="1"/>
  <c r="N232"/>
  <c r="X232" s="1"/>
  <c r="AM232" s="1"/>
  <c r="AU233"/>
  <c r="M233"/>
  <c r="W233" s="1"/>
  <c r="AL233" s="1"/>
  <c r="R233"/>
  <c r="AB233" s="1"/>
  <c r="AP233" s="1"/>
  <c r="N233"/>
  <c r="X233" s="1"/>
  <c r="AM233" s="1"/>
  <c r="Y233"/>
  <c r="AN233" s="1"/>
  <c r="T233"/>
  <c r="P233"/>
  <c r="AU234"/>
  <c r="M234"/>
  <c r="W234" s="1"/>
  <c r="AL234" s="1"/>
  <c r="Y234"/>
  <c r="AN234" s="1"/>
  <c r="T234"/>
  <c r="P234"/>
  <c r="R234"/>
  <c r="AB234" s="1"/>
  <c r="AP234" s="1"/>
  <c r="N234"/>
  <c r="X234" s="1"/>
  <c r="AM234" s="1"/>
  <c r="AU235"/>
  <c r="M235"/>
  <c r="W235" s="1"/>
  <c r="AL235" s="1"/>
  <c r="R235"/>
  <c r="AB235" s="1"/>
  <c r="AP235" s="1"/>
  <c r="N235"/>
  <c r="X235" s="1"/>
  <c r="AM235" s="1"/>
  <c r="Y235"/>
  <c r="AN235" s="1"/>
  <c r="T235"/>
  <c r="P235"/>
  <c r="AU236"/>
  <c r="M236"/>
  <c r="W236" s="1"/>
  <c r="AL236" s="1"/>
  <c r="Y236"/>
  <c r="AN236" s="1"/>
  <c r="T236"/>
  <c r="P236"/>
  <c r="R236"/>
  <c r="AB236" s="1"/>
  <c r="AP236" s="1"/>
  <c r="N236"/>
  <c r="X236" s="1"/>
  <c r="AM236" s="1"/>
  <c r="AU237"/>
  <c r="M237"/>
  <c r="W237" s="1"/>
  <c r="AL237" s="1"/>
  <c r="R237"/>
  <c r="AB237" s="1"/>
  <c r="AP237" s="1"/>
  <c r="N237"/>
  <c r="X237" s="1"/>
  <c r="AM237" s="1"/>
  <c r="Y237"/>
  <c r="AN237" s="1"/>
  <c r="T237"/>
  <c r="P237"/>
  <c r="AU238"/>
  <c r="M238"/>
  <c r="W238" s="1"/>
  <c r="AL238" s="1"/>
  <c r="Y238"/>
  <c r="AN238" s="1"/>
  <c r="T238"/>
  <c r="P238"/>
  <c r="R238"/>
  <c r="AB238" s="1"/>
  <c r="AP238" s="1"/>
  <c r="N238"/>
  <c r="X238" s="1"/>
  <c r="AM238" s="1"/>
  <c r="AU239"/>
  <c r="M239"/>
  <c r="W239" s="1"/>
  <c r="AL239" s="1"/>
  <c r="CD192" s="1"/>
  <c r="R239"/>
  <c r="AB239" s="1"/>
  <c r="AP239" s="1"/>
  <c r="N239"/>
  <c r="X239" s="1"/>
  <c r="AM239" s="1"/>
  <c r="CE192" s="1"/>
  <c r="CC192"/>
  <c r="Y239"/>
  <c r="AN239" s="1"/>
  <c r="T239"/>
  <c r="P239"/>
  <c r="BU60"/>
  <c r="Y240"/>
  <c r="AN240" s="1"/>
  <c r="T240"/>
  <c r="R240"/>
  <c r="AB240" s="1"/>
  <c r="AP240" s="1"/>
  <c r="P240"/>
  <c r="N240"/>
  <c r="X240" s="1"/>
  <c r="AM240" s="1"/>
  <c r="CE172" s="1"/>
  <c r="AU240"/>
  <c r="M240"/>
  <c r="W240" s="1"/>
  <c r="AL240" s="1"/>
  <c r="CD172" s="1"/>
  <c r="CC172"/>
  <c r="Y241"/>
  <c r="AN241" s="1"/>
  <c r="T241"/>
  <c r="R241"/>
  <c r="AB241" s="1"/>
  <c r="AP241" s="1"/>
  <c r="P241"/>
  <c r="N241"/>
  <c r="X241" s="1"/>
  <c r="AM241" s="1"/>
  <c r="CE173" s="1"/>
  <c r="AU241"/>
  <c r="M241"/>
  <c r="W241" s="1"/>
  <c r="AL241" s="1"/>
  <c r="CD173" s="1"/>
  <c r="CC173"/>
  <c r="Y242"/>
  <c r="AN242" s="1"/>
  <c r="T242"/>
  <c r="R242"/>
  <c r="AB242" s="1"/>
  <c r="AP242" s="1"/>
  <c r="P242"/>
  <c r="N242"/>
  <c r="X242" s="1"/>
  <c r="AM242" s="1"/>
  <c r="CE174" s="1"/>
  <c r="AU242"/>
  <c r="M242"/>
  <c r="W242" s="1"/>
  <c r="AL242" s="1"/>
  <c r="CD174" s="1"/>
  <c r="CC174"/>
  <c r="Y243"/>
  <c r="AN243" s="1"/>
  <c r="T243"/>
  <c r="R243"/>
  <c r="AB243" s="1"/>
  <c r="AP243" s="1"/>
  <c r="P243"/>
  <c r="N243"/>
  <c r="X243" s="1"/>
  <c r="AM243" s="1"/>
  <c r="CE175" s="1"/>
  <c r="AU243"/>
  <c r="M243"/>
  <c r="W243" s="1"/>
  <c r="AL243" s="1"/>
  <c r="CD175" s="1"/>
  <c r="CC175"/>
  <c r="Y244"/>
  <c r="AN244" s="1"/>
  <c r="T244"/>
  <c r="R244"/>
  <c r="AB244" s="1"/>
  <c r="AP244" s="1"/>
  <c r="P244"/>
  <c r="N244"/>
  <c r="X244" s="1"/>
  <c r="AM244" s="1"/>
  <c r="CE189" s="1"/>
  <c r="AU244"/>
  <c r="M244"/>
  <c r="W244" s="1"/>
  <c r="AL244" s="1"/>
  <c r="CD189" s="1"/>
  <c r="CC189"/>
  <c r="Y245"/>
  <c r="AN245" s="1"/>
  <c r="T245"/>
  <c r="R245"/>
  <c r="AB245" s="1"/>
  <c r="AP245" s="1"/>
  <c r="P245"/>
  <c r="N245"/>
  <c r="X245" s="1"/>
  <c r="AM245" s="1"/>
  <c r="CE176" s="1"/>
  <c r="AU245"/>
  <c r="M245"/>
  <c r="W245" s="1"/>
  <c r="AL245" s="1"/>
  <c r="CD176" s="1"/>
  <c r="CC176"/>
  <c r="Y246"/>
  <c r="AN246" s="1"/>
  <c r="T246"/>
  <c r="R246"/>
  <c r="AB246" s="1"/>
  <c r="AP246" s="1"/>
  <c r="P246"/>
  <c r="N246"/>
  <c r="X246" s="1"/>
  <c r="AM246" s="1"/>
  <c r="CE177" s="1"/>
  <c r="AU246"/>
  <c r="M246"/>
  <c r="W246" s="1"/>
  <c r="AL246" s="1"/>
  <c r="CD177" s="1"/>
  <c r="CC177"/>
  <c r="Y247"/>
  <c r="AN247" s="1"/>
  <c r="T247"/>
  <c r="R247"/>
  <c r="AB247" s="1"/>
  <c r="AP247" s="1"/>
  <c r="P247"/>
  <c r="N247"/>
  <c r="X247" s="1"/>
  <c r="AM247" s="1"/>
  <c r="CE178" s="1"/>
  <c r="AU247"/>
  <c r="M247"/>
  <c r="W247" s="1"/>
  <c r="AL247" s="1"/>
  <c r="CD178" s="1"/>
  <c r="CC178"/>
  <c r="Y248"/>
  <c r="AN248" s="1"/>
  <c r="T248"/>
  <c r="R248"/>
  <c r="AB248" s="1"/>
  <c r="AP248" s="1"/>
  <c r="P248"/>
  <c r="N248"/>
  <c r="X248" s="1"/>
  <c r="AM248" s="1"/>
  <c r="AU248"/>
  <c r="M248"/>
  <c r="W248" s="1"/>
  <c r="AL248" s="1"/>
  <c r="Y249"/>
  <c r="AN249" s="1"/>
  <c r="T249"/>
  <c r="R249"/>
  <c r="AB249" s="1"/>
  <c r="AP249" s="1"/>
  <c r="P249"/>
  <c r="N249"/>
  <c r="X249" s="1"/>
  <c r="AM249" s="1"/>
  <c r="AU249"/>
  <c r="M249"/>
  <c r="W249" s="1"/>
  <c r="AL249" s="1"/>
  <c r="Y250"/>
  <c r="AN250" s="1"/>
  <c r="T250"/>
  <c r="R250"/>
  <c r="AB250" s="1"/>
  <c r="AP250" s="1"/>
  <c r="P250"/>
  <c r="N250"/>
  <c r="X250" s="1"/>
  <c r="AM250" s="1"/>
  <c r="CE139" s="1"/>
  <c r="AU250"/>
  <c r="M250"/>
  <c r="W250" s="1"/>
  <c r="AL250" s="1"/>
  <c r="CD139" s="1"/>
  <c r="CC139"/>
  <c r="Y251"/>
  <c r="AN251" s="1"/>
  <c r="T251"/>
  <c r="R251"/>
  <c r="AB251" s="1"/>
  <c r="AP251" s="1"/>
  <c r="P251"/>
  <c r="N251"/>
  <c r="X251" s="1"/>
  <c r="AM251" s="1"/>
  <c r="CE140" s="1"/>
  <c r="AU251"/>
  <c r="M251"/>
  <c r="W251" s="1"/>
  <c r="AL251" s="1"/>
  <c r="CD140" s="1"/>
  <c r="CC140"/>
  <c r="Y252"/>
  <c r="AN252" s="1"/>
  <c r="T252"/>
  <c r="R252"/>
  <c r="AB252" s="1"/>
  <c r="AP252" s="1"/>
  <c r="P252"/>
  <c r="N252"/>
  <c r="X252" s="1"/>
  <c r="AM252" s="1"/>
  <c r="CE141" s="1"/>
  <c r="AU252"/>
  <c r="M252"/>
  <c r="W252" s="1"/>
  <c r="AL252" s="1"/>
  <c r="CD141" s="1"/>
  <c r="CC141"/>
  <c r="Y253"/>
  <c r="AN253" s="1"/>
  <c r="T253"/>
  <c r="R253"/>
  <c r="AB253" s="1"/>
  <c r="AP253" s="1"/>
  <c r="P253"/>
  <c r="N253"/>
  <c r="X253" s="1"/>
  <c r="AM253" s="1"/>
  <c r="CE142" s="1"/>
  <c r="AU253"/>
  <c r="M253"/>
  <c r="W253" s="1"/>
  <c r="AL253" s="1"/>
  <c r="CD142" s="1"/>
  <c r="CC142"/>
  <c r="Y254"/>
  <c r="AN254" s="1"/>
  <c r="T254"/>
  <c r="R254"/>
  <c r="AB254" s="1"/>
  <c r="AP254" s="1"/>
  <c r="P254"/>
  <c r="N254"/>
  <c r="X254" s="1"/>
  <c r="AM254" s="1"/>
  <c r="AU254"/>
  <c r="M254"/>
  <c r="W254" s="1"/>
  <c r="AL254" s="1"/>
  <c r="Y255"/>
  <c r="AN255" s="1"/>
  <c r="T255"/>
  <c r="R255"/>
  <c r="AB255" s="1"/>
  <c r="AP255" s="1"/>
  <c r="P255"/>
  <c r="N255"/>
  <c r="X255" s="1"/>
  <c r="AM255" s="1"/>
  <c r="CE143" s="1"/>
  <c r="AU255"/>
  <c r="M255"/>
  <c r="W255" s="1"/>
  <c r="AL255" s="1"/>
  <c r="CD143" s="1"/>
  <c r="CC143"/>
  <c r="Y256"/>
  <c r="AN256" s="1"/>
  <c r="T256"/>
  <c r="R256"/>
  <c r="AB256" s="1"/>
  <c r="AP256" s="1"/>
  <c r="P256"/>
  <c r="N256"/>
  <c r="X256" s="1"/>
  <c r="AM256" s="1"/>
  <c r="CE144" s="1"/>
  <c r="AU256"/>
  <c r="M256"/>
  <c r="W256" s="1"/>
  <c r="AL256" s="1"/>
  <c r="CD144" s="1"/>
  <c r="CC144"/>
  <c r="AU257"/>
  <c r="M257"/>
  <c r="W257" s="1"/>
  <c r="AL257" s="1"/>
  <c r="CD145" s="1"/>
  <c r="R257"/>
  <c r="AB257" s="1"/>
  <c r="AP257" s="1"/>
  <c r="N257"/>
  <c r="X257" s="1"/>
  <c r="AM257" s="1"/>
  <c r="CE145" s="1"/>
  <c r="Y257"/>
  <c r="AN257" s="1"/>
  <c r="T257"/>
  <c r="P257"/>
  <c r="CC145"/>
  <c r="AU258"/>
  <c r="M258"/>
  <c r="W258" s="1"/>
  <c r="AL258" s="1"/>
  <c r="Y258"/>
  <c r="AN258" s="1"/>
  <c r="T258"/>
  <c r="P258"/>
  <c r="R258"/>
  <c r="AB258" s="1"/>
  <c r="AP258" s="1"/>
  <c r="N258"/>
  <c r="X258" s="1"/>
  <c r="AM258" s="1"/>
  <c r="AU259"/>
  <c r="M259"/>
  <c r="W259" s="1"/>
  <c r="AL259" s="1"/>
  <c r="R259"/>
  <c r="AB259" s="1"/>
  <c r="AP259" s="1"/>
  <c r="N259"/>
  <c r="X259" s="1"/>
  <c r="AM259" s="1"/>
  <c r="Y259"/>
  <c r="T259"/>
  <c r="P259"/>
  <c r="AU260"/>
  <c r="M260"/>
  <c r="W260" s="1"/>
  <c r="AL260" s="1"/>
  <c r="CD179" s="1"/>
  <c r="Y260"/>
  <c r="AN260" s="1"/>
  <c r="T260"/>
  <c r="P260"/>
  <c r="R260"/>
  <c r="AB260" s="1"/>
  <c r="AP260" s="1"/>
  <c r="N260"/>
  <c r="X260" s="1"/>
  <c r="AM260" s="1"/>
  <c r="CE179" s="1"/>
  <c r="CC179"/>
  <c r="AU261"/>
  <c r="M261"/>
  <c r="W261" s="1"/>
  <c r="AL261" s="1"/>
  <c r="CD180" s="1"/>
  <c r="R261"/>
  <c r="AB261" s="1"/>
  <c r="AP261" s="1"/>
  <c r="N261"/>
  <c r="X261" s="1"/>
  <c r="AM261" s="1"/>
  <c r="CE180" s="1"/>
  <c r="Y261"/>
  <c r="AN261" s="1"/>
  <c r="T261"/>
  <c r="P261"/>
  <c r="CC180"/>
  <c r="AU262"/>
  <c r="M262"/>
  <c r="W262" s="1"/>
  <c r="AL262" s="1"/>
  <c r="CD190" s="1"/>
  <c r="Y262"/>
  <c r="AN262" s="1"/>
  <c r="T262"/>
  <c r="P262"/>
  <c r="R262"/>
  <c r="AB262" s="1"/>
  <c r="AP262" s="1"/>
  <c r="N262"/>
  <c r="X262" s="1"/>
  <c r="AM262" s="1"/>
  <c r="CE190" s="1"/>
  <c r="CC190"/>
  <c r="AU263"/>
  <c r="M263"/>
  <c r="W263" s="1"/>
  <c r="AL263" s="1"/>
  <c r="CD191" s="1"/>
  <c r="R263"/>
  <c r="AB263" s="1"/>
  <c r="AP263" s="1"/>
  <c r="N263"/>
  <c r="X263" s="1"/>
  <c r="AM263" s="1"/>
  <c r="CE191" s="1"/>
  <c r="Y263"/>
  <c r="AN263" s="1"/>
  <c r="T263"/>
  <c r="P263"/>
  <c r="CC191"/>
  <c r="AU264"/>
  <c r="M264"/>
  <c r="W264" s="1"/>
  <c r="AL264" s="1"/>
  <c r="CD181" s="1"/>
  <c r="Y264"/>
  <c r="AN264" s="1"/>
  <c r="T264"/>
  <c r="P264"/>
  <c r="R264"/>
  <c r="AB264" s="1"/>
  <c r="AP264" s="1"/>
  <c r="N264"/>
  <c r="X264" s="1"/>
  <c r="AM264" s="1"/>
  <c r="CE181" s="1"/>
  <c r="CC181"/>
  <c r="AU265"/>
  <c r="M265"/>
  <c r="W265" s="1"/>
  <c r="AL265" s="1"/>
  <c r="CD182" s="1"/>
  <c r="R265"/>
  <c r="AB265" s="1"/>
  <c r="AP265" s="1"/>
  <c r="N265"/>
  <c r="X265" s="1"/>
  <c r="AM265" s="1"/>
  <c r="CE182" s="1"/>
  <c r="Y265"/>
  <c r="AN265" s="1"/>
  <c r="T265"/>
  <c r="P265"/>
  <c r="CC182"/>
  <c r="AU266"/>
  <c r="M266"/>
  <c r="W266" s="1"/>
  <c r="AL266" s="1"/>
  <c r="Y266"/>
  <c r="AN266" s="1"/>
  <c r="T266"/>
  <c r="P266"/>
  <c r="R266"/>
  <c r="AB266" s="1"/>
  <c r="AP266" s="1"/>
  <c r="N266"/>
  <c r="X266" s="1"/>
  <c r="AM266" s="1"/>
  <c r="AU267"/>
  <c r="M267"/>
  <c r="W267" s="1"/>
  <c r="AL267" s="1"/>
  <c r="CD193" s="1"/>
  <c r="R267"/>
  <c r="AB267" s="1"/>
  <c r="AP267" s="1"/>
  <c r="N267"/>
  <c r="X267" s="1"/>
  <c r="AM267" s="1"/>
  <c r="CE193" s="1"/>
  <c r="Y267"/>
  <c r="AN267" s="1"/>
  <c r="T267"/>
  <c r="P267"/>
  <c r="CC193"/>
  <c r="BU61"/>
  <c r="AU268"/>
  <c r="M268"/>
  <c r="W268" s="1"/>
  <c r="AL268" s="1"/>
  <c r="CD194" s="1"/>
  <c r="Y268"/>
  <c r="AN268" s="1"/>
  <c r="T268"/>
  <c r="P268"/>
  <c r="R268"/>
  <c r="AB268" s="1"/>
  <c r="AP268" s="1"/>
  <c r="N268"/>
  <c r="X268" s="1"/>
  <c r="AM268" s="1"/>
  <c r="CE194" s="1"/>
  <c r="CC194"/>
  <c r="BU62"/>
  <c r="AU269"/>
  <c r="M269"/>
  <c r="W269" s="1"/>
  <c r="AL269" s="1"/>
  <c r="CD195" s="1"/>
  <c r="R269"/>
  <c r="AB269" s="1"/>
  <c r="AP269" s="1"/>
  <c r="N269"/>
  <c r="X269" s="1"/>
  <c r="AM269" s="1"/>
  <c r="CE195" s="1"/>
  <c r="Y269"/>
  <c r="AN269" s="1"/>
  <c r="T269"/>
  <c r="P269"/>
  <c r="CC195"/>
  <c r="AU270"/>
  <c r="M270"/>
  <c r="W270" s="1"/>
  <c r="AL270" s="1"/>
  <c r="CD206" s="1"/>
  <c r="Y270"/>
  <c r="AN270" s="1"/>
  <c r="T270"/>
  <c r="P270"/>
  <c r="R270"/>
  <c r="AB270" s="1"/>
  <c r="AP270" s="1"/>
  <c r="N270"/>
  <c r="X270" s="1"/>
  <c r="AM270" s="1"/>
  <c r="CE206" s="1"/>
  <c r="CC206"/>
  <c r="BU63"/>
  <c r="AU271"/>
  <c r="M271"/>
  <c r="W271" s="1"/>
  <c r="AL271" s="1"/>
  <c r="CD207" s="1"/>
  <c r="R271"/>
  <c r="AB271" s="1"/>
  <c r="AP271" s="1"/>
  <c r="N271"/>
  <c r="X271" s="1"/>
  <c r="AM271" s="1"/>
  <c r="CE207" s="1"/>
  <c r="Y271"/>
  <c r="AN271" s="1"/>
  <c r="T271"/>
  <c r="P271"/>
  <c r="CC207"/>
  <c r="AU272"/>
  <c r="M272"/>
  <c r="W272" s="1"/>
  <c r="AL272" s="1"/>
  <c r="CD196" s="1"/>
  <c r="Y272"/>
  <c r="AN272" s="1"/>
  <c r="T272"/>
  <c r="R272"/>
  <c r="AB272" s="1"/>
  <c r="AP272" s="1"/>
  <c r="P272"/>
  <c r="N272"/>
  <c r="X272" s="1"/>
  <c r="AM272" s="1"/>
  <c r="CE196" s="1"/>
  <c r="CC196"/>
  <c r="AU273"/>
  <c r="M273"/>
  <c r="W273" s="1"/>
  <c r="AL273" s="1"/>
  <c r="CD197" s="1"/>
  <c r="Y273"/>
  <c r="AN273" s="1"/>
  <c r="T273"/>
  <c r="R273"/>
  <c r="AB273" s="1"/>
  <c r="AP273" s="1"/>
  <c r="P273"/>
  <c r="N273"/>
  <c r="X273" s="1"/>
  <c r="AM273" s="1"/>
  <c r="CE197" s="1"/>
  <c r="CC197"/>
  <c r="AU274"/>
  <c r="M274"/>
  <c r="W274" s="1"/>
  <c r="AL274" s="1"/>
  <c r="CD208" s="1"/>
  <c r="Y274"/>
  <c r="AN274" s="1"/>
  <c r="T274"/>
  <c r="R274"/>
  <c r="AB274" s="1"/>
  <c r="AP274" s="1"/>
  <c r="P274"/>
  <c r="N274"/>
  <c r="X274" s="1"/>
  <c r="AM274" s="1"/>
  <c r="CE208" s="1"/>
  <c r="CC208"/>
  <c r="BU64"/>
  <c r="AU275"/>
  <c r="M275"/>
  <c r="W275" s="1"/>
  <c r="AL275" s="1"/>
  <c r="Y275"/>
  <c r="AN275" s="1"/>
  <c r="T275"/>
  <c r="R275"/>
  <c r="AB275" s="1"/>
  <c r="AP275" s="1"/>
  <c r="P275"/>
  <c r="N275"/>
  <c r="X275" s="1"/>
  <c r="AM275" s="1"/>
  <c r="AU276"/>
  <c r="M276"/>
  <c r="W276" s="1"/>
  <c r="AL276" s="1"/>
  <c r="Y276"/>
  <c r="AN276" s="1"/>
  <c r="T276"/>
  <c r="R276"/>
  <c r="AB276" s="1"/>
  <c r="AP276" s="1"/>
  <c r="P276"/>
  <c r="N276"/>
  <c r="X276" s="1"/>
  <c r="AM276" s="1"/>
  <c r="AU277"/>
  <c r="M277"/>
  <c r="W277" s="1"/>
  <c r="AL277" s="1"/>
  <c r="Y277"/>
  <c r="AN277" s="1"/>
  <c r="T277"/>
  <c r="R277"/>
  <c r="AB277" s="1"/>
  <c r="AP277" s="1"/>
  <c r="P277"/>
  <c r="N277"/>
  <c r="X277" s="1"/>
  <c r="AM277" s="1"/>
  <c r="AU278"/>
  <c r="M278"/>
  <c r="W278" s="1"/>
  <c r="AL278" s="1"/>
  <c r="Y278"/>
  <c r="AN278" s="1"/>
  <c r="T278"/>
  <c r="P278"/>
  <c r="R278"/>
  <c r="AB278" s="1"/>
  <c r="AP278" s="1"/>
  <c r="N278"/>
  <c r="X278" s="1"/>
  <c r="AM278" s="1"/>
  <c r="AU279"/>
  <c r="M279"/>
  <c r="W279" s="1"/>
  <c r="AL279" s="1"/>
  <c r="R279"/>
  <c r="AB279" s="1"/>
  <c r="AP279" s="1"/>
  <c r="N279"/>
  <c r="X279" s="1"/>
  <c r="AM279" s="1"/>
  <c r="Y279"/>
  <c r="AN279" s="1"/>
  <c r="T279"/>
  <c r="P279"/>
  <c r="AU280"/>
  <c r="M280"/>
  <c r="W280" s="1"/>
  <c r="AL280" s="1"/>
  <c r="Y280"/>
  <c r="AN280" s="1"/>
  <c r="T280"/>
  <c r="P280"/>
  <c r="R280"/>
  <c r="AB280" s="1"/>
  <c r="AP280" s="1"/>
  <c r="N280"/>
  <c r="X280" s="1"/>
  <c r="AM280" s="1"/>
  <c r="AU281"/>
  <c r="M281"/>
  <c r="W281" s="1"/>
  <c r="AL281" s="1"/>
  <c r="R281"/>
  <c r="AB281" s="1"/>
  <c r="AP281" s="1"/>
  <c r="N281"/>
  <c r="X281" s="1"/>
  <c r="AM281" s="1"/>
  <c r="Y281"/>
  <c r="AN281" s="1"/>
  <c r="T281"/>
  <c r="P281"/>
  <c r="AU282"/>
  <c r="M282"/>
  <c r="W282" s="1"/>
  <c r="AL282" s="1"/>
  <c r="Y282"/>
  <c r="AN282" s="1"/>
  <c r="T282"/>
  <c r="P282"/>
  <c r="R282"/>
  <c r="AB282" s="1"/>
  <c r="AP282" s="1"/>
  <c r="N282"/>
  <c r="X282" s="1"/>
  <c r="AM282" s="1"/>
  <c r="AU283"/>
  <c r="M283"/>
  <c r="W283" s="1"/>
  <c r="AL283" s="1"/>
  <c r="R283"/>
  <c r="AB283" s="1"/>
  <c r="AP283" s="1"/>
  <c r="N283"/>
  <c r="X283" s="1"/>
  <c r="AM283" s="1"/>
  <c r="Y283"/>
  <c r="AN283" s="1"/>
  <c r="T283"/>
  <c r="P283"/>
  <c r="AU284"/>
  <c r="M284"/>
  <c r="W284" s="1"/>
  <c r="AL284" s="1"/>
  <c r="CD198" s="1"/>
  <c r="Y284"/>
  <c r="AN284" s="1"/>
  <c r="T284"/>
  <c r="P284"/>
  <c r="R284"/>
  <c r="AB284" s="1"/>
  <c r="AP284" s="1"/>
  <c r="N284"/>
  <c r="X284" s="1"/>
  <c r="AM284" s="1"/>
  <c r="CE198" s="1"/>
  <c r="CC198"/>
  <c r="AU285"/>
  <c r="M285"/>
  <c r="W285" s="1"/>
  <c r="AL285" s="1"/>
  <c r="CD199" s="1"/>
  <c r="R285"/>
  <c r="AB285" s="1"/>
  <c r="AP285" s="1"/>
  <c r="N285"/>
  <c r="X285" s="1"/>
  <c r="AM285" s="1"/>
  <c r="CE199" s="1"/>
  <c r="Y285"/>
  <c r="AN285" s="1"/>
  <c r="T285"/>
  <c r="P285"/>
  <c r="CC199"/>
  <c r="AU286"/>
  <c r="M286"/>
  <c r="W286" s="1"/>
  <c r="AL286" s="1"/>
  <c r="CD200" s="1"/>
  <c r="Y286"/>
  <c r="AN286" s="1"/>
  <c r="T286"/>
  <c r="P286"/>
  <c r="R286"/>
  <c r="AB286" s="1"/>
  <c r="AP286" s="1"/>
  <c r="N286"/>
  <c r="X286" s="1"/>
  <c r="AM286" s="1"/>
  <c r="CE200" s="1"/>
  <c r="CC200"/>
  <c r="AU287"/>
  <c r="M287"/>
  <c r="W287" s="1"/>
  <c r="AL287" s="1"/>
  <c r="CD201" s="1"/>
  <c r="R287"/>
  <c r="AB287" s="1"/>
  <c r="AP287" s="1"/>
  <c r="N287"/>
  <c r="X287" s="1"/>
  <c r="AM287" s="1"/>
  <c r="CE201" s="1"/>
  <c r="Y287"/>
  <c r="AN287" s="1"/>
  <c r="T287"/>
  <c r="P287"/>
  <c r="CC201"/>
  <c r="AU288"/>
  <c r="M288"/>
  <c r="W288" s="1"/>
  <c r="AL288" s="1"/>
  <c r="CD202" s="1"/>
  <c r="Y288"/>
  <c r="AN288" s="1"/>
  <c r="T288"/>
  <c r="P288"/>
  <c r="R288"/>
  <c r="AB288" s="1"/>
  <c r="AP288" s="1"/>
  <c r="N288"/>
  <c r="X288" s="1"/>
  <c r="AM288" s="1"/>
  <c r="CE202" s="1"/>
  <c r="CC202"/>
  <c r="AU289"/>
  <c r="M289"/>
  <c r="W289" s="1"/>
  <c r="AL289" s="1"/>
  <c r="CD203" s="1"/>
  <c r="R289"/>
  <c r="AB289" s="1"/>
  <c r="AP289" s="1"/>
  <c r="N289"/>
  <c r="X289" s="1"/>
  <c r="AM289" s="1"/>
  <c r="CE203" s="1"/>
  <c r="Y289"/>
  <c r="AN289" s="1"/>
  <c r="T289"/>
  <c r="P289"/>
  <c r="CC203"/>
  <c r="Y290"/>
  <c r="AN290" s="1"/>
  <c r="T290"/>
  <c r="R290"/>
  <c r="AB290" s="1"/>
  <c r="AP290" s="1"/>
  <c r="P290"/>
  <c r="N290"/>
  <c r="X290" s="1"/>
  <c r="AM290" s="1"/>
  <c r="CE204" s="1"/>
  <c r="AU290"/>
  <c r="M290"/>
  <c r="W290" s="1"/>
  <c r="AL290" s="1"/>
  <c r="CD204" s="1"/>
  <c r="CC204"/>
  <c r="Y291"/>
  <c r="AN291" s="1"/>
  <c r="T291"/>
  <c r="R291"/>
  <c r="AB291" s="1"/>
  <c r="AP291" s="1"/>
  <c r="P291"/>
  <c r="N291"/>
  <c r="X291" s="1"/>
  <c r="AM291" s="1"/>
  <c r="CE205" s="1"/>
  <c r="AU291"/>
  <c r="M291"/>
  <c r="W291" s="1"/>
  <c r="AL291" s="1"/>
  <c r="CD205" s="1"/>
  <c r="CC205"/>
  <c r="Y292"/>
  <c r="AN292" s="1"/>
  <c r="T292"/>
  <c r="R292"/>
  <c r="AB292" s="1"/>
  <c r="AP292" s="1"/>
  <c r="P292"/>
  <c r="N292"/>
  <c r="X292" s="1"/>
  <c r="AM292" s="1"/>
  <c r="AU292"/>
  <c r="M292"/>
  <c r="W292" s="1"/>
  <c r="AL292" s="1"/>
  <c r="Y293"/>
  <c r="AN293" s="1"/>
  <c r="T293"/>
  <c r="R293"/>
  <c r="AB293" s="1"/>
  <c r="AP293" s="1"/>
  <c r="P293"/>
  <c r="N293"/>
  <c r="X293" s="1"/>
  <c r="AM293" s="1"/>
  <c r="AU293"/>
  <c r="M293"/>
  <c r="W293" s="1"/>
  <c r="AL293" s="1"/>
  <c r="Y294"/>
  <c r="AN294" s="1"/>
  <c r="T294"/>
  <c r="R294"/>
  <c r="AB294" s="1"/>
  <c r="AP294" s="1"/>
  <c r="P294"/>
  <c r="N294"/>
  <c r="X294" s="1"/>
  <c r="AM294" s="1"/>
  <c r="AU294"/>
  <c r="M294"/>
  <c r="W294" s="1"/>
  <c r="AL294" s="1"/>
  <c r="Y295"/>
  <c r="AN295" s="1"/>
  <c r="T295"/>
  <c r="R295"/>
  <c r="AB295" s="1"/>
  <c r="AP295" s="1"/>
  <c r="P295"/>
  <c r="N295"/>
  <c r="X295" s="1"/>
  <c r="AM295" s="1"/>
  <c r="AU295"/>
  <c r="M295"/>
  <c r="W295" s="1"/>
  <c r="AL295" s="1"/>
  <c r="Y296"/>
  <c r="AN296" s="1"/>
  <c r="T296"/>
  <c r="R296"/>
  <c r="AB296" s="1"/>
  <c r="AP296" s="1"/>
  <c r="P296"/>
  <c r="N296"/>
  <c r="X296" s="1"/>
  <c r="AM296" s="1"/>
  <c r="AU296"/>
  <c r="M296"/>
  <c r="W296" s="1"/>
  <c r="AL296" s="1"/>
  <c r="Y297"/>
  <c r="AN297" s="1"/>
  <c r="T297"/>
  <c r="R297"/>
  <c r="AB297" s="1"/>
  <c r="AP297" s="1"/>
  <c r="P297"/>
  <c r="N297"/>
  <c r="X297" s="1"/>
  <c r="AM297" s="1"/>
  <c r="AU297"/>
  <c r="M297"/>
  <c r="W297" s="1"/>
  <c r="AL297" s="1"/>
  <c r="AU298"/>
  <c r="M298"/>
  <c r="W298" s="1"/>
  <c r="AL298" s="1"/>
  <c r="Y298"/>
  <c r="AN298" s="1"/>
  <c r="T298"/>
  <c r="P298"/>
  <c r="R298"/>
  <c r="AB298" s="1"/>
  <c r="AP298" s="1"/>
  <c r="N298"/>
  <c r="X298" s="1"/>
  <c r="AM298" s="1"/>
  <c r="AU299"/>
  <c r="M299"/>
  <c r="W299" s="1"/>
  <c r="AL299" s="1"/>
  <c r="R299"/>
  <c r="AB299" s="1"/>
  <c r="AP299" s="1"/>
  <c r="N299"/>
  <c r="X299" s="1"/>
  <c r="AM299" s="1"/>
  <c r="Y299"/>
  <c r="AN299" s="1"/>
  <c r="T299"/>
  <c r="P299"/>
  <c r="AU300"/>
  <c r="M300"/>
  <c r="W300" s="1"/>
  <c r="AL300" s="1"/>
  <c r="Y300"/>
  <c r="AN300" s="1"/>
  <c r="T300"/>
  <c r="P300"/>
  <c r="R300"/>
  <c r="AB300" s="1"/>
  <c r="AP300" s="1"/>
  <c r="N300"/>
  <c r="X300" s="1"/>
  <c r="AM300" s="1"/>
  <c r="AU301"/>
  <c r="M301"/>
  <c r="W301" s="1"/>
  <c r="AL301" s="1"/>
  <c r="R301"/>
  <c r="AB301" s="1"/>
  <c r="AP301" s="1"/>
  <c r="N301"/>
  <c r="X301" s="1"/>
  <c r="AM301" s="1"/>
  <c r="Y301"/>
  <c r="AN301" s="1"/>
  <c r="T301"/>
  <c r="P301"/>
  <c r="AU302"/>
  <c r="M302"/>
  <c r="W302" s="1"/>
  <c r="AL302" s="1"/>
  <c r="Y302"/>
  <c r="AN302" s="1"/>
  <c r="T302"/>
  <c r="P302"/>
  <c r="R302"/>
  <c r="AB302" s="1"/>
  <c r="AP302" s="1"/>
  <c r="N302"/>
  <c r="X302" s="1"/>
  <c r="AM302" s="1"/>
  <c r="AU303"/>
  <c r="M303"/>
  <c r="W303" s="1"/>
  <c r="AL303" s="1"/>
  <c r="R303"/>
  <c r="AB303" s="1"/>
  <c r="AP303" s="1"/>
  <c r="N303"/>
  <c r="X303" s="1"/>
  <c r="AM303" s="1"/>
  <c r="Y303"/>
  <c r="AN303" s="1"/>
  <c r="T303"/>
  <c r="P303"/>
  <c r="AU304"/>
  <c r="M304"/>
  <c r="W304" s="1"/>
  <c r="AL304" s="1"/>
  <c r="Y304"/>
  <c r="AN304" s="1"/>
  <c r="T304"/>
  <c r="P304"/>
  <c r="R304"/>
  <c r="AB304" s="1"/>
  <c r="AP304" s="1"/>
  <c r="N304"/>
  <c r="X304" s="1"/>
  <c r="AM304" s="1"/>
  <c r="AU305"/>
  <c r="M305"/>
  <c r="W305" s="1"/>
  <c r="AL305" s="1"/>
  <c r="R305"/>
  <c r="AB305" s="1"/>
  <c r="AP305" s="1"/>
  <c r="N305"/>
  <c r="X305" s="1"/>
  <c r="AM305" s="1"/>
  <c r="Y305"/>
  <c r="AN305" s="1"/>
  <c r="T305"/>
  <c r="P305"/>
  <c r="AU306"/>
  <c r="M306"/>
  <c r="W306" s="1"/>
  <c r="AL306" s="1"/>
  <c r="Y306"/>
  <c r="AN306" s="1"/>
  <c r="T306"/>
  <c r="P306"/>
  <c r="R306"/>
  <c r="AB306" s="1"/>
  <c r="AP306" s="1"/>
  <c r="N306"/>
  <c r="X306" s="1"/>
  <c r="AM306" s="1"/>
  <c r="AU307"/>
  <c r="M307"/>
  <c r="W307" s="1"/>
  <c r="AL307" s="1"/>
  <c r="R307"/>
  <c r="AB307" s="1"/>
  <c r="AP307" s="1"/>
  <c r="N307"/>
  <c r="X307" s="1"/>
  <c r="AM307" s="1"/>
  <c r="Y307"/>
  <c r="AN307" s="1"/>
  <c r="T307"/>
  <c r="P307"/>
  <c r="AU308"/>
  <c r="M308"/>
  <c r="W308" s="1"/>
  <c r="AL308" s="1"/>
  <c r="Y308"/>
  <c r="AN308" s="1"/>
  <c r="T308"/>
  <c r="P308"/>
  <c r="R308"/>
  <c r="AB308" s="1"/>
  <c r="AP308" s="1"/>
  <c r="N308"/>
  <c r="X308" s="1"/>
  <c r="AM308" s="1"/>
  <c r="AU309"/>
  <c r="M309"/>
  <c r="W309" s="1"/>
  <c r="AL309" s="1"/>
  <c r="R309"/>
  <c r="AB309" s="1"/>
  <c r="AP309" s="1"/>
  <c r="N309"/>
  <c r="X309" s="1"/>
  <c r="AM309" s="1"/>
  <c r="Y309"/>
  <c r="AN309" s="1"/>
  <c r="T309"/>
  <c r="P309"/>
  <c r="AU310"/>
  <c r="M310"/>
  <c r="W310" s="1"/>
  <c r="AL310" s="1"/>
  <c r="Y310"/>
  <c r="AN310" s="1"/>
  <c r="T310"/>
  <c r="P310"/>
  <c r="R310"/>
  <c r="AB310" s="1"/>
  <c r="AP310" s="1"/>
  <c r="N310"/>
  <c r="X310" s="1"/>
  <c r="AM310" s="1"/>
  <c r="AU311"/>
  <c r="M311"/>
  <c r="W311" s="1"/>
  <c r="AL311" s="1"/>
  <c r="Y311"/>
  <c r="AN311" s="1"/>
  <c r="T311"/>
  <c r="R311"/>
  <c r="AB311" s="1"/>
  <c r="AP311" s="1"/>
  <c r="N311"/>
  <c r="X311" s="1"/>
  <c r="AM311" s="1"/>
  <c r="P311"/>
  <c r="AU312"/>
  <c r="M312"/>
  <c r="W312" s="1"/>
  <c r="AL312" s="1"/>
  <c r="Y312"/>
  <c r="AN312" s="1"/>
  <c r="T312"/>
  <c r="R312"/>
  <c r="AB312" s="1"/>
  <c r="AP312" s="1"/>
  <c r="P312"/>
  <c r="N312"/>
  <c r="X312" s="1"/>
  <c r="AM312" s="1"/>
  <c r="AU313"/>
  <c r="M313"/>
  <c r="W313" s="1"/>
  <c r="AL313" s="1"/>
  <c r="CD209" s="1"/>
  <c r="Y313"/>
  <c r="AN313" s="1"/>
  <c r="T313"/>
  <c r="R313"/>
  <c r="AB313" s="1"/>
  <c r="AP313" s="1"/>
  <c r="P313"/>
  <c r="N313"/>
  <c r="X313" s="1"/>
  <c r="AM313" s="1"/>
  <c r="CE209" s="1"/>
  <c r="CC209"/>
  <c r="CC328" s="1"/>
  <c r="BU65"/>
  <c r="AU314"/>
  <c r="M314"/>
  <c r="W314" s="1"/>
  <c r="AL314" s="1"/>
  <c r="CD210" s="1"/>
  <c r="Y314"/>
  <c r="AN314" s="1"/>
  <c r="T314"/>
  <c r="R314"/>
  <c r="AB314" s="1"/>
  <c r="AP314" s="1"/>
  <c r="P314"/>
  <c r="N314"/>
  <c r="X314" s="1"/>
  <c r="AM314" s="1"/>
  <c r="CE210" s="1"/>
  <c r="CC210"/>
  <c r="BU66"/>
  <c r="AU315"/>
  <c r="M315"/>
  <c r="W315" s="1"/>
  <c r="AL315" s="1"/>
  <c r="CD211" s="1"/>
  <c r="Y315"/>
  <c r="AN315" s="1"/>
  <c r="T315"/>
  <c r="R315"/>
  <c r="AB315" s="1"/>
  <c r="AP315" s="1"/>
  <c r="P315"/>
  <c r="N315"/>
  <c r="X315" s="1"/>
  <c r="AM315" s="1"/>
  <c r="CE211" s="1"/>
  <c r="CC211"/>
  <c r="AU316"/>
  <c r="M316"/>
  <c r="W316" s="1"/>
  <c r="AL316" s="1"/>
  <c r="CD212" s="1"/>
  <c r="Y316"/>
  <c r="AN316" s="1"/>
  <c r="T316"/>
  <c r="R316"/>
  <c r="AB316" s="1"/>
  <c r="AP316" s="1"/>
  <c r="P316"/>
  <c r="N316"/>
  <c r="X316" s="1"/>
  <c r="AM316" s="1"/>
  <c r="CE212" s="1"/>
  <c r="CC212"/>
  <c r="AU317"/>
  <c r="M317"/>
  <c r="W317" s="1"/>
  <c r="AL317" s="1"/>
  <c r="CD213" s="1"/>
  <c r="Y317"/>
  <c r="AN317" s="1"/>
  <c r="T317"/>
  <c r="R317"/>
  <c r="AB317" s="1"/>
  <c r="AP317" s="1"/>
  <c r="P317"/>
  <c r="N317"/>
  <c r="X317" s="1"/>
  <c r="AM317" s="1"/>
  <c r="CE213" s="1"/>
  <c r="CC213"/>
  <c r="AU318"/>
  <c r="M318"/>
  <c r="W318" s="1"/>
  <c r="AL318" s="1"/>
  <c r="CD214" s="1"/>
  <c r="Y318"/>
  <c r="AN318" s="1"/>
  <c r="T318"/>
  <c r="R318"/>
  <c r="AB318" s="1"/>
  <c r="AP318" s="1"/>
  <c r="P318"/>
  <c r="N318"/>
  <c r="X318" s="1"/>
  <c r="AM318" s="1"/>
  <c r="CE214" s="1"/>
  <c r="CC214"/>
  <c r="BU67"/>
  <c r="CO49"/>
  <c r="CK49"/>
  <c r="CM49" s="1"/>
  <c r="CF49"/>
  <c r="Z45"/>
  <c r="AO45" s="1"/>
  <c r="S45"/>
  <c r="AC45" s="1"/>
  <c r="AQ45" s="1"/>
  <c r="AD45"/>
  <c r="AR45" s="1"/>
  <c r="CH45" s="1"/>
  <c r="BY328"/>
  <c r="BY327"/>
  <c r="P328"/>
  <c r="P339" s="1"/>
  <c r="Z40"/>
  <c r="S40"/>
  <c r="Q40"/>
  <c r="AA40" s="1"/>
  <c r="AP40" s="1"/>
  <c r="P39"/>
  <c r="P38" s="1"/>
  <c r="Q38" s="1"/>
  <c r="Q39" s="1"/>
  <c r="Q45" s="1"/>
  <c r="AA45" s="1"/>
  <c r="AD40"/>
  <c r="T39"/>
  <c r="M327"/>
  <c r="M338" s="1"/>
  <c r="W40"/>
  <c r="M39"/>
  <c r="M38" s="1"/>
  <c r="CO51"/>
  <c r="CK51"/>
  <c r="CM51" s="1"/>
  <c r="Z47"/>
  <c r="AO47" s="1"/>
  <c r="S47"/>
  <c r="AC47" s="1"/>
  <c r="AQ47" s="1"/>
  <c r="Q47"/>
  <c r="AA47" s="1"/>
  <c r="AD47"/>
  <c r="AR47" s="1"/>
  <c r="CH47" s="1"/>
  <c r="Z43"/>
  <c r="AO43" s="1"/>
  <c r="S43"/>
  <c r="AC43" s="1"/>
  <c r="AQ43" s="1"/>
  <c r="Q43"/>
  <c r="AA43" s="1"/>
  <c r="AD43"/>
  <c r="AR43" s="1"/>
  <c r="CH43" s="1"/>
  <c r="CC86"/>
  <c r="AU67"/>
  <c r="M67"/>
  <c r="W67" s="1"/>
  <c r="AL67" s="1"/>
  <c r="CD86" s="1"/>
  <c r="Y67"/>
  <c r="AN67" s="1"/>
  <c r="T67"/>
  <c r="R67"/>
  <c r="AB67" s="1"/>
  <c r="AP67" s="1"/>
  <c r="P67"/>
  <c r="N67"/>
  <c r="X67" s="1"/>
  <c r="AM67" s="1"/>
  <c r="CE86" s="1"/>
  <c r="AU63"/>
  <c r="M63"/>
  <c r="W63" s="1"/>
  <c r="AL63" s="1"/>
  <c r="CD54" s="1"/>
  <c r="Y63"/>
  <c r="AN63" s="1"/>
  <c r="T63"/>
  <c r="R63"/>
  <c r="AB63" s="1"/>
  <c r="AP63" s="1"/>
  <c r="P63"/>
  <c r="N63"/>
  <c r="X63" s="1"/>
  <c r="AM63" s="1"/>
  <c r="CE54" s="1"/>
  <c r="CC54"/>
  <c r="AU59"/>
  <c r="M59"/>
  <c r="W59" s="1"/>
  <c r="AL59" s="1"/>
  <c r="Y59"/>
  <c r="AN59" s="1"/>
  <c r="T59"/>
  <c r="R59"/>
  <c r="AB59" s="1"/>
  <c r="AP59" s="1"/>
  <c r="P59"/>
  <c r="N59"/>
  <c r="X59" s="1"/>
  <c r="AM59" s="1"/>
  <c r="AU55"/>
  <c r="M55"/>
  <c r="W55" s="1"/>
  <c r="AL55" s="1"/>
  <c r="Y55"/>
  <c r="AN55" s="1"/>
  <c r="T55"/>
  <c r="R55"/>
  <c r="AB55" s="1"/>
  <c r="AP55" s="1"/>
  <c r="P55"/>
  <c r="N55"/>
  <c r="X55" s="1"/>
  <c r="AM55" s="1"/>
  <c r="Y106"/>
  <c r="AN106" s="1"/>
  <c r="T106"/>
  <c r="R106"/>
  <c r="AB106" s="1"/>
  <c r="AP106" s="1"/>
  <c r="P106"/>
  <c r="N106"/>
  <c r="X106" s="1"/>
  <c r="AM106" s="1"/>
  <c r="CE89" s="1"/>
  <c r="CC89"/>
  <c r="AU106"/>
  <c r="M106"/>
  <c r="W106" s="1"/>
  <c r="AL106" s="1"/>
  <c r="CD89" s="1"/>
  <c r="Y104"/>
  <c r="AN104" s="1"/>
  <c r="T104"/>
  <c r="R104"/>
  <c r="AB104" s="1"/>
  <c r="AP104" s="1"/>
  <c r="P104"/>
  <c r="N104"/>
  <c r="X104" s="1"/>
  <c r="AM104" s="1"/>
  <c r="AU104"/>
  <c r="M104"/>
  <c r="W104" s="1"/>
  <c r="AL104" s="1"/>
  <c r="Y102"/>
  <c r="AN102" s="1"/>
  <c r="T102"/>
  <c r="R102"/>
  <c r="AB102" s="1"/>
  <c r="AP102" s="1"/>
  <c r="P102"/>
  <c r="N102"/>
  <c r="X102" s="1"/>
  <c r="AM102" s="1"/>
  <c r="AU102"/>
  <c r="M102"/>
  <c r="W102" s="1"/>
  <c r="AL102" s="1"/>
  <c r="Y100"/>
  <c r="AN100" s="1"/>
  <c r="T100"/>
  <c r="R100"/>
  <c r="AB100" s="1"/>
  <c r="AP100" s="1"/>
  <c r="P100"/>
  <c r="N100"/>
  <c r="X100" s="1"/>
  <c r="AM100" s="1"/>
  <c r="AU100"/>
  <c r="M100"/>
  <c r="W100" s="1"/>
  <c r="AL100" s="1"/>
  <c r="Y98"/>
  <c r="AN98" s="1"/>
  <c r="T98"/>
  <c r="R98"/>
  <c r="AB98" s="1"/>
  <c r="AP98" s="1"/>
  <c r="P98"/>
  <c r="N98"/>
  <c r="X98" s="1"/>
  <c r="AM98" s="1"/>
  <c r="AU98"/>
  <c r="M98"/>
  <c r="W98" s="1"/>
  <c r="AL98" s="1"/>
  <c r="Y96"/>
  <c r="AN96" s="1"/>
  <c r="T96"/>
  <c r="R96"/>
  <c r="AB96" s="1"/>
  <c r="AP96" s="1"/>
  <c r="P96"/>
  <c r="N96"/>
  <c r="X96" s="1"/>
  <c r="AM96" s="1"/>
  <c r="AU96"/>
  <c r="M96"/>
  <c r="W96" s="1"/>
  <c r="AL96" s="1"/>
  <c r="CC106"/>
  <c r="Y94"/>
  <c r="AN94" s="1"/>
  <c r="T94"/>
  <c r="R94"/>
  <c r="AB94" s="1"/>
  <c r="AP94" s="1"/>
  <c r="P94"/>
  <c r="N94"/>
  <c r="X94" s="1"/>
  <c r="AM94" s="1"/>
  <c r="CE106" s="1"/>
  <c r="AU94"/>
  <c r="M94"/>
  <c r="W94" s="1"/>
  <c r="AL94" s="1"/>
  <c r="CD106" s="1"/>
  <c r="CC102"/>
  <c r="Y91"/>
  <c r="AN91" s="1"/>
  <c r="T91"/>
  <c r="R91"/>
  <c r="AB91" s="1"/>
  <c r="AP91" s="1"/>
  <c r="P91"/>
  <c r="N91"/>
  <c r="X91" s="1"/>
  <c r="AM91" s="1"/>
  <c r="CE102" s="1"/>
  <c r="AU91"/>
  <c r="M91"/>
  <c r="W91" s="1"/>
  <c r="AL91" s="1"/>
  <c r="CD102" s="1"/>
  <c r="CC101"/>
  <c r="Y90"/>
  <c r="AN90" s="1"/>
  <c r="T90"/>
  <c r="R90"/>
  <c r="AB90" s="1"/>
  <c r="AP90" s="1"/>
  <c r="P90"/>
  <c r="N90"/>
  <c r="X90" s="1"/>
  <c r="AM90" s="1"/>
  <c r="CE101" s="1"/>
  <c r="AU90"/>
  <c r="M90"/>
  <c r="W90" s="1"/>
  <c r="AL90" s="1"/>
  <c r="CD101" s="1"/>
  <c r="CC100"/>
  <c r="Y89"/>
  <c r="AN89" s="1"/>
  <c r="T89"/>
  <c r="R89"/>
  <c r="AB89" s="1"/>
  <c r="AP89" s="1"/>
  <c r="P89"/>
  <c r="N89"/>
  <c r="X89" s="1"/>
  <c r="AM89" s="1"/>
  <c r="CE100" s="1"/>
  <c r="AU89"/>
  <c r="M89"/>
  <c r="W89" s="1"/>
  <c r="AL89" s="1"/>
  <c r="CD100" s="1"/>
  <c r="Y87"/>
  <c r="AN87" s="1"/>
  <c r="T87"/>
  <c r="R87"/>
  <c r="AB87" s="1"/>
  <c r="AP87" s="1"/>
  <c r="P87"/>
  <c r="N87"/>
  <c r="X87" s="1"/>
  <c r="AM87" s="1"/>
  <c r="AU87"/>
  <c r="M87"/>
  <c r="W87" s="1"/>
  <c r="AL87" s="1"/>
  <c r="CC88"/>
  <c r="Y86"/>
  <c r="AN86" s="1"/>
  <c r="T86"/>
  <c r="R86"/>
  <c r="AB86" s="1"/>
  <c r="AP86" s="1"/>
  <c r="P86"/>
  <c r="N86"/>
  <c r="X86" s="1"/>
  <c r="AM86" s="1"/>
  <c r="CE88" s="1"/>
  <c r="AU86"/>
  <c r="M86"/>
  <c r="W86" s="1"/>
  <c r="AL86" s="1"/>
  <c r="CD88" s="1"/>
  <c r="Y64"/>
  <c r="AN64" s="1"/>
  <c r="T64"/>
  <c r="R64"/>
  <c r="AB64" s="1"/>
  <c r="AP64" s="1"/>
  <c r="P64"/>
  <c r="N64"/>
  <c r="X64" s="1"/>
  <c r="AM64" s="1"/>
  <c r="CE55" s="1"/>
  <c r="CC55"/>
  <c r="AU64"/>
  <c r="M64"/>
  <c r="W64" s="1"/>
  <c r="AL64" s="1"/>
  <c r="CD55" s="1"/>
  <c r="Y60"/>
  <c r="AN60" s="1"/>
  <c r="T60"/>
  <c r="R60"/>
  <c r="AB60" s="1"/>
  <c r="AP60" s="1"/>
  <c r="P60"/>
  <c r="N60"/>
  <c r="X60" s="1"/>
  <c r="AM60" s="1"/>
  <c r="CE50" s="1"/>
  <c r="AU60"/>
  <c r="M60"/>
  <c r="W60" s="1"/>
  <c r="AL60" s="1"/>
  <c r="CD50" s="1"/>
  <c r="CC50"/>
  <c r="BU43"/>
  <c r="Y50"/>
  <c r="AN50" s="1"/>
  <c r="T50"/>
  <c r="R50"/>
  <c r="AB50" s="1"/>
  <c r="AP50" s="1"/>
  <c r="P50"/>
  <c r="N50"/>
  <c r="X50" s="1"/>
  <c r="AM50" s="1"/>
  <c r="AU50"/>
  <c r="M50"/>
  <c r="W50" s="1"/>
  <c r="AL50" s="1"/>
  <c r="Y48"/>
  <c r="AN48" s="1"/>
  <c r="T48"/>
  <c r="R48"/>
  <c r="AB48" s="1"/>
  <c r="AP48" s="1"/>
  <c r="P48"/>
  <c r="N48"/>
  <c r="X48" s="1"/>
  <c r="AM48" s="1"/>
  <c r="CE48" s="1"/>
  <c r="CC48"/>
  <c r="AU48"/>
  <c r="M48"/>
  <c r="W48" s="1"/>
  <c r="AL48" s="1"/>
  <c r="CD48" s="1"/>
  <c r="Y46"/>
  <c r="AN46" s="1"/>
  <c r="T46"/>
  <c r="R46"/>
  <c r="AB46" s="1"/>
  <c r="AP46" s="1"/>
  <c r="P46"/>
  <c r="N46"/>
  <c r="X46" s="1"/>
  <c r="AM46" s="1"/>
  <c r="CE46" s="1"/>
  <c r="CC46"/>
  <c r="AU46"/>
  <c r="M46"/>
  <c r="W46" s="1"/>
  <c r="AL46" s="1"/>
  <c r="CD46" s="1"/>
  <c r="Y44"/>
  <c r="AN44" s="1"/>
  <c r="T44"/>
  <c r="R44"/>
  <c r="AB44" s="1"/>
  <c r="AP44" s="1"/>
  <c r="P44"/>
  <c r="N44"/>
  <c r="X44" s="1"/>
  <c r="AM44" s="1"/>
  <c r="CE44" s="1"/>
  <c r="CC44"/>
  <c r="AU44"/>
  <c r="M44"/>
  <c r="W44" s="1"/>
  <c r="AL44" s="1"/>
  <c r="CD44" s="1"/>
  <c r="Y42"/>
  <c r="AN42" s="1"/>
  <c r="T42"/>
  <c r="R42"/>
  <c r="AB42" s="1"/>
  <c r="AP42" s="1"/>
  <c r="P42"/>
  <c r="N42"/>
  <c r="X42" s="1"/>
  <c r="AM42" s="1"/>
  <c r="CE42" s="1"/>
  <c r="CC42"/>
  <c r="AU42"/>
  <c r="M42"/>
  <c r="W42" s="1"/>
  <c r="AL42" s="1"/>
  <c r="CD42" s="1"/>
  <c r="BU41"/>
  <c r="Y41"/>
  <c r="T41"/>
  <c r="R41"/>
  <c r="P41"/>
  <c r="N41"/>
  <c r="CC41"/>
  <c r="AU41"/>
  <c r="M41"/>
  <c r="W41" s="1"/>
  <c r="AL41" s="1"/>
  <c r="CD41" s="1"/>
  <c r="AW328"/>
  <c r="AW327"/>
  <c r="BL40"/>
  <c r="AC28"/>
  <c r="Y28"/>
  <c r="AC26"/>
  <c r="Y26"/>
  <c r="AC24"/>
  <c r="Y24"/>
  <c r="AC22"/>
  <c r="Y22"/>
  <c r="Y212"/>
  <c r="AN212" s="1"/>
  <c r="T212"/>
  <c r="R212"/>
  <c r="AB212" s="1"/>
  <c r="AP212" s="1"/>
  <c r="P212"/>
  <c r="N212"/>
  <c r="X212" s="1"/>
  <c r="AM212" s="1"/>
  <c r="CE188" s="1"/>
  <c r="CC188"/>
  <c r="AU212"/>
  <c r="M212"/>
  <c r="W212" s="1"/>
  <c r="AL212" s="1"/>
  <c r="CD188" s="1"/>
  <c r="BU59"/>
  <c r="Y214"/>
  <c r="AN214" s="1"/>
  <c r="T214"/>
  <c r="R214"/>
  <c r="AB214" s="1"/>
  <c r="AP214" s="1"/>
  <c r="P214"/>
  <c r="N214"/>
  <c r="X214" s="1"/>
  <c r="AM214" s="1"/>
  <c r="CE166" s="1"/>
  <c r="AU214"/>
  <c r="M214"/>
  <c r="W214" s="1"/>
  <c r="AL214" s="1"/>
  <c r="CD166" s="1"/>
  <c r="CC166"/>
  <c r="Z49"/>
  <c r="AO49" s="1"/>
  <c r="S49"/>
  <c r="AC49" s="1"/>
  <c r="AQ49" s="1"/>
  <c r="Q49"/>
  <c r="AA49" s="1"/>
  <c r="AD49"/>
  <c r="AR49" s="1"/>
  <c r="CH49" s="1"/>
  <c r="CO45"/>
  <c r="CK45"/>
  <c r="CM45" s="1"/>
  <c r="CF45"/>
  <c r="BK328"/>
  <c r="BK327"/>
  <c r="BZ40"/>
  <c r="N327"/>
  <c r="N338" s="1"/>
  <c r="X40"/>
  <c r="N39"/>
  <c r="N38" s="1"/>
  <c r="R327"/>
  <c r="R338" s="1"/>
  <c r="AB40"/>
  <c r="R39"/>
  <c r="R38" s="1"/>
  <c r="Y322"/>
  <c r="Y327"/>
  <c r="AN40"/>
  <c r="Z51"/>
  <c r="AO51" s="1"/>
  <c r="S51"/>
  <c r="AC51" s="1"/>
  <c r="AQ51" s="1"/>
  <c r="Q51"/>
  <c r="AA51" s="1"/>
  <c r="AD51"/>
  <c r="AR51" s="1"/>
  <c r="CO47"/>
  <c r="CK47"/>
  <c r="CM47" s="1"/>
  <c r="CF47"/>
  <c r="CO43"/>
  <c r="CK43"/>
  <c r="CM43" s="1"/>
  <c r="CF43"/>
  <c r="BO328"/>
  <c r="BO327"/>
  <c r="CD40"/>
  <c r="AU51"/>
  <c r="AC29"/>
  <c r="AU49"/>
  <c r="AU45"/>
  <c r="O327"/>
  <c r="O338" s="1"/>
  <c r="AU47"/>
  <c r="AU43"/>
  <c r="CZ298" i="6"/>
  <c r="CX298"/>
  <c r="CY298" s="1"/>
  <c r="AV298"/>
  <c r="CE179"/>
  <c r="X296"/>
  <c r="R296"/>
  <c r="Z296" s="1"/>
  <c r="CZ294"/>
  <c r="CX294"/>
  <c r="CY294" s="1"/>
  <c r="AV294"/>
  <c r="CE173"/>
  <c r="X292"/>
  <c r="R292"/>
  <c r="Z292" s="1"/>
  <c r="CZ290"/>
  <c r="CX290"/>
  <c r="CY290" s="1"/>
  <c r="AV290"/>
  <c r="R297"/>
  <c r="Z297" s="1"/>
  <c r="X297"/>
  <c r="X298"/>
  <c r="R298"/>
  <c r="Z298" s="1"/>
  <c r="CZ296"/>
  <c r="CX296"/>
  <c r="CY296" s="1"/>
  <c r="AV296"/>
  <c r="CE175"/>
  <c r="X294"/>
  <c r="R294"/>
  <c r="Z294" s="1"/>
  <c r="CZ292"/>
  <c r="CX292"/>
  <c r="CY292" s="1"/>
  <c r="AV292"/>
  <c r="CE177"/>
  <c r="X290"/>
  <c r="R290"/>
  <c r="Z290" s="1"/>
  <c r="CZ297"/>
  <c r="CX297"/>
  <c r="CY297" s="1"/>
  <c r="AV297"/>
  <c r="CE178"/>
  <c r="R295"/>
  <c r="Z295" s="1"/>
  <c r="X295"/>
  <c r="CZ293"/>
  <c r="CX293"/>
  <c r="CY293" s="1"/>
  <c r="AV293"/>
  <c r="CE172"/>
  <c r="R291"/>
  <c r="Z291" s="1"/>
  <c r="X291"/>
  <c r="CZ289"/>
  <c r="CX289"/>
  <c r="CY289" s="1"/>
  <c r="AV289"/>
  <c r="R287"/>
  <c r="Z287" s="1"/>
  <c r="X287"/>
  <c r="CZ285"/>
  <c r="CX285"/>
  <c r="CY285" s="1"/>
  <c r="AV285"/>
  <c r="R283"/>
  <c r="Z283" s="1"/>
  <c r="X283"/>
  <c r="CZ281"/>
  <c r="CX281"/>
  <c r="CY281" s="1"/>
  <c r="AV281"/>
  <c r="R279"/>
  <c r="Z279" s="1"/>
  <c r="X279"/>
  <c r="CZ277"/>
  <c r="CX277"/>
  <c r="CY277" s="1"/>
  <c r="AV277"/>
  <c r="R275"/>
  <c r="Z275" s="1"/>
  <c r="X275"/>
  <c r="CZ273"/>
  <c r="CX273"/>
  <c r="CY273" s="1"/>
  <c r="AV273"/>
  <c r="R271"/>
  <c r="Z271" s="1"/>
  <c r="X271"/>
  <c r="CZ269"/>
  <c r="CX269"/>
  <c r="CY269" s="1"/>
  <c r="AV269"/>
  <c r="CE166"/>
  <c r="R267"/>
  <c r="Z267" s="1"/>
  <c r="X267"/>
  <c r="CZ265"/>
  <c r="CX265"/>
  <c r="CY265" s="1"/>
  <c r="AV265"/>
  <c r="R263"/>
  <c r="Z263" s="1"/>
  <c r="X263"/>
  <c r="X288"/>
  <c r="R288"/>
  <c r="Z288" s="1"/>
  <c r="X286"/>
  <c r="R286"/>
  <c r="Z286" s="1"/>
  <c r="CZ284"/>
  <c r="CX284"/>
  <c r="CY284" s="1"/>
  <c r="AV284"/>
  <c r="X282"/>
  <c r="R282"/>
  <c r="Z282" s="1"/>
  <c r="CZ280"/>
  <c r="CX280"/>
  <c r="CY280" s="1"/>
  <c r="AV280"/>
  <c r="X278"/>
  <c r="R278"/>
  <c r="Z278" s="1"/>
  <c r="CZ276"/>
  <c r="CX276"/>
  <c r="CY276" s="1"/>
  <c r="AV276"/>
  <c r="X274"/>
  <c r="R274"/>
  <c r="Z274" s="1"/>
  <c r="CZ272"/>
  <c r="CX272"/>
  <c r="CY272" s="1"/>
  <c r="AV272"/>
  <c r="CE169"/>
  <c r="X270"/>
  <c r="R270"/>
  <c r="Z270" s="1"/>
  <c r="CZ268"/>
  <c r="CX268"/>
  <c r="CY268" s="1"/>
  <c r="AV268"/>
  <c r="CE165"/>
  <c r="X266"/>
  <c r="R266"/>
  <c r="Z266" s="1"/>
  <c r="CZ264"/>
  <c r="CX264"/>
  <c r="CY264" s="1"/>
  <c r="AV264"/>
  <c r="X262"/>
  <c r="R262"/>
  <c r="Z262" s="1"/>
  <c r="CZ261"/>
  <c r="CX261"/>
  <c r="CY261" s="1"/>
  <c r="AV261"/>
  <c r="CZ259"/>
  <c r="CX259"/>
  <c r="CY259" s="1"/>
  <c r="AV259"/>
  <c r="R257"/>
  <c r="Z257" s="1"/>
  <c r="X257"/>
  <c r="CZ255"/>
  <c r="CX255"/>
  <c r="CY255" s="1"/>
  <c r="AV255"/>
  <c r="CE176"/>
  <c r="R253"/>
  <c r="Z253" s="1"/>
  <c r="X253"/>
  <c r="CZ251"/>
  <c r="CX251"/>
  <c r="CY251" s="1"/>
  <c r="AV251"/>
  <c r="CE171"/>
  <c r="R249"/>
  <c r="Z249" s="1"/>
  <c r="X249"/>
  <c r="CZ247"/>
  <c r="CX247"/>
  <c r="CY247" s="1"/>
  <c r="AV247"/>
  <c r="CE157"/>
  <c r="R245"/>
  <c r="Z245" s="1"/>
  <c r="X245"/>
  <c r="CZ243"/>
  <c r="CX243"/>
  <c r="CY243" s="1"/>
  <c r="AV243"/>
  <c r="R241"/>
  <c r="Z241" s="1"/>
  <c r="X241"/>
  <c r="CZ239"/>
  <c r="CX239"/>
  <c r="CY239" s="1"/>
  <c r="AV239"/>
  <c r="CZ260"/>
  <c r="CX260"/>
  <c r="CY260" s="1"/>
  <c r="AV260"/>
  <c r="X258"/>
  <c r="R258"/>
  <c r="Z258" s="1"/>
  <c r="CZ256"/>
  <c r="CX256"/>
  <c r="CY256" s="1"/>
  <c r="AV256"/>
  <c r="X254"/>
  <c r="R254"/>
  <c r="Z254" s="1"/>
  <c r="CZ252"/>
  <c r="CX252"/>
  <c r="CY252" s="1"/>
  <c r="AV252"/>
  <c r="CE160"/>
  <c r="X250"/>
  <c r="R250"/>
  <c r="Z250" s="1"/>
  <c r="CZ248"/>
  <c r="CX248"/>
  <c r="CY248" s="1"/>
  <c r="AV248"/>
  <c r="CE158"/>
  <c r="X246"/>
  <c r="R246"/>
  <c r="Z246" s="1"/>
  <c r="CZ244"/>
  <c r="CX244"/>
  <c r="CY244" s="1"/>
  <c r="AV244"/>
  <c r="X242"/>
  <c r="R242"/>
  <c r="Z242" s="1"/>
  <c r="CZ240"/>
  <c r="CX240"/>
  <c r="CY240" s="1"/>
  <c r="AV240"/>
  <c r="X238"/>
  <c r="R238"/>
  <c r="Z238" s="1"/>
  <c r="CZ236"/>
  <c r="CX236"/>
  <c r="CY236" s="1"/>
  <c r="AV236"/>
  <c r="CE125"/>
  <c r="CZ234"/>
  <c r="CX234"/>
  <c r="CY234" s="1"/>
  <c r="AV234"/>
  <c r="CE153"/>
  <c r="X232"/>
  <c r="R232"/>
  <c r="Z232" s="1"/>
  <c r="CZ230"/>
  <c r="CX230"/>
  <c r="CY230" s="1"/>
  <c r="AV230"/>
  <c r="X228"/>
  <c r="R228"/>
  <c r="Z228" s="1"/>
  <c r="CZ226"/>
  <c r="CX226"/>
  <c r="CY226" s="1"/>
  <c r="AV226"/>
  <c r="CE148"/>
  <c r="X224"/>
  <c r="R224"/>
  <c r="Z224" s="1"/>
  <c r="CZ222"/>
  <c r="CX222"/>
  <c r="CY222" s="1"/>
  <c r="AV222"/>
  <c r="X220"/>
  <c r="R220"/>
  <c r="Z220" s="1"/>
  <c r="CZ218"/>
  <c r="CX218"/>
  <c r="CY218" s="1"/>
  <c r="AV218"/>
  <c r="X216"/>
  <c r="R216"/>
  <c r="Z216" s="1"/>
  <c r="CZ214"/>
  <c r="CX214"/>
  <c r="CY214" s="1"/>
  <c r="AV214"/>
  <c r="X212"/>
  <c r="R212"/>
  <c r="Z212" s="1"/>
  <c r="CZ210"/>
  <c r="CX210"/>
  <c r="CY210" s="1"/>
  <c r="AV210"/>
  <c r="CE120"/>
  <c r="X208"/>
  <c r="R208"/>
  <c r="Z208" s="1"/>
  <c r="CZ206"/>
  <c r="CX206"/>
  <c r="CY206" s="1"/>
  <c r="AV206"/>
  <c r="CE116"/>
  <c r="X204"/>
  <c r="R204"/>
  <c r="Z204" s="1"/>
  <c r="CZ202"/>
  <c r="CX202"/>
  <c r="CY202" s="1"/>
  <c r="AV202"/>
  <c r="X200"/>
  <c r="R200"/>
  <c r="Z200" s="1"/>
  <c r="CZ198"/>
  <c r="CX198"/>
  <c r="CY198" s="1"/>
  <c r="AV198"/>
  <c r="X196"/>
  <c r="R196"/>
  <c r="Z196" s="1"/>
  <c r="CZ194"/>
  <c r="CX194"/>
  <c r="CY194" s="1"/>
  <c r="AV194"/>
  <c r="CE114"/>
  <c r="BT190"/>
  <c r="S190"/>
  <c r="AA190" s="1"/>
  <c r="CG110" s="1"/>
  <c r="Q190"/>
  <c r="Y190" s="1"/>
  <c r="M190"/>
  <c r="U190" s="1"/>
  <c r="CC110" s="1"/>
  <c r="P190"/>
  <c r="W190"/>
  <c r="N190"/>
  <c r="V190" s="1"/>
  <c r="CD110" s="1"/>
  <c r="CB110"/>
  <c r="BT186"/>
  <c r="S186"/>
  <c r="AA186" s="1"/>
  <c r="CG134" s="1"/>
  <c r="Q186"/>
  <c r="Y186" s="1"/>
  <c r="M186"/>
  <c r="U186" s="1"/>
  <c r="CC134" s="1"/>
  <c r="P186"/>
  <c r="W186"/>
  <c r="N186"/>
  <c r="V186" s="1"/>
  <c r="CD134" s="1"/>
  <c r="CB134"/>
  <c r="CZ233"/>
  <c r="CX233"/>
  <c r="CY233" s="1"/>
  <c r="AV233"/>
  <c r="CE124"/>
  <c r="R231"/>
  <c r="Z231" s="1"/>
  <c r="X231"/>
  <c r="CZ229"/>
  <c r="CX229"/>
  <c r="CY229" s="1"/>
  <c r="AV229"/>
  <c r="CE139"/>
  <c r="R227"/>
  <c r="Z227" s="1"/>
  <c r="X227"/>
  <c r="CZ225"/>
  <c r="CX225"/>
  <c r="CY225" s="1"/>
  <c r="AV225"/>
  <c r="CE137"/>
  <c r="R223"/>
  <c r="Z223" s="1"/>
  <c r="X223"/>
  <c r="CZ221"/>
  <c r="CX221"/>
  <c r="CY221" s="1"/>
  <c r="AV221"/>
  <c r="R219"/>
  <c r="Z219" s="1"/>
  <c r="X219"/>
  <c r="CZ217"/>
  <c r="CX217"/>
  <c r="CY217" s="1"/>
  <c r="AV217"/>
  <c r="R215"/>
  <c r="Z215" s="1"/>
  <c r="X215"/>
  <c r="CZ213"/>
  <c r="CX213"/>
  <c r="CY213" s="1"/>
  <c r="AV213"/>
  <c r="R211"/>
  <c r="Z211" s="1"/>
  <c r="X211"/>
  <c r="CZ209"/>
  <c r="CX209"/>
  <c r="CY209" s="1"/>
  <c r="AV209"/>
  <c r="CE119"/>
  <c r="R207"/>
  <c r="Z207" s="1"/>
  <c r="X207"/>
  <c r="CZ205"/>
  <c r="CX205"/>
  <c r="CY205" s="1"/>
  <c r="AV205"/>
  <c r="CE155"/>
  <c r="R203"/>
  <c r="Z203" s="1"/>
  <c r="X203"/>
  <c r="CZ201"/>
  <c r="CX201"/>
  <c r="CY201" s="1"/>
  <c r="AV201"/>
  <c r="R199"/>
  <c r="Z199" s="1"/>
  <c r="X199"/>
  <c r="CZ197"/>
  <c r="CX197"/>
  <c r="CY197" s="1"/>
  <c r="AV197"/>
  <c r="R195"/>
  <c r="Z195" s="1"/>
  <c r="X195"/>
  <c r="CZ183"/>
  <c r="CX183"/>
  <c r="CY183" s="1"/>
  <c r="AV183"/>
  <c r="CE131"/>
  <c r="BT142"/>
  <c r="S142"/>
  <c r="AA142" s="1"/>
  <c r="Q142"/>
  <c r="Y142" s="1"/>
  <c r="M142"/>
  <c r="U142" s="1"/>
  <c r="W142"/>
  <c r="N142"/>
  <c r="V142" s="1"/>
  <c r="P142"/>
  <c r="R181"/>
  <c r="Z181" s="1"/>
  <c r="X181"/>
  <c r="CZ154"/>
  <c r="CX154"/>
  <c r="CY154" s="1"/>
  <c r="AV154"/>
  <c r="CE79"/>
  <c r="X153"/>
  <c r="R153"/>
  <c r="Z153" s="1"/>
  <c r="CZ151"/>
  <c r="CX151"/>
  <c r="CY151" s="1"/>
  <c r="AV151"/>
  <c r="CE76"/>
  <c r="X147"/>
  <c r="R147"/>
  <c r="Z147" s="1"/>
  <c r="CZ144"/>
  <c r="AV144"/>
  <c r="CX144"/>
  <c r="CY144" s="1"/>
  <c r="CE100"/>
  <c r="CZ193"/>
  <c r="CX193"/>
  <c r="CY193" s="1"/>
  <c r="AV193"/>
  <c r="CE113"/>
  <c r="R191"/>
  <c r="Z191" s="1"/>
  <c r="X191"/>
  <c r="R189"/>
  <c r="Z189" s="1"/>
  <c r="X189"/>
  <c r="CZ187"/>
  <c r="CX187"/>
  <c r="CY187" s="1"/>
  <c r="AV187"/>
  <c r="CE135"/>
  <c r="R185"/>
  <c r="Z185" s="1"/>
  <c r="X185"/>
  <c r="R180"/>
  <c r="Z180" s="1"/>
  <c r="X180"/>
  <c r="CZ179"/>
  <c r="CX179"/>
  <c r="CY179" s="1"/>
  <c r="AV179"/>
  <c r="CE146"/>
  <c r="CZ178"/>
  <c r="CX178"/>
  <c r="CY178" s="1"/>
  <c r="AV178"/>
  <c r="CE109"/>
  <c r="X177"/>
  <c r="R177"/>
  <c r="Z177" s="1"/>
  <c r="CZ176"/>
  <c r="CX176"/>
  <c r="CY176" s="1"/>
  <c r="AV176"/>
  <c r="CE107"/>
  <c r="X175"/>
  <c r="R175"/>
  <c r="Z175" s="1"/>
  <c r="CZ174"/>
  <c r="CX174"/>
  <c r="CY174" s="1"/>
  <c r="AV174"/>
  <c r="CE105"/>
  <c r="X173"/>
  <c r="R173"/>
  <c r="Z173" s="1"/>
  <c r="CZ172"/>
  <c r="CX172"/>
  <c r="CY172" s="1"/>
  <c r="AV172"/>
  <c r="CZ171"/>
  <c r="CX171"/>
  <c r="CY171" s="1"/>
  <c r="AV171"/>
  <c r="CE145"/>
  <c r="R170"/>
  <c r="Z170" s="1"/>
  <c r="X170"/>
  <c r="CZ169"/>
  <c r="CX169"/>
  <c r="CY169" s="1"/>
  <c r="AV169"/>
  <c r="CE85"/>
  <c r="R168"/>
  <c r="Z168" s="1"/>
  <c r="X168"/>
  <c r="CZ167"/>
  <c r="CX167"/>
  <c r="CY167" s="1"/>
  <c r="AV167"/>
  <c r="CE83"/>
  <c r="R166"/>
  <c r="Z166" s="1"/>
  <c r="X166"/>
  <c r="CZ165"/>
  <c r="CX165"/>
  <c r="CY165" s="1"/>
  <c r="AV165"/>
  <c r="CE81"/>
  <c r="R164"/>
  <c r="Z164" s="1"/>
  <c r="X164"/>
  <c r="CZ163"/>
  <c r="CX163"/>
  <c r="CY163" s="1"/>
  <c r="AV163"/>
  <c r="R162"/>
  <c r="Z162" s="1"/>
  <c r="X162"/>
  <c r="CZ161"/>
  <c r="CX161"/>
  <c r="CY161" s="1"/>
  <c r="AV161"/>
  <c r="R160"/>
  <c r="Z160" s="1"/>
  <c r="X160"/>
  <c r="CZ159"/>
  <c r="CX159"/>
  <c r="CY159" s="1"/>
  <c r="AV159"/>
  <c r="R158"/>
  <c r="Z158" s="1"/>
  <c r="X158"/>
  <c r="CZ157"/>
  <c r="CX157"/>
  <c r="CY157" s="1"/>
  <c r="AV157"/>
  <c r="R156"/>
  <c r="Z156" s="1"/>
  <c r="X156"/>
  <c r="CZ155"/>
  <c r="CX155"/>
  <c r="CY155" s="1"/>
  <c r="AV155"/>
  <c r="CE129"/>
  <c r="R152"/>
  <c r="Z152" s="1"/>
  <c r="X152"/>
  <c r="CZ150"/>
  <c r="CX150"/>
  <c r="CY150" s="1"/>
  <c r="AV150"/>
  <c r="CE75"/>
  <c r="X149"/>
  <c r="R149"/>
  <c r="Z149" s="1"/>
  <c r="R148"/>
  <c r="Z148" s="1"/>
  <c r="X148"/>
  <c r="CZ146"/>
  <c r="CX146"/>
  <c r="CY146" s="1"/>
  <c r="AV146"/>
  <c r="CE102"/>
  <c r="R145"/>
  <c r="Z145" s="1"/>
  <c r="X145"/>
  <c r="CZ134"/>
  <c r="CX134"/>
  <c r="CY134" s="1"/>
  <c r="AV134"/>
  <c r="X133"/>
  <c r="R133"/>
  <c r="Z133" s="1"/>
  <c r="R130"/>
  <c r="Z130" s="1"/>
  <c r="X130"/>
  <c r="CZ129"/>
  <c r="CX129"/>
  <c r="CY129" s="1"/>
  <c r="AV129"/>
  <c r="CE72"/>
  <c r="CZ127"/>
  <c r="CX127"/>
  <c r="CY127" s="1"/>
  <c r="AV127"/>
  <c r="CE70"/>
  <c r="CZ112"/>
  <c r="CX112"/>
  <c r="CY112" s="1"/>
  <c r="AV112"/>
  <c r="X111"/>
  <c r="R111"/>
  <c r="Z111" s="1"/>
  <c r="X101"/>
  <c r="R101"/>
  <c r="Z101" s="1"/>
  <c r="CZ100"/>
  <c r="CX100"/>
  <c r="CY100" s="1"/>
  <c r="AV100"/>
  <c r="R98"/>
  <c r="Z98" s="1"/>
  <c r="X98"/>
  <c r="CZ96"/>
  <c r="CX96"/>
  <c r="CY96" s="1"/>
  <c r="AV96"/>
  <c r="R94"/>
  <c r="Z94" s="1"/>
  <c r="X94"/>
  <c r="CZ92"/>
  <c r="CX92"/>
  <c r="CY92" s="1"/>
  <c r="AV92"/>
  <c r="R90"/>
  <c r="Z90" s="1"/>
  <c r="X90"/>
  <c r="R88"/>
  <c r="Z88" s="1"/>
  <c r="X88"/>
  <c r="R86"/>
  <c r="Z86" s="1"/>
  <c r="X86"/>
  <c r="X85"/>
  <c r="R85"/>
  <c r="Z85" s="1"/>
  <c r="R84"/>
  <c r="Z84" s="1"/>
  <c r="X84"/>
  <c r="X83"/>
  <c r="R83"/>
  <c r="Z83" s="1"/>
  <c r="CZ82"/>
  <c r="CX82"/>
  <c r="CY82" s="1"/>
  <c r="AV82"/>
  <c r="X81"/>
  <c r="R81"/>
  <c r="Z81" s="1"/>
  <c r="CZ80"/>
  <c r="CX80"/>
  <c r="CY80" s="1"/>
  <c r="AV80"/>
  <c r="X79"/>
  <c r="R79"/>
  <c r="Z79" s="1"/>
  <c r="CZ78"/>
  <c r="CX78"/>
  <c r="CY78" s="1"/>
  <c r="AV78"/>
  <c r="X77"/>
  <c r="R77"/>
  <c r="Z77" s="1"/>
  <c r="CZ76"/>
  <c r="CX76"/>
  <c r="CY76" s="1"/>
  <c r="AV76"/>
  <c r="X75"/>
  <c r="R75"/>
  <c r="Z75" s="1"/>
  <c r="CZ73"/>
  <c r="CX73"/>
  <c r="CY73" s="1"/>
  <c r="AV73"/>
  <c r="X71"/>
  <c r="R71"/>
  <c r="Z71" s="1"/>
  <c r="CZ69"/>
  <c r="CX69"/>
  <c r="CY69" s="1"/>
  <c r="AV69"/>
  <c r="CE50"/>
  <c r="CZ67"/>
  <c r="CX67"/>
  <c r="CY67" s="1"/>
  <c r="AV67"/>
  <c r="CE48"/>
  <c r="CE91"/>
  <c r="AV65"/>
  <c r="CZ65"/>
  <c r="CX65"/>
  <c r="CY65" s="1"/>
  <c r="CE87"/>
  <c r="AV63"/>
  <c r="CZ63"/>
  <c r="CX63"/>
  <c r="CY63" s="1"/>
  <c r="CE63"/>
  <c r="AV61"/>
  <c r="CZ61"/>
  <c r="CX61"/>
  <c r="CY61" s="1"/>
  <c r="CE61"/>
  <c r="AV59"/>
  <c r="CZ59"/>
  <c r="CX59"/>
  <c r="CY59" s="1"/>
  <c r="R56"/>
  <c r="Z56" s="1"/>
  <c r="X56"/>
  <c r="AV55"/>
  <c r="CZ55"/>
  <c r="CX55"/>
  <c r="CY55" s="1"/>
  <c r="R53"/>
  <c r="Z53" s="1"/>
  <c r="X53"/>
  <c r="CB47"/>
  <c r="BT47"/>
  <c r="S47"/>
  <c r="AA47" s="1"/>
  <c r="CG47" s="1"/>
  <c r="Q47"/>
  <c r="Y47" s="1"/>
  <c r="M47"/>
  <c r="U47" s="1"/>
  <c r="CC47" s="1"/>
  <c r="P47"/>
  <c r="W47"/>
  <c r="N47"/>
  <c r="V47" s="1"/>
  <c r="CD47" s="1"/>
  <c r="Z17"/>
  <c r="Z15"/>
  <c r="Z13"/>
  <c r="Z11"/>
  <c r="CZ143"/>
  <c r="CX143"/>
  <c r="CY143" s="1"/>
  <c r="AV143"/>
  <c r="CE99"/>
  <c r="R141"/>
  <c r="Z141" s="1"/>
  <c r="X141"/>
  <c r="CZ139"/>
  <c r="CX139"/>
  <c r="CY139" s="1"/>
  <c r="AV139"/>
  <c r="R138"/>
  <c r="Z138" s="1"/>
  <c r="X138"/>
  <c r="CZ137"/>
  <c r="CX137"/>
  <c r="CY137" s="1"/>
  <c r="AV137"/>
  <c r="R136"/>
  <c r="Z136" s="1"/>
  <c r="X136"/>
  <c r="CZ135"/>
  <c r="CX135"/>
  <c r="CY135" s="1"/>
  <c r="AV135"/>
  <c r="R132"/>
  <c r="Z132" s="1"/>
  <c r="X132"/>
  <c r="CZ131"/>
  <c r="CX131"/>
  <c r="CY131" s="1"/>
  <c r="AV131"/>
  <c r="CE74"/>
  <c r="R128"/>
  <c r="Z128" s="1"/>
  <c r="X128"/>
  <c r="R126"/>
  <c r="Z126" s="1"/>
  <c r="X126"/>
  <c r="X125"/>
  <c r="R125"/>
  <c r="Z125" s="1"/>
  <c r="CZ124"/>
  <c r="CX124"/>
  <c r="CY124" s="1"/>
  <c r="AV124"/>
  <c r="X123"/>
  <c r="R123"/>
  <c r="Z123" s="1"/>
  <c r="CZ122"/>
  <c r="CX122"/>
  <c r="CY122" s="1"/>
  <c r="AV122"/>
  <c r="CE98"/>
  <c r="CE97"/>
  <c r="CZ121"/>
  <c r="CX121"/>
  <c r="CY121" s="1"/>
  <c r="AV121"/>
  <c r="CZ120"/>
  <c r="CX120"/>
  <c r="CY120" s="1"/>
  <c r="AV120"/>
  <c r="CE96"/>
  <c r="CE95"/>
  <c r="CZ119"/>
  <c r="CX119"/>
  <c r="CY119" s="1"/>
  <c r="AV119"/>
  <c r="R118"/>
  <c r="Z118" s="1"/>
  <c r="X118"/>
  <c r="CZ117"/>
  <c r="CX117"/>
  <c r="CY117" s="1"/>
  <c r="AV117"/>
  <c r="CE140"/>
  <c r="CZ116"/>
  <c r="CX116"/>
  <c r="CY116" s="1"/>
  <c r="AV116"/>
  <c r="X115"/>
  <c r="R115"/>
  <c r="Z115" s="1"/>
  <c r="CZ114"/>
  <c r="CX114"/>
  <c r="CY114" s="1"/>
  <c r="AV114"/>
  <c r="X113"/>
  <c r="R113"/>
  <c r="Z113" s="1"/>
  <c r="CZ110"/>
  <c r="CX110"/>
  <c r="CY110" s="1"/>
  <c r="AV110"/>
  <c r="CE128"/>
  <c r="CE127"/>
  <c r="CZ109"/>
  <c r="CX109"/>
  <c r="CY109" s="1"/>
  <c r="AV109"/>
  <c r="CZ108"/>
  <c r="CX108"/>
  <c r="CY108" s="1"/>
  <c r="AV108"/>
  <c r="X107"/>
  <c r="R107"/>
  <c r="Z107" s="1"/>
  <c r="R106"/>
  <c r="Z106" s="1"/>
  <c r="X106"/>
  <c r="X105"/>
  <c r="R105"/>
  <c r="Z105" s="1"/>
  <c r="R104"/>
  <c r="Z104" s="1"/>
  <c r="X104"/>
  <c r="X103"/>
  <c r="R103"/>
  <c r="Z103" s="1"/>
  <c r="R102"/>
  <c r="Z102" s="1"/>
  <c r="X102"/>
  <c r="CZ99"/>
  <c r="CX99"/>
  <c r="CY99" s="1"/>
  <c r="AV99"/>
  <c r="X97"/>
  <c r="R97"/>
  <c r="Z97" s="1"/>
  <c r="CZ95"/>
  <c r="CX95"/>
  <c r="CY95" s="1"/>
  <c r="AV95"/>
  <c r="X93"/>
  <c r="R93"/>
  <c r="Z93" s="1"/>
  <c r="CZ91"/>
  <c r="CX91"/>
  <c r="CY91" s="1"/>
  <c r="AV91"/>
  <c r="CE57"/>
  <c r="CZ89"/>
  <c r="CX89"/>
  <c r="CY89" s="1"/>
  <c r="AV89"/>
  <c r="X87"/>
  <c r="R87"/>
  <c r="Z87" s="1"/>
  <c r="R74"/>
  <c r="Z74" s="1"/>
  <c r="X74"/>
  <c r="R72"/>
  <c r="Z72" s="1"/>
  <c r="X72"/>
  <c r="R70"/>
  <c r="Z70" s="1"/>
  <c r="X70"/>
  <c r="R68"/>
  <c r="Z68" s="1"/>
  <c r="X68"/>
  <c r="CZ66"/>
  <c r="CX66"/>
  <c r="CY66" s="1"/>
  <c r="AV66"/>
  <c r="CE64"/>
  <c r="AV64"/>
  <c r="CZ64"/>
  <c r="CX64"/>
  <c r="CY64" s="1"/>
  <c r="R62"/>
  <c r="Z62" s="1"/>
  <c r="X62"/>
  <c r="CE62"/>
  <c r="AV60"/>
  <c r="CZ60"/>
  <c r="CX60"/>
  <c r="CY60" s="1"/>
  <c r="CE59"/>
  <c r="AV58"/>
  <c r="CZ58"/>
  <c r="CX58"/>
  <c r="CY58" s="1"/>
  <c r="R57"/>
  <c r="Z57" s="1"/>
  <c r="X57"/>
  <c r="AV54"/>
  <c r="CZ54"/>
  <c r="CX54"/>
  <c r="CY54" s="1"/>
  <c r="R44"/>
  <c r="Z44" s="1"/>
  <c r="X44"/>
  <c r="R42"/>
  <c r="Z42" s="1"/>
  <c r="X42"/>
  <c r="R41"/>
  <c r="Z41" s="1"/>
  <c r="X41"/>
  <c r="AS52"/>
  <c r="AS50"/>
  <c r="CF58"/>
  <c r="AS48"/>
  <c r="CZ45"/>
  <c r="CX45"/>
  <c r="CY45" s="1"/>
  <c r="CE45"/>
  <c r="AV45"/>
  <c r="CE43"/>
  <c r="AV43"/>
  <c r="CZ43"/>
  <c r="CX43"/>
  <c r="CY43" s="1"/>
  <c r="V40"/>
  <c r="N39"/>
  <c r="N38" s="1"/>
  <c r="U40"/>
  <c r="M39"/>
  <c r="M38" s="1"/>
  <c r="AA40"/>
  <c r="S39"/>
  <c r="S38" s="1"/>
  <c r="O308"/>
  <c r="O319" s="1"/>
  <c r="CZ295"/>
  <c r="CX295"/>
  <c r="CY295" s="1"/>
  <c r="AV295"/>
  <c r="CE174"/>
  <c r="R293"/>
  <c r="Z293" s="1"/>
  <c r="X293"/>
  <c r="CZ291"/>
  <c r="CX291"/>
  <c r="CY291" s="1"/>
  <c r="AV291"/>
  <c r="R289"/>
  <c r="Z289" s="1"/>
  <c r="X289"/>
  <c r="CZ287"/>
  <c r="CX287"/>
  <c r="CY287" s="1"/>
  <c r="AV287"/>
  <c r="R285"/>
  <c r="Z285" s="1"/>
  <c r="X285"/>
  <c r="CZ283"/>
  <c r="CX283"/>
  <c r="CY283" s="1"/>
  <c r="AV283"/>
  <c r="R281"/>
  <c r="Z281" s="1"/>
  <c r="X281"/>
  <c r="CZ279"/>
  <c r="CX279"/>
  <c r="CY279" s="1"/>
  <c r="AV279"/>
  <c r="R277"/>
  <c r="Z277" s="1"/>
  <c r="X277"/>
  <c r="CZ275"/>
  <c r="CX275"/>
  <c r="CY275" s="1"/>
  <c r="AV275"/>
  <c r="R273"/>
  <c r="Z273" s="1"/>
  <c r="X273"/>
  <c r="CZ271"/>
  <c r="CX271"/>
  <c r="CY271" s="1"/>
  <c r="AV271"/>
  <c r="CE168"/>
  <c r="R269"/>
  <c r="Z269" s="1"/>
  <c r="X269"/>
  <c r="CZ267"/>
  <c r="CX267"/>
  <c r="CY267" s="1"/>
  <c r="AV267"/>
  <c r="CE164"/>
  <c r="R265"/>
  <c r="Z265" s="1"/>
  <c r="X265"/>
  <c r="CZ263"/>
  <c r="CX263"/>
  <c r="CY263" s="1"/>
  <c r="AV263"/>
  <c r="CZ288"/>
  <c r="CX288"/>
  <c r="CY288" s="1"/>
  <c r="AV288"/>
  <c r="CZ286"/>
  <c r="CX286"/>
  <c r="CY286" s="1"/>
  <c r="AV286"/>
  <c r="X284"/>
  <c r="R284"/>
  <c r="Z284" s="1"/>
  <c r="CZ282"/>
  <c r="CX282"/>
  <c r="CY282" s="1"/>
  <c r="AV282"/>
  <c r="X280"/>
  <c r="R280"/>
  <c r="Z280" s="1"/>
  <c r="CZ278"/>
  <c r="CX278"/>
  <c r="CY278" s="1"/>
  <c r="AV278"/>
  <c r="X276"/>
  <c r="R276"/>
  <c r="Z276" s="1"/>
  <c r="CZ274"/>
  <c r="CX274"/>
  <c r="CY274" s="1"/>
  <c r="AV274"/>
  <c r="X272"/>
  <c r="R272"/>
  <c r="Z272" s="1"/>
  <c r="CZ270"/>
  <c r="CX270"/>
  <c r="CY270" s="1"/>
  <c r="AV270"/>
  <c r="CE167"/>
  <c r="X268"/>
  <c r="R268"/>
  <c r="Z268" s="1"/>
  <c r="CZ266"/>
  <c r="CX266"/>
  <c r="CY266" s="1"/>
  <c r="AV266"/>
  <c r="CE163"/>
  <c r="X264"/>
  <c r="R264"/>
  <c r="Z264" s="1"/>
  <c r="CZ262"/>
  <c r="CX262"/>
  <c r="CY262" s="1"/>
  <c r="AV262"/>
  <c r="R261"/>
  <c r="Z261" s="1"/>
  <c r="X261"/>
  <c r="R259"/>
  <c r="Z259" s="1"/>
  <c r="X259"/>
  <c r="CZ257"/>
  <c r="CX257"/>
  <c r="CY257" s="1"/>
  <c r="AV257"/>
  <c r="R255"/>
  <c r="Z255" s="1"/>
  <c r="X255"/>
  <c r="CZ253"/>
  <c r="CX253"/>
  <c r="CY253" s="1"/>
  <c r="AV253"/>
  <c r="CE161"/>
  <c r="R251"/>
  <c r="Z251" s="1"/>
  <c r="X251"/>
  <c r="CZ249"/>
  <c r="CX249"/>
  <c r="CY249" s="1"/>
  <c r="AV249"/>
  <c r="CE159"/>
  <c r="R247"/>
  <c r="Z247" s="1"/>
  <c r="X247"/>
  <c r="CZ245"/>
  <c r="CX245"/>
  <c r="CY245" s="1"/>
  <c r="AV245"/>
  <c r="R243"/>
  <c r="Z243" s="1"/>
  <c r="X243"/>
  <c r="CZ241"/>
  <c r="CX241"/>
  <c r="CY241" s="1"/>
  <c r="AV241"/>
  <c r="R239"/>
  <c r="Z239" s="1"/>
  <c r="X239"/>
  <c r="W237"/>
  <c r="BT237"/>
  <c r="S237"/>
  <c r="AA237" s="1"/>
  <c r="CG126" s="1"/>
  <c r="Q237"/>
  <c r="Y237" s="1"/>
  <c r="M237"/>
  <c r="U237" s="1"/>
  <c r="CC126" s="1"/>
  <c r="P237"/>
  <c r="N237"/>
  <c r="V237" s="1"/>
  <c r="CD126" s="1"/>
  <c r="CB126"/>
  <c r="BT235"/>
  <c r="S235"/>
  <c r="AA235" s="1"/>
  <c r="CG154" s="1"/>
  <c r="Q235"/>
  <c r="Y235" s="1"/>
  <c r="M235"/>
  <c r="U235" s="1"/>
  <c r="CC154" s="1"/>
  <c r="P235"/>
  <c r="W235"/>
  <c r="N235"/>
  <c r="V235" s="1"/>
  <c r="CD154" s="1"/>
  <c r="CB154"/>
  <c r="X260"/>
  <c r="R260"/>
  <c r="Z260" s="1"/>
  <c r="CZ258"/>
  <c r="CX258"/>
  <c r="CY258" s="1"/>
  <c r="AV258"/>
  <c r="X256"/>
  <c r="R256"/>
  <c r="Z256" s="1"/>
  <c r="CZ254"/>
  <c r="CX254"/>
  <c r="CY254" s="1"/>
  <c r="AV254"/>
  <c r="CE162"/>
  <c r="X252"/>
  <c r="R252"/>
  <c r="Z252" s="1"/>
  <c r="CZ250"/>
  <c r="CX250"/>
  <c r="CY250" s="1"/>
  <c r="AV250"/>
  <c r="CE170"/>
  <c r="X248"/>
  <c r="R248"/>
  <c r="Z248" s="1"/>
  <c r="CZ246"/>
  <c r="CX246"/>
  <c r="CY246" s="1"/>
  <c r="AV246"/>
  <c r="X244"/>
  <c r="R244"/>
  <c r="Z244" s="1"/>
  <c r="CZ242"/>
  <c r="CX242"/>
  <c r="CY242" s="1"/>
  <c r="AV242"/>
  <c r="X240"/>
  <c r="R240"/>
  <c r="Z240" s="1"/>
  <c r="CZ238"/>
  <c r="CX238"/>
  <c r="CY238" s="1"/>
  <c r="AV238"/>
  <c r="R236"/>
  <c r="Z236" s="1"/>
  <c r="X236"/>
  <c r="X234"/>
  <c r="R234"/>
  <c r="Z234" s="1"/>
  <c r="CZ232"/>
  <c r="CX232"/>
  <c r="CY232" s="1"/>
  <c r="AV232"/>
  <c r="CE123"/>
  <c r="X230"/>
  <c r="R230"/>
  <c r="Z230" s="1"/>
  <c r="CZ228"/>
  <c r="CX228"/>
  <c r="CY228" s="1"/>
  <c r="AV228"/>
  <c r="CE138"/>
  <c r="X226"/>
  <c r="R226"/>
  <c r="Z226" s="1"/>
  <c r="CZ224"/>
  <c r="CX224"/>
  <c r="CY224" s="1"/>
  <c r="AV224"/>
  <c r="CE136"/>
  <c r="X222"/>
  <c r="R222"/>
  <c r="Z222" s="1"/>
  <c r="CZ220"/>
  <c r="CX220"/>
  <c r="CY220" s="1"/>
  <c r="AV220"/>
  <c r="X218"/>
  <c r="R218"/>
  <c r="Z218" s="1"/>
  <c r="CZ216"/>
  <c r="CX216"/>
  <c r="CY216" s="1"/>
  <c r="AV216"/>
  <c r="X214"/>
  <c r="R214"/>
  <c r="Z214" s="1"/>
  <c r="CZ212"/>
  <c r="CX212"/>
  <c r="CY212" s="1"/>
  <c r="AV212"/>
  <c r="CE122"/>
  <c r="X210"/>
  <c r="R210"/>
  <c r="Z210" s="1"/>
  <c r="CZ208"/>
  <c r="CX208"/>
  <c r="CY208" s="1"/>
  <c r="AV208"/>
  <c r="CE118"/>
  <c r="X206"/>
  <c r="R206"/>
  <c r="Z206" s="1"/>
  <c r="CZ204"/>
  <c r="CX204"/>
  <c r="CY204" s="1"/>
  <c r="AV204"/>
  <c r="X202"/>
  <c r="R202"/>
  <c r="Z202" s="1"/>
  <c r="CZ200"/>
  <c r="CX200"/>
  <c r="CY200" s="1"/>
  <c r="AV200"/>
  <c r="X198"/>
  <c r="R198"/>
  <c r="Z198" s="1"/>
  <c r="CZ196"/>
  <c r="CX196"/>
  <c r="CY196" s="1"/>
  <c r="AV196"/>
  <c r="X194"/>
  <c r="R194"/>
  <c r="Z194" s="1"/>
  <c r="BT192"/>
  <c r="S192"/>
  <c r="AA192" s="1"/>
  <c r="CG112" s="1"/>
  <c r="Q192"/>
  <c r="Y192" s="1"/>
  <c r="M192"/>
  <c r="U192" s="1"/>
  <c r="CC112" s="1"/>
  <c r="P192"/>
  <c r="W192"/>
  <c r="N192"/>
  <c r="V192" s="1"/>
  <c r="CD112" s="1"/>
  <c r="CB112"/>
  <c r="BT188"/>
  <c r="S188"/>
  <c r="AA188" s="1"/>
  <c r="CG151" s="1"/>
  <c r="Q188"/>
  <c r="Y188" s="1"/>
  <c r="M188"/>
  <c r="U188" s="1"/>
  <c r="CC151" s="1"/>
  <c r="P188"/>
  <c r="W188"/>
  <c r="N188"/>
  <c r="V188" s="1"/>
  <c r="CD151" s="1"/>
  <c r="CB151"/>
  <c r="BU55"/>
  <c r="BT184"/>
  <c r="S184"/>
  <c r="AA184" s="1"/>
  <c r="CG132" s="1"/>
  <c r="Q184"/>
  <c r="Y184" s="1"/>
  <c r="M184"/>
  <c r="U184" s="1"/>
  <c r="CC132" s="1"/>
  <c r="P184"/>
  <c r="W184"/>
  <c r="N184"/>
  <c r="V184" s="1"/>
  <c r="CD132" s="1"/>
  <c r="CB132"/>
  <c r="BT182"/>
  <c r="S182"/>
  <c r="AA182" s="1"/>
  <c r="CG130" s="1"/>
  <c r="Q182"/>
  <c r="Y182" s="1"/>
  <c r="M182"/>
  <c r="U182" s="1"/>
  <c r="CC130" s="1"/>
  <c r="P182"/>
  <c r="W182"/>
  <c r="N182"/>
  <c r="V182" s="1"/>
  <c r="CD130" s="1"/>
  <c r="CB130"/>
  <c r="R233"/>
  <c r="Z233" s="1"/>
  <c r="X233"/>
  <c r="CZ231"/>
  <c r="CX231"/>
  <c r="CY231" s="1"/>
  <c r="AV231"/>
  <c r="R229"/>
  <c r="Z229" s="1"/>
  <c r="X229"/>
  <c r="CZ227"/>
  <c r="CX227"/>
  <c r="CY227" s="1"/>
  <c r="AV227"/>
  <c r="CE149"/>
  <c r="R225"/>
  <c r="Z225" s="1"/>
  <c r="X225"/>
  <c r="CZ223"/>
  <c r="CX223"/>
  <c r="CY223" s="1"/>
  <c r="AV223"/>
  <c r="CE156"/>
  <c r="R221"/>
  <c r="Z221" s="1"/>
  <c r="X221"/>
  <c r="CZ219"/>
  <c r="CX219"/>
  <c r="CY219" s="1"/>
  <c r="AV219"/>
  <c r="R217"/>
  <c r="Z217" s="1"/>
  <c r="X217"/>
  <c r="CZ215"/>
  <c r="CX215"/>
  <c r="CY215" s="1"/>
  <c r="AV215"/>
  <c r="R213"/>
  <c r="Z213" s="1"/>
  <c r="X213"/>
  <c r="CZ211"/>
  <c r="CX211"/>
  <c r="CY211" s="1"/>
  <c r="AV211"/>
  <c r="CE121"/>
  <c r="R209"/>
  <c r="Z209" s="1"/>
  <c r="X209"/>
  <c r="CZ207"/>
  <c r="CX207"/>
  <c r="CY207" s="1"/>
  <c r="AV207"/>
  <c r="CE117"/>
  <c r="R205"/>
  <c r="Z205" s="1"/>
  <c r="X205"/>
  <c r="CZ203"/>
  <c r="CX203"/>
  <c r="CY203" s="1"/>
  <c r="AV203"/>
  <c r="R201"/>
  <c r="Z201" s="1"/>
  <c r="X201"/>
  <c r="CZ199"/>
  <c r="CX199"/>
  <c r="CY199" s="1"/>
  <c r="AV199"/>
  <c r="R197"/>
  <c r="Z197" s="1"/>
  <c r="X197"/>
  <c r="CZ195"/>
  <c r="CX195"/>
  <c r="CY195" s="1"/>
  <c r="AV195"/>
  <c r="CE115"/>
  <c r="R183"/>
  <c r="Z183" s="1"/>
  <c r="X183"/>
  <c r="X144"/>
  <c r="R144"/>
  <c r="Z144" s="1"/>
  <c r="BT140"/>
  <c r="S140"/>
  <c r="AA140" s="1"/>
  <c r="Q140"/>
  <c r="Y140" s="1"/>
  <c r="M140"/>
  <c r="U140" s="1"/>
  <c r="W140"/>
  <c r="N140"/>
  <c r="V140" s="1"/>
  <c r="P140"/>
  <c r="CZ181"/>
  <c r="CX181"/>
  <c r="CY181" s="1"/>
  <c r="AV181"/>
  <c r="CE147"/>
  <c r="R154"/>
  <c r="Z154" s="1"/>
  <c r="X154"/>
  <c r="CZ153"/>
  <c r="CX153"/>
  <c r="CY153" s="1"/>
  <c r="AV153"/>
  <c r="CE78"/>
  <c r="X151"/>
  <c r="R151"/>
  <c r="Z151" s="1"/>
  <c r="CZ147"/>
  <c r="CX147"/>
  <c r="CY147" s="1"/>
  <c r="AV147"/>
  <c r="CE103"/>
  <c r="R193"/>
  <c r="Z193" s="1"/>
  <c r="X193"/>
  <c r="CZ191"/>
  <c r="CX191"/>
  <c r="CY191" s="1"/>
  <c r="AV191"/>
  <c r="CE111"/>
  <c r="CZ189"/>
  <c r="CX189"/>
  <c r="CY189" s="1"/>
  <c r="AV189"/>
  <c r="CE152"/>
  <c r="R187"/>
  <c r="Z187" s="1"/>
  <c r="X187"/>
  <c r="CZ185"/>
  <c r="CX185"/>
  <c r="CY185" s="1"/>
  <c r="AV185"/>
  <c r="CE133"/>
  <c r="AV180"/>
  <c r="CZ180"/>
  <c r="CX180"/>
  <c r="CY180" s="1"/>
  <c r="CE150"/>
  <c r="X179"/>
  <c r="R179"/>
  <c r="Z179" s="1"/>
  <c r="R178"/>
  <c r="Z178" s="1"/>
  <c r="X178"/>
  <c r="CZ177"/>
  <c r="CX177"/>
  <c r="CY177" s="1"/>
  <c r="AV177"/>
  <c r="CE108"/>
  <c r="R176"/>
  <c r="Z176" s="1"/>
  <c r="X176"/>
  <c r="CZ175"/>
  <c r="CX175"/>
  <c r="CY175" s="1"/>
  <c r="AV175"/>
  <c r="CE106"/>
  <c r="R174"/>
  <c r="Z174" s="1"/>
  <c r="X174"/>
  <c r="CZ173"/>
  <c r="CX173"/>
  <c r="CY173" s="1"/>
  <c r="AV173"/>
  <c r="CE104"/>
  <c r="R172"/>
  <c r="Z172" s="1"/>
  <c r="X172"/>
  <c r="X171"/>
  <c r="R171"/>
  <c r="Z171" s="1"/>
  <c r="CZ170"/>
  <c r="CX170"/>
  <c r="CY170" s="1"/>
  <c r="AV170"/>
  <c r="CE144"/>
  <c r="X169"/>
  <c r="R169"/>
  <c r="Z169" s="1"/>
  <c r="CZ168"/>
  <c r="CX168"/>
  <c r="CY168" s="1"/>
  <c r="AV168"/>
  <c r="CE84"/>
  <c r="X167"/>
  <c r="R167"/>
  <c r="Z167" s="1"/>
  <c r="CZ166"/>
  <c r="CX166"/>
  <c r="CY166" s="1"/>
  <c r="AV166"/>
  <c r="CE82"/>
  <c r="X165"/>
  <c r="R165"/>
  <c r="Z165" s="1"/>
  <c r="CZ164"/>
  <c r="CX164"/>
  <c r="CY164" s="1"/>
  <c r="AV164"/>
  <c r="CE80"/>
  <c r="X163"/>
  <c r="R163"/>
  <c r="Z163" s="1"/>
  <c r="CZ162"/>
  <c r="CX162"/>
  <c r="CY162" s="1"/>
  <c r="AV162"/>
  <c r="X161"/>
  <c r="R161"/>
  <c r="Z161" s="1"/>
  <c r="CZ160"/>
  <c r="CX160"/>
  <c r="CY160" s="1"/>
  <c r="AV160"/>
  <c r="X159"/>
  <c r="R159"/>
  <c r="Z159" s="1"/>
  <c r="CZ158"/>
  <c r="CX158"/>
  <c r="CY158" s="1"/>
  <c r="AV158"/>
  <c r="X157"/>
  <c r="R157"/>
  <c r="Z157" s="1"/>
  <c r="CZ156"/>
  <c r="CX156"/>
  <c r="CY156" s="1"/>
  <c r="AV156"/>
  <c r="X155"/>
  <c r="R155"/>
  <c r="Z155" s="1"/>
  <c r="CZ152"/>
  <c r="CX152"/>
  <c r="CY152" s="1"/>
  <c r="AV152"/>
  <c r="CE77"/>
  <c r="R150"/>
  <c r="Z150" s="1"/>
  <c r="X150"/>
  <c r="CZ149"/>
  <c r="CX149"/>
  <c r="CY149" s="1"/>
  <c r="AV149"/>
  <c r="CZ148"/>
  <c r="CX148"/>
  <c r="CY148" s="1"/>
  <c r="AV148"/>
  <c r="CE143"/>
  <c r="R146"/>
  <c r="Z146" s="1"/>
  <c r="X146"/>
  <c r="CZ52"/>
  <c r="CX52"/>
  <c r="CY52" s="1"/>
  <c r="AV52"/>
  <c r="CZ51"/>
  <c r="CX51"/>
  <c r="CY51" s="1"/>
  <c r="AV51"/>
  <c r="CZ50"/>
  <c r="CX50"/>
  <c r="CY50" s="1"/>
  <c r="AV50"/>
  <c r="CZ49"/>
  <c r="CX49"/>
  <c r="CY49" s="1"/>
  <c r="AV49"/>
  <c r="CE58"/>
  <c r="CZ48"/>
  <c r="CX48"/>
  <c r="CY48" s="1"/>
  <c r="AV48"/>
  <c r="CZ46"/>
  <c r="CX46"/>
  <c r="CY46" s="1"/>
  <c r="CE46"/>
  <c r="AV46"/>
  <c r="CZ145"/>
  <c r="CX145"/>
  <c r="CY145" s="1"/>
  <c r="AV145"/>
  <c r="CE101"/>
  <c r="R134"/>
  <c r="Z134" s="1"/>
  <c r="X134"/>
  <c r="CZ133"/>
  <c r="CX133"/>
  <c r="CY133" s="1"/>
  <c r="AV133"/>
  <c r="CZ130"/>
  <c r="CX130"/>
  <c r="CY130" s="1"/>
  <c r="AV130"/>
  <c r="CE73"/>
  <c r="X129"/>
  <c r="R129"/>
  <c r="Z129" s="1"/>
  <c r="X127"/>
  <c r="R127"/>
  <c r="Z127" s="1"/>
  <c r="R112"/>
  <c r="Z112" s="1"/>
  <c r="X112"/>
  <c r="CZ111"/>
  <c r="CX111"/>
  <c r="CY111" s="1"/>
  <c r="AV111"/>
  <c r="CE89"/>
  <c r="CZ101"/>
  <c r="CX101"/>
  <c r="CY101" s="1"/>
  <c r="AV101"/>
  <c r="R100"/>
  <c r="Z100" s="1"/>
  <c r="X100"/>
  <c r="CZ98"/>
  <c r="CX98"/>
  <c r="CY98" s="1"/>
  <c r="AV98"/>
  <c r="R96"/>
  <c r="Z96" s="1"/>
  <c r="X96"/>
  <c r="CZ94"/>
  <c r="CX94"/>
  <c r="CY94" s="1"/>
  <c r="AV94"/>
  <c r="R92"/>
  <c r="Z92" s="1"/>
  <c r="X92"/>
  <c r="CZ90"/>
  <c r="CX90"/>
  <c r="CY90" s="1"/>
  <c r="AV90"/>
  <c r="CZ88"/>
  <c r="CX88"/>
  <c r="CY88" s="1"/>
  <c r="AV88"/>
  <c r="CE56"/>
  <c r="CZ86"/>
  <c r="CX86"/>
  <c r="CY86" s="1"/>
  <c r="AV86"/>
  <c r="CE55"/>
  <c r="CE54"/>
  <c r="CZ85"/>
  <c r="CX85"/>
  <c r="CY85" s="1"/>
  <c r="AV85"/>
  <c r="CZ84"/>
  <c r="CX84"/>
  <c r="CY84" s="1"/>
  <c r="AV84"/>
  <c r="CE53"/>
  <c r="CZ83"/>
  <c r="CX83"/>
  <c r="CY83" s="1"/>
  <c r="AV83"/>
  <c r="CE52"/>
  <c r="R82"/>
  <c r="Z82" s="1"/>
  <c r="X82"/>
  <c r="CZ81"/>
  <c r="CX81"/>
  <c r="CY81" s="1"/>
  <c r="AV81"/>
  <c r="R80"/>
  <c r="Z80" s="1"/>
  <c r="X80"/>
  <c r="CZ79"/>
  <c r="CX79"/>
  <c r="CY79" s="1"/>
  <c r="AV79"/>
  <c r="R78"/>
  <c r="Z78" s="1"/>
  <c r="X78"/>
  <c r="CZ77"/>
  <c r="CX77"/>
  <c r="CY77" s="1"/>
  <c r="AV77"/>
  <c r="R76"/>
  <c r="Z76" s="1"/>
  <c r="X76"/>
  <c r="CZ75"/>
  <c r="CX75"/>
  <c r="CY75" s="1"/>
  <c r="AV75"/>
  <c r="X73"/>
  <c r="R73"/>
  <c r="Z73" s="1"/>
  <c r="CE94"/>
  <c r="CZ71"/>
  <c r="CX71"/>
  <c r="CY71" s="1"/>
  <c r="AV71"/>
  <c r="X69"/>
  <c r="R69"/>
  <c r="Z69" s="1"/>
  <c r="X67"/>
  <c r="R67"/>
  <c r="Z67" s="1"/>
  <c r="R65"/>
  <c r="Z65" s="1"/>
  <c r="X65"/>
  <c r="R63"/>
  <c r="Z63" s="1"/>
  <c r="X63"/>
  <c r="R61"/>
  <c r="Z61" s="1"/>
  <c r="X61"/>
  <c r="R59"/>
  <c r="Z59" s="1"/>
  <c r="X59"/>
  <c r="AV56"/>
  <c r="CZ56"/>
  <c r="CX56"/>
  <c r="CY56" s="1"/>
  <c r="R55"/>
  <c r="Z55" s="1"/>
  <c r="X55"/>
  <c r="AV53"/>
  <c r="CZ53"/>
  <c r="CX53"/>
  <c r="CY53" s="1"/>
  <c r="Z26"/>
  <c r="Z24"/>
  <c r="Z22"/>
  <c r="R143"/>
  <c r="Z143" s="1"/>
  <c r="X143"/>
  <c r="CZ141"/>
  <c r="CX141"/>
  <c r="CY141" s="1"/>
  <c r="AV141"/>
  <c r="X139"/>
  <c r="R139"/>
  <c r="Z139" s="1"/>
  <c r="CZ138"/>
  <c r="CX138"/>
  <c r="CY138" s="1"/>
  <c r="AV138"/>
  <c r="X137"/>
  <c r="R137"/>
  <c r="Z137" s="1"/>
  <c r="CZ136"/>
  <c r="CX136"/>
  <c r="CY136" s="1"/>
  <c r="AV136"/>
  <c r="X135"/>
  <c r="R135"/>
  <c r="Z135" s="1"/>
  <c r="CZ132"/>
  <c r="CX132"/>
  <c r="CY132" s="1"/>
  <c r="AV132"/>
  <c r="X131"/>
  <c r="R131"/>
  <c r="Z131" s="1"/>
  <c r="CZ128"/>
  <c r="CX128"/>
  <c r="CY128" s="1"/>
  <c r="AV128"/>
  <c r="CE71"/>
  <c r="CE142"/>
  <c r="CZ126"/>
  <c r="CX126"/>
  <c r="CY126" s="1"/>
  <c r="AV126"/>
  <c r="CE69"/>
  <c r="CZ125"/>
  <c r="CX125"/>
  <c r="CY125" s="1"/>
  <c r="AV125"/>
  <c r="R124"/>
  <c r="Z124" s="1"/>
  <c r="X124"/>
  <c r="CE141"/>
  <c r="CZ123"/>
  <c r="CX123"/>
  <c r="CY123" s="1"/>
  <c r="AV123"/>
  <c r="R122"/>
  <c r="Z122" s="1"/>
  <c r="X122"/>
  <c r="X121"/>
  <c r="R121"/>
  <c r="Z121" s="1"/>
  <c r="R120"/>
  <c r="Z120" s="1"/>
  <c r="X120"/>
  <c r="X119"/>
  <c r="R119"/>
  <c r="Z119" s="1"/>
  <c r="CZ118"/>
  <c r="CX118"/>
  <c r="CY118" s="1"/>
  <c r="AV118"/>
  <c r="X117"/>
  <c r="R117"/>
  <c r="Z117" s="1"/>
  <c r="R116"/>
  <c r="Z116" s="1"/>
  <c r="X116"/>
  <c r="CZ115"/>
  <c r="CX115"/>
  <c r="CY115" s="1"/>
  <c r="AV115"/>
  <c r="R114"/>
  <c r="Z114" s="1"/>
  <c r="X114"/>
  <c r="CZ113"/>
  <c r="CX113"/>
  <c r="CY113" s="1"/>
  <c r="AV113"/>
  <c r="R110"/>
  <c r="Z110" s="1"/>
  <c r="X110"/>
  <c r="X109"/>
  <c r="R109"/>
  <c r="Z109" s="1"/>
  <c r="R108"/>
  <c r="Z108" s="1"/>
  <c r="X108"/>
  <c r="CZ107"/>
  <c r="CX107"/>
  <c r="CY107" s="1"/>
  <c r="AV107"/>
  <c r="CZ106"/>
  <c r="CX106"/>
  <c r="CY106" s="1"/>
  <c r="AV106"/>
  <c r="CE68"/>
  <c r="CE67"/>
  <c r="CZ105"/>
  <c r="CX105"/>
  <c r="CY105" s="1"/>
  <c r="AV105"/>
  <c r="CZ104"/>
  <c r="CX104"/>
  <c r="CY104" s="1"/>
  <c r="AV104"/>
  <c r="CE66"/>
  <c r="CE65"/>
  <c r="CZ103"/>
  <c r="CX103"/>
  <c r="CY103" s="1"/>
  <c r="AV103"/>
  <c r="CZ102"/>
  <c r="CX102"/>
  <c r="CY102" s="1"/>
  <c r="AV102"/>
  <c r="CE90"/>
  <c r="X99"/>
  <c r="R99"/>
  <c r="Z99" s="1"/>
  <c r="CZ97"/>
  <c r="CX97"/>
  <c r="CY97" s="1"/>
  <c r="AV97"/>
  <c r="X95"/>
  <c r="R95"/>
  <c r="Z95" s="1"/>
  <c r="CZ93"/>
  <c r="CX93"/>
  <c r="CY93" s="1"/>
  <c r="AV93"/>
  <c r="X91"/>
  <c r="R91"/>
  <c r="Z91" s="1"/>
  <c r="X89"/>
  <c r="R89"/>
  <c r="Z89" s="1"/>
  <c r="CE88"/>
  <c r="CZ87"/>
  <c r="CX87"/>
  <c r="CY87" s="1"/>
  <c r="AV87"/>
  <c r="CZ74"/>
  <c r="CX74"/>
  <c r="CY74" s="1"/>
  <c r="AV74"/>
  <c r="CZ72"/>
  <c r="CX72"/>
  <c r="CY72" s="1"/>
  <c r="AV72"/>
  <c r="CE51"/>
  <c r="CE93"/>
  <c r="CZ70"/>
  <c r="CX70"/>
  <c r="CY70" s="1"/>
  <c r="AV70"/>
  <c r="CZ68"/>
  <c r="CX68"/>
  <c r="CY68" s="1"/>
  <c r="AV68"/>
  <c r="CE49"/>
  <c r="R66"/>
  <c r="Z66" s="1"/>
  <c r="X66"/>
  <c r="R64"/>
  <c r="Z64" s="1"/>
  <c r="X64"/>
  <c r="AV62"/>
  <c r="CE86"/>
  <c r="CZ62"/>
  <c r="CX62"/>
  <c r="CY62" s="1"/>
  <c r="R60"/>
  <c r="Z60" s="1"/>
  <c r="X60"/>
  <c r="R58"/>
  <c r="Z58" s="1"/>
  <c r="X58"/>
  <c r="AV57"/>
  <c r="CZ57"/>
  <c r="CX57"/>
  <c r="CY57" s="1"/>
  <c r="R54"/>
  <c r="Z54" s="1"/>
  <c r="X54"/>
  <c r="AS51"/>
  <c r="AS49"/>
  <c r="CF46"/>
  <c r="AS46"/>
  <c r="CE44"/>
  <c r="AV44"/>
  <c r="CZ44"/>
  <c r="CX44"/>
  <c r="CY44" s="1"/>
  <c r="CE42"/>
  <c r="AV42"/>
  <c r="CZ42"/>
  <c r="CX42"/>
  <c r="CY42" s="1"/>
  <c r="CE41"/>
  <c r="AV41"/>
  <c r="CZ41"/>
  <c r="CX41"/>
  <c r="CY41" s="1"/>
  <c r="R45"/>
  <c r="Z45" s="1"/>
  <c r="X45"/>
  <c r="R43"/>
  <c r="Z43" s="1"/>
  <c r="X43"/>
  <c r="P307"/>
  <c r="P318" s="1"/>
  <c r="P308"/>
  <c r="P319" s="1"/>
  <c r="X40"/>
  <c r="P39"/>
  <c r="P38" s="1"/>
  <c r="R40"/>
  <c r="Q308"/>
  <c r="Q319" s="1"/>
  <c r="Q307"/>
  <c r="Q318" s="1"/>
  <c r="Y40"/>
  <c r="Q39"/>
  <c r="Q38" s="1"/>
  <c r="Z29"/>
  <c r="Y29"/>
  <c r="O307"/>
  <c r="O318" s="1"/>
  <c r="R318" i="5"/>
  <c r="Z318" s="1"/>
  <c r="X318"/>
  <c r="CF316"/>
  <c r="CB212"/>
  <c r="AQ304"/>
  <c r="S304"/>
  <c r="AA304" s="1"/>
  <c r="AN304" s="1"/>
  <c r="Q304"/>
  <c r="Y304" s="1"/>
  <c r="M304"/>
  <c r="U304" s="1"/>
  <c r="P304"/>
  <c r="W304"/>
  <c r="N304"/>
  <c r="V304" s="1"/>
  <c r="AQ300"/>
  <c r="S300"/>
  <c r="AA300" s="1"/>
  <c r="AN300" s="1"/>
  <c r="Q300"/>
  <c r="Y300" s="1"/>
  <c r="M300"/>
  <c r="U300" s="1"/>
  <c r="P300"/>
  <c r="W300"/>
  <c r="N300"/>
  <c r="V300" s="1"/>
  <c r="AQ296"/>
  <c r="S296"/>
  <c r="AA296" s="1"/>
  <c r="AN296" s="1"/>
  <c r="Q296"/>
  <c r="Y296" s="1"/>
  <c r="M296"/>
  <c r="U296" s="1"/>
  <c r="P296"/>
  <c r="W296"/>
  <c r="N296"/>
  <c r="V296" s="1"/>
  <c r="AQ292"/>
  <c r="S292"/>
  <c r="AA292" s="1"/>
  <c r="AN292" s="1"/>
  <c r="Q292"/>
  <c r="Y292" s="1"/>
  <c r="M292"/>
  <c r="U292" s="1"/>
  <c r="P292"/>
  <c r="W292"/>
  <c r="N292"/>
  <c r="V292" s="1"/>
  <c r="CF317"/>
  <c r="CB213"/>
  <c r="R315"/>
  <c r="Z315" s="1"/>
  <c r="X315"/>
  <c r="CF314"/>
  <c r="CB210"/>
  <c r="R313"/>
  <c r="Z313" s="1"/>
  <c r="X313"/>
  <c r="CF312"/>
  <c r="R311"/>
  <c r="Z311" s="1"/>
  <c r="X311"/>
  <c r="CF310"/>
  <c r="R309"/>
  <c r="Z309" s="1"/>
  <c r="X309"/>
  <c r="CF308"/>
  <c r="X288"/>
  <c r="R288"/>
  <c r="Z288" s="1"/>
  <c r="CF287"/>
  <c r="CB201"/>
  <c r="X286"/>
  <c r="R286"/>
  <c r="Z286" s="1"/>
  <c r="CF285"/>
  <c r="CB199"/>
  <c r="AQ282"/>
  <c r="S282"/>
  <c r="AA282" s="1"/>
  <c r="AN282" s="1"/>
  <c r="Q282"/>
  <c r="Y282" s="1"/>
  <c r="M282"/>
  <c r="U282" s="1"/>
  <c r="P282"/>
  <c r="W282"/>
  <c r="N282"/>
  <c r="V282" s="1"/>
  <c r="CG307"/>
  <c r="CG305"/>
  <c r="CG303"/>
  <c r="CG301"/>
  <c r="CG299"/>
  <c r="CG297"/>
  <c r="CG295"/>
  <c r="CG293"/>
  <c r="CG291"/>
  <c r="CC205"/>
  <c r="CG289"/>
  <c r="CC203"/>
  <c r="CG283"/>
  <c r="X281"/>
  <c r="R281"/>
  <c r="Z281" s="1"/>
  <c r="CF280"/>
  <c r="R279"/>
  <c r="Z279" s="1"/>
  <c r="X279"/>
  <c r="CF278"/>
  <c r="R277"/>
  <c r="Z277" s="1"/>
  <c r="X277"/>
  <c r="CF276"/>
  <c r="R275"/>
  <c r="Z275" s="1"/>
  <c r="X275"/>
  <c r="CF274"/>
  <c r="CB208"/>
  <c r="R273"/>
  <c r="Z273" s="1"/>
  <c r="X273"/>
  <c r="CF272"/>
  <c r="CB196"/>
  <c r="R271"/>
  <c r="Z271" s="1"/>
  <c r="X271"/>
  <c r="CF307"/>
  <c r="CF305"/>
  <c r="CF303"/>
  <c r="CF301"/>
  <c r="CF299"/>
  <c r="Z16"/>
  <c r="Z12"/>
  <c r="CF270"/>
  <c r="CB206"/>
  <c r="R269"/>
  <c r="Z269" s="1"/>
  <c r="X269"/>
  <c r="CF268"/>
  <c r="CB194"/>
  <c r="R267"/>
  <c r="Z267" s="1"/>
  <c r="X267"/>
  <c r="CF266"/>
  <c r="R265"/>
  <c r="Z265" s="1"/>
  <c r="X265"/>
  <c r="CF264"/>
  <c r="CB181"/>
  <c r="R263"/>
  <c r="Z263" s="1"/>
  <c r="X263"/>
  <c r="CF262"/>
  <c r="CB190"/>
  <c r="R261"/>
  <c r="Z261" s="1"/>
  <c r="X261"/>
  <c r="CF260"/>
  <c r="CB179"/>
  <c r="AQ257"/>
  <c r="S257"/>
  <c r="AA257" s="1"/>
  <c r="AN257" s="1"/>
  <c r="CD145" s="1"/>
  <c r="Q257"/>
  <c r="Y257" s="1"/>
  <c r="M257"/>
  <c r="U257" s="1"/>
  <c r="BZ145" s="1"/>
  <c r="P257"/>
  <c r="W257"/>
  <c r="N257"/>
  <c r="V257" s="1"/>
  <c r="CA145" s="1"/>
  <c r="BY145"/>
  <c r="AQ253"/>
  <c r="S253"/>
  <c r="AA253" s="1"/>
  <c r="AN253" s="1"/>
  <c r="CD142" s="1"/>
  <c r="Q253"/>
  <c r="Y253" s="1"/>
  <c r="M253"/>
  <c r="U253" s="1"/>
  <c r="BZ142" s="1"/>
  <c r="P253"/>
  <c r="W253"/>
  <c r="N253"/>
  <c r="V253" s="1"/>
  <c r="CA142" s="1"/>
  <c r="BY142"/>
  <c r="AQ249"/>
  <c r="S249"/>
  <c r="AA249" s="1"/>
  <c r="AN249" s="1"/>
  <c r="Q249"/>
  <c r="Y249" s="1"/>
  <c r="M249"/>
  <c r="U249" s="1"/>
  <c r="P249"/>
  <c r="W249"/>
  <c r="N249"/>
  <c r="V249" s="1"/>
  <c r="AQ245"/>
  <c r="S245"/>
  <c r="AA245" s="1"/>
  <c r="AN245" s="1"/>
  <c r="CD176" s="1"/>
  <c r="Q245"/>
  <c r="Y245" s="1"/>
  <c r="M245"/>
  <c r="U245" s="1"/>
  <c r="BZ176" s="1"/>
  <c r="P245"/>
  <c r="W245"/>
  <c r="N245"/>
  <c r="V245" s="1"/>
  <c r="CA176" s="1"/>
  <c r="BY176"/>
  <c r="AQ241"/>
  <c r="S241"/>
  <c r="AA241" s="1"/>
  <c r="AN241" s="1"/>
  <c r="CD173" s="1"/>
  <c r="Q241"/>
  <c r="Y241" s="1"/>
  <c r="M241"/>
  <c r="U241" s="1"/>
  <c r="BZ173" s="1"/>
  <c r="P241"/>
  <c r="W241"/>
  <c r="N241"/>
  <c r="V241" s="1"/>
  <c r="CA173" s="1"/>
  <c r="BY173"/>
  <c r="AQ237"/>
  <c r="S237"/>
  <c r="AA237" s="1"/>
  <c r="AN237" s="1"/>
  <c r="Q237"/>
  <c r="Y237" s="1"/>
  <c r="M237"/>
  <c r="U237" s="1"/>
  <c r="P237"/>
  <c r="W237"/>
  <c r="N237"/>
  <c r="V237" s="1"/>
  <c r="AQ233"/>
  <c r="S233"/>
  <c r="AA233" s="1"/>
  <c r="AN233" s="1"/>
  <c r="Q233"/>
  <c r="Y233" s="1"/>
  <c r="M233"/>
  <c r="U233" s="1"/>
  <c r="P233"/>
  <c r="W233"/>
  <c r="N233"/>
  <c r="V233" s="1"/>
  <c r="AQ229"/>
  <c r="S229"/>
  <c r="AA229" s="1"/>
  <c r="AN229" s="1"/>
  <c r="Q229"/>
  <c r="Y229" s="1"/>
  <c r="M229"/>
  <c r="U229" s="1"/>
  <c r="P229"/>
  <c r="W229"/>
  <c r="N229"/>
  <c r="V229" s="1"/>
  <c r="AQ225"/>
  <c r="S225"/>
  <c r="AA225" s="1"/>
  <c r="AN225" s="1"/>
  <c r="CD135" s="1"/>
  <c r="Q225"/>
  <c r="Y225" s="1"/>
  <c r="M225"/>
  <c r="U225" s="1"/>
  <c r="BZ135" s="1"/>
  <c r="P225"/>
  <c r="W225"/>
  <c r="N225"/>
  <c r="V225" s="1"/>
  <c r="CA135" s="1"/>
  <c r="BY135"/>
  <c r="AQ221"/>
  <c r="S221"/>
  <c r="AA221" s="1"/>
  <c r="AN221" s="1"/>
  <c r="CD185" s="1"/>
  <c r="Q221"/>
  <c r="Y221" s="1"/>
  <c r="M221"/>
  <c r="U221" s="1"/>
  <c r="BZ185" s="1"/>
  <c r="P221"/>
  <c r="W221"/>
  <c r="N221"/>
  <c r="V221" s="1"/>
  <c r="CA185" s="1"/>
  <c r="BY185"/>
  <c r="AQ217"/>
  <c r="S217"/>
  <c r="AA217" s="1"/>
  <c r="AN217" s="1"/>
  <c r="CD169" s="1"/>
  <c r="Q217"/>
  <c r="Y217" s="1"/>
  <c r="M217"/>
  <c r="U217" s="1"/>
  <c r="BZ169" s="1"/>
  <c r="P217"/>
  <c r="W217"/>
  <c r="N217"/>
  <c r="V217" s="1"/>
  <c r="CA169" s="1"/>
  <c r="BY169"/>
  <c r="CG258"/>
  <c r="CG256"/>
  <c r="CC144"/>
  <c r="CG254"/>
  <c r="CG252"/>
  <c r="CC141"/>
  <c r="CG250"/>
  <c r="CC139"/>
  <c r="CG248"/>
  <c r="CG246"/>
  <c r="CC177"/>
  <c r="CG244"/>
  <c r="CC189"/>
  <c r="CG242"/>
  <c r="CC174"/>
  <c r="CG240"/>
  <c r="CC172"/>
  <c r="CG238"/>
  <c r="CG236"/>
  <c r="CG234"/>
  <c r="CG232"/>
  <c r="CG230"/>
  <c r="CG228"/>
  <c r="CC138"/>
  <c r="CG226"/>
  <c r="CC136"/>
  <c r="CG224"/>
  <c r="CC134"/>
  <c r="CG222"/>
  <c r="CC132"/>
  <c r="CG220"/>
  <c r="CG218"/>
  <c r="CC170"/>
  <c r="CG216"/>
  <c r="CC168"/>
  <c r="R215"/>
  <c r="Z215" s="1"/>
  <c r="X215"/>
  <c r="CF213"/>
  <c r="CB165"/>
  <c r="X211"/>
  <c r="R211"/>
  <c r="Z211" s="1"/>
  <c r="CF214"/>
  <c r="CB166"/>
  <c r="X212"/>
  <c r="R212"/>
  <c r="Z212" s="1"/>
  <c r="X173"/>
  <c r="R173"/>
  <c r="Z173" s="1"/>
  <c r="X171"/>
  <c r="R171"/>
  <c r="Z171" s="1"/>
  <c r="X169"/>
  <c r="R169"/>
  <c r="Z169" s="1"/>
  <c r="X167"/>
  <c r="R167"/>
  <c r="Z167" s="1"/>
  <c r="X165"/>
  <c r="R165"/>
  <c r="Z165" s="1"/>
  <c r="X163"/>
  <c r="R163"/>
  <c r="Z163" s="1"/>
  <c r="AQ161"/>
  <c r="S161"/>
  <c r="AA161" s="1"/>
  <c r="AN161" s="1"/>
  <c r="CD74" s="1"/>
  <c r="Q161"/>
  <c r="Y161" s="1"/>
  <c r="M161"/>
  <c r="U161" s="1"/>
  <c r="BZ74" s="1"/>
  <c r="W161"/>
  <c r="N161"/>
  <c r="V161" s="1"/>
  <c r="CA74" s="1"/>
  <c r="P161"/>
  <c r="BY74"/>
  <c r="AQ159"/>
  <c r="S159"/>
  <c r="AA159" s="1"/>
  <c r="AN159" s="1"/>
  <c r="CD72" s="1"/>
  <c r="Q159"/>
  <c r="Y159" s="1"/>
  <c r="M159"/>
  <c r="U159" s="1"/>
  <c r="BZ72" s="1"/>
  <c r="W159"/>
  <c r="N159"/>
  <c r="V159" s="1"/>
  <c r="CA72" s="1"/>
  <c r="P159"/>
  <c r="BY72"/>
  <c r="BY183"/>
  <c r="AQ157"/>
  <c r="S157"/>
  <c r="AA157" s="1"/>
  <c r="AN157" s="1"/>
  <c r="CD183" s="1"/>
  <c r="Q157"/>
  <c r="Y157" s="1"/>
  <c r="M157"/>
  <c r="U157" s="1"/>
  <c r="BZ183" s="1"/>
  <c r="W157"/>
  <c r="N157"/>
  <c r="V157" s="1"/>
  <c r="CA183" s="1"/>
  <c r="P157"/>
  <c r="BQ55"/>
  <c r="AQ155"/>
  <c r="S155"/>
  <c r="AA155" s="1"/>
  <c r="AN155" s="1"/>
  <c r="CD117" s="1"/>
  <c r="Q155"/>
  <c r="Y155" s="1"/>
  <c r="M155"/>
  <c r="U155" s="1"/>
  <c r="BZ117" s="1"/>
  <c r="W155"/>
  <c r="N155"/>
  <c r="V155" s="1"/>
  <c r="CA117" s="1"/>
  <c r="P155"/>
  <c r="BY117"/>
  <c r="X154"/>
  <c r="R154"/>
  <c r="Z154" s="1"/>
  <c r="AQ151"/>
  <c r="S151"/>
  <c r="AA151" s="1"/>
  <c r="AN151" s="1"/>
  <c r="CD113" s="1"/>
  <c r="Q151"/>
  <c r="Y151" s="1"/>
  <c r="M151"/>
  <c r="U151" s="1"/>
  <c r="BZ113" s="1"/>
  <c r="W151"/>
  <c r="N151"/>
  <c r="V151" s="1"/>
  <c r="CA113" s="1"/>
  <c r="P151"/>
  <c r="BY113"/>
  <c r="X150"/>
  <c r="R150"/>
  <c r="Z150" s="1"/>
  <c r="AQ147"/>
  <c r="S147"/>
  <c r="AA147" s="1"/>
  <c r="AN147" s="1"/>
  <c r="Q147"/>
  <c r="Y147" s="1"/>
  <c r="M147"/>
  <c r="U147" s="1"/>
  <c r="W147"/>
  <c r="N147"/>
  <c r="V147" s="1"/>
  <c r="P147"/>
  <c r="X146"/>
  <c r="R146"/>
  <c r="Z146" s="1"/>
  <c r="X144"/>
  <c r="R144"/>
  <c r="Z144" s="1"/>
  <c r="X142"/>
  <c r="R142"/>
  <c r="Z142" s="1"/>
  <c r="X140"/>
  <c r="R140"/>
  <c r="Z140" s="1"/>
  <c r="X138"/>
  <c r="R138"/>
  <c r="Z138" s="1"/>
  <c r="X136"/>
  <c r="R136"/>
  <c r="Z136" s="1"/>
  <c r="X134"/>
  <c r="R134"/>
  <c r="Z134" s="1"/>
  <c r="X132"/>
  <c r="R132"/>
  <c r="Z132" s="1"/>
  <c r="X130"/>
  <c r="R130"/>
  <c r="Z130" s="1"/>
  <c r="X128"/>
  <c r="R128"/>
  <c r="Z128" s="1"/>
  <c r="X126"/>
  <c r="R126"/>
  <c r="Z126" s="1"/>
  <c r="X124"/>
  <c r="R124"/>
  <c r="Z124" s="1"/>
  <c r="X122"/>
  <c r="R122"/>
  <c r="Z122" s="1"/>
  <c r="X120"/>
  <c r="R120"/>
  <c r="Z120" s="1"/>
  <c r="X118"/>
  <c r="R118"/>
  <c r="Z118" s="1"/>
  <c r="X116"/>
  <c r="R116"/>
  <c r="Z116" s="1"/>
  <c r="X114"/>
  <c r="R114"/>
  <c r="Z114" s="1"/>
  <c r="X112"/>
  <c r="R112"/>
  <c r="Z112" s="1"/>
  <c r="X110"/>
  <c r="R110"/>
  <c r="Z110" s="1"/>
  <c r="X108"/>
  <c r="R108"/>
  <c r="Z108" s="1"/>
  <c r="X106"/>
  <c r="R106"/>
  <c r="Z106" s="1"/>
  <c r="AQ103"/>
  <c r="S103"/>
  <c r="AA103" s="1"/>
  <c r="AN103" s="1"/>
  <c r="Q103"/>
  <c r="Y103" s="1"/>
  <c r="M103"/>
  <c r="U103" s="1"/>
  <c r="W103"/>
  <c r="N103"/>
  <c r="V103" s="1"/>
  <c r="P103"/>
  <c r="AQ99"/>
  <c r="S99"/>
  <c r="AA99" s="1"/>
  <c r="AN99" s="1"/>
  <c r="Q99"/>
  <c r="Y99" s="1"/>
  <c r="M99"/>
  <c r="U99" s="1"/>
  <c r="W99"/>
  <c r="N99"/>
  <c r="V99" s="1"/>
  <c r="P99"/>
  <c r="X205"/>
  <c r="R205"/>
  <c r="Z205" s="1"/>
  <c r="R204"/>
  <c r="Z204" s="1"/>
  <c r="X204"/>
  <c r="CF202"/>
  <c r="R200"/>
  <c r="Z200" s="1"/>
  <c r="X200"/>
  <c r="CF197"/>
  <c r="CB161"/>
  <c r="R195"/>
  <c r="Z195" s="1"/>
  <c r="X195"/>
  <c r="CF193"/>
  <c r="CB157"/>
  <c r="CF192"/>
  <c r="CB186"/>
  <c r="R190"/>
  <c r="Z190" s="1"/>
  <c r="X190"/>
  <c r="CF188"/>
  <c r="R186"/>
  <c r="Z186" s="1"/>
  <c r="X186"/>
  <c r="CF185"/>
  <c r="R183"/>
  <c r="Z183" s="1"/>
  <c r="X183"/>
  <c r="CF181"/>
  <c r="CB83"/>
  <c r="R179"/>
  <c r="Z179" s="1"/>
  <c r="X179"/>
  <c r="CF178"/>
  <c r="CB80"/>
  <c r="CB122"/>
  <c r="CF173"/>
  <c r="CB121"/>
  <c r="CF172"/>
  <c r="CB120"/>
  <c r="CF171"/>
  <c r="CB119"/>
  <c r="CF170"/>
  <c r="CB118"/>
  <c r="CF169"/>
  <c r="CF168"/>
  <c r="CF167"/>
  <c r="CF166"/>
  <c r="CF165"/>
  <c r="CB78"/>
  <c r="CF164"/>
  <c r="CB77"/>
  <c r="CF163"/>
  <c r="CB76"/>
  <c r="CF162"/>
  <c r="CB75"/>
  <c r="CF160"/>
  <c r="CB73"/>
  <c r="CF158"/>
  <c r="CB150"/>
  <c r="CF156"/>
  <c r="CB114"/>
  <c r="CF152"/>
  <c r="CB112"/>
  <c r="CF150"/>
  <c r="CG210"/>
  <c r="CC131"/>
  <c r="CG208"/>
  <c r="CC129"/>
  <c r="CG206"/>
  <c r="CC127"/>
  <c r="R203"/>
  <c r="Z203" s="1"/>
  <c r="X203"/>
  <c r="R201"/>
  <c r="Z201" s="1"/>
  <c r="X201"/>
  <c r="CF199"/>
  <c r="CB163"/>
  <c r="R198"/>
  <c r="Z198" s="1"/>
  <c r="X198"/>
  <c r="CF196"/>
  <c r="CB160"/>
  <c r="R194"/>
  <c r="Z194" s="1"/>
  <c r="X194"/>
  <c r="R191"/>
  <c r="Z191" s="1"/>
  <c r="X191"/>
  <c r="CF189"/>
  <c r="R187"/>
  <c r="Z187" s="1"/>
  <c r="X187"/>
  <c r="CF184"/>
  <c r="R182"/>
  <c r="Z182" s="1"/>
  <c r="X182"/>
  <c r="CF180"/>
  <c r="CB82"/>
  <c r="R177"/>
  <c r="Z177" s="1"/>
  <c r="X177"/>
  <c r="CF176"/>
  <c r="R175"/>
  <c r="Z175" s="1"/>
  <c r="X175"/>
  <c r="CF102"/>
  <c r="CF98"/>
  <c r="CF95"/>
  <c r="CB105"/>
  <c r="CF93"/>
  <c r="CB102"/>
  <c r="CF91"/>
  <c r="CB101"/>
  <c r="CF90"/>
  <c r="CF88"/>
  <c r="CB88"/>
  <c r="CF86"/>
  <c r="X98"/>
  <c r="R98"/>
  <c r="Z98" s="1"/>
  <c r="BY106"/>
  <c r="AQ94"/>
  <c r="S94"/>
  <c r="AA94" s="1"/>
  <c r="AN94" s="1"/>
  <c r="CD106" s="1"/>
  <c r="Q94"/>
  <c r="Y94" s="1"/>
  <c r="M94"/>
  <c r="U94" s="1"/>
  <c r="BZ106" s="1"/>
  <c r="P94"/>
  <c r="W94"/>
  <c r="N94"/>
  <c r="V94" s="1"/>
  <c r="CA106" s="1"/>
  <c r="X90"/>
  <c r="R90"/>
  <c r="Z90" s="1"/>
  <c r="AQ87"/>
  <c r="S87"/>
  <c r="AA87" s="1"/>
  <c r="AN87" s="1"/>
  <c r="Q87"/>
  <c r="Y87" s="1"/>
  <c r="M87"/>
  <c r="U87" s="1"/>
  <c r="P87"/>
  <c r="W87"/>
  <c r="N87"/>
  <c r="V87" s="1"/>
  <c r="AQ85"/>
  <c r="S85"/>
  <c r="AA85" s="1"/>
  <c r="AN85" s="1"/>
  <c r="CD87" s="1"/>
  <c r="Q85"/>
  <c r="Y85" s="1"/>
  <c r="M85"/>
  <c r="U85" s="1"/>
  <c r="BZ87" s="1"/>
  <c r="BY87"/>
  <c r="P85"/>
  <c r="W85"/>
  <c r="N85"/>
  <c r="V85" s="1"/>
  <c r="CA87" s="1"/>
  <c r="AQ83"/>
  <c r="S83"/>
  <c r="AA83" s="1"/>
  <c r="AN83" s="1"/>
  <c r="CD60" s="1"/>
  <c r="Q83"/>
  <c r="Y83" s="1"/>
  <c r="M83"/>
  <c r="U83" s="1"/>
  <c r="BZ60" s="1"/>
  <c r="P83"/>
  <c r="W83"/>
  <c r="N83"/>
  <c r="V83" s="1"/>
  <c r="CA60" s="1"/>
  <c r="BY60"/>
  <c r="AQ81"/>
  <c r="S81"/>
  <c r="AA81" s="1"/>
  <c r="AN81" s="1"/>
  <c r="CD58" s="1"/>
  <c r="Q81"/>
  <c r="Y81" s="1"/>
  <c r="M81"/>
  <c r="U81" s="1"/>
  <c r="BZ58" s="1"/>
  <c r="P81"/>
  <c r="W81"/>
  <c r="N81"/>
  <c r="V81" s="1"/>
  <c r="CA58" s="1"/>
  <c r="BY58"/>
  <c r="BY104"/>
  <c r="AQ79"/>
  <c r="S79"/>
  <c r="AA79" s="1"/>
  <c r="AN79" s="1"/>
  <c r="CD104" s="1"/>
  <c r="Q79"/>
  <c r="Y79" s="1"/>
  <c r="M79"/>
  <c r="U79" s="1"/>
  <c r="BZ104" s="1"/>
  <c r="P79"/>
  <c r="W79"/>
  <c r="N79"/>
  <c r="V79" s="1"/>
  <c r="CA104" s="1"/>
  <c r="BQ49"/>
  <c r="O327"/>
  <c r="O338" s="1"/>
  <c r="Z28"/>
  <c r="W28"/>
  <c r="Z20"/>
  <c r="W20"/>
  <c r="Z18"/>
  <c r="W18"/>
  <c r="Z14"/>
  <c r="W14"/>
  <c r="Z10"/>
  <c r="W10"/>
  <c r="Y29"/>
  <c r="CF104"/>
  <c r="X100"/>
  <c r="R100"/>
  <c r="Z100" s="1"/>
  <c r="CG88"/>
  <c r="CB99"/>
  <c r="CF78"/>
  <c r="R76"/>
  <c r="Z76" s="1"/>
  <c r="X76"/>
  <c r="CB96"/>
  <c r="CF73"/>
  <c r="R72"/>
  <c r="Z72" s="1"/>
  <c r="X72"/>
  <c r="CB93"/>
  <c r="CF70"/>
  <c r="CF68"/>
  <c r="CB57"/>
  <c r="CF65"/>
  <c r="CB56"/>
  <c r="CF64"/>
  <c r="CB55"/>
  <c r="R60"/>
  <c r="Z60" s="1"/>
  <c r="X60"/>
  <c r="CF59"/>
  <c r="R58"/>
  <c r="Z58" s="1"/>
  <c r="X58"/>
  <c r="CF56"/>
  <c r="X55"/>
  <c r="R55"/>
  <c r="Z55" s="1"/>
  <c r="CF53"/>
  <c r="X49"/>
  <c r="R49"/>
  <c r="Z49" s="1"/>
  <c r="CF47"/>
  <c r="CB47"/>
  <c r="CF45"/>
  <c r="CB45"/>
  <c r="CF43"/>
  <c r="CB43"/>
  <c r="CF77"/>
  <c r="R75"/>
  <c r="Z75" s="1"/>
  <c r="X75"/>
  <c r="CB97"/>
  <c r="CF74"/>
  <c r="CB94"/>
  <c r="CF71"/>
  <c r="CB91"/>
  <c r="CF69"/>
  <c r="X67"/>
  <c r="R67"/>
  <c r="Z67" s="1"/>
  <c r="CB85"/>
  <c r="CF66"/>
  <c r="X63"/>
  <c r="R63"/>
  <c r="Z63" s="1"/>
  <c r="R62"/>
  <c r="Z62" s="1"/>
  <c r="X62"/>
  <c r="X61"/>
  <c r="R61"/>
  <c r="Z61" s="1"/>
  <c r="X57"/>
  <c r="R57"/>
  <c r="Z57" s="1"/>
  <c r="CF54"/>
  <c r="R52"/>
  <c r="Z52" s="1"/>
  <c r="X52"/>
  <c r="CF51"/>
  <c r="R50"/>
  <c r="Z50" s="1"/>
  <c r="X50"/>
  <c r="R48"/>
  <c r="Z48" s="1"/>
  <c r="X48"/>
  <c r="R46"/>
  <c r="Z46" s="1"/>
  <c r="X46"/>
  <c r="R44"/>
  <c r="Z44" s="1"/>
  <c r="X44"/>
  <c r="R42"/>
  <c r="Z42" s="1"/>
  <c r="X42"/>
  <c r="CF41"/>
  <c r="CB41"/>
  <c r="Y40"/>
  <c r="Q39"/>
  <c r="Q38" s="1"/>
  <c r="R40"/>
  <c r="X40"/>
  <c r="P39"/>
  <c r="P38" s="1"/>
  <c r="CF297"/>
  <c r="CF295"/>
  <c r="CF293"/>
  <c r="CF291"/>
  <c r="CB205"/>
  <c r="CF289"/>
  <c r="CB203"/>
  <c r="CF318"/>
  <c r="CB214"/>
  <c r="R316"/>
  <c r="Z316" s="1"/>
  <c r="X316"/>
  <c r="AQ306"/>
  <c r="S306"/>
  <c r="AA306" s="1"/>
  <c r="AN306" s="1"/>
  <c r="Q306"/>
  <c r="Y306" s="1"/>
  <c r="M306"/>
  <c r="U306" s="1"/>
  <c r="P306"/>
  <c r="W306"/>
  <c r="N306"/>
  <c r="V306" s="1"/>
  <c r="AQ302"/>
  <c r="S302"/>
  <c r="AA302" s="1"/>
  <c r="AN302" s="1"/>
  <c r="Q302"/>
  <c r="Y302" s="1"/>
  <c r="M302"/>
  <c r="U302" s="1"/>
  <c r="P302"/>
  <c r="W302"/>
  <c r="N302"/>
  <c r="V302" s="1"/>
  <c r="AQ298"/>
  <c r="S298"/>
  <c r="AA298" s="1"/>
  <c r="AN298" s="1"/>
  <c r="Q298"/>
  <c r="Y298" s="1"/>
  <c r="M298"/>
  <c r="U298" s="1"/>
  <c r="P298"/>
  <c r="W298"/>
  <c r="N298"/>
  <c r="V298" s="1"/>
  <c r="AQ294"/>
  <c r="S294"/>
  <c r="AA294" s="1"/>
  <c r="AN294" s="1"/>
  <c r="Q294"/>
  <c r="Y294" s="1"/>
  <c r="M294"/>
  <c r="U294" s="1"/>
  <c r="P294"/>
  <c r="W294"/>
  <c r="N294"/>
  <c r="V294" s="1"/>
  <c r="AQ290"/>
  <c r="S290"/>
  <c r="AA290" s="1"/>
  <c r="AN290" s="1"/>
  <c r="CD204" s="1"/>
  <c r="Q290"/>
  <c r="Y290" s="1"/>
  <c r="M290"/>
  <c r="U290" s="1"/>
  <c r="BZ204" s="1"/>
  <c r="P290"/>
  <c r="W290"/>
  <c r="N290"/>
  <c r="V290" s="1"/>
  <c r="CA204" s="1"/>
  <c r="BY204"/>
  <c r="R317"/>
  <c r="Z317" s="1"/>
  <c r="X317"/>
  <c r="CF315"/>
  <c r="CB211"/>
  <c r="R314"/>
  <c r="Z314" s="1"/>
  <c r="X314"/>
  <c r="CF313"/>
  <c r="CB209"/>
  <c r="R312"/>
  <c r="Z312" s="1"/>
  <c r="X312"/>
  <c r="CF311"/>
  <c r="R310"/>
  <c r="Z310" s="1"/>
  <c r="X310"/>
  <c r="CF309"/>
  <c r="R308"/>
  <c r="Z308" s="1"/>
  <c r="X308"/>
  <c r="CF283"/>
  <c r="CF288"/>
  <c r="CB202"/>
  <c r="X287"/>
  <c r="R287"/>
  <c r="Z287" s="1"/>
  <c r="CF286"/>
  <c r="CB200"/>
  <c r="X285"/>
  <c r="R285"/>
  <c r="Z285" s="1"/>
  <c r="AQ284"/>
  <c r="S284"/>
  <c r="AA284" s="1"/>
  <c r="AN284" s="1"/>
  <c r="CD198" s="1"/>
  <c r="Q284"/>
  <c r="Y284" s="1"/>
  <c r="M284"/>
  <c r="U284" s="1"/>
  <c r="BZ198" s="1"/>
  <c r="P284"/>
  <c r="W284"/>
  <c r="N284"/>
  <c r="V284" s="1"/>
  <c r="CA198" s="1"/>
  <c r="BY198"/>
  <c r="CF258"/>
  <c r="CF256"/>
  <c r="CB144"/>
  <c r="CF254"/>
  <c r="CF252"/>
  <c r="CB141"/>
  <c r="CF250"/>
  <c r="CB139"/>
  <c r="CF248"/>
  <c r="CF246"/>
  <c r="CB177"/>
  <c r="CF244"/>
  <c r="CB189"/>
  <c r="CF242"/>
  <c r="CB174"/>
  <c r="CF240"/>
  <c r="CB172"/>
  <c r="CF238"/>
  <c r="CF236"/>
  <c r="CF234"/>
  <c r="CF232"/>
  <c r="CF230"/>
  <c r="CF228"/>
  <c r="CB138"/>
  <c r="CF226"/>
  <c r="CB136"/>
  <c r="CF224"/>
  <c r="CB134"/>
  <c r="CF222"/>
  <c r="CB132"/>
  <c r="CF220"/>
  <c r="CF218"/>
  <c r="CB170"/>
  <c r="CF216"/>
  <c r="CB168"/>
  <c r="CF281"/>
  <c r="R280"/>
  <c r="Z280" s="1"/>
  <c r="X280"/>
  <c r="CF279"/>
  <c r="R278"/>
  <c r="Z278" s="1"/>
  <c r="X278"/>
  <c r="CF277"/>
  <c r="R276"/>
  <c r="Z276" s="1"/>
  <c r="X276"/>
  <c r="CF275"/>
  <c r="R274"/>
  <c r="Z274" s="1"/>
  <c r="X274"/>
  <c r="CF273"/>
  <c r="CB197"/>
  <c r="R272"/>
  <c r="Z272" s="1"/>
  <c r="X272"/>
  <c r="CF271"/>
  <c r="CB207"/>
  <c r="R270"/>
  <c r="Z270" s="1"/>
  <c r="X270"/>
  <c r="CF269"/>
  <c r="CB195"/>
  <c r="R268"/>
  <c r="Z268" s="1"/>
  <c r="X268"/>
  <c r="CF267"/>
  <c r="CB193"/>
  <c r="R266"/>
  <c r="Z266" s="1"/>
  <c r="X266"/>
  <c r="CF265"/>
  <c r="CB182"/>
  <c r="R264"/>
  <c r="Z264" s="1"/>
  <c r="X264"/>
  <c r="CF263"/>
  <c r="CB191"/>
  <c r="R262"/>
  <c r="Z262" s="1"/>
  <c r="X262"/>
  <c r="CF261"/>
  <c r="CB180"/>
  <c r="R260"/>
  <c r="Z260" s="1"/>
  <c r="X260"/>
  <c r="AQ259"/>
  <c r="S259"/>
  <c r="AA259" s="1"/>
  <c r="AN259" s="1"/>
  <c r="Q259"/>
  <c r="Y259" s="1"/>
  <c r="M259"/>
  <c r="U259" s="1"/>
  <c r="P259"/>
  <c r="W259"/>
  <c r="N259"/>
  <c r="V259" s="1"/>
  <c r="AQ255"/>
  <c r="S255"/>
  <c r="AA255" s="1"/>
  <c r="AN255" s="1"/>
  <c r="CD143" s="1"/>
  <c r="Q255"/>
  <c r="Y255" s="1"/>
  <c r="M255"/>
  <c r="U255" s="1"/>
  <c r="BZ143" s="1"/>
  <c r="P255"/>
  <c r="W255"/>
  <c r="N255"/>
  <c r="V255" s="1"/>
  <c r="CA143" s="1"/>
  <c r="BY143"/>
  <c r="AQ251"/>
  <c r="S251"/>
  <c r="AA251" s="1"/>
  <c r="AN251" s="1"/>
  <c r="CD140" s="1"/>
  <c r="Q251"/>
  <c r="Y251" s="1"/>
  <c r="M251"/>
  <c r="U251" s="1"/>
  <c r="BZ140" s="1"/>
  <c r="P251"/>
  <c r="W251"/>
  <c r="N251"/>
  <c r="V251" s="1"/>
  <c r="CA140" s="1"/>
  <c r="BY140"/>
  <c r="AQ247"/>
  <c r="S247"/>
  <c r="AA247" s="1"/>
  <c r="AN247" s="1"/>
  <c r="CD178" s="1"/>
  <c r="Q247"/>
  <c r="Y247" s="1"/>
  <c r="M247"/>
  <c r="U247" s="1"/>
  <c r="BZ178" s="1"/>
  <c r="P247"/>
  <c r="W247"/>
  <c r="N247"/>
  <c r="V247" s="1"/>
  <c r="CA178" s="1"/>
  <c r="BY178"/>
  <c r="AQ243"/>
  <c r="S243"/>
  <c r="AA243" s="1"/>
  <c r="AN243" s="1"/>
  <c r="CD175" s="1"/>
  <c r="Q243"/>
  <c r="Y243" s="1"/>
  <c r="M243"/>
  <c r="U243" s="1"/>
  <c r="BZ175" s="1"/>
  <c r="P243"/>
  <c r="W243"/>
  <c r="N243"/>
  <c r="V243" s="1"/>
  <c r="CA175" s="1"/>
  <c r="BY175"/>
  <c r="AQ239"/>
  <c r="S239"/>
  <c r="AA239" s="1"/>
  <c r="AN239" s="1"/>
  <c r="CD192" s="1"/>
  <c r="Q239"/>
  <c r="Y239" s="1"/>
  <c r="M239"/>
  <c r="U239" s="1"/>
  <c r="BZ192" s="1"/>
  <c r="P239"/>
  <c r="W239"/>
  <c r="N239"/>
  <c r="V239" s="1"/>
  <c r="CA192" s="1"/>
  <c r="BY192"/>
  <c r="BQ60"/>
  <c r="AQ235"/>
  <c r="S235"/>
  <c r="AA235" s="1"/>
  <c r="AN235" s="1"/>
  <c r="Q235"/>
  <c r="Y235" s="1"/>
  <c r="M235"/>
  <c r="U235" s="1"/>
  <c r="P235"/>
  <c r="W235"/>
  <c r="N235"/>
  <c r="V235" s="1"/>
  <c r="AQ231"/>
  <c r="S231"/>
  <c r="AA231" s="1"/>
  <c r="AN231" s="1"/>
  <c r="Q231"/>
  <c r="Y231" s="1"/>
  <c r="M231"/>
  <c r="U231" s="1"/>
  <c r="P231"/>
  <c r="W231"/>
  <c r="N231"/>
  <c r="V231" s="1"/>
  <c r="AQ227"/>
  <c r="S227"/>
  <c r="AA227" s="1"/>
  <c r="AN227" s="1"/>
  <c r="CD137" s="1"/>
  <c r="Q227"/>
  <c r="Y227" s="1"/>
  <c r="M227"/>
  <c r="U227" s="1"/>
  <c r="BZ137" s="1"/>
  <c r="P227"/>
  <c r="W227"/>
  <c r="N227"/>
  <c r="V227" s="1"/>
  <c r="CA137" s="1"/>
  <c r="BY137"/>
  <c r="AQ223"/>
  <c r="S223"/>
  <c r="AA223" s="1"/>
  <c r="AN223" s="1"/>
  <c r="CD133" s="1"/>
  <c r="Q223"/>
  <c r="Y223" s="1"/>
  <c r="M223"/>
  <c r="U223" s="1"/>
  <c r="BZ133" s="1"/>
  <c r="P223"/>
  <c r="W223"/>
  <c r="N223"/>
  <c r="V223" s="1"/>
  <c r="CA133" s="1"/>
  <c r="BY133"/>
  <c r="AQ219"/>
  <c r="S219"/>
  <c r="AA219" s="1"/>
  <c r="AN219" s="1"/>
  <c r="CD171" s="1"/>
  <c r="Q219"/>
  <c r="Y219" s="1"/>
  <c r="M219"/>
  <c r="U219" s="1"/>
  <c r="BZ171" s="1"/>
  <c r="P219"/>
  <c r="W219"/>
  <c r="N219"/>
  <c r="V219" s="1"/>
  <c r="CA171" s="1"/>
  <c r="BY171"/>
  <c r="CF210"/>
  <c r="CB131"/>
  <c r="CF209"/>
  <c r="CB130"/>
  <c r="CF208"/>
  <c r="CB129"/>
  <c r="CF207"/>
  <c r="CB128"/>
  <c r="CF206"/>
  <c r="CB127"/>
  <c r="CF215"/>
  <c r="CB167"/>
  <c r="X213"/>
  <c r="R213"/>
  <c r="Z213" s="1"/>
  <c r="CF211"/>
  <c r="X214"/>
  <c r="R214"/>
  <c r="Z214" s="1"/>
  <c r="CF212"/>
  <c r="CB188"/>
  <c r="X172"/>
  <c r="R172"/>
  <c r="Z172" s="1"/>
  <c r="X170"/>
  <c r="R170"/>
  <c r="Z170" s="1"/>
  <c r="X168"/>
  <c r="R168"/>
  <c r="Z168" s="1"/>
  <c r="X166"/>
  <c r="R166"/>
  <c r="Z166" s="1"/>
  <c r="X164"/>
  <c r="R164"/>
  <c r="Z164" s="1"/>
  <c r="X162"/>
  <c r="R162"/>
  <c r="Z162" s="1"/>
  <c r="X160"/>
  <c r="R160"/>
  <c r="Z160" s="1"/>
  <c r="X158"/>
  <c r="R158"/>
  <c r="Z158" s="1"/>
  <c r="X156"/>
  <c r="R156"/>
  <c r="Z156" s="1"/>
  <c r="AQ153"/>
  <c r="S153"/>
  <c r="AA153" s="1"/>
  <c r="AN153" s="1"/>
  <c r="CD115" s="1"/>
  <c r="Q153"/>
  <c r="Y153" s="1"/>
  <c r="M153"/>
  <c r="U153" s="1"/>
  <c r="BZ115" s="1"/>
  <c r="W153"/>
  <c r="N153"/>
  <c r="V153" s="1"/>
  <c r="CA115" s="1"/>
  <c r="P153"/>
  <c r="BY115"/>
  <c r="X152"/>
  <c r="R152"/>
  <c r="Z152" s="1"/>
  <c r="AQ149"/>
  <c r="S149"/>
  <c r="AA149" s="1"/>
  <c r="AN149" s="1"/>
  <c r="CD111" s="1"/>
  <c r="Q149"/>
  <c r="Y149" s="1"/>
  <c r="M149"/>
  <c r="U149" s="1"/>
  <c r="BZ111" s="1"/>
  <c r="W149"/>
  <c r="N149"/>
  <c r="V149" s="1"/>
  <c r="CA111" s="1"/>
  <c r="P149"/>
  <c r="BY111"/>
  <c r="X148"/>
  <c r="R148"/>
  <c r="Z148" s="1"/>
  <c r="X145"/>
  <c r="R145"/>
  <c r="Z145" s="1"/>
  <c r="X143"/>
  <c r="R143"/>
  <c r="Z143" s="1"/>
  <c r="X141"/>
  <c r="R141"/>
  <c r="Z141" s="1"/>
  <c r="X139"/>
  <c r="R139"/>
  <c r="Z139" s="1"/>
  <c r="X137"/>
  <c r="R137"/>
  <c r="Z137" s="1"/>
  <c r="X135"/>
  <c r="R135"/>
  <c r="Z135" s="1"/>
  <c r="X133"/>
  <c r="R133"/>
  <c r="Z133" s="1"/>
  <c r="X131"/>
  <c r="R131"/>
  <c r="Z131" s="1"/>
  <c r="X129"/>
  <c r="R129"/>
  <c r="Z129" s="1"/>
  <c r="X127"/>
  <c r="R127"/>
  <c r="Z127" s="1"/>
  <c r="X125"/>
  <c r="R125"/>
  <c r="Z125" s="1"/>
  <c r="AQ123"/>
  <c r="S123"/>
  <c r="AA123" s="1"/>
  <c r="AN123" s="1"/>
  <c r="Q123"/>
  <c r="Y123" s="1"/>
  <c r="M123"/>
  <c r="U123" s="1"/>
  <c r="W123"/>
  <c r="N123"/>
  <c r="V123" s="1"/>
  <c r="P123"/>
  <c r="AQ121"/>
  <c r="S121"/>
  <c r="AA121" s="1"/>
  <c r="AN121" s="1"/>
  <c r="Q121"/>
  <c r="Y121" s="1"/>
  <c r="M121"/>
  <c r="U121" s="1"/>
  <c r="W121"/>
  <c r="N121"/>
  <c r="V121" s="1"/>
  <c r="P121"/>
  <c r="AQ119"/>
  <c r="S119"/>
  <c r="AA119" s="1"/>
  <c r="AN119" s="1"/>
  <c r="Q119"/>
  <c r="Y119" s="1"/>
  <c r="M119"/>
  <c r="U119" s="1"/>
  <c r="W119"/>
  <c r="N119"/>
  <c r="V119" s="1"/>
  <c r="P119"/>
  <c r="AQ117"/>
  <c r="S117"/>
  <c r="AA117" s="1"/>
  <c r="AN117" s="1"/>
  <c r="CD147" s="1"/>
  <c r="Q117"/>
  <c r="Y117" s="1"/>
  <c r="M117"/>
  <c r="U117" s="1"/>
  <c r="BZ147" s="1"/>
  <c r="W117"/>
  <c r="N117"/>
  <c r="V117" s="1"/>
  <c r="CA147" s="1"/>
  <c r="BY147"/>
  <c r="P117"/>
  <c r="AQ115"/>
  <c r="S115"/>
  <c r="AA115" s="1"/>
  <c r="AN115" s="1"/>
  <c r="Q115"/>
  <c r="Y115" s="1"/>
  <c r="M115"/>
  <c r="U115" s="1"/>
  <c r="W115"/>
  <c r="N115"/>
  <c r="V115" s="1"/>
  <c r="P115"/>
  <c r="AQ113"/>
  <c r="S113"/>
  <c r="AA113" s="1"/>
  <c r="AN113" s="1"/>
  <c r="Q113"/>
  <c r="Y113" s="1"/>
  <c r="M113"/>
  <c r="U113" s="1"/>
  <c r="W113"/>
  <c r="N113"/>
  <c r="V113" s="1"/>
  <c r="P113"/>
  <c r="AQ111"/>
  <c r="S111"/>
  <c r="AA111" s="1"/>
  <c r="AN111" s="1"/>
  <c r="CD66" s="1"/>
  <c r="Q111"/>
  <c r="Y111" s="1"/>
  <c r="M111"/>
  <c r="U111" s="1"/>
  <c r="BZ66" s="1"/>
  <c r="W111"/>
  <c r="N111"/>
  <c r="V111" s="1"/>
  <c r="CA66" s="1"/>
  <c r="P111"/>
  <c r="BY66"/>
  <c r="AQ109"/>
  <c r="S109"/>
  <c r="AA109" s="1"/>
  <c r="AN109" s="1"/>
  <c r="CD64" s="1"/>
  <c r="Q109"/>
  <c r="Y109" s="1"/>
  <c r="M109"/>
  <c r="U109" s="1"/>
  <c r="BZ64" s="1"/>
  <c r="W109"/>
  <c r="N109"/>
  <c r="V109" s="1"/>
  <c r="CA64" s="1"/>
  <c r="P109"/>
  <c r="BY64"/>
  <c r="AQ107"/>
  <c r="S107"/>
  <c r="AA107" s="1"/>
  <c r="AN107" s="1"/>
  <c r="CD90" s="1"/>
  <c r="Q107"/>
  <c r="Y107" s="1"/>
  <c r="M107"/>
  <c r="U107" s="1"/>
  <c r="BZ90" s="1"/>
  <c r="W107"/>
  <c r="N107"/>
  <c r="V107" s="1"/>
  <c r="CA90" s="1"/>
  <c r="P107"/>
  <c r="BY90"/>
  <c r="AQ105"/>
  <c r="S105"/>
  <c r="AA105" s="1"/>
  <c r="AN105" s="1"/>
  <c r="CD62" s="1"/>
  <c r="Q105"/>
  <c r="Y105" s="1"/>
  <c r="M105"/>
  <c r="U105" s="1"/>
  <c r="BZ62" s="1"/>
  <c r="W105"/>
  <c r="N105"/>
  <c r="V105" s="1"/>
  <c r="CA62" s="1"/>
  <c r="P105"/>
  <c r="BY62"/>
  <c r="AQ101"/>
  <c r="S101"/>
  <c r="AA101" s="1"/>
  <c r="AN101" s="1"/>
  <c r="Q101"/>
  <c r="Y101" s="1"/>
  <c r="M101"/>
  <c r="U101" s="1"/>
  <c r="W101"/>
  <c r="N101"/>
  <c r="V101" s="1"/>
  <c r="P101"/>
  <c r="AQ97"/>
  <c r="S97"/>
  <c r="AA97" s="1"/>
  <c r="AN97" s="1"/>
  <c r="Q97"/>
  <c r="Y97" s="1"/>
  <c r="M97"/>
  <c r="U97" s="1"/>
  <c r="W97"/>
  <c r="N97"/>
  <c r="V97" s="1"/>
  <c r="P97"/>
  <c r="CG209"/>
  <c r="CC130"/>
  <c r="CG207"/>
  <c r="CC128"/>
  <c r="CF205"/>
  <c r="CB126"/>
  <c r="CF204"/>
  <c r="CB125"/>
  <c r="R202"/>
  <c r="Z202" s="1"/>
  <c r="X202"/>
  <c r="CF200"/>
  <c r="CB164"/>
  <c r="R197"/>
  <c r="Z197" s="1"/>
  <c r="X197"/>
  <c r="CF195"/>
  <c r="CB159"/>
  <c r="R193"/>
  <c r="Z193" s="1"/>
  <c r="X193"/>
  <c r="R192"/>
  <c r="Z192" s="1"/>
  <c r="X192"/>
  <c r="CF190"/>
  <c r="R188"/>
  <c r="Z188" s="1"/>
  <c r="X188"/>
  <c r="CF186"/>
  <c r="R185"/>
  <c r="Z185" s="1"/>
  <c r="X185"/>
  <c r="CF183"/>
  <c r="CB156"/>
  <c r="R181"/>
  <c r="Z181" s="1"/>
  <c r="X181"/>
  <c r="CF179"/>
  <c r="CB81"/>
  <c r="R178"/>
  <c r="Z178" s="1"/>
  <c r="X178"/>
  <c r="AQ174"/>
  <c r="S174"/>
  <c r="AA174" s="1"/>
  <c r="AN174" s="1"/>
  <c r="CD123" s="1"/>
  <c r="Q174"/>
  <c r="Y174" s="1"/>
  <c r="M174"/>
  <c r="U174" s="1"/>
  <c r="BZ123" s="1"/>
  <c r="P174"/>
  <c r="W174"/>
  <c r="N174"/>
  <c r="V174" s="1"/>
  <c r="CA123" s="1"/>
  <c r="BY123"/>
  <c r="CB116"/>
  <c r="CF154"/>
  <c r="CF148"/>
  <c r="CF146"/>
  <c r="CF145"/>
  <c r="CF144"/>
  <c r="CF143"/>
  <c r="CF142"/>
  <c r="CF141"/>
  <c r="CF140"/>
  <c r="CF139"/>
  <c r="CF138"/>
  <c r="CB71"/>
  <c r="CF137"/>
  <c r="CB70"/>
  <c r="CF136"/>
  <c r="CB69"/>
  <c r="CF135"/>
  <c r="CB68"/>
  <c r="CB155"/>
  <c r="CF134"/>
  <c r="CB154"/>
  <c r="CF133"/>
  <c r="CF132"/>
  <c r="CB153"/>
  <c r="CF131"/>
  <c r="CB110"/>
  <c r="CF130"/>
  <c r="CB109"/>
  <c r="CF129"/>
  <c r="CB108"/>
  <c r="CF128"/>
  <c r="CB107"/>
  <c r="CF127"/>
  <c r="CB149"/>
  <c r="CF126"/>
  <c r="CB148"/>
  <c r="CF125"/>
  <c r="CB152"/>
  <c r="CF124"/>
  <c r="CF122"/>
  <c r="CF120"/>
  <c r="CF118"/>
  <c r="CB146"/>
  <c r="CF116"/>
  <c r="CF114"/>
  <c r="CF112"/>
  <c r="CB67"/>
  <c r="CF110"/>
  <c r="CB65"/>
  <c r="CF108"/>
  <c r="CB63"/>
  <c r="CB89"/>
  <c r="CF106"/>
  <c r="CF203"/>
  <c r="CB124"/>
  <c r="CF201"/>
  <c r="CB187"/>
  <c r="R199"/>
  <c r="Z199" s="1"/>
  <c r="X199"/>
  <c r="CF198"/>
  <c r="CB162"/>
  <c r="R196"/>
  <c r="Z196" s="1"/>
  <c r="X196"/>
  <c r="CF194"/>
  <c r="CB158"/>
  <c r="CF191"/>
  <c r="CB184"/>
  <c r="R189"/>
  <c r="Z189" s="1"/>
  <c r="X189"/>
  <c r="CF187"/>
  <c r="R184"/>
  <c r="Z184" s="1"/>
  <c r="X184"/>
  <c r="CF182"/>
  <c r="CB84"/>
  <c r="R180"/>
  <c r="Z180" s="1"/>
  <c r="X180"/>
  <c r="CF177"/>
  <c r="CB79"/>
  <c r="R176"/>
  <c r="Z176" s="1"/>
  <c r="X176"/>
  <c r="CF175"/>
  <c r="CB151"/>
  <c r="X102"/>
  <c r="R102"/>
  <c r="Z102" s="1"/>
  <c r="CF100"/>
  <c r="AQ96"/>
  <c r="S96"/>
  <c r="AA96" s="1"/>
  <c r="AN96" s="1"/>
  <c r="Q96"/>
  <c r="Y96" s="1"/>
  <c r="M96"/>
  <c r="U96" s="1"/>
  <c r="P96"/>
  <c r="W96"/>
  <c r="N96"/>
  <c r="V96" s="1"/>
  <c r="AQ92"/>
  <c r="S92"/>
  <c r="AA92" s="1"/>
  <c r="AN92" s="1"/>
  <c r="CD103" s="1"/>
  <c r="Q92"/>
  <c r="Y92" s="1"/>
  <c r="M92"/>
  <c r="U92" s="1"/>
  <c r="BZ103" s="1"/>
  <c r="BY103"/>
  <c r="P92"/>
  <c r="W92"/>
  <c r="N92"/>
  <c r="V92" s="1"/>
  <c r="CA103" s="1"/>
  <c r="BY100"/>
  <c r="AQ89"/>
  <c r="S89"/>
  <c r="AA89" s="1"/>
  <c r="AN89" s="1"/>
  <c r="CD100" s="1"/>
  <c r="Q89"/>
  <c r="Y89" s="1"/>
  <c r="M89"/>
  <c r="U89" s="1"/>
  <c r="BZ100" s="1"/>
  <c r="P89"/>
  <c r="W89"/>
  <c r="N89"/>
  <c r="V89" s="1"/>
  <c r="CA100" s="1"/>
  <c r="X86"/>
  <c r="R86"/>
  <c r="Z86" s="1"/>
  <c r="AQ84"/>
  <c r="S84"/>
  <c r="AA84" s="1"/>
  <c r="AN84" s="1"/>
  <c r="CD61" s="1"/>
  <c r="Q84"/>
  <c r="Y84" s="1"/>
  <c r="M84"/>
  <c r="U84" s="1"/>
  <c r="BZ61" s="1"/>
  <c r="P84"/>
  <c r="BY61"/>
  <c r="W84"/>
  <c r="N84"/>
  <c r="V84" s="1"/>
  <c r="CA61" s="1"/>
  <c r="AQ82"/>
  <c r="S82"/>
  <c r="AA82" s="1"/>
  <c r="AN82" s="1"/>
  <c r="CD59" s="1"/>
  <c r="Q82"/>
  <c r="Y82" s="1"/>
  <c r="M82"/>
  <c r="U82" s="1"/>
  <c r="BZ59" s="1"/>
  <c r="P82"/>
  <c r="BY59"/>
  <c r="W82"/>
  <c r="N82"/>
  <c r="V82" s="1"/>
  <c r="CA59" s="1"/>
  <c r="AQ80"/>
  <c r="S80"/>
  <c r="AA80" s="1"/>
  <c r="AN80" s="1"/>
  <c r="Q80"/>
  <c r="Y80" s="1"/>
  <c r="M80"/>
  <c r="U80" s="1"/>
  <c r="P80"/>
  <c r="W80"/>
  <c r="W322" s="1"/>
  <c r="N80"/>
  <c r="V80" s="1"/>
  <c r="Z27"/>
  <c r="W27"/>
  <c r="Z25"/>
  <c r="W25"/>
  <c r="Z23"/>
  <c r="W23"/>
  <c r="Z21"/>
  <c r="W21"/>
  <c r="Z19"/>
  <c r="W19"/>
  <c r="X104"/>
  <c r="R104"/>
  <c r="Z104" s="1"/>
  <c r="X78"/>
  <c r="R78"/>
  <c r="Z78" s="1"/>
  <c r="CF76"/>
  <c r="R73"/>
  <c r="Z73" s="1"/>
  <c r="X73"/>
  <c r="CB95"/>
  <c r="CF72"/>
  <c r="R70"/>
  <c r="Z70" s="1"/>
  <c r="X70"/>
  <c r="R68"/>
  <c r="Z68" s="1"/>
  <c r="X68"/>
  <c r="X65"/>
  <c r="R65"/>
  <c r="Z65" s="1"/>
  <c r="R64"/>
  <c r="Z64" s="1"/>
  <c r="X64"/>
  <c r="CB50"/>
  <c r="CF60"/>
  <c r="X59"/>
  <c r="R59"/>
  <c r="Z59" s="1"/>
  <c r="CF58"/>
  <c r="R56"/>
  <c r="Z56" s="1"/>
  <c r="X56"/>
  <c r="CF55"/>
  <c r="X53"/>
  <c r="R53"/>
  <c r="Z53" s="1"/>
  <c r="CF49"/>
  <c r="CB49"/>
  <c r="X47"/>
  <c r="R47"/>
  <c r="Z47" s="1"/>
  <c r="X45"/>
  <c r="R45"/>
  <c r="Z45" s="1"/>
  <c r="X43"/>
  <c r="R43"/>
  <c r="Z43" s="1"/>
  <c r="CG95"/>
  <c r="CG93"/>
  <c r="CC105"/>
  <c r="CC102"/>
  <c r="CG91"/>
  <c r="R77"/>
  <c r="Z77" s="1"/>
  <c r="X77"/>
  <c r="CB98"/>
  <c r="CF75"/>
  <c r="R74"/>
  <c r="Z74" s="1"/>
  <c r="X74"/>
  <c r="R71"/>
  <c r="Z71" s="1"/>
  <c r="X71"/>
  <c r="R69"/>
  <c r="Z69" s="1"/>
  <c r="X69"/>
  <c r="CB86"/>
  <c r="CF67"/>
  <c r="R66"/>
  <c r="Z66" s="1"/>
  <c r="X66"/>
  <c r="CF63"/>
  <c r="CB54"/>
  <c r="CF62"/>
  <c r="CB53"/>
  <c r="CF61"/>
  <c r="CB52"/>
  <c r="CF57"/>
  <c r="R54"/>
  <c r="Z54" s="1"/>
  <c r="X54"/>
  <c r="CF52"/>
  <c r="X51"/>
  <c r="R51"/>
  <c r="Z51" s="1"/>
  <c r="CF50"/>
  <c r="CB48"/>
  <c r="CF48"/>
  <c r="CB46"/>
  <c r="CF46"/>
  <c r="CB44"/>
  <c r="CF44"/>
  <c r="CB42"/>
  <c r="CF42"/>
  <c r="X41"/>
  <c r="R41"/>
  <c r="Z41" s="1"/>
  <c r="U40"/>
  <c r="M39"/>
  <c r="M38" s="1"/>
  <c r="S327"/>
  <c r="S338" s="1"/>
  <c r="AA40"/>
  <c r="S39"/>
  <c r="S38" s="1"/>
  <c r="V40"/>
  <c r="N39"/>
  <c r="N38" s="1"/>
  <c r="W328"/>
  <c r="BZ150" i="4"/>
  <c r="BS54"/>
  <c r="P103"/>
  <c r="BZ65"/>
  <c r="BZ145"/>
  <c r="BS52"/>
  <c r="P89"/>
  <c r="BZ57"/>
  <c r="Q57"/>
  <c r="Y57" s="1"/>
  <c r="BR57"/>
  <c r="P54"/>
  <c r="X54" s="1"/>
  <c r="M54"/>
  <c r="U54" s="1"/>
  <c r="M47"/>
  <c r="U47" s="1"/>
  <c r="CA47" s="1"/>
  <c r="S47"/>
  <c r="AA47" s="1"/>
  <c r="AN47" s="1"/>
  <c r="CE47" s="1"/>
  <c r="BZ47"/>
  <c r="M44"/>
  <c r="U44" s="1"/>
  <c r="CA44" s="1"/>
  <c r="S44"/>
  <c r="AA44" s="1"/>
  <c r="AN44" s="1"/>
  <c r="CE44" s="1"/>
  <c r="BZ44"/>
  <c r="R296"/>
  <c r="Z296" s="1"/>
  <c r="X296"/>
  <c r="CD175" s="1"/>
  <c r="R292"/>
  <c r="Z292" s="1"/>
  <c r="X292"/>
  <c r="CD177" s="1"/>
  <c r="R290"/>
  <c r="Z290" s="1"/>
  <c r="X290"/>
  <c r="R288"/>
  <c r="Z288" s="1"/>
  <c r="X288"/>
  <c r="R286"/>
  <c r="Z286" s="1"/>
  <c r="X286"/>
  <c r="R284"/>
  <c r="Z284" s="1"/>
  <c r="X284"/>
  <c r="R295"/>
  <c r="Z295" s="1"/>
  <c r="X295"/>
  <c r="CD174" s="1"/>
  <c r="X243"/>
  <c r="R243"/>
  <c r="Z243" s="1"/>
  <c r="X241"/>
  <c r="R241"/>
  <c r="Z241" s="1"/>
  <c r="X239"/>
  <c r="R239"/>
  <c r="Z239" s="1"/>
  <c r="X237"/>
  <c r="CD126" s="1"/>
  <c r="R237"/>
  <c r="Z237" s="1"/>
  <c r="X235"/>
  <c r="CD154" s="1"/>
  <c r="R235"/>
  <c r="Z235" s="1"/>
  <c r="X233"/>
  <c r="CD124" s="1"/>
  <c r="R233"/>
  <c r="Z233" s="1"/>
  <c r="X231"/>
  <c r="R231"/>
  <c r="Z231" s="1"/>
  <c r="X229"/>
  <c r="CD139" s="1"/>
  <c r="R229"/>
  <c r="Z229" s="1"/>
  <c r="X227"/>
  <c r="CD149" s="1"/>
  <c r="R227"/>
  <c r="Z227" s="1"/>
  <c r="X225"/>
  <c r="CD137" s="1"/>
  <c r="R225"/>
  <c r="Z225" s="1"/>
  <c r="X223"/>
  <c r="CD156" s="1"/>
  <c r="R223"/>
  <c r="Z223" s="1"/>
  <c r="X221"/>
  <c r="R221"/>
  <c r="Z221" s="1"/>
  <c r="X219"/>
  <c r="R219"/>
  <c r="Z219" s="1"/>
  <c r="X217"/>
  <c r="R217"/>
  <c r="Z217" s="1"/>
  <c r="R260"/>
  <c r="Z260" s="1"/>
  <c r="X260"/>
  <c r="R259"/>
  <c r="Z259" s="1"/>
  <c r="X259"/>
  <c r="R257"/>
  <c r="Z257" s="1"/>
  <c r="X257"/>
  <c r="R255"/>
  <c r="Z255" s="1"/>
  <c r="X255"/>
  <c r="CD176" s="1"/>
  <c r="R253"/>
  <c r="Z253" s="1"/>
  <c r="X253"/>
  <c r="CD161" s="1"/>
  <c r="BR252"/>
  <c r="S252"/>
  <c r="AA252" s="1"/>
  <c r="AN252" s="1"/>
  <c r="CE160" s="1"/>
  <c r="Q252"/>
  <c r="Y252" s="1"/>
  <c r="M252"/>
  <c r="U252" s="1"/>
  <c r="CA160" s="1"/>
  <c r="P252"/>
  <c r="W252"/>
  <c r="CC160" s="1"/>
  <c r="N252"/>
  <c r="V252" s="1"/>
  <c r="CB160" s="1"/>
  <c r="BZ160"/>
  <c r="BR250"/>
  <c r="S250"/>
  <c r="AA250" s="1"/>
  <c r="AN250" s="1"/>
  <c r="CE170" s="1"/>
  <c r="Q250"/>
  <c r="Y250" s="1"/>
  <c r="M250"/>
  <c r="U250" s="1"/>
  <c r="CA170" s="1"/>
  <c r="P250"/>
  <c r="W250"/>
  <c r="CC170" s="1"/>
  <c r="N250"/>
  <c r="V250" s="1"/>
  <c r="CB170" s="1"/>
  <c r="BZ170"/>
  <c r="BS61"/>
  <c r="BR248"/>
  <c r="S248"/>
  <c r="AA248" s="1"/>
  <c r="AN248" s="1"/>
  <c r="CE158" s="1"/>
  <c r="Q248"/>
  <c r="Y248" s="1"/>
  <c r="M248"/>
  <c r="U248" s="1"/>
  <c r="CA158" s="1"/>
  <c r="P248"/>
  <c r="W248"/>
  <c r="CC158" s="1"/>
  <c r="N248"/>
  <c r="V248" s="1"/>
  <c r="CB158" s="1"/>
  <c r="BZ158"/>
  <c r="BS60"/>
  <c r="BR246"/>
  <c r="S246"/>
  <c r="AA246" s="1"/>
  <c r="AN246" s="1"/>
  <c r="Q246"/>
  <c r="Y246" s="1"/>
  <c r="M246"/>
  <c r="U246" s="1"/>
  <c r="P246"/>
  <c r="W246"/>
  <c r="N246"/>
  <c r="V246" s="1"/>
  <c r="X214"/>
  <c r="R214"/>
  <c r="Z214" s="1"/>
  <c r="X158"/>
  <c r="R158"/>
  <c r="Z158" s="1"/>
  <c r="X156"/>
  <c r="R156"/>
  <c r="Z156" s="1"/>
  <c r="X154"/>
  <c r="CD79" s="1"/>
  <c r="R154"/>
  <c r="Z154" s="1"/>
  <c r="X152"/>
  <c r="CD77" s="1"/>
  <c r="R152"/>
  <c r="Z152" s="1"/>
  <c r="X150"/>
  <c r="CD75" s="1"/>
  <c r="R150"/>
  <c r="Z150" s="1"/>
  <c r="X148"/>
  <c r="CD143" s="1"/>
  <c r="R148"/>
  <c r="Z148" s="1"/>
  <c r="X146"/>
  <c r="CD102" s="1"/>
  <c r="R146"/>
  <c r="Z146" s="1"/>
  <c r="X144"/>
  <c r="CD100" s="1"/>
  <c r="R144"/>
  <c r="Z144" s="1"/>
  <c r="X142"/>
  <c r="R142"/>
  <c r="Z142" s="1"/>
  <c r="X140"/>
  <c r="R140"/>
  <c r="Z140" s="1"/>
  <c r="X138"/>
  <c r="R138"/>
  <c r="Z138" s="1"/>
  <c r="X136"/>
  <c r="R136"/>
  <c r="Z136" s="1"/>
  <c r="X134"/>
  <c r="R134"/>
  <c r="Z134" s="1"/>
  <c r="X132"/>
  <c r="R132"/>
  <c r="Z132" s="1"/>
  <c r="X130"/>
  <c r="CD73" s="1"/>
  <c r="R130"/>
  <c r="Z130" s="1"/>
  <c r="R177"/>
  <c r="Z177" s="1"/>
  <c r="X177"/>
  <c r="CD108" s="1"/>
  <c r="R173"/>
  <c r="Z173" s="1"/>
  <c r="X173"/>
  <c r="CD104" s="1"/>
  <c r="R167"/>
  <c r="Z167" s="1"/>
  <c r="X167"/>
  <c r="CD83" s="1"/>
  <c r="BR164"/>
  <c r="S164"/>
  <c r="AA164" s="1"/>
  <c r="AN164" s="1"/>
  <c r="CE80" s="1"/>
  <c r="Q164"/>
  <c r="Y164" s="1"/>
  <c r="M164"/>
  <c r="U164" s="1"/>
  <c r="CA80" s="1"/>
  <c r="P164"/>
  <c r="W164"/>
  <c r="CC80" s="1"/>
  <c r="N164"/>
  <c r="V164" s="1"/>
  <c r="CB80" s="1"/>
  <c r="BZ80"/>
  <c r="BR160"/>
  <c r="S160"/>
  <c r="AA160" s="1"/>
  <c r="AN160" s="1"/>
  <c r="Q160"/>
  <c r="Y160" s="1"/>
  <c r="M160"/>
  <c r="U160" s="1"/>
  <c r="P160"/>
  <c r="W160"/>
  <c r="N160"/>
  <c r="V160" s="1"/>
  <c r="X188"/>
  <c r="CD151" s="1"/>
  <c r="R188"/>
  <c r="Z188" s="1"/>
  <c r="X186"/>
  <c r="CD134" s="1"/>
  <c r="R186"/>
  <c r="Z186" s="1"/>
  <c r="X184"/>
  <c r="CD132" s="1"/>
  <c r="R184"/>
  <c r="Z184" s="1"/>
  <c r="X182"/>
  <c r="CD130" s="1"/>
  <c r="R182"/>
  <c r="Z182" s="1"/>
  <c r="R180"/>
  <c r="Z180" s="1"/>
  <c r="X180"/>
  <c r="CD150" s="1"/>
  <c r="R176"/>
  <c r="Z176" s="1"/>
  <c r="X176"/>
  <c r="CD107" s="1"/>
  <c r="R172"/>
  <c r="Z172" s="1"/>
  <c r="X172"/>
  <c r="R170"/>
  <c r="Z170" s="1"/>
  <c r="X170"/>
  <c r="CD144" s="1"/>
  <c r="R166"/>
  <c r="Z166" s="1"/>
  <c r="X166"/>
  <c r="CD82" s="1"/>
  <c r="X127"/>
  <c r="CD70" s="1"/>
  <c r="R127"/>
  <c r="Z127" s="1"/>
  <c r="X123"/>
  <c r="CD141" s="1"/>
  <c r="R123"/>
  <c r="Z123" s="1"/>
  <c r="X121"/>
  <c r="CD97" s="1"/>
  <c r="R121"/>
  <c r="Z121" s="1"/>
  <c r="X117"/>
  <c r="R117"/>
  <c r="Z117" s="1"/>
  <c r="BR112"/>
  <c r="S112"/>
  <c r="AA112" s="1"/>
  <c r="AN112" s="1"/>
  <c r="Q112"/>
  <c r="Y112" s="1"/>
  <c r="M112"/>
  <c r="U112" s="1"/>
  <c r="P112"/>
  <c r="W112"/>
  <c r="N112"/>
  <c r="V112" s="1"/>
  <c r="BR108"/>
  <c r="S108"/>
  <c r="AA108" s="1"/>
  <c r="AN108" s="1"/>
  <c r="Q108"/>
  <c r="Y108" s="1"/>
  <c r="M108"/>
  <c r="U108" s="1"/>
  <c r="P108"/>
  <c r="W108"/>
  <c r="N108"/>
  <c r="V108" s="1"/>
  <c r="BR104"/>
  <c r="S104"/>
  <c r="AA104" s="1"/>
  <c r="AN104" s="1"/>
  <c r="CE66" s="1"/>
  <c r="Q104"/>
  <c r="Y104" s="1"/>
  <c r="M104"/>
  <c r="U104" s="1"/>
  <c r="CA66" s="1"/>
  <c r="P104"/>
  <c r="W104"/>
  <c r="CC66" s="1"/>
  <c r="N104"/>
  <c r="V104" s="1"/>
  <c r="CB66" s="1"/>
  <c r="BZ66"/>
  <c r="BR100"/>
  <c r="S100"/>
  <c r="AA100" s="1"/>
  <c r="AN100" s="1"/>
  <c r="Q100"/>
  <c r="Y100" s="1"/>
  <c r="M100"/>
  <c r="U100" s="1"/>
  <c r="P100"/>
  <c r="W100"/>
  <c r="N100"/>
  <c r="V100" s="1"/>
  <c r="X87"/>
  <c r="CD88" s="1"/>
  <c r="R87"/>
  <c r="Z87" s="1"/>
  <c r="BR83"/>
  <c r="S83"/>
  <c r="AA83" s="1"/>
  <c r="AN83" s="1"/>
  <c r="CE52" s="1"/>
  <c r="Q83"/>
  <c r="Y83" s="1"/>
  <c r="M83"/>
  <c r="U83" s="1"/>
  <c r="CA52" s="1"/>
  <c r="P83"/>
  <c r="BZ52"/>
  <c r="W83"/>
  <c r="CC52" s="1"/>
  <c r="N83"/>
  <c r="V83" s="1"/>
  <c r="CB52" s="1"/>
  <c r="BR79"/>
  <c r="S79"/>
  <c r="AA79" s="1"/>
  <c r="AN79" s="1"/>
  <c r="Q79"/>
  <c r="Y79" s="1"/>
  <c r="M79"/>
  <c r="U79" s="1"/>
  <c r="P79"/>
  <c r="W79"/>
  <c r="N79"/>
  <c r="V79" s="1"/>
  <c r="Z19"/>
  <c r="X122"/>
  <c r="CD98" s="1"/>
  <c r="R122"/>
  <c r="Z122" s="1"/>
  <c r="X118"/>
  <c r="R118"/>
  <c r="Z118" s="1"/>
  <c r="X76"/>
  <c r="R76"/>
  <c r="Z76" s="1"/>
  <c r="X71"/>
  <c r="CD94" s="1"/>
  <c r="R71"/>
  <c r="Z71" s="1"/>
  <c r="X69"/>
  <c r="CD50" s="1"/>
  <c r="R69"/>
  <c r="Z69" s="1"/>
  <c r="R65"/>
  <c r="Z65" s="1"/>
  <c r="X65"/>
  <c r="CD91" s="1"/>
  <c r="R63"/>
  <c r="Z63" s="1"/>
  <c r="X63"/>
  <c r="CD87" s="1"/>
  <c r="X60"/>
  <c r="CD62" s="1"/>
  <c r="R60"/>
  <c r="Z60" s="1"/>
  <c r="R59"/>
  <c r="Z59" s="1"/>
  <c r="X59"/>
  <c r="CD61" s="1"/>
  <c r="X58"/>
  <c r="CD59" s="1"/>
  <c r="R58"/>
  <c r="Z58" s="1"/>
  <c r="X56"/>
  <c r="R56"/>
  <c r="Z56" s="1"/>
  <c r="X52"/>
  <c r="R52"/>
  <c r="Z52" s="1"/>
  <c r="X50"/>
  <c r="R50"/>
  <c r="Z50" s="1"/>
  <c r="X75"/>
  <c r="R75"/>
  <c r="Z75" s="1"/>
  <c r="X70"/>
  <c r="CD93" s="1"/>
  <c r="R70"/>
  <c r="Z70" s="1"/>
  <c r="R57"/>
  <c r="Z57" s="1"/>
  <c r="X57"/>
  <c r="R47"/>
  <c r="Z47" s="1"/>
  <c r="X47"/>
  <c r="CD47" s="1"/>
  <c r="R45"/>
  <c r="Z45" s="1"/>
  <c r="X45"/>
  <c r="CD45" s="1"/>
  <c r="R44"/>
  <c r="Z44" s="1"/>
  <c r="X44"/>
  <c r="CD44" s="1"/>
  <c r="R41"/>
  <c r="Z41" s="1"/>
  <c r="X41"/>
  <c r="CD41" s="1"/>
  <c r="V40"/>
  <c r="N39"/>
  <c r="N38" s="1"/>
  <c r="U40"/>
  <c r="M39"/>
  <c r="M38" s="1"/>
  <c r="AA40"/>
  <c r="S39"/>
  <c r="S38" s="1"/>
  <c r="O308"/>
  <c r="O319" s="1"/>
  <c r="R298"/>
  <c r="Z298" s="1"/>
  <c r="X298"/>
  <c r="CD179" s="1"/>
  <c r="R294"/>
  <c r="Z294" s="1"/>
  <c r="X294"/>
  <c r="CD173" s="1"/>
  <c r="R291"/>
  <c r="Z291" s="1"/>
  <c r="X291"/>
  <c r="R289"/>
  <c r="Z289" s="1"/>
  <c r="X289"/>
  <c r="R287"/>
  <c r="Z287" s="1"/>
  <c r="X287"/>
  <c r="R285"/>
  <c r="Z285" s="1"/>
  <c r="X285"/>
  <c r="R297"/>
  <c r="Z297" s="1"/>
  <c r="X297"/>
  <c r="CD178" s="1"/>
  <c r="R293"/>
  <c r="Z293" s="1"/>
  <c r="X293"/>
  <c r="CD172" s="1"/>
  <c r="X244"/>
  <c r="R244"/>
  <c r="Z244" s="1"/>
  <c r="X242"/>
  <c r="R242"/>
  <c r="Z242" s="1"/>
  <c r="X240"/>
  <c r="R240"/>
  <c r="Z240" s="1"/>
  <c r="X238"/>
  <c r="R238"/>
  <c r="Z238" s="1"/>
  <c r="X236"/>
  <c r="CD125" s="1"/>
  <c r="R236"/>
  <c r="Z236" s="1"/>
  <c r="X234"/>
  <c r="CD153" s="1"/>
  <c r="R234"/>
  <c r="Z234" s="1"/>
  <c r="X232"/>
  <c r="CD123" s="1"/>
  <c r="R232"/>
  <c r="Z232" s="1"/>
  <c r="X230"/>
  <c r="R230"/>
  <c r="Z230" s="1"/>
  <c r="X228"/>
  <c r="CD138" s="1"/>
  <c r="R228"/>
  <c r="Z228" s="1"/>
  <c r="X226"/>
  <c r="CD148" s="1"/>
  <c r="R226"/>
  <c r="Z226" s="1"/>
  <c r="X224"/>
  <c r="CD136" s="1"/>
  <c r="R224"/>
  <c r="Z224" s="1"/>
  <c r="X222"/>
  <c r="R222"/>
  <c r="Z222" s="1"/>
  <c r="X220"/>
  <c r="R220"/>
  <c r="Z220" s="1"/>
  <c r="X218"/>
  <c r="R218"/>
  <c r="Z218" s="1"/>
  <c r="X216"/>
  <c r="R216"/>
  <c r="Z216" s="1"/>
  <c r="R258"/>
  <c r="Z258" s="1"/>
  <c r="X258"/>
  <c r="R256"/>
  <c r="Z256" s="1"/>
  <c r="X256"/>
  <c r="R254"/>
  <c r="Z254" s="1"/>
  <c r="X254"/>
  <c r="CD162" s="1"/>
  <c r="BR251"/>
  <c r="S251"/>
  <c r="AA251" s="1"/>
  <c r="AN251" s="1"/>
  <c r="CE171" s="1"/>
  <c r="Q251"/>
  <c r="Y251" s="1"/>
  <c r="M251"/>
  <c r="U251" s="1"/>
  <c r="CA171" s="1"/>
  <c r="P251"/>
  <c r="W251"/>
  <c r="CC171" s="1"/>
  <c r="N251"/>
  <c r="V251" s="1"/>
  <c r="CB171" s="1"/>
  <c r="BZ171"/>
  <c r="BR249"/>
  <c r="S249"/>
  <c r="AA249" s="1"/>
  <c r="AN249" s="1"/>
  <c r="CE159" s="1"/>
  <c r="Q249"/>
  <c r="Y249" s="1"/>
  <c r="M249"/>
  <c r="U249" s="1"/>
  <c r="CA159" s="1"/>
  <c r="P249"/>
  <c r="W249"/>
  <c r="CC159" s="1"/>
  <c r="N249"/>
  <c r="V249" s="1"/>
  <c r="CB159" s="1"/>
  <c r="BZ159"/>
  <c r="BR247"/>
  <c r="S247"/>
  <c r="AA247" s="1"/>
  <c r="AN247" s="1"/>
  <c r="CE157" s="1"/>
  <c r="Q247"/>
  <c r="Y247" s="1"/>
  <c r="M247"/>
  <c r="U247" s="1"/>
  <c r="CA157" s="1"/>
  <c r="P247"/>
  <c r="W247"/>
  <c r="CC157" s="1"/>
  <c r="N247"/>
  <c r="V247" s="1"/>
  <c r="CB157" s="1"/>
  <c r="BZ157"/>
  <c r="BS59"/>
  <c r="BR245"/>
  <c r="S245"/>
  <c r="AA245" s="1"/>
  <c r="AN245" s="1"/>
  <c r="Q245"/>
  <c r="Y245" s="1"/>
  <c r="M245"/>
  <c r="U245" s="1"/>
  <c r="P245"/>
  <c r="W245"/>
  <c r="N245"/>
  <c r="V245" s="1"/>
  <c r="X215"/>
  <c r="R215"/>
  <c r="Z215" s="1"/>
  <c r="BR157"/>
  <c r="S157"/>
  <c r="AA157" s="1"/>
  <c r="AN157" s="1"/>
  <c r="Q157"/>
  <c r="Y157" s="1"/>
  <c r="M157"/>
  <c r="U157" s="1"/>
  <c r="W157"/>
  <c r="N157"/>
  <c r="V157" s="1"/>
  <c r="P157"/>
  <c r="BR155"/>
  <c r="S155"/>
  <c r="AA155" s="1"/>
  <c r="AN155" s="1"/>
  <c r="CE129" s="1"/>
  <c r="Q155"/>
  <c r="Y155" s="1"/>
  <c r="M155"/>
  <c r="U155" s="1"/>
  <c r="CA129" s="1"/>
  <c r="W155"/>
  <c r="CC129" s="1"/>
  <c r="N155"/>
  <c r="V155" s="1"/>
  <c r="CB129" s="1"/>
  <c r="BZ129"/>
  <c r="P155"/>
  <c r="BR153"/>
  <c r="S153"/>
  <c r="AA153" s="1"/>
  <c r="AN153" s="1"/>
  <c r="CE78" s="1"/>
  <c r="Q153"/>
  <c r="Y153" s="1"/>
  <c r="M153"/>
  <c r="U153" s="1"/>
  <c r="CA78" s="1"/>
  <c r="W153"/>
  <c r="CC78" s="1"/>
  <c r="N153"/>
  <c r="V153" s="1"/>
  <c r="CB78" s="1"/>
  <c r="P153"/>
  <c r="BZ78"/>
  <c r="BR151"/>
  <c r="S151"/>
  <c r="AA151" s="1"/>
  <c r="AN151" s="1"/>
  <c r="CE76" s="1"/>
  <c r="Q151"/>
  <c r="Y151" s="1"/>
  <c r="M151"/>
  <c r="U151" s="1"/>
  <c r="CA76" s="1"/>
  <c r="W151"/>
  <c r="CC76" s="1"/>
  <c r="N151"/>
  <c r="V151" s="1"/>
  <c r="CB76" s="1"/>
  <c r="P151"/>
  <c r="BZ76"/>
  <c r="BR149"/>
  <c r="S149"/>
  <c r="AA149" s="1"/>
  <c r="AN149" s="1"/>
  <c r="Q149"/>
  <c r="Y149" s="1"/>
  <c r="M149"/>
  <c r="U149" s="1"/>
  <c r="W149"/>
  <c r="N149"/>
  <c r="V149" s="1"/>
  <c r="P149"/>
  <c r="BR147"/>
  <c r="S147"/>
  <c r="AA147" s="1"/>
  <c r="AN147" s="1"/>
  <c r="CE103" s="1"/>
  <c r="Q147"/>
  <c r="Y147" s="1"/>
  <c r="M147"/>
  <c r="U147" s="1"/>
  <c r="CA103" s="1"/>
  <c r="W147"/>
  <c r="CC103" s="1"/>
  <c r="N147"/>
  <c r="V147" s="1"/>
  <c r="CB103" s="1"/>
  <c r="P147"/>
  <c r="BZ103"/>
  <c r="X145"/>
  <c r="CD101" s="1"/>
  <c r="R145"/>
  <c r="Z145" s="1"/>
  <c r="X143"/>
  <c r="CD99" s="1"/>
  <c r="R143"/>
  <c r="Z143" s="1"/>
  <c r="X141"/>
  <c r="R141"/>
  <c r="Z141" s="1"/>
  <c r="BR139"/>
  <c r="S139"/>
  <c r="AA139" s="1"/>
  <c r="AN139" s="1"/>
  <c r="Q139"/>
  <c r="Y139" s="1"/>
  <c r="M139"/>
  <c r="U139" s="1"/>
  <c r="W139"/>
  <c r="N139"/>
  <c r="V139" s="1"/>
  <c r="P139"/>
  <c r="BR137"/>
  <c r="S137"/>
  <c r="AA137" s="1"/>
  <c r="AN137" s="1"/>
  <c r="Q137"/>
  <c r="Y137" s="1"/>
  <c r="M137"/>
  <c r="U137" s="1"/>
  <c r="W137"/>
  <c r="N137"/>
  <c r="V137" s="1"/>
  <c r="P137"/>
  <c r="BR135"/>
  <c r="S135"/>
  <c r="AA135" s="1"/>
  <c r="AN135" s="1"/>
  <c r="Q135"/>
  <c r="Y135" s="1"/>
  <c r="M135"/>
  <c r="U135" s="1"/>
  <c r="W135"/>
  <c r="N135"/>
  <c r="V135" s="1"/>
  <c r="P135"/>
  <c r="BR133"/>
  <c r="S133"/>
  <c r="AA133" s="1"/>
  <c r="AN133" s="1"/>
  <c r="Q133"/>
  <c r="Y133" s="1"/>
  <c r="M133"/>
  <c r="U133" s="1"/>
  <c r="W133"/>
  <c r="N133"/>
  <c r="V133" s="1"/>
  <c r="P133"/>
  <c r="BR131"/>
  <c r="S131"/>
  <c r="AA131" s="1"/>
  <c r="AN131" s="1"/>
  <c r="CE74" s="1"/>
  <c r="Q131"/>
  <c r="Y131" s="1"/>
  <c r="M131"/>
  <c r="U131" s="1"/>
  <c r="CA74" s="1"/>
  <c r="W131"/>
  <c r="CC74" s="1"/>
  <c r="N131"/>
  <c r="V131" s="1"/>
  <c r="CB74" s="1"/>
  <c r="P131"/>
  <c r="BZ74"/>
  <c r="X129"/>
  <c r="CD72" s="1"/>
  <c r="R129"/>
  <c r="Z129" s="1"/>
  <c r="R179"/>
  <c r="Z179" s="1"/>
  <c r="X179"/>
  <c r="CD146" s="1"/>
  <c r="R175"/>
  <c r="Z175" s="1"/>
  <c r="X175"/>
  <c r="CD106" s="1"/>
  <c r="R169"/>
  <c r="Z169" s="1"/>
  <c r="X169"/>
  <c r="CD85" s="1"/>
  <c r="BR162"/>
  <c r="S162"/>
  <c r="AA162" s="1"/>
  <c r="AN162" s="1"/>
  <c r="Q162"/>
  <c r="Y162" s="1"/>
  <c r="M162"/>
  <c r="U162" s="1"/>
  <c r="P162"/>
  <c r="W162"/>
  <c r="N162"/>
  <c r="V162" s="1"/>
  <c r="X187"/>
  <c r="CD135" s="1"/>
  <c r="R187"/>
  <c r="Z187" s="1"/>
  <c r="X185"/>
  <c r="CD133" s="1"/>
  <c r="R185"/>
  <c r="Z185" s="1"/>
  <c r="X183"/>
  <c r="CD131" s="1"/>
  <c r="R183"/>
  <c r="Z183" s="1"/>
  <c r="X181"/>
  <c r="CD147" s="1"/>
  <c r="R181"/>
  <c r="Z181" s="1"/>
  <c r="R178"/>
  <c r="Z178" s="1"/>
  <c r="X178"/>
  <c r="CD109" s="1"/>
  <c r="R174"/>
  <c r="Z174" s="1"/>
  <c r="X174"/>
  <c r="CD105" s="1"/>
  <c r="R171"/>
  <c r="Z171" s="1"/>
  <c r="X171"/>
  <c r="CD145" s="1"/>
  <c r="R168"/>
  <c r="Z168" s="1"/>
  <c r="X168"/>
  <c r="CD84" s="1"/>
  <c r="X128"/>
  <c r="CD71" s="1"/>
  <c r="R128"/>
  <c r="Z128" s="1"/>
  <c r="X125"/>
  <c r="CD69" s="1"/>
  <c r="R125"/>
  <c r="Z125" s="1"/>
  <c r="X119"/>
  <c r="CD95" s="1"/>
  <c r="R119"/>
  <c r="Z119" s="1"/>
  <c r="BR114"/>
  <c r="S114"/>
  <c r="AA114" s="1"/>
  <c r="AN114" s="1"/>
  <c r="Q114"/>
  <c r="Y114" s="1"/>
  <c r="M114"/>
  <c r="U114" s="1"/>
  <c r="P114"/>
  <c r="W114"/>
  <c r="N114"/>
  <c r="V114" s="1"/>
  <c r="BZ128"/>
  <c r="BR110"/>
  <c r="S110"/>
  <c r="AA110" s="1"/>
  <c r="AN110" s="1"/>
  <c r="CE128" s="1"/>
  <c r="Q110"/>
  <c r="Y110" s="1"/>
  <c r="M110"/>
  <c r="U110" s="1"/>
  <c r="CA128" s="1"/>
  <c r="P110"/>
  <c r="W110"/>
  <c r="CC128" s="1"/>
  <c r="N110"/>
  <c r="V110" s="1"/>
  <c r="CB128" s="1"/>
  <c r="BR106"/>
  <c r="S106"/>
  <c r="AA106" s="1"/>
  <c r="AN106" s="1"/>
  <c r="CE68" s="1"/>
  <c r="Q106"/>
  <c r="Y106" s="1"/>
  <c r="M106"/>
  <c r="U106" s="1"/>
  <c r="CA68" s="1"/>
  <c r="P106"/>
  <c r="W106"/>
  <c r="CC68" s="1"/>
  <c r="N106"/>
  <c r="V106" s="1"/>
  <c r="CB68" s="1"/>
  <c r="BZ68"/>
  <c r="BR102"/>
  <c r="S102"/>
  <c r="AA102" s="1"/>
  <c r="AN102" s="1"/>
  <c r="CE90" s="1"/>
  <c r="Q102"/>
  <c r="Y102" s="1"/>
  <c r="M102"/>
  <c r="U102" s="1"/>
  <c r="CA90" s="1"/>
  <c r="P102"/>
  <c r="W102"/>
  <c r="CC90" s="1"/>
  <c r="N102"/>
  <c r="V102" s="1"/>
  <c r="CB90" s="1"/>
  <c r="BZ90"/>
  <c r="BR85"/>
  <c r="S85"/>
  <c r="AA85" s="1"/>
  <c r="AN85" s="1"/>
  <c r="CE54" s="1"/>
  <c r="Q85"/>
  <c r="Y85" s="1"/>
  <c r="M85"/>
  <c r="U85" s="1"/>
  <c r="CA54" s="1"/>
  <c r="P85"/>
  <c r="BZ54"/>
  <c r="W85"/>
  <c r="CC54" s="1"/>
  <c r="N85"/>
  <c r="V85" s="1"/>
  <c r="CB54" s="1"/>
  <c r="BR81"/>
  <c r="S81"/>
  <c r="AA81" s="1"/>
  <c r="AN81" s="1"/>
  <c r="Q81"/>
  <c r="Y81" s="1"/>
  <c r="M81"/>
  <c r="U81" s="1"/>
  <c r="P81"/>
  <c r="W81"/>
  <c r="N81"/>
  <c r="V81" s="1"/>
  <c r="Z26"/>
  <c r="Z24"/>
  <c r="Z22"/>
  <c r="Z20"/>
  <c r="Z18"/>
  <c r="Z16"/>
  <c r="Z14"/>
  <c r="Z12"/>
  <c r="Y29"/>
  <c r="W26" s="1"/>
  <c r="Z10"/>
  <c r="X126"/>
  <c r="CD142" s="1"/>
  <c r="R126"/>
  <c r="Z126" s="1"/>
  <c r="X124"/>
  <c r="R124"/>
  <c r="Z124" s="1"/>
  <c r="X120"/>
  <c r="CD96" s="1"/>
  <c r="R120"/>
  <c r="Z120" s="1"/>
  <c r="X116"/>
  <c r="CD140" s="1"/>
  <c r="R116"/>
  <c r="Z116" s="1"/>
  <c r="X77"/>
  <c r="R77"/>
  <c r="Z77" s="1"/>
  <c r="X73"/>
  <c r="R73"/>
  <c r="Z73" s="1"/>
  <c r="X68"/>
  <c r="CD49" s="1"/>
  <c r="R68"/>
  <c r="Z68" s="1"/>
  <c r="X64"/>
  <c r="CD64" s="1"/>
  <c r="R64"/>
  <c r="Z64" s="1"/>
  <c r="X62"/>
  <c r="CD86" s="1"/>
  <c r="R62"/>
  <c r="Z62" s="1"/>
  <c r="R53"/>
  <c r="Z53" s="1"/>
  <c r="X53"/>
  <c r="R51"/>
  <c r="Z51" s="1"/>
  <c r="X51"/>
  <c r="R49"/>
  <c r="Z49" s="1"/>
  <c r="X49"/>
  <c r="X48"/>
  <c r="CD58" s="1"/>
  <c r="R48"/>
  <c r="Z48" s="1"/>
  <c r="X46"/>
  <c r="CD46" s="1"/>
  <c r="R46"/>
  <c r="Z46" s="1"/>
  <c r="X43"/>
  <c r="CD43" s="1"/>
  <c r="R43"/>
  <c r="Z43" s="1"/>
  <c r="X42"/>
  <c r="CD42" s="1"/>
  <c r="R42"/>
  <c r="Z42" s="1"/>
  <c r="X78"/>
  <c r="R78"/>
  <c r="Z78" s="1"/>
  <c r="X74"/>
  <c r="R74"/>
  <c r="Z74" s="1"/>
  <c r="X72"/>
  <c r="CD51" s="1"/>
  <c r="R72"/>
  <c r="Z72" s="1"/>
  <c r="X67"/>
  <c r="CD48" s="1"/>
  <c r="R67"/>
  <c r="Z67" s="1"/>
  <c r="X66"/>
  <c r="R66"/>
  <c r="Z66" s="1"/>
  <c r="R61"/>
  <c r="Z61" s="1"/>
  <c r="X61"/>
  <c r="CD63" s="1"/>
  <c r="R55"/>
  <c r="Z55" s="1"/>
  <c r="X55"/>
  <c r="P308"/>
  <c r="P319" s="1"/>
  <c r="X40"/>
  <c r="P39"/>
  <c r="P38" s="1"/>
  <c r="R40"/>
  <c r="Q308"/>
  <c r="Q319" s="1"/>
  <c r="Y40"/>
  <c r="Q39"/>
  <c r="Q38" s="1"/>
  <c r="O307"/>
  <c r="O318" s="1"/>
  <c r="X310" i="3"/>
  <c r="R310"/>
  <c r="Z310" s="1"/>
  <c r="X308"/>
  <c r="R308"/>
  <c r="Z308" s="1"/>
  <c r="X306"/>
  <c r="R306"/>
  <c r="Z306" s="1"/>
  <c r="X304"/>
  <c r="R304"/>
  <c r="Z304" s="1"/>
  <c r="X302"/>
  <c r="R302"/>
  <c r="Z302" s="1"/>
  <c r="X300"/>
  <c r="R300"/>
  <c r="Z300" s="1"/>
  <c r="X298"/>
  <c r="R298"/>
  <c r="Z298" s="1"/>
  <c r="X296"/>
  <c r="R296"/>
  <c r="Z296" s="1"/>
  <c r="X294"/>
  <c r="R294"/>
  <c r="Z294" s="1"/>
  <c r="X292"/>
  <c r="R292"/>
  <c r="Z292" s="1"/>
  <c r="X290"/>
  <c r="R290"/>
  <c r="Z290" s="1"/>
  <c r="R317"/>
  <c r="Z317" s="1"/>
  <c r="X317"/>
  <c r="R315"/>
  <c r="Z315" s="1"/>
  <c r="X315"/>
  <c r="R313"/>
  <c r="Z313" s="1"/>
  <c r="X313"/>
  <c r="R311"/>
  <c r="Z311" s="1"/>
  <c r="X311"/>
  <c r="X277"/>
  <c r="R277"/>
  <c r="Z277" s="1"/>
  <c r="X275"/>
  <c r="R275"/>
  <c r="Z275" s="1"/>
  <c r="X273"/>
  <c r="R273"/>
  <c r="Z273" s="1"/>
  <c r="X286"/>
  <c r="R286"/>
  <c r="Z286" s="1"/>
  <c r="X282"/>
  <c r="R282"/>
  <c r="Z282" s="1"/>
  <c r="S280"/>
  <c r="AA280" s="1"/>
  <c r="AN280" s="1"/>
  <c r="Q280"/>
  <c r="Y280" s="1"/>
  <c r="M280"/>
  <c r="U280" s="1"/>
  <c r="P280"/>
  <c r="W280"/>
  <c r="N280"/>
  <c r="V280" s="1"/>
  <c r="S278"/>
  <c r="AA278" s="1"/>
  <c r="AN278" s="1"/>
  <c r="Q278"/>
  <c r="Y278" s="1"/>
  <c r="M278"/>
  <c r="U278" s="1"/>
  <c r="P278"/>
  <c r="W278"/>
  <c r="N278"/>
  <c r="V278" s="1"/>
  <c r="X285"/>
  <c r="R285"/>
  <c r="Z285" s="1"/>
  <c r="X262"/>
  <c r="R262"/>
  <c r="Z262" s="1"/>
  <c r="X260"/>
  <c r="R260"/>
  <c r="Z260" s="1"/>
  <c r="X258"/>
  <c r="R258"/>
  <c r="Z258" s="1"/>
  <c r="X256"/>
  <c r="R256"/>
  <c r="Z256" s="1"/>
  <c r="X254"/>
  <c r="R254"/>
  <c r="Z254" s="1"/>
  <c r="X252"/>
  <c r="R252"/>
  <c r="Z252" s="1"/>
  <c r="X250"/>
  <c r="R250"/>
  <c r="Z250" s="1"/>
  <c r="X248"/>
  <c r="R248"/>
  <c r="Z248" s="1"/>
  <c r="X246"/>
  <c r="R246"/>
  <c r="Z246" s="1"/>
  <c r="X244"/>
  <c r="R244"/>
  <c r="Z244" s="1"/>
  <c r="X242"/>
  <c r="R242"/>
  <c r="Z242" s="1"/>
  <c r="X240"/>
  <c r="R240"/>
  <c r="Z240" s="1"/>
  <c r="X238"/>
  <c r="R238"/>
  <c r="Z238" s="1"/>
  <c r="X236"/>
  <c r="R236"/>
  <c r="Z236" s="1"/>
  <c r="X272"/>
  <c r="R272"/>
  <c r="Z272" s="1"/>
  <c r="X270"/>
  <c r="R270"/>
  <c r="Z270" s="1"/>
  <c r="X268"/>
  <c r="R268"/>
  <c r="Z268" s="1"/>
  <c r="X266"/>
  <c r="R266"/>
  <c r="Z266" s="1"/>
  <c r="X264"/>
  <c r="R264"/>
  <c r="Z264" s="1"/>
  <c r="R214"/>
  <c r="Z214" s="1"/>
  <c r="X214"/>
  <c r="R212"/>
  <c r="Z212" s="1"/>
  <c r="X212"/>
  <c r="R208"/>
  <c r="Z208" s="1"/>
  <c r="X208"/>
  <c r="R204"/>
  <c r="Z204" s="1"/>
  <c r="X204"/>
  <c r="R200"/>
  <c r="Z200" s="1"/>
  <c r="X200"/>
  <c r="R196"/>
  <c r="Z196" s="1"/>
  <c r="X196"/>
  <c r="R190"/>
  <c r="Z190" s="1"/>
  <c r="X190"/>
  <c r="R184"/>
  <c r="Z184" s="1"/>
  <c r="X184"/>
  <c r="R181"/>
  <c r="Z181" s="1"/>
  <c r="X181"/>
  <c r="R177"/>
  <c r="Z177" s="1"/>
  <c r="X177"/>
  <c r="S176"/>
  <c r="AA176" s="1"/>
  <c r="AN176" s="1"/>
  <c r="Q176"/>
  <c r="Y176" s="1"/>
  <c r="M176"/>
  <c r="U176" s="1"/>
  <c r="P176"/>
  <c r="W176"/>
  <c r="N176"/>
  <c r="V176" s="1"/>
  <c r="X234"/>
  <c r="R234"/>
  <c r="Z234" s="1"/>
  <c r="X232"/>
  <c r="R232"/>
  <c r="Z232" s="1"/>
  <c r="X230"/>
  <c r="R230"/>
  <c r="Z230" s="1"/>
  <c r="X228"/>
  <c r="R228"/>
  <c r="Z228" s="1"/>
  <c r="X226"/>
  <c r="R226"/>
  <c r="Z226" s="1"/>
  <c r="X224"/>
  <c r="R224"/>
  <c r="Z224" s="1"/>
  <c r="X222"/>
  <c r="R222"/>
  <c r="Z222" s="1"/>
  <c r="X219"/>
  <c r="R219"/>
  <c r="Z219" s="1"/>
  <c r="X217"/>
  <c r="R217"/>
  <c r="Z217" s="1"/>
  <c r="R215"/>
  <c r="Z215" s="1"/>
  <c r="X215"/>
  <c r="R211"/>
  <c r="Z211" s="1"/>
  <c r="X211"/>
  <c r="R207"/>
  <c r="Z207" s="1"/>
  <c r="X207"/>
  <c r="R203"/>
  <c r="Z203" s="1"/>
  <c r="X203"/>
  <c r="R201"/>
  <c r="Z201" s="1"/>
  <c r="X201"/>
  <c r="R197"/>
  <c r="Z197" s="1"/>
  <c r="X197"/>
  <c r="R193"/>
  <c r="Z193" s="1"/>
  <c r="X193"/>
  <c r="R191"/>
  <c r="Z191" s="1"/>
  <c r="X191"/>
  <c r="R188"/>
  <c r="Z188" s="1"/>
  <c r="X188"/>
  <c r="R185"/>
  <c r="Z185" s="1"/>
  <c r="X185"/>
  <c r="R180"/>
  <c r="Z180" s="1"/>
  <c r="X180"/>
  <c r="X147"/>
  <c r="R147"/>
  <c r="Z147" s="1"/>
  <c r="S145"/>
  <c r="AA145" s="1"/>
  <c r="AN145" s="1"/>
  <c r="Q145"/>
  <c r="Y145" s="1"/>
  <c r="M145"/>
  <c r="U145" s="1"/>
  <c r="W145"/>
  <c r="N145"/>
  <c r="V145" s="1"/>
  <c r="P145"/>
  <c r="S143"/>
  <c r="AA143" s="1"/>
  <c r="AN143" s="1"/>
  <c r="Q143"/>
  <c r="Y143" s="1"/>
  <c r="M143"/>
  <c r="U143" s="1"/>
  <c r="W143"/>
  <c r="N143"/>
  <c r="V143" s="1"/>
  <c r="P143"/>
  <c r="S141"/>
  <c r="AA141" s="1"/>
  <c r="AN141" s="1"/>
  <c r="Q141"/>
  <c r="Y141" s="1"/>
  <c r="M141"/>
  <c r="U141" s="1"/>
  <c r="W141"/>
  <c r="N141"/>
  <c r="V141" s="1"/>
  <c r="P141"/>
  <c r="S139"/>
  <c r="AA139" s="1"/>
  <c r="AN139" s="1"/>
  <c r="Q139"/>
  <c r="Y139" s="1"/>
  <c r="M139"/>
  <c r="U139" s="1"/>
  <c r="W139"/>
  <c r="N139"/>
  <c r="V139" s="1"/>
  <c r="P139"/>
  <c r="S137"/>
  <c r="AA137" s="1"/>
  <c r="AN137" s="1"/>
  <c r="Q137"/>
  <c r="Y137" s="1"/>
  <c r="M137"/>
  <c r="U137" s="1"/>
  <c r="W137"/>
  <c r="N137"/>
  <c r="V137" s="1"/>
  <c r="P137"/>
  <c r="S135"/>
  <c r="AA135" s="1"/>
  <c r="AN135" s="1"/>
  <c r="Q135"/>
  <c r="Y135" s="1"/>
  <c r="M135"/>
  <c r="U135" s="1"/>
  <c r="W135"/>
  <c r="N135"/>
  <c r="V135" s="1"/>
  <c r="P135"/>
  <c r="S133"/>
  <c r="AA133" s="1"/>
  <c r="AN133" s="1"/>
  <c r="Q133"/>
  <c r="Y133" s="1"/>
  <c r="M133"/>
  <c r="U133" s="1"/>
  <c r="W133"/>
  <c r="N133"/>
  <c r="V133" s="1"/>
  <c r="P133"/>
  <c r="S131"/>
  <c r="AA131" s="1"/>
  <c r="AN131" s="1"/>
  <c r="Q131"/>
  <c r="Y131" s="1"/>
  <c r="M131"/>
  <c r="U131" s="1"/>
  <c r="W131"/>
  <c r="N131"/>
  <c r="V131" s="1"/>
  <c r="P131"/>
  <c r="S129"/>
  <c r="AA129" s="1"/>
  <c r="AN129" s="1"/>
  <c r="Q129"/>
  <c r="Y129" s="1"/>
  <c r="M129"/>
  <c r="U129" s="1"/>
  <c r="W129"/>
  <c r="N129"/>
  <c r="V129" s="1"/>
  <c r="P129"/>
  <c r="X170"/>
  <c r="R170"/>
  <c r="Z170" s="1"/>
  <c r="X166"/>
  <c r="R166"/>
  <c r="Z166" s="1"/>
  <c r="X162"/>
  <c r="R162"/>
  <c r="Z162" s="1"/>
  <c r="X158"/>
  <c r="R158"/>
  <c r="Z158" s="1"/>
  <c r="X154"/>
  <c r="R154"/>
  <c r="Z154" s="1"/>
  <c r="S151"/>
  <c r="AA151" s="1"/>
  <c r="AN151" s="1"/>
  <c r="Q151"/>
  <c r="Y151" s="1"/>
  <c r="M151"/>
  <c r="U151" s="1"/>
  <c r="P151"/>
  <c r="W151"/>
  <c r="N151"/>
  <c r="V151" s="1"/>
  <c r="S149"/>
  <c r="AA149" s="1"/>
  <c r="AN149" s="1"/>
  <c r="Q149"/>
  <c r="Y149" s="1"/>
  <c r="M149"/>
  <c r="U149" s="1"/>
  <c r="P149"/>
  <c r="W149"/>
  <c r="N149"/>
  <c r="V149" s="1"/>
  <c r="S128"/>
  <c r="AA128" s="1"/>
  <c r="AN128" s="1"/>
  <c r="Q128"/>
  <c r="Y128" s="1"/>
  <c r="M128"/>
  <c r="U128" s="1"/>
  <c r="P128"/>
  <c r="W128"/>
  <c r="N128"/>
  <c r="V128" s="1"/>
  <c r="S124"/>
  <c r="AA124" s="1"/>
  <c r="AN124" s="1"/>
  <c r="Q124"/>
  <c r="Y124" s="1"/>
  <c r="M124"/>
  <c r="U124" s="1"/>
  <c r="P124"/>
  <c r="W124"/>
  <c r="N124"/>
  <c r="V124" s="1"/>
  <c r="S120"/>
  <c r="AA120" s="1"/>
  <c r="AN120" s="1"/>
  <c r="Q120"/>
  <c r="Y120" s="1"/>
  <c r="M120"/>
  <c r="U120" s="1"/>
  <c r="P120"/>
  <c r="W120"/>
  <c r="N120"/>
  <c r="V120" s="1"/>
  <c r="S117"/>
  <c r="AA117" s="1"/>
  <c r="AN117" s="1"/>
  <c r="Q117"/>
  <c r="Y117" s="1"/>
  <c r="M117"/>
  <c r="U117" s="1"/>
  <c r="P117"/>
  <c r="W117"/>
  <c r="N117"/>
  <c r="V117" s="1"/>
  <c r="S115"/>
  <c r="AA115" s="1"/>
  <c r="AN115" s="1"/>
  <c r="Q115"/>
  <c r="Y115" s="1"/>
  <c r="M115"/>
  <c r="U115" s="1"/>
  <c r="P115"/>
  <c r="W115"/>
  <c r="N115"/>
  <c r="V115" s="1"/>
  <c r="S113"/>
  <c r="AA113" s="1"/>
  <c r="AN113" s="1"/>
  <c r="Q113"/>
  <c r="Y113" s="1"/>
  <c r="M113"/>
  <c r="U113" s="1"/>
  <c r="P113"/>
  <c r="W113"/>
  <c r="N113"/>
  <c r="V113" s="1"/>
  <c r="S111"/>
  <c r="AA111" s="1"/>
  <c r="AN111" s="1"/>
  <c r="Q111"/>
  <c r="Y111" s="1"/>
  <c r="M111"/>
  <c r="U111" s="1"/>
  <c r="P111"/>
  <c r="W111"/>
  <c r="N111"/>
  <c r="V111" s="1"/>
  <c r="S109"/>
  <c r="AA109" s="1"/>
  <c r="AN109" s="1"/>
  <c r="Q109"/>
  <c r="Y109" s="1"/>
  <c r="M109"/>
  <c r="U109" s="1"/>
  <c r="P109"/>
  <c r="W109"/>
  <c r="N109"/>
  <c r="V109" s="1"/>
  <c r="Z27"/>
  <c r="Z25"/>
  <c r="Z23"/>
  <c r="Z21"/>
  <c r="Z17"/>
  <c r="Z15"/>
  <c r="Z13"/>
  <c r="Z11"/>
  <c r="X173"/>
  <c r="R173"/>
  <c r="Z173" s="1"/>
  <c r="X169"/>
  <c r="R169"/>
  <c r="Z169" s="1"/>
  <c r="X165"/>
  <c r="R165"/>
  <c r="Z165" s="1"/>
  <c r="X161"/>
  <c r="R161"/>
  <c r="Z161" s="1"/>
  <c r="X157"/>
  <c r="R157"/>
  <c r="Z157" s="1"/>
  <c r="X155"/>
  <c r="R155"/>
  <c r="Z155" s="1"/>
  <c r="R106"/>
  <c r="Z106" s="1"/>
  <c r="X106"/>
  <c r="R102"/>
  <c r="Z102" s="1"/>
  <c r="X102"/>
  <c r="R98"/>
  <c r="Z98" s="1"/>
  <c r="X98"/>
  <c r="R94"/>
  <c r="Z94" s="1"/>
  <c r="X94"/>
  <c r="R91"/>
  <c r="Z91" s="1"/>
  <c r="X91"/>
  <c r="R89"/>
  <c r="Z89" s="1"/>
  <c r="X89"/>
  <c r="R87"/>
  <c r="Z87" s="1"/>
  <c r="X87"/>
  <c r="R84"/>
  <c r="Z84" s="1"/>
  <c r="X84"/>
  <c r="R82"/>
  <c r="Z82" s="1"/>
  <c r="X82"/>
  <c r="R78"/>
  <c r="Z78" s="1"/>
  <c r="X78"/>
  <c r="R76"/>
  <c r="Z76" s="1"/>
  <c r="X76"/>
  <c r="R69"/>
  <c r="Z69" s="1"/>
  <c r="X69"/>
  <c r="X67"/>
  <c r="R67"/>
  <c r="Z67" s="1"/>
  <c r="X65"/>
  <c r="R65"/>
  <c r="Z65" s="1"/>
  <c r="R64"/>
  <c r="Z64" s="1"/>
  <c r="X64"/>
  <c r="X63"/>
  <c r="R63"/>
  <c r="Z63" s="1"/>
  <c r="R62"/>
  <c r="Z62" s="1"/>
  <c r="X62"/>
  <c r="R58"/>
  <c r="Z58" s="1"/>
  <c r="X58"/>
  <c r="X51"/>
  <c r="R51"/>
  <c r="Z51" s="1"/>
  <c r="X49"/>
  <c r="R49"/>
  <c r="Z49" s="1"/>
  <c r="X45"/>
  <c r="R45"/>
  <c r="Z45" s="1"/>
  <c r="X41"/>
  <c r="R41"/>
  <c r="Z41" s="1"/>
  <c r="U40"/>
  <c r="M39"/>
  <c r="M38" s="1"/>
  <c r="AA40"/>
  <c r="S39"/>
  <c r="S38" s="1"/>
  <c r="V40"/>
  <c r="N39"/>
  <c r="N38" s="1"/>
  <c r="X108"/>
  <c r="R108"/>
  <c r="Z108" s="1"/>
  <c r="R107"/>
  <c r="Z107" s="1"/>
  <c r="X107"/>
  <c r="R105"/>
  <c r="Z105" s="1"/>
  <c r="X105"/>
  <c r="R101"/>
  <c r="Z101" s="1"/>
  <c r="X101"/>
  <c r="R97"/>
  <c r="Z97" s="1"/>
  <c r="X97"/>
  <c r="R85"/>
  <c r="Z85" s="1"/>
  <c r="X85"/>
  <c r="R75"/>
  <c r="Z75" s="1"/>
  <c r="X75"/>
  <c r="R73"/>
  <c r="Z73" s="1"/>
  <c r="X73"/>
  <c r="R70"/>
  <c r="Z70" s="1"/>
  <c r="X70"/>
  <c r="X57"/>
  <c r="R57"/>
  <c r="Z57" s="1"/>
  <c r="R54"/>
  <c r="Z54" s="1"/>
  <c r="X54"/>
  <c r="R52"/>
  <c r="Z52" s="1"/>
  <c r="X52"/>
  <c r="X46"/>
  <c r="R46"/>
  <c r="Z46" s="1"/>
  <c r="X42"/>
  <c r="R42"/>
  <c r="Z42" s="1"/>
  <c r="O327"/>
  <c r="O338" s="1"/>
  <c r="X309"/>
  <c r="R309"/>
  <c r="Z309" s="1"/>
  <c r="X307"/>
  <c r="R307"/>
  <c r="Z307" s="1"/>
  <c r="X305"/>
  <c r="R305"/>
  <c r="Z305" s="1"/>
  <c r="X303"/>
  <c r="R303"/>
  <c r="Z303" s="1"/>
  <c r="X301"/>
  <c r="R301"/>
  <c r="Z301" s="1"/>
  <c r="X299"/>
  <c r="R299"/>
  <c r="Z299" s="1"/>
  <c r="X297"/>
  <c r="R297"/>
  <c r="Z297" s="1"/>
  <c r="X295"/>
  <c r="R295"/>
  <c r="Z295" s="1"/>
  <c r="X293"/>
  <c r="R293"/>
  <c r="Z293" s="1"/>
  <c r="X291"/>
  <c r="R291"/>
  <c r="Z291" s="1"/>
  <c r="X289"/>
  <c r="R289"/>
  <c r="Z289" s="1"/>
  <c r="R318"/>
  <c r="Z318" s="1"/>
  <c r="X318"/>
  <c r="R316"/>
  <c r="Z316" s="1"/>
  <c r="X316"/>
  <c r="R314"/>
  <c r="Z314" s="1"/>
  <c r="X314"/>
  <c r="R312"/>
  <c r="Z312" s="1"/>
  <c r="X312"/>
  <c r="X276"/>
  <c r="R276"/>
  <c r="Z276" s="1"/>
  <c r="X274"/>
  <c r="R274"/>
  <c r="Z274" s="1"/>
  <c r="X288"/>
  <c r="R288"/>
  <c r="Z288" s="1"/>
  <c r="X284"/>
  <c r="R284"/>
  <c r="Z284" s="1"/>
  <c r="S281"/>
  <c r="AA281" s="1"/>
  <c r="AN281" s="1"/>
  <c r="Q281"/>
  <c r="Y281" s="1"/>
  <c r="P281"/>
  <c r="M281"/>
  <c r="U281" s="1"/>
  <c r="W281"/>
  <c r="N281"/>
  <c r="V281" s="1"/>
  <c r="S279"/>
  <c r="AA279" s="1"/>
  <c r="AN279" s="1"/>
  <c r="Q279"/>
  <c r="Y279" s="1"/>
  <c r="M279"/>
  <c r="U279" s="1"/>
  <c r="P279"/>
  <c r="W279"/>
  <c r="N279"/>
  <c r="V279" s="1"/>
  <c r="X287"/>
  <c r="R287"/>
  <c r="Z287" s="1"/>
  <c r="X283"/>
  <c r="R283"/>
  <c r="Z283" s="1"/>
  <c r="X261"/>
  <c r="R261"/>
  <c r="Z261" s="1"/>
  <c r="X259"/>
  <c r="R259"/>
  <c r="Z259" s="1"/>
  <c r="X257"/>
  <c r="R257"/>
  <c r="Z257" s="1"/>
  <c r="X255"/>
  <c r="R255"/>
  <c r="Z255" s="1"/>
  <c r="X253"/>
  <c r="R253"/>
  <c r="Z253" s="1"/>
  <c r="X251"/>
  <c r="R251"/>
  <c r="Z251" s="1"/>
  <c r="X249"/>
  <c r="R249"/>
  <c r="Z249" s="1"/>
  <c r="X247"/>
  <c r="R247"/>
  <c r="Z247" s="1"/>
  <c r="X245"/>
  <c r="R245"/>
  <c r="Z245" s="1"/>
  <c r="X243"/>
  <c r="R243"/>
  <c r="Z243" s="1"/>
  <c r="X241"/>
  <c r="R241"/>
  <c r="Z241" s="1"/>
  <c r="X239"/>
  <c r="R239"/>
  <c r="Z239" s="1"/>
  <c r="X237"/>
  <c r="R237"/>
  <c r="Z237" s="1"/>
  <c r="Y34"/>
  <c r="X271"/>
  <c r="R271"/>
  <c r="Z271" s="1"/>
  <c r="X269"/>
  <c r="R269"/>
  <c r="Z269" s="1"/>
  <c r="X267"/>
  <c r="R267"/>
  <c r="Z267" s="1"/>
  <c r="X265"/>
  <c r="R265"/>
  <c r="Z265" s="1"/>
  <c r="X263"/>
  <c r="R263"/>
  <c r="Z263" s="1"/>
  <c r="R210"/>
  <c r="Z210" s="1"/>
  <c r="X210"/>
  <c r="R206"/>
  <c r="Z206" s="1"/>
  <c r="X206"/>
  <c r="R202"/>
  <c r="Z202" s="1"/>
  <c r="X202"/>
  <c r="R198"/>
  <c r="Z198" s="1"/>
  <c r="X198"/>
  <c r="R194"/>
  <c r="Z194" s="1"/>
  <c r="X194"/>
  <c r="R192"/>
  <c r="Z192" s="1"/>
  <c r="X192"/>
  <c r="R187"/>
  <c r="Z187" s="1"/>
  <c r="X187"/>
  <c r="R183"/>
  <c r="Z183" s="1"/>
  <c r="X183"/>
  <c r="R179"/>
  <c r="Z179" s="1"/>
  <c r="X179"/>
  <c r="S174"/>
  <c r="AA174" s="1"/>
  <c r="AN174" s="1"/>
  <c r="Q174"/>
  <c r="Y174" s="1"/>
  <c r="M174"/>
  <c r="U174" s="1"/>
  <c r="P174"/>
  <c r="W174"/>
  <c r="N174"/>
  <c r="V174" s="1"/>
  <c r="X235"/>
  <c r="R235"/>
  <c r="Z235" s="1"/>
  <c r="X233"/>
  <c r="R233"/>
  <c r="Z233" s="1"/>
  <c r="X231"/>
  <c r="R231"/>
  <c r="Z231" s="1"/>
  <c r="X229"/>
  <c r="R229"/>
  <c r="Z229" s="1"/>
  <c r="X227"/>
  <c r="R227"/>
  <c r="Z227" s="1"/>
  <c r="X225"/>
  <c r="R225"/>
  <c r="Z225" s="1"/>
  <c r="X223"/>
  <c r="R223"/>
  <c r="Z223" s="1"/>
  <c r="X221"/>
  <c r="R221"/>
  <c r="Z221" s="1"/>
  <c r="X220"/>
  <c r="R220"/>
  <c r="Z220" s="1"/>
  <c r="X218"/>
  <c r="R218"/>
  <c r="Z218" s="1"/>
  <c r="X216"/>
  <c r="R216"/>
  <c r="Z216" s="1"/>
  <c r="R213"/>
  <c r="Z213" s="1"/>
  <c r="X213"/>
  <c r="R209"/>
  <c r="Z209" s="1"/>
  <c r="X209"/>
  <c r="R205"/>
  <c r="Z205" s="1"/>
  <c r="X205"/>
  <c r="R199"/>
  <c r="Z199" s="1"/>
  <c r="X199"/>
  <c r="R195"/>
  <c r="Z195" s="1"/>
  <c r="X195"/>
  <c r="R189"/>
  <c r="Z189" s="1"/>
  <c r="X189"/>
  <c r="R186"/>
  <c r="Z186" s="1"/>
  <c r="X186"/>
  <c r="R182"/>
  <c r="Z182" s="1"/>
  <c r="X182"/>
  <c r="R178"/>
  <c r="Z178" s="1"/>
  <c r="X178"/>
  <c r="X146"/>
  <c r="R146"/>
  <c r="Z146" s="1"/>
  <c r="X144"/>
  <c r="R144"/>
  <c r="Z144" s="1"/>
  <c r="X142"/>
  <c r="R142"/>
  <c r="Z142" s="1"/>
  <c r="X140"/>
  <c r="R140"/>
  <c r="Z140" s="1"/>
  <c r="X138"/>
  <c r="R138"/>
  <c r="Z138" s="1"/>
  <c r="X136"/>
  <c r="R136"/>
  <c r="Z136" s="1"/>
  <c r="X134"/>
  <c r="R134"/>
  <c r="Z134" s="1"/>
  <c r="X132"/>
  <c r="R132"/>
  <c r="Z132" s="1"/>
  <c r="X130"/>
  <c r="R130"/>
  <c r="Z130" s="1"/>
  <c r="X172"/>
  <c r="R172"/>
  <c r="Z172" s="1"/>
  <c r="X168"/>
  <c r="R168"/>
  <c r="Z168" s="1"/>
  <c r="X164"/>
  <c r="R164"/>
  <c r="Z164" s="1"/>
  <c r="X160"/>
  <c r="R160"/>
  <c r="Z160" s="1"/>
  <c r="X156"/>
  <c r="R156"/>
  <c r="Z156" s="1"/>
  <c r="S150"/>
  <c r="AA150" s="1"/>
  <c r="AN150" s="1"/>
  <c r="Q150"/>
  <c r="Y150" s="1"/>
  <c r="M150"/>
  <c r="U150" s="1"/>
  <c r="P150"/>
  <c r="W150"/>
  <c r="N150"/>
  <c r="V150" s="1"/>
  <c r="S148"/>
  <c r="AA148" s="1"/>
  <c r="AN148" s="1"/>
  <c r="Q148"/>
  <c r="Y148" s="1"/>
  <c r="M148"/>
  <c r="U148" s="1"/>
  <c r="P148"/>
  <c r="W148"/>
  <c r="N148"/>
  <c r="V148" s="1"/>
  <c r="S126"/>
  <c r="AA126" s="1"/>
  <c r="AN126" s="1"/>
  <c r="Q126"/>
  <c r="Y126" s="1"/>
  <c r="M126"/>
  <c r="U126" s="1"/>
  <c r="P126"/>
  <c r="W126"/>
  <c r="N126"/>
  <c r="V126" s="1"/>
  <c r="S122"/>
  <c r="AA122" s="1"/>
  <c r="AN122" s="1"/>
  <c r="Q122"/>
  <c r="Y122" s="1"/>
  <c r="M122"/>
  <c r="U122" s="1"/>
  <c r="P122"/>
  <c r="W122"/>
  <c r="N122"/>
  <c r="V122" s="1"/>
  <c r="S118"/>
  <c r="AA118" s="1"/>
  <c r="AN118" s="1"/>
  <c r="Q118"/>
  <c r="Y118" s="1"/>
  <c r="M118"/>
  <c r="U118" s="1"/>
  <c r="P118"/>
  <c r="W118"/>
  <c r="N118"/>
  <c r="V118" s="1"/>
  <c r="S116"/>
  <c r="AA116" s="1"/>
  <c r="AN116" s="1"/>
  <c r="Q116"/>
  <c r="Y116" s="1"/>
  <c r="M116"/>
  <c r="U116" s="1"/>
  <c r="P116"/>
  <c r="W116"/>
  <c r="N116"/>
  <c r="V116" s="1"/>
  <c r="S114"/>
  <c r="AA114" s="1"/>
  <c r="AN114" s="1"/>
  <c r="Q114"/>
  <c r="Y114" s="1"/>
  <c r="M114"/>
  <c r="U114" s="1"/>
  <c r="P114"/>
  <c r="W114"/>
  <c r="N114"/>
  <c r="V114" s="1"/>
  <c r="S112"/>
  <c r="AA112" s="1"/>
  <c r="AN112" s="1"/>
  <c r="Q112"/>
  <c r="Y112" s="1"/>
  <c r="M112"/>
  <c r="U112" s="1"/>
  <c r="P112"/>
  <c r="W112"/>
  <c r="N112"/>
  <c r="V112" s="1"/>
  <c r="S110"/>
  <c r="AA110" s="1"/>
  <c r="AN110" s="1"/>
  <c r="Q110"/>
  <c r="Y110" s="1"/>
  <c r="M110"/>
  <c r="U110" s="1"/>
  <c r="P110"/>
  <c r="W110"/>
  <c r="N110"/>
  <c r="V110" s="1"/>
  <c r="Z28"/>
  <c r="X171"/>
  <c r="R171"/>
  <c r="Z171" s="1"/>
  <c r="X167"/>
  <c r="R167"/>
  <c r="Z167" s="1"/>
  <c r="X163"/>
  <c r="R163"/>
  <c r="Z163" s="1"/>
  <c r="X159"/>
  <c r="R159"/>
  <c r="Z159" s="1"/>
  <c r="R104"/>
  <c r="Z104" s="1"/>
  <c r="X104"/>
  <c r="R100"/>
  <c r="Z100" s="1"/>
  <c r="X100"/>
  <c r="R96"/>
  <c r="Z96" s="1"/>
  <c r="X96"/>
  <c r="R86"/>
  <c r="Z86" s="1"/>
  <c r="X86"/>
  <c r="R80"/>
  <c r="Z80" s="1"/>
  <c r="X80"/>
  <c r="R74"/>
  <c r="Z74" s="1"/>
  <c r="X74"/>
  <c r="R72"/>
  <c r="Z72" s="1"/>
  <c r="X72"/>
  <c r="R68"/>
  <c r="Z68" s="1"/>
  <c r="X68"/>
  <c r="R66"/>
  <c r="Z66" s="1"/>
  <c r="X66"/>
  <c r="X59"/>
  <c r="R59"/>
  <c r="Z59" s="1"/>
  <c r="R56"/>
  <c r="Z56" s="1"/>
  <c r="X56"/>
  <c r="R47"/>
  <c r="Z47" s="1"/>
  <c r="X47"/>
  <c r="R43"/>
  <c r="Z43" s="1"/>
  <c r="X43"/>
  <c r="Q328"/>
  <c r="Q339" s="1"/>
  <c r="Q327"/>
  <c r="Q338" s="1"/>
  <c r="Y40"/>
  <c r="Q39"/>
  <c r="Q38" s="1"/>
  <c r="P327"/>
  <c r="P338" s="1"/>
  <c r="P328"/>
  <c r="P339" s="1"/>
  <c r="R40"/>
  <c r="X40"/>
  <c r="P39"/>
  <c r="P38" s="1"/>
  <c r="R103"/>
  <c r="Z103" s="1"/>
  <c r="X103"/>
  <c r="R99"/>
  <c r="Z99" s="1"/>
  <c r="X99"/>
  <c r="R95"/>
  <c r="Z95" s="1"/>
  <c r="X95"/>
  <c r="R93"/>
  <c r="Z93" s="1"/>
  <c r="X93"/>
  <c r="R92"/>
  <c r="Z92" s="1"/>
  <c r="X92"/>
  <c r="R90"/>
  <c r="Z90" s="1"/>
  <c r="X90"/>
  <c r="R88"/>
  <c r="Z88" s="1"/>
  <c r="X88"/>
  <c r="R83"/>
  <c r="Z83" s="1"/>
  <c r="X83"/>
  <c r="R81"/>
  <c r="Z81" s="1"/>
  <c r="X81"/>
  <c r="R79"/>
  <c r="Z79" s="1"/>
  <c r="X79"/>
  <c r="R77"/>
  <c r="Z77" s="1"/>
  <c r="X77"/>
  <c r="R71"/>
  <c r="Z71" s="1"/>
  <c r="X71"/>
  <c r="X61"/>
  <c r="R61"/>
  <c r="Z61" s="1"/>
  <c r="R60"/>
  <c r="Z60" s="1"/>
  <c r="X60"/>
  <c r="X55"/>
  <c r="R55"/>
  <c r="Z55" s="1"/>
  <c r="X53"/>
  <c r="R53"/>
  <c r="Z53" s="1"/>
  <c r="R50"/>
  <c r="Z50" s="1"/>
  <c r="X50"/>
  <c r="R48"/>
  <c r="Z48" s="1"/>
  <c r="X48"/>
  <c r="R44"/>
  <c r="Z44" s="1"/>
  <c r="X44"/>
  <c r="Z29"/>
  <c r="Y29"/>
  <c r="O328"/>
  <c r="O339" s="1"/>
  <c r="R297" i="2"/>
  <c r="Z297" s="1"/>
  <c r="X297"/>
  <c r="R295"/>
  <c r="Z295" s="1"/>
  <c r="X295"/>
  <c r="R293"/>
  <c r="Z293" s="1"/>
  <c r="X293"/>
  <c r="X267"/>
  <c r="R267"/>
  <c r="Z267" s="1"/>
  <c r="X265"/>
  <c r="R265"/>
  <c r="Z265" s="1"/>
  <c r="X282"/>
  <c r="R282"/>
  <c r="Z282" s="1"/>
  <c r="R281"/>
  <c r="Z281" s="1"/>
  <c r="X281"/>
  <c r="R279"/>
  <c r="Z279" s="1"/>
  <c r="X279"/>
  <c r="W268"/>
  <c r="P268"/>
  <c r="N268"/>
  <c r="V268" s="1"/>
  <c r="S268"/>
  <c r="AA268" s="1"/>
  <c r="AN268" s="1"/>
  <c r="Q268"/>
  <c r="Y268" s="1"/>
  <c r="M268"/>
  <c r="U268" s="1"/>
  <c r="R278"/>
  <c r="Z278" s="1"/>
  <c r="X278"/>
  <c r="R276"/>
  <c r="Z276" s="1"/>
  <c r="X276"/>
  <c r="R274"/>
  <c r="Z274" s="1"/>
  <c r="X274"/>
  <c r="R272"/>
  <c r="Z272" s="1"/>
  <c r="X272"/>
  <c r="R270"/>
  <c r="Z270" s="1"/>
  <c r="X270"/>
  <c r="X250"/>
  <c r="R250"/>
  <c r="Z250" s="1"/>
  <c r="X248"/>
  <c r="R248"/>
  <c r="Z248" s="1"/>
  <c r="X246"/>
  <c r="R246"/>
  <c r="Z246" s="1"/>
  <c r="X244"/>
  <c r="R244"/>
  <c r="Z244" s="1"/>
  <c r="X242"/>
  <c r="R242"/>
  <c r="Z242" s="1"/>
  <c r="X240"/>
  <c r="R240"/>
  <c r="Z240" s="1"/>
  <c r="X238"/>
  <c r="R238"/>
  <c r="Z238" s="1"/>
  <c r="X236"/>
  <c r="R236"/>
  <c r="Z236" s="1"/>
  <c r="X234"/>
  <c r="R234"/>
  <c r="Z234" s="1"/>
  <c r="X232"/>
  <c r="R232"/>
  <c r="Z232" s="1"/>
  <c r="X230"/>
  <c r="R230"/>
  <c r="Z230" s="1"/>
  <c r="X228"/>
  <c r="R228"/>
  <c r="Z228" s="1"/>
  <c r="X226"/>
  <c r="R226"/>
  <c r="Z226" s="1"/>
  <c r="X224"/>
  <c r="R224"/>
  <c r="Z224" s="1"/>
  <c r="X262"/>
  <c r="R262"/>
  <c r="Z262" s="1"/>
  <c r="X260"/>
  <c r="R260"/>
  <c r="Z260" s="1"/>
  <c r="X258"/>
  <c r="R258"/>
  <c r="Z258" s="1"/>
  <c r="X256"/>
  <c r="R256"/>
  <c r="Z256" s="1"/>
  <c r="X254"/>
  <c r="R254"/>
  <c r="Z254" s="1"/>
  <c r="X252"/>
  <c r="R252"/>
  <c r="Z252" s="1"/>
  <c r="X221"/>
  <c r="R221"/>
  <c r="Z221" s="1"/>
  <c r="X219"/>
  <c r="R219"/>
  <c r="Z219" s="1"/>
  <c r="X217"/>
  <c r="R217"/>
  <c r="Z217" s="1"/>
  <c r="X215"/>
  <c r="R215"/>
  <c r="Z215" s="1"/>
  <c r="X213"/>
  <c r="R213"/>
  <c r="Z213" s="1"/>
  <c r="X211"/>
  <c r="R211"/>
  <c r="Z211" s="1"/>
  <c r="X209"/>
  <c r="R209"/>
  <c r="Z209" s="1"/>
  <c r="X207"/>
  <c r="R207"/>
  <c r="Z207" s="1"/>
  <c r="X205"/>
  <c r="R205"/>
  <c r="Z205" s="1"/>
  <c r="X203"/>
  <c r="R203"/>
  <c r="Z203" s="1"/>
  <c r="X201"/>
  <c r="R201"/>
  <c r="Z201" s="1"/>
  <c r="X199"/>
  <c r="R199"/>
  <c r="Z199" s="1"/>
  <c r="X194"/>
  <c r="R194"/>
  <c r="Z194" s="1"/>
  <c r="X190"/>
  <c r="R190"/>
  <c r="Z190" s="1"/>
  <c r="X188"/>
  <c r="R188"/>
  <c r="Z188" s="1"/>
  <c r="X186"/>
  <c r="R186"/>
  <c r="Z186" s="1"/>
  <c r="X184"/>
  <c r="R184"/>
  <c r="Z184" s="1"/>
  <c r="X182"/>
  <c r="R182"/>
  <c r="Z182" s="1"/>
  <c r="R180"/>
  <c r="Z180" s="1"/>
  <c r="X180"/>
  <c r="R178"/>
  <c r="Z178" s="1"/>
  <c r="X178"/>
  <c r="R176"/>
  <c r="Z176" s="1"/>
  <c r="X176"/>
  <c r="R174"/>
  <c r="Z174" s="1"/>
  <c r="X174"/>
  <c r="R172"/>
  <c r="Z172" s="1"/>
  <c r="X172"/>
  <c r="R169"/>
  <c r="Z169" s="1"/>
  <c r="X169"/>
  <c r="R164"/>
  <c r="Z164" s="1"/>
  <c r="X164"/>
  <c r="R160"/>
  <c r="Z160" s="1"/>
  <c r="X160"/>
  <c r="R156"/>
  <c r="Z156" s="1"/>
  <c r="X156"/>
  <c r="R150"/>
  <c r="Z150" s="1"/>
  <c r="X150"/>
  <c r="R148"/>
  <c r="Z148" s="1"/>
  <c r="X148"/>
  <c r="R146"/>
  <c r="Z146" s="1"/>
  <c r="X146"/>
  <c r="R143"/>
  <c r="Z143" s="1"/>
  <c r="X143"/>
  <c r="R139"/>
  <c r="Z139" s="1"/>
  <c r="X139"/>
  <c r="R129"/>
  <c r="Z129" s="1"/>
  <c r="X129"/>
  <c r="R125"/>
  <c r="Z125" s="1"/>
  <c r="X125"/>
  <c r="R119"/>
  <c r="Z119" s="1"/>
  <c r="X119"/>
  <c r="X193"/>
  <c r="R193"/>
  <c r="Z193" s="1"/>
  <c r="R171"/>
  <c r="Z171" s="1"/>
  <c r="X171"/>
  <c r="R163"/>
  <c r="Z163" s="1"/>
  <c r="X163"/>
  <c r="R149"/>
  <c r="Z149" s="1"/>
  <c r="X149"/>
  <c r="R144"/>
  <c r="Z144" s="1"/>
  <c r="X144"/>
  <c r="R136"/>
  <c r="Z136" s="1"/>
  <c r="X136"/>
  <c r="R134"/>
  <c r="Z134" s="1"/>
  <c r="X134"/>
  <c r="R132"/>
  <c r="Z132" s="1"/>
  <c r="X132"/>
  <c r="R131"/>
  <c r="Z131" s="1"/>
  <c r="X131"/>
  <c r="R130"/>
  <c r="Z130" s="1"/>
  <c r="X130"/>
  <c r="R128"/>
  <c r="Z128" s="1"/>
  <c r="X128"/>
  <c r="R116"/>
  <c r="Z116" s="1"/>
  <c r="X116"/>
  <c r="R115"/>
  <c r="Z115" s="1"/>
  <c r="X115"/>
  <c r="X111"/>
  <c r="R111"/>
  <c r="Z111" s="1"/>
  <c r="X106"/>
  <c r="R106"/>
  <c r="Z106" s="1"/>
  <c r="X99"/>
  <c r="R99"/>
  <c r="Z99" s="1"/>
  <c r="X95"/>
  <c r="R95"/>
  <c r="Z95" s="1"/>
  <c r="X93"/>
  <c r="R93"/>
  <c r="Z93" s="1"/>
  <c r="X91"/>
  <c r="R91"/>
  <c r="Z91" s="1"/>
  <c r="X85"/>
  <c r="R85"/>
  <c r="Z85" s="1"/>
  <c r="X80"/>
  <c r="R80"/>
  <c r="Z80" s="1"/>
  <c r="X74"/>
  <c r="R74"/>
  <c r="Z74" s="1"/>
  <c r="R72"/>
  <c r="Z72" s="1"/>
  <c r="X72"/>
  <c r="R71"/>
  <c r="Z71" s="1"/>
  <c r="X71"/>
  <c r="Z28"/>
  <c r="R166"/>
  <c r="Z166" s="1"/>
  <c r="X166"/>
  <c r="R165"/>
  <c r="Z165" s="1"/>
  <c r="X165"/>
  <c r="R157"/>
  <c r="Z157" s="1"/>
  <c r="X157"/>
  <c r="R153"/>
  <c r="Z153" s="1"/>
  <c r="X153"/>
  <c r="R152"/>
  <c r="Z152" s="1"/>
  <c r="X152"/>
  <c r="R151"/>
  <c r="Z151" s="1"/>
  <c r="X151"/>
  <c r="R138"/>
  <c r="Z138" s="1"/>
  <c r="X138"/>
  <c r="R122"/>
  <c r="Z122" s="1"/>
  <c r="X122"/>
  <c r="X113"/>
  <c r="R113"/>
  <c r="Z113" s="1"/>
  <c r="X109"/>
  <c r="R109"/>
  <c r="Z109" s="1"/>
  <c r="X108"/>
  <c r="R108"/>
  <c r="Z108" s="1"/>
  <c r="X104"/>
  <c r="R104"/>
  <c r="Z104" s="1"/>
  <c r="X98"/>
  <c r="R98"/>
  <c r="Z98" s="1"/>
  <c r="X90"/>
  <c r="R90"/>
  <c r="Z90" s="1"/>
  <c r="X87"/>
  <c r="R87"/>
  <c r="Z87" s="1"/>
  <c r="X86"/>
  <c r="R86"/>
  <c r="Z86" s="1"/>
  <c r="X82"/>
  <c r="R82"/>
  <c r="Z82" s="1"/>
  <c r="X79"/>
  <c r="R79"/>
  <c r="Z79" s="1"/>
  <c r="X77"/>
  <c r="R77"/>
  <c r="Z77" s="1"/>
  <c r="R69"/>
  <c r="Z69" s="1"/>
  <c r="X69"/>
  <c r="R67"/>
  <c r="Z67" s="1"/>
  <c r="X67"/>
  <c r="X65"/>
  <c r="R65"/>
  <c r="Z65" s="1"/>
  <c r="X63"/>
  <c r="R63"/>
  <c r="Z63" s="1"/>
  <c r="R60"/>
  <c r="Z60" s="1"/>
  <c r="X60"/>
  <c r="X55"/>
  <c r="R55"/>
  <c r="Z55" s="1"/>
  <c r="X49"/>
  <c r="R49"/>
  <c r="Z49" s="1"/>
  <c r="X46"/>
  <c r="R46"/>
  <c r="Z46" s="1"/>
  <c r="X42"/>
  <c r="R42"/>
  <c r="Z42" s="1"/>
  <c r="R68"/>
  <c r="Z68" s="1"/>
  <c r="X68"/>
  <c r="X59"/>
  <c r="R59"/>
  <c r="Z59" s="1"/>
  <c r="R58"/>
  <c r="Z58" s="1"/>
  <c r="X58"/>
  <c r="R56"/>
  <c r="Z56" s="1"/>
  <c r="X56"/>
  <c r="R52"/>
  <c r="Z52" s="1"/>
  <c r="X52"/>
  <c r="R51"/>
  <c r="Z51" s="1"/>
  <c r="X51"/>
  <c r="X50"/>
  <c r="R50"/>
  <c r="Z50" s="1"/>
  <c r="R47"/>
  <c r="Z47" s="1"/>
  <c r="X47"/>
  <c r="R43"/>
  <c r="Z43" s="1"/>
  <c r="X43"/>
  <c r="Q308"/>
  <c r="Q319" s="1"/>
  <c r="Q307"/>
  <c r="Q318" s="1"/>
  <c r="Y40"/>
  <c r="Q39"/>
  <c r="Q38" s="1"/>
  <c r="P307"/>
  <c r="P318" s="1"/>
  <c r="P308"/>
  <c r="P319" s="1"/>
  <c r="R40"/>
  <c r="X40"/>
  <c r="P39"/>
  <c r="P38" s="1"/>
  <c r="O308"/>
  <c r="O319" s="1"/>
  <c r="R298"/>
  <c r="Z298" s="1"/>
  <c r="X298"/>
  <c r="R296"/>
  <c r="Z296" s="1"/>
  <c r="X296"/>
  <c r="R294"/>
  <c r="Z294" s="1"/>
  <c r="X294"/>
  <c r="X266"/>
  <c r="R266"/>
  <c r="Z266" s="1"/>
  <c r="X264"/>
  <c r="R264"/>
  <c r="Z264" s="1"/>
  <c r="R280"/>
  <c r="Z280" s="1"/>
  <c r="X280"/>
  <c r="R277"/>
  <c r="Z277" s="1"/>
  <c r="X277"/>
  <c r="R275"/>
  <c r="Z275" s="1"/>
  <c r="X275"/>
  <c r="R273"/>
  <c r="Z273" s="1"/>
  <c r="X273"/>
  <c r="R271"/>
  <c r="Z271" s="1"/>
  <c r="X271"/>
  <c r="R269"/>
  <c r="Z269" s="1"/>
  <c r="X269"/>
  <c r="X251"/>
  <c r="R251"/>
  <c r="Z251" s="1"/>
  <c r="X249"/>
  <c r="R249"/>
  <c r="Z249" s="1"/>
  <c r="X247"/>
  <c r="R247"/>
  <c r="Z247" s="1"/>
  <c r="X245"/>
  <c r="R245"/>
  <c r="Z245" s="1"/>
  <c r="X243"/>
  <c r="R243"/>
  <c r="Z243" s="1"/>
  <c r="X241"/>
  <c r="R241"/>
  <c r="Z241" s="1"/>
  <c r="X239"/>
  <c r="R239"/>
  <c r="Z239" s="1"/>
  <c r="X237"/>
  <c r="R237"/>
  <c r="Z237" s="1"/>
  <c r="X235"/>
  <c r="R235"/>
  <c r="Z235" s="1"/>
  <c r="X233"/>
  <c r="R233"/>
  <c r="Z233" s="1"/>
  <c r="X231"/>
  <c r="R231"/>
  <c r="Z231" s="1"/>
  <c r="X229"/>
  <c r="R229"/>
  <c r="Z229" s="1"/>
  <c r="X227"/>
  <c r="R227"/>
  <c r="Z227" s="1"/>
  <c r="X225"/>
  <c r="R225"/>
  <c r="Z225" s="1"/>
  <c r="X223"/>
  <c r="R223"/>
  <c r="Z223" s="1"/>
  <c r="X263"/>
  <c r="R263"/>
  <c r="Z263" s="1"/>
  <c r="X261"/>
  <c r="R261"/>
  <c r="Z261" s="1"/>
  <c r="X259"/>
  <c r="R259"/>
  <c r="Z259" s="1"/>
  <c r="X257"/>
  <c r="R257"/>
  <c r="Z257" s="1"/>
  <c r="X255"/>
  <c r="R255"/>
  <c r="Z255" s="1"/>
  <c r="X253"/>
  <c r="R253"/>
  <c r="Z253" s="1"/>
  <c r="X222"/>
  <c r="R222"/>
  <c r="Z222" s="1"/>
  <c r="X220"/>
  <c r="R220"/>
  <c r="Z220" s="1"/>
  <c r="X218"/>
  <c r="R218"/>
  <c r="Z218" s="1"/>
  <c r="X216"/>
  <c r="R216"/>
  <c r="Z216" s="1"/>
  <c r="X214"/>
  <c r="R214"/>
  <c r="Z214" s="1"/>
  <c r="X212"/>
  <c r="R212"/>
  <c r="Z212" s="1"/>
  <c r="X210"/>
  <c r="R210"/>
  <c r="Z210" s="1"/>
  <c r="X208"/>
  <c r="R208"/>
  <c r="Z208" s="1"/>
  <c r="X206"/>
  <c r="R206"/>
  <c r="Z206" s="1"/>
  <c r="X204"/>
  <c r="R204"/>
  <c r="Z204" s="1"/>
  <c r="X202"/>
  <c r="R202"/>
  <c r="Z202" s="1"/>
  <c r="X200"/>
  <c r="R200"/>
  <c r="Z200" s="1"/>
  <c r="X198"/>
  <c r="R198"/>
  <c r="Z198" s="1"/>
  <c r="X192"/>
  <c r="R192"/>
  <c r="Z192" s="1"/>
  <c r="R170"/>
  <c r="Z170" s="1"/>
  <c r="X170"/>
  <c r="R167"/>
  <c r="Z167" s="1"/>
  <c r="X167"/>
  <c r="R162"/>
  <c r="Z162" s="1"/>
  <c r="X162"/>
  <c r="R158"/>
  <c r="Z158" s="1"/>
  <c r="X158"/>
  <c r="R154"/>
  <c r="Z154" s="1"/>
  <c r="X154"/>
  <c r="R147"/>
  <c r="Z147" s="1"/>
  <c r="X147"/>
  <c r="R145"/>
  <c r="Z145" s="1"/>
  <c r="X145"/>
  <c r="R141"/>
  <c r="Z141" s="1"/>
  <c r="X141"/>
  <c r="R137"/>
  <c r="Z137" s="1"/>
  <c r="X137"/>
  <c r="R127"/>
  <c r="Z127" s="1"/>
  <c r="X127"/>
  <c r="R123"/>
  <c r="Z123" s="1"/>
  <c r="X123"/>
  <c r="R121"/>
  <c r="Z121" s="1"/>
  <c r="X121"/>
  <c r="R117"/>
  <c r="Z117" s="1"/>
  <c r="X117"/>
  <c r="X195"/>
  <c r="R195"/>
  <c r="Z195" s="1"/>
  <c r="X191"/>
  <c r="R191"/>
  <c r="Z191" s="1"/>
  <c r="X189"/>
  <c r="R189"/>
  <c r="Z189" s="1"/>
  <c r="X187"/>
  <c r="R187"/>
  <c r="Z187" s="1"/>
  <c r="X185"/>
  <c r="R185"/>
  <c r="Z185" s="1"/>
  <c r="X183"/>
  <c r="R183"/>
  <c r="Z183" s="1"/>
  <c r="X181"/>
  <c r="R181"/>
  <c r="Z181" s="1"/>
  <c r="R179"/>
  <c r="Z179" s="1"/>
  <c r="X179"/>
  <c r="R177"/>
  <c r="Z177" s="1"/>
  <c r="X177"/>
  <c r="R175"/>
  <c r="Z175" s="1"/>
  <c r="X175"/>
  <c r="R173"/>
  <c r="Z173" s="1"/>
  <c r="X173"/>
  <c r="R168"/>
  <c r="Z168" s="1"/>
  <c r="X168"/>
  <c r="R159"/>
  <c r="Z159" s="1"/>
  <c r="X159"/>
  <c r="R155"/>
  <c r="Z155" s="1"/>
  <c r="X155"/>
  <c r="R140"/>
  <c r="Z140" s="1"/>
  <c r="X140"/>
  <c r="R135"/>
  <c r="Z135" s="1"/>
  <c r="X135"/>
  <c r="R133"/>
  <c r="Z133" s="1"/>
  <c r="X133"/>
  <c r="R124"/>
  <c r="Z124" s="1"/>
  <c r="X124"/>
  <c r="R120"/>
  <c r="Z120" s="1"/>
  <c r="X120"/>
  <c r="X114"/>
  <c r="R114"/>
  <c r="Z114" s="1"/>
  <c r="X110"/>
  <c r="R110"/>
  <c r="Z110" s="1"/>
  <c r="X107"/>
  <c r="R107"/>
  <c r="Z107" s="1"/>
  <c r="X100"/>
  <c r="R100"/>
  <c r="Z100" s="1"/>
  <c r="X96"/>
  <c r="R96"/>
  <c r="Z96" s="1"/>
  <c r="X94"/>
  <c r="R94"/>
  <c r="Z94" s="1"/>
  <c r="X92"/>
  <c r="R92"/>
  <c r="Z92" s="1"/>
  <c r="X89"/>
  <c r="R89"/>
  <c r="Z89" s="1"/>
  <c r="X84"/>
  <c r="R84"/>
  <c r="Z84" s="1"/>
  <c r="X75"/>
  <c r="R75"/>
  <c r="Z75" s="1"/>
  <c r="X73"/>
  <c r="R73"/>
  <c r="Z73" s="1"/>
  <c r="Z27"/>
  <c r="Z25"/>
  <c r="Z23"/>
  <c r="Z21"/>
  <c r="Z17"/>
  <c r="Z15"/>
  <c r="Z13"/>
  <c r="Z11"/>
  <c r="Z29" s="1"/>
  <c r="R161"/>
  <c r="Z161" s="1"/>
  <c r="X161"/>
  <c r="R142"/>
  <c r="Z142" s="1"/>
  <c r="X142"/>
  <c r="R126"/>
  <c r="Z126" s="1"/>
  <c r="X126"/>
  <c r="R118"/>
  <c r="Z118" s="1"/>
  <c r="X118"/>
  <c r="X112"/>
  <c r="R112"/>
  <c r="Z112" s="1"/>
  <c r="X105"/>
  <c r="R105"/>
  <c r="Z105" s="1"/>
  <c r="X103"/>
  <c r="R103"/>
  <c r="Z103" s="1"/>
  <c r="X102"/>
  <c r="R102"/>
  <c r="Z102" s="1"/>
  <c r="X101"/>
  <c r="R101"/>
  <c r="Z101" s="1"/>
  <c r="X97"/>
  <c r="R97"/>
  <c r="Z97" s="1"/>
  <c r="X88"/>
  <c r="R88"/>
  <c r="Z88" s="1"/>
  <c r="X83"/>
  <c r="R83"/>
  <c r="Z83" s="1"/>
  <c r="X81"/>
  <c r="R81"/>
  <c r="Z81" s="1"/>
  <c r="X78"/>
  <c r="R78"/>
  <c r="Z78" s="1"/>
  <c r="X76"/>
  <c r="R76"/>
  <c r="Z76" s="1"/>
  <c r="R64"/>
  <c r="Z64" s="1"/>
  <c r="X64"/>
  <c r="R62"/>
  <c r="Z62" s="1"/>
  <c r="X62"/>
  <c r="X61"/>
  <c r="R61"/>
  <c r="Z61" s="1"/>
  <c r="X57"/>
  <c r="R57"/>
  <c r="Z57" s="1"/>
  <c r="X53"/>
  <c r="R53"/>
  <c r="Z53" s="1"/>
  <c r="R48"/>
  <c r="Z48" s="1"/>
  <c r="X48"/>
  <c r="R44"/>
  <c r="Z44" s="1"/>
  <c r="X44"/>
  <c r="R70"/>
  <c r="Z70" s="1"/>
  <c r="X70"/>
  <c r="R66"/>
  <c r="Z66" s="1"/>
  <c r="X66"/>
  <c r="R54"/>
  <c r="Z54" s="1"/>
  <c r="X54"/>
  <c r="X45"/>
  <c r="R45"/>
  <c r="Z45" s="1"/>
  <c r="X41"/>
  <c r="R41"/>
  <c r="Z41" s="1"/>
  <c r="M308"/>
  <c r="M319" s="1"/>
  <c r="M307"/>
  <c r="M318" s="1"/>
  <c r="U40"/>
  <c r="M39"/>
  <c r="M38" s="1"/>
  <c r="S308"/>
  <c r="S319" s="1"/>
  <c r="S307"/>
  <c r="S318" s="1"/>
  <c r="AA40"/>
  <c r="S39"/>
  <c r="S38" s="1"/>
  <c r="N307"/>
  <c r="N318" s="1"/>
  <c r="N308"/>
  <c r="N319" s="1"/>
  <c r="V40"/>
  <c r="N39"/>
  <c r="N38" s="1"/>
  <c r="W307"/>
  <c r="W308"/>
  <c r="W304"/>
  <c r="W305" s="1"/>
  <c r="W302"/>
  <c r="Y29"/>
  <c r="O307"/>
  <c r="O318" s="1"/>
  <c r="W10" i="1"/>
  <c r="W19"/>
  <c r="W12"/>
  <c r="W14"/>
  <c r="W16"/>
  <c r="W18"/>
  <c r="W20"/>
  <c r="W22"/>
  <c r="W24"/>
  <c r="W26"/>
  <c r="R317"/>
  <c r="Z317" s="1"/>
  <c r="X317"/>
  <c r="R315"/>
  <c r="Z315" s="1"/>
  <c r="X315"/>
  <c r="R313"/>
  <c r="Z313" s="1"/>
  <c r="X313"/>
  <c r="X302"/>
  <c r="R302"/>
  <c r="Z302" s="1"/>
  <c r="R301"/>
  <c r="Z301" s="1"/>
  <c r="X301"/>
  <c r="R299"/>
  <c r="Z299" s="1"/>
  <c r="X299"/>
  <c r="R297"/>
  <c r="Z297" s="1"/>
  <c r="X297"/>
  <c r="R295"/>
  <c r="Z295" s="1"/>
  <c r="X295"/>
  <c r="X264"/>
  <c r="R264"/>
  <c r="Z264" s="1"/>
  <c r="X262"/>
  <c r="R262"/>
  <c r="Z262" s="1"/>
  <c r="X260"/>
  <c r="R260"/>
  <c r="Z260" s="1"/>
  <c r="R256"/>
  <c r="Z256" s="1"/>
  <c r="X256"/>
  <c r="R259"/>
  <c r="Z259" s="1"/>
  <c r="X259"/>
  <c r="R255"/>
  <c r="Z255" s="1"/>
  <c r="X255"/>
  <c r="X253"/>
  <c r="R253"/>
  <c r="Z253" s="1"/>
  <c r="X251"/>
  <c r="R251"/>
  <c r="Z251" s="1"/>
  <c r="X249"/>
  <c r="R249"/>
  <c r="Z249" s="1"/>
  <c r="X247"/>
  <c r="R247"/>
  <c r="Z247" s="1"/>
  <c r="X245"/>
  <c r="R245"/>
  <c r="Z245" s="1"/>
  <c r="X243"/>
  <c r="R243"/>
  <c r="Z243" s="1"/>
  <c r="X241"/>
  <c r="R241"/>
  <c r="Z241" s="1"/>
  <c r="X239"/>
  <c r="R239"/>
  <c r="Z239" s="1"/>
  <c r="R215"/>
  <c r="Z215" s="1"/>
  <c r="X215"/>
  <c r="X211"/>
  <c r="R211"/>
  <c r="Z211" s="1"/>
  <c r="X207"/>
  <c r="R207"/>
  <c r="Z207" s="1"/>
  <c r="X203"/>
  <c r="R203"/>
  <c r="Z203" s="1"/>
  <c r="X201"/>
  <c r="R201"/>
  <c r="Z201" s="1"/>
  <c r="X197"/>
  <c r="R197"/>
  <c r="Z197" s="1"/>
  <c r="X193"/>
  <c r="R193"/>
  <c r="Z193" s="1"/>
  <c r="X189"/>
  <c r="R189"/>
  <c r="Z189" s="1"/>
  <c r="X187"/>
  <c r="R187"/>
  <c r="Z187" s="1"/>
  <c r="S182"/>
  <c r="AA182" s="1"/>
  <c r="AN182" s="1"/>
  <c r="Q182"/>
  <c r="Y182" s="1"/>
  <c r="M182"/>
  <c r="U182" s="1"/>
  <c r="P182"/>
  <c r="W182"/>
  <c r="N182"/>
  <c r="V182" s="1"/>
  <c r="S178"/>
  <c r="AA178" s="1"/>
  <c r="AN178" s="1"/>
  <c r="Q178"/>
  <c r="Y178" s="1"/>
  <c r="M178"/>
  <c r="U178" s="1"/>
  <c r="P178"/>
  <c r="W178"/>
  <c r="N178"/>
  <c r="V178" s="1"/>
  <c r="S174"/>
  <c r="AA174" s="1"/>
  <c r="AN174" s="1"/>
  <c r="Q174"/>
  <c r="Y174" s="1"/>
  <c r="M174"/>
  <c r="U174" s="1"/>
  <c r="P174"/>
  <c r="W174"/>
  <c r="N174"/>
  <c r="V174" s="1"/>
  <c r="S170"/>
  <c r="AA170" s="1"/>
  <c r="AN170" s="1"/>
  <c r="Q170"/>
  <c r="Y170" s="1"/>
  <c r="M170"/>
  <c r="U170" s="1"/>
  <c r="P170"/>
  <c r="W170"/>
  <c r="N170"/>
  <c r="V170" s="1"/>
  <c r="S166"/>
  <c r="AA166" s="1"/>
  <c r="AN166" s="1"/>
  <c r="Q166"/>
  <c r="Y166" s="1"/>
  <c r="M166"/>
  <c r="U166" s="1"/>
  <c r="P166"/>
  <c r="W166"/>
  <c r="N166"/>
  <c r="V166" s="1"/>
  <c r="S162"/>
  <c r="AA162" s="1"/>
  <c r="AN162" s="1"/>
  <c r="Q162"/>
  <c r="Y162" s="1"/>
  <c r="M162"/>
  <c r="U162" s="1"/>
  <c r="P162"/>
  <c r="W162"/>
  <c r="N162"/>
  <c r="V162" s="1"/>
  <c r="S158"/>
  <c r="AA158" s="1"/>
  <c r="AN158" s="1"/>
  <c r="Q158"/>
  <c r="Y158" s="1"/>
  <c r="M158"/>
  <c r="U158" s="1"/>
  <c r="P158"/>
  <c r="W158"/>
  <c r="N158"/>
  <c r="V158" s="1"/>
  <c r="X210"/>
  <c r="R210"/>
  <c r="Z210" s="1"/>
  <c r="X206"/>
  <c r="R206"/>
  <c r="Z206" s="1"/>
  <c r="X202"/>
  <c r="R202"/>
  <c r="Z202" s="1"/>
  <c r="X198"/>
  <c r="R198"/>
  <c r="Z198" s="1"/>
  <c r="X194"/>
  <c r="R194"/>
  <c r="Z194" s="1"/>
  <c r="X192"/>
  <c r="R192"/>
  <c r="Z192" s="1"/>
  <c r="X186"/>
  <c r="R186"/>
  <c r="Z186" s="1"/>
  <c r="Z28"/>
  <c r="W28"/>
  <c r="R156"/>
  <c r="Z156" s="1"/>
  <c r="X156"/>
  <c r="R152"/>
  <c r="Z152" s="1"/>
  <c r="X152"/>
  <c r="S147"/>
  <c r="AA147" s="1"/>
  <c r="AN147" s="1"/>
  <c r="Q147"/>
  <c r="Y147" s="1"/>
  <c r="M147"/>
  <c r="U147" s="1"/>
  <c r="P147"/>
  <c r="W147"/>
  <c r="N147"/>
  <c r="V147" s="1"/>
  <c r="S144"/>
  <c r="AA144" s="1"/>
  <c r="AN144" s="1"/>
  <c r="Q144"/>
  <c r="Y144" s="1"/>
  <c r="M144"/>
  <c r="U144" s="1"/>
  <c r="P144"/>
  <c r="W144"/>
  <c r="N144"/>
  <c r="V144" s="1"/>
  <c r="S140"/>
  <c r="AA140" s="1"/>
  <c r="AN140" s="1"/>
  <c r="Q140"/>
  <c r="Y140" s="1"/>
  <c r="M140"/>
  <c r="U140" s="1"/>
  <c r="P140"/>
  <c r="W140"/>
  <c r="N140"/>
  <c r="V140" s="1"/>
  <c r="S136"/>
  <c r="AA136" s="1"/>
  <c r="AN136" s="1"/>
  <c r="Q136"/>
  <c r="Y136" s="1"/>
  <c r="M136"/>
  <c r="U136" s="1"/>
  <c r="P136"/>
  <c r="W136"/>
  <c r="N136"/>
  <c r="V136" s="1"/>
  <c r="S132"/>
  <c r="AA132" s="1"/>
  <c r="AN132" s="1"/>
  <c r="Q132"/>
  <c r="Y132" s="1"/>
  <c r="M132"/>
  <c r="U132" s="1"/>
  <c r="P132"/>
  <c r="W132"/>
  <c r="N132"/>
  <c r="V132" s="1"/>
  <c r="S128"/>
  <c r="AA128" s="1"/>
  <c r="AN128" s="1"/>
  <c r="Q128"/>
  <c r="Y128" s="1"/>
  <c r="M128"/>
  <c r="U128" s="1"/>
  <c r="P128"/>
  <c r="W128"/>
  <c r="N128"/>
  <c r="V128" s="1"/>
  <c r="S124"/>
  <c r="AA124" s="1"/>
  <c r="AN124" s="1"/>
  <c r="Q124"/>
  <c r="Y124" s="1"/>
  <c r="M124"/>
  <c r="U124" s="1"/>
  <c r="P124"/>
  <c r="W124"/>
  <c r="N124"/>
  <c r="V124" s="1"/>
  <c r="S120"/>
  <c r="AA120" s="1"/>
  <c r="AN120" s="1"/>
  <c r="Q120"/>
  <c r="Y120" s="1"/>
  <c r="M120"/>
  <c r="U120" s="1"/>
  <c r="P120"/>
  <c r="W120"/>
  <c r="N120"/>
  <c r="V120" s="1"/>
  <c r="S116"/>
  <c r="AA116" s="1"/>
  <c r="AN116" s="1"/>
  <c r="Q116"/>
  <c r="Y116" s="1"/>
  <c r="M116"/>
  <c r="U116" s="1"/>
  <c r="P116"/>
  <c r="W116"/>
  <c r="N116"/>
  <c r="V116" s="1"/>
  <c r="S114"/>
  <c r="AA114" s="1"/>
  <c r="AN114" s="1"/>
  <c r="Q114"/>
  <c r="Y114" s="1"/>
  <c r="M114"/>
  <c r="U114" s="1"/>
  <c r="P114"/>
  <c r="W114"/>
  <c r="N114"/>
  <c r="V114" s="1"/>
  <c r="S112"/>
  <c r="AA112" s="1"/>
  <c r="AN112" s="1"/>
  <c r="Q112"/>
  <c r="Y112" s="1"/>
  <c r="M112"/>
  <c r="U112" s="1"/>
  <c r="P112"/>
  <c r="W112"/>
  <c r="N112"/>
  <c r="V112" s="1"/>
  <c r="S110"/>
  <c r="AA110" s="1"/>
  <c r="AN110" s="1"/>
  <c r="Q110"/>
  <c r="Y110" s="1"/>
  <c r="M110"/>
  <c r="U110" s="1"/>
  <c r="P110"/>
  <c r="W110"/>
  <c r="N110"/>
  <c r="V110" s="1"/>
  <c r="S108"/>
  <c r="AA108" s="1"/>
  <c r="AN108" s="1"/>
  <c r="Q108"/>
  <c r="Y108" s="1"/>
  <c r="M108"/>
  <c r="U108" s="1"/>
  <c r="P108"/>
  <c r="W108"/>
  <c r="N108"/>
  <c r="V108" s="1"/>
  <c r="S106"/>
  <c r="AA106" s="1"/>
  <c r="AN106" s="1"/>
  <c r="Q106"/>
  <c r="Y106" s="1"/>
  <c r="M106"/>
  <c r="U106" s="1"/>
  <c r="P106"/>
  <c r="W106"/>
  <c r="N106"/>
  <c r="V106" s="1"/>
  <c r="R155"/>
  <c r="Z155" s="1"/>
  <c r="X155"/>
  <c r="R151"/>
  <c r="Z151" s="1"/>
  <c r="X151"/>
  <c r="X88"/>
  <c r="R88"/>
  <c r="Z88" s="1"/>
  <c r="X84"/>
  <c r="R84"/>
  <c r="Z84" s="1"/>
  <c r="X78"/>
  <c r="R78"/>
  <c r="Z78" s="1"/>
  <c r="X77"/>
  <c r="R77"/>
  <c r="Z77" s="1"/>
  <c r="X69"/>
  <c r="R69"/>
  <c r="Z69" s="1"/>
  <c r="R55"/>
  <c r="Z55" s="1"/>
  <c r="X55"/>
  <c r="X52"/>
  <c r="R52"/>
  <c r="Z52" s="1"/>
  <c r="R50"/>
  <c r="Z50" s="1"/>
  <c r="X50"/>
  <c r="R46"/>
  <c r="Z46" s="1"/>
  <c r="X46"/>
  <c r="R42"/>
  <c r="Z42" s="1"/>
  <c r="X42"/>
  <c r="X104"/>
  <c r="R104"/>
  <c r="Z104" s="1"/>
  <c r="X102"/>
  <c r="R102"/>
  <c r="Z102" s="1"/>
  <c r="X100"/>
  <c r="R100"/>
  <c r="Z100" s="1"/>
  <c r="X98"/>
  <c r="R98"/>
  <c r="Z98" s="1"/>
  <c r="X96"/>
  <c r="R96"/>
  <c r="Z96" s="1"/>
  <c r="X94"/>
  <c r="R94"/>
  <c r="Z94" s="1"/>
  <c r="X93"/>
  <c r="R93"/>
  <c r="Z93" s="1"/>
  <c r="X86"/>
  <c r="R86"/>
  <c r="Z86" s="1"/>
  <c r="X83"/>
  <c r="R83"/>
  <c r="Z83" s="1"/>
  <c r="X75"/>
  <c r="R75"/>
  <c r="Z75" s="1"/>
  <c r="X72"/>
  <c r="R72"/>
  <c r="Z72" s="1"/>
  <c r="X68"/>
  <c r="R68"/>
  <c r="Z68" s="1"/>
  <c r="R67"/>
  <c r="Z67" s="1"/>
  <c r="X67"/>
  <c r="X66"/>
  <c r="R66"/>
  <c r="Z66" s="1"/>
  <c r="R59"/>
  <c r="Z59" s="1"/>
  <c r="X59"/>
  <c r="X56"/>
  <c r="R56"/>
  <c r="Z56" s="1"/>
  <c r="R49"/>
  <c r="Z49" s="1"/>
  <c r="X49"/>
  <c r="R45"/>
  <c r="Z45" s="1"/>
  <c r="X45"/>
  <c r="V40"/>
  <c r="N39"/>
  <c r="N38" s="1"/>
  <c r="U40"/>
  <c r="M39"/>
  <c r="M38" s="1"/>
  <c r="AA40"/>
  <c r="S39"/>
  <c r="S38" s="1"/>
  <c r="R318"/>
  <c r="Z318" s="1"/>
  <c r="X318"/>
  <c r="R316"/>
  <c r="Z316" s="1"/>
  <c r="X316"/>
  <c r="R314"/>
  <c r="Z314" s="1"/>
  <c r="X314"/>
  <c r="R300"/>
  <c r="Z300" s="1"/>
  <c r="X300"/>
  <c r="R298"/>
  <c r="Z298" s="1"/>
  <c r="X298"/>
  <c r="R296"/>
  <c r="Z296" s="1"/>
  <c r="X296"/>
  <c r="R294"/>
  <c r="Z294" s="1"/>
  <c r="X294"/>
  <c r="X263"/>
  <c r="R263"/>
  <c r="Z263" s="1"/>
  <c r="X261"/>
  <c r="R261"/>
  <c r="Z261" s="1"/>
  <c r="R258"/>
  <c r="Z258" s="1"/>
  <c r="X258"/>
  <c r="Y34"/>
  <c r="X254"/>
  <c r="R254"/>
  <c r="Z254" s="1"/>
  <c r="X252"/>
  <c r="R252"/>
  <c r="Z252" s="1"/>
  <c r="X250"/>
  <c r="R250"/>
  <c r="Z250" s="1"/>
  <c r="X248"/>
  <c r="R248"/>
  <c r="Z248" s="1"/>
  <c r="X246"/>
  <c r="R246"/>
  <c r="Z246" s="1"/>
  <c r="X244"/>
  <c r="R244"/>
  <c r="Z244" s="1"/>
  <c r="X242"/>
  <c r="R242"/>
  <c r="Z242" s="1"/>
  <c r="X240"/>
  <c r="R240"/>
  <c r="Z240" s="1"/>
  <c r="R257"/>
  <c r="Z257" s="1"/>
  <c r="X257"/>
  <c r="X213"/>
  <c r="R213"/>
  <c r="Z213" s="1"/>
  <c r="X209"/>
  <c r="R209"/>
  <c r="Z209" s="1"/>
  <c r="X205"/>
  <c r="R205"/>
  <c r="Z205" s="1"/>
  <c r="X199"/>
  <c r="R199"/>
  <c r="Z199" s="1"/>
  <c r="X195"/>
  <c r="R195"/>
  <c r="Z195" s="1"/>
  <c r="X191"/>
  <c r="R191"/>
  <c r="Z191" s="1"/>
  <c r="X188"/>
  <c r="R188"/>
  <c r="Z188" s="1"/>
  <c r="S180"/>
  <c r="AA180" s="1"/>
  <c r="AN180" s="1"/>
  <c r="Q180"/>
  <c r="Y180" s="1"/>
  <c r="M180"/>
  <c r="U180" s="1"/>
  <c r="P180"/>
  <c r="W180"/>
  <c r="N180"/>
  <c r="V180" s="1"/>
  <c r="S176"/>
  <c r="AA176" s="1"/>
  <c r="AN176" s="1"/>
  <c r="Q176"/>
  <c r="Y176" s="1"/>
  <c r="M176"/>
  <c r="U176" s="1"/>
  <c r="P176"/>
  <c r="W176"/>
  <c r="N176"/>
  <c r="V176" s="1"/>
  <c r="S172"/>
  <c r="AA172" s="1"/>
  <c r="AN172" s="1"/>
  <c r="Q172"/>
  <c r="Y172" s="1"/>
  <c r="M172"/>
  <c r="U172" s="1"/>
  <c r="P172"/>
  <c r="W172"/>
  <c r="N172"/>
  <c r="V172" s="1"/>
  <c r="S168"/>
  <c r="AA168" s="1"/>
  <c r="AN168" s="1"/>
  <c r="Q168"/>
  <c r="Y168" s="1"/>
  <c r="M168"/>
  <c r="U168" s="1"/>
  <c r="P168"/>
  <c r="W168"/>
  <c r="N168"/>
  <c r="V168" s="1"/>
  <c r="S164"/>
  <c r="AA164" s="1"/>
  <c r="AN164" s="1"/>
  <c r="Q164"/>
  <c r="Y164" s="1"/>
  <c r="M164"/>
  <c r="U164" s="1"/>
  <c r="P164"/>
  <c r="W164"/>
  <c r="N164"/>
  <c r="V164" s="1"/>
  <c r="S160"/>
  <c r="AA160" s="1"/>
  <c r="AN160" s="1"/>
  <c r="Q160"/>
  <c r="Y160" s="1"/>
  <c r="M160"/>
  <c r="U160" s="1"/>
  <c r="P160"/>
  <c r="W160"/>
  <c r="N160"/>
  <c r="V160" s="1"/>
  <c r="X157"/>
  <c r="R157"/>
  <c r="Z157" s="1"/>
  <c r="X214"/>
  <c r="R214"/>
  <c r="Z214" s="1"/>
  <c r="X212"/>
  <c r="R212"/>
  <c r="Z212" s="1"/>
  <c r="X208"/>
  <c r="R208"/>
  <c r="Z208" s="1"/>
  <c r="X204"/>
  <c r="R204"/>
  <c r="Z204" s="1"/>
  <c r="X200"/>
  <c r="R200"/>
  <c r="Z200" s="1"/>
  <c r="X196"/>
  <c r="R196"/>
  <c r="Z196" s="1"/>
  <c r="X190"/>
  <c r="R190"/>
  <c r="Z190" s="1"/>
  <c r="Z27"/>
  <c r="W27"/>
  <c r="Z25"/>
  <c r="W25"/>
  <c r="Z23"/>
  <c r="W23"/>
  <c r="Z21"/>
  <c r="W21"/>
  <c r="Z17"/>
  <c r="W17"/>
  <c r="Z15"/>
  <c r="W15"/>
  <c r="Z13"/>
  <c r="W13"/>
  <c r="Z11"/>
  <c r="Z29" s="1"/>
  <c r="W11"/>
  <c r="R154"/>
  <c r="Z154" s="1"/>
  <c r="X154"/>
  <c r="R150"/>
  <c r="Z150" s="1"/>
  <c r="X150"/>
  <c r="S148"/>
  <c r="AA148" s="1"/>
  <c r="AN148" s="1"/>
  <c r="Q148"/>
  <c r="Y148" s="1"/>
  <c r="M148"/>
  <c r="U148" s="1"/>
  <c r="P148"/>
  <c r="W148"/>
  <c r="N148"/>
  <c r="V148" s="1"/>
  <c r="S146"/>
  <c r="AA146" s="1"/>
  <c r="AN146" s="1"/>
  <c r="Q146"/>
  <c r="Y146" s="1"/>
  <c r="M146"/>
  <c r="U146" s="1"/>
  <c r="P146"/>
  <c r="W146"/>
  <c r="N146"/>
  <c r="V146" s="1"/>
  <c r="S142"/>
  <c r="AA142" s="1"/>
  <c r="AN142" s="1"/>
  <c r="Q142"/>
  <c r="Y142" s="1"/>
  <c r="M142"/>
  <c r="U142" s="1"/>
  <c r="P142"/>
  <c r="W142"/>
  <c r="N142"/>
  <c r="V142" s="1"/>
  <c r="S138"/>
  <c r="AA138" s="1"/>
  <c r="AN138" s="1"/>
  <c r="Q138"/>
  <c r="Y138" s="1"/>
  <c r="M138"/>
  <c r="U138" s="1"/>
  <c r="P138"/>
  <c r="W138"/>
  <c r="N138"/>
  <c r="V138" s="1"/>
  <c r="S134"/>
  <c r="AA134" s="1"/>
  <c r="AN134" s="1"/>
  <c r="Q134"/>
  <c r="Y134" s="1"/>
  <c r="M134"/>
  <c r="U134" s="1"/>
  <c r="P134"/>
  <c r="W134"/>
  <c r="N134"/>
  <c r="V134" s="1"/>
  <c r="S130"/>
  <c r="AA130" s="1"/>
  <c r="AN130" s="1"/>
  <c r="Q130"/>
  <c r="Y130" s="1"/>
  <c r="M130"/>
  <c r="U130" s="1"/>
  <c r="P130"/>
  <c r="W130"/>
  <c r="N130"/>
  <c r="V130" s="1"/>
  <c r="S126"/>
  <c r="AA126" s="1"/>
  <c r="AN126" s="1"/>
  <c r="Q126"/>
  <c r="Y126" s="1"/>
  <c r="M126"/>
  <c r="U126" s="1"/>
  <c r="P126"/>
  <c r="W126"/>
  <c r="N126"/>
  <c r="V126" s="1"/>
  <c r="S122"/>
  <c r="AA122" s="1"/>
  <c r="AN122" s="1"/>
  <c r="Q122"/>
  <c r="Y122" s="1"/>
  <c r="M122"/>
  <c r="U122" s="1"/>
  <c r="P122"/>
  <c r="W122"/>
  <c r="N122"/>
  <c r="V122" s="1"/>
  <c r="S118"/>
  <c r="AA118" s="1"/>
  <c r="AN118" s="1"/>
  <c r="Q118"/>
  <c r="Y118" s="1"/>
  <c r="M118"/>
  <c r="U118" s="1"/>
  <c r="P118"/>
  <c r="W118"/>
  <c r="N118"/>
  <c r="V118" s="1"/>
  <c r="S115"/>
  <c r="AA115" s="1"/>
  <c r="AN115" s="1"/>
  <c r="Q115"/>
  <c r="Y115" s="1"/>
  <c r="M115"/>
  <c r="U115" s="1"/>
  <c r="P115"/>
  <c r="W115"/>
  <c r="N115"/>
  <c r="V115" s="1"/>
  <c r="S113"/>
  <c r="AA113" s="1"/>
  <c r="AN113" s="1"/>
  <c r="Q113"/>
  <c r="Y113" s="1"/>
  <c r="M113"/>
  <c r="U113" s="1"/>
  <c r="P113"/>
  <c r="W113"/>
  <c r="N113"/>
  <c r="V113" s="1"/>
  <c r="S111"/>
  <c r="AA111" s="1"/>
  <c r="AN111" s="1"/>
  <c r="Q111"/>
  <c r="Y111" s="1"/>
  <c r="M111"/>
  <c r="U111" s="1"/>
  <c r="P111"/>
  <c r="W111"/>
  <c r="N111"/>
  <c r="V111" s="1"/>
  <c r="S109"/>
  <c r="AA109" s="1"/>
  <c r="AN109" s="1"/>
  <c r="Q109"/>
  <c r="Y109" s="1"/>
  <c r="M109"/>
  <c r="U109" s="1"/>
  <c r="P109"/>
  <c r="W109"/>
  <c r="N109"/>
  <c r="V109" s="1"/>
  <c r="S107"/>
  <c r="AA107" s="1"/>
  <c r="AN107" s="1"/>
  <c r="Q107"/>
  <c r="Y107" s="1"/>
  <c r="M107"/>
  <c r="U107" s="1"/>
  <c r="P107"/>
  <c r="W107"/>
  <c r="N107"/>
  <c r="V107" s="1"/>
  <c r="S105"/>
  <c r="AA105" s="1"/>
  <c r="AN105" s="1"/>
  <c r="Q105"/>
  <c r="Y105" s="1"/>
  <c r="M105"/>
  <c r="U105" s="1"/>
  <c r="P105"/>
  <c r="P328" s="1"/>
  <c r="P339" s="1"/>
  <c r="W105"/>
  <c r="N105"/>
  <c r="V105" s="1"/>
  <c r="R153"/>
  <c r="Z153" s="1"/>
  <c r="X153"/>
  <c r="R149"/>
  <c r="Z149" s="1"/>
  <c r="X149"/>
  <c r="X85"/>
  <c r="R85"/>
  <c r="Z85" s="1"/>
  <c r="X81"/>
  <c r="R81"/>
  <c r="Z81" s="1"/>
  <c r="X80"/>
  <c r="R80"/>
  <c r="Z80" s="1"/>
  <c r="X74"/>
  <c r="R74"/>
  <c r="Z74" s="1"/>
  <c r="X73"/>
  <c r="R73"/>
  <c r="Z73" s="1"/>
  <c r="X70"/>
  <c r="R70"/>
  <c r="Z70" s="1"/>
  <c r="R61"/>
  <c r="Z61" s="1"/>
  <c r="X61"/>
  <c r="X60"/>
  <c r="R60"/>
  <c r="Z60" s="1"/>
  <c r="R57"/>
  <c r="Z57" s="1"/>
  <c r="X57"/>
  <c r="R53"/>
  <c r="Z53" s="1"/>
  <c r="X53"/>
  <c r="X51"/>
  <c r="R51"/>
  <c r="Z51" s="1"/>
  <c r="X48"/>
  <c r="R48"/>
  <c r="Z48" s="1"/>
  <c r="X44"/>
  <c r="R44"/>
  <c r="Z44" s="1"/>
  <c r="X103"/>
  <c r="R103"/>
  <c r="Z103" s="1"/>
  <c r="X101"/>
  <c r="R101"/>
  <c r="Z101" s="1"/>
  <c r="X99"/>
  <c r="R99"/>
  <c r="Z99" s="1"/>
  <c r="X97"/>
  <c r="R97"/>
  <c r="Z97" s="1"/>
  <c r="X95"/>
  <c r="R95"/>
  <c r="Z95" s="1"/>
  <c r="X92"/>
  <c r="R92"/>
  <c r="Z92" s="1"/>
  <c r="X91"/>
  <c r="R91"/>
  <c r="Z91" s="1"/>
  <c r="X90"/>
  <c r="R90"/>
  <c r="Z90" s="1"/>
  <c r="X89"/>
  <c r="R89"/>
  <c r="Z89" s="1"/>
  <c r="X87"/>
  <c r="R87"/>
  <c r="Z87" s="1"/>
  <c r="X82"/>
  <c r="R82"/>
  <c r="Z82" s="1"/>
  <c r="X79"/>
  <c r="R79"/>
  <c r="Z79" s="1"/>
  <c r="X76"/>
  <c r="R76"/>
  <c r="Z76" s="1"/>
  <c r="X71"/>
  <c r="R71"/>
  <c r="Z71" s="1"/>
  <c r="R65"/>
  <c r="Z65" s="1"/>
  <c r="X65"/>
  <c r="X64"/>
  <c r="R64"/>
  <c r="Z64" s="1"/>
  <c r="R63"/>
  <c r="Z63" s="1"/>
  <c r="X63"/>
  <c r="X62"/>
  <c r="R62"/>
  <c r="Z62" s="1"/>
  <c r="X58"/>
  <c r="R58"/>
  <c r="Z58" s="1"/>
  <c r="X54"/>
  <c r="R54"/>
  <c r="Z54" s="1"/>
  <c r="X47"/>
  <c r="R47"/>
  <c r="Z47" s="1"/>
  <c r="X43"/>
  <c r="R43"/>
  <c r="Z43" s="1"/>
  <c r="R41"/>
  <c r="Z41" s="1"/>
  <c r="X41"/>
  <c r="P327"/>
  <c r="P338" s="1"/>
  <c r="X40"/>
  <c r="P39"/>
  <c r="P38" s="1"/>
  <c r="R40"/>
  <c r="Q327"/>
  <c r="Q338" s="1"/>
  <c r="Y40"/>
  <c r="Q39"/>
  <c r="Q38" s="1"/>
  <c r="O327"/>
  <c r="O338" s="1"/>
  <c r="R209" i="5" l="1"/>
  <c r="Z209" s="1"/>
  <c r="X209"/>
  <c r="X218"/>
  <c r="R218"/>
  <c r="Z218" s="1"/>
  <c r="X222"/>
  <c r="R222"/>
  <c r="Z222" s="1"/>
  <c r="X226"/>
  <c r="R226"/>
  <c r="Z226" s="1"/>
  <c r="X242"/>
  <c r="R242"/>
  <c r="Z242" s="1"/>
  <c r="X246"/>
  <c r="R246"/>
  <c r="Z246" s="1"/>
  <c r="X250"/>
  <c r="R250"/>
  <c r="Z250" s="1"/>
  <c r="R207"/>
  <c r="Z207" s="1"/>
  <c r="X207"/>
  <c r="X216"/>
  <c r="R216"/>
  <c r="Z216" s="1"/>
  <c r="X224"/>
  <c r="R224"/>
  <c r="Z224" s="1"/>
  <c r="X228"/>
  <c r="R228"/>
  <c r="Z228" s="1"/>
  <c r="X240"/>
  <c r="R240"/>
  <c r="Z240" s="1"/>
  <c r="X244"/>
  <c r="R244"/>
  <c r="Z244" s="1"/>
  <c r="X252"/>
  <c r="R252"/>
  <c r="Z252" s="1"/>
  <c r="X256"/>
  <c r="R256"/>
  <c r="Z256" s="1"/>
  <c r="N328"/>
  <c r="N339" s="1"/>
  <c r="M327"/>
  <c r="M338" s="1"/>
  <c r="P327"/>
  <c r="P338" s="1"/>
  <c r="CQ51" i="10"/>
  <c r="CM51"/>
  <c r="EK65"/>
  <c r="EH65"/>
  <c r="EF65"/>
  <c r="EM65"/>
  <c r="EI65"/>
  <c r="EJ65" s="1"/>
  <c r="EM70"/>
  <c r="EI70"/>
  <c r="EJ70" s="1"/>
  <c r="EK49"/>
  <c r="EF49"/>
  <c r="EH49"/>
  <c r="CQ55"/>
  <c r="CM55"/>
  <c r="BD40"/>
  <c r="CP40"/>
  <c r="CL40"/>
  <c r="BZ328"/>
  <c r="BZ327"/>
  <c r="EK47"/>
  <c r="EH47"/>
  <c r="EF47"/>
  <c r="EK57"/>
  <c r="EH57"/>
  <c r="EF57"/>
  <c r="CQ59"/>
  <c r="CM59"/>
  <c r="EK63"/>
  <c r="EF63"/>
  <c r="EH63"/>
  <c r="CE328"/>
  <c r="CE327"/>
  <c r="EG95"/>
  <c r="EN95"/>
  <c r="EK45"/>
  <c r="EF45"/>
  <c r="EH45"/>
  <c r="CH56"/>
  <c r="CQ65"/>
  <c r="CM65"/>
  <c r="EK41"/>
  <c r="EF41"/>
  <c r="EH41"/>
  <c r="CQ49"/>
  <c r="CM49"/>
  <c r="CH49"/>
  <c r="EK55"/>
  <c r="EF55"/>
  <c r="EH55"/>
  <c r="U38"/>
  <c r="AT40"/>
  <c r="AD40"/>
  <c r="T39"/>
  <c r="T38" s="1"/>
  <c r="V39" s="1"/>
  <c r="AP40"/>
  <c r="EK43"/>
  <c r="EH43"/>
  <c r="EF43"/>
  <c r="EK53"/>
  <c r="EH53"/>
  <c r="EF53"/>
  <c r="CQ57"/>
  <c r="CM57"/>
  <c r="CH54"/>
  <c r="CQ63"/>
  <c r="CM63"/>
  <c r="CD328"/>
  <c r="CD327"/>
  <c r="X328"/>
  <c r="X327"/>
  <c r="X324"/>
  <c r="X325" s="1"/>
  <c r="X322"/>
  <c r="N330" s="1"/>
  <c r="AM40"/>
  <c r="CP318"/>
  <c r="CL318"/>
  <c r="CN318" s="1"/>
  <c r="CG214"/>
  <c r="CP317"/>
  <c r="CL317"/>
  <c r="CN317" s="1"/>
  <c r="CG213"/>
  <c r="CP316"/>
  <c r="CL316"/>
  <c r="CN316" s="1"/>
  <c r="CG212"/>
  <c r="CP315"/>
  <c r="CL315"/>
  <c r="CN315" s="1"/>
  <c r="CG211"/>
  <c r="AE314"/>
  <c r="AS314" s="1"/>
  <c r="CI210" s="1"/>
  <c r="AA313"/>
  <c r="AP313" s="1"/>
  <c r="T313"/>
  <c r="AD313" s="1"/>
  <c r="AR313" s="1"/>
  <c r="R313"/>
  <c r="AB313" s="1"/>
  <c r="CP313"/>
  <c r="CL313"/>
  <c r="CN313" s="1"/>
  <c r="CG209"/>
  <c r="AE312"/>
  <c r="AS312" s="1"/>
  <c r="CP311"/>
  <c r="CL311"/>
  <c r="CN311" s="1"/>
  <c r="AA311"/>
  <c r="AP311" s="1"/>
  <c r="T311"/>
  <c r="AD311" s="1"/>
  <c r="AR311" s="1"/>
  <c r="R311"/>
  <c r="AB311" s="1"/>
  <c r="AA310"/>
  <c r="AP310" s="1"/>
  <c r="T310"/>
  <c r="AD310" s="1"/>
  <c r="AR310" s="1"/>
  <c r="R310"/>
  <c r="AB310" s="1"/>
  <c r="AE310"/>
  <c r="AS310" s="1"/>
  <c r="CP309"/>
  <c r="CL309"/>
  <c r="CN309" s="1"/>
  <c r="AA308"/>
  <c r="AP308" s="1"/>
  <c r="T308"/>
  <c r="AD308" s="1"/>
  <c r="AR308" s="1"/>
  <c r="R308"/>
  <c r="AB308" s="1"/>
  <c r="AE308"/>
  <c r="AS308" s="1"/>
  <c r="CP307"/>
  <c r="CL307"/>
  <c r="CN307" s="1"/>
  <c r="AA306"/>
  <c r="AP306" s="1"/>
  <c r="T306"/>
  <c r="AD306" s="1"/>
  <c r="AR306" s="1"/>
  <c r="R306"/>
  <c r="AB306" s="1"/>
  <c r="AE306"/>
  <c r="AS306" s="1"/>
  <c r="CP305"/>
  <c r="CL305"/>
  <c r="CN305" s="1"/>
  <c r="AA304"/>
  <c r="AP304" s="1"/>
  <c r="T304"/>
  <c r="AD304" s="1"/>
  <c r="AR304" s="1"/>
  <c r="R304"/>
  <c r="AB304" s="1"/>
  <c r="AE304"/>
  <c r="AS304" s="1"/>
  <c r="CP303"/>
  <c r="CL303"/>
  <c r="CN303" s="1"/>
  <c r="AE302"/>
  <c r="AS302" s="1"/>
  <c r="AA301"/>
  <c r="AP301" s="1"/>
  <c r="T301"/>
  <c r="AD301" s="1"/>
  <c r="AR301" s="1"/>
  <c r="R301"/>
  <c r="AB301" s="1"/>
  <c r="CP301"/>
  <c r="CL301"/>
  <c r="CN301" s="1"/>
  <c r="AE300"/>
  <c r="AS300" s="1"/>
  <c r="AA299"/>
  <c r="AP299" s="1"/>
  <c r="T299"/>
  <c r="AD299" s="1"/>
  <c r="AR299" s="1"/>
  <c r="R299"/>
  <c r="AB299" s="1"/>
  <c r="CP299"/>
  <c r="CL299"/>
  <c r="CN299" s="1"/>
  <c r="AE298"/>
  <c r="AS298" s="1"/>
  <c r="AA297"/>
  <c r="AP297" s="1"/>
  <c r="T297"/>
  <c r="AD297" s="1"/>
  <c r="AR297" s="1"/>
  <c r="R297"/>
  <c r="AB297" s="1"/>
  <c r="CP297"/>
  <c r="CL297"/>
  <c r="CN297" s="1"/>
  <c r="AE296"/>
  <c r="AS296" s="1"/>
  <c r="AA295"/>
  <c r="AP295" s="1"/>
  <c r="T295"/>
  <c r="AD295" s="1"/>
  <c r="AR295" s="1"/>
  <c r="R295"/>
  <c r="AB295" s="1"/>
  <c r="CP295"/>
  <c r="CL295"/>
  <c r="CN295" s="1"/>
  <c r="AE294"/>
  <c r="AS294" s="1"/>
  <c r="AA293"/>
  <c r="AP293" s="1"/>
  <c r="T293"/>
  <c r="AD293" s="1"/>
  <c r="AR293" s="1"/>
  <c r="R293"/>
  <c r="AB293" s="1"/>
  <c r="CP293"/>
  <c r="CL293"/>
  <c r="CN293" s="1"/>
  <c r="AE292"/>
  <c r="AS292" s="1"/>
  <c r="AE291"/>
  <c r="AS291" s="1"/>
  <c r="CI205" s="1"/>
  <c r="AE290"/>
  <c r="AS290" s="1"/>
  <c r="CI204" s="1"/>
  <c r="AE289"/>
  <c r="AS289" s="1"/>
  <c r="CI203" s="1"/>
  <c r="AE288"/>
  <c r="AS288" s="1"/>
  <c r="CI202" s="1"/>
  <c r="AE287"/>
  <c r="AS287" s="1"/>
  <c r="CI201" s="1"/>
  <c r="AA286"/>
  <c r="AP286" s="1"/>
  <c r="T286"/>
  <c r="AD286" s="1"/>
  <c r="AR286" s="1"/>
  <c r="R286"/>
  <c r="AB286" s="1"/>
  <c r="CP286"/>
  <c r="CL286"/>
  <c r="CN286" s="1"/>
  <c r="CG200"/>
  <c r="AA285"/>
  <c r="AP285" s="1"/>
  <c r="T285"/>
  <c r="AD285" s="1"/>
  <c r="AR285" s="1"/>
  <c r="R285"/>
  <c r="AB285" s="1"/>
  <c r="AE285"/>
  <c r="AS285" s="1"/>
  <c r="CI199" s="1"/>
  <c r="AA284"/>
  <c r="AP284" s="1"/>
  <c r="T284"/>
  <c r="AD284" s="1"/>
  <c r="AR284" s="1"/>
  <c r="R284"/>
  <c r="AB284" s="1"/>
  <c r="AE284"/>
  <c r="AS284" s="1"/>
  <c r="CI198" s="1"/>
  <c r="AA283"/>
  <c r="AP283" s="1"/>
  <c r="T283"/>
  <c r="AD283" s="1"/>
  <c r="AR283" s="1"/>
  <c r="R283"/>
  <c r="AB283" s="1"/>
  <c r="CP283"/>
  <c r="CL283"/>
  <c r="CN283" s="1"/>
  <c r="AE282"/>
  <c r="AS282" s="1"/>
  <c r="AA281"/>
  <c r="AP281" s="1"/>
  <c r="T281"/>
  <c r="AD281" s="1"/>
  <c r="AR281" s="1"/>
  <c r="R281"/>
  <c r="AB281" s="1"/>
  <c r="CP281"/>
  <c r="CL281"/>
  <c r="CN281" s="1"/>
  <c r="AA280"/>
  <c r="AP280" s="1"/>
  <c r="T280"/>
  <c r="AD280" s="1"/>
  <c r="AR280" s="1"/>
  <c r="R280"/>
  <c r="AB280" s="1"/>
  <c r="AE280"/>
  <c r="AS280" s="1"/>
  <c r="CP279"/>
  <c r="CL279"/>
  <c r="CN279" s="1"/>
  <c r="AA278"/>
  <c r="AP278" s="1"/>
  <c r="T278"/>
  <c r="AD278" s="1"/>
  <c r="AR278" s="1"/>
  <c r="R278"/>
  <c r="AB278" s="1"/>
  <c r="AE278"/>
  <c r="AS278" s="1"/>
  <c r="CP277"/>
  <c r="CL277"/>
  <c r="CN277" s="1"/>
  <c r="AA276"/>
  <c r="AP276" s="1"/>
  <c r="T276"/>
  <c r="AD276" s="1"/>
  <c r="AR276" s="1"/>
  <c r="R276"/>
  <c r="AB276" s="1"/>
  <c r="AE276"/>
  <c r="AS276" s="1"/>
  <c r="CP275"/>
  <c r="CL275"/>
  <c r="CN275" s="1"/>
  <c r="AA274"/>
  <c r="AP274" s="1"/>
  <c r="T274"/>
  <c r="AD274" s="1"/>
  <c r="AR274" s="1"/>
  <c r="R274"/>
  <c r="AB274" s="1"/>
  <c r="AE274"/>
  <c r="AS274" s="1"/>
  <c r="CI208" s="1"/>
  <c r="AA273"/>
  <c r="AP273" s="1"/>
  <c r="T273"/>
  <c r="AD273" s="1"/>
  <c r="AR273" s="1"/>
  <c r="R273"/>
  <c r="AB273" s="1"/>
  <c r="AE273"/>
  <c r="AS273" s="1"/>
  <c r="CI197" s="1"/>
  <c r="AA272"/>
  <c r="AP272" s="1"/>
  <c r="T272"/>
  <c r="AD272" s="1"/>
  <c r="AR272" s="1"/>
  <c r="R272"/>
  <c r="AB272" s="1"/>
  <c r="AE272"/>
  <c r="AS272" s="1"/>
  <c r="CI196" s="1"/>
  <c r="AA271"/>
  <c r="AP271" s="1"/>
  <c r="T271"/>
  <c r="AD271" s="1"/>
  <c r="AR271" s="1"/>
  <c r="R271"/>
  <c r="AB271" s="1"/>
  <c r="AE271"/>
  <c r="AS271" s="1"/>
  <c r="CI207" s="1"/>
  <c r="CP270"/>
  <c r="CL270"/>
  <c r="CN270" s="1"/>
  <c r="CG206"/>
  <c r="CP269"/>
  <c r="CL269"/>
  <c r="CN269" s="1"/>
  <c r="CG195"/>
  <c r="AA268"/>
  <c r="AP268" s="1"/>
  <c r="T268"/>
  <c r="AD268" s="1"/>
  <c r="AR268" s="1"/>
  <c r="R268"/>
  <c r="AB268" s="1"/>
  <c r="AE268"/>
  <c r="AS268" s="1"/>
  <c r="CI194" s="1"/>
  <c r="CP267"/>
  <c r="CL267"/>
  <c r="CN267" s="1"/>
  <c r="CG193"/>
  <c r="AA266"/>
  <c r="AP266" s="1"/>
  <c r="T266"/>
  <c r="AD266" s="1"/>
  <c r="AR266" s="1"/>
  <c r="R266"/>
  <c r="AB266" s="1"/>
  <c r="AE266"/>
  <c r="AS266" s="1"/>
  <c r="AA265"/>
  <c r="AP265" s="1"/>
  <c r="T265"/>
  <c r="AD265" s="1"/>
  <c r="AR265" s="1"/>
  <c r="R265"/>
  <c r="AB265" s="1"/>
  <c r="AE265"/>
  <c r="AS265" s="1"/>
  <c r="CI182" s="1"/>
  <c r="AA264"/>
  <c r="AP264" s="1"/>
  <c r="T264"/>
  <c r="AD264" s="1"/>
  <c r="AR264" s="1"/>
  <c r="R264"/>
  <c r="AB264" s="1"/>
  <c r="AE264"/>
  <c r="AS264" s="1"/>
  <c r="CI181" s="1"/>
  <c r="AA263"/>
  <c r="AP263" s="1"/>
  <c r="T263"/>
  <c r="AD263" s="1"/>
  <c r="AR263" s="1"/>
  <c r="R263"/>
  <c r="AB263" s="1"/>
  <c r="AE263"/>
  <c r="AS263" s="1"/>
  <c r="CI191" s="1"/>
  <c r="AE262"/>
  <c r="AS262" s="1"/>
  <c r="CI190" s="1"/>
  <c r="AE261"/>
  <c r="AS261" s="1"/>
  <c r="CI180" s="1"/>
  <c r="AE260"/>
  <c r="AS260" s="1"/>
  <c r="CI179" s="1"/>
  <c r="AA259"/>
  <c r="AP259" s="1"/>
  <c r="T259"/>
  <c r="AD259" s="1"/>
  <c r="AR259" s="1"/>
  <c r="R259"/>
  <c r="AB259" s="1"/>
  <c r="AO259"/>
  <c r="AO328" s="1"/>
  <c r="AO335" s="1"/>
  <c r="AC34"/>
  <c r="AE258"/>
  <c r="AS258" s="1"/>
  <c r="AE257"/>
  <c r="AS257" s="1"/>
  <c r="CI145" s="1"/>
  <c r="AE256"/>
  <c r="AS256" s="1"/>
  <c r="CI144" s="1"/>
  <c r="AE255"/>
  <c r="AS255" s="1"/>
  <c r="CI143" s="1"/>
  <c r="AA254"/>
  <c r="AP254" s="1"/>
  <c r="T254"/>
  <c r="AD254" s="1"/>
  <c r="AR254" s="1"/>
  <c r="R254"/>
  <c r="AB254" s="1"/>
  <c r="CP254"/>
  <c r="CL254"/>
  <c r="CN254" s="1"/>
  <c r="AA253"/>
  <c r="AP253" s="1"/>
  <c r="T253"/>
  <c r="AD253" s="1"/>
  <c r="AR253" s="1"/>
  <c r="R253"/>
  <c r="AB253" s="1"/>
  <c r="CP253"/>
  <c r="CL253"/>
  <c r="CN253" s="1"/>
  <c r="CG142"/>
  <c r="AA252"/>
  <c r="AP252" s="1"/>
  <c r="T252"/>
  <c r="AD252" s="1"/>
  <c r="AR252" s="1"/>
  <c r="R252"/>
  <c r="AB252" s="1"/>
  <c r="CP252"/>
  <c r="CL252"/>
  <c r="CN252" s="1"/>
  <c r="CG141"/>
  <c r="AA251"/>
  <c r="AP251" s="1"/>
  <c r="T251"/>
  <c r="AD251" s="1"/>
  <c r="AR251" s="1"/>
  <c r="R251"/>
  <c r="AB251" s="1"/>
  <c r="CP251"/>
  <c r="CL251"/>
  <c r="CN251" s="1"/>
  <c r="CG140"/>
  <c r="AA250"/>
  <c r="AP250" s="1"/>
  <c r="T250"/>
  <c r="AD250" s="1"/>
  <c r="AR250" s="1"/>
  <c r="R250"/>
  <c r="AB250" s="1"/>
  <c r="CP250"/>
  <c r="CL250"/>
  <c r="CN250" s="1"/>
  <c r="CG139"/>
  <c r="AE249"/>
  <c r="AS249" s="1"/>
  <c r="AA248"/>
  <c r="AP248" s="1"/>
  <c r="T248"/>
  <c r="AD248" s="1"/>
  <c r="AR248" s="1"/>
  <c r="R248"/>
  <c r="AB248" s="1"/>
  <c r="CP248"/>
  <c r="CL248"/>
  <c r="CN248" s="1"/>
  <c r="AA247"/>
  <c r="AP247" s="1"/>
  <c r="T247"/>
  <c r="AD247" s="1"/>
  <c r="AR247" s="1"/>
  <c r="R247"/>
  <c r="AB247" s="1"/>
  <c r="CP247"/>
  <c r="CL247"/>
  <c r="CN247" s="1"/>
  <c r="CG178"/>
  <c r="AA246"/>
  <c r="AP246" s="1"/>
  <c r="T246"/>
  <c r="AD246" s="1"/>
  <c r="AR246" s="1"/>
  <c r="R246"/>
  <c r="AB246" s="1"/>
  <c r="CP246"/>
  <c r="CL246"/>
  <c r="CN246" s="1"/>
  <c r="CG177"/>
  <c r="AA245"/>
  <c r="AP245" s="1"/>
  <c r="T245"/>
  <c r="AD245" s="1"/>
  <c r="AR245" s="1"/>
  <c r="R245"/>
  <c r="AB245" s="1"/>
  <c r="CP245"/>
  <c r="CL245"/>
  <c r="CN245" s="1"/>
  <c r="CG176"/>
  <c r="AA244"/>
  <c r="AP244" s="1"/>
  <c r="T244"/>
  <c r="AD244" s="1"/>
  <c r="AR244" s="1"/>
  <c r="R244"/>
  <c r="AB244" s="1"/>
  <c r="CP244"/>
  <c r="CL244"/>
  <c r="CN244" s="1"/>
  <c r="CG189"/>
  <c r="AA243"/>
  <c r="AP243" s="1"/>
  <c r="T243"/>
  <c r="AD243" s="1"/>
  <c r="AR243" s="1"/>
  <c r="R243"/>
  <c r="AB243" s="1"/>
  <c r="CP243"/>
  <c r="CL243"/>
  <c r="CN243" s="1"/>
  <c r="CG175"/>
  <c r="AA242"/>
  <c r="AP242" s="1"/>
  <c r="T242"/>
  <c r="AD242" s="1"/>
  <c r="AR242" s="1"/>
  <c r="R242"/>
  <c r="AB242" s="1"/>
  <c r="CP242"/>
  <c r="CL242"/>
  <c r="CN242" s="1"/>
  <c r="CG174"/>
  <c r="AA241"/>
  <c r="AP241" s="1"/>
  <c r="T241"/>
  <c r="AD241" s="1"/>
  <c r="AR241" s="1"/>
  <c r="R241"/>
  <c r="AB241" s="1"/>
  <c r="CP241"/>
  <c r="CL241"/>
  <c r="CN241" s="1"/>
  <c r="CG173"/>
  <c r="AA240"/>
  <c r="AP240" s="1"/>
  <c r="T240"/>
  <c r="AD240" s="1"/>
  <c r="AR240" s="1"/>
  <c r="R240"/>
  <c r="AB240" s="1"/>
  <c r="CP240"/>
  <c r="CL240"/>
  <c r="CN240" s="1"/>
  <c r="CG172"/>
  <c r="AE239"/>
  <c r="AS239" s="1"/>
  <c r="CI192" s="1"/>
  <c r="AA238"/>
  <c r="AP238" s="1"/>
  <c r="T238"/>
  <c r="AD238" s="1"/>
  <c r="AR238" s="1"/>
  <c r="R238"/>
  <c r="AB238" s="1"/>
  <c r="CP238"/>
  <c r="CL238"/>
  <c r="CN238" s="1"/>
  <c r="AE237"/>
  <c r="AS237" s="1"/>
  <c r="AA236"/>
  <c r="AP236" s="1"/>
  <c r="T236"/>
  <c r="AD236" s="1"/>
  <c r="AR236" s="1"/>
  <c r="R236"/>
  <c r="AB236" s="1"/>
  <c r="CP236"/>
  <c r="CL236"/>
  <c r="CN236" s="1"/>
  <c r="AE235"/>
  <c r="AS235" s="1"/>
  <c r="AA234"/>
  <c r="AP234" s="1"/>
  <c r="T234"/>
  <c r="AD234" s="1"/>
  <c r="AR234" s="1"/>
  <c r="R234"/>
  <c r="AB234" s="1"/>
  <c r="CP234"/>
  <c r="CL234"/>
  <c r="CN234" s="1"/>
  <c r="AE233"/>
  <c r="AS233" s="1"/>
  <c r="AA232"/>
  <c r="AP232" s="1"/>
  <c r="T232"/>
  <c r="AD232" s="1"/>
  <c r="AR232" s="1"/>
  <c r="R232"/>
  <c r="AB232" s="1"/>
  <c r="CP232"/>
  <c r="CL232"/>
  <c r="CN232" s="1"/>
  <c r="AE231"/>
  <c r="AS231" s="1"/>
  <c r="AA230"/>
  <c r="AP230" s="1"/>
  <c r="T230"/>
  <c r="AD230" s="1"/>
  <c r="AR230" s="1"/>
  <c r="R230"/>
  <c r="AB230" s="1"/>
  <c r="CP230"/>
  <c r="CL230"/>
  <c r="CN230" s="1"/>
  <c r="AE229"/>
  <c r="AS229" s="1"/>
  <c r="AA228"/>
  <c r="AP228" s="1"/>
  <c r="T228"/>
  <c r="AD228" s="1"/>
  <c r="AR228" s="1"/>
  <c r="R228"/>
  <c r="AB228" s="1"/>
  <c r="AE228"/>
  <c r="AS228" s="1"/>
  <c r="CI138" s="1"/>
  <c r="AA227"/>
  <c r="AP227" s="1"/>
  <c r="T227"/>
  <c r="AD227" s="1"/>
  <c r="AR227" s="1"/>
  <c r="R227"/>
  <c r="AB227" s="1"/>
  <c r="AE227"/>
  <c r="AS227" s="1"/>
  <c r="CI137" s="1"/>
  <c r="AA226"/>
  <c r="AP226" s="1"/>
  <c r="T226"/>
  <c r="AD226" s="1"/>
  <c r="AR226" s="1"/>
  <c r="R226"/>
  <c r="AB226" s="1"/>
  <c r="AE226"/>
  <c r="AS226" s="1"/>
  <c r="CI136" s="1"/>
  <c r="AA225"/>
  <c r="AP225" s="1"/>
  <c r="T225"/>
  <c r="AD225" s="1"/>
  <c r="AR225" s="1"/>
  <c r="R225"/>
  <c r="AB225" s="1"/>
  <c r="AE225"/>
  <c r="AS225" s="1"/>
  <c r="CI135" s="1"/>
  <c r="AE224"/>
  <c r="AS224" s="1"/>
  <c r="CI134" s="1"/>
  <c r="AE223"/>
  <c r="AS223" s="1"/>
  <c r="CI133" s="1"/>
  <c r="AE222"/>
  <c r="AS222" s="1"/>
  <c r="CI132" s="1"/>
  <c r="AA221"/>
  <c r="AP221" s="1"/>
  <c r="T221"/>
  <c r="AD221" s="1"/>
  <c r="AR221" s="1"/>
  <c r="R221"/>
  <c r="AB221" s="1"/>
  <c r="CP221"/>
  <c r="CL221"/>
  <c r="CN221" s="1"/>
  <c r="CG185"/>
  <c r="AA220"/>
  <c r="AP220" s="1"/>
  <c r="T220"/>
  <c r="AD220" s="1"/>
  <c r="AR220" s="1"/>
  <c r="R220"/>
  <c r="AB220" s="1"/>
  <c r="CP220"/>
  <c r="CL220"/>
  <c r="CN220" s="1"/>
  <c r="AA219"/>
  <c r="AP219" s="1"/>
  <c r="T219"/>
  <c r="AD219" s="1"/>
  <c r="AR219" s="1"/>
  <c r="R219"/>
  <c r="AB219" s="1"/>
  <c r="CP219"/>
  <c r="CL219"/>
  <c r="CN219" s="1"/>
  <c r="CG171"/>
  <c r="CP218"/>
  <c r="CL218"/>
  <c r="CN218" s="1"/>
  <c r="CG170"/>
  <c r="CP217"/>
  <c r="CL217"/>
  <c r="CN217" s="1"/>
  <c r="CG169"/>
  <c r="CP216"/>
  <c r="CL216"/>
  <c r="CN216" s="1"/>
  <c r="CG168"/>
  <c r="CP215"/>
  <c r="CL215"/>
  <c r="CN215" s="1"/>
  <c r="CG167"/>
  <c r="CP214"/>
  <c r="CL214"/>
  <c r="CN214" s="1"/>
  <c r="CG166"/>
  <c r="CP213"/>
  <c r="CL213"/>
  <c r="CN213" s="1"/>
  <c r="CG165"/>
  <c r="AA212"/>
  <c r="AP212" s="1"/>
  <c r="T212"/>
  <c r="AD212" s="1"/>
  <c r="AR212" s="1"/>
  <c r="R212"/>
  <c r="AB212" s="1"/>
  <c r="AE212"/>
  <c r="AS212" s="1"/>
  <c r="CI188" s="1"/>
  <c r="CP211"/>
  <c r="CL211"/>
  <c r="CN211" s="1"/>
  <c r="CP210"/>
  <c r="CL210"/>
  <c r="CN210" s="1"/>
  <c r="CG131"/>
  <c r="CP209"/>
  <c r="CL209"/>
  <c r="CN209" s="1"/>
  <c r="CG130"/>
  <c r="CP208"/>
  <c r="CL208"/>
  <c r="CN208" s="1"/>
  <c r="CG129"/>
  <c r="CP207"/>
  <c r="CL207"/>
  <c r="CN207" s="1"/>
  <c r="CG128"/>
  <c r="CP206"/>
  <c r="CL206"/>
  <c r="CN206" s="1"/>
  <c r="CG127"/>
  <c r="CP205"/>
  <c r="CL205"/>
  <c r="CN205" s="1"/>
  <c r="CG126"/>
  <c r="CP204"/>
  <c r="CL204"/>
  <c r="CN204" s="1"/>
  <c r="CG125"/>
  <c r="CP203"/>
  <c r="CL203"/>
  <c r="CN203" s="1"/>
  <c r="CG124"/>
  <c r="AA202"/>
  <c r="AP202" s="1"/>
  <c r="T202"/>
  <c r="AD202" s="1"/>
  <c r="AR202" s="1"/>
  <c r="R202"/>
  <c r="AB202" s="1"/>
  <c r="AE202"/>
  <c r="AS202" s="1"/>
  <c r="CP201"/>
  <c r="CL201"/>
  <c r="CN201" s="1"/>
  <c r="CG187"/>
  <c r="CP200"/>
  <c r="CL200"/>
  <c r="CN200" s="1"/>
  <c r="CG164"/>
  <c r="CP199"/>
  <c r="CL199"/>
  <c r="CN199" s="1"/>
  <c r="CG163"/>
  <c r="CP198"/>
  <c r="CL198"/>
  <c r="CN198" s="1"/>
  <c r="CG162"/>
  <c r="CP197"/>
  <c r="CL197"/>
  <c r="CN197" s="1"/>
  <c r="CG161"/>
  <c r="CP196"/>
  <c r="CL196"/>
  <c r="CN196" s="1"/>
  <c r="CG160"/>
  <c r="CP195"/>
  <c r="CL195"/>
  <c r="CN195" s="1"/>
  <c r="CG159"/>
  <c r="CP194"/>
  <c r="CL194"/>
  <c r="CN194" s="1"/>
  <c r="CG158"/>
  <c r="CP193"/>
  <c r="CL193"/>
  <c r="CN193" s="1"/>
  <c r="CG157"/>
  <c r="AA192"/>
  <c r="AP192" s="1"/>
  <c r="T192"/>
  <c r="AD192" s="1"/>
  <c r="AR192" s="1"/>
  <c r="R192"/>
  <c r="AB192" s="1"/>
  <c r="AE192"/>
  <c r="AS192" s="1"/>
  <c r="CI186" s="1"/>
  <c r="CP191"/>
  <c r="CL191"/>
  <c r="CN191" s="1"/>
  <c r="CG184"/>
  <c r="AA190"/>
  <c r="AP190" s="1"/>
  <c r="T190"/>
  <c r="AD190" s="1"/>
  <c r="AR190" s="1"/>
  <c r="R190"/>
  <c r="AB190" s="1"/>
  <c r="AE190"/>
  <c r="AS190" s="1"/>
  <c r="CP189"/>
  <c r="CL189"/>
  <c r="CN189" s="1"/>
  <c r="DO188"/>
  <c r="EB188" s="1"/>
  <c r="DI188"/>
  <c r="DQ188" s="1"/>
  <c r="ED188" s="1"/>
  <c r="AA188"/>
  <c r="AP188" s="1"/>
  <c r="T188"/>
  <c r="AD188" s="1"/>
  <c r="AR188" s="1"/>
  <c r="R188"/>
  <c r="AB188" s="1"/>
  <c r="AE188"/>
  <c r="AS188" s="1"/>
  <c r="CP187"/>
  <c r="CL187"/>
  <c r="CN187" s="1"/>
  <c r="DO186"/>
  <c r="EB186" s="1"/>
  <c r="DI186"/>
  <c r="DQ186" s="1"/>
  <c r="ED186" s="1"/>
  <c r="AA186"/>
  <c r="AP186" s="1"/>
  <c r="T186"/>
  <c r="AD186" s="1"/>
  <c r="AR186" s="1"/>
  <c r="R186"/>
  <c r="AB186" s="1"/>
  <c r="AE186"/>
  <c r="AS186" s="1"/>
  <c r="CP185"/>
  <c r="CL185"/>
  <c r="CN185" s="1"/>
  <c r="DO184"/>
  <c r="EB184" s="1"/>
  <c r="DI184"/>
  <c r="DQ184" s="1"/>
  <c r="ED184" s="1"/>
  <c r="AA184"/>
  <c r="AP184" s="1"/>
  <c r="T184"/>
  <c r="AD184" s="1"/>
  <c r="AR184" s="1"/>
  <c r="R184"/>
  <c r="AB184" s="1"/>
  <c r="AE184"/>
  <c r="AS184" s="1"/>
  <c r="DO183"/>
  <c r="EB183" s="1"/>
  <c r="DI183"/>
  <c r="DQ183" s="1"/>
  <c r="ED183" s="1"/>
  <c r="AA183"/>
  <c r="AP183" s="1"/>
  <c r="T183"/>
  <c r="AD183" s="1"/>
  <c r="AR183" s="1"/>
  <c r="R183"/>
  <c r="AB183" s="1"/>
  <c r="AE183"/>
  <c r="AS183" s="1"/>
  <c r="CI156" s="1"/>
  <c r="DO182"/>
  <c r="EB182" s="1"/>
  <c r="DI182"/>
  <c r="DQ182" s="1"/>
  <c r="ED182" s="1"/>
  <c r="AA182"/>
  <c r="AP182" s="1"/>
  <c r="T182"/>
  <c r="AD182" s="1"/>
  <c r="AR182" s="1"/>
  <c r="R182"/>
  <c r="AB182" s="1"/>
  <c r="AE182"/>
  <c r="AS182" s="1"/>
  <c r="CI84" s="1"/>
  <c r="DO181"/>
  <c r="EB181" s="1"/>
  <c r="DI181"/>
  <c r="DQ181" s="1"/>
  <c r="ED181" s="1"/>
  <c r="AA181"/>
  <c r="AP181" s="1"/>
  <c r="T181"/>
  <c r="AD181" s="1"/>
  <c r="AR181" s="1"/>
  <c r="R181"/>
  <c r="AB181" s="1"/>
  <c r="AE181"/>
  <c r="AS181" s="1"/>
  <c r="CI83" s="1"/>
  <c r="AE180"/>
  <c r="AS180" s="1"/>
  <c r="CI82" s="1"/>
  <c r="AE179"/>
  <c r="AS179" s="1"/>
  <c r="CI81" s="1"/>
  <c r="AA178"/>
  <c r="AP178" s="1"/>
  <c r="T178"/>
  <c r="AD178" s="1"/>
  <c r="AR178" s="1"/>
  <c r="R178"/>
  <c r="AB178" s="1"/>
  <c r="CP178"/>
  <c r="CL178"/>
  <c r="CN178" s="1"/>
  <c r="CG80"/>
  <c r="AE177"/>
  <c r="AS177" s="1"/>
  <c r="CI79" s="1"/>
  <c r="AE176"/>
  <c r="AS176" s="1"/>
  <c r="DI176"/>
  <c r="DQ176" s="1"/>
  <c r="ED176" s="1"/>
  <c r="DO176"/>
  <c r="EB176" s="1"/>
  <c r="AA175"/>
  <c r="AP175" s="1"/>
  <c r="T175"/>
  <c r="AD175" s="1"/>
  <c r="AR175" s="1"/>
  <c r="R175"/>
  <c r="AB175" s="1"/>
  <c r="CP175"/>
  <c r="CL175"/>
  <c r="CN175" s="1"/>
  <c r="CG151"/>
  <c r="DI175"/>
  <c r="DQ175" s="1"/>
  <c r="ED175" s="1"/>
  <c r="DO175"/>
  <c r="EB175" s="1"/>
  <c r="AE174"/>
  <c r="AS174" s="1"/>
  <c r="CI123" s="1"/>
  <c r="DI174"/>
  <c r="DQ174" s="1"/>
  <c r="ED174" s="1"/>
  <c r="DO174"/>
  <c r="EB174" s="1"/>
  <c r="AA173"/>
  <c r="AP173" s="1"/>
  <c r="T173"/>
  <c r="AD173" s="1"/>
  <c r="AR173" s="1"/>
  <c r="R173"/>
  <c r="AB173" s="1"/>
  <c r="CP173"/>
  <c r="CL173"/>
  <c r="CN173" s="1"/>
  <c r="CG122"/>
  <c r="R47"/>
  <c r="AB47" s="1"/>
  <c r="R61"/>
  <c r="AB61" s="1"/>
  <c r="R67"/>
  <c r="AB67" s="1"/>
  <c r="AV328"/>
  <c r="AV327"/>
  <c r="CQ45"/>
  <c r="CM45"/>
  <c r="CH45"/>
  <c r="EM53"/>
  <c r="EI53"/>
  <c r="EJ53" s="1"/>
  <c r="EM57"/>
  <c r="EI57"/>
  <c r="EJ57" s="1"/>
  <c r="EM59"/>
  <c r="EI59"/>
  <c r="EJ59" s="1"/>
  <c r="EM61"/>
  <c r="EI61"/>
  <c r="EJ61" s="1"/>
  <c r="EM43"/>
  <c r="EI43"/>
  <c r="EJ43" s="1"/>
  <c r="EM47"/>
  <c r="EI47"/>
  <c r="EJ47" s="1"/>
  <c r="EM68"/>
  <c r="EI68"/>
  <c r="EJ68" s="1"/>
  <c r="EM72"/>
  <c r="EI72"/>
  <c r="EJ72" s="1"/>
  <c r="EM140"/>
  <c r="EI140"/>
  <c r="EJ140" s="1"/>
  <c r="N322"/>
  <c r="O323" s="1"/>
  <c r="N332"/>
  <c r="AC328"/>
  <c r="AC327"/>
  <c r="AC324"/>
  <c r="AC325" s="1"/>
  <c r="AC322"/>
  <c r="N334" s="1"/>
  <c r="S329" s="1"/>
  <c r="AR40"/>
  <c r="Y324"/>
  <c r="Y325" s="1"/>
  <c r="Y322"/>
  <c r="N331" s="1"/>
  <c r="O329" s="1"/>
  <c r="Y328"/>
  <c r="Y327"/>
  <c r="AN40"/>
  <c r="BL328"/>
  <c r="BL327"/>
  <c r="CA40"/>
  <c r="CQ43"/>
  <c r="CM43"/>
  <c r="CH43"/>
  <c r="CQ53"/>
  <c r="CM53"/>
  <c r="EK61"/>
  <c r="EH61"/>
  <c r="EF61"/>
  <c r="EK67"/>
  <c r="EF67"/>
  <c r="EH67"/>
  <c r="EM74"/>
  <c r="EI74"/>
  <c r="EJ74" s="1"/>
  <c r="EM76"/>
  <c r="EI76"/>
  <c r="EJ76" s="1"/>
  <c r="EM78"/>
  <c r="EI78"/>
  <c r="EJ78" s="1"/>
  <c r="EM80"/>
  <c r="EI80"/>
  <c r="EJ80" s="1"/>
  <c r="EM82"/>
  <c r="EI82"/>
  <c r="EJ82" s="1"/>
  <c r="EM84"/>
  <c r="EI84"/>
  <c r="EJ84" s="1"/>
  <c r="EM85"/>
  <c r="EI85"/>
  <c r="EJ85" s="1"/>
  <c r="EM89"/>
  <c r="EI89"/>
  <c r="EJ89" s="1"/>
  <c r="EM75"/>
  <c r="EI75"/>
  <c r="EJ75" s="1"/>
  <c r="EM77"/>
  <c r="EI77"/>
  <c r="EJ77" s="1"/>
  <c r="EM79"/>
  <c r="EI79"/>
  <c r="EJ79" s="1"/>
  <c r="EM81"/>
  <c r="EI81"/>
  <c r="EJ81" s="1"/>
  <c r="EM83"/>
  <c r="EI83"/>
  <c r="EJ83" s="1"/>
  <c r="EM86"/>
  <c r="EI86"/>
  <c r="EJ86" s="1"/>
  <c r="EM87"/>
  <c r="EI87"/>
  <c r="EJ87" s="1"/>
  <c r="EM88"/>
  <c r="EI88"/>
  <c r="EJ88" s="1"/>
  <c r="EM90"/>
  <c r="EI90"/>
  <c r="EJ90" s="1"/>
  <c r="EK51"/>
  <c r="EF51"/>
  <c r="EH51"/>
  <c r="CQ41"/>
  <c r="CM41"/>
  <c r="CH41"/>
  <c r="BM328"/>
  <c r="BM327"/>
  <c r="CB40"/>
  <c r="CQ47"/>
  <c r="CM47"/>
  <c r="CH47"/>
  <c r="EK59"/>
  <c r="EH59"/>
  <c r="EF59"/>
  <c r="CH52"/>
  <c r="CQ61"/>
  <c r="CM61"/>
  <c r="CH86"/>
  <c r="CQ67"/>
  <c r="CM67"/>
  <c r="DQ40"/>
  <c r="ED40" s="1"/>
  <c r="DI39"/>
  <c r="DI38" s="1"/>
  <c r="EH40"/>
  <c r="EF40"/>
  <c r="EF38"/>
  <c r="EK40"/>
  <c r="EG91"/>
  <c r="EN91"/>
  <c r="EG92"/>
  <c r="EN92"/>
  <c r="EG93"/>
  <c r="EN93"/>
  <c r="EG94"/>
  <c r="EN94"/>
  <c r="EG96"/>
  <c r="EN96"/>
  <c r="EG98"/>
  <c r="EN98"/>
  <c r="EG100"/>
  <c r="EN100"/>
  <c r="EG102"/>
  <c r="EN102"/>
  <c r="EG104"/>
  <c r="EN104"/>
  <c r="EG106"/>
  <c r="EN106"/>
  <c r="EG108"/>
  <c r="EN108"/>
  <c r="EG110"/>
  <c r="EN110"/>
  <c r="EG112"/>
  <c r="EN112"/>
  <c r="EG114"/>
  <c r="EN114"/>
  <c r="EG128"/>
  <c r="EN128"/>
  <c r="EG132"/>
  <c r="EN132"/>
  <c r="EG134"/>
  <c r="EN134"/>
  <c r="EG138"/>
  <c r="EN138"/>
  <c r="AA318"/>
  <c r="AP318" s="1"/>
  <c r="T318"/>
  <c r="AD318" s="1"/>
  <c r="AR318" s="1"/>
  <c r="R318"/>
  <c r="AB318" s="1"/>
  <c r="AE318"/>
  <c r="AS318" s="1"/>
  <c r="CI214" s="1"/>
  <c r="AA317"/>
  <c r="AP317" s="1"/>
  <c r="T317"/>
  <c r="AD317" s="1"/>
  <c r="AR317" s="1"/>
  <c r="R317"/>
  <c r="AB317" s="1"/>
  <c r="AE317"/>
  <c r="AS317" s="1"/>
  <c r="CI213" s="1"/>
  <c r="AA316"/>
  <c r="AP316" s="1"/>
  <c r="T316"/>
  <c r="AD316" s="1"/>
  <c r="AR316" s="1"/>
  <c r="R316"/>
  <c r="AB316" s="1"/>
  <c r="AE316"/>
  <c r="AS316" s="1"/>
  <c r="CI212" s="1"/>
  <c r="AA315"/>
  <c r="AP315" s="1"/>
  <c r="T315"/>
  <c r="AD315" s="1"/>
  <c r="AR315" s="1"/>
  <c r="R315"/>
  <c r="AB315" s="1"/>
  <c r="AE315"/>
  <c r="AS315" s="1"/>
  <c r="CI211" s="1"/>
  <c r="AA314"/>
  <c r="AP314" s="1"/>
  <c r="T314"/>
  <c r="AD314" s="1"/>
  <c r="AR314" s="1"/>
  <c r="R314"/>
  <c r="AB314" s="1"/>
  <c r="CP314"/>
  <c r="CL314"/>
  <c r="CN314" s="1"/>
  <c r="CG210"/>
  <c r="AE313"/>
  <c r="AS313" s="1"/>
  <c r="CI209" s="1"/>
  <c r="AA312"/>
  <c r="AP312" s="1"/>
  <c r="T312"/>
  <c r="AD312" s="1"/>
  <c r="AR312" s="1"/>
  <c r="R312"/>
  <c r="AB312" s="1"/>
  <c r="CP312"/>
  <c r="CL312"/>
  <c r="CN312" s="1"/>
  <c r="AE311"/>
  <c r="AS311" s="1"/>
  <c r="CP310"/>
  <c r="CL310"/>
  <c r="CN310" s="1"/>
  <c r="AA309"/>
  <c r="AP309" s="1"/>
  <c r="T309"/>
  <c r="AD309" s="1"/>
  <c r="AR309" s="1"/>
  <c r="R309"/>
  <c r="AB309" s="1"/>
  <c r="AE309"/>
  <c r="AS309" s="1"/>
  <c r="CP308"/>
  <c r="CL308"/>
  <c r="CN308" s="1"/>
  <c r="AA307"/>
  <c r="AP307" s="1"/>
  <c r="T307"/>
  <c r="AD307" s="1"/>
  <c r="AR307" s="1"/>
  <c r="R307"/>
  <c r="AB307" s="1"/>
  <c r="AE307"/>
  <c r="AS307" s="1"/>
  <c r="CP306"/>
  <c r="CL306"/>
  <c r="CN306" s="1"/>
  <c r="AA305"/>
  <c r="AP305" s="1"/>
  <c r="T305"/>
  <c r="AD305" s="1"/>
  <c r="AR305" s="1"/>
  <c r="R305"/>
  <c r="AB305" s="1"/>
  <c r="AE305"/>
  <c r="AS305" s="1"/>
  <c r="CP304"/>
  <c r="CL304"/>
  <c r="CN304" s="1"/>
  <c r="AA303"/>
  <c r="AP303" s="1"/>
  <c r="T303"/>
  <c r="AD303" s="1"/>
  <c r="AR303" s="1"/>
  <c r="R303"/>
  <c r="AB303" s="1"/>
  <c r="AE303"/>
  <c r="AS303" s="1"/>
  <c r="AA302"/>
  <c r="AP302" s="1"/>
  <c r="T302"/>
  <c r="AD302" s="1"/>
  <c r="AR302" s="1"/>
  <c r="R302"/>
  <c r="AB302" s="1"/>
  <c r="CP302"/>
  <c r="CL302"/>
  <c r="CN302" s="1"/>
  <c r="AE301"/>
  <c r="AS301" s="1"/>
  <c r="AA300"/>
  <c r="AP300" s="1"/>
  <c r="T300"/>
  <c r="AD300" s="1"/>
  <c r="AR300" s="1"/>
  <c r="R300"/>
  <c r="AB300" s="1"/>
  <c r="CP300"/>
  <c r="CL300"/>
  <c r="CN300" s="1"/>
  <c r="AE299"/>
  <c r="AS299" s="1"/>
  <c r="AA298"/>
  <c r="AP298" s="1"/>
  <c r="T298"/>
  <c r="AD298" s="1"/>
  <c r="AR298" s="1"/>
  <c r="R298"/>
  <c r="AB298" s="1"/>
  <c r="CP298"/>
  <c r="CL298"/>
  <c r="CN298" s="1"/>
  <c r="AE297"/>
  <c r="AS297" s="1"/>
  <c r="AA296"/>
  <c r="AP296" s="1"/>
  <c r="T296"/>
  <c r="AD296" s="1"/>
  <c r="AR296" s="1"/>
  <c r="R296"/>
  <c r="AB296" s="1"/>
  <c r="CP296"/>
  <c r="CL296"/>
  <c r="CN296" s="1"/>
  <c r="AE295"/>
  <c r="AS295" s="1"/>
  <c r="AA294"/>
  <c r="AP294" s="1"/>
  <c r="T294"/>
  <c r="AD294" s="1"/>
  <c r="AR294" s="1"/>
  <c r="R294"/>
  <c r="AB294" s="1"/>
  <c r="CP294"/>
  <c r="CL294"/>
  <c r="CN294" s="1"/>
  <c r="AE293"/>
  <c r="AS293" s="1"/>
  <c r="AA292"/>
  <c r="AP292" s="1"/>
  <c r="T292"/>
  <c r="AD292" s="1"/>
  <c r="AR292" s="1"/>
  <c r="R292"/>
  <c r="AB292" s="1"/>
  <c r="CP292"/>
  <c r="CL292"/>
  <c r="CN292" s="1"/>
  <c r="AA291"/>
  <c r="AP291" s="1"/>
  <c r="T291"/>
  <c r="AD291" s="1"/>
  <c r="AR291" s="1"/>
  <c r="R291"/>
  <c r="AB291" s="1"/>
  <c r="CP291"/>
  <c r="CL291"/>
  <c r="CN291" s="1"/>
  <c r="CG205"/>
  <c r="AA290"/>
  <c r="AP290" s="1"/>
  <c r="T290"/>
  <c r="AD290" s="1"/>
  <c r="AR290" s="1"/>
  <c r="R290"/>
  <c r="AB290" s="1"/>
  <c r="CP290"/>
  <c r="CL290"/>
  <c r="CN290" s="1"/>
  <c r="CG204"/>
  <c r="AA289"/>
  <c r="AP289" s="1"/>
  <c r="T289"/>
  <c r="AD289" s="1"/>
  <c r="AR289" s="1"/>
  <c r="R289"/>
  <c r="AB289" s="1"/>
  <c r="CP289"/>
  <c r="CL289"/>
  <c r="CN289" s="1"/>
  <c r="CG203"/>
  <c r="AA288"/>
  <c r="AP288" s="1"/>
  <c r="T288"/>
  <c r="AD288" s="1"/>
  <c r="AR288" s="1"/>
  <c r="R288"/>
  <c r="AB288" s="1"/>
  <c r="CP288"/>
  <c r="CL288"/>
  <c r="CN288" s="1"/>
  <c r="CG202"/>
  <c r="AA287"/>
  <c r="AP287" s="1"/>
  <c r="T287"/>
  <c r="AD287" s="1"/>
  <c r="AR287" s="1"/>
  <c r="R287"/>
  <c r="AB287" s="1"/>
  <c r="CP287"/>
  <c r="CL287"/>
  <c r="CN287" s="1"/>
  <c r="CG201"/>
  <c r="AE286"/>
  <c r="AS286" s="1"/>
  <c r="CI200" s="1"/>
  <c r="CP285"/>
  <c r="CL285"/>
  <c r="CN285" s="1"/>
  <c r="CG199"/>
  <c r="CP284"/>
  <c r="CL284"/>
  <c r="CN284" s="1"/>
  <c r="CG198"/>
  <c r="AE283"/>
  <c r="AS283" s="1"/>
  <c r="AA282"/>
  <c r="AP282" s="1"/>
  <c r="T282"/>
  <c r="AD282" s="1"/>
  <c r="AR282" s="1"/>
  <c r="R282"/>
  <c r="AB282" s="1"/>
  <c r="CP282"/>
  <c r="CL282"/>
  <c r="CN282" s="1"/>
  <c r="AE281"/>
  <c r="AS281" s="1"/>
  <c r="CP280"/>
  <c r="CL280"/>
  <c r="CN280" s="1"/>
  <c r="AA279"/>
  <c r="AP279" s="1"/>
  <c r="T279"/>
  <c r="AD279" s="1"/>
  <c r="AR279" s="1"/>
  <c r="R279"/>
  <c r="AB279" s="1"/>
  <c r="AE279"/>
  <c r="AS279" s="1"/>
  <c r="CP278"/>
  <c r="CL278"/>
  <c r="CN278" s="1"/>
  <c r="AA277"/>
  <c r="AP277" s="1"/>
  <c r="T277"/>
  <c r="AD277" s="1"/>
  <c r="AR277" s="1"/>
  <c r="R277"/>
  <c r="AB277" s="1"/>
  <c r="AE277"/>
  <c r="AS277" s="1"/>
  <c r="CP276"/>
  <c r="CL276"/>
  <c r="CN276" s="1"/>
  <c r="AA275"/>
  <c r="AP275" s="1"/>
  <c r="T275"/>
  <c r="AD275" s="1"/>
  <c r="AR275" s="1"/>
  <c r="R275"/>
  <c r="AB275" s="1"/>
  <c r="AE275"/>
  <c r="AS275" s="1"/>
  <c r="CP274"/>
  <c r="CL274"/>
  <c r="CN274" s="1"/>
  <c r="CG208"/>
  <c r="CP273"/>
  <c r="CL273"/>
  <c r="CN273" s="1"/>
  <c r="CG197"/>
  <c r="CP272"/>
  <c r="CL272"/>
  <c r="CN272" s="1"/>
  <c r="CG196"/>
  <c r="CP271"/>
  <c r="CL271"/>
  <c r="CN271" s="1"/>
  <c r="CG207"/>
  <c r="AA270"/>
  <c r="AP270" s="1"/>
  <c r="T270"/>
  <c r="AD270" s="1"/>
  <c r="AR270" s="1"/>
  <c r="R270"/>
  <c r="AB270" s="1"/>
  <c r="AE270"/>
  <c r="AS270" s="1"/>
  <c r="CI206" s="1"/>
  <c r="AA269"/>
  <c r="AP269" s="1"/>
  <c r="T269"/>
  <c r="AD269" s="1"/>
  <c r="AR269" s="1"/>
  <c r="R269"/>
  <c r="AB269" s="1"/>
  <c r="AE269"/>
  <c r="AS269" s="1"/>
  <c r="CI195" s="1"/>
  <c r="CP268"/>
  <c r="CL268"/>
  <c r="CN268" s="1"/>
  <c r="CG194"/>
  <c r="AA267"/>
  <c r="AP267" s="1"/>
  <c r="T267"/>
  <c r="AD267" s="1"/>
  <c r="AR267" s="1"/>
  <c r="R267"/>
  <c r="AB267" s="1"/>
  <c r="AE267"/>
  <c r="AS267" s="1"/>
  <c r="CI193" s="1"/>
  <c r="CP266"/>
  <c r="CL266"/>
  <c r="CN266" s="1"/>
  <c r="CP265"/>
  <c r="CL265"/>
  <c r="CN265" s="1"/>
  <c r="CG182"/>
  <c r="CP264"/>
  <c r="CL264"/>
  <c r="CN264" s="1"/>
  <c r="CG181"/>
  <c r="CP263"/>
  <c r="CL263"/>
  <c r="CN263" s="1"/>
  <c r="CG191"/>
  <c r="AA262"/>
  <c r="AP262" s="1"/>
  <c r="T262"/>
  <c r="AD262" s="1"/>
  <c r="AR262" s="1"/>
  <c r="R262"/>
  <c r="AB262" s="1"/>
  <c r="CP262"/>
  <c r="CL262"/>
  <c r="CN262" s="1"/>
  <c r="CG190"/>
  <c r="AA261"/>
  <c r="AP261" s="1"/>
  <c r="T261"/>
  <c r="AD261" s="1"/>
  <c r="AR261" s="1"/>
  <c r="R261"/>
  <c r="AB261" s="1"/>
  <c r="CP261"/>
  <c r="CL261"/>
  <c r="CN261" s="1"/>
  <c r="CG180"/>
  <c r="AA260"/>
  <c r="AP260" s="1"/>
  <c r="T260"/>
  <c r="AD260" s="1"/>
  <c r="AR260" s="1"/>
  <c r="R260"/>
  <c r="AB260" s="1"/>
  <c r="CP260"/>
  <c r="CL260"/>
  <c r="CN260" s="1"/>
  <c r="CG179"/>
  <c r="AE259"/>
  <c r="AS259" s="1"/>
  <c r="AA258"/>
  <c r="AP258" s="1"/>
  <c r="T258"/>
  <c r="AD258" s="1"/>
  <c r="AR258" s="1"/>
  <c r="R258"/>
  <c r="AB258" s="1"/>
  <c r="CP258"/>
  <c r="CL258"/>
  <c r="CN258" s="1"/>
  <c r="AA257"/>
  <c r="AP257" s="1"/>
  <c r="T257"/>
  <c r="AD257" s="1"/>
  <c r="AR257" s="1"/>
  <c r="R257"/>
  <c r="AB257" s="1"/>
  <c r="CP257"/>
  <c r="CL257"/>
  <c r="CN257" s="1"/>
  <c r="CG145"/>
  <c r="AA256"/>
  <c r="AP256" s="1"/>
  <c r="T256"/>
  <c r="AD256" s="1"/>
  <c r="AR256" s="1"/>
  <c r="R256"/>
  <c r="AB256" s="1"/>
  <c r="CP256"/>
  <c r="CL256"/>
  <c r="CN256" s="1"/>
  <c r="CG144"/>
  <c r="AA255"/>
  <c r="AP255" s="1"/>
  <c r="T255"/>
  <c r="AD255" s="1"/>
  <c r="AR255" s="1"/>
  <c r="R255"/>
  <c r="AB255" s="1"/>
  <c r="CP255"/>
  <c r="CL255"/>
  <c r="CN255" s="1"/>
  <c r="CG143"/>
  <c r="AE254"/>
  <c r="AS254" s="1"/>
  <c r="AE253"/>
  <c r="AS253" s="1"/>
  <c r="CI142" s="1"/>
  <c r="AE252"/>
  <c r="AS252" s="1"/>
  <c r="CI141" s="1"/>
  <c r="AE251"/>
  <c r="AS251" s="1"/>
  <c r="CI140" s="1"/>
  <c r="AE250"/>
  <c r="AS250" s="1"/>
  <c r="CI139" s="1"/>
  <c r="AA249"/>
  <c r="AP249" s="1"/>
  <c r="T249"/>
  <c r="AD249" s="1"/>
  <c r="AR249" s="1"/>
  <c r="R249"/>
  <c r="AB249" s="1"/>
  <c r="CP249"/>
  <c r="CL249"/>
  <c r="CN249" s="1"/>
  <c r="AE248"/>
  <c r="AS248" s="1"/>
  <c r="AE247"/>
  <c r="AS247" s="1"/>
  <c r="CI178" s="1"/>
  <c r="AE246"/>
  <c r="AS246" s="1"/>
  <c r="CI177" s="1"/>
  <c r="AE245"/>
  <c r="AS245" s="1"/>
  <c r="CI176" s="1"/>
  <c r="AE244"/>
  <c r="AS244" s="1"/>
  <c r="CI189" s="1"/>
  <c r="AE243"/>
  <c r="AS243" s="1"/>
  <c r="CI175" s="1"/>
  <c r="AE242"/>
  <c r="AS242" s="1"/>
  <c r="CI174" s="1"/>
  <c r="AE241"/>
  <c r="AS241" s="1"/>
  <c r="CI173" s="1"/>
  <c r="AE240"/>
  <c r="AS240" s="1"/>
  <c r="CI172" s="1"/>
  <c r="AA239"/>
  <c r="AP239" s="1"/>
  <c r="T239"/>
  <c r="AD239" s="1"/>
  <c r="AR239" s="1"/>
  <c r="R239"/>
  <c r="AB239" s="1"/>
  <c r="CP239"/>
  <c r="CL239"/>
  <c r="CN239" s="1"/>
  <c r="CG192"/>
  <c r="AE238"/>
  <c r="AS238" s="1"/>
  <c r="AA237"/>
  <c r="AP237" s="1"/>
  <c r="T237"/>
  <c r="AD237" s="1"/>
  <c r="AR237" s="1"/>
  <c r="R237"/>
  <c r="AB237" s="1"/>
  <c r="CP237"/>
  <c r="CL237"/>
  <c r="CN237" s="1"/>
  <c r="AE236"/>
  <c r="AS236" s="1"/>
  <c r="AA235"/>
  <c r="AP235" s="1"/>
  <c r="T235"/>
  <c r="AD235" s="1"/>
  <c r="AR235" s="1"/>
  <c r="R235"/>
  <c r="AB235" s="1"/>
  <c r="CP235"/>
  <c r="CL235"/>
  <c r="CN235" s="1"/>
  <c r="AE234"/>
  <c r="AS234" s="1"/>
  <c r="AA233"/>
  <c r="AP233" s="1"/>
  <c r="T233"/>
  <c r="AD233" s="1"/>
  <c r="AR233" s="1"/>
  <c r="R233"/>
  <c r="AB233" s="1"/>
  <c r="CP233"/>
  <c r="CL233"/>
  <c r="CN233" s="1"/>
  <c r="AE232"/>
  <c r="AS232" s="1"/>
  <c r="AA231"/>
  <c r="AP231" s="1"/>
  <c r="T231"/>
  <c r="AD231" s="1"/>
  <c r="AR231" s="1"/>
  <c r="R231"/>
  <c r="AB231" s="1"/>
  <c r="CP231"/>
  <c r="CL231"/>
  <c r="CN231" s="1"/>
  <c r="AE230"/>
  <c r="AS230" s="1"/>
  <c r="AA229"/>
  <c r="AP229" s="1"/>
  <c r="T229"/>
  <c r="AD229" s="1"/>
  <c r="AR229" s="1"/>
  <c r="R229"/>
  <c r="AB229" s="1"/>
  <c r="CP229"/>
  <c r="CL229"/>
  <c r="CN229" s="1"/>
  <c r="CP228"/>
  <c r="CL228"/>
  <c r="CN228" s="1"/>
  <c r="CG138"/>
  <c r="CP227"/>
  <c r="CL227"/>
  <c r="CN227" s="1"/>
  <c r="CG137"/>
  <c r="CP226"/>
  <c r="CL226"/>
  <c r="CN226" s="1"/>
  <c r="CG136"/>
  <c r="CP225"/>
  <c r="CL225"/>
  <c r="CN225" s="1"/>
  <c r="CG135"/>
  <c r="AA224"/>
  <c r="AP224" s="1"/>
  <c r="T224"/>
  <c r="AD224" s="1"/>
  <c r="AR224" s="1"/>
  <c r="R224"/>
  <c r="AB224" s="1"/>
  <c r="CP224"/>
  <c r="CL224"/>
  <c r="CN224" s="1"/>
  <c r="CG134"/>
  <c r="AA223"/>
  <c r="AP223" s="1"/>
  <c r="T223"/>
  <c r="AD223" s="1"/>
  <c r="AR223" s="1"/>
  <c r="R223"/>
  <c r="AB223" s="1"/>
  <c r="CP223"/>
  <c r="CL223"/>
  <c r="CN223" s="1"/>
  <c r="CG133"/>
  <c r="AA222"/>
  <c r="AP222" s="1"/>
  <c r="T222"/>
  <c r="AD222" s="1"/>
  <c r="AR222" s="1"/>
  <c r="R222"/>
  <c r="AB222" s="1"/>
  <c r="CP222"/>
  <c r="CL222"/>
  <c r="CN222" s="1"/>
  <c r="CG132"/>
  <c r="AE221"/>
  <c r="AS221" s="1"/>
  <c r="CI185" s="1"/>
  <c r="AE220"/>
  <c r="AS220" s="1"/>
  <c r="AE219"/>
  <c r="AS219" s="1"/>
  <c r="CI171" s="1"/>
  <c r="AA218"/>
  <c r="AP218" s="1"/>
  <c r="T218"/>
  <c r="AD218" s="1"/>
  <c r="AR218" s="1"/>
  <c r="R218"/>
  <c r="AB218" s="1"/>
  <c r="AE218"/>
  <c r="AS218" s="1"/>
  <c r="CI170" s="1"/>
  <c r="AA217"/>
  <c r="AP217" s="1"/>
  <c r="T217"/>
  <c r="AD217" s="1"/>
  <c r="AR217" s="1"/>
  <c r="R217"/>
  <c r="AB217" s="1"/>
  <c r="AE217"/>
  <c r="AS217" s="1"/>
  <c r="CI169" s="1"/>
  <c r="AA216"/>
  <c r="AP216" s="1"/>
  <c r="T216"/>
  <c r="AD216" s="1"/>
  <c r="AR216" s="1"/>
  <c r="R216"/>
  <c r="AB216" s="1"/>
  <c r="AE216"/>
  <c r="AS216" s="1"/>
  <c r="CI168" s="1"/>
  <c r="EN188"/>
  <c r="EG188"/>
  <c r="EN187"/>
  <c r="EG187"/>
  <c r="EN186"/>
  <c r="EG186"/>
  <c r="EN185"/>
  <c r="EG185"/>
  <c r="EN184"/>
  <c r="EG184"/>
  <c r="EN183"/>
  <c r="EG183"/>
  <c r="EN182"/>
  <c r="EG182"/>
  <c r="EN181"/>
  <c r="EG181"/>
  <c r="EN180"/>
  <c r="EG180"/>
  <c r="AA215"/>
  <c r="AP215" s="1"/>
  <c r="T215"/>
  <c r="AD215" s="1"/>
  <c r="AR215" s="1"/>
  <c r="R215"/>
  <c r="AB215" s="1"/>
  <c r="AE215"/>
  <c r="AS215" s="1"/>
  <c r="CI167" s="1"/>
  <c r="AA214"/>
  <c r="AP214" s="1"/>
  <c r="T214"/>
  <c r="AD214" s="1"/>
  <c r="AR214" s="1"/>
  <c r="R214"/>
  <c r="AB214" s="1"/>
  <c r="AE214"/>
  <c r="AS214" s="1"/>
  <c r="CI166" s="1"/>
  <c r="AA213"/>
  <c r="AP213" s="1"/>
  <c r="T213"/>
  <c r="AD213" s="1"/>
  <c r="AR213" s="1"/>
  <c r="R213"/>
  <c r="AB213" s="1"/>
  <c r="AE213"/>
  <c r="AS213" s="1"/>
  <c r="CI165" s="1"/>
  <c r="CP212"/>
  <c r="CL212"/>
  <c r="CN212" s="1"/>
  <c r="CG188"/>
  <c r="AA211"/>
  <c r="AP211" s="1"/>
  <c r="T211"/>
  <c r="AD211" s="1"/>
  <c r="AR211" s="1"/>
  <c r="R211"/>
  <c r="AB211" s="1"/>
  <c r="AE211"/>
  <c r="AS211" s="1"/>
  <c r="AA210"/>
  <c r="AP210" s="1"/>
  <c r="T210"/>
  <c r="AD210" s="1"/>
  <c r="AR210" s="1"/>
  <c r="R210"/>
  <c r="AB210" s="1"/>
  <c r="AE210"/>
  <c r="AS210" s="1"/>
  <c r="CI131" s="1"/>
  <c r="AA209"/>
  <c r="AP209" s="1"/>
  <c r="T209"/>
  <c r="AD209" s="1"/>
  <c r="AR209" s="1"/>
  <c r="R209"/>
  <c r="AB209" s="1"/>
  <c r="AE209"/>
  <c r="AS209" s="1"/>
  <c r="CI130" s="1"/>
  <c r="AA208"/>
  <c r="AP208" s="1"/>
  <c r="T208"/>
  <c r="AD208" s="1"/>
  <c r="AR208" s="1"/>
  <c r="R208"/>
  <c r="AB208" s="1"/>
  <c r="AE208"/>
  <c r="AS208" s="1"/>
  <c r="CI129" s="1"/>
  <c r="AA207"/>
  <c r="AP207" s="1"/>
  <c r="T207"/>
  <c r="AD207" s="1"/>
  <c r="AR207" s="1"/>
  <c r="R207"/>
  <c r="AB207" s="1"/>
  <c r="AE207"/>
  <c r="AS207" s="1"/>
  <c r="CI128" s="1"/>
  <c r="AA206"/>
  <c r="AP206" s="1"/>
  <c r="T206"/>
  <c r="AD206" s="1"/>
  <c r="AR206" s="1"/>
  <c r="R206"/>
  <c r="AB206" s="1"/>
  <c r="AE206"/>
  <c r="AS206" s="1"/>
  <c r="CI127" s="1"/>
  <c r="AA205"/>
  <c r="AP205" s="1"/>
  <c r="T205"/>
  <c r="AD205" s="1"/>
  <c r="AR205" s="1"/>
  <c r="R205"/>
  <c r="AB205" s="1"/>
  <c r="AE205"/>
  <c r="AS205" s="1"/>
  <c r="CI126" s="1"/>
  <c r="AA204"/>
  <c r="AP204" s="1"/>
  <c r="T204"/>
  <c r="AD204" s="1"/>
  <c r="AR204" s="1"/>
  <c r="R204"/>
  <c r="AB204" s="1"/>
  <c r="AE204"/>
  <c r="AS204" s="1"/>
  <c r="CI125" s="1"/>
  <c r="AA203"/>
  <c r="AP203" s="1"/>
  <c r="T203"/>
  <c r="AD203" s="1"/>
  <c r="AR203" s="1"/>
  <c r="R203"/>
  <c r="AB203" s="1"/>
  <c r="AE203"/>
  <c r="AS203" s="1"/>
  <c r="CI124" s="1"/>
  <c r="CP202"/>
  <c r="CL202"/>
  <c r="CN202" s="1"/>
  <c r="AA201"/>
  <c r="AP201" s="1"/>
  <c r="T201"/>
  <c r="AD201" s="1"/>
  <c r="AR201" s="1"/>
  <c r="R201"/>
  <c r="AB201" s="1"/>
  <c r="AE201"/>
  <c r="AS201" s="1"/>
  <c r="CI187" s="1"/>
  <c r="AA200"/>
  <c r="AP200" s="1"/>
  <c r="T200"/>
  <c r="AD200" s="1"/>
  <c r="AR200" s="1"/>
  <c r="R200"/>
  <c r="AB200" s="1"/>
  <c r="AE200"/>
  <c r="AS200" s="1"/>
  <c r="CI164" s="1"/>
  <c r="AA199"/>
  <c r="AP199" s="1"/>
  <c r="T199"/>
  <c r="AD199" s="1"/>
  <c r="AR199" s="1"/>
  <c r="R199"/>
  <c r="AB199" s="1"/>
  <c r="AE199"/>
  <c r="AS199" s="1"/>
  <c r="CI163" s="1"/>
  <c r="AA198"/>
  <c r="AP198" s="1"/>
  <c r="T198"/>
  <c r="AD198" s="1"/>
  <c r="AR198" s="1"/>
  <c r="R198"/>
  <c r="AB198" s="1"/>
  <c r="AE198"/>
  <c r="AS198" s="1"/>
  <c r="CI162" s="1"/>
  <c r="AA197"/>
  <c r="AP197" s="1"/>
  <c r="T197"/>
  <c r="AD197" s="1"/>
  <c r="AR197" s="1"/>
  <c r="R197"/>
  <c r="AB197" s="1"/>
  <c r="AE197"/>
  <c r="AS197" s="1"/>
  <c r="CI161" s="1"/>
  <c r="AA196"/>
  <c r="AP196" s="1"/>
  <c r="T196"/>
  <c r="AD196" s="1"/>
  <c r="AR196" s="1"/>
  <c r="R196"/>
  <c r="AB196" s="1"/>
  <c r="AE196"/>
  <c r="AS196" s="1"/>
  <c r="CI160" s="1"/>
  <c r="AA195"/>
  <c r="AP195" s="1"/>
  <c r="T195"/>
  <c r="AD195" s="1"/>
  <c r="AR195" s="1"/>
  <c r="R195"/>
  <c r="AB195" s="1"/>
  <c r="AE195"/>
  <c r="AS195" s="1"/>
  <c r="CI159" s="1"/>
  <c r="AA194"/>
  <c r="AP194" s="1"/>
  <c r="T194"/>
  <c r="AD194" s="1"/>
  <c r="AR194" s="1"/>
  <c r="R194"/>
  <c r="AB194" s="1"/>
  <c r="AE194"/>
  <c r="AS194" s="1"/>
  <c r="CI158" s="1"/>
  <c r="AA193"/>
  <c r="AP193" s="1"/>
  <c r="T193"/>
  <c r="AD193" s="1"/>
  <c r="AR193" s="1"/>
  <c r="R193"/>
  <c r="AB193" s="1"/>
  <c r="AE193"/>
  <c r="AS193" s="1"/>
  <c r="CI157" s="1"/>
  <c r="CP192"/>
  <c r="CL192"/>
  <c r="CN192" s="1"/>
  <c r="CG186"/>
  <c r="AA191"/>
  <c r="AP191" s="1"/>
  <c r="T191"/>
  <c r="AD191" s="1"/>
  <c r="AR191" s="1"/>
  <c r="R191"/>
  <c r="AB191" s="1"/>
  <c r="AE191"/>
  <c r="AS191" s="1"/>
  <c r="CI184" s="1"/>
  <c r="CP190"/>
  <c r="CL190"/>
  <c r="CN190" s="1"/>
  <c r="AA189"/>
  <c r="AP189" s="1"/>
  <c r="T189"/>
  <c r="AD189" s="1"/>
  <c r="AR189" s="1"/>
  <c r="R189"/>
  <c r="AB189" s="1"/>
  <c r="AE189"/>
  <c r="AS189" s="1"/>
  <c r="CP188"/>
  <c r="CL188"/>
  <c r="CN188" s="1"/>
  <c r="DO187"/>
  <c r="EB187" s="1"/>
  <c r="DI187"/>
  <c r="DQ187" s="1"/>
  <c r="ED187" s="1"/>
  <c r="AA187"/>
  <c r="AP187" s="1"/>
  <c r="T187"/>
  <c r="AD187" s="1"/>
  <c r="AR187" s="1"/>
  <c r="R187"/>
  <c r="AB187" s="1"/>
  <c r="AE187"/>
  <c r="AS187" s="1"/>
  <c r="CP186"/>
  <c r="CL186"/>
  <c r="CN186" s="1"/>
  <c r="DO185"/>
  <c r="EB185" s="1"/>
  <c r="DI185"/>
  <c r="DQ185" s="1"/>
  <c r="ED185" s="1"/>
  <c r="AA185"/>
  <c r="AP185" s="1"/>
  <c r="T185"/>
  <c r="AD185" s="1"/>
  <c r="AR185" s="1"/>
  <c r="R185"/>
  <c r="AB185" s="1"/>
  <c r="AE185"/>
  <c r="AS185" s="1"/>
  <c r="CP184"/>
  <c r="CL184"/>
  <c r="CN184" s="1"/>
  <c r="CP183"/>
  <c r="CL183"/>
  <c r="CN183" s="1"/>
  <c r="CG156"/>
  <c r="CP182"/>
  <c r="CL182"/>
  <c r="CN182" s="1"/>
  <c r="CG84"/>
  <c r="CP181"/>
  <c r="CL181"/>
  <c r="CN181" s="1"/>
  <c r="CG83"/>
  <c r="AA180"/>
  <c r="AP180" s="1"/>
  <c r="T180"/>
  <c r="AD180" s="1"/>
  <c r="AR180" s="1"/>
  <c r="R180"/>
  <c r="AB180" s="1"/>
  <c r="CP180"/>
  <c r="CL180"/>
  <c r="CN180" s="1"/>
  <c r="CG82"/>
  <c r="DO180"/>
  <c r="EB180" s="1"/>
  <c r="DI180"/>
  <c r="DQ180" s="1"/>
  <c r="ED180" s="1"/>
  <c r="AA179"/>
  <c r="AP179" s="1"/>
  <c r="T179"/>
  <c r="AD179" s="1"/>
  <c r="AR179" s="1"/>
  <c r="R179"/>
  <c r="AB179" s="1"/>
  <c r="CP179"/>
  <c r="CL179"/>
  <c r="CN179" s="1"/>
  <c r="CG81"/>
  <c r="DI179"/>
  <c r="DQ179" s="1"/>
  <c r="ED179" s="1"/>
  <c r="DO179"/>
  <c r="EB179" s="1"/>
  <c r="AE178"/>
  <c r="AS178" s="1"/>
  <c r="CI80" s="1"/>
  <c r="DI178"/>
  <c r="DQ178" s="1"/>
  <c r="ED178" s="1"/>
  <c r="DO178"/>
  <c r="EB178" s="1"/>
  <c r="AA177"/>
  <c r="AP177" s="1"/>
  <c r="T177"/>
  <c r="AD177" s="1"/>
  <c r="AR177" s="1"/>
  <c r="R177"/>
  <c r="AB177" s="1"/>
  <c r="CP177"/>
  <c r="CL177"/>
  <c r="CN177" s="1"/>
  <c r="CG79"/>
  <c r="DI177"/>
  <c r="DQ177" s="1"/>
  <c r="ED177" s="1"/>
  <c r="DO177"/>
  <c r="EB177" s="1"/>
  <c r="AA176"/>
  <c r="AP176" s="1"/>
  <c r="T176"/>
  <c r="AD176" s="1"/>
  <c r="AR176" s="1"/>
  <c r="R176"/>
  <c r="AB176" s="1"/>
  <c r="CP176"/>
  <c r="CL176"/>
  <c r="CN176" s="1"/>
  <c r="AE175"/>
  <c r="AS175" s="1"/>
  <c r="CI151" s="1"/>
  <c r="AA174"/>
  <c r="AP174" s="1"/>
  <c r="T174"/>
  <c r="AD174" s="1"/>
  <c r="AR174" s="1"/>
  <c r="R174"/>
  <c r="AB174" s="1"/>
  <c r="CP174"/>
  <c r="CL174"/>
  <c r="CN174" s="1"/>
  <c r="CG123"/>
  <c r="AE173"/>
  <c r="AS173" s="1"/>
  <c r="CI122" s="1"/>
  <c r="AA172"/>
  <c r="AP172" s="1"/>
  <c r="T172"/>
  <c r="AD172" s="1"/>
  <c r="AR172" s="1"/>
  <c r="R172"/>
  <c r="AB172" s="1"/>
  <c r="CP172"/>
  <c r="CL172"/>
  <c r="CN172" s="1"/>
  <c r="CG121"/>
  <c r="AE171"/>
  <c r="AS171" s="1"/>
  <c r="CI120" s="1"/>
  <c r="AA170"/>
  <c r="AP170" s="1"/>
  <c r="T170"/>
  <c r="AD170" s="1"/>
  <c r="AR170" s="1"/>
  <c r="R170"/>
  <c r="AB170" s="1"/>
  <c r="CP170"/>
  <c r="CL170"/>
  <c r="CN170" s="1"/>
  <c r="CG119"/>
  <c r="AE169"/>
  <c r="AS169" s="1"/>
  <c r="CI118" s="1"/>
  <c r="AE168"/>
  <c r="AS168" s="1"/>
  <c r="DI168"/>
  <c r="DQ168" s="1"/>
  <c r="ED168" s="1"/>
  <c r="DO168"/>
  <c r="EB168" s="1"/>
  <c r="AE167"/>
  <c r="AS167" s="1"/>
  <c r="R40"/>
  <c r="AB40" s="1"/>
  <c r="AQ40" s="1"/>
  <c r="R57"/>
  <c r="AB57" s="1"/>
  <c r="DI173"/>
  <c r="DQ173" s="1"/>
  <c r="ED173" s="1"/>
  <c r="DO173"/>
  <c r="EB173" s="1"/>
  <c r="AE172"/>
  <c r="AS172" s="1"/>
  <c r="CI121" s="1"/>
  <c r="DI172"/>
  <c r="DQ172" s="1"/>
  <c r="ED172" s="1"/>
  <c r="DO172"/>
  <c r="EB172" s="1"/>
  <c r="AA171"/>
  <c r="AP171" s="1"/>
  <c r="T171"/>
  <c r="AD171" s="1"/>
  <c r="AR171" s="1"/>
  <c r="R171"/>
  <c r="AB171" s="1"/>
  <c r="CP171"/>
  <c r="CL171"/>
  <c r="CN171" s="1"/>
  <c r="CG120"/>
  <c r="DI171"/>
  <c r="DQ171" s="1"/>
  <c r="ED171" s="1"/>
  <c r="DO171"/>
  <c r="EB171" s="1"/>
  <c r="AE170"/>
  <c r="AS170" s="1"/>
  <c r="CI119" s="1"/>
  <c r="DI170"/>
  <c r="DQ170" s="1"/>
  <c r="ED170" s="1"/>
  <c r="DO170"/>
  <c r="EB170" s="1"/>
  <c r="AA169"/>
  <c r="AP169" s="1"/>
  <c r="T169"/>
  <c r="AD169" s="1"/>
  <c r="AR169" s="1"/>
  <c r="R169"/>
  <c r="AB169" s="1"/>
  <c r="CP169"/>
  <c r="CL169"/>
  <c r="CN169" s="1"/>
  <c r="CG118"/>
  <c r="DI169"/>
  <c r="DQ169" s="1"/>
  <c r="ED169" s="1"/>
  <c r="DO169"/>
  <c r="EB169" s="1"/>
  <c r="AA168"/>
  <c r="AP168" s="1"/>
  <c r="T168"/>
  <c r="AD168" s="1"/>
  <c r="AR168" s="1"/>
  <c r="R168"/>
  <c r="AB168" s="1"/>
  <c r="CP168"/>
  <c r="CL168"/>
  <c r="CN168" s="1"/>
  <c r="AA167"/>
  <c r="AP167" s="1"/>
  <c r="T167"/>
  <c r="AD167" s="1"/>
  <c r="AR167" s="1"/>
  <c r="R167"/>
  <c r="AB167" s="1"/>
  <c r="CP167"/>
  <c r="CL167"/>
  <c r="CN167" s="1"/>
  <c r="DI167"/>
  <c r="DQ167" s="1"/>
  <c r="ED167" s="1"/>
  <c r="DO167"/>
  <c r="EB167" s="1"/>
  <c r="AA166"/>
  <c r="AP166" s="1"/>
  <c r="T166"/>
  <c r="AD166" s="1"/>
  <c r="AR166" s="1"/>
  <c r="R166"/>
  <c r="AB166" s="1"/>
  <c r="CP166"/>
  <c r="CL166"/>
  <c r="CN166" s="1"/>
  <c r="AE165"/>
  <c r="AS165" s="1"/>
  <c r="CI78" s="1"/>
  <c r="AA164"/>
  <c r="AP164" s="1"/>
  <c r="T164"/>
  <c r="AD164" s="1"/>
  <c r="AR164" s="1"/>
  <c r="R164"/>
  <c r="AB164" s="1"/>
  <c r="CP164"/>
  <c r="CL164"/>
  <c r="CN164" s="1"/>
  <c r="CG77"/>
  <c r="AE163"/>
  <c r="AS163" s="1"/>
  <c r="CI76" s="1"/>
  <c r="AA162"/>
  <c r="AP162" s="1"/>
  <c r="T162"/>
  <c r="AD162" s="1"/>
  <c r="AR162" s="1"/>
  <c r="R162"/>
  <c r="AB162" s="1"/>
  <c r="CP162"/>
  <c r="CL162"/>
  <c r="CN162" s="1"/>
  <c r="CG75"/>
  <c r="AE161"/>
  <c r="AS161" s="1"/>
  <c r="CI74" s="1"/>
  <c r="EG99"/>
  <c r="EN99"/>
  <c r="EG103"/>
  <c r="EN103"/>
  <c r="EG107"/>
  <c r="EN107"/>
  <c r="EG111"/>
  <c r="EN111"/>
  <c r="EG115"/>
  <c r="EN115"/>
  <c r="EG117"/>
  <c r="EN117"/>
  <c r="EG124"/>
  <c r="EN124"/>
  <c r="EG130"/>
  <c r="EN130"/>
  <c r="EG136"/>
  <c r="EN136"/>
  <c r="EG150"/>
  <c r="EN150"/>
  <c r="EG149"/>
  <c r="EN149"/>
  <c r="EG148"/>
  <c r="EN148"/>
  <c r="EG147"/>
  <c r="EN147"/>
  <c r="EG146"/>
  <c r="EN146"/>
  <c r="EG145"/>
  <c r="EN145"/>
  <c r="EG144"/>
  <c r="EN144"/>
  <c r="EG143"/>
  <c r="EN143"/>
  <c r="EG142"/>
  <c r="EN142"/>
  <c r="EG141"/>
  <c r="EN141"/>
  <c r="AA52"/>
  <c r="AP52" s="1"/>
  <c r="T52"/>
  <c r="AD52" s="1"/>
  <c r="AR52" s="1"/>
  <c r="R52"/>
  <c r="AB52" s="1"/>
  <c r="CP52"/>
  <c r="CL52"/>
  <c r="CN52" s="1"/>
  <c r="DO52"/>
  <c r="EB52" s="1"/>
  <c r="DI52"/>
  <c r="DQ52" s="1"/>
  <c r="ED52" s="1"/>
  <c r="AE56"/>
  <c r="AS56" s="1"/>
  <c r="EN56"/>
  <c r="EG56"/>
  <c r="AE60"/>
  <c r="AS60" s="1"/>
  <c r="CI50" s="1"/>
  <c r="DO60"/>
  <c r="EB60" s="1"/>
  <c r="DI60"/>
  <c r="DQ60" s="1"/>
  <c r="ED60" s="1"/>
  <c r="AA64"/>
  <c r="AP64" s="1"/>
  <c r="T64"/>
  <c r="AD64" s="1"/>
  <c r="AR64" s="1"/>
  <c r="R64"/>
  <c r="AB64" s="1"/>
  <c r="CG55"/>
  <c r="CP64"/>
  <c r="CL64"/>
  <c r="CN64" s="1"/>
  <c r="EG119"/>
  <c r="EN119"/>
  <c r="EG123"/>
  <c r="EN123"/>
  <c r="EG125"/>
  <c r="EN125"/>
  <c r="EG129"/>
  <c r="EN129"/>
  <c r="EG131"/>
  <c r="EN131"/>
  <c r="EG133"/>
  <c r="EN133"/>
  <c r="EG137"/>
  <c r="EN137"/>
  <c r="EG97"/>
  <c r="EN97"/>
  <c r="EG101"/>
  <c r="EN101"/>
  <c r="EG105"/>
  <c r="EN105"/>
  <c r="EG109"/>
  <c r="EN109"/>
  <c r="EG113"/>
  <c r="EN113"/>
  <c r="EG116"/>
  <c r="EN116"/>
  <c r="EG118"/>
  <c r="EN118"/>
  <c r="EG120"/>
  <c r="EN120"/>
  <c r="EG122"/>
  <c r="EN122"/>
  <c r="EG126"/>
  <c r="EN126"/>
  <c r="CP160"/>
  <c r="CL160"/>
  <c r="CN160" s="1"/>
  <c r="CG73"/>
  <c r="DI160"/>
  <c r="DQ160" s="1"/>
  <c r="ED160" s="1"/>
  <c r="DO160"/>
  <c r="EB160" s="1"/>
  <c r="CP159"/>
  <c r="CL159"/>
  <c r="CN159" s="1"/>
  <c r="CG72"/>
  <c r="DI159"/>
  <c r="DQ159" s="1"/>
  <c r="ED159" s="1"/>
  <c r="DO159"/>
  <c r="EB159" s="1"/>
  <c r="AA158"/>
  <c r="AP158" s="1"/>
  <c r="T158"/>
  <c r="AD158" s="1"/>
  <c r="AR158" s="1"/>
  <c r="R158"/>
  <c r="AB158" s="1"/>
  <c r="AE158"/>
  <c r="AS158" s="1"/>
  <c r="AA157"/>
  <c r="AP157" s="1"/>
  <c r="T157"/>
  <c r="AD157" s="1"/>
  <c r="AR157" s="1"/>
  <c r="R157"/>
  <c r="AB157" s="1"/>
  <c r="AE157"/>
  <c r="AS157" s="1"/>
  <c r="CI183" s="1"/>
  <c r="CP156"/>
  <c r="CL156"/>
  <c r="CN156" s="1"/>
  <c r="CG150"/>
  <c r="DI156"/>
  <c r="DQ156" s="1"/>
  <c r="ED156" s="1"/>
  <c r="DO156"/>
  <c r="EB156" s="1"/>
  <c r="CP155"/>
  <c r="CL155"/>
  <c r="CN155" s="1"/>
  <c r="CG117"/>
  <c r="DI155"/>
  <c r="DQ155" s="1"/>
  <c r="ED155" s="1"/>
  <c r="DO155"/>
  <c r="EB155" s="1"/>
  <c r="CP154"/>
  <c r="CL154"/>
  <c r="CN154" s="1"/>
  <c r="CG116"/>
  <c r="DI154"/>
  <c r="DQ154" s="1"/>
  <c r="ED154" s="1"/>
  <c r="DO154"/>
  <c r="EB154" s="1"/>
  <c r="CP153"/>
  <c r="CL153"/>
  <c r="CN153" s="1"/>
  <c r="CG115"/>
  <c r="DI153"/>
  <c r="DQ153" s="1"/>
  <c r="ED153" s="1"/>
  <c r="DO153"/>
  <c r="EB153" s="1"/>
  <c r="CP152"/>
  <c r="CL152"/>
  <c r="CN152" s="1"/>
  <c r="CG114"/>
  <c r="DI152"/>
  <c r="DQ152" s="1"/>
  <c r="ED152" s="1"/>
  <c r="DO152"/>
  <c r="EB152" s="1"/>
  <c r="CP151"/>
  <c r="CL151"/>
  <c r="CN151" s="1"/>
  <c r="CG113"/>
  <c r="DI151"/>
  <c r="DQ151" s="1"/>
  <c r="ED151" s="1"/>
  <c r="DO151"/>
  <c r="EB151" s="1"/>
  <c r="CP150"/>
  <c r="CL150"/>
  <c r="CN150" s="1"/>
  <c r="CG112"/>
  <c r="DI150"/>
  <c r="DQ150" s="1"/>
  <c r="ED150" s="1"/>
  <c r="DO150"/>
  <c r="EB150" s="1"/>
  <c r="CP149"/>
  <c r="CL149"/>
  <c r="CN149" s="1"/>
  <c r="CG111"/>
  <c r="DI149"/>
  <c r="DQ149" s="1"/>
  <c r="ED149" s="1"/>
  <c r="DO149"/>
  <c r="EB149" s="1"/>
  <c r="AA148"/>
  <c r="AP148" s="1"/>
  <c r="T148"/>
  <c r="AD148" s="1"/>
  <c r="AR148" s="1"/>
  <c r="R148"/>
  <c r="AB148" s="1"/>
  <c r="AE148"/>
  <c r="AS148" s="1"/>
  <c r="CP147"/>
  <c r="CL147"/>
  <c r="CN147" s="1"/>
  <c r="DI147"/>
  <c r="DQ147" s="1"/>
  <c r="ED147" s="1"/>
  <c r="DO147"/>
  <c r="EB147" s="1"/>
  <c r="AA146"/>
  <c r="AP146" s="1"/>
  <c r="T146"/>
  <c r="AD146" s="1"/>
  <c r="AR146" s="1"/>
  <c r="R146"/>
  <c r="AB146" s="1"/>
  <c r="AE146"/>
  <c r="AS146" s="1"/>
  <c r="CP145"/>
  <c r="CL145"/>
  <c r="CN145" s="1"/>
  <c r="DI145"/>
  <c r="DQ145" s="1"/>
  <c r="ED145" s="1"/>
  <c r="DO145"/>
  <c r="EB145" s="1"/>
  <c r="AA144"/>
  <c r="AP144" s="1"/>
  <c r="T144"/>
  <c r="AD144" s="1"/>
  <c r="AR144" s="1"/>
  <c r="R144"/>
  <c r="AB144" s="1"/>
  <c r="AE144"/>
  <c r="AS144" s="1"/>
  <c r="CP143"/>
  <c r="CL143"/>
  <c r="CN143" s="1"/>
  <c r="DI143"/>
  <c r="DQ143" s="1"/>
  <c r="ED143" s="1"/>
  <c r="DO143"/>
  <c r="EB143" s="1"/>
  <c r="AA142"/>
  <c r="AP142" s="1"/>
  <c r="T142"/>
  <c r="AD142" s="1"/>
  <c r="AR142" s="1"/>
  <c r="R142"/>
  <c r="AB142" s="1"/>
  <c r="AE142"/>
  <c r="AS142" s="1"/>
  <c r="CP141"/>
  <c r="CL141"/>
  <c r="CN141" s="1"/>
  <c r="DI141"/>
  <c r="DQ141" s="1"/>
  <c r="ED141" s="1"/>
  <c r="DO141"/>
  <c r="EB141" s="1"/>
  <c r="AA140"/>
  <c r="AP140" s="1"/>
  <c r="T140"/>
  <c r="AD140" s="1"/>
  <c r="AR140" s="1"/>
  <c r="R140"/>
  <c r="AB140" s="1"/>
  <c r="CP140"/>
  <c r="CL140"/>
  <c r="CN140" s="1"/>
  <c r="AA139"/>
  <c r="AP139" s="1"/>
  <c r="T139"/>
  <c r="AD139" s="1"/>
  <c r="AR139" s="1"/>
  <c r="R139"/>
  <c r="AB139" s="1"/>
  <c r="CP139"/>
  <c r="CL139"/>
  <c r="CN139" s="1"/>
  <c r="DI139"/>
  <c r="DQ139" s="1"/>
  <c r="ED139" s="1"/>
  <c r="DO139"/>
  <c r="EB139" s="1"/>
  <c r="AE138"/>
  <c r="AS138" s="1"/>
  <c r="CI71" s="1"/>
  <c r="DI138"/>
  <c r="DQ138" s="1"/>
  <c r="ED138" s="1"/>
  <c r="DO138"/>
  <c r="EB138" s="1"/>
  <c r="AA137"/>
  <c r="AP137" s="1"/>
  <c r="T137"/>
  <c r="AD137" s="1"/>
  <c r="AR137" s="1"/>
  <c r="R137"/>
  <c r="AB137" s="1"/>
  <c r="CP137"/>
  <c r="CL137"/>
  <c r="CN137" s="1"/>
  <c r="CG70"/>
  <c r="DI137"/>
  <c r="DQ137" s="1"/>
  <c r="ED137" s="1"/>
  <c r="DO137"/>
  <c r="EB137" s="1"/>
  <c r="AE136"/>
  <c r="AS136" s="1"/>
  <c r="CI69" s="1"/>
  <c r="DI136"/>
  <c r="DQ136" s="1"/>
  <c r="ED136" s="1"/>
  <c r="DO136"/>
  <c r="EB136" s="1"/>
  <c r="AA135"/>
  <c r="AP135" s="1"/>
  <c r="T135"/>
  <c r="AD135" s="1"/>
  <c r="AR135" s="1"/>
  <c r="R135"/>
  <c r="AB135" s="1"/>
  <c r="CP135"/>
  <c r="CL135"/>
  <c r="CN135" s="1"/>
  <c r="CG68"/>
  <c r="DI135"/>
  <c r="DQ135" s="1"/>
  <c r="ED135" s="1"/>
  <c r="DO135"/>
  <c r="EB135" s="1"/>
  <c r="AA134"/>
  <c r="AP134" s="1"/>
  <c r="T134"/>
  <c r="AD134" s="1"/>
  <c r="AR134" s="1"/>
  <c r="R134"/>
  <c r="AB134" s="1"/>
  <c r="CG155"/>
  <c r="CP134"/>
  <c r="CL134"/>
  <c r="CN134" s="1"/>
  <c r="DI134"/>
  <c r="DQ134" s="1"/>
  <c r="ED134" s="1"/>
  <c r="DO134"/>
  <c r="EB134" s="1"/>
  <c r="AA133"/>
  <c r="AP133" s="1"/>
  <c r="T133"/>
  <c r="AD133" s="1"/>
  <c r="AR133" s="1"/>
  <c r="R133"/>
  <c r="AB133" s="1"/>
  <c r="CG154"/>
  <c r="CP133"/>
  <c r="CL133"/>
  <c r="CN133" s="1"/>
  <c r="AE132"/>
  <c r="AS132" s="1"/>
  <c r="DI132"/>
  <c r="DQ132" s="1"/>
  <c r="ED132" s="1"/>
  <c r="DO132"/>
  <c r="EB132" s="1"/>
  <c r="AE131"/>
  <c r="AS131" s="1"/>
  <c r="CI153" s="1"/>
  <c r="AA130"/>
  <c r="AP130" s="1"/>
  <c r="T130"/>
  <c r="AD130" s="1"/>
  <c r="AR130" s="1"/>
  <c r="R130"/>
  <c r="AB130" s="1"/>
  <c r="CP130"/>
  <c r="CL130"/>
  <c r="CN130" s="1"/>
  <c r="CG110"/>
  <c r="AE129"/>
  <c r="AS129" s="1"/>
  <c r="CI109" s="1"/>
  <c r="AA128"/>
  <c r="AP128" s="1"/>
  <c r="T128"/>
  <c r="AD128" s="1"/>
  <c r="AR128" s="1"/>
  <c r="R128"/>
  <c r="AB128" s="1"/>
  <c r="CP128"/>
  <c r="CL128"/>
  <c r="CN128" s="1"/>
  <c r="CG108"/>
  <c r="AE127"/>
  <c r="AS127" s="1"/>
  <c r="CI107" s="1"/>
  <c r="AE126"/>
  <c r="AS126" s="1"/>
  <c r="CI149" s="1"/>
  <c r="AA125"/>
  <c r="AP125" s="1"/>
  <c r="T125"/>
  <c r="AD125" s="1"/>
  <c r="AR125" s="1"/>
  <c r="R125"/>
  <c r="AB125" s="1"/>
  <c r="CG148"/>
  <c r="CP125"/>
  <c r="CL125"/>
  <c r="CN125" s="1"/>
  <c r="AA124"/>
  <c r="AP124" s="1"/>
  <c r="T124"/>
  <c r="AD124" s="1"/>
  <c r="AR124" s="1"/>
  <c r="R124"/>
  <c r="AB124" s="1"/>
  <c r="CG152"/>
  <c r="CP124"/>
  <c r="CL124"/>
  <c r="CN124" s="1"/>
  <c r="DI124"/>
  <c r="DQ124" s="1"/>
  <c r="ED124" s="1"/>
  <c r="DO124"/>
  <c r="EB124" s="1"/>
  <c r="AE123"/>
  <c r="AS123" s="1"/>
  <c r="AE122"/>
  <c r="AS122" s="1"/>
  <c r="DI122"/>
  <c r="DQ122" s="1"/>
  <c r="ED122" s="1"/>
  <c r="DO122"/>
  <c r="EB122" s="1"/>
  <c r="AE121"/>
  <c r="AS121" s="1"/>
  <c r="AE120"/>
  <c r="AS120" s="1"/>
  <c r="DI120"/>
  <c r="DQ120" s="1"/>
  <c r="ED120" s="1"/>
  <c r="DO120"/>
  <c r="EB120" s="1"/>
  <c r="AE119"/>
  <c r="AS119" s="1"/>
  <c r="AA42"/>
  <c r="AP42" s="1"/>
  <c r="T42"/>
  <c r="AD42" s="1"/>
  <c r="AR42" s="1"/>
  <c r="R42"/>
  <c r="AB42" s="1"/>
  <c r="CP42"/>
  <c r="CL42"/>
  <c r="CN42" s="1"/>
  <c r="CG42"/>
  <c r="DO42"/>
  <c r="EB42" s="1"/>
  <c r="DI42"/>
  <c r="DQ42" s="1"/>
  <c r="ED42" s="1"/>
  <c r="EN42"/>
  <c r="EG42"/>
  <c r="DO44"/>
  <c r="EB44" s="1"/>
  <c r="DI44"/>
  <c r="DQ44" s="1"/>
  <c r="ED44" s="1"/>
  <c r="AE44"/>
  <c r="AS44" s="1"/>
  <c r="CI44" s="1"/>
  <c r="EN44"/>
  <c r="EG44"/>
  <c r="AA46"/>
  <c r="AP46" s="1"/>
  <c r="T46"/>
  <c r="AD46" s="1"/>
  <c r="AR46" s="1"/>
  <c r="R46"/>
  <c r="AB46" s="1"/>
  <c r="CP46"/>
  <c r="CL46"/>
  <c r="CN46" s="1"/>
  <c r="CG46"/>
  <c r="DO46"/>
  <c r="EB46" s="1"/>
  <c r="DI46"/>
  <c r="DQ46" s="1"/>
  <c r="ED46" s="1"/>
  <c r="EN46"/>
  <c r="EG46"/>
  <c r="DO48"/>
  <c r="EB48" s="1"/>
  <c r="DI48"/>
  <c r="DQ48" s="1"/>
  <c r="ED48" s="1"/>
  <c r="AE48"/>
  <c r="AS48" s="1"/>
  <c r="CI48" s="1"/>
  <c r="EN48"/>
  <c r="EG48"/>
  <c r="AA50"/>
  <c r="AP50" s="1"/>
  <c r="T50"/>
  <c r="AD50" s="1"/>
  <c r="AR50" s="1"/>
  <c r="R50"/>
  <c r="AB50" s="1"/>
  <c r="CP50"/>
  <c r="CL50"/>
  <c r="CN50" s="1"/>
  <c r="AA54"/>
  <c r="AP54" s="1"/>
  <c r="T54"/>
  <c r="AD54" s="1"/>
  <c r="AR54" s="1"/>
  <c r="R54"/>
  <c r="AB54" s="1"/>
  <c r="CP54"/>
  <c r="CL54"/>
  <c r="CN54" s="1"/>
  <c r="EN54"/>
  <c r="EG54"/>
  <c r="AE58"/>
  <c r="AS58" s="1"/>
  <c r="DO58"/>
  <c r="EB58" s="1"/>
  <c r="DI58"/>
  <c r="DQ58" s="1"/>
  <c r="ED58" s="1"/>
  <c r="AE62"/>
  <c r="AS62" s="1"/>
  <c r="CI53" s="1"/>
  <c r="DO62"/>
  <c r="EB62" s="1"/>
  <c r="DI62"/>
  <c r="DQ62" s="1"/>
  <c r="ED62" s="1"/>
  <c r="AA66"/>
  <c r="AP66" s="1"/>
  <c r="T66"/>
  <c r="AD66" s="1"/>
  <c r="AR66" s="1"/>
  <c r="R66"/>
  <c r="AB66" s="1"/>
  <c r="CG85"/>
  <c r="CP66"/>
  <c r="CL66"/>
  <c r="CN66" s="1"/>
  <c r="EN66"/>
  <c r="EG66"/>
  <c r="AA68"/>
  <c r="AP68" s="1"/>
  <c r="T68"/>
  <c r="AD68" s="1"/>
  <c r="AR68" s="1"/>
  <c r="R68"/>
  <c r="AB68" s="1"/>
  <c r="CP68"/>
  <c r="CL68"/>
  <c r="CN68" s="1"/>
  <c r="CG57"/>
  <c r="AA69"/>
  <c r="AP69" s="1"/>
  <c r="T69"/>
  <c r="AD69" s="1"/>
  <c r="AR69" s="1"/>
  <c r="R69"/>
  <c r="AB69" s="1"/>
  <c r="CG91"/>
  <c r="CP69"/>
  <c r="CL69"/>
  <c r="CN69" s="1"/>
  <c r="DI69"/>
  <c r="DQ69" s="1"/>
  <c r="ED69" s="1"/>
  <c r="DO69"/>
  <c r="EB69" s="1"/>
  <c r="AE70"/>
  <c r="AS70" s="1"/>
  <c r="CI93" s="1"/>
  <c r="AA71"/>
  <c r="AP71" s="1"/>
  <c r="T71"/>
  <c r="AD71" s="1"/>
  <c r="AR71" s="1"/>
  <c r="R71"/>
  <c r="AB71" s="1"/>
  <c r="CG94"/>
  <c r="CP71"/>
  <c r="CL71"/>
  <c r="CN71" s="1"/>
  <c r="DI71"/>
  <c r="DQ71" s="1"/>
  <c r="ED71" s="1"/>
  <c r="DO71"/>
  <c r="EB71" s="1"/>
  <c r="AE72"/>
  <c r="AS72" s="1"/>
  <c r="CI95" s="1"/>
  <c r="DI72"/>
  <c r="DQ72" s="1"/>
  <c r="ED72" s="1"/>
  <c r="DO72"/>
  <c r="EB72" s="1"/>
  <c r="AA73"/>
  <c r="AP73" s="1"/>
  <c r="T73"/>
  <c r="AD73" s="1"/>
  <c r="AR73" s="1"/>
  <c r="R73"/>
  <c r="AB73" s="1"/>
  <c r="CG96"/>
  <c r="CP73"/>
  <c r="CL73"/>
  <c r="CN73" s="1"/>
  <c r="DI73"/>
  <c r="DQ73" s="1"/>
  <c r="ED73" s="1"/>
  <c r="DO73"/>
  <c r="EB73" s="1"/>
  <c r="AE74"/>
  <c r="AS74" s="1"/>
  <c r="CI97" s="1"/>
  <c r="DI74"/>
  <c r="DQ74" s="1"/>
  <c r="ED74" s="1"/>
  <c r="DO74"/>
  <c r="EB74" s="1"/>
  <c r="AA75"/>
  <c r="AP75" s="1"/>
  <c r="T75"/>
  <c r="AD75" s="1"/>
  <c r="AR75" s="1"/>
  <c r="R75"/>
  <c r="AB75" s="1"/>
  <c r="AE75"/>
  <c r="AS75" s="1"/>
  <c r="CI98" s="1"/>
  <c r="DI75"/>
  <c r="DQ75" s="1"/>
  <c r="ED75" s="1"/>
  <c r="DO75"/>
  <c r="EB75" s="1"/>
  <c r="AA76"/>
  <c r="AP76" s="1"/>
  <c r="T76"/>
  <c r="AD76" s="1"/>
  <c r="AR76" s="1"/>
  <c r="R76"/>
  <c r="AB76" s="1"/>
  <c r="AE76"/>
  <c r="AS76" s="1"/>
  <c r="CP77"/>
  <c r="CL77"/>
  <c r="CN77" s="1"/>
  <c r="DI77"/>
  <c r="DQ77" s="1"/>
  <c r="ED77" s="1"/>
  <c r="DO77"/>
  <c r="EB77" s="1"/>
  <c r="AA78"/>
  <c r="AP78" s="1"/>
  <c r="T78"/>
  <c r="AD78" s="1"/>
  <c r="AR78" s="1"/>
  <c r="R78"/>
  <c r="AB78" s="1"/>
  <c r="AE78"/>
  <c r="AS78" s="1"/>
  <c r="CI99" s="1"/>
  <c r="DI78"/>
  <c r="DQ78" s="1"/>
  <c r="ED78" s="1"/>
  <c r="DO78"/>
  <c r="EB78" s="1"/>
  <c r="AA79"/>
  <c r="AP79" s="1"/>
  <c r="T79"/>
  <c r="AD79" s="1"/>
  <c r="AR79" s="1"/>
  <c r="R79"/>
  <c r="AB79" s="1"/>
  <c r="AE79"/>
  <c r="AS79" s="1"/>
  <c r="CI104" s="1"/>
  <c r="CP80"/>
  <c r="CL80"/>
  <c r="CN80" s="1"/>
  <c r="DI80"/>
  <c r="DQ80" s="1"/>
  <c r="ED80" s="1"/>
  <c r="DO80"/>
  <c r="EB80" s="1"/>
  <c r="AA81"/>
  <c r="AP81" s="1"/>
  <c r="T81"/>
  <c r="AD81" s="1"/>
  <c r="AR81" s="1"/>
  <c r="R81"/>
  <c r="AB81" s="1"/>
  <c r="AE81"/>
  <c r="AS81" s="1"/>
  <c r="CI58" s="1"/>
  <c r="DI81"/>
  <c r="DQ81" s="1"/>
  <c r="ED81" s="1"/>
  <c r="DO81"/>
  <c r="EB81" s="1"/>
  <c r="CP82"/>
  <c r="CL82"/>
  <c r="CN82" s="1"/>
  <c r="CG59"/>
  <c r="DI82"/>
  <c r="DQ82" s="1"/>
  <c r="ED82" s="1"/>
  <c r="DO82"/>
  <c r="EB82" s="1"/>
  <c r="AA83"/>
  <c r="AP83" s="1"/>
  <c r="T83"/>
  <c r="AD83" s="1"/>
  <c r="AR83" s="1"/>
  <c r="R83"/>
  <c r="AB83" s="1"/>
  <c r="AE83"/>
  <c r="AS83" s="1"/>
  <c r="CI60" s="1"/>
  <c r="DI83"/>
  <c r="DQ83" s="1"/>
  <c r="ED83" s="1"/>
  <c r="DO83"/>
  <c r="EB83" s="1"/>
  <c r="CP84"/>
  <c r="CL84"/>
  <c r="CN84" s="1"/>
  <c r="CG61"/>
  <c r="DI84"/>
  <c r="DQ84" s="1"/>
  <c r="ED84" s="1"/>
  <c r="DO84"/>
  <c r="EB84" s="1"/>
  <c r="AA85"/>
  <c r="AP85" s="1"/>
  <c r="T85"/>
  <c r="AD85" s="1"/>
  <c r="AR85" s="1"/>
  <c r="R85"/>
  <c r="AB85" s="1"/>
  <c r="AE85"/>
  <c r="AS85" s="1"/>
  <c r="CI87" s="1"/>
  <c r="DI85"/>
  <c r="DQ85" s="1"/>
  <c r="ED85" s="1"/>
  <c r="DO85"/>
  <c r="EB85" s="1"/>
  <c r="AA86"/>
  <c r="AP86" s="1"/>
  <c r="T86"/>
  <c r="AD86" s="1"/>
  <c r="AR86" s="1"/>
  <c r="R86"/>
  <c r="AB86" s="1"/>
  <c r="AE86"/>
  <c r="AS86" s="1"/>
  <c r="CI88" s="1"/>
  <c r="DI86"/>
  <c r="DQ86" s="1"/>
  <c r="ED86" s="1"/>
  <c r="DO86"/>
  <c r="EB86" s="1"/>
  <c r="AA87"/>
  <c r="AP87" s="1"/>
  <c r="T87"/>
  <c r="AD87" s="1"/>
  <c r="AR87" s="1"/>
  <c r="R87"/>
  <c r="AB87" s="1"/>
  <c r="AE87"/>
  <c r="AS87" s="1"/>
  <c r="CP88"/>
  <c r="CL88"/>
  <c r="CN88" s="1"/>
  <c r="DI88"/>
  <c r="DQ88" s="1"/>
  <c r="ED88" s="1"/>
  <c r="DO88"/>
  <c r="EB88" s="1"/>
  <c r="AA89"/>
  <c r="AP89" s="1"/>
  <c r="T89"/>
  <c r="AD89" s="1"/>
  <c r="AR89" s="1"/>
  <c r="R89"/>
  <c r="AB89" s="1"/>
  <c r="AE89"/>
  <c r="AS89" s="1"/>
  <c r="CI100" s="1"/>
  <c r="DI89"/>
  <c r="DQ89" s="1"/>
  <c r="ED89" s="1"/>
  <c r="DO89"/>
  <c r="EB89" s="1"/>
  <c r="AA90"/>
  <c r="AP90" s="1"/>
  <c r="T90"/>
  <c r="AD90" s="1"/>
  <c r="AR90" s="1"/>
  <c r="R90"/>
  <c r="AB90" s="1"/>
  <c r="AE90"/>
  <c r="AS90" s="1"/>
  <c r="CI101" s="1"/>
  <c r="DI90"/>
  <c r="DQ90" s="1"/>
  <c r="ED90" s="1"/>
  <c r="DO90"/>
  <c r="EB90" s="1"/>
  <c r="AA91"/>
  <c r="AP91" s="1"/>
  <c r="T91"/>
  <c r="AD91" s="1"/>
  <c r="AR91" s="1"/>
  <c r="R91"/>
  <c r="AB91" s="1"/>
  <c r="AE91"/>
  <c r="AS91" s="1"/>
  <c r="CI102" s="1"/>
  <c r="DI91"/>
  <c r="DQ91" s="1"/>
  <c r="ED91" s="1"/>
  <c r="DO91"/>
  <c r="EB91" s="1"/>
  <c r="AA92"/>
  <c r="AP92" s="1"/>
  <c r="T92"/>
  <c r="AD92" s="1"/>
  <c r="AR92" s="1"/>
  <c r="R92"/>
  <c r="AB92" s="1"/>
  <c r="AE92"/>
  <c r="AS92" s="1"/>
  <c r="CI103" s="1"/>
  <c r="DI92"/>
  <c r="DQ92" s="1"/>
  <c r="ED92" s="1"/>
  <c r="DO92"/>
  <c r="EB92" s="1"/>
  <c r="CG105"/>
  <c r="CP93"/>
  <c r="CL93"/>
  <c r="CN93" s="1"/>
  <c r="CG106"/>
  <c r="CP94"/>
  <c r="CL94"/>
  <c r="CN94" s="1"/>
  <c r="CP95"/>
  <c r="CL95"/>
  <c r="CN95" s="1"/>
  <c r="DI95"/>
  <c r="DQ95" s="1"/>
  <c r="ED95" s="1"/>
  <c r="DO95"/>
  <c r="EB95" s="1"/>
  <c r="AA96"/>
  <c r="AP96" s="1"/>
  <c r="T96"/>
  <c r="AD96" s="1"/>
  <c r="AR96" s="1"/>
  <c r="R96"/>
  <c r="AB96" s="1"/>
  <c r="AE96"/>
  <c r="AS96" s="1"/>
  <c r="CP97"/>
  <c r="CL97"/>
  <c r="CN97" s="1"/>
  <c r="DI97"/>
  <c r="DQ97" s="1"/>
  <c r="ED97" s="1"/>
  <c r="DO97"/>
  <c r="EB97" s="1"/>
  <c r="AA98"/>
  <c r="AP98" s="1"/>
  <c r="T98"/>
  <c r="AD98" s="1"/>
  <c r="AR98" s="1"/>
  <c r="R98"/>
  <c r="AB98" s="1"/>
  <c r="AE98"/>
  <c r="AS98" s="1"/>
  <c r="CP99"/>
  <c r="CL99"/>
  <c r="CN99" s="1"/>
  <c r="DI99"/>
  <c r="DQ99" s="1"/>
  <c r="ED99" s="1"/>
  <c r="DO99"/>
  <c r="EB99" s="1"/>
  <c r="AA100"/>
  <c r="AP100" s="1"/>
  <c r="T100"/>
  <c r="AD100" s="1"/>
  <c r="AR100" s="1"/>
  <c r="R100"/>
  <c r="AB100" s="1"/>
  <c r="AE100"/>
  <c r="AS100" s="1"/>
  <c r="CP101"/>
  <c r="CL101"/>
  <c r="CN101" s="1"/>
  <c r="DI101"/>
  <c r="DQ101" s="1"/>
  <c r="ED101" s="1"/>
  <c r="DO101"/>
  <c r="EB101" s="1"/>
  <c r="AA102"/>
  <c r="AP102" s="1"/>
  <c r="T102"/>
  <c r="AD102" s="1"/>
  <c r="AR102" s="1"/>
  <c r="R102"/>
  <c r="AB102" s="1"/>
  <c r="AE102"/>
  <c r="AS102" s="1"/>
  <c r="CP103"/>
  <c r="CL103"/>
  <c r="CN103" s="1"/>
  <c r="DI103"/>
  <c r="DQ103" s="1"/>
  <c r="ED103" s="1"/>
  <c r="DO103"/>
  <c r="EB103" s="1"/>
  <c r="AA104"/>
  <c r="AP104" s="1"/>
  <c r="T104"/>
  <c r="AD104" s="1"/>
  <c r="AR104" s="1"/>
  <c r="R104"/>
  <c r="AB104" s="1"/>
  <c r="AE104"/>
  <c r="AS104" s="1"/>
  <c r="CP105"/>
  <c r="CL105"/>
  <c r="CN105" s="1"/>
  <c r="CG62"/>
  <c r="AA106"/>
  <c r="AP106" s="1"/>
  <c r="T106"/>
  <c r="AD106" s="1"/>
  <c r="AR106" s="1"/>
  <c r="R106"/>
  <c r="AB106" s="1"/>
  <c r="AE106"/>
  <c r="AS106" s="1"/>
  <c r="CI89" s="1"/>
  <c r="AA107"/>
  <c r="AP107" s="1"/>
  <c r="T107"/>
  <c r="AD107" s="1"/>
  <c r="AR107" s="1"/>
  <c r="R107"/>
  <c r="AB107" s="1"/>
  <c r="AE107"/>
  <c r="AS107" s="1"/>
  <c r="CI90" s="1"/>
  <c r="AA108"/>
  <c r="AP108" s="1"/>
  <c r="T108"/>
  <c r="AD108" s="1"/>
  <c r="AR108" s="1"/>
  <c r="R108"/>
  <c r="AB108" s="1"/>
  <c r="AE108"/>
  <c r="AS108" s="1"/>
  <c r="CI63" s="1"/>
  <c r="CP109"/>
  <c r="CL109"/>
  <c r="CN109" s="1"/>
  <c r="CG64"/>
  <c r="AA110"/>
  <c r="AP110" s="1"/>
  <c r="T110"/>
  <c r="AD110" s="1"/>
  <c r="AR110" s="1"/>
  <c r="R110"/>
  <c r="AB110" s="1"/>
  <c r="AE110"/>
  <c r="AS110" s="1"/>
  <c r="CI65" s="1"/>
  <c r="CP111"/>
  <c r="CL111"/>
  <c r="CN111" s="1"/>
  <c r="CG66"/>
  <c r="AA112"/>
  <c r="AP112" s="1"/>
  <c r="T112"/>
  <c r="AD112" s="1"/>
  <c r="AR112" s="1"/>
  <c r="R112"/>
  <c r="AB112" s="1"/>
  <c r="AE112"/>
  <c r="AS112" s="1"/>
  <c r="CI67" s="1"/>
  <c r="CP113"/>
  <c r="CL113"/>
  <c r="CN113" s="1"/>
  <c r="DI113"/>
  <c r="DQ113" s="1"/>
  <c r="ED113" s="1"/>
  <c r="DO113"/>
  <c r="EB113" s="1"/>
  <c r="AA114"/>
  <c r="AP114" s="1"/>
  <c r="T114"/>
  <c r="AD114" s="1"/>
  <c r="AR114" s="1"/>
  <c r="R114"/>
  <c r="AB114" s="1"/>
  <c r="AE114"/>
  <c r="AS114" s="1"/>
  <c r="CP115"/>
  <c r="CL115"/>
  <c r="CN115" s="1"/>
  <c r="DI115"/>
  <c r="DQ115" s="1"/>
  <c r="ED115" s="1"/>
  <c r="DO115"/>
  <c r="EB115" s="1"/>
  <c r="AA116"/>
  <c r="AP116" s="1"/>
  <c r="T116"/>
  <c r="AD116" s="1"/>
  <c r="AR116" s="1"/>
  <c r="R116"/>
  <c r="AB116" s="1"/>
  <c r="AE116"/>
  <c r="AS116" s="1"/>
  <c r="CI146" s="1"/>
  <c r="DI116"/>
  <c r="DQ116" s="1"/>
  <c r="ED116" s="1"/>
  <c r="DO116"/>
  <c r="EB116" s="1"/>
  <c r="CG147"/>
  <c r="CP117"/>
  <c r="CL117"/>
  <c r="CN117" s="1"/>
  <c r="DI117"/>
  <c r="DQ117" s="1"/>
  <c r="ED117" s="1"/>
  <c r="DO117"/>
  <c r="EB117" s="1"/>
  <c r="CP118"/>
  <c r="CL118"/>
  <c r="CN118" s="1"/>
  <c r="DI118"/>
  <c r="DQ118" s="1"/>
  <c r="ED118" s="1"/>
  <c r="DO118"/>
  <c r="EB118" s="1"/>
  <c r="EG121"/>
  <c r="EN121"/>
  <c r="EG127"/>
  <c r="EN127"/>
  <c r="EG135"/>
  <c r="EN135"/>
  <c r="EG139"/>
  <c r="EN139"/>
  <c r="Z29"/>
  <c r="AE166"/>
  <c r="AS166" s="1"/>
  <c r="DI166"/>
  <c r="DQ166" s="1"/>
  <c r="ED166" s="1"/>
  <c r="DO166"/>
  <c r="EB166" s="1"/>
  <c r="AA165"/>
  <c r="AP165" s="1"/>
  <c r="T165"/>
  <c r="AD165" s="1"/>
  <c r="AR165" s="1"/>
  <c r="R165"/>
  <c r="AB165" s="1"/>
  <c r="CP165"/>
  <c r="CL165"/>
  <c r="CN165" s="1"/>
  <c r="CG78"/>
  <c r="DI165"/>
  <c r="DQ165" s="1"/>
  <c r="ED165" s="1"/>
  <c r="DO165"/>
  <c r="EB165" s="1"/>
  <c r="AE164"/>
  <c r="AS164" s="1"/>
  <c r="CI77" s="1"/>
  <c r="DI164"/>
  <c r="DQ164" s="1"/>
  <c r="ED164" s="1"/>
  <c r="DO164"/>
  <c r="EB164" s="1"/>
  <c r="AA163"/>
  <c r="AP163" s="1"/>
  <c r="T163"/>
  <c r="AD163" s="1"/>
  <c r="AR163" s="1"/>
  <c r="R163"/>
  <c r="AB163" s="1"/>
  <c r="CP163"/>
  <c r="CL163"/>
  <c r="CN163" s="1"/>
  <c r="CG76"/>
  <c r="DI163"/>
  <c r="DQ163" s="1"/>
  <c r="ED163" s="1"/>
  <c r="DO163"/>
  <c r="EB163" s="1"/>
  <c r="AE162"/>
  <c r="AS162" s="1"/>
  <c r="CI75" s="1"/>
  <c r="DI162"/>
  <c r="DQ162" s="1"/>
  <c r="ED162" s="1"/>
  <c r="DO162"/>
  <c r="EB162" s="1"/>
  <c r="AA161"/>
  <c r="AP161" s="1"/>
  <c r="T161"/>
  <c r="AD161" s="1"/>
  <c r="AR161" s="1"/>
  <c r="R161"/>
  <c r="AB161" s="1"/>
  <c r="CP161"/>
  <c r="CL161"/>
  <c r="CN161" s="1"/>
  <c r="CG74"/>
  <c r="DI161"/>
  <c r="DQ161" s="1"/>
  <c r="ED161" s="1"/>
  <c r="DO161"/>
  <c r="EB161" s="1"/>
  <c r="EG179"/>
  <c r="EN179"/>
  <c r="EG177"/>
  <c r="EN177"/>
  <c r="EG175"/>
  <c r="EN175"/>
  <c r="EG173"/>
  <c r="EN173"/>
  <c r="EG171"/>
  <c r="EN171"/>
  <c r="EG169"/>
  <c r="EN169"/>
  <c r="EG167"/>
  <c r="EN167"/>
  <c r="EG165"/>
  <c r="EN165"/>
  <c r="EG163"/>
  <c r="EN163"/>
  <c r="EG161"/>
  <c r="EN161"/>
  <c r="EG178"/>
  <c r="EN178"/>
  <c r="EG176"/>
  <c r="EN176"/>
  <c r="EG174"/>
  <c r="EN174"/>
  <c r="EG172"/>
  <c r="EN172"/>
  <c r="EG170"/>
  <c r="EN170"/>
  <c r="EG168"/>
  <c r="EN168"/>
  <c r="EG166"/>
  <c r="EN166"/>
  <c r="EG164"/>
  <c r="EN164"/>
  <c r="EG162"/>
  <c r="EN162"/>
  <c r="EG160"/>
  <c r="EN160"/>
  <c r="EG159"/>
  <c r="EN159"/>
  <c r="EG158"/>
  <c r="EN158"/>
  <c r="EG157"/>
  <c r="EN157"/>
  <c r="EG156"/>
  <c r="EN156"/>
  <c r="EG155"/>
  <c r="EN155"/>
  <c r="EG154"/>
  <c r="EN154"/>
  <c r="EG153"/>
  <c r="EN153"/>
  <c r="EG152"/>
  <c r="EN152"/>
  <c r="EG151"/>
  <c r="EN151"/>
  <c r="EN40"/>
  <c r="EG40"/>
  <c r="DH39"/>
  <c r="DH38" s="1"/>
  <c r="DP40"/>
  <c r="EC40" s="1"/>
  <c r="AE52"/>
  <c r="AS52" s="1"/>
  <c r="EN52"/>
  <c r="EG52"/>
  <c r="AA56"/>
  <c r="AP56" s="1"/>
  <c r="T56"/>
  <c r="AD56" s="1"/>
  <c r="AR56" s="1"/>
  <c r="R56"/>
  <c r="AB56" s="1"/>
  <c r="CP56"/>
  <c r="CL56"/>
  <c r="CN56" s="1"/>
  <c r="DO56"/>
  <c r="EB56" s="1"/>
  <c r="DI56"/>
  <c r="DQ56" s="1"/>
  <c r="ED56" s="1"/>
  <c r="AA60"/>
  <c r="AP60" s="1"/>
  <c r="T60"/>
  <c r="AD60" s="1"/>
  <c r="AR60" s="1"/>
  <c r="R60"/>
  <c r="AB60" s="1"/>
  <c r="CG50"/>
  <c r="CP60"/>
  <c r="CL60"/>
  <c r="CN60" s="1"/>
  <c r="EN60"/>
  <c r="EG60"/>
  <c r="AE64"/>
  <c r="AS64" s="1"/>
  <c r="CI55" s="1"/>
  <c r="DO64"/>
  <c r="EB64" s="1"/>
  <c r="DI64"/>
  <c r="DQ64" s="1"/>
  <c r="ED64" s="1"/>
  <c r="EN64"/>
  <c r="EG64"/>
  <c r="AA160"/>
  <c r="AP160" s="1"/>
  <c r="T160"/>
  <c r="AD160" s="1"/>
  <c r="AR160" s="1"/>
  <c r="R160"/>
  <c r="AB160" s="1"/>
  <c r="AE160"/>
  <c r="AS160" s="1"/>
  <c r="CI73" s="1"/>
  <c r="AA159"/>
  <c r="AP159" s="1"/>
  <c r="T159"/>
  <c r="AD159" s="1"/>
  <c r="AR159" s="1"/>
  <c r="R159"/>
  <c r="AB159" s="1"/>
  <c r="AE159"/>
  <c r="AS159" s="1"/>
  <c r="CI72" s="1"/>
  <c r="CP158"/>
  <c r="CL158"/>
  <c r="CN158" s="1"/>
  <c r="DI158"/>
  <c r="DQ158" s="1"/>
  <c r="ED158" s="1"/>
  <c r="DO158"/>
  <c r="EB158" s="1"/>
  <c r="CG183"/>
  <c r="CP157"/>
  <c r="CL157"/>
  <c r="CN157" s="1"/>
  <c r="DI157"/>
  <c r="DQ157" s="1"/>
  <c r="ED157" s="1"/>
  <c r="DO157"/>
  <c r="EB157" s="1"/>
  <c r="AA156"/>
  <c r="AP156" s="1"/>
  <c r="T156"/>
  <c r="AD156" s="1"/>
  <c r="AR156" s="1"/>
  <c r="R156"/>
  <c r="AB156" s="1"/>
  <c r="AE156"/>
  <c r="AS156" s="1"/>
  <c r="CI150" s="1"/>
  <c r="AA155"/>
  <c r="AP155" s="1"/>
  <c r="T155"/>
  <c r="AD155" s="1"/>
  <c r="AR155" s="1"/>
  <c r="R155"/>
  <c r="AB155" s="1"/>
  <c r="AE155"/>
  <c r="AS155" s="1"/>
  <c r="CI117" s="1"/>
  <c r="AA154"/>
  <c r="AP154" s="1"/>
  <c r="T154"/>
  <c r="AD154" s="1"/>
  <c r="AR154" s="1"/>
  <c r="R154"/>
  <c r="AB154" s="1"/>
  <c r="AE154"/>
  <c r="AS154" s="1"/>
  <c r="CI116" s="1"/>
  <c r="AA153"/>
  <c r="AP153" s="1"/>
  <c r="T153"/>
  <c r="AD153" s="1"/>
  <c r="AR153" s="1"/>
  <c r="R153"/>
  <c r="AB153" s="1"/>
  <c r="AE153"/>
  <c r="AS153" s="1"/>
  <c r="CI115" s="1"/>
  <c r="AA152"/>
  <c r="AP152" s="1"/>
  <c r="T152"/>
  <c r="AD152" s="1"/>
  <c r="AR152" s="1"/>
  <c r="R152"/>
  <c r="AB152" s="1"/>
  <c r="AE152"/>
  <c r="AS152" s="1"/>
  <c r="CI114" s="1"/>
  <c r="AA151"/>
  <c r="AP151" s="1"/>
  <c r="T151"/>
  <c r="AD151" s="1"/>
  <c r="AR151" s="1"/>
  <c r="R151"/>
  <c r="AB151" s="1"/>
  <c r="AE151"/>
  <c r="AS151" s="1"/>
  <c r="CI113" s="1"/>
  <c r="AA150"/>
  <c r="AP150" s="1"/>
  <c r="T150"/>
  <c r="AD150" s="1"/>
  <c r="AR150" s="1"/>
  <c r="R150"/>
  <c r="AB150" s="1"/>
  <c r="AE150"/>
  <c r="AS150" s="1"/>
  <c r="CI112" s="1"/>
  <c r="AA149"/>
  <c r="AP149" s="1"/>
  <c r="T149"/>
  <c r="AD149" s="1"/>
  <c r="AR149" s="1"/>
  <c r="R149"/>
  <c r="AB149" s="1"/>
  <c r="AE149"/>
  <c r="AS149" s="1"/>
  <c r="CI111" s="1"/>
  <c r="CP148"/>
  <c r="CL148"/>
  <c r="CN148" s="1"/>
  <c r="DI148"/>
  <c r="DQ148" s="1"/>
  <c r="ED148" s="1"/>
  <c r="DO148"/>
  <c r="EB148" s="1"/>
  <c r="AA147"/>
  <c r="AP147" s="1"/>
  <c r="T147"/>
  <c r="AD147" s="1"/>
  <c r="AR147" s="1"/>
  <c r="R147"/>
  <c r="AB147" s="1"/>
  <c r="AE147"/>
  <c r="AS147" s="1"/>
  <c r="CP146"/>
  <c r="CL146"/>
  <c r="CN146" s="1"/>
  <c r="DI146"/>
  <c r="DQ146" s="1"/>
  <c r="ED146" s="1"/>
  <c r="DO146"/>
  <c r="EB146" s="1"/>
  <c r="AA145"/>
  <c r="AP145" s="1"/>
  <c r="T145"/>
  <c r="AD145" s="1"/>
  <c r="AR145" s="1"/>
  <c r="R145"/>
  <c r="AB145" s="1"/>
  <c r="AE145"/>
  <c r="AS145" s="1"/>
  <c r="CP144"/>
  <c r="CL144"/>
  <c r="CN144" s="1"/>
  <c r="DI144"/>
  <c r="DQ144" s="1"/>
  <c r="ED144" s="1"/>
  <c r="DO144"/>
  <c r="EB144" s="1"/>
  <c r="AA143"/>
  <c r="AP143" s="1"/>
  <c r="T143"/>
  <c r="AD143" s="1"/>
  <c r="AR143" s="1"/>
  <c r="R143"/>
  <c r="AB143" s="1"/>
  <c r="AE143"/>
  <c r="AS143" s="1"/>
  <c r="CP142"/>
  <c r="CL142"/>
  <c r="CN142" s="1"/>
  <c r="DI142"/>
  <c r="DQ142" s="1"/>
  <c r="ED142" s="1"/>
  <c r="DO142"/>
  <c r="EB142" s="1"/>
  <c r="AA141"/>
  <c r="AP141" s="1"/>
  <c r="T141"/>
  <c r="AD141" s="1"/>
  <c r="AR141" s="1"/>
  <c r="R141"/>
  <c r="AB141" s="1"/>
  <c r="AE141"/>
  <c r="AS141" s="1"/>
  <c r="AE140"/>
  <c r="AS140" s="1"/>
  <c r="DI140"/>
  <c r="DQ140" s="1"/>
  <c r="ED140" s="1"/>
  <c r="DO140"/>
  <c r="EB140" s="1"/>
  <c r="AE139"/>
  <c r="AS139" s="1"/>
  <c r="AA138"/>
  <c r="AP138" s="1"/>
  <c r="T138"/>
  <c r="AD138" s="1"/>
  <c r="AR138" s="1"/>
  <c r="R138"/>
  <c r="AB138" s="1"/>
  <c r="CP138"/>
  <c r="CL138"/>
  <c r="CN138" s="1"/>
  <c r="CG71"/>
  <c r="AE137"/>
  <c r="AS137" s="1"/>
  <c r="CI70" s="1"/>
  <c r="AA136"/>
  <c r="AP136" s="1"/>
  <c r="T136"/>
  <c r="AD136" s="1"/>
  <c r="AR136" s="1"/>
  <c r="R136"/>
  <c r="AB136" s="1"/>
  <c r="CP136"/>
  <c r="CL136"/>
  <c r="CN136" s="1"/>
  <c r="CG69"/>
  <c r="AE135"/>
  <c r="AS135" s="1"/>
  <c r="CI68" s="1"/>
  <c r="AE134"/>
  <c r="AS134" s="1"/>
  <c r="CI155" s="1"/>
  <c r="AE133"/>
  <c r="AS133" s="1"/>
  <c r="CI154" s="1"/>
  <c r="DI133"/>
  <c r="DQ133" s="1"/>
  <c r="ED133" s="1"/>
  <c r="DO133"/>
  <c r="EB133" s="1"/>
  <c r="AA132"/>
  <c r="AP132" s="1"/>
  <c r="T132"/>
  <c r="AD132" s="1"/>
  <c r="AR132" s="1"/>
  <c r="R132"/>
  <c r="AB132" s="1"/>
  <c r="CP132"/>
  <c r="CL132"/>
  <c r="CN132" s="1"/>
  <c r="AA131"/>
  <c r="AP131" s="1"/>
  <c r="T131"/>
  <c r="AD131" s="1"/>
  <c r="AR131" s="1"/>
  <c r="R131"/>
  <c r="AB131" s="1"/>
  <c r="CG153"/>
  <c r="CP131"/>
  <c r="CL131"/>
  <c r="CN131" s="1"/>
  <c r="DI131"/>
  <c r="DQ131" s="1"/>
  <c r="ED131" s="1"/>
  <c r="DO131"/>
  <c r="EB131" s="1"/>
  <c r="AE130"/>
  <c r="AS130" s="1"/>
  <c r="CI110" s="1"/>
  <c r="DI130"/>
  <c r="DQ130" s="1"/>
  <c r="ED130" s="1"/>
  <c r="DO130"/>
  <c r="EB130" s="1"/>
  <c r="AA129"/>
  <c r="AP129" s="1"/>
  <c r="T129"/>
  <c r="AD129" s="1"/>
  <c r="AR129" s="1"/>
  <c r="R129"/>
  <c r="AB129" s="1"/>
  <c r="CP129"/>
  <c r="CL129"/>
  <c r="CN129" s="1"/>
  <c r="CG109"/>
  <c r="DI129"/>
  <c r="DQ129" s="1"/>
  <c r="ED129" s="1"/>
  <c r="DO129"/>
  <c r="EB129" s="1"/>
  <c r="AE128"/>
  <c r="AS128" s="1"/>
  <c r="CI108" s="1"/>
  <c r="DI128"/>
  <c r="DQ128" s="1"/>
  <c r="ED128" s="1"/>
  <c r="DO128"/>
  <c r="EB128" s="1"/>
  <c r="AA127"/>
  <c r="AP127" s="1"/>
  <c r="T127"/>
  <c r="AD127" s="1"/>
  <c r="AR127" s="1"/>
  <c r="R127"/>
  <c r="AB127" s="1"/>
  <c r="CP127"/>
  <c r="CL127"/>
  <c r="CN127" s="1"/>
  <c r="CG107"/>
  <c r="DI127"/>
  <c r="DQ127" s="1"/>
  <c r="ED127" s="1"/>
  <c r="DO127"/>
  <c r="EB127" s="1"/>
  <c r="AA126"/>
  <c r="AP126" s="1"/>
  <c r="T126"/>
  <c r="AD126" s="1"/>
  <c r="AR126" s="1"/>
  <c r="R126"/>
  <c r="AB126" s="1"/>
  <c r="CG149"/>
  <c r="CP126"/>
  <c r="CL126"/>
  <c r="CN126" s="1"/>
  <c r="DI126"/>
  <c r="DQ126" s="1"/>
  <c r="ED126" s="1"/>
  <c r="DO126"/>
  <c r="EB126" s="1"/>
  <c r="AE125"/>
  <c r="AS125" s="1"/>
  <c r="CI148" s="1"/>
  <c r="DI125"/>
  <c r="DQ125" s="1"/>
  <c r="ED125" s="1"/>
  <c r="DO125"/>
  <c r="EB125" s="1"/>
  <c r="AE124"/>
  <c r="AS124" s="1"/>
  <c r="CI152" s="1"/>
  <c r="AA123"/>
  <c r="AP123" s="1"/>
  <c r="T123"/>
  <c r="AD123" s="1"/>
  <c r="AR123" s="1"/>
  <c r="R123"/>
  <c r="AB123" s="1"/>
  <c r="CP123"/>
  <c r="CL123"/>
  <c r="CN123" s="1"/>
  <c r="DI123"/>
  <c r="DQ123" s="1"/>
  <c r="ED123" s="1"/>
  <c r="DO123"/>
  <c r="EB123" s="1"/>
  <c r="AA122"/>
  <c r="AP122" s="1"/>
  <c r="T122"/>
  <c r="AD122" s="1"/>
  <c r="AR122" s="1"/>
  <c r="R122"/>
  <c r="AB122" s="1"/>
  <c r="CP122"/>
  <c r="CL122"/>
  <c r="CN122" s="1"/>
  <c r="AA121"/>
  <c r="AP121" s="1"/>
  <c r="T121"/>
  <c r="AD121" s="1"/>
  <c r="AR121" s="1"/>
  <c r="R121"/>
  <c r="AB121" s="1"/>
  <c r="CP121"/>
  <c r="CL121"/>
  <c r="CN121" s="1"/>
  <c r="DI121"/>
  <c r="DQ121" s="1"/>
  <c r="ED121" s="1"/>
  <c r="DO121"/>
  <c r="EB121" s="1"/>
  <c r="AA120"/>
  <c r="AP120" s="1"/>
  <c r="T120"/>
  <c r="AD120" s="1"/>
  <c r="AR120" s="1"/>
  <c r="R120"/>
  <c r="AB120" s="1"/>
  <c r="CP120"/>
  <c r="CL120"/>
  <c r="CN120" s="1"/>
  <c r="AA119"/>
  <c r="AP119" s="1"/>
  <c r="T119"/>
  <c r="AD119" s="1"/>
  <c r="AR119" s="1"/>
  <c r="R119"/>
  <c r="AB119" s="1"/>
  <c r="CP119"/>
  <c r="CL119"/>
  <c r="CN119" s="1"/>
  <c r="DI119"/>
  <c r="DQ119" s="1"/>
  <c r="ED119" s="1"/>
  <c r="DO119"/>
  <c r="EB119" s="1"/>
  <c r="AE42"/>
  <c r="AS42" s="1"/>
  <c r="CI42" s="1"/>
  <c r="AA44"/>
  <c r="AP44" s="1"/>
  <c r="T44"/>
  <c r="AD44" s="1"/>
  <c r="AR44" s="1"/>
  <c r="R44"/>
  <c r="AB44" s="1"/>
  <c r="CP44"/>
  <c r="CL44"/>
  <c r="CN44" s="1"/>
  <c r="CG44"/>
  <c r="AE46"/>
  <c r="AS46" s="1"/>
  <c r="CI46" s="1"/>
  <c r="AA48"/>
  <c r="AP48" s="1"/>
  <c r="T48"/>
  <c r="AD48" s="1"/>
  <c r="AR48" s="1"/>
  <c r="R48"/>
  <c r="AB48" s="1"/>
  <c r="CP48"/>
  <c r="CL48"/>
  <c r="CN48" s="1"/>
  <c r="CG48"/>
  <c r="AE50"/>
  <c r="AS50" s="1"/>
  <c r="DO50"/>
  <c r="EB50" s="1"/>
  <c r="DI50"/>
  <c r="DQ50" s="1"/>
  <c r="ED50" s="1"/>
  <c r="EN50"/>
  <c r="EG50"/>
  <c r="DO54"/>
  <c r="EB54" s="1"/>
  <c r="DI54"/>
  <c r="DQ54" s="1"/>
  <c r="ED54" s="1"/>
  <c r="AE54"/>
  <c r="AS54" s="1"/>
  <c r="AA58"/>
  <c r="AP58" s="1"/>
  <c r="T58"/>
  <c r="AD58" s="1"/>
  <c r="AR58" s="1"/>
  <c r="R58"/>
  <c r="AB58" s="1"/>
  <c r="CP58"/>
  <c r="CL58"/>
  <c r="CN58" s="1"/>
  <c r="EN58"/>
  <c r="EG58"/>
  <c r="AA62"/>
  <c r="AP62" s="1"/>
  <c r="T62"/>
  <c r="AD62" s="1"/>
  <c r="AR62" s="1"/>
  <c r="R62"/>
  <c r="AB62" s="1"/>
  <c r="CG53"/>
  <c r="CP62"/>
  <c r="CL62"/>
  <c r="CN62" s="1"/>
  <c r="EN62"/>
  <c r="EG62"/>
  <c r="AE66"/>
  <c r="AS66" s="1"/>
  <c r="CI85" s="1"/>
  <c r="DO66"/>
  <c r="EB66" s="1"/>
  <c r="DI66"/>
  <c r="DQ66" s="1"/>
  <c r="ED66" s="1"/>
  <c r="AE68"/>
  <c r="AS68" s="1"/>
  <c r="CI57" s="1"/>
  <c r="DI68"/>
  <c r="DQ68" s="1"/>
  <c r="ED68" s="1"/>
  <c r="DO68"/>
  <c r="EB68" s="1"/>
  <c r="AE69"/>
  <c r="AS69" s="1"/>
  <c r="CI91" s="1"/>
  <c r="AA70"/>
  <c r="AP70" s="1"/>
  <c r="T70"/>
  <c r="AD70" s="1"/>
  <c r="AR70" s="1"/>
  <c r="R70"/>
  <c r="AB70" s="1"/>
  <c r="CG93"/>
  <c r="CP70"/>
  <c r="CL70"/>
  <c r="CN70" s="1"/>
  <c r="DI70"/>
  <c r="DQ70" s="1"/>
  <c r="ED70" s="1"/>
  <c r="DO70"/>
  <c r="EB70" s="1"/>
  <c r="AE71"/>
  <c r="AS71" s="1"/>
  <c r="CI94" s="1"/>
  <c r="AA72"/>
  <c r="AP72" s="1"/>
  <c r="T72"/>
  <c r="AD72" s="1"/>
  <c r="AR72" s="1"/>
  <c r="R72"/>
  <c r="AB72" s="1"/>
  <c r="CG95"/>
  <c r="CP72"/>
  <c r="CL72"/>
  <c r="CN72" s="1"/>
  <c r="AE73"/>
  <c r="AS73" s="1"/>
  <c r="CI96" s="1"/>
  <c r="AA74"/>
  <c r="AP74" s="1"/>
  <c r="T74"/>
  <c r="AD74" s="1"/>
  <c r="AR74" s="1"/>
  <c r="R74"/>
  <c r="AB74" s="1"/>
  <c r="CG97"/>
  <c r="CP74"/>
  <c r="CL74"/>
  <c r="CN74" s="1"/>
  <c r="CG98"/>
  <c r="CP75"/>
  <c r="CL75"/>
  <c r="CN75" s="1"/>
  <c r="CP76"/>
  <c r="CL76"/>
  <c r="CN76" s="1"/>
  <c r="DI76"/>
  <c r="DQ76" s="1"/>
  <c r="ED76" s="1"/>
  <c r="DO76"/>
  <c r="EB76" s="1"/>
  <c r="AA77"/>
  <c r="AP77" s="1"/>
  <c r="T77"/>
  <c r="AD77" s="1"/>
  <c r="AR77" s="1"/>
  <c r="R77"/>
  <c r="AB77" s="1"/>
  <c r="AE77"/>
  <c r="AS77" s="1"/>
  <c r="CG99"/>
  <c r="CP78"/>
  <c r="CL78"/>
  <c r="CN78" s="1"/>
  <c r="CG104"/>
  <c r="CP79"/>
  <c r="CL79"/>
  <c r="CN79" s="1"/>
  <c r="DI79"/>
  <c r="DQ79" s="1"/>
  <c r="ED79" s="1"/>
  <c r="DO79"/>
  <c r="EB79" s="1"/>
  <c r="AA80"/>
  <c r="AP80" s="1"/>
  <c r="T80"/>
  <c r="AD80" s="1"/>
  <c r="AR80" s="1"/>
  <c r="R80"/>
  <c r="AB80" s="1"/>
  <c r="AE80"/>
  <c r="AS80" s="1"/>
  <c r="CP81"/>
  <c r="CL81"/>
  <c r="CN81" s="1"/>
  <c r="CG58"/>
  <c r="AA82"/>
  <c r="AP82" s="1"/>
  <c r="T82"/>
  <c r="AD82" s="1"/>
  <c r="AR82" s="1"/>
  <c r="R82"/>
  <c r="AB82" s="1"/>
  <c r="AE82"/>
  <c r="AS82" s="1"/>
  <c r="CI59" s="1"/>
  <c r="CP83"/>
  <c r="CL83"/>
  <c r="CN83" s="1"/>
  <c r="CG60"/>
  <c r="AA84"/>
  <c r="AP84" s="1"/>
  <c r="T84"/>
  <c r="AD84" s="1"/>
  <c r="AR84" s="1"/>
  <c r="R84"/>
  <c r="AB84" s="1"/>
  <c r="AE84"/>
  <c r="AS84" s="1"/>
  <c r="CI61" s="1"/>
  <c r="CG87"/>
  <c r="CP85"/>
  <c r="CL85"/>
  <c r="CN85" s="1"/>
  <c r="CG88"/>
  <c r="CP86"/>
  <c r="CL86"/>
  <c r="CN86" s="1"/>
  <c r="CP87"/>
  <c r="CL87"/>
  <c r="CN87" s="1"/>
  <c r="DI87"/>
  <c r="DQ87" s="1"/>
  <c r="ED87" s="1"/>
  <c r="DO87"/>
  <c r="EB87" s="1"/>
  <c r="AA88"/>
  <c r="AP88" s="1"/>
  <c r="T88"/>
  <c r="AD88" s="1"/>
  <c r="AR88" s="1"/>
  <c r="R88"/>
  <c r="AB88" s="1"/>
  <c r="AE88"/>
  <c r="AS88" s="1"/>
  <c r="CG100"/>
  <c r="CP89"/>
  <c r="CL89"/>
  <c r="CN89" s="1"/>
  <c r="CG101"/>
  <c r="CP90"/>
  <c r="CL90"/>
  <c r="CN90" s="1"/>
  <c r="CG102"/>
  <c r="CP91"/>
  <c r="CL91"/>
  <c r="CN91" s="1"/>
  <c r="CG103"/>
  <c r="CP92"/>
  <c r="CL92"/>
  <c r="CN92" s="1"/>
  <c r="AA93"/>
  <c r="AP93" s="1"/>
  <c r="T93"/>
  <c r="AD93" s="1"/>
  <c r="AR93" s="1"/>
  <c r="R93"/>
  <c r="AB93" s="1"/>
  <c r="AE93"/>
  <c r="AS93" s="1"/>
  <c r="CI105" s="1"/>
  <c r="DI93"/>
  <c r="DQ93" s="1"/>
  <c r="ED93" s="1"/>
  <c r="DO93"/>
  <c r="EB93" s="1"/>
  <c r="AA94"/>
  <c r="AP94" s="1"/>
  <c r="T94"/>
  <c r="AD94" s="1"/>
  <c r="AR94" s="1"/>
  <c r="R94"/>
  <c r="AB94" s="1"/>
  <c r="AE94"/>
  <c r="AS94" s="1"/>
  <c r="CI106" s="1"/>
  <c r="DI94"/>
  <c r="DQ94" s="1"/>
  <c r="ED94" s="1"/>
  <c r="DO94"/>
  <c r="EB94" s="1"/>
  <c r="AA95"/>
  <c r="AP95" s="1"/>
  <c r="T95"/>
  <c r="AD95" s="1"/>
  <c r="AR95" s="1"/>
  <c r="R95"/>
  <c r="AB95" s="1"/>
  <c r="AE95"/>
  <c r="AS95" s="1"/>
  <c r="CP96"/>
  <c r="CL96"/>
  <c r="CN96" s="1"/>
  <c r="DI96"/>
  <c r="DQ96" s="1"/>
  <c r="ED96" s="1"/>
  <c r="DO96"/>
  <c r="EB96" s="1"/>
  <c r="AA97"/>
  <c r="AP97" s="1"/>
  <c r="T97"/>
  <c r="AD97" s="1"/>
  <c r="AR97" s="1"/>
  <c r="R97"/>
  <c r="AB97" s="1"/>
  <c r="AE97"/>
  <c r="AS97" s="1"/>
  <c r="CP98"/>
  <c r="CL98"/>
  <c r="CN98" s="1"/>
  <c r="DI98"/>
  <c r="DQ98" s="1"/>
  <c r="ED98" s="1"/>
  <c r="DO98"/>
  <c r="EB98" s="1"/>
  <c r="AA99"/>
  <c r="AP99" s="1"/>
  <c r="T99"/>
  <c r="AD99" s="1"/>
  <c r="AR99" s="1"/>
  <c r="R99"/>
  <c r="AB99" s="1"/>
  <c r="AE99"/>
  <c r="AS99" s="1"/>
  <c r="CP100"/>
  <c r="CL100"/>
  <c r="CN100" s="1"/>
  <c r="DI100"/>
  <c r="DQ100" s="1"/>
  <c r="ED100" s="1"/>
  <c r="DO100"/>
  <c r="EB100" s="1"/>
  <c r="AA101"/>
  <c r="AP101" s="1"/>
  <c r="T101"/>
  <c r="AD101" s="1"/>
  <c r="AR101" s="1"/>
  <c r="R101"/>
  <c r="AB101" s="1"/>
  <c r="AE101"/>
  <c r="AS101" s="1"/>
  <c r="CP102"/>
  <c r="CL102"/>
  <c r="CN102" s="1"/>
  <c r="DI102"/>
  <c r="DQ102" s="1"/>
  <c r="ED102" s="1"/>
  <c r="DO102"/>
  <c r="EB102" s="1"/>
  <c r="AA103"/>
  <c r="AP103" s="1"/>
  <c r="T103"/>
  <c r="AD103" s="1"/>
  <c r="AR103" s="1"/>
  <c r="R103"/>
  <c r="AB103" s="1"/>
  <c r="AE103"/>
  <c r="AS103" s="1"/>
  <c r="CP104"/>
  <c r="CL104"/>
  <c r="CN104" s="1"/>
  <c r="DI104"/>
  <c r="DQ104" s="1"/>
  <c r="ED104" s="1"/>
  <c r="DO104"/>
  <c r="EB104" s="1"/>
  <c r="AA105"/>
  <c r="AP105" s="1"/>
  <c r="T105"/>
  <c r="AD105" s="1"/>
  <c r="AR105" s="1"/>
  <c r="R105"/>
  <c r="AB105" s="1"/>
  <c r="AE105"/>
  <c r="AS105" s="1"/>
  <c r="CI62" s="1"/>
  <c r="DI105"/>
  <c r="DQ105" s="1"/>
  <c r="ED105" s="1"/>
  <c r="DO105"/>
  <c r="EB105" s="1"/>
  <c r="CP106"/>
  <c r="CL106"/>
  <c r="CN106" s="1"/>
  <c r="CG89"/>
  <c r="DI106"/>
  <c r="DQ106" s="1"/>
  <c r="ED106" s="1"/>
  <c r="DO106"/>
  <c r="EB106" s="1"/>
  <c r="CP107"/>
  <c r="CL107"/>
  <c r="CN107" s="1"/>
  <c r="CG90"/>
  <c r="DI107"/>
  <c r="DQ107" s="1"/>
  <c r="ED107" s="1"/>
  <c r="DO107"/>
  <c r="EB107" s="1"/>
  <c r="CP108"/>
  <c r="CL108"/>
  <c r="CN108" s="1"/>
  <c r="CG63"/>
  <c r="DI108"/>
  <c r="DQ108" s="1"/>
  <c r="ED108" s="1"/>
  <c r="DO108"/>
  <c r="EB108" s="1"/>
  <c r="AA109"/>
  <c r="AP109" s="1"/>
  <c r="T109"/>
  <c r="AD109" s="1"/>
  <c r="AR109" s="1"/>
  <c r="R109"/>
  <c r="AB109" s="1"/>
  <c r="AE109"/>
  <c r="AS109" s="1"/>
  <c r="CI64" s="1"/>
  <c r="DI109"/>
  <c r="DQ109" s="1"/>
  <c r="ED109" s="1"/>
  <c r="DO109"/>
  <c r="EB109" s="1"/>
  <c r="CP110"/>
  <c r="CL110"/>
  <c r="CN110" s="1"/>
  <c r="CG65"/>
  <c r="DI110"/>
  <c r="DQ110" s="1"/>
  <c r="ED110" s="1"/>
  <c r="DO110"/>
  <c r="EB110" s="1"/>
  <c r="AA111"/>
  <c r="AP111" s="1"/>
  <c r="T111"/>
  <c r="AD111" s="1"/>
  <c r="AR111" s="1"/>
  <c r="R111"/>
  <c r="AB111" s="1"/>
  <c r="AE111"/>
  <c r="AS111" s="1"/>
  <c r="CI66" s="1"/>
  <c r="DI111"/>
  <c r="DQ111" s="1"/>
  <c r="ED111" s="1"/>
  <c r="DO111"/>
  <c r="EB111" s="1"/>
  <c r="CP112"/>
  <c r="CL112"/>
  <c r="CN112" s="1"/>
  <c r="CG67"/>
  <c r="DI112"/>
  <c r="DQ112" s="1"/>
  <c r="ED112" s="1"/>
  <c r="DO112"/>
  <c r="EB112" s="1"/>
  <c r="AA113"/>
  <c r="AP113" s="1"/>
  <c r="T113"/>
  <c r="AD113" s="1"/>
  <c r="AR113" s="1"/>
  <c r="R113"/>
  <c r="AB113" s="1"/>
  <c r="AE113"/>
  <c r="AS113" s="1"/>
  <c r="CP114"/>
  <c r="CL114"/>
  <c r="CN114" s="1"/>
  <c r="DI114"/>
  <c r="DQ114" s="1"/>
  <c r="ED114" s="1"/>
  <c r="DO114"/>
  <c r="EB114" s="1"/>
  <c r="AA115"/>
  <c r="AP115" s="1"/>
  <c r="T115"/>
  <c r="AD115" s="1"/>
  <c r="AR115" s="1"/>
  <c r="R115"/>
  <c r="AB115" s="1"/>
  <c r="AE115"/>
  <c r="AS115" s="1"/>
  <c r="CG146"/>
  <c r="CP116"/>
  <c r="CL116"/>
  <c r="CN116" s="1"/>
  <c r="AA117"/>
  <c r="AP117" s="1"/>
  <c r="T117"/>
  <c r="AD117" s="1"/>
  <c r="AR117" s="1"/>
  <c r="R117"/>
  <c r="AB117" s="1"/>
  <c r="AE117"/>
  <c r="AS117" s="1"/>
  <c r="CI147" s="1"/>
  <c r="AA118"/>
  <c r="AP118" s="1"/>
  <c r="T118"/>
  <c r="AD118" s="1"/>
  <c r="AR118" s="1"/>
  <c r="R118"/>
  <c r="AB118" s="1"/>
  <c r="AE118"/>
  <c r="AS118" s="1"/>
  <c r="AW53" i="9"/>
  <c r="AS53"/>
  <c r="AT53" s="1"/>
  <c r="AK308"/>
  <c r="AK313" s="1"/>
  <c r="AK307"/>
  <c r="AK312" s="1"/>
  <c r="AK302"/>
  <c r="DC40"/>
  <c r="DA40"/>
  <c r="DB40" s="1"/>
  <c r="CH40"/>
  <c r="AX40"/>
  <c r="AQ40"/>
  <c r="W308"/>
  <c r="W304"/>
  <c r="W305" s="1"/>
  <c r="W302"/>
  <c r="N311" s="1"/>
  <c r="O309" s="1"/>
  <c r="W307"/>
  <c r="AJ40"/>
  <c r="AR45"/>
  <c r="CI45"/>
  <c r="AU45"/>
  <c r="AR51"/>
  <c r="AU51"/>
  <c r="S182"/>
  <c r="AA182" s="1"/>
  <c r="AN182" s="1"/>
  <c r="Y182"/>
  <c r="AL182" s="1"/>
  <c r="Y163"/>
  <c r="AL163" s="1"/>
  <c r="S163"/>
  <c r="AA163" s="1"/>
  <c r="AN163" s="1"/>
  <c r="DC162"/>
  <c r="DA162"/>
  <c r="DB162" s="1"/>
  <c r="AX162"/>
  <c r="AQ162"/>
  <c r="Y161"/>
  <c r="AL161" s="1"/>
  <c r="S161"/>
  <c r="AA161" s="1"/>
  <c r="AN161" s="1"/>
  <c r="DC160"/>
  <c r="DA160"/>
  <c r="DB160" s="1"/>
  <c r="AX160"/>
  <c r="AQ160"/>
  <c r="Y159"/>
  <c r="AL159" s="1"/>
  <c r="S159"/>
  <c r="AA159" s="1"/>
  <c r="AN159" s="1"/>
  <c r="DC158"/>
  <c r="DA158"/>
  <c r="DB158" s="1"/>
  <c r="AX158"/>
  <c r="AQ158"/>
  <c r="Y157"/>
  <c r="AL157" s="1"/>
  <c r="S157"/>
  <c r="AA157" s="1"/>
  <c r="AN157" s="1"/>
  <c r="DC156"/>
  <c r="DA156"/>
  <c r="DB156" s="1"/>
  <c r="AX156"/>
  <c r="AQ156"/>
  <c r="Y155"/>
  <c r="AL155" s="1"/>
  <c r="S155"/>
  <c r="AA155" s="1"/>
  <c r="AN155" s="1"/>
  <c r="DC154"/>
  <c r="DA154"/>
  <c r="DB154" s="1"/>
  <c r="AX154"/>
  <c r="AQ154"/>
  <c r="CH79"/>
  <c r="DC153"/>
  <c r="DA153"/>
  <c r="DB153" s="1"/>
  <c r="AX153"/>
  <c r="AQ153"/>
  <c r="CH78"/>
  <c r="DC152"/>
  <c r="DA152"/>
  <c r="DB152" s="1"/>
  <c r="AX152"/>
  <c r="AQ152"/>
  <c r="CH77"/>
  <c r="DC151"/>
  <c r="DA151"/>
  <c r="DB151" s="1"/>
  <c r="AX151"/>
  <c r="AQ151"/>
  <c r="CH76"/>
  <c r="DC150"/>
  <c r="DA150"/>
  <c r="DB150" s="1"/>
  <c r="AX150"/>
  <c r="AQ150"/>
  <c r="CH75"/>
  <c r="Y149"/>
  <c r="AL149" s="1"/>
  <c r="S149"/>
  <c r="AA149" s="1"/>
  <c r="AN149" s="1"/>
  <c r="DC148"/>
  <c r="DA148"/>
  <c r="DB148" s="1"/>
  <c r="AX148"/>
  <c r="AQ148"/>
  <c r="CH143"/>
  <c r="DC147"/>
  <c r="DA147"/>
  <c r="DB147" s="1"/>
  <c r="AX147"/>
  <c r="AQ147"/>
  <c r="CH103"/>
  <c r="DC146"/>
  <c r="DA146"/>
  <c r="DB146" s="1"/>
  <c r="AX146"/>
  <c r="AQ146"/>
  <c r="CH102"/>
  <c r="AR41"/>
  <c r="CI41"/>
  <c r="AU41"/>
  <c r="AR43"/>
  <c r="CI43"/>
  <c r="AU43"/>
  <c r="AR47"/>
  <c r="CI47"/>
  <c r="AU47"/>
  <c r="AR57"/>
  <c r="AU57"/>
  <c r="AR59"/>
  <c r="CI61"/>
  <c r="AU59"/>
  <c r="Z307"/>
  <c r="Z308"/>
  <c r="Z304"/>
  <c r="Z305" s="1"/>
  <c r="Z302"/>
  <c r="N314" s="1"/>
  <c r="R309" s="1"/>
  <c r="AM40"/>
  <c r="AW49"/>
  <c r="AS49"/>
  <c r="AT49" s="1"/>
  <c r="AW55"/>
  <c r="AS55"/>
  <c r="AT55" s="1"/>
  <c r="AQ182"/>
  <c r="DA182"/>
  <c r="DB182" s="1"/>
  <c r="DC182"/>
  <c r="AX182"/>
  <c r="CH130"/>
  <c r="DC163"/>
  <c r="DA163"/>
  <c r="DB163" s="1"/>
  <c r="AX163"/>
  <c r="AQ163"/>
  <c r="Y162"/>
  <c r="AL162" s="1"/>
  <c r="S162"/>
  <c r="AA162" s="1"/>
  <c r="AN162" s="1"/>
  <c r="DC161"/>
  <c r="DA161"/>
  <c r="DB161" s="1"/>
  <c r="AX161"/>
  <c r="AQ161"/>
  <c r="Y160"/>
  <c r="AL160" s="1"/>
  <c r="S160"/>
  <c r="AA160" s="1"/>
  <c r="AN160" s="1"/>
  <c r="DC159"/>
  <c r="DA159"/>
  <c r="DB159" s="1"/>
  <c r="AX159"/>
  <c r="AQ159"/>
  <c r="Y158"/>
  <c r="AL158" s="1"/>
  <c r="S158"/>
  <c r="AA158" s="1"/>
  <c r="AN158" s="1"/>
  <c r="R308"/>
  <c r="R319" s="1"/>
  <c r="X302"/>
  <c r="X308"/>
  <c r="O308"/>
  <c r="O319" s="1"/>
  <c r="DC145"/>
  <c r="DA145"/>
  <c r="DB145" s="1"/>
  <c r="AX145"/>
  <c r="AQ145"/>
  <c r="CH101"/>
  <c r="DC144"/>
  <c r="DA144"/>
  <c r="DB144" s="1"/>
  <c r="AX144"/>
  <c r="AQ144"/>
  <c r="CH100"/>
  <c r="DC143"/>
  <c r="DA143"/>
  <c r="DB143" s="1"/>
  <c r="AX143"/>
  <c r="AQ143"/>
  <c r="CH99"/>
  <c r="DC142"/>
  <c r="DA142"/>
  <c r="DB142" s="1"/>
  <c r="AX142"/>
  <c r="AQ142"/>
  <c r="Y141"/>
  <c r="AL141" s="1"/>
  <c r="S141"/>
  <c r="AA141" s="1"/>
  <c r="AN141" s="1"/>
  <c r="DC140"/>
  <c r="DA140"/>
  <c r="DB140" s="1"/>
  <c r="AX140"/>
  <c r="AQ140"/>
  <c r="Y139"/>
  <c r="AL139" s="1"/>
  <c r="S139"/>
  <c r="AA139" s="1"/>
  <c r="AN139" s="1"/>
  <c r="DC138"/>
  <c r="DA138"/>
  <c r="DB138" s="1"/>
  <c r="AX138"/>
  <c r="AQ138"/>
  <c r="Y137"/>
  <c r="AL137" s="1"/>
  <c r="S137"/>
  <c r="AA137" s="1"/>
  <c r="AN137" s="1"/>
  <c r="DC136"/>
  <c r="DA136"/>
  <c r="DB136" s="1"/>
  <c r="AX136"/>
  <c r="AQ136"/>
  <c r="DC135"/>
  <c r="DA135"/>
  <c r="DB135" s="1"/>
  <c r="AX135"/>
  <c r="AQ135"/>
  <c r="Y134"/>
  <c r="AL134" s="1"/>
  <c r="S134"/>
  <c r="AA134" s="1"/>
  <c r="AN134" s="1"/>
  <c r="DC133"/>
  <c r="DA133"/>
  <c r="DB133" s="1"/>
  <c r="AX133"/>
  <c r="AQ133"/>
  <c r="Y132"/>
  <c r="AL132" s="1"/>
  <c r="S132"/>
  <c r="AA132" s="1"/>
  <c r="AN132" s="1"/>
  <c r="Y131"/>
  <c r="AL131" s="1"/>
  <c r="S131"/>
  <c r="AA131" s="1"/>
  <c r="AN131" s="1"/>
  <c r="Y130"/>
  <c r="AL130" s="1"/>
  <c r="S130"/>
  <c r="AA130" s="1"/>
  <c r="AN130" s="1"/>
  <c r="Y129"/>
  <c r="AL129" s="1"/>
  <c r="S129"/>
  <c r="AA129" s="1"/>
  <c r="AN129" s="1"/>
  <c r="Y128"/>
  <c r="AL128" s="1"/>
  <c r="S128"/>
  <c r="AA128" s="1"/>
  <c r="AN128" s="1"/>
  <c r="Y127"/>
  <c r="AL127" s="1"/>
  <c r="S127"/>
  <c r="AA127" s="1"/>
  <c r="AN127" s="1"/>
  <c r="DC125"/>
  <c r="DA125"/>
  <c r="DB125" s="1"/>
  <c r="AX125"/>
  <c r="AQ125"/>
  <c r="CH69"/>
  <c r="Y124"/>
  <c r="AL124" s="1"/>
  <c r="S124"/>
  <c r="AA124" s="1"/>
  <c r="AN124" s="1"/>
  <c r="Y123"/>
  <c r="AL123" s="1"/>
  <c r="S123"/>
  <c r="AA123" s="1"/>
  <c r="AN123" s="1"/>
  <c r="Y122"/>
  <c r="AL122" s="1"/>
  <c r="S122"/>
  <c r="AA122" s="1"/>
  <c r="AN122" s="1"/>
  <c r="Y121"/>
  <c r="AL121" s="1"/>
  <c r="S121"/>
  <c r="AA121" s="1"/>
  <c r="AN121" s="1"/>
  <c r="Y120"/>
  <c r="AL120" s="1"/>
  <c r="S120"/>
  <c r="AA120" s="1"/>
  <c r="AN120" s="1"/>
  <c r="Y119"/>
  <c r="AL119" s="1"/>
  <c r="S119"/>
  <c r="AA119" s="1"/>
  <c r="AN119" s="1"/>
  <c r="Y118"/>
  <c r="AL118" s="1"/>
  <c r="S118"/>
  <c r="AA118" s="1"/>
  <c r="AN118" s="1"/>
  <c r="DC117"/>
  <c r="DA117"/>
  <c r="DB117" s="1"/>
  <c r="AX117"/>
  <c r="AQ117"/>
  <c r="Y116"/>
  <c r="AL116" s="1"/>
  <c r="S116"/>
  <c r="AA116" s="1"/>
  <c r="AN116" s="1"/>
  <c r="DC116"/>
  <c r="DA116"/>
  <c r="DB116" s="1"/>
  <c r="AX116"/>
  <c r="CH140"/>
  <c r="AQ116"/>
  <c r="DC115"/>
  <c r="DA115"/>
  <c r="DB115" s="1"/>
  <c r="AX115"/>
  <c r="AQ115"/>
  <c r="Y114"/>
  <c r="AL114" s="1"/>
  <c r="S114"/>
  <c r="AA114" s="1"/>
  <c r="AN114" s="1"/>
  <c r="DC113"/>
  <c r="DA113"/>
  <c r="DB113" s="1"/>
  <c r="AX113"/>
  <c r="AQ113"/>
  <c r="Y112"/>
  <c r="AL112" s="1"/>
  <c r="S112"/>
  <c r="AA112" s="1"/>
  <c r="AN112" s="1"/>
  <c r="DC111"/>
  <c r="DA111"/>
  <c r="DB111" s="1"/>
  <c r="AX111"/>
  <c r="AQ111"/>
  <c r="Y110"/>
  <c r="AL110" s="1"/>
  <c r="S110"/>
  <c r="AA110" s="1"/>
  <c r="AN110" s="1"/>
  <c r="DC109"/>
  <c r="DA109"/>
  <c r="DB109" s="1"/>
  <c r="AX109"/>
  <c r="CH127"/>
  <c r="AQ109"/>
  <c r="DC108"/>
  <c r="DA108"/>
  <c r="DB108" s="1"/>
  <c r="AX108"/>
  <c r="AQ108"/>
  <c r="Y107"/>
  <c r="AL107" s="1"/>
  <c r="S107"/>
  <c r="AA107" s="1"/>
  <c r="AN107" s="1"/>
  <c r="Y106"/>
  <c r="AL106" s="1"/>
  <c r="S106"/>
  <c r="AA106" s="1"/>
  <c r="AN106" s="1"/>
  <c r="Y105"/>
  <c r="AL105" s="1"/>
  <c r="S105"/>
  <c r="AA105" s="1"/>
  <c r="AN105" s="1"/>
  <c r="Y104"/>
  <c r="AL104" s="1"/>
  <c r="S104"/>
  <c r="AA104" s="1"/>
  <c r="AN104" s="1"/>
  <c r="Y103"/>
  <c r="AL103" s="1"/>
  <c r="S103"/>
  <c r="AA103" s="1"/>
  <c r="AN103" s="1"/>
  <c r="DC102"/>
  <c r="DA102"/>
  <c r="DB102" s="1"/>
  <c r="AX102"/>
  <c r="AQ102"/>
  <c r="CH90"/>
  <c r="DC101"/>
  <c r="DA101"/>
  <c r="DB101" s="1"/>
  <c r="AX101"/>
  <c r="AQ101"/>
  <c r="CH89"/>
  <c r="DC100"/>
  <c r="DA100"/>
  <c r="DB100" s="1"/>
  <c r="AX100"/>
  <c r="AQ100"/>
  <c r="Y99"/>
  <c r="AL99" s="1"/>
  <c r="S99"/>
  <c r="AA99" s="1"/>
  <c r="AN99" s="1"/>
  <c r="DC98"/>
  <c r="DA98"/>
  <c r="DB98" s="1"/>
  <c r="AX98"/>
  <c r="AQ98"/>
  <c r="Y97"/>
  <c r="AL97" s="1"/>
  <c r="S97"/>
  <c r="AA97" s="1"/>
  <c r="AN97" s="1"/>
  <c r="DC96"/>
  <c r="DA96"/>
  <c r="DB96" s="1"/>
  <c r="AX96"/>
  <c r="AQ96"/>
  <c r="Y95"/>
  <c r="AL95" s="1"/>
  <c r="S95"/>
  <c r="AA95" s="1"/>
  <c r="AN95" s="1"/>
  <c r="DC94"/>
  <c r="DA94"/>
  <c r="DB94" s="1"/>
  <c r="AX94"/>
  <c r="AQ94"/>
  <c r="Y93"/>
  <c r="AL93" s="1"/>
  <c r="S93"/>
  <c r="AA93" s="1"/>
  <c r="AN93" s="1"/>
  <c r="DC92"/>
  <c r="DA92"/>
  <c r="DB92" s="1"/>
  <c r="AX92"/>
  <c r="AQ92"/>
  <c r="Y91"/>
  <c r="AL91" s="1"/>
  <c r="S91"/>
  <c r="AA91" s="1"/>
  <c r="AN91" s="1"/>
  <c r="DC90"/>
  <c r="DA90"/>
  <c r="DB90" s="1"/>
  <c r="AX90"/>
  <c r="AQ90"/>
  <c r="DC89"/>
  <c r="DA89"/>
  <c r="DB89" s="1"/>
  <c r="AX89"/>
  <c r="AQ89"/>
  <c r="CH57"/>
  <c r="DC183"/>
  <c r="DA183"/>
  <c r="DB183" s="1"/>
  <c r="AX183"/>
  <c r="AQ183"/>
  <c r="CH131"/>
  <c r="AQ181"/>
  <c r="DC181"/>
  <c r="AX181"/>
  <c r="DA181"/>
  <c r="DB181" s="1"/>
  <c r="CH147"/>
  <c r="S42"/>
  <c r="AA42" s="1"/>
  <c r="AN42" s="1"/>
  <c r="Y42"/>
  <c r="AL42" s="1"/>
  <c r="S44"/>
  <c r="AA44" s="1"/>
  <c r="AN44" s="1"/>
  <c r="Y44"/>
  <c r="AL44" s="1"/>
  <c r="S46"/>
  <c r="AA46" s="1"/>
  <c r="AN46" s="1"/>
  <c r="Y46"/>
  <c r="AL46" s="1"/>
  <c r="DC48"/>
  <c r="DA48"/>
  <c r="DB48" s="1"/>
  <c r="AQ48"/>
  <c r="CH58"/>
  <c r="AX48"/>
  <c r="DC50"/>
  <c r="DA50"/>
  <c r="DB50" s="1"/>
  <c r="AQ50"/>
  <c r="AX50"/>
  <c r="S52"/>
  <c r="AA52" s="1"/>
  <c r="AN52" s="1"/>
  <c r="Y52"/>
  <c r="AL52" s="1"/>
  <c r="DC54"/>
  <c r="DA54"/>
  <c r="DB54" s="1"/>
  <c r="AQ54"/>
  <c r="AX54"/>
  <c r="S56"/>
  <c r="AA56" s="1"/>
  <c r="AN56" s="1"/>
  <c r="Y56"/>
  <c r="AL56" s="1"/>
  <c r="CH59"/>
  <c r="DC58"/>
  <c r="DA58"/>
  <c r="DB58" s="1"/>
  <c r="AQ58"/>
  <c r="AX58"/>
  <c r="S60"/>
  <c r="AA60" s="1"/>
  <c r="AN60" s="1"/>
  <c r="Y60"/>
  <c r="AL60" s="1"/>
  <c r="S62"/>
  <c r="AA62" s="1"/>
  <c r="AN62" s="1"/>
  <c r="Y62"/>
  <c r="AL62" s="1"/>
  <c r="DC64"/>
  <c r="DA64"/>
  <c r="DB64" s="1"/>
  <c r="AQ64"/>
  <c r="CH64"/>
  <c r="AX64"/>
  <c r="AQ66"/>
  <c r="DC66"/>
  <c r="DA66"/>
  <c r="DB66" s="1"/>
  <c r="AX66"/>
  <c r="AQ67"/>
  <c r="DC67"/>
  <c r="DA67"/>
  <c r="DB67" s="1"/>
  <c r="AX67"/>
  <c r="CH48"/>
  <c r="AQ68"/>
  <c r="CH49"/>
  <c r="DC68"/>
  <c r="DA68"/>
  <c r="DB68" s="1"/>
  <c r="AX68"/>
  <c r="AQ69"/>
  <c r="DC69"/>
  <c r="DA69"/>
  <c r="DB69" s="1"/>
  <c r="AX69"/>
  <c r="CH50"/>
  <c r="CH93"/>
  <c r="AQ70"/>
  <c r="DC70"/>
  <c r="DA70"/>
  <c r="DB70" s="1"/>
  <c r="AX70"/>
  <c r="AQ71"/>
  <c r="CH94"/>
  <c r="DC71"/>
  <c r="DA71"/>
  <c r="DB71" s="1"/>
  <c r="AX71"/>
  <c r="S72"/>
  <c r="AA72" s="1"/>
  <c r="AN72" s="1"/>
  <c r="Y72"/>
  <c r="AL72" s="1"/>
  <c r="AQ73"/>
  <c r="DC73"/>
  <c r="DA73"/>
  <c r="DB73" s="1"/>
  <c r="AX73"/>
  <c r="S74"/>
  <c r="AA74" s="1"/>
  <c r="AN74" s="1"/>
  <c r="Y74"/>
  <c r="AL74" s="1"/>
  <c r="AQ75"/>
  <c r="DC75"/>
  <c r="DA75"/>
  <c r="DB75" s="1"/>
  <c r="AX75"/>
  <c r="S76"/>
  <c r="AA76" s="1"/>
  <c r="AN76" s="1"/>
  <c r="Y76"/>
  <c r="AL76" s="1"/>
  <c r="AQ77"/>
  <c r="DC77"/>
  <c r="DA77"/>
  <c r="DB77" s="1"/>
  <c r="AX77"/>
  <c r="S78"/>
  <c r="AA78" s="1"/>
  <c r="AN78" s="1"/>
  <c r="Y78"/>
  <c r="AL78" s="1"/>
  <c r="AQ79"/>
  <c r="DC79"/>
  <c r="DA79"/>
  <c r="DB79" s="1"/>
  <c r="AX79"/>
  <c r="S80"/>
  <c r="AA80" s="1"/>
  <c r="AN80" s="1"/>
  <c r="Y80"/>
  <c r="AL80" s="1"/>
  <c r="AQ81"/>
  <c r="DC81"/>
  <c r="DA81"/>
  <c r="DB81" s="1"/>
  <c r="AX81"/>
  <c r="S82"/>
  <c r="AA82" s="1"/>
  <c r="AN82" s="1"/>
  <c r="Y82"/>
  <c r="AL82" s="1"/>
  <c r="S83"/>
  <c r="AA83" s="1"/>
  <c r="AN83" s="1"/>
  <c r="Y83"/>
  <c r="AL83" s="1"/>
  <c r="S84"/>
  <c r="AA84" s="1"/>
  <c r="AN84" s="1"/>
  <c r="Y84"/>
  <c r="AL84" s="1"/>
  <c r="S85"/>
  <c r="AA85" s="1"/>
  <c r="AN85" s="1"/>
  <c r="Y85"/>
  <c r="AL85" s="1"/>
  <c r="S86"/>
  <c r="AA86" s="1"/>
  <c r="AN86" s="1"/>
  <c r="Y86"/>
  <c r="AL86" s="1"/>
  <c r="AQ87"/>
  <c r="CH88"/>
  <c r="DC87"/>
  <c r="DA87"/>
  <c r="DB87" s="1"/>
  <c r="AX87"/>
  <c r="S88"/>
  <c r="AA88" s="1"/>
  <c r="AN88" s="1"/>
  <c r="Y88"/>
  <c r="AL88" s="1"/>
  <c r="Y61"/>
  <c r="AL61" s="1"/>
  <c r="S61"/>
  <c r="AA61" s="1"/>
  <c r="AN61" s="1"/>
  <c r="Y63"/>
  <c r="AL63" s="1"/>
  <c r="S63"/>
  <c r="AA63" s="1"/>
  <c r="AN63" s="1"/>
  <c r="CH91"/>
  <c r="AX65"/>
  <c r="DC65"/>
  <c r="DA65"/>
  <c r="DB65" s="1"/>
  <c r="AQ65"/>
  <c r="AW43"/>
  <c r="AS43"/>
  <c r="AT43" s="1"/>
  <c r="AW57"/>
  <c r="AS57"/>
  <c r="AT57" s="1"/>
  <c r="AW59"/>
  <c r="AS59"/>
  <c r="AT59" s="1"/>
  <c r="AB307"/>
  <c r="AB308"/>
  <c r="AB304"/>
  <c r="AB305" s="1"/>
  <c r="AB302"/>
  <c r="N316" s="1"/>
  <c r="AO40"/>
  <c r="V307"/>
  <c r="V308"/>
  <c r="V304"/>
  <c r="V305" s="1"/>
  <c r="V302"/>
  <c r="N310" s="1"/>
  <c r="AI40"/>
  <c r="AW45"/>
  <c r="AS45"/>
  <c r="AT45" s="1"/>
  <c r="AR49"/>
  <c r="AU49"/>
  <c r="AR55"/>
  <c r="AU55"/>
  <c r="AQ298"/>
  <c r="DC298"/>
  <c r="DA298"/>
  <c r="DB298" s="1"/>
  <c r="AX298"/>
  <c r="CH179"/>
  <c r="S297"/>
  <c r="AA297" s="1"/>
  <c r="AN297" s="1"/>
  <c r="Y297"/>
  <c r="AL297" s="1"/>
  <c r="S296"/>
  <c r="AA296" s="1"/>
  <c r="AN296" s="1"/>
  <c r="Y296"/>
  <c r="AL296" s="1"/>
  <c r="Y295"/>
  <c r="AL295" s="1"/>
  <c r="S295"/>
  <c r="AA295" s="1"/>
  <c r="AN295" s="1"/>
  <c r="Y294"/>
  <c r="AL294" s="1"/>
  <c r="S294"/>
  <c r="AA294" s="1"/>
  <c r="AN294" s="1"/>
  <c r="Y293"/>
  <c r="AL293" s="1"/>
  <c r="S293"/>
  <c r="AA293" s="1"/>
  <c r="AN293" s="1"/>
  <c r="DC292"/>
  <c r="DA292"/>
  <c r="DB292" s="1"/>
  <c r="AX292"/>
  <c r="AQ292"/>
  <c r="CH177"/>
  <c r="Y291"/>
  <c r="AL291" s="1"/>
  <c r="S291"/>
  <c r="AA291" s="1"/>
  <c r="AN291" s="1"/>
  <c r="Y290"/>
  <c r="AL290" s="1"/>
  <c r="S290"/>
  <c r="AA290" s="1"/>
  <c r="AN290" s="1"/>
  <c r="DC289"/>
  <c r="DA289"/>
  <c r="DB289" s="1"/>
  <c r="AX289"/>
  <c r="AQ289"/>
  <c r="Y288"/>
  <c r="AL288" s="1"/>
  <c r="S288"/>
  <c r="AA288" s="1"/>
  <c r="AN288" s="1"/>
  <c r="DC287"/>
  <c r="DA287"/>
  <c r="DB287" s="1"/>
  <c r="AX287"/>
  <c r="AQ287"/>
  <c r="Y286"/>
  <c r="AL286" s="1"/>
  <c r="S286"/>
  <c r="AA286" s="1"/>
  <c r="AN286" s="1"/>
  <c r="Y285"/>
  <c r="AL285" s="1"/>
  <c r="S285"/>
  <c r="AA285" s="1"/>
  <c r="AN285" s="1"/>
  <c r="DC284"/>
  <c r="DA284"/>
  <c r="DB284" s="1"/>
  <c r="AX284"/>
  <c r="AQ284"/>
  <c r="Y283"/>
  <c r="AL283" s="1"/>
  <c r="S283"/>
  <c r="AA283" s="1"/>
  <c r="AN283" s="1"/>
  <c r="DC282"/>
  <c r="DA282"/>
  <c r="DB282" s="1"/>
  <c r="AX282"/>
  <c r="AQ282"/>
  <c r="Y281"/>
  <c r="AL281" s="1"/>
  <c r="S281"/>
  <c r="AA281" s="1"/>
  <c r="AN281" s="1"/>
  <c r="Y280"/>
  <c r="AL280" s="1"/>
  <c r="S280"/>
  <c r="AA280" s="1"/>
  <c r="AN280" s="1"/>
  <c r="DC279"/>
  <c r="DA279"/>
  <c r="DB279" s="1"/>
  <c r="AX279"/>
  <c r="AQ279"/>
  <c r="Y278"/>
  <c r="AL278" s="1"/>
  <c r="S278"/>
  <c r="AA278" s="1"/>
  <c r="AN278" s="1"/>
  <c r="DC277"/>
  <c r="DA277"/>
  <c r="DB277" s="1"/>
  <c r="AX277"/>
  <c r="AQ277"/>
  <c r="Y276"/>
  <c r="AL276" s="1"/>
  <c r="S276"/>
  <c r="AA276" s="1"/>
  <c r="AN276" s="1"/>
  <c r="DC275"/>
  <c r="DA275"/>
  <c r="DB275" s="1"/>
  <c r="AX275"/>
  <c r="AQ275"/>
  <c r="Y274"/>
  <c r="AL274" s="1"/>
  <c r="S274"/>
  <c r="AA274" s="1"/>
  <c r="AN274" s="1"/>
  <c r="DC273"/>
  <c r="DA273"/>
  <c r="DB273" s="1"/>
  <c r="AX273"/>
  <c r="AQ273"/>
  <c r="Y272"/>
  <c r="AL272" s="1"/>
  <c r="S272"/>
  <c r="AA272" s="1"/>
  <c r="AN272" s="1"/>
  <c r="Y271"/>
  <c r="AL271" s="1"/>
  <c r="S271"/>
  <c r="AA271" s="1"/>
  <c r="AN271" s="1"/>
  <c r="Y270"/>
  <c r="AL270" s="1"/>
  <c r="S270"/>
  <c r="AA270" s="1"/>
  <c r="AN270" s="1"/>
  <c r="Y269"/>
  <c r="AL269" s="1"/>
  <c r="S269"/>
  <c r="AA269" s="1"/>
  <c r="AN269" s="1"/>
  <c r="Y268"/>
  <c r="AL268" s="1"/>
  <c r="S268"/>
  <c r="AA268" s="1"/>
  <c r="AN268" s="1"/>
  <c r="Y267"/>
  <c r="AL267" s="1"/>
  <c r="S267"/>
  <c r="AA267" s="1"/>
  <c r="AN267" s="1"/>
  <c r="Y266"/>
  <c r="AL266" s="1"/>
  <c r="S266"/>
  <c r="AA266" s="1"/>
  <c r="AN266" s="1"/>
  <c r="DC265"/>
  <c r="DA265"/>
  <c r="DB265" s="1"/>
  <c r="AX265"/>
  <c r="AQ265"/>
  <c r="Y264"/>
  <c r="AL264" s="1"/>
  <c r="S264"/>
  <c r="AA264" s="1"/>
  <c r="AN264" s="1"/>
  <c r="DC263"/>
  <c r="DA263"/>
  <c r="DB263" s="1"/>
  <c r="AX263"/>
  <c r="AQ263"/>
  <c r="Y262"/>
  <c r="AL262" s="1"/>
  <c r="S262"/>
  <c r="AA262" s="1"/>
  <c r="AN262" s="1"/>
  <c r="DC261"/>
  <c r="DA261"/>
  <c r="DB261" s="1"/>
  <c r="AX261"/>
  <c r="AQ261"/>
  <c r="Y260"/>
  <c r="AL260" s="1"/>
  <c r="S260"/>
  <c r="AA260" s="1"/>
  <c r="AN260" s="1"/>
  <c r="DC259"/>
  <c r="DA259"/>
  <c r="DB259" s="1"/>
  <c r="AX259"/>
  <c r="AQ259"/>
  <c r="DC258"/>
  <c r="DA258"/>
  <c r="DB258" s="1"/>
  <c r="AX258"/>
  <c r="AQ258"/>
  <c r="Y257"/>
  <c r="AL257" s="1"/>
  <c r="S257"/>
  <c r="AA257" s="1"/>
  <c r="AN257" s="1"/>
  <c r="DC256"/>
  <c r="DA256"/>
  <c r="DB256" s="1"/>
  <c r="AX256"/>
  <c r="AQ256"/>
  <c r="Y255"/>
  <c r="AL255" s="1"/>
  <c r="S255"/>
  <c r="AA255" s="1"/>
  <c r="AN255" s="1"/>
  <c r="Y254"/>
  <c r="AL254" s="1"/>
  <c r="S254"/>
  <c r="AA254" s="1"/>
  <c r="AN254" s="1"/>
  <c r="Y253"/>
  <c r="AL253" s="1"/>
  <c r="S253"/>
  <c r="AA253" s="1"/>
  <c r="AN253" s="1"/>
  <c r="Y252"/>
  <c r="AL252" s="1"/>
  <c r="S252"/>
  <c r="AA252" s="1"/>
  <c r="AN252" s="1"/>
  <c r="Y251"/>
  <c r="AL251" s="1"/>
  <c r="S251"/>
  <c r="AA251" s="1"/>
  <c r="AN251" s="1"/>
  <c r="DC250"/>
  <c r="DA250"/>
  <c r="DB250" s="1"/>
  <c r="AX250"/>
  <c r="AQ250"/>
  <c r="CH170"/>
  <c r="DC249"/>
  <c r="DA249"/>
  <c r="DB249" s="1"/>
  <c r="AX249"/>
  <c r="AQ249"/>
  <c r="CH159"/>
  <c r="Y248"/>
  <c r="AL248" s="1"/>
  <c r="S248"/>
  <c r="AA248" s="1"/>
  <c r="AN248" s="1"/>
  <c r="DC247"/>
  <c r="DA247"/>
  <c r="DB247" s="1"/>
  <c r="AX247"/>
  <c r="AQ247"/>
  <c r="CH157"/>
  <c r="Y246"/>
  <c r="AL246" s="1"/>
  <c r="S246"/>
  <c r="AA246" s="1"/>
  <c r="AN246" s="1"/>
  <c r="DC245"/>
  <c r="DA245"/>
  <c r="DB245" s="1"/>
  <c r="AX245"/>
  <c r="AQ245"/>
  <c r="Y244"/>
  <c r="AL244" s="1"/>
  <c r="S244"/>
  <c r="AA244" s="1"/>
  <c r="AN244" s="1"/>
  <c r="Y243"/>
  <c r="AL243" s="1"/>
  <c r="S243"/>
  <c r="AA243" s="1"/>
  <c r="AN243" s="1"/>
  <c r="DC242"/>
  <c r="DA242"/>
  <c r="DB242" s="1"/>
  <c r="AX242"/>
  <c r="AQ242"/>
  <c r="Y241"/>
  <c r="AL241" s="1"/>
  <c r="S241"/>
  <c r="AA241" s="1"/>
  <c r="AN241" s="1"/>
  <c r="DC240"/>
  <c r="DA240"/>
  <c r="DB240" s="1"/>
  <c r="AX240"/>
  <c r="AQ240"/>
  <c r="Y239"/>
  <c r="AL239" s="1"/>
  <c r="S239"/>
  <c r="AA239" s="1"/>
  <c r="AN239" s="1"/>
  <c r="DC238"/>
  <c r="DA238"/>
  <c r="DB238" s="1"/>
  <c r="AX238"/>
  <c r="AQ238"/>
  <c r="DC237"/>
  <c r="DA237"/>
  <c r="DB237" s="1"/>
  <c r="AX237"/>
  <c r="AQ237"/>
  <c r="CH126"/>
  <c r="DC236"/>
  <c r="DA236"/>
  <c r="DB236" s="1"/>
  <c r="AX236"/>
  <c r="AQ236"/>
  <c r="CH125"/>
  <c r="DC235"/>
  <c r="DA235"/>
  <c r="DB235" s="1"/>
  <c r="AX235"/>
  <c r="AQ235"/>
  <c r="CH154"/>
  <c r="DC234"/>
  <c r="DA234"/>
  <c r="DB234" s="1"/>
  <c r="AX234"/>
  <c r="AQ234"/>
  <c r="CH153"/>
  <c r="DC233"/>
  <c r="DA233"/>
  <c r="DB233" s="1"/>
  <c r="AX233"/>
  <c r="AQ233"/>
  <c r="CH124"/>
  <c r="DC232"/>
  <c r="DA232"/>
  <c r="DB232" s="1"/>
  <c r="AX232"/>
  <c r="AQ232"/>
  <c r="CH123"/>
  <c r="Y231"/>
  <c r="AL231" s="1"/>
  <c r="S231"/>
  <c r="AA231" s="1"/>
  <c r="AN231" s="1"/>
  <c r="DC230"/>
  <c r="DA230"/>
  <c r="DB230" s="1"/>
  <c r="AX230"/>
  <c r="AQ230"/>
  <c r="DC229"/>
  <c r="DA229"/>
  <c r="DB229" s="1"/>
  <c r="AX229"/>
  <c r="AQ229"/>
  <c r="CH139"/>
  <c r="DC228"/>
  <c r="DA228"/>
  <c r="DB228" s="1"/>
  <c r="AX228"/>
  <c r="AQ228"/>
  <c r="CH138"/>
  <c r="DC227"/>
  <c r="DA227"/>
  <c r="DB227" s="1"/>
  <c r="AX227"/>
  <c r="AQ227"/>
  <c r="CH149"/>
  <c r="DC226"/>
  <c r="DA226"/>
  <c r="DB226" s="1"/>
  <c r="AX226"/>
  <c r="AQ226"/>
  <c r="CH148"/>
  <c r="DC225"/>
  <c r="DA225"/>
  <c r="DB225" s="1"/>
  <c r="AX225"/>
  <c r="AQ225"/>
  <c r="CH137"/>
  <c r="DC224"/>
  <c r="DA224"/>
  <c r="DB224" s="1"/>
  <c r="AX224"/>
  <c r="AQ224"/>
  <c r="CH136"/>
  <c r="Y223"/>
  <c r="AL223" s="1"/>
  <c r="S223"/>
  <c r="AA223" s="1"/>
  <c r="AN223" s="1"/>
  <c r="DC222"/>
  <c r="DA222"/>
  <c r="DB222" s="1"/>
  <c r="AX222"/>
  <c r="AQ222"/>
  <c r="Y221"/>
  <c r="AL221" s="1"/>
  <c r="S221"/>
  <c r="AA221" s="1"/>
  <c r="AN221" s="1"/>
  <c r="DC220"/>
  <c r="DA220"/>
  <c r="DB220" s="1"/>
  <c r="AX220"/>
  <c r="AQ220"/>
  <c r="Y219"/>
  <c r="AL219" s="1"/>
  <c r="S219"/>
  <c r="AA219" s="1"/>
  <c r="AN219" s="1"/>
  <c r="DC218"/>
  <c r="DA218"/>
  <c r="DB218" s="1"/>
  <c r="AX218"/>
  <c r="AQ218"/>
  <c r="Y217"/>
  <c r="AL217" s="1"/>
  <c r="S217"/>
  <c r="AA217" s="1"/>
  <c r="AN217" s="1"/>
  <c r="S216"/>
  <c r="AA216" s="1"/>
  <c r="AN216" s="1"/>
  <c r="Y216"/>
  <c r="AL216" s="1"/>
  <c r="Y215"/>
  <c r="AL215" s="1"/>
  <c r="S215"/>
  <c r="AA215" s="1"/>
  <c r="AN215" s="1"/>
  <c r="DC214"/>
  <c r="DA214"/>
  <c r="DB214" s="1"/>
  <c r="AX214"/>
  <c r="AQ214"/>
  <c r="Y213"/>
  <c r="AL213" s="1"/>
  <c r="S213"/>
  <c r="AA213" s="1"/>
  <c r="AN213" s="1"/>
  <c r="Y212"/>
  <c r="AL212" s="1"/>
  <c r="S212"/>
  <c r="AA212" s="1"/>
  <c r="AN212" s="1"/>
  <c r="Y211"/>
  <c r="AL211" s="1"/>
  <c r="S211"/>
  <c r="AA211" s="1"/>
  <c r="AN211" s="1"/>
  <c r="Y210"/>
  <c r="AL210" s="1"/>
  <c r="S210"/>
  <c r="AA210" s="1"/>
  <c r="AN210" s="1"/>
  <c r="Y209"/>
  <c r="AL209" s="1"/>
  <c r="S209"/>
  <c r="AA209" s="1"/>
  <c r="AN209" s="1"/>
  <c r="Y208"/>
  <c r="AL208" s="1"/>
  <c r="S208"/>
  <c r="AA208" s="1"/>
  <c r="AN208" s="1"/>
  <c r="Y207"/>
  <c r="AL207" s="1"/>
  <c r="S207"/>
  <c r="AA207" s="1"/>
  <c r="AN207" s="1"/>
  <c r="Y206"/>
  <c r="AL206" s="1"/>
  <c r="S206"/>
  <c r="AA206" s="1"/>
  <c r="AN206" s="1"/>
  <c r="Y205"/>
  <c r="AL205" s="1"/>
  <c r="S205"/>
  <c r="AA205" s="1"/>
  <c r="AN205" s="1"/>
  <c r="DC204"/>
  <c r="DA204"/>
  <c r="DB204" s="1"/>
  <c r="AX204"/>
  <c r="AQ204"/>
  <c r="Y203"/>
  <c r="AL203" s="1"/>
  <c r="S203"/>
  <c r="AA203" s="1"/>
  <c r="AN203" s="1"/>
  <c r="DC202"/>
  <c r="DA202"/>
  <c r="DB202" s="1"/>
  <c r="AX202"/>
  <c r="AQ202"/>
  <c r="Y201"/>
  <c r="AL201" s="1"/>
  <c r="S201"/>
  <c r="AA201" s="1"/>
  <c r="AN201" s="1"/>
  <c r="DC200"/>
  <c r="DA200"/>
  <c r="DB200" s="1"/>
  <c r="AX200"/>
  <c r="AQ200"/>
  <c r="Y199"/>
  <c r="AL199" s="1"/>
  <c r="S199"/>
  <c r="AA199" s="1"/>
  <c r="AN199" s="1"/>
  <c r="DC198"/>
  <c r="DA198"/>
  <c r="DB198" s="1"/>
  <c r="AX198"/>
  <c r="AQ198"/>
  <c r="Y197"/>
  <c r="AL197" s="1"/>
  <c r="S197"/>
  <c r="AA197" s="1"/>
  <c r="AN197" s="1"/>
  <c r="DC196"/>
  <c r="DA196"/>
  <c r="DB196" s="1"/>
  <c r="AX196"/>
  <c r="AQ196"/>
  <c r="DC195"/>
  <c r="DA195"/>
  <c r="DB195" s="1"/>
  <c r="AX195"/>
  <c r="AQ195"/>
  <c r="CH115"/>
  <c r="DC194"/>
  <c r="DA194"/>
  <c r="DB194" s="1"/>
  <c r="AX194"/>
  <c r="AQ194"/>
  <c r="CH114"/>
  <c r="DC193"/>
  <c r="DA193"/>
  <c r="DB193" s="1"/>
  <c r="AX193"/>
  <c r="AQ193"/>
  <c r="CH113"/>
  <c r="DC192"/>
  <c r="DA192"/>
  <c r="DB192" s="1"/>
  <c r="AX192"/>
  <c r="AQ192"/>
  <c r="CH112"/>
  <c r="DC191"/>
  <c r="DA191"/>
  <c r="DB191" s="1"/>
  <c r="AX191"/>
  <c r="AQ191"/>
  <c r="CH111"/>
  <c r="DC190"/>
  <c r="DA190"/>
  <c r="DB190" s="1"/>
  <c r="AX190"/>
  <c r="AQ190"/>
  <c r="CH110"/>
  <c r="Y189"/>
  <c r="AL189" s="1"/>
  <c r="S189"/>
  <c r="AA189" s="1"/>
  <c r="AN189" s="1"/>
  <c r="DC188"/>
  <c r="DA188"/>
  <c r="DB188" s="1"/>
  <c r="AX188"/>
  <c r="AQ188"/>
  <c r="CH151"/>
  <c r="DC187"/>
  <c r="DA187"/>
  <c r="DB187" s="1"/>
  <c r="AX187"/>
  <c r="AQ187"/>
  <c r="CH135"/>
  <c r="DC186"/>
  <c r="DA186"/>
  <c r="DB186" s="1"/>
  <c r="AX186"/>
  <c r="AQ186"/>
  <c r="CH134"/>
  <c r="DC185"/>
  <c r="DA185"/>
  <c r="DB185" s="1"/>
  <c r="AX185"/>
  <c r="AQ185"/>
  <c r="CH133"/>
  <c r="DC184"/>
  <c r="DA184"/>
  <c r="DB184" s="1"/>
  <c r="AX184"/>
  <c r="AQ184"/>
  <c r="CH132"/>
  <c r="Y180"/>
  <c r="AL180" s="1"/>
  <c r="S180"/>
  <c r="AA180" s="1"/>
  <c r="AN180" s="1"/>
  <c r="AX180"/>
  <c r="DA180"/>
  <c r="DB180" s="1"/>
  <c r="AQ180"/>
  <c r="DC180"/>
  <c r="CH150"/>
  <c r="DC172"/>
  <c r="DA172"/>
  <c r="DB172" s="1"/>
  <c r="AX172"/>
  <c r="AQ172"/>
  <c r="Y169"/>
  <c r="AL169" s="1"/>
  <c r="S169"/>
  <c r="AA169" s="1"/>
  <c r="AN169" s="1"/>
  <c r="Y168"/>
  <c r="AL168" s="1"/>
  <c r="S168"/>
  <c r="AA168" s="1"/>
  <c r="AN168" s="1"/>
  <c r="Y167"/>
  <c r="AL167" s="1"/>
  <c r="S167"/>
  <c r="AA167" s="1"/>
  <c r="AN167" s="1"/>
  <c r="Y166"/>
  <c r="AL166" s="1"/>
  <c r="S166"/>
  <c r="AA166" s="1"/>
  <c r="AN166" s="1"/>
  <c r="Y165"/>
  <c r="AL165" s="1"/>
  <c r="S165"/>
  <c r="AA165" s="1"/>
  <c r="AN165" s="1"/>
  <c r="Y164"/>
  <c r="AL164" s="1"/>
  <c r="S164"/>
  <c r="AA164" s="1"/>
  <c r="AN164" s="1"/>
  <c r="T308"/>
  <c r="T319" s="1"/>
  <c r="N308"/>
  <c r="N319" s="1"/>
  <c r="Q308"/>
  <c r="Q319" s="1"/>
  <c r="DC157"/>
  <c r="DA157"/>
  <c r="DB157" s="1"/>
  <c r="AX157"/>
  <c r="AQ157"/>
  <c r="Y156"/>
  <c r="AL156" s="1"/>
  <c r="S156"/>
  <c r="AA156" s="1"/>
  <c r="AN156" s="1"/>
  <c r="DC155"/>
  <c r="DA155"/>
  <c r="DB155" s="1"/>
  <c r="AX155"/>
  <c r="AQ155"/>
  <c r="CH129"/>
  <c r="Y154"/>
  <c r="AL154" s="1"/>
  <c r="S154"/>
  <c r="AA154" s="1"/>
  <c r="AN154" s="1"/>
  <c r="Y153"/>
  <c r="AL153" s="1"/>
  <c r="S153"/>
  <c r="AA153" s="1"/>
  <c r="AN153" s="1"/>
  <c r="Y152"/>
  <c r="AL152" s="1"/>
  <c r="S152"/>
  <c r="AA152" s="1"/>
  <c r="AN152" s="1"/>
  <c r="Y151"/>
  <c r="AL151" s="1"/>
  <c r="S151"/>
  <c r="AA151" s="1"/>
  <c r="AN151" s="1"/>
  <c r="Y150"/>
  <c r="AL150" s="1"/>
  <c r="S150"/>
  <c r="AA150" s="1"/>
  <c r="AN150" s="1"/>
  <c r="DC149"/>
  <c r="DA149"/>
  <c r="DB149" s="1"/>
  <c r="AX149"/>
  <c r="AQ149"/>
  <c r="Y148"/>
  <c r="AL148" s="1"/>
  <c r="S148"/>
  <c r="AA148" s="1"/>
  <c r="AN148" s="1"/>
  <c r="Y147"/>
  <c r="AL147" s="1"/>
  <c r="S147"/>
  <c r="AA147" s="1"/>
  <c r="AN147" s="1"/>
  <c r="Y146"/>
  <c r="AL146" s="1"/>
  <c r="S146"/>
  <c r="AA146" s="1"/>
  <c r="AN146" s="1"/>
  <c r="Y145"/>
  <c r="AL145" s="1"/>
  <c r="S145"/>
  <c r="AA145" s="1"/>
  <c r="AN145" s="1"/>
  <c r="Y144"/>
  <c r="AL144" s="1"/>
  <c r="S144"/>
  <c r="AA144" s="1"/>
  <c r="AN144" s="1"/>
  <c r="Y143"/>
  <c r="AL143" s="1"/>
  <c r="S143"/>
  <c r="AA143" s="1"/>
  <c r="AN143" s="1"/>
  <c r="Y142"/>
  <c r="AL142" s="1"/>
  <c r="S142"/>
  <c r="AA142" s="1"/>
  <c r="AN142" s="1"/>
  <c r="DC141"/>
  <c r="DA141"/>
  <c r="DB141" s="1"/>
  <c r="AX141"/>
  <c r="AQ141"/>
  <c r="Y140"/>
  <c r="AL140" s="1"/>
  <c r="S140"/>
  <c r="AA140" s="1"/>
  <c r="AN140" s="1"/>
  <c r="DC139"/>
  <c r="DA139"/>
  <c r="DB139" s="1"/>
  <c r="AX139"/>
  <c r="AQ139"/>
  <c r="Y138"/>
  <c r="AL138" s="1"/>
  <c r="S138"/>
  <c r="AA138" s="1"/>
  <c r="AN138" s="1"/>
  <c r="DC137"/>
  <c r="DA137"/>
  <c r="DB137" s="1"/>
  <c r="AX137"/>
  <c r="AQ137"/>
  <c r="Y136"/>
  <c r="AL136" s="1"/>
  <c r="S136"/>
  <c r="AA136" s="1"/>
  <c r="AN136" s="1"/>
  <c r="Y135"/>
  <c r="AL135" s="1"/>
  <c r="S135"/>
  <c r="AA135" s="1"/>
  <c r="AN135" s="1"/>
  <c r="DC134"/>
  <c r="DA134"/>
  <c r="DB134" s="1"/>
  <c r="AX134"/>
  <c r="AQ134"/>
  <c r="Y133"/>
  <c r="AL133" s="1"/>
  <c r="S133"/>
  <c r="AA133" s="1"/>
  <c r="AN133" s="1"/>
  <c r="DC132"/>
  <c r="DA132"/>
  <c r="DB132" s="1"/>
  <c r="AX132"/>
  <c r="AQ132"/>
  <c r="DC131"/>
  <c r="DA131"/>
  <c r="DB131" s="1"/>
  <c r="AX131"/>
  <c r="AQ131"/>
  <c r="CH74"/>
  <c r="DC130"/>
  <c r="DA130"/>
  <c r="DB130" s="1"/>
  <c r="AX130"/>
  <c r="AQ130"/>
  <c r="CH73"/>
  <c r="DC129"/>
  <c r="DA129"/>
  <c r="DB129" s="1"/>
  <c r="AX129"/>
  <c r="AQ129"/>
  <c r="CH72"/>
  <c r="DC128"/>
  <c r="DA128"/>
  <c r="DB128" s="1"/>
  <c r="AX128"/>
  <c r="CH71"/>
  <c r="AQ128"/>
  <c r="DC127"/>
  <c r="DA127"/>
  <c r="DB127" s="1"/>
  <c r="AX127"/>
  <c r="AQ127"/>
  <c r="CH70"/>
  <c r="Y126"/>
  <c r="AL126" s="1"/>
  <c r="S126"/>
  <c r="AA126" s="1"/>
  <c r="AN126" s="1"/>
  <c r="DC126"/>
  <c r="DA126"/>
  <c r="DB126" s="1"/>
  <c r="AX126"/>
  <c r="CH142"/>
  <c r="AQ126"/>
  <c r="Y125"/>
  <c r="AL125" s="1"/>
  <c r="S125"/>
  <c r="AA125" s="1"/>
  <c r="AN125" s="1"/>
  <c r="DC124"/>
  <c r="DA124"/>
  <c r="DB124" s="1"/>
  <c r="AX124"/>
  <c r="AQ124"/>
  <c r="DC123"/>
  <c r="DA123"/>
  <c r="DB123" s="1"/>
  <c r="AX123"/>
  <c r="CH141"/>
  <c r="AQ123"/>
  <c r="DC122"/>
  <c r="DA122"/>
  <c r="DB122" s="1"/>
  <c r="AX122"/>
  <c r="AQ122"/>
  <c r="CH98"/>
  <c r="DC121"/>
  <c r="DA121"/>
  <c r="DB121" s="1"/>
  <c r="AX121"/>
  <c r="AQ121"/>
  <c r="CH97"/>
  <c r="DC120"/>
  <c r="DA120"/>
  <c r="DB120" s="1"/>
  <c r="AX120"/>
  <c r="AQ120"/>
  <c r="CH96"/>
  <c r="DC119"/>
  <c r="DA119"/>
  <c r="DB119" s="1"/>
  <c r="AX119"/>
  <c r="AQ119"/>
  <c r="CH95"/>
  <c r="DC118"/>
  <c r="DA118"/>
  <c r="DB118" s="1"/>
  <c r="AX118"/>
  <c r="AQ118"/>
  <c r="Y117"/>
  <c r="AL117" s="1"/>
  <c r="S117"/>
  <c r="AA117" s="1"/>
  <c r="AN117" s="1"/>
  <c r="Y115"/>
  <c r="AL115" s="1"/>
  <c r="S115"/>
  <c r="AA115" s="1"/>
  <c r="AN115" s="1"/>
  <c r="DC114"/>
  <c r="DA114"/>
  <c r="DB114" s="1"/>
  <c r="AX114"/>
  <c r="AQ114"/>
  <c r="Y113"/>
  <c r="AL113" s="1"/>
  <c r="S113"/>
  <c r="AA113" s="1"/>
  <c r="AN113" s="1"/>
  <c r="DC112"/>
  <c r="DA112"/>
  <c r="DB112" s="1"/>
  <c r="AX112"/>
  <c r="AQ112"/>
  <c r="Y111"/>
  <c r="AL111" s="1"/>
  <c r="S111"/>
  <c r="AA111" s="1"/>
  <c r="AN111" s="1"/>
  <c r="DC110"/>
  <c r="DA110"/>
  <c r="DB110" s="1"/>
  <c r="AX110"/>
  <c r="AQ110"/>
  <c r="CH128"/>
  <c r="Y109"/>
  <c r="AL109" s="1"/>
  <c r="S109"/>
  <c r="AA109" s="1"/>
  <c r="AN109" s="1"/>
  <c r="Y108"/>
  <c r="AL108" s="1"/>
  <c r="S108"/>
  <c r="AA108" s="1"/>
  <c r="AN108" s="1"/>
  <c r="DC107"/>
  <c r="DA107"/>
  <c r="DB107" s="1"/>
  <c r="AX107"/>
  <c r="AQ107"/>
  <c r="DC106"/>
  <c r="DA106"/>
  <c r="DB106" s="1"/>
  <c r="AX106"/>
  <c r="AQ106"/>
  <c r="CH68"/>
  <c r="DC105"/>
  <c r="DA105"/>
  <c r="DB105" s="1"/>
  <c r="AX105"/>
  <c r="AQ105"/>
  <c r="CH67"/>
  <c r="DC104"/>
  <c r="DA104"/>
  <c r="DB104" s="1"/>
  <c r="AX104"/>
  <c r="AQ104"/>
  <c r="CH66"/>
  <c r="DC103"/>
  <c r="DA103"/>
  <c r="DB103" s="1"/>
  <c r="AX103"/>
  <c r="AQ103"/>
  <c r="CH65"/>
  <c r="Y102"/>
  <c r="AL102" s="1"/>
  <c r="S102"/>
  <c r="AA102" s="1"/>
  <c r="AN102" s="1"/>
  <c r="Y101"/>
  <c r="AL101" s="1"/>
  <c r="S101"/>
  <c r="AA101" s="1"/>
  <c r="AN101" s="1"/>
  <c r="Y100"/>
  <c r="AL100" s="1"/>
  <c r="S100"/>
  <c r="AA100" s="1"/>
  <c r="AN100" s="1"/>
  <c r="DC99"/>
  <c r="DA99"/>
  <c r="DB99" s="1"/>
  <c r="AX99"/>
  <c r="AQ99"/>
  <c r="Y98"/>
  <c r="AL98" s="1"/>
  <c r="S98"/>
  <c r="AA98" s="1"/>
  <c r="AN98" s="1"/>
  <c r="DC97"/>
  <c r="DA97"/>
  <c r="DB97" s="1"/>
  <c r="AX97"/>
  <c r="AQ97"/>
  <c r="Y96"/>
  <c r="AL96" s="1"/>
  <c r="S96"/>
  <c r="AA96" s="1"/>
  <c r="AN96" s="1"/>
  <c r="DC95"/>
  <c r="DA95"/>
  <c r="DB95" s="1"/>
  <c r="AX95"/>
  <c r="AQ95"/>
  <c r="Y94"/>
  <c r="AL94" s="1"/>
  <c r="S94"/>
  <c r="AA94" s="1"/>
  <c r="AN94" s="1"/>
  <c r="DC93"/>
  <c r="DA93"/>
  <c r="DB93" s="1"/>
  <c r="AX93"/>
  <c r="AQ93"/>
  <c r="Y92"/>
  <c r="AL92" s="1"/>
  <c r="S92"/>
  <c r="AA92" s="1"/>
  <c r="AN92" s="1"/>
  <c r="DC91"/>
  <c r="DA91"/>
  <c r="DB91" s="1"/>
  <c r="AX91"/>
  <c r="AQ91"/>
  <c r="Y90"/>
  <c r="AL90" s="1"/>
  <c r="S90"/>
  <c r="AA90" s="1"/>
  <c r="AN90" s="1"/>
  <c r="Y89"/>
  <c r="AL89" s="1"/>
  <c r="S89"/>
  <c r="AA89" s="1"/>
  <c r="AN89" s="1"/>
  <c r="S183"/>
  <c r="AA183" s="1"/>
  <c r="AN183" s="1"/>
  <c r="Y183"/>
  <c r="AL183" s="1"/>
  <c r="S181"/>
  <c r="AA181" s="1"/>
  <c r="AN181" s="1"/>
  <c r="Y181"/>
  <c r="AL181" s="1"/>
  <c r="DC42"/>
  <c r="DA42"/>
  <c r="DB42" s="1"/>
  <c r="AQ42"/>
  <c r="CH42"/>
  <c r="AX42"/>
  <c r="DC44"/>
  <c r="DA44"/>
  <c r="DB44" s="1"/>
  <c r="AQ44"/>
  <c r="CH44"/>
  <c r="AX44"/>
  <c r="DC46"/>
  <c r="DA46"/>
  <c r="DB46" s="1"/>
  <c r="AQ46"/>
  <c r="CH46"/>
  <c r="AX46"/>
  <c r="S48"/>
  <c r="AA48" s="1"/>
  <c r="AN48" s="1"/>
  <c r="Y48"/>
  <c r="AL48" s="1"/>
  <c r="S50"/>
  <c r="AA50" s="1"/>
  <c r="AN50" s="1"/>
  <c r="Y50"/>
  <c r="AL50" s="1"/>
  <c r="DC52"/>
  <c r="DA52"/>
  <c r="DB52" s="1"/>
  <c r="AQ52"/>
  <c r="AX52"/>
  <c r="S54"/>
  <c r="AA54" s="1"/>
  <c r="AN54" s="1"/>
  <c r="Y54"/>
  <c r="AL54" s="1"/>
  <c r="DC56"/>
  <c r="DA56"/>
  <c r="DB56" s="1"/>
  <c r="AQ56"/>
  <c r="AX56"/>
  <c r="S58"/>
  <c r="AA58" s="1"/>
  <c r="AN58" s="1"/>
  <c r="Y58"/>
  <c r="AL58" s="1"/>
  <c r="DC60"/>
  <c r="DA60"/>
  <c r="DB60" s="1"/>
  <c r="AQ60"/>
  <c r="CH62"/>
  <c r="AX60"/>
  <c r="CH86"/>
  <c r="DC62"/>
  <c r="DA62"/>
  <c r="DB62" s="1"/>
  <c r="AQ62"/>
  <c r="AX62"/>
  <c r="S64"/>
  <c r="AA64" s="1"/>
  <c r="AN64" s="1"/>
  <c r="Y64"/>
  <c r="AL64" s="1"/>
  <c r="S66"/>
  <c r="AA66" s="1"/>
  <c r="AN66" s="1"/>
  <c r="Y66"/>
  <c r="AL66" s="1"/>
  <c r="S67"/>
  <c r="AA67" s="1"/>
  <c r="AN67" s="1"/>
  <c r="Y67"/>
  <c r="AL67" s="1"/>
  <c r="S68"/>
  <c r="AA68" s="1"/>
  <c r="AN68" s="1"/>
  <c r="Y68"/>
  <c r="AL68" s="1"/>
  <c r="S69"/>
  <c r="AA69" s="1"/>
  <c r="AN69" s="1"/>
  <c r="Y69"/>
  <c r="AL69" s="1"/>
  <c r="S70"/>
  <c r="AA70" s="1"/>
  <c r="AN70" s="1"/>
  <c r="Y70"/>
  <c r="AL70" s="1"/>
  <c r="S71"/>
  <c r="AA71" s="1"/>
  <c r="AN71" s="1"/>
  <c r="Y71"/>
  <c r="AL71" s="1"/>
  <c r="AQ72"/>
  <c r="CH51"/>
  <c r="DC72"/>
  <c r="DA72"/>
  <c r="DB72" s="1"/>
  <c r="AX72"/>
  <c r="S73"/>
  <c r="AA73" s="1"/>
  <c r="AN73" s="1"/>
  <c r="Y73"/>
  <c r="AL73" s="1"/>
  <c r="AQ74"/>
  <c r="DC74"/>
  <c r="DA74"/>
  <c r="DB74" s="1"/>
  <c r="AX74"/>
  <c r="S75"/>
  <c r="AA75" s="1"/>
  <c r="AN75" s="1"/>
  <c r="Y75"/>
  <c r="AL75" s="1"/>
  <c r="AQ76"/>
  <c r="DC76"/>
  <c r="DA76"/>
  <c r="DB76" s="1"/>
  <c r="AX76"/>
  <c r="S77"/>
  <c r="AA77" s="1"/>
  <c r="AN77" s="1"/>
  <c r="Y77"/>
  <c r="AL77" s="1"/>
  <c r="AQ78"/>
  <c r="DC78"/>
  <c r="DA78"/>
  <c r="DB78" s="1"/>
  <c r="AX78"/>
  <c r="S79"/>
  <c r="AA79" s="1"/>
  <c r="AN79" s="1"/>
  <c r="Y79"/>
  <c r="AL79" s="1"/>
  <c r="AQ80"/>
  <c r="DC80"/>
  <c r="DA80"/>
  <c r="DB80" s="1"/>
  <c r="AX80"/>
  <c r="S81"/>
  <c r="AA81" s="1"/>
  <c r="AN81" s="1"/>
  <c r="Y81"/>
  <c r="AL81" s="1"/>
  <c r="AQ82"/>
  <c r="DC82"/>
  <c r="DA82"/>
  <c r="DB82" s="1"/>
  <c r="AX82"/>
  <c r="AQ83"/>
  <c r="DC83"/>
  <c r="DA83"/>
  <c r="DB83" s="1"/>
  <c r="AX83"/>
  <c r="CH52"/>
  <c r="AQ84"/>
  <c r="CH53"/>
  <c r="DC84"/>
  <c r="DA84"/>
  <c r="DB84" s="1"/>
  <c r="AX84"/>
  <c r="AQ85"/>
  <c r="DC85"/>
  <c r="DA85"/>
  <c r="DB85" s="1"/>
  <c r="AX85"/>
  <c r="CH54"/>
  <c r="AQ86"/>
  <c r="CH55"/>
  <c r="DC86"/>
  <c r="DA86"/>
  <c r="DB86" s="1"/>
  <c r="AX86"/>
  <c r="S87"/>
  <c r="AA87" s="1"/>
  <c r="AN87" s="1"/>
  <c r="Y87"/>
  <c r="AL87" s="1"/>
  <c r="DC88"/>
  <c r="DA88"/>
  <c r="DB88" s="1"/>
  <c r="AX88"/>
  <c r="AQ88"/>
  <c r="CH56"/>
  <c r="CH63"/>
  <c r="AX61"/>
  <c r="DC61"/>
  <c r="DA61"/>
  <c r="DB61" s="1"/>
  <c r="AQ61"/>
  <c r="CH87"/>
  <c r="AX63"/>
  <c r="DC63"/>
  <c r="DA63"/>
  <c r="DB63" s="1"/>
  <c r="AQ63"/>
  <c r="Y65"/>
  <c r="AL65" s="1"/>
  <c r="S65"/>
  <c r="AA65" s="1"/>
  <c r="AN65" s="1"/>
  <c r="X12"/>
  <c r="X14"/>
  <c r="X16"/>
  <c r="X18"/>
  <c r="X20"/>
  <c r="X10"/>
  <c r="X19"/>
  <c r="X21"/>
  <c r="X23"/>
  <c r="X25"/>
  <c r="AW41"/>
  <c r="AS41"/>
  <c r="AW47"/>
  <c r="AS47"/>
  <c r="AT47" s="1"/>
  <c r="AR53"/>
  <c r="AU53"/>
  <c r="AA40"/>
  <c r="S39"/>
  <c r="S38" s="1"/>
  <c r="AL40"/>
  <c r="AW51"/>
  <c r="AS51"/>
  <c r="AT51" s="1"/>
  <c r="S298"/>
  <c r="AA298" s="1"/>
  <c r="AN298" s="1"/>
  <c r="Y298"/>
  <c r="AL298" s="1"/>
  <c r="AQ297"/>
  <c r="DC297"/>
  <c r="DA297"/>
  <c r="DB297" s="1"/>
  <c r="AX297"/>
  <c r="CH178"/>
  <c r="AQ296"/>
  <c r="DC296"/>
  <c r="DA296"/>
  <c r="DB296" s="1"/>
  <c r="AX296"/>
  <c r="CH175"/>
  <c r="DC295"/>
  <c r="DA295"/>
  <c r="DB295" s="1"/>
  <c r="AX295"/>
  <c r="AQ295"/>
  <c r="CH174"/>
  <c r="DC294"/>
  <c r="DA294"/>
  <c r="DB294" s="1"/>
  <c r="AX294"/>
  <c r="AQ294"/>
  <c r="CH173"/>
  <c r="DC293"/>
  <c r="DA293"/>
  <c r="DB293" s="1"/>
  <c r="AX293"/>
  <c r="AQ293"/>
  <c r="CH172"/>
  <c r="Y292"/>
  <c r="AL292" s="1"/>
  <c r="S292"/>
  <c r="AA292" s="1"/>
  <c r="AN292" s="1"/>
  <c r="DC291"/>
  <c r="DA291"/>
  <c r="DB291" s="1"/>
  <c r="AX291"/>
  <c r="AQ291"/>
  <c r="DC290"/>
  <c r="DA290"/>
  <c r="DB290" s="1"/>
  <c r="AX290"/>
  <c r="AQ290"/>
  <c r="Y289"/>
  <c r="AL289" s="1"/>
  <c r="S289"/>
  <c r="AA289" s="1"/>
  <c r="AN289" s="1"/>
  <c r="DC288"/>
  <c r="DA288"/>
  <c r="DB288" s="1"/>
  <c r="AX288"/>
  <c r="AQ288"/>
  <c r="Y287"/>
  <c r="AL287" s="1"/>
  <c r="S287"/>
  <c r="AA287" s="1"/>
  <c r="AN287" s="1"/>
  <c r="DC286"/>
  <c r="DA286"/>
  <c r="DB286" s="1"/>
  <c r="AX286"/>
  <c r="AQ286"/>
  <c r="DC285"/>
  <c r="DA285"/>
  <c r="DB285" s="1"/>
  <c r="AX285"/>
  <c r="AQ285"/>
  <c r="Y284"/>
  <c r="AL284" s="1"/>
  <c r="S284"/>
  <c r="AA284" s="1"/>
  <c r="AN284" s="1"/>
  <c r="DC283"/>
  <c r="DA283"/>
  <c r="DB283" s="1"/>
  <c r="AX283"/>
  <c r="AQ283"/>
  <c r="Y282"/>
  <c r="AL282" s="1"/>
  <c r="S282"/>
  <c r="AA282" s="1"/>
  <c r="AN282" s="1"/>
  <c r="DC281"/>
  <c r="DA281"/>
  <c r="DB281" s="1"/>
  <c r="AX281"/>
  <c r="AQ281"/>
  <c r="DC280"/>
  <c r="DA280"/>
  <c r="DB280" s="1"/>
  <c r="AX280"/>
  <c r="AQ280"/>
  <c r="Y279"/>
  <c r="AL279" s="1"/>
  <c r="S279"/>
  <c r="AA279" s="1"/>
  <c r="AN279" s="1"/>
  <c r="DC278"/>
  <c r="DA278"/>
  <c r="DB278" s="1"/>
  <c r="AX278"/>
  <c r="AQ278"/>
  <c r="Y277"/>
  <c r="AL277" s="1"/>
  <c r="S277"/>
  <c r="AA277" s="1"/>
  <c r="AN277" s="1"/>
  <c r="DC276"/>
  <c r="DA276"/>
  <c r="DB276" s="1"/>
  <c r="AX276"/>
  <c r="AQ276"/>
  <c r="Y275"/>
  <c r="AL275" s="1"/>
  <c r="S275"/>
  <c r="AA275" s="1"/>
  <c r="AN275" s="1"/>
  <c r="DC274"/>
  <c r="DA274"/>
  <c r="DB274" s="1"/>
  <c r="AX274"/>
  <c r="AQ274"/>
  <c r="Y273"/>
  <c r="AL273" s="1"/>
  <c r="S273"/>
  <c r="AA273" s="1"/>
  <c r="AN273" s="1"/>
  <c r="DC272"/>
  <c r="DA272"/>
  <c r="DB272" s="1"/>
  <c r="AX272"/>
  <c r="AQ272"/>
  <c r="CH169"/>
  <c r="DC271"/>
  <c r="DA271"/>
  <c r="DB271" s="1"/>
  <c r="AX271"/>
  <c r="AQ271"/>
  <c r="CH168"/>
  <c r="DC270"/>
  <c r="DA270"/>
  <c r="DB270" s="1"/>
  <c r="AX270"/>
  <c r="AQ270"/>
  <c r="CH167"/>
  <c r="DC269"/>
  <c r="DA269"/>
  <c r="DB269" s="1"/>
  <c r="AX269"/>
  <c r="AQ269"/>
  <c r="CH166"/>
  <c r="DC268"/>
  <c r="DA268"/>
  <c r="DB268" s="1"/>
  <c r="AX268"/>
  <c r="AQ268"/>
  <c r="CH165"/>
  <c r="DC267"/>
  <c r="DA267"/>
  <c r="DB267" s="1"/>
  <c r="AX267"/>
  <c r="AQ267"/>
  <c r="CH164"/>
  <c r="DC266"/>
  <c r="DA266"/>
  <c r="DB266" s="1"/>
  <c r="AX266"/>
  <c r="AQ266"/>
  <c r="CH163"/>
  <c r="Y265"/>
  <c r="AL265" s="1"/>
  <c r="S265"/>
  <c r="AA265" s="1"/>
  <c r="AN265" s="1"/>
  <c r="DC264"/>
  <c r="DA264"/>
  <c r="DB264" s="1"/>
  <c r="AX264"/>
  <c r="AQ264"/>
  <c r="Y263"/>
  <c r="AL263" s="1"/>
  <c r="S263"/>
  <c r="AA263" s="1"/>
  <c r="AN263" s="1"/>
  <c r="DC262"/>
  <c r="DA262"/>
  <c r="DB262" s="1"/>
  <c r="AX262"/>
  <c r="AQ262"/>
  <c r="Y261"/>
  <c r="AL261" s="1"/>
  <c r="S261"/>
  <c r="AA261" s="1"/>
  <c r="AN261" s="1"/>
  <c r="DC260"/>
  <c r="DA260"/>
  <c r="DB260" s="1"/>
  <c r="AX260"/>
  <c r="AQ260"/>
  <c r="Y259"/>
  <c r="AL259" s="1"/>
  <c r="S259"/>
  <c r="AA259" s="1"/>
  <c r="AN259" s="1"/>
  <c r="Y258"/>
  <c r="AL258" s="1"/>
  <c r="S258"/>
  <c r="AA258" s="1"/>
  <c r="AN258" s="1"/>
  <c r="DC257"/>
  <c r="DA257"/>
  <c r="DB257" s="1"/>
  <c r="AX257"/>
  <c r="AQ257"/>
  <c r="Y256"/>
  <c r="AL256" s="1"/>
  <c r="S256"/>
  <c r="AA256" s="1"/>
  <c r="AN256" s="1"/>
  <c r="DC255"/>
  <c r="DA255"/>
  <c r="DB255" s="1"/>
  <c r="AX255"/>
  <c r="AQ255"/>
  <c r="CH176"/>
  <c r="DC254"/>
  <c r="DA254"/>
  <c r="DB254" s="1"/>
  <c r="AX254"/>
  <c r="AQ254"/>
  <c r="CH162"/>
  <c r="DC253"/>
  <c r="DA253"/>
  <c r="DB253" s="1"/>
  <c r="AX253"/>
  <c r="AQ253"/>
  <c r="CH161"/>
  <c r="DC252"/>
  <c r="DA252"/>
  <c r="DB252" s="1"/>
  <c r="AX252"/>
  <c r="AQ252"/>
  <c r="CH160"/>
  <c r="DC251"/>
  <c r="DA251"/>
  <c r="DB251" s="1"/>
  <c r="AX251"/>
  <c r="AQ251"/>
  <c r="CH171"/>
  <c r="Y250"/>
  <c r="AL250" s="1"/>
  <c r="S250"/>
  <c r="AA250" s="1"/>
  <c r="AN250" s="1"/>
  <c r="Y249"/>
  <c r="AL249" s="1"/>
  <c r="S249"/>
  <c r="AA249" s="1"/>
  <c r="AN249" s="1"/>
  <c r="DC248"/>
  <c r="DA248"/>
  <c r="DB248" s="1"/>
  <c r="AX248"/>
  <c r="AQ248"/>
  <c r="CH158"/>
  <c r="Y247"/>
  <c r="AL247" s="1"/>
  <c r="S247"/>
  <c r="AA247" s="1"/>
  <c r="AN247" s="1"/>
  <c r="DC246"/>
  <c r="DA246"/>
  <c r="DB246" s="1"/>
  <c r="AX246"/>
  <c r="AQ246"/>
  <c r="Y245"/>
  <c r="AL245" s="1"/>
  <c r="S245"/>
  <c r="AA245" s="1"/>
  <c r="AN245" s="1"/>
  <c r="DC244"/>
  <c r="DA244"/>
  <c r="DB244" s="1"/>
  <c r="AX244"/>
  <c r="AQ244"/>
  <c r="DC243"/>
  <c r="DA243"/>
  <c r="DB243" s="1"/>
  <c r="AX243"/>
  <c r="AQ243"/>
  <c r="Y242"/>
  <c r="AL242" s="1"/>
  <c r="S242"/>
  <c r="AA242" s="1"/>
  <c r="AN242" s="1"/>
  <c r="DC241"/>
  <c r="DA241"/>
  <c r="DB241" s="1"/>
  <c r="AX241"/>
  <c r="AQ241"/>
  <c r="Y240"/>
  <c r="AL240" s="1"/>
  <c r="S240"/>
  <c r="AA240" s="1"/>
  <c r="AN240" s="1"/>
  <c r="DC239"/>
  <c r="DA239"/>
  <c r="DB239" s="1"/>
  <c r="AX239"/>
  <c r="AQ239"/>
  <c r="Y238"/>
  <c r="AL238" s="1"/>
  <c r="S238"/>
  <c r="AA238" s="1"/>
  <c r="AN238" s="1"/>
  <c r="Y237"/>
  <c r="AL237" s="1"/>
  <c r="S237"/>
  <c r="AA237" s="1"/>
  <c r="AN237" s="1"/>
  <c r="Y236"/>
  <c r="AL236" s="1"/>
  <c r="S236"/>
  <c r="AA236" s="1"/>
  <c r="AN236" s="1"/>
  <c r="Y235"/>
  <c r="AL235" s="1"/>
  <c r="S235"/>
  <c r="AA235" s="1"/>
  <c r="AN235" s="1"/>
  <c r="Y234"/>
  <c r="AL234" s="1"/>
  <c r="S234"/>
  <c r="AA234" s="1"/>
  <c r="AN234" s="1"/>
  <c r="Y233"/>
  <c r="AL233" s="1"/>
  <c r="S233"/>
  <c r="AA233" s="1"/>
  <c r="AN233" s="1"/>
  <c r="Y232"/>
  <c r="AL232" s="1"/>
  <c r="S232"/>
  <c r="AA232" s="1"/>
  <c r="AN232" s="1"/>
  <c r="DC231"/>
  <c r="DA231"/>
  <c r="DB231" s="1"/>
  <c r="AX231"/>
  <c r="AQ231"/>
  <c r="Y230"/>
  <c r="AL230" s="1"/>
  <c r="S230"/>
  <c r="AA230" s="1"/>
  <c r="AN230" s="1"/>
  <c r="Y229"/>
  <c r="AL229" s="1"/>
  <c r="S229"/>
  <c r="AA229" s="1"/>
  <c r="AN229" s="1"/>
  <c r="Y228"/>
  <c r="AL228" s="1"/>
  <c r="S228"/>
  <c r="AA228" s="1"/>
  <c r="AN228" s="1"/>
  <c r="Y227"/>
  <c r="AL227" s="1"/>
  <c r="S227"/>
  <c r="AA227" s="1"/>
  <c r="AN227" s="1"/>
  <c r="Y226"/>
  <c r="AL226" s="1"/>
  <c r="S226"/>
  <c r="AA226" s="1"/>
  <c r="AN226" s="1"/>
  <c r="Y225"/>
  <c r="AL225" s="1"/>
  <c r="S225"/>
  <c r="AA225" s="1"/>
  <c r="AN225" s="1"/>
  <c r="Y224"/>
  <c r="AL224" s="1"/>
  <c r="S224"/>
  <c r="AA224" s="1"/>
  <c r="AN224" s="1"/>
  <c r="DC223"/>
  <c r="DA223"/>
  <c r="DB223" s="1"/>
  <c r="AX223"/>
  <c r="AQ223"/>
  <c r="CH156"/>
  <c r="Y222"/>
  <c r="AL222" s="1"/>
  <c r="S222"/>
  <c r="AA222" s="1"/>
  <c r="AN222" s="1"/>
  <c r="DC221"/>
  <c r="DA221"/>
  <c r="DB221" s="1"/>
  <c r="AX221"/>
  <c r="AQ221"/>
  <c r="Y220"/>
  <c r="AL220" s="1"/>
  <c r="S220"/>
  <c r="AA220" s="1"/>
  <c r="AN220" s="1"/>
  <c r="DC219"/>
  <c r="DA219"/>
  <c r="DB219" s="1"/>
  <c r="AX219"/>
  <c r="AQ219"/>
  <c r="Y218"/>
  <c r="AL218" s="1"/>
  <c r="S218"/>
  <c r="AA218" s="1"/>
  <c r="AN218" s="1"/>
  <c r="DC217"/>
  <c r="DA217"/>
  <c r="DB217" s="1"/>
  <c r="AX217"/>
  <c r="AQ217"/>
  <c r="DC216"/>
  <c r="DA216"/>
  <c r="DB216" s="1"/>
  <c r="AQ216"/>
  <c r="AX216"/>
  <c r="DC215"/>
  <c r="DA215"/>
  <c r="DB215" s="1"/>
  <c r="AX215"/>
  <c r="AQ215"/>
  <c r="Y214"/>
  <c r="AL214" s="1"/>
  <c r="S214"/>
  <c r="AA214" s="1"/>
  <c r="AN214" s="1"/>
  <c r="DC213"/>
  <c r="DA213"/>
  <c r="DB213" s="1"/>
  <c r="AX213"/>
  <c r="AQ213"/>
  <c r="DC212"/>
  <c r="DA212"/>
  <c r="DB212" s="1"/>
  <c r="AX212"/>
  <c r="AQ212"/>
  <c r="CH122"/>
  <c r="DC211"/>
  <c r="DA211"/>
  <c r="DB211" s="1"/>
  <c r="AX211"/>
  <c r="AQ211"/>
  <c r="CH121"/>
  <c r="DC210"/>
  <c r="DA210"/>
  <c r="DB210" s="1"/>
  <c r="AX210"/>
  <c r="AQ210"/>
  <c r="CH120"/>
  <c r="DC209"/>
  <c r="DA209"/>
  <c r="DB209" s="1"/>
  <c r="AX209"/>
  <c r="AQ209"/>
  <c r="CH119"/>
  <c r="DC208"/>
  <c r="DA208"/>
  <c r="DB208" s="1"/>
  <c r="AX208"/>
  <c r="AQ208"/>
  <c r="CH118"/>
  <c r="DC207"/>
  <c r="DA207"/>
  <c r="DB207" s="1"/>
  <c r="AX207"/>
  <c r="AQ207"/>
  <c r="CH117"/>
  <c r="DC206"/>
  <c r="DA206"/>
  <c r="DB206" s="1"/>
  <c r="AX206"/>
  <c r="AQ206"/>
  <c r="CH116"/>
  <c r="DC205"/>
  <c r="DA205"/>
  <c r="DB205" s="1"/>
  <c r="AX205"/>
  <c r="AQ205"/>
  <c r="CH155"/>
  <c r="Y204"/>
  <c r="AL204" s="1"/>
  <c r="S204"/>
  <c r="AA204" s="1"/>
  <c r="AN204" s="1"/>
  <c r="DC203"/>
  <c r="DA203"/>
  <c r="DB203" s="1"/>
  <c r="AX203"/>
  <c r="AQ203"/>
  <c r="Y202"/>
  <c r="AL202" s="1"/>
  <c r="S202"/>
  <c r="AA202" s="1"/>
  <c r="AN202" s="1"/>
  <c r="DC201"/>
  <c r="DA201"/>
  <c r="DB201" s="1"/>
  <c r="AX201"/>
  <c r="AQ201"/>
  <c r="Y200"/>
  <c r="AL200" s="1"/>
  <c r="S200"/>
  <c r="AA200" s="1"/>
  <c r="AN200" s="1"/>
  <c r="DC199"/>
  <c r="DA199"/>
  <c r="DB199" s="1"/>
  <c r="AX199"/>
  <c r="AQ199"/>
  <c r="Y198"/>
  <c r="AL198" s="1"/>
  <c r="S198"/>
  <c r="AA198" s="1"/>
  <c r="AN198" s="1"/>
  <c r="DC197"/>
  <c r="DA197"/>
  <c r="DB197" s="1"/>
  <c r="AX197"/>
  <c r="AQ197"/>
  <c r="Y196"/>
  <c r="AL196" s="1"/>
  <c r="S196"/>
  <c r="AA196" s="1"/>
  <c r="AN196" s="1"/>
  <c r="Y195"/>
  <c r="AL195" s="1"/>
  <c r="S195"/>
  <c r="AA195" s="1"/>
  <c r="AN195" s="1"/>
  <c r="Y194"/>
  <c r="AL194" s="1"/>
  <c r="S194"/>
  <c r="AA194" s="1"/>
  <c r="AN194" s="1"/>
  <c r="Y193"/>
  <c r="AL193" s="1"/>
  <c r="S193"/>
  <c r="AA193" s="1"/>
  <c r="AN193" s="1"/>
  <c r="Y192"/>
  <c r="AL192" s="1"/>
  <c r="S192"/>
  <c r="AA192" s="1"/>
  <c r="AN192" s="1"/>
  <c r="Y191"/>
  <c r="AL191" s="1"/>
  <c r="S191"/>
  <c r="AA191" s="1"/>
  <c r="AN191" s="1"/>
  <c r="Y190"/>
  <c r="AL190" s="1"/>
  <c r="S190"/>
  <c r="AA190" s="1"/>
  <c r="AN190" s="1"/>
  <c r="DC189"/>
  <c r="DA189"/>
  <c r="DB189" s="1"/>
  <c r="AX189"/>
  <c r="AQ189"/>
  <c r="CH152"/>
  <c r="Y188"/>
  <c r="AL188" s="1"/>
  <c r="S188"/>
  <c r="AA188" s="1"/>
  <c r="AN188" s="1"/>
  <c r="Y187"/>
  <c r="AL187" s="1"/>
  <c r="S187"/>
  <c r="AA187" s="1"/>
  <c r="AN187" s="1"/>
  <c r="Y186"/>
  <c r="AL186" s="1"/>
  <c r="S186"/>
  <c r="AA186" s="1"/>
  <c r="AN186" s="1"/>
  <c r="Y185"/>
  <c r="AL185" s="1"/>
  <c r="S185"/>
  <c r="AA185" s="1"/>
  <c r="AN185" s="1"/>
  <c r="Y184"/>
  <c r="AL184" s="1"/>
  <c r="S184"/>
  <c r="AA184" s="1"/>
  <c r="AN184" s="1"/>
  <c r="Y179"/>
  <c r="AL179" s="1"/>
  <c r="S179"/>
  <c r="AA179" s="1"/>
  <c r="AN179" s="1"/>
  <c r="DC179"/>
  <c r="DA179"/>
  <c r="DB179" s="1"/>
  <c r="AX179"/>
  <c r="AQ179"/>
  <c r="CH146"/>
  <c r="Y178"/>
  <c r="AL178" s="1"/>
  <c r="S178"/>
  <c r="AA178" s="1"/>
  <c r="AN178" s="1"/>
  <c r="DC178"/>
  <c r="DA178"/>
  <c r="DB178" s="1"/>
  <c r="AX178"/>
  <c r="AQ178"/>
  <c r="CH109"/>
  <c r="Y177"/>
  <c r="AL177" s="1"/>
  <c r="S177"/>
  <c r="AA177" s="1"/>
  <c r="AN177" s="1"/>
  <c r="DC177"/>
  <c r="DA177"/>
  <c r="DB177" s="1"/>
  <c r="AX177"/>
  <c r="AQ177"/>
  <c r="CH108"/>
  <c r="Y176"/>
  <c r="AL176" s="1"/>
  <c r="S176"/>
  <c r="AA176" s="1"/>
  <c r="AN176" s="1"/>
  <c r="DC176"/>
  <c r="DA176"/>
  <c r="DB176" s="1"/>
  <c r="AX176"/>
  <c r="AQ176"/>
  <c r="CH107"/>
  <c r="Y175"/>
  <c r="AL175" s="1"/>
  <c r="S175"/>
  <c r="AA175" s="1"/>
  <c r="AN175" s="1"/>
  <c r="DC175"/>
  <c r="DA175"/>
  <c r="DB175" s="1"/>
  <c r="AX175"/>
  <c r="AQ175"/>
  <c r="CH106"/>
  <c r="Y174"/>
  <c r="AL174" s="1"/>
  <c r="S174"/>
  <c r="AA174" s="1"/>
  <c r="AN174" s="1"/>
  <c r="DC174"/>
  <c r="DA174"/>
  <c r="DB174" s="1"/>
  <c r="AX174"/>
  <c r="AQ174"/>
  <c r="CH105"/>
  <c r="Y173"/>
  <c r="AL173" s="1"/>
  <c r="S173"/>
  <c r="AA173" s="1"/>
  <c r="AN173" s="1"/>
  <c r="DC173"/>
  <c r="DA173"/>
  <c r="DB173" s="1"/>
  <c r="AX173"/>
  <c r="AQ173"/>
  <c r="CH104"/>
  <c r="Y172"/>
  <c r="AL172" s="1"/>
  <c r="S172"/>
  <c r="AA172" s="1"/>
  <c r="AN172" s="1"/>
  <c r="Y171"/>
  <c r="AL171" s="1"/>
  <c r="S171"/>
  <c r="AA171" s="1"/>
  <c r="AN171" s="1"/>
  <c r="DC171"/>
  <c r="DA171"/>
  <c r="DB171" s="1"/>
  <c r="AX171"/>
  <c r="AQ171"/>
  <c r="CH145"/>
  <c r="Y170"/>
  <c r="AL170" s="1"/>
  <c r="S170"/>
  <c r="AA170" s="1"/>
  <c r="AN170" s="1"/>
  <c r="DC170"/>
  <c r="DA170"/>
  <c r="DB170" s="1"/>
  <c r="AX170"/>
  <c r="AQ170"/>
  <c r="CH144"/>
  <c r="DC169"/>
  <c r="DA169"/>
  <c r="DB169" s="1"/>
  <c r="AX169"/>
  <c r="AQ169"/>
  <c r="CH85"/>
  <c r="DC168"/>
  <c r="DA168"/>
  <c r="DB168" s="1"/>
  <c r="AX168"/>
  <c r="AQ168"/>
  <c r="CH84"/>
  <c r="DC167"/>
  <c r="DA167"/>
  <c r="DB167" s="1"/>
  <c r="AX167"/>
  <c r="AQ167"/>
  <c r="CH83"/>
  <c r="DC166"/>
  <c r="DA166"/>
  <c r="DB166" s="1"/>
  <c r="AX166"/>
  <c r="AQ166"/>
  <c r="CH82"/>
  <c r="DC165"/>
  <c r="DA165"/>
  <c r="DB165" s="1"/>
  <c r="AX165"/>
  <c r="AQ165"/>
  <c r="CH81"/>
  <c r="DC164"/>
  <c r="DA164"/>
  <c r="DB164" s="1"/>
  <c r="AX164"/>
  <c r="AQ164"/>
  <c r="CH80"/>
  <c r="T307"/>
  <c r="T318" s="1"/>
  <c r="N307"/>
  <c r="N318" s="1"/>
  <c r="Q307"/>
  <c r="Q318" s="1"/>
  <c r="X11"/>
  <c r="X13"/>
  <c r="X15"/>
  <c r="X17"/>
  <c r="X27"/>
  <c r="AA307" i="8"/>
  <c r="AA308"/>
  <c r="AA304"/>
  <c r="AA305" s="1"/>
  <c r="AA302"/>
  <c r="M316" s="1"/>
  <c r="AN40"/>
  <c r="U307"/>
  <c r="U308"/>
  <c r="U304"/>
  <c r="U305" s="1"/>
  <c r="U302"/>
  <c r="M310" s="1"/>
  <c r="AH40"/>
  <c r="AJ308"/>
  <c r="AJ313" s="1"/>
  <c r="AJ307"/>
  <c r="AJ312" s="1"/>
  <c r="AJ302"/>
  <c r="DB40"/>
  <c r="CZ40"/>
  <c r="DA40" s="1"/>
  <c r="CG40"/>
  <c r="AW40"/>
  <c r="AP40"/>
  <c r="V308"/>
  <c r="V304"/>
  <c r="V305" s="1"/>
  <c r="V302"/>
  <c r="M311" s="1"/>
  <c r="N309" s="1"/>
  <c r="V307"/>
  <c r="AI40"/>
  <c r="AV49"/>
  <c r="AR49"/>
  <c r="AS49" s="1"/>
  <c r="S307"/>
  <c r="S318" s="1"/>
  <c r="M307"/>
  <c r="M318" s="1"/>
  <c r="W304"/>
  <c r="W305" s="1"/>
  <c r="W307"/>
  <c r="N307"/>
  <c r="N318" s="1"/>
  <c r="M302"/>
  <c r="N303" s="1"/>
  <c r="M312"/>
  <c r="AV45"/>
  <c r="AR45"/>
  <c r="AS45" s="1"/>
  <c r="AQ41"/>
  <c r="CH41"/>
  <c r="AT41"/>
  <c r="AQ43"/>
  <c r="CH43"/>
  <c r="AT43"/>
  <c r="AQ47"/>
  <c r="CH47"/>
  <c r="AT47"/>
  <c r="AP298"/>
  <c r="DB298"/>
  <c r="CZ298"/>
  <c r="DA298" s="1"/>
  <c r="AW298"/>
  <c r="CG179"/>
  <c r="R297"/>
  <c r="Z297" s="1"/>
  <c r="AM297" s="1"/>
  <c r="X297"/>
  <c r="AK297" s="1"/>
  <c r="R296"/>
  <c r="Z296" s="1"/>
  <c r="AM296" s="1"/>
  <c r="X296"/>
  <c r="AK296" s="1"/>
  <c r="R295"/>
  <c r="Z295" s="1"/>
  <c r="AM295" s="1"/>
  <c r="X295"/>
  <c r="AK295" s="1"/>
  <c r="R294"/>
  <c r="Z294" s="1"/>
  <c r="AM294" s="1"/>
  <c r="X294"/>
  <c r="AK294" s="1"/>
  <c r="R293"/>
  <c r="Z293" s="1"/>
  <c r="AM293" s="1"/>
  <c r="X293"/>
  <c r="AK293" s="1"/>
  <c r="AP292"/>
  <c r="DB292"/>
  <c r="CZ292"/>
  <c r="DA292" s="1"/>
  <c r="AW292"/>
  <c r="CG177"/>
  <c r="R291"/>
  <c r="Z291" s="1"/>
  <c r="AM291" s="1"/>
  <c r="X291"/>
  <c r="AK291" s="1"/>
  <c r="DB290"/>
  <c r="CZ290"/>
  <c r="DA290" s="1"/>
  <c r="AW290"/>
  <c r="AP290"/>
  <c r="X289"/>
  <c r="AK289" s="1"/>
  <c r="R289"/>
  <c r="Z289" s="1"/>
  <c r="AM289" s="1"/>
  <c r="DB288"/>
  <c r="CZ288"/>
  <c r="DA288" s="1"/>
  <c r="AW288"/>
  <c r="AP288"/>
  <c r="X287"/>
  <c r="AK287" s="1"/>
  <c r="R287"/>
  <c r="Z287" s="1"/>
  <c r="AM287" s="1"/>
  <c r="DB286"/>
  <c r="CZ286"/>
  <c r="DA286" s="1"/>
  <c r="AW286"/>
  <c r="AP286"/>
  <c r="X285"/>
  <c r="AK285" s="1"/>
  <c r="R285"/>
  <c r="Z285" s="1"/>
  <c r="AM285" s="1"/>
  <c r="DB284"/>
  <c r="CZ284"/>
  <c r="DA284" s="1"/>
  <c r="AW284"/>
  <c r="AP284"/>
  <c r="X283"/>
  <c r="AK283" s="1"/>
  <c r="R283"/>
  <c r="Z283" s="1"/>
  <c r="AM283" s="1"/>
  <c r="DB282"/>
  <c r="CZ282"/>
  <c r="DA282" s="1"/>
  <c r="AW282"/>
  <c r="AP282"/>
  <c r="X281"/>
  <c r="AK281" s="1"/>
  <c r="R281"/>
  <c r="Z281" s="1"/>
  <c r="AM281" s="1"/>
  <c r="DB280"/>
  <c r="CZ280"/>
  <c r="DA280" s="1"/>
  <c r="AW280"/>
  <c r="AP280"/>
  <c r="X279"/>
  <c r="AK279" s="1"/>
  <c r="R279"/>
  <c r="Z279" s="1"/>
  <c r="AM279" s="1"/>
  <c r="R278"/>
  <c r="Z278" s="1"/>
  <c r="AM278" s="1"/>
  <c r="X278"/>
  <c r="AK278" s="1"/>
  <c r="R277"/>
  <c r="Z277" s="1"/>
  <c r="AM277" s="1"/>
  <c r="X277"/>
  <c r="AK277" s="1"/>
  <c r="AP276"/>
  <c r="DB276"/>
  <c r="CZ276"/>
  <c r="DA276" s="1"/>
  <c r="AW276"/>
  <c r="R275"/>
  <c r="Z275" s="1"/>
  <c r="AM275" s="1"/>
  <c r="X275"/>
  <c r="AK275" s="1"/>
  <c r="AP274"/>
  <c r="DB274"/>
  <c r="CZ274"/>
  <c r="DA274" s="1"/>
  <c r="AW274"/>
  <c r="R273"/>
  <c r="Z273" s="1"/>
  <c r="AM273" s="1"/>
  <c r="X273"/>
  <c r="AK273" s="1"/>
  <c r="R272"/>
  <c r="Z272" s="1"/>
  <c r="AM272" s="1"/>
  <c r="X272"/>
  <c r="AK272" s="1"/>
  <c r="X271"/>
  <c r="AK271" s="1"/>
  <c r="R271"/>
  <c r="Z271" s="1"/>
  <c r="AM271" s="1"/>
  <c r="DB271"/>
  <c r="CZ271"/>
  <c r="DA271" s="1"/>
  <c r="AW271"/>
  <c r="AP271"/>
  <c r="CG168"/>
  <c r="X270"/>
  <c r="AK270" s="1"/>
  <c r="R270"/>
  <c r="Z270" s="1"/>
  <c r="AM270" s="1"/>
  <c r="X269"/>
  <c r="AK269" s="1"/>
  <c r="R269"/>
  <c r="Z269" s="1"/>
  <c r="AM269" s="1"/>
  <c r="X268"/>
  <c r="AK268" s="1"/>
  <c r="R268"/>
  <c r="Z268" s="1"/>
  <c r="AM268" s="1"/>
  <c r="X267"/>
  <c r="AK267" s="1"/>
  <c r="R267"/>
  <c r="Z267" s="1"/>
  <c r="AM267" s="1"/>
  <c r="X266"/>
  <c r="AK266" s="1"/>
  <c r="R266"/>
  <c r="Z266" s="1"/>
  <c r="AM266" s="1"/>
  <c r="DB265"/>
  <c r="CZ265"/>
  <c r="DA265" s="1"/>
  <c r="AW265"/>
  <c r="AP265"/>
  <c r="X264"/>
  <c r="AK264" s="1"/>
  <c r="R264"/>
  <c r="Z264" s="1"/>
  <c r="AM264" s="1"/>
  <c r="DB263"/>
  <c r="CZ263"/>
  <c r="DA263" s="1"/>
  <c r="AW263"/>
  <c r="AP263"/>
  <c r="X262"/>
  <c r="AK262" s="1"/>
  <c r="R262"/>
  <c r="Z262" s="1"/>
  <c r="AM262" s="1"/>
  <c r="DB261"/>
  <c r="CZ261"/>
  <c r="DA261" s="1"/>
  <c r="AW261"/>
  <c r="AP261"/>
  <c r="X260"/>
  <c r="AK260" s="1"/>
  <c r="R260"/>
  <c r="Z260" s="1"/>
  <c r="AM260" s="1"/>
  <c r="DB259"/>
  <c r="CZ259"/>
  <c r="DA259" s="1"/>
  <c r="AW259"/>
  <c r="AP259"/>
  <c r="X258"/>
  <c r="AK258" s="1"/>
  <c r="R258"/>
  <c r="Z258" s="1"/>
  <c r="AM258" s="1"/>
  <c r="DB257"/>
  <c r="CZ257"/>
  <c r="DA257" s="1"/>
  <c r="AW257"/>
  <c r="AP257"/>
  <c r="X256"/>
  <c r="AK256" s="1"/>
  <c r="R256"/>
  <c r="Z256" s="1"/>
  <c r="AM256" s="1"/>
  <c r="DB255"/>
  <c r="CZ255"/>
  <c r="DA255" s="1"/>
  <c r="AW255"/>
  <c r="AP255"/>
  <c r="CG176"/>
  <c r="DB254"/>
  <c r="CZ254"/>
  <c r="DA254" s="1"/>
  <c r="AW254"/>
  <c r="AP254"/>
  <c r="CG162"/>
  <c r="AP253"/>
  <c r="DB253"/>
  <c r="CZ253"/>
  <c r="DA253" s="1"/>
  <c r="AW253"/>
  <c r="CG161"/>
  <c r="AP252"/>
  <c r="DB252"/>
  <c r="CZ252"/>
  <c r="DA252" s="1"/>
  <c r="AW252"/>
  <c r="CG160"/>
  <c r="AP251"/>
  <c r="DB251"/>
  <c r="CZ251"/>
  <c r="DA251" s="1"/>
  <c r="AW251"/>
  <c r="CG171"/>
  <c r="R250"/>
  <c r="Z250" s="1"/>
  <c r="AM250" s="1"/>
  <c r="X250"/>
  <c r="AK250" s="1"/>
  <c r="R249"/>
  <c r="Z249" s="1"/>
  <c r="AM249" s="1"/>
  <c r="X249"/>
  <c r="AK249" s="1"/>
  <c r="AP248"/>
  <c r="DB248"/>
  <c r="CZ248"/>
  <c r="DA248" s="1"/>
  <c r="AW248"/>
  <c r="CG158"/>
  <c r="R247"/>
  <c r="Z247" s="1"/>
  <c r="AM247" s="1"/>
  <c r="X247"/>
  <c r="AK247" s="1"/>
  <c r="AP246"/>
  <c r="DB246"/>
  <c r="CZ246"/>
  <c r="DA246" s="1"/>
  <c r="AW246"/>
  <c r="R245"/>
  <c r="Z245" s="1"/>
  <c r="AM245" s="1"/>
  <c r="X245"/>
  <c r="AK245" s="1"/>
  <c r="AP244"/>
  <c r="DB244"/>
  <c r="CZ244"/>
  <c r="DA244" s="1"/>
  <c r="AW244"/>
  <c r="R243"/>
  <c r="Z243" s="1"/>
  <c r="AM243" s="1"/>
  <c r="X243"/>
  <c r="AK243" s="1"/>
  <c r="DB242"/>
  <c r="CZ242"/>
  <c r="DA242" s="1"/>
  <c r="AW242"/>
  <c r="AP242"/>
  <c r="X241"/>
  <c r="AK241" s="1"/>
  <c r="R241"/>
  <c r="Z241" s="1"/>
  <c r="AM241" s="1"/>
  <c r="DB240"/>
  <c r="CZ240"/>
  <c r="DA240" s="1"/>
  <c r="AW240"/>
  <c r="AP240"/>
  <c r="X239"/>
  <c r="AK239" s="1"/>
  <c r="R239"/>
  <c r="Z239" s="1"/>
  <c r="AM239" s="1"/>
  <c r="DB238"/>
  <c r="CZ238"/>
  <c r="DA238" s="1"/>
  <c r="AW238"/>
  <c r="AP238"/>
  <c r="DB237"/>
  <c r="CZ237"/>
  <c r="DA237" s="1"/>
  <c r="AW237"/>
  <c r="AP237"/>
  <c r="CG126"/>
  <c r="DB236"/>
  <c r="CZ236"/>
  <c r="DA236" s="1"/>
  <c r="AW236"/>
  <c r="AP236"/>
  <c r="CG125"/>
  <c r="DB235"/>
  <c r="CZ235"/>
  <c r="DA235" s="1"/>
  <c r="AW235"/>
  <c r="AP235"/>
  <c r="CG154"/>
  <c r="DB234"/>
  <c r="CZ234"/>
  <c r="DA234" s="1"/>
  <c r="AW234"/>
  <c r="AP234"/>
  <c r="CG153"/>
  <c r="DB233"/>
  <c r="CZ233"/>
  <c r="DA233" s="1"/>
  <c r="AW233"/>
  <c r="AP233"/>
  <c r="CG124"/>
  <c r="DB232"/>
  <c r="CZ232"/>
  <c r="DA232" s="1"/>
  <c r="AW232"/>
  <c r="AP232"/>
  <c r="CG123"/>
  <c r="X231"/>
  <c r="AK231" s="1"/>
  <c r="R231"/>
  <c r="Z231" s="1"/>
  <c r="AM231" s="1"/>
  <c r="DB230"/>
  <c r="CZ230"/>
  <c r="DA230" s="1"/>
  <c r="AW230"/>
  <c r="AP230"/>
  <c r="DB229"/>
  <c r="CZ229"/>
  <c r="DA229" s="1"/>
  <c r="AW229"/>
  <c r="AP229"/>
  <c r="CG139"/>
  <c r="DB228"/>
  <c r="CZ228"/>
  <c r="DA228" s="1"/>
  <c r="AW228"/>
  <c r="AP228"/>
  <c r="CG138"/>
  <c r="DB227"/>
  <c r="CZ227"/>
  <c r="DA227" s="1"/>
  <c r="AW227"/>
  <c r="AP227"/>
  <c r="CG149"/>
  <c r="DB226"/>
  <c r="CZ226"/>
  <c r="DA226" s="1"/>
  <c r="AW226"/>
  <c r="AP226"/>
  <c r="CG148"/>
  <c r="DB225"/>
  <c r="CZ225"/>
  <c r="DA225" s="1"/>
  <c r="AW225"/>
  <c r="AP225"/>
  <c r="CG137"/>
  <c r="DB224"/>
  <c r="CZ224"/>
  <c r="DA224" s="1"/>
  <c r="AW224"/>
  <c r="AP224"/>
  <c r="CG136"/>
  <c r="X223"/>
  <c r="AK223" s="1"/>
  <c r="R223"/>
  <c r="Z223" s="1"/>
  <c r="AM223" s="1"/>
  <c r="DB222"/>
  <c r="CZ222"/>
  <c r="DA222" s="1"/>
  <c r="AW222"/>
  <c r="AP222"/>
  <c r="X221"/>
  <c r="AK221" s="1"/>
  <c r="R221"/>
  <c r="Z221" s="1"/>
  <c r="AM221" s="1"/>
  <c r="DB220"/>
  <c r="CZ220"/>
  <c r="DA220" s="1"/>
  <c r="AW220"/>
  <c r="AP220"/>
  <c r="X219"/>
  <c r="AK219" s="1"/>
  <c r="R219"/>
  <c r="Z219" s="1"/>
  <c r="AM219" s="1"/>
  <c r="DB218"/>
  <c r="CZ218"/>
  <c r="DA218" s="1"/>
  <c r="AW218"/>
  <c r="AP218"/>
  <c r="X217"/>
  <c r="AK217" s="1"/>
  <c r="R217"/>
  <c r="Z217" s="1"/>
  <c r="AM217" s="1"/>
  <c r="DB216"/>
  <c r="CZ216"/>
  <c r="DA216" s="1"/>
  <c r="AW216"/>
  <c r="AP216"/>
  <c r="X215"/>
  <c r="AK215" s="1"/>
  <c r="R215"/>
  <c r="Z215" s="1"/>
  <c r="AM215" s="1"/>
  <c r="DB214"/>
  <c r="CZ214"/>
  <c r="DA214" s="1"/>
  <c r="AW214"/>
  <c r="AP214"/>
  <c r="DB213"/>
  <c r="CZ213"/>
  <c r="DA213" s="1"/>
  <c r="AW213"/>
  <c r="AP213"/>
  <c r="R212"/>
  <c r="Z212" s="1"/>
  <c r="AM212" s="1"/>
  <c r="X212"/>
  <c r="AK212" s="1"/>
  <c r="R211"/>
  <c r="Z211" s="1"/>
  <c r="AM211" s="1"/>
  <c r="X211"/>
  <c r="AK211" s="1"/>
  <c r="R210"/>
  <c r="Z210" s="1"/>
  <c r="AM210" s="1"/>
  <c r="X210"/>
  <c r="AK210" s="1"/>
  <c r="R209"/>
  <c r="Z209" s="1"/>
  <c r="AM209" s="1"/>
  <c r="X209"/>
  <c r="AK209" s="1"/>
  <c r="R208"/>
  <c r="Z208" s="1"/>
  <c r="AM208" s="1"/>
  <c r="X208"/>
  <c r="AK208" s="1"/>
  <c r="R207"/>
  <c r="Z207" s="1"/>
  <c r="AM207" s="1"/>
  <c r="X207"/>
  <c r="AK207" s="1"/>
  <c r="R206"/>
  <c r="Z206" s="1"/>
  <c r="AM206" s="1"/>
  <c r="X206"/>
  <c r="AK206" s="1"/>
  <c r="AP205"/>
  <c r="DB205"/>
  <c r="CZ205"/>
  <c r="DA205" s="1"/>
  <c r="AW205"/>
  <c r="CG155"/>
  <c r="R204"/>
  <c r="Z204" s="1"/>
  <c r="AM204" s="1"/>
  <c r="X204"/>
  <c r="AK204" s="1"/>
  <c r="AP203"/>
  <c r="DB203"/>
  <c r="CZ203"/>
  <c r="DA203" s="1"/>
  <c r="AW203"/>
  <c r="X202"/>
  <c r="AK202" s="1"/>
  <c r="R202"/>
  <c r="Z202" s="1"/>
  <c r="AM202" s="1"/>
  <c r="AP202"/>
  <c r="DB202"/>
  <c r="CZ202"/>
  <c r="DA202" s="1"/>
  <c r="AW202"/>
  <c r="DB201"/>
  <c r="CZ201"/>
  <c r="DA201" s="1"/>
  <c r="AW201"/>
  <c r="AP201"/>
  <c r="X200"/>
  <c r="AK200" s="1"/>
  <c r="R200"/>
  <c r="Z200" s="1"/>
  <c r="AM200" s="1"/>
  <c r="DB199"/>
  <c r="CZ199"/>
  <c r="DA199" s="1"/>
  <c r="AW199"/>
  <c r="AP199"/>
  <c r="X198"/>
  <c r="AK198" s="1"/>
  <c r="R198"/>
  <c r="Z198" s="1"/>
  <c r="AM198" s="1"/>
  <c r="DB197"/>
  <c r="CZ197"/>
  <c r="DA197" s="1"/>
  <c r="AW197"/>
  <c r="AP197"/>
  <c r="X196"/>
  <c r="AK196" s="1"/>
  <c r="R196"/>
  <c r="Z196" s="1"/>
  <c r="AM196" s="1"/>
  <c r="X195"/>
  <c r="AK195" s="1"/>
  <c r="R195"/>
  <c r="Z195" s="1"/>
  <c r="AM195" s="1"/>
  <c r="X194"/>
  <c r="AK194" s="1"/>
  <c r="R194"/>
  <c r="Z194" s="1"/>
  <c r="AM194" s="1"/>
  <c r="X193"/>
  <c r="AK193" s="1"/>
  <c r="R193"/>
  <c r="Z193" s="1"/>
  <c r="AM193" s="1"/>
  <c r="X192"/>
  <c r="AK192" s="1"/>
  <c r="R192"/>
  <c r="Z192" s="1"/>
  <c r="AM192" s="1"/>
  <c r="X191"/>
  <c r="AK191" s="1"/>
  <c r="R191"/>
  <c r="Z191" s="1"/>
  <c r="AM191" s="1"/>
  <c r="X190"/>
  <c r="AK190" s="1"/>
  <c r="R190"/>
  <c r="Z190" s="1"/>
  <c r="AM190" s="1"/>
  <c r="DB189"/>
  <c r="CZ189"/>
  <c r="DA189" s="1"/>
  <c r="AW189"/>
  <c r="CG152"/>
  <c r="AP189"/>
  <c r="X188"/>
  <c r="AK188" s="1"/>
  <c r="R188"/>
  <c r="Z188" s="1"/>
  <c r="AM188" s="1"/>
  <c r="X187"/>
  <c r="AK187" s="1"/>
  <c r="R187"/>
  <c r="Z187" s="1"/>
  <c r="AM187" s="1"/>
  <c r="X186"/>
  <c r="AK186" s="1"/>
  <c r="R186"/>
  <c r="Z186" s="1"/>
  <c r="AM186" s="1"/>
  <c r="X185"/>
  <c r="AK185" s="1"/>
  <c r="R185"/>
  <c r="Z185" s="1"/>
  <c r="AM185" s="1"/>
  <c r="X184"/>
  <c r="AK184" s="1"/>
  <c r="R184"/>
  <c r="Z184" s="1"/>
  <c r="AM184" s="1"/>
  <c r="X183"/>
  <c r="AK183" s="1"/>
  <c r="R183"/>
  <c r="Z183" s="1"/>
  <c r="AM183" s="1"/>
  <c r="X182"/>
  <c r="AK182" s="1"/>
  <c r="R182"/>
  <c r="Z182" s="1"/>
  <c r="AM182" s="1"/>
  <c r="X181"/>
  <c r="AK181" s="1"/>
  <c r="R181"/>
  <c r="Z181" s="1"/>
  <c r="AM181" s="1"/>
  <c r="DB180"/>
  <c r="CZ180"/>
  <c r="DA180" s="1"/>
  <c r="AP180"/>
  <c r="CG150"/>
  <c r="AW180"/>
  <c r="AP178"/>
  <c r="DB178"/>
  <c r="CZ178"/>
  <c r="DA178" s="1"/>
  <c r="AW178"/>
  <c r="CG109"/>
  <c r="AP176"/>
  <c r="DB176"/>
  <c r="CZ176"/>
  <c r="DA176" s="1"/>
  <c r="AW176"/>
  <c r="CG107"/>
  <c r="AP174"/>
  <c r="DB174"/>
  <c r="CZ174"/>
  <c r="DA174" s="1"/>
  <c r="AW174"/>
  <c r="CG105"/>
  <c r="R172"/>
  <c r="Z172" s="1"/>
  <c r="AM172" s="1"/>
  <c r="X172"/>
  <c r="AK172" s="1"/>
  <c r="AP171"/>
  <c r="CG145"/>
  <c r="DB171"/>
  <c r="CZ171"/>
  <c r="DA171" s="1"/>
  <c r="AW171"/>
  <c r="AP170"/>
  <c r="DB170"/>
  <c r="CZ170"/>
  <c r="DA170" s="1"/>
  <c r="AW170"/>
  <c r="CG144"/>
  <c r="AP169"/>
  <c r="DB169"/>
  <c r="CZ169"/>
  <c r="DA169" s="1"/>
  <c r="AW169"/>
  <c r="CG85"/>
  <c r="AP168"/>
  <c r="DB168"/>
  <c r="CZ168"/>
  <c r="DA168" s="1"/>
  <c r="AW168"/>
  <c r="CG84"/>
  <c r="AP167"/>
  <c r="DB167"/>
  <c r="CZ167"/>
  <c r="DA167" s="1"/>
  <c r="AW167"/>
  <c r="CG83"/>
  <c r="AP166"/>
  <c r="DB166"/>
  <c r="CZ166"/>
  <c r="DA166" s="1"/>
  <c r="AW166"/>
  <c r="CG82"/>
  <c r="AP165"/>
  <c r="DB165"/>
  <c r="CZ165"/>
  <c r="DA165" s="1"/>
  <c r="AW165"/>
  <c r="CG81"/>
  <c r="AP164"/>
  <c r="DB164"/>
  <c r="CZ164"/>
  <c r="DA164" s="1"/>
  <c r="AW164"/>
  <c r="CG80"/>
  <c r="R163"/>
  <c r="Z163" s="1"/>
  <c r="AM163" s="1"/>
  <c r="X163"/>
  <c r="AK163" s="1"/>
  <c r="AP162"/>
  <c r="DB162"/>
  <c r="CZ162"/>
  <c r="DA162" s="1"/>
  <c r="AW162"/>
  <c r="R161"/>
  <c r="Z161" s="1"/>
  <c r="AM161" s="1"/>
  <c r="X161"/>
  <c r="AK161" s="1"/>
  <c r="AP160"/>
  <c r="DB160"/>
  <c r="CZ160"/>
  <c r="DA160" s="1"/>
  <c r="AW160"/>
  <c r="R159"/>
  <c r="Z159" s="1"/>
  <c r="AM159" s="1"/>
  <c r="X159"/>
  <c r="AK159" s="1"/>
  <c r="AP158"/>
  <c r="DB158"/>
  <c r="CZ158"/>
  <c r="DA158" s="1"/>
  <c r="AW158"/>
  <c r="R157"/>
  <c r="Z157" s="1"/>
  <c r="AM157" s="1"/>
  <c r="X157"/>
  <c r="AK157" s="1"/>
  <c r="AP156"/>
  <c r="DB156"/>
  <c r="CZ156"/>
  <c r="DA156" s="1"/>
  <c r="AW156"/>
  <c r="AP155"/>
  <c r="DB155"/>
  <c r="CZ155"/>
  <c r="DA155" s="1"/>
  <c r="AW155"/>
  <c r="CG129"/>
  <c r="AP154"/>
  <c r="DB154"/>
  <c r="CZ154"/>
  <c r="DA154" s="1"/>
  <c r="AW154"/>
  <c r="CG79"/>
  <c r="AP153"/>
  <c r="DB153"/>
  <c r="CZ153"/>
  <c r="DA153" s="1"/>
  <c r="AW153"/>
  <c r="CG78"/>
  <c r="AP152"/>
  <c r="DB152"/>
  <c r="CZ152"/>
  <c r="DA152" s="1"/>
  <c r="AW152"/>
  <c r="CG77"/>
  <c r="AP151"/>
  <c r="DB151"/>
  <c r="CZ151"/>
  <c r="DA151" s="1"/>
  <c r="AW151"/>
  <c r="CG76"/>
  <c r="AP150"/>
  <c r="DB150"/>
  <c r="CZ150"/>
  <c r="DA150" s="1"/>
  <c r="AW150"/>
  <c r="CG75"/>
  <c r="R149"/>
  <c r="Z149" s="1"/>
  <c r="AM149" s="1"/>
  <c r="X149"/>
  <c r="AK149" s="1"/>
  <c r="R148"/>
  <c r="Z148" s="1"/>
  <c r="AM148" s="1"/>
  <c r="X148"/>
  <c r="AK148" s="1"/>
  <c r="R147"/>
  <c r="Z147" s="1"/>
  <c r="AM147" s="1"/>
  <c r="X147"/>
  <c r="AK147" s="1"/>
  <c r="R146"/>
  <c r="Z146" s="1"/>
  <c r="AM146" s="1"/>
  <c r="X146"/>
  <c r="AK146" s="1"/>
  <c r="R145"/>
  <c r="Z145" s="1"/>
  <c r="AM145" s="1"/>
  <c r="X145"/>
  <c r="AK145" s="1"/>
  <c r="DB142"/>
  <c r="CZ142"/>
  <c r="DA142" s="1"/>
  <c r="AW142"/>
  <c r="AP142"/>
  <c r="X141"/>
  <c r="AK141" s="1"/>
  <c r="R141"/>
  <c r="Z141" s="1"/>
  <c r="AM141" s="1"/>
  <c r="DB140"/>
  <c r="CZ140"/>
  <c r="DA140" s="1"/>
  <c r="AW140"/>
  <c r="AP140"/>
  <c r="X139"/>
  <c r="AK139" s="1"/>
  <c r="R139"/>
  <c r="Z139" s="1"/>
  <c r="AM139" s="1"/>
  <c r="DB138"/>
  <c r="CZ138"/>
  <c r="DA138" s="1"/>
  <c r="AW138"/>
  <c r="AP138"/>
  <c r="X137"/>
  <c r="AK137" s="1"/>
  <c r="R137"/>
  <c r="Z137" s="1"/>
  <c r="AM137" s="1"/>
  <c r="DB136"/>
  <c r="CZ136"/>
  <c r="DA136" s="1"/>
  <c r="AW136"/>
  <c r="AP136"/>
  <c r="X135"/>
  <c r="AK135" s="1"/>
  <c r="R135"/>
  <c r="Z135" s="1"/>
  <c r="AM135" s="1"/>
  <c r="DB134"/>
  <c r="CZ134"/>
  <c r="DA134" s="1"/>
  <c r="AW134"/>
  <c r="AP134"/>
  <c r="X133"/>
  <c r="AK133" s="1"/>
  <c r="R133"/>
  <c r="Z133" s="1"/>
  <c r="AM133" s="1"/>
  <c r="DB132"/>
  <c r="CZ132"/>
  <c r="DA132" s="1"/>
  <c r="AW132"/>
  <c r="AP132"/>
  <c r="DB131"/>
  <c r="CZ131"/>
  <c r="DA131" s="1"/>
  <c r="AW131"/>
  <c r="AP131"/>
  <c r="CG74"/>
  <c r="DB130"/>
  <c r="CZ130"/>
  <c r="DA130" s="1"/>
  <c r="AW130"/>
  <c r="AP130"/>
  <c r="CG73"/>
  <c r="DB129"/>
  <c r="CZ129"/>
  <c r="DA129" s="1"/>
  <c r="AW129"/>
  <c r="AP129"/>
  <c r="CG72"/>
  <c r="DB128"/>
  <c r="CZ128"/>
  <c r="DA128" s="1"/>
  <c r="AW128"/>
  <c r="AP128"/>
  <c r="CG71"/>
  <c r="DB127"/>
  <c r="CZ127"/>
  <c r="DA127" s="1"/>
  <c r="AW127"/>
  <c r="AP127"/>
  <c r="CG70"/>
  <c r="DB126"/>
  <c r="CZ126"/>
  <c r="DA126" s="1"/>
  <c r="AW126"/>
  <c r="CG142"/>
  <c r="AP126"/>
  <c r="X125"/>
  <c r="AK125" s="1"/>
  <c r="R125"/>
  <c r="Z125" s="1"/>
  <c r="AM125" s="1"/>
  <c r="DB124"/>
  <c r="CZ124"/>
  <c r="DA124" s="1"/>
  <c r="AW124"/>
  <c r="AP124"/>
  <c r="DB123"/>
  <c r="CZ123"/>
  <c r="DA123" s="1"/>
  <c r="AW123"/>
  <c r="CG141"/>
  <c r="AP123"/>
  <c r="DB122"/>
  <c r="CZ122"/>
  <c r="DA122" s="1"/>
  <c r="AW122"/>
  <c r="AP122"/>
  <c r="CG98"/>
  <c r="X122"/>
  <c r="AK122" s="1"/>
  <c r="R122"/>
  <c r="Z122" s="1"/>
  <c r="AM122" s="1"/>
  <c r="DB121"/>
  <c r="CZ121"/>
  <c r="DA121" s="1"/>
  <c r="AW121"/>
  <c r="AP121"/>
  <c r="CG97"/>
  <c r="X121"/>
  <c r="AK121" s="1"/>
  <c r="R121"/>
  <c r="Z121" s="1"/>
  <c r="AM121" s="1"/>
  <c r="DB120"/>
  <c r="CZ120"/>
  <c r="DA120" s="1"/>
  <c r="AW120"/>
  <c r="AP120"/>
  <c r="CG96"/>
  <c r="X120"/>
  <c r="AK120" s="1"/>
  <c r="R120"/>
  <c r="Z120" s="1"/>
  <c r="AM120" s="1"/>
  <c r="DB119"/>
  <c r="CZ119"/>
  <c r="DA119" s="1"/>
  <c r="AW119"/>
  <c r="AP119"/>
  <c r="CG95"/>
  <c r="X119"/>
  <c r="AK119" s="1"/>
  <c r="R119"/>
  <c r="Z119" s="1"/>
  <c r="AM119" s="1"/>
  <c r="DB118"/>
  <c r="CZ118"/>
  <c r="DA118" s="1"/>
  <c r="AW118"/>
  <c r="AP118"/>
  <c r="X117"/>
  <c r="AK117" s="1"/>
  <c r="R117"/>
  <c r="Z117" s="1"/>
  <c r="AM117" s="1"/>
  <c r="X116"/>
  <c r="AK116" s="1"/>
  <c r="R116"/>
  <c r="Z116" s="1"/>
  <c r="AM116" s="1"/>
  <c r="X115"/>
  <c r="AK115" s="1"/>
  <c r="R115"/>
  <c r="Z115" s="1"/>
  <c r="AM115" s="1"/>
  <c r="DB114"/>
  <c r="CZ114"/>
  <c r="DA114" s="1"/>
  <c r="AW114"/>
  <c r="AP114"/>
  <c r="X113"/>
  <c r="AK113" s="1"/>
  <c r="R113"/>
  <c r="Z113" s="1"/>
  <c r="AM113" s="1"/>
  <c r="DB112"/>
  <c r="CZ112"/>
  <c r="DA112" s="1"/>
  <c r="AW112"/>
  <c r="AP112"/>
  <c r="X111"/>
  <c r="AK111" s="1"/>
  <c r="R111"/>
  <c r="Z111" s="1"/>
  <c r="AM111" s="1"/>
  <c r="DB110"/>
  <c r="CZ110"/>
  <c r="DA110" s="1"/>
  <c r="AW110"/>
  <c r="CG128"/>
  <c r="AP110"/>
  <c r="X109"/>
  <c r="AK109" s="1"/>
  <c r="R109"/>
  <c r="Z109" s="1"/>
  <c r="AM109" s="1"/>
  <c r="X108"/>
  <c r="AK108" s="1"/>
  <c r="R108"/>
  <c r="Z108" s="1"/>
  <c r="AM108" s="1"/>
  <c r="DB107"/>
  <c r="CZ107"/>
  <c r="DA107" s="1"/>
  <c r="AW107"/>
  <c r="AP107"/>
  <c r="DB106"/>
  <c r="CZ106"/>
  <c r="DA106" s="1"/>
  <c r="AW106"/>
  <c r="AP106"/>
  <c r="CG68"/>
  <c r="DB105"/>
  <c r="CZ105"/>
  <c r="DA105" s="1"/>
  <c r="AW105"/>
  <c r="AP105"/>
  <c r="CG67"/>
  <c r="DB104"/>
  <c r="CZ104"/>
  <c r="DA104" s="1"/>
  <c r="AW104"/>
  <c r="AP104"/>
  <c r="CG66"/>
  <c r="DB103"/>
  <c r="CZ103"/>
  <c r="DA103" s="1"/>
  <c r="AW103"/>
  <c r="AP103"/>
  <c r="CG65"/>
  <c r="DB100"/>
  <c r="CZ100"/>
  <c r="DA100" s="1"/>
  <c r="AW100"/>
  <c r="AP100"/>
  <c r="X99"/>
  <c r="AK99" s="1"/>
  <c r="R99"/>
  <c r="Z99" s="1"/>
  <c r="AM99" s="1"/>
  <c r="DB98"/>
  <c r="CZ98"/>
  <c r="DA98" s="1"/>
  <c r="AW98"/>
  <c r="AP98"/>
  <c r="X97"/>
  <c r="AK97" s="1"/>
  <c r="R97"/>
  <c r="Z97" s="1"/>
  <c r="AM97" s="1"/>
  <c r="DB96"/>
  <c r="CZ96"/>
  <c r="DA96" s="1"/>
  <c r="AW96"/>
  <c r="AP96"/>
  <c r="X95"/>
  <c r="AK95" s="1"/>
  <c r="R95"/>
  <c r="Z95" s="1"/>
  <c r="AM95" s="1"/>
  <c r="DB94"/>
  <c r="CZ94"/>
  <c r="DA94" s="1"/>
  <c r="AW94"/>
  <c r="AP94"/>
  <c r="X93"/>
  <c r="AK93" s="1"/>
  <c r="R93"/>
  <c r="Z93" s="1"/>
  <c r="AM93" s="1"/>
  <c r="DB92"/>
  <c r="CZ92"/>
  <c r="DA92" s="1"/>
  <c r="AW92"/>
  <c r="AP92"/>
  <c r="X91"/>
  <c r="AK91" s="1"/>
  <c r="R91"/>
  <c r="Z91" s="1"/>
  <c r="AM91" s="1"/>
  <c r="DB90"/>
  <c r="CZ90"/>
  <c r="DA90" s="1"/>
  <c r="AW90"/>
  <c r="AP90"/>
  <c r="DB89"/>
  <c r="CZ89"/>
  <c r="DA89" s="1"/>
  <c r="AW89"/>
  <c r="AP89"/>
  <c r="CG57"/>
  <c r="DB88"/>
  <c r="CZ88"/>
  <c r="DA88" s="1"/>
  <c r="AW88"/>
  <c r="AP88"/>
  <c r="CG56"/>
  <c r="X87"/>
  <c r="AK87" s="1"/>
  <c r="R87"/>
  <c r="Z87" s="1"/>
  <c r="AM87" s="1"/>
  <c r="DB86"/>
  <c r="CZ86"/>
  <c r="DA86" s="1"/>
  <c r="AW86"/>
  <c r="AP86"/>
  <c r="CG55"/>
  <c r="DB85"/>
  <c r="CZ85"/>
  <c r="DA85" s="1"/>
  <c r="AW85"/>
  <c r="AP85"/>
  <c r="CG54"/>
  <c r="X84"/>
  <c r="AK84" s="1"/>
  <c r="R84"/>
  <c r="Z84" s="1"/>
  <c r="AM84" s="1"/>
  <c r="DB82"/>
  <c r="CZ82"/>
  <c r="DA82" s="1"/>
  <c r="AW82"/>
  <c r="AP82"/>
  <c r="X81"/>
  <c r="AK81" s="1"/>
  <c r="R81"/>
  <c r="Z81" s="1"/>
  <c r="AM81" s="1"/>
  <c r="DB80"/>
  <c r="CZ80"/>
  <c r="DA80" s="1"/>
  <c r="AW80"/>
  <c r="AP80"/>
  <c r="X79"/>
  <c r="AK79" s="1"/>
  <c r="R79"/>
  <c r="Z79" s="1"/>
  <c r="AM79" s="1"/>
  <c r="Z40"/>
  <c r="R39"/>
  <c r="R38" s="1"/>
  <c r="AV41"/>
  <c r="AR41"/>
  <c r="AV47"/>
  <c r="AR47"/>
  <c r="AS47" s="1"/>
  <c r="AQ49"/>
  <c r="AT49"/>
  <c r="AP179"/>
  <c r="DB179"/>
  <c r="CG146"/>
  <c r="CZ179"/>
  <c r="DA179" s="1"/>
  <c r="AW179"/>
  <c r="AP177"/>
  <c r="DB177"/>
  <c r="CZ177"/>
  <c r="DA177" s="1"/>
  <c r="AW177"/>
  <c r="CG108"/>
  <c r="AP175"/>
  <c r="DB175"/>
  <c r="CZ175"/>
  <c r="DA175" s="1"/>
  <c r="AW175"/>
  <c r="CG106"/>
  <c r="AP173"/>
  <c r="DB173"/>
  <c r="CZ173"/>
  <c r="DA173" s="1"/>
  <c r="AW173"/>
  <c r="CG104"/>
  <c r="R42"/>
  <c r="Z42" s="1"/>
  <c r="AM42" s="1"/>
  <c r="X42"/>
  <c r="R44"/>
  <c r="Z44" s="1"/>
  <c r="AM44" s="1"/>
  <c r="X44"/>
  <c r="AK44" s="1"/>
  <c r="R46"/>
  <c r="Z46" s="1"/>
  <c r="AM46" s="1"/>
  <c r="X46"/>
  <c r="AK46" s="1"/>
  <c r="DB48"/>
  <c r="CZ48"/>
  <c r="DA48" s="1"/>
  <c r="AP48"/>
  <c r="CG58"/>
  <c r="AW48"/>
  <c r="DB50"/>
  <c r="CZ50"/>
  <c r="DA50" s="1"/>
  <c r="AP50"/>
  <c r="AW50"/>
  <c r="R52"/>
  <c r="Z52" s="1"/>
  <c r="AM52" s="1"/>
  <c r="X52"/>
  <c r="AK52" s="1"/>
  <c r="DB54"/>
  <c r="CZ54"/>
  <c r="DA54" s="1"/>
  <c r="AP54"/>
  <c r="AW54"/>
  <c r="R56"/>
  <c r="Z56" s="1"/>
  <c r="AM56" s="1"/>
  <c r="X56"/>
  <c r="AK56" s="1"/>
  <c r="CG59"/>
  <c r="DB58"/>
  <c r="CZ58"/>
  <c r="DA58" s="1"/>
  <c r="AP58"/>
  <c r="AW58"/>
  <c r="R60"/>
  <c r="Z60" s="1"/>
  <c r="AM60" s="1"/>
  <c r="X60"/>
  <c r="AK60" s="1"/>
  <c r="CG86"/>
  <c r="DB62"/>
  <c r="CZ62"/>
  <c r="DA62" s="1"/>
  <c r="AP62"/>
  <c r="AW62"/>
  <c r="DB64"/>
  <c r="CZ64"/>
  <c r="DA64" s="1"/>
  <c r="AP64"/>
  <c r="CG64"/>
  <c r="AW64"/>
  <c r="AP66"/>
  <c r="DB66"/>
  <c r="CZ66"/>
  <c r="DA66" s="1"/>
  <c r="AW66"/>
  <c r="AP67"/>
  <c r="DB67"/>
  <c r="CZ67"/>
  <c r="DA67" s="1"/>
  <c r="AW67"/>
  <c r="CG48"/>
  <c r="AP68"/>
  <c r="CG49"/>
  <c r="DB68"/>
  <c r="CZ68"/>
  <c r="DA68" s="1"/>
  <c r="AW68"/>
  <c r="AP69"/>
  <c r="DB69"/>
  <c r="CZ69"/>
  <c r="DA69" s="1"/>
  <c r="AW69"/>
  <c r="CG50"/>
  <c r="CG93"/>
  <c r="AP70"/>
  <c r="DB70"/>
  <c r="CZ70"/>
  <c r="DA70" s="1"/>
  <c r="AW70"/>
  <c r="CG94"/>
  <c r="AP71"/>
  <c r="DB71"/>
  <c r="CZ71"/>
  <c r="DA71" s="1"/>
  <c r="AW71"/>
  <c r="R72"/>
  <c r="Z72" s="1"/>
  <c r="AM72" s="1"/>
  <c r="X72"/>
  <c r="AK72" s="1"/>
  <c r="AP73"/>
  <c r="DB73"/>
  <c r="CZ73"/>
  <c r="DA73" s="1"/>
  <c r="AW73"/>
  <c r="R74"/>
  <c r="Z74" s="1"/>
  <c r="AM74" s="1"/>
  <c r="X74"/>
  <c r="AK74" s="1"/>
  <c r="AP75"/>
  <c r="DB75"/>
  <c r="CZ75"/>
  <c r="DA75" s="1"/>
  <c r="AW75"/>
  <c r="R76"/>
  <c r="Z76" s="1"/>
  <c r="AM76" s="1"/>
  <c r="X76"/>
  <c r="AK76" s="1"/>
  <c r="AP77"/>
  <c r="DB77"/>
  <c r="CZ77"/>
  <c r="DA77" s="1"/>
  <c r="AW77"/>
  <c r="DB78"/>
  <c r="CZ78"/>
  <c r="DA78" s="1"/>
  <c r="AW78"/>
  <c r="AP78"/>
  <c r="X51"/>
  <c r="AK51" s="1"/>
  <c r="R51"/>
  <c r="Z51" s="1"/>
  <c r="AM51" s="1"/>
  <c r="AW53"/>
  <c r="DB53"/>
  <c r="CZ53"/>
  <c r="DA53" s="1"/>
  <c r="AP53"/>
  <c r="X55"/>
  <c r="AK55" s="1"/>
  <c r="R55"/>
  <c r="Z55" s="1"/>
  <c r="AM55" s="1"/>
  <c r="AW57"/>
  <c r="DB57"/>
  <c r="CZ57"/>
  <c r="DA57" s="1"/>
  <c r="AP57"/>
  <c r="CG61"/>
  <c r="AW59"/>
  <c r="DB59"/>
  <c r="CZ59"/>
  <c r="DA59" s="1"/>
  <c r="AP59"/>
  <c r="CG63"/>
  <c r="AW61"/>
  <c r="DB61"/>
  <c r="CZ61"/>
  <c r="DA61" s="1"/>
  <c r="AP61"/>
  <c r="CG87"/>
  <c r="AW63"/>
  <c r="DB63"/>
  <c r="CZ63"/>
  <c r="DA63" s="1"/>
  <c r="AP63"/>
  <c r="X65"/>
  <c r="AK65" s="1"/>
  <c r="R65"/>
  <c r="Z65" s="1"/>
  <c r="AM65" s="1"/>
  <c r="Q308"/>
  <c r="Q319" s="1"/>
  <c r="P308"/>
  <c r="P319" s="1"/>
  <c r="W29"/>
  <c r="R298"/>
  <c r="Z298" s="1"/>
  <c r="AM298" s="1"/>
  <c r="X298"/>
  <c r="AK298" s="1"/>
  <c r="AP297"/>
  <c r="DB297"/>
  <c r="CZ297"/>
  <c r="DA297" s="1"/>
  <c r="AW297"/>
  <c r="CG178"/>
  <c r="AP296"/>
  <c r="DB296"/>
  <c r="CZ296"/>
  <c r="DA296" s="1"/>
  <c r="AW296"/>
  <c r="CG175"/>
  <c r="AP295"/>
  <c r="DB295"/>
  <c r="CZ295"/>
  <c r="DA295" s="1"/>
  <c r="AW295"/>
  <c r="CG174"/>
  <c r="AP294"/>
  <c r="DB294"/>
  <c r="CZ294"/>
  <c r="DA294" s="1"/>
  <c r="AW294"/>
  <c r="CG173"/>
  <c r="AP293"/>
  <c r="DB293"/>
  <c r="CZ293"/>
  <c r="DA293" s="1"/>
  <c r="AW293"/>
  <c r="CG172"/>
  <c r="R292"/>
  <c r="Z292" s="1"/>
  <c r="AM292" s="1"/>
  <c r="X292"/>
  <c r="AK292" s="1"/>
  <c r="AP291"/>
  <c r="DB291"/>
  <c r="CZ291"/>
  <c r="DA291" s="1"/>
  <c r="AW291"/>
  <c r="X290"/>
  <c r="AK290" s="1"/>
  <c r="R290"/>
  <c r="Z290" s="1"/>
  <c r="AM290" s="1"/>
  <c r="DB289"/>
  <c r="CZ289"/>
  <c r="DA289" s="1"/>
  <c r="AW289"/>
  <c r="AP289"/>
  <c r="X288"/>
  <c r="AK288" s="1"/>
  <c r="R288"/>
  <c r="Z288" s="1"/>
  <c r="AM288" s="1"/>
  <c r="DB287"/>
  <c r="CZ287"/>
  <c r="DA287" s="1"/>
  <c r="AW287"/>
  <c r="AP287"/>
  <c r="X286"/>
  <c r="AK286" s="1"/>
  <c r="R286"/>
  <c r="Z286" s="1"/>
  <c r="AM286" s="1"/>
  <c r="DB285"/>
  <c r="CZ285"/>
  <c r="DA285" s="1"/>
  <c r="AW285"/>
  <c r="AP285"/>
  <c r="X284"/>
  <c r="AK284" s="1"/>
  <c r="R284"/>
  <c r="Z284" s="1"/>
  <c r="AM284" s="1"/>
  <c r="DB283"/>
  <c r="CZ283"/>
  <c r="DA283" s="1"/>
  <c r="AW283"/>
  <c r="AP283"/>
  <c r="X282"/>
  <c r="AK282" s="1"/>
  <c r="R282"/>
  <c r="Z282" s="1"/>
  <c r="AM282" s="1"/>
  <c r="DB281"/>
  <c r="CZ281"/>
  <c r="DA281" s="1"/>
  <c r="AW281"/>
  <c r="AP281"/>
  <c r="X280"/>
  <c r="AK280" s="1"/>
  <c r="R280"/>
  <c r="Z280" s="1"/>
  <c r="AM280" s="1"/>
  <c r="DB279"/>
  <c r="CZ279"/>
  <c r="DA279" s="1"/>
  <c r="AW279"/>
  <c r="AP279"/>
  <c r="DB278"/>
  <c r="CZ278"/>
  <c r="DA278" s="1"/>
  <c r="AW278"/>
  <c r="AP278"/>
  <c r="AP277"/>
  <c r="DB277"/>
  <c r="CZ277"/>
  <c r="DA277" s="1"/>
  <c r="AW277"/>
  <c r="R276"/>
  <c r="Z276" s="1"/>
  <c r="AM276" s="1"/>
  <c r="X276"/>
  <c r="AK276" s="1"/>
  <c r="AP275"/>
  <c r="DB275"/>
  <c r="CZ275"/>
  <c r="DA275" s="1"/>
  <c r="AW275"/>
  <c r="R274"/>
  <c r="Z274" s="1"/>
  <c r="AM274" s="1"/>
  <c r="X274"/>
  <c r="AK274" s="1"/>
  <c r="AP273"/>
  <c r="DB273"/>
  <c r="CZ273"/>
  <c r="DA273" s="1"/>
  <c r="AW273"/>
  <c r="AP272"/>
  <c r="DB272"/>
  <c r="CZ272"/>
  <c r="DA272" s="1"/>
  <c r="AW272"/>
  <c r="CG169"/>
  <c r="DB270"/>
  <c r="CZ270"/>
  <c r="DA270" s="1"/>
  <c r="AW270"/>
  <c r="AP270"/>
  <c r="CG167"/>
  <c r="DB269"/>
  <c r="CZ269"/>
  <c r="DA269" s="1"/>
  <c r="AW269"/>
  <c r="AP269"/>
  <c r="CG166"/>
  <c r="DB268"/>
  <c r="CZ268"/>
  <c r="DA268" s="1"/>
  <c r="AW268"/>
  <c r="AP268"/>
  <c r="CG165"/>
  <c r="DB267"/>
  <c r="CZ267"/>
  <c r="DA267" s="1"/>
  <c r="AW267"/>
  <c r="AP267"/>
  <c r="CG164"/>
  <c r="DB266"/>
  <c r="CZ266"/>
  <c r="DA266" s="1"/>
  <c r="AW266"/>
  <c r="AP266"/>
  <c r="CG163"/>
  <c r="X265"/>
  <c r="AK265" s="1"/>
  <c r="R265"/>
  <c r="Z265" s="1"/>
  <c r="AM265" s="1"/>
  <c r="DB264"/>
  <c r="CZ264"/>
  <c r="DA264" s="1"/>
  <c r="AW264"/>
  <c r="AP264"/>
  <c r="X263"/>
  <c r="AK263" s="1"/>
  <c r="R263"/>
  <c r="Z263" s="1"/>
  <c r="AM263" s="1"/>
  <c r="DB262"/>
  <c r="CZ262"/>
  <c r="DA262" s="1"/>
  <c r="AW262"/>
  <c r="AP262"/>
  <c r="X261"/>
  <c r="AK261" s="1"/>
  <c r="R261"/>
  <c r="Z261" s="1"/>
  <c r="AM261" s="1"/>
  <c r="DB260"/>
  <c r="CZ260"/>
  <c r="DA260" s="1"/>
  <c r="AW260"/>
  <c r="AP260"/>
  <c r="X259"/>
  <c r="AK259" s="1"/>
  <c r="R259"/>
  <c r="Z259" s="1"/>
  <c r="AM259" s="1"/>
  <c r="DB258"/>
  <c r="CZ258"/>
  <c r="DA258" s="1"/>
  <c r="AW258"/>
  <c r="AP258"/>
  <c r="X257"/>
  <c r="AK257" s="1"/>
  <c r="R257"/>
  <c r="Z257" s="1"/>
  <c r="AM257" s="1"/>
  <c r="DB256"/>
  <c r="CZ256"/>
  <c r="DA256" s="1"/>
  <c r="AW256"/>
  <c r="AP256"/>
  <c r="X255"/>
  <c r="AK255" s="1"/>
  <c r="R255"/>
  <c r="Z255" s="1"/>
  <c r="AM255" s="1"/>
  <c r="X254"/>
  <c r="AK254" s="1"/>
  <c r="R254"/>
  <c r="Z254" s="1"/>
  <c r="AM254" s="1"/>
  <c r="R253"/>
  <c r="Z253" s="1"/>
  <c r="AM253" s="1"/>
  <c r="X253"/>
  <c r="AK253" s="1"/>
  <c r="R252"/>
  <c r="Z252" s="1"/>
  <c r="AM252" s="1"/>
  <c r="X252"/>
  <c r="AK252" s="1"/>
  <c r="R251"/>
  <c r="Z251" s="1"/>
  <c r="AM251" s="1"/>
  <c r="X251"/>
  <c r="AK251" s="1"/>
  <c r="AP250"/>
  <c r="DB250"/>
  <c r="CZ250"/>
  <c r="DA250" s="1"/>
  <c r="AW250"/>
  <c r="CG170"/>
  <c r="AP249"/>
  <c r="DB249"/>
  <c r="CZ249"/>
  <c r="DA249" s="1"/>
  <c r="AW249"/>
  <c r="CG159"/>
  <c r="R248"/>
  <c r="Z248" s="1"/>
  <c r="AM248" s="1"/>
  <c r="X248"/>
  <c r="AK248" s="1"/>
  <c r="AP247"/>
  <c r="DB247"/>
  <c r="CZ247"/>
  <c r="DA247" s="1"/>
  <c r="AW247"/>
  <c r="CG157"/>
  <c r="R246"/>
  <c r="Z246" s="1"/>
  <c r="AM246" s="1"/>
  <c r="X246"/>
  <c r="AK246" s="1"/>
  <c r="AP245"/>
  <c r="DB245"/>
  <c r="CZ245"/>
  <c r="DA245" s="1"/>
  <c r="AW245"/>
  <c r="R244"/>
  <c r="Z244" s="1"/>
  <c r="AM244" s="1"/>
  <c r="X244"/>
  <c r="AK244" s="1"/>
  <c r="AP243"/>
  <c r="DB243"/>
  <c r="CZ243"/>
  <c r="DA243" s="1"/>
  <c r="AW243"/>
  <c r="X242"/>
  <c r="AK242" s="1"/>
  <c r="R242"/>
  <c r="Z242" s="1"/>
  <c r="AM242" s="1"/>
  <c r="DB241"/>
  <c r="CZ241"/>
  <c r="DA241" s="1"/>
  <c r="AW241"/>
  <c r="AP241"/>
  <c r="X240"/>
  <c r="AK240" s="1"/>
  <c r="R240"/>
  <c r="Z240" s="1"/>
  <c r="AM240" s="1"/>
  <c r="DB239"/>
  <c r="CZ239"/>
  <c r="DA239" s="1"/>
  <c r="AW239"/>
  <c r="AP239"/>
  <c r="X238"/>
  <c r="AK238" s="1"/>
  <c r="R238"/>
  <c r="Z238" s="1"/>
  <c r="AM238" s="1"/>
  <c r="X237"/>
  <c r="AK237" s="1"/>
  <c r="R237"/>
  <c r="Z237" s="1"/>
  <c r="AM237" s="1"/>
  <c r="X236"/>
  <c r="AK236" s="1"/>
  <c r="R236"/>
  <c r="Z236" s="1"/>
  <c r="AM236" s="1"/>
  <c r="X235"/>
  <c r="AK235" s="1"/>
  <c r="R235"/>
  <c r="Z235" s="1"/>
  <c r="AM235" s="1"/>
  <c r="X234"/>
  <c r="AK234" s="1"/>
  <c r="R234"/>
  <c r="Z234" s="1"/>
  <c r="AM234" s="1"/>
  <c r="X233"/>
  <c r="AK233" s="1"/>
  <c r="R233"/>
  <c r="Z233" s="1"/>
  <c r="AM233" s="1"/>
  <c r="X232"/>
  <c r="AK232" s="1"/>
  <c r="R232"/>
  <c r="Z232" s="1"/>
  <c r="AM232" s="1"/>
  <c r="DB231"/>
  <c r="CZ231"/>
  <c r="DA231" s="1"/>
  <c r="AW231"/>
  <c r="AP231"/>
  <c r="X230"/>
  <c r="AK230" s="1"/>
  <c r="R230"/>
  <c r="Z230" s="1"/>
  <c r="AM230" s="1"/>
  <c r="X229"/>
  <c r="AK229" s="1"/>
  <c r="R229"/>
  <c r="Z229" s="1"/>
  <c r="AM229" s="1"/>
  <c r="X228"/>
  <c r="AK228" s="1"/>
  <c r="R228"/>
  <c r="Z228" s="1"/>
  <c r="AM228" s="1"/>
  <c r="X227"/>
  <c r="AK227" s="1"/>
  <c r="R227"/>
  <c r="Z227" s="1"/>
  <c r="AM227" s="1"/>
  <c r="X226"/>
  <c r="AK226" s="1"/>
  <c r="R226"/>
  <c r="Z226" s="1"/>
  <c r="AM226" s="1"/>
  <c r="X225"/>
  <c r="AK225" s="1"/>
  <c r="R225"/>
  <c r="Z225" s="1"/>
  <c r="AM225" s="1"/>
  <c r="X224"/>
  <c r="AK224" s="1"/>
  <c r="R224"/>
  <c r="Z224" s="1"/>
  <c r="AM224" s="1"/>
  <c r="DB223"/>
  <c r="CZ223"/>
  <c r="DA223" s="1"/>
  <c r="AW223"/>
  <c r="AP223"/>
  <c r="CG156"/>
  <c r="X222"/>
  <c r="AK222" s="1"/>
  <c r="R222"/>
  <c r="Z222" s="1"/>
  <c r="AM222" s="1"/>
  <c r="DB221"/>
  <c r="CZ221"/>
  <c r="DA221" s="1"/>
  <c r="AW221"/>
  <c r="AP221"/>
  <c r="X220"/>
  <c r="AK220" s="1"/>
  <c r="R220"/>
  <c r="Z220" s="1"/>
  <c r="AM220" s="1"/>
  <c r="DB219"/>
  <c r="CZ219"/>
  <c r="DA219" s="1"/>
  <c r="AW219"/>
  <c r="AP219"/>
  <c r="X218"/>
  <c r="AK218" s="1"/>
  <c r="R218"/>
  <c r="Z218" s="1"/>
  <c r="AM218" s="1"/>
  <c r="DB217"/>
  <c r="CZ217"/>
  <c r="DA217" s="1"/>
  <c r="AW217"/>
  <c r="AP217"/>
  <c r="X216"/>
  <c r="AK216" s="1"/>
  <c r="R216"/>
  <c r="Z216" s="1"/>
  <c r="AM216" s="1"/>
  <c r="DB215"/>
  <c r="CZ215"/>
  <c r="DA215" s="1"/>
  <c r="AW215"/>
  <c r="AP215"/>
  <c r="X214"/>
  <c r="AK214" s="1"/>
  <c r="R214"/>
  <c r="Z214" s="1"/>
  <c r="AM214" s="1"/>
  <c r="R213"/>
  <c r="Z213" s="1"/>
  <c r="AM213" s="1"/>
  <c r="X213"/>
  <c r="AK213" s="1"/>
  <c r="AP212"/>
  <c r="DB212"/>
  <c r="CZ212"/>
  <c r="DA212" s="1"/>
  <c r="AW212"/>
  <c r="CG122"/>
  <c r="AP211"/>
  <c r="DB211"/>
  <c r="CZ211"/>
  <c r="DA211" s="1"/>
  <c r="AW211"/>
  <c r="CG121"/>
  <c r="AP210"/>
  <c r="DB210"/>
  <c r="CZ210"/>
  <c r="DA210" s="1"/>
  <c r="AW210"/>
  <c r="CG120"/>
  <c r="AP209"/>
  <c r="DB209"/>
  <c r="CZ209"/>
  <c r="DA209" s="1"/>
  <c r="AW209"/>
  <c r="CG119"/>
  <c r="AP208"/>
  <c r="DB208"/>
  <c r="CZ208"/>
  <c r="DA208" s="1"/>
  <c r="AW208"/>
  <c r="CG118"/>
  <c r="AP207"/>
  <c r="DB207"/>
  <c r="CZ207"/>
  <c r="DA207" s="1"/>
  <c r="AW207"/>
  <c r="CG117"/>
  <c r="AP206"/>
  <c r="DB206"/>
  <c r="CZ206"/>
  <c r="DA206" s="1"/>
  <c r="AW206"/>
  <c r="CG116"/>
  <c r="R205"/>
  <c r="Z205" s="1"/>
  <c r="AM205" s="1"/>
  <c r="X205"/>
  <c r="AK205" s="1"/>
  <c r="AP204"/>
  <c r="DB204"/>
  <c r="CZ204"/>
  <c r="DA204" s="1"/>
  <c r="AW204"/>
  <c r="R203"/>
  <c r="Z203" s="1"/>
  <c r="AM203" s="1"/>
  <c r="X203"/>
  <c r="AK203" s="1"/>
  <c r="X201"/>
  <c r="AK201" s="1"/>
  <c r="R201"/>
  <c r="Z201" s="1"/>
  <c r="AM201" s="1"/>
  <c r="DB200"/>
  <c r="CZ200"/>
  <c r="DA200" s="1"/>
  <c r="AW200"/>
  <c r="AP200"/>
  <c r="X199"/>
  <c r="AK199" s="1"/>
  <c r="R199"/>
  <c r="Z199" s="1"/>
  <c r="AM199" s="1"/>
  <c r="DB198"/>
  <c r="CZ198"/>
  <c r="DA198" s="1"/>
  <c r="AW198"/>
  <c r="AP198"/>
  <c r="X197"/>
  <c r="AK197" s="1"/>
  <c r="R197"/>
  <c r="Z197" s="1"/>
  <c r="AM197" s="1"/>
  <c r="DB196"/>
  <c r="CZ196"/>
  <c r="DA196" s="1"/>
  <c r="AW196"/>
  <c r="AP196"/>
  <c r="DB195"/>
  <c r="CZ195"/>
  <c r="DA195" s="1"/>
  <c r="AW195"/>
  <c r="AP195"/>
  <c r="CG115"/>
  <c r="DB194"/>
  <c r="CZ194"/>
  <c r="DA194" s="1"/>
  <c r="AW194"/>
  <c r="AP194"/>
  <c r="CG114"/>
  <c r="DB193"/>
  <c r="CZ193"/>
  <c r="DA193" s="1"/>
  <c r="AW193"/>
  <c r="AP193"/>
  <c r="CG113"/>
  <c r="DB192"/>
  <c r="CZ192"/>
  <c r="DA192" s="1"/>
  <c r="AW192"/>
  <c r="AP192"/>
  <c r="CG112"/>
  <c r="DB191"/>
  <c r="CZ191"/>
  <c r="DA191" s="1"/>
  <c r="AW191"/>
  <c r="AP191"/>
  <c r="CG111"/>
  <c r="DB190"/>
  <c r="CZ190"/>
  <c r="DA190" s="1"/>
  <c r="AW190"/>
  <c r="AP190"/>
  <c r="CG110"/>
  <c r="X189"/>
  <c r="AK189" s="1"/>
  <c r="R189"/>
  <c r="Z189" s="1"/>
  <c r="AM189" s="1"/>
  <c r="DB188"/>
  <c r="CZ188"/>
  <c r="DA188" s="1"/>
  <c r="AW188"/>
  <c r="AP188"/>
  <c r="CG151"/>
  <c r="DB187"/>
  <c r="CZ187"/>
  <c r="DA187" s="1"/>
  <c r="AW187"/>
  <c r="AP187"/>
  <c r="CG135"/>
  <c r="DB186"/>
  <c r="CZ186"/>
  <c r="DA186" s="1"/>
  <c r="AW186"/>
  <c r="AP186"/>
  <c r="CG134"/>
  <c r="DB185"/>
  <c r="CZ185"/>
  <c r="DA185" s="1"/>
  <c r="AW185"/>
  <c r="AP185"/>
  <c r="CG133"/>
  <c r="DB184"/>
  <c r="CZ184"/>
  <c r="DA184" s="1"/>
  <c r="AW184"/>
  <c r="AP184"/>
  <c r="CG132"/>
  <c r="DB183"/>
  <c r="CZ183"/>
  <c r="DA183" s="1"/>
  <c r="AW183"/>
  <c r="AP183"/>
  <c r="CG131"/>
  <c r="DB182"/>
  <c r="CZ182"/>
  <c r="DA182" s="1"/>
  <c r="AW182"/>
  <c r="AP182"/>
  <c r="CG130"/>
  <c r="DB181"/>
  <c r="CZ181"/>
  <c r="DA181" s="1"/>
  <c r="AW181"/>
  <c r="CG147"/>
  <c r="AP181"/>
  <c r="R180"/>
  <c r="Z180" s="1"/>
  <c r="AM180" s="1"/>
  <c r="X180"/>
  <c r="AK180" s="1"/>
  <c r="R178"/>
  <c r="Z178" s="1"/>
  <c r="AM178" s="1"/>
  <c r="X178"/>
  <c r="AK178" s="1"/>
  <c r="R176"/>
  <c r="Z176" s="1"/>
  <c r="AM176" s="1"/>
  <c r="X176"/>
  <c r="AK176" s="1"/>
  <c r="R174"/>
  <c r="Z174" s="1"/>
  <c r="AM174" s="1"/>
  <c r="X174"/>
  <c r="AK174" s="1"/>
  <c r="AP172"/>
  <c r="DB172"/>
  <c r="CZ172"/>
  <c r="DA172" s="1"/>
  <c r="AW172"/>
  <c r="R171"/>
  <c r="Z171" s="1"/>
  <c r="AM171" s="1"/>
  <c r="X171"/>
  <c r="AK171" s="1"/>
  <c r="R170"/>
  <c r="Z170" s="1"/>
  <c r="AM170" s="1"/>
  <c r="X170"/>
  <c r="AK170" s="1"/>
  <c r="R169"/>
  <c r="Z169" s="1"/>
  <c r="AM169" s="1"/>
  <c r="X169"/>
  <c r="AK169" s="1"/>
  <c r="R168"/>
  <c r="Z168" s="1"/>
  <c r="AM168" s="1"/>
  <c r="X168"/>
  <c r="AK168" s="1"/>
  <c r="R167"/>
  <c r="Z167" s="1"/>
  <c r="AM167" s="1"/>
  <c r="X167"/>
  <c r="AK167" s="1"/>
  <c r="R166"/>
  <c r="Z166" s="1"/>
  <c r="AM166" s="1"/>
  <c r="X166"/>
  <c r="AK166" s="1"/>
  <c r="R165"/>
  <c r="Z165" s="1"/>
  <c r="AM165" s="1"/>
  <c r="X165"/>
  <c r="AK165" s="1"/>
  <c r="R164"/>
  <c r="Z164" s="1"/>
  <c r="AM164" s="1"/>
  <c r="X164"/>
  <c r="AK164" s="1"/>
  <c r="AP163"/>
  <c r="DB163"/>
  <c r="CZ163"/>
  <c r="DA163" s="1"/>
  <c r="AW163"/>
  <c r="R162"/>
  <c r="Z162" s="1"/>
  <c r="AM162" s="1"/>
  <c r="X162"/>
  <c r="AK162" s="1"/>
  <c r="AP161"/>
  <c r="DB161"/>
  <c r="CZ161"/>
  <c r="DA161" s="1"/>
  <c r="AW161"/>
  <c r="R160"/>
  <c r="Z160" s="1"/>
  <c r="AM160" s="1"/>
  <c r="X160"/>
  <c r="AK160" s="1"/>
  <c r="AP159"/>
  <c r="DB159"/>
  <c r="CZ159"/>
  <c r="DA159" s="1"/>
  <c r="AW159"/>
  <c r="R158"/>
  <c r="Z158" s="1"/>
  <c r="AM158" s="1"/>
  <c r="X158"/>
  <c r="AK158" s="1"/>
  <c r="AP157"/>
  <c r="DB157"/>
  <c r="CZ157"/>
  <c r="DA157" s="1"/>
  <c r="AW157"/>
  <c r="R156"/>
  <c r="Z156" s="1"/>
  <c r="AM156" s="1"/>
  <c r="X156"/>
  <c r="AK156" s="1"/>
  <c r="R155"/>
  <c r="Z155" s="1"/>
  <c r="AM155" s="1"/>
  <c r="X155"/>
  <c r="AK155" s="1"/>
  <c r="R154"/>
  <c r="Z154" s="1"/>
  <c r="AM154" s="1"/>
  <c r="X154"/>
  <c r="AK154" s="1"/>
  <c r="R153"/>
  <c r="Z153" s="1"/>
  <c r="AM153" s="1"/>
  <c r="X153"/>
  <c r="AK153" s="1"/>
  <c r="R152"/>
  <c r="Z152" s="1"/>
  <c r="AM152" s="1"/>
  <c r="X152"/>
  <c r="AK152" s="1"/>
  <c r="R151"/>
  <c r="Z151" s="1"/>
  <c r="AM151" s="1"/>
  <c r="X151"/>
  <c r="AK151" s="1"/>
  <c r="R150"/>
  <c r="Z150" s="1"/>
  <c r="AM150" s="1"/>
  <c r="X150"/>
  <c r="AK150" s="1"/>
  <c r="AP149"/>
  <c r="DB149"/>
  <c r="CZ149"/>
  <c r="DA149" s="1"/>
  <c r="AW149"/>
  <c r="AP148"/>
  <c r="DB148"/>
  <c r="CZ148"/>
  <c r="DA148" s="1"/>
  <c r="AW148"/>
  <c r="CG143"/>
  <c r="AP147"/>
  <c r="DB147"/>
  <c r="CZ147"/>
  <c r="DA147" s="1"/>
  <c r="AW147"/>
  <c r="CG103"/>
  <c r="AP146"/>
  <c r="DB146"/>
  <c r="CZ146"/>
  <c r="DA146" s="1"/>
  <c r="AW146"/>
  <c r="CG102"/>
  <c r="AP145"/>
  <c r="DB145"/>
  <c r="CZ145"/>
  <c r="DA145" s="1"/>
  <c r="AW145"/>
  <c r="CG101"/>
  <c r="X144"/>
  <c r="AK144" s="1"/>
  <c r="R144"/>
  <c r="Z144" s="1"/>
  <c r="AM144" s="1"/>
  <c r="DB144"/>
  <c r="CZ144"/>
  <c r="DA144" s="1"/>
  <c r="AW144"/>
  <c r="AP144"/>
  <c r="CG100"/>
  <c r="X143"/>
  <c r="AK143" s="1"/>
  <c r="R143"/>
  <c r="Z143" s="1"/>
  <c r="AM143" s="1"/>
  <c r="DB143"/>
  <c r="CZ143"/>
  <c r="DA143" s="1"/>
  <c r="AW143"/>
  <c r="AP143"/>
  <c r="CG99"/>
  <c r="X142"/>
  <c r="AK142" s="1"/>
  <c r="R142"/>
  <c r="Z142" s="1"/>
  <c r="AM142" s="1"/>
  <c r="DB141"/>
  <c r="CZ141"/>
  <c r="DA141" s="1"/>
  <c r="AW141"/>
  <c r="AP141"/>
  <c r="X140"/>
  <c r="AK140" s="1"/>
  <c r="R140"/>
  <c r="Z140" s="1"/>
  <c r="AM140" s="1"/>
  <c r="DB139"/>
  <c r="CZ139"/>
  <c r="DA139" s="1"/>
  <c r="AW139"/>
  <c r="AP139"/>
  <c r="X138"/>
  <c r="AK138" s="1"/>
  <c r="R138"/>
  <c r="Z138" s="1"/>
  <c r="AM138" s="1"/>
  <c r="DB137"/>
  <c r="CZ137"/>
  <c r="DA137" s="1"/>
  <c r="AW137"/>
  <c r="AP137"/>
  <c r="X136"/>
  <c r="AK136" s="1"/>
  <c r="R136"/>
  <c r="Z136" s="1"/>
  <c r="AM136" s="1"/>
  <c r="DB135"/>
  <c r="CZ135"/>
  <c r="DA135" s="1"/>
  <c r="AW135"/>
  <c r="AP135"/>
  <c r="X134"/>
  <c r="AK134" s="1"/>
  <c r="R134"/>
  <c r="Z134" s="1"/>
  <c r="AM134" s="1"/>
  <c r="DB133"/>
  <c r="CZ133"/>
  <c r="DA133" s="1"/>
  <c r="AW133"/>
  <c r="AP133"/>
  <c r="X132"/>
  <c r="AK132" s="1"/>
  <c r="R132"/>
  <c r="Z132" s="1"/>
  <c r="AM132" s="1"/>
  <c r="X131"/>
  <c r="AK131" s="1"/>
  <c r="R131"/>
  <c r="Z131" s="1"/>
  <c r="AM131" s="1"/>
  <c r="X130"/>
  <c r="AK130" s="1"/>
  <c r="R130"/>
  <c r="Z130" s="1"/>
  <c r="AM130" s="1"/>
  <c r="X129"/>
  <c r="AK129" s="1"/>
  <c r="R129"/>
  <c r="Z129" s="1"/>
  <c r="AM129" s="1"/>
  <c r="X128"/>
  <c r="AK128" s="1"/>
  <c r="R128"/>
  <c r="Z128" s="1"/>
  <c r="AM128" s="1"/>
  <c r="X127"/>
  <c r="AK127" s="1"/>
  <c r="R127"/>
  <c r="Z127" s="1"/>
  <c r="AM127" s="1"/>
  <c r="X126"/>
  <c r="AK126" s="1"/>
  <c r="R126"/>
  <c r="Z126" s="1"/>
  <c r="AM126" s="1"/>
  <c r="DB125"/>
  <c r="CZ125"/>
  <c r="DA125" s="1"/>
  <c r="AW125"/>
  <c r="AP125"/>
  <c r="CG69"/>
  <c r="X124"/>
  <c r="AK124" s="1"/>
  <c r="R124"/>
  <c r="Z124" s="1"/>
  <c r="AM124" s="1"/>
  <c r="X123"/>
  <c r="AK123" s="1"/>
  <c r="R123"/>
  <c r="Z123" s="1"/>
  <c r="AM123" s="1"/>
  <c r="X118"/>
  <c r="AK118" s="1"/>
  <c r="R118"/>
  <c r="Z118" s="1"/>
  <c r="AM118" s="1"/>
  <c r="DB117"/>
  <c r="CZ117"/>
  <c r="DA117" s="1"/>
  <c r="AW117"/>
  <c r="AP117"/>
  <c r="DB116"/>
  <c r="CZ116"/>
  <c r="DA116" s="1"/>
  <c r="AW116"/>
  <c r="CG140"/>
  <c r="AP116"/>
  <c r="DB115"/>
  <c r="CZ115"/>
  <c r="DA115" s="1"/>
  <c r="AW115"/>
  <c r="AP115"/>
  <c r="X114"/>
  <c r="AK114" s="1"/>
  <c r="R114"/>
  <c r="Z114" s="1"/>
  <c r="AM114" s="1"/>
  <c r="DB113"/>
  <c r="CZ113"/>
  <c r="DA113" s="1"/>
  <c r="AW113"/>
  <c r="AP113"/>
  <c r="X112"/>
  <c r="AK112" s="1"/>
  <c r="R112"/>
  <c r="Z112" s="1"/>
  <c r="AM112" s="1"/>
  <c r="DB111"/>
  <c r="CZ111"/>
  <c r="DA111" s="1"/>
  <c r="AW111"/>
  <c r="AP111"/>
  <c r="X110"/>
  <c r="AK110" s="1"/>
  <c r="R110"/>
  <c r="Z110" s="1"/>
  <c r="AM110" s="1"/>
  <c r="DB109"/>
  <c r="CZ109"/>
  <c r="DA109" s="1"/>
  <c r="AW109"/>
  <c r="CG127"/>
  <c r="AP109"/>
  <c r="DB108"/>
  <c r="CZ108"/>
  <c r="DA108" s="1"/>
  <c r="AW108"/>
  <c r="AP108"/>
  <c r="X107"/>
  <c r="AK107" s="1"/>
  <c r="R107"/>
  <c r="Z107" s="1"/>
  <c r="AM107" s="1"/>
  <c r="X106"/>
  <c r="AK106" s="1"/>
  <c r="R106"/>
  <c r="Z106" s="1"/>
  <c r="AM106" s="1"/>
  <c r="X105"/>
  <c r="AK105" s="1"/>
  <c r="R105"/>
  <c r="Z105" s="1"/>
  <c r="AM105" s="1"/>
  <c r="X104"/>
  <c r="AK104" s="1"/>
  <c r="R104"/>
  <c r="Z104" s="1"/>
  <c r="AM104" s="1"/>
  <c r="X103"/>
  <c r="AK103" s="1"/>
  <c r="R103"/>
  <c r="Z103" s="1"/>
  <c r="AM103" s="1"/>
  <c r="DB102"/>
  <c r="CZ102"/>
  <c r="DA102" s="1"/>
  <c r="AW102"/>
  <c r="AP102"/>
  <c r="CG90"/>
  <c r="X102"/>
  <c r="AK102" s="1"/>
  <c r="R102"/>
  <c r="Z102" s="1"/>
  <c r="AM102" s="1"/>
  <c r="DB101"/>
  <c r="CZ101"/>
  <c r="DA101" s="1"/>
  <c r="AW101"/>
  <c r="AP101"/>
  <c r="CG89"/>
  <c r="X101"/>
  <c r="AK101" s="1"/>
  <c r="R101"/>
  <c r="Z101" s="1"/>
  <c r="AM101" s="1"/>
  <c r="X100"/>
  <c r="AK100" s="1"/>
  <c r="R100"/>
  <c r="Z100" s="1"/>
  <c r="AM100" s="1"/>
  <c r="DB99"/>
  <c r="CZ99"/>
  <c r="DA99" s="1"/>
  <c r="AW99"/>
  <c r="AP99"/>
  <c r="X98"/>
  <c r="AK98" s="1"/>
  <c r="R98"/>
  <c r="Z98" s="1"/>
  <c r="AM98" s="1"/>
  <c r="DB97"/>
  <c r="CZ97"/>
  <c r="DA97" s="1"/>
  <c r="AW97"/>
  <c r="AP97"/>
  <c r="X96"/>
  <c r="AK96" s="1"/>
  <c r="R96"/>
  <c r="Z96" s="1"/>
  <c r="AM96" s="1"/>
  <c r="DB95"/>
  <c r="CZ95"/>
  <c r="DA95" s="1"/>
  <c r="AW95"/>
  <c r="AP95"/>
  <c r="X94"/>
  <c r="AK94" s="1"/>
  <c r="R94"/>
  <c r="Z94" s="1"/>
  <c r="AM94" s="1"/>
  <c r="DB93"/>
  <c r="CZ93"/>
  <c r="DA93" s="1"/>
  <c r="AW93"/>
  <c r="AP93"/>
  <c r="X92"/>
  <c r="AK92" s="1"/>
  <c r="R92"/>
  <c r="Z92" s="1"/>
  <c r="AM92" s="1"/>
  <c r="DB91"/>
  <c r="CZ91"/>
  <c r="DA91" s="1"/>
  <c r="AW91"/>
  <c r="AP91"/>
  <c r="X90"/>
  <c r="AK90" s="1"/>
  <c r="R90"/>
  <c r="Z90" s="1"/>
  <c r="AM90" s="1"/>
  <c r="X89"/>
  <c r="AK89" s="1"/>
  <c r="R89"/>
  <c r="Z89" s="1"/>
  <c r="AM89" s="1"/>
  <c r="X88"/>
  <c r="AK88" s="1"/>
  <c r="R88"/>
  <c r="Z88" s="1"/>
  <c r="AM88" s="1"/>
  <c r="DB87"/>
  <c r="CZ87"/>
  <c r="DA87" s="1"/>
  <c r="AW87"/>
  <c r="CG88"/>
  <c r="AP87"/>
  <c r="X86"/>
  <c r="AK86" s="1"/>
  <c r="R86"/>
  <c r="Z86" s="1"/>
  <c r="AM86" s="1"/>
  <c r="X85"/>
  <c r="AK85" s="1"/>
  <c r="R85"/>
  <c r="Z85" s="1"/>
  <c r="AM85" s="1"/>
  <c r="DB84"/>
  <c r="CZ84"/>
  <c r="DA84" s="1"/>
  <c r="AW84"/>
  <c r="AP84"/>
  <c r="CG53"/>
  <c r="X83"/>
  <c r="AK83" s="1"/>
  <c r="R83"/>
  <c r="Z83" s="1"/>
  <c r="AM83" s="1"/>
  <c r="DB83"/>
  <c r="CZ83"/>
  <c r="DA83" s="1"/>
  <c r="AW83"/>
  <c r="AP83"/>
  <c r="CG52"/>
  <c r="X82"/>
  <c r="AK82" s="1"/>
  <c r="R82"/>
  <c r="Z82" s="1"/>
  <c r="AM82" s="1"/>
  <c r="DB81"/>
  <c r="CZ81"/>
  <c r="DA81" s="1"/>
  <c r="AW81"/>
  <c r="AP81"/>
  <c r="X80"/>
  <c r="AK80" s="1"/>
  <c r="R80"/>
  <c r="Z80" s="1"/>
  <c r="AM80" s="1"/>
  <c r="DB79"/>
  <c r="CZ79"/>
  <c r="DA79" s="1"/>
  <c r="AW79"/>
  <c r="AP79"/>
  <c r="Y307"/>
  <c r="Y308"/>
  <c r="Y304"/>
  <c r="Y305" s="1"/>
  <c r="Y302"/>
  <c r="M314" s="1"/>
  <c r="Q309" s="1"/>
  <c r="AL40"/>
  <c r="AK40"/>
  <c r="AQ45"/>
  <c r="CH45"/>
  <c r="AT45"/>
  <c r="AV43"/>
  <c r="AR43"/>
  <c r="AS43" s="1"/>
  <c r="R179"/>
  <c r="Z179" s="1"/>
  <c r="AM179" s="1"/>
  <c r="X179"/>
  <c r="AK179" s="1"/>
  <c r="R177"/>
  <c r="Z177" s="1"/>
  <c r="AM177" s="1"/>
  <c r="X177"/>
  <c r="AK177" s="1"/>
  <c r="R175"/>
  <c r="Z175" s="1"/>
  <c r="AM175" s="1"/>
  <c r="X175"/>
  <c r="AK175" s="1"/>
  <c r="R173"/>
  <c r="Z173" s="1"/>
  <c r="AM173" s="1"/>
  <c r="X173"/>
  <c r="AK173" s="1"/>
  <c r="DB42"/>
  <c r="CZ42"/>
  <c r="DA42" s="1"/>
  <c r="AP42"/>
  <c r="CG42"/>
  <c r="AW42"/>
  <c r="DB44"/>
  <c r="CZ44"/>
  <c r="DA44" s="1"/>
  <c r="AP44"/>
  <c r="CG44"/>
  <c r="AW44"/>
  <c r="DB46"/>
  <c r="CZ46"/>
  <c r="DA46" s="1"/>
  <c r="AP46"/>
  <c r="CG46"/>
  <c r="AW46"/>
  <c r="R48"/>
  <c r="Z48" s="1"/>
  <c r="AM48" s="1"/>
  <c r="X48"/>
  <c r="AK48" s="1"/>
  <c r="R50"/>
  <c r="Z50" s="1"/>
  <c r="AM50" s="1"/>
  <c r="X50"/>
  <c r="AK50" s="1"/>
  <c r="DB52"/>
  <c r="CZ52"/>
  <c r="DA52" s="1"/>
  <c r="AP52"/>
  <c r="AW52"/>
  <c r="R54"/>
  <c r="Z54" s="1"/>
  <c r="AM54" s="1"/>
  <c r="X54"/>
  <c r="AK54" s="1"/>
  <c r="DB56"/>
  <c r="CZ56"/>
  <c r="DA56" s="1"/>
  <c r="AP56"/>
  <c r="AW56"/>
  <c r="R58"/>
  <c r="Z58" s="1"/>
  <c r="AM58" s="1"/>
  <c r="X58"/>
  <c r="AK58" s="1"/>
  <c r="DB60"/>
  <c r="CZ60"/>
  <c r="DA60" s="1"/>
  <c r="AP60"/>
  <c r="CG62"/>
  <c r="AW60"/>
  <c r="R62"/>
  <c r="Z62" s="1"/>
  <c r="AM62" s="1"/>
  <c r="X62"/>
  <c r="AK62" s="1"/>
  <c r="R64"/>
  <c r="Z64" s="1"/>
  <c r="AM64" s="1"/>
  <c r="X64"/>
  <c r="AK64" s="1"/>
  <c r="R66"/>
  <c r="Z66" s="1"/>
  <c r="AM66" s="1"/>
  <c r="X66"/>
  <c r="AK66" s="1"/>
  <c r="R67"/>
  <c r="Z67" s="1"/>
  <c r="AM67" s="1"/>
  <c r="X67"/>
  <c r="AK67" s="1"/>
  <c r="R68"/>
  <c r="Z68" s="1"/>
  <c r="AM68" s="1"/>
  <c r="X68"/>
  <c r="AK68" s="1"/>
  <c r="R69"/>
  <c r="Z69" s="1"/>
  <c r="AM69" s="1"/>
  <c r="X69"/>
  <c r="AK69" s="1"/>
  <c r="R70"/>
  <c r="Z70" s="1"/>
  <c r="AM70" s="1"/>
  <c r="X70"/>
  <c r="AK70" s="1"/>
  <c r="R71"/>
  <c r="Z71" s="1"/>
  <c r="AM71" s="1"/>
  <c r="X71"/>
  <c r="AK71" s="1"/>
  <c r="AP72"/>
  <c r="CG51"/>
  <c r="DB72"/>
  <c r="CZ72"/>
  <c r="DA72" s="1"/>
  <c r="AW72"/>
  <c r="R73"/>
  <c r="Z73" s="1"/>
  <c r="AM73" s="1"/>
  <c r="X73"/>
  <c r="AK73" s="1"/>
  <c r="AP74"/>
  <c r="DB74"/>
  <c r="CZ74"/>
  <c r="DA74" s="1"/>
  <c r="AW74"/>
  <c r="R75"/>
  <c r="Z75" s="1"/>
  <c r="AM75" s="1"/>
  <c r="X75"/>
  <c r="AK75" s="1"/>
  <c r="AP76"/>
  <c r="DB76"/>
  <c r="CZ76"/>
  <c r="DA76" s="1"/>
  <c r="AW76"/>
  <c r="R77"/>
  <c r="Z77" s="1"/>
  <c r="AM77" s="1"/>
  <c r="X77"/>
  <c r="AK77" s="1"/>
  <c r="R78"/>
  <c r="Z78" s="1"/>
  <c r="AM78" s="1"/>
  <c r="X78"/>
  <c r="AK78" s="1"/>
  <c r="AW51"/>
  <c r="DB51"/>
  <c r="CZ51"/>
  <c r="DA51" s="1"/>
  <c r="AP51"/>
  <c r="X53"/>
  <c r="AK53" s="1"/>
  <c r="R53"/>
  <c r="Z53" s="1"/>
  <c r="AM53" s="1"/>
  <c r="AW55"/>
  <c r="DB55"/>
  <c r="CZ55"/>
  <c r="DA55" s="1"/>
  <c r="AP55"/>
  <c r="X57"/>
  <c r="AK57" s="1"/>
  <c r="R57"/>
  <c r="Z57" s="1"/>
  <c r="AM57" s="1"/>
  <c r="X59"/>
  <c r="AK59" s="1"/>
  <c r="R59"/>
  <c r="Z59" s="1"/>
  <c r="AM59" s="1"/>
  <c r="X61"/>
  <c r="AK61" s="1"/>
  <c r="R61"/>
  <c r="Z61" s="1"/>
  <c r="AM61" s="1"/>
  <c r="X63"/>
  <c r="AK63" s="1"/>
  <c r="R63"/>
  <c r="Z63" s="1"/>
  <c r="AM63" s="1"/>
  <c r="CG91"/>
  <c r="AW65"/>
  <c r="DB65"/>
  <c r="CZ65"/>
  <c r="DA65" s="1"/>
  <c r="AP65"/>
  <c r="Q307"/>
  <c r="Q318" s="1"/>
  <c r="P307"/>
  <c r="P318" s="1"/>
  <c r="M332" i="7"/>
  <c r="M322"/>
  <c r="N323" s="1"/>
  <c r="CP49"/>
  <c r="CL49"/>
  <c r="CG49"/>
  <c r="CO214"/>
  <c r="CK214"/>
  <c r="CM214" s="1"/>
  <c r="CF166"/>
  <c r="S212"/>
  <c r="AC212" s="1"/>
  <c r="AQ212" s="1"/>
  <c r="Z212"/>
  <c r="AO212" s="1"/>
  <c r="Q212"/>
  <c r="AA212" s="1"/>
  <c r="AD212"/>
  <c r="AR212" s="1"/>
  <c r="CH188" s="1"/>
  <c r="BL328"/>
  <c r="BL327"/>
  <c r="CA40"/>
  <c r="AU328"/>
  <c r="AU327"/>
  <c r="X41"/>
  <c r="AM41" s="1"/>
  <c r="CE41" s="1"/>
  <c r="N328"/>
  <c r="N339" s="1"/>
  <c r="AB41"/>
  <c r="AP41" s="1"/>
  <c r="R328"/>
  <c r="R339" s="1"/>
  <c r="AN41"/>
  <c r="Y324"/>
  <c r="Y325" s="1"/>
  <c r="Y328"/>
  <c r="Z42"/>
  <c r="AO42" s="1"/>
  <c r="S42"/>
  <c r="AC42" s="1"/>
  <c r="AQ42" s="1"/>
  <c r="Q42"/>
  <c r="AA42" s="1"/>
  <c r="AD42"/>
  <c r="AR42" s="1"/>
  <c r="CH42" s="1"/>
  <c r="Z44"/>
  <c r="AO44" s="1"/>
  <c r="S44"/>
  <c r="AC44" s="1"/>
  <c r="AQ44" s="1"/>
  <c r="Q44"/>
  <c r="AA44" s="1"/>
  <c r="AD44"/>
  <c r="AR44" s="1"/>
  <c r="CH44" s="1"/>
  <c r="Z46"/>
  <c r="AO46" s="1"/>
  <c r="S46"/>
  <c r="AC46" s="1"/>
  <c r="AQ46" s="1"/>
  <c r="Q46"/>
  <c r="AA46" s="1"/>
  <c r="AD46"/>
  <c r="AR46" s="1"/>
  <c r="CH46" s="1"/>
  <c r="Z48"/>
  <c r="AO48" s="1"/>
  <c r="S48"/>
  <c r="AC48" s="1"/>
  <c r="AQ48" s="1"/>
  <c r="Q48"/>
  <c r="AA48" s="1"/>
  <c r="AD48"/>
  <c r="AR48" s="1"/>
  <c r="CH48" s="1"/>
  <c r="CO50"/>
  <c r="CK50"/>
  <c r="CM50" s="1"/>
  <c r="Z60"/>
  <c r="AO60" s="1"/>
  <c r="S60"/>
  <c r="AC60" s="1"/>
  <c r="AQ60" s="1"/>
  <c r="Q60"/>
  <c r="AA60" s="1"/>
  <c r="AD60"/>
  <c r="AR60" s="1"/>
  <c r="CH50" s="1"/>
  <c r="Z64"/>
  <c r="AO64" s="1"/>
  <c r="S64"/>
  <c r="AC64" s="1"/>
  <c r="AQ64" s="1"/>
  <c r="Q64"/>
  <c r="AA64" s="1"/>
  <c r="AD64"/>
  <c r="AR64" s="1"/>
  <c r="CH55" s="1"/>
  <c r="CF88"/>
  <c r="CO86"/>
  <c r="CK86"/>
  <c r="CM86" s="1"/>
  <c r="CO87"/>
  <c r="CK87"/>
  <c r="CM87" s="1"/>
  <c r="Z89"/>
  <c r="AO89" s="1"/>
  <c r="S89"/>
  <c r="AC89" s="1"/>
  <c r="AQ89" s="1"/>
  <c r="Q89"/>
  <c r="AA89" s="1"/>
  <c r="AD89"/>
  <c r="AR89" s="1"/>
  <c r="CH100" s="1"/>
  <c r="Z90"/>
  <c r="AO90" s="1"/>
  <c r="S90"/>
  <c r="AC90" s="1"/>
  <c r="AQ90" s="1"/>
  <c r="Q90"/>
  <c r="AA90" s="1"/>
  <c r="AD90"/>
  <c r="AR90" s="1"/>
  <c r="CH101" s="1"/>
  <c r="Z91"/>
  <c r="AO91" s="1"/>
  <c r="S91"/>
  <c r="AC91" s="1"/>
  <c r="AQ91" s="1"/>
  <c r="Q91"/>
  <c r="AA91" s="1"/>
  <c r="AD91"/>
  <c r="AR91" s="1"/>
  <c r="CH102" s="1"/>
  <c r="Z94"/>
  <c r="AO94" s="1"/>
  <c r="S94"/>
  <c r="AC94" s="1"/>
  <c r="AQ94" s="1"/>
  <c r="Q94"/>
  <c r="AA94" s="1"/>
  <c r="AD94"/>
  <c r="AR94" s="1"/>
  <c r="CH106" s="1"/>
  <c r="Z96"/>
  <c r="AO96" s="1"/>
  <c r="S96"/>
  <c r="AC96" s="1"/>
  <c r="AQ96" s="1"/>
  <c r="Q96"/>
  <c r="AA96" s="1"/>
  <c r="AD96"/>
  <c r="AR96" s="1"/>
  <c r="CO98"/>
  <c r="CK98"/>
  <c r="CM98" s="1"/>
  <c r="Z100"/>
  <c r="AO100" s="1"/>
  <c r="S100"/>
  <c r="AC100" s="1"/>
  <c r="AQ100" s="1"/>
  <c r="Q100"/>
  <c r="AA100" s="1"/>
  <c r="AD100"/>
  <c r="AR100" s="1"/>
  <c r="CO102"/>
  <c r="CK102"/>
  <c r="CM102" s="1"/>
  <c r="Z104"/>
  <c r="AO104" s="1"/>
  <c r="S104"/>
  <c r="AC104" s="1"/>
  <c r="AQ104" s="1"/>
  <c r="Q104"/>
  <c r="AA104" s="1"/>
  <c r="AD104"/>
  <c r="AR104" s="1"/>
  <c r="Z106"/>
  <c r="AO106" s="1"/>
  <c r="S106"/>
  <c r="AC106" s="1"/>
  <c r="AQ106" s="1"/>
  <c r="Q106"/>
  <c r="AA106" s="1"/>
  <c r="AD106"/>
  <c r="AR106" s="1"/>
  <c r="CH89" s="1"/>
  <c r="CO55"/>
  <c r="CK55"/>
  <c r="CM55" s="1"/>
  <c r="Z59"/>
  <c r="AO59" s="1"/>
  <c r="S59"/>
  <c r="AC59" s="1"/>
  <c r="AQ59" s="1"/>
  <c r="Q59"/>
  <c r="AA59" s="1"/>
  <c r="AD59"/>
  <c r="AR59" s="1"/>
  <c r="Z63"/>
  <c r="AO63" s="1"/>
  <c r="S63"/>
  <c r="AC63" s="1"/>
  <c r="AQ63" s="1"/>
  <c r="Q63"/>
  <c r="AA63" s="1"/>
  <c r="AD63"/>
  <c r="AR63" s="1"/>
  <c r="CH54" s="1"/>
  <c r="CF86"/>
  <c r="CO67"/>
  <c r="CK67"/>
  <c r="CM67" s="1"/>
  <c r="CP43"/>
  <c r="CL43"/>
  <c r="CG43"/>
  <c r="T38"/>
  <c r="AP328"/>
  <c r="AP335" s="1"/>
  <c r="AP327"/>
  <c r="AP334" s="1"/>
  <c r="AP322"/>
  <c r="BE40"/>
  <c r="AO40"/>
  <c r="CC327"/>
  <c r="T328"/>
  <c r="T339" s="1"/>
  <c r="CP51"/>
  <c r="CL51"/>
  <c r="BZ328"/>
  <c r="BZ327"/>
  <c r="AS40"/>
  <c r="Z318"/>
  <c r="AO318" s="1"/>
  <c r="S318"/>
  <c r="AC318" s="1"/>
  <c r="AQ318" s="1"/>
  <c r="Q318"/>
  <c r="AA318" s="1"/>
  <c r="AD318"/>
  <c r="AR318" s="1"/>
  <c r="CH214" s="1"/>
  <c r="Z317"/>
  <c r="AO317" s="1"/>
  <c r="S317"/>
  <c r="AC317" s="1"/>
  <c r="AQ317" s="1"/>
  <c r="Q317"/>
  <c r="AA317" s="1"/>
  <c r="AD317"/>
  <c r="AR317" s="1"/>
  <c r="CH213" s="1"/>
  <c r="Z316"/>
  <c r="AO316" s="1"/>
  <c r="S316"/>
  <c r="AC316" s="1"/>
  <c r="AQ316" s="1"/>
  <c r="Q316"/>
  <c r="AA316" s="1"/>
  <c r="AD316"/>
  <c r="AR316" s="1"/>
  <c r="CH212" s="1"/>
  <c r="Z315"/>
  <c r="AO315" s="1"/>
  <c r="S315"/>
  <c r="AC315" s="1"/>
  <c r="AQ315" s="1"/>
  <c r="Q315"/>
  <c r="AA315" s="1"/>
  <c r="AD315"/>
  <c r="AR315" s="1"/>
  <c r="CH211" s="1"/>
  <c r="CO314"/>
  <c r="CK314"/>
  <c r="CM314" s="1"/>
  <c r="CF210"/>
  <c r="Z313"/>
  <c r="AO313" s="1"/>
  <c r="S313"/>
  <c r="AC313" s="1"/>
  <c r="AQ313" s="1"/>
  <c r="Q313"/>
  <c r="AA313" s="1"/>
  <c r="AD313"/>
  <c r="AR313" s="1"/>
  <c r="CH209" s="1"/>
  <c r="CO312"/>
  <c r="CK312"/>
  <c r="CM312" s="1"/>
  <c r="AD311"/>
  <c r="AR311" s="1"/>
  <c r="Z310"/>
  <c r="AO310" s="1"/>
  <c r="S310"/>
  <c r="AC310" s="1"/>
  <c r="AQ310" s="1"/>
  <c r="Q310"/>
  <c r="AA310" s="1"/>
  <c r="CO310"/>
  <c r="CK310"/>
  <c r="CM310" s="1"/>
  <c r="AD309"/>
  <c r="AR309" s="1"/>
  <c r="Z308"/>
  <c r="AO308" s="1"/>
  <c r="S308"/>
  <c r="AC308" s="1"/>
  <c r="AQ308" s="1"/>
  <c r="Q308"/>
  <c r="AA308" s="1"/>
  <c r="CO308"/>
  <c r="CK308"/>
  <c r="CM308" s="1"/>
  <c r="AD307"/>
  <c r="AR307" s="1"/>
  <c r="Z306"/>
  <c r="AO306" s="1"/>
  <c r="S306"/>
  <c r="AC306" s="1"/>
  <c r="AQ306" s="1"/>
  <c r="Q306"/>
  <c r="AA306" s="1"/>
  <c r="CO306"/>
  <c r="CK306"/>
  <c r="CM306" s="1"/>
  <c r="AD305"/>
  <c r="AR305" s="1"/>
  <c r="Z304"/>
  <c r="AO304" s="1"/>
  <c r="S304"/>
  <c r="AC304" s="1"/>
  <c r="AQ304" s="1"/>
  <c r="Q304"/>
  <c r="AA304" s="1"/>
  <c r="CO304"/>
  <c r="CK304"/>
  <c r="CM304" s="1"/>
  <c r="AD303"/>
  <c r="AR303" s="1"/>
  <c r="Z302"/>
  <c r="AO302" s="1"/>
  <c r="S302"/>
  <c r="AC302" s="1"/>
  <c r="AQ302" s="1"/>
  <c r="Q302"/>
  <c r="AA302" s="1"/>
  <c r="CO302"/>
  <c r="CK302"/>
  <c r="CM302" s="1"/>
  <c r="AD301"/>
  <c r="AR301" s="1"/>
  <c r="Z300"/>
  <c r="AO300" s="1"/>
  <c r="S300"/>
  <c r="AC300" s="1"/>
  <c r="AQ300" s="1"/>
  <c r="Q300"/>
  <c r="AA300" s="1"/>
  <c r="CO300"/>
  <c r="CK300"/>
  <c r="CM300" s="1"/>
  <c r="AD299"/>
  <c r="AR299" s="1"/>
  <c r="Z298"/>
  <c r="AO298" s="1"/>
  <c r="S298"/>
  <c r="AC298" s="1"/>
  <c r="AQ298" s="1"/>
  <c r="Q298"/>
  <c r="AA298" s="1"/>
  <c r="CO298"/>
  <c r="CK298"/>
  <c r="CM298" s="1"/>
  <c r="Z297"/>
  <c r="AO297" s="1"/>
  <c r="S297"/>
  <c r="AC297" s="1"/>
  <c r="AQ297" s="1"/>
  <c r="Q297"/>
  <c r="AA297" s="1"/>
  <c r="AD297"/>
  <c r="AR297" s="1"/>
  <c r="CO296"/>
  <c r="CK296"/>
  <c r="CM296" s="1"/>
  <c r="Z295"/>
  <c r="AO295" s="1"/>
  <c r="S295"/>
  <c r="AC295" s="1"/>
  <c r="AQ295" s="1"/>
  <c r="Q295"/>
  <c r="AA295" s="1"/>
  <c r="AD295"/>
  <c r="AR295" s="1"/>
  <c r="CO294"/>
  <c r="CK294"/>
  <c r="CM294" s="1"/>
  <c r="Z293"/>
  <c r="AO293" s="1"/>
  <c r="S293"/>
  <c r="AC293" s="1"/>
  <c r="AQ293" s="1"/>
  <c r="Q293"/>
  <c r="AA293" s="1"/>
  <c r="AD293"/>
  <c r="AR293" s="1"/>
  <c r="CO292"/>
  <c r="CK292"/>
  <c r="CM292" s="1"/>
  <c r="CO291"/>
  <c r="CK291"/>
  <c r="CM291" s="1"/>
  <c r="CF205"/>
  <c r="CO290"/>
  <c r="CK290"/>
  <c r="CM290" s="1"/>
  <c r="CF204"/>
  <c r="Z289"/>
  <c r="AO289" s="1"/>
  <c r="S289"/>
  <c r="AC289" s="1"/>
  <c r="AQ289" s="1"/>
  <c r="Q289"/>
  <c r="AA289" s="1"/>
  <c r="CO289"/>
  <c r="CK289"/>
  <c r="CM289" s="1"/>
  <c r="CF203"/>
  <c r="Z288"/>
  <c r="AO288" s="1"/>
  <c r="S288"/>
  <c r="AC288" s="1"/>
  <c r="AQ288" s="1"/>
  <c r="Q288"/>
  <c r="AA288" s="1"/>
  <c r="CO288"/>
  <c r="CK288"/>
  <c r="CM288" s="1"/>
  <c r="CF202"/>
  <c r="Z287"/>
  <c r="AO287" s="1"/>
  <c r="S287"/>
  <c r="AC287" s="1"/>
  <c r="AQ287" s="1"/>
  <c r="Q287"/>
  <c r="AA287" s="1"/>
  <c r="CO287"/>
  <c r="CK287"/>
  <c r="CM287" s="1"/>
  <c r="CF201"/>
  <c r="Z286"/>
  <c r="AO286" s="1"/>
  <c r="S286"/>
  <c r="AC286" s="1"/>
  <c r="AQ286" s="1"/>
  <c r="Q286"/>
  <c r="AA286" s="1"/>
  <c r="CO286"/>
  <c r="CK286"/>
  <c r="CM286" s="1"/>
  <c r="CF200"/>
  <c r="Z285"/>
  <c r="AO285" s="1"/>
  <c r="S285"/>
  <c r="AC285" s="1"/>
  <c r="AQ285" s="1"/>
  <c r="Q285"/>
  <c r="AA285" s="1"/>
  <c r="CO285"/>
  <c r="CK285"/>
  <c r="CM285" s="1"/>
  <c r="CF199"/>
  <c r="Z284"/>
  <c r="AO284" s="1"/>
  <c r="S284"/>
  <c r="AC284" s="1"/>
  <c r="AQ284" s="1"/>
  <c r="Q284"/>
  <c r="AA284" s="1"/>
  <c r="CO284"/>
  <c r="CK284"/>
  <c r="CM284" s="1"/>
  <c r="CF198"/>
  <c r="AD283"/>
  <c r="AR283" s="1"/>
  <c r="Z282"/>
  <c r="AO282" s="1"/>
  <c r="S282"/>
  <c r="AC282" s="1"/>
  <c r="AQ282" s="1"/>
  <c r="Q282"/>
  <c r="AA282" s="1"/>
  <c r="CO282"/>
  <c r="CK282"/>
  <c r="CM282" s="1"/>
  <c r="AD281"/>
  <c r="AR281" s="1"/>
  <c r="Z280"/>
  <c r="AO280" s="1"/>
  <c r="S280"/>
  <c r="AC280" s="1"/>
  <c r="AQ280" s="1"/>
  <c r="Q280"/>
  <c r="AA280" s="1"/>
  <c r="CO280"/>
  <c r="CK280"/>
  <c r="CM280" s="1"/>
  <c r="AD279"/>
  <c r="AR279" s="1"/>
  <c r="Z278"/>
  <c r="AO278" s="1"/>
  <c r="S278"/>
  <c r="AC278" s="1"/>
  <c r="AQ278" s="1"/>
  <c r="Q278"/>
  <c r="AA278" s="1"/>
  <c r="CO278"/>
  <c r="CK278"/>
  <c r="CM278" s="1"/>
  <c r="Z277"/>
  <c r="AO277" s="1"/>
  <c r="S277"/>
  <c r="AC277" s="1"/>
  <c r="AQ277" s="1"/>
  <c r="Q277"/>
  <c r="AA277" s="1"/>
  <c r="AD277"/>
  <c r="AR277" s="1"/>
  <c r="CO276"/>
  <c r="CK276"/>
  <c r="CM276" s="1"/>
  <c r="Z275"/>
  <c r="AO275" s="1"/>
  <c r="S275"/>
  <c r="AC275" s="1"/>
  <c r="AQ275" s="1"/>
  <c r="Q275"/>
  <c r="AA275" s="1"/>
  <c r="AD275"/>
  <c r="AR275" s="1"/>
  <c r="CO274"/>
  <c r="CK274"/>
  <c r="CM274" s="1"/>
  <c r="CF208"/>
  <c r="CO273"/>
  <c r="CK273"/>
  <c r="CM273" s="1"/>
  <c r="CF197"/>
  <c r="CO272"/>
  <c r="CK272"/>
  <c r="CM272" s="1"/>
  <c r="CF196"/>
  <c r="Z271"/>
  <c r="AO271" s="1"/>
  <c r="S271"/>
  <c r="AC271" s="1"/>
  <c r="AQ271" s="1"/>
  <c r="Q271"/>
  <c r="AA271" s="1"/>
  <c r="CO271"/>
  <c r="CK271"/>
  <c r="CM271" s="1"/>
  <c r="CF207"/>
  <c r="AD270"/>
  <c r="AR270" s="1"/>
  <c r="CH206" s="1"/>
  <c r="AD269"/>
  <c r="AR269" s="1"/>
  <c r="CH195" s="1"/>
  <c r="Z268"/>
  <c r="AO268" s="1"/>
  <c r="S268"/>
  <c r="AC268" s="1"/>
  <c r="AQ268" s="1"/>
  <c r="Q268"/>
  <c r="AA268" s="1"/>
  <c r="CO268"/>
  <c r="CK268"/>
  <c r="CM268" s="1"/>
  <c r="CF194"/>
  <c r="AD267"/>
  <c r="AR267" s="1"/>
  <c r="CH193" s="1"/>
  <c r="Z266"/>
  <c r="AO266" s="1"/>
  <c r="S266"/>
  <c r="AC266" s="1"/>
  <c r="AQ266" s="1"/>
  <c r="Q266"/>
  <c r="AA266" s="1"/>
  <c r="CO266"/>
  <c r="CK266"/>
  <c r="CM266" s="1"/>
  <c r="Z265"/>
  <c r="AO265" s="1"/>
  <c r="S265"/>
  <c r="AC265" s="1"/>
  <c r="AQ265" s="1"/>
  <c r="Q265"/>
  <c r="AA265" s="1"/>
  <c r="CO265"/>
  <c r="CK265"/>
  <c r="CM265" s="1"/>
  <c r="CF182"/>
  <c r="Z264"/>
  <c r="AO264" s="1"/>
  <c r="S264"/>
  <c r="AC264" s="1"/>
  <c r="AQ264" s="1"/>
  <c r="Q264"/>
  <c r="AA264" s="1"/>
  <c r="CO264"/>
  <c r="CK264"/>
  <c r="CM264" s="1"/>
  <c r="CF181"/>
  <c r="Z263"/>
  <c r="AO263" s="1"/>
  <c r="S263"/>
  <c r="AC263" s="1"/>
  <c r="AQ263" s="1"/>
  <c r="Q263"/>
  <c r="AA263" s="1"/>
  <c r="CO263"/>
  <c r="CK263"/>
  <c r="CM263" s="1"/>
  <c r="CF191"/>
  <c r="Z262"/>
  <c r="AO262" s="1"/>
  <c r="S262"/>
  <c r="AC262" s="1"/>
  <c r="AQ262" s="1"/>
  <c r="Q262"/>
  <c r="AA262" s="1"/>
  <c r="CO262"/>
  <c r="CK262"/>
  <c r="CM262" s="1"/>
  <c r="CF190"/>
  <c r="Z261"/>
  <c r="AO261" s="1"/>
  <c r="S261"/>
  <c r="AC261" s="1"/>
  <c r="AQ261" s="1"/>
  <c r="Q261"/>
  <c r="AA261" s="1"/>
  <c r="CO261"/>
  <c r="CK261"/>
  <c r="CM261" s="1"/>
  <c r="CF180"/>
  <c r="Z260"/>
  <c r="AO260" s="1"/>
  <c r="S260"/>
  <c r="AC260" s="1"/>
  <c r="AQ260" s="1"/>
  <c r="Q260"/>
  <c r="AA260" s="1"/>
  <c r="CO260"/>
  <c r="CK260"/>
  <c r="CM260" s="1"/>
  <c r="CF179"/>
  <c r="AD259"/>
  <c r="AR259" s="1"/>
  <c r="Z258"/>
  <c r="AO258" s="1"/>
  <c r="S258"/>
  <c r="AC258" s="1"/>
  <c r="AQ258" s="1"/>
  <c r="Q258"/>
  <c r="AA258" s="1"/>
  <c r="CO258"/>
  <c r="CK258"/>
  <c r="CM258" s="1"/>
  <c r="Z257"/>
  <c r="AO257" s="1"/>
  <c r="S257"/>
  <c r="AC257" s="1"/>
  <c r="AQ257" s="1"/>
  <c r="Q257"/>
  <c r="AA257" s="1"/>
  <c r="CO257"/>
  <c r="CK257"/>
  <c r="CM257" s="1"/>
  <c r="CF145"/>
  <c r="CO256"/>
  <c r="CK256"/>
  <c r="CM256" s="1"/>
  <c r="CF144"/>
  <c r="CO255"/>
  <c r="CK255"/>
  <c r="CM255" s="1"/>
  <c r="CF143"/>
  <c r="Z254"/>
  <c r="AO254" s="1"/>
  <c r="S254"/>
  <c r="AC254" s="1"/>
  <c r="AQ254" s="1"/>
  <c r="Q254"/>
  <c r="AA254" s="1"/>
  <c r="AD254"/>
  <c r="AR254" s="1"/>
  <c r="Z253"/>
  <c r="AO253" s="1"/>
  <c r="S253"/>
  <c r="AC253" s="1"/>
  <c r="AQ253" s="1"/>
  <c r="Q253"/>
  <c r="AA253" s="1"/>
  <c r="AD253"/>
  <c r="AR253" s="1"/>
  <c r="CH142" s="1"/>
  <c r="Z252"/>
  <c r="AO252" s="1"/>
  <c r="S252"/>
  <c r="AC252" s="1"/>
  <c r="AQ252" s="1"/>
  <c r="Q252"/>
  <c r="AA252" s="1"/>
  <c r="AD252"/>
  <c r="AR252" s="1"/>
  <c r="CH141" s="1"/>
  <c r="Z251"/>
  <c r="AO251" s="1"/>
  <c r="S251"/>
  <c r="AC251" s="1"/>
  <c r="AQ251" s="1"/>
  <c r="Q251"/>
  <c r="AA251" s="1"/>
  <c r="AD251"/>
  <c r="AR251" s="1"/>
  <c r="CH140" s="1"/>
  <c r="Z250"/>
  <c r="AO250" s="1"/>
  <c r="S250"/>
  <c r="AC250" s="1"/>
  <c r="AQ250" s="1"/>
  <c r="Q250"/>
  <c r="AA250" s="1"/>
  <c r="AD250"/>
  <c r="AR250" s="1"/>
  <c r="CH139" s="1"/>
  <c r="CO249"/>
  <c r="CK249"/>
  <c r="CM249" s="1"/>
  <c r="Z248"/>
  <c r="AO248" s="1"/>
  <c r="S248"/>
  <c r="AC248" s="1"/>
  <c r="AQ248" s="1"/>
  <c r="Q248"/>
  <c r="AA248" s="1"/>
  <c r="CD328"/>
  <c r="CD327"/>
  <c r="CO40"/>
  <c r="CK40"/>
  <c r="BC40"/>
  <c r="AB324"/>
  <c r="AB325" s="1"/>
  <c r="AB322"/>
  <c r="M334" s="1"/>
  <c r="R329" s="1"/>
  <c r="AB328"/>
  <c r="AB327"/>
  <c r="AQ40"/>
  <c r="X328"/>
  <c r="X327"/>
  <c r="X324"/>
  <c r="X325" s="1"/>
  <c r="X322"/>
  <c r="M331" s="1"/>
  <c r="N329" s="1"/>
  <c r="AM40"/>
  <c r="S214"/>
  <c r="AC214" s="1"/>
  <c r="AQ214" s="1"/>
  <c r="Z214"/>
  <c r="AO214" s="1"/>
  <c r="Q214"/>
  <c r="AA214" s="1"/>
  <c r="AD214"/>
  <c r="AR214" s="1"/>
  <c r="CH166" s="1"/>
  <c r="CO212"/>
  <c r="CK212"/>
  <c r="CM212" s="1"/>
  <c r="CF188"/>
  <c r="Z41"/>
  <c r="AO41" s="1"/>
  <c r="S41"/>
  <c r="AC41" s="1"/>
  <c r="AQ41" s="1"/>
  <c r="Q41"/>
  <c r="AA41" s="1"/>
  <c r="AD41"/>
  <c r="AR41" s="1"/>
  <c r="CH41" s="1"/>
  <c r="CO42"/>
  <c r="CK42"/>
  <c r="CM42" s="1"/>
  <c r="CF42"/>
  <c r="CO44"/>
  <c r="CK44"/>
  <c r="CM44" s="1"/>
  <c r="CF44"/>
  <c r="CO46"/>
  <c r="CK46"/>
  <c r="CM46" s="1"/>
  <c r="CF46"/>
  <c r="CO48"/>
  <c r="CK48"/>
  <c r="CM48" s="1"/>
  <c r="CF48"/>
  <c r="Z50"/>
  <c r="AO50" s="1"/>
  <c r="S50"/>
  <c r="AC50" s="1"/>
  <c r="AQ50" s="1"/>
  <c r="Q50"/>
  <c r="AA50" s="1"/>
  <c r="AD50"/>
  <c r="AR50" s="1"/>
  <c r="CO60"/>
  <c r="CK60"/>
  <c r="CM60" s="1"/>
  <c r="CF50"/>
  <c r="CO64"/>
  <c r="CK64"/>
  <c r="CM64" s="1"/>
  <c r="CF55"/>
  <c r="Z86"/>
  <c r="AO86" s="1"/>
  <c r="S86"/>
  <c r="AC86" s="1"/>
  <c r="AQ86" s="1"/>
  <c r="Q86"/>
  <c r="AA86" s="1"/>
  <c r="AD86"/>
  <c r="AR86" s="1"/>
  <c r="CH88" s="1"/>
  <c r="Z87"/>
  <c r="AO87" s="1"/>
  <c r="S87"/>
  <c r="AC87" s="1"/>
  <c r="AQ87" s="1"/>
  <c r="Q87"/>
  <c r="AA87" s="1"/>
  <c r="AD87"/>
  <c r="AR87" s="1"/>
  <c r="CF100"/>
  <c r="CO89"/>
  <c r="CK89"/>
  <c r="CM89" s="1"/>
  <c r="CF101"/>
  <c r="CO90"/>
  <c r="CK90"/>
  <c r="CM90" s="1"/>
  <c r="CF102"/>
  <c r="CO91"/>
  <c r="CK91"/>
  <c r="CM91" s="1"/>
  <c r="CF106"/>
  <c r="CO94"/>
  <c r="CK94"/>
  <c r="CM94" s="1"/>
  <c r="CO96"/>
  <c r="CK96"/>
  <c r="CM96" s="1"/>
  <c r="Z98"/>
  <c r="AO98" s="1"/>
  <c r="S98"/>
  <c r="AC98" s="1"/>
  <c r="AQ98" s="1"/>
  <c r="Q98"/>
  <c r="AA98" s="1"/>
  <c r="AD98"/>
  <c r="AR98" s="1"/>
  <c r="CO100"/>
  <c r="CK100"/>
  <c r="CM100" s="1"/>
  <c r="Z102"/>
  <c r="AO102" s="1"/>
  <c r="S102"/>
  <c r="AC102" s="1"/>
  <c r="AQ102" s="1"/>
  <c r="Q102"/>
  <c r="AA102" s="1"/>
  <c r="AD102"/>
  <c r="AR102" s="1"/>
  <c r="CO104"/>
  <c r="CK104"/>
  <c r="CM104" s="1"/>
  <c r="CO106"/>
  <c r="CK106"/>
  <c r="CM106" s="1"/>
  <c r="CF89"/>
  <c r="Z55"/>
  <c r="AO55" s="1"/>
  <c r="S55"/>
  <c r="AC55" s="1"/>
  <c r="AQ55" s="1"/>
  <c r="Q55"/>
  <c r="AA55" s="1"/>
  <c r="AD55"/>
  <c r="AR55" s="1"/>
  <c r="CO59"/>
  <c r="CK59"/>
  <c r="CM59" s="1"/>
  <c r="CF54"/>
  <c r="CO63"/>
  <c r="CK63"/>
  <c r="CM63" s="1"/>
  <c r="Z67"/>
  <c r="AO67" s="1"/>
  <c r="S67"/>
  <c r="AC67" s="1"/>
  <c r="AQ67" s="1"/>
  <c r="Q67"/>
  <c r="AA67" s="1"/>
  <c r="AD67"/>
  <c r="AR67" s="1"/>
  <c r="CH86" s="1"/>
  <c r="CP47"/>
  <c r="CL47"/>
  <c r="CG47"/>
  <c r="W324"/>
  <c r="W325" s="1"/>
  <c r="W322"/>
  <c r="M330" s="1"/>
  <c r="W328"/>
  <c r="W327"/>
  <c r="AL40"/>
  <c r="AC40"/>
  <c r="S39"/>
  <c r="S38" s="1"/>
  <c r="U39" s="1"/>
  <c r="CP45"/>
  <c r="CL45"/>
  <c r="CG45"/>
  <c r="CO318"/>
  <c r="CK318"/>
  <c r="CM318" s="1"/>
  <c r="CF214"/>
  <c r="CO317"/>
  <c r="CK317"/>
  <c r="CM317" s="1"/>
  <c r="CF213"/>
  <c r="CO316"/>
  <c r="CK316"/>
  <c r="CM316" s="1"/>
  <c r="CF212"/>
  <c r="CO315"/>
  <c r="CK315"/>
  <c r="CM315" s="1"/>
  <c r="CF211"/>
  <c r="Z314"/>
  <c r="AO314" s="1"/>
  <c r="S314"/>
  <c r="AC314" s="1"/>
  <c r="AQ314" s="1"/>
  <c r="Q314"/>
  <c r="AA314" s="1"/>
  <c r="AD314"/>
  <c r="AR314" s="1"/>
  <c r="CH210" s="1"/>
  <c r="CO313"/>
  <c r="CK313"/>
  <c r="CM313" s="1"/>
  <c r="CF209"/>
  <c r="Z312"/>
  <c r="AO312" s="1"/>
  <c r="S312"/>
  <c r="AC312" s="1"/>
  <c r="AQ312" s="1"/>
  <c r="Q312"/>
  <c r="AA312" s="1"/>
  <c r="AD312"/>
  <c r="AR312" s="1"/>
  <c r="Z311"/>
  <c r="AO311" s="1"/>
  <c r="S311"/>
  <c r="AC311" s="1"/>
  <c r="AQ311" s="1"/>
  <c r="Q311"/>
  <c r="AA311" s="1"/>
  <c r="CO311"/>
  <c r="CK311"/>
  <c r="CM311" s="1"/>
  <c r="AD310"/>
  <c r="AR310" s="1"/>
  <c r="Z309"/>
  <c r="AO309" s="1"/>
  <c r="S309"/>
  <c r="AC309" s="1"/>
  <c r="AQ309" s="1"/>
  <c r="Q309"/>
  <c r="AA309" s="1"/>
  <c r="CO309"/>
  <c r="CK309"/>
  <c r="CM309" s="1"/>
  <c r="AD308"/>
  <c r="AR308" s="1"/>
  <c r="Z307"/>
  <c r="AO307" s="1"/>
  <c r="S307"/>
  <c r="AC307" s="1"/>
  <c r="AQ307" s="1"/>
  <c r="Q307"/>
  <c r="AA307" s="1"/>
  <c r="CO307"/>
  <c r="CK307"/>
  <c r="CM307" s="1"/>
  <c r="AD306"/>
  <c r="AR306" s="1"/>
  <c r="Z305"/>
  <c r="AO305" s="1"/>
  <c r="S305"/>
  <c r="AC305" s="1"/>
  <c r="AQ305" s="1"/>
  <c r="Q305"/>
  <c r="AA305" s="1"/>
  <c r="CO305"/>
  <c r="CK305"/>
  <c r="CM305" s="1"/>
  <c r="AD304"/>
  <c r="AR304" s="1"/>
  <c r="Z303"/>
  <c r="AO303" s="1"/>
  <c r="S303"/>
  <c r="AC303" s="1"/>
  <c r="AQ303" s="1"/>
  <c r="Q303"/>
  <c r="AA303" s="1"/>
  <c r="CO303"/>
  <c r="CK303"/>
  <c r="CM303" s="1"/>
  <c r="AD302"/>
  <c r="AR302" s="1"/>
  <c r="Z301"/>
  <c r="AO301" s="1"/>
  <c r="S301"/>
  <c r="AC301" s="1"/>
  <c r="AQ301" s="1"/>
  <c r="Q301"/>
  <c r="AA301" s="1"/>
  <c r="CO301"/>
  <c r="CK301"/>
  <c r="CM301" s="1"/>
  <c r="AD300"/>
  <c r="AR300" s="1"/>
  <c r="Z299"/>
  <c r="AO299" s="1"/>
  <c r="S299"/>
  <c r="AC299" s="1"/>
  <c r="AQ299" s="1"/>
  <c r="Q299"/>
  <c r="AA299" s="1"/>
  <c r="CO299"/>
  <c r="CK299"/>
  <c r="CM299" s="1"/>
  <c r="AD298"/>
  <c r="AR298" s="1"/>
  <c r="CO297"/>
  <c r="CK297"/>
  <c r="CM297" s="1"/>
  <c r="Z296"/>
  <c r="AO296" s="1"/>
  <c r="S296"/>
  <c r="AC296" s="1"/>
  <c r="AQ296" s="1"/>
  <c r="Q296"/>
  <c r="AA296" s="1"/>
  <c r="AD296"/>
  <c r="AR296" s="1"/>
  <c r="CO295"/>
  <c r="CK295"/>
  <c r="CM295" s="1"/>
  <c r="Z294"/>
  <c r="AO294" s="1"/>
  <c r="S294"/>
  <c r="AC294" s="1"/>
  <c r="AQ294" s="1"/>
  <c r="Q294"/>
  <c r="AA294" s="1"/>
  <c r="AD294"/>
  <c r="AR294" s="1"/>
  <c r="CO293"/>
  <c r="CK293"/>
  <c r="CM293" s="1"/>
  <c r="Z292"/>
  <c r="AO292" s="1"/>
  <c r="S292"/>
  <c r="AC292" s="1"/>
  <c r="AQ292" s="1"/>
  <c r="Q292"/>
  <c r="AA292" s="1"/>
  <c r="AD292"/>
  <c r="AR292" s="1"/>
  <c r="Z291"/>
  <c r="AO291" s="1"/>
  <c r="S291"/>
  <c r="AC291" s="1"/>
  <c r="AQ291" s="1"/>
  <c r="Q291"/>
  <c r="AA291" s="1"/>
  <c r="AD291"/>
  <c r="AR291" s="1"/>
  <c r="CH205" s="1"/>
  <c r="Z290"/>
  <c r="AO290" s="1"/>
  <c r="S290"/>
  <c r="AC290" s="1"/>
  <c r="AQ290" s="1"/>
  <c r="Q290"/>
  <c r="AA290" s="1"/>
  <c r="AD290"/>
  <c r="AR290" s="1"/>
  <c r="CH204" s="1"/>
  <c r="AD289"/>
  <c r="AR289" s="1"/>
  <c r="CH203" s="1"/>
  <c r="AD288"/>
  <c r="AR288" s="1"/>
  <c r="CH202" s="1"/>
  <c r="AD287"/>
  <c r="AR287" s="1"/>
  <c r="CH201" s="1"/>
  <c r="AD286"/>
  <c r="AR286" s="1"/>
  <c r="CH200" s="1"/>
  <c r="AD285"/>
  <c r="AR285" s="1"/>
  <c r="CH199" s="1"/>
  <c r="AD284"/>
  <c r="AR284" s="1"/>
  <c r="CH198" s="1"/>
  <c r="Z283"/>
  <c r="AO283" s="1"/>
  <c r="S283"/>
  <c r="AC283" s="1"/>
  <c r="AQ283" s="1"/>
  <c r="Q283"/>
  <c r="AA283" s="1"/>
  <c r="CO283"/>
  <c r="CK283"/>
  <c r="CM283" s="1"/>
  <c r="AD282"/>
  <c r="AR282" s="1"/>
  <c r="Z281"/>
  <c r="AO281" s="1"/>
  <c r="S281"/>
  <c r="AC281" s="1"/>
  <c r="AQ281" s="1"/>
  <c r="Q281"/>
  <c r="AA281" s="1"/>
  <c r="CO281"/>
  <c r="CK281"/>
  <c r="CM281" s="1"/>
  <c r="AD280"/>
  <c r="AR280" s="1"/>
  <c r="Z279"/>
  <c r="AO279" s="1"/>
  <c r="S279"/>
  <c r="AC279" s="1"/>
  <c r="AQ279" s="1"/>
  <c r="Q279"/>
  <c r="AA279" s="1"/>
  <c r="CO279"/>
  <c r="CK279"/>
  <c r="CM279" s="1"/>
  <c r="AD278"/>
  <c r="AR278" s="1"/>
  <c r="CO277"/>
  <c r="CK277"/>
  <c r="CM277" s="1"/>
  <c r="Z276"/>
  <c r="AO276" s="1"/>
  <c r="S276"/>
  <c r="AC276" s="1"/>
  <c r="AQ276" s="1"/>
  <c r="Q276"/>
  <c r="AA276" s="1"/>
  <c r="AD276"/>
  <c r="AR276" s="1"/>
  <c r="CO275"/>
  <c r="CK275"/>
  <c r="CM275" s="1"/>
  <c r="Z274"/>
  <c r="AO274" s="1"/>
  <c r="S274"/>
  <c r="AC274" s="1"/>
  <c r="AQ274" s="1"/>
  <c r="Q274"/>
  <c r="AA274" s="1"/>
  <c r="AD274"/>
  <c r="AR274" s="1"/>
  <c r="CH208" s="1"/>
  <c r="Z273"/>
  <c r="AO273" s="1"/>
  <c r="S273"/>
  <c r="AC273" s="1"/>
  <c r="AQ273" s="1"/>
  <c r="Q273"/>
  <c r="AA273" s="1"/>
  <c r="AD273"/>
  <c r="AR273" s="1"/>
  <c r="CH197" s="1"/>
  <c r="Z272"/>
  <c r="AO272" s="1"/>
  <c r="S272"/>
  <c r="AC272" s="1"/>
  <c r="AQ272" s="1"/>
  <c r="Q272"/>
  <c r="AA272" s="1"/>
  <c r="AD272"/>
  <c r="AR272" s="1"/>
  <c r="CH196" s="1"/>
  <c r="AD271"/>
  <c r="AR271" s="1"/>
  <c r="CH207" s="1"/>
  <c r="Z270"/>
  <c r="AO270" s="1"/>
  <c r="S270"/>
  <c r="AC270" s="1"/>
  <c r="AQ270" s="1"/>
  <c r="Q270"/>
  <c r="AA270" s="1"/>
  <c r="CO270"/>
  <c r="CK270"/>
  <c r="CM270" s="1"/>
  <c r="CF206"/>
  <c r="Z269"/>
  <c r="AO269" s="1"/>
  <c r="S269"/>
  <c r="AC269" s="1"/>
  <c r="AQ269" s="1"/>
  <c r="Q269"/>
  <c r="AA269" s="1"/>
  <c r="CO269"/>
  <c r="CK269"/>
  <c r="CM269" s="1"/>
  <c r="CF195"/>
  <c r="AD268"/>
  <c r="AR268" s="1"/>
  <c r="CH194" s="1"/>
  <c r="Z267"/>
  <c r="AO267" s="1"/>
  <c r="S267"/>
  <c r="AC267" s="1"/>
  <c r="AQ267" s="1"/>
  <c r="Q267"/>
  <c r="AA267" s="1"/>
  <c r="CO267"/>
  <c r="CK267"/>
  <c r="CM267" s="1"/>
  <c r="CF193"/>
  <c r="AD266"/>
  <c r="AR266" s="1"/>
  <c r="AD265"/>
  <c r="AR265" s="1"/>
  <c r="CH182" s="1"/>
  <c r="AD264"/>
  <c r="AR264" s="1"/>
  <c r="CH181" s="1"/>
  <c r="AD263"/>
  <c r="AR263" s="1"/>
  <c r="CH191" s="1"/>
  <c r="AD262"/>
  <c r="AR262" s="1"/>
  <c r="CH190" s="1"/>
  <c r="AD261"/>
  <c r="AR261" s="1"/>
  <c r="CH180" s="1"/>
  <c r="AD260"/>
  <c r="AR260" s="1"/>
  <c r="CH179" s="1"/>
  <c r="Z259"/>
  <c r="AO259" s="1"/>
  <c r="S259"/>
  <c r="AC259" s="1"/>
  <c r="AQ259" s="1"/>
  <c r="Q259"/>
  <c r="AA259" s="1"/>
  <c r="AN259"/>
  <c r="AN327" s="1"/>
  <c r="AN334" s="1"/>
  <c r="AB34"/>
  <c r="AD258"/>
  <c r="AR258" s="1"/>
  <c r="AD257"/>
  <c r="AR257" s="1"/>
  <c r="CH145" s="1"/>
  <c r="Z256"/>
  <c r="AO256" s="1"/>
  <c r="S256"/>
  <c r="AC256" s="1"/>
  <c r="AQ256" s="1"/>
  <c r="Q256"/>
  <c r="AA256" s="1"/>
  <c r="AD256"/>
  <c r="AR256" s="1"/>
  <c r="CH144" s="1"/>
  <c r="Z255"/>
  <c r="AO255" s="1"/>
  <c r="S255"/>
  <c r="AC255" s="1"/>
  <c r="AQ255" s="1"/>
  <c r="Q255"/>
  <c r="AA255" s="1"/>
  <c r="AD255"/>
  <c r="AR255" s="1"/>
  <c r="CH143" s="1"/>
  <c r="CO254"/>
  <c r="CK254"/>
  <c r="CM254" s="1"/>
  <c r="CO253"/>
  <c r="CK253"/>
  <c r="CM253" s="1"/>
  <c r="CF142"/>
  <c r="CO252"/>
  <c r="CK252"/>
  <c r="CM252" s="1"/>
  <c r="CF141"/>
  <c r="CO251"/>
  <c r="CK251"/>
  <c r="CM251" s="1"/>
  <c r="CF140"/>
  <c r="CO250"/>
  <c r="CK250"/>
  <c r="CM250" s="1"/>
  <c r="CF139"/>
  <c r="Z249"/>
  <c r="AO249" s="1"/>
  <c r="S249"/>
  <c r="AC249" s="1"/>
  <c r="AQ249" s="1"/>
  <c r="Q249"/>
  <c r="AA249" s="1"/>
  <c r="AD249"/>
  <c r="AR249" s="1"/>
  <c r="CO248"/>
  <c r="CK248"/>
  <c r="CM248" s="1"/>
  <c r="CO247"/>
  <c r="CK247"/>
  <c r="CM247" s="1"/>
  <c r="CF178"/>
  <c r="CO246"/>
  <c r="CK246"/>
  <c r="CM246" s="1"/>
  <c r="CF177"/>
  <c r="CO245"/>
  <c r="CK245"/>
  <c r="CM245" s="1"/>
  <c r="CF176"/>
  <c r="CO244"/>
  <c r="CK244"/>
  <c r="CM244" s="1"/>
  <c r="CF189"/>
  <c r="CO243"/>
  <c r="CK243"/>
  <c r="CM243" s="1"/>
  <c r="CF175"/>
  <c r="CO242"/>
  <c r="CK242"/>
  <c r="CM242" s="1"/>
  <c r="CF174"/>
  <c r="CO241"/>
  <c r="CK241"/>
  <c r="CM241" s="1"/>
  <c r="CF173"/>
  <c r="CO240"/>
  <c r="CK240"/>
  <c r="CM240" s="1"/>
  <c r="CF172"/>
  <c r="Z239"/>
  <c r="AO239" s="1"/>
  <c r="S239"/>
  <c r="AC239" s="1"/>
  <c r="AQ239" s="1"/>
  <c r="Q239"/>
  <c r="AA239" s="1"/>
  <c r="CO239"/>
  <c r="CK239"/>
  <c r="CM239" s="1"/>
  <c r="CF192"/>
  <c r="Z238"/>
  <c r="AO238" s="1"/>
  <c r="S238"/>
  <c r="AC238" s="1"/>
  <c r="AQ238" s="1"/>
  <c r="Q238"/>
  <c r="AA238" s="1"/>
  <c r="CO238"/>
  <c r="CK238"/>
  <c r="CM238" s="1"/>
  <c r="AD237"/>
  <c r="AR237" s="1"/>
  <c r="Z236"/>
  <c r="AO236" s="1"/>
  <c r="S236"/>
  <c r="AC236" s="1"/>
  <c r="AQ236" s="1"/>
  <c r="Q236"/>
  <c r="AA236" s="1"/>
  <c r="CO236"/>
  <c r="CK236"/>
  <c r="CM236" s="1"/>
  <c r="AD235"/>
  <c r="AR235" s="1"/>
  <c r="Z234"/>
  <c r="AO234" s="1"/>
  <c r="S234"/>
  <c r="AC234" s="1"/>
  <c r="AQ234" s="1"/>
  <c r="Q234"/>
  <c r="AA234" s="1"/>
  <c r="CO234"/>
  <c r="CK234"/>
  <c r="CM234" s="1"/>
  <c r="AD233"/>
  <c r="AR233" s="1"/>
  <c r="Z232"/>
  <c r="AO232" s="1"/>
  <c r="S232"/>
  <c r="AC232" s="1"/>
  <c r="AQ232" s="1"/>
  <c r="Q232"/>
  <c r="AA232" s="1"/>
  <c r="CO232"/>
  <c r="CK232"/>
  <c r="CM232" s="1"/>
  <c r="AD231"/>
  <c r="AR231" s="1"/>
  <c r="Z230"/>
  <c r="AO230" s="1"/>
  <c r="S230"/>
  <c r="AC230" s="1"/>
  <c r="AQ230" s="1"/>
  <c r="Q230"/>
  <c r="AA230" s="1"/>
  <c r="CO230"/>
  <c r="CK230"/>
  <c r="CM230" s="1"/>
  <c r="AD229"/>
  <c r="AR229" s="1"/>
  <c r="AD228"/>
  <c r="AR228" s="1"/>
  <c r="CH138" s="1"/>
  <c r="AD227"/>
  <c r="AR227" s="1"/>
  <c r="CH137" s="1"/>
  <c r="AD226"/>
  <c r="AR226" s="1"/>
  <c r="CH136" s="1"/>
  <c r="AD225"/>
  <c r="AR225" s="1"/>
  <c r="CH135" s="1"/>
  <c r="AD224"/>
  <c r="AR224" s="1"/>
  <c r="CH134" s="1"/>
  <c r="AD223"/>
  <c r="AR223" s="1"/>
  <c r="CH133" s="1"/>
  <c r="AD222"/>
  <c r="AR222" s="1"/>
  <c r="CH132" s="1"/>
  <c r="Z221"/>
  <c r="AO221" s="1"/>
  <c r="S221"/>
  <c r="AC221" s="1"/>
  <c r="AQ221" s="1"/>
  <c r="Q221"/>
  <c r="AA221" s="1"/>
  <c r="CO221"/>
  <c r="CK221"/>
  <c r="CM221" s="1"/>
  <c r="CF185"/>
  <c r="Z220"/>
  <c r="AO220" s="1"/>
  <c r="S220"/>
  <c r="AC220" s="1"/>
  <c r="AQ220" s="1"/>
  <c r="Q220"/>
  <c r="AA220" s="1"/>
  <c r="CO220"/>
  <c r="CK220"/>
  <c r="CM220" s="1"/>
  <c r="Z219"/>
  <c r="AO219" s="1"/>
  <c r="S219"/>
  <c r="AC219" s="1"/>
  <c r="AQ219" s="1"/>
  <c r="Q219"/>
  <c r="AA219" s="1"/>
  <c r="CO219"/>
  <c r="CK219"/>
  <c r="CM219" s="1"/>
  <c r="CF171"/>
  <c r="Z218"/>
  <c r="AO218" s="1"/>
  <c r="S218"/>
  <c r="AC218" s="1"/>
  <c r="AQ218" s="1"/>
  <c r="Q218"/>
  <c r="AA218" s="1"/>
  <c r="CO218"/>
  <c r="CK218"/>
  <c r="CM218" s="1"/>
  <c r="CF170"/>
  <c r="Z217"/>
  <c r="AO217" s="1"/>
  <c r="S217"/>
  <c r="AC217" s="1"/>
  <c r="AQ217" s="1"/>
  <c r="Q217"/>
  <c r="AA217" s="1"/>
  <c r="CO217"/>
  <c r="CK217"/>
  <c r="CM217" s="1"/>
  <c r="CF169"/>
  <c r="Z216"/>
  <c r="AO216" s="1"/>
  <c r="S216"/>
  <c r="AC216" s="1"/>
  <c r="AQ216" s="1"/>
  <c r="Q216"/>
  <c r="AA216" s="1"/>
  <c r="CO216"/>
  <c r="CK216"/>
  <c r="CM216" s="1"/>
  <c r="CF168"/>
  <c r="CO215"/>
  <c r="CK215"/>
  <c r="CM215" s="1"/>
  <c r="CF167"/>
  <c r="CO213"/>
  <c r="CK213"/>
  <c r="CM213" s="1"/>
  <c r="CF165"/>
  <c r="Z211"/>
  <c r="AO211" s="1"/>
  <c r="S211"/>
  <c r="AC211" s="1"/>
  <c r="AQ211" s="1"/>
  <c r="Q211"/>
  <c r="AA211" s="1"/>
  <c r="AD211"/>
  <c r="AR211" s="1"/>
  <c r="Z210"/>
  <c r="AO210" s="1"/>
  <c r="S210"/>
  <c r="AC210" s="1"/>
  <c r="AQ210" s="1"/>
  <c r="Q210"/>
  <c r="AA210" s="1"/>
  <c r="AD210"/>
  <c r="AR210" s="1"/>
  <c r="CH131" s="1"/>
  <c r="Z209"/>
  <c r="AO209" s="1"/>
  <c r="S209"/>
  <c r="AC209" s="1"/>
  <c r="AQ209" s="1"/>
  <c r="Q209"/>
  <c r="AA209" s="1"/>
  <c r="AD209"/>
  <c r="AR209" s="1"/>
  <c r="CH130" s="1"/>
  <c r="Z208"/>
  <c r="AO208" s="1"/>
  <c r="S208"/>
  <c r="AC208" s="1"/>
  <c r="AQ208" s="1"/>
  <c r="Q208"/>
  <c r="AA208" s="1"/>
  <c r="AD208"/>
  <c r="AR208" s="1"/>
  <c r="CH129" s="1"/>
  <c r="Z207"/>
  <c r="AO207" s="1"/>
  <c r="S207"/>
  <c r="AC207" s="1"/>
  <c r="AQ207" s="1"/>
  <c r="Q207"/>
  <c r="AA207" s="1"/>
  <c r="AD207"/>
  <c r="AR207" s="1"/>
  <c r="CH128" s="1"/>
  <c r="Z206"/>
  <c r="AO206" s="1"/>
  <c r="S206"/>
  <c r="AC206" s="1"/>
  <c r="AQ206" s="1"/>
  <c r="Q206"/>
  <c r="AA206" s="1"/>
  <c r="AD206"/>
  <c r="AR206" s="1"/>
  <c r="CH127" s="1"/>
  <c r="Z205"/>
  <c r="AO205" s="1"/>
  <c r="S205"/>
  <c r="AC205" s="1"/>
  <c r="AQ205" s="1"/>
  <c r="Q205"/>
  <c r="AA205" s="1"/>
  <c r="AD205"/>
  <c r="AR205" s="1"/>
  <c r="CH126" s="1"/>
  <c r="Z204"/>
  <c r="AO204" s="1"/>
  <c r="S204"/>
  <c r="AC204" s="1"/>
  <c r="AQ204" s="1"/>
  <c r="Q204"/>
  <c r="AA204" s="1"/>
  <c r="AD204"/>
  <c r="AR204" s="1"/>
  <c r="CH125" s="1"/>
  <c r="Z203"/>
  <c r="AO203" s="1"/>
  <c r="S203"/>
  <c r="AC203" s="1"/>
  <c r="AQ203" s="1"/>
  <c r="Q203"/>
  <c r="AA203" s="1"/>
  <c r="AD203"/>
  <c r="AR203" s="1"/>
  <c r="CH124" s="1"/>
  <c r="CO202"/>
  <c r="CK202"/>
  <c r="CM202" s="1"/>
  <c r="Z201"/>
  <c r="AO201" s="1"/>
  <c r="S201"/>
  <c r="AC201" s="1"/>
  <c r="AQ201" s="1"/>
  <c r="Q201"/>
  <c r="AA201" s="1"/>
  <c r="AD201"/>
  <c r="AR201" s="1"/>
  <c r="CH187" s="1"/>
  <c r="Z200"/>
  <c r="AO200" s="1"/>
  <c r="S200"/>
  <c r="AC200" s="1"/>
  <c r="AQ200" s="1"/>
  <c r="Q200"/>
  <c r="AA200" s="1"/>
  <c r="AD200"/>
  <c r="AR200" s="1"/>
  <c r="CH164" s="1"/>
  <c r="Z199"/>
  <c r="AO199" s="1"/>
  <c r="S199"/>
  <c r="AC199" s="1"/>
  <c r="AQ199" s="1"/>
  <c r="Q199"/>
  <c r="AA199" s="1"/>
  <c r="AD199"/>
  <c r="AR199" s="1"/>
  <c r="CH163" s="1"/>
  <c r="Z198"/>
  <c r="AO198" s="1"/>
  <c r="S198"/>
  <c r="AC198" s="1"/>
  <c r="AQ198" s="1"/>
  <c r="Q198"/>
  <c r="AA198" s="1"/>
  <c r="AD198"/>
  <c r="AR198" s="1"/>
  <c r="CH162" s="1"/>
  <c r="Z197"/>
  <c r="AO197" s="1"/>
  <c r="S197"/>
  <c r="AC197" s="1"/>
  <c r="AQ197" s="1"/>
  <c r="Q197"/>
  <c r="AA197" s="1"/>
  <c r="AD197"/>
  <c r="AR197" s="1"/>
  <c r="CH161" s="1"/>
  <c r="Z196"/>
  <c r="AO196" s="1"/>
  <c r="S196"/>
  <c r="AC196" s="1"/>
  <c r="AQ196" s="1"/>
  <c r="Q196"/>
  <c r="AA196" s="1"/>
  <c r="AD196"/>
  <c r="AR196" s="1"/>
  <c r="CH160" s="1"/>
  <c r="Z195"/>
  <c r="AO195" s="1"/>
  <c r="S195"/>
  <c r="AC195" s="1"/>
  <c r="AQ195" s="1"/>
  <c r="Q195"/>
  <c r="AA195" s="1"/>
  <c r="AD195"/>
  <c r="AR195" s="1"/>
  <c r="CH159" s="1"/>
  <c r="Z194"/>
  <c r="AO194" s="1"/>
  <c r="S194"/>
  <c r="AC194" s="1"/>
  <c r="AQ194" s="1"/>
  <c r="Q194"/>
  <c r="AA194" s="1"/>
  <c r="AD194"/>
  <c r="AR194" s="1"/>
  <c r="CH158" s="1"/>
  <c r="Z193"/>
  <c r="AO193" s="1"/>
  <c r="S193"/>
  <c r="AC193" s="1"/>
  <c r="AQ193" s="1"/>
  <c r="Q193"/>
  <c r="AA193" s="1"/>
  <c r="AD193"/>
  <c r="AR193" s="1"/>
  <c r="CH157" s="1"/>
  <c r="CO192"/>
  <c r="CK192"/>
  <c r="CM192" s="1"/>
  <c r="CF186"/>
  <c r="Z191"/>
  <c r="AO191" s="1"/>
  <c r="S191"/>
  <c r="AC191" s="1"/>
  <c r="AQ191" s="1"/>
  <c r="Q191"/>
  <c r="AA191" s="1"/>
  <c r="AD191"/>
  <c r="AR191" s="1"/>
  <c r="CH184" s="1"/>
  <c r="CO190"/>
  <c r="CK190"/>
  <c r="CM190" s="1"/>
  <c r="Z189"/>
  <c r="AO189" s="1"/>
  <c r="S189"/>
  <c r="AC189" s="1"/>
  <c r="AQ189" s="1"/>
  <c r="Q189"/>
  <c r="AA189" s="1"/>
  <c r="AD189"/>
  <c r="AR189" s="1"/>
  <c r="CO188"/>
  <c r="CK188"/>
  <c r="CM188" s="1"/>
  <c r="Z187"/>
  <c r="AO187" s="1"/>
  <c r="S187"/>
  <c r="AC187" s="1"/>
  <c r="AQ187" s="1"/>
  <c r="Q187"/>
  <c r="AA187" s="1"/>
  <c r="AD187"/>
  <c r="AR187" s="1"/>
  <c r="CO186"/>
  <c r="CK186"/>
  <c r="CM186" s="1"/>
  <c r="Z185"/>
  <c r="AO185" s="1"/>
  <c r="S185"/>
  <c r="AC185" s="1"/>
  <c r="AQ185" s="1"/>
  <c r="Q185"/>
  <c r="AA185" s="1"/>
  <c r="AD185"/>
  <c r="AR185" s="1"/>
  <c r="CO184"/>
  <c r="CK184"/>
  <c r="CM184" s="1"/>
  <c r="CO183"/>
  <c r="CK183"/>
  <c r="CM183" s="1"/>
  <c r="CF156"/>
  <c r="CO182"/>
  <c r="CK182"/>
  <c r="CM182" s="1"/>
  <c r="CF84"/>
  <c r="CO181"/>
  <c r="CK181"/>
  <c r="CM181" s="1"/>
  <c r="CF83"/>
  <c r="Z180"/>
  <c r="AO180" s="1"/>
  <c r="S180"/>
  <c r="AC180" s="1"/>
  <c r="AQ180" s="1"/>
  <c r="Q180"/>
  <c r="AA180" s="1"/>
  <c r="CO180"/>
  <c r="CK180"/>
  <c r="CM180" s="1"/>
  <c r="CF82"/>
  <c r="Z179"/>
  <c r="AO179" s="1"/>
  <c r="S179"/>
  <c r="AC179" s="1"/>
  <c r="AQ179" s="1"/>
  <c r="Q179"/>
  <c r="AA179" s="1"/>
  <c r="CO179"/>
  <c r="CK179"/>
  <c r="CM179" s="1"/>
  <c r="CF81"/>
  <c r="Z178"/>
  <c r="AO178" s="1"/>
  <c r="S178"/>
  <c r="AC178" s="1"/>
  <c r="AQ178" s="1"/>
  <c r="Q178"/>
  <c r="AA178" s="1"/>
  <c r="CO178"/>
  <c r="CK178"/>
  <c r="CM178" s="1"/>
  <c r="CF80"/>
  <c r="Z177"/>
  <c r="AO177" s="1"/>
  <c r="S177"/>
  <c r="AC177" s="1"/>
  <c r="AQ177" s="1"/>
  <c r="Q177"/>
  <c r="AA177" s="1"/>
  <c r="CO177"/>
  <c r="CK177"/>
  <c r="CM177" s="1"/>
  <c r="CF79"/>
  <c r="AD176"/>
  <c r="AR176" s="1"/>
  <c r="AD175"/>
  <c r="AR175" s="1"/>
  <c r="CH151" s="1"/>
  <c r="AD174"/>
  <c r="AR174" s="1"/>
  <c r="CH123" s="1"/>
  <c r="AD173"/>
  <c r="AR173" s="1"/>
  <c r="CH122" s="1"/>
  <c r="AD172"/>
  <c r="AR172" s="1"/>
  <c r="CH121" s="1"/>
  <c r="AD171"/>
  <c r="AR171" s="1"/>
  <c r="CH120" s="1"/>
  <c r="AD170"/>
  <c r="AR170" s="1"/>
  <c r="CH119" s="1"/>
  <c r="AD169"/>
  <c r="AR169" s="1"/>
  <c r="CH118" s="1"/>
  <c r="Z168"/>
  <c r="AO168" s="1"/>
  <c r="S168"/>
  <c r="AC168" s="1"/>
  <c r="AQ168" s="1"/>
  <c r="Q168"/>
  <c r="AA168" s="1"/>
  <c r="CO168"/>
  <c r="CK168"/>
  <c r="CM168" s="1"/>
  <c r="AD167"/>
  <c r="AR167" s="1"/>
  <c r="Z166"/>
  <c r="AO166" s="1"/>
  <c r="S166"/>
  <c r="AC166" s="1"/>
  <c r="AQ166" s="1"/>
  <c r="Q166"/>
  <c r="AA166" s="1"/>
  <c r="CO166"/>
  <c r="CK166"/>
  <c r="CM166" s="1"/>
  <c r="Z165"/>
  <c r="AO165" s="1"/>
  <c r="S165"/>
  <c r="AC165" s="1"/>
  <c r="AQ165" s="1"/>
  <c r="Q165"/>
  <c r="AA165" s="1"/>
  <c r="CO165"/>
  <c r="CK165"/>
  <c r="CM165" s="1"/>
  <c r="CF78"/>
  <c r="Z164"/>
  <c r="AO164" s="1"/>
  <c r="S164"/>
  <c r="AC164" s="1"/>
  <c r="AQ164" s="1"/>
  <c r="Q164"/>
  <c r="AA164" s="1"/>
  <c r="CO164"/>
  <c r="CK164"/>
  <c r="CM164" s="1"/>
  <c r="CF77"/>
  <c r="Z163"/>
  <c r="AO163" s="1"/>
  <c r="S163"/>
  <c r="AC163" s="1"/>
  <c r="AQ163" s="1"/>
  <c r="Q163"/>
  <c r="AA163" s="1"/>
  <c r="CO163"/>
  <c r="CK163"/>
  <c r="CM163" s="1"/>
  <c r="CF76"/>
  <c r="Z162"/>
  <c r="AO162" s="1"/>
  <c r="S162"/>
  <c r="AC162" s="1"/>
  <c r="AQ162" s="1"/>
  <c r="Q162"/>
  <c r="AA162" s="1"/>
  <c r="CO162"/>
  <c r="CK162"/>
  <c r="CM162" s="1"/>
  <c r="CF75"/>
  <c r="Z161"/>
  <c r="AO161" s="1"/>
  <c r="S161"/>
  <c r="AC161" s="1"/>
  <c r="AQ161" s="1"/>
  <c r="Q161"/>
  <c r="AA161" s="1"/>
  <c r="CO161"/>
  <c r="CK161"/>
  <c r="CM161" s="1"/>
  <c r="CF74"/>
  <c r="Z160"/>
  <c r="AO160" s="1"/>
  <c r="S160"/>
  <c r="AC160" s="1"/>
  <c r="AQ160" s="1"/>
  <c r="Q160"/>
  <c r="AA160" s="1"/>
  <c r="CO160"/>
  <c r="CK160"/>
  <c r="CM160" s="1"/>
  <c r="CF73"/>
  <c r="Z159"/>
  <c r="AO159" s="1"/>
  <c r="S159"/>
  <c r="AC159" s="1"/>
  <c r="AQ159" s="1"/>
  <c r="Q159"/>
  <c r="AA159" s="1"/>
  <c r="CO159"/>
  <c r="CK159"/>
  <c r="CM159" s="1"/>
  <c r="CF72"/>
  <c r="AD158"/>
  <c r="AR158" s="1"/>
  <c r="AD157"/>
  <c r="AR157" s="1"/>
  <c r="CH183" s="1"/>
  <c r="Z156"/>
  <c r="AO156" s="1"/>
  <c r="S156"/>
  <c r="AC156" s="1"/>
  <c r="AQ156" s="1"/>
  <c r="Q156"/>
  <c r="AA156" s="1"/>
  <c r="CO156"/>
  <c r="CK156"/>
  <c r="CM156" s="1"/>
  <c r="CF150"/>
  <c r="Z155"/>
  <c r="AO155" s="1"/>
  <c r="S155"/>
  <c r="AC155" s="1"/>
  <c r="AQ155" s="1"/>
  <c r="Q155"/>
  <c r="AA155" s="1"/>
  <c r="CO155"/>
  <c r="CK155"/>
  <c r="CM155" s="1"/>
  <c r="CF117"/>
  <c r="Z154"/>
  <c r="AO154" s="1"/>
  <c r="S154"/>
  <c r="AC154" s="1"/>
  <c r="AQ154" s="1"/>
  <c r="Q154"/>
  <c r="AA154" s="1"/>
  <c r="CO154"/>
  <c r="CK154"/>
  <c r="CM154" s="1"/>
  <c r="CF116"/>
  <c r="Z153"/>
  <c r="AO153" s="1"/>
  <c r="S153"/>
  <c r="AC153" s="1"/>
  <c r="AQ153" s="1"/>
  <c r="Q153"/>
  <c r="AA153" s="1"/>
  <c r="CO153"/>
  <c r="CK153"/>
  <c r="CM153" s="1"/>
  <c r="CF115"/>
  <c r="Z152"/>
  <c r="AO152" s="1"/>
  <c r="S152"/>
  <c r="AC152" s="1"/>
  <c r="AQ152" s="1"/>
  <c r="Q152"/>
  <c r="AA152" s="1"/>
  <c r="CO152"/>
  <c r="CK152"/>
  <c r="CM152" s="1"/>
  <c r="CF114"/>
  <c r="Z151"/>
  <c r="AO151" s="1"/>
  <c r="S151"/>
  <c r="AC151" s="1"/>
  <c r="AQ151" s="1"/>
  <c r="Q151"/>
  <c r="AA151" s="1"/>
  <c r="CO151"/>
  <c r="CK151"/>
  <c r="CM151" s="1"/>
  <c r="CF113"/>
  <c r="Z150"/>
  <c r="AO150" s="1"/>
  <c r="S150"/>
  <c r="AC150" s="1"/>
  <c r="AQ150" s="1"/>
  <c r="Q150"/>
  <c r="AA150" s="1"/>
  <c r="CO150"/>
  <c r="CK150"/>
  <c r="CM150" s="1"/>
  <c r="CF112"/>
  <c r="Z149"/>
  <c r="AO149" s="1"/>
  <c r="S149"/>
  <c r="AC149" s="1"/>
  <c r="AQ149" s="1"/>
  <c r="Q149"/>
  <c r="AA149" s="1"/>
  <c r="CO149"/>
  <c r="CK149"/>
  <c r="CM149" s="1"/>
  <c r="CF111"/>
  <c r="AD148"/>
  <c r="AR148" s="1"/>
  <c r="Z147"/>
  <c r="AO147" s="1"/>
  <c r="S147"/>
  <c r="AC147" s="1"/>
  <c r="AQ147" s="1"/>
  <c r="Q147"/>
  <c r="AA147" s="1"/>
  <c r="CO147"/>
  <c r="CK147"/>
  <c r="CM147" s="1"/>
  <c r="AD146"/>
  <c r="AR146" s="1"/>
  <c r="Z145"/>
  <c r="AO145" s="1"/>
  <c r="S145"/>
  <c r="AC145" s="1"/>
  <c r="AQ145" s="1"/>
  <c r="Q145"/>
  <c r="AA145" s="1"/>
  <c r="CO145"/>
  <c r="CK145"/>
  <c r="CM145" s="1"/>
  <c r="AD144"/>
  <c r="AR144" s="1"/>
  <c r="Z143"/>
  <c r="AO143" s="1"/>
  <c r="S143"/>
  <c r="AC143" s="1"/>
  <c r="AQ143" s="1"/>
  <c r="Q143"/>
  <c r="AA143" s="1"/>
  <c r="CO143"/>
  <c r="CK143"/>
  <c r="CM143" s="1"/>
  <c r="AD142"/>
  <c r="AR142" s="1"/>
  <c r="Z141"/>
  <c r="AO141" s="1"/>
  <c r="S141"/>
  <c r="AC141" s="1"/>
  <c r="AQ141" s="1"/>
  <c r="Q141"/>
  <c r="AA141" s="1"/>
  <c r="CO141"/>
  <c r="CK141"/>
  <c r="CM141" s="1"/>
  <c r="AD140"/>
  <c r="AR140" s="1"/>
  <c r="Z139"/>
  <c r="AO139" s="1"/>
  <c r="S139"/>
  <c r="AC139" s="1"/>
  <c r="AQ139" s="1"/>
  <c r="Q139"/>
  <c r="AA139" s="1"/>
  <c r="CO139"/>
  <c r="CK139"/>
  <c r="CM139" s="1"/>
  <c r="Z138"/>
  <c r="AO138" s="1"/>
  <c r="S138"/>
  <c r="AC138" s="1"/>
  <c r="AQ138" s="1"/>
  <c r="Q138"/>
  <c r="AA138" s="1"/>
  <c r="CO138"/>
  <c r="CK138"/>
  <c r="CM138" s="1"/>
  <c r="CF71"/>
  <c r="Z137"/>
  <c r="AO137" s="1"/>
  <c r="S137"/>
  <c r="AC137" s="1"/>
  <c r="AQ137" s="1"/>
  <c r="Q137"/>
  <c r="AA137" s="1"/>
  <c r="CO137"/>
  <c r="CK137"/>
  <c r="CM137" s="1"/>
  <c r="CF70"/>
  <c r="Z136"/>
  <c r="AO136" s="1"/>
  <c r="S136"/>
  <c r="AC136" s="1"/>
  <c r="AQ136" s="1"/>
  <c r="Q136"/>
  <c r="AA136" s="1"/>
  <c r="CO136"/>
  <c r="CK136"/>
  <c r="CM136" s="1"/>
  <c r="CF69"/>
  <c r="Z135"/>
  <c r="AO135" s="1"/>
  <c r="S135"/>
  <c r="AC135" s="1"/>
  <c r="AQ135" s="1"/>
  <c r="Q135"/>
  <c r="AA135" s="1"/>
  <c r="CO135"/>
  <c r="CK135"/>
  <c r="CM135" s="1"/>
  <c r="CF68"/>
  <c r="Z134"/>
  <c r="AO134" s="1"/>
  <c r="S134"/>
  <c r="AC134" s="1"/>
  <c r="AQ134" s="1"/>
  <c r="Q134"/>
  <c r="AA134" s="1"/>
  <c r="CF155"/>
  <c r="CO134"/>
  <c r="CK134"/>
  <c r="CM134" s="1"/>
  <c r="Z133"/>
  <c r="AO133" s="1"/>
  <c r="S133"/>
  <c r="AC133" s="1"/>
  <c r="AQ133" s="1"/>
  <c r="Q133"/>
  <c r="AA133" s="1"/>
  <c r="CF154"/>
  <c r="CO133"/>
  <c r="CK133"/>
  <c r="CM133" s="1"/>
  <c r="Z132"/>
  <c r="AO132" s="1"/>
  <c r="S132"/>
  <c r="AC132" s="1"/>
  <c r="AQ132" s="1"/>
  <c r="Q132"/>
  <c r="AA132" s="1"/>
  <c r="CO132"/>
  <c r="CK132"/>
  <c r="CM132" s="1"/>
  <c r="CF153"/>
  <c r="CO131"/>
  <c r="CK131"/>
  <c r="CM131" s="1"/>
  <c r="Z130"/>
  <c r="AO130" s="1"/>
  <c r="S130"/>
  <c r="AC130" s="1"/>
  <c r="AQ130" s="1"/>
  <c r="Q130"/>
  <c r="AA130" s="1"/>
  <c r="AD130"/>
  <c r="AR130" s="1"/>
  <c r="CH110" s="1"/>
  <c r="Z129"/>
  <c r="AO129" s="1"/>
  <c r="S129"/>
  <c r="AC129" s="1"/>
  <c r="AQ129" s="1"/>
  <c r="Q129"/>
  <c r="AA129" s="1"/>
  <c r="AD129"/>
  <c r="AR129" s="1"/>
  <c r="CH109" s="1"/>
  <c r="Z128"/>
  <c r="AO128" s="1"/>
  <c r="S128"/>
  <c r="AC128" s="1"/>
  <c r="AQ128" s="1"/>
  <c r="Q128"/>
  <c r="AA128" s="1"/>
  <c r="AD128"/>
  <c r="AR128" s="1"/>
  <c r="CH108" s="1"/>
  <c r="Z127"/>
  <c r="AO127" s="1"/>
  <c r="S127"/>
  <c r="AC127" s="1"/>
  <c r="AQ127" s="1"/>
  <c r="Q127"/>
  <c r="AA127" s="1"/>
  <c r="AD127"/>
  <c r="AR127" s="1"/>
  <c r="CH107" s="1"/>
  <c r="Z126"/>
  <c r="AO126" s="1"/>
  <c r="S126"/>
  <c r="AC126" s="1"/>
  <c r="AQ126" s="1"/>
  <c r="Q126"/>
  <c r="AA126" s="1"/>
  <c r="CF149"/>
  <c r="CO126"/>
  <c r="CK126"/>
  <c r="CM126" s="1"/>
  <c r="Z125"/>
  <c r="AO125" s="1"/>
  <c r="S125"/>
  <c r="AC125" s="1"/>
  <c r="AQ125" s="1"/>
  <c r="Q125"/>
  <c r="AA125" s="1"/>
  <c r="CF148"/>
  <c r="CO125"/>
  <c r="CK125"/>
  <c r="CM125" s="1"/>
  <c r="AD124"/>
  <c r="AR124" s="1"/>
  <c r="CH152" s="1"/>
  <c r="AD123"/>
  <c r="AR123" s="1"/>
  <c r="Z122"/>
  <c r="AO122" s="1"/>
  <c r="S122"/>
  <c r="AC122" s="1"/>
  <c r="AQ122" s="1"/>
  <c r="Q122"/>
  <c r="AA122" s="1"/>
  <c r="CO122"/>
  <c r="CK122"/>
  <c r="CM122" s="1"/>
  <c r="AD121"/>
  <c r="AR121" s="1"/>
  <c r="Z120"/>
  <c r="AO120" s="1"/>
  <c r="S120"/>
  <c r="AC120" s="1"/>
  <c r="AQ120" s="1"/>
  <c r="Q120"/>
  <c r="AA120" s="1"/>
  <c r="CO120"/>
  <c r="CK120"/>
  <c r="CM120" s="1"/>
  <c r="AD119"/>
  <c r="AR119" s="1"/>
  <c r="Z118"/>
  <c r="AO118" s="1"/>
  <c r="S118"/>
  <c r="AC118" s="1"/>
  <c r="AQ118" s="1"/>
  <c r="Q118"/>
  <c r="AA118" s="1"/>
  <c r="CO118"/>
  <c r="CK118"/>
  <c r="CM118" s="1"/>
  <c r="AD117"/>
  <c r="AR117" s="1"/>
  <c r="CH147" s="1"/>
  <c r="Z116"/>
  <c r="AO116" s="1"/>
  <c r="S116"/>
  <c r="AC116" s="1"/>
  <c r="AQ116" s="1"/>
  <c r="Q116"/>
  <c r="AA116" s="1"/>
  <c r="CF146"/>
  <c r="CO116"/>
  <c r="CK116"/>
  <c r="CM116" s="1"/>
  <c r="Z115"/>
  <c r="AO115" s="1"/>
  <c r="S115"/>
  <c r="AC115" s="1"/>
  <c r="AQ115" s="1"/>
  <c r="Q115"/>
  <c r="AA115" s="1"/>
  <c r="CO115"/>
  <c r="CK115"/>
  <c r="CM115" s="1"/>
  <c r="AD114"/>
  <c r="AR114" s="1"/>
  <c r="Z113"/>
  <c r="AO113" s="1"/>
  <c r="S113"/>
  <c r="AC113" s="1"/>
  <c r="AQ113" s="1"/>
  <c r="Q113"/>
  <c r="AA113" s="1"/>
  <c r="CO113"/>
  <c r="CK113"/>
  <c r="CM113" s="1"/>
  <c r="Z112"/>
  <c r="AO112" s="1"/>
  <c r="S112"/>
  <c r="AC112" s="1"/>
  <c r="AQ112" s="1"/>
  <c r="Q112"/>
  <c r="AA112" s="1"/>
  <c r="CO112"/>
  <c r="CK112"/>
  <c r="CM112" s="1"/>
  <c r="CF67"/>
  <c r="Z111"/>
  <c r="AO111" s="1"/>
  <c r="S111"/>
  <c r="AC111" s="1"/>
  <c r="AQ111" s="1"/>
  <c r="Q111"/>
  <c r="AA111" s="1"/>
  <c r="CO111"/>
  <c r="CK111"/>
  <c r="CM111" s="1"/>
  <c r="CF66"/>
  <c r="Z110"/>
  <c r="AO110" s="1"/>
  <c r="S110"/>
  <c r="AC110" s="1"/>
  <c r="AQ110" s="1"/>
  <c r="Q110"/>
  <c r="AA110" s="1"/>
  <c r="CO110"/>
  <c r="CK110"/>
  <c r="CM110" s="1"/>
  <c r="CF65"/>
  <c r="Z52"/>
  <c r="AO52" s="1"/>
  <c r="S52"/>
  <c r="AC52" s="1"/>
  <c r="AQ52" s="1"/>
  <c r="Q52"/>
  <c r="AA52" s="1"/>
  <c r="AD52"/>
  <c r="AR52" s="1"/>
  <c r="CO56"/>
  <c r="CK56"/>
  <c r="CM56" s="1"/>
  <c r="CO62"/>
  <c r="CK62"/>
  <c r="CM62" s="1"/>
  <c r="CF53"/>
  <c r="CO68"/>
  <c r="CK68"/>
  <c r="CM68" s="1"/>
  <c r="CF57"/>
  <c r="CF91"/>
  <c r="CO69"/>
  <c r="CK69"/>
  <c r="CM69" s="1"/>
  <c r="Z70"/>
  <c r="AO70" s="1"/>
  <c r="S70"/>
  <c r="AC70" s="1"/>
  <c r="AQ70" s="1"/>
  <c r="Q70"/>
  <c r="AA70" s="1"/>
  <c r="AD70"/>
  <c r="AR70" s="1"/>
  <c r="CH93" s="1"/>
  <c r="CF94"/>
  <c r="CO71"/>
  <c r="CK71"/>
  <c r="CM71" s="1"/>
  <c r="CF95"/>
  <c r="CO72"/>
  <c r="CK72"/>
  <c r="CM72" s="1"/>
  <c r="CF96"/>
  <c r="CO73"/>
  <c r="CK73"/>
  <c r="CM73" s="1"/>
  <c r="CF97"/>
  <c r="CO74"/>
  <c r="CK74"/>
  <c r="CM74" s="1"/>
  <c r="CF98"/>
  <c r="CO75"/>
  <c r="CK75"/>
  <c r="CM75" s="1"/>
  <c r="CO76"/>
  <c r="CK76"/>
  <c r="CM76" s="1"/>
  <c r="Z77"/>
  <c r="AO77" s="1"/>
  <c r="S77"/>
  <c r="AC77" s="1"/>
  <c r="AQ77" s="1"/>
  <c r="Q77"/>
  <c r="AA77" s="1"/>
  <c r="AD77"/>
  <c r="AR77" s="1"/>
  <c r="CF99"/>
  <c r="CO78"/>
  <c r="CK78"/>
  <c r="CM78" s="1"/>
  <c r="Z79"/>
  <c r="AO79" s="1"/>
  <c r="S79"/>
  <c r="AC79" s="1"/>
  <c r="AQ79" s="1"/>
  <c r="Q79"/>
  <c r="AA79" s="1"/>
  <c r="AD79"/>
  <c r="AR79" s="1"/>
  <c r="CH104" s="1"/>
  <c r="Z80"/>
  <c r="AO80" s="1"/>
  <c r="S80"/>
  <c r="AC80" s="1"/>
  <c r="AQ80" s="1"/>
  <c r="Q80"/>
  <c r="AA80" s="1"/>
  <c r="AD80"/>
  <c r="AR80" s="1"/>
  <c r="Z81"/>
  <c r="AO81" s="1"/>
  <c r="S81"/>
  <c r="AC81" s="1"/>
  <c r="AQ81" s="1"/>
  <c r="Q81"/>
  <c r="AA81" s="1"/>
  <c r="AD81"/>
  <c r="AR81" s="1"/>
  <c r="CH58" s="1"/>
  <c r="Z82"/>
  <c r="AO82" s="1"/>
  <c r="S82"/>
  <c r="AC82" s="1"/>
  <c r="AQ82" s="1"/>
  <c r="Q82"/>
  <c r="AA82" s="1"/>
  <c r="AD82"/>
  <c r="AR82" s="1"/>
  <c r="CH59" s="1"/>
  <c r="Z83"/>
  <c r="AO83" s="1"/>
  <c r="S83"/>
  <c r="AC83" s="1"/>
  <c r="AQ83" s="1"/>
  <c r="Q83"/>
  <c r="AA83" s="1"/>
  <c r="AD83"/>
  <c r="AR83" s="1"/>
  <c r="CH60" s="1"/>
  <c r="Z84"/>
  <c r="AO84" s="1"/>
  <c r="S84"/>
  <c r="AC84" s="1"/>
  <c r="AQ84" s="1"/>
  <c r="Q84"/>
  <c r="AA84" s="1"/>
  <c r="AD84"/>
  <c r="AR84" s="1"/>
  <c r="CH61" s="1"/>
  <c r="CF87"/>
  <c r="CO85"/>
  <c r="CK85"/>
  <c r="CM85" s="1"/>
  <c r="CO88"/>
  <c r="CK88"/>
  <c r="CM88" s="1"/>
  <c r="Z92"/>
  <c r="AO92" s="1"/>
  <c r="S92"/>
  <c r="AC92" s="1"/>
  <c r="AQ92" s="1"/>
  <c r="Q92"/>
  <c r="AA92" s="1"/>
  <c r="AD92"/>
  <c r="AR92" s="1"/>
  <c r="CH103" s="1"/>
  <c r="CF105"/>
  <c r="CO93"/>
  <c r="CK93"/>
  <c r="CM93" s="1"/>
  <c r="CO95"/>
  <c r="CK95"/>
  <c r="CM95" s="1"/>
  <c r="Z97"/>
  <c r="AO97" s="1"/>
  <c r="S97"/>
  <c r="AC97" s="1"/>
  <c r="AQ97" s="1"/>
  <c r="Q97"/>
  <c r="AA97" s="1"/>
  <c r="AD97"/>
  <c r="AR97" s="1"/>
  <c r="CO99"/>
  <c r="CK99"/>
  <c r="CM99" s="1"/>
  <c r="Z101"/>
  <c r="AO101" s="1"/>
  <c r="S101"/>
  <c r="AC101" s="1"/>
  <c r="AQ101" s="1"/>
  <c r="Q101"/>
  <c r="AA101" s="1"/>
  <c r="AD101"/>
  <c r="AR101" s="1"/>
  <c r="CO103"/>
  <c r="CK103"/>
  <c r="CM103" s="1"/>
  <c r="CF62"/>
  <c r="CO105"/>
  <c r="CK105"/>
  <c r="CM105" s="1"/>
  <c r="CO107"/>
  <c r="CK107"/>
  <c r="CM107" s="1"/>
  <c r="CF90"/>
  <c r="CO108"/>
  <c r="CK108"/>
  <c r="CM108" s="1"/>
  <c r="CF63"/>
  <c r="Z109"/>
  <c r="AO109" s="1"/>
  <c r="S109"/>
  <c r="AC109" s="1"/>
  <c r="AQ109" s="1"/>
  <c r="Q109"/>
  <c r="AA109" s="1"/>
  <c r="AD109"/>
  <c r="AR109" s="1"/>
  <c r="CH64" s="1"/>
  <c r="Z53"/>
  <c r="AO53" s="1"/>
  <c r="S53"/>
  <c r="AC53" s="1"/>
  <c r="AQ53" s="1"/>
  <c r="Q53"/>
  <c r="AA53" s="1"/>
  <c r="AD53"/>
  <c r="AR53" s="1"/>
  <c r="Z61"/>
  <c r="AO61" s="1"/>
  <c r="S61"/>
  <c r="AC61" s="1"/>
  <c r="AQ61" s="1"/>
  <c r="Q61"/>
  <c r="AA61" s="1"/>
  <c r="AD61"/>
  <c r="AR61" s="1"/>
  <c r="CH52" s="1"/>
  <c r="Z54"/>
  <c r="AO54" s="1"/>
  <c r="S54"/>
  <c r="AC54" s="1"/>
  <c r="AQ54" s="1"/>
  <c r="Q54"/>
  <c r="AA54" s="1"/>
  <c r="AD54"/>
  <c r="AR54" s="1"/>
  <c r="CO58"/>
  <c r="CK58"/>
  <c r="CM58" s="1"/>
  <c r="CO66"/>
  <c r="CK66"/>
  <c r="CM66" s="1"/>
  <c r="CF85"/>
  <c r="CO57"/>
  <c r="CK57"/>
  <c r="CM57" s="1"/>
  <c r="CF56"/>
  <c r="CO65"/>
  <c r="CK65"/>
  <c r="CM65" s="1"/>
  <c r="M328"/>
  <c r="M339" s="1"/>
  <c r="T327"/>
  <c r="T338" s="1"/>
  <c r="P327"/>
  <c r="P338" s="1"/>
  <c r="Y11"/>
  <c r="A322"/>
  <c r="AD248"/>
  <c r="AR248" s="1"/>
  <c r="Z247"/>
  <c r="AO247" s="1"/>
  <c r="S247"/>
  <c r="AC247" s="1"/>
  <c r="AQ247" s="1"/>
  <c r="Q247"/>
  <c r="AA247" s="1"/>
  <c r="AD247"/>
  <c r="AR247" s="1"/>
  <c r="CH178" s="1"/>
  <c r="Z246"/>
  <c r="AO246" s="1"/>
  <c r="S246"/>
  <c r="AC246" s="1"/>
  <c r="AQ246" s="1"/>
  <c r="Q246"/>
  <c r="AA246" s="1"/>
  <c r="AD246"/>
  <c r="AR246" s="1"/>
  <c r="CH177" s="1"/>
  <c r="Z245"/>
  <c r="AO245" s="1"/>
  <c r="S245"/>
  <c r="AC245" s="1"/>
  <c r="AQ245" s="1"/>
  <c r="Q245"/>
  <c r="AA245" s="1"/>
  <c r="AD245"/>
  <c r="AR245" s="1"/>
  <c r="CH176" s="1"/>
  <c r="Z244"/>
  <c r="AO244" s="1"/>
  <c r="S244"/>
  <c r="AC244" s="1"/>
  <c r="AQ244" s="1"/>
  <c r="Q244"/>
  <c r="AA244" s="1"/>
  <c r="AD244"/>
  <c r="AR244" s="1"/>
  <c r="CH189" s="1"/>
  <c r="Z243"/>
  <c r="AO243" s="1"/>
  <c r="S243"/>
  <c r="AC243" s="1"/>
  <c r="AQ243" s="1"/>
  <c r="Q243"/>
  <c r="AA243" s="1"/>
  <c r="AD243"/>
  <c r="AR243" s="1"/>
  <c r="CH175" s="1"/>
  <c r="Z242"/>
  <c r="AO242" s="1"/>
  <c r="S242"/>
  <c r="AC242" s="1"/>
  <c r="AQ242" s="1"/>
  <c r="Q242"/>
  <c r="AA242" s="1"/>
  <c r="AD242"/>
  <c r="AR242" s="1"/>
  <c r="CH174" s="1"/>
  <c r="Z241"/>
  <c r="AO241" s="1"/>
  <c r="S241"/>
  <c r="AC241" s="1"/>
  <c r="AQ241" s="1"/>
  <c r="Q241"/>
  <c r="AA241" s="1"/>
  <c r="AD241"/>
  <c r="AR241" s="1"/>
  <c r="CH173" s="1"/>
  <c r="Z240"/>
  <c r="AO240" s="1"/>
  <c r="S240"/>
  <c r="AC240" s="1"/>
  <c r="AQ240" s="1"/>
  <c r="Q240"/>
  <c r="AA240" s="1"/>
  <c r="AD240"/>
  <c r="AR240" s="1"/>
  <c r="CH172" s="1"/>
  <c r="AD239"/>
  <c r="AR239" s="1"/>
  <c r="CH192" s="1"/>
  <c r="AD238"/>
  <c r="AR238" s="1"/>
  <c r="Z237"/>
  <c r="AO237" s="1"/>
  <c r="S237"/>
  <c r="AC237" s="1"/>
  <c r="AQ237" s="1"/>
  <c r="Q237"/>
  <c r="AA237" s="1"/>
  <c r="CO237"/>
  <c r="CK237"/>
  <c r="CM237" s="1"/>
  <c r="AD236"/>
  <c r="AR236" s="1"/>
  <c r="Z235"/>
  <c r="AO235" s="1"/>
  <c r="S235"/>
  <c r="AC235" s="1"/>
  <c r="AQ235" s="1"/>
  <c r="Q235"/>
  <c r="AA235" s="1"/>
  <c r="CO235"/>
  <c r="CK235"/>
  <c r="CM235" s="1"/>
  <c r="AD234"/>
  <c r="AR234" s="1"/>
  <c r="Z233"/>
  <c r="AO233" s="1"/>
  <c r="S233"/>
  <c r="AC233" s="1"/>
  <c r="AQ233" s="1"/>
  <c r="Q233"/>
  <c r="AA233" s="1"/>
  <c r="CO233"/>
  <c r="CK233"/>
  <c r="CM233" s="1"/>
  <c r="AD232"/>
  <c r="AR232" s="1"/>
  <c r="Z231"/>
  <c r="AO231" s="1"/>
  <c r="S231"/>
  <c r="AC231" s="1"/>
  <c r="AQ231" s="1"/>
  <c r="Q231"/>
  <c r="AA231" s="1"/>
  <c r="CO231"/>
  <c r="CK231"/>
  <c r="CM231" s="1"/>
  <c r="AD230"/>
  <c r="AR230" s="1"/>
  <c r="Z229"/>
  <c r="AO229" s="1"/>
  <c r="S229"/>
  <c r="AC229" s="1"/>
  <c r="AQ229" s="1"/>
  <c r="Q229"/>
  <c r="AA229" s="1"/>
  <c r="CO229"/>
  <c r="CK229"/>
  <c r="CM229" s="1"/>
  <c r="Z228"/>
  <c r="AO228" s="1"/>
  <c r="S228"/>
  <c r="AC228" s="1"/>
  <c r="AQ228" s="1"/>
  <c r="Q228"/>
  <c r="AA228" s="1"/>
  <c r="CO228"/>
  <c r="CK228"/>
  <c r="CM228" s="1"/>
  <c r="CF138"/>
  <c r="Z227"/>
  <c r="AO227" s="1"/>
  <c r="S227"/>
  <c r="AC227" s="1"/>
  <c r="AQ227" s="1"/>
  <c r="Q227"/>
  <c r="AA227" s="1"/>
  <c r="CO227"/>
  <c r="CK227"/>
  <c r="CM227" s="1"/>
  <c r="CF137"/>
  <c r="Z226"/>
  <c r="AO226" s="1"/>
  <c r="S226"/>
  <c r="AC226" s="1"/>
  <c r="AQ226" s="1"/>
  <c r="Q226"/>
  <c r="AA226" s="1"/>
  <c r="CO226"/>
  <c r="CK226"/>
  <c r="CM226" s="1"/>
  <c r="CF136"/>
  <c r="Z225"/>
  <c r="AO225" s="1"/>
  <c r="S225"/>
  <c r="AC225" s="1"/>
  <c r="AQ225" s="1"/>
  <c r="Q225"/>
  <c r="AA225" s="1"/>
  <c r="CO225"/>
  <c r="CK225"/>
  <c r="CM225" s="1"/>
  <c r="CF135"/>
  <c r="Z224"/>
  <c r="AO224" s="1"/>
  <c r="S224"/>
  <c r="AC224" s="1"/>
  <c r="AQ224" s="1"/>
  <c r="Q224"/>
  <c r="AA224" s="1"/>
  <c r="CO224"/>
  <c r="CK224"/>
  <c r="CM224" s="1"/>
  <c r="CF134"/>
  <c r="Z223"/>
  <c r="AO223" s="1"/>
  <c r="S223"/>
  <c r="AC223" s="1"/>
  <c r="AQ223" s="1"/>
  <c r="Q223"/>
  <c r="AA223" s="1"/>
  <c r="CO223"/>
  <c r="CK223"/>
  <c r="CM223" s="1"/>
  <c r="CF133"/>
  <c r="Z222"/>
  <c r="AO222" s="1"/>
  <c r="S222"/>
  <c r="AC222" s="1"/>
  <c r="AQ222" s="1"/>
  <c r="Q222"/>
  <c r="AA222" s="1"/>
  <c r="CO222"/>
  <c r="CK222"/>
  <c r="CM222" s="1"/>
  <c r="CF132"/>
  <c r="AD221"/>
  <c r="AR221" s="1"/>
  <c r="CH185" s="1"/>
  <c r="AD220"/>
  <c r="AR220" s="1"/>
  <c r="AD219"/>
  <c r="AR219" s="1"/>
  <c r="CH171" s="1"/>
  <c r="AD218"/>
  <c r="AR218" s="1"/>
  <c r="CH170" s="1"/>
  <c r="AD217"/>
  <c r="AR217" s="1"/>
  <c r="CH169" s="1"/>
  <c r="AD216"/>
  <c r="AR216" s="1"/>
  <c r="CH168" s="1"/>
  <c r="S215"/>
  <c r="AC215" s="1"/>
  <c r="AQ215" s="1"/>
  <c r="Z215"/>
  <c r="AO215" s="1"/>
  <c r="Q215"/>
  <c r="AA215" s="1"/>
  <c r="AD215"/>
  <c r="AR215" s="1"/>
  <c r="CH167" s="1"/>
  <c r="S213"/>
  <c r="AC213" s="1"/>
  <c r="AQ213" s="1"/>
  <c r="Z213"/>
  <c r="AO213" s="1"/>
  <c r="Q213"/>
  <c r="AA213" s="1"/>
  <c r="AD213"/>
  <c r="AR213" s="1"/>
  <c r="CH165" s="1"/>
  <c r="CO211"/>
  <c r="CK211"/>
  <c r="CM211" s="1"/>
  <c r="CO210"/>
  <c r="CK210"/>
  <c r="CM210" s="1"/>
  <c r="CF131"/>
  <c r="CO209"/>
  <c r="CK209"/>
  <c r="CM209" s="1"/>
  <c r="CF130"/>
  <c r="CO208"/>
  <c r="CK208"/>
  <c r="CM208" s="1"/>
  <c r="CF129"/>
  <c r="CO207"/>
  <c r="CK207"/>
  <c r="CM207" s="1"/>
  <c r="CF128"/>
  <c r="CO206"/>
  <c r="CK206"/>
  <c r="CM206" s="1"/>
  <c r="CF127"/>
  <c r="CO205"/>
  <c r="CK205"/>
  <c r="CM205" s="1"/>
  <c r="CF126"/>
  <c r="CO204"/>
  <c r="CK204"/>
  <c r="CM204" s="1"/>
  <c r="CF125"/>
  <c r="CO203"/>
  <c r="CK203"/>
  <c r="CM203" s="1"/>
  <c r="CF124"/>
  <c r="Z202"/>
  <c r="AO202" s="1"/>
  <c r="S202"/>
  <c r="AC202" s="1"/>
  <c r="AQ202" s="1"/>
  <c r="Q202"/>
  <c r="AA202" s="1"/>
  <c r="AD202"/>
  <c r="AR202" s="1"/>
  <c r="CO201"/>
  <c r="CK201"/>
  <c r="CM201" s="1"/>
  <c r="CF187"/>
  <c r="CO200"/>
  <c r="CK200"/>
  <c r="CM200" s="1"/>
  <c r="CF164"/>
  <c r="CO199"/>
  <c r="CK199"/>
  <c r="CM199" s="1"/>
  <c r="CF163"/>
  <c r="CO198"/>
  <c r="CK198"/>
  <c r="CM198" s="1"/>
  <c r="CF162"/>
  <c r="CO197"/>
  <c r="CK197"/>
  <c r="CM197" s="1"/>
  <c r="CF161"/>
  <c r="CO196"/>
  <c r="CK196"/>
  <c r="CM196" s="1"/>
  <c r="CF160"/>
  <c r="CO195"/>
  <c r="CK195"/>
  <c r="CM195" s="1"/>
  <c r="CF159"/>
  <c r="CO194"/>
  <c r="CK194"/>
  <c r="CM194" s="1"/>
  <c r="CF158"/>
  <c r="CO193"/>
  <c r="CK193"/>
  <c r="CM193" s="1"/>
  <c r="CF157"/>
  <c r="Z192"/>
  <c r="AO192" s="1"/>
  <c r="S192"/>
  <c r="AC192" s="1"/>
  <c r="AQ192" s="1"/>
  <c r="Q192"/>
  <c r="AA192" s="1"/>
  <c r="AD192"/>
  <c r="AR192" s="1"/>
  <c r="CH186" s="1"/>
  <c r="CO191"/>
  <c r="CK191"/>
  <c r="CM191" s="1"/>
  <c r="CF184"/>
  <c r="Z190"/>
  <c r="AO190" s="1"/>
  <c r="S190"/>
  <c r="AC190" s="1"/>
  <c r="AQ190" s="1"/>
  <c r="Q190"/>
  <c r="AA190" s="1"/>
  <c r="AD190"/>
  <c r="AR190" s="1"/>
  <c r="CO189"/>
  <c r="CK189"/>
  <c r="CM189" s="1"/>
  <c r="Z188"/>
  <c r="AO188" s="1"/>
  <c r="S188"/>
  <c r="AC188" s="1"/>
  <c r="AQ188" s="1"/>
  <c r="Q188"/>
  <c r="AA188" s="1"/>
  <c r="AD188"/>
  <c r="AR188" s="1"/>
  <c r="CO187"/>
  <c r="CK187"/>
  <c r="CM187" s="1"/>
  <c r="Z186"/>
  <c r="AO186" s="1"/>
  <c r="S186"/>
  <c r="AC186" s="1"/>
  <c r="AQ186" s="1"/>
  <c r="Q186"/>
  <c r="AA186" s="1"/>
  <c r="AD186"/>
  <c r="AR186" s="1"/>
  <c r="CO185"/>
  <c r="CK185"/>
  <c r="CM185" s="1"/>
  <c r="Z184"/>
  <c r="AO184" s="1"/>
  <c r="S184"/>
  <c r="AC184" s="1"/>
  <c r="AQ184" s="1"/>
  <c r="Q184"/>
  <c r="AA184" s="1"/>
  <c r="AD184"/>
  <c r="AR184" s="1"/>
  <c r="Z183"/>
  <c r="AO183" s="1"/>
  <c r="S183"/>
  <c r="AC183" s="1"/>
  <c r="AQ183" s="1"/>
  <c r="Q183"/>
  <c r="AA183" s="1"/>
  <c r="AD183"/>
  <c r="AR183" s="1"/>
  <c r="CH156" s="1"/>
  <c r="Z182"/>
  <c r="AO182" s="1"/>
  <c r="S182"/>
  <c r="AC182" s="1"/>
  <c r="AQ182" s="1"/>
  <c r="Q182"/>
  <c r="AA182" s="1"/>
  <c r="AD182"/>
  <c r="AR182" s="1"/>
  <c r="CH84" s="1"/>
  <c r="Z181"/>
  <c r="AO181" s="1"/>
  <c r="S181"/>
  <c r="AC181" s="1"/>
  <c r="AQ181" s="1"/>
  <c r="Q181"/>
  <c r="AA181" s="1"/>
  <c r="AD181"/>
  <c r="AR181" s="1"/>
  <c r="CH83" s="1"/>
  <c r="AD180"/>
  <c r="AR180" s="1"/>
  <c r="CH82" s="1"/>
  <c r="AD179"/>
  <c r="AR179" s="1"/>
  <c r="CH81" s="1"/>
  <c r="AD178"/>
  <c r="AR178" s="1"/>
  <c r="CH80" s="1"/>
  <c r="AD177"/>
  <c r="AR177" s="1"/>
  <c r="CH79" s="1"/>
  <c r="Z176"/>
  <c r="AO176" s="1"/>
  <c r="S176"/>
  <c r="AC176" s="1"/>
  <c r="AQ176" s="1"/>
  <c r="Q176"/>
  <c r="AA176" s="1"/>
  <c r="CO176"/>
  <c r="CK176"/>
  <c r="CM176" s="1"/>
  <c r="Z175"/>
  <c r="AO175" s="1"/>
  <c r="S175"/>
  <c r="AC175" s="1"/>
  <c r="AQ175" s="1"/>
  <c r="Q175"/>
  <c r="AA175" s="1"/>
  <c r="CO175"/>
  <c r="CK175"/>
  <c r="CM175" s="1"/>
  <c r="CF151"/>
  <c r="Z174"/>
  <c r="AO174" s="1"/>
  <c r="S174"/>
  <c r="AC174" s="1"/>
  <c r="AQ174" s="1"/>
  <c r="Q174"/>
  <c r="AA174" s="1"/>
  <c r="CO174"/>
  <c r="CK174"/>
  <c r="CM174" s="1"/>
  <c r="CF123"/>
  <c r="Z173"/>
  <c r="AO173" s="1"/>
  <c r="S173"/>
  <c r="AC173" s="1"/>
  <c r="AQ173" s="1"/>
  <c r="Q173"/>
  <c r="AA173" s="1"/>
  <c r="CO173"/>
  <c r="CK173"/>
  <c r="CM173" s="1"/>
  <c r="CF122"/>
  <c r="Z172"/>
  <c r="AO172" s="1"/>
  <c r="S172"/>
  <c r="AC172" s="1"/>
  <c r="AQ172" s="1"/>
  <c r="Q172"/>
  <c r="AA172" s="1"/>
  <c r="CO172"/>
  <c r="CK172"/>
  <c r="CM172" s="1"/>
  <c r="CF121"/>
  <c r="Z171"/>
  <c r="AO171" s="1"/>
  <c r="S171"/>
  <c r="AC171" s="1"/>
  <c r="AQ171" s="1"/>
  <c r="Q171"/>
  <c r="AA171" s="1"/>
  <c r="CO171"/>
  <c r="CK171"/>
  <c r="CM171" s="1"/>
  <c r="CF120"/>
  <c r="Z170"/>
  <c r="AO170" s="1"/>
  <c r="S170"/>
  <c r="AC170" s="1"/>
  <c r="AQ170" s="1"/>
  <c r="Q170"/>
  <c r="AA170" s="1"/>
  <c r="CO170"/>
  <c r="CK170"/>
  <c r="CM170" s="1"/>
  <c r="CF119"/>
  <c r="Z169"/>
  <c r="AO169" s="1"/>
  <c r="S169"/>
  <c r="AC169" s="1"/>
  <c r="AQ169" s="1"/>
  <c r="Q169"/>
  <c r="AA169" s="1"/>
  <c r="CO169"/>
  <c r="CK169"/>
  <c r="CM169" s="1"/>
  <c r="CF118"/>
  <c r="AD168"/>
  <c r="AR168" s="1"/>
  <c r="Z167"/>
  <c r="AO167" s="1"/>
  <c r="S167"/>
  <c r="AC167" s="1"/>
  <c r="AQ167" s="1"/>
  <c r="Q167"/>
  <c r="AA167" s="1"/>
  <c r="CO167"/>
  <c r="CK167"/>
  <c r="CM167" s="1"/>
  <c r="AD166"/>
  <c r="AR166" s="1"/>
  <c r="AD165"/>
  <c r="AR165" s="1"/>
  <c r="CH78" s="1"/>
  <c r="AD164"/>
  <c r="AR164" s="1"/>
  <c r="CH77" s="1"/>
  <c r="AD163"/>
  <c r="AR163" s="1"/>
  <c r="CH76" s="1"/>
  <c r="AD162"/>
  <c r="AR162" s="1"/>
  <c r="CH75" s="1"/>
  <c r="AD161"/>
  <c r="AR161" s="1"/>
  <c r="CH74" s="1"/>
  <c r="AD160"/>
  <c r="AR160" s="1"/>
  <c r="CH73" s="1"/>
  <c r="AD159"/>
  <c r="AR159" s="1"/>
  <c r="CH72" s="1"/>
  <c r="Z158"/>
  <c r="AO158" s="1"/>
  <c r="S158"/>
  <c r="AC158" s="1"/>
  <c r="AQ158" s="1"/>
  <c r="Q158"/>
  <c r="AA158" s="1"/>
  <c r="CO158"/>
  <c r="CK158"/>
  <c r="CM158" s="1"/>
  <c r="Z157"/>
  <c r="AO157" s="1"/>
  <c r="S157"/>
  <c r="AC157" s="1"/>
  <c r="AQ157" s="1"/>
  <c r="Q157"/>
  <c r="AA157" s="1"/>
  <c r="CF183"/>
  <c r="CO157"/>
  <c r="CK157"/>
  <c r="CM157" s="1"/>
  <c r="AD156"/>
  <c r="AR156" s="1"/>
  <c r="CH150" s="1"/>
  <c r="AD155"/>
  <c r="AR155" s="1"/>
  <c r="CH117" s="1"/>
  <c r="AD154"/>
  <c r="AR154" s="1"/>
  <c r="CH116" s="1"/>
  <c r="AD153"/>
  <c r="AR153" s="1"/>
  <c r="CH115" s="1"/>
  <c r="AD152"/>
  <c r="AR152" s="1"/>
  <c r="CH114" s="1"/>
  <c r="AD151"/>
  <c r="AR151" s="1"/>
  <c r="CH113" s="1"/>
  <c r="AD150"/>
  <c r="AR150" s="1"/>
  <c r="CH112" s="1"/>
  <c r="AD149"/>
  <c r="AR149" s="1"/>
  <c r="CH111" s="1"/>
  <c r="Z148"/>
  <c r="AO148" s="1"/>
  <c r="S148"/>
  <c r="AC148" s="1"/>
  <c r="AQ148" s="1"/>
  <c r="Q148"/>
  <c r="AA148" s="1"/>
  <c r="CO148"/>
  <c r="CK148"/>
  <c r="CM148" s="1"/>
  <c r="AD147"/>
  <c r="AR147" s="1"/>
  <c r="Z146"/>
  <c r="AO146" s="1"/>
  <c r="S146"/>
  <c r="AC146" s="1"/>
  <c r="AQ146" s="1"/>
  <c r="Q146"/>
  <c r="AA146" s="1"/>
  <c r="CO146"/>
  <c r="CK146"/>
  <c r="CM146" s="1"/>
  <c r="AD145"/>
  <c r="AR145" s="1"/>
  <c r="Z144"/>
  <c r="AO144" s="1"/>
  <c r="S144"/>
  <c r="AC144" s="1"/>
  <c r="AQ144" s="1"/>
  <c r="Q144"/>
  <c r="AA144" s="1"/>
  <c r="CO144"/>
  <c r="CK144"/>
  <c r="CM144" s="1"/>
  <c r="AD143"/>
  <c r="AR143" s="1"/>
  <c r="Z142"/>
  <c r="AO142" s="1"/>
  <c r="S142"/>
  <c r="AC142" s="1"/>
  <c r="AQ142" s="1"/>
  <c r="Q142"/>
  <c r="AA142" s="1"/>
  <c r="CO142"/>
  <c r="CK142"/>
  <c r="CM142" s="1"/>
  <c r="AD141"/>
  <c r="AR141" s="1"/>
  <c r="Z140"/>
  <c r="AO140" s="1"/>
  <c r="S140"/>
  <c r="AC140" s="1"/>
  <c r="AQ140" s="1"/>
  <c r="Q140"/>
  <c r="AA140" s="1"/>
  <c r="CO140"/>
  <c r="CK140"/>
  <c r="CM140" s="1"/>
  <c r="AD139"/>
  <c r="AR139" s="1"/>
  <c r="AD138"/>
  <c r="AR138" s="1"/>
  <c r="CH71" s="1"/>
  <c r="AD137"/>
  <c r="AR137" s="1"/>
  <c r="CH70" s="1"/>
  <c r="AD136"/>
  <c r="AR136" s="1"/>
  <c r="CH69" s="1"/>
  <c r="AD135"/>
  <c r="AR135" s="1"/>
  <c r="CH68" s="1"/>
  <c r="AD134"/>
  <c r="AR134" s="1"/>
  <c r="CH155" s="1"/>
  <c r="AD133"/>
  <c r="AR133" s="1"/>
  <c r="CH154" s="1"/>
  <c r="AD132"/>
  <c r="AR132" s="1"/>
  <c r="Z131"/>
  <c r="AO131" s="1"/>
  <c r="S131"/>
  <c r="AC131" s="1"/>
  <c r="AQ131" s="1"/>
  <c r="Q131"/>
  <c r="AA131" s="1"/>
  <c r="AD131"/>
  <c r="AR131" s="1"/>
  <c r="CH153" s="1"/>
  <c r="CO130"/>
  <c r="CK130"/>
  <c r="CM130" s="1"/>
  <c r="CF110"/>
  <c r="CO129"/>
  <c r="CK129"/>
  <c r="CM129" s="1"/>
  <c r="CF109"/>
  <c r="CO128"/>
  <c r="CK128"/>
  <c r="CM128" s="1"/>
  <c r="CF108"/>
  <c r="CO127"/>
  <c r="CK127"/>
  <c r="CM127" s="1"/>
  <c r="CF107"/>
  <c r="AD126"/>
  <c r="AR126" s="1"/>
  <c r="CH149" s="1"/>
  <c r="AD125"/>
  <c r="AR125" s="1"/>
  <c r="CH148" s="1"/>
  <c r="Z124"/>
  <c r="AO124" s="1"/>
  <c r="S124"/>
  <c r="AC124" s="1"/>
  <c r="AQ124" s="1"/>
  <c r="Q124"/>
  <c r="AA124" s="1"/>
  <c r="CF152"/>
  <c r="CO124"/>
  <c r="CK124"/>
  <c r="CM124" s="1"/>
  <c r="Z123"/>
  <c r="AO123" s="1"/>
  <c r="S123"/>
  <c r="AC123" s="1"/>
  <c r="AQ123" s="1"/>
  <c r="Q123"/>
  <c r="AA123" s="1"/>
  <c r="CO123"/>
  <c r="CK123"/>
  <c r="CM123" s="1"/>
  <c r="AD122"/>
  <c r="AR122" s="1"/>
  <c r="Z121"/>
  <c r="AO121" s="1"/>
  <c r="S121"/>
  <c r="AC121" s="1"/>
  <c r="AQ121" s="1"/>
  <c r="Q121"/>
  <c r="AA121" s="1"/>
  <c r="CO121"/>
  <c r="CK121"/>
  <c r="CM121" s="1"/>
  <c r="AD120"/>
  <c r="AR120" s="1"/>
  <c r="Z119"/>
  <c r="AO119" s="1"/>
  <c r="S119"/>
  <c r="AC119" s="1"/>
  <c r="AQ119" s="1"/>
  <c r="Q119"/>
  <c r="AA119" s="1"/>
  <c r="CO119"/>
  <c r="CK119"/>
  <c r="CM119" s="1"/>
  <c r="AD118"/>
  <c r="AR118" s="1"/>
  <c r="Z117"/>
  <c r="AO117" s="1"/>
  <c r="S117"/>
  <c r="AC117" s="1"/>
  <c r="AQ117" s="1"/>
  <c r="Q117"/>
  <c r="AA117" s="1"/>
  <c r="CF147"/>
  <c r="CO117"/>
  <c r="CK117"/>
  <c r="CM117" s="1"/>
  <c r="AD116"/>
  <c r="AR116" s="1"/>
  <c r="CH146" s="1"/>
  <c r="AD115"/>
  <c r="AR115" s="1"/>
  <c r="Z114"/>
  <c r="AO114" s="1"/>
  <c r="S114"/>
  <c r="AC114" s="1"/>
  <c r="AQ114" s="1"/>
  <c r="Q114"/>
  <c r="AA114" s="1"/>
  <c r="CO114"/>
  <c r="CK114"/>
  <c r="CM114" s="1"/>
  <c r="AD113"/>
  <c r="AR113" s="1"/>
  <c r="AD112"/>
  <c r="AR112" s="1"/>
  <c r="CH67" s="1"/>
  <c r="AD111"/>
  <c r="AR111" s="1"/>
  <c r="CH66" s="1"/>
  <c r="AD110"/>
  <c r="AR110" s="1"/>
  <c r="CH65" s="1"/>
  <c r="Y12"/>
  <c r="Y14"/>
  <c r="Y16"/>
  <c r="Y18"/>
  <c r="Y20"/>
  <c r="Y10"/>
  <c r="Y19"/>
  <c r="Y21"/>
  <c r="Y23"/>
  <c r="Y25"/>
  <c r="CO52"/>
  <c r="CK52"/>
  <c r="CM52" s="1"/>
  <c r="Z56"/>
  <c r="AO56" s="1"/>
  <c r="S56"/>
  <c r="AC56" s="1"/>
  <c r="AQ56" s="1"/>
  <c r="Q56"/>
  <c r="AA56" s="1"/>
  <c r="AD56"/>
  <c r="AR56" s="1"/>
  <c r="Z62"/>
  <c r="AO62" s="1"/>
  <c r="S62"/>
  <c r="AC62" s="1"/>
  <c r="AQ62" s="1"/>
  <c r="Q62"/>
  <c r="AA62" s="1"/>
  <c r="AD62"/>
  <c r="AR62" s="1"/>
  <c r="CH53" s="1"/>
  <c r="Z68"/>
  <c r="AO68" s="1"/>
  <c r="S68"/>
  <c r="AC68" s="1"/>
  <c r="AQ68" s="1"/>
  <c r="Q68"/>
  <c r="AA68" s="1"/>
  <c r="AD68"/>
  <c r="AR68" s="1"/>
  <c r="CH57" s="1"/>
  <c r="Z69"/>
  <c r="AO69" s="1"/>
  <c r="S69"/>
  <c r="AC69" s="1"/>
  <c r="AQ69" s="1"/>
  <c r="Q69"/>
  <c r="AA69" s="1"/>
  <c r="AD69"/>
  <c r="AR69" s="1"/>
  <c r="CH91" s="1"/>
  <c r="CF93"/>
  <c r="CO70"/>
  <c r="CK70"/>
  <c r="CM70" s="1"/>
  <c r="Z71"/>
  <c r="AO71" s="1"/>
  <c r="S71"/>
  <c r="AC71" s="1"/>
  <c r="AQ71" s="1"/>
  <c r="Q71"/>
  <c r="AA71" s="1"/>
  <c r="AD71"/>
  <c r="AR71" s="1"/>
  <c r="CH94" s="1"/>
  <c r="Z72"/>
  <c r="AO72" s="1"/>
  <c r="S72"/>
  <c r="AC72" s="1"/>
  <c r="AQ72" s="1"/>
  <c r="Q72"/>
  <c r="AA72" s="1"/>
  <c r="AD72"/>
  <c r="AR72" s="1"/>
  <c r="CH95" s="1"/>
  <c r="Z73"/>
  <c r="AO73" s="1"/>
  <c r="S73"/>
  <c r="AC73" s="1"/>
  <c r="AQ73" s="1"/>
  <c r="Q73"/>
  <c r="AA73" s="1"/>
  <c r="AD73"/>
  <c r="AR73" s="1"/>
  <c r="CH96" s="1"/>
  <c r="Z74"/>
  <c r="AO74" s="1"/>
  <c r="S74"/>
  <c r="AC74" s="1"/>
  <c r="AQ74" s="1"/>
  <c r="Q74"/>
  <c r="AA74" s="1"/>
  <c r="AD74"/>
  <c r="AR74" s="1"/>
  <c r="CH97" s="1"/>
  <c r="Z75"/>
  <c r="AO75" s="1"/>
  <c r="S75"/>
  <c r="AC75" s="1"/>
  <c r="AQ75" s="1"/>
  <c r="Q75"/>
  <c r="AA75" s="1"/>
  <c r="AD75"/>
  <c r="AR75" s="1"/>
  <c r="CH98" s="1"/>
  <c r="Z76"/>
  <c r="AO76" s="1"/>
  <c r="S76"/>
  <c r="AC76" s="1"/>
  <c r="AQ76" s="1"/>
  <c r="Q76"/>
  <c r="AA76" s="1"/>
  <c r="AD76"/>
  <c r="AR76" s="1"/>
  <c r="CO77"/>
  <c r="CK77"/>
  <c r="CM77" s="1"/>
  <c r="Z78"/>
  <c r="AO78" s="1"/>
  <c r="S78"/>
  <c r="AC78" s="1"/>
  <c r="AQ78" s="1"/>
  <c r="Q78"/>
  <c r="AA78" s="1"/>
  <c r="AD78"/>
  <c r="AR78" s="1"/>
  <c r="CH99" s="1"/>
  <c r="CF104"/>
  <c r="CO79"/>
  <c r="CK79"/>
  <c r="CM79" s="1"/>
  <c r="CO80"/>
  <c r="CK80"/>
  <c r="CM80" s="1"/>
  <c r="CF58"/>
  <c r="CO81"/>
  <c r="CK81"/>
  <c r="CM81" s="1"/>
  <c r="CO82"/>
  <c r="CK82"/>
  <c r="CM82" s="1"/>
  <c r="CF59"/>
  <c r="CF60"/>
  <c r="CO83"/>
  <c r="CK83"/>
  <c r="CM83" s="1"/>
  <c r="CO84"/>
  <c r="CK84"/>
  <c r="CM84" s="1"/>
  <c r="CF61"/>
  <c r="Z85"/>
  <c r="AO85" s="1"/>
  <c r="S85"/>
  <c r="AC85" s="1"/>
  <c r="AQ85" s="1"/>
  <c r="Q85"/>
  <c r="AA85" s="1"/>
  <c r="AD85"/>
  <c r="AR85" s="1"/>
  <c r="CH87" s="1"/>
  <c r="Z88"/>
  <c r="AO88" s="1"/>
  <c r="S88"/>
  <c r="AC88" s="1"/>
  <c r="AQ88" s="1"/>
  <c r="Q88"/>
  <c r="AA88" s="1"/>
  <c r="AD88"/>
  <c r="AR88" s="1"/>
  <c r="CF103"/>
  <c r="CO92"/>
  <c r="CK92"/>
  <c r="CM92" s="1"/>
  <c r="Z93"/>
  <c r="AO93" s="1"/>
  <c r="S93"/>
  <c r="AC93" s="1"/>
  <c r="AQ93" s="1"/>
  <c r="Q93"/>
  <c r="AA93" s="1"/>
  <c r="AD93"/>
  <c r="AR93" s="1"/>
  <c r="CH105" s="1"/>
  <c r="Z95"/>
  <c r="AO95" s="1"/>
  <c r="S95"/>
  <c r="AC95" s="1"/>
  <c r="AQ95" s="1"/>
  <c r="Q95"/>
  <c r="AA95" s="1"/>
  <c r="AD95"/>
  <c r="AR95" s="1"/>
  <c r="CO97"/>
  <c r="CK97"/>
  <c r="CM97" s="1"/>
  <c r="Z99"/>
  <c r="AO99" s="1"/>
  <c r="S99"/>
  <c r="AC99" s="1"/>
  <c r="AQ99" s="1"/>
  <c r="Q99"/>
  <c r="AA99" s="1"/>
  <c r="AD99"/>
  <c r="AR99" s="1"/>
  <c r="CO101"/>
  <c r="CK101"/>
  <c r="CM101" s="1"/>
  <c r="Z103"/>
  <c r="AO103" s="1"/>
  <c r="S103"/>
  <c r="AC103" s="1"/>
  <c r="AQ103" s="1"/>
  <c r="Q103"/>
  <c r="AA103" s="1"/>
  <c r="AD103"/>
  <c r="AR103" s="1"/>
  <c r="Z105"/>
  <c r="AO105" s="1"/>
  <c r="S105"/>
  <c r="AC105" s="1"/>
  <c r="AQ105" s="1"/>
  <c r="Q105"/>
  <c r="AA105" s="1"/>
  <c r="AD105"/>
  <c r="AR105" s="1"/>
  <c r="CH62" s="1"/>
  <c r="Z107"/>
  <c r="AO107" s="1"/>
  <c r="S107"/>
  <c r="AC107" s="1"/>
  <c r="AQ107" s="1"/>
  <c r="Q107"/>
  <c r="AA107" s="1"/>
  <c r="AD107"/>
  <c r="AR107" s="1"/>
  <c r="CH90" s="1"/>
  <c r="Z108"/>
  <c r="AO108" s="1"/>
  <c r="S108"/>
  <c r="AC108" s="1"/>
  <c r="AQ108" s="1"/>
  <c r="Q108"/>
  <c r="AA108" s="1"/>
  <c r="AD108"/>
  <c r="AR108" s="1"/>
  <c r="CH63" s="1"/>
  <c r="CO109"/>
  <c r="CK109"/>
  <c r="CM109" s="1"/>
  <c r="CF64"/>
  <c r="CO53"/>
  <c r="CK53"/>
  <c r="CM53" s="1"/>
  <c r="CF52"/>
  <c r="CO61"/>
  <c r="CK61"/>
  <c r="CM61" s="1"/>
  <c r="CO54"/>
  <c r="CK54"/>
  <c r="CM54" s="1"/>
  <c r="Z58"/>
  <c r="AO58" s="1"/>
  <c r="S58"/>
  <c r="AC58" s="1"/>
  <c r="AQ58" s="1"/>
  <c r="Q58"/>
  <c r="AA58" s="1"/>
  <c r="AD58"/>
  <c r="AR58" s="1"/>
  <c r="Z66"/>
  <c r="AO66" s="1"/>
  <c r="S66"/>
  <c r="AC66" s="1"/>
  <c r="AQ66" s="1"/>
  <c r="Q66"/>
  <c r="AA66" s="1"/>
  <c r="AD66"/>
  <c r="AR66" s="1"/>
  <c r="CH85" s="1"/>
  <c r="Z57"/>
  <c r="AO57" s="1"/>
  <c r="S57"/>
  <c r="AC57" s="1"/>
  <c r="AQ57" s="1"/>
  <c r="Q57"/>
  <c r="AA57" s="1"/>
  <c r="AD57"/>
  <c r="AR57" s="1"/>
  <c r="Z65"/>
  <c r="AO65" s="1"/>
  <c r="S65"/>
  <c r="AC65" s="1"/>
  <c r="AQ65" s="1"/>
  <c r="Q65"/>
  <c r="AA65" s="1"/>
  <c r="AD65"/>
  <c r="AR65" s="1"/>
  <c r="CH56" s="1"/>
  <c r="Y13"/>
  <c r="Y17"/>
  <c r="Y27"/>
  <c r="W12" i="6"/>
  <c r="W14"/>
  <c r="W16"/>
  <c r="W18"/>
  <c r="W20"/>
  <c r="W28"/>
  <c r="W10"/>
  <c r="W19"/>
  <c r="W21"/>
  <c r="W23"/>
  <c r="W25"/>
  <c r="W27"/>
  <c r="W17"/>
  <c r="W15"/>
  <c r="W13"/>
  <c r="W11"/>
  <c r="W26"/>
  <c r="W24"/>
  <c r="W22"/>
  <c r="Z40"/>
  <c r="R39"/>
  <c r="R38" s="1"/>
  <c r="Y307"/>
  <c r="Y308"/>
  <c r="Y304"/>
  <c r="Y305" s="1"/>
  <c r="Y302"/>
  <c r="M314" s="1"/>
  <c r="Q309" s="1"/>
  <c r="CF43"/>
  <c r="AS43"/>
  <c r="CF45"/>
  <c r="AS45"/>
  <c r="AU41"/>
  <c r="AQ41"/>
  <c r="AU44"/>
  <c r="AQ44"/>
  <c r="AR44" s="1"/>
  <c r="CT49"/>
  <c r="CU49" s="1"/>
  <c r="AT49"/>
  <c r="CT51"/>
  <c r="CU51" s="1"/>
  <c r="AT51"/>
  <c r="AS54"/>
  <c r="AU57"/>
  <c r="AQ57"/>
  <c r="AR57" s="1"/>
  <c r="CF59"/>
  <c r="AS58"/>
  <c r="CF62"/>
  <c r="AS60"/>
  <c r="AU62"/>
  <c r="AQ62"/>
  <c r="AR62" s="1"/>
  <c r="AU68"/>
  <c r="AQ68"/>
  <c r="AR68" s="1"/>
  <c r="AU70"/>
  <c r="AQ70"/>
  <c r="AR70" s="1"/>
  <c r="AU72"/>
  <c r="AQ72"/>
  <c r="AR72" s="1"/>
  <c r="AU74"/>
  <c r="AQ74"/>
  <c r="AR74" s="1"/>
  <c r="AU87"/>
  <c r="AQ87"/>
  <c r="AR87" s="1"/>
  <c r="AS89"/>
  <c r="CF57"/>
  <c r="AS91"/>
  <c r="AU93"/>
  <c r="AQ93"/>
  <c r="AR93" s="1"/>
  <c r="AS95"/>
  <c r="AU97"/>
  <c r="AQ97"/>
  <c r="AR97" s="1"/>
  <c r="AS99"/>
  <c r="AU102"/>
  <c r="AQ102"/>
  <c r="AR102" s="1"/>
  <c r="AU103"/>
  <c r="AQ103"/>
  <c r="AR103" s="1"/>
  <c r="AU104"/>
  <c r="AQ104"/>
  <c r="AR104" s="1"/>
  <c r="AU105"/>
  <c r="AQ105"/>
  <c r="AR105" s="1"/>
  <c r="AU106"/>
  <c r="AQ106"/>
  <c r="AR106" s="1"/>
  <c r="AS108"/>
  <c r="CF128"/>
  <c r="AS110"/>
  <c r="AS114"/>
  <c r="CF140"/>
  <c r="AS116"/>
  <c r="AU118"/>
  <c r="AQ118"/>
  <c r="AR118" s="1"/>
  <c r="CF96"/>
  <c r="AS120"/>
  <c r="CF98"/>
  <c r="AS122"/>
  <c r="AU126"/>
  <c r="AQ126"/>
  <c r="AR126" s="1"/>
  <c r="AU132"/>
  <c r="AQ132"/>
  <c r="AR132" s="1"/>
  <c r="AU136"/>
  <c r="AQ136"/>
  <c r="AR136" s="1"/>
  <c r="AU138"/>
  <c r="AQ138"/>
  <c r="AR138" s="1"/>
  <c r="AU141"/>
  <c r="AQ141"/>
  <c r="AR141" s="1"/>
  <c r="AS143"/>
  <c r="CF99"/>
  <c r="AU53"/>
  <c r="AQ53"/>
  <c r="AR53" s="1"/>
  <c r="AS55"/>
  <c r="AU56"/>
  <c r="AQ56"/>
  <c r="AR56" s="1"/>
  <c r="CF61"/>
  <c r="AS59"/>
  <c r="CF63"/>
  <c r="AS61"/>
  <c r="CF87"/>
  <c r="AS63"/>
  <c r="CF91"/>
  <c r="AS65"/>
  <c r="AU71"/>
  <c r="AQ71"/>
  <c r="AR71" s="1"/>
  <c r="AS73"/>
  <c r="AU75"/>
  <c r="AQ75"/>
  <c r="AR75" s="1"/>
  <c r="AU77"/>
  <c r="AQ77"/>
  <c r="AR77" s="1"/>
  <c r="AU79"/>
  <c r="AQ79"/>
  <c r="AR79" s="1"/>
  <c r="AU81"/>
  <c r="AQ81"/>
  <c r="AR81" s="1"/>
  <c r="AU84"/>
  <c r="AQ84"/>
  <c r="AR84" s="1"/>
  <c r="AU86"/>
  <c r="AQ86"/>
  <c r="AR86" s="1"/>
  <c r="AU90"/>
  <c r="AQ90"/>
  <c r="AR90" s="1"/>
  <c r="AS92"/>
  <c r="AU94"/>
  <c r="AQ94"/>
  <c r="AR94" s="1"/>
  <c r="AS96"/>
  <c r="AU98"/>
  <c r="AQ98"/>
  <c r="AR98" s="1"/>
  <c r="AS100"/>
  <c r="AU101"/>
  <c r="AQ101"/>
  <c r="AR101" s="1"/>
  <c r="AU111"/>
  <c r="AQ111"/>
  <c r="AR111" s="1"/>
  <c r="AS127"/>
  <c r="CF70"/>
  <c r="AS129"/>
  <c r="CF72"/>
  <c r="AS134"/>
  <c r="AU145"/>
  <c r="AQ145"/>
  <c r="AR145" s="1"/>
  <c r="AU49"/>
  <c r="AQ49"/>
  <c r="AR49" s="1"/>
  <c r="AU50"/>
  <c r="AQ50"/>
  <c r="AR50" s="1"/>
  <c r="AU51"/>
  <c r="AQ51"/>
  <c r="AR51" s="1"/>
  <c r="AU52"/>
  <c r="AQ52"/>
  <c r="AR52" s="1"/>
  <c r="AU148"/>
  <c r="AQ148"/>
  <c r="AR148" s="1"/>
  <c r="AS150"/>
  <c r="CF75"/>
  <c r="AS155"/>
  <c r="CF129"/>
  <c r="AS157"/>
  <c r="AS159"/>
  <c r="AS161"/>
  <c r="AS163"/>
  <c r="AU164"/>
  <c r="AQ164"/>
  <c r="AR164" s="1"/>
  <c r="AS167"/>
  <c r="CF83"/>
  <c r="AU168"/>
  <c r="AQ168"/>
  <c r="AR168" s="1"/>
  <c r="AS171"/>
  <c r="CF145"/>
  <c r="AS174"/>
  <c r="CF105"/>
  <c r="AU175"/>
  <c r="AQ175"/>
  <c r="AR175" s="1"/>
  <c r="AS178"/>
  <c r="CF109"/>
  <c r="AU185"/>
  <c r="AQ185"/>
  <c r="AR185" s="1"/>
  <c r="AS187"/>
  <c r="CF135"/>
  <c r="AU191"/>
  <c r="AQ191"/>
  <c r="AR191" s="1"/>
  <c r="AS193"/>
  <c r="CF113"/>
  <c r="AU147"/>
  <c r="AQ147"/>
  <c r="AR147" s="1"/>
  <c r="AS151"/>
  <c r="CF76"/>
  <c r="AS154"/>
  <c r="CF79"/>
  <c r="AU181"/>
  <c r="AQ181"/>
  <c r="AR181" s="1"/>
  <c r="AS183"/>
  <c r="CF131"/>
  <c r="AU207"/>
  <c r="AQ207"/>
  <c r="AR207" s="1"/>
  <c r="AS209"/>
  <c r="CF119"/>
  <c r="AU223"/>
  <c r="AQ223"/>
  <c r="AR223" s="1"/>
  <c r="AS225"/>
  <c r="CF137"/>
  <c r="X182"/>
  <c r="R182"/>
  <c r="Z182" s="1"/>
  <c r="X184"/>
  <c r="R184"/>
  <c r="Z184" s="1"/>
  <c r="CX188"/>
  <c r="CY188" s="1"/>
  <c r="AV188"/>
  <c r="CE151"/>
  <c r="CZ188"/>
  <c r="CX192"/>
  <c r="CY192" s="1"/>
  <c r="AV192"/>
  <c r="CZ192"/>
  <c r="CE112"/>
  <c r="AU208"/>
  <c r="AQ208"/>
  <c r="AR208" s="1"/>
  <c r="AS210"/>
  <c r="CF120"/>
  <c r="AU224"/>
  <c r="AQ224"/>
  <c r="AR224" s="1"/>
  <c r="AS226"/>
  <c r="CF148"/>
  <c r="AU232"/>
  <c r="AQ232"/>
  <c r="AR232" s="1"/>
  <c r="AS234"/>
  <c r="CF153"/>
  <c r="AU238"/>
  <c r="AQ238"/>
  <c r="AR238" s="1"/>
  <c r="AS240"/>
  <c r="AU242"/>
  <c r="AQ242"/>
  <c r="AR242" s="1"/>
  <c r="AS244"/>
  <c r="AU246"/>
  <c r="AQ246"/>
  <c r="AR246" s="1"/>
  <c r="AS248"/>
  <c r="CF158"/>
  <c r="AU254"/>
  <c r="AQ254"/>
  <c r="AR254" s="1"/>
  <c r="AS256"/>
  <c r="AU258"/>
  <c r="AQ258"/>
  <c r="AR258" s="1"/>
  <c r="AS260"/>
  <c r="X235"/>
  <c r="R235"/>
  <c r="Z235" s="1"/>
  <c r="CZ237"/>
  <c r="CX237"/>
  <c r="CY237" s="1"/>
  <c r="AV237"/>
  <c r="CE126"/>
  <c r="AU249"/>
  <c r="AQ249"/>
  <c r="AR249" s="1"/>
  <c r="AS251"/>
  <c r="CF171"/>
  <c r="AU262"/>
  <c r="AQ262"/>
  <c r="AR262" s="1"/>
  <c r="AS264"/>
  <c r="AU270"/>
  <c r="AQ270"/>
  <c r="AR270" s="1"/>
  <c r="AS272"/>
  <c r="CF169"/>
  <c r="AU274"/>
  <c r="AQ274"/>
  <c r="AR274" s="1"/>
  <c r="AS276"/>
  <c r="AU278"/>
  <c r="AQ278"/>
  <c r="AR278" s="1"/>
  <c r="AS280"/>
  <c r="AU282"/>
  <c r="AQ282"/>
  <c r="AR282" s="1"/>
  <c r="AS284"/>
  <c r="AU286"/>
  <c r="AQ286"/>
  <c r="AR286" s="1"/>
  <c r="AU288"/>
  <c r="AQ288"/>
  <c r="AR288" s="1"/>
  <c r="AU267"/>
  <c r="AQ267"/>
  <c r="AR267" s="1"/>
  <c r="AS269"/>
  <c r="CF166"/>
  <c r="AU295"/>
  <c r="AQ295"/>
  <c r="AR295" s="1"/>
  <c r="AA307"/>
  <c r="AA308"/>
  <c r="AA304"/>
  <c r="AA305" s="1"/>
  <c r="AA302"/>
  <c r="M316" s="1"/>
  <c r="U307"/>
  <c r="U308"/>
  <c r="U304"/>
  <c r="U305" s="1"/>
  <c r="U302"/>
  <c r="M310" s="1"/>
  <c r="AU43"/>
  <c r="AQ43"/>
  <c r="AR43" s="1"/>
  <c r="CT48"/>
  <c r="CU48" s="1"/>
  <c r="AT48"/>
  <c r="AU60"/>
  <c r="AQ60"/>
  <c r="AR60" s="1"/>
  <c r="AU66"/>
  <c r="AQ66"/>
  <c r="AR66" s="1"/>
  <c r="AS68"/>
  <c r="CF49"/>
  <c r="CF93"/>
  <c r="AS70"/>
  <c r="AS72"/>
  <c r="CF51"/>
  <c r="AS74"/>
  <c r="AU89"/>
  <c r="AQ89"/>
  <c r="AR89" s="1"/>
  <c r="AU91"/>
  <c r="AQ91"/>
  <c r="AR91" s="1"/>
  <c r="AS93"/>
  <c r="AU95"/>
  <c r="AQ95"/>
  <c r="AR95" s="1"/>
  <c r="AS97"/>
  <c r="AU99"/>
  <c r="AQ99"/>
  <c r="AR99" s="1"/>
  <c r="AS103"/>
  <c r="CF65"/>
  <c r="AS105"/>
  <c r="CF67"/>
  <c r="AS107"/>
  <c r="AU109"/>
  <c r="AQ109"/>
  <c r="AR109" s="1"/>
  <c r="AU110"/>
  <c r="AQ110"/>
  <c r="AR110" s="1"/>
  <c r="AS113"/>
  <c r="AS115"/>
  <c r="AS118"/>
  <c r="AU119"/>
  <c r="AQ119"/>
  <c r="AR119" s="1"/>
  <c r="AU120"/>
  <c r="AQ120"/>
  <c r="AR120" s="1"/>
  <c r="AU121"/>
  <c r="AQ121"/>
  <c r="AR121" s="1"/>
  <c r="AU122"/>
  <c r="AQ122"/>
  <c r="AR122" s="1"/>
  <c r="AU124"/>
  <c r="AQ124"/>
  <c r="AR124" s="1"/>
  <c r="CF142"/>
  <c r="AS126"/>
  <c r="AS128"/>
  <c r="CF71"/>
  <c r="AU131"/>
  <c r="AQ131"/>
  <c r="AR131" s="1"/>
  <c r="AU135"/>
  <c r="AQ135"/>
  <c r="AR135" s="1"/>
  <c r="AU137"/>
  <c r="AQ137"/>
  <c r="AR137" s="1"/>
  <c r="X47"/>
  <c r="R47"/>
  <c r="Z47" s="1"/>
  <c r="AS53"/>
  <c r="AU55"/>
  <c r="AQ55"/>
  <c r="AR55" s="1"/>
  <c r="AS56"/>
  <c r="AU59"/>
  <c r="AQ59"/>
  <c r="AR59" s="1"/>
  <c r="AU63"/>
  <c r="AQ63"/>
  <c r="AR63" s="1"/>
  <c r="AU67"/>
  <c r="AQ67"/>
  <c r="AR67" s="1"/>
  <c r="AU76"/>
  <c r="AQ76"/>
  <c r="AR76" s="1"/>
  <c r="AU78"/>
  <c r="AQ78"/>
  <c r="AR78" s="1"/>
  <c r="AU80"/>
  <c r="AQ80"/>
  <c r="AR80" s="1"/>
  <c r="AU82"/>
  <c r="AQ82"/>
  <c r="AR82" s="1"/>
  <c r="AS84"/>
  <c r="CF53"/>
  <c r="AS86"/>
  <c r="CF55"/>
  <c r="AS88"/>
  <c r="CF56"/>
  <c r="AS90"/>
  <c r="AU92"/>
  <c r="AQ92"/>
  <c r="AR92" s="1"/>
  <c r="AS94"/>
  <c r="AU96"/>
  <c r="AQ96"/>
  <c r="AR96" s="1"/>
  <c r="AS98"/>
  <c r="AU100"/>
  <c r="AQ100"/>
  <c r="AR100" s="1"/>
  <c r="AU112"/>
  <c r="AQ112"/>
  <c r="AR112" s="1"/>
  <c r="AU127"/>
  <c r="AQ127"/>
  <c r="AR127" s="1"/>
  <c r="AS130"/>
  <c r="CF73"/>
  <c r="AU134"/>
  <c r="AQ134"/>
  <c r="AR134" s="1"/>
  <c r="AS145"/>
  <c r="CF101"/>
  <c r="AS149"/>
  <c r="AU150"/>
  <c r="AQ150"/>
  <c r="AR150" s="1"/>
  <c r="AS152"/>
  <c r="CF77"/>
  <c r="AU155"/>
  <c r="AQ155"/>
  <c r="AR155" s="1"/>
  <c r="AU157"/>
  <c r="AQ157"/>
  <c r="AR157" s="1"/>
  <c r="AU159"/>
  <c r="AQ159"/>
  <c r="AR159" s="1"/>
  <c r="AU161"/>
  <c r="AQ161"/>
  <c r="AR161" s="1"/>
  <c r="AU163"/>
  <c r="AQ163"/>
  <c r="AR163" s="1"/>
  <c r="AS166"/>
  <c r="CF82"/>
  <c r="AU167"/>
  <c r="AQ167"/>
  <c r="AR167" s="1"/>
  <c r="AS170"/>
  <c r="CF144"/>
  <c r="AU171"/>
  <c r="AQ171"/>
  <c r="AR171" s="1"/>
  <c r="AS173"/>
  <c r="CF104"/>
  <c r="AU174"/>
  <c r="AQ174"/>
  <c r="AR174" s="1"/>
  <c r="AS177"/>
  <c r="CF108"/>
  <c r="AU178"/>
  <c r="AQ178"/>
  <c r="AR178" s="1"/>
  <c r="AU179"/>
  <c r="AQ179"/>
  <c r="AR179" s="1"/>
  <c r="AU187"/>
  <c r="AQ187"/>
  <c r="AR187" s="1"/>
  <c r="AS189"/>
  <c r="CF152"/>
  <c r="AS191"/>
  <c r="CF111"/>
  <c r="AU151"/>
  <c r="AQ151"/>
  <c r="AR151" s="1"/>
  <c r="AS153"/>
  <c r="CF78"/>
  <c r="AU154"/>
  <c r="AQ154"/>
  <c r="AR154" s="1"/>
  <c r="AS181"/>
  <c r="CF147"/>
  <c r="X142"/>
  <c r="R142"/>
  <c r="Z142" s="1"/>
  <c r="CZ142"/>
  <c r="CX142"/>
  <c r="CY142" s="1"/>
  <c r="AV142"/>
  <c r="AU183"/>
  <c r="AQ183"/>
  <c r="AR183" s="1"/>
  <c r="AS195"/>
  <c r="CF115"/>
  <c r="AU197"/>
  <c r="AQ197"/>
  <c r="AR197" s="1"/>
  <c r="AS199"/>
  <c r="AU201"/>
  <c r="AQ201"/>
  <c r="AR201" s="1"/>
  <c r="AS203"/>
  <c r="AU209"/>
  <c r="AQ209"/>
  <c r="AR209" s="1"/>
  <c r="AS211"/>
  <c r="CF121"/>
  <c r="AU213"/>
  <c r="AQ213"/>
  <c r="AR213" s="1"/>
  <c r="AS215"/>
  <c r="AU217"/>
  <c r="AQ217"/>
  <c r="AR217" s="1"/>
  <c r="AS219"/>
  <c r="AU221"/>
  <c r="AQ221"/>
  <c r="AR221" s="1"/>
  <c r="AS223"/>
  <c r="CF156"/>
  <c r="AU229"/>
  <c r="AQ229"/>
  <c r="AR229" s="1"/>
  <c r="AS231"/>
  <c r="X186"/>
  <c r="R186"/>
  <c r="Z186" s="1"/>
  <c r="X190"/>
  <c r="R190"/>
  <c r="Z190" s="1"/>
  <c r="AU206"/>
  <c r="AQ206"/>
  <c r="AR206" s="1"/>
  <c r="AS208"/>
  <c r="CF118"/>
  <c r="AU226"/>
  <c r="AQ226"/>
  <c r="AR226" s="1"/>
  <c r="AS228"/>
  <c r="CF138"/>
  <c r="AU230"/>
  <c r="AQ230"/>
  <c r="AR230" s="1"/>
  <c r="AS232"/>
  <c r="CF123"/>
  <c r="AQ234"/>
  <c r="AR234" s="1"/>
  <c r="AU234"/>
  <c r="AS238"/>
  <c r="AU240"/>
  <c r="AQ240"/>
  <c r="AR240" s="1"/>
  <c r="AS242"/>
  <c r="AU244"/>
  <c r="AQ244"/>
  <c r="AR244" s="1"/>
  <c r="AS246"/>
  <c r="AU252"/>
  <c r="AQ252"/>
  <c r="AR252" s="1"/>
  <c r="AS254"/>
  <c r="CF162"/>
  <c r="AU256"/>
  <c r="AQ256"/>
  <c r="AR256" s="1"/>
  <c r="AS258"/>
  <c r="AU260"/>
  <c r="AQ260"/>
  <c r="AR260" s="1"/>
  <c r="AU247"/>
  <c r="AQ247"/>
  <c r="AR247" s="1"/>
  <c r="AS249"/>
  <c r="CF159"/>
  <c r="AU255"/>
  <c r="AQ255"/>
  <c r="AR255" s="1"/>
  <c r="AS257"/>
  <c r="AU259"/>
  <c r="AQ259"/>
  <c r="AR259" s="1"/>
  <c r="AU261"/>
  <c r="AQ261"/>
  <c r="AR261" s="1"/>
  <c r="AU268"/>
  <c r="AQ268"/>
  <c r="AR268" s="1"/>
  <c r="AS270"/>
  <c r="CF167"/>
  <c r="AS263"/>
  <c r="AU265"/>
  <c r="AQ265"/>
  <c r="AR265" s="1"/>
  <c r="AS267"/>
  <c r="CF164"/>
  <c r="AU293"/>
  <c r="AQ293"/>
  <c r="AR293" s="1"/>
  <c r="AS295"/>
  <c r="CF174"/>
  <c r="AS290"/>
  <c r="AU296"/>
  <c r="AQ296"/>
  <c r="AR296" s="1"/>
  <c r="AS298"/>
  <c r="CF179"/>
  <c r="AU290"/>
  <c r="AQ290"/>
  <c r="AR290" s="1"/>
  <c r="AS292"/>
  <c r="CF177"/>
  <c r="AU298"/>
  <c r="AQ298"/>
  <c r="AR298" s="1"/>
  <c r="S308"/>
  <c r="S319" s="1"/>
  <c r="M308"/>
  <c r="M319" s="1"/>
  <c r="W302"/>
  <c r="W308"/>
  <c r="N308"/>
  <c r="N319" s="1"/>
  <c r="AU42"/>
  <c r="AQ42"/>
  <c r="AR42" s="1"/>
  <c r="CT46"/>
  <c r="CU46" s="1"/>
  <c r="AT46"/>
  <c r="CF64"/>
  <c r="AS64"/>
  <c r="AS66"/>
  <c r="AU107"/>
  <c r="AQ107"/>
  <c r="AR107" s="1"/>
  <c r="AS109"/>
  <c r="CF127"/>
  <c r="AU113"/>
  <c r="AQ113"/>
  <c r="AR113" s="1"/>
  <c r="AU115"/>
  <c r="AQ115"/>
  <c r="AR115" s="1"/>
  <c r="AS117"/>
  <c r="AS119"/>
  <c r="CF95"/>
  <c r="AS121"/>
  <c r="CF97"/>
  <c r="AU123"/>
  <c r="AQ123"/>
  <c r="AR123" s="1"/>
  <c r="AS124"/>
  <c r="AU125"/>
  <c r="AQ125"/>
  <c r="AR125" s="1"/>
  <c r="AU128"/>
  <c r="AQ128"/>
  <c r="AR128" s="1"/>
  <c r="AS131"/>
  <c r="CF74"/>
  <c r="AS135"/>
  <c r="AS137"/>
  <c r="AS139"/>
  <c r="AS67"/>
  <c r="CF48"/>
  <c r="AS69"/>
  <c r="CF50"/>
  <c r="AS76"/>
  <c r="AS78"/>
  <c r="AS80"/>
  <c r="AS82"/>
  <c r="AU83"/>
  <c r="AQ83"/>
  <c r="AR83" s="1"/>
  <c r="AU85"/>
  <c r="AQ85"/>
  <c r="AR85" s="1"/>
  <c r="AU88"/>
  <c r="AQ88"/>
  <c r="AR88" s="1"/>
  <c r="AS112"/>
  <c r="AU130"/>
  <c r="AQ130"/>
  <c r="AR130" s="1"/>
  <c r="AU133"/>
  <c r="AQ133"/>
  <c r="AR133" s="1"/>
  <c r="AU46"/>
  <c r="AQ46"/>
  <c r="AR46" s="1"/>
  <c r="AU48"/>
  <c r="AQ48"/>
  <c r="AR48" s="1"/>
  <c r="AS146"/>
  <c r="CF102"/>
  <c r="AU149"/>
  <c r="AQ149"/>
  <c r="AR149" s="1"/>
  <c r="AU152"/>
  <c r="AQ152"/>
  <c r="AR152" s="1"/>
  <c r="AU156"/>
  <c r="AQ156"/>
  <c r="AR156" s="1"/>
  <c r="AU158"/>
  <c r="AQ158"/>
  <c r="AR158" s="1"/>
  <c r="AU160"/>
  <c r="AQ160"/>
  <c r="AR160" s="1"/>
  <c r="AU162"/>
  <c r="AQ162"/>
  <c r="AR162" s="1"/>
  <c r="AS165"/>
  <c r="CF81"/>
  <c r="AU166"/>
  <c r="AQ166"/>
  <c r="AR166" s="1"/>
  <c r="AS169"/>
  <c r="CF85"/>
  <c r="AU170"/>
  <c r="AQ170"/>
  <c r="AR170" s="1"/>
  <c r="AS172"/>
  <c r="AU173"/>
  <c r="AQ173"/>
  <c r="AR173" s="1"/>
  <c r="AS176"/>
  <c r="CF107"/>
  <c r="AU177"/>
  <c r="AQ177"/>
  <c r="AR177" s="1"/>
  <c r="AS179"/>
  <c r="CF146"/>
  <c r="AU180"/>
  <c r="AQ180"/>
  <c r="AR180" s="1"/>
  <c r="AU189"/>
  <c r="AQ189"/>
  <c r="AR189" s="1"/>
  <c r="AU153"/>
  <c r="AQ153"/>
  <c r="AR153" s="1"/>
  <c r="X140"/>
  <c r="R140"/>
  <c r="Z140" s="1"/>
  <c r="CZ140"/>
  <c r="CX140"/>
  <c r="CY140" s="1"/>
  <c r="AV140"/>
  <c r="AS144"/>
  <c r="CF100"/>
  <c r="AU195"/>
  <c r="AQ195"/>
  <c r="AR195" s="1"/>
  <c r="AS197"/>
  <c r="AU199"/>
  <c r="AQ199"/>
  <c r="AR199" s="1"/>
  <c r="AS201"/>
  <c r="AU203"/>
  <c r="AQ203"/>
  <c r="AR203" s="1"/>
  <c r="AS205"/>
  <c r="CF155"/>
  <c r="AU211"/>
  <c r="AQ211"/>
  <c r="AR211" s="1"/>
  <c r="AS213"/>
  <c r="AU215"/>
  <c r="AQ215"/>
  <c r="AR215" s="1"/>
  <c r="AS217"/>
  <c r="AU219"/>
  <c r="AQ219"/>
  <c r="AR219" s="1"/>
  <c r="AS221"/>
  <c r="AU227"/>
  <c r="AQ227"/>
  <c r="AR227" s="1"/>
  <c r="AS229"/>
  <c r="CF139"/>
  <c r="AU231"/>
  <c r="AQ231"/>
  <c r="AR231" s="1"/>
  <c r="AS233"/>
  <c r="CF124"/>
  <c r="CX182"/>
  <c r="CY182" s="1"/>
  <c r="AV182"/>
  <c r="CZ182"/>
  <c r="CE130"/>
  <c r="CX184"/>
  <c r="CY184" s="1"/>
  <c r="AV184"/>
  <c r="CZ184"/>
  <c r="CE132"/>
  <c r="X188"/>
  <c r="R188"/>
  <c r="Z188" s="1"/>
  <c r="X192"/>
  <c r="R192"/>
  <c r="Z192" s="1"/>
  <c r="AS194"/>
  <c r="CF114"/>
  <c r="AU196"/>
  <c r="AQ196"/>
  <c r="AR196" s="1"/>
  <c r="AS198"/>
  <c r="AU200"/>
  <c r="AQ200"/>
  <c r="AR200" s="1"/>
  <c r="AS202"/>
  <c r="AU204"/>
  <c r="AQ204"/>
  <c r="AR204" s="1"/>
  <c r="AS206"/>
  <c r="CF116"/>
  <c r="AU212"/>
  <c r="AQ212"/>
  <c r="AR212" s="1"/>
  <c r="AS214"/>
  <c r="AU216"/>
  <c r="AQ216"/>
  <c r="AR216" s="1"/>
  <c r="AS218"/>
  <c r="AU220"/>
  <c r="AQ220"/>
  <c r="AR220" s="1"/>
  <c r="AS222"/>
  <c r="AU228"/>
  <c r="AQ228"/>
  <c r="AR228" s="1"/>
  <c r="AS230"/>
  <c r="AS236"/>
  <c r="CF125"/>
  <c r="AU250"/>
  <c r="AQ250"/>
  <c r="AR250" s="1"/>
  <c r="AS252"/>
  <c r="CF160"/>
  <c r="CX235"/>
  <c r="CY235" s="1"/>
  <c r="AV235"/>
  <c r="CZ235"/>
  <c r="CE154"/>
  <c r="X237"/>
  <c r="R237"/>
  <c r="Z237" s="1"/>
  <c r="AS239"/>
  <c r="AU241"/>
  <c r="AQ241"/>
  <c r="AR241" s="1"/>
  <c r="AS243"/>
  <c r="AU245"/>
  <c r="AQ245"/>
  <c r="AR245" s="1"/>
  <c r="AS247"/>
  <c r="CF157"/>
  <c r="AU253"/>
  <c r="AQ253"/>
  <c r="AR253" s="1"/>
  <c r="AS255"/>
  <c r="CF176"/>
  <c r="AU257"/>
  <c r="AQ257"/>
  <c r="AR257" s="1"/>
  <c r="AS259"/>
  <c r="AS261"/>
  <c r="AU266"/>
  <c r="AQ266"/>
  <c r="AR266" s="1"/>
  <c r="AS268"/>
  <c r="CF165"/>
  <c r="AU263"/>
  <c r="AQ263"/>
  <c r="AR263" s="1"/>
  <c r="AS265"/>
  <c r="AU271"/>
  <c r="AQ271"/>
  <c r="AR271" s="1"/>
  <c r="AS273"/>
  <c r="AU275"/>
  <c r="AQ275"/>
  <c r="AR275" s="1"/>
  <c r="AS277"/>
  <c r="AU279"/>
  <c r="AQ279"/>
  <c r="AR279" s="1"/>
  <c r="AS281"/>
  <c r="AU283"/>
  <c r="AQ283"/>
  <c r="AR283" s="1"/>
  <c r="AS285"/>
  <c r="AU287"/>
  <c r="AQ287"/>
  <c r="AR287" s="1"/>
  <c r="AS289"/>
  <c r="AU291"/>
  <c r="AQ291"/>
  <c r="AR291" s="1"/>
  <c r="AS293"/>
  <c r="CF172"/>
  <c r="AJ308"/>
  <c r="AJ313" s="1"/>
  <c r="AJ307"/>
  <c r="AJ312" s="1"/>
  <c r="AJ302"/>
  <c r="CZ40"/>
  <c r="CX40"/>
  <c r="CY40" s="1"/>
  <c r="CE40"/>
  <c r="AV40"/>
  <c r="V308"/>
  <c r="V304"/>
  <c r="V305" s="1"/>
  <c r="V302"/>
  <c r="M311" s="1"/>
  <c r="N309" s="1"/>
  <c r="V307"/>
  <c r="AU45"/>
  <c r="AQ45"/>
  <c r="AR45" s="1"/>
  <c r="CT50"/>
  <c r="CU50" s="1"/>
  <c r="AT50"/>
  <c r="CT52"/>
  <c r="CU52" s="1"/>
  <c r="AT52"/>
  <c r="CF41"/>
  <c r="AS41"/>
  <c r="CF42"/>
  <c r="AS42"/>
  <c r="CF44"/>
  <c r="AS44"/>
  <c r="AU54"/>
  <c r="AQ54"/>
  <c r="AR54" s="1"/>
  <c r="AS57"/>
  <c r="AU58"/>
  <c r="AQ58"/>
  <c r="AR58" s="1"/>
  <c r="CF86"/>
  <c r="AS62"/>
  <c r="AU64"/>
  <c r="AQ64"/>
  <c r="AR64" s="1"/>
  <c r="CF88"/>
  <c r="AS87"/>
  <c r="CF90"/>
  <c r="AS102"/>
  <c r="CF66"/>
  <c r="AS104"/>
  <c r="CF68"/>
  <c r="AS106"/>
  <c r="AU108"/>
  <c r="AQ108"/>
  <c r="AR108" s="1"/>
  <c r="AU114"/>
  <c r="AQ114"/>
  <c r="AR114" s="1"/>
  <c r="AU116"/>
  <c r="AQ116"/>
  <c r="AR116" s="1"/>
  <c r="AU117"/>
  <c r="AQ117"/>
  <c r="AR117" s="1"/>
  <c r="CF141"/>
  <c r="AS123"/>
  <c r="AS125"/>
  <c r="CF69"/>
  <c r="AS132"/>
  <c r="AS136"/>
  <c r="AS138"/>
  <c r="AU139"/>
  <c r="AQ139"/>
  <c r="AR139" s="1"/>
  <c r="AS141"/>
  <c r="AU143"/>
  <c r="AQ143"/>
  <c r="AR143" s="1"/>
  <c r="CZ47"/>
  <c r="CX47"/>
  <c r="CY47" s="1"/>
  <c r="CE47"/>
  <c r="AV47"/>
  <c r="AU61"/>
  <c r="AQ61"/>
  <c r="AR61" s="1"/>
  <c r="AU65"/>
  <c r="AQ65"/>
  <c r="AR65" s="1"/>
  <c r="AU69"/>
  <c r="AQ69"/>
  <c r="AR69" s="1"/>
  <c r="CF94"/>
  <c r="AS71"/>
  <c r="AU73"/>
  <c r="AQ73"/>
  <c r="AR73" s="1"/>
  <c r="AS75"/>
  <c r="AS77"/>
  <c r="AS79"/>
  <c r="AS81"/>
  <c r="AS83"/>
  <c r="CF52"/>
  <c r="AS85"/>
  <c r="CF54"/>
  <c r="AS101"/>
  <c r="CF89"/>
  <c r="AS111"/>
  <c r="AU129"/>
  <c r="AQ129"/>
  <c r="AR129" s="1"/>
  <c r="AS133"/>
  <c r="AU146"/>
  <c r="AQ146"/>
  <c r="AR146" s="1"/>
  <c r="AS148"/>
  <c r="CF143"/>
  <c r="AS156"/>
  <c r="AS158"/>
  <c r="AS160"/>
  <c r="AS162"/>
  <c r="AS164"/>
  <c r="CF80"/>
  <c r="AU165"/>
  <c r="AQ165"/>
  <c r="AR165" s="1"/>
  <c r="AS168"/>
  <c r="CF84"/>
  <c r="AU169"/>
  <c r="AQ169"/>
  <c r="AR169" s="1"/>
  <c r="AU172"/>
  <c r="AQ172"/>
  <c r="AR172" s="1"/>
  <c r="AS175"/>
  <c r="CF106"/>
  <c r="AU176"/>
  <c r="AQ176"/>
  <c r="AR176" s="1"/>
  <c r="CF150"/>
  <c r="AS180"/>
  <c r="AS185"/>
  <c r="CF133"/>
  <c r="AU193"/>
  <c r="AQ193"/>
  <c r="AR193" s="1"/>
  <c r="AU144"/>
  <c r="AQ144"/>
  <c r="AR144" s="1"/>
  <c r="AS147"/>
  <c r="CF103"/>
  <c r="AU205"/>
  <c r="AQ205"/>
  <c r="AR205" s="1"/>
  <c r="AS207"/>
  <c r="CF117"/>
  <c r="AU225"/>
  <c r="AQ225"/>
  <c r="AR225" s="1"/>
  <c r="AS227"/>
  <c r="CF149"/>
  <c r="AU233"/>
  <c r="AQ233"/>
  <c r="AR233" s="1"/>
  <c r="CX186"/>
  <c r="CY186" s="1"/>
  <c r="AV186"/>
  <c r="CZ186"/>
  <c r="CE134"/>
  <c r="CX190"/>
  <c r="CY190" s="1"/>
  <c r="AV190"/>
  <c r="CZ190"/>
  <c r="CE110"/>
  <c r="AU194"/>
  <c r="AQ194"/>
  <c r="AR194" s="1"/>
  <c r="AS196"/>
  <c r="AU198"/>
  <c r="AQ198"/>
  <c r="AR198" s="1"/>
  <c r="AS200"/>
  <c r="AU202"/>
  <c r="AQ202"/>
  <c r="AR202" s="1"/>
  <c r="AS204"/>
  <c r="AU210"/>
  <c r="AQ210"/>
  <c r="AR210" s="1"/>
  <c r="AS212"/>
  <c r="CF122"/>
  <c r="AU214"/>
  <c r="AQ214"/>
  <c r="AR214" s="1"/>
  <c r="AS216"/>
  <c r="AU218"/>
  <c r="AQ218"/>
  <c r="AR218" s="1"/>
  <c r="AS220"/>
  <c r="AU222"/>
  <c r="AQ222"/>
  <c r="AR222" s="1"/>
  <c r="AS224"/>
  <c r="CF136"/>
  <c r="AU236"/>
  <c r="AQ236"/>
  <c r="AR236" s="1"/>
  <c r="AU248"/>
  <c r="AQ248"/>
  <c r="AR248" s="1"/>
  <c r="AS250"/>
  <c r="CF170"/>
  <c r="AU239"/>
  <c r="AQ239"/>
  <c r="AR239" s="1"/>
  <c r="AS241"/>
  <c r="AU243"/>
  <c r="AQ243"/>
  <c r="AR243" s="1"/>
  <c r="AS245"/>
  <c r="AU251"/>
  <c r="AQ251"/>
  <c r="AR251" s="1"/>
  <c r="AS253"/>
  <c r="CF161"/>
  <c r="AS262"/>
  <c r="AU264"/>
  <c r="AQ264"/>
  <c r="AR264" s="1"/>
  <c r="AS266"/>
  <c r="CF163"/>
  <c r="AU272"/>
  <c r="AQ272"/>
  <c r="AR272" s="1"/>
  <c r="AS274"/>
  <c r="AU276"/>
  <c r="AQ276"/>
  <c r="AR276" s="1"/>
  <c r="AS278"/>
  <c r="AU280"/>
  <c r="AQ280"/>
  <c r="AR280" s="1"/>
  <c r="AS282"/>
  <c r="AU284"/>
  <c r="AQ284"/>
  <c r="AR284" s="1"/>
  <c r="AS286"/>
  <c r="AS288"/>
  <c r="AU269"/>
  <c r="AQ269"/>
  <c r="AR269" s="1"/>
  <c r="AS271"/>
  <c r="CF168"/>
  <c r="AU273"/>
  <c r="AQ273"/>
  <c r="AR273" s="1"/>
  <c r="AS275"/>
  <c r="AU277"/>
  <c r="AQ277"/>
  <c r="AR277" s="1"/>
  <c r="AS279"/>
  <c r="AU281"/>
  <c r="AQ281"/>
  <c r="AR281" s="1"/>
  <c r="AS283"/>
  <c r="AU285"/>
  <c r="AQ285"/>
  <c r="AR285" s="1"/>
  <c r="AS287"/>
  <c r="AU289"/>
  <c r="AQ289"/>
  <c r="AR289" s="1"/>
  <c r="AS291"/>
  <c r="AU297"/>
  <c r="AQ297"/>
  <c r="AR297" s="1"/>
  <c r="AU292"/>
  <c r="AQ292"/>
  <c r="AR292" s="1"/>
  <c r="AS294"/>
  <c r="CF173"/>
  <c r="AS297"/>
  <c r="CF178"/>
  <c r="AU294"/>
  <c r="AQ294"/>
  <c r="AR294" s="1"/>
  <c r="AS296"/>
  <c r="CF175"/>
  <c r="S307"/>
  <c r="S318" s="1"/>
  <c r="M307"/>
  <c r="M318" s="1"/>
  <c r="W304"/>
  <c r="W305" s="1"/>
  <c r="W307"/>
  <c r="N307"/>
  <c r="N318" s="1"/>
  <c r="CB40" i="5"/>
  <c r="CF40"/>
  <c r="V328"/>
  <c r="V324"/>
  <c r="V325" s="1"/>
  <c r="V322"/>
  <c r="M331" s="1"/>
  <c r="N329" s="1"/>
  <c r="V327"/>
  <c r="AA327"/>
  <c r="AA328"/>
  <c r="AA324"/>
  <c r="AA325" s="1"/>
  <c r="AA322"/>
  <c r="M336" s="1"/>
  <c r="AN40"/>
  <c r="U327"/>
  <c r="U328"/>
  <c r="U324"/>
  <c r="U325" s="1"/>
  <c r="U322"/>
  <c r="M330" s="1"/>
  <c r="CC41"/>
  <c r="CG41"/>
  <c r="CG51"/>
  <c r="CC85"/>
  <c r="CG66"/>
  <c r="CG77"/>
  <c r="CG53"/>
  <c r="CG59"/>
  <c r="CG64"/>
  <c r="CC55"/>
  <c r="CC57"/>
  <c r="CG68"/>
  <c r="CC93"/>
  <c r="CG70"/>
  <c r="CG78"/>
  <c r="CC99"/>
  <c r="CG104"/>
  <c r="CF80"/>
  <c r="X89"/>
  <c r="R89"/>
  <c r="Z89" s="1"/>
  <c r="X92"/>
  <c r="R92"/>
  <c r="Z92" s="1"/>
  <c r="X96"/>
  <c r="R96"/>
  <c r="Z96" s="1"/>
  <c r="CG102"/>
  <c r="CG176"/>
  <c r="CG184"/>
  <c r="CG189"/>
  <c r="CG196"/>
  <c r="CC160"/>
  <c r="X174"/>
  <c r="R174"/>
  <c r="Z174" s="1"/>
  <c r="CG181"/>
  <c r="CC83"/>
  <c r="CG197"/>
  <c r="CC161"/>
  <c r="X101"/>
  <c r="R101"/>
  <c r="Z101" s="1"/>
  <c r="CF101"/>
  <c r="X105"/>
  <c r="R105"/>
  <c r="Z105" s="1"/>
  <c r="CF105"/>
  <c r="CB62"/>
  <c r="X107"/>
  <c r="R107"/>
  <c r="Z107" s="1"/>
  <c r="CF107"/>
  <c r="CB90"/>
  <c r="X109"/>
  <c r="R109"/>
  <c r="Z109" s="1"/>
  <c r="CF109"/>
  <c r="CB64"/>
  <c r="X111"/>
  <c r="R111"/>
  <c r="Z111" s="1"/>
  <c r="CF111"/>
  <c r="CB66"/>
  <c r="X115"/>
  <c r="R115"/>
  <c r="Z115" s="1"/>
  <c r="CF115"/>
  <c r="CB147"/>
  <c r="CF117"/>
  <c r="X121"/>
  <c r="R121"/>
  <c r="Z121" s="1"/>
  <c r="CF121"/>
  <c r="CG214"/>
  <c r="CC166"/>
  <c r="CG213"/>
  <c r="CC165"/>
  <c r="X219"/>
  <c r="R219"/>
  <c r="Z219" s="1"/>
  <c r="X223"/>
  <c r="R223"/>
  <c r="Z223" s="1"/>
  <c r="X227"/>
  <c r="R227"/>
  <c r="Z227" s="1"/>
  <c r="CF231"/>
  <c r="X235"/>
  <c r="R235"/>
  <c r="Z235" s="1"/>
  <c r="CF239"/>
  <c r="CB192"/>
  <c r="CF243"/>
  <c r="CB175"/>
  <c r="CF247"/>
  <c r="CB178"/>
  <c r="CF251"/>
  <c r="CB140"/>
  <c r="CF255"/>
  <c r="CB143"/>
  <c r="X259"/>
  <c r="R259"/>
  <c r="Z259" s="1"/>
  <c r="CG262"/>
  <c r="CC190"/>
  <c r="CG266"/>
  <c r="CG270"/>
  <c r="CC206"/>
  <c r="CG274"/>
  <c r="CC208"/>
  <c r="CG276"/>
  <c r="CG278"/>
  <c r="CG280"/>
  <c r="X284"/>
  <c r="R284"/>
  <c r="Z284" s="1"/>
  <c r="CG285"/>
  <c r="CC199"/>
  <c r="CG314"/>
  <c r="CC210"/>
  <c r="X290"/>
  <c r="R290"/>
  <c r="Z290" s="1"/>
  <c r="CF294"/>
  <c r="X298"/>
  <c r="R298"/>
  <c r="Z298" s="1"/>
  <c r="CF302"/>
  <c r="X306"/>
  <c r="R306"/>
  <c r="Z306" s="1"/>
  <c r="Z40"/>
  <c r="R39"/>
  <c r="R38" s="1"/>
  <c r="Y327"/>
  <c r="Y328"/>
  <c r="Y324"/>
  <c r="Y325" s="1"/>
  <c r="Y322"/>
  <c r="M334" s="1"/>
  <c r="Q329" s="1"/>
  <c r="CG42"/>
  <c r="CC42"/>
  <c r="CG44"/>
  <c r="CC44"/>
  <c r="CG46"/>
  <c r="CC46"/>
  <c r="CG48"/>
  <c r="CC48"/>
  <c r="CG50"/>
  <c r="CG52"/>
  <c r="CG62"/>
  <c r="CC53"/>
  <c r="CC86"/>
  <c r="CG67"/>
  <c r="CC98"/>
  <c r="CG75"/>
  <c r="CC49"/>
  <c r="CG49"/>
  <c r="CG55"/>
  <c r="CG76"/>
  <c r="CG100"/>
  <c r="X79"/>
  <c r="R79"/>
  <c r="Z79" s="1"/>
  <c r="CF81"/>
  <c r="CB58"/>
  <c r="CF83"/>
  <c r="CB60"/>
  <c r="X85"/>
  <c r="R85"/>
  <c r="Z85" s="1"/>
  <c r="X87"/>
  <c r="R87"/>
  <c r="Z87" s="1"/>
  <c r="CG90"/>
  <c r="CC101"/>
  <c r="CB106"/>
  <c r="CF94"/>
  <c r="CG98"/>
  <c r="CG182"/>
  <c r="CC84"/>
  <c r="CG187"/>
  <c r="CC184"/>
  <c r="CG191"/>
  <c r="CG194"/>
  <c r="CC158"/>
  <c r="CC187"/>
  <c r="CG201"/>
  <c r="CG203"/>
  <c r="CC124"/>
  <c r="CG183"/>
  <c r="CC156"/>
  <c r="CG186"/>
  <c r="CG190"/>
  <c r="CG195"/>
  <c r="CC159"/>
  <c r="CG205"/>
  <c r="CC126"/>
  <c r="X103"/>
  <c r="R103"/>
  <c r="Z103" s="1"/>
  <c r="CF103"/>
  <c r="CG106"/>
  <c r="CC89"/>
  <c r="CG108"/>
  <c r="CC63"/>
  <c r="CG110"/>
  <c r="CC65"/>
  <c r="CG112"/>
  <c r="CC67"/>
  <c r="CG114"/>
  <c r="CG116"/>
  <c r="CC146"/>
  <c r="CG118"/>
  <c r="CG120"/>
  <c r="CG122"/>
  <c r="CG124"/>
  <c r="CC152"/>
  <c r="CG126"/>
  <c r="CC149"/>
  <c r="CG128"/>
  <c r="CC108"/>
  <c r="CG130"/>
  <c r="CC110"/>
  <c r="CG132"/>
  <c r="CG134"/>
  <c r="CC155"/>
  <c r="CG136"/>
  <c r="CC69"/>
  <c r="CG138"/>
  <c r="CC71"/>
  <c r="CG140"/>
  <c r="CG142"/>
  <c r="CG144"/>
  <c r="CG146"/>
  <c r="X159"/>
  <c r="R159"/>
  <c r="Z159" s="1"/>
  <c r="CF159"/>
  <c r="CB72"/>
  <c r="X161"/>
  <c r="R161"/>
  <c r="Z161" s="1"/>
  <c r="CF161"/>
  <c r="CB74"/>
  <c r="CG163"/>
  <c r="CC76"/>
  <c r="CG165"/>
  <c r="CC78"/>
  <c r="CG167"/>
  <c r="CG169"/>
  <c r="CC118"/>
  <c r="CG171"/>
  <c r="CC120"/>
  <c r="CG173"/>
  <c r="CC122"/>
  <c r="CG212"/>
  <c r="CC188"/>
  <c r="CF217"/>
  <c r="CB169"/>
  <c r="CF221"/>
  <c r="CB185"/>
  <c r="CF225"/>
  <c r="CB135"/>
  <c r="X229"/>
  <c r="R229"/>
  <c r="Z229" s="1"/>
  <c r="CF233"/>
  <c r="X237"/>
  <c r="R237"/>
  <c r="Z237" s="1"/>
  <c r="X241"/>
  <c r="R241"/>
  <c r="Z241" s="1"/>
  <c r="X245"/>
  <c r="R245"/>
  <c r="Z245" s="1"/>
  <c r="CF249"/>
  <c r="CF253"/>
  <c r="CB142"/>
  <c r="CF257"/>
  <c r="CB145"/>
  <c r="CG263"/>
  <c r="CC191"/>
  <c r="CG269"/>
  <c r="CC195"/>
  <c r="CG273"/>
  <c r="CC197"/>
  <c r="CG281"/>
  <c r="CF282"/>
  <c r="CG286"/>
  <c r="CC200"/>
  <c r="CG309"/>
  <c r="CG311"/>
  <c r="CG313"/>
  <c r="CC209"/>
  <c r="X292"/>
  <c r="R292"/>
  <c r="Z292" s="1"/>
  <c r="CF296"/>
  <c r="X300"/>
  <c r="R300"/>
  <c r="Z300" s="1"/>
  <c r="CF304"/>
  <c r="W324"/>
  <c r="W325" s="1"/>
  <c r="W327"/>
  <c r="N327"/>
  <c r="N338" s="1"/>
  <c r="S328"/>
  <c r="S339" s="1"/>
  <c r="M328"/>
  <c r="M339" s="1"/>
  <c r="Q328"/>
  <c r="Q339" s="1"/>
  <c r="M322"/>
  <c r="N323" s="1"/>
  <c r="M332"/>
  <c r="CG54"/>
  <c r="CC91"/>
  <c r="CG69"/>
  <c r="CC94"/>
  <c r="CG71"/>
  <c r="CC97"/>
  <c r="CG74"/>
  <c r="CC43"/>
  <c r="CG43"/>
  <c r="CC45"/>
  <c r="CG45"/>
  <c r="CC47"/>
  <c r="CG47"/>
  <c r="CG56"/>
  <c r="CG65"/>
  <c r="CC56"/>
  <c r="CC96"/>
  <c r="CG73"/>
  <c r="X80"/>
  <c r="R80"/>
  <c r="Z80" s="1"/>
  <c r="CF82"/>
  <c r="CB59"/>
  <c r="X82"/>
  <c r="R82"/>
  <c r="Z82" s="1"/>
  <c r="CF84"/>
  <c r="CB61"/>
  <c r="X84"/>
  <c r="R84"/>
  <c r="Z84" s="1"/>
  <c r="CG86"/>
  <c r="CC88"/>
  <c r="CB100"/>
  <c r="CF89"/>
  <c r="CB103"/>
  <c r="CF92"/>
  <c r="CF96"/>
  <c r="CG180"/>
  <c r="CC82"/>
  <c r="CG199"/>
  <c r="CC163"/>
  <c r="CF174"/>
  <c r="CB123"/>
  <c r="CG178"/>
  <c r="CC80"/>
  <c r="CG185"/>
  <c r="CG188"/>
  <c r="CC186"/>
  <c r="CG192"/>
  <c r="CG193"/>
  <c r="CC157"/>
  <c r="CG202"/>
  <c r="X97"/>
  <c r="R97"/>
  <c r="Z97" s="1"/>
  <c r="CF97"/>
  <c r="X113"/>
  <c r="R113"/>
  <c r="Z113" s="1"/>
  <c r="CF113"/>
  <c r="X117"/>
  <c r="R117"/>
  <c r="Z117" s="1"/>
  <c r="X119"/>
  <c r="R119"/>
  <c r="Z119" s="1"/>
  <c r="CF119"/>
  <c r="X123"/>
  <c r="R123"/>
  <c r="Z123" s="1"/>
  <c r="CF123"/>
  <c r="CG125"/>
  <c r="CC148"/>
  <c r="CG127"/>
  <c r="CC107"/>
  <c r="CG129"/>
  <c r="CC109"/>
  <c r="CG131"/>
  <c r="CC153"/>
  <c r="CG133"/>
  <c r="CC154"/>
  <c r="CG135"/>
  <c r="CC68"/>
  <c r="CG137"/>
  <c r="CC70"/>
  <c r="CG139"/>
  <c r="CG141"/>
  <c r="CG143"/>
  <c r="CG145"/>
  <c r="CG148"/>
  <c r="X149"/>
  <c r="R149"/>
  <c r="Z149" s="1"/>
  <c r="CB111"/>
  <c r="CF149"/>
  <c r="CG152"/>
  <c r="CC114"/>
  <c r="X153"/>
  <c r="R153"/>
  <c r="Z153" s="1"/>
  <c r="CB115"/>
  <c r="CF153"/>
  <c r="CG156"/>
  <c r="CC150"/>
  <c r="CG158"/>
  <c r="CG160"/>
  <c r="CC73"/>
  <c r="CG162"/>
  <c r="CC75"/>
  <c r="CG164"/>
  <c r="CC77"/>
  <c r="CG166"/>
  <c r="CG168"/>
  <c r="CG170"/>
  <c r="CC119"/>
  <c r="CG172"/>
  <c r="CC121"/>
  <c r="CF219"/>
  <c r="CB171"/>
  <c r="CF223"/>
  <c r="CB133"/>
  <c r="CF227"/>
  <c r="CB137"/>
  <c r="X231"/>
  <c r="R231"/>
  <c r="Z231" s="1"/>
  <c r="CF235"/>
  <c r="X239"/>
  <c r="R239"/>
  <c r="Z239" s="1"/>
  <c r="X243"/>
  <c r="R243"/>
  <c r="Z243" s="1"/>
  <c r="X247"/>
  <c r="R247"/>
  <c r="Z247" s="1"/>
  <c r="X251"/>
  <c r="R251"/>
  <c r="Z251" s="1"/>
  <c r="X255"/>
  <c r="R255"/>
  <c r="Z255" s="1"/>
  <c r="AJ328"/>
  <c r="AJ335" s="1"/>
  <c r="Y34"/>
  <c r="CG260"/>
  <c r="CC179"/>
  <c r="CG264"/>
  <c r="CC181"/>
  <c r="CG268"/>
  <c r="CC194"/>
  <c r="CG272"/>
  <c r="CC196"/>
  <c r="CF284"/>
  <c r="CB198"/>
  <c r="CG287"/>
  <c r="CC201"/>
  <c r="CG308"/>
  <c r="CG310"/>
  <c r="CG312"/>
  <c r="CG317"/>
  <c r="CC213"/>
  <c r="CF290"/>
  <c r="CB204"/>
  <c r="X294"/>
  <c r="R294"/>
  <c r="Z294" s="1"/>
  <c r="CF298"/>
  <c r="X302"/>
  <c r="R302"/>
  <c r="Z302" s="1"/>
  <c r="CF306"/>
  <c r="CG316"/>
  <c r="CC212"/>
  <c r="CG57"/>
  <c r="CG61"/>
  <c r="CC52"/>
  <c r="CG63"/>
  <c r="CC54"/>
  <c r="CG58"/>
  <c r="CG60"/>
  <c r="CC50"/>
  <c r="CC95"/>
  <c r="CG72"/>
  <c r="W11"/>
  <c r="W13"/>
  <c r="W15"/>
  <c r="W17"/>
  <c r="W22"/>
  <c r="W24"/>
  <c r="W26"/>
  <c r="CB104"/>
  <c r="CF79"/>
  <c r="X81"/>
  <c r="R81"/>
  <c r="Z81" s="1"/>
  <c r="X83"/>
  <c r="R83"/>
  <c r="Z83" s="1"/>
  <c r="CB87"/>
  <c r="CF85"/>
  <c r="CF87"/>
  <c r="X94"/>
  <c r="R94"/>
  <c r="Z94" s="1"/>
  <c r="CG175"/>
  <c r="CC151"/>
  <c r="CG177"/>
  <c r="CC79"/>
  <c r="CG198"/>
  <c r="CC162"/>
  <c r="CG179"/>
  <c r="CC81"/>
  <c r="CG200"/>
  <c r="CC164"/>
  <c r="CG204"/>
  <c r="CC125"/>
  <c r="X99"/>
  <c r="R99"/>
  <c r="Z99" s="1"/>
  <c r="CF99"/>
  <c r="X147"/>
  <c r="R147"/>
  <c r="Z147" s="1"/>
  <c r="CF147"/>
  <c r="CG150"/>
  <c r="CC112"/>
  <c r="X151"/>
  <c r="R151"/>
  <c r="Z151" s="1"/>
  <c r="CB113"/>
  <c r="CF151"/>
  <c r="CG154"/>
  <c r="CC116"/>
  <c r="X155"/>
  <c r="R155"/>
  <c r="Z155" s="1"/>
  <c r="CB117"/>
  <c r="CF155"/>
  <c r="X157"/>
  <c r="R157"/>
  <c r="Z157" s="1"/>
  <c r="CB183"/>
  <c r="CF157"/>
  <c r="CG211"/>
  <c r="CG215"/>
  <c r="CC167"/>
  <c r="X217"/>
  <c r="R217"/>
  <c r="Z217" s="1"/>
  <c r="X221"/>
  <c r="R221"/>
  <c r="Z221" s="1"/>
  <c r="X225"/>
  <c r="R225"/>
  <c r="Z225" s="1"/>
  <c r="CF229"/>
  <c r="X233"/>
  <c r="R233"/>
  <c r="Z233" s="1"/>
  <c r="CF237"/>
  <c r="CF241"/>
  <c r="CB173"/>
  <c r="CF245"/>
  <c r="CB176"/>
  <c r="X249"/>
  <c r="R249"/>
  <c r="Z249" s="1"/>
  <c r="X253"/>
  <c r="R253"/>
  <c r="Z253" s="1"/>
  <c r="X257"/>
  <c r="R257"/>
  <c r="Z257" s="1"/>
  <c r="CG261"/>
  <c r="CC180"/>
  <c r="CG265"/>
  <c r="CC182"/>
  <c r="CG267"/>
  <c r="CC193"/>
  <c r="CG271"/>
  <c r="CC207"/>
  <c r="CG275"/>
  <c r="CG277"/>
  <c r="CG279"/>
  <c r="X282"/>
  <c r="R282"/>
  <c r="Z282" s="1"/>
  <c r="CG288"/>
  <c r="CC202"/>
  <c r="CG315"/>
  <c r="CC211"/>
  <c r="CF292"/>
  <c r="X296"/>
  <c r="R296"/>
  <c r="Z296" s="1"/>
  <c r="CF300"/>
  <c r="X304"/>
  <c r="R304"/>
  <c r="Z304" s="1"/>
  <c r="CG318"/>
  <c r="CC214"/>
  <c r="P328"/>
  <c r="P339" s="1"/>
  <c r="Q327"/>
  <c r="Q338" s="1"/>
  <c r="Z29"/>
  <c r="W12"/>
  <c r="W16"/>
  <c r="R89" i="4"/>
  <c r="Z89" s="1"/>
  <c r="X89"/>
  <c r="CD57" s="1"/>
  <c r="R103"/>
  <c r="Z103" s="1"/>
  <c r="X103"/>
  <c r="CD65" s="1"/>
  <c r="W10"/>
  <c r="R54"/>
  <c r="Z54" s="1"/>
  <c r="Q307"/>
  <c r="Q318" s="1"/>
  <c r="P307"/>
  <c r="P318" s="1"/>
  <c r="Z40"/>
  <c r="R39"/>
  <c r="R38" s="1"/>
  <c r="X81"/>
  <c r="R81"/>
  <c r="Z81" s="1"/>
  <c r="X85"/>
  <c r="CD54" s="1"/>
  <c r="R85"/>
  <c r="Z85" s="1"/>
  <c r="X102"/>
  <c r="CD90" s="1"/>
  <c r="R102"/>
  <c r="Z102" s="1"/>
  <c r="X106"/>
  <c r="CD68" s="1"/>
  <c r="R106"/>
  <c r="Z106" s="1"/>
  <c r="X162"/>
  <c r="R162"/>
  <c r="Z162" s="1"/>
  <c r="X131"/>
  <c r="CD74" s="1"/>
  <c r="R131"/>
  <c r="Z131" s="1"/>
  <c r="X135"/>
  <c r="R135"/>
  <c r="Z135" s="1"/>
  <c r="X139"/>
  <c r="R139"/>
  <c r="Z139" s="1"/>
  <c r="X147"/>
  <c r="CD103" s="1"/>
  <c r="R147"/>
  <c r="Z147" s="1"/>
  <c r="X155"/>
  <c r="CD129" s="1"/>
  <c r="R155"/>
  <c r="Z155" s="1"/>
  <c r="X157"/>
  <c r="R157"/>
  <c r="Z157" s="1"/>
  <c r="X247"/>
  <c r="CD157" s="1"/>
  <c r="R247"/>
  <c r="Z247" s="1"/>
  <c r="X249"/>
  <c r="CD159" s="1"/>
  <c r="R249"/>
  <c r="Z249" s="1"/>
  <c r="X251"/>
  <c r="CD171" s="1"/>
  <c r="R251"/>
  <c r="Z251" s="1"/>
  <c r="AJ308"/>
  <c r="AJ313" s="1"/>
  <c r="AJ307"/>
  <c r="AJ312" s="1"/>
  <c r="AJ302"/>
  <c r="CC40"/>
  <c r="V308"/>
  <c r="V304"/>
  <c r="V305" s="1"/>
  <c r="V302"/>
  <c r="M311" s="1"/>
  <c r="N309" s="1"/>
  <c r="V307"/>
  <c r="X100"/>
  <c r="R100"/>
  <c r="Z100" s="1"/>
  <c r="X104"/>
  <c r="CD66" s="1"/>
  <c r="R104"/>
  <c r="Z104" s="1"/>
  <c r="X112"/>
  <c r="R112"/>
  <c r="Z112" s="1"/>
  <c r="X246"/>
  <c r="R246"/>
  <c r="Z246" s="1"/>
  <c r="X250"/>
  <c r="CD170" s="1"/>
  <c r="R250"/>
  <c r="Z250" s="1"/>
  <c r="X252"/>
  <c r="CD160" s="1"/>
  <c r="R252"/>
  <c r="Z252" s="1"/>
  <c r="Z29"/>
  <c r="W12"/>
  <c r="W14"/>
  <c r="W16"/>
  <c r="W18"/>
  <c r="W20"/>
  <c r="W22"/>
  <c r="W24"/>
  <c r="S307"/>
  <c r="S318" s="1"/>
  <c r="M307"/>
  <c r="M318" s="1"/>
  <c r="W304"/>
  <c r="W305" s="1"/>
  <c r="W307"/>
  <c r="N307"/>
  <c r="N318" s="1"/>
  <c r="Y307"/>
  <c r="Y308"/>
  <c r="Y304"/>
  <c r="Y305" s="1"/>
  <c r="Y302"/>
  <c r="M314" s="1"/>
  <c r="Q309" s="1"/>
  <c r="W28"/>
  <c r="W11"/>
  <c r="W13"/>
  <c r="W15"/>
  <c r="W17"/>
  <c r="W21"/>
  <c r="W23"/>
  <c r="W25"/>
  <c r="W27"/>
  <c r="X110"/>
  <c r="CD128" s="1"/>
  <c r="R110"/>
  <c r="Z110" s="1"/>
  <c r="X114"/>
  <c r="R114"/>
  <c r="Z114" s="1"/>
  <c r="X133"/>
  <c r="R133"/>
  <c r="Z133" s="1"/>
  <c r="X137"/>
  <c r="R137"/>
  <c r="Z137" s="1"/>
  <c r="X149"/>
  <c r="R149"/>
  <c r="Z149" s="1"/>
  <c r="X151"/>
  <c r="CD76" s="1"/>
  <c r="R151"/>
  <c r="Z151" s="1"/>
  <c r="X153"/>
  <c r="CD78" s="1"/>
  <c r="R153"/>
  <c r="Z153" s="1"/>
  <c r="X245"/>
  <c r="R245"/>
  <c r="Z245" s="1"/>
  <c r="AA307"/>
  <c r="AA308"/>
  <c r="AA304"/>
  <c r="AA305" s="1"/>
  <c r="AA302"/>
  <c r="M316" s="1"/>
  <c r="AN40"/>
  <c r="U307"/>
  <c r="U308"/>
  <c r="U304"/>
  <c r="U305" s="1"/>
  <c r="U302"/>
  <c r="M310" s="1"/>
  <c r="X79"/>
  <c r="R79"/>
  <c r="Z79" s="1"/>
  <c r="X83"/>
  <c r="CD52" s="1"/>
  <c r="R83"/>
  <c r="Z83" s="1"/>
  <c r="X108"/>
  <c r="R108"/>
  <c r="Z108" s="1"/>
  <c r="X160"/>
  <c r="R160"/>
  <c r="Z160" s="1"/>
  <c r="X164"/>
  <c r="CD80" s="1"/>
  <c r="R164"/>
  <c r="Z164" s="1"/>
  <c r="X248"/>
  <c r="CD158" s="1"/>
  <c r="R248"/>
  <c r="Z248" s="1"/>
  <c r="S308"/>
  <c r="S319" s="1"/>
  <c r="M308"/>
  <c r="M319" s="1"/>
  <c r="W302"/>
  <c r="W308"/>
  <c r="N308"/>
  <c r="N319" s="1"/>
  <c r="W19"/>
  <c r="W12" i="3"/>
  <c r="W14"/>
  <c r="W16"/>
  <c r="W18"/>
  <c r="W20"/>
  <c r="W22"/>
  <c r="W24"/>
  <c r="W26"/>
  <c r="W10"/>
  <c r="W19"/>
  <c r="Z40"/>
  <c r="R39"/>
  <c r="R38" s="1"/>
  <c r="Y327"/>
  <c r="Y328"/>
  <c r="Y324"/>
  <c r="Y325" s="1"/>
  <c r="Y322"/>
  <c r="M334" s="1"/>
  <c r="Q329" s="1"/>
  <c r="X110"/>
  <c r="R110"/>
  <c r="Z110" s="1"/>
  <c r="X112"/>
  <c r="R112"/>
  <c r="Z112" s="1"/>
  <c r="X122"/>
  <c r="R122"/>
  <c r="Z122" s="1"/>
  <c r="X279"/>
  <c r="R279"/>
  <c r="Z279" s="1"/>
  <c r="X281"/>
  <c r="R281"/>
  <c r="Z281" s="1"/>
  <c r="X113"/>
  <c r="R113"/>
  <c r="Z113" s="1"/>
  <c r="X117"/>
  <c r="R117"/>
  <c r="Z117" s="1"/>
  <c r="X120"/>
  <c r="R120"/>
  <c r="Z120" s="1"/>
  <c r="X129"/>
  <c r="R129"/>
  <c r="Z129" s="1"/>
  <c r="X135"/>
  <c r="R135"/>
  <c r="Z135" s="1"/>
  <c r="X137"/>
  <c r="R137"/>
  <c r="Z137" s="1"/>
  <c r="X139"/>
  <c r="R139"/>
  <c r="Z139" s="1"/>
  <c r="X143"/>
  <c r="R143"/>
  <c r="Z143" s="1"/>
  <c r="X176"/>
  <c r="R176"/>
  <c r="Z176" s="1"/>
  <c r="X280"/>
  <c r="R280"/>
  <c r="Z280" s="1"/>
  <c r="W322"/>
  <c r="W328"/>
  <c r="N328"/>
  <c r="N339" s="1"/>
  <c r="S327"/>
  <c r="S338" s="1"/>
  <c r="M327"/>
  <c r="M338" s="1"/>
  <c r="W11"/>
  <c r="W13"/>
  <c r="W15"/>
  <c r="W17"/>
  <c r="W21"/>
  <c r="W23"/>
  <c r="W25"/>
  <c r="W27"/>
  <c r="X114"/>
  <c r="R114"/>
  <c r="Z114" s="1"/>
  <c r="X116"/>
  <c r="R116"/>
  <c r="Z116" s="1"/>
  <c r="X118"/>
  <c r="R118"/>
  <c r="Z118" s="1"/>
  <c r="X126"/>
  <c r="R126"/>
  <c r="Z126" s="1"/>
  <c r="X148"/>
  <c r="R148"/>
  <c r="Z148" s="1"/>
  <c r="X150"/>
  <c r="R150"/>
  <c r="Z150" s="1"/>
  <c r="X174"/>
  <c r="R174"/>
  <c r="Z174" s="1"/>
  <c r="AJ328"/>
  <c r="AJ335" s="1"/>
  <c r="AJ327"/>
  <c r="AJ334" s="1"/>
  <c r="AJ322"/>
  <c r="V328"/>
  <c r="V324"/>
  <c r="V325" s="1"/>
  <c r="V322"/>
  <c r="M331" s="1"/>
  <c r="N329" s="1"/>
  <c r="V327"/>
  <c r="AA327"/>
  <c r="AA328"/>
  <c r="AA324"/>
  <c r="AA325" s="1"/>
  <c r="AA322"/>
  <c r="M336" s="1"/>
  <c r="AN40"/>
  <c r="U327"/>
  <c r="U328"/>
  <c r="U324"/>
  <c r="U325" s="1"/>
  <c r="U322"/>
  <c r="M330" s="1"/>
  <c r="X109"/>
  <c r="R109"/>
  <c r="Z109" s="1"/>
  <c r="X111"/>
  <c r="R111"/>
  <c r="Z111" s="1"/>
  <c r="X115"/>
  <c r="R115"/>
  <c r="Z115" s="1"/>
  <c r="X124"/>
  <c r="R124"/>
  <c r="Z124" s="1"/>
  <c r="X128"/>
  <c r="R128"/>
  <c r="Z128" s="1"/>
  <c r="X149"/>
  <c r="R149"/>
  <c r="Z149" s="1"/>
  <c r="X151"/>
  <c r="R151"/>
  <c r="Z151" s="1"/>
  <c r="X131"/>
  <c r="R131"/>
  <c r="Z131" s="1"/>
  <c r="X133"/>
  <c r="R133"/>
  <c r="Z133" s="1"/>
  <c r="X141"/>
  <c r="R141"/>
  <c r="Z141" s="1"/>
  <c r="X145"/>
  <c r="R145"/>
  <c r="Z145" s="1"/>
  <c r="X278"/>
  <c r="R278"/>
  <c r="Z278" s="1"/>
  <c r="W28"/>
  <c r="W324"/>
  <c r="W325" s="1"/>
  <c r="W327"/>
  <c r="N327"/>
  <c r="N338" s="1"/>
  <c r="S328"/>
  <c r="S339" s="1"/>
  <c r="M328"/>
  <c r="M339" s="1"/>
  <c r="W10" i="2"/>
  <c r="W19"/>
  <c r="W12"/>
  <c r="W14"/>
  <c r="W16"/>
  <c r="W18"/>
  <c r="W20"/>
  <c r="W22"/>
  <c r="W24"/>
  <c r="W26"/>
  <c r="M302"/>
  <c r="N303" s="1"/>
  <c r="M312"/>
  <c r="Z40"/>
  <c r="R39"/>
  <c r="R38" s="1"/>
  <c r="Y307"/>
  <c r="Y308"/>
  <c r="Y304"/>
  <c r="Y305" s="1"/>
  <c r="Y302"/>
  <c r="M314" s="1"/>
  <c r="Q309" s="1"/>
  <c r="W11"/>
  <c r="W13"/>
  <c r="W15"/>
  <c r="W17"/>
  <c r="W21"/>
  <c r="W23"/>
  <c r="W25"/>
  <c r="W27"/>
  <c r="AJ308"/>
  <c r="AJ313" s="1"/>
  <c r="AJ307"/>
  <c r="AJ312" s="1"/>
  <c r="AJ302"/>
  <c r="V308"/>
  <c r="V304"/>
  <c r="V305" s="1"/>
  <c r="V302"/>
  <c r="M311" s="1"/>
  <c r="N309" s="1"/>
  <c r="V307"/>
  <c r="AA307"/>
  <c r="AA308"/>
  <c r="AA304"/>
  <c r="AA305" s="1"/>
  <c r="AA302"/>
  <c r="M316" s="1"/>
  <c r="AN40"/>
  <c r="U307"/>
  <c r="U308"/>
  <c r="U304"/>
  <c r="U305" s="1"/>
  <c r="U302"/>
  <c r="M310" s="1"/>
  <c r="X307"/>
  <c r="R268"/>
  <c r="Z268" s="1"/>
  <c r="X268"/>
  <c r="W28"/>
  <c r="Y327" i="1"/>
  <c r="Y328"/>
  <c r="Y324"/>
  <c r="Y325" s="1"/>
  <c r="Y322"/>
  <c r="M334" s="1"/>
  <c r="Q329" s="1"/>
  <c r="X113"/>
  <c r="R113"/>
  <c r="Z113" s="1"/>
  <c r="X118"/>
  <c r="R118"/>
  <c r="Z118" s="1"/>
  <c r="X126"/>
  <c r="R126"/>
  <c r="Z126" s="1"/>
  <c r="X134"/>
  <c r="R134"/>
  <c r="Z134" s="1"/>
  <c r="X142"/>
  <c r="R142"/>
  <c r="Z142" s="1"/>
  <c r="X148"/>
  <c r="R148"/>
  <c r="Z148" s="1"/>
  <c r="X160"/>
  <c r="R160"/>
  <c r="Z160" s="1"/>
  <c r="X164"/>
  <c r="R164"/>
  <c r="Z164" s="1"/>
  <c r="X176"/>
  <c r="R176"/>
  <c r="Z176" s="1"/>
  <c r="X180"/>
  <c r="R180"/>
  <c r="Z180" s="1"/>
  <c r="AJ328"/>
  <c r="AJ335" s="1"/>
  <c r="AJ327"/>
  <c r="AJ334" s="1"/>
  <c r="AJ322"/>
  <c r="V328"/>
  <c r="V324"/>
  <c r="V325" s="1"/>
  <c r="V322"/>
  <c r="M331" s="1"/>
  <c r="N329" s="1"/>
  <c r="V327"/>
  <c r="X106"/>
  <c r="R106"/>
  <c r="Z106" s="1"/>
  <c r="X108"/>
  <c r="R108"/>
  <c r="Z108" s="1"/>
  <c r="X110"/>
  <c r="R110"/>
  <c r="Z110" s="1"/>
  <c r="X112"/>
  <c r="R112"/>
  <c r="Z112" s="1"/>
  <c r="X128"/>
  <c r="R128"/>
  <c r="Z128" s="1"/>
  <c r="X140"/>
  <c r="R140"/>
  <c r="Z140" s="1"/>
  <c r="X147"/>
  <c r="R147"/>
  <c r="Z147" s="1"/>
  <c r="X166"/>
  <c r="R166"/>
  <c r="Z166" s="1"/>
  <c r="X170"/>
  <c r="R170"/>
  <c r="Z170" s="1"/>
  <c r="X174"/>
  <c r="R174"/>
  <c r="Z174" s="1"/>
  <c r="X178"/>
  <c r="R178"/>
  <c r="Z178" s="1"/>
  <c r="X182"/>
  <c r="R182"/>
  <c r="Z182" s="1"/>
  <c r="Q328"/>
  <c r="Q339" s="1"/>
  <c r="S327"/>
  <c r="S338" s="1"/>
  <c r="M327"/>
  <c r="M338" s="1"/>
  <c r="W324"/>
  <c r="W325" s="1"/>
  <c r="W327"/>
  <c r="N327"/>
  <c r="N338" s="1"/>
  <c r="W29"/>
  <c r="Z40"/>
  <c r="R39"/>
  <c r="R38" s="1"/>
  <c r="X105"/>
  <c r="R105"/>
  <c r="Z105" s="1"/>
  <c r="X107"/>
  <c r="R107"/>
  <c r="Z107" s="1"/>
  <c r="X109"/>
  <c r="R109"/>
  <c r="Z109" s="1"/>
  <c r="X111"/>
  <c r="R111"/>
  <c r="Z111" s="1"/>
  <c r="X115"/>
  <c r="R115"/>
  <c r="Z115" s="1"/>
  <c r="X122"/>
  <c r="R122"/>
  <c r="Z122" s="1"/>
  <c r="X130"/>
  <c r="R130"/>
  <c r="Z130" s="1"/>
  <c r="X138"/>
  <c r="R138"/>
  <c r="Z138" s="1"/>
  <c r="X146"/>
  <c r="R146"/>
  <c r="Z146" s="1"/>
  <c r="X168"/>
  <c r="R168"/>
  <c r="Z168" s="1"/>
  <c r="X172"/>
  <c r="R172"/>
  <c r="Z172" s="1"/>
  <c r="AA327"/>
  <c r="AA328"/>
  <c r="AA324"/>
  <c r="AA325" s="1"/>
  <c r="AA322"/>
  <c r="M336" s="1"/>
  <c r="AN40"/>
  <c r="U327"/>
  <c r="U328"/>
  <c r="U324"/>
  <c r="U325" s="1"/>
  <c r="U322"/>
  <c r="M330" s="1"/>
  <c r="X114"/>
  <c r="R114"/>
  <c r="Z114" s="1"/>
  <c r="X116"/>
  <c r="R116"/>
  <c r="Z116" s="1"/>
  <c r="X120"/>
  <c r="R120"/>
  <c r="Z120" s="1"/>
  <c r="X124"/>
  <c r="R124"/>
  <c r="Z124" s="1"/>
  <c r="X132"/>
  <c r="R132"/>
  <c r="Z132" s="1"/>
  <c r="X136"/>
  <c r="R136"/>
  <c r="Z136" s="1"/>
  <c r="X144"/>
  <c r="R144"/>
  <c r="Z144" s="1"/>
  <c r="X158"/>
  <c r="R158"/>
  <c r="Z158" s="1"/>
  <c r="X162"/>
  <c r="R162"/>
  <c r="Z162" s="1"/>
  <c r="S328"/>
  <c r="S339" s="1"/>
  <c r="M328"/>
  <c r="M339" s="1"/>
  <c r="W322"/>
  <c r="W328"/>
  <c r="N328"/>
  <c r="N339" s="1"/>
  <c r="W29" i="5" l="1"/>
  <c r="V67" i="10"/>
  <c r="AF67" s="1"/>
  <c r="V61"/>
  <c r="AF61" s="1"/>
  <c r="V47"/>
  <c r="AF47" s="1"/>
  <c r="V40"/>
  <c r="AF40" s="1"/>
  <c r="AU40" s="1"/>
  <c r="V49"/>
  <c r="AF49" s="1"/>
  <c r="V65"/>
  <c r="AF65" s="1"/>
  <c r="V53"/>
  <c r="AF53" s="1"/>
  <c r="V43"/>
  <c r="AF43" s="1"/>
  <c r="V55"/>
  <c r="AF55" s="1"/>
  <c r="V51"/>
  <c r="AF51" s="1"/>
  <c r="V63"/>
  <c r="AF63" s="1"/>
  <c r="V57"/>
  <c r="AF57" s="1"/>
  <c r="V41"/>
  <c r="AF41" s="1"/>
  <c r="V59"/>
  <c r="AF59" s="1"/>
  <c r="V45"/>
  <c r="AF45" s="1"/>
  <c r="V308"/>
  <c r="AF308" s="1"/>
  <c r="V304"/>
  <c r="AF304" s="1"/>
  <c r="V302"/>
  <c r="AF302" s="1"/>
  <c r="V298"/>
  <c r="AF298" s="1"/>
  <c r="V294"/>
  <c r="AF294" s="1"/>
  <c r="V285"/>
  <c r="AF285" s="1"/>
  <c r="V282"/>
  <c r="AF282" s="1"/>
  <c r="V280"/>
  <c r="AF280" s="1"/>
  <c r="V276"/>
  <c r="AF276" s="1"/>
  <c r="V273"/>
  <c r="AF273" s="1"/>
  <c r="V271"/>
  <c r="AF271" s="1"/>
  <c r="V265"/>
  <c r="AF265" s="1"/>
  <c r="V263"/>
  <c r="AF263" s="1"/>
  <c r="V262"/>
  <c r="AF262" s="1"/>
  <c r="V261"/>
  <c r="AF261" s="1"/>
  <c r="V260"/>
  <c r="AF260" s="1"/>
  <c r="V249"/>
  <c r="AF249" s="1"/>
  <c r="V237"/>
  <c r="AF237" s="1"/>
  <c r="V233"/>
  <c r="AF233" s="1"/>
  <c r="V229"/>
  <c r="AF229" s="1"/>
  <c r="V227"/>
  <c r="AF227" s="1"/>
  <c r="V225"/>
  <c r="AF225" s="1"/>
  <c r="V224"/>
  <c r="AF224" s="1"/>
  <c r="V223"/>
  <c r="AF223" s="1"/>
  <c r="V222"/>
  <c r="AF222" s="1"/>
  <c r="V212"/>
  <c r="AF212" s="1"/>
  <c r="V188"/>
  <c r="AF188" s="1"/>
  <c r="V184"/>
  <c r="AF184" s="1"/>
  <c r="V182"/>
  <c r="AF182" s="1"/>
  <c r="V318"/>
  <c r="AF318" s="1"/>
  <c r="V316"/>
  <c r="AF316" s="1"/>
  <c r="V311"/>
  <c r="AF311" s="1"/>
  <c r="V307"/>
  <c r="AF307" s="1"/>
  <c r="V303"/>
  <c r="AF303" s="1"/>
  <c r="V299"/>
  <c r="AF299" s="1"/>
  <c r="V295"/>
  <c r="AF295" s="1"/>
  <c r="V286"/>
  <c r="AF286" s="1"/>
  <c r="V283"/>
  <c r="AF283" s="1"/>
  <c r="V279"/>
  <c r="AF279" s="1"/>
  <c r="V275"/>
  <c r="AF275" s="1"/>
  <c r="V269"/>
  <c r="AF269" s="1"/>
  <c r="V267"/>
  <c r="AF267" s="1"/>
  <c r="V254"/>
  <c r="AF254" s="1"/>
  <c r="V253"/>
  <c r="AF253" s="1"/>
  <c r="V252"/>
  <c r="AF252" s="1"/>
  <c r="V251"/>
  <c r="AF251" s="1"/>
  <c r="V250"/>
  <c r="AF250" s="1"/>
  <c r="V236"/>
  <c r="AF236" s="1"/>
  <c r="V232"/>
  <c r="AF232" s="1"/>
  <c r="V221"/>
  <c r="AF221" s="1"/>
  <c r="V220"/>
  <c r="AF220" s="1"/>
  <c r="V219"/>
  <c r="AF219" s="1"/>
  <c r="V217"/>
  <c r="AF217" s="1"/>
  <c r="V215"/>
  <c r="AF215" s="1"/>
  <c r="V213"/>
  <c r="AF213" s="1"/>
  <c r="V211"/>
  <c r="AF211" s="1"/>
  <c r="V209"/>
  <c r="AF209" s="1"/>
  <c r="V207"/>
  <c r="AF207" s="1"/>
  <c r="V205"/>
  <c r="AF205" s="1"/>
  <c r="V203"/>
  <c r="AF203" s="1"/>
  <c r="V200"/>
  <c r="AF200" s="1"/>
  <c r="V198"/>
  <c r="AF198" s="1"/>
  <c r="V196"/>
  <c r="AF196" s="1"/>
  <c r="V194"/>
  <c r="AF194" s="1"/>
  <c r="V189"/>
  <c r="AF189" s="1"/>
  <c r="V185"/>
  <c r="AF185" s="1"/>
  <c r="V175"/>
  <c r="AF175" s="1"/>
  <c r="V173"/>
  <c r="AF173" s="1"/>
  <c r="V171"/>
  <c r="AF171" s="1"/>
  <c r="V169"/>
  <c r="AF169" s="1"/>
  <c r="V168"/>
  <c r="AF168" s="1"/>
  <c r="V167"/>
  <c r="AF167" s="1"/>
  <c r="V172"/>
  <c r="AF172" s="1"/>
  <c r="V170"/>
  <c r="AF170" s="1"/>
  <c r="V56"/>
  <c r="AF56" s="1"/>
  <c r="V60"/>
  <c r="AF60" s="1"/>
  <c r="V157"/>
  <c r="AF157" s="1"/>
  <c r="V146"/>
  <c r="AF146" s="1"/>
  <c r="V142"/>
  <c r="AF142" s="1"/>
  <c r="V138"/>
  <c r="AF138" s="1"/>
  <c r="V136"/>
  <c r="AF136" s="1"/>
  <c r="V132"/>
  <c r="AF132" s="1"/>
  <c r="V131"/>
  <c r="AF131" s="1"/>
  <c r="V129"/>
  <c r="AF129" s="1"/>
  <c r="V127"/>
  <c r="AF127" s="1"/>
  <c r="V126"/>
  <c r="AF126" s="1"/>
  <c r="V123"/>
  <c r="AF123" s="1"/>
  <c r="V122"/>
  <c r="AF122" s="1"/>
  <c r="V121"/>
  <c r="AF121" s="1"/>
  <c r="V120"/>
  <c r="AF120" s="1"/>
  <c r="V119"/>
  <c r="AF119" s="1"/>
  <c r="V44"/>
  <c r="AF44" s="1"/>
  <c r="V48"/>
  <c r="AF48" s="1"/>
  <c r="V58"/>
  <c r="AF58" s="1"/>
  <c r="V62"/>
  <c r="AF62" s="1"/>
  <c r="V70"/>
  <c r="AF70" s="1"/>
  <c r="V72"/>
  <c r="AF72" s="1"/>
  <c r="V74"/>
  <c r="AF74" s="1"/>
  <c r="V76"/>
  <c r="AF76" s="1"/>
  <c r="V79"/>
  <c r="AF79" s="1"/>
  <c r="V86"/>
  <c r="AF86" s="1"/>
  <c r="V89"/>
  <c r="AF89" s="1"/>
  <c r="V91"/>
  <c r="AF91" s="1"/>
  <c r="V96"/>
  <c r="AF96" s="1"/>
  <c r="V100"/>
  <c r="AF100" s="1"/>
  <c r="V104"/>
  <c r="AF104" s="1"/>
  <c r="V106"/>
  <c r="AF106" s="1"/>
  <c r="V108"/>
  <c r="AF108" s="1"/>
  <c r="V110"/>
  <c r="AF110" s="1"/>
  <c r="V112"/>
  <c r="AF112" s="1"/>
  <c r="V116"/>
  <c r="AF116" s="1"/>
  <c r="V166"/>
  <c r="AF166" s="1"/>
  <c r="V164"/>
  <c r="AF164" s="1"/>
  <c r="V162"/>
  <c r="AF162" s="1"/>
  <c r="V52"/>
  <c r="AF52" s="1"/>
  <c r="V160"/>
  <c r="AF160" s="1"/>
  <c r="V155"/>
  <c r="AF155" s="1"/>
  <c r="V153"/>
  <c r="AF153" s="1"/>
  <c r="V151"/>
  <c r="AF151" s="1"/>
  <c r="V149"/>
  <c r="AF149" s="1"/>
  <c r="V145"/>
  <c r="AF145" s="1"/>
  <c r="V141"/>
  <c r="AF141" s="1"/>
  <c r="V140"/>
  <c r="AF140" s="1"/>
  <c r="V139"/>
  <c r="AF139" s="1"/>
  <c r="V137"/>
  <c r="AF137" s="1"/>
  <c r="V135"/>
  <c r="AF135" s="1"/>
  <c r="V134"/>
  <c r="AF134" s="1"/>
  <c r="V133"/>
  <c r="AF133" s="1"/>
  <c r="V42"/>
  <c r="AF42" s="1"/>
  <c r="V46"/>
  <c r="AF46" s="1"/>
  <c r="V50"/>
  <c r="AF50" s="1"/>
  <c r="V54"/>
  <c r="AF54" s="1"/>
  <c r="V80"/>
  <c r="AF80" s="1"/>
  <c r="V82"/>
  <c r="AF82" s="1"/>
  <c r="V84"/>
  <c r="AF84" s="1"/>
  <c r="V93"/>
  <c r="AF93" s="1"/>
  <c r="V95"/>
  <c r="AF95" s="1"/>
  <c r="V99"/>
  <c r="AF99" s="1"/>
  <c r="V103"/>
  <c r="AF103" s="1"/>
  <c r="V115"/>
  <c r="AF115" s="1"/>
  <c r="V117"/>
  <c r="AF117" s="1"/>
  <c r="V314"/>
  <c r="AF314" s="1"/>
  <c r="V312"/>
  <c r="AF312" s="1"/>
  <c r="V310"/>
  <c r="AF310" s="1"/>
  <c r="V306"/>
  <c r="AF306" s="1"/>
  <c r="V300"/>
  <c r="AF300" s="1"/>
  <c r="V296"/>
  <c r="AF296" s="1"/>
  <c r="V292"/>
  <c r="AF292" s="1"/>
  <c r="V291"/>
  <c r="AF291" s="1"/>
  <c r="V290"/>
  <c r="AF290" s="1"/>
  <c r="V289"/>
  <c r="AF289" s="1"/>
  <c r="V288"/>
  <c r="AF288" s="1"/>
  <c r="V287"/>
  <c r="AF287" s="1"/>
  <c r="V284"/>
  <c r="AF284" s="1"/>
  <c r="V278"/>
  <c r="AF278" s="1"/>
  <c r="V274"/>
  <c r="AF274" s="1"/>
  <c r="V272"/>
  <c r="AF272" s="1"/>
  <c r="V268"/>
  <c r="AF268" s="1"/>
  <c r="V266"/>
  <c r="AF266" s="1"/>
  <c r="V264"/>
  <c r="AF264" s="1"/>
  <c r="V258"/>
  <c r="AF258" s="1"/>
  <c r="V257"/>
  <c r="AF257" s="1"/>
  <c r="V256"/>
  <c r="AF256" s="1"/>
  <c r="V255"/>
  <c r="AF255" s="1"/>
  <c r="V239"/>
  <c r="AF239" s="1"/>
  <c r="V235"/>
  <c r="AF235" s="1"/>
  <c r="V231"/>
  <c r="AF231" s="1"/>
  <c r="V228"/>
  <c r="AF228" s="1"/>
  <c r="V226"/>
  <c r="AF226" s="1"/>
  <c r="V202"/>
  <c r="AF202" s="1"/>
  <c r="V192"/>
  <c r="AF192" s="1"/>
  <c r="V190"/>
  <c r="AF190" s="1"/>
  <c r="V186"/>
  <c r="AF186" s="1"/>
  <c r="V183"/>
  <c r="AF183" s="1"/>
  <c r="V181"/>
  <c r="AF181" s="1"/>
  <c r="V180"/>
  <c r="AF180" s="1"/>
  <c r="V179"/>
  <c r="AF179" s="1"/>
  <c r="V177"/>
  <c r="AF177" s="1"/>
  <c r="V176"/>
  <c r="AF176" s="1"/>
  <c r="V174"/>
  <c r="AF174" s="1"/>
  <c r="V317"/>
  <c r="AF317" s="1"/>
  <c r="V315"/>
  <c r="AF315" s="1"/>
  <c r="V313"/>
  <c r="AF313" s="1"/>
  <c r="V309"/>
  <c r="AF309" s="1"/>
  <c r="V305"/>
  <c r="AF305" s="1"/>
  <c r="V301"/>
  <c r="AF301" s="1"/>
  <c r="V297"/>
  <c r="AF297" s="1"/>
  <c r="V293"/>
  <c r="AF293" s="1"/>
  <c r="V281"/>
  <c r="AF281" s="1"/>
  <c r="V277"/>
  <c r="AF277" s="1"/>
  <c r="V270"/>
  <c r="AF270" s="1"/>
  <c r="V259"/>
  <c r="AF259" s="1"/>
  <c r="V248"/>
  <c r="AF248" s="1"/>
  <c r="V247"/>
  <c r="AF247" s="1"/>
  <c r="V246"/>
  <c r="AF246" s="1"/>
  <c r="V245"/>
  <c r="AF245" s="1"/>
  <c r="V244"/>
  <c r="AF244" s="1"/>
  <c r="V243"/>
  <c r="AF243" s="1"/>
  <c r="V242"/>
  <c r="AF242" s="1"/>
  <c r="V241"/>
  <c r="AF241" s="1"/>
  <c r="V240"/>
  <c r="AF240" s="1"/>
  <c r="V238"/>
  <c r="AF238" s="1"/>
  <c r="V234"/>
  <c r="AF234" s="1"/>
  <c r="V230"/>
  <c r="AF230" s="1"/>
  <c r="V218"/>
  <c r="AF218" s="1"/>
  <c r="V216"/>
  <c r="AF216" s="1"/>
  <c r="V214"/>
  <c r="AF214" s="1"/>
  <c r="V210"/>
  <c r="AF210" s="1"/>
  <c r="V208"/>
  <c r="AF208" s="1"/>
  <c r="V206"/>
  <c r="AF206" s="1"/>
  <c r="V204"/>
  <c r="AF204" s="1"/>
  <c r="V201"/>
  <c r="AF201" s="1"/>
  <c r="V199"/>
  <c r="AF199" s="1"/>
  <c r="V197"/>
  <c r="AF197" s="1"/>
  <c r="V195"/>
  <c r="AF195" s="1"/>
  <c r="V193"/>
  <c r="AF193" s="1"/>
  <c r="V191"/>
  <c r="AF191" s="1"/>
  <c r="V187"/>
  <c r="AF187" s="1"/>
  <c r="V178"/>
  <c r="AF178" s="1"/>
  <c r="V165"/>
  <c r="AF165" s="1"/>
  <c r="V163"/>
  <c r="AF163" s="1"/>
  <c r="V161"/>
  <c r="AF161" s="1"/>
  <c r="V158"/>
  <c r="AF158" s="1"/>
  <c r="V148"/>
  <c r="AF148" s="1"/>
  <c r="V144"/>
  <c r="AF144" s="1"/>
  <c r="V75"/>
  <c r="AF75" s="1"/>
  <c r="V78"/>
  <c r="AF78" s="1"/>
  <c r="V81"/>
  <c r="AF81" s="1"/>
  <c r="V83"/>
  <c r="AF83" s="1"/>
  <c r="V85"/>
  <c r="AF85" s="1"/>
  <c r="V87"/>
  <c r="AF87" s="1"/>
  <c r="V90"/>
  <c r="AF90" s="1"/>
  <c r="V92"/>
  <c r="AF92" s="1"/>
  <c r="V98"/>
  <c r="AF98" s="1"/>
  <c r="V102"/>
  <c r="AF102" s="1"/>
  <c r="V107"/>
  <c r="AF107" s="1"/>
  <c r="V114"/>
  <c r="AF114" s="1"/>
  <c r="V64"/>
  <c r="AF64" s="1"/>
  <c r="V159"/>
  <c r="AF159" s="1"/>
  <c r="V156"/>
  <c r="AF156" s="1"/>
  <c r="V154"/>
  <c r="AF154" s="1"/>
  <c r="V152"/>
  <c r="AF152" s="1"/>
  <c r="V150"/>
  <c r="AF150" s="1"/>
  <c r="V147"/>
  <c r="AF147" s="1"/>
  <c r="V143"/>
  <c r="AF143" s="1"/>
  <c r="V130"/>
  <c r="AF130" s="1"/>
  <c r="V128"/>
  <c r="AF128" s="1"/>
  <c r="V125"/>
  <c r="AF125" s="1"/>
  <c r="V124"/>
  <c r="AF124" s="1"/>
  <c r="V66"/>
  <c r="AF66" s="1"/>
  <c r="V68"/>
  <c r="AF68" s="1"/>
  <c r="V69"/>
  <c r="AF69" s="1"/>
  <c r="V71"/>
  <c r="AF71" s="1"/>
  <c r="V73"/>
  <c r="AF73" s="1"/>
  <c r="V77"/>
  <c r="AF77" s="1"/>
  <c r="V88"/>
  <c r="AF88" s="1"/>
  <c r="V94"/>
  <c r="AF94" s="1"/>
  <c r="V97"/>
  <c r="AF97" s="1"/>
  <c r="V101"/>
  <c r="AF101" s="1"/>
  <c r="V105"/>
  <c r="AF105" s="1"/>
  <c r="V109"/>
  <c r="AF109" s="1"/>
  <c r="V111"/>
  <c r="AF111" s="1"/>
  <c r="V113"/>
  <c r="AF113" s="1"/>
  <c r="V118"/>
  <c r="AF118" s="1"/>
  <c r="CQ118"/>
  <c r="CM118"/>
  <c r="EK114"/>
  <c r="EH114"/>
  <c r="EF114"/>
  <c r="CQ113"/>
  <c r="CM113"/>
  <c r="EK111"/>
  <c r="EH111"/>
  <c r="EF111"/>
  <c r="CH66"/>
  <c r="CQ111"/>
  <c r="CM111"/>
  <c r="EK109"/>
  <c r="EH109"/>
  <c r="EF109"/>
  <c r="CH64"/>
  <c r="CQ109"/>
  <c r="CM109"/>
  <c r="EK107"/>
  <c r="EH107"/>
  <c r="EF107"/>
  <c r="EK105"/>
  <c r="EH105"/>
  <c r="EF105"/>
  <c r="CH62"/>
  <c r="CQ105"/>
  <c r="CM105"/>
  <c r="EK102"/>
  <c r="EH102"/>
  <c r="EF102"/>
  <c r="CQ101"/>
  <c r="CM101"/>
  <c r="EK98"/>
  <c r="EH98"/>
  <c r="EF98"/>
  <c r="CQ97"/>
  <c r="CM97"/>
  <c r="EK94"/>
  <c r="EH94"/>
  <c r="EF94"/>
  <c r="CH106"/>
  <c r="CQ94"/>
  <c r="CM94"/>
  <c r="CQ88"/>
  <c r="CM88"/>
  <c r="EK79"/>
  <c r="EH79"/>
  <c r="EF79"/>
  <c r="CQ77"/>
  <c r="CM77"/>
  <c r="EK70"/>
  <c r="EH70"/>
  <c r="EF70"/>
  <c r="EK68"/>
  <c r="EH68"/>
  <c r="EF68"/>
  <c r="EM62"/>
  <c r="EI62"/>
  <c r="EJ62" s="1"/>
  <c r="EM58"/>
  <c r="EI58"/>
  <c r="EJ58" s="1"/>
  <c r="CQ58"/>
  <c r="CM58"/>
  <c r="EH54"/>
  <c r="EF54"/>
  <c r="EK54"/>
  <c r="EH50"/>
  <c r="EF50"/>
  <c r="EK50"/>
  <c r="CQ48"/>
  <c r="CM48"/>
  <c r="CH48"/>
  <c r="CQ44"/>
  <c r="CM44"/>
  <c r="CH44"/>
  <c r="CQ120"/>
  <c r="CM120"/>
  <c r="CQ122"/>
  <c r="CM122"/>
  <c r="EK125"/>
  <c r="EH125"/>
  <c r="EF125"/>
  <c r="EK126"/>
  <c r="EF126"/>
  <c r="EH126"/>
  <c r="EK127"/>
  <c r="EH127"/>
  <c r="EF127"/>
  <c r="EK128"/>
  <c r="EF128"/>
  <c r="EH128"/>
  <c r="EK129"/>
  <c r="EH129"/>
  <c r="EF129"/>
  <c r="EK130"/>
  <c r="EF130"/>
  <c r="EH130"/>
  <c r="EK131"/>
  <c r="EH131"/>
  <c r="EF131"/>
  <c r="CQ132"/>
  <c r="CM132"/>
  <c r="CQ136"/>
  <c r="CM136"/>
  <c r="CH69"/>
  <c r="CQ138"/>
  <c r="CM138"/>
  <c r="CH71"/>
  <c r="EK142"/>
  <c r="EH142"/>
  <c r="EF142"/>
  <c r="CQ143"/>
  <c r="CM143"/>
  <c r="EK146"/>
  <c r="EH146"/>
  <c r="EF146"/>
  <c r="CQ147"/>
  <c r="CM147"/>
  <c r="CQ150"/>
  <c r="CM150"/>
  <c r="CH112"/>
  <c r="CQ152"/>
  <c r="CM152"/>
  <c r="CH114"/>
  <c r="CQ154"/>
  <c r="CM154"/>
  <c r="CH116"/>
  <c r="CQ156"/>
  <c r="CM156"/>
  <c r="CH150"/>
  <c r="EK158"/>
  <c r="EH158"/>
  <c r="EF158"/>
  <c r="CQ159"/>
  <c r="CM159"/>
  <c r="CH72"/>
  <c r="EM64"/>
  <c r="EI64"/>
  <c r="EJ64" s="1"/>
  <c r="EM60"/>
  <c r="EI60"/>
  <c r="EJ60" s="1"/>
  <c r="CQ56"/>
  <c r="CM56"/>
  <c r="EM151"/>
  <c r="EI151"/>
  <c r="EJ151" s="1"/>
  <c r="EM152"/>
  <c r="EI152"/>
  <c r="EJ152" s="1"/>
  <c r="EM153"/>
  <c r="EI153"/>
  <c r="EJ153" s="1"/>
  <c r="EM154"/>
  <c r="EI154"/>
  <c r="EJ154" s="1"/>
  <c r="EM155"/>
  <c r="EI155"/>
  <c r="EJ155" s="1"/>
  <c r="EM156"/>
  <c r="EI156"/>
  <c r="EJ156" s="1"/>
  <c r="EM157"/>
  <c r="EI157"/>
  <c r="EJ157" s="1"/>
  <c r="EM158"/>
  <c r="EI158"/>
  <c r="EJ158" s="1"/>
  <c r="EM159"/>
  <c r="EI159"/>
  <c r="EJ159" s="1"/>
  <c r="EM160"/>
  <c r="EI160"/>
  <c r="EJ160" s="1"/>
  <c r="EM162"/>
  <c r="EI162"/>
  <c r="EJ162" s="1"/>
  <c r="EM164"/>
  <c r="EI164"/>
  <c r="EJ164" s="1"/>
  <c r="EM166"/>
  <c r="EI166"/>
  <c r="EJ166" s="1"/>
  <c r="EM168"/>
  <c r="EI168"/>
  <c r="EJ168" s="1"/>
  <c r="EM170"/>
  <c r="EI170"/>
  <c r="EJ170" s="1"/>
  <c r="EM172"/>
  <c r="EI172"/>
  <c r="EJ172" s="1"/>
  <c r="EM174"/>
  <c r="EI174"/>
  <c r="EJ174" s="1"/>
  <c r="EM176"/>
  <c r="EI176"/>
  <c r="EJ176" s="1"/>
  <c r="EM178"/>
  <c r="EI178"/>
  <c r="EJ178" s="1"/>
  <c r="EM161"/>
  <c r="EI161"/>
  <c r="EJ161" s="1"/>
  <c r="EM163"/>
  <c r="EI163"/>
  <c r="EJ163" s="1"/>
  <c r="EM165"/>
  <c r="EI165"/>
  <c r="EJ165" s="1"/>
  <c r="EM167"/>
  <c r="EI167"/>
  <c r="EJ167" s="1"/>
  <c r="EM169"/>
  <c r="EI169"/>
  <c r="EJ169" s="1"/>
  <c r="EM171"/>
  <c r="EI171"/>
  <c r="EJ171" s="1"/>
  <c r="EM173"/>
  <c r="EI173"/>
  <c r="EJ173" s="1"/>
  <c r="EM175"/>
  <c r="EI175"/>
  <c r="EJ175" s="1"/>
  <c r="EM177"/>
  <c r="EI177"/>
  <c r="EJ177" s="1"/>
  <c r="EM179"/>
  <c r="EI179"/>
  <c r="EJ179" s="1"/>
  <c r="CQ161"/>
  <c r="CM161"/>
  <c r="CH74"/>
  <c r="CQ163"/>
  <c r="CM163"/>
  <c r="CH76"/>
  <c r="CQ165"/>
  <c r="CM165"/>
  <c r="CH78"/>
  <c r="EK118"/>
  <c r="EF118"/>
  <c r="EH118"/>
  <c r="EK117"/>
  <c r="EH117"/>
  <c r="EF117"/>
  <c r="EK115"/>
  <c r="EH115"/>
  <c r="EF115"/>
  <c r="CQ114"/>
  <c r="CM114"/>
  <c r="CQ107"/>
  <c r="CM107"/>
  <c r="CH90"/>
  <c r="EK103"/>
  <c r="EH103"/>
  <c r="EF103"/>
  <c r="CQ102"/>
  <c r="CM102"/>
  <c r="EK99"/>
  <c r="EH99"/>
  <c r="EF99"/>
  <c r="CQ98"/>
  <c r="CM98"/>
  <c r="EK95"/>
  <c r="EH95"/>
  <c r="EF95"/>
  <c r="EK92"/>
  <c r="EH92"/>
  <c r="EF92"/>
  <c r="CH103"/>
  <c r="CQ92"/>
  <c r="CM92"/>
  <c r="EK90"/>
  <c r="EH90"/>
  <c r="EF90"/>
  <c r="CH101"/>
  <c r="CQ90"/>
  <c r="CM90"/>
  <c r="EK88"/>
  <c r="EH88"/>
  <c r="EF88"/>
  <c r="CQ87"/>
  <c r="CM87"/>
  <c r="EK85"/>
  <c r="EH85"/>
  <c r="EF85"/>
  <c r="CH87"/>
  <c r="CQ85"/>
  <c r="CM85"/>
  <c r="EK83"/>
  <c r="EH83"/>
  <c r="EF83"/>
  <c r="CH60"/>
  <c r="CQ83"/>
  <c r="CM83"/>
  <c r="EK81"/>
  <c r="EH81"/>
  <c r="EF81"/>
  <c r="CH58"/>
  <c r="CQ81"/>
  <c r="CM81"/>
  <c r="EK78"/>
  <c r="EH78"/>
  <c r="EF78"/>
  <c r="CH99"/>
  <c r="CQ78"/>
  <c r="CM78"/>
  <c r="EK75"/>
  <c r="EH75"/>
  <c r="EF75"/>
  <c r="CH98"/>
  <c r="CQ75"/>
  <c r="CM75"/>
  <c r="CH96"/>
  <c r="CQ73"/>
  <c r="CM73"/>
  <c r="CH94"/>
  <c r="CQ71"/>
  <c r="CM71"/>
  <c r="CH91"/>
  <c r="CQ69"/>
  <c r="CM69"/>
  <c r="CQ68"/>
  <c r="CM68"/>
  <c r="CH57"/>
  <c r="CQ66"/>
  <c r="CM66"/>
  <c r="CH85"/>
  <c r="EH62"/>
  <c r="EF62"/>
  <c r="EK62"/>
  <c r="EH58"/>
  <c r="EF58"/>
  <c r="EK58"/>
  <c r="CQ50"/>
  <c r="CM50"/>
  <c r="EH48"/>
  <c r="EF48"/>
  <c r="EK48"/>
  <c r="EH46"/>
  <c r="EF46"/>
  <c r="EK46"/>
  <c r="CQ46"/>
  <c r="CM46"/>
  <c r="CH46"/>
  <c r="EH44"/>
  <c r="EF44"/>
  <c r="EK44"/>
  <c r="EH42"/>
  <c r="EF42"/>
  <c r="EK42"/>
  <c r="CQ42"/>
  <c r="CM42"/>
  <c r="CH42"/>
  <c r="CH152"/>
  <c r="CQ124"/>
  <c r="CM124"/>
  <c r="CH148"/>
  <c r="CQ125"/>
  <c r="CM125"/>
  <c r="CQ128"/>
  <c r="CM128"/>
  <c r="CH108"/>
  <c r="CQ130"/>
  <c r="CM130"/>
  <c r="CH110"/>
  <c r="CH154"/>
  <c r="CQ133"/>
  <c r="CM133"/>
  <c r="CH155"/>
  <c r="CQ134"/>
  <c r="CM134"/>
  <c r="CQ135"/>
  <c r="CM135"/>
  <c r="CH68"/>
  <c r="CQ137"/>
  <c r="CM137"/>
  <c r="CH70"/>
  <c r="CQ140"/>
  <c r="CM140"/>
  <c r="EK143"/>
  <c r="EH143"/>
  <c r="EF143"/>
  <c r="CQ144"/>
  <c r="CM144"/>
  <c r="EK147"/>
  <c r="EH147"/>
  <c r="EF147"/>
  <c r="CQ148"/>
  <c r="CM148"/>
  <c r="EK150"/>
  <c r="EH150"/>
  <c r="EF150"/>
  <c r="EK152"/>
  <c r="EH152"/>
  <c r="EF152"/>
  <c r="EK154"/>
  <c r="EH154"/>
  <c r="EF154"/>
  <c r="EK156"/>
  <c r="EH156"/>
  <c r="EF156"/>
  <c r="CQ158"/>
  <c r="CM158"/>
  <c r="EK160"/>
  <c r="EH160"/>
  <c r="EF160"/>
  <c r="EM126"/>
  <c r="EI126"/>
  <c r="EJ126" s="1"/>
  <c r="EM122"/>
  <c r="EI122"/>
  <c r="EJ122" s="1"/>
  <c r="EM120"/>
  <c r="EI120"/>
  <c r="EJ120" s="1"/>
  <c r="EM118"/>
  <c r="EI118"/>
  <c r="EJ118" s="1"/>
  <c r="EM116"/>
  <c r="EI116"/>
  <c r="EJ116" s="1"/>
  <c r="EM113"/>
  <c r="EI113"/>
  <c r="EJ113" s="1"/>
  <c r="EM109"/>
  <c r="EI109"/>
  <c r="EJ109" s="1"/>
  <c r="EM105"/>
  <c r="EI105"/>
  <c r="EJ105" s="1"/>
  <c r="EM101"/>
  <c r="EI101"/>
  <c r="EJ101" s="1"/>
  <c r="EM97"/>
  <c r="EI97"/>
  <c r="EJ97" s="1"/>
  <c r="EM137"/>
  <c r="EI137"/>
  <c r="EJ137" s="1"/>
  <c r="EM133"/>
  <c r="EI133"/>
  <c r="EJ133" s="1"/>
  <c r="EM131"/>
  <c r="EI131"/>
  <c r="EJ131" s="1"/>
  <c r="EM129"/>
  <c r="EI129"/>
  <c r="EJ129" s="1"/>
  <c r="EM125"/>
  <c r="EI125"/>
  <c r="EJ125" s="1"/>
  <c r="EM123"/>
  <c r="EI123"/>
  <c r="EJ123" s="1"/>
  <c r="EM119"/>
  <c r="EI119"/>
  <c r="EJ119" s="1"/>
  <c r="CQ64"/>
  <c r="CM64"/>
  <c r="CH55"/>
  <c r="EH60"/>
  <c r="EF60"/>
  <c r="EK60"/>
  <c r="EH52"/>
  <c r="EF52"/>
  <c r="EK52"/>
  <c r="CQ166"/>
  <c r="CM166"/>
  <c r="CQ168"/>
  <c r="CM168"/>
  <c r="CQ169"/>
  <c r="CM169"/>
  <c r="CH118"/>
  <c r="CQ171"/>
  <c r="CM171"/>
  <c r="CH120"/>
  <c r="AQ328"/>
  <c r="AQ335" s="1"/>
  <c r="AQ327"/>
  <c r="AQ334" s="1"/>
  <c r="AQ322"/>
  <c r="BF40"/>
  <c r="CQ170"/>
  <c r="CM170"/>
  <c r="CH119"/>
  <c r="CQ172"/>
  <c r="CM172"/>
  <c r="CH121"/>
  <c r="CQ174"/>
  <c r="CM174"/>
  <c r="CH123"/>
  <c r="EK177"/>
  <c r="EH177"/>
  <c r="EF177"/>
  <c r="EK178"/>
  <c r="EF178"/>
  <c r="EH178"/>
  <c r="EK179"/>
  <c r="EH179"/>
  <c r="EF179"/>
  <c r="CQ187"/>
  <c r="CM187"/>
  <c r="EH187"/>
  <c r="EF187"/>
  <c r="EK187"/>
  <c r="CQ191"/>
  <c r="CM191"/>
  <c r="CH184"/>
  <c r="CQ193"/>
  <c r="CM193"/>
  <c r="CH157"/>
  <c r="CQ195"/>
  <c r="CM195"/>
  <c r="CH159"/>
  <c r="CQ197"/>
  <c r="CM197"/>
  <c r="CH161"/>
  <c r="CQ199"/>
  <c r="CM199"/>
  <c r="CH163"/>
  <c r="CQ201"/>
  <c r="CM201"/>
  <c r="CH187"/>
  <c r="CQ204"/>
  <c r="CM204"/>
  <c r="CH125"/>
  <c r="CQ206"/>
  <c r="CM206"/>
  <c r="CH127"/>
  <c r="CQ208"/>
  <c r="CM208"/>
  <c r="CH129"/>
  <c r="CQ210"/>
  <c r="CM210"/>
  <c r="CH131"/>
  <c r="CQ214"/>
  <c r="CM214"/>
  <c r="CH166"/>
  <c r="EM180"/>
  <c r="EI180"/>
  <c r="EJ180" s="1"/>
  <c r="EM181"/>
  <c r="EI181"/>
  <c r="EJ181" s="1"/>
  <c r="EM182"/>
  <c r="EI182"/>
  <c r="EJ182" s="1"/>
  <c r="EM183"/>
  <c r="EI183"/>
  <c r="EJ183" s="1"/>
  <c r="EM184"/>
  <c r="EI184"/>
  <c r="EJ184" s="1"/>
  <c r="EM185"/>
  <c r="EI185"/>
  <c r="EJ185" s="1"/>
  <c r="EM186"/>
  <c r="EI186"/>
  <c r="EJ186" s="1"/>
  <c r="EM187"/>
  <c r="EI187"/>
  <c r="EJ187" s="1"/>
  <c r="EM188"/>
  <c r="EI188"/>
  <c r="EJ188" s="1"/>
  <c r="CQ216"/>
  <c r="CM216"/>
  <c r="CH168"/>
  <c r="CQ218"/>
  <c r="CM218"/>
  <c r="CH170"/>
  <c r="CQ222"/>
  <c r="CM222"/>
  <c r="CH132"/>
  <c r="CQ223"/>
  <c r="CM223"/>
  <c r="CH133"/>
  <c r="CQ224"/>
  <c r="CM224"/>
  <c r="CH134"/>
  <c r="CQ231"/>
  <c r="CM231"/>
  <c r="CQ235"/>
  <c r="CM235"/>
  <c r="CQ249"/>
  <c r="CM249"/>
  <c r="CQ255"/>
  <c r="CM255"/>
  <c r="CH143"/>
  <c r="CQ256"/>
  <c r="CM256"/>
  <c r="CH144"/>
  <c r="CQ257"/>
  <c r="CM257"/>
  <c r="CH145"/>
  <c r="CQ270"/>
  <c r="CM270"/>
  <c r="CH206"/>
  <c r="CQ277"/>
  <c r="CM277"/>
  <c r="CQ282"/>
  <c r="CM282"/>
  <c r="CQ287"/>
  <c r="CM287"/>
  <c r="CH201"/>
  <c r="CQ288"/>
  <c r="CM288"/>
  <c r="CH202"/>
  <c r="CQ289"/>
  <c r="CM289"/>
  <c r="CH203"/>
  <c r="CQ290"/>
  <c r="CM290"/>
  <c r="CH204"/>
  <c r="CQ291"/>
  <c r="CM291"/>
  <c r="CH205"/>
  <c r="CQ294"/>
  <c r="CM294"/>
  <c r="CQ298"/>
  <c r="CM298"/>
  <c r="CQ302"/>
  <c r="CM302"/>
  <c r="CQ305"/>
  <c r="CM305"/>
  <c r="CQ309"/>
  <c r="CM309"/>
  <c r="CQ315"/>
  <c r="CM315"/>
  <c r="CH211"/>
  <c r="CQ317"/>
  <c r="CM317"/>
  <c r="CH213"/>
  <c r="CO67"/>
  <c r="EO51"/>
  <c r="EL51"/>
  <c r="CO53"/>
  <c r="CO43"/>
  <c r="CA328"/>
  <c r="CA327"/>
  <c r="AR328"/>
  <c r="AR335" s="1"/>
  <c r="AR327"/>
  <c r="AR334" s="1"/>
  <c r="AR322"/>
  <c r="BG40"/>
  <c r="CO45"/>
  <c r="EK174"/>
  <c r="EF174"/>
  <c r="EH174"/>
  <c r="EK175"/>
  <c r="EH175"/>
  <c r="EF175"/>
  <c r="EK176"/>
  <c r="EF176"/>
  <c r="EH176"/>
  <c r="CQ181"/>
  <c r="CM181"/>
  <c r="CH83"/>
  <c r="EH181"/>
  <c r="EF181"/>
  <c r="EK181"/>
  <c r="CQ183"/>
  <c r="CM183"/>
  <c r="CH156"/>
  <c r="EH183"/>
  <c r="EF183"/>
  <c r="EK183"/>
  <c r="CQ186"/>
  <c r="CM186"/>
  <c r="EH186"/>
  <c r="EF186"/>
  <c r="EK186"/>
  <c r="CQ190"/>
  <c r="CM190"/>
  <c r="CQ192"/>
  <c r="CM192"/>
  <c r="CH186"/>
  <c r="CQ202"/>
  <c r="CM202"/>
  <c r="CQ220"/>
  <c r="CM220"/>
  <c r="CH185"/>
  <c r="CQ221"/>
  <c r="CM221"/>
  <c r="CQ226"/>
  <c r="CM226"/>
  <c r="CH136"/>
  <c r="CQ228"/>
  <c r="CM228"/>
  <c r="CH138"/>
  <c r="CQ232"/>
  <c r="CM232"/>
  <c r="CQ236"/>
  <c r="CM236"/>
  <c r="CQ248"/>
  <c r="CM248"/>
  <c r="CQ250"/>
  <c r="CM250"/>
  <c r="CH139"/>
  <c r="CQ251"/>
  <c r="CM251"/>
  <c r="CH140"/>
  <c r="CQ252"/>
  <c r="CM252"/>
  <c r="CH141"/>
  <c r="CQ253"/>
  <c r="CM253"/>
  <c r="CH142"/>
  <c r="CQ259"/>
  <c r="CM259"/>
  <c r="CQ264"/>
  <c r="CM264"/>
  <c r="CH181"/>
  <c r="CQ266"/>
  <c r="CM266"/>
  <c r="CQ268"/>
  <c r="CM268"/>
  <c r="CH194"/>
  <c r="CQ272"/>
  <c r="CM272"/>
  <c r="CH196"/>
  <c r="CQ274"/>
  <c r="CM274"/>
  <c r="CH208"/>
  <c r="CQ278"/>
  <c r="CM278"/>
  <c r="CQ281"/>
  <c r="CM281"/>
  <c r="CQ284"/>
  <c r="CM284"/>
  <c r="CH198"/>
  <c r="CQ293"/>
  <c r="CM293"/>
  <c r="CQ297"/>
  <c r="CM297"/>
  <c r="CQ301"/>
  <c r="CM301"/>
  <c r="CQ306"/>
  <c r="CM306"/>
  <c r="CQ310"/>
  <c r="CM310"/>
  <c r="AM328"/>
  <c r="AM335" s="1"/>
  <c r="AM327"/>
  <c r="AM334" s="1"/>
  <c r="AM322"/>
  <c r="BB40"/>
  <c r="CO57"/>
  <c r="EO43"/>
  <c r="EL43"/>
  <c r="AP328"/>
  <c r="AP335" s="1"/>
  <c r="AP327"/>
  <c r="AP334" s="1"/>
  <c r="AP322"/>
  <c r="CQ40"/>
  <c r="CM40"/>
  <c r="BE40"/>
  <c r="CK38"/>
  <c r="CK111" s="1"/>
  <c r="CK34"/>
  <c r="AD324"/>
  <c r="AD325" s="1"/>
  <c r="AD322"/>
  <c r="N335" s="1"/>
  <c r="T329" s="1"/>
  <c r="AD328"/>
  <c r="AD327"/>
  <c r="AS40"/>
  <c r="EO55"/>
  <c r="EL55"/>
  <c r="CO49"/>
  <c r="EO45"/>
  <c r="EL45"/>
  <c r="EM95"/>
  <c r="EI95"/>
  <c r="EJ95" s="1"/>
  <c r="EO57"/>
  <c r="EL57"/>
  <c r="EO49"/>
  <c r="EL49"/>
  <c r="EO65"/>
  <c r="EL65"/>
  <c r="CO51"/>
  <c r="AA328"/>
  <c r="AA324"/>
  <c r="AA325" s="1"/>
  <c r="T328"/>
  <c r="T339" s="1"/>
  <c r="AE322"/>
  <c r="N336" s="1"/>
  <c r="AE327"/>
  <c r="V38"/>
  <c r="AO322"/>
  <c r="CH147"/>
  <c r="CQ117"/>
  <c r="CM117"/>
  <c r="CK117"/>
  <c r="CQ115"/>
  <c r="CM115"/>
  <c r="CK115"/>
  <c r="EK112"/>
  <c r="EH112"/>
  <c r="EF112"/>
  <c r="EK110"/>
  <c r="EH110"/>
  <c r="EF110"/>
  <c r="EK108"/>
  <c r="EH108"/>
  <c r="EF108"/>
  <c r="EK106"/>
  <c r="EH106"/>
  <c r="EF106"/>
  <c r="EK104"/>
  <c r="EH104"/>
  <c r="EF104"/>
  <c r="CQ103"/>
  <c r="CM103"/>
  <c r="CK103"/>
  <c r="EK100"/>
  <c r="EH100"/>
  <c r="EF100"/>
  <c r="CQ99"/>
  <c r="CM99"/>
  <c r="CK99"/>
  <c r="EK96"/>
  <c r="EH96"/>
  <c r="EF96"/>
  <c r="CQ95"/>
  <c r="CM95"/>
  <c r="CK95"/>
  <c r="EK93"/>
  <c r="EH93"/>
  <c r="EF93"/>
  <c r="CH105"/>
  <c r="CQ93"/>
  <c r="CM93"/>
  <c r="CK93"/>
  <c r="EK87"/>
  <c r="EH87"/>
  <c r="EF87"/>
  <c r="CQ84"/>
  <c r="CM84"/>
  <c r="CK84"/>
  <c r="CH61"/>
  <c r="CQ82"/>
  <c r="CM82"/>
  <c r="CK82"/>
  <c r="CH59"/>
  <c r="CQ80"/>
  <c r="CM80"/>
  <c r="CK80"/>
  <c r="EK76"/>
  <c r="EH76"/>
  <c r="EF76"/>
  <c r="CH97"/>
  <c r="CQ74"/>
  <c r="CM74"/>
  <c r="CK74"/>
  <c r="CH95"/>
  <c r="CQ72"/>
  <c r="CM72"/>
  <c r="CK72"/>
  <c r="CH93"/>
  <c r="CQ70"/>
  <c r="CM70"/>
  <c r="CK70"/>
  <c r="EH66"/>
  <c r="EF66"/>
  <c r="EK66"/>
  <c r="CQ62"/>
  <c r="CM62"/>
  <c r="CK62"/>
  <c r="CH53"/>
  <c r="EM50"/>
  <c r="EI50"/>
  <c r="EJ50" s="1"/>
  <c r="EK119"/>
  <c r="EH119"/>
  <c r="EF119"/>
  <c r="CQ119"/>
  <c r="CM119"/>
  <c r="CK119"/>
  <c r="EK121"/>
  <c r="EH121"/>
  <c r="EF121"/>
  <c r="CQ121"/>
  <c r="CM121"/>
  <c r="CK121"/>
  <c r="EK123"/>
  <c r="EH123"/>
  <c r="EF123"/>
  <c r="CQ123"/>
  <c r="CM123"/>
  <c r="CK123"/>
  <c r="CH149"/>
  <c r="CK126"/>
  <c r="CQ126"/>
  <c r="CM126"/>
  <c r="CQ127"/>
  <c r="CM127"/>
  <c r="CK127"/>
  <c r="CH107"/>
  <c r="CQ129"/>
  <c r="CM129"/>
  <c r="CK129"/>
  <c r="CH109"/>
  <c r="CH153"/>
  <c r="CQ131"/>
  <c r="CM131"/>
  <c r="CK131"/>
  <c r="EK133"/>
  <c r="EH133"/>
  <c r="EF133"/>
  <c r="EK140"/>
  <c r="EF140"/>
  <c r="EH140"/>
  <c r="CQ141"/>
  <c r="CM141"/>
  <c r="CK141"/>
  <c r="EK144"/>
  <c r="EH144"/>
  <c r="EF144"/>
  <c r="CQ145"/>
  <c r="CM145"/>
  <c r="CK145"/>
  <c r="EK148"/>
  <c r="EH148"/>
  <c r="EF148"/>
  <c r="CQ149"/>
  <c r="CM149"/>
  <c r="CK149"/>
  <c r="CH111"/>
  <c r="CQ151"/>
  <c r="CM151"/>
  <c r="CK151"/>
  <c r="CH113"/>
  <c r="CQ153"/>
  <c r="CM153"/>
  <c r="CK153"/>
  <c r="CH115"/>
  <c r="CQ155"/>
  <c r="CM155"/>
  <c r="CK155"/>
  <c r="CH117"/>
  <c r="EK157"/>
  <c r="EH157"/>
  <c r="EF157"/>
  <c r="CQ160"/>
  <c r="CM160"/>
  <c r="CK160"/>
  <c r="CH73"/>
  <c r="EH64"/>
  <c r="EF64"/>
  <c r="EK64"/>
  <c r="CQ60"/>
  <c r="CM60"/>
  <c r="CK60"/>
  <c r="CH50"/>
  <c r="EH56"/>
  <c r="EF56"/>
  <c r="EK56"/>
  <c r="EM52"/>
  <c r="EI52"/>
  <c r="EJ52" s="1"/>
  <c r="EM40"/>
  <c r="EI40"/>
  <c r="EJ40" s="1"/>
  <c r="EK161"/>
  <c r="EH161"/>
  <c r="EF161"/>
  <c r="EK162"/>
  <c r="EF162"/>
  <c r="EH162"/>
  <c r="EK163"/>
  <c r="EH163"/>
  <c r="EF163"/>
  <c r="EK164"/>
  <c r="EF164"/>
  <c r="EH164"/>
  <c r="EK165"/>
  <c r="EH165"/>
  <c r="EF165"/>
  <c r="EK166"/>
  <c r="EF166"/>
  <c r="EH166"/>
  <c r="EM139"/>
  <c r="EI139"/>
  <c r="EJ139" s="1"/>
  <c r="EM135"/>
  <c r="EI135"/>
  <c r="EJ135" s="1"/>
  <c r="EM127"/>
  <c r="EI127"/>
  <c r="EJ127" s="1"/>
  <c r="EM121"/>
  <c r="EI121"/>
  <c r="EJ121" s="1"/>
  <c r="EK116"/>
  <c r="EH116"/>
  <c r="EF116"/>
  <c r="CH146"/>
  <c r="CQ116"/>
  <c r="CM116"/>
  <c r="CK116"/>
  <c r="EK113"/>
  <c r="EH113"/>
  <c r="EF113"/>
  <c r="CQ112"/>
  <c r="CM112"/>
  <c r="CK112"/>
  <c r="CH67"/>
  <c r="CQ110"/>
  <c r="CM110"/>
  <c r="CK110"/>
  <c r="CH65"/>
  <c r="CQ108"/>
  <c r="CM108"/>
  <c r="CK108"/>
  <c r="CH63"/>
  <c r="CQ106"/>
  <c r="CM106"/>
  <c r="CK106"/>
  <c r="CH89"/>
  <c r="CQ104"/>
  <c r="CM104"/>
  <c r="CK104"/>
  <c r="EK101"/>
  <c r="EH101"/>
  <c r="EF101"/>
  <c r="CQ100"/>
  <c r="CM100"/>
  <c r="CK100"/>
  <c r="EK97"/>
  <c r="EH97"/>
  <c r="EF97"/>
  <c r="CQ96"/>
  <c r="CM96"/>
  <c r="CK96"/>
  <c r="EK91"/>
  <c r="EH91"/>
  <c r="EF91"/>
  <c r="CH102"/>
  <c r="CQ91"/>
  <c r="CM91"/>
  <c r="CK91"/>
  <c r="EK89"/>
  <c r="EH89"/>
  <c r="EF89"/>
  <c r="CH100"/>
  <c r="CQ89"/>
  <c r="CM89"/>
  <c r="CK89"/>
  <c r="EK86"/>
  <c r="EH86"/>
  <c r="EF86"/>
  <c r="CH88"/>
  <c r="CQ86"/>
  <c r="CM86"/>
  <c r="CK86"/>
  <c r="EK84"/>
  <c r="EH84"/>
  <c r="EF84"/>
  <c r="EK82"/>
  <c r="EH82"/>
  <c r="EF82"/>
  <c r="EK80"/>
  <c r="EH80"/>
  <c r="EF80"/>
  <c r="CH104"/>
  <c r="CQ79"/>
  <c r="CM79"/>
  <c r="CK79"/>
  <c r="EK77"/>
  <c r="EH77"/>
  <c r="EF77"/>
  <c r="CQ76"/>
  <c r="CM76"/>
  <c r="CK76"/>
  <c r="EK74"/>
  <c r="EH74"/>
  <c r="EF74"/>
  <c r="EK73"/>
  <c r="EF73"/>
  <c r="EH73"/>
  <c r="EK72"/>
  <c r="EH72"/>
  <c r="EF72"/>
  <c r="EK71"/>
  <c r="EF71"/>
  <c r="EH71"/>
  <c r="EK69"/>
  <c r="EF69"/>
  <c r="EH69"/>
  <c r="EM66"/>
  <c r="EI66"/>
  <c r="EJ66" s="1"/>
  <c r="EM54"/>
  <c r="EI54"/>
  <c r="EJ54" s="1"/>
  <c r="CQ54"/>
  <c r="CM54"/>
  <c r="CK54"/>
  <c r="EM48"/>
  <c r="EI48"/>
  <c r="EJ48" s="1"/>
  <c r="EM46"/>
  <c r="EI46"/>
  <c r="EJ46" s="1"/>
  <c r="EM44"/>
  <c r="EI44"/>
  <c r="EJ44" s="1"/>
  <c r="EM42"/>
  <c r="EI42"/>
  <c r="EJ42" s="1"/>
  <c r="EK120"/>
  <c r="EF120"/>
  <c r="EH120"/>
  <c r="EK122"/>
  <c r="EF122"/>
  <c r="EH122"/>
  <c r="EK124"/>
  <c r="EF124"/>
  <c r="EH124"/>
  <c r="EK132"/>
  <c r="EF132"/>
  <c r="EH132"/>
  <c r="EK134"/>
  <c r="EF134"/>
  <c r="EH134"/>
  <c r="EK135"/>
  <c r="EH135"/>
  <c r="EF135"/>
  <c r="EK136"/>
  <c r="EF136"/>
  <c r="EH136"/>
  <c r="EK137"/>
  <c r="EH137"/>
  <c r="EF137"/>
  <c r="EK138"/>
  <c r="EF138"/>
  <c r="EH138"/>
  <c r="EK139"/>
  <c r="EH139"/>
  <c r="EF139"/>
  <c r="CQ139"/>
  <c r="CM139"/>
  <c r="CK139"/>
  <c r="EK141"/>
  <c r="EH141"/>
  <c r="EF141"/>
  <c r="CQ142"/>
  <c r="CM142"/>
  <c r="CK142"/>
  <c r="EK145"/>
  <c r="EH145"/>
  <c r="EF145"/>
  <c r="CQ146"/>
  <c r="CM146"/>
  <c r="CK146"/>
  <c r="EK149"/>
  <c r="EH149"/>
  <c r="EF149"/>
  <c r="EK151"/>
  <c r="EH151"/>
  <c r="EF151"/>
  <c r="EK153"/>
  <c r="EH153"/>
  <c r="EF153"/>
  <c r="EK155"/>
  <c r="EH155"/>
  <c r="EF155"/>
  <c r="CH183"/>
  <c r="CQ157"/>
  <c r="CM157"/>
  <c r="CK157"/>
  <c r="EK159"/>
  <c r="EH159"/>
  <c r="EF159"/>
  <c r="EM56"/>
  <c r="EI56"/>
  <c r="EJ56" s="1"/>
  <c r="CQ52"/>
  <c r="CM52"/>
  <c r="CK52"/>
  <c r="EM141"/>
  <c r="EI141"/>
  <c r="EJ141" s="1"/>
  <c r="EM142"/>
  <c r="EI142"/>
  <c r="EJ142" s="1"/>
  <c r="EM143"/>
  <c r="EI143"/>
  <c r="EJ143" s="1"/>
  <c r="EM144"/>
  <c r="EI144"/>
  <c r="EJ144" s="1"/>
  <c r="EM145"/>
  <c r="EI145"/>
  <c r="EJ145" s="1"/>
  <c r="EM146"/>
  <c r="EI146"/>
  <c r="EJ146" s="1"/>
  <c r="EM147"/>
  <c r="EI147"/>
  <c r="EJ147" s="1"/>
  <c r="EM148"/>
  <c r="EI148"/>
  <c r="EJ148" s="1"/>
  <c r="EM149"/>
  <c r="EI149"/>
  <c r="EJ149" s="1"/>
  <c r="EM150"/>
  <c r="EI150"/>
  <c r="EJ150" s="1"/>
  <c r="EM136"/>
  <c r="EI136"/>
  <c r="EJ136" s="1"/>
  <c r="EM130"/>
  <c r="EI130"/>
  <c r="EJ130" s="1"/>
  <c r="EM124"/>
  <c r="EI124"/>
  <c r="EJ124" s="1"/>
  <c r="EM117"/>
  <c r="EI117"/>
  <c r="EJ117" s="1"/>
  <c r="EM115"/>
  <c r="EI115"/>
  <c r="EJ115" s="1"/>
  <c r="EM111"/>
  <c r="EI111"/>
  <c r="EJ111" s="1"/>
  <c r="EM107"/>
  <c r="EI107"/>
  <c r="EJ107" s="1"/>
  <c r="EM103"/>
  <c r="EI103"/>
  <c r="EJ103" s="1"/>
  <c r="EM99"/>
  <c r="EI99"/>
  <c r="EJ99" s="1"/>
  <c r="CK162"/>
  <c r="CQ162"/>
  <c r="CM162"/>
  <c r="CH75"/>
  <c r="CK164"/>
  <c r="CQ164"/>
  <c r="CM164"/>
  <c r="CH77"/>
  <c r="EK167"/>
  <c r="EH167"/>
  <c r="EF167"/>
  <c r="CQ167"/>
  <c r="CM167"/>
  <c r="CK167"/>
  <c r="EK169"/>
  <c r="EH169"/>
  <c r="EF169"/>
  <c r="EK170"/>
  <c r="EF170"/>
  <c r="EH170"/>
  <c r="EK171"/>
  <c r="EH171"/>
  <c r="EF171"/>
  <c r="EK172"/>
  <c r="EF172"/>
  <c r="EH172"/>
  <c r="EK173"/>
  <c r="EH173"/>
  <c r="EF173"/>
  <c r="EK168"/>
  <c r="EF168"/>
  <c r="EH168"/>
  <c r="CK176"/>
  <c r="CQ176"/>
  <c r="CM176"/>
  <c r="CQ177"/>
  <c r="CM177"/>
  <c r="CK177"/>
  <c r="CH79"/>
  <c r="CQ179"/>
  <c r="CM179"/>
  <c r="CK179"/>
  <c r="CH81"/>
  <c r="EH180"/>
  <c r="EF180"/>
  <c r="EK180"/>
  <c r="CQ180"/>
  <c r="CM180"/>
  <c r="CK180"/>
  <c r="CH82"/>
  <c r="CQ185"/>
  <c r="CM185"/>
  <c r="CK185"/>
  <c r="EH185"/>
  <c r="EF185"/>
  <c r="EK185"/>
  <c r="CQ189"/>
  <c r="CM189"/>
  <c r="CK189"/>
  <c r="CQ194"/>
  <c r="CM194"/>
  <c r="CK194"/>
  <c r="CH158"/>
  <c r="CQ196"/>
  <c r="CM196"/>
  <c r="CK196"/>
  <c r="CH160"/>
  <c r="CQ198"/>
  <c r="CM198"/>
  <c r="CK198"/>
  <c r="CH162"/>
  <c r="CQ200"/>
  <c r="CM200"/>
  <c r="CK200"/>
  <c r="CH164"/>
  <c r="CQ203"/>
  <c r="CM203"/>
  <c r="CK203"/>
  <c r="CH124"/>
  <c r="CQ205"/>
  <c r="CM205"/>
  <c r="CK205"/>
  <c r="CH126"/>
  <c r="CQ207"/>
  <c r="CM207"/>
  <c r="CK207"/>
  <c r="CH128"/>
  <c r="CQ209"/>
  <c r="CM209"/>
  <c r="CK209"/>
  <c r="CH130"/>
  <c r="CQ211"/>
  <c r="CM211"/>
  <c r="CK211"/>
  <c r="CQ213"/>
  <c r="CM213"/>
  <c r="CK213"/>
  <c r="CH165"/>
  <c r="CQ215"/>
  <c r="CM215"/>
  <c r="CK215"/>
  <c r="CH167"/>
  <c r="CQ217"/>
  <c r="CM217"/>
  <c r="CK217"/>
  <c r="CH169"/>
  <c r="CK229"/>
  <c r="CQ229"/>
  <c r="CM229"/>
  <c r="CK233"/>
  <c r="CQ233"/>
  <c r="CM233"/>
  <c r="CK237"/>
  <c r="CQ237"/>
  <c r="CM237"/>
  <c r="CK239"/>
  <c r="CQ239"/>
  <c r="CM239"/>
  <c r="CH192"/>
  <c r="CQ258"/>
  <c r="CM258"/>
  <c r="CK258"/>
  <c r="CQ260"/>
  <c r="CM260"/>
  <c r="CK260"/>
  <c r="CH179"/>
  <c r="CK261"/>
  <c r="CQ261"/>
  <c r="CM261"/>
  <c r="CH180"/>
  <c r="CQ262"/>
  <c r="CM262"/>
  <c r="CK262"/>
  <c r="CH190"/>
  <c r="CQ267"/>
  <c r="CM267"/>
  <c r="CK267"/>
  <c r="CH193"/>
  <c r="CQ269"/>
  <c r="CM269"/>
  <c r="CK269"/>
  <c r="CH195"/>
  <c r="CQ275"/>
  <c r="CM275"/>
  <c r="CK275"/>
  <c r="CQ279"/>
  <c r="CM279"/>
  <c r="CK279"/>
  <c r="CQ292"/>
  <c r="CM292"/>
  <c r="CK292"/>
  <c r="CQ296"/>
  <c r="CM296"/>
  <c r="CK296"/>
  <c r="CQ300"/>
  <c r="CM300"/>
  <c r="CK300"/>
  <c r="CQ303"/>
  <c r="CM303"/>
  <c r="CK303"/>
  <c r="CQ307"/>
  <c r="CM307"/>
  <c r="CK307"/>
  <c r="CQ312"/>
  <c r="CM312"/>
  <c r="CK312"/>
  <c r="CQ314"/>
  <c r="CM314"/>
  <c r="CK314"/>
  <c r="CH210"/>
  <c r="CQ316"/>
  <c r="CM316"/>
  <c r="CK316"/>
  <c r="CH212"/>
  <c r="CQ318"/>
  <c r="CM318"/>
  <c r="CK318"/>
  <c r="CH214"/>
  <c r="EM138"/>
  <c r="EI138"/>
  <c r="EJ138" s="1"/>
  <c r="EM134"/>
  <c r="EI134"/>
  <c r="EJ134" s="1"/>
  <c r="EM132"/>
  <c r="EI132"/>
  <c r="EJ132" s="1"/>
  <c r="EM128"/>
  <c r="EI128"/>
  <c r="EJ128" s="1"/>
  <c r="EM114"/>
  <c r="EI114"/>
  <c r="EJ114" s="1"/>
  <c r="EM112"/>
  <c r="EI112"/>
  <c r="EJ112" s="1"/>
  <c r="EM110"/>
  <c r="EI110"/>
  <c r="EJ110" s="1"/>
  <c r="EM108"/>
  <c r="EI108"/>
  <c r="EJ108" s="1"/>
  <c r="EM106"/>
  <c r="EI106"/>
  <c r="EJ106" s="1"/>
  <c r="EM104"/>
  <c r="EI104"/>
  <c r="EJ104" s="1"/>
  <c r="EM102"/>
  <c r="EI102"/>
  <c r="EJ102" s="1"/>
  <c r="EM100"/>
  <c r="EI100"/>
  <c r="EJ100" s="1"/>
  <c r="EM98"/>
  <c r="EI98"/>
  <c r="EJ98" s="1"/>
  <c r="EM96"/>
  <c r="EI96"/>
  <c r="EJ96" s="1"/>
  <c r="EM94"/>
  <c r="EI94"/>
  <c r="EJ94" s="1"/>
  <c r="EM93"/>
  <c r="EI93"/>
  <c r="EJ93" s="1"/>
  <c r="EM92"/>
  <c r="EI92"/>
  <c r="EJ92" s="1"/>
  <c r="EM91"/>
  <c r="EI91"/>
  <c r="EJ91" s="1"/>
  <c r="EL40"/>
  <c r="EO40"/>
  <c r="EO38"/>
  <c r="CO61"/>
  <c r="EO59"/>
  <c r="EL59"/>
  <c r="CO47"/>
  <c r="CB328"/>
  <c r="CB327"/>
  <c r="CO41"/>
  <c r="EO67"/>
  <c r="EL67"/>
  <c r="EO61"/>
  <c r="EL61"/>
  <c r="AN328"/>
  <c r="AN335" s="1"/>
  <c r="AN327"/>
  <c r="AN334" s="1"/>
  <c r="AN322"/>
  <c r="BC40"/>
  <c r="P329"/>
  <c r="N27"/>
  <c r="P27" s="1"/>
  <c r="CQ173"/>
  <c r="CM173"/>
  <c r="CK173"/>
  <c r="CH122"/>
  <c r="CQ175"/>
  <c r="CM175"/>
  <c r="CK175"/>
  <c r="CH151"/>
  <c r="CK178"/>
  <c r="CQ178"/>
  <c r="CM178"/>
  <c r="CH80"/>
  <c r="CQ182"/>
  <c r="CM182"/>
  <c r="CK182"/>
  <c r="CH84"/>
  <c r="EH182"/>
  <c r="EF182"/>
  <c r="EK182"/>
  <c r="CQ184"/>
  <c r="CM184"/>
  <c r="CK184"/>
  <c r="EH184"/>
  <c r="EF184"/>
  <c r="EK184"/>
  <c r="CQ188"/>
  <c r="CM188"/>
  <c r="CK188"/>
  <c r="EH188"/>
  <c r="EF188"/>
  <c r="EK188"/>
  <c r="CQ212"/>
  <c r="CM212"/>
  <c r="CK212"/>
  <c r="CH188"/>
  <c r="CK219"/>
  <c r="CQ219"/>
  <c r="CM219"/>
  <c r="CH171"/>
  <c r="CQ225"/>
  <c r="CM225"/>
  <c r="CK225"/>
  <c r="CH135"/>
  <c r="CQ227"/>
  <c r="CM227"/>
  <c r="CK227"/>
  <c r="CH137"/>
  <c r="CQ230"/>
  <c r="CM230"/>
  <c r="CK230"/>
  <c r="CQ234"/>
  <c r="CM234"/>
  <c r="CK234"/>
  <c r="CQ238"/>
  <c r="CM238"/>
  <c r="CK238"/>
  <c r="CQ240"/>
  <c r="CM240"/>
  <c r="CK240"/>
  <c r="CH172"/>
  <c r="CK241"/>
  <c r="CQ241"/>
  <c r="CM241"/>
  <c r="CH173"/>
  <c r="CQ242"/>
  <c r="CM242"/>
  <c r="CK242"/>
  <c r="CH174"/>
  <c r="CK243"/>
  <c r="CQ243"/>
  <c r="CM243"/>
  <c r="CH175"/>
  <c r="CQ244"/>
  <c r="CM244"/>
  <c r="CK244"/>
  <c r="CH189"/>
  <c r="CK245"/>
  <c r="CQ245"/>
  <c r="CM245"/>
  <c r="CH176"/>
  <c r="CQ246"/>
  <c r="CM246"/>
  <c r="CK246"/>
  <c r="CH177"/>
  <c r="CK247"/>
  <c r="CQ247"/>
  <c r="CM247"/>
  <c r="CH178"/>
  <c r="CQ254"/>
  <c r="CM254"/>
  <c r="CK254"/>
  <c r="CP259"/>
  <c r="CP327" s="1"/>
  <c r="CL259"/>
  <c r="CN259" s="1"/>
  <c r="CQ263"/>
  <c r="CM263"/>
  <c r="CK263"/>
  <c r="CH191"/>
  <c r="CQ265"/>
  <c r="CM265"/>
  <c r="CK265"/>
  <c r="CH182"/>
  <c r="CQ271"/>
  <c r="CM271"/>
  <c r="CK271"/>
  <c r="CH207"/>
  <c r="CQ273"/>
  <c r="CM273"/>
  <c r="CK273"/>
  <c r="CH197"/>
  <c r="CQ276"/>
  <c r="CM276"/>
  <c r="CK276"/>
  <c r="CQ280"/>
  <c r="CM280"/>
  <c r="CK280"/>
  <c r="CK283"/>
  <c r="CQ283"/>
  <c r="CM283"/>
  <c r="CQ285"/>
  <c r="CM285"/>
  <c r="CK285"/>
  <c r="CH199"/>
  <c r="CQ286"/>
  <c r="CM286"/>
  <c r="CK286"/>
  <c r="CH200"/>
  <c r="CK295"/>
  <c r="CQ295"/>
  <c r="CM295"/>
  <c r="CK299"/>
  <c r="CQ299"/>
  <c r="CM299"/>
  <c r="CQ304"/>
  <c r="CM304"/>
  <c r="CK304"/>
  <c r="CQ308"/>
  <c r="CM308"/>
  <c r="CK308"/>
  <c r="CK311"/>
  <c r="CQ311"/>
  <c r="CM311"/>
  <c r="CK313"/>
  <c r="CQ313"/>
  <c r="CM313"/>
  <c r="CH209"/>
  <c r="N329"/>
  <c r="N26"/>
  <c r="O26" s="1"/>
  <c r="CO63"/>
  <c r="EO53"/>
  <c r="EL53"/>
  <c r="AT328"/>
  <c r="AT327"/>
  <c r="BI40"/>
  <c r="EO41"/>
  <c r="EL41"/>
  <c r="CO65"/>
  <c r="EO63"/>
  <c r="EL63"/>
  <c r="CO59"/>
  <c r="EO47"/>
  <c r="EL47"/>
  <c r="CL328"/>
  <c r="CL327"/>
  <c r="CN40"/>
  <c r="BD328"/>
  <c r="BD327"/>
  <c r="BS40"/>
  <c r="CO55"/>
  <c r="AA327"/>
  <c r="AA322"/>
  <c r="N333" s="1"/>
  <c r="Q329" s="1"/>
  <c r="T327"/>
  <c r="T338" s="1"/>
  <c r="AE324"/>
  <c r="AE325" s="1"/>
  <c r="AE328"/>
  <c r="AO327"/>
  <c r="AO334" s="1"/>
  <c r="AW165" i="9"/>
  <c r="AS165"/>
  <c r="AT165" s="1"/>
  <c r="AW167"/>
  <c r="AS167"/>
  <c r="AT167" s="1"/>
  <c r="AW169"/>
  <c r="AS169"/>
  <c r="AT169" s="1"/>
  <c r="AR170"/>
  <c r="AU170"/>
  <c r="CI144"/>
  <c r="AW171"/>
  <c r="AS171"/>
  <c r="AT171" s="1"/>
  <c r="AR173"/>
  <c r="AU173"/>
  <c r="CI104"/>
  <c r="AW174"/>
  <c r="AS174"/>
  <c r="AT174" s="1"/>
  <c r="AR175"/>
  <c r="AU175"/>
  <c r="CI106"/>
  <c r="AW176"/>
  <c r="AS176"/>
  <c r="AT176" s="1"/>
  <c r="AR177"/>
  <c r="AU177"/>
  <c r="CI108"/>
  <c r="AW178"/>
  <c r="AS178"/>
  <c r="AT178" s="1"/>
  <c r="AR179"/>
  <c r="AU179"/>
  <c r="CI146"/>
  <c r="AR184"/>
  <c r="AU184"/>
  <c r="CI132"/>
  <c r="AR185"/>
  <c r="AU185"/>
  <c r="CI133"/>
  <c r="AR186"/>
  <c r="AU186"/>
  <c r="CI134"/>
  <c r="AR187"/>
  <c r="AU187"/>
  <c r="CI135"/>
  <c r="AR188"/>
  <c r="AU188"/>
  <c r="CI151"/>
  <c r="AW189"/>
  <c r="AS189"/>
  <c r="AT189" s="1"/>
  <c r="AW197"/>
  <c r="AS197"/>
  <c r="AT197" s="1"/>
  <c r="AW199"/>
  <c r="AS199"/>
  <c r="AT199" s="1"/>
  <c r="AW201"/>
  <c r="AS201"/>
  <c r="AT201" s="1"/>
  <c r="AW203"/>
  <c r="AS203"/>
  <c r="AT203" s="1"/>
  <c r="AW206"/>
  <c r="AS206"/>
  <c r="AT206" s="1"/>
  <c r="AW208"/>
  <c r="AS208"/>
  <c r="AT208" s="1"/>
  <c r="AW210"/>
  <c r="AS210"/>
  <c r="AT210" s="1"/>
  <c r="AW212"/>
  <c r="AS212"/>
  <c r="AT212" s="1"/>
  <c r="AW213"/>
  <c r="AS213"/>
  <c r="AT213" s="1"/>
  <c r="AW215"/>
  <c r="AS215"/>
  <c r="AT215" s="1"/>
  <c r="AW217"/>
  <c r="AS217"/>
  <c r="AT217" s="1"/>
  <c r="AW219"/>
  <c r="AS219"/>
  <c r="AT219" s="1"/>
  <c r="AW221"/>
  <c r="AS221"/>
  <c r="AT221" s="1"/>
  <c r="AR224"/>
  <c r="AU224"/>
  <c r="CI136"/>
  <c r="AR225"/>
  <c r="AU225"/>
  <c r="CI137"/>
  <c r="AR226"/>
  <c r="AU226"/>
  <c r="CI148"/>
  <c r="AR227"/>
  <c r="AU227"/>
  <c r="CI149"/>
  <c r="AR228"/>
  <c r="AU228"/>
  <c r="CI138"/>
  <c r="AR229"/>
  <c r="AU229"/>
  <c r="CI139"/>
  <c r="AR230"/>
  <c r="AU230"/>
  <c r="AR232"/>
  <c r="AU232"/>
  <c r="CI123"/>
  <c r="AR233"/>
  <c r="AU233"/>
  <c r="CI124"/>
  <c r="AR234"/>
  <c r="AU234"/>
  <c r="CI153"/>
  <c r="AR235"/>
  <c r="AU235"/>
  <c r="CI154"/>
  <c r="AR236"/>
  <c r="AU236"/>
  <c r="CI125"/>
  <c r="AR237"/>
  <c r="AU237"/>
  <c r="CI126"/>
  <c r="AR238"/>
  <c r="AU238"/>
  <c r="AR240"/>
  <c r="AU240"/>
  <c r="AR242"/>
  <c r="AU242"/>
  <c r="AR245"/>
  <c r="AU245"/>
  <c r="AR247"/>
  <c r="AU247"/>
  <c r="CI157"/>
  <c r="AW248"/>
  <c r="AS248"/>
  <c r="AT248" s="1"/>
  <c r="AW252"/>
  <c r="AS252"/>
  <c r="AT252" s="1"/>
  <c r="AW254"/>
  <c r="AS254"/>
  <c r="AT254" s="1"/>
  <c r="AR256"/>
  <c r="AU256"/>
  <c r="AR258"/>
  <c r="AU258"/>
  <c r="AR259"/>
  <c r="AU259"/>
  <c r="AR261"/>
  <c r="AU261"/>
  <c r="AR263"/>
  <c r="AU263"/>
  <c r="AR265"/>
  <c r="AU265"/>
  <c r="AW266"/>
  <c r="AS266"/>
  <c r="AT266" s="1"/>
  <c r="AW268"/>
  <c r="AS268"/>
  <c r="AT268" s="1"/>
  <c r="AW270"/>
  <c r="AS270"/>
  <c r="AT270" s="1"/>
  <c r="AW272"/>
  <c r="AS272"/>
  <c r="AT272" s="1"/>
  <c r="AW274"/>
  <c r="AS274"/>
  <c r="AT274" s="1"/>
  <c r="AW276"/>
  <c r="AS276"/>
  <c r="AT276" s="1"/>
  <c r="AW278"/>
  <c r="AS278"/>
  <c r="AT278" s="1"/>
  <c r="AW280"/>
  <c r="AS280"/>
  <c r="AT280" s="1"/>
  <c r="AW281"/>
  <c r="AS281"/>
  <c r="AT281" s="1"/>
  <c r="AW283"/>
  <c r="AS283"/>
  <c r="AT283" s="1"/>
  <c r="AW285"/>
  <c r="AS285"/>
  <c r="AT285" s="1"/>
  <c r="AW286"/>
  <c r="AS286"/>
  <c r="AT286" s="1"/>
  <c r="AW288"/>
  <c r="AS288"/>
  <c r="AT288" s="1"/>
  <c r="AW290"/>
  <c r="AS290"/>
  <c r="AT290" s="1"/>
  <c r="AW291"/>
  <c r="AS291"/>
  <c r="AT291" s="1"/>
  <c r="AW294"/>
  <c r="AS294"/>
  <c r="AT294" s="1"/>
  <c r="AW297"/>
  <c r="AS297"/>
  <c r="AT297" s="1"/>
  <c r="AV53"/>
  <c r="CW53"/>
  <c r="CX53" s="1"/>
  <c r="CI91"/>
  <c r="AR65"/>
  <c r="AU65"/>
  <c r="AW61"/>
  <c r="AS61"/>
  <c r="AT61" s="1"/>
  <c r="AW88"/>
  <c r="AS88"/>
  <c r="AT88" s="1"/>
  <c r="CI88"/>
  <c r="AU87"/>
  <c r="AR87"/>
  <c r="AW86"/>
  <c r="AS86"/>
  <c r="AT86" s="1"/>
  <c r="AW84"/>
  <c r="AS84"/>
  <c r="AT84" s="1"/>
  <c r="AU81"/>
  <c r="AR81"/>
  <c r="AU79"/>
  <c r="AR79"/>
  <c r="AU77"/>
  <c r="AR77"/>
  <c r="AU75"/>
  <c r="AR75"/>
  <c r="AU73"/>
  <c r="AR73"/>
  <c r="AW72"/>
  <c r="AS72"/>
  <c r="AT72" s="1"/>
  <c r="AW62"/>
  <c r="AS62"/>
  <c r="AT62" s="1"/>
  <c r="AW60"/>
  <c r="AS60"/>
  <c r="AT60" s="1"/>
  <c r="AW56"/>
  <c r="AS56"/>
  <c r="AT56" s="1"/>
  <c r="AW52"/>
  <c r="AS52"/>
  <c r="AT52" s="1"/>
  <c r="AW44"/>
  <c r="AS44"/>
  <c r="AT44" s="1"/>
  <c r="AU181"/>
  <c r="CI147"/>
  <c r="AR181"/>
  <c r="AU183"/>
  <c r="CI131"/>
  <c r="AR183"/>
  <c r="AW91"/>
  <c r="AS91"/>
  <c r="AT91" s="1"/>
  <c r="AW93"/>
  <c r="AS93"/>
  <c r="AT93" s="1"/>
  <c r="AW95"/>
  <c r="AS95"/>
  <c r="AT95" s="1"/>
  <c r="AW97"/>
  <c r="AS97"/>
  <c r="AT97" s="1"/>
  <c r="AW99"/>
  <c r="AS99"/>
  <c r="AT99" s="1"/>
  <c r="AW104"/>
  <c r="AS104"/>
  <c r="AT104" s="1"/>
  <c r="AW106"/>
  <c r="AS106"/>
  <c r="AT106" s="1"/>
  <c r="AW107"/>
  <c r="AS107"/>
  <c r="AT107" s="1"/>
  <c r="AR111"/>
  <c r="AU111"/>
  <c r="AR113"/>
  <c r="AU113"/>
  <c r="AR115"/>
  <c r="AU115"/>
  <c r="AR117"/>
  <c r="AU117"/>
  <c r="AW119"/>
  <c r="AS119"/>
  <c r="AT119" s="1"/>
  <c r="AW121"/>
  <c r="AS121"/>
  <c r="AT121" s="1"/>
  <c r="AW124"/>
  <c r="AS124"/>
  <c r="AT124" s="1"/>
  <c r="AW126"/>
  <c r="AS126"/>
  <c r="AT126" s="1"/>
  <c r="CI142"/>
  <c r="AR126"/>
  <c r="AU126"/>
  <c r="AW127"/>
  <c r="AS127"/>
  <c r="AT127" s="1"/>
  <c r="AW128"/>
  <c r="AS128"/>
  <c r="AT128" s="1"/>
  <c r="AW129"/>
  <c r="AS129"/>
  <c r="AT129" s="1"/>
  <c r="AW131"/>
  <c r="AS131"/>
  <c r="AT131" s="1"/>
  <c r="AW132"/>
  <c r="AS132"/>
  <c r="AT132" s="1"/>
  <c r="AW134"/>
  <c r="AS134"/>
  <c r="AT134" s="1"/>
  <c r="AW137"/>
  <c r="AS137"/>
  <c r="AT137" s="1"/>
  <c r="AW139"/>
  <c r="AS139"/>
  <c r="AT139" s="1"/>
  <c r="AW141"/>
  <c r="AS141"/>
  <c r="AT141" s="1"/>
  <c r="AW149"/>
  <c r="AS149"/>
  <c r="AT149" s="1"/>
  <c r="AR156"/>
  <c r="AU156"/>
  <c r="AW172"/>
  <c r="AS172"/>
  <c r="AT172" s="1"/>
  <c r="AW180"/>
  <c r="AS180"/>
  <c r="AT180" s="1"/>
  <c r="AR180"/>
  <c r="AU180"/>
  <c r="CI150"/>
  <c r="AW184"/>
  <c r="AS184"/>
  <c r="AT184" s="1"/>
  <c r="AW186"/>
  <c r="AS186"/>
  <c r="AT186" s="1"/>
  <c r="AW188"/>
  <c r="AS188"/>
  <c r="AT188" s="1"/>
  <c r="AW191"/>
  <c r="AS191"/>
  <c r="AT191" s="1"/>
  <c r="AW193"/>
  <c r="AS193"/>
  <c r="AT193" s="1"/>
  <c r="AW195"/>
  <c r="AS195"/>
  <c r="AT195" s="1"/>
  <c r="AW196"/>
  <c r="AS196"/>
  <c r="AT196" s="1"/>
  <c r="AW198"/>
  <c r="AS198"/>
  <c r="AT198" s="1"/>
  <c r="AW200"/>
  <c r="AS200"/>
  <c r="AT200" s="1"/>
  <c r="AW202"/>
  <c r="AS202"/>
  <c r="AT202" s="1"/>
  <c r="AW204"/>
  <c r="AS204"/>
  <c r="AT204" s="1"/>
  <c r="AW214"/>
  <c r="AS214"/>
  <c r="AT214" s="1"/>
  <c r="AU216"/>
  <c r="AR216"/>
  <c r="AW218"/>
  <c r="AS218"/>
  <c r="AT218" s="1"/>
  <c r="AW220"/>
  <c r="AS220"/>
  <c r="AT220" s="1"/>
  <c r="AW222"/>
  <c r="AS222"/>
  <c r="AT222" s="1"/>
  <c r="AW225"/>
  <c r="AS225"/>
  <c r="AT225" s="1"/>
  <c r="AW227"/>
  <c r="AS227"/>
  <c r="AT227" s="1"/>
  <c r="AW229"/>
  <c r="AS229"/>
  <c r="AT229" s="1"/>
  <c r="AW230"/>
  <c r="AS230"/>
  <c r="AT230" s="1"/>
  <c r="AW233"/>
  <c r="AS233"/>
  <c r="AT233" s="1"/>
  <c r="AW235"/>
  <c r="AS235"/>
  <c r="AT235" s="1"/>
  <c r="AW237"/>
  <c r="AS237"/>
  <c r="AT237" s="1"/>
  <c r="AW238"/>
  <c r="AS238"/>
  <c r="AT238" s="1"/>
  <c r="AW240"/>
  <c r="AS240"/>
  <c r="AT240" s="1"/>
  <c r="AW242"/>
  <c r="AS242"/>
  <c r="AT242" s="1"/>
  <c r="AW245"/>
  <c r="AS245"/>
  <c r="AT245" s="1"/>
  <c r="AR248"/>
  <c r="AU248"/>
  <c r="CI158"/>
  <c r="AW249"/>
  <c r="AS249"/>
  <c r="AT249" s="1"/>
  <c r="AR251"/>
  <c r="AU251"/>
  <c r="CI171"/>
  <c r="AR252"/>
  <c r="AU252"/>
  <c r="CI160"/>
  <c r="AR253"/>
  <c r="AU253"/>
  <c r="CI161"/>
  <c r="AR254"/>
  <c r="AU254"/>
  <c r="CI162"/>
  <c r="AR255"/>
  <c r="AU255"/>
  <c r="CI176"/>
  <c r="AR257"/>
  <c r="AU257"/>
  <c r="AR260"/>
  <c r="AU260"/>
  <c r="AR262"/>
  <c r="AU262"/>
  <c r="AR264"/>
  <c r="AU264"/>
  <c r="AR266"/>
  <c r="AU266"/>
  <c r="CI163"/>
  <c r="AR267"/>
  <c r="AU267"/>
  <c r="CI164"/>
  <c r="AR268"/>
  <c r="AU268"/>
  <c r="CI165"/>
  <c r="AR269"/>
  <c r="AU269"/>
  <c r="CI166"/>
  <c r="AR270"/>
  <c r="AU270"/>
  <c r="CI167"/>
  <c r="AR271"/>
  <c r="AU271"/>
  <c r="CI168"/>
  <c r="AR272"/>
  <c r="AU272"/>
  <c r="CI169"/>
  <c r="AR274"/>
  <c r="AU274"/>
  <c r="AR276"/>
  <c r="AU276"/>
  <c r="AR278"/>
  <c r="AU278"/>
  <c r="AR280"/>
  <c r="AU280"/>
  <c r="AR281"/>
  <c r="AU281"/>
  <c r="AR283"/>
  <c r="AU283"/>
  <c r="AR285"/>
  <c r="AU285"/>
  <c r="AR286"/>
  <c r="AU286"/>
  <c r="AR288"/>
  <c r="AU288"/>
  <c r="AR290"/>
  <c r="AU290"/>
  <c r="AR291"/>
  <c r="AU291"/>
  <c r="AW292"/>
  <c r="AS292"/>
  <c r="AT292" s="1"/>
  <c r="AU296"/>
  <c r="AR296"/>
  <c r="CI175"/>
  <c r="AU297"/>
  <c r="AR297"/>
  <c r="CI178"/>
  <c r="AW298"/>
  <c r="AS298"/>
  <c r="AT298" s="1"/>
  <c r="AV49"/>
  <c r="CW49"/>
  <c r="CX49" s="1"/>
  <c r="N309"/>
  <c r="N26"/>
  <c r="AO308"/>
  <c r="AO313" s="1"/>
  <c r="AO307"/>
  <c r="AO312" s="1"/>
  <c r="AO302"/>
  <c r="CJ40"/>
  <c r="AR88"/>
  <c r="CI56"/>
  <c r="AU88"/>
  <c r="AW87"/>
  <c r="AS87"/>
  <c r="AT87" s="1"/>
  <c r="AW81"/>
  <c r="AS81"/>
  <c r="AT81" s="1"/>
  <c r="AW79"/>
  <c r="AS79"/>
  <c r="AT79" s="1"/>
  <c r="AW77"/>
  <c r="AS77"/>
  <c r="AT77" s="1"/>
  <c r="AW75"/>
  <c r="AS75"/>
  <c r="AT75" s="1"/>
  <c r="AW73"/>
  <c r="AS73"/>
  <c r="AT73" s="1"/>
  <c r="AW68"/>
  <c r="AS68"/>
  <c r="AT68" s="1"/>
  <c r="AW64"/>
  <c r="AS64"/>
  <c r="AT64" s="1"/>
  <c r="AW58"/>
  <c r="AS58"/>
  <c r="AT58" s="1"/>
  <c r="AU56"/>
  <c r="AR56"/>
  <c r="AU52"/>
  <c r="AR52"/>
  <c r="AW48"/>
  <c r="AS48"/>
  <c r="AT48" s="1"/>
  <c r="AW89"/>
  <c r="AS89"/>
  <c r="AT89" s="1"/>
  <c r="AW90"/>
  <c r="AS90"/>
  <c r="AT90" s="1"/>
  <c r="AW92"/>
  <c r="AS92"/>
  <c r="AT92" s="1"/>
  <c r="AW94"/>
  <c r="AS94"/>
  <c r="AT94" s="1"/>
  <c r="AW96"/>
  <c r="AS96"/>
  <c r="AT96" s="1"/>
  <c r="AW98"/>
  <c r="AS98"/>
  <c r="AT98" s="1"/>
  <c r="AW100"/>
  <c r="AS100"/>
  <c r="AT100" s="1"/>
  <c r="AW102"/>
  <c r="AS102"/>
  <c r="AT102" s="1"/>
  <c r="AW108"/>
  <c r="AS108"/>
  <c r="AT108" s="1"/>
  <c r="AW109"/>
  <c r="AS109"/>
  <c r="AT109" s="1"/>
  <c r="CI128"/>
  <c r="AR110"/>
  <c r="AU110"/>
  <c r="AR112"/>
  <c r="AU112"/>
  <c r="AR114"/>
  <c r="AU114"/>
  <c r="AW117"/>
  <c r="AS117"/>
  <c r="AT117" s="1"/>
  <c r="AR127"/>
  <c r="AU127"/>
  <c r="CI70"/>
  <c r="AR128"/>
  <c r="AU128"/>
  <c r="CI71"/>
  <c r="AR129"/>
  <c r="AU129"/>
  <c r="CI72"/>
  <c r="AR130"/>
  <c r="AU130"/>
  <c r="CI73"/>
  <c r="AR131"/>
  <c r="AU131"/>
  <c r="CI74"/>
  <c r="AR132"/>
  <c r="AU132"/>
  <c r="AR134"/>
  <c r="AU134"/>
  <c r="AR137"/>
  <c r="AU137"/>
  <c r="AR139"/>
  <c r="AU139"/>
  <c r="AR141"/>
  <c r="AU141"/>
  <c r="AW143"/>
  <c r="AS143"/>
  <c r="AT143" s="1"/>
  <c r="AW145"/>
  <c r="AS145"/>
  <c r="AT145" s="1"/>
  <c r="N302"/>
  <c r="O303" s="1"/>
  <c r="N312"/>
  <c r="AW159"/>
  <c r="AS159"/>
  <c r="AT159" s="1"/>
  <c r="AW161"/>
  <c r="AS161"/>
  <c r="AT161" s="1"/>
  <c r="AW163"/>
  <c r="AS163"/>
  <c r="AT163" s="1"/>
  <c r="AW182"/>
  <c r="AS182"/>
  <c r="AT182" s="1"/>
  <c r="AV57"/>
  <c r="CW57"/>
  <c r="CX57" s="1"/>
  <c r="AV47"/>
  <c r="CW47"/>
  <c r="CX47" s="1"/>
  <c r="AV43"/>
  <c r="CW43"/>
  <c r="CX43" s="1"/>
  <c r="AV41"/>
  <c r="CW41"/>
  <c r="CX41" s="1"/>
  <c r="AW146"/>
  <c r="AS146"/>
  <c r="AT146" s="1"/>
  <c r="AW148"/>
  <c r="AS148"/>
  <c r="AT148" s="1"/>
  <c r="AW151"/>
  <c r="AS151"/>
  <c r="AT151" s="1"/>
  <c r="AW153"/>
  <c r="AS153"/>
  <c r="AT153" s="1"/>
  <c r="AR155"/>
  <c r="CI129"/>
  <c r="AU155"/>
  <c r="AR157"/>
  <c r="AU157"/>
  <c r="AR159"/>
  <c r="AU159"/>
  <c r="AR161"/>
  <c r="AU161"/>
  <c r="AR163"/>
  <c r="AU163"/>
  <c r="AJ307"/>
  <c r="AJ312" s="1"/>
  <c r="AJ302"/>
  <c r="AJ308"/>
  <c r="AJ313" s="1"/>
  <c r="CG40"/>
  <c r="AX307"/>
  <c r="AX312" s="1"/>
  <c r="AX302"/>
  <c r="AX308"/>
  <c r="AX313" s="1"/>
  <c r="Y307"/>
  <c r="Y304"/>
  <c r="Y305" s="1"/>
  <c r="S308"/>
  <c r="S319" s="1"/>
  <c r="DB302"/>
  <c r="AW164"/>
  <c r="AS164"/>
  <c r="AT164" s="1"/>
  <c r="AW166"/>
  <c r="AS166"/>
  <c r="AT166" s="1"/>
  <c r="AW168"/>
  <c r="AS168"/>
  <c r="AT168" s="1"/>
  <c r="AW170"/>
  <c r="AS170"/>
  <c r="AT170" s="1"/>
  <c r="AR171"/>
  <c r="AU171"/>
  <c r="CI145"/>
  <c r="AR172"/>
  <c r="AU172"/>
  <c r="AW173"/>
  <c r="AS173"/>
  <c r="AT173" s="1"/>
  <c r="AR174"/>
  <c r="AU174"/>
  <c r="CI105"/>
  <c r="AW175"/>
  <c r="AS175"/>
  <c r="AT175" s="1"/>
  <c r="AR176"/>
  <c r="AU176"/>
  <c r="CI107"/>
  <c r="AW177"/>
  <c r="AS177"/>
  <c r="AT177" s="1"/>
  <c r="AR178"/>
  <c r="AU178"/>
  <c r="CI109"/>
  <c r="AW179"/>
  <c r="AS179"/>
  <c r="AT179" s="1"/>
  <c r="AR190"/>
  <c r="AU190"/>
  <c r="CI110"/>
  <c r="AR191"/>
  <c r="AU191"/>
  <c r="CI111"/>
  <c r="AR192"/>
  <c r="AU192"/>
  <c r="CI112"/>
  <c r="AR193"/>
  <c r="AU193"/>
  <c r="CI113"/>
  <c r="AR194"/>
  <c r="AU194"/>
  <c r="CI114"/>
  <c r="AR195"/>
  <c r="AU195"/>
  <c r="CI115"/>
  <c r="AR196"/>
  <c r="AU196"/>
  <c r="AR198"/>
  <c r="AU198"/>
  <c r="AR200"/>
  <c r="AU200"/>
  <c r="AR202"/>
  <c r="AU202"/>
  <c r="AR204"/>
  <c r="AU204"/>
  <c r="AW205"/>
  <c r="AS205"/>
  <c r="AT205" s="1"/>
  <c r="AW207"/>
  <c r="AS207"/>
  <c r="AT207" s="1"/>
  <c r="AW209"/>
  <c r="AS209"/>
  <c r="AT209" s="1"/>
  <c r="AW211"/>
  <c r="AS211"/>
  <c r="AT211" s="1"/>
  <c r="AR214"/>
  <c r="AU214"/>
  <c r="AW216"/>
  <c r="AS216"/>
  <c r="AT216" s="1"/>
  <c r="AR218"/>
  <c r="AU218"/>
  <c r="AR220"/>
  <c r="AU220"/>
  <c r="AR222"/>
  <c r="AU222"/>
  <c r="AW223"/>
  <c r="AS223"/>
  <c r="AT223" s="1"/>
  <c r="AW231"/>
  <c r="AS231"/>
  <c r="AT231" s="1"/>
  <c r="AW239"/>
  <c r="AS239"/>
  <c r="AT239" s="1"/>
  <c r="AW241"/>
  <c r="AS241"/>
  <c r="AT241" s="1"/>
  <c r="AW243"/>
  <c r="AS243"/>
  <c r="AT243" s="1"/>
  <c r="AW244"/>
  <c r="AS244"/>
  <c r="AT244" s="1"/>
  <c r="AW246"/>
  <c r="AS246"/>
  <c r="AT246" s="1"/>
  <c r="AR249"/>
  <c r="AU249"/>
  <c r="CI159"/>
  <c r="AR250"/>
  <c r="AU250"/>
  <c r="CI170"/>
  <c r="AW251"/>
  <c r="AS251"/>
  <c r="AT251" s="1"/>
  <c r="AW253"/>
  <c r="AS253"/>
  <c r="AT253" s="1"/>
  <c r="AW255"/>
  <c r="AS255"/>
  <c r="AT255" s="1"/>
  <c r="AW257"/>
  <c r="AS257"/>
  <c r="AT257" s="1"/>
  <c r="AW260"/>
  <c r="AS260"/>
  <c r="AT260" s="1"/>
  <c r="AW262"/>
  <c r="AS262"/>
  <c r="AT262" s="1"/>
  <c r="AW264"/>
  <c r="AS264"/>
  <c r="AT264" s="1"/>
  <c r="AW267"/>
  <c r="AS267"/>
  <c r="AT267" s="1"/>
  <c r="AW269"/>
  <c r="AS269"/>
  <c r="AT269" s="1"/>
  <c r="AW271"/>
  <c r="AS271"/>
  <c r="AT271" s="1"/>
  <c r="AR273"/>
  <c r="AU273"/>
  <c r="AR275"/>
  <c r="AP275"/>
  <c r="AU275"/>
  <c r="AR277"/>
  <c r="AU277"/>
  <c r="AR279"/>
  <c r="AP279"/>
  <c r="AU279"/>
  <c r="AR282"/>
  <c r="AU282"/>
  <c r="AR284"/>
  <c r="AP284"/>
  <c r="AU284"/>
  <c r="AR287"/>
  <c r="AU287"/>
  <c r="AR289"/>
  <c r="AP289"/>
  <c r="AU289"/>
  <c r="AR292"/>
  <c r="AU292"/>
  <c r="CI177"/>
  <c r="AW293"/>
  <c r="AS293"/>
  <c r="AT293" s="1"/>
  <c r="AW295"/>
  <c r="AS295"/>
  <c r="AT295" s="1"/>
  <c r="AW296"/>
  <c r="AS296"/>
  <c r="AT296" s="1"/>
  <c r="AU298"/>
  <c r="AR298"/>
  <c r="AP298"/>
  <c r="CI179"/>
  <c r="AL307"/>
  <c r="AL312" s="1"/>
  <c r="AL302"/>
  <c r="AL308"/>
  <c r="AL313" s="1"/>
  <c r="AR40"/>
  <c r="AP40"/>
  <c r="AP38"/>
  <c r="AP232" s="1"/>
  <c r="CI40"/>
  <c r="AU40"/>
  <c r="AA308"/>
  <c r="AA304"/>
  <c r="AA305" s="1"/>
  <c r="AA302"/>
  <c r="N315" s="1"/>
  <c r="S309" s="1"/>
  <c r="AA307"/>
  <c r="AN40"/>
  <c r="AT41"/>
  <c r="AW63"/>
  <c r="AS63"/>
  <c r="AT63" s="1"/>
  <c r="AW85"/>
  <c r="AS85"/>
  <c r="AT85" s="1"/>
  <c r="AW83"/>
  <c r="AS83"/>
  <c r="AT83" s="1"/>
  <c r="AW82"/>
  <c r="AS82"/>
  <c r="AT82" s="1"/>
  <c r="AW80"/>
  <c r="AS80"/>
  <c r="AT80" s="1"/>
  <c r="AW78"/>
  <c r="AS78"/>
  <c r="AT78" s="1"/>
  <c r="AW76"/>
  <c r="AS76"/>
  <c r="AT76" s="1"/>
  <c r="AW74"/>
  <c r="AS74"/>
  <c r="AT74" s="1"/>
  <c r="CI94"/>
  <c r="AU71"/>
  <c r="AR71"/>
  <c r="AP71"/>
  <c r="CI93"/>
  <c r="AU70"/>
  <c r="AR70"/>
  <c r="AP70"/>
  <c r="AU69"/>
  <c r="CI50"/>
  <c r="AR69"/>
  <c r="AP69"/>
  <c r="AU68"/>
  <c r="AR68"/>
  <c r="AP68"/>
  <c r="CI49"/>
  <c r="AU67"/>
  <c r="CI48"/>
  <c r="AR67"/>
  <c r="AP67"/>
  <c r="AU66"/>
  <c r="AR66"/>
  <c r="AP66"/>
  <c r="CI64"/>
  <c r="AU64"/>
  <c r="AR64"/>
  <c r="AP64"/>
  <c r="AU58"/>
  <c r="CI59"/>
  <c r="AR58"/>
  <c r="AP58"/>
  <c r="AU54"/>
  <c r="AR54"/>
  <c r="AP54"/>
  <c r="AU50"/>
  <c r="AR50"/>
  <c r="AP50"/>
  <c r="CI58"/>
  <c r="AU48"/>
  <c r="AR48"/>
  <c r="AP48"/>
  <c r="AW46"/>
  <c r="AS46"/>
  <c r="AT46" s="1"/>
  <c r="AW42"/>
  <c r="AS42"/>
  <c r="AT42" s="1"/>
  <c r="AR89"/>
  <c r="AP89"/>
  <c r="AU89"/>
  <c r="CI57"/>
  <c r="AR90"/>
  <c r="AP90"/>
  <c r="AU90"/>
  <c r="AR92"/>
  <c r="AP92"/>
  <c r="AU92"/>
  <c r="AR94"/>
  <c r="AP94"/>
  <c r="AU94"/>
  <c r="AR96"/>
  <c r="AP96"/>
  <c r="AU96"/>
  <c r="AR98"/>
  <c r="AP98"/>
  <c r="AU98"/>
  <c r="AR100"/>
  <c r="AP100"/>
  <c r="AU100"/>
  <c r="AR101"/>
  <c r="AP101"/>
  <c r="CI89"/>
  <c r="AU101"/>
  <c r="AR102"/>
  <c r="AP102"/>
  <c r="CI90"/>
  <c r="AU102"/>
  <c r="AW103"/>
  <c r="AS103"/>
  <c r="AT103" s="1"/>
  <c r="AW105"/>
  <c r="AS105"/>
  <c r="AT105" s="1"/>
  <c r="AR108"/>
  <c r="AP108"/>
  <c r="AU108"/>
  <c r="CI127"/>
  <c r="AR109"/>
  <c r="AP109"/>
  <c r="AU109"/>
  <c r="AW110"/>
  <c r="AS110"/>
  <c r="AT110" s="1"/>
  <c r="AW112"/>
  <c r="AS112"/>
  <c r="AT112" s="1"/>
  <c r="AW114"/>
  <c r="AS114"/>
  <c r="AT114" s="1"/>
  <c r="AW118"/>
  <c r="AS118"/>
  <c r="AT118" s="1"/>
  <c r="AW120"/>
  <c r="AS120"/>
  <c r="AT120" s="1"/>
  <c r="AW122"/>
  <c r="AS122"/>
  <c r="AT122" s="1"/>
  <c r="AW123"/>
  <c r="AS123"/>
  <c r="AT123" s="1"/>
  <c r="AR125"/>
  <c r="AP125"/>
  <c r="AU125"/>
  <c r="CI69"/>
  <c r="AW130"/>
  <c r="AS130"/>
  <c r="AT130" s="1"/>
  <c r="AR133"/>
  <c r="AP133"/>
  <c r="AU133"/>
  <c r="AR135"/>
  <c r="AP135"/>
  <c r="AU135"/>
  <c r="AR136"/>
  <c r="AP136"/>
  <c r="AU136"/>
  <c r="AR138"/>
  <c r="AP138"/>
  <c r="AU138"/>
  <c r="AR140"/>
  <c r="AP140"/>
  <c r="AU140"/>
  <c r="AR142"/>
  <c r="AP142"/>
  <c r="AU142"/>
  <c r="AR143"/>
  <c r="AP143"/>
  <c r="CI99"/>
  <c r="AU143"/>
  <c r="AR144"/>
  <c r="AP144"/>
  <c r="CI100"/>
  <c r="AU144"/>
  <c r="AR145"/>
  <c r="AP145"/>
  <c r="CI101"/>
  <c r="AU145"/>
  <c r="AR146"/>
  <c r="AP146"/>
  <c r="CI102"/>
  <c r="AU146"/>
  <c r="AR147"/>
  <c r="AP147"/>
  <c r="CI103"/>
  <c r="AU147"/>
  <c r="AR148"/>
  <c r="AP148"/>
  <c r="CI143"/>
  <c r="AU148"/>
  <c r="AR150"/>
  <c r="AP150"/>
  <c r="AU150"/>
  <c r="CI75"/>
  <c r="AR151"/>
  <c r="AP151"/>
  <c r="AU151"/>
  <c r="CI76"/>
  <c r="AR152"/>
  <c r="AP152"/>
  <c r="AU152"/>
  <c r="CI77"/>
  <c r="AR153"/>
  <c r="AP153"/>
  <c r="AU153"/>
  <c r="CI78"/>
  <c r="AR154"/>
  <c r="AP154"/>
  <c r="AU154"/>
  <c r="CI79"/>
  <c r="AW155"/>
  <c r="AS155"/>
  <c r="AT155" s="1"/>
  <c r="AW157"/>
  <c r="AS157"/>
  <c r="AT157" s="1"/>
  <c r="AR164"/>
  <c r="AP164"/>
  <c r="AU164"/>
  <c r="CI80"/>
  <c r="AR165"/>
  <c r="AP165"/>
  <c r="AU165"/>
  <c r="CI81"/>
  <c r="AR166"/>
  <c r="AP166"/>
  <c r="AU166"/>
  <c r="CI82"/>
  <c r="AR167"/>
  <c r="AP167"/>
  <c r="AU167"/>
  <c r="CI83"/>
  <c r="AR168"/>
  <c r="AP168"/>
  <c r="AU168"/>
  <c r="CI84"/>
  <c r="AR169"/>
  <c r="AP169"/>
  <c r="AU169"/>
  <c r="CI85"/>
  <c r="AW185"/>
  <c r="AS185"/>
  <c r="AT185" s="1"/>
  <c r="AW187"/>
  <c r="AS187"/>
  <c r="AT187" s="1"/>
  <c r="AR189"/>
  <c r="AP189"/>
  <c r="AU189"/>
  <c r="CI152"/>
  <c r="AW190"/>
  <c r="AS190"/>
  <c r="AT190" s="1"/>
  <c r="AW192"/>
  <c r="AS192"/>
  <c r="AT192" s="1"/>
  <c r="AW194"/>
  <c r="AS194"/>
  <c r="AT194" s="1"/>
  <c r="AR197"/>
  <c r="AP197"/>
  <c r="AU197"/>
  <c r="AR199"/>
  <c r="AP199"/>
  <c r="AU199"/>
  <c r="AR201"/>
  <c r="AP201"/>
  <c r="AU201"/>
  <c r="AR203"/>
  <c r="AP203"/>
  <c r="AU203"/>
  <c r="AR205"/>
  <c r="AP205"/>
  <c r="AU205"/>
  <c r="CI155"/>
  <c r="AR206"/>
  <c r="AP206"/>
  <c r="AU206"/>
  <c r="CI116"/>
  <c r="AR207"/>
  <c r="AP207"/>
  <c r="AU207"/>
  <c r="CI117"/>
  <c r="AR208"/>
  <c r="AP208"/>
  <c r="AU208"/>
  <c r="CI118"/>
  <c r="AR209"/>
  <c r="AP209"/>
  <c r="AU209"/>
  <c r="CI119"/>
  <c r="AR210"/>
  <c r="AP210"/>
  <c r="AU210"/>
  <c r="CI120"/>
  <c r="AR211"/>
  <c r="AP211"/>
  <c r="AU211"/>
  <c r="CI121"/>
  <c r="AR212"/>
  <c r="AP212"/>
  <c r="AU212"/>
  <c r="CI122"/>
  <c r="AR213"/>
  <c r="AP213"/>
  <c r="AU213"/>
  <c r="AR215"/>
  <c r="AP215"/>
  <c r="AU215"/>
  <c r="AR217"/>
  <c r="AP217"/>
  <c r="AU217"/>
  <c r="AR219"/>
  <c r="AP219"/>
  <c r="AU219"/>
  <c r="AR221"/>
  <c r="AP221"/>
  <c r="AU221"/>
  <c r="AR223"/>
  <c r="AP223"/>
  <c r="AU223"/>
  <c r="CI156"/>
  <c r="AW224"/>
  <c r="AS224"/>
  <c r="AT224" s="1"/>
  <c r="AW226"/>
  <c r="AS226"/>
  <c r="AT226" s="1"/>
  <c r="AW228"/>
  <c r="AS228"/>
  <c r="AT228" s="1"/>
  <c r="AR231"/>
  <c r="AP231"/>
  <c r="AU231"/>
  <c r="AW232"/>
  <c r="AS232"/>
  <c r="AT232" s="1"/>
  <c r="AW234"/>
  <c r="AS234"/>
  <c r="AT234" s="1"/>
  <c r="AW236"/>
  <c r="AS236"/>
  <c r="AT236" s="1"/>
  <c r="AR239"/>
  <c r="AP239"/>
  <c r="AU239"/>
  <c r="AR241"/>
  <c r="AP241"/>
  <c r="AU241"/>
  <c r="AR243"/>
  <c r="AP243"/>
  <c r="AU243"/>
  <c r="AR244"/>
  <c r="AP244"/>
  <c r="AU244"/>
  <c r="AR246"/>
  <c r="AP246"/>
  <c r="AU246"/>
  <c r="AW247"/>
  <c r="AS247"/>
  <c r="AT247" s="1"/>
  <c r="AW250"/>
  <c r="AS250"/>
  <c r="AT250" s="1"/>
  <c r="AW256"/>
  <c r="AS256"/>
  <c r="AT256" s="1"/>
  <c r="AW258"/>
  <c r="AS258"/>
  <c r="AT258" s="1"/>
  <c r="AW259"/>
  <c r="AS259"/>
  <c r="AT259" s="1"/>
  <c r="AW261"/>
  <c r="AS261"/>
  <c r="AT261" s="1"/>
  <c r="AW263"/>
  <c r="AS263"/>
  <c r="AT263" s="1"/>
  <c r="AW265"/>
  <c r="AS265"/>
  <c r="AT265" s="1"/>
  <c r="AW273"/>
  <c r="AS273"/>
  <c r="AT273" s="1"/>
  <c r="AW275"/>
  <c r="AS275"/>
  <c r="AT275" s="1"/>
  <c r="AW277"/>
  <c r="AS277"/>
  <c r="AT277" s="1"/>
  <c r="AW279"/>
  <c r="AS279"/>
  <c r="AT279" s="1"/>
  <c r="AW282"/>
  <c r="AS282"/>
  <c r="AT282" s="1"/>
  <c r="AW284"/>
  <c r="AS284"/>
  <c r="AT284" s="1"/>
  <c r="AW287"/>
  <c r="AS287"/>
  <c r="AT287" s="1"/>
  <c r="AW289"/>
  <c r="AS289"/>
  <c r="AT289" s="1"/>
  <c r="AR293"/>
  <c r="AP293"/>
  <c r="AU293"/>
  <c r="CI172"/>
  <c r="AR294"/>
  <c r="AP294"/>
  <c r="AU294"/>
  <c r="CI173"/>
  <c r="AR295"/>
  <c r="AP295"/>
  <c r="AU295"/>
  <c r="CI174"/>
  <c r="AV55"/>
  <c r="CW55"/>
  <c r="CX55" s="1"/>
  <c r="AI308"/>
  <c r="AI313" s="1"/>
  <c r="AI307"/>
  <c r="AI312" s="1"/>
  <c r="AI302"/>
  <c r="CF40"/>
  <c r="T309"/>
  <c r="N28"/>
  <c r="AW65"/>
  <c r="AS65"/>
  <c r="AT65" s="1"/>
  <c r="AR63"/>
  <c r="AP63"/>
  <c r="CI87"/>
  <c r="AU63"/>
  <c r="AR61"/>
  <c r="AP61"/>
  <c r="CI63"/>
  <c r="AU61"/>
  <c r="AU86"/>
  <c r="AR86"/>
  <c r="AP86"/>
  <c r="CI55"/>
  <c r="AU85"/>
  <c r="CI54"/>
  <c r="AR85"/>
  <c r="AP85"/>
  <c r="AU84"/>
  <c r="AR84"/>
  <c r="AP84"/>
  <c r="CI53"/>
  <c r="AU83"/>
  <c r="CI52"/>
  <c r="AR83"/>
  <c r="AP83"/>
  <c r="AU82"/>
  <c r="AR82"/>
  <c r="AP82"/>
  <c r="AU80"/>
  <c r="AR80"/>
  <c r="AP80"/>
  <c r="AU78"/>
  <c r="AR78"/>
  <c r="AP78"/>
  <c r="AU76"/>
  <c r="AR76"/>
  <c r="AP76"/>
  <c r="AU74"/>
  <c r="AR74"/>
  <c r="AP74"/>
  <c r="AU72"/>
  <c r="AR72"/>
  <c r="AP72"/>
  <c r="CI51"/>
  <c r="AW71"/>
  <c r="AS71"/>
  <c r="AT71" s="1"/>
  <c r="AW70"/>
  <c r="AS70"/>
  <c r="AT70" s="1"/>
  <c r="AW69"/>
  <c r="AS69"/>
  <c r="AT69" s="1"/>
  <c r="AW67"/>
  <c r="AS67"/>
  <c r="AT67" s="1"/>
  <c r="AW66"/>
  <c r="AS66"/>
  <c r="AT66" s="1"/>
  <c r="AU62"/>
  <c r="CI86"/>
  <c r="AR62"/>
  <c r="AP62"/>
  <c r="CI62"/>
  <c r="AU60"/>
  <c r="AR60"/>
  <c r="AP60"/>
  <c r="AW54"/>
  <c r="AS54"/>
  <c r="AT54" s="1"/>
  <c r="AW50"/>
  <c r="AS50"/>
  <c r="AT50" s="1"/>
  <c r="CI46"/>
  <c r="AU46"/>
  <c r="AR46"/>
  <c r="AP46"/>
  <c r="CI44"/>
  <c r="AU44"/>
  <c r="AR44"/>
  <c r="AP44"/>
  <c r="CI42"/>
  <c r="AU42"/>
  <c r="AR42"/>
  <c r="AP42"/>
  <c r="AW181"/>
  <c r="AS181"/>
  <c r="AT181" s="1"/>
  <c r="AW183"/>
  <c r="AS183"/>
  <c r="AT183" s="1"/>
  <c r="AR91"/>
  <c r="AP91"/>
  <c r="AU91"/>
  <c r="AR93"/>
  <c r="AP93"/>
  <c r="AU93"/>
  <c r="AR95"/>
  <c r="AP95"/>
  <c r="AU95"/>
  <c r="AR97"/>
  <c r="AP97"/>
  <c r="AU97"/>
  <c r="AR99"/>
  <c r="AP99"/>
  <c r="AU99"/>
  <c r="AW101"/>
  <c r="AS101"/>
  <c r="AT101" s="1"/>
  <c r="AR103"/>
  <c r="AP103"/>
  <c r="AU103"/>
  <c r="CI65"/>
  <c r="AR104"/>
  <c r="AP104"/>
  <c r="AU104"/>
  <c r="CI66"/>
  <c r="AR105"/>
  <c r="AP105"/>
  <c r="AU105"/>
  <c r="CI67"/>
  <c r="AR106"/>
  <c r="AP106"/>
  <c r="AU106"/>
  <c r="CI68"/>
  <c r="AR107"/>
  <c r="AP107"/>
  <c r="AU107"/>
  <c r="AW111"/>
  <c r="AS111"/>
  <c r="AT111" s="1"/>
  <c r="AW113"/>
  <c r="AS113"/>
  <c r="AT113" s="1"/>
  <c r="AW115"/>
  <c r="AS115"/>
  <c r="AT115" s="1"/>
  <c r="AW116"/>
  <c r="AS116"/>
  <c r="AT116" s="1"/>
  <c r="CI140"/>
  <c r="AR116"/>
  <c r="AP116"/>
  <c r="AU116"/>
  <c r="AR118"/>
  <c r="AP118"/>
  <c r="AU118"/>
  <c r="AR119"/>
  <c r="AP119"/>
  <c r="CI95"/>
  <c r="AU119"/>
  <c r="AR120"/>
  <c r="AP120"/>
  <c r="CI96"/>
  <c r="AU120"/>
  <c r="AR121"/>
  <c r="AP121"/>
  <c r="CI97"/>
  <c r="AU121"/>
  <c r="AR122"/>
  <c r="AP122"/>
  <c r="CI98"/>
  <c r="AU122"/>
  <c r="CI141"/>
  <c r="AR123"/>
  <c r="AP123"/>
  <c r="AU123"/>
  <c r="AR124"/>
  <c r="AP124"/>
  <c r="AU124"/>
  <c r="AW125"/>
  <c r="AS125"/>
  <c r="AT125" s="1"/>
  <c r="AW133"/>
  <c r="AS133"/>
  <c r="AT133" s="1"/>
  <c r="AW135"/>
  <c r="AS135"/>
  <c r="AT135" s="1"/>
  <c r="AW136"/>
  <c r="AS136"/>
  <c r="AT136" s="1"/>
  <c r="AW138"/>
  <c r="AS138"/>
  <c r="AT138" s="1"/>
  <c r="AW140"/>
  <c r="AS140"/>
  <c r="AT140" s="1"/>
  <c r="AW142"/>
  <c r="AS142"/>
  <c r="AT142" s="1"/>
  <c r="AW144"/>
  <c r="AS144"/>
  <c r="AT144" s="1"/>
  <c r="AR158"/>
  <c r="AP158"/>
  <c r="AU158"/>
  <c r="AR160"/>
  <c r="AP160"/>
  <c r="AU160"/>
  <c r="AR162"/>
  <c r="AP162"/>
  <c r="AU162"/>
  <c r="AM308"/>
  <c r="AM313" s="1"/>
  <c r="AM307"/>
  <c r="AM312" s="1"/>
  <c r="AM302"/>
  <c r="AV59"/>
  <c r="CW59"/>
  <c r="CX59" s="1"/>
  <c r="AW147"/>
  <c r="AS147"/>
  <c r="AT147" s="1"/>
  <c r="AR149"/>
  <c r="AP149"/>
  <c r="AU149"/>
  <c r="AW150"/>
  <c r="AS150"/>
  <c r="AT150" s="1"/>
  <c r="AW152"/>
  <c r="AS152"/>
  <c r="AT152" s="1"/>
  <c r="AW154"/>
  <c r="AS154"/>
  <c r="AT154" s="1"/>
  <c r="AW156"/>
  <c r="AS156"/>
  <c r="AT156" s="1"/>
  <c r="AW158"/>
  <c r="AS158"/>
  <c r="AT158" s="1"/>
  <c r="AW160"/>
  <c r="AS160"/>
  <c r="AT160" s="1"/>
  <c r="AW162"/>
  <c r="AS162"/>
  <c r="AT162" s="1"/>
  <c r="AU182"/>
  <c r="AR182"/>
  <c r="CI130"/>
  <c r="AP182"/>
  <c r="AV51"/>
  <c r="CW51"/>
  <c r="CX51" s="1"/>
  <c r="AV45"/>
  <c r="CW45"/>
  <c r="CX45" s="1"/>
  <c r="AQ308"/>
  <c r="AQ313" s="1"/>
  <c r="AQ307"/>
  <c r="AQ312" s="1"/>
  <c r="AW40"/>
  <c r="AS40"/>
  <c r="Y302"/>
  <c r="N313" s="1"/>
  <c r="Q309" s="1"/>
  <c r="Y308"/>
  <c r="S307"/>
  <c r="S318" s="1"/>
  <c r="X29"/>
  <c r="DC302"/>
  <c r="CH87" i="8"/>
  <c r="AQ63"/>
  <c r="AT63"/>
  <c r="AQ59"/>
  <c r="CH61"/>
  <c r="AT59"/>
  <c r="AQ53"/>
  <c r="AT53"/>
  <c r="AV76"/>
  <c r="AR76"/>
  <c r="AS76" s="1"/>
  <c r="CH93"/>
  <c r="AT70"/>
  <c r="AQ70"/>
  <c r="AT67"/>
  <c r="CH48"/>
  <c r="AQ67"/>
  <c r="CH64"/>
  <c r="AT64"/>
  <c r="AQ64"/>
  <c r="AT175"/>
  <c r="AQ175"/>
  <c r="CH106"/>
  <c r="AU45"/>
  <c r="CV45"/>
  <c r="CW45" s="1"/>
  <c r="AL308"/>
  <c r="AL313" s="1"/>
  <c r="AL307"/>
  <c r="AL312" s="1"/>
  <c r="AL302"/>
  <c r="AV59"/>
  <c r="AR59"/>
  <c r="AS59" s="1"/>
  <c r="AQ55"/>
  <c r="AT55"/>
  <c r="AQ51"/>
  <c r="AT51"/>
  <c r="AV77"/>
  <c r="AR77"/>
  <c r="AS77" s="1"/>
  <c r="AV75"/>
  <c r="AR75"/>
  <c r="AS75" s="1"/>
  <c r="AV73"/>
  <c r="AR73"/>
  <c r="AS73" s="1"/>
  <c r="AV71"/>
  <c r="AR71"/>
  <c r="AS71" s="1"/>
  <c r="AV68"/>
  <c r="AR68"/>
  <c r="AS68" s="1"/>
  <c r="AV64"/>
  <c r="AR64"/>
  <c r="AS64" s="1"/>
  <c r="AV62"/>
  <c r="AR62"/>
  <c r="AS62" s="1"/>
  <c r="CH62"/>
  <c r="AT60"/>
  <c r="AQ60"/>
  <c r="AV54"/>
  <c r="AR54"/>
  <c r="AS54" s="1"/>
  <c r="AV50"/>
  <c r="AR50"/>
  <c r="AS50" s="1"/>
  <c r="CH46"/>
  <c r="AT46"/>
  <c r="AQ46"/>
  <c r="CH44"/>
  <c r="AT44"/>
  <c r="AQ44"/>
  <c r="AK42"/>
  <c r="X308"/>
  <c r="X302"/>
  <c r="M313" s="1"/>
  <c r="P309" s="1"/>
  <c r="AV173"/>
  <c r="AR173"/>
  <c r="AS173" s="1"/>
  <c r="AV177"/>
  <c r="AR177"/>
  <c r="AS177" s="1"/>
  <c r="AQ79"/>
  <c r="AT79"/>
  <c r="AQ81"/>
  <c r="AT81"/>
  <c r="AQ84"/>
  <c r="AT84"/>
  <c r="CH53"/>
  <c r="AV85"/>
  <c r="AR85"/>
  <c r="AS85" s="1"/>
  <c r="CH88"/>
  <c r="AQ87"/>
  <c r="AT87"/>
  <c r="AV88"/>
  <c r="AR88"/>
  <c r="AS88" s="1"/>
  <c r="AQ91"/>
  <c r="AT91"/>
  <c r="AQ93"/>
  <c r="AT93"/>
  <c r="AQ95"/>
  <c r="AT95"/>
  <c r="AQ97"/>
  <c r="AT97"/>
  <c r="AQ99"/>
  <c r="AT99"/>
  <c r="R307"/>
  <c r="R318" s="1"/>
  <c r="AV65"/>
  <c r="AR65"/>
  <c r="AS65" s="1"/>
  <c r="AQ61"/>
  <c r="CH63"/>
  <c r="AT61"/>
  <c r="AQ57"/>
  <c r="AT57"/>
  <c r="AV74"/>
  <c r="AR74"/>
  <c r="AS74" s="1"/>
  <c r="CH94"/>
  <c r="AT71"/>
  <c r="AQ71"/>
  <c r="AT69"/>
  <c r="CH50"/>
  <c r="AQ69"/>
  <c r="AT68"/>
  <c r="AQ68"/>
  <c r="CH49"/>
  <c r="AT66"/>
  <c r="AQ66"/>
  <c r="CH86"/>
  <c r="AT62"/>
  <c r="AQ62"/>
  <c r="AV60"/>
  <c r="AR60"/>
  <c r="AS60" s="1"/>
  <c r="AV56"/>
  <c r="AR56"/>
  <c r="AS56" s="1"/>
  <c r="AV52"/>
  <c r="AR52"/>
  <c r="AS52" s="1"/>
  <c r="AV44"/>
  <c r="AR44"/>
  <c r="AS44" s="1"/>
  <c r="AT173"/>
  <c r="AQ173"/>
  <c r="CH104"/>
  <c r="AT177"/>
  <c r="AQ177"/>
  <c r="CH108"/>
  <c r="AQ80"/>
  <c r="AT80"/>
  <c r="AQ82"/>
  <c r="AT82"/>
  <c r="AV83"/>
  <c r="AR83"/>
  <c r="AS83" s="1"/>
  <c r="AQ85"/>
  <c r="AT85"/>
  <c r="CH54"/>
  <c r="AQ86"/>
  <c r="AT86"/>
  <c r="CH55"/>
  <c r="AV91"/>
  <c r="AR91"/>
  <c r="AS91" s="1"/>
  <c r="AV93"/>
  <c r="AR93"/>
  <c r="AS93" s="1"/>
  <c r="AV95"/>
  <c r="AR95"/>
  <c r="AS95" s="1"/>
  <c r="AV97"/>
  <c r="AR97"/>
  <c r="AS97" s="1"/>
  <c r="AV99"/>
  <c r="AR99"/>
  <c r="AS99" s="1"/>
  <c r="AQ102"/>
  <c r="CH90"/>
  <c r="AT102"/>
  <c r="AV102"/>
  <c r="AR102"/>
  <c r="AS102" s="1"/>
  <c r="AV108"/>
  <c r="AR108"/>
  <c r="AS108" s="1"/>
  <c r="AV109"/>
  <c r="AR109"/>
  <c r="AS109" s="1"/>
  <c r="CH128"/>
  <c r="AQ110"/>
  <c r="AT110"/>
  <c r="AQ112"/>
  <c r="AT112"/>
  <c r="AQ114"/>
  <c r="AT114"/>
  <c r="AV117"/>
  <c r="AR117"/>
  <c r="AS117" s="1"/>
  <c r="CH142"/>
  <c r="AQ126"/>
  <c r="AT126"/>
  <c r="AQ127"/>
  <c r="AT127"/>
  <c r="CH70"/>
  <c r="AQ128"/>
  <c r="AT128"/>
  <c r="CH71"/>
  <c r="AQ129"/>
  <c r="AT129"/>
  <c r="CH72"/>
  <c r="AQ130"/>
  <c r="AT130"/>
  <c r="CH73"/>
  <c r="AQ131"/>
  <c r="AT131"/>
  <c r="CH74"/>
  <c r="AQ132"/>
  <c r="AT132"/>
  <c r="AQ134"/>
  <c r="AT134"/>
  <c r="AQ136"/>
  <c r="AT136"/>
  <c r="AQ138"/>
  <c r="AT138"/>
  <c r="AQ140"/>
  <c r="AT140"/>
  <c r="AQ142"/>
  <c r="AT142"/>
  <c r="AV143"/>
  <c r="AR143"/>
  <c r="AS143" s="1"/>
  <c r="AQ144"/>
  <c r="CH100"/>
  <c r="AT144"/>
  <c r="AV146"/>
  <c r="AR146"/>
  <c r="AS146" s="1"/>
  <c r="AV148"/>
  <c r="AR148"/>
  <c r="AS148" s="1"/>
  <c r="AV149"/>
  <c r="AR149"/>
  <c r="AS149" s="1"/>
  <c r="AV157"/>
  <c r="AR157"/>
  <c r="AS157" s="1"/>
  <c r="AV159"/>
  <c r="AR159"/>
  <c r="AS159" s="1"/>
  <c r="AV161"/>
  <c r="AR161"/>
  <c r="AS161" s="1"/>
  <c r="AV163"/>
  <c r="AR163"/>
  <c r="AS163" s="1"/>
  <c r="AV172"/>
  <c r="AR172"/>
  <c r="AS172" s="1"/>
  <c r="AV183"/>
  <c r="AR183"/>
  <c r="AS183" s="1"/>
  <c r="AV185"/>
  <c r="AR185"/>
  <c r="AS185" s="1"/>
  <c r="AV187"/>
  <c r="AR187"/>
  <c r="AS187" s="1"/>
  <c r="AQ189"/>
  <c r="AT189"/>
  <c r="CH152"/>
  <c r="AV190"/>
  <c r="AR190"/>
  <c r="AS190" s="1"/>
  <c r="AV192"/>
  <c r="AR192"/>
  <c r="AS192" s="1"/>
  <c r="AV194"/>
  <c r="AR194"/>
  <c r="AS194" s="1"/>
  <c r="AQ197"/>
  <c r="AT197"/>
  <c r="AQ199"/>
  <c r="AT199"/>
  <c r="AQ201"/>
  <c r="AT201"/>
  <c r="AV204"/>
  <c r="AR204"/>
  <c r="AS204" s="1"/>
  <c r="AV207"/>
  <c r="AR207"/>
  <c r="AS207" s="1"/>
  <c r="AV209"/>
  <c r="AR209"/>
  <c r="AS209" s="1"/>
  <c r="AV211"/>
  <c r="AR211"/>
  <c r="AS211" s="1"/>
  <c r="AT213"/>
  <c r="AQ213"/>
  <c r="AV215"/>
  <c r="AR215"/>
  <c r="AS215" s="1"/>
  <c r="AV217"/>
  <c r="AR217"/>
  <c r="AS217" s="1"/>
  <c r="AV219"/>
  <c r="AR219"/>
  <c r="AS219" s="1"/>
  <c r="AV221"/>
  <c r="AR221"/>
  <c r="AS221" s="1"/>
  <c r="AQ224"/>
  <c r="AT224"/>
  <c r="CH136"/>
  <c r="AQ225"/>
  <c r="AT225"/>
  <c r="CH137"/>
  <c r="AQ226"/>
  <c r="AT226"/>
  <c r="CH148"/>
  <c r="AQ227"/>
  <c r="AT227"/>
  <c r="CH149"/>
  <c r="AQ228"/>
  <c r="AT228"/>
  <c r="CH138"/>
  <c r="AQ229"/>
  <c r="AT229"/>
  <c r="CH139"/>
  <c r="AQ230"/>
  <c r="AT230"/>
  <c r="AQ232"/>
  <c r="AT232"/>
  <c r="CH123"/>
  <c r="AQ233"/>
  <c r="AT233"/>
  <c r="CH124"/>
  <c r="AQ234"/>
  <c r="AT234"/>
  <c r="CH153"/>
  <c r="AQ235"/>
  <c r="AT235"/>
  <c r="CH154"/>
  <c r="AQ236"/>
  <c r="AT236"/>
  <c r="CH125"/>
  <c r="AQ237"/>
  <c r="AT237"/>
  <c r="CH126"/>
  <c r="AQ238"/>
  <c r="AT238"/>
  <c r="AQ240"/>
  <c r="AT240"/>
  <c r="AQ242"/>
  <c r="AT242"/>
  <c r="AV243"/>
  <c r="AR243"/>
  <c r="AS243" s="1"/>
  <c r="AV245"/>
  <c r="AR245"/>
  <c r="AS245" s="1"/>
  <c r="AT248"/>
  <c r="AQ248"/>
  <c r="CH158"/>
  <c r="AV249"/>
  <c r="AR249"/>
  <c r="AS249" s="1"/>
  <c r="AT251"/>
  <c r="AQ251"/>
  <c r="CH171"/>
  <c r="AT252"/>
  <c r="AQ252"/>
  <c r="CH160"/>
  <c r="AT253"/>
  <c r="AQ253"/>
  <c r="CH161"/>
  <c r="AV256"/>
  <c r="AR256"/>
  <c r="AS256" s="1"/>
  <c r="AV258"/>
  <c r="AR258"/>
  <c r="AS258" s="1"/>
  <c r="AV260"/>
  <c r="AR260"/>
  <c r="AS260" s="1"/>
  <c r="AV262"/>
  <c r="AR262"/>
  <c r="AS262" s="1"/>
  <c r="AV264"/>
  <c r="AR264"/>
  <c r="AS264" s="1"/>
  <c r="AV267"/>
  <c r="AR267"/>
  <c r="AS267" s="1"/>
  <c r="AV269"/>
  <c r="AR269"/>
  <c r="AS269" s="1"/>
  <c r="AT274"/>
  <c r="AQ274"/>
  <c r="AT276"/>
  <c r="AQ276"/>
  <c r="AV278"/>
  <c r="AR278"/>
  <c r="AS278" s="1"/>
  <c r="AV279"/>
  <c r="AR279"/>
  <c r="AS279" s="1"/>
  <c r="AV281"/>
  <c r="AR281"/>
  <c r="AS281" s="1"/>
  <c r="AV283"/>
  <c r="AR283"/>
  <c r="AS283" s="1"/>
  <c r="AV285"/>
  <c r="AR285"/>
  <c r="AS285" s="1"/>
  <c r="AV287"/>
  <c r="AR287"/>
  <c r="AS287" s="1"/>
  <c r="AV289"/>
  <c r="AR289"/>
  <c r="AS289" s="1"/>
  <c r="AT292"/>
  <c r="AQ292"/>
  <c r="CH177"/>
  <c r="AV293"/>
  <c r="AR293"/>
  <c r="AS293" s="1"/>
  <c r="AV295"/>
  <c r="AR295"/>
  <c r="AS295" s="1"/>
  <c r="AV297"/>
  <c r="AR297"/>
  <c r="AS297" s="1"/>
  <c r="AV63"/>
  <c r="AR63"/>
  <c r="AS63" s="1"/>
  <c r="AV55"/>
  <c r="AR55"/>
  <c r="AS55" s="1"/>
  <c r="AV51"/>
  <c r="AR51"/>
  <c r="AS51" s="1"/>
  <c r="AQ78"/>
  <c r="AT78"/>
  <c r="AT77"/>
  <c r="AQ77"/>
  <c r="AT75"/>
  <c r="AQ75"/>
  <c r="AT73"/>
  <c r="AQ73"/>
  <c r="AV72"/>
  <c r="AR72"/>
  <c r="AS72" s="1"/>
  <c r="AT58"/>
  <c r="CH59"/>
  <c r="AQ58"/>
  <c r="AT54"/>
  <c r="AQ54"/>
  <c r="AT50"/>
  <c r="AQ50"/>
  <c r="CH58"/>
  <c r="AT48"/>
  <c r="AQ48"/>
  <c r="AV46"/>
  <c r="AR46"/>
  <c r="AS46" s="1"/>
  <c r="AV42"/>
  <c r="AR42"/>
  <c r="AS42" s="1"/>
  <c r="AU49"/>
  <c r="CV49"/>
  <c r="CW49" s="1"/>
  <c r="Z308"/>
  <c r="Z304"/>
  <c r="Z305" s="1"/>
  <c r="Z302"/>
  <c r="M315" s="1"/>
  <c r="R309" s="1"/>
  <c r="Z307"/>
  <c r="AM40"/>
  <c r="X307"/>
  <c r="X304"/>
  <c r="X305" s="1"/>
  <c r="AT179"/>
  <c r="AQ179"/>
  <c r="CH146"/>
  <c r="AK307"/>
  <c r="AK312" s="1"/>
  <c r="AK302"/>
  <c r="AK308"/>
  <c r="AK313" s="1"/>
  <c r="AQ40"/>
  <c r="AO38"/>
  <c r="AO63" s="1"/>
  <c r="CH40"/>
  <c r="AT40"/>
  <c r="AV79"/>
  <c r="AR79"/>
  <c r="AS79" s="1"/>
  <c r="AV81"/>
  <c r="AR81"/>
  <c r="AS81" s="1"/>
  <c r="AQ83"/>
  <c r="AO83"/>
  <c r="AT83"/>
  <c r="CH52"/>
  <c r="AV84"/>
  <c r="AR84"/>
  <c r="AS84" s="1"/>
  <c r="AV87"/>
  <c r="AR87"/>
  <c r="AS87" s="1"/>
  <c r="AQ88"/>
  <c r="AO88"/>
  <c r="AT88"/>
  <c r="CH56"/>
  <c r="AQ89"/>
  <c r="AO89"/>
  <c r="AT89"/>
  <c r="CH57"/>
  <c r="AQ90"/>
  <c r="AO90"/>
  <c r="AT90"/>
  <c r="AQ92"/>
  <c r="AT92"/>
  <c r="AQ94"/>
  <c r="AO94"/>
  <c r="AT94"/>
  <c r="AQ96"/>
  <c r="AT96"/>
  <c r="AQ98"/>
  <c r="AO98"/>
  <c r="AT98"/>
  <c r="AQ100"/>
  <c r="AT100"/>
  <c r="AQ101"/>
  <c r="AO101"/>
  <c r="CH89"/>
  <c r="AT101"/>
  <c r="AV101"/>
  <c r="AR101"/>
  <c r="AS101" s="1"/>
  <c r="AQ103"/>
  <c r="AO103"/>
  <c r="AT103"/>
  <c r="CH65"/>
  <c r="AQ104"/>
  <c r="AO104"/>
  <c r="AT104"/>
  <c r="CH66"/>
  <c r="AQ105"/>
  <c r="AO105"/>
  <c r="AT105"/>
  <c r="CH67"/>
  <c r="AQ106"/>
  <c r="AO106"/>
  <c r="AT106"/>
  <c r="CH68"/>
  <c r="AQ107"/>
  <c r="AO107"/>
  <c r="AT107"/>
  <c r="AV111"/>
  <c r="AR111"/>
  <c r="AS111" s="1"/>
  <c r="AV113"/>
  <c r="AR113"/>
  <c r="AS113" s="1"/>
  <c r="AV115"/>
  <c r="AR115"/>
  <c r="AS115" s="1"/>
  <c r="AV116"/>
  <c r="AR116"/>
  <c r="AS116" s="1"/>
  <c r="AQ118"/>
  <c r="AO118"/>
  <c r="AT118"/>
  <c r="CH141"/>
  <c r="AQ123"/>
  <c r="AO123"/>
  <c r="AT123"/>
  <c r="AQ124"/>
  <c r="AO124"/>
  <c r="AT124"/>
  <c r="AV125"/>
  <c r="AR125"/>
  <c r="AS125" s="1"/>
  <c r="AV133"/>
  <c r="AR133"/>
  <c r="AS133" s="1"/>
  <c r="AV135"/>
  <c r="AR135"/>
  <c r="AS135" s="1"/>
  <c r="AV137"/>
  <c r="AR137"/>
  <c r="AS137" s="1"/>
  <c r="AV139"/>
  <c r="AR139"/>
  <c r="AS139" s="1"/>
  <c r="AV141"/>
  <c r="AR141"/>
  <c r="AS141" s="1"/>
  <c r="AQ143"/>
  <c r="AO143"/>
  <c r="AT143"/>
  <c r="CH99"/>
  <c r="AV144"/>
  <c r="AR144"/>
  <c r="AS144" s="1"/>
  <c r="AV145"/>
  <c r="AR145"/>
  <c r="AS145" s="1"/>
  <c r="AV147"/>
  <c r="AR147"/>
  <c r="AS147" s="1"/>
  <c r="AT150"/>
  <c r="AQ150"/>
  <c r="AO150"/>
  <c r="CH75"/>
  <c r="AT151"/>
  <c r="AQ151"/>
  <c r="AO151"/>
  <c r="CH76"/>
  <c r="AT152"/>
  <c r="AQ152"/>
  <c r="AO152"/>
  <c r="CH77"/>
  <c r="AT153"/>
  <c r="AQ153"/>
  <c r="AO153"/>
  <c r="CH78"/>
  <c r="AT154"/>
  <c r="AQ154"/>
  <c r="AO154"/>
  <c r="CH79"/>
  <c r="AT155"/>
  <c r="AQ155"/>
  <c r="AO155"/>
  <c r="CH129"/>
  <c r="AT156"/>
  <c r="AQ156"/>
  <c r="AO156"/>
  <c r="AT158"/>
  <c r="AQ158"/>
  <c r="AO158"/>
  <c r="AT160"/>
  <c r="AQ160"/>
  <c r="AO160"/>
  <c r="AT162"/>
  <c r="AQ162"/>
  <c r="AO162"/>
  <c r="AT164"/>
  <c r="AQ164"/>
  <c r="AO164"/>
  <c r="CH80"/>
  <c r="AT165"/>
  <c r="AQ165"/>
  <c r="AO165"/>
  <c r="CH81"/>
  <c r="AT166"/>
  <c r="AQ166"/>
  <c r="AO166"/>
  <c r="CH82"/>
  <c r="AT167"/>
  <c r="AQ167"/>
  <c r="AO167"/>
  <c r="CH83"/>
  <c r="AT168"/>
  <c r="AQ168"/>
  <c r="AO168"/>
  <c r="CH84"/>
  <c r="AT169"/>
  <c r="AQ169"/>
  <c r="AO169"/>
  <c r="CH85"/>
  <c r="AT170"/>
  <c r="AQ170"/>
  <c r="AO170"/>
  <c r="CH144"/>
  <c r="AT171"/>
  <c r="AQ171"/>
  <c r="AO171"/>
  <c r="CH145"/>
  <c r="AT174"/>
  <c r="AQ174"/>
  <c r="AO174"/>
  <c r="CH105"/>
  <c r="AT176"/>
  <c r="AQ176"/>
  <c r="AO176"/>
  <c r="CH107"/>
  <c r="AT178"/>
  <c r="AQ178"/>
  <c r="AO178"/>
  <c r="CH109"/>
  <c r="AT180"/>
  <c r="AQ180"/>
  <c r="AO180"/>
  <c r="CH150"/>
  <c r="AV181"/>
  <c r="AR181"/>
  <c r="AS181" s="1"/>
  <c r="AV182"/>
  <c r="AR182"/>
  <c r="AS182" s="1"/>
  <c r="AV184"/>
  <c r="AR184"/>
  <c r="AS184" s="1"/>
  <c r="AV186"/>
  <c r="AR186"/>
  <c r="AS186" s="1"/>
  <c r="AV188"/>
  <c r="AR188"/>
  <c r="AS188" s="1"/>
  <c r="AV191"/>
  <c r="AR191"/>
  <c r="AS191" s="1"/>
  <c r="AV193"/>
  <c r="AR193"/>
  <c r="AS193" s="1"/>
  <c r="AV195"/>
  <c r="AR195"/>
  <c r="AS195" s="1"/>
  <c r="AV196"/>
  <c r="AR196"/>
  <c r="AS196" s="1"/>
  <c r="AV198"/>
  <c r="AR198"/>
  <c r="AS198" s="1"/>
  <c r="AV200"/>
  <c r="AR200"/>
  <c r="AS200" s="1"/>
  <c r="AT203"/>
  <c r="AQ203"/>
  <c r="AO203"/>
  <c r="AT205"/>
  <c r="AQ205"/>
  <c r="AO205"/>
  <c r="CH155"/>
  <c r="AV206"/>
  <c r="AR206"/>
  <c r="AS206" s="1"/>
  <c r="AV208"/>
  <c r="AR208"/>
  <c r="AS208" s="1"/>
  <c r="AV210"/>
  <c r="AR210"/>
  <c r="AS210" s="1"/>
  <c r="AV212"/>
  <c r="AR212"/>
  <c r="AS212" s="1"/>
  <c r="AQ214"/>
  <c r="AO214"/>
  <c r="AT214"/>
  <c r="AQ216"/>
  <c r="AO216"/>
  <c r="AT216"/>
  <c r="AQ218"/>
  <c r="AO218"/>
  <c r="AT218"/>
  <c r="AQ220"/>
  <c r="AO220"/>
  <c r="AT220"/>
  <c r="AQ222"/>
  <c r="AO222"/>
  <c r="AT222"/>
  <c r="AV223"/>
  <c r="AR223"/>
  <c r="AS223" s="1"/>
  <c r="AV231"/>
  <c r="AR231"/>
  <c r="AS231" s="1"/>
  <c r="AV239"/>
  <c r="AR239"/>
  <c r="AS239" s="1"/>
  <c r="AV241"/>
  <c r="AR241"/>
  <c r="AS241" s="1"/>
  <c r="AT244"/>
  <c r="AQ244"/>
  <c r="AO244"/>
  <c r="AT246"/>
  <c r="AQ246"/>
  <c r="AO246"/>
  <c r="AV247"/>
  <c r="AR247"/>
  <c r="AS247" s="1"/>
  <c r="AV250"/>
  <c r="AR250"/>
  <c r="AS250" s="1"/>
  <c r="AQ254"/>
  <c r="AO254"/>
  <c r="AT254"/>
  <c r="CH162"/>
  <c r="AQ255"/>
  <c r="AO255"/>
  <c r="AT255"/>
  <c r="CH176"/>
  <c r="AQ257"/>
  <c r="AO257"/>
  <c r="AT257"/>
  <c r="AQ259"/>
  <c r="AO259"/>
  <c r="AT259"/>
  <c r="AQ261"/>
  <c r="AO261"/>
  <c r="AT261"/>
  <c r="AQ263"/>
  <c r="AO263"/>
  <c r="AT263"/>
  <c r="AQ265"/>
  <c r="AO265"/>
  <c r="AT265"/>
  <c r="AV266"/>
  <c r="AR266"/>
  <c r="AS266" s="1"/>
  <c r="AV268"/>
  <c r="AR268"/>
  <c r="AS268" s="1"/>
  <c r="AV270"/>
  <c r="AR270"/>
  <c r="AS270" s="1"/>
  <c r="AV272"/>
  <c r="AR272"/>
  <c r="AS272" s="1"/>
  <c r="AV273"/>
  <c r="AR273"/>
  <c r="AS273" s="1"/>
  <c r="AV275"/>
  <c r="AR275"/>
  <c r="AS275" s="1"/>
  <c r="AV277"/>
  <c r="AR277"/>
  <c r="AS277" s="1"/>
  <c r="AQ280"/>
  <c r="AO280"/>
  <c r="AT280"/>
  <c r="AQ282"/>
  <c r="AO282"/>
  <c r="AT282"/>
  <c r="AQ284"/>
  <c r="AO284"/>
  <c r="AT284"/>
  <c r="AQ286"/>
  <c r="AO286"/>
  <c r="AT286"/>
  <c r="AQ288"/>
  <c r="AO288"/>
  <c r="AT288"/>
  <c r="AQ290"/>
  <c r="AO290"/>
  <c r="AT290"/>
  <c r="AV291"/>
  <c r="AR291"/>
  <c r="AS291" s="1"/>
  <c r="AV294"/>
  <c r="AR294"/>
  <c r="AS294" s="1"/>
  <c r="AV296"/>
  <c r="AR296"/>
  <c r="AS296" s="1"/>
  <c r="AT298"/>
  <c r="AQ298"/>
  <c r="AO298"/>
  <c r="CH179"/>
  <c r="CH91"/>
  <c r="AQ65"/>
  <c r="AO65"/>
  <c r="AT65"/>
  <c r="AV61"/>
  <c r="AR61"/>
  <c r="AS61" s="1"/>
  <c r="AV57"/>
  <c r="AR57"/>
  <c r="AS57" s="1"/>
  <c r="AV53"/>
  <c r="AR53"/>
  <c r="AS53" s="1"/>
  <c r="AV78"/>
  <c r="AR78"/>
  <c r="AS78" s="1"/>
  <c r="AT76"/>
  <c r="AQ76"/>
  <c r="AO76"/>
  <c r="AT74"/>
  <c r="AQ74"/>
  <c r="AO74"/>
  <c r="AT72"/>
  <c r="AQ72"/>
  <c r="AO72"/>
  <c r="CH51"/>
  <c r="AV70"/>
  <c r="AR70"/>
  <c r="AS70" s="1"/>
  <c r="AV69"/>
  <c r="AR69"/>
  <c r="AS69" s="1"/>
  <c r="AV67"/>
  <c r="AR67"/>
  <c r="AS67" s="1"/>
  <c r="AV66"/>
  <c r="AR66"/>
  <c r="AS66" s="1"/>
  <c r="AV58"/>
  <c r="AR58"/>
  <c r="AS58" s="1"/>
  <c r="AT56"/>
  <c r="AQ56"/>
  <c r="AO56"/>
  <c r="AT52"/>
  <c r="AQ52"/>
  <c r="AO52"/>
  <c r="AV48"/>
  <c r="AR48"/>
  <c r="AS48" s="1"/>
  <c r="AV175"/>
  <c r="AR175"/>
  <c r="AS175" s="1"/>
  <c r="AV179"/>
  <c r="AR179"/>
  <c r="AS179" s="1"/>
  <c r="AS41"/>
  <c r="AV80"/>
  <c r="AR80"/>
  <c r="AS80" s="1"/>
  <c r="AV82"/>
  <c r="AR82"/>
  <c r="AS82" s="1"/>
  <c r="AV86"/>
  <c r="AR86"/>
  <c r="AS86" s="1"/>
  <c r="AV89"/>
  <c r="AR89"/>
  <c r="AS89" s="1"/>
  <c r="AV90"/>
  <c r="AR90"/>
  <c r="AS90" s="1"/>
  <c r="AV92"/>
  <c r="AR92"/>
  <c r="AS92" s="1"/>
  <c r="AV94"/>
  <c r="AR94"/>
  <c r="AS94" s="1"/>
  <c r="AV96"/>
  <c r="AR96"/>
  <c r="AS96" s="1"/>
  <c r="AV98"/>
  <c r="AR98"/>
  <c r="AS98" s="1"/>
  <c r="AV100"/>
  <c r="AR100"/>
  <c r="AS100" s="1"/>
  <c r="AV104"/>
  <c r="AR104"/>
  <c r="AS104" s="1"/>
  <c r="AV106"/>
  <c r="AR106"/>
  <c r="AS106" s="1"/>
  <c r="AV107"/>
  <c r="AR107"/>
  <c r="AS107" s="1"/>
  <c r="AV110"/>
  <c r="AR110"/>
  <c r="AS110" s="1"/>
  <c r="AQ111"/>
  <c r="AO111"/>
  <c r="AT111"/>
  <c r="AQ113"/>
  <c r="AO113"/>
  <c r="AT113"/>
  <c r="AQ115"/>
  <c r="AO115"/>
  <c r="AT115"/>
  <c r="CH140"/>
  <c r="AQ116"/>
  <c r="AO116"/>
  <c r="AT116"/>
  <c r="AQ117"/>
  <c r="AO117"/>
  <c r="AT117"/>
  <c r="AQ119"/>
  <c r="AO119"/>
  <c r="CH95"/>
  <c r="AT119"/>
  <c r="AV119"/>
  <c r="AR119"/>
  <c r="AS119" s="1"/>
  <c r="AQ121"/>
  <c r="AO121"/>
  <c r="CH97"/>
  <c r="AT121"/>
  <c r="AV121"/>
  <c r="AR121"/>
  <c r="AS121" s="1"/>
  <c r="AV124"/>
  <c r="AR124"/>
  <c r="AS124" s="1"/>
  <c r="AV126"/>
  <c r="AR126"/>
  <c r="AS126" s="1"/>
  <c r="AV127"/>
  <c r="AR127"/>
  <c r="AS127" s="1"/>
  <c r="AV129"/>
  <c r="AR129"/>
  <c r="AS129" s="1"/>
  <c r="AV131"/>
  <c r="AR131"/>
  <c r="AS131" s="1"/>
  <c r="AV132"/>
  <c r="AR132"/>
  <c r="AS132" s="1"/>
  <c r="AV134"/>
  <c r="AR134"/>
  <c r="AS134" s="1"/>
  <c r="AV136"/>
  <c r="AR136"/>
  <c r="AS136" s="1"/>
  <c r="AV138"/>
  <c r="AR138"/>
  <c r="AS138" s="1"/>
  <c r="AV140"/>
  <c r="AR140"/>
  <c r="AS140" s="1"/>
  <c r="AV142"/>
  <c r="AR142"/>
  <c r="AS142" s="1"/>
  <c r="AT145"/>
  <c r="AQ145"/>
  <c r="AO145"/>
  <c r="CH101"/>
  <c r="AT146"/>
  <c r="AQ146"/>
  <c r="AO146"/>
  <c r="CH102"/>
  <c r="AT147"/>
  <c r="AQ147"/>
  <c r="AO147"/>
  <c r="CH103"/>
  <c r="AT148"/>
  <c r="AQ148"/>
  <c r="AO148"/>
  <c r="CH143"/>
  <c r="AT149"/>
  <c r="AQ149"/>
  <c r="AO149"/>
  <c r="AV150"/>
  <c r="AR150"/>
  <c r="AS150" s="1"/>
  <c r="AV152"/>
  <c r="AR152"/>
  <c r="AS152" s="1"/>
  <c r="AV154"/>
  <c r="AR154"/>
  <c r="AS154" s="1"/>
  <c r="AT157"/>
  <c r="AQ157"/>
  <c r="AO157"/>
  <c r="AT159"/>
  <c r="AQ159"/>
  <c r="AO159"/>
  <c r="AT161"/>
  <c r="AQ161"/>
  <c r="AO161"/>
  <c r="AT163"/>
  <c r="AQ163"/>
  <c r="AO163"/>
  <c r="AV164"/>
  <c r="AR164"/>
  <c r="AS164" s="1"/>
  <c r="AV166"/>
  <c r="AR166"/>
  <c r="AS166" s="1"/>
  <c r="AV168"/>
  <c r="AR168"/>
  <c r="AS168" s="1"/>
  <c r="AV170"/>
  <c r="AR170"/>
  <c r="AS170" s="1"/>
  <c r="AT172"/>
  <c r="AQ172"/>
  <c r="AO172"/>
  <c r="AV174"/>
  <c r="AR174"/>
  <c r="AS174" s="1"/>
  <c r="AV178"/>
  <c r="AR178"/>
  <c r="AS178" s="1"/>
  <c r="AV189"/>
  <c r="AR189"/>
  <c r="AS189" s="1"/>
  <c r="AQ190"/>
  <c r="AO190"/>
  <c r="AT190"/>
  <c r="CH110"/>
  <c r="AQ191"/>
  <c r="AO191"/>
  <c r="AT191"/>
  <c r="CH111"/>
  <c r="AQ192"/>
  <c r="AO192"/>
  <c r="AT192"/>
  <c r="CH112"/>
  <c r="AQ193"/>
  <c r="AO193"/>
  <c r="AT193"/>
  <c r="CH113"/>
  <c r="AQ194"/>
  <c r="AO194"/>
  <c r="AT194"/>
  <c r="CH114"/>
  <c r="AQ195"/>
  <c r="AO195"/>
  <c r="AT195"/>
  <c r="CH115"/>
  <c r="AQ196"/>
  <c r="AO196"/>
  <c r="AT196"/>
  <c r="AQ198"/>
  <c r="AO198"/>
  <c r="AT198"/>
  <c r="AQ200"/>
  <c r="AO200"/>
  <c r="AT200"/>
  <c r="AV202"/>
  <c r="AR202"/>
  <c r="AS202" s="1"/>
  <c r="AT202"/>
  <c r="AQ202"/>
  <c r="AO202"/>
  <c r="AV203"/>
  <c r="AR203"/>
  <c r="AS203" s="1"/>
  <c r="AT206"/>
  <c r="AQ206"/>
  <c r="AO206"/>
  <c r="CH116"/>
  <c r="AT207"/>
  <c r="AQ207"/>
  <c r="AO207"/>
  <c r="CH117"/>
  <c r="AT208"/>
  <c r="AQ208"/>
  <c r="AO208"/>
  <c r="CH118"/>
  <c r="AT209"/>
  <c r="AQ209"/>
  <c r="AO209"/>
  <c r="CH119"/>
  <c r="AT210"/>
  <c r="AQ210"/>
  <c r="AO210"/>
  <c r="CH120"/>
  <c r="AT211"/>
  <c r="AQ211"/>
  <c r="AO211"/>
  <c r="CH121"/>
  <c r="AT212"/>
  <c r="AQ212"/>
  <c r="AO212"/>
  <c r="CH122"/>
  <c r="AR213"/>
  <c r="AS213" s="1"/>
  <c r="AV213"/>
  <c r="AV214"/>
  <c r="AR214"/>
  <c r="AS214" s="1"/>
  <c r="AV216"/>
  <c r="AR216"/>
  <c r="AS216" s="1"/>
  <c r="AV218"/>
  <c r="AR218"/>
  <c r="AS218" s="1"/>
  <c r="AV220"/>
  <c r="AR220"/>
  <c r="AS220" s="1"/>
  <c r="AV222"/>
  <c r="AR222"/>
  <c r="AS222" s="1"/>
  <c r="AV225"/>
  <c r="AR225"/>
  <c r="AS225" s="1"/>
  <c r="AV227"/>
  <c r="AR227"/>
  <c r="AS227" s="1"/>
  <c r="AV229"/>
  <c r="AR229"/>
  <c r="AS229" s="1"/>
  <c r="AV230"/>
  <c r="AR230"/>
  <c r="AS230" s="1"/>
  <c r="AV233"/>
  <c r="AR233"/>
  <c r="AS233" s="1"/>
  <c r="AV235"/>
  <c r="AR235"/>
  <c r="AS235" s="1"/>
  <c r="AV237"/>
  <c r="AR237"/>
  <c r="AS237" s="1"/>
  <c r="AV238"/>
  <c r="AR238"/>
  <c r="AS238" s="1"/>
  <c r="AV240"/>
  <c r="AR240"/>
  <c r="AS240" s="1"/>
  <c r="AV242"/>
  <c r="AR242"/>
  <c r="AS242" s="1"/>
  <c r="AT243"/>
  <c r="AQ243"/>
  <c r="AO243"/>
  <c r="AT245"/>
  <c r="AQ245"/>
  <c r="AO245"/>
  <c r="AT247"/>
  <c r="AQ247"/>
  <c r="AO247"/>
  <c r="CH157"/>
  <c r="AV248"/>
  <c r="AR248"/>
  <c r="AS248" s="1"/>
  <c r="AV252"/>
  <c r="AR252"/>
  <c r="AS252" s="1"/>
  <c r="AV255"/>
  <c r="AR255"/>
  <c r="AS255" s="1"/>
  <c r="AV257"/>
  <c r="AR257"/>
  <c r="AS257" s="1"/>
  <c r="AV259"/>
  <c r="AR259"/>
  <c r="AS259" s="1"/>
  <c r="AV261"/>
  <c r="AR261"/>
  <c r="AS261" s="1"/>
  <c r="AV263"/>
  <c r="AR263"/>
  <c r="AS263" s="1"/>
  <c r="AV265"/>
  <c r="AR265"/>
  <c r="AS265" s="1"/>
  <c r="AQ271"/>
  <c r="AO271"/>
  <c r="AT271"/>
  <c r="CH168"/>
  <c r="AV274"/>
  <c r="AR274"/>
  <c r="AS274" s="1"/>
  <c r="AV276"/>
  <c r="AR276"/>
  <c r="AS276" s="1"/>
  <c r="AQ279"/>
  <c r="AO279"/>
  <c r="AT279"/>
  <c r="AQ281"/>
  <c r="AO281"/>
  <c r="AT281"/>
  <c r="AQ283"/>
  <c r="AO283"/>
  <c r="AT283"/>
  <c r="AQ285"/>
  <c r="AO285"/>
  <c r="AT285"/>
  <c r="AQ287"/>
  <c r="AO287"/>
  <c r="AT287"/>
  <c r="AQ289"/>
  <c r="AO289"/>
  <c r="AT289"/>
  <c r="AT293"/>
  <c r="AQ293"/>
  <c r="AO293"/>
  <c r="CH172"/>
  <c r="AT294"/>
  <c r="AQ294"/>
  <c r="AO294"/>
  <c r="CH173"/>
  <c r="AT295"/>
  <c r="AQ295"/>
  <c r="AO295"/>
  <c r="CH174"/>
  <c r="AT296"/>
  <c r="AQ296"/>
  <c r="AO296"/>
  <c r="CH175"/>
  <c r="AT297"/>
  <c r="AQ297"/>
  <c r="AO297"/>
  <c r="CH178"/>
  <c r="AV298"/>
  <c r="AR298"/>
  <c r="AS298" s="1"/>
  <c r="AU47"/>
  <c r="CV47"/>
  <c r="CW47" s="1"/>
  <c r="AU43"/>
  <c r="CV43"/>
  <c r="CW43" s="1"/>
  <c r="AU41"/>
  <c r="CV41"/>
  <c r="CW41" s="1"/>
  <c r="AI307"/>
  <c r="AI312" s="1"/>
  <c r="AI302"/>
  <c r="AI308"/>
  <c r="AI313" s="1"/>
  <c r="CF40"/>
  <c r="AW307"/>
  <c r="AW312" s="1"/>
  <c r="AW302"/>
  <c r="AW308"/>
  <c r="AW313" s="1"/>
  <c r="M309"/>
  <c r="M26"/>
  <c r="AN308"/>
  <c r="AN313" s="1"/>
  <c r="AN307"/>
  <c r="AN312" s="1"/>
  <c r="AN302"/>
  <c r="CI40"/>
  <c r="R308"/>
  <c r="R319" s="1"/>
  <c r="DA302"/>
  <c r="AV103"/>
  <c r="AR103"/>
  <c r="AS103" s="1"/>
  <c r="AV105"/>
  <c r="AR105"/>
  <c r="AS105" s="1"/>
  <c r="AQ108"/>
  <c r="AO108"/>
  <c r="AT108"/>
  <c r="CH127"/>
  <c r="AQ109"/>
  <c r="AO109"/>
  <c r="AT109"/>
  <c r="AV112"/>
  <c r="AR112"/>
  <c r="AS112" s="1"/>
  <c r="AV114"/>
  <c r="AR114"/>
  <c r="AS114" s="1"/>
  <c r="AV118"/>
  <c r="AR118"/>
  <c r="AS118" s="1"/>
  <c r="AQ120"/>
  <c r="AO120"/>
  <c r="CH96"/>
  <c r="AT120"/>
  <c r="AV120"/>
  <c r="AR120"/>
  <c r="AS120" s="1"/>
  <c r="AQ122"/>
  <c r="AO122"/>
  <c r="CH98"/>
  <c r="AT122"/>
  <c r="AV122"/>
  <c r="AR122"/>
  <c r="AS122" s="1"/>
  <c r="AV123"/>
  <c r="AR123"/>
  <c r="AS123" s="1"/>
  <c r="AQ125"/>
  <c r="AO125"/>
  <c r="AT125"/>
  <c r="CH69"/>
  <c r="AV128"/>
  <c r="AR128"/>
  <c r="AS128" s="1"/>
  <c r="AV130"/>
  <c r="AR130"/>
  <c r="AS130" s="1"/>
  <c r="AQ133"/>
  <c r="AO133"/>
  <c r="AT133"/>
  <c r="AQ135"/>
  <c r="AO135"/>
  <c r="AT135"/>
  <c r="AQ137"/>
  <c r="AO137"/>
  <c r="AT137"/>
  <c r="AQ139"/>
  <c r="AO139"/>
  <c r="AT139"/>
  <c r="AQ141"/>
  <c r="AO141"/>
  <c r="AT141"/>
  <c r="AV151"/>
  <c r="AR151"/>
  <c r="AS151" s="1"/>
  <c r="AV153"/>
  <c r="AR153"/>
  <c r="AS153" s="1"/>
  <c r="AV155"/>
  <c r="AR155"/>
  <c r="AS155" s="1"/>
  <c r="AV156"/>
  <c r="AR156"/>
  <c r="AS156" s="1"/>
  <c r="AV158"/>
  <c r="AR158"/>
  <c r="AS158" s="1"/>
  <c r="AV160"/>
  <c r="AR160"/>
  <c r="AS160" s="1"/>
  <c r="AV162"/>
  <c r="AR162"/>
  <c r="AS162" s="1"/>
  <c r="AV165"/>
  <c r="AR165"/>
  <c r="AS165" s="1"/>
  <c r="AV167"/>
  <c r="AR167"/>
  <c r="AS167" s="1"/>
  <c r="AV169"/>
  <c r="AR169"/>
  <c r="AS169" s="1"/>
  <c r="AV171"/>
  <c r="AR171"/>
  <c r="AS171" s="1"/>
  <c r="AV176"/>
  <c r="AR176"/>
  <c r="AS176" s="1"/>
  <c r="AV180"/>
  <c r="AR180"/>
  <c r="AS180" s="1"/>
  <c r="AQ181"/>
  <c r="AO181"/>
  <c r="AT181"/>
  <c r="CH147"/>
  <c r="AQ182"/>
  <c r="AO182"/>
  <c r="AT182"/>
  <c r="CH130"/>
  <c r="AQ183"/>
  <c r="AO183"/>
  <c r="AT183"/>
  <c r="CH131"/>
  <c r="AQ184"/>
  <c r="AO184"/>
  <c r="AT184"/>
  <c r="CH132"/>
  <c r="AQ185"/>
  <c r="AO185"/>
  <c r="AT185"/>
  <c r="CH133"/>
  <c r="AQ186"/>
  <c r="AO186"/>
  <c r="AT186"/>
  <c r="CH134"/>
  <c r="AQ187"/>
  <c r="AO187"/>
  <c r="AT187"/>
  <c r="CH135"/>
  <c r="AQ188"/>
  <c r="AO188"/>
  <c r="AT188"/>
  <c r="CH151"/>
  <c r="AV197"/>
  <c r="AR197"/>
  <c r="AS197" s="1"/>
  <c r="AV199"/>
  <c r="AR199"/>
  <c r="AS199" s="1"/>
  <c r="AV201"/>
  <c r="AR201"/>
  <c r="AS201" s="1"/>
  <c r="AT204"/>
  <c r="AQ204"/>
  <c r="AO204"/>
  <c r="AV205"/>
  <c r="AR205"/>
  <c r="AS205" s="1"/>
  <c r="AQ215"/>
  <c r="AO215"/>
  <c r="AT215"/>
  <c r="AQ217"/>
  <c r="AO217"/>
  <c r="AT217"/>
  <c r="AQ219"/>
  <c r="AO219"/>
  <c r="AT219"/>
  <c r="AQ221"/>
  <c r="AO221"/>
  <c r="AT221"/>
  <c r="AQ223"/>
  <c r="AO223"/>
  <c r="AT223"/>
  <c r="CH156"/>
  <c r="AV224"/>
  <c r="AR224"/>
  <c r="AS224" s="1"/>
  <c r="AV226"/>
  <c r="AR226"/>
  <c r="AS226" s="1"/>
  <c r="AV228"/>
  <c r="AR228"/>
  <c r="AS228" s="1"/>
  <c r="AQ231"/>
  <c r="AO231"/>
  <c r="AT231"/>
  <c r="AV232"/>
  <c r="AR232"/>
  <c r="AS232" s="1"/>
  <c r="AV234"/>
  <c r="AR234"/>
  <c r="AS234" s="1"/>
  <c r="AV236"/>
  <c r="AR236"/>
  <c r="AS236" s="1"/>
  <c r="AQ239"/>
  <c r="AO239"/>
  <c r="AT239"/>
  <c r="AQ241"/>
  <c r="AO241"/>
  <c r="AT241"/>
  <c r="AV244"/>
  <c r="AR244"/>
  <c r="AS244" s="1"/>
  <c r="AV246"/>
  <c r="AR246"/>
  <c r="AS246" s="1"/>
  <c r="AT249"/>
  <c r="AQ249"/>
  <c r="AO249"/>
  <c r="CH159"/>
  <c r="AT250"/>
  <c r="AQ250"/>
  <c r="AO250"/>
  <c r="CH170"/>
  <c r="AV251"/>
  <c r="AR251"/>
  <c r="AS251" s="1"/>
  <c r="AV253"/>
  <c r="AR253"/>
  <c r="AS253" s="1"/>
  <c r="AV254"/>
  <c r="AR254"/>
  <c r="AS254" s="1"/>
  <c r="AQ256"/>
  <c r="AO256"/>
  <c r="AT256"/>
  <c r="AQ258"/>
  <c r="AO258"/>
  <c r="AT258"/>
  <c r="AQ260"/>
  <c r="AO260"/>
  <c r="AT260"/>
  <c r="AQ262"/>
  <c r="AO262"/>
  <c r="AT262"/>
  <c r="AQ264"/>
  <c r="AO264"/>
  <c r="AT264"/>
  <c r="AQ266"/>
  <c r="AO266"/>
  <c r="AT266"/>
  <c r="CH163"/>
  <c r="AQ267"/>
  <c r="AO267"/>
  <c r="AT267"/>
  <c r="CH164"/>
  <c r="AQ268"/>
  <c r="AO268"/>
  <c r="AT268"/>
  <c r="CH165"/>
  <c r="AQ269"/>
  <c r="AO269"/>
  <c r="AT269"/>
  <c r="CH166"/>
  <c r="AQ270"/>
  <c r="AO270"/>
  <c r="AT270"/>
  <c r="CH167"/>
  <c r="AV271"/>
  <c r="AR271"/>
  <c r="AS271" s="1"/>
  <c r="AT272"/>
  <c r="AQ272"/>
  <c r="AO272"/>
  <c r="CH169"/>
  <c r="AT273"/>
  <c r="AQ273"/>
  <c r="AO273"/>
  <c r="AT275"/>
  <c r="AQ275"/>
  <c r="AO275"/>
  <c r="AT277"/>
  <c r="AQ277"/>
  <c r="AO277"/>
  <c r="AQ278"/>
  <c r="AO278"/>
  <c r="AT278"/>
  <c r="AV280"/>
  <c r="AR280"/>
  <c r="AS280" s="1"/>
  <c r="AV282"/>
  <c r="AR282"/>
  <c r="AS282" s="1"/>
  <c r="AV284"/>
  <c r="AR284"/>
  <c r="AS284" s="1"/>
  <c r="AV286"/>
  <c r="AR286"/>
  <c r="AS286" s="1"/>
  <c r="AV288"/>
  <c r="AR288"/>
  <c r="AS288" s="1"/>
  <c r="AV290"/>
  <c r="AR290"/>
  <c r="AS290" s="1"/>
  <c r="AT291"/>
  <c r="AQ291"/>
  <c r="AO291"/>
  <c r="AV292"/>
  <c r="AR292"/>
  <c r="AS292" s="1"/>
  <c r="O309"/>
  <c r="M27"/>
  <c r="O27" s="1"/>
  <c r="AP308"/>
  <c r="AP313" s="1"/>
  <c r="AP307"/>
  <c r="AP312" s="1"/>
  <c r="AV40"/>
  <c r="AR40"/>
  <c r="AH308"/>
  <c r="AH313" s="1"/>
  <c r="AH307"/>
  <c r="AH312" s="1"/>
  <c r="AH302"/>
  <c r="CE40"/>
  <c r="S309"/>
  <c r="M28"/>
  <c r="N28" s="1"/>
  <c r="DB302"/>
  <c r="U45" i="7"/>
  <c r="AE45" s="1"/>
  <c r="U40"/>
  <c r="AE40" s="1"/>
  <c r="AT40" s="1"/>
  <c r="U47"/>
  <c r="AE47" s="1"/>
  <c r="U51"/>
  <c r="AE51" s="1"/>
  <c r="U43"/>
  <c r="AE43" s="1"/>
  <c r="U49"/>
  <c r="AE49" s="1"/>
  <c r="U212"/>
  <c r="AE212" s="1"/>
  <c r="U44"/>
  <c r="AE44" s="1"/>
  <c r="U48"/>
  <c r="AE48" s="1"/>
  <c r="U64"/>
  <c r="AE64" s="1"/>
  <c r="U89"/>
  <c r="AE89" s="1"/>
  <c r="U91"/>
  <c r="AE91" s="1"/>
  <c r="U96"/>
  <c r="AE96" s="1"/>
  <c r="U104"/>
  <c r="AE104" s="1"/>
  <c r="U59"/>
  <c r="AE59" s="1"/>
  <c r="U318"/>
  <c r="AE318" s="1"/>
  <c r="U316"/>
  <c r="AE316" s="1"/>
  <c r="U309"/>
  <c r="AE309" s="1"/>
  <c r="U305"/>
  <c r="AE305" s="1"/>
  <c r="U301"/>
  <c r="AE301" s="1"/>
  <c r="U295"/>
  <c r="AE295" s="1"/>
  <c r="U281"/>
  <c r="AE281" s="1"/>
  <c r="U275"/>
  <c r="AE275" s="1"/>
  <c r="U259"/>
  <c r="AE259" s="1"/>
  <c r="U254"/>
  <c r="AE254" s="1"/>
  <c r="U252"/>
  <c r="AE252" s="1"/>
  <c r="U250"/>
  <c r="AE250" s="1"/>
  <c r="U214"/>
  <c r="AE214" s="1"/>
  <c r="U41"/>
  <c r="AE41" s="1"/>
  <c r="U86"/>
  <c r="AE86" s="1"/>
  <c r="U98"/>
  <c r="AE98" s="1"/>
  <c r="U310"/>
  <c r="AE310" s="1"/>
  <c r="U306"/>
  <c r="AE306" s="1"/>
  <c r="U302"/>
  <c r="AE302" s="1"/>
  <c r="U298"/>
  <c r="AE298" s="1"/>
  <c r="U294"/>
  <c r="AE294" s="1"/>
  <c r="U291"/>
  <c r="AE291" s="1"/>
  <c r="U282"/>
  <c r="AE282" s="1"/>
  <c r="U278"/>
  <c r="AE278" s="1"/>
  <c r="U274"/>
  <c r="AE274" s="1"/>
  <c r="U272"/>
  <c r="AE272" s="1"/>
  <c r="U271"/>
  <c r="AE271" s="1"/>
  <c r="U268"/>
  <c r="AE268" s="1"/>
  <c r="U266"/>
  <c r="AE266" s="1"/>
  <c r="U265"/>
  <c r="AE265" s="1"/>
  <c r="U264"/>
  <c r="AE264" s="1"/>
  <c r="U263"/>
  <c r="AE263" s="1"/>
  <c r="U262"/>
  <c r="AE262" s="1"/>
  <c r="U261"/>
  <c r="AE261" s="1"/>
  <c r="U260"/>
  <c r="AE260" s="1"/>
  <c r="U256"/>
  <c r="AE256" s="1"/>
  <c r="U249"/>
  <c r="AE249" s="1"/>
  <c r="U235"/>
  <c r="AE235" s="1"/>
  <c r="U231"/>
  <c r="AE231" s="1"/>
  <c r="U210"/>
  <c r="AE210" s="1"/>
  <c r="U208"/>
  <c r="AE208" s="1"/>
  <c r="U206"/>
  <c r="AE206" s="1"/>
  <c r="U204"/>
  <c r="AE204" s="1"/>
  <c r="U201"/>
  <c r="AE201" s="1"/>
  <c r="U199"/>
  <c r="AE199" s="1"/>
  <c r="U197"/>
  <c r="AE197" s="1"/>
  <c r="U195"/>
  <c r="AE195" s="1"/>
  <c r="U193"/>
  <c r="AE193" s="1"/>
  <c r="U191"/>
  <c r="AE191" s="1"/>
  <c r="U187"/>
  <c r="AE187" s="1"/>
  <c r="U176"/>
  <c r="AE176" s="1"/>
  <c r="U175"/>
  <c r="AE175" s="1"/>
  <c r="U174"/>
  <c r="AE174" s="1"/>
  <c r="U173"/>
  <c r="AE173" s="1"/>
  <c r="U172"/>
  <c r="AE172" s="1"/>
  <c r="U171"/>
  <c r="AE171" s="1"/>
  <c r="U170"/>
  <c r="AE170" s="1"/>
  <c r="U169"/>
  <c r="AE169" s="1"/>
  <c r="U158"/>
  <c r="AE158" s="1"/>
  <c r="U157"/>
  <c r="AE157" s="1"/>
  <c r="U148"/>
  <c r="AE148" s="1"/>
  <c r="U144"/>
  <c r="AE144" s="1"/>
  <c r="U140"/>
  <c r="AE140" s="1"/>
  <c r="U130"/>
  <c r="AE130" s="1"/>
  <c r="U128"/>
  <c r="AE128" s="1"/>
  <c r="U121"/>
  <c r="AE121" s="1"/>
  <c r="U117"/>
  <c r="AE117" s="1"/>
  <c r="U80"/>
  <c r="AE80" s="1"/>
  <c r="U82"/>
  <c r="AE82" s="1"/>
  <c r="U84"/>
  <c r="AE84" s="1"/>
  <c r="U92"/>
  <c r="AE92" s="1"/>
  <c r="U97"/>
  <c r="AE97" s="1"/>
  <c r="U53"/>
  <c r="AE53" s="1"/>
  <c r="U54"/>
  <c r="AE54" s="1"/>
  <c r="U247"/>
  <c r="AE247" s="1"/>
  <c r="U245"/>
  <c r="AE245" s="1"/>
  <c r="U243"/>
  <c r="AE243" s="1"/>
  <c r="U241"/>
  <c r="AE241" s="1"/>
  <c r="U236"/>
  <c r="AE236" s="1"/>
  <c r="U232"/>
  <c r="AE232" s="1"/>
  <c r="U221"/>
  <c r="AE221" s="1"/>
  <c r="U220"/>
  <c r="AE220" s="1"/>
  <c r="U219"/>
  <c r="AE219" s="1"/>
  <c r="U218"/>
  <c r="AE218" s="1"/>
  <c r="U217"/>
  <c r="AE217" s="1"/>
  <c r="U216"/>
  <c r="AE216" s="1"/>
  <c r="U213"/>
  <c r="AE213" s="1"/>
  <c r="U188"/>
  <c r="AE188" s="1"/>
  <c r="U184"/>
  <c r="AE184" s="1"/>
  <c r="U182"/>
  <c r="AE182" s="1"/>
  <c r="U168"/>
  <c r="AE168" s="1"/>
  <c r="U156"/>
  <c r="AE156" s="1"/>
  <c r="U155"/>
  <c r="AE155" s="1"/>
  <c r="U154"/>
  <c r="AE154" s="1"/>
  <c r="U153"/>
  <c r="AE153" s="1"/>
  <c r="U152"/>
  <c r="AE152" s="1"/>
  <c r="U151"/>
  <c r="AE151" s="1"/>
  <c r="U150"/>
  <c r="AE150" s="1"/>
  <c r="U149"/>
  <c r="AE149" s="1"/>
  <c r="U145"/>
  <c r="AE145" s="1"/>
  <c r="U141"/>
  <c r="AE141" s="1"/>
  <c r="U131"/>
  <c r="AE131" s="1"/>
  <c r="U126"/>
  <c r="AE126" s="1"/>
  <c r="U125"/>
  <c r="AE125" s="1"/>
  <c r="U120"/>
  <c r="AE120" s="1"/>
  <c r="U113"/>
  <c r="AE113" s="1"/>
  <c r="U112"/>
  <c r="AE112" s="1"/>
  <c r="U111"/>
  <c r="AE111" s="1"/>
  <c r="U110"/>
  <c r="AE110" s="1"/>
  <c r="U62"/>
  <c r="AE62" s="1"/>
  <c r="U69"/>
  <c r="AE69" s="1"/>
  <c r="U71"/>
  <c r="AE71" s="1"/>
  <c r="U73"/>
  <c r="AE73" s="1"/>
  <c r="U75"/>
  <c r="AE75" s="1"/>
  <c r="U78"/>
  <c r="AE78" s="1"/>
  <c r="U85"/>
  <c r="AE85" s="1"/>
  <c r="U95"/>
  <c r="AE95" s="1"/>
  <c r="U103"/>
  <c r="AE103" s="1"/>
  <c r="U107"/>
  <c r="AE107" s="1"/>
  <c r="U58"/>
  <c r="AE58" s="1"/>
  <c r="U57"/>
  <c r="AE57" s="1"/>
  <c r="U42"/>
  <c r="AE42" s="1"/>
  <c r="U46"/>
  <c r="AE46" s="1"/>
  <c r="U60"/>
  <c r="AE60" s="1"/>
  <c r="U90"/>
  <c r="AE90" s="1"/>
  <c r="U94"/>
  <c r="AE94" s="1"/>
  <c r="U100"/>
  <c r="AE100" s="1"/>
  <c r="U106"/>
  <c r="AE106" s="1"/>
  <c r="U63"/>
  <c r="AE63" s="1"/>
  <c r="U317"/>
  <c r="AE317" s="1"/>
  <c r="U315"/>
  <c r="AE315" s="1"/>
  <c r="U313"/>
  <c r="AE313" s="1"/>
  <c r="U311"/>
  <c r="AE311" s="1"/>
  <c r="U307"/>
  <c r="AE307" s="1"/>
  <c r="U303"/>
  <c r="AE303" s="1"/>
  <c r="U299"/>
  <c r="AE299" s="1"/>
  <c r="U297"/>
  <c r="AE297" s="1"/>
  <c r="U293"/>
  <c r="AE293" s="1"/>
  <c r="U283"/>
  <c r="AE283" s="1"/>
  <c r="U279"/>
  <c r="AE279" s="1"/>
  <c r="U277"/>
  <c r="AE277" s="1"/>
  <c r="U270"/>
  <c r="AE270" s="1"/>
  <c r="U269"/>
  <c r="AE269" s="1"/>
  <c r="U267"/>
  <c r="AE267" s="1"/>
  <c r="U253"/>
  <c r="AE253" s="1"/>
  <c r="U251"/>
  <c r="AE251" s="1"/>
  <c r="U50"/>
  <c r="AE50" s="1"/>
  <c r="U87"/>
  <c r="AE87" s="1"/>
  <c r="U102"/>
  <c r="AE102" s="1"/>
  <c r="U55"/>
  <c r="AE55" s="1"/>
  <c r="U67"/>
  <c r="AE67" s="1"/>
  <c r="U314"/>
  <c r="AE314" s="1"/>
  <c r="U312"/>
  <c r="AE312" s="1"/>
  <c r="U308"/>
  <c r="AE308" s="1"/>
  <c r="U304"/>
  <c r="AE304" s="1"/>
  <c r="U300"/>
  <c r="AE300" s="1"/>
  <c r="U296"/>
  <c r="AE296" s="1"/>
  <c r="U292"/>
  <c r="AE292" s="1"/>
  <c r="U290"/>
  <c r="AE290" s="1"/>
  <c r="U289"/>
  <c r="AE289" s="1"/>
  <c r="U288"/>
  <c r="AE288" s="1"/>
  <c r="U287"/>
  <c r="AE287" s="1"/>
  <c r="U286"/>
  <c r="AE286" s="1"/>
  <c r="U285"/>
  <c r="AE285" s="1"/>
  <c r="U284"/>
  <c r="AE284" s="1"/>
  <c r="U280"/>
  <c r="AE280" s="1"/>
  <c r="U276"/>
  <c r="AE276" s="1"/>
  <c r="U273"/>
  <c r="AE273" s="1"/>
  <c r="U258"/>
  <c r="AE258" s="1"/>
  <c r="U257"/>
  <c r="AE257" s="1"/>
  <c r="U255"/>
  <c r="AE255" s="1"/>
  <c r="U237"/>
  <c r="AE237" s="1"/>
  <c r="U233"/>
  <c r="AE233" s="1"/>
  <c r="U229"/>
  <c r="AE229" s="1"/>
  <c r="U228"/>
  <c r="AE228" s="1"/>
  <c r="U227"/>
  <c r="AE227" s="1"/>
  <c r="U226"/>
  <c r="AE226" s="1"/>
  <c r="U225"/>
  <c r="AE225" s="1"/>
  <c r="U224"/>
  <c r="AE224" s="1"/>
  <c r="U223"/>
  <c r="AE223" s="1"/>
  <c r="U222"/>
  <c r="AE222" s="1"/>
  <c r="U211"/>
  <c r="AE211" s="1"/>
  <c r="U209"/>
  <c r="AE209" s="1"/>
  <c r="U207"/>
  <c r="AE207" s="1"/>
  <c r="U205"/>
  <c r="AE205" s="1"/>
  <c r="U203"/>
  <c r="AE203" s="1"/>
  <c r="U200"/>
  <c r="AE200" s="1"/>
  <c r="U198"/>
  <c r="AE198" s="1"/>
  <c r="U196"/>
  <c r="AE196" s="1"/>
  <c r="U194"/>
  <c r="AE194" s="1"/>
  <c r="U189"/>
  <c r="AE189" s="1"/>
  <c r="U185"/>
  <c r="AE185" s="1"/>
  <c r="U167"/>
  <c r="AE167" s="1"/>
  <c r="U146"/>
  <c r="AE146" s="1"/>
  <c r="U142"/>
  <c r="AE142" s="1"/>
  <c r="U129"/>
  <c r="AE129" s="1"/>
  <c r="U127"/>
  <c r="AE127" s="1"/>
  <c r="U124"/>
  <c r="AE124" s="1"/>
  <c r="U123"/>
  <c r="AE123" s="1"/>
  <c r="U119"/>
  <c r="AE119" s="1"/>
  <c r="U114"/>
  <c r="AE114" s="1"/>
  <c r="U52"/>
  <c r="AE52" s="1"/>
  <c r="U70"/>
  <c r="AE70" s="1"/>
  <c r="U77"/>
  <c r="AE77" s="1"/>
  <c r="U79"/>
  <c r="AE79" s="1"/>
  <c r="U81"/>
  <c r="AE81" s="1"/>
  <c r="U83"/>
  <c r="AE83" s="1"/>
  <c r="U101"/>
  <c r="AE101" s="1"/>
  <c r="U109"/>
  <c r="AE109" s="1"/>
  <c r="U61"/>
  <c r="AE61" s="1"/>
  <c r="U248"/>
  <c r="AE248" s="1"/>
  <c r="U246"/>
  <c r="AE246" s="1"/>
  <c r="U244"/>
  <c r="AE244" s="1"/>
  <c r="U242"/>
  <c r="AE242" s="1"/>
  <c r="U240"/>
  <c r="AE240" s="1"/>
  <c r="U239"/>
  <c r="AE239" s="1"/>
  <c r="U238"/>
  <c r="AE238" s="1"/>
  <c r="U234"/>
  <c r="AE234" s="1"/>
  <c r="U230"/>
  <c r="AE230" s="1"/>
  <c r="U215"/>
  <c r="AE215" s="1"/>
  <c r="U202"/>
  <c r="AE202" s="1"/>
  <c r="U192"/>
  <c r="AE192" s="1"/>
  <c r="U190"/>
  <c r="AE190" s="1"/>
  <c r="U186"/>
  <c r="AE186" s="1"/>
  <c r="U183"/>
  <c r="AE183" s="1"/>
  <c r="U181"/>
  <c r="AE181" s="1"/>
  <c r="U180"/>
  <c r="AE180" s="1"/>
  <c r="U179"/>
  <c r="AE179" s="1"/>
  <c r="U178"/>
  <c r="AE178" s="1"/>
  <c r="U177"/>
  <c r="AE177" s="1"/>
  <c r="U166"/>
  <c r="AE166" s="1"/>
  <c r="U165"/>
  <c r="AE165" s="1"/>
  <c r="U164"/>
  <c r="AE164" s="1"/>
  <c r="U163"/>
  <c r="AE163" s="1"/>
  <c r="U162"/>
  <c r="AE162" s="1"/>
  <c r="U161"/>
  <c r="AE161" s="1"/>
  <c r="U160"/>
  <c r="AE160" s="1"/>
  <c r="U159"/>
  <c r="AE159" s="1"/>
  <c r="U147"/>
  <c r="AE147" s="1"/>
  <c r="U143"/>
  <c r="AE143" s="1"/>
  <c r="U139"/>
  <c r="AE139" s="1"/>
  <c r="U138"/>
  <c r="AE138" s="1"/>
  <c r="U137"/>
  <c r="AE137" s="1"/>
  <c r="U136"/>
  <c r="AE136" s="1"/>
  <c r="U135"/>
  <c r="AE135" s="1"/>
  <c r="U134"/>
  <c r="AE134" s="1"/>
  <c r="U133"/>
  <c r="AE133" s="1"/>
  <c r="U132"/>
  <c r="AE132" s="1"/>
  <c r="U122"/>
  <c r="AE122" s="1"/>
  <c r="U118"/>
  <c r="AE118" s="1"/>
  <c r="U116"/>
  <c r="AE116" s="1"/>
  <c r="U115"/>
  <c r="AE115" s="1"/>
  <c r="U56"/>
  <c r="AE56" s="1"/>
  <c r="U68"/>
  <c r="AE68" s="1"/>
  <c r="U72"/>
  <c r="AE72" s="1"/>
  <c r="U74"/>
  <c r="AE74" s="1"/>
  <c r="U76"/>
  <c r="AE76" s="1"/>
  <c r="U88"/>
  <c r="AE88" s="1"/>
  <c r="U93"/>
  <c r="AE93" s="1"/>
  <c r="U99"/>
  <c r="AE99" s="1"/>
  <c r="U105"/>
  <c r="AE105" s="1"/>
  <c r="U108"/>
  <c r="AE108" s="1"/>
  <c r="U66"/>
  <c r="AE66" s="1"/>
  <c r="U65"/>
  <c r="AE65" s="1"/>
  <c r="CP65"/>
  <c r="CL65"/>
  <c r="CG56"/>
  <c r="CG85"/>
  <c r="CP66"/>
  <c r="CL66"/>
  <c r="CP108"/>
  <c r="CL108"/>
  <c r="CG63"/>
  <c r="CP105"/>
  <c r="CL105"/>
  <c r="CG62"/>
  <c r="CP99"/>
  <c r="CL99"/>
  <c r="CG105"/>
  <c r="CP93"/>
  <c r="CL93"/>
  <c r="CP88"/>
  <c r="CL88"/>
  <c r="CP76"/>
  <c r="CL76"/>
  <c r="CG97"/>
  <c r="CP74"/>
  <c r="CL74"/>
  <c r="CG95"/>
  <c r="CP72"/>
  <c r="CL72"/>
  <c r="CP68"/>
  <c r="CL68"/>
  <c r="CG57"/>
  <c r="CP56"/>
  <c r="CL56"/>
  <c r="CP119"/>
  <c r="CL119"/>
  <c r="CP123"/>
  <c r="CL123"/>
  <c r="CG152"/>
  <c r="CP124"/>
  <c r="CL124"/>
  <c r="CP140"/>
  <c r="CL140"/>
  <c r="CP144"/>
  <c r="CL144"/>
  <c r="CP148"/>
  <c r="CL148"/>
  <c r="CG183"/>
  <c r="CP157"/>
  <c r="CL157"/>
  <c r="CP167"/>
  <c r="CL167"/>
  <c r="CP169"/>
  <c r="CL169"/>
  <c r="CG118"/>
  <c r="CP170"/>
  <c r="CL170"/>
  <c r="CG119"/>
  <c r="CP171"/>
  <c r="CL171"/>
  <c r="CG120"/>
  <c r="CP172"/>
  <c r="CL172"/>
  <c r="CG121"/>
  <c r="CP173"/>
  <c r="CL173"/>
  <c r="CG122"/>
  <c r="CP174"/>
  <c r="CL174"/>
  <c r="CG123"/>
  <c r="CP175"/>
  <c r="CL175"/>
  <c r="CG151"/>
  <c r="CP181"/>
  <c r="CL181"/>
  <c r="CG83"/>
  <c r="CP183"/>
  <c r="CL183"/>
  <c r="CG156"/>
  <c r="CP186"/>
  <c r="CL186"/>
  <c r="CP190"/>
  <c r="CL190"/>
  <c r="CP192"/>
  <c r="CL192"/>
  <c r="CG186"/>
  <c r="CP202"/>
  <c r="CL202"/>
  <c r="CP213"/>
  <c r="CL213"/>
  <c r="CG165"/>
  <c r="CP222"/>
  <c r="CL222"/>
  <c r="CG132"/>
  <c r="CP223"/>
  <c r="CL223"/>
  <c r="CG133"/>
  <c r="CP224"/>
  <c r="CL224"/>
  <c r="CG134"/>
  <c r="CP225"/>
  <c r="CL225"/>
  <c r="CG135"/>
  <c r="CP226"/>
  <c r="CL226"/>
  <c r="CG136"/>
  <c r="CP227"/>
  <c r="CL227"/>
  <c r="CG137"/>
  <c r="CP228"/>
  <c r="CL228"/>
  <c r="CG138"/>
  <c r="CP231"/>
  <c r="CL231"/>
  <c r="CP235"/>
  <c r="CL235"/>
  <c r="CP240"/>
  <c r="CL240"/>
  <c r="CG172"/>
  <c r="CP242"/>
  <c r="CL242"/>
  <c r="CG174"/>
  <c r="CP244"/>
  <c r="CL244"/>
  <c r="CG189"/>
  <c r="CP246"/>
  <c r="CL246"/>
  <c r="CG177"/>
  <c r="CP61"/>
  <c r="CL61"/>
  <c r="CG52"/>
  <c r="CP109"/>
  <c r="CL109"/>
  <c r="CG64"/>
  <c r="CP101"/>
  <c r="CL101"/>
  <c r="CP83"/>
  <c r="CL83"/>
  <c r="CG60"/>
  <c r="CP81"/>
  <c r="CL81"/>
  <c r="CG58"/>
  <c r="CG104"/>
  <c r="CP79"/>
  <c r="CL79"/>
  <c r="CP77"/>
  <c r="CL77"/>
  <c r="CG93"/>
  <c r="CP70"/>
  <c r="CL70"/>
  <c r="CP52"/>
  <c r="CL52"/>
  <c r="CG65"/>
  <c r="CP110"/>
  <c r="CL110"/>
  <c r="CP111"/>
  <c r="CL111"/>
  <c r="CG66"/>
  <c r="CG67"/>
  <c r="CP112"/>
  <c r="CL112"/>
  <c r="CP115"/>
  <c r="CL115"/>
  <c r="CG146"/>
  <c r="CP116"/>
  <c r="CL116"/>
  <c r="CP120"/>
  <c r="CL120"/>
  <c r="CP127"/>
  <c r="CL127"/>
  <c r="CG107"/>
  <c r="CP129"/>
  <c r="CL129"/>
  <c r="CG109"/>
  <c r="CP139"/>
  <c r="CL139"/>
  <c r="CP143"/>
  <c r="CL143"/>
  <c r="CP147"/>
  <c r="CL147"/>
  <c r="CP149"/>
  <c r="CL149"/>
  <c r="CG111"/>
  <c r="CP150"/>
  <c r="CL150"/>
  <c r="CG112"/>
  <c r="CP151"/>
  <c r="CL151"/>
  <c r="CG113"/>
  <c r="CP152"/>
  <c r="CL152"/>
  <c r="CG114"/>
  <c r="CP153"/>
  <c r="CL153"/>
  <c r="CG115"/>
  <c r="CP154"/>
  <c r="CL154"/>
  <c r="CG116"/>
  <c r="CP155"/>
  <c r="CL155"/>
  <c r="CG117"/>
  <c r="CP156"/>
  <c r="CL156"/>
  <c r="CG150"/>
  <c r="CP159"/>
  <c r="CL159"/>
  <c r="CG72"/>
  <c r="CP160"/>
  <c r="CL160"/>
  <c r="CG73"/>
  <c r="CP161"/>
  <c r="CL161"/>
  <c r="CG74"/>
  <c r="CP162"/>
  <c r="CL162"/>
  <c r="CG75"/>
  <c r="CP163"/>
  <c r="CL163"/>
  <c r="CG76"/>
  <c r="CP164"/>
  <c r="CL164"/>
  <c r="CG77"/>
  <c r="CP165"/>
  <c r="CL165"/>
  <c r="CG78"/>
  <c r="CP168"/>
  <c r="CL168"/>
  <c r="CP177"/>
  <c r="CL177"/>
  <c r="CG79"/>
  <c r="CP178"/>
  <c r="CL178"/>
  <c r="CG80"/>
  <c r="CP179"/>
  <c r="CL179"/>
  <c r="CG81"/>
  <c r="CP180"/>
  <c r="CL180"/>
  <c r="CG82"/>
  <c r="CP185"/>
  <c r="CL185"/>
  <c r="CP189"/>
  <c r="CL189"/>
  <c r="CP194"/>
  <c r="CL194"/>
  <c r="CG158"/>
  <c r="CP196"/>
  <c r="CL196"/>
  <c r="CG160"/>
  <c r="CP198"/>
  <c r="CL198"/>
  <c r="CG162"/>
  <c r="CP200"/>
  <c r="CL200"/>
  <c r="CG164"/>
  <c r="CP203"/>
  <c r="CL203"/>
  <c r="CG124"/>
  <c r="CP205"/>
  <c r="CL205"/>
  <c r="CG126"/>
  <c r="CP207"/>
  <c r="CL207"/>
  <c r="CG128"/>
  <c r="CP209"/>
  <c r="CL209"/>
  <c r="CG130"/>
  <c r="CP211"/>
  <c r="CL211"/>
  <c r="CP216"/>
  <c r="CL216"/>
  <c r="CG168"/>
  <c r="CP217"/>
  <c r="CL217"/>
  <c r="CG169"/>
  <c r="CP218"/>
  <c r="CL218"/>
  <c r="CG170"/>
  <c r="CP219"/>
  <c r="CL219"/>
  <c r="CG171"/>
  <c r="CP230"/>
  <c r="CL230"/>
  <c r="CP234"/>
  <c r="CL234"/>
  <c r="CP238"/>
  <c r="CL238"/>
  <c r="CG192"/>
  <c r="CP239"/>
  <c r="CL239"/>
  <c r="CP255"/>
  <c r="CL255"/>
  <c r="CG143"/>
  <c r="CP259"/>
  <c r="CL259"/>
  <c r="CP267"/>
  <c r="CL267"/>
  <c r="CG193"/>
  <c r="CP269"/>
  <c r="CL269"/>
  <c r="CG195"/>
  <c r="CP270"/>
  <c r="CL270"/>
  <c r="CG206"/>
  <c r="CP273"/>
  <c r="CL273"/>
  <c r="CG197"/>
  <c r="CP276"/>
  <c r="CL276"/>
  <c r="CP281"/>
  <c r="CL281"/>
  <c r="CP290"/>
  <c r="CL290"/>
  <c r="CG204"/>
  <c r="CP292"/>
  <c r="CL292"/>
  <c r="CP296"/>
  <c r="CL296"/>
  <c r="CP301"/>
  <c r="CL301"/>
  <c r="CP305"/>
  <c r="CL305"/>
  <c r="CP309"/>
  <c r="CL309"/>
  <c r="CP312"/>
  <c r="CL312"/>
  <c r="CP314"/>
  <c r="CL314"/>
  <c r="CG210"/>
  <c r="AC328"/>
  <c r="AC327"/>
  <c r="AC324"/>
  <c r="AC325" s="1"/>
  <c r="AC322"/>
  <c r="M335" s="1"/>
  <c r="S329" s="1"/>
  <c r="AR40"/>
  <c r="M329"/>
  <c r="M26"/>
  <c r="CN47"/>
  <c r="CG86"/>
  <c r="CP67"/>
  <c r="CL67"/>
  <c r="CP55"/>
  <c r="CL55"/>
  <c r="CP102"/>
  <c r="CL102"/>
  <c r="CP87"/>
  <c r="CL87"/>
  <c r="CP50"/>
  <c r="CL50"/>
  <c r="CP214"/>
  <c r="CL214"/>
  <c r="CG166"/>
  <c r="AM328"/>
  <c r="AM335" s="1"/>
  <c r="AM327"/>
  <c r="AM334" s="1"/>
  <c r="AM322"/>
  <c r="BB40"/>
  <c r="BC328"/>
  <c r="BC327"/>
  <c r="BR40"/>
  <c r="CP248"/>
  <c r="CL248"/>
  <c r="CP251"/>
  <c r="CL251"/>
  <c r="CG140"/>
  <c r="CP253"/>
  <c r="CL253"/>
  <c r="CG142"/>
  <c r="CP258"/>
  <c r="CL258"/>
  <c r="CP260"/>
  <c r="CL260"/>
  <c r="CG179"/>
  <c r="CP261"/>
  <c r="CL261"/>
  <c r="CG180"/>
  <c r="CP262"/>
  <c r="CL262"/>
  <c r="CG190"/>
  <c r="CP263"/>
  <c r="CL263"/>
  <c r="CG191"/>
  <c r="CP264"/>
  <c r="CL264"/>
  <c r="CG181"/>
  <c r="CP265"/>
  <c r="CL265"/>
  <c r="CG182"/>
  <c r="CP277"/>
  <c r="CL277"/>
  <c r="CP280"/>
  <c r="CL280"/>
  <c r="CP293"/>
  <c r="CL293"/>
  <c r="CP297"/>
  <c r="CL297"/>
  <c r="CP300"/>
  <c r="CL300"/>
  <c r="CP304"/>
  <c r="CL304"/>
  <c r="CP308"/>
  <c r="CL308"/>
  <c r="CP313"/>
  <c r="CL313"/>
  <c r="CG209"/>
  <c r="CP315"/>
  <c r="CL315"/>
  <c r="CG211"/>
  <c r="CP317"/>
  <c r="CL317"/>
  <c r="CG213"/>
  <c r="AS328"/>
  <c r="AS327"/>
  <c r="AS350" s="1"/>
  <c r="BH40"/>
  <c r="CN51"/>
  <c r="AO328"/>
  <c r="AO335" s="1"/>
  <c r="AO327"/>
  <c r="AO334" s="1"/>
  <c r="AO322"/>
  <c r="CS41"/>
  <c r="CS40"/>
  <c r="CP40"/>
  <c r="CL40"/>
  <c r="BD40"/>
  <c r="CJ38"/>
  <c r="CJ34"/>
  <c r="CP63"/>
  <c r="CL63"/>
  <c r="CJ63"/>
  <c r="CG54"/>
  <c r="CP106"/>
  <c r="CL106"/>
  <c r="CJ106"/>
  <c r="CG89"/>
  <c r="CP100"/>
  <c r="CL100"/>
  <c r="CJ100"/>
  <c r="CG106"/>
  <c r="CP94"/>
  <c r="CL94"/>
  <c r="CJ94"/>
  <c r="CG101"/>
  <c r="CP90"/>
  <c r="CL90"/>
  <c r="CJ90"/>
  <c r="CP60"/>
  <c r="CL60"/>
  <c r="CJ60"/>
  <c r="CG50"/>
  <c r="CP46"/>
  <c r="CL46"/>
  <c r="CJ46"/>
  <c r="CG46"/>
  <c r="CP42"/>
  <c r="CL42"/>
  <c r="CJ42"/>
  <c r="CG42"/>
  <c r="CA328"/>
  <c r="CA327"/>
  <c r="CP212"/>
  <c r="CL212"/>
  <c r="CJ212"/>
  <c r="CG188"/>
  <c r="O329"/>
  <c r="M27"/>
  <c r="O27" s="1"/>
  <c r="S328"/>
  <c r="S339" s="1"/>
  <c r="AD328"/>
  <c r="AD324"/>
  <c r="AD325" s="1"/>
  <c r="Z324"/>
  <c r="Z325" s="1"/>
  <c r="Z328"/>
  <c r="CP57"/>
  <c r="CL57"/>
  <c r="CJ57"/>
  <c r="CP58"/>
  <c r="CL58"/>
  <c r="CJ58"/>
  <c r="CP107"/>
  <c r="CL107"/>
  <c r="CJ107"/>
  <c r="CG90"/>
  <c r="CP103"/>
  <c r="CL103"/>
  <c r="CJ103"/>
  <c r="CP95"/>
  <c r="CL95"/>
  <c r="CJ95"/>
  <c r="CG87"/>
  <c r="CP85"/>
  <c r="CL85"/>
  <c r="CJ85"/>
  <c r="CG99"/>
  <c r="CP78"/>
  <c r="CL78"/>
  <c r="CJ78"/>
  <c r="CG98"/>
  <c r="CP75"/>
  <c r="CL75"/>
  <c r="CJ75"/>
  <c r="CG96"/>
  <c r="CP73"/>
  <c r="CL73"/>
  <c r="CJ73"/>
  <c r="CG94"/>
  <c r="CP71"/>
  <c r="CL71"/>
  <c r="CJ71"/>
  <c r="CG91"/>
  <c r="CP69"/>
  <c r="CL69"/>
  <c r="CJ69"/>
  <c r="CG53"/>
  <c r="CP62"/>
  <c r="CL62"/>
  <c r="CJ62"/>
  <c r="CJ114"/>
  <c r="CP114"/>
  <c r="CL114"/>
  <c r="CG147"/>
  <c r="CJ117"/>
  <c r="CP117"/>
  <c r="CL117"/>
  <c r="CJ121"/>
  <c r="CP121"/>
  <c r="CL121"/>
  <c r="CJ131"/>
  <c r="CG153"/>
  <c r="CP131"/>
  <c r="CL131"/>
  <c r="CJ142"/>
  <c r="CP142"/>
  <c r="CL142"/>
  <c r="CP146"/>
  <c r="CL146"/>
  <c r="CJ146"/>
  <c r="CP158"/>
  <c r="CL158"/>
  <c r="CJ158"/>
  <c r="CP176"/>
  <c r="CL176"/>
  <c r="CJ176"/>
  <c r="CP182"/>
  <c r="CL182"/>
  <c r="CJ182"/>
  <c r="CG84"/>
  <c r="CP184"/>
  <c r="CL184"/>
  <c r="CJ184"/>
  <c r="CP188"/>
  <c r="CL188"/>
  <c r="CJ188"/>
  <c r="CJ215"/>
  <c r="CP215"/>
  <c r="CL215"/>
  <c r="CG167"/>
  <c r="CJ229"/>
  <c r="CP229"/>
  <c r="CL229"/>
  <c r="CJ233"/>
  <c r="CP233"/>
  <c r="CL233"/>
  <c r="CJ237"/>
  <c r="CP237"/>
  <c r="CL237"/>
  <c r="CP241"/>
  <c r="CL241"/>
  <c r="CJ241"/>
  <c r="CG173"/>
  <c r="CP243"/>
  <c r="CL243"/>
  <c r="CJ243"/>
  <c r="CG175"/>
  <c r="CP245"/>
  <c r="CL245"/>
  <c r="CJ245"/>
  <c r="CG176"/>
  <c r="CP247"/>
  <c r="CL247"/>
  <c r="CJ247"/>
  <c r="CG178"/>
  <c r="CP54"/>
  <c r="CL54"/>
  <c r="CJ54"/>
  <c r="CP53"/>
  <c r="CL53"/>
  <c r="CJ53"/>
  <c r="CP97"/>
  <c r="CL97"/>
  <c r="CJ97"/>
  <c r="CG103"/>
  <c r="CP92"/>
  <c r="CL92"/>
  <c r="CJ92"/>
  <c r="CP84"/>
  <c r="CL84"/>
  <c r="CJ84"/>
  <c r="CG61"/>
  <c r="CP82"/>
  <c r="CL82"/>
  <c r="CJ82"/>
  <c r="CG59"/>
  <c r="CP80"/>
  <c r="CL80"/>
  <c r="CJ80"/>
  <c r="CJ113"/>
  <c r="CP113"/>
  <c r="CL113"/>
  <c r="CJ118"/>
  <c r="CP118"/>
  <c r="CL118"/>
  <c r="CJ122"/>
  <c r="CP122"/>
  <c r="CL122"/>
  <c r="CG148"/>
  <c r="CJ125"/>
  <c r="CP125"/>
  <c r="CL125"/>
  <c r="CG149"/>
  <c r="CJ126"/>
  <c r="CP126"/>
  <c r="CL126"/>
  <c r="CP128"/>
  <c r="CL128"/>
  <c r="CJ128"/>
  <c r="CG108"/>
  <c r="CP130"/>
  <c r="CL130"/>
  <c r="CJ130"/>
  <c r="CG110"/>
  <c r="CJ132"/>
  <c r="CP132"/>
  <c r="CL132"/>
  <c r="CG154"/>
  <c r="CJ133"/>
  <c r="CP133"/>
  <c r="CL133"/>
  <c r="CJ134"/>
  <c r="CG155"/>
  <c r="CP134"/>
  <c r="CL134"/>
  <c r="CJ135"/>
  <c r="CP135"/>
  <c r="CL135"/>
  <c r="CG68"/>
  <c r="CJ136"/>
  <c r="CP136"/>
  <c r="CL136"/>
  <c r="CG69"/>
  <c r="CJ137"/>
  <c r="CP137"/>
  <c r="CL137"/>
  <c r="CG70"/>
  <c r="CJ138"/>
  <c r="CP138"/>
  <c r="CL138"/>
  <c r="CG71"/>
  <c r="CJ141"/>
  <c r="CP141"/>
  <c r="CL141"/>
  <c r="CJ145"/>
  <c r="CP145"/>
  <c r="CL145"/>
  <c r="CP166"/>
  <c r="CL166"/>
  <c r="CJ166"/>
  <c r="CP187"/>
  <c r="CL187"/>
  <c r="CJ187"/>
  <c r="CP191"/>
  <c r="CL191"/>
  <c r="CJ191"/>
  <c r="CG184"/>
  <c r="CP193"/>
  <c r="CL193"/>
  <c r="CJ193"/>
  <c r="CG157"/>
  <c r="CP195"/>
  <c r="CL195"/>
  <c r="CJ195"/>
  <c r="CG159"/>
  <c r="CP197"/>
  <c r="CL197"/>
  <c r="CJ197"/>
  <c r="CG161"/>
  <c r="CP199"/>
  <c r="CL199"/>
  <c r="CJ199"/>
  <c r="CG163"/>
  <c r="CP201"/>
  <c r="CL201"/>
  <c r="CJ201"/>
  <c r="CG187"/>
  <c r="CP204"/>
  <c r="CL204"/>
  <c r="CJ204"/>
  <c r="CG125"/>
  <c r="CP206"/>
  <c r="CL206"/>
  <c r="CJ206"/>
  <c r="CG127"/>
  <c r="CP208"/>
  <c r="CL208"/>
  <c r="CJ208"/>
  <c r="CG129"/>
  <c r="CP210"/>
  <c r="CL210"/>
  <c r="CJ210"/>
  <c r="CG131"/>
  <c r="CP220"/>
  <c r="CL220"/>
  <c r="CJ220"/>
  <c r="CJ221"/>
  <c r="CG185"/>
  <c r="CP221"/>
  <c r="CL221"/>
  <c r="CP232"/>
  <c r="CL232"/>
  <c r="CJ232"/>
  <c r="CP236"/>
  <c r="CL236"/>
  <c r="CJ236"/>
  <c r="CP249"/>
  <c r="CL249"/>
  <c r="CJ249"/>
  <c r="CP256"/>
  <c r="CL256"/>
  <c r="CJ256"/>
  <c r="CG144"/>
  <c r="CO259"/>
  <c r="CK259"/>
  <c r="CM259" s="1"/>
  <c r="CP272"/>
  <c r="CL272"/>
  <c r="CJ272"/>
  <c r="CG196"/>
  <c r="CP274"/>
  <c r="CL274"/>
  <c r="CJ274"/>
  <c r="CG208"/>
  <c r="CJ279"/>
  <c r="CP279"/>
  <c r="CL279"/>
  <c r="CJ283"/>
  <c r="CP283"/>
  <c r="CL283"/>
  <c r="CP291"/>
  <c r="CL291"/>
  <c r="CJ291"/>
  <c r="CG205"/>
  <c r="CP294"/>
  <c r="CL294"/>
  <c r="CJ294"/>
  <c r="CJ299"/>
  <c r="CP299"/>
  <c r="CL299"/>
  <c r="CJ303"/>
  <c r="CP303"/>
  <c r="CL303"/>
  <c r="CJ307"/>
  <c r="CP307"/>
  <c r="CL307"/>
  <c r="CP311"/>
  <c r="CL311"/>
  <c r="CJ311"/>
  <c r="CN45"/>
  <c r="AL347"/>
  <c r="AL349" s="1"/>
  <c r="AL328"/>
  <c r="AL335" s="1"/>
  <c r="AL327"/>
  <c r="AL334" s="1"/>
  <c r="AL322"/>
  <c r="AL346"/>
  <c r="BA40"/>
  <c r="CP98"/>
  <c r="CL98"/>
  <c r="CJ98"/>
  <c r="CG88"/>
  <c r="CP86"/>
  <c r="CL86"/>
  <c r="CJ86"/>
  <c r="CP41"/>
  <c r="CL41"/>
  <c r="CJ41"/>
  <c r="CG41"/>
  <c r="AQ328"/>
  <c r="AQ335" s="1"/>
  <c r="AQ327"/>
  <c r="AQ334" s="1"/>
  <c r="AQ322"/>
  <c r="BF40"/>
  <c r="CM40"/>
  <c r="CP250"/>
  <c r="CL250"/>
  <c r="CJ250"/>
  <c r="CG139"/>
  <c r="CP252"/>
  <c r="CL252"/>
  <c r="CJ252"/>
  <c r="CG141"/>
  <c r="CP254"/>
  <c r="CL254"/>
  <c r="CJ254"/>
  <c r="CJ257"/>
  <c r="CP257"/>
  <c r="CL257"/>
  <c r="CG145"/>
  <c r="CP266"/>
  <c r="CL266"/>
  <c r="CJ266"/>
  <c r="CP268"/>
  <c r="CL268"/>
  <c r="CJ268"/>
  <c r="CG194"/>
  <c r="CJ271"/>
  <c r="CP271"/>
  <c r="CL271"/>
  <c r="CG207"/>
  <c r="CP275"/>
  <c r="CL275"/>
  <c r="CJ275"/>
  <c r="CP278"/>
  <c r="CL278"/>
  <c r="CJ278"/>
  <c r="CP282"/>
  <c r="CL282"/>
  <c r="CJ282"/>
  <c r="CP284"/>
  <c r="CL284"/>
  <c r="CJ284"/>
  <c r="CG198"/>
  <c r="CJ285"/>
  <c r="CP285"/>
  <c r="CL285"/>
  <c r="CG199"/>
  <c r="CP286"/>
  <c r="CL286"/>
  <c r="CJ286"/>
  <c r="CG200"/>
  <c r="CJ287"/>
  <c r="CP287"/>
  <c r="CL287"/>
  <c r="CG201"/>
  <c r="CP288"/>
  <c r="CL288"/>
  <c r="CJ288"/>
  <c r="CG202"/>
  <c r="CJ289"/>
  <c r="CP289"/>
  <c r="CL289"/>
  <c r="CG203"/>
  <c r="CP295"/>
  <c r="CL295"/>
  <c r="CJ295"/>
  <c r="CP298"/>
  <c r="CL298"/>
  <c r="CJ298"/>
  <c r="CP302"/>
  <c r="CL302"/>
  <c r="CJ302"/>
  <c r="CP306"/>
  <c r="CL306"/>
  <c r="CJ306"/>
  <c r="CP310"/>
  <c r="CL310"/>
  <c r="CJ310"/>
  <c r="CP316"/>
  <c r="CL316"/>
  <c r="CJ316"/>
  <c r="CG212"/>
  <c r="CP318"/>
  <c r="CL318"/>
  <c r="CJ318"/>
  <c r="CG214"/>
  <c r="BE328"/>
  <c r="BE327"/>
  <c r="BT40"/>
  <c r="CN43"/>
  <c r="CP59"/>
  <c r="CL59"/>
  <c r="CJ59"/>
  <c r="CP104"/>
  <c r="CL104"/>
  <c r="CJ104"/>
  <c r="CP96"/>
  <c r="CL96"/>
  <c r="CJ96"/>
  <c r="CG102"/>
  <c r="CP91"/>
  <c r="CL91"/>
  <c r="CJ91"/>
  <c r="CG100"/>
  <c r="CP89"/>
  <c r="CL89"/>
  <c r="CJ89"/>
  <c r="CG55"/>
  <c r="CP64"/>
  <c r="CL64"/>
  <c r="CJ64"/>
  <c r="CP48"/>
  <c r="CL48"/>
  <c r="CJ48"/>
  <c r="CG48"/>
  <c r="CP44"/>
  <c r="CL44"/>
  <c r="CJ44"/>
  <c r="CG44"/>
  <c r="CO41"/>
  <c r="CO327" s="1"/>
  <c r="CK41"/>
  <c r="CM41" s="1"/>
  <c r="CF41"/>
  <c r="CN49"/>
  <c r="Y29"/>
  <c r="S327"/>
  <c r="S338" s="1"/>
  <c r="AN322"/>
  <c r="AN328"/>
  <c r="AN335" s="1"/>
  <c r="AD327"/>
  <c r="AD322"/>
  <c r="M336" s="1"/>
  <c r="Z322"/>
  <c r="M333" s="1"/>
  <c r="P329" s="1"/>
  <c r="Z327"/>
  <c r="U38"/>
  <c r="CT296" i="6"/>
  <c r="CU296" s="1"/>
  <c r="AT296"/>
  <c r="CT297"/>
  <c r="CU297" s="1"/>
  <c r="AT297"/>
  <c r="CT294"/>
  <c r="CU294" s="1"/>
  <c r="AT294"/>
  <c r="CT271"/>
  <c r="CU271" s="1"/>
  <c r="AT271"/>
  <c r="CT266"/>
  <c r="CU266" s="1"/>
  <c r="AT266"/>
  <c r="CT262"/>
  <c r="CU262" s="1"/>
  <c r="AT262"/>
  <c r="CT253"/>
  <c r="CU253" s="1"/>
  <c r="AT253"/>
  <c r="CT245"/>
  <c r="CU245" s="1"/>
  <c r="AT245"/>
  <c r="CT241"/>
  <c r="CU241" s="1"/>
  <c r="AT241"/>
  <c r="CT250"/>
  <c r="CU250" s="1"/>
  <c r="AT250"/>
  <c r="CT212"/>
  <c r="CU212" s="1"/>
  <c r="AT212"/>
  <c r="CT204"/>
  <c r="CU204" s="1"/>
  <c r="AT204"/>
  <c r="CT200"/>
  <c r="CU200" s="1"/>
  <c r="AT200"/>
  <c r="CT196"/>
  <c r="CU196" s="1"/>
  <c r="AT196"/>
  <c r="AU190"/>
  <c r="AQ190"/>
  <c r="AR190" s="1"/>
  <c r="CT227"/>
  <c r="CU227" s="1"/>
  <c r="AT227"/>
  <c r="AT180"/>
  <c r="CT180"/>
  <c r="CU180" s="1"/>
  <c r="CT175"/>
  <c r="CU175" s="1"/>
  <c r="AT175"/>
  <c r="CT168"/>
  <c r="CU168" s="1"/>
  <c r="AT168"/>
  <c r="CT148"/>
  <c r="CU148" s="1"/>
  <c r="AT148"/>
  <c r="CT101"/>
  <c r="CU101" s="1"/>
  <c r="AT101"/>
  <c r="CT83"/>
  <c r="CU83" s="1"/>
  <c r="AT83"/>
  <c r="CT81"/>
  <c r="CU81" s="1"/>
  <c r="AT81"/>
  <c r="CT79"/>
  <c r="CU79" s="1"/>
  <c r="AT79"/>
  <c r="CT77"/>
  <c r="CU77" s="1"/>
  <c r="AT77"/>
  <c r="CT75"/>
  <c r="CU75" s="1"/>
  <c r="AT75"/>
  <c r="CT71"/>
  <c r="CU71" s="1"/>
  <c r="AT71"/>
  <c r="CT106"/>
  <c r="CU106" s="1"/>
  <c r="AT106"/>
  <c r="CT102"/>
  <c r="CU102" s="1"/>
  <c r="AT102"/>
  <c r="AT57"/>
  <c r="CT57"/>
  <c r="CU57" s="1"/>
  <c r="AT42"/>
  <c r="CT42"/>
  <c r="CU42" s="1"/>
  <c r="AI307"/>
  <c r="AI312" s="1"/>
  <c r="AI302"/>
  <c r="AI308"/>
  <c r="AI313" s="1"/>
  <c r="CD40"/>
  <c r="CT261"/>
  <c r="CU261" s="1"/>
  <c r="AT261"/>
  <c r="CT259"/>
  <c r="CU259" s="1"/>
  <c r="AT259"/>
  <c r="CT247"/>
  <c r="CU247" s="1"/>
  <c r="AT247"/>
  <c r="CT243"/>
  <c r="CU243" s="1"/>
  <c r="AT243"/>
  <c r="CT239"/>
  <c r="CU239" s="1"/>
  <c r="AT239"/>
  <c r="AS237"/>
  <c r="CF126"/>
  <c r="CT230"/>
  <c r="CU230" s="1"/>
  <c r="AT230"/>
  <c r="CT222"/>
  <c r="CU222" s="1"/>
  <c r="AT222"/>
  <c r="CT218"/>
  <c r="CU218" s="1"/>
  <c r="AT218"/>
  <c r="CT214"/>
  <c r="CU214" s="1"/>
  <c r="AT214"/>
  <c r="CT194"/>
  <c r="CU194" s="1"/>
  <c r="AT194"/>
  <c r="AU184"/>
  <c r="AQ184"/>
  <c r="AR184" s="1"/>
  <c r="CT233"/>
  <c r="CU233" s="1"/>
  <c r="AT233"/>
  <c r="CT205"/>
  <c r="CU205" s="1"/>
  <c r="AT205"/>
  <c r="CT201"/>
  <c r="CU201" s="1"/>
  <c r="AT201"/>
  <c r="CT197"/>
  <c r="CU197" s="1"/>
  <c r="AT197"/>
  <c r="CT179"/>
  <c r="CU179" s="1"/>
  <c r="AT179"/>
  <c r="CT165"/>
  <c r="CU165" s="1"/>
  <c r="AT165"/>
  <c r="CT146"/>
  <c r="CU146" s="1"/>
  <c r="AT146"/>
  <c r="CT112"/>
  <c r="CU112" s="1"/>
  <c r="AT112"/>
  <c r="CT82"/>
  <c r="CU82" s="1"/>
  <c r="AT82"/>
  <c r="CT80"/>
  <c r="CU80" s="1"/>
  <c r="AT80"/>
  <c r="CT78"/>
  <c r="CU78" s="1"/>
  <c r="AT78"/>
  <c r="CT76"/>
  <c r="CU76" s="1"/>
  <c r="AT76"/>
  <c r="CT69"/>
  <c r="CU69" s="1"/>
  <c r="AT69"/>
  <c r="CT119"/>
  <c r="CU119" s="1"/>
  <c r="AT119"/>
  <c r="CT117"/>
  <c r="CU117" s="1"/>
  <c r="AT117"/>
  <c r="CT109"/>
  <c r="CU109" s="1"/>
  <c r="AT109"/>
  <c r="CT66"/>
  <c r="CU66" s="1"/>
  <c r="AT66"/>
  <c r="M302"/>
  <c r="N303" s="1"/>
  <c r="M312"/>
  <c r="CT292"/>
  <c r="CU292" s="1"/>
  <c r="AT292"/>
  <c r="CT267"/>
  <c r="CU267" s="1"/>
  <c r="AT267"/>
  <c r="CT263"/>
  <c r="CU263" s="1"/>
  <c r="AT263"/>
  <c r="CT270"/>
  <c r="CU270" s="1"/>
  <c r="AT270"/>
  <c r="CT249"/>
  <c r="CU249" s="1"/>
  <c r="AT249"/>
  <c r="CT254"/>
  <c r="CU254" s="1"/>
  <c r="AT254"/>
  <c r="CT246"/>
  <c r="CU246" s="1"/>
  <c r="AT246"/>
  <c r="CT242"/>
  <c r="CU242" s="1"/>
  <c r="AT242"/>
  <c r="CT238"/>
  <c r="CU238" s="1"/>
  <c r="AT238"/>
  <c r="CT228"/>
  <c r="CU228" s="1"/>
  <c r="AT228"/>
  <c r="AS190"/>
  <c r="CF110"/>
  <c r="AS186"/>
  <c r="CF134"/>
  <c r="CT231"/>
  <c r="CU231" s="1"/>
  <c r="AT231"/>
  <c r="CT211"/>
  <c r="CU211" s="1"/>
  <c r="AT211"/>
  <c r="CT203"/>
  <c r="CU203" s="1"/>
  <c r="AT203"/>
  <c r="CT199"/>
  <c r="CU199" s="1"/>
  <c r="AT199"/>
  <c r="CT181"/>
  <c r="CU181" s="1"/>
  <c r="AT181"/>
  <c r="CT153"/>
  <c r="CU153" s="1"/>
  <c r="AT153"/>
  <c r="CT191"/>
  <c r="CU191" s="1"/>
  <c r="AT191"/>
  <c r="CT173"/>
  <c r="CU173" s="1"/>
  <c r="AT173"/>
  <c r="CT170"/>
  <c r="CU170" s="1"/>
  <c r="AT170"/>
  <c r="CT152"/>
  <c r="CU152" s="1"/>
  <c r="AT152"/>
  <c r="CT130"/>
  <c r="CU130" s="1"/>
  <c r="AT130"/>
  <c r="CT98"/>
  <c r="CU98" s="1"/>
  <c r="AT98"/>
  <c r="CT94"/>
  <c r="CU94" s="1"/>
  <c r="AT94"/>
  <c r="CT90"/>
  <c r="CU90" s="1"/>
  <c r="AT90"/>
  <c r="CT86"/>
  <c r="CU86" s="1"/>
  <c r="AT86"/>
  <c r="CT128"/>
  <c r="CU128" s="1"/>
  <c r="AT128"/>
  <c r="CT115"/>
  <c r="CU115" s="1"/>
  <c r="AT115"/>
  <c r="CT113"/>
  <c r="CU113" s="1"/>
  <c r="AT113"/>
  <c r="CT107"/>
  <c r="CU107" s="1"/>
  <c r="AT107"/>
  <c r="CT103"/>
  <c r="CU103" s="1"/>
  <c r="AT103"/>
  <c r="CT97"/>
  <c r="CU97" s="1"/>
  <c r="AT97"/>
  <c r="CT93"/>
  <c r="CU93" s="1"/>
  <c r="AT93"/>
  <c r="CT72"/>
  <c r="CU72" s="1"/>
  <c r="AT72"/>
  <c r="CT68"/>
  <c r="CU68" s="1"/>
  <c r="AT68"/>
  <c r="M309"/>
  <c r="M26"/>
  <c r="AN308"/>
  <c r="AN313" s="1"/>
  <c r="AN307"/>
  <c r="AN312" s="1"/>
  <c r="AN302"/>
  <c r="CG40"/>
  <c r="CT284"/>
  <c r="CU284" s="1"/>
  <c r="AT284"/>
  <c r="CT280"/>
  <c r="CU280" s="1"/>
  <c r="AT280"/>
  <c r="CT276"/>
  <c r="CU276" s="1"/>
  <c r="AT276"/>
  <c r="AS235"/>
  <c r="CF154"/>
  <c r="CT248"/>
  <c r="CU248" s="1"/>
  <c r="AT248"/>
  <c r="CT244"/>
  <c r="CU244" s="1"/>
  <c r="AT244"/>
  <c r="CT240"/>
  <c r="CU240" s="1"/>
  <c r="AT240"/>
  <c r="CT226"/>
  <c r="CU226" s="1"/>
  <c r="AT226"/>
  <c r="AU188"/>
  <c r="AQ188"/>
  <c r="AR188" s="1"/>
  <c r="AS184"/>
  <c r="CF132"/>
  <c r="AS182"/>
  <c r="CF130"/>
  <c r="CT209"/>
  <c r="CU209" s="1"/>
  <c r="AT209"/>
  <c r="CT154"/>
  <c r="CU154" s="1"/>
  <c r="AT154"/>
  <c r="CT151"/>
  <c r="CU151" s="1"/>
  <c r="AT151"/>
  <c r="CT193"/>
  <c r="CU193" s="1"/>
  <c r="AT193"/>
  <c r="CT178"/>
  <c r="CU178" s="1"/>
  <c r="AT178"/>
  <c r="CT167"/>
  <c r="CU167" s="1"/>
  <c r="AT167"/>
  <c r="CT163"/>
  <c r="CU163" s="1"/>
  <c r="AT163"/>
  <c r="CT161"/>
  <c r="CU161" s="1"/>
  <c r="AT161"/>
  <c r="CT159"/>
  <c r="CU159" s="1"/>
  <c r="AT159"/>
  <c r="CT157"/>
  <c r="CU157" s="1"/>
  <c r="AT157"/>
  <c r="CT129"/>
  <c r="CU129" s="1"/>
  <c r="AT129"/>
  <c r="CT73"/>
  <c r="CU73" s="1"/>
  <c r="AT73"/>
  <c r="AT65"/>
  <c r="CT65"/>
  <c r="CU65" s="1"/>
  <c r="AT61"/>
  <c r="CT61"/>
  <c r="CU61" s="1"/>
  <c r="CT143"/>
  <c r="CU143" s="1"/>
  <c r="AT143"/>
  <c r="CT120"/>
  <c r="CU120" s="1"/>
  <c r="AT120"/>
  <c r="CT108"/>
  <c r="CU108" s="1"/>
  <c r="AT108"/>
  <c r="CT89"/>
  <c r="CU89" s="1"/>
  <c r="AT89"/>
  <c r="AT60"/>
  <c r="CT60"/>
  <c r="CU60" s="1"/>
  <c r="AR41"/>
  <c r="CT45"/>
  <c r="CU45" s="1"/>
  <c r="AT45"/>
  <c r="AL308"/>
  <c r="AL313" s="1"/>
  <c r="AL307"/>
  <c r="AL312" s="1"/>
  <c r="AL302"/>
  <c r="CT291"/>
  <c r="CU291" s="1"/>
  <c r="AT291"/>
  <c r="CT287"/>
  <c r="CU287" s="1"/>
  <c r="AT287"/>
  <c r="CT283"/>
  <c r="CU283" s="1"/>
  <c r="AT283"/>
  <c r="CT279"/>
  <c r="CU279" s="1"/>
  <c r="AT279"/>
  <c r="CT275"/>
  <c r="CU275" s="1"/>
  <c r="AT275"/>
  <c r="CT288"/>
  <c r="CU288" s="1"/>
  <c r="AT288"/>
  <c r="CT286"/>
  <c r="CU286" s="1"/>
  <c r="AT286"/>
  <c r="CT282"/>
  <c r="CU282" s="1"/>
  <c r="AT282"/>
  <c r="CT278"/>
  <c r="CU278" s="1"/>
  <c r="AT278"/>
  <c r="CT274"/>
  <c r="CU274" s="1"/>
  <c r="AT274"/>
  <c r="CT224"/>
  <c r="CU224" s="1"/>
  <c r="AT224"/>
  <c r="CT220"/>
  <c r="CU220" s="1"/>
  <c r="AT220"/>
  <c r="CT216"/>
  <c r="CU216" s="1"/>
  <c r="AT216"/>
  <c r="AU186"/>
  <c r="AQ186"/>
  <c r="AR186" s="1"/>
  <c r="CT207"/>
  <c r="CU207" s="1"/>
  <c r="AT207"/>
  <c r="CT147"/>
  <c r="CU147" s="1"/>
  <c r="AT147"/>
  <c r="CT185"/>
  <c r="CU185" s="1"/>
  <c r="AT185"/>
  <c r="CT164"/>
  <c r="CU164" s="1"/>
  <c r="AT164"/>
  <c r="CT162"/>
  <c r="CU162" s="1"/>
  <c r="AT162"/>
  <c r="CT160"/>
  <c r="CU160" s="1"/>
  <c r="AT160"/>
  <c r="CT158"/>
  <c r="CU158" s="1"/>
  <c r="AT158"/>
  <c r="CT156"/>
  <c r="CU156" s="1"/>
  <c r="AT156"/>
  <c r="CT133"/>
  <c r="CU133" s="1"/>
  <c r="AT133"/>
  <c r="CT111"/>
  <c r="CU111" s="1"/>
  <c r="AT111"/>
  <c r="CT85"/>
  <c r="CU85" s="1"/>
  <c r="AT85"/>
  <c r="AU47"/>
  <c r="AQ47"/>
  <c r="AR47" s="1"/>
  <c r="CT141"/>
  <c r="CU141" s="1"/>
  <c r="AT141"/>
  <c r="CT138"/>
  <c r="CU138" s="1"/>
  <c r="AT138"/>
  <c r="CT136"/>
  <c r="CU136" s="1"/>
  <c r="AT136"/>
  <c r="CT132"/>
  <c r="CU132" s="1"/>
  <c r="AT132"/>
  <c r="CT125"/>
  <c r="CU125" s="1"/>
  <c r="AT125"/>
  <c r="CT123"/>
  <c r="CU123" s="1"/>
  <c r="AT123"/>
  <c r="CT104"/>
  <c r="CU104" s="1"/>
  <c r="AT104"/>
  <c r="CT87"/>
  <c r="CU87" s="1"/>
  <c r="AT87"/>
  <c r="AT62"/>
  <c r="CT62"/>
  <c r="CU62" s="1"/>
  <c r="AT44"/>
  <c r="CT44"/>
  <c r="CU44" s="1"/>
  <c r="AT41"/>
  <c r="CT41"/>
  <c r="CU41" s="1"/>
  <c r="AU40"/>
  <c r="AQ40"/>
  <c r="AR40" s="1"/>
  <c r="CT293"/>
  <c r="CU293" s="1"/>
  <c r="AT293"/>
  <c r="CT289"/>
  <c r="CU289" s="1"/>
  <c r="AT289"/>
  <c r="CT285"/>
  <c r="CU285" s="1"/>
  <c r="AT285"/>
  <c r="CT281"/>
  <c r="CU281" s="1"/>
  <c r="AT281"/>
  <c r="CT277"/>
  <c r="CU277" s="1"/>
  <c r="AT277"/>
  <c r="CT273"/>
  <c r="CU273" s="1"/>
  <c r="AT273"/>
  <c r="CT265"/>
  <c r="CU265" s="1"/>
  <c r="AT265"/>
  <c r="CT268"/>
  <c r="CU268" s="1"/>
  <c r="AT268"/>
  <c r="CT255"/>
  <c r="CU255" s="1"/>
  <c r="AT255"/>
  <c r="AU235"/>
  <c r="AQ235"/>
  <c r="AR235" s="1"/>
  <c r="CT252"/>
  <c r="CU252" s="1"/>
  <c r="AT252"/>
  <c r="CT236"/>
  <c r="CU236" s="1"/>
  <c r="AT236"/>
  <c r="CT206"/>
  <c r="CU206" s="1"/>
  <c r="AT206"/>
  <c r="CT202"/>
  <c r="CU202" s="1"/>
  <c r="AT202"/>
  <c r="CT198"/>
  <c r="CU198" s="1"/>
  <c r="AT198"/>
  <c r="AS192"/>
  <c r="CF112"/>
  <c r="AS188"/>
  <c r="CF151"/>
  <c r="AU182"/>
  <c r="AQ182"/>
  <c r="AR182" s="1"/>
  <c r="CT229"/>
  <c r="CU229" s="1"/>
  <c r="AT229"/>
  <c r="CT221"/>
  <c r="CU221" s="1"/>
  <c r="AT221"/>
  <c r="CT217"/>
  <c r="CU217" s="1"/>
  <c r="AT217"/>
  <c r="CT213"/>
  <c r="CU213" s="1"/>
  <c r="AT213"/>
  <c r="CT144"/>
  <c r="CU144" s="1"/>
  <c r="AT144"/>
  <c r="AU140"/>
  <c r="AQ140"/>
  <c r="AR140" s="1"/>
  <c r="AS140"/>
  <c r="CT176"/>
  <c r="CU176" s="1"/>
  <c r="AT176"/>
  <c r="CT172"/>
  <c r="CU172" s="1"/>
  <c r="AT172"/>
  <c r="CT169"/>
  <c r="CU169" s="1"/>
  <c r="AT169"/>
  <c r="CT67"/>
  <c r="CU67" s="1"/>
  <c r="AT67"/>
  <c r="CT139"/>
  <c r="CU139" s="1"/>
  <c r="AT139"/>
  <c r="CT137"/>
  <c r="CU137" s="1"/>
  <c r="AT137"/>
  <c r="CT135"/>
  <c r="CU135" s="1"/>
  <c r="AT135"/>
  <c r="CT131"/>
  <c r="CU131" s="1"/>
  <c r="AT131"/>
  <c r="CT124"/>
  <c r="CU124" s="1"/>
  <c r="AT124"/>
  <c r="CT121"/>
  <c r="CU121" s="1"/>
  <c r="AT121"/>
  <c r="AT64"/>
  <c r="CT64"/>
  <c r="CU64" s="1"/>
  <c r="CT298"/>
  <c r="CU298" s="1"/>
  <c r="AT298"/>
  <c r="CT290"/>
  <c r="CU290" s="1"/>
  <c r="AT290"/>
  <c r="CT295"/>
  <c r="CU295" s="1"/>
  <c r="AT295"/>
  <c r="CT257"/>
  <c r="CU257" s="1"/>
  <c r="AT257"/>
  <c r="CT258"/>
  <c r="CU258" s="1"/>
  <c r="AT258"/>
  <c r="CT232"/>
  <c r="CU232" s="1"/>
  <c r="AT232"/>
  <c r="CT208"/>
  <c r="CU208" s="1"/>
  <c r="AT208"/>
  <c r="CT223"/>
  <c r="CU223" s="1"/>
  <c r="AT223"/>
  <c r="CT219"/>
  <c r="CU219" s="1"/>
  <c r="AT219"/>
  <c r="CT215"/>
  <c r="CU215" s="1"/>
  <c r="AT215"/>
  <c r="CT195"/>
  <c r="CU195" s="1"/>
  <c r="AT195"/>
  <c r="AU142"/>
  <c r="AQ142"/>
  <c r="AR142" s="1"/>
  <c r="AS142"/>
  <c r="CT189"/>
  <c r="CU189" s="1"/>
  <c r="AT189"/>
  <c r="CT177"/>
  <c r="CU177" s="1"/>
  <c r="AT177"/>
  <c r="CT166"/>
  <c r="CU166" s="1"/>
  <c r="AT166"/>
  <c r="CT149"/>
  <c r="CU149" s="1"/>
  <c r="AT149"/>
  <c r="CT145"/>
  <c r="CU145" s="1"/>
  <c r="AT145"/>
  <c r="CT88"/>
  <c r="CU88" s="1"/>
  <c r="AT88"/>
  <c r="CT84"/>
  <c r="CU84" s="1"/>
  <c r="AT84"/>
  <c r="AT56"/>
  <c r="CT56"/>
  <c r="CU56" s="1"/>
  <c r="AT53"/>
  <c r="CT53"/>
  <c r="CU53" s="1"/>
  <c r="CF47"/>
  <c r="AS47"/>
  <c r="CT126"/>
  <c r="CU126" s="1"/>
  <c r="AT126"/>
  <c r="CT118"/>
  <c r="CU118" s="1"/>
  <c r="AT118"/>
  <c r="CT105"/>
  <c r="CU105" s="1"/>
  <c r="AT105"/>
  <c r="CT74"/>
  <c r="CU74" s="1"/>
  <c r="AT74"/>
  <c r="CT70"/>
  <c r="CU70" s="1"/>
  <c r="AT70"/>
  <c r="AH308"/>
  <c r="AH313" s="1"/>
  <c r="AH307"/>
  <c r="AH312" s="1"/>
  <c r="AH302"/>
  <c r="CC40"/>
  <c r="S309"/>
  <c r="M28"/>
  <c r="CT269"/>
  <c r="CU269" s="1"/>
  <c r="AT269"/>
  <c r="CT272"/>
  <c r="CU272" s="1"/>
  <c r="AT272"/>
  <c r="CT264"/>
  <c r="CU264" s="1"/>
  <c r="AT264"/>
  <c r="CT251"/>
  <c r="CU251" s="1"/>
  <c r="AT251"/>
  <c r="AU237"/>
  <c r="AQ237"/>
  <c r="AR237" s="1"/>
  <c r="CT260"/>
  <c r="CU260" s="1"/>
  <c r="AT260"/>
  <c r="CT256"/>
  <c r="CU256" s="1"/>
  <c r="AT256"/>
  <c r="CT234"/>
  <c r="CU234" s="1"/>
  <c r="AT234"/>
  <c r="CT210"/>
  <c r="CU210" s="1"/>
  <c r="AT210"/>
  <c r="AU192"/>
  <c r="AQ192"/>
  <c r="AR192" s="1"/>
  <c r="CT225"/>
  <c r="CU225" s="1"/>
  <c r="AT225"/>
  <c r="CT183"/>
  <c r="CU183" s="1"/>
  <c r="AT183"/>
  <c r="CT187"/>
  <c r="CU187" s="1"/>
  <c r="AT187"/>
  <c r="CT174"/>
  <c r="CU174" s="1"/>
  <c r="AT174"/>
  <c r="CT171"/>
  <c r="CU171" s="1"/>
  <c r="AT171"/>
  <c r="CT155"/>
  <c r="CU155" s="1"/>
  <c r="AT155"/>
  <c r="CT150"/>
  <c r="CU150" s="1"/>
  <c r="AT150"/>
  <c r="CT134"/>
  <c r="CU134" s="1"/>
  <c r="AT134"/>
  <c r="CT127"/>
  <c r="CU127" s="1"/>
  <c r="AT127"/>
  <c r="CT100"/>
  <c r="CU100" s="1"/>
  <c r="AT100"/>
  <c r="CT96"/>
  <c r="CU96" s="1"/>
  <c r="AT96"/>
  <c r="CT92"/>
  <c r="CU92" s="1"/>
  <c r="AT92"/>
  <c r="AT63"/>
  <c r="CT63"/>
  <c r="CU63" s="1"/>
  <c r="AT59"/>
  <c r="CT59"/>
  <c r="CU59" s="1"/>
  <c r="AT55"/>
  <c r="CT55"/>
  <c r="CU55" s="1"/>
  <c r="CT122"/>
  <c r="CU122" s="1"/>
  <c r="AT122"/>
  <c r="CT116"/>
  <c r="CU116" s="1"/>
  <c r="AT116"/>
  <c r="CT114"/>
  <c r="CU114" s="1"/>
  <c r="AT114"/>
  <c r="CT110"/>
  <c r="CU110" s="1"/>
  <c r="AT110"/>
  <c r="CT99"/>
  <c r="CU99" s="1"/>
  <c r="AT99"/>
  <c r="CT95"/>
  <c r="CU95" s="1"/>
  <c r="AT95"/>
  <c r="CT91"/>
  <c r="CU91" s="1"/>
  <c r="AT91"/>
  <c r="AT58"/>
  <c r="CT58"/>
  <c r="CU58" s="1"/>
  <c r="AT54"/>
  <c r="CT54"/>
  <c r="CU54" s="1"/>
  <c r="AT43"/>
  <c r="CT43"/>
  <c r="CU43" s="1"/>
  <c r="AK307"/>
  <c r="AK312" s="1"/>
  <c r="AK302"/>
  <c r="AK308"/>
  <c r="AK313" s="1"/>
  <c r="CF40"/>
  <c r="AS40"/>
  <c r="AS302" s="1"/>
  <c r="Z308"/>
  <c r="Z304"/>
  <c r="Z305" s="1"/>
  <c r="Z302"/>
  <c r="M315" s="1"/>
  <c r="R309" s="1"/>
  <c r="Z307"/>
  <c r="CZ302"/>
  <c r="X307"/>
  <c r="X304"/>
  <c r="X305" s="1"/>
  <c r="R308"/>
  <c r="R319" s="1"/>
  <c r="W29"/>
  <c r="AV302"/>
  <c r="CY302"/>
  <c r="X302"/>
  <c r="M313" s="1"/>
  <c r="P309" s="1"/>
  <c r="X308"/>
  <c r="R307"/>
  <c r="R318" s="1"/>
  <c r="CG296" i="5"/>
  <c r="CG282"/>
  <c r="CG257"/>
  <c r="CC145"/>
  <c r="CG253"/>
  <c r="CC142"/>
  <c r="CG249"/>
  <c r="CG233"/>
  <c r="CG225"/>
  <c r="CC135"/>
  <c r="CG221"/>
  <c r="CC185"/>
  <c r="CG217"/>
  <c r="CC169"/>
  <c r="CC183"/>
  <c r="CG157"/>
  <c r="CG147"/>
  <c r="CG99"/>
  <c r="CC106"/>
  <c r="CG94"/>
  <c r="AK327"/>
  <c r="AK334" s="1"/>
  <c r="AK322"/>
  <c r="AK328"/>
  <c r="AK335" s="1"/>
  <c r="CG40"/>
  <c r="CC40"/>
  <c r="CG123"/>
  <c r="CG119"/>
  <c r="CG117"/>
  <c r="CC147"/>
  <c r="CG113"/>
  <c r="CG97"/>
  <c r="CG82"/>
  <c r="CC59"/>
  <c r="O329"/>
  <c r="M27"/>
  <c r="O27" s="1"/>
  <c r="CG300"/>
  <c r="CG292"/>
  <c r="CG159"/>
  <c r="CC72"/>
  <c r="CG103"/>
  <c r="CG87"/>
  <c r="CG85"/>
  <c r="CC87"/>
  <c r="CC104"/>
  <c r="CG79"/>
  <c r="CG259"/>
  <c r="CG115"/>
  <c r="CG109"/>
  <c r="CC64"/>
  <c r="CG105"/>
  <c r="CC62"/>
  <c r="CG101"/>
  <c r="CG174"/>
  <c r="CC123"/>
  <c r="AH328"/>
  <c r="AH335" s="1"/>
  <c r="AH327"/>
  <c r="AH334" s="1"/>
  <c r="AH322"/>
  <c r="BZ40"/>
  <c r="S329"/>
  <c r="M28"/>
  <c r="N28" s="1"/>
  <c r="AI327"/>
  <c r="AI334" s="1"/>
  <c r="AI322"/>
  <c r="AI328"/>
  <c r="AI335" s="1"/>
  <c r="CA40"/>
  <c r="X322"/>
  <c r="M333" s="1"/>
  <c r="P329" s="1"/>
  <c r="X328"/>
  <c r="R328"/>
  <c r="R339" s="1"/>
  <c r="AJ322"/>
  <c r="CG304"/>
  <c r="CG155"/>
  <c r="CC117"/>
  <c r="CG151"/>
  <c r="CC113"/>
  <c r="CG83"/>
  <c r="CC60"/>
  <c r="CG81"/>
  <c r="CC58"/>
  <c r="CG302"/>
  <c r="CG294"/>
  <c r="CF259"/>
  <c r="CG255"/>
  <c r="CC143"/>
  <c r="CG251"/>
  <c r="CC140"/>
  <c r="CG247"/>
  <c r="CC178"/>
  <c r="CG243"/>
  <c r="CC175"/>
  <c r="CG239"/>
  <c r="CC192"/>
  <c r="CG231"/>
  <c r="CG153"/>
  <c r="CC115"/>
  <c r="CG149"/>
  <c r="CC111"/>
  <c r="CG84"/>
  <c r="CC61"/>
  <c r="CG80"/>
  <c r="CG245"/>
  <c r="CC176"/>
  <c r="CG241"/>
  <c r="CC173"/>
  <c r="CG237"/>
  <c r="CG229"/>
  <c r="CG161"/>
  <c r="CC74"/>
  <c r="AL328"/>
  <c r="AL335" s="1"/>
  <c r="AL327"/>
  <c r="AL334" s="1"/>
  <c r="AL322"/>
  <c r="Z328"/>
  <c r="Z324"/>
  <c r="Z325" s="1"/>
  <c r="Z322"/>
  <c r="M335" s="1"/>
  <c r="R329" s="1"/>
  <c r="Z327"/>
  <c r="CG306"/>
  <c r="CG298"/>
  <c r="CG290"/>
  <c r="CC204"/>
  <c r="CG284"/>
  <c r="CC198"/>
  <c r="CG235"/>
  <c r="CG227"/>
  <c r="CC137"/>
  <c r="CG223"/>
  <c r="CC133"/>
  <c r="CG219"/>
  <c r="CC171"/>
  <c r="CG121"/>
  <c r="CG111"/>
  <c r="CC66"/>
  <c r="CG107"/>
  <c r="CC90"/>
  <c r="CG96"/>
  <c r="CG92"/>
  <c r="CC103"/>
  <c r="CC100"/>
  <c r="CG89"/>
  <c r="M329"/>
  <c r="M26"/>
  <c r="AN328"/>
  <c r="AN335" s="1"/>
  <c r="AN327"/>
  <c r="AN334" s="1"/>
  <c r="AN322"/>
  <c r="CD40"/>
  <c r="X327"/>
  <c r="X324"/>
  <c r="X325" s="1"/>
  <c r="R327"/>
  <c r="R338" s="1"/>
  <c r="AJ327"/>
  <c r="AJ334" s="1"/>
  <c r="W29" i="4"/>
  <c r="M302"/>
  <c r="N303" s="1"/>
  <c r="M312"/>
  <c r="AH308"/>
  <c r="AH313" s="1"/>
  <c r="AH307"/>
  <c r="AH312" s="1"/>
  <c r="AH302"/>
  <c r="CA40"/>
  <c r="S309"/>
  <c r="M28"/>
  <c r="AK307"/>
  <c r="AK312" s="1"/>
  <c r="AK302"/>
  <c r="AK308"/>
  <c r="AK313" s="1"/>
  <c r="CD40"/>
  <c r="Z308"/>
  <c r="Z304"/>
  <c r="Z305" s="1"/>
  <c r="Z302"/>
  <c r="M315" s="1"/>
  <c r="R309" s="1"/>
  <c r="Z307"/>
  <c r="X302"/>
  <c r="M313" s="1"/>
  <c r="P309" s="1"/>
  <c r="X308"/>
  <c r="R307"/>
  <c r="R318" s="1"/>
  <c r="M309"/>
  <c r="M26"/>
  <c r="AN308"/>
  <c r="AN313" s="1"/>
  <c r="AN307"/>
  <c r="AN312" s="1"/>
  <c r="AN302"/>
  <c r="CE40"/>
  <c r="AL308"/>
  <c r="AL313" s="1"/>
  <c r="AL307"/>
  <c r="AL312" s="1"/>
  <c r="AL302"/>
  <c r="AI307"/>
  <c r="AI312" s="1"/>
  <c r="AI302"/>
  <c r="AI308"/>
  <c r="AI313" s="1"/>
  <c r="CB40"/>
  <c r="X307"/>
  <c r="X304"/>
  <c r="X305" s="1"/>
  <c r="R308"/>
  <c r="R319" s="1"/>
  <c r="M329" i="3"/>
  <c r="M26"/>
  <c r="AN328"/>
  <c r="AN335" s="1"/>
  <c r="AN327"/>
  <c r="AN334" s="1"/>
  <c r="AN322"/>
  <c r="AK327"/>
  <c r="AK334" s="1"/>
  <c r="AK322"/>
  <c r="AK328"/>
  <c r="AK335" s="1"/>
  <c r="AL328"/>
  <c r="AL335" s="1"/>
  <c r="AL327"/>
  <c r="AL334" s="1"/>
  <c r="AL322"/>
  <c r="Z328"/>
  <c r="Z324"/>
  <c r="Z325" s="1"/>
  <c r="Z322"/>
  <c r="M335" s="1"/>
  <c r="R329" s="1"/>
  <c r="Z327"/>
  <c r="X322"/>
  <c r="M333" s="1"/>
  <c r="P329" s="1"/>
  <c r="X328"/>
  <c r="R327"/>
  <c r="R338" s="1"/>
  <c r="W29"/>
  <c r="AH328"/>
  <c r="AH335" s="1"/>
  <c r="AH327"/>
  <c r="AH334" s="1"/>
  <c r="AH322"/>
  <c r="S329"/>
  <c r="M28"/>
  <c r="AI327"/>
  <c r="AI334" s="1"/>
  <c r="AI322"/>
  <c r="AI328"/>
  <c r="AI335" s="1"/>
  <c r="M322"/>
  <c r="N323" s="1"/>
  <c r="M332"/>
  <c r="X327"/>
  <c r="X324"/>
  <c r="X325" s="1"/>
  <c r="R328"/>
  <c r="R339" s="1"/>
  <c r="AK307" i="2"/>
  <c r="AK312" s="1"/>
  <c r="AK302"/>
  <c r="AK308"/>
  <c r="AK313" s="1"/>
  <c r="M309"/>
  <c r="M26"/>
  <c r="AN308"/>
  <c r="AN313" s="1"/>
  <c r="AN307"/>
  <c r="AN312" s="1"/>
  <c r="AN302"/>
  <c r="AL308"/>
  <c r="AL313" s="1"/>
  <c r="AL307"/>
  <c r="AL312" s="1"/>
  <c r="AL302"/>
  <c r="Z308"/>
  <c r="Z304"/>
  <c r="Z305" s="1"/>
  <c r="Z302"/>
  <c r="M315" s="1"/>
  <c r="R309" s="1"/>
  <c r="Z307"/>
  <c r="X302"/>
  <c r="M313" s="1"/>
  <c r="P309" s="1"/>
  <c r="X308"/>
  <c r="R307"/>
  <c r="R318" s="1"/>
  <c r="W29"/>
  <c r="AH308"/>
  <c r="AH313" s="1"/>
  <c r="AH307"/>
  <c r="AH312" s="1"/>
  <c r="AH302"/>
  <c r="S309"/>
  <c r="M28"/>
  <c r="AI307"/>
  <c r="AI312" s="1"/>
  <c r="AI302"/>
  <c r="AI308"/>
  <c r="AI313" s="1"/>
  <c r="O309"/>
  <c r="M27"/>
  <c r="O27" s="1"/>
  <c r="X304"/>
  <c r="X305" s="1"/>
  <c r="R308"/>
  <c r="R319" s="1"/>
  <c r="M322" i="1"/>
  <c r="N323" s="1"/>
  <c r="M332"/>
  <c r="M329"/>
  <c r="M26"/>
  <c r="AN328"/>
  <c r="AN335" s="1"/>
  <c r="AN327"/>
  <c r="AN334" s="1"/>
  <c r="AN322"/>
  <c r="AL328"/>
  <c r="AL335" s="1"/>
  <c r="AL327"/>
  <c r="AL334" s="1"/>
  <c r="AL322"/>
  <c r="X327"/>
  <c r="X324"/>
  <c r="X325" s="1"/>
  <c r="R328"/>
  <c r="R339" s="1"/>
  <c r="AH328"/>
  <c r="AH335" s="1"/>
  <c r="AH327"/>
  <c r="AH334" s="1"/>
  <c r="AH322"/>
  <c r="S329"/>
  <c r="M28"/>
  <c r="AK327"/>
  <c r="AK334" s="1"/>
  <c r="AK322"/>
  <c r="AK328"/>
  <c r="AK335" s="1"/>
  <c r="Z328"/>
  <c r="Z324"/>
  <c r="Z325" s="1"/>
  <c r="Z322"/>
  <c r="M335" s="1"/>
  <c r="R329" s="1"/>
  <c r="Z327"/>
  <c r="AI327"/>
  <c r="AI334" s="1"/>
  <c r="AI322"/>
  <c r="AI328"/>
  <c r="AI335" s="1"/>
  <c r="X322"/>
  <c r="M333" s="1"/>
  <c r="P329" s="1"/>
  <c r="X328"/>
  <c r="R327"/>
  <c r="R338" s="1"/>
  <c r="CN328" i="10" l="1"/>
  <c r="CN327"/>
  <c r="CN322"/>
  <c r="CO311"/>
  <c r="CO308"/>
  <c r="CO295"/>
  <c r="CO276"/>
  <c r="CO273"/>
  <c r="CO271"/>
  <c r="CO265"/>
  <c r="CO263"/>
  <c r="CO247"/>
  <c r="CO245"/>
  <c r="CO243"/>
  <c r="CO241"/>
  <c r="CO238"/>
  <c r="CO230"/>
  <c r="CO227"/>
  <c r="CO225"/>
  <c r="CO212"/>
  <c r="EL188"/>
  <c r="EO188"/>
  <c r="CO188"/>
  <c r="EL184"/>
  <c r="EO184"/>
  <c r="CO184"/>
  <c r="EL182"/>
  <c r="EO182"/>
  <c r="CO178"/>
  <c r="CO318"/>
  <c r="CO316"/>
  <c r="CO314"/>
  <c r="CO307"/>
  <c r="CO300"/>
  <c r="CO292"/>
  <c r="CO275"/>
  <c r="CO269"/>
  <c r="CO267"/>
  <c r="CO262"/>
  <c r="CO260"/>
  <c r="CO239"/>
  <c r="CO233"/>
  <c r="CO217"/>
  <c r="CO215"/>
  <c r="CO213"/>
  <c r="CO189"/>
  <c r="EL185"/>
  <c r="EO185"/>
  <c r="CO185"/>
  <c r="CO180"/>
  <c r="EL180"/>
  <c r="EO180"/>
  <c r="EO168"/>
  <c r="EL168"/>
  <c r="EO173"/>
  <c r="EL173"/>
  <c r="EO172"/>
  <c r="EL172"/>
  <c r="EO171"/>
  <c r="EL171"/>
  <c r="EO170"/>
  <c r="EL170"/>
  <c r="EO169"/>
  <c r="EL169"/>
  <c r="EO167"/>
  <c r="EL167"/>
  <c r="EO159"/>
  <c r="EL159"/>
  <c r="EO153"/>
  <c r="EL153"/>
  <c r="EO149"/>
  <c r="EL149"/>
  <c r="EO145"/>
  <c r="EL145"/>
  <c r="EO141"/>
  <c r="EL141"/>
  <c r="EO139"/>
  <c r="EL139"/>
  <c r="EO138"/>
  <c r="EL138"/>
  <c r="EO137"/>
  <c r="EL137"/>
  <c r="EO136"/>
  <c r="EL136"/>
  <c r="EO135"/>
  <c r="EL135"/>
  <c r="EO134"/>
  <c r="EL134"/>
  <c r="EO124"/>
  <c r="EL124"/>
  <c r="EO120"/>
  <c r="EL120"/>
  <c r="CO54"/>
  <c r="EO69"/>
  <c r="EL69"/>
  <c r="CO76"/>
  <c r="CO79"/>
  <c r="EO80"/>
  <c r="EL80"/>
  <c r="EO84"/>
  <c r="EL84"/>
  <c r="CO89"/>
  <c r="EO89"/>
  <c r="EL89"/>
  <c r="CO96"/>
  <c r="CO100"/>
  <c r="CO104"/>
  <c r="CO106"/>
  <c r="CO108"/>
  <c r="CO110"/>
  <c r="CO112"/>
  <c r="CO116"/>
  <c r="EO116"/>
  <c r="EL116"/>
  <c r="EO166"/>
  <c r="EL166"/>
  <c r="EO165"/>
  <c r="EL165"/>
  <c r="EO164"/>
  <c r="EL164"/>
  <c r="EO163"/>
  <c r="EL163"/>
  <c r="EO162"/>
  <c r="EL162"/>
  <c r="EO161"/>
  <c r="EL161"/>
  <c r="EL56"/>
  <c r="EO56"/>
  <c r="CO160"/>
  <c r="EO148"/>
  <c r="EL148"/>
  <c r="EO144"/>
  <c r="EL144"/>
  <c r="CO131"/>
  <c r="CO123"/>
  <c r="CO121"/>
  <c r="CO119"/>
  <c r="CO80"/>
  <c r="CO82"/>
  <c r="CO84"/>
  <c r="CO93"/>
  <c r="EO93"/>
  <c r="EL93"/>
  <c r="EO96"/>
  <c r="EL96"/>
  <c r="EO100"/>
  <c r="EL100"/>
  <c r="EO104"/>
  <c r="EL104"/>
  <c r="EO108"/>
  <c r="EL108"/>
  <c r="EO112"/>
  <c r="EL112"/>
  <c r="CO117"/>
  <c r="U329"/>
  <c r="N28"/>
  <c r="O28" s="1"/>
  <c r="BE328"/>
  <c r="BE327"/>
  <c r="BT40"/>
  <c r="CM328"/>
  <c r="CM327"/>
  <c r="CO40"/>
  <c r="CR39"/>
  <c r="CO310"/>
  <c r="CR310"/>
  <c r="CO297"/>
  <c r="CO284"/>
  <c r="CO281"/>
  <c r="CO278"/>
  <c r="CR278"/>
  <c r="CO274"/>
  <c r="CR274"/>
  <c r="CO272"/>
  <c r="CR272"/>
  <c r="CO268"/>
  <c r="CR268"/>
  <c r="CO252"/>
  <c r="CO250"/>
  <c r="CO236"/>
  <c r="CO220"/>
  <c r="CO190"/>
  <c r="CR190"/>
  <c r="EL186"/>
  <c r="EO186"/>
  <c r="CO186"/>
  <c r="CR186"/>
  <c r="EL183"/>
  <c r="EO183"/>
  <c r="CO181"/>
  <c r="CR181"/>
  <c r="EO176"/>
  <c r="EL176"/>
  <c r="EO175"/>
  <c r="EL175"/>
  <c r="EO174"/>
  <c r="EL174"/>
  <c r="CO309"/>
  <c r="CR309"/>
  <c r="CR302"/>
  <c r="CO302"/>
  <c r="CR294"/>
  <c r="CO294"/>
  <c r="CR290"/>
  <c r="CO290"/>
  <c r="CR288"/>
  <c r="CO288"/>
  <c r="CO277"/>
  <c r="CR277"/>
  <c r="CO270"/>
  <c r="CR270"/>
  <c r="CR256"/>
  <c r="CO256"/>
  <c r="CR249"/>
  <c r="CO249"/>
  <c r="CR231"/>
  <c r="CO231"/>
  <c r="CR223"/>
  <c r="CO223"/>
  <c r="EO179"/>
  <c r="EL179"/>
  <c r="EO178"/>
  <c r="EL178"/>
  <c r="EO177"/>
  <c r="EL177"/>
  <c r="BF328"/>
  <c r="BF327"/>
  <c r="BU40"/>
  <c r="CR171"/>
  <c r="CO171"/>
  <c r="CR169"/>
  <c r="CO169"/>
  <c r="CR168"/>
  <c r="CO168"/>
  <c r="EL52"/>
  <c r="EO52"/>
  <c r="CO64"/>
  <c r="CR64"/>
  <c r="CR158"/>
  <c r="CO158"/>
  <c r="EO154"/>
  <c r="EL154"/>
  <c r="EO150"/>
  <c r="EL150"/>
  <c r="EO147"/>
  <c r="EL147"/>
  <c r="EO143"/>
  <c r="EL143"/>
  <c r="CR140"/>
  <c r="CO140"/>
  <c r="CR133"/>
  <c r="CO133"/>
  <c r="CR130"/>
  <c r="CO130"/>
  <c r="CR128"/>
  <c r="CO128"/>
  <c r="CR125"/>
  <c r="CO125"/>
  <c r="EL44"/>
  <c r="EO44"/>
  <c r="EL48"/>
  <c r="EO48"/>
  <c r="CO50"/>
  <c r="CR50"/>
  <c r="EL58"/>
  <c r="EO58"/>
  <c r="CO66"/>
  <c r="CR66"/>
  <c r="CR68"/>
  <c r="CO68"/>
  <c r="CR69"/>
  <c r="CO69"/>
  <c r="CR71"/>
  <c r="CO71"/>
  <c r="CR73"/>
  <c r="CO73"/>
  <c r="CR78"/>
  <c r="CO78"/>
  <c r="EO78"/>
  <c r="EL78"/>
  <c r="CR83"/>
  <c r="CO83"/>
  <c r="EO83"/>
  <c r="EL83"/>
  <c r="CR87"/>
  <c r="CO87"/>
  <c r="CR90"/>
  <c r="CO90"/>
  <c r="EO90"/>
  <c r="EL90"/>
  <c r="EO95"/>
  <c r="EL95"/>
  <c r="EO99"/>
  <c r="EL99"/>
  <c r="EO103"/>
  <c r="EL103"/>
  <c r="CR107"/>
  <c r="CO107"/>
  <c r="EO115"/>
  <c r="EL115"/>
  <c r="CR165"/>
  <c r="CO165"/>
  <c r="CR163"/>
  <c r="CO163"/>
  <c r="CR161"/>
  <c r="CO161"/>
  <c r="EO158"/>
  <c r="EL158"/>
  <c r="CR156"/>
  <c r="CO156"/>
  <c r="CR154"/>
  <c r="CO154"/>
  <c r="CR152"/>
  <c r="CO152"/>
  <c r="CR150"/>
  <c r="CO150"/>
  <c r="EO146"/>
  <c r="EL146"/>
  <c r="EO142"/>
  <c r="EL142"/>
  <c r="CR132"/>
  <c r="CO132"/>
  <c r="EO131"/>
  <c r="EL131"/>
  <c r="EO130"/>
  <c r="EL130"/>
  <c r="EO129"/>
  <c r="EL129"/>
  <c r="EO128"/>
  <c r="EL128"/>
  <c r="EO127"/>
  <c r="EL127"/>
  <c r="EO126"/>
  <c r="EL126"/>
  <c r="EO125"/>
  <c r="EL125"/>
  <c r="CR122"/>
  <c r="CO122"/>
  <c r="CO44"/>
  <c r="CR44"/>
  <c r="CO48"/>
  <c r="CR48"/>
  <c r="EL50"/>
  <c r="EO50"/>
  <c r="EO68"/>
  <c r="EL68"/>
  <c r="CR77"/>
  <c r="CO77"/>
  <c r="CR88"/>
  <c r="CO88"/>
  <c r="CR97"/>
  <c r="CO97"/>
  <c r="CR101"/>
  <c r="CO101"/>
  <c r="CR105"/>
  <c r="CO105"/>
  <c r="EO105"/>
  <c r="EL105"/>
  <c r="CR109"/>
  <c r="CO109"/>
  <c r="EO109"/>
  <c r="EL109"/>
  <c r="CR113"/>
  <c r="CO113"/>
  <c r="CP322"/>
  <c r="CP328"/>
  <c r="CK306"/>
  <c r="CK297"/>
  <c r="CK281"/>
  <c r="CK266"/>
  <c r="CK264"/>
  <c r="CK248"/>
  <c r="CK232"/>
  <c r="CK228"/>
  <c r="CK226"/>
  <c r="CK221"/>
  <c r="CK202"/>
  <c r="CK192"/>
  <c r="CK183"/>
  <c r="CK317"/>
  <c r="CK315"/>
  <c r="CK305"/>
  <c r="CK298"/>
  <c r="CK282"/>
  <c r="CK249"/>
  <c r="CK231"/>
  <c r="CK224"/>
  <c r="CK223"/>
  <c r="CK222"/>
  <c r="CK218"/>
  <c r="CK216"/>
  <c r="CK214"/>
  <c r="CK210"/>
  <c r="CK208"/>
  <c r="CK206"/>
  <c r="CK204"/>
  <c r="CK201"/>
  <c r="CK199"/>
  <c r="CK197"/>
  <c r="CK195"/>
  <c r="CK193"/>
  <c r="CK191"/>
  <c r="CK187"/>
  <c r="CK168"/>
  <c r="CK148"/>
  <c r="CK144"/>
  <c r="CK140"/>
  <c r="CK137"/>
  <c r="CK135"/>
  <c r="CK130"/>
  <c r="CK128"/>
  <c r="CK42"/>
  <c r="CK46"/>
  <c r="CK68"/>
  <c r="CK69"/>
  <c r="CK71"/>
  <c r="CK73"/>
  <c r="CK75"/>
  <c r="CK81"/>
  <c r="CK85"/>
  <c r="CK92"/>
  <c r="CK98"/>
  <c r="CK102"/>
  <c r="CK114"/>
  <c r="CK56"/>
  <c r="CK159"/>
  <c r="CK147"/>
  <c r="CK143"/>
  <c r="CK132"/>
  <c r="CK122"/>
  <c r="CK58"/>
  <c r="CK94"/>
  <c r="BS328"/>
  <c r="BS327"/>
  <c r="CH40"/>
  <c r="BI328"/>
  <c r="BI327"/>
  <c r="BX40"/>
  <c r="CR313"/>
  <c r="CO313"/>
  <c r="CO304"/>
  <c r="CR304"/>
  <c r="CR299"/>
  <c r="CO299"/>
  <c r="CR286"/>
  <c r="CO286"/>
  <c r="CR285"/>
  <c r="CO285"/>
  <c r="CR283"/>
  <c r="CO283"/>
  <c r="CO280"/>
  <c r="CR280"/>
  <c r="CR254"/>
  <c r="CO254"/>
  <c r="CR246"/>
  <c r="CO246"/>
  <c r="CR244"/>
  <c r="CO244"/>
  <c r="CR242"/>
  <c r="CO242"/>
  <c r="CR240"/>
  <c r="CO240"/>
  <c r="CR234"/>
  <c r="CO234"/>
  <c r="CR219"/>
  <c r="CO219"/>
  <c r="CO182"/>
  <c r="CR182"/>
  <c r="CR175"/>
  <c r="CO175"/>
  <c r="CR173"/>
  <c r="CO173"/>
  <c r="BC328"/>
  <c r="BC327"/>
  <c r="BR40"/>
  <c r="CR312"/>
  <c r="CO312"/>
  <c r="CO303"/>
  <c r="CR303"/>
  <c r="CR296"/>
  <c r="CO296"/>
  <c r="CO279"/>
  <c r="CR279"/>
  <c r="CR261"/>
  <c r="CO261"/>
  <c r="CR258"/>
  <c r="CO258"/>
  <c r="CR237"/>
  <c r="CO237"/>
  <c r="CR229"/>
  <c r="CO229"/>
  <c r="CO211"/>
  <c r="CR211"/>
  <c r="CO209"/>
  <c r="CR209"/>
  <c r="CO207"/>
  <c r="CR207"/>
  <c r="CO205"/>
  <c r="CR205"/>
  <c r="CO203"/>
  <c r="CR203"/>
  <c r="CO200"/>
  <c r="CR200"/>
  <c r="CO198"/>
  <c r="CR198"/>
  <c r="CO196"/>
  <c r="CR196"/>
  <c r="CO194"/>
  <c r="CR194"/>
  <c r="CR179"/>
  <c r="CO179"/>
  <c r="CR177"/>
  <c r="CO177"/>
  <c r="CR176"/>
  <c r="CO176"/>
  <c r="CR167"/>
  <c r="CO167"/>
  <c r="CR164"/>
  <c r="CO164"/>
  <c r="CR162"/>
  <c r="CO162"/>
  <c r="CO52"/>
  <c r="CR52"/>
  <c r="CR157"/>
  <c r="CO157"/>
  <c r="EO155"/>
  <c r="EL155"/>
  <c r="EO151"/>
  <c r="EL151"/>
  <c r="CR146"/>
  <c r="CO146"/>
  <c r="CR142"/>
  <c r="CO142"/>
  <c r="CR139"/>
  <c r="CO139"/>
  <c r="EO132"/>
  <c r="EL132"/>
  <c r="EO122"/>
  <c r="EL122"/>
  <c r="EO71"/>
  <c r="EL71"/>
  <c r="EO72"/>
  <c r="EL72"/>
  <c r="EO73"/>
  <c r="EL73"/>
  <c r="EO74"/>
  <c r="EL74"/>
  <c r="EO77"/>
  <c r="EL77"/>
  <c r="EO82"/>
  <c r="EL82"/>
  <c r="CR86"/>
  <c r="CO86"/>
  <c r="EO86"/>
  <c r="EL86"/>
  <c r="CR91"/>
  <c r="CO91"/>
  <c r="EO91"/>
  <c r="EL91"/>
  <c r="EO97"/>
  <c r="EL97"/>
  <c r="EO101"/>
  <c r="EL101"/>
  <c r="EO113"/>
  <c r="EL113"/>
  <c r="CO60"/>
  <c r="CR60"/>
  <c r="EL64"/>
  <c r="EO64"/>
  <c r="EO157"/>
  <c r="EL157"/>
  <c r="CR155"/>
  <c r="CO155"/>
  <c r="CR153"/>
  <c r="CO153"/>
  <c r="CR151"/>
  <c r="CO151"/>
  <c r="CR149"/>
  <c r="CO149"/>
  <c r="CR145"/>
  <c r="CO145"/>
  <c r="CR141"/>
  <c r="CO141"/>
  <c r="EO140"/>
  <c r="EL140"/>
  <c r="EO133"/>
  <c r="EL133"/>
  <c r="CR129"/>
  <c r="CO129"/>
  <c r="CR127"/>
  <c r="CO127"/>
  <c r="CR126"/>
  <c r="CO126"/>
  <c r="EO123"/>
  <c r="EL123"/>
  <c r="EO121"/>
  <c r="EL121"/>
  <c r="EO119"/>
  <c r="EL119"/>
  <c r="CO62"/>
  <c r="CR62"/>
  <c r="EL66"/>
  <c r="EO66"/>
  <c r="CR70"/>
  <c r="CO70"/>
  <c r="CR72"/>
  <c r="CO72"/>
  <c r="CR74"/>
  <c r="CO74"/>
  <c r="EO76"/>
  <c r="EL76"/>
  <c r="EO87"/>
  <c r="EL87"/>
  <c r="CR95"/>
  <c r="CO95"/>
  <c r="CR99"/>
  <c r="CO99"/>
  <c r="CR103"/>
  <c r="CO103"/>
  <c r="EO106"/>
  <c r="EL106"/>
  <c r="EO110"/>
  <c r="EL110"/>
  <c r="CR115"/>
  <c r="CO115"/>
  <c r="AS328"/>
  <c r="AS335" s="1"/>
  <c r="AS327"/>
  <c r="AS334" s="1"/>
  <c r="AS322"/>
  <c r="BH40"/>
  <c r="CK55"/>
  <c r="CK57"/>
  <c r="CK63"/>
  <c r="CK53"/>
  <c r="CK41"/>
  <c r="CK47"/>
  <c r="CK51"/>
  <c r="CK59"/>
  <c r="CK65"/>
  <c r="CK49"/>
  <c r="CK45"/>
  <c r="CK43"/>
  <c r="CK61"/>
  <c r="CK67"/>
  <c r="CQ328"/>
  <c r="CQ327"/>
  <c r="CQ322"/>
  <c r="BB328"/>
  <c r="BB327"/>
  <c r="BQ40"/>
  <c r="CO306"/>
  <c r="CR306"/>
  <c r="CR301"/>
  <c r="CO301"/>
  <c r="CR293"/>
  <c r="CO293"/>
  <c r="CO266"/>
  <c r="CR266"/>
  <c r="CO264"/>
  <c r="CR264"/>
  <c r="CR259"/>
  <c r="CO259"/>
  <c r="CR253"/>
  <c r="CO253"/>
  <c r="CR251"/>
  <c r="CO251"/>
  <c r="CR248"/>
  <c r="CO248"/>
  <c r="CR232"/>
  <c r="CO232"/>
  <c r="CR228"/>
  <c r="CO228"/>
  <c r="CR226"/>
  <c r="CO226"/>
  <c r="CR221"/>
  <c r="CO221"/>
  <c r="CO202"/>
  <c r="CR202"/>
  <c r="CO192"/>
  <c r="CR192"/>
  <c r="CO183"/>
  <c r="CR183"/>
  <c r="EL181"/>
  <c r="EO181"/>
  <c r="BG328"/>
  <c r="BG327"/>
  <c r="BV40"/>
  <c r="CO317"/>
  <c r="CR317"/>
  <c r="CO315"/>
  <c r="CR315"/>
  <c r="CO305"/>
  <c r="CR305"/>
  <c r="CR298"/>
  <c r="CO298"/>
  <c r="CR291"/>
  <c r="CO291"/>
  <c r="CR289"/>
  <c r="CO289"/>
  <c r="CR287"/>
  <c r="CO287"/>
  <c r="CR282"/>
  <c r="CO282"/>
  <c r="CR257"/>
  <c r="CO257"/>
  <c r="CR255"/>
  <c r="CO255"/>
  <c r="CR235"/>
  <c r="CO235"/>
  <c r="CR224"/>
  <c r="CO224"/>
  <c r="CR222"/>
  <c r="CO222"/>
  <c r="CR218"/>
  <c r="CO218"/>
  <c r="CR216"/>
  <c r="CO216"/>
  <c r="CO214"/>
  <c r="CR214"/>
  <c r="CO210"/>
  <c r="CR210"/>
  <c r="CO208"/>
  <c r="CR208"/>
  <c r="CO206"/>
  <c r="CR206"/>
  <c r="CO204"/>
  <c r="CR204"/>
  <c r="CO201"/>
  <c r="CR201"/>
  <c r="CO199"/>
  <c r="CR199"/>
  <c r="CO197"/>
  <c r="CR197"/>
  <c r="CO195"/>
  <c r="CR195"/>
  <c r="CO193"/>
  <c r="CR193"/>
  <c r="CO191"/>
  <c r="CR191"/>
  <c r="EL187"/>
  <c r="EO187"/>
  <c r="CO187"/>
  <c r="CR187"/>
  <c r="CR174"/>
  <c r="CO174"/>
  <c r="CR172"/>
  <c r="CO172"/>
  <c r="CR170"/>
  <c r="CO170"/>
  <c r="CR166"/>
  <c r="CO166"/>
  <c r="EL60"/>
  <c r="EO60"/>
  <c r="EO160"/>
  <c r="EL160"/>
  <c r="EO156"/>
  <c r="EL156"/>
  <c r="EO152"/>
  <c r="EL152"/>
  <c r="CR148"/>
  <c r="CO148"/>
  <c r="CR144"/>
  <c r="CO144"/>
  <c r="CR137"/>
  <c r="CO137"/>
  <c r="CR135"/>
  <c r="CO135"/>
  <c r="CR134"/>
  <c r="CO134"/>
  <c r="CR124"/>
  <c r="CO124"/>
  <c r="CO42"/>
  <c r="CR42"/>
  <c r="EL42"/>
  <c r="EO42"/>
  <c r="CO46"/>
  <c r="CR46"/>
  <c r="EL46"/>
  <c r="EO46"/>
  <c r="EL62"/>
  <c r="EO62"/>
  <c r="CR75"/>
  <c r="CO75"/>
  <c r="EO75"/>
  <c r="EL75"/>
  <c r="CR81"/>
  <c r="CO81"/>
  <c r="EO81"/>
  <c r="EL81"/>
  <c r="CR85"/>
  <c r="CO85"/>
  <c r="EO85"/>
  <c r="EL85"/>
  <c r="EO88"/>
  <c r="EL88"/>
  <c r="CR92"/>
  <c r="CO92"/>
  <c r="EO92"/>
  <c r="EL92"/>
  <c r="CR98"/>
  <c r="CO98"/>
  <c r="CR102"/>
  <c r="CO102"/>
  <c r="CR114"/>
  <c r="CO114"/>
  <c r="EO117"/>
  <c r="EL117"/>
  <c r="EO118"/>
  <c r="EL118"/>
  <c r="CO56"/>
  <c r="CR56"/>
  <c r="CR159"/>
  <c r="CO159"/>
  <c r="CR147"/>
  <c r="CO147"/>
  <c r="CR143"/>
  <c r="CO143"/>
  <c r="CR138"/>
  <c r="CO138"/>
  <c r="CR136"/>
  <c r="CO136"/>
  <c r="CR120"/>
  <c r="CO120"/>
  <c r="EL54"/>
  <c r="EO54"/>
  <c r="CO58"/>
  <c r="CR58"/>
  <c r="EO70"/>
  <c r="EL70"/>
  <c r="EO79"/>
  <c r="EL79"/>
  <c r="CR94"/>
  <c r="CO94"/>
  <c r="EO94"/>
  <c r="EL94"/>
  <c r="EO98"/>
  <c r="EL98"/>
  <c r="EO102"/>
  <c r="EL102"/>
  <c r="EO107"/>
  <c r="EL107"/>
  <c r="CR111"/>
  <c r="CO111"/>
  <c r="EO111"/>
  <c r="EL111"/>
  <c r="EO114"/>
  <c r="EL114"/>
  <c r="CR118"/>
  <c r="CO118"/>
  <c r="AU328"/>
  <c r="AU327"/>
  <c r="BJ40"/>
  <c r="CK40"/>
  <c r="CK310"/>
  <c r="CK301"/>
  <c r="CK293"/>
  <c r="CK284"/>
  <c r="CK278"/>
  <c r="CK274"/>
  <c r="CK272"/>
  <c r="CK268"/>
  <c r="CK259"/>
  <c r="CK253"/>
  <c r="CK252"/>
  <c r="CK251"/>
  <c r="CK250"/>
  <c r="CK236"/>
  <c r="CK220"/>
  <c r="CK190"/>
  <c r="CK186"/>
  <c r="CK181"/>
  <c r="CK309"/>
  <c r="CK302"/>
  <c r="CK294"/>
  <c r="CK291"/>
  <c r="CK290"/>
  <c r="CK289"/>
  <c r="CK288"/>
  <c r="CK287"/>
  <c r="CK277"/>
  <c r="CK270"/>
  <c r="CK257"/>
  <c r="CK256"/>
  <c r="CK255"/>
  <c r="CK235"/>
  <c r="CK174"/>
  <c r="CK172"/>
  <c r="CK170"/>
  <c r="CK171"/>
  <c r="CK169"/>
  <c r="CK166"/>
  <c r="CK64"/>
  <c r="CK158"/>
  <c r="CK134"/>
  <c r="CK133"/>
  <c r="CK125"/>
  <c r="CK124"/>
  <c r="CK50"/>
  <c r="CK66"/>
  <c r="CK78"/>
  <c r="CK83"/>
  <c r="CK87"/>
  <c r="CK90"/>
  <c r="CK107"/>
  <c r="CK165"/>
  <c r="CK163"/>
  <c r="CK161"/>
  <c r="CK156"/>
  <c r="CK154"/>
  <c r="CK152"/>
  <c r="CK150"/>
  <c r="CK138"/>
  <c r="CK136"/>
  <c r="CK120"/>
  <c r="CK44"/>
  <c r="CK48"/>
  <c r="CK77"/>
  <c r="CK88"/>
  <c r="CK97"/>
  <c r="CK101"/>
  <c r="CK105"/>
  <c r="CK109"/>
  <c r="CK113"/>
  <c r="CK118"/>
  <c r="AW308" i="9"/>
  <c r="AW313" s="1"/>
  <c r="AW307"/>
  <c r="AW312" s="1"/>
  <c r="AW302"/>
  <c r="CW160"/>
  <c r="CX160" s="1"/>
  <c r="AV160"/>
  <c r="CW124"/>
  <c r="CX124" s="1"/>
  <c r="AV124"/>
  <c r="CW122"/>
  <c r="CX122" s="1"/>
  <c r="AV122"/>
  <c r="CW121"/>
  <c r="CX121" s="1"/>
  <c r="AV121"/>
  <c r="CW120"/>
  <c r="CX120" s="1"/>
  <c r="AV120"/>
  <c r="CW119"/>
  <c r="CX119" s="1"/>
  <c r="AV119"/>
  <c r="CW116"/>
  <c r="CX116" s="1"/>
  <c r="AV116"/>
  <c r="CW107"/>
  <c r="CX107" s="1"/>
  <c r="AV107"/>
  <c r="CW106"/>
  <c r="CX106" s="1"/>
  <c r="AV106"/>
  <c r="CW105"/>
  <c r="CX105" s="1"/>
  <c r="AV105"/>
  <c r="CW104"/>
  <c r="CX104" s="1"/>
  <c r="AV104"/>
  <c r="CW103"/>
  <c r="CX103" s="1"/>
  <c r="AV103"/>
  <c r="CW97"/>
  <c r="CX97" s="1"/>
  <c r="AV97"/>
  <c r="CW93"/>
  <c r="CX93" s="1"/>
  <c r="AV93"/>
  <c r="CW72"/>
  <c r="CX72" s="1"/>
  <c r="AV72"/>
  <c r="CW76"/>
  <c r="CX76" s="1"/>
  <c r="AV76"/>
  <c r="CW80"/>
  <c r="CX80" s="1"/>
  <c r="AV80"/>
  <c r="CW83"/>
  <c r="CX83" s="1"/>
  <c r="AV83"/>
  <c r="CW85"/>
  <c r="CX85" s="1"/>
  <c r="AV85"/>
  <c r="AV61"/>
  <c r="CW61"/>
  <c r="CX61" s="1"/>
  <c r="AV63"/>
  <c r="CW63"/>
  <c r="CX63" s="1"/>
  <c r="CW295"/>
  <c r="CX295" s="1"/>
  <c r="AV295"/>
  <c r="CW294"/>
  <c r="CX294" s="1"/>
  <c r="AV294"/>
  <c r="CW293"/>
  <c r="CX293" s="1"/>
  <c r="AV293"/>
  <c r="CW244"/>
  <c r="CX244" s="1"/>
  <c r="AV244"/>
  <c r="CW241"/>
  <c r="CX241" s="1"/>
  <c r="AV241"/>
  <c r="CW231"/>
  <c r="CX231" s="1"/>
  <c r="AV231"/>
  <c r="CW223"/>
  <c r="CX223" s="1"/>
  <c r="AV223"/>
  <c r="CW219"/>
  <c r="CX219" s="1"/>
  <c r="AV219"/>
  <c r="CW215"/>
  <c r="CX215" s="1"/>
  <c r="AV215"/>
  <c r="CW203"/>
  <c r="CX203" s="1"/>
  <c r="AV203"/>
  <c r="CW199"/>
  <c r="CX199" s="1"/>
  <c r="AV199"/>
  <c r="CW142"/>
  <c r="CX142" s="1"/>
  <c r="AV142"/>
  <c r="CW138"/>
  <c r="CX138" s="1"/>
  <c r="AV138"/>
  <c r="CW135"/>
  <c r="CX135" s="1"/>
  <c r="AV135"/>
  <c r="CW109"/>
  <c r="CX109" s="1"/>
  <c r="AV109"/>
  <c r="CW108"/>
  <c r="CX108" s="1"/>
  <c r="AV108"/>
  <c r="CW102"/>
  <c r="CX102" s="1"/>
  <c r="AV102"/>
  <c r="CW101"/>
  <c r="CX101" s="1"/>
  <c r="AV101"/>
  <c r="CW98"/>
  <c r="CX98" s="1"/>
  <c r="AV98"/>
  <c r="CW94"/>
  <c r="CX94" s="1"/>
  <c r="AV94"/>
  <c r="CW90"/>
  <c r="CX90" s="1"/>
  <c r="AV90"/>
  <c r="CW89"/>
  <c r="CX89" s="1"/>
  <c r="AV89"/>
  <c r="CW48"/>
  <c r="CX48" s="1"/>
  <c r="AV48"/>
  <c r="CW50"/>
  <c r="CX50" s="1"/>
  <c r="AV50"/>
  <c r="CW58"/>
  <c r="CX58" s="1"/>
  <c r="AV58"/>
  <c r="CW64"/>
  <c r="CX64" s="1"/>
  <c r="AV64"/>
  <c r="CW66"/>
  <c r="CX66" s="1"/>
  <c r="AV66"/>
  <c r="CW68"/>
  <c r="CX68" s="1"/>
  <c r="AV68"/>
  <c r="AN307"/>
  <c r="AN312" s="1"/>
  <c r="AN302"/>
  <c r="AN308"/>
  <c r="AN313" s="1"/>
  <c r="CW292"/>
  <c r="CX292" s="1"/>
  <c r="AV292"/>
  <c r="CW287"/>
  <c r="CX287" s="1"/>
  <c r="AV287"/>
  <c r="CW282"/>
  <c r="CX282" s="1"/>
  <c r="AV282"/>
  <c r="CW277"/>
  <c r="CX277" s="1"/>
  <c r="AV277"/>
  <c r="CW273"/>
  <c r="CX273" s="1"/>
  <c r="AV273"/>
  <c r="CW250"/>
  <c r="CX250" s="1"/>
  <c r="AV250"/>
  <c r="CW249"/>
  <c r="CX249" s="1"/>
  <c r="AV249"/>
  <c r="CW220"/>
  <c r="CX220" s="1"/>
  <c r="AV220"/>
  <c r="CW214"/>
  <c r="CX214" s="1"/>
  <c r="AV214"/>
  <c r="CW202"/>
  <c r="CX202" s="1"/>
  <c r="AV202"/>
  <c r="CW198"/>
  <c r="CX198" s="1"/>
  <c r="AV198"/>
  <c r="CW172"/>
  <c r="CX172" s="1"/>
  <c r="AV172"/>
  <c r="CW171"/>
  <c r="CX171" s="1"/>
  <c r="AV171"/>
  <c r="CW163"/>
  <c r="CX163" s="1"/>
  <c r="AV163"/>
  <c r="CW159"/>
  <c r="CX159" s="1"/>
  <c r="AV159"/>
  <c r="CW139"/>
  <c r="CX139" s="1"/>
  <c r="AV139"/>
  <c r="CW134"/>
  <c r="CX134" s="1"/>
  <c r="AV134"/>
  <c r="CW114"/>
  <c r="CX114" s="1"/>
  <c r="AV114"/>
  <c r="CW110"/>
  <c r="CX110" s="1"/>
  <c r="AV110"/>
  <c r="CW56"/>
  <c r="CX56" s="1"/>
  <c r="AV56"/>
  <c r="CW297"/>
  <c r="CX297" s="1"/>
  <c r="AV297"/>
  <c r="CW296"/>
  <c r="CX296" s="1"/>
  <c r="AV296"/>
  <c r="CW291"/>
  <c r="CX291" s="1"/>
  <c r="AV291"/>
  <c r="CW288"/>
  <c r="CX288" s="1"/>
  <c r="AV288"/>
  <c r="CW285"/>
  <c r="CX285" s="1"/>
  <c r="AV285"/>
  <c r="CW281"/>
  <c r="CX281" s="1"/>
  <c r="AV281"/>
  <c r="CW278"/>
  <c r="CX278" s="1"/>
  <c r="AV278"/>
  <c r="CW274"/>
  <c r="CX274" s="1"/>
  <c r="AV274"/>
  <c r="CW272"/>
  <c r="CX272" s="1"/>
  <c r="AV272"/>
  <c r="CW271"/>
  <c r="CX271" s="1"/>
  <c r="AV271"/>
  <c r="CW270"/>
  <c r="CX270" s="1"/>
  <c r="AV270"/>
  <c r="CW269"/>
  <c r="CX269" s="1"/>
  <c r="AV269"/>
  <c r="CW268"/>
  <c r="CX268" s="1"/>
  <c r="AV268"/>
  <c r="CW267"/>
  <c r="CX267" s="1"/>
  <c r="AV267"/>
  <c r="CW266"/>
  <c r="CX266" s="1"/>
  <c r="AV266"/>
  <c r="CW262"/>
  <c r="CX262" s="1"/>
  <c r="AV262"/>
  <c r="CW257"/>
  <c r="CX257" s="1"/>
  <c r="AV257"/>
  <c r="CW255"/>
  <c r="CX255" s="1"/>
  <c r="AV255"/>
  <c r="CW254"/>
  <c r="CX254" s="1"/>
  <c r="AV254"/>
  <c r="CW253"/>
  <c r="CX253" s="1"/>
  <c r="AV253"/>
  <c r="CW252"/>
  <c r="CX252" s="1"/>
  <c r="AV252"/>
  <c r="CW251"/>
  <c r="CX251" s="1"/>
  <c r="AV251"/>
  <c r="CW248"/>
  <c r="CX248" s="1"/>
  <c r="AV248"/>
  <c r="CW216"/>
  <c r="CX216" s="1"/>
  <c r="AV216"/>
  <c r="CW156"/>
  <c r="CX156" s="1"/>
  <c r="AV156"/>
  <c r="CW115"/>
  <c r="CX115" s="1"/>
  <c r="AV115"/>
  <c r="CW111"/>
  <c r="CX111" s="1"/>
  <c r="AV111"/>
  <c r="CW73"/>
  <c r="CX73" s="1"/>
  <c r="AV73"/>
  <c r="CW77"/>
  <c r="CX77" s="1"/>
  <c r="AV77"/>
  <c r="CW81"/>
  <c r="CX81" s="1"/>
  <c r="AV81"/>
  <c r="AV65"/>
  <c r="CW65"/>
  <c r="CX65" s="1"/>
  <c r="CW265"/>
  <c r="CX265" s="1"/>
  <c r="AV265"/>
  <c r="CW261"/>
  <c r="CX261" s="1"/>
  <c r="AV261"/>
  <c r="CW258"/>
  <c r="CX258" s="1"/>
  <c r="AV258"/>
  <c r="CW245"/>
  <c r="CX245" s="1"/>
  <c r="AV245"/>
  <c r="CW240"/>
  <c r="CX240" s="1"/>
  <c r="AV240"/>
  <c r="CW230"/>
  <c r="CX230" s="1"/>
  <c r="AV230"/>
  <c r="CW229"/>
  <c r="CX229" s="1"/>
  <c r="AV229"/>
  <c r="CW228"/>
  <c r="CX228" s="1"/>
  <c r="AV228"/>
  <c r="CW227"/>
  <c r="CX227" s="1"/>
  <c r="AV227"/>
  <c r="CW226"/>
  <c r="CX226" s="1"/>
  <c r="AV226"/>
  <c r="CW225"/>
  <c r="CX225" s="1"/>
  <c r="AV225"/>
  <c r="CW224"/>
  <c r="CX224" s="1"/>
  <c r="AV224"/>
  <c r="CW188"/>
  <c r="CX188" s="1"/>
  <c r="AV188"/>
  <c r="CW187"/>
  <c r="CX187" s="1"/>
  <c r="AV187"/>
  <c r="CW186"/>
  <c r="CX186" s="1"/>
  <c r="AV186"/>
  <c r="CW185"/>
  <c r="CX185" s="1"/>
  <c r="AV185"/>
  <c r="CW184"/>
  <c r="CX184" s="1"/>
  <c r="AV184"/>
  <c r="CW179"/>
  <c r="CX179" s="1"/>
  <c r="AV179"/>
  <c r="CW177"/>
  <c r="CX177" s="1"/>
  <c r="AV177"/>
  <c r="CW175"/>
  <c r="CX175" s="1"/>
  <c r="AV175"/>
  <c r="CW173"/>
  <c r="CX173" s="1"/>
  <c r="AV173"/>
  <c r="CW170"/>
  <c r="CX170" s="1"/>
  <c r="AV170"/>
  <c r="AP222"/>
  <c r="AP218"/>
  <c r="AP204"/>
  <c r="AP200"/>
  <c r="AP196"/>
  <c r="AP195"/>
  <c r="AP194"/>
  <c r="AP193"/>
  <c r="AP192"/>
  <c r="AP191"/>
  <c r="AP190"/>
  <c r="AP178"/>
  <c r="AP176"/>
  <c r="AP174"/>
  <c r="AP161"/>
  <c r="AP157"/>
  <c r="AP155"/>
  <c r="AP141"/>
  <c r="AP137"/>
  <c r="AP132"/>
  <c r="AP131"/>
  <c r="AP130"/>
  <c r="AP129"/>
  <c r="AP128"/>
  <c r="AP127"/>
  <c r="AP112"/>
  <c r="AP52"/>
  <c r="AP88"/>
  <c r="AP290"/>
  <c r="AP286"/>
  <c r="AP283"/>
  <c r="AP280"/>
  <c r="AP276"/>
  <c r="AP264"/>
  <c r="AP260"/>
  <c r="AP180"/>
  <c r="AP126"/>
  <c r="AP117"/>
  <c r="AP113"/>
  <c r="AP75"/>
  <c r="AP79"/>
  <c r="AP87"/>
  <c r="AP263"/>
  <c r="AP259"/>
  <c r="AP256"/>
  <c r="AP247"/>
  <c r="AP242"/>
  <c r="AP238"/>
  <c r="AP237"/>
  <c r="AP236"/>
  <c r="AP235"/>
  <c r="AP234"/>
  <c r="AP233"/>
  <c r="AS308"/>
  <c r="AS313" s="1"/>
  <c r="AS307"/>
  <c r="AS312" s="1"/>
  <c r="AT40"/>
  <c r="AV182"/>
  <c r="CW182"/>
  <c r="CX182" s="1"/>
  <c r="CW149"/>
  <c r="CX149" s="1"/>
  <c r="AV149"/>
  <c r="CW162"/>
  <c r="CX162" s="1"/>
  <c r="AV162"/>
  <c r="CW158"/>
  <c r="CX158" s="1"/>
  <c r="AV158"/>
  <c r="CW123"/>
  <c r="CX123" s="1"/>
  <c r="AV123"/>
  <c r="CW118"/>
  <c r="CX118" s="1"/>
  <c r="AV118"/>
  <c r="CW99"/>
  <c r="CX99" s="1"/>
  <c r="AV99"/>
  <c r="CW95"/>
  <c r="CX95" s="1"/>
  <c r="AV95"/>
  <c r="CW91"/>
  <c r="CX91" s="1"/>
  <c r="AV91"/>
  <c r="CW42"/>
  <c r="CX42" s="1"/>
  <c r="AV42"/>
  <c r="CW44"/>
  <c r="CX44" s="1"/>
  <c r="AV44"/>
  <c r="CW46"/>
  <c r="CX46" s="1"/>
  <c r="AV46"/>
  <c r="CW60"/>
  <c r="CX60" s="1"/>
  <c r="AV60"/>
  <c r="CW62"/>
  <c r="CX62" s="1"/>
  <c r="AV62"/>
  <c r="CW74"/>
  <c r="CX74" s="1"/>
  <c r="AV74"/>
  <c r="CW78"/>
  <c r="CX78" s="1"/>
  <c r="AV78"/>
  <c r="CW82"/>
  <c r="CX82" s="1"/>
  <c r="AV82"/>
  <c r="CW84"/>
  <c r="CX84" s="1"/>
  <c r="AV84"/>
  <c r="CW86"/>
  <c r="CX86" s="1"/>
  <c r="AV86"/>
  <c r="CW246"/>
  <c r="CX246" s="1"/>
  <c r="AV246"/>
  <c r="CW243"/>
  <c r="CX243" s="1"/>
  <c r="AV243"/>
  <c r="CW239"/>
  <c r="CX239" s="1"/>
  <c r="AV239"/>
  <c r="CW221"/>
  <c r="CX221" s="1"/>
  <c r="AV221"/>
  <c r="CW217"/>
  <c r="CX217" s="1"/>
  <c r="AV217"/>
  <c r="CW213"/>
  <c r="CX213" s="1"/>
  <c r="AV213"/>
  <c r="CW212"/>
  <c r="CX212" s="1"/>
  <c r="AV212"/>
  <c r="CW211"/>
  <c r="CX211" s="1"/>
  <c r="AV211"/>
  <c r="CW210"/>
  <c r="CX210" s="1"/>
  <c r="AV210"/>
  <c r="CW209"/>
  <c r="CX209" s="1"/>
  <c r="AV209"/>
  <c r="CW208"/>
  <c r="CX208" s="1"/>
  <c r="AV208"/>
  <c r="CW207"/>
  <c r="CX207" s="1"/>
  <c r="AV207"/>
  <c r="CW206"/>
  <c r="CX206" s="1"/>
  <c r="AV206"/>
  <c r="CW205"/>
  <c r="CX205" s="1"/>
  <c r="AV205"/>
  <c r="CW201"/>
  <c r="CX201" s="1"/>
  <c r="AV201"/>
  <c r="CW197"/>
  <c r="CX197" s="1"/>
  <c r="AV197"/>
  <c r="CW189"/>
  <c r="CX189" s="1"/>
  <c r="AV189"/>
  <c r="CW169"/>
  <c r="CX169" s="1"/>
  <c r="AV169"/>
  <c r="CW168"/>
  <c r="CX168" s="1"/>
  <c r="AV168"/>
  <c r="CW167"/>
  <c r="CX167" s="1"/>
  <c r="AV167"/>
  <c r="CW166"/>
  <c r="CX166" s="1"/>
  <c r="AV166"/>
  <c r="CW165"/>
  <c r="CX165" s="1"/>
  <c r="AV165"/>
  <c r="CW164"/>
  <c r="CX164" s="1"/>
  <c r="AV164"/>
  <c r="CW154"/>
  <c r="CX154" s="1"/>
  <c r="AV154"/>
  <c r="CW153"/>
  <c r="CX153" s="1"/>
  <c r="AV153"/>
  <c r="CW152"/>
  <c r="CX152" s="1"/>
  <c r="AV152"/>
  <c r="CW151"/>
  <c r="CX151" s="1"/>
  <c r="AV151"/>
  <c r="CW150"/>
  <c r="CX150" s="1"/>
  <c r="AV150"/>
  <c r="CW148"/>
  <c r="CX148" s="1"/>
  <c r="AV148"/>
  <c r="CW147"/>
  <c r="CX147" s="1"/>
  <c r="AV147"/>
  <c r="CW146"/>
  <c r="CX146" s="1"/>
  <c r="AV146"/>
  <c r="CW145"/>
  <c r="CX145" s="1"/>
  <c r="AV145"/>
  <c r="CW144"/>
  <c r="CX144" s="1"/>
  <c r="AV144"/>
  <c r="CW143"/>
  <c r="CX143" s="1"/>
  <c r="AV143"/>
  <c r="CW140"/>
  <c r="CX140" s="1"/>
  <c r="AV140"/>
  <c r="CW136"/>
  <c r="CX136" s="1"/>
  <c r="AV136"/>
  <c r="CW133"/>
  <c r="CX133" s="1"/>
  <c r="AV133"/>
  <c r="CW125"/>
  <c r="CX125" s="1"/>
  <c r="AV125"/>
  <c r="CW100"/>
  <c r="CX100" s="1"/>
  <c r="AV100"/>
  <c r="CW96"/>
  <c r="CX96" s="1"/>
  <c r="AV96"/>
  <c r="CW92"/>
  <c r="CX92" s="1"/>
  <c r="AV92"/>
  <c r="CW54"/>
  <c r="CX54" s="1"/>
  <c r="AV54"/>
  <c r="CW67"/>
  <c r="CX67" s="1"/>
  <c r="AV67"/>
  <c r="CW69"/>
  <c r="CX69" s="1"/>
  <c r="AV69"/>
  <c r="CW70"/>
  <c r="CX70" s="1"/>
  <c r="AV70"/>
  <c r="CW71"/>
  <c r="CX71" s="1"/>
  <c r="AV71"/>
  <c r="AU308"/>
  <c r="AU313" s="1"/>
  <c r="AU307"/>
  <c r="AU312" s="1"/>
  <c r="AU302"/>
  <c r="AP41"/>
  <c r="AP307" s="1"/>
  <c r="AP312" s="1"/>
  <c r="AP43"/>
  <c r="AP47"/>
  <c r="AP57"/>
  <c r="AP49"/>
  <c r="AP53"/>
  <c r="AP45"/>
  <c r="AP51"/>
  <c r="AP59"/>
  <c r="AP55"/>
  <c r="AR307"/>
  <c r="AR312" s="1"/>
  <c r="AR308"/>
  <c r="AR313" s="1"/>
  <c r="AV40"/>
  <c r="AY39"/>
  <c r="AY72" s="1"/>
  <c r="CW40"/>
  <c r="CX40" s="1"/>
  <c r="AY40"/>
  <c r="AZ39"/>
  <c r="AY298"/>
  <c r="CW298"/>
  <c r="CX298" s="1"/>
  <c r="AV298"/>
  <c r="CW289"/>
  <c r="CX289" s="1"/>
  <c r="AZ289"/>
  <c r="AV289"/>
  <c r="AY289"/>
  <c r="CW284"/>
  <c r="CX284" s="1"/>
  <c r="AZ284"/>
  <c r="AV284"/>
  <c r="AY284"/>
  <c r="CW279"/>
  <c r="CX279" s="1"/>
  <c r="AZ279"/>
  <c r="AV279"/>
  <c r="AY279"/>
  <c r="CW275"/>
  <c r="CX275" s="1"/>
  <c r="AZ275"/>
  <c r="AV275"/>
  <c r="AY275"/>
  <c r="CW222"/>
  <c r="CX222" s="1"/>
  <c r="AZ222"/>
  <c r="AV222"/>
  <c r="AY222"/>
  <c r="CW218"/>
  <c r="CX218" s="1"/>
  <c r="AZ218"/>
  <c r="AV218"/>
  <c r="AY218"/>
  <c r="CW204"/>
  <c r="CX204" s="1"/>
  <c r="AZ204"/>
  <c r="AV204"/>
  <c r="AY204"/>
  <c r="CW200"/>
  <c r="CX200" s="1"/>
  <c r="AZ200"/>
  <c r="AV200"/>
  <c r="AY200"/>
  <c r="CW196"/>
  <c r="CX196" s="1"/>
  <c r="AZ196"/>
  <c r="AV196"/>
  <c r="AY196"/>
  <c r="CW195"/>
  <c r="CX195" s="1"/>
  <c r="AZ195"/>
  <c r="AV195"/>
  <c r="AY195"/>
  <c r="CW194"/>
  <c r="CX194" s="1"/>
  <c r="AZ194"/>
  <c r="AV194"/>
  <c r="AY194"/>
  <c r="CW193"/>
  <c r="CX193" s="1"/>
  <c r="AZ193"/>
  <c r="AV193"/>
  <c r="AY193"/>
  <c r="CW192"/>
  <c r="CX192" s="1"/>
  <c r="AZ192"/>
  <c r="AV192"/>
  <c r="AY192"/>
  <c r="CW191"/>
  <c r="CX191" s="1"/>
  <c r="AZ191"/>
  <c r="AV191"/>
  <c r="AY191"/>
  <c r="CW190"/>
  <c r="CX190" s="1"/>
  <c r="AZ190"/>
  <c r="AV190"/>
  <c r="AY190"/>
  <c r="CW178"/>
  <c r="CX178" s="1"/>
  <c r="AZ178"/>
  <c r="AV178"/>
  <c r="AY178"/>
  <c r="CW176"/>
  <c r="CX176" s="1"/>
  <c r="AZ176"/>
  <c r="AV176"/>
  <c r="AY176"/>
  <c r="CW174"/>
  <c r="CX174" s="1"/>
  <c r="AZ174"/>
  <c r="AV174"/>
  <c r="AY174"/>
  <c r="CW161"/>
  <c r="CX161" s="1"/>
  <c r="AZ161"/>
  <c r="AV161"/>
  <c r="AY161"/>
  <c r="CW157"/>
  <c r="CX157" s="1"/>
  <c r="AZ157"/>
  <c r="AV157"/>
  <c r="AY157"/>
  <c r="CW155"/>
  <c r="CX155" s="1"/>
  <c r="AZ155"/>
  <c r="AV155"/>
  <c r="AY155"/>
  <c r="P309"/>
  <c r="N27"/>
  <c r="P27" s="1"/>
  <c r="CW141"/>
  <c r="CX141" s="1"/>
  <c r="AZ141"/>
  <c r="AV141"/>
  <c r="AY141"/>
  <c r="CW137"/>
  <c r="CX137" s="1"/>
  <c r="AZ137"/>
  <c r="AV137"/>
  <c r="AY137"/>
  <c r="CW132"/>
  <c r="CX132" s="1"/>
  <c r="AZ132"/>
  <c r="AV132"/>
  <c r="AY132"/>
  <c r="CW131"/>
  <c r="CX131" s="1"/>
  <c r="AZ131"/>
  <c r="AV131"/>
  <c r="AY131"/>
  <c r="CW130"/>
  <c r="CX130" s="1"/>
  <c r="AZ130"/>
  <c r="AV130"/>
  <c r="AY130"/>
  <c r="CW129"/>
  <c r="CX129" s="1"/>
  <c r="AZ129"/>
  <c r="AV129"/>
  <c r="AY129"/>
  <c r="CW128"/>
  <c r="CX128" s="1"/>
  <c r="AZ128"/>
  <c r="AV128"/>
  <c r="AY128"/>
  <c r="CW127"/>
  <c r="CX127" s="1"/>
  <c r="AZ127"/>
  <c r="AV127"/>
  <c r="AY127"/>
  <c r="CW112"/>
  <c r="CX112" s="1"/>
  <c r="AZ112"/>
  <c r="AV112"/>
  <c r="AY112"/>
  <c r="CW52"/>
  <c r="CX52" s="1"/>
  <c r="AY52"/>
  <c r="AV52"/>
  <c r="CW88"/>
  <c r="CX88" s="1"/>
  <c r="AZ88"/>
  <c r="AV88"/>
  <c r="AY88"/>
  <c r="CW290"/>
  <c r="CX290" s="1"/>
  <c r="AZ290"/>
  <c r="AY290"/>
  <c r="AV290"/>
  <c r="CW286"/>
  <c r="CX286" s="1"/>
  <c r="AZ286"/>
  <c r="AV286"/>
  <c r="AY286"/>
  <c r="CW283"/>
  <c r="CX283" s="1"/>
  <c r="AZ283"/>
  <c r="AV283"/>
  <c r="AY283"/>
  <c r="CW280"/>
  <c r="CX280" s="1"/>
  <c r="AZ280"/>
  <c r="AV280"/>
  <c r="AY280"/>
  <c r="CW276"/>
  <c r="CX276" s="1"/>
  <c r="AZ276"/>
  <c r="AV276"/>
  <c r="AY276"/>
  <c r="CW264"/>
  <c r="CX264" s="1"/>
  <c r="AZ264"/>
  <c r="AV264"/>
  <c r="AY264"/>
  <c r="CW260"/>
  <c r="CX260" s="1"/>
  <c r="AZ260"/>
  <c r="AV260"/>
  <c r="AY260"/>
  <c r="AZ180"/>
  <c r="AV180"/>
  <c r="AY180"/>
  <c r="CW180"/>
  <c r="CX180" s="1"/>
  <c r="CW126"/>
  <c r="CX126" s="1"/>
  <c r="AZ126"/>
  <c r="AV126"/>
  <c r="AY126"/>
  <c r="CW117"/>
  <c r="CX117" s="1"/>
  <c r="AZ117"/>
  <c r="AV117"/>
  <c r="AY117"/>
  <c r="CW113"/>
  <c r="CX113" s="1"/>
  <c r="AZ113"/>
  <c r="AV113"/>
  <c r="AY113"/>
  <c r="CW183"/>
  <c r="CX183" s="1"/>
  <c r="AZ183"/>
  <c r="AY183"/>
  <c r="AV183"/>
  <c r="AY181"/>
  <c r="CW181"/>
  <c r="CX181" s="1"/>
  <c r="AZ181"/>
  <c r="AV181"/>
  <c r="AY75"/>
  <c r="CW75"/>
  <c r="CX75" s="1"/>
  <c r="AZ75"/>
  <c r="AV75"/>
  <c r="AY79"/>
  <c r="CW79"/>
  <c r="CX79" s="1"/>
  <c r="AZ79"/>
  <c r="AV79"/>
  <c r="AY87"/>
  <c r="CW87"/>
  <c r="CX87" s="1"/>
  <c r="AZ87"/>
  <c r="AV87"/>
  <c r="CW263"/>
  <c r="CX263" s="1"/>
  <c r="AZ263"/>
  <c r="AV263"/>
  <c r="AY263"/>
  <c r="CW259"/>
  <c r="CX259" s="1"/>
  <c r="AZ259"/>
  <c r="AV259"/>
  <c r="AY259"/>
  <c r="CW256"/>
  <c r="CX256" s="1"/>
  <c r="AZ256"/>
  <c r="AV256"/>
  <c r="AY256"/>
  <c r="CW247"/>
  <c r="CX247" s="1"/>
  <c r="AZ247"/>
  <c r="AV247"/>
  <c r="AY247"/>
  <c r="CW242"/>
  <c r="CX242" s="1"/>
  <c r="AZ242"/>
  <c r="AV242"/>
  <c r="AY242"/>
  <c r="CW238"/>
  <c r="CX238" s="1"/>
  <c r="AZ238"/>
  <c r="AV238"/>
  <c r="AY238"/>
  <c r="CW237"/>
  <c r="CX237" s="1"/>
  <c r="AZ237"/>
  <c r="AV237"/>
  <c r="AY237"/>
  <c r="CW236"/>
  <c r="CX236" s="1"/>
  <c r="AZ236"/>
  <c r="AV236"/>
  <c r="AY236"/>
  <c r="CW235"/>
  <c r="CX235" s="1"/>
  <c r="AZ235"/>
  <c r="AV235"/>
  <c r="AY235"/>
  <c r="CW234"/>
  <c r="CX234" s="1"/>
  <c r="AZ234"/>
  <c r="AV234"/>
  <c r="AY234"/>
  <c r="CW233"/>
  <c r="CX233" s="1"/>
  <c r="AZ233"/>
  <c r="AV233"/>
  <c r="AY233"/>
  <c r="CW232"/>
  <c r="CX232" s="1"/>
  <c r="AZ232"/>
  <c r="AV232"/>
  <c r="AY232"/>
  <c r="AS330"/>
  <c r="AP292"/>
  <c r="AP287"/>
  <c r="AP282"/>
  <c r="AP277"/>
  <c r="AP273"/>
  <c r="AP250"/>
  <c r="AP249"/>
  <c r="AP220"/>
  <c r="AP214"/>
  <c r="AP202"/>
  <c r="AP198"/>
  <c r="AP172"/>
  <c r="AP171"/>
  <c r="AP163"/>
  <c r="AP159"/>
  <c r="AP139"/>
  <c r="AP134"/>
  <c r="AP114"/>
  <c r="AP110"/>
  <c r="AP56"/>
  <c r="AP297"/>
  <c r="AP296"/>
  <c r="AP291"/>
  <c r="AP288"/>
  <c r="AP285"/>
  <c r="AP281"/>
  <c r="AP278"/>
  <c r="AP274"/>
  <c r="AP272"/>
  <c r="AP271"/>
  <c r="AP270"/>
  <c r="AP269"/>
  <c r="AP268"/>
  <c r="AP267"/>
  <c r="AP266"/>
  <c r="AP262"/>
  <c r="AP257"/>
  <c r="AP255"/>
  <c r="AP254"/>
  <c r="AP253"/>
  <c r="AP252"/>
  <c r="AP251"/>
  <c r="AP248"/>
  <c r="AP216"/>
  <c r="AP156"/>
  <c r="AP115"/>
  <c r="AP111"/>
  <c r="AP183"/>
  <c r="AP181"/>
  <c r="AP73"/>
  <c r="AP77"/>
  <c r="AP81"/>
  <c r="AP65"/>
  <c r="AP265"/>
  <c r="AP261"/>
  <c r="AP258"/>
  <c r="AP245"/>
  <c r="AP240"/>
  <c r="AP230"/>
  <c r="AP229"/>
  <c r="AP228"/>
  <c r="AP227"/>
  <c r="AP226"/>
  <c r="AP225"/>
  <c r="AP224"/>
  <c r="AP188"/>
  <c r="AP187"/>
  <c r="AP186"/>
  <c r="AP185"/>
  <c r="AP184"/>
  <c r="AP179"/>
  <c r="AP177"/>
  <c r="AP175"/>
  <c r="AP173"/>
  <c r="AP170"/>
  <c r="AV308" i="8"/>
  <c r="AV313" s="1"/>
  <c r="AV307"/>
  <c r="AV312" s="1"/>
  <c r="AV302"/>
  <c r="CV291"/>
  <c r="CW291" s="1"/>
  <c r="AU291"/>
  <c r="CV278"/>
  <c r="CW278" s="1"/>
  <c r="AU278"/>
  <c r="CV277"/>
  <c r="CW277" s="1"/>
  <c r="AU277"/>
  <c r="CV273"/>
  <c r="CW273" s="1"/>
  <c r="AU273"/>
  <c r="CV272"/>
  <c r="CW272" s="1"/>
  <c r="AU272"/>
  <c r="CV264"/>
  <c r="CW264" s="1"/>
  <c r="AU264"/>
  <c r="CV260"/>
  <c r="CW260" s="1"/>
  <c r="AU260"/>
  <c r="CV256"/>
  <c r="CW256" s="1"/>
  <c r="AU256"/>
  <c r="CV239"/>
  <c r="CW239" s="1"/>
  <c r="AU239"/>
  <c r="CV221"/>
  <c r="CW221" s="1"/>
  <c r="AU221"/>
  <c r="CV217"/>
  <c r="CW217" s="1"/>
  <c r="AU217"/>
  <c r="CV188"/>
  <c r="CW188" s="1"/>
  <c r="AU188"/>
  <c r="CV187"/>
  <c r="CW187" s="1"/>
  <c r="AU187"/>
  <c r="CV186"/>
  <c r="CW186" s="1"/>
  <c r="AU186"/>
  <c r="CV185"/>
  <c r="CW185" s="1"/>
  <c r="AU185"/>
  <c r="CV184"/>
  <c r="CW184" s="1"/>
  <c r="AU184"/>
  <c r="CV183"/>
  <c r="CW183" s="1"/>
  <c r="AU183"/>
  <c r="CV182"/>
  <c r="CW182" s="1"/>
  <c r="AU182"/>
  <c r="CV181"/>
  <c r="CW181" s="1"/>
  <c r="AU181"/>
  <c r="CV139"/>
  <c r="CW139" s="1"/>
  <c r="AU139"/>
  <c r="CV135"/>
  <c r="CW135" s="1"/>
  <c r="AU135"/>
  <c r="CV109"/>
  <c r="CW109" s="1"/>
  <c r="AU109"/>
  <c r="CV108"/>
  <c r="CW108" s="1"/>
  <c r="AU108"/>
  <c r="CV287"/>
  <c r="CW287" s="1"/>
  <c r="AU287"/>
  <c r="CV283"/>
  <c r="CW283" s="1"/>
  <c r="AU283"/>
  <c r="CV279"/>
  <c r="CW279" s="1"/>
  <c r="AU279"/>
  <c r="CV271"/>
  <c r="CW271" s="1"/>
  <c r="AU271"/>
  <c r="CV245"/>
  <c r="CW245" s="1"/>
  <c r="AU245"/>
  <c r="CV202"/>
  <c r="CW202" s="1"/>
  <c r="AU202"/>
  <c r="CV200"/>
  <c r="CW200" s="1"/>
  <c r="AU200"/>
  <c r="CV196"/>
  <c r="CW196" s="1"/>
  <c r="AU196"/>
  <c r="CV195"/>
  <c r="CW195" s="1"/>
  <c r="AU195"/>
  <c r="CV194"/>
  <c r="CW194" s="1"/>
  <c r="AU194"/>
  <c r="CV193"/>
  <c r="CW193" s="1"/>
  <c r="AU193"/>
  <c r="CV192"/>
  <c r="CW192" s="1"/>
  <c r="AU192"/>
  <c r="CV191"/>
  <c r="CW191" s="1"/>
  <c r="AU191"/>
  <c r="CV190"/>
  <c r="CW190" s="1"/>
  <c r="AU190"/>
  <c r="CV172"/>
  <c r="CW172" s="1"/>
  <c r="AU172"/>
  <c r="CV161"/>
  <c r="CW161" s="1"/>
  <c r="AU161"/>
  <c r="CV157"/>
  <c r="CW157" s="1"/>
  <c r="AU157"/>
  <c r="CV121"/>
  <c r="CW121" s="1"/>
  <c r="AU121"/>
  <c r="CV119"/>
  <c r="CW119" s="1"/>
  <c r="AU119"/>
  <c r="CV116"/>
  <c r="CW116" s="1"/>
  <c r="AU116"/>
  <c r="CV115"/>
  <c r="CW115" s="1"/>
  <c r="AU115"/>
  <c r="CV111"/>
  <c r="CW111" s="1"/>
  <c r="AU111"/>
  <c r="CV52"/>
  <c r="CW52" s="1"/>
  <c r="AU52"/>
  <c r="CV74"/>
  <c r="CW74" s="1"/>
  <c r="AU74"/>
  <c r="CV288"/>
  <c r="CW288" s="1"/>
  <c r="AU288"/>
  <c r="CV284"/>
  <c r="CW284" s="1"/>
  <c r="AU284"/>
  <c r="CV280"/>
  <c r="CW280" s="1"/>
  <c r="AU280"/>
  <c r="CV263"/>
  <c r="CW263" s="1"/>
  <c r="AU263"/>
  <c r="CV259"/>
  <c r="CW259" s="1"/>
  <c r="AU259"/>
  <c r="CV244"/>
  <c r="CW244" s="1"/>
  <c r="AU244"/>
  <c r="CV222"/>
  <c r="CW222" s="1"/>
  <c r="AU222"/>
  <c r="CV218"/>
  <c r="CW218" s="1"/>
  <c r="AU218"/>
  <c r="CV214"/>
  <c r="CW214" s="1"/>
  <c r="AU214"/>
  <c r="CV203"/>
  <c r="CW203" s="1"/>
  <c r="AU203"/>
  <c r="CV180"/>
  <c r="CW180" s="1"/>
  <c r="AU180"/>
  <c r="CV178"/>
  <c r="CW178" s="1"/>
  <c r="AU178"/>
  <c r="CV176"/>
  <c r="CW176" s="1"/>
  <c r="AU176"/>
  <c r="CV174"/>
  <c r="CW174" s="1"/>
  <c r="AU174"/>
  <c r="CV171"/>
  <c r="CW171" s="1"/>
  <c r="AU171"/>
  <c r="CV170"/>
  <c r="CW170" s="1"/>
  <c r="AU170"/>
  <c r="CV169"/>
  <c r="CW169" s="1"/>
  <c r="AU169"/>
  <c r="CV168"/>
  <c r="CW168" s="1"/>
  <c r="AU168"/>
  <c r="CV167"/>
  <c r="CW167" s="1"/>
  <c r="AU167"/>
  <c r="CV166"/>
  <c r="CW166" s="1"/>
  <c r="AU166"/>
  <c r="CV165"/>
  <c r="CW165" s="1"/>
  <c r="AU165"/>
  <c r="CV164"/>
  <c r="CW164" s="1"/>
  <c r="AU164"/>
  <c r="CV160"/>
  <c r="CW160" s="1"/>
  <c r="AU160"/>
  <c r="CV156"/>
  <c r="CW156" s="1"/>
  <c r="AU156"/>
  <c r="CV155"/>
  <c r="CW155" s="1"/>
  <c r="AU155"/>
  <c r="CV154"/>
  <c r="CW154" s="1"/>
  <c r="AU154"/>
  <c r="CV153"/>
  <c r="CW153" s="1"/>
  <c r="AU153"/>
  <c r="CV152"/>
  <c r="CW152" s="1"/>
  <c r="AU152"/>
  <c r="CV151"/>
  <c r="CW151" s="1"/>
  <c r="AU151"/>
  <c r="CV150"/>
  <c r="CW150" s="1"/>
  <c r="AU150"/>
  <c r="CV124"/>
  <c r="CW124" s="1"/>
  <c r="AU124"/>
  <c r="CV107"/>
  <c r="CW107" s="1"/>
  <c r="AU107"/>
  <c r="CV106"/>
  <c r="CW106" s="1"/>
  <c r="AU106"/>
  <c r="CV105"/>
  <c r="CW105" s="1"/>
  <c r="AU105"/>
  <c r="CV104"/>
  <c r="CW104" s="1"/>
  <c r="AU104"/>
  <c r="CV103"/>
  <c r="CW103" s="1"/>
  <c r="AU103"/>
  <c r="CV101"/>
  <c r="CW101" s="1"/>
  <c r="AU101"/>
  <c r="CV98"/>
  <c r="CW98" s="1"/>
  <c r="AU98"/>
  <c r="CV94"/>
  <c r="CW94" s="1"/>
  <c r="AU94"/>
  <c r="CV90"/>
  <c r="CW90" s="1"/>
  <c r="AU90"/>
  <c r="CV89"/>
  <c r="CW89" s="1"/>
  <c r="AU89"/>
  <c r="CV88"/>
  <c r="CW88" s="1"/>
  <c r="AU88"/>
  <c r="CV83"/>
  <c r="CW83" s="1"/>
  <c r="AU83"/>
  <c r="CV54"/>
  <c r="CW54" s="1"/>
  <c r="AU54"/>
  <c r="CV75"/>
  <c r="CW75" s="1"/>
  <c r="AU75"/>
  <c r="CV292"/>
  <c r="CW292" s="1"/>
  <c r="AU292"/>
  <c r="CV274"/>
  <c r="CW274" s="1"/>
  <c r="AU274"/>
  <c r="CV253"/>
  <c r="CW253" s="1"/>
  <c r="AU253"/>
  <c r="CV252"/>
  <c r="CW252" s="1"/>
  <c r="AU252"/>
  <c r="CV251"/>
  <c r="CW251" s="1"/>
  <c r="AU251"/>
  <c r="CV248"/>
  <c r="CW248" s="1"/>
  <c r="AU248"/>
  <c r="CV242"/>
  <c r="CW242" s="1"/>
  <c r="AU242"/>
  <c r="CV238"/>
  <c r="CW238" s="1"/>
  <c r="AU238"/>
  <c r="CV237"/>
  <c r="CW237" s="1"/>
  <c r="AU237"/>
  <c r="CV236"/>
  <c r="CW236" s="1"/>
  <c r="AU236"/>
  <c r="CV235"/>
  <c r="CW235" s="1"/>
  <c r="AU235"/>
  <c r="CV234"/>
  <c r="CW234" s="1"/>
  <c r="AU234"/>
  <c r="CV233"/>
  <c r="CW233" s="1"/>
  <c r="AU233"/>
  <c r="CV232"/>
  <c r="CW232" s="1"/>
  <c r="AU232"/>
  <c r="CV199"/>
  <c r="CW199" s="1"/>
  <c r="AU199"/>
  <c r="CV142"/>
  <c r="CW142" s="1"/>
  <c r="AU142"/>
  <c r="CV138"/>
  <c r="CW138" s="1"/>
  <c r="AU138"/>
  <c r="CV134"/>
  <c r="CW134" s="1"/>
  <c r="AU134"/>
  <c r="CV126"/>
  <c r="CW126" s="1"/>
  <c r="AU126"/>
  <c r="CV114"/>
  <c r="CW114" s="1"/>
  <c r="AU114"/>
  <c r="CV110"/>
  <c r="CW110" s="1"/>
  <c r="AU110"/>
  <c r="CV82"/>
  <c r="CW82" s="1"/>
  <c r="AU82"/>
  <c r="CV177"/>
  <c r="CW177" s="1"/>
  <c r="AU177"/>
  <c r="CV173"/>
  <c r="CW173" s="1"/>
  <c r="AU173"/>
  <c r="CV69"/>
  <c r="CW69" s="1"/>
  <c r="AU69"/>
  <c r="CV71"/>
  <c r="CW71" s="1"/>
  <c r="AU71"/>
  <c r="CV97"/>
  <c r="CW97" s="1"/>
  <c r="AU97"/>
  <c r="CV93"/>
  <c r="CW93" s="1"/>
  <c r="AU93"/>
  <c r="CV87"/>
  <c r="CW87" s="1"/>
  <c r="AU87"/>
  <c r="CV81"/>
  <c r="CW81" s="1"/>
  <c r="AU81"/>
  <c r="CH42"/>
  <c r="AT42"/>
  <c r="AQ42"/>
  <c r="AO42"/>
  <c r="CV44"/>
  <c r="CW44" s="1"/>
  <c r="AU44"/>
  <c r="CV46"/>
  <c r="CW46" s="1"/>
  <c r="AU46"/>
  <c r="CV60"/>
  <c r="CW60" s="1"/>
  <c r="AU60"/>
  <c r="AU55"/>
  <c r="CV55"/>
  <c r="CW55" s="1"/>
  <c r="CV175"/>
  <c r="CW175" s="1"/>
  <c r="AU175"/>
  <c r="AU53"/>
  <c r="CV53"/>
  <c r="CW53" s="1"/>
  <c r="AU59"/>
  <c r="CV59"/>
  <c r="CW59" s="1"/>
  <c r="AO100"/>
  <c r="AO96"/>
  <c r="AO92"/>
  <c r="AO40"/>
  <c r="AO179"/>
  <c r="AO48"/>
  <c r="AO50"/>
  <c r="AO58"/>
  <c r="AO73"/>
  <c r="AO77"/>
  <c r="AO78"/>
  <c r="AO276"/>
  <c r="AO240"/>
  <c r="AO230"/>
  <c r="AO229"/>
  <c r="AO228"/>
  <c r="AO227"/>
  <c r="AO226"/>
  <c r="AO225"/>
  <c r="AO224"/>
  <c r="AO213"/>
  <c r="AO201"/>
  <c r="AO197"/>
  <c r="AO189"/>
  <c r="AO144"/>
  <c r="AO140"/>
  <c r="AO136"/>
  <c r="AO132"/>
  <c r="AO131"/>
  <c r="AO130"/>
  <c r="AO129"/>
  <c r="AO128"/>
  <c r="AO127"/>
  <c r="AO112"/>
  <c r="AO102"/>
  <c r="AO86"/>
  <c r="AO85"/>
  <c r="AO80"/>
  <c r="AO62"/>
  <c r="AO66"/>
  <c r="AO68"/>
  <c r="AO57"/>
  <c r="AO61"/>
  <c r="AO99"/>
  <c r="AO95"/>
  <c r="AO91"/>
  <c r="AO84"/>
  <c r="AO79"/>
  <c r="AO51"/>
  <c r="AO64"/>
  <c r="AO67"/>
  <c r="AO70"/>
  <c r="AR308"/>
  <c r="AR313" s="1"/>
  <c r="AR307"/>
  <c r="AR312" s="1"/>
  <c r="AS40"/>
  <c r="CV275"/>
  <c r="CW275" s="1"/>
  <c r="AU275"/>
  <c r="CV270"/>
  <c r="CW270" s="1"/>
  <c r="AU270"/>
  <c r="CV269"/>
  <c r="CW269" s="1"/>
  <c r="AU269"/>
  <c r="CV268"/>
  <c r="CW268" s="1"/>
  <c r="AU268"/>
  <c r="CV267"/>
  <c r="CW267" s="1"/>
  <c r="AU267"/>
  <c r="CV266"/>
  <c r="CW266" s="1"/>
  <c r="AU266"/>
  <c r="CV262"/>
  <c r="CW262" s="1"/>
  <c r="AU262"/>
  <c r="CV258"/>
  <c r="CW258" s="1"/>
  <c r="AU258"/>
  <c r="CV250"/>
  <c r="CW250" s="1"/>
  <c r="AU250"/>
  <c r="CV249"/>
  <c r="CW249" s="1"/>
  <c r="AU249"/>
  <c r="CV241"/>
  <c r="CW241" s="1"/>
  <c r="AU241"/>
  <c r="CV231"/>
  <c r="CW231" s="1"/>
  <c r="AU231"/>
  <c r="CV223"/>
  <c r="CW223" s="1"/>
  <c r="AU223"/>
  <c r="CV219"/>
  <c r="CW219" s="1"/>
  <c r="AU219"/>
  <c r="CV215"/>
  <c r="CW215" s="1"/>
  <c r="AU215"/>
  <c r="CV204"/>
  <c r="CW204" s="1"/>
  <c r="AU204"/>
  <c r="CV141"/>
  <c r="CW141" s="1"/>
  <c r="AU141"/>
  <c r="CV137"/>
  <c r="CW137" s="1"/>
  <c r="AU137"/>
  <c r="CV133"/>
  <c r="CW133" s="1"/>
  <c r="AU133"/>
  <c r="CV125"/>
  <c r="CW125" s="1"/>
  <c r="AU125"/>
  <c r="CV122"/>
  <c r="CW122" s="1"/>
  <c r="AU122"/>
  <c r="CV120"/>
  <c r="CW120" s="1"/>
  <c r="AU120"/>
  <c r="CV297"/>
  <c r="CW297" s="1"/>
  <c r="AU297"/>
  <c r="CV296"/>
  <c r="CW296" s="1"/>
  <c r="AU296"/>
  <c r="CV295"/>
  <c r="CW295" s="1"/>
  <c r="AU295"/>
  <c r="CV294"/>
  <c r="CW294" s="1"/>
  <c r="AU294"/>
  <c r="CV293"/>
  <c r="CW293" s="1"/>
  <c r="AU293"/>
  <c r="CV289"/>
  <c r="CW289" s="1"/>
  <c r="AU289"/>
  <c r="CV285"/>
  <c r="CW285" s="1"/>
  <c r="AU285"/>
  <c r="CV281"/>
  <c r="CW281" s="1"/>
  <c r="AU281"/>
  <c r="CV247"/>
  <c r="CW247" s="1"/>
  <c r="AU247"/>
  <c r="CV243"/>
  <c r="CW243" s="1"/>
  <c r="AU243"/>
  <c r="CV212"/>
  <c r="CW212" s="1"/>
  <c r="AU212"/>
  <c r="CV211"/>
  <c r="CW211" s="1"/>
  <c r="AU211"/>
  <c r="CV210"/>
  <c r="CW210" s="1"/>
  <c r="AU210"/>
  <c r="CV209"/>
  <c r="CW209" s="1"/>
  <c r="AU209"/>
  <c r="CV208"/>
  <c r="CW208" s="1"/>
  <c r="AU208"/>
  <c r="CV207"/>
  <c r="CW207" s="1"/>
  <c r="AU207"/>
  <c r="CV206"/>
  <c r="CW206" s="1"/>
  <c r="AU206"/>
  <c r="CV198"/>
  <c r="CW198" s="1"/>
  <c r="AU198"/>
  <c r="CV163"/>
  <c r="CW163" s="1"/>
  <c r="AU163"/>
  <c r="CV159"/>
  <c r="CW159" s="1"/>
  <c r="AU159"/>
  <c r="CV149"/>
  <c r="CW149" s="1"/>
  <c r="AU149"/>
  <c r="CV148"/>
  <c r="CW148" s="1"/>
  <c r="AU148"/>
  <c r="CV147"/>
  <c r="CW147" s="1"/>
  <c r="AU147"/>
  <c r="CV146"/>
  <c r="CW146" s="1"/>
  <c r="AU146"/>
  <c r="CV145"/>
  <c r="CW145" s="1"/>
  <c r="AU145"/>
  <c r="CV117"/>
  <c r="CW117" s="1"/>
  <c r="AU117"/>
  <c r="CV113"/>
  <c r="CW113" s="1"/>
  <c r="AU113"/>
  <c r="CV56"/>
  <c r="CW56" s="1"/>
  <c r="AU56"/>
  <c r="CV72"/>
  <c r="CW72" s="1"/>
  <c r="AU72"/>
  <c r="CV76"/>
  <c r="CW76" s="1"/>
  <c r="AU76"/>
  <c r="AU65"/>
  <c r="CV65"/>
  <c r="CW65" s="1"/>
  <c r="CV298"/>
  <c r="CW298" s="1"/>
  <c r="AU298"/>
  <c r="CV290"/>
  <c r="CW290" s="1"/>
  <c r="AU290"/>
  <c r="CV286"/>
  <c r="CW286" s="1"/>
  <c r="AU286"/>
  <c r="CV282"/>
  <c r="CW282" s="1"/>
  <c r="AU282"/>
  <c r="CV265"/>
  <c r="CW265" s="1"/>
  <c r="AU265"/>
  <c r="CV261"/>
  <c r="CW261" s="1"/>
  <c r="AU261"/>
  <c r="CV257"/>
  <c r="CW257" s="1"/>
  <c r="AU257"/>
  <c r="CV255"/>
  <c r="CW255" s="1"/>
  <c r="AU255"/>
  <c r="CV254"/>
  <c r="CW254" s="1"/>
  <c r="AU254"/>
  <c r="AX246"/>
  <c r="CV246"/>
  <c r="CW246" s="1"/>
  <c r="AU246"/>
  <c r="CV220"/>
  <c r="CW220" s="1"/>
  <c r="AU220"/>
  <c r="CV216"/>
  <c r="CW216" s="1"/>
  <c r="AU216"/>
  <c r="AX205"/>
  <c r="CV205"/>
  <c r="CW205" s="1"/>
  <c r="AU205"/>
  <c r="AX162"/>
  <c r="CV162"/>
  <c r="CW162" s="1"/>
  <c r="AU162"/>
  <c r="AX158"/>
  <c r="CV158"/>
  <c r="CW158" s="1"/>
  <c r="AU158"/>
  <c r="CV143"/>
  <c r="CW143" s="1"/>
  <c r="AU143"/>
  <c r="CV123"/>
  <c r="CW123" s="1"/>
  <c r="AU123"/>
  <c r="CV118"/>
  <c r="CW118" s="1"/>
  <c r="AU118"/>
  <c r="CV100"/>
  <c r="CW100" s="1"/>
  <c r="AU100"/>
  <c r="CV96"/>
  <c r="CW96" s="1"/>
  <c r="AU96"/>
  <c r="CV92"/>
  <c r="CW92" s="1"/>
  <c r="AU92"/>
  <c r="AT308"/>
  <c r="AT313" s="1"/>
  <c r="AT307"/>
  <c r="AT312" s="1"/>
  <c r="AT302"/>
  <c r="AO41"/>
  <c r="AO43"/>
  <c r="AO47"/>
  <c r="AO49"/>
  <c r="AO45"/>
  <c r="AQ307"/>
  <c r="AQ312" s="1"/>
  <c r="AQ308"/>
  <c r="AQ313" s="1"/>
  <c r="AU40"/>
  <c r="CV40"/>
  <c r="CW40" s="1"/>
  <c r="AY39"/>
  <c r="AY278" s="1"/>
  <c r="AX38"/>
  <c r="AX179"/>
  <c r="CV179"/>
  <c r="CW179" s="1"/>
  <c r="AY179"/>
  <c r="AU179"/>
  <c r="AM307"/>
  <c r="AM312" s="1"/>
  <c r="AM302"/>
  <c r="AM308"/>
  <c r="AM313" s="1"/>
  <c r="CV48"/>
  <c r="CW48" s="1"/>
  <c r="AX48"/>
  <c r="AU48"/>
  <c r="CV50"/>
  <c r="CW50" s="1"/>
  <c r="AX50"/>
  <c r="AU50"/>
  <c r="CV58"/>
  <c r="CW58" s="1"/>
  <c r="AX58"/>
  <c r="AU58"/>
  <c r="AX73"/>
  <c r="CV73"/>
  <c r="CW73" s="1"/>
  <c r="AU73"/>
  <c r="AX77"/>
  <c r="CV77"/>
  <c r="CW77" s="1"/>
  <c r="AU77"/>
  <c r="CV78"/>
  <c r="CW78" s="1"/>
  <c r="AY78"/>
  <c r="AU78"/>
  <c r="AX78"/>
  <c r="AX276"/>
  <c r="CV276"/>
  <c r="CW276" s="1"/>
  <c r="AU276"/>
  <c r="CV240"/>
  <c r="CW240" s="1"/>
  <c r="AY240"/>
  <c r="AU240"/>
  <c r="AX240"/>
  <c r="CV230"/>
  <c r="CW230" s="1"/>
  <c r="AY230"/>
  <c r="AU230"/>
  <c r="AX230"/>
  <c r="CV229"/>
  <c r="CW229" s="1"/>
  <c r="AY229"/>
  <c r="AU229"/>
  <c r="AX229"/>
  <c r="CV228"/>
  <c r="CW228" s="1"/>
  <c r="AY228"/>
  <c r="AU228"/>
  <c r="AX228"/>
  <c r="CV227"/>
  <c r="CW227" s="1"/>
  <c r="AY227"/>
  <c r="AU227"/>
  <c r="AX227"/>
  <c r="CV226"/>
  <c r="CW226" s="1"/>
  <c r="AY226"/>
  <c r="AU226"/>
  <c r="AX226"/>
  <c r="CV225"/>
  <c r="CW225" s="1"/>
  <c r="AY225"/>
  <c r="AU225"/>
  <c r="AX225"/>
  <c r="CV224"/>
  <c r="CW224" s="1"/>
  <c r="AY224"/>
  <c r="AU224"/>
  <c r="AX224"/>
  <c r="CV213"/>
  <c r="CW213" s="1"/>
  <c r="AY213"/>
  <c r="AU213"/>
  <c r="AX213"/>
  <c r="CV201"/>
  <c r="CW201" s="1"/>
  <c r="AY201"/>
  <c r="AU201"/>
  <c r="AX201"/>
  <c r="CV197"/>
  <c r="CW197" s="1"/>
  <c r="AY197"/>
  <c r="AU197"/>
  <c r="AX197"/>
  <c r="CV189"/>
  <c r="CW189" s="1"/>
  <c r="AY189"/>
  <c r="AU189"/>
  <c r="AX189"/>
  <c r="CV144"/>
  <c r="CW144" s="1"/>
  <c r="AY144"/>
  <c r="AU144"/>
  <c r="AX144"/>
  <c r="CV140"/>
  <c r="CW140" s="1"/>
  <c r="AY140"/>
  <c r="AU140"/>
  <c r="AX140"/>
  <c r="CV136"/>
  <c r="CW136" s="1"/>
  <c r="AY136"/>
  <c r="AU136"/>
  <c r="AX136"/>
  <c r="CV132"/>
  <c r="CW132" s="1"/>
  <c r="AY132"/>
  <c r="AU132"/>
  <c r="AX132"/>
  <c r="CV131"/>
  <c r="CW131" s="1"/>
  <c r="AY131"/>
  <c r="AU131"/>
  <c r="AX131"/>
  <c r="CV130"/>
  <c r="CW130" s="1"/>
  <c r="AY130"/>
  <c r="AU130"/>
  <c r="AX130"/>
  <c r="CV129"/>
  <c r="CW129" s="1"/>
  <c r="AY129"/>
  <c r="AU129"/>
  <c r="AX129"/>
  <c r="CV128"/>
  <c r="CW128" s="1"/>
  <c r="AY128"/>
  <c r="AU128"/>
  <c r="AX128"/>
  <c r="CV127"/>
  <c r="CW127" s="1"/>
  <c r="AY127"/>
  <c r="AU127"/>
  <c r="AX127"/>
  <c r="CV112"/>
  <c r="CW112" s="1"/>
  <c r="AY112"/>
  <c r="AU112"/>
  <c r="AX112"/>
  <c r="CV102"/>
  <c r="CW102" s="1"/>
  <c r="AY102"/>
  <c r="AU102"/>
  <c r="AX102"/>
  <c r="CV86"/>
  <c r="CW86" s="1"/>
  <c r="AY86"/>
  <c r="AU86"/>
  <c r="AX86"/>
  <c r="CV85"/>
  <c r="CW85" s="1"/>
  <c r="AY85"/>
  <c r="AU85"/>
  <c r="AX85"/>
  <c r="CV80"/>
  <c r="CW80" s="1"/>
  <c r="AY80"/>
  <c r="AU80"/>
  <c r="AX80"/>
  <c r="CV62"/>
  <c r="CW62" s="1"/>
  <c r="AX62"/>
  <c r="AU62"/>
  <c r="AX66"/>
  <c r="CV66"/>
  <c r="CW66" s="1"/>
  <c r="AU66"/>
  <c r="AX68"/>
  <c r="CV68"/>
  <c r="CW68" s="1"/>
  <c r="AU68"/>
  <c r="AU57"/>
  <c r="CV57"/>
  <c r="CW57" s="1"/>
  <c r="AX57"/>
  <c r="AU61"/>
  <c r="CV61"/>
  <c r="CW61" s="1"/>
  <c r="AX61"/>
  <c r="CV99"/>
  <c r="CW99" s="1"/>
  <c r="AY99"/>
  <c r="AU99"/>
  <c r="AX99"/>
  <c r="CV95"/>
  <c r="CW95" s="1"/>
  <c r="AY95"/>
  <c r="AU95"/>
  <c r="AX95"/>
  <c r="CV91"/>
  <c r="CW91" s="1"/>
  <c r="AY91"/>
  <c r="AU91"/>
  <c r="AX91"/>
  <c r="CV84"/>
  <c r="CW84" s="1"/>
  <c r="AY84"/>
  <c r="AU84"/>
  <c r="AX84"/>
  <c r="CV79"/>
  <c r="CW79" s="1"/>
  <c r="AY79"/>
  <c r="AU79"/>
  <c r="AX79"/>
  <c r="AU51"/>
  <c r="CV51"/>
  <c r="CW51" s="1"/>
  <c r="AX51"/>
  <c r="CV64"/>
  <c r="CW64" s="1"/>
  <c r="AX64"/>
  <c r="AU64"/>
  <c r="AX67"/>
  <c r="CV67"/>
  <c r="CW67" s="1"/>
  <c r="AU67"/>
  <c r="AX70"/>
  <c r="CV70"/>
  <c r="CW70" s="1"/>
  <c r="AU70"/>
  <c r="AY63"/>
  <c r="AU63"/>
  <c r="CV63"/>
  <c r="CW63" s="1"/>
  <c r="AX63"/>
  <c r="N26"/>
  <c r="AO54"/>
  <c r="AO75"/>
  <c r="AO292"/>
  <c r="AO274"/>
  <c r="AO253"/>
  <c r="AO252"/>
  <c r="AO251"/>
  <c r="AO248"/>
  <c r="AO242"/>
  <c r="AO238"/>
  <c r="AO237"/>
  <c r="AO236"/>
  <c r="AO235"/>
  <c r="AO234"/>
  <c r="AO233"/>
  <c r="AO232"/>
  <c r="AO199"/>
  <c r="AO142"/>
  <c r="AO138"/>
  <c r="AO134"/>
  <c r="AO126"/>
  <c r="AO114"/>
  <c r="AO110"/>
  <c r="AO82"/>
  <c r="AO177"/>
  <c r="AO173"/>
  <c r="AO69"/>
  <c r="AO71"/>
  <c r="AO97"/>
  <c r="AO93"/>
  <c r="AO87"/>
  <c r="AO81"/>
  <c r="AO44"/>
  <c r="AO46"/>
  <c r="AO60"/>
  <c r="AO55"/>
  <c r="AO175"/>
  <c r="AO53"/>
  <c r="AO59"/>
  <c r="T329" i="7"/>
  <c r="M28"/>
  <c r="N28" s="1"/>
  <c r="CN64"/>
  <c r="CN89"/>
  <c r="CN91"/>
  <c r="CN96"/>
  <c r="CN59"/>
  <c r="BT328"/>
  <c r="BT327"/>
  <c r="CI40"/>
  <c r="CN310"/>
  <c r="CN302"/>
  <c r="CN295"/>
  <c r="CN288"/>
  <c r="CN286"/>
  <c r="CN284"/>
  <c r="CN278"/>
  <c r="CN271"/>
  <c r="CN266"/>
  <c r="BF328"/>
  <c r="BF327"/>
  <c r="BU40"/>
  <c r="CN41"/>
  <c r="CN311"/>
  <c r="CN307"/>
  <c r="CN299"/>
  <c r="CN294"/>
  <c r="CN291"/>
  <c r="CN283"/>
  <c r="CN274"/>
  <c r="CN272"/>
  <c r="CN256"/>
  <c r="CN236"/>
  <c r="CN220"/>
  <c r="CN210"/>
  <c r="CN208"/>
  <c r="CN206"/>
  <c r="CN204"/>
  <c r="CN201"/>
  <c r="CN199"/>
  <c r="CN197"/>
  <c r="CN195"/>
  <c r="CN193"/>
  <c r="CN191"/>
  <c r="CN166"/>
  <c r="CN145"/>
  <c r="CN134"/>
  <c r="CN133"/>
  <c r="CN132"/>
  <c r="CN118"/>
  <c r="CN92"/>
  <c r="CN97"/>
  <c r="CN54"/>
  <c r="CN247"/>
  <c r="CN245"/>
  <c r="CN243"/>
  <c r="CN241"/>
  <c r="CN237"/>
  <c r="CN229"/>
  <c r="CN215"/>
  <c r="CN188"/>
  <c r="CN176"/>
  <c r="CN146"/>
  <c r="CN142"/>
  <c r="CN117"/>
  <c r="CN114"/>
  <c r="CN62"/>
  <c r="CN69"/>
  <c r="CN71"/>
  <c r="CN73"/>
  <c r="CN75"/>
  <c r="CN78"/>
  <c r="CN85"/>
  <c r="CN95"/>
  <c r="CN58"/>
  <c r="CN212"/>
  <c r="CN42"/>
  <c r="CN46"/>
  <c r="CN60"/>
  <c r="CJ51"/>
  <c r="CJ47"/>
  <c r="CJ49"/>
  <c r="CJ43"/>
  <c r="CJ45"/>
  <c r="CP328"/>
  <c r="CP327"/>
  <c r="CP322"/>
  <c r="BH328"/>
  <c r="BH327"/>
  <c r="BW40"/>
  <c r="CN308"/>
  <c r="CN300"/>
  <c r="CN293"/>
  <c r="CN264"/>
  <c r="CN262"/>
  <c r="CN260"/>
  <c r="CN248"/>
  <c r="BB328"/>
  <c r="BB327"/>
  <c r="BQ40"/>
  <c r="CN214"/>
  <c r="CN87"/>
  <c r="CN55"/>
  <c r="AR328"/>
  <c r="AR335" s="1"/>
  <c r="AR327"/>
  <c r="AR334" s="1"/>
  <c r="AR322"/>
  <c r="BG40"/>
  <c r="CN312"/>
  <c r="CN309"/>
  <c r="CN301"/>
  <c r="CN296"/>
  <c r="CN269"/>
  <c r="CN267"/>
  <c r="CN255"/>
  <c r="CN239"/>
  <c r="CN234"/>
  <c r="CN219"/>
  <c r="CN217"/>
  <c r="CN211"/>
  <c r="CN209"/>
  <c r="CN207"/>
  <c r="CN205"/>
  <c r="CN203"/>
  <c r="CN200"/>
  <c r="CN198"/>
  <c r="CN196"/>
  <c r="CN194"/>
  <c r="CN185"/>
  <c r="CN180"/>
  <c r="CN179"/>
  <c r="CN178"/>
  <c r="CN177"/>
  <c r="CN155"/>
  <c r="CN153"/>
  <c r="CN151"/>
  <c r="CN149"/>
  <c r="CN143"/>
  <c r="CN129"/>
  <c r="CN127"/>
  <c r="CN120"/>
  <c r="CN112"/>
  <c r="CN110"/>
  <c r="CN70"/>
  <c r="CN77"/>
  <c r="CN81"/>
  <c r="CN83"/>
  <c r="CN109"/>
  <c r="CN231"/>
  <c r="CN227"/>
  <c r="CN225"/>
  <c r="CN223"/>
  <c r="CN202"/>
  <c r="CN192"/>
  <c r="CN186"/>
  <c r="CN183"/>
  <c r="CN181"/>
  <c r="CN175"/>
  <c r="CN174"/>
  <c r="CN173"/>
  <c r="CN172"/>
  <c r="CN171"/>
  <c r="CN170"/>
  <c r="CN169"/>
  <c r="CN157"/>
  <c r="CN148"/>
  <c r="CN144"/>
  <c r="CN124"/>
  <c r="CN123"/>
  <c r="CN72"/>
  <c r="CN74"/>
  <c r="CN76"/>
  <c r="CN93"/>
  <c r="CN99"/>
  <c r="CN105"/>
  <c r="CN108"/>
  <c r="CN65"/>
  <c r="CK327"/>
  <c r="CJ40"/>
  <c r="CJ317"/>
  <c r="CJ315"/>
  <c r="CJ313"/>
  <c r="CJ304"/>
  <c r="CJ297"/>
  <c r="CJ280"/>
  <c r="CJ258"/>
  <c r="CJ253"/>
  <c r="CJ251"/>
  <c r="CO322"/>
  <c r="CO328"/>
  <c r="CJ50"/>
  <c r="CJ102"/>
  <c r="CJ67"/>
  <c r="N26"/>
  <c r="CJ314"/>
  <c r="CJ309"/>
  <c r="CJ301"/>
  <c r="CJ292"/>
  <c r="CJ290"/>
  <c r="CJ276"/>
  <c r="CJ273"/>
  <c r="CJ270"/>
  <c r="CJ269"/>
  <c r="CJ267"/>
  <c r="CJ238"/>
  <c r="CJ230"/>
  <c r="CJ219"/>
  <c r="CJ218"/>
  <c r="CJ217"/>
  <c r="CJ216"/>
  <c r="CJ189"/>
  <c r="CJ168"/>
  <c r="CJ165"/>
  <c r="CJ164"/>
  <c r="CJ163"/>
  <c r="CJ162"/>
  <c r="CJ161"/>
  <c r="CJ160"/>
  <c r="CJ159"/>
  <c r="CJ155"/>
  <c r="CJ154"/>
  <c r="CJ153"/>
  <c r="CJ152"/>
  <c r="CJ151"/>
  <c r="CJ150"/>
  <c r="CJ149"/>
  <c r="CJ143"/>
  <c r="CJ120"/>
  <c r="CJ52"/>
  <c r="CJ79"/>
  <c r="CJ101"/>
  <c r="CJ109"/>
  <c r="CJ61"/>
  <c r="CJ246"/>
  <c r="CJ244"/>
  <c r="CJ242"/>
  <c r="CJ240"/>
  <c r="CJ231"/>
  <c r="CJ228"/>
  <c r="CJ227"/>
  <c r="CJ226"/>
  <c r="CJ225"/>
  <c r="CJ224"/>
  <c r="CJ223"/>
  <c r="CJ222"/>
  <c r="CJ213"/>
  <c r="CJ190"/>
  <c r="CJ167"/>
  <c r="CJ144"/>
  <c r="CJ124"/>
  <c r="CJ123"/>
  <c r="CJ56"/>
  <c r="CJ68"/>
  <c r="CJ88"/>
  <c r="CJ66"/>
  <c r="CN44"/>
  <c r="CN48"/>
  <c r="CN104"/>
  <c r="CN318"/>
  <c r="CN316"/>
  <c r="CN306"/>
  <c r="CN298"/>
  <c r="CN289"/>
  <c r="CN287"/>
  <c r="CN285"/>
  <c r="CN282"/>
  <c r="CN275"/>
  <c r="CN268"/>
  <c r="CN257"/>
  <c r="CN254"/>
  <c r="CN252"/>
  <c r="CN250"/>
  <c r="CM328"/>
  <c r="CM327"/>
  <c r="CM322"/>
  <c r="CN86"/>
  <c r="CN98"/>
  <c r="BA328"/>
  <c r="BA327"/>
  <c r="BP40"/>
  <c r="CN303"/>
  <c r="CN279"/>
  <c r="CN249"/>
  <c r="CN232"/>
  <c r="CN221"/>
  <c r="CN187"/>
  <c r="CN141"/>
  <c r="CN138"/>
  <c r="CN137"/>
  <c r="CN136"/>
  <c r="CN135"/>
  <c r="CN130"/>
  <c r="CN128"/>
  <c r="CN126"/>
  <c r="CN125"/>
  <c r="CN122"/>
  <c r="CN113"/>
  <c r="CN80"/>
  <c r="CN82"/>
  <c r="CN84"/>
  <c r="CN53"/>
  <c r="CN233"/>
  <c r="CN184"/>
  <c r="CN182"/>
  <c r="CN158"/>
  <c r="CN131"/>
  <c r="CN121"/>
  <c r="CN103"/>
  <c r="CN107"/>
  <c r="CN57"/>
  <c r="CN90"/>
  <c r="CN94"/>
  <c r="CN100"/>
  <c r="CN106"/>
  <c r="CN63"/>
  <c r="BD328"/>
  <c r="BD327"/>
  <c r="BS40"/>
  <c r="CL328"/>
  <c r="CL327"/>
  <c r="CQ40"/>
  <c r="CQ38"/>
  <c r="CN40"/>
  <c r="CQ317"/>
  <c r="CN317"/>
  <c r="CQ315"/>
  <c r="CN315"/>
  <c r="CQ313"/>
  <c r="CN313"/>
  <c r="CQ304"/>
  <c r="CN304"/>
  <c r="CN297"/>
  <c r="CQ297"/>
  <c r="CQ280"/>
  <c r="CN280"/>
  <c r="CQ277"/>
  <c r="CN277"/>
  <c r="CQ265"/>
  <c r="CN265"/>
  <c r="CQ263"/>
  <c r="CN263"/>
  <c r="CQ261"/>
  <c r="CN261"/>
  <c r="CQ258"/>
  <c r="CN258"/>
  <c r="CN253"/>
  <c r="CQ253"/>
  <c r="CN251"/>
  <c r="CQ251"/>
  <c r="BR328"/>
  <c r="BR327"/>
  <c r="CG40"/>
  <c r="CQ50"/>
  <c r="CN50"/>
  <c r="CN102"/>
  <c r="CQ102"/>
  <c r="CN67"/>
  <c r="CQ67"/>
  <c r="CQ314"/>
  <c r="CN314"/>
  <c r="CQ305"/>
  <c r="CN305"/>
  <c r="CN292"/>
  <c r="CQ292"/>
  <c r="CN290"/>
  <c r="CQ290"/>
  <c r="CQ281"/>
  <c r="CN281"/>
  <c r="CQ276"/>
  <c r="CN276"/>
  <c r="CQ273"/>
  <c r="CN273"/>
  <c r="CQ270"/>
  <c r="CN270"/>
  <c r="CQ259"/>
  <c r="CN259"/>
  <c r="CQ238"/>
  <c r="CN238"/>
  <c r="CQ230"/>
  <c r="CN230"/>
  <c r="CQ218"/>
  <c r="CN218"/>
  <c r="CQ216"/>
  <c r="CN216"/>
  <c r="CN189"/>
  <c r="CQ189"/>
  <c r="CQ168"/>
  <c r="CN168"/>
  <c r="CQ165"/>
  <c r="CN165"/>
  <c r="CQ164"/>
  <c r="CN164"/>
  <c r="CQ163"/>
  <c r="CN163"/>
  <c r="CQ162"/>
  <c r="CN162"/>
  <c r="CQ161"/>
  <c r="CN161"/>
  <c r="CQ160"/>
  <c r="CN160"/>
  <c r="CQ159"/>
  <c r="CN159"/>
  <c r="CQ156"/>
  <c r="CN156"/>
  <c r="CQ154"/>
  <c r="CN154"/>
  <c r="CQ152"/>
  <c r="CN152"/>
  <c r="CQ150"/>
  <c r="CN150"/>
  <c r="CQ147"/>
  <c r="CN147"/>
  <c r="CQ139"/>
  <c r="CN139"/>
  <c r="CQ116"/>
  <c r="CN116"/>
  <c r="CQ115"/>
  <c r="CN115"/>
  <c r="CQ111"/>
  <c r="CN111"/>
  <c r="CQ52"/>
  <c r="CN52"/>
  <c r="CN79"/>
  <c r="CQ79"/>
  <c r="CN101"/>
  <c r="CQ101"/>
  <c r="CN61"/>
  <c r="CQ61"/>
  <c r="CN246"/>
  <c r="CQ246"/>
  <c r="CN244"/>
  <c r="CQ244"/>
  <c r="CN242"/>
  <c r="CQ242"/>
  <c r="CN240"/>
  <c r="CQ240"/>
  <c r="CQ235"/>
  <c r="CN235"/>
  <c r="CQ228"/>
  <c r="CN228"/>
  <c r="CQ226"/>
  <c r="CN226"/>
  <c r="CQ224"/>
  <c r="CN224"/>
  <c r="CQ222"/>
  <c r="CN222"/>
  <c r="CN213"/>
  <c r="CQ213"/>
  <c r="CN190"/>
  <c r="CQ190"/>
  <c r="CQ167"/>
  <c r="CN167"/>
  <c r="CQ140"/>
  <c r="CN140"/>
  <c r="CQ119"/>
  <c r="CN119"/>
  <c r="CQ56"/>
  <c r="CN56"/>
  <c r="CN68"/>
  <c r="CQ68"/>
  <c r="CN88"/>
  <c r="CQ88"/>
  <c r="CQ66"/>
  <c r="CN66"/>
  <c r="AT328"/>
  <c r="AT327"/>
  <c r="BI40"/>
  <c r="CK328"/>
  <c r="CJ308"/>
  <c r="CJ300"/>
  <c r="CJ293"/>
  <c r="CJ277"/>
  <c r="CJ265"/>
  <c r="CJ264"/>
  <c r="CJ263"/>
  <c r="CJ262"/>
  <c r="CJ261"/>
  <c r="CJ260"/>
  <c r="CJ248"/>
  <c r="CJ214"/>
  <c r="CJ87"/>
  <c r="CJ55"/>
  <c r="CJ312"/>
  <c r="CJ305"/>
  <c r="CJ296"/>
  <c r="CJ281"/>
  <c r="CJ259"/>
  <c r="CJ255"/>
  <c r="CJ239"/>
  <c r="CJ234"/>
  <c r="CJ211"/>
  <c r="CJ209"/>
  <c r="CJ207"/>
  <c r="CJ205"/>
  <c r="CJ203"/>
  <c r="CJ200"/>
  <c r="CJ198"/>
  <c r="CJ196"/>
  <c r="CJ194"/>
  <c r="CJ185"/>
  <c r="CJ180"/>
  <c r="CJ179"/>
  <c r="CJ178"/>
  <c r="CJ177"/>
  <c r="CJ156"/>
  <c r="CJ147"/>
  <c r="CJ139"/>
  <c r="CJ129"/>
  <c r="CJ127"/>
  <c r="CJ116"/>
  <c r="CJ115"/>
  <c r="CJ112"/>
  <c r="CJ111"/>
  <c r="CJ110"/>
  <c r="CJ70"/>
  <c r="CJ77"/>
  <c r="CJ81"/>
  <c r="CJ83"/>
  <c r="CJ235"/>
  <c r="CJ202"/>
  <c r="CJ192"/>
  <c r="CJ186"/>
  <c r="CJ183"/>
  <c r="CJ181"/>
  <c r="CJ175"/>
  <c r="CJ174"/>
  <c r="CJ173"/>
  <c r="CJ172"/>
  <c r="CJ171"/>
  <c r="CJ170"/>
  <c r="CJ169"/>
  <c r="CJ157"/>
  <c r="CJ148"/>
  <c r="CJ140"/>
  <c r="CJ119"/>
  <c r="CJ72"/>
  <c r="CJ74"/>
  <c r="CJ76"/>
  <c r="CJ93"/>
  <c r="CJ99"/>
  <c r="CJ105"/>
  <c r="CJ108"/>
  <c r="CJ65"/>
  <c r="AM307" i="6"/>
  <c r="AM312" s="1"/>
  <c r="AM302"/>
  <c r="AM308"/>
  <c r="AM313" s="1"/>
  <c r="CT142"/>
  <c r="CU142" s="1"/>
  <c r="AT142"/>
  <c r="CT140"/>
  <c r="CU140" s="1"/>
  <c r="AT140"/>
  <c r="CT192"/>
  <c r="CU192" s="1"/>
  <c r="AT192"/>
  <c r="CT184"/>
  <c r="CU184" s="1"/>
  <c r="AT184"/>
  <c r="CT186"/>
  <c r="CU186" s="1"/>
  <c r="AT186"/>
  <c r="CT40"/>
  <c r="CU40" s="1"/>
  <c r="AT40"/>
  <c r="CT47"/>
  <c r="CU47" s="1"/>
  <c r="AT47"/>
  <c r="CT188"/>
  <c r="CU188" s="1"/>
  <c r="AT188"/>
  <c r="CT182"/>
  <c r="CU182" s="1"/>
  <c r="AT182"/>
  <c r="CT235"/>
  <c r="CU235" s="1"/>
  <c r="AT235"/>
  <c r="CT190"/>
  <c r="CU190" s="1"/>
  <c r="AT190"/>
  <c r="O309"/>
  <c r="M27"/>
  <c r="O27" s="1"/>
  <c r="CT237"/>
  <c r="CU237" s="1"/>
  <c r="AT237"/>
  <c r="AR302"/>
  <c r="AP330"/>
  <c r="N28"/>
  <c r="AU302"/>
  <c r="AQ330"/>
  <c r="N26"/>
  <c r="AM327" i="5"/>
  <c r="AM334" s="1"/>
  <c r="AM322"/>
  <c r="AM328"/>
  <c r="AM335" s="1"/>
  <c r="N26"/>
  <c r="AM307" i="4"/>
  <c r="AM312" s="1"/>
  <c r="AM302"/>
  <c r="AM308"/>
  <c r="AM313" s="1"/>
  <c r="O309"/>
  <c r="M27"/>
  <c r="O27" s="1"/>
  <c r="O329" i="3"/>
  <c r="M27"/>
  <c r="O27" s="1"/>
  <c r="AM327"/>
  <c r="AM334" s="1"/>
  <c r="AM322"/>
  <c r="AM328"/>
  <c r="AM335" s="1"/>
  <c r="N28"/>
  <c r="N26"/>
  <c r="AM307" i="2"/>
  <c r="AM312" s="1"/>
  <c r="AM302"/>
  <c r="AM308"/>
  <c r="AM313" s="1"/>
  <c r="N28"/>
  <c r="N26"/>
  <c r="AM327" i="1"/>
  <c r="AM334" s="1"/>
  <c r="AM322"/>
  <c r="AM328"/>
  <c r="AM335" s="1"/>
  <c r="O329"/>
  <c r="M27"/>
  <c r="O27" s="1"/>
  <c r="N26" l="1"/>
  <c r="BJ328" i="10"/>
  <c r="BJ327"/>
  <c r="BY40"/>
  <c r="BQ328"/>
  <c r="BQ327"/>
  <c r="CF40"/>
  <c r="BH328"/>
  <c r="BH327"/>
  <c r="BW40"/>
  <c r="BR328"/>
  <c r="BR327"/>
  <c r="CG40"/>
  <c r="CH328"/>
  <c r="CH327"/>
  <c r="CR51"/>
  <c r="CR63"/>
  <c r="CR67"/>
  <c r="CR53"/>
  <c r="CR43"/>
  <c r="CR45"/>
  <c r="CR57"/>
  <c r="CR49"/>
  <c r="CR61"/>
  <c r="CR47"/>
  <c r="CR41"/>
  <c r="CR65"/>
  <c r="CR59"/>
  <c r="CR55"/>
  <c r="CO328"/>
  <c r="CO327"/>
  <c r="CO322"/>
  <c r="CR54"/>
  <c r="CR180"/>
  <c r="CR185"/>
  <c r="CR189"/>
  <c r="CR213"/>
  <c r="CR267"/>
  <c r="CR269"/>
  <c r="CR275"/>
  <c r="CR307"/>
  <c r="CR316"/>
  <c r="CR318"/>
  <c r="CR184"/>
  <c r="CR188"/>
  <c r="CR212"/>
  <c r="CR263"/>
  <c r="CR265"/>
  <c r="CR271"/>
  <c r="CR273"/>
  <c r="CR276"/>
  <c r="CR308"/>
  <c r="CK328"/>
  <c r="CK327"/>
  <c r="BV328"/>
  <c r="BV327"/>
  <c r="BX328"/>
  <c r="BX327"/>
  <c r="BU328"/>
  <c r="BU327"/>
  <c r="CJ40"/>
  <c r="BT328"/>
  <c r="BT327"/>
  <c r="CI40"/>
  <c r="CR220"/>
  <c r="CR236"/>
  <c r="CR250"/>
  <c r="CR252"/>
  <c r="CR281"/>
  <c r="CR284"/>
  <c r="CR297"/>
  <c r="CR40"/>
  <c r="CR117"/>
  <c r="CR93"/>
  <c r="CR84"/>
  <c r="CR82"/>
  <c r="CR80"/>
  <c r="CR119"/>
  <c r="CR121"/>
  <c r="CR123"/>
  <c r="CR131"/>
  <c r="CR160"/>
  <c r="CR116"/>
  <c r="CR112"/>
  <c r="CR110"/>
  <c r="CR108"/>
  <c r="CR106"/>
  <c r="CR104"/>
  <c r="CR100"/>
  <c r="CR96"/>
  <c r="CR89"/>
  <c r="CR79"/>
  <c r="CR76"/>
  <c r="CR215"/>
  <c r="CR217"/>
  <c r="CR233"/>
  <c r="CR239"/>
  <c r="CR260"/>
  <c r="CR262"/>
  <c r="CR292"/>
  <c r="CR300"/>
  <c r="CR314"/>
  <c r="CR178"/>
  <c r="CR225"/>
  <c r="CR227"/>
  <c r="CR230"/>
  <c r="CR238"/>
  <c r="CR241"/>
  <c r="CR243"/>
  <c r="CR245"/>
  <c r="CR247"/>
  <c r="CR295"/>
  <c r="CR311"/>
  <c r="AZ53" i="9"/>
  <c r="AZ49"/>
  <c r="AZ41"/>
  <c r="AZ59"/>
  <c r="AZ57"/>
  <c r="AZ47"/>
  <c r="AZ43"/>
  <c r="AZ55"/>
  <c r="AZ51"/>
  <c r="AZ45"/>
  <c r="AV307"/>
  <c r="AV312" s="1"/>
  <c r="AV302"/>
  <c r="AV308"/>
  <c r="AV313" s="1"/>
  <c r="CX302"/>
  <c r="AZ71"/>
  <c r="AY71"/>
  <c r="AZ70"/>
  <c r="AY70"/>
  <c r="AZ69"/>
  <c r="AY69"/>
  <c r="AZ67"/>
  <c r="AY67"/>
  <c r="AZ54"/>
  <c r="AZ86"/>
  <c r="AY86"/>
  <c r="AZ84"/>
  <c r="AY84"/>
  <c r="AZ82"/>
  <c r="AY82"/>
  <c r="AZ78"/>
  <c r="AY78"/>
  <c r="AZ74"/>
  <c r="AY74"/>
  <c r="AZ62"/>
  <c r="AZ60"/>
  <c r="AZ46"/>
  <c r="AZ44"/>
  <c r="AZ42"/>
  <c r="AY182"/>
  <c r="AY170"/>
  <c r="AZ170"/>
  <c r="AY173"/>
  <c r="AZ173"/>
  <c r="AY175"/>
  <c r="AZ175"/>
  <c r="AY177"/>
  <c r="AZ177"/>
  <c r="AY179"/>
  <c r="AZ179"/>
  <c r="AY184"/>
  <c r="AZ184"/>
  <c r="AY185"/>
  <c r="AZ185"/>
  <c r="AY186"/>
  <c r="AZ186"/>
  <c r="AY187"/>
  <c r="AZ187"/>
  <c r="AY188"/>
  <c r="AZ188"/>
  <c r="AY224"/>
  <c r="AZ224"/>
  <c r="AY225"/>
  <c r="AZ225"/>
  <c r="AY226"/>
  <c r="AZ226"/>
  <c r="AY227"/>
  <c r="AZ227"/>
  <c r="AY228"/>
  <c r="AZ228"/>
  <c r="AY229"/>
  <c r="AZ229"/>
  <c r="AY230"/>
  <c r="AZ230"/>
  <c r="AY240"/>
  <c r="AZ240"/>
  <c r="AY245"/>
  <c r="AZ245"/>
  <c r="AY258"/>
  <c r="AZ258"/>
  <c r="AY261"/>
  <c r="AZ261"/>
  <c r="AY265"/>
  <c r="AZ265"/>
  <c r="AY65"/>
  <c r="AY111"/>
  <c r="AZ111"/>
  <c r="AY115"/>
  <c r="AZ115"/>
  <c r="AY156"/>
  <c r="AZ156"/>
  <c r="AZ216"/>
  <c r="AY248"/>
  <c r="AZ248"/>
  <c r="AY251"/>
  <c r="AZ251"/>
  <c r="AY252"/>
  <c r="AZ252"/>
  <c r="AY253"/>
  <c r="AZ253"/>
  <c r="AY254"/>
  <c r="AZ254"/>
  <c r="AY255"/>
  <c r="AZ255"/>
  <c r="AY257"/>
  <c r="AZ257"/>
  <c r="AY262"/>
  <c r="AZ262"/>
  <c r="AY266"/>
  <c r="AZ266"/>
  <c r="AY267"/>
  <c r="AZ267"/>
  <c r="AY268"/>
  <c r="AZ268"/>
  <c r="AY269"/>
  <c r="AZ269"/>
  <c r="AY270"/>
  <c r="AZ270"/>
  <c r="AY271"/>
  <c r="AZ271"/>
  <c r="AY272"/>
  <c r="AZ272"/>
  <c r="AY274"/>
  <c r="AZ274"/>
  <c r="AY278"/>
  <c r="AZ278"/>
  <c r="AY281"/>
  <c r="AZ281"/>
  <c r="AY285"/>
  <c r="AZ285"/>
  <c r="AY288"/>
  <c r="AZ288"/>
  <c r="AY291"/>
  <c r="AZ291"/>
  <c r="AY56"/>
  <c r="AY110"/>
  <c r="AZ110"/>
  <c r="AY114"/>
  <c r="AZ114"/>
  <c r="AY134"/>
  <c r="AZ134"/>
  <c r="AY139"/>
  <c r="AZ139"/>
  <c r="AY159"/>
  <c r="AZ159"/>
  <c r="AY163"/>
  <c r="AZ163"/>
  <c r="AY171"/>
  <c r="AZ171"/>
  <c r="AY172"/>
  <c r="AZ172"/>
  <c r="AY198"/>
  <c r="AZ198"/>
  <c r="AY202"/>
  <c r="AZ202"/>
  <c r="AY214"/>
  <c r="AZ214"/>
  <c r="AY220"/>
  <c r="AZ220"/>
  <c r="AY249"/>
  <c r="AZ249"/>
  <c r="AY250"/>
  <c r="AZ250"/>
  <c r="AY273"/>
  <c r="AZ273"/>
  <c r="AY277"/>
  <c r="AZ277"/>
  <c r="AY282"/>
  <c r="AZ282"/>
  <c r="AY287"/>
  <c r="AZ287"/>
  <c r="AY292"/>
  <c r="AZ292"/>
  <c r="AP308"/>
  <c r="AP313" s="1"/>
  <c r="AZ68"/>
  <c r="AY68"/>
  <c r="AZ66"/>
  <c r="AY66"/>
  <c r="AZ64"/>
  <c r="AZ58"/>
  <c r="AZ50"/>
  <c r="AZ48"/>
  <c r="AZ63"/>
  <c r="AZ61"/>
  <c r="AZ85"/>
  <c r="AY85"/>
  <c r="AZ83"/>
  <c r="AY83"/>
  <c r="AZ80"/>
  <c r="AY80"/>
  <c r="AZ76"/>
  <c r="AY76"/>
  <c r="AZ72"/>
  <c r="AR330"/>
  <c r="AY57"/>
  <c r="AY47"/>
  <c r="AY43"/>
  <c r="AY55"/>
  <c r="AY51"/>
  <c r="AY45"/>
  <c r="AY53"/>
  <c r="AY49"/>
  <c r="AY41"/>
  <c r="AY308" s="1"/>
  <c r="AY313" s="1"/>
  <c r="AY59"/>
  <c r="AT307"/>
  <c r="AT312" s="1"/>
  <c r="AT302"/>
  <c r="AT308"/>
  <c r="AT313" s="1"/>
  <c r="O28"/>
  <c r="AZ52"/>
  <c r="AZ298"/>
  <c r="AZ40"/>
  <c r="AY54"/>
  <c r="AY92"/>
  <c r="AZ92"/>
  <c r="AY96"/>
  <c r="AZ96"/>
  <c r="AY100"/>
  <c r="AZ100"/>
  <c r="AY125"/>
  <c r="AZ125"/>
  <c r="AY133"/>
  <c r="AZ133"/>
  <c r="AY136"/>
  <c r="AZ136"/>
  <c r="AY140"/>
  <c r="AZ140"/>
  <c r="AY143"/>
  <c r="AZ143"/>
  <c r="AY144"/>
  <c r="AZ144"/>
  <c r="AY145"/>
  <c r="AZ145"/>
  <c r="AY146"/>
  <c r="AZ146"/>
  <c r="AY147"/>
  <c r="AZ147"/>
  <c r="AY148"/>
  <c r="AZ148"/>
  <c r="AY150"/>
  <c r="AZ150"/>
  <c r="AY151"/>
  <c r="AZ151"/>
  <c r="AY152"/>
  <c r="AZ152"/>
  <c r="AY153"/>
  <c r="AZ153"/>
  <c r="AY154"/>
  <c r="AZ154"/>
  <c r="AY164"/>
  <c r="AZ164"/>
  <c r="AY165"/>
  <c r="AZ165"/>
  <c r="AY166"/>
  <c r="AZ166"/>
  <c r="AY167"/>
  <c r="AZ167"/>
  <c r="AY168"/>
  <c r="AZ168"/>
  <c r="AY169"/>
  <c r="AZ169"/>
  <c r="AY189"/>
  <c r="AZ189"/>
  <c r="AY197"/>
  <c r="AZ197"/>
  <c r="AY201"/>
  <c r="AZ201"/>
  <c r="AY205"/>
  <c r="AZ205"/>
  <c r="AY206"/>
  <c r="AZ206"/>
  <c r="AY207"/>
  <c r="AZ207"/>
  <c r="AY208"/>
  <c r="AZ208"/>
  <c r="AY209"/>
  <c r="AZ209"/>
  <c r="AY210"/>
  <c r="AZ210"/>
  <c r="AY211"/>
  <c r="AZ211"/>
  <c r="AY212"/>
  <c r="AZ212"/>
  <c r="AY213"/>
  <c r="AZ213"/>
  <c r="AY217"/>
  <c r="AZ217"/>
  <c r="AY221"/>
  <c r="AZ221"/>
  <c r="AY239"/>
  <c r="AZ239"/>
  <c r="AY243"/>
  <c r="AZ243"/>
  <c r="AY246"/>
  <c r="AZ246"/>
  <c r="AY62"/>
  <c r="AY60"/>
  <c r="AY46"/>
  <c r="AY44"/>
  <c r="AY307" s="1"/>
  <c r="AY312" s="1"/>
  <c r="AY42"/>
  <c r="AY91"/>
  <c r="AZ91"/>
  <c r="AY95"/>
  <c r="AZ95"/>
  <c r="AY99"/>
  <c r="AZ99"/>
  <c r="AY118"/>
  <c r="AZ118"/>
  <c r="AY123"/>
  <c r="AZ123"/>
  <c r="AY158"/>
  <c r="AZ158"/>
  <c r="AY162"/>
  <c r="AZ162"/>
  <c r="AY149"/>
  <c r="AZ149"/>
  <c r="AZ182"/>
  <c r="O26"/>
  <c r="AZ65"/>
  <c r="AZ81"/>
  <c r="AY81"/>
  <c r="AZ77"/>
  <c r="AY77"/>
  <c r="AZ73"/>
  <c r="AY73"/>
  <c r="AY216"/>
  <c r="AZ296"/>
  <c r="AY296"/>
  <c r="AZ297"/>
  <c r="AY297"/>
  <c r="AZ56"/>
  <c r="AY64"/>
  <c r="AY58"/>
  <c r="AY50"/>
  <c r="AY48"/>
  <c r="AY89"/>
  <c r="AZ89"/>
  <c r="AY90"/>
  <c r="AZ90"/>
  <c r="AY94"/>
  <c r="AZ94"/>
  <c r="AY98"/>
  <c r="AZ98"/>
  <c r="AY101"/>
  <c r="AZ101"/>
  <c r="AY102"/>
  <c r="AZ102"/>
  <c r="AY108"/>
  <c r="AZ108"/>
  <c r="AY109"/>
  <c r="AZ109"/>
  <c r="AY135"/>
  <c r="AZ135"/>
  <c r="AY138"/>
  <c r="AZ138"/>
  <c r="AY142"/>
  <c r="AZ142"/>
  <c r="AY199"/>
  <c r="AZ199"/>
  <c r="AY203"/>
  <c r="AZ203"/>
  <c r="AY215"/>
  <c r="AZ215"/>
  <c r="AY219"/>
  <c r="AZ219"/>
  <c r="AY223"/>
  <c r="AZ223"/>
  <c r="AY231"/>
  <c r="AZ231"/>
  <c r="AY241"/>
  <c r="AZ241"/>
  <c r="AY244"/>
  <c r="AZ244"/>
  <c r="AY293"/>
  <c r="AZ293"/>
  <c r="AY294"/>
  <c r="AZ294"/>
  <c r="AY295"/>
  <c r="AZ295"/>
  <c r="AY63"/>
  <c r="AY61"/>
  <c r="AY93"/>
  <c r="AZ93"/>
  <c r="AY97"/>
  <c r="AZ97"/>
  <c r="AY103"/>
  <c r="AZ103"/>
  <c r="AY104"/>
  <c r="AZ104"/>
  <c r="AY105"/>
  <c r="AZ105"/>
  <c r="AY106"/>
  <c r="AZ106"/>
  <c r="AY107"/>
  <c r="AZ107"/>
  <c r="AY116"/>
  <c r="AZ116"/>
  <c r="AY119"/>
  <c r="AZ119"/>
  <c r="AY120"/>
  <c r="AZ120"/>
  <c r="AY121"/>
  <c r="AZ121"/>
  <c r="AY122"/>
  <c r="AZ122"/>
  <c r="AY124"/>
  <c r="AZ124"/>
  <c r="AY160"/>
  <c r="AZ160"/>
  <c r="AX47" i="8"/>
  <c r="AX43"/>
  <c r="AX45"/>
  <c r="AX49"/>
  <c r="AX41"/>
  <c r="AS307"/>
  <c r="AS312" s="1"/>
  <c r="AS302"/>
  <c r="AS308"/>
  <c r="AS313" s="1"/>
  <c r="AY70"/>
  <c r="AY67"/>
  <c r="AY64"/>
  <c r="AY51"/>
  <c r="AY61"/>
  <c r="AY57"/>
  <c r="AY68"/>
  <c r="AY66"/>
  <c r="AY62"/>
  <c r="AY276"/>
  <c r="AY77"/>
  <c r="AY73"/>
  <c r="AY58"/>
  <c r="AY50"/>
  <c r="AY48"/>
  <c r="AX40"/>
  <c r="AX92"/>
  <c r="AY92"/>
  <c r="AX96"/>
  <c r="AY96"/>
  <c r="AX100"/>
  <c r="AY100"/>
  <c r="AX118"/>
  <c r="AY118"/>
  <c r="AX123"/>
  <c r="AY123"/>
  <c r="AX143"/>
  <c r="AY143"/>
  <c r="AX216"/>
  <c r="AY216"/>
  <c r="AX220"/>
  <c r="AY220"/>
  <c r="AX254"/>
  <c r="AY254"/>
  <c r="AX255"/>
  <c r="AY255"/>
  <c r="AX257"/>
  <c r="AY257"/>
  <c r="AX261"/>
  <c r="AY261"/>
  <c r="AX265"/>
  <c r="AY265"/>
  <c r="AX282"/>
  <c r="AY282"/>
  <c r="AX286"/>
  <c r="AY286"/>
  <c r="AX290"/>
  <c r="AY290"/>
  <c r="AX65"/>
  <c r="AX56"/>
  <c r="AX113"/>
  <c r="AY113"/>
  <c r="AX117"/>
  <c r="AY117"/>
  <c r="AX198"/>
  <c r="AY198"/>
  <c r="AX281"/>
  <c r="AY281"/>
  <c r="AX285"/>
  <c r="AY285"/>
  <c r="AX289"/>
  <c r="AY289"/>
  <c r="AX120"/>
  <c r="AY120"/>
  <c r="AX122"/>
  <c r="AY122"/>
  <c r="AX125"/>
  <c r="AY125"/>
  <c r="AX133"/>
  <c r="AY133"/>
  <c r="AX137"/>
  <c r="AY137"/>
  <c r="AX141"/>
  <c r="AY141"/>
  <c r="AX215"/>
  <c r="AY215"/>
  <c r="AX219"/>
  <c r="AY219"/>
  <c r="AX223"/>
  <c r="AY223"/>
  <c r="AX231"/>
  <c r="AY231"/>
  <c r="AX241"/>
  <c r="AY241"/>
  <c r="AX258"/>
  <c r="AY258"/>
  <c r="AX262"/>
  <c r="AY262"/>
  <c r="AX266"/>
  <c r="AY266"/>
  <c r="AX267"/>
  <c r="AY267"/>
  <c r="AX268"/>
  <c r="AY268"/>
  <c r="AX269"/>
  <c r="AY269"/>
  <c r="AX270"/>
  <c r="AY270"/>
  <c r="AX59"/>
  <c r="AX53"/>
  <c r="AX55"/>
  <c r="AX60"/>
  <c r="AX46"/>
  <c r="AX44"/>
  <c r="AX81"/>
  <c r="AY81"/>
  <c r="AX87"/>
  <c r="AY87"/>
  <c r="AX93"/>
  <c r="AY93"/>
  <c r="AX97"/>
  <c r="AY97"/>
  <c r="AX82"/>
  <c r="AY82"/>
  <c r="AX110"/>
  <c r="AY110"/>
  <c r="AX114"/>
  <c r="AY114"/>
  <c r="AX126"/>
  <c r="AY126"/>
  <c r="AX134"/>
  <c r="AY134"/>
  <c r="AX138"/>
  <c r="AY138"/>
  <c r="AX142"/>
  <c r="AY142"/>
  <c r="AX199"/>
  <c r="AY199"/>
  <c r="AX232"/>
  <c r="AY232"/>
  <c r="AX233"/>
  <c r="AY233"/>
  <c r="AX234"/>
  <c r="AY234"/>
  <c r="AX235"/>
  <c r="AY235"/>
  <c r="AX236"/>
  <c r="AY236"/>
  <c r="AX237"/>
  <c r="AY237"/>
  <c r="AX238"/>
  <c r="AY238"/>
  <c r="AX54"/>
  <c r="AX83"/>
  <c r="AY83"/>
  <c r="AX88"/>
  <c r="AY88"/>
  <c r="AX89"/>
  <c r="AY89"/>
  <c r="AX90"/>
  <c r="AY90"/>
  <c r="AX94"/>
  <c r="AY94"/>
  <c r="AX98"/>
  <c r="AY98"/>
  <c r="AX101"/>
  <c r="AY101"/>
  <c r="AX103"/>
  <c r="AY103"/>
  <c r="AX104"/>
  <c r="AY104"/>
  <c r="AX105"/>
  <c r="AY105"/>
  <c r="AX106"/>
  <c r="AY106"/>
  <c r="AX107"/>
  <c r="AY107"/>
  <c r="AX124"/>
  <c r="AY124"/>
  <c r="AX180"/>
  <c r="AX214"/>
  <c r="AY214"/>
  <c r="AX218"/>
  <c r="AY218"/>
  <c r="AX222"/>
  <c r="AY222"/>
  <c r="AX259"/>
  <c r="AY259"/>
  <c r="AX263"/>
  <c r="AY263"/>
  <c r="AX280"/>
  <c r="AY280"/>
  <c r="AX284"/>
  <c r="AY284"/>
  <c r="AX288"/>
  <c r="AY288"/>
  <c r="AX52"/>
  <c r="AX111"/>
  <c r="AY111"/>
  <c r="AX115"/>
  <c r="AY115"/>
  <c r="AX116"/>
  <c r="AY116"/>
  <c r="AX119"/>
  <c r="AY119"/>
  <c r="AX121"/>
  <c r="AY121"/>
  <c r="AX190"/>
  <c r="AY190"/>
  <c r="AX191"/>
  <c r="AY191"/>
  <c r="AX192"/>
  <c r="AY192"/>
  <c r="AX193"/>
  <c r="AY193"/>
  <c r="AX194"/>
  <c r="AY194"/>
  <c r="AX195"/>
  <c r="AY195"/>
  <c r="AX196"/>
  <c r="AY196"/>
  <c r="AX200"/>
  <c r="AY200"/>
  <c r="AX271"/>
  <c r="AY271"/>
  <c r="AX279"/>
  <c r="AY279"/>
  <c r="AX283"/>
  <c r="AY283"/>
  <c r="AX287"/>
  <c r="AY287"/>
  <c r="AX108"/>
  <c r="AY108"/>
  <c r="AX109"/>
  <c r="AY109"/>
  <c r="AX135"/>
  <c r="AY135"/>
  <c r="AX139"/>
  <c r="AY139"/>
  <c r="AX181"/>
  <c r="AY181"/>
  <c r="AX182"/>
  <c r="AY182"/>
  <c r="AX183"/>
  <c r="AY183"/>
  <c r="AX184"/>
  <c r="AY184"/>
  <c r="AX185"/>
  <c r="AY185"/>
  <c r="AX186"/>
  <c r="AY186"/>
  <c r="AX187"/>
  <c r="AY187"/>
  <c r="AX188"/>
  <c r="AY188"/>
  <c r="AX217"/>
  <c r="AY217"/>
  <c r="AX221"/>
  <c r="AY221"/>
  <c r="AX239"/>
  <c r="AY239"/>
  <c r="AX256"/>
  <c r="AY256"/>
  <c r="AX260"/>
  <c r="AY260"/>
  <c r="AX264"/>
  <c r="AY264"/>
  <c r="AX278"/>
  <c r="AY45"/>
  <c r="AY49"/>
  <c r="AY41"/>
  <c r="AY47"/>
  <c r="AY43"/>
  <c r="AO307"/>
  <c r="AO312" s="1"/>
  <c r="AO308"/>
  <c r="AO313" s="1"/>
  <c r="CV42"/>
  <c r="CW42" s="1"/>
  <c r="CW302" s="1"/>
  <c r="AX42"/>
  <c r="AY42"/>
  <c r="AU42"/>
  <c r="AU307" s="1"/>
  <c r="AU312" s="1"/>
  <c r="AQ330"/>
  <c r="AY40"/>
  <c r="AY158"/>
  <c r="AY162"/>
  <c r="AY205"/>
  <c r="AY246"/>
  <c r="AY298"/>
  <c r="AX298"/>
  <c r="AY65"/>
  <c r="AY76"/>
  <c r="AX76"/>
  <c r="AY72"/>
  <c r="AX72"/>
  <c r="AY56"/>
  <c r="AY145"/>
  <c r="AX145"/>
  <c r="AY146"/>
  <c r="AX146"/>
  <c r="AY147"/>
  <c r="AX147"/>
  <c r="AY148"/>
  <c r="AX148"/>
  <c r="AY149"/>
  <c r="AX149"/>
  <c r="AY159"/>
  <c r="AX159"/>
  <c r="AY163"/>
  <c r="AX163"/>
  <c r="AY206"/>
  <c r="AX206"/>
  <c r="AY207"/>
  <c r="AX207"/>
  <c r="AY208"/>
  <c r="AX208"/>
  <c r="AY209"/>
  <c r="AX209"/>
  <c r="AY210"/>
  <c r="AX210"/>
  <c r="AY211"/>
  <c r="AX211"/>
  <c r="AY212"/>
  <c r="AX212"/>
  <c r="AY243"/>
  <c r="AX243"/>
  <c r="AY247"/>
  <c r="AX247"/>
  <c r="AY293"/>
  <c r="AX293"/>
  <c r="AY294"/>
  <c r="AX294"/>
  <c r="AY295"/>
  <c r="AX295"/>
  <c r="AY296"/>
  <c r="AX296"/>
  <c r="AY297"/>
  <c r="AX297"/>
  <c r="AY204"/>
  <c r="AX204"/>
  <c r="AY249"/>
  <c r="AX249"/>
  <c r="AY250"/>
  <c r="AX250"/>
  <c r="AY275"/>
  <c r="AX275"/>
  <c r="AR330"/>
  <c r="AY59"/>
  <c r="AY53"/>
  <c r="AY175"/>
  <c r="AX175"/>
  <c r="AY55"/>
  <c r="AY60"/>
  <c r="AY46"/>
  <c r="AY44"/>
  <c r="AY71"/>
  <c r="AX71"/>
  <c r="AY69"/>
  <c r="AX69"/>
  <c r="AY173"/>
  <c r="AX173"/>
  <c r="AY177"/>
  <c r="AX177"/>
  <c r="AY242"/>
  <c r="AX242"/>
  <c r="AY248"/>
  <c r="AX248"/>
  <c r="AY251"/>
  <c r="AX251"/>
  <c r="AY252"/>
  <c r="AX252"/>
  <c r="AY253"/>
  <c r="AX253"/>
  <c r="AY274"/>
  <c r="AX274"/>
  <c r="AY292"/>
  <c r="AX292"/>
  <c r="AY75"/>
  <c r="AX75"/>
  <c r="AY54"/>
  <c r="AY150"/>
  <c r="AX150"/>
  <c r="AY151"/>
  <c r="AX151"/>
  <c r="AY152"/>
  <c r="AX152"/>
  <c r="AY153"/>
  <c r="AX153"/>
  <c r="AY154"/>
  <c r="AX154"/>
  <c r="AY155"/>
  <c r="AX155"/>
  <c r="AY156"/>
  <c r="AX156"/>
  <c r="AY160"/>
  <c r="AX160"/>
  <c r="AY164"/>
  <c r="AX164"/>
  <c r="AY165"/>
  <c r="AX165"/>
  <c r="AY166"/>
  <c r="AX166"/>
  <c r="AY167"/>
  <c r="AX167"/>
  <c r="AY168"/>
  <c r="AX168"/>
  <c r="AY169"/>
  <c r="AX169"/>
  <c r="AY170"/>
  <c r="AX170"/>
  <c r="AY171"/>
  <c r="AX171"/>
  <c r="AY174"/>
  <c r="AX174"/>
  <c r="AY176"/>
  <c r="AX176"/>
  <c r="AY178"/>
  <c r="AX178"/>
  <c r="AY180"/>
  <c r="AY203"/>
  <c r="AX203"/>
  <c r="AY244"/>
  <c r="AX244"/>
  <c r="AY74"/>
  <c r="AX74"/>
  <c r="AY52"/>
  <c r="AY157"/>
  <c r="AX157"/>
  <c r="AY161"/>
  <c r="AX161"/>
  <c r="AY172"/>
  <c r="AX172"/>
  <c r="AY202"/>
  <c r="AX202"/>
  <c r="AY245"/>
  <c r="AX245"/>
  <c r="AY272"/>
  <c r="AX272"/>
  <c r="AY273"/>
  <c r="AX273"/>
  <c r="AY277"/>
  <c r="AX277"/>
  <c r="AY291"/>
  <c r="AX291"/>
  <c r="CG328" i="7"/>
  <c r="CG327"/>
  <c r="CQ45"/>
  <c r="CQ47"/>
  <c r="CQ51"/>
  <c r="CQ43"/>
  <c r="CQ49"/>
  <c r="BS328"/>
  <c r="BS327"/>
  <c r="CH40"/>
  <c r="BW328"/>
  <c r="BW327"/>
  <c r="CI327"/>
  <c r="CI215"/>
  <c r="CI328" s="1"/>
  <c r="AT350"/>
  <c r="CQ121"/>
  <c r="CQ131"/>
  <c r="CQ158"/>
  <c r="CQ233"/>
  <c r="CQ113"/>
  <c r="CQ122"/>
  <c r="CQ125"/>
  <c r="CQ126"/>
  <c r="CQ128"/>
  <c r="CQ130"/>
  <c r="CQ135"/>
  <c r="CQ136"/>
  <c r="CQ137"/>
  <c r="CQ138"/>
  <c r="CQ141"/>
  <c r="CQ221"/>
  <c r="CQ232"/>
  <c r="CQ279"/>
  <c r="CQ303"/>
  <c r="CQ98"/>
  <c r="CQ86"/>
  <c r="CQ257"/>
  <c r="CQ268"/>
  <c r="CQ275"/>
  <c r="CQ282"/>
  <c r="CQ285"/>
  <c r="CQ287"/>
  <c r="CQ289"/>
  <c r="CQ298"/>
  <c r="CQ306"/>
  <c r="CQ316"/>
  <c r="CQ318"/>
  <c r="CQ48"/>
  <c r="CQ44"/>
  <c r="CQ123"/>
  <c r="CQ124"/>
  <c r="CQ144"/>
  <c r="CQ148"/>
  <c r="CQ157"/>
  <c r="CQ169"/>
  <c r="CQ170"/>
  <c r="CQ171"/>
  <c r="CQ172"/>
  <c r="CQ173"/>
  <c r="CQ174"/>
  <c r="CQ175"/>
  <c r="CQ223"/>
  <c r="CQ225"/>
  <c r="CQ227"/>
  <c r="CQ231"/>
  <c r="CQ109"/>
  <c r="CQ110"/>
  <c r="CQ112"/>
  <c r="CQ120"/>
  <c r="CQ127"/>
  <c r="CQ129"/>
  <c r="CQ143"/>
  <c r="CQ149"/>
  <c r="CQ151"/>
  <c r="CQ153"/>
  <c r="CQ155"/>
  <c r="CQ177"/>
  <c r="CQ178"/>
  <c r="CQ179"/>
  <c r="CQ180"/>
  <c r="CQ217"/>
  <c r="CQ219"/>
  <c r="CQ234"/>
  <c r="CQ239"/>
  <c r="CQ267"/>
  <c r="CQ269"/>
  <c r="CQ301"/>
  <c r="CQ309"/>
  <c r="CQ312"/>
  <c r="CQ248"/>
  <c r="CQ293"/>
  <c r="CQ60"/>
  <c r="CQ46"/>
  <c r="CQ42"/>
  <c r="CQ58"/>
  <c r="CQ62"/>
  <c r="CQ114"/>
  <c r="CQ117"/>
  <c r="CQ142"/>
  <c r="CQ146"/>
  <c r="CQ176"/>
  <c r="CQ215"/>
  <c r="CQ229"/>
  <c r="CQ237"/>
  <c r="CQ54"/>
  <c r="CQ118"/>
  <c r="CQ132"/>
  <c r="CQ133"/>
  <c r="CQ134"/>
  <c r="CQ145"/>
  <c r="CQ166"/>
  <c r="CQ220"/>
  <c r="CQ236"/>
  <c r="CQ272"/>
  <c r="CQ274"/>
  <c r="CQ283"/>
  <c r="CQ299"/>
  <c r="CQ307"/>
  <c r="CQ311"/>
  <c r="CQ41"/>
  <c r="CQ295"/>
  <c r="CQ64"/>
  <c r="BI328"/>
  <c r="BI327"/>
  <c r="BX40"/>
  <c r="CN328"/>
  <c r="CN327"/>
  <c r="CN322"/>
  <c r="BP328"/>
  <c r="BP327"/>
  <c r="CE40"/>
  <c r="CJ328"/>
  <c r="CJ327"/>
  <c r="BG328"/>
  <c r="BG327"/>
  <c r="BV40"/>
  <c r="BQ328"/>
  <c r="BQ327"/>
  <c r="CF40"/>
  <c r="BU328"/>
  <c r="BU327"/>
  <c r="CQ63"/>
  <c r="CQ106"/>
  <c r="CQ100"/>
  <c r="CQ94"/>
  <c r="CQ90"/>
  <c r="CQ57"/>
  <c r="CQ107"/>
  <c r="CQ103"/>
  <c r="CQ182"/>
  <c r="CQ184"/>
  <c r="CQ53"/>
  <c r="CQ328" s="1"/>
  <c r="CQ84"/>
  <c r="CQ82"/>
  <c r="CQ80"/>
  <c r="CQ187"/>
  <c r="CQ249"/>
  <c r="CQ250"/>
  <c r="CQ252"/>
  <c r="CQ254"/>
  <c r="CQ104"/>
  <c r="CQ65"/>
  <c r="CQ108"/>
  <c r="CQ105"/>
  <c r="CQ99"/>
  <c r="CQ93"/>
  <c r="CQ76"/>
  <c r="CQ74"/>
  <c r="CQ72"/>
  <c r="CQ181"/>
  <c r="CQ183"/>
  <c r="CQ186"/>
  <c r="CQ192"/>
  <c r="CQ202"/>
  <c r="CQ83"/>
  <c r="CQ81"/>
  <c r="CQ77"/>
  <c r="CQ70"/>
  <c r="CQ185"/>
  <c r="CQ194"/>
  <c r="CQ196"/>
  <c r="CQ198"/>
  <c r="CQ200"/>
  <c r="CQ203"/>
  <c r="CQ205"/>
  <c r="CQ207"/>
  <c r="CQ209"/>
  <c r="CQ211"/>
  <c r="CQ255"/>
  <c r="CQ296"/>
  <c r="CQ55"/>
  <c r="CQ87"/>
  <c r="CQ214"/>
  <c r="CQ260"/>
  <c r="CQ262"/>
  <c r="CQ264"/>
  <c r="CQ300"/>
  <c r="CQ308"/>
  <c r="CQ212"/>
  <c r="CQ95"/>
  <c r="CQ85"/>
  <c r="CQ78"/>
  <c r="CQ75"/>
  <c r="CQ73"/>
  <c r="CQ71"/>
  <c r="CQ69"/>
  <c r="CQ188"/>
  <c r="CQ241"/>
  <c r="CQ243"/>
  <c r="CQ245"/>
  <c r="CQ247"/>
  <c r="CQ97"/>
  <c r="CQ92"/>
  <c r="CQ191"/>
  <c r="CQ193"/>
  <c r="CQ195"/>
  <c r="CQ197"/>
  <c r="CQ199"/>
  <c r="CQ201"/>
  <c r="CQ204"/>
  <c r="CQ206"/>
  <c r="CQ208"/>
  <c r="CQ210"/>
  <c r="CQ256"/>
  <c r="CQ291"/>
  <c r="CQ294"/>
  <c r="CQ266"/>
  <c r="CQ271"/>
  <c r="CQ278"/>
  <c r="CQ284"/>
  <c r="CQ286"/>
  <c r="CQ288"/>
  <c r="CQ302"/>
  <c r="CQ310"/>
  <c r="CQ59"/>
  <c r="CQ96"/>
  <c r="CQ91"/>
  <c r="CQ89"/>
  <c r="AT302" i="6"/>
  <c r="CU302"/>
  <c r="N28" i="4"/>
  <c r="N26"/>
  <c r="N28" i="1"/>
  <c r="CR328" i="10" l="1"/>
  <c r="CR327"/>
  <c r="CI328"/>
  <c r="CI327"/>
  <c r="BW328"/>
  <c r="BW327"/>
  <c r="BY328"/>
  <c r="BY327"/>
  <c r="CJ215"/>
  <c r="CJ327" s="1"/>
  <c r="CG328"/>
  <c r="CG327"/>
  <c r="CF328"/>
  <c r="CF327"/>
  <c r="AX308" i="8"/>
  <c r="AX313" s="1"/>
  <c r="AX307"/>
  <c r="AX312" s="1"/>
  <c r="AU302"/>
  <c r="AU308"/>
  <c r="AU313" s="1"/>
  <c r="CQ327" i="7"/>
  <c r="BV328"/>
  <c r="BV327"/>
  <c r="CF328"/>
  <c r="CF327"/>
  <c r="CE328"/>
  <c r="CE327"/>
  <c r="BX328"/>
  <c r="BX327"/>
  <c r="CH328"/>
  <c r="CH327"/>
  <c r="CJ328" i="10" l="1"/>
</calcChain>
</file>

<file path=xl/comments1.xml><?xml version="1.0" encoding="utf-8"?>
<comments xmlns="http://schemas.openxmlformats.org/spreadsheetml/2006/main">
  <authors>
    <author>FADIL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D6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D7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2.xml><?xml version="1.0" encoding="utf-8"?>
<comments xmlns="http://schemas.openxmlformats.org/spreadsheetml/2006/main">
  <authors>
    <author>FADIL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D78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3.xml><?xml version="1.0" encoding="utf-8"?>
<comments xmlns="http://schemas.openxmlformats.org/spreadsheetml/2006/main">
  <authors>
    <author>FADIL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D6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D7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4.xml><?xml version="1.0" encoding="utf-8"?>
<comments xmlns="http://schemas.openxmlformats.org/spreadsheetml/2006/main">
  <authors>
    <author>FADIL</author>
    <author>Sales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S40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</t>
        </r>
      </text>
    </comment>
    <comment ref="BS41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2,3,4</t>
        </r>
      </text>
    </comment>
    <comment ref="BS42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</t>
        </r>
      </text>
    </comment>
    <comment ref="BS43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6</t>
        </r>
      </text>
    </comment>
    <comment ref="BS44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7,8,9,10,11</t>
        </r>
      </text>
    </comment>
    <comment ref="BS45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12,13,14
</t>
        </r>
      </text>
    </comment>
    <comment ref="BS46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15</t>
        </r>
      </text>
    </comment>
    <comment ref="BS47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16,17,18,19,20,21,22</t>
        </r>
      </text>
    </comment>
    <comment ref="BS48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23,24,25,26</t>
        </r>
      </text>
    </comment>
    <comment ref="BS49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27
</t>
        </r>
      </text>
    </comment>
    <comment ref="BS50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28</t>
        </r>
      </text>
    </comment>
    <comment ref="BS51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29,30,31</t>
        </r>
      </text>
    </comment>
    <comment ref="BS52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32</t>
        </r>
      </text>
    </comment>
    <comment ref="BS53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33,34,35</t>
        </r>
      </text>
    </comment>
    <comment ref="BS54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36</t>
        </r>
      </text>
    </comment>
    <comment ref="BS55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37</t>
        </r>
      </text>
    </comment>
    <comment ref="BS56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38,39</t>
        </r>
      </text>
    </comment>
    <comment ref="BS57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40</t>
        </r>
      </text>
    </comment>
    <comment ref="BS58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41</t>
        </r>
      </text>
    </comment>
    <comment ref="BS59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42</t>
        </r>
      </text>
    </comment>
    <comment ref="BS60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43,44</t>
        </r>
      </text>
    </comment>
    <comment ref="BS61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45,46</t>
        </r>
      </text>
    </comment>
    <comment ref="BS62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47</t>
        </r>
      </text>
    </comment>
    <comment ref="BS63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48</t>
        </r>
      </text>
    </comment>
    <comment ref="BS64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49</t>
        </r>
      </text>
    </comment>
    <comment ref="BS65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50
</t>
        </r>
      </text>
    </comment>
    <comment ref="D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5.xml><?xml version="1.0" encoding="utf-8"?>
<comments xmlns="http://schemas.openxmlformats.org/spreadsheetml/2006/main">
  <authors>
    <author>FADIL</author>
    <author>Sales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Q4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Q4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</t>
        </r>
      </text>
    </comment>
    <comment ref="BQ4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</t>
        </r>
      </text>
    </comment>
    <comment ref="BQ4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</t>
        </r>
      </text>
    </comment>
    <comment ref="BQ4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5,6,7,8,9,10</t>
        </r>
      </text>
    </comment>
    <comment ref="BQ4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11,12,13</t>
        </r>
      </text>
    </comment>
    <comment ref="BQ4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14</t>
        </r>
      </text>
    </comment>
    <comment ref="BQ4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Q4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</t>
        </r>
      </text>
    </comment>
    <comment ref="BQ4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18</t>
        </r>
      </text>
    </comment>
    <comment ref="BQ5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19,20,21,22,23,24,25</t>
        </r>
      </text>
    </comment>
    <comment ref="BQ5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26,27,28,29</t>
        </r>
      </text>
    </comment>
    <comment ref="BQ5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30</t>
        </r>
      </text>
    </comment>
    <comment ref="BQ5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31</t>
        </r>
      </text>
    </comment>
    <comment ref="BQ5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32,33,34,35,36,37</t>
        </r>
      </text>
    </comment>
    <comment ref="BQ5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</t>
        </r>
      </text>
    </comment>
    <comment ref="BQ5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39,40</t>
        </r>
      </text>
    </comment>
    <comment ref="BQ5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Q5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Q5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43,44,45</t>
        </r>
      </text>
    </comment>
    <comment ref="BQ6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46</t>
        </r>
      </text>
    </comment>
    <comment ref="BQ6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
</t>
        </r>
      </text>
    </comment>
    <comment ref="BQ6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48,49</t>
        </r>
      </text>
    </comment>
    <comment ref="BQ6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</t>
        </r>
      </text>
    </comment>
    <comment ref="BQ6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51</t>
        </r>
      </text>
    </comment>
    <comment ref="BQ6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52</t>
        </r>
      </text>
    </comment>
    <comment ref="D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Q6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53
</t>
        </r>
      </text>
    </comment>
    <comment ref="BQ6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54
</t>
        </r>
      </text>
    </comment>
    <comment ref="D7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6.xml><?xml version="1.0" encoding="utf-8"?>
<comments xmlns="http://schemas.openxmlformats.org/spreadsheetml/2006/main">
  <authors>
    <author>FADIL</author>
    <author>Sales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U4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U4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2,3,4</t>
        </r>
      </text>
    </comment>
    <comment ref="BU4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</t>
        </r>
      </text>
    </comment>
    <comment ref="BU4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6</t>
        </r>
      </text>
    </comment>
    <comment ref="BU4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7,8,9,10,11</t>
        </r>
      </text>
    </comment>
    <comment ref="BU4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12,13,14
</t>
        </r>
      </text>
    </comment>
    <comment ref="BU4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U4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16,17,18,19,20,21,22</t>
        </r>
      </text>
    </comment>
    <comment ref="BU4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23,24,25,26</t>
        </r>
      </text>
    </comment>
    <comment ref="BU4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27
</t>
        </r>
      </text>
    </comment>
    <comment ref="BU5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28</t>
        </r>
      </text>
    </comment>
    <comment ref="BU5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29,30,31</t>
        </r>
      </text>
    </comment>
    <comment ref="BU5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</t>
        </r>
      </text>
    </comment>
    <comment ref="BU5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33,34,35</t>
        </r>
      </text>
    </comment>
    <comment ref="BU5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36</t>
        </r>
      </text>
    </comment>
    <comment ref="BU5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37</t>
        </r>
      </text>
    </comment>
    <comment ref="BU5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38,39</t>
        </r>
      </text>
    </comment>
    <comment ref="BU5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40</t>
        </r>
      </text>
    </comment>
    <comment ref="BU5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U5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U6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</t>
        </r>
      </text>
    </comment>
    <comment ref="BU6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45,46</t>
        </r>
      </text>
    </comment>
    <comment ref="BU6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</t>
        </r>
      </text>
    </comment>
    <comment ref="BU6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</t>
        </r>
      </text>
    </comment>
    <comment ref="BU6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49</t>
        </r>
      </text>
    </comment>
    <comment ref="BU6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
</t>
        </r>
      </text>
    </comment>
    <comment ref="D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7.xml><?xml version="1.0" encoding="utf-8"?>
<comments xmlns="http://schemas.openxmlformats.org/spreadsheetml/2006/main">
  <authors>
    <author>FADIL</author>
    <author>Sales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Q4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Q4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</t>
        </r>
      </text>
    </comment>
    <comment ref="BQ4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</t>
        </r>
      </text>
    </comment>
    <comment ref="BQ4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</t>
        </r>
      </text>
    </comment>
    <comment ref="BQ4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5,6,7,8,9,10</t>
        </r>
      </text>
    </comment>
    <comment ref="BQ4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11,12,13</t>
        </r>
      </text>
    </comment>
    <comment ref="BQ4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14</t>
        </r>
      </text>
    </comment>
    <comment ref="BQ4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Q4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</t>
        </r>
      </text>
    </comment>
    <comment ref="BQ4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18</t>
        </r>
      </text>
    </comment>
    <comment ref="BQ5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19,20,21,22,23,24,25</t>
        </r>
      </text>
    </comment>
    <comment ref="BQ5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26,27,28,29</t>
        </r>
      </text>
    </comment>
    <comment ref="BQ5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30</t>
        </r>
      </text>
    </comment>
    <comment ref="BQ5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31</t>
        </r>
      </text>
    </comment>
    <comment ref="BQ5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32,33,34,35,36,37</t>
        </r>
      </text>
    </comment>
    <comment ref="BQ5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</t>
        </r>
      </text>
    </comment>
    <comment ref="BQ5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39,40</t>
        </r>
      </text>
    </comment>
    <comment ref="BQ5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Q5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Q5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43,44,45</t>
        </r>
      </text>
    </comment>
    <comment ref="BQ6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46</t>
        </r>
      </text>
    </comment>
    <comment ref="BQ6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
</t>
        </r>
      </text>
    </comment>
    <comment ref="BQ6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48,49</t>
        </r>
      </text>
    </comment>
    <comment ref="BQ6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</t>
        </r>
      </text>
    </comment>
    <comment ref="BQ6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51</t>
        </r>
      </text>
    </comment>
    <comment ref="BQ6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52</t>
        </r>
      </text>
    </comment>
    <comment ref="D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Q6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53
</t>
        </r>
      </text>
    </comment>
    <comment ref="BQ6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54
</t>
        </r>
      </text>
    </comment>
    <comment ref="D7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8.xml><?xml version="1.0" encoding="utf-8"?>
<comments xmlns="http://schemas.openxmlformats.org/spreadsheetml/2006/main">
  <authors>
    <author>FADIL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D78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9.xml><?xml version="1.0" encoding="utf-8"?>
<comments xmlns="http://schemas.openxmlformats.org/spreadsheetml/2006/main">
  <authors>
    <author>FADIL</author>
    <author>Sales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Q40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</t>
        </r>
      </text>
    </comment>
    <comment ref="BQ41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</t>
        </r>
      </text>
    </comment>
    <comment ref="BQ42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</t>
        </r>
      </text>
    </comment>
    <comment ref="BQ43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</t>
        </r>
      </text>
    </comment>
    <comment ref="BQ44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5,6,7,8,9,10</t>
        </r>
      </text>
    </comment>
    <comment ref="BQ45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11,12,13</t>
        </r>
      </text>
    </comment>
    <comment ref="BQ46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14</t>
        </r>
      </text>
    </comment>
    <comment ref="BQ47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15</t>
        </r>
      </text>
    </comment>
    <comment ref="BQ48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16,17</t>
        </r>
      </text>
    </comment>
    <comment ref="BQ49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18</t>
        </r>
      </text>
    </comment>
    <comment ref="BQ50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19,20,21,22,23,24,25</t>
        </r>
      </text>
    </comment>
    <comment ref="BQ51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26,27,28,29</t>
        </r>
      </text>
    </comment>
    <comment ref="BQ52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30</t>
        </r>
      </text>
    </comment>
    <comment ref="BQ53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31</t>
        </r>
      </text>
    </comment>
    <comment ref="BQ54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32,33,34,35,36,37</t>
        </r>
      </text>
    </comment>
    <comment ref="BQ55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38</t>
        </r>
      </text>
    </comment>
    <comment ref="BQ56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39,40</t>
        </r>
      </text>
    </comment>
    <comment ref="BQ57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41</t>
        </r>
      </text>
    </comment>
    <comment ref="BQ58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42</t>
        </r>
      </text>
    </comment>
    <comment ref="BQ59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43,44,45</t>
        </r>
      </text>
    </comment>
    <comment ref="BQ60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46</t>
        </r>
      </text>
    </comment>
    <comment ref="BQ61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47
</t>
        </r>
      </text>
    </comment>
    <comment ref="BQ62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48,49</t>
        </r>
      </text>
    </comment>
    <comment ref="BQ63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50</t>
        </r>
      </text>
    </comment>
    <comment ref="BQ64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51</t>
        </r>
      </text>
    </comment>
    <comment ref="BQ65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52</t>
        </r>
      </text>
    </comment>
    <comment ref="D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Q66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53
</t>
        </r>
      </text>
    </comment>
    <comment ref="BQ67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54
</t>
        </r>
      </text>
    </comment>
    <comment ref="D7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10.xml><?xml version="1.0" encoding="utf-8"?>
<comments xmlns="http://schemas.openxmlformats.org/spreadsheetml/2006/main">
  <authors>
    <author>FADIL</author>
    <author>Sales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U40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</t>
        </r>
      </text>
    </comment>
    <comment ref="BU41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2,3,4</t>
        </r>
      </text>
    </comment>
    <comment ref="BU42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</t>
        </r>
      </text>
    </comment>
    <comment ref="BU43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6</t>
        </r>
      </text>
    </comment>
    <comment ref="BU44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7,8,9,10,11</t>
        </r>
      </text>
    </comment>
    <comment ref="BU45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12,13,14
</t>
        </r>
      </text>
    </comment>
    <comment ref="BU46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15</t>
        </r>
      </text>
    </comment>
    <comment ref="BU47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16,17,18,19,20,21,22</t>
        </r>
      </text>
    </comment>
    <comment ref="BU48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23,24,25,26</t>
        </r>
      </text>
    </comment>
    <comment ref="BU49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27
</t>
        </r>
      </text>
    </comment>
    <comment ref="BU50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28</t>
        </r>
      </text>
    </comment>
    <comment ref="BU51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29,30,31</t>
        </r>
      </text>
    </comment>
    <comment ref="BU52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32</t>
        </r>
      </text>
    </comment>
    <comment ref="BU53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33,34,35</t>
        </r>
      </text>
    </comment>
    <comment ref="BU54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36</t>
        </r>
      </text>
    </comment>
    <comment ref="BU55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37</t>
        </r>
      </text>
    </comment>
    <comment ref="BU56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38,39</t>
        </r>
      </text>
    </comment>
    <comment ref="BU57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40</t>
        </r>
      </text>
    </comment>
    <comment ref="BU58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41</t>
        </r>
      </text>
    </comment>
    <comment ref="BU59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42</t>
        </r>
      </text>
    </comment>
    <comment ref="BU60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43,44</t>
        </r>
      </text>
    </comment>
    <comment ref="BU61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45,46</t>
        </r>
      </text>
    </comment>
    <comment ref="BU62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47</t>
        </r>
      </text>
    </comment>
    <comment ref="BU63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48</t>
        </r>
      </text>
    </comment>
    <comment ref="BU64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49</t>
        </r>
      </text>
    </comment>
    <comment ref="BU65" authorId="1">
      <text>
        <r>
          <rPr>
            <b/>
            <sz val="8"/>
            <color indexed="81"/>
            <rFont val="Tahoma"/>
          </rPr>
          <t>Sales:</t>
        </r>
        <r>
          <rPr>
            <sz val="8"/>
            <color indexed="81"/>
            <rFont val="Tahoma"/>
          </rPr>
          <t xml:space="preserve">
50
</t>
        </r>
      </text>
    </comment>
    <comment ref="D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11.xml><?xml version="1.0" encoding="utf-8"?>
<comments xmlns="http://schemas.openxmlformats.org/spreadsheetml/2006/main">
  <authors>
    <author>FADIL</author>
    <author>Sales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U4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U4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</t>
        </r>
      </text>
    </comment>
    <comment ref="BU4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</t>
        </r>
      </text>
    </comment>
    <comment ref="BU4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</t>
        </r>
      </text>
    </comment>
    <comment ref="BU4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5,6,7,8,9,10</t>
        </r>
      </text>
    </comment>
    <comment ref="BU4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11,12,13</t>
        </r>
      </text>
    </comment>
    <comment ref="BU4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14</t>
        </r>
      </text>
    </comment>
    <comment ref="BU4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U4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</t>
        </r>
      </text>
    </comment>
    <comment ref="BU4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18</t>
        </r>
      </text>
    </comment>
    <comment ref="BU5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19,20,21,22,23,24,25</t>
        </r>
      </text>
    </comment>
    <comment ref="BU5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26,27,28,29</t>
        </r>
      </text>
    </comment>
    <comment ref="BU5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30</t>
        </r>
      </text>
    </comment>
    <comment ref="BU5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31</t>
        </r>
      </text>
    </comment>
    <comment ref="BU5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32,33,34,35,36,37</t>
        </r>
      </text>
    </comment>
    <comment ref="BU5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</t>
        </r>
      </text>
    </comment>
    <comment ref="BU5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39,40</t>
        </r>
      </text>
    </comment>
    <comment ref="BU5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U5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U5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43,44,45</t>
        </r>
      </text>
    </comment>
    <comment ref="BU6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46</t>
        </r>
      </text>
    </comment>
    <comment ref="BU6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
</t>
        </r>
      </text>
    </comment>
    <comment ref="BU6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48,49</t>
        </r>
      </text>
    </comment>
    <comment ref="BU6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</t>
        </r>
      </text>
    </comment>
    <comment ref="BU6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51</t>
        </r>
      </text>
    </comment>
    <comment ref="BU6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52</t>
        </r>
      </text>
    </comment>
    <comment ref="D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U6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53
</t>
        </r>
      </text>
    </comment>
    <comment ref="BU6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54
</t>
        </r>
      </text>
    </comment>
    <comment ref="D7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D10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D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D15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D1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D1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D20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D21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D24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D25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12.xml><?xml version="1.0" encoding="utf-8"?>
<comments xmlns="http://schemas.openxmlformats.org/spreadsheetml/2006/main">
  <authors>
    <author>FADIL</author>
    <author>Sales</author>
    <author>lenovo</author>
  </authors>
  <commentList>
    <comment ref="I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W4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W4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2,3,4</t>
        </r>
      </text>
    </comment>
    <comment ref="BW4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</t>
        </r>
      </text>
    </comment>
    <comment ref="BW4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6</t>
        </r>
      </text>
    </comment>
    <comment ref="BW4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7,8,9,10,11</t>
        </r>
      </text>
    </comment>
    <comment ref="BW4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12,13,14
</t>
        </r>
      </text>
    </comment>
    <comment ref="BW4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W4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16,17,18,19,20,21,22</t>
        </r>
      </text>
    </comment>
    <comment ref="BW4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23,24,25,26</t>
        </r>
      </text>
    </comment>
    <comment ref="BW4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27
</t>
        </r>
      </text>
    </comment>
    <comment ref="BW5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28</t>
        </r>
      </text>
    </comment>
    <comment ref="BW5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29,30,31</t>
        </r>
      </text>
    </comment>
    <comment ref="BW5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</t>
        </r>
      </text>
    </comment>
    <comment ref="BW5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33,34,35</t>
        </r>
      </text>
    </comment>
    <comment ref="BW5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36</t>
        </r>
      </text>
    </comment>
    <comment ref="BW5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37</t>
        </r>
      </text>
    </comment>
    <comment ref="BW5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38,39</t>
        </r>
      </text>
    </comment>
    <comment ref="BW5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40</t>
        </r>
      </text>
    </comment>
    <comment ref="BW5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W5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W6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</t>
        </r>
      </text>
    </comment>
    <comment ref="BW6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45,46</t>
        </r>
      </text>
    </comment>
    <comment ref="BW6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</t>
        </r>
      </text>
    </comment>
    <comment ref="BW6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</t>
        </r>
      </text>
    </comment>
    <comment ref="BW6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49</t>
        </r>
      </text>
    </comment>
    <comment ref="BW6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
</t>
        </r>
      </text>
    </comment>
    <comment ref="D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D8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D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D12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3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D16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D16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D1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D20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1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D24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D250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5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D2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D2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comments13.xml><?xml version="1.0" encoding="utf-8"?>
<comments xmlns="http://schemas.openxmlformats.org/spreadsheetml/2006/main">
  <authors>
    <author>FADIL</author>
    <author>Sales</author>
    <author>lenovo</author>
  </authors>
  <commentList>
    <comment ref="J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V4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V4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</t>
        </r>
      </text>
    </comment>
    <comment ref="BV4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</t>
        </r>
      </text>
    </comment>
    <comment ref="BV4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</t>
        </r>
      </text>
    </comment>
    <comment ref="BV4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5,6,7,8,9,10</t>
        </r>
      </text>
    </comment>
    <comment ref="BV4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11,12,13</t>
        </r>
      </text>
    </comment>
    <comment ref="BV4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14</t>
        </r>
      </text>
    </comment>
    <comment ref="BV4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V4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</t>
        </r>
      </text>
    </comment>
    <comment ref="BV4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18</t>
        </r>
      </text>
    </comment>
    <comment ref="BV5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19,20,21,22,23,24,25</t>
        </r>
      </text>
    </comment>
    <comment ref="BV5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26,27,28,29</t>
        </r>
      </text>
    </comment>
    <comment ref="BV5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30</t>
        </r>
      </text>
    </comment>
    <comment ref="BV5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31</t>
        </r>
      </text>
    </comment>
    <comment ref="BV5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32,33,34,35,36,37</t>
        </r>
      </text>
    </comment>
    <comment ref="BV5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</t>
        </r>
      </text>
    </comment>
    <comment ref="BV5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39,40</t>
        </r>
      </text>
    </comment>
    <comment ref="BV5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V5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V5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43,44,45</t>
        </r>
      </text>
    </comment>
    <comment ref="BV6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46</t>
        </r>
      </text>
    </comment>
    <comment ref="BV6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
</t>
        </r>
      </text>
    </comment>
    <comment ref="BV6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48,49</t>
        </r>
      </text>
    </comment>
    <comment ref="BV6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</t>
        </r>
      </text>
    </comment>
    <comment ref="BV6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51</t>
        </r>
      </text>
    </comment>
    <comment ref="BV6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52</t>
        </r>
      </text>
    </comment>
    <comment ref="E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sg
</t>
        </r>
      </text>
    </comment>
    <comment ref="BV6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53
</t>
        </r>
      </text>
    </comment>
    <comment ref="BV6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54
</t>
        </r>
      </text>
    </comment>
    <comment ref="E7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16 vd</t>
        </r>
      </text>
    </comment>
    <comment ref="CU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CU8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CU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E10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sg</t>
        </r>
      </text>
    </comment>
    <comment ref="E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8 vd</t>
        </r>
      </text>
    </comment>
    <comment ref="CU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CU12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CU13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E15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sg</t>
        </r>
      </text>
    </comment>
    <comment ref="CU16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E16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20,22 vd</t>
        </r>
      </text>
    </comment>
    <comment ref="CU16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CU1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E1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sg</t>
        </r>
      </text>
    </comment>
    <comment ref="E20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2 vd</t>
        </r>
      </text>
    </comment>
    <comment ref="E21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sg, 2vd</t>
        </r>
      </text>
    </comment>
    <comment ref="E24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sg</t>
        </r>
      </text>
    </comment>
    <comment ref="E25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12 vd</t>
        </r>
      </text>
    </comment>
  </commentList>
</comments>
</file>

<file path=xl/comments14.xml><?xml version="1.0" encoding="utf-8"?>
<comments xmlns="http://schemas.openxmlformats.org/spreadsheetml/2006/main">
  <authors>
    <author>FADIL</author>
    <author>Sales</author>
    <author>lenovo</author>
  </authors>
  <commentList>
    <comment ref="J27" authorId="0">
      <text>
        <r>
          <rPr>
            <b/>
            <sz val="9"/>
            <color indexed="81"/>
            <rFont val="Tahoma"/>
            <family val="2"/>
          </rPr>
          <t>FADIL:</t>
        </r>
        <r>
          <rPr>
            <sz val="9"/>
            <color indexed="81"/>
            <rFont val="Tahoma"/>
            <family val="2"/>
          </rPr>
          <t xml:space="preserve">
INSTALLMENT 36 MONTHS</t>
        </r>
      </text>
    </comment>
    <comment ref="BX4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</t>
        </r>
      </text>
    </comment>
    <comment ref="BX4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2,3,4</t>
        </r>
      </text>
    </comment>
    <comment ref="BX4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</t>
        </r>
      </text>
    </comment>
    <comment ref="BX4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6</t>
        </r>
      </text>
    </comment>
    <comment ref="BX4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7,8,9,10,11</t>
        </r>
      </text>
    </comment>
    <comment ref="BX4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12,13,14
</t>
        </r>
      </text>
    </comment>
    <comment ref="BX4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15</t>
        </r>
      </text>
    </comment>
    <comment ref="BX4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16,17,18,19,20,21,22</t>
        </r>
      </text>
    </comment>
    <comment ref="BX4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23,24,25,26</t>
        </r>
      </text>
    </comment>
    <comment ref="BX4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27
</t>
        </r>
      </text>
    </comment>
    <comment ref="BX5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28</t>
        </r>
      </text>
    </comment>
    <comment ref="BX5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29,30,31</t>
        </r>
      </text>
    </comment>
    <comment ref="BX5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32</t>
        </r>
      </text>
    </comment>
    <comment ref="BX5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33,34,35</t>
        </r>
      </text>
    </comment>
    <comment ref="BX5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36</t>
        </r>
      </text>
    </comment>
    <comment ref="BX5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37</t>
        </r>
      </text>
    </comment>
    <comment ref="BX56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38,39</t>
        </r>
      </text>
    </comment>
    <comment ref="BX57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40</t>
        </r>
      </text>
    </comment>
    <comment ref="BX58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41</t>
        </r>
      </text>
    </comment>
    <comment ref="BX59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42</t>
        </r>
      </text>
    </comment>
    <comment ref="BX60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43,44</t>
        </r>
      </text>
    </comment>
    <comment ref="BX61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45,46</t>
        </r>
      </text>
    </comment>
    <comment ref="BX62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47</t>
        </r>
      </text>
    </comment>
    <comment ref="BX63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48</t>
        </r>
      </text>
    </comment>
    <comment ref="BX64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49</t>
        </r>
      </text>
    </comment>
    <comment ref="BX65" authorId="1">
      <text>
        <r>
          <rPr>
            <b/>
            <sz val="8"/>
            <color indexed="81"/>
            <rFont val="Tahoma"/>
            <family val="2"/>
          </rPr>
          <t>Sales:</t>
        </r>
        <r>
          <rPr>
            <sz val="8"/>
            <color indexed="81"/>
            <rFont val="Tahoma"/>
            <family val="2"/>
          </rPr>
          <t xml:space="preserve">
50
</t>
        </r>
      </text>
    </comment>
    <comment ref="E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sg, 16 vd</t>
        </r>
      </text>
    </comment>
    <comment ref="E8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E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15,17 vd</t>
        </r>
      </text>
    </comment>
    <comment ref="E117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sg, 8vd</t>
        </r>
      </text>
    </comment>
    <comment ref="E12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E13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 vd</t>
        </r>
      </text>
    </comment>
    <comment ref="E16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sg, 20,22 vd</t>
        </r>
      </text>
    </comment>
    <comment ref="E16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 vd</t>
        </r>
      </text>
    </comment>
    <comment ref="E178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19,21vd</t>
        </r>
      </text>
    </comment>
    <comment ref="E205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E214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 vd</t>
        </r>
      </text>
    </comment>
    <comment ref="E242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sg,12 vd</t>
        </r>
      </text>
    </comment>
    <comment ref="E250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E259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9,11 vd</t>
        </r>
      </text>
    </comment>
    <comment ref="E293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5,7,8 sg</t>
        </r>
      </text>
    </comment>
    <comment ref="E296" authorId="2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15,16,17 sg</t>
        </r>
      </text>
    </comment>
  </commentList>
</comments>
</file>

<file path=xl/sharedStrings.xml><?xml version="1.0" encoding="utf-8"?>
<sst xmlns="http://schemas.openxmlformats.org/spreadsheetml/2006/main" count="13970" uniqueCount="285">
  <si>
    <t>PRICELIST CONDOMINIUM JAYA ANCOL SEAFRONT</t>
  </si>
  <si>
    <t>SEAVIEW</t>
  </si>
  <si>
    <t>SG</t>
  </si>
  <si>
    <t>NOVEMBER 2014</t>
  </si>
  <si>
    <t>FAKTOR STRATEGIS VERTIKAL</t>
  </si>
  <si>
    <t>3-6</t>
  </si>
  <si>
    <t>7,9</t>
  </si>
  <si>
    <t>10-16</t>
  </si>
  <si>
    <t>17-19</t>
  </si>
  <si>
    <t>20-26</t>
  </si>
  <si>
    <t>27-29</t>
  </si>
  <si>
    <t>30-33</t>
  </si>
  <si>
    <t>35-36</t>
  </si>
  <si>
    <t>1-2</t>
  </si>
  <si>
    <t>8</t>
  </si>
  <si>
    <t>FAKTOR STRATEGIS SKY GARDEN</t>
  </si>
  <si>
    <t>sea view</t>
  </si>
  <si>
    <t>city view</t>
  </si>
  <si>
    <t>fh</t>
  </si>
  <si>
    <t>01</t>
  </si>
  <si>
    <t>SV</t>
  </si>
  <si>
    <t>void</t>
  </si>
  <si>
    <t>ASUMSI</t>
  </si>
  <si>
    <t>1,2,3</t>
  </si>
  <si>
    <t>02</t>
  </si>
  <si>
    <t>CV</t>
  </si>
  <si>
    <t>sea view ke city view</t>
  </si>
  <si>
    <t>5-6</t>
  </si>
  <si>
    <t>8,18,28</t>
  </si>
  <si>
    <t>03</t>
  </si>
  <si>
    <t>sky garden</t>
  </si>
  <si>
    <t>9,19,29</t>
  </si>
  <si>
    <t>05</t>
  </si>
  <si>
    <t>city view ke sea view</t>
  </si>
  <si>
    <t>7,15,16,17,27</t>
  </si>
  <si>
    <t>06</t>
  </si>
  <si>
    <t>luasan nett</t>
  </si>
  <si>
    <t>luasan semi gross</t>
  </si>
  <si>
    <t>07</t>
  </si>
  <si>
    <t>2BR-2</t>
  </si>
  <si>
    <t>10-12</t>
  </si>
  <si>
    <t>08</t>
  </si>
  <si>
    <t>1BR-6</t>
  </si>
  <si>
    <t>20-23</t>
  </si>
  <si>
    <t>09</t>
  </si>
  <si>
    <t>1BR-8</t>
  </si>
  <si>
    <t>25-26</t>
  </si>
  <si>
    <t>10</t>
  </si>
  <si>
    <t>1BR-10</t>
  </si>
  <si>
    <t>11</t>
  </si>
  <si>
    <t>1BR-12</t>
  </si>
  <si>
    <t>12</t>
  </si>
  <si>
    <t>1BR-16</t>
  </si>
  <si>
    <t>15</t>
  </si>
  <si>
    <t>2BR-18</t>
  </si>
  <si>
    <t>16</t>
  </si>
  <si>
    <t>2BR-5</t>
  </si>
  <si>
    <t>17</t>
  </si>
  <si>
    <t>2BR-7</t>
  </si>
  <si>
    <t>18</t>
  </si>
  <si>
    <t>2BR-9</t>
  </si>
  <si>
    <t>19</t>
  </si>
  <si>
    <t>2BR-11</t>
  </si>
  <si>
    <t>20</t>
  </si>
  <si>
    <t>2BR-15</t>
  </si>
  <si>
    <t>21</t>
  </si>
  <si>
    <t>STANDARD</t>
  </si>
  <si>
    <t>2BR-17</t>
  </si>
  <si>
    <t>FAKTOR STRATEGIS HORIZONTAL</t>
  </si>
  <si>
    <t>22</t>
  </si>
  <si>
    <t>1BR-20</t>
  </si>
  <si>
    <t>3,5,7,9</t>
  </si>
  <si>
    <t>3BR-1</t>
  </si>
  <si>
    <t>11,15,17</t>
  </si>
  <si>
    <t>2BR-3</t>
  </si>
  <si>
    <t>SEA VIEW TENGAH</t>
  </si>
  <si>
    <t>/M2</t>
  </si>
  <si>
    <t>Min</t>
  </si>
  <si>
    <t>3BR-19</t>
  </si>
  <si>
    <t>6,8,10,12,16,18,20</t>
  </si>
  <si>
    <t>CITY VIEW TENGAH</t>
  </si>
  <si>
    <t>HARGA JUAL PERDANA</t>
  </si>
  <si>
    <t>H.RATA2</t>
  </si>
  <si>
    <t>SUDUT</t>
  </si>
  <si>
    <t>3BR-21</t>
  </si>
  <si>
    <t>SEA VIEW UTARA BARAT</t>
  </si>
  <si>
    <t>TOTAL UNIT</t>
  </si>
  <si>
    <t>unit</t>
  </si>
  <si>
    <t>Max</t>
  </si>
  <si>
    <t>2BR-22</t>
  </si>
  <si>
    <t>CITY VIEW SELATAN BARAT</t>
  </si>
  <si>
    <t>SEA VIEW TIMUR</t>
  </si>
  <si>
    <t>CITY VIEW TIMUR</t>
  </si>
  <si>
    <t/>
  </si>
  <si>
    <t>CASH KERAS 3X</t>
  </si>
  <si>
    <t>CASH</t>
  </si>
  <si>
    <t>HARGA TERMURAH</t>
  </si>
  <si>
    <t>CASH BERTAHAP 36X</t>
  </si>
  <si>
    <t>BERTAHAP</t>
  </si>
  <si>
    <t>HARGA TERMAHAL</t>
  </si>
  <si>
    <t>KPA</t>
  </si>
  <si>
    <t>RATA-RATA HARGA</t>
  </si>
  <si>
    <t>BLOK</t>
  </si>
  <si>
    <t>TYPE</t>
  </si>
  <si>
    <t>LUAS SEMI GROSS</t>
  </si>
  <si>
    <t>luas nett</t>
  </si>
  <si>
    <t>HB</t>
  </si>
  <si>
    <t>POSISI N-S</t>
  </si>
  <si>
    <t>FS-h</t>
  </si>
  <si>
    <t>FS-v</t>
  </si>
  <si>
    <t>HARGA JUAL (excl. PPN)</t>
  </si>
  <si>
    <t>PAYMENT</t>
  </si>
  <si>
    <t>DISC</t>
  </si>
  <si>
    <t>KET BYR</t>
  </si>
  <si>
    <t>kode</t>
  </si>
  <si>
    <t>HARGA JUAL (Incl. PPN)</t>
  </si>
  <si>
    <t>CASH KERAS</t>
  </si>
  <si>
    <t>CB 24X</t>
  </si>
  <si>
    <t>CB 36X</t>
  </si>
  <si>
    <t>CB 48X</t>
  </si>
  <si>
    <t>KPA 24X 50%</t>
  </si>
  <si>
    <t>KPA 36X 50%</t>
  </si>
  <si>
    <t>KPA 48X 50%</t>
  </si>
  <si>
    <t>No</t>
  </si>
  <si>
    <t>Lantai</t>
  </si>
  <si>
    <t>Type</t>
  </si>
  <si>
    <t>No. Unit</t>
  </si>
  <si>
    <t>Luas Semi Gross</t>
  </si>
  <si>
    <t>Luas Nett</t>
  </si>
  <si>
    <t>Harga / m2 (cicilan 36x)</t>
  </si>
  <si>
    <t>Cash Keras</t>
  </si>
  <si>
    <t>KPA 48X</t>
  </si>
  <si>
    <t>A1</t>
  </si>
  <si>
    <t>1,2</t>
  </si>
  <si>
    <t>A2</t>
  </si>
  <si>
    <t>3,6,9,10,12</t>
  </si>
  <si>
    <t>15,17,19</t>
  </si>
  <si>
    <t>3</t>
  </si>
  <si>
    <t>6</t>
  </si>
  <si>
    <t>A3</t>
  </si>
  <si>
    <t>9,10</t>
  </si>
  <si>
    <t>12,15</t>
  </si>
  <si>
    <t>A5</t>
  </si>
  <si>
    <t>A6</t>
  </si>
  <si>
    <t>3,5</t>
  </si>
  <si>
    <t>A7</t>
  </si>
  <si>
    <t>9</t>
  </si>
  <si>
    <t>5,7,8</t>
  </si>
  <si>
    <t>5</t>
  </si>
  <si>
    <t>A8</t>
  </si>
  <si>
    <t>7,8</t>
  </si>
  <si>
    <t>A9</t>
  </si>
  <si>
    <t>A10</t>
  </si>
  <si>
    <t>18,20</t>
  </si>
  <si>
    <t>A11</t>
  </si>
  <si>
    <t>A12</t>
  </si>
  <si>
    <t>25,26</t>
  </si>
  <si>
    <t>28</t>
  </si>
  <si>
    <t>A15</t>
  </si>
  <si>
    <t>A16</t>
  </si>
  <si>
    <t>16,17</t>
  </si>
  <si>
    <t>11,16,18,20,28</t>
  </si>
  <si>
    <t>11,22,25,26,28</t>
  </si>
  <si>
    <t>A17</t>
  </si>
  <si>
    <t>23</t>
  </si>
  <si>
    <t>A18</t>
  </si>
  <si>
    <t>27</t>
  </si>
  <si>
    <t>A19</t>
  </si>
  <si>
    <t>29</t>
  </si>
  <si>
    <t>A20</t>
  </si>
  <si>
    <t>21,22</t>
  </si>
  <si>
    <t>21,23,27,29</t>
  </si>
  <si>
    <t>27,28</t>
  </si>
  <si>
    <t>A21</t>
  </si>
  <si>
    <t>27,29</t>
  </si>
  <si>
    <t>30,31,32,33,35</t>
  </si>
  <si>
    <t>30,31</t>
  </si>
  <si>
    <t>32,33,35</t>
  </si>
  <si>
    <t>A22</t>
  </si>
  <si>
    <t>36</t>
  </si>
  <si>
    <t>A23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</si>
  <si>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</si>
  <si>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</si>
  <si>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</si>
  <si>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</si>
  <si>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</si>
  <si>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</si>
  <si>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</si>
  <si>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</si>
  <si>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</si>
  <si>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A35</t>
  </si>
  <si>
    <t>A36</t>
  </si>
  <si>
    <t>Total Luas Nett =</t>
  </si>
  <si>
    <t>Weighted Average H.Jual =</t>
  </si>
  <si>
    <t>HARGA MIN</t>
  </si>
  <si>
    <t>HARGA MAX</t>
  </si>
  <si>
    <t>HARGA RATA2</t>
  </si>
  <si>
    <t>Weighted Avg (Exc PPn)</t>
  </si>
  <si>
    <t>Cash</t>
  </si>
  <si>
    <t>CB 24x</t>
  </si>
  <si>
    <t>CB 36x</t>
  </si>
  <si>
    <t>CB 48x</t>
  </si>
  <si>
    <t>KPA 24x 50%</t>
  </si>
  <si>
    <t>KPA 36x 50%</t>
  </si>
  <si>
    <t>KPA 48x 50%</t>
  </si>
  <si>
    <t>GREEN BAY PLUIT</t>
  </si>
  <si>
    <t>SEAFRONT</t>
  </si>
  <si>
    <t xml:space="preserve">Lantai </t>
  </si>
  <si>
    <t xml:space="preserve"> 1-6</t>
  </si>
  <si>
    <t>03 - 06</t>
  </si>
  <si>
    <t>07 - 09</t>
  </si>
  <si>
    <t>07 , 09</t>
  </si>
  <si>
    <t>10 - 16</t>
  </si>
  <si>
    <t>17 - 19</t>
  </si>
  <si>
    <t>20 - 26</t>
  </si>
  <si>
    <t>27 - 29</t>
  </si>
  <si>
    <t>30 - 31</t>
  </si>
  <si>
    <t>30 - 33</t>
  </si>
  <si>
    <t>32 - 36</t>
  </si>
  <si>
    <t>35 - 36</t>
  </si>
  <si>
    <t>faktor strategis horisontal</t>
  </si>
  <si>
    <t>faktor strategis vertikal</t>
  </si>
  <si>
    <t>nmr unit seaview</t>
  </si>
  <si>
    <t>nmr unit city view</t>
  </si>
  <si>
    <t>10-19</t>
  </si>
  <si>
    <t>citi view</t>
  </si>
  <si>
    <t>20 - 29</t>
  </si>
  <si>
    <t>30 - 36</t>
  </si>
  <si>
    <t>ANCOL VIEW</t>
  </si>
  <si>
    <t>1,2,5,7,8</t>
  </si>
  <si>
    <t>3,6</t>
  </si>
  <si>
    <t>5,6</t>
  </si>
  <si>
    <t>16,18</t>
  </si>
  <si>
    <t>10,11</t>
  </si>
  <si>
    <t>17,18</t>
  </si>
  <si>
    <t>21,23</t>
  </si>
  <si>
    <t>22,23</t>
  </si>
  <si>
    <t>28,29</t>
  </si>
  <si>
    <t>DESEMBER 2014</t>
  </si>
  <si>
    <t>JANUARI 2015</t>
  </si>
  <si>
    <t>KPA 24x 40%</t>
  </si>
  <si>
    <t>KPA 36x 40%</t>
  </si>
  <si>
    <t>KPA DP 24x 40%</t>
  </si>
  <si>
    <t>mei 2015</t>
  </si>
  <si>
    <t>JUNI 2015</t>
  </si>
  <si>
    <t xml:space="preserve">HARGA JUAL </t>
  </si>
  <si>
    <t>CB 60</t>
  </si>
  <si>
    <t>KPA 24X 40%</t>
  </si>
  <si>
    <t>KPA 36X 40%</t>
  </si>
  <si>
    <t>KPA 48X 40%</t>
  </si>
  <si>
    <t>KPA 36x 30%</t>
  </si>
  <si>
    <t>CB 60x</t>
  </si>
  <si>
    <t>KPA 30% 36</t>
  </si>
  <si>
    <t>CB 60 x</t>
  </si>
  <si>
    <t>INC PPN</t>
  </si>
  <si>
    <t>KPA 36 30%</t>
  </si>
  <si>
    <t>JULY 2015</t>
  </si>
  <si>
    <t>HARGA</t>
  </si>
  <si>
    <t>Harga sudah termasuk :</t>
  </si>
  <si>
    <t>PPN Tanah dan Bangunan</t>
  </si>
  <si>
    <t>Biaya IMB</t>
  </si>
  <si>
    <t>Biaya pemasangan Jaringan PAM dan Listrik</t>
  </si>
  <si>
    <t>Harga belum termasuk :</t>
  </si>
  <si>
    <t>Biaya balik nama Sertifikat</t>
  </si>
  <si>
    <t>Pajak Balik nama Sertifikat</t>
  </si>
  <si>
    <t>Biaya KPA, Biaya Provisi dan Asuransi</t>
  </si>
  <si>
    <t>Biaya Notaris Akte Jual Beli (AJB)</t>
  </si>
  <si>
    <t>BPHTB (Biaya Perolehan Hak Ats Tanah dan Bangunan)</t>
  </si>
  <si>
    <t>Biaya penyambungan PAM dan Listrik</t>
  </si>
  <si>
    <t>Biaya-biaya atau pajak-pajak lain bila ada, dikemudian hari.</t>
  </si>
  <si>
    <t>Pola Bayar Cash Keras</t>
  </si>
  <si>
    <t>Uang Tanda Jadi (UTJ) sebesar Rp. 20.000.000 (dua puluh juta rupiah)</t>
  </si>
  <si>
    <t>Pelunasan Cash Keras dibayar 30 hari setelah UTJ</t>
  </si>
  <si>
    <t>Discount untuk cash Keras sebesar 25%</t>
  </si>
  <si>
    <t>Pola Bayar Cash Bertahap 60x</t>
  </si>
  <si>
    <t>Pembayaran DP 1 = 10% selambat-lambatnya 14 hari setelah UTJ</t>
  </si>
  <si>
    <t>Pembayaran DP 2 = 10% selambat-lambatnya 30 hari setelah DP - 1</t>
  </si>
  <si>
    <t>Pembayaran DP 3 dan seterusnya selambat-lambatnya 30 hari setelah DP - 2, dan seterusnya.</t>
  </si>
  <si>
    <t>Pola Bayar KPA (Kredit Pemilikan Apartemen)</t>
  </si>
  <si>
    <t>DP (Down Payment) minimal 30%</t>
  </si>
  <si>
    <t>Pembayaran DP 1 selambat-lambatnya 14 hari setelah UTJ</t>
  </si>
  <si>
    <t>Pembayaran DP 2 dan seterusnya selambat-lambatnya 30 hari setelah DP - 1 dan seterusnya</t>
  </si>
  <si>
    <t>Note. Harga tidak mengikat dan sewaktu-waktu dapat berubah tanpa pemberitahuan</t>
  </si>
  <si>
    <t>MARET 2015</t>
  </si>
  <si>
    <t>FEBRUARI 2015</t>
  </si>
</sst>
</file>

<file path=xl/styles.xml><?xml version="1.0" encoding="utf-8"?>
<styleSheet xmlns="http://schemas.openxmlformats.org/spreadsheetml/2006/main">
  <numFmts count="12">
    <numFmt numFmtId="41" formatCode="_(* #,##0_);_(* \(#,##0\);_(* &quot;-&quot;_);_(@_)"/>
    <numFmt numFmtId="43" formatCode="_(* #,##0.00_);_(* \(#,##0.00\);_(* &quot;-&quot;??_);_(@_)"/>
    <numFmt numFmtId="164" formatCode="0.000"/>
    <numFmt numFmtId="165" formatCode="_(* #,##0_);_(* \(#,##0\);_(* &quot;-&quot;??_);_(@_)"/>
    <numFmt numFmtId="166" formatCode="_(* #,##0.000_);_(* \(#,##0.000\);_(* &quot;-&quot;??_);_(@_)"/>
    <numFmt numFmtId="167" formatCode="0.0%"/>
    <numFmt numFmtId="168" formatCode="_(&quot;Rp.&quot;* #,##0_);_(&quot;Rp.&quot;* \(#,##0\);_(&quot;Rp.&quot;* &quot;-&quot;_);_(@_)"/>
    <numFmt numFmtId="169" formatCode="0.00_)"/>
    <numFmt numFmtId="170" formatCode="_(* #,##0.0_);_(* \(#,##0.0\);_(* &quot;-&quot;_);_(@_)"/>
    <numFmt numFmtId="171" formatCode="_-* #,##0_-;\-* #,##0_-;_-* &quot;-&quot;??_-;_-@_-"/>
    <numFmt numFmtId="172" formatCode="_-* #,##0.00_-;\-* #,##0.00_-;_-* &quot;-&quot;??_-;_-@_-"/>
    <numFmt numFmtId="173" formatCode="_(* #,##0.0000_);_(* \(#,##0.0000\);_(* &quot;-&quot;??_);_(@_)"/>
  </numFmts>
  <fonts count="50">
    <font>
      <sz val="11"/>
      <color indexed="8"/>
      <name val="Calibri"/>
      <family val="2"/>
    </font>
    <font>
      <sz val="10"/>
      <name val="Arial"/>
      <family val="2"/>
    </font>
    <font>
      <b/>
      <sz val="18"/>
      <color indexed="8"/>
      <name val="Verdana"/>
      <family val="2"/>
    </font>
    <font>
      <sz val="10"/>
      <color indexed="8"/>
      <name val="Verdana"/>
      <family val="2"/>
    </font>
    <font>
      <sz val="11"/>
      <color indexed="8"/>
      <name val="Calibri"/>
      <family val="2"/>
      <charset val="1"/>
    </font>
    <font>
      <b/>
      <sz val="10"/>
      <color indexed="8"/>
      <name val="Verdana"/>
      <family val="2"/>
    </font>
    <font>
      <b/>
      <sz val="10"/>
      <color indexed="9"/>
      <name val="Verdana"/>
      <family val="2"/>
    </font>
    <font>
      <sz val="10"/>
      <name val="Verdana"/>
      <family val="2"/>
    </font>
    <font>
      <sz val="11"/>
      <color indexed="8"/>
      <name val="Calibri"/>
      <family val="2"/>
    </font>
    <font>
      <sz val="10"/>
      <color indexed="22"/>
      <name val="Verdana"/>
      <family val="2"/>
    </font>
    <font>
      <sz val="10"/>
      <color indexed="9"/>
      <name val="Verdana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sz val="8"/>
      <color indexed="81"/>
      <name val="Tahoma"/>
    </font>
    <font>
      <sz val="8"/>
      <color indexed="81"/>
      <name val="Tahoma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sz val="10"/>
      <name val="Times New Roman"/>
      <family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sz val="8"/>
      <name val="Arial"/>
      <family val="2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9"/>
      <name val="Arial"/>
      <family val="2"/>
    </font>
    <font>
      <sz val="11"/>
      <color indexed="60"/>
      <name val="Calibri"/>
      <family val="2"/>
      <charset val="1"/>
    </font>
    <font>
      <b/>
      <i/>
      <sz val="16"/>
      <name val="Helv"/>
    </font>
    <font>
      <sz val="10"/>
      <name val="Courier"/>
      <family val="3"/>
    </font>
    <font>
      <sz val="10"/>
      <name val="Century Gothic"/>
      <family val="2"/>
    </font>
    <font>
      <b/>
      <sz val="11"/>
      <color indexed="63"/>
      <name val="Calibri"/>
      <family val="2"/>
      <charset val="1"/>
    </font>
    <font>
      <sz val="10"/>
      <name val="Helv"/>
      <charset val="204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18"/>
      <color indexed="8"/>
      <name val="Verdana"/>
      <family val="2"/>
    </font>
    <font>
      <b/>
      <sz val="8"/>
      <color indexed="81"/>
      <name val="Tahoma"/>
      <family val="2"/>
    </font>
    <font>
      <sz val="8"/>
      <color indexed="81"/>
      <name val="Tahoma"/>
      <family val="2"/>
    </font>
    <font>
      <sz val="10"/>
      <color theme="0"/>
      <name val="Verdana"/>
      <family val="2"/>
    </font>
    <font>
      <b/>
      <sz val="14"/>
      <color indexed="8"/>
      <name val="Verdana"/>
      <family val="2"/>
    </font>
    <font>
      <sz val="14"/>
      <color indexed="8"/>
      <name val="Verdana"/>
      <family val="2"/>
    </font>
    <font>
      <b/>
      <sz val="14"/>
      <color indexed="9"/>
      <name val="Verdana"/>
      <family val="2"/>
    </font>
    <font>
      <sz val="14"/>
      <name val="Verdana"/>
      <family val="2"/>
    </font>
    <font>
      <sz val="10"/>
      <color theme="1"/>
      <name val="Verdana"/>
      <family val="2"/>
    </font>
    <font>
      <sz val="7"/>
      <color indexed="8"/>
      <name val="Verdana"/>
      <family val="2"/>
    </font>
    <font>
      <sz val="9"/>
      <color indexed="8"/>
      <name val="Verdana"/>
      <family val="2"/>
    </font>
    <font>
      <b/>
      <sz val="7"/>
      <color indexed="8"/>
      <name val="Verdana"/>
      <family val="2"/>
    </font>
  </fonts>
  <fills count="58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1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4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16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</fills>
  <borders count="5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55"/>
      </left>
      <right/>
      <top style="thin">
        <color indexed="55"/>
      </top>
      <bottom style="thin">
        <color indexed="55"/>
      </bottom>
      <diagonal/>
    </border>
    <border>
      <left/>
      <right style="thin">
        <color indexed="55"/>
      </right>
      <top style="thin">
        <color indexed="55"/>
      </top>
      <bottom style="thin">
        <color indexed="55"/>
      </bottom>
      <diagonal/>
    </border>
    <border>
      <left/>
      <right/>
      <top style="thin">
        <color indexed="55"/>
      </top>
      <bottom style="thin">
        <color indexed="55"/>
      </bottom>
      <diagonal/>
    </border>
    <border>
      <left/>
      <right/>
      <top style="thin">
        <color indexed="55"/>
      </top>
      <bottom/>
      <diagonal/>
    </border>
    <border>
      <left/>
      <right/>
      <top/>
      <bottom style="thin">
        <color indexed="55"/>
      </bottom>
      <diagonal/>
    </border>
    <border>
      <left style="thin">
        <color indexed="55"/>
      </left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/>
      <bottom style="thin">
        <color indexed="55"/>
      </bottom>
      <diagonal/>
    </border>
    <border>
      <left/>
      <right style="thin">
        <color indexed="55"/>
      </right>
      <top/>
      <bottom style="thin">
        <color indexed="55"/>
      </bottom>
      <diagonal/>
    </border>
    <border>
      <left style="thin">
        <color indexed="55"/>
      </left>
      <right/>
      <top style="thin">
        <color indexed="64"/>
      </top>
      <bottom style="thin">
        <color indexed="55"/>
      </bottom>
      <diagonal/>
    </border>
    <border>
      <left/>
      <right/>
      <top style="thin">
        <color indexed="64"/>
      </top>
      <bottom style="thin">
        <color indexed="55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 style="thin">
        <color indexed="64"/>
      </right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55"/>
      </left>
      <right/>
      <top/>
      <bottom/>
      <diagonal/>
    </border>
    <border>
      <left style="thin">
        <color indexed="55"/>
      </left>
      <right/>
      <top style="thin">
        <color indexed="55"/>
      </top>
      <bottom/>
      <diagonal/>
    </border>
    <border>
      <left/>
      <right style="thin">
        <color indexed="55"/>
      </right>
      <top style="thin">
        <color indexed="55"/>
      </top>
      <bottom/>
      <diagonal/>
    </border>
    <border>
      <left style="thin">
        <color indexed="55"/>
      </left>
      <right style="thin">
        <color indexed="55"/>
      </right>
      <top style="thin">
        <color indexed="55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theme="0" tint="-0.14996795556505021"/>
      </left>
      <right style="thin">
        <color theme="0" tint="-0.14996795556505021"/>
      </right>
      <top style="thin">
        <color theme="0" tint="-0.14996795556505021"/>
      </top>
      <bottom style="thin">
        <color theme="0" tint="-0.1499679555650502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/>
      <right style="thin">
        <color theme="0"/>
      </right>
      <top style="thin">
        <color indexed="55"/>
      </top>
      <bottom/>
      <diagonal/>
    </border>
    <border>
      <left style="thin">
        <color theme="0"/>
      </left>
      <right style="thin">
        <color theme="0"/>
      </right>
      <top style="thin">
        <color indexed="55"/>
      </top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 style="thin">
        <color theme="0"/>
      </right>
      <top/>
      <bottom/>
      <diagonal/>
    </border>
    <border>
      <left/>
      <right/>
      <top/>
      <bottom style="thin">
        <color theme="0" tint="-0.24994659260841701"/>
      </bottom>
      <diagonal/>
    </border>
    <border>
      <left/>
      <right style="thin">
        <color theme="0"/>
      </right>
      <top/>
      <bottom style="thin">
        <color theme="0" tint="-0.24994659260841701"/>
      </bottom>
      <diagonal/>
    </border>
    <border>
      <left style="thin">
        <color theme="0"/>
      </left>
      <right style="thin">
        <color theme="0"/>
      </right>
      <top/>
      <bottom style="thin">
        <color theme="0" tint="-0.24994659260841701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indexed="64"/>
      </bottom>
      <diagonal/>
    </border>
    <border>
      <left/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 style="thin">
        <color indexed="64"/>
      </bottom>
      <diagonal/>
    </border>
    <border>
      <left style="thin">
        <color indexed="64"/>
      </left>
      <right/>
      <top style="thin">
        <color theme="0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theme="0"/>
      </bottom>
      <diagonal/>
    </border>
    <border>
      <left/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theme="0"/>
      </bottom>
      <diagonal/>
    </border>
  </borders>
  <cellStyleXfs count="647">
    <xf numFmtId="0" fontId="0" fillId="0" borderId="0"/>
    <xf numFmtId="43" fontId="8" fillId="0" borderId="0" applyFont="0" applyFill="0" applyBorder="0" applyAlignment="0" applyProtection="0"/>
    <xf numFmtId="41" fontId="8" fillId="0" borderId="0" applyFont="0" applyFill="0" applyBorder="0" applyAlignment="0" applyProtection="0"/>
    <xf numFmtId="9" fontId="8" fillId="0" borderId="0" applyFont="0" applyFill="0" applyBorder="0" applyAlignment="0" applyProtection="0"/>
    <xf numFmtId="0" fontId="1" fillId="0" borderId="0"/>
    <xf numFmtId="41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4" fillId="31" borderId="0" applyNumberFormat="0" applyBorder="0" applyAlignment="0" applyProtection="0"/>
    <xf numFmtId="0" fontId="4" fillId="32" borderId="0" applyNumberFormat="0" applyBorder="0" applyAlignment="0" applyProtection="0"/>
    <xf numFmtId="0" fontId="4" fillId="33" borderId="0" applyNumberFormat="0" applyBorder="0" applyAlignment="0" applyProtection="0"/>
    <xf numFmtId="0" fontId="4" fillId="34" borderId="0" applyNumberFormat="0" applyBorder="0" applyAlignment="0" applyProtection="0"/>
    <xf numFmtId="0" fontId="4" fillId="35" borderId="0" applyNumberFormat="0" applyBorder="0" applyAlignment="0" applyProtection="0"/>
    <xf numFmtId="0" fontId="4" fillId="36" borderId="0" applyNumberFormat="0" applyBorder="0" applyAlignment="0" applyProtection="0"/>
    <xf numFmtId="0" fontId="4" fillId="37" borderId="0" applyNumberFormat="0" applyBorder="0" applyAlignment="0" applyProtection="0"/>
    <xf numFmtId="0" fontId="4" fillId="32" borderId="0" applyNumberFormat="0" applyBorder="0" applyAlignment="0" applyProtection="0"/>
    <xf numFmtId="0" fontId="4" fillId="35" borderId="0" applyNumberFormat="0" applyBorder="0" applyAlignment="0" applyProtection="0"/>
    <xf numFmtId="0" fontId="4" fillId="38" borderId="0" applyNumberFormat="0" applyBorder="0" applyAlignment="0" applyProtection="0"/>
    <xf numFmtId="0" fontId="15" fillId="39" borderId="0" applyNumberFormat="0" applyBorder="0" applyAlignment="0" applyProtection="0"/>
    <xf numFmtId="0" fontId="15" fillId="36" borderId="0" applyNumberFormat="0" applyBorder="0" applyAlignment="0" applyProtection="0"/>
    <xf numFmtId="0" fontId="15" fillId="37" borderId="0" applyNumberFormat="0" applyBorder="0" applyAlignment="0" applyProtection="0"/>
    <xf numFmtId="0" fontId="15" fillId="40" borderId="0" applyNumberFormat="0" applyBorder="0" applyAlignment="0" applyProtection="0"/>
    <xf numFmtId="0" fontId="15" fillId="41" borderId="0" applyNumberFormat="0" applyBorder="0" applyAlignment="0" applyProtection="0"/>
    <xf numFmtId="0" fontId="15" fillId="42" borderId="0" applyNumberFormat="0" applyBorder="0" applyAlignment="0" applyProtection="0"/>
    <xf numFmtId="0" fontId="15" fillId="43" borderId="0" applyNumberFormat="0" applyBorder="0" applyAlignment="0" applyProtection="0"/>
    <xf numFmtId="0" fontId="15" fillId="44" borderId="0" applyNumberFormat="0" applyBorder="0" applyAlignment="0" applyProtection="0"/>
    <xf numFmtId="0" fontId="15" fillId="45" borderId="0" applyNumberFormat="0" applyBorder="0" applyAlignment="0" applyProtection="0"/>
    <xf numFmtId="0" fontId="15" fillId="40" borderId="0" applyNumberFormat="0" applyBorder="0" applyAlignment="0" applyProtection="0"/>
    <xf numFmtId="0" fontId="15" fillId="41" borderId="0" applyNumberFormat="0" applyBorder="0" applyAlignment="0" applyProtection="0"/>
    <xf numFmtId="0" fontId="15" fillId="46" borderId="0" applyNumberFormat="0" applyBorder="0" applyAlignment="0" applyProtection="0"/>
    <xf numFmtId="0" fontId="1" fillId="0" borderId="0" applyFill="0" applyBorder="0">
      <alignment vertical="center"/>
    </xf>
    <xf numFmtId="0" fontId="16" fillId="30" borderId="0" applyNumberFormat="0" applyBorder="0" applyAlignment="0" applyProtection="0"/>
    <xf numFmtId="0" fontId="17" fillId="47" borderId="15" applyNumberFormat="0" applyAlignment="0" applyProtection="0"/>
    <xf numFmtId="0" fontId="18" fillId="48" borderId="16" applyNumberFormat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9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1" fillId="0" borderId="0" applyFont="0" applyFill="0" applyBorder="0" applyAlignment="0" applyProtection="0"/>
    <xf numFmtId="41" fontId="4" fillId="0" borderId="0" applyFont="0" applyFill="0" applyBorder="0" applyAlignment="0" applyProtection="0"/>
    <xf numFmtId="41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4" fillId="0" borderId="0"/>
    <xf numFmtId="0" fontId="4" fillId="0" borderId="0"/>
    <xf numFmtId="0" fontId="20" fillId="0" borderId="0" applyNumberFormat="0" applyFill="0" applyBorder="0" applyAlignment="0" applyProtection="0"/>
    <xf numFmtId="0" fontId="21" fillId="31" borderId="0" applyNumberFormat="0" applyBorder="0" applyAlignment="0" applyProtection="0"/>
    <xf numFmtId="38" fontId="22" fillId="8" borderId="0" applyNumberFormat="0" applyBorder="0" applyAlignment="0" applyProtection="0"/>
    <xf numFmtId="0" fontId="23" fillId="0" borderId="17" applyNumberFormat="0" applyFill="0" applyAlignment="0" applyProtection="0"/>
    <xf numFmtId="0" fontId="24" fillId="0" borderId="18" applyNumberFormat="0" applyFill="0" applyAlignment="0" applyProtection="0"/>
    <xf numFmtId="0" fontId="25" fillId="0" borderId="19" applyNumberFormat="0" applyFill="0" applyAlignment="0" applyProtection="0"/>
    <xf numFmtId="0" fontId="25" fillId="0" borderId="0" applyNumberFormat="0" applyFill="0" applyBorder="0" applyAlignment="0" applyProtection="0"/>
    <xf numFmtId="10" fontId="22" fillId="49" borderId="1" applyNumberFormat="0" applyBorder="0" applyAlignment="0" applyProtection="0"/>
    <xf numFmtId="0" fontId="26" fillId="34" borderId="15" applyNumberFormat="0" applyAlignment="0" applyProtection="0"/>
    <xf numFmtId="0" fontId="27" fillId="0" borderId="20" applyNumberFormat="0" applyFill="0" applyAlignment="0" applyProtection="0"/>
    <xf numFmtId="0" fontId="28" fillId="0" borderId="21">
      <alignment horizontal="center"/>
    </xf>
    <xf numFmtId="0" fontId="29" fillId="50" borderId="0" applyNumberFormat="0" applyBorder="0" applyAlignment="0" applyProtection="0"/>
    <xf numFmtId="169" fontId="30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8" fillId="0" borderId="0"/>
    <xf numFmtId="37" fontId="3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4" fillId="0" borderId="0"/>
    <xf numFmtId="0" fontId="1" fillId="0" borderId="0"/>
    <xf numFmtId="0" fontId="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4" fillId="0" borderId="0"/>
    <xf numFmtId="0" fontId="4" fillId="0" borderId="0"/>
    <xf numFmtId="0" fontId="4" fillId="51" borderId="22" applyNumberFormat="0" applyFont="0" applyAlignment="0" applyProtection="0"/>
    <xf numFmtId="0" fontId="32" fillId="0" borderId="0"/>
    <xf numFmtId="0" fontId="33" fillId="47" borderId="23" applyNumberFormat="0" applyAlignment="0" applyProtection="0"/>
    <xf numFmtId="10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4" fillId="0" borderId="0"/>
    <xf numFmtId="0" fontId="35" fillId="0" borderId="0" applyNumberFormat="0" applyFill="0" applyBorder="0" applyAlignment="0" applyProtection="0"/>
    <xf numFmtId="0" fontId="36" fillId="0" borderId="24" applyNumberFormat="0" applyFill="0" applyAlignment="0" applyProtection="0"/>
    <xf numFmtId="0" fontId="37" fillId="0" borderId="0" applyNumberFormat="0" applyFill="0" applyBorder="0" applyAlignment="0" applyProtection="0"/>
  </cellStyleXfs>
  <cellXfs count="692">
    <xf numFmtId="0" fontId="0" fillId="0" borderId="0" xfId="0"/>
    <xf numFmtId="0" fontId="2" fillId="0" borderId="0" xfId="4" applyFont="1"/>
    <xf numFmtId="0" fontId="3" fillId="0" borderId="0" xfId="4" applyFont="1"/>
    <xf numFmtId="0" fontId="3" fillId="0" borderId="0" xfId="4" applyFont="1" applyFill="1"/>
    <xf numFmtId="0" fontId="3" fillId="0" borderId="0" xfId="4" applyFont="1" applyAlignment="1">
      <alignment horizontal="center"/>
    </xf>
    <xf numFmtId="41" fontId="3" fillId="0" borderId="0" xfId="5" applyFont="1" applyAlignment="1">
      <alignment horizontal="center"/>
    </xf>
    <xf numFmtId="41" fontId="3" fillId="0" borderId="0" xfId="5" applyFont="1"/>
    <xf numFmtId="0" fontId="5" fillId="2" borderId="0" xfId="4" applyFont="1" applyFill="1" applyAlignment="1">
      <alignment horizontal="center"/>
    </xf>
    <xf numFmtId="17" fontId="2" fillId="0" borderId="0" xfId="4" quotePrefix="1" applyNumberFormat="1" applyFont="1"/>
    <xf numFmtId="0" fontId="6" fillId="0" borderId="0" xfId="4" applyFont="1"/>
    <xf numFmtId="16" fontId="3" fillId="3" borderId="0" xfId="4" quotePrefix="1" applyNumberFormat="1" applyFont="1" applyFill="1" applyAlignment="1">
      <alignment horizontal="center"/>
    </xf>
    <xf numFmtId="0" fontId="3" fillId="3" borderId="0" xfId="4" quotePrefix="1" applyFont="1" applyFill="1" applyAlignment="1">
      <alignment horizontal="center"/>
    </xf>
    <xf numFmtId="0" fontId="3" fillId="3" borderId="0" xfId="4" applyFont="1" applyFill="1" applyAlignment="1">
      <alignment horizontal="center"/>
    </xf>
    <xf numFmtId="41" fontId="3" fillId="3" borderId="0" xfId="5" quotePrefix="1" applyFont="1" applyFill="1" applyAlignment="1">
      <alignment horizontal="center"/>
    </xf>
    <xf numFmtId="0" fontId="7" fillId="3" borderId="0" xfId="4" quotePrefix="1" applyFont="1" applyFill="1" applyAlignment="1">
      <alignment horizontal="center"/>
    </xf>
    <xf numFmtId="0" fontId="5" fillId="0" borderId="0" xfId="4" applyFont="1"/>
    <xf numFmtId="0" fontId="3" fillId="0" borderId="1" xfId="4" applyFont="1" applyBorder="1"/>
    <xf numFmtId="0" fontId="3" fillId="4" borderId="0" xfId="4" quotePrefix="1" applyFont="1" applyFill="1"/>
    <xf numFmtId="0" fontId="3" fillId="4" borderId="0" xfId="4" applyFont="1" applyFill="1"/>
    <xf numFmtId="9" fontId="3" fillId="4" borderId="0" xfId="3" applyFont="1" applyFill="1" applyAlignment="1">
      <alignment horizontal="center"/>
    </xf>
    <xf numFmtId="10" fontId="3" fillId="4" borderId="0" xfId="3" applyNumberFormat="1" applyFont="1" applyFill="1" applyAlignment="1">
      <alignment horizontal="center"/>
    </xf>
    <xf numFmtId="9" fontId="3" fillId="4" borderId="0" xfId="4" applyNumberFormat="1" applyFont="1" applyFill="1"/>
    <xf numFmtId="9" fontId="3" fillId="0" borderId="0" xfId="4" applyNumberFormat="1" applyFont="1"/>
    <xf numFmtId="16" fontId="3" fillId="0" borderId="1" xfId="4" quotePrefix="1" applyNumberFormat="1" applyFont="1" applyBorder="1"/>
    <xf numFmtId="0" fontId="3" fillId="0" borderId="2" xfId="4" applyFont="1" applyBorder="1"/>
    <xf numFmtId="0" fontId="3" fillId="0" borderId="0" xfId="4" applyFont="1" applyBorder="1"/>
    <xf numFmtId="0" fontId="3" fillId="0" borderId="3" xfId="4" applyFont="1" applyBorder="1"/>
    <xf numFmtId="9" fontId="3" fillId="0" borderId="0" xfId="3" applyFont="1" applyFill="1" applyAlignment="1">
      <alignment horizontal="center"/>
    </xf>
    <xf numFmtId="0" fontId="3" fillId="2" borderId="0" xfId="4" applyFont="1" applyFill="1"/>
    <xf numFmtId="16" fontId="3" fillId="0" borderId="0" xfId="4" quotePrefix="1" applyNumberFormat="1" applyFont="1"/>
    <xf numFmtId="0" fontId="3" fillId="6" borderId="1" xfId="0" applyFont="1" applyFill="1" applyBorder="1"/>
    <xf numFmtId="10" fontId="3" fillId="0" borderId="1" xfId="3" applyNumberFormat="1" applyFont="1" applyBorder="1"/>
    <xf numFmtId="164" fontId="3" fillId="4" borderId="1" xfId="0" applyNumberFormat="1" applyFont="1" applyFill="1" applyBorder="1"/>
    <xf numFmtId="0" fontId="3" fillId="0" borderId="1" xfId="4" applyFont="1" applyFill="1" applyBorder="1"/>
    <xf numFmtId="165" fontId="9" fillId="0" borderId="0" xfId="1" applyNumberFormat="1" applyFont="1"/>
    <xf numFmtId="166" fontId="3" fillId="0" borderId="0" xfId="1" applyNumberFormat="1" applyFont="1"/>
    <xf numFmtId="9" fontId="3" fillId="0" borderId="0" xfId="3" applyFont="1"/>
    <xf numFmtId="17" fontId="3" fillId="0" borderId="1" xfId="4" quotePrefix="1" applyNumberFormat="1" applyFont="1" applyBorder="1"/>
    <xf numFmtId="10" fontId="3" fillId="0" borderId="0" xfId="3" applyNumberFormat="1" applyFont="1"/>
    <xf numFmtId="17" fontId="3" fillId="0" borderId="0" xfId="4" quotePrefix="1" applyNumberFormat="1" applyFont="1"/>
    <xf numFmtId="0" fontId="3" fillId="0" borderId="1" xfId="0" applyFont="1" applyBorder="1"/>
    <xf numFmtId="0" fontId="3" fillId="0" borderId="1" xfId="0" applyFont="1" applyFill="1" applyBorder="1"/>
    <xf numFmtId="10" fontId="3" fillId="0" borderId="1" xfId="3" applyNumberFormat="1" applyFont="1" applyFill="1" applyBorder="1"/>
    <xf numFmtId="165" fontId="3" fillId="0" borderId="1" xfId="1" applyNumberFormat="1" applyFont="1" applyBorder="1"/>
    <xf numFmtId="165" fontId="3" fillId="0" borderId="0" xfId="1" applyNumberFormat="1" applyFont="1"/>
    <xf numFmtId="1" fontId="3" fillId="0" borderId="1" xfId="4" applyNumberFormat="1" applyFont="1" applyBorder="1"/>
    <xf numFmtId="0" fontId="3" fillId="0" borderId="0" xfId="4" quotePrefix="1" applyFont="1"/>
    <xf numFmtId="43" fontId="3" fillId="0" borderId="0" xfId="4" applyNumberFormat="1" applyFont="1"/>
    <xf numFmtId="164" fontId="3" fillId="4" borderId="1" xfId="2" applyNumberFormat="1" applyFont="1" applyFill="1" applyBorder="1"/>
    <xf numFmtId="43" fontId="3" fillId="0" borderId="0" xfId="1" applyFont="1"/>
    <xf numFmtId="0" fontId="3" fillId="0" borderId="1" xfId="0" applyFont="1" applyBorder="1" applyAlignment="1">
      <alignment horizontal="left"/>
    </xf>
    <xf numFmtId="0" fontId="3" fillId="0" borderId="1" xfId="0" applyFont="1" applyFill="1" applyBorder="1" applyAlignment="1">
      <alignment horizontal="left"/>
    </xf>
    <xf numFmtId="165" fontId="3" fillId="0" borderId="1" xfId="1" applyNumberFormat="1" applyFont="1" applyFill="1" applyBorder="1"/>
    <xf numFmtId="0" fontId="10" fillId="7" borderId="4" xfId="4" applyFont="1" applyFill="1" applyBorder="1" applyAlignment="1">
      <alignment horizontal="left"/>
    </xf>
    <xf numFmtId="41" fontId="3" fillId="0" borderId="5" xfId="5" applyFont="1" applyBorder="1" applyAlignment="1">
      <alignment horizontal="center"/>
    </xf>
    <xf numFmtId="41" fontId="3" fillId="0" borderId="6" xfId="5" applyFont="1" applyBorder="1" applyAlignment="1">
      <alignment horizontal="center"/>
    </xf>
    <xf numFmtId="41" fontId="3" fillId="0" borderId="0" xfId="4" applyNumberFormat="1" applyFont="1"/>
    <xf numFmtId="167" fontId="3" fillId="0" borderId="0" xfId="6" applyNumberFormat="1" applyFont="1"/>
    <xf numFmtId="0" fontId="3" fillId="4" borderId="0" xfId="4" applyFont="1" applyFill="1" applyBorder="1"/>
    <xf numFmtId="41" fontId="3" fillId="4" borderId="5" xfId="5" applyFont="1" applyFill="1" applyBorder="1" applyAlignment="1">
      <alignment horizontal="center"/>
    </xf>
    <xf numFmtId="41" fontId="3" fillId="4" borderId="6" xfId="5" applyFont="1" applyFill="1" applyBorder="1" applyAlignment="1">
      <alignment horizontal="center"/>
    </xf>
    <xf numFmtId="41" fontId="3" fillId="4" borderId="0" xfId="4" applyNumberFormat="1" applyFont="1" applyFill="1"/>
    <xf numFmtId="10" fontId="3" fillId="0" borderId="0" xfId="6" applyNumberFormat="1" applyFont="1"/>
    <xf numFmtId="165" fontId="3" fillId="0" borderId="0" xfId="4" applyNumberFormat="1" applyFont="1"/>
    <xf numFmtId="41" fontId="3" fillId="0" borderId="0" xfId="4" applyNumberFormat="1" applyFont="1" applyFill="1"/>
    <xf numFmtId="0" fontId="10" fillId="7" borderId="5" xfId="4" applyFont="1" applyFill="1" applyBorder="1" applyAlignment="1">
      <alignment horizontal="left"/>
    </xf>
    <xf numFmtId="0" fontId="10" fillId="7" borderId="7" xfId="4" applyFont="1" applyFill="1" applyBorder="1" applyAlignment="1">
      <alignment horizontal="left"/>
    </xf>
    <xf numFmtId="0" fontId="10" fillId="7" borderId="6" xfId="4" applyFont="1" applyFill="1" applyBorder="1" applyAlignment="1">
      <alignment horizontal="left"/>
    </xf>
    <xf numFmtId="41" fontId="3" fillId="3" borderId="5" xfId="5" applyFont="1" applyFill="1" applyBorder="1" applyAlignment="1">
      <alignment horizontal="center"/>
    </xf>
    <xf numFmtId="41" fontId="3" fillId="3" borderId="6" xfId="5" applyFont="1" applyFill="1" applyBorder="1" applyAlignment="1">
      <alignment horizontal="center"/>
    </xf>
    <xf numFmtId="0" fontId="3" fillId="6" borderId="1" xfId="0" applyFont="1" applyFill="1" applyBorder="1" applyAlignment="1">
      <alignment horizontal="left"/>
    </xf>
    <xf numFmtId="0" fontId="10" fillId="0" borderId="8" xfId="4" applyFont="1" applyFill="1" applyBorder="1" applyAlignment="1">
      <alignment horizontal="left"/>
    </xf>
    <xf numFmtId="41" fontId="3" fillId="0" borderId="8" xfId="5" applyFont="1" applyFill="1" applyBorder="1" applyAlignment="1">
      <alignment horizontal="center"/>
    </xf>
    <xf numFmtId="9" fontId="3" fillId="3" borderId="0" xfId="3" applyFont="1" applyFill="1"/>
    <xf numFmtId="164" fontId="3" fillId="0" borderId="0" xfId="4" applyNumberFormat="1" applyFont="1"/>
    <xf numFmtId="41" fontId="3" fillId="3" borderId="0" xfId="4" applyNumberFormat="1" applyFont="1" applyFill="1"/>
    <xf numFmtId="41" fontId="9" fillId="0" borderId="0" xfId="4" applyNumberFormat="1" applyFont="1" applyFill="1"/>
    <xf numFmtId="10" fontId="3" fillId="0" borderId="0" xfId="4" applyNumberFormat="1" applyFont="1"/>
    <xf numFmtId="0" fontId="7" fillId="0" borderId="0" xfId="4" applyFont="1" applyFill="1" applyBorder="1" applyAlignment="1">
      <alignment horizontal="left"/>
    </xf>
    <xf numFmtId="41" fontId="7" fillId="0" borderId="0" xfId="5" applyFont="1" applyFill="1" applyBorder="1" applyAlignment="1">
      <alignment horizontal="center"/>
    </xf>
    <xf numFmtId="167" fontId="7" fillId="0" borderId="0" xfId="5" applyNumberFormat="1" applyFont="1" applyFill="1" applyBorder="1" applyAlignment="1">
      <alignment horizontal="center"/>
    </xf>
    <xf numFmtId="9" fontId="3" fillId="4" borderId="0" xfId="4" applyNumberFormat="1" applyFont="1" applyFill="1" applyBorder="1"/>
    <xf numFmtId="0" fontId="10" fillId="0" borderId="9" xfId="4" applyFont="1" applyFill="1" applyBorder="1" applyAlignment="1">
      <alignment horizontal="left"/>
    </xf>
    <xf numFmtId="41" fontId="3" fillId="0" borderId="9" xfId="5" applyFont="1" applyFill="1" applyBorder="1" applyAlignment="1">
      <alignment horizontal="center"/>
    </xf>
    <xf numFmtId="0" fontId="3" fillId="0" borderId="0" xfId="4" quotePrefix="1" applyFont="1" applyBorder="1"/>
    <xf numFmtId="41" fontId="3" fillId="8" borderId="4" xfId="5" applyFont="1" applyFill="1" applyBorder="1"/>
    <xf numFmtId="9" fontId="3" fillId="8" borderId="4" xfId="4" applyNumberFormat="1" applyFont="1" applyFill="1" applyBorder="1"/>
    <xf numFmtId="41" fontId="3" fillId="0" borderId="6" xfId="4" applyNumberFormat="1" applyFont="1" applyBorder="1" applyAlignment="1"/>
    <xf numFmtId="0" fontId="10" fillId="7" borderId="10" xfId="4" applyFont="1" applyFill="1" applyBorder="1" applyAlignment="1">
      <alignment horizontal="left"/>
    </xf>
    <xf numFmtId="41" fontId="3" fillId="0" borderId="4" xfId="4" applyNumberFormat="1" applyFont="1" applyBorder="1"/>
    <xf numFmtId="165" fontId="3" fillId="0" borderId="0" xfId="7" applyNumberFormat="1" applyFont="1"/>
    <xf numFmtId="0" fontId="3" fillId="0" borderId="0" xfId="4" applyFont="1" applyFill="1" applyAlignment="1">
      <alignment horizontal="center"/>
    </xf>
    <xf numFmtId="43" fontId="3" fillId="4" borderId="0" xfId="1" applyFont="1" applyFill="1"/>
    <xf numFmtId="0" fontId="3" fillId="9" borderId="0" xfId="4" applyFont="1" applyFill="1" applyAlignment="1">
      <alignment horizontal="center"/>
    </xf>
    <xf numFmtId="0" fontId="10" fillId="7" borderId="4" xfId="4" applyFont="1" applyFill="1" applyBorder="1" applyAlignment="1">
      <alignment horizontal="center" vertical="center" wrapText="1"/>
    </xf>
    <xf numFmtId="0" fontId="10" fillId="7" borderId="5" xfId="4" applyFont="1" applyFill="1" applyBorder="1" applyAlignment="1">
      <alignment horizontal="center" vertical="center" wrapText="1"/>
    </xf>
    <xf numFmtId="0" fontId="10" fillId="7" borderId="6" xfId="4" applyFont="1" applyFill="1" applyBorder="1" applyAlignment="1">
      <alignment horizontal="center" vertical="center" wrapText="1"/>
    </xf>
    <xf numFmtId="0" fontId="10" fillId="7" borderId="6" xfId="4" applyFont="1" applyFill="1" applyBorder="1" applyAlignment="1">
      <alignment horizontal="center" vertical="center" wrapText="1"/>
    </xf>
    <xf numFmtId="0" fontId="10" fillId="7" borderId="7" xfId="4" applyFont="1" applyFill="1" applyBorder="1" applyAlignment="1">
      <alignment horizontal="center" vertical="center" wrapText="1"/>
    </xf>
    <xf numFmtId="0" fontId="10" fillId="0" borderId="7" xfId="4" applyFont="1" applyFill="1" applyBorder="1" applyAlignment="1">
      <alignment horizontal="center" vertical="center" wrapText="1"/>
    </xf>
    <xf numFmtId="17" fontId="3" fillId="0" borderId="0" xfId="4" applyNumberFormat="1" applyFont="1" applyAlignment="1">
      <alignment horizontal="center"/>
    </xf>
    <xf numFmtId="0" fontId="10" fillId="7" borderId="5" xfId="4" applyFont="1" applyFill="1" applyBorder="1" applyAlignment="1">
      <alignment horizontal="center" vertical="center" wrapText="1"/>
    </xf>
    <xf numFmtId="0" fontId="10" fillId="0" borderId="4" xfId="4" applyFont="1" applyFill="1" applyBorder="1" applyAlignment="1">
      <alignment horizontal="center" vertical="center" wrapText="1"/>
    </xf>
    <xf numFmtId="10" fontId="10" fillId="7" borderId="4" xfId="4" applyNumberFormat="1" applyFont="1" applyFill="1" applyBorder="1" applyAlignment="1">
      <alignment horizontal="center" vertical="center" wrapText="1"/>
    </xf>
    <xf numFmtId="10" fontId="10" fillId="0" borderId="4" xfId="4" applyNumberFormat="1" applyFont="1" applyFill="1" applyBorder="1" applyAlignment="1">
      <alignment horizontal="center" vertical="center" wrapText="1"/>
    </xf>
    <xf numFmtId="10" fontId="10" fillId="7" borderId="4" xfId="4" applyNumberFormat="1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right"/>
    </xf>
    <xf numFmtId="0" fontId="3" fillId="0" borderId="4" xfId="0" quotePrefix="1" applyFont="1" applyFill="1" applyBorder="1" applyAlignment="1">
      <alignment horizontal="center"/>
    </xf>
    <xf numFmtId="0" fontId="3" fillId="0" borderId="4" xfId="4" quotePrefix="1" applyFont="1" applyFill="1" applyBorder="1" applyAlignment="1">
      <alignment horizontal="center"/>
    </xf>
    <xf numFmtId="0" fontId="3" fillId="0" borderId="4" xfId="0" applyFont="1" applyFill="1" applyBorder="1"/>
    <xf numFmtId="43" fontId="3" fillId="0" borderId="4" xfId="7" applyFont="1" applyFill="1" applyBorder="1"/>
    <xf numFmtId="41" fontId="3" fillId="0" borderId="4" xfId="4" applyNumberFormat="1" applyFont="1" applyFill="1" applyBorder="1"/>
    <xf numFmtId="10" fontId="3" fillId="0" borderId="4" xfId="6" applyNumberFormat="1" applyFont="1" applyFill="1" applyBorder="1"/>
    <xf numFmtId="10" fontId="3" fillId="0" borderId="4" xfId="4" applyNumberFormat="1" applyFont="1" applyFill="1" applyBorder="1" applyAlignment="1">
      <alignment horizontal="center"/>
    </xf>
    <xf numFmtId="41" fontId="3" fillId="0" borderId="4" xfId="5" applyFont="1" applyFill="1" applyBorder="1" applyAlignment="1">
      <alignment horizontal="center"/>
    </xf>
    <xf numFmtId="41" fontId="7" fillId="0" borderId="4" xfId="5" applyFont="1" applyFill="1" applyBorder="1" applyAlignment="1">
      <alignment horizontal="center"/>
    </xf>
    <xf numFmtId="0" fontId="3" fillId="0" borderId="4" xfId="4" applyFont="1" applyFill="1" applyBorder="1"/>
    <xf numFmtId="9" fontId="3" fillId="0" borderId="4" xfId="6" applyFont="1" applyFill="1" applyBorder="1" applyAlignment="1">
      <alignment horizontal="center"/>
    </xf>
    <xf numFmtId="0" fontId="3" fillId="0" borderId="4" xfId="5" applyNumberFormat="1" applyFont="1" applyFill="1" applyBorder="1" applyAlignment="1">
      <alignment horizontal="center"/>
    </xf>
    <xf numFmtId="41" fontId="3" fillId="0" borderId="4" xfId="5" applyFont="1" applyFill="1" applyBorder="1"/>
    <xf numFmtId="41" fontId="7" fillId="0" borderId="4" xfId="5" applyFont="1" applyFill="1" applyBorder="1"/>
    <xf numFmtId="0" fontId="7" fillId="0" borderId="0" xfId="4" applyFont="1"/>
    <xf numFmtId="0" fontId="7" fillId="0" borderId="0" xfId="4" applyFont="1" applyAlignment="1">
      <alignment horizontal="center"/>
    </xf>
    <xf numFmtId="43" fontId="7" fillId="0" borderId="0" xfId="4" applyNumberFormat="1" applyFont="1"/>
    <xf numFmtId="41" fontId="7" fillId="0" borderId="0" xfId="4" applyNumberFormat="1" applyFont="1"/>
    <xf numFmtId="0" fontId="7" fillId="0" borderId="0" xfId="4" applyFont="1" applyFill="1" applyAlignment="1">
      <alignment horizontal="center"/>
    </xf>
    <xf numFmtId="41" fontId="3" fillId="0" borderId="0" xfId="5" applyFont="1" applyBorder="1" applyAlignment="1">
      <alignment horizontal="center"/>
    </xf>
    <xf numFmtId="165" fontId="3" fillId="0" borderId="0" xfId="5" applyNumberFormat="1" applyFont="1" applyBorder="1"/>
    <xf numFmtId="41" fontId="3" fillId="0" borderId="0" xfId="5" applyFont="1" applyBorder="1"/>
    <xf numFmtId="10" fontId="3" fillId="0" borderId="0" xfId="6" applyNumberFormat="1" applyFont="1" applyBorder="1"/>
    <xf numFmtId="0" fontId="7" fillId="0" borderId="0" xfId="4" quotePrefix="1" applyFont="1"/>
    <xf numFmtId="41" fontId="3" fillId="21" borderId="0" xfId="4" applyNumberFormat="1" applyFont="1" applyFill="1"/>
    <xf numFmtId="41" fontId="3" fillId="22" borderId="0" xfId="4" applyNumberFormat="1" applyFont="1" applyFill="1"/>
    <xf numFmtId="41" fontId="3" fillId="23" borderId="0" xfId="4" applyNumberFormat="1" applyFont="1" applyFill="1"/>
    <xf numFmtId="41" fontId="3" fillId="6" borderId="0" xfId="4" applyNumberFormat="1" applyFont="1" applyFill="1"/>
    <xf numFmtId="41" fontId="3" fillId="13" borderId="0" xfId="4" applyNumberFormat="1" applyFont="1" applyFill="1"/>
    <xf numFmtId="41" fontId="3" fillId="12" borderId="0" xfId="4" applyNumberFormat="1" applyFont="1" applyFill="1"/>
    <xf numFmtId="41" fontId="3" fillId="25" borderId="0" xfId="4" applyNumberFormat="1" applyFont="1" applyFill="1"/>
    <xf numFmtId="41" fontId="3" fillId="14" borderId="0" xfId="4" applyNumberFormat="1" applyFont="1" applyFill="1"/>
    <xf numFmtId="41" fontId="3" fillId="2" borderId="0" xfId="4" applyNumberFormat="1" applyFont="1" applyFill="1"/>
    <xf numFmtId="165" fontId="3" fillId="0" borderId="0" xfId="1" applyNumberFormat="1" applyFont="1" applyAlignment="1">
      <alignment horizontal="center"/>
    </xf>
    <xf numFmtId="41" fontId="3" fillId="27" borderId="0" xfId="4" applyNumberFormat="1" applyFont="1" applyFill="1"/>
    <xf numFmtId="41" fontId="3" fillId="5" borderId="0" xfId="4" applyNumberFormat="1" applyFont="1" applyFill="1"/>
    <xf numFmtId="0" fontId="3" fillId="9" borderId="0" xfId="4" applyFont="1" applyFill="1"/>
    <xf numFmtId="0" fontId="3" fillId="0" borderId="4" xfId="4" applyFont="1" applyBorder="1" applyAlignment="1">
      <alignment horizontal="center"/>
    </xf>
    <xf numFmtId="0" fontId="3" fillId="0" borderId="4" xfId="4" applyFont="1" applyBorder="1" applyAlignment="1">
      <alignment horizontal="right"/>
    </xf>
    <xf numFmtId="0" fontId="3" fillId="0" borderId="4" xfId="4" applyFont="1" applyBorder="1"/>
    <xf numFmtId="43" fontId="3" fillId="0" borderId="4" xfId="7" applyFont="1" applyBorder="1"/>
    <xf numFmtId="9" fontId="3" fillId="0" borderId="4" xfId="4" applyNumberFormat="1" applyFont="1" applyBorder="1" applyAlignment="1">
      <alignment horizontal="center"/>
    </xf>
    <xf numFmtId="9" fontId="3" fillId="0" borderId="4" xfId="4" applyNumberFormat="1" applyFont="1" applyFill="1" applyBorder="1" applyAlignment="1">
      <alignment horizontal="center"/>
    </xf>
    <xf numFmtId="41" fontId="3" fillId="0" borderId="4" xfId="5" applyFont="1" applyBorder="1" applyAlignment="1">
      <alignment horizontal="center"/>
    </xf>
    <xf numFmtId="41" fontId="10" fillId="0" borderId="4" xfId="5" applyFont="1" applyBorder="1" applyAlignment="1">
      <alignment horizontal="center"/>
    </xf>
    <xf numFmtId="41" fontId="3" fillId="0" borderId="4" xfId="5" applyFont="1" applyBorder="1"/>
    <xf numFmtId="9" fontId="3" fillId="0" borderId="4" xfId="6" applyFont="1" applyBorder="1" applyAlignment="1">
      <alignment horizontal="center"/>
    </xf>
    <xf numFmtId="0" fontId="3" fillId="0" borderId="4" xfId="5" applyNumberFormat="1" applyFont="1" applyBorder="1" applyAlignment="1">
      <alignment horizontal="center"/>
    </xf>
    <xf numFmtId="0" fontId="10" fillId="0" borderId="4" xfId="4" applyFont="1" applyBorder="1"/>
    <xf numFmtId="0" fontId="3" fillId="0" borderId="4" xfId="4" quotePrefix="1" applyFont="1" applyBorder="1" applyAlignment="1">
      <alignment horizontal="right"/>
    </xf>
    <xf numFmtId="0" fontId="5" fillId="9" borderId="0" xfId="4" applyFont="1" applyFill="1"/>
    <xf numFmtId="0" fontId="5" fillId="0" borderId="1" xfId="4" applyFont="1" applyBorder="1" applyAlignment="1">
      <alignment horizontal="center"/>
    </xf>
    <xf numFmtId="0" fontId="5" fillId="0" borderId="1" xfId="4" applyFont="1" applyBorder="1"/>
    <xf numFmtId="165" fontId="5" fillId="0" borderId="1" xfId="7" applyNumberFormat="1" applyFont="1" applyBorder="1"/>
    <xf numFmtId="41" fontId="5" fillId="0" borderId="1" xfId="4" applyNumberFormat="1" applyFont="1" applyBorder="1"/>
    <xf numFmtId="167" fontId="5" fillId="0" borderId="1" xfId="4" applyNumberFormat="1" applyFont="1" applyBorder="1" applyAlignment="1">
      <alignment horizontal="center"/>
    </xf>
    <xf numFmtId="167" fontId="5" fillId="0" borderId="1" xfId="4" applyNumberFormat="1" applyFont="1" applyFill="1" applyBorder="1" applyAlignment="1">
      <alignment horizontal="center"/>
    </xf>
    <xf numFmtId="41" fontId="5" fillId="0" borderId="1" xfId="5" applyFont="1" applyBorder="1" applyAlignment="1">
      <alignment horizontal="center"/>
    </xf>
    <xf numFmtId="9" fontId="5" fillId="0" borderId="1" xfId="6" applyFont="1" applyBorder="1" applyAlignment="1">
      <alignment horizontal="center"/>
    </xf>
    <xf numFmtId="0" fontId="5" fillId="0" borderId="1" xfId="5" applyNumberFormat="1" applyFont="1" applyBorder="1" applyAlignment="1">
      <alignment horizontal="center"/>
    </xf>
    <xf numFmtId="41" fontId="5" fillId="0" borderId="1" xfId="5" applyFont="1" applyBorder="1"/>
    <xf numFmtId="0" fontId="3" fillId="3" borderId="0" xfId="4" applyFont="1" applyFill="1"/>
    <xf numFmtId="0" fontId="3" fillId="27" borderId="11" xfId="4" applyFont="1" applyFill="1" applyBorder="1"/>
    <xf numFmtId="0" fontId="3" fillId="27" borderId="9" xfId="4" applyFont="1" applyFill="1" applyBorder="1"/>
    <xf numFmtId="0" fontId="3" fillId="27" borderId="11" xfId="4" applyFont="1" applyFill="1" applyBorder="1" applyAlignment="1">
      <alignment horizontal="right"/>
    </xf>
    <xf numFmtId="0" fontId="3" fillId="27" borderId="9" xfId="4" applyFont="1" applyFill="1" applyBorder="1" applyAlignment="1">
      <alignment horizontal="right"/>
    </xf>
    <xf numFmtId="41" fontId="5" fillId="27" borderId="12" xfId="4" applyNumberFormat="1" applyFont="1" applyFill="1" applyBorder="1"/>
    <xf numFmtId="0" fontId="3" fillId="27" borderId="13" xfId="4" applyFont="1" applyFill="1" applyBorder="1" applyAlignment="1"/>
    <xf numFmtId="41" fontId="3" fillId="27" borderId="14" xfId="5" applyFont="1" applyFill="1" applyBorder="1" applyAlignment="1"/>
    <xf numFmtId="0" fontId="3" fillId="27" borderId="14" xfId="4" applyFont="1" applyFill="1" applyBorder="1" applyAlignment="1"/>
    <xf numFmtId="0" fontId="3" fillId="0" borderId="14" xfId="4" applyFont="1" applyFill="1" applyBorder="1" applyAlignment="1"/>
    <xf numFmtId="41" fontId="3" fillId="4" borderId="14" xfId="4" applyNumberFormat="1" applyFont="1" applyFill="1" applyBorder="1" applyAlignment="1"/>
    <xf numFmtId="41" fontId="3" fillId="27" borderId="14" xfId="4" applyNumberFormat="1" applyFont="1" applyFill="1" applyBorder="1" applyAlignment="1"/>
    <xf numFmtId="0" fontId="3" fillId="4" borderId="9" xfId="4" applyFont="1" applyFill="1" applyBorder="1" applyAlignment="1">
      <alignment horizontal="right"/>
    </xf>
    <xf numFmtId="41" fontId="5" fillId="4" borderId="12" xfId="5" applyFont="1" applyFill="1" applyBorder="1"/>
    <xf numFmtId="0" fontId="3" fillId="0" borderId="9" xfId="4" applyFont="1" applyBorder="1"/>
    <xf numFmtId="0" fontId="3" fillId="0" borderId="12" xfId="4" applyFont="1" applyBorder="1"/>
    <xf numFmtId="41" fontId="5" fillId="4" borderId="12" xfId="4" applyNumberFormat="1" applyFont="1" applyFill="1" applyBorder="1"/>
    <xf numFmtId="0" fontId="3" fillId="0" borderId="0" xfId="4" applyFont="1" applyFill="1" applyBorder="1"/>
    <xf numFmtId="0" fontId="3" fillId="0" borderId="0" xfId="4" applyFont="1" applyFill="1" applyBorder="1" applyAlignment="1">
      <alignment horizontal="right"/>
    </xf>
    <xf numFmtId="41" fontId="5" fillId="0" borderId="0" xfId="4" applyNumberFormat="1" applyFont="1" applyFill="1" applyBorder="1"/>
    <xf numFmtId="0" fontId="3" fillId="0" borderId="0" xfId="4" applyFont="1" applyFill="1" applyBorder="1" applyAlignment="1"/>
    <xf numFmtId="41" fontId="3" fillId="0" borderId="0" xfId="5" applyFont="1" applyFill="1" applyBorder="1" applyAlignment="1"/>
    <xf numFmtId="41" fontId="3" fillId="0" borderId="0" xfId="4" applyNumberFormat="1" applyFont="1" applyFill="1" applyBorder="1" applyAlignment="1"/>
    <xf numFmtId="41" fontId="5" fillId="0" borderId="0" xfId="5" applyFont="1" applyFill="1" applyBorder="1"/>
    <xf numFmtId="41" fontId="3" fillId="0" borderId="0" xfId="5" applyFont="1" applyFill="1" applyAlignment="1">
      <alignment horizontal="center"/>
    </xf>
    <xf numFmtId="41" fontId="3" fillId="0" borderId="0" xfId="5" applyFont="1" applyFill="1"/>
    <xf numFmtId="165" fontId="3" fillId="0" borderId="0" xfId="1" applyNumberFormat="1" applyFont="1" applyFill="1" applyBorder="1" applyAlignment="1"/>
    <xf numFmtId="165" fontId="3" fillId="0" borderId="0" xfId="5" applyNumberFormat="1" applyFont="1" applyFill="1" applyBorder="1" applyAlignment="1"/>
    <xf numFmtId="41" fontId="3" fillId="0" borderId="1" xfId="4" applyNumberFormat="1" applyFont="1" applyBorder="1"/>
    <xf numFmtId="41" fontId="3" fillId="0" borderId="0" xfId="4" applyNumberFormat="1" applyFont="1" applyBorder="1"/>
    <xf numFmtId="165" fontId="3" fillId="4" borderId="0" xfId="7" applyNumberFormat="1" applyFont="1" applyFill="1"/>
    <xf numFmtId="3" fontId="3" fillId="0" borderId="0" xfId="4" applyNumberFormat="1" applyFont="1"/>
    <xf numFmtId="0" fontId="5" fillId="0" borderId="4" xfId="4" applyFont="1" applyBorder="1"/>
    <xf numFmtId="0" fontId="5" fillId="0" borderId="0" xfId="4" applyFont="1" applyAlignment="1">
      <alignment horizontal="center"/>
    </xf>
    <xf numFmtId="0" fontId="5" fillId="0" borderId="0" xfId="4" applyFont="1" applyFill="1" applyAlignment="1">
      <alignment horizontal="center"/>
    </xf>
    <xf numFmtId="0" fontId="5" fillId="28" borderId="0" xfId="4" applyFont="1" applyFill="1" applyBorder="1"/>
    <xf numFmtId="0" fontId="5" fillId="28" borderId="0" xfId="4" applyFont="1" applyFill="1"/>
    <xf numFmtId="0" fontId="5" fillId="27" borderId="0" xfId="4" applyFont="1" applyFill="1"/>
    <xf numFmtId="0" fontId="3" fillId="27" borderId="0" xfId="4" applyFont="1" applyFill="1"/>
    <xf numFmtId="41" fontId="5" fillId="0" borderId="4" xfId="4" applyNumberFormat="1" applyFont="1" applyBorder="1"/>
    <xf numFmtId="0" fontId="5" fillId="28" borderId="1" xfId="4" applyFont="1" applyFill="1" applyBorder="1"/>
    <xf numFmtId="0" fontId="5" fillId="27" borderId="1" xfId="4" applyFont="1" applyFill="1" applyBorder="1"/>
    <xf numFmtId="49" fontId="3" fillId="28" borderId="1" xfId="4" applyNumberFormat="1" applyFont="1" applyFill="1" applyBorder="1"/>
    <xf numFmtId="0" fontId="3" fillId="28" borderId="1" xfId="4" applyFont="1" applyFill="1" applyBorder="1"/>
    <xf numFmtId="49" fontId="3" fillId="27" borderId="3" xfId="4" applyNumberFormat="1" applyFont="1" applyFill="1" applyBorder="1"/>
    <xf numFmtId="0" fontId="3" fillId="27" borderId="1" xfId="4" applyFont="1" applyFill="1" applyBorder="1"/>
    <xf numFmtId="49" fontId="3" fillId="28" borderId="1" xfId="4" quotePrefix="1" applyNumberFormat="1" applyFont="1" applyFill="1" applyBorder="1"/>
    <xf numFmtId="49" fontId="3" fillId="27" borderId="3" xfId="4" quotePrefix="1" applyNumberFormat="1" applyFont="1" applyFill="1" applyBorder="1"/>
    <xf numFmtId="16" fontId="3" fillId="0" borderId="0" xfId="4" quotePrefix="1" applyNumberFormat="1" applyFont="1" applyBorder="1"/>
    <xf numFmtId="17" fontId="3" fillId="0" borderId="0" xfId="4" quotePrefix="1" applyNumberFormat="1" applyFont="1" applyBorder="1"/>
    <xf numFmtId="49" fontId="3" fillId="0" borderId="0" xfId="4" applyNumberFormat="1" applyFont="1" applyBorder="1"/>
    <xf numFmtId="0" fontId="5" fillId="4" borderId="0" xfId="4" applyFont="1" applyFill="1"/>
    <xf numFmtId="0" fontId="3" fillId="28" borderId="0" xfId="4" applyFont="1" applyFill="1"/>
    <xf numFmtId="16" fontId="3" fillId="11" borderId="1" xfId="4" quotePrefix="1" applyNumberFormat="1" applyFont="1" applyFill="1" applyBorder="1"/>
    <xf numFmtId="0" fontId="3" fillId="11" borderId="1" xfId="4" applyFont="1" applyFill="1" applyBorder="1"/>
    <xf numFmtId="43" fontId="3" fillId="11" borderId="1" xfId="1" applyFont="1" applyFill="1" applyBorder="1"/>
    <xf numFmtId="0" fontId="3" fillId="11" borderId="1" xfId="4" quotePrefix="1" applyFont="1" applyFill="1" applyBorder="1"/>
    <xf numFmtId="0" fontId="3" fillId="3" borderId="1" xfId="4" quotePrefix="1" applyFont="1" applyFill="1" applyBorder="1"/>
    <xf numFmtId="0" fontId="3" fillId="3" borderId="1" xfId="4" applyFont="1" applyFill="1" applyBorder="1"/>
    <xf numFmtId="43" fontId="3" fillId="3" borderId="1" xfId="1" applyFont="1" applyFill="1" applyBorder="1"/>
    <xf numFmtId="0" fontId="3" fillId="28" borderId="1" xfId="4" quotePrefix="1" applyFont="1" applyFill="1" applyBorder="1"/>
    <xf numFmtId="43" fontId="3" fillId="28" borderId="1" xfId="1" applyFont="1" applyFill="1" applyBorder="1"/>
    <xf numFmtId="0" fontId="38" fillId="0" borderId="0" xfId="4" applyFont="1"/>
    <xf numFmtId="0" fontId="2" fillId="0" borderId="0" xfId="4" quotePrefix="1" applyFont="1"/>
    <xf numFmtId="41" fontId="3" fillId="10" borderId="0" xfId="4" applyNumberFormat="1" applyFont="1" applyFill="1"/>
    <xf numFmtId="0" fontId="5" fillId="0" borderId="0" xfId="4" applyFont="1" applyBorder="1" applyAlignment="1">
      <alignment horizontal="center" vertical="center" wrapText="1"/>
    </xf>
    <xf numFmtId="0" fontId="5" fillId="0" borderId="0" xfId="4" applyFont="1" applyBorder="1" applyAlignment="1">
      <alignment horizontal="center"/>
    </xf>
    <xf numFmtId="41" fontId="5" fillId="0" borderId="0" xfId="5" applyFont="1" applyBorder="1" applyAlignment="1">
      <alignment horizontal="center"/>
    </xf>
    <xf numFmtId="170" fontId="3" fillId="0" borderId="0" xfId="5" applyNumberFormat="1" applyFont="1" applyBorder="1" applyAlignment="1">
      <alignment horizontal="center"/>
    </xf>
    <xf numFmtId="165" fontId="3" fillId="0" borderId="0" xfId="4" applyNumberFormat="1" applyFont="1" applyBorder="1"/>
    <xf numFmtId="0" fontId="5" fillId="0" borderId="0" xfId="4" applyFont="1" applyBorder="1" applyAlignment="1">
      <alignment horizontal="center" vertical="center"/>
    </xf>
    <xf numFmtId="0" fontId="3" fillId="0" borderId="0" xfId="4" applyFont="1" applyBorder="1" applyAlignment="1">
      <alignment horizontal="center"/>
    </xf>
    <xf numFmtId="9" fontId="3" fillId="0" borderId="0" xfId="6" applyFont="1"/>
    <xf numFmtId="41" fontId="3" fillId="15" borderId="0" xfId="4" applyNumberFormat="1" applyFont="1" applyFill="1"/>
    <xf numFmtId="41" fontId="3" fillId="52" borderId="0" xfId="4" applyNumberFormat="1" applyFont="1" applyFill="1"/>
    <xf numFmtId="41" fontId="3" fillId="18" borderId="0" xfId="4" applyNumberFormat="1" applyFont="1" applyFill="1"/>
    <xf numFmtId="41" fontId="3" fillId="20" borderId="0" xfId="4" applyNumberFormat="1" applyFont="1" applyFill="1"/>
    <xf numFmtId="41" fontId="3" fillId="53" borderId="0" xfId="4" applyNumberFormat="1" applyFont="1" applyFill="1"/>
    <xf numFmtId="41" fontId="3" fillId="54" borderId="0" xfId="4" applyNumberFormat="1" applyFont="1" applyFill="1"/>
    <xf numFmtId="41" fontId="3" fillId="55" borderId="0" xfId="4" applyNumberFormat="1" applyFont="1" applyFill="1"/>
    <xf numFmtId="10" fontId="3" fillId="23" borderId="4" xfId="4" applyNumberFormat="1" applyFont="1" applyFill="1" applyBorder="1" applyAlignment="1">
      <alignment horizontal="center"/>
    </xf>
    <xf numFmtId="171" fontId="3" fillId="0" borderId="0" xfId="4" applyNumberFormat="1" applyFont="1"/>
    <xf numFmtId="0" fontId="10" fillId="7" borderId="25" xfId="4" applyFont="1" applyFill="1" applyBorder="1" applyAlignment="1">
      <alignment horizontal="center" vertical="center" wrapText="1"/>
    </xf>
    <xf numFmtId="0" fontId="10" fillId="7" borderId="26" xfId="4" applyFont="1" applyFill="1" applyBorder="1" applyAlignment="1">
      <alignment horizontal="center" vertical="center" wrapText="1"/>
    </xf>
    <xf numFmtId="0" fontId="10" fillId="7" borderId="27" xfId="4" applyFont="1" applyFill="1" applyBorder="1" applyAlignment="1">
      <alignment horizontal="center" vertical="center" wrapText="1"/>
    </xf>
    <xf numFmtId="0" fontId="10" fillId="7" borderId="0" xfId="4" applyFont="1" applyFill="1" applyBorder="1" applyAlignment="1">
      <alignment horizontal="center" vertical="center" wrapText="1"/>
    </xf>
    <xf numFmtId="0" fontId="10" fillId="7" borderId="4" xfId="4" applyFont="1" applyFill="1" applyBorder="1" applyAlignment="1">
      <alignment horizontal="center"/>
    </xf>
    <xf numFmtId="0" fontId="10" fillId="7" borderId="28" xfId="4" applyFont="1" applyFill="1" applyBorder="1" applyAlignment="1">
      <alignment horizontal="center" vertical="center" wrapText="1"/>
    </xf>
    <xf numFmtId="0" fontId="10" fillId="7" borderId="29" xfId="4" applyFont="1" applyFill="1" applyBorder="1" applyAlignment="1">
      <alignment horizontal="center" vertical="center" wrapText="1"/>
    </xf>
    <xf numFmtId="0" fontId="10" fillId="7" borderId="30" xfId="4" applyFont="1" applyFill="1" applyBorder="1" applyAlignment="1">
      <alignment horizontal="center" vertical="center" wrapText="1"/>
    </xf>
    <xf numFmtId="10" fontId="10" fillId="7" borderId="30" xfId="4" applyNumberFormat="1" applyFont="1" applyFill="1" applyBorder="1" applyAlignment="1">
      <alignment horizontal="center" vertical="center" wrapText="1"/>
    </xf>
    <xf numFmtId="10" fontId="10" fillId="0" borderId="30" xfId="4" applyNumberFormat="1" applyFont="1" applyFill="1" applyBorder="1" applyAlignment="1">
      <alignment horizontal="center" vertical="center" wrapText="1"/>
    </xf>
    <xf numFmtId="10" fontId="10" fillId="7" borderId="30" xfId="4" applyNumberFormat="1" applyFont="1" applyFill="1" applyBorder="1" applyAlignment="1">
      <alignment horizontal="center"/>
    </xf>
    <xf numFmtId="0" fontId="10" fillId="7" borderId="31" xfId="4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3" fillId="0" borderId="1" xfId="0" applyFont="1" applyFill="1" applyBorder="1" applyAlignment="1">
      <alignment horizontal="right"/>
    </xf>
    <xf numFmtId="0" fontId="3" fillId="0" borderId="1" xfId="0" quotePrefix="1" applyFont="1" applyFill="1" applyBorder="1" applyAlignment="1">
      <alignment horizontal="center"/>
    </xf>
    <xf numFmtId="0" fontId="3" fillId="0" borderId="1" xfId="4" quotePrefix="1" applyFont="1" applyFill="1" applyBorder="1" applyAlignment="1">
      <alignment horizontal="center"/>
    </xf>
    <xf numFmtId="43" fontId="3" fillId="0" borderId="1" xfId="7" applyFont="1" applyFill="1" applyBorder="1"/>
    <xf numFmtId="41" fontId="3" fillId="0" borderId="1" xfId="4" applyNumberFormat="1" applyFont="1" applyFill="1" applyBorder="1"/>
    <xf numFmtId="10" fontId="3" fillId="0" borderId="1" xfId="6" applyNumberFormat="1" applyFont="1" applyFill="1" applyBorder="1"/>
    <xf numFmtId="10" fontId="3" fillId="0" borderId="1" xfId="4" applyNumberFormat="1" applyFont="1" applyFill="1" applyBorder="1" applyAlignment="1">
      <alignment horizontal="center"/>
    </xf>
    <xf numFmtId="41" fontId="3" fillId="0" borderId="1" xfId="5" applyFont="1" applyFill="1" applyBorder="1" applyAlignment="1">
      <alignment horizontal="center"/>
    </xf>
    <xf numFmtId="41" fontId="7" fillId="0" borderId="1" xfId="5" applyFont="1" applyFill="1" applyBorder="1" applyAlignment="1">
      <alignment horizontal="center"/>
    </xf>
    <xf numFmtId="9" fontId="3" fillId="0" borderId="1" xfId="6" applyFont="1" applyFill="1" applyBorder="1" applyAlignment="1">
      <alignment horizontal="center"/>
    </xf>
    <xf numFmtId="0" fontId="3" fillId="0" borderId="1" xfId="5" applyNumberFormat="1" applyFont="1" applyFill="1" applyBorder="1" applyAlignment="1">
      <alignment horizontal="center"/>
    </xf>
    <xf numFmtId="41" fontId="3" fillId="0" borderId="1" xfId="5" applyFont="1" applyFill="1" applyBorder="1"/>
    <xf numFmtId="41" fontId="7" fillId="0" borderId="1" xfId="5" applyFont="1" applyFill="1" applyBorder="1"/>
    <xf numFmtId="0" fontId="3" fillId="4" borderId="1" xfId="4" applyFont="1" applyFill="1" applyBorder="1"/>
    <xf numFmtId="41" fontId="3" fillId="0" borderId="1" xfId="4" applyNumberFormat="1" applyFont="1" applyBorder="1" applyAlignment="1">
      <alignment horizontal="center"/>
    </xf>
    <xf numFmtId="0" fontId="3" fillId="0" borderId="1" xfId="4" applyFont="1" applyBorder="1" applyAlignment="1">
      <alignment horizontal="center"/>
    </xf>
    <xf numFmtId="41" fontId="3" fillId="0" borderId="1" xfId="5" applyFont="1" applyBorder="1" applyAlignment="1">
      <alignment horizontal="center"/>
    </xf>
    <xf numFmtId="165" fontId="3" fillId="10" borderId="1" xfId="1" applyNumberFormat="1" applyFont="1" applyFill="1" applyBorder="1" applyAlignment="1">
      <alignment horizontal="center"/>
    </xf>
    <xf numFmtId="0" fontId="7" fillId="11" borderId="1" xfId="4" applyFont="1" applyFill="1" applyBorder="1" applyAlignment="1">
      <alignment horizontal="center"/>
    </xf>
    <xf numFmtId="0" fontId="7" fillId="0" borderId="1" xfId="4" applyFont="1" applyBorder="1"/>
    <xf numFmtId="0" fontId="7" fillId="0" borderId="1" xfId="4" applyFont="1" applyBorder="1" applyAlignment="1">
      <alignment horizontal="center"/>
    </xf>
    <xf numFmtId="43" fontId="7" fillId="0" borderId="1" xfId="4" applyNumberFormat="1" applyFont="1" applyBorder="1"/>
    <xf numFmtId="41" fontId="7" fillId="0" borderId="1" xfId="4" applyNumberFormat="1" applyFont="1" applyBorder="1"/>
    <xf numFmtId="172" fontId="3" fillId="0" borderId="0" xfId="4" applyNumberFormat="1" applyFont="1"/>
    <xf numFmtId="165" fontId="3" fillId="12" borderId="1" xfId="1" applyNumberFormat="1" applyFont="1" applyFill="1" applyBorder="1" applyAlignment="1">
      <alignment horizontal="center"/>
    </xf>
    <xf numFmtId="165" fontId="3" fillId="13" borderId="1" xfId="1" applyNumberFormat="1" applyFont="1" applyFill="1" applyBorder="1" applyAlignment="1">
      <alignment horizontal="center"/>
    </xf>
    <xf numFmtId="0" fontId="7" fillId="0" borderId="1" xfId="4" applyFont="1" applyFill="1" applyBorder="1" applyAlignment="1">
      <alignment horizontal="center"/>
    </xf>
    <xf numFmtId="41" fontId="3" fillId="0" borderId="1" xfId="5" applyNumberFormat="1" applyFont="1" applyBorder="1" applyAlignment="1">
      <alignment horizontal="center"/>
    </xf>
    <xf numFmtId="165" fontId="3" fillId="0" borderId="1" xfId="4" applyNumberFormat="1" applyFont="1" applyBorder="1" applyAlignment="1">
      <alignment horizontal="center"/>
    </xf>
    <xf numFmtId="165" fontId="3" fillId="0" borderId="1" xfId="5" applyNumberFormat="1" applyFont="1" applyBorder="1"/>
    <xf numFmtId="41" fontId="3" fillId="0" borderId="1" xfId="5" applyFont="1" applyBorder="1"/>
    <xf numFmtId="165" fontId="3" fillId="3" borderId="1" xfId="1" applyNumberFormat="1" applyFont="1" applyFill="1" applyBorder="1" applyAlignment="1">
      <alignment horizontal="center"/>
    </xf>
    <xf numFmtId="41" fontId="5" fillId="0" borderId="1" xfId="5" applyFont="1" applyBorder="1" applyAlignment="1"/>
    <xf numFmtId="41" fontId="5" fillId="0" borderId="1" xfId="4" applyNumberFormat="1" applyFont="1" applyBorder="1" applyAlignment="1"/>
    <xf numFmtId="165" fontId="3" fillId="14" borderId="1" xfId="1" applyNumberFormat="1" applyFont="1" applyFill="1" applyBorder="1" applyAlignment="1">
      <alignment vertical="center"/>
    </xf>
    <xf numFmtId="0" fontId="3" fillId="0" borderId="1" xfId="0" applyFont="1" applyFill="1" applyBorder="1" applyAlignment="1">
      <alignment horizontal="center"/>
    </xf>
    <xf numFmtId="165" fontId="3" fillId="2" borderId="1" xfId="1" applyNumberFormat="1" applyFont="1" applyFill="1" applyBorder="1" applyAlignment="1">
      <alignment horizontal="center"/>
    </xf>
    <xf numFmtId="0" fontId="5" fillId="0" borderId="1" xfId="4" applyFont="1" applyBorder="1" applyAlignment="1">
      <alignment vertical="center" wrapText="1"/>
    </xf>
    <xf numFmtId="165" fontId="3" fillId="15" borderId="1" xfId="1" applyNumberFormat="1" applyFont="1" applyFill="1" applyBorder="1" applyAlignment="1">
      <alignment vertical="center" wrapText="1"/>
    </xf>
    <xf numFmtId="165" fontId="3" fillId="16" borderId="1" xfId="1" applyNumberFormat="1" applyFont="1" applyFill="1" applyBorder="1" applyAlignment="1">
      <alignment vertical="center" wrapText="1"/>
    </xf>
    <xf numFmtId="10" fontId="3" fillId="0" borderId="1" xfId="6" applyNumberFormat="1" applyFont="1" applyBorder="1"/>
    <xf numFmtId="165" fontId="3" fillId="17" borderId="1" xfId="1" applyNumberFormat="1" applyFont="1" applyFill="1" applyBorder="1" applyAlignment="1">
      <alignment horizontal="center"/>
    </xf>
    <xf numFmtId="165" fontId="3" fillId="18" borderId="1" xfId="1" applyNumberFormat="1" applyFont="1" applyFill="1" applyBorder="1" applyAlignment="1">
      <alignment horizontal="center"/>
    </xf>
    <xf numFmtId="165" fontId="3" fillId="5" borderId="1" xfId="1" applyNumberFormat="1" applyFont="1" applyFill="1" applyBorder="1" applyAlignment="1">
      <alignment horizontal="center"/>
    </xf>
    <xf numFmtId="165" fontId="3" fillId="19" borderId="1" xfId="1" applyNumberFormat="1" applyFont="1" applyFill="1" applyBorder="1" applyAlignment="1">
      <alignment horizontal="center"/>
    </xf>
    <xf numFmtId="165" fontId="3" fillId="20" borderId="1" xfId="1" applyNumberFormat="1" applyFont="1" applyFill="1" applyBorder="1" applyAlignment="1">
      <alignment horizontal="center"/>
    </xf>
    <xf numFmtId="0" fontId="7" fillId="0" borderId="1" xfId="4" quotePrefix="1" applyFont="1" applyBorder="1"/>
    <xf numFmtId="165" fontId="3" fillId="0" borderId="1" xfId="1" applyNumberFormat="1" applyFont="1" applyBorder="1" applyAlignment="1">
      <alignment horizontal="center"/>
    </xf>
    <xf numFmtId="41" fontId="3" fillId="21" borderId="1" xfId="4" applyNumberFormat="1" applyFont="1" applyFill="1" applyBorder="1"/>
    <xf numFmtId="41" fontId="3" fillId="22" borderId="1" xfId="4" applyNumberFormat="1" applyFont="1" applyFill="1" applyBorder="1"/>
    <xf numFmtId="41" fontId="3" fillId="23" borderId="1" xfId="4" applyNumberFormat="1" applyFont="1" applyFill="1" applyBorder="1"/>
    <xf numFmtId="41" fontId="3" fillId="6" borderId="1" xfId="4" applyNumberFormat="1" applyFont="1" applyFill="1" applyBorder="1"/>
    <xf numFmtId="41" fontId="3" fillId="13" borderId="1" xfId="4" applyNumberFormat="1" applyFont="1" applyFill="1" applyBorder="1"/>
    <xf numFmtId="41" fontId="3" fillId="24" borderId="1" xfId="4" applyNumberFormat="1" applyFont="1" applyFill="1" applyBorder="1"/>
    <xf numFmtId="41" fontId="3" fillId="12" borderId="1" xfId="4" applyNumberFormat="1" applyFont="1" applyFill="1" applyBorder="1"/>
    <xf numFmtId="10" fontId="3" fillId="23" borderId="1" xfId="4" applyNumberFormat="1" applyFont="1" applyFill="1" applyBorder="1" applyAlignment="1">
      <alignment horizontal="center"/>
    </xf>
    <xf numFmtId="41" fontId="3" fillId="25" borderId="1" xfId="4" applyNumberFormat="1" applyFont="1" applyFill="1" applyBorder="1"/>
    <xf numFmtId="41" fontId="3" fillId="3" borderId="1" xfId="4" applyNumberFormat="1" applyFont="1" applyFill="1" applyBorder="1"/>
    <xf numFmtId="41" fontId="3" fillId="26" borderId="1" xfId="4" applyNumberFormat="1" applyFont="1" applyFill="1" applyBorder="1"/>
    <xf numFmtId="41" fontId="3" fillId="14" borderId="1" xfId="4" applyNumberFormat="1" applyFont="1" applyFill="1" applyBorder="1"/>
    <xf numFmtId="41" fontId="3" fillId="2" borderId="1" xfId="4" applyNumberFormat="1" applyFont="1" applyFill="1" applyBorder="1"/>
    <xf numFmtId="41" fontId="3" fillId="27" borderId="1" xfId="4" applyNumberFormat="1" applyFont="1" applyFill="1" applyBorder="1"/>
    <xf numFmtId="41" fontId="3" fillId="5" borderId="1" xfId="4" applyNumberFormat="1" applyFont="1" applyFill="1" applyBorder="1"/>
    <xf numFmtId="41" fontId="3" fillId="28" borderId="1" xfId="4" applyNumberFormat="1" applyFont="1" applyFill="1" applyBorder="1"/>
    <xf numFmtId="0" fontId="3" fillId="0" borderId="1" xfId="4" applyFont="1" applyFill="1" applyBorder="1" applyAlignment="1">
      <alignment horizontal="center"/>
    </xf>
    <xf numFmtId="0" fontId="3" fillId="0" borderId="1" xfId="4" quotePrefix="1" applyFont="1" applyBorder="1"/>
    <xf numFmtId="43" fontId="3" fillId="0" borderId="1" xfId="4" applyNumberFormat="1" applyFont="1" applyBorder="1"/>
    <xf numFmtId="0" fontId="3" fillId="0" borderId="10" xfId="4" applyFont="1" applyBorder="1" applyAlignment="1">
      <alignment horizontal="right"/>
    </xf>
    <xf numFmtId="0" fontId="3" fillId="0" borderId="10" xfId="4" applyFont="1" applyBorder="1" applyAlignment="1">
      <alignment horizontal="center"/>
    </xf>
    <xf numFmtId="0" fontId="3" fillId="0" borderId="10" xfId="4" applyFont="1" applyBorder="1"/>
    <xf numFmtId="43" fontId="3" fillId="0" borderId="10" xfId="7" applyFont="1" applyBorder="1"/>
    <xf numFmtId="41" fontId="3" fillId="0" borderId="10" xfId="4" applyNumberFormat="1" applyFont="1" applyBorder="1"/>
    <xf numFmtId="9" fontId="3" fillId="0" borderId="10" xfId="4" applyNumberFormat="1" applyFont="1" applyBorder="1" applyAlignment="1">
      <alignment horizontal="center"/>
    </xf>
    <xf numFmtId="9" fontId="3" fillId="0" borderId="10" xfId="4" applyNumberFormat="1" applyFont="1" applyFill="1" applyBorder="1" applyAlignment="1">
      <alignment horizontal="center"/>
    </xf>
    <xf numFmtId="41" fontId="3" fillId="0" borderId="10" xfId="5" applyFont="1" applyBorder="1" applyAlignment="1">
      <alignment horizontal="center"/>
    </xf>
    <xf numFmtId="41" fontId="10" fillId="0" borderId="10" xfId="5" applyFont="1" applyBorder="1" applyAlignment="1">
      <alignment horizontal="center"/>
    </xf>
    <xf numFmtId="41" fontId="3" fillId="0" borderId="10" xfId="5" applyFont="1" applyBorder="1"/>
    <xf numFmtId="9" fontId="3" fillId="0" borderId="10" xfId="6" applyFont="1" applyBorder="1" applyAlignment="1">
      <alignment horizontal="center"/>
    </xf>
    <xf numFmtId="0" fontId="3" fillId="0" borderId="10" xfId="5" applyNumberFormat="1" applyFont="1" applyBorder="1" applyAlignment="1">
      <alignment horizontal="center"/>
    </xf>
    <xf numFmtId="0" fontId="10" fillId="0" borderId="10" xfId="4" applyFont="1" applyBorder="1"/>
    <xf numFmtId="0" fontId="10" fillId="7" borderId="21" xfId="4" applyFont="1" applyFill="1" applyBorder="1" applyAlignment="1">
      <alignment horizontal="center" vertical="center" wrapText="1"/>
    </xf>
    <xf numFmtId="10" fontId="10" fillId="7" borderId="5" xfId="4" applyNumberFormat="1" applyFont="1" applyFill="1" applyBorder="1" applyAlignment="1">
      <alignment horizontal="center"/>
    </xf>
    <xf numFmtId="10" fontId="10" fillId="7" borderId="10" xfId="4" applyNumberFormat="1" applyFont="1" applyFill="1" applyBorder="1" applyAlignment="1">
      <alignment horizontal="center"/>
    </xf>
    <xf numFmtId="10" fontId="10" fillId="7" borderId="28" xfId="4" applyNumberFormat="1" applyFont="1" applyFill="1" applyBorder="1" applyAlignment="1">
      <alignment horizontal="center"/>
    </xf>
    <xf numFmtId="10" fontId="10" fillId="7" borderId="32" xfId="4" applyNumberFormat="1" applyFont="1" applyFill="1" applyBorder="1" applyAlignment="1">
      <alignment horizontal="center"/>
    </xf>
    <xf numFmtId="17" fontId="3" fillId="7" borderId="32" xfId="4" applyNumberFormat="1" applyFont="1" applyFill="1" applyBorder="1" applyAlignment="1">
      <alignment horizontal="center"/>
    </xf>
    <xf numFmtId="9" fontId="3" fillId="0" borderId="0" xfId="3" applyFont="1" applyAlignment="1">
      <alignment horizontal="center"/>
    </xf>
    <xf numFmtId="165" fontId="3" fillId="0" borderId="0" xfId="4" applyNumberFormat="1" applyFont="1" applyAlignment="1">
      <alignment horizontal="center"/>
    </xf>
    <xf numFmtId="0" fontId="5" fillId="0" borderId="0" xfId="4" applyFont="1" applyBorder="1"/>
    <xf numFmtId="41" fontId="5" fillId="0" borderId="0" xfId="4" applyNumberFormat="1" applyFont="1" applyBorder="1"/>
    <xf numFmtId="0" fontId="2" fillId="56" borderId="0" xfId="4" applyFont="1" applyFill="1"/>
    <xf numFmtId="0" fontId="3" fillId="56" borderId="0" xfId="4" applyFont="1" applyFill="1"/>
    <xf numFmtId="0" fontId="3" fillId="56" borderId="0" xfId="4" applyFont="1" applyFill="1" applyAlignment="1">
      <alignment horizontal="center"/>
    </xf>
    <xf numFmtId="41" fontId="3" fillId="56" borderId="0" xfId="5" applyFont="1" applyFill="1" applyAlignment="1">
      <alignment horizontal="center"/>
    </xf>
    <xf numFmtId="41" fontId="3" fillId="56" borderId="0" xfId="5" applyFont="1" applyFill="1"/>
    <xf numFmtId="0" fontId="5" fillId="56" borderId="0" xfId="4" applyFont="1" applyFill="1" applyAlignment="1">
      <alignment horizontal="center"/>
    </xf>
    <xf numFmtId="17" fontId="2" fillId="56" borderId="0" xfId="4" quotePrefix="1" applyNumberFormat="1" applyFont="1" applyFill="1"/>
    <xf numFmtId="0" fontId="6" fillId="56" borderId="0" xfId="4" applyFont="1" applyFill="1"/>
    <xf numFmtId="16" fontId="3" fillId="56" borderId="0" xfId="4" quotePrefix="1" applyNumberFormat="1" applyFont="1" applyFill="1" applyAlignment="1">
      <alignment horizontal="center"/>
    </xf>
    <xf numFmtId="0" fontId="3" fillId="56" borderId="0" xfId="4" quotePrefix="1" applyFont="1" applyFill="1" applyAlignment="1">
      <alignment horizontal="center"/>
    </xf>
    <xf numFmtId="41" fontId="3" fillId="56" borderId="0" xfId="5" quotePrefix="1" applyFont="1" applyFill="1" applyAlignment="1">
      <alignment horizontal="center"/>
    </xf>
    <xf numFmtId="0" fontId="7" fillId="56" borderId="0" xfId="4" quotePrefix="1" applyFont="1" applyFill="1" applyAlignment="1">
      <alignment horizontal="center"/>
    </xf>
    <xf numFmtId="0" fontId="5" fillId="56" borderId="0" xfId="4" applyFont="1" applyFill="1"/>
    <xf numFmtId="0" fontId="3" fillId="56" borderId="1" xfId="4" applyFont="1" applyFill="1" applyBorder="1"/>
    <xf numFmtId="0" fontId="3" fillId="56" borderId="0" xfId="4" quotePrefix="1" applyFont="1" applyFill="1"/>
    <xf numFmtId="9" fontId="3" fillId="56" borderId="0" xfId="3" applyFont="1" applyFill="1" applyAlignment="1">
      <alignment horizontal="center"/>
    </xf>
    <xf numFmtId="10" fontId="3" fillId="56" borderId="0" xfId="3" applyNumberFormat="1" applyFont="1" applyFill="1" applyAlignment="1">
      <alignment horizontal="center"/>
    </xf>
    <xf numFmtId="9" fontId="3" fillId="56" borderId="0" xfId="4" applyNumberFormat="1" applyFont="1" applyFill="1"/>
    <xf numFmtId="16" fontId="3" fillId="56" borderId="1" xfId="4" quotePrefix="1" applyNumberFormat="1" applyFont="1" applyFill="1" applyBorder="1"/>
    <xf numFmtId="0" fontId="3" fillId="56" borderId="2" xfId="4" applyFont="1" applyFill="1" applyBorder="1"/>
    <xf numFmtId="0" fontId="3" fillId="56" borderId="0" xfId="4" applyFont="1" applyFill="1" applyBorder="1"/>
    <xf numFmtId="0" fontId="3" fillId="56" borderId="3" xfId="4" applyFont="1" applyFill="1" applyBorder="1"/>
    <xf numFmtId="16" fontId="3" fillId="56" borderId="0" xfId="4" quotePrefix="1" applyNumberFormat="1" applyFont="1" applyFill="1"/>
    <xf numFmtId="0" fontId="3" fillId="56" borderId="1" xfId="0" applyFont="1" applyFill="1" applyBorder="1"/>
    <xf numFmtId="10" fontId="3" fillId="56" borderId="1" xfId="3" applyNumberFormat="1" applyFont="1" applyFill="1" applyBorder="1"/>
    <xf numFmtId="164" fontId="3" fillId="56" borderId="1" xfId="0" applyNumberFormat="1" applyFont="1" applyFill="1" applyBorder="1"/>
    <xf numFmtId="165" fontId="9" fillId="56" borderId="0" xfId="1" applyNumberFormat="1" applyFont="1" applyFill="1"/>
    <xf numFmtId="166" fontId="3" fillId="56" borderId="0" xfId="1" applyNumberFormat="1" applyFont="1" applyFill="1"/>
    <xf numFmtId="9" fontId="3" fillId="56" borderId="0" xfId="3" applyFont="1" applyFill="1"/>
    <xf numFmtId="17" fontId="3" fillId="56" borderId="1" xfId="4" quotePrefix="1" applyNumberFormat="1" applyFont="1" applyFill="1" applyBorder="1"/>
    <xf numFmtId="10" fontId="3" fillId="56" borderId="0" xfId="3" applyNumberFormat="1" applyFont="1" applyFill="1"/>
    <xf numFmtId="17" fontId="3" fillId="56" borderId="0" xfId="4" quotePrefix="1" applyNumberFormat="1" applyFont="1" applyFill="1"/>
    <xf numFmtId="165" fontId="3" fillId="56" borderId="1" xfId="1" applyNumberFormat="1" applyFont="1" applyFill="1" applyBorder="1"/>
    <xf numFmtId="165" fontId="3" fillId="56" borderId="0" xfId="1" applyNumberFormat="1" applyFont="1" applyFill="1"/>
    <xf numFmtId="1" fontId="3" fillId="56" borderId="1" xfId="4" applyNumberFormat="1" applyFont="1" applyFill="1" applyBorder="1"/>
    <xf numFmtId="171" fontId="3" fillId="56" borderId="0" xfId="4" applyNumberFormat="1" applyFont="1" applyFill="1"/>
    <xf numFmtId="43" fontId="3" fillId="56" borderId="0" xfId="4" applyNumberFormat="1" applyFont="1" applyFill="1"/>
    <xf numFmtId="164" fontId="3" fillId="56" borderId="1" xfId="2" applyNumberFormat="1" applyFont="1" applyFill="1" applyBorder="1"/>
    <xf numFmtId="43" fontId="3" fillId="56" borderId="0" xfId="1" applyFont="1" applyFill="1"/>
    <xf numFmtId="0" fontId="3" fillId="56" borderId="1" xfId="0" applyFont="1" applyFill="1" applyBorder="1" applyAlignment="1">
      <alignment horizontal="left"/>
    </xf>
    <xf numFmtId="0" fontId="10" fillId="56" borderId="4" xfId="4" applyFont="1" applyFill="1" applyBorder="1" applyAlignment="1">
      <alignment horizontal="left"/>
    </xf>
    <xf numFmtId="41" fontId="3" fillId="56" borderId="5" xfId="5" applyFont="1" applyFill="1" applyBorder="1" applyAlignment="1">
      <alignment horizontal="center"/>
    </xf>
    <xf numFmtId="41" fontId="3" fillId="56" borderId="6" xfId="5" applyFont="1" applyFill="1" applyBorder="1" applyAlignment="1">
      <alignment horizontal="center"/>
    </xf>
    <xf numFmtId="41" fontId="3" fillId="56" borderId="0" xfId="4" applyNumberFormat="1" applyFont="1" applyFill="1"/>
    <xf numFmtId="167" fontId="3" fillId="56" borderId="0" xfId="6" applyNumberFormat="1" applyFont="1" applyFill="1"/>
    <xf numFmtId="10" fontId="3" fillId="56" borderId="0" xfId="6" applyNumberFormat="1" applyFont="1" applyFill="1"/>
    <xf numFmtId="165" fontId="3" fillId="56" borderId="0" xfId="4" applyNumberFormat="1" applyFont="1" applyFill="1"/>
    <xf numFmtId="0" fontId="10" fillId="56" borderId="7" xfId="4" applyFont="1" applyFill="1" applyBorder="1" applyAlignment="1">
      <alignment horizontal="left"/>
    </xf>
    <xf numFmtId="0" fontId="10" fillId="56" borderId="6" xfId="4" applyFont="1" applyFill="1" applyBorder="1" applyAlignment="1">
      <alignment horizontal="left"/>
    </xf>
    <xf numFmtId="0" fontId="10" fillId="56" borderId="8" xfId="4" applyFont="1" applyFill="1" applyBorder="1" applyAlignment="1">
      <alignment horizontal="left"/>
    </xf>
    <xf numFmtId="41" fontId="3" fillId="56" borderId="8" xfId="5" applyFont="1" applyFill="1" applyBorder="1" applyAlignment="1">
      <alignment horizontal="center"/>
    </xf>
    <xf numFmtId="164" fontId="3" fillId="56" borderId="0" xfId="4" applyNumberFormat="1" applyFont="1" applyFill="1"/>
    <xf numFmtId="41" fontId="9" fillId="56" borderId="0" xfId="4" applyNumberFormat="1" applyFont="1" applyFill="1"/>
    <xf numFmtId="10" fontId="3" fillId="56" borderId="0" xfId="4" applyNumberFormat="1" applyFont="1" applyFill="1"/>
    <xf numFmtId="0" fontId="7" fillId="56" borderId="0" xfId="4" applyFont="1" applyFill="1" applyBorder="1" applyAlignment="1">
      <alignment horizontal="left"/>
    </xf>
    <xf numFmtId="41" fontId="7" fillId="56" borderId="0" xfId="5" applyFont="1" applyFill="1" applyBorder="1" applyAlignment="1">
      <alignment horizontal="center"/>
    </xf>
    <xf numFmtId="167" fontId="7" fillId="56" borderId="0" xfId="5" applyNumberFormat="1" applyFont="1" applyFill="1" applyBorder="1" applyAlignment="1">
      <alignment horizontal="center"/>
    </xf>
    <xf numFmtId="9" fontId="3" fillId="56" borderId="0" xfId="4" applyNumberFormat="1" applyFont="1" applyFill="1" applyBorder="1"/>
    <xf numFmtId="0" fontId="10" fillId="56" borderId="9" xfId="4" applyFont="1" applyFill="1" applyBorder="1" applyAlignment="1">
      <alignment horizontal="left"/>
    </xf>
    <xf numFmtId="41" fontId="3" fillId="56" borderId="9" xfId="5" applyFont="1" applyFill="1" applyBorder="1" applyAlignment="1">
      <alignment horizontal="center"/>
    </xf>
    <xf numFmtId="0" fontId="3" fillId="56" borderId="0" xfId="4" quotePrefix="1" applyFont="1" applyFill="1" applyBorder="1"/>
    <xf numFmtId="41" fontId="3" fillId="56" borderId="4" xfId="5" applyFont="1" applyFill="1" applyBorder="1"/>
    <xf numFmtId="9" fontId="3" fillId="56" borderId="4" xfId="4" applyNumberFormat="1" applyFont="1" applyFill="1" applyBorder="1"/>
    <xf numFmtId="41" fontId="3" fillId="56" borderId="6" xfId="4" applyNumberFormat="1" applyFont="1" applyFill="1" applyBorder="1" applyAlignment="1"/>
    <xf numFmtId="0" fontId="10" fillId="56" borderId="10" xfId="4" applyFont="1" applyFill="1" applyBorder="1" applyAlignment="1">
      <alignment horizontal="left"/>
    </xf>
    <xf numFmtId="41" fontId="3" fillId="56" borderId="4" xfId="4" applyNumberFormat="1" applyFont="1" applyFill="1" applyBorder="1"/>
    <xf numFmtId="41" fontId="3" fillId="56" borderId="0" xfId="4" applyNumberFormat="1" applyFont="1" applyFill="1" applyBorder="1"/>
    <xf numFmtId="165" fontId="3" fillId="56" borderId="0" xfId="7" applyNumberFormat="1" applyFont="1" applyFill="1"/>
    <xf numFmtId="0" fontId="10" fillId="7" borderId="7" xfId="4" applyFont="1" applyFill="1" applyBorder="1" applyAlignment="1">
      <alignment horizontal="center" vertical="center" wrapText="1"/>
    </xf>
    <xf numFmtId="0" fontId="10" fillId="57" borderId="27" xfId="4" applyFont="1" applyFill="1" applyBorder="1" applyAlignment="1">
      <alignment horizontal="center" vertical="center" wrapText="1"/>
    </xf>
    <xf numFmtId="0" fontId="10" fillId="57" borderId="0" xfId="4" applyFont="1" applyFill="1" applyBorder="1" applyAlignment="1">
      <alignment horizontal="center" vertical="center" wrapText="1"/>
    </xf>
    <xf numFmtId="0" fontId="3" fillId="57" borderId="0" xfId="4" applyFont="1" applyFill="1" applyAlignment="1">
      <alignment horizontal="center"/>
    </xf>
    <xf numFmtId="0" fontId="10" fillId="57" borderId="4" xfId="4" applyFont="1" applyFill="1" applyBorder="1" applyAlignment="1">
      <alignment horizontal="center" vertical="center" wrapText="1"/>
    </xf>
    <xf numFmtId="17" fontId="3" fillId="57" borderId="0" xfId="4" applyNumberFormat="1" applyFont="1" applyFill="1" applyAlignment="1">
      <alignment horizontal="center"/>
    </xf>
    <xf numFmtId="41" fontId="3" fillId="57" borderId="0" xfId="5" applyFont="1" applyFill="1" applyAlignment="1">
      <alignment horizontal="center"/>
    </xf>
    <xf numFmtId="0" fontId="41" fillId="57" borderId="34" xfId="4" applyFont="1" applyFill="1" applyBorder="1" applyAlignment="1">
      <alignment horizontal="center"/>
    </xf>
    <xf numFmtId="0" fontId="10" fillId="57" borderId="34" xfId="4" applyFont="1" applyFill="1" applyBorder="1" applyAlignment="1">
      <alignment horizontal="center"/>
    </xf>
    <xf numFmtId="0" fontId="3" fillId="57" borderId="34" xfId="4" applyFont="1" applyFill="1" applyBorder="1" applyAlignment="1">
      <alignment horizontal="center"/>
    </xf>
    <xf numFmtId="10" fontId="10" fillId="57" borderId="4" xfId="4" applyNumberFormat="1" applyFont="1" applyFill="1" applyBorder="1" applyAlignment="1">
      <alignment horizontal="center"/>
    </xf>
    <xf numFmtId="0" fontId="7" fillId="57" borderId="34" xfId="4" applyFont="1" applyFill="1" applyBorder="1" applyAlignment="1">
      <alignment horizontal="center"/>
    </xf>
    <xf numFmtId="10" fontId="10" fillId="57" borderId="34" xfId="4" applyNumberFormat="1" applyFont="1" applyFill="1" applyBorder="1" applyAlignment="1">
      <alignment horizontal="center"/>
    </xf>
    <xf numFmtId="43" fontId="3" fillId="0" borderId="0" xfId="1" applyFont="1" applyAlignment="1">
      <alignment horizontal="center"/>
    </xf>
    <xf numFmtId="10" fontId="10" fillId="57" borderId="30" xfId="4" applyNumberFormat="1" applyFont="1" applyFill="1" applyBorder="1" applyAlignment="1">
      <alignment horizontal="center"/>
    </xf>
    <xf numFmtId="0" fontId="10" fillId="57" borderId="30" xfId="4" applyFont="1" applyFill="1" applyBorder="1" applyAlignment="1">
      <alignment horizontal="center" vertical="center" wrapText="1"/>
    </xf>
    <xf numFmtId="165" fontId="7" fillId="0" borderId="1" xfId="1" applyNumberFormat="1" applyFont="1" applyFill="1" applyBorder="1"/>
    <xf numFmtId="165" fontId="7" fillId="0" borderId="31" xfId="1" applyNumberFormat="1" applyFont="1" applyFill="1" applyBorder="1"/>
    <xf numFmtId="165" fontId="3" fillId="0" borderId="31" xfId="1" applyNumberFormat="1" applyFont="1" applyBorder="1"/>
    <xf numFmtId="41" fontId="3" fillId="0" borderId="0" xfId="2" applyFont="1"/>
    <xf numFmtId="165" fontId="3" fillId="4" borderId="1" xfId="1" applyNumberFormat="1" applyFont="1" applyFill="1" applyBorder="1"/>
    <xf numFmtId="165" fontId="7" fillId="11" borderId="1" xfId="1" applyNumberFormat="1" applyFont="1" applyFill="1" applyBorder="1" applyAlignment="1">
      <alignment horizontal="center"/>
    </xf>
    <xf numFmtId="165" fontId="7" fillId="0" borderId="1" xfId="1" applyNumberFormat="1" applyFont="1" applyBorder="1"/>
    <xf numFmtId="165" fontId="7" fillId="0" borderId="1" xfId="1" applyNumberFormat="1" applyFont="1" applyBorder="1" applyAlignment="1">
      <alignment horizontal="center"/>
    </xf>
    <xf numFmtId="165" fontId="7" fillId="0" borderId="1" xfId="1" applyNumberFormat="1" applyFont="1" applyFill="1" applyBorder="1" applyAlignment="1">
      <alignment horizontal="center"/>
    </xf>
    <xf numFmtId="165" fontId="5" fillId="0" borderId="1" xfId="1" applyNumberFormat="1" applyFont="1" applyBorder="1" applyAlignment="1"/>
    <xf numFmtId="165" fontId="5" fillId="0" borderId="1" xfId="1" applyNumberFormat="1" applyFont="1" applyBorder="1" applyAlignment="1">
      <alignment vertical="center" wrapText="1"/>
    </xf>
    <xf numFmtId="165" fontId="7" fillId="0" borderId="1" xfId="1" quotePrefix="1" applyNumberFormat="1" applyFont="1" applyBorder="1"/>
    <xf numFmtId="165" fontId="3" fillId="21" borderId="1" xfId="1" applyNumberFormat="1" applyFont="1" applyFill="1" applyBorder="1"/>
    <xf numFmtId="165" fontId="3" fillId="22" borderId="1" xfId="1" applyNumberFormat="1" applyFont="1" applyFill="1" applyBorder="1"/>
    <xf numFmtId="165" fontId="3" fillId="23" borderId="1" xfId="1" applyNumberFormat="1" applyFont="1" applyFill="1" applyBorder="1"/>
    <xf numFmtId="165" fontId="3" fillId="6" borderId="1" xfId="1" applyNumberFormat="1" applyFont="1" applyFill="1" applyBorder="1"/>
    <xf numFmtId="165" fontId="3" fillId="13" borderId="1" xfId="1" applyNumberFormat="1" applyFont="1" applyFill="1" applyBorder="1"/>
    <xf numFmtId="165" fontId="3" fillId="24" borderId="1" xfId="1" applyNumberFormat="1" applyFont="1" applyFill="1" applyBorder="1"/>
    <xf numFmtId="165" fontId="3" fillId="12" borderId="1" xfId="1" applyNumberFormat="1" applyFont="1" applyFill="1" applyBorder="1"/>
    <xf numFmtId="165" fontId="3" fillId="25" borderId="1" xfId="1" applyNumberFormat="1" applyFont="1" applyFill="1" applyBorder="1"/>
    <xf numFmtId="165" fontId="3" fillId="3" borderId="1" xfId="1" applyNumberFormat="1" applyFont="1" applyFill="1" applyBorder="1"/>
    <xf numFmtId="165" fontId="3" fillId="26" borderId="1" xfId="1" applyNumberFormat="1" applyFont="1" applyFill="1" applyBorder="1"/>
    <xf numFmtId="165" fontId="3" fillId="14" borderId="1" xfId="1" applyNumberFormat="1" applyFont="1" applyFill="1" applyBorder="1"/>
    <xf numFmtId="165" fontId="3" fillId="2" borderId="1" xfId="1" applyNumberFormat="1" applyFont="1" applyFill="1" applyBorder="1"/>
    <xf numFmtId="165" fontId="3" fillId="27" borderId="1" xfId="1" applyNumberFormat="1" applyFont="1" applyFill="1" applyBorder="1"/>
    <xf numFmtId="165" fontId="3" fillId="5" borderId="1" xfId="1" applyNumberFormat="1" applyFont="1" applyFill="1" applyBorder="1"/>
    <xf numFmtId="165" fontId="3" fillId="28" borderId="1" xfId="1" applyNumberFormat="1" applyFont="1" applyFill="1" applyBorder="1"/>
    <xf numFmtId="165" fontId="3" fillId="0" borderId="1" xfId="1" applyNumberFormat="1" applyFont="1" applyFill="1" applyBorder="1" applyAlignment="1">
      <alignment horizontal="center"/>
    </xf>
    <xf numFmtId="165" fontId="3" fillId="0" borderId="1" xfId="1" quotePrefix="1" applyNumberFormat="1" applyFont="1" applyBorder="1"/>
    <xf numFmtId="41" fontId="3" fillId="4" borderId="9" xfId="4" applyNumberFormat="1" applyFont="1" applyFill="1" applyBorder="1" applyAlignment="1"/>
    <xf numFmtId="0" fontId="10" fillId="7" borderId="0" xfId="4" applyFont="1" applyFill="1" applyBorder="1" applyAlignment="1">
      <alignment horizontal="center" vertical="center" wrapText="1"/>
    </xf>
    <xf numFmtId="0" fontId="5" fillId="27" borderId="0" xfId="4" applyFont="1" applyFill="1" applyBorder="1"/>
    <xf numFmtId="0" fontId="3" fillId="27" borderId="0" xfId="4" applyFont="1" applyFill="1" applyBorder="1"/>
    <xf numFmtId="43" fontId="3" fillId="11" borderId="0" xfId="1" applyFont="1" applyFill="1" applyBorder="1"/>
    <xf numFmtId="43" fontId="3" fillId="3" borderId="0" xfId="1" applyFont="1" applyFill="1" applyBorder="1"/>
    <xf numFmtId="43" fontId="3" fillId="28" borderId="0" xfId="1" applyFont="1" applyFill="1" applyBorder="1"/>
    <xf numFmtId="0" fontId="3" fillId="28" borderId="0" xfId="4" applyFont="1" applyFill="1" applyBorder="1"/>
    <xf numFmtId="0" fontId="10" fillId="56" borderId="5" xfId="4" applyFont="1" applyFill="1" applyBorder="1" applyAlignment="1">
      <alignment horizontal="left"/>
    </xf>
    <xf numFmtId="0" fontId="10" fillId="7" borderId="28" xfId="4" applyFont="1" applyFill="1" applyBorder="1" applyAlignment="1">
      <alignment horizontal="center" vertical="center" wrapText="1"/>
    </xf>
    <xf numFmtId="0" fontId="10" fillId="7" borderId="29" xfId="4" applyFont="1" applyFill="1" applyBorder="1" applyAlignment="1">
      <alignment horizontal="center" vertical="center" wrapText="1"/>
    </xf>
    <xf numFmtId="0" fontId="10" fillId="7" borderId="8" xfId="4" applyFont="1" applyFill="1" applyBorder="1" applyAlignment="1">
      <alignment horizontal="center" vertical="center" wrapText="1"/>
    </xf>
    <xf numFmtId="0" fontId="10" fillId="0" borderId="8" xfId="4" applyFont="1" applyFill="1" applyBorder="1" applyAlignment="1">
      <alignment horizontal="center" vertical="center" wrapText="1"/>
    </xf>
    <xf numFmtId="0" fontId="10" fillId="7" borderId="35" xfId="4" applyFont="1" applyFill="1" applyBorder="1" applyAlignment="1">
      <alignment horizontal="center" vertical="center" wrapText="1"/>
    </xf>
    <xf numFmtId="0" fontId="10" fillId="0" borderId="35" xfId="4" applyFont="1" applyFill="1" applyBorder="1" applyAlignment="1">
      <alignment horizontal="center" vertical="center" wrapText="1"/>
    </xf>
    <xf numFmtId="0" fontId="10" fillId="7" borderId="35" xfId="4" applyFont="1" applyFill="1" applyBorder="1" applyAlignment="1">
      <alignment horizontal="center"/>
    </xf>
    <xf numFmtId="17" fontId="3" fillId="0" borderId="35" xfId="4" applyNumberFormat="1" applyFont="1" applyBorder="1" applyAlignment="1">
      <alignment horizontal="center"/>
    </xf>
    <xf numFmtId="41" fontId="3" fillId="0" borderId="35" xfId="5" applyFont="1" applyBorder="1" applyAlignment="1">
      <alignment horizontal="center"/>
    </xf>
    <xf numFmtId="41" fontId="41" fillId="57" borderId="35" xfId="5" applyFont="1" applyFill="1" applyBorder="1" applyAlignment="1">
      <alignment horizontal="center"/>
    </xf>
    <xf numFmtId="10" fontId="10" fillId="7" borderId="35" xfId="4" applyNumberFormat="1" applyFont="1" applyFill="1" applyBorder="1" applyAlignment="1">
      <alignment horizontal="center" vertical="center" wrapText="1"/>
    </xf>
    <xf numFmtId="10" fontId="10" fillId="0" borderId="35" xfId="4" applyNumberFormat="1" applyFont="1" applyFill="1" applyBorder="1" applyAlignment="1">
      <alignment horizontal="center" vertical="center" wrapText="1"/>
    </xf>
    <xf numFmtId="10" fontId="10" fillId="7" borderId="35" xfId="4" applyNumberFormat="1" applyFont="1" applyFill="1" applyBorder="1" applyAlignment="1">
      <alignment horizontal="center"/>
    </xf>
    <xf numFmtId="10" fontId="7" fillId="7" borderId="35" xfId="4" applyNumberFormat="1" applyFont="1" applyFill="1" applyBorder="1" applyAlignment="1">
      <alignment horizontal="center"/>
    </xf>
    <xf numFmtId="173" fontId="3" fillId="57" borderId="35" xfId="1" applyNumberFormat="1" applyFont="1" applyFill="1" applyBorder="1" applyAlignment="1">
      <alignment horizontal="center"/>
    </xf>
    <xf numFmtId="17" fontId="3" fillId="7" borderId="35" xfId="4" applyNumberFormat="1" applyFont="1" applyFill="1" applyBorder="1" applyAlignment="1">
      <alignment horizontal="center"/>
    </xf>
    <xf numFmtId="41" fontId="3" fillId="57" borderId="35" xfId="5" applyFont="1" applyFill="1" applyBorder="1" applyAlignment="1">
      <alignment horizontal="center"/>
    </xf>
    <xf numFmtId="166" fontId="3" fillId="0" borderId="0" xfId="1" applyNumberFormat="1" applyFont="1" applyAlignment="1">
      <alignment horizontal="center"/>
    </xf>
    <xf numFmtId="0" fontId="3" fillId="0" borderId="31" xfId="0" applyFont="1" applyFill="1" applyBorder="1" applyAlignment="1">
      <alignment horizontal="right"/>
    </xf>
    <xf numFmtId="0" fontId="3" fillId="0" borderId="31" xfId="0" quotePrefix="1" applyFont="1" applyFill="1" applyBorder="1" applyAlignment="1">
      <alignment horizontal="center"/>
    </xf>
    <xf numFmtId="0" fontId="3" fillId="0" borderId="31" xfId="4" quotePrefix="1" applyFont="1" applyFill="1" applyBorder="1" applyAlignment="1">
      <alignment horizontal="center"/>
    </xf>
    <xf numFmtId="0" fontId="3" fillId="0" borderId="31" xfId="0" applyFont="1" applyFill="1" applyBorder="1"/>
    <xf numFmtId="43" fontId="3" fillId="0" borderId="31" xfId="7" applyFont="1" applyFill="1" applyBorder="1"/>
    <xf numFmtId="41" fontId="3" fillId="0" borderId="31" xfId="4" applyNumberFormat="1" applyFont="1" applyFill="1" applyBorder="1"/>
    <xf numFmtId="10" fontId="3" fillId="0" borderId="31" xfId="6" applyNumberFormat="1" applyFont="1" applyFill="1" applyBorder="1"/>
    <xf numFmtId="10" fontId="3" fillId="0" borderId="31" xfId="4" applyNumberFormat="1" applyFont="1" applyFill="1" applyBorder="1" applyAlignment="1">
      <alignment horizontal="center"/>
    </xf>
    <xf numFmtId="41" fontId="3" fillId="0" borderId="31" xfId="5" applyFont="1" applyFill="1" applyBorder="1" applyAlignment="1">
      <alignment horizontal="center"/>
    </xf>
    <xf numFmtId="41" fontId="7" fillId="0" borderId="31" xfId="5" applyFont="1" applyFill="1" applyBorder="1" applyAlignment="1">
      <alignment horizontal="center"/>
    </xf>
    <xf numFmtId="0" fontId="3" fillId="0" borderId="31" xfId="4" applyFont="1" applyFill="1" applyBorder="1"/>
    <xf numFmtId="9" fontId="3" fillId="0" borderId="31" xfId="6" applyFont="1" applyFill="1" applyBorder="1" applyAlignment="1">
      <alignment horizontal="center"/>
    </xf>
    <xf numFmtId="0" fontId="3" fillId="0" borderId="31" xfId="5" applyNumberFormat="1" applyFont="1" applyFill="1" applyBorder="1" applyAlignment="1">
      <alignment horizontal="center"/>
    </xf>
    <xf numFmtId="41" fontId="3" fillId="0" borderId="31" xfId="5" applyFont="1" applyFill="1" applyBorder="1"/>
    <xf numFmtId="41" fontId="7" fillId="0" borderId="31" xfId="5" applyFont="1" applyFill="1" applyBorder="1"/>
    <xf numFmtId="165" fontId="3" fillId="0" borderId="31" xfId="1" applyNumberFormat="1" applyFont="1" applyFill="1" applyBorder="1"/>
    <xf numFmtId="41" fontId="3" fillId="0" borderId="31" xfId="5" applyFont="1" applyBorder="1" applyAlignment="1">
      <alignment horizontal="center"/>
    </xf>
    <xf numFmtId="0" fontId="42" fillId="56" borderId="0" xfId="4" applyFont="1" applyFill="1"/>
    <xf numFmtId="0" fontId="43" fillId="56" borderId="0" xfId="4" applyFont="1" applyFill="1"/>
    <xf numFmtId="0" fontId="43" fillId="56" borderId="0" xfId="4" applyFont="1" applyFill="1" applyAlignment="1">
      <alignment horizontal="center"/>
    </xf>
    <xf numFmtId="41" fontId="43" fillId="0" borderId="0" xfId="5" applyFont="1" applyAlignment="1">
      <alignment horizontal="center"/>
    </xf>
    <xf numFmtId="41" fontId="43" fillId="0" borderId="0" xfId="5" applyFont="1"/>
    <xf numFmtId="0" fontId="43" fillId="0" borderId="0" xfId="4" applyFont="1"/>
    <xf numFmtId="0" fontId="43" fillId="0" borderId="0" xfId="4" applyFont="1" applyFill="1" applyAlignment="1">
      <alignment horizontal="center"/>
    </xf>
    <xf numFmtId="0" fontId="43" fillId="0" borderId="0" xfId="4" applyFont="1" applyAlignment="1">
      <alignment horizontal="center"/>
    </xf>
    <xf numFmtId="0" fontId="43" fillId="56" borderId="36" xfId="4" applyFont="1" applyFill="1" applyBorder="1"/>
    <xf numFmtId="0" fontId="42" fillId="2" borderId="0" xfId="4" applyFont="1" applyFill="1" applyAlignment="1">
      <alignment horizontal="center"/>
    </xf>
    <xf numFmtId="0" fontId="43" fillId="0" borderId="37" xfId="4" applyFont="1" applyBorder="1"/>
    <xf numFmtId="17" fontId="42" fillId="56" borderId="0" xfId="4" quotePrefix="1" applyNumberFormat="1" applyFont="1" applyFill="1"/>
    <xf numFmtId="0" fontId="44" fillId="56" borderId="0" xfId="4" applyFont="1" applyFill="1"/>
    <xf numFmtId="16" fontId="43" fillId="56" borderId="0" xfId="4" quotePrefix="1" applyNumberFormat="1" applyFont="1" applyFill="1" applyAlignment="1">
      <alignment horizontal="center"/>
    </xf>
    <xf numFmtId="0" fontId="43" fillId="56" borderId="0" xfId="4" quotePrefix="1" applyFont="1" applyFill="1" applyAlignment="1">
      <alignment horizontal="center"/>
    </xf>
    <xf numFmtId="41" fontId="43" fillId="3" borderId="0" xfId="5" quotePrefix="1" applyFont="1" applyFill="1" applyAlignment="1">
      <alignment horizontal="center"/>
    </xf>
    <xf numFmtId="16" fontId="43" fillId="3" borderId="0" xfId="4" quotePrefix="1" applyNumberFormat="1" applyFont="1" applyFill="1" applyAlignment="1">
      <alignment horizontal="center"/>
    </xf>
    <xf numFmtId="0" fontId="43" fillId="3" borderId="0" xfId="4" quotePrefix="1" applyFont="1" applyFill="1" applyAlignment="1">
      <alignment horizontal="center"/>
    </xf>
    <xf numFmtId="0" fontId="45" fillId="3" borderId="0" xfId="4" quotePrefix="1" applyFont="1" applyFill="1" applyAlignment="1">
      <alignment horizontal="center"/>
    </xf>
    <xf numFmtId="0" fontId="42" fillId="0" borderId="0" xfId="4" applyFont="1"/>
    <xf numFmtId="0" fontId="10" fillId="0" borderId="0" xfId="4" applyFont="1" applyFill="1" applyBorder="1" applyAlignment="1">
      <alignment horizontal="center" vertical="center" wrapText="1"/>
    </xf>
    <xf numFmtId="0" fontId="10" fillId="7" borderId="8" xfId="4" applyFont="1" applyFill="1" applyBorder="1" applyAlignment="1">
      <alignment horizontal="center" vertical="center"/>
    </xf>
    <xf numFmtId="0" fontId="10" fillId="7" borderId="38" xfId="4" applyFont="1" applyFill="1" applyBorder="1" applyAlignment="1">
      <alignment horizontal="center" vertical="center"/>
    </xf>
    <xf numFmtId="0" fontId="10" fillId="7" borderId="39" xfId="4" applyFont="1" applyFill="1" applyBorder="1" applyAlignment="1">
      <alignment horizontal="center" vertical="center" wrapText="1"/>
    </xf>
    <xf numFmtId="0" fontId="46" fillId="57" borderId="0" xfId="4" applyFont="1" applyFill="1" applyBorder="1" applyAlignment="1">
      <alignment horizontal="center"/>
    </xf>
    <xf numFmtId="0" fontId="46" fillId="57" borderId="40" xfId="4" applyFont="1" applyFill="1" applyBorder="1" applyAlignment="1">
      <alignment horizontal="center"/>
    </xf>
    <xf numFmtId="0" fontId="10" fillId="7" borderId="0" xfId="4" applyFont="1" applyFill="1" applyBorder="1" applyAlignment="1">
      <alignment horizontal="center" vertical="center"/>
    </xf>
    <xf numFmtId="0" fontId="10" fillId="7" borderId="37" xfId="4" applyFont="1" applyFill="1" applyBorder="1" applyAlignment="1">
      <alignment horizontal="center" vertical="center"/>
    </xf>
    <xf numFmtId="0" fontId="10" fillId="7" borderId="26" xfId="4" applyFont="1" applyFill="1" applyBorder="1" applyAlignment="1">
      <alignment horizontal="center" vertical="center" wrapText="1"/>
    </xf>
    <xf numFmtId="0" fontId="10" fillId="7" borderId="41" xfId="4" applyFont="1" applyFill="1" applyBorder="1" applyAlignment="1">
      <alignment horizontal="center" vertical="center" wrapText="1"/>
    </xf>
    <xf numFmtId="0" fontId="10" fillId="7" borderId="25" xfId="4" applyFont="1" applyFill="1" applyBorder="1" applyAlignment="1">
      <alignment horizontal="center" vertical="center" wrapText="1"/>
    </xf>
    <xf numFmtId="0" fontId="41" fillId="57" borderId="0" xfId="4" applyFont="1" applyFill="1" applyBorder="1" applyAlignment="1">
      <alignment horizontal="center" vertical="center" wrapText="1"/>
    </xf>
    <xf numFmtId="10" fontId="46" fillId="57" borderId="0" xfId="4" applyNumberFormat="1" applyFont="1" applyFill="1" applyBorder="1" applyAlignment="1">
      <alignment horizontal="center"/>
    </xf>
    <xf numFmtId="0" fontId="46" fillId="57" borderId="0" xfId="4" applyFont="1" applyFill="1" applyBorder="1" applyAlignment="1">
      <alignment horizontal="center" vertical="center" wrapText="1"/>
    </xf>
    <xf numFmtId="17" fontId="46" fillId="57" borderId="0" xfId="4" applyNumberFormat="1" applyFont="1" applyFill="1" applyBorder="1" applyAlignment="1">
      <alignment horizontal="center"/>
    </xf>
    <xf numFmtId="41" fontId="46" fillId="57" borderId="0" xfId="5" applyFont="1" applyFill="1" applyBorder="1" applyAlignment="1">
      <alignment horizontal="center"/>
    </xf>
    <xf numFmtId="0" fontId="3" fillId="0" borderId="40" xfId="4" applyFont="1" applyBorder="1" applyAlignment="1">
      <alignment horizontal="center"/>
    </xf>
    <xf numFmtId="0" fontId="10" fillId="7" borderId="42" xfId="4" applyFont="1" applyFill="1" applyBorder="1" applyAlignment="1">
      <alignment horizontal="center" vertical="center"/>
    </xf>
    <xf numFmtId="0" fontId="10" fillId="7" borderId="43" xfId="4" applyFont="1" applyFill="1" applyBorder="1" applyAlignment="1">
      <alignment horizontal="center" vertical="center"/>
    </xf>
    <xf numFmtId="0" fontId="10" fillId="7" borderId="44" xfId="4" applyFont="1" applyFill="1" applyBorder="1" applyAlignment="1">
      <alignment horizontal="center" vertical="center" wrapText="1"/>
    </xf>
    <xf numFmtId="10" fontId="10" fillId="7" borderId="0" xfId="4" applyNumberFormat="1" applyFont="1" applyFill="1" applyBorder="1" applyAlignment="1">
      <alignment horizontal="center"/>
    </xf>
    <xf numFmtId="17" fontId="3" fillId="7" borderId="0" xfId="4" applyNumberFormat="1" applyFont="1" applyFill="1" applyBorder="1" applyAlignment="1">
      <alignment horizontal="center"/>
    </xf>
    <xf numFmtId="17" fontId="3" fillId="0" borderId="0" xfId="4" applyNumberFormat="1" applyFont="1" applyBorder="1" applyAlignment="1">
      <alignment horizontal="center"/>
    </xf>
    <xf numFmtId="173" fontId="3" fillId="57" borderId="0" xfId="1" applyNumberFormat="1" applyFont="1" applyFill="1" applyBorder="1" applyAlignment="1">
      <alignment horizontal="center"/>
    </xf>
    <xf numFmtId="165" fontId="3" fillId="0" borderId="45" xfId="1" applyNumberFormat="1" applyFont="1" applyBorder="1" applyAlignment="1">
      <alignment horizontal="center"/>
    </xf>
    <xf numFmtId="0" fontId="3" fillId="0" borderId="0" xfId="0" applyFont="1" applyFill="1" applyBorder="1" applyAlignment="1">
      <alignment horizontal="center"/>
    </xf>
    <xf numFmtId="0" fontId="3" fillId="0" borderId="37" xfId="4" applyFont="1" applyBorder="1"/>
    <xf numFmtId="0" fontId="47" fillId="0" borderId="0" xfId="4" applyFont="1"/>
    <xf numFmtId="0" fontId="47" fillId="0" borderId="0" xfId="4" applyFont="1" applyBorder="1"/>
    <xf numFmtId="49" fontId="47" fillId="28" borderId="1" xfId="4" applyNumberFormat="1" applyFont="1" applyFill="1" applyBorder="1"/>
    <xf numFmtId="0" fontId="47" fillId="28" borderId="1" xfId="4" applyFont="1" applyFill="1" applyBorder="1"/>
    <xf numFmtId="49" fontId="47" fillId="27" borderId="3" xfId="4" applyNumberFormat="1" applyFont="1" applyFill="1" applyBorder="1"/>
    <xf numFmtId="0" fontId="47" fillId="27" borderId="1" xfId="4" applyFont="1" applyFill="1" applyBorder="1"/>
    <xf numFmtId="0" fontId="47" fillId="0" borderId="0" xfId="4" applyFont="1" applyFill="1"/>
    <xf numFmtId="0" fontId="47" fillId="0" borderId="0" xfId="4" applyFont="1" applyAlignment="1">
      <alignment horizontal="center"/>
    </xf>
    <xf numFmtId="41" fontId="47" fillId="0" borderId="0" xfId="5" applyFont="1" applyAlignment="1">
      <alignment horizontal="center"/>
    </xf>
    <xf numFmtId="41" fontId="47" fillId="0" borderId="0" xfId="5" applyFont="1"/>
    <xf numFmtId="0" fontId="47" fillId="0" borderId="0" xfId="4" applyFont="1" applyFill="1" applyAlignment="1">
      <alignment horizontal="center"/>
    </xf>
    <xf numFmtId="0" fontId="48" fillId="0" borderId="0" xfId="4" applyFont="1"/>
    <xf numFmtId="49" fontId="47" fillId="0" borderId="0" xfId="4" applyNumberFormat="1" applyFont="1" applyBorder="1"/>
    <xf numFmtId="0" fontId="49" fillId="4" borderId="0" xfId="4" applyFont="1" applyFill="1"/>
    <xf numFmtId="0" fontId="47" fillId="4" borderId="0" xfId="4" applyFont="1" applyFill="1"/>
    <xf numFmtId="0" fontId="49" fillId="28" borderId="0" xfId="4" applyFont="1" applyFill="1"/>
    <xf numFmtId="0" fontId="47" fillId="28" borderId="0" xfId="4" applyFont="1" applyFill="1"/>
    <xf numFmtId="9" fontId="47" fillId="4" borderId="0" xfId="4" applyNumberFormat="1" applyFont="1" applyFill="1"/>
    <xf numFmtId="16" fontId="47" fillId="11" borderId="1" xfId="4" quotePrefix="1" applyNumberFormat="1" applyFont="1" applyFill="1" applyBorder="1"/>
    <xf numFmtId="0" fontId="47" fillId="11" borderId="1" xfId="4" applyFont="1" applyFill="1" applyBorder="1"/>
    <xf numFmtId="43" fontId="47" fillId="11" borderId="1" xfId="1" applyFont="1" applyFill="1" applyBorder="1"/>
    <xf numFmtId="9" fontId="47" fillId="4" borderId="0" xfId="3" applyFont="1" applyFill="1" applyAlignment="1">
      <alignment horizontal="center"/>
    </xf>
    <xf numFmtId="0" fontId="47" fillId="11" borderId="1" xfId="4" quotePrefix="1" applyFont="1" applyFill="1" applyBorder="1"/>
    <xf numFmtId="9" fontId="47" fillId="4" borderId="0" xfId="4" applyNumberFormat="1" applyFont="1" applyFill="1" applyBorder="1"/>
    <xf numFmtId="0" fontId="47" fillId="3" borderId="1" xfId="4" quotePrefix="1" applyFont="1" applyFill="1" applyBorder="1"/>
    <xf numFmtId="0" fontId="47" fillId="3" borderId="1" xfId="4" applyFont="1" applyFill="1" applyBorder="1"/>
    <xf numFmtId="43" fontId="47" fillId="3" borderId="1" xfId="1" applyFont="1" applyFill="1" applyBorder="1"/>
    <xf numFmtId="0" fontId="10" fillId="7" borderId="46" xfId="4" applyFont="1" applyFill="1" applyBorder="1" applyAlignment="1">
      <alignment horizontal="center" vertical="center"/>
    </xf>
    <xf numFmtId="0" fontId="10" fillId="7" borderId="47" xfId="4" applyFont="1" applyFill="1" applyBorder="1" applyAlignment="1">
      <alignment horizontal="center" vertical="center" wrapText="1"/>
    </xf>
    <xf numFmtId="0" fontId="10" fillId="7" borderId="48" xfId="4" applyFont="1" applyFill="1" applyBorder="1" applyAlignment="1">
      <alignment horizontal="center" vertical="center" wrapText="1"/>
    </xf>
    <xf numFmtId="0" fontId="10" fillId="7" borderId="49" xfId="4" applyFont="1" applyFill="1" applyBorder="1" applyAlignment="1">
      <alignment horizontal="center" vertical="center" wrapText="1"/>
    </xf>
    <xf numFmtId="0" fontId="10" fillId="7" borderId="50" xfId="4" applyFont="1" applyFill="1" applyBorder="1" applyAlignment="1">
      <alignment horizontal="center" vertical="center" wrapText="1"/>
    </xf>
    <xf numFmtId="0" fontId="10" fillId="7" borderId="50" xfId="4" applyFont="1" applyFill="1" applyBorder="1" applyAlignment="1">
      <alignment horizontal="center" vertical="center" wrapText="1"/>
    </xf>
    <xf numFmtId="0" fontId="10" fillId="0" borderId="50" xfId="4" applyFont="1" applyFill="1" applyBorder="1" applyAlignment="1">
      <alignment horizontal="center" vertical="center" wrapText="1"/>
    </xf>
    <xf numFmtId="0" fontId="10" fillId="57" borderId="50" xfId="4" applyFont="1" applyFill="1" applyBorder="1" applyAlignment="1">
      <alignment horizontal="center" vertical="center" wrapText="1"/>
    </xf>
    <xf numFmtId="0" fontId="3" fillId="57" borderId="50" xfId="4" applyFont="1" applyFill="1" applyBorder="1" applyAlignment="1">
      <alignment horizontal="center"/>
    </xf>
    <xf numFmtId="0" fontId="3" fillId="57" borderId="51" xfId="4" applyFont="1" applyFill="1" applyBorder="1" applyAlignment="1">
      <alignment horizontal="center"/>
    </xf>
    <xf numFmtId="0" fontId="3" fillId="57" borderId="48" xfId="4" applyFont="1" applyFill="1" applyBorder="1" applyAlignment="1">
      <alignment horizontal="center"/>
    </xf>
    <xf numFmtId="0" fontId="10" fillId="7" borderId="52" xfId="4" applyFont="1" applyFill="1" applyBorder="1" applyAlignment="1">
      <alignment horizontal="center" vertical="center" wrapText="1"/>
    </xf>
    <xf numFmtId="0" fontId="10" fillId="7" borderId="53" xfId="4" applyFont="1" applyFill="1" applyBorder="1" applyAlignment="1">
      <alignment horizontal="center" vertical="center" wrapText="1"/>
    </xf>
    <xf numFmtId="0" fontId="10" fillId="7" borderId="3" xfId="4" applyFont="1" applyFill="1" applyBorder="1" applyAlignment="1">
      <alignment horizontal="center" vertical="center" wrapText="1"/>
    </xf>
    <xf numFmtId="0" fontId="10" fillId="7" borderId="1" xfId="4" applyFont="1" applyFill="1" applyBorder="1" applyAlignment="1">
      <alignment horizontal="center" vertical="center" wrapText="1"/>
    </xf>
    <xf numFmtId="0" fontId="10" fillId="0" borderId="1" xfId="4" applyFont="1" applyFill="1" applyBorder="1" applyAlignment="1">
      <alignment horizontal="center" vertical="center" wrapText="1"/>
    </xf>
    <xf numFmtId="0" fontId="10" fillId="57" borderId="1" xfId="4" applyFont="1" applyFill="1" applyBorder="1" applyAlignment="1">
      <alignment horizontal="center" vertical="center" wrapText="1"/>
    </xf>
    <xf numFmtId="17" fontId="3" fillId="57" borderId="1" xfId="4" applyNumberFormat="1" applyFont="1" applyFill="1" applyBorder="1" applyAlignment="1">
      <alignment horizontal="center"/>
    </xf>
    <xf numFmtId="41" fontId="3" fillId="57" borderId="1" xfId="5" applyFont="1" applyFill="1" applyBorder="1" applyAlignment="1">
      <alignment horizontal="center"/>
    </xf>
    <xf numFmtId="0" fontId="3" fillId="57" borderId="1" xfId="4" applyFont="1" applyFill="1" applyBorder="1" applyAlignment="1">
      <alignment horizontal="center"/>
    </xf>
    <xf numFmtId="0" fontId="41" fillId="57" borderId="1" xfId="4" applyFont="1" applyFill="1" applyBorder="1" applyAlignment="1">
      <alignment horizontal="center"/>
    </xf>
    <xf numFmtId="0" fontId="10" fillId="57" borderId="1" xfId="4" applyFont="1" applyFill="1" applyBorder="1" applyAlignment="1">
      <alignment horizontal="center"/>
    </xf>
    <xf numFmtId="0" fontId="3" fillId="57" borderId="2" xfId="4" applyFont="1" applyFill="1" applyBorder="1" applyAlignment="1">
      <alignment horizontal="center"/>
    </xf>
    <xf numFmtId="0" fontId="41" fillId="57" borderId="53" xfId="4" applyFont="1" applyFill="1" applyBorder="1" applyAlignment="1">
      <alignment horizontal="center" vertical="center" wrapText="1"/>
    </xf>
    <xf numFmtId="10" fontId="10" fillId="7" borderId="1" xfId="4" applyNumberFormat="1" applyFont="1" applyFill="1" applyBorder="1" applyAlignment="1">
      <alignment horizontal="center" vertical="center" wrapText="1"/>
    </xf>
    <xf numFmtId="10" fontId="10" fillId="0" borderId="1" xfId="4" applyNumberFormat="1" applyFont="1" applyFill="1" applyBorder="1" applyAlignment="1">
      <alignment horizontal="center" vertical="center" wrapText="1"/>
    </xf>
    <xf numFmtId="10" fontId="10" fillId="57" borderId="1" xfId="4" applyNumberFormat="1" applyFont="1" applyFill="1" applyBorder="1" applyAlignment="1">
      <alignment horizontal="center"/>
    </xf>
    <xf numFmtId="0" fontId="7" fillId="57" borderId="1" xfId="4" applyFont="1" applyFill="1" applyBorder="1" applyAlignment="1">
      <alignment horizontal="center"/>
    </xf>
    <xf numFmtId="0" fontId="46" fillId="57" borderId="53" xfId="4" applyFont="1" applyFill="1" applyBorder="1" applyAlignment="1">
      <alignment horizontal="center" wrapText="1"/>
    </xf>
    <xf numFmtId="0" fontId="10" fillId="7" borderId="54" xfId="4" applyFont="1" applyFill="1" applyBorder="1" applyAlignment="1">
      <alignment horizontal="center" vertical="center" wrapText="1"/>
    </xf>
    <xf numFmtId="0" fontId="10" fillId="7" borderId="55" xfId="4" applyFont="1" applyFill="1" applyBorder="1" applyAlignment="1">
      <alignment horizontal="center" vertical="center" wrapText="1"/>
    </xf>
    <xf numFmtId="0" fontId="10" fillId="7" borderId="56" xfId="4" applyFont="1" applyFill="1" applyBorder="1" applyAlignment="1">
      <alignment horizontal="center" vertical="center" wrapText="1"/>
    </xf>
    <xf numFmtId="0" fontId="10" fillId="7" borderId="57" xfId="4" applyFont="1" applyFill="1" applyBorder="1" applyAlignment="1">
      <alignment horizontal="center" vertical="center" wrapText="1"/>
    </xf>
    <xf numFmtId="10" fontId="10" fillId="7" borderId="57" xfId="4" applyNumberFormat="1" applyFont="1" applyFill="1" applyBorder="1" applyAlignment="1">
      <alignment horizontal="center" vertical="center" wrapText="1"/>
    </xf>
    <xf numFmtId="10" fontId="10" fillId="0" borderId="57" xfId="4" applyNumberFormat="1" applyFont="1" applyFill="1" applyBorder="1" applyAlignment="1">
      <alignment horizontal="center" vertical="center" wrapText="1"/>
    </xf>
    <xf numFmtId="10" fontId="10" fillId="57" borderId="57" xfId="4" applyNumberFormat="1" applyFont="1" applyFill="1" applyBorder="1" applyAlignment="1">
      <alignment horizontal="center"/>
    </xf>
    <xf numFmtId="0" fontId="10" fillId="57" borderId="57" xfId="4" applyFont="1" applyFill="1" applyBorder="1" applyAlignment="1">
      <alignment horizontal="center" vertical="center" wrapText="1"/>
    </xf>
    <xf numFmtId="17" fontId="3" fillId="57" borderId="57" xfId="4" applyNumberFormat="1" applyFont="1" applyFill="1" applyBorder="1" applyAlignment="1">
      <alignment horizontal="center"/>
    </xf>
    <xf numFmtId="41" fontId="3" fillId="57" borderId="57" xfId="5" applyFont="1" applyFill="1" applyBorder="1" applyAlignment="1">
      <alignment horizontal="center"/>
    </xf>
    <xf numFmtId="0" fontId="3" fillId="57" borderId="57" xfId="4" applyFont="1" applyFill="1" applyBorder="1" applyAlignment="1">
      <alignment horizontal="center"/>
    </xf>
    <xf numFmtId="0" fontId="41" fillId="57" borderId="57" xfId="4" applyFont="1" applyFill="1" applyBorder="1" applyAlignment="1">
      <alignment horizontal="center"/>
    </xf>
    <xf numFmtId="0" fontId="10" fillId="57" borderId="57" xfId="4" applyFont="1" applyFill="1" applyBorder="1" applyAlignment="1">
      <alignment horizontal="center"/>
    </xf>
    <xf numFmtId="0" fontId="3" fillId="57" borderId="58" xfId="4" applyFont="1" applyFill="1" applyBorder="1" applyAlignment="1">
      <alignment horizontal="center"/>
    </xf>
    <xf numFmtId="0" fontId="7" fillId="57" borderId="55" xfId="4" applyFont="1" applyFill="1" applyBorder="1" applyAlignment="1">
      <alignment horizontal="center" wrapText="1"/>
    </xf>
    <xf numFmtId="0" fontId="49" fillId="0" borderId="0" xfId="4" applyFont="1"/>
    <xf numFmtId="43" fontId="47" fillId="3" borderId="0" xfId="1" applyFont="1" applyFill="1" applyBorder="1"/>
    <xf numFmtId="0" fontId="3" fillId="6" borderId="0" xfId="0" applyFont="1" applyFill="1" applyBorder="1"/>
    <xf numFmtId="10" fontId="3" fillId="0" borderId="0" xfId="3" applyNumberFormat="1" applyFont="1" applyBorder="1"/>
    <xf numFmtId="164" fontId="3" fillId="4" borderId="0" xfId="0" applyNumberFormat="1" applyFont="1" applyFill="1" applyBorder="1"/>
    <xf numFmtId="0" fontId="3" fillId="0" borderId="0" xfId="0" applyFont="1" applyBorder="1"/>
    <xf numFmtId="0" fontId="3" fillId="0" borderId="0" xfId="0" applyFont="1" applyFill="1" applyBorder="1"/>
    <xf numFmtId="10" fontId="3" fillId="0" borderId="0" xfId="3" applyNumberFormat="1" applyFont="1" applyFill="1" applyBorder="1"/>
    <xf numFmtId="165" fontId="3" fillId="0" borderId="0" xfId="1" applyNumberFormat="1" applyFont="1" applyBorder="1"/>
    <xf numFmtId="1" fontId="3" fillId="0" borderId="0" xfId="4" applyNumberFormat="1" applyFont="1" applyBorder="1"/>
    <xf numFmtId="164" fontId="3" fillId="4" borderId="0" xfId="2" applyNumberFormat="1" applyFont="1" applyFill="1" applyBorder="1"/>
    <xf numFmtId="0" fontId="3" fillId="0" borderId="0" xfId="0" applyFont="1" applyBorder="1" applyAlignment="1">
      <alignment horizontal="left"/>
    </xf>
    <xf numFmtId="0" fontId="3" fillId="0" borderId="0" xfId="0" applyFont="1" applyFill="1" applyBorder="1" applyAlignment="1">
      <alignment horizontal="left"/>
    </xf>
    <xf numFmtId="165" fontId="3" fillId="0" borderId="0" xfId="1" applyNumberFormat="1" applyFont="1" applyFill="1" applyBorder="1"/>
    <xf numFmtId="0" fontId="10" fillId="7" borderId="0" xfId="4" applyFont="1" applyFill="1" applyBorder="1" applyAlignment="1">
      <alignment horizontal="left"/>
    </xf>
    <xf numFmtId="41" fontId="3" fillId="0" borderId="0" xfId="5" applyFont="1" applyBorder="1" applyAlignment="1">
      <alignment horizontal="center"/>
    </xf>
    <xf numFmtId="41" fontId="3" fillId="4" borderId="0" xfId="5" applyFont="1" applyFill="1" applyBorder="1" applyAlignment="1">
      <alignment horizontal="center"/>
    </xf>
    <xf numFmtId="41" fontId="3" fillId="3" borderId="0" xfId="5" applyFont="1" applyFill="1" applyBorder="1" applyAlignment="1">
      <alignment horizontal="center"/>
    </xf>
    <xf numFmtId="0" fontId="3" fillId="6" borderId="0" xfId="0" applyFont="1" applyFill="1" applyBorder="1" applyAlignment="1">
      <alignment horizontal="left"/>
    </xf>
    <xf numFmtId="0" fontId="10" fillId="0" borderId="0" xfId="4" applyFont="1" applyFill="1" applyBorder="1" applyAlignment="1">
      <alignment horizontal="left"/>
    </xf>
    <xf numFmtId="41" fontId="3" fillId="0" borderId="0" xfId="5" applyFont="1" applyFill="1" applyBorder="1" applyAlignment="1">
      <alignment horizontal="center"/>
    </xf>
    <xf numFmtId="41" fontId="3" fillId="8" borderId="0" xfId="5" applyFont="1" applyFill="1" applyBorder="1"/>
    <xf numFmtId="9" fontId="3" fillId="8" borderId="0" xfId="4" applyNumberFormat="1" applyFont="1" applyFill="1" applyBorder="1"/>
    <xf numFmtId="41" fontId="3" fillId="0" borderId="0" xfId="4" applyNumberFormat="1" applyFont="1" applyBorder="1" applyAlignment="1"/>
    <xf numFmtId="0" fontId="3" fillId="0" borderId="0" xfId="4" applyFont="1" applyBorder="1" applyAlignment="1">
      <alignment horizontal="right"/>
    </xf>
    <xf numFmtId="43" fontId="3" fillId="0" borderId="0" xfId="7" applyFont="1" applyBorder="1"/>
    <xf numFmtId="9" fontId="3" fillId="0" borderId="0" xfId="4" applyNumberFormat="1" applyFont="1" applyBorder="1" applyAlignment="1">
      <alignment horizontal="center"/>
    </xf>
    <xf numFmtId="9" fontId="3" fillId="0" borderId="0" xfId="4" applyNumberFormat="1" applyFont="1" applyFill="1" applyBorder="1" applyAlignment="1">
      <alignment horizontal="center"/>
    </xf>
    <xf numFmtId="41" fontId="10" fillId="0" borderId="0" xfId="5" applyFont="1" applyBorder="1" applyAlignment="1">
      <alignment horizontal="center"/>
    </xf>
    <xf numFmtId="9" fontId="3" fillId="0" borderId="0" xfId="6" applyFont="1" applyBorder="1" applyAlignment="1">
      <alignment horizontal="center"/>
    </xf>
    <xf numFmtId="0" fontId="3" fillId="0" borderId="0" xfId="5" applyNumberFormat="1" applyFont="1" applyBorder="1" applyAlignment="1">
      <alignment horizontal="center"/>
    </xf>
    <xf numFmtId="0" fontId="10" fillId="0" borderId="0" xfId="4" applyFont="1" applyBorder="1"/>
    <xf numFmtId="0" fontId="3" fillId="0" borderId="0" xfId="4" quotePrefix="1" applyFont="1" applyBorder="1" applyAlignment="1">
      <alignment horizontal="right"/>
    </xf>
    <xf numFmtId="165" fontId="5" fillId="0" borderId="0" xfId="7" applyNumberFormat="1" applyFont="1" applyBorder="1"/>
    <xf numFmtId="167" fontId="5" fillId="0" borderId="0" xfId="4" applyNumberFormat="1" applyFont="1" applyBorder="1" applyAlignment="1">
      <alignment horizontal="center"/>
    </xf>
    <xf numFmtId="167" fontId="5" fillId="0" borderId="0" xfId="4" applyNumberFormat="1" applyFont="1" applyFill="1" applyBorder="1" applyAlignment="1">
      <alignment horizontal="center"/>
    </xf>
    <xf numFmtId="9" fontId="5" fillId="0" borderId="0" xfId="6" applyFont="1" applyBorder="1" applyAlignment="1">
      <alignment horizontal="center"/>
    </xf>
    <xf numFmtId="0" fontId="5" fillId="0" borderId="0" xfId="5" applyNumberFormat="1" applyFont="1" applyBorder="1" applyAlignment="1">
      <alignment horizontal="center"/>
    </xf>
    <xf numFmtId="41" fontId="5" fillId="0" borderId="0" xfId="5" applyFont="1" applyBorder="1"/>
    <xf numFmtId="0" fontId="3" fillId="27" borderId="0" xfId="4" applyFont="1" applyFill="1" applyBorder="1" applyAlignment="1">
      <alignment horizontal="right"/>
    </xf>
    <xf numFmtId="41" fontId="5" fillId="27" borderId="0" xfId="4" applyNumberFormat="1" applyFont="1" applyFill="1" applyBorder="1"/>
    <xf numFmtId="0" fontId="3" fillId="27" borderId="0" xfId="4" applyFont="1" applyFill="1" applyBorder="1" applyAlignment="1"/>
    <xf numFmtId="41" fontId="3" fillId="27" borderId="0" xfId="5" applyFont="1" applyFill="1" applyBorder="1" applyAlignment="1"/>
    <xf numFmtId="41" fontId="3" fillId="4" borderId="0" xfId="4" applyNumberFormat="1" applyFont="1" applyFill="1" applyBorder="1" applyAlignment="1"/>
    <xf numFmtId="41" fontId="3" fillId="27" borderId="0" xfId="4" applyNumberFormat="1" applyFont="1" applyFill="1" applyBorder="1" applyAlignment="1"/>
    <xf numFmtId="0" fontId="3" fillId="4" borderId="0" xfId="4" applyFont="1" applyFill="1" applyBorder="1" applyAlignment="1">
      <alignment horizontal="right"/>
    </xf>
    <xf numFmtId="41" fontId="5" fillId="4" borderId="0" xfId="5" applyFont="1" applyFill="1" applyBorder="1"/>
    <xf numFmtId="41" fontId="5" fillId="4" borderId="0" xfId="4" applyNumberFormat="1" applyFont="1" applyFill="1" applyBorder="1"/>
    <xf numFmtId="49" fontId="3" fillId="28" borderId="0" xfId="4" applyNumberFormat="1" applyFont="1" applyFill="1" applyBorder="1"/>
    <xf numFmtId="49" fontId="3" fillId="27" borderId="0" xfId="4" applyNumberFormat="1" applyFont="1" applyFill="1" applyBorder="1"/>
    <xf numFmtId="49" fontId="3" fillId="28" borderId="0" xfId="4" quotePrefix="1" applyNumberFormat="1" applyFont="1" applyFill="1" applyBorder="1"/>
    <xf numFmtId="49" fontId="3" fillId="27" borderId="0" xfId="4" quotePrefix="1" applyNumberFormat="1" applyFont="1" applyFill="1" applyBorder="1"/>
    <xf numFmtId="16" fontId="3" fillId="11" borderId="0" xfId="4" quotePrefix="1" applyNumberFormat="1" applyFont="1" applyFill="1" applyBorder="1"/>
    <xf numFmtId="0" fontId="3" fillId="11" borderId="0" xfId="4" applyFont="1" applyFill="1" applyBorder="1"/>
    <xf numFmtId="0" fontId="3" fillId="11" borderId="0" xfId="4" quotePrefix="1" applyFont="1" applyFill="1" applyBorder="1"/>
    <xf numFmtId="0" fontId="3" fillId="3" borderId="0" xfId="4" quotePrefix="1" applyFont="1" applyFill="1" applyBorder="1"/>
    <xf numFmtId="0" fontId="3" fillId="3" borderId="0" xfId="4" applyFont="1" applyFill="1" applyBorder="1"/>
    <xf numFmtId="0" fontId="3" fillId="28" borderId="0" xfId="4" quotePrefix="1" applyFont="1" applyFill="1" applyBorder="1"/>
    <xf numFmtId="0" fontId="10" fillId="7" borderId="1" xfId="4" applyFont="1" applyFill="1" applyBorder="1" applyAlignment="1">
      <alignment horizontal="center" vertical="center" wrapText="1"/>
    </xf>
    <xf numFmtId="17" fontId="3" fillId="0" borderId="1" xfId="4" applyNumberFormat="1" applyFont="1" applyBorder="1" applyAlignment="1">
      <alignment horizontal="center"/>
    </xf>
    <xf numFmtId="0" fontId="10" fillId="7" borderId="1" xfId="4" applyFont="1" applyFill="1" applyBorder="1" applyAlignment="1">
      <alignment horizontal="center"/>
    </xf>
    <xf numFmtId="10" fontId="10" fillId="7" borderId="1" xfId="4" applyNumberFormat="1" applyFont="1" applyFill="1" applyBorder="1" applyAlignment="1">
      <alignment horizontal="center"/>
    </xf>
    <xf numFmtId="0" fontId="41" fillId="57" borderId="33" xfId="4" applyFont="1" applyFill="1" applyBorder="1" applyAlignment="1">
      <alignment horizontal="center" vertical="center"/>
    </xf>
  </cellXfs>
  <cellStyles count="647">
    <cellStyle name="20% - Accent1 2" xfId="8"/>
    <cellStyle name="20% - Accent2 2" xfId="9"/>
    <cellStyle name="20% - Accent3 2" xfId="10"/>
    <cellStyle name="20% - Accent4 2" xfId="11"/>
    <cellStyle name="20% - Accent5 2" xfId="12"/>
    <cellStyle name="20% - Accent6 2" xfId="13"/>
    <cellStyle name="40% - Accent1 2" xfId="14"/>
    <cellStyle name="40% - Accent2 2" xfId="15"/>
    <cellStyle name="40% - Accent3 2" xfId="16"/>
    <cellStyle name="40% - Accent4 2" xfId="17"/>
    <cellStyle name="40% - Accent5 2" xfId="18"/>
    <cellStyle name="40% - Accent6 2" xfId="19"/>
    <cellStyle name="60% - Accent1 2" xfId="20"/>
    <cellStyle name="60% - Accent2 2" xfId="21"/>
    <cellStyle name="60% - Accent3 2" xfId="22"/>
    <cellStyle name="60% - Accent4 2" xfId="23"/>
    <cellStyle name="60% - Accent5 2" xfId="24"/>
    <cellStyle name="60% - Accent6 2" xfId="25"/>
    <cellStyle name="Accent1 2" xfId="26"/>
    <cellStyle name="Accent2 2" xfId="27"/>
    <cellStyle name="Accent3 2" xfId="28"/>
    <cellStyle name="Accent4 2" xfId="29"/>
    <cellStyle name="Accent5 2" xfId="30"/>
    <cellStyle name="Accent6 2" xfId="31"/>
    <cellStyle name="Arial10" xfId="32"/>
    <cellStyle name="Bad 2" xfId="33"/>
    <cellStyle name="Calculation 2" xfId="34"/>
    <cellStyle name="Check Cell 2" xfId="35"/>
    <cellStyle name="Comma" xfId="1" builtinId="3"/>
    <cellStyle name="Comma [0]" xfId="2" builtinId="6"/>
    <cellStyle name="Comma [0] 13" xfId="36"/>
    <cellStyle name="Comma [0] 16" xfId="37"/>
    <cellStyle name="Comma [0] 2" xfId="38"/>
    <cellStyle name="Comma [0] 2 2" xfId="5"/>
    <cellStyle name="Comma [0] 2 2 10" xfId="39"/>
    <cellStyle name="Comma [0] 2 2 11" xfId="40"/>
    <cellStyle name="Comma [0] 2 2 12" xfId="41"/>
    <cellStyle name="Comma [0] 2 2 13" xfId="42"/>
    <cellStyle name="Comma [0] 2 2 13 2" xfId="43"/>
    <cellStyle name="Comma [0] 2 2 13 2 2" xfId="44"/>
    <cellStyle name="Comma [0] 2 2 13 2 3" xfId="45"/>
    <cellStyle name="Comma [0] 2 2 13 2 4" xfId="46"/>
    <cellStyle name="Comma [0] 2 2 13 2 5" xfId="47"/>
    <cellStyle name="Comma [0] 2 2 13 2 6" xfId="48"/>
    <cellStyle name="Comma [0] 2 2 13 2 7" xfId="49"/>
    <cellStyle name="Comma [0] 2 2 13 2 8" xfId="50"/>
    <cellStyle name="Comma [0] 2 2 13 3" xfId="51"/>
    <cellStyle name="Comma [0] 2 2 13 4" xfId="52"/>
    <cellStyle name="Comma [0] 2 2 13 5" xfId="53"/>
    <cellStyle name="Comma [0] 2 2 13 6" xfId="54"/>
    <cellStyle name="Comma [0] 2 2 13 7" xfId="55"/>
    <cellStyle name="Comma [0] 2 2 13 8" xfId="56"/>
    <cellStyle name="Comma [0] 2 2 13 9" xfId="57"/>
    <cellStyle name="Comma [0] 2 2 14" xfId="58"/>
    <cellStyle name="Comma [0] 2 2 15" xfId="59"/>
    <cellStyle name="Comma [0] 2 2 16" xfId="60"/>
    <cellStyle name="Comma [0] 2 2 17" xfId="61"/>
    <cellStyle name="Comma [0] 2 2 18" xfId="62"/>
    <cellStyle name="Comma [0] 2 2 19" xfId="63"/>
    <cellStyle name="Comma [0] 2 2 2" xfId="64"/>
    <cellStyle name="Comma [0] 2 2 2 10" xfId="65"/>
    <cellStyle name="Comma [0] 2 2 2 11" xfId="66"/>
    <cellStyle name="Comma [0] 2 2 2 11 2" xfId="67"/>
    <cellStyle name="Comma [0] 2 2 2 11 2 2" xfId="68"/>
    <cellStyle name="Comma [0] 2 2 2 11 2 3" xfId="69"/>
    <cellStyle name="Comma [0] 2 2 2 11 2 4" xfId="70"/>
    <cellStyle name="Comma [0] 2 2 2 11 2 5" xfId="71"/>
    <cellStyle name="Comma [0] 2 2 2 11 2 6" xfId="72"/>
    <cellStyle name="Comma [0] 2 2 2 11 2 7" xfId="73"/>
    <cellStyle name="Comma [0] 2 2 2 11 2 8" xfId="74"/>
    <cellStyle name="Comma [0] 2 2 2 11 3" xfId="75"/>
    <cellStyle name="Comma [0] 2 2 2 11 4" xfId="76"/>
    <cellStyle name="Comma [0] 2 2 2 11 5" xfId="77"/>
    <cellStyle name="Comma [0] 2 2 2 11 6" xfId="78"/>
    <cellStyle name="Comma [0] 2 2 2 11 7" xfId="79"/>
    <cellStyle name="Comma [0] 2 2 2 11 8" xfId="80"/>
    <cellStyle name="Comma [0] 2 2 2 11 9" xfId="81"/>
    <cellStyle name="Comma [0] 2 2 2 12" xfId="82"/>
    <cellStyle name="Comma [0] 2 2 2 13" xfId="83"/>
    <cellStyle name="Comma [0] 2 2 2 14" xfId="84"/>
    <cellStyle name="Comma [0] 2 2 2 15" xfId="85"/>
    <cellStyle name="Comma [0] 2 2 2 16" xfId="86"/>
    <cellStyle name="Comma [0] 2 2 2 17" xfId="87"/>
    <cellStyle name="Comma [0] 2 2 2 18" xfId="88"/>
    <cellStyle name="Comma [0] 2 2 2 19" xfId="89"/>
    <cellStyle name="Comma [0] 2 2 2 2" xfId="90"/>
    <cellStyle name="Comma [0] 2 2 2 2 10" xfId="91"/>
    <cellStyle name="Comma [0] 2 2 2 2 11" xfId="92"/>
    <cellStyle name="Comma [0] 2 2 2 2 11 2" xfId="93"/>
    <cellStyle name="Comma [0] 2 2 2 2 11 3" xfId="94"/>
    <cellStyle name="Comma [0] 2 2 2 2 11 4" xfId="95"/>
    <cellStyle name="Comma [0] 2 2 2 2 11 5" xfId="96"/>
    <cellStyle name="Comma [0] 2 2 2 2 11 6" xfId="97"/>
    <cellStyle name="Comma [0] 2 2 2 2 11 7" xfId="98"/>
    <cellStyle name="Comma [0] 2 2 2 2 11 8" xfId="99"/>
    <cellStyle name="Comma [0] 2 2 2 2 12" xfId="100"/>
    <cellStyle name="Comma [0] 2 2 2 2 13" xfId="101"/>
    <cellStyle name="Comma [0] 2 2 2 2 14" xfId="102"/>
    <cellStyle name="Comma [0] 2 2 2 2 15" xfId="103"/>
    <cellStyle name="Comma [0] 2 2 2 2 16" xfId="104"/>
    <cellStyle name="Comma [0] 2 2 2 2 17" xfId="105"/>
    <cellStyle name="Comma [0] 2 2 2 2 2" xfId="106"/>
    <cellStyle name="Comma [0] 2 2 2 2 2 10" xfId="107"/>
    <cellStyle name="Comma [0] 2 2 2 2 2 11" xfId="108"/>
    <cellStyle name="Comma [0] 2 2 2 2 2 11 2" xfId="109"/>
    <cellStyle name="Comma [0] 2 2 2 2 2 11 3" xfId="110"/>
    <cellStyle name="Comma [0] 2 2 2 2 2 11 4" xfId="111"/>
    <cellStyle name="Comma [0] 2 2 2 2 2 11 5" xfId="112"/>
    <cellStyle name="Comma [0] 2 2 2 2 2 11 6" xfId="113"/>
    <cellStyle name="Comma [0] 2 2 2 2 2 11 7" xfId="114"/>
    <cellStyle name="Comma [0] 2 2 2 2 2 11 8" xfId="115"/>
    <cellStyle name="Comma [0] 2 2 2 2 2 12" xfId="116"/>
    <cellStyle name="Comma [0] 2 2 2 2 2 13" xfId="117"/>
    <cellStyle name="Comma [0] 2 2 2 2 2 14" xfId="118"/>
    <cellStyle name="Comma [0] 2 2 2 2 2 15" xfId="119"/>
    <cellStyle name="Comma [0] 2 2 2 2 2 16" xfId="120"/>
    <cellStyle name="Comma [0] 2 2 2 2 2 17" xfId="121"/>
    <cellStyle name="Comma [0] 2 2 2 2 2 2" xfId="122"/>
    <cellStyle name="Comma [0] 2 2 2 2 2 2 2" xfId="123"/>
    <cellStyle name="Comma [0] 2 2 2 2 2 2 2 2" xfId="124"/>
    <cellStyle name="Comma [0] 2 2 2 2 2 2 2 3" xfId="125"/>
    <cellStyle name="Comma [0] 2 2 2 2 2 2 2 4" xfId="126"/>
    <cellStyle name="Comma [0] 2 2 2 2 2 2 2 5" xfId="127"/>
    <cellStyle name="Comma [0] 2 2 2 2 2 2 2 6" xfId="128"/>
    <cellStyle name="Comma [0] 2 2 2 2 2 2 2 7" xfId="129"/>
    <cellStyle name="Comma [0] 2 2 2 2 2 2 2 8" xfId="130"/>
    <cellStyle name="Comma [0] 2 2 2 2 2 2 3" xfId="131"/>
    <cellStyle name="Comma [0] 2 2 2 2 2 2 4" xfId="132"/>
    <cellStyle name="Comma [0] 2 2 2 2 2 2 5" xfId="133"/>
    <cellStyle name="Comma [0] 2 2 2 2 2 2 6" xfId="134"/>
    <cellStyle name="Comma [0] 2 2 2 2 2 2 7" xfId="135"/>
    <cellStyle name="Comma [0] 2 2 2 2 2 2 8" xfId="136"/>
    <cellStyle name="Comma [0] 2 2 2 2 2 2 9" xfId="137"/>
    <cellStyle name="Comma [0] 2 2 2 2 2 3" xfId="138"/>
    <cellStyle name="Comma [0] 2 2 2 2 2 4" xfId="139"/>
    <cellStyle name="Comma [0] 2 2 2 2 2 5" xfId="140"/>
    <cellStyle name="Comma [0] 2 2 2 2 2 6" xfId="141"/>
    <cellStyle name="Comma [0] 2 2 2 2 2 7" xfId="142"/>
    <cellStyle name="Comma [0] 2 2 2 2 2 8" xfId="143"/>
    <cellStyle name="Comma [0] 2 2 2 2 2 9" xfId="144"/>
    <cellStyle name="Comma [0] 2 2 2 2 3" xfId="145"/>
    <cellStyle name="Comma [0] 2 2 2 2 3 2" xfId="146"/>
    <cellStyle name="Comma [0] 2 2 2 2 3 2 2" xfId="147"/>
    <cellStyle name="Comma [0] 2 2 2 2 3 2 3" xfId="148"/>
    <cellStyle name="Comma [0] 2 2 2 2 3 2 4" xfId="149"/>
    <cellStyle name="Comma [0] 2 2 2 2 3 2 5" xfId="150"/>
    <cellStyle name="Comma [0] 2 2 2 2 3 2 6" xfId="151"/>
    <cellStyle name="Comma [0] 2 2 2 2 3 2 7" xfId="152"/>
    <cellStyle name="Comma [0] 2 2 2 2 3 2 8" xfId="153"/>
    <cellStyle name="Comma [0] 2 2 2 2 3 3" xfId="154"/>
    <cellStyle name="Comma [0] 2 2 2 2 3 4" xfId="155"/>
    <cellStyle name="Comma [0] 2 2 2 2 3 5" xfId="156"/>
    <cellStyle name="Comma [0] 2 2 2 2 3 6" xfId="157"/>
    <cellStyle name="Comma [0] 2 2 2 2 3 7" xfId="158"/>
    <cellStyle name="Comma [0] 2 2 2 2 3 8" xfId="159"/>
    <cellStyle name="Comma [0] 2 2 2 2 3 9" xfId="160"/>
    <cellStyle name="Comma [0] 2 2 2 2 4" xfId="161"/>
    <cellStyle name="Comma [0] 2 2 2 2 5" xfId="162"/>
    <cellStyle name="Comma [0] 2 2 2 2 6" xfId="163"/>
    <cellStyle name="Comma [0] 2 2 2 2 7" xfId="164"/>
    <cellStyle name="Comma [0] 2 2 2 2 8" xfId="165"/>
    <cellStyle name="Comma [0] 2 2 2 2 9" xfId="166"/>
    <cellStyle name="Comma [0] 2 2 2 20" xfId="167"/>
    <cellStyle name="Comma [0] 2 2 2 20 2" xfId="168"/>
    <cellStyle name="Comma [0] 2 2 2 20 3" xfId="169"/>
    <cellStyle name="Comma [0] 2 2 2 20 4" xfId="170"/>
    <cellStyle name="Comma [0] 2 2 2 20 5" xfId="171"/>
    <cellStyle name="Comma [0] 2 2 2 20 6" xfId="172"/>
    <cellStyle name="Comma [0] 2 2 2 20 7" xfId="173"/>
    <cellStyle name="Comma [0] 2 2 2 20 8" xfId="174"/>
    <cellStyle name="Comma [0] 2 2 2 21" xfId="175"/>
    <cellStyle name="Comma [0] 2 2 2 22" xfId="176"/>
    <cellStyle name="Comma [0] 2 2 2 23" xfId="177"/>
    <cellStyle name="Comma [0] 2 2 2 24" xfId="178"/>
    <cellStyle name="Comma [0] 2 2 2 25" xfId="179"/>
    <cellStyle name="Comma [0] 2 2 2 26" xfId="180"/>
    <cellStyle name="Comma [0] 2 2 2 3" xfId="181"/>
    <cellStyle name="Comma [0] 2 2 2 4" xfId="182"/>
    <cellStyle name="Comma [0] 2 2 2 5" xfId="183"/>
    <cellStyle name="Comma [0] 2 2 2 6" xfId="184"/>
    <cellStyle name="Comma [0] 2 2 2 7" xfId="185"/>
    <cellStyle name="Comma [0] 2 2 2 8" xfId="186"/>
    <cellStyle name="Comma [0] 2 2 2 9" xfId="187"/>
    <cellStyle name="Comma [0] 2 2 20" xfId="188"/>
    <cellStyle name="Comma [0] 2 2 21" xfId="189"/>
    <cellStyle name="Comma [0] 2 2 22" xfId="190"/>
    <cellStyle name="Comma [0] 2 2 22 2" xfId="191"/>
    <cellStyle name="Comma [0] 2 2 22 3" xfId="192"/>
    <cellStyle name="Comma [0] 2 2 22 4" xfId="193"/>
    <cellStyle name="Comma [0] 2 2 22 5" xfId="194"/>
    <cellStyle name="Comma [0] 2 2 22 6" xfId="195"/>
    <cellStyle name="Comma [0] 2 2 22 7" xfId="196"/>
    <cellStyle name="Comma [0] 2 2 22 8" xfId="197"/>
    <cellStyle name="Comma [0] 2 2 23" xfId="198"/>
    <cellStyle name="Comma [0] 2 2 24" xfId="199"/>
    <cellStyle name="Comma [0] 2 2 25" xfId="200"/>
    <cellStyle name="Comma [0] 2 2 26" xfId="201"/>
    <cellStyle name="Comma [0] 2 2 27" xfId="202"/>
    <cellStyle name="Comma [0] 2 2 28" xfId="203"/>
    <cellStyle name="Comma [0] 2 2 3" xfId="204"/>
    <cellStyle name="Comma [0] 2 2 4" xfId="205"/>
    <cellStyle name="Comma [0] 2 2 5" xfId="206"/>
    <cellStyle name="Comma [0] 2 2 5 10" xfId="207"/>
    <cellStyle name="Comma [0] 2 2 5 11" xfId="208"/>
    <cellStyle name="Comma [0] 2 2 5 11 2" xfId="209"/>
    <cellStyle name="Comma [0] 2 2 5 11 3" xfId="210"/>
    <cellStyle name="Comma [0] 2 2 5 11 4" xfId="211"/>
    <cellStyle name="Comma [0] 2 2 5 11 5" xfId="212"/>
    <cellStyle name="Comma [0] 2 2 5 11 6" xfId="213"/>
    <cellStyle name="Comma [0] 2 2 5 11 7" xfId="214"/>
    <cellStyle name="Comma [0] 2 2 5 11 8" xfId="215"/>
    <cellStyle name="Comma [0] 2 2 5 12" xfId="216"/>
    <cellStyle name="Comma [0] 2 2 5 13" xfId="217"/>
    <cellStyle name="Comma [0] 2 2 5 14" xfId="218"/>
    <cellStyle name="Comma [0] 2 2 5 15" xfId="219"/>
    <cellStyle name="Comma [0] 2 2 5 16" xfId="220"/>
    <cellStyle name="Comma [0] 2 2 5 17" xfId="221"/>
    <cellStyle name="Comma [0] 2 2 5 2" xfId="222"/>
    <cellStyle name="Comma [0] 2 2 5 2 10" xfId="223"/>
    <cellStyle name="Comma [0] 2 2 5 2 11" xfId="224"/>
    <cellStyle name="Comma [0] 2 2 5 2 11 2" xfId="225"/>
    <cellStyle name="Comma [0] 2 2 5 2 11 3" xfId="226"/>
    <cellStyle name="Comma [0] 2 2 5 2 11 4" xfId="227"/>
    <cellStyle name="Comma [0] 2 2 5 2 11 5" xfId="228"/>
    <cellStyle name="Comma [0] 2 2 5 2 11 6" xfId="229"/>
    <cellStyle name="Comma [0] 2 2 5 2 11 7" xfId="230"/>
    <cellStyle name="Comma [0] 2 2 5 2 11 8" xfId="231"/>
    <cellStyle name="Comma [0] 2 2 5 2 12" xfId="232"/>
    <cellStyle name="Comma [0] 2 2 5 2 13" xfId="233"/>
    <cellStyle name="Comma [0] 2 2 5 2 14" xfId="234"/>
    <cellStyle name="Comma [0] 2 2 5 2 15" xfId="235"/>
    <cellStyle name="Comma [0] 2 2 5 2 16" xfId="236"/>
    <cellStyle name="Comma [0] 2 2 5 2 17" xfId="237"/>
    <cellStyle name="Comma [0] 2 2 5 2 2" xfId="238"/>
    <cellStyle name="Comma [0] 2 2 5 2 2 2" xfId="239"/>
    <cellStyle name="Comma [0] 2 2 5 2 2 2 2" xfId="240"/>
    <cellStyle name="Comma [0] 2 2 5 2 2 2 3" xfId="241"/>
    <cellStyle name="Comma [0] 2 2 5 2 2 2 4" xfId="242"/>
    <cellStyle name="Comma [0] 2 2 5 2 2 2 5" xfId="243"/>
    <cellStyle name="Comma [0] 2 2 5 2 2 2 6" xfId="244"/>
    <cellStyle name="Comma [0] 2 2 5 2 2 2 7" xfId="245"/>
    <cellStyle name="Comma [0] 2 2 5 2 2 2 8" xfId="246"/>
    <cellStyle name="Comma [0] 2 2 5 2 2 3" xfId="247"/>
    <cellStyle name="Comma [0] 2 2 5 2 2 4" xfId="248"/>
    <cellStyle name="Comma [0] 2 2 5 2 2 5" xfId="249"/>
    <cellStyle name="Comma [0] 2 2 5 2 2 6" xfId="250"/>
    <cellStyle name="Comma [0] 2 2 5 2 2 7" xfId="251"/>
    <cellStyle name="Comma [0] 2 2 5 2 2 8" xfId="252"/>
    <cellStyle name="Comma [0] 2 2 5 2 2 9" xfId="253"/>
    <cellStyle name="Comma [0] 2 2 5 2 3" xfId="254"/>
    <cellStyle name="Comma [0] 2 2 5 2 4" xfId="255"/>
    <cellStyle name="Comma [0] 2 2 5 2 5" xfId="256"/>
    <cellStyle name="Comma [0] 2 2 5 2 6" xfId="257"/>
    <cellStyle name="Comma [0] 2 2 5 2 7" xfId="258"/>
    <cellStyle name="Comma [0] 2 2 5 2 8" xfId="259"/>
    <cellStyle name="Comma [0] 2 2 5 2 9" xfId="260"/>
    <cellStyle name="Comma [0] 2 2 5 3" xfId="261"/>
    <cellStyle name="Comma [0] 2 2 5 3 2" xfId="262"/>
    <cellStyle name="Comma [0] 2 2 5 3 2 2" xfId="263"/>
    <cellStyle name="Comma [0] 2 2 5 3 2 3" xfId="264"/>
    <cellStyle name="Comma [0] 2 2 5 3 2 4" xfId="265"/>
    <cellStyle name="Comma [0] 2 2 5 3 2 5" xfId="266"/>
    <cellStyle name="Comma [0] 2 2 5 3 2 6" xfId="267"/>
    <cellStyle name="Comma [0] 2 2 5 3 2 7" xfId="268"/>
    <cellStyle name="Comma [0] 2 2 5 3 2 8" xfId="269"/>
    <cellStyle name="Comma [0] 2 2 5 3 3" xfId="270"/>
    <cellStyle name="Comma [0] 2 2 5 3 4" xfId="271"/>
    <cellStyle name="Comma [0] 2 2 5 3 5" xfId="272"/>
    <cellStyle name="Comma [0] 2 2 5 3 6" xfId="273"/>
    <cellStyle name="Comma [0] 2 2 5 3 7" xfId="274"/>
    <cellStyle name="Comma [0] 2 2 5 3 8" xfId="275"/>
    <cellStyle name="Comma [0] 2 2 5 3 9" xfId="276"/>
    <cellStyle name="Comma [0] 2 2 5 4" xfId="277"/>
    <cellStyle name="Comma [0] 2 2 5 5" xfId="278"/>
    <cellStyle name="Comma [0] 2 2 5 6" xfId="279"/>
    <cellStyle name="Comma [0] 2 2 5 7" xfId="280"/>
    <cellStyle name="Comma [0] 2 2 5 8" xfId="281"/>
    <cellStyle name="Comma [0] 2 2 5 9" xfId="282"/>
    <cellStyle name="Comma [0] 2 2 6" xfId="283"/>
    <cellStyle name="Comma [0] 2 2 7" xfId="284"/>
    <cellStyle name="Comma [0] 2 2 8" xfId="285"/>
    <cellStyle name="Comma [0] 2 2 9" xfId="286"/>
    <cellStyle name="Comma [0] 2 3" xfId="287"/>
    <cellStyle name="Comma [0] 2 4" xfId="288"/>
    <cellStyle name="Comma [0] 2 5" xfId="289"/>
    <cellStyle name="Comma [0] 2 6" xfId="290"/>
    <cellStyle name="Comma [0] 2 7" xfId="291"/>
    <cellStyle name="Comma [0] 2 8" xfId="292"/>
    <cellStyle name="Comma [0] 3" xfId="293"/>
    <cellStyle name="Comma [0] 32" xfId="294"/>
    <cellStyle name="Comma [0] 33" xfId="295"/>
    <cellStyle name="Comma [0] 34" xfId="296"/>
    <cellStyle name="Comma [0] 4" xfId="297"/>
    <cellStyle name="Comma [0] 4 2" xfId="298"/>
    <cellStyle name="Comma [0] 4 3" xfId="299"/>
    <cellStyle name="Comma [0] 5" xfId="300"/>
    <cellStyle name="Comma [0] 5 2" xfId="301"/>
    <cellStyle name="Comma [0] 5 3" xfId="302"/>
    <cellStyle name="Comma [0] 6" xfId="303"/>
    <cellStyle name="Comma [0] 7" xfId="304"/>
    <cellStyle name="Comma [0] 8" xfId="305"/>
    <cellStyle name="Comma 10" xfId="306"/>
    <cellStyle name="Comma 11" xfId="307"/>
    <cellStyle name="Comma 12" xfId="308"/>
    <cellStyle name="Comma 13" xfId="309"/>
    <cellStyle name="Comma 14" xfId="310"/>
    <cellStyle name="Comma 15" xfId="311"/>
    <cellStyle name="Comma 16" xfId="312"/>
    <cellStyle name="Comma 17" xfId="313"/>
    <cellStyle name="Comma 2" xfId="314"/>
    <cellStyle name="Comma 2 2" xfId="315"/>
    <cellStyle name="Comma 2 2 10" xfId="316"/>
    <cellStyle name="Comma 2 2 11" xfId="317"/>
    <cellStyle name="Comma 2 2 12" xfId="318"/>
    <cellStyle name="Comma 2 2 13" xfId="319"/>
    <cellStyle name="Comma 2 2 13 2" xfId="320"/>
    <cellStyle name="Comma 2 2 13 2 2" xfId="321"/>
    <cellStyle name="Comma 2 2 13 2 3" xfId="322"/>
    <cellStyle name="Comma 2 2 13 2 4" xfId="323"/>
    <cellStyle name="Comma 2 2 13 2 5" xfId="324"/>
    <cellStyle name="Comma 2 2 13 2 6" xfId="325"/>
    <cellStyle name="Comma 2 2 13 2 7" xfId="326"/>
    <cellStyle name="Comma 2 2 13 2 8" xfId="327"/>
    <cellStyle name="Comma 2 2 13 3" xfId="328"/>
    <cellStyle name="Comma 2 2 13 4" xfId="329"/>
    <cellStyle name="Comma 2 2 13 5" xfId="330"/>
    <cellStyle name="Comma 2 2 13 6" xfId="331"/>
    <cellStyle name="Comma 2 2 13 7" xfId="332"/>
    <cellStyle name="Comma 2 2 13 8" xfId="333"/>
    <cellStyle name="Comma 2 2 13 9" xfId="334"/>
    <cellStyle name="Comma 2 2 14" xfId="335"/>
    <cellStyle name="Comma 2 2 15" xfId="336"/>
    <cellStyle name="Comma 2 2 16" xfId="337"/>
    <cellStyle name="Comma 2 2 17" xfId="338"/>
    <cellStyle name="Comma 2 2 18" xfId="339"/>
    <cellStyle name="Comma 2 2 19" xfId="340"/>
    <cellStyle name="Comma 2 2 2" xfId="341"/>
    <cellStyle name="Comma 2 2 2 10" xfId="342"/>
    <cellStyle name="Comma 2 2 2 11" xfId="343"/>
    <cellStyle name="Comma 2 2 2 11 2" xfId="344"/>
    <cellStyle name="Comma 2 2 2 11 2 2" xfId="345"/>
    <cellStyle name="Comma 2 2 2 11 2 3" xfId="346"/>
    <cellStyle name="Comma 2 2 2 11 2 4" xfId="347"/>
    <cellStyle name="Comma 2 2 2 11 2 5" xfId="348"/>
    <cellStyle name="Comma 2 2 2 11 2 6" xfId="349"/>
    <cellStyle name="Comma 2 2 2 11 2 7" xfId="350"/>
    <cellStyle name="Comma 2 2 2 11 2 8" xfId="351"/>
    <cellStyle name="Comma 2 2 2 11 3" xfId="352"/>
    <cellStyle name="Comma 2 2 2 11 4" xfId="353"/>
    <cellStyle name="Comma 2 2 2 11 5" xfId="354"/>
    <cellStyle name="Comma 2 2 2 11 6" xfId="355"/>
    <cellStyle name="Comma 2 2 2 11 7" xfId="356"/>
    <cellStyle name="Comma 2 2 2 11 8" xfId="357"/>
    <cellStyle name="Comma 2 2 2 11 9" xfId="358"/>
    <cellStyle name="Comma 2 2 2 12" xfId="359"/>
    <cellStyle name="Comma 2 2 2 13" xfId="360"/>
    <cellStyle name="Comma 2 2 2 14" xfId="361"/>
    <cellStyle name="Comma 2 2 2 15" xfId="362"/>
    <cellStyle name="Comma 2 2 2 16" xfId="363"/>
    <cellStyle name="Comma 2 2 2 17" xfId="364"/>
    <cellStyle name="Comma 2 2 2 18" xfId="365"/>
    <cellStyle name="Comma 2 2 2 19" xfId="366"/>
    <cellStyle name="Comma 2 2 2 2" xfId="367"/>
    <cellStyle name="Comma 2 2 2 2 10" xfId="368"/>
    <cellStyle name="Comma 2 2 2 2 11" xfId="369"/>
    <cellStyle name="Comma 2 2 2 2 11 2" xfId="370"/>
    <cellStyle name="Comma 2 2 2 2 11 3" xfId="371"/>
    <cellStyle name="Comma 2 2 2 2 11 4" xfId="372"/>
    <cellStyle name="Comma 2 2 2 2 11 5" xfId="373"/>
    <cellStyle name="Comma 2 2 2 2 11 6" xfId="374"/>
    <cellStyle name="Comma 2 2 2 2 11 7" xfId="375"/>
    <cellStyle name="Comma 2 2 2 2 11 8" xfId="376"/>
    <cellStyle name="Comma 2 2 2 2 12" xfId="377"/>
    <cellStyle name="Comma 2 2 2 2 13" xfId="378"/>
    <cellStyle name="Comma 2 2 2 2 14" xfId="379"/>
    <cellStyle name="Comma 2 2 2 2 15" xfId="380"/>
    <cellStyle name="Comma 2 2 2 2 16" xfId="381"/>
    <cellStyle name="Comma 2 2 2 2 17" xfId="382"/>
    <cellStyle name="Comma 2 2 2 2 2" xfId="383"/>
    <cellStyle name="Comma 2 2 2 2 2 10" xfId="384"/>
    <cellStyle name="Comma 2 2 2 2 2 11" xfId="385"/>
    <cellStyle name="Comma 2 2 2 2 2 11 2" xfId="386"/>
    <cellStyle name="Comma 2 2 2 2 2 11 3" xfId="387"/>
    <cellStyle name="Comma 2 2 2 2 2 11 4" xfId="388"/>
    <cellStyle name="Comma 2 2 2 2 2 11 5" xfId="389"/>
    <cellStyle name="Comma 2 2 2 2 2 11 6" xfId="390"/>
    <cellStyle name="Comma 2 2 2 2 2 11 7" xfId="391"/>
    <cellStyle name="Comma 2 2 2 2 2 11 8" xfId="392"/>
    <cellStyle name="Comma 2 2 2 2 2 12" xfId="393"/>
    <cellStyle name="Comma 2 2 2 2 2 13" xfId="394"/>
    <cellStyle name="Comma 2 2 2 2 2 14" xfId="395"/>
    <cellStyle name="Comma 2 2 2 2 2 15" xfId="396"/>
    <cellStyle name="Comma 2 2 2 2 2 16" xfId="397"/>
    <cellStyle name="Comma 2 2 2 2 2 17" xfId="398"/>
    <cellStyle name="Comma 2 2 2 2 2 2" xfId="399"/>
    <cellStyle name="Comma 2 2 2 2 2 2 2" xfId="400"/>
    <cellStyle name="Comma 2 2 2 2 2 2 2 2" xfId="401"/>
    <cellStyle name="Comma 2 2 2 2 2 2 2 3" xfId="402"/>
    <cellStyle name="Comma 2 2 2 2 2 2 2 4" xfId="403"/>
    <cellStyle name="Comma 2 2 2 2 2 2 2 5" xfId="404"/>
    <cellStyle name="Comma 2 2 2 2 2 2 2 6" xfId="405"/>
    <cellStyle name="Comma 2 2 2 2 2 2 2 7" xfId="406"/>
    <cellStyle name="Comma 2 2 2 2 2 2 2 8" xfId="407"/>
    <cellStyle name="Comma 2 2 2 2 2 2 3" xfId="408"/>
    <cellStyle name="Comma 2 2 2 2 2 2 4" xfId="409"/>
    <cellStyle name="Comma 2 2 2 2 2 2 5" xfId="410"/>
    <cellStyle name="Comma 2 2 2 2 2 2 6" xfId="411"/>
    <cellStyle name="Comma 2 2 2 2 2 2 7" xfId="412"/>
    <cellStyle name="Comma 2 2 2 2 2 2 8" xfId="413"/>
    <cellStyle name="Comma 2 2 2 2 2 2 9" xfId="414"/>
    <cellStyle name="Comma 2 2 2 2 2 3" xfId="415"/>
    <cellStyle name="Comma 2 2 2 2 2 4" xfId="416"/>
    <cellStyle name="Comma 2 2 2 2 2 5" xfId="417"/>
    <cellStyle name="Comma 2 2 2 2 2 6" xfId="418"/>
    <cellStyle name="Comma 2 2 2 2 2 7" xfId="419"/>
    <cellStyle name="Comma 2 2 2 2 2 8" xfId="420"/>
    <cellStyle name="Comma 2 2 2 2 2 9" xfId="421"/>
    <cellStyle name="Comma 2 2 2 2 3" xfId="422"/>
    <cellStyle name="Comma 2 2 2 2 3 2" xfId="423"/>
    <cellStyle name="Comma 2 2 2 2 3 2 2" xfId="424"/>
    <cellStyle name="Comma 2 2 2 2 3 2 3" xfId="425"/>
    <cellStyle name="Comma 2 2 2 2 3 2 4" xfId="426"/>
    <cellStyle name="Comma 2 2 2 2 3 2 5" xfId="427"/>
    <cellStyle name="Comma 2 2 2 2 3 2 6" xfId="428"/>
    <cellStyle name="Comma 2 2 2 2 3 2 7" xfId="429"/>
    <cellStyle name="Comma 2 2 2 2 3 2 8" xfId="430"/>
    <cellStyle name="Comma 2 2 2 2 3 3" xfId="431"/>
    <cellStyle name="Comma 2 2 2 2 3 4" xfId="432"/>
    <cellStyle name="Comma 2 2 2 2 3 5" xfId="433"/>
    <cellStyle name="Comma 2 2 2 2 3 6" xfId="434"/>
    <cellStyle name="Comma 2 2 2 2 3 7" xfId="435"/>
    <cellStyle name="Comma 2 2 2 2 3 8" xfId="436"/>
    <cellStyle name="Comma 2 2 2 2 3 9" xfId="437"/>
    <cellStyle name="Comma 2 2 2 2 4" xfId="438"/>
    <cellStyle name="Comma 2 2 2 2 5" xfId="439"/>
    <cellStyle name="Comma 2 2 2 2 6" xfId="440"/>
    <cellStyle name="Comma 2 2 2 2 7" xfId="441"/>
    <cellStyle name="Comma 2 2 2 2 8" xfId="442"/>
    <cellStyle name="Comma 2 2 2 2 9" xfId="443"/>
    <cellStyle name="Comma 2 2 2 20" xfId="444"/>
    <cellStyle name="Comma 2 2 2 20 2" xfId="445"/>
    <cellStyle name="Comma 2 2 2 20 3" xfId="446"/>
    <cellStyle name="Comma 2 2 2 20 4" xfId="447"/>
    <cellStyle name="Comma 2 2 2 20 5" xfId="448"/>
    <cellStyle name="Comma 2 2 2 20 6" xfId="449"/>
    <cellStyle name="Comma 2 2 2 20 7" xfId="450"/>
    <cellStyle name="Comma 2 2 2 20 8" xfId="451"/>
    <cellStyle name="Comma 2 2 2 21" xfId="452"/>
    <cellStyle name="Comma 2 2 2 22" xfId="453"/>
    <cellStyle name="Comma 2 2 2 23" xfId="454"/>
    <cellStyle name="Comma 2 2 2 24" xfId="455"/>
    <cellStyle name="Comma 2 2 2 25" xfId="456"/>
    <cellStyle name="Comma 2 2 2 26" xfId="457"/>
    <cellStyle name="Comma 2 2 2 3" xfId="458"/>
    <cellStyle name="Comma 2 2 2 4" xfId="459"/>
    <cellStyle name="Comma 2 2 2 5" xfId="460"/>
    <cellStyle name="Comma 2 2 2 6" xfId="461"/>
    <cellStyle name="Comma 2 2 2 7" xfId="462"/>
    <cellStyle name="Comma 2 2 2 8" xfId="463"/>
    <cellStyle name="Comma 2 2 2 9" xfId="464"/>
    <cellStyle name="Comma 2 2 20" xfId="465"/>
    <cellStyle name="Comma 2 2 21" xfId="466"/>
    <cellStyle name="Comma 2 2 22" xfId="467"/>
    <cellStyle name="Comma 2 2 22 2" xfId="468"/>
    <cellStyle name="Comma 2 2 22 3" xfId="469"/>
    <cellStyle name="Comma 2 2 22 4" xfId="470"/>
    <cellStyle name="Comma 2 2 22 5" xfId="471"/>
    <cellStyle name="Comma 2 2 22 6" xfId="472"/>
    <cellStyle name="Comma 2 2 22 7" xfId="473"/>
    <cellStyle name="Comma 2 2 22 8" xfId="474"/>
    <cellStyle name="Comma 2 2 23" xfId="475"/>
    <cellStyle name="Comma 2 2 24" xfId="476"/>
    <cellStyle name="Comma 2 2 25" xfId="477"/>
    <cellStyle name="Comma 2 2 26" xfId="478"/>
    <cellStyle name="Comma 2 2 27" xfId="479"/>
    <cellStyle name="Comma 2 2 28" xfId="480"/>
    <cellStyle name="Comma 2 2 3" xfId="481"/>
    <cellStyle name="Comma 2 2 4" xfId="482"/>
    <cellStyle name="Comma 2 2 5" xfId="483"/>
    <cellStyle name="Comma 2 2 5 10" xfId="484"/>
    <cellStyle name="Comma 2 2 5 11" xfId="485"/>
    <cellStyle name="Comma 2 2 5 11 2" xfId="486"/>
    <cellStyle name="Comma 2 2 5 11 3" xfId="487"/>
    <cellStyle name="Comma 2 2 5 11 4" xfId="488"/>
    <cellStyle name="Comma 2 2 5 11 5" xfId="489"/>
    <cellStyle name="Comma 2 2 5 11 6" xfId="490"/>
    <cellStyle name="Comma 2 2 5 11 7" xfId="491"/>
    <cellStyle name="Comma 2 2 5 11 8" xfId="492"/>
    <cellStyle name="Comma 2 2 5 12" xfId="493"/>
    <cellStyle name="Comma 2 2 5 13" xfId="494"/>
    <cellStyle name="Comma 2 2 5 14" xfId="495"/>
    <cellStyle name="Comma 2 2 5 15" xfId="496"/>
    <cellStyle name="Comma 2 2 5 16" xfId="497"/>
    <cellStyle name="Comma 2 2 5 17" xfId="498"/>
    <cellStyle name="Comma 2 2 5 2" xfId="499"/>
    <cellStyle name="Comma 2 2 5 2 10" xfId="500"/>
    <cellStyle name="Comma 2 2 5 2 11" xfId="501"/>
    <cellStyle name="Comma 2 2 5 2 11 2" xfId="502"/>
    <cellStyle name="Comma 2 2 5 2 11 3" xfId="503"/>
    <cellStyle name="Comma 2 2 5 2 11 4" xfId="504"/>
    <cellStyle name="Comma 2 2 5 2 11 5" xfId="505"/>
    <cellStyle name="Comma 2 2 5 2 11 6" xfId="506"/>
    <cellStyle name="Comma 2 2 5 2 11 7" xfId="507"/>
    <cellStyle name="Comma 2 2 5 2 11 8" xfId="508"/>
    <cellStyle name="Comma 2 2 5 2 12" xfId="509"/>
    <cellStyle name="Comma 2 2 5 2 13" xfId="510"/>
    <cellStyle name="Comma 2 2 5 2 14" xfId="511"/>
    <cellStyle name="Comma 2 2 5 2 15" xfId="512"/>
    <cellStyle name="Comma 2 2 5 2 16" xfId="513"/>
    <cellStyle name="Comma 2 2 5 2 17" xfId="514"/>
    <cellStyle name="Comma 2 2 5 2 2" xfId="515"/>
    <cellStyle name="Comma 2 2 5 2 2 2" xfId="516"/>
    <cellStyle name="Comma 2 2 5 2 2 2 2" xfId="517"/>
    <cellStyle name="Comma 2 2 5 2 2 2 3" xfId="518"/>
    <cellStyle name="Comma 2 2 5 2 2 2 4" xfId="519"/>
    <cellStyle name="Comma 2 2 5 2 2 2 5" xfId="520"/>
    <cellStyle name="Comma 2 2 5 2 2 2 6" xfId="521"/>
    <cellStyle name="Comma 2 2 5 2 2 2 7" xfId="522"/>
    <cellStyle name="Comma 2 2 5 2 2 2 8" xfId="523"/>
    <cellStyle name="Comma 2 2 5 2 2 3" xfId="524"/>
    <cellStyle name="Comma 2 2 5 2 2 4" xfId="525"/>
    <cellStyle name="Comma 2 2 5 2 2 5" xfId="526"/>
    <cellStyle name="Comma 2 2 5 2 2 6" xfId="527"/>
    <cellStyle name="Comma 2 2 5 2 2 7" xfId="528"/>
    <cellStyle name="Comma 2 2 5 2 2 8" xfId="529"/>
    <cellStyle name="Comma 2 2 5 2 2 9" xfId="530"/>
    <cellStyle name="Comma 2 2 5 2 3" xfId="531"/>
    <cellStyle name="Comma 2 2 5 2 4" xfId="532"/>
    <cellStyle name="Comma 2 2 5 2 5" xfId="533"/>
    <cellStyle name="Comma 2 2 5 2 6" xfId="534"/>
    <cellStyle name="Comma 2 2 5 2 7" xfId="535"/>
    <cellStyle name="Comma 2 2 5 2 8" xfId="536"/>
    <cellStyle name="Comma 2 2 5 2 9" xfId="537"/>
    <cellStyle name="Comma 2 2 5 3" xfId="538"/>
    <cellStyle name="Comma 2 2 5 3 2" xfId="539"/>
    <cellStyle name="Comma 2 2 5 3 2 2" xfId="540"/>
    <cellStyle name="Comma 2 2 5 3 2 3" xfId="541"/>
    <cellStyle name="Comma 2 2 5 3 2 4" xfId="542"/>
    <cellStyle name="Comma 2 2 5 3 2 5" xfId="543"/>
    <cellStyle name="Comma 2 2 5 3 2 6" xfId="544"/>
    <cellStyle name="Comma 2 2 5 3 2 7" xfId="545"/>
    <cellStyle name="Comma 2 2 5 3 2 8" xfId="546"/>
    <cellStyle name="Comma 2 2 5 3 3" xfId="547"/>
    <cellStyle name="Comma 2 2 5 3 4" xfId="548"/>
    <cellStyle name="Comma 2 2 5 3 5" xfId="549"/>
    <cellStyle name="Comma 2 2 5 3 6" xfId="550"/>
    <cellStyle name="Comma 2 2 5 3 7" xfId="551"/>
    <cellStyle name="Comma 2 2 5 3 8" xfId="552"/>
    <cellStyle name="Comma 2 2 5 3 9" xfId="553"/>
    <cellStyle name="Comma 2 2 5 4" xfId="554"/>
    <cellStyle name="Comma 2 2 5 5" xfId="555"/>
    <cellStyle name="Comma 2 2 5 6" xfId="556"/>
    <cellStyle name="Comma 2 2 5 7" xfId="557"/>
    <cellStyle name="Comma 2 2 5 8" xfId="558"/>
    <cellStyle name="Comma 2 2 5 9" xfId="559"/>
    <cellStyle name="Comma 2 2 6" xfId="560"/>
    <cellStyle name="Comma 2 2 7" xfId="561"/>
    <cellStyle name="Comma 2 2 8" xfId="562"/>
    <cellStyle name="Comma 2 2 9" xfId="563"/>
    <cellStyle name="Comma 2 3" xfId="564"/>
    <cellStyle name="Comma 2 4" xfId="565"/>
    <cellStyle name="Comma 2 5" xfId="566"/>
    <cellStyle name="Comma 2 6" xfId="567"/>
    <cellStyle name="Comma 2 7" xfId="568"/>
    <cellStyle name="Comma 2 8" xfId="569"/>
    <cellStyle name="Comma 3" xfId="570"/>
    <cellStyle name="Comma 33" xfId="571"/>
    <cellStyle name="Comma 34" xfId="572"/>
    <cellStyle name="Comma 35" xfId="573"/>
    <cellStyle name="Comma 36" xfId="574"/>
    <cellStyle name="Comma 37" xfId="575"/>
    <cellStyle name="Comma 4" xfId="576"/>
    <cellStyle name="Comma 5" xfId="577"/>
    <cellStyle name="Comma 5 2" xfId="578"/>
    <cellStyle name="Comma 6" xfId="579"/>
    <cellStyle name="Comma 7" xfId="580"/>
    <cellStyle name="Comma 7 2" xfId="581"/>
    <cellStyle name="Comma 7 3" xfId="7"/>
    <cellStyle name="Comma 8" xfId="582"/>
    <cellStyle name="Comma 9" xfId="583"/>
    <cellStyle name="Excel Built-in Comma [0]" xfId="584"/>
    <cellStyle name="Excel Built-in Normal" xfId="585"/>
    <cellStyle name="Explanatory Text 2" xfId="586"/>
    <cellStyle name="Good 2" xfId="587"/>
    <cellStyle name="Grey" xfId="588"/>
    <cellStyle name="Heading 1 2" xfId="589"/>
    <cellStyle name="Heading 2 2" xfId="590"/>
    <cellStyle name="Heading 3 2" xfId="591"/>
    <cellStyle name="Heading 4 2" xfId="592"/>
    <cellStyle name="Input [yellow]" xfId="593"/>
    <cellStyle name="Input 2" xfId="594"/>
    <cellStyle name="Linked Cell 2" xfId="595"/>
    <cellStyle name="m" xfId="596"/>
    <cellStyle name="Neutral 2" xfId="597"/>
    <cellStyle name="Normal" xfId="0" builtinId="0"/>
    <cellStyle name="Normal - Style1" xfId="598"/>
    <cellStyle name="Normal 10" xfId="599"/>
    <cellStyle name="Normal 11" xfId="600"/>
    <cellStyle name="Normal 12" xfId="601"/>
    <cellStyle name="Normal 13" xfId="602"/>
    <cellStyle name="Normal 14" xfId="603"/>
    <cellStyle name="Normal 15" xfId="604"/>
    <cellStyle name="Normal 2" xfId="605"/>
    <cellStyle name="Normal 2 2" xfId="4"/>
    <cellStyle name="Normal 2 3" xfId="606"/>
    <cellStyle name="Normal 2_BPR midzone EDIT MASTER 20 may 2013" xfId="607"/>
    <cellStyle name="Normal 3" xfId="608"/>
    <cellStyle name="Normal 3 2" xfId="609"/>
    <cellStyle name="Normal 3_draft contoh_jas3" xfId="610"/>
    <cellStyle name="Normal 4" xfId="611"/>
    <cellStyle name="Normal 4 2" xfId="612"/>
    <cellStyle name="Normal 4_BPR midzone " xfId="613"/>
    <cellStyle name="Normal 5" xfId="614"/>
    <cellStyle name="Normal 5 2" xfId="615"/>
    <cellStyle name="Normal 6" xfId="616"/>
    <cellStyle name="Normal 6 2" xfId="617"/>
    <cellStyle name="Normal 7" xfId="618"/>
    <cellStyle name="Normal 8" xfId="619"/>
    <cellStyle name="Normal 9" xfId="620"/>
    <cellStyle name="Note 2" xfId="621"/>
    <cellStyle name="Omet" xfId="622"/>
    <cellStyle name="Output 2" xfId="623"/>
    <cellStyle name="Percent" xfId="3" builtinId="5"/>
    <cellStyle name="Percent [2]" xfId="624"/>
    <cellStyle name="Percent 10" xfId="625"/>
    <cellStyle name="Percent 11" xfId="626"/>
    <cellStyle name="Percent 2" xfId="627"/>
    <cellStyle name="Percent 2 2" xfId="6"/>
    <cellStyle name="Percent 2 3" xfId="628"/>
    <cellStyle name="Percent 2 4" xfId="629"/>
    <cellStyle name="Percent 2 5" xfId="630"/>
    <cellStyle name="Percent 2 6" xfId="631"/>
    <cellStyle name="Percent 2 7" xfId="632"/>
    <cellStyle name="Percent 3" xfId="633"/>
    <cellStyle name="Percent 4" xfId="634"/>
    <cellStyle name="Percent 4 2" xfId="635"/>
    <cellStyle name="Percent 5" xfId="636"/>
    <cellStyle name="Percent 6" xfId="637"/>
    <cellStyle name="Percent 7" xfId="638"/>
    <cellStyle name="Percent 7 2" xfId="639"/>
    <cellStyle name="Percent 7 3" xfId="640"/>
    <cellStyle name="Percent 8" xfId="641"/>
    <cellStyle name="Percent 9" xfId="642"/>
    <cellStyle name="Style 1" xfId="643"/>
    <cellStyle name="Title 2" xfId="644"/>
    <cellStyle name="Total 2" xfId="645"/>
    <cellStyle name="Warning Text 2" xfId="646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4.xml"/><Relationship Id="rId26" Type="http://schemas.openxmlformats.org/officeDocument/2006/relationships/externalLink" Target="externalLinks/externalLink12.xml"/><Relationship Id="rId39" Type="http://schemas.openxmlformats.org/officeDocument/2006/relationships/externalLink" Target="externalLinks/externalLink25.xml"/><Relationship Id="rId21" Type="http://schemas.openxmlformats.org/officeDocument/2006/relationships/externalLink" Target="externalLinks/externalLink7.xml"/><Relationship Id="rId34" Type="http://schemas.openxmlformats.org/officeDocument/2006/relationships/externalLink" Target="externalLinks/externalLink20.xml"/><Relationship Id="rId42" Type="http://schemas.openxmlformats.org/officeDocument/2006/relationships/externalLink" Target="externalLinks/externalLink28.xml"/><Relationship Id="rId47" Type="http://schemas.openxmlformats.org/officeDocument/2006/relationships/externalLink" Target="externalLinks/externalLink33.xml"/><Relationship Id="rId50" Type="http://schemas.openxmlformats.org/officeDocument/2006/relationships/externalLink" Target="externalLinks/externalLink36.xml"/><Relationship Id="rId55" Type="http://schemas.openxmlformats.org/officeDocument/2006/relationships/externalLink" Target="externalLinks/externalLink41.xml"/><Relationship Id="rId63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2.xml"/><Relationship Id="rId20" Type="http://schemas.openxmlformats.org/officeDocument/2006/relationships/externalLink" Target="externalLinks/externalLink6.xml"/><Relationship Id="rId29" Type="http://schemas.openxmlformats.org/officeDocument/2006/relationships/externalLink" Target="externalLinks/externalLink15.xml"/><Relationship Id="rId41" Type="http://schemas.openxmlformats.org/officeDocument/2006/relationships/externalLink" Target="externalLinks/externalLink27.xml"/><Relationship Id="rId54" Type="http://schemas.openxmlformats.org/officeDocument/2006/relationships/externalLink" Target="externalLinks/externalLink40.xml"/><Relationship Id="rId62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10.xml"/><Relationship Id="rId32" Type="http://schemas.openxmlformats.org/officeDocument/2006/relationships/externalLink" Target="externalLinks/externalLink18.xml"/><Relationship Id="rId37" Type="http://schemas.openxmlformats.org/officeDocument/2006/relationships/externalLink" Target="externalLinks/externalLink23.xml"/><Relationship Id="rId40" Type="http://schemas.openxmlformats.org/officeDocument/2006/relationships/externalLink" Target="externalLinks/externalLink26.xml"/><Relationship Id="rId45" Type="http://schemas.openxmlformats.org/officeDocument/2006/relationships/externalLink" Target="externalLinks/externalLink31.xml"/><Relationship Id="rId53" Type="http://schemas.openxmlformats.org/officeDocument/2006/relationships/externalLink" Target="externalLinks/externalLink39.xml"/><Relationship Id="rId58" Type="http://schemas.openxmlformats.org/officeDocument/2006/relationships/externalLink" Target="externalLinks/externalLink44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1.xml"/><Relationship Id="rId23" Type="http://schemas.openxmlformats.org/officeDocument/2006/relationships/externalLink" Target="externalLinks/externalLink9.xml"/><Relationship Id="rId28" Type="http://schemas.openxmlformats.org/officeDocument/2006/relationships/externalLink" Target="externalLinks/externalLink14.xml"/><Relationship Id="rId36" Type="http://schemas.openxmlformats.org/officeDocument/2006/relationships/externalLink" Target="externalLinks/externalLink22.xml"/><Relationship Id="rId49" Type="http://schemas.openxmlformats.org/officeDocument/2006/relationships/externalLink" Target="externalLinks/externalLink35.xml"/><Relationship Id="rId57" Type="http://schemas.openxmlformats.org/officeDocument/2006/relationships/externalLink" Target="externalLinks/externalLink43.xml"/><Relationship Id="rId61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5.xml"/><Relationship Id="rId31" Type="http://schemas.openxmlformats.org/officeDocument/2006/relationships/externalLink" Target="externalLinks/externalLink17.xml"/><Relationship Id="rId44" Type="http://schemas.openxmlformats.org/officeDocument/2006/relationships/externalLink" Target="externalLinks/externalLink30.xml"/><Relationship Id="rId52" Type="http://schemas.openxmlformats.org/officeDocument/2006/relationships/externalLink" Target="externalLinks/externalLink38.xml"/><Relationship Id="rId60" Type="http://schemas.openxmlformats.org/officeDocument/2006/relationships/externalLink" Target="externalLinks/externalLink46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8.xml"/><Relationship Id="rId27" Type="http://schemas.openxmlformats.org/officeDocument/2006/relationships/externalLink" Target="externalLinks/externalLink13.xml"/><Relationship Id="rId30" Type="http://schemas.openxmlformats.org/officeDocument/2006/relationships/externalLink" Target="externalLinks/externalLink16.xml"/><Relationship Id="rId35" Type="http://schemas.openxmlformats.org/officeDocument/2006/relationships/externalLink" Target="externalLinks/externalLink21.xml"/><Relationship Id="rId43" Type="http://schemas.openxmlformats.org/officeDocument/2006/relationships/externalLink" Target="externalLinks/externalLink29.xml"/><Relationship Id="rId48" Type="http://schemas.openxmlformats.org/officeDocument/2006/relationships/externalLink" Target="externalLinks/externalLink34.xml"/><Relationship Id="rId56" Type="http://schemas.openxmlformats.org/officeDocument/2006/relationships/externalLink" Target="externalLinks/externalLink42.xml"/><Relationship Id="rId64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7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3.xml"/><Relationship Id="rId25" Type="http://schemas.openxmlformats.org/officeDocument/2006/relationships/externalLink" Target="externalLinks/externalLink11.xml"/><Relationship Id="rId33" Type="http://schemas.openxmlformats.org/officeDocument/2006/relationships/externalLink" Target="externalLinks/externalLink19.xml"/><Relationship Id="rId38" Type="http://schemas.openxmlformats.org/officeDocument/2006/relationships/externalLink" Target="externalLinks/externalLink24.xml"/><Relationship Id="rId46" Type="http://schemas.openxmlformats.org/officeDocument/2006/relationships/externalLink" Target="externalLinks/externalLink32.xml"/><Relationship Id="rId59" Type="http://schemas.openxmlformats.org/officeDocument/2006/relationships/externalLink" Target="externalLinks/externalLink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40195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39</xdr:row>
      <xdr:rowOff>85725</xdr:rowOff>
    </xdr:from>
    <xdr:to>
      <xdr:col>40</xdr:col>
      <xdr:colOff>2241</xdr:colOff>
      <xdr:row>39</xdr:row>
      <xdr:rowOff>85725</xdr:rowOff>
    </xdr:to>
    <xdr:cxnSp macro="">
      <xdr:nvCxnSpPr>
        <xdr:cNvPr id="8" name="AutoShape 19"/>
        <xdr:cNvCxnSpPr/>
      </xdr:nvCxnSpPr>
      <xdr:spPr>
        <a:xfrm>
          <a:off x="92678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40</xdr:row>
      <xdr:rowOff>81243</xdr:rowOff>
    </xdr:from>
    <xdr:to>
      <xdr:col>40</xdr:col>
      <xdr:colOff>2241</xdr:colOff>
      <xdr:row>40</xdr:row>
      <xdr:rowOff>81243</xdr:rowOff>
    </xdr:to>
    <xdr:cxnSp macro="">
      <xdr:nvCxnSpPr>
        <xdr:cNvPr id="9" name="AutoShape 20"/>
        <xdr:cNvCxnSpPr/>
      </xdr:nvCxnSpPr>
      <xdr:spPr>
        <a:xfrm>
          <a:off x="9267825" y="207196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41</xdr:row>
      <xdr:rowOff>86285</xdr:rowOff>
    </xdr:from>
    <xdr:to>
      <xdr:col>40</xdr:col>
      <xdr:colOff>2241</xdr:colOff>
      <xdr:row>41</xdr:row>
      <xdr:rowOff>86285</xdr:rowOff>
    </xdr:to>
    <xdr:cxnSp macro="">
      <xdr:nvCxnSpPr>
        <xdr:cNvPr id="10" name="AutoShape 21"/>
        <xdr:cNvCxnSpPr/>
      </xdr:nvCxnSpPr>
      <xdr:spPr>
        <a:xfrm>
          <a:off x="9267825" y="223893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42</xdr:row>
      <xdr:rowOff>81803</xdr:rowOff>
    </xdr:from>
    <xdr:to>
      <xdr:col>40</xdr:col>
      <xdr:colOff>2241</xdr:colOff>
      <xdr:row>42</xdr:row>
      <xdr:rowOff>81803</xdr:rowOff>
    </xdr:to>
    <xdr:cxnSp macro="">
      <xdr:nvCxnSpPr>
        <xdr:cNvPr id="11" name="AutoShape 22"/>
        <xdr:cNvCxnSpPr/>
      </xdr:nvCxnSpPr>
      <xdr:spPr>
        <a:xfrm>
          <a:off x="9267825" y="239637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43</xdr:row>
      <xdr:rowOff>86846</xdr:rowOff>
    </xdr:from>
    <xdr:to>
      <xdr:col>40</xdr:col>
      <xdr:colOff>2241</xdr:colOff>
      <xdr:row>43</xdr:row>
      <xdr:rowOff>86846</xdr:rowOff>
    </xdr:to>
    <xdr:cxnSp macro="">
      <xdr:nvCxnSpPr>
        <xdr:cNvPr id="12" name="AutoShape 23"/>
        <xdr:cNvCxnSpPr/>
      </xdr:nvCxnSpPr>
      <xdr:spPr>
        <a:xfrm>
          <a:off x="9267825" y="256334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44</xdr:row>
      <xdr:rowOff>82363</xdr:rowOff>
    </xdr:from>
    <xdr:to>
      <xdr:col>40</xdr:col>
      <xdr:colOff>2241</xdr:colOff>
      <xdr:row>44</xdr:row>
      <xdr:rowOff>82363</xdr:rowOff>
    </xdr:to>
    <xdr:cxnSp macro="">
      <xdr:nvCxnSpPr>
        <xdr:cNvPr id="13" name="AutoShape 24"/>
        <xdr:cNvCxnSpPr/>
      </xdr:nvCxnSpPr>
      <xdr:spPr>
        <a:xfrm>
          <a:off x="9267825" y="272078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45</xdr:row>
      <xdr:rowOff>87406</xdr:rowOff>
    </xdr:from>
    <xdr:to>
      <xdr:col>40</xdr:col>
      <xdr:colOff>2241</xdr:colOff>
      <xdr:row>45</xdr:row>
      <xdr:rowOff>87406</xdr:rowOff>
    </xdr:to>
    <xdr:cxnSp macro="">
      <xdr:nvCxnSpPr>
        <xdr:cNvPr id="14" name="AutoShape 25"/>
        <xdr:cNvCxnSpPr/>
      </xdr:nvCxnSpPr>
      <xdr:spPr>
        <a:xfrm>
          <a:off x="9267825" y="288775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46</xdr:row>
      <xdr:rowOff>82924</xdr:rowOff>
    </xdr:from>
    <xdr:to>
      <xdr:col>40</xdr:col>
      <xdr:colOff>2241</xdr:colOff>
      <xdr:row>46</xdr:row>
      <xdr:rowOff>82924</xdr:rowOff>
    </xdr:to>
    <xdr:cxnSp macro="">
      <xdr:nvCxnSpPr>
        <xdr:cNvPr id="15" name="AutoShape 26"/>
        <xdr:cNvCxnSpPr/>
      </xdr:nvCxnSpPr>
      <xdr:spPr>
        <a:xfrm>
          <a:off x="9267825" y="304519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47</xdr:row>
      <xdr:rowOff>87966</xdr:rowOff>
    </xdr:from>
    <xdr:to>
      <xdr:col>40</xdr:col>
      <xdr:colOff>2241</xdr:colOff>
      <xdr:row>47</xdr:row>
      <xdr:rowOff>87966</xdr:rowOff>
    </xdr:to>
    <xdr:cxnSp macro="">
      <xdr:nvCxnSpPr>
        <xdr:cNvPr id="16" name="AutoShape 27"/>
        <xdr:cNvCxnSpPr/>
      </xdr:nvCxnSpPr>
      <xdr:spPr>
        <a:xfrm>
          <a:off x="9267825" y="321216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48</xdr:row>
      <xdr:rowOff>83484</xdr:rowOff>
    </xdr:from>
    <xdr:to>
      <xdr:col>40</xdr:col>
      <xdr:colOff>2241</xdr:colOff>
      <xdr:row>48</xdr:row>
      <xdr:rowOff>83484</xdr:rowOff>
    </xdr:to>
    <xdr:cxnSp macro="">
      <xdr:nvCxnSpPr>
        <xdr:cNvPr id="17" name="AutoShape 28"/>
        <xdr:cNvCxnSpPr/>
      </xdr:nvCxnSpPr>
      <xdr:spPr>
        <a:xfrm>
          <a:off x="9267825" y="336960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49</xdr:row>
      <xdr:rowOff>79002</xdr:rowOff>
    </xdr:from>
    <xdr:to>
      <xdr:col>40</xdr:col>
      <xdr:colOff>2241</xdr:colOff>
      <xdr:row>49</xdr:row>
      <xdr:rowOff>79002</xdr:rowOff>
    </xdr:to>
    <xdr:cxnSp macro="">
      <xdr:nvCxnSpPr>
        <xdr:cNvPr id="18" name="AutoShape 29"/>
        <xdr:cNvCxnSpPr/>
      </xdr:nvCxnSpPr>
      <xdr:spPr>
        <a:xfrm>
          <a:off x="9267825" y="352705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50</xdr:row>
      <xdr:rowOff>84044</xdr:rowOff>
    </xdr:from>
    <xdr:to>
      <xdr:col>40</xdr:col>
      <xdr:colOff>2241</xdr:colOff>
      <xdr:row>50</xdr:row>
      <xdr:rowOff>84044</xdr:rowOff>
    </xdr:to>
    <xdr:cxnSp macro="">
      <xdr:nvCxnSpPr>
        <xdr:cNvPr id="19" name="AutoShape 30"/>
        <xdr:cNvCxnSpPr/>
      </xdr:nvCxnSpPr>
      <xdr:spPr>
        <a:xfrm>
          <a:off x="9267825" y="369401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51</xdr:row>
      <xdr:rowOff>79562</xdr:rowOff>
    </xdr:from>
    <xdr:to>
      <xdr:col>40</xdr:col>
      <xdr:colOff>2241</xdr:colOff>
      <xdr:row>51</xdr:row>
      <xdr:rowOff>79562</xdr:rowOff>
    </xdr:to>
    <xdr:cxnSp macro="">
      <xdr:nvCxnSpPr>
        <xdr:cNvPr id="20" name="AutoShape 31"/>
        <xdr:cNvCxnSpPr/>
      </xdr:nvCxnSpPr>
      <xdr:spPr>
        <a:xfrm>
          <a:off x="9267825" y="385146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52</xdr:row>
      <xdr:rowOff>84605</xdr:rowOff>
    </xdr:from>
    <xdr:to>
      <xdr:col>40</xdr:col>
      <xdr:colOff>2241</xdr:colOff>
      <xdr:row>52</xdr:row>
      <xdr:rowOff>84605</xdr:rowOff>
    </xdr:to>
    <xdr:cxnSp macro="">
      <xdr:nvCxnSpPr>
        <xdr:cNvPr id="21" name="AutoShape 32"/>
        <xdr:cNvCxnSpPr/>
      </xdr:nvCxnSpPr>
      <xdr:spPr>
        <a:xfrm>
          <a:off x="9267825" y="401843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53</xdr:row>
      <xdr:rowOff>80122</xdr:rowOff>
    </xdr:from>
    <xdr:to>
      <xdr:col>40</xdr:col>
      <xdr:colOff>2241</xdr:colOff>
      <xdr:row>53</xdr:row>
      <xdr:rowOff>80122</xdr:rowOff>
    </xdr:to>
    <xdr:cxnSp macro="">
      <xdr:nvCxnSpPr>
        <xdr:cNvPr id="22" name="AutoShape 33"/>
        <xdr:cNvCxnSpPr/>
      </xdr:nvCxnSpPr>
      <xdr:spPr>
        <a:xfrm>
          <a:off x="9267825" y="417587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54</xdr:row>
      <xdr:rowOff>85165</xdr:rowOff>
    </xdr:from>
    <xdr:to>
      <xdr:col>40</xdr:col>
      <xdr:colOff>2241</xdr:colOff>
      <xdr:row>54</xdr:row>
      <xdr:rowOff>85165</xdr:rowOff>
    </xdr:to>
    <xdr:cxnSp macro="">
      <xdr:nvCxnSpPr>
        <xdr:cNvPr id="23" name="AutoShape 34"/>
        <xdr:cNvCxnSpPr/>
      </xdr:nvCxnSpPr>
      <xdr:spPr>
        <a:xfrm>
          <a:off x="9267825" y="434284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55</xdr:row>
      <xdr:rowOff>80683</xdr:rowOff>
    </xdr:from>
    <xdr:to>
      <xdr:col>40</xdr:col>
      <xdr:colOff>2241</xdr:colOff>
      <xdr:row>55</xdr:row>
      <xdr:rowOff>80683</xdr:rowOff>
    </xdr:to>
    <xdr:cxnSp macro="">
      <xdr:nvCxnSpPr>
        <xdr:cNvPr id="24" name="AutoShape 35"/>
        <xdr:cNvCxnSpPr/>
      </xdr:nvCxnSpPr>
      <xdr:spPr>
        <a:xfrm>
          <a:off x="9267825" y="450028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56</xdr:row>
      <xdr:rowOff>85725</xdr:rowOff>
    </xdr:from>
    <xdr:to>
      <xdr:col>40</xdr:col>
      <xdr:colOff>2241</xdr:colOff>
      <xdr:row>56</xdr:row>
      <xdr:rowOff>85725</xdr:rowOff>
    </xdr:to>
    <xdr:cxnSp macro="">
      <xdr:nvCxnSpPr>
        <xdr:cNvPr id="25" name="AutoShape 36"/>
        <xdr:cNvCxnSpPr/>
      </xdr:nvCxnSpPr>
      <xdr:spPr>
        <a:xfrm>
          <a:off x="92678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57</xdr:row>
      <xdr:rowOff>81243</xdr:rowOff>
    </xdr:from>
    <xdr:to>
      <xdr:col>40</xdr:col>
      <xdr:colOff>2241</xdr:colOff>
      <xdr:row>57</xdr:row>
      <xdr:rowOff>81243</xdr:rowOff>
    </xdr:to>
    <xdr:cxnSp macro="">
      <xdr:nvCxnSpPr>
        <xdr:cNvPr id="26" name="AutoShape 37"/>
        <xdr:cNvCxnSpPr/>
      </xdr:nvCxnSpPr>
      <xdr:spPr>
        <a:xfrm>
          <a:off x="9267825" y="482469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58</xdr:row>
      <xdr:rowOff>86285</xdr:rowOff>
    </xdr:from>
    <xdr:to>
      <xdr:col>40</xdr:col>
      <xdr:colOff>2241</xdr:colOff>
      <xdr:row>58</xdr:row>
      <xdr:rowOff>86285</xdr:rowOff>
    </xdr:to>
    <xdr:cxnSp macro="">
      <xdr:nvCxnSpPr>
        <xdr:cNvPr id="27" name="AutoShape 38"/>
        <xdr:cNvCxnSpPr/>
      </xdr:nvCxnSpPr>
      <xdr:spPr>
        <a:xfrm>
          <a:off x="9267825" y="499166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59</xdr:row>
      <xdr:rowOff>81803</xdr:rowOff>
    </xdr:from>
    <xdr:to>
      <xdr:col>40</xdr:col>
      <xdr:colOff>2241</xdr:colOff>
      <xdr:row>59</xdr:row>
      <xdr:rowOff>81803</xdr:rowOff>
    </xdr:to>
    <xdr:cxnSp macro="">
      <xdr:nvCxnSpPr>
        <xdr:cNvPr id="28" name="AutoShape 39"/>
        <xdr:cNvCxnSpPr/>
      </xdr:nvCxnSpPr>
      <xdr:spPr>
        <a:xfrm>
          <a:off x="9267825" y="514910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60</xdr:row>
      <xdr:rowOff>86846</xdr:rowOff>
    </xdr:from>
    <xdr:to>
      <xdr:col>40</xdr:col>
      <xdr:colOff>2241</xdr:colOff>
      <xdr:row>60</xdr:row>
      <xdr:rowOff>86846</xdr:rowOff>
    </xdr:to>
    <xdr:cxnSp macro="">
      <xdr:nvCxnSpPr>
        <xdr:cNvPr id="29" name="AutoShape 40"/>
        <xdr:cNvCxnSpPr/>
      </xdr:nvCxnSpPr>
      <xdr:spPr>
        <a:xfrm>
          <a:off x="9267825" y="531607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61</xdr:row>
      <xdr:rowOff>82363</xdr:rowOff>
    </xdr:from>
    <xdr:to>
      <xdr:col>40</xdr:col>
      <xdr:colOff>2241</xdr:colOff>
      <xdr:row>61</xdr:row>
      <xdr:rowOff>82363</xdr:rowOff>
    </xdr:to>
    <xdr:cxnSp macro="">
      <xdr:nvCxnSpPr>
        <xdr:cNvPr id="30" name="AutoShape 41"/>
        <xdr:cNvCxnSpPr/>
      </xdr:nvCxnSpPr>
      <xdr:spPr>
        <a:xfrm>
          <a:off x="9267825" y="547351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62</xdr:row>
      <xdr:rowOff>87406</xdr:rowOff>
    </xdr:from>
    <xdr:to>
      <xdr:col>40</xdr:col>
      <xdr:colOff>2241</xdr:colOff>
      <xdr:row>62</xdr:row>
      <xdr:rowOff>87406</xdr:rowOff>
    </xdr:to>
    <xdr:cxnSp macro="">
      <xdr:nvCxnSpPr>
        <xdr:cNvPr id="31" name="AutoShape 42"/>
        <xdr:cNvCxnSpPr/>
      </xdr:nvCxnSpPr>
      <xdr:spPr>
        <a:xfrm>
          <a:off x="9267825" y="564048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63</xdr:row>
      <xdr:rowOff>82924</xdr:rowOff>
    </xdr:from>
    <xdr:to>
      <xdr:col>40</xdr:col>
      <xdr:colOff>2241</xdr:colOff>
      <xdr:row>63</xdr:row>
      <xdr:rowOff>82924</xdr:rowOff>
    </xdr:to>
    <xdr:cxnSp macro="">
      <xdr:nvCxnSpPr>
        <xdr:cNvPr id="32" name="AutoShape 43"/>
        <xdr:cNvCxnSpPr/>
      </xdr:nvCxnSpPr>
      <xdr:spPr>
        <a:xfrm>
          <a:off x="9267825" y="579792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64</xdr:row>
      <xdr:rowOff>87966</xdr:rowOff>
    </xdr:from>
    <xdr:to>
      <xdr:col>40</xdr:col>
      <xdr:colOff>2241</xdr:colOff>
      <xdr:row>64</xdr:row>
      <xdr:rowOff>87966</xdr:rowOff>
    </xdr:to>
    <xdr:cxnSp macro="">
      <xdr:nvCxnSpPr>
        <xdr:cNvPr id="33" name="AutoShape 44"/>
        <xdr:cNvCxnSpPr/>
      </xdr:nvCxnSpPr>
      <xdr:spPr>
        <a:xfrm>
          <a:off x="9267825" y="596489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65</xdr:row>
      <xdr:rowOff>83484</xdr:rowOff>
    </xdr:from>
    <xdr:to>
      <xdr:col>40</xdr:col>
      <xdr:colOff>2241</xdr:colOff>
      <xdr:row>65</xdr:row>
      <xdr:rowOff>83484</xdr:rowOff>
    </xdr:to>
    <xdr:cxnSp macro="">
      <xdr:nvCxnSpPr>
        <xdr:cNvPr id="34" name="AutoShape 45"/>
        <xdr:cNvCxnSpPr/>
      </xdr:nvCxnSpPr>
      <xdr:spPr>
        <a:xfrm>
          <a:off x="9267825" y="612233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66</xdr:row>
      <xdr:rowOff>79002</xdr:rowOff>
    </xdr:from>
    <xdr:to>
      <xdr:col>40</xdr:col>
      <xdr:colOff>2241</xdr:colOff>
      <xdr:row>66</xdr:row>
      <xdr:rowOff>79002</xdr:rowOff>
    </xdr:to>
    <xdr:cxnSp macro="">
      <xdr:nvCxnSpPr>
        <xdr:cNvPr id="35" name="AutoShape 46"/>
        <xdr:cNvCxnSpPr/>
      </xdr:nvCxnSpPr>
      <xdr:spPr>
        <a:xfrm>
          <a:off x="9267825" y="627977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67</xdr:row>
      <xdr:rowOff>84044</xdr:rowOff>
    </xdr:from>
    <xdr:to>
      <xdr:col>40</xdr:col>
      <xdr:colOff>2241</xdr:colOff>
      <xdr:row>67</xdr:row>
      <xdr:rowOff>84044</xdr:rowOff>
    </xdr:to>
    <xdr:cxnSp macro="">
      <xdr:nvCxnSpPr>
        <xdr:cNvPr id="36" name="AutoShape 47"/>
        <xdr:cNvCxnSpPr/>
      </xdr:nvCxnSpPr>
      <xdr:spPr>
        <a:xfrm>
          <a:off x="9267825" y="644674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68</xdr:row>
      <xdr:rowOff>79562</xdr:rowOff>
    </xdr:from>
    <xdr:to>
      <xdr:col>40</xdr:col>
      <xdr:colOff>2241</xdr:colOff>
      <xdr:row>68</xdr:row>
      <xdr:rowOff>79562</xdr:rowOff>
    </xdr:to>
    <xdr:cxnSp macro="">
      <xdr:nvCxnSpPr>
        <xdr:cNvPr id="37" name="AutoShape 48"/>
        <xdr:cNvCxnSpPr/>
      </xdr:nvCxnSpPr>
      <xdr:spPr>
        <a:xfrm>
          <a:off x="9267825" y="660418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69</xdr:row>
      <xdr:rowOff>84605</xdr:rowOff>
    </xdr:from>
    <xdr:to>
      <xdr:col>40</xdr:col>
      <xdr:colOff>2241</xdr:colOff>
      <xdr:row>69</xdr:row>
      <xdr:rowOff>84605</xdr:rowOff>
    </xdr:to>
    <xdr:cxnSp macro="">
      <xdr:nvCxnSpPr>
        <xdr:cNvPr id="38" name="AutoShape 49"/>
        <xdr:cNvCxnSpPr/>
      </xdr:nvCxnSpPr>
      <xdr:spPr>
        <a:xfrm>
          <a:off x="9267825" y="677115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70</xdr:row>
      <xdr:rowOff>80122</xdr:rowOff>
    </xdr:from>
    <xdr:to>
      <xdr:col>40</xdr:col>
      <xdr:colOff>2241</xdr:colOff>
      <xdr:row>70</xdr:row>
      <xdr:rowOff>80122</xdr:rowOff>
    </xdr:to>
    <xdr:cxnSp macro="">
      <xdr:nvCxnSpPr>
        <xdr:cNvPr id="39" name="AutoShape 50"/>
        <xdr:cNvCxnSpPr/>
      </xdr:nvCxnSpPr>
      <xdr:spPr>
        <a:xfrm>
          <a:off x="9267825" y="692859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71</xdr:row>
      <xdr:rowOff>85165</xdr:rowOff>
    </xdr:from>
    <xdr:to>
      <xdr:col>40</xdr:col>
      <xdr:colOff>2241</xdr:colOff>
      <xdr:row>71</xdr:row>
      <xdr:rowOff>85165</xdr:rowOff>
    </xdr:to>
    <xdr:cxnSp macro="">
      <xdr:nvCxnSpPr>
        <xdr:cNvPr id="40" name="AutoShape 51"/>
        <xdr:cNvCxnSpPr/>
      </xdr:nvCxnSpPr>
      <xdr:spPr>
        <a:xfrm>
          <a:off x="9267825" y="709556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72</xdr:row>
      <xdr:rowOff>80683</xdr:rowOff>
    </xdr:from>
    <xdr:to>
      <xdr:col>40</xdr:col>
      <xdr:colOff>2241</xdr:colOff>
      <xdr:row>72</xdr:row>
      <xdr:rowOff>80683</xdr:rowOff>
    </xdr:to>
    <xdr:cxnSp macro="">
      <xdr:nvCxnSpPr>
        <xdr:cNvPr id="41" name="AutoShape 52"/>
        <xdr:cNvCxnSpPr/>
      </xdr:nvCxnSpPr>
      <xdr:spPr>
        <a:xfrm>
          <a:off x="9267825" y="725300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73</xdr:row>
      <xdr:rowOff>85725</xdr:rowOff>
    </xdr:from>
    <xdr:to>
      <xdr:col>40</xdr:col>
      <xdr:colOff>2241</xdr:colOff>
      <xdr:row>73</xdr:row>
      <xdr:rowOff>85725</xdr:rowOff>
    </xdr:to>
    <xdr:cxnSp macro="">
      <xdr:nvCxnSpPr>
        <xdr:cNvPr id="42" name="AutoShape 53"/>
        <xdr:cNvCxnSpPr/>
      </xdr:nvCxnSpPr>
      <xdr:spPr>
        <a:xfrm>
          <a:off x="92678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74</xdr:row>
      <xdr:rowOff>81243</xdr:rowOff>
    </xdr:from>
    <xdr:to>
      <xdr:col>40</xdr:col>
      <xdr:colOff>2241</xdr:colOff>
      <xdr:row>74</xdr:row>
      <xdr:rowOff>81243</xdr:rowOff>
    </xdr:to>
    <xdr:cxnSp macro="">
      <xdr:nvCxnSpPr>
        <xdr:cNvPr id="43" name="AutoShape 54"/>
        <xdr:cNvCxnSpPr/>
      </xdr:nvCxnSpPr>
      <xdr:spPr>
        <a:xfrm>
          <a:off x="9267825" y="757741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75</xdr:row>
      <xdr:rowOff>86285</xdr:rowOff>
    </xdr:from>
    <xdr:to>
      <xdr:col>40</xdr:col>
      <xdr:colOff>2241</xdr:colOff>
      <xdr:row>75</xdr:row>
      <xdr:rowOff>86285</xdr:rowOff>
    </xdr:to>
    <xdr:cxnSp macro="">
      <xdr:nvCxnSpPr>
        <xdr:cNvPr id="44" name="AutoShape 55"/>
        <xdr:cNvCxnSpPr/>
      </xdr:nvCxnSpPr>
      <xdr:spPr>
        <a:xfrm>
          <a:off x="9267825" y="774438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76</xdr:row>
      <xdr:rowOff>81803</xdr:rowOff>
    </xdr:from>
    <xdr:to>
      <xdr:col>40</xdr:col>
      <xdr:colOff>2241</xdr:colOff>
      <xdr:row>76</xdr:row>
      <xdr:rowOff>81803</xdr:rowOff>
    </xdr:to>
    <xdr:cxnSp macro="">
      <xdr:nvCxnSpPr>
        <xdr:cNvPr id="45" name="AutoShape 56"/>
        <xdr:cNvCxnSpPr/>
      </xdr:nvCxnSpPr>
      <xdr:spPr>
        <a:xfrm>
          <a:off x="9267825" y="790182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77</xdr:row>
      <xdr:rowOff>86846</xdr:rowOff>
    </xdr:from>
    <xdr:to>
      <xdr:col>40</xdr:col>
      <xdr:colOff>2241</xdr:colOff>
      <xdr:row>77</xdr:row>
      <xdr:rowOff>86846</xdr:rowOff>
    </xdr:to>
    <xdr:cxnSp macro="">
      <xdr:nvCxnSpPr>
        <xdr:cNvPr id="46" name="AutoShape 57"/>
        <xdr:cNvCxnSpPr/>
      </xdr:nvCxnSpPr>
      <xdr:spPr>
        <a:xfrm>
          <a:off x="9267825" y="806879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78</xdr:row>
      <xdr:rowOff>82363</xdr:rowOff>
    </xdr:from>
    <xdr:to>
      <xdr:col>40</xdr:col>
      <xdr:colOff>2241</xdr:colOff>
      <xdr:row>78</xdr:row>
      <xdr:rowOff>82363</xdr:rowOff>
    </xdr:to>
    <xdr:cxnSp macro="">
      <xdr:nvCxnSpPr>
        <xdr:cNvPr id="47" name="AutoShape 58"/>
        <xdr:cNvCxnSpPr/>
      </xdr:nvCxnSpPr>
      <xdr:spPr>
        <a:xfrm>
          <a:off x="9267825" y="822623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4480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39</xdr:row>
      <xdr:rowOff>85725</xdr:rowOff>
    </xdr:from>
    <xdr:to>
      <xdr:col>40</xdr:col>
      <xdr:colOff>2241</xdr:colOff>
      <xdr:row>39</xdr:row>
      <xdr:rowOff>85725</xdr:rowOff>
    </xdr:to>
    <xdr:cxnSp macro="">
      <xdr:nvCxnSpPr>
        <xdr:cNvPr id="8" name="AutoShape 19"/>
        <xdr:cNvCxnSpPr/>
      </xdr:nvCxnSpPr>
      <xdr:spPr>
        <a:xfrm>
          <a:off x="92678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40</xdr:row>
      <xdr:rowOff>81243</xdr:rowOff>
    </xdr:from>
    <xdr:to>
      <xdr:col>40</xdr:col>
      <xdr:colOff>2241</xdr:colOff>
      <xdr:row>40</xdr:row>
      <xdr:rowOff>81243</xdr:rowOff>
    </xdr:to>
    <xdr:cxnSp macro="">
      <xdr:nvCxnSpPr>
        <xdr:cNvPr id="9" name="AutoShape 20"/>
        <xdr:cNvCxnSpPr/>
      </xdr:nvCxnSpPr>
      <xdr:spPr>
        <a:xfrm>
          <a:off x="9267825" y="207196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41</xdr:row>
      <xdr:rowOff>86285</xdr:rowOff>
    </xdr:from>
    <xdr:to>
      <xdr:col>40</xdr:col>
      <xdr:colOff>2241</xdr:colOff>
      <xdr:row>41</xdr:row>
      <xdr:rowOff>86285</xdr:rowOff>
    </xdr:to>
    <xdr:cxnSp macro="">
      <xdr:nvCxnSpPr>
        <xdr:cNvPr id="10" name="AutoShape 21"/>
        <xdr:cNvCxnSpPr/>
      </xdr:nvCxnSpPr>
      <xdr:spPr>
        <a:xfrm>
          <a:off x="9267825" y="223893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42</xdr:row>
      <xdr:rowOff>81803</xdr:rowOff>
    </xdr:from>
    <xdr:to>
      <xdr:col>40</xdr:col>
      <xdr:colOff>2241</xdr:colOff>
      <xdr:row>42</xdr:row>
      <xdr:rowOff>81803</xdr:rowOff>
    </xdr:to>
    <xdr:cxnSp macro="">
      <xdr:nvCxnSpPr>
        <xdr:cNvPr id="11" name="AutoShape 22"/>
        <xdr:cNvCxnSpPr/>
      </xdr:nvCxnSpPr>
      <xdr:spPr>
        <a:xfrm>
          <a:off x="9267825" y="239637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43</xdr:row>
      <xdr:rowOff>86846</xdr:rowOff>
    </xdr:from>
    <xdr:to>
      <xdr:col>40</xdr:col>
      <xdr:colOff>2241</xdr:colOff>
      <xdr:row>43</xdr:row>
      <xdr:rowOff>86846</xdr:rowOff>
    </xdr:to>
    <xdr:cxnSp macro="">
      <xdr:nvCxnSpPr>
        <xdr:cNvPr id="12" name="AutoShape 23"/>
        <xdr:cNvCxnSpPr/>
      </xdr:nvCxnSpPr>
      <xdr:spPr>
        <a:xfrm>
          <a:off x="9267825" y="256334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44</xdr:row>
      <xdr:rowOff>82363</xdr:rowOff>
    </xdr:from>
    <xdr:to>
      <xdr:col>40</xdr:col>
      <xdr:colOff>2241</xdr:colOff>
      <xdr:row>44</xdr:row>
      <xdr:rowOff>82363</xdr:rowOff>
    </xdr:to>
    <xdr:cxnSp macro="">
      <xdr:nvCxnSpPr>
        <xdr:cNvPr id="13" name="AutoShape 24"/>
        <xdr:cNvCxnSpPr/>
      </xdr:nvCxnSpPr>
      <xdr:spPr>
        <a:xfrm>
          <a:off x="9267825" y="272078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45</xdr:row>
      <xdr:rowOff>87406</xdr:rowOff>
    </xdr:from>
    <xdr:to>
      <xdr:col>40</xdr:col>
      <xdr:colOff>2241</xdr:colOff>
      <xdr:row>45</xdr:row>
      <xdr:rowOff>87406</xdr:rowOff>
    </xdr:to>
    <xdr:cxnSp macro="">
      <xdr:nvCxnSpPr>
        <xdr:cNvPr id="14" name="AutoShape 25"/>
        <xdr:cNvCxnSpPr/>
      </xdr:nvCxnSpPr>
      <xdr:spPr>
        <a:xfrm>
          <a:off x="9267825" y="288775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46</xdr:row>
      <xdr:rowOff>82924</xdr:rowOff>
    </xdr:from>
    <xdr:to>
      <xdr:col>40</xdr:col>
      <xdr:colOff>2241</xdr:colOff>
      <xdr:row>46</xdr:row>
      <xdr:rowOff>82924</xdr:rowOff>
    </xdr:to>
    <xdr:cxnSp macro="">
      <xdr:nvCxnSpPr>
        <xdr:cNvPr id="15" name="AutoShape 26"/>
        <xdr:cNvCxnSpPr/>
      </xdr:nvCxnSpPr>
      <xdr:spPr>
        <a:xfrm>
          <a:off x="9267825" y="304519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47</xdr:row>
      <xdr:rowOff>87966</xdr:rowOff>
    </xdr:from>
    <xdr:to>
      <xdr:col>40</xdr:col>
      <xdr:colOff>2241</xdr:colOff>
      <xdr:row>47</xdr:row>
      <xdr:rowOff>87966</xdr:rowOff>
    </xdr:to>
    <xdr:cxnSp macro="">
      <xdr:nvCxnSpPr>
        <xdr:cNvPr id="16" name="AutoShape 27"/>
        <xdr:cNvCxnSpPr/>
      </xdr:nvCxnSpPr>
      <xdr:spPr>
        <a:xfrm>
          <a:off x="9267825" y="321216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48</xdr:row>
      <xdr:rowOff>83484</xdr:rowOff>
    </xdr:from>
    <xdr:to>
      <xdr:col>40</xdr:col>
      <xdr:colOff>2241</xdr:colOff>
      <xdr:row>48</xdr:row>
      <xdr:rowOff>83484</xdr:rowOff>
    </xdr:to>
    <xdr:cxnSp macro="">
      <xdr:nvCxnSpPr>
        <xdr:cNvPr id="17" name="AutoShape 28"/>
        <xdr:cNvCxnSpPr/>
      </xdr:nvCxnSpPr>
      <xdr:spPr>
        <a:xfrm>
          <a:off x="9267825" y="336960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49</xdr:row>
      <xdr:rowOff>79002</xdr:rowOff>
    </xdr:from>
    <xdr:to>
      <xdr:col>40</xdr:col>
      <xdr:colOff>2241</xdr:colOff>
      <xdr:row>49</xdr:row>
      <xdr:rowOff>79002</xdr:rowOff>
    </xdr:to>
    <xdr:cxnSp macro="">
      <xdr:nvCxnSpPr>
        <xdr:cNvPr id="18" name="AutoShape 29"/>
        <xdr:cNvCxnSpPr/>
      </xdr:nvCxnSpPr>
      <xdr:spPr>
        <a:xfrm>
          <a:off x="9267825" y="352705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50</xdr:row>
      <xdr:rowOff>84044</xdr:rowOff>
    </xdr:from>
    <xdr:to>
      <xdr:col>40</xdr:col>
      <xdr:colOff>2241</xdr:colOff>
      <xdr:row>50</xdr:row>
      <xdr:rowOff>84044</xdr:rowOff>
    </xdr:to>
    <xdr:cxnSp macro="">
      <xdr:nvCxnSpPr>
        <xdr:cNvPr id="19" name="AutoShape 30"/>
        <xdr:cNvCxnSpPr/>
      </xdr:nvCxnSpPr>
      <xdr:spPr>
        <a:xfrm>
          <a:off x="9267825" y="369401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51</xdr:row>
      <xdr:rowOff>79562</xdr:rowOff>
    </xdr:from>
    <xdr:to>
      <xdr:col>40</xdr:col>
      <xdr:colOff>2241</xdr:colOff>
      <xdr:row>51</xdr:row>
      <xdr:rowOff>79562</xdr:rowOff>
    </xdr:to>
    <xdr:cxnSp macro="">
      <xdr:nvCxnSpPr>
        <xdr:cNvPr id="20" name="AutoShape 31"/>
        <xdr:cNvCxnSpPr/>
      </xdr:nvCxnSpPr>
      <xdr:spPr>
        <a:xfrm>
          <a:off x="9267825" y="385146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52</xdr:row>
      <xdr:rowOff>84605</xdr:rowOff>
    </xdr:from>
    <xdr:to>
      <xdr:col>40</xdr:col>
      <xdr:colOff>2241</xdr:colOff>
      <xdr:row>52</xdr:row>
      <xdr:rowOff>84605</xdr:rowOff>
    </xdr:to>
    <xdr:cxnSp macro="">
      <xdr:nvCxnSpPr>
        <xdr:cNvPr id="21" name="AutoShape 32"/>
        <xdr:cNvCxnSpPr/>
      </xdr:nvCxnSpPr>
      <xdr:spPr>
        <a:xfrm>
          <a:off x="9267825" y="401843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53</xdr:row>
      <xdr:rowOff>80122</xdr:rowOff>
    </xdr:from>
    <xdr:to>
      <xdr:col>40</xdr:col>
      <xdr:colOff>2241</xdr:colOff>
      <xdr:row>53</xdr:row>
      <xdr:rowOff>80122</xdr:rowOff>
    </xdr:to>
    <xdr:cxnSp macro="">
      <xdr:nvCxnSpPr>
        <xdr:cNvPr id="22" name="AutoShape 33"/>
        <xdr:cNvCxnSpPr/>
      </xdr:nvCxnSpPr>
      <xdr:spPr>
        <a:xfrm>
          <a:off x="9267825" y="417587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54</xdr:row>
      <xdr:rowOff>85165</xdr:rowOff>
    </xdr:from>
    <xdr:to>
      <xdr:col>40</xdr:col>
      <xdr:colOff>2241</xdr:colOff>
      <xdr:row>54</xdr:row>
      <xdr:rowOff>85165</xdr:rowOff>
    </xdr:to>
    <xdr:cxnSp macro="">
      <xdr:nvCxnSpPr>
        <xdr:cNvPr id="23" name="AutoShape 34"/>
        <xdr:cNvCxnSpPr/>
      </xdr:nvCxnSpPr>
      <xdr:spPr>
        <a:xfrm>
          <a:off x="9267825" y="434284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55</xdr:row>
      <xdr:rowOff>80683</xdr:rowOff>
    </xdr:from>
    <xdr:to>
      <xdr:col>40</xdr:col>
      <xdr:colOff>2241</xdr:colOff>
      <xdr:row>55</xdr:row>
      <xdr:rowOff>80683</xdr:rowOff>
    </xdr:to>
    <xdr:cxnSp macro="">
      <xdr:nvCxnSpPr>
        <xdr:cNvPr id="24" name="AutoShape 35"/>
        <xdr:cNvCxnSpPr/>
      </xdr:nvCxnSpPr>
      <xdr:spPr>
        <a:xfrm>
          <a:off x="9267825" y="450028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56</xdr:row>
      <xdr:rowOff>85725</xdr:rowOff>
    </xdr:from>
    <xdr:to>
      <xdr:col>40</xdr:col>
      <xdr:colOff>2241</xdr:colOff>
      <xdr:row>56</xdr:row>
      <xdr:rowOff>85725</xdr:rowOff>
    </xdr:to>
    <xdr:cxnSp macro="">
      <xdr:nvCxnSpPr>
        <xdr:cNvPr id="25" name="AutoShape 36"/>
        <xdr:cNvCxnSpPr/>
      </xdr:nvCxnSpPr>
      <xdr:spPr>
        <a:xfrm>
          <a:off x="92678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57</xdr:row>
      <xdr:rowOff>81243</xdr:rowOff>
    </xdr:from>
    <xdr:to>
      <xdr:col>40</xdr:col>
      <xdr:colOff>2241</xdr:colOff>
      <xdr:row>57</xdr:row>
      <xdr:rowOff>81243</xdr:rowOff>
    </xdr:to>
    <xdr:cxnSp macro="">
      <xdr:nvCxnSpPr>
        <xdr:cNvPr id="26" name="AutoShape 37"/>
        <xdr:cNvCxnSpPr/>
      </xdr:nvCxnSpPr>
      <xdr:spPr>
        <a:xfrm>
          <a:off x="9267825" y="482469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58</xdr:row>
      <xdr:rowOff>86285</xdr:rowOff>
    </xdr:from>
    <xdr:to>
      <xdr:col>40</xdr:col>
      <xdr:colOff>2241</xdr:colOff>
      <xdr:row>58</xdr:row>
      <xdr:rowOff>86285</xdr:rowOff>
    </xdr:to>
    <xdr:cxnSp macro="">
      <xdr:nvCxnSpPr>
        <xdr:cNvPr id="27" name="AutoShape 38"/>
        <xdr:cNvCxnSpPr/>
      </xdr:nvCxnSpPr>
      <xdr:spPr>
        <a:xfrm>
          <a:off x="9267825" y="499166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59</xdr:row>
      <xdr:rowOff>81803</xdr:rowOff>
    </xdr:from>
    <xdr:to>
      <xdr:col>40</xdr:col>
      <xdr:colOff>2241</xdr:colOff>
      <xdr:row>59</xdr:row>
      <xdr:rowOff>81803</xdr:rowOff>
    </xdr:to>
    <xdr:cxnSp macro="">
      <xdr:nvCxnSpPr>
        <xdr:cNvPr id="28" name="AutoShape 39"/>
        <xdr:cNvCxnSpPr/>
      </xdr:nvCxnSpPr>
      <xdr:spPr>
        <a:xfrm>
          <a:off x="9267825" y="514910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60</xdr:row>
      <xdr:rowOff>86846</xdr:rowOff>
    </xdr:from>
    <xdr:to>
      <xdr:col>40</xdr:col>
      <xdr:colOff>2241</xdr:colOff>
      <xdr:row>60</xdr:row>
      <xdr:rowOff>86846</xdr:rowOff>
    </xdr:to>
    <xdr:cxnSp macro="">
      <xdr:nvCxnSpPr>
        <xdr:cNvPr id="29" name="AutoShape 40"/>
        <xdr:cNvCxnSpPr/>
      </xdr:nvCxnSpPr>
      <xdr:spPr>
        <a:xfrm>
          <a:off x="9267825" y="531607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61</xdr:row>
      <xdr:rowOff>82363</xdr:rowOff>
    </xdr:from>
    <xdr:to>
      <xdr:col>40</xdr:col>
      <xdr:colOff>2241</xdr:colOff>
      <xdr:row>61</xdr:row>
      <xdr:rowOff>82363</xdr:rowOff>
    </xdr:to>
    <xdr:cxnSp macro="">
      <xdr:nvCxnSpPr>
        <xdr:cNvPr id="30" name="AutoShape 41"/>
        <xdr:cNvCxnSpPr/>
      </xdr:nvCxnSpPr>
      <xdr:spPr>
        <a:xfrm>
          <a:off x="9267825" y="547351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62</xdr:row>
      <xdr:rowOff>87406</xdr:rowOff>
    </xdr:from>
    <xdr:to>
      <xdr:col>40</xdr:col>
      <xdr:colOff>2241</xdr:colOff>
      <xdr:row>62</xdr:row>
      <xdr:rowOff>87406</xdr:rowOff>
    </xdr:to>
    <xdr:cxnSp macro="">
      <xdr:nvCxnSpPr>
        <xdr:cNvPr id="31" name="AutoShape 42"/>
        <xdr:cNvCxnSpPr/>
      </xdr:nvCxnSpPr>
      <xdr:spPr>
        <a:xfrm>
          <a:off x="9267825" y="564048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63</xdr:row>
      <xdr:rowOff>82924</xdr:rowOff>
    </xdr:from>
    <xdr:to>
      <xdr:col>40</xdr:col>
      <xdr:colOff>2241</xdr:colOff>
      <xdr:row>63</xdr:row>
      <xdr:rowOff>82924</xdr:rowOff>
    </xdr:to>
    <xdr:cxnSp macro="">
      <xdr:nvCxnSpPr>
        <xdr:cNvPr id="32" name="AutoShape 43"/>
        <xdr:cNvCxnSpPr/>
      </xdr:nvCxnSpPr>
      <xdr:spPr>
        <a:xfrm>
          <a:off x="9267825" y="579792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64</xdr:row>
      <xdr:rowOff>87966</xdr:rowOff>
    </xdr:from>
    <xdr:to>
      <xdr:col>40</xdr:col>
      <xdr:colOff>2241</xdr:colOff>
      <xdr:row>64</xdr:row>
      <xdr:rowOff>87966</xdr:rowOff>
    </xdr:to>
    <xdr:cxnSp macro="">
      <xdr:nvCxnSpPr>
        <xdr:cNvPr id="33" name="AutoShape 44"/>
        <xdr:cNvCxnSpPr/>
      </xdr:nvCxnSpPr>
      <xdr:spPr>
        <a:xfrm>
          <a:off x="9267825" y="596489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65</xdr:row>
      <xdr:rowOff>83484</xdr:rowOff>
    </xdr:from>
    <xdr:to>
      <xdr:col>40</xdr:col>
      <xdr:colOff>2241</xdr:colOff>
      <xdr:row>65</xdr:row>
      <xdr:rowOff>83484</xdr:rowOff>
    </xdr:to>
    <xdr:cxnSp macro="">
      <xdr:nvCxnSpPr>
        <xdr:cNvPr id="34" name="AutoShape 45"/>
        <xdr:cNvCxnSpPr/>
      </xdr:nvCxnSpPr>
      <xdr:spPr>
        <a:xfrm>
          <a:off x="9267825" y="612233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66</xdr:row>
      <xdr:rowOff>79002</xdr:rowOff>
    </xdr:from>
    <xdr:to>
      <xdr:col>40</xdr:col>
      <xdr:colOff>2241</xdr:colOff>
      <xdr:row>66</xdr:row>
      <xdr:rowOff>79002</xdr:rowOff>
    </xdr:to>
    <xdr:cxnSp macro="">
      <xdr:nvCxnSpPr>
        <xdr:cNvPr id="35" name="AutoShape 46"/>
        <xdr:cNvCxnSpPr/>
      </xdr:nvCxnSpPr>
      <xdr:spPr>
        <a:xfrm>
          <a:off x="9267825" y="627977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67</xdr:row>
      <xdr:rowOff>84044</xdr:rowOff>
    </xdr:from>
    <xdr:to>
      <xdr:col>40</xdr:col>
      <xdr:colOff>2241</xdr:colOff>
      <xdr:row>67</xdr:row>
      <xdr:rowOff>84044</xdr:rowOff>
    </xdr:to>
    <xdr:cxnSp macro="">
      <xdr:nvCxnSpPr>
        <xdr:cNvPr id="36" name="AutoShape 47"/>
        <xdr:cNvCxnSpPr/>
      </xdr:nvCxnSpPr>
      <xdr:spPr>
        <a:xfrm>
          <a:off x="9267825" y="644674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68</xdr:row>
      <xdr:rowOff>79562</xdr:rowOff>
    </xdr:from>
    <xdr:to>
      <xdr:col>40</xdr:col>
      <xdr:colOff>2241</xdr:colOff>
      <xdr:row>68</xdr:row>
      <xdr:rowOff>79562</xdr:rowOff>
    </xdr:to>
    <xdr:cxnSp macro="">
      <xdr:nvCxnSpPr>
        <xdr:cNvPr id="37" name="AutoShape 48"/>
        <xdr:cNvCxnSpPr/>
      </xdr:nvCxnSpPr>
      <xdr:spPr>
        <a:xfrm>
          <a:off x="9267825" y="660418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69</xdr:row>
      <xdr:rowOff>84605</xdr:rowOff>
    </xdr:from>
    <xdr:to>
      <xdr:col>40</xdr:col>
      <xdr:colOff>2241</xdr:colOff>
      <xdr:row>69</xdr:row>
      <xdr:rowOff>84605</xdr:rowOff>
    </xdr:to>
    <xdr:cxnSp macro="">
      <xdr:nvCxnSpPr>
        <xdr:cNvPr id="38" name="AutoShape 49"/>
        <xdr:cNvCxnSpPr/>
      </xdr:nvCxnSpPr>
      <xdr:spPr>
        <a:xfrm>
          <a:off x="9267825" y="677115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70</xdr:row>
      <xdr:rowOff>80122</xdr:rowOff>
    </xdr:from>
    <xdr:to>
      <xdr:col>40</xdr:col>
      <xdr:colOff>2241</xdr:colOff>
      <xdr:row>70</xdr:row>
      <xdr:rowOff>80122</xdr:rowOff>
    </xdr:to>
    <xdr:cxnSp macro="">
      <xdr:nvCxnSpPr>
        <xdr:cNvPr id="39" name="AutoShape 50"/>
        <xdr:cNvCxnSpPr/>
      </xdr:nvCxnSpPr>
      <xdr:spPr>
        <a:xfrm>
          <a:off x="9267825" y="692859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71</xdr:row>
      <xdr:rowOff>85165</xdr:rowOff>
    </xdr:from>
    <xdr:to>
      <xdr:col>40</xdr:col>
      <xdr:colOff>2241</xdr:colOff>
      <xdr:row>71</xdr:row>
      <xdr:rowOff>85165</xdr:rowOff>
    </xdr:to>
    <xdr:cxnSp macro="">
      <xdr:nvCxnSpPr>
        <xdr:cNvPr id="40" name="AutoShape 51"/>
        <xdr:cNvCxnSpPr/>
      </xdr:nvCxnSpPr>
      <xdr:spPr>
        <a:xfrm>
          <a:off x="9267825" y="709556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72</xdr:row>
      <xdr:rowOff>80683</xdr:rowOff>
    </xdr:from>
    <xdr:to>
      <xdr:col>40</xdr:col>
      <xdr:colOff>2241</xdr:colOff>
      <xdr:row>72</xdr:row>
      <xdr:rowOff>80683</xdr:rowOff>
    </xdr:to>
    <xdr:cxnSp macro="">
      <xdr:nvCxnSpPr>
        <xdr:cNvPr id="41" name="AutoShape 52"/>
        <xdr:cNvCxnSpPr/>
      </xdr:nvCxnSpPr>
      <xdr:spPr>
        <a:xfrm>
          <a:off x="9267825" y="725300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73</xdr:row>
      <xdr:rowOff>85725</xdr:rowOff>
    </xdr:from>
    <xdr:to>
      <xdr:col>40</xdr:col>
      <xdr:colOff>2241</xdr:colOff>
      <xdr:row>73</xdr:row>
      <xdr:rowOff>85725</xdr:rowOff>
    </xdr:to>
    <xdr:cxnSp macro="">
      <xdr:nvCxnSpPr>
        <xdr:cNvPr id="42" name="AutoShape 53"/>
        <xdr:cNvCxnSpPr/>
      </xdr:nvCxnSpPr>
      <xdr:spPr>
        <a:xfrm>
          <a:off x="92678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74</xdr:row>
      <xdr:rowOff>81243</xdr:rowOff>
    </xdr:from>
    <xdr:to>
      <xdr:col>40</xdr:col>
      <xdr:colOff>2241</xdr:colOff>
      <xdr:row>74</xdr:row>
      <xdr:rowOff>81243</xdr:rowOff>
    </xdr:to>
    <xdr:cxnSp macro="">
      <xdr:nvCxnSpPr>
        <xdr:cNvPr id="43" name="AutoShape 54"/>
        <xdr:cNvCxnSpPr/>
      </xdr:nvCxnSpPr>
      <xdr:spPr>
        <a:xfrm>
          <a:off x="9267825" y="757741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75</xdr:row>
      <xdr:rowOff>86285</xdr:rowOff>
    </xdr:from>
    <xdr:to>
      <xdr:col>40</xdr:col>
      <xdr:colOff>2241</xdr:colOff>
      <xdr:row>75</xdr:row>
      <xdr:rowOff>86285</xdr:rowOff>
    </xdr:to>
    <xdr:cxnSp macro="">
      <xdr:nvCxnSpPr>
        <xdr:cNvPr id="44" name="AutoShape 55"/>
        <xdr:cNvCxnSpPr/>
      </xdr:nvCxnSpPr>
      <xdr:spPr>
        <a:xfrm>
          <a:off x="9267825" y="774438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76</xdr:row>
      <xdr:rowOff>81803</xdr:rowOff>
    </xdr:from>
    <xdr:to>
      <xdr:col>40</xdr:col>
      <xdr:colOff>2241</xdr:colOff>
      <xdr:row>76</xdr:row>
      <xdr:rowOff>81803</xdr:rowOff>
    </xdr:to>
    <xdr:cxnSp macro="">
      <xdr:nvCxnSpPr>
        <xdr:cNvPr id="45" name="AutoShape 56"/>
        <xdr:cNvCxnSpPr/>
      </xdr:nvCxnSpPr>
      <xdr:spPr>
        <a:xfrm>
          <a:off x="9267825" y="790182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77</xdr:row>
      <xdr:rowOff>86846</xdr:rowOff>
    </xdr:from>
    <xdr:to>
      <xdr:col>40</xdr:col>
      <xdr:colOff>2241</xdr:colOff>
      <xdr:row>77</xdr:row>
      <xdr:rowOff>86846</xdr:rowOff>
    </xdr:to>
    <xdr:cxnSp macro="">
      <xdr:nvCxnSpPr>
        <xdr:cNvPr id="46" name="AutoShape 57"/>
        <xdr:cNvCxnSpPr/>
      </xdr:nvCxnSpPr>
      <xdr:spPr>
        <a:xfrm>
          <a:off x="9267825" y="806879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2241</xdr:colOff>
      <xdr:row>78</xdr:row>
      <xdr:rowOff>82363</xdr:rowOff>
    </xdr:from>
    <xdr:to>
      <xdr:col>40</xdr:col>
      <xdr:colOff>2241</xdr:colOff>
      <xdr:row>78</xdr:row>
      <xdr:rowOff>82363</xdr:rowOff>
    </xdr:to>
    <xdr:cxnSp macro="">
      <xdr:nvCxnSpPr>
        <xdr:cNvPr id="47" name="AutoShape 58"/>
        <xdr:cNvCxnSpPr/>
      </xdr:nvCxnSpPr>
      <xdr:spPr>
        <a:xfrm>
          <a:off x="9267825" y="822623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38</xdr:col>
      <xdr:colOff>0</xdr:colOff>
      <xdr:row>3</xdr:row>
      <xdr:rowOff>0</xdr:rowOff>
    </xdr:from>
    <xdr:to>
      <xdr:col>38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2333625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39</xdr:row>
      <xdr:rowOff>85725</xdr:rowOff>
    </xdr:from>
    <xdr:to>
      <xdr:col>40</xdr:col>
      <xdr:colOff>1142440</xdr:colOff>
      <xdr:row>39</xdr:row>
      <xdr:rowOff>85725</xdr:rowOff>
    </xdr:to>
    <xdr:cxnSp macro="">
      <xdr:nvCxnSpPr>
        <xdr:cNvPr id="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40</xdr:row>
      <xdr:rowOff>81243</xdr:rowOff>
    </xdr:from>
    <xdr:to>
      <xdr:col>40</xdr:col>
      <xdr:colOff>1142440</xdr:colOff>
      <xdr:row>40</xdr:row>
      <xdr:rowOff>81243</xdr:rowOff>
    </xdr:to>
    <xdr:cxnSp macro="">
      <xdr:nvCxnSpPr>
        <xdr:cNvPr id="9" name="AutoShape 20"/>
        <xdr:cNvCxnSpPr/>
      </xdr:nvCxnSpPr>
      <xdr:spPr>
        <a:xfrm>
          <a:off x="2333625" y="207196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41</xdr:row>
      <xdr:rowOff>86285</xdr:rowOff>
    </xdr:from>
    <xdr:to>
      <xdr:col>40</xdr:col>
      <xdr:colOff>1142440</xdr:colOff>
      <xdr:row>41</xdr:row>
      <xdr:rowOff>86285</xdr:rowOff>
    </xdr:to>
    <xdr:cxnSp macro="">
      <xdr:nvCxnSpPr>
        <xdr:cNvPr id="10" name="AutoShape 21"/>
        <xdr:cNvCxnSpPr/>
      </xdr:nvCxnSpPr>
      <xdr:spPr>
        <a:xfrm>
          <a:off x="2333625" y="223893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42</xdr:row>
      <xdr:rowOff>81803</xdr:rowOff>
    </xdr:from>
    <xdr:to>
      <xdr:col>40</xdr:col>
      <xdr:colOff>1142440</xdr:colOff>
      <xdr:row>42</xdr:row>
      <xdr:rowOff>81803</xdr:rowOff>
    </xdr:to>
    <xdr:cxnSp macro="">
      <xdr:nvCxnSpPr>
        <xdr:cNvPr id="11" name="AutoShape 22"/>
        <xdr:cNvCxnSpPr/>
      </xdr:nvCxnSpPr>
      <xdr:spPr>
        <a:xfrm>
          <a:off x="2333625" y="239637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43</xdr:row>
      <xdr:rowOff>86846</xdr:rowOff>
    </xdr:from>
    <xdr:to>
      <xdr:col>40</xdr:col>
      <xdr:colOff>1142440</xdr:colOff>
      <xdr:row>43</xdr:row>
      <xdr:rowOff>86846</xdr:rowOff>
    </xdr:to>
    <xdr:cxnSp macro="">
      <xdr:nvCxnSpPr>
        <xdr:cNvPr id="12" name="AutoShape 23"/>
        <xdr:cNvCxnSpPr/>
      </xdr:nvCxnSpPr>
      <xdr:spPr>
        <a:xfrm>
          <a:off x="2333625" y="256334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44</xdr:row>
      <xdr:rowOff>82363</xdr:rowOff>
    </xdr:from>
    <xdr:to>
      <xdr:col>40</xdr:col>
      <xdr:colOff>1142440</xdr:colOff>
      <xdr:row>44</xdr:row>
      <xdr:rowOff>82363</xdr:rowOff>
    </xdr:to>
    <xdr:cxnSp macro="">
      <xdr:nvCxnSpPr>
        <xdr:cNvPr id="13" name="AutoShape 24"/>
        <xdr:cNvCxnSpPr/>
      </xdr:nvCxnSpPr>
      <xdr:spPr>
        <a:xfrm>
          <a:off x="2333625" y="272078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45</xdr:row>
      <xdr:rowOff>87406</xdr:rowOff>
    </xdr:from>
    <xdr:to>
      <xdr:col>40</xdr:col>
      <xdr:colOff>1142440</xdr:colOff>
      <xdr:row>45</xdr:row>
      <xdr:rowOff>87406</xdr:rowOff>
    </xdr:to>
    <xdr:cxnSp macro="">
      <xdr:nvCxnSpPr>
        <xdr:cNvPr id="14" name="AutoShape 25"/>
        <xdr:cNvCxnSpPr/>
      </xdr:nvCxnSpPr>
      <xdr:spPr>
        <a:xfrm>
          <a:off x="2333625" y="288775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46</xdr:row>
      <xdr:rowOff>82924</xdr:rowOff>
    </xdr:from>
    <xdr:to>
      <xdr:col>40</xdr:col>
      <xdr:colOff>1142440</xdr:colOff>
      <xdr:row>46</xdr:row>
      <xdr:rowOff>82924</xdr:rowOff>
    </xdr:to>
    <xdr:cxnSp macro="">
      <xdr:nvCxnSpPr>
        <xdr:cNvPr id="15" name="AutoShape 26"/>
        <xdr:cNvCxnSpPr/>
      </xdr:nvCxnSpPr>
      <xdr:spPr>
        <a:xfrm>
          <a:off x="2333625" y="304519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47</xdr:row>
      <xdr:rowOff>87966</xdr:rowOff>
    </xdr:from>
    <xdr:to>
      <xdr:col>40</xdr:col>
      <xdr:colOff>1142440</xdr:colOff>
      <xdr:row>47</xdr:row>
      <xdr:rowOff>87966</xdr:rowOff>
    </xdr:to>
    <xdr:cxnSp macro="">
      <xdr:nvCxnSpPr>
        <xdr:cNvPr id="16" name="AutoShape 27"/>
        <xdr:cNvCxnSpPr/>
      </xdr:nvCxnSpPr>
      <xdr:spPr>
        <a:xfrm>
          <a:off x="2333625" y="321216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48</xdr:row>
      <xdr:rowOff>83484</xdr:rowOff>
    </xdr:from>
    <xdr:to>
      <xdr:col>40</xdr:col>
      <xdr:colOff>1142440</xdr:colOff>
      <xdr:row>48</xdr:row>
      <xdr:rowOff>83484</xdr:rowOff>
    </xdr:to>
    <xdr:cxnSp macro="">
      <xdr:nvCxnSpPr>
        <xdr:cNvPr id="17" name="AutoShape 28"/>
        <xdr:cNvCxnSpPr/>
      </xdr:nvCxnSpPr>
      <xdr:spPr>
        <a:xfrm>
          <a:off x="2333625" y="336960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49</xdr:row>
      <xdr:rowOff>79002</xdr:rowOff>
    </xdr:from>
    <xdr:to>
      <xdr:col>40</xdr:col>
      <xdr:colOff>1142440</xdr:colOff>
      <xdr:row>49</xdr:row>
      <xdr:rowOff>79002</xdr:rowOff>
    </xdr:to>
    <xdr:cxnSp macro="">
      <xdr:nvCxnSpPr>
        <xdr:cNvPr id="18" name="AutoShape 29"/>
        <xdr:cNvCxnSpPr/>
      </xdr:nvCxnSpPr>
      <xdr:spPr>
        <a:xfrm>
          <a:off x="2333625" y="352705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50</xdr:row>
      <xdr:rowOff>84044</xdr:rowOff>
    </xdr:from>
    <xdr:to>
      <xdr:col>40</xdr:col>
      <xdr:colOff>1142440</xdr:colOff>
      <xdr:row>50</xdr:row>
      <xdr:rowOff>84044</xdr:rowOff>
    </xdr:to>
    <xdr:cxnSp macro="">
      <xdr:nvCxnSpPr>
        <xdr:cNvPr id="19" name="AutoShape 30"/>
        <xdr:cNvCxnSpPr/>
      </xdr:nvCxnSpPr>
      <xdr:spPr>
        <a:xfrm>
          <a:off x="2333625" y="369401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51</xdr:row>
      <xdr:rowOff>79562</xdr:rowOff>
    </xdr:from>
    <xdr:to>
      <xdr:col>40</xdr:col>
      <xdr:colOff>1142440</xdr:colOff>
      <xdr:row>51</xdr:row>
      <xdr:rowOff>79562</xdr:rowOff>
    </xdr:to>
    <xdr:cxnSp macro="">
      <xdr:nvCxnSpPr>
        <xdr:cNvPr id="20" name="AutoShape 31"/>
        <xdr:cNvCxnSpPr/>
      </xdr:nvCxnSpPr>
      <xdr:spPr>
        <a:xfrm>
          <a:off x="2333625" y="385146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52</xdr:row>
      <xdr:rowOff>84605</xdr:rowOff>
    </xdr:from>
    <xdr:to>
      <xdr:col>40</xdr:col>
      <xdr:colOff>1142440</xdr:colOff>
      <xdr:row>52</xdr:row>
      <xdr:rowOff>84605</xdr:rowOff>
    </xdr:to>
    <xdr:cxnSp macro="">
      <xdr:nvCxnSpPr>
        <xdr:cNvPr id="21" name="AutoShape 32"/>
        <xdr:cNvCxnSpPr/>
      </xdr:nvCxnSpPr>
      <xdr:spPr>
        <a:xfrm>
          <a:off x="2333625" y="401843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53</xdr:row>
      <xdr:rowOff>80122</xdr:rowOff>
    </xdr:from>
    <xdr:to>
      <xdr:col>40</xdr:col>
      <xdr:colOff>1142440</xdr:colOff>
      <xdr:row>53</xdr:row>
      <xdr:rowOff>80122</xdr:rowOff>
    </xdr:to>
    <xdr:cxnSp macro="">
      <xdr:nvCxnSpPr>
        <xdr:cNvPr id="22" name="AutoShape 33"/>
        <xdr:cNvCxnSpPr/>
      </xdr:nvCxnSpPr>
      <xdr:spPr>
        <a:xfrm>
          <a:off x="2333625" y="417587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54</xdr:row>
      <xdr:rowOff>85165</xdr:rowOff>
    </xdr:from>
    <xdr:to>
      <xdr:col>40</xdr:col>
      <xdr:colOff>1142440</xdr:colOff>
      <xdr:row>54</xdr:row>
      <xdr:rowOff>85165</xdr:rowOff>
    </xdr:to>
    <xdr:cxnSp macro="">
      <xdr:nvCxnSpPr>
        <xdr:cNvPr id="23" name="AutoShape 34"/>
        <xdr:cNvCxnSpPr/>
      </xdr:nvCxnSpPr>
      <xdr:spPr>
        <a:xfrm>
          <a:off x="2333625" y="434284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55</xdr:row>
      <xdr:rowOff>80683</xdr:rowOff>
    </xdr:from>
    <xdr:to>
      <xdr:col>40</xdr:col>
      <xdr:colOff>1142440</xdr:colOff>
      <xdr:row>55</xdr:row>
      <xdr:rowOff>80683</xdr:rowOff>
    </xdr:to>
    <xdr:cxnSp macro="">
      <xdr:nvCxnSpPr>
        <xdr:cNvPr id="24" name="AutoShape 35"/>
        <xdr:cNvCxnSpPr/>
      </xdr:nvCxnSpPr>
      <xdr:spPr>
        <a:xfrm>
          <a:off x="2333625" y="450028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56</xdr:row>
      <xdr:rowOff>85725</xdr:rowOff>
    </xdr:from>
    <xdr:to>
      <xdr:col>40</xdr:col>
      <xdr:colOff>1142440</xdr:colOff>
      <xdr:row>56</xdr:row>
      <xdr:rowOff>85725</xdr:rowOff>
    </xdr:to>
    <xdr:cxnSp macro="">
      <xdr:nvCxnSpPr>
        <xdr:cNvPr id="25" name="AutoShape 36"/>
        <xdr:cNvCxnSpPr/>
      </xdr:nvCxnSpPr>
      <xdr:spPr>
        <a:xfrm>
          <a:off x="23336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57</xdr:row>
      <xdr:rowOff>81243</xdr:rowOff>
    </xdr:from>
    <xdr:to>
      <xdr:col>40</xdr:col>
      <xdr:colOff>1142440</xdr:colOff>
      <xdr:row>57</xdr:row>
      <xdr:rowOff>81243</xdr:rowOff>
    </xdr:to>
    <xdr:cxnSp macro="">
      <xdr:nvCxnSpPr>
        <xdr:cNvPr id="26" name="AutoShape 37"/>
        <xdr:cNvCxnSpPr/>
      </xdr:nvCxnSpPr>
      <xdr:spPr>
        <a:xfrm>
          <a:off x="2333625" y="482469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58</xdr:row>
      <xdr:rowOff>86285</xdr:rowOff>
    </xdr:from>
    <xdr:to>
      <xdr:col>40</xdr:col>
      <xdr:colOff>1142440</xdr:colOff>
      <xdr:row>58</xdr:row>
      <xdr:rowOff>86285</xdr:rowOff>
    </xdr:to>
    <xdr:cxnSp macro="">
      <xdr:nvCxnSpPr>
        <xdr:cNvPr id="27" name="AutoShape 38"/>
        <xdr:cNvCxnSpPr/>
      </xdr:nvCxnSpPr>
      <xdr:spPr>
        <a:xfrm>
          <a:off x="2333625" y="499166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59</xdr:row>
      <xdr:rowOff>81803</xdr:rowOff>
    </xdr:from>
    <xdr:to>
      <xdr:col>40</xdr:col>
      <xdr:colOff>1142440</xdr:colOff>
      <xdr:row>59</xdr:row>
      <xdr:rowOff>81803</xdr:rowOff>
    </xdr:to>
    <xdr:cxnSp macro="">
      <xdr:nvCxnSpPr>
        <xdr:cNvPr id="28" name="AutoShape 39"/>
        <xdr:cNvCxnSpPr/>
      </xdr:nvCxnSpPr>
      <xdr:spPr>
        <a:xfrm>
          <a:off x="2333625" y="514910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60</xdr:row>
      <xdr:rowOff>86846</xdr:rowOff>
    </xdr:from>
    <xdr:to>
      <xdr:col>40</xdr:col>
      <xdr:colOff>1142440</xdr:colOff>
      <xdr:row>60</xdr:row>
      <xdr:rowOff>86846</xdr:rowOff>
    </xdr:to>
    <xdr:cxnSp macro="">
      <xdr:nvCxnSpPr>
        <xdr:cNvPr id="29" name="AutoShape 40"/>
        <xdr:cNvCxnSpPr/>
      </xdr:nvCxnSpPr>
      <xdr:spPr>
        <a:xfrm>
          <a:off x="2333625" y="531607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61</xdr:row>
      <xdr:rowOff>82363</xdr:rowOff>
    </xdr:from>
    <xdr:to>
      <xdr:col>40</xdr:col>
      <xdr:colOff>1142440</xdr:colOff>
      <xdr:row>61</xdr:row>
      <xdr:rowOff>82363</xdr:rowOff>
    </xdr:to>
    <xdr:cxnSp macro="">
      <xdr:nvCxnSpPr>
        <xdr:cNvPr id="30" name="AutoShape 41"/>
        <xdr:cNvCxnSpPr/>
      </xdr:nvCxnSpPr>
      <xdr:spPr>
        <a:xfrm>
          <a:off x="2333625" y="547351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62</xdr:row>
      <xdr:rowOff>87406</xdr:rowOff>
    </xdr:from>
    <xdr:to>
      <xdr:col>40</xdr:col>
      <xdr:colOff>1142440</xdr:colOff>
      <xdr:row>62</xdr:row>
      <xdr:rowOff>87406</xdr:rowOff>
    </xdr:to>
    <xdr:cxnSp macro="">
      <xdr:nvCxnSpPr>
        <xdr:cNvPr id="31" name="AutoShape 42"/>
        <xdr:cNvCxnSpPr/>
      </xdr:nvCxnSpPr>
      <xdr:spPr>
        <a:xfrm>
          <a:off x="2333625" y="564048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63</xdr:row>
      <xdr:rowOff>82924</xdr:rowOff>
    </xdr:from>
    <xdr:to>
      <xdr:col>40</xdr:col>
      <xdr:colOff>1142440</xdr:colOff>
      <xdr:row>63</xdr:row>
      <xdr:rowOff>82924</xdr:rowOff>
    </xdr:to>
    <xdr:cxnSp macro="">
      <xdr:nvCxnSpPr>
        <xdr:cNvPr id="32" name="AutoShape 43"/>
        <xdr:cNvCxnSpPr/>
      </xdr:nvCxnSpPr>
      <xdr:spPr>
        <a:xfrm>
          <a:off x="2333625" y="579792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64</xdr:row>
      <xdr:rowOff>87966</xdr:rowOff>
    </xdr:from>
    <xdr:to>
      <xdr:col>40</xdr:col>
      <xdr:colOff>1142440</xdr:colOff>
      <xdr:row>64</xdr:row>
      <xdr:rowOff>87966</xdr:rowOff>
    </xdr:to>
    <xdr:cxnSp macro="">
      <xdr:nvCxnSpPr>
        <xdr:cNvPr id="33" name="AutoShape 44"/>
        <xdr:cNvCxnSpPr/>
      </xdr:nvCxnSpPr>
      <xdr:spPr>
        <a:xfrm>
          <a:off x="2333625" y="596489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65</xdr:row>
      <xdr:rowOff>83484</xdr:rowOff>
    </xdr:from>
    <xdr:to>
      <xdr:col>40</xdr:col>
      <xdr:colOff>1142440</xdr:colOff>
      <xdr:row>65</xdr:row>
      <xdr:rowOff>83484</xdr:rowOff>
    </xdr:to>
    <xdr:cxnSp macro="">
      <xdr:nvCxnSpPr>
        <xdr:cNvPr id="34" name="AutoShape 45"/>
        <xdr:cNvCxnSpPr/>
      </xdr:nvCxnSpPr>
      <xdr:spPr>
        <a:xfrm>
          <a:off x="2333625" y="612233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66</xdr:row>
      <xdr:rowOff>79002</xdr:rowOff>
    </xdr:from>
    <xdr:to>
      <xdr:col>40</xdr:col>
      <xdr:colOff>1142440</xdr:colOff>
      <xdr:row>66</xdr:row>
      <xdr:rowOff>79002</xdr:rowOff>
    </xdr:to>
    <xdr:cxnSp macro="">
      <xdr:nvCxnSpPr>
        <xdr:cNvPr id="35" name="AutoShape 46"/>
        <xdr:cNvCxnSpPr/>
      </xdr:nvCxnSpPr>
      <xdr:spPr>
        <a:xfrm>
          <a:off x="2333625" y="627977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67</xdr:row>
      <xdr:rowOff>84044</xdr:rowOff>
    </xdr:from>
    <xdr:to>
      <xdr:col>40</xdr:col>
      <xdr:colOff>1142440</xdr:colOff>
      <xdr:row>67</xdr:row>
      <xdr:rowOff>84044</xdr:rowOff>
    </xdr:to>
    <xdr:cxnSp macro="">
      <xdr:nvCxnSpPr>
        <xdr:cNvPr id="36" name="AutoShape 47"/>
        <xdr:cNvCxnSpPr/>
      </xdr:nvCxnSpPr>
      <xdr:spPr>
        <a:xfrm>
          <a:off x="2333625" y="644674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68</xdr:row>
      <xdr:rowOff>79562</xdr:rowOff>
    </xdr:from>
    <xdr:to>
      <xdr:col>40</xdr:col>
      <xdr:colOff>1142440</xdr:colOff>
      <xdr:row>68</xdr:row>
      <xdr:rowOff>79562</xdr:rowOff>
    </xdr:to>
    <xdr:cxnSp macro="">
      <xdr:nvCxnSpPr>
        <xdr:cNvPr id="37" name="AutoShape 48"/>
        <xdr:cNvCxnSpPr/>
      </xdr:nvCxnSpPr>
      <xdr:spPr>
        <a:xfrm>
          <a:off x="2333625" y="660418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69</xdr:row>
      <xdr:rowOff>84605</xdr:rowOff>
    </xdr:from>
    <xdr:to>
      <xdr:col>40</xdr:col>
      <xdr:colOff>1142440</xdr:colOff>
      <xdr:row>69</xdr:row>
      <xdr:rowOff>84605</xdr:rowOff>
    </xdr:to>
    <xdr:cxnSp macro="">
      <xdr:nvCxnSpPr>
        <xdr:cNvPr id="38" name="AutoShape 49"/>
        <xdr:cNvCxnSpPr/>
      </xdr:nvCxnSpPr>
      <xdr:spPr>
        <a:xfrm>
          <a:off x="2333625" y="677115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70</xdr:row>
      <xdr:rowOff>80122</xdr:rowOff>
    </xdr:from>
    <xdr:to>
      <xdr:col>40</xdr:col>
      <xdr:colOff>1142440</xdr:colOff>
      <xdr:row>70</xdr:row>
      <xdr:rowOff>80122</xdr:rowOff>
    </xdr:to>
    <xdr:cxnSp macro="">
      <xdr:nvCxnSpPr>
        <xdr:cNvPr id="39" name="AutoShape 50"/>
        <xdr:cNvCxnSpPr/>
      </xdr:nvCxnSpPr>
      <xdr:spPr>
        <a:xfrm>
          <a:off x="2333625" y="692859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71</xdr:row>
      <xdr:rowOff>85165</xdr:rowOff>
    </xdr:from>
    <xdr:to>
      <xdr:col>40</xdr:col>
      <xdr:colOff>1142440</xdr:colOff>
      <xdr:row>71</xdr:row>
      <xdr:rowOff>85165</xdr:rowOff>
    </xdr:to>
    <xdr:cxnSp macro="">
      <xdr:nvCxnSpPr>
        <xdr:cNvPr id="40" name="AutoShape 51"/>
        <xdr:cNvCxnSpPr/>
      </xdr:nvCxnSpPr>
      <xdr:spPr>
        <a:xfrm>
          <a:off x="2333625" y="709556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72</xdr:row>
      <xdr:rowOff>80683</xdr:rowOff>
    </xdr:from>
    <xdr:to>
      <xdr:col>40</xdr:col>
      <xdr:colOff>1142440</xdr:colOff>
      <xdr:row>72</xdr:row>
      <xdr:rowOff>80683</xdr:rowOff>
    </xdr:to>
    <xdr:cxnSp macro="">
      <xdr:nvCxnSpPr>
        <xdr:cNvPr id="41" name="AutoShape 52"/>
        <xdr:cNvCxnSpPr/>
      </xdr:nvCxnSpPr>
      <xdr:spPr>
        <a:xfrm>
          <a:off x="2333625" y="725300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73</xdr:row>
      <xdr:rowOff>85725</xdr:rowOff>
    </xdr:from>
    <xdr:to>
      <xdr:col>40</xdr:col>
      <xdr:colOff>1142440</xdr:colOff>
      <xdr:row>73</xdr:row>
      <xdr:rowOff>85725</xdr:rowOff>
    </xdr:to>
    <xdr:cxnSp macro="">
      <xdr:nvCxnSpPr>
        <xdr:cNvPr id="42" name="AutoShape 53"/>
        <xdr:cNvCxnSpPr/>
      </xdr:nvCxnSpPr>
      <xdr:spPr>
        <a:xfrm>
          <a:off x="23336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74</xdr:row>
      <xdr:rowOff>81243</xdr:rowOff>
    </xdr:from>
    <xdr:to>
      <xdr:col>40</xdr:col>
      <xdr:colOff>1142440</xdr:colOff>
      <xdr:row>74</xdr:row>
      <xdr:rowOff>81243</xdr:rowOff>
    </xdr:to>
    <xdr:cxnSp macro="">
      <xdr:nvCxnSpPr>
        <xdr:cNvPr id="43" name="AutoShape 54"/>
        <xdr:cNvCxnSpPr/>
      </xdr:nvCxnSpPr>
      <xdr:spPr>
        <a:xfrm>
          <a:off x="2333625" y="757741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75</xdr:row>
      <xdr:rowOff>86285</xdr:rowOff>
    </xdr:from>
    <xdr:to>
      <xdr:col>40</xdr:col>
      <xdr:colOff>1142440</xdr:colOff>
      <xdr:row>75</xdr:row>
      <xdr:rowOff>86285</xdr:rowOff>
    </xdr:to>
    <xdr:cxnSp macro="">
      <xdr:nvCxnSpPr>
        <xdr:cNvPr id="44" name="AutoShape 55"/>
        <xdr:cNvCxnSpPr/>
      </xdr:nvCxnSpPr>
      <xdr:spPr>
        <a:xfrm>
          <a:off x="2333625" y="774438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76</xdr:row>
      <xdr:rowOff>81803</xdr:rowOff>
    </xdr:from>
    <xdr:to>
      <xdr:col>40</xdr:col>
      <xdr:colOff>1142440</xdr:colOff>
      <xdr:row>76</xdr:row>
      <xdr:rowOff>81803</xdr:rowOff>
    </xdr:to>
    <xdr:cxnSp macro="">
      <xdr:nvCxnSpPr>
        <xdr:cNvPr id="45" name="AutoShape 56"/>
        <xdr:cNvCxnSpPr/>
      </xdr:nvCxnSpPr>
      <xdr:spPr>
        <a:xfrm>
          <a:off x="2333625" y="790182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77</xdr:row>
      <xdr:rowOff>86846</xdr:rowOff>
    </xdr:from>
    <xdr:to>
      <xdr:col>40</xdr:col>
      <xdr:colOff>1142440</xdr:colOff>
      <xdr:row>77</xdr:row>
      <xdr:rowOff>86846</xdr:rowOff>
    </xdr:to>
    <xdr:cxnSp macro="">
      <xdr:nvCxnSpPr>
        <xdr:cNvPr id="46" name="AutoShape 57"/>
        <xdr:cNvCxnSpPr/>
      </xdr:nvCxnSpPr>
      <xdr:spPr>
        <a:xfrm>
          <a:off x="2333625" y="806879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40</xdr:col>
      <xdr:colOff>1142440</xdr:colOff>
      <xdr:row>78</xdr:row>
      <xdr:rowOff>82363</xdr:rowOff>
    </xdr:from>
    <xdr:to>
      <xdr:col>40</xdr:col>
      <xdr:colOff>1142440</xdr:colOff>
      <xdr:row>78</xdr:row>
      <xdr:rowOff>82363</xdr:rowOff>
    </xdr:to>
    <xdr:cxnSp macro="">
      <xdr:nvCxnSpPr>
        <xdr:cNvPr id="47" name="AutoShape 58"/>
        <xdr:cNvCxnSpPr/>
      </xdr:nvCxnSpPr>
      <xdr:spPr>
        <a:xfrm>
          <a:off x="2333625" y="822623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1142440</xdr:colOff>
      <xdr:row>39</xdr:row>
      <xdr:rowOff>85725</xdr:rowOff>
    </xdr:from>
    <xdr:to>
      <xdr:col>41</xdr:col>
      <xdr:colOff>1142440</xdr:colOff>
      <xdr:row>39</xdr:row>
      <xdr:rowOff>85725</xdr:rowOff>
    </xdr:to>
    <xdr:cxnSp macro="">
      <xdr:nvCxnSpPr>
        <xdr:cNvPr id="4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1142440</xdr:colOff>
      <xdr:row>39</xdr:row>
      <xdr:rowOff>85725</xdr:rowOff>
    </xdr:from>
    <xdr:to>
      <xdr:col>42</xdr:col>
      <xdr:colOff>1142440</xdr:colOff>
      <xdr:row>39</xdr:row>
      <xdr:rowOff>85725</xdr:rowOff>
    </xdr:to>
    <xdr:cxnSp macro="">
      <xdr:nvCxnSpPr>
        <xdr:cNvPr id="4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1142440</xdr:colOff>
      <xdr:row>39</xdr:row>
      <xdr:rowOff>85725</xdr:rowOff>
    </xdr:from>
    <xdr:to>
      <xdr:col>43</xdr:col>
      <xdr:colOff>1142440</xdr:colOff>
      <xdr:row>39</xdr:row>
      <xdr:rowOff>85725</xdr:rowOff>
    </xdr:to>
    <xdr:cxnSp macro="">
      <xdr:nvCxnSpPr>
        <xdr:cNvPr id="5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1142440</xdr:colOff>
      <xdr:row>39</xdr:row>
      <xdr:rowOff>85725</xdr:rowOff>
    </xdr:from>
    <xdr:to>
      <xdr:col>44</xdr:col>
      <xdr:colOff>1142440</xdr:colOff>
      <xdr:row>39</xdr:row>
      <xdr:rowOff>85725</xdr:rowOff>
    </xdr:to>
    <xdr:cxnSp macro="">
      <xdr:nvCxnSpPr>
        <xdr:cNvPr id="5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1142440</xdr:colOff>
      <xdr:row>39</xdr:row>
      <xdr:rowOff>85725</xdr:rowOff>
    </xdr:from>
    <xdr:to>
      <xdr:col>45</xdr:col>
      <xdr:colOff>1142440</xdr:colOff>
      <xdr:row>39</xdr:row>
      <xdr:rowOff>85725</xdr:rowOff>
    </xdr:to>
    <xdr:cxnSp macro="">
      <xdr:nvCxnSpPr>
        <xdr:cNvPr id="5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1142440</xdr:colOff>
      <xdr:row>39</xdr:row>
      <xdr:rowOff>85725</xdr:rowOff>
    </xdr:from>
    <xdr:to>
      <xdr:col>46</xdr:col>
      <xdr:colOff>1142440</xdr:colOff>
      <xdr:row>39</xdr:row>
      <xdr:rowOff>85725</xdr:rowOff>
    </xdr:to>
    <xdr:cxnSp macro="">
      <xdr:nvCxnSpPr>
        <xdr:cNvPr id="5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1142440</xdr:colOff>
      <xdr:row>39</xdr:row>
      <xdr:rowOff>85725</xdr:rowOff>
    </xdr:from>
    <xdr:to>
      <xdr:col>47</xdr:col>
      <xdr:colOff>1142440</xdr:colOff>
      <xdr:row>39</xdr:row>
      <xdr:rowOff>85725</xdr:rowOff>
    </xdr:to>
    <xdr:cxnSp macro="">
      <xdr:nvCxnSpPr>
        <xdr:cNvPr id="5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1142440</xdr:colOff>
      <xdr:row>39</xdr:row>
      <xdr:rowOff>85725</xdr:rowOff>
    </xdr:from>
    <xdr:to>
      <xdr:col>48</xdr:col>
      <xdr:colOff>1142440</xdr:colOff>
      <xdr:row>39</xdr:row>
      <xdr:rowOff>85725</xdr:rowOff>
    </xdr:to>
    <xdr:cxnSp macro="">
      <xdr:nvCxnSpPr>
        <xdr:cNvPr id="55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1142440</xdr:colOff>
      <xdr:row>39</xdr:row>
      <xdr:rowOff>85725</xdr:rowOff>
    </xdr:from>
    <xdr:to>
      <xdr:col>49</xdr:col>
      <xdr:colOff>1142440</xdr:colOff>
      <xdr:row>39</xdr:row>
      <xdr:rowOff>85725</xdr:rowOff>
    </xdr:to>
    <xdr:cxnSp macro="">
      <xdr:nvCxnSpPr>
        <xdr:cNvPr id="56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1142440</xdr:colOff>
      <xdr:row>39</xdr:row>
      <xdr:rowOff>85725</xdr:rowOff>
    </xdr:from>
    <xdr:to>
      <xdr:col>50</xdr:col>
      <xdr:colOff>1142440</xdr:colOff>
      <xdr:row>39</xdr:row>
      <xdr:rowOff>85725</xdr:rowOff>
    </xdr:to>
    <xdr:cxnSp macro="">
      <xdr:nvCxnSpPr>
        <xdr:cNvPr id="57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1142440</xdr:colOff>
      <xdr:row>39</xdr:row>
      <xdr:rowOff>85725</xdr:rowOff>
    </xdr:from>
    <xdr:to>
      <xdr:col>51</xdr:col>
      <xdr:colOff>1142440</xdr:colOff>
      <xdr:row>39</xdr:row>
      <xdr:rowOff>85725</xdr:rowOff>
    </xdr:to>
    <xdr:cxnSp macro="">
      <xdr:nvCxnSpPr>
        <xdr:cNvPr id="5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1142440</xdr:colOff>
      <xdr:row>39</xdr:row>
      <xdr:rowOff>85725</xdr:rowOff>
    </xdr:from>
    <xdr:to>
      <xdr:col>52</xdr:col>
      <xdr:colOff>1142440</xdr:colOff>
      <xdr:row>39</xdr:row>
      <xdr:rowOff>85725</xdr:rowOff>
    </xdr:to>
    <xdr:cxnSp macro="">
      <xdr:nvCxnSpPr>
        <xdr:cNvPr id="5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1142440</xdr:colOff>
      <xdr:row>39</xdr:row>
      <xdr:rowOff>85725</xdr:rowOff>
    </xdr:from>
    <xdr:to>
      <xdr:col>53</xdr:col>
      <xdr:colOff>1142440</xdr:colOff>
      <xdr:row>39</xdr:row>
      <xdr:rowOff>85725</xdr:rowOff>
    </xdr:to>
    <xdr:cxnSp macro="">
      <xdr:nvCxnSpPr>
        <xdr:cNvPr id="6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1142440</xdr:colOff>
      <xdr:row>39</xdr:row>
      <xdr:rowOff>85725</xdr:rowOff>
    </xdr:from>
    <xdr:to>
      <xdr:col>54</xdr:col>
      <xdr:colOff>1142440</xdr:colOff>
      <xdr:row>39</xdr:row>
      <xdr:rowOff>85725</xdr:rowOff>
    </xdr:to>
    <xdr:cxnSp macro="">
      <xdr:nvCxnSpPr>
        <xdr:cNvPr id="6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1142440</xdr:colOff>
      <xdr:row>39</xdr:row>
      <xdr:rowOff>85725</xdr:rowOff>
    </xdr:from>
    <xdr:to>
      <xdr:col>55</xdr:col>
      <xdr:colOff>1142440</xdr:colOff>
      <xdr:row>39</xdr:row>
      <xdr:rowOff>85725</xdr:rowOff>
    </xdr:to>
    <xdr:cxnSp macro="">
      <xdr:nvCxnSpPr>
        <xdr:cNvPr id="6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1142440</xdr:colOff>
      <xdr:row>39</xdr:row>
      <xdr:rowOff>85725</xdr:rowOff>
    </xdr:from>
    <xdr:to>
      <xdr:col>56</xdr:col>
      <xdr:colOff>1142440</xdr:colOff>
      <xdr:row>39</xdr:row>
      <xdr:rowOff>85725</xdr:rowOff>
    </xdr:to>
    <xdr:cxnSp macro="">
      <xdr:nvCxnSpPr>
        <xdr:cNvPr id="6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1142440</xdr:colOff>
      <xdr:row>39</xdr:row>
      <xdr:rowOff>85725</xdr:rowOff>
    </xdr:from>
    <xdr:to>
      <xdr:col>57</xdr:col>
      <xdr:colOff>1142440</xdr:colOff>
      <xdr:row>39</xdr:row>
      <xdr:rowOff>85725</xdr:rowOff>
    </xdr:to>
    <xdr:cxnSp macro="">
      <xdr:nvCxnSpPr>
        <xdr:cNvPr id="6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1142440</xdr:colOff>
      <xdr:row>39</xdr:row>
      <xdr:rowOff>85725</xdr:rowOff>
    </xdr:from>
    <xdr:to>
      <xdr:col>58</xdr:col>
      <xdr:colOff>1142440</xdr:colOff>
      <xdr:row>39</xdr:row>
      <xdr:rowOff>85725</xdr:rowOff>
    </xdr:to>
    <xdr:cxnSp macro="">
      <xdr:nvCxnSpPr>
        <xdr:cNvPr id="65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1142440</xdr:colOff>
      <xdr:row>39</xdr:row>
      <xdr:rowOff>85725</xdr:rowOff>
    </xdr:from>
    <xdr:to>
      <xdr:col>59</xdr:col>
      <xdr:colOff>1142440</xdr:colOff>
      <xdr:row>39</xdr:row>
      <xdr:rowOff>85725</xdr:rowOff>
    </xdr:to>
    <xdr:cxnSp macro="">
      <xdr:nvCxnSpPr>
        <xdr:cNvPr id="66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1142440</xdr:colOff>
      <xdr:row>39</xdr:row>
      <xdr:rowOff>85725</xdr:rowOff>
    </xdr:from>
    <xdr:to>
      <xdr:col>60</xdr:col>
      <xdr:colOff>1142440</xdr:colOff>
      <xdr:row>39</xdr:row>
      <xdr:rowOff>85725</xdr:rowOff>
    </xdr:to>
    <xdr:cxnSp macro="">
      <xdr:nvCxnSpPr>
        <xdr:cNvPr id="67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1142440</xdr:colOff>
      <xdr:row>39</xdr:row>
      <xdr:rowOff>85725</xdr:rowOff>
    </xdr:from>
    <xdr:to>
      <xdr:col>61</xdr:col>
      <xdr:colOff>1142440</xdr:colOff>
      <xdr:row>39</xdr:row>
      <xdr:rowOff>85725</xdr:rowOff>
    </xdr:to>
    <xdr:cxnSp macro="">
      <xdr:nvCxnSpPr>
        <xdr:cNvPr id="6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1142440</xdr:colOff>
      <xdr:row>39</xdr:row>
      <xdr:rowOff>85725</xdr:rowOff>
    </xdr:from>
    <xdr:to>
      <xdr:col>62</xdr:col>
      <xdr:colOff>1142440</xdr:colOff>
      <xdr:row>39</xdr:row>
      <xdr:rowOff>85725</xdr:rowOff>
    </xdr:to>
    <xdr:cxnSp macro="">
      <xdr:nvCxnSpPr>
        <xdr:cNvPr id="6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1142440</xdr:colOff>
      <xdr:row>39</xdr:row>
      <xdr:rowOff>85725</xdr:rowOff>
    </xdr:from>
    <xdr:to>
      <xdr:col>63</xdr:col>
      <xdr:colOff>1142440</xdr:colOff>
      <xdr:row>39</xdr:row>
      <xdr:rowOff>85725</xdr:rowOff>
    </xdr:to>
    <xdr:cxnSp macro="">
      <xdr:nvCxnSpPr>
        <xdr:cNvPr id="7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1142440</xdr:colOff>
      <xdr:row>39</xdr:row>
      <xdr:rowOff>85725</xdr:rowOff>
    </xdr:from>
    <xdr:to>
      <xdr:col>64</xdr:col>
      <xdr:colOff>1142440</xdr:colOff>
      <xdr:row>39</xdr:row>
      <xdr:rowOff>85725</xdr:rowOff>
    </xdr:to>
    <xdr:cxnSp macro="">
      <xdr:nvCxnSpPr>
        <xdr:cNvPr id="7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1142440</xdr:colOff>
      <xdr:row>39</xdr:row>
      <xdr:rowOff>85725</xdr:rowOff>
    </xdr:from>
    <xdr:to>
      <xdr:col>65</xdr:col>
      <xdr:colOff>1142440</xdr:colOff>
      <xdr:row>39</xdr:row>
      <xdr:rowOff>85725</xdr:rowOff>
    </xdr:to>
    <xdr:cxnSp macro="">
      <xdr:nvCxnSpPr>
        <xdr:cNvPr id="7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1142440</xdr:colOff>
      <xdr:row>39</xdr:row>
      <xdr:rowOff>85725</xdr:rowOff>
    </xdr:from>
    <xdr:to>
      <xdr:col>66</xdr:col>
      <xdr:colOff>1142440</xdr:colOff>
      <xdr:row>39</xdr:row>
      <xdr:rowOff>85725</xdr:rowOff>
    </xdr:to>
    <xdr:cxnSp macro="">
      <xdr:nvCxnSpPr>
        <xdr:cNvPr id="7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1142440</xdr:colOff>
      <xdr:row>39</xdr:row>
      <xdr:rowOff>85725</xdr:rowOff>
    </xdr:from>
    <xdr:to>
      <xdr:col>67</xdr:col>
      <xdr:colOff>1142440</xdr:colOff>
      <xdr:row>39</xdr:row>
      <xdr:rowOff>85725</xdr:rowOff>
    </xdr:to>
    <xdr:cxnSp macro="">
      <xdr:nvCxnSpPr>
        <xdr:cNvPr id="7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1142440</xdr:colOff>
      <xdr:row>39</xdr:row>
      <xdr:rowOff>85725</xdr:rowOff>
    </xdr:from>
    <xdr:to>
      <xdr:col>68</xdr:col>
      <xdr:colOff>1142440</xdr:colOff>
      <xdr:row>39</xdr:row>
      <xdr:rowOff>85725</xdr:rowOff>
    </xdr:to>
    <xdr:cxnSp macro="">
      <xdr:nvCxnSpPr>
        <xdr:cNvPr id="75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1142440</xdr:colOff>
      <xdr:row>39</xdr:row>
      <xdr:rowOff>85725</xdr:rowOff>
    </xdr:from>
    <xdr:to>
      <xdr:col>69</xdr:col>
      <xdr:colOff>1142440</xdr:colOff>
      <xdr:row>39</xdr:row>
      <xdr:rowOff>85725</xdr:rowOff>
    </xdr:to>
    <xdr:cxnSp macro="">
      <xdr:nvCxnSpPr>
        <xdr:cNvPr id="76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1142440</xdr:colOff>
      <xdr:row>39</xdr:row>
      <xdr:rowOff>85725</xdr:rowOff>
    </xdr:from>
    <xdr:to>
      <xdr:col>70</xdr:col>
      <xdr:colOff>1142440</xdr:colOff>
      <xdr:row>39</xdr:row>
      <xdr:rowOff>85725</xdr:rowOff>
    </xdr:to>
    <xdr:cxnSp macro="">
      <xdr:nvCxnSpPr>
        <xdr:cNvPr id="77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1142440</xdr:colOff>
      <xdr:row>39</xdr:row>
      <xdr:rowOff>85725</xdr:rowOff>
    </xdr:from>
    <xdr:to>
      <xdr:col>71</xdr:col>
      <xdr:colOff>1142440</xdr:colOff>
      <xdr:row>39</xdr:row>
      <xdr:rowOff>85725</xdr:rowOff>
    </xdr:to>
    <xdr:cxnSp macro="">
      <xdr:nvCxnSpPr>
        <xdr:cNvPr id="7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1142440</xdr:colOff>
      <xdr:row>39</xdr:row>
      <xdr:rowOff>85725</xdr:rowOff>
    </xdr:from>
    <xdr:to>
      <xdr:col>72</xdr:col>
      <xdr:colOff>1142440</xdr:colOff>
      <xdr:row>39</xdr:row>
      <xdr:rowOff>85725</xdr:rowOff>
    </xdr:to>
    <xdr:cxnSp macro="">
      <xdr:nvCxnSpPr>
        <xdr:cNvPr id="7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1142440</xdr:colOff>
      <xdr:row>39</xdr:row>
      <xdr:rowOff>85725</xdr:rowOff>
    </xdr:from>
    <xdr:to>
      <xdr:col>73</xdr:col>
      <xdr:colOff>1142440</xdr:colOff>
      <xdr:row>39</xdr:row>
      <xdr:rowOff>85725</xdr:rowOff>
    </xdr:to>
    <xdr:cxnSp macro="">
      <xdr:nvCxnSpPr>
        <xdr:cNvPr id="8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1142440</xdr:colOff>
      <xdr:row>39</xdr:row>
      <xdr:rowOff>85725</xdr:rowOff>
    </xdr:from>
    <xdr:to>
      <xdr:col>74</xdr:col>
      <xdr:colOff>1142440</xdr:colOff>
      <xdr:row>39</xdr:row>
      <xdr:rowOff>85725</xdr:rowOff>
    </xdr:to>
    <xdr:cxnSp macro="">
      <xdr:nvCxnSpPr>
        <xdr:cNvPr id="8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1142440</xdr:colOff>
      <xdr:row>39</xdr:row>
      <xdr:rowOff>85725</xdr:rowOff>
    </xdr:from>
    <xdr:to>
      <xdr:col>75</xdr:col>
      <xdr:colOff>1142440</xdr:colOff>
      <xdr:row>39</xdr:row>
      <xdr:rowOff>85725</xdr:rowOff>
    </xdr:to>
    <xdr:cxnSp macro="">
      <xdr:nvCxnSpPr>
        <xdr:cNvPr id="8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1142440</xdr:colOff>
      <xdr:row>39</xdr:row>
      <xdr:rowOff>85725</xdr:rowOff>
    </xdr:from>
    <xdr:to>
      <xdr:col>76</xdr:col>
      <xdr:colOff>1142440</xdr:colOff>
      <xdr:row>39</xdr:row>
      <xdr:rowOff>85725</xdr:rowOff>
    </xdr:to>
    <xdr:cxnSp macro="">
      <xdr:nvCxnSpPr>
        <xdr:cNvPr id="8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1142440</xdr:colOff>
      <xdr:row>39</xdr:row>
      <xdr:rowOff>85725</xdr:rowOff>
    </xdr:from>
    <xdr:to>
      <xdr:col>77</xdr:col>
      <xdr:colOff>1142440</xdr:colOff>
      <xdr:row>39</xdr:row>
      <xdr:rowOff>85725</xdr:rowOff>
    </xdr:to>
    <xdr:cxnSp macro="">
      <xdr:nvCxnSpPr>
        <xdr:cNvPr id="8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1142440</xdr:colOff>
      <xdr:row>39</xdr:row>
      <xdr:rowOff>85725</xdr:rowOff>
    </xdr:from>
    <xdr:to>
      <xdr:col>78</xdr:col>
      <xdr:colOff>1142440</xdr:colOff>
      <xdr:row>39</xdr:row>
      <xdr:rowOff>85725</xdr:rowOff>
    </xdr:to>
    <xdr:cxnSp macro="">
      <xdr:nvCxnSpPr>
        <xdr:cNvPr id="85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1142440</xdr:colOff>
      <xdr:row>39</xdr:row>
      <xdr:rowOff>85725</xdr:rowOff>
    </xdr:from>
    <xdr:to>
      <xdr:col>79</xdr:col>
      <xdr:colOff>1142440</xdr:colOff>
      <xdr:row>39</xdr:row>
      <xdr:rowOff>85725</xdr:rowOff>
    </xdr:to>
    <xdr:cxnSp macro="">
      <xdr:nvCxnSpPr>
        <xdr:cNvPr id="86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1142440</xdr:colOff>
      <xdr:row>39</xdr:row>
      <xdr:rowOff>85725</xdr:rowOff>
    </xdr:from>
    <xdr:to>
      <xdr:col>80</xdr:col>
      <xdr:colOff>1142440</xdr:colOff>
      <xdr:row>39</xdr:row>
      <xdr:rowOff>85725</xdr:rowOff>
    </xdr:to>
    <xdr:cxnSp macro="">
      <xdr:nvCxnSpPr>
        <xdr:cNvPr id="87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1142440</xdr:colOff>
      <xdr:row>39</xdr:row>
      <xdr:rowOff>85725</xdr:rowOff>
    </xdr:from>
    <xdr:to>
      <xdr:col>81</xdr:col>
      <xdr:colOff>1142440</xdr:colOff>
      <xdr:row>39</xdr:row>
      <xdr:rowOff>85725</xdr:rowOff>
    </xdr:to>
    <xdr:cxnSp macro="">
      <xdr:nvCxnSpPr>
        <xdr:cNvPr id="88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1142440</xdr:colOff>
      <xdr:row>39</xdr:row>
      <xdr:rowOff>85725</xdr:rowOff>
    </xdr:from>
    <xdr:to>
      <xdr:col>82</xdr:col>
      <xdr:colOff>1142440</xdr:colOff>
      <xdr:row>39</xdr:row>
      <xdr:rowOff>85725</xdr:rowOff>
    </xdr:to>
    <xdr:cxnSp macro="">
      <xdr:nvCxnSpPr>
        <xdr:cNvPr id="89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1142440</xdr:colOff>
      <xdr:row>39</xdr:row>
      <xdr:rowOff>85725</xdr:rowOff>
    </xdr:from>
    <xdr:to>
      <xdr:col>83</xdr:col>
      <xdr:colOff>1142440</xdr:colOff>
      <xdr:row>39</xdr:row>
      <xdr:rowOff>85725</xdr:rowOff>
    </xdr:to>
    <xdr:cxnSp macro="">
      <xdr:nvCxnSpPr>
        <xdr:cNvPr id="90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1142440</xdr:colOff>
      <xdr:row>39</xdr:row>
      <xdr:rowOff>85725</xdr:rowOff>
    </xdr:from>
    <xdr:to>
      <xdr:col>84</xdr:col>
      <xdr:colOff>1142440</xdr:colOff>
      <xdr:row>39</xdr:row>
      <xdr:rowOff>85725</xdr:rowOff>
    </xdr:to>
    <xdr:cxnSp macro="">
      <xdr:nvCxnSpPr>
        <xdr:cNvPr id="91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1142440</xdr:colOff>
      <xdr:row>39</xdr:row>
      <xdr:rowOff>85725</xdr:rowOff>
    </xdr:from>
    <xdr:to>
      <xdr:col>85</xdr:col>
      <xdr:colOff>1142440</xdr:colOff>
      <xdr:row>39</xdr:row>
      <xdr:rowOff>85725</xdr:rowOff>
    </xdr:to>
    <xdr:cxnSp macro="">
      <xdr:nvCxnSpPr>
        <xdr:cNvPr id="92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1142440</xdr:colOff>
      <xdr:row>39</xdr:row>
      <xdr:rowOff>85725</xdr:rowOff>
    </xdr:from>
    <xdr:to>
      <xdr:col>86</xdr:col>
      <xdr:colOff>1142440</xdr:colOff>
      <xdr:row>39</xdr:row>
      <xdr:rowOff>85725</xdr:rowOff>
    </xdr:to>
    <xdr:cxnSp macro="">
      <xdr:nvCxnSpPr>
        <xdr:cNvPr id="93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39</xdr:row>
      <xdr:rowOff>85725</xdr:rowOff>
    </xdr:from>
    <xdr:to>
      <xdr:col>87</xdr:col>
      <xdr:colOff>1142440</xdr:colOff>
      <xdr:row>39</xdr:row>
      <xdr:rowOff>85725</xdr:rowOff>
    </xdr:to>
    <xdr:cxnSp macro="">
      <xdr:nvCxnSpPr>
        <xdr:cNvPr id="94" name="AutoShape 19"/>
        <xdr:cNvCxnSpPr/>
      </xdr:nvCxnSpPr>
      <xdr:spPr>
        <a:xfrm>
          <a:off x="2333625" y="19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40</xdr:row>
      <xdr:rowOff>85725</xdr:rowOff>
    </xdr:from>
    <xdr:to>
      <xdr:col>87</xdr:col>
      <xdr:colOff>1142440</xdr:colOff>
      <xdr:row>40</xdr:row>
      <xdr:rowOff>85725</xdr:rowOff>
    </xdr:to>
    <xdr:cxnSp macro="">
      <xdr:nvCxnSpPr>
        <xdr:cNvPr id="95" name="AutoShape 19"/>
        <xdr:cNvCxnSpPr/>
      </xdr:nvCxnSpPr>
      <xdr:spPr>
        <a:xfrm>
          <a:off x="2333625" y="2076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41</xdr:row>
      <xdr:rowOff>85725</xdr:rowOff>
    </xdr:from>
    <xdr:to>
      <xdr:col>87</xdr:col>
      <xdr:colOff>1142440</xdr:colOff>
      <xdr:row>41</xdr:row>
      <xdr:rowOff>85725</xdr:rowOff>
    </xdr:to>
    <xdr:cxnSp macro="">
      <xdr:nvCxnSpPr>
        <xdr:cNvPr id="96" name="AutoShape 19"/>
        <xdr:cNvCxnSpPr/>
      </xdr:nvCxnSpPr>
      <xdr:spPr>
        <a:xfrm>
          <a:off x="2333625" y="2238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42</xdr:row>
      <xdr:rowOff>85725</xdr:rowOff>
    </xdr:from>
    <xdr:to>
      <xdr:col>87</xdr:col>
      <xdr:colOff>1142440</xdr:colOff>
      <xdr:row>42</xdr:row>
      <xdr:rowOff>85725</xdr:rowOff>
    </xdr:to>
    <xdr:cxnSp macro="">
      <xdr:nvCxnSpPr>
        <xdr:cNvPr id="97" name="AutoShape 19"/>
        <xdr:cNvCxnSpPr/>
      </xdr:nvCxnSpPr>
      <xdr:spPr>
        <a:xfrm>
          <a:off x="2333625" y="2400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43</xdr:row>
      <xdr:rowOff>85725</xdr:rowOff>
    </xdr:from>
    <xdr:to>
      <xdr:col>87</xdr:col>
      <xdr:colOff>1142440</xdr:colOff>
      <xdr:row>43</xdr:row>
      <xdr:rowOff>85725</xdr:rowOff>
    </xdr:to>
    <xdr:cxnSp macro="">
      <xdr:nvCxnSpPr>
        <xdr:cNvPr id="98" name="AutoShape 19"/>
        <xdr:cNvCxnSpPr/>
      </xdr:nvCxnSpPr>
      <xdr:spPr>
        <a:xfrm>
          <a:off x="2333625" y="2562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44</xdr:row>
      <xdr:rowOff>85725</xdr:rowOff>
    </xdr:from>
    <xdr:to>
      <xdr:col>87</xdr:col>
      <xdr:colOff>1142440</xdr:colOff>
      <xdr:row>44</xdr:row>
      <xdr:rowOff>85725</xdr:rowOff>
    </xdr:to>
    <xdr:cxnSp macro="">
      <xdr:nvCxnSpPr>
        <xdr:cNvPr id="99" name="AutoShape 19"/>
        <xdr:cNvCxnSpPr/>
      </xdr:nvCxnSpPr>
      <xdr:spPr>
        <a:xfrm>
          <a:off x="2333625" y="2724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45</xdr:row>
      <xdr:rowOff>85725</xdr:rowOff>
    </xdr:from>
    <xdr:to>
      <xdr:col>87</xdr:col>
      <xdr:colOff>1142440</xdr:colOff>
      <xdr:row>45</xdr:row>
      <xdr:rowOff>85725</xdr:rowOff>
    </xdr:to>
    <xdr:cxnSp macro="">
      <xdr:nvCxnSpPr>
        <xdr:cNvPr id="100" name="AutoShape 19"/>
        <xdr:cNvCxnSpPr/>
      </xdr:nvCxnSpPr>
      <xdr:spPr>
        <a:xfrm>
          <a:off x="2333625" y="2886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46</xdr:row>
      <xdr:rowOff>85725</xdr:rowOff>
    </xdr:from>
    <xdr:to>
      <xdr:col>87</xdr:col>
      <xdr:colOff>1142440</xdr:colOff>
      <xdr:row>46</xdr:row>
      <xdr:rowOff>85725</xdr:rowOff>
    </xdr:to>
    <xdr:cxnSp macro="">
      <xdr:nvCxnSpPr>
        <xdr:cNvPr id="101" name="AutoShape 19"/>
        <xdr:cNvCxnSpPr/>
      </xdr:nvCxnSpPr>
      <xdr:spPr>
        <a:xfrm>
          <a:off x="2333625" y="3048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47</xdr:row>
      <xdr:rowOff>85725</xdr:rowOff>
    </xdr:from>
    <xdr:to>
      <xdr:col>87</xdr:col>
      <xdr:colOff>1142440</xdr:colOff>
      <xdr:row>47</xdr:row>
      <xdr:rowOff>85725</xdr:rowOff>
    </xdr:to>
    <xdr:cxnSp macro="">
      <xdr:nvCxnSpPr>
        <xdr:cNvPr id="102" name="AutoShape 19"/>
        <xdr:cNvCxnSpPr/>
      </xdr:nvCxnSpPr>
      <xdr:spPr>
        <a:xfrm>
          <a:off x="2333625" y="3209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48</xdr:row>
      <xdr:rowOff>85725</xdr:rowOff>
    </xdr:from>
    <xdr:to>
      <xdr:col>87</xdr:col>
      <xdr:colOff>1142440</xdr:colOff>
      <xdr:row>48</xdr:row>
      <xdr:rowOff>85725</xdr:rowOff>
    </xdr:to>
    <xdr:cxnSp macro="">
      <xdr:nvCxnSpPr>
        <xdr:cNvPr id="103" name="AutoShape 19"/>
        <xdr:cNvCxnSpPr/>
      </xdr:nvCxnSpPr>
      <xdr:spPr>
        <a:xfrm>
          <a:off x="2333625" y="3371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49</xdr:row>
      <xdr:rowOff>85725</xdr:rowOff>
    </xdr:from>
    <xdr:to>
      <xdr:col>87</xdr:col>
      <xdr:colOff>1142440</xdr:colOff>
      <xdr:row>49</xdr:row>
      <xdr:rowOff>85725</xdr:rowOff>
    </xdr:to>
    <xdr:cxnSp macro="">
      <xdr:nvCxnSpPr>
        <xdr:cNvPr id="104" name="AutoShape 19"/>
        <xdr:cNvCxnSpPr/>
      </xdr:nvCxnSpPr>
      <xdr:spPr>
        <a:xfrm>
          <a:off x="2333625" y="3533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50</xdr:row>
      <xdr:rowOff>85725</xdr:rowOff>
    </xdr:from>
    <xdr:to>
      <xdr:col>87</xdr:col>
      <xdr:colOff>1142440</xdr:colOff>
      <xdr:row>50</xdr:row>
      <xdr:rowOff>85725</xdr:rowOff>
    </xdr:to>
    <xdr:cxnSp macro="">
      <xdr:nvCxnSpPr>
        <xdr:cNvPr id="105" name="AutoShape 19"/>
        <xdr:cNvCxnSpPr/>
      </xdr:nvCxnSpPr>
      <xdr:spPr>
        <a:xfrm>
          <a:off x="2333625" y="3695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51</xdr:row>
      <xdr:rowOff>85725</xdr:rowOff>
    </xdr:from>
    <xdr:to>
      <xdr:col>87</xdr:col>
      <xdr:colOff>1142440</xdr:colOff>
      <xdr:row>51</xdr:row>
      <xdr:rowOff>85725</xdr:rowOff>
    </xdr:to>
    <xdr:cxnSp macro="">
      <xdr:nvCxnSpPr>
        <xdr:cNvPr id="106" name="AutoShape 19"/>
        <xdr:cNvCxnSpPr/>
      </xdr:nvCxnSpPr>
      <xdr:spPr>
        <a:xfrm>
          <a:off x="2333625" y="3857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52</xdr:row>
      <xdr:rowOff>85725</xdr:rowOff>
    </xdr:from>
    <xdr:to>
      <xdr:col>87</xdr:col>
      <xdr:colOff>1142440</xdr:colOff>
      <xdr:row>52</xdr:row>
      <xdr:rowOff>85725</xdr:rowOff>
    </xdr:to>
    <xdr:cxnSp macro="">
      <xdr:nvCxnSpPr>
        <xdr:cNvPr id="107" name="AutoShape 19"/>
        <xdr:cNvCxnSpPr/>
      </xdr:nvCxnSpPr>
      <xdr:spPr>
        <a:xfrm>
          <a:off x="2333625" y="4019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53</xdr:row>
      <xdr:rowOff>85725</xdr:rowOff>
    </xdr:from>
    <xdr:to>
      <xdr:col>87</xdr:col>
      <xdr:colOff>1142440</xdr:colOff>
      <xdr:row>53</xdr:row>
      <xdr:rowOff>85725</xdr:rowOff>
    </xdr:to>
    <xdr:cxnSp macro="">
      <xdr:nvCxnSpPr>
        <xdr:cNvPr id="108" name="AutoShape 19"/>
        <xdr:cNvCxnSpPr/>
      </xdr:nvCxnSpPr>
      <xdr:spPr>
        <a:xfrm>
          <a:off x="2333625" y="4181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54</xdr:row>
      <xdr:rowOff>85725</xdr:rowOff>
    </xdr:from>
    <xdr:to>
      <xdr:col>87</xdr:col>
      <xdr:colOff>1142440</xdr:colOff>
      <xdr:row>54</xdr:row>
      <xdr:rowOff>85725</xdr:rowOff>
    </xdr:to>
    <xdr:cxnSp macro="">
      <xdr:nvCxnSpPr>
        <xdr:cNvPr id="109" name="AutoShape 19"/>
        <xdr:cNvCxnSpPr/>
      </xdr:nvCxnSpPr>
      <xdr:spPr>
        <a:xfrm>
          <a:off x="2333625" y="4343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55</xdr:row>
      <xdr:rowOff>85725</xdr:rowOff>
    </xdr:from>
    <xdr:to>
      <xdr:col>87</xdr:col>
      <xdr:colOff>1142440</xdr:colOff>
      <xdr:row>55</xdr:row>
      <xdr:rowOff>85725</xdr:rowOff>
    </xdr:to>
    <xdr:cxnSp macro="">
      <xdr:nvCxnSpPr>
        <xdr:cNvPr id="110" name="AutoShape 19"/>
        <xdr:cNvCxnSpPr/>
      </xdr:nvCxnSpPr>
      <xdr:spPr>
        <a:xfrm>
          <a:off x="2333625" y="4505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56</xdr:row>
      <xdr:rowOff>85725</xdr:rowOff>
    </xdr:from>
    <xdr:to>
      <xdr:col>87</xdr:col>
      <xdr:colOff>1142440</xdr:colOff>
      <xdr:row>56</xdr:row>
      <xdr:rowOff>85725</xdr:rowOff>
    </xdr:to>
    <xdr:cxnSp macro="">
      <xdr:nvCxnSpPr>
        <xdr:cNvPr id="111" name="AutoShape 19"/>
        <xdr:cNvCxnSpPr/>
      </xdr:nvCxnSpPr>
      <xdr:spPr>
        <a:xfrm>
          <a:off x="23336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57</xdr:row>
      <xdr:rowOff>85725</xdr:rowOff>
    </xdr:from>
    <xdr:to>
      <xdr:col>87</xdr:col>
      <xdr:colOff>1142440</xdr:colOff>
      <xdr:row>57</xdr:row>
      <xdr:rowOff>85725</xdr:rowOff>
    </xdr:to>
    <xdr:cxnSp macro="">
      <xdr:nvCxnSpPr>
        <xdr:cNvPr id="112" name="AutoShape 19"/>
        <xdr:cNvCxnSpPr/>
      </xdr:nvCxnSpPr>
      <xdr:spPr>
        <a:xfrm>
          <a:off x="2333625" y="4829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58</xdr:row>
      <xdr:rowOff>85725</xdr:rowOff>
    </xdr:from>
    <xdr:to>
      <xdr:col>87</xdr:col>
      <xdr:colOff>1142440</xdr:colOff>
      <xdr:row>58</xdr:row>
      <xdr:rowOff>85725</xdr:rowOff>
    </xdr:to>
    <xdr:cxnSp macro="">
      <xdr:nvCxnSpPr>
        <xdr:cNvPr id="113" name="AutoShape 19"/>
        <xdr:cNvCxnSpPr/>
      </xdr:nvCxnSpPr>
      <xdr:spPr>
        <a:xfrm>
          <a:off x="2333625" y="4991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59</xdr:row>
      <xdr:rowOff>85725</xdr:rowOff>
    </xdr:from>
    <xdr:to>
      <xdr:col>87</xdr:col>
      <xdr:colOff>1142440</xdr:colOff>
      <xdr:row>59</xdr:row>
      <xdr:rowOff>85725</xdr:rowOff>
    </xdr:to>
    <xdr:cxnSp macro="">
      <xdr:nvCxnSpPr>
        <xdr:cNvPr id="114" name="AutoShape 19"/>
        <xdr:cNvCxnSpPr/>
      </xdr:nvCxnSpPr>
      <xdr:spPr>
        <a:xfrm>
          <a:off x="2333625" y="5153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60</xdr:row>
      <xdr:rowOff>85725</xdr:rowOff>
    </xdr:from>
    <xdr:to>
      <xdr:col>87</xdr:col>
      <xdr:colOff>1142440</xdr:colOff>
      <xdr:row>60</xdr:row>
      <xdr:rowOff>85725</xdr:rowOff>
    </xdr:to>
    <xdr:cxnSp macro="">
      <xdr:nvCxnSpPr>
        <xdr:cNvPr id="115" name="AutoShape 19"/>
        <xdr:cNvCxnSpPr/>
      </xdr:nvCxnSpPr>
      <xdr:spPr>
        <a:xfrm>
          <a:off x="2333625" y="5314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61</xdr:row>
      <xdr:rowOff>85725</xdr:rowOff>
    </xdr:from>
    <xdr:to>
      <xdr:col>87</xdr:col>
      <xdr:colOff>1142440</xdr:colOff>
      <xdr:row>61</xdr:row>
      <xdr:rowOff>85725</xdr:rowOff>
    </xdr:to>
    <xdr:cxnSp macro="">
      <xdr:nvCxnSpPr>
        <xdr:cNvPr id="116" name="AutoShape 19"/>
        <xdr:cNvCxnSpPr/>
      </xdr:nvCxnSpPr>
      <xdr:spPr>
        <a:xfrm>
          <a:off x="2333625" y="5476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62</xdr:row>
      <xdr:rowOff>85725</xdr:rowOff>
    </xdr:from>
    <xdr:to>
      <xdr:col>87</xdr:col>
      <xdr:colOff>1142440</xdr:colOff>
      <xdr:row>62</xdr:row>
      <xdr:rowOff>85725</xdr:rowOff>
    </xdr:to>
    <xdr:cxnSp macro="">
      <xdr:nvCxnSpPr>
        <xdr:cNvPr id="117" name="AutoShape 19"/>
        <xdr:cNvCxnSpPr/>
      </xdr:nvCxnSpPr>
      <xdr:spPr>
        <a:xfrm>
          <a:off x="2333625" y="5638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63</xdr:row>
      <xdr:rowOff>85725</xdr:rowOff>
    </xdr:from>
    <xdr:to>
      <xdr:col>87</xdr:col>
      <xdr:colOff>1142440</xdr:colOff>
      <xdr:row>63</xdr:row>
      <xdr:rowOff>85725</xdr:rowOff>
    </xdr:to>
    <xdr:cxnSp macro="">
      <xdr:nvCxnSpPr>
        <xdr:cNvPr id="118" name="AutoShape 19"/>
        <xdr:cNvCxnSpPr/>
      </xdr:nvCxnSpPr>
      <xdr:spPr>
        <a:xfrm>
          <a:off x="2333625" y="5800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64</xdr:row>
      <xdr:rowOff>85725</xdr:rowOff>
    </xdr:from>
    <xdr:to>
      <xdr:col>87</xdr:col>
      <xdr:colOff>1142440</xdr:colOff>
      <xdr:row>64</xdr:row>
      <xdr:rowOff>85725</xdr:rowOff>
    </xdr:to>
    <xdr:cxnSp macro="">
      <xdr:nvCxnSpPr>
        <xdr:cNvPr id="119" name="AutoShape 19"/>
        <xdr:cNvCxnSpPr/>
      </xdr:nvCxnSpPr>
      <xdr:spPr>
        <a:xfrm>
          <a:off x="2333625" y="5962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65</xdr:row>
      <xdr:rowOff>85725</xdr:rowOff>
    </xdr:from>
    <xdr:to>
      <xdr:col>87</xdr:col>
      <xdr:colOff>1142440</xdr:colOff>
      <xdr:row>65</xdr:row>
      <xdr:rowOff>85725</xdr:rowOff>
    </xdr:to>
    <xdr:cxnSp macro="">
      <xdr:nvCxnSpPr>
        <xdr:cNvPr id="120" name="AutoShape 19"/>
        <xdr:cNvCxnSpPr/>
      </xdr:nvCxnSpPr>
      <xdr:spPr>
        <a:xfrm>
          <a:off x="2333625" y="6124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66</xdr:row>
      <xdr:rowOff>85725</xdr:rowOff>
    </xdr:from>
    <xdr:to>
      <xdr:col>87</xdr:col>
      <xdr:colOff>1142440</xdr:colOff>
      <xdr:row>66</xdr:row>
      <xdr:rowOff>85725</xdr:rowOff>
    </xdr:to>
    <xdr:cxnSp macro="">
      <xdr:nvCxnSpPr>
        <xdr:cNvPr id="121" name="AutoShape 19"/>
        <xdr:cNvCxnSpPr/>
      </xdr:nvCxnSpPr>
      <xdr:spPr>
        <a:xfrm>
          <a:off x="2333625" y="6286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67</xdr:row>
      <xdr:rowOff>85725</xdr:rowOff>
    </xdr:from>
    <xdr:to>
      <xdr:col>87</xdr:col>
      <xdr:colOff>1142440</xdr:colOff>
      <xdr:row>67</xdr:row>
      <xdr:rowOff>85725</xdr:rowOff>
    </xdr:to>
    <xdr:cxnSp macro="">
      <xdr:nvCxnSpPr>
        <xdr:cNvPr id="122" name="AutoShape 19"/>
        <xdr:cNvCxnSpPr/>
      </xdr:nvCxnSpPr>
      <xdr:spPr>
        <a:xfrm>
          <a:off x="2333625" y="6448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68</xdr:row>
      <xdr:rowOff>85725</xdr:rowOff>
    </xdr:from>
    <xdr:to>
      <xdr:col>87</xdr:col>
      <xdr:colOff>1142440</xdr:colOff>
      <xdr:row>68</xdr:row>
      <xdr:rowOff>85725</xdr:rowOff>
    </xdr:to>
    <xdr:cxnSp macro="">
      <xdr:nvCxnSpPr>
        <xdr:cNvPr id="123" name="AutoShape 19"/>
        <xdr:cNvCxnSpPr/>
      </xdr:nvCxnSpPr>
      <xdr:spPr>
        <a:xfrm>
          <a:off x="2333625" y="6610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69</xdr:row>
      <xdr:rowOff>85725</xdr:rowOff>
    </xdr:from>
    <xdr:to>
      <xdr:col>87</xdr:col>
      <xdr:colOff>1142440</xdr:colOff>
      <xdr:row>69</xdr:row>
      <xdr:rowOff>85725</xdr:rowOff>
    </xdr:to>
    <xdr:cxnSp macro="">
      <xdr:nvCxnSpPr>
        <xdr:cNvPr id="124" name="AutoShape 19"/>
        <xdr:cNvCxnSpPr/>
      </xdr:nvCxnSpPr>
      <xdr:spPr>
        <a:xfrm>
          <a:off x="2333625" y="6772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70</xdr:row>
      <xdr:rowOff>85725</xdr:rowOff>
    </xdr:from>
    <xdr:to>
      <xdr:col>87</xdr:col>
      <xdr:colOff>1142440</xdr:colOff>
      <xdr:row>70</xdr:row>
      <xdr:rowOff>85725</xdr:rowOff>
    </xdr:to>
    <xdr:cxnSp macro="">
      <xdr:nvCxnSpPr>
        <xdr:cNvPr id="125" name="AutoShape 19"/>
        <xdr:cNvCxnSpPr/>
      </xdr:nvCxnSpPr>
      <xdr:spPr>
        <a:xfrm>
          <a:off x="2333625" y="6934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71</xdr:row>
      <xdr:rowOff>85725</xdr:rowOff>
    </xdr:from>
    <xdr:to>
      <xdr:col>87</xdr:col>
      <xdr:colOff>1142440</xdr:colOff>
      <xdr:row>71</xdr:row>
      <xdr:rowOff>85725</xdr:rowOff>
    </xdr:to>
    <xdr:cxnSp macro="">
      <xdr:nvCxnSpPr>
        <xdr:cNvPr id="126" name="AutoShape 19"/>
        <xdr:cNvCxnSpPr/>
      </xdr:nvCxnSpPr>
      <xdr:spPr>
        <a:xfrm>
          <a:off x="2333625" y="7096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72</xdr:row>
      <xdr:rowOff>85725</xdr:rowOff>
    </xdr:from>
    <xdr:to>
      <xdr:col>87</xdr:col>
      <xdr:colOff>1142440</xdr:colOff>
      <xdr:row>72</xdr:row>
      <xdr:rowOff>85725</xdr:rowOff>
    </xdr:to>
    <xdr:cxnSp macro="">
      <xdr:nvCxnSpPr>
        <xdr:cNvPr id="127" name="AutoShape 19"/>
        <xdr:cNvCxnSpPr/>
      </xdr:nvCxnSpPr>
      <xdr:spPr>
        <a:xfrm>
          <a:off x="2333625" y="7258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73</xdr:row>
      <xdr:rowOff>85725</xdr:rowOff>
    </xdr:from>
    <xdr:to>
      <xdr:col>87</xdr:col>
      <xdr:colOff>1142440</xdr:colOff>
      <xdr:row>73</xdr:row>
      <xdr:rowOff>85725</xdr:rowOff>
    </xdr:to>
    <xdr:cxnSp macro="">
      <xdr:nvCxnSpPr>
        <xdr:cNvPr id="128" name="AutoShape 19"/>
        <xdr:cNvCxnSpPr/>
      </xdr:nvCxnSpPr>
      <xdr:spPr>
        <a:xfrm>
          <a:off x="23336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74</xdr:row>
      <xdr:rowOff>85725</xdr:rowOff>
    </xdr:from>
    <xdr:to>
      <xdr:col>87</xdr:col>
      <xdr:colOff>1142440</xdr:colOff>
      <xdr:row>74</xdr:row>
      <xdr:rowOff>85725</xdr:rowOff>
    </xdr:to>
    <xdr:cxnSp macro="">
      <xdr:nvCxnSpPr>
        <xdr:cNvPr id="129" name="AutoShape 19"/>
        <xdr:cNvCxnSpPr/>
      </xdr:nvCxnSpPr>
      <xdr:spPr>
        <a:xfrm>
          <a:off x="2333625" y="7581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75</xdr:row>
      <xdr:rowOff>85725</xdr:rowOff>
    </xdr:from>
    <xdr:to>
      <xdr:col>87</xdr:col>
      <xdr:colOff>1142440</xdr:colOff>
      <xdr:row>75</xdr:row>
      <xdr:rowOff>85725</xdr:rowOff>
    </xdr:to>
    <xdr:cxnSp macro="">
      <xdr:nvCxnSpPr>
        <xdr:cNvPr id="130" name="AutoShape 19"/>
        <xdr:cNvCxnSpPr/>
      </xdr:nvCxnSpPr>
      <xdr:spPr>
        <a:xfrm>
          <a:off x="2333625" y="7743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76</xdr:row>
      <xdr:rowOff>85725</xdr:rowOff>
    </xdr:from>
    <xdr:to>
      <xdr:col>87</xdr:col>
      <xdr:colOff>1142440</xdr:colOff>
      <xdr:row>76</xdr:row>
      <xdr:rowOff>85725</xdr:rowOff>
    </xdr:to>
    <xdr:cxnSp macro="">
      <xdr:nvCxnSpPr>
        <xdr:cNvPr id="131" name="AutoShape 19"/>
        <xdr:cNvCxnSpPr/>
      </xdr:nvCxnSpPr>
      <xdr:spPr>
        <a:xfrm>
          <a:off x="2333625" y="7905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77</xdr:row>
      <xdr:rowOff>85725</xdr:rowOff>
    </xdr:from>
    <xdr:to>
      <xdr:col>87</xdr:col>
      <xdr:colOff>1142440</xdr:colOff>
      <xdr:row>77</xdr:row>
      <xdr:rowOff>85725</xdr:rowOff>
    </xdr:to>
    <xdr:cxnSp macro="">
      <xdr:nvCxnSpPr>
        <xdr:cNvPr id="132" name="AutoShape 19"/>
        <xdr:cNvCxnSpPr/>
      </xdr:nvCxnSpPr>
      <xdr:spPr>
        <a:xfrm>
          <a:off x="2333625" y="8067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78</xdr:row>
      <xdr:rowOff>85725</xdr:rowOff>
    </xdr:from>
    <xdr:to>
      <xdr:col>87</xdr:col>
      <xdr:colOff>1142440</xdr:colOff>
      <xdr:row>78</xdr:row>
      <xdr:rowOff>85725</xdr:rowOff>
    </xdr:to>
    <xdr:cxnSp macro="">
      <xdr:nvCxnSpPr>
        <xdr:cNvPr id="133" name="AutoShape 19"/>
        <xdr:cNvCxnSpPr/>
      </xdr:nvCxnSpPr>
      <xdr:spPr>
        <a:xfrm>
          <a:off x="2333625" y="8229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79</xdr:row>
      <xdr:rowOff>85725</xdr:rowOff>
    </xdr:from>
    <xdr:to>
      <xdr:col>87</xdr:col>
      <xdr:colOff>1142440</xdr:colOff>
      <xdr:row>79</xdr:row>
      <xdr:rowOff>85725</xdr:rowOff>
    </xdr:to>
    <xdr:cxnSp macro="">
      <xdr:nvCxnSpPr>
        <xdr:cNvPr id="134" name="AutoShape 19"/>
        <xdr:cNvCxnSpPr/>
      </xdr:nvCxnSpPr>
      <xdr:spPr>
        <a:xfrm>
          <a:off x="2333625" y="8391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80</xdr:row>
      <xdr:rowOff>85725</xdr:rowOff>
    </xdr:from>
    <xdr:to>
      <xdr:col>87</xdr:col>
      <xdr:colOff>1142440</xdr:colOff>
      <xdr:row>80</xdr:row>
      <xdr:rowOff>85725</xdr:rowOff>
    </xdr:to>
    <xdr:cxnSp macro="">
      <xdr:nvCxnSpPr>
        <xdr:cNvPr id="135" name="AutoShape 19"/>
        <xdr:cNvCxnSpPr/>
      </xdr:nvCxnSpPr>
      <xdr:spPr>
        <a:xfrm>
          <a:off x="2333625" y="8553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81</xdr:row>
      <xdr:rowOff>85725</xdr:rowOff>
    </xdr:from>
    <xdr:to>
      <xdr:col>87</xdr:col>
      <xdr:colOff>1142440</xdr:colOff>
      <xdr:row>81</xdr:row>
      <xdr:rowOff>85725</xdr:rowOff>
    </xdr:to>
    <xdr:cxnSp macro="">
      <xdr:nvCxnSpPr>
        <xdr:cNvPr id="136" name="AutoShape 19"/>
        <xdr:cNvCxnSpPr/>
      </xdr:nvCxnSpPr>
      <xdr:spPr>
        <a:xfrm>
          <a:off x="2333625" y="8715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82</xdr:row>
      <xdr:rowOff>85725</xdr:rowOff>
    </xdr:from>
    <xdr:to>
      <xdr:col>87</xdr:col>
      <xdr:colOff>1142440</xdr:colOff>
      <xdr:row>82</xdr:row>
      <xdr:rowOff>85725</xdr:rowOff>
    </xdr:to>
    <xdr:cxnSp macro="">
      <xdr:nvCxnSpPr>
        <xdr:cNvPr id="137" name="AutoShape 19"/>
        <xdr:cNvCxnSpPr/>
      </xdr:nvCxnSpPr>
      <xdr:spPr>
        <a:xfrm>
          <a:off x="2333625" y="8877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83</xdr:row>
      <xdr:rowOff>85725</xdr:rowOff>
    </xdr:from>
    <xdr:to>
      <xdr:col>87</xdr:col>
      <xdr:colOff>1142440</xdr:colOff>
      <xdr:row>83</xdr:row>
      <xdr:rowOff>85725</xdr:rowOff>
    </xdr:to>
    <xdr:cxnSp macro="">
      <xdr:nvCxnSpPr>
        <xdr:cNvPr id="138" name="AutoShape 19"/>
        <xdr:cNvCxnSpPr/>
      </xdr:nvCxnSpPr>
      <xdr:spPr>
        <a:xfrm>
          <a:off x="2333625" y="9039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84</xdr:row>
      <xdr:rowOff>85725</xdr:rowOff>
    </xdr:from>
    <xdr:to>
      <xdr:col>87</xdr:col>
      <xdr:colOff>1142440</xdr:colOff>
      <xdr:row>84</xdr:row>
      <xdr:rowOff>85725</xdr:rowOff>
    </xdr:to>
    <xdr:cxnSp macro="">
      <xdr:nvCxnSpPr>
        <xdr:cNvPr id="139" name="AutoShape 19"/>
        <xdr:cNvCxnSpPr/>
      </xdr:nvCxnSpPr>
      <xdr:spPr>
        <a:xfrm>
          <a:off x="2333625" y="9201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85</xdr:row>
      <xdr:rowOff>85725</xdr:rowOff>
    </xdr:from>
    <xdr:to>
      <xdr:col>87</xdr:col>
      <xdr:colOff>1142440</xdr:colOff>
      <xdr:row>85</xdr:row>
      <xdr:rowOff>85725</xdr:rowOff>
    </xdr:to>
    <xdr:cxnSp macro="">
      <xdr:nvCxnSpPr>
        <xdr:cNvPr id="140" name="AutoShape 19"/>
        <xdr:cNvCxnSpPr/>
      </xdr:nvCxnSpPr>
      <xdr:spPr>
        <a:xfrm>
          <a:off x="2333625" y="9363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86</xdr:row>
      <xdr:rowOff>85725</xdr:rowOff>
    </xdr:from>
    <xdr:to>
      <xdr:col>87</xdr:col>
      <xdr:colOff>1142440</xdr:colOff>
      <xdr:row>86</xdr:row>
      <xdr:rowOff>85725</xdr:rowOff>
    </xdr:to>
    <xdr:cxnSp macro="">
      <xdr:nvCxnSpPr>
        <xdr:cNvPr id="141" name="AutoShape 19"/>
        <xdr:cNvCxnSpPr/>
      </xdr:nvCxnSpPr>
      <xdr:spPr>
        <a:xfrm>
          <a:off x="2333625" y="9525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87</xdr:row>
      <xdr:rowOff>85725</xdr:rowOff>
    </xdr:from>
    <xdr:to>
      <xdr:col>87</xdr:col>
      <xdr:colOff>1142440</xdr:colOff>
      <xdr:row>87</xdr:row>
      <xdr:rowOff>85725</xdr:rowOff>
    </xdr:to>
    <xdr:cxnSp macro="">
      <xdr:nvCxnSpPr>
        <xdr:cNvPr id="142" name="AutoShape 19"/>
        <xdr:cNvCxnSpPr/>
      </xdr:nvCxnSpPr>
      <xdr:spPr>
        <a:xfrm>
          <a:off x="2333625" y="9686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88</xdr:row>
      <xdr:rowOff>85725</xdr:rowOff>
    </xdr:from>
    <xdr:to>
      <xdr:col>87</xdr:col>
      <xdr:colOff>1142440</xdr:colOff>
      <xdr:row>88</xdr:row>
      <xdr:rowOff>85725</xdr:rowOff>
    </xdr:to>
    <xdr:cxnSp macro="">
      <xdr:nvCxnSpPr>
        <xdr:cNvPr id="143" name="AutoShape 19"/>
        <xdr:cNvCxnSpPr/>
      </xdr:nvCxnSpPr>
      <xdr:spPr>
        <a:xfrm>
          <a:off x="2333625" y="9848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89</xdr:row>
      <xdr:rowOff>85725</xdr:rowOff>
    </xdr:from>
    <xdr:to>
      <xdr:col>87</xdr:col>
      <xdr:colOff>1142440</xdr:colOff>
      <xdr:row>89</xdr:row>
      <xdr:rowOff>85725</xdr:rowOff>
    </xdr:to>
    <xdr:cxnSp macro="">
      <xdr:nvCxnSpPr>
        <xdr:cNvPr id="144" name="AutoShape 19"/>
        <xdr:cNvCxnSpPr/>
      </xdr:nvCxnSpPr>
      <xdr:spPr>
        <a:xfrm>
          <a:off x="2333625" y="10010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90</xdr:row>
      <xdr:rowOff>85725</xdr:rowOff>
    </xdr:from>
    <xdr:to>
      <xdr:col>87</xdr:col>
      <xdr:colOff>1142440</xdr:colOff>
      <xdr:row>90</xdr:row>
      <xdr:rowOff>85725</xdr:rowOff>
    </xdr:to>
    <xdr:cxnSp macro="">
      <xdr:nvCxnSpPr>
        <xdr:cNvPr id="145" name="AutoShape 19"/>
        <xdr:cNvCxnSpPr/>
      </xdr:nvCxnSpPr>
      <xdr:spPr>
        <a:xfrm>
          <a:off x="2333625" y="10172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91</xdr:row>
      <xdr:rowOff>85725</xdr:rowOff>
    </xdr:from>
    <xdr:to>
      <xdr:col>87</xdr:col>
      <xdr:colOff>1142440</xdr:colOff>
      <xdr:row>91</xdr:row>
      <xdr:rowOff>85725</xdr:rowOff>
    </xdr:to>
    <xdr:cxnSp macro="">
      <xdr:nvCxnSpPr>
        <xdr:cNvPr id="146" name="AutoShape 19"/>
        <xdr:cNvCxnSpPr/>
      </xdr:nvCxnSpPr>
      <xdr:spPr>
        <a:xfrm>
          <a:off x="2333625" y="10334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92</xdr:row>
      <xdr:rowOff>85725</xdr:rowOff>
    </xdr:from>
    <xdr:to>
      <xdr:col>87</xdr:col>
      <xdr:colOff>1142440</xdr:colOff>
      <xdr:row>92</xdr:row>
      <xdr:rowOff>85725</xdr:rowOff>
    </xdr:to>
    <xdr:cxnSp macro="">
      <xdr:nvCxnSpPr>
        <xdr:cNvPr id="147" name="AutoShape 19"/>
        <xdr:cNvCxnSpPr/>
      </xdr:nvCxnSpPr>
      <xdr:spPr>
        <a:xfrm>
          <a:off x="2333625" y="10496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93</xdr:row>
      <xdr:rowOff>85725</xdr:rowOff>
    </xdr:from>
    <xdr:to>
      <xdr:col>87</xdr:col>
      <xdr:colOff>1142440</xdr:colOff>
      <xdr:row>93</xdr:row>
      <xdr:rowOff>85725</xdr:rowOff>
    </xdr:to>
    <xdr:cxnSp macro="">
      <xdr:nvCxnSpPr>
        <xdr:cNvPr id="148" name="AutoShape 19"/>
        <xdr:cNvCxnSpPr/>
      </xdr:nvCxnSpPr>
      <xdr:spPr>
        <a:xfrm>
          <a:off x="2333625" y="10658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94</xdr:row>
      <xdr:rowOff>85725</xdr:rowOff>
    </xdr:from>
    <xdr:to>
      <xdr:col>87</xdr:col>
      <xdr:colOff>1142440</xdr:colOff>
      <xdr:row>94</xdr:row>
      <xdr:rowOff>85725</xdr:rowOff>
    </xdr:to>
    <xdr:cxnSp macro="">
      <xdr:nvCxnSpPr>
        <xdr:cNvPr id="149" name="AutoShape 19"/>
        <xdr:cNvCxnSpPr/>
      </xdr:nvCxnSpPr>
      <xdr:spPr>
        <a:xfrm>
          <a:off x="2333625" y="10820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95</xdr:row>
      <xdr:rowOff>85725</xdr:rowOff>
    </xdr:from>
    <xdr:to>
      <xdr:col>87</xdr:col>
      <xdr:colOff>1142440</xdr:colOff>
      <xdr:row>95</xdr:row>
      <xdr:rowOff>85725</xdr:rowOff>
    </xdr:to>
    <xdr:cxnSp macro="">
      <xdr:nvCxnSpPr>
        <xdr:cNvPr id="150" name="AutoShape 19"/>
        <xdr:cNvCxnSpPr/>
      </xdr:nvCxnSpPr>
      <xdr:spPr>
        <a:xfrm>
          <a:off x="2333625" y="10982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96</xdr:row>
      <xdr:rowOff>85725</xdr:rowOff>
    </xdr:from>
    <xdr:to>
      <xdr:col>87</xdr:col>
      <xdr:colOff>1142440</xdr:colOff>
      <xdr:row>96</xdr:row>
      <xdr:rowOff>85725</xdr:rowOff>
    </xdr:to>
    <xdr:cxnSp macro="">
      <xdr:nvCxnSpPr>
        <xdr:cNvPr id="151" name="AutoShape 19"/>
        <xdr:cNvCxnSpPr/>
      </xdr:nvCxnSpPr>
      <xdr:spPr>
        <a:xfrm>
          <a:off x="2333625" y="11144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97</xdr:row>
      <xdr:rowOff>85725</xdr:rowOff>
    </xdr:from>
    <xdr:to>
      <xdr:col>87</xdr:col>
      <xdr:colOff>1142440</xdr:colOff>
      <xdr:row>97</xdr:row>
      <xdr:rowOff>85725</xdr:rowOff>
    </xdr:to>
    <xdr:cxnSp macro="">
      <xdr:nvCxnSpPr>
        <xdr:cNvPr id="152" name="AutoShape 19"/>
        <xdr:cNvCxnSpPr/>
      </xdr:nvCxnSpPr>
      <xdr:spPr>
        <a:xfrm>
          <a:off x="2333625" y="11306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98</xdr:row>
      <xdr:rowOff>85725</xdr:rowOff>
    </xdr:from>
    <xdr:to>
      <xdr:col>87</xdr:col>
      <xdr:colOff>1142440</xdr:colOff>
      <xdr:row>98</xdr:row>
      <xdr:rowOff>85725</xdr:rowOff>
    </xdr:to>
    <xdr:cxnSp macro="">
      <xdr:nvCxnSpPr>
        <xdr:cNvPr id="153" name="AutoShape 19"/>
        <xdr:cNvCxnSpPr/>
      </xdr:nvCxnSpPr>
      <xdr:spPr>
        <a:xfrm>
          <a:off x="2333625" y="11468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99</xdr:row>
      <xdr:rowOff>85725</xdr:rowOff>
    </xdr:from>
    <xdr:to>
      <xdr:col>87</xdr:col>
      <xdr:colOff>1142440</xdr:colOff>
      <xdr:row>99</xdr:row>
      <xdr:rowOff>85725</xdr:rowOff>
    </xdr:to>
    <xdr:cxnSp macro="">
      <xdr:nvCxnSpPr>
        <xdr:cNvPr id="154" name="AutoShape 19"/>
        <xdr:cNvCxnSpPr/>
      </xdr:nvCxnSpPr>
      <xdr:spPr>
        <a:xfrm>
          <a:off x="2333625" y="11630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100</xdr:row>
      <xdr:rowOff>85725</xdr:rowOff>
    </xdr:from>
    <xdr:to>
      <xdr:col>87</xdr:col>
      <xdr:colOff>1142440</xdr:colOff>
      <xdr:row>100</xdr:row>
      <xdr:rowOff>85725</xdr:rowOff>
    </xdr:to>
    <xdr:cxnSp macro="">
      <xdr:nvCxnSpPr>
        <xdr:cNvPr id="155" name="AutoShape 19"/>
        <xdr:cNvCxnSpPr/>
      </xdr:nvCxnSpPr>
      <xdr:spPr>
        <a:xfrm>
          <a:off x="2333625" y="11791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101</xdr:row>
      <xdr:rowOff>85725</xdr:rowOff>
    </xdr:from>
    <xdr:to>
      <xdr:col>87</xdr:col>
      <xdr:colOff>1142440</xdr:colOff>
      <xdr:row>101</xdr:row>
      <xdr:rowOff>85725</xdr:rowOff>
    </xdr:to>
    <xdr:cxnSp macro="">
      <xdr:nvCxnSpPr>
        <xdr:cNvPr id="156" name="AutoShape 19"/>
        <xdr:cNvCxnSpPr/>
      </xdr:nvCxnSpPr>
      <xdr:spPr>
        <a:xfrm>
          <a:off x="2333625" y="11953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102</xdr:row>
      <xdr:rowOff>85725</xdr:rowOff>
    </xdr:from>
    <xdr:to>
      <xdr:col>87</xdr:col>
      <xdr:colOff>1142440</xdr:colOff>
      <xdr:row>102</xdr:row>
      <xdr:rowOff>85725</xdr:rowOff>
    </xdr:to>
    <xdr:cxnSp macro="">
      <xdr:nvCxnSpPr>
        <xdr:cNvPr id="157" name="AutoShape 19"/>
        <xdr:cNvCxnSpPr/>
      </xdr:nvCxnSpPr>
      <xdr:spPr>
        <a:xfrm>
          <a:off x="2333625" y="12115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103</xdr:row>
      <xdr:rowOff>85725</xdr:rowOff>
    </xdr:from>
    <xdr:to>
      <xdr:col>87</xdr:col>
      <xdr:colOff>1142440</xdr:colOff>
      <xdr:row>103</xdr:row>
      <xdr:rowOff>85725</xdr:rowOff>
    </xdr:to>
    <xdr:cxnSp macro="">
      <xdr:nvCxnSpPr>
        <xdr:cNvPr id="158" name="AutoShape 19"/>
        <xdr:cNvCxnSpPr/>
      </xdr:nvCxnSpPr>
      <xdr:spPr>
        <a:xfrm>
          <a:off x="2333625" y="12277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104</xdr:row>
      <xdr:rowOff>85725</xdr:rowOff>
    </xdr:from>
    <xdr:to>
      <xdr:col>87</xdr:col>
      <xdr:colOff>1142440</xdr:colOff>
      <xdr:row>104</xdr:row>
      <xdr:rowOff>85725</xdr:rowOff>
    </xdr:to>
    <xdr:cxnSp macro="">
      <xdr:nvCxnSpPr>
        <xdr:cNvPr id="159" name="AutoShape 19"/>
        <xdr:cNvCxnSpPr/>
      </xdr:nvCxnSpPr>
      <xdr:spPr>
        <a:xfrm>
          <a:off x="2333625" y="12439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105</xdr:row>
      <xdr:rowOff>85725</xdr:rowOff>
    </xdr:from>
    <xdr:to>
      <xdr:col>87</xdr:col>
      <xdr:colOff>1142440</xdr:colOff>
      <xdr:row>105</xdr:row>
      <xdr:rowOff>85725</xdr:rowOff>
    </xdr:to>
    <xdr:cxnSp macro="">
      <xdr:nvCxnSpPr>
        <xdr:cNvPr id="160" name="AutoShape 19"/>
        <xdr:cNvCxnSpPr/>
      </xdr:nvCxnSpPr>
      <xdr:spPr>
        <a:xfrm>
          <a:off x="2333625" y="12601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106</xdr:row>
      <xdr:rowOff>85725</xdr:rowOff>
    </xdr:from>
    <xdr:to>
      <xdr:col>87</xdr:col>
      <xdr:colOff>1142440</xdr:colOff>
      <xdr:row>106</xdr:row>
      <xdr:rowOff>85725</xdr:rowOff>
    </xdr:to>
    <xdr:cxnSp macro="">
      <xdr:nvCxnSpPr>
        <xdr:cNvPr id="161" name="AutoShape 19"/>
        <xdr:cNvCxnSpPr/>
      </xdr:nvCxnSpPr>
      <xdr:spPr>
        <a:xfrm>
          <a:off x="2333625" y="12763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107</xdr:row>
      <xdr:rowOff>85725</xdr:rowOff>
    </xdr:from>
    <xdr:to>
      <xdr:col>87</xdr:col>
      <xdr:colOff>1142440</xdr:colOff>
      <xdr:row>107</xdr:row>
      <xdr:rowOff>85725</xdr:rowOff>
    </xdr:to>
    <xdr:cxnSp macro="">
      <xdr:nvCxnSpPr>
        <xdr:cNvPr id="162" name="AutoShape 19"/>
        <xdr:cNvCxnSpPr/>
      </xdr:nvCxnSpPr>
      <xdr:spPr>
        <a:xfrm>
          <a:off x="2333625" y="12925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108</xdr:row>
      <xdr:rowOff>85725</xdr:rowOff>
    </xdr:from>
    <xdr:to>
      <xdr:col>87</xdr:col>
      <xdr:colOff>1142440</xdr:colOff>
      <xdr:row>108</xdr:row>
      <xdr:rowOff>85725</xdr:rowOff>
    </xdr:to>
    <xdr:cxnSp macro="">
      <xdr:nvCxnSpPr>
        <xdr:cNvPr id="163" name="AutoShape 19"/>
        <xdr:cNvCxnSpPr/>
      </xdr:nvCxnSpPr>
      <xdr:spPr>
        <a:xfrm>
          <a:off x="2333625" y="13087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109</xdr:row>
      <xdr:rowOff>85725</xdr:rowOff>
    </xdr:from>
    <xdr:to>
      <xdr:col>87</xdr:col>
      <xdr:colOff>1142440</xdr:colOff>
      <xdr:row>109</xdr:row>
      <xdr:rowOff>85725</xdr:rowOff>
    </xdr:to>
    <xdr:cxnSp macro="">
      <xdr:nvCxnSpPr>
        <xdr:cNvPr id="164" name="AutoShape 19"/>
        <xdr:cNvCxnSpPr/>
      </xdr:nvCxnSpPr>
      <xdr:spPr>
        <a:xfrm>
          <a:off x="2333625" y="13249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110</xdr:row>
      <xdr:rowOff>85725</xdr:rowOff>
    </xdr:from>
    <xdr:to>
      <xdr:col>87</xdr:col>
      <xdr:colOff>1142440</xdr:colOff>
      <xdr:row>110</xdr:row>
      <xdr:rowOff>85725</xdr:rowOff>
    </xdr:to>
    <xdr:cxnSp macro="">
      <xdr:nvCxnSpPr>
        <xdr:cNvPr id="165" name="AutoShape 19"/>
        <xdr:cNvCxnSpPr/>
      </xdr:nvCxnSpPr>
      <xdr:spPr>
        <a:xfrm>
          <a:off x="2333625" y="13411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111</xdr:row>
      <xdr:rowOff>85725</xdr:rowOff>
    </xdr:from>
    <xdr:to>
      <xdr:col>87</xdr:col>
      <xdr:colOff>1142440</xdr:colOff>
      <xdr:row>111</xdr:row>
      <xdr:rowOff>85725</xdr:rowOff>
    </xdr:to>
    <xdr:cxnSp macro="">
      <xdr:nvCxnSpPr>
        <xdr:cNvPr id="166" name="AutoShape 19"/>
        <xdr:cNvCxnSpPr/>
      </xdr:nvCxnSpPr>
      <xdr:spPr>
        <a:xfrm>
          <a:off x="2333625" y="13573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112</xdr:row>
      <xdr:rowOff>85725</xdr:rowOff>
    </xdr:from>
    <xdr:to>
      <xdr:col>87</xdr:col>
      <xdr:colOff>1142440</xdr:colOff>
      <xdr:row>112</xdr:row>
      <xdr:rowOff>85725</xdr:rowOff>
    </xdr:to>
    <xdr:cxnSp macro="">
      <xdr:nvCxnSpPr>
        <xdr:cNvPr id="167" name="AutoShape 19"/>
        <xdr:cNvCxnSpPr/>
      </xdr:nvCxnSpPr>
      <xdr:spPr>
        <a:xfrm>
          <a:off x="2333625" y="13735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113</xdr:row>
      <xdr:rowOff>85725</xdr:rowOff>
    </xdr:from>
    <xdr:to>
      <xdr:col>87</xdr:col>
      <xdr:colOff>1142440</xdr:colOff>
      <xdr:row>113</xdr:row>
      <xdr:rowOff>85725</xdr:rowOff>
    </xdr:to>
    <xdr:cxnSp macro="">
      <xdr:nvCxnSpPr>
        <xdr:cNvPr id="168" name="AutoShape 19"/>
        <xdr:cNvCxnSpPr/>
      </xdr:nvCxnSpPr>
      <xdr:spPr>
        <a:xfrm>
          <a:off x="2333625" y="13896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114</xdr:row>
      <xdr:rowOff>85725</xdr:rowOff>
    </xdr:from>
    <xdr:to>
      <xdr:col>87</xdr:col>
      <xdr:colOff>1142440</xdr:colOff>
      <xdr:row>114</xdr:row>
      <xdr:rowOff>85725</xdr:rowOff>
    </xdr:to>
    <xdr:cxnSp macro="">
      <xdr:nvCxnSpPr>
        <xdr:cNvPr id="169" name="AutoShape 19"/>
        <xdr:cNvCxnSpPr/>
      </xdr:nvCxnSpPr>
      <xdr:spPr>
        <a:xfrm>
          <a:off x="2333625" y="14058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115</xdr:row>
      <xdr:rowOff>85725</xdr:rowOff>
    </xdr:from>
    <xdr:to>
      <xdr:col>87</xdr:col>
      <xdr:colOff>1142440</xdr:colOff>
      <xdr:row>115</xdr:row>
      <xdr:rowOff>85725</xdr:rowOff>
    </xdr:to>
    <xdr:cxnSp macro="">
      <xdr:nvCxnSpPr>
        <xdr:cNvPr id="170" name="AutoShape 19"/>
        <xdr:cNvCxnSpPr/>
      </xdr:nvCxnSpPr>
      <xdr:spPr>
        <a:xfrm>
          <a:off x="2333625" y="14220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116</xdr:row>
      <xdr:rowOff>85725</xdr:rowOff>
    </xdr:from>
    <xdr:to>
      <xdr:col>87</xdr:col>
      <xdr:colOff>1142440</xdr:colOff>
      <xdr:row>116</xdr:row>
      <xdr:rowOff>85725</xdr:rowOff>
    </xdr:to>
    <xdr:cxnSp macro="">
      <xdr:nvCxnSpPr>
        <xdr:cNvPr id="171" name="AutoShape 19"/>
        <xdr:cNvCxnSpPr/>
      </xdr:nvCxnSpPr>
      <xdr:spPr>
        <a:xfrm>
          <a:off x="2333625" y="14382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117</xdr:row>
      <xdr:rowOff>85725</xdr:rowOff>
    </xdr:from>
    <xdr:to>
      <xdr:col>87</xdr:col>
      <xdr:colOff>1142440</xdr:colOff>
      <xdr:row>117</xdr:row>
      <xdr:rowOff>85725</xdr:rowOff>
    </xdr:to>
    <xdr:cxnSp macro="">
      <xdr:nvCxnSpPr>
        <xdr:cNvPr id="172" name="AutoShape 19"/>
        <xdr:cNvCxnSpPr/>
      </xdr:nvCxnSpPr>
      <xdr:spPr>
        <a:xfrm>
          <a:off x="2333625" y="14544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118</xdr:row>
      <xdr:rowOff>85725</xdr:rowOff>
    </xdr:from>
    <xdr:to>
      <xdr:col>87</xdr:col>
      <xdr:colOff>1142440</xdr:colOff>
      <xdr:row>118</xdr:row>
      <xdr:rowOff>85725</xdr:rowOff>
    </xdr:to>
    <xdr:cxnSp macro="">
      <xdr:nvCxnSpPr>
        <xdr:cNvPr id="173" name="AutoShape 19"/>
        <xdr:cNvCxnSpPr/>
      </xdr:nvCxnSpPr>
      <xdr:spPr>
        <a:xfrm>
          <a:off x="2333625" y="14706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119</xdr:row>
      <xdr:rowOff>85725</xdr:rowOff>
    </xdr:from>
    <xdr:to>
      <xdr:col>87</xdr:col>
      <xdr:colOff>1142440</xdr:colOff>
      <xdr:row>119</xdr:row>
      <xdr:rowOff>85725</xdr:rowOff>
    </xdr:to>
    <xdr:cxnSp macro="">
      <xdr:nvCxnSpPr>
        <xdr:cNvPr id="174" name="AutoShape 19"/>
        <xdr:cNvCxnSpPr/>
      </xdr:nvCxnSpPr>
      <xdr:spPr>
        <a:xfrm>
          <a:off x="2333625" y="14868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120</xdr:row>
      <xdr:rowOff>85725</xdr:rowOff>
    </xdr:from>
    <xdr:to>
      <xdr:col>87</xdr:col>
      <xdr:colOff>1142440</xdr:colOff>
      <xdr:row>120</xdr:row>
      <xdr:rowOff>85725</xdr:rowOff>
    </xdr:to>
    <xdr:cxnSp macro="">
      <xdr:nvCxnSpPr>
        <xdr:cNvPr id="175" name="AutoShape 19"/>
        <xdr:cNvCxnSpPr/>
      </xdr:nvCxnSpPr>
      <xdr:spPr>
        <a:xfrm>
          <a:off x="2333625" y="15030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121</xdr:row>
      <xdr:rowOff>85725</xdr:rowOff>
    </xdr:from>
    <xdr:to>
      <xdr:col>87</xdr:col>
      <xdr:colOff>1142440</xdr:colOff>
      <xdr:row>121</xdr:row>
      <xdr:rowOff>85725</xdr:rowOff>
    </xdr:to>
    <xdr:cxnSp macro="">
      <xdr:nvCxnSpPr>
        <xdr:cNvPr id="176" name="AutoShape 19"/>
        <xdr:cNvCxnSpPr/>
      </xdr:nvCxnSpPr>
      <xdr:spPr>
        <a:xfrm>
          <a:off x="2333625" y="15192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122</xdr:row>
      <xdr:rowOff>85725</xdr:rowOff>
    </xdr:from>
    <xdr:to>
      <xdr:col>87</xdr:col>
      <xdr:colOff>1142440</xdr:colOff>
      <xdr:row>122</xdr:row>
      <xdr:rowOff>85725</xdr:rowOff>
    </xdr:to>
    <xdr:cxnSp macro="">
      <xdr:nvCxnSpPr>
        <xdr:cNvPr id="177" name="AutoShape 19"/>
        <xdr:cNvCxnSpPr/>
      </xdr:nvCxnSpPr>
      <xdr:spPr>
        <a:xfrm>
          <a:off x="2333625" y="15354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123</xdr:row>
      <xdr:rowOff>85725</xdr:rowOff>
    </xdr:from>
    <xdr:to>
      <xdr:col>87</xdr:col>
      <xdr:colOff>1142440</xdr:colOff>
      <xdr:row>123</xdr:row>
      <xdr:rowOff>85725</xdr:rowOff>
    </xdr:to>
    <xdr:cxnSp macro="">
      <xdr:nvCxnSpPr>
        <xdr:cNvPr id="178" name="AutoShape 19"/>
        <xdr:cNvCxnSpPr/>
      </xdr:nvCxnSpPr>
      <xdr:spPr>
        <a:xfrm>
          <a:off x="2333625" y="15516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124</xdr:row>
      <xdr:rowOff>85725</xdr:rowOff>
    </xdr:from>
    <xdr:to>
      <xdr:col>87</xdr:col>
      <xdr:colOff>1142440</xdr:colOff>
      <xdr:row>124</xdr:row>
      <xdr:rowOff>85725</xdr:rowOff>
    </xdr:to>
    <xdr:cxnSp macro="">
      <xdr:nvCxnSpPr>
        <xdr:cNvPr id="179" name="AutoShape 19"/>
        <xdr:cNvCxnSpPr/>
      </xdr:nvCxnSpPr>
      <xdr:spPr>
        <a:xfrm>
          <a:off x="2333625" y="15678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125</xdr:row>
      <xdr:rowOff>85725</xdr:rowOff>
    </xdr:from>
    <xdr:to>
      <xdr:col>87</xdr:col>
      <xdr:colOff>1142440</xdr:colOff>
      <xdr:row>125</xdr:row>
      <xdr:rowOff>85725</xdr:rowOff>
    </xdr:to>
    <xdr:cxnSp macro="">
      <xdr:nvCxnSpPr>
        <xdr:cNvPr id="180" name="AutoShape 19"/>
        <xdr:cNvCxnSpPr/>
      </xdr:nvCxnSpPr>
      <xdr:spPr>
        <a:xfrm>
          <a:off x="2333625" y="15840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126</xdr:row>
      <xdr:rowOff>85725</xdr:rowOff>
    </xdr:from>
    <xdr:to>
      <xdr:col>87</xdr:col>
      <xdr:colOff>1142440</xdr:colOff>
      <xdr:row>126</xdr:row>
      <xdr:rowOff>85725</xdr:rowOff>
    </xdr:to>
    <xdr:cxnSp macro="">
      <xdr:nvCxnSpPr>
        <xdr:cNvPr id="181" name="AutoShape 19"/>
        <xdr:cNvCxnSpPr/>
      </xdr:nvCxnSpPr>
      <xdr:spPr>
        <a:xfrm>
          <a:off x="2333625" y="16002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127</xdr:row>
      <xdr:rowOff>85725</xdr:rowOff>
    </xdr:from>
    <xdr:to>
      <xdr:col>87</xdr:col>
      <xdr:colOff>1142440</xdr:colOff>
      <xdr:row>127</xdr:row>
      <xdr:rowOff>85725</xdr:rowOff>
    </xdr:to>
    <xdr:cxnSp macro="">
      <xdr:nvCxnSpPr>
        <xdr:cNvPr id="182" name="AutoShape 19"/>
        <xdr:cNvCxnSpPr/>
      </xdr:nvCxnSpPr>
      <xdr:spPr>
        <a:xfrm>
          <a:off x="2333625" y="16163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128</xdr:row>
      <xdr:rowOff>85725</xdr:rowOff>
    </xdr:from>
    <xdr:to>
      <xdr:col>87</xdr:col>
      <xdr:colOff>1142440</xdr:colOff>
      <xdr:row>128</xdr:row>
      <xdr:rowOff>85725</xdr:rowOff>
    </xdr:to>
    <xdr:cxnSp macro="">
      <xdr:nvCxnSpPr>
        <xdr:cNvPr id="183" name="AutoShape 19"/>
        <xdr:cNvCxnSpPr/>
      </xdr:nvCxnSpPr>
      <xdr:spPr>
        <a:xfrm>
          <a:off x="2333625" y="16325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129</xdr:row>
      <xdr:rowOff>85725</xdr:rowOff>
    </xdr:from>
    <xdr:to>
      <xdr:col>87</xdr:col>
      <xdr:colOff>1142440</xdr:colOff>
      <xdr:row>129</xdr:row>
      <xdr:rowOff>85725</xdr:rowOff>
    </xdr:to>
    <xdr:cxnSp macro="">
      <xdr:nvCxnSpPr>
        <xdr:cNvPr id="184" name="AutoShape 19"/>
        <xdr:cNvCxnSpPr/>
      </xdr:nvCxnSpPr>
      <xdr:spPr>
        <a:xfrm>
          <a:off x="2333625" y="16487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130</xdr:row>
      <xdr:rowOff>85725</xdr:rowOff>
    </xdr:from>
    <xdr:to>
      <xdr:col>87</xdr:col>
      <xdr:colOff>1142440</xdr:colOff>
      <xdr:row>130</xdr:row>
      <xdr:rowOff>85725</xdr:rowOff>
    </xdr:to>
    <xdr:cxnSp macro="">
      <xdr:nvCxnSpPr>
        <xdr:cNvPr id="185" name="AutoShape 19"/>
        <xdr:cNvCxnSpPr/>
      </xdr:nvCxnSpPr>
      <xdr:spPr>
        <a:xfrm>
          <a:off x="2333625" y="16649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131</xdr:row>
      <xdr:rowOff>85725</xdr:rowOff>
    </xdr:from>
    <xdr:to>
      <xdr:col>87</xdr:col>
      <xdr:colOff>1142440</xdr:colOff>
      <xdr:row>131</xdr:row>
      <xdr:rowOff>85725</xdr:rowOff>
    </xdr:to>
    <xdr:cxnSp macro="">
      <xdr:nvCxnSpPr>
        <xdr:cNvPr id="186" name="AutoShape 19"/>
        <xdr:cNvCxnSpPr/>
      </xdr:nvCxnSpPr>
      <xdr:spPr>
        <a:xfrm>
          <a:off x="2333625" y="16811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132</xdr:row>
      <xdr:rowOff>85725</xdr:rowOff>
    </xdr:from>
    <xdr:to>
      <xdr:col>87</xdr:col>
      <xdr:colOff>1142440</xdr:colOff>
      <xdr:row>132</xdr:row>
      <xdr:rowOff>85725</xdr:rowOff>
    </xdr:to>
    <xdr:cxnSp macro="">
      <xdr:nvCxnSpPr>
        <xdr:cNvPr id="187" name="AutoShape 19"/>
        <xdr:cNvCxnSpPr/>
      </xdr:nvCxnSpPr>
      <xdr:spPr>
        <a:xfrm>
          <a:off x="2333625" y="16973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133</xdr:row>
      <xdr:rowOff>85725</xdr:rowOff>
    </xdr:from>
    <xdr:to>
      <xdr:col>87</xdr:col>
      <xdr:colOff>1142440</xdr:colOff>
      <xdr:row>133</xdr:row>
      <xdr:rowOff>85725</xdr:rowOff>
    </xdr:to>
    <xdr:cxnSp macro="">
      <xdr:nvCxnSpPr>
        <xdr:cNvPr id="188" name="AutoShape 19"/>
        <xdr:cNvCxnSpPr/>
      </xdr:nvCxnSpPr>
      <xdr:spPr>
        <a:xfrm>
          <a:off x="2333625" y="17135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134</xdr:row>
      <xdr:rowOff>85725</xdr:rowOff>
    </xdr:from>
    <xdr:to>
      <xdr:col>87</xdr:col>
      <xdr:colOff>1142440</xdr:colOff>
      <xdr:row>134</xdr:row>
      <xdr:rowOff>85725</xdr:rowOff>
    </xdr:to>
    <xdr:cxnSp macro="">
      <xdr:nvCxnSpPr>
        <xdr:cNvPr id="189" name="AutoShape 19"/>
        <xdr:cNvCxnSpPr/>
      </xdr:nvCxnSpPr>
      <xdr:spPr>
        <a:xfrm>
          <a:off x="2333625" y="17297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135</xdr:row>
      <xdr:rowOff>85725</xdr:rowOff>
    </xdr:from>
    <xdr:to>
      <xdr:col>87</xdr:col>
      <xdr:colOff>1142440</xdr:colOff>
      <xdr:row>135</xdr:row>
      <xdr:rowOff>85725</xdr:rowOff>
    </xdr:to>
    <xdr:cxnSp macro="">
      <xdr:nvCxnSpPr>
        <xdr:cNvPr id="190" name="AutoShape 19"/>
        <xdr:cNvCxnSpPr/>
      </xdr:nvCxnSpPr>
      <xdr:spPr>
        <a:xfrm>
          <a:off x="2333625" y="17459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136</xdr:row>
      <xdr:rowOff>85725</xdr:rowOff>
    </xdr:from>
    <xdr:to>
      <xdr:col>87</xdr:col>
      <xdr:colOff>1142440</xdr:colOff>
      <xdr:row>136</xdr:row>
      <xdr:rowOff>85725</xdr:rowOff>
    </xdr:to>
    <xdr:cxnSp macro="">
      <xdr:nvCxnSpPr>
        <xdr:cNvPr id="191" name="AutoShape 19"/>
        <xdr:cNvCxnSpPr/>
      </xdr:nvCxnSpPr>
      <xdr:spPr>
        <a:xfrm>
          <a:off x="2333625" y="17621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137</xdr:row>
      <xdr:rowOff>85725</xdr:rowOff>
    </xdr:from>
    <xdr:to>
      <xdr:col>87</xdr:col>
      <xdr:colOff>1142440</xdr:colOff>
      <xdr:row>137</xdr:row>
      <xdr:rowOff>85725</xdr:rowOff>
    </xdr:to>
    <xdr:cxnSp macro="">
      <xdr:nvCxnSpPr>
        <xdr:cNvPr id="192" name="AutoShape 19"/>
        <xdr:cNvCxnSpPr/>
      </xdr:nvCxnSpPr>
      <xdr:spPr>
        <a:xfrm>
          <a:off x="2333625" y="17783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138</xdr:row>
      <xdr:rowOff>85725</xdr:rowOff>
    </xdr:from>
    <xdr:to>
      <xdr:col>87</xdr:col>
      <xdr:colOff>1142440</xdr:colOff>
      <xdr:row>138</xdr:row>
      <xdr:rowOff>85725</xdr:rowOff>
    </xdr:to>
    <xdr:cxnSp macro="">
      <xdr:nvCxnSpPr>
        <xdr:cNvPr id="193" name="AutoShape 19"/>
        <xdr:cNvCxnSpPr/>
      </xdr:nvCxnSpPr>
      <xdr:spPr>
        <a:xfrm>
          <a:off x="2333625" y="17945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139</xdr:row>
      <xdr:rowOff>85725</xdr:rowOff>
    </xdr:from>
    <xdr:to>
      <xdr:col>87</xdr:col>
      <xdr:colOff>1142440</xdr:colOff>
      <xdr:row>139</xdr:row>
      <xdr:rowOff>85725</xdr:rowOff>
    </xdr:to>
    <xdr:cxnSp macro="">
      <xdr:nvCxnSpPr>
        <xdr:cNvPr id="194" name="AutoShape 19"/>
        <xdr:cNvCxnSpPr/>
      </xdr:nvCxnSpPr>
      <xdr:spPr>
        <a:xfrm>
          <a:off x="2333625" y="18107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140</xdr:row>
      <xdr:rowOff>85725</xdr:rowOff>
    </xdr:from>
    <xdr:to>
      <xdr:col>87</xdr:col>
      <xdr:colOff>1142440</xdr:colOff>
      <xdr:row>140</xdr:row>
      <xdr:rowOff>85725</xdr:rowOff>
    </xdr:to>
    <xdr:cxnSp macro="">
      <xdr:nvCxnSpPr>
        <xdr:cNvPr id="195" name="AutoShape 19"/>
        <xdr:cNvCxnSpPr/>
      </xdr:nvCxnSpPr>
      <xdr:spPr>
        <a:xfrm>
          <a:off x="2333625" y="18268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141</xdr:row>
      <xdr:rowOff>85725</xdr:rowOff>
    </xdr:from>
    <xdr:to>
      <xdr:col>87</xdr:col>
      <xdr:colOff>1142440</xdr:colOff>
      <xdr:row>141</xdr:row>
      <xdr:rowOff>85725</xdr:rowOff>
    </xdr:to>
    <xdr:cxnSp macro="">
      <xdr:nvCxnSpPr>
        <xdr:cNvPr id="196" name="AutoShape 19"/>
        <xdr:cNvCxnSpPr/>
      </xdr:nvCxnSpPr>
      <xdr:spPr>
        <a:xfrm>
          <a:off x="2333625" y="18430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142</xdr:row>
      <xdr:rowOff>85725</xdr:rowOff>
    </xdr:from>
    <xdr:to>
      <xdr:col>87</xdr:col>
      <xdr:colOff>1142440</xdr:colOff>
      <xdr:row>142</xdr:row>
      <xdr:rowOff>85725</xdr:rowOff>
    </xdr:to>
    <xdr:cxnSp macro="">
      <xdr:nvCxnSpPr>
        <xdr:cNvPr id="197" name="AutoShape 19"/>
        <xdr:cNvCxnSpPr/>
      </xdr:nvCxnSpPr>
      <xdr:spPr>
        <a:xfrm>
          <a:off x="2333625" y="18592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143</xdr:row>
      <xdr:rowOff>85725</xdr:rowOff>
    </xdr:from>
    <xdr:to>
      <xdr:col>87</xdr:col>
      <xdr:colOff>1142440</xdr:colOff>
      <xdr:row>143</xdr:row>
      <xdr:rowOff>85725</xdr:rowOff>
    </xdr:to>
    <xdr:cxnSp macro="">
      <xdr:nvCxnSpPr>
        <xdr:cNvPr id="198" name="AutoShape 19"/>
        <xdr:cNvCxnSpPr/>
      </xdr:nvCxnSpPr>
      <xdr:spPr>
        <a:xfrm>
          <a:off x="2333625" y="18754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144</xdr:row>
      <xdr:rowOff>85725</xdr:rowOff>
    </xdr:from>
    <xdr:to>
      <xdr:col>87</xdr:col>
      <xdr:colOff>1142440</xdr:colOff>
      <xdr:row>144</xdr:row>
      <xdr:rowOff>85725</xdr:rowOff>
    </xdr:to>
    <xdr:cxnSp macro="">
      <xdr:nvCxnSpPr>
        <xdr:cNvPr id="199" name="AutoShape 19"/>
        <xdr:cNvCxnSpPr/>
      </xdr:nvCxnSpPr>
      <xdr:spPr>
        <a:xfrm>
          <a:off x="2333625" y="18916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145</xdr:row>
      <xdr:rowOff>85725</xdr:rowOff>
    </xdr:from>
    <xdr:to>
      <xdr:col>87</xdr:col>
      <xdr:colOff>1142440</xdr:colOff>
      <xdr:row>145</xdr:row>
      <xdr:rowOff>85725</xdr:rowOff>
    </xdr:to>
    <xdr:cxnSp macro="">
      <xdr:nvCxnSpPr>
        <xdr:cNvPr id="200" name="AutoShape 19"/>
        <xdr:cNvCxnSpPr/>
      </xdr:nvCxnSpPr>
      <xdr:spPr>
        <a:xfrm>
          <a:off x="2333625" y="19078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146</xdr:row>
      <xdr:rowOff>85725</xdr:rowOff>
    </xdr:from>
    <xdr:to>
      <xdr:col>87</xdr:col>
      <xdr:colOff>1142440</xdr:colOff>
      <xdr:row>146</xdr:row>
      <xdr:rowOff>85725</xdr:rowOff>
    </xdr:to>
    <xdr:cxnSp macro="">
      <xdr:nvCxnSpPr>
        <xdr:cNvPr id="201" name="AutoShape 19"/>
        <xdr:cNvCxnSpPr/>
      </xdr:nvCxnSpPr>
      <xdr:spPr>
        <a:xfrm>
          <a:off x="2333625" y="19240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147</xdr:row>
      <xdr:rowOff>85725</xdr:rowOff>
    </xdr:from>
    <xdr:to>
      <xdr:col>87</xdr:col>
      <xdr:colOff>1142440</xdr:colOff>
      <xdr:row>147</xdr:row>
      <xdr:rowOff>85725</xdr:rowOff>
    </xdr:to>
    <xdr:cxnSp macro="">
      <xdr:nvCxnSpPr>
        <xdr:cNvPr id="202" name="AutoShape 19"/>
        <xdr:cNvCxnSpPr/>
      </xdr:nvCxnSpPr>
      <xdr:spPr>
        <a:xfrm>
          <a:off x="2333625" y="19402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148</xdr:row>
      <xdr:rowOff>85725</xdr:rowOff>
    </xdr:from>
    <xdr:to>
      <xdr:col>87</xdr:col>
      <xdr:colOff>1142440</xdr:colOff>
      <xdr:row>148</xdr:row>
      <xdr:rowOff>85725</xdr:rowOff>
    </xdr:to>
    <xdr:cxnSp macro="">
      <xdr:nvCxnSpPr>
        <xdr:cNvPr id="203" name="AutoShape 19"/>
        <xdr:cNvCxnSpPr/>
      </xdr:nvCxnSpPr>
      <xdr:spPr>
        <a:xfrm>
          <a:off x="2333625" y="19564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149</xdr:row>
      <xdr:rowOff>85725</xdr:rowOff>
    </xdr:from>
    <xdr:to>
      <xdr:col>87</xdr:col>
      <xdr:colOff>1142440</xdr:colOff>
      <xdr:row>149</xdr:row>
      <xdr:rowOff>85725</xdr:rowOff>
    </xdr:to>
    <xdr:cxnSp macro="">
      <xdr:nvCxnSpPr>
        <xdr:cNvPr id="204" name="AutoShape 19"/>
        <xdr:cNvCxnSpPr/>
      </xdr:nvCxnSpPr>
      <xdr:spPr>
        <a:xfrm>
          <a:off x="2333625" y="19726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150</xdr:row>
      <xdr:rowOff>85725</xdr:rowOff>
    </xdr:from>
    <xdr:to>
      <xdr:col>87</xdr:col>
      <xdr:colOff>1142440</xdr:colOff>
      <xdr:row>150</xdr:row>
      <xdr:rowOff>85725</xdr:rowOff>
    </xdr:to>
    <xdr:cxnSp macro="">
      <xdr:nvCxnSpPr>
        <xdr:cNvPr id="205" name="AutoShape 19"/>
        <xdr:cNvCxnSpPr/>
      </xdr:nvCxnSpPr>
      <xdr:spPr>
        <a:xfrm>
          <a:off x="2333625" y="19888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151</xdr:row>
      <xdr:rowOff>85725</xdr:rowOff>
    </xdr:from>
    <xdr:to>
      <xdr:col>87</xdr:col>
      <xdr:colOff>1142440</xdr:colOff>
      <xdr:row>151</xdr:row>
      <xdr:rowOff>85725</xdr:rowOff>
    </xdr:to>
    <xdr:cxnSp macro="">
      <xdr:nvCxnSpPr>
        <xdr:cNvPr id="206" name="AutoShape 19"/>
        <xdr:cNvCxnSpPr/>
      </xdr:nvCxnSpPr>
      <xdr:spPr>
        <a:xfrm>
          <a:off x="2333625" y="20050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152</xdr:row>
      <xdr:rowOff>85725</xdr:rowOff>
    </xdr:from>
    <xdr:to>
      <xdr:col>87</xdr:col>
      <xdr:colOff>1142440</xdr:colOff>
      <xdr:row>152</xdr:row>
      <xdr:rowOff>85725</xdr:rowOff>
    </xdr:to>
    <xdr:cxnSp macro="">
      <xdr:nvCxnSpPr>
        <xdr:cNvPr id="207" name="AutoShape 19"/>
        <xdr:cNvCxnSpPr/>
      </xdr:nvCxnSpPr>
      <xdr:spPr>
        <a:xfrm>
          <a:off x="2333625" y="20212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153</xdr:row>
      <xdr:rowOff>85725</xdr:rowOff>
    </xdr:from>
    <xdr:to>
      <xdr:col>87</xdr:col>
      <xdr:colOff>1142440</xdr:colOff>
      <xdr:row>153</xdr:row>
      <xdr:rowOff>85725</xdr:rowOff>
    </xdr:to>
    <xdr:cxnSp macro="">
      <xdr:nvCxnSpPr>
        <xdr:cNvPr id="208" name="AutoShape 19"/>
        <xdr:cNvCxnSpPr/>
      </xdr:nvCxnSpPr>
      <xdr:spPr>
        <a:xfrm>
          <a:off x="2333625" y="20373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154</xdr:row>
      <xdr:rowOff>85725</xdr:rowOff>
    </xdr:from>
    <xdr:to>
      <xdr:col>87</xdr:col>
      <xdr:colOff>1142440</xdr:colOff>
      <xdr:row>154</xdr:row>
      <xdr:rowOff>85725</xdr:rowOff>
    </xdr:to>
    <xdr:cxnSp macro="">
      <xdr:nvCxnSpPr>
        <xdr:cNvPr id="209" name="AutoShape 19"/>
        <xdr:cNvCxnSpPr/>
      </xdr:nvCxnSpPr>
      <xdr:spPr>
        <a:xfrm>
          <a:off x="2333625" y="20535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155</xdr:row>
      <xdr:rowOff>85725</xdr:rowOff>
    </xdr:from>
    <xdr:to>
      <xdr:col>87</xdr:col>
      <xdr:colOff>1142440</xdr:colOff>
      <xdr:row>155</xdr:row>
      <xdr:rowOff>85725</xdr:rowOff>
    </xdr:to>
    <xdr:cxnSp macro="">
      <xdr:nvCxnSpPr>
        <xdr:cNvPr id="210" name="AutoShape 19"/>
        <xdr:cNvCxnSpPr/>
      </xdr:nvCxnSpPr>
      <xdr:spPr>
        <a:xfrm>
          <a:off x="2333625" y="20697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156</xdr:row>
      <xdr:rowOff>85725</xdr:rowOff>
    </xdr:from>
    <xdr:to>
      <xdr:col>87</xdr:col>
      <xdr:colOff>1142440</xdr:colOff>
      <xdr:row>156</xdr:row>
      <xdr:rowOff>85725</xdr:rowOff>
    </xdr:to>
    <xdr:cxnSp macro="">
      <xdr:nvCxnSpPr>
        <xdr:cNvPr id="211" name="AutoShape 19"/>
        <xdr:cNvCxnSpPr/>
      </xdr:nvCxnSpPr>
      <xdr:spPr>
        <a:xfrm>
          <a:off x="2333625" y="20859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157</xdr:row>
      <xdr:rowOff>85725</xdr:rowOff>
    </xdr:from>
    <xdr:to>
      <xdr:col>87</xdr:col>
      <xdr:colOff>1142440</xdr:colOff>
      <xdr:row>157</xdr:row>
      <xdr:rowOff>85725</xdr:rowOff>
    </xdr:to>
    <xdr:cxnSp macro="">
      <xdr:nvCxnSpPr>
        <xdr:cNvPr id="212" name="AutoShape 19"/>
        <xdr:cNvCxnSpPr/>
      </xdr:nvCxnSpPr>
      <xdr:spPr>
        <a:xfrm>
          <a:off x="2333625" y="21021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158</xdr:row>
      <xdr:rowOff>85725</xdr:rowOff>
    </xdr:from>
    <xdr:to>
      <xdr:col>87</xdr:col>
      <xdr:colOff>1142440</xdr:colOff>
      <xdr:row>158</xdr:row>
      <xdr:rowOff>85725</xdr:rowOff>
    </xdr:to>
    <xdr:cxnSp macro="">
      <xdr:nvCxnSpPr>
        <xdr:cNvPr id="213" name="AutoShape 19"/>
        <xdr:cNvCxnSpPr/>
      </xdr:nvCxnSpPr>
      <xdr:spPr>
        <a:xfrm>
          <a:off x="2333625" y="21183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159</xdr:row>
      <xdr:rowOff>85725</xdr:rowOff>
    </xdr:from>
    <xdr:to>
      <xdr:col>87</xdr:col>
      <xdr:colOff>1142440</xdr:colOff>
      <xdr:row>159</xdr:row>
      <xdr:rowOff>85725</xdr:rowOff>
    </xdr:to>
    <xdr:cxnSp macro="">
      <xdr:nvCxnSpPr>
        <xdr:cNvPr id="214" name="AutoShape 19"/>
        <xdr:cNvCxnSpPr/>
      </xdr:nvCxnSpPr>
      <xdr:spPr>
        <a:xfrm>
          <a:off x="2333625" y="21345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160</xdr:row>
      <xdr:rowOff>85725</xdr:rowOff>
    </xdr:from>
    <xdr:to>
      <xdr:col>87</xdr:col>
      <xdr:colOff>1142440</xdr:colOff>
      <xdr:row>160</xdr:row>
      <xdr:rowOff>85725</xdr:rowOff>
    </xdr:to>
    <xdr:cxnSp macro="">
      <xdr:nvCxnSpPr>
        <xdr:cNvPr id="215" name="AutoShape 19"/>
        <xdr:cNvCxnSpPr/>
      </xdr:nvCxnSpPr>
      <xdr:spPr>
        <a:xfrm>
          <a:off x="2333625" y="21507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161</xdr:row>
      <xdr:rowOff>85725</xdr:rowOff>
    </xdr:from>
    <xdr:to>
      <xdr:col>87</xdr:col>
      <xdr:colOff>1142440</xdr:colOff>
      <xdr:row>161</xdr:row>
      <xdr:rowOff>85725</xdr:rowOff>
    </xdr:to>
    <xdr:cxnSp macro="">
      <xdr:nvCxnSpPr>
        <xdr:cNvPr id="216" name="AutoShape 19"/>
        <xdr:cNvCxnSpPr/>
      </xdr:nvCxnSpPr>
      <xdr:spPr>
        <a:xfrm>
          <a:off x="2333625" y="21669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162</xdr:row>
      <xdr:rowOff>85725</xdr:rowOff>
    </xdr:from>
    <xdr:to>
      <xdr:col>87</xdr:col>
      <xdr:colOff>1142440</xdr:colOff>
      <xdr:row>162</xdr:row>
      <xdr:rowOff>85725</xdr:rowOff>
    </xdr:to>
    <xdr:cxnSp macro="">
      <xdr:nvCxnSpPr>
        <xdr:cNvPr id="217" name="AutoShape 19"/>
        <xdr:cNvCxnSpPr/>
      </xdr:nvCxnSpPr>
      <xdr:spPr>
        <a:xfrm>
          <a:off x="2333625" y="21831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163</xdr:row>
      <xdr:rowOff>85725</xdr:rowOff>
    </xdr:from>
    <xdr:to>
      <xdr:col>87</xdr:col>
      <xdr:colOff>1142440</xdr:colOff>
      <xdr:row>163</xdr:row>
      <xdr:rowOff>85725</xdr:rowOff>
    </xdr:to>
    <xdr:cxnSp macro="">
      <xdr:nvCxnSpPr>
        <xdr:cNvPr id="218" name="AutoShape 19"/>
        <xdr:cNvCxnSpPr/>
      </xdr:nvCxnSpPr>
      <xdr:spPr>
        <a:xfrm>
          <a:off x="2333625" y="21993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164</xdr:row>
      <xdr:rowOff>85725</xdr:rowOff>
    </xdr:from>
    <xdr:to>
      <xdr:col>87</xdr:col>
      <xdr:colOff>1142440</xdr:colOff>
      <xdr:row>164</xdr:row>
      <xdr:rowOff>85725</xdr:rowOff>
    </xdr:to>
    <xdr:cxnSp macro="">
      <xdr:nvCxnSpPr>
        <xdr:cNvPr id="219" name="AutoShape 19"/>
        <xdr:cNvCxnSpPr/>
      </xdr:nvCxnSpPr>
      <xdr:spPr>
        <a:xfrm>
          <a:off x="2333625" y="22155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165</xdr:row>
      <xdr:rowOff>85725</xdr:rowOff>
    </xdr:from>
    <xdr:to>
      <xdr:col>87</xdr:col>
      <xdr:colOff>1142440</xdr:colOff>
      <xdr:row>165</xdr:row>
      <xdr:rowOff>85725</xdr:rowOff>
    </xdr:to>
    <xdr:cxnSp macro="">
      <xdr:nvCxnSpPr>
        <xdr:cNvPr id="220" name="AutoShape 19"/>
        <xdr:cNvCxnSpPr/>
      </xdr:nvCxnSpPr>
      <xdr:spPr>
        <a:xfrm>
          <a:off x="2333625" y="22317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166</xdr:row>
      <xdr:rowOff>85725</xdr:rowOff>
    </xdr:from>
    <xdr:to>
      <xdr:col>87</xdr:col>
      <xdr:colOff>1142440</xdr:colOff>
      <xdr:row>166</xdr:row>
      <xdr:rowOff>85725</xdr:rowOff>
    </xdr:to>
    <xdr:cxnSp macro="">
      <xdr:nvCxnSpPr>
        <xdr:cNvPr id="221" name="AutoShape 19"/>
        <xdr:cNvCxnSpPr/>
      </xdr:nvCxnSpPr>
      <xdr:spPr>
        <a:xfrm>
          <a:off x="2333625" y="22479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167</xdr:row>
      <xdr:rowOff>85725</xdr:rowOff>
    </xdr:from>
    <xdr:to>
      <xdr:col>87</xdr:col>
      <xdr:colOff>1142440</xdr:colOff>
      <xdr:row>167</xdr:row>
      <xdr:rowOff>85725</xdr:rowOff>
    </xdr:to>
    <xdr:cxnSp macro="">
      <xdr:nvCxnSpPr>
        <xdr:cNvPr id="222" name="AutoShape 19"/>
        <xdr:cNvCxnSpPr/>
      </xdr:nvCxnSpPr>
      <xdr:spPr>
        <a:xfrm>
          <a:off x="2333625" y="22640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168</xdr:row>
      <xdr:rowOff>85725</xdr:rowOff>
    </xdr:from>
    <xdr:to>
      <xdr:col>87</xdr:col>
      <xdr:colOff>1142440</xdr:colOff>
      <xdr:row>168</xdr:row>
      <xdr:rowOff>85725</xdr:rowOff>
    </xdr:to>
    <xdr:cxnSp macro="">
      <xdr:nvCxnSpPr>
        <xdr:cNvPr id="223" name="AutoShape 19"/>
        <xdr:cNvCxnSpPr/>
      </xdr:nvCxnSpPr>
      <xdr:spPr>
        <a:xfrm>
          <a:off x="2333625" y="22802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169</xdr:row>
      <xdr:rowOff>85725</xdr:rowOff>
    </xdr:from>
    <xdr:to>
      <xdr:col>87</xdr:col>
      <xdr:colOff>1142440</xdr:colOff>
      <xdr:row>169</xdr:row>
      <xdr:rowOff>85725</xdr:rowOff>
    </xdr:to>
    <xdr:cxnSp macro="">
      <xdr:nvCxnSpPr>
        <xdr:cNvPr id="224" name="AutoShape 19"/>
        <xdr:cNvCxnSpPr/>
      </xdr:nvCxnSpPr>
      <xdr:spPr>
        <a:xfrm>
          <a:off x="2333625" y="22964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170</xdr:row>
      <xdr:rowOff>85725</xdr:rowOff>
    </xdr:from>
    <xdr:to>
      <xdr:col>87</xdr:col>
      <xdr:colOff>1142440</xdr:colOff>
      <xdr:row>170</xdr:row>
      <xdr:rowOff>85725</xdr:rowOff>
    </xdr:to>
    <xdr:cxnSp macro="">
      <xdr:nvCxnSpPr>
        <xdr:cNvPr id="225" name="AutoShape 19"/>
        <xdr:cNvCxnSpPr/>
      </xdr:nvCxnSpPr>
      <xdr:spPr>
        <a:xfrm>
          <a:off x="2333625" y="23126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171</xdr:row>
      <xdr:rowOff>85725</xdr:rowOff>
    </xdr:from>
    <xdr:to>
      <xdr:col>87</xdr:col>
      <xdr:colOff>1142440</xdr:colOff>
      <xdr:row>171</xdr:row>
      <xdr:rowOff>85725</xdr:rowOff>
    </xdr:to>
    <xdr:cxnSp macro="">
      <xdr:nvCxnSpPr>
        <xdr:cNvPr id="226" name="AutoShape 19"/>
        <xdr:cNvCxnSpPr/>
      </xdr:nvCxnSpPr>
      <xdr:spPr>
        <a:xfrm>
          <a:off x="2333625" y="23288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172</xdr:row>
      <xdr:rowOff>85725</xdr:rowOff>
    </xdr:from>
    <xdr:to>
      <xdr:col>87</xdr:col>
      <xdr:colOff>1142440</xdr:colOff>
      <xdr:row>172</xdr:row>
      <xdr:rowOff>85725</xdr:rowOff>
    </xdr:to>
    <xdr:cxnSp macro="">
      <xdr:nvCxnSpPr>
        <xdr:cNvPr id="227" name="AutoShape 19"/>
        <xdr:cNvCxnSpPr/>
      </xdr:nvCxnSpPr>
      <xdr:spPr>
        <a:xfrm>
          <a:off x="2333625" y="23450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173</xdr:row>
      <xdr:rowOff>85725</xdr:rowOff>
    </xdr:from>
    <xdr:to>
      <xdr:col>87</xdr:col>
      <xdr:colOff>1142440</xdr:colOff>
      <xdr:row>173</xdr:row>
      <xdr:rowOff>85725</xdr:rowOff>
    </xdr:to>
    <xdr:cxnSp macro="">
      <xdr:nvCxnSpPr>
        <xdr:cNvPr id="228" name="AutoShape 19"/>
        <xdr:cNvCxnSpPr/>
      </xdr:nvCxnSpPr>
      <xdr:spPr>
        <a:xfrm>
          <a:off x="2333625" y="23612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174</xdr:row>
      <xdr:rowOff>85725</xdr:rowOff>
    </xdr:from>
    <xdr:to>
      <xdr:col>87</xdr:col>
      <xdr:colOff>1142440</xdr:colOff>
      <xdr:row>174</xdr:row>
      <xdr:rowOff>85725</xdr:rowOff>
    </xdr:to>
    <xdr:cxnSp macro="">
      <xdr:nvCxnSpPr>
        <xdr:cNvPr id="229" name="AutoShape 19"/>
        <xdr:cNvCxnSpPr/>
      </xdr:nvCxnSpPr>
      <xdr:spPr>
        <a:xfrm>
          <a:off x="2333625" y="23774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175</xdr:row>
      <xdr:rowOff>85725</xdr:rowOff>
    </xdr:from>
    <xdr:to>
      <xdr:col>87</xdr:col>
      <xdr:colOff>1142440</xdr:colOff>
      <xdr:row>175</xdr:row>
      <xdr:rowOff>85725</xdr:rowOff>
    </xdr:to>
    <xdr:cxnSp macro="">
      <xdr:nvCxnSpPr>
        <xdr:cNvPr id="230" name="AutoShape 19"/>
        <xdr:cNvCxnSpPr/>
      </xdr:nvCxnSpPr>
      <xdr:spPr>
        <a:xfrm>
          <a:off x="2333625" y="23936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176</xdr:row>
      <xdr:rowOff>85725</xdr:rowOff>
    </xdr:from>
    <xdr:to>
      <xdr:col>87</xdr:col>
      <xdr:colOff>1142440</xdr:colOff>
      <xdr:row>176</xdr:row>
      <xdr:rowOff>85725</xdr:rowOff>
    </xdr:to>
    <xdr:cxnSp macro="">
      <xdr:nvCxnSpPr>
        <xdr:cNvPr id="231" name="AutoShape 19"/>
        <xdr:cNvCxnSpPr/>
      </xdr:nvCxnSpPr>
      <xdr:spPr>
        <a:xfrm>
          <a:off x="2333625" y="24098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177</xdr:row>
      <xdr:rowOff>85725</xdr:rowOff>
    </xdr:from>
    <xdr:to>
      <xdr:col>87</xdr:col>
      <xdr:colOff>1142440</xdr:colOff>
      <xdr:row>177</xdr:row>
      <xdr:rowOff>85725</xdr:rowOff>
    </xdr:to>
    <xdr:cxnSp macro="">
      <xdr:nvCxnSpPr>
        <xdr:cNvPr id="232" name="AutoShape 19"/>
        <xdr:cNvCxnSpPr/>
      </xdr:nvCxnSpPr>
      <xdr:spPr>
        <a:xfrm>
          <a:off x="2333625" y="24260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178</xdr:row>
      <xdr:rowOff>85725</xdr:rowOff>
    </xdr:from>
    <xdr:to>
      <xdr:col>87</xdr:col>
      <xdr:colOff>1142440</xdr:colOff>
      <xdr:row>178</xdr:row>
      <xdr:rowOff>85725</xdr:rowOff>
    </xdr:to>
    <xdr:cxnSp macro="">
      <xdr:nvCxnSpPr>
        <xdr:cNvPr id="233" name="AutoShape 19"/>
        <xdr:cNvCxnSpPr/>
      </xdr:nvCxnSpPr>
      <xdr:spPr>
        <a:xfrm>
          <a:off x="2333625" y="24422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179</xdr:row>
      <xdr:rowOff>85725</xdr:rowOff>
    </xdr:from>
    <xdr:to>
      <xdr:col>87</xdr:col>
      <xdr:colOff>1142440</xdr:colOff>
      <xdr:row>179</xdr:row>
      <xdr:rowOff>85725</xdr:rowOff>
    </xdr:to>
    <xdr:cxnSp macro="">
      <xdr:nvCxnSpPr>
        <xdr:cNvPr id="234" name="AutoShape 19"/>
        <xdr:cNvCxnSpPr/>
      </xdr:nvCxnSpPr>
      <xdr:spPr>
        <a:xfrm>
          <a:off x="2333625" y="24584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180</xdr:row>
      <xdr:rowOff>85725</xdr:rowOff>
    </xdr:from>
    <xdr:to>
      <xdr:col>87</xdr:col>
      <xdr:colOff>1142440</xdr:colOff>
      <xdr:row>180</xdr:row>
      <xdr:rowOff>85725</xdr:rowOff>
    </xdr:to>
    <xdr:cxnSp macro="">
      <xdr:nvCxnSpPr>
        <xdr:cNvPr id="235" name="AutoShape 19"/>
        <xdr:cNvCxnSpPr/>
      </xdr:nvCxnSpPr>
      <xdr:spPr>
        <a:xfrm>
          <a:off x="2333625" y="24745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181</xdr:row>
      <xdr:rowOff>85725</xdr:rowOff>
    </xdr:from>
    <xdr:to>
      <xdr:col>87</xdr:col>
      <xdr:colOff>1142440</xdr:colOff>
      <xdr:row>181</xdr:row>
      <xdr:rowOff>85725</xdr:rowOff>
    </xdr:to>
    <xdr:cxnSp macro="">
      <xdr:nvCxnSpPr>
        <xdr:cNvPr id="236" name="AutoShape 19"/>
        <xdr:cNvCxnSpPr/>
      </xdr:nvCxnSpPr>
      <xdr:spPr>
        <a:xfrm>
          <a:off x="2333625" y="24907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182</xdr:row>
      <xdr:rowOff>85725</xdr:rowOff>
    </xdr:from>
    <xdr:to>
      <xdr:col>87</xdr:col>
      <xdr:colOff>1142440</xdr:colOff>
      <xdr:row>182</xdr:row>
      <xdr:rowOff>85725</xdr:rowOff>
    </xdr:to>
    <xdr:cxnSp macro="">
      <xdr:nvCxnSpPr>
        <xdr:cNvPr id="237" name="AutoShape 19"/>
        <xdr:cNvCxnSpPr/>
      </xdr:nvCxnSpPr>
      <xdr:spPr>
        <a:xfrm>
          <a:off x="2333625" y="25069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183</xdr:row>
      <xdr:rowOff>85725</xdr:rowOff>
    </xdr:from>
    <xdr:to>
      <xdr:col>87</xdr:col>
      <xdr:colOff>1142440</xdr:colOff>
      <xdr:row>183</xdr:row>
      <xdr:rowOff>85725</xdr:rowOff>
    </xdr:to>
    <xdr:cxnSp macro="">
      <xdr:nvCxnSpPr>
        <xdr:cNvPr id="238" name="AutoShape 19"/>
        <xdr:cNvCxnSpPr/>
      </xdr:nvCxnSpPr>
      <xdr:spPr>
        <a:xfrm>
          <a:off x="2333625" y="25231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184</xdr:row>
      <xdr:rowOff>85725</xdr:rowOff>
    </xdr:from>
    <xdr:to>
      <xdr:col>87</xdr:col>
      <xdr:colOff>1142440</xdr:colOff>
      <xdr:row>184</xdr:row>
      <xdr:rowOff>85725</xdr:rowOff>
    </xdr:to>
    <xdr:cxnSp macro="">
      <xdr:nvCxnSpPr>
        <xdr:cNvPr id="239" name="AutoShape 19"/>
        <xdr:cNvCxnSpPr/>
      </xdr:nvCxnSpPr>
      <xdr:spPr>
        <a:xfrm>
          <a:off x="2333625" y="25393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185</xdr:row>
      <xdr:rowOff>85725</xdr:rowOff>
    </xdr:from>
    <xdr:to>
      <xdr:col>87</xdr:col>
      <xdr:colOff>1142440</xdr:colOff>
      <xdr:row>185</xdr:row>
      <xdr:rowOff>85725</xdr:rowOff>
    </xdr:to>
    <xdr:cxnSp macro="">
      <xdr:nvCxnSpPr>
        <xdr:cNvPr id="240" name="AutoShape 19"/>
        <xdr:cNvCxnSpPr/>
      </xdr:nvCxnSpPr>
      <xdr:spPr>
        <a:xfrm>
          <a:off x="2333625" y="25555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186</xdr:row>
      <xdr:rowOff>85725</xdr:rowOff>
    </xdr:from>
    <xdr:to>
      <xdr:col>87</xdr:col>
      <xdr:colOff>1142440</xdr:colOff>
      <xdr:row>186</xdr:row>
      <xdr:rowOff>85725</xdr:rowOff>
    </xdr:to>
    <xdr:cxnSp macro="">
      <xdr:nvCxnSpPr>
        <xdr:cNvPr id="241" name="AutoShape 19"/>
        <xdr:cNvCxnSpPr/>
      </xdr:nvCxnSpPr>
      <xdr:spPr>
        <a:xfrm>
          <a:off x="2333625" y="25717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187</xdr:row>
      <xdr:rowOff>85725</xdr:rowOff>
    </xdr:from>
    <xdr:to>
      <xdr:col>87</xdr:col>
      <xdr:colOff>1142440</xdr:colOff>
      <xdr:row>187</xdr:row>
      <xdr:rowOff>85725</xdr:rowOff>
    </xdr:to>
    <xdr:cxnSp macro="">
      <xdr:nvCxnSpPr>
        <xdr:cNvPr id="242" name="AutoShape 19"/>
        <xdr:cNvCxnSpPr/>
      </xdr:nvCxnSpPr>
      <xdr:spPr>
        <a:xfrm>
          <a:off x="2333625" y="25879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188</xdr:row>
      <xdr:rowOff>85725</xdr:rowOff>
    </xdr:from>
    <xdr:to>
      <xdr:col>87</xdr:col>
      <xdr:colOff>1142440</xdr:colOff>
      <xdr:row>188</xdr:row>
      <xdr:rowOff>85725</xdr:rowOff>
    </xdr:to>
    <xdr:cxnSp macro="">
      <xdr:nvCxnSpPr>
        <xdr:cNvPr id="243" name="AutoShape 19"/>
        <xdr:cNvCxnSpPr/>
      </xdr:nvCxnSpPr>
      <xdr:spPr>
        <a:xfrm>
          <a:off x="2333625" y="26041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189</xdr:row>
      <xdr:rowOff>85725</xdr:rowOff>
    </xdr:from>
    <xdr:to>
      <xdr:col>87</xdr:col>
      <xdr:colOff>1142440</xdr:colOff>
      <xdr:row>189</xdr:row>
      <xdr:rowOff>85725</xdr:rowOff>
    </xdr:to>
    <xdr:cxnSp macro="">
      <xdr:nvCxnSpPr>
        <xdr:cNvPr id="244" name="AutoShape 19"/>
        <xdr:cNvCxnSpPr/>
      </xdr:nvCxnSpPr>
      <xdr:spPr>
        <a:xfrm>
          <a:off x="2333625" y="26203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190</xdr:row>
      <xdr:rowOff>85725</xdr:rowOff>
    </xdr:from>
    <xdr:to>
      <xdr:col>87</xdr:col>
      <xdr:colOff>1142440</xdr:colOff>
      <xdr:row>190</xdr:row>
      <xdr:rowOff>85725</xdr:rowOff>
    </xdr:to>
    <xdr:cxnSp macro="">
      <xdr:nvCxnSpPr>
        <xdr:cNvPr id="245" name="AutoShape 19"/>
        <xdr:cNvCxnSpPr/>
      </xdr:nvCxnSpPr>
      <xdr:spPr>
        <a:xfrm>
          <a:off x="2333625" y="26365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191</xdr:row>
      <xdr:rowOff>85725</xdr:rowOff>
    </xdr:from>
    <xdr:to>
      <xdr:col>87</xdr:col>
      <xdr:colOff>1142440</xdr:colOff>
      <xdr:row>191</xdr:row>
      <xdr:rowOff>85725</xdr:rowOff>
    </xdr:to>
    <xdr:cxnSp macro="">
      <xdr:nvCxnSpPr>
        <xdr:cNvPr id="246" name="AutoShape 19"/>
        <xdr:cNvCxnSpPr/>
      </xdr:nvCxnSpPr>
      <xdr:spPr>
        <a:xfrm>
          <a:off x="2333625" y="26527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192</xdr:row>
      <xdr:rowOff>85725</xdr:rowOff>
    </xdr:from>
    <xdr:to>
      <xdr:col>87</xdr:col>
      <xdr:colOff>1142440</xdr:colOff>
      <xdr:row>192</xdr:row>
      <xdr:rowOff>85725</xdr:rowOff>
    </xdr:to>
    <xdr:cxnSp macro="">
      <xdr:nvCxnSpPr>
        <xdr:cNvPr id="247" name="AutoShape 19"/>
        <xdr:cNvCxnSpPr/>
      </xdr:nvCxnSpPr>
      <xdr:spPr>
        <a:xfrm>
          <a:off x="2333625" y="26689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193</xdr:row>
      <xdr:rowOff>85725</xdr:rowOff>
    </xdr:from>
    <xdr:to>
      <xdr:col>87</xdr:col>
      <xdr:colOff>1142440</xdr:colOff>
      <xdr:row>193</xdr:row>
      <xdr:rowOff>85725</xdr:rowOff>
    </xdr:to>
    <xdr:cxnSp macro="">
      <xdr:nvCxnSpPr>
        <xdr:cNvPr id="248" name="AutoShape 19"/>
        <xdr:cNvCxnSpPr/>
      </xdr:nvCxnSpPr>
      <xdr:spPr>
        <a:xfrm>
          <a:off x="2333625" y="26850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194</xdr:row>
      <xdr:rowOff>85725</xdr:rowOff>
    </xdr:from>
    <xdr:to>
      <xdr:col>87</xdr:col>
      <xdr:colOff>1142440</xdr:colOff>
      <xdr:row>194</xdr:row>
      <xdr:rowOff>85725</xdr:rowOff>
    </xdr:to>
    <xdr:cxnSp macro="">
      <xdr:nvCxnSpPr>
        <xdr:cNvPr id="249" name="AutoShape 19"/>
        <xdr:cNvCxnSpPr/>
      </xdr:nvCxnSpPr>
      <xdr:spPr>
        <a:xfrm>
          <a:off x="2333625" y="27012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195</xdr:row>
      <xdr:rowOff>85725</xdr:rowOff>
    </xdr:from>
    <xdr:to>
      <xdr:col>87</xdr:col>
      <xdr:colOff>1142440</xdr:colOff>
      <xdr:row>195</xdr:row>
      <xdr:rowOff>85725</xdr:rowOff>
    </xdr:to>
    <xdr:cxnSp macro="">
      <xdr:nvCxnSpPr>
        <xdr:cNvPr id="250" name="AutoShape 19"/>
        <xdr:cNvCxnSpPr/>
      </xdr:nvCxnSpPr>
      <xdr:spPr>
        <a:xfrm>
          <a:off x="2333625" y="27174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196</xdr:row>
      <xdr:rowOff>85725</xdr:rowOff>
    </xdr:from>
    <xdr:to>
      <xdr:col>87</xdr:col>
      <xdr:colOff>1142440</xdr:colOff>
      <xdr:row>196</xdr:row>
      <xdr:rowOff>85725</xdr:rowOff>
    </xdr:to>
    <xdr:cxnSp macro="">
      <xdr:nvCxnSpPr>
        <xdr:cNvPr id="251" name="AutoShape 19"/>
        <xdr:cNvCxnSpPr/>
      </xdr:nvCxnSpPr>
      <xdr:spPr>
        <a:xfrm>
          <a:off x="2333625" y="27336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197</xdr:row>
      <xdr:rowOff>85725</xdr:rowOff>
    </xdr:from>
    <xdr:to>
      <xdr:col>87</xdr:col>
      <xdr:colOff>1142440</xdr:colOff>
      <xdr:row>197</xdr:row>
      <xdr:rowOff>85725</xdr:rowOff>
    </xdr:to>
    <xdr:cxnSp macro="">
      <xdr:nvCxnSpPr>
        <xdr:cNvPr id="252" name="AutoShape 19"/>
        <xdr:cNvCxnSpPr/>
      </xdr:nvCxnSpPr>
      <xdr:spPr>
        <a:xfrm>
          <a:off x="2333625" y="27498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198</xdr:row>
      <xdr:rowOff>85725</xdr:rowOff>
    </xdr:from>
    <xdr:to>
      <xdr:col>87</xdr:col>
      <xdr:colOff>1142440</xdr:colOff>
      <xdr:row>198</xdr:row>
      <xdr:rowOff>85725</xdr:rowOff>
    </xdr:to>
    <xdr:cxnSp macro="">
      <xdr:nvCxnSpPr>
        <xdr:cNvPr id="253" name="AutoShape 19"/>
        <xdr:cNvCxnSpPr/>
      </xdr:nvCxnSpPr>
      <xdr:spPr>
        <a:xfrm>
          <a:off x="2333625" y="27660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199</xdr:row>
      <xdr:rowOff>85725</xdr:rowOff>
    </xdr:from>
    <xdr:to>
      <xdr:col>87</xdr:col>
      <xdr:colOff>1142440</xdr:colOff>
      <xdr:row>199</xdr:row>
      <xdr:rowOff>85725</xdr:rowOff>
    </xdr:to>
    <xdr:cxnSp macro="">
      <xdr:nvCxnSpPr>
        <xdr:cNvPr id="254" name="AutoShape 19"/>
        <xdr:cNvCxnSpPr/>
      </xdr:nvCxnSpPr>
      <xdr:spPr>
        <a:xfrm>
          <a:off x="2333625" y="27822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200</xdr:row>
      <xdr:rowOff>85725</xdr:rowOff>
    </xdr:from>
    <xdr:to>
      <xdr:col>87</xdr:col>
      <xdr:colOff>1142440</xdr:colOff>
      <xdr:row>200</xdr:row>
      <xdr:rowOff>85725</xdr:rowOff>
    </xdr:to>
    <xdr:cxnSp macro="">
      <xdr:nvCxnSpPr>
        <xdr:cNvPr id="255" name="AutoShape 19"/>
        <xdr:cNvCxnSpPr/>
      </xdr:nvCxnSpPr>
      <xdr:spPr>
        <a:xfrm>
          <a:off x="2333625" y="27984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201</xdr:row>
      <xdr:rowOff>85725</xdr:rowOff>
    </xdr:from>
    <xdr:to>
      <xdr:col>87</xdr:col>
      <xdr:colOff>1142440</xdr:colOff>
      <xdr:row>201</xdr:row>
      <xdr:rowOff>85725</xdr:rowOff>
    </xdr:to>
    <xdr:cxnSp macro="">
      <xdr:nvCxnSpPr>
        <xdr:cNvPr id="256" name="AutoShape 19"/>
        <xdr:cNvCxnSpPr/>
      </xdr:nvCxnSpPr>
      <xdr:spPr>
        <a:xfrm>
          <a:off x="2333625" y="28146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202</xdr:row>
      <xdr:rowOff>85725</xdr:rowOff>
    </xdr:from>
    <xdr:to>
      <xdr:col>87</xdr:col>
      <xdr:colOff>1142440</xdr:colOff>
      <xdr:row>202</xdr:row>
      <xdr:rowOff>85725</xdr:rowOff>
    </xdr:to>
    <xdr:cxnSp macro="">
      <xdr:nvCxnSpPr>
        <xdr:cNvPr id="257" name="AutoShape 19"/>
        <xdr:cNvCxnSpPr/>
      </xdr:nvCxnSpPr>
      <xdr:spPr>
        <a:xfrm>
          <a:off x="2333625" y="28308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203</xdr:row>
      <xdr:rowOff>85725</xdr:rowOff>
    </xdr:from>
    <xdr:to>
      <xdr:col>87</xdr:col>
      <xdr:colOff>1142440</xdr:colOff>
      <xdr:row>203</xdr:row>
      <xdr:rowOff>85725</xdr:rowOff>
    </xdr:to>
    <xdr:cxnSp macro="">
      <xdr:nvCxnSpPr>
        <xdr:cNvPr id="258" name="AutoShape 19"/>
        <xdr:cNvCxnSpPr/>
      </xdr:nvCxnSpPr>
      <xdr:spPr>
        <a:xfrm>
          <a:off x="2333625" y="28470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204</xdr:row>
      <xdr:rowOff>85725</xdr:rowOff>
    </xdr:from>
    <xdr:to>
      <xdr:col>87</xdr:col>
      <xdr:colOff>1142440</xdr:colOff>
      <xdr:row>204</xdr:row>
      <xdr:rowOff>85725</xdr:rowOff>
    </xdr:to>
    <xdr:cxnSp macro="">
      <xdr:nvCxnSpPr>
        <xdr:cNvPr id="259" name="AutoShape 19"/>
        <xdr:cNvCxnSpPr/>
      </xdr:nvCxnSpPr>
      <xdr:spPr>
        <a:xfrm>
          <a:off x="2333625" y="2863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205</xdr:row>
      <xdr:rowOff>85725</xdr:rowOff>
    </xdr:from>
    <xdr:to>
      <xdr:col>87</xdr:col>
      <xdr:colOff>1142440</xdr:colOff>
      <xdr:row>205</xdr:row>
      <xdr:rowOff>85725</xdr:rowOff>
    </xdr:to>
    <xdr:cxnSp macro="">
      <xdr:nvCxnSpPr>
        <xdr:cNvPr id="260" name="AutoShape 19"/>
        <xdr:cNvCxnSpPr/>
      </xdr:nvCxnSpPr>
      <xdr:spPr>
        <a:xfrm>
          <a:off x="2333625" y="28794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206</xdr:row>
      <xdr:rowOff>85725</xdr:rowOff>
    </xdr:from>
    <xdr:to>
      <xdr:col>87</xdr:col>
      <xdr:colOff>1142440</xdr:colOff>
      <xdr:row>206</xdr:row>
      <xdr:rowOff>85725</xdr:rowOff>
    </xdr:to>
    <xdr:cxnSp macro="">
      <xdr:nvCxnSpPr>
        <xdr:cNvPr id="261" name="AutoShape 19"/>
        <xdr:cNvCxnSpPr/>
      </xdr:nvCxnSpPr>
      <xdr:spPr>
        <a:xfrm>
          <a:off x="2333625" y="28956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207</xdr:row>
      <xdr:rowOff>85725</xdr:rowOff>
    </xdr:from>
    <xdr:to>
      <xdr:col>87</xdr:col>
      <xdr:colOff>1142440</xdr:colOff>
      <xdr:row>207</xdr:row>
      <xdr:rowOff>85725</xdr:rowOff>
    </xdr:to>
    <xdr:cxnSp macro="">
      <xdr:nvCxnSpPr>
        <xdr:cNvPr id="262" name="AutoShape 19"/>
        <xdr:cNvCxnSpPr/>
      </xdr:nvCxnSpPr>
      <xdr:spPr>
        <a:xfrm>
          <a:off x="2333625" y="29117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208</xdr:row>
      <xdr:rowOff>85725</xdr:rowOff>
    </xdr:from>
    <xdr:to>
      <xdr:col>87</xdr:col>
      <xdr:colOff>1142440</xdr:colOff>
      <xdr:row>208</xdr:row>
      <xdr:rowOff>85725</xdr:rowOff>
    </xdr:to>
    <xdr:cxnSp macro="">
      <xdr:nvCxnSpPr>
        <xdr:cNvPr id="263" name="AutoShape 19"/>
        <xdr:cNvCxnSpPr/>
      </xdr:nvCxnSpPr>
      <xdr:spPr>
        <a:xfrm>
          <a:off x="2333625" y="29279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209</xdr:row>
      <xdr:rowOff>85725</xdr:rowOff>
    </xdr:from>
    <xdr:to>
      <xdr:col>87</xdr:col>
      <xdr:colOff>1142440</xdr:colOff>
      <xdr:row>209</xdr:row>
      <xdr:rowOff>85725</xdr:rowOff>
    </xdr:to>
    <xdr:cxnSp macro="">
      <xdr:nvCxnSpPr>
        <xdr:cNvPr id="264" name="AutoShape 19"/>
        <xdr:cNvCxnSpPr/>
      </xdr:nvCxnSpPr>
      <xdr:spPr>
        <a:xfrm>
          <a:off x="2333625" y="29441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210</xdr:row>
      <xdr:rowOff>85725</xdr:rowOff>
    </xdr:from>
    <xdr:to>
      <xdr:col>87</xdr:col>
      <xdr:colOff>1142440</xdr:colOff>
      <xdr:row>210</xdr:row>
      <xdr:rowOff>85725</xdr:rowOff>
    </xdr:to>
    <xdr:cxnSp macro="">
      <xdr:nvCxnSpPr>
        <xdr:cNvPr id="265" name="AutoShape 19"/>
        <xdr:cNvCxnSpPr/>
      </xdr:nvCxnSpPr>
      <xdr:spPr>
        <a:xfrm>
          <a:off x="2333625" y="29603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211</xdr:row>
      <xdr:rowOff>85725</xdr:rowOff>
    </xdr:from>
    <xdr:to>
      <xdr:col>87</xdr:col>
      <xdr:colOff>1142440</xdr:colOff>
      <xdr:row>211</xdr:row>
      <xdr:rowOff>85725</xdr:rowOff>
    </xdr:to>
    <xdr:cxnSp macro="">
      <xdr:nvCxnSpPr>
        <xdr:cNvPr id="266" name="AutoShape 19"/>
        <xdr:cNvCxnSpPr/>
      </xdr:nvCxnSpPr>
      <xdr:spPr>
        <a:xfrm>
          <a:off x="2333625" y="29765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212</xdr:row>
      <xdr:rowOff>85725</xdr:rowOff>
    </xdr:from>
    <xdr:to>
      <xdr:col>87</xdr:col>
      <xdr:colOff>1142440</xdr:colOff>
      <xdr:row>212</xdr:row>
      <xdr:rowOff>85725</xdr:rowOff>
    </xdr:to>
    <xdr:cxnSp macro="">
      <xdr:nvCxnSpPr>
        <xdr:cNvPr id="267" name="AutoShape 19"/>
        <xdr:cNvCxnSpPr/>
      </xdr:nvCxnSpPr>
      <xdr:spPr>
        <a:xfrm>
          <a:off x="2333625" y="29927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213</xdr:row>
      <xdr:rowOff>85725</xdr:rowOff>
    </xdr:from>
    <xdr:to>
      <xdr:col>87</xdr:col>
      <xdr:colOff>1142440</xdr:colOff>
      <xdr:row>213</xdr:row>
      <xdr:rowOff>85725</xdr:rowOff>
    </xdr:to>
    <xdr:cxnSp macro="">
      <xdr:nvCxnSpPr>
        <xdr:cNvPr id="268" name="AutoShape 19"/>
        <xdr:cNvCxnSpPr/>
      </xdr:nvCxnSpPr>
      <xdr:spPr>
        <a:xfrm>
          <a:off x="2333625" y="30089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214</xdr:row>
      <xdr:rowOff>85725</xdr:rowOff>
    </xdr:from>
    <xdr:to>
      <xdr:col>87</xdr:col>
      <xdr:colOff>1142440</xdr:colOff>
      <xdr:row>214</xdr:row>
      <xdr:rowOff>85725</xdr:rowOff>
    </xdr:to>
    <xdr:cxnSp macro="">
      <xdr:nvCxnSpPr>
        <xdr:cNvPr id="269" name="AutoShape 19"/>
        <xdr:cNvCxnSpPr/>
      </xdr:nvCxnSpPr>
      <xdr:spPr>
        <a:xfrm>
          <a:off x="2333625" y="30251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215</xdr:row>
      <xdr:rowOff>85725</xdr:rowOff>
    </xdr:from>
    <xdr:to>
      <xdr:col>87</xdr:col>
      <xdr:colOff>1142440</xdr:colOff>
      <xdr:row>215</xdr:row>
      <xdr:rowOff>85725</xdr:rowOff>
    </xdr:to>
    <xdr:cxnSp macro="">
      <xdr:nvCxnSpPr>
        <xdr:cNvPr id="270" name="AutoShape 19"/>
        <xdr:cNvCxnSpPr/>
      </xdr:nvCxnSpPr>
      <xdr:spPr>
        <a:xfrm>
          <a:off x="2333625" y="30413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216</xdr:row>
      <xdr:rowOff>85725</xdr:rowOff>
    </xdr:from>
    <xdr:to>
      <xdr:col>87</xdr:col>
      <xdr:colOff>1142440</xdr:colOff>
      <xdr:row>216</xdr:row>
      <xdr:rowOff>85725</xdr:rowOff>
    </xdr:to>
    <xdr:cxnSp macro="">
      <xdr:nvCxnSpPr>
        <xdr:cNvPr id="271" name="AutoShape 19"/>
        <xdr:cNvCxnSpPr/>
      </xdr:nvCxnSpPr>
      <xdr:spPr>
        <a:xfrm>
          <a:off x="2333625" y="30575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217</xdr:row>
      <xdr:rowOff>85725</xdr:rowOff>
    </xdr:from>
    <xdr:to>
      <xdr:col>87</xdr:col>
      <xdr:colOff>1142440</xdr:colOff>
      <xdr:row>217</xdr:row>
      <xdr:rowOff>85725</xdr:rowOff>
    </xdr:to>
    <xdr:cxnSp macro="">
      <xdr:nvCxnSpPr>
        <xdr:cNvPr id="272" name="AutoShape 19"/>
        <xdr:cNvCxnSpPr/>
      </xdr:nvCxnSpPr>
      <xdr:spPr>
        <a:xfrm>
          <a:off x="2333625" y="30737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218</xdr:row>
      <xdr:rowOff>85725</xdr:rowOff>
    </xdr:from>
    <xdr:to>
      <xdr:col>87</xdr:col>
      <xdr:colOff>1142440</xdr:colOff>
      <xdr:row>218</xdr:row>
      <xdr:rowOff>85725</xdr:rowOff>
    </xdr:to>
    <xdr:cxnSp macro="">
      <xdr:nvCxnSpPr>
        <xdr:cNvPr id="273" name="AutoShape 19"/>
        <xdr:cNvCxnSpPr/>
      </xdr:nvCxnSpPr>
      <xdr:spPr>
        <a:xfrm>
          <a:off x="2333625" y="30899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219</xdr:row>
      <xdr:rowOff>85725</xdr:rowOff>
    </xdr:from>
    <xdr:to>
      <xdr:col>87</xdr:col>
      <xdr:colOff>1142440</xdr:colOff>
      <xdr:row>219</xdr:row>
      <xdr:rowOff>85725</xdr:rowOff>
    </xdr:to>
    <xdr:cxnSp macro="">
      <xdr:nvCxnSpPr>
        <xdr:cNvPr id="274" name="AutoShape 19"/>
        <xdr:cNvCxnSpPr/>
      </xdr:nvCxnSpPr>
      <xdr:spPr>
        <a:xfrm>
          <a:off x="2333625" y="31061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220</xdr:row>
      <xdr:rowOff>85725</xdr:rowOff>
    </xdr:from>
    <xdr:to>
      <xdr:col>87</xdr:col>
      <xdr:colOff>1142440</xdr:colOff>
      <xdr:row>220</xdr:row>
      <xdr:rowOff>85725</xdr:rowOff>
    </xdr:to>
    <xdr:cxnSp macro="">
      <xdr:nvCxnSpPr>
        <xdr:cNvPr id="275" name="AutoShape 19"/>
        <xdr:cNvCxnSpPr/>
      </xdr:nvCxnSpPr>
      <xdr:spPr>
        <a:xfrm>
          <a:off x="2333625" y="3122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221</xdr:row>
      <xdr:rowOff>85725</xdr:rowOff>
    </xdr:from>
    <xdr:to>
      <xdr:col>87</xdr:col>
      <xdr:colOff>1142440</xdr:colOff>
      <xdr:row>221</xdr:row>
      <xdr:rowOff>85725</xdr:rowOff>
    </xdr:to>
    <xdr:cxnSp macro="">
      <xdr:nvCxnSpPr>
        <xdr:cNvPr id="276" name="AutoShape 19"/>
        <xdr:cNvCxnSpPr/>
      </xdr:nvCxnSpPr>
      <xdr:spPr>
        <a:xfrm>
          <a:off x="2333625" y="3138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222</xdr:row>
      <xdr:rowOff>85725</xdr:rowOff>
    </xdr:from>
    <xdr:to>
      <xdr:col>87</xdr:col>
      <xdr:colOff>1142440</xdr:colOff>
      <xdr:row>222</xdr:row>
      <xdr:rowOff>85725</xdr:rowOff>
    </xdr:to>
    <xdr:cxnSp macro="">
      <xdr:nvCxnSpPr>
        <xdr:cNvPr id="277" name="AutoShape 19"/>
        <xdr:cNvCxnSpPr/>
      </xdr:nvCxnSpPr>
      <xdr:spPr>
        <a:xfrm>
          <a:off x="2333625" y="31546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223</xdr:row>
      <xdr:rowOff>85725</xdr:rowOff>
    </xdr:from>
    <xdr:to>
      <xdr:col>87</xdr:col>
      <xdr:colOff>1142440</xdr:colOff>
      <xdr:row>223</xdr:row>
      <xdr:rowOff>85725</xdr:rowOff>
    </xdr:to>
    <xdr:cxnSp macro="">
      <xdr:nvCxnSpPr>
        <xdr:cNvPr id="278" name="AutoShape 19"/>
        <xdr:cNvCxnSpPr/>
      </xdr:nvCxnSpPr>
      <xdr:spPr>
        <a:xfrm>
          <a:off x="2333625" y="31708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224</xdr:row>
      <xdr:rowOff>85725</xdr:rowOff>
    </xdr:from>
    <xdr:to>
      <xdr:col>87</xdr:col>
      <xdr:colOff>1142440</xdr:colOff>
      <xdr:row>224</xdr:row>
      <xdr:rowOff>85725</xdr:rowOff>
    </xdr:to>
    <xdr:cxnSp macro="">
      <xdr:nvCxnSpPr>
        <xdr:cNvPr id="279" name="AutoShape 19"/>
        <xdr:cNvCxnSpPr/>
      </xdr:nvCxnSpPr>
      <xdr:spPr>
        <a:xfrm>
          <a:off x="2333625" y="31870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225</xdr:row>
      <xdr:rowOff>85725</xdr:rowOff>
    </xdr:from>
    <xdr:to>
      <xdr:col>87</xdr:col>
      <xdr:colOff>1142440</xdr:colOff>
      <xdr:row>225</xdr:row>
      <xdr:rowOff>85725</xdr:rowOff>
    </xdr:to>
    <xdr:cxnSp macro="">
      <xdr:nvCxnSpPr>
        <xdr:cNvPr id="280" name="AutoShape 19"/>
        <xdr:cNvCxnSpPr/>
      </xdr:nvCxnSpPr>
      <xdr:spPr>
        <a:xfrm>
          <a:off x="2333625" y="32032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226</xdr:row>
      <xdr:rowOff>85725</xdr:rowOff>
    </xdr:from>
    <xdr:to>
      <xdr:col>87</xdr:col>
      <xdr:colOff>1142440</xdr:colOff>
      <xdr:row>226</xdr:row>
      <xdr:rowOff>85725</xdr:rowOff>
    </xdr:to>
    <xdr:cxnSp macro="">
      <xdr:nvCxnSpPr>
        <xdr:cNvPr id="281" name="AutoShape 19"/>
        <xdr:cNvCxnSpPr/>
      </xdr:nvCxnSpPr>
      <xdr:spPr>
        <a:xfrm>
          <a:off x="2333625" y="32194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227</xdr:row>
      <xdr:rowOff>85725</xdr:rowOff>
    </xdr:from>
    <xdr:to>
      <xdr:col>87</xdr:col>
      <xdr:colOff>1142440</xdr:colOff>
      <xdr:row>227</xdr:row>
      <xdr:rowOff>85725</xdr:rowOff>
    </xdr:to>
    <xdr:cxnSp macro="">
      <xdr:nvCxnSpPr>
        <xdr:cNvPr id="282" name="AutoShape 19"/>
        <xdr:cNvCxnSpPr/>
      </xdr:nvCxnSpPr>
      <xdr:spPr>
        <a:xfrm>
          <a:off x="2333625" y="32356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228</xdr:row>
      <xdr:rowOff>85725</xdr:rowOff>
    </xdr:from>
    <xdr:to>
      <xdr:col>87</xdr:col>
      <xdr:colOff>1142440</xdr:colOff>
      <xdr:row>228</xdr:row>
      <xdr:rowOff>85725</xdr:rowOff>
    </xdr:to>
    <xdr:cxnSp macro="">
      <xdr:nvCxnSpPr>
        <xdr:cNvPr id="283" name="AutoShape 19"/>
        <xdr:cNvCxnSpPr/>
      </xdr:nvCxnSpPr>
      <xdr:spPr>
        <a:xfrm>
          <a:off x="2333625" y="32518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229</xdr:row>
      <xdr:rowOff>85725</xdr:rowOff>
    </xdr:from>
    <xdr:to>
      <xdr:col>87</xdr:col>
      <xdr:colOff>1142440</xdr:colOff>
      <xdr:row>229</xdr:row>
      <xdr:rowOff>85725</xdr:rowOff>
    </xdr:to>
    <xdr:cxnSp macro="">
      <xdr:nvCxnSpPr>
        <xdr:cNvPr id="284" name="AutoShape 19"/>
        <xdr:cNvCxnSpPr/>
      </xdr:nvCxnSpPr>
      <xdr:spPr>
        <a:xfrm>
          <a:off x="2333625" y="32680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230</xdr:row>
      <xdr:rowOff>85725</xdr:rowOff>
    </xdr:from>
    <xdr:to>
      <xdr:col>87</xdr:col>
      <xdr:colOff>1142440</xdr:colOff>
      <xdr:row>230</xdr:row>
      <xdr:rowOff>85725</xdr:rowOff>
    </xdr:to>
    <xdr:cxnSp macro="">
      <xdr:nvCxnSpPr>
        <xdr:cNvPr id="285" name="AutoShape 19"/>
        <xdr:cNvCxnSpPr/>
      </xdr:nvCxnSpPr>
      <xdr:spPr>
        <a:xfrm>
          <a:off x="2333625" y="32842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231</xdr:row>
      <xdr:rowOff>85725</xdr:rowOff>
    </xdr:from>
    <xdr:to>
      <xdr:col>87</xdr:col>
      <xdr:colOff>1142440</xdr:colOff>
      <xdr:row>231</xdr:row>
      <xdr:rowOff>85725</xdr:rowOff>
    </xdr:to>
    <xdr:cxnSp macro="">
      <xdr:nvCxnSpPr>
        <xdr:cNvPr id="286" name="AutoShape 19"/>
        <xdr:cNvCxnSpPr/>
      </xdr:nvCxnSpPr>
      <xdr:spPr>
        <a:xfrm>
          <a:off x="2333625" y="33004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232</xdr:row>
      <xdr:rowOff>85725</xdr:rowOff>
    </xdr:from>
    <xdr:to>
      <xdr:col>87</xdr:col>
      <xdr:colOff>1142440</xdr:colOff>
      <xdr:row>232</xdr:row>
      <xdr:rowOff>85725</xdr:rowOff>
    </xdr:to>
    <xdr:cxnSp macro="">
      <xdr:nvCxnSpPr>
        <xdr:cNvPr id="287" name="AutoShape 19"/>
        <xdr:cNvCxnSpPr/>
      </xdr:nvCxnSpPr>
      <xdr:spPr>
        <a:xfrm>
          <a:off x="2333625" y="33166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233</xdr:row>
      <xdr:rowOff>85725</xdr:rowOff>
    </xdr:from>
    <xdr:to>
      <xdr:col>87</xdr:col>
      <xdr:colOff>1142440</xdr:colOff>
      <xdr:row>233</xdr:row>
      <xdr:rowOff>85725</xdr:rowOff>
    </xdr:to>
    <xdr:cxnSp macro="">
      <xdr:nvCxnSpPr>
        <xdr:cNvPr id="288" name="AutoShape 19"/>
        <xdr:cNvCxnSpPr/>
      </xdr:nvCxnSpPr>
      <xdr:spPr>
        <a:xfrm>
          <a:off x="2333625" y="33327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234</xdr:row>
      <xdr:rowOff>85725</xdr:rowOff>
    </xdr:from>
    <xdr:to>
      <xdr:col>87</xdr:col>
      <xdr:colOff>1142440</xdr:colOff>
      <xdr:row>234</xdr:row>
      <xdr:rowOff>85725</xdr:rowOff>
    </xdr:to>
    <xdr:cxnSp macro="">
      <xdr:nvCxnSpPr>
        <xdr:cNvPr id="289" name="AutoShape 19"/>
        <xdr:cNvCxnSpPr/>
      </xdr:nvCxnSpPr>
      <xdr:spPr>
        <a:xfrm>
          <a:off x="2333625" y="33489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235</xdr:row>
      <xdr:rowOff>85725</xdr:rowOff>
    </xdr:from>
    <xdr:to>
      <xdr:col>87</xdr:col>
      <xdr:colOff>1142440</xdr:colOff>
      <xdr:row>235</xdr:row>
      <xdr:rowOff>85725</xdr:rowOff>
    </xdr:to>
    <xdr:cxnSp macro="">
      <xdr:nvCxnSpPr>
        <xdr:cNvPr id="290" name="AutoShape 19"/>
        <xdr:cNvCxnSpPr/>
      </xdr:nvCxnSpPr>
      <xdr:spPr>
        <a:xfrm>
          <a:off x="2333625" y="33651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236</xdr:row>
      <xdr:rowOff>85725</xdr:rowOff>
    </xdr:from>
    <xdr:to>
      <xdr:col>87</xdr:col>
      <xdr:colOff>1142440</xdr:colOff>
      <xdr:row>236</xdr:row>
      <xdr:rowOff>85725</xdr:rowOff>
    </xdr:to>
    <xdr:cxnSp macro="">
      <xdr:nvCxnSpPr>
        <xdr:cNvPr id="291" name="AutoShape 19"/>
        <xdr:cNvCxnSpPr/>
      </xdr:nvCxnSpPr>
      <xdr:spPr>
        <a:xfrm>
          <a:off x="2333625" y="33813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237</xdr:row>
      <xdr:rowOff>85725</xdr:rowOff>
    </xdr:from>
    <xdr:to>
      <xdr:col>87</xdr:col>
      <xdr:colOff>1142440</xdr:colOff>
      <xdr:row>237</xdr:row>
      <xdr:rowOff>85725</xdr:rowOff>
    </xdr:to>
    <xdr:cxnSp macro="">
      <xdr:nvCxnSpPr>
        <xdr:cNvPr id="292" name="AutoShape 19"/>
        <xdr:cNvCxnSpPr/>
      </xdr:nvCxnSpPr>
      <xdr:spPr>
        <a:xfrm>
          <a:off x="2333625" y="33975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238</xdr:row>
      <xdr:rowOff>85725</xdr:rowOff>
    </xdr:from>
    <xdr:to>
      <xdr:col>87</xdr:col>
      <xdr:colOff>1142440</xdr:colOff>
      <xdr:row>238</xdr:row>
      <xdr:rowOff>85725</xdr:rowOff>
    </xdr:to>
    <xdr:cxnSp macro="">
      <xdr:nvCxnSpPr>
        <xdr:cNvPr id="293" name="AutoShape 19"/>
        <xdr:cNvCxnSpPr/>
      </xdr:nvCxnSpPr>
      <xdr:spPr>
        <a:xfrm>
          <a:off x="2333625" y="3413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239</xdr:row>
      <xdr:rowOff>85725</xdr:rowOff>
    </xdr:from>
    <xdr:to>
      <xdr:col>87</xdr:col>
      <xdr:colOff>1142440</xdr:colOff>
      <xdr:row>239</xdr:row>
      <xdr:rowOff>85725</xdr:rowOff>
    </xdr:to>
    <xdr:cxnSp macro="">
      <xdr:nvCxnSpPr>
        <xdr:cNvPr id="294" name="AutoShape 19"/>
        <xdr:cNvCxnSpPr/>
      </xdr:nvCxnSpPr>
      <xdr:spPr>
        <a:xfrm>
          <a:off x="2333625" y="34299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240</xdr:row>
      <xdr:rowOff>85725</xdr:rowOff>
    </xdr:from>
    <xdr:to>
      <xdr:col>87</xdr:col>
      <xdr:colOff>1142440</xdr:colOff>
      <xdr:row>240</xdr:row>
      <xdr:rowOff>85725</xdr:rowOff>
    </xdr:to>
    <xdr:cxnSp macro="">
      <xdr:nvCxnSpPr>
        <xdr:cNvPr id="295" name="AutoShape 19"/>
        <xdr:cNvCxnSpPr/>
      </xdr:nvCxnSpPr>
      <xdr:spPr>
        <a:xfrm>
          <a:off x="2333625" y="34461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241</xdr:row>
      <xdr:rowOff>85725</xdr:rowOff>
    </xdr:from>
    <xdr:to>
      <xdr:col>87</xdr:col>
      <xdr:colOff>1142440</xdr:colOff>
      <xdr:row>241</xdr:row>
      <xdr:rowOff>85725</xdr:rowOff>
    </xdr:to>
    <xdr:cxnSp macro="">
      <xdr:nvCxnSpPr>
        <xdr:cNvPr id="296" name="AutoShape 19"/>
        <xdr:cNvCxnSpPr/>
      </xdr:nvCxnSpPr>
      <xdr:spPr>
        <a:xfrm>
          <a:off x="2333625" y="34623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242</xdr:row>
      <xdr:rowOff>85725</xdr:rowOff>
    </xdr:from>
    <xdr:to>
      <xdr:col>87</xdr:col>
      <xdr:colOff>1142440</xdr:colOff>
      <xdr:row>242</xdr:row>
      <xdr:rowOff>85725</xdr:rowOff>
    </xdr:to>
    <xdr:cxnSp macro="">
      <xdr:nvCxnSpPr>
        <xdr:cNvPr id="297" name="AutoShape 19"/>
        <xdr:cNvCxnSpPr/>
      </xdr:nvCxnSpPr>
      <xdr:spPr>
        <a:xfrm>
          <a:off x="2333625" y="34785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243</xdr:row>
      <xdr:rowOff>85725</xdr:rowOff>
    </xdr:from>
    <xdr:to>
      <xdr:col>87</xdr:col>
      <xdr:colOff>1142440</xdr:colOff>
      <xdr:row>243</xdr:row>
      <xdr:rowOff>85725</xdr:rowOff>
    </xdr:to>
    <xdr:cxnSp macro="">
      <xdr:nvCxnSpPr>
        <xdr:cNvPr id="298" name="AutoShape 19"/>
        <xdr:cNvCxnSpPr/>
      </xdr:nvCxnSpPr>
      <xdr:spPr>
        <a:xfrm>
          <a:off x="2333625" y="34947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244</xdr:row>
      <xdr:rowOff>85725</xdr:rowOff>
    </xdr:from>
    <xdr:to>
      <xdr:col>87</xdr:col>
      <xdr:colOff>1142440</xdr:colOff>
      <xdr:row>244</xdr:row>
      <xdr:rowOff>85725</xdr:rowOff>
    </xdr:to>
    <xdr:cxnSp macro="">
      <xdr:nvCxnSpPr>
        <xdr:cNvPr id="299" name="AutoShape 19"/>
        <xdr:cNvCxnSpPr/>
      </xdr:nvCxnSpPr>
      <xdr:spPr>
        <a:xfrm>
          <a:off x="2333625" y="35109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245</xdr:row>
      <xdr:rowOff>85725</xdr:rowOff>
    </xdr:from>
    <xdr:to>
      <xdr:col>87</xdr:col>
      <xdr:colOff>1142440</xdr:colOff>
      <xdr:row>245</xdr:row>
      <xdr:rowOff>85725</xdr:rowOff>
    </xdr:to>
    <xdr:cxnSp macro="">
      <xdr:nvCxnSpPr>
        <xdr:cNvPr id="300" name="AutoShape 19"/>
        <xdr:cNvCxnSpPr/>
      </xdr:nvCxnSpPr>
      <xdr:spPr>
        <a:xfrm>
          <a:off x="2333625" y="35271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246</xdr:row>
      <xdr:rowOff>85725</xdr:rowOff>
    </xdr:from>
    <xdr:to>
      <xdr:col>87</xdr:col>
      <xdr:colOff>1142440</xdr:colOff>
      <xdr:row>246</xdr:row>
      <xdr:rowOff>85725</xdr:rowOff>
    </xdr:to>
    <xdr:cxnSp macro="">
      <xdr:nvCxnSpPr>
        <xdr:cNvPr id="301" name="AutoShape 19"/>
        <xdr:cNvCxnSpPr/>
      </xdr:nvCxnSpPr>
      <xdr:spPr>
        <a:xfrm>
          <a:off x="2333625" y="35433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247</xdr:row>
      <xdr:rowOff>85725</xdr:rowOff>
    </xdr:from>
    <xdr:to>
      <xdr:col>87</xdr:col>
      <xdr:colOff>1142440</xdr:colOff>
      <xdr:row>247</xdr:row>
      <xdr:rowOff>85725</xdr:rowOff>
    </xdr:to>
    <xdr:cxnSp macro="">
      <xdr:nvCxnSpPr>
        <xdr:cNvPr id="302" name="AutoShape 19"/>
        <xdr:cNvCxnSpPr/>
      </xdr:nvCxnSpPr>
      <xdr:spPr>
        <a:xfrm>
          <a:off x="2333625" y="35594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248</xdr:row>
      <xdr:rowOff>85725</xdr:rowOff>
    </xdr:from>
    <xdr:to>
      <xdr:col>87</xdr:col>
      <xdr:colOff>1142440</xdr:colOff>
      <xdr:row>248</xdr:row>
      <xdr:rowOff>85725</xdr:rowOff>
    </xdr:to>
    <xdr:cxnSp macro="">
      <xdr:nvCxnSpPr>
        <xdr:cNvPr id="303" name="AutoShape 19"/>
        <xdr:cNvCxnSpPr/>
      </xdr:nvCxnSpPr>
      <xdr:spPr>
        <a:xfrm>
          <a:off x="2333625" y="35756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249</xdr:row>
      <xdr:rowOff>85725</xdr:rowOff>
    </xdr:from>
    <xdr:to>
      <xdr:col>87</xdr:col>
      <xdr:colOff>1142440</xdr:colOff>
      <xdr:row>249</xdr:row>
      <xdr:rowOff>85725</xdr:rowOff>
    </xdr:to>
    <xdr:cxnSp macro="">
      <xdr:nvCxnSpPr>
        <xdr:cNvPr id="304" name="AutoShape 19"/>
        <xdr:cNvCxnSpPr/>
      </xdr:nvCxnSpPr>
      <xdr:spPr>
        <a:xfrm>
          <a:off x="2333625" y="35918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250</xdr:row>
      <xdr:rowOff>85725</xdr:rowOff>
    </xdr:from>
    <xdr:to>
      <xdr:col>87</xdr:col>
      <xdr:colOff>1142440</xdr:colOff>
      <xdr:row>250</xdr:row>
      <xdr:rowOff>85725</xdr:rowOff>
    </xdr:to>
    <xdr:cxnSp macro="">
      <xdr:nvCxnSpPr>
        <xdr:cNvPr id="305" name="AutoShape 19"/>
        <xdr:cNvCxnSpPr/>
      </xdr:nvCxnSpPr>
      <xdr:spPr>
        <a:xfrm>
          <a:off x="2333625" y="36080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251</xdr:row>
      <xdr:rowOff>85725</xdr:rowOff>
    </xdr:from>
    <xdr:to>
      <xdr:col>87</xdr:col>
      <xdr:colOff>1142440</xdr:colOff>
      <xdr:row>251</xdr:row>
      <xdr:rowOff>85725</xdr:rowOff>
    </xdr:to>
    <xdr:cxnSp macro="">
      <xdr:nvCxnSpPr>
        <xdr:cNvPr id="306" name="AutoShape 19"/>
        <xdr:cNvCxnSpPr/>
      </xdr:nvCxnSpPr>
      <xdr:spPr>
        <a:xfrm>
          <a:off x="2333625" y="36242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252</xdr:row>
      <xdr:rowOff>85725</xdr:rowOff>
    </xdr:from>
    <xdr:to>
      <xdr:col>87</xdr:col>
      <xdr:colOff>1142440</xdr:colOff>
      <xdr:row>252</xdr:row>
      <xdr:rowOff>85725</xdr:rowOff>
    </xdr:to>
    <xdr:cxnSp macro="">
      <xdr:nvCxnSpPr>
        <xdr:cNvPr id="307" name="AutoShape 19"/>
        <xdr:cNvCxnSpPr/>
      </xdr:nvCxnSpPr>
      <xdr:spPr>
        <a:xfrm>
          <a:off x="2333625" y="36404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253</xdr:row>
      <xdr:rowOff>85725</xdr:rowOff>
    </xdr:from>
    <xdr:to>
      <xdr:col>87</xdr:col>
      <xdr:colOff>1142440</xdr:colOff>
      <xdr:row>253</xdr:row>
      <xdr:rowOff>85725</xdr:rowOff>
    </xdr:to>
    <xdr:cxnSp macro="">
      <xdr:nvCxnSpPr>
        <xdr:cNvPr id="308" name="AutoShape 19"/>
        <xdr:cNvCxnSpPr/>
      </xdr:nvCxnSpPr>
      <xdr:spPr>
        <a:xfrm>
          <a:off x="2333625" y="36566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254</xdr:row>
      <xdr:rowOff>85725</xdr:rowOff>
    </xdr:from>
    <xdr:to>
      <xdr:col>87</xdr:col>
      <xdr:colOff>1142440</xdr:colOff>
      <xdr:row>254</xdr:row>
      <xdr:rowOff>85725</xdr:rowOff>
    </xdr:to>
    <xdr:cxnSp macro="">
      <xdr:nvCxnSpPr>
        <xdr:cNvPr id="309" name="AutoShape 19"/>
        <xdr:cNvCxnSpPr/>
      </xdr:nvCxnSpPr>
      <xdr:spPr>
        <a:xfrm>
          <a:off x="2333625" y="36728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255</xdr:row>
      <xdr:rowOff>85725</xdr:rowOff>
    </xdr:from>
    <xdr:to>
      <xdr:col>87</xdr:col>
      <xdr:colOff>1142440</xdr:colOff>
      <xdr:row>255</xdr:row>
      <xdr:rowOff>85725</xdr:rowOff>
    </xdr:to>
    <xdr:cxnSp macro="">
      <xdr:nvCxnSpPr>
        <xdr:cNvPr id="310" name="AutoShape 19"/>
        <xdr:cNvCxnSpPr/>
      </xdr:nvCxnSpPr>
      <xdr:spPr>
        <a:xfrm>
          <a:off x="2333625" y="36890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256</xdr:row>
      <xdr:rowOff>85725</xdr:rowOff>
    </xdr:from>
    <xdr:to>
      <xdr:col>87</xdr:col>
      <xdr:colOff>1142440</xdr:colOff>
      <xdr:row>256</xdr:row>
      <xdr:rowOff>85725</xdr:rowOff>
    </xdr:to>
    <xdr:cxnSp macro="">
      <xdr:nvCxnSpPr>
        <xdr:cNvPr id="311" name="AutoShape 19"/>
        <xdr:cNvCxnSpPr/>
      </xdr:nvCxnSpPr>
      <xdr:spPr>
        <a:xfrm>
          <a:off x="2333625" y="37052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257</xdr:row>
      <xdr:rowOff>85725</xdr:rowOff>
    </xdr:from>
    <xdr:to>
      <xdr:col>87</xdr:col>
      <xdr:colOff>1142440</xdr:colOff>
      <xdr:row>257</xdr:row>
      <xdr:rowOff>85725</xdr:rowOff>
    </xdr:to>
    <xdr:cxnSp macro="">
      <xdr:nvCxnSpPr>
        <xdr:cNvPr id="312" name="AutoShape 19"/>
        <xdr:cNvCxnSpPr/>
      </xdr:nvCxnSpPr>
      <xdr:spPr>
        <a:xfrm>
          <a:off x="2333625" y="37214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258</xdr:row>
      <xdr:rowOff>85725</xdr:rowOff>
    </xdr:from>
    <xdr:to>
      <xdr:col>87</xdr:col>
      <xdr:colOff>1142440</xdr:colOff>
      <xdr:row>258</xdr:row>
      <xdr:rowOff>85725</xdr:rowOff>
    </xdr:to>
    <xdr:cxnSp macro="">
      <xdr:nvCxnSpPr>
        <xdr:cNvPr id="313" name="AutoShape 19"/>
        <xdr:cNvCxnSpPr/>
      </xdr:nvCxnSpPr>
      <xdr:spPr>
        <a:xfrm>
          <a:off x="2333625" y="37376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259</xdr:row>
      <xdr:rowOff>85725</xdr:rowOff>
    </xdr:from>
    <xdr:to>
      <xdr:col>87</xdr:col>
      <xdr:colOff>1142440</xdr:colOff>
      <xdr:row>259</xdr:row>
      <xdr:rowOff>85725</xdr:rowOff>
    </xdr:to>
    <xdr:cxnSp macro="">
      <xdr:nvCxnSpPr>
        <xdr:cNvPr id="314" name="AutoShape 19"/>
        <xdr:cNvCxnSpPr/>
      </xdr:nvCxnSpPr>
      <xdr:spPr>
        <a:xfrm>
          <a:off x="2333625" y="37538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260</xdr:row>
      <xdr:rowOff>85725</xdr:rowOff>
    </xdr:from>
    <xdr:to>
      <xdr:col>87</xdr:col>
      <xdr:colOff>1142440</xdr:colOff>
      <xdr:row>260</xdr:row>
      <xdr:rowOff>85725</xdr:rowOff>
    </xdr:to>
    <xdr:cxnSp macro="">
      <xdr:nvCxnSpPr>
        <xdr:cNvPr id="315" name="AutoShape 19"/>
        <xdr:cNvCxnSpPr/>
      </xdr:nvCxnSpPr>
      <xdr:spPr>
        <a:xfrm>
          <a:off x="2333625" y="37699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261</xdr:row>
      <xdr:rowOff>85725</xdr:rowOff>
    </xdr:from>
    <xdr:to>
      <xdr:col>87</xdr:col>
      <xdr:colOff>1142440</xdr:colOff>
      <xdr:row>261</xdr:row>
      <xdr:rowOff>85725</xdr:rowOff>
    </xdr:to>
    <xdr:cxnSp macro="">
      <xdr:nvCxnSpPr>
        <xdr:cNvPr id="316" name="AutoShape 19"/>
        <xdr:cNvCxnSpPr/>
      </xdr:nvCxnSpPr>
      <xdr:spPr>
        <a:xfrm>
          <a:off x="2333625" y="37861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262</xdr:row>
      <xdr:rowOff>85725</xdr:rowOff>
    </xdr:from>
    <xdr:to>
      <xdr:col>87</xdr:col>
      <xdr:colOff>1142440</xdr:colOff>
      <xdr:row>262</xdr:row>
      <xdr:rowOff>85725</xdr:rowOff>
    </xdr:to>
    <xdr:cxnSp macro="">
      <xdr:nvCxnSpPr>
        <xdr:cNvPr id="317" name="AutoShape 19"/>
        <xdr:cNvCxnSpPr/>
      </xdr:nvCxnSpPr>
      <xdr:spPr>
        <a:xfrm>
          <a:off x="2333625" y="38023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263</xdr:row>
      <xdr:rowOff>85725</xdr:rowOff>
    </xdr:from>
    <xdr:to>
      <xdr:col>87</xdr:col>
      <xdr:colOff>1142440</xdr:colOff>
      <xdr:row>263</xdr:row>
      <xdr:rowOff>85725</xdr:rowOff>
    </xdr:to>
    <xdr:cxnSp macro="">
      <xdr:nvCxnSpPr>
        <xdr:cNvPr id="318" name="AutoShape 19"/>
        <xdr:cNvCxnSpPr/>
      </xdr:nvCxnSpPr>
      <xdr:spPr>
        <a:xfrm>
          <a:off x="2333625" y="38185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264</xdr:row>
      <xdr:rowOff>85725</xdr:rowOff>
    </xdr:from>
    <xdr:to>
      <xdr:col>87</xdr:col>
      <xdr:colOff>1142440</xdr:colOff>
      <xdr:row>264</xdr:row>
      <xdr:rowOff>85725</xdr:rowOff>
    </xdr:to>
    <xdr:cxnSp macro="">
      <xdr:nvCxnSpPr>
        <xdr:cNvPr id="319" name="AutoShape 19"/>
        <xdr:cNvCxnSpPr/>
      </xdr:nvCxnSpPr>
      <xdr:spPr>
        <a:xfrm>
          <a:off x="2333625" y="38347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265</xdr:row>
      <xdr:rowOff>85725</xdr:rowOff>
    </xdr:from>
    <xdr:to>
      <xdr:col>87</xdr:col>
      <xdr:colOff>1142440</xdr:colOff>
      <xdr:row>265</xdr:row>
      <xdr:rowOff>85725</xdr:rowOff>
    </xdr:to>
    <xdr:cxnSp macro="">
      <xdr:nvCxnSpPr>
        <xdr:cNvPr id="320" name="AutoShape 19"/>
        <xdr:cNvCxnSpPr/>
      </xdr:nvCxnSpPr>
      <xdr:spPr>
        <a:xfrm>
          <a:off x="2333625" y="38509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266</xdr:row>
      <xdr:rowOff>85725</xdr:rowOff>
    </xdr:from>
    <xdr:to>
      <xdr:col>87</xdr:col>
      <xdr:colOff>1142440</xdr:colOff>
      <xdr:row>266</xdr:row>
      <xdr:rowOff>85725</xdr:rowOff>
    </xdr:to>
    <xdr:cxnSp macro="">
      <xdr:nvCxnSpPr>
        <xdr:cNvPr id="321" name="AutoShape 19"/>
        <xdr:cNvCxnSpPr/>
      </xdr:nvCxnSpPr>
      <xdr:spPr>
        <a:xfrm>
          <a:off x="2333625" y="38671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267</xdr:row>
      <xdr:rowOff>85725</xdr:rowOff>
    </xdr:from>
    <xdr:to>
      <xdr:col>87</xdr:col>
      <xdr:colOff>1142440</xdr:colOff>
      <xdr:row>267</xdr:row>
      <xdr:rowOff>85725</xdr:rowOff>
    </xdr:to>
    <xdr:cxnSp macro="">
      <xdr:nvCxnSpPr>
        <xdr:cNvPr id="322" name="AutoShape 19"/>
        <xdr:cNvCxnSpPr/>
      </xdr:nvCxnSpPr>
      <xdr:spPr>
        <a:xfrm>
          <a:off x="2333625" y="38833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268</xdr:row>
      <xdr:rowOff>85725</xdr:rowOff>
    </xdr:from>
    <xdr:to>
      <xdr:col>87</xdr:col>
      <xdr:colOff>1142440</xdr:colOff>
      <xdr:row>268</xdr:row>
      <xdr:rowOff>85725</xdr:rowOff>
    </xdr:to>
    <xdr:cxnSp macro="">
      <xdr:nvCxnSpPr>
        <xdr:cNvPr id="323" name="AutoShape 19"/>
        <xdr:cNvCxnSpPr/>
      </xdr:nvCxnSpPr>
      <xdr:spPr>
        <a:xfrm>
          <a:off x="2333625" y="38995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269</xdr:row>
      <xdr:rowOff>85725</xdr:rowOff>
    </xdr:from>
    <xdr:to>
      <xdr:col>87</xdr:col>
      <xdr:colOff>1142440</xdr:colOff>
      <xdr:row>269</xdr:row>
      <xdr:rowOff>85725</xdr:rowOff>
    </xdr:to>
    <xdr:cxnSp macro="">
      <xdr:nvCxnSpPr>
        <xdr:cNvPr id="324" name="AutoShape 19"/>
        <xdr:cNvCxnSpPr/>
      </xdr:nvCxnSpPr>
      <xdr:spPr>
        <a:xfrm>
          <a:off x="2333625" y="39157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270</xdr:row>
      <xdr:rowOff>85725</xdr:rowOff>
    </xdr:from>
    <xdr:to>
      <xdr:col>87</xdr:col>
      <xdr:colOff>1142440</xdr:colOff>
      <xdr:row>270</xdr:row>
      <xdr:rowOff>85725</xdr:rowOff>
    </xdr:to>
    <xdr:cxnSp macro="">
      <xdr:nvCxnSpPr>
        <xdr:cNvPr id="325" name="AutoShape 19"/>
        <xdr:cNvCxnSpPr/>
      </xdr:nvCxnSpPr>
      <xdr:spPr>
        <a:xfrm>
          <a:off x="2333625" y="39319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271</xdr:row>
      <xdr:rowOff>85725</xdr:rowOff>
    </xdr:from>
    <xdr:to>
      <xdr:col>87</xdr:col>
      <xdr:colOff>1142440</xdr:colOff>
      <xdr:row>271</xdr:row>
      <xdr:rowOff>85725</xdr:rowOff>
    </xdr:to>
    <xdr:cxnSp macro="">
      <xdr:nvCxnSpPr>
        <xdr:cNvPr id="326" name="AutoShape 19"/>
        <xdr:cNvCxnSpPr/>
      </xdr:nvCxnSpPr>
      <xdr:spPr>
        <a:xfrm>
          <a:off x="2333625" y="39481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272</xdr:row>
      <xdr:rowOff>85725</xdr:rowOff>
    </xdr:from>
    <xdr:to>
      <xdr:col>87</xdr:col>
      <xdr:colOff>1142440</xdr:colOff>
      <xdr:row>272</xdr:row>
      <xdr:rowOff>85725</xdr:rowOff>
    </xdr:to>
    <xdr:cxnSp macro="">
      <xdr:nvCxnSpPr>
        <xdr:cNvPr id="327" name="AutoShape 19"/>
        <xdr:cNvCxnSpPr/>
      </xdr:nvCxnSpPr>
      <xdr:spPr>
        <a:xfrm>
          <a:off x="2333625" y="39643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273</xdr:row>
      <xdr:rowOff>85725</xdr:rowOff>
    </xdr:from>
    <xdr:to>
      <xdr:col>87</xdr:col>
      <xdr:colOff>1142440</xdr:colOff>
      <xdr:row>273</xdr:row>
      <xdr:rowOff>85725</xdr:rowOff>
    </xdr:to>
    <xdr:cxnSp macro="">
      <xdr:nvCxnSpPr>
        <xdr:cNvPr id="328" name="AutoShape 19"/>
        <xdr:cNvCxnSpPr/>
      </xdr:nvCxnSpPr>
      <xdr:spPr>
        <a:xfrm>
          <a:off x="2333625" y="39804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274</xdr:row>
      <xdr:rowOff>85725</xdr:rowOff>
    </xdr:from>
    <xdr:to>
      <xdr:col>87</xdr:col>
      <xdr:colOff>1142440</xdr:colOff>
      <xdr:row>274</xdr:row>
      <xdr:rowOff>85725</xdr:rowOff>
    </xdr:to>
    <xdr:cxnSp macro="">
      <xdr:nvCxnSpPr>
        <xdr:cNvPr id="329" name="AutoShape 19"/>
        <xdr:cNvCxnSpPr/>
      </xdr:nvCxnSpPr>
      <xdr:spPr>
        <a:xfrm>
          <a:off x="2333625" y="39966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275</xdr:row>
      <xdr:rowOff>85725</xdr:rowOff>
    </xdr:from>
    <xdr:to>
      <xdr:col>87</xdr:col>
      <xdr:colOff>1142440</xdr:colOff>
      <xdr:row>275</xdr:row>
      <xdr:rowOff>85725</xdr:rowOff>
    </xdr:to>
    <xdr:cxnSp macro="">
      <xdr:nvCxnSpPr>
        <xdr:cNvPr id="330" name="AutoShape 19"/>
        <xdr:cNvCxnSpPr/>
      </xdr:nvCxnSpPr>
      <xdr:spPr>
        <a:xfrm>
          <a:off x="2333625" y="40128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276</xdr:row>
      <xdr:rowOff>85725</xdr:rowOff>
    </xdr:from>
    <xdr:to>
      <xdr:col>87</xdr:col>
      <xdr:colOff>1142440</xdr:colOff>
      <xdr:row>276</xdr:row>
      <xdr:rowOff>85725</xdr:rowOff>
    </xdr:to>
    <xdr:cxnSp macro="">
      <xdr:nvCxnSpPr>
        <xdr:cNvPr id="331" name="AutoShape 19"/>
        <xdr:cNvCxnSpPr/>
      </xdr:nvCxnSpPr>
      <xdr:spPr>
        <a:xfrm>
          <a:off x="2333625" y="40290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277</xdr:row>
      <xdr:rowOff>85725</xdr:rowOff>
    </xdr:from>
    <xdr:to>
      <xdr:col>87</xdr:col>
      <xdr:colOff>1142440</xdr:colOff>
      <xdr:row>277</xdr:row>
      <xdr:rowOff>85725</xdr:rowOff>
    </xdr:to>
    <xdr:cxnSp macro="">
      <xdr:nvCxnSpPr>
        <xdr:cNvPr id="332" name="AutoShape 19"/>
        <xdr:cNvCxnSpPr/>
      </xdr:nvCxnSpPr>
      <xdr:spPr>
        <a:xfrm>
          <a:off x="2333625" y="40452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278</xdr:row>
      <xdr:rowOff>85725</xdr:rowOff>
    </xdr:from>
    <xdr:to>
      <xdr:col>87</xdr:col>
      <xdr:colOff>1142440</xdr:colOff>
      <xdr:row>278</xdr:row>
      <xdr:rowOff>85725</xdr:rowOff>
    </xdr:to>
    <xdr:cxnSp macro="">
      <xdr:nvCxnSpPr>
        <xdr:cNvPr id="333" name="AutoShape 19"/>
        <xdr:cNvCxnSpPr/>
      </xdr:nvCxnSpPr>
      <xdr:spPr>
        <a:xfrm>
          <a:off x="2333625" y="40614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279</xdr:row>
      <xdr:rowOff>85725</xdr:rowOff>
    </xdr:from>
    <xdr:to>
      <xdr:col>87</xdr:col>
      <xdr:colOff>1142440</xdr:colOff>
      <xdr:row>279</xdr:row>
      <xdr:rowOff>85725</xdr:rowOff>
    </xdr:to>
    <xdr:cxnSp macro="">
      <xdr:nvCxnSpPr>
        <xdr:cNvPr id="334" name="AutoShape 19"/>
        <xdr:cNvCxnSpPr/>
      </xdr:nvCxnSpPr>
      <xdr:spPr>
        <a:xfrm>
          <a:off x="2333625" y="40776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280</xdr:row>
      <xdr:rowOff>85725</xdr:rowOff>
    </xdr:from>
    <xdr:to>
      <xdr:col>87</xdr:col>
      <xdr:colOff>1142440</xdr:colOff>
      <xdr:row>280</xdr:row>
      <xdr:rowOff>85725</xdr:rowOff>
    </xdr:to>
    <xdr:cxnSp macro="">
      <xdr:nvCxnSpPr>
        <xdr:cNvPr id="335" name="AutoShape 19"/>
        <xdr:cNvCxnSpPr/>
      </xdr:nvCxnSpPr>
      <xdr:spPr>
        <a:xfrm>
          <a:off x="2333625" y="40938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281</xdr:row>
      <xdr:rowOff>85725</xdr:rowOff>
    </xdr:from>
    <xdr:to>
      <xdr:col>87</xdr:col>
      <xdr:colOff>1142440</xdr:colOff>
      <xdr:row>281</xdr:row>
      <xdr:rowOff>85725</xdr:rowOff>
    </xdr:to>
    <xdr:cxnSp macro="">
      <xdr:nvCxnSpPr>
        <xdr:cNvPr id="336" name="AutoShape 19"/>
        <xdr:cNvCxnSpPr/>
      </xdr:nvCxnSpPr>
      <xdr:spPr>
        <a:xfrm>
          <a:off x="2333625" y="41100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282</xdr:row>
      <xdr:rowOff>85725</xdr:rowOff>
    </xdr:from>
    <xdr:to>
      <xdr:col>87</xdr:col>
      <xdr:colOff>1142440</xdr:colOff>
      <xdr:row>282</xdr:row>
      <xdr:rowOff>85725</xdr:rowOff>
    </xdr:to>
    <xdr:cxnSp macro="">
      <xdr:nvCxnSpPr>
        <xdr:cNvPr id="337" name="AutoShape 19"/>
        <xdr:cNvCxnSpPr/>
      </xdr:nvCxnSpPr>
      <xdr:spPr>
        <a:xfrm>
          <a:off x="2333625" y="41262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283</xdr:row>
      <xdr:rowOff>85725</xdr:rowOff>
    </xdr:from>
    <xdr:to>
      <xdr:col>87</xdr:col>
      <xdr:colOff>1142440</xdr:colOff>
      <xdr:row>283</xdr:row>
      <xdr:rowOff>85725</xdr:rowOff>
    </xdr:to>
    <xdr:cxnSp macro="">
      <xdr:nvCxnSpPr>
        <xdr:cNvPr id="338" name="AutoShape 19"/>
        <xdr:cNvCxnSpPr/>
      </xdr:nvCxnSpPr>
      <xdr:spPr>
        <a:xfrm>
          <a:off x="2333625" y="41424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284</xdr:row>
      <xdr:rowOff>85725</xdr:rowOff>
    </xdr:from>
    <xdr:to>
      <xdr:col>87</xdr:col>
      <xdr:colOff>1142440</xdr:colOff>
      <xdr:row>284</xdr:row>
      <xdr:rowOff>85725</xdr:rowOff>
    </xdr:to>
    <xdr:cxnSp macro="">
      <xdr:nvCxnSpPr>
        <xdr:cNvPr id="339" name="AutoShape 19"/>
        <xdr:cNvCxnSpPr/>
      </xdr:nvCxnSpPr>
      <xdr:spPr>
        <a:xfrm>
          <a:off x="2333625" y="41586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285</xdr:row>
      <xdr:rowOff>85725</xdr:rowOff>
    </xdr:from>
    <xdr:to>
      <xdr:col>87</xdr:col>
      <xdr:colOff>1142440</xdr:colOff>
      <xdr:row>285</xdr:row>
      <xdr:rowOff>85725</xdr:rowOff>
    </xdr:to>
    <xdr:cxnSp macro="">
      <xdr:nvCxnSpPr>
        <xdr:cNvPr id="340" name="AutoShape 19"/>
        <xdr:cNvCxnSpPr/>
      </xdr:nvCxnSpPr>
      <xdr:spPr>
        <a:xfrm>
          <a:off x="2333625" y="41748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286</xdr:row>
      <xdr:rowOff>85725</xdr:rowOff>
    </xdr:from>
    <xdr:to>
      <xdr:col>87</xdr:col>
      <xdr:colOff>1142440</xdr:colOff>
      <xdr:row>286</xdr:row>
      <xdr:rowOff>85725</xdr:rowOff>
    </xdr:to>
    <xdr:cxnSp macro="">
      <xdr:nvCxnSpPr>
        <xdr:cNvPr id="341" name="AutoShape 19"/>
        <xdr:cNvCxnSpPr/>
      </xdr:nvCxnSpPr>
      <xdr:spPr>
        <a:xfrm>
          <a:off x="2333625" y="41910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287</xdr:row>
      <xdr:rowOff>85725</xdr:rowOff>
    </xdr:from>
    <xdr:to>
      <xdr:col>87</xdr:col>
      <xdr:colOff>1142440</xdr:colOff>
      <xdr:row>287</xdr:row>
      <xdr:rowOff>85725</xdr:rowOff>
    </xdr:to>
    <xdr:cxnSp macro="">
      <xdr:nvCxnSpPr>
        <xdr:cNvPr id="342" name="AutoShape 19"/>
        <xdr:cNvCxnSpPr/>
      </xdr:nvCxnSpPr>
      <xdr:spPr>
        <a:xfrm>
          <a:off x="2333625" y="42071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288</xdr:row>
      <xdr:rowOff>85725</xdr:rowOff>
    </xdr:from>
    <xdr:to>
      <xdr:col>87</xdr:col>
      <xdr:colOff>1142440</xdr:colOff>
      <xdr:row>288</xdr:row>
      <xdr:rowOff>85725</xdr:rowOff>
    </xdr:to>
    <xdr:cxnSp macro="">
      <xdr:nvCxnSpPr>
        <xdr:cNvPr id="343" name="AutoShape 19"/>
        <xdr:cNvCxnSpPr/>
      </xdr:nvCxnSpPr>
      <xdr:spPr>
        <a:xfrm>
          <a:off x="2333625" y="42233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289</xdr:row>
      <xdr:rowOff>85725</xdr:rowOff>
    </xdr:from>
    <xdr:to>
      <xdr:col>87</xdr:col>
      <xdr:colOff>1142440</xdr:colOff>
      <xdr:row>289</xdr:row>
      <xdr:rowOff>85725</xdr:rowOff>
    </xdr:to>
    <xdr:cxnSp macro="">
      <xdr:nvCxnSpPr>
        <xdr:cNvPr id="344" name="AutoShape 19"/>
        <xdr:cNvCxnSpPr/>
      </xdr:nvCxnSpPr>
      <xdr:spPr>
        <a:xfrm>
          <a:off x="2333625" y="42395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290</xdr:row>
      <xdr:rowOff>85725</xdr:rowOff>
    </xdr:from>
    <xdr:to>
      <xdr:col>87</xdr:col>
      <xdr:colOff>1142440</xdr:colOff>
      <xdr:row>290</xdr:row>
      <xdr:rowOff>85725</xdr:rowOff>
    </xdr:to>
    <xdr:cxnSp macro="">
      <xdr:nvCxnSpPr>
        <xdr:cNvPr id="345" name="AutoShape 19"/>
        <xdr:cNvCxnSpPr/>
      </xdr:nvCxnSpPr>
      <xdr:spPr>
        <a:xfrm>
          <a:off x="2333625" y="42557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291</xdr:row>
      <xdr:rowOff>85725</xdr:rowOff>
    </xdr:from>
    <xdr:to>
      <xdr:col>87</xdr:col>
      <xdr:colOff>1142440</xdr:colOff>
      <xdr:row>291</xdr:row>
      <xdr:rowOff>85725</xdr:rowOff>
    </xdr:to>
    <xdr:cxnSp macro="">
      <xdr:nvCxnSpPr>
        <xdr:cNvPr id="346" name="AutoShape 19"/>
        <xdr:cNvCxnSpPr/>
      </xdr:nvCxnSpPr>
      <xdr:spPr>
        <a:xfrm>
          <a:off x="2333625" y="42719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292</xdr:row>
      <xdr:rowOff>85725</xdr:rowOff>
    </xdr:from>
    <xdr:to>
      <xdr:col>87</xdr:col>
      <xdr:colOff>1142440</xdr:colOff>
      <xdr:row>292</xdr:row>
      <xdr:rowOff>85725</xdr:rowOff>
    </xdr:to>
    <xdr:cxnSp macro="">
      <xdr:nvCxnSpPr>
        <xdr:cNvPr id="347" name="AutoShape 19"/>
        <xdr:cNvCxnSpPr/>
      </xdr:nvCxnSpPr>
      <xdr:spPr>
        <a:xfrm>
          <a:off x="2333625" y="42881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293</xdr:row>
      <xdr:rowOff>85725</xdr:rowOff>
    </xdr:from>
    <xdr:to>
      <xdr:col>87</xdr:col>
      <xdr:colOff>1142440</xdr:colOff>
      <xdr:row>293</xdr:row>
      <xdr:rowOff>85725</xdr:rowOff>
    </xdr:to>
    <xdr:cxnSp macro="">
      <xdr:nvCxnSpPr>
        <xdr:cNvPr id="348" name="AutoShape 19"/>
        <xdr:cNvCxnSpPr/>
      </xdr:nvCxnSpPr>
      <xdr:spPr>
        <a:xfrm>
          <a:off x="2333625" y="43043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294</xdr:row>
      <xdr:rowOff>85725</xdr:rowOff>
    </xdr:from>
    <xdr:to>
      <xdr:col>87</xdr:col>
      <xdr:colOff>1142440</xdr:colOff>
      <xdr:row>294</xdr:row>
      <xdr:rowOff>85725</xdr:rowOff>
    </xdr:to>
    <xdr:cxnSp macro="">
      <xdr:nvCxnSpPr>
        <xdr:cNvPr id="349" name="AutoShape 19"/>
        <xdr:cNvCxnSpPr/>
      </xdr:nvCxnSpPr>
      <xdr:spPr>
        <a:xfrm>
          <a:off x="2333625" y="43205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295</xdr:row>
      <xdr:rowOff>85725</xdr:rowOff>
    </xdr:from>
    <xdr:to>
      <xdr:col>87</xdr:col>
      <xdr:colOff>1142440</xdr:colOff>
      <xdr:row>295</xdr:row>
      <xdr:rowOff>85725</xdr:rowOff>
    </xdr:to>
    <xdr:cxnSp macro="">
      <xdr:nvCxnSpPr>
        <xdr:cNvPr id="350" name="AutoShape 19"/>
        <xdr:cNvCxnSpPr/>
      </xdr:nvCxnSpPr>
      <xdr:spPr>
        <a:xfrm>
          <a:off x="2333625" y="43367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296</xdr:row>
      <xdr:rowOff>85725</xdr:rowOff>
    </xdr:from>
    <xdr:to>
      <xdr:col>87</xdr:col>
      <xdr:colOff>1142440</xdr:colOff>
      <xdr:row>296</xdr:row>
      <xdr:rowOff>85725</xdr:rowOff>
    </xdr:to>
    <xdr:cxnSp macro="">
      <xdr:nvCxnSpPr>
        <xdr:cNvPr id="351" name="AutoShape 19"/>
        <xdr:cNvCxnSpPr/>
      </xdr:nvCxnSpPr>
      <xdr:spPr>
        <a:xfrm>
          <a:off x="2333625" y="43529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297</xdr:row>
      <xdr:rowOff>85725</xdr:rowOff>
    </xdr:from>
    <xdr:to>
      <xdr:col>87</xdr:col>
      <xdr:colOff>1142440</xdr:colOff>
      <xdr:row>297</xdr:row>
      <xdr:rowOff>85725</xdr:rowOff>
    </xdr:to>
    <xdr:cxnSp macro="">
      <xdr:nvCxnSpPr>
        <xdr:cNvPr id="352" name="AutoShape 19"/>
        <xdr:cNvCxnSpPr/>
      </xdr:nvCxnSpPr>
      <xdr:spPr>
        <a:xfrm>
          <a:off x="2333625" y="43691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298</xdr:row>
      <xdr:rowOff>85725</xdr:rowOff>
    </xdr:from>
    <xdr:to>
      <xdr:col>87</xdr:col>
      <xdr:colOff>1142440</xdr:colOff>
      <xdr:row>298</xdr:row>
      <xdr:rowOff>85725</xdr:rowOff>
    </xdr:to>
    <xdr:cxnSp macro="">
      <xdr:nvCxnSpPr>
        <xdr:cNvPr id="353" name="AutoShape 19"/>
        <xdr:cNvCxnSpPr/>
      </xdr:nvCxnSpPr>
      <xdr:spPr>
        <a:xfrm>
          <a:off x="2333625" y="43853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299</xdr:row>
      <xdr:rowOff>85725</xdr:rowOff>
    </xdr:from>
    <xdr:to>
      <xdr:col>87</xdr:col>
      <xdr:colOff>1142440</xdr:colOff>
      <xdr:row>299</xdr:row>
      <xdr:rowOff>85725</xdr:rowOff>
    </xdr:to>
    <xdr:cxnSp macro="">
      <xdr:nvCxnSpPr>
        <xdr:cNvPr id="354" name="AutoShape 19"/>
        <xdr:cNvCxnSpPr/>
      </xdr:nvCxnSpPr>
      <xdr:spPr>
        <a:xfrm>
          <a:off x="2333625" y="44015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300</xdr:row>
      <xdr:rowOff>85725</xdr:rowOff>
    </xdr:from>
    <xdr:to>
      <xdr:col>87</xdr:col>
      <xdr:colOff>1142440</xdr:colOff>
      <xdr:row>300</xdr:row>
      <xdr:rowOff>85725</xdr:rowOff>
    </xdr:to>
    <xdr:cxnSp macro="">
      <xdr:nvCxnSpPr>
        <xdr:cNvPr id="355" name="AutoShape 19"/>
        <xdr:cNvCxnSpPr/>
      </xdr:nvCxnSpPr>
      <xdr:spPr>
        <a:xfrm>
          <a:off x="2333625" y="44176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301</xdr:row>
      <xdr:rowOff>85725</xdr:rowOff>
    </xdr:from>
    <xdr:to>
      <xdr:col>87</xdr:col>
      <xdr:colOff>1142440</xdr:colOff>
      <xdr:row>301</xdr:row>
      <xdr:rowOff>85725</xdr:rowOff>
    </xdr:to>
    <xdr:cxnSp macro="">
      <xdr:nvCxnSpPr>
        <xdr:cNvPr id="356" name="AutoShape 19"/>
        <xdr:cNvCxnSpPr/>
      </xdr:nvCxnSpPr>
      <xdr:spPr>
        <a:xfrm>
          <a:off x="2333625" y="44338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302</xdr:row>
      <xdr:rowOff>85725</xdr:rowOff>
    </xdr:from>
    <xdr:to>
      <xdr:col>87</xdr:col>
      <xdr:colOff>1142440</xdr:colOff>
      <xdr:row>302</xdr:row>
      <xdr:rowOff>85725</xdr:rowOff>
    </xdr:to>
    <xdr:cxnSp macro="">
      <xdr:nvCxnSpPr>
        <xdr:cNvPr id="357" name="AutoShape 19"/>
        <xdr:cNvCxnSpPr/>
      </xdr:nvCxnSpPr>
      <xdr:spPr>
        <a:xfrm>
          <a:off x="2333625" y="44500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303</xdr:row>
      <xdr:rowOff>85725</xdr:rowOff>
    </xdr:from>
    <xdr:to>
      <xdr:col>87</xdr:col>
      <xdr:colOff>1142440</xdr:colOff>
      <xdr:row>303</xdr:row>
      <xdr:rowOff>85725</xdr:rowOff>
    </xdr:to>
    <xdr:cxnSp macro="">
      <xdr:nvCxnSpPr>
        <xdr:cNvPr id="358" name="AutoShape 19"/>
        <xdr:cNvCxnSpPr/>
      </xdr:nvCxnSpPr>
      <xdr:spPr>
        <a:xfrm>
          <a:off x="2333625" y="44662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304</xdr:row>
      <xdr:rowOff>85725</xdr:rowOff>
    </xdr:from>
    <xdr:to>
      <xdr:col>87</xdr:col>
      <xdr:colOff>1142440</xdr:colOff>
      <xdr:row>304</xdr:row>
      <xdr:rowOff>85725</xdr:rowOff>
    </xdr:to>
    <xdr:cxnSp macro="">
      <xdr:nvCxnSpPr>
        <xdr:cNvPr id="359" name="AutoShape 19"/>
        <xdr:cNvCxnSpPr/>
      </xdr:nvCxnSpPr>
      <xdr:spPr>
        <a:xfrm>
          <a:off x="2333625" y="44824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305</xdr:row>
      <xdr:rowOff>85725</xdr:rowOff>
    </xdr:from>
    <xdr:to>
      <xdr:col>87</xdr:col>
      <xdr:colOff>1142440</xdr:colOff>
      <xdr:row>305</xdr:row>
      <xdr:rowOff>85725</xdr:rowOff>
    </xdr:to>
    <xdr:cxnSp macro="">
      <xdr:nvCxnSpPr>
        <xdr:cNvPr id="360" name="AutoShape 19"/>
        <xdr:cNvCxnSpPr/>
      </xdr:nvCxnSpPr>
      <xdr:spPr>
        <a:xfrm>
          <a:off x="2333625" y="44986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306</xdr:row>
      <xdr:rowOff>85725</xdr:rowOff>
    </xdr:from>
    <xdr:to>
      <xdr:col>87</xdr:col>
      <xdr:colOff>1142440</xdr:colOff>
      <xdr:row>306</xdr:row>
      <xdr:rowOff>85725</xdr:rowOff>
    </xdr:to>
    <xdr:cxnSp macro="">
      <xdr:nvCxnSpPr>
        <xdr:cNvPr id="361" name="AutoShape 19"/>
        <xdr:cNvCxnSpPr/>
      </xdr:nvCxnSpPr>
      <xdr:spPr>
        <a:xfrm>
          <a:off x="2333625" y="45148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307</xdr:row>
      <xdr:rowOff>85725</xdr:rowOff>
    </xdr:from>
    <xdr:to>
      <xdr:col>87</xdr:col>
      <xdr:colOff>1142440</xdr:colOff>
      <xdr:row>307</xdr:row>
      <xdr:rowOff>85725</xdr:rowOff>
    </xdr:to>
    <xdr:cxnSp macro="">
      <xdr:nvCxnSpPr>
        <xdr:cNvPr id="362" name="AutoShape 19"/>
        <xdr:cNvCxnSpPr/>
      </xdr:nvCxnSpPr>
      <xdr:spPr>
        <a:xfrm>
          <a:off x="2333625" y="45310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308</xdr:row>
      <xdr:rowOff>85725</xdr:rowOff>
    </xdr:from>
    <xdr:to>
      <xdr:col>87</xdr:col>
      <xdr:colOff>1142440</xdr:colOff>
      <xdr:row>308</xdr:row>
      <xdr:rowOff>85725</xdr:rowOff>
    </xdr:to>
    <xdr:cxnSp macro="">
      <xdr:nvCxnSpPr>
        <xdr:cNvPr id="363" name="AutoShape 19"/>
        <xdr:cNvCxnSpPr/>
      </xdr:nvCxnSpPr>
      <xdr:spPr>
        <a:xfrm>
          <a:off x="2333625" y="45472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309</xdr:row>
      <xdr:rowOff>85725</xdr:rowOff>
    </xdr:from>
    <xdr:to>
      <xdr:col>87</xdr:col>
      <xdr:colOff>1142440</xdr:colOff>
      <xdr:row>309</xdr:row>
      <xdr:rowOff>85725</xdr:rowOff>
    </xdr:to>
    <xdr:cxnSp macro="">
      <xdr:nvCxnSpPr>
        <xdr:cNvPr id="364" name="AutoShape 19"/>
        <xdr:cNvCxnSpPr/>
      </xdr:nvCxnSpPr>
      <xdr:spPr>
        <a:xfrm>
          <a:off x="2333625" y="45634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310</xdr:row>
      <xdr:rowOff>85725</xdr:rowOff>
    </xdr:from>
    <xdr:to>
      <xdr:col>87</xdr:col>
      <xdr:colOff>1142440</xdr:colOff>
      <xdr:row>310</xdr:row>
      <xdr:rowOff>85725</xdr:rowOff>
    </xdr:to>
    <xdr:cxnSp macro="">
      <xdr:nvCxnSpPr>
        <xdr:cNvPr id="365" name="AutoShape 19"/>
        <xdr:cNvCxnSpPr/>
      </xdr:nvCxnSpPr>
      <xdr:spPr>
        <a:xfrm>
          <a:off x="2333625" y="45796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311</xdr:row>
      <xdr:rowOff>85725</xdr:rowOff>
    </xdr:from>
    <xdr:to>
      <xdr:col>87</xdr:col>
      <xdr:colOff>1142440</xdr:colOff>
      <xdr:row>311</xdr:row>
      <xdr:rowOff>85725</xdr:rowOff>
    </xdr:to>
    <xdr:cxnSp macro="">
      <xdr:nvCxnSpPr>
        <xdr:cNvPr id="366" name="AutoShape 19"/>
        <xdr:cNvCxnSpPr/>
      </xdr:nvCxnSpPr>
      <xdr:spPr>
        <a:xfrm>
          <a:off x="2333625" y="45958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312</xdr:row>
      <xdr:rowOff>85725</xdr:rowOff>
    </xdr:from>
    <xdr:to>
      <xdr:col>87</xdr:col>
      <xdr:colOff>1142440</xdr:colOff>
      <xdr:row>312</xdr:row>
      <xdr:rowOff>85725</xdr:rowOff>
    </xdr:to>
    <xdr:cxnSp macro="">
      <xdr:nvCxnSpPr>
        <xdr:cNvPr id="367" name="AutoShape 19"/>
        <xdr:cNvCxnSpPr/>
      </xdr:nvCxnSpPr>
      <xdr:spPr>
        <a:xfrm>
          <a:off x="2333625" y="46120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313</xdr:row>
      <xdr:rowOff>85725</xdr:rowOff>
    </xdr:from>
    <xdr:to>
      <xdr:col>87</xdr:col>
      <xdr:colOff>1142440</xdr:colOff>
      <xdr:row>313</xdr:row>
      <xdr:rowOff>85725</xdr:rowOff>
    </xdr:to>
    <xdr:cxnSp macro="">
      <xdr:nvCxnSpPr>
        <xdr:cNvPr id="368" name="AutoShape 19"/>
        <xdr:cNvCxnSpPr/>
      </xdr:nvCxnSpPr>
      <xdr:spPr>
        <a:xfrm>
          <a:off x="2333625" y="46281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314</xdr:row>
      <xdr:rowOff>85725</xdr:rowOff>
    </xdr:from>
    <xdr:to>
      <xdr:col>87</xdr:col>
      <xdr:colOff>1142440</xdr:colOff>
      <xdr:row>314</xdr:row>
      <xdr:rowOff>85725</xdr:rowOff>
    </xdr:to>
    <xdr:cxnSp macro="">
      <xdr:nvCxnSpPr>
        <xdr:cNvPr id="369" name="AutoShape 19"/>
        <xdr:cNvCxnSpPr/>
      </xdr:nvCxnSpPr>
      <xdr:spPr>
        <a:xfrm>
          <a:off x="2333625" y="46443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315</xdr:row>
      <xdr:rowOff>85725</xdr:rowOff>
    </xdr:from>
    <xdr:to>
      <xdr:col>87</xdr:col>
      <xdr:colOff>1142440</xdr:colOff>
      <xdr:row>315</xdr:row>
      <xdr:rowOff>85725</xdr:rowOff>
    </xdr:to>
    <xdr:cxnSp macro="">
      <xdr:nvCxnSpPr>
        <xdr:cNvPr id="370" name="AutoShape 19"/>
        <xdr:cNvCxnSpPr/>
      </xdr:nvCxnSpPr>
      <xdr:spPr>
        <a:xfrm>
          <a:off x="2333625" y="46605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316</xdr:row>
      <xdr:rowOff>85725</xdr:rowOff>
    </xdr:from>
    <xdr:to>
      <xdr:col>87</xdr:col>
      <xdr:colOff>1142440</xdr:colOff>
      <xdr:row>316</xdr:row>
      <xdr:rowOff>85725</xdr:rowOff>
    </xdr:to>
    <xdr:cxnSp macro="">
      <xdr:nvCxnSpPr>
        <xdr:cNvPr id="371" name="AutoShape 19"/>
        <xdr:cNvCxnSpPr/>
      </xdr:nvCxnSpPr>
      <xdr:spPr>
        <a:xfrm>
          <a:off x="2333625" y="46767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317</xdr:row>
      <xdr:rowOff>85725</xdr:rowOff>
    </xdr:from>
    <xdr:to>
      <xdr:col>87</xdr:col>
      <xdr:colOff>1142440</xdr:colOff>
      <xdr:row>317</xdr:row>
      <xdr:rowOff>85725</xdr:rowOff>
    </xdr:to>
    <xdr:cxnSp macro="">
      <xdr:nvCxnSpPr>
        <xdr:cNvPr id="372" name="AutoShape 19"/>
        <xdr:cNvCxnSpPr/>
      </xdr:nvCxnSpPr>
      <xdr:spPr>
        <a:xfrm>
          <a:off x="2333625" y="46929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40</xdr:row>
      <xdr:rowOff>85725</xdr:rowOff>
    </xdr:from>
    <xdr:to>
      <xdr:col>87</xdr:col>
      <xdr:colOff>1142440</xdr:colOff>
      <xdr:row>40</xdr:row>
      <xdr:rowOff>85725</xdr:rowOff>
    </xdr:to>
    <xdr:cxnSp macro="">
      <xdr:nvCxnSpPr>
        <xdr:cNvPr id="373" name="AutoShape 19"/>
        <xdr:cNvCxnSpPr/>
      </xdr:nvCxnSpPr>
      <xdr:spPr>
        <a:xfrm>
          <a:off x="2333625" y="2076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41</xdr:row>
      <xdr:rowOff>85725</xdr:rowOff>
    </xdr:from>
    <xdr:to>
      <xdr:col>87</xdr:col>
      <xdr:colOff>1142440</xdr:colOff>
      <xdr:row>41</xdr:row>
      <xdr:rowOff>85725</xdr:rowOff>
    </xdr:to>
    <xdr:cxnSp macro="">
      <xdr:nvCxnSpPr>
        <xdr:cNvPr id="374" name="AutoShape 19"/>
        <xdr:cNvCxnSpPr/>
      </xdr:nvCxnSpPr>
      <xdr:spPr>
        <a:xfrm>
          <a:off x="2333625" y="2238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42</xdr:row>
      <xdr:rowOff>85725</xdr:rowOff>
    </xdr:from>
    <xdr:to>
      <xdr:col>87</xdr:col>
      <xdr:colOff>1142440</xdr:colOff>
      <xdr:row>42</xdr:row>
      <xdr:rowOff>85725</xdr:rowOff>
    </xdr:to>
    <xdr:cxnSp macro="">
      <xdr:nvCxnSpPr>
        <xdr:cNvPr id="375" name="AutoShape 19"/>
        <xdr:cNvCxnSpPr/>
      </xdr:nvCxnSpPr>
      <xdr:spPr>
        <a:xfrm>
          <a:off x="2333625" y="2400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43</xdr:row>
      <xdr:rowOff>85725</xdr:rowOff>
    </xdr:from>
    <xdr:to>
      <xdr:col>87</xdr:col>
      <xdr:colOff>1142440</xdr:colOff>
      <xdr:row>43</xdr:row>
      <xdr:rowOff>85725</xdr:rowOff>
    </xdr:to>
    <xdr:cxnSp macro="">
      <xdr:nvCxnSpPr>
        <xdr:cNvPr id="376" name="AutoShape 19"/>
        <xdr:cNvCxnSpPr/>
      </xdr:nvCxnSpPr>
      <xdr:spPr>
        <a:xfrm>
          <a:off x="2333625" y="2562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44</xdr:row>
      <xdr:rowOff>85725</xdr:rowOff>
    </xdr:from>
    <xdr:to>
      <xdr:col>87</xdr:col>
      <xdr:colOff>1142440</xdr:colOff>
      <xdr:row>44</xdr:row>
      <xdr:rowOff>85725</xdr:rowOff>
    </xdr:to>
    <xdr:cxnSp macro="">
      <xdr:nvCxnSpPr>
        <xdr:cNvPr id="377" name="AutoShape 19"/>
        <xdr:cNvCxnSpPr/>
      </xdr:nvCxnSpPr>
      <xdr:spPr>
        <a:xfrm>
          <a:off x="2333625" y="2724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45</xdr:row>
      <xdr:rowOff>85725</xdr:rowOff>
    </xdr:from>
    <xdr:to>
      <xdr:col>87</xdr:col>
      <xdr:colOff>1142440</xdr:colOff>
      <xdr:row>45</xdr:row>
      <xdr:rowOff>85725</xdr:rowOff>
    </xdr:to>
    <xdr:cxnSp macro="">
      <xdr:nvCxnSpPr>
        <xdr:cNvPr id="378" name="AutoShape 19"/>
        <xdr:cNvCxnSpPr/>
      </xdr:nvCxnSpPr>
      <xdr:spPr>
        <a:xfrm>
          <a:off x="2333625" y="2886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46</xdr:row>
      <xdr:rowOff>85725</xdr:rowOff>
    </xdr:from>
    <xdr:to>
      <xdr:col>87</xdr:col>
      <xdr:colOff>1142440</xdr:colOff>
      <xdr:row>46</xdr:row>
      <xdr:rowOff>85725</xdr:rowOff>
    </xdr:to>
    <xdr:cxnSp macro="">
      <xdr:nvCxnSpPr>
        <xdr:cNvPr id="379" name="AutoShape 19"/>
        <xdr:cNvCxnSpPr/>
      </xdr:nvCxnSpPr>
      <xdr:spPr>
        <a:xfrm>
          <a:off x="2333625" y="3048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47</xdr:row>
      <xdr:rowOff>85725</xdr:rowOff>
    </xdr:from>
    <xdr:to>
      <xdr:col>87</xdr:col>
      <xdr:colOff>1142440</xdr:colOff>
      <xdr:row>47</xdr:row>
      <xdr:rowOff>85725</xdr:rowOff>
    </xdr:to>
    <xdr:cxnSp macro="">
      <xdr:nvCxnSpPr>
        <xdr:cNvPr id="380" name="AutoShape 19"/>
        <xdr:cNvCxnSpPr/>
      </xdr:nvCxnSpPr>
      <xdr:spPr>
        <a:xfrm>
          <a:off x="2333625" y="3209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48</xdr:row>
      <xdr:rowOff>85725</xdr:rowOff>
    </xdr:from>
    <xdr:to>
      <xdr:col>87</xdr:col>
      <xdr:colOff>1142440</xdr:colOff>
      <xdr:row>48</xdr:row>
      <xdr:rowOff>85725</xdr:rowOff>
    </xdr:to>
    <xdr:cxnSp macro="">
      <xdr:nvCxnSpPr>
        <xdr:cNvPr id="381" name="AutoShape 19"/>
        <xdr:cNvCxnSpPr/>
      </xdr:nvCxnSpPr>
      <xdr:spPr>
        <a:xfrm>
          <a:off x="2333625" y="3371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49</xdr:row>
      <xdr:rowOff>85725</xdr:rowOff>
    </xdr:from>
    <xdr:to>
      <xdr:col>87</xdr:col>
      <xdr:colOff>1142440</xdr:colOff>
      <xdr:row>49</xdr:row>
      <xdr:rowOff>85725</xdr:rowOff>
    </xdr:to>
    <xdr:cxnSp macro="">
      <xdr:nvCxnSpPr>
        <xdr:cNvPr id="382" name="AutoShape 19"/>
        <xdr:cNvCxnSpPr/>
      </xdr:nvCxnSpPr>
      <xdr:spPr>
        <a:xfrm>
          <a:off x="2333625" y="3533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50</xdr:row>
      <xdr:rowOff>85725</xdr:rowOff>
    </xdr:from>
    <xdr:to>
      <xdr:col>87</xdr:col>
      <xdr:colOff>1142440</xdr:colOff>
      <xdr:row>50</xdr:row>
      <xdr:rowOff>85725</xdr:rowOff>
    </xdr:to>
    <xdr:cxnSp macro="">
      <xdr:nvCxnSpPr>
        <xdr:cNvPr id="383" name="AutoShape 19"/>
        <xdr:cNvCxnSpPr/>
      </xdr:nvCxnSpPr>
      <xdr:spPr>
        <a:xfrm>
          <a:off x="2333625" y="3695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51</xdr:row>
      <xdr:rowOff>85725</xdr:rowOff>
    </xdr:from>
    <xdr:to>
      <xdr:col>87</xdr:col>
      <xdr:colOff>1142440</xdr:colOff>
      <xdr:row>51</xdr:row>
      <xdr:rowOff>85725</xdr:rowOff>
    </xdr:to>
    <xdr:cxnSp macro="">
      <xdr:nvCxnSpPr>
        <xdr:cNvPr id="384" name="AutoShape 19"/>
        <xdr:cNvCxnSpPr/>
      </xdr:nvCxnSpPr>
      <xdr:spPr>
        <a:xfrm>
          <a:off x="2333625" y="3857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52</xdr:row>
      <xdr:rowOff>85725</xdr:rowOff>
    </xdr:from>
    <xdr:to>
      <xdr:col>87</xdr:col>
      <xdr:colOff>1142440</xdr:colOff>
      <xdr:row>52</xdr:row>
      <xdr:rowOff>85725</xdr:rowOff>
    </xdr:to>
    <xdr:cxnSp macro="">
      <xdr:nvCxnSpPr>
        <xdr:cNvPr id="385" name="AutoShape 19"/>
        <xdr:cNvCxnSpPr/>
      </xdr:nvCxnSpPr>
      <xdr:spPr>
        <a:xfrm>
          <a:off x="2333625" y="4019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53</xdr:row>
      <xdr:rowOff>85725</xdr:rowOff>
    </xdr:from>
    <xdr:to>
      <xdr:col>87</xdr:col>
      <xdr:colOff>1142440</xdr:colOff>
      <xdr:row>53</xdr:row>
      <xdr:rowOff>85725</xdr:rowOff>
    </xdr:to>
    <xdr:cxnSp macro="">
      <xdr:nvCxnSpPr>
        <xdr:cNvPr id="386" name="AutoShape 19"/>
        <xdr:cNvCxnSpPr/>
      </xdr:nvCxnSpPr>
      <xdr:spPr>
        <a:xfrm>
          <a:off x="2333625" y="4181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54</xdr:row>
      <xdr:rowOff>85725</xdr:rowOff>
    </xdr:from>
    <xdr:to>
      <xdr:col>87</xdr:col>
      <xdr:colOff>1142440</xdr:colOff>
      <xdr:row>54</xdr:row>
      <xdr:rowOff>85725</xdr:rowOff>
    </xdr:to>
    <xdr:cxnSp macro="">
      <xdr:nvCxnSpPr>
        <xdr:cNvPr id="387" name="AutoShape 19"/>
        <xdr:cNvCxnSpPr/>
      </xdr:nvCxnSpPr>
      <xdr:spPr>
        <a:xfrm>
          <a:off x="2333625" y="4343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55</xdr:row>
      <xdr:rowOff>85725</xdr:rowOff>
    </xdr:from>
    <xdr:to>
      <xdr:col>87</xdr:col>
      <xdr:colOff>1142440</xdr:colOff>
      <xdr:row>55</xdr:row>
      <xdr:rowOff>85725</xdr:rowOff>
    </xdr:to>
    <xdr:cxnSp macro="">
      <xdr:nvCxnSpPr>
        <xdr:cNvPr id="388" name="AutoShape 19"/>
        <xdr:cNvCxnSpPr/>
      </xdr:nvCxnSpPr>
      <xdr:spPr>
        <a:xfrm>
          <a:off x="2333625" y="4505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56</xdr:row>
      <xdr:rowOff>85725</xdr:rowOff>
    </xdr:from>
    <xdr:to>
      <xdr:col>87</xdr:col>
      <xdr:colOff>1142440</xdr:colOff>
      <xdr:row>56</xdr:row>
      <xdr:rowOff>85725</xdr:rowOff>
    </xdr:to>
    <xdr:cxnSp macro="">
      <xdr:nvCxnSpPr>
        <xdr:cNvPr id="389" name="AutoShape 19"/>
        <xdr:cNvCxnSpPr/>
      </xdr:nvCxnSpPr>
      <xdr:spPr>
        <a:xfrm>
          <a:off x="2333625" y="46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57</xdr:row>
      <xdr:rowOff>85725</xdr:rowOff>
    </xdr:from>
    <xdr:to>
      <xdr:col>87</xdr:col>
      <xdr:colOff>1142440</xdr:colOff>
      <xdr:row>57</xdr:row>
      <xdr:rowOff>85725</xdr:rowOff>
    </xdr:to>
    <xdr:cxnSp macro="">
      <xdr:nvCxnSpPr>
        <xdr:cNvPr id="390" name="AutoShape 19"/>
        <xdr:cNvCxnSpPr/>
      </xdr:nvCxnSpPr>
      <xdr:spPr>
        <a:xfrm>
          <a:off x="2333625" y="4829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58</xdr:row>
      <xdr:rowOff>85725</xdr:rowOff>
    </xdr:from>
    <xdr:to>
      <xdr:col>87</xdr:col>
      <xdr:colOff>1142440</xdr:colOff>
      <xdr:row>58</xdr:row>
      <xdr:rowOff>85725</xdr:rowOff>
    </xdr:to>
    <xdr:cxnSp macro="">
      <xdr:nvCxnSpPr>
        <xdr:cNvPr id="391" name="AutoShape 19"/>
        <xdr:cNvCxnSpPr/>
      </xdr:nvCxnSpPr>
      <xdr:spPr>
        <a:xfrm>
          <a:off x="2333625" y="4991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59</xdr:row>
      <xdr:rowOff>85725</xdr:rowOff>
    </xdr:from>
    <xdr:to>
      <xdr:col>87</xdr:col>
      <xdr:colOff>1142440</xdr:colOff>
      <xdr:row>59</xdr:row>
      <xdr:rowOff>85725</xdr:rowOff>
    </xdr:to>
    <xdr:cxnSp macro="">
      <xdr:nvCxnSpPr>
        <xdr:cNvPr id="392" name="AutoShape 19"/>
        <xdr:cNvCxnSpPr/>
      </xdr:nvCxnSpPr>
      <xdr:spPr>
        <a:xfrm>
          <a:off x="2333625" y="5153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60</xdr:row>
      <xdr:rowOff>85725</xdr:rowOff>
    </xdr:from>
    <xdr:to>
      <xdr:col>87</xdr:col>
      <xdr:colOff>1142440</xdr:colOff>
      <xdr:row>60</xdr:row>
      <xdr:rowOff>85725</xdr:rowOff>
    </xdr:to>
    <xdr:cxnSp macro="">
      <xdr:nvCxnSpPr>
        <xdr:cNvPr id="393" name="AutoShape 19"/>
        <xdr:cNvCxnSpPr/>
      </xdr:nvCxnSpPr>
      <xdr:spPr>
        <a:xfrm>
          <a:off x="2333625" y="5314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61</xdr:row>
      <xdr:rowOff>85725</xdr:rowOff>
    </xdr:from>
    <xdr:to>
      <xdr:col>87</xdr:col>
      <xdr:colOff>1142440</xdr:colOff>
      <xdr:row>61</xdr:row>
      <xdr:rowOff>85725</xdr:rowOff>
    </xdr:to>
    <xdr:cxnSp macro="">
      <xdr:nvCxnSpPr>
        <xdr:cNvPr id="394" name="AutoShape 19"/>
        <xdr:cNvCxnSpPr/>
      </xdr:nvCxnSpPr>
      <xdr:spPr>
        <a:xfrm>
          <a:off x="2333625" y="5476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62</xdr:row>
      <xdr:rowOff>85725</xdr:rowOff>
    </xdr:from>
    <xdr:to>
      <xdr:col>87</xdr:col>
      <xdr:colOff>1142440</xdr:colOff>
      <xdr:row>62</xdr:row>
      <xdr:rowOff>85725</xdr:rowOff>
    </xdr:to>
    <xdr:cxnSp macro="">
      <xdr:nvCxnSpPr>
        <xdr:cNvPr id="395" name="AutoShape 19"/>
        <xdr:cNvCxnSpPr/>
      </xdr:nvCxnSpPr>
      <xdr:spPr>
        <a:xfrm>
          <a:off x="2333625" y="5638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63</xdr:row>
      <xdr:rowOff>85725</xdr:rowOff>
    </xdr:from>
    <xdr:to>
      <xdr:col>87</xdr:col>
      <xdr:colOff>1142440</xdr:colOff>
      <xdr:row>63</xdr:row>
      <xdr:rowOff>85725</xdr:rowOff>
    </xdr:to>
    <xdr:cxnSp macro="">
      <xdr:nvCxnSpPr>
        <xdr:cNvPr id="396" name="AutoShape 19"/>
        <xdr:cNvCxnSpPr/>
      </xdr:nvCxnSpPr>
      <xdr:spPr>
        <a:xfrm>
          <a:off x="2333625" y="5800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64</xdr:row>
      <xdr:rowOff>85725</xdr:rowOff>
    </xdr:from>
    <xdr:to>
      <xdr:col>87</xdr:col>
      <xdr:colOff>1142440</xdr:colOff>
      <xdr:row>64</xdr:row>
      <xdr:rowOff>85725</xdr:rowOff>
    </xdr:to>
    <xdr:cxnSp macro="">
      <xdr:nvCxnSpPr>
        <xdr:cNvPr id="397" name="AutoShape 19"/>
        <xdr:cNvCxnSpPr/>
      </xdr:nvCxnSpPr>
      <xdr:spPr>
        <a:xfrm>
          <a:off x="2333625" y="5962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65</xdr:row>
      <xdr:rowOff>85725</xdr:rowOff>
    </xdr:from>
    <xdr:to>
      <xdr:col>87</xdr:col>
      <xdr:colOff>1142440</xdr:colOff>
      <xdr:row>65</xdr:row>
      <xdr:rowOff>85725</xdr:rowOff>
    </xdr:to>
    <xdr:cxnSp macro="">
      <xdr:nvCxnSpPr>
        <xdr:cNvPr id="398" name="AutoShape 19"/>
        <xdr:cNvCxnSpPr/>
      </xdr:nvCxnSpPr>
      <xdr:spPr>
        <a:xfrm>
          <a:off x="2333625" y="6124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66</xdr:row>
      <xdr:rowOff>85725</xdr:rowOff>
    </xdr:from>
    <xdr:to>
      <xdr:col>87</xdr:col>
      <xdr:colOff>1142440</xdr:colOff>
      <xdr:row>66</xdr:row>
      <xdr:rowOff>85725</xdr:rowOff>
    </xdr:to>
    <xdr:cxnSp macro="">
      <xdr:nvCxnSpPr>
        <xdr:cNvPr id="399" name="AutoShape 19"/>
        <xdr:cNvCxnSpPr/>
      </xdr:nvCxnSpPr>
      <xdr:spPr>
        <a:xfrm>
          <a:off x="2333625" y="6286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67</xdr:row>
      <xdr:rowOff>85725</xdr:rowOff>
    </xdr:from>
    <xdr:to>
      <xdr:col>87</xdr:col>
      <xdr:colOff>1142440</xdr:colOff>
      <xdr:row>67</xdr:row>
      <xdr:rowOff>85725</xdr:rowOff>
    </xdr:to>
    <xdr:cxnSp macro="">
      <xdr:nvCxnSpPr>
        <xdr:cNvPr id="400" name="AutoShape 19"/>
        <xdr:cNvCxnSpPr/>
      </xdr:nvCxnSpPr>
      <xdr:spPr>
        <a:xfrm>
          <a:off x="2333625" y="6448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68</xdr:row>
      <xdr:rowOff>85725</xdr:rowOff>
    </xdr:from>
    <xdr:to>
      <xdr:col>87</xdr:col>
      <xdr:colOff>1142440</xdr:colOff>
      <xdr:row>68</xdr:row>
      <xdr:rowOff>85725</xdr:rowOff>
    </xdr:to>
    <xdr:cxnSp macro="">
      <xdr:nvCxnSpPr>
        <xdr:cNvPr id="401" name="AutoShape 19"/>
        <xdr:cNvCxnSpPr/>
      </xdr:nvCxnSpPr>
      <xdr:spPr>
        <a:xfrm>
          <a:off x="2333625" y="6610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69</xdr:row>
      <xdr:rowOff>85725</xdr:rowOff>
    </xdr:from>
    <xdr:to>
      <xdr:col>87</xdr:col>
      <xdr:colOff>1142440</xdr:colOff>
      <xdr:row>69</xdr:row>
      <xdr:rowOff>85725</xdr:rowOff>
    </xdr:to>
    <xdr:cxnSp macro="">
      <xdr:nvCxnSpPr>
        <xdr:cNvPr id="402" name="AutoShape 19"/>
        <xdr:cNvCxnSpPr/>
      </xdr:nvCxnSpPr>
      <xdr:spPr>
        <a:xfrm>
          <a:off x="2333625" y="6772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70</xdr:row>
      <xdr:rowOff>85725</xdr:rowOff>
    </xdr:from>
    <xdr:to>
      <xdr:col>87</xdr:col>
      <xdr:colOff>1142440</xdr:colOff>
      <xdr:row>70</xdr:row>
      <xdr:rowOff>85725</xdr:rowOff>
    </xdr:to>
    <xdr:cxnSp macro="">
      <xdr:nvCxnSpPr>
        <xdr:cNvPr id="403" name="AutoShape 19"/>
        <xdr:cNvCxnSpPr/>
      </xdr:nvCxnSpPr>
      <xdr:spPr>
        <a:xfrm>
          <a:off x="2333625" y="6934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71</xdr:row>
      <xdr:rowOff>85725</xdr:rowOff>
    </xdr:from>
    <xdr:to>
      <xdr:col>87</xdr:col>
      <xdr:colOff>1142440</xdr:colOff>
      <xdr:row>71</xdr:row>
      <xdr:rowOff>85725</xdr:rowOff>
    </xdr:to>
    <xdr:cxnSp macro="">
      <xdr:nvCxnSpPr>
        <xdr:cNvPr id="404" name="AutoShape 19"/>
        <xdr:cNvCxnSpPr/>
      </xdr:nvCxnSpPr>
      <xdr:spPr>
        <a:xfrm>
          <a:off x="2333625" y="7096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72</xdr:row>
      <xdr:rowOff>85725</xdr:rowOff>
    </xdr:from>
    <xdr:to>
      <xdr:col>87</xdr:col>
      <xdr:colOff>1142440</xdr:colOff>
      <xdr:row>72</xdr:row>
      <xdr:rowOff>85725</xdr:rowOff>
    </xdr:to>
    <xdr:cxnSp macro="">
      <xdr:nvCxnSpPr>
        <xdr:cNvPr id="405" name="AutoShape 19"/>
        <xdr:cNvCxnSpPr/>
      </xdr:nvCxnSpPr>
      <xdr:spPr>
        <a:xfrm>
          <a:off x="2333625" y="7258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73</xdr:row>
      <xdr:rowOff>85725</xdr:rowOff>
    </xdr:from>
    <xdr:to>
      <xdr:col>87</xdr:col>
      <xdr:colOff>1142440</xdr:colOff>
      <xdr:row>73</xdr:row>
      <xdr:rowOff>85725</xdr:rowOff>
    </xdr:to>
    <xdr:cxnSp macro="">
      <xdr:nvCxnSpPr>
        <xdr:cNvPr id="406" name="AutoShape 19"/>
        <xdr:cNvCxnSpPr/>
      </xdr:nvCxnSpPr>
      <xdr:spPr>
        <a:xfrm>
          <a:off x="2333625" y="74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74</xdr:row>
      <xdr:rowOff>85725</xdr:rowOff>
    </xdr:from>
    <xdr:to>
      <xdr:col>87</xdr:col>
      <xdr:colOff>1142440</xdr:colOff>
      <xdr:row>74</xdr:row>
      <xdr:rowOff>85725</xdr:rowOff>
    </xdr:to>
    <xdr:cxnSp macro="">
      <xdr:nvCxnSpPr>
        <xdr:cNvPr id="407" name="AutoShape 19"/>
        <xdr:cNvCxnSpPr/>
      </xdr:nvCxnSpPr>
      <xdr:spPr>
        <a:xfrm>
          <a:off x="2333625" y="7581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75</xdr:row>
      <xdr:rowOff>85725</xdr:rowOff>
    </xdr:from>
    <xdr:to>
      <xdr:col>87</xdr:col>
      <xdr:colOff>1142440</xdr:colOff>
      <xdr:row>75</xdr:row>
      <xdr:rowOff>85725</xdr:rowOff>
    </xdr:to>
    <xdr:cxnSp macro="">
      <xdr:nvCxnSpPr>
        <xdr:cNvPr id="408" name="AutoShape 19"/>
        <xdr:cNvCxnSpPr/>
      </xdr:nvCxnSpPr>
      <xdr:spPr>
        <a:xfrm>
          <a:off x="2333625" y="7743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76</xdr:row>
      <xdr:rowOff>85725</xdr:rowOff>
    </xdr:from>
    <xdr:to>
      <xdr:col>87</xdr:col>
      <xdr:colOff>1142440</xdr:colOff>
      <xdr:row>76</xdr:row>
      <xdr:rowOff>85725</xdr:rowOff>
    </xdr:to>
    <xdr:cxnSp macro="">
      <xdr:nvCxnSpPr>
        <xdr:cNvPr id="409" name="AutoShape 19"/>
        <xdr:cNvCxnSpPr/>
      </xdr:nvCxnSpPr>
      <xdr:spPr>
        <a:xfrm>
          <a:off x="2333625" y="7905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77</xdr:row>
      <xdr:rowOff>85725</xdr:rowOff>
    </xdr:from>
    <xdr:to>
      <xdr:col>87</xdr:col>
      <xdr:colOff>1142440</xdr:colOff>
      <xdr:row>77</xdr:row>
      <xdr:rowOff>85725</xdr:rowOff>
    </xdr:to>
    <xdr:cxnSp macro="">
      <xdr:nvCxnSpPr>
        <xdr:cNvPr id="410" name="AutoShape 19"/>
        <xdr:cNvCxnSpPr/>
      </xdr:nvCxnSpPr>
      <xdr:spPr>
        <a:xfrm>
          <a:off x="2333625" y="8067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78</xdr:row>
      <xdr:rowOff>85725</xdr:rowOff>
    </xdr:from>
    <xdr:to>
      <xdr:col>87</xdr:col>
      <xdr:colOff>1142440</xdr:colOff>
      <xdr:row>78</xdr:row>
      <xdr:rowOff>85725</xdr:rowOff>
    </xdr:to>
    <xdr:cxnSp macro="">
      <xdr:nvCxnSpPr>
        <xdr:cNvPr id="411" name="AutoShape 19"/>
        <xdr:cNvCxnSpPr/>
      </xdr:nvCxnSpPr>
      <xdr:spPr>
        <a:xfrm>
          <a:off x="2333625" y="8229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79</xdr:row>
      <xdr:rowOff>85725</xdr:rowOff>
    </xdr:from>
    <xdr:to>
      <xdr:col>87</xdr:col>
      <xdr:colOff>1142440</xdr:colOff>
      <xdr:row>79</xdr:row>
      <xdr:rowOff>85725</xdr:rowOff>
    </xdr:to>
    <xdr:cxnSp macro="">
      <xdr:nvCxnSpPr>
        <xdr:cNvPr id="412" name="AutoShape 19"/>
        <xdr:cNvCxnSpPr/>
      </xdr:nvCxnSpPr>
      <xdr:spPr>
        <a:xfrm>
          <a:off x="2333625" y="8391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80</xdr:row>
      <xdr:rowOff>85725</xdr:rowOff>
    </xdr:from>
    <xdr:to>
      <xdr:col>87</xdr:col>
      <xdr:colOff>1142440</xdr:colOff>
      <xdr:row>80</xdr:row>
      <xdr:rowOff>85725</xdr:rowOff>
    </xdr:to>
    <xdr:cxnSp macro="">
      <xdr:nvCxnSpPr>
        <xdr:cNvPr id="413" name="AutoShape 19"/>
        <xdr:cNvCxnSpPr/>
      </xdr:nvCxnSpPr>
      <xdr:spPr>
        <a:xfrm>
          <a:off x="2333625" y="8553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81</xdr:row>
      <xdr:rowOff>85725</xdr:rowOff>
    </xdr:from>
    <xdr:to>
      <xdr:col>87</xdr:col>
      <xdr:colOff>1142440</xdr:colOff>
      <xdr:row>81</xdr:row>
      <xdr:rowOff>85725</xdr:rowOff>
    </xdr:to>
    <xdr:cxnSp macro="">
      <xdr:nvCxnSpPr>
        <xdr:cNvPr id="414" name="AutoShape 19"/>
        <xdr:cNvCxnSpPr/>
      </xdr:nvCxnSpPr>
      <xdr:spPr>
        <a:xfrm>
          <a:off x="2333625" y="8715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82</xdr:row>
      <xdr:rowOff>85725</xdr:rowOff>
    </xdr:from>
    <xdr:to>
      <xdr:col>87</xdr:col>
      <xdr:colOff>1142440</xdr:colOff>
      <xdr:row>82</xdr:row>
      <xdr:rowOff>85725</xdr:rowOff>
    </xdr:to>
    <xdr:cxnSp macro="">
      <xdr:nvCxnSpPr>
        <xdr:cNvPr id="415" name="AutoShape 19"/>
        <xdr:cNvCxnSpPr/>
      </xdr:nvCxnSpPr>
      <xdr:spPr>
        <a:xfrm>
          <a:off x="2333625" y="8877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83</xdr:row>
      <xdr:rowOff>85725</xdr:rowOff>
    </xdr:from>
    <xdr:to>
      <xdr:col>87</xdr:col>
      <xdr:colOff>1142440</xdr:colOff>
      <xdr:row>83</xdr:row>
      <xdr:rowOff>85725</xdr:rowOff>
    </xdr:to>
    <xdr:cxnSp macro="">
      <xdr:nvCxnSpPr>
        <xdr:cNvPr id="416" name="AutoShape 19"/>
        <xdr:cNvCxnSpPr/>
      </xdr:nvCxnSpPr>
      <xdr:spPr>
        <a:xfrm>
          <a:off x="2333625" y="9039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84</xdr:row>
      <xdr:rowOff>85725</xdr:rowOff>
    </xdr:from>
    <xdr:to>
      <xdr:col>87</xdr:col>
      <xdr:colOff>1142440</xdr:colOff>
      <xdr:row>84</xdr:row>
      <xdr:rowOff>85725</xdr:rowOff>
    </xdr:to>
    <xdr:cxnSp macro="">
      <xdr:nvCxnSpPr>
        <xdr:cNvPr id="417" name="AutoShape 19"/>
        <xdr:cNvCxnSpPr/>
      </xdr:nvCxnSpPr>
      <xdr:spPr>
        <a:xfrm>
          <a:off x="2333625" y="9201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85</xdr:row>
      <xdr:rowOff>85725</xdr:rowOff>
    </xdr:from>
    <xdr:to>
      <xdr:col>87</xdr:col>
      <xdr:colOff>1142440</xdr:colOff>
      <xdr:row>85</xdr:row>
      <xdr:rowOff>85725</xdr:rowOff>
    </xdr:to>
    <xdr:cxnSp macro="">
      <xdr:nvCxnSpPr>
        <xdr:cNvPr id="418" name="AutoShape 19"/>
        <xdr:cNvCxnSpPr/>
      </xdr:nvCxnSpPr>
      <xdr:spPr>
        <a:xfrm>
          <a:off x="2333625" y="9363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86</xdr:row>
      <xdr:rowOff>85725</xdr:rowOff>
    </xdr:from>
    <xdr:to>
      <xdr:col>87</xdr:col>
      <xdr:colOff>1142440</xdr:colOff>
      <xdr:row>86</xdr:row>
      <xdr:rowOff>85725</xdr:rowOff>
    </xdr:to>
    <xdr:cxnSp macro="">
      <xdr:nvCxnSpPr>
        <xdr:cNvPr id="419" name="AutoShape 19"/>
        <xdr:cNvCxnSpPr/>
      </xdr:nvCxnSpPr>
      <xdr:spPr>
        <a:xfrm>
          <a:off x="2333625" y="9525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87</xdr:row>
      <xdr:rowOff>85725</xdr:rowOff>
    </xdr:from>
    <xdr:to>
      <xdr:col>87</xdr:col>
      <xdr:colOff>1142440</xdr:colOff>
      <xdr:row>87</xdr:row>
      <xdr:rowOff>85725</xdr:rowOff>
    </xdr:to>
    <xdr:cxnSp macro="">
      <xdr:nvCxnSpPr>
        <xdr:cNvPr id="420" name="AutoShape 19"/>
        <xdr:cNvCxnSpPr/>
      </xdr:nvCxnSpPr>
      <xdr:spPr>
        <a:xfrm>
          <a:off x="2333625" y="9686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88</xdr:row>
      <xdr:rowOff>85725</xdr:rowOff>
    </xdr:from>
    <xdr:to>
      <xdr:col>87</xdr:col>
      <xdr:colOff>1142440</xdr:colOff>
      <xdr:row>88</xdr:row>
      <xdr:rowOff>85725</xdr:rowOff>
    </xdr:to>
    <xdr:cxnSp macro="">
      <xdr:nvCxnSpPr>
        <xdr:cNvPr id="421" name="AutoShape 19"/>
        <xdr:cNvCxnSpPr/>
      </xdr:nvCxnSpPr>
      <xdr:spPr>
        <a:xfrm>
          <a:off x="2333625" y="9848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89</xdr:row>
      <xdr:rowOff>85725</xdr:rowOff>
    </xdr:from>
    <xdr:to>
      <xdr:col>87</xdr:col>
      <xdr:colOff>1142440</xdr:colOff>
      <xdr:row>89</xdr:row>
      <xdr:rowOff>85725</xdr:rowOff>
    </xdr:to>
    <xdr:cxnSp macro="">
      <xdr:nvCxnSpPr>
        <xdr:cNvPr id="422" name="AutoShape 19"/>
        <xdr:cNvCxnSpPr/>
      </xdr:nvCxnSpPr>
      <xdr:spPr>
        <a:xfrm>
          <a:off x="2333625" y="10010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90</xdr:row>
      <xdr:rowOff>85725</xdr:rowOff>
    </xdr:from>
    <xdr:to>
      <xdr:col>87</xdr:col>
      <xdr:colOff>1142440</xdr:colOff>
      <xdr:row>90</xdr:row>
      <xdr:rowOff>85725</xdr:rowOff>
    </xdr:to>
    <xdr:cxnSp macro="">
      <xdr:nvCxnSpPr>
        <xdr:cNvPr id="423" name="AutoShape 19"/>
        <xdr:cNvCxnSpPr/>
      </xdr:nvCxnSpPr>
      <xdr:spPr>
        <a:xfrm>
          <a:off x="2333625" y="10172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91</xdr:row>
      <xdr:rowOff>85725</xdr:rowOff>
    </xdr:from>
    <xdr:to>
      <xdr:col>87</xdr:col>
      <xdr:colOff>1142440</xdr:colOff>
      <xdr:row>91</xdr:row>
      <xdr:rowOff>85725</xdr:rowOff>
    </xdr:to>
    <xdr:cxnSp macro="">
      <xdr:nvCxnSpPr>
        <xdr:cNvPr id="424" name="AutoShape 19"/>
        <xdr:cNvCxnSpPr/>
      </xdr:nvCxnSpPr>
      <xdr:spPr>
        <a:xfrm>
          <a:off x="2333625" y="10334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92</xdr:row>
      <xdr:rowOff>85725</xdr:rowOff>
    </xdr:from>
    <xdr:to>
      <xdr:col>87</xdr:col>
      <xdr:colOff>1142440</xdr:colOff>
      <xdr:row>92</xdr:row>
      <xdr:rowOff>85725</xdr:rowOff>
    </xdr:to>
    <xdr:cxnSp macro="">
      <xdr:nvCxnSpPr>
        <xdr:cNvPr id="425" name="AutoShape 19"/>
        <xdr:cNvCxnSpPr/>
      </xdr:nvCxnSpPr>
      <xdr:spPr>
        <a:xfrm>
          <a:off x="2333625" y="10496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93</xdr:row>
      <xdr:rowOff>85725</xdr:rowOff>
    </xdr:from>
    <xdr:to>
      <xdr:col>87</xdr:col>
      <xdr:colOff>1142440</xdr:colOff>
      <xdr:row>93</xdr:row>
      <xdr:rowOff>85725</xdr:rowOff>
    </xdr:to>
    <xdr:cxnSp macro="">
      <xdr:nvCxnSpPr>
        <xdr:cNvPr id="426" name="AutoShape 19"/>
        <xdr:cNvCxnSpPr/>
      </xdr:nvCxnSpPr>
      <xdr:spPr>
        <a:xfrm>
          <a:off x="2333625" y="10658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94</xdr:row>
      <xdr:rowOff>85725</xdr:rowOff>
    </xdr:from>
    <xdr:to>
      <xdr:col>87</xdr:col>
      <xdr:colOff>1142440</xdr:colOff>
      <xdr:row>94</xdr:row>
      <xdr:rowOff>85725</xdr:rowOff>
    </xdr:to>
    <xdr:cxnSp macro="">
      <xdr:nvCxnSpPr>
        <xdr:cNvPr id="427" name="AutoShape 19"/>
        <xdr:cNvCxnSpPr/>
      </xdr:nvCxnSpPr>
      <xdr:spPr>
        <a:xfrm>
          <a:off x="2333625" y="10820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95</xdr:row>
      <xdr:rowOff>85725</xdr:rowOff>
    </xdr:from>
    <xdr:to>
      <xdr:col>87</xdr:col>
      <xdr:colOff>1142440</xdr:colOff>
      <xdr:row>95</xdr:row>
      <xdr:rowOff>85725</xdr:rowOff>
    </xdr:to>
    <xdr:cxnSp macro="">
      <xdr:nvCxnSpPr>
        <xdr:cNvPr id="428" name="AutoShape 19"/>
        <xdr:cNvCxnSpPr/>
      </xdr:nvCxnSpPr>
      <xdr:spPr>
        <a:xfrm>
          <a:off x="2333625" y="10982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96</xdr:row>
      <xdr:rowOff>85725</xdr:rowOff>
    </xdr:from>
    <xdr:to>
      <xdr:col>87</xdr:col>
      <xdr:colOff>1142440</xdr:colOff>
      <xdr:row>96</xdr:row>
      <xdr:rowOff>85725</xdr:rowOff>
    </xdr:to>
    <xdr:cxnSp macro="">
      <xdr:nvCxnSpPr>
        <xdr:cNvPr id="429" name="AutoShape 19"/>
        <xdr:cNvCxnSpPr/>
      </xdr:nvCxnSpPr>
      <xdr:spPr>
        <a:xfrm>
          <a:off x="2333625" y="11144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97</xdr:row>
      <xdr:rowOff>85725</xdr:rowOff>
    </xdr:from>
    <xdr:to>
      <xdr:col>87</xdr:col>
      <xdr:colOff>1142440</xdr:colOff>
      <xdr:row>97</xdr:row>
      <xdr:rowOff>85725</xdr:rowOff>
    </xdr:to>
    <xdr:cxnSp macro="">
      <xdr:nvCxnSpPr>
        <xdr:cNvPr id="430" name="AutoShape 19"/>
        <xdr:cNvCxnSpPr/>
      </xdr:nvCxnSpPr>
      <xdr:spPr>
        <a:xfrm>
          <a:off x="2333625" y="11306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98</xdr:row>
      <xdr:rowOff>85725</xdr:rowOff>
    </xdr:from>
    <xdr:to>
      <xdr:col>87</xdr:col>
      <xdr:colOff>1142440</xdr:colOff>
      <xdr:row>98</xdr:row>
      <xdr:rowOff>85725</xdr:rowOff>
    </xdr:to>
    <xdr:cxnSp macro="">
      <xdr:nvCxnSpPr>
        <xdr:cNvPr id="431" name="AutoShape 19"/>
        <xdr:cNvCxnSpPr/>
      </xdr:nvCxnSpPr>
      <xdr:spPr>
        <a:xfrm>
          <a:off x="2333625" y="11468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99</xdr:row>
      <xdr:rowOff>85725</xdr:rowOff>
    </xdr:from>
    <xdr:to>
      <xdr:col>87</xdr:col>
      <xdr:colOff>1142440</xdr:colOff>
      <xdr:row>99</xdr:row>
      <xdr:rowOff>85725</xdr:rowOff>
    </xdr:to>
    <xdr:cxnSp macro="">
      <xdr:nvCxnSpPr>
        <xdr:cNvPr id="432" name="AutoShape 19"/>
        <xdr:cNvCxnSpPr/>
      </xdr:nvCxnSpPr>
      <xdr:spPr>
        <a:xfrm>
          <a:off x="2333625" y="11630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100</xdr:row>
      <xdr:rowOff>85725</xdr:rowOff>
    </xdr:from>
    <xdr:to>
      <xdr:col>87</xdr:col>
      <xdr:colOff>1142440</xdr:colOff>
      <xdr:row>100</xdr:row>
      <xdr:rowOff>85725</xdr:rowOff>
    </xdr:to>
    <xdr:cxnSp macro="">
      <xdr:nvCxnSpPr>
        <xdr:cNvPr id="433" name="AutoShape 19"/>
        <xdr:cNvCxnSpPr/>
      </xdr:nvCxnSpPr>
      <xdr:spPr>
        <a:xfrm>
          <a:off x="2333625" y="11791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101</xdr:row>
      <xdr:rowOff>85725</xdr:rowOff>
    </xdr:from>
    <xdr:to>
      <xdr:col>87</xdr:col>
      <xdr:colOff>1142440</xdr:colOff>
      <xdr:row>101</xdr:row>
      <xdr:rowOff>85725</xdr:rowOff>
    </xdr:to>
    <xdr:cxnSp macro="">
      <xdr:nvCxnSpPr>
        <xdr:cNvPr id="434" name="AutoShape 19"/>
        <xdr:cNvCxnSpPr/>
      </xdr:nvCxnSpPr>
      <xdr:spPr>
        <a:xfrm>
          <a:off x="2333625" y="11953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102</xdr:row>
      <xdr:rowOff>85725</xdr:rowOff>
    </xdr:from>
    <xdr:to>
      <xdr:col>87</xdr:col>
      <xdr:colOff>1142440</xdr:colOff>
      <xdr:row>102</xdr:row>
      <xdr:rowOff>85725</xdr:rowOff>
    </xdr:to>
    <xdr:cxnSp macro="">
      <xdr:nvCxnSpPr>
        <xdr:cNvPr id="435" name="AutoShape 19"/>
        <xdr:cNvCxnSpPr/>
      </xdr:nvCxnSpPr>
      <xdr:spPr>
        <a:xfrm>
          <a:off x="2333625" y="12115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103</xdr:row>
      <xdr:rowOff>85725</xdr:rowOff>
    </xdr:from>
    <xdr:to>
      <xdr:col>87</xdr:col>
      <xdr:colOff>1142440</xdr:colOff>
      <xdr:row>103</xdr:row>
      <xdr:rowOff>85725</xdr:rowOff>
    </xdr:to>
    <xdr:cxnSp macro="">
      <xdr:nvCxnSpPr>
        <xdr:cNvPr id="436" name="AutoShape 19"/>
        <xdr:cNvCxnSpPr/>
      </xdr:nvCxnSpPr>
      <xdr:spPr>
        <a:xfrm>
          <a:off x="2333625" y="12277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104</xdr:row>
      <xdr:rowOff>85725</xdr:rowOff>
    </xdr:from>
    <xdr:to>
      <xdr:col>87</xdr:col>
      <xdr:colOff>1142440</xdr:colOff>
      <xdr:row>104</xdr:row>
      <xdr:rowOff>85725</xdr:rowOff>
    </xdr:to>
    <xdr:cxnSp macro="">
      <xdr:nvCxnSpPr>
        <xdr:cNvPr id="437" name="AutoShape 19"/>
        <xdr:cNvCxnSpPr/>
      </xdr:nvCxnSpPr>
      <xdr:spPr>
        <a:xfrm>
          <a:off x="2333625" y="12439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105</xdr:row>
      <xdr:rowOff>85725</xdr:rowOff>
    </xdr:from>
    <xdr:to>
      <xdr:col>87</xdr:col>
      <xdr:colOff>1142440</xdr:colOff>
      <xdr:row>105</xdr:row>
      <xdr:rowOff>85725</xdr:rowOff>
    </xdr:to>
    <xdr:cxnSp macro="">
      <xdr:nvCxnSpPr>
        <xdr:cNvPr id="438" name="AutoShape 19"/>
        <xdr:cNvCxnSpPr/>
      </xdr:nvCxnSpPr>
      <xdr:spPr>
        <a:xfrm>
          <a:off x="2333625" y="12601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106</xdr:row>
      <xdr:rowOff>85725</xdr:rowOff>
    </xdr:from>
    <xdr:to>
      <xdr:col>87</xdr:col>
      <xdr:colOff>1142440</xdr:colOff>
      <xdr:row>106</xdr:row>
      <xdr:rowOff>85725</xdr:rowOff>
    </xdr:to>
    <xdr:cxnSp macro="">
      <xdr:nvCxnSpPr>
        <xdr:cNvPr id="439" name="AutoShape 19"/>
        <xdr:cNvCxnSpPr/>
      </xdr:nvCxnSpPr>
      <xdr:spPr>
        <a:xfrm>
          <a:off x="2333625" y="12763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107</xdr:row>
      <xdr:rowOff>85725</xdr:rowOff>
    </xdr:from>
    <xdr:to>
      <xdr:col>87</xdr:col>
      <xdr:colOff>1142440</xdr:colOff>
      <xdr:row>107</xdr:row>
      <xdr:rowOff>85725</xdr:rowOff>
    </xdr:to>
    <xdr:cxnSp macro="">
      <xdr:nvCxnSpPr>
        <xdr:cNvPr id="440" name="AutoShape 19"/>
        <xdr:cNvCxnSpPr/>
      </xdr:nvCxnSpPr>
      <xdr:spPr>
        <a:xfrm>
          <a:off x="2333625" y="12925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108</xdr:row>
      <xdr:rowOff>85725</xdr:rowOff>
    </xdr:from>
    <xdr:to>
      <xdr:col>87</xdr:col>
      <xdr:colOff>1142440</xdr:colOff>
      <xdr:row>108</xdr:row>
      <xdr:rowOff>85725</xdr:rowOff>
    </xdr:to>
    <xdr:cxnSp macro="">
      <xdr:nvCxnSpPr>
        <xdr:cNvPr id="441" name="AutoShape 19"/>
        <xdr:cNvCxnSpPr/>
      </xdr:nvCxnSpPr>
      <xdr:spPr>
        <a:xfrm>
          <a:off x="2333625" y="13087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109</xdr:row>
      <xdr:rowOff>85725</xdr:rowOff>
    </xdr:from>
    <xdr:to>
      <xdr:col>87</xdr:col>
      <xdr:colOff>1142440</xdr:colOff>
      <xdr:row>109</xdr:row>
      <xdr:rowOff>85725</xdr:rowOff>
    </xdr:to>
    <xdr:cxnSp macro="">
      <xdr:nvCxnSpPr>
        <xdr:cNvPr id="442" name="AutoShape 19"/>
        <xdr:cNvCxnSpPr/>
      </xdr:nvCxnSpPr>
      <xdr:spPr>
        <a:xfrm>
          <a:off x="2333625" y="13249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110</xdr:row>
      <xdr:rowOff>85725</xdr:rowOff>
    </xdr:from>
    <xdr:to>
      <xdr:col>87</xdr:col>
      <xdr:colOff>1142440</xdr:colOff>
      <xdr:row>110</xdr:row>
      <xdr:rowOff>85725</xdr:rowOff>
    </xdr:to>
    <xdr:cxnSp macro="">
      <xdr:nvCxnSpPr>
        <xdr:cNvPr id="443" name="AutoShape 19"/>
        <xdr:cNvCxnSpPr/>
      </xdr:nvCxnSpPr>
      <xdr:spPr>
        <a:xfrm>
          <a:off x="2333625" y="13411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111</xdr:row>
      <xdr:rowOff>85725</xdr:rowOff>
    </xdr:from>
    <xdr:to>
      <xdr:col>87</xdr:col>
      <xdr:colOff>1142440</xdr:colOff>
      <xdr:row>111</xdr:row>
      <xdr:rowOff>85725</xdr:rowOff>
    </xdr:to>
    <xdr:cxnSp macro="">
      <xdr:nvCxnSpPr>
        <xdr:cNvPr id="444" name="AutoShape 19"/>
        <xdr:cNvCxnSpPr/>
      </xdr:nvCxnSpPr>
      <xdr:spPr>
        <a:xfrm>
          <a:off x="2333625" y="13573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112</xdr:row>
      <xdr:rowOff>85725</xdr:rowOff>
    </xdr:from>
    <xdr:to>
      <xdr:col>87</xdr:col>
      <xdr:colOff>1142440</xdr:colOff>
      <xdr:row>112</xdr:row>
      <xdr:rowOff>85725</xdr:rowOff>
    </xdr:to>
    <xdr:cxnSp macro="">
      <xdr:nvCxnSpPr>
        <xdr:cNvPr id="445" name="AutoShape 19"/>
        <xdr:cNvCxnSpPr/>
      </xdr:nvCxnSpPr>
      <xdr:spPr>
        <a:xfrm>
          <a:off x="2333625" y="13735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113</xdr:row>
      <xdr:rowOff>85725</xdr:rowOff>
    </xdr:from>
    <xdr:to>
      <xdr:col>87</xdr:col>
      <xdr:colOff>1142440</xdr:colOff>
      <xdr:row>113</xdr:row>
      <xdr:rowOff>85725</xdr:rowOff>
    </xdr:to>
    <xdr:cxnSp macro="">
      <xdr:nvCxnSpPr>
        <xdr:cNvPr id="446" name="AutoShape 19"/>
        <xdr:cNvCxnSpPr/>
      </xdr:nvCxnSpPr>
      <xdr:spPr>
        <a:xfrm>
          <a:off x="2333625" y="13896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114</xdr:row>
      <xdr:rowOff>85725</xdr:rowOff>
    </xdr:from>
    <xdr:to>
      <xdr:col>87</xdr:col>
      <xdr:colOff>1142440</xdr:colOff>
      <xdr:row>114</xdr:row>
      <xdr:rowOff>85725</xdr:rowOff>
    </xdr:to>
    <xdr:cxnSp macro="">
      <xdr:nvCxnSpPr>
        <xdr:cNvPr id="447" name="AutoShape 19"/>
        <xdr:cNvCxnSpPr/>
      </xdr:nvCxnSpPr>
      <xdr:spPr>
        <a:xfrm>
          <a:off x="2333625" y="14058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115</xdr:row>
      <xdr:rowOff>85725</xdr:rowOff>
    </xdr:from>
    <xdr:to>
      <xdr:col>87</xdr:col>
      <xdr:colOff>1142440</xdr:colOff>
      <xdr:row>115</xdr:row>
      <xdr:rowOff>85725</xdr:rowOff>
    </xdr:to>
    <xdr:cxnSp macro="">
      <xdr:nvCxnSpPr>
        <xdr:cNvPr id="448" name="AutoShape 19"/>
        <xdr:cNvCxnSpPr/>
      </xdr:nvCxnSpPr>
      <xdr:spPr>
        <a:xfrm>
          <a:off x="2333625" y="14220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116</xdr:row>
      <xdr:rowOff>85725</xdr:rowOff>
    </xdr:from>
    <xdr:to>
      <xdr:col>87</xdr:col>
      <xdr:colOff>1142440</xdr:colOff>
      <xdr:row>116</xdr:row>
      <xdr:rowOff>85725</xdr:rowOff>
    </xdr:to>
    <xdr:cxnSp macro="">
      <xdr:nvCxnSpPr>
        <xdr:cNvPr id="449" name="AutoShape 19"/>
        <xdr:cNvCxnSpPr/>
      </xdr:nvCxnSpPr>
      <xdr:spPr>
        <a:xfrm>
          <a:off x="2333625" y="14382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117</xdr:row>
      <xdr:rowOff>85725</xdr:rowOff>
    </xdr:from>
    <xdr:to>
      <xdr:col>87</xdr:col>
      <xdr:colOff>1142440</xdr:colOff>
      <xdr:row>117</xdr:row>
      <xdr:rowOff>85725</xdr:rowOff>
    </xdr:to>
    <xdr:cxnSp macro="">
      <xdr:nvCxnSpPr>
        <xdr:cNvPr id="450" name="AutoShape 19"/>
        <xdr:cNvCxnSpPr/>
      </xdr:nvCxnSpPr>
      <xdr:spPr>
        <a:xfrm>
          <a:off x="2333625" y="14544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118</xdr:row>
      <xdr:rowOff>85725</xdr:rowOff>
    </xdr:from>
    <xdr:to>
      <xdr:col>87</xdr:col>
      <xdr:colOff>1142440</xdr:colOff>
      <xdr:row>118</xdr:row>
      <xdr:rowOff>85725</xdr:rowOff>
    </xdr:to>
    <xdr:cxnSp macro="">
      <xdr:nvCxnSpPr>
        <xdr:cNvPr id="451" name="AutoShape 19"/>
        <xdr:cNvCxnSpPr/>
      </xdr:nvCxnSpPr>
      <xdr:spPr>
        <a:xfrm>
          <a:off x="2333625" y="14706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119</xdr:row>
      <xdr:rowOff>85725</xdr:rowOff>
    </xdr:from>
    <xdr:to>
      <xdr:col>87</xdr:col>
      <xdr:colOff>1142440</xdr:colOff>
      <xdr:row>119</xdr:row>
      <xdr:rowOff>85725</xdr:rowOff>
    </xdr:to>
    <xdr:cxnSp macro="">
      <xdr:nvCxnSpPr>
        <xdr:cNvPr id="452" name="AutoShape 19"/>
        <xdr:cNvCxnSpPr/>
      </xdr:nvCxnSpPr>
      <xdr:spPr>
        <a:xfrm>
          <a:off x="2333625" y="14868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120</xdr:row>
      <xdr:rowOff>85725</xdr:rowOff>
    </xdr:from>
    <xdr:to>
      <xdr:col>87</xdr:col>
      <xdr:colOff>1142440</xdr:colOff>
      <xdr:row>120</xdr:row>
      <xdr:rowOff>85725</xdr:rowOff>
    </xdr:to>
    <xdr:cxnSp macro="">
      <xdr:nvCxnSpPr>
        <xdr:cNvPr id="453" name="AutoShape 19"/>
        <xdr:cNvCxnSpPr/>
      </xdr:nvCxnSpPr>
      <xdr:spPr>
        <a:xfrm>
          <a:off x="2333625" y="15030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121</xdr:row>
      <xdr:rowOff>85725</xdr:rowOff>
    </xdr:from>
    <xdr:to>
      <xdr:col>87</xdr:col>
      <xdr:colOff>1142440</xdr:colOff>
      <xdr:row>121</xdr:row>
      <xdr:rowOff>85725</xdr:rowOff>
    </xdr:to>
    <xdr:cxnSp macro="">
      <xdr:nvCxnSpPr>
        <xdr:cNvPr id="454" name="AutoShape 19"/>
        <xdr:cNvCxnSpPr/>
      </xdr:nvCxnSpPr>
      <xdr:spPr>
        <a:xfrm>
          <a:off x="2333625" y="15192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122</xdr:row>
      <xdr:rowOff>85725</xdr:rowOff>
    </xdr:from>
    <xdr:to>
      <xdr:col>87</xdr:col>
      <xdr:colOff>1142440</xdr:colOff>
      <xdr:row>122</xdr:row>
      <xdr:rowOff>85725</xdr:rowOff>
    </xdr:to>
    <xdr:cxnSp macro="">
      <xdr:nvCxnSpPr>
        <xdr:cNvPr id="455" name="AutoShape 19"/>
        <xdr:cNvCxnSpPr/>
      </xdr:nvCxnSpPr>
      <xdr:spPr>
        <a:xfrm>
          <a:off x="2333625" y="15354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123</xdr:row>
      <xdr:rowOff>85725</xdr:rowOff>
    </xdr:from>
    <xdr:to>
      <xdr:col>87</xdr:col>
      <xdr:colOff>1142440</xdr:colOff>
      <xdr:row>123</xdr:row>
      <xdr:rowOff>85725</xdr:rowOff>
    </xdr:to>
    <xdr:cxnSp macro="">
      <xdr:nvCxnSpPr>
        <xdr:cNvPr id="456" name="AutoShape 19"/>
        <xdr:cNvCxnSpPr/>
      </xdr:nvCxnSpPr>
      <xdr:spPr>
        <a:xfrm>
          <a:off x="2333625" y="15516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124</xdr:row>
      <xdr:rowOff>85725</xdr:rowOff>
    </xdr:from>
    <xdr:to>
      <xdr:col>87</xdr:col>
      <xdr:colOff>1142440</xdr:colOff>
      <xdr:row>124</xdr:row>
      <xdr:rowOff>85725</xdr:rowOff>
    </xdr:to>
    <xdr:cxnSp macro="">
      <xdr:nvCxnSpPr>
        <xdr:cNvPr id="457" name="AutoShape 19"/>
        <xdr:cNvCxnSpPr/>
      </xdr:nvCxnSpPr>
      <xdr:spPr>
        <a:xfrm>
          <a:off x="2333625" y="15678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125</xdr:row>
      <xdr:rowOff>85725</xdr:rowOff>
    </xdr:from>
    <xdr:to>
      <xdr:col>87</xdr:col>
      <xdr:colOff>1142440</xdr:colOff>
      <xdr:row>125</xdr:row>
      <xdr:rowOff>85725</xdr:rowOff>
    </xdr:to>
    <xdr:cxnSp macro="">
      <xdr:nvCxnSpPr>
        <xdr:cNvPr id="458" name="AutoShape 19"/>
        <xdr:cNvCxnSpPr/>
      </xdr:nvCxnSpPr>
      <xdr:spPr>
        <a:xfrm>
          <a:off x="2333625" y="15840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126</xdr:row>
      <xdr:rowOff>85725</xdr:rowOff>
    </xdr:from>
    <xdr:to>
      <xdr:col>87</xdr:col>
      <xdr:colOff>1142440</xdr:colOff>
      <xdr:row>126</xdr:row>
      <xdr:rowOff>85725</xdr:rowOff>
    </xdr:to>
    <xdr:cxnSp macro="">
      <xdr:nvCxnSpPr>
        <xdr:cNvPr id="459" name="AutoShape 19"/>
        <xdr:cNvCxnSpPr/>
      </xdr:nvCxnSpPr>
      <xdr:spPr>
        <a:xfrm>
          <a:off x="2333625" y="16002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127</xdr:row>
      <xdr:rowOff>85725</xdr:rowOff>
    </xdr:from>
    <xdr:to>
      <xdr:col>87</xdr:col>
      <xdr:colOff>1142440</xdr:colOff>
      <xdr:row>127</xdr:row>
      <xdr:rowOff>85725</xdr:rowOff>
    </xdr:to>
    <xdr:cxnSp macro="">
      <xdr:nvCxnSpPr>
        <xdr:cNvPr id="460" name="AutoShape 19"/>
        <xdr:cNvCxnSpPr/>
      </xdr:nvCxnSpPr>
      <xdr:spPr>
        <a:xfrm>
          <a:off x="2333625" y="16163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128</xdr:row>
      <xdr:rowOff>85725</xdr:rowOff>
    </xdr:from>
    <xdr:to>
      <xdr:col>87</xdr:col>
      <xdr:colOff>1142440</xdr:colOff>
      <xdr:row>128</xdr:row>
      <xdr:rowOff>85725</xdr:rowOff>
    </xdr:to>
    <xdr:cxnSp macro="">
      <xdr:nvCxnSpPr>
        <xdr:cNvPr id="461" name="AutoShape 19"/>
        <xdr:cNvCxnSpPr/>
      </xdr:nvCxnSpPr>
      <xdr:spPr>
        <a:xfrm>
          <a:off x="2333625" y="16325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129</xdr:row>
      <xdr:rowOff>85725</xdr:rowOff>
    </xdr:from>
    <xdr:to>
      <xdr:col>87</xdr:col>
      <xdr:colOff>1142440</xdr:colOff>
      <xdr:row>129</xdr:row>
      <xdr:rowOff>85725</xdr:rowOff>
    </xdr:to>
    <xdr:cxnSp macro="">
      <xdr:nvCxnSpPr>
        <xdr:cNvPr id="462" name="AutoShape 19"/>
        <xdr:cNvCxnSpPr/>
      </xdr:nvCxnSpPr>
      <xdr:spPr>
        <a:xfrm>
          <a:off x="2333625" y="16487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130</xdr:row>
      <xdr:rowOff>85725</xdr:rowOff>
    </xdr:from>
    <xdr:to>
      <xdr:col>87</xdr:col>
      <xdr:colOff>1142440</xdr:colOff>
      <xdr:row>130</xdr:row>
      <xdr:rowOff>85725</xdr:rowOff>
    </xdr:to>
    <xdr:cxnSp macro="">
      <xdr:nvCxnSpPr>
        <xdr:cNvPr id="463" name="AutoShape 19"/>
        <xdr:cNvCxnSpPr/>
      </xdr:nvCxnSpPr>
      <xdr:spPr>
        <a:xfrm>
          <a:off x="2333625" y="16649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131</xdr:row>
      <xdr:rowOff>85725</xdr:rowOff>
    </xdr:from>
    <xdr:to>
      <xdr:col>87</xdr:col>
      <xdr:colOff>1142440</xdr:colOff>
      <xdr:row>131</xdr:row>
      <xdr:rowOff>85725</xdr:rowOff>
    </xdr:to>
    <xdr:cxnSp macro="">
      <xdr:nvCxnSpPr>
        <xdr:cNvPr id="464" name="AutoShape 19"/>
        <xdr:cNvCxnSpPr/>
      </xdr:nvCxnSpPr>
      <xdr:spPr>
        <a:xfrm>
          <a:off x="2333625" y="16811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132</xdr:row>
      <xdr:rowOff>85725</xdr:rowOff>
    </xdr:from>
    <xdr:to>
      <xdr:col>87</xdr:col>
      <xdr:colOff>1142440</xdr:colOff>
      <xdr:row>132</xdr:row>
      <xdr:rowOff>85725</xdr:rowOff>
    </xdr:to>
    <xdr:cxnSp macro="">
      <xdr:nvCxnSpPr>
        <xdr:cNvPr id="465" name="AutoShape 19"/>
        <xdr:cNvCxnSpPr/>
      </xdr:nvCxnSpPr>
      <xdr:spPr>
        <a:xfrm>
          <a:off x="2333625" y="16973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133</xdr:row>
      <xdr:rowOff>85725</xdr:rowOff>
    </xdr:from>
    <xdr:to>
      <xdr:col>87</xdr:col>
      <xdr:colOff>1142440</xdr:colOff>
      <xdr:row>133</xdr:row>
      <xdr:rowOff>85725</xdr:rowOff>
    </xdr:to>
    <xdr:cxnSp macro="">
      <xdr:nvCxnSpPr>
        <xdr:cNvPr id="466" name="AutoShape 19"/>
        <xdr:cNvCxnSpPr/>
      </xdr:nvCxnSpPr>
      <xdr:spPr>
        <a:xfrm>
          <a:off x="2333625" y="17135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134</xdr:row>
      <xdr:rowOff>85725</xdr:rowOff>
    </xdr:from>
    <xdr:to>
      <xdr:col>87</xdr:col>
      <xdr:colOff>1142440</xdr:colOff>
      <xdr:row>134</xdr:row>
      <xdr:rowOff>85725</xdr:rowOff>
    </xdr:to>
    <xdr:cxnSp macro="">
      <xdr:nvCxnSpPr>
        <xdr:cNvPr id="467" name="AutoShape 19"/>
        <xdr:cNvCxnSpPr/>
      </xdr:nvCxnSpPr>
      <xdr:spPr>
        <a:xfrm>
          <a:off x="2333625" y="17297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135</xdr:row>
      <xdr:rowOff>85725</xdr:rowOff>
    </xdr:from>
    <xdr:to>
      <xdr:col>87</xdr:col>
      <xdr:colOff>1142440</xdr:colOff>
      <xdr:row>135</xdr:row>
      <xdr:rowOff>85725</xdr:rowOff>
    </xdr:to>
    <xdr:cxnSp macro="">
      <xdr:nvCxnSpPr>
        <xdr:cNvPr id="468" name="AutoShape 19"/>
        <xdr:cNvCxnSpPr/>
      </xdr:nvCxnSpPr>
      <xdr:spPr>
        <a:xfrm>
          <a:off x="2333625" y="17459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136</xdr:row>
      <xdr:rowOff>85725</xdr:rowOff>
    </xdr:from>
    <xdr:to>
      <xdr:col>87</xdr:col>
      <xdr:colOff>1142440</xdr:colOff>
      <xdr:row>136</xdr:row>
      <xdr:rowOff>85725</xdr:rowOff>
    </xdr:to>
    <xdr:cxnSp macro="">
      <xdr:nvCxnSpPr>
        <xdr:cNvPr id="469" name="AutoShape 19"/>
        <xdr:cNvCxnSpPr/>
      </xdr:nvCxnSpPr>
      <xdr:spPr>
        <a:xfrm>
          <a:off x="2333625" y="17621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137</xdr:row>
      <xdr:rowOff>85725</xdr:rowOff>
    </xdr:from>
    <xdr:to>
      <xdr:col>87</xdr:col>
      <xdr:colOff>1142440</xdr:colOff>
      <xdr:row>137</xdr:row>
      <xdr:rowOff>85725</xdr:rowOff>
    </xdr:to>
    <xdr:cxnSp macro="">
      <xdr:nvCxnSpPr>
        <xdr:cNvPr id="470" name="AutoShape 19"/>
        <xdr:cNvCxnSpPr/>
      </xdr:nvCxnSpPr>
      <xdr:spPr>
        <a:xfrm>
          <a:off x="2333625" y="17783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138</xdr:row>
      <xdr:rowOff>85725</xdr:rowOff>
    </xdr:from>
    <xdr:to>
      <xdr:col>87</xdr:col>
      <xdr:colOff>1142440</xdr:colOff>
      <xdr:row>138</xdr:row>
      <xdr:rowOff>85725</xdr:rowOff>
    </xdr:to>
    <xdr:cxnSp macro="">
      <xdr:nvCxnSpPr>
        <xdr:cNvPr id="471" name="AutoShape 19"/>
        <xdr:cNvCxnSpPr/>
      </xdr:nvCxnSpPr>
      <xdr:spPr>
        <a:xfrm>
          <a:off x="2333625" y="17945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139</xdr:row>
      <xdr:rowOff>85725</xdr:rowOff>
    </xdr:from>
    <xdr:to>
      <xdr:col>87</xdr:col>
      <xdr:colOff>1142440</xdr:colOff>
      <xdr:row>139</xdr:row>
      <xdr:rowOff>85725</xdr:rowOff>
    </xdr:to>
    <xdr:cxnSp macro="">
      <xdr:nvCxnSpPr>
        <xdr:cNvPr id="472" name="AutoShape 19"/>
        <xdr:cNvCxnSpPr/>
      </xdr:nvCxnSpPr>
      <xdr:spPr>
        <a:xfrm>
          <a:off x="2333625" y="18107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140</xdr:row>
      <xdr:rowOff>85725</xdr:rowOff>
    </xdr:from>
    <xdr:to>
      <xdr:col>87</xdr:col>
      <xdr:colOff>1142440</xdr:colOff>
      <xdr:row>140</xdr:row>
      <xdr:rowOff>85725</xdr:rowOff>
    </xdr:to>
    <xdr:cxnSp macro="">
      <xdr:nvCxnSpPr>
        <xdr:cNvPr id="473" name="AutoShape 19"/>
        <xdr:cNvCxnSpPr/>
      </xdr:nvCxnSpPr>
      <xdr:spPr>
        <a:xfrm>
          <a:off x="2333625" y="18268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141</xdr:row>
      <xdr:rowOff>85725</xdr:rowOff>
    </xdr:from>
    <xdr:to>
      <xdr:col>87</xdr:col>
      <xdr:colOff>1142440</xdr:colOff>
      <xdr:row>141</xdr:row>
      <xdr:rowOff>85725</xdr:rowOff>
    </xdr:to>
    <xdr:cxnSp macro="">
      <xdr:nvCxnSpPr>
        <xdr:cNvPr id="474" name="AutoShape 19"/>
        <xdr:cNvCxnSpPr/>
      </xdr:nvCxnSpPr>
      <xdr:spPr>
        <a:xfrm>
          <a:off x="2333625" y="18430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142</xdr:row>
      <xdr:rowOff>85725</xdr:rowOff>
    </xdr:from>
    <xdr:to>
      <xdr:col>87</xdr:col>
      <xdr:colOff>1142440</xdr:colOff>
      <xdr:row>142</xdr:row>
      <xdr:rowOff>85725</xdr:rowOff>
    </xdr:to>
    <xdr:cxnSp macro="">
      <xdr:nvCxnSpPr>
        <xdr:cNvPr id="475" name="AutoShape 19"/>
        <xdr:cNvCxnSpPr/>
      </xdr:nvCxnSpPr>
      <xdr:spPr>
        <a:xfrm>
          <a:off x="2333625" y="18592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143</xdr:row>
      <xdr:rowOff>85725</xdr:rowOff>
    </xdr:from>
    <xdr:to>
      <xdr:col>87</xdr:col>
      <xdr:colOff>1142440</xdr:colOff>
      <xdr:row>143</xdr:row>
      <xdr:rowOff>85725</xdr:rowOff>
    </xdr:to>
    <xdr:cxnSp macro="">
      <xdr:nvCxnSpPr>
        <xdr:cNvPr id="476" name="AutoShape 19"/>
        <xdr:cNvCxnSpPr/>
      </xdr:nvCxnSpPr>
      <xdr:spPr>
        <a:xfrm>
          <a:off x="2333625" y="18754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144</xdr:row>
      <xdr:rowOff>85725</xdr:rowOff>
    </xdr:from>
    <xdr:to>
      <xdr:col>87</xdr:col>
      <xdr:colOff>1142440</xdr:colOff>
      <xdr:row>144</xdr:row>
      <xdr:rowOff>85725</xdr:rowOff>
    </xdr:to>
    <xdr:cxnSp macro="">
      <xdr:nvCxnSpPr>
        <xdr:cNvPr id="477" name="AutoShape 19"/>
        <xdr:cNvCxnSpPr/>
      </xdr:nvCxnSpPr>
      <xdr:spPr>
        <a:xfrm>
          <a:off x="2333625" y="18916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145</xdr:row>
      <xdr:rowOff>85725</xdr:rowOff>
    </xdr:from>
    <xdr:to>
      <xdr:col>87</xdr:col>
      <xdr:colOff>1142440</xdr:colOff>
      <xdr:row>145</xdr:row>
      <xdr:rowOff>85725</xdr:rowOff>
    </xdr:to>
    <xdr:cxnSp macro="">
      <xdr:nvCxnSpPr>
        <xdr:cNvPr id="478" name="AutoShape 19"/>
        <xdr:cNvCxnSpPr/>
      </xdr:nvCxnSpPr>
      <xdr:spPr>
        <a:xfrm>
          <a:off x="2333625" y="19078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146</xdr:row>
      <xdr:rowOff>85725</xdr:rowOff>
    </xdr:from>
    <xdr:to>
      <xdr:col>87</xdr:col>
      <xdr:colOff>1142440</xdr:colOff>
      <xdr:row>146</xdr:row>
      <xdr:rowOff>85725</xdr:rowOff>
    </xdr:to>
    <xdr:cxnSp macro="">
      <xdr:nvCxnSpPr>
        <xdr:cNvPr id="479" name="AutoShape 19"/>
        <xdr:cNvCxnSpPr/>
      </xdr:nvCxnSpPr>
      <xdr:spPr>
        <a:xfrm>
          <a:off x="2333625" y="19240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147</xdr:row>
      <xdr:rowOff>85725</xdr:rowOff>
    </xdr:from>
    <xdr:to>
      <xdr:col>87</xdr:col>
      <xdr:colOff>1142440</xdr:colOff>
      <xdr:row>147</xdr:row>
      <xdr:rowOff>85725</xdr:rowOff>
    </xdr:to>
    <xdr:cxnSp macro="">
      <xdr:nvCxnSpPr>
        <xdr:cNvPr id="480" name="AutoShape 19"/>
        <xdr:cNvCxnSpPr/>
      </xdr:nvCxnSpPr>
      <xdr:spPr>
        <a:xfrm>
          <a:off x="2333625" y="19402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148</xdr:row>
      <xdr:rowOff>85725</xdr:rowOff>
    </xdr:from>
    <xdr:to>
      <xdr:col>87</xdr:col>
      <xdr:colOff>1142440</xdr:colOff>
      <xdr:row>148</xdr:row>
      <xdr:rowOff>85725</xdr:rowOff>
    </xdr:to>
    <xdr:cxnSp macro="">
      <xdr:nvCxnSpPr>
        <xdr:cNvPr id="481" name="AutoShape 19"/>
        <xdr:cNvCxnSpPr/>
      </xdr:nvCxnSpPr>
      <xdr:spPr>
        <a:xfrm>
          <a:off x="2333625" y="19564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149</xdr:row>
      <xdr:rowOff>85725</xdr:rowOff>
    </xdr:from>
    <xdr:to>
      <xdr:col>87</xdr:col>
      <xdr:colOff>1142440</xdr:colOff>
      <xdr:row>149</xdr:row>
      <xdr:rowOff>85725</xdr:rowOff>
    </xdr:to>
    <xdr:cxnSp macro="">
      <xdr:nvCxnSpPr>
        <xdr:cNvPr id="482" name="AutoShape 19"/>
        <xdr:cNvCxnSpPr/>
      </xdr:nvCxnSpPr>
      <xdr:spPr>
        <a:xfrm>
          <a:off x="2333625" y="19726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150</xdr:row>
      <xdr:rowOff>85725</xdr:rowOff>
    </xdr:from>
    <xdr:to>
      <xdr:col>87</xdr:col>
      <xdr:colOff>1142440</xdr:colOff>
      <xdr:row>150</xdr:row>
      <xdr:rowOff>85725</xdr:rowOff>
    </xdr:to>
    <xdr:cxnSp macro="">
      <xdr:nvCxnSpPr>
        <xdr:cNvPr id="483" name="AutoShape 19"/>
        <xdr:cNvCxnSpPr/>
      </xdr:nvCxnSpPr>
      <xdr:spPr>
        <a:xfrm>
          <a:off x="2333625" y="19888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151</xdr:row>
      <xdr:rowOff>85725</xdr:rowOff>
    </xdr:from>
    <xdr:to>
      <xdr:col>87</xdr:col>
      <xdr:colOff>1142440</xdr:colOff>
      <xdr:row>151</xdr:row>
      <xdr:rowOff>85725</xdr:rowOff>
    </xdr:to>
    <xdr:cxnSp macro="">
      <xdr:nvCxnSpPr>
        <xdr:cNvPr id="484" name="AutoShape 19"/>
        <xdr:cNvCxnSpPr/>
      </xdr:nvCxnSpPr>
      <xdr:spPr>
        <a:xfrm>
          <a:off x="2333625" y="20050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152</xdr:row>
      <xdr:rowOff>85725</xdr:rowOff>
    </xdr:from>
    <xdr:to>
      <xdr:col>87</xdr:col>
      <xdr:colOff>1142440</xdr:colOff>
      <xdr:row>152</xdr:row>
      <xdr:rowOff>85725</xdr:rowOff>
    </xdr:to>
    <xdr:cxnSp macro="">
      <xdr:nvCxnSpPr>
        <xdr:cNvPr id="485" name="AutoShape 19"/>
        <xdr:cNvCxnSpPr/>
      </xdr:nvCxnSpPr>
      <xdr:spPr>
        <a:xfrm>
          <a:off x="2333625" y="20212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153</xdr:row>
      <xdr:rowOff>85725</xdr:rowOff>
    </xdr:from>
    <xdr:to>
      <xdr:col>87</xdr:col>
      <xdr:colOff>1142440</xdr:colOff>
      <xdr:row>153</xdr:row>
      <xdr:rowOff>85725</xdr:rowOff>
    </xdr:to>
    <xdr:cxnSp macro="">
      <xdr:nvCxnSpPr>
        <xdr:cNvPr id="486" name="AutoShape 19"/>
        <xdr:cNvCxnSpPr/>
      </xdr:nvCxnSpPr>
      <xdr:spPr>
        <a:xfrm>
          <a:off x="2333625" y="20373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154</xdr:row>
      <xdr:rowOff>85725</xdr:rowOff>
    </xdr:from>
    <xdr:to>
      <xdr:col>87</xdr:col>
      <xdr:colOff>1142440</xdr:colOff>
      <xdr:row>154</xdr:row>
      <xdr:rowOff>85725</xdr:rowOff>
    </xdr:to>
    <xdr:cxnSp macro="">
      <xdr:nvCxnSpPr>
        <xdr:cNvPr id="487" name="AutoShape 19"/>
        <xdr:cNvCxnSpPr/>
      </xdr:nvCxnSpPr>
      <xdr:spPr>
        <a:xfrm>
          <a:off x="2333625" y="20535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155</xdr:row>
      <xdr:rowOff>85725</xdr:rowOff>
    </xdr:from>
    <xdr:to>
      <xdr:col>87</xdr:col>
      <xdr:colOff>1142440</xdr:colOff>
      <xdr:row>155</xdr:row>
      <xdr:rowOff>85725</xdr:rowOff>
    </xdr:to>
    <xdr:cxnSp macro="">
      <xdr:nvCxnSpPr>
        <xdr:cNvPr id="488" name="AutoShape 19"/>
        <xdr:cNvCxnSpPr/>
      </xdr:nvCxnSpPr>
      <xdr:spPr>
        <a:xfrm>
          <a:off x="2333625" y="20697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156</xdr:row>
      <xdr:rowOff>85725</xdr:rowOff>
    </xdr:from>
    <xdr:to>
      <xdr:col>87</xdr:col>
      <xdr:colOff>1142440</xdr:colOff>
      <xdr:row>156</xdr:row>
      <xdr:rowOff>85725</xdr:rowOff>
    </xdr:to>
    <xdr:cxnSp macro="">
      <xdr:nvCxnSpPr>
        <xdr:cNvPr id="489" name="AutoShape 19"/>
        <xdr:cNvCxnSpPr/>
      </xdr:nvCxnSpPr>
      <xdr:spPr>
        <a:xfrm>
          <a:off x="2333625" y="20859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157</xdr:row>
      <xdr:rowOff>85725</xdr:rowOff>
    </xdr:from>
    <xdr:to>
      <xdr:col>87</xdr:col>
      <xdr:colOff>1142440</xdr:colOff>
      <xdr:row>157</xdr:row>
      <xdr:rowOff>85725</xdr:rowOff>
    </xdr:to>
    <xdr:cxnSp macro="">
      <xdr:nvCxnSpPr>
        <xdr:cNvPr id="490" name="AutoShape 19"/>
        <xdr:cNvCxnSpPr/>
      </xdr:nvCxnSpPr>
      <xdr:spPr>
        <a:xfrm>
          <a:off x="2333625" y="21021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158</xdr:row>
      <xdr:rowOff>85725</xdr:rowOff>
    </xdr:from>
    <xdr:to>
      <xdr:col>87</xdr:col>
      <xdr:colOff>1142440</xdr:colOff>
      <xdr:row>158</xdr:row>
      <xdr:rowOff>85725</xdr:rowOff>
    </xdr:to>
    <xdr:cxnSp macro="">
      <xdr:nvCxnSpPr>
        <xdr:cNvPr id="491" name="AutoShape 19"/>
        <xdr:cNvCxnSpPr/>
      </xdr:nvCxnSpPr>
      <xdr:spPr>
        <a:xfrm>
          <a:off x="2333625" y="21183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159</xdr:row>
      <xdr:rowOff>85725</xdr:rowOff>
    </xdr:from>
    <xdr:to>
      <xdr:col>87</xdr:col>
      <xdr:colOff>1142440</xdr:colOff>
      <xdr:row>159</xdr:row>
      <xdr:rowOff>85725</xdr:rowOff>
    </xdr:to>
    <xdr:cxnSp macro="">
      <xdr:nvCxnSpPr>
        <xdr:cNvPr id="492" name="AutoShape 19"/>
        <xdr:cNvCxnSpPr/>
      </xdr:nvCxnSpPr>
      <xdr:spPr>
        <a:xfrm>
          <a:off x="2333625" y="21345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160</xdr:row>
      <xdr:rowOff>85725</xdr:rowOff>
    </xdr:from>
    <xdr:to>
      <xdr:col>87</xdr:col>
      <xdr:colOff>1142440</xdr:colOff>
      <xdr:row>160</xdr:row>
      <xdr:rowOff>85725</xdr:rowOff>
    </xdr:to>
    <xdr:cxnSp macro="">
      <xdr:nvCxnSpPr>
        <xdr:cNvPr id="493" name="AutoShape 19"/>
        <xdr:cNvCxnSpPr/>
      </xdr:nvCxnSpPr>
      <xdr:spPr>
        <a:xfrm>
          <a:off x="2333625" y="21507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161</xdr:row>
      <xdr:rowOff>85725</xdr:rowOff>
    </xdr:from>
    <xdr:to>
      <xdr:col>87</xdr:col>
      <xdr:colOff>1142440</xdr:colOff>
      <xdr:row>161</xdr:row>
      <xdr:rowOff>85725</xdr:rowOff>
    </xdr:to>
    <xdr:cxnSp macro="">
      <xdr:nvCxnSpPr>
        <xdr:cNvPr id="494" name="AutoShape 19"/>
        <xdr:cNvCxnSpPr/>
      </xdr:nvCxnSpPr>
      <xdr:spPr>
        <a:xfrm>
          <a:off x="2333625" y="21669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162</xdr:row>
      <xdr:rowOff>85725</xdr:rowOff>
    </xdr:from>
    <xdr:to>
      <xdr:col>87</xdr:col>
      <xdr:colOff>1142440</xdr:colOff>
      <xdr:row>162</xdr:row>
      <xdr:rowOff>85725</xdr:rowOff>
    </xdr:to>
    <xdr:cxnSp macro="">
      <xdr:nvCxnSpPr>
        <xdr:cNvPr id="495" name="AutoShape 19"/>
        <xdr:cNvCxnSpPr/>
      </xdr:nvCxnSpPr>
      <xdr:spPr>
        <a:xfrm>
          <a:off x="2333625" y="21831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163</xdr:row>
      <xdr:rowOff>85725</xdr:rowOff>
    </xdr:from>
    <xdr:to>
      <xdr:col>87</xdr:col>
      <xdr:colOff>1142440</xdr:colOff>
      <xdr:row>163</xdr:row>
      <xdr:rowOff>85725</xdr:rowOff>
    </xdr:to>
    <xdr:cxnSp macro="">
      <xdr:nvCxnSpPr>
        <xdr:cNvPr id="496" name="AutoShape 19"/>
        <xdr:cNvCxnSpPr/>
      </xdr:nvCxnSpPr>
      <xdr:spPr>
        <a:xfrm>
          <a:off x="2333625" y="21993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164</xdr:row>
      <xdr:rowOff>85725</xdr:rowOff>
    </xdr:from>
    <xdr:to>
      <xdr:col>87</xdr:col>
      <xdr:colOff>1142440</xdr:colOff>
      <xdr:row>164</xdr:row>
      <xdr:rowOff>85725</xdr:rowOff>
    </xdr:to>
    <xdr:cxnSp macro="">
      <xdr:nvCxnSpPr>
        <xdr:cNvPr id="497" name="AutoShape 19"/>
        <xdr:cNvCxnSpPr/>
      </xdr:nvCxnSpPr>
      <xdr:spPr>
        <a:xfrm>
          <a:off x="2333625" y="22155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165</xdr:row>
      <xdr:rowOff>85725</xdr:rowOff>
    </xdr:from>
    <xdr:to>
      <xdr:col>87</xdr:col>
      <xdr:colOff>1142440</xdr:colOff>
      <xdr:row>165</xdr:row>
      <xdr:rowOff>85725</xdr:rowOff>
    </xdr:to>
    <xdr:cxnSp macro="">
      <xdr:nvCxnSpPr>
        <xdr:cNvPr id="498" name="AutoShape 19"/>
        <xdr:cNvCxnSpPr/>
      </xdr:nvCxnSpPr>
      <xdr:spPr>
        <a:xfrm>
          <a:off x="2333625" y="22317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166</xdr:row>
      <xdr:rowOff>85725</xdr:rowOff>
    </xdr:from>
    <xdr:to>
      <xdr:col>87</xdr:col>
      <xdr:colOff>1142440</xdr:colOff>
      <xdr:row>166</xdr:row>
      <xdr:rowOff>85725</xdr:rowOff>
    </xdr:to>
    <xdr:cxnSp macro="">
      <xdr:nvCxnSpPr>
        <xdr:cNvPr id="499" name="AutoShape 19"/>
        <xdr:cNvCxnSpPr/>
      </xdr:nvCxnSpPr>
      <xdr:spPr>
        <a:xfrm>
          <a:off x="2333625" y="22479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167</xdr:row>
      <xdr:rowOff>85725</xdr:rowOff>
    </xdr:from>
    <xdr:to>
      <xdr:col>87</xdr:col>
      <xdr:colOff>1142440</xdr:colOff>
      <xdr:row>167</xdr:row>
      <xdr:rowOff>85725</xdr:rowOff>
    </xdr:to>
    <xdr:cxnSp macro="">
      <xdr:nvCxnSpPr>
        <xdr:cNvPr id="500" name="AutoShape 19"/>
        <xdr:cNvCxnSpPr/>
      </xdr:nvCxnSpPr>
      <xdr:spPr>
        <a:xfrm>
          <a:off x="2333625" y="22640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168</xdr:row>
      <xdr:rowOff>85725</xdr:rowOff>
    </xdr:from>
    <xdr:to>
      <xdr:col>87</xdr:col>
      <xdr:colOff>1142440</xdr:colOff>
      <xdr:row>168</xdr:row>
      <xdr:rowOff>85725</xdr:rowOff>
    </xdr:to>
    <xdr:cxnSp macro="">
      <xdr:nvCxnSpPr>
        <xdr:cNvPr id="501" name="AutoShape 19"/>
        <xdr:cNvCxnSpPr/>
      </xdr:nvCxnSpPr>
      <xdr:spPr>
        <a:xfrm>
          <a:off x="2333625" y="22802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169</xdr:row>
      <xdr:rowOff>85725</xdr:rowOff>
    </xdr:from>
    <xdr:to>
      <xdr:col>87</xdr:col>
      <xdr:colOff>1142440</xdr:colOff>
      <xdr:row>169</xdr:row>
      <xdr:rowOff>85725</xdr:rowOff>
    </xdr:to>
    <xdr:cxnSp macro="">
      <xdr:nvCxnSpPr>
        <xdr:cNvPr id="502" name="AutoShape 19"/>
        <xdr:cNvCxnSpPr/>
      </xdr:nvCxnSpPr>
      <xdr:spPr>
        <a:xfrm>
          <a:off x="2333625" y="22964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170</xdr:row>
      <xdr:rowOff>85725</xdr:rowOff>
    </xdr:from>
    <xdr:to>
      <xdr:col>87</xdr:col>
      <xdr:colOff>1142440</xdr:colOff>
      <xdr:row>170</xdr:row>
      <xdr:rowOff>85725</xdr:rowOff>
    </xdr:to>
    <xdr:cxnSp macro="">
      <xdr:nvCxnSpPr>
        <xdr:cNvPr id="503" name="AutoShape 19"/>
        <xdr:cNvCxnSpPr/>
      </xdr:nvCxnSpPr>
      <xdr:spPr>
        <a:xfrm>
          <a:off x="2333625" y="23126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171</xdr:row>
      <xdr:rowOff>85725</xdr:rowOff>
    </xdr:from>
    <xdr:to>
      <xdr:col>87</xdr:col>
      <xdr:colOff>1142440</xdr:colOff>
      <xdr:row>171</xdr:row>
      <xdr:rowOff>85725</xdr:rowOff>
    </xdr:to>
    <xdr:cxnSp macro="">
      <xdr:nvCxnSpPr>
        <xdr:cNvPr id="504" name="AutoShape 19"/>
        <xdr:cNvCxnSpPr/>
      </xdr:nvCxnSpPr>
      <xdr:spPr>
        <a:xfrm>
          <a:off x="2333625" y="23288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172</xdr:row>
      <xdr:rowOff>85725</xdr:rowOff>
    </xdr:from>
    <xdr:to>
      <xdr:col>87</xdr:col>
      <xdr:colOff>1142440</xdr:colOff>
      <xdr:row>172</xdr:row>
      <xdr:rowOff>85725</xdr:rowOff>
    </xdr:to>
    <xdr:cxnSp macro="">
      <xdr:nvCxnSpPr>
        <xdr:cNvPr id="505" name="AutoShape 19"/>
        <xdr:cNvCxnSpPr/>
      </xdr:nvCxnSpPr>
      <xdr:spPr>
        <a:xfrm>
          <a:off x="2333625" y="23450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173</xdr:row>
      <xdr:rowOff>85725</xdr:rowOff>
    </xdr:from>
    <xdr:to>
      <xdr:col>87</xdr:col>
      <xdr:colOff>1142440</xdr:colOff>
      <xdr:row>173</xdr:row>
      <xdr:rowOff>85725</xdr:rowOff>
    </xdr:to>
    <xdr:cxnSp macro="">
      <xdr:nvCxnSpPr>
        <xdr:cNvPr id="506" name="AutoShape 19"/>
        <xdr:cNvCxnSpPr/>
      </xdr:nvCxnSpPr>
      <xdr:spPr>
        <a:xfrm>
          <a:off x="2333625" y="23612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174</xdr:row>
      <xdr:rowOff>85725</xdr:rowOff>
    </xdr:from>
    <xdr:to>
      <xdr:col>87</xdr:col>
      <xdr:colOff>1142440</xdr:colOff>
      <xdr:row>174</xdr:row>
      <xdr:rowOff>85725</xdr:rowOff>
    </xdr:to>
    <xdr:cxnSp macro="">
      <xdr:nvCxnSpPr>
        <xdr:cNvPr id="507" name="AutoShape 19"/>
        <xdr:cNvCxnSpPr/>
      </xdr:nvCxnSpPr>
      <xdr:spPr>
        <a:xfrm>
          <a:off x="2333625" y="23774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175</xdr:row>
      <xdr:rowOff>85725</xdr:rowOff>
    </xdr:from>
    <xdr:to>
      <xdr:col>87</xdr:col>
      <xdr:colOff>1142440</xdr:colOff>
      <xdr:row>175</xdr:row>
      <xdr:rowOff>85725</xdr:rowOff>
    </xdr:to>
    <xdr:cxnSp macro="">
      <xdr:nvCxnSpPr>
        <xdr:cNvPr id="508" name="AutoShape 19"/>
        <xdr:cNvCxnSpPr/>
      </xdr:nvCxnSpPr>
      <xdr:spPr>
        <a:xfrm>
          <a:off x="2333625" y="23936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176</xdr:row>
      <xdr:rowOff>85725</xdr:rowOff>
    </xdr:from>
    <xdr:to>
      <xdr:col>87</xdr:col>
      <xdr:colOff>1142440</xdr:colOff>
      <xdr:row>176</xdr:row>
      <xdr:rowOff>85725</xdr:rowOff>
    </xdr:to>
    <xdr:cxnSp macro="">
      <xdr:nvCxnSpPr>
        <xdr:cNvPr id="509" name="AutoShape 19"/>
        <xdr:cNvCxnSpPr/>
      </xdr:nvCxnSpPr>
      <xdr:spPr>
        <a:xfrm>
          <a:off x="2333625" y="24098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177</xdr:row>
      <xdr:rowOff>85725</xdr:rowOff>
    </xdr:from>
    <xdr:to>
      <xdr:col>87</xdr:col>
      <xdr:colOff>1142440</xdr:colOff>
      <xdr:row>177</xdr:row>
      <xdr:rowOff>85725</xdr:rowOff>
    </xdr:to>
    <xdr:cxnSp macro="">
      <xdr:nvCxnSpPr>
        <xdr:cNvPr id="510" name="AutoShape 19"/>
        <xdr:cNvCxnSpPr/>
      </xdr:nvCxnSpPr>
      <xdr:spPr>
        <a:xfrm>
          <a:off x="2333625" y="24260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178</xdr:row>
      <xdr:rowOff>85725</xdr:rowOff>
    </xdr:from>
    <xdr:to>
      <xdr:col>87</xdr:col>
      <xdr:colOff>1142440</xdr:colOff>
      <xdr:row>178</xdr:row>
      <xdr:rowOff>85725</xdr:rowOff>
    </xdr:to>
    <xdr:cxnSp macro="">
      <xdr:nvCxnSpPr>
        <xdr:cNvPr id="511" name="AutoShape 19"/>
        <xdr:cNvCxnSpPr/>
      </xdr:nvCxnSpPr>
      <xdr:spPr>
        <a:xfrm>
          <a:off x="2333625" y="24422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179</xdr:row>
      <xdr:rowOff>85725</xdr:rowOff>
    </xdr:from>
    <xdr:to>
      <xdr:col>87</xdr:col>
      <xdr:colOff>1142440</xdr:colOff>
      <xdr:row>179</xdr:row>
      <xdr:rowOff>85725</xdr:rowOff>
    </xdr:to>
    <xdr:cxnSp macro="">
      <xdr:nvCxnSpPr>
        <xdr:cNvPr id="512" name="AutoShape 19"/>
        <xdr:cNvCxnSpPr/>
      </xdr:nvCxnSpPr>
      <xdr:spPr>
        <a:xfrm>
          <a:off x="2333625" y="24584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180</xdr:row>
      <xdr:rowOff>85725</xdr:rowOff>
    </xdr:from>
    <xdr:to>
      <xdr:col>87</xdr:col>
      <xdr:colOff>1142440</xdr:colOff>
      <xdr:row>180</xdr:row>
      <xdr:rowOff>85725</xdr:rowOff>
    </xdr:to>
    <xdr:cxnSp macro="">
      <xdr:nvCxnSpPr>
        <xdr:cNvPr id="513" name="AutoShape 19"/>
        <xdr:cNvCxnSpPr/>
      </xdr:nvCxnSpPr>
      <xdr:spPr>
        <a:xfrm>
          <a:off x="2333625" y="24745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181</xdr:row>
      <xdr:rowOff>85725</xdr:rowOff>
    </xdr:from>
    <xdr:to>
      <xdr:col>87</xdr:col>
      <xdr:colOff>1142440</xdr:colOff>
      <xdr:row>181</xdr:row>
      <xdr:rowOff>85725</xdr:rowOff>
    </xdr:to>
    <xdr:cxnSp macro="">
      <xdr:nvCxnSpPr>
        <xdr:cNvPr id="514" name="AutoShape 19"/>
        <xdr:cNvCxnSpPr/>
      </xdr:nvCxnSpPr>
      <xdr:spPr>
        <a:xfrm>
          <a:off x="2333625" y="24907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182</xdr:row>
      <xdr:rowOff>85725</xdr:rowOff>
    </xdr:from>
    <xdr:to>
      <xdr:col>87</xdr:col>
      <xdr:colOff>1142440</xdr:colOff>
      <xdr:row>182</xdr:row>
      <xdr:rowOff>85725</xdr:rowOff>
    </xdr:to>
    <xdr:cxnSp macro="">
      <xdr:nvCxnSpPr>
        <xdr:cNvPr id="515" name="AutoShape 19"/>
        <xdr:cNvCxnSpPr/>
      </xdr:nvCxnSpPr>
      <xdr:spPr>
        <a:xfrm>
          <a:off x="2333625" y="25069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183</xdr:row>
      <xdr:rowOff>85725</xdr:rowOff>
    </xdr:from>
    <xdr:to>
      <xdr:col>87</xdr:col>
      <xdr:colOff>1142440</xdr:colOff>
      <xdr:row>183</xdr:row>
      <xdr:rowOff>85725</xdr:rowOff>
    </xdr:to>
    <xdr:cxnSp macro="">
      <xdr:nvCxnSpPr>
        <xdr:cNvPr id="516" name="AutoShape 19"/>
        <xdr:cNvCxnSpPr/>
      </xdr:nvCxnSpPr>
      <xdr:spPr>
        <a:xfrm>
          <a:off x="2333625" y="25231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184</xdr:row>
      <xdr:rowOff>85725</xdr:rowOff>
    </xdr:from>
    <xdr:to>
      <xdr:col>87</xdr:col>
      <xdr:colOff>1142440</xdr:colOff>
      <xdr:row>184</xdr:row>
      <xdr:rowOff>85725</xdr:rowOff>
    </xdr:to>
    <xdr:cxnSp macro="">
      <xdr:nvCxnSpPr>
        <xdr:cNvPr id="517" name="AutoShape 19"/>
        <xdr:cNvCxnSpPr/>
      </xdr:nvCxnSpPr>
      <xdr:spPr>
        <a:xfrm>
          <a:off x="2333625" y="25393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185</xdr:row>
      <xdr:rowOff>85725</xdr:rowOff>
    </xdr:from>
    <xdr:to>
      <xdr:col>87</xdr:col>
      <xdr:colOff>1142440</xdr:colOff>
      <xdr:row>185</xdr:row>
      <xdr:rowOff>85725</xdr:rowOff>
    </xdr:to>
    <xdr:cxnSp macro="">
      <xdr:nvCxnSpPr>
        <xdr:cNvPr id="518" name="AutoShape 19"/>
        <xdr:cNvCxnSpPr/>
      </xdr:nvCxnSpPr>
      <xdr:spPr>
        <a:xfrm>
          <a:off x="2333625" y="25555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186</xdr:row>
      <xdr:rowOff>85725</xdr:rowOff>
    </xdr:from>
    <xdr:to>
      <xdr:col>87</xdr:col>
      <xdr:colOff>1142440</xdr:colOff>
      <xdr:row>186</xdr:row>
      <xdr:rowOff>85725</xdr:rowOff>
    </xdr:to>
    <xdr:cxnSp macro="">
      <xdr:nvCxnSpPr>
        <xdr:cNvPr id="519" name="AutoShape 19"/>
        <xdr:cNvCxnSpPr/>
      </xdr:nvCxnSpPr>
      <xdr:spPr>
        <a:xfrm>
          <a:off x="2333625" y="25717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187</xdr:row>
      <xdr:rowOff>85725</xdr:rowOff>
    </xdr:from>
    <xdr:to>
      <xdr:col>87</xdr:col>
      <xdr:colOff>1142440</xdr:colOff>
      <xdr:row>187</xdr:row>
      <xdr:rowOff>85725</xdr:rowOff>
    </xdr:to>
    <xdr:cxnSp macro="">
      <xdr:nvCxnSpPr>
        <xdr:cNvPr id="520" name="AutoShape 19"/>
        <xdr:cNvCxnSpPr/>
      </xdr:nvCxnSpPr>
      <xdr:spPr>
        <a:xfrm>
          <a:off x="2333625" y="25879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188</xdr:row>
      <xdr:rowOff>85725</xdr:rowOff>
    </xdr:from>
    <xdr:to>
      <xdr:col>87</xdr:col>
      <xdr:colOff>1142440</xdr:colOff>
      <xdr:row>188</xdr:row>
      <xdr:rowOff>85725</xdr:rowOff>
    </xdr:to>
    <xdr:cxnSp macro="">
      <xdr:nvCxnSpPr>
        <xdr:cNvPr id="521" name="AutoShape 19"/>
        <xdr:cNvCxnSpPr/>
      </xdr:nvCxnSpPr>
      <xdr:spPr>
        <a:xfrm>
          <a:off x="2333625" y="26041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189</xdr:row>
      <xdr:rowOff>85725</xdr:rowOff>
    </xdr:from>
    <xdr:to>
      <xdr:col>87</xdr:col>
      <xdr:colOff>1142440</xdr:colOff>
      <xdr:row>189</xdr:row>
      <xdr:rowOff>85725</xdr:rowOff>
    </xdr:to>
    <xdr:cxnSp macro="">
      <xdr:nvCxnSpPr>
        <xdr:cNvPr id="522" name="AutoShape 19"/>
        <xdr:cNvCxnSpPr/>
      </xdr:nvCxnSpPr>
      <xdr:spPr>
        <a:xfrm>
          <a:off x="2333625" y="26203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190</xdr:row>
      <xdr:rowOff>85725</xdr:rowOff>
    </xdr:from>
    <xdr:to>
      <xdr:col>87</xdr:col>
      <xdr:colOff>1142440</xdr:colOff>
      <xdr:row>190</xdr:row>
      <xdr:rowOff>85725</xdr:rowOff>
    </xdr:to>
    <xdr:cxnSp macro="">
      <xdr:nvCxnSpPr>
        <xdr:cNvPr id="523" name="AutoShape 19"/>
        <xdr:cNvCxnSpPr/>
      </xdr:nvCxnSpPr>
      <xdr:spPr>
        <a:xfrm>
          <a:off x="2333625" y="26365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191</xdr:row>
      <xdr:rowOff>85725</xdr:rowOff>
    </xdr:from>
    <xdr:to>
      <xdr:col>87</xdr:col>
      <xdr:colOff>1142440</xdr:colOff>
      <xdr:row>191</xdr:row>
      <xdr:rowOff>85725</xdr:rowOff>
    </xdr:to>
    <xdr:cxnSp macro="">
      <xdr:nvCxnSpPr>
        <xdr:cNvPr id="524" name="AutoShape 19"/>
        <xdr:cNvCxnSpPr/>
      </xdr:nvCxnSpPr>
      <xdr:spPr>
        <a:xfrm>
          <a:off x="2333625" y="26527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192</xdr:row>
      <xdr:rowOff>85725</xdr:rowOff>
    </xdr:from>
    <xdr:to>
      <xdr:col>87</xdr:col>
      <xdr:colOff>1142440</xdr:colOff>
      <xdr:row>192</xdr:row>
      <xdr:rowOff>85725</xdr:rowOff>
    </xdr:to>
    <xdr:cxnSp macro="">
      <xdr:nvCxnSpPr>
        <xdr:cNvPr id="525" name="AutoShape 19"/>
        <xdr:cNvCxnSpPr/>
      </xdr:nvCxnSpPr>
      <xdr:spPr>
        <a:xfrm>
          <a:off x="2333625" y="26689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193</xdr:row>
      <xdr:rowOff>85725</xdr:rowOff>
    </xdr:from>
    <xdr:to>
      <xdr:col>87</xdr:col>
      <xdr:colOff>1142440</xdr:colOff>
      <xdr:row>193</xdr:row>
      <xdr:rowOff>85725</xdr:rowOff>
    </xdr:to>
    <xdr:cxnSp macro="">
      <xdr:nvCxnSpPr>
        <xdr:cNvPr id="526" name="AutoShape 19"/>
        <xdr:cNvCxnSpPr/>
      </xdr:nvCxnSpPr>
      <xdr:spPr>
        <a:xfrm>
          <a:off x="2333625" y="26850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194</xdr:row>
      <xdr:rowOff>85725</xdr:rowOff>
    </xdr:from>
    <xdr:to>
      <xdr:col>87</xdr:col>
      <xdr:colOff>1142440</xdr:colOff>
      <xdr:row>194</xdr:row>
      <xdr:rowOff>85725</xdr:rowOff>
    </xdr:to>
    <xdr:cxnSp macro="">
      <xdr:nvCxnSpPr>
        <xdr:cNvPr id="527" name="AutoShape 19"/>
        <xdr:cNvCxnSpPr/>
      </xdr:nvCxnSpPr>
      <xdr:spPr>
        <a:xfrm>
          <a:off x="2333625" y="27012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195</xdr:row>
      <xdr:rowOff>85725</xdr:rowOff>
    </xdr:from>
    <xdr:to>
      <xdr:col>87</xdr:col>
      <xdr:colOff>1142440</xdr:colOff>
      <xdr:row>195</xdr:row>
      <xdr:rowOff>85725</xdr:rowOff>
    </xdr:to>
    <xdr:cxnSp macro="">
      <xdr:nvCxnSpPr>
        <xdr:cNvPr id="528" name="AutoShape 19"/>
        <xdr:cNvCxnSpPr/>
      </xdr:nvCxnSpPr>
      <xdr:spPr>
        <a:xfrm>
          <a:off x="2333625" y="27174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196</xdr:row>
      <xdr:rowOff>85725</xdr:rowOff>
    </xdr:from>
    <xdr:to>
      <xdr:col>87</xdr:col>
      <xdr:colOff>1142440</xdr:colOff>
      <xdr:row>196</xdr:row>
      <xdr:rowOff>85725</xdr:rowOff>
    </xdr:to>
    <xdr:cxnSp macro="">
      <xdr:nvCxnSpPr>
        <xdr:cNvPr id="529" name="AutoShape 19"/>
        <xdr:cNvCxnSpPr/>
      </xdr:nvCxnSpPr>
      <xdr:spPr>
        <a:xfrm>
          <a:off x="2333625" y="27336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197</xdr:row>
      <xdr:rowOff>85725</xdr:rowOff>
    </xdr:from>
    <xdr:to>
      <xdr:col>87</xdr:col>
      <xdr:colOff>1142440</xdr:colOff>
      <xdr:row>197</xdr:row>
      <xdr:rowOff>85725</xdr:rowOff>
    </xdr:to>
    <xdr:cxnSp macro="">
      <xdr:nvCxnSpPr>
        <xdr:cNvPr id="530" name="AutoShape 19"/>
        <xdr:cNvCxnSpPr/>
      </xdr:nvCxnSpPr>
      <xdr:spPr>
        <a:xfrm>
          <a:off x="2333625" y="27498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198</xdr:row>
      <xdr:rowOff>85725</xdr:rowOff>
    </xdr:from>
    <xdr:to>
      <xdr:col>87</xdr:col>
      <xdr:colOff>1142440</xdr:colOff>
      <xdr:row>198</xdr:row>
      <xdr:rowOff>85725</xdr:rowOff>
    </xdr:to>
    <xdr:cxnSp macro="">
      <xdr:nvCxnSpPr>
        <xdr:cNvPr id="531" name="AutoShape 19"/>
        <xdr:cNvCxnSpPr/>
      </xdr:nvCxnSpPr>
      <xdr:spPr>
        <a:xfrm>
          <a:off x="2333625" y="27660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199</xdr:row>
      <xdr:rowOff>85725</xdr:rowOff>
    </xdr:from>
    <xdr:to>
      <xdr:col>87</xdr:col>
      <xdr:colOff>1142440</xdr:colOff>
      <xdr:row>199</xdr:row>
      <xdr:rowOff>85725</xdr:rowOff>
    </xdr:to>
    <xdr:cxnSp macro="">
      <xdr:nvCxnSpPr>
        <xdr:cNvPr id="532" name="AutoShape 19"/>
        <xdr:cNvCxnSpPr/>
      </xdr:nvCxnSpPr>
      <xdr:spPr>
        <a:xfrm>
          <a:off x="2333625" y="27822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200</xdr:row>
      <xdr:rowOff>85725</xdr:rowOff>
    </xdr:from>
    <xdr:to>
      <xdr:col>87</xdr:col>
      <xdr:colOff>1142440</xdr:colOff>
      <xdr:row>200</xdr:row>
      <xdr:rowOff>85725</xdr:rowOff>
    </xdr:to>
    <xdr:cxnSp macro="">
      <xdr:nvCxnSpPr>
        <xdr:cNvPr id="533" name="AutoShape 19"/>
        <xdr:cNvCxnSpPr/>
      </xdr:nvCxnSpPr>
      <xdr:spPr>
        <a:xfrm>
          <a:off x="2333625" y="27984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201</xdr:row>
      <xdr:rowOff>85725</xdr:rowOff>
    </xdr:from>
    <xdr:to>
      <xdr:col>87</xdr:col>
      <xdr:colOff>1142440</xdr:colOff>
      <xdr:row>201</xdr:row>
      <xdr:rowOff>85725</xdr:rowOff>
    </xdr:to>
    <xdr:cxnSp macro="">
      <xdr:nvCxnSpPr>
        <xdr:cNvPr id="534" name="AutoShape 19"/>
        <xdr:cNvCxnSpPr/>
      </xdr:nvCxnSpPr>
      <xdr:spPr>
        <a:xfrm>
          <a:off x="2333625" y="28146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202</xdr:row>
      <xdr:rowOff>85725</xdr:rowOff>
    </xdr:from>
    <xdr:to>
      <xdr:col>87</xdr:col>
      <xdr:colOff>1142440</xdr:colOff>
      <xdr:row>202</xdr:row>
      <xdr:rowOff>85725</xdr:rowOff>
    </xdr:to>
    <xdr:cxnSp macro="">
      <xdr:nvCxnSpPr>
        <xdr:cNvPr id="535" name="AutoShape 19"/>
        <xdr:cNvCxnSpPr/>
      </xdr:nvCxnSpPr>
      <xdr:spPr>
        <a:xfrm>
          <a:off x="2333625" y="28308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203</xdr:row>
      <xdr:rowOff>85725</xdr:rowOff>
    </xdr:from>
    <xdr:to>
      <xdr:col>87</xdr:col>
      <xdr:colOff>1142440</xdr:colOff>
      <xdr:row>203</xdr:row>
      <xdr:rowOff>85725</xdr:rowOff>
    </xdr:to>
    <xdr:cxnSp macro="">
      <xdr:nvCxnSpPr>
        <xdr:cNvPr id="536" name="AutoShape 19"/>
        <xdr:cNvCxnSpPr/>
      </xdr:nvCxnSpPr>
      <xdr:spPr>
        <a:xfrm>
          <a:off x="2333625" y="28470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204</xdr:row>
      <xdr:rowOff>85725</xdr:rowOff>
    </xdr:from>
    <xdr:to>
      <xdr:col>87</xdr:col>
      <xdr:colOff>1142440</xdr:colOff>
      <xdr:row>204</xdr:row>
      <xdr:rowOff>85725</xdr:rowOff>
    </xdr:to>
    <xdr:cxnSp macro="">
      <xdr:nvCxnSpPr>
        <xdr:cNvPr id="537" name="AutoShape 19"/>
        <xdr:cNvCxnSpPr/>
      </xdr:nvCxnSpPr>
      <xdr:spPr>
        <a:xfrm>
          <a:off x="2333625" y="2863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205</xdr:row>
      <xdr:rowOff>85725</xdr:rowOff>
    </xdr:from>
    <xdr:to>
      <xdr:col>87</xdr:col>
      <xdr:colOff>1142440</xdr:colOff>
      <xdr:row>205</xdr:row>
      <xdr:rowOff>85725</xdr:rowOff>
    </xdr:to>
    <xdr:cxnSp macro="">
      <xdr:nvCxnSpPr>
        <xdr:cNvPr id="538" name="AutoShape 19"/>
        <xdr:cNvCxnSpPr/>
      </xdr:nvCxnSpPr>
      <xdr:spPr>
        <a:xfrm>
          <a:off x="2333625" y="28794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206</xdr:row>
      <xdr:rowOff>85725</xdr:rowOff>
    </xdr:from>
    <xdr:to>
      <xdr:col>87</xdr:col>
      <xdr:colOff>1142440</xdr:colOff>
      <xdr:row>206</xdr:row>
      <xdr:rowOff>85725</xdr:rowOff>
    </xdr:to>
    <xdr:cxnSp macro="">
      <xdr:nvCxnSpPr>
        <xdr:cNvPr id="539" name="AutoShape 19"/>
        <xdr:cNvCxnSpPr/>
      </xdr:nvCxnSpPr>
      <xdr:spPr>
        <a:xfrm>
          <a:off x="2333625" y="28956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207</xdr:row>
      <xdr:rowOff>85725</xdr:rowOff>
    </xdr:from>
    <xdr:to>
      <xdr:col>87</xdr:col>
      <xdr:colOff>1142440</xdr:colOff>
      <xdr:row>207</xdr:row>
      <xdr:rowOff>85725</xdr:rowOff>
    </xdr:to>
    <xdr:cxnSp macro="">
      <xdr:nvCxnSpPr>
        <xdr:cNvPr id="540" name="AutoShape 19"/>
        <xdr:cNvCxnSpPr/>
      </xdr:nvCxnSpPr>
      <xdr:spPr>
        <a:xfrm>
          <a:off x="2333625" y="29117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208</xdr:row>
      <xdr:rowOff>85725</xdr:rowOff>
    </xdr:from>
    <xdr:to>
      <xdr:col>87</xdr:col>
      <xdr:colOff>1142440</xdr:colOff>
      <xdr:row>208</xdr:row>
      <xdr:rowOff>85725</xdr:rowOff>
    </xdr:to>
    <xdr:cxnSp macro="">
      <xdr:nvCxnSpPr>
        <xdr:cNvPr id="541" name="AutoShape 19"/>
        <xdr:cNvCxnSpPr/>
      </xdr:nvCxnSpPr>
      <xdr:spPr>
        <a:xfrm>
          <a:off x="2333625" y="29279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209</xdr:row>
      <xdr:rowOff>85725</xdr:rowOff>
    </xdr:from>
    <xdr:to>
      <xdr:col>87</xdr:col>
      <xdr:colOff>1142440</xdr:colOff>
      <xdr:row>209</xdr:row>
      <xdr:rowOff>85725</xdr:rowOff>
    </xdr:to>
    <xdr:cxnSp macro="">
      <xdr:nvCxnSpPr>
        <xdr:cNvPr id="542" name="AutoShape 19"/>
        <xdr:cNvCxnSpPr/>
      </xdr:nvCxnSpPr>
      <xdr:spPr>
        <a:xfrm>
          <a:off x="2333625" y="29441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210</xdr:row>
      <xdr:rowOff>85725</xdr:rowOff>
    </xdr:from>
    <xdr:to>
      <xdr:col>87</xdr:col>
      <xdr:colOff>1142440</xdr:colOff>
      <xdr:row>210</xdr:row>
      <xdr:rowOff>85725</xdr:rowOff>
    </xdr:to>
    <xdr:cxnSp macro="">
      <xdr:nvCxnSpPr>
        <xdr:cNvPr id="543" name="AutoShape 19"/>
        <xdr:cNvCxnSpPr/>
      </xdr:nvCxnSpPr>
      <xdr:spPr>
        <a:xfrm>
          <a:off x="2333625" y="29603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211</xdr:row>
      <xdr:rowOff>85725</xdr:rowOff>
    </xdr:from>
    <xdr:to>
      <xdr:col>87</xdr:col>
      <xdr:colOff>1142440</xdr:colOff>
      <xdr:row>211</xdr:row>
      <xdr:rowOff>85725</xdr:rowOff>
    </xdr:to>
    <xdr:cxnSp macro="">
      <xdr:nvCxnSpPr>
        <xdr:cNvPr id="544" name="AutoShape 19"/>
        <xdr:cNvCxnSpPr/>
      </xdr:nvCxnSpPr>
      <xdr:spPr>
        <a:xfrm>
          <a:off x="2333625" y="29765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212</xdr:row>
      <xdr:rowOff>85725</xdr:rowOff>
    </xdr:from>
    <xdr:to>
      <xdr:col>87</xdr:col>
      <xdr:colOff>1142440</xdr:colOff>
      <xdr:row>212</xdr:row>
      <xdr:rowOff>85725</xdr:rowOff>
    </xdr:to>
    <xdr:cxnSp macro="">
      <xdr:nvCxnSpPr>
        <xdr:cNvPr id="545" name="AutoShape 19"/>
        <xdr:cNvCxnSpPr/>
      </xdr:nvCxnSpPr>
      <xdr:spPr>
        <a:xfrm>
          <a:off x="2333625" y="29927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213</xdr:row>
      <xdr:rowOff>85725</xdr:rowOff>
    </xdr:from>
    <xdr:to>
      <xdr:col>87</xdr:col>
      <xdr:colOff>1142440</xdr:colOff>
      <xdr:row>213</xdr:row>
      <xdr:rowOff>85725</xdr:rowOff>
    </xdr:to>
    <xdr:cxnSp macro="">
      <xdr:nvCxnSpPr>
        <xdr:cNvPr id="546" name="AutoShape 19"/>
        <xdr:cNvCxnSpPr/>
      </xdr:nvCxnSpPr>
      <xdr:spPr>
        <a:xfrm>
          <a:off x="2333625" y="30089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214</xdr:row>
      <xdr:rowOff>85725</xdr:rowOff>
    </xdr:from>
    <xdr:to>
      <xdr:col>87</xdr:col>
      <xdr:colOff>1142440</xdr:colOff>
      <xdr:row>214</xdr:row>
      <xdr:rowOff>85725</xdr:rowOff>
    </xdr:to>
    <xdr:cxnSp macro="">
      <xdr:nvCxnSpPr>
        <xdr:cNvPr id="547" name="AutoShape 19"/>
        <xdr:cNvCxnSpPr/>
      </xdr:nvCxnSpPr>
      <xdr:spPr>
        <a:xfrm>
          <a:off x="2333625" y="30251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215</xdr:row>
      <xdr:rowOff>85725</xdr:rowOff>
    </xdr:from>
    <xdr:to>
      <xdr:col>87</xdr:col>
      <xdr:colOff>1142440</xdr:colOff>
      <xdr:row>215</xdr:row>
      <xdr:rowOff>85725</xdr:rowOff>
    </xdr:to>
    <xdr:cxnSp macro="">
      <xdr:nvCxnSpPr>
        <xdr:cNvPr id="548" name="AutoShape 19"/>
        <xdr:cNvCxnSpPr/>
      </xdr:nvCxnSpPr>
      <xdr:spPr>
        <a:xfrm>
          <a:off x="2333625" y="30413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216</xdr:row>
      <xdr:rowOff>85725</xdr:rowOff>
    </xdr:from>
    <xdr:to>
      <xdr:col>87</xdr:col>
      <xdr:colOff>1142440</xdr:colOff>
      <xdr:row>216</xdr:row>
      <xdr:rowOff>85725</xdr:rowOff>
    </xdr:to>
    <xdr:cxnSp macro="">
      <xdr:nvCxnSpPr>
        <xdr:cNvPr id="549" name="AutoShape 19"/>
        <xdr:cNvCxnSpPr/>
      </xdr:nvCxnSpPr>
      <xdr:spPr>
        <a:xfrm>
          <a:off x="2333625" y="30575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217</xdr:row>
      <xdr:rowOff>85725</xdr:rowOff>
    </xdr:from>
    <xdr:to>
      <xdr:col>87</xdr:col>
      <xdr:colOff>1142440</xdr:colOff>
      <xdr:row>217</xdr:row>
      <xdr:rowOff>85725</xdr:rowOff>
    </xdr:to>
    <xdr:cxnSp macro="">
      <xdr:nvCxnSpPr>
        <xdr:cNvPr id="550" name="AutoShape 19"/>
        <xdr:cNvCxnSpPr/>
      </xdr:nvCxnSpPr>
      <xdr:spPr>
        <a:xfrm>
          <a:off x="2333625" y="30737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218</xdr:row>
      <xdr:rowOff>85725</xdr:rowOff>
    </xdr:from>
    <xdr:to>
      <xdr:col>87</xdr:col>
      <xdr:colOff>1142440</xdr:colOff>
      <xdr:row>218</xdr:row>
      <xdr:rowOff>85725</xdr:rowOff>
    </xdr:to>
    <xdr:cxnSp macro="">
      <xdr:nvCxnSpPr>
        <xdr:cNvPr id="551" name="AutoShape 19"/>
        <xdr:cNvCxnSpPr/>
      </xdr:nvCxnSpPr>
      <xdr:spPr>
        <a:xfrm>
          <a:off x="2333625" y="30899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219</xdr:row>
      <xdr:rowOff>85725</xdr:rowOff>
    </xdr:from>
    <xdr:to>
      <xdr:col>87</xdr:col>
      <xdr:colOff>1142440</xdr:colOff>
      <xdr:row>219</xdr:row>
      <xdr:rowOff>85725</xdr:rowOff>
    </xdr:to>
    <xdr:cxnSp macro="">
      <xdr:nvCxnSpPr>
        <xdr:cNvPr id="552" name="AutoShape 19"/>
        <xdr:cNvCxnSpPr/>
      </xdr:nvCxnSpPr>
      <xdr:spPr>
        <a:xfrm>
          <a:off x="2333625" y="31061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220</xdr:row>
      <xdr:rowOff>85725</xdr:rowOff>
    </xdr:from>
    <xdr:to>
      <xdr:col>87</xdr:col>
      <xdr:colOff>1142440</xdr:colOff>
      <xdr:row>220</xdr:row>
      <xdr:rowOff>85725</xdr:rowOff>
    </xdr:to>
    <xdr:cxnSp macro="">
      <xdr:nvCxnSpPr>
        <xdr:cNvPr id="553" name="AutoShape 19"/>
        <xdr:cNvCxnSpPr/>
      </xdr:nvCxnSpPr>
      <xdr:spPr>
        <a:xfrm>
          <a:off x="2333625" y="3122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221</xdr:row>
      <xdr:rowOff>85725</xdr:rowOff>
    </xdr:from>
    <xdr:to>
      <xdr:col>87</xdr:col>
      <xdr:colOff>1142440</xdr:colOff>
      <xdr:row>221</xdr:row>
      <xdr:rowOff>85725</xdr:rowOff>
    </xdr:to>
    <xdr:cxnSp macro="">
      <xdr:nvCxnSpPr>
        <xdr:cNvPr id="554" name="AutoShape 19"/>
        <xdr:cNvCxnSpPr/>
      </xdr:nvCxnSpPr>
      <xdr:spPr>
        <a:xfrm>
          <a:off x="2333625" y="3138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222</xdr:row>
      <xdr:rowOff>85725</xdr:rowOff>
    </xdr:from>
    <xdr:to>
      <xdr:col>87</xdr:col>
      <xdr:colOff>1142440</xdr:colOff>
      <xdr:row>222</xdr:row>
      <xdr:rowOff>85725</xdr:rowOff>
    </xdr:to>
    <xdr:cxnSp macro="">
      <xdr:nvCxnSpPr>
        <xdr:cNvPr id="555" name="AutoShape 19"/>
        <xdr:cNvCxnSpPr/>
      </xdr:nvCxnSpPr>
      <xdr:spPr>
        <a:xfrm>
          <a:off x="2333625" y="31546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223</xdr:row>
      <xdr:rowOff>85725</xdr:rowOff>
    </xdr:from>
    <xdr:to>
      <xdr:col>87</xdr:col>
      <xdr:colOff>1142440</xdr:colOff>
      <xdr:row>223</xdr:row>
      <xdr:rowOff>85725</xdr:rowOff>
    </xdr:to>
    <xdr:cxnSp macro="">
      <xdr:nvCxnSpPr>
        <xdr:cNvPr id="556" name="AutoShape 19"/>
        <xdr:cNvCxnSpPr/>
      </xdr:nvCxnSpPr>
      <xdr:spPr>
        <a:xfrm>
          <a:off x="2333625" y="31708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224</xdr:row>
      <xdr:rowOff>85725</xdr:rowOff>
    </xdr:from>
    <xdr:to>
      <xdr:col>87</xdr:col>
      <xdr:colOff>1142440</xdr:colOff>
      <xdr:row>224</xdr:row>
      <xdr:rowOff>85725</xdr:rowOff>
    </xdr:to>
    <xdr:cxnSp macro="">
      <xdr:nvCxnSpPr>
        <xdr:cNvPr id="557" name="AutoShape 19"/>
        <xdr:cNvCxnSpPr/>
      </xdr:nvCxnSpPr>
      <xdr:spPr>
        <a:xfrm>
          <a:off x="2333625" y="31870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225</xdr:row>
      <xdr:rowOff>85725</xdr:rowOff>
    </xdr:from>
    <xdr:to>
      <xdr:col>87</xdr:col>
      <xdr:colOff>1142440</xdr:colOff>
      <xdr:row>225</xdr:row>
      <xdr:rowOff>85725</xdr:rowOff>
    </xdr:to>
    <xdr:cxnSp macro="">
      <xdr:nvCxnSpPr>
        <xdr:cNvPr id="558" name="AutoShape 19"/>
        <xdr:cNvCxnSpPr/>
      </xdr:nvCxnSpPr>
      <xdr:spPr>
        <a:xfrm>
          <a:off x="2333625" y="32032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226</xdr:row>
      <xdr:rowOff>85725</xdr:rowOff>
    </xdr:from>
    <xdr:to>
      <xdr:col>87</xdr:col>
      <xdr:colOff>1142440</xdr:colOff>
      <xdr:row>226</xdr:row>
      <xdr:rowOff>85725</xdr:rowOff>
    </xdr:to>
    <xdr:cxnSp macro="">
      <xdr:nvCxnSpPr>
        <xdr:cNvPr id="559" name="AutoShape 19"/>
        <xdr:cNvCxnSpPr/>
      </xdr:nvCxnSpPr>
      <xdr:spPr>
        <a:xfrm>
          <a:off x="2333625" y="32194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227</xdr:row>
      <xdr:rowOff>85725</xdr:rowOff>
    </xdr:from>
    <xdr:to>
      <xdr:col>87</xdr:col>
      <xdr:colOff>1142440</xdr:colOff>
      <xdr:row>227</xdr:row>
      <xdr:rowOff>85725</xdr:rowOff>
    </xdr:to>
    <xdr:cxnSp macro="">
      <xdr:nvCxnSpPr>
        <xdr:cNvPr id="560" name="AutoShape 19"/>
        <xdr:cNvCxnSpPr/>
      </xdr:nvCxnSpPr>
      <xdr:spPr>
        <a:xfrm>
          <a:off x="2333625" y="32356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228</xdr:row>
      <xdr:rowOff>85725</xdr:rowOff>
    </xdr:from>
    <xdr:to>
      <xdr:col>87</xdr:col>
      <xdr:colOff>1142440</xdr:colOff>
      <xdr:row>228</xdr:row>
      <xdr:rowOff>85725</xdr:rowOff>
    </xdr:to>
    <xdr:cxnSp macro="">
      <xdr:nvCxnSpPr>
        <xdr:cNvPr id="561" name="AutoShape 19"/>
        <xdr:cNvCxnSpPr/>
      </xdr:nvCxnSpPr>
      <xdr:spPr>
        <a:xfrm>
          <a:off x="2333625" y="32518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229</xdr:row>
      <xdr:rowOff>85725</xdr:rowOff>
    </xdr:from>
    <xdr:to>
      <xdr:col>87</xdr:col>
      <xdr:colOff>1142440</xdr:colOff>
      <xdr:row>229</xdr:row>
      <xdr:rowOff>85725</xdr:rowOff>
    </xdr:to>
    <xdr:cxnSp macro="">
      <xdr:nvCxnSpPr>
        <xdr:cNvPr id="562" name="AutoShape 19"/>
        <xdr:cNvCxnSpPr/>
      </xdr:nvCxnSpPr>
      <xdr:spPr>
        <a:xfrm>
          <a:off x="2333625" y="32680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230</xdr:row>
      <xdr:rowOff>85725</xdr:rowOff>
    </xdr:from>
    <xdr:to>
      <xdr:col>87</xdr:col>
      <xdr:colOff>1142440</xdr:colOff>
      <xdr:row>230</xdr:row>
      <xdr:rowOff>85725</xdr:rowOff>
    </xdr:to>
    <xdr:cxnSp macro="">
      <xdr:nvCxnSpPr>
        <xdr:cNvPr id="563" name="AutoShape 19"/>
        <xdr:cNvCxnSpPr/>
      </xdr:nvCxnSpPr>
      <xdr:spPr>
        <a:xfrm>
          <a:off x="2333625" y="32842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231</xdr:row>
      <xdr:rowOff>85725</xdr:rowOff>
    </xdr:from>
    <xdr:to>
      <xdr:col>87</xdr:col>
      <xdr:colOff>1142440</xdr:colOff>
      <xdr:row>231</xdr:row>
      <xdr:rowOff>85725</xdr:rowOff>
    </xdr:to>
    <xdr:cxnSp macro="">
      <xdr:nvCxnSpPr>
        <xdr:cNvPr id="564" name="AutoShape 19"/>
        <xdr:cNvCxnSpPr/>
      </xdr:nvCxnSpPr>
      <xdr:spPr>
        <a:xfrm>
          <a:off x="2333625" y="33004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232</xdr:row>
      <xdr:rowOff>85725</xdr:rowOff>
    </xdr:from>
    <xdr:to>
      <xdr:col>87</xdr:col>
      <xdr:colOff>1142440</xdr:colOff>
      <xdr:row>232</xdr:row>
      <xdr:rowOff>85725</xdr:rowOff>
    </xdr:to>
    <xdr:cxnSp macro="">
      <xdr:nvCxnSpPr>
        <xdr:cNvPr id="565" name="AutoShape 19"/>
        <xdr:cNvCxnSpPr/>
      </xdr:nvCxnSpPr>
      <xdr:spPr>
        <a:xfrm>
          <a:off x="2333625" y="33166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233</xdr:row>
      <xdr:rowOff>85725</xdr:rowOff>
    </xdr:from>
    <xdr:to>
      <xdr:col>87</xdr:col>
      <xdr:colOff>1142440</xdr:colOff>
      <xdr:row>233</xdr:row>
      <xdr:rowOff>85725</xdr:rowOff>
    </xdr:to>
    <xdr:cxnSp macro="">
      <xdr:nvCxnSpPr>
        <xdr:cNvPr id="566" name="AutoShape 19"/>
        <xdr:cNvCxnSpPr/>
      </xdr:nvCxnSpPr>
      <xdr:spPr>
        <a:xfrm>
          <a:off x="2333625" y="33327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234</xdr:row>
      <xdr:rowOff>85725</xdr:rowOff>
    </xdr:from>
    <xdr:to>
      <xdr:col>87</xdr:col>
      <xdr:colOff>1142440</xdr:colOff>
      <xdr:row>234</xdr:row>
      <xdr:rowOff>85725</xdr:rowOff>
    </xdr:to>
    <xdr:cxnSp macro="">
      <xdr:nvCxnSpPr>
        <xdr:cNvPr id="567" name="AutoShape 19"/>
        <xdr:cNvCxnSpPr/>
      </xdr:nvCxnSpPr>
      <xdr:spPr>
        <a:xfrm>
          <a:off x="2333625" y="33489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235</xdr:row>
      <xdr:rowOff>85725</xdr:rowOff>
    </xdr:from>
    <xdr:to>
      <xdr:col>87</xdr:col>
      <xdr:colOff>1142440</xdr:colOff>
      <xdr:row>235</xdr:row>
      <xdr:rowOff>85725</xdr:rowOff>
    </xdr:to>
    <xdr:cxnSp macro="">
      <xdr:nvCxnSpPr>
        <xdr:cNvPr id="568" name="AutoShape 19"/>
        <xdr:cNvCxnSpPr/>
      </xdr:nvCxnSpPr>
      <xdr:spPr>
        <a:xfrm>
          <a:off x="2333625" y="33651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236</xdr:row>
      <xdr:rowOff>85725</xdr:rowOff>
    </xdr:from>
    <xdr:to>
      <xdr:col>87</xdr:col>
      <xdr:colOff>1142440</xdr:colOff>
      <xdr:row>236</xdr:row>
      <xdr:rowOff>85725</xdr:rowOff>
    </xdr:to>
    <xdr:cxnSp macro="">
      <xdr:nvCxnSpPr>
        <xdr:cNvPr id="569" name="AutoShape 19"/>
        <xdr:cNvCxnSpPr/>
      </xdr:nvCxnSpPr>
      <xdr:spPr>
        <a:xfrm>
          <a:off x="2333625" y="33813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237</xdr:row>
      <xdr:rowOff>85725</xdr:rowOff>
    </xdr:from>
    <xdr:to>
      <xdr:col>87</xdr:col>
      <xdr:colOff>1142440</xdr:colOff>
      <xdr:row>237</xdr:row>
      <xdr:rowOff>85725</xdr:rowOff>
    </xdr:to>
    <xdr:cxnSp macro="">
      <xdr:nvCxnSpPr>
        <xdr:cNvPr id="570" name="AutoShape 19"/>
        <xdr:cNvCxnSpPr/>
      </xdr:nvCxnSpPr>
      <xdr:spPr>
        <a:xfrm>
          <a:off x="2333625" y="33975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238</xdr:row>
      <xdr:rowOff>85725</xdr:rowOff>
    </xdr:from>
    <xdr:to>
      <xdr:col>87</xdr:col>
      <xdr:colOff>1142440</xdr:colOff>
      <xdr:row>238</xdr:row>
      <xdr:rowOff>85725</xdr:rowOff>
    </xdr:to>
    <xdr:cxnSp macro="">
      <xdr:nvCxnSpPr>
        <xdr:cNvPr id="571" name="AutoShape 19"/>
        <xdr:cNvCxnSpPr/>
      </xdr:nvCxnSpPr>
      <xdr:spPr>
        <a:xfrm>
          <a:off x="2333625" y="3413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239</xdr:row>
      <xdr:rowOff>85725</xdr:rowOff>
    </xdr:from>
    <xdr:to>
      <xdr:col>87</xdr:col>
      <xdr:colOff>1142440</xdr:colOff>
      <xdr:row>239</xdr:row>
      <xdr:rowOff>85725</xdr:rowOff>
    </xdr:to>
    <xdr:cxnSp macro="">
      <xdr:nvCxnSpPr>
        <xdr:cNvPr id="572" name="AutoShape 19"/>
        <xdr:cNvCxnSpPr/>
      </xdr:nvCxnSpPr>
      <xdr:spPr>
        <a:xfrm>
          <a:off x="2333625" y="34299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240</xdr:row>
      <xdr:rowOff>85725</xdr:rowOff>
    </xdr:from>
    <xdr:to>
      <xdr:col>87</xdr:col>
      <xdr:colOff>1142440</xdr:colOff>
      <xdr:row>240</xdr:row>
      <xdr:rowOff>85725</xdr:rowOff>
    </xdr:to>
    <xdr:cxnSp macro="">
      <xdr:nvCxnSpPr>
        <xdr:cNvPr id="573" name="AutoShape 19"/>
        <xdr:cNvCxnSpPr/>
      </xdr:nvCxnSpPr>
      <xdr:spPr>
        <a:xfrm>
          <a:off x="2333625" y="34461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241</xdr:row>
      <xdr:rowOff>85725</xdr:rowOff>
    </xdr:from>
    <xdr:to>
      <xdr:col>87</xdr:col>
      <xdr:colOff>1142440</xdr:colOff>
      <xdr:row>241</xdr:row>
      <xdr:rowOff>85725</xdr:rowOff>
    </xdr:to>
    <xdr:cxnSp macro="">
      <xdr:nvCxnSpPr>
        <xdr:cNvPr id="574" name="AutoShape 19"/>
        <xdr:cNvCxnSpPr/>
      </xdr:nvCxnSpPr>
      <xdr:spPr>
        <a:xfrm>
          <a:off x="2333625" y="34623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242</xdr:row>
      <xdr:rowOff>85725</xdr:rowOff>
    </xdr:from>
    <xdr:to>
      <xdr:col>87</xdr:col>
      <xdr:colOff>1142440</xdr:colOff>
      <xdr:row>242</xdr:row>
      <xdr:rowOff>85725</xdr:rowOff>
    </xdr:to>
    <xdr:cxnSp macro="">
      <xdr:nvCxnSpPr>
        <xdr:cNvPr id="575" name="AutoShape 19"/>
        <xdr:cNvCxnSpPr/>
      </xdr:nvCxnSpPr>
      <xdr:spPr>
        <a:xfrm>
          <a:off x="2333625" y="34785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243</xdr:row>
      <xdr:rowOff>85725</xdr:rowOff>
    </xdr:from>
    <xdr:to>
      <xdr:col>87</xdr:col>
      <xdr:colOff>1142440</xdr:colOff>
      <xdr:row>243</xdr:row>
      <xdr:rowOff>85725</xdr:rowOff>
    </xdr:to>
    <xdr:cxnSp macro="">
      <xdr:nvCxnSpPr>
        <xdr:cNvPr id="576" name="AutoShape 19"/>
        <xdr:cNvCxnSpPr/>
      </xdr:nvCxnSpPr>
      <xdr:spPr>
        <a:xfrm>
          <a:off x="2333625" y="34947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244</xdr:row>
      <xdr:rowOff>85725</xdr:rowOff>
    </xdr:from>
    <xdr:to>
      <xdr:col>87</xdr:col>
      <xdr:colOff>1142440</xdr:colOff>
      <xdr:row>244</xdr:row>
      <xdr:rowOff>85725</xdr:rowOff>
    </xdr:to>
    <xdr:cxnSp macro="">
      <xdr:nvCxnSpPr>
        <xdr:cNvPr id="577" name="AutoShape 19"/>
        <xdr:cNvCxnSpPr/>
      </xdr:nvCxnSpPr>
      <xdr:spPr>
        <a:xfrm>
          <a:off x="2333625" y="35109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245</xdr:row>
      <xdr:rowOff>85725</xdr:rowOff>
    </xdr:from>
    <xdr:to>
      <xdr:col>87</xdr:col>
      <xdr:colOff>1142440</xdr:colOff>
      <xdr:row>245</xdr:row>
      <xdr:rowOff>85725</xdr:rowOff>
    </xdr:to>
    <xdr:cxnSp macro="">
      <xdr:nvCxnSpPr>
        <xdr:cNvPr id="578" name="AutoShape 19"/>
        <xdr:cNvCxnSpPr/>
      </xdr:nvCxnSpPr>
      <xdr:spPr>
        <a:xfrm>
          <a:off x="2333625" y="35271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246</xdr:row>
      <xdr:rowOff>85725</xdr:rowOff>
    </xdr:from>
    <xdr:to>
      <xdr:col>87</xdr:col>
      <xdr:colOff>1142440</xdr:colOff>
      <xdr:row>246</xdr:row>
      <xdr:rowOff>85725</xdr:rowOff>
    </xdr:to>
    <xdr:cxnSp macro="">
      <xdr:nvCxnSpPr>
        <xdr:cNvPr id="579" name="AutoShape 19"/>
        <xdr:cNvCxnSpPr/>
      </xdr:nvCxnSpPr>
      <xdr:spPr>
        <a:xfrm>
          <a:off x="2333625" y="35433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247</xdr:row>
      <xdr:rowOff>85725</xdr:rowOff>
    </xdr:from>
    <xdr:to>
      <xdr:col>87</xdr:col>
      <xdr:colOff>1142440</xdr:colOff>
      <xdr:row>247</xdr:row>
      <xdr:rowOff>85725</xdr:rowOff>
    </xdr:to>
    <xdr:cxnSp macro="">
      <xdr:nvCxnSpPr>
        <xdr:cNvPr id="580" name="AutoShape 19"/>
        <xdr:cNvCxnSpPr/>
      </xdr:nvCxnSpPr>
      <xdr:spPr>
        <a:xfrm>
          <a:off x="2333625" y="35594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248</xdr:row>
      <xdr:rowOff>85725</xdr:rowOff>
    </xdr:from>
    <xdr:to>
      <xdr:col>87</xdr:col>
      <xdr:colOff>1142440</xdr:colOff>
      <xdr:row>248</xdr:row>
      <xdr:rowOff>85725</xdr:rowOff>
    </xdr:to>
    <xdr:cxnSp macro="">
      <xdr:nvCxnSpPr>
        <xdr:cNvPr id="581" name="AutoShape 19"/>
        <xdr:cNvCxnSpPr/>
      </xdr:nvCxnSpPr>
      <xdr:spPr>
        <a:xfrm>
          <a:off x="2333625" y="35756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249</xdr:row>
      <xdr:rowOff>85725</xdr:rowOff>
    </xdr:from>
    <xdr:to>
      <xdr:col>87</xdr:col>
      <xdr:colOff>1142440</xdr:colOff>
      <xdr:row>249</xdr:row>
      <xdr:rowOff>85725</xdr:rowOff>
    </xdr:to>
    <xdr:cxnSp macro="">
      <xdr:nvCxnSpPr>
        <xdr:cNvPr id="582" name="AutoShape 19"/>
        <xdr:cNvCxnSpPr/>
      </xdr:nvCxnSpPr>
      <xdr:spPr>
        <a:xfrm>
          <a:off x="2333625" y="35918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250</xdr:row>
      <xdr:rowOff>85725</xdr:rowOff>
    </xdr:from>
    <xdr:to>
      <xdr:col>87</xdr:col>
      <xdr:colOff>1142440</xdr:colOff>
      <xdr:row>250</xdr:row>
      <xdr:rowOff>85725</xdr:rowOff>
    </xdr:to>
    <xdr:cxnSp macro="">
      <xdr:nvCxnSpPr>
        <xdr:cNvPr id="583" name="AutoShape 19"/>
        <xdr:cNvCxnSpPr/>
      </xdr:nvCxnSpPr>
      <xdr:spPr>
        <a:xfrm>
          <a:off x="2333625" y="36080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251</xdr:row>
      <xdr:rowOff>85725</xdr:rowOff>
    </xdr:from>
    <xdr:to>
      <xdr:col>87</xdr:col>
      <xdr:colOff>1142440</xdr:colOff>
      <xdr:row>251</xdr:row>
      <xdr:rowOff>85725</xdr:rowOff>
    </xdr:to>
    <xdr:cxnSp macro="">
      <xdr:nvCxnSpPr>
        <xdr:cNvPr id="584" name="AutoShape 19"/>
        <xdr:cNvCxnSpPr/>
      </xdr:nvCxnSpPr>
      <xdr:spPr>
        <a:xfrm>
          <a:off x="2333625" y="36242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252</xdr:row>
      <xdr:rowOff>85725</xdr:rowOff>
    </xdr:from>
    <xdr:to>
      <xdr:col>87</xdr:col>
      <xdr:colOff>1142440</xdr:colOff>
      <xdr:row>252</xdr:row>
      <xdr:rowOff>85725</xdr:rowOff>
    </xdr:to>
    <xdr:cxnSp macro="">
      <xdr:nvCxnSpPr>
        <xdr:cNvPr id="585" name="AutoShape 19"/>
        <xdr:cNvCxnSpPr/>
      </xdr:nvCxnSpPr>
      <xdr:spPr>
        <a:xfrm>
          <a:off x="2333625" y="36404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253</xdr:row>
      <xdr:rowOff>85725</xdr:rowOff>
    </xdr:from>
    <xdr:to>
      <xdr:col>87</xdr:col>
      <xdr:colOff>1142440</xdr:colOff>
      <xdr:row>253</xdr:row>
      <xdr:rowOff>85725</xdr:rowOff>
    </xdr:to>
    <xdr:cxnSp macro="">
      <xdr:nvCxnSpPr>
        <xdr:cNvPr id="586" name="AutoShape 19"/>
        <xdr:cNvCxnSpPr/>
      </xdr:nvCxnSpPr>
      <xdr:spPr>
        <a:xfrm>
          <a:off x="2333625" y="36566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254</xdr:row>
      <xdr:rowOff>85725</xdr:rowOff>
    </xdr:from>
    <xdr:to>
      <xdr:col>87</xdr:col>
      <xdr:colOff>1142440</xdr:colOff>
      <xdr:row>254</xdr:row>
      <xdr:rowOff>85725</xdr:rowOff>
    </xdr:to>
    <xdr:cxnSp macro="">
      <xdr:nvCxnSpPr>
        <xdr:cNvPr id="587" name="AutoShape 19"/>
        <xdr:cNvCxnSpPr/>
      </xdr:nvCxnSpPr>
      <xdr:spPr>
        <a:xfrm>
          <a:off x="2333625" y="36728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255</xdr:row>
      <xdr:rowOff>85725</xdr:rowOff>
    </xdr:from>
    <xdr:to>
      <xdr:col>87</xdr:col>
      <xdr:colOff>1142440</xdr:colOff>
      <xdr:row>255</xdr:row>
      <xdr:rowOff>85725</xdr:rowOff>
    </xdr:to>
    <xdr:cxnSp macro="">
      <xdr:nvCxnSpPr>
        <xdr:cNvPr id="588" name="AutoShape 19"/>
        <xdr:cNvCxnSpPr/>
      </xdr:nvCxnSpPr>
      <xdr:spPr>
        <a:xfrm>
          <a:off x="2333625" y="36890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256</xdr:row>
      <xdr:rowOff>85725</xdr:rowOff>
    </xdr:from>
    <xdr:to>
      <xdr:col>87</xdr:col>
      <xdr:colOff>1142440</xdr:colOff>
      <xdr:row>256</xdr:row>
      <xdr:rowOff>85725</xdr:rowOff>
    </xdr:to>
    <xdr:cxnSp macro="">
      <xdr:nvCxnSpPr>
        <xdr:cNvPr id="589" name="AutoShape 19"/>
        <xdr:cNvCxnSpPr/>
      </xdr:nvCxnSpPr>
      <xdr:spPr>
        <a:xfrm>
          <a:off x="2333625" y="37052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257</xdr:row>
      <xdr:rowOff>85725</xdr:rowOff>
    </xdr:from>
    <xdr:to>
      <xdr:col>87</xdr:col>
      <xdr:colOff>1142440</xdr:colOff>
      <xdr:row>257</xdr:row>
      <xdr:rowOff>85725</xdr:rowOff>
    </xdr:to>
    <xdr:cxnSp macro="">
      <xdr:nvCxnSpPr>
        <xdr:cNvPr id="590" name="AutoShape 19"/>
        <xdr:cNvCxnSpPr/>
      </xdr:nvCxnSpPr>
      <xdr:spPr>
        <a:xfrm>
          <a:off x="2333625" y="37214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258</xdr:row>
      <xdr:rowOff>85725</xdr:rowOff>
    </xdr:from>
    <xdr:to>
      <xdr:col>87</xdr:col>
      <xdr:colOff>1142440</xdr:colOff>
      <xdr:row>258</xdr:row>
      <xdr:rowOff>85725</xdr:rowOff>
    </xdr:to>
    <xdr:cxnSp macro="">
      <xdr:nvCxnSpPr>
        <xdr:cNvPr id="591" name="AutoShape 19"/>
        <xdr:cNvCxnSpPr/>
      </xdr:nvCxnSpPr>
      <xdr:spPr>
        <a:xfrm>
          <a:off x="2333625" y="37376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259</xdr:row>
      <xdr:rowOff>85725</xdr:rowOff>
    </xdr:from>
    <xdr:to>
      <xdr:col>87</xdr:col>
      <xdr:colOff>1142440</xdr:colOff>
      <xdr:row>259</xdr:row>
      <xdr:rowOff>85725</xdr:rowOff>
    </xdr:to>
    <xdr:cxnSp macro="">
      <xdr:nvCxnSpPr>
        <xdr:cNvPr id="592" name="AutoShape 19"/>
        <xdr:cNvCxnSpPr/>
      </xdr:nvCxnSpPr>
      <xdr:spPr>
        <a:xfrm>
          <a:off x="2333625" y="37538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260</xdr:row>
      <xdr:rowOff>85725</xdr:rowOff>
    </xdr:from>
    <xdr:to>
      <xdr:col>87</xdr:col>
      <xdr:colOff>1142440</xdr:colOff>
      <xdr:row>260</xdr:row>
      <xdr:rowOff>85725</xdr:rowOff>
    </xdr:to>
    <xdr:cxnSp macro="">
      <xdr:nvCxnSpPr>
        <xdr:cNvPr id="593" name="AutoShape 19"/>
        <xdr:cNvCxnSpPr/>
      </xdr:nvCxnSpPr>
      <xdr:spPr>
        <a:xfrm>
          <a:off x="2333625" y="37699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261</xdr:row>
      <xdr:rowOff>85725</xdr:rowOff>
    </xdr:from>
    <xdr:to>
      <xdr:col>87</xdr:col>
      <xdr:colOff>1142440</xdr:colOff>
      <xdr:row>261</xdr:row>
      <xdr:rowOff>85725</xdr:rowOff>
    </xdr:to>
    <xdr:cxnSp macro="">
      <xdr:nvCxnSpPr>
        <xdr:cNvPr id="594" name="AutoShape 19"/>
        <xdr:cNvCxnSpPr/>
      </xdr:nvCxnSpPr>
      <xdr:spPr>
        <a:xfrm>
          <a:off x="2333625" y="37861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262</xdr:row>
      <xdr:rowOff>85725</xdr:rowOff>
    </xdr:from>
    <xdr:to>
      <xdr:col>87</xdr:col>
      <xdr:colOff>1142440</xdr:colOff>
      <xdr:row>262</xdr:row>
      <xdr:rowOff>85725</xdr:rowOff>
    </xdr:to>
    <xdr:cxnSp macro="">
      <xdr:nvCxnSpPr>
        <xdr:cNvPr id="595" name="AutoShape 19"/>
        <xdr:cNvCxnSpPr/>
      </xdr:nvCxnSpPr>
      <xdr:spPr>
        <a:xfrm>
          <a:off x="2333625" y="38023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263</xdr:row>
      <xdr:rowOff>85725</xdr:rowOff>
    </xdr:from>
    <xdr:to>
      <xdr:col>87</xdr:col>
      <xdr:colOff>1142440</xdr:colOff>
      <xdr:row>263</xdr:row>
      <xdr:rowOff>85725</xdr:rowOff>
    </xdr:to>
    <xdr:cxnSp macro="">
      <xdr:nvCxnSpPr>
        <xdr:cNvPr id="596" name="AutoShape 19"/>
        <xdr:cNvCxnSpPr/>
      </xdr:nvCxnSpPr>
      <xdr:spPr>
        <a:xfrm>
          <a:off x="2333625" y="38185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264</xdr:row>
      <xdr:rowOff>85725</xdr:rowOff>
    </xdr:from>
    <xdr:to>
      <xdr:col>87</xdr:col>
      <xdr:colOff>1142440</xdr:colOff>
      <xdr:row>264</xdr:row>
      <xdr:rowOff>85725</xdr:rowOff>
    </xdr:to>
    <xdr:cxnSp macro="">
      <xdr:nvCxnSpPr>
        <xdr:cNvPr id="597" name="AutoShape 19"/>
        <xdr:cNvCxnSpPr/>
      </xdr:nvCxnSpPr>
      <xdr:spPr>
        <a:xfrm>
          <a:off x="2333625" y="38347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265</xdr:row>
      <xdr:rowOff>85725</xdr:rowOff>
    </xdr:from>
    <xdr:to>
      <xdr:col>87</xdr:col>
      <xdr:colOff>1142440</xdr:colOff>
      <xdr:row>265</xdr:row>
      <xdr:rowOff>85725</xdr:rowOff>
    </xdr:to>
    <xdr:cxnSp macro="">
      <xdr:nvCxnSpPr>
        <xdr:cNvPr id="598" name="AutoShape 19"/>
        <xdr:cNvCxnSpPr/>
      </xdr:nvCxnSpPr>
      <xdr:spPr>
        <a:xfrm>
          <a:off x="2333625" y="38509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266</xdr:row>
      <xdr:rowOff>85725</xdr:rowOff>
    </xdr:from>
    <xdr:to>
      <xdr:col>87</xdr:col>
      <xdr:colOff>1142440</xdr:colOff>
      <xdr:row>266</xdr:row>
      <xdr:rowOff>85725</xdr:rowOff>
    </xdr:to>
    <xdr:cxnSp macro="">
      <xdr:nvCxnSpPr>
        <xdr:cNvPr id="599" name="AutoShape 19"/>
        <xdr:cNvCxnSpPr/>
      </xdr:nvCxnSpPr>
      <xdr:spPr>
        <a:xfrm>
          <a:off x="2333625" y="38671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267</xdr:row>
      <xdr:rowOff>85725</xdr:rowOff>
    </xdr:from>
    <xdr:to>
      <xdr:col>87</xdr:col>
      <xdr:colOff>1142440</xdr:colOff>
      <xdr:row>267</xdr:row>
      <xdr:rowOff>85725</xdr:rowOff>
    </xdr:to>
    <xdr:cxnSp macro="">
      <xdr:nvCxnSpPr>
        <xdr:cNvPr id="600" name="AutoShape 19"/>
        <xdr:cNvCxnSpPr/>
      </xdr:nvCxnSpPr>
      <xdr:spPr>
        <a:xfrm>
          <a:off x="2333625" y="38833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268</xdr:row>
      <xdr:rowOff>85725</xdr:rowOff>
    </xdr:from>
    <xdr:to>
      <xdr:col>87</xdr:col>
      <xdr:colOff>1142440</xdr:colOff>
      <xdr:row>268</xdr:row>
      <xdr:rowOff>85725</xdr:rowOff>
    </xdr:to>
    <xdr:cxnSp macro="">
      <xdr:nvCxnSpPr>
        <xdr:cNvPr id="601" name="AutoShape 19"/>
        <xdr:cNvCxnSpPr/>
      </xdr:nvCxnSpPr>
      <xdr:spPr>
        <a:xfrm>
          <a:off x="2333625" y="38995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269</xdr:row>
      <xdr:rowOff>85725</xdr:rowOff>
    </xdr:from>
    <xdr:to>
      <xdr:col>87</xdr:col>
      <xdr:colOff>1142440</xdr:colOff>
      <xdr:row>269</xdr:row>
      <xdr:rowOff>85725</xdr:rowOff>
    </xdr:to>
    <xdr:cxnSp macro="">
      <xdr:nvCxnSpPr>
        <xdr:cNvPr id="602" name="AutoShape 19"/>
        <xdr:cNvCxnSpPr/>
      </xdr:nvCxnSpPr>
      <xdr:spPr>
        <a:xfrm>
          <a:off x="2333625" y="39157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270</xdr:row>
      <xdr:rowOff>85725</xdr:rowOff>
    </xdr:from>
    <xdr:to>
      <xdr:col>87</xdr:col>
      <xdr:colOff>1142440</xdr:colOff>
      <xdr:row>270</xdr:row>
      <xdr:rowOff>85725</xdr:rowOff>
    </xdr:to>
    <xdr:cxnSp macro="">
      <xdr:nvCxnSpPr>
        <xdr:cNvPr id="603" name="AutoShape 19"/>
        <xdr:cNvCxnSpPr/>
      </xdr:nvCxnSpPr>
      <xdr:spPr>
        <a:xfrm>
          <a:off x="2333625" y="39319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271</xdr:row>
      <xdr:rowOff>85725</xdr:rowOff>
    </xdr:from>
    <xdr:to>
      <xdr:col>87</xdr:col>
      <xdr:colOff>1142440</xdr:colOff>
      <xdr:row>271</xdr:row>
      <xdr:rowOff>85725</xdr:rowOff>
    </xdr:to>
    <xdr:cxnSp macro="">
      <xdr:nvCxnSpPr>
        <xdr:cNvPr id="604" name="AutoShape 19"/>
        <xdr:cNvCxnSpPr/>
      </xdr:nvCxnSpPr>
      <xdr:spPr>
        <a:xfrm>
          <a:off x="2333625" y="39481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272</xdr:row>
      <xdr:rowOff>85725</xdr:rowOff>
    </xdr:from>
    <xdr:to>
      <xdr:col>87</xdr:col>
      <xdr:colOff>1142440</xdr:colOff>
      <xdr:row>272</xdr:row>
      <xdr:rowOff>85725</xdr:rowOff>
    </xdr:to>
    <xdr:cxnSp macro="">
      <xdr:nvCxnSpPr>
        <xdr:cNvPr id="605" name="AutoShape 19"/>
        <xdr:cNvCxnSpPr/>
      </xdr:nvCxnSpPr>
      <xdr:spPr>
        <a:xfrm>
          <a:off x="2333625" y="39643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273</xdr:row>
      <xdr:rowOff>85725</xdr:rowOff>
    </xdr:from>
    <xdr:to>
      <xdr:col>87</xdr:col>
      <xdr:colOff>1142440</xdr:colOff>
      <xdr:row>273</xdr:row>
      <xdr:rowOff>85725</xdr:rowOff>
    </xdr:to>
    <xdr:cxnSp macro="">
      <xdr:nvCxnSpPr>
        <xdr:cNvPr id="606" name="AutoShape 19"/>
        <xdr:cNvCxnSpPr/>
      </xdr:nvCxnSpPr>
      <xdr:spPr>
        <a:xfrm>
          <a:off x="2333625" y="39804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274</xdr:row>
      <xdr:rowOff>85725</xdr:rowOff>
    </xdr:from>
    <xdr:to>
      <xdr:col>87</xdr:col>
      <xdr:colOff>1142440</xdr:colOff>
      <xdr:row>274</xdr:row>
      <xdr:rowOff>85725</xdr:rowOff>
    </xdr:to>
    <xdr:cxnSp macro="">
      <xdr:nvCxnSpPr>
        <xdr:cNvPr id="607" name="AutoShape 19"/>
        <xdr:cNvCxnSpPr/>
      </xdr:nvCxnSpPr>
      <xdr:spPr>
        <a:xfrm>
          <a:off x="2333625" y="39966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275</xdr:row>
      <xdr:rowOff>85725</xdr:rowOff>
    </xdr:from>
    <xdr:to>
      <xdr:col>87</xdr:col>
      <xdr:colOff>1142440</xdr:colOff>
      <xdr:row>275</xdr:row>
      <xdr:rowOff>85725</xdr:rowOff>
    </xdr:to>
    <xdr:cxnSp macro="">
      <xdr:nvCxnSpPr>
        <xdr:cNvPr id="608" name="AutoShape 19"/>
        <xdr:cNvCxnSpPr/>
      </xdr:nvCxnSpPr>
      <xdr:spPr>
        <a:xfrm>
          <a:off x="2333625" y="40128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276</xdr:row>
      <xdr:rowOff>85725</xdr:rowOff>
    </xdr:from>
    <xdr:to>
      <xdr:col>87</xdr:col>
      <xdr:colOff>1142440</xdr:colOff>
      <xdr:row>276</xdr:row>
      <xdr:rowOff>85725</xdr:rowOff>
    </xdr:to>
    <xdr:cxnSp macro="">
      <xdr:nvCxnSpPr>
        <xdr:cNvPr id="609" name="AutoShape 19"/>
        <xdr:cNvCxnSpPr/>
      </xdr:nvCxnSpPr>
      <xdr:spPr>
        <a:xfrm>
          <a:off x="2333625" y="40290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277</xdr:row>
      <xdr:rowOff>85725</xdr:rowOff>
    </xdr:from>
    <xdr:to>
      <xdr:col>87</xdr:col>
      <xdr:colOff>1142440</xdr:colOff>
      <xdr:row>277</xdr:row>
      <xdr:rowOff>85725</xdr:rowOff>
    </xdr:to>
    <xdr:cxnSp macro="">
      <xdr:nvCxnSpPr>
        <xdr:cNvPr id="610" name="AutoShape 19"/>
        <xdr:cNvCxnSpPr/>
      </xdr:nvCxnSpPr>
      <xdr:spPr>
        <a:xfrm>
          <a:off x="2333625" y="40452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278</xdr:row>
      <xdr:rowOff>85725</xdr:rowOff>
    </xdr:from>
    <xdr:to>
      <xdr:col>87</xdr:col>
      <xdr:colOff>1142440</xdr:colOff>
      <xdr:row>278</xdr:row>
      <xdr:rowOff>85725</xdr:rowOff>
    </xdr:to>
    <xdr:cxnSp macro="">
      <xdr:nvCxnSpPr>
        <xdr:cNvPr id="611" name="AutoShape 19"/>
        <xdr:cNvCxnSpPr/>
      </xdr:nvCxnSpPr>
      <xdr:spPr>
        <a:xfrm>
          <a:off x="2333625" y="40614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279</xdr:row>
      <xdr:rowOff>85725</xdr:rowOff>
    </xdr:from>
    <xdr:to>
      <xdr:col>87</xdr:col>
      <xdr:colOff>1142440</xdr:colOff>
      <xdr:row>279</xdr:row>
      <xdr:rowOff>85725</xdr:rowOff>
    </xdr:to>
    <xdr:cxnSp macro="">
      <xdr:nvCxnSpPr>
        <xdr:cNvPr id="612" name="AutoShape 19"/>
        <xdr:cNvCxnSpPr/>
      </xdr:nvCxnSpPr>
      <xdr:spPr>
        <a:xfrm>
          <a:off x="2333625" y="40776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280</xdr:row>
      <xdr:rowOff>85725</xdr:rowOff>
    </xdr:from>
    <xdr:to>
      <xdr:col>87</xdr:col>
      <xdr:colOff>1142440</xdr:colOff>
      <xdr:row>280</xdr:row>
      <xdr:rowOff>85725</xdr:rowOff>
    </xdr:to>
    <xdr:cxnSp macro="">
      <xdr:nvCxnSpPr>
        <xdr:cNvPr id="613" name="AutoShape 19"/>
        <xdr:cNvCxnSpPr/>
      </xdr:nvCxnSpPr>
      <xdr:spPr>
        <a:xfrm>
          <a:off x="2333625" y="40938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281</xdr:row>
      <xdr:rowOff>85725</xdr:rowOff>
    </xdr:from>
    <xdr:to>
      <xdr:col>87</xdr:col>
      <xdr:colOff>1142440</xdr:colOff>
      <xdr:row>281</xdr:row>
      <xdr:rowOff>85725</xdr:rowOff>
    </xdr:to>
    <xdr:cxnSp macro="">
      <xdr:nvCxnSpPr>
        <xdr:cNvPr id="614" name="AutoShape 19"/>
        <xdr:cNvCxnSpPr/>
      </xdr:nvCxnSpPr>
      <xdr:spPr>
        <a:xfrm>
          <a:off x="2333625" y="41100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282</xdr:row>
      <xdr:rowOff>85725</xdr:rowOff>
    </xdr:from>
    <xdr:to>
      <xdr:col>87</xdr:col>
      <xdr:colOff>1142440</xdr:colOff>
      <xdr:row>282</xdr:row>
      <xdr:rowOff>85725</xdr:rowOff>
    </xdr:to>
    <xdr:cxnSp macro="">
      <xdr:nvCxnSpPr>
        <xdr:cNvPr id="615" name="AutoShape 19"/>
        <xdr:cNvCxnSpPr/>
      </xdr:nvCxnSpPr>
      <xdr:spPr>
        <a:xfrm>
          <a:off x="2333625" y="41262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283</xdr:row>
      <xdr:rowOff>85725</xdr:rowOff>
    </xdr:from>
    <xdr:to>
      <xdr:col>87</xdr:col>
      <xdr:colOff>1142440</xdr:colOff>
      <xdr:row>283</xdr:row>
      <xdr:rowOff>85725</xdr:rowOff>
    </xdr:to>
    <xdr:cxnSp macro="">
      <xdr:nvCxnSpPr>
        <xdr:cNvPr id="616" name="AutoShape 19"/>
        <xdr:cNvCxnSpPr/>
      </xdr:nvCxnSpPr>
      <xdr:spPr>
        <a:xfrm>
          <a:off x="2333625" y="41424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284</xdr:row>
      <xdr:rowOff>85725</xdr:rowOff>
    </xdr:from>
    <xdr:to>
      <xdr:col>87</xdr:col>
      <xdr:colOff>1142440</xdr:colOff>
      <xdr:row>284</xdr:row>
      <xdr:rowOff>85725</xdr:rowOff>
    </xdr:to>
    <xdr:cxnSp macro="">
      <xdr:nvCxnSpPr>
        <xdr:cNvPr id="617" name="AutoShape 19"/>
        <xdr:cNvCxnSpPr/>
      </xdr:nvCxnSpPr>
      <xdr:spPr>
        <a:xfrm>
          <a:off x="2333625" y="41586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285</xdr:row>
      <xdr:rowOff>85725</xdr:rowOff>
    </xdr:from>
    <xdr:to>
      <xdr:col>87</xdr:col>
      <xdr:colOff>1142440</xdr:colOff>
      <xdr:row>285</xdr:row>
      <xdr:rowOff>85725</xdr:rowOff>
    </xdr:to>
    <xdr:cxnSp macro="">
      <xdr:nvCxnSpPr>
        <xdr:cNvPr id="618" name="AutoShape 19"/>
        <xdr:cNvCxnSpPr/>
      </xdr:nvCxnSpPr>
      <xdr:spPr>
        <a:xfrm>
          <a:off x="2333625" y="41748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286</xdr:row>
      <xdr:rowOff>85725</xdr:rowOff>
    </xdr:from>
    <xdr:to>
      <xdr:col>87</xdr:col>
      <xdr:colOff>1142440</xdr:colOff>
      <xdr:row>286</xdr:row>
      <xdr:rowOff>85725</xdr:rowOff>
    </xdr:to>
    <xdr:cxnSp macro="">
      <xdr:nvCxnSpPr>
        <xdr:cNvPr id="619" name="AutoShape 19"/>
        <xdr:cNvCxnSpPr/>
      </xdr:nvCxnSpPr>
      <xdr:spPr>
        <a:xfrm>
          <a:off x="2333625" y="41910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287</xdr:row>
      <xdr:rowOff>85725</xdr:rowOff>
    </xdr:from>
    <xdr:to>
      <xdr:col>87</xdr:col>
      <xdr:colOff>1142440</xdr:colOff>
      <xdr:row>287</xdr:row>
      <xdr:rowOff>85725</xdr:rowOff>
    </xdr:to>
    <xdr:cxnSp macro="">
      <xdr:nvCxnSpPr>
        <xdr:cNvPr id="620" name="AutoShape 19"/>
        <xdr:cNvCxnSpPr/>
      </xdr:nvCxnSpPr>
      <xdr:spPr>
        <a:xfrm>
          <a:off x="2333625" y="42071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288</xdr:row>
      <xdr:rowOff>85725</xdr:rowOff>
    </xdr:from>
    <xdr:to>
      <xdr:col>87</xdr:col>
      <xdr:colOff>1142440</xdr:colOff>
      <xdr:row>288</xdr:row>
      <xdr:rowOff>85725</xdr:rowOff>
    </xdr:to>
    <xdr:cxnSp macro="">
      <xdr:nvCxnSpPr>
        <xdr:cNvPr id="621" name="AutoShape 19"/>
        <xdr:cNvCxnSpPr/>
      </xdr:nvCxnSpPr>
      <xdr:spPr>
        <a:xfrm>
          <a:off x="2333625" y="42233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289</xdr:row>
      <xdr:rowOff>85725</xdr:rowOff>
    </xdr:from>
    <xdr:to>
      <xdr:col>87</xdr:col>
      <xdr:colOff>1142440</xdr:colOff>
      <xdr:row>289</xdr:row>
      <xdr:rowOff>85725</xdr:rowOff>
    </xdr:to>
    <xdr:cxnSp macro="">
      <xdr:nvCxnSpPr>
        <xdr:cNvPr id="622" name="AutoShape 19"/>
        <xdr:cNvCxnSpPr/>
      </xdr:nvCxnSpPr>
      <xdr:spPr>
        <a:xfrm>
          <a:off x="2333625" y="42395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290</xdr:row>
      <xdr:rowOff>85725</xdr:rowOff>
    </xdr:from>
    <xdr:to>
      <xdr:col>87</xdr:col>
      <xdr:colOff>1142440</xdr:colOff>
      <xdr:row>290</xdr:row>
      <xdr:rowOff>85725</xdr:rowOff>
    </xdr:to>
    <xdr:cxnSp macro="">
      <xdr:nvCxnSpPr>
        <xdr:cNvPr id="623" name="AutoShape 19"/>
        <xdr:cNvCxnSpPr/>
      </xdr:nvCxnSpPr>
      <xdr:spPr>
        <a:xfrm>
          <a:off x="2333625" y="42557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291</xdr:row>
      <xdr:rowOff>85725</xdr:rowOff>
    </xdr:from>
    <xdr:to>
      <xdr:col>87</xdr:col>
      <xdr:colOff>1142440</xdr:colOff>
      <xdr:row>291</xdr:row>
      <xdr:rowOff>85725</xdr:rowOff>
    </xdr:to>
    <xdr:cxnSp macro="">
      <xdr:nvCxnSpPr>
        <xdr:cNvPr id="624" name="AutoShape 19"/>
        <xdr:cNvCxnSpPr/>
      </xdr:nvCxnSpPr>
      <xdr:spPr>
        <a:xfrm>
          <a:off x="2333625" y="42719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292</xdr:row>
      <xdr:rowOff>85725</xdr:rowOff>
    </xdr:from>
    <xdr:to>
      <xdr:col>87</xdr:col>
      <xdr:colOff>1142440</xdr:colOff>
      <xdr:row>292</xdr:row>
      <xdr:rowOff>85725</xdr:rowOff>
    </xdr:to>
    <xdr:cxnSp macro="">
      <xdr:nvCxnSpPr>
        <xdr:cNvPr id="625" name="AutoShape 19"/>
        <xdr:cNvCxnSpPr/>
      </xdr:nvCxnSpPr>
      <xdr:spPr>
        <a:xfrm>
          <a:off x="2333625" y="42881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293</xdr:row>
      <xdr:rowOff>85725</xdr:rowOff>
    </xdr:from>
    <xdr:to>
      <xdr:col>87</xdr:col>
      <xdr:colOff>1142440</xdr:colOff>
      <xdr:row>293</xdr:row>
      <xdr:rowOff>85725</xdr:rowOff>
    </xdr:to>
    <xdr:cxnSp macro="">
      <xdr:nvCxnSpPr>
        <xdr:cNvPr id="626" name="AutoShape 19"/>
        <xdr:cNvCxnSpPr/>
      </xdr:nvCxnSpPr>
      <xdr:spPr>
        <a:xfrm>
          <a:off x="2333625" y="43043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294</xdr:row>
      <xdr:rowOff>85725</xdr:rowOff>
    </xdr:from>
    <xdr:to>
      <xdr:col>87</xdr:col>
      <xdr:colOff>1142440</xdr:colOff>
      <xdr:row>294</xdr:row>
      <xdr:rowOff>85725</xdr:rowOff>
    </xdr:to>
    <xdr:cxnSp macro="">
      <xdr:nvCxnSpPr>
        <xdr:cNvPr id="627" name="AutoShape 19"/>
        <xdr:cNvCxnSpPr/>
      </xdr:nvCxnSpPr>
      <xdr:spPr>
        <a:xfrm>
          <a:off x="2333625" y="43205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295</xdr:row>
      <xdr:rowOff>85725</xdr:rowOff>
    </xdr:from>
    <xdr:to>
      <xdr:col>87</xdr:col>
      <xdr:colOff>1142440</xdr:colOff>
      <xdr:row>295</xdr:row>
      <xdr:rowOff>85725</xdr:rowOff>
    </xdr:to>
    <xdr:cxnSp macro="">
      <xdr:nvCxnSpPr>
        <xdr:cNvPr id="628" name="AutoShape 19"/>
        <xdr:cNvCxnSpPr/>
      </xdr:nvCxnSpPr>
      <xdr:spPr>
        <a:xfrm>
          <a:off x="2333625" y="43367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296</xdr:row>
      <xdr:rowOff>85725</xdr:rowOff>
    </xdr:from>
    <xdr:to>
      <xdr:col>87</xdr:col>
      <xdr:colOff>1142440</xdr:colOff>
      <xdr:row>296</xdr:row>
      <xdr:rowOff>85725</xdr:rowOff>
    </xdr:to>
    <xdr:cxnSp macro="">
      <xdr:nvCxnSpPr>
        <xdr:cNvPr id="629" name="AutoShape 19"/>
        <xdr:cNvCxnSpPr/>
      </xdr:nvCxnSpPr>
      <xdr:spPr>
        <a:xfrm>
          <a:off x="2333625" y="43529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297</xdr:row>
      <xdr:rowOff>85725</xdr:rowOff>
    </xdr:from>
    <xdr:to>
      <xdr:col>87</xdr:col>
      <xdr:colOff>1142440</xdr:colOff>
      <xdr:row>297</xdr:row>
      <xdr:rowOff>85725</xdr:rowOff>
    </xdr:to>
    <xdr:cxnSp macro="">
      <xdr:nvCxnSpPr>
        <xdr:cNvPr id="630" name="AutoShape 19"/>
        <xdr:cNvCxnSpPr/>
      </xdr:nvCxnSpPr>
      <xdr:spPr>
        <a:xfrm>
          <a:off x="2333625" y="43691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298</xdr:row>
      <xdr:rowOff>85725</xdr:rowOff>
    </xdr:from>
    <xdr:to>
      <xdr:col>87</xdr:col>
      <xdr:colOff>1142440</xdr:colOff>
      <xdr:row>298</xdr:row>
      <xdr:rowOff>85725</xdr:rowOff>
    </xdr:to>
    <xdr:cxnSp macro="">
      <xdr:nvCxnSpPr>
        <xdr:cNvPr id="631" name="AutoShape 19"/>
        <xdr:cNvCxnSpPr/>
      </xdr:nvCxnSpPr>
      <xdr:spPr>
        <a:xfrm>
          <a:off x="2333625" y="43853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299</xdr:row>
      <xdr:rowOff>85725</xdr:rowOff>
    </xdr:from>
    <xdr:to>
      <xdr:col>87</xdr:col>
      <xdr:colOff>1142440</xdr:colOff>
      <xdr:row>299</xdr:row>
      <xdr:rowOff>85725</xdr:rowOff>
    </xdr:to>
    <xdr:cxnSp macro="">
      <xdr:nvCxnSpPr>
        <xdr:cNvPr id="632" name="AutoShape 19"/>
        <xdr:cNvCxnSpPr/>
      </xdr:nvCxnSpPr>
      <xdr:spPr>
        <a:xfrm>
          <a:off x="2333625" y="44015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300</xdr:row>
      <xdr:rowOff>85725</xdr:rowOff>
    </xdr:from>
    <xdr:to>
      <xdr:col>87</xdr:col>
      <xdr:colOff>1142440</xdr:colOff>
      <xdr:row>300</xdr:row>
      <xdr:rowOff>85725</xdr:rowOff>
    </xdr:to>
    <xdr:cxnSp macro="">
      <xdr:nvCxnSpPr>
        <xdr:cNvPr id="633" name="AutoShape 19"/>
        <xdr:cNvCxnSpPr/>
      </xdr:nvCxnSpPr>
      <xdr:spPr>
        <a:xfrm>
          <a:off x="2333625" y="44176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301</xdr:row>
      <xdr:rowOff>85725</xdr:rowOff>
    </xdr:from>
    <xdr:to>
      <xdr:col>87</xdr:col>
      <xdr:colOff>1142440</xdr:colOff>
      <xdr:row>301</xdr:row>
      <xdr:rowOff>85725</xdr:rowOff>
    </xdr:to>
    <xdr:cxnSp macro="">
      <xdr:nvCxnSpPr>
        <xdr:cNvPr id="634" name="AutoShape 19"/>
        <xdr:cNvCxnSpPr/>
      </xdr:nvCxnSpPr>
      <xdr:spPr>
        <a:xfrm>
          <a:off x="2333625" y="44338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302</xdr:row>
      <xdr:rowOff>85725</xdr:rowOff>
    </xdr:from>
    <xdr:to>
      <xdr:col>87</xdr:col>
      <xdr:colOff>1142440</xdr:colOff>
      <xdr:row>302</xdr:row>
      <xdr:rowOff>85725</xdr:rowOff>
    </xdr:to>
    <xdr:cxnSp macro="">
      <xdr:nvCxnSpPr>
        <xdr:cNvPr id="635" name="AutoShape 19"/>
        <xdr:cNvCxnSpPr/>
      </xdr:nvCxnSpPr>
      <xdr:spPr>
        <a:xfrm>
          <a:off x="2333625" y="44500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303</xdr:row>
      <xdr:rowOff>85725</xdr:rowOff>
    </xdr:from>
    <xdr:to>
      <xdr:col>87</xdr:col>
      <xdr:colOff>1142440</xdr:colOff>
      <xdr:row>303</xdr:row>
      <xdr:rowOff>85725</xdr:rowOff>
    </xdr:to>
    <xdr:cxnSp macro="">
      <xdr:nvCxnSpPr>
        <xdr:cNvPr id="636" name="AutoShape 19"/>
        <xdr:cNvCxnSpPr/>
      </xdr:nvCxnSpPr>
      <xdr:spPr>
        <a:xfrm>
          <a:off x="2333625" y="44662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304</xdr:row>
      <xdr:rowOff>85725</xdr:rowOff>
    </xdr:from>
    <xdr:to>
      <xdr:col>87</xdr:col>
      <xdr:colOff>1142440</xdr:colOff>
      <xdr:row>304</xdr:row>
      <xdr:rowOff>85725</xdr:rowOff>
    </xdr:to>
    <xdr:cxnSp macro="">
      <xdr:nvCxnSpPr>
        <xdr:cNvPr id="637" name="AutoShape 19"/>
        <xdr:cNvCxnSpPr/>
      </xdr:nvCxnSpPr>
      <xdr:spPr>
        <a:xfrm>
          <a:off x="2333625" y="44824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305</xdr:row>
      <xdr:rowOff>85725</xdr:rowOff>
    </xdr:from>
    <xdr:to>
      <xdr:col>87</xdr:col>
      <xdr:colOff>1142440</xdr:colOff>
      <xdr:row>305</xdr:row>
      <xdr:rowOff>85725</xdr:rowOff>
    </xdr:to>
    <xdr:cxnSp macro="">
      <xdr:nvCxnSpPr>
        <xdr:cNvPr id="638" name="AutoShape 19"/>
        <xdr:cNvCxnSpPr/>
      </xdr:nvCxnSpPr>
      <xdr:spPr>
        <a:xfrm>
          <a:off x="2333625" y="44986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306</xdr:row>
      <xdr:rowOff>85725</xdr:rowOff>
    </xdr:from>
    <xdr:to>
      <xdr:col>87</xdr:col>
      <xdr:colOff>1142440</xdr:colOff>
      <xdr:row>306</xdr:row>
      <xdr:rowOff>85725</xdr:rowOff>
    </xdr:to>
    <xdr:cxnSp macro="">
      <xdr:nvCxnSpPr>
        <xdr:cNvPr id="639" name="AutoShape 19"/>
        <xdr:cNvCxnSpPr/>
      </xdr:nvCxnSpPr>
      <xdr:spPr>
        <a:xfrm>
          <a:off x="2333625" y="45148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307</xdr:row>
      <xdr:rowOff>85725</xdr:rowOff>
    </xdr:from>
    <xdr:to>
      <xdr:col>87</xdr:col>
      <xdr:colOff>1142440</xdr:colOff>
      <xdr:row>307</xdr:row>
      <xdr:rowOff>85725</xdr:rowOff>
    </xdr:to>
    <xdr:cxnSp macro="">
      <xdr:nvCxnSpPr>
        <xdr:cNvPr id="640" name="AutoShape 19"/>
        <xdr:cNvCxnSpPr/>
      </xdr:nvCxnSpPr>
      <xdr:spPr>
        <a:xfrm>
          <a:off x="2333625" y="45310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308</xdr:row>
      <xdr:rowOff>85725</xdr:rowOff>
    </xdr:from>
    <xdr:to>
      <xdr:col>87</xdr:col>
      <xdr:colOff>1142440</xdr:colOff>
      <xdr:row>308</xdr:row>
      <xdr:rowOff>85725</xdr:rowOff>
    </xdr:to>
    <xdr:cxnSp macro="">
      <xdr:nvCxnSpPr>
        <xdr:cNvPr id="641" name="AutoShape 19"/>
        <xdr:cNvCxnSpPr/>
      </xdr:nvCxnSpPr>
      <xdr:spPr>
        <a:xfrm>
          <a:off x="2333625" y="45472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309</xdr:row>
      <xdr:rowOff>85725</xdr:rowOff>
    </xdr:from>
    <xdr:to>
      <xdr:col>87</xdr:col>
      <xdr:colOff>1142440</xdr:colOff>
      <xdr:row>309</xdr:row>
      <xdr:rowOff>85725</xdr:rowOff>
    </xdr:to>
    <xdr:cxnSp macro="">
      <xdr:nvCxnSpPr>
        <xdr:cNvPr id="642" name="AutoShape 19"/>
        <xdr:cNvCxnSpPr/>
      </xdr:nvCxnSpPr>
      <xdr:spPr>
        <a:xfrm>
          <a:off x="2333625" y="45634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310</xdr:row>
      <xdr:rowOff>85725</xdr:rowOff>
    </xdr:from>
    <xdr:to>
      <xdr:col>87</xdr:col>
      <xdr:colOff>1142440</xdr:colOff>
      <xdr:row>310</xdr:row>
      <xdr:rowOff>85725</xdr:rowOff>
    </xdr:to>
    <xdr:cxnSp macro="">
      <xdr:nvCxnSpPr>
        <xdr:cNvPr id="643" name="AutoShape 19"/>
        <xdr:cNvCxnSpPr/>
      </xdr:nvCxnSpPr>
      <xdr:spPr>
        <a:xfrm>
          <a:off x="2333625" y="45796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311</xdr:row>
      <xdr:rowOff>85725</xdr:rowOff>
    </xdr:from>
    <xdr:to>
      <xdr:col>87</xdr:col>
      <xdr:colOff>1142440</xdr:colOff>
      <xdr:row>311</xdr:row>
      <xdr:rowOff>85725</xdr:rowOff>
    </xdr:to>
    <xdr:cxnSp macro="">
      <xdr:nvCxnSpPr>
        <xdr:cNvPr id="644" name="AutoShape 19"/>
        <xdr:cNvCxnSpPr/>
      </xdr:nvCxnSpPr>
      <xdr:spPr>
        <a:xfrm>
          <a:off x="2333625" y="45958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312</xdr:row>
      <xdr:rowOff>85725</xdr:rowOff>
    </xdr:from>
    <xdr:to>
      <xdr:col>87</xdr:col>
      <xdr:colOff>1142440</xdr:colOff>
      <xdr:row>312</xdr:row>
      <xdr:rowOff>85725</xdr:rowOff>
    </xdr:to>
    <xdr:cxnSp macro="">
      <xdr:nvCxnSpPr>
        <xdr:cNvPr id="645" name="AutoShape 19"/>
        <xdr:cNvCxnSpPr/>
      </xdr:nvCxnSpPr>
      <xdr:spPr>
        <a:xfrm>
          <a:off x="2333625" y="46120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313</xdr:row>
      <xdr:rowOff>85725</xdr:rowOff>
    </xdr:from>
    <xdr:to>
      <xdr:col>87</xdr:col>
      <xdr:colOff>1142440</xdr:colOff>
      <xdr:row>313</xdr:row>
      <xdr:rowOff>85725</xdr:rowOff>
    </xdr:to>
    <xdr:cxnSp macro="">
      <xdr:nvCxnSpPr>
        <xdr:cNvPr id="646" name="AutoShape 19"/>
        <xdr:cNvCxnSpPr/>
      </xdr:nvCxnSpPr>
      <xdr:spPr>
        <a:xfrm>
          <a:off x="2333625" y="46281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314</xdr:row>
      <xdr:rowOff>85725</xdr:rowOff>
    </xdr:from>
    <xdr:to>
      <xdr:col>87</xdr:col>
      <xdr:colOff>1142440</xdr:colOff>
      <xdr:row>314</xdr:row>
      <xdr:rowOff>85725</xdr:rowOff>
    </xdr:to>
    <xdr:cxnSp macro="">
      <xdr:nvCxnSpPr>
        <xdr:cNvPr id="647" name="AutoShape 19"/>
        <xdr:cNvCxnSpPr/>
      </xdr:nvCxnSpPr>
      <xdr:spPr>
        <a:xfrm>
          <a:off x="2333625" y="46443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315</xdr:row>
      <xdr:rowOff>85725</xdr:rowOff>
    </xdr:from>
    <xdr:to>
      <xdr:col>87</xdr:col>
      <xdr:colOff>1142440</xdr:colOff>
      <xdr:row>315</xdr:row>
      <xdr:rowOff>85725</xdr:rowOff>
    </xdr:to>
    <xdr:cxnSp macro="">
      <xdr:nvCxnSpPr>
        <xdr:cNvPr id="648" name="AutoShape 19"/>
        <xdr:cNvCxnSpPr/>
      </xdr:nvCxnSpPr>
      <xdr:spPr>
        <a:xfrm>
          <a:off x="2333625" y="46605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316</xdr:row>
      <xdr:rowOff>85725</xdr:rowOff>
    </xdr:from>
    <xdr:to>
      <xdr:col>87</xdr:col>
      <xdr:colOff>1142440</xdr:colOff>
      <xdr:row>316</xdr:row>
      <xdr:rowOff>85725</xdr:rowOff>
    </xdr:to>
    <xdr:cxnSp macro="">
      <xdr:nvCxnSpPr>
        <xdr:cNvPr id="649" name="AutoShape 19"/>
        <xdr:cNvCxnSpPr/>
      </xdr:nvCxnSpPr>
      <xdr:spPr>
        <a:xfrm>
          <a:off x="2333625" y="46767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1142440</xdr:colOff>
      <xdr:row>317</xdr:row>
      <xdr:rowOff>85725</xdr:rowOff>
    </xdr:from>
    <xdr:to>
      <xdr:col>87</xdr:col>
      <xdr:colOff>1142440</xdr:colOff>
      <xdr:row>317</xdr:row>
      <xdr:rowOff>85725</xdr:rowOff>
    </xdr:to>
    <xdr:cxnSp macro="">
      <xdr:nvCxnSpPr>
        <xdr:cNvPr id="650" name="AutoShape 19"/>
        <xdr:cNvCxnSpPr/>
      </xdr:nvCxnSpPr>
      <xdr:spPr>
        <a:xfrm>
          <a:off x="2333625" y="46929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0</xdr:colOff>
      <xdr:row>3</xdr:row>
      <xdr:rowOff>0</xdr:rowOff>
    </xdr:from>
    <xdr:to>
      <xdr:col>34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3562350" y="85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39</xdr:col>
      <xdr:colOff>0</xdr:colOff>
      <xdr:row>3</xdr:row>
      <xdr:rowOff>0</xdr:rowOff>
    </xdr:from>
    <xdr:to>
      <xdr:col>39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235267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39</xdr:row>
      <xdr:rowOff>85725</xdr:rowOff>
    </xdr:from>
    <xdr:to>
      <xdr:col>41</xdr:col>
      <xdr:colOff>609040</xdr:colOff>
      <xdr:row>39</xdr:row>
      <xdr:rowOff>85725</xdr:rowOff>
    </xdr:to>
    <xdr:cxnSp macro="">
      <xdr:nvCxnSpPr>
        <xdr:cNvPr id="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40</xdr:row>
      <xdr:rowOff>81243</xdr:rowOff>
    </xdr:from>
    <xdr:to>
      <xdr:col>41</xdr:col>
      <xdr:colOff>609040</xdr:colOff>
      <xdr:row>40</xdr:row>
      <xdr:rowOff>81243</xdr:rowOff>
    </xdr:to>
    <xdr:cxnSp macro="">
      <xdr:nvCxnSpPr>
        <xdr:cNvPr id="9" name="AutoShape 20"/>
        <xdr:cNvCxnSpPr/>
      </xdr:nvCxnSpPr>
      <xdr:spPr>
        <a:xfrm>
          <a:off x="2352675" y="211959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41</xdr:row>
      <xdr:rowOff>86285</xdr:rowOff>
    </xdr:from>
    <xdr:to>
      <xdr:col>41</xdr:col>
      <xdr:colOff>609040</xdr:colOff>
      <xdr:row>41</xdr:row>
      <xdr:rowOff>86285</xdr:rowOff>
    </xdr:to>
    <xdr:cxnSp macro="">
      <xdr:nvCxnSpPr>
        <xdr:cNvPr id="10" name="AutoShape 21"/>
        <xdr:cNvCxnSpPr/>
      </xdr:nvCxnSpPr>
      <xdr:spPr>
        <a:xfrm>
          <a:off x="2352675" y="228656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42</xdr:row>
      <xdr:rowOff>81803</xdr:rowOff>
    </xdr:from>
    <xdr:to>
      <xdr:col>41</xdr:col>
      <xdr:colOff>609040</xdr:colOff>
      <xdr:row>42</xdr:row>
      <xdr:rowOff>81803</xdr:rowOff>
    </xdr:to>
    <xdr:cxnSp macro="">
      <xdr:nvCxnSpPr>
        <xdr:cNvPr id="11" name="AutoShape 22"/>
        <xdr:cNvCxnSpPr/>
      </xdr:nvCxnSpPr>
      <xdr:spPr>
        <a:xfrm>
          <a:off x="2352675" y="244400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43</xdr:row>
      <xdr:rowOff>86846</xdr:rowOff>
    </xdr:from>
    <xdr:to>
      <xdr:col>41</xdr:col>
      <xdr:colOff>609040</xdr:colOff>
      <xdr:row>43</xdr:row>
      <xdr:rowOff>86846</xdr:rowOff>
    </xdr:to>
    <xdr:cxnSp macro="">
      <xdr:nvCxnSpPr>
        <xdr:cNvPr id="12" name="AutoShape 23"/>
        <xdr:cNvCxnSpPr/>
      </xdr:nvCxnSpPr>
      <xdr:spPr>
        <a:xfrm>
          <a:off x="2352675" y="261097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44</xdr:row>
      <xdr:rowOff>82363</xdr:rowOff>
    </xdr:from>
    <xdr:to>
      <xdr:col>41</xdr:col>
      <xdr:colOff>609040</xdr:colOff>
      <xdr:row>44</xdr:row>
      <xdr:rowOff>82363</xdr:rowOff>
    </xdr:to>
    <xdr:cxnSp macro="">
      <xdr:nvCxnSpPr>
        <xdr:cNvPr id="13" name="AutoShape 24"/>
        <xdr:cNvCxnSpPr/>
      </xdr:nvCxnSpPr>
      <xdr:spPr>
        <a:xfrm>
          <a:off x="2352675" y="276841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45</xdr:row>
      <xdr:rowOff>87406</xdr:rowOff>
    </xdr:from>
    <xdr:to>
      <xdr:col>41</xdr:col>
      <xdr:colOff>609040</xdr:colOff>
      <xdr:row>45</xdr:row>
      <xdr:rowOff>87406</xdr:rowOff>
    </xdr:to>
    <xdr:cxnSp macro="">
      <xdr:nvCxnSpPr>
        <xdr:cNvPr id="14" name="AutoShape 25"/>
        <xdr:cNvCxnSpPr/>
      </xdr:nvCxnSpPr>
      <xdr:spPr>
        <a:xfrm>
          <a:off x="2352675" y="293538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46</xdr:row>
      <xdr:rowOff>82924</xdr:rowOff>
    </xdr:from>
    <xdr:to>
      <xdr:col>41</xdr:col>
      <xdr:colOff>609040</xdr:colOff>
      <xdr:row>46</xdr:row>
      <xdr:rowOff>82924</xdr:rowOff>
    </xdr:to>
    <xdr:cxnSp macro="">
      <xdr:nvCxnSpPr>
        <xdr:cNvPr id="15" name="AutoShape 26"/>
        <xdr:cNvCxnSpPr/>
      </xdr:nvCxnSpPr>
      <xdr:spPr>
        <a:xfrm>
          <a:off x="2352675" y="309282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47</xdr:row>
      <xdr:rowOff>87966</xdr:rowOff>
    </xdr:from>
    <xdr:to>
      <xdr:col>41</xdr:col>
      <xdr:colOff>609040</xdr:colOff>
      <xdr:row>47</xdr:row>
      <xdr:rowOff>87966</xdr:rowOff>
    </xdr:to>
    <xdr:cxnSp macro="">
      <xdr:nvCxnSpPr>
        <xdr:cNvPr id="16" name="AutoShape 27"/>
        <xdr:cNvCxnSpPr/>
      </xdr:nvCxnSpPr>
      <xdr:spPr>
        <a:xfrm>
          <a:off x="2352675" y="325979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48</xdr:row>
      <xdr:rowOff>83484</xdr:rowOff>
    </xdr:from>
    <xdr:to>
      <xdr:col>41</xdr:col>
      <xdr:colOff>609040</xdr:colOff>
      <xdr:row>48</xdr:row>
      <xdr:rowOff>83484</xdr:rowOff>
    </xdr:to>
    <xdr:cxnSp macro="">
      <xdr:nvCxnSpPr>
        <xdr:cNvPr id="17" name="AutoShape 28"/>
        <xdr:cNvCxnSpPr/>
      </xdr:nvCxnSpPr>
      <xdr:spPr>
        <a:xfrm>
          <a:off x="2352675" y="341723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49</xdr:row>
      <xdr:rowOff>79002</xdr:rowOff>
    </xdr:from>
    <xdr:to>
      <xdr:col>41</xdr:col>
      <xdr:colOff>609040</xdr:colOff>
      <xdr:row>49</xdr:row>
      <xdr:rowOff>79002</xdr:rowOff>
    </xdr:to>
    <xdr:cxnSp macro="">
      <xdr:nvCxnSpPr>
        <xdr:cNvPr id="18" name="AutoShape 29"/>
        <xdr:cNvCxnSpPr/>
      </xdr:nvCxnSpPr>
      <xdr:spPr>
        <a:xfrm>
          <a:off x="2352675" y="357467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50</xdr:row>
      <xdr:rowOff>84044</xdr:rowOff>
    </xdr:from>
    <xdr:to>
      <xdr:col>41</xdr:col>
      <xdr:colOff>609040</xdr:colOff>
      <xdr:row>50</xdr:row>
      <xdr:rowOff>84044</xdr:rowOff>
    </xdr:to>
    <xdr:cxnSp macro="">
      <xdr:nvCxnSpPr>
        <xdr:cNvPr id="19" name="AutoShape 30"/>
        <xdr:cNvCxnSpPr/>
      </xdr:nvCxnSpPr>
      <xdr:spPr>
        <a:xfrm>
          <a:off x="2352675" y="3741644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51</xdr:row>
      <xdr:rowOff>79562</xdr:rowOff>
    </xdr:from>
    <xdr:to>
      <xdr:col>41</xdr:col>
      <xdr:colOff>609040</xdr:colOff>
      <xdr:row>51</xdr:row>
      <xdr:rowOff>79562</xdr:rowOff>
    </xdr:to>
    <xdr:cxnSp macro="">
      <xdr:nvCxnSpPr>
        <xdr:cNvPr id="20" name="AutoShape 31"/>
        <xdr:cNvCxnSpPr/>
      </xdr:nvCxnSpPr>
      <xdr:spPr>
        <a:xfrm>
          <a:off x="2352675" y="389908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52</xdr:row>
      <xdr:rowOff>84605</xdr:rowOff>
    </xdr:from>
    <xdr:to>
      <xdr:col>41</xdr:col>
      <xdr:colOff>609040</xdr:colOff>
      <xdr:row>52</xdr:row>
      <xdr:rowOff>84605</xdr:rowOff>
    </xdr:to>
    <xdr:cxnSp macro="">
      <xdr:nvCxnSpPr>
        <xdr:cNvPr id="21" name="AutoShape 32"/>
        <xdr:cNvCxnSpPr/>
      </xdr:nvCxnSpPr>
      <xdr:spPr>
        <a:xfrm>
          <a:off x="2352675" y="406605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53</xdr:row>
      <xdr:rowOff>80122</xdr:rowOff>
    </xdr:from>
    <xdr:to>
      <xdr:col>41</xdr:col>
      <xdr:colOff>609040</xdr:colOff>
      <xdr:row>53</xdr:row>
      <xdr:rowOff>80122</xdr:rowOff>
    </xdr:to>
    <xdr:cxnSp macro="">
      <xdr:nvCxnSpPr>
        <xdr:cNvPr id="22" name="AutoShape 33"/>
        <xdr:cNvCxnSpPr/>
      </xdr:nvCxnSpPr>
      <xdr:spPr>
        <a:xfrm>
          <a:off x="2352675" y="4223497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54</xdr:row>
      <xdr:rowOff>85165</xdr:rowOff>
    </xdr:from>
    <xdr:to>
      <xdr:col>41</xdr:col>
      <xdr:colOff>609040</xdr:colOff>
      <xdr:row>54</xdr:row>
      <xdr:rowOff>85165</xdr:rowOff>
    </xdr:to>
    <xdr:cxnSp macro="">
      <xdr:nvCxnSpPr>
        <xdr:cNvPr id="23" name="AutoShape 34"/>
        <xdr:cNvCxnSpPr/>
      </xdr:nvCxnSpPr>
      <xdr:spPr>
        <a:xfrm>
          <a:off x="2352675" y="439046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55</xdr:row>
      <xdr:rowOff>80683</xdr:rowOff>
    </xdr:from>
    <xdr:to>
      <xdr:col>41</xdr:col>
      <xdr:colOff>609040</xdr:colOff>
      <xdr:row>55</xdr:row>
      <xdr:rowOff>80683</xdr:rowOff>
    </xdr:to>
    <xdr:cxnSp macro="">
      <xdr:nvCxnSpPr>
        <xdr:cNvPr id="24" name="AutoShape 35"/>
        <xdr:cNvCxnSpPr/>
      </xdr:nvCxnSpPr>
      <xdr:spPr>
        <a:xfrm>
          <a:off x="2352675" y="454790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56</xdr:row>
      <xdr:rowOff>85725</xdr:rowOff>
    </xdr:from>
    <xdr:to>
      <xdr:col>41</xdr:col>
      <xdr:colOff>609040</xdr:colOff>
      <xdr:row>56</xdr:row>
      <xdr:rowOff>85725</xdr:rowOff>
    </xdr:to>
    <xdr:cxnSp macro="">
      <xdr:nvCxnSpPr>
        <xdr:cNvPr id="25" name="AutoShape 36"/>
        <xdr:cNvCxnSpPr/>
      </xdr:nvCxnSpPr>
      <xdr:spPr>
        <a:xfrm>
          <a:off x="2352675" y="471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57</xdr:row>
      <xdr:rowOff>81243</xdr:rowOff>
    </xdr:from>
    <xdr:to>
      <xdr:col>41</xdr:col>
      <xdr:colOff>609040</xdr:colOff>
      <xdr:row>57</xdr:row>
      <xdr:rowOff>81243</xdr:rowOff>
    </xdr:to>
    <xdr:cxnSp macro="">
      <xdr:nvCxnSpPr>
        <xdr:cNvPr id="26" name="AutoShape 37"/>
        <xdr:cNvCxnSpPr/>
      </xdr:nvCxnSpPr>
      <xdr:spPr>
        <a:xfrm>
          <a:off x="2352675" y="487231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58</xdr:row>
      <xdr:rowOff>86285</xdr:rowOff>
    </xdr:from>
    <xdr:to>
      <xdr:col>41</xdr:col>
      <xdr:colOff>609040</xdr:colOff>
      <xdr:row>58</xdr:row>
      <xdr:rowOff>86285</xdr:rowOff>
    </xdr:to>
    <xdr:cxnSp macro="">
      <xdr:nvCxnSpPr>
        <xdr:cNvPr id="27" name="AutoShape 38"/>
        <xdr:cNvCxnSpPr/>
      </xdr:nvCxnSpPr>
      <xdr:spPr>
        <a:xfrm>
          <a:off x="2352675" y="503928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59</xdr:row>
      <xdr:rowOff>81803</xdr:rowOff>
    </xdr:from>
    <xdr:to>
      <xdr:col>41</xdr:col>
      <xdr:colOff>609040</xdr:colOff>
      <xdr:row>59</xdr:row>
      <xdr:rowOff>81803</xdr:rowOff>
    </xdr:to>
    <xdr:cxnSp macro="">
      <xdr:nvCxnSpPr>
        <xdr:cNvPr id="28" name="AutoShape 39"/>
        <xdr:cNvCxnSpPr/>
      </xdr:nvCxnSpPr>
      <xdr:spPr>
        <a:xfrm>
          <a:off x="2352675" y="519672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60</xdr:row>
      <xdr:rowOff>86846</xdr:rowOff>
    </xdr:from>
    <xdr:to>
      <xdr:col>41</xdr:col>
      <xdr:colOff>609040</xdr:colOff>
      <xdr:row>60</xdr:row>
      <xdr:rowOff>86846</xdr:rowOff>
    </xdr:to>
    <xdr:cxnSp macro="">
      <xdr:nvCxnSpPr>
        <xdr:cNvPr id="29" name="AutoShape 40"/>
        <xdr:cNvCxnSpPr/>
      </xdr:nvCxnSpPr>
      <xdr:spPr>
        <a:xfrm>
          <a:off x="2352675" y="536369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61</xdr:row>
      <xdr:rowOff>82363</xdr:rowOff>
    </xdr:from>
    <xdr:to>
      <xdr:col>41</xdr:col>
      <xdr:colOff>609040</xdr:colOff>
      <xdr:row>61</xdr:row>
      <xdr:rowOff>82363</xdr:rowOff>
    </xdr:to>
    <xdr:cxnSp macro="">
      <xdr:nvCxnSpPr>
        <xdr:cNvPr id="30" name="AutoShape 41"/>
        <xdr:cNvCxnSpPr/>
      </xdr:nvCxnSpPr>
      <xdr:spPr>
        <a:xfrm>
          <a:off x="2352675" y="5521138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62</xdr:row>
      <xdr:rowOff>87406</xdr:rowOff>
    </xdr:from>
    <xdr:to>
      <xdr:col>41</xdr:col>
      <xdr:colOff>609040</xdr:colOff>
      <xdr:row>62</xdr:row>
      <xdr:rowOff>87406</xdr:rowOff>
    </xdr:to>
    <xdr:cxnSp macro="">
      <xdr:nvCxnSpPr>
        <xdr:cNvPr id="31" name="AutoShape 42"/>
        <xdr:cNvCxnSpPr/>
      </xdr:nvCxnSpPr>
      <xdr:spPr>
        <a:xfrm>
          <a:off x="2352675" y="568810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63</xdr:row>
      <xdr:rowOff>82924</xdr:rowOff>
    </xdr:from>
    <xdr:to>
      <xdr:col>41</xdr:col>
      <xdr:colOff>609040</xdr:colOff>
      <xdr:row>63</xdr:row>
      <xdr:rowOff>82924</xdr:rowOff>
    </xdr:to>
    <xdr:cxnSp macro="">
      <xdr:nvCxnSpPr>
        <xdr:cNvPr id="32" name="AutoShape 43"/>
        <xdr:cNvCxnSpPr/>
      </xdr:nvCxnSpPr>
      <xdr:spPr>
        <a:xfrm>
          <a:off x="2352675" y="584554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64</xdr:row>
      <xdr:rowOff>87966</xdr:rowOff>
    </xdr:from>
    <xdr:to>
      <xdr:col>41</xdr:col>
      <xdr:colOff>609040</xdr:colOff>
      <xdr:row>64</xdr:row>
      <xdr:rowOff>87966</xdr:rowOff>
    </xdr:to>
    <xdr:cxnSp macro="">
      <xdr:nvCxnSpPr>
        <xdr:cNvPr id="33" name="AutoShape 44"/>
        <xdr:cNvCxnSpPr/>
      </xdr:nvCxnSpPr>
      <xdr:spPr>
        <a:xfrm>
          <a:off x="2352675" y="6012516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65</xdr:row>
      <xdr:rowOff>83484</xdr:rowOff>
    </xdr:from>
    <xdr:to>
      <xdr:col>41</xdr:col>
      <xdr:colOff>609040</xdr:colOff>
      <xdr:row>65</xdr:row>
      <xdr:rowOff>83484</xdr:rowOff>
    </xdr:to>
    <xdr:cxnSp macro="">
      <xdr:nvCxnSpPr>
        <xdr:cNvPr id="34" name="AutoShape 45"/>
        <xdr:cNvCxnSpPr/>
      </xdr:nvCxnSpPr>
      <xdr:spPr>
        <a:xfrm>
          <a:off x="2352675" y="616995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66</xdr:row>
      <xdr:rowOff>79002</xdr:rowOff>
    </xdr:from>
    <xdr:to>
      <xdr:col>41</xdr:col>
      <xdr:colOff>609040</xdr:colOff>
      <xdr:row>66</xdr:row>
      <xdr:rowOff>79002</xdr:rowOff>
    </xdr:to>
    <xdr:cxnSp macro="">
      <xdr:nvCxnSpPr>
        <xdr:cNvPr id="35" name="AutoShape 46"/>
        <xdr:cNvCxnSpPr/>
      </xdr:nvCxnSpPr>
      <xdr:spPr>
        <a:xfrm>
          <a:off x="2352675" y="632740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67</xdr:row>
      <xdr:rowOff>84044</xdr:rowOff>
    </xdr:from>
    <xdr:to>
      <xdr:col>41</xdr:col>
      <xdr:colOff>609040</xdr:colOff>
      <xdr:row>67</xdr:row>
      <xdr:rowOff>84044</xdr:rowOff>
    </xdr:to>
    <xdr:cxnSp macro="">
      <xdr:nvCxnSpPr>
        <xdr:cNvPr id="36" name="AutoShape 47"/>
        <xdr:cNvCxnSpPr/>
      </xdr:nvCxnSpPr>
      <xdr:spPr>
        <a:xfrm>
          <a:off x="2352675" y="6494369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68</xdr:row>
      <xdr:rowOff>79562</xdr:rowOff>
    </xdr:from>
    <xdr:to>
      <xdr:col>41</xdr:col>
      <xdr:colOff>609040</xdr:colOff>
      <xdr:row>68</xdr:row>
      <xdr:rowOff>79562</xdr:rowOff>
    </xdr:to>
    <xdr:cxnSp macro="">
      <xdr:nvCxnSpPr>
        <xdr:cNvPr id="37" name="AutoShape 48"/>
        <xdr:cNvCxnSpPr/>
      </xdr:nvCxnSpPr>
      <xdr:spPr>
        <a:xfrm>
          <a:off x="2352675" y="665181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69</xdr:row>
      <xdr:rowOff>84605</xdr:rowOff>
    </xdr:from>
    <xdr:to>
      <xdr:col>41</xdr:col>
      <xdr:colOff>609040</xdr:colOff>
      <xdr:row>69</xdr:row>
      <xdr:rowOff>84605</xdr:rowOff>
    </xdr:to>
    <xdr:cxnSp macro="">
      <xdr:nvCxnSpPr>
        <xdr:cNvPr id="38" name="AutoShape 49"/>
        <xdr:cNvCxnSpPr/>
      </xdr:nvCxnSpPr>
      <xdr:spPr>
        <a:xfrm>
          <a:off x="2352675" y="681878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70</xdr:row>
      <xdr:rowOff>80122</xdr:rowOff>
    </xdr:from>
    <xdr:to>
      <xdr:col>41</xdr:col>
      <xdr:colOff>609040</xdr:colOff>
      <xdr:row>70</xdr:row>
      <xdr:rowOff>80122</xdr:rowOff>
    </xdr:to>
    <xdr:cxnSp macro="">
      <xdr:nvCxnSpPr>
        <xdr:cNvPr id="39" name="AutoShape 50"/>
        <xdr:cNvCxnSpPr/>
      </xdr:nvCxnSpPr>
      <xdr:spPr>
        <a:xfrm>
          <a:off x="2352675" y="6976222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71</xdr:row>
      <xdr:rowOff>85165</xdr:rowOff>
    </xdr:from>
    <xdr:to>
      <xdr:col>41</xdr:col>
      <xdr:colOff>609040</xdr:colOff>
      <xdr:row>71</xdr:row>
      <xdr:rowOff>85165</xdr:rowOff>
    </xdr:to>
    <xdr:cxnSp macro="">
      <xdr:nvCxnSpPr>
        <xdr:cNvPr id="40" name="AutoShape 51"/>
        <xdr:cNvCxnSpPr/>
      </xdr:nvCxnSpPr>
      <xdr:spPr>
        <a:xfrm>
          <a:off x="2352675" y="714319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72</xdr:row>
      <xdr:rowOff>80683</xdr:rowOff>
    </xdr:from>
    <xdr:to>
      <xdr:col>41</xdr:col>
      <xdr:colOff>609040</xdr:colOff>
      <xdr:row>72</xdr:row>
      <xdr:rowOff>80683</xdr:rowOff>
    </xdr:to>
    <xdr:cxnSp macro="">
      <xdr:nvCxnSpPr>
        <xdr:cNvPr id="41" name="AutoShape 52"/>
        <xdr:cNvCxnSpPr/>
      </xdr:nvCxnSpPr>
      <xdr:spPr>
        <a:xfrm>
          <a:off x="2352675" y="730063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73</xdr:row>
      <xdr:rowOff>85725</xdr:rowOff>
    </xdr:from>
    <xdr:to>
      <xdr:col>41</xdr:col>
      <xdr:colOff>609040</xdr:colOff>
      <xdr:row>73</xdr:row>
      <xdr:rowOff>85725</xdr:rowOff>
    </xdr:to>
    <xdr:cxnSp macro="">
      <xdr:nvCxnSpPr>
        <xdr:cNvPr id="42" name="AutoShape 53"/>
        <xdr:cNvCxnSpPr/>
      </xdr:nvCxnSpPr>
      <xdr:spPr>
        <a:xfrm>
          <a:off x="2352675" y="746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74</xdr:row>
      <xdr:rowOff>81243</xdr:rowOff>
    </xdr:from>
    <xdr:to>
      <xdr:col>41</xdr:col>
      <xdr:colOff>609040</xdr:colOff>
      <xdr:row>74</xdr:row>
      <xdr:rowOff>81243</xdr:rowOff>
    </xdr:to>
    <xdr:cxnSp macro="">
      <xdr:nvCxnSpPr>
        <xdr:cNvPr id="43" name="AutoShape 54"/>
        <xdr:cNvCxnSpPr/>
      </xdr:nvCxnSpPr>
      <xdr:spPr>
        <a:xfrm>
          <a:off x="2352675" y="762504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75</xdr:row>
      <xdr:rowOff>86285</xdr:rowOff>
    </xdr:from>
    <xdr:to>
      <xdr:col>41</xdr:col>
      <xdr:colOff>609040</xdr:colOff>
      <xdr:row>75</xdr:row>
      <xdr:rowOff>86285</xdr:rowOff>
    </xdr:to>
    <xdr:cxnSp macro="">
      <xdr:nvCxnSpPr>
        <xdr:cNvPr id="44" name="AutoShape 55"/>
        <xdr:cNvCxnSpPr/>
      </xdr:nvCxnSpPr>
      <xdr:spPr>
        <a:xfrm>
          <a:off x="2352675" y="779201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76</xdr:row>
      <xdr:rowOff>81803</xdr:rowOff>
    </xdr:from>
    <xdr:to>
      <xdr:col>41</xdr:col>
      <xdr:colOff>609040</xdr:colOff>
      <xdr:row>76</xdr:row>
      <xdr:rowOff>81803</xdr:rowOff>
    </xdr:to>
    <xdr:cxnSp macro="">
      <xdr:nvCxnSpPr>
        <xdr:cNvPr id="45" name="AutoShape 56"/>
        <xdr:cNvCxnSpPr/>
      </xdr:nvCxnSpPr>
      <xdr:spPr>
        <a:xfrm>
          <a:off x="2352675" y="794945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77</xdr:row>
      <xdr:rowOff>86846</xdr:rowOff>
    </xdr:from>
    <xdr:to>
      <xdr:col>41</xdr:col>
      <xdr:colOff>609040</xdr:colOff>
      <xdr:row>77</xdr:row>
      <xdr:rowOff>86846</xdr:rowOff>
    </xdr:to>
    <xdr:cxnSp macro="">
      <xdr:nvCxnSpPr>
        <xdr:cNvPr id="46" name="AutoShape 57"/>
        <xdr:cNvCxnSpPr/>
      </xdr:nvCxnSpPr>
      <xdr:spPr>
        <a:xfrm>
          <a:off x="2352675" y="8116421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609040</xdr:colOff>
      <xdr:row>78</xdr:row>
      <xdr:rowOff>82363</xdr:rowOff>
    </xdr:from>
    <xdr:to>
      <xdr:col>41</xdr:col>
      <xdr:colOff>609040</xdr:colOff>
      <xdr:row>78</xdr:row>
      <xdr:rowOff>82363</xdr:rowOff>
    </xdr:to>
    <xdr:cxnSp macro="">
      <xdr:nvCxnSpPr>
        <xdr:cNvPr id="47" name="AutoShape 58"/>
        <xdr:cNvCxnSpPr/>
      </xdr:nvCxnSpPr>
      <xdr:spPr>
        <a:xfrm>
          <a:off x="2352675" y="8273863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609040</xdr:colOff>
      <xdr:row>39</xdr:row>
      <xdr:rowOff>85725</xdr:rowOff>
    </xdr:from>
    <xdr:to>
      <xdr:col>42</xdr:col>
      <xdr:colOff>609040</xdr:colOff>
      <xdr:row>39</xdr:row>
      <xdr:rowOff>85725</xdr:rowOff>
    </xdr:to>
    <xdr:cxnSp macro="">
      <xdr:nvCxnSpPr>
        <xdr:cNvPr id="4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609040</xdr:colOff>
      <xdr:row>39</xdr:row>
      <xdr:rowOff>85725</xdr:rowOff>
    </xdr:from>
    <xdr:to>
      <xdr:col>43</xdr:col>
      <xdr:colOff>609040</xdr:colOff>
      <xdr:row>39</xdr:row>
      <xdr:rowOff>85725</xdr:rowOff>
    </xdr:to>
    <xdr:cxnSp macro="">
      <xdr:nvCxnSpPr>
        <xdr:cNvPr id="4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609040</xdr:colOff>
      <xdr:row>39</xdr:row>
      <xdr:rowOff>85725</xdr:rowOff>
    </xdr:from>
    <xdr:to>
      <xdr:col>44</xdr:col>
      <xdr:colOff>609040</xdr:colOff>
      <xdr:row>39</xdr:row>
      <xdr:rowOff>85725</xdr:rowOff>
    </xdr:to>
    <xdr:cxnSp macro="">
      <xdr:nvCxnSpPr>
        <xdr:cNvPr id="5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609040</xdr:colOff>
      <xdr:row>39</xdr:row>
      <xdr:rowOff>85725</xdr:rowOff>
    </xdr:from>
    <xdr:to>
      <xdr:col>45</xdr:col>
      <xdr:colOff>609040</xdr:colOff>
      <xdr:row>39</xdr:row>
      <xdr:rowOff>85725</xdr:rowOff>
    </xdr:to>
    <xdr:cxnSp macro="">
      <xdr:nvCxnSpPr>
        <xdr:cNvPr id="5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609040</xdr:colOff>
      <xdr:row>39</xdr:row>
      <xdr:rowOff>85725</xdr:rowOff>
    </xdr:from>
    <xdr:to>
      <xdr:col>46</xdr:col>
      <xdr:colOff>609040</xdr:colOff>
      <xdr:row>39</xdr:row>
      <xdr:rowOff>85725</xdr:rowOff>
    </xdr:to>
    <xdr:cxnSp macro="">
      <xdr:nvCxnSpPr>
        <xdr:cNvPr id="5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609040</xdr:colOff>
      <xdr:row>39</xdr:row>
      <xdr:rowOff>85725</xdr:rowOff>
    </xdr:from>
    <xdr:to>
      <xdr:col>47</xdr:col>
      <xdr:colOff>609040</xdr:colOff>
      <xdr:row>39</xdr:row>
      <xdr:rowOff>85725</xdr:rowOff>
    </xdr:to>
    <xdr:cxnSp macro="">
      <xdr:nvCxnSpPr>
        <xdr:cNvPr id="5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609040</xdr:colOff>
      <xdr:row>39</xdr:row>
      <xdr:rowOff>85725</xdr:rowOff>
    </xdr:from>
    <xdr:to>
      <xdr:col>48</xdr:col>
      <xdr:colOff>609040</xdr:colOff>
      <xdr:row>39</xdr:row>
      <xdr:rowOff>85725</xdr:rowOff>
    </xdr:to>
    <xdr:cxnSp macro="">
      <xdr:nvCxnSpPr>
        <xdr:cNvPr id="5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49</xdr:col>
      <xdr:colOff>609040</xdr:colOff>
      <xdr:row>39</xdr:row>
      <xdr:rowOff>85725</xdr:rowOff>
    </xdr:from>
    <xdr:to>
      <xdr:col>49</xdr:col>
      <xdr:colOff>609040</xdr:colOff>
      <xdr:row>39</xdr:row>
      <xdr:rowOff>85725</xdr:rowOff>
    </xdr:to>
    <xdr:cxnSp macro="">
      <xdr:nvCxnSpPr>
        <xdr:cNvPr id="55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609040</xdr:colOff>
      <xdr:row>39</xdr:row>
      <xdr:rowOff>85725</xdr:rowOff>
    </xdr:from>
    <xdr:to>
      <xdr:col>50</xdr:col>
      <xdr:colOff>609040</xdr:colOff>
      <xdr:row>39</xdr:row>
      <xdr:rowOff>85725</xdr:rowOff>
    </xdr:to>
    <xdr:cxnSp macro="">
      <xdr:nvCxnSpPr>
        <xdr:cNvPr id="56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51</xdr:col>
      <xdr:colOff>609040</xdr:colOff>
      <xdr:row>39</xdr:row>
      <xdr:rowOff>85725</xdr:rowOff>
    </xdr:from>
    <xdr:to>
      <xdr:col>51</xdr:col>
      <xdr:colOff>609040</xdr:colOff>
      <xdr:row>39</xdr:row>
      <xdr:rowOff>85725</xdr:rowOff>
    </xdr:to>
    <xdr:cxnSp macro="">
      <xdr:nvCxnSpPr>
        <xdr:cNvPr id="57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52</xdr:col>
      <xdr:colOff>609040</xdr:colOff>
      <xdr:row>39</xdr:row>
      <xdr:rowOff>85725</xdr:rowOff>
    </xdr:from>
    <xdr:to>
      <xdr:col>52</xdr:col>
      <xdr:colOff>609040</xdr:colOff>
      <xdr:row>39</xdr:row>
      <xdr:rowOff>85725</xdr:rowOff>
    </xdr:to>
    <xdr:cxnSp macro="">
      <xdr:nvCxnSpPr>
        <xdr:cNvPr id="5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609040</xdr:colOff>
      <xdr:row>39</xdr:row>
      <xdr:rowOff>85725</xdr:rowOff>
    </xdr:from>
    <xdr:to>
      <xdr:col>53</xdr:col>
      <xdr:colOff>609040</xdr:colOff>
      <xdr:row>39</xdr:row>
      <xdr:rowOff>85725</xdr:rowOff>
    </xdr:to>
    <xdr:cxnSp macro="">
      <xdr:nvCxnSpPr>
        <xdr:cNvPr id="5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609040</xdr:colOff>
      <xdr:row>39</xdr:row>
      <xdr:rowOff>85725</xdr:rowOff>
    </xdr:from>
    <xdr:to>
      <xdr:col>54</xdr:col>
      <xdr:colOff>609040</xdr:colOff>
      <xdr:row>39</xdr:row>
      <xdr:rowOff>85725</xdr:rowOff>
    </xdr:to>
    <xdr:cxnSp macro="">
      <xdr:nvCxnSpPr>
        <xdr:cNvPr id="6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609040</xdr:colOff>
      <xdr:row>39</xdr:row>
      <xdr:rowOff>85725</xdr:rowOff>
    </xdr:from>
    <xdr:to>
      <xdr:col>55</xdr:col>
      <xdr:colOff>609040</xdr:colOff>
      <xdr:row>39</xdr:row>
      <xdr:rowOff>85725</xdr:rowOff>
    </xdr:to>
    <xdr:cxnSp macro="">
      <xdr:nvCxnSpPr>
        <xdr:cNvPr id="6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609040</xdr:colOff>
      <xdr:row>39</xdr:row>
      <xdr:rowOff>85725</xdr:rowOff>
    </xdr:from>
    <xdr:to>
      <xdr:col>56</xdr:col>
      <xdr:colOff>609040</xdr:colOff>
      <xdr:row>39</xdr:row>
      <xdr:rowOff>85725</xdr:rowOff>
    </xdr:to>
    <xdr:cxnSp macro="">
      <xdr:nvCxnSpPr>
        <xdr:cNvPr id="6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609040</xdr:colOff>
      <xdr:row>39</xdr:row>
      <xdr:rowOff>85725</xdr:rowOff>
    </xdr:from>
    <xdr:to>
      <xdr:col>57</xdr:col>
      <xdr:colOff>609040</xdr:colOff>
      <xdr:row>39</xdr:row>
      <xdr:rowOff>85725</xdr:rowOff>
    </xdr:to>
    <xdr:cxnSp macro="">
      <xdr:nvCxnSpPr>
        <xdr:cNvPr id="6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58</xdr:col>
      <xdr:colOff>609040</xdr:colOff>
      <xdr:row>39</xdr:row>
      <xdr:rowOff>85725</xdr:rowOff>
    </xdr:from>
    <xdr:to>
      <xdr:col>58</xdr:col>
      <xdr:colOff>609040</xdr:colOff>
      <xdr:row>39</xdr:row>
      <xdr:rowOff>85725</xdr:rowOff>
    </xdr:to>
    <xdr:cxnSp macro="">
      <xdr:nvCxnSpPr>
        <xdr:cNvPr id="6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609040</xdr:colOff>
      <xdr:row>39</xdr:row>
      <xdr:rowOff>85725</xdr:rowOff>
    </xdr:from>
    <xdr:to>
      <xdr:col>59</xdr:col>
      <xdr:colOff>609040</xdr:colOff>
      <xdr:row>39</xdr:row>
      <xdr:rowOff>85725</xdr:rowOff>
    </xdr:to>
    <xdr:cxnSp macro="">
      <xdr:nvCxnSpPr>
        <xdr:cNvPr id="65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609040</xdr:colOff>
      <xdr:row>39</xdr:row>
      <xdr:rowOff>85725</xdr:rowOff>
    </xdr:from>
    <xdr:to>
      <xdr:col>60</xdr:col>
      <xdr:colOff>609040</xdr:colOff>
      <xdr:row>39</xdr:row>
      <xdr:rowOff>85725</xdr:rowOff>
    </xdr:to>
    <xdr:cxnSp macro="">
      <xdr:nvCxnSpPr>
        <xdr:cNvPr id="66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61</xdr:col>
      <xdr:colOff>609040</xdr:colOff>
      <xdr:row>39</xdr:row>
      <xdr:rowOff>85725</xdr:rowOff>
    </xdr:from>
    <xdr:to>
      <xdr:col>61</xdr:col>
      <xdr:colOff>609040</xdr:colOff>
      <xdr:row>39</xdr:row>
      <xdr:rowOff>85725</xdr:rowOff>
    </xdr:to>
    <xdr:cxnSp macro="">
      <xdr:nvCxnSpPr>
        <xdr:cNvPr id="67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609040</xdr:colOff>
      <xdr:row>39</xdr:row>
      <xdr:rowOff>85725</xdr:rowOff>
    </xdr:from>
    <xdr:to>
      <xdr:col>62</xdr:col>
      <xdr:colOff>609040</xdr:colOff>
      <xdr:row>39</xdr:row>
      <xdr:rowOff>85725</xdr:rowOff>
    </xdr:to>
    <xdr:cxnSp macro="">
      <xdr:nvCxnSpPr>
        <xdr:cNvPr id="6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609040</xdr:colOff>
      <xdr:row>39</xdr:row>
      <xdr:rowOff>85725</xdr:rowOff>
    </xdr:from>
    <xdr:to>
      <xdr:col>63</xdr:col>
      <xdr:colOff>609040</xdr:colOff>
      <xdr:row>39</xdr:row>
      <xdr:rowOff>85725</xdr:rowOff>
    </xdr:to>
    <xdr:cxnSp macro="">
      <xdr:nvCxnSpPr>
        <xdr:cNvPr id="6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609040</xdr:colOff>
      <xdr:row>39</xdr:row>
      <xdr:rowOff>85725</xdr:rowOff>
    </xdr:from>
    <xdr:to>
      <xdr:col>64</xdr:col>
      <xdr:colOff>609040</xdr:colOff>
      <xdr:row>39</xdr:row>
      <xdr:rowOff>85725</xdr:rowOff>
    </xdr:to>
    <xdr:cxnSp macro="">
      <xdr:nvCxnSpPr>
        <xdr:cNvPr id="7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609040</xdr:colOff>
      <xdr:row>39</xdr:row>
      <xdr:rowOff>85725</xdr:rowOff>
    </xdr:from>
    <xdr:to>
      <xdr:col>65</xdr:col>
      <xdr:colOff>609040</xdr:colOff>
      <xdr:row>39</xdr:row>
      <xdr:rowOff>85725</xdr:rowOff>
    </xdr:to>
    <xdr:cxnSp macro="">
      <xdr:nvCxnSpPr>
        <xdr:cNvPr id="7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609040</xdr:colOff>
      <xdr:row>39</xdr:row>
      <xdr:rowOff>85725</xdr:rowOff>
    </xdr:from>
    <xdr:to>
      <xdr:col>66</xdr:col>
      <xdr:colOff>609040</xdr:colOff>
      <xdr:row>39</xdr:row>
      <xdr:rowOff>85725</xdr:rowOff>
    </xdr:to>
    <xdr:cxnSp macro="">
      <xdr:nvCxnSpPr>
        <xdr:cNvPr id="7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609040</xdr:colOff>
      <xdr:row>39</xdr:row>
      <xdr:rowOff>85725</xdr:rowOff>
    </xdr:from>
    <xdr:to>
      <xdr:col>67</xdr:col>
      <xdr:colOff>609040</xdr:colOff>
      <xdr:row>39</xdr:row>
      <xdr:rowOff>85725</xdr:rowOff>
    </xdr:to>
    <xdr:cxnSp macro="">
      <xdr:nvCxnSpPr>
        <xdr:cNvPr id="7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609040</xdr:colOff>
      <xdr:row>39</xdr:row>
      <xdr:rowOff>85725</xdr:rowOff>
    </xdr:from>
    <xdr:to>
      <xdr:col>68</xdr:col>
      <xdr:colOff>609040</xdr:colOff>
      <xdr:row>39</xdr:row>
      <xdr:rowOff>85725</xdr:rowOff>
    </xdr:to>
    <xdr:cxnSp macro="">
      <xdr:nvCxnSpPr>
        <xdr:cNvPr id="7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69</xdr:col>
      <xdr:colOff>609040</xdr:colOff>
      <xdr:row>39</xdr:row>
      <xdr:rowOff>85725</xdr:rowOff>
    </xdr:from>
    <xdr:to>
      <xdr:col>69</xdr:col>
      <xdr:colOff>609040</xdr:colOff>
      <xdr:row>39</xdr:row>
      <xdr:rowOff>85725</xdr:rowOff>
    </xdr:to>
    <xdr:cxnSp macro="">
      <xdr:nvCxnSpPr>
        <xdr:cNvPr id="75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609040</xdr:colOff>
      <xdr:row>39</xdr:row>
      <xdr:rowOff>85725</xdr:rowOff>
    </xdr:from>
    <xdr:to>
      <xdr:col>70</xdr:col>
      <xdr:colOff>609040</xdr:colOff>
      <xdr:row>39</xdr:row>
      <xdr:rowOff>85725</xdr:rowOff>
    </xdr:to>
    <xdr:cxnSp macro="">
      <xdr:nvCxnSpPr>
        <xdr:cNvPr id="76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609040</xdr:colOff>
      <xdr:row>39</xdr:row>
      <xdr:rowOff>85725</xdr:rowOff>
    </xdr:from>
    <xdr:to>
      <xdr:col>71</xdr:col>
      <xdr:colOff>609040</xdr:colOff>
      <xdr:row>39</xdr:row>
      <xdr:rowOff>85725</xdr:rowOff>
    </xdr:to>
    <xdr:cxnSp macro="">
      <xdr:nvCxnSpPr>
        <xdr:cNvPr id="77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609040</xdr:colOff>
      <xdr:row>39</xdr:row>
      <xdr:rowOff>85725</xdr:rowOff>
    </xdr:from>
    <xdr:to>
      <xdr:col>72</xdr:col>
      <xdr:colOff>609040</xdr:colOff>
      <xdr:row>39</xdr:row>
      <xdr:rowOff>85725</xdr:rowOff>
    </xdr:to>
    <xdr:cxnSp macro="">
      <xdr:nvCxnSpPr>
        <xdr:cNvPr id="7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609040</xdr:colOff>
      <xdr:row>39</xdr:row>
      <xdr:rowOff>85725</xdr:rowOff>
    </xdr:from>
    <xdr:to>
      <xdr:col>73</xdr:col>
      <xdr:colOff>609040</xdr:colOff>
      <xdr:row>39</xdr:row>
      <xdr:rowOff>85725</xdr:rowOff>
    </xdr:to>
    <xdr:cxnSp macro="">
      <xdr:nvCxnSpPr>
        <xdr:cNvPr id="7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609040</xdr:colOff>
      <xdr:row>39</xdr:row>
      <xdr:rowOff>85725</xdr:rowOff>
    </xdr:from>
    <xdr:to>
      <xdr:col>74</xdr:col>
      <xdr:colOff>609040</xdr:colOff>
      <xdr:row>39</xdr:row>
      <xdr:rowOff>85725</xdr:rowOff>
    </xdr:to>
    <xdr:cxnSp macro="">
      <xdr:nvCxnSpPr>
        <xdr:cNvPr id="8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75</xdr:col>
      <xdr:colOff>609040</xdr:colOff>
      <xdr:row>39</xdr:row>
      <xdr:rowOff>85725</xdr:rowOff>
    </xdr:from>
    <xdr:to>
      <xdr:col>75</xdr:col>
      <xdr:colOff>609040</xdr:colOff>
      <xdr:row>39</xdr:row>
      <xdr:rowOff>85725</xdr:rowOff>
    </xdr:to>
    <xdr:cxnSp macro="">
      <xdr:nvCxnSpPr>
        <xdr:cNvPr id="8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609040</xdr:colOff>
      <xdr:row>39</xdr:row>
      <xdr:rowOff>85725</xdr:rowOff>
    </xdr:from>
    <xdr:to>
      <xdr:col>76</xdr:col>
      <xdr:colOff>609040</xdr:colOff>
      <xdr:row>39</xdr:row>
      <xdr:rowOff>85725</xdr:rowOff>
    </xdr:to>
    <xdr:cxnSp macro="">
      <xdr:nvCxnSpPr>
        <xdr:cNvPr id="8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77</xdr:col>
      <xdr:colOff>609040</xdr:colOff>
      <xdr:row>39</xdr:row>
      <xdr:rowOff>85725</xdr:rowOff>
    </xdr:from>
    <xdr:to>
      <xdr:col>77</xdr:col>
      <xdr:colOff>609040</xdr:colOff>
      <xdr:row>39</xdr:row>
      <xdr:rowOff>85725</xdr:rowOff>
    </xdr:to>
    <xdr:cxnSp macro="">
      <xdr:nvCxnSpPr>
        <xdr:cNvPr id="8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78</xdr:col>
      <xdr:colOff>609040</xdr:colOff>
      <xdr:row>39</xdr:row>
      <xdr:rowOff>85725</xdr:rowOff>
    </xdr:from>
    <xdr:to>
      <xdr:col>78</xdr:col>
      <xdr:colOff>609040</xdr:colOff>
      <xdr:row>39</xdr:row>
      <xdr:rowOff>85725</xdr:rowOff>
    </xdr:to>
    <xdr:cxnSp macro="">
      <xdr:nvCxnSpPr>
        <xdr:cNvPr id="8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79</xdr:col>
      <xdr:colOff>609040</xdr:colOff>
      <xdr:row>39</xdr:row>
      <xdr:rowOff>85725</xdr:rowOff>
    </xdr:from>
    <xdr:to>
      <xdr:col>79</xdr:col>
      <xdr:colOff>609040</xdr:colOff>
      <xdr:row>39</xdr:row>
      <xdr:rowOff>85725</xdr:rowOff>
    </xdr:to>
    <xdr:cxnSp macro="">
      <xdr:nvCxnSpPr>
        <xdr:cNvPr id="85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609040</xdr:colOff>
      <xdr:row>39</xdr:row>
      <xdr:rowOff>85725</xdr:rowOff>
    </xdr:from>
    <xdr:to>
      <xdr:col>80</xdr:col>
      <xdr:colOff>609040</xdr:colOff>
      <xdr:row>39</xdr:row>
      <xdr:rowOff>85725</xdr:rowOff>
    </xdr:to>
    <xdr:cxnSp macro="">
      <xdr:nvCxnSpPr>
        <xdr:cNvPr id="86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609040</xdr:colOff>
      <xdr:row>39</xdr:row>
      <xdr:rowOff>85725</xdr:rowOff>
    </xdr:from>
    <xdr:to>
      <xdr:col>81</xdr:col>
      <xdr:colOff>609040</xdr:colOff>
      <xdr:row>39</xdr:row>
      <xdr:rowOff>85725</xdr:rowOff>
    </xdr:to>
    <xdr:cxnSp macro="">
      <xdr:nvCxnSpPr>
        <xdr:cNvPr id="87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609040</xdr:colOff>
      <xdr:row>39</xdr:row>
      <xdr:rowOff>85725</xdr:rowOff>
    </xdr:from>
    <xdr:to>
      <xdr:col>82</xdr:col>
      <xdr:colOff>609040</xdr:colOff>
      <xdr:row>39</xdr:row>
      <xdr:rowOff>85725</xdr:rowOff>
    </xdr:to>
    <xdr:cxnSp macro="">
      <xdr:nvCxnSpPr>
        <xdr:cNvPr id="88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83</xdr:col>
      <xdr:colOff>609040</xdr:colOff>
      <xdr:row>39</xdr:row>
      <xdr:rowOff>85725</xdr:rowOff>
    </xdr:from>
    <xdr:to>
      <xdr:col>83</xdr:col>
      <xdr:colOff>609040</xdr:colOff>
      <xdr:row>39</xdr:row>
      <xdr:rowOff>85725</xdr:rowOff>
    </xdr:to>
    <xdr:cxnSp macro="">
      <xdr:nvCxnSpPr>
        <xdr:cNvPr id="89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84</xdr:col>
      <xdr:colOff>609040</xdr:colOff>
      <xdr:row>39</xdr:row>
      <xdr:rowOff>85725</xdr:rowOff>
    </xdr:from>
    <xdr:to>
      <xdr:col>84</xdr:col>
      <xdr:colOff>609040</xdr:colOff>
      <xdr:row>39</xdr:row>
      <xdr:rowOff>85725</xdr:rowOff>
    </xdr:to>
    <xdr:cxnSp macro="">
      <xdr:nvCxnSpPr>
        <xdr:cNvPr id="90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609040</xdr:colOff>
      <xdr:row>39</xdr:row>
      <xdr:rowOff>85725</xdr:rowOff>
    </xdr:from>
    <xdr:to>
      <xdr:col>85</xdr:col>
      <xdr:colOff>609040</xdr:colOff>
      <xdr:row>39</xdr:row>
      <xdr:rowOff>85725</xdr:rowOff>
    </xdr:to>
    <xdr:cxnSp macro="">
      <xdr:nvCxnSpPr>
        <xdr:cNvPr id="91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609040</xdr:colOff>
      <xdr:row>39</xdr:row>
      <xdr:rowOff>85725</xdr:rowOff>
    </xdr:from>
    <xdr:to>
      <xdr:col>86</xdr:col>
      <xdr:colOff>609040</xdr:colOff>
      <xdr:row>39</xdr:row>
      <xdr:rowOff>85725</xdr:rowOff>
    </xdr:to>
    <xdr:cxnSp macro="">
      <xdr:nvCxnSpPr>
        <xdr:cNvPr id="92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87</xdr:col>
      <xdr:colOff>609040</xdr:colOff>
      <xdr:row>39</xdr:row>
      <xdr:rowOff>85725</xdr:rowOff>
    </xdr:from>
    <xdr:to>
      <xdr:col>87</xdr:col>
      <xdr:colOff>609040</xdr:colOff>
      <xdr:row>39</xdr:row>
      <xdr:rowOff>85725</xdr:rowOff>
    </xdr:to>
    <xdr:cxnSp macro="">
      <xdr:nvCxnSpPr>
        <xdr:cNvPr id="93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39</xdr:row>
      <xdr:rowOff>85725</xdr:rowOff>
    </xdr:from>
    <xdr:to>
      <xdr:col>88</xdr:col>
      <xdr:colOff>609040</xdr:colOff>
      <xdr:row>39</xdr:row>
      <xdr:rowOff>85725</xdr:rowOff>
    </xdr:to>
    <xdr:cxnSp macro="">
      <xdr:nvCxnSpPr>
        <xdr:cNvPr id="94" name="AutoShape 19"/>
        <xdr:cNvCxnSpPr/>
      </xdr:nvCxnSpPr>
      <xdr:spPr>
        <a:xfrm>
          <a:off x="2352675" y="1962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40</xdr:row>
      <xdr:rowOff>85725</xdr:rowOff>
    </xdr:from>
    <xdr:to>
      <xdr:col>88</xdr:col>
      <xdr:colOff>609040</xdr:colOff>
      <xdr:row>40</xdr:row>
      <xdr:rowOff>85725</xdr:rowOff>
    </xdr:to>
    <xdr:cxnSp macro="">
      <xdr:nvCxnSpPr>
        <xdr:cNvPr id="95" name="AutoShape 19"/>
        <xdr:cNvCxnSpPr/>
      </xdr:nvCxnSpPr>
      <xdr:spPr>
        <a:xfrm>
          <a:off x="2352675" y="2124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41</xdr:row>
      <xdr:rowOff>85725</xdr:rowOff>
    </xdr:from>
    <xdr:to>
      <xdr:col>88</xdr:col>
      <xdr:colOff>609040</xdr:colOff>
      <xdr:row>41</xdr:row>
      <xdr:rowOff>85725</xdr:rowOff>
    </xdr:to>
    <xdr:cxnSp macro="">
      <xdr:nvCxnSpPr>
        <xdr:cNvPr id="96" name="AutoShape 19"/>
        <xdr:cNvCxnSpPr/>
      </xdr:nvCxnSpPr>
      <xdr:spPr>
        <a:xfrm>
          <a:off x="2352675" y="2286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42</xdr:row>
      <xdr:rowOff>85725</xdr:rowOff>
    </xdr:from>
    <xdr:to>
      <xdr:col>88</xdr:col>
      <xdr:colOff>609040</xdr:colOff>
      <xdr:row>42</xdr:row>
      <xdr:rowOff>85725</xdr:rowOff>
    </xdr:to>
    <xdr:cxnSp macro="">
      <xdr:nvCxnSpPr>
        <xdr:cNvPr id="97" name="AutoShape 19"/>
        <xdr:cNvCxnSpPr/>
      </xdr:nvCxnSpPr>
      <xdr:spPr>
        <a:xfrm>
          <a:off x="2352675" y="2447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43</xdr:row>
      <xdr:rowOff>85725</xdr:rowOff>
    </xdr:from>
    <xdr:to>
      <xdr:col>88</xdr:col>
      <xdr:colOff>609040</xdr:colOff>
      <xdr:row>43</xdr:row>
      <xdr:rowOff>85725</xdr:rowOff>
    </xdr:to>
    <xdr:cxnSp macro="">
      <xdr:nvCxnSpPr>
        <xdr:cNvPr id="98" name="AutoShape 19"/>
        <xdr:cNvCxnSpPr/>
      </xdr:nvCxnSpPr>
      <xdr:spPr>
        <a:xfrm>
          <a:off x="2352675" y="2609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44</xdr:row>
      <xdr:rowOff>85725</xdr:rowOff>
    </xdr:from>
    <xdr:to>
      <xdr:col>88</xdr:col>
      <xdr:colOff>609040</xdr:colOff>
      <xdr:row>44</xdr:row>
      <xdr:rowOff>85725</xdr:rowOff>
    </xdr:to>
    <xdr:cxnSp macro="">
      <xdr:nvCxnSpPr>
        <xdr:cNvPr id="99" name="AutoShape 19"/>
        <xdr:cNvCxnSpPr/>
      </xdr:nvCxnSpPr>
      <xdr:spPr>
        <a:xfrm>
          <a:off x="2352675" y="2771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45</xdr:row>
      <xdr:rowOff>85725</xdr:rowOff>
    </xdr:from>
    <xdr:to>
      <xdr:col>88</xdr:col>
      <xdr:colOff>609040</xdr:colOff>
      <xdr:row>45</xdr:row>
      <xdr:rowOff>85725</xdr:rowOff>
    </xdr:to>
    <xdr:cxnSp macro="">
      <xdr:nvCxnSpPr>
        <xdr:cNvPr id="100" name="AutoShape 19"/>
        <xdr:cNvCxnSpPr/>
      </xdr:nvCxnSpPr>
      <xdr:spPr>
        <a:xfrm>
          <a:off x="2352675" y="2933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46</xdr:row>
      <xdr:rowOff>85725</xdr:rowOff>
    </xdr:from>
    <xdr:to>
      <xdr:col>88</xdr:col>
      <xdr:colOff>609040</xdr:colOff>
      <xdr:row>46</xdr:row>
      <xdr:rowOff>85725</xdr:rowOff>
    </xdr:to>
    <xdr:cxnSp macro="">
      <xdr:nvCxnSpPr>
        <xdr:cNvPr id="101" name="AutoShape 19"/>
        <xdr:cNvCxnSpPr/>
      </xdr:nvCxnSpPr>
      <xdr:spPr>
        <a:xfrm>
          <a:off x="2352675" y="3095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47</xdr:row>
      <xdr:rowOff>85725</xdr:rowOff>
    </xdr:from>
    <xdr:to>
      <xdr:col>88</xdr:col>
      <xdr:colOff>609040</xdr:colOff>
      <xdr:row>47</xdr:row>
      <xdr:rowOff>85725</xdr:rowOff>
    </xdr:to>
    <xdr:cxnSp macro="">
      <xdr:nvCxnSpPr>
        <xdr:cNvPr id="102" name="AutoShape 19"/>
        <xdr:cNvCxnSpPr/>
      </xdr:nvCxnSpPr>
      <xdr:spPr>
        <a:xfrm>
          <a:off x="2352675" y="3257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48</xdr:row>
      <xdr:rowOff>85725</xdr:rowOff>
    </xdr:from>
    <xdr:to>
      <xdr:col>88</xdr:col>
      <xdr:colOff>609040</xdr:colOff>
      <xdr:row>48</xdr:row>
      <xdr:rowOff>85725</xdr:rowOff>
    </xdr:to>
    <xdr:cxnSp macro="">
      <xdr:nvCxnSpPr>
        <xdr:cNvPr id="103" name="AutoShape 19"/>
        <xdr:cNvCxnSpPr/>
      </xdr:nvCxnSpPr>
      <xdr:spPr>
        <a:xfrm>
          <a:off x="2352675" y="3419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49</xdr:row>
      <xdr:rowOff>85725</xdr:rowOff>
    </xdr:from>
    <xdr:to>
      <xdr:col>88</xdr:col>
      <xdr:colOff>609040</xdr:colOff>
      <xdr:row>49</xdr:row>
      <xdr:rowOff>85725</xdr:rowOff>
    </xdr:to>
    <xdr:cxnSp macro="">
      <xdr:nvCxnSpPr>
        <xdr:cNvPr id="104" name="AutoShape 19"/>
        <xdr:cNvCxnSpPr/>
      </xdr:nvCxnSpPr>
      <xdr:spPr>
        <a:xfrm>
          <a:off x="2352675" y="3581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50</xdr:row>
      <xdr:rowOff>85725</xdr:rowOff>
    </xdr:from>
    <xdr:to>
      <xdr:col>88</xdr:col>
      <xdr:colOff>609040</xdr:colOff>
      <xdr:row>50</xdr:row>
      <xdr:rowOff>85725</xdr:rowOff>
    </xdr:to>
    <xdr:cxnSp macro="">
      <xdr:nvCxnSpPr>
        <xdr:cNvPr id="105" name="AutoShape 19"/>
        <xdr:cNvCxnSpPr/>
      </xdr:nvCxnSpPr>
      <xdr:spPr>
        <a:xfrm>
          <a:off x="2352675" y="3743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51</xdr:row>
      <xdr:rowOff>85725</xdr:rowOff>
    </xdr:from>
    <xdr:to>
      <xdr:col>88</xdr:col>
      <xdr:colOff>609040</xdr:colOff>
      <xdr:row>51</xdr:row>
      <xdr:rowOff>85725</xdr:rowOff>
    </xdr:to>
    <xdr:cxnSp macro="">
      <xdr:nvCxnSpPr>
        <xdr:cNvPr id="106" name="AutoShape 19"/>
        <xdr:cNvCxnSpPr/>
      </xdr:nvCxnSpPr>
      <xdr:spPr>
        <a:xfrm>
          <a:off x="2352675" y="3905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52</xdr:row>
      <xdr:rowOff>85725</xdr:rowOff>
    </xdr:from>
    <xdr:to>
      <xdr:col>88</xdr:col>
      <xdr:colOff>609040</xdr:colOff>
      <xdr:row>52</xdr:row>
      <xdr:rowOff>85725</xdr:rowOff>
    </xdr:to>
    <xdr:cxnSp macro="">
      <xdr:nvCxnSpPr>
        <xdr:cNvPr id="107" name="AutoShape 19"/>
        <xdr:cNvCxnSpPr/>
      </xdr:nvCxnSpPr>
      <xdr:spPr>
        <a:xfrm>
          <a:off x="2352675" y="4067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53</xdr:row>
      <xdr:rowOff>85725</xdr:rowOff>
    </xdr:from>
    <xdr:to>
      <xdr:col>88</xdr:col>
      <xdr:colOff>609040</xdr:colOff>
      <xdr:row>53</xdr:row>
      <xdr:rowOff>85725</xdr:rowOff>
    </xdr:to>
    <xdr:cxnSp macro="">
      <xdr:nvCxnSpPr>
        <xdr:cNvPr id="108" name="AutoShape 19"/>
        <xdr:cNvCxnSpPr/>
      </xdr:nvCxnSpPr>
      <xdr:spPr>
        <a:xfrm>
          <a:off x="2352675" y="4229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54</xdr:row>
      <xdr:rowOff>85725</xdr:rowOff>
    </xdr:from>
    <xdr:to>
      <xdr:col>88</xdr:col>
      <xdr:colOff>609040</xdr:colOff>
      <xdr:row>54</xdr:row>
      <xdr:rowOff>85725</xdr:rowOff>
    </xdr:to>
    <xdr:cxnSp macro="">
      <xdr:nvCxnSpPr>
        <xdr:cNvPr id="109" name="AutoShape 19"/>
        <xdr:cNvCxnSpPr/>
      </xdr:nvCxnSpPr>
      <xdr:spPr>
        <a:xfrm>
          <a:off x="2352675" y="4391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55</xdr:row>
      <xdr:rowOff>85725</xdr:rowOff>
    </xdr:from>
    <xdr:to>
      <xdr:col>88</xdr:col>
      <xdr:colOff>609040</xdr:colOff>
      <xdr:row>55</xdr:row>
      <xdr:rowOff>85725</xdr:rowOff>
    </xdr:to>
    <xdr:cxnSp macro="">
      <xdr:nvCxnSpPr>
        <xdr:cNvPr id="110" name="AutoShape 19"/>
        <xdr:cNvCxnSpPr/>
      </xdr:nvCxnSpPr>
      <xdr:spPr>
        <a:xfrm>
          <a:off x="2352675" y="455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56</xdr:row>
      <xdr:rowOff>85725</xdr:rowOff>
    </xdr:from>
    <xdr:to>
      <xdr:col>88</xdr:col>
      <xdr:colOff>609040</xdr:colOff>
      <xdr:row>56</xdr:row>
      <xdr:rowOff>85725</xdr:rowOff>
    </xdr:to>
    <xdr:cxnSp macro="">
      <xdr:nvCxnSpPr>
        <xdr:cNvPr id="111" name="AutoShape 19"/>
        <xdr:cNvCxnSpPr/>
      </xdr:nvCxnSpPr>
      <xdr:spPr>
        <a:xfrm>
          <a:off x="2352675" y="471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57</xdr:row>
      <xdr:rowOff>85725</xdr:rowOff>
    </xdr:from>
    <xdr:to>
      <xdr:col>88</xdr:col>
      <xdr:colOff>609040</xdr:colOff>
      <xdr:row>57</xdr:row>
      <xdr:rowOff>85725</xdr:rowOff>
    </xdr:to>
    <xdr:cxnSp macro="">
      <xdr:nvCxnSpPr>
        <xdr:cNvPr id="112" name="AutoShape 19"/>
        <xdr:cNvCxnSpPr/>
      </xdr:nvCxnSpPr>
      <xdr:spPr>
        <a:xfrm>
          <a:off x="2352675" y="4876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58</xdr:row>
      <xdr:rowOff>85725</xdr:rowOff>
    </xdr:from>
    <xdr:to>
      <xdr:col>88</xdr:col>
      <xdr:colOff>609040</xdr:colOff>
      <xdr:row>58</xdr:row>
      <xdr:rowOff>85725</xdr:rowOff>
    </xdr:to>
    <xdr:cxnSp macro="">
      <xdr:nvCxnSpPr>
        <xdr:cNvPr id="113" name="AutoShape 19"/>
        <xdr:cNvCxnSpPr/>
      </xdr:nvCxnSpPr>
      <xdr:spPr>
        <a:xfrm>
          <a:off x="2352675" y="5038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59</xdr:row>
      <xdr:rowOff>85725</xdr:rowOff>
    </xdr:from>
    <xdr:to>
      <xdr:col>88</xdr:col>
      <xdr:colOff>609040</xdr:colOff>
      <xdr:row>59</xdr:row>
      <xdr:rowOff>85725</xdr:rowOff>
    </xdr:to>
    <xdr:cxnSp macro="">
      <xdr:nvCxnSpPr>
        <xdr:cNvPr id="114" name="AutoShape 19"/>
        <xdr:cNvCxnSpPr/>
      </xdr:nvCxnSpPr>
      <xdr:spPr>
        <a:xfrm>
          <a:off x="2352675" y="5200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60</xdr:row>
      <xdr:rowOff>85725</xdr:rowOff>
    </xdr:from>
    <xdr:to>
      <xdr:col>88</xdr:col>
      <xdr:colOff>609040</xdr:colOff>
      <xdr:row>60</xdr:row>
      <xdr:rowOff>85725</xdr:rowOff>
    </xdr:to>
    <xdr:cxnSp macro="">
      <xdr:nvCxnSpPr>
        <xdr:cNvPr id="115" name="AutoShape 19"/>
        <xdr:cNvCxnSpPr/>
      </xdr:nvCxnSpPr>
      <xdr:spPr>
        <a:xfrm>
          <a:off x="2352675" y="5362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61</xdr:row>
      <xdr:rowOff>85725</xdr:rowOff>
    </xdr:from>
    <xdr:to>
      <xdr:col>88</xdr:col>
      <xdr:colOff>609040</xdr:colOff>
      <xdr:row>61</xdr:row>
      <xdr:rowOff>85725</xdr:rowOff>
    </xdr:to>
    <xdr:cxnSp macro="">
      <xdr:nvCxnSpPr>
        <xdr:cNvPr id="116" name="AutoShape 19"/>
        <xdr:cNvCxnSpPr/>
      </xdr:nvCxnSpPr>
      <xdr:spPr>
        <a:xfrm>
          <a:off x="2352675" y="5524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62</xdr:row>
      <xdr:rowOff>85725</xdr:rowOff>
    </xdr:from>
    <xdr:to>
      <xdr:col>88</xdr:col>
      <xdr:colOff>609040</xdr:colOff>
      <xdr:row>62</xdr:row>
      <xdr:rowOff>85725</xdr:rowOff>
    </xdr:to>
    <xdr:cxnSp macro="">
      <xdr:nvCxnSpPr>
        <xdr:cNvPr id="117" name="AutoShape 19"/>
        <xdr:cNvCxnSpPr/>
      </xdr:nvCxnSpPr>
      <xdr:spPr>
        <a:xfrm>
          <a:off x="2352675" y="5686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63</xdr:row>
      <xdr:rowOff>85725</xdr:rowOff>
    </xdr:from>
    <xdr:to>
      <xdr:col>88</xdr:col>
      <xdr:colOff>609040</xdr:colOff>
      <xdr:row>63</xdr:row>
      <xdr:rowOff>85725</xdr:rowOff>
    </xdr:to>
    <xdr:cxnSp macro="">
      <xdr:nvCxnSpPr>
        <xdr:cNvPr id="118" name="AutoShape 19"/>
        <xdr:cNvCxnSpPr/>
      </xdr:nvCxnSpPr>
      <xdr:spPr>
        <a:xfrm>
          <a:off x="2352675" y="5848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64</xdr:row>
      <xdr:rowOff>85725</xdr:rowOff>
    </xdr:from>
    <xdr:to>
      <xdr:col>88</xdr:col>
      <xdr:colOff>609040</xdr:colOff>
      <xdr:row>64</xdr:row>
      <xdr:rowOff>85725</xdr:rowOff>
    </xdr:to>
    <xdr:cxnSp macro="">
      <xdr:nvCxnSpPr>
        <xdr:cNvPr id="119" name="AutoShape 19"/>
        <xdr:cNvCxnSpPr/>
      </xdr:nvCxnSpPr>
      <xdr:spPr>
        <a:xfrm>
          <a:off x="2352675" y="6010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65</xdr:row>
      <xdr:rowOff>85725</xdr:rowOff>
    </xdr:from>
    <xdr:to>
      <xdr:col>88</xdr:col>
      <xdr:colOff>609040</xdr:colOff>
      <xdr:row>65</xdr:row>
      <xdr:rowOff>85725</xdr:rowOff>
    </xdr:to>
    <xdr:cxnSp macro="">
      <xdr:nvCxnSpPr>
        <xdr:cNvPr id="120" name="AutoShape 19"/>
        <xdr:cNvCxnSpPr/>
      </xdr:nvCxnSpPr>
      <xdr:spPr>
        <a:xfrm>
          <a:off x="2352675" y="6172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66</xdr:row>
      <xdr:rowOff>85725</xdr:rowOff>
    </xdr:from>
    <xdr:to>
      <xdr:col>88</xdr:col>
      <xdr:colOff>609040</xdr:colOff>
      <xdr:row>66</xdr:row>
      <xdr:rowOff>85725</xdr:rowOff>
    </xdr:to>
    <xdr:cxnSp macro="">
      <xdr:nvCxnSpPr>
        <xdr:cNvPr id="121" name="AutoShape 19"/>
        <xdr:cNvCxnSpPr/>
      </xdr:nvCxnSpPr>
      <xdr:spPr>
        <a:xfrm>
          <a:off x="2352675" y="6334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67</xdr:row>
      <xdr:rowOff>85725</xdr:rowOff>
    </xdr:from>
    <xdr:to>
      <xdr:col>88</xdr:col>
      <xdr:colOff>609040</xdr:colOff>
      <xdr:row>67</xdr:row>
      <xdr:rowOff>85725</xdr:rowOff>
    </xdr:to>
    <xdr:cxnSp macro="">
      <xdr:nvCxnSpPr>
        <xdr:cNvPr id="122" name="AutoShape 19"/>
        <xdr:cNvCxnSpPr/>
      </xdr:nvCxnSpPr>
      <xdr:spPr>
        <a:xfrm>
          <a:off x="2352675" y="6496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68</xdr:row>
      <xdr:rowOff>85725</xdr:rowOff>
    </xdr:from>
    <xdr:to>
      <xdr:col>88</xdr:col>
      <xdr:colOff>609040</xdr:colOff>
      <xdr:row>68</xdr:row>
      <xdr:rowOff>85725</xdr:rowOff>
    </xdr:to>
    <xdr:cxnSp macro="">
      <xdr:nvCxnSpPr>
        <xdr:cNvPr id="123" name="AutoShape 19"/>
        <xdr:cNvCxnSpPr/>
      </xdr:nvCxnSpPr>
      <xdr:spPr>
        <a:xfrm>
          <a:off x="2352675" y="6657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69</xdr:row>
      <xdr:rowOff>85725</xdr:rowOff>
    </xdr:from>
    <xdr:to>
      <xdr:col>88</xdr:col>
      <xdr:colOff>609040</xdr:colOff>
      <xdr:row>69</xdr:row>
      <xdr:rowOff>85725</xdr:rowOff>
    </xdr:to>
    <xdr:cxnSp macro="">
      <xdr:nvCxnSpPr>
        <xdr:cNvPr id="124" name="AutoShape 19"/>
        <xdr:cNvCxnSpPr/>
      </xdr:nvCxnSpPr>
      <xdr:spPr>
        <a:xfrm>
          <a:off x="2352675" y="6819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70</xdr:row>
      <xdr:rowOff>85725</xdr:rowOff>
    </xdr:from>
    <xdr:to>
      <xdr:col>88</xdr:col>
      <xdr:colOff>609040</xdr:colOff>
      <xdr:row>70</xdr:row>
      <xdr:rowOff>85725</xdr:rowOff>
    </xdr:to>
    <xdr:cxnSp macro="">
      <xdr:nvCxnSpPr>
        <xdr:cNvPr id="125" name="AutoShape 19"/>
        <xdr:cNvCxnSpPr/>
      </xdr:nvCxnSpPr>
      <xdr:spPr>
        <a:xfrm>
          <a:off x="2352675" y="6981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71</xdr:row>
      <xdr:rowOff>85725</xdr:rowOff>
    </xdr:from>
    <xdr:to>
      <xdr:col>88</xdr:col>
      <xdr:colOff>609040</xdr:colOff>
      <xdr:row>71</xdr:row>
      <xdr:rowOff>85725</xdr:rowOff>
    </xdr:to>
    <xdr:cxnSp macro="">
      <xdr:nvCxnSpPr>
        <xdr:cNvPr id="126" name="AutoShape 19"/>
        <xdr:cNvCxnSpPr/>
      </xdr:nvCxnSpPr>
      <xdr:spPr>
        <a:xfrm>
          <a:off x="2352675" y="7143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72</xdr:row>
      <xdr:rowOff>85725</xdr:rowOff>
    </xdr:from>
    <xdr:to>
      <xdr:col>88</xdr:col>
      <xdr:colOff>609040</xdr:colOff>
      <xdr:row>72</xdr:row>
      <xdr:rowOff>85725</xdr:rowOff>
    </xdr:to>
    <xdr:cxnSp macro="">
      <xdr:nvCxnSpPr>
        <xdr:cNvPr id="127" name="AutoShape 19"/>
        <xdr:cNvCxnSpPr/>
      </xdr:nvCxnSpPr>
      <xdr:spPr>
        <a:xfrm>
          <a:off x="2352675" y="7305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73</xdr:row>
      <xdr:rowOff>85725</xdr:rowOff>
    </xdr:from>
    <xdr:to>
      <xdr:col>88</xdr:col>
      <xdr:colOff>609040</xdr:colOff>
      <xdr:row>73</xdr:row>
      <xdr:rowOff>85725</xdr:rowOff>
    </xdr:to>
    <xdr:cxnSp macro="">
      <xdr:nvCxnSpPr>
        <xdr:cNvPr id="128" name="AutoShape 19"/>
        <xdr:cNvCxnSpPr/>
      </xdr:nvCxnSpPr>
      <xdr:spPr>
        <a:xfrm>
          <a:off x="2352675" y="746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74</xdr:row>
      <xdr:rowOff>85725</xdr:rowOff>
    </xdr:from>
    <xdr:to>
      <xdr:col>88</xdr:col>
      <xdr:colOff>609040</xdr:colOff>
      <xdr:row>74</xdr:row>
      <xdr:rowOff>85725</xdr:rowOff>
    </xdr:to>
    <xdr:cxnSp macro="">
      <xdr:nvCxnSpPr>
        <xdr:cNvPr id="129" name="AutoShape 19"/>
        <xdr:cNvCxnSpPr/>
      </xdr:nvCxnSpPr>
      <xdr:spPr>
        <a:xfrm>
          <a:off x="2352675" y="7629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75</xdr:row>
      <xdr:rowOff>85725</xdr:rowOff>
    </xdr:from>
    <xdr:to>
      <xdr:col>88</xdr:col>
      <xdr:colOff>609040</xdr:colOff>
      <xdr:row>75</xdr:row>
      <xdr:rowOff>85725</xdr:rowOff>
    </xdr:to>
    <xdr:cxnSp macro="">
      <xdr:nvCxnSpPr>
        <xdr:cNvPr id="130" name="AutoShape 19"/>
        <xdr:cNvCxnSpPr/>
      </xdr:nvCxnSpPr>
      <xdr:spPr>
        <a:xfrm>
          <a:off x="2352675" y="7791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76</xdr:row>
      <xdr:rowOff>85725</xdr:rowOff>
    </xdr:from>
    <xdr:to>
      <xdr:col>88</xdr:col>
      <xdr:colOff>609040</xdr:colOff>
      <xdr:row>76</xdr:row>
      <xdr:rowOff>85725</xdr:rowOff>
    </xdr:to>
    <xdr:cxnSp macro="">
      <xdr:nvCxnSpPr>
        <xdr:cNvPr id="131" name="AutoShape 19"/>
        <xdr:cNvCxnSpPr/>
      </xdr:nvCxnSpPr>
      <xdr:spPr>
        <a:xfrm>
          <a:off x="2352675" y="7953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77</xdr:row>
      <xdr:rowOff>85725</xdr:rowOff>
    </xdr:from>
    <xdr:to>
      <xdr:col>88</xdr:col>
      <xdr:colOff>609040</xdr:colOff>
      <xdr:row>77</xdr:row>
      <xdr:rowOff>85725</xdr:rowOff>
    </xdr:to>
    <xdr:cxnSp macro="">
      <xdr:nvCxnSpPr>
        <xdr:cNvPr id="132" name="AutoShape 19"/>
        <xdr:cNvCxnSpPr/>
      </xdr:nvCxnSpPr>
      <xdr:spPr>
        <a:xfrm>
          <a:off x="2352675" y="8115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78</xdr:row>
      <xdr:rowOff>85725</xdr:rowOff>
    </xdr:from>
    <xdr:to>
      <xdr:col>88</xdr:col>
      <xdr:colOff>609040</xdr:colOff>
      <xdr:row>78</xdr:row>
      <xdr:rowOff>85725</xdr:rowOff>
    </xdr:to>
    <xdr:cxnSp macro="">
      <xdr:nvCxnSpPr>
        <xdr:cNvPr id="133" name="AutoShape 19"/>
        <xdr:cNvCxnSpPr/>
      </xdr:nvCxnSpPr>
      <xdr:spPr>
        <a:xfrm>
          <a:off x="2352675" y="8277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79</xdr:row>
      <xdr:rowOff>85725</xdr:rowOff>
    </xdr:from>
    <xdr:to>
      <xdr:col>88</xdr:col>
      <xdr:colOff>609040</xdr:colOff>
      <xdr:row>79</xdr:row>
      <xdr:rowOff>85725</xdr:rowOff>
    </xdr:to>
    <xdr:cxnSp macro="">
      <xdr:nvCxnSpPr>
        <xdr:cNvPr id="134" name="AutoShape 19"/>
        <xdr:cNvCxnSpPr/>
      </xdr:nvCxnSpPr>
      <xdr:spPr>
        <a:xfrm>
          <a:off x="2352675" y="8439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80</xdr:row>
      <xdr:rowOff>85725</xdr:rowOff>
    </xdr:from>
    <xdr:to>
      <xdr:col>88</xdr:col>
      <xdr:colOff>609040</xdr:colOff>
      <xdr:row>80</xdr:row>
      <xdr:rowOff>85725</xdr:rowOff>
    </xdr:to>
    <xdr:cxnSp macro="">
      <xdr:nvCxnSpPr>
        <xdr:cNvPr id="135" name="AutoShape 19"/>
        <xdr:cNvCxnSpPr/>
      </xdr:nvCxnSpPr>
      <xdr:spPr>
        <a:xfrm>
          <a:off x="2352675" y="8601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81</xdr:row>
      <xdr:rowOff>85725</xdr:rowOff>
    </xdr:from>
    <xdr:to>
      <xdr:col>88</xdr:col>
      <xdr:colOff>609040</xdr:colOff>
      <xdr:row>81</xdr:row>
      <xdr:rowOff>85725</xdr:rowOff>
    </xdr:to>
    <xdr:cxnSp macro="">
      <xdr:nvCxnSpPr>
        <xdr:cNvPr id="136" name="AutoShape 19"/>
        <xdr:cNvCxnSpPr/>
      </xdr:nvCxnSpPr>
      <xdr:spPr>
        <a:xfrm>
          <a:off x="2352675" y="8763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82</xdr:row>
      <xdr:rowOff>85725</xdr:rowOff>
    </xdr:from>
    <xdr:to>
      <xdr:col>88</xdr:col>
      <xdr:colOff>609040</xdr:colOff>
      <xdr:row>82</xdr:row>
      <xdr:rowOff>85725</xdr:rowOff>
    </xdr:to>
    <xdr:cxnSp macro="">
      <xdr:nvCxnSpPr>
        <xdr:cNvPr id="137" name="AutoShape 19"/>
        <xdr:cNvCxnSpPr/>
      </xdr:nvCxnSpPr>
      <xdr:spPr>
        <a:xfrm>
          <a:off x="2352675" y="8924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83</xdr:row>
      <xdr:rowOff>85725</xdr:rowOff>
    </xdr:from>
    <xdr:to>
      <xdr:col>88</xdr:col>
      <xdr:colOff>609040</xdr:colOff>
      <xdr:row>83</xdr:row>
      <xdr:rowOff>85725</xdr:rowOff>
    </xdr:to>
    <xdr:cxnSp macro="">
      <xdr:nvCxnSpPr>
        <xdr:cNvPr id="138" name="AutoShape 19"/>
        <xdr:cNvCxnSpPr/>
      </xdr:nvCxnSpPr>
      <xdr:spPr>
        <a:xfrm>
          <a:off x="2352675" y="9086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84</xdr:row>
      <xdr:rowOff>85725</xdr:rowOff>
    </xdr:from>
    <xdr:to>
      <xdr:col>88</xdr:col>
      <xdr:colOff>609040</xdr:colOff>
      <xdr:row>84</xdr:row>
      <xdr:rowOff>85725</xdr:rowOff>
    </xdr:to>
    <xdr:cxnSp macro="">
      <xdr:nvCxnSpPr>
        <xdr:cNvPr id="139" name="AutoShape 19"/>
        <xdr:cNvCxnSpPr/>
      </xdr:nvCxnSpPr>
      <xdr:spPr>
        <a:xfrm>
          <a:off x="2352675" y="9248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85</xdr:row>
      <xdr:rowOff>85725</xdr:rowOff>
    </xdr:from>
    <xdr:to>
      <xdr:col>88</xdr:col>
      <xdr:colOff>609040</xdr:colOff>
      <xdr:row>85</xdr:row>
      <xdr:rowOff>85725</xdr:rowOff>
    </xdr:to>
    <xdr:cxnSp macro="">
      <xdr:nvCxnSpPr>
        <xdr:cNvPr id="140" name="AutoShape 19"/>
        <xdr:cNvCxnSpPr/>
      </xdr:nvCxnSpPr>
      <xdr:spPr>
        <a:xfrm>
          <a:off x="2352675" y="9410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86</xdr:row>
      <xdr:rowOff>85725</xdr:rowOff>
    </xdr:from>
    <xdr:to>
      <xdr:col>88</xdr:col>
      <xdr:colOff>609040</xdr:colOff>
      <xdr:row>86</xdr:row>
      <xdr:rowOff>85725</xdr:rowOff>
    </xdr:to>
    <xdr:cxnSp macro="">
      <xdr:nvCxnSpPr>
        <xdr:cNvPr id="141" name="AutoShape 19"/>
        <xdr:cNvCxnSpPr/>
      </xdr:nvCxnSpPr>
      <xdr:spPr>
        <a:xfrm>
          <a:off x="2352675" y="9572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87</xdr:row>
      <xdr:rowOff>85725</xdr:rowOff>
    </xdr:from>
    <xdr:to>
      <xdr:col>88</xdr:col>
      <xdr:colOff>609040</xdr:colOff>
      <xdr:row>87</xdr:row>
      <xdr:rowOff>85725</xdr:rowOff>
    </xdr:to>
    <xdr:cxnSp macro="">
      <xdr:nvCxnSpPr>
        <xdr:cNvPr id="142" name="AutoShape 19"/>
        <xdr:cNvCxnSpPr/>
      </xdr:nvCxnSpPr>
      <xdr:spPr>
        <a:xfrm>
          <a:off x="2352675" y="9734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88</xdr:row>
      <xdr:rowOff>85725</xdr:rowOff>
    </xdr:from>
    <xdr:to>
      <xdr:col>88</xdr:col>
      <xdr:colOff>609040</xdr:colOff>
      <xdr:row>88</xdr:row>
      <xdr:rowOff>85725</xdr:rowOff>
    </xdr:to>
    <xdr:cxnSp macro="">
      <xdr:nvCxnSpPr>
        <xdr:cNvPr id="143" name="AutoShape 19"/>
        <xdr:cNvCxnSpPr/>
      </xdr:nvCxnSpPr>
      <xdr:spPr>
        <a:xfrm>
          <a:off x="2352675" y="9896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89</xdr:row>
      <xdr:rowOff>85725</xdr:rowOff>
    </xdr:from>
    <xdr:to>
      <xdr:col>88</xdr:col>
      <xdr:colOff>609040</xdr:colOff>
      <xdr:row>89</xdr:row>
      <xdr:rowOff>85725</xdr:rowOff>
    </xdr:to>
    <xdr:cxnSp macro="">
      <xdr:nvCxnSpPr>
        <xdr:cNvPr id="144" name="AutoShape 19"/>
        <xdr:cNvCxnSpPr/>
      </xdr:nvCxnSpPr>
      <xdr:spPr>
        <a:xfrm>
          <a:off x="2352675" y="10058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90</xdr:row>
      <xdr:rowOff>85725</xdr:rowOff>
    </xdr:from>
    <xdr:to>
      <xdr:col>88</xdr:col>
      <xdr:colOff>609040</xdr:colOff>
      <xdr:row>90</xdr:row>
      <xdr:rowOff>85725</xdr:rowOff>
    </xdr:to>
    <xdr:cxnSp macro="">
      <xdr:nvCxnSpPr>
        <xdr:cNvPr id="145" name="AutoShape 19"/>
        <xdr:cNvCxnSpPr/>
      </xdr:nvCxnSpPr>
      <xdr:spPr>
        <a:xfrm>
          <a:off x="2352675" y="10220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91</xdr:row>
      <xdr:rowOff>85725</xdr:rowOff>
    </xdr:from>
    <xdr:to>
      <xdr:col>88</xdr:col>
      <xdr:colOff>609040</xdr:colOff>
      <xdr:row>91</xdr:row>
      <xdr:rowOff>85725</xdr:rowOff>
    </xdr:to>
    <xdr:cxnSp macro="">
      <xdr:nvCxnSpPr>
        <xdr:cNvPr id="146" name="AutoShape 19"/>
        <xdr:cNvCxnSpPr/>
      </xdr:nvCxnSpPr>
      <xdr:spPr>
        <a:xfrm>
          <a:off x="2352675" y="10382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92</xdr:row>
      <xdr:rowOff>85725</xdr:rowOff>
    </xdr:from>
    <xdr:to>
      <xdr:col>88</xdr:col>
      <xdr:colOff>609040</xdr:colOff>
      <xdr:row>92</xdr:row>
      <xdr:rowOff>85725</xdr:rowOff>
    </xdr:to>
    <xdr:cxnSp macro="">
      <xdr:nvCxnSpPr>
        <xdr:cNvPr id="147" name="AutoShape 19"/>
        <xdr:cNvCxnSpPr/>
      </xdr:nvCxnSpPr>
      <xdr:spPr>
        <a:xfrm>
          <a:off x="2352675" y="10544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93</xdr:row>
      <xdr:rowOff>85725</xdr:rowOff>
    </xdr:from>
    <xdr:to>
      <xdr:col>88</xdr:col>
      <xdr:colOff>609040</xdr:colOff>
      <xdr:row>93</xdr:row>
      <xdr:rowOff>85725</xdr:rowOff>
    </xdr:to>
    <xdr:cxnSp macro="">
      <xdr:nvCxnSpPr>
        <xdr:cNvPr id="148" name="AutoShape 19"/>
        <xdr:cNvCxnSpPr/>
      </xdr:nvCxnSpPr>
      <xdr:spPr>
        <a:xfrm>
          <a:off x="2352675" y="10706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94</xdr:row>
      <xdr:rowOff>85725</xdr:rowOff>
    </xdr:from>
    <xdr:to>
      <xdr:col>88</xdr:col>
      <xdr:colOff>609040</xdr:colOff>
      <xdr:row>94</xdr:row>
      <xdr:rowOff>85725</xdr:rowOff>
    </xdr:to>
    <xdr:cxnSp macro="">
      <xdr:nvCxnSpPr>
        <xdr:cNvPr id="149" name="AutoShape 19"/>
        <xdr:cNvCxnSpPr/>
      </xdr:nvCxnSpPr>
      <xdr:spPr>
        <a:xfrm>
          <a:off x="2352675" y="10868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95</xdr:row>
      <xdr:rowOff>85725</xdr:rowOff>
    </xdr:from>
    <xdr:to>
      <xdr:col>88</xdr:col>
      <xdr:colOff>609040</xdr:colOff>
      <xdr:row>95</xdr:row>
      <xdr:rowOff>85725</xdr:rowOff>
    </xdr:to>
    <xdr:cxnSp macro="">
      <xdr:nvCxnSpPr>
        <xdr:cNvPr id="150" name="AutoShape 19"/>
        <xdr:cNvCxnSpPr/>
      </xdr:nvCxnSpPr>
      <xdr:spPr>
        <a:xfrm>
          <a:off x="2352675" y="11029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96</xdr:row>
      <xdr:rowOff>85725</xdr:rowOff>
    </xdr:from>
    <xdr:to>
      <xdr:col>88</xdr:col>
      <xdr:colOff>609040</xdr:colOff>
      <xdr:row>96</xdr:row>
      <xdr:rowOff>85725</xdr:rowOff>
    </xdr:to>
    <xdr:cxnSp macro="">
      <xdr:nvCxnSpPr>
        <xdr:cNvPr id="151" name="AutoShape 19"/>
        <xdr:cNvCxnSpPr/>
      </xdr:nvCxnSpPr>
      <xdr:spPr>
        <a:xfrm>
          <a:off x="2352675" y="11191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97</xdr:row>
      <xdr:rowOff>85725</xdr:rowOff>
    </xdr:from>
    <xdr:to>
      <xdr:col>88</xdr:col>
      <xdr:colOff>609040</xdr:colOff>
      <xdr:row>97</xdr:row>
      <xdr:rowOff>85725</xdr:rowOff>
    </xdr:to>
    <xdr:cxnSp macro="">
      <xdr:nvCxnSpPr>
        <xdr:cNvPr id="152" name="AutoShape 19"/>
        <xdr:cNvCxnSpPr/>
      </xdr:nvCxnSpPr>
      <xdr:spPr>
        <a:xfrm>
          <a:off x="2352675" y="11353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98</xdr:row>
      <xdr:rowOff>85725</xdr:rowOff>
    </xdr:from>
    <xdr:to>
      <xdr:col>88</xdr:col>
      <xdr:colOff>609040</xdr:colOff>
      <xdr:row>98</xdr:row>
      <xdr:rowOff>85725</xdr:rowOff>
    </xdr:to>
    <xdr:cxnSp macro="">
      <xdr:nvCxnSpPr>
        <xdr:cNvPr id="153" name="AutoShape 19"/>
        <xdr:cNvCxnSpPr/>
      </xdr:nvCxnSpPr>
      <xdr:spPr>
        <a:xfrm>
          <a:off x="2352675" y="11515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99</xdr:row>
      <xdr:rowOff>85725</xdr:rowOff>
    </xdr:from>
    <xdr:to>
      <xdr:col>88</xdr:col>
      <xdr:colOff>609040</xdr:colOff>
      <xdr:row>99</xdr:row>
      <xdr:rowOff>85725</xdr:rowOff>
    </xdr:to>
    <xdr:cxnSp macro="">
      <xdr:nvCxnSpPr>
        <xdr:cNvPr id="154" name="AutoShape 19"/>
        <xdr:cNvCxnSpPr/>
      </xdr:nvCxnSpPr>
      <xdr:spPr>
        <a:xfrm>
          <a:off x="2352675" y="11677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100</xdr:row>
      <xdr:rowOff>85725</xdr:rowOff>
    </xdr:from>
    <xdr:to>
      <xdr:col>88</xdr:col>
      <xdr:colOff>609040</xdr:colOff>
      <xdr:row>100</xdr:row>
      <xdr:rowOff>85725</xdr:rowOff>
    </xdr:to>
    <xdr:cxnSp macro="">
      <xdr:nvCxnSpPr>
        <xdr:cNvPr id="155" name="AutoShape 19"/>
        <xdr:cNvCxnSpPr/>
      </xdr:nvCxnSpPr>
      <xdr:spPr>
        <a:xfrm>
          <a:off x="2352675" y="11839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101</xdr:row>
      <xdr:rowOff>85725</xdr:rowOff>
    </xdr:from>
    <xdr:to>
      <xdr:col>88</xdr:col>
      <xdr:colOff>609040</xdr:colOff>
      <xdr:row>101</xdr:row>
      <xdr:rowOff>85725</xdr:rowOff>
    </xdr:to>
    <xdr:cxnSp macro="">
      <xdr:nvCxnSpPr>
        <xdr:cNvPr id="156" name="AutoShape 19"/>
        <xdr:cNvCxnSpPr/>
      </xdr:nvCxnSpPr>
      <xdr:spPr>
        <a:xfrm>
          <a:off x="2352675" y="12001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102</xdr:row>
      <xdr:rowOff>85725</xdr:rowOff>
    </xdr:from>
    <xdr:to>
      <xdr:col>88</xdr:col>
      <xdr:colOff>609040</xdr:colOff>
      <xdr:row>102</xdr:row>
      <xdr:rowOff>85725</xdr:rowOff>
    </xdr:to>
    <xdr:cxnSp macro="">
      <xdr:nvCxnSpPr>
        <xdr:cNvPr id="157" name="AutoShape 19"/>
        <xdr:cNvCxnSpPr/>
      </xdr:nvCxnSpPr>
      <xdr:spPr>
        <a:xfrm>
          <a:off x="2352675" y="12163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103</xdr:row>
      <xdr:rowOff>85725</xdr:rowOff>
    </xdr:from>
    <xdr:to>
      <xdr:col>88</xdr:col>
      <xdr:colOff>609040</xdr:colOff>
      <xdr:row>103</xdr:row>
      <xdr:rowOff>85725</xdr:rowOff>
    </xdr:to>
    <xdr:cxnSp macro="">
      <xdr:nvCxnSpPr>
        <xdr:cNvPr id="158" name="AutoShape 19"/>
        <xdr:cNvCxnSpPr/>
      </xdr:nvCxnSpPr>
      <xdr:spPr>
        <a:xfrm>
          <a:off x="2352675" y="12325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104</xdr:row>
      <xdr:rowOff>85725</xdr:rowOff>
    </xdr:from>
    <xdr:to>
      <xdr:col>88</xdr:col>
      <xdr:colOff>609040</xdr:colOff>
      <xdr:row>104</xdr:row>
      <xdr:rowOff>85725</xdr:rowOff>
    </xdr:to>
    <xdr:cxnSp macro="">
      <xdr:nvCxnSpPr>
        <xdr:cNvPr id="159" name="AutoShape 19"/>
        <xdr:cNvCxnSpPr/>
      </xdr:nvCxnSpPr>
      <xdr:spPr>
        <a:xfrm>
          <a:off x="2352675" y="12487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105</xdr:row>
      <xdr:rowOff>85725</xdr:rowOff>
    </xdr:from>
    <xdr:to>
      <xdr:col>88</xdr:col>
      <xdr:colOff>609040</xdr:colOff>
      <xdr:row>105</xdr:row>
      <xdr:rowOff>85725</xdr:rowOff>
    </xdr:to>
    <xdr:cxnSp macro="">
      <xdr:nvCxnSpPr>
        <xdr:cNvPr id="160" name="AutoShape 19"/>
        <xdr:cNvCxnSpPr/>
      </xdr:nvCxnSpPr>
      <xdr:spPr>
        <a:xfrm>
          <a:off x="2352675" y="12649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106</xdr:row>
      <xdr:rowOff>85725</xdr:rowOff>
    </xdr:from>
    <xdr:to>
      <xdr:col>88</xdr:col>
      <xdr:colOff>609040</xdr:colOff>
      <xdr:row>106</xdr:row>
      <xdr:rowOff>85725</xdr:rowOff>
    </xdr:to>
    <xdr:cxnSp macro="">
      <xdr:nvCxnSpPr>
        <xdr:cNvPr id="161" name="AutoShape 19"/>
        <xdr:cNvCxnSpPr/>
      </xdr:nvCxnSpPr>
      <xdr:spPr>
        <a:xfrm>
          <a:off x="2352675" y="12811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107</xdr:row>
      <xdr:rowOff>85725</xdr:rowOff>
    </xdr:from>
    <xdr:to>
      <xdr:col>88</xdr:col>
      <xdr:colOff>609040</xdr:colOff>
      <xdr:row>107</xdr:row>
      <xdr:rowOff>85725</xdr:rowOff>
    </xdr:to>
    <xdr:cxnSp macro="">
      <xdr:nvCxnSpPr>
        <xdr:cNvPr id="162" name="AutoShape 19"/>
        <xdr:cNvCxnSpPr/>
      </xdr:nvCxnSpPr>
      <xdr:spPr>
        <a:xfrm>
          <a:off x="2352675" y="12973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108</xdr:row>
      <xdr:rowOff>85725</xdr:rowOff>
    </xdr:from>
    <xdr:to>
      <xdr:col>88</xdr:col>
      <xdr:colOff>609040</xdr:colOff>
      <xdr:row>108</xdr:row>
      <xdr:rowOff>85725</xdr:rowOff>
    </xdr:to>
    <xdr:cxnSp macro="">
      <xdr:nvCxnSpPr>
        <xdr:cNvPr id="163" name="AutoShape 19"/>
        <xdr:cNvCxnSpPr/>
      </xdr:nvCxnSpPr>
      <xdr:spPr>
        <a:xfrm>
          <a:off x="2352675" y="13134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109</xdr:row>
      <xdr:rowOff>85725</xdr:rowOff>
    </xdr:from>
    <xdr:to>
      <xdr:col>88</xdr:col>
      <xdr:colOff>609040</xdr:colOff>
      <xdr:row>109</xdr:row>
      <xdr:rowOff>85725</xdr:rowOff>
    </xdr:to>
    <xdr:cxnSp macro="">
      <xdr:nvCxnSpPr>
        <xdr:cNvPr id="164" name="AutoShape 19"/>
        <xdr:cNvCxnSpPr/>
      </xdr:nvCxnSpPr>
      <xdr:spPr>
        <a:xfrm>
          <a:off x="2352675" y="13296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110</xdr:row>
      <xdr:rowOff>85725</xdr:rowOff>
    </xdr:from>
    <xdr:to>
      <xdr:col>88</xdr:col>
      <xdr:colOff>609040</xdr:colOff>
      <xdr:row>110</xdr:row>
      <xdr:rowOff>85725</xdr:rowOff>
    </xdr:to>
    <xdr:cxnSp macro="">
      <xdr:nvCxnSpPr>
        <xdr:cNvPr id="165" name="AutoShape 19"/>
        <xdr:cNvCxnSpPr/>
      </xdr:nvCxnSpPr>
      <xdr:spPr>
        <a:xfrm>
          <a:off x="2352675" y="13458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111</xdr:row>
      <xdr:rowOff>85725</xdr:rowOff>
    </xdr:from>
    <xdr:to>
      <xdr:col>88</xdr:col>
      <xdr:colOff>609040</xdr:colOff>
      <xdr:row>111</xdr:row>
      <xdr:rowOff>85725</xdr:rowOff>
    </xdr:to>
    <xdr:cxnSp macro="">
      <xdr:nvCxnSpPr>
        <xdr:cNvPr id="166" name="AutoShape 19"/>
        <xdr:cNvCxnSpPr/>
      </xdr:nvCxnSpPr>
      <xdr:spPr>
        <a:xfrm>
          <a:off x="2352675" y="13620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112</xdr:row>
      <xdr:rowOff>85725</xdr:rowOff>
    </xdr:from>
    <xdr:to>
      <xdr:col>88</xdr:col>
      <xdr:colOff>609040</xdr:colOff>
      <xdr:row>112</xdr:row>
      <xdr:rowOff>85725</xdr:rowOff>
    </xdr:to>
    <xdr:cxnSp macro="">
      <xdr:nvCxnSpPr>
        <xdr:cNvPr id="167" name="AutoShape 19"/>
        <xdr:cNvCxnSpPr/>
      </xdr:nvCxnSpPr>
      <xdr:spPr>
        <a:xfrm>
          <a:off x="2352675" y="13782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113</xdr:row>
      <xdr:rowOff>85725</xdr:rowOff>
    </xdr:from>
    <xdr:to>
      <xdr:col>88</xdr:col>
      <xdr:colOff>609040</xdr:colOff>
      <xdr:row>113</xdr:row>
      <xdr:rowOff>85725</xdr:rowOff>
    </xdr:to>
    <xdr:cxnSp macro="">
      <xdr:nvCxnSpPr>
        <xdr:cNvPr id="168" name="AutoShape 19"/>
        <xdr:cNvCxnSpPr/>
      </xdr:nvCxnSpPr>
      <xdr:spPr>
        <a:xfrm>
          <a:off x="2352675" y="13944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114</xdr:row>
      <xdr:rowOff>85725</xdr:rowOff>
    </xdr:from>
    <xdr:to>
      <xdr:col>88</xdr:col>
      <xdr:colOff>609040</xdr:colOff>
      <xdr:row>114</xdr:row>
      <xdr:rowOff>85725</xdr:rowOff>
    </xdr:to>
    <xdr:cxnSp macro="">
      <xdr:nvCxnSpPr>
        <xdr:cNvPr id="169" name="AutoShape 19"/>
        <xdr:cNvCxnSpPr/>
      </xdr:nvCxnSpPr>
      <xdr:spPr>
        <a:xfrm>
          <a:off x="2352675" y="14106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115</xdr:row>
      <xdr:rowOff>85725</xdr:rowOff>
    </xdr:from>
    <xdr:to>
      <xdr:col>88</xdr:col>
      <xdr:colOff>609040</xdr:colOff>
      <xdr:row>115</xdr:row>
      <xdr:rowOff>85725</xdr:rowOff>
    </xdr:to>
    <xdr:cxnSp macro="">
      <xdr:nvCxnSpPr>
        <xdr:cNvPr id="170" name="AutoShape 19"/>
        <xdr:cNvCxnSpPr/>
      </xdr:nvCxnSpPr>
      <xdr:spPr>
        <a:xfrm>
          <a:off x="2352675" y="14268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116</xdr:row>
      <xdr:rowOff>85725</xdr:rowOff>
    </xdr:from>
    <xdr:to>
      <xdr:col>88</xdr:col>
      <xdr:colOff>609040</xdr:colOff>
      <xdr:row>116</xdr:row>
      <xdr:rowOff>85725</xdr:rowOff>
    </xdr:to>
    <xdr:cxnSp macro="">
      <xdr:nvCxnSpPr>
        <xdr:cNvPr id="171" name="AutoShape 19"/>
        <xdr:cNvCxnSpPr/>
      </xdr:nvCxnSpPr>
      <xdr:spPr>
        <a:xfrm>
          <a:off x="2352675" y="14430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117</xdr:row>
      <xdr:rowOff>85725</xdr:rowOff>
    </xdr:from>
    <xdr:to>
      <xdr:col>88</xdr:col>
      <xdr:colOff>609040</xdr:colOff>
      <xdr:row>117</xdr:row>
      <xdr:rowOff>85725</xdr:rowOff>
    </xdr:to>
    <xdr:cxnSp macro="">
      <xdr:nvCxnSpPr>
        <xdr:cNvPr id="172" name="AutoShape 19"/>
        <xdr:cNvCxnSpPr/>
      </xdr:nvCxnSpPr>
      <xdr:spPr>
        <a:xfrm>
          <a:off x="2352675" y="14592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118</xdr:row>
      <xdr:rowOff>85725</xdr:rowOff>
    </xdr:from>
    <xdr:to>
      <xdr:col>88</xdr:col>
      <xdr:colOff>609040</xdr:colOff>
      <xdr:row>118</xdr:row>
      <xdr:rowOff>85725</xdr:rowOff>
    </xdr:to>
    <xdr:cxnSp macro="">
      <xdr:nvCxnSpPr>
        <xdr:cNvPr id="173" name="AutoShape 19"/>
        <xdr:cNvCxnSpPr/>
      </xdr:nvCxnSpPr>
      <xdr:spPr>
        <a:xfrm>
          <a:off x="2352675" y="14754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119</xdr:row>
      <xdr:rowOff>85725</xdr:rowOff>
    </xdr:from>
    <xdr:to>
      <xdr:col>88</xdr:col>
      <xdr:colOff>609040</xdr:colOff>
      <xdr:row>119</xdr:row>
      <xdr:rowOff>85725</xdr:rowOff>
    </xdr:to>
    <xdr:cxnSp macro="">
      <xdr:nvCxnSpPr>
        <xdr:cNvPr id="174" name="AutoShape 19"/>
        <xdr:cNvCxnSpPr/>
      </xdr:nvCxnSpPr>
      <xdr:spPr>
        <a:xfrm>
          <a:off x="2352675" y="14916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120</xdr:row>
      <xdr:rowOff>85725</xdr:rowOff>
    </xdr:from>
    <xdr:to>
      <xdr:col>88</xdr:col>
      <xdr:colOff>609040</xdr:colOff>
      <xdr:row>120</xdr:row>
      <xdr:rowOff>85725</xdr:rowOff>
    </xdr:to>
    <xdr:cxnSp macro="">
      <xdr:nvCxnSpPr>
        <xdr:cNvPr id="175" name="AutoShape 19"/>
        <xdr:cNvCxnSpPr/>
      </xdr:nvCxnSpPr>
      <xdr:spPr>
        <a:xfrm>
          <a:off x="2352675" y="15078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121</xdr:row>
      <xdr:rowOff>85725</xdr:rowOff>
    </xdr:from>
    <xdr:to>
      <xdr:col>88</xdr:col>
      <xdr:colOff>609040</xdr:colOff>
      <xdr:row>121</xdr:row>
      <xdr:rowOff>85725</xdr:rowOff>
    </xdr:to>
    <xdr:cxnSp macro="">
      <xdr:nvCxnSpPr>
        <xdr:cNvPr id="176" name="AutoShape 19"/>
        <xdr:cNvCxnSpPr/>
      </xdr:nvCxnSpPr>
      <xdr:spPr>
        <a:xfrm>
          <a:off x="2352675" y="15240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122</xdr:row>
      <xdr:rowOff>85725</xdr:rowOff>
    </xdr:from>
    <xdr:to>
      <xdr:col>88</xdr:col>
      <xdr:colOff>609040</xdr:colOff>
      <xdr:row>122</xdr:row>
      <xdr:rowOff>85725</xdr:rowOff>
    </xdr:to>
    <xdr:cxnSp macro="">
      <xdr:nvCxnSpPr>
        <xdr:cNvPr id="177" name="AutoShape 19"/>
        <xdr:cNvCxnSpPr/>
      </xdr:nvCxnSpPr>
      <xdr:spPr>
        <a:xfrm>
          <a:off x="2352675" y="15401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123</xdr:row>
      <xdr:rowOff>85725</xdr:rowOff>
    </xdr:from>
    <xdr:to>
      <xdr:col>88</xdr:col>
      <xdr:colOff>609040</xdr:colOff>
      <xdr:row>123</xdr:row>
      <xdr:rowOff>85725</xdr:rowOff>
    </xdr:to>
    <xdr:cxnSp macro="">
      <xdr:nvCxnSpPr>
        <xdr:cNvPr id="178" name="AutoShape 19"/>
        <xdr:cNvCxnSpPr/>
      </xdr:nvCxnSpPr>
      <xdr:spPr>
        <a:xfrm>
          <a:off x="2352675" y="15563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124</xdr:row>
      <xdr:rowOff>85725</xdr:rowOff>
    </xdr:from>
    <xdr:to>
      <xdr:col>88</xdr:col>
      <xdr:colOff>609040</xdr:colOff>
      <xdr:row>124</xdr:row>
      <xdr:rowOff>85725</xdr:rowOff>
    </xdr:to>
    <xdr:cxnSp macro="">
      <xdr:nvCxnSpPr>
        <xdr:cNvPr id="179" name="AutoShape 19"/>
        <xdr:cNvCxnSpPr/>
      </xdr:nvCxnSpPr>
      <xdr:spPr>
        <a:xfrm>
          <a:off x="2352675" y="15725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125</xdr:row>
      <xdr:rowOff>85725</xdr:rowOff>
    </xdr:from>
    <xdr:to>
      <xdr:col>88</xdr:col>
      <xdr:colOff>609040</xdr:colOff>
      <xdr:row>125</xdr:row>
      <xdr:rowOff>85725</xdr:rowOff>
    </xdr:to>
    <xdr:cxnSp macro="">
      <xdr:nvCxnSpPr>
        <xdr:cNvPr id="180" name="AutoShape 19"/>
        <xdr:cNvCxnSpPr/>
      </xdr:nvCxnSpPr>
      <xdr:spPr>
        <a:xfrm>
          <a:off x="2352675" y="15887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126</xdr:row>
      <xdr:rowOff>85725</xdr:rowOff>
    </xdr:from>
    <xdr:to>
      <xdr:col>88</xdr:col>
      <xdr:colOff>609040</xdr:colOff>
      <xdr:row>126</xdr:row>
      <xdr:rowOff>85725</xdr:rowOff>
    </xdr:to>
    <xdr:cxnSp macro="">
      <xdr:nvCxnSpPr>
        <xdr:cNvPr id="181" name="AutoShape 19"/>
        <xdr:cNvCxnSpPr/>
      </xdr:nvCxnSpPr>
      <xdr:spPr>
        <a:xfrm>
          <a:off x="2352675" y="16049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127</xdr:row>
      <xdr:rowOff>85725</xdr:rowOff>
    </xdr:from>
    <xdr:to>
      <xdr:col>88</xdr:col>
      <xdr:colOff>609040</xdr:colOff>
      <xdr:row>127</xdr:row>
      <xdr:rowOff>85725</xdr:rowOff>
    </xdr:to>
    <xdr:cxnSp macro="">
      <xdr:nvCxnSpPr>
        <xdr:cNvPr id="182" name="AutoShape 19"/>
        <xdr:cNvCxnSpPr/>
      </xdr:nvCxnSpPr>
      <xdr:spPr>
        <a:xfrm>
          <a:off x="2352675" y="16211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128</xdr:row>
      <xdr:rowOff>85725</xdr:rowOff>
    </xdr:from>
    <xdr:to>
      <xdr:col>88</xdr:col>
      <xdr:colOff>609040</xdr:colOff>
      <xdr:row>128</xdr:row>
      <xdr:rowOff>85725</xdr:rowOff>
    </xdr:to>
    <xdr:cxnSp macro="">
      <xdr:nvCxnSpPr>
        <xdr:cNvPr id="183" name="AutoShape 19"/>
        <xdr:cNvCxnSpPr/>
      </xdr:nvCxnSpPr>
      <xdr:spPr>
        <a:xfrm>
          <a:off x="2352675" y="16373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129</xdr:row>
      <xdr:rowOff>85725</xdr:rowOff>
    </xdr:from>
    <xdr:to>
      <xdr:col>88</xdr:col>
      <xdr:colOff>609040</xdr:colOff>
      <xdr:row>129</xdr:row>
      <xdr:rowOff>85725</xdr:rowOff>
    </xdr:to>
    <xdr:cxnSp macro="">
      <xdr:nvCxnSpPr>
        <xdr:cNvPr id="184" name="AutoShape 19"/>
        <xdr:cNvCxnSpPr/>
      </xdr:nvCxnSpPr>
      <xdr:spPr>
        <a:xfrm>
          <a:off x="2352675" y="16535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130</xdr:row>
      <xdr:rowOff>85725</xdr:rowOff>
    </xdr:from>
    <xdr:to>
      <xdr:col>88</xdr:col>
      <xdr:colOff>609040</xdr:colOff>
      <xdr:row>130</xdr:row>
      <xdr:rowOff>85725</xdr:rowOff>
    </xdr:to>
    <xdr:cxnSp macro="">
      <xdr:nvCxnSpPr>
        <xdr:cNvPr id="185" name="AutoShape 19"/>
        <xdr:cNvCxnSpPr/>
      </xdr:nvCxnSpPr>
      <xdr:spPr>
        <a:xfrm>
          <a:off x="2352675" y="16697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131</xdr:row>
      <xdr:rowOff>85725</xdr:rowOff>
    </xdr:from>
    <xdr:to>
      <xdr:col>88</xdr:col>
      <xdr:colOff>609040</xdr:colOff>
      <xdr:row>131</xdr:row>
      <xdr:rowOff>85725</xdr:rowOff>
    </xdr:to>
    <xdr:cxnSp macro="">
      <xdr:nvCxnSpPr>
        <xdr:cNvPr id="186" name="AutoShape 19"/>
        <xdr:cNvCxnSpPr/>
      </xdr:nvCxnSpPr>
      <xdr:spPr>
        <a:xfrm>
          <a:off x="2352675" y="16859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132</xdr:row>
      <xdr:rowOff>85725</xdr:rowOff>
    </xdr:from>
    <xdr:to>
      <xdr:col>88</xdr:col>
      <xdr:colOff>609040</xdr:colOff>
      <xdr:row>132</xdr:row>
      <xdr:rowOff>85725</xdr:rowOff>
    </xdr:to>
    <xdr:cxnSp macro="">
      <xdr:nvCxnSpPr>
        <xdr:cNvPr id="187" name="AutoShape 19"/>
        <xdr:cNvCxnSpPr/>
      </xdr:nvCxnSpPr>
      <xdr:spPr>
        <a:xfrm>
          <a:off x="2352675" y="17021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133</xdr:row>
      <xdr:rowOff>85725</xdr:rowOff>
    </xdr:from>
    <xdr:to>
      <xdr:col>88</xdr:col>
      <xdr:colOff>609040</xdr:colOff>
      <xdr:row>133</xdr:row>
      <xdr:rowOff>85725</xdr:rowOff>
    </xdr:to>
    <xdr:cxnSp macro="">
      <xdr:nvCxnSpPr>
        <xdr:cNvPr id="188" name="AutoShape 19"/>
        <xdr:cNvCxnSpPr/>
      </xdr:nvCxnSpPr>
      <xdr:spPr>
        <a:xfrm>
          <a:off x="2352675" y="17183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134</xdr:row>
      <xdr:rowOff>85725</xdr:rowOff>
    </xdr:from>
    <xdr:to>
      <xdr:col>88</xdr:col>
      <xdr:colOff>609040</xdr:colOff>
      <xdr:row>134</xdr:row>
      <xdr:rowOff>85725</xdr:rowOff>
    </xdr:to>
    <xdr:cxnSp macro="">
      <xdr:nvCxnSpPr>
        <xdr:cNvPr id="189" name="AutoShape 19"/>
        <xdr:cNvCxnSpPr/>
      </xdr:nvCxnSpPr>
      <xdr:spPr>
        <a:xfrm>
          <a:off x="2352675" y="17345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135</xdr:row>
      <xdr:rowOff>85725</xdr:rowOff>
    </xdr:from>
    <xdr:to>
      <xdr:col>88</xdr:col>
      <xdr:colOff>609040</xdr:colOff>
      <xdr:row>135</xdr:row>
      <xdr:rowOff>85725</xdr:rowOff>
    </xdr:to>
    <xdr:cxnSp macro="">
      <xdr:nvCxnSpPr>
        <xdr:cNvPr id="190" name="AutoShape 19"/>
        <xdr:cNvCxnSpPr/>
      </xdr:nvCxnSpPr>
      <xdr:spPr>
        <a:xfrm>
          <a:off x="2352675" y="17506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136</xdr:row>
      <xdr:rowOff>85725</xdr:rowOff>
    </xdr:from>
    <xdr:to>
      <xdr:col>88</xdr:col>
      <xdr:colOff>609040</xdr:colOff>
      <xdr:row>136</xdr:row>
      <xdr:rowOff>85725</xdr:rowOff>
    </xdr:to>
    <xdr:cxnSp macro="">
      <xdr:nvCxnSpPr>
        <xdr:cNvPr id="191" name="AutoShape 19"/>
        <xdr:cNvCxnSpPr/>
      </xdr:nvCxnSpPr>
      <xdr:spPr>
        <a:xfrm>
          <a:off x="2352675" y="17668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137</xdr:row>
      <xdr:rowOff>85725</xdr:rowOff>
    </xdr:from>
    <xdr:to>
      <xdr:col>88</xdr:col>
      <xdr:colOff>609040</xdr:colOff>
      <xdr:row>137</xdr:row>
      <xdr:rowOff>85725</xdr:rowOff>
    </xdr:to>
    <xdr:cxnSp macro="">
      <xdr:nvCxnSpPr>
        <xdr:cNvPr id="192" name="AutoShape 19"/>
        <xdr:cNvCxnSpPr/>
      </xdr:nvCxnSpPr>
      <xdr:spPr>
        <a:xfrm>
          <a:off x="2352675" y="17830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138</xdr:row>
      <xdr:rowOff>85725</xdr:rowOff>
    </xdr:from>
    <xdr:to>
      <xdr:col>88</xdr:col>
      <xdr:colOff>609040</xdr:colOff>
      <xdr:row>138</xdr:row>
      <xdr:rowOff>85725</xdr:rowOff>
    </xdr:to>
    <xdr:cxnSp macro="">
      <xdr:nvCxnSpPr>
        <xdr:cNvPr id="193" name="AutoShape 19"/>
        <xdr:cNvCxnSpPr/>
      </xdr:nvCxnSpPr>
      <xdr:spPr>
        <a:xfrm>
          <a:off x="2352675" y="17992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139</xdr:row>
      <xdr:rowOff>85725</xdr:rowOff>
    </xdr:from>
    <xdr:to>
      <xdr:col>88</xdr:col>
      <xdr:colOff>609040</xdr:colOff>
      <xdr:row>139</xdr:row>
      <xdr:rowOff>85725</xdr:rowOff>
    </xdr:to>
    <xdr:cxnSp macro="">
      <xdr:nvCxnSpPr>
        <xdr:cNvPr id="194" name="AutoShape 19"/>
        <xdr:cNvCxnSpPr/>
      </xdr:nvCxnSpPr>
      <xdr:spPr>
        <a:xfrm>
          <a:off x="2352675" y="18154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140</xdr:row>
      <xdr:rowOff>85725</xdr:rowOff>
    </xdr:from>
    <xdr:to>
      <xdr:col>88</xdr:col>
      <xdr:colOff>609040</xdr:colOff>
      <xdr:row>140</xdr:row>
      <xdr:rowOff>85725</xdr:rowOff>
    </xdr:to>
    <xdr:cxnSp macro="">
      <xdr:nvCxnSpPr>
        <xdr:cNvPr id="195" name="AutoShape 19"/>
        <xdr:cNvCxnSpPr/>
      </xdr:nvCxnSpPr>
      <xdr:spPr>
        <a:xfrm>
          <a:off x="2352675" y="18316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141</xdr:row>
      <xdr:rowOff>85725</xdr:rowOff>
    </xdr:from>
    <xdr:to>
      <xdr:col>88</xdr:col>
      <xdr:colOff>609040</xdr:colOff>
      <xdr:row>141</xdr:row>
      <xdr:rowOff>85725</xdr:rowOff>
    </xdr:to>
    <xdr:cxnSp macro="">
      <xdr:nvCxnSpPr>
        <xdr:cNvPr id="196" name="AutoShape 19"/>
        <xdr:cNvCxnSpPr/>
      </xdr:nvCxnSpPr>
      <xdr:spPr>
        <a:xfrm>
          <a:off x="2352675" y="18478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142</xdr:row>
      <xdr:rowOff>85725</xdr:rowOff>
    </xdr:from>
    <xdr:to>
      <xdr:col>88</xdr:col>
      <xdr:colOff>609040</xdr:colOff>
      <xdr:row>142</xdr:row>
      <xdr:rowOff>85725</xdr:rowOff>
    </xdr:to>
    <xdr:cxnSp macro="">
      <xdr:nvCxnSpPr>
        <xdr:cNvPr id="197" name="AutoShape 19"/>
        <xdr:cNvCxnSpPr/>
      </xdr:nvCxnSpPr>
      <xdr:spPr>
        <a:xfrm>
          <a:off x="2352675" y="18640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143</xdr:row>
      <xdr:rowOff>85725</xdr:rowOff>
    </xdr:from>
    <xdr:to>
      <xdr:col>88</xdr:col>
      <xdr:colOff>609040</xdr:colOff>
      <xdr:row>143</xdr:row>
      <xdr:rowOff>85725</xdr:rowOff>
    </xdr:to>
    <xdr:cxnSp macro="">
      <xdr:nvCxnSpPr>
        <xdr:cNvPr id="198" name="AutoShape 19"/>
        <xdr:cNvCxnSpPr/>
      </xdr:nvCxnSpPr>
      <xdr:spPr>
        <a:xfrm>
          <a:off x="2352675" y="18802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144</xdr:row>
      <xdr:rowOff>85725</xdr:rowOff>
    </xdr:from>
    <xdr:to>
      <xdr:col>88</xdr:col>
      <xdr:colOff>609040</xdr:colOff>
      <xdr:row>144</xdr:row>
      <xdr:rowOff>85725</xdr:rowOff>
    </xdr:to>
    <xdr:cxnSp macro="">
      <xdr:nvCxnSpPr>
        <xdr:cNvPr id="199" name="AutoShape 19"/>
        <xdr:cNvCxnSpPr/>
      </xdr:nvCxnSpPr>
      <xdr:spPr>
        <a:xfrm>
          <a:off x="2352675" y="18964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145</xdr:row>
      <xdr:rowOff>85725</xdr:rowOff>
    </xdr:from>
    <xdr:to>
      <xdr:col>88</xdr:col>
      <xdr:colOff>609040</xdr:colOff>
      <xdr:row>145</xdr:row>
      <xdr:rowOff>85725</xdr:rowOff>
    </xdr:to>
    <xdr:cxnSp macro="">
      <xdr:nvCxnSpPr>
        <xdr:cNvPr id="200" name="AutoShape 19"/>
        <xdr:cNvCxnSpPr/>
      </xdr:nvCxnSpPr>
      <xdr:spPr>
        <a:xfrm>
          <a:off x="2352675" y="19126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146</xdr:row>
      <xdr:rowOff>85725</xdr:rowOff>
    </xdr:from>
    <xdr:to>
      <xdr:col>88</xdr:col>
      <xdr:colOff>609040</xdr:colOff>
      <xdr:row>146</xdr:row>
      <xdr:rowOff>85725</xdr:rowOff>
    </xdr:to>
    <xdr:cxnSp macro="">
      <xdr:nvCxnSpPr>
        <xdr:cNvPr id="201" name="AutoShape 19"/>
        <xdr:cNvCxnSpPr/>
      </xdr:nvCxnSpPr>
      <xdr:spPr>
        <a:xfrm>
          <a:off x="2352675" y="19288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147</xdr:row>
      <xdr:rowOff>85725</xdr:rowOff>
    </xdr:from>
    <xdr:to>
      <xdr:col>88</xdr:col>
      <xdr:colOff>609040</xdr:colOff>
      <xdr:row>147</xdr:row>
      <xdr:rowOff>85725</xdr:rowOff>
    </xdr:to>
    <xdr:cxnSp macro="">
      <xdr:nvCxnSpPr>
        <xdr:cNvPr id="202" name="AutoShape 19"/>
        <xdr:cNvCxnSpPr/>
      </xdr:nvCxnSpPr>
      <xdr:spPr>
        <a:xfrm>
          <a:off x="2352675" y="19450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148</xdr:row>
      <xdr:rowOff>85725</xdr:rowOff>
    </xdr:from>
    <xdr:to>
      <xdr:col>88</xdr:col>
      <xdr:colOff>609040</xdr:colOff>
      <xdr:row>148</xdr:row>
      <xdr:rowOff>85725</xdr:rowOff>
    </xdr:to>
    <xdr:cxnSp macro="">
      <xdr:nvCxnSpPr>
        <xdr:cNvPr id="203" name="AutoShape 19"/>
        <xdr:cNvCxnSpPr/>
      </xdr:nvCxnSpPr>
      <xdr:spPr>
        <a:xfrm>
          <a:off x="2352675" y="19611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149</xdr:row>
      <xdr:rowOff>85725</xdr:rowOff>
    </xdr:from>
    <xdr:to>
      <xdr:col>88</xdr:col>
      <xdr:colOff>609040</xdr:colOff>
      <xdr:row>149</xdr:row>
      <xdr:rowOff>85725</xdr:rowOff>
    </xdr:to>
    <xdr:cxnSp macro="">
      <xdr:nvCxnSpPr>
        <xdr:cNvPr id="204" name="AutoShape 19"/>
        <xdr:cNvCxnSpPr/>
      </xdr:nvCxnSpPr>
      <xdr:spPr>
        <a:xfrm>
          <a:off x="2352675" y="19773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150</xdr:row>
      <xdr:rowOff>85725</xdr:rowOff>
    </xdr:from>
    <xdr:to>
      <xdr:col>88</xdr:col>
      <xdr:colOff>609040</xdr:colOff>
      <xdr:row>150</xdr:row>
      <xdr:rowOff>85725</xdr:rowOff>
    </xdr:to>
    <xdr:cxnSp macro="">
      <xdr:nvCxnSpPr>
        <xdr:cNvPr id="205" name="AutoShape 19"/>
        <xdr:cNvCxnSpPr/>
      </xdr:nvCxnSpPr>
      <xdr:spPr>
        <a:xfrm>
          <a:off x="2352675" y="19935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151</xdr:row>
      <xdr:rowOff>85725</xdr:rowOff>
    </xdr:from>
    <xdr:to>
      <xdr:col>88</xdr:col>
      <xdr:colOff>609040</xdr:colOff>
      <xdr:row>151</xdr:row>
      <xdr:rowOff>85725</xdr:rowOff>
    </xdr:to>
    <xdr:cxnSp macro="">
      <xdr:nvCxnSpPr>
        <xdr:cNvPr id="206" name="AutoShape 19"/>
        <xdr:cNvCxnSpPr/>
      </xdr:nvCxnSpPr>
      <xdr:spPr>
        <a:xfrm>
          <a:off x="2352675" y="20097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152</xdr:row>
      <xdr:rowOff>85725</xdr:rowOff>
    </xdr:from>
    <xdr:to>
      <xdr:col>88</xdr:col>
      <xdr:colOff>609040</xdr:colOff>
      <xdr:row>152</xdr:row>
      <xdr:rowOff>85725</xdr:rowOff>
    </xdr:to>
    <xdr:cxnSp macro="">
      <xdr:nvCxnSpPr>
        <xdr:cNvPr id="207" name="AutoShape 19"/>
        <xdr:cNvCxnSpPr/>
      </xdr:nvCxnSpPr>
      <xdr:spPr>
        <a:xfrm>
          <a:off x="2352675" y="20259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153</xdr:row>
      <xdr:rowOff>85725</xdr:rowOff>
    </xdr:from>
    <xdr:to>
      <xdr:col>88</xdr:col>
      <xdr:colOff>609040</xdr:colOff>
      <xdr:row>153</xdr:row>
      <xdr:rowOff>85725</xdr:rowOff>
    </xdr:to>
    <xdr:cxnSp macro="">
      <xdr:nvCxnSpPr>
        <xdr:cNvPr id="208" name="AutoShape 19"/>
        <xdr:cNvCxnSpPr/>
      </xdr:nvCxnSpPr>
      <xdr:spPr>
        <a:xfrm>
          <a:off x="2352675" y="20421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154</xdr:row>
      <xdr:rowOff>85725</xdr:rowOff>
    </xdr:from>
    <xdr:to>
      <xdr:col>88</xdr:col>
      <xdr:colOff>609040</xdr:colOff>
      <xdr:row>154</xdr:row>
      <xdr:rowOff>85725</xdr:rowOff>
    </xdr:to>
    <xdr:cxnSp macro="">
      <xdr:nvCxnSpPr>
        <xdr:cNvPr id="209" name="AutoShape 19"/>
        <xdr:cNvCxnSpPr/>
      </xdr:nvCxnSpPr>
      <xdr:spPr>
        <a:xfrm>
          <a:off x="2352675" y="20583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155</xdr:row>
      <xdr:rowOff>85725</xdr:rowOff>
    </xdr:from>
    <xdr:to>
      <xdr:col>88</xdr:col>
      <xdr:colOff>609040</xdr:colOff>
      <xdr:row>155</xdr:row>
      <xdr:rowOff>85725</xdr:rowOff>
    </xdr:to>
    <xdr:cxnSp macro="">
      <xdr:nvCxnSpPr>
        <xdr:cNvPr id="210" name="AutoShape 19"/>
        <xdr:cNvCxnSpPr/>
      </xdr:nvCxnSpPr>
      <xdr:spPr>
        <a:xfrm>
          <a:off x="2352675" y="20745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156</xdr:row>
      <xdr:rowOff>85725</xdr:rowOff>
    </xdr:from>
    <xdr:to>
      <xdr:col>88</xdr:col>
      <xdr:colOff>609040</xdr:colOff>
      <xdr:row>156</xdr:row>
      <xdr:rowOff>85725</xdr:rowOff>
    </xdr:to>
    <xdr:cxnSp macro="">
      <xdr:nvCxnSpPr>
        <xdr:cNvPr id="211" name="AutoShape 19"/>
        <xdr:cNvCxnSpPr/>
      </xdr:nvCxnSpPr>
      <xdr:spPr>
        <a:xfrm>
          <a:off x="2352675" y="20907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157</xdr:row>
      <xdr:rowOff>85725</xdr:rowOff>
    </xdr:from>
    <xdr:to>
      <xdr:col>88</xdr:col>
      <xdr:colOff>609040</xdr:colOff>
      <xdr:row>157</xdr:row>
      <xdr:rowOff>85725</xdr:rowOff>
    </xdr:to>
    <xdr:cxnSp macro="">
      <xdr:nvCxnSpPr>
        <xdr:cNvPr id="212" name="AutoShape 19"/>
        <xdr:cNvCxnSpPr/>
      </xdr:nvCxnSpPr>
      <xdr:spPr>
        <a:xfrm>
          <a:off x="2352675" y="21069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158</xdr:row>
      <xdr:rowOff>85725</xdr:rowOff>
    </xdr:from>
    <xdr:to>
      <xdr:col>88</xdr:col>
      <xdr:colOff>609040</xdr:colOff>
      <xdr:row>158</xdr:row>
      <xdr:rowOff>85725</xdr:rowOff>
    </xdr:to>
    <xdr:cxnSp macro="">
      <xdr:nvCxnSpPr>
        <xdr:cNvPr id="213" name="AutoShape 19"/>
        <xdr:cNvCxnSpPr/>
      </xdr:nvCxnSpPr>
      <xdr:spPr>
        <a:xfrm>
          <a:off x="2352675" y="21231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159</xdr:row>
      <xdr:rowOff>85725</xdr:rowOff>
    </xdr:from>
    <xdr:to>
      <xdr:col>88</xdr:col>
      <xdr:colOff>609040</xdr:colOff>
      <xdr:row>159</xdr:row>
      <xdr:rowOff>85725</xdr:rowOff>
    </xdr:to>
    <xdr:cxnSp macro="">
      <xdr:nvCxnSpPr>
        <xdr:cNvPr id="214" name="AutoShape 19"/>
        <xdr:cNvCxnSpPr/>
      </xdr:nvCxnSpPr>
      <xdr:spPr>
        <a:xfrm>
          <a:off x="2352675" y="21393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160</xdr:row>
      <xdr:rowOff>85725</xdr:rowOff>
    </xdr:from>
    <xdr:to>
      <xdr:col>88</xdr:col>
      <xdr:colOff>609040</xdr:colOff>
      <xdr:row>160</xdr:row>
      <xdr:rowOff>85725</xdr:rowOff>
    </xdr:to>
    <xdr:cxnSp macro="">
      <xdr:nvCxnSpPr>
        <xdr:cNvPr id="215" name="AutoShape 19"/>
        <xdr:cNvCxnSpPr/>
      </xdr:nvCxnSpPr>
      <xdr:spPr>
        <a:xfrm>
          <a:off x="2352675" y="21555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161</xdr:row>
      <xdr:rowOff>85725</xdr:rowOff>
    </xdr:from>
    <xdr:to>
      <xdr:col>88</xdr:col>
      <xdr:colOff>609040</xdr:colOff>
      <xdr:row>161</xdr:row>
      <xdr:rowOff>85725</xdr:rowOff>
    </xdr:to>
    <xdr:cxnSp macro="">
      <xdr:nvCxnSpPr>
        <xdr:cNvPr id="216" name="AutoShape 19"/>
        <xdr:cNvCxnSpPr/>
      </xdr:nvCxnSpPr>
      <xdr:spPr>
        <a:xfrm>
          <a:off x="2352675" y="21717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162</xdr:row>
      <xdr:rowOff>85725</xdr:rowOff>
    </xdr:from>
    <xdr:to>
      <xdr:col>88</xdr:col>
      <xdr:colOff>609040</xdr:colOff>
      <xdr:row>162</xdr:row>
      <xdr:rowOff>85725</xdr:rowOff>
    </xdr:to>
    <xdr:cxnSp macro="">
      <xdr:nvCxnSpPr>
        <xdr:cNvPr id="217" name="AutoShape 19"/>
        <xdr:cNvCxnSpPr/>
      </xdr:nvCxnSpPr>
      <xdr:spPr>
        <a:xfrm>
          <a:off x="2352675" y="21878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163</xdr:row>
      <xdr:rowOff>85725</xdr:rowOff>
    </xdr:from>
    <xdr:to>
      <xdr:col>88</xdr:col>
      <xdr:colOff>609040</xdr:colOff>
      <xdr:row>163</xdr:row>
      <xdr:rowOff>85725</xdr:rowOff>
    </xdr:to>
    <xdr:cxnSp macro="">
      <xdr:nvCxnSpPr>
        <xdr:cNvPr id="218" name="AutoShape 19"/>
        <xdr:cNvCxnSpPr/>
      </xdr:nvCxnSpPr>
      <xdr:spPr>
        <a:xfrm>
          <a:off x="2352675" y="22040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164</xdr:row>
      <xdr:rowOff>85725</xdr:rowOff>
    </xdr:from>
    <xdr:to>
      <xdr:col>88</xdr:col>
      <xdr:colOff>609040</xdr:colOff>
      <xdr:row>164</xdr:row>
      <xdr:rowOff>85725</xdr:rowOff>
    </xdr:to>
    <xdr:cxnSp macro="">
      <xdr:nvCxnSpPr>
        <xdr:cNvPr id="219" name="AutoShape 19"/>
        <xdr:cNvCxnSpPr/>
      </xdr:nvCxnSpPr>
      <xdr:spPr>
        <a:xfrm>
          <a:off x="2352675" y="22202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165</xdr:row>
      <xdr:rowOff>85725</xdr:rowOff>
    </xdr:from>
    <xdr:to>
      <xdr:col>88</xdr:col>
      <xdr:colOff>609040</xdr:colOff>
      <xdr:row>165</xdr:row>
      <xdr:rowOff>85725</xdr:rowOff>
    </xdr:to>
    <xdr:cxnSp macro="">
      <xdr:nvCxnSpPr>
        <xdr:cNvPr id="220" name="AutoShape 19"/>
        <xdr:cNvCxnSpPr/>
      </xdr:nvCxnSpPr>
      <xdr:spPr>
        <a:xfrm>
          <a:off x="2352675" y="22364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166</xdr:row>
      <xdr:rowOff>85725</xdr:rowOff>
    </xdr:from>
    <xdr:to>
      <xdr:col>88</xdr:col>
      <xdr:colOff>609040</xdr:colOff>
      <xdr:row>166</xdr:row>
      <xdr:rowOff>85725</xdr:rowOff>
    </xdr:to>
    <xdr:cxnSp macro="">
      <xdr:nvCxnSpPr>
        <xdr:cNvPr id="221" name="AutoShape 19"/>
        <xdr:cNvCxnSpPr/>
      </xdr:nvCxnSpPr>
      <xdr:spPr>
        <a:xfrm>
          <a:off x="2352675" y="22526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167</xdr:row>
      <xdr:rowOff>85725</xdr:rowOff>
    </xdr:from>
    <xdr:to>
      <xdr:col>88</xdr:col>
      <xdr:colOff>609040</xdr:colOff>
      <xdr:row>167</xdr:row>
      <xdr:rowOff>85725</xdr:rowOff>
    </xdr:to>
    <xdr:cxnSp macro="">
      <xdr:nvCxnSpPr>
        <xdr:cNvPr id="222" name="AutoShape 19"/>
        <xdr:cNvCxnSpPr/>
      </xdr:nvCxnSpPr>
      <xdr:spPr>
        <a:xfrm>
          <a:off x="2352675" y="22688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168</xdr:row>
      <xdr:rowOff>85725</xdr:rowOff>
    </xdr:from>
    <xdr:to>
      <xdr:col>88</xdr:col>
      <xdr:colOff>609040</xdr:colOff>
      <xdr:row>168</xdr:row>
      <xdr:rowOff>85725</xdr:rowOff>
    </xdr:to>
    <xdr:cxnSp macro="">
      <xdr:nvCxnSpPr>
        <xdr:cNvPr id="223" name="AutoShape 19"/>
        <xdr:cNvCxnSpPr/>
      </xdr:nvCxnSpPr>
      <xdr:spPr>
        <a:xfrm>
          <a:off x="2352675" y="22850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169</xdr:row>
      <xdr:rowOff>85725</xdr:rowOff>
    </xdr:from>
    <xdr:to>
      <xdr:col>88</xdr:col>
      <xdr:colOff>609040</xdr:colOff>
      <xdr:row>169</xdr:row>
      <xdr:rowOff>85725</xdr:rowOff>
    </xdr:to>
    <xdr:cxnSp macro="">
      <xdr:nvCxnSpPr>
        <xdr:cNvPr id="224" name="AutoShape 19"/>
        <xdr:cNvCxnSpPr/>
      </xdr:nvCxnSpPr>
      <xdr:spPr>
        <a:xfrm>
          <a:off x="2352675" y="23012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170</xdr:row>
      <xdr:rowOff>85725</xdr:rowOff>
    </xdr:from>
    <xdr:to>
      <xdr:col>88</xdr:col>
      <xdr:colOff>609040</xdr:colOff>
      <xdr:row>170</xdr:row>
      <xdr:rowOff>85725</xdr:rowOff>
    </xdr:to>
    <xdr:cxnSp macro="">
      <xdr:nvCxnSpPr>
        <xdr:cNvPr id="225" name="AutoShape 19"/>
        <xdr:cNvCxnSpPr/>
      </xdr:nvCxnSpPr>
      <xdr:spPr>
        <a:xfrm>
          <a:off x="2352675" y="23174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171</xdr:row>
      <xdr:rowOff>85725</xdr:rowOff>
    </xdr:from>
    <xdr:to>
      <xdr:col>88</xdr:col>
      <xdr:colOff>609040</xdr:colOff>
      <xdr:row>171</xdr:row>
      <xdr:rowOff>85725</xdr:rowOff>
    </xdr:to>
    <xdr:cxnSp macro="">
      <xdr:nvCxnSpPr>
        <xdr:cNvPr id="226" name="AutoShape 19"/>
        <xdr:cNvCxnSpPr/>
      </xdr:nvCxnSpPr>
      <xdr:spPr>
        <a:xfrm>
          <a:off x="2352675" y="23336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172</xdr:row>
      <xdr:rowOff>85725</xdr:rowOff>
    </xdr:from>
    <xdr:to>
      <xdr:col>88</xdr:col>
      <xdr:colOff>609040</xdr:colOff>
      <xdr:row>172</xdr:row>
      <xdr:rowOff>85725</xdr:rowOff>
    </xdr:to>
    <xdr:cxnSp macro="">
      <xdr:nvCxnSpPr>
        <xdr:cNvPr id="227" name="AutoShape 19"/>
        <xdr:cNvCxnSpPr/>
      </xdr:nvCxnSpPr>
      <xdr:spPr>
        <a:xfrm>
          <a:off x="2352675" y="23498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173</xdr:row>
      <xdr:rowOff>85725</xdr:rowOff>
    </xdr:from>
    <xdr:to>
      <xdr:col>88</xdr:col>
      <xdr:colOff>609040</xdr:colOff>
      <xdr:row>173</xdr:row>
      <xdr:rowOff>85725</xdr:rowOff>
    </xdr:to>
    <xdr:cxnSp macro="">
      <xdr:nvCxnSpPr>
        <xdr:cNvPr id="228" name="AutoShape 19"/>
        <xdr:cNvCxnSpPr/>
      </xdr:nvCxnSpPr>
      <xdr:spPr>
        <a:xfrm>
          <a:off x="2352675" y="23660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174</xdr:row>
      <xdr:rowOff>85725</xdr:rowOff>
    </xdr:from>
    <xdr:to>
      <xdr:col>88</xdr:col>
      <xdr:colOff>609040</xdr:colOff>
      <xdr:row>174</xdr:row>
      <xdr:rowOff>85725</xdr:rowOff>
    </xdr:to>
    <xdr:cxnSp macro="">
      <xdr:nvCxnSpPr>
        <xdr:cNvPr id="229" name="AutoShape 19"/>
        <xdr:cNvCxnSpPr/>
      </xdr:nvCxnSpPr>
      <xdr:spPr>
        <a:xfrm>
          <a:off x="2352675" y="23822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175</xdr:row>
      <xdr:rowOff>85725</xdr:rowOff>
    </xdr:from>
    <xdr:to>
      <xdr:col>88</xdr:col>
      <xdr:colOff>609040</xdr:colOff>
      <xdr:row>175</xdr:row>
      <xdr:rowOff>85725</xdr:rowOff>
    </xdr:to>
    <xdr:cxnSp macro="">
      <xdr:nvCxnSpPr>
        <xdr:cNvPr id="230" name="AutoShape 19"/>
        <xdr:cNvCxnSpPr/>
      </xdr:nvCxnSpPr>
      <xdr:spPr>
        <a:xfrm>
          <a:off x="2352675" y="23983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176</xdr:row>
      <xdr:rowOff>85725</xdr:rowOff>
    </xdr:from>
    <xdr:to>
      <xdr:col>88</xdr:col>
      <xdr:colOff>609040</xdr:colOff>
      <xdr:row>176</xdr:row>
      <xdr:rowOff>85725</xdr:rowOff>
    </xdr:to>
    <xdr:cxnSp macro="">
      <xdr:nvCxnSpPr>
        <xdr:cNvPr id="231" name="AutoShape 19"/>
        <xdr:cNvCxnSpPr/>
      </xdr:nvCxnSpPr>
      <xdr:spPr>
        <a:xfrm>
          <a:off x="2352675" y="24145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177</xdr:row>
      <xdr:rowOff>85725</xdr:rowOff>
    </xdr:from>
    <xdr:to>
      <xdr:col>88</xdr:col>
      <xdr:colOff>609040</xdr:colOff>
      <xdr:row>177</xdr:row>
      <xdr:rowOff>85725</xdr:rowOff>
    </xdr:to>
    <xdr:cxnSp macro="">
      <xdr:nvCxnSpPr>
        <xdr:cNvPr id="232" name="AutoShape 19"/>
        <xdr:cNvCxnSpPr/>
      </xdr:nvCxnSpPr>
      <xdr:spPr>
        <a:xfrm>
          <a:off x="2352675" y="24307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178</xdr:row>
      <xdr:rowOff>85725</xdr:rowOff>
    </xdr:from>
    <xdr:to>
      <xdr:col>88</xdr:col>
      <xdr:colOff>609040</xdr:colOff>
      <xdr:row>178</xdr:row>
      <xdr:rowOff>85725</xdr:rowOff>
    </xdr:to>
    <xdr:cxnSp macro="">
      <xdr:nvCxnSpPr>
        <xdr:cNvPr id="233" name="AutoShape 19"/>
        <xdr:cNvCxnSpPr/>
      </xdr:nvCxnSpPr>
      <xdr:spPr>
        <a:xfrm>
          <a:off x="2352675" y="24469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179</xdr:row>
      <xdr:rowOff>85725</xdr:rowOff>
    </xdr:from>
    <xdr:to>
      <xdr:col>88</xdr:col>
      <xdr:colOff>609040</xdr:colOff>
      <xdr:row>179</xdr:row>
      <xdr:rowOff>85725</xdr:rowOff>
    </xdr:to>
    <xdr:cxnSp macro="">
      <xdr:nvCxnSpPr>
        <xdr:cNvPr id="234" name="AutoShape 19"/>
        <xdr:cNvCxnSpPr/>
      </xdr:nvCxnSpPr>
      <xdr:spPr>
        <a:xfrm>
          <a:off x="2352675" y="24631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180</xdr:row>
      <xdr:rowOff>85725</xdr:rowOff>
    </xdr:from>
    <xdr:to>
      <xdr:col>88</xdr:col>
      <xdr:colOff>609040</xdr:colOff>
      <xdr:row>180</xdr:row>
      <xdr:rowOff>85725</xdr:rowOff>
    </xdr:to>
    <xdr:cxnSp macro="">
      <xdr:nvCxnSpPr>
        <xdr:cNvPr id="235" name="AutoShape 19"/>
        <xdr:cNvCxnSpPr/>
      </xdr:nvCxnSpPr>
      <xdr:spPr>
        <a:xfrm>
          <a:off x="2352675" y="24793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181</xdr:row>
      <xdr:rowOff>85725</xdr:rowOff>
    </xdr:from>
    <xdr:to>
      <xdr:col>88</xdr:col>
      <xdr:colOff>609040</xdr:colOff>
      <xdr:row>181</xdr:row>
      <xdr:rowOff>85725</xdr:rowOff>
    </xdr:to>
    <xdr:cxnSp macro="">
      <xdr:nvCxnSpPr>
        <xdr:cNvPr id="236" name="AutoShape 19"/>
        <xdr:cNvCxnSpPr/>
      </xdr:nvCxnSpPr>
      <xdr:spPr>
        <a:xfrm>
          <a:off x="2352675" y="24955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182</xdr:row>
      <xdr:rowOff>85725</xdr:rowOff>
    </xdr:from>
    <xdr:to>
      <xdr:col>88</xdr:col>
      <xdr:colOff>609040</xdr:colOff>
      <xdr:row>182</xdr:row>
      <xdr:rowOff>85725</xdr:rowOff>
    </xdr:to>
    <xdr:cxnSp macro="">
      <xdr:nvCxnSpPr>
        <xdr:cNvPr id="237" name="AutoShape 19"/>
        <xdr:cNvCxnSpPr/>
      </xdr:nvCxnSpPr>
      <xdr:spPr>
        <a:xfrm>
          <a:off x="2352675" y="25117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183</xdr:row>
      <xdr:rowOff>85725</xdr:rowOff>
    </xdr:from>
    <xdr:to>
      <xdr:col>88</xdr:col>
      <xdr:colOff>609040</xdr:colOff>
      <xdr:row>183</xdr:row>
      <xdr:rowOff>85725</xdr:rowOff>
    </xdr:to>
    <xdr:cxnSp macro="">
      <xdr:nvCxnSpPr>
        <xdr:cNvPr id="238" name="AutoShape 19"/>
        <xdr:cNvCxnSpPr/>
      </xdr:nvCxnSpPr>
      <xdr:spPr>
        <a:xfrm>
          <a:off x="2352675" y="25279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184</xdr:row>
      <xdr:rowOff>85725</xdr:rowOff>
    </xdr:from>
    <xdr:to>
      <xdr:col>88</xdr:col>
      <xdr:colOff>609040</xdr:colOff>
      <xdr:row>184</xdr:row>
      <xdr:rowOff>85725</xdr:rowOff>
    </xdr:to>
    <xdr:cxnSp macro="">
      <xdr:nvCxnSpPr>
        <xdr:cNvPr id="239" name="AutoShape 19"/>
        <xdr:cNvCxnSpPr/>
      </xdr:nvCxnSpPr>
      <xdr:spPr>
        <a:xfrm>
          <a:off x="2352675" y="25441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185</xdr:row>
      <xdr:rowOff>85725</xdr:rowOff>
    </xdr:from>
    <xdr:to>
      <xdr:col>88</xdr:col>
      <xdr:colOff>609040</xdr:colOff>
      <xdr:row>185</xdr:row>
      <xdr:rowOff>85725</xdr:rowOff>
    </xdr:to>
    <xdr:cxnSp macro="">
      <xdr:nvCxnSpPr>
        <xdr:cNvPr id="240" name="AutoShape 19"/>
        <xdr:cNvCxnSpPr/>
      </xdr:nvCxnSpPr>
      <xdr:spPr>
        <a:xfrm>
          <a:off x="2352675" y="25603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186</xdr:row>
      <xdr:rowOff>85725</xdr:rowOff>
    </xdr:from>
    <xdr:to>
      <xdr:col>88</xdr:col>
      <xdr:colOff>609040</xdr:colOff>
      <xdr:row>186</xdr:row>
      <xdr:rowOff>85725</xdr:rowOff>
    </xdr:to>
    <xdr:cxnSp macro="">
      <xdr:nvCxnSpPr>
        <xdr:cNvPr id="241" name="AutoShape 19"/>
        <xdr:cNvCxnSpPr/>
      </xdr:nvCxnSpPr>
      <xdr:spPr>
        <a:xfrm>
          <a:off x="2352675" y="25765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187</xdr:row>
      <xdr:rowOff>85725</xdr:rowOff>
    </xdr:from>
    <xdr:to>
      <xdr:col>88</xdr:col>
      <xdr:colOff>609040</xdr:colOff>
      <xdr:row>187</xdr:row>
      <xdr:rowOff>85725</xdr:rowOff>
    </xdr:to>
    <xdr:cxnSp macro="">
      <xdr:nvCxnSpPr>
        <xdr:cNvPr id="242" name="AutoShape 19"/>
        <xdr:cNvCxnSpPr/>
      </xdr:nvCxnSpPr>
      <xdr:spPr>
        <a:xfrm>
          <a:off x="2352675" y="25927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188</xdr:row>
      <xdr:rowOff>85725</xdr:rowOff>
    </xdr:from>
    <xdr:to>
      <xdr:col>88</xdr:col>
      <xdr:colOff>609040</xdr:colOff>
      <xdr:row>188</xdr:row>
      <xdr:rowOff>85725</xdr:rowOff>
    </xdr:to>
    <xdr:cxnSp macro="">
      <xdr:nvCxnSpPr>
        <xdr:cNvPr id="243" name="AutoShape 19"/>
        <xdr:cNvCxnSpPr/>
      </xdr:nvCxnSpPr>
      <xdr:spPr>
        <a:xfrm>
          <a:off x="2352675" y="26088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189</xdr:row>
      <xdr:rowOff>85725</xdr:rowOff>
    </xdr:from>
    <xdr:to>
      <xdr:col>88</xdr:col>
      <xdr:colOff>609040</xdr:colOff>
      <xdr:row>189</xdr:row>
      <xdr:rowOff>85725</xdr:rowOff>
    </xdr:to>
    <xdr:cxnSp macro="">
      <xdr:nvCxnSpPr>
        <xdr:cNvPr id="244" name="AutoShape 19"/>
        <xdr:cNvCxnSpPr/>
      </xdr:nvCxnSpPr>
      <xdr:spPr>
        <a:xfrm>
          <a:off x="2352675" y="26250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190</xdr:row>
      <xdr:rowOff>85725</xdr:rowOff>
    </xdr:from>
    <xdr:to>
      <xdr:col>88</xdr:col>
      <xdr:colOff>609040</xdr:colOff>
      <xdr:row>190</xdr:row>
      <xdr:rowOff>85725</xdr:rowOff>
    </xdr:to>
    <xdr:cxnSp macro="">
      <xdr:nvCxnSpPr>
        <xdr:cNvPr id="245" name="AutoShape 19"/>
        <xdr:cNvCxnSpPr/>
      </xdr:nvCxnSpPr>
      <xdr:spPr>
        <a:xfrm>
          <a:off x="2352675" y="26412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191</xdr:row>
      <xdr:rowOff>85725</xdr:rowOff>
    </xdr:from>
    <xdr:to>
      <xdr:col>88</xdr:col>
      <xdr:colOff>609040</xdr:colOff>
      <xdr:row>191</xdr:row>
      <xdr:rowOff>85725</xdr:rowOff>
    </xdr:to>
    <xdr:cxnSp macro="">
      <xdr:nvCxnSpPr>
        <xdr:cNvPr id="246" name="AutoShape 19"/>
        <xdr:cNvCxnSpPr/>
      </xdr:nvCxnSpPr>
      <xdr:spPr>
        <a:xfrm>
          <a:off x="2352675" y="26574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192</xdr:row>
      <xdr:rowOff>85725</xdr:rowOff>
    </xdr:from>
    <xdr:to>
      <xdr:col>88</xdr:col>
      <xdr:colOff>609040</xdr:colOff>
      <xdr:row>192</xdr:row>
      <xdr:rowOff>85725</xdr:rowOff>
    </xdr:to>
    <xdr:cxnSp macro="">
      <xdr:nvCxnSpPr>
        <xdr:cNvPr id="247" name="AutoShape 19"/>
        <xdr:cNvCxnSpPr/>
      </xdr:nvCxnSpPr>
      <xdr:spPr>
        <a:xfrm>
          <a:off x="2352675" y="26736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193</xdr:row>
      <xdr:rowOff>85725</xdr:rowOff>
    </xdr:from>
    <xdr:to>
      <xdr:col>88</xdr:col>
      <xdr:colOff>609040</xdr:colOff>
      <xdr:row>193</xdr:row>
      <xdr:rowOff>85725</xdr:rowOff>
    </xdr:to>
    <xdr:cxnSp macro="">
      <xdr:nvCxnSpPr>
        <xdr:cNvPr id="248" name="AutoShape 19"/>
        <xdr:cNvCxnSpPr/>
      </xdr:nvCxnSpPr>
      <xdr:spPr>
        <a:xfrm>
          <a:off x="2352675" y="26898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194</xdr:row>
      <xdr:rowOff>85725</xdr:rowOff>
    </xdr:from>
    <xdr:to>
      <xdr:col>88</xdr:col>
      <xdr:colOff>609040</xdr:colOff>
      <xdr:row>194</xdr:row>
      <xdr:rowOff>85725</xdr:rowOff>
    </xdr:to>
    <xdr:cxnSp macro="">
      <xdr:nvCxnSpPr>
        <xdr:cNvPr id="249" name="AutoShape 19"/>
        <xdr:cNvCxnSpPr/>
      </xdr:nvCxnSpPr>
      <xdr:spPr>
        <a:xfrm>
          <a:off x="2352675" y="27060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195</xdr:row>
      <xdr:rowOff>85725</xdr:rowOff>
    </xdr:from>
    <xdr:to>
      <xdr:col>88</xdr:col>
      <xdr:colOff>609040</xdr:colOff>
      <xdr:row>195</xdr:row>
      <xdr:rowOff>85725</xdr:rowOff>
    </xdr:to>
    <xdr:cxnSp macro="">
      <xdr:nvCxnSpPr>
        <xdr:cNvPr id="250" name="AutoShape 19"/>
        <xdr:cNvCxnSpPr/>
      </xdr:nvCxnSpPr>
      <xdr:spPr>
        <a:xfrm>
          <a:off x="2352675" y="27222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196</xdr:row>
      <xdr:rowOff>85725</xdr:rowOff>
    </xdr:from>
    <xdr:to>
      <xdr:col>88</xdr:col>
      <xdr:colOff>609040</xdr:colOff>
      <xdr:row>196</xdr:row>
      <xdr:rowOff>85725</xdr:rowOff>
    </xdr:to>
    <xdr:cxnSp macro="">
      <xdr:nvCxnSpPr>
        <xdr:cNvPr id="251" name="AutoShape 19"/>
        <xdr:cNvCxnSpPr/>
      </xdr:nvCxnSpPr>
      <xdr:spPr>
        <a:xfrm>
          <a:off x="2352675" y="27384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197</xdr:row>
      <xdr:rowOff>85725</xdr:rowOff>
    </xdr:from>
    <xdr:to>
      <xdr:col>88</xdr:col>
      <xdr:colOff>609040</xdr:colOff>
      <xdr:row>197</xdr:row>
      <xdr:rowOff>85725</xdr:rowOff>
    </xdr:to>
    <xdr:cxnSp macro="">
      <xdr:nvCxnSpPr>
        <xdr:cNvPr id="252" name="AutoShape 19"/>
        <xdr:cNvCxnSpPr/>
      </xdr:nvCxnSpPr>
      <xdr:spPr>
        <a:xfrm>
          <a:off x="2352675" y="27546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198</xdr:row>
      <xdr:rowOff>85725</xdr:rowOff>
    </xdr:from>
    <xdr:to>
      <xdr:col>88</xdr:col>
      <xdr:colOff>609040</xdr:colOff>
      <xdr:row>198</xdr:row>
      <xdr:rowOff>85725</xdr:rowOff>
    </xdr:to>
    <xdr:cxnSp macro="">
      <xdr:nvCxnSpPr>
        <xdr:cNvPr id="253" name="AutoShape 19"/>
        <xdr:cNvCxnSpPr/>
      </xdr:nvCxnSpPr>
      <xdr:spPr>
        <a:xfrm>
          <a:off x="2352675" y="27708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199</xdr:row>
      <xdr:rowOff>85725</xdr:rowOff>
    </xdr:from>
    <xdr:to>
      <xdr:col>88</xdr:col>
      <xdr:colOff>609040</xdr:colOff>
      <xdr:row>199</xdr:row>
      <xdr:rowOff>85725</xdr:rowOff>
    </xdr:to>
    <xdr:cxnSp macro="">
      <xdr:nvCxnSpPr>
        <xdr:cNvPr id="254" name="AutoShape 19"/>
        <xdr:cNvCxnSpPr/>
      </xdr:nvCxnSpPr>
      <xdr:spPr>
        <a:xfrm>
          <a:off x="2352675" y="27870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200</xdr:row>
      <xdr:rowOff>85725</xdr:rowOff>
    </xdr:from>
    <xdr:to>
      <xdr:col>88</xdr:col>
      <xdr:colOff>609040</xdr:colOff>
      <xdr:row>200</xdr:row>
      <xdr:rowOff>85725</xdr:rowOff>
    </xdr:to>
    <xdr:cxnSp macro="">
      <xdr:nvCxnSpPr>
        <xdr:cNvPr id="255" name="AutoShape 19"/>
        <xdr:cNvCxnSpPr/>
      </xdr:nvCxnSpPr>
      <xdr:spPr>
        <a:xfrm>
          <a:off x="2352675" y="28032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201</xdr:row>
      <xdr:rowOff>85725</xdr:rowOff>
    </xdr:from>
    <xdr:to>
      <xdr:col>88</xdr:col>
      <xdr:colOff>609040</xdr:colOff>
      <xdr:row>201</xdr:row>
      <xdr:rowOff>85725</xdr:rowOff>
    </xdr:to>
    <xdr:cxnSp macro="">
      <xdr:nvCxnSpPr>
        <xdr:cNvPr id="256" name="AutoShape 19"/>
        <xdr:cNvCxnSpPr/>
      </xdr:nvCxnSpPr>
      <xdr:spPr>
        <a:xfrm>
          <a:off x="2352675" y="28194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202</xdr:row>
      <xdr:rowOff>85725</xdr:rowOff>
    </xdr:from>
    <xdr:to>
      <xdr:col>88</xdr:col>
      <xdr:colOff>609040</xdr:colOff>
      <xdr:row>202</xdr:row>
      <xdr:rowOff>85725</xdr:rowOff>
    </xdr:to>
    <xdr:cxnSp macro="">
      <xdr:nvCxnSpPr>
        <xdr:cNvPr id="257" name="AutoShape 19"/>
        <xdr:cNvCxnSpPr/>
      </xdr:nvCxnSpPr>
      <xdr:spPr>
        <a:xfrm>
          <a:off x="2352675" y="28355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203</xdr:row>
      <xdr:rowOff>85725</xdr:rowOff>
    </xdr:from>
    <xdr:to>
      <xdr:col>88</xdr:col>
      <xdr:colOff>609040</xdr:colOff>
      <xdr:row>203</xdr:row>
      <xdr:rowOff>85725</xdr:rowOff>
    </xdr:to>
    <xdr:cxnSp macro="">
      <xdr:nvCxnSpPr>
        <xdr:cNvPr id="258" name="AutoShape 19"/>
        <xdr:cNvCxnSpPr/>
      </xdr:nvCxnSpPr>
      <xdr:spPr>
        <a:xfrm>
          <a:off x="2352675" y="28517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204</xdr:row>
      <xdr:rowOff>85725</xdr:rowOff>
    </xdr:from>
    <xdr:to>
      <xdr:col>88</xdr:col>
      <xdr:colOff>609040</xdr:colOff>
      <xdr:row>204</xdr:row>
      <xdr:rowOff>85725</xdr:rowOff>
    </xdr:to>
    <xdr:cxnSp macro="">
      <xdr:nvCxnSpPr>
        <xdr:cNvPr id="259" name="AutoShape 19"/>
        <xdr:cNvCxnSpPr/>
      </xdr:nvCxnSpPr>
      <xdr:spPr>
        <a:xfrm>
          <a:off x="2352675" y="28679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205</xdr:row>
      <xdr:rowOff>85725</xdr:rowOff>
    </xdr:from>
    <xdr:to>
      <xdr:col>88</xdr:col>
      <xdr:colOff>609040</xdr:colOff>
      <xdr:row>205</xdr:row>
      <xdr:rowOff>85725</xdr:rowOff>
    </xdr:to>
    <xdr:cxnSp macro="">
      <xdr:nvCxnSpPr>
        <xdr:cNvPr id="260" name="AutoShape 19"/>
        <xdr:cNvCxnSpPr/>
      </xdr:nvCxnSpPr>
      <xdr:spPr>
        <a:xfrm>
          <a:off x="2352675" y="28841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206</xdr:row>
      <xdr:rowOff>85725</xdr:rowOff>
    </xdr:from>
    <xdr:to>
      <xdr:col>88</xdr:col>
      <xdr:colOff>609040</xdr:colOff>
      <xdr:row>206</xdr:row>
      <xdr:rowOff>85725</xdr:rowOff>
    </xdr:to>
    <xdr:cxnSp macro="">
      <xdr:nvCxnSpPr>
        <xdr:cNvPr id="261" name="AutoShape 19"/>
        <xdr:cNvCxnSpPr/>
      </xdr:nvCxnSpPr>
      <xdr:spPr>
        <a:xfrm>
          <a:off x="2352675" y="29003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207</xdr:row>
      <xdr:rowOff>85725</xdr:rowOff>
    </xdr:from>
    <xdr:to>
      <xdr:col>88</xdr:col>
      <xdr:colOff>609040</xdr:colOff>
      <xdr:row>207</xdr:row>
      <xdr:rowOff>85725</xdr:rowOff>
    </xdr:to>
    <xdr:cxnSp macro="">
      <xdr:nvCxnSpPr>
        <xdr:cNvPr id="262" name="AutoShape 19"/>
        <xdr:cNvCxnSpPr/>
      </xdr:nvCxnSpPr>
      <xdr:spPr>
        <a:xfrm>
          <a:off x="2352675" y="29165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208</xdr:row>
      <xdr:rowOff>85725</xdr:rowOff>
    </xdr:from>
    <xdr:to>
      <xdr:col>88</xdr:col>
      <xdr:colOff>609040</xdr:colOff>
      <xdr:row>208</xdr:row>
      <xdr:rowOff>85725</xdr:rowOff>
    </xdr:to>
    <xdr:cxnSp macro="">
      <xdr:nvCxnSpPr>
        <xdr:cNvPr id="263" name="AutoShape 19"/>
        <xdr:cNvCxnSpPr/>
      </xdr:nvCxnSpPr>
      <xdr:spPr>
        <a:xfrm>
          <a:off x="2352675" y="29327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209</xdr:row>
      <xdr:rowOff>85725</xdr:rowOff>
    </xdr:from>
    <xdr:to>
      <xdr:col>88</xdr:col>
      <xdr:colOff>609040</xdr:colOff>
      <xdr:row>209</xdr:row>
      <xdr:rowOff>85725</xdr:rowOff>
    </xdr:to>
    <xdr:cxnSp macro="">
      <xdr:nvCxnSpPr>
        <xdr:cNvPr id="264" name="AutoShape 19"/>
        <xdr:cNvCxnSpPr/>
      </xdr:nvCxnSpPr>
      <xdr:spPr>
        <a:xfrm>
          <a:off x="2352675" y="29489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210</xdr:row>
      <xdr:rowOff>85725</xdr:rowOff>
    </xdr:from>
    <xdr:to>
      <xdr:col>88</xdr:col>
      <xdr:colOff>609040</xdr:colOff>
      <xdr:row>210</xdr:row>
      <xdr:rowOff>85725</xdr:rowOff>
    </xdr:to>
    <xdr:cxnSp macro="">
      <xdr:nvCxnSpPr>
        <xdr:cNvPr id="265" name="AutoShape 19"/>
        <xdr:cNvCxnSpPr/>
      </xdr:nvCxnSpPr>
      <xdr:spPr>
        <a:xfrm>
          <a:off x="2352675" y="29651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211</xdr:row>
      <xdr:rowOff>85725</xdr:rowOff>
    </xdr:from>
    <xdr:to>
      <xdr:col>88</xdr:col>
      <xdr:colOff>609040</xdr:colOff>
      <xdr:row>211</xdr:row>
      <xdr:rowOff>85725</xdr:rowOff>
    </xdr:to>
    <xdr:cxnSp macro="">
      <xdr:nvCxnSpPr>
        <xdr:cNvPr id="266" name="AutoShape 19"/>
        <xdr:cNvCxnSpPr/>
      </xdr:nvCxnSpPr>
      <xdr:spPr>
        <a:xfrm>
          <a:off x="2352675" y="29813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212</xdr:row>
      <xdr:rowOff>85725</xdr:rowOff>
    </xdr:from>
    <xdr:to>
      <xdr:col>88</xdr:col>
      <xdr:colOff>609040</xdr:colOff>
      <xdr:row>212</xdr:row>
      <xdr:rowOff>85725</xdr:rowOff>
    </xdr:to>
    <xdr:cxnSp macro="">
      <xdr:nvCxnSpPr>
        <xdr:cNvPr id="267" name="AutoShape 19"/>
        <xdr:cNvCxnSpPr/>
      </xdr:nvCxnSpPr>
      <xdr:spPr>
        <a:xfrm>
          <a:off x="2352675" y="29975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213</xdr:row>
      <xdr:rowOff>85725</xdr:rowOff>
    </xdr:from>
    <xdr:to>
      <xdr:col>88</xdr:col>
      <xdr:colOff>609040</xdr:colOff>
      <xdr:row>213</xdr:row>
      <xdr:rowOff>85725</xdr:rowOff>
    </xdr:to>
    <xdr:cxnSp macro="">
      <xdr:nvCxnSpPr>
        <xdr:cNvPr id="268" name="AutoShape 19"/>
        <xdr:cNvCxnSpPr/>
      </xdr:nvCxnSpPr>
      <xdr:spPr>
        <a:xfrm>
          <a:off x="2352675" y="30137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214</xdr:row>
      <xdr:rowOff>85725</xdr:rowOff>
    </xdr:from>
    <xdr:to>
      <xdr:col>88</xdr:col>
      <xdr:colOff>609040</xdr:colOff>
      <xdr:row>214</xdr:row>
      <xdr:rowOff>85725</xdr:rowOff>
    </xdr:to>
    <xdr:cxnSp macro="">
      <xdr:nvCxnSpPr>
        <xdr:cNvPr id="269" name="AutoShape 19"/>
        <xdr:cNvCxnSpPr/>
      </xdr:nvCxnSpPr>
      <xdr:spPr>
        <a:xfrm>
          <a:off x="2352675" y="30299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215</xdr:row>
      <xdr:rowOff>85725</xdr:rowOff>
    </xdr:from>
    <xdr:to>
      <xdr:col>88</xdr:col>
      <xdr:colOff>609040</xdr:colOff>
      <xdr:row>215</xdr:row>
      <xdr:rowOff>85725</xdr:rowOff>
    </xdr:to>
    <xdr:cxnSp macro="">
      <xdr:nvCxnSpPr>
        <xdr:cNvPr id="270" name="AutoShape 19"/>
        <xdr:cNvCxnSpPr/>
      </xdr:nvCxnSpPr>
      <xdr:spPr>
        <a:xfrm>
          <a:off x="2352675" y="30460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216</xdr:row>
      <xdr:rowOff>85725</xdr:rowOff>
    </xdr:from>
    <xdr:to>
      <xdr:col>88</xdr:col>
      <xdr:colOff>609040</xdr:colOff>
      <xdr:row>216</xdr:row>
      <xdr:rowOff>85725</xdr:rowOff>
    </xdr:to>
    <xdr:cxnSp macro="">
      <xdr:nvCxnSpPr>
        <xdr:cNvPr id="271" name="AutoShape 19"/>
        <xdr:cNvCxnSpPr/>
      </xdr:nvCxnSpPr>
      <xdr:spPr>
        <a:xfrm>
          <a:off x="2352675" y="30622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217</xdr:row>
      <xdr:rowOff>85725</xdr:rowOff>
    </xdr:from>
    <xdr:to>
      <xdr:col>88</xdr:col>
      <xdr:colOff>609040</xdr:colOff>
      <xdr:row>217</xdr:row>
      <xdr:rowOff>85725</xdr:rowOff>
    </xdr:to>
    <xdr:cxnSp macro="">
      <xdr:nvCxnSpPr>
        <xdr:cNvPr id="272" name="AutoShape 19"/>
        <xdr:cNvCxnSpPr/>
      </xdr:nvCxnSpPr>
      <xdr:spPr>
        <a:xfrm>
          <a:off x="2352675" y="30784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218</xdr:row>
      <xdr:rowOff>85725</xdr:rowOff>
    </xdr:from>
    <xdr:to>
      <xdr:col>88</xdr:col>
      <xdr:colOff>609040</xdr:colOff>
      <xdr:row>218</xdr:row>
      <xdr:rowOff>85725</xdr:rowOff>
    </xdr:to>
    <xdr:cxnSp macro="">
      <xdr:nvCxnSpPr>
        <xdr:cNvPr id="273" name="AutoShape 19"/>
        <xdr:cNvCxnSpPr/>
      </xdr:nvCxnSpPr>
      <xdr:spPr>
        <a:xfrm>
          <a:off x="2352675" y="30946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219</xdr:row>
      <xdr:rowOff>85725</xdr:rowOff>
    </xdr:from>
    <xdr:to>
      <xdr:col>88</xdr:col>
      <xdr:colOff>609040</xdr:colOff>
      <xdr:row>219</xdr:row>
      <xdr:rowOff>85725</xdr:rowOff>
    </xdr:to>
    <xdr:cxnSp macro="">
      <xdr:nvCxnSpPr>
        <xdr:cNvPr id="274" name="AutoShape 19"/>
        <xdr:cNvCxnSpPr/>
      </xdr:nvCxnSpPr>
      <xdr:spPr>
        <a:xfrm>
          <a:off x="2352675" y="31108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220</xdr:row>
      <xdr:rowOff>85725</xdr:rowOff>
    </xdr:from>
    <xdr:to>
      <xdr:col>88</xdr:col>
      <xdr:colOff>609040</xdr:colOff>
      <xdr:row>220</xdr:row>
      <xdr:rowOff>85725</xdr:rowOff>
    </xdr:to>
    <xdr:cxnSp macro="">
      <xdr:nvCxnSpPr>
        <xdr:cNvPr id="275" name="AutoShape 19"/>
        <xdr:cNvCxnSpPr/>
      </xdr:nvCxnSpPr>
      <xdr:spPr>
        <a:xfrm>
          <a:off x="2352675" y="31270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221</xdr:row>
      <xdr:rowOff>85725</xdr:rowOff>
    </xdr:from>
    <xdr:to>
      <xdr:col>88</xdr:col>
      <xdr:colOff>609040</xdr:colOff>
      <xdr:row>221</xdr:row>
      <xdr:rowOff>85725</xdr:rowOff>
    </xdr:to>
    <xdr:cxnSp macro="">
      <xdr:nvCxnSpPr>
        <xdr:cNvPr id="276" name="AutoShape 19"/>
        <xdr:cNvCxnSpPr/>
      </xdr:nvCxnSpPr>
      <xdr:spPr>
        <a:xfrm>
          <a:off x="2352675" y="31432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222</xdr:row>
      <xdr:rowOff>85725</xdr:rowOff>
    </xdr:from>
    <xdr:to>
      <xdr:col>88</xdr:col>
      <xdr:colOff>609040</xdr:colOff>
      <xdr:row>222</xdr:row>
      <xdr:rowOff>85725</xdr:rowOff>
    </xdr:to>
    <xdr:cxnSp macro="">
      <xdr:nvCxnSpPr>
        <xdr:cNvPr id="277" name="AutoShape 19"/>
        <xdr:cNvCxnSpPr/>
      </xdr:nvCxnSpPr>
      <xdr:spPr>
        <a:xfrm>
          <a:off x="2352675" y="31594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223</xdr:row>
      <xdr:rowOff>85725</xdr:rowOff>
    </xdr:from>
    <xdr:to>
      <xdr:col>88</xdr:col>
      <xdr:colOff>609040</xdr:colOff>
      <xdr:row>223</xdr:row>
      <xdr:rowOff>85725</xdr:rowOff>
    </xdr:to>
    <xdr:cxnSp macro="">
      <xdr:nvCxnSpPr>
        <xdr:cNvPr id="278" name="AutoShape 19"/>
        <xdr:cNvCxnSpPr/>
      </xdr:nvCxnSpPr>
      <xdr:spPr>
        <a:xfrm>
          <a:off x="2352675" y="31756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224</xdr:row>
      <xdr:rowOff>85725</xdr:rowOff>
    </xdr:from>
    <xdr:to>
      <xdr:col>88</xdr:col>
      <xdr:colOff>609040</xdr:colOff>
      <xdr:row>224</xdr:row>
      <xdr:rowOff>85725</xdr:rowOff>
    </xdr:to>
    <xdr:cxnSp macro="">
      <xdr:nvCxnSpPr>
        <xdr:cNvPr id="279" name="AutoShape 19"/>
        <xdr:cNvCxnSpPr/>
      </xdr:nvCxnSpPr>
      <xdr:spPr>
        <a:xfrm>
          <a:off x="2352675" y="31918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225</xdr:row>
      <xdr:rowOff>85725</xdr:rowOff>
    </xdr:from>
    <xdr:to>
      <xdr:col>88</xdr:col>
      <xdr:colOff>609040</xdr:colOff>
      <xdr:row>225</xdr:row>
      <xdr:rowOff>85725</xdr:rowOff>
    </xdr:to>
    <xdr:cxnSp macro="">
      <xdr:nvCxnSpPr>
        <xdr:cNvPr id="280" name="AutoShape 19"/>
        <xdr:cNvCxnSpPr/>
      </xdr:nvCxnSpPr>
      <xdr:spPr>
        <a:xfrm>
          <a:off x="2352675" y="32080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226</xdr:row>
      <xdr:rowOff>85725</xdr:rowOff>
    </xdr:from>
    <xdr:to>
      <xdr:col>88</xdr:col>
      <xdr:colOff>609040</xdr:colOff>
      <xdr:row>226</xdr:row>
      <xdr:rowOff>85725</xdr:rowOff>
    </xdr:to>
    <xdr:cxnSp macro="">
      <xdr:nvCxnSpPr>
        <xdr:cNvPr id="281" name="AutoShape 19"/>
        <xdr:cNvCxnSpPr/>
      </xdr:nvCxnSpPr>
      <xdr:spPr>
        <a:xfrm>
          <a:off x="2352675" y="32242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227</xdr:row>
      <xdr:rowOff>85725</xdr:rowOff>
    </xdr:from>
    <xdr:to>
      <xdr:col>88</xdr:col>
      <xdr:colOff>609040</xdr:colOff>
      <xdr:row>227</xdr:row>
      <xdr:rowOff>85725</xdr:rowOff>
    </xdr:to>
    <xdr:cxnSp macro="">
      <xdr:nvCxnSpPr>
        <xdr:cNvPr id="282" name="AutoShape 19"/>
        <xdr:cNvCxnSpPr/>
      </xdr:nvCxnSpPr>
      <xdr:spPr>
        <a:xfrm>
          <a:off x="2352675" y="32404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228</xdr:row>
      <xdr:rowOff>85725</xdr:rowOff>
    </xdr:from>
    <xdr:to>
      <xdr:col>88</xdr:col>
      <xdr:colOff>609040</xdr:colOff>
      <xdr:row>228</xdr:row>
      <xdr:rowOff>85725</xdr:rowOff>
    </xdr:to>
    <xdr:cxnSp macro="">
      <xdr:nvCxnSpPr>
        <xdr:cNvPr id="283" name="AutoShape 19"/>
        <xdr:cNvCxnSpPr/>
      </xdr:nvCxnSpPr>
      <xdr:spPr>
        <a:xfrm>
          <a:off x="2352675" y="32565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229</xdr:row>
      <xdr:rowOff>85725</xdr:rowOff>
    </xdr:from>
    <xdr:to>
      <xdr:col>88</xdr:col>
      <xdr:colOff>609040</xdr:colOff>
      <xdr:row>229</xdr:row>
      <xdr:rowOff>85725</xdr:rowOff>
    </xdr:to>
    <xdr:cxnSp macro="">
      <xdr:nvCxnSpPr>
        <xdr:cNvPr id="284" name="AutoShape 19"/>
        <xdr:cNvCxnSpPr/>
      </xdr:nvCxnSpPr>
      <xdr:spPr>
        <a:xfrm>
          <a:off x="2352675" y="32727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230</xdr:row>
      <xdr:rowOff>85725</xdr:rowOff>
    </xdr:from>
    <xdr:to>
      <xdr:col>88</xdr:col>
      <xdr:colOff>609040</xdr:colOff>
      <xdr:row>230</xdr:row>
      <xdr:rowOff>85725</xdr:rowOff>
    </xdr:to>
    <xdr:cxnSp macro="">
      <xdr:nvCxnSpPr>
        <xdr:cNvPr id="285" name="AutoShape 19"/>
        <xdr:cNvCxnSpPr/>
      </xdr:nvCxnSpPr>
      <xdr:spPr>
        <a:xfrm>
          <a:off x="2352675" y="32889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231</xdr:row>
      <xdr:rowOff>85725</xdr:rowOff>
    </xdr:from>
    <xdr:to>
      <xdr:col>88</xdr:col>
      <xdr:colOff>609040</xdr:colOff>
      <xdr:row>231</xdr:row>
      <xdr:rowOff>85725</xdr:rowOff>
    </xdr:to>
    <xdr:cxnSp macro="">
      <xdr:nvCxnSpPr>
        <xdr:cNvPr id="286" name="AutoShape 19"/>
        <xdr:cNvCxnSpPr/>
      </xdr:nvCxnSpPr>
      <xdr:spPr>
        <a:xfrm>
          <a:off x="2352675" y="33051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232</xdr:row>
      <xdr:rowOff>85725</xdr:rowOff>
    </xdr:from>
    <xdr:to>
      <xdr:col>88</xdr:col>
      <xdr:colOff>609040</xdr:colOff>
      <xdr:row>232</xdr:row>
      <xdr:rowOff>85725</xdr:rowOff>
    </xdr:to>
    <xdr:cxnSp macro="">
      <xdr:nvCxnSpPr>
        <xdr:cNvPr id="287" name="AutoShape 19"/>
        <xdr:cNvCxnSpPr/>
      </xdr:nvCxnSpPr>
      <xdr:spPr>
        <a:xfrm>
          <a:off x="2352675" y="33213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233</xdr:row>
      <xdr:rowOff>85725</xdr:rowOff>
    </xdr:from>
    <xdr:to>
      <xdr:col>88</xdr:col>
      <xdr:colOff>609040</xdr:colOff>
      <xdr:row>233</xdr:row>
      <xdr:rowOff>85725</xdr:rowOff>
    </xdr:to>
    <xdr:cxnSp macro="">
      <xdr:nvCxnSpPr>
        <xdr:cNvPr id="288" name="AutoShape 19"/>
        <xdr:cNvCxnSpPr/>
      </xdr:nvCxnSpPr>
      <xdr:spPr>
        <a:xfrm>
          <a:off x="2352675" y="33375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234</xdr:row>
      <xdr:rowOff>85725</xdr:rowOff>
    </xdr:from>
    <xdr:to>
      <xdr:col>88</xdr:col>
      <xdr:colOff>609040</xdr:colOff>
      <xdr:row>234</xdr:row>
      <xdr:rowOff>85725</xdr:rowOff>
    </xdr:to>
    <xdr:cxnSp macro="">
      <xdr:nvCxnSpPr>
        <xdr:cNvPr id="289" name="AutoShape 19"/>
        <xdr:cNvCxnSpPr/>
      </xdr:nvCxnSpPr>
      <xdr:spPr>
        <a:xfrm>
          <a:off x="2352675" y="33537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235</xdr:row>
      <xdr:rowOff>85725</xdr:rowOff>
    </xdr:from>
    <xdr:to>
      <xdr:col>88</xdr:col>
      <xdr:colOff>609040</xdr:colOff>
      <xdr:row>235</xdr:row>
      <xdr:rowOff>85725</xdr:rowOff>
    </xdr:to>
    <xdr:cxnSp macro="">
      <xdr:nvCxnSpPr>
        <xdr:cNvPr id="290" name="AutoShape 19"/>
        <xdr:cNvCxnSpPr/>
      </xdr:nvCxnSpPr>
      <xdr:spPr>
        <a:xfrm>
          <a:off x="2352675" y="33699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236</xdr:row>
      <xdr:rowOff>85725</xdr:rowOff>
    </xdr:from>
    <xdr:to>
      <xdr:col>88</xdr:col>
      <xdr:colOff>609040</xdr:colOff>
      <xdr:row>236</xdr:row>
      <xdr:rowOff>85725</xdr:rowOff>
    </xdr:to>
    <xdr:cxnSp macro="">
      <xdr:nvCxnSpPr>
        <xdr:cNvPr id="291" name="AutoShape 19"/>
        <xdr:cNvCxnSpPr/>
      </xdr:nvCxnSpPr>
      <xdr:spPr>
        <a:xfrm>
          <a:off x="2352675" y="33861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237</xdr:row>
      <xdr:rowOff>85725</xdr:rowOff>
    </xdr:from>
    <xdr:to>
      <xdr:col>88</xdr:col>
      <xdr:colOff>609040</xdr:colOff>
      <xdr:row>237</xdr:row>
      <xdr:rowOff>85725</xdr:rowOff>
    </xdr:to>
    <xdr:cxnSp macro="">
      <xdr:nvCxnSpPr>
        <xdr:cNvPr id="292" name="AutoShape 19"/>
        <xdr:cNvCxnSpPr/>
      </xdr:nvCxnSpPr>
      <xdr:spPr>
        <a:xfrm>
          <a:off x="2352675" y="34023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238</xdr:row>
      <xdr:rowOff>85725</xdr:rowOff>
    </xdr:from>
    <xdr:to>
      <xdr:col>88</xdr:col>
      <xdr:colOff>609040</xdr:colOff>
      <xdr:row>238</xdr:row>
      <xdr:rowOff>85725</xdr:rowOff>
    </xdr:to>
    <xdr:cxnSp macro="">
      <xdr:nvCxnSpPr>
        <xdr:cNvPr id="293" name="AutoShape 19"/>
        <xdr:cNvCxnSpPr/>
      </xdr:nvCxnSpPr>
      <xdr:spPr>
        <a:xfrm>
          <a:off x="2352675" y="34185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239</xdr:row>
      <xdr:rowOff>85725</xdr:rowOff>
    </xdr:from>
    <xdr:to>
      <xdr:col>88</xdr:col>
      <xdr:colOff>609040</xdr:colOff>
      <xdr:row>239</xdr:row>
      <xdr:rowOff>85725</xdr:rowOff>
    </xdr:to>
    <xdr:cxnSp macro="">
      <xdr:nvCxnSpPr>
        <xdr:cNvPr id="294" name="AutoShape 19"/>
        <xdr:cNvCxnSpPr/>
      </xdr:nvCxnSpPr>
      <xdr:spPr>
        <a:xfrm>
          <a:off x="2352675" y="34347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240</xdr:row>
      <xdr:rowOff>85725</xdr:rowOff>
    </xdr:from>
    <xdr:to>
      <xdr:col>88</xdr:col>
      <xdr:colOff>609040</xdr:colOff>
      <xdr:row>240</xdr:row>
      <xdr:rowOff>85725</xdr:rowOff>
    </xdr:to>
    <xdr:cxnSp macro="">
      <xdr:nvCxnSpPr>
        <xdr:cNvPr id="295" name="AutoShape 19"/>
        <xdr:cNvCxnSpPr/>
      </xdr:nvCxnSpPr>
      <xdr:spPr>
        <a:xfrm>
          <a:off x="2352675" y="34509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241</xdr:row>
      <xdr:rowOff>85725</xdr:rowOff>
    </xdr:from>
    <xdr:to>
      <xdr:col>88</xdr:col>
      <xdr:colOff>609040</xdr:colOff>
      <xdr:row>241</xdr:row>
      <xdr:rowOff>85725</xdr:rowOff>
    </xdr:to>
    <xdr:cxnSp macro="">
      <xdr:nvCxnSpPr>
        <xdr:cNvPr id="296" name="AutoShape 19"/>
        <xdr:cNvCxnSpPr/>
      </xdr:nvCxnSpPr>
      <xdr:spPr>
        <a:xfrm>
          <a:off x="2352675" y="34671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242</xdr:row>
      <xdr:rowOff>85725</xdr:rowOff>
    </xdr:from>
    <xdr:to>
      <xdr:col>88</xdr:col>
      <xdr:colOff>609040</xdr:colOff>
      <xdr:row>242</xdr:row>
      <xdr:rowOff>85725</xdr:rowOff>
    </xdr:to>
    <xdr:cxnSp macro="">
      <xdr:nvCxnSpPr>
        <xdr:cNvPr id="297" name="AutoShape 19"/>
        <xdr:cNvCxnSpPr/>
      </xdr:nvCxnSpPr>
      <xdr:spPr>
        <a:xfrm>
          <a:off x="2352675" y="34832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243</xdr:row>
      <xdr:rowOff>85725</xdr:rowOff>
    </xdr:from>
    <xdr:to>
      <xdr:col>88</xdr:col>
      <xdr:colOff>609040</xdr:colOff>
      <xdr:row>243</xdr:row>
      <xdr:rowOff>85725</xdr:rowOff>
    </xdr:to>
    <xdr:cxnSp macro="">
      <xdr:nvCxnSpPr>
        <xdr:cNvPr id="298" name="AutoShape 19"/>
        <xdr:cNvCxnSpPr/>
      </xdr:nvCxnSpPr>
      <xdr:spPr>
        <a:xfrm>
          <a:off x="2352675" y="34994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244</xdr:row>
      <xdr:rowOff>85725</xdr:rowOff>
    </xdr:from>
    <xdr:to>
      <xdr:col>88</xdr:col>
      <xdr:colOff>609040</xdr:colOff>
      <xdr:row>244</xdr:row>
      <xdr:rowOff>85725</xdr:rowOff>
    </xdr:to>
    <xdr:cxnSp macro="">
      <xdr:nvCxnSpPr>
        <xdr:cNvPr id="299" name="AutoShape 19"/>
        <xdr:cNvCxnSpPr/>
      </xdr:nvCxnSpPr>
      <xdr:spPr>
        <a:xfrm>
          <a:off x="2352675" y="35156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245</xdr:row>
      <xdr:rowOff>85725</xdr:rowOff>
    </xdr:from>
    <xdr:to>
      <xdr:col>88</xdr:col>
      <xdr:colOff>609040</xdr:colOff>
      <xdr:row>245</xdr:row>
      <xdr:rowOff>85725</xdr:rowOff>
    </xdr:to>
    <xdr:cxnSp macro="">
      <xdr:nvCxnSpPr>
        <xdr:cNvPr id="300" name="AutoShape 19"/>
        <xdr:cNvCxnSpPr/>
      </xdr:nvCxnSpPr>
      <xdr:spPr>
        <a:xfrm>
          <a:off x="2352675" y="35318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246</xdr:row>
      <xdr:rowOff>85725</xdr:rowOff>
    </xdr:from>
    <xdr:to>
      <xdr:col>88</xdr:col>
      <xdr:colOff>609040</xdr:colOff>
      <xdr:row>246</xdr:row>
      <xdr:rowOff>85725</xdr:rowOff>
    </xdr:to>
    <xdr:cxnSp macro="">
      <xdr:nvCxnSpPr>
        <xdr:cNvPr id="301" name="AutoShape 19"/>
        <xdr:cNvCxnSpPr/>
      </xdr:nvCxnSpPr>
      <xdr:spPr>
        <a:xfrm>
          <a:off x="2352675" y="35480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247</xdr:row>
      <xdr:rowOff>85725</xdr:rowOff>
    </xdr:from>
    <xdr:to>
      <xdr:col>88</xdr:col>
      <xdr:colOff>609040</xdr:colOff>
      <xdr:row>247</xdr:row>
      <xdr:rowOff>85725</xdr:rowOff>
    </xdr:to>
    <xdr:cxnSp macro="">
      <xdr:nvCxnSpPr>
        <xdr:cNvPr id="302" name="AutoShape 19"/>
        <xdr:cNvCxnSpPr/>
      </xdr:nvCxnSpPr>
      <xdr:spPr>
        <a:xfrm>
          <a:off x="2352675" y="35642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248</xdr:row>
      <xdr:rowOff>85725</xdr:rowOff>
    </xdr:from>
    <xdr:to>
      <xdr:col>88</xdr:col>
      <xdr:colOff>609040</xdr:colOff>
      <xdr:row>248</xdr:row>
      <xdr:rowOff>85725</xdr:rowOff>
    </xdr:to>
    <xdr:cxnSp macro="">
      <xdr:nvCxnSpPr>
        <xdr:cNvPr id="303" name="AutoShape 19"/>
        <xdr:cNvCxnSpPr/>
      </xdr:nvCxnSpPr>
      <xdr:spPr>
        <a:xfrm>
          <a:off x="2352675" y="35804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249</xdr:row>
      <xdr:rowOff>85725</xdr:rowOff>
    </xdr:from>
    <xdr:to>
      <xdr:col>88</xdr:col>
      <xdr:colOff>609040</xdr:colOff>
      <xdr:row>249</xdr:row>
      <xdr:rowOff>85725</xdr:rowOff>
    </xdr:to>
    <xdr:cxnSp macro="">
      <xdr:nvCxnSpPr>
        <xdr:cNvPr id="304" name="AutoShape 19"/>
        <xdr:cNvCxnSpPr/>
      </xdr:nvCxnSpPr>
      <xdr:spPr>
        <a:xfrm>
          <a:off x="2352675" y="35966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250</xdr:row>
      <xdr:rowOff>85725</xdr:rowOff>
    </xdr:from>
    <xdr:to>
      <xdr:col>88</xdr:col>
      <xdr:colOff>609040</xdr:colOff>
      <xdr:row>250</xdr:row>
      <xdr:rowOff>85725</xdr:rowOff>
    </xdr:to>
    <xdr:cxnSp macro="">
      <xdr:nvCxnSpPr>
        <xdr:cNvPr id="305" name="AutoShape 19"/>
        <xdr:cNvCxnSpPr/>
      </xdr:nvCxnSpPr>
      <xdr:spPr>
        <a:xfrm>
          <a:off x="2352675" y="36128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251</xdr:row>
      <xdr:rowOff>85725</xdr:rowOff>
    </xdr:from>
    <xdr:to>
      <xdr:col>88</xdr:col>
      <xdr:colOff>609040</xdr:colOff>
      <xdr:row>251</xdr:row>
      <xdr:rowOff>85725</xdr:rowOff>
    </xdr:to>
    <xdr:cxnSp macro="">
      <xdr:nvCxnSpPr>
        <xdr:cNvPr id="306" name="AutoShape 19"/>
        <xdr:cNvCxnSpPr/>
      </xdr:nvCxnSpPr>
      <xdr:spPr>
        <a:xfrm>
          <a:off x="2352675" y="36290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252</xdr:row>
      <xdr:rowOff>85725</xdr:rowOff>
    </xdr:from>
    <xdr:to>
      <xdr:col>88</xdr:col>
      <xdr:colOff>609040</xdr:colOff>
      <xdr:row>252</xdr:row>
      <xdr:rowOff>85725</xdr:rowOff>
    </xdr:to>
    <xdr:cxnSp macro="">
      <xdr:nvCxnSpPr>
        <xdr:cNvPr id="307" name="AutoShape 19"/>
        <xdr:cNvCxnSpPr/>
      </xdr:nvCxnSpPr>
      <xdr:spPr>
        <a:xfrm>
          <a:off x="2352675" y="36452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253</xdr:row>
      <xdr:rowOff>85725</xdr:rowOff>
    </xdr:from>
    <xdr:to>
      <xdr:col>88</xdr:col>
      <xdr:colOff>609040</xdr:colOff>
      <xdr:row>253</xdr:row>
      <xdr:rowOff>85725</xdr:rowOff>
    </xdr:to>
    <xdr:cxnSp macro="">
      <xdr:nvCxnSpPr>
        <xdr:cNvPr id="308" name="AutoShape 19"/>
        <xdr:cNvCxnSpPr/>
      </xdr:nvCxnSpPr>
      <xdr:spPr>
        <a:xfrm>
          <a:off x="2352675" y="36614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254</xdr:row>
      <xdr:rowOff>85725</xdr:rowOff>
    </xdr:from>
    <xdr:to>
      <xdr:col>88</xdr:col>
      <xdr:colOff>609040</xdr:colOff>
      <xdr:row>254</xdr:row>
      <xdr:rowOff>85725</xdr:rowOff>
    </xdr:to>
    <xdr:cxnSp macro="">
      <xdr:nvCxnSpPr>
        <xdr:cNvPr id="309" name="AutoShape 19"/>
        <xdr:cNvCxnSpPr/>
      </xdr:nvCxnSpPr>
      <xdr:spPr>
        <a:xfrm>
          <a:off x="2352675" y="36776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255</xdr:row>
      <xdr:rowOff>85725</xdr:rowOff>
    </xdr:from>
    <xdr:to>
      <xdr:col>88</xdr:col>
      <xdr:colOff>609040</xdr:colOff>
      <xdr:row>255</xdr:row>
      <xdr:rowOff>85725</xdr:rowOff>
    </xdr:to>
    <xdr:cxnSp macro="">
      <xdr:nvCxnSpPr>
        <xdr:cNvPr id="310" name="AutoShape 19"/>
        <xdr:cNvCxnSpPr/>
      </xdr:nvCxnSpPr>
      <xdr:spPr>
        <a:xfrm>
          <a:off x="2352675" y="36937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256</xdr:row>
      <xdr:rowOff>85725</xdr:rowOff>
    </xdr:from>
    <xdr:to>
      <xdr:col>88</xdr:col>
      <xdr:colOff>609040</xdr:colOff>
      <xdr:row>256</xdr:row>
      <xdr:rowOff>85725</xdr:rowOff>
    </xdr:to>
    <xdr:cxnSp macro="">
      <xdr:nvCxnSpPr>
        <xdr:cNvPr id="311" name="AutoShape 19"/>
        <xdr:cNvCxnSpPr/>
      </xdr:nvCxnSpPr>
      <xdr:spPr>
        <a:xfrm>
          <a:off x="2352675" y="37099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257</xdr:row>
      <xdr:rowOff>85725</xdr:rowOff>
    </xdr:from>
    <xdr:to>
      <xdr:col>88</xdr:col>
      <xdr:colOff>609040</xdr:colOff>
      <xdr:row>257</xdr:row>
      <xdr:rowOff>85725</xdr:rowOff>
    </xdr:to>
    <xdr:cxnSp macro="">
      <xdr:nvCxnSpPr>
        <xdr:cNvPr id="312" name="AutoShape 19"/>
        <xdr:cNvCxnSpPr/>
      </xdr:nvCxnSpPr>
      <xdr:spPr>
        <a:xfrm>
          <a:off x="2352675" y="37261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258</xdr:row>
      <xdr:rowOff>85725</xdr:rowOff>
    </xdr:from>
    <xdr:to>
      <xdr:col>88</xdr:col>
      <xdr:colOff>609040</xdr:colOff>
      <xdr:row>258</xdr:row>
      <xdr:rowOff>85725</xdr:rowOff>
    </xdr:to>
    <xdr:cxnSp macro="">
      <xdr:nvCxnSpPr>
        <xdr:cNvPr id="313" name="AutoShape 19"/>
        <xdr:cNvCxnSpPr/>
      </xdr:nvCxnSpPr>
      <xdr:spPr>
        <a:xfrm>
          <a:off x="2352675" y="37423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259</xdr:row>
      <xdr:rowOff>85725</xdr:rowOff>
    </xdr:from>
    <xdr:to>
      <xdr:col>88</xdr:col>
      <xdr:colOff>609040</xdr:colOff>
      <xdr:row>259</xdr:row>
      <xdr:rowOff>85725</xdr:rowOff>
    </xdr:to>
    <xdr:cxnSp macro="">
      <xdr:nvCxnSpPr>
        <xdr:cNvPr id="314" name="AutoShape 19"/>
        <xdr:cNvCxnSpPr/>
      </xdr:nvCxnSpPr>
      <xdr:spPr>
        <a:xfrm>
          <a:off x="2352675" y="37585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260</xdr:row>
      <xdr:rowOff>85725</xdr:rowOff>
    </xdr:from>
    <xdr:to>
      <xdr:col>88</xdr:col>
      <xdr:colOff>609040</xdr:colOff>
      <xdr:row>260</xdr:row>
      <xdr:rowOff>85725</xdr:rowOff>
    </xdr:to>
    <xdr:cxnSp macro="">
      <xdr:nvCxnSpPr>
        <xdr:cNvPr id="315" name="AutoShape 19"/>
        <xdr:cNvCxnSpPr/>
      </xdr:nvCxnSpPr>
      <xdr:spPr>
        <a:xfrm>
          <a:off x="2352675" y="37747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261</xdr:row>
      <xdr:rowOff>85725</xdr:rowOff>
    </xdr:from>
    <xdr:to>
      <xdr:col>88</xdr:col>
      <xdr:colOff>609040</xdr:colOff>
      <xdr:row>261</xdr:row>
      <xdr:rowOff>85725</xdr:rowOff>
    </xdr:to>
    <xdr:cxnSp macro="">
      <xdr:nvCxnSpPr>
        <xdr:cNvPr id="316" name="AutoShape 19"/>
        <xdr:cNvCxnSpPr/>
      </xdr:nvCxnSpPr>
      <xdr:spPr>
        <a:xfrm>
          <a:off x="2352675" y="37909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262</xdr:row>
      <xdr:rowOff>85725</xdr:rowOff>
    </xdr:from>
    <xdr:to>
      <xdr:col>88</xdr:col>
      <xdr:colOff>609040</xdr:colOff>
      <xdr:row>262</xdr:row>
      <xdr:rowOff>85725</xdr:rowOff>
    </xdr:to>
    <xdr:cxnSp macro="">
      <xdr:nvCxnSpPr>
        <xdr:cNvPr id="317" name="AutoShape 19"/>
        <xdr:cNvCxnSpPr/>
      </xdr:nvCxnSpPr>
      <xdr:spPr>
        <a:xfrm>
          <a:off x="2352675" y="38071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263</xdr:row>
      <xdr:rowOff>85725</xdr:rowOff>
    </xdr:from>
    <xdr:to>
      <xdr:col>88</xdr:col>
      <xdr:colOff>609040</xdr:colOff>
      <xdr:row>263</xdr:row>
      <xdr:rowOff>85725</xdr:rowOff>
    </xdr:to>
    <xdr:cxnSp macro="">
      <xdr:nvCxnSpPr>
        <xdr:cNvPr id="318" name="AutoShape 19"/>
        <xdr:cNvCxnSpPr/>
      </xdr:nvCxnSpPr>
      <xdr:spPr>
        <a:xfrm>
          <a:off x="2352675" y="38233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264</xdr:row>
      <xdr:rowOff>85725</xdr:rowOff>
    </xdr:from>
    <xdr:to>
      <xdr:col>88</xdr:col>
      <xdr:colOff>609040</xdr:colOff>
      <xdr:row>264</xdr:row>
      <xdr:rowOff>85725</xdr:rowOff>
    </xdr:to>
    <xdr:cxnSp macro="">
      <xdr:nvCxnSpPr>
        <xdr:cNvPr id="319" name="AutoShape 19"/>
        <xdr:cNvCxnSpPr/>
      </xdr:nvCxnSpPr>
      <xdr:spPr>
        <a:xfrm>
          <a:off x="2352675" y="38395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265</xdr:row>
      <xdr:rowOff>85725</xdr:rowOff>
    </xdr:from>
    <xdr:to>
      <xdr:col>88</xdr:col>
      <xdr:colOff>609040</xdr:colOff>
      <xdr:row>265</xdr:row>
      <xdr:rowOff>85725</xdr:rowOff>
    </xdr:to>
    <xdr:cxnSp macro="">
      <xdr:nvCxnSpPr>
        <xdr:cNvPr id="320" name="AutoShape 19"/>
        <xdr:cNvCxnSpPr/>
      </xdr:nvCxnSpPr>
      <xdr:spPr>
        <a:xfrm>
          <a:off x="2352675" y="38557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266</xdr:row>
      <xdr:rowOff>85725</xdr:rowOff>
    </xdr:from>
    <xdr:to>
      <xdr:col>88</xdr:col>
      <xdr:colOff>609040</xdr:colOff>
      <xdr:row>266</xdr:row>
      <xdr:rowOff>85725</xdr:rowOff>
    </xdr:to>
    <xdr:cxnSp macro="">
      <xdr:nvCxnSpPr>
        <xdr:cNvPr id="321" name="AutoShape 19"/>
        <xdr:cNvCxnSpPr/>
      </xdr:nvCxnSpPr>
      <xdr:spPr>
        <a:xfrm>
          <a:off x="2352675" y="38719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267</xdr:row>
      <xdr:rowOff>85725</xdr:rowOff>
    </xdr:from>
    <xdr:to>
      <xdr:col>88</xdr:col>
      <xdr:colOff>609040</xdr:colOff>
      <xdr:row>267</xdr:row>
      <xdr:rowOff>85725</xdr:rowOff>
    </xdr:to>
    <xdr:cxnSp macro="">
      <xdr:nvCxnSpPr>
        <xdr:cNvPr id="322" name="AutoShape 19"/>
        <xdr:cNvCxnSpPr/>
      </xdr:nvCxnSpPr>
      <xdr:spPr>
        <a:xfrm>
          <a:off x="2352675" y="38881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268</xdr:row>
      <xdr:rowOff>85725</xdr:rowOff>
    </xdr:from>
    <xdr:to>
      <xdr:col>88</xdr:col>
      <xdr:colOff>609040</xdr:colOff>
      <xdr:row>268</xdr:row>
      <xdr:rowOff>85725</xdr:rowOff>
    </xdr:to>
    <xdr:cxnSp macro="">
      <xdr:nvCxnSpPr>
        <xdr:cNvPr id="323" name="AutoShape 19"/>
        <xdr:cNvCxnSpPr/>
      </xdr:nvCxnSpPr>
      <xdr:spPr>
        <a:xfrm>
          <a:off x="2352675" y="39042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269</xdr:row>
      <xdr:rowOff>85725</xdr:rowOff>
    </xdr:from>
    <xdr:to>
      <xdr:col>88</xdr:col>
      <xdr:colOff>609040</xdr:colOff>
      <xdr:row>269</xdr:row>
      <xdr:rowOff>85725</xdr:rowOff>
    </xdr:to>
    <xdr:cxnSp macro="">
      <xdr:nvCxnSpPr>
        <xdr:cNvPr id="324" name="AutoShape 19"/>
        <xdr:cNvCxnSpPr/>
      </xdr:nvCxnSpPr>
      <xdr:spPr>
        <a:xfrm>
          <a:off x="2352675" y="39204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270</xdr:row>
      <xdr:rowOff>85725</xdr:rowOff>
    </xdr:from>
    <xdr:to>
      <xdr:col>88</xdr:col>
      <xdr:colOff>609040</xdr:colOff>
      <xdr:row>270</xdr:row>
      <xdr:rowOff>85725</xdr:rowOff>
    </xdr:to>
    <xdr:cxnSp macro="">
      <xdr:nvCxnSpPr>
        <xdr:cNvPr id="325" name="AutoShape 19"/>
        <xdr:cNvCxnSpPr/>
      </xdr:nvCxnSpPr>
      <xdr:spPr>
        <a:xfrm>
          <a:off x="2352675" y="39366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271</xdr:row>
      <xdr:rowOff>85725</xdr:rowOff>
    </xdr:from>
    <xdr:to>
      <xdr:col>88</xdr:col>
      <xdr:colOff>609040</xdr:colOff>
      <xdr:row>271</xdr:row>
      <xdr:rowOff>85725</xdr:rowOff>
    </xdr:to>
    <xdr:cxnSp macro="">
      <xdr:nvCxnSpPr>
        <xdr:cNvPr id="326" name="AutoShape 19"/>
        <xdr:cNvCxnSpPr/>
      </xdr:nvCxnSpPr>
      <xdr:spPr>
        <a:xfrm>
          <a:off x="2352675" y="39528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272</xdr:row>
      <xdr:rowOff>85725</xdr:rowOff>
    </xdr:from>
    <xdr:to>
      <xdr:col>88</xdr:col>
      <xdr:colOff>609040</xdr:colOff>
      <xdr:row>272</xdr:row>
      <xdr:rowOff>85725</xdr:rowOff>
    </xdr:to>
    <xdr:cxnSp macro="">
      <xdr:nvCxnSpPr>
        <xdr:cNvPr id="327" name="AutoShape 19"/>
        <xdr:cNvCxnSpPr/>
      </xdr:nvCxnSpPr>
      <xdr:spPr>
        <a:xfrm>
          <a:off x="2352675" y="39690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273</xdr:row>
      <xdr:rowOff>85725</xdr:rowOff>
    </xdr:from>
    <xdr:to>
      <xdr:col>88</xdr:col>
      <xdr:colOff>609040</xdr:colOff>
      <xdr:row>273</xdr:row>
      <xdr:rowOff>85725</xdr:rowOff>
    </xdr:to>
    <xdr:cxnSp macro="">
      <xdr:nvCxnSpPr>
        <xdr:cNvPr id="328" name="AutoShape 19"/>
        <xdr:cNvCxnSpPr/>
      </xdr:nvCxnSpPr>
      <xdr:spPr>
        <a:xfrm>
          <a:off x="2352675" y="39852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274</xdr:row>
      <xdr:rowOff>85725</xdr:rowOff>
    </xdr:from>
    <xdr:to>
      <xdr:col>88</xdr:col>
      <xdr:colOff>609040</xdr:colOff>
      <xdr:row>274</xdr:row>
      <xdr:rowOff>85725</xdr:rowOff>
    </xdr:to>
    <xdr:cxnSp macro="">
      <xdr:nvCxnSpPr>
        <xdr:cNvPr id="329" name="AutoShape 19"/>
        <xdr:cNvCxnSpPr/>
      </xdr:nvCxnSpPr>
      <xdr:spPr>
        <a:xfrm>
          <a:off x="2352675" y="400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275</xdr:row>
      <xdr:rowOff>85725</xdr:rowOff>
    </xdr:from>
    <xdr:to>
      <xdr:col>88</xdr:col>
      <xdr:colOff>609040</xdr:colOff>
      <xdr:row>275</xdr:row>
      <xdr:rowOff>85725</xdr:rowOff>
    </xdr:to>
    <xdr:cxnSp macro="">
      <xdr:nvCxnSpPr>
        <xdr:cNvPr id="330" name="AutoShape 19"/>
        <xdr:cNvCxnSpPr/>
      </xdr:nvCxnSpPr>
      <xdr:spPr>
        <a:xfrm>
          <a:off x="2352675" y="40176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276</xdr:row>
      <xdr:rowOff>85725</xdr:rowOff>
    </xdr:from>
    <xdr:to>
      <xdr:col>88</xdr:col>
      <xdr:colOff>609040</xdr:colOff>
      <xdr:row>276</xdr:row>
      <xdr:rowOff>85725</xdr:rowOff>
    </xdr:to>
    <xdr:cxnSp macro="">
      <xdr:nvCxnSpPr>
        <xdr:cNvPr id="331" name="AutoShape 19"/>
        <xdr:cNvCxnSpPr/>
      </xdr:nvCxnSpPr>
      <xdr:spPr>
        <a:xfrm>
          <a:off x="2352675" y="40338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277</xdr:row>
      <xdr:rowOff>85725</xdr:rowOff>
    </xdr:from>
    <xdr:to>
      <xdr:col>88</xdr:col>
      <xdr:colOff>609040</xdr:colOff>
      <xdr:row>277</xdr:row>
      <xdr:rowOff>85725</xdr:rowOff>
    </xdr:to>
    <xdr:cxnSp macro="">
      <xdr:nvCxnSpPr>
        <xdr:cNvPr id="332" name="AutoShape 19"/>
        <xdr:cNvCxnSpPr/>
      </xdr:nvCxnSpPr>
      <xdr:spPr>
        <a:xfrm>
          <a:off x="2352675" y="40500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278</xdr:row>
      <xdr:rowOff>85725</xdr:rowOff>
    </xdr:from>
    <xdr:to>
      <xdr:col>88</xdr:col>
      <xdr:colOff>609040</xdr:colOff>
      <xdr:row>278</xdr:row>
      <xdr:rowOff>85725</xdr:rowOff>
    </xdr:to>
    <xdr:cxnSp macro="">
      <xdr:nvCxnSpPr>
        <xdr:cNvPr id="333" name="AutoShape 19"/>
        <xdr:cNvCxnSpPr/>
      </xdr:nvCxnSpPr>
      <xdr:spPr>
        <a:xfrm>
          <a:off x="2352675" y="40662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279</xdr:row>
      <xdr:rowOff>85725</xdr:rowOff>
    </xdr:from>
    <xdr:to>
      <xdr:col>88</xdr:col>
      <xdr:colOff>609040</xdr:colOff>
      <xdr:row>279</xdr:row>
      <xdr:rowOff>85725</xdr:rowOff>
    </xdr:to>
    <xdr:cxnSp macro="">
      <xdr:nvCxnSpPr>
        <xdr:cNvPr id="334" name="AutoShape 19"/>
        <xdr:cNvCxnSpPr/>
      </xdr:nvCxnSpPr>
      <xdr:spPr>
        <a:xfrm>
          <a:off x="2352675" y="40824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280</xdr:row>
      <xdr:rowOff>85725</xdr:rowOff>
    </xdr:from>
    <xdr:to>
      <xdr:col>88</xdr:col>
      <xdr:colOff>609040</xdr:colOff>
      <xdr:row>280</xdr:row>
      <xdr:rowOff>85725</xdr:rowOff>
    </xdr:to>
    <xdr:cxnSp macro="">
      <xdr:nvCxnSpPr>
        <xdr:cNvPr id="335" name="AutoShape 19"/>
        <xdr:cNvCxnSpPr/>
      </xdr:nvCxnSpPr>
      <xdr:spPr>
        <a:xfrm>
          <a:off x="2352675" y="40986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281</xdr:row>
      <xdr:rowOff>85725</xdr:rowOff>
    </xdr:from>
    <xdr:to>
      <xdr:col>88</xdr:col>
      <xdr:colOff>609040</xdr:colOff>
      <xdr:row>281</xdr:row>
      <xdr:rowOff>85725</xdr:rowOff>
    </xdr:to>
    <xdr:cxnSp macro="">
      <xdr:nvCxnSpPr>
        <xdr:cNvPr id="336" name="AutoShape 19"/>
        <xdr:cNvCxnSpPr/>
      </xdr:nvCxnSpPr>
      <xdr:spPr>
        <a:xfrm>
          <a:off x="2352675" y="41148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282</xdr:row>
      <xdr:rowOff>85725</xdr:rowOff>
    </xdr:from>
    <xdr:to>
      <xdr:col>88</xdr:col>
      <xdr:colOff>609040</xdr:colOff>
      <xdr:row>282</xdr:row>
      <xdr:rowOff>85725</xdr:rowOff>
    </xdr:to>
    <xdr:cxnSp macro="">
      <xdr:nvCxnSpPr>
        <xdr:cNvPr id="337" name="AutoShape 19"/>
        <xdr:cNvCxnSpPr/>
      </xdr:nvCxnSpPr>
      <xdr:spPr>
        <a:xfrm>
          <a:off x="2352675" y="41309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283</xdr:row>
      <xdr:rowOff>85725</xdr:rowOff>
    </xdr:from>
    <xdr:to>
      <xdr:col>88</xdr:col>
      <xdr:colOff>609040</xdr:colOff>
      <xdr:row>283</xdr:row>
      <xdr:rowOff>85725</xdr:rowOff>
    </xdr:to>
    <xdr:cxnSp macro="">
      <xdr:nvCxnSpPr>
        <xdr:cNvPr id="338" name="AutoShape 19"/>
        <xdr:cNvCxnSpPr/>
      </xdr:nvCxnSpPr>
      <xdr:spPr>
        <a:xfrm>
          <a:off x="2352675" y="41471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284</xdr:row>
      <xdr:rowOff>85725</xdr:rowOff>
    </xdr:from>
    <xdr:to>
      <xdr:col>88</xdr:col>
      <xdr:colOff>609040</xdr:colOff>
      <xdr:row>284</xdr:row>
      <xdr:rowOff>85725</xdr:rowOff>
    </xdr:to>
    <xdr:cxnSp macro="">
      <xdr:nvCxnSpPr>
        <xdr:cNvPr id="339" name="AutoShape 19"/>
        <xdr:cNvCxnSpPr/>
      </xdr:nvCxnSpPr>
      <xdr:spPr>
        <a:xfrm>
          <a:off x="2352675" y="41633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285</xdr:row>
      <xdr:rowOff>85725</xdr:rowOff>
    </xdr:from>
    <xdr:to>
      <xdr:col>88</xdr:col>
      <xdr:colOff>609040</xdr:colOff>
      <xdr:row>285</xdr:row>
      <xdr:rowOff>85725</xdr:rowOff>
    </xdr:to>
    <xdr:cxnSp macro="">
      <xdr:nvCxnSpPr>
        <xdr:cNvPr id="340" name="AutoShape 19"/>
        <xdr:cNvCxnSpPr/>
      </xdr:nvCxnSpPr>
      <xdr:spPr>
        <a:xfrm>
          <a:off x="2352675" y="41795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286</xdr:row>
      <xdr:rowOff>85725</xdr:rowOff>
    </xdr:from>
    <xdr:to>
      <xdr:col>88</xdr:col>
      <xdr:colOff>609040</xdr:colOff>
      <xdr:row>286</xdr:row>
      <xdr:rowOff>85725</xdr:rowOff>
    </xdr:to>
    <xdr:cxnSp macro="">
      <xdr:nvCxnSpPr>
        <xdr:cNvPr id="341" name="AutoShape 19"/>
        <xdr:cNvCxnSpPr/>
      </xdr:nvCxnSpPr>
      <xdr:spPr>
        <a:xfrm>
          <a:off x="2352675" y="41957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287</xdr:row>
      <xdr:rowOff>85725</xdr:rowOff>
    </xdr:from>
    <xdr:to>
      <xdr:col>88</xdr:col>
      <xdr:colOff>609040</xdr:colOff>
      <xdr:row>287</xdr:row>
      <xdr:rowOff>85725</xdr:rowOff>
    </xdr:to>
    <xdr:cxnSp macro="">
      <xdr:nvCxnSpPr>
        <xdr:cNvPr id="342" name="AutoShape 19"/>
        <xdr:cNvCxnSpPr/>
      </xdr:nvCxnSpPr>
      <xdr:spPr>
        <a:xfrm>
          <a:off x="2352675" y="42119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288</xdr:row>
      <xdr:rowOff>85725</xdr:rowOff>
    </xdr:from>
    <xdr:to>
      <xdr:col>88</xdr:col>
      <xdr:colOff>609040</xdr:colOff>
      <xdr:row>288</xdr:row>
      <xdr:rowOff>85725</xdr:rowOff>
    </xdr:to>
    <xdr:cxnSp macro="">
      <xdr:nvCxnSpPr>
        <xdr:cNvPr id="343" name="AutoShape 19"/>
        <xdr:cNvCxnSpPr/>
      </xdr:nvCxnSpPr>
      <xdr:spPr>
        <a:xfrm>
          <a:off x="2352675" y="42281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289</xdr:row>
      <xdr:rowOff>85725</xdr:rowOff>
    </xdr:from>
    <xdr:to>
      <xdr:col>88</xdr:col>
      <xdr:colOff>609040</xdr:colOff>
      <xdr:row>289</xdr:row>
      <xdr:rowOff>85725</xdr:rowOff>
    </xdr:to>
    <xdr:cxnSp macro="">
      <xdr:nvCxnSpPr>
        <xdr:cNvPr id="344" name="AutoShape 19"/>
        <xdr:cNvCxnSpPr/>
      </xdr:nvCxnSpPr>
      <xdr:spPr>
        <a:xfrm>
          <a:off x="2352675" y="42443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290</xdr:row>
      <xdr:rowOff>85725</xdr:rowOff>
    </xdr:from>
    <xdr:to>
      <xdr:col>88</xdr:col>
      <xdr:colOff>609040</xdr:colOff>
      <xdr:row>290</xdr:row>
      <xdr:rowOff>85725</xdr:rowOff>
    </xdr:to>
    <xdr:cxnSp macro="">
      <xdr:nvCxnSpPr>
        <xdr:cNvPr id="345" name="AutoShape 19"/>
        <xdr:cNvCxnSpPr/>
      </xdr:nvCxnSpPr>
      <xdr:spPr>
        <a:xfrm>
          <a:off x="2352675" y="42605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291</xdr:row>
      <xdr:rowOff>85725</xdr:rowOff>
    </xdr:from>
    <xdr:to>
      <xdr:col>88</xdr:col>
      <xdr:colOff>609040</xdr:colOff>
      <xdr:row>291</xdr:row>
      <xdr:rowOff>85725</xdr:rowOff>
    </xdr:to>
    <xdr:cxnSp macro="">
      <xdr:nvCxnSpPr>
        <xdr:cNvPr id="346" name="AutoShape 19"/>
        <xdr:cNvCxnSpPr/>
      </xdr:nvCxnSpPr>
      <xdr:spPr>
        <a:xfrm>
          <a:off x="2352675" y="427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292</xdr:row>
      <xdr:rowOff>85725</xdr:rowOff>
    </xdr:from>
    <xdr:to>
      <xdr:col>88</xdr:col>
      <xdr:colOff>609040</xdr:colOff>
      <xdr:row>292</xdr:row>
      <xdr:rowOff>85725</xdr:rowOff>
    </xdr:to>
    <xdr:cxnSp macro="">
      <xdr:nvCxnSpPr>
        <xdr:cNvPr id="347" name="AutoShape 19"/>
        <xdr:cNvCxnSpPr/>
      </xdr:nvCxnSpPr>
      <xdr:spPr>
        <a:xfrm>
          <a:off x="2352675" y="42929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293</xdr:row>
      <xdr:rowOff>85725</xdr:rowOff>
    </xdr:from>
    <xdr:to>
      <xdr:col>88</xdr:col>
      <xdr:colOff>609040</xdr:colOff>
      <xdr:row>293</xdr:row>
      <xdr:rowOff>85725</xdr:rowOff>
    </xdr:to>
    <xdr:cxnSp macro="">
      <xdr:nvCxnSpPr>
        <xdr:cNvPr id="348" name="AutoShape 19"/>
        <xdr:cNvCxnSpPr/>
      </xdr:nvCxnSpPr>
      <xdr:spPr>
        <a:xfrm>
          <a:off x="2352675" y="43091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294</xdr:row>
      <xdr:rowOff>85725</xdr:rowOff>
    </xdr:from>
    <xdr:to>
      <xdr:col>88</xdr:col>
      <xdr:colOff>609040</xdr:colOff>
      <xdr:row>294</xdr:row>
      <xdr:rowOff>85725</xdr:rowOff>
    </xdr:to>
    <xdr:cxnSp macro="">
      <xdr:nvCxnSpPr>
        <xdr:cNvPr id="349" name="AutoShape 19"/>
        <xdr:cNvCxnSpPr/>
      </xdr:nvCxnSpPr>
      <xdr:spPr>
        <a:xfrm>
          <a:off x="2352675" y="43253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295</xdr:row>
      <xdr:rowOff>85725</xdr:rowOff>
    </xdr:from>
    <xdr:to>
      <xdr:col>88</xdr:col>
      <xdr:colOff>609040</xdr:colOff>
      <xdr:row>295</xdr:row>
      <xdr:rowOff>85725</xdr:rowOff>
    </xdr:to>
    <xdr:cxnSp macro="">
      <xdr:nvCxnSpPr>
        <xdr:cNvPr id="350" name="AutoShape 19"/>
        <xdr:cNvCxnSpPr/>
      </xdr:nvCxnSpPr>
      <xdr:spPr>
        <a:xfrm>
          <a:off x="2352675" y="43414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296</xdr:row>
      <xdr:rowOff>85725</xdr:rowOff>
    </xdr:from>
    <xdr:to>
      <xdr:col>88</xdr:col>
      <xdr:colOff>609040</xdr:colOff>
      <xdr:row>296</xdr:row>
      <xdr:rowOff>85725</xdr:rowOff>
    </xdr:to>
    <xdr:cxnSp macro="">
      <xdr:nvCxnSpPr>
        <xdr:cNvPr id="351" name="AutoShape 19"/>
        <xdr:cNvCxnSpPr/>
      </xdr:nvCxnSpPr>
      <xdr:spPr>
        <a:xfrm>
          <a:off x="2352675" y="43576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297</xdr:row>
      <xdr:rowOff>85725</xdr:rowOff>
    </xdr:from>
    <xdr:to>
      <xdr:col>88</xdr:col>
      <xdr:colOff>609040</xdr:colOff>
      <xdr:row>297</xdr:row>
      <xdr:rowOff>85725</xdr:rowOff>
    </xdr:to>
    <xdr:cxnSp macro="">
      <xdr:nvCxnSpPr>
        <xdr:cNvPr id="352" name="AutoShape 19"/>
        <xdr:cNvCxnSpPr/>
      </xdr:nvCxnSpPr>
      <xdr:spPr>
        <a:xfrm>
          <a:off x="2352675" y="43738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298</xdr:row>
      <xdr:rowOff>85725</xdr:rowOff>
    </xdr:from>
    <xdr:to>
      <xdr:col>88</xdr:col>
      <xdr:colOff>609040</xdr:colOff>
      <xdr:row>298</xdr:row>
      <xdr:rowOff>85725</xdr:rowOff>
    </xdr:to>
    <xdr:cxnSp macro="">
      <xdr:nvCxnSpPr>
        <xdr:cNvPr id="353" name="AutoShape 19"/>
        <xdr:cNvCxnSpPr/>
      </xdr:nvCxnSpPr>
      <xdr:spPr>
        <a:xfrm>
          <a:off x="2352675" y="43900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299</xdr:row>
      <xdr:rowOff>85725</xdr:rowOff>
    </xdr:from>
    <xdr:to>
      <xdr:col>88</xdr:col>
      <xdr:colOff>609040</xdr:colOff>
      <xdr:row>299</xdr:row>
      <xdr:rowOff>85725</xdr:rowOff>
    </xdr:to>
    <xdr:cxnSp macro="">
      <xdr:nvCxnSpPr>
        <xdr:cNvPr id="354" name="AutoShape 19"/>
        <xdr:cNvCxnSpPr/>
      </xdr:nvCxnSpPr>
      <xdr:spPr>
        <a:xfrm>
          <a:off x="2352675" y="44062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300</xdr:row>
      <xdr:rowOff>85725</xdr:rowOff>
    </xdr:from>
    <xdr:to>
      <xdr:col>88</xdr:col>
      <xdr:colOff>609040</xdr:colOff>
      <xdr:row>300</xdr:row>
      <xdr:rowOff>85725</xdr:rowOff>
    </xdr:to>
    <xdr:cxnSp macro="">
      <xdr:nvCxnSpPr>
        <xdr:cNvPr id="355" name="AutoShape 19"/>
        <xdr:cNvCxnSpPr/>
      </xdr:nvCxnSpPr>
      <xdr:spPr>
        <a:xfrm>
          <a:off x="2352675" y="44224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301</xdr:row>
      <xdr:rowOff>85725</xdr:rowOff>
    </xdr:from>
    <xdr:to>
      <xdr:col>88</xdr:col>
      <xdr:colOff>609040</xdr:colOff>
      <xdr:row>301</xdr:row>
      <xdr:rowOff>85725</xdr:rowOff>
    </xdr:to>
    <xdr:cxnSp macro="">
      <xdr:nvCxnSpPr>
        <xdr:cNvPr id="356" name="AutoShape 19"/>
        <xdr:cNvCxnSpPr/>
      </xdr:nvCxnSpPr>
      <xdr:spPr>
        <a:xfrm>
          <a:off x="2352675" y="44386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302</xdr:row>
      <xdr:rowOff>85725</xdr:rowOff>
    </xdr:from>
    <xdr:to>
      <xdr:col>88</xdr:col>
      <xdr:colOff>609040</xdr:colOff>
      <xdr:row>302</xdr:row>
      <xdr:rowOff>85725</xdr:rowOff>
    </xdr:to>
    <xdr:cxnSp macro="">
      <xdr:nvCxnSpPr>
        <xdr:cNvPr id="357" name="AutoShape 19"/>
        <xdr:cNvCxnSpPr/>
      </xdr:nvCxnSpPr>
      <xdr:spPr>
        <a:xfrm>
          <a:off x="2352675" y="44548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303</xdr:row>
      <xdr:rowOff>85725</xdr:rowOff>
    </xdr:from>
    <xdr:to>
      <xdr:col>88</xdr:col>
      <xdr:colOff>609040</xdr:colOff>
      <xdr:row>303</xdr:row>
      <xdr:rowOff>85725</xdr:rowOff>
    </xdr:to>
    <xdr:cxnSp macro="">
      <xdr:nvCxnSpPr>
        <xdr:cNvPr id="358" name="AutoShape 19"/>
        <xdr:cNvCxnSpPr/>
      </xdr:nvCxnSpPr>
      <xdr:spPr>
        <a:xfrm>
          <a:off x="2352675" y="44710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304</xdr:row>
      <xdr:rowOff>85725</xdr:rowOff>
    </xdr:from>
    <xdr:to>
      <xdr:col>88</xdr:col>
      <xdr:colOff>609040</xdr:colOff>
      <xdr:row>304</xdr:row>
      <xdr:rowOff>85725</xdr:rowOff>
    </xdr:to>
    <xdr:cxnSp macro="">
      <xdr:nvCxnSpPr>
        <xdr:cNvPr id="359" name="AutoShape 19"/>
        <xdr:cNvCxnSpPr/>
      </xdr:nvCxnSpPr>
      <xdr:spPr>
        <a:xfrm>
          <a:off x="2352675" y="44872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305</xdr:row>
      <xdr:rowOff>85725</xdr:rowOff>
    </xdr:from>
    <xdr:to>
      <xdr:col>88</xdr:col>
      <xdr:colOff>609040</xdr:colOff>
      <xdr:row>305</xdr:row>
      <xdr:rowOff>85725</xdr:rowOff>
    </xdr:to>
    <xdr:cxnSp macro="">
      <xdr:nvCxnSpPr>
        <xdr:cNvPr id="360" name="AutoShape 19"/>
        <xdr:cNvCxnSpPr/>
      </xdr:nvCxnSpPr>
      <xdr:spPr>
        <a:xfrm>
          <a:off x="2352675" y="45034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306</xdr:row>
      <xdr:rowOff>85725</xdr:rowOff>
    </xdr:from>
    <xdr:to>
      <xdr:col>88</xdr:col>
      <xdr:colOff>609040</xdr:colOff>
      <xdr:row>306</xdr:row>
      <xdr:rowOff>85725</xdr:rowOff>
    </xdr:to>
    <xdr:cxnSp macro="">
      <xdr:nvCxnSpPr>
        <xdr:cNvPr id="361" name="AutoShape 19"/>
        <xdr:cNvCxnSpPr/>
      </xdr:nvCxnSpPr>
      <xdr:spPr>
        <a:xfrm>
          <a:off x="2352675" y="45196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307</xdr:row>
      <xdr:rowOff>85725</xdr:rowOff>
    </xdr:from>
    <xdr:to>
      <xdr:col>88</xdr:col>
      <xdr:colOff>609040</xdr:colOff>
      <xdr:row>307</xdr:row>
      <xdr:rowOff>85725</xdr:rowOff>
    </xdr:to>
    <xdr:cxnSp macro="">
      <xdr:nvCxnSpPr>
        <xdr:cNvPr id="362" name="AutoShape 19"/>
        <xdr:cNvCxnSpPr/>
      </xdr:nvCxnSpPr>
      <xdr:spPr>
        <a:xfrm>
          <a:off x="2352675" y="45358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308</xdr:row>
      <xdr:rowOff>85725</xdr:rowOff>
    </xdr:from>
    <xdr:to>
      <xdr:col>88</xdr:col>
      <xdr:colOff>609040</xdr:colOff>
      <xdr:row>308</xdr:row>
      <xdr:rowOff>85725</xdr:rowOff>
    </xdr:to>
    <xdr:cxnSp macro="">
      <xdr:nvCxnSpPr>
        <xdr:cNvPr id="363" name="AutoShape 19"/>
        <xdr:cNvCxnSpPr/>
      </xdr:nvCxnSpPr>
      <xdr:spPr>
        <a:xfrm>
          <a:off x="2352675" y="455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309</xdr:row>
      <xdr:rowOff>85725</xdr:rowOff>
    </xdr:from>
    <xdr:to>
      <xdr:col>88</xdr:col>
      <xdr:colOff>609040</xdr:colOff>
      <xdr:row>309</xdr:row>
      <xdr:rowOff>85725</xdr:rowOff>
    </xdr:to>
    <xdr:cxnSp macro="">
      <xdr:nvCxnSpPr>
        <xdr:cNvPr id="364" name="AutoShape 19"/>
        <xdr:cNvCxnSpPr/>
      </xdr:nvCxnSpPr>
      <xdr:spPr>
        <a:xfrm>
          <a:off x="2352675" y="45681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310</xdr:row>
      <xdr:rowOff>85725</xdr:rowOff>
    </xdr:from>
    <xdr:to>
      <xdr:col>88</xdr:col>
      <xdr:colOff>609040</xdr:colOff>
      <xdr:row>310</xdr:row>
      <xdr:rowOff>85725</xdr:rowOff>
    </xdr:to>
    <xdr:cxnSp macro="">
      <xdr:nvCxnSpPr>
        <xdr:cNvPr id="365" name="AutoShape 19"/>
        <xdr:cNvCxnSpPr/>
      </xdr:nvCxnSpPr>
      <xdr:spPr>
        <a:xfrm>
          <a:off x="2352675" y="45843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311</xdr:row>
      <xdr:rowOff>85725</xdr:rowOff>
    </xdr:from>
    <xdr:to>
      <xdr:col>88</xdr:col>
      <xdr:colOff>609040</xdr:colOff>
      <xdr:row>311</xdr:row>
      <xdr:rowOff>85725</xdr:rowOff>
    </xdr:to>
    <xdr:cxnSp macro="">
      <xdr:nvCxnSpPr>
        <xdr:cNvPr id="366" name="AutoShape 19"/>
        <xdr:cNvCxnSpPr/>
      </xdr:nvCxnSpPr>
      <xdr:spPr>
        <a:xfrm>
          <a:off x="2352675" y="46005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312</xdr:row>
      <xdr:rowOff>85725</xdr:rowOff>
    </xdr:from>
    <xdr:to>
      <xdr:col>88</xdr:col>
      <xdr:colOff>609040</xdr:colOff>
      <xdr:row>312</xdr:row>
      <xdr:rowOff>85725</xdr:rowOff>
    </xdr:to>
    <xdr:cxnSp macro="">
      <xdr:nvCxnSpPr>
        <xdr:cNvPr id="367" name="AutoShape 19"/>
        <xdr:cNvCxnSpPr/>
      </xdr:nvCxnSpPr>
      <xdr:spPr>
        <a:xfrm>
          <a:off x="2352675" y="46167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313</xdr:row>
      <xdr:rowOff>85725</xdr:rowOff>
    </xdr:from>
    <xdr:to>
      <xdr:col>88</xdr:col>
      <xdr:colOff>609040</xdr:colOff>
      <xdr:row>313</xdr:row>
      <xdr:rowOff>85725</xdr:rowOff>
    </xdr:to>
    <xdr:cxnSp macro="">
      <xdr:nvCxnSpPr>
        <xdr:cNvPr id="368" name="AutoShape 19"/>
        <xdr:cNvCxnSpPr/>
      </xdr:nvCxnSpPr>
      <xdr:spPr>
        <a:xfrm>
          <a:off x="2352675" y="46329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314</xdr:row>
      <xdr:rowOff>85725</xdr:rowOff>
    </xdr:from>
    <xdr:to>
      <xdr:col>88</xdr:col>
      <xdr:colOff>609040</xdr:colOff>
      <xdr:row>314</xdr:row>
      <xdr:rowOff>85725</xdr:rowOff>
    </xdr:to>
    <xdr:cxnSp macro="">
      <xdr:nvCxnSpPr>
        <xdr:cNvPr id="369" name="AutoShape 19"/>
        <xdr:cNvCxnSpPr/>
      </xdr:nvCxnSpPr>
      <xdr:spPr>
        <a:xfrm>
          <a:off x="2352675" y="46491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315</xdr:row>
      <xdr:rowOff>85725</xdr:rowOff>
    </xdr:from>
    <xdr:to>
      <xdr:col>88</xdr:col>
      <xdr:colOff>609040</xdr:colOff>
      <xdr:row>315</xdr:row>
      <xdr:rowOff>85725</xdr:rowOff>
    </xdr:to>
    <xdr:cxnSp macro="">
      <xdr:nvCxnSpPr>
        <xdr:cNvPr id="370" name="AutoShape 19"/>
        <xdr:cNvCxnSpPr/>
      </xdr:nvCxnSpPr>
      <xdr:spPr>
        <a:xfrm>
          <a:off x="2352675" y="46653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316</xdr:row>
      <xdr:rowOff>85725</xdr:rowOff>
    </xdr:from>
    <xdr:to>
      <xdr:col>88</xdr:col>
      <xdr:colOff>609040</xdr:colOff>
      <xdr:row>316</xdr:row>
      <xdr:rowOff>85725</xdr:rowOff>
    </xdr:to>
    <xdr:cxnSp macro="">
      <xdr:nvCxnSpPr>
        <xdr:cNvPr id="371" name="AutoShape 19"/>
        <xdr:cNvCxnSpPr/>
      </xdr:nvCxnSpPr>
      <xdr:spPr>
        <a:xfrm>
          <a:off x="2352675" y="46815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317</xdr:row>
      <xdr:rowOff>85725</xdr:rowOff>
    </xdr:from>
    <xdr:to>
      <xdr:col>88</xdr:col>
      <xdr:colOff>609040</xdr:colOff>
      <xdr:row>317</xdr:row>
      <xdr:rowOff>85725</xdr:rowOff>
    </xdr:to>
    <xdr:cxnSp macro="">
      <xdr:nvCxnSpPr>
        <xdr:cNvPr id="372" name="AutoShape 19"/>
        <xdr:cNvCxnSpPr/>
      </xdr:nvCxnSpPr>
      <xdr:spPr>
        <a:xfrm>
          <a:off x="2352675" y="46977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40</xdr:row>
      <xdr:rowOff>85725</xdr:rowOff>
    </xdr:from>
    <xdr:to>
      <xdr:col>88</xdr:col>
      <xdr:colOff>609040</xdr:colOff>
      <xdr:row>40</xdr:row>
      <xdr:rowOff>85725</xdr:rowOff>
    </xdr:to>
    <xdr:cxnSp macro="">
      <xdr:nvCxnSpPr>
        <xdr:cNvPr id="373" name="AutoShape 19"/>
        <xdr:cNvCxnSpPr/>
      </xdr:nvCxnSpPr>
      <xdr:spPr>
        <a:xfrm>
          <a:off x="2352675" y="2124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41</xdr:row>
      <xdr:rowOff>85725</xdr:rowOff>
    </xdr:from>
    <xdr:to>
      <xdr:col>88</xdr:col>
      <xdr:colOff>609040</xdr:colOff>
      <xdr:row>41</xdr:row>
      <xdr:rowOff>85725</xdr:rowOff>
    </xdr:to>
    <xdr:cxnSp macro="">
      <xdr:nvCxnSpPr>
        <xdr:cNvPr id="374" name="AutoShape 19"/>
        <xdr:cNvCxnSpPr/>
      </xdr:nvCxnSpPr>
      <xdr:spPr>
        <a:xfrm>
          <a:off x="2352675" y="2286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42</xdr:row>
      <xdr:rowOff>85725</xdr:rowOff>
    </xdr:from>
    <xdr:to>
      <xdr:col>88</xdr:col>
      <xdr:colOff>609040</xdr:colOff>
      <xdr:row>42</xdr:row>
      <xdr:rowOff>85725</xdr:rowOff>
    </xdr:to>
    <xdr:cxnSp macro="">
      <xdr:nvCxnSpPr>
        <xdr:cNvPr id="375" name="AutoShape 19"/>
        <xdr:cNvCxnSpPr/>
      </xdr:nvCxnSpPr>
      <xdr:spPr>
        <a:xfrm>
          <a:off x="2352675" y="2447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43</xdr:row>
      <xdr:rowOff>85725</xdr:rowOff>
    </xdr:from>
    <xdr:to>
      <xdr:col>88</xdr:col>
      <xdr:colOff>609040</xdr:colOff>
      <xdr:row>43</xdr:row>
      <xdr:rowOff>85725</xdr:rowOff>
    </xdr:to>
    <xdr:cxnSp macro="">
      <xdr:nvCxnSpPr>
        <xdr:cNvPr id="376" name="AutoShape 19"/>
        <xdr:cNvCxnSpPr/>
      </xdr:nvCxnSpPr>
      <xdr:spPr>
        <a:xfrm>
          <a:off x="2352675" y="2609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44</xdr:row>
      <xdr:rowOff>85725</xdr:rowOff>
    </xdr:from>
    <xdr:to>
      <xdr:col>88</xdr:col>
      <xdr:colOff>609040</xdr:colOff>
      <xdr:row>44</xdr:row>
      <xdr:rowOff>85725</xdr:rowOff>
    </xdr:to>
    <xdr:cxnSp macro="">
      <xdr:nvCxnSpPr>
        <xdr:cNvPr id="377" name="AutoShape 19"/>
        <xdr:cNvCxnSpPr/>
      </xdr:nvCxnSpPr>
      <xdr:spPr>
        <a:xfrm>
          <a:off x="2352675" y="2771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45</xdr:row>
      <xdr:rowOff>85725</xdr:rowOff>
    </xdr:from>
    <xdr:to>
      <xdr:col>88</xdr:col>
      <xdr:colOff>609040</xdr:colOff>
      <xdr:row>45</xdr:row>
      <xdr:rowOff>85725</xdr:rowOff>
    </xdr:to>
    <xdr:cxnSp macro="">
      <xdr:nvCxnSpPr>
        <xdr:cNvPr id="378" name="AutoShape 19"/>
        <xdr:cNvCxnSpPr/>
      </xdr:nvCxnSpPr>
      <xdr:spPr>
        <a:xfrm>
          <a:off x="2352675" y="2933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46</xdr:row>
      <xdr:rowOff>85725</xdr:rowOff>
    </xdr:from>
    <xdr:to>
      <xdr:col>88</xdr:col>
      <xdr:colOff>609040</xdr:colOff>
      <xdr:row>46</xdr:row>
      <xdr:rowOff>85725</xdr:rowOff>
    </xdr:to>
    <xdr:cxnSp macro="">
      <xdr:nvCxnSpPr>
        <xdr:cNvPr id="379" name="AutoShape 19"/>
        <xdr:cNvCxnSpPr/>
      </xdr:nvCxnSpPr>
      <xdr:spPr>
        <a:xfrm>
          <a:off x="2352675" y="3095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47</xdr:row>
      <xdr:rowOff>85725</xdr:rowOff>
    </xdr:from>
    <xdr:to>
      <xdr:col>88</xdr:col>
      <xdr:colOff>609040</xdr:colOff>
      <xdr:row>47</xdr:row>
      <xdr:rowOff>85725</xdr:rowOff>
    </xdr:to>
    <xdr:cxnSp macro="">
      <xdr:nvCxnSpPr>
        <xdr:cNvPr id="380" name="AutoShape 19"/>
        <xdr:cNvCxnSpPr/>
      </xdr:nvCxnSpPr>
      <xdr:spPr>
        <a:xfrm>
          <a:off x="2352675" y="3257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48</xdr:row>
      <xdr:rowOff>85725</xdr:rowOff>
    </xdr:from>
    <xdr:to>
      <xdr:col>88</xdr:col>
      <xdr:colOff>609040</xdr:colOff>
      <xdr:row>48</xdr:row>
      <xdr:rowOff>85725</xdr:rowOff>
    </xdr:to>
    <xdr:cxnSp macro="">
      <xdr:nvCxnSpPr>
        <xdr:cNvPr id="381" name="AutoShape 19"/>
        <xdr:cNvCxnSpPr/>
      </xdr:nvCxnSpPr>
      <xdr:spPr>
        <a:xfrm>
          <a:off x="2352675" y="3419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49</xdr:row>
      <xdr:rowOff>85725</xdr:rowOff>
    </xdr:from>
    <xdr:to>
      <xdr:col>88</xdr:col>
      <xdr:colOff>609040</xdr:colOff>
      <xdr:row>49</xdr:row>
      <xdr:rowOff>85725</xdr:rowOff>
    </xdr:to>
    <xdr:cxnSp macro="">
      <xdr:nvCxnSpPr>
        <xdr:cNvPr id="382" name="AutoShape 19"/>
        <xdr:cNvCxnSpPr/>
      </xdr:nvCxnSpPr>
      <xdr:spPr>
        <a:xfrm>
          <a:off x="2352675" y="3581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50</xdr:row>
      <xdr:rowOff>85725</xdr:rowOff>
    </xdr:from>
    <xdr:to>
      <xdr:col>88</xdr:col>
      <xdr:colOff>609040</xdr:colOff>
      <xdr:row>50</xdr:row>
      <xdr:rowOff>85725</xdr:rowOff>
    </xdr:to>
    <xdr:cxnSp macro="">
      <xdr:nvCxnSpPr>
        <xdr:cNvPr id="383" name="AutoShape 19"/>
        <xdr:cNvCxnSpPr/>
      </xdr:nvCxnSpPr>
      <xdr:spPr>
        <a:xfrm>
          <a:off x="2352675" y="3743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51</xdr:row>
      <xdr:rowOff>85725</xdr:rowOff>
    </xdr:from>
    <xdr:to>
      <xdr:col>88</xdr:col>
      <xdr:colOff>609040</xdr:colOff>
      <xdr:row>51</xdr:row>
      <xdr:rowOff>85725</xdr:rowOff>
    </xdr:to>
    <xdr:cxnSp macro="">
      <xdr:nvCxnSpPr>
        <xdr:cNvPr id="384" name="AutoShape 19"/>
        <xdr:cNvCxnSpPr/>
      </xdr:nvCxnSpPr>
      <xdr:spPr>
        <a:xfrm>
          <a:off x="2352675" y="3905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52</xdr:row>
      <xdr:rowOff>85725</xdr:rowOff>
    </xdr:from>
    <xdr:to>
      <xdr:col>88</xdr:col>
      <xdr:colOff>609040</xdr:colOff>
      <xdr:row>52</xdr:row>
      <xdr:rowOff>85725</xdr:rowOff>
    </xdr:to>
    <xdr:cxnSp macro="">
      <xdr:nvCxnSpPr>
        <xdr:cNvPr id="385" name="AutoShape 19"/>
        <xdr:cNvCxnSpPr/>
      </xdr:nvCxnSpPr>
      <xdr:spPr>
        <a:xfrm>
          <a:off x="2352675" y="4067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53</xdr:row>
      <xdr:rowOff>85725</xdr:rowOff>
    </xdr:from>
    <xdr:to>
      <xdr:col>88</xdr:col>
      <xdr:colOff>609040</xdr:colOff>
      <xdr:row>53</xdr:row>
      <xdr:rowOff>85725</xdr:rowOff>
    </xdr:to>
    <xdr:cxnSp macro="">
      <xdr:nvCxnSpPr>
        <xdr:cNvPr id="386" name="AutoShape 19"/>
        <xdr:cNvCxnSpPr/>
      </xdr:nvCxnSpPr>
      <xdr:spPr>
        <a:xfrm>
          <a:off x="2352675" y="4229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54</xdr:row>
      <xdr:rowOff>85725</xdr:rowOff>
    </xdr:from>
    <xdr:to>
      <xdr:col>88</xdr:col>
      <xdr:colOff>609040</xdr:colOff>
      <xdr:row>54</xdr:row>
      <xdr:rowOff>85725</xdr:rowOff>
    </xdr:to>
    <xdr:cxnSp macro="">
      <xdr:nvCxnSpPr>
        <xdr:cNvPr id="387" name="AutoShape 19"/>
        <xdr:cNvCxnSpPr/>
      </xdr:nvCxnSpPr>
      <xdr:spPr>
        <a:xfrm>
          <a:off x="2352675" y="4391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55</xdr:row>
      <xdr:rowOff>85725</xdr:rowOff>
    </xdr:from>
    <xdr:to>
      <xdr:col>88</xdr:col>
      <xdr:colOff>609040</xdr:colOff>
      <xdr:row>55</xdr:row>
      <xdr:rowOff>85725</xdr:rowOff>
    </xdr:to>
    <xdr:cxnSp macro="">
      <xdr:nvCxnSpPr>
        <xdr:cNvPr id="388" name="AutoShape 19"/>
        <xdr:cNvCxnSpPr/>
      </xdr:nvCxnSpPr>
      <xdr:spPr>
        <a:xfrm>
          <a:off x="2352675" y="455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56</xdr:row>
      <xdr:rowOff>85725</xdr:rowOff>
    </xdr:from>
    <xdr:to>
      <xdr:col>88</xdr:col>
      <xdr:colOff>609040</xdr:colOff>
      <xdr:row>56</xdr:row>
      <xdr:rowOff>85725</xdr:rowOff>
    </xdr:to>
    <xdr:cxnSp macro="">
      <xdr:nvCxnSpPr>
        <xdr:cNvPr id="389" name="AutoShape 19"/>
        <xdr:cNvCxnSpPr/>
      </xdr:nvCxnSpPr>
      <xdr:spPr>
        <a:xfrm>
          <a:off x="2352675" y="4714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57</xdr:row>
      <xdr:rowOff>85725</xdr:rowOff>
    </xdr:from>
    <xdr:to>
      <xdr:col>88</xdr:col>
      <xdr:colOff>609040</xdr:colOff>
      <xdr:row>57</xdr:row>
      <xdr:rowOff>85725</xdr:rowOff>
    </xdr:to>
    <xdr:cxnSp macro="">
      <xdr:nvCxnSpPr>
        <xdr:cNvPr id="390" name="AutoShape 19"/>
        <xdr:cNvCxnSpPr/>
      </xdr:nvCxnSpPr>
      <xdr:spPr>
        <a:xfrm>
          <a:off x="2352675" y="4876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58</xdr:row>
      <xdr:rowOff>85725</xdr:rowOff>
    </xdr:from>
    <xdr:to>
      <xdr:col>88</xdr:col>
      <xdr:colOff>609040</xdr:colOff>
      <xdr:row>58</xdr:row>
      <xdr:rowOff>85725</xdr:rowOff>
    </xdr:to>
    <xdr:cxnSp macro="">
      <xdr:nvCxnSpPr>
        <xdr:cNvPr id="391" name="AutoShape 19"/>
        <xdr:cNvCxnSpPr/>
      </xdr:nvCxnSpPr>
      <xdr:spPr>
        <a:xfrm>
          <a:off x="2352675" y="5038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59</xdr:row>
      <xdr:rowOff>85725</xdr:rowOff>
    </xdr:from>
    <xdr:to>
      <xdr:col>88</xdr:col>
      <xdr:colOff>609040</xdr:colOff>
      <xdr:row>59</xdr:row>
      <xdr:rowOff>85725</xdr:rowOff>
    </xdr:to>
    <xdr:cxnSp macro="">
      <xdr:nvCxnSpPr>
        <xdr:cNvPr id="392" name="AutoShape 19"/>
        <xdr:cNvCxnSpPr/>
      </xdr:nvCxnSpPr>
      <xdr:spPr>
        <a:xfrm>
          <a:off x="2352675" y="5200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60</xdr:row>
      <xdr:rowOff>85725</xdr:rowOff>
    </xdr:from>
    <xdr:to>
      <xdr:col>88</xdr:col>
      <xdr:colOff>609040</xdr:colOff>
      <xdr:row>60</xdr:row>
      <xdr:rowOff>85725</xdr:rowOff>
    </xdr:to>
    <xdr:cxnSp macro="">
      <xdr:nvCxnSpPr>
        <xdr:cNvPr id="393" name="AutoShape 19"/>
        <xdr:cNvCxnSpPr/>
      </xdr:nvCxnSpPr>
      <xdr:spPr>
        <a:xfrm>
          <a:off x="2352675" y="5362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61</xdr:row>
      <xdr:rowOff>85725</xdr:rowOff>
    </xdr:from>
    <xdr:to>
      <xdr:col>88</xdr:col>
      <xdr:colOff>609040</xdr:colOff>
      <xdr:row>61</xdr:row>
      <xdr:rowOff>85725</xdr:rowOff>
    </xdr:to>
    <xdr:cxnSp macro="">
      <xdr:nvCxnSpPr>
        <xdr:cNvPr id="394" name="AutoShape 19"/>
        <xdr:cNvCxnSpPr/>
      </xdr:nvCxnSpPr>
      <xdr:spPr>
        <a:xfrm>
          <a:off x="2352675" y="5524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62</xdr:row>
      <xdr:rowOff>85725</xdr:rowOff>
    </xdr:from>
    <xdr:to>
      <xdr:col>88</xdr:col>
      <xdr:colOff>609040</xdr:colOff>
      <xdr:row>62</xdr:row>
      <xdr:rowOff>85725</xdr:rowOff>
    </xdr:to>
    <xdr:cxnSp macro="">
      <xdr:nvCxnSpPr>
        <xdr:cNvPr id="395" name="AutoShape 19"/>
        <xdr:cNvCxnSpPr/>
      </xdr:nvCxnSpPr>
      <xdr:spPr>
        <a:xfrm>
          <a:off x="2352675" y="5686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63</xdr:row>
      <xdr:rowOff>85725</xdr:rowOff>
    </xdr:from>
    <xdr:to>
      <xdr:col>88</xdr:col>
      <xdr:colOff>609040</xdr:colOff>
      <xdr:row>63</xdr:row>
      <xdr:rowOff>85725</xdr:rowOff>
    </xdr:to>
    <xdr:cxnSp macro="">
      <xdr:nvCxnSpPr>
        <xdr:cNvPr id="396" name="AutoShape 19"/>
        <xdr:cNvCxnSpPr/>
      </xdr:nvCxnSpPr>
      <xdr:spPr>
        <a:xfrm>
          <a:off x="2352675" y="5848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64</xdr:row>
      <xdr:rowOff>85725</xdr:rowOff>
    </xdr:from>
    <xdr:to>
      <xdr:col>88</xdr:col>
      <xdr:colOff>609040</xdr:colOff>
      <xdr:row>64</xdr:row>
      <xdr:rowOff>85725</xdr:rowOff>
    </xdr:to>
    <xdr:cxnSp macro="">
      <xdr:nvCxnSpPr>
        <xdr:cNvPr id="397" name="AutoShape 19"/>
        <xdr:cNvCxnSpPr/>
      </xdr:nvCxnSpPr>
      <xdr:spPr>
        <a:xfrm>
          <a:off x="2352675" y="6010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65</xdr:row>
      <xdr:rowOff>85725</xdr:rowOff>
    </xdr:from>
    <xdr:to>
      <xdr:col>88</xdr:col>
      <xdr:colOff>609040</xdr:colOff>
      <xdr:row>65</xdr:row>
      <xdr:rowOff>85725</xdr:rowOff>
    </xdr:to>
    <xdr:cxnSp macro="">
      <xdr:nvCxnSpPr>
        <xdr:cNvPr id="398" name="AutoShape 19"/>
        <xdr:cNvCxnSpPr/>
      </xdr:nvCxnSpPr>
      <xdr:spPr>
        <a:xfrm>
          <a:off x="2352675" y="6172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66</xdr:row>
      <xdr:rowOff>85725</xdr:rowOff>
    </xdr:from>
    <xdr:to>
      <xdr:col>88</xdr:col>
      <xdr:colOff>609040</xdr:colOff>
      <xdr:row>66</xdr:row>
      <xdr:rowOff>85725</xdr:rowOff>
    </xdr:to>
    <xdr:cxnSp macro="">
      <xdr:nvCxnSpPr>
        <xdr:cNvPr id="399" name="AutoShape 19"/>
        <xdr:cNvCxnSpPr/>
      </xdr:nvCxnSpPr>
      <xdr:spPr>
        <a:xfrm>
          <a:off x="2352675" y="6334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67</xdr:row>
      <xdr:rowOff>85725</xdr:rowOff>
    </xdr:from>
    <xdr:to>
      <xdr:col>88</xdr:col>
      <xdr:colOff>609040</xdr:colOff>
      <xdr:row>67</xdr:row>
      <xdr:rowOff>85725</xdr:rowOff>
    </xdr:to>
    <xdr:cxnSp macro="">
      <xdr:nvCxnSpPr>
        <xdr:cNvPr id="400" name="AutoShape 19"/>
        <xdr:cNvCxnSpPr/>
      </xdr:nvCxnSpPr>
      <xdr:spPr>
        <a:xfrm>
          <a:off x="2352675" y="6496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68</xdr:row>
      <xdr:rowOff>85725</xdr:rowOff>
    </xdr:from>
    <xdr:to>
      <xdr:col>88</xdr:col>
      <xdr:colOff>609040</xdr:colOff>
      <xdr:row>68</xdr:row>
      <xdr:rowOff>85725</xdr:rowOff>
    </xdr:to>
    <xdr:cxnSp macro="">
      <xdr:nvCxnSpPr>
        <xdr:cNvPr id="401" name="AutoShape 19"/>
        <xdr:cNvCxnSpPr/>
      </xdr:nvCxnSpPr>
      <xdr:spPr>
        <a:xfrm>
          <a:off x="2352675" y="6657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69</xdr:row>
      <xdr:rowOff>85725</xdr:rowOff>
    </xdr:from>
    <xdr:to>
      <xdr:col>88</xdr:col>
      <xdr:colOff>609040</xdr:colOff>
      <xdr:row>69</xdr:row>
      <xdr:rowOff>85725</xdr:rowOff>
    </xdr:to>
    <xdr:cxnSp macro="">
      <xdr:nvCxnSpPr>
        <xdr:cNvPr id="402" name="AutoShape 19"/>
        <xdr:cNvCxnSpPr/>
      </xdr:nvCxnSpPr>
      <xdr:spPr>
        <a:xfrm>
          <a:off x="2352675" y="6819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70</xdr:row>
      <xdr:rowOff>85725</xdr:rowOff>
    </xdr:from>
    <xdr:to>
      <xdr:col>88</xdr:col>
      <xdr:colOff>609040</xdr:colOff>
      <xdr:row>70</xdr:row>
      <xdr:rowOff>85725</xdr:rowOff>
    </xdr:to>
    <xdr:cxnSp macro="">
      <xdr:nvCxnSpPr>
        <xdr:cNvPr id="403" name="AutoShape 19"/>
        <xdr:cNvCxnSpPr/>
      </xdr:nvCxnSpPr>
      <xdr:spPr>
        <a:xfrm>
          <a:off x="2352675" y="6981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71</xdr:row>
      <xdr:rowOff>85725</xdr:rowOff>
    </xdr:from>
    <xdr:to>
      <xdr:col>88</xdr:col>
      <xdr:colOff>609040</xdr:colOff>
      <xdr:row>71</xdr:row>
      <xdr:rowOff>85725</xdr:rowOff>
    </xdr:to>
    <xdr:cxnSp macro="">
      <xdr:nvCxnSpPr>
        <xdr:cNvPr id="404" name="AutoShape 19"/>
        <xdr:cNvCxnSpPr/>
      </xdr:nvCxnSpPr>
      <xdr:spPr>
        <a:xfrm>
          <a:off x="2352675" y="7143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72</xdr:row>
      <xdr:rowOff>85725</xdr:rowOff>
    </xdr:from>
    <xdr:to>
      <xdr:col>88</xdr:col>
      <xdr:colOff>609040</xdr:colOff>
      <xdr:row>72</xdr:row>
      <xdr:rowOff>85725</xdr:rowOff>
    </xdr:to>
    <xdr:cxnSp macro="">
      <xdr:nvCxnSpPr>
        <xdr:cNvPr id="405" name="AutoShape 19"/>
        <xdr:cNvCxnSpPr/>
      </xdr:nvCxnSpPr>
      <xdr:spPr>
        <a:xfrm>
          <a:off x="2352675" y="7305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73</xdr:row>
      <xdr:rowOff>85725</xdr:rowOff>
    </xdr:from>
    <xdr:to>
      <xdr:col>88</xdr:col>
      <xdr:colOff>609040</xdr:colOff>
      <xdr:row>73</xdr:row>
      <xdr:rowOff>85725</xdr:rowOff>
    </xdr:to>
    <xdr:cxnSp macro="">
      <xdr:nvCxnSpPr>
        <xdr:cNvPr id="406" name="AutoShape 19"/>
        <xdr:cNvCxnSpPr/>
      </xdr:nvCxnSpPr>
      <xdr:spPr>
        <a:xfrm>
          <a:off x="2352675" y="7467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74</xdr:row>
      <xdr:rowOff>85725</xdr:rowOff>
    </xdr:from>
    <xdr:to>
      <xdr:col>88</xdr:col>
      <xdr:colOff>609040</xdr:colOff>
      <xdr:row>74</xdr:row>
      <xdr:rowOff>85725</xdr:rowOff>
    </xdr:to>
    <xdr:cxnSp macro="">
      <xdr:nvCxnSpPr>
        <xdr:cNvPr id="407" name="AutoShape 19"/>
        <xdr:cNvCxnSpPr/>
      </xdr:nvCxnSpPr>
      <xdr:spPr>
        <a:xfrm>
          <a:off x="2352675" y="7629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75</xdr:row>
      <xdr:rowOff>85725</xdr:rowOff>
    </xdr:from>
    <xdr:to>
      <xdr:col>88</xdr:col>
      <xdr:colOff>609040</xdr:colOff>
      <xdr:row>75</xdr:row>
      <xdr:rowOff>85725</xdr:rowOff>
    </xdr:to>
    <xdr:cxnSp macro="">
      <xdr:nvCxnSpPr>
        <xdr:cNvPr id="408" name="AutoShape 19"/>
        <xdr:cNvCxnSpPr/>
      </xdr:nvCxnSpPr>
      <xdr:spPr>
        <a:xfrm>
          <a:off x="2352675" y="7791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76</xdr:row>
      <xdr:rowOff>85725</xdr:rowOff>
    </xdr:from>
    <xdr:to>
      <xdr:col>88</xdr:col>
      <xdr:colOff>609040</xdr:colOff>
      <xdr:row>76</xdr:row>
      <xdr:rowOff>85725</xdr:rowOff>
    </xdr:to>
    <xdr:cxnSp macro="">
      <xdr:nvCxnSpPr>
        <xdr:cNvPr id="409" name="AutoShape 19"/>
        <xdr:cNvCxnSpPr/>
      </xdr:nvCxnSpPr>
      <xdr:spPr>
        <a:xfrm>
          <a:off x="2352675" y="7953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77</xdr:row>
      <xdr:rowOff>85725</xdr:rowOff>
    </xdr:from>
    <xdr:to>
      <xdr:col>88</xdr:col>
      <xdr:colOff>609040</xdr:colOff>
      <xdr:row>77</xdr:row>
      <xdr:rowOff>85725</xdr:rowOff>
    </xdr:to>
    <xdr:cxnSp macro="">
      <xdr:nvCxnSpPr>
        <xdr:cNvPr id="410" name="AutoShape 19"/>
        <xdr:cNvCxnSpPr/>
      </xdr:nvCxnSpPr>
      <xdr:spPr>
        <a:xfrm>
          <a:off x="2352675" y="8115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78</xdr:row>
      <xdr:rowOff>85725</xdr:rowOff>
    </xdr:from>
    <xdr:to>
      <xdr:col>88</xdr:col>
      <xdr:colOff>609040</xdr:colOff>
      <xdr:row>78</xdr:row>
      <xdr:rowOff>85725</xdr:rowOff>
    </xdr:to>
    <xdr:cxnSp macro="">
      <xdr:nvCxnSpPr>
        <xdr:cNvPr id="411" name="AutoShape 19"/>
        <xdr:cNvCxnSpPr/>
      </xdr:nvCxnSpPr>
      <xdr:spPr>
        <a:xfrm>
          <a:off x="2352675" y="8277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79</xdr:row>
      <xdr:rowOff>85725</xdr:rowOff>
    </xdr:from>
    <xdr:to>
      <xdr:col>88</xdr:col>
      <xdr:colOff>609040</xdr:colOff>
      <xdr:row>79</xdr:row>
      <xdr:rowOff>85725</xdr:rowOff>
    </xdr:to>
    <xdr:cxnSp macro="">
      <xdr:nvCxnSpPr>
        <xdr:cNvPr id="412" name="AutoShape 19"/>
        <xdr:cNvCxnSpPr/>
      </xdr:nvCxnSpPr>
      <xdr:spPr>
        <a:xfrm>
          <a:off x="2352675" y="8439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80</xdr:row>
      <xdr:rowOff>85725</xdr:rowOff>
    </xdr:from>
    <xdr:to>
      <xdr:col>88</xdr:col>
      <xdr:colOff>609040</xdr:colOff>
      <xdr:row>80</xdr:row>
      <xdr:rowOff>85725</xdr:rowOff>
    </xdr:to>
    <xdr:cxnSp macro="">
      <xdr:nvCxnSpPr>
        <xdr:cNvPr id="413" name="AutoShape 19"/>
        <xdr:cNvCxnSpPr/>
      </xdr:nvCxnSpPr>
      <xdr:spPr>
        <a:xfrm>
          <a:off x="2352675" y="8601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81</xdr:row>
      <xdr:rowOff>85725</xdr:rowOff>
    </xdr:from>
    <xdr:to>
      <xdr:col>88</xdr:col>
      <xdr:colOff>609040</xdr:colOff>
      <xdr:row>81</xdr:row>
      <xdr:rowOff>85725</xdr:rowOff>
    </xdr:to>
    <xdr:cxnSp macro="">
      <xdr:nvCxnSpPr>
        <xdr:cNvPr id="414" name="AutoShape 19"/>
        <xdr:cNvCxnSpPr/>
      </xdr:nvCxnSpPr>
      <xdr:spPr>
        <a:xfrm>
          <a:off x="2352675" y="8763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82</xdr:row>
      <xdr:rowOff>85725</xdr:rowOff>
    </xdr:from>
    <xdr:to>
      <xdr:col>88</xdr:col>
      <xdr:colOff>609040</xdr:colOff>
      <xdr:row>82</xdr:row>
      <xdr:rowOff>85725</xdr:rowOff>
    </xdr:to>
    <xdr:cxnSp macro="">
      <xdr:nvCxnSpPr>
        <xdr:cNvPr id="415" name="AutoShape 19"/>
        <xdr:cNvCxnSpPr/>
      </xdr:nvCxnSpPr>
      <xdr:spPr>
        <a:xfrm>
          <a:off x="2352675" y="8924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83</xdr:row>
      <xdr:rowOff>85725</xdr:rowOff>
    </xdr:from>
    <xdr:to>
      <xdr:col>88</xdr:col>
      <xdr:colOff>609040</xdr:colOff>
      <xdr:row>83</xdr:row>
      <xdr:rowOff>85725</xdr:rowOff>
    </xdr:to>
    <xdr:cxnSp macro="">
      <xdr:nvCxnSpPr>
        <xdr:cNvPr id="416" name="AutoShape 19"/>
        <xdr:cNvCxnSpPr/>
      </xdr:nvCxnSpPr>
      <xdr:spPr>
        <a:xfrm>
          <a:off x="2352675" y="9086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84</xdr:row>
      <xdr:rowOff>85725</xdr:rowOff>
    </xdr:from>
    <xdr:to>
      <xdr:col>88</xdr:col>
      <xdr:colOff>609040</xdr:colOff>
      <xdr:row>84</xdr:row>
      <xdr:rowOff>85725</xdr:rowOff>
    </xdr:to>
    <xdr:cxnSp macro="">
      <xdr:nvCxnSpPr>
        <xdr:cNvPr id="417" name="AutoShape 19"/>
        <xdr:cNvCxnSpPr/>
      </xdr:nvCxnSpPr>
      <xdr:spPr>
        <a:xfrm>
          <a:off x="2352675" y="9248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85</xdr:row>
      <xdr:rowOff>85725</xdr:rowOff>
    </xdr:from>
    <xdr:to>
      <xdr:col>88</xdr:col>
      <xdr:colOff>609040</xdr:colOff>
      <xdr:row>85</xdr:row>
      <xdr:rowOff>85725</xdr:rowOff>
    </xdr:to>
    <xdr:cxnSp macro="">
      <xdr:nvCxnSpPr>
        <xdr:cNvPr id="418" name="AutoShape 19"/>
        <xdr:cNvCxnSpPr/>
      </xdr:nvCxnSpPr>
      <xdr:spPr>
        <a:xfrm>
          <a:off x="2352675" y="9410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86</xdr:row>
      <xdr:rowOff>85725</xdr:rowOff>
    </xdr:from>
    <xdr:to>
      <xdr:col>88</xdr:col>
      <xdr:colOff>609040</xdr:colOff>
      <xdr:row>86</xdr:row>
      <xdr:rowOff>85725</xdr:rowOff>
    </xdr:to>
    <xdr:cxnSp macro="">
      <xdr:nvCxnSpPr>
        <xdr:cNvPr id="419" name="AutoShape 19"/>
        <xdr:cNvCxnSpPr/>
      </xdr:nvCxnSpPr>
      <xdr:spPr>
        <a:xfrm>
          <a:off x="2352675" y="9572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87</xdr:row>
      <xdr:rowOff>85725</xdr:rowOff>
    </xdr:from>
    <xdr:to>
      <xdr:col>88</xdr:col>
      <xdr:colOff>609040</xdr:colOff>
      <xdr:row>87</xdr:row>
      <xdr:rowOff>85725</xdr:rowOff>
    </xdr:to>
    <xdr:cxnSp macro="">
      <xdr:nvCxnSpPr>
        <xdr:cNvPr id="420" name="AutoShape 19"/>
        <xdr:cNvCxnSpPr/>
      </xdr:nvCxnSpPr>
      <xdr:spPr>
        <a:xfrm>
          <a:off x="2352675" y="9734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88</xdr:row>
      <xdr:rowOff>85725</xdr:rowOff>
    </xdr:from>
    <xdr:to>
      <xdr:col>88</xdr:col>
      <xdr:colOff>609040</xdr:colOff>
      <xdr:row>88</xdr:row>
      <xdr:rowOff>85725</xdr:rowOff>
    </xdr:to>
    <xdr:cxnSp macro="">
      <xdr:nvCxnSpPr>
        <xdr:cNvPr id="421" name="AutoShape 19"/>
        <xdr:cNvCxnSpPr/>
      </xdr:nvCxnSpPr>
      <xdr:spPr>
        <a:xfrm>
          <a:off x="2352675" y="9896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89</xdr:row>
      <xdr:rowOff>85725</xdr:rowOff>
    </xdr:from>
    <xdr:to>
      <xdr:col>88</xdr:col>
      <xdr:colOff>609040</xdr:colOff>
      <xdr:row>89</xdr:row>
      <xdr:rowOff>85725</xdr:rowOff>
    </xdr:to>
    <xdr:cxnSp macro="">
      <xdr:nvCxnSpPr>
        <xdr:cNvPr id="422" name="AutoShape 19"/>
        <xdr:cNvCxnSpPr/>
      </xdr:nvCxnSpPr>
      <xdr:spPr>
        <a:xfrm>
          <a:off x="2352675" y="10058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90</xdr:row>
      <xdr:rowOff>85725</xdr:rowOff>
    </xdr:from>
    <xdr:to>
      <xdr:col>88</xdr:col>
      <xdr:colOff>609040</xdr:colOff>
      <xdr:row>90</xdr:row>
      <xdr:rowOff>85725</xdr:rowOff>
    </xdr:to>
    <xdr:cxnSp macro="">
      <xdr:nvCxnSpPr>
        <xdr:cNvPr id="423" name="AutoShape 19"/>
        <xdr:cNvCxnSpPr/>
      </xdr:nvCxnSpPr>
      <xdr:spPr>
        <a:xfrm>
          <a:off x="2352675" y="10220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91</xdr:row>
      <xdr:rowOff>85725</xdr:rowOff>
    </xdr:from>
    <xdr:to>
      <xdr:col>88</xdr:col>
      <xdr:colOff>609040</xdr:colOff>
      <xdr:row>91</xdr:row>
      <xdr:rowOff>85725</xdr:rowOff>
    </xdr:to>
    <xdr:cxnSp macro="">
      <xdr:nvCxnSpPr>
        <xdr:cNvPr id="424" name="AutoShape 19"/>
        <xdr:cNvCxnSpPr/>
      </xdr:nvCxnSpPr>
      <xdr:spPr>
        <a:xfrm>
          <a:off x="2352675" y="10382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92</xdr:row>
      <xdr:rowOff>85725</xdr:rowOff>
    </xdr:from>
    <xdr:to>
      <xdr:col>88</xdr:col>
      <xdr:colOff>609040</xdr:colOff>
      <xdr:row>92</xdr:row>
      <xdr:rowOff>85725</xdr:rowOff>
    </xdr:to>
    <xdr:cxnSp macro="">
      <xdr:nvCxnSpPr>
        <xdr:cNvPr id="425" name="AutoShape 19"/>
        <xdr:cNvCxnSpPr/>
      </xdr:nvCxnSpPr>
      <xdr:spPr>
        <a:xfrm>
          <a:off x="2352675" y="10544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93</xdr:row>
      <xdr:rowOff>85725</xdr:rowOff>
    </xdr:from>
    <xdr:to>
      <xdr:col>88</xdr:col>
      <xdr:colOff>609040</xdr:colOff>
      <xdr:row>93</xdr:row>
      <xdr:rowOff>85725</xdr:rowOff>
    </xdr:to>
    <xdr:cxnSp macro="">
      <xdr:nvCxnSpPr>
        <xdr:cNvPr id="426" name="AutoShape 19"/>
        <xdr:cNvCxnSpPr/>
      </xdr:nvCxnSpPr>
      <xdr:spPr>
        <a:xfrm>
          <a:off x="2352675" y="10706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94</xdr:row>
      <xdr:rowOff>85725</xdr:rowOff>
    </xdr:from>
    <xdr:to>
      <xdr:col>88</xdr:col>
      <xdr:colOff>609040</xdr:colOff>
      <xdr:row>94</xdr:row>
      <xdr:rowOff>85725</xdr:rowOff>
    </xdr:to>
    <xdr:cxnSp macro="">
      <xdr:nvCxnSpPr>
        <xdr:cNvPr id="427" name="AutoShape 19"/>
        <xdr:cNvCxnSpPr/>
      </xdr:nvCxnSpPr>
      <xdr:spPr>
        <a:xfrm>
          <a:off x="2352675" y="10868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95</xdr:row>
      <xdr:rowOff>85725</xdr:rowOff>
    </xdr:from>
    <xdr:to>
      <xdr:col>88</xdr:col>
      <xdr:colOff>609040</xdr:colOff>
      <xdr:row>95</xdr:row>
      <xdr:rowOff>85725</xdr:rowOff>
    </xdr:to>
    <xdr:cxnSp macro="">
      <xdr:nvCxnSpPr>
        <xdr:cNvPr id="428" name="AutoShape 19"/>
        <xdr:cNvCxnSpPr/>
      </xdr:nvCxnSpPr>
      <xdr:spPr>
        <a:xfrm>
          <a:off x="2352675" y="11029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96</xdr:row>
      <xdr:rowOff>85725</xdr:rowOff>
    </xdr:from>
    <xdr:to>
      <xdr:col>88</xdr:col>
      <xdr:colOff>609040</xdr:colOff>
      <xdr:row>96</xdr:row>
      <xdr:rowOff>85725</xdr:rowOff>
    </xdr:to>
    <xdr:cxnSp macro="">
      <xdr:nvCxnSpPr>
        <xdr:cNvPr id="429" name="AutoShape 19"/>
        <xdr:cNvCxnSpPr/>
      </xdr:nvCxnSpPr>
      <xdr:spPr>
        <a:xfrm>
          <a:off x="2352675" y="11191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97</xdr:row>
      <xdr:rowOff>85725</xdr:rowOff>
    </xdr:from>
    <xdr:to>
      <xdr:col>88</xdr:col>
      <xdr:colOff>609040</xdr:colOff>
      <xdr:row>97</xdr:row>
      <xdr:rowOff>85725</xdr:rowOff>
    </xdr:to>
    <xdr:cxnSp macro="">
      <xdr:nvCxnSpPr>
        <xdr:cNvPr id="430" name="AutoShape 19"/>
        <xdr:cNvCxnSpPr/>
      </xdr:nvCxnSpPr>
      <xdr:spPr>
        <a:xfrm>
          <a:off x="2352675" y="11353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98</xdr:row>
      <xdr:rowOff>85725</xdr:rowOff>
    </xdr:from>
    <xdr:to>
      <xdr:col>88</xdr:col>
      <xdr:colOff>609040</xdr:colOff>
      <xdr:row>98</xdr:row>
      <xdr:rowOff>85725</xdr:rowOff>
    </xdr:to>
    <xdr:cxnSp macro="">
      <xdr:nvCxnSpPr>
        <xdr:cNvPr id="431" name="AutoShape 19"/>
        <xdr:cNvCxnSpPr/>
      </xdr:nvCxnSpPr>
      <xdr:spPr>
        <a:xfrm>
          <a:off x="2352675" y="11515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99</xdr:row>
      <xdr:rowOff>85725</xdr:rowOff>
    </xdr:from>
    <xdr:to>
      <xdr:col>88</xdr:col>
      <xdr:colOff>609040</xdr:colOff>
      <xdr:row>99</xdr:row>
      <xdr:rowOff>85725</xdr:rowOff>
    </xdr:to>
    <xdr:cxnSp macro="">
      <xdr:nvCxnSpPr>
        <xdr:cNvPr id="432" name="AutoShape 19"/>
        <xdr:cNvCxnSpPr/>
      </xdr:nvCxnSpPr>
      <xdr:spPr>
        <a:xfrm>
          <a:off x="2352675" y="11677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100</xdr:row>
      <xdr:rowOff>85725</xdr:rowOff>
    </xdr:from>
    <xdr:to>
      <xdr:col>88</xdr:col>
      <xdr:colOff>609040</xdr:colOff>
      <xdr:row>100</xdr:row>
      <xdr:rowOff>85725</xdr:rowOff>
    </xdr:to>
    <xdr:cxnSp macro="">
      <xdr:nvCxnSpPr>
        <xdr:cNvPr id="433" name="AutoShape 19"/>
        <xdr:cNvCxnSpPr/>
      </xdr:nvCxnSpPr>
      <xdr:spPr>
        <a:xfrm>
          <a:off x="2352675" y="11839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101</xdr:row>
      <xdr:rowOff>85725</xdr:rowOff>
    </xdr:from>
    <xdr:to>
      <xdr:col>88</xdr:col>
      <xdr:colOff>609040</xdr:colOff>
      <xdr:row>101</xdr:row>
      <xdr:rowOff>85725</xdr:rowOff>
    </xdr:to>
    <xdr:cxnSp macro="">
      <xdr:nvCxnSpPr>
        <xdr:cNvPr id="434" name="AutoShape 19"/>
        <xdr:cNvCxnSpPr/>
      </xdr:nvCxnSpPr>
      <xdr:spPr>
        <a:xfrm>
          <a:off x="2352675" y="12001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102</xdr:row>
      <xdr:rowOff>85725</xdr:rowOff>
    </xdr:from>
    <xdr:to>
      <xdr:col>88</xdr:col>
      <xdr:colOff>609040</xdr:colOff>
      <xdr:row>102</xdr:row>
      <xdr:rowOff>85725</xdr:rowOff>
    </xdr:to>
    <xdr:cxnSp macro="">
      <xdr:nvCxnSpPr>
        <xdr:cNvPr id="435" name="AutoShape 19"/>
        <xdr:cNvCxnSpPr/>
      </xdr:nvCxnSpPr>
      <xdr:spPr>
        <a:xfrm>
          <a:off x="2352675" y="12163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103</xdr:row>
      <xdr:rowOff>85725</xdr:rowOff>
    </xdr:from>
    <xdr:to>
      <xdr:col>88</xdr:col>
      <xdr:colOff>609040</xdr:colOff>
      <xdr:row>103</xdr:row>
      <xdr:rowOff>85725</xdr:rowOff>
    </xdr:to>
    <xdr:cxnSp macro="">
      <xdr:nvCxnSpPr>
        <xdr:cNvPr id="436" name="AutoShape 19"/>
        <xdr:cNvCxnSpPr/>
      </xdr:nvCxnSpPr>
      <xdr:spPr>
        <a:xfrm>
          <a:off x="2352675" y="12325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104</xdr:row>
      <xdr:rowOff>85725</xdr:rowOff>
    </xdr:from>
    <xdr:to>
      <xdr:col>88</xdr:col>
      <xdr:colOff>609040</xdr:colOff>
      <xdr:row>104</xdr:row>
      <xdr:rowOff>85725</xdr:rowOff>
    </xdr:to>
    <xdr:cxnSp macro="">
      <xdr:nvCxnSpPr>
        <xdr:cNvPr id="437" name="AutoShape 19"/>
        <xdr:cNvCxnSpPr/>
      </xdr:nvCxnSpPr>
      <xdr:spPr>
        <a:xfrm>
          <a:off x="2352675" y="12487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105</xdr:row>
      <xdr:rowOff>85725</xdr:rowOff>
    </xdr:from>
    <xdr:to>
      <xdr:col>88</xdr:col>
      <xdr:colOff>609040</xdr:colOff>
      <xdr:row>105</xdr:row>
      <xdr:rowOff>85725</xdr:rowOff>
    </xdr:to>
    <xdr:cxnSp macro="">
      <xdr:nvCxnSpPr>
        <xdr:cNvPr id="438" name="AutoShape 19"/>
        <xdr:cNvCxnSpPr/>
      </xdr:nvCxnSpPr>
      <xdr:spPr>
        <a:xfrm>
          <a:off x="2352675" y="12649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106</xdr:row>
      <xdr:rowOff>85725</xdr:rowOff>
    </xdr:from>
    <xdr:to>
      <xdr:col>88</xdr:col>
      <xdr:colOff>609040</xdr:colOff>
      <xdr:row>106</xdr:row>
      <xdr:rowOff>85725</xdr:rowOff>
    </xdr:to>
    <xdr:cxnSp macro="">
      <xdr:nvCxnSpPr>
        <xdr:cNvPr id="439" name="AutoShape 19"/>
        <xdr:cNvCxnSpPr/>
      </xdr:nvCxnSpPr>
      <xdr:spPr>
        <a:xfrm>
          <a:off x="2352675" y="12811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107</xdr:row>
      <xdr:rowOff>85725</xdr:rowOff>
    </xdr:from>
    <xdr:to>
      <xdr:col>88</xdr:col>
      <xdr:colOff>609040</xdr:colOff>
      <xdr:row>107</xdr:row>
      <xdr:rowOff>85725</xdr:rowOff>
    </xdr:to>
    <xdr:cxnSp macro="">
      <xdr:nvCxnSpPr>
        <xdr:cNvPr id="440" name="AutoShape 19"/>
        <xdr:cNvCxnSpPr/>
      </xdr:nvCxnSpPr>
      <xdr:spPr>
        <a:xfrm>
          <a:off x="2352675" y="12973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108</xdr:row>
      <xdr:rowOff>85725</xdr:rowOff>
    </xdr:from>
    <xdr:to>
      <xdr:col>88</xdr:col>
      <xdr:colOff>609040</xdr:colOff>
      <xdr:row>108</xdr:row>
      <xdr:rowOff>85725</xdr:rowOff>
    </xdr:to>
    <xdr:cxnSp macro="">
      <xdr:nvCxnSpPr>
        <xdr:cNvPr id="441" name="AutoShape 19"/>
        <xdr:cNvCxnSpPr/>
      </xdr:nvCxnSpPr>
      <xdr:spPr>
        <a:xfrm>
          <a:off x="2352675" y="13134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109</xdr:row>
      <xdr:rowOff>85725</xdr:rowOff>
    </xdr:from>
    <xdr:to>
      <xdr:col>88</xdr:col>
      <xdr:colOff>609040</xdr:colOff>
      <xdr:row>109</xdr:row>
      <xdr:rowOff>85725</xdr:rowOff>
    </xdr:to>
    <xdr:cxnSp macro="">
      <xdr:nvCxnSpPr>
        <xdr:cNvPr id="442" name="AutoShape 19"/>
        <xdr:cNvCxnSpPr/>
      </xdr:nvCxnSpPr>
      <xdr:spPr>
        <a:xfrm>
          <a:off x="2352675" y="13296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110</xdr:row>
      <xdr:rowOff>85725</xdr:rowOff>
    </xdr:from>
    <xdr:to>
      <xdr:col>88</xdr:col>
      <xdr:colOff>609040</xdr:colOff>
      <xdr:row>110</xdr:row>
      <xdr:rowOff>85725</xdr:rowOff>
    </xdr:to>
    <xdr:cxnSp macro="">
      <xdr:nvCxnSpPr>
        <xdr:cNvPr id="443" name="AutoShape 19"/>
        <xdr:cNvCxnSpPr/>
      </xdr:nvCxnSpPr>
      <xdr:spPr>
        <a:xfrm>
          <a:off x="2352675" y="13458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111</xdr:row>
      <xdr:rowOff>85725</xdr:rowOff>
    </xdr:from>
    <xdr:to>
      <xdr:col>88</xdr:col>
      <xdr:colOff>609040</xdr:colOff>
      <xdr:row>111</xdr:row>
      <xdr:rowOff>85725</xdr:rowOff>
    </xdr:to>
    <xdr:cxnSp macro="">
      <xdr:nvCxnSpPr>
        <xdr:cNvPr id="444" name="AutoShape 19"/>
        <xdr:cNvCxnSpPr/>
      </xdr:nvCxnSpPr>
      <xdr:spPr>
        <a:xfrm>
          <a:off x="2352675" y="13620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112</xdr:row>
      <xdr:rowOff>85725</xdr:rowOff>
    </xdr:from>
    <xdr:to>
      <xdr:col>88</xdr:col>
      <xdr:colOff>609040</xdr:colOff>
      <xdr:row>112</xdr:row>
      <xdr:rowOff>85725</xdr:rowOff>
    </xdr:to>
    <xdr:cxnSp macro="">
      <xdr:nvCxnSpPr>
        <xdr:cNvPr id="445" name="AutoShape 19"/>
        <xdr:cNvCxnSpPr/>
      </xdr:nvCxnSpPr>
      <xdr:spPr>
        <a:xfrm>
          <a:off x="2352675" y="13782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113</xdr:row>
      <xdr:rowOff>85725</xdr:rowOff>
    </xdr:from>
    <xdr:to>
      <xdr:col>88</xdr:col>
      <xdr:colOff>609040</xdr:colOff>
      <xdr:row>113</xdr:row>
      <xdr:rowOff>85725</xdr:rowOff>
    </xdr:to>
    <xdr:cxnSp macro="">
      <xdr:nvCxnSpPr>
        <xdr:cNvPr id="446" name="AutoShape 19"/>
        <xdr:cNvCxnSpPr/>
      </xdr:nvCxnSpPr>
      <xdr:spPr>
        <a:xfrm>
          <a:off x="2352675" y="13944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114</xdr:row>
      <xdr:rowOff>85725</xdr:rowOff>
    </xdr:from>
    <xdr:to>
      <xdr:col>88</xdr:col>
      <xdr:colOff>609040</xdr:colOff>
      <xdr:row>114</xdr:row>
      <xdr:rowOff>85725</xdr:rowOff>
    </xdr:to>
    <xdr:cxnSp macro="">
      <xdr:nvCxnSpPr>
        <xdr:cNvPr id="447" name="AutoShape 19"/>
        <xdr:cNvCxnSpPr/>
      </xdr:nvCxnSpPr>
      <xdr:spPr>
        <a:xfrm>
          <a:off x="2352675" y="14106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115</xdr:row>
      <xdr:rowOff>85725</xdr:rowOff>
    </xdr:from>
    <xdr:to>
      <xdr:col>88</xdr:col>
      <xdr:colOff>609040</xdr:colOff>
      <xdr:row>115</xdr:row>
      <xdr:rowOff>85725</xdr:rowOff>
    </xdr:to>
    <xdr:cxnSp macro="">
      <xdr:nvCxnSpPr>
        <xdr:cNvPr id="448" name="AutoShape 19"/>
        <xdr:cNvCxnSpPr/>
      </xdr:nvCxnSpPr>
      <xdr:spPr>
        <a:xfrm>
          <a:off x="2352675" y="14268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116</xdr:row>
      <xdr:rowOff>85725</xdr:rowOff>
    </xdr:from>
    <xdr:to>
      <xdr:col>88</xdr:col>
      <xdr:colOff>609040</xdr:colOff>
      <xdr:row>116</xdr:row>
      <xdr:rowOff>85725</xdr:rowOff>
    </xdr:to>
    <xdr:cxnSp macro="">
      <xdr:nvCxnSpPr>
        <xdr:cNvPr id="449" name="AutoShape 19"/>
        <xdr:cNvCxnSpPr/>
      </xdr:nvCxnSpPr>
      <xdr:spPr>
        <a:xfrm>
          <a:off x="2352675" y="14430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117</xdr:row>
      <xdr:rowOff>85725</xdr:rowOff>
    </xdr:from>
    <xdr:to>
      <xdr:col>88</xdr:col>
      <xdr:colOff>609040</xdr:colOff>
      <xdr:row>117</xdr:row>
      <xdr:rowOff>85725</xdr:rowOff>
    </xdr:to>
    <xdr:cxnSp macro="">
      <xdr:nvCxnSpPr>
        <xdr:cNvPr id="450" name="AutoShape 19"/>
        <xdr:cNvCxnSpPr/>
      </xdr:nvCxnSpPr>
      <xdr:spPr>
        <a:xfrm>
          <a:off x="2352675" y="14592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118</xdr:row>
      <xdr:rowOff>85725</xdr:rowOff>
    </xdr:from>
    <xdr:to>
      <xdr:col>88</xdr:col>
      <xdr:colOff>609040</xdr:colOff>
      <xdr:row>118</xdr:row>
      <xdr:rowOff>85725</xdr:rowOff>
    </xdr:to>
    <xdr:cxnSp macro="">
      <xdr:nvCxnSpPr>
        <xdr:cNvPr id="451" name="AutoShape 19"/>
        <xdr:cNvCxnSpPr/>
      </xdr:nvCxnSpPr>
      <xdr:spPr>
        <a:xfrm>
          <a:off x="2352675" y="14754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119</xdr:row>
      <xdr:rowOff>85725</xdr:rowOff>
    </xdr:from>
    <xdr:to>
      <xdr:col>88</xdr:col>
      <xdr:colOff>609040</xdr:colOff>
      <xdr:row>119</xdr:row>
      <xdr:rowOff>85725</xdr:rowOff>
    </xdr:to>
    <xdr:cxnSp macro="">
      <xdr:nvCxnSpPr>
        <xdr:cNvPr id="452" name="AutoShape 19"/>
        <xdr:cNvCxnSpPr/>
      </xdr:nvCxnSpPr>
      <xdr:spPr>
        <a:xfrm>
          <a:off x="2352675" y="14916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120</xdr:row>
      <xdr:rowOff>85725</xdr:rowOff>
    </xdr:from>
    <xdr:to>
      <xdr:col>88</xdr:col>
      <xdr:colOff>609040</xdr:colOff>
      <xdr:row>120</xdr:row>
      <xdr:rowOff>85725</xdr:rowOff>
    </xdr:to>
    <xdr:cxnSp macro="">
      <xdr:nvCxnSpPr>
        <xdr:cNvPr id="453" name="AutoShape 19"/>
        <xdr:cNvCxnSpPr/>
      </xdr:nvCxnSpPr>
      <xdr:spPr>
        <a:xfrm>
          <a:off x="2352675" y="15078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121</xdr:row>
      <xdr:rowOff>85725</xdr:rowOff>
    </xdr:from>
    <xdr:to>
      <xdr:col>88</xdr:col>
      <xdr:colOff>609040</xdr:colOff>
      <xdr:row>121</xdr:row>
      <xdr:rowOff>85725</xdr:rowOff>
    </xdr:to>
    <xdr:cxnSp macro="">
      <xdr:nvCxnSpPr>
        <xdr:cNvPr id="454" name="AutoShape 19"/>
        <xdr:cNvCxnSpPr/>
      </xdr:nvCxnSpPr>
      <xdr:spPr>
        <a:xfrm>
          <a:off x="2352675" y="15240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122</xdr:row>
      <xdr:rowOff>85725</xdr:rowOff>
    </xdr:from>
    <xdr:to>
      <xdr:col>88</xdr:col>
      <xdr:colOff>609040</xdr:colOff>
      <xdr:row>122</xdr:row>
      <xdr:rowOff>85725</xdr:rowOff>
    </xdr:to>
    <xdr:cxnSp macro="">
      <xdr:nvCxnSpPr>
        <xdr:cNvPr id="455" name="AutoShape 19"/>
        <xdr:cNvCxnSpPr/>
      </xdr:nvCxnSpPr>
      <xdr:spPr>
        <a:xfrm>
          <a:off x="2352675" y="15401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123</xdr:row>
      <xdr:rowOff>85725</xdr:rowOff>
    </xdr:from>
    <xdr:to>
      <xdr:col>88</xdr:col>
      <xdr:colOff>609040</xdr:colOff>
      <xdr:row>123</xdr:row>
      <xdr:rowOff>85725</xdr:rowOff>
    </xdr:to>
    <xdr:cxnSp macro="">
      <xdr:nvCxnSpPr>
        <xdr:cNvPr id="456" name="AutoShape 19"/>
        <xdr:cNvCxnSpPr/>
      </xdr:nvCxnSpPr>
      <xdr:spPr>
        <a:xfrm>
          <a:off x="2352675" y="15563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124</xdr:row>
      <xdr:rowOff>85725</xdr:rowOff>
    </xdr:from>
    <xdr:to>
      <xdr:col>88</xdr:col>
      <xdr:colOff>609040</xdr:colOff>
      <xdr:row>124</xdr:row>
      <xdr:rowOff>85725</xdr:rowOff>
    </xdr:to>
    <xdr:cxnSp macro="">
      <xdr:nvCxnSpPr>
        <xdr:cNvPr id="457" name="AutoShape 19"/>
        <xdr:cNvCxnSpPr/>
      </xdr:nvCxnSpPr>
      <xdr:spPr>
        <a:xfrm>
          <a:off x="2352675" y="15725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125</xdr:row>
      <xdr:rowOff>85725</xdr:rowOff>
    </xdr:from>
    <xdr:to>
      <xdr:col>88</xdr:col>
      <xdr:colOff>609040</xdr:colOff>
      <xdr:row>125</xdr:row>
      <xdr:rowOff>85725</xdr:rowOff>
    </xdr:to>
    <xdr:cxnSp macro="">
      <xdr:nvCxnSpPr>
        <xdr:cNvPr id="458" name="AutoShape 19"/>
        <xdr:cNvCxnSpPr/>
      </xdr:nvCxnSpPr>
      <xdr:spPr>
        <a:xfrm>
          <a:off x="2352675" y="15887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126</xdr:row>
      <xdr:rowOff>85725</xdr:rowOff>
    </xdr:from>
    <xdr:to>
      <xdr:col>88</xdr:col>
      <xdr:colOff>609040</xdr:colOff>
      <xdr:row>126</xdr:row>
      <xdr:rowOff>85725</xdr:rowOff>
    </xdr:to>
    <xdr:cxnSp macro="">
      <xdr:nvCxnSpPr>
        <xdr:cNvPr id="459" name="AutoShape 19"/>
        <xdr:cNvCxnSpPr/>
      </xdr:nvCxnSpPr>
      <xdr:spPr>
        <a:xfrm>
          <a:off x="2352675" y="16049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127</xdr:row>
      <xdr:rowOff>85725</xdr:rowOff>
    </xdr:from>
    <xdr:to>
      <xdr:col>88</xdr:col>
      <xdr:colOff>609040</xdr:colOff>
      <xdr:row>127</xdr:row>
      <xdr:rowOff>85725</xdr:rowOff>
    </xdr:to>
    <xdr:cxnSp macro="">
      <xdr:nvCxnSpPr>
        <xdr:cNvPr id="460" name="AutoShape 19"/>
        <xdr:cNvCxnSpPr/>
      </xdr:nvCxnSpPr>
      <xdr:spPr>
        <a:xfrm>
          <a:off x="2352675" y="16211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128</xdr:row>
      <xdr:rowOff>85725</xdr:rowOff>
    </xdr:from>
    <xdr:to>
      <xdr:col>88</xdr:col>
      <xdr:colOff>609040</xdr:colOff>
      <xdr:row>128</xdr:row>
      <xdr:rowOff>85725</xdr:rowOff>
    </xdr:to>
    <xdr:cxnSp macro="">
      <xdr:nvCxnSpPr>
        <xdr:cNvPr id="461" name="AutoShape 19"/>
        <xdr:cNvCxnSpPr/>
      </xdr:nvCxnSpPr>
      <xdr:spPr>
        <a:xfrm>
          <a:off x="2352675" y="16373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129</xdr:row>
      <xdr:rowOff>85725</xdr:rowOff>
    </xdr:from>
    <xdr:to>
      <xdr:col>88</xdr:col>
      <xdr:colOff>609040</xdr:colOff>
      <xdr:row>129</xdr:row>
      <xdr:rowOff>85725</xdr:rowOff>
    </xdr:to>
    <xdr:cxnSp macro="">
      <xdr:nvCxnSpPr>
        <xdr:cNvPr id="462" name="AutoShape 19"/>
        <xdr:cNvCxnSpPr/>
      </xdr:nvCxnSpPr>
      <xdr:spPr>
        <a:xfrm>
          <a:off x="2352675" y="16535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130</xdr:row>
      <xdr:rowOff>85725</xdr:rowOff>
    </xdr:from>
    <xdr:to>
      <xdr:col>88</xdr:col>
      <xdr:colOff>609040</xdr:colOff>
      <xdr:row>130</xdr:row>
      <xdr:rowOff>85725</xdr:rowOff>
    </xdr:to>
    <xdr:cxnSp macro="">
      <xdr:nvCxnSpPr>
        <xdr:cNvPr id="463" name="AutoShape 19"/>
        <xdr:cNvCxnSpPr/>
      </xdr:nvCxnSpPr>
      <xdr:spPr>
        <a:xfrm>
          <a:off x="2352675" y="16697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131</xdr:row>
      <xdr:rowOff>85725</xdr:rowOff>
    </xdr:from>
    <xdr:to>
      <xdr:col>88</xdr:col>
      <xdr:colOff>609040</xdr:colOff>
      <xdr:row>131</xdr:row>
      <xdr:rowOff>85725</xdr:rowOff>
    </xdr:to>
    <xdr:cxnSp macro="">
      <xdr:nvCxnSpPr>
        <xdr:cNvPr id="464" name="AutoShape 19"/>
        <xdr:cNvCxnSpPr/>
      </xdr:nvCxnSpPr>
      <xdr:spPr>
        <a:xfrm>
          <a:off x="2352675" y="16859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132</xdr:row>
      <xdr:rowOff>85725</xdr:rowOff>
    </xdr:from>
    <xdr:to>
      <xdr:col>88</xdr:col>
      <xdr:colOff>609040</xdr:colOff>
      <xdr:row>132</xdr:row>
      <xdr:rowOff>85725</xdr:rowOff>
    </xdr:to>
    <xdr:cxnSp macro="">
      <xdr:nvCxnSpPr>
        <xdr:cNvPr id="465" name="AutoShape 19"/>
        <xdr:cNvCxnSpPr/>
      </xdr:nvCxnSpPr>
      <xdr:spPr>
        <a:xfrm>
          <a:off x="2352675" y="17021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133</xdr:row>
      <xdr:rowOff>85725</xdr:rowOff>
    </xdr:from>
    <xdr:to>
      <xdr:col>88</xdr:col>
      <xdr:colOff>609040</xdr:colOff>
      <xdr:row>133</xdr:row>
      <xdr:rowOff>85725</xdr:rowOff>
    </xdr:to>
    <xdr:cxnSp macro="">
      <xdr:nvCxnSpPr>
        <xdr:cNvPr id="466" name="AutoShape 19"/>
        <xdr:cNvCxnSpPr/>
      </xdr:nvCxnSpPr>
      <xdr:spPr>
        <a:xfrm>
          <a:off x="2352675" y="17183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134</xdr:row>
      <xdr:rowOff>85725</xdr:rowOff>
    </xdr:from>
    <xdr:to>
      <xdr:col>88</xdr:col>
      <xdr:colOff>609040</xdr:colOff>
      <xdr:row>134</xdr:row>
      <xdr:rowOff>85725</xdr:rowOff>
    </xdr:to>
    <xdr:cxnSp macro="">
      <xdr:nvCxnSpPr>
        <xdr:cNvPr id="467" name="AutoShape 19"/>
        <xdr:cNvCxnSpPr/>
      </xdr:nvCxnSpPr>
      <xdr:spPr>
        <a:xfrm>
          <a:off x="2352675" y="17345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135</xdr:row>
      <xdr:rowOff>85725</xdr:rowOff>
    </xdr:from>
    <xdr:to>
      <xdr:col>88</xdr:col>
      <xdr:colOff>609040</xdr:colOff>
      <xdr:row>135</xdr:row>
      <xdr:rowOff>85725</xdr:rowOff>
    </xdr:to>
    <xdr:cxnSp macro="">
      <xdr:nvCxnSpPr>
        <xdr:cNvPr id="468" name="AutoShape 19"/>
        <xdr:cNvCxnSpPr/>
      </xdr:nvCxnSpPr>
      <xdr:spPr>
        <a:xfrm>
          <a:off x="2352675" y="17506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136</xdr:row>
      <xdr:rowOff>85725</xdr:rowOff>
    </xdr:from>
    <xdr:to>
      <xdr:col>88</xdr:col>
      <xdr:colOff>609040</xdr:colOff>
      <xdr:row>136</xdr:row>
      <xdr:rowOff>85725</xdr:rowOff>
    </xdr:to>
    <xdr:cxnSp macro="">
      <xdr:nvCxnSpPr>
        <xdr:cNvPr id="469" name="AutoShape 19"/>
        <xdr:cNvCxnSpPr/>
      </xdr:nvCxnSpPr>
      <xdr:spPr>
        <a:xfrm>
          <a:off x="2352675" y="17668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137</xdr:row>
      <xdr:rowOff>85725</xdr:rowOff>
    </xdr:from>
    <xdr:to>
      <xdr:col>88</xdr:col>
      <xdr:colOff>609040</xdr:colOff>
      <xdr:row>137</xdr:row>
      <xdr:rowOff>85725</xdr:rowOff>
    </xdr:to>
    <xdr:cxnSp macro="">
      <xdr:nvCxnSpPr>
        <xdr:cNvPr id="470" name="AutoShape 19"/>
        <xdr:cNvCxnSpPr/>
      </xdr:nvCxnSpPr>
      <xdr:spPr>
        <a:xfrm>
          <a:off x="2352675" y="17830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138</xdr:row>
      <xdr:rowOff>85725</xdr:rowOff>
    </xdr:from>
    <xdr:to>
      <xdr:col>88</xdr:col>
      <xdr:colOff>609040</xdr:colOff>
      <xdr:row>138</xdr:row>
      <xdr:rowOff>85725</xdr:rowOff>
    </xdr:to>
    <xdr:cxnSp macro="">
      <xdr:nvCxnSpPr>
        <xdr:cNvPr id="471" name="AutoShape 19"/>
        <xdr:cNvCxnSpPr/>
      </xdr:nvCxnSpPr>
      <xdr:spPr>
        <a:xfrm>
          <a:off x="2352675" y="17992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139</xdr:row>
      <xdr:rowOff>85725</xdr:rowOff>
    </xdr:from>
    <xdr:to>
      <xdr:col>88</xdr:col>
      <xdr:colOff>609040</xdr:colOff>
      <xdr:row>139</xdr:row>
      <xdr:rowOff>85725</xdr:rowOff>
    </xdr:to>
    <xdr:cxnSp macro="">
      <xdr:nvCxnSpPr>
        <xdr:cNvPr id="472" name="AutoShape 19"/>
        <xdr:cNvCxnSpPr/>
      </xdr:nvCxnSpPr>
      <xdr:spPr>
        <a:xfrm>
          <a:off x="2352675" y="18154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140</xdr:row>
      <xdr:rowOff>85725</xdr:rowOff>
    </xdr:from>
    <xdr:to>
      <xdr:col>88</xdr:col>
      <xdr:colOff>609040</xdr:colOff>
      <xdr:row>140</xdr:row>
      <xdr:rowOff>85725</xdr:rowOff>
    </xdr:to>
    <xdr:cxnSp macro="">
      <xdr:nvCxnSpPr>
        <xdr:cNvPr id="473" name="AutoShape 19"/>
        <xdr:cNvCxnSpPr/>
      </xdr:nvCxnSpPr>
      <xdr:spPr>
        <a:xfrm>
          <a:off x="2352675" y="18316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141</xdr:row>
      <xdr:rowOff>85725</xdr:rowOff>
    </xdr:from>
    <xdr:to>
      <xdr:col>88</xdr:col>
      <xdr:colOff>609040</xdr:colOff>
      <xdr:row>141</xdr:row>
      <xdr:rowOff>85725</xdr:rowOff>
    </xdr:to>
    <xdr:cxnSp macro="">
      <xdr:nvCxnSpPr>
        <xdr:cNvPr id="474" name="AutoShape 19"/>
        <xdr:cNvCxnSpPr/>
      </xdr:nvCxnSpPr>
      <xdr:spPr>
        <a:xfrm>
          <a:off x="2352675" y="18478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142</xdr:row>
      <xdr:rowOff>85725</xdr:rowOff>
    </xdr:from>
    <xdr:to>
      <xdr:col>88</xdr:col>
      <xdr:colOff>609040</xdr:colOff>
      <xdr:row>142</xdr:row>
      <xdr:rowOff>85725</xdr:rowOff>
    </xdr:to>
    <xdr:cxnSp macro="">
      <xdr:nvCxnSpPr>
        <xdr:cNvPr id="475" name="AutoShape 19"/>
        <xdr:cNvCxnSpPr/>
      </xdr:nvCxnSpPr>
      <xdr:spPr>
        <a:xfrm>
          <a:off x="2352675" y="18640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143</xdr:row>
      <xdr:rowOff>85725</xdr:rowOff>
    </xdr:from>
    <xdr:to>
      <xdr:col>88</xdr:col>
      <xdr:colOff>609040</xdr:colOff>
      <xdr:row>143</xdr:row>
      <xdr:rowOff>85725</xdr:rowOff>
    </xdr:to>
    <xdr:cxnSp macro="">
      <xdr:nvCxnSpPr>
        <xdr:cNvPr id="476" name="AutoShape 19"/>
        <xdr:cNvCxnSpPr/>
      </xdr:nvCxnSpPr>
      <xdr:spPr>
        <a:xfrm>
          <a:off x="2352675" y="18802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144</xdr:row>
      <xdr:rowOff>85725</xdr:rowOff>
    </xdr:from>
    <xdr:to>
      <xdr:col>88</xdr:col>
      <xdr:colOff>609040</xdr:colOff>
      <xdr:row>144</xdr:row>
      <xdr:rowOff>85725</xdr:rowOff>
    </xdr:to>
    <xdr:cxnSp macro="">
      <xdr:nvCxnSpPr>
        <xdr:cNvPr id="477" name="AutoShape 19"/>
        <xdr:cNvCxnSpPr/>
      </xdr:nvCxnSpPr>
      <xdr:spPr>
        <a:xfrm>
          <a:off x="2352675" y="18964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145</xdr:row>
      <xdr:rowOff>85725</xdr:rowOff>
    </xdr:from>
    <xdr:to>
      <xdr:col>88</xdr:col>
      <xdr:colOff>609040</xdr:colOff>
      <xdr:row>145</xdr:row>
      <xdr:rowOff>85725</xdr:rowOff>
    </xdr:to>
    <xdr:cxnSp macro="">
      <xdr:nvCxnSpPr>
        <xdr:cNvPr id="478" name="AutoShape 19"/>
        <xdr:cNvCxnSpPr/>
      </xdr:nvCxnSpPr>
      <xdr:spPr>
        <a:xfrm>
          <a:off x="2352675" y="19126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146</xdr:row>
      <xdr:rowOff>85725</xdr:rowOff>
    </xdr:from>
    <xdr:to>
      <xdr:col>88</xdr:col>
      <xdr:colOff>609040</xdr:colOff>
      <xdr:row>146</xdr:row>
      <xdr:rowOff>85725</xdr:rowOff>
    </xdr:to>
    <xdr:cxnSp macro="">
      <xdr:nvCxnSpPr>
        <xdr:cNvPr id="479" name="AutoShape 19"/>
        <xdr:cNvCxnSpPr/>
      </xdr:nvCxnSpPr>
      <xdr:spPr>
        <a:xfrm>
          <a:off x="2352675" y="19288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147</xdr:row>
      <xdr:rowOff>85725</xdr:rowOff>
    </xdr:from>
    <xdr:to>
      <xdr:col>88</xdr:col>
      <xdr:colOff>609040</xdr:colOff>
      <xdr:row>147</xdr:row>
      <xdr:rowOff>85725</xdr:rowOff>
    </xdr:to>
    <xdr:cxnSp macro="">
      <xdr:nvCxnSpPr>
        <xdr:cNvPr id="480" name="AutoShape 19"/>
        <xdr:cNvCxnSpPr/>
      </xdr:nvCxnSpPr>
      <xdr:spPr>
        <a:xfrm>
          <a:off x="2352675" y="19450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148</xdr:row>
      <xdr:rowOff>85725</xdr:rowOff>
    </xdr:from>
    <xdr:to>
      <xdr:col>88</xdr:col>
      <xdr:colOff>609040</xdr:colOff>
      <xdr:row>148</xdr:row>
      <xdr:rowOff>85725</xdr:rowOff>
    </xdr:to>
    <xdr:cxnSp macro="">
      <xdr:nvCxnSpPr>
        <xdr:cNvPr id="481" name="AutoShape 19"/>
        <xdr:cNvCxnSpPr/>
      </xdr:nvCxnSpPr>
      <xdr:spPr>
        <a:xfrm>
          <a:off x="2352675" y="19611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149</xdr:row>
      <xdr:rowOff>85725</xdr:rowOff>
    </xdr:from>
    <xdr:to>
      <xdr:col>88</xdr:col>
      <xdr:colOff>609040</xdr:colOff>
      <xdr:row>149</xdr:row>
      <xdr:rowOff>85725</xdr:rowOff>
    </xdr:to>
    <xdr:cxnSp macro="">
      <xdr:nvCxnSpPr>
        <xdr:cNvPr id="482" name="AutoShape 19"/>
        <xdr:cNvCxnSpPr/>
      </xdr:nvCxnSpPr>
      <xdr:spPr>
        <a:xfrm>
          <a:off x="2352675" y="19773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150</xdr:row>
      <xdr:rowOff>85725</xdr:rowOff>
    </xdr:from>
    <xdr:to>
      <xdr:col>88</xdr:col>
      <xdr:colOff>609040</xdr:colOff>
      <xdr:row>150</xdr:row>
      <xdr:rowOff>85725</xdr:rowOff>
    </xdr:to>
    <xdr:cxnSp macro="">
      <xdr:nvCxnSpPr>
        <xdr:cNvPr id="483" name="AutoShape 19"/>
        <xdr:cNvCxnSpPr/>
      </xdr:nvCxnSpPr>
      <xdr:spPr>
        <a:xfrm>
          <a:off x="2352675" y="19935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151</xdr:row>
      <xdr:rowOff>85725</xdr:rowOff>
    </xdr:from>
    <xdr:to>
      <xdr:col>88</xdr:col>
      <xdr:colOff>609040</xdr:colOff>
      <xdr:row>151</xdr:row>
      <xdr:rowOff>85725</xdr:rowOff>
    </xdr:to>
    <xdr:cxnSp macro="">
      <xdr:nvCxnSpPr>
        <xdr:cNvPr id="484" name="AutoShape 19"/>
        <xdr:cNvCxnSpPr/>
      </xdr:nvCxnSpPr>
      <xdr:spPr>
        <a:xfrm>
          <a:off x="2352675" y="20097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152</xdr:row>
      <xdr:rowOff>85725</xdr:rowOff>
    </xdr:from>
    <xdr:to>
      <xdr:col>88</xdr:col>
      <xdr:colOff>609040</xdr:colOff>
      <xdr:row>152</xdr:row>
      <xdr:rowOff>85725</xdr:rowOff>
    </xdr:to>
    <xdr:cxnSp macro="">
      <xdr:nvCxnSpPr>
        <xdr:cNvPr id="485" name="AutoShape 19"/>
        <xdr:cNvCxnSpPr/>
      </xdr:nvCxnSpPr>
      <xdr:spPr>
        <a:xfrm>
          <a:off x="2352675" y="20259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153</xdr:row>
      <xdr:rowOff>85725</xdr:rowOff>
    </xdr:from>
    <xdr:to>
      <xdr:col>88</xdr:col>
      <xdr:colOff>609040</xdr:colOff>
      <xdr:row>153</xdr:row>
      <xdr:rowOff>85725</xdr:rowOff>
    </xdr:to>
    <xdr:cxnSp macro="">
      <xdr:nvCxnSpPr>
        <xdr:cNvPr id="486" name="AutoShape 19"/>
        <xdr:cNvCxnSpPr/>
      </xdr:nvCxnSpPr>
      <xdr:spPr>
        <a:xfrm>
          <a:off x="2352675" y="20421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154</xdr:row>
      <xdr:rowOff>85725</xdr:rowOff>
    </xdr:from>
    <xdr:to>
      <xdr:col>88</xdr:col>
      <xdr:colOff>609040</xdr:colOff>
      <xdr:row>154</xdr:row>
      <xdr:rowOff>85725</xdr:rowOff>
    </xdr:to>
    <xdr:cxnSp macro="">
      <xdr:nvCxnSpPr>
        <xdr:cNvPr id="487" name="AutoShape 19"/>
        <xdr:cNvCxnSpPr/>
      </xdr:nvCxnSpPr>
      <xdr:spPr>
        <a:xfrm>
          <a:off x="2352675" y="20583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155</xdr:row>
      <xdr:rowOff>85725</xdr:rowOff>
    </xdr:from>
    <xdr:to>
      <xdr:col>88</xdr:col>
      <xdr:colOff>609040</xdr:colOff>
      <xdr:row>155</xdr:row>
      <xdr:rowOff>85725</xdr:rowOff>
    </xdr:to>
    <xdr:cxnSp macro="">
      <xdr:nvCxnSpPr>
        <xdr:cNvPr id="488" name="AutoShape 19"/>
        <xdr:cNvCxnSpPr/>
      </xdr:nvCxnSpPr>
      <xdr:spPr>
        <a:xfrm>
          <a:off x="2352675" y="20745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156</xdr:row>
      <xdr:rowOff>85725</xdr:rowOff>
    </xdr:from>
    <xdr:to>
      <xdr:col>88</xdr:col>
      <xdr:colOff>609040</xdr:colOff>
      <xdr:row>156</xdr:row>
      <xdr:rowOff>85725</xdr:rowOff>
    </xdr:to>
    <xdr:cxnSp macro="">
      <xdr:nvCxnSpPr>
        <xdr:cNvPr id="489" name="AutoShape 19"/>
        <xdr:cNvCxnSpPr/>
      </xdr:nvCxnSpPr>
      <xdr:spPr>
        <a:xfrm>
          <a:off x="2352675" y="20907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157</xdr:row>
      <xdr:rowOff>85725</xdr:rowOff>
    </xdr:from>
    <xdr:to>
      <xdr:col>88</xdr:col>
      <xdr:colOff>609040</xdr:colOff>
      <xdr:row>157</xdr:row>
      <xdr:rowOff>85725</xdr:rowOff>
    </xdr:to>
    <xdr:cxnSp macro="">
      <xdr:nvCxnSpPr>
        <xdr:cNvPr id="490" name="AutoShape 19"/>
        <xdr:cNvCxnSpPr/>
      </xdr:nvCxnSpPr>
      <xdr:spPr>
        <a:xfrm>
          <a:off x="2352675" y="21069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158</xdr:row>
      <xdr:rowOff>85725</xdr:rowOff>
    </xdr:from>
    <xdr:to>
      <xdr:col>88</xdr:col>
      <xdr:colOff>609040</xdr:colOff>
      <xdr:row>158</xdr:row>
      <xdr:rowOff>85725</xdr:rowOff>
    </xdr:to>
    <xdr:cxnSp macro="">
      <xdr:nvCxnSpPr>
        <xdr:cNvPr id="491" name="AutoShape 19"/>
        <xdr:cNvCxnSpPr/>
      </xdr:nvCxnSpPr>
      <xdr:spPr>
        <a:xfrm>
          <a:off x="2352675" y="21231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159</xdr:row>
      <xdr:rowOff>85725</xdr:rowOff>
    </xdr:from>
    <xdr:to>
      <xdr:col>88</xdr:col>
      <xdr:colOff>609040</xdr:colOff>
      <xdr:row>159</xdr:row>
      <xdr:rowOff>85725</xdr:rowOff>
    </xdr:to>
    <xdr:cxnSp macro="">
      <xdr:nvCxnSpPr>
        <xdr:cNvPr id="492" name="AutoShape 19"/>
        <xdr:cNvCxnSpPr/>
      </xdr:nvCxnSpPr>
      <xdr:spPr>
        <a:xfrm>
          <a:off x="2352675" y="21393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160</xdr:row>
      <xdr:rowOff>85725</xdr:rowOff>
    </xdr:from>
    <xdr:to>
      <xdr:col>88</xdr:col>
      <xdr:colOff>609040</xdr:colOff>
      <xdr:row>160</xdr:row>
      <xdr:rowOff>85725</xdr:rowOff>
    </xdr:to>
    <xdr:cxnSp macro="">
      <xdr:nvCxnSpPr>
        <xdr:cNvPr id="493" name="AutoShape 19"/>
        <xdr:cNvCxnSpPr/>
      </xdr:nvCxnSpPr>
      <xdr:spPr>
        <a:xfrm>
          <a:off x="2352675" y="21555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161</xdr:row>
      <xdr:rowOff>85725</xdr:rowOff>
    </xdr:from>
    <xdr:to>
      <xdr:col>88</xdr:col>
      <xdr:colOff>609040</xdr:colOff>
      <xdr:row>161</xdr:row>
      <xdr:rowOff>85725</xdr:rowOff>
    </xdr:to>
    <xdr:cxnSp macro="">
      <xdr:nvCxnSpPr>
        <xdr:cNvPr id="494" name="AutoShape 19"/>
        <xdr:cNvCxnSpPr/>
      </xdr:nvCxnSpPr>
      <xdr:spPr>
        <a:xfrm>
          <a:off x="2352675" y="21717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162</xdr:row>
      <xdr:rowOff>85725</xdr:rowOff>
    </xdr:from>
    <xdr:to>
      <xdr:col>88</xdr:col>
      <xdr:colOff>609040</xdr:colOff>
      <xdr:row>162</xdr:row>
      <xdr:rowOff>85725</xdr:rowOff>
    </xdr:to>
    <xdr:cxnSp macro="">
      <xdr:nvCxnSpPr>
        <xdr:cNvPr id="495" name="AutoShape 19"/>
        <xdr:cNvCxnSpPr/>
      </xdr:nvCxnSpPr>
      <xdr:spPr>
        <a:xfrm>
          <a:off x="2352675" y="21878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163</xdr:row>
      <xdr:rowOff>85725</xdr:rowOff>
    </xdr:from>
    <xdr:to>
      <xdr:col>88</xdr:col>
      <xdr:colOff>609040</xdr:colOff>
      <xdr:row>163</xdr:row>
      <xdr:rowOff>85725</xdr:rowOff>
    </xdr:to>
    <xdr:cxnSp macro="">
      <xdr:nvCxnSpPr>
        <xdr:cNvPr id="496" name="AutoShape 19"/>
        <xdr:cNvCxnSpPr/>
      </xdr:nvCxnSpPr>
      <xdr:spPr>
        <a:xfrm>
          <a:off x="2352675" y="22040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164</xdr:row>
      <xdr:rowOff>85725</xdr:rowOff>
    </xdr:from>
    <xdr:to>
      <xdr:col>88</xdr:col>
      <xdr:colOff>609040</xdr:colOff>
      <xdr:row>164</xdr:row>
      <xdr:rowOff>85725</xdr:rowOff>
    </xdr:to>
    <xdr:cxnSp macro="">
      <xdr:nvCxnSpPr>
        <xdr:cNvPr id="497" name="AutoShape 19"/>
        <xdr:cNvCxnSpPr/>
      </xdr:nvCxnSpPr>
      <xdr:spPr>
        <a:xfrm>
          <a:off x="2352675" y="22202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165</xdr:row>
      <xdr:rowOff>85725</xdr:rowOff>
    </xdr:from>
    <xdr:to>
      <xdr:col>88</xdr:col>
      <xdr:colOff>609040</xdr:colOff>
      <xdr:row>165</xdr:row>
      <xdr:rowOff>85725</xdr:rowOff>
    </xdr:to>
    <xdr:cxnSp macro="">
      <xdr:nvCxnSpPr>
        <xdr:cNvPr id="498" name="AutoShape 19"/>
        <xdr:cNvCxnSpPr/>
      </xdr:nvCxnSpPr>
      <xdr:spPr>
        <a:xfrm>
          <a:off x="2352675" y="22364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166</xdr:row>
      <xdr:rowOff>85725</xdr:rowOff>
    </xdr:from>
    <xdr:to>
      <xdr:col>88</xdr:col>
      <xdr:colOff>609040</xdr:colOff>
      <xdr:row>166</xdr:row>
      <xdr:rowOff>85725</xdr:rowOff>
    </xdr:to>
    <xdr:cxnSp macro="">
      <xdr:nvCxnSpPr>
        <xdr:cNvPr id="499" name="AutoShape 19"/>
        <xdr:cNvCxnSpPr/>
      </xdr:nvCxnSpPr>
      <xdr:spPr>
        <a:xfrm>
          <a:off x="2352675" y="22526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167</xdr:row>
      <xdr:rowOff>85725</xdr:rowOff>
    </xdr:from>
    <xdr:to>
      <xdr:col>88</xdr:col>
      <xdr:colOff>609040</xdr:colOff>
      <xdr:row>167</xdr:row>
      <xdr:rowOff>85725</xdr:rowOff>
    </xdr:to>
    <xdr:cxnSp macro="">
      <xdr:nvCxnSpPr>
        <xdr:cNvPr id="500" name="AutoShape 19"/>
        <xdr:cNvCxnSpPr/>
      </xdr:nvCxnSpPr>
      <xdr:spPr>
        <a:xfrm>
          <a:off x="2352675" y="22688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168</xdr:row>
      <xdr:rowOff>85725</xdr:rowOff>
    </xdr:from>
    <xdr:to>
      <xdr:col>88</xdr:col>
      <xdr:colOff>609040</xdr:colOff>
      <xdr:row>168</xdr:row>
      <xdr:rowOff>85725</xdr:rowOff>
    </xdr:to>
    <xdr:cxnSp macro="">
      <xdr:nvCxnSpPr>
        <xdr:cNvPr id="501" name="AutoShape 19"/>
        <xdr:cNvCxnSpPr/>
      </xdr:nvCxnSpPr>
      <xdr:spPr>
        <a:xfrm>
          <a:off x="2352675" y="22850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169</xdr:row>
      <xdr:rowOff>85725</xdr:rowOff>
    </xdr:from>
    <xdr:to>
      <xdr:col>88</xdr:col>
      <xdr:colOff>609040</xdr:colOff>
      <xdr:row>169</xdr:row>
      <xdr:rowOff>85725</xdr:rowOff>
    </xdr:to>
    <xdr:cxnSp macro="">
      <xdr:nvCxnSpPr>
        <xdr:cNvPr id="502" name="AutoShape 19"/>
        <xdr:cNvCxnSpPr/>
      </xdr:nvCxnSpPr>
      <xdr:spPr>
        <a:xfrm>
          <a:off x="2352675" y="23012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170</xdr:row>
      <xdr:rowOff>85725</xdr:rowOff>
    </xdr:from>
    <xdr:to>
      <xdr:col>88</xdr:col>
      <xdr:colOff>609040</xdr:colOff>
      <xdr:row>170</xdr:row>
      <xdr:rowOff>85725</xdr:rowOff>
    </xdr:to>
    <xdr:cxnSp macro="">
      <xdr:nvCxnSpPr>
        <xdr:cNvPr id="503" name="AutoShape 19"/>
        <xdr:cNvCxnSpPr/>
      </xdr:nvCxnSpPr>
      <xdr:spPr>
        <a:xfrm>
          <a:off x="2352675" y="23174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171</xdr:row>
      <xdr:rowOff>85725</xdr:rowOff>
    </xdr:from>
    <xdr:to>
      <xdr:col>88</xdr:col>
      <xdr:colOff>609040</xdr:colOff>
      <xdr:row>171</xdr:row>
      <xdr:rowOff>85725</xdr:rowOff>
    </xdr:to>
    <xdr:cxnSp macro="">
      <xdr:nvCxnSpPr>
        <xdr:cNvPr id="504" name="AutoShape 19"/>
        <xdr:cNvCxnSpPr/>
      </xdr:nvCxnSpPr>
      <xdr:spPr>
        <a:xfrm>
          <a:off x="2352675" y="23336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172</xdr:row>
      <xdr:rowOff>85725</xdr:rowOff>
    </xdr:from>
    <xdr:to>
      <xdr:col>88</xdr:col>
      <xdr:colOff>609040</xdr:colOff>
      <xdr:row>172</xdr:row>
      <xdr:rowOff>85725</xdr:rowOff>
    </xdr:to>
    <xdr:cxnSp macro="">
      <xdr:nvCxnSpPr>
        <xdr:cNvPr id="505" name="AutoShape 19"/>
        <xdr:cNvCxnSpPr/>
      </xdr:nvCxnSpPr>
      <xdr:spPr>
        <a:xfrm>
          <a:off x="2352675" y="23498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173</xdr:row>
      <xdr:rowOff>85725</xdr:rowOff>
    </xdr:from>
    <xdr:to>
      <xdr:col>88</xdr:col>
      <xdr:colOff>609040</xdr:colOff>
      <xdr:row>173</xdr:row>
      <xdr:rowOff>85725</xdr:rowOff>
    </xdr:to>
    <xdr:cxnSp macro="">
      <xdr:nvCxnSpPr>
        <xdr:cNvPr id="506" name="AutoShape 19"/>
        <xdr:cNvCxnSpPr/>
      </xdr:nvCxnSpPr>
      <xdr:spPr>
        <a:xfrm>
          <a:off x="2352675" y="23660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174</xdr:row>
      <xdr:rowOff>85725</xdr:rowOff>
    </xdr:from>
    <xdr:to>
      <xdr:col>88</xdr:col>
      <xdr:colOff>609040</xdr:colOff>
      <xdr:row>174</xdr:row>
      <xdr:rowOff>85725</xdr:rowOff>
    </xdr:to>
    <xdr:cxnSp macro="">
      <xdr:nvCxnSpPr>
        <xdr:cNvPr id="507" name="AutoShape 19"/>
        <xdr:cNvCxnSpPr/>
      </xdr:nvCxnSpPr>
      <xdr:spPr>
        <a:xfrm>
          <a:off x="2352675" y="23822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175</xdr:row>
      <xdr:rowOff>85725</xdr:rowOff>
    </xdr:from>
    <xdr:to>
      <xdr:col>88</xdr:col>
      <xdr:colOff>609040</xdr:colOff>
      <xdr:row>175</xdr:row>
      <xdr:rowOff>85725</xdr:rowOff>
    </xdr:to>
    <xdr:cxnSp macro="">
      <xdr:nvCxnSpPr>
        <xdr:cNvPr id="508" name="AutoShape 19"/>
        <xdr:cNvCxnSpPr/>
      </xdr:nvCxnSpPr>
      <xdr:spPr>
        <a:xfrm>
          <a:off x="2352675" y="23983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176</xdr:row>
      <xdr:rowOff>85725</xdr:rowOff>
    </xdr:from>
    <xdr:to>
      <xdr:col>88</xdr:col>
      <xdr:colOff>609040</xdr:colOff>
      <xdr:row>176</xdr:row>
      <xdr:rowOff>85725</xdr:rowOff>
    </xdr:to>
    <xdr:cxnSp macro="">
      <xdr:nvCxnSpPr>
        <xdr:cNvPr id="509" name="AutoShape 19"/>
        <xdr:cNvCxnSpPr/>
      </xdr:nvCxnSpPr>
      <xdr:spPr>
        <a:xfrm>
          <a:off x="2352675" y="24145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177</xdr:row>
      <xdr:rowOff>85725</xdr:rowOff>
    </xdr:from>
    <xdr:to>
      <xdr:col>88</xdr:col>
      <xdr:colOff>609040</xdr:colOff>
      <xdr:row>177</xdr:row>
      <xdr:rowOff>85725</xdr:rowOff>
    </xdr:to>
    <xdr:cxnSp macro="">
      <xdr:nvCxnSpPr>
        <xdr:cNvPr id="510" name="AutoShape 19"/>
        <xdr:cNvCxnSpPr/>
      </xdr:nvCxnSpPr>
      <xdr:spPr>
        <a:xfrm>
          <a:off x="2352675" y="24307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178</xdr:row>
      <xdr:rowOff>85725</xdr:rowOff>
    </xdr:from>
    <xdr:to>
      <xdr:col>88</xdr:col>
      <xdr:colOff>609040</xdr:colOff>
      <xdr:row>178</xdr:row>
      <xdr:rowOff>85725</xdr:rowOff>
    </xdr:to>
    <xdr:cxnSp macro="">
      <xdr:nvCxnSpPr>
        <xdr:cNvPr id="511" name="AutoShape 19"/>
        <xdr:cNvCxnSpPr/>
      </xdr:nvCxnSpPr>
      <xdr:spPr>
        <a:xfrm>
          <a:off x="2352675" y="24469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179</xdr:row>
      <xdr:rowOff>85725</xdr:rowOff>
    </xdr:from>
    <xdr:to>
      <xdr:col>88</xdr:col>
      <xdr:colOff>609040</xdr:colOff>
      <xdr:row>179</xdr:row>
      <xdr:rowOff>85725</xdr:rowOff>
    </xdr:to>
    <xdr:cxnSp macro="">
      <xdr:nvCxnSpPr>
        <xdr:cNvPr id="512" name="AutoShape 19"/>
        <xdr:cNvCxnSpPr/>
      </xdr:nvCxnSpPr>
      <xdr:spPr>
        <a:xfrm>
          <a:off x="2352675" y="24631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180</xdr:row>
      <xdr:rowOff>85725</xdr:rowOff>
    </xdr:from>
    <xdr:to>
      <xdr:col>88</xdr:col>
      <xdr:colOff>609040</xdr:colOff>
      <xdr:row>180</xdr:row>
      <xdr:rowOff>85725</xdr:rowOff>
    </xdr:to>
    <xdr:cxnSp macro="">
      <xdr:nvCxnSpPr>
        <xdr:cNvPr id="513" name="AutoShape 19"/>
        <xdr:cNvCxnSpPr/>
      </xdr:nvCxnSpPr>
      <xdr:spPr>
        <a:xfrm>
          <a:off x="2352675" y="24793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181</xdr:row>
      <xdr:rowOff>85725</xdr:rowOff>
    </xdr:from>
    <xdr:to>
      <xdr:col>88</xdr:col>
      <xdr:colOff>609040</xdr:colOff>
      <xdr:row>181</xdr:row>
      <xdr:rowOff>85725</xdr:rowOff>
    </xdr:to>
    <xdr:cxnSp macro="">
      <xdr:nvCxnSpPr>
        <xdr:cNvPr id="514" name="AutoShape 19"/>
        <xdr:cNvCxnSpPr/>
      </xdr:nvCxnSpPr>
      <xdr:spPr>
        <a:xfrm>
          <a:off x="2352675" y="24955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182</xdr:row>
      <xdr:rowOff>85725</xdr:rowOff>
    </xdr:from>
    <xdr:to>
      <xdr:col>88</xdr:col>
      <xdr:colOff>609040</xdr:colOff>
      <xdr:row>182</xdr:row>
      <xdr:rowOff>85725</xdr:rowOff>
    </xdr:to>
    <xdr:cxnSp macro="">
      <xdr:nvCxnSpPr>
        <xdr:cNvPr id="515" name="AutoShape 19"/>
        <xdr:cNvCxnSpPr/>
      </xdr:nvCxnSpPr>
      <xdr:spPr>
        <a:xfrm>
          <a:off x="2352675" y="25117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183</xdr:row>
      <xdr:rowOff>85725</xdr:rowOff>
    </xdr:from>
    <xdr:to>
      <xdr:col>88</xdr:col>
      <xdr:colOff>609040</xdr:colOff>
      <xdr:row>183</xdr:row>
      <xdr:rowOff>85725</xdr:rowOff>
    </xdr:to>
    <xdr:cxnSp macro="">
      <xdr:nvCxnSpPr>
        <xdr:cNvPr id="516" name="AutoShape 19"/>
        <xdr:cNvCxnSpPr/>
      </xdr:nvCxnSpPr>
      <xdr:spPr>
        <a:xfrm>
          <a:off x="2352675" y="25279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184</xdr:row>
      <xdr:rowOff>85725</xdr:rowOff>
    </xdr:from>
    <xdr:to>
      <xdr:col>88</xdr:col>
      <xdr:colOff>609040</xdr:colOff>
      <xdr:row>184</xdr:row>
      <xdr:rowOff>85725</xdr:rowOff>
    </xdr:to>
    <xdr:cxnSp macro="">
      <xdr:nvCxnSpPr>
        <xdr:cNvPr id="517" name="AutoShape 19"/>
        <xdr:cNvCxnSpPr/>
      </xdr:nvCxnSpPr>
      <xdr:spPr>
        <a:xfrm>
          <a:off x="2352675" y="25441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185</xdr:row>
      <xdr:rowOff>85725</xdr:rowOff>
    </xdr:from>
    <xdr:to>
      <xdr:col>88</xdr:col>
      <xdr:colOff>609040</xdr:colOff>
      <xdr:row>185</xdr:row>
      <xdr:rowOff>85725</xdr:rowOff>
    </xdr:to>
    <xdr:cxnSp macro="">
      <xdr:nvCxnSpPr>
        <xdr:cNvPr id="518" name="AutoShape 19"/>
        <xdr:cNvCxnSpPr/>
      </xdr:nvCxnSpPr>
      <xdr:spPr>
        <a:xfrm>
          <a:off x="2352675" y="25603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186</xdr:row>
      <xdr:rowOff>85725</xdr:rowOff>
    </xdr:from>
    <xdr:to>
      <xdr:col>88</xdr:col>
      <xdr:colOff>609040</xdr:colOff>
      <xdr:row>186</xdr:row>
      <xdr:rowOff>85725</xdr:rowOff>
    </xdr:to>
    <xdr:cxnSp macro="">
      <xdr:nvCxnSpPr>
        <xdr:cNvPr id="519" name="AutoShape 19"/>
        <xdr:cNvCxnSpPr/>
      </xdr:nvCxnSpPr>
      <xdr:spPr>
        <a:xfrm>
          <a:off x="2352675" y="25765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187</xdr:row>
      <xdr:rowOff>85725</xdr:rowOff>
    </xdr:from>
    <xdr:to>
      <xdr:col>88</xdr:col>
      <xdr:colOff>609040</xdr:colOff>
      <xdr:row>187</xdr:row>
      <xdr:rowOff>85725</xdr:rowOff>
    </xdr:to>
    <xdr:cxnSp macro="">
      <xdr:nvCxnSpPr>
        <xdr:cNvPr id="520" name="AutoShape 19"/>
        <xdr:cNvCxnSpPr/>
      </xdr:nvCxnSpPr>
      <xdr:spPr>
        <a:xfrm>
          <a:off x="2352675" y="25927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188</xdr:row>
      <xdr:rowOff>85725</xdr:rowOff>
    </xdr:from>
    <xdr:to>
      <xdr:col>88</xdr:col>
      <xdr:colOff>609040</xdr:colOff>
      <xdr:row>188</xdr:row>
      <xdr:rowOff>85725</xdr:rowOff>
    </xdr:to>
    <xdr:cxnSp macro="">
      <xdr:nvCxnSpPr>
        <xdr:cNvPr id="521" name="AutoShape 19"/>
        <xdr:cNvCxnSpPr/>
      </xdr:nvCxnSpPr>
      <xdr:spPr>
        <a:xfrm>
          <a:off x="2352675" y="26088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189</xdr:row>
      <xdr:rowOff>85725</xdr:rowOff>
    </xdr:from>
    <xdr:to>
      <xdr:col>88</xdr:col>
      <xdr:colOff>609040</xdr:colOff>
      <xdr:row>189</xdr:row>
      <xdr:rowOff>85725</xdr:rowOff>
    </xdr:to>
    <xdr:cxnSp macro="">
      <xdr:nvCxnSpPr>
        <xdr:cNvPr id="522" name="AutoShape 19"/>
        <xdr:cNvCxnSpPr/>
      </xdr:nvCxnSpPr>
      <xdr:spPr>
        <a:xfrm>
          <a:off x="2352675" y="26250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190</xdr:row>
      <xdr:rowOff>85725</xdr:rowOff>
    </xdr:from>
    <xdr:to>
      <xdr:col>88</xdr:col>
      <xdr:colOff>609040</xdr:colOff>
      <xdr:row>190</xdr:row>
      <xdr:rowOff>85725</xdr:rowOff>
    </xdr:to>
    <xdr:cxnSp macro="">
      <xdr:nvCxnSpPr>
        <xdr:cNvPr id="523" name="AutoShape 19"/>
        <xdr:cNvCxnSpPr/>
      </xdr:nvCxnSpPr>
      <xdr:spPr>
        <a:xfrm>
          <a:off x="2352675" y="26412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191</xdr:row>
      <xdr:rowOff>85725</xdr:rowOff>
    </xdr:from>
    <xdr:to>
      <xdr:col>88</xdr:col>
      <xdr:colOff>609040</xdr:colOff>
      <xdr:row>191</xdr:row>
      <xdr:rowOff>85725</xdr:rowOff>
    </xdr:to>
    <xdr:cxnSp macro="">
      <xdr:nvCxnSpPr>
        <xdr:cNvPr id="524" name="AutoShape 19"/>
        <xdr:cNvCxnSpPr/>
      </xdr:nvCxnSpPr>
      <xdr:spPr>
        <a:xfrm>
          <a:off x="2352675" y="26574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192</xdr:row>
      <xdr:rowOff>85725</xdr:rowOff>
    </xdr:from>
    <xdr:to>
      <xdr:col>88</xdr:col>
      <xdr:colOff>609040</xdr:colOff>
      <xdr:row>192</xdr:row>
      <xdr:rowOff>85725</xdr:rowOff>
    </xdr:to>
    <xdr:cxnSp macro="">
      <xdr:nvCxnSpPr>
        <xdr:cNvPr id="525" name="AutoShape 19"/>
        <xdr:cNvCxnSpPr/>
      </xdr:nvCxnSpPr>
      <xdr:spPr>
        <a:xfrm>
          <a:off x="2352675" y="26736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193</xdr:row>
      <xdr:rowOff>85725</xdr:rowOff>
    </xdr:from>
    <xdr:to>
      <xdr:col>88</xdr:col>
      <xdr:colOff>609040</xdr:colOff>
      <xdr:row>193</xdr:row>
      <xdr:rowOff>85725</xdr:rowOff>
    </xdr:to>
    <xdr:cxnSp macro="">
      <xdr:nvCxnSpPr>
        <xdr:cNvPr id="526" name="AutoShape 19"/>
        <xdr:cNvCxnSpPr/>
      </xdr:nvCxnSpPr>
      <xdr:spPr>
        <a:xfrm>
          <a:off x="2352675" y="26898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194</xdr:row>
      <xdr:rowOff>85725</xdr:rowOff>
    </xdr:from>
    <xdr:to>
      <xdr:col>88</xdr:col>
      <xdr:colOff>609040</xdr:colOff>
      <xdr:row>194</xdr:row>
      <xdr:rowOff>85725</xdr:rowOff>
    </xdr:to>
    <xdr:cxnSp macro="">
      <xdr:nvCxnSpPr>
        <xdr:cNvPr id="527" name="AutoShape 19"/>
        <xdr:cNvCxnSpPr/>
      </xdr:nvCxnSpPr>
      <xdr:spPr>
        <a:xfrm>
          <a:off x="2352675" y="27060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195</xdr:row>
      <xdr:rowOff>85725</xdr:rowOff>
    </xdr:from>
    <xdr:to>
      <xdr:col>88</xdr:col>
      <xdr:colOff>609040</xdr:colOff>
      <xdr:row>195</xdr:row>
      <xdr:rowOff>85725</xdr:rowOff>
    </xdr:to>
    <xdr:cxnSp macro="">
      <xdr:nvCxnSpPr>
        <xdr:cNvPr id="528" name="AutoShape 19"/>
        <xdr:cNvCxnSpPr/>
      </xdr:nvCxnSpPr>
      <xdr:spPr>
        <a:xfrm>
          <a:off x="2352675" y="27222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196</xdr:row>
      <xdr:rowOff>85725</xdr:rowOff>
    </xdr:from>
    <xdr:to>
      <xdr:col>88</xdr:col>
      <xdr:colOff>609040</xdr:colOff>
      <xdr:row>196</xdr:row>
      <xdr:rowOff>85725</xdr:rowOff>
    </xdr:to>
    <xdr:cxnSp macro="">
      <xdr:nvCxnSpPr>
        <xdr:cNvPr id="529" name="AutoShape 19"/>
        <xdr:cNvCxnSpPr/>
      </xdr:nvCxnSpPr>
      <xdr:spPr>
        <a:xfrm>
          <a:off x="2352675" y="27384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197</xdr:row>
      <xdr:rowOff>85725</xdr:rowOff>
    </xdr:from>
    <xdr:to>
      <xdr:col>88</xdr:col>
      <xdr:colOff>609040</xdr:colOff>
      <xdr:row>197</xdr:row>
      <xdr:rowOff>85725</xdr:rowOff>
    </xdr:to>
    <xdr:cxnSp macro="">
      <xdr:nvCxnSpPr>
        <xdr:cNvPr id="530" name="AutoShape 19"/>
        <xdr:cNvCxnSpPr/>
      </xdr:nvCxnSpPr>
      <xdr:spPr>
        <a:xfrm>
          <a:off x="2352675" y="27546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198</xdr:row>
      <xdr:rowOff>85725</xdr:rowOff>
    </xdr:from>
    <xdr:to>
      <xdr:col>88</xdr:col>
      <xdr:colOff>609040</xdr:colOff>
      <xdr:row>198</xdr:row>
      <xdr:rowOff>85725</xdr:rowOff>
    </xdr:to>
    <xdr:cxnSp macro="">
      <xdr:nvCxnSpPr>
        <xdr:cNvPr id="531" name="AutoShape 19"/>
        <xdr:cNvCxnSpPr/>
      </xdr:nvCxnSpPr>
      <xdr:spPr>
        <a:xfrm>
          <a:off x="2352675" y="27708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199</xdr:row>
      <xdr:rowOff>85725</xdr:rowOff>
    </xdr:from>
    <xdr:to>
      <xdr:col>88</xdr:col>
      <xdr:colOff>609040</xdr:colOff>
      <xdr:row>199</xdr:row>
      <xdr:rowOff>85725</xdr:rowOff>
    </xdr:to>
    <xdr:cxnSp macro="">
      <xdr:nvCxnSpPr>
        <xdr:cNvPr id="532" name="AutoShape 19"/>
        <xdr:cNvCxnSpPr/>
      </xdr:nvCxnSpPr>
      <xdr:spPr>
        <a:xfrm>
          <a:off x="2352675" y="27870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200</xdr:row>
      <xdr:rowOff>85725</xdr:rowOff>
    </xdr:from>
    <xdr:to>
      <xdr:col>88</xdr:col>
      <xdr:colOff>609040</xdr:colOff>
      <xdr:row>200</xdr:row>
      <xdr:rowOff>85725</xdr:rowOff>
    </xdr:to>
    <xdr:cxnSp macro="">
      <xdr:nvCxnSpPr>
        <xdr:cNvPr id="533" name="AutoShape 19"/>
        <xdr:cNvCxnSpPr/>
      </xdr:nvCxnSpPr>
      <xdr:spPr>
        <a:xfrm>
          <a:off x="2352675" y="28032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201</xdr:row>
      <xdr:rowOff>85725</xdr:rowOff>
    </xdr:from>
    <xdr:to>
      <xdr:col>88</xdr:col>
      <xdr:colOff>609040</xdr:colOff>
      <xdr:row>201</xdr:row>
      <xdr:rowOff>85725</xdr:rowOff>
    </xdr:to>
    <xdr:cxnSp macro="">
      <xdr:nvCxnSpPr>
        <xdr:cNvPr id="534" name="AutoShape 19"/>
        <xdr:cNvCxnSpPr/>
      </xdr:nvCxnSpPr>
      <xdr:spPr>
        <a:xfrm>
          <a:off x="2352675" y="28194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202</xdr:row>
      <xdr:rowOff>85725</xdr:rowOff>
    </xdr:from>
    <xdr:to>
      <xdr:col>88</xdr:col>
      <xdr:colOff>609040</xdr:colOff>
      <xdr:row>202</xdr:row>
      <xdr:rowOff>85725</xdr:rowOff>
    </xdr:to>
    <xdr:cxnSp macro="">
      <xdr:nvCxnSpPr>
        <xdr:cNvPr id="535" name="AutoShape 19"/>
        <xdr:cNvCxnSpPr/>
      </xdr:nvCxnSpPr>
      <xdr:spPr>
        <a:xfrm>
          <a:off x="2352675" y="28355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203</xdr:row>
      <xdr:rowOff>85725</xdr:rowOff>
    </xdr:from>
    <xdr:to>
      <xdr:col>88</xdr:col>
      <xdr:colOff>609040</xdr:colOff>
      <xdr:row>203</xdr:row>
      <xdr:rowOff>85725</xdr:rowOff>
    </xdr:to>
    <xdr:cxnSp macro="">
      <xdr:nvCxnSpPr>
        <xdr:cNvPr id="536" name="AutoShape 19"/>
        <xdr:cNvCxnSpPr/>
      </xdr:nvCxnSpPr>
      <xdr:spPr>
        <a:xfrm>
          <a:off x="2352675" y="28517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204</xdr:row>
      <xdr:rowOff>85725</xdr:rowOff>
    </xdr:from>
    <xdr:to>
      <xdr:col>88</xdr:col>
      <xdr:colOff>609040</xdr:colOff>
      <xdr:row>204</xdr:row>
      <xdr:rowOff>85725</xdr:rowOff>
    </xdr:to>
    <xdr:cxnSp macro="">
      <xdr:nvCxnSpPr>
        <xdr:cNvPr id="537" name="AutoShape 19"/>
        <xdr:cNvCxnSpPr/>
      </xdr:nvCxnSpPr>
      <xdr:spPr>
        <a:xfrm>
          <a:off x="2352675" y="28679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205</xdr:row>
      <xdr:rowOff>85725</xdr:rowOff>
    </xdr:from>
    <xdr:to>
      <xdr:col>88</xdr:col>
      <xdr:colOff>609040</xdr:colOff>
      <xdr:row>205</xdr:row>
      <xdr:rowOff>85725</xdr:rowOff>
    </xdr:to>
    <xdr:cxnSp macro="">
      <xdr:nvCxnSpPr>
        <xdr:cNvPr id="538" name="AutoShape 19"/>
        <xdr:cNvCxnSpPr/>
      </xdr:nvCxnSpPr>
      <xdr:spPr>
        <a:xfrm>
          <a:off x="2352675" y="28841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206</xdr:row>
      <xdr:rowOff>85725</xdr:rowOff>
    </xdr:from>
    <xdr:to>
      <xdr:col>88</xdr:col>
      <xdr:colOff>609040</xdr:colOff>
      <xdr:row>206</xdr:row>
      <xdr:rowOff>85725</xdr:rowOff>
    </xdr:to>
    <xdr:cxnSp macro="">
      <xdr:nvCxnSpPr>
        <xdr:cNvPr id="539" name="AutoShape 19"/>
        <xdr:cNvCxnSpPr/>
      </xdr:nvCxnSpPr>
      <xdr:spPr>
        <a:xfrm>
          <a:off x="2352675" y="29003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207</xdr:row>
      <xdr:rowOff>85725</xdr:rowOff>
    </xdr:from>
    <xdr:to>
      <xdr:col>88</xdr:col>
      <xdr:colOff>609040</xdr:colOff>
      <xdr:row>207</xdr:row>
      <xdr:rowOff>85725</xdr:rowOff>
    </xdr:to>
    <xdr:cxnSp macro="">
      <xdr:nvCxnSpPr>
        <xdr:cNvPr id="540" name="AutoShape 19"/>
        <xdr:cNvCxnSpPr/>
      </xdr:nvCxnSpPr>
      <xdr:spPr>
        <a:xfrm>
          <a:off x="2352675" y="29165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208</xdr:row>
      <xdr:rowOff>85725</xdr:rowOff>
    </xdr:from>
    <xdr:to>
      <xdr:col>88</xdr:col>
      <xdr:colOff>609040</xdr:colOff>
      <xdr:row>208</xdr:row>
      <xdr:rowOff>85725</xdr:rowOff>
    </xdr:to>
    <xdr:cxnSp macro="">
      <xdr:nvCxnSpPr>
        <xdr:cNvPr id="541" name="AutoShape 19"/>
        <xdr:cNvCxnSpPr/>
      </xdr:nvCxnSpPr>
      <xdr:spPr>
        <a:xfrm>
          <a:off x="2352675" y="29327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209</xdr:row>
      <xdr:rowOff>85725</xdr:rowOff>
    </xdr:from>
    <xdr:to>
      <xdr:col>88</xdr:col>
      <xdr:colOff>609040</xdr:colOff>
      <xdr:row>209</xdr:row>
      <xdr:rowOff>85725</xdr:rowOff>
    </xdr:to>
    <xdr:cxnSp macro="">
      <xdr:nvCxnSpPr>
        <xdr:cNvPr id="542" name="AutoShape 19"/>
        <xdr:cNvCxnSpPr/>
      </xdr:nvCxnSpPr>
      <xdr:spPr>
        <a:xfrm>
          <a:off x="2352675" y="29489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210</xdr:row>
      <xdr:rowOff>85725</xdr:rowOff>
    </xdr:from>
    <xdr:to>
      <xdr:col>88</xdr:col>
      <xdr:colOff>609040</xdr:colOff>
      <xdr:row>210</xdr:row>
      <xdr:rowOff>85725</xdr:rowOff>
    </xdr:to>
    <xdr:cxnSp macro="">
      <xdr:nvCxnSpPr>
        <xdr:cNvPr id="543" name="AutoShape 19"/>
        <xdr:cNvCxnSpPr/>
      </xdr:nvCxnSpPr>
      <xdr:spPr>
        <a:xfrm>
          <a:off x="2352675" y="29651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211</xdr:row>
      <xdr:rowOff>85725</xdr:rowOff>
    </xdr:from>
    <xdr:to>
      <xdr:col>88</xdr:col>
      <xdr:colOff>609040</xdr:colOff>
      <xdr:row>211</xdr:row>
      <xdr:rowOff>85725</xdr:rowOff>
    </xdr:to>
    <xdr:cxnSp macro="">
      <xdr:nvCxnSpPr>
        <xdr:cNvPr id="544" name="AutoShape 19"/>
        <xdr:cNvCxnSpPr/>
      </xdr:nvCxnSpPr>
      <xdr:spPr>
        <a:xfrm>
          <a:off x="2352675" y="29813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212</xdr:row>
      <xdr:rowOff>85725</xdr:rowOff>
    </xdr:from>
    <xdr:to>
      <xdr:col>88</xdr:col>
      <xdr:colOff>609040</xdr:colOff>
      <xdr:row>212</xdr:row>
      <xdr:rowOff>85725</xdr:rowOff>
    </xdr:to>
    <xdr:cxnSp macro="">
      <xdr:nvCxnSpPr>
        <xdr:cNvPr id="545" name="AutoShape 19"/>
        <xdr:cNvCxnSpPr/>
      </xdr:nvCxnSpPr>
      <xdr:spPr>
        <a:xfrm>
          <a:off x="2352675" y="29975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213</xdr:row>
      <xdr:rowOff>85725</xdr:rowOff>
    </xdr:from>
    <xdr:to>
      <xdr:col>88</xdr:col>
      <xdr:colOff>609040</xdr:colOff>
      <xdr:row>213</xdr:row>
      <xdr:rowOff>85725</xdr:rowOff>
    </xdr:to>
    <xdr:cxnSp macro="">
      <xdr:nvCxnSpPr>
        <xdr:cNvPr id="546" name="AutoShape 19"/>
        <xdr:cNvCxnSpPr/>
      </xdr:nvCxnSpPr>
      <xdr:spPr>
        <a:xfrm>
          <a:off x="2352675" y="30137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214</xdr:row>
      <xdr:rowOff>85725</xdr:rowOff>
    </xdr:from>
    <xdr:to>
      <xdr:col>88</xdr:col>
      <xdr:colOff>609040</xdr:colOff>
      <xdr:row>214</xdr:row>
      <xdr:rowOff>85725</xdr:rowOff>
    </xdr:to>
    <xdr:cxnSp macro="">
      <xdr:nvCxnSpPr>
        <xdr:cNvPr id="547" name="AutoShape 19"/>
        <xdr:cNvCxnSpPr/>
      </xdr:nvCxnSpPr>
      <xdr:spPr>
        <a:xfrm>
          <a:off x="2352675" y="30299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215</xdr:row>
      <xdr:rowOff>85725</xdr:rowOff>
    </xdr:from>
    <xdr:to>
      <xdr:col>88</xdr:col>
      <xdr:colOff>609040</xdr:colOff>
      <xdr:row>215</xdr:row>
      <xdr:rowOff>85725</xdr:rowOff>
    </xdr:to>
    <xdr:cxnSp macro="">
      <xdr:nvCxnSpPr>
        <xdr:cNvPr id="548" name="AutoShape 19"/>
        <xdr:cNvCxnSpPr/>
      </xdr:nvCxnSpPr>
      <xdr:spPr>
        <a:xfrm>
          <a:off x="2352675" y="30460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216</xdr:row>
      <xdr:rowOff>85725</xdr:rowOff>
    </xdr:from>
    <xdr:to>
      <xdr:col>88</xdr:col>
      <xdr:colOff>609040</xdr:colOff>
      <xdr:row>216</xdr:row>
      <xdr:rowOff>85725</xdr:rowOff>
    </xdr:to>
    <xdr:cxnSp macro="">
      <xdr:nvCxnSpPr>
        <xdr:cNvPr id="549" name="AutoShape 19"/>
        <xdr:cNvCxnSpPr/>
      </xdr:nvCxnSpPr>
      <xdr:spPr>
        <a:xfrm>
          <a:off x="2352675" y="30622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217</xdr:row>
      <xdr:rowOff>85725</xdr:rowOff>
    </xdr:from>
    <xdr:to>
      <xdr:col>88</xdr:col>
      <xdr:colOff>609040</xdr:colOff>
      <xdr:row>217</xdr:row>
      <xdr:rowOff>85725</xdr:rowOff>
    </xdr:to>
    <xdr:cxnSp macro="">
      <xdr:nvCxnSpPr>
        <xdr:cNvPr id="550" name="AutoShape 19"/>
        <xdr:cNvCxnSpPr/>
      </xdr:nvCxnSpPr>
      <xdr:spPr>
        <a:xfrm>
          <a:off x="2352675" y="30784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218</xdr:row>
      <xdr:rowOff>85725</xdr:rowOff>
    </xdr:from>
    <xdr:to>
      <xdr:col>88</xdr:col>
      <xdr:colOff>609040</xdr:colOff>
      <xdr:row>218</xdr:row>
      <xdr:rowOff>85725</xdr:rowOff>
    </xdr:to>
    <xdr:cxnSp macro="">
      <xdr:nvCxnSpPr>
        <xdr:cNvPr id="551" name="AutoShape 19"/>
        <xdr:cNvCxnSpPr/>
      </xdr:nvCxnSpPr>
      <xdr:spPr>
        <a:xfrm>
          <a:off x="2352675" y="30946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219</xdr:row>
      <xdr:rowOff>85725</xdr:rowOff>
    </xdr:from>
    <xdr:to>
      <xdr:col>88</xdr:col>
      <xdr:colOff>609040</xdr:colOff>
      <xdr:row>219</xdr:row>
      <xdr:rowOff>85725</xdr:rowOff>
    </xdr:to>
    <xdr:cxnSp macro="">
      <xdr:nvCxnSpPr>
        <xdr:cNvPr id="552" name="AutoShape 19"/>
        <xdr:cNvCxnSpPr/>
      </xdr:nvCxnSpPr>
      <xdr:spPr>
        <a:xfrm>
          <a:off x="2352675" y="31108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220</xdr:row>
      <xdr:rowOff>85725</xdr:rowOff>
    </xdr:from>
    <xdr:to>
      <xdr:col>88</xdr:col>
      <xdr:colOff>609040</xdr:colOff>
      <xdr:row>220</xdr:row>
      <xdr:rowOff>85725</xdr:rowOff>
    </xdr:to>
    <xdr:cxnSp macro="">
      <xdr:nvCxnSpPr>
        <xdr:cNvPr id="553" name="AutoShape 19"/>
        <xdr:cNvCxnSpPr/>
      </xdr:nvCxnSpPr>
      <xdr:spPr>
        <a:xfrm>
          <a:off x="2352675" y="31270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221</xdr:row>
      <xdr:rowOff>85725</xdr:rowOff>
    </xdr:from>
    <xdr:to>
      <xdr:col>88</xdr:col>
      <xdr:colOff>609040</xdr:colOff>
      <xdr:row>221</xdr:row>
      <xdr:rowOff>85725</xdr:rowOff>
    </xdr:to>
    <xdr:cxnSp macro="">
      <xdr:nvCxnSpPr>
        <xdr:cNvPr id="554" name="AutoShape 19"/>
        <xdr:cNvCxnSpPr/>
      </xdr:nvCxnSpPr>
      <xdr:spPr>
        <a:xfrm>
          <a:off x="2352675" y="31432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222</xdr:row>
      <xdr:rowOff>85725</xdr:rowOff>
    </xdr:from>
    <xdr:to>
      <xdr:col>88</xdr:col>
      <xdr:colOff>609040</xdr:colOff>
      <xdr:row>222</xdr:row>
      <xdr:rowOff>85725</xdr:rowOff>
    </xdr:to>
    <xdr:cxnSp macro="">
      <xdr:nvCxnSpPr>
        <xdr:cNvPr id="555" name="AutoShape 19"/>
        <xdr:cNvCxnSpPr/>
      </xdr:nvCxnSpPr>
      <xdr:spPr>
        <a:xfrm>
          <a:off x="2352675" y="31594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223</xdr:row>
      <xdr:rowOff>85725</xdr:rowOff>
    </xdr:from>
    <xdr:to>
      <xdr:col>88</xdr:col>
      <xdr:colOff>609040</xdr:colOff>
      <xdr:row>223</xdr:row>
      <xdr:rowOff>85725</xdr:rowOff>
    </xdr:to>
    <xdr:cxnSp macro="">
      <xdr:nvCxnSpPr>
        <xdr:cNvPr id="556" name="AutoShape 19"/>
        <xdr:cNvCxnSpPr/>
      </xdr:nvCxnSpPr>
      <xdr:spPr>
        <a:xfrm>
          <a:off x="2352675" y="31756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224</xdr:row>
      <xdr:rowOff>85725</xdr:rowOff>
    </xdr:from>
    <xdr:to>
      <xdr:col>88</xdr:col>
      <xdr:colOff>609040</xdr:colOff>
      <xdr:row>224</xdr:row>
      <xdr:rowOff>85725</xdr:rowOff>
    </xdr:to>
    <xdr:cxnSp macro="">
      <xdr:nvCxnSpPr>
        <xdr:cNvPr id="557" name="AutoShape 19"/>
        <xdr:cNvCxnSpPr/>
      </xdr:nvCxnSpPr>
      <xdr:spPr>
        <a:xfrm>
          <a:off x="2352675" y="31918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225</xdr:row>
      <xdr:rowOff>85725</xdr:rowOff>
    </xdr:from>
    <xdr:to>
      <xdr:col>88</xdr:col>
      <xdr:colOff>609040</xdr:colOff>
      <xdr:row>225</xdr:row>
      <xdr:rowOff>85725</xdr:rowOff>
    </xdr:to>
    <xdr:cxnSp macro="">
      <xdr:nvCxnSpPr>
        <xdr:cNvPr id="558" name="AutoShape 19"/>
        <xdr:cNvCxnSpPr/>
      </xdr:nvCxnSpPr>
      <xdr:spPr>
        <a:xfrm>
          <a:off x="2352675" y="32080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226</xdr:row>
      <xdr:rowOff>85725</xdr:rowOff>
    </xdr:from>
    <xdr:to>
      <xdr:col>88</xdr:col>
      <xdr:colOff>609040</xdr:colOff>
      <xdr:row>226</xdr:row>
      <xdr:rowOff>85725</xdr:rowOff>
    </xdr:to>
    <xdr:cxnSp macro="">
      <xdr:nvCxnSpPr>
        <xdr:cNvPr id="559" name="AutoShape 19"/>
        <xdr:cNvCxnSpPr/>
      </xdr:nvCxnSpPr>
      <xdr:spPr>
        <a:xfrm>
          <a:off x="2352675" y="32242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227</xdr:row>
      <xdr:rowOff>85725</xdr:rowOff>
    </xdr:from>
    <xdr:to>
      <xdr:col>88</xdr:col>
      <xdr:colOff>609040</xdr:colOff>
      <xdr:row>227</xdr:row>
      <xdr:rowOff>85725</xdr:rowOff>
    </xdr:to>
    <xdr:cxnSp macro="">
      <xdr:nvCxnSpPr>
        <xdr:cNvPr id="560" name="AutoShape 19"/>
        <xdr:cNvCxnSpPr/>
      </xdr:nvCxnSpPr>
      <xdr:spPr>
        <a:xfrm>
          <a:off x="2352675" y="32404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228</xdr:row>
      <xdr:rowOff>85725</xdr:rowOff>
    </xdr:from>
    <xdr:to>
      <xdr:col>88</xdr:col>
      <xdr:colOff>609040</xdr:colOff>
      <xdr:row>228</xdr:row>
      <xdr:rowOff>85725</xdr:rowOff>
    </xdr:to>
    <xdr:cxnSp macro="">
      <xdr:nvCxnSpPr>
        <xdr:cNvPr id="561" name="AutoShape 19"/>
        <xdr:cNvCxnSpPr/>
      </xdr:nvCxnSpPr>
      <xdr:spPr>
        <a:xfrm>
          <a:off x="2352675" y="32565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229</xdr:row>
      <xdr:rowOff>85725</xdr:rowOff>
    </xdr:from>
    <xdr:to>
      <xdr:col>88</xdr:col>
      <xdr:colOff>609040</xdr:colOff>
      <xdr:row>229</xdr:row>
      <xdr:rowOff>85725</xdr:rowOff>
    </xdr:to>
    <xdr:cxnSp macro="">
      <xdr:nvCxnSpPr>
        <xdr:cNvPr id="562" name="AutoShape 19"/>
        <xdr:cNvCxnSpPr/>
      </xdr:nvCxnSpPr>
      <xdr:spPr>
        <a:xfrm>
          <a:off x="2352675" y="32727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230</xdr:row>
      <xdr:rowOff>85725</xdr:rowOff>
    </xdr:from>
    <xdr:to>
      <xdr:col>88</xdr:col>
      <xdr:colOff>609040</xdr:colOff>
      <xdr:row>230</xdr:row>
      <xdr:rowOff>85725</xdr:rowOff>
    </xdr:to>
    <xdr:cxnSp macro="">
      <xdr:nvCxnSpPr>
        <xdr:cNvPr id="563" name="AutoShape 19"/>
        <xdr:cNvCxnSpPr/>
      </xdr:nvCxnSpPr>
      <xdr:spPr>
        <a:xfrm>
          <a:off x="2352675" y="32889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231</xdr:row>
      <xdr:rowOff>85725</xdr:rowOff>
    </xdr:from>
    <xdr:to>
      <xdr:col>88</xdr:col>
      <xdr:colOff>609040</xdr:colOff>
      <xdr:row>231</xdr:row>
      <xdr:rowOff>85725</xdr:rowOff>
    </xdr:to>
    <xdr:cxnSp macro="">
      <xdr:nvCxnSpPr>
        <xdr:cNvPr id="564" name="AutoShape 19"/>
        <xdr:cNvCxnSpPr/>
      </xdr:nvCxnSpPr>
      <xdr:spPr>
        <a:xfrm>
          <a:off x="2352675" y="33051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232</xdr:row>
      <xdr:rowOff>85725</xdr:rowOff>
    </xdr:from>
    <xdr:to>
      <xdr:col>88</xdr:col>
      <xdr:colOff>609040</xdr:colOff>
      <xdr:row>232</xdr:row>
      <xdr:rowOff>85725</xdr:rowOff>
    </xdr:to>
    <xdr:cxnSp macro="">
      <xdr:nvCxnSpPr>
        <xdr:cNvPr id="565" name="AutoShape 19"/>
        <xdr:cNvCxnSpPr/>
      </xdr:nvCxnSpPr>
      <xdr:spPr>
        <a:xfrm>
          <a:off x="2352675" y="33213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233</xdr:row>
      <xdr:rowOff>85725</xdr:rowOff>
    </xdr:from>
    <xdr:to>
      <xdr:col>88</xdr:col>
      <xdr:colOff>609040</xdr:colOff>
      <xdr:row>233</xdr:row>
      <xdr:rowOff>85725</xdr:rowOff>
    </xdr:to>
    <xdr:cxnSp macro="">
      <xdr:nvCxnSpPr>
        <xdr:cNvPr id="566" name="AutoShape 19"/>
        <xdr:cNvCxnSpPr/>
      </xdr:nvCxnSpPr>
      <xdr:spPr>
        <a:xfrm>
          <a:off x="2352675" y="33375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234</xdr:row>
      <xdr:rowOff>85725</xdr:rowOff>
    </xdr:from>
    <xdr:to>
      <xdr:col>88</xdr:col>
      <xdr:colOff>609040</xdr:colOff>
      <xdr:row>234</xdr:row>
      <xdr:rowOff>85725</xdr:rowOff>
    </xdr:to>
    <xdr:cxnSp macro="">
      <xdr:nvCxnSpPr>
        <xdr:cNvPr id="567" name="AutoShape 19"/>
        <xdr:cNvCxnSpPr/>
      </xdr:nvCxnSpPr>
      <xdr:spPr>
        <a:xfrm>
          <a:off x="2352675" y="33537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235</xdr:row>
      <xdr:rowOff>85725</xdr:rowOff>
    </xdr:from>
    <xdr:to>
      <xdr:col>88</xdr:col>
      <xdr:colOff>609040</xdr:colOff>
      <xdr:row>235</xdr:row>
      <xdr:rowOff>85725</xdr:rowOff>
    </xdr:to>
    <xdr:cxnSp macro="">
      <xdr:nvCxnSpPr>
        <xdr:cNvPr id="568" name="AutoShape 19"/>
        <xdr:cNvCxnSpPr/>
      </xdr:nvCxnSpPr>
      <xdr:spPr>
        <a:xfrm>
          <a:off x="2352675" y="33699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236</xdr:row>
      <xdr:rowOff>85725</xdr:rowOff>
    </xdr:from>
    <xdr:to>
      <xdr:col>88</xdr:col>
      <xdr:colOff>609040</xdr:colOff>
      <xdr:row>236</xdr:row>
      <xdr:rowOff>85725</xdr:rowOff>
    </xdr:to>
    <xdr:cxnSp macro="">
      <xdr:nvCxnSpPr>
        <xdr:cNvPr id="569" name="AutoShape 19"/>
        <xdr:cNvCxnSpPr/>
      </xdr:nvCxnSpPr>
      <xdr:spPr>
        <a:xfrm>
          <a:off x="2352675" y="33861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237</xdr:row>
      <xdr:rowOff>85725</xdr:rowOff>
    </xdr:from>
    <xdr:to>
      <xdr:col>88</xdr:col>
      <xdr:colOff>609040</xdr:colOff>
      <xdr:row>237</xdr:row>
      <xdr:rowOff>85725</xdr:rowOff>
    </xdr:to>
    <xdr:cxnSp macro="">
      <xdr:nvCxnSpPr>
        <xdr:cNvPr id="570" name="AutoShape 19"/>
        <xdr:cNvCxnSpPr/>
      </xdr:nvCxnSpPr>
      <xdr:spPr>
        <a:xfrm>
          <a:off x="2352675" y="34023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238</xdr:row>
      <xdr:rowOff>85725</xdr:rowOff>
    </xdr:from>
    <xdr:to>
      <xdr:col>88</xdr:col>
      <xdr:colOff>609040</xdr:colOff>
      <xdr:row>238</xdr:row>
      <xdr:rowOff>85725</xdr:rowOff>
    </xdr:to>
    <xdr:cxnSp macro="">
      <xdr:nvCxnSpPr>
        <xdr:cNvPr id="571" name="AutoShape 19"/>
        <xdr:cNvCxnSpPr/>
      </xdr:nvCxnSpPr>
      <xdr:spPr>
        <a:xfrm>
          <a:off x="2352675" y="34185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239</xdr:row>
      <xdr:rowOff>85725</xdr:rowOff>
    </xdr:from>
    <xdr:to>
      <xdr:col>88</xdr:col>
      <xdr:colOff>609040</xdr:colOff>
      <xdr:row>239</xdr:row>
      <xdr:rowOff>85725</xdr:rowOff>
    </xdr:to>
    <xdr:cxnSp macro="">
      <xdr:nvCxnSpPr>
        <xdr:cNvPr id="572" name="AutoShape 19"/>
        <xdr:cNvCxnSpPr/>
      </xdr:nvCxnSpPr>
      <xdr:spPr>
        <a:xfrm>
          <a:off x="2352675" y="34347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240</xdr:row>
      <xdr:rowOff>85725</xdr:rowOff>
    </xdr:from>
    <xdr:to>
      <xdr:col>88</xdr:col>
      <xdr:colOff>609040</xdr:colOff>
      <xdr:row>240</xdr:row>
      <xdr:rowOff>85725</xdr:rowOff>
    </xdr:to>
    <xdr:cxnSp macro="">
      <xdr:nvCxnSpPr>
        <xdr:cNvPr id="573" name="AutoShape 19"/>
        <xdr:cNvCxnSpPr/>
      </xdr:nvCxnSpPr>
      <xdr:spPr>
        <a:xfrm>
          <a:off x="2352675" y="34509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241</xdr:row>
      <xdr:rowOff>85725</xdr:rowOff>
    </xdr:from>
    <xdr:to>
      <xdr:col>88</xdr:col>
      <xdr:colOff>609040</xdr:colOff>
      <xdr:row>241</xdr:row>
      <xdr:rowOff>85725</xdr:rowOff>
    </xdr:to>
    <xdr:cxnSp macro="">
      <xdr:nvCxnSpPr>
        <xdr:cNvPr id="574" name="AutoShape 19"/>
        <xdr:cNvCxnSpPr/>
      </xdr:nvCxnSpPr>
      <xdr:spPr>
        <a:xfrm>
          <a:off x="2352675" y="34671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242</xdr:row>
      <xdr:rowOff>85725</xdr:rowOff>
    </xdr:from>
    <xdr:to>
      <xdr:col>88</xdr:col>
      <xdr:colOff>609040</xdr:colOff>
      <xdr:row>242</xdr:row>
      <xdr:rowOff>85725</xdr:rowOff>
    </xdr:to>
    <xdr:cxnSp macro="">
      <xdr:nvCxnSpPr>
        <xdr:cNvPr id="575" name="AutoShape 19"/>
        <xdr:cNvCxnSpPr/>
      </xdr:nvCxnSpPr>
      <xdr:spPr>
        <a:xfrm>
          <a:off x="2352675" y="34832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243</xdr:row>
      <xdr:rowOff>85725</xdr:rowOff>
    </xdr:from>
    <xdr:to>
      <xdr:col>88</xdr:col>
      <xdr:colOff>609040</xdr:colOff>
      <xdr:row>243</xdr:row>
      <xdr:rowOff>85725</xdr:rowOff>
    </xdr:to>
    <xdr:cxnSp macro="">
      <xdr:nvCxnSpPr>
        <xdr:cNvPr id="576" name="AutoShape 19"/>
        <xdr:cNvCxnSpPr/>
      </xdr:nvCxnSpPr>
      <xdr:spPr>
        <a:xfrm>
          <a:off x="2352675" y="34994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244</xdr:row>
      <xdr:rowOff>85725</xdr:rowOff>
    </xdr:from>
    <xdr:to>
      <xdr:col>88</xdr:col>
      <xdr:colOff>609040</xdr:colOff>
      <xdr:row>244</xdr:row>
      <xdr:rowOff>85725</xdr:rowOff>
    </xdr:to>
    <xdr:cxnSp macro="">
      <xdr:nvCxnSpPr>
        <xdr:cNvPr id="577" name="AutoShape 19"/>
        <xdr:cNvCxnSpPr/>
      </xdr:nvCxnSpPr>
      <xdr:spPr>
        <a:xfrm>
          <a:off x="2352675" y="35156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245</xdr:row>
      <xdr:rowOff>85725</xdr:rowOff>
    </xdr:from>
    <xdr:to>
      <xdr:col>88</xdr:col>
      <xdr:colOff>609040</xdr:colOff>
      <xdr:row>245</xdr:row>
      <xdr:rowOff>85725</xdr:rowOff>
    </xdr:to>
    <xdr:cxnSp macro="">
      <xdr:nvCxnSpPr>
        <xdr:cNvPr id="578" name="AutoShape 19"/>
        <xdr:cNvCxnSpPr/>
      </xdr:nvCxnSpPr>
      <xdr:spPr>
        <a:xfrm>
          <a:off x="2352675" y="35318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246</xdr:row>
      <xdr:rowOff>85725</xdr:rowOff>
    </xdr:from>
    <xdr:to>
      <xdr:col>88</xdr:col>
      <xdr:colOff>609040</xdr:colOff>
      <xdr:row>246</xdr:row>
      <xdr:rowOff>85725</xdr:rowOff>
    </xdr:to>
    <xdr:cxnSp macro="">
      <xdr:nvCxnSpPr>
        <xdr:cNvPr id="579" name="AutoShape 19"/>
        <xdr:cNvCxnSpPr/>
      </xdr:nvCxnSpPr>
      <xdr:spPr>
        <a:xfrm>
          <a:off x="2352675" y="35480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247</xdr:row>
      <xdr:rowOff>85725</xdr:rowOff>
    </xdr:from>
    <xdr:to>
      <xdr:col>88</xdr:col>
      <xdr:colOff>609040</xdr:colOff>
      <xdr:row>247</xdr:row>
      <xdr:rowOff>85725</xdr:rowOff>
    </xdr:to>
    <xdr:cxnSp macro="">
      <xdr:nvCxnSpPr>
        <xdr:cNvPr id="580" name="AutoShape 19"/>
        <xdr:cNvCxnSpPr/>
      </xdr:nvCxnSpPr>
      <xdr:spPr>
        <a:xfrm>
          <a:off x="2352675" y="35642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248</xdr:row>
      <xdr:rowOff>85725</xdr:rowOff>
    </xdr:from>
    <xdr:to>
      <xdr:col>88</xdr:col>
      <xdr:colOff>609040</xdr:colOff>
      <xdr:row>248</xdr:row>
      <xdr:rowOff>85725</xdr:rowOff>
    </xdr:to>
    <xdr:cxnSp macro="">
      <xdr:nvCxnSpPr>
        <xdr:cNvPr id="581" name="AutoShape 19"/>
        <xdr:cNvCxnSpPr/>
      </xdr:nvCxnSpPr>
      <xdr:spPr>
        <a:xfrm>
          <a:off x="2352675" y="35804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249</xdr:row>
      <xdr:rowOff>85725</xdr:rowOff>
    </xdr:from>
    <xdr:to>
      <xdr:col>88</xdr:col>
      <xdr:colOff>609040</xdr:colOff>
      <xdr:row>249</xdr:row>
      <xdr:rowOff>85725</xdr:rowOff>
    </xdr:to>
    <xdr:cxnSp macro="">
      <xdr:nvCxnSpPr>
        <xdr:cNvPr id="582" name="AutoShape 19"/>
        <xdr:cNvCxnSpPr/>
      </xdr:nvCxnSpPr>
      <xdr:spPr>
        <a:xfrm>
          <a:off x="2352675" y="35966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250</xdr:row>
      <xdr:rowOff>85725</xdr:rowOff>
    </xdr:from>
    <xdr:to>
      <xdr:col>88</xdr:col>
      <xdr:colOff>609040</xdr:colOff>
      <xdr:row>250</xdr:row>
      <xdr:rowOff>85725</xdr:rowOff>
    </xdr:to>
    <xdr:cxnSp macro="">
      <xdr:nvCxnSpPr>
        <xdr:cNvPr id="583" name="AutoShape 19"/>
        <xdr:cNvCxnSpPr/>
      </xdr:nvCxnSpPr>
      <xdr:spPr>
        <a:xfrm>
          <a:off x="2352675" y="36128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251</xdr:row>
      <xdr:rowOff>85725</xdr:rowOff>
    </xdr:from>
    <xdr:to>
      <xdr:col>88</xdr:col>
      <xdr:colOff>609040</xdr:colOff>
      <xdr:row>251</xdr:row>
      <xdr:rowOff>85725</xdr:rowOff>
    </xdr:to>
    <xdr:cxnSp macro="">
      <xdr:nvCxnSpPr>
        <xdr:cNvPr id="584" name="AutoShape 19"/>
        <xdr:cNvCxnSpPr/>
      </xdr:nvCxnSpPr>
      <xdr:spPr>
        <a:xfrm>
          <a:off x="2352675" y="36290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252</xdr:row>
      <xdr:rowOff>85725</xdr:rowOff>
    </xdr:from>
    <xdr:to>
      <xdr:col>88</xdr:col>
      <xdr:colOff>609040</xdr:colOff>
      <xdr:row>252</xdr:row>
      <xdr:rowOff>85725</xdr:rowOff>
    </xdr:to>
    <xdr:cxnSp macro="">
      <xdr:nvCxnSpPr>
        <xdr:cNvPr id="585" name="AutoShape 19"/>
        <xdr:cNvCxnSpPr/>
      </xdr:nvCxnSpPr>
      <xdr:spPr>
        <a:xfrm>
          <a:off x="2352675" y="36452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253</xdr:row>
      <xdr:rowOff>85725</xdr:rowOff>
    </xdr:from>
    <xdr:to>
      <xdr:col>88</xdr:col>
      <xdr:colOff>609040</xdr:colOff>
      <xdr:row>253</xdr:row>
      <xdr:rowOff>85725</xdr:rowOff>
    </xdr:to>
    <xdr:cxnSp macro="">
      <xdr:nvCxnSpPr>
        <xdr:cNvPr id="586" name="AutoShape 19"/>
        <xdr:cNvCxnSpPr/>
      </xdr:nvCxnSpPr>
      <xdr:spPr>
        <a:xfrm>
          <a:off x="2352675" y="36614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254</xdr:row>
      <xdr:rowOff>85725</xdr:rowOff>
    </xdr:from>
    <xdr:to>
      <xdr:col>88</xdr:col>
      <xdr:colOff>609040</xdr:colOff>
      <xdr:row>254</xdr:row>
      <xdr:rowOff>85725</xdr:rowOff>
    </xdr:to>
    <xdr:cxnSp macro="">
      <xdr:nvCxnSpPr>
        <xdr:cNvPr id="587" name="AutoShape 19"/>
        <xdr:cNvCxnSpPr/>
      </xdr:nvCxnSpPr>
      <xdr:spPr>
        <a:xfrm>
          <a:off x="2352675" y="36776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255</xdr:row>
      <xdr:rowOff>85725</xdr:rowOff>
    </xdr:from>
    <xdr:to>
      <xdr:col>88</xdr:col>
      <xdr:colOff>609040</xdr:colOff>
      <xdr:row>255</xdr:row>
      <xdr:rowOff>85725</xdr:rowOff>
    </xdr:to>
    <xdr:cxnSp macro="">
      <xdr:nvCxnSpPr>
        <xdr:cNvPr id="588" name="AutoShape 19"/>
        <xdr:cNvCxnSpPr/>
      </xdr:nvCxnSpPr>
      <xdr:spPr>
        <a:xfrm>
          <a:off x="2352675" y="36937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256</xdr:row>
      <xdr:rowOff>85725</xdr:rowOff>
    </xdr:from>
    <xdr:to>
      <xdr:col>88</xdr:col>
      <xdr:colOff>609040</xdr:colOff>
      <xdr:row>256</xdr:row>
      <xdr:rowOff>85725</xdr:rowOff>
    </xdr:to>
    <xdr:cxnSp macro="">
      <xdr:nvCxnSpPr>
        <xdr:cNvPr id="589" name="AutoShape 19"/>
        <xdr:cNvCxnSpPr/>
      </xdr:nvCxnSpPr>
      <xdr:spPr>
        <a:xfrm>
          <a:off x="2352675" y="37099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257</xdr:row>
      <xdr:rowOff>85725</xdr:rowOff>
    </xdr:from>
    <xdr:to>
      <xdr:col>88</xdr:col>
      <xdr:colOff>609040</xdr:colOff>
      <xdr:row>257</xdr:row>
      <xdr:rowOff>85725</xdr:rowOff>
    </xdr:to>
    <xdr:cxnSp macro="">
      <xdr:nvCxnSpPr>
        <xdr:cNvPr id="590" name="AutoShape 19"/>
        <xdr:cNvCxnSpPr/>
      </xdr:nvCxnSpPr>
      <xdr:spPr>
        <a:xfrm>
          <a:off x="2352675" y="37261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258</xdr:row>
      <xdr:rowOff>85725</xdr:rowOff>
    </xdr:from>
    <xdr:to>
      <xdr:col>88</xdr:col>
      <xdr:colOff>609040</xdr:colOff>
      <xdr:row>258</xdr:row>
      <xdr:rowOff>85725</xdr:rowOff>
    </xdr:to>
    <xdr:cxnSp macro="">
      <xdr:nvCxnSpPr>
        <xdr:cNvPr id="591" name="AutoShape 19"/>
        <xdr:cNvCxnSpPr/>
      </xdr:nvCxnSpPr>
      <xdr:spPr>
        <a:xfrm>
          <a:off x="2352675" y="37423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259</xdr:row>
      <xdr:rowOff>85725</xdr:rowOff>
    </xdr:from>
    <xdr:to>
      <xdr:col>88</xdr:col>
      <xdr:colOff>609040</xdr:colOff>
      <xdr:row>259</xdr:row>
      <xdr:rowOff>85725</xdr:rowOff>
    </xdr:to>
    <xdr:cxnSp macro="">
      <xdr:nvCxnSpPr>
        <xdr:cNvPr id="592" name="AutoShape 19"/>
        <xdr:cNvCxnSpPr/>
      </xdr:nvCxnSpPr>
      <xdr:spPr>
        <a:xfrm>
          <a:off x="2352675" y="37585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260</xdr:row>
      <xdr:rowOff>85725</xdr:rowOff>
    </xdr:from>
    <xdr:to>
      <xdr:col>88</xdr:col>
      <xdr:colOff>609040</xdr:colOff>
      <xdr:row>260</xdr:row>
      <xdr:rowOff>85725</xdr:rowOff>
    </xdr:to>
    <xdr:cxnSp macro="">
      <xdr:nvCxnSpPr>
        <xdr:cNvPr id="593" name="AutoShape 19"/>
        <xdr:cNvCxnSpPr/>
      </xdr:nvCxnSpPr>
      <xdr:spPr>
        <a:xfrm>
          <a:off x="2352675" y="37747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261</xdr:row>
      <xdr:rowOff>85725</xdr:rowOff>
    </xdr:from>
    <xdr:to>
      <xdr:col>88</xdr:col>
      <xdr:colOff>609040</xdr:colOff>
      <xdr:row>261</xdr:row>
      <xdr:rowOff>85725</xdr:rowOff>
    </xdr:to>
    <xdr:cxnSp macro="">
      <xdr:nvCxnSpPr>
        <xdr:cNvPr id="594" name="AutoShape 19"/>
        <xdr:cNvCxnSpPr/>
      </xdr:nvCxnSpPr>
      <xdr:spPr>
        <a:xfrm>
          <a:off x="2352675" y="37909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262</xdr:row>
      <xdr:rowOff>85725</xdr:rowOff>
    </xdr:from>
    <xdr:to>
      <xdr:col>88</xdr:col>
      <xdr:colOff>609040</xdr:colOff>
      <xdr:row>262</xdr:row>
      <xdr:rowOff>85725</xdr:rowOff>
    </xdr:to>
    <xdr:cxnSp macro="">
      <xdr:nvCxnSpPr>
        <xdr:cNvPr id="595" name="AutoShape 19"/>
        <xdr:cNvCxnSpPr/>
      </xdr:nvCxnSpPr>
      <xdr:spPr>
        <a:xfrm>
          <a:off x="2352675" y="38071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263</xdr:row>
      <xdr:rowOff>85725</xdr:rowOff>
    </xdr:from>
    <xdr:to>
      <xdr:col>88</xdr:col>
      <xdr:colOff>609040</xdr:colOff>
      <xdr:row>263</xdr:row>
      <xdr:rowOff>85725</xdr:rowOff>
    </xdr:to>
    <xdr:cxnSp macro="">
      <xdr:nvCxnSpPr>
        <xdr:cNvPr id="596" name="AutoShape 19"/>
        <xdr:cNvCxnSpPr/>
      </xdr:nvCxnSpPr>
      <xdr:spPr>
        <a:xfrm>
          <a:off x="2352675" y="38233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264</xdr:row>
      <xdr:rowOff>85725</xdr:rowOff>
    </xdr:from>
    <xdr:to>
      <xdr:col>88</xdr:col>
      <xdr:colOff>609040</xdr:colOff>
      <xdr:row>264</xdr:row>
      <xdr:rowOff>85725</xdr:rowOff>
    </xdr:to>
    <xdr:cxnSp macro="">
      <xdr:nvCxnSpPr>
        <xdr:cNvPr id="597" name="AutoShape 19"/>
        <xdr:cNvCxnSpPr/>
      </xdr:nvCxnSpPr>
      <xdr:spPr>
        <a:xfrm>
          <a:off x="2352675" y="38395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265</xdr:row>
      <xdr:rowOff>85725</xdr:rowOff>
    </xdr:from>
    <xdr:to>
      <xdr:col>88</xdr:col>
      <xdr:colOff>609040</xdr:colOff>
      <xdr:row>265</xdr:row>
      <xdr:rowOff>85725</xdr:rowOff>
    </xdr:to>
    <xdr:cxnSp macro="">
      <xdr:nvCxnSpPr>
        <xdr:cNvPr id="598" name="AutoShape 19"/>
        <xdr:cNvCxnSpPr/>
      </xdr:nvCxnSpPr>
      <xdr:spPr>
        <a:xfrm>
          <a:off x="2352675" y="38557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266</xdr:row>
      <xdr:rowOff>85725</xdr:rowOff>
    </xdr:from>
    <xdr:to>
      <xdr:col>88</xdr:col>
      <xdr:colOff>609040</xdr:colOff>
      <xdr:row>266</xdr:row>
      <xdr:rowOff>85725</xdr:rowOff>
    </xdr:to>
    <xdr:cxnSp macro="">
      <xdr:nvCxnSpPr>
        <xdr:cNvPr id="599" name="AutoShape 19"/>
        <xdr:cNvCxnSpPr/>
      </xdr:nvCxnSpPr>
      <xdr:spPr>
        <a:xfrm>
          <a:off x="2352675" y="38719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267</xdr:row>
      <xdr:rowOff>85725</xdr:rowOff>
    </xdr:from>
    <xdr:to>
      <xdr:col>88</xdr:col>
      <xdr:colOff>609040</xdr:colOff>
      <xdr:row>267</xdr:row>
      <xdr:rowOff>85725</xdr:rowOff>
    </xdr:to>
    <xdr:cxnSp macro="">
      <xdr:nvCxnSpPr>
        <xdr:cNvPr id="600" name="AutoShape 19"/>
        <xdr:cNvCxnSpPr/>
      </xdr:nvCxnSpPr>
      <xdr:spPr>
        <a:xfrm>
          <a:off x="2352675" y="38881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268</xdr:row>
      <xdr:rowOff>85725</xdr:rowOff>
    </xdr:from>
    <xdr:to>
      <xdr:col>88</xdr:col>
      <xdr:colOff>609040</xdr:colOff>
      <xdr:row>268</xdr:row>
      <xdr:rowOff>85725</xdr:rowOff>
    </xdr:to>
    <xdr:cxnSp macro="">
      <xdr:nvCxnSpPr>
        <xdr:cNvPr id="601" name="AutoShape 19"/>
        <xdr:cNvCxnSpPr/>
      </xdr:nvCxnSpPr>
      <xdr:spPr>
        <a:xfrm>
          <a:off x="2352675" y="39042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269</xdr:row>
      <xdr:rowOff>85725</xdr:rowOff>
    </xdr:from>
    <xdr:to>
      <xdr:col>88</xdr:col>
      <xdr:colOff>609040</xdr:colOff>
      <xdr:row>269</xdr:row>
      <xdr:rowOff>85725</xdr:rowOff>
    </xdr:to>
    <xdr:cxnSp macro="">
      <xdr:nvCxnSpPr>
        <xdr:cNvPr id="602" name="AutoShape 19"/>
        <xdr:cNvCxnSpPr/>
      </xdr:nvCxnSpPr>
      <xdr:spPr>
        <a:xfrm>
          <a:off x="2352675" y="39204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270</xdr:row>
      <xdr:rowOff>85725</xdr:rowOff>
    </xdr:from>
    <xdr:to>
      <xdr:col>88</xdr:col>
      <xdr:colOff>609040</xdr:colOff>
      <xdr:row>270</xdr:row>
      <xdr:rowOff>85725</xdr:rowOff>
    </xdr:to>
    <xdr:cxnSp macro="">
      <xdr:nvCxnSpPr>
        <xdr:cNvPr id="603" name="AutoShape 19"/>
        <xdr:cNvCxnSpPr/>
      </xdr:nvCxnSpPr>
      <xdr:spPr>
        <a:xfrm>
          <a:off x="2352675" y="39366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271</xdr:row>
      <xdr:rowOff>85725</xdr:rowOff>
    </xdr:from>
    <xdr:to>
      <xdr:col>88</xdr:col>
      <xdr:colOff>609040</xdr:colOff>
      <xdr:row>271</xdr:row>
      <xdr:rowOff>85725</xdr:rowOff>
    </xdr:to>
    <xdr:cxnSp macro="">
      <xdr:nvCxnSpPr>
        <xdr:cNvPr id="604" name="AutoShape 19"/>
        <xdr:cNvCxnSpPr/>
      </xdr:nvCxnSpPr>
      <xdr:spPr>
        <a:xfrm>
          <a:off x="2352675" y="39528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272</xdr:row>
      <xdr:rowOff>85725</xdr:rowOff>
    </xdr:from>
    <xdr:to>
      <xdr:col>88</xdr:col>
      <xdr:colOff>609040</xdr:colOff>
      <xdr:row>272</xdr:row>
      <xdr:rowOff>85725</xdr:rowOff>
    </xdr:to>
    <xdr:cxnSp macro="">
      <xdr:nvCxnSpPr>
        <xdr:cNvPr id="605" name="AutoShape 19"/>
        <xdr:cNvCxnSpPr/>
      </xdr:nvCxnSpPr>
      <xdr:spPr>
        <a:xfrm>
          <a:off x="2352675" y="39690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273</xdr:row>
      <xdr:rowOff>85725</xdr:rowOff>
    </xdr:from>
    <xdr:to>
      <xdr:col>88</xdr:col>
      <xdr:colOff>609040</xdr:colOff>
      <xdr:row>273</xdr:row>
      <xdr:rowOff>85725</xdr:rowOff>
    </xdr:to>
    <xdr:cxnSp macro="">
      <xdr:nvCxnSpPr>
        <xdr:cNvPr id="606" name="AutoShape 19"/>
        <xdr:cNvCxnSpPr/>
      </xdr:nvCxnSpPr>
      <xdr:spPr>
        <a:xfrm>
          <a:off x="2352675" y="39852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274</xdr:row>
      <xdr:rowOff>85725</xdr:rowOff>
    </xdr:from>
    <xdr:to>
      <xdr:col>88</xdr:col>
      <xdr:colOff>609040</xdr:colOff>
      <xdr:row>274</xdr:row>
      <xdr:rowOff>85725</xdr:rowOff>
    </xdr:to>
    <xdr:cxnSp macro="">
      <xdr:nvCxnSpPr>
        <xdr:cNvPr id="607" name="AutoShape 19"/>
        <xdr:cNvCxnSpPr/>
      </xdr:nvCxnSpPr>
      <xdr:spPr>
        <a:xfrm>
          <a:off x="2352675" y="40014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275</xdr:row>
      <xdr:rowOff>85725</xdr:rowOff>
    </xdr:from>
    <xdr:to>
      <xdr:col>88</xdr:col>
      <xdr:colOff>609040</xdr:colOff>
      <xdr:row>275</xdr:row>
      <xdr:rowOff>85725</xdr:rowOff>
    </xdr:to>
    <xdr:cxnSp macro="">
      <xdr:nvCxnSpPr>
        <xdr:cNvPr id="608" name="AutoShape 19"/>
        <xdr:cNvCxnSpPr/>
      </xdr:nvCxnSpPr>
      <xdr:spPr>
        <a:xfrm>
          <a:off x="2352675" y="40176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276</xdr:row>
      <xdr:rowOff>85725</xdr:rowOff>
    </xdr:from>
    <xdr:to>
      <xdr:col>88</xdr:col>
      <xdr:colOff>609040</xdr:colOff>
      <xdr:row>276</xdr:row>
      <xdr:rowOff>85725</xdr:rowOff>
    </xdr:to>
    <xdr:cxnSp macro="">
      <xdr:nvCxnSpPr>
        <xdr:cNvPr id="609" name="AutoShape 19"/>
        <xdr:cNvCxnSpPr/>
      </xdr:nvCxnSpPr>
      <xdr:spPr>
        <a:xfrm>
          <a:off x="2352675" y="40338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277</xdr:row>
      <xdr:rowOff>85725</xdr:rowOff>
    </xdr:from>
    <xdr:to>
      <xdr:col>88</xdr:col>
      <xdr:colOff>609040</xdr:colOff>
      <xdr:row>277</xdr:row>
      <xdr:rowOff>85725</xdr:rowOff>
    </xdr:to>
    <xdr:cxnSp macro="">
      <xdr:nvCxnSpPr>
        <xdr:cNvPr id="610" name="AutoShape 19"/>
        <xdr:cNvCxnSpPr/>
      </xdr:nvCxnSpPr>
      <xdr:spPr>
        <a:xfrm>
          <a:off x="2352675" y="40500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278</xdr:row>
      <xdr:rowOff>85725</xdr:rowOff>
    </xdr:from>
    <xdr:to>
      <xdr:col>88</xdr:col>
      <xdr:colOff>609040</xdr:colOff>
      <xdr:row>278</xdr:row>
      <xdr:rowOff>85725</xdr:rowOff>
    </xdr:to>
    <xdr:cxnSp macro="">
      <xdr:nvCxnSpPr>
        <xdr:cNvPr id="611" name="AutoShape 19"/>
        <xdr:cNvCxnSpPr/>
      </xdr:nvCxnSpPr>
      <xdr:spPr>
        <a:xfrm>
          <a:off x="2352675" y="406622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279</xdr:row>
      <xdr:rowOff>85725</xdr:rowOff>
    </xdr:from>
    <xdr:to>
      <xdr:col>88</xdr:col>
      <xdr:colOff>609040</xdr:colOff>
      <xdr:row>279</xdr:row>
      <xdr:rowOff>85725</xdr:rowOff>
    </xdr:to>
    <xdr:cxnSp macro="">
      <xdr:nvCxnSpPr>
        <xdr:cNvPr id="612" name="AutoShape 19"/>
        <xdr:cNvCxnSpPr/>
      </xdr:nvCxnSpPr>
      <xdr:spPr>
        <a:xfrm>
          <a:off x="2352675" y="408241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280</xdr:row>
      <xdr:rowOff>85725</xdr:rowOff>
    </xdr:from>
    <xdr:to>
      <xdr:col>88</xdr:col>
      <xdr:colOff>609040</xdr:colOff>
      <xdr:row>280</xdr:row>
      <xdr:rowOff>85725</xdr:rowOff>
    </xdr:to>
    <xdr:cxnSp macro="">
      <xdr:nvCxnSpPr>
        <xdr:cNvPr id="613" name="AutoShape 19"/>
        <xdr:cNvCxnSpPr/>
      </xdr:nvCxnSpPr>
      <xdr:spPr>
        <a:xfrm>
          <a:off x="2352675" y="409860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281</xdr:row>
      <xdr:rowOff>85725</xdr:rowOff>
    </xdr:from>
    <xdr:to>
      <xdr:col>88</xdr:col>
      <xdr:colOff>609040</xdr:colOff>
      <xdr:row>281</xdr:row>
      <xdr:rowOff>85725</xdr:rowOff>
    </xdr:to>
    <xdr:cxnSp macro="">
      <xdr:nvCxnSpPr>
        <xdr:cNvPr id="614" name="AutoShape 19"/>
        <xdr:cNvCxnSpPr/>
      </xdr:nvCxnSpPr>
      <xdr:spPr>
        <a:xfrm>
          <a:off x="2352675" y="411480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282</xdr:row>
      <xdr:rowOff>85725</xdr:rowOff>
    </xdr:from>
    <xdr:to>
      <xdr:col>88</xdr:col>
      <xdr:colOff>609040</xdr:colOff>
      <xdr:row>282</xdr:row>
      <xdr:rowOff>85725</xdr:rowOff>
    </xdr:to>
    <xdr:cxnSp macro="">
      <xdr:nvCxnSpPr>
        <xdr:cNvPr id="615" name="AutoShape 19"/>
        <xdr:cNvCxnSpPr/>
      </xdr:nvCxnSpPr>
      <xdr:spPr>
        <a:xfrm>
          <a:off x="2352675" y="413099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283</xdr:row>
      <xdr:rowOff>85725</xdr:rowOff>
    </xdr:from>
    <xdr:to>
      <xdr:col>88</xdr:col>
      <xdr:colOff>609040</xdr:colOff>
      <xdr:row>283</xdr:row>
      <xdr:rowOff>85725</xdr:rowOff>
    </xdr:to>
    <xdr:cxnSp macro="">
      <xdr:nvCxnSpPr>
        <xdr:cNvPr id="616" name="AutoShape 19"/>
        <xdr:cNvCxnSpPr/>
      </xdr:nvCxnSpPr>
      <xdr:spPr>
        <a:xfrm>
          <a:off x="2352675" y="414718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284</xdr:row>
      <xdr:rowOff>85725</xdr:rowOff>
    </xdr:from>
    <xdr:to>
      <xdr:col>88</xdr:col>
      <xdr:colOff>609040</xdr:colOff>
      <xdr:row>284</xdr:row>
      <xdr:rowOff>85725</xdr:rowOff>
    </xdr:to>
    <xdr:cxnSp macro="">
      <xdr:nvCxnSpPr>
        <xdr:cNvPr id="617" name="AutoShape 19"/>
        <xdr:cNvCxnSpPr/>
      </xdr:nvCxnSpPr>
      <xdr:spPr>
        <a:xfrm>
          <a:off x="2352675" y="416337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285</xdr:row>
      <xdr:rowOff>85725</xdr:rowOff>
    </xdr:from>
    <xdr:to>
      <xdr:col>88</xdr:col>
      <xdr:colOff>609040</xdr:colOff>
      <xdr:row>285</xdr:row>
      <xdr:rowOff>85725</xdr:rowOff>
    </xdr:to>
    <xdr:cxnSp macro="">
      <xdr:nvCxnSpPr>
        <xdr:cNvPr id="618" name="AutoShape 19"/>
        <xdr:cNvCxnSpPr/>
      </xdr:nvCxnSpPr>
      <xdr:spPr>
        <a:xfrm>
          <a:off x="2352675" y="417957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286</xdr:row>
      <xdr:rowOff>85725</xdr:rowOff>
    </xdr:from>
    <xdr:to>
      <xdr:col>88</xdr:col>
      <xdr:colOff>609040</xdr:colOff>
      <xdr:row>286</xdr:row>
      <xdr:rowOff>85725</xdr:rowOff>
    </xdr:to>
    <xdr:cxnSp macro="">
      <xdr:nvCxnSpPr>
        <xdr:cNvPr id="619" name="AutoShape 19"/>
        <xdr:cNvCxnSpPr/>
      </xdr:nvCxnSpPr>
      <xdr:spPr>
        <a:xfrm>
          <a:off x="2352675" y="419576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287</xdr:row>
      <xdr:rowOff>85725</xdr:rowOff>
    </xdr:from>
    <xdr:to>
      <xdr:col>88</xdr:col>
      <xdr:colOff>609040</xdr:colOff>
      <xdr:row>287</xdr:row>
      <xdr:rowOff>85725</xdr:rowOff>
    </xdr:to>
    <xdr:cxnSp macro="">
      <xdr:nvCxnSpPr>
        <xdr:cNvPr id="620" name="AutoShape 19"/>
        <xdr:cNvCxnSpPr/>
      </xdr:nvCxnSpPr>
      <xdr:spPr>
        <a:xfrm>
          <a:off x="2352675" y="421195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288</xdr:row>
      <xdr:rowOff>85725</xdr:rowOff>
    </xdr:from>
    <xdr:to>
      <xdr:col>88</xdr:col>
      <xdr:colOff>609040</xdr:colOff>
      <xdr:row>288</xdr:row>
      <xdr:rowOff>85725</xdr:rowOff>
    </xdr:to>
    <xdr:cxnSp macro="">
      <xdr:nvCxnSpPr>
        <xdr:cNvPr id="621" name="AutoShape 19"/>
        <xdr:cNvCxnSpPr/>
      </xdr:nvCxnSpPr>
      <xdr:spPr>
        <a:xfrm>
          <a:off x="2352675" y="422814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289</xdr:row>
      <xdr:rowOff>85725</xdr:rowOff>
    </xdr:from>
    <xdr:to>
      <xdr:col>88</xdr:col>
      <xdr:colOff>609040</xdr:colOff>
      <xdr:row>289</xdr:row>
      <xdr:rowOff>85725</xdr:rowOff>
    </xdr:to>
    <xdr:cxnSp macro="">
      <xdr:nvCxnSpPr>
        <xdr:cNvPr id="622" name="AutoShape 19"/>
        <xdr:cNvCxnSpPr/>
      </xdr:nvCxnSpPr>
      <xdr:spPr>
        <a:xfrm>
          <a:off x="2352675" y="424434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290</xdr:row>
      <xdr:rowOff>85725</xdr:rowOff>
    </xdr:from>
    <xdr:to>
      <xdr:col>88</xdr:col>
      <xdr:colOff>609040</xdr:colOff>
      <xdr:row>290</xdr:row>
      <xdr:rowOff>85725</xdr:rowOff>
    </xdr:to>
    <xdr:cxnSp macro="">
      <xdr:nvCxnSpPr>
        <xdr:cNvPr id="623" name="AutoShape 19"/>
        <xdr:cNvCxnSpPr/>
      </xdr:nvCxnSpPr>
      <xdr:spPr>
        <a:xfrm>
          <a:off x="2352675" y="426053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291</xdr:row>
      <xdr:rowOff>85725</xdr:rowOff>
    </xdr:from>
    <xdr:to>
      <xdr:col>88</xdr:col>
      <xdr:colOff>609040</xdr:colOff>
      <xdr:row>291</xdr:row>
      <xdr:rowOff>85725</xdr:rowOff>
    </xdr:to>
    <xdr:cxnSp macro="">
      <xdr:nvCxnSpPr>
        <xdr:cNvPr id="624" name="AutoShape 19"/>
        <xdr:cNvCxnSpPr/>
      </xdr:nvCxnSpPr>
      <xdr:spPr>
        <a:xfrm>
          <a:off x="2352675" y="427672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292</xdr:row>
      <xdr:rowOff>85725</xdr:rowOff>
    </xdr:from>
    <xdr:to>
      <xdr:col>88</xdr:col>
      <xdr:colOff>609040</xdr:colOff>
      <xdr:row>292</xdr:row>
      <xdr:rowOff>85725</xdr:rowOff>
    </xdr:to>
    <xdr:cxnSp macro="">
      <xdr:nvCxnSpPr>
        <xdr:cNvPr id="625" name="AutoShape 19"/>
        <xdr:cNvCxnSpPr/>
      </xdr:nvCxnSpPr>
      <xdr:spPr>
        <a:xfrm>
          <a:off x="2352675" y="429291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293</xdr:row>
      <xdr:rowOff>85725</xdr:rowOff>
    </xdr:from>
    <xdr:to>
      <xdr:col>88</xdr:col>
      <xdr:colOff>609040</xdr:colOff>
      <xdr:row>293</xdr:row>
      <xdr:rowOff>85725</xdr:rowOff>
    </xdr:to>
    <xdr:cxnSp macro="">
      <xdr:nvCxnSpPr>
        <xdr:cNvPr id="626" name="AutoShape 19"/>
        <xdr:cNvCxnSpPr/>
      </xdr:nvCxnSpPr>
      <xdr:spPr>
        <a:xfrm>
          <a:off x="2352675" y="430911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294</xdr:row>
      <xdr:rowOff>85725</xdr:rowOff>
    </xdr:from>
    <xdr:to>
      <xdr:col>88</xdr:col>
      <xdr:colOff>609040</xdr:colOff>
      <xdr:row>294</xdr:row>
      <xdr:rowOff>85725</xdr:rowOff>
    </xdr:to>
    <xdr:cxnSp macro="">
      <xdr:nvCxnSpPr>
        <xdr:cNvPr id="627" name="AutoShape 19"/>
        <xdr:cNvCxnSpPr/>
      </xdr:nvCxnSpPr>
      <xdr:spPr>
        <a:xfrm>
          <a:off x="2352675" y="432530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295</xdr:row>
      <xdr:rowOff>85725</xdr:rowOff>
    </xdr:from>
    <xdr:to>
      <xdr:col>88</xdr:col>
      <xdr:colOff>609040</xdr:colOff>
      <xdr:row>295</xdr:row>
      <xdr:rowOff>85725</xdr:rowOff>
    </xdr:to>
    <xdr:cxnSp macro="">
      <xdr:nvCxnSpPr>
        <xdr:cNvPr id="628" name="AutoShape 19"/>
        <xdr:cNvCxnSpPr/>
      </xdr:nvCxnSpPr>
      <xdr:spPr>
        <a:xfrm>
          <a:off x="2352675" y="43414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296</xdr:row>
      <xdr:rowOff>85725</xdr:rowOff>
    </xdr:from>
    <xdr:to>
      <xdr:col>88</xdr:col>
      <xdr:colOff>609040</xdr:colOff>
      <xdr:row>296</xdr:row>
      <xdr:rowOff>85725</xdr:rowOff>
    </xdr:to>
    <xdr:cxnSp macro="">
      <xdr:nvCxnSpPr>
        <xdr:cNvPr id="629" name="AutoShape 19"/>
        <xdr:cNvCxnSpPr/>
      </xdr:nvCxnSpPr>
      <xdr:spPr>
        <a:xfrm>
          <a:off x="2352675" y="435768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297</xdr:row>
      <xdr:rowOff>85725</xdr:rowOff>
    </xdr:from>
    <xdr:to>
      <xdr:col>88</xdr:col>
      <xdr:colOff>609040</xdr:colOff>
      <xdr:row>297</xdr:row>
      <xdr:rowOff>85725</xdr:rowOff>
    </xdr:to>
    <xdr:cxnSp macro="">
      <xdr:nvCxnSpPr>
        <xdr:cNvPr id="630" name="AutoShape 19"/>
        <xdr:cNvCxnSpPr/>
      </xdr:nvCxnSpPr>
      <xdr:spPr>
        <a:xfrm>
          <a:off x="2352675" y="437388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298</xdr:row>
      <xdr:rowOff>85725</xdr:rowOff>
    </xdr:from>
    <xdr:to>
      <xdr:col>88</xdr:col>
      <xdr:colOff>609040</xdr:colOff>
      <xdr:row>298</xdr:row>
      <xdr:rowOff>85725</xdr:rowOff>
    </xdr:to>
    <xdr:cxnSp macro="">
      <xdr:nvCxnSpPr>
        <xdr:cNvPr id="631" name="AutoShape 19"/>
        <xdr:cNvCxnSpPr/>
      </xdr:nvCxnSpPr>
      <xdr:spPr>
        <a:xfrm>
          <a:off x="2352675" y="439007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299</xdr:row>
      <xdr:rowOff>85725</xdr:rowOff>
    </xdr:from>
    <xdr:to>
      <xdr:col>88</xdr:col>
      <xdr:colOff>609040</xdr:colOff>
      <xdr:row>299</xdr:row>
      <xdr:rowOff>85725</xdr:rowOff>
    </xdr:to>
    <xdr:cxnSp macro="">
      <xdr:nvCxnSpPr>
        <xdr:cNvPr id="632" name="AutoShape 19"/>
        <xdr:cNvCxnSpPr/>
      </xdr:nvCxnSpPr>
      <xdr:spPr>
        <a:xfrm>
          <a:off x="2352675" y="440626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300</xdr:row>
      <xdr:rowOff>85725</xdr:rowOff>
    </xdr:from>
    <xdr:to>
      <xdr:col>88</xdr:col>
      <xdr:colOff>609040</xdr:colOff>
      <xdr:row>300</xdr:row>
      <xdr:rowOff>85725</xdr:rowOff>
    </xdr:to>
    <xdr:cxnSp macro="">
      <xdr:nvCxnSpPr>
        <xdr:cNvPr id="633" name="AutoShape 19"/>
        <xdr:cNvCxnSpPr/>
      </xdr:nvCxnSpPr>
      <xdr:spPr>
        <a:xfrm>
          <a:off x="2352675" y="442245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301</xdr:row>
      <xdr:rowOff>85725</xdr:rowOff>
    </xdr:from>
    <xdr:to>
      <xdr:col>88</xdr:col>
      <xdr:colOff>609040</xdr:colOff>
      <xdr:row>301</xdr:row>
      <xdr:rowOff>85725</xdr:rowOff>
    </xdr:to>
    <xdr:cxnSp macro="">
      <xdr:nvCxnSpPr>
        <xdr:cNvPr id="634" name="AutoShape 19"/>
        <xdr:cNvCxnSpPr/>
      </xdr:nvCxnSpPr>
      <xdr:spPr>
        <a:xfrm>
          <a:off x="2352675" y="443865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302</xdr:row>
      <xdr:rowOff>85725</xdr:rowOff>
    </xdr:from>
    <xdr:to>
      <xdr:col>88</xdr:col>
      <xdr:colOff>609040</xdr:colOff>
      <xdr:row>302</xdr:row>
      <xdr:rowOff>85725</xdr:rowOff>
    </xdr:to>
    <xdr:cxnSp macro="">
      <xdr:nvCxnSpPr>
        <xdr:cNvPr id="635" name="AutoShape 19"/>
        <xdr:cNvCxnSpPr/>
      </xdr:nvCxnSpPr>
      <xdr:spPr>
        <a:xfrm>
          <a:off x="2352675" y="445484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303</xdr:row>
      <xdr:rowOff>85725</xdr:rowOff>
    </xdr:from>
    <xdr:to>
      <xdr:col>88</xdr:col>
      <xdr:colOff>609040</xdr:colOff>
      <xdr:row>303</xdr:row>
      <xdr:rowOff>85725</xdr:rowOff>
    </xdr:to>
    <xdr:cxnSp macro="">
      <xdr:nvCxnSpPr>
        <xdr:cNvPr id="636" name="AutoShape 19"/>
        <xdr:cNvCxnSpPr/>
      </xdr:nvCxnSpPr>
      <xdr:spPr>
        <a:xfrm>
          <a:off x="2352675" y="447103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304</xdr:row>
      <xdr:rowOff>85725</xdr:rowOff>
    </xdr:from>
    <xdr:to>
      <xdr:col>88</xdr:col>
      <xdr:colOff>609040</xdr:colOff>
      <xdr:row>304</xdr:row>
      <xdr:rowOff>85725</xdr:rowOff>
    </xdr:to>
    <xdr:cxnSp macro="">
      <xdr:nvCxnSpPr>
        <xdr:cNvPr id="637" name="AutoShape 19"/>
        <xdr:cNvCxnSpPr/>
      </xdr:nvCxnSpPr>
      <xdr:spPr>
        <a:xfrm>
          <a:off x="2352675" y="448722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305</xdr:row>
      <xdr:rowOff>85725</xdr:rowOff>
    </xdr:from>
    <xdr:to>
      <xdr:col>88</xdr:col>
      <xdr:colOff>609040</xdr:colOff>
      <xdr:row>305</xdr:row>
      <xdr:rowOff>85725</xdr:rowOff>
    </xdr:to>
    <xdr:cxnSp macro="">
      <xdr:nvCxnSpPr>
        <xdr:cNvPr id="638" name="AutoShape 19"/>
        <xdr:cNvCxnSpPr/>
      </xdr:nvCxnSpPr>
      <xdr:spPr>
        <a:xfrm>
          <a:off x="2352675" y="450342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306</xdr:row>
      <xdr:rowOff>85725</xdr:rowOff>
    </xdr:from>
    <xdr:to>
      <xdr:col>88</xdr:col>
      <xdr:colOff>609040</xdr:colOff>
      <xdr:row>306</xdr:row>
      <xdr:rowOff>85725</xdr:rowOff>
    </xdr:to>
    <xdr:cxnSp macro="">
      <xdr:nvCxnSpPr>
        <xdr:cNvPr id="639" name="AutoShape 19"/>
        <xdr:cNvCxnSpPr/>
      </xdr:nvCxnSpPr>
      <xdr:spPr>
        <a:xfrm>
          <a:off x="2352675" y="451961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307</xdr:row>
      <xdr:rowOff>85725</xdr:rowOff>
    </xdr:from>
    <xdr:to>
      <xdr:col>88</xdr:col>
      <xdr:colOff>609040</xdr:colOff>
      <xdr:row>307</xdr:row>
      <xdr:rowOff>85725</xdr:rowOff>
    </xdr:to>
    <xdr:cxnSp macro="">
      <xdr:nvCxnSpPr>
        <xdr:cNvPr id="640" name="AutoShape 19"/>
        <xdr:cNvCxnSpPr/>
      </xdr:nvCxnSpPr>
      <xdr:spPr>
        <a:xfrm>
          <a:off x="2352675" y="453580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308</xdr:row>
      <xdr:rowOff>85725</xdr:rowOff>
    </xdr:from>
    <xdr:to>
      <xdr:col>88</xdr:col>
      <xdr:colOff>609040</xdr:colOff>
      <xdr:row>308</xdr:row>
      <xdr:rowOff>85725</xdr:rowOff>
    </xdr:to>
    <xdr:cxnSp macro="">
      <xdr:nvCxnSpPr>
        <xdr:cNvPr id="641" name="AutoShape 19"/>
        <xdr:cNvCxnSpPr/>
      </xdr:nvCxnSpPr>
      <xdr:spPr>
        <a:xfrm>
          <a:off x="2352675" y="455199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309</xdr:row>
      <xdr:rowOff>85725</xdr:rowOff>
    </xdr:from>
    <xdr:to>
      <xdr:col>88</xdr:col>
      <xdr:colOff>609040</xdr:colOff>
      <xdr:row>309</xdr:row>
      <xdr:rowOff>85725</xdr:rowOff>
    </xdr:to>
    <xdr:cxnSp macro="">
      <xdr:nvCxnSpPr>
        <xdr:cNvPr id="642" name="AutoShape 19"/>
        <xdr:cNvCxnSpPr/>
      </xdr:nvCxnSpPr>
      <xdr:spPr>
        <a:xfrm>
          <a:off x="2352675" y="456819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310</xdr:row>
      <xdr:rowOff>85725</xdr:rowOff>
    </xdr:from>
    <xdr:to>
      <xdr:col>88</xdr:col>
      <xdr:colOff>609040</xdr:colOff>
      <xdr:row>310</xdr:row>
      <xdr:rowOff>85725</xdr:rowOff>
    </xdr:to>
    <xdr:cxnSp macro="">
      <xdr:nvCxnSpPr>
        <xdr:cNvPr id="643" name="AutoShape 19"/>
        <xdr:cNvCxnSpPr/>
      </xdr:nvCxnSpPr>
      <xdr:spPr>
        <a:xfrm>
          <a:off x="2352675" y="458438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311</xdr:row>
      <xdr:rowOff>85725</xdr:rowOff>
    </xdr:from>
    <xdr:to>
      <xdr:col>88</xdr:col>
      <xdr:colOff>609040</xdr:colOff>
      <xdr:row>311</xdr:row>
      <xdr:rowOff>85725</xdr:rowOff>
    </xdr:to>
    <xdr:cxnSp macro="">
      <xdr:nvCxnSpPr>
        <xdr:cNvPr id="644" name="AutoShape 19"/>
        <xdr:cNvCxnSpPr/>
      </xdr:nvCxnSpPr>
      <xdr:spPr>
        <a:xfrm>
          <a:off x="2352675" y="460057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312</xdr:row>
      <xdr:rowOff>85725</xdr:rowOff>
    </xdr:from>
    <xdr:to>
      <xdr:col>88</xdr:col>
      <xdr:colOff>609040</xdr:colOff>
      <xdr:row>312</xdr:row>
      <xdr:rowOff>85725</xdr:rowOff>
    </xdr:to>
    <xdr:cxnSp macro="">
      <xdr:nvCxnSpPr>
        <xdr:cNvPr id="645" name="AutoShape 19"/>
        <xdr:cNvCxnSpPr/>
      </xdr:nvCxnSpPr>
      <xdr:spPr>
        <a:xfrm>
          <a:off x="2352675" y="461676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313</xdr:row>
      <xdr:rowOff>85725</xdr:rowOff>
    </xdr:from>
    <xdr:to>
      <xdr:col>88</xdr:col>
      <xdr:colOff>609040</xdr:colOff>
      <xdr:row>313</xdr:row>
      <xdr:rowOff>85725</xdr:rowOff>
    </xdr:to>
    <xdr:cxnSp macro="">
      <xdr:nvCxnSpPr>
        <xdr:cNvPr id="646" name="AutoShape 19"/>
        <xdr:cNvCxnSpPr/>
      </xdr:nvCxnSpPr>
      <xdr:spPr>
        <a:xfrm>
          <a:off x="2352675" y="463296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314</xdr:row>
      <xdr:rowOff>85725</xdr:rowOff>
    </xdr:from>
    <xdr:to>
      <xdr:col>88</xdr:col>
      <xdr:colOff>609040</xdr:colOff>
      <xdr:row>314</xdr:row>
      <xdr:rowOff>85725</xdr:rowOff>
    </xdr:to>
    <xdr:cxnSp macro="">
      <xdr:nvCxnSpPr>
        <xdr:cNvPr id="647" name="AutoShape 19"/>
        <xdr:cNvCxnSpPr/>
      </xdr:nvCxnSpPr>
      <xdr:spPr>
        <a:xfrm>
          <a:off x="2352675" y="4649152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315</xdr:row>
      <xdr:rowOff>85725</xdr:rowOff>
    </xdr:from>
    <xdr:to>
      <xdr:col>88</xdr:col>
      <xdr:colOff>609040</xdr:colOff>
      <xdr:row>315</xdr:row>
      <xdr:rowOff>85725</xdr:rowOff>
    </xdr:to>
    <xdr:cxnSp macro="">
      <xdr:nvCxnSpPr>
        <xdr:cNvPr id="648" name="AutoShape 19"/>
        <xdr:cNvCxnSpPr/>
      </xdr:nvCxnSpPr>
      <xdr:spPr>
        <a:xfrm>
          <a:off x="2352675" y="466534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316</xdr:row>
      <xdr:rowOff>85725</xdr:rowOff>
    </xdr:from>
    <xdr:to>
      <xdr:col>88</xdr:col>
      <xdr:colOff>609040</xdr:colOff>
      <xdr:row>316</xdr:row>
      <xdr:rowOff>85725</xdr:rowOff>
    </xdr:to>
    <xdr:cxnSp macro="">
      <xdr:nvCxnSpPr>
        <xdr:cNvPr id="649" name="AutoShape 19"/>
        <xdr:cNvCxnSpPr/>
      </xdr:nvCxnSpPr>
      <xdr:spPr>
        <a:xfrm>
          <a:off x="2352675" y="46815375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609040</xdr:colOff>
      <xdr:row>317</xdr:row>
      <xdr:rowOff>85725</xdr:rowOff>
    </xdr:from>
    <xdr:to>
      <xdr:col>88</xdr:col>
      <xdr:colOff>609040</xdr:colOff>
      <xdr:row>317</xdr:row>
      <xdr:rowOff>85725</xdr:rowOff>
    </xdr:to>
    <xdr:cxnSp macro="">
      <xdr:nvCxnSpPr>
        <xdr:cNvPr id="650" name="AutoShape 19"/>
        <xdr:cNvCxnSpPr/>
      </xdr:nvCxnSpPr>
      <xdr:spPr>
        <a:xfrm>
          <a:off x="2352675" y="4697730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2" name="Straight Arrow Connector 1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3" name="Straight Arrow Connector 2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4" name="Straight Arrow Connector 3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5" name="Straight Arrow Connector 4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6" name="Straight Arrow Connector 5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0</xdr:colOff>
      <xdr:row>3</xdr:row>
      <xdr:rowOff>0</xdr:rowOff>
    </xdr:from>
    <xdr:to>
      <xdr:col>35</xdr:col>
      <xdr:colOff>0</xdr:colOff>
      <xdr:row>3</xdr:row>
      <xdr:rowOff>0</xdr:rowOff>
    </xdr:to>
    <xdr:cxnSp macro="">
      <xdr:nvCxnSpPr>
        <xdr:cNvPr id="7" name="Straight Arrow Connector 4"/>
        <xdr:cNvCxnSpPr/>
      </xdr:nvCxnSpPr>
      <xdr:spPr>
        <a:xfrm>
          <a:off x="2371725" y="742950"/>
          <a:ext cx="0" cy="0"/>
        </a:xfrm>
        <a:prstGeom prst="straightConnector1">
          <a:avLst/>
        </a:prstGeom>
        <a:ln w="19050">
          <a:prstDash val="dash"/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ARTEMEN%20EX%20OLALA\UPDATE%20FS\2014\Mei14\03052014\FS%20&amp;%20HPP%20CBD_7_03052014ark_C_02_mkpl_A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1\0629-Palazzo%20Boutique%20Residences\Documents%20and%20Settings\edon\My%20Documents\PALAZO\BQ\BQ-AEDON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My%20Documents\IIN\FS\AAJ\BPPN-AAJ251001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mas%20Ady%20Permana\Desktop\PRICELIST%20CONDOMINIUM%20SEAFRONT\2.%20pricelist%20condo_NOV14_noSG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erver-win2000\div-proyek\proyek\9903\bq\bq-ars\BQ-PS&amp;A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NLS\REKAPANALISA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nalisa-DSPND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PAKUBUWONO\PENAWARAN\bq-Pkbwono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RS.RSUDPKU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ita_nt1\bq\BQ\99-952\SEKONGKANG\E20-02Guest%20House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BELAGIO\BILA\bq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rvan\c%20irvan\My%20Documents\Backup%20hardisk%20franky\FRANKY\EVALUASI%20GD%201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1237-Bintaro%20Plaza%20Residences%20(Pre)\09\02-Hotel%20Aston%20Purwokerto\AHS\Struktur%20Arsitek%20Aston%20Purwokert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REKAP%20BQ\Bill%20of%20Qty-MALL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DISPENDA\DC\Rekap-RAB-dc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POMALA\Fe-Ni-a-rev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RTHA%20GDING\BQ-OWN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GROSIRT.ABANG\BILL%20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BKPM\RAB%20BKPM%20ARS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SENTUL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pemasaran\AMIK\letung12juni.dc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DISPND\anlis-dc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yanto\c\tender\FTTJ\BQ%20FTTJ%20(%20AGTS'02)%20(version%204)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braga-citywalk_r3_alt1\ANALISA_ars_bc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NLS\ANA-REKAP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MANHATHAN\RAB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REKAP%20BQ\BEKASI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La%20Piazza\ANALISA-ARS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boqrsudi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PEMASARAN\jalan\pekanheran\jalanpekanheran-dc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PAKUBUWONO\bq-Pkbwono1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TENDER\PGCililitan\EV%20GROC%20CIL2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TANAH%20ABANG\ANALISA-ARS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STRA-DURI\ANLIS-ASTRADUR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ARTHA%20GDING\Bill%20Qty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1237-bintaro%20plaza%20residences%20(pre)\05\16%20(Pluit%20Junction)\BQ\Paket%20ME\Unprice\Paket%20M&amp;E\Mekanikal%20&amp;MVAC-ducting\02\06\bq\bq-est\m&amp;e\Tata%20Udara\Daf-1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Lonsum\bill\Analisa_str_ars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TANAH%20ABANG\check1\ANALISA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LUMINA%20Perhit%20Detail%20REVISI%2019%20SEPT%2012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endy\d\TENDER\FinalArs-GTC2\fINAL-GTC-ARS\DB-ARSFINAL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KUJANG\Kujang%20Cost%20Breakdown-rev1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RAB-Waskita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orra2\0805-Amaris%20Bandung\Analisa%20Harga\Data\PENAWARAN\TANAH%20ABANG\BILL%20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Dimas%20Ady%20Permana\Desktop\PRICELIST%20CONDOMINIUM%20SEAFRONT\3.%20pricelist%20condo_DES14_noSG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ARTEMEN%20EX%20OLALA\UPDATE%20FS\2014\Mei14\03052014\FS%20&amp;%20HPP%20CBD_7_03052014ark_C_02_mkpl_A2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PL%20Condo%20-%20July%202015%20revisi%201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Versi-Design"/>
      <sheetName val="REKAP INPUT &amp; OUTPUT"/>
      <sheetName val="Luas"/>
      <sheetName val="FS"/>
      <sheetName val="CONTOH TOWER ALTIZ"/>
      <sheetName val="HPP"/>
      <sheetName val="B.KONSTR"/>
      <sheetName val="PRICE LIST"/>
      <sheetName val="Pola Cash_in"/>
      <sheetName val="PERIJINAN"/>
      <sheetName val="PERENCANAAN"/>
      <sheetName val="QS"/>
      <sheetName val="Exc_harga"/>
      <sheetName val="Exc_harga (2)"/>
      <sheetName val="Rkp Harga"/>
      <sheetName val="Rkp PL"/>
      <sheetName val="PV_harga"/>
      <sheetName val="Sheet1"/>
      <sheetName val="Sheet2"/>
      <sheetName val="Sheet3"/>
      <sheetName val="Tabel Lu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8">
          <cell r="G18">
            <v>0.41727741322426332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ransum"/>
      <sheetName val="Gross area"/>
      <sheetName val="Finishing"/>
      <sheetName val="parkir(4)"/>
      <sheetName val="Apartmn(5)"/>
      <sheetName val="Struktur"/>
      <sheetName val="Penjumlahan"/>
      <sheetName val="DAF-1"/>
      <sheetName val="DAF-2"/>
      <sheetName val="DAF-3"/>
      <sheetName val="cover(PJML)"/>
      <sheetName val="Cover (1)"/>
      <sheetName val="Cover (2)"/>
      <sheetName val="Cover (3)"/>
      <sheetName val="Cover (4)"/>
      <sheetName val="I-KAM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******"/>
      <sheetName val="Summary"/>
      <sheetName val="Sum-loan"/>
      <sheetName val="Sum-int"/>
      <sheetName val="PV"/>
      <sheetName val="PV-Deffered"/>
      <sheetName val="SPREAD SHEET"/>
      <sheetName val="CF"/>
      <sheetName val="ACC. INTEREST"/>
      <sheetName val="IDR  BDNI"/>
      <sheetName val="IDR 90 M CALCULATION"/>
      <sheetName val="IDR  80 m CALCULATION (BPPN)"/>
      <sheetName val="US$CALCULATION (BPPN)"/>
      <sheetName val="US$ CB CITICEN"/>
      <sheetName val="IDR CB PN PANIN"/>
      <sheetName val="IDR CB MORGEN GRENFIL "/>
      <sheetName val="IDR CB BEAR STER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List_Lengkap_OK"/>
      <sheetName val="List_Lengkap_OK_seaview_dsr"/>
      <sheetName val="SK seaview"/>
      <sheetName val="List_Lengkap_OK_cityview_dsr"/>
      <sheetName val="SK cityview"/>
      <sheetName val="List_Lengkap_OK +11.112"/>
      <sheetName val="Pricelist_OK_seaview"/>
      <sheetName val="Pricelist_OK_city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BAG-2"/>
      <sheetName val="CAT_HRG"/>
      <sheetName val="BAG-1"/>
      <sheetName val="BAG-3"/>
      <sheetName val="BAG-4"/>
      <sheetName val="BAG-5"/>
      <sheetName val="BAG-6"/>
      <sheetName val="BAG-7"/>
      <sheetName val="BAG-8"/>
      <sheetName val="BAG-9"/>
      <sheetName val="BAG-10"/>
      <sheetName val="BAG-11"/>
      <sheetName val="BAG-12"/>
      <sheetName val="BAG-13"/>
      <sheetName val="TOTAL"/>
      <sheetName val="BAG_2"/>
      <sheetName val="GRAND TOTAL"/>
      <sheetName val="[BQ-PS&amp;A.xlsÝCAT_HRG"/>
      <sheetName val="Week (2)"/>
      <sheetName val="Material"/>
      <sheetName val="Mall"/>
      <sheetName val="data grafik"/>
      <sheetName val="Cover"/>
      <sheetName val="PAD-F"/>
      <sheetName val="A"/>
      <sheetName val="SAT-BHN"/>
      <sheetName val="Fill this out first___"/>
      <sheetName val="Cover Daf_2"/>
      <sheetName val="Bag_1"/>
      <sheetName val="DAFTAR 7"/>
      <sheetName val="DAF_1"/>
      <sheetName val="DAFTAR_8"/>
      <sheetName val="304-06"/>
      <sheetName val="304_06"/>
      <sheetName val="_BQ-PS&amp;A.xlsÝCAT_HRG"/>
      <sheetName val="HRG BHN"/>
      <sheetName val="Anl"/>
      <sheetName val="DivVII"/>
      <sheetName val="BQ"/>
      <sheetName val="DAFTAR NO_1_PRELIM"/>
      <sheetName val="I_KAMAR"/>
      <sheetName val="rab - persiapan &amp; lantai-1"/>
      <sheetName val="DAFTAR HARGA"/>
      <sheetName val="S-Curve"/>
      <sheetName val="DETAIL"/>
      <sheetName val="LAMP_AB "/>
      <sheetName val="Analisa"/>
      <sheetName val="BQ-E20-02(Rp)"/>
      <sheetName val="daftar harsat"/>
      <sheetName val="DAF_2"/>
      <sheetName val="DAF_3"/>
      <sheetName val="DAF_4"/>
      <sheetName val="TE TS FA LAN MATV"/>
      <sheetName val="COMM"/>
      <sheetName val="FINAL"/>
      <sheetName val="Sumber Daya"/>
      <sheetName val="SCHEDULE"/>
      <sheetName val="BOQ INTERN"/>
      <sheetName val="ANALYS EXTERN"/>
      <sheetName val="WELCOME"/>
      <sheetName val="BQ RESO"/>
      <sheetName val="REKAP INDIRECT"/>
      <sheetName val="CASH FLOW"/>
      <sheetName val="ORGANIZATION"/>
      <sheetName val="MATRIX"/>
      <sheetName val="SUMMARY IN"/>
      <sheetName val="PROGRAM"/>
      <sheetName val="INDIRECT COST"/>
      <sheetName val="rumus"/>
      <sheetName val="Cash Flow bulanan"/>
      <sheetName val="PERALATAN AHU"/>
      <sheetName val="AIR CURTAIN"/>
      <sheetName val="DUCTING "/>
      <sheetName val="DIFFUSER &amp; GRILLE "/>
      <sheetName val="PERALATAN EVB+CU"/>
      <sheetName val="PERALATAN FAN"/>
      <sheetName val="KATUP-KATUP"/>
      <sheetName val="PIPA CHILLER"/>
      <sheetName val="PIPA DRAIN"/>
      <sheetName val="PIPA REFRIGERANT"/>
      <sheetName val="POMPA CHILLER"/>
      <sheetName val="CATU DAYA LISTRIK"/>
      <sheetName val="Hargamat"/>
      <sheetName val="Plat"/>
      <sheetName val="Break_down"/>
      <sheetName val="daf_3_OK_"/>
      <sheetName val="daf-3(OK)"/>
      <sheetName val="daf_7_OK_"/>
      <sheetName val="daf-7(OK)"/>
      <sheetName val="BOQ KS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DISPNDA1"/>
      <sheetName val="DISPNDA2"/>
      <sheetName val="KUJANG"/>
      <sheetName val="ALAT"/>
      <sheetName val="PERTMINA"/>
      <sheetName val="arsRSUPKU"/>
      <sheetName val="REKAP"/>
      <sheetName val="POMALA"/>
      <sheetName val="BKPM"/>
      <sheetName val="LAPIAZ"/>
      <sheetName val="ARST.ABANG"/>
      <sheetName val="MANHATTAN"/>
      <sheetName val="T.ABANG"/>
      <sheetName val="ARTAGDING"/>
      <sheetName val="PAKUBWONO"/>
      <sheetName val="BELAGIO"/>
      <sheetName val="BIJAMBI"/>
      <sheetName val="SENTUL"/>
      <sheetName val="SEMANAN"/>
      <sheetName val="PEKERJAAN"/>
      <sheetName val="UPAH"/>
      <sheetName val="BAHAN"/>
      <sheetName val="ALAT+BANTU"/>
      <sheetName val="BEKASI"/>
      <sheetName val="GTCMAKASAR"/>
      <sheetName val="MANGGA2"/>
      <sheetName val="MALARTA.GD"/>
      <sheetName val="TARAKAN"/>
      <sheetName val="SUN"/>
      <sheetName val="PG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874">
          <cell r="I874">
            <v>14000</v>
          </cell>
        </row>
      </sheetData>
      <sheetData sheetId="8">
        <row r="208">
          <cell r="I208">
            <v>15900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65">
          <cell r="I265">
            <v>18500</v>
          </cell>
        </row>
        <row r="282">
          <cell r="I282">
            <v>48600</v>
          </cell>
        </row>
        <row r="290">
          <cell r="I290">
            <v>42000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S.BAHAN"/>
      <sheetName val="ANLS-struktur&amp;ars"/>
      <sheetName val="ANALISA-RAB"/>
      <sheetName val="S.UPAH"/>
    </sheetNames>
    <sheetDataSet>
      <sheetData sheetId="0">
        <row r="18">
          <cell r="K18">
            <v>253750</v>
          </cell>
        </row>
        <row r="21">
          <cell r="K21">
            <v>113750</v>
          </cell>
        </row>
        <row r="25">
          <cell r="K25">
            <v>780000</v>
          </cell>
        </row>
        <row r="26">
          <cell r="K26">
            <v>21000</v>
          </cell>
        </row>
        <row r="37">
          <cell r="K37">
            <v>13125</v>
          </cell>
        </row>
        <row r="44">
          <cell r="K44">
            <v>8750</v>
          </cell>
        </row>
      </sheetData>
      <sheetData sheetId="1"/>
      <sheetData sheetId="2"/>
      <sheetData sheetId="3">
        <row r="8">
          <cell r="O8">
            <v>1</v>
          </cell>
        </row>
        <row r="15">
          <cell r="J15">
            <v>52500</v>
          </cell>
        </row>
        <row r="16">
          <cell r="J16">
            <v>52500</v>
          </cell>
        </row>
        <row r="18">
          <cell r="J18">
            <v>52500</v>
          </cell>
        </row>
        <row r="24">
          <cell r="J24">
            <v>15000</v>
          </cell>
        </row>
        <row r="25">
          <cell r="J25">
            <v>7500</v>
          </cell>
        </row>
        <row r="26">
          <cell r="J26">
            <v>112500</v>
          </cell>
        </row>
        <row r="28">
          <cell r="J28">
            <v>11250</v>
          </cell>
        </row>
        <row r="29">
          <cell r="J29">
            <v>11250</v>
          </cell>
        </row>
        <row r="30">
          <cell r="J30">
            <v>3000</v>
          </cell>
        </row>
        <row r="31">
          <cell r="J31">
            <v>825</v>
          </cell>
        </row>
        <row r="33">
          <cell r="J33">
            <v>14250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TOTAL"/>
      <sheetName val="analisa"/>
      <sheetName val="CAT-HAR"/>
      <sheetName val="DAF-1"/>
      <sheetName val="DAF-2"/>
      <sheetName val="DAF-3"/>
      <sheetName val="Daf-4.1"/>
      <sheetName val="Daf-4.2"/>
      <sheetName val="Daf-4.3"/>
      <sheetName val="DAF-5"/>
      <sheetName val="Daf - 6"/>
      <sheetName val="Daf-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ANA LT.BSM"/>
      <sheetName val="Kolom"/>
      <sheetName val="Balok"/>
      <sheetName val="Pelat"/>
      <sheetName val="Lain"/>
      <sheetName val="ANALISA"/>
    </sheetNames>
    <sheetDataSet>
      <sheetData sheetId="0">
        <row r="9">
          <cell r="G9">
            <v>327000</v>
          </cell>
        </row>
        <row r="13">
          <cell r="G13">
            <v>50000</v>
          </cell>
        </row>
        <row r="18">
          <cell r="G18">
            <v>155000</v>
          </cell>
        </row>
        <row r="19">
          <cell r="G19">
            <v>140</v>
          </cell>
        </row>
        <row r="22">
          <cell r="G22">
            <v>3410</v>
          </cell>
        </row>
        <row r="24">
          <cell r="G24">
            <v>475000</v>
          </cell>
        </row>
        <row r="25">
          <cell r="G25">
            <v>1250000</v>
          </cell>
        </row>
        <row r="28">
          <cell r="G28">
            <v>110000</v>
          </cell>
        </row>
        <row r="97">
          <cell r="G97">
            <v>6000</v>
          </cell>
        </row>
        <row r="98">
          <cell r="G98">
            <v>6500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AHS"/>
      <sheetName val="Rekap_Church(USD)"/>
      <sheetName val="BQ-CHURCH(USD)(Rp_Hide)"/>
      <sheetName val="rekap-e20(Rp)"/>
      <sheetName val="rekap-e20 (USD)"/>
      <sheetName val="BQ-E20-02(Rp)"/>
      <sheetName val="BQ-E20-02 (USD)"/>
      <sheetName val="UP"/>
      <sheetName val="PA"/>
      <sheetName val="BQ (3)"/>
      <sheetName val="BQ"/>
      <sheetName val="BQ (2)"/>
      <sheetName val="Estimasi"/>
      <sheetName val="Sprinkler"/>
      <sheetName val="BQ_E20_02_Rp_"/>
      <sheetName val="subkon"/>
      <sheetName val="Cover"/>
      <sheetName val="Cover (x)"/>
      <sheetName val="Cor Apt"/>
      <sheetName val="daf-3(OK)"/>
      <sheetName val="daf-7(OK)"/>
      <sheetName val="upah_borong"/>
      <sheetName val="satuan_pek"/>
      <sheetName val="Penjumlahan"/>
      <sheetName val="BAG-2"/>
      <sheetName val="Cover Daf-2"/>
      <sheetName val="HB"/>
      <sheetName val="SEX"/>
      <sheetName val="RAB-2"/>
      <sheetName val="Sales Parameter"/>
      <sheetName val="Parameter"/>
      <sheetName val="H.Satuan"/>
      <sheetName val="Bahan"/>
      <sheetName val="FINISHING"/>
      <sheetName val="A"/>
      <sheetName val="Plumbing"/>
      <sheetName val="MAPP"/>
      <sheetName val="an. struktur"/>
      <sheetName val="rek det 1-3"/>
      <sheetName val="harsat"/>
      <sheetName val="Dashboard"/>
      <sheetName val="Anls"/>
      <sheetName val="Man Power"/>
      <sheetName val="HRG BHN"/>
      <sheetName val="HARGA SATUAN"/>
      <sheetName val="rekap-e20_(USD)"/>
      <sheetName val="BQ-E20-02_(USD)"/>
      <sheetName val="BQ_(3)"/>
      <sheetName val="BQ_(2)"/>
      <sheetName val="Cover_(x)"/>
      <sheetName val="Cor_Apt"/>
      <sheetName val="Cover_Daf-2"/>
      <sheetName val="H_Satuan"/>
      <sheetName val="Sales_Parameter"/>
      <sheetName val="E20-02Guest House"/>
      <sheetName val="Grand summary"/>
      <sheetName val="daf_3_OK_"/>
      <sheetName val="daf_7_OK_"/>
      <sheetName val="Mall"/>
      <sheetName val="Plumbing &amp; Fire"/>
      <sheetName val="Material"/>
      <sheetName val="Mat.Mek"/>
      <sheetName val="Mat.Elk"/>
      <sheetName val="ESCON"/>
      <sheetName val="List material"/>
      <sheetName val="Ans-AC"/>
      <sheetName val="REKAP PANEL"/>
      <sheetName val="L-Mechanical"/>
      <sheetName val="Daftar Upah"/>
      <sheetName val="bau"/>
      <sheetName val="blok 7"/>
      <sheetName val="Agregat"/>
      <sheetName val="UPAH &amp; BHN ARS"/>
      <sheetName val="AHS ARS"/>
      <sheetName val="Agregat Halus &amp; Kasar"/>
      <sheetName val="DAF_3"/>
      <sheetName val="DAF_4"/>
      <sheetName val="#REF"/>
      <sheetName val="STR"/>
      <sheetName val="Analisa"/>
      <sheetName val="dasboard"/>
      <sheetName val="DATA"/>
      <sheetName val="rek det 1_3"/>
      <sheetName val="RAB"/>
      <sheetName val="OH"/>
      <sheetName val="Satuan"/>
      <sheetName val="Des-05"/>
      <sheetName val="Electrikal"/>
      <sheetName val="Elektronik"/>
      <sheetName val="AC"/>
      <sheetName val="Fire Fighting"/>
      <sheetName val="Item Kompensasi"/>
      <sheetName val="HB "/>
      <sheetName val="Ktitas_Hg"/>
      <sheetName val="Rkap Bya"/>
      <sheetName val="DAFTAR HARGA SATUAN MATERIAL"/>
      <sheetName val="Basic Price"/>
      <sheetName val="Agregat Halus _ Kasar"/>
      <sheetName val="Peralatan"/>
      <sheetName val="div 8"/>
      <sheetName val="div 2"/>
      <sheetName val="div 3"/>
      <sheetName val="div 4"/>
      <sheetName val="div 5"/>
      <sheetName val="div 6"/>
      <sheetName val="div 7"/>
      <sheetName val="div 9"/>
      <sheetName val="L4_PemelRutin"/>
      <sheetName val="Rekap Biaya"/>
      <sheetName val="Informasi"/>
      <sheetName val="Bill No. 1"/>
      <sheetName val="ORETORET"/>
      <sheetName val="Bill No.3 Basement"/>
      <sheetName val="Summary"/>
      <sheetName val="BHN"/>
      <sheetName val="villa"/>
      <sheetName val="hidran"/>
      <sheetName val="SAT-BHN"/>
      <sheetName val="harga lama"/>
      <sheetName val="LISTRIK"/>
      <sheetName val="I-KAMAR"/>
      <sheetName val="ARS"/>
      <sheetName val="PRICE"/>
      <sheetName val="pric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4">
          <cell r="B14" t="str">
            <v>I.</v>
          </cell>
          <cell r="D14" t="str">
            <v>CONCRETE WORKS</v>
          </cell>
        </row>
        <row r="15">
          <cell r="B15">
            <v>1</v>
          </cell>
          <cell r="D15" t="str">
            <v xml:space="preserve">Concrete column C1, C2, &amp; C3 </v>
          </cell>
          <cell r="E15" t="str">
            <v>m3</v>
          </cell>
          <cell r="F15">
            <v>4.8600000000000003</v>
          </cell>
          <cell r="G15">
            <v>779354</v>
          </cell>
          <cell r="H15">
            <v>120000</v>
          </cell>
          <cell r="I15">
            <v>4370860.4400000004</v>
          </cell>
        </row>
        <row r="16">
          <cell r="B16">
            <v>2</v>
          </cell>
          <cell r="D16" t="str">
            <v>Concrete beam 200 x 150</v>
          </cell>
          <cell r="E16" t="str">
            <v>m3</v>
          </cell>
          <cell r="F16">
            <v>12.29</v>
          </cell>
          <cell r="G16">
            <v>803874</v>
          </cell>
          <cell r="H16">
            <v>120000</v>
          </cell>
          <cell r="I16">
            <v>11354411.459999999</v>
          </cell>
        </row>
        <row r="17">
          <cell r="B17">
            <v>3</v>
          </cell>
          <cell r="D17" t="str">
            <v>Concrete slab  12 thick</v>
          </cell>
          <cell r="E17" t="str">
            <v>m3</v>
          </cell>
          <cell r="F17">
            <v>76.930000000000007</v>
          </cell>
          <cell r="G17">
            <v>398186</v>
          </cell>
          <cell r="H17">
            <v>180000</v>
          </cell>
          <cell r="I17">
            <v>44479848.980000004</v>
          </cell>
        </row>
        <row r="19">
          <cell r="B19">
            <v>4</v>
          </cell>
          <cell r="D19" t="str">
            <v>Reinforcing steel</v>
          </cell>
        </row>
        <row r="20">
          <cell r="D20" t="str">
            <v xml:space="preserve"> - Dia. 13</v>
          </cell>
          <cell r="E20" t="str">
            <v>kg</v>
          </cell>
          <cell r="F20">
            <v>3456.24</v>
          </cell>
          <cell r="G20">
            <v>8355</v>
          </cell>
          <cell r="H20">
            <v>840</v>
          </cell>
          <cell r="I20">
            <v>31780126.799999997</v>
          </cell>
        </row>
        <row r="21">
          <cell r="D21" t="str">
            <v xml:space="preserve"> - Dia. 10</v>
          </cell>
          <cell r="E21" t="str">
            <v>kg</v>
          </cell>
          <cell r="F21">
            <v>1545.31</v>
          </cell>
          <cell r="G21">
            <v>8355</v>
          </cell>
          <cell r="H21">
            <v>840</v>
          </cell>
          <cell r="I21">
            <v>14209125.449999999</v>
          </cell>
        </row>
        <row r="22">
          <cell r="D22" t="str">
            <v xml:space="preserve"> - Dia.   8</v>
          </cell>
          <cell r="E22" t="str">
            <v>kg</v>
          </cell>
          <cell r="F22">
            <v>1212.18</v>
          </cell>
          <cell r="G22">
            <v>8355</v>
          </cell>
          <cell r="H22">
            <v>840</v>
          </cell>
          <cell r="I22">
            <v>11145995.100000001</v>
          </cell>
        </row>
        <row r="23">
          <cell r="D23" t="str">
            <v xml:space="preserve"> - Dowel dia. 13</v>
          </cell>
          <cell r="E23" t="str">
            <v>ea</v>
          </cell>
          <cell r="F23">
            <v>396</v>
          </cell>
          <cell r="G23">
            <v>5225</v>
          </cell>
          <cell r="H23">
            <v>600</v>
          </cell>
          <cell r="I23">
            <v>2306700</v>
          </cell>
        </row>
        <row r="25">
          <cell r="B25">
            <v>6</v>
          </cell>
          <cell r="D25" t="str">
            <v>Joint sealant &amp; filler</v>
          </cell>
          <cell r="E25" t="str">
            <v>m'</v>
          </cell>
          <cell r="F25">
            <v>118.8</v>
          </cell>
          <cell r="G25">
            <v>4685</v>
          </cell>
          <cell r="H25">
            <v>1560</v>
          </cell>
          <cell r="I25">
            <v>741906</v>
          </cell>
        </row>
        <row r="26">
          <cell r="B26">
            <v>7</v>
          </cell>
          <cell r="D26" t="str">
            <v>Polythene</v>
          </cell>
          <cell r="E26" t="str">
            <v>m2</v>
          </cell>
          <cell r="F26">
            <v>536.20000000000005</v>
          </cell>
          <cell r="G26">
            <v>5566</v>
          </cell>
          <cell r="H26">
            <v>600</v>
          </cell>
          <cell r="I26">
            <v>3306209.2</v>
          </cell>
        </row>
        <row r="27">
          <cell r="B27">
            <v>8</v>
          </cell>
          <cell r="D27" t="str">
            <v>Sand blanket 2 cm thick</v>
          </cell>
          <cell r="E27" t="str">
            <v>m3</v>
          </cell>
          <cell r="F27">
            <v>10.7</v>
          </cell>
          <cell r="G27">
            <v>90000</v>
          </cell>
          <cell r="H27">
            <v>1896</v>
          </cell>
          <cell r="I27">
            <v>983287.2</v>
          </cell>
        </row>
        <row r="28">
          <cell r="I28">
            <v>124678470.63000003</v>
          </cell>
        </row>
        <row r="30">
          <cell r="B30" t="str">
            <v>II.</v>
          </cell>
          <cell r="D30" t="str">
            <v>WOOD &amp; PLASTIC WORKS</v>
          </cell>
        </row>
        <row r="31">
          <cell r="B31">
            <v>1</v>
          </cell>
          <cell r="D31" t="str">
            <v>Timber/wooden truss</v>
          </cell>
        </row>
        <row r="32">
          <cell r="D32" t="str">
            <v xml:space="preserve"> - 80/150</v>
          </cell>
          <cell r="E32" t="str">
            <v>m3</v>
          </cell>
          <cell r="F32">
            <v>0</v>
          </cell>
          <cell r="G32">
            <v>2106245</v>
          </cell>
          <cell r="H32">
            <v>340000.00000000006</v>
          </cell>
          <cell r="I32">
            <v>0</v>
          </cell>
        </row>
        <row r="33">
          <cell r="D33" t="str">
            <v xml:space="preserve"> - 60/150</v>
          </cell>
          <cell r="E33" t="str">
            <v>m3</v>
          </cell>
          <cell r="F33">
            <v>0.56999999999999995</v>
          </cell>
          <cell r="G33">
            <v>2106245</v>
          </cell>
          <cell r="H33">
            <v>340000.00000000006</v>
          </cell>
          <cell r="I33">
            <v>1394359.65</v>
          </cell>
        </row>
        <row r="34">
          <cell r="D34" t="str">
            <v xml:space="preserve"> - 50/100</v>
          </cell>
          <cell r="E34" t="str">
            <v>m3</v>
          </cell>
          <cell r="F34">
            <v>4.84</v>
          </cell>
          <cell r="G34">
            <v>2106245</v>
          </cell>
          <cell r="H34">
            <v>340000.00000000006</v>
          </cell>
          <cell r="I34">
            <v>11839825.799999999</v>
          </cell>
        </row>
        <row r="35">
          <cell r="D35" t="str">
            <v xml:space="preserve"> - 30/150</v>
          </cell>
          <cell r="E35" t="str">
            <v>m3</v>
          </cell>
          <cell r="F35">
            <v>1.73</v>
          </cell>
          <cell r="G35">
            <v>2106245</v>
          </cell>
          <cell r="H35">
            <v>340000.00000000006</v>
          </cell>
          <cell r="I35">
            <v>4232003.8499999996</v>
          </cell>
        </row>
        <row r="36">
          <cell r="D36" t="str">
            <v xml:space="preserve"> - 50/70</v>
          </cell>
          <cell r="E36" t="str">
            <v>m3</v>
          </cell>
          <cell r="F36">
            <v>10.36</v>
          </cell>
          <cell r="G36">
            <v>2106245</v>
          </cell>
          <cell r="H36">
            <v>340000.00000000006</v>
          </cell>
          <cell r="I36">
            <v>25343098.199999999</v>
          </cell>
        </row>
        <row r="37">
          <cell r="D37" t="str">
            <v xml:space="preserve"> - 30/40</v>
          </cell>
          <cell r="E37" t="str">
            <v>m3</v>
          </cell>
          <cell r="F37">
            <v>4.1399999999999997</v>
          </cell>
          <cell r="G37">
            <v>2106245</v>
          </cell>
          <cell r="H37">
            <v>340000.00000000006</v>
          </cell>
          <cell r="I37">
            <v>10127454.299999999</v>
          </cell>
        </row>
        <row r="39">
          <cell r="B39">
            <v>2</v>
          </cell>
          <cell r="D39" t="str">
            <v>Steel Plate 4 mm</v>
          </cell>
          <cell r="E39" t="str">
            <v>kg</v>
          </cell>
          <cell r="F39">
            <v>361.7</v>
          </cell>
          <cell r="G39">
            <v>9205</v>
          </cell>
          <cell r="H39">
            <v>3000</v>
          </cell>
          <cell r="I39">
            <v>4414548.5</v>
          </cell>
        </row>
        <row r="40">
          <cell r="B40">
            <v>3</v>
          </cell>
          <cell r="D40" t="str">
            <v>Bolt dia. 12 mm</v>
          </cell>
          <cell r="E40" t="str">
            <v>ea</v>
          </cell>
          <cell r="F40">
            <v>36</v>
          </cell>
          <cell r="G40">
            <v>4950</v>
          </cell>
          <cell r="H40">
            <v>600</v>
          </cell>
          <cell r="I40">
            <v>199800</v>
          </cell>
        </row>
        <row r="41">
          <cell r="B41">
            <v>4</v>
          </cell>
          <cell r="D41" t="str">
            <v>Timber ceiling 50/70</v>
          </cell>
          <cell r="E41" t="str">
            <v>m3</v>
          </cell>
          <cell r="F41">
            <v>7.54</v>
          </cell>
          <cell r="G41">
            <v>2106245</v>
          </cell>
          <cell r="H41">
            <v>10428</v>
          </cell>
          <cell r="I41">
            <v>15959714.42</v>
          </cell>
        </row>
        <row r="42">
          <cell r="B42">
            <v>5</v>
          </cell>
          <cell r="D42" t="str">
            <v>Timber railing</v>
          </cell>
        </row>
        <row r="43">
          <cell r="D43" t="str">
            <v xml:space="preserve"> - 80/80</v>
          </cell>
          <cell r="E43" t="str">
            <v>m3</v>
          </cell>
          <cell r="F43">
            <v>0.2</v>
          </cell>
          <cell r="G43">
            <v>3878655</v>
          </cell>
          <cell r="H43">
            <v>340000</v>
          </cell>
          <cell r="I43">
            <v>843731</v>
          </cell>
        </row>
        <row r="44">
          <cell r="D44" t="str">
            <v xml:space="preserve"> - 60/80</v>
          </cell>
          <cell r="E44" t="str">
            <v>m3</v>
          </cell>
          <cell r="F44">
            <v>0.43</v>
          </cell>
          <cell r="G44">
            <v>3878655</v>
          </cell>
          <cell r="H44">
            <v>340000</v>
          </cell>
          <cell r="I44">
            <v>1814021.65</v>
          </cell>
        </row>
        <row r="45">
          <cell r="D45" t="str">
            <v xml:space="preserve"> - 50/30</v>
          </cell>
          <cell r="E45" t="str">
            <v>m3</v>
          </cell>
          <cell r="F45">
            <v>0.17</v>
          </cell>
          <cell r="G45">
            <v>3878655</v>
          </cell>
          <cell r="H45">
            <v>340000</v>
          </cell>
          <cell r="I45">
            <v>717171.35000000009</v>
          </cell>
        </row>
        <row r="46">
          <cell r="I46">
            <v>76885728.719999999</v>
          </cell>
        </row>
        <row r="48">
          <cell r="B48" t="str">
            <v>III.</v>
          </cell>
          <cell r="D48" t="str">
            <v>THERMAL &amp; MOISTURE PROTECTION WORKS</v>
          </cell>
        </row>
        <row r="50">
          <cell r="B50">
            <v>1</v>
          </cell>
          <cell r="D50" t="str">
            <v>Wall</v>
          </cell>
        </row>
        <row r="51">
          <cell r="D51" t="str">
            <v xml:space="preserve"> - Concrete hollow block 15 cm thick</v>
          </cell>
          <cell r="E51" t="str">
            <v>m2</v>
          </cell>
          <cell r="F51">
            <v>598.38</v>
          </cell>
          <cell r="G51">
            <v>125003</v>
          </cell>
          <cell r="H51">
            <v>10044</v>
          </cell>
          <cell r="I51">
            <v>80809423.859999999</v>
          </cell>
        </row>
        <row r="53">
          <cell r="B53">
            <v>2</v>
          </cell>
          <cell r="D53" t="str">
            <v>Ceiling</v>
          </cell>
        </row>
        <row r="54">
          <cell r="D54" t="str">
            <v xml:space="preserve"> - Plasterboard, 12 mm thick</v>
          </cell>
          <cell r="E54" t="str">
            <v>m2</v>
          </cell>
          <cell r="F54">
            <v>381.96</v>
          </cell>
          <cell r="G54">
            <v>57850</v>
          </cell>
          <cell r="H54">
            <v>6000</v>
          </cell>
          <cell r="I54">
            <v>24388146</v>
          </cell>
        </row>
        <row r="55">
          <cell r="D55" t="str">
            <v xml:space="preserve"> - Fibre/Glass reinforced cement, 6 mm thick</v>
          </cell>
          <cell r="E55" t="str">
            <v>m2</v>
          </cell>
          <cell r="F55">
            <v>300.95</v>
          </cell>
          <cell r="G55">
            <v>46500</v>
          </cell>
          <cell r="H55">
            <v>4200</v>
          </cell>
          <cell r="I55">
            <v>15258165</v>
          </cell>
        </row>
        <row r="57">
          <cell r="B57">
            <v>3</v>
          </cell>
          <cell r="D57" t="str">
            <v>Wooden fascia</v>
          </cell>
          <cell r="E57" t="str">
            <v>m'</v>
          </cell>
          <cell r="F57">
            <v>213.7</v>
          </cell>
          <cell r="G57">
            <v>27305</v>
          </cell>
          <cell r="H57">
            <v>6000</v>
          </cell>
          <cell r="I57">
            <v>7117278.5</v>
          </cell>
        </row>
        <row r="58">
          <cell r="B58">
            <v>4</v>
          </cell>
          <cell r="D58" t="str">
            <v>Corugated metal roofing</v>
          </cell>
          <cell r="E58" t="str">
            <v>m2</v>
          </cell>
          <cell r="F58">
            <v>55</v>
          </cell>
          <cell r="G58">
            <v>31702</v>
          </cell>
          <cell r="H58">
            <v>2160</v>
          </cell>
          <cell r="I58">
            <v>1862410</v>
          </cell>
        </row>
        <row r="59">
          <cell r="B59">
            <v>5</v>
          </cell>
          <cell r="D59" t="str">
            <v>Metal ridge cap</v>
          </cell>
          <cell r="E59" t="str">
            <v>m'</v>
          </cell>
          <cell r="F59">
            <v>11</v>
          </cell>
          <cell r="G59">
            <v>20623</v>
          </cell>
          <cell r="H59">
            <v>2160</v>
          </cell>
          <cell r="I59">
            <v>250613</v>
          </cell>
        </row>
        <row r="60">
          <cell r="B60">
            <v>6</v>
          </cell>
          <cell r="D60" t="str">
            <v>PVC gutter 220 x 150</v>
          </cell>
          <cell r="E60" t="str">
            <v>m'</v>
          </cell>
          <cell r="F60">
            <v>123.6</v>
          </cell>
          <cell r="G60">
            <v>32500</v>
          </cell>
          <cell r="H60">
            <v>9876</v>
          </cell>
          <cell r="I60">
            <v>5237673.5999999996</v>
          </cell>
        </row>
        <row r="61">
          <cell r="B61">
            <v>7</v>
          </cell>
          <cell r="D61" t="str">
            <v>Ceramic roof tile</v>
          </cell>
          <cell r="E61" t="str">
            <v>m2</v>
          </cell>
          <cell r="F61">
            <v>767.3</v>
          </cell>
          <cell r="G61">
            <v>42500</v>
          </cell>
          <cell r="H61">
            <v>1800</v>
          </cell>
          <cell r="I61">
            <v>33991390</v>
          </cell>
        </row>
        <row r="62">
          <cell r="B62">
            <v>8</v>
          </cell>
          <cell r="D62" t="str">
            <v>Ceramic ridge cap tile</v>
          </cell>
          <cell r="E62" t="str">
            <v>m'</v>
          </cell>
          <cell r="F62">
            <v>64.400000000000006</v>
          </cell>
          <cell r="G62">
            <v>25650</v>
          </cell>
          <cell r="H62">
            <v>3600</v>
          </cell>
          <cell r="I62">
            <v>1883700.0000000002</v>
          </cell>
        </row>
        <row r="63">
          <cell r="B63">
            <v>7</v>
          </cell>
          <cell r="D63" t="str">
            <v>PVC down spout dia. 100 mm</v>
          </cell>
          <cell r="E63" t="str">
            <v>m'</v>
          </cell>
          <cell r="F63">
            <v>55.44</v>
          </cell>
          <cell r="G63">
            <v>23400</v>
          </cell>
          <cell r="H63">
            <v>5520</v>
          </cell>
          <cell r="I63">
            <v>1603324.8</v>
          </cell>
        </row>
        <row r="64">
          <cell r="B64">
            <v>8</v>
          </cell>
          <cell r="D64" t="str">
            <v>Wool insulation with aluminium foil below roof</v>
          </cell>
          <cell r="E64" t="str">
            <v>m2</v>
          </cell>
          <cell r="F64">
            <v>1142.4000000000001</v>
          </cell>
          <cell r="G64">
            <v>56930</v>
          </cell>
          <cell r="H64">
            <v>1800</v>
          </cell>
          <cell r="I64">
            <v>67093152.000000007</v>
          </cell>
        </row>
        <row r="65">
          <cell r="D65" t="str">
            <v>and above ceiling</v>
          </cell>
        </row>
        <row r="66">
          <cell r="B66">
            <v>9</v>
          </cell>
          <cell r="D66" t="str">
            <v>Roof drains</v>
          </cell>
          <cell r="E66" t="str">
            <v>ea</v>
          </cell>
          <cell r="F66">
            <v>11</v>
          </cell>
          <cell r="G66">
            <v>67500</v>
          </cell>
          <cell r="H66">
            <v>5520</v>
          </cell>
          <cell r="I66">
            <v>803220</v>
          </cell>
        </row>
        <row r="67">
          <cell r="I67">
            <v>240298496.76000002</v>
          </cell>
        </row>
        <row r="68">
          <cell r="B68" t="str">
            <v>IV.</v>
          </cell>
          <cell r="D68" t="str">
            <v>DOORS &amp; WINDOWS WORKS</v>
          </cell>
        </row>
        <row r="69">
          <cell r="B69">
            <v>1</v>
          </cell>
          <cell r="D69" t="str">
            <v>Doors</v>
          </cell>
        </row>
        <row r="70">
          <cell r="D70" t="str">
            <v xml:space="preserve"> - Type D4</v>
          </cell>
          <cell r="E70" t="str">
            <v>unit</v>
          </cell>
          <cell r="F70">
            <v>2</v>
          </cell>
          <cell r="G70">
            <v>1185000</v>
          </cell>
          <cell r="H70">
            <v>329568</v>
          </cell>
          <cell r="I70">
            <v>3029136</v>
          </cell>
        </row>
        <row r="71">
          <cell r="D71" t="str">
            <v xml:space="preserve"> - Type D6</v>
          </cell>
          <cell r="E71" t="str">
            <v>unit</v>
          </cell>
          <cell r="F71">
            <v>11</v>
          </cell>
          <cell r="G71">
            <v>902500</v>
          </cell>
          <cell r="H71">
            <v>651600</v>
          </cell>
          <cell r="I71">
            <v>17095100</v>
          </cell>
        </row>
        <row r="72">
          <cell r="D72" t="str">
            <v xml:space="preserve"> - Type D7</v>
          </cell>
          <cell r="E72" t="str">
            <v>unit</v>
          </cell>
          <cell r="F72">
            <v>3</v>
          </cell>
          <cell r="G72">
            <v>465500</v>
          </cell>
          <cell r="H72">
            <v>129576</v>
          </cell>
          <cell r="I72">
            <v>1785228</v>
          </cell>
        </row>
        <row r="73">
          <cell r="D73" t="str">
            <v xml:space="preserve"> - Type D8</v>
          </cell>
          <cell r="E73" t="str">
            <v>unit</v>
          </cell>
          <cell r="F73">
            <v>8</v>
          </cell>
          <cell r="G73">
            <v>865000</v>
          </cell>
          <cell r="H73">
            <v>241776</v>
          </cell>
          <cell r="I73">
            <v>8854208</v>
          </cell>
        </row>
        <row r="74">
          <cell r="D74" t="str">
            <v xml:space="preserve"> - Type DW1</v>
          </cell>
          <cell r="E74" t="str">
            <v>unit</v>
          </cell>
          <cell r="F74">
            <v>3</v>
          </cell>
          <cell r="G74">
            <v>1350000</v>
          </cell>
          <cell r="H74">
            <v>383316</v>
          </cell>
          <cell r="I74">
            <v>5199948</v>
          </cell>
        </row>
        <row r="75">
          <cell r="D75" t="str">
            <v xml:space="preserve"> - Type DW2</v>
          </cell>
          <cell r="E75" t="str">
            <v>unit</v>
          </cell>
          <cell r="F75">
            <v>1</v>
          </cell>
          <cell r="G75">
            <v>1015000</v>
          </cell>
          <cell r="H75">
            <v>282336</v>
          </cell>
          <cell r="I75">
            <v>1297336</v>
          </cell>
        </row>
        <row r="76">
          <cell r="D76" t="str">
            <v xml:space="preserve"> - Type DW3</v>
          </cell>
          <cell r="E76" t="str">
            <v>unit</v>
          </cell>
          <cell r="F76">
            <v>2</v>
          </cell>
          <cell r="G76">
            <v>1242500</v>
          </cell>
          <cell r="H76">
            <v>345156</v>
          </cell>
          <cell r="I76">
            <v>3175312</v>
          </cell>
        </row>
        <row r="77">
          <cell r="D77" t="str">
            <v xml:space="preserve"> - Type DW4</v>
          </cell>
          <cell r="E77" t="str">
            <v>unit</v>
          </cell>
          <cell r="F77">
            <v>2</v>
          </cell>
          <cell r="G77">
            <v>1242500</v>
          </cell>
          <cell r="H77">
            <v>345156</v>
          </cell>
          <cell r="I77">
            <v>3175312</v>
          </cell>
        </row>
        <row r="79">
          <cell r="B79">
            <v>2</v>
          </cell>
          <cell r="D79" t="str">
            <v>Windows</v>
          </cell>
        </row>
        <row r="80">
          <cell r="D80" t="str">
            <v xml:space="preserve"> - Type W3</v>
          </cell>
          <cell r="E80" t="str">
            <v>unit</v>
          </cell>
          <cell r="F80">
            <v>2</v>
          </cell>
          <cell r="G80">
            <v>250500</v>
          </cell>
          <cell r="H80">
            <v>69570</v>
          </cell>
          <cell r="I80">
            <v>640140</v>
          </cell>
        </row>
        <row r="81">
          <cell r="D81" t="str">
            <v xml:space="preserve"> - Type W3b</v>
          </cell>
          <cell r="E81" t="str">
            <v>unit</v>
          </cell>
          <cell r="F81">
            <v>1</v>
          </cell>
          <cell r="G81">
            <v>250500</v>
          </cell>
          <cell r="H81">
            <v>69570</v>
          </cell>
          <cell r="I81">
            <v>320070</v>
          </cell>
        </row>
        <row r="82">
          <cell r="D82" t="str">
            <v xml:space="preserve"> - Type W4</v>
          </cell>
          <cell r="E82" t="str">
            <v>unit</v>
          </cell>
          <cell r="F82">
            <v>2</v>
          </cell>
          <cell r="G82">
            <v>222500</v>
          </cell>
          <cell r="H82">
            <v>61416</v>
          </cell>
          <cell r="I82">
            <v>567832</v>
          </cell>
        </row>
        <row r="83">
          <cell r="D83" t="str">
            <v xml:space="preserve"> - Type W4b</v>
          </cell>
          <cell r="E83" t="str">
            <v>unit</v>
          </cell>
          <cell r="F83">
            <v>1</v>
          </cell>
          <cell r="G83">
            <v>191500</v>
          </cell>
          <cell r="H83">
            <v>49224</v>
          </cell>
          <cell r="I83">
            <v>240724</v>
          </cell>
        </row>
        <row r="84">
          <cell r="I84">
            <v>45380346</v>
          </cell>
        </row>
        <row r="86">
          <cell r="B86" t="str">
            <v>V.</v>
          </cell>
          <cell r="D86" t="str">
            <v>FINISHES WORKS</v>
          </cell>
        </row>
        <row r="87">
          <cell r="B87">
            <v>1</v>
          </cell>
          <cell r="D87" t="str">
            <v xml:space="preserve">Flooring </v>
          </cell>
        </row>
        <row r="88">
          <cell r="D88" t="str">
            <v xml:space="preserve"> - Granit tile</v>
          </cell>
          <cell r="E88" t="str">
            <v>m2</v>
          </cell>
          <cell r="F88">
            <v>255.6</v>
          </cell>
          <cell r="G88">
            <v>466675</v>
          </cell>
          <cell r="H88">
            <v>10800</v>
          </cell>
          <cell r="I88">
            <v>122042610</v>
          </cell>
        </row>
        <row r="89">
          <cell r="D89" t="str">
            <v xml:space="preserve"> - Ceramic tile non slip</v>
          </cell>
          <cell r="E89" t="str">
            <v>m2</v>
          </cell>
          <cell r="F89">
            <v>166.4</v>
          </cell>
          <cell r="G89">
            <v>82100</v>
          </cell>
          <cell r="H89">
            <v>7200</v>
          </cell>
          <cell r="I89">
            <v>14859520</v>
          </cell>
        </row>
        <row r="90">
          <cell r="D90" t="str">
            <v xml:space="preserve"> - Ceramic tile </v>
          </cell>
          <cell r="E90" t="str">
            <v>m2</v>
          </cell>
          <cell r="F90">
            <v>70.8</v>
          </cell>
          <cell r="G90">
            <v>72500</v>
          </cell>
          <cell r="H90">
            <v>7200</v>
          </cell>
          <cell r="I90">
            <v>5642760</v>
          </cell>
        </row>
        <row r="92">
          <cell r="B92">
            <v>2</v>
          </cell>
          <cell r="D92" t="str">
            <v>Wall</v>
          </cell>
        </row>
        <row r="93">
          <cell r="D93" t="str">
            <v xml:space="preserve"> - Plastered </v>
          </cell>
          <cell r="E93" t="str">
            <v>m2</v>
          </cell>
          <cell r="F93">
            <v>1119.8800000000001</v>
          </cell>
          <cell r="G93">
            <v>12540</v>
          </cell>
          <cell r="H93">
            <v>3600</v>
          </cell>
          <cell r="I93">
            <v>18074863.200000003</v>
          </cell>
        </row>
        <row r="94">
          <cell r="D94" t="str">
            <v xml:space="preserve"> - Ceramic tile</v>
          </cell>
          <cell r="E94" t="str">
            <v>m2</v>
          </cell>
          <cell r="F94">
            <v>123.29</v>
          </cell>
          <cell r="G94">
            <v>77245</v>
          </cell>
          <cell r="H94">
            <v>7200</v>
          </cell>
          <cell r="I94">
            <v>10411224.050000001</v>
          </cell>
        </row>
        <row r="95">
          <cell r="D95" t="str">
            <v xml:space="preserve"> - Granit skirting</v>
          </cell>
          <cell r="E95" t="str">
            <v>m'</v>
          </cell>
          <cell r="F95">
            <v>135.30000000000001</v>
          </cell>
          <cell r="G95">
            <v>93350</v>
          </cell>
          <cell r="H95">
            <v>6000</v>
          </cell>
          <cell r="I95">
            <v>13442055.000000002</v>
          </cell>
        </row>
        <row r="96">
          <cell r="D96" t="str">
            <v xml:space="preserve"> - Ceramic skirting</v>
          </cell>
          <cell r="E96" t="str">
            <v>m'</v>
          </cell>
          <cell r="F96">
            <v>69.2</v>
          </cell>
          <cell r="G96">
            <v>15450</v>
          </cell>
          <cell r="H96">
            <v>1800</v>
          </cell>
          <cell r="I96">
            <v>1193700</v>
          </cell>
        </row>
        <row r="98">
          <cell r="B98">
            <v>3</v>
          </cell>
          <cell r="D98" t="str">
            <v>Painting</v>
          </cell>
        </row>
        <row r="99">
          <cell r="D99" t="str">
            <v xml:space="preserve"> - Semi gloss oil base paint</v>
          </cell>
          <cell r="E99" t="str">
            <v>m2</v>
          </cell>
          <cell r="F99">
            <v>1184.9000000000001</v>
          </cell>
          <cell r="G99">
            <v>8700</v>
          </cell>
          <cell r="H99">
            <v>3000</v>
          </cell>
          <cell r="I99">
            <v>13863330.000000002</v>
          </cell>
        </row>
        <row r="100">
          <cell r="D100" t="str">
            <v xml:space="preserve"> - Flat acrylic</v>
          </cell>
          <cell r="E100" t="str">
            <v>m2</v>
          </cell>
          <cell r="F100">
            <v>427.8</v>
          </cell>
          <cell r="G100">
            <v>11500</v>
          </cell>
          <cell r="H100">
            <v>1200</v>
          </cell>
          <cell r="I100">
            <v>5433060</v>
          </cell>
        </row>
        <row r="101">
          <cell r="D101" t="str">
            <v xml:space="preserve"> - Semi gloss satin acrylic</v>
          </cell>
          <cell r="E101" t="str">
            <v>m2</v>
          </cell>
          <cell r="F101">
            <v>256.44</v>
          </cell>
          <cell r="G101">
            <v>13500</v>
          </cell>
          <cell r="H101">
            <v>3000</v>
          </cell>
          <cell r="I101">
            <v>4231260</v>
          </cell>
        </row>
        <row r="102">
          <cell r="I102">
            <v>209194382.25</v>
          </cell>
        </row>
        <row r="104">
          <cell r="B104" t="str">
            <v>VI.</v>
          </cell>
          <cell r="D104" t="str">
            <v>SPECIALTIES WORKS</v>
          </cell>
        </row>
        <row r="105">
          <cell r="B105">
            <v>1</v>
          </cell>
          <cell r="D105" t="str">
            <v>Sanitary ware and fitting</v>
          </cell>
        </row>
        <row r="106">
          <cell r="D106" t="str">
            <v xml:space="preserve"> -  Water closet western type</v>
          </cell>
          <cell r="E106" t="str">
            <v>unit</v>
          </cell>
          <cell r="F106">
            <v>7</v>
          </cell>
          <cell r="G106">
            <v>975000</v>
          </cell>
          <cell r="H106">
            <v>64584</v>
          </cell>
          <cell r="I106">
            <v>7277088</v>
          </cell>
        </row>
        <row r="107">
          <cell r="D107" t="str">
            <v xml:space="preserve"> - Wash basin/lavatory</v>
          </cell>
          <cell r="E107" t="str">
            <v>unit</v>
          </cell>
          <cell r="F107">
            <v>8</v>
          </cell>
          <cell r="G107">
            <v>1500000</v>
          </cell>
          <cell r="H107">
            <v>60000</v>
          </cell>
          <cell r="I107">
            <v>12480000</v>
          </cell>
        </row>
        <row r="108">
          <cell r="D108" t="str">
            <v xml:space="preserve"> - Bath tub</v>
          </cell>
          <cell r="E108" t="str">
            <v>unit</v>
          </cell>
          <cell r="F108">
            <v>4</v>
          </cell>
          <cell r="G108">
            <v>1250000</v>
          </cell>
          <cell r="H108">
            <v>240000</v>
          </cell>
          <cell r="I108">
            <v>5960000</v>
          </cell>
        </row>
        <row r="109">
          <cell r="D109" t="str">
            <v xml:space="preserve"> - Water closet squat type</v>
          </cell>
          <cell r="E109" t="str">
            <v>unit</v>
          </cell>
          <cell r="F109">
            <v>2</v>
          </cell>
          <cell r="G109">
            <v>450000</v>
          </cell>
          <cell r="H109">
            <v>34500</v>
          </cell>
          <cell r="I109">
            <v>969000</v>
          </cell>
        </row>
        <row r="110">
          <cell r="D110" t="str">
            <v xml:space="preserve"> - Faucet</v>
          </cell>
          <cell r="E110" t="str">
            <v>ea</v>
          </cell>
          <cell r="F110">
            <v>4</v>
          </cell>
          <cell r="G110">
            <v>180000</v>
          </cell>
          <cell r="H110">
            <v>1800</v>
          </cell>
          <cell r="I110">
            <v>727200</v>
          </cell>
        </row>
        <row r="111">
          <cell r="D111" t="str">
            <v xml:space="preserve"> - Urinal</v>
          </cell>
          <cell r="E111" t="str">
            <v>unit</v>
          </cell>
          <cell r="F111">
            <v>2</v>
          </cell>
          <cell r="G111">
            <v>1200000</v>
          </cell>
          <cell r="H111">
            <v>60000</v>
          </cell>
          <cell r="I111">
            <v>2520000</v>
          </cell>
        </row>
        <row r="112">
          <cell r="D112" t="str">
            <v xml:space="preserve"> - Shower</v>
          </cell>
          <cell r="E112" t="str">
            <v>unit</v>
          </cell>
          <cell r="F112">
            <v>5</v>
          </cell>
          <cell r="G112">
            <v>1500000</v>
          </cell>
          <cell r="H112">
            <v>30000</v>
          </cell>
          <cell r="I112">
            <v>7650000</v>
          </cell>
        </row>
        <row r="113">
          <cell r="D113" t="str">
            <v xml:space="preserve"> - Urinoir partition</v>
          </cell>
          <cell r="E113" t="str">
            <v>unit</v>
          </cell>
          <cell r="F113">
            <v>1</v>
          </cell>
          <cell r="G113">
            <v>350000</v>
          </cell>
          <cell r="H113">
            <v>60000</v>
          </cell>
          <cell r="I113">
            <v>410000</v>
          </cell>
        </row>
        <row r="115">
          <cell r="B115">
            <v>2</v>
          </cell>
          <cell r="D115" t="str">
            <v>Louvre</v>
          </cell>
        </row>
        <row r="116">
          <cell r="D116" t="str">
            <v xml:space="preserve"> - Type V1</v>
          </cell>
          <cell r="E116" t="str">
            <v>unit</v>
          </cell>
          <cell r="F116">
            <v>3</v>
          </cell>
          <cell r="G116">
            <v>61350</v>
          </cell>
          <cell r="H116">
            <v>15720</v>
          </cell>
          <cell r="I116">
            <v>231210</v>
          </cell>
        </row>
        <row r="117">
          <cell r="D117" t="str">
            <v xml:space="preserve"> - Type V2</v>
          </cell>
          <cell r="E117" t="str">
            <v>unit</v>
          </cell>
          <cell r="F117">
            <v>9</v>
          </cell>
          <cell r="G117">
            <v>117300</v>
          </cell>
          <cell r="H117">
            <v>30000</v>
          </cell>
          <cell r="I117">
            <v>1325700</v>
          </cell>
        </row>
        <row r="118">
          <cell r="D118" t="str">
            <v xml:space="preserve"> - Type V3</v>
          </cell>
          <cell r="E118" t="str">
            <v>unit</v>
          </cell>
          <cell r="F118">
            <v>8</v>
          </cell>
          <cell r="G118">
            <v>115125</v>
          </cell>
          <cell r="H118">
            <v>29520</v>
          </cell>
          <cell r="I118">
            <v>1157160</v>
          </cell>
        </row>
        <row r="119">
          <cell r="D119" t="str">
            <v xml:space="preserve"> - Type V4</v>
          </cell>
          <cell r="E119" t="str">
            <v>unit</v>
          </cell>
          <cell r="F119">
            <v>2</v>
          </cell>
          <cell r="G119">
            <v>305605</v>
          </cell>
          <cell r="H119">
            <v>78360</v>
          </cell>
          <cell r="I119">
            <v>767930</v>
          </cell>
        </row>
        <row r="120">
          <cell r="D120" t="str">
            <v xml:space="preserve"> - Type V5</v>
          </cell>
          <cell r="E120" t="str">
            <v>unit</v>
          </cell>
          <cell r="F120">
            <v>4</v>
          </cell>
          <cell r="G120">
            <v>715455</v>
          </cell>
          <cell r="H120">
            <v>183450</v>
          </cell>
          <cell r="I120">
            <v>3595620</v>
          </cell>
        </row>
        <row r="121">
          <cell r="B121">
            <v>3</v>
          </cell>
          <cell r="D121" t="str">
            <v>Fly screen</v>
          </cell>
          <cell r="E121" t="str">
            <v>m2</v>
          </cell>
          <cell r="F121">
            <v>18.04</v>
          </cell>
          <cell r="G121">
            <v>10255</v>
          </cell>
          <cell r="H121">
            <v>2100</v>
          </cell>
          <cell r="I121">
            <v>222884.19999999998</v>
          </cell>
        </row>
        <row r="122">
          <cell r="I122">
            <v>45293792.200000003</v>
          </cell>
        </row>
        <row r="123">
          <cell r="D123" t="str">
            <v>Copugated letal roïfing</v>
          </cell>
          <cell r="E123" t="str">
            <v>m2</v>
          </cell>
          <cell r="F123">
            <v>55.001953125</v>
          </cell>
          <cell r="G123">
            <v>31702.004028320313</v>
          </cell>
          <cell r="H123">
            <v>2160.0000019669533</v>
          </cell>
          <cell r="I123">
            <v>1862410.0000038147</v>
          </cell>
        </row>
        <row r="124">
          <cell r="B124" t="str">
            <v>VII.</v>
          </cell>
          <cell r="D124" t="str">
            <v>EQUIPMENT WORKS</v>
          </cell>
        </row>
        <row r="125">
          <cell r="B125">
            <v>1</v>
          </cell>
          <cell r="D125" t="str">
            <v>Kitchen sink, include faucet</v>
          </cell>
          <cell r="E125" t="str">
            <v>unit</v>
          </cell>
          <cell r="F125">
            <v>1</v>
          </cell>
          <cell r="G125">
            <v>705120</v>
          </cell>
          <cell r="H125">
            <v>135600</v>
          </cell>
          <cell r="I125">
            <v>840720</v>
          </cell>
        </row>
        <row r="126">
          <cell r="B126">
            <v>2</v>
          </cell>
          <cell r="D126" t="str">
            <v>Kitchen exhaust hood incl. ducting</v>
          </cell>
          <cell r="E126" t="str">
            <v>unit</v>
          </cell>
          <cell r="F126">
            <v>1</v>
          </cell>
          <cell r="G126">
            <v>2028000</v>
          </cell>
          <cell r="H126">
            <v>240000</v>
          </cell>
          <cell r="I126">
            <v>2268000</v>
          </cell>
        </row>
        <row r="127">
          <cell r="I127">
            <v>3108720</v>
          </cell>
        </row>
        <row r="129">
          <cell r="B129" t="str">
            <v>VIII.</v>
          </cell>
          <cell r="D129" t="str">
            <v>MECHANICAL WORKS</v>
          </cell>
        </row>
        <row r="130">
          <cell r="B130">
            <v>1</v>
          </cell>
          <cell r="D130" t="str">
            <v>Air conditioning &amp; Ventilating system</v>
          </cell>
        </row>
        <row r="131">
          <cell r="B131">
            <v>1.1000000000000001</v>
          </cell>
          <cell r="D131" t="str">
            <v>Install only, materiak by owner</v>
          </cell>
        </row>
        <row r="132">
          <cell r="D132" t="str">
            <v>a. Type : Wall Mounted</v>
          </cell>
        </row>
        <row r="133">
          <cell r="D133" t="str">
            <v xml:space="preserve">     -  ACC-E20.01, FCU-E20.1, cap. 4,60 kW</v>
          </cell>
          <cell r="E133" t="str">
            <v>unit</v>
          </cell>
          <cell r="F133">
            <v>1</v>
          </cell>
          <cell r="G133">
            <v>302500</v>
          </cell>
          <cell r="I133">
            <v>302500</v>
          </cell>
        </row>
        <row r="134">
          <cell r="D134" t="str">
            <v xml:space="preserve">     -  ACC-E20.02, FCU-E20.2, cap. 4,60 kW</v>
          </cell>
          <cell r="E134" t="str">
            <v>unit</v>
          </cell>
          <cell r="F134">
            <v>1</v>
          </cell>
          <cell r="G134">
            <v>302500</v>
          </cell>
          <cell r="I134">
            <v>302500</v>
          </cell>
        </row>
        <row r="135">
          <cell r="D135" t="str">
            <v xml:space="preserve">     -  ACC-E20.03, FCU-E20.3, cap. 4,60 kW</v>
          </cell>
          <cell r="E135" t="str">
            <v>unit</v>
          </cell>
          <cell r="F135">
            <v>1</v>
          </cell>
          <cell r="G135">
            <v>302500</v>
          </cell>
          <cell r="I135">
            <v>302500</v>
          </cell>
        </row>
        <row r="136">
          <cell r="D136" t="str">
            <v xml:space="preserve">     -  ACC-E20.04, FCU-E20.4, cap. 4,60 kW</v>
          </cell>
          <cell r="E136" t="str">
            <v>unit</v>
          </cell>
          <cell r="F136">
            <v>1</v>
          </cell>
          <cell r="G136">
            <v>302500</v>
          </cell>
          <cell r="I136">
            <v>302500</v>
          </cell>
        </row>
        <row r="137">
          <cell r="D137" t="str">
            <v xml:space="preserve">     -  ACC-E20.08, FCU-E20.8, cap. 2,25 kW</v>
          </cell>
          <cell r="E137" t="str">
            <v>unit</v>
          </cell>
          <cell r="F137">
            <v>1</v>
          </cell>
          <cell r="G137">
            <v>302500</v>
          </cell>
          <cell r="I137">
            <v>302500</v>
          </cell>
        </row>
        <row r="138">
          <cell r="D138" t="str">
            <v xml:space="preserve">     -  ACC-E20.08, FCU-E20.8, cap. 2,25 kW</v>
          </cell>
          <cell r="E138" t="str">
            <v>unit</v>
          </cell>
          <cell r="F138">
            <v>1</v>
          </cell>
          <cell r="G138">
            <v>6656200</v>
          </cell>
          <cell r="I138">
            <v>6656200</v>
          </cell>
        </row>
        <row r="139">
          <cell r="D139" t="str">
            <v>b. Type : Ceiling Cassette</v>
          </cell>
        </row>
        <row r="140">
          <cell r="D140" t="str">
            <v xml:space="preserve">     -  ACC-E20.05, FCU-E20.5, cap. 8,66 kW</v>
          </cell>
          <cell r="E140" t="str">
            <v>unit</v>
          </cell>
          <cell r="F140">
            <v>1</v>
          </cell>
          <cell r="G140">
            <v>368500</v>
          </cell>
          <cell r="I140">
            <v>368500</v>
          </cell>
        </row>
        <row r="141">
          <cell r="D141" t="str">
            <v xml:space="preserve">     -  ACC-E20.05, FCU-E20.5, cap. 8,66 kW</v>
          </cell>
          <cell r="E141" t="str">
            <v>unit</v>
          </cell>
          <cell r="F141">
            <v>1</v>
          </cell>
          <cell r="G141">
            <v>41214000</v>
          </cell>
          <cell r="I141">
            <v>41214000</v>
          </cell>
        </row>
        <row r="142">
          <cell r="D142" t="str">
            <v>c. Type : Ceiling Suspended</v>
          </cell>
        </row>
        <row r="143">
          <cell r="D143" t="str">
            <v xml:space="preserve">     -  ACC-E20.06, FCU-E20.6, cap. 11,24 kW</v>
          </cell>
          <cell r="E143" t="str">
            <v>unit</v>
          </cell>
          <cell r="F143">
            <v>1</v>
          </cell>
          <cell r="G143">
            <v>368500</v>
          </cell>
          <cell r="I143">
            <v>368500</v>
          </cell>
        </row>
        <row r="144">
          <cell r="D144" t="str">
            <v xml:space="preserve">     -  ACC-E20.07, FCU-E20.7, cap. 11,24 kW</v>
          </cell>
          <cell r="E144" t="str">
            <v>unit</v>
          </cell>
          <cell r="F144">
            <v>1</v>
          </cell>
          <cell r="G144">
            <v>368500</v>
          </cell>
          <cell r="I144">
            <v>368500</v>
          </cell>
        </row>
        <row r="145">
          <cell r="D145" t="str">
            <v xml:space="preserve">     -  ACC-E20.07, FCU-E20.7, cap. 11,24 kW</v>
          </cell>
          <cell r="E145" t="str">
            <v>unit</v>
          </cell>
          <cell r="F145">
            <v>1</v>
          </cell>
          <cell r="G145">
            <v>40704400</v>
          </cell>
          <cell r="I145">
            <v>40704400</v>
          </cell>
        </row>
        <row r="146">
          <cell r="B146">
            <v>1.2</v>
          </cell>
          <cell r="D146" t="str">
            <v>Ventilating</v>
          </cell>
        </row>
        <row r="147">
          <cell r="B147" t="str">
            <v>1.2.1</v>
          </cell>
          <cell r="D147" t="str">
            <v>Exhaust Fan</v>
          </cell>
        </row>
        <row r="148">
          <cell r="B148" t="str">
            <v>1.2.1</v>
          </cell>
          <cell r="D148" t="str">
            <v>a. Type : Roof Mounted</v>
          </cell>
        </row>
        <row r="149">
          <cell r="D149" t="str">
            <v xml:space="preserve">     -  TEF.E20.01, cap. 350 l/sec</v>
          </cell>
          <cell r="E149" t="str">
            <v>unit</v>
          </cell>
          <cell r="F149">
            <v>1</v>
          </cell>
          <cell r="G149">
            <v>1821500</v>
          </cell>
          <cell r="I149">
            <v>1821500</v>
          </cell>
        </row>
        <row r="150">
          <cell r="D150" t="str">
            <v xml:space="preserve">     -  TEF.E20.01, cap. 350 l/sec</v>
          </cell>
          <cell r="E150" t="str">
            <v>unit</v>
          </cell>
          <cell r="F150">
            <v>1</v>
          </cell>
          <cell r="G150">
            <v>1821500</v>
          </cell>
          <cell r="I150">
            <v>1821500</v>
          </cell>
        </row>
        <row r="151">
          <cell r="D151" t="str">
            <v xml:space="preserve">b. Type : Ceiling </v>
          </cell>
        </row>
        <row r="152">
          <cell r="D152" t="str">
            <v xml:space="preserve">     -  KEF.E20.01, cap. 160 l/sec</v>
          </cell>
          <cell r="E152" t="str">
            <v>unit</v>
          </cell>
          <cell r="F152">
            <v>1</v>
          </cell>
          <cell r="G152">
            <v>576600</v>
          </cell>
          <cell r="I152">
            <v>576600</v>
          </cell>
        </row>
        <row r="153">
          <cell r="D153" t="str">
            <v xml:space="preserve">     -  KEF.E20.01, cap. 160 l/sec</v>
          </cell>
          <cell r="E153" t="str">
            <v>unit</v>
          </cell>
          <cell r="F153">
            <v>1</v>
          </cell>
          <cell r="G153">
            <v>379800</v>
          </cell>
          <cell r="I153">
            <v>379800</v>
          </cell>
        </row>
        <row r="154">
          <cell r="B154" t="str">
            <v>1.2.2</v>
          </cell>
          <cell r="D154" t="str">
            <v xml:space="preserve">Ducting </v>
          </cell>
        </row>
        <row r="155">
          <cell r="B155" t="str">
            <v>1.2.2</v>
          </cell>
          <cell r="D155" t="str">
            <v>a. BJLS, include support</v>
          </cell>
        </row>
        <row r="156">
          <cell r="D156" t="str">
            <v xml:space="preserve">    - dia. 400 x 400 mm</v>
          </cell>
          <cell r="E156" t="str">
            <v>m'</v>
          </cell>
          <cell r="F156">
            <v>4</v>
          </cell>
          <cell r="G156">
            <v>153720.00280000002</v>
          </cell>
          <cell r="I156">
            <v>614880.01120000007</v>
          </cell>
        </row>
        <row r="157">
          <cell r="D157" t="str">
            <v xml:space="preserve">    - dia. 200  mm</v>
          </cell>
          <cell r="E157" t="str">
            <v>m'</v>
          </cell>
          <cell r="F157">
            <v>3</v>
          </cell>
          <cell r="G157">
            <v>38100.004057142862</v>
          </cell>
          <cell r="I157">
            <v>114300.01217142859</v>
          </cell>
        </row>
        <row r="158">
          <cell r="D158" t="str">
            <v xml:space="preserve">    - dia. 200  mm</v>
          </cell>
          <cell r="E158" t="str">
            <v>m'</v>
          </cell>
          <cell r="F158">
            <v>3</v>
          </cell>
          <cell r="G158">
            <v>38100.004057142862</v>
          </cell>
          <cell r="I158">
            <v>114300.01217142859</v>
          </cell>
        </row>
        <row r="159">
          <cell r="D159" t="str">
            <v>b. Flexible Duct</v>
          </cell>
        </row>
        <row r="160">
          <cell r="D160" t="str">
            <v xml:space="preserve">    - dia. 125 mm (5")</v>
          </cell>
          <cell r="E160" t="str">
            <v>m'</v>
          </cell>
          <cell r="F160">
            <v>14</v>
          </cell>
          <cell r="G160">
            <v>97124.99500000001</v>
          </cell>
          <cell r="I160">
            <v>1359749.9300000002</v>
          </cell>
        </row>
        <row r="161">
          <cell r="D161" t="str">
            <v xml:space="preserve">    - dia. 125 mm (5")</v>
          </cell>
          <cell r="E161" t="str">
            <v>m'</v>
          </cell>
          <cell r="F161">
            <v>14</v>
          </cell>
          <cell r="G161">
            <v>97124.99500000001</v>
          </cell>
          <cell r="I161">
            <v>1359749.9300000002</v>
          </cell>
        </row>
        <row r="162">
          <cell r="B162" t="str">
            <v>1.2.3</v>
          </cell>
          <cell r="D162" t="str">
            <v>Grille, size 300 x150 mm</v>
          </cell>
          <cell r="E162" t="str">
            <v>pc</v>
          </cell>
          <cell r="F162">
            <v>4</v>
          </cell>
          <cell r="G162">
            <v>87300</v>
          </cell>
          <cell r="I162">
            <v>349200</v>
          </cell>
        </row>
        <row r="163">
          <cell r="B163" t="str">
            <v>1.2.4</v>
          </cell>
          <cell r="D163" t="str">
            <v>Split Dumper (SD) dia. 125 mm (5")</v>
          </cell>
          <cell r="E163" t="str">
            <v>pc</v>
          </cell>
          <cell r="F163">
            <v>4</v>
          </cell>
          <cell r="G163">
            <v>93500</v>
          </cell>
          <cell r="I163">
            <v>374000</v>
          </cell>
        </row>
        <row r="164">
          <cell r="B164" t="str">
            <v>1.2.4</v>
          </cell>
          <cell r="D164" t="str">
            <v>Split Dumper (SD) dia. 125 mm (5")</v>
          </cell>
          <cell r="E164" t="str">
            <v>pc</v>
          </cell>
          <cell r="F164">
            <v>4</v>
          </cell>
          <cell r="G164">
            <v>93500</v>
          </cell>
          <cell r="I164">
            <v>374000</v>
          </cell>
        </row>
        <row r="168">
          <cell r="B168">
            <v>2</v>
          </cell>
          <cell r="D168" t="str">
            <v xml:space="preserve">Plumbing </v>
          </cell>
        </row>
        <row r="169">
          <cell r="B169">
            <v>2.1</v>
          </cell>
          <cell r="D169" t="str">
            <v>Cold Water System</v>
          </cell>
        </row>
        <row r="170">
          <cell r="B170">
            <v>2.1</v>
          </cell>
          <cell r="D170" t="str">
            <v>Polivinyl Chloride Pipe, 10 kg/cm² class</v>
          </cell>
        </row>
        <row r="171">
          <cell r="D171" t="str">
            <v>-  PVC dia. 40 mm (1 1/2")</v>
          </cell>
          <cell r="E171" t="str">
            <v>m'</v>
          </cell>
          <cell r="F171">
            <v>18</v>
          </cell>
          <cell r="G171">
            <v>49220</v>
          </cell>
          <cell r="I171">
            <v>885960</v>
          </cell>
        </row>
        <row r="172">
          <cell r="D172" t="str">
            <v>-  PVC dia. 32 mm (1 1/4")</v>
          </cell>
          <cell r="E172" t="str">
            <v>m'</v>
          </cell>
          <cell r="F172">
            <v>30</v>
          </cell>
          <cell r="G172">
            <v>42810</v>
          </cell>
          <cell r="I172">
            <v>1284300</v>
          </cell>
        </row>
        <row r="173">
          <cell r="D173" t="str">
            <v>-  PVC dia. 25 mm (1")</v>
          </cell>
          <cell r="E173" t="str">
            <v>m'</v>
          </cell>
          <cell r="F173">
            <v>18</v>
          </cell>
          <cell r="G173">
            <v>33470</v>
          </cell>
          <cell r="I173">
            <v>602460</v>
          </cell>
        </row>
        <row r="174">
          <cell r="D174" t="str">
            <v>-  PVC dia. 20 mm (3/4")</v>
          </cell>
          <cell r="E174" t="str">
            <v>m'</v>
          </cell>
          <cell r="F174">
            <v>18</v>
          </cell>
          <cell r="G174">
            <v>19680</v>
          </cell>
          <cell r="I174">
            <v>354240</v>
          </cell>
        </row>
        <row r="175">
          <cell r="D175" t="str">
            <v>-  PVC dia. 15 mm (1/2")</v>
          </cell>
          <cell r="E175" t="str">
            <v>m'</v>
          </cell>
          <cell r="F175">
            <v>66</v>
          </cell>
          <cell r="G175">
            <v>15310</v>
          </cell>
          <cell r="I175">
            <v>1010460</v>
          </cell>
        </row>
        <row r="176">
          <cell r="D176" t="str">
            <v>-  Fitting &amp; accessories</v>
          </cell>
          <cell r="E176" t="str">
            <v>ls</v>
          </cell>
          <cell r="F176">
            <v>1</v>
          </cell>
          <cell r="G176">
            <v>1448000</v>
          </cell>
          <cell r="I176">
            <v>1448000</v>
          </cell>
        </row>
        <row r="177">
          <cell r="D177" t="str">
            <v>-  Fitting &amp; accessories</v>
          </cell>
          <cell r="E177" t="str">
            <v>ls</v>
          </cell>
          <cell r="F177">
            <v>1</v>
          </cell>
          <cell r="G177">
            <v>1448000</v>
          </cell>
          <cell r="I177">
            <v>1448000</v>
          </cell>
        </row>
        <row r="178">
          <cell r="B178">
            <v>2.2000000000000002</v>
          </cell>
          <cell r="D178" t="str">
            <v>Gate valve dia. 15 mm (1/2")</v>
          </cell>
          <cell r="E178" t="str">
            <v>ea</v>
          </cell>
          <cell r="F178">
            <v>1</v>
          </cell>
          <cell r="G178">
            <v>85800</v>
          </cell>
          <cell r="I178">
            <v>85800</v>
          </cell>
        </row>
        <row r="179">
          <cell r="B179">
            <v>2.2999999999999998</v>
          </cell>
          <cell r="D179" t="str">
            <v>Box valve</v>
          </cell>
          <cell r="E179" t="str">
            <v>ea</v>
          </cell>
          <cell r="F179">
            <v>1</v>
          </cell>
          <cell r="G179">
            <v>125000</v>
          </cell>
          <cell r="I179">
            <v>125000</v>
          </cell>
        </row>
        <row r="180">
          <cell r="B180">
            <v>2.2999999999999998</v>
          </cell>
          <cell r="D180" t="str">
            <v>Box valve</v>
          </cell>
          <cell r="E180" t="str">
            <v>ea</v>
          </cell>
          <cell r="F180">
            <v>1</v>
          </cell>
          <cell r="G180">
            <v>125000</v>
          </cell>
          <cell r="I180">
            <v>125000</v>
          </cell>
        </row>
        <row r="181">
          <cell r="B181">
            <v>2.2000000000000002</v>
          </cell>
          <cell r="D181" t="str">
            <v>Sewarage Water System</v>
          </cell>
        </row>
        <row r="182">
          <cell r="B182" t="str">
            <v>2.2.1</v>
          </cell>
          <cell r="D182" t="str">
            <v>Polivinyl Chloride Pipe, 5 kg/cm² class</v>
          </cell>
        </row>
        <row r="183">
          <cell r="B183" t="str">
            <v>2.2.1</v>
          </cell>
          <cell r="D183" t="str">
            <v>-  PVC dia. 125 mm (5")</v>
          </cell>
          <cell r="E183" t="str">
            <v>m'</v>
          </cell>
          <cell r="F183">
            <v>4</v>
          </cell>
          <cell r="G183">
            <v>68600</v>
          </cell>
          <cell r="I183">
            <v>274400</v>
          </cell>
        </row>
        <row r="184">
          <cell r="D184" t="str">
            <v>-  PVC dia. 100 mm (4")</v>
          </cell>
          <cell r="E184" t="str">
            <v>m'</v>
          </cell>
          <cell r="F184">
            <v>36</v>
          </cell>
          <cell r="G184">
            <v>43550</v>
          </cell>
          <cell r="I184">
            <v>1567800</v>
          </cell>
        </row>
        <row r="185">
          <cell r="D185" t="str">
            <v>-  PVC dia. 50 mm (2")</v>
          </cell>
          <cell r="E185" t="str">
            <v>m'</v>
          </cell>
          <cell r="F185">
            <v>56</v>
          </cell>
          <cell r="G185">
            <v>13070</v>
          </cell>
          <cell r="I185">
            <v>731920</v>
          </cell>
        </row>
        <row r="186">
          <cell r="D186" t="str">
            <v>-  PVC dia. 40 mm (1 1/2")</v>
          </cell>
          <cell r="E186" t="str">
            <v>m'</v>
          </cell>
          <cell r="F186">
            <v>28</v>
          </cell>
          <cell r="G186">
            <v>10350</v>
          </cell>
          <cell r="I186">
            <v>289800</v>
          </cell>
        </row>
        <row r="187">
          <cell r="D187" t="str">
            <v>-  PVC dia. 40, for vent</v>
          </cell>
          <cell r="E187" t="str">
            <v>m'</v>
          </cell>
          <cell r="F187">
            <v>8</v>
          </cell>
          <cell r="G187">
            <v>10350</v>
          </cell>
          <cell r="I187">
            <v>82800</v>
          </cell>
        </row>
        <row r="188">
          <cell r="D188" t="str">
            <v>-  Fitting &amp; accessories</v>
          </cell>
          <cell r="E188" t="str">
            <v>ls</v>
          </cell>
          <cell r="F188">
            <v>1</v>
          </cell>
          <cell r="G188">
            <v>1031300</v>
          </cell>
          <cell r="I188">
            <v>1031300</v>
          </cell>
        </row>
        <row r="189">
          <cell r="D189" t="str">
            <v>-  Fitting &amp; accessories</v>
          </cell>
          <cell r="E189" t="str">
            <v>ls</v>
          </cell>
          <cell r="F189">
            <v>1</v>
          </cell>
          <cell r="G189">
            <v>1031300</v>
          </cell>
          <cell r="I189">
            <v>1031300</v>
          </cell>
        </row>
        <row r="190">
          <cell r="B190" t="str">
            <v>2.2.2</v>
          </cell>
          <cell r="D190" t="str">
            <v>Floor drain</v>
          </cell>
          <cell r="E190" t="str">
            <v>ea</v>
          </cell>
          <cell r="F190">
            <v>10</v>
          </cell>
          <cell r="G190">
            <v>184800</v>
          </cell>
          <cell r="I190">
            <v>1848000</v>
          </cell>
        </row>
        <row r="191">
          <cell r="B191" t="str">
            <v>2.2.3</v>
          </cell>
          <cell r="D191" t="str">
            <v>Clean out</v>
          </cell>
          <cell r="E191" t="str">
            <v>ea</v>
          </cell>
          <cell r="F191">
            <v>12</v>
          </cell>
          <cell r="G191">
            <v>143100</v>
          </cell>
          <cell r="I191">
            <v>1717200</v>
          </cell>
        </row>
        <row r="192">
          <cell r="B192" t="str">
            <v>2.2.4</v>
          </cell>
          <cell r="D192" t="str">
            <v>External cully trap</v>
          </cell>
          <cell r="E192" t="str">
            <v>ea</v>
          </cell>
          <cell r="F192">
            <v>2</v>
          </cell>
          <cell r="G192">
            <v>125000</v>
          </cell>
          <cell r="I192">
            <v>250000</v>
          </cell>
        </row>
        <row r="193">
          <cell r="B193" t="str">
            <v>2.2.5</v>
          </cell>
          <cell r="D193" t="str">
            <v>Tundish 150x150 cm, condensate drain pipe</v>
          </cell>
          <cell r="E193" t="str">
            <v>ea</v>
          </cell>
          <cell r="F193">
            <v>5</v>
          </cell>
          <cell r="G193">
            <v>35000</v>
          </cell>
          <cell r="I193">
            <v>175000</v>
          </cell>
        </row>
        <row r="194">
          <cell r="B194" t="str">
            <v>2.2.5</v>
          </cell>
          <cell r="D194" t="str">
            <v>Tundish 150x150 cm, condensate drain pipe</v>
          </cell>
          <cell r="E194" t="str">
            <v>ea</v>
          </cell>
          <cell r="F194">
            <v>5</v>
          </cell>
          <cell r="G194">
            <v>35000</v>
          </cell>
          <cell r="I194">
            <v>175000</v>
          </cell>
        </row>
        <row r="195">
          <cell r="B195">
            <v>2.2999999999999998</v>
          </cell>
          <cell r="D195" t="str">
            <v>Hot Water System</v>
          </cell>
        </row>
        <row r="196">
          <cell r="B196" t="str">
            <v>2.3.1</v>
          </cell>
          <cell r="D196" t="str">
            <v>Cooper pipe + insulation, for water heater</v>
          </cell>
        </row>
        <row r="197">
          <cell r="B197" t="str">
            <v>2.3.1</v>
          </cell>
          <cell r="D197" t="str">
            <v>-  COP dia. 32 mm (1 1/4")</v>
          </cell>
          <cell r="E197" t="str">
            <v>m'</v>
          </cell>
          <cell r="F197">
            <v>6</v>
          </cell>
          <cell r="G197">
            <v>59770</v>
          </cell>
          <cell r="I197">
            <v>358620</v>
          </cell>
        </row>
        <row r="198">
          <cell r="D198" t="str">
            <v>-  COP dia. 25 mm (1")</v>
          </cell>
          <cell r="E198" t="str">
            <v>m'</v>
          </cell>
          <cell r="F198">
            <v>6</v>
          </cell>
          <cell r="G198">
            <v>41330</v>
          </cell>
          <cell r="I198">
            <v>247980</v>
          </cell>
        </row>
        <row r="199">
          <cell r="D199" t="str">
            <v>-  COP dia. 20 mm (3/4")</v>
          </cell>
          <cell r="E199" t="str">
            <v>m'</v>
          </cell>
          <cell r="F199">
            <v>12</v>
          </cell>
          <cell r="G199">
            <v>30020</v>
          </cell>
          <cell r="I199">
            <v>360240</v>
          </cell>
        </row>
        <row r="200">
          <cell r="D200" t="str">
            <v>-  COP dia. 15 mm (1/2")</v>
          </cell>
          <cell r="E200" t="str">
            <v>m'</v>
          </cell>
          <cell r="F200">
            <v>54</v>
          </cell>
          <cell r="G200">
            <v>18560</v>
          </cell>
          <cell r="I200">
            <v>1002240</v>
          </cell>
        </row>
        <row r="201">
          <cell r="D201" t="str">
            <v>-  Fitting &amp; accessories</v>
          </cell>
          <cell r="E201" t="str">
            <v>ls</v>
          </cell>
          <cell r="F201">
            <v>1</v>
          </cell>
          <cell r="G201">
            <v>689100</v>
          </cell>
          <cell r="I201">
            <v>689100</v>
          </cell>
        </row>
        <row r="202">
          <cell r="D202" t="str">
            <v>-  Fitting &amp; accessories</v>
          </cell>
          <cell r="E202" t="str">
            <v>ls</v>
          </cell>
          <cell r="F202">
            <v>1</v>
          </cell>
          <cell r="G202">
            <v>689100</v>
          </cell>
          <cell r="I202">
            <v>689100</v>
          </cell>
        </row>
        <row r="203">
          <cell r="B203" t="str">
            <v>2.3.2</v>
          </cell>
          <cell r="D203" t="str">
            <v>Hot Water Heater, cap. 75 liter</v>
          </cell>
          <cell r="E203" t="str">
            <v>unit</v>
          </cell>
          <cell r="F203">
            <v>1</v>
          </cell>
          <cell r="G203">
            <v>3000400</v>
          </cell>
          <cell r="I203">
            <v>3000400</v>
          </cell>
        </row>
        <row r="204">
          <cell r="B204" t="str">
            <v>2.3.2</v>
          </cell>
          <cell r="D204" t="str">
            <v>Hot Water Heater, cap. 75 liter</v>
          </cell>
          <cell r="E204" t="str">
            <v>unit</v>
          </cell>
          <cell r="F204">
            <v>1</v>
          </cell>
          <cell r="G204">
            <v>3000400</v>
          </cell>
          <cell r="I204">
            <v>27251249.953371428</v>
          </cell>
        </row>
        <row r="205">
          <cell r="I205">
            <v>215975449.95337144</v>
          </cell>
        </row>
        <row r="207">
          <cell r="B207" t="str">
            <v>IX.</v>
          </cell>
          <cell r="D207" t="str">
            <v>ELECTRICAL WORKS</v>
          </cell>
        </row>
        <row r="208">
          <cell r="B208">
            <v>1</v>
          </cell>
          <cell r="D208" t="str">
            <v>Electrical system</v>
          </cell>
        </row>
        <row r="209">
          <cell r="B209">
            <v>1</v>
          </cell>
          <cell r="D209" t="str">
            <v>-  Lighting panel MSB-GH</v>
          </cell>
          <cell r="E209" t="str">
            <v>unit</v>
          </cell>
          <cell r="F209">
            <v>1</v>
          </cell>
          <cell r="G209">
            <v>14379390</v>
          </cell>
          <cell r="I209">
            <v>14379390</v>
          </cell>
        </row>
        <row r="210">
          <cell r="D210" t="str">
            <v>-  Lighting panel MSB-GH</v>
          </cell>
          <cell r="E210" t="str">
            <v>unit</v>
          </cell>
          <cell r="F210">
            <v>1</v>
          </cell>
          <cell r="G210">
            <v>14379390</v>
          </cell>
          <cell r="I210">
            <v>14379390</v>
          </cell>
        </row>
        <row r="211">
          <cell r="D211" t="str">
            <v>-  Switch</v>
          </cell>
        </row>
        <row r="212">
          <cell r="D212" t="str">
            <v xml:space="preserve">    - Single switch</v>
          </cell>
          <cell r="E212" t="str">
            <v>ea</v>
          </cell>
          <cell r="F212">
            <v>12</v>
          </cell>
          <cell r="G212">
            <v>28750</v>
          </cell>
          <cell r="I212">
            <v>345000</v>
          </cell>
        </row>
        <row r="213">
          <cell r="D213" t="str">
            <v xml:space="preserve">    - Double switch</v>
          </cell>
          <cell r="E213" t="str">
            <v>ea</v>
          </cell>
          <cell r="F213">
            <v>18</v>
          </cell>
          <cell r="G213">
            <v>84880</v>
          </cell>
          <cell r="I213">
            <v>1527840</v>
          </cell>
        </row>
        <row r="214">
          <cell r="D214" t="str">
            <v xml:space="preserve">    - Isolating switch 1 phasa</v>
          </cell>
          <cell r="E214" t="str">
            <v>ea</v>
          </cell>
          <cell r="F214">
            <v>7</v>
          </cell>
          <cell r="G214">
            <v>125000</v>
          </cell>
          <cell r="I214">
            <v>875000</v>
          </cell>
        </row>
        <row r="215">
          <cell r="D215" t="str">
            <v xml:space="preserve">    - Isolating switch 3 phasa</v>
          </cell>
          <cell r="E215" t="str">
            <v>ea</v>
          </cell>
          <cell r="F215">
            <v>3</v>
          </cell>
          <cell r="G215">
            <v>175000</v>
          </cell>
          <cell r="I215">
            <v>525000</v>
          </cell>
        </row>
        <row r="216">
          <cell r="D216" t="str">
            <v xml:space="preserve">    - Switch installation</v>
          </cell>
          <cell r="E216" t="str">
            <v>point</v>
          </cell>
          <cell r="F216">
            <v>40</v>
          </cell>
          <cell r="G216">
            <v>65000</v>
          </cell>
          <cell r="I216">
            <v>2600000</v>
          </cell>
        </row>
        <row r="217">
          <cell r="D217" t="str">
            <v xml:space="preserve">    - Switch installation</v>
          </cell>
          <cell r="E217" t="str">
            <v>point</v>
          </cell>
          <cell r="F217">
            <v>40</v>
          </cell>
          <cell r="G217">
            <v>65000</v>
          </cell>
          <cell r="I217">
            <v>2600000</v>
          </cell>
        </row>
        <row r="218">
          <cell r="D218" t="str">
            <v>-  Receptacle</v>
          </cell>
        </row>
        <row r="219">
          <cell r="D219" t="str">
            <v xml:space="preserve">    - Plug conector</v>
          </cell>
          <cell r="E219" t="str">
            <v>ea</v>
          </cell>
          <cell r="F219">
            <v>1</v>
          </cell>
          <cell r="G219">
            <v>25000</v>
          </cell>
          <cell r="I219">
            <v>25000</v>
          </cell>
        </row>
        <row r="220">
          <cell r="D220" t="str">
            <v xml:space="preserve">    - Double receptacle 10 A</v>
          </cell>
          <cell r="E220" t="str">
            <v>ea</v>
          </cell>
          <cell r="F220">
            <v>47</v>
          </cell>
          <cell r="G220">
            <v>47360</v>
          </cell>
          <cell r="I220">
            <v>2225920</v>
          </cell>
        </row>
        <row r="221">
          <cell r="D221" t="str">
            <v xml:space="preserve">    - Receptacle installation</v>
          </cell>
          <cell r="E221" t="str">
            <v>point</v>
          </cell>
          <cell r="F221">
            <v>48</v>
          </cell>
          <cell r="G221">
            <v>78830</v>
          </cell>
          <cell r="I221">
            <v>3783840</v>
          </cell>
        </row>
        <row r="222">
          <cell r="D222" t="str">
            <v xml:space="preserve">    - Receptacle installation</v>
          </cell>
          <cell r="E222" t="str">
            <v>point</v>
          </cell>
          <cell r="F222">
            <v>48</v>
          </cell>
          <cell r="G222">
            <v>78830</v>
          </cell>
          <cell r="I222">
            <v>3783840</v>
          </cell>
        </row>
        <row r="223">
          <cell r="B223">
            <v>2</v>
          </cell>
          <cell r="D223" t="str">
            <v>Lighting system</v>
          </cell>
        </row>
        <row r="224">
          <cell r="B224">
            <v>2</v>
          </cell>
          <cell r="D224" t="str">
            <v>-  TL 2 x 36 W recessed</v>
          </cell>
          <cell r="E224" t="str">
            <v>ea</v>
          </cell>
          <cell r="F224">
            <v>4</v>
          </cell>
          <cell r="G224">
            <v>231400</v>
          </cell>
          <cell r="I224">
            <v>925600</v>
          </cell>
        </row>
        <row r="225">
          <cell r="D225" t="str">
            <v>-  TL 2 x 36 W surface</v>
          </cell>
          <cell r="E225" t="str">
            <v>ea</v>
          </cell>
          <cell r="F225">
            <v>2</v>
          </cell>
          <cell r="G225">
            <v>217890</v>
          </cell>
          <cell r="I225">
            <v>435780</v>
          </cell>
        </row>
        <row r="226">
          <cell r="D226" t="str">
            <v>-  TL 1 x 18 W surface</v>
          </cell>
          <cell r="E226" t="str">
            <v>ea</v>
          </cell>
          <cell r="F226">
            <v>4</v>
          </cell>
          <cell r="G226">
            <v>125310</v>
          </cell>
          <cell r="I226">
            <v>501240</v>
          </cell>
        </row>
        <row r="227">
          <cell r="D227" t="str">
            <v>-  PL 1 x 18 W surface baret</v>
          </cell>
          <cell r="E227" t="str">
            <v>ea</v>
          </cell>
          <cell r="F227">
            <v>4</v>
          </cell>
          <cell r="G227">
            <v>189070</v>
          </cell>
          <cell r="I227">
            <v>756280</v>
          </cell>
        </row>
        <row r="228">
          <cell r="D228" t="str">
            <v>-  PL 1 x 18 W wall decorative lamp</v>
          </cell>
          <cell r="E228" t="str">
            <v>ea</v>
          </cell>
          <cell r="F228">
            <v>4</v>
          </cell>
          <cell r="G228">
            <v>110830</v>
          </cell>
          <cell r="I228">
            <v>443320</v>
          </cell>
        </row>
        <row r="229">
          <cell r="D229" t="str">
            <v>-  IL 1 x 60 W surface baret</v>
          </cell>
          <cell r="E229" t="str">
            <v>ea</v>
          </cell>
          <cell r="F229">
            <v>8</v>
          </cell>
          <cell r="G229">
            <v>215150</v>
          </cell>
          <cell r="I229">
            <v>1721200</v>
          </cell>
        </row>
        <row r="230">
          <cell r="D230" t="str">
            <v>-  SL 1 x 18 W recessed down light</v>
          </cell>
          <cell r="E230" t="str">
            <v>ea</v>
          </cell>
          <cell r="F230">
            <v>3</v>
          </cell>
          <cell r="G230">
            <v>170030</v>
          </cell>
          <cell r="I230">
            <v>510090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COVER2"/>
      <sheetName val="21"/>
      <sheetName val="22"/>
      <sheetName val="23"/>
      <sheetName val="24"/>
      <sheetName val="25"/>
      <sheetName val="26"/>
      <sheetName val="27"/>
      <sheetName val="28"/>
      <sheetName val="REKAP"/>
      <sheetName val="ANAL"/>
      <sheetName val="HARSAT_UPAH &amp; ALAT"/>
      <sheetName val="HARSAT_PEK"/>
      <sheetName val="HARSAT_BA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/>
      <sheetData sheetId="13" refreshError="1">
        <row r="11">
          <cell r="J11">
            <v>367061</v>
          </cell>
        </row>
        <row r="12">
          <cell r="J12">
            <v>5998</v>
          </cell>
        </row>
        <row r="14">
          <cell r="J14">
            <v>7197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UNI3"/>
      <sheetName val="PENAWARAN"/>
      <sheetName val="HARGA JADI"/>
      <sheetName val="analisa"/>
      <sheetName val="BAHAN"/>
      <sheetName val="UPAH"/>
      <sheetName val="ALAT"/>
      <sheetName val="HARGA ALAT"/>
      <sheetName val="Rincian Bobot"/>
      <sheetName val="Schedule"/>
      <sheetName val="SINDO"/>
      <sheetName val="STRUKTUR ORG SINDO"/>
      <sheetName val="BQ-E20-02(Rp)"/>
      <sheetName val="ANALISA BL"/>
      <sheetName val="BQ_E20_02_Rp_"/>
      <sheetName val="Notes"/>
      <sheetName val="HARGA_JADI"/>
      <sheetName val="HARGA_ALAT"/>
      <sheetName val="Rincian_Bobot"/>
      <sheetName val="STRUKTUR_ORG_SINDO"/>
      <sheetName val="ANALISA_BL"/>
      <sheetName val="FINISHING"/>
      <sheetName val="DAFTAR HARGA SATUAN MATERIAL"/>
      <sheetName val="Cover"/>
      <sheetName val="Elektronik"/>
      <sheetName val="Plumbing"/>
      <sheetName val="Electrikal"/>
      <sheetName val="AC"/>
      <sheetName val="Fire Fighting"/>
      <sheetName val="Item Kompensasi"/>
      <sheetName val="tgp-02"/>
      <sheetName val="upah_borong"/>
      <sheetName val="satuan_pek"/>
      <sheetName val="HARSAT_BAH"/>
      <sheetName val="analisa_gedung"/>
      <sheetName val="DAF-1"/>
      <sheetName val="Cash Flow"/>
      <sheetName val="Analisa Gabungan"/>
      <sheetName val="Sub"/>
      <sheetName val="Analisa 2"/>
      <sheetName val="DHS"/>
      <sheetName val="REKAP"/>
      <sheetName val="Anal"/>
      <sheetName val="DAFTAR HARGA"/>
      <sheetName val="H.Satuan"/>
      <sheetName val="HARGA SATUAN"/>
      <sheetName val="Anls"/>
      <sheetName val="Bangunan Utama"/>
      <sheetName val="Ws Jul-2004"/>
      <sheetName val="SAP"/>
      <sheetName val="atap"/>
      <sheetName val="bahan "/>
      <sheetName val="daf-3(OK)"/>
      <sheetName val="ESCON"/>
      <sheetName val="daf-7(OK)"/>
      <sheetName val="BoQ"/>
      <sheetName val="daftarbhn"/>
      <sheetName val="REMUNERASISTANDAR"/>
      <sheetName val="TABEL-DETASIR"/>
      <sheetName val="DATA"/>
      <sheetName val="ANALISA PEK.UMUM"/>
      <sheetName val="EQUIP-LIST"/>
      <sheetName val="MAT-LIST"/>
      <sheetName val="ANALISA BEKISTING PELAT"/>
      <sheetName val="ANALISA BEKISTING BALOK"/>
      <sheetName val="ANALISA BEKISTING R-WALL"/>
      <sheetName val="ANALISA BEKISTING TANGGA"/>
      <sheetName val="SUBKON"/>
      <sheetName val="MANP-LIST"/>
      <sheetName val="BoQ "/>
      <sheetName val="NP"/>
      <sheetName val="BAG-2"/>
      <sheetName val="Analisa_Gabungan"/>
      <sheetName val="Analisa_2"/>
      <sheetName val="H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Pintu &amp; Jendela"/>
      <sheetName val="Sanitair"/>
      <sheetName val="Struktur"/>
      <sheetName val="dinding"/>
      <sheetName val="lantai"/>
      <sheetName val="dinding "/>
      <sheetName val="ANLISA OK"/>
      <sheetName val="Arsitektur (2)"/>
      <sheetName val="Prelime"/>
      <sheetName val="U-HAR"/>
      <sheetName val="H-BHN"/>
      <sheetName val="U-PE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harsat"/>
      <sheetName val="ana"/>
      <sheetName val="1"/>
      <sheetName val="2"/>
      <sheetName val="3"/>
      <sheetName val="4"/>
      <sheetName val="5"/>
      <sheetName val="6"/>
      <sheetName val="7"/>
      <sheetName val="BILL NO.1"/>
      <sheetName val="BILL NO. 2"/>
      <sheetName val="BILL NO. 3"/>
      <sheetName val="BILL NO. 4"/>
      <sheetName val="BILL NO. 5"/>
      <sheetName val="BILL NO. 6"/>
      <sheetName val="BILL NO. 7"/>
      <sheetName val="Kerja tambah"/>
      <sheetName val="BILL NO. 8"/>
      <sheetName val="REKAP"/>
    </sheetNames>
    <sheetDataSet>
      <sheetData sheetId="0" refreshError="1">
        <row r="20">
          <cell r="H20">
            <v>1660</v>
          </cell>
        </row>
        <row r="21">
          <cell r="H21">
            <v>20000</v>
          </cell>
        </row>
        <row r="22">
          <cell r="H22">
            <v>20000</v>
          </cell>
        </row>
        <row r="28">
          <cell r="H28">
            <v>300250</v>
          </cell>
        </row>
        <row r="29">
          <cell r="H29">
            <v>17750</v>
          </cell>
        </row>
        <row r="38">
          <cell r="H38">
            <v>1298240</v>
          </cell>
        </row>
        <row r="45">
          <cell r="H45">
            <v>1029500</v>
          </cell>
        </row>
        <row r="59">
          <cell r="H59">
            <v>499080</v>
          </cell>
        </row>
        <row r="61">
          <cell r="H61">
            <v>158810</v>
          </cell>
        </row>
        <row r="70">
          <cell r="H70">
            <v>56590</v>
          </cell>
        </row>
        <row r="76">
          <cell r="H76">
            <v>400</v>
          </cell>
        </row>
        <row r="123">
          <cell r="H123">
            <v>7500</v>
          </cell>
        </row>
        <row r="125">
          <cell r="H125">
            <v>7500</v>
          </cell>
        </row>
        <row r="126">
          <cell r="H126">
            <v>14000</v>
          </cell>
        </row>
        <row r="133">
          <cell r="H133">
            <v>43000</v>
          </cell>
        </row>
        <row r="134">
          <cell r="H134">
            <v>45000</v>
          </cell>
        </row>
        <row r="135">
          <cell r="H135">
            <v>45000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 - persiapan &amp; lantai-1"/>
      <sheetName val="rab-lantai-2"/>
      <sheetName val="rab-lantai-3"/>
      <sheetName val="rab-landscape"/>
      <sheetName val="rab-elektrikal"/>
      <sheetName val="rekap total"/>
      <sheetName val="surat"/>
      <sheetName val="rab-elektronik"/>
      <sheetName val="jadwal"/>
      <sheetName val="RAB-ME"/>
    </sheetNames>
    <sheetDataSet>
      <sheetData sheetId="0"/>
      <sheetData sheetId="1">
        <row r="4">
          <cell r="W4">
            <v>1</v>
          </cell>
        </row>
        <row r="183">
          <cell r="W183">
            <v>15000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dash"/>
      <sheetName val="Summary"/>
      <sheetName val="RAB"/>
      <sheetName val="HDasar"/>
      <sheetName val="analisys"/>
      <sheetName val="LS"/>
      <sheetName val="alat"/>
      <sheetName val="pp"/>
      <sheetName val="bau"/>
      <sheetName val="rupa"/>
      <sheetName val="bank"/>
      <sheetName val="rekap"/>
      <sheetName val="Sheet1"/>
      <sheetName val="Building"/>
    </sheetNames>
    <sheetDataSet>
      <sheetData sheetId="0"/>
      <sheetData sheetId="1"/>
      <sheetData sheetId="2"/>
      <sheetData sheetId="3">
        <row r="6">
          <cell r="Q6">
            <v>1</v>
          </cell>
        </row>
        <row r="10">
          <cell r="H10">
            <v>148200</v>
          </cell>
        </row>
        <row r="11">
          <cell r="H11">
            <v>198100</v>
          </cell>
        </row>
        <row r="15">
          <cell r="H15">
            <v>72500</v>
          </cell>
        </row>
        <row r="16">
          <cell r="H16">
            <v>5000</v>
          </cell>
        </row>
        <row r="17">
          <cell r="H17">
            <v>476000</v>
          </cell>
        </row>
        <row r="18">
          <cell r="H18">
            <v>441000</v>
          </cell>
        </row>
        <row r="22">
          <cell r="H22">
            <v>3500000</v>
          </cell>
        </row>
        <row r="23">
          <cell r="H23">
            <v>5000000</v>
          </cell>
        </row>
        <row r="24">
          <cell r="H24">
            <v>170000</v>
          </cell>
        </row>
        <row r="25">
          <cell r="H25">
            <v>140250</v>
          </cell>
        </row>
        <row r="26">
          <cell r="H26">
            <v>59500</v>
          </cell>
        </row>
        <row r="27">
          <cell r="H27">
            <v>400</v>
          </cell>
        </row>
        <row r="28">
          <cell r="H28">
            <v>85000</v>
          </cell>
        </row>
        <row r="29">
          <cell r="H29">
            <v>285</v>
          </cell>
        </row>
        <row r="32">
          <cell r="H32">
            <v>97000</v>
          </cell>
        </row>
        <row r="33">
          <cell r="H33">
            <v>59000</v>
          </cell>
        </row>
        <row r="34">
          <cell r="H34">
            <v>91742.86</v>
          </cell>
        </row>
        <row r="35">
          <cell r="H35">
            <v>96571.43</v>
          </cell>
        </row>
        <row r="36">
          <cell r="H36">
            <v>149183.67000000001</v>
          </cell>
        </row>
        <row r="37">
          <cell r="H37">
            <v>307755.09999999998</v>
          </cell>
        </row>
        <row r="40">
          <cell r="H40">
            <v>125000</v>
          </cell>
        </row>
        <row r="41">
          <cell r="H41">
            <v>15625</v>
          </cell>
        </row>
        <row r="42">
          <cell r="H42">
            <v>50000</v>
          </cell>
        </row>
        <row r="43">
          <cell r="H43">
            <v>125000</v>
          </cell>
        </row>
        <row r="82">
          <cell r="H82">
            <v>60000</v>
          </cell>
        </row>
        <row r="83">
          <cell r="H83">
            <v>75000</v>
          </cell>
        </row>
        <row r="84">
          <cell r="H84">
            <v>50000</v>
          </cell>
        </row>
        <row r="85">
          <cell r="H85">
            <v>60000</v>
          </cell>
        </row>
        <row r="215">
          <cell r="H215">
            <v>426000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7"/>
      <sheetName val="COVER (4)"/>
      <sheetName val="Daf-6"/>
      <sheetName val="COVER (3)"/>
      <sheetName val="D5"/>
      <sheetName val="D4"/>
      <sheetName val="D3"/>
      <sheetName val="D2"/>
      <sheetName val="Cover(2)"/>
      <sheetName val="DAF-1"/>
      <sheetName val="Cover(1)"/>
      <sheetName val="ANALISA "/>
      <sheetName val="HSATUAN"/>
      <sheetName val="KURVAS"/>
      <sheetName val="S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16">
          <cell r="H16">
            <v>2980</v>
          </cell>
        </row>
        <row r="23">
          <cell r="H23">
            <v>310000</v>
          </cell>
        </row>
        <row r="46">
          <cell r="H46">
            <v>100000</v>
          </cell>
        </row>
      </sheetData>
      <sheetData sheetId="13"/>
      <sheetData sheetId="14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PERS"/>
      <sheetName val="REKAP-STR"/>
      <sheetName val="REKAP-T"/>
      <sheetName val="BQ-STR"/>
      <sheetName val="DASHBOARD"/>
      <sheetName val="ANALISA"/>
      <sheetName val="HSATUAN"/>
      <sheetName val="KURVAS"/>
      <sheetName val="ALAT"/>
      <sheetName val="ALAT_MSK_PERS"/>
      <sheetName val="MASUK_PERS"/>
      <sheetName val="PERSIAPAN"/>
      <sheetName val="BAU"/>
      <sheetName val="RUPA"/>
      <sheetName val="BANK"/>
      <sheetName val="DFTRAL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4">
          <cell r="H14">
            <v>87500</v>
          </cell>
        </row>
        <row r="16">
          <cell r="H16">
            <v>3010</v>
          </cell>
        </row>
        <row r="17">
          <cell r="H17">
            <v>4550</v>
          </cell>
        </row>
        <row r="18">
          <cell r="H18">
            <v>1200</v>
          </cell>
        </row>
        <row r="19">
          <cell r="H19">
            <v>2500</v>
          </cell>
        </row>
        <row r="20">
          <cell r="H20">
            <v>223000</v>
          </cell>
        </row>
        <row r="21">
          <cell r="H21">
            <v>290500</v>
          </cell>
        </row>
        <row r="22">
          <cell r="H22">
            <v>304500</v>
          </cell>
        </row>
        <row r="23">
          <cell r="H23">
            <v>324500</v>
          </cell>
        </row>
        <row r="26">
          <cell r="H26">
            <v>850000</v>
          </cell>
        </row>
        <row r="31">
          <cell r="H31">
            <v>125000</v>
          </cell>
        </row>
        <row r="176">
          <cell r="H176">
            <v>15000</v>
          </cell>
        </row>
        <row r="178">
          <cell r="H178">
            <v>7500</v>
          </cell>
        </row>
        <row r="182">
          <cell r="H182">
            <v>250</v>
          </cell>
        </row>
        <row r="184">
          <cell r="H184">
            <v>25000</v>
          </cell>
        </row>
        <row r="186">
          <cell r="H186">
            <v>12500</v>
          </cell>
        </row>
        <row r="188">
          <cell r="H188">
            <v>11000</v>
          </cell>
        </row>
        <row r="190">
          <cell r="H190">
            <v>12500</v>
          </cell>
        </row>
        <row r="192">
          <cell r="H192">
            <v>13000</v>
          </cell>
        </row>
        <row r="202">
          <cell r="H202">
            <v>15000</v>
          </cell>
        </row>
        <row r="204">
          <cell r="H204">
            <v>3000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Persiapan"/>
      <sheetName val="STR"/>
      <sheetName val="ARS"/>
      <sheetName val="harsat"/>
      <sheetName val="analisa"/>
      <sheetName val="FURNITURE"/>
      <sheetName val="dash"/>
    </sheetNames>
    <sheetDataSet>
      <sheetData sheetId="0"/>
      <sheetData sheetId="1"/>
      <sheetData sheetId="2"/>
      <sheetData sheetId="3"/>
      <sheetData sheetId="4">
        <row r="16">
          <cell r="H16">
            <v>9340</v>
          </cell>
        </row>
        <row r="22">
          <cell r="H22">
            <v>280000</v>
          </cell>
        </row>
        <row r="23">
          <cell r="H23">
            <v>280000</v>
          </cell>
        </row>
        <row r="34">
          <cell r="H34">
            <v>31500</v>
          </cell>
        </row>
        <row r="36">
          <cell r="H36">
            <v>3200</v>
          </cell>
        </row>
        <row r="39">
          <cell r="H39">
            <v>65000</v>
          </cell>
        </row>
        <row r="46">
          <cell r="H46">
            <v>650000</v>
          </cell>
        </row>
        <row r="47">
          <cell r="H47">
            <v>230000</v>
          </cell>
        </row>
        <row r="48">
          <cell r="H48">
            <v>240000</v>
          </cell>
        </row>
        <row r="49">
          <cell r="H49">
            <v>260000</v>
          </cell>
        </row>
      </sheetData>
      <sheetData sheetId="5"/>
      <sheetData sheetId="6"/>
      <sheetData sheetId="7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struktur(BQ)"/>
      <sheetName val="Arsitektur ( BQ )"/>
      <sheetName val="Tambah"/>
      <sheetName val="harsat"/>
      <sheetName val="anal"/>
      <sheetName val="BAU"/>
      <sheetName val="RekapBTL"/>
      <sheetName val="Gaji"/>
      <sheetName val="Persiapan"/>
      <sheetName val="Alat"/>
      <sheetName val="Bank"/>
      <sheetName val="Rupa"/>
      <sheetName val="DaftSub"/>
      <sheetName val="Daftmat"/>
      <sheetName val="rekap"/>
      <sheetName val="dash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ANALISA"/>
      <sheetName val="BQ"/>
      <sheetName val="REKAP"/>
      <sheetName val="HARSAT"/>
      <sheetName val="bau"/>
      <sheetName val="dc"/>
      <sheetName val="alat"/>
      <sheetName val="GAJI"/>
      <sheetName val="1.2_2"/>
      <sheetName val="DFTR PRSH"/>
      <sheetName val="METODE"/>
      <sheetName val="DFTALAT"/>
      <sheetName val="JADWAL"/>
      <sheetName val="PERSONIL"/>
      <sheetName val="SURAT"/>
    </sheetNames>
    <sheetDataSet>
      <sheetData sheetId="0" refreshError="1"/>
      <sheetData sheetId="1" refreshError="1"/>
      <sheetData sheetId="2" refreshError="1">
        <row r="35">
          <cell r="G35">
            <v>8503028414.1233339</v>
          </cell>
        </row>
        <row r="38">
          <cell r="G38">
            <v>9353331000</v>
          </cell>
        </row>
      </sheetData>
      <sheetData sheetId="3" refreshError="1"/>
      <sheetData sheetId="4" refreshError="1">
        <row r="9">
          <cell r="J9">
            <v>261400289.5</v>
          </cell>
        </row>
        <row r="35">
          <cell r="J35">
            <v>14497663.050000001</v>
          </cell>
        </row>
        <row r="44">
          <cell r="J44">
            <v>1508379090.9090905</v>
          </cell>
        </row>
        <row r="60">
          <cell r="J60">
            <v>167170000</v>
          </cell>
        </row>
      </sheetData>
      <sheetData sheetId="5" refreshError="1"/>
      <sheetData sheetId="6" refreshError="1"/>
      <sheetData sheetId="7" refreshError="1">
        <row r="45">
          <cell r="Y45">
            <v>150864000</v>
          </cell>
          <cell r="AA45">
            <v>33900000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S.BAHAN"/>
      <sheetName val="ANLS-struktur&amp;ars"/>
      <sheetName val="backup data"/>
      <sheetName val="Evaluasi"/>
      <sheetName val="S.UPAH"/>
    </sheetNames>
    <sheetDataSet>
      <sheetData sheetId="0">
        <row r="24">
          <cell r="J24">
            <v>1750000</v>
          </cell>
        </row>
        <row r="41">
          <cell r="J41">
            <v>35000</v>
          </cell>
        </row>
        <row r="46">
          <cell r="J46">
            <v>4200</v>
          </cell>
        </row>
      </sheetData>
      <sheetData sheetId="1"/>
      <sheetData sheetId="2"/>
      <sheetData sheetId="3"/>
      <sheetData sheetId="4">
        <row r="35">
          <cell r="I35">
            <v>125000</v>
          </cell>
        </row>
      </sheetData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struktur(BQ)"/>
      <sheetName val="Arsitektur ( BQ )"/>
      <sheetName val="Tambah"/>
      <sheetName val="harsat"/>
      <sheetName val="anal"/>
      <sheetName val="BAU"/>
      <sheetName val="RekapBTL"/>
      <sheetName val="Gaji"/>
      <sheetName val="Persiapan"/>
      <sheetName val="Alat"/>
      <sheetName val="Bank"/>
      <sheetName val="Rupa"/>
      <sheetName val="DaftSub"/>
      <sheetName val="Daftmat"/>
      <sheetName val="rekap"/>
      <sheetName val="dash"/>
      <sheetName val="Sheet1"/>
      <sheetName val="Sheet2"/>
      <sheetName val="Sheet3"/>
      <sheetName val="Analisa STR"/>
      <sheetName val="Struktur"/>
      <sheetName val="Arsitektur"/>
      <sheetName val="REKAP TBH"/>
      <sheetName val="Struktur TBH"/>
      <sheetName val="Arsitektur TBH"/>
      <sheetName val="ANHAR"/>
      <sheetName val="Bahan"/>
      <sheetName val="An Arsitektur"/>
      <sheetName val="An Struktur"/>
      <sheetName val="BOQ"/>
      <sheetName val="Unit Rate"/>
      <sheetName val="FORM X COST"/>
      <sheetName val="GSMTOWER"/>
      <sheetName val="mat&amp;upah"/>
    </sheetNames>
    <sheetDataSet>
      <sheetData sheetId="0"/>
      <sheetData sheetId="1"/>
      <sheetData sheetId="2"/>
      <sheetData sheetId="3" refreshError="1">
        <row r="12">
          <cell r="H12">
            <v>85000</v>
          </cell>
        </row>
        <row r="16">
          <cell r="H16">
            <v>9340</v>
          </cell>
        </row>
        <row r="18">
          <cell r="H18">
            <v>5000</v>
          </cell>
        </row>
        <row r="19">
          <cell r="H19">
            <v>1304000</v>
          </cell>
        </row>
        <row r="20">
          <cell r="H20">
            <v>233500</v>
          </cell>
        </row>
        <row r="21">
          <cell r="H21">
            <v>256000</v>
          </cell>
        </row>
        <row r="22">
          <cell r="H22">
            <v>256000</v>
          </cell>
        </row>
        <row r="25">
          <cell r="H25">
            <v>290</v>
          </cell>
        </row>
        <row r="26">
          <cell r="H26">
            <v>390</v>
          </cell>
        </row>
        <row r="29">
          <cell r="H29">
            <v>850000</v>
          </cell>
        </row>
        <row r="30">
          <cell r="H30">
            <v>115000</v>
          </cell>
        </row>
        <row r="31">
          <cell r="H31">
            <v>25380</v>
          </cell>
        </row>
        <row r="32">
          <cell r="H32">
            <v>25740</v>
          </cell>
        </row>
        <row r="33">
          <cell r="H33">
            <v>29000</v>
          </cell>
        </row>
        <row r="37">
          <cell r="H37">
            <v>4710</v>
          </cell>
        </row>
        <row r="40">
          <cell r="H40">
            <v>148500</v>
          </cell>
        </row>
        <row r="41">
          <cell r="H41">
            <v>75900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harsat"/>
      <sheetName val="Analisa"/>
      <sheetName val="upah_harian"/>
      <sheetName val="upah_borong"/>
      <sheetName val="satuan_alat"/>
      <sheetName val="sewa_alat"/>
      <sheetName val="satuan_pek"/>
      <sheetName val="propos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H.SATUAN"/>
      <sheetName val="U.BORONG"/>
      <sheetName val="SAT.ALAT"/>
      <sheetName val="TNH-PERS"/>
      <sheetName val="besi"/>
      <sheetName val="BETON"/>
      <sheetName val="DIND"/>
      <sheetName val="LANT"/>
      <sheetName val="ATAP"/>
      <sheetName val="LUAR"/>
      <sheetName val="PINTU"/>
      <sheetName val="SANITER"/>
      <sheetName val="FLAF&amp;PARTSI"/>
      <sheetName val="CAT&amp;WTERPROO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AT_HRG"/>
      <sheetName val="DAF-1"/>
      <sheetName val="DAF-2"/>
      <sheetName val="DAF-3"/>
      <sheetName val="DAF-4"/>
      <sheetName val="DAF-5"/>
      <sheetName val="TOTAL"/>
      <sheetName val="DASH"/>
      <sheetName val="DAF-BAHAN"/>
      <sheetName val="DAF-UPAH"/>
      <sheetName val="ANALISA"/>
      <sheetName val="Preliminary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2">
          <cell r="F12">
            <v>24000</v>
          </cell>
        </row>
        <row r="18">
          <cell r="F18">
            <v>90000</v>
          </cell>
        </row>
        <row r="19">
          <cell r="F19">
            <v>90000</v>
          </cell>
        </row>
        <row r="20">
          <cell r="F20">
            <v>65000</v>
          </cell>
        </row>
        <row r="22">
          <cell r="F22">
            <v>2570</v>
          </cell>
        </row>
        <row r="27">
          <cell r="F27">
            <v>5000</v>
          </cell>
        </row>
        <row r="30">
          <cell r="F30">
            <v>199800</v>
          </cell>
        </row>
        <row r="33">
          <cell r="F33">
            <v>260850</v>
          </cell>
        </row>
        <row r="34">
          <cell r="F34">
            <v>275650</v>
          </cell>
        </row>
        <row r="35">
          <cell r="F35">
            <v>291380</v>
          </cell>
        </row>
        <row r="36">
          <cell r="F36">
            <v>311730</v>
          </cell>
        </row>
        <row r="38">
          <cell r="F38">
            <v>272880</v>
          </cell>
        </row>
        <row r="67">
          <cell r="F67">
            <v>101100</v>
          </cell>
        </row>
      </sheetData>
      <sheetData sheetId="9">
        <row r="11">
          <cell r="E11">
            <v>10000</v>
          </cell>
        </row>
        <row r="12">
          <cell r="E12">
            <v>10000</v>
          </cell>
        </row>
        <row r="14">
          <cell r="E14">
            <v>20000</v>
          </cell>
        </row>
        <row r="15">
          <cell r="E15">
            <v>10000</v>
          </cell>
        </row>
        <row r="16">
          <cell r="E16">
            <v>15000</v>
          </cell>
        </row>
        <row r="17">
          <cell r="E17">
            <v>175000</v>
          </cell>
        </row>
        <row r="18">
          <cell r="E18">
            <v>20000</v>
          </cell>
        </row>
        <row r="23">
          <cell r="E23">
            <v>5000</v>
          </cell>
        </row>
      </sheetData>
      <sheetData sheetId="10"/>
      <sheetData sheetId="11"/>
      <sheetData sheetId="12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Total"/>
      <sheetName val="DAF-1PRELIM"/>
      <sheetName val="DAF-2"/>
      <sheetName val="DAF-2 "/>
      <sheetName val="DAF-3"/>
      <sheetName val="DAF-4"/>
      <sheetName val="DAF-5"/>
      <sheetName val="DAF-6"/>
      <sheetName val="DAF-7"/>
      <sheetName val="DAF-8"/>
      <sheetName val="DAF-9"/>
      <sheetName val="harsat"/>
      <sheetName val="analisa"/>
      <sheetName val="DASH"/>
      <sheetName val="SUBKONT"/>
      <sheetName val="Analisa Upah _ Bahan Plu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>
        <row r="26">
          <cell r="H26">
            <v>30000</v>
          </cell>
        </row>
        <row r="62">
          <cell r="H62">
            <v>59500</v>
          </cell>
        </row>
      </sheetData>
      <sheetData sheetId="13"/>
      <sheetData sheetId="14"/>
      <sheetData sheetId="15"/>
      <sheetData sheetId="16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Dasboard"/>
      <sheetName val="harsat"/>
      <sheetName val="Spec"/>
      <sheetName val="Analisa"/>
      <sheetName val="PENGAJU.MATERIAL"/>
      <sheetName val="AnalisaSaniter"/>
      <sheetName val="upah_harian"/>
      <sheetName val="upah_borong"/>
      <sheetName val="satuan_alat"/>
      <sheetName val="sewa_alat"/>
    </sheetNames>
    <sheetDataSet>
      <sheetData sheetId="0"/>
      <sheetData sheetId="1"/>
      <sheetData sheetId="2"/>
      <sheetData sheetId="3">
        <row r="873">
          <cell r="I873">
            <v>0</v>
          </cell>
        </row>
      </sheetData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Elektrikal"/>
      <sheetName val="Elektronik"/>
      <sheetName val="Mekanikal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RAB"/>
      <sheetName val="harsat"/>
      <sheetName val="anal-bahan"/>
      <sheetName val="harga-alat"/>
      <sheetName val="anal-beton"/>
      <sheetName val="mob-demob"/>
      <sheetName val="anal-base"/>
      <sheetName val="anal-tanah"/>
      <sheetName val="dc"/>
      <sheetName val="bau"/>
      <sheetName val="gaji"/>
      <sheetName val="alat"/>
      <sheetName val="jadwal"/>
      <sheetName val="anal-aspal"/>
    </sheetNames>
    <sheetDataSet>
      <sheetData sheetId="0"/>
      <sheetData sheetId="1"/>
      <sheetData sheetId="2">
        <row r="63">
          <cell r="G63">
            <v>15000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CAT-HAR"/>
      <sheetName val="DAF-1"/>
      <sheetName val="DAF-2"/>
      <sheetName val="DAF-3"/>
      <sheetName val="Daf-4.1"/>
      <sheetName val="Daf-4.2"/>
      <sheetName val="Daf-4.3"/>
      <sheetName val="DAF-5"/>
      <sheetName val="Daf - 6"/>
      <sheetName val="Daf-7"/>
      <sheetName val="KURVAS"/>
      <sheetName val="h.satuan"/>
      <sheetName val="analisa"/>
      <sheetName val="DASBORD"/>
      <sheetName val="TO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137">
          <cell r="H137">
            <v>8000</v>
          </cell>
        </row>
        <row r="139">
          <cell r="H139">
            <v>11000</v>
          </cell>
        </row>
      </sheetData>
      <sheetData sheetId="12"/>
      <sheetData sheetId="13"/>
      <sheetData sheetId="14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struktur(BQ)"/>
      <sheetName val="Arsitektur ( BQ )"/>
      <sheetName val="Tambah"/>
      <sheetName val="harsat"/>
      <sheetName val="anal"/>
      <sheetName val="BAU"/>
      <sheetName val="RekapBTL"/>
      <sheetName val="Gaji"/>
      <sheetName val="Persiapan"/>
      <sheetName val="Alat"/>
      <sheetName val="Bank"/>
      <sheetName val="Rupa"/>
      <sheetName val="DaftSub"/>
      <sheetName val="Daftmat"/>
      <sheetName val="dash"/>
      <sheetName val="pp"/>
      <sheetName val="pnl"/>
      <sheetName val="kbl"/>
      <sheetName val="cov"/>
      <sheetName val="cov1"/>
      <sheetName val="d1"/>
      <sheetName val="d8"/>
      <sheetName val="d4"/>
      <sheetName val="d7"/>
      <sheetName val="duct"/>
      <sheetName val="d3"/>
      <sheetName val="d2"/>
      <sheetName val="d5"/>
      <sheetName val="d51"/>
      <sheetName val="d52"/>
      <sheetName val="d53"/>
      <sheetName val="d54"/>
      <sheetName val="d55a"/>
      <sheetName val="d55"/>
      <sheetName val="d56"/>
      <sheetName val="tamb"/>
      <sheetName val="d6"/>
      <sheetName val="an71"/>
      <sheetName val="d71"/>
      <sheetName val="d72"/>
      <sheetName val="d73"/>
      <sheetName val="d74"/>
      <sheetName val="d75"/>
      <sheetName val="Rupa-rupa"/>
      <sheetName val="B.Bank"/>
      <sheetName val="Transpor karyawan"/>
      <sheetName val="Summary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harsat"/>
      <sheetName val="upah_harian"/>
      <sheetName val="upah_borong"/>
      <sheetName val="satuan_alat"/>
      <sheetName val="sewa_alat"/>
      <sheetName val="Analisa"/>
    </sheetNames>
    <sheetDataSet>
      <sheetData sheetId="0">
        <row r="33">
          <cell r="H33">
            <v>28280</v>
          </cell>
        </row>
        <row r="91">
          <cell r="H91">
            <v>15100</v>
          </cell>
        </row>
      </sheetData>
      <sheetData sheetId="1"/>
      <sheetData sheetId="2"/>
      <sheetData sheetId="3"/>
      <sheetData sheetId="4"/>
      <sheetData sheetId="5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H.SATUAN-Ars"/>
      <sheetName val="ANALISA-A"/>
      <sheetName val="H.S.UPAH"/>
      <sheetName val="satuan_alat"/>
      <sheetName val="U.BORONG"/>
      <sheetName val="Sheet1"/>
      <sheetName val="VOLUME"/>
      <sheetName val="SAT.ALAT"/>
      <sheetName val="ANALISA-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Rekap Prelim"/>
      <sheetName val="Prelim"/>
      <sheetName val="Rekap"/>
      <sheetName val="REKAP2"/>
      <sheetName val="Chart1"/>
      <sheetName val="RAB"/>
      <sheetName val="RAB2"/>
      <sheetName val="RAB3"/>
      <sheetName val="harsat"/>
      <sheetName val="analisa"/>
      <sheetName val="Analisa Counter Top"/>
      <sheetName val="Sheet3"/>
      <sheetName val="DASH"/>
      <sheetName val="DASH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2">
          <cell r="J2">
            <v>5</v>
          </cell>
          <cell r="K2">
            <v>5</v>
          </cell>
        </row>
        <row r="3">
          <cell r="J3">
            <v>100</v>
          </cell>
          <cell r="K3">
            <v>100</v>
          </cell>
        </row>
        <row r="17">
          <cell r="H17">
            <v>2000</v>
          </cell>
        </row>
        <row r="21">
          <cell r="H21">
            <v>486000</v>
          </cell>
        </row>
        <row r="22">
          <cell r="H22">
            <v>400000</v>
          </cell>
        </row>
        <row r="23">
          <cell r="H23">
            <v>400000</v>
          </cell>
        </row>
        <row r="28">
          <cell r="H28">
            <v>400000</v>
          </cell>
        </row>
        <row r="29">
          <cell r="H29">
            <v>550000</v>
          </cell>
        </row>
        <row r="30">
          <cell r="H30">
            <v>175000</v>
          </cell>
        </row>
        <row r="31">
          <cell r="H31">
            <v>500000</v>
          </cell>
        </row>
        <row r="32">
          <cell r="H32">
            <v>650000</v>
          </cell>
        </row>
        <row r="33">
          <cell r="H33">
            <v>175000</v>
          </cell>
        </row>
        <row r="34">
          <cell r="H34">
            <v>525000</v>
          </cell>
        </row>
        <row r="35">
          <cell r="H35">
            <v>2700000</v>
          </cell>
        </row>
        <row r="36">
          <cell r="H36">
            <v>650000</v>
          </cell>
        </row>
        <row r="37">
          <cell r="H37">
            <v>450000</v>
          </cell>
        </row>
        <row r="38">
          <cell r="H38">
            <v>562500</v>
          </cell>
        </row>
        <row r="39">
          <cell r="H39">
            <v>315000</v>
          </cell>
        </row>
        <row r="40">
          <cell r="H40">
            <v>350000</v>
          </cell>
        </row>
        <row r="41">
          <cell r="H41">
            <v>600000</v>
          </cell>
        </row>
        <row r="42">
          <cell r="H42">
            <v>26250</v>
          </cell>
        </row>
        <row r="48">
          <cell r="H48">
            <v>165330</v>
          </cell>
        </row>
        <row r="69">
          <cell r="H69">
            <v>486000</v>
          </cell>
        </row>
        <row r="70">
          <cell r="H70">
            <v>486000</v>
          </cell>
        </row>
        <row r="71">
          <cell r="H71">
            <v>315000</v>
          </cell>
        </row>
        <row r="72">
          <cell r="H72">
            <v>165330</v>
          </cell>
        </row>
        <row r="73">
          <cell r="H73">
            <v>486000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-1"/>
      <sheetName val="DAF_1"/>
    </sheetNames>
    <sheetDataSet>
      <sheetData sheetId="0"/>
      <sheetData sheetId="1"/>
      <sheetData sheetId="2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harsat"/>
      <sheetName val="upah_harian"/>
      <sheetName val="upah_borong"/>
      <sheetName val="satuan_alat"/>
      <sheetName val="sewa_alat"/>
      <sheetName val="Analisa"/>
      <sheetName val="DAF_ALAT"/>
      <sheetName val="DAF_MAT"/>
      <sheetName val="S_CURVE"/>
      <sheetName val="Material"/>
    </sheetNames>
    <sheetDataSet>
      <sheetData sheetId="0">
        <row r="15">
          <cell r="H15">
            <v>57500</v>
          </cell>
        </row>
        <row r="18">
          <cell r="H18">
            <v>4550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harsat"/>
      <sheetName val="upah_harian"/>
      <sheetName val="upah_borong"/>
      <sheetName val="Analisa"/>
      <sheetName val="satuan_alat"/>
      <sheetName val="sewa_alat"/>
      <sheetName val="PERBAND-ANLS"/>
      <sheetName val="VOLUME"/>
      <sheetName val="Perubahan"/>
      <sheetName val="Data Base Pegawai Divisi I"/>
      <sheetName val="Sheet1"/>
    </sheetNames>
    <sheetDataSet>
      <sheetData sheetId="0">
        <row r="22">
          <cell r="H22">
            <v>6360</v>
          </cell>
        </row>
        <row r="112">
          <cell r="H112">
            <v>573000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DISKON )"/>
      <sheetName val="Hitungan"/>
      <sheetName val="Data Market THP 1"/>
      <sheetName val="Data Market THP 1 (2)"/>
      <sheetName val="Mkt Rumah"/>
      <sheetName val="Master Rumah"/>
      <sheetName val="Master Rumah (2)"/>
    </sheetNames>
    <sheetDataSet>
      <sheetData sheetId="0"/>
      <sheetData sheetId="1" refreshError="1"/>
      <sheetData sheetId="2"/>
      <sheetData sheetId="3"/>
      <sheetData sheetId="4"/>
      <sheetData sheetId="5"/>
      <sheetData sheetId="6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ALAT"/>
      <sheetName val="Persiapan"/>
      <sheetName val="BAU"/>
      <sheetName val="Rupa-rupa"/>
      <sheetName val="B.Bank"/>
      <sheetName val="Summary"/>
      <sheetName val="Alasan"/>
      <sheetName val="Asumsi"/>
      <sheetName val="Dashbord"/>
      <sheetName val="rab - persiapan &amp; lantai-1"/>
      <sheetName val="Rekap Direct Cost"/>
      <sheetName val="A"/>
      <sheetName val="CAT_HAR"/>
      <sheetName val="BQ ARS"/>
      <sheetName val="Rincian"/>
      <sheetName val="Sub"/>
      <sheetName val="PL _5 LT "/>
      <sheetName val="A-ars"/>
      <sheetName val="r.tank"/>
      <sheetName val="Cost Summary"/>
      <sheetName val="analysis"/>
      <sheetName val="326BQSTC"/>
      <sheetName val="lokasari-el"/>
      <sheetName val="AHSbj"/>
      <sheetName val="analisa harga satuan"/>
    </sheetNames>
    <sheetDataSet>
      <sheetData sheetId="0" refreshError="1">
        <row r="4">
          <cell r="B4" t="str">
            <v>PROYEK GTC MAKASSAR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unit_rate"/>
      <sheetName val="analisys"/>
      <sheetName val="Form 2A"/>
      <sheetName val="Preparatory"/>
      <sheetName val="CCB"/>
      <sheetName val="SS1"/>
      <sheetName val="Form 3A"/>
      <sheetName val="Form 3B"/>
      <sheetName val="Form 2B CBD"/>
      <sheetName val="sshvac2"/>
      <sheetName val="ssplumb1"/>
      <sheetName val="ml_indoor light"/>
      <sheetName val="Form 2B CCB"/>
      <sheetName val="Form 2B SS#1"/>
      <sheetName val="dash"/>
      <sheetName val="DAF_2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H.SAT"/>
      <sheetName val="ANALISA"/>
      <sheetName val="Breakdown"/>
      <sheetName val="Material"/>
      <sheetName val="Indirect"/>
      <sheetName val="CvBQ1"/>
      <sheetName val="BQ1"/>
      <sheetName val="CvBQ2"/>
      <sheetName val="BQ2"/>
      <sheetName val="CvBQ3"/>
      <sheetName val="BQ3"/>
      <sheetName val="CvBQ4"/>
      <sheetName val="BQ4"/>
      <sheetName val="cv tamkur"/>
      <sheetName val="BQ5"/>
      <sheetName val="CvSummary"/>
      <sheetName val="Summary"/>
      <sheetName val="ALTER"/>
      <sheetName val="ALAT"/>
      <sheetName val="SAT-BHN"/>
      <sheetName val="unit_rate"/>
      <sheetName val="BQ All-2"/>
      <sheetName val="ANALISA PEK.UMUM"/>
      <sheetName val="DAF-2"/>
      <sheetName val="name"/>
      <sheetName val="110 cs EW"/>
      <sheetName val="Volume"/>
      <sheetName val="TOWN"/>
      <sheetName val="index"/>
      <sheetName val="3-DIV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3">
          <cell r="J23">
            <v>1750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PERS"/>
      <sheetName val="REKAP-STR"/>
      <sheetName val="REKAP-T"/>
      <sheetName val="BQ-STR"/>
      <sheetName val="DASHBOARD"/>
      <sheetName val="ANALISA"/>
      <sheetName val="HSATUAN"/>
      <sheetName val="KURVAS"/>
      <sheetName val="ALAT"/>
      <sheetName val="ALAT_MSK_PERS"/>
      <sheetName val="MASUK_PERS"/>
      <sheetName val="PERSIAPAN"/>
      <sheetName val="BAU"/>
      <sheetName val="RUPA"/>
      <sheetName val="BANK"/>
      <sheetName val="DFTRALAT"/>
      <sheetName val="Data Base Pegawai Divisi I"/>
      <sheetName val="Anls"/>
    </sheetNames>
    <sheetDataSet>
      <sheetData sheetId="0"/>
      <sheetData sheetId="1"/>
      <sheetData sheetId="2"/>
      <sheetData sheetId="3"/>
      <sheetData sheetId="4"/>
      <sheetData sheetId="5"/>
      <sheetData sheetId="6">
        <row r="206">
          <cell r="H206">
            <v>5000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List_Lengkap_OK"/>
      <sheetName val="List_Lengkap_OK_seaview_dsr"/>
      <sheetName val="List_Lengkap_OK_cityview_dsr"/>
      <sheetName val="List_Lengkap_OK +11.112"/>
      <sheetName val="Pricelist_OK_seaview"/>
      <sheetName val="Pricelist_OK_cityview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Versi-Design"/>
      <sheetName val="REKAP INPUT &amp; OUTPUT"/>
      <sheetName val="Luas"/>
      <sheetName val="FS"/>
      <sheetName val="CONTOH TOWER ALTIZ"/>
      <sheetName val="HPP"/>
      <sheetName val="B.KONSTR"/>
      <sheetName val="PRICE LIST"/>
      <sheetName val="Pola Cash_in"/>
      <sheetName val="PERIJINAN"/>
      <sheetName val="PERENCANAAN"/>
      <sheetName val="QS"/>
      <sheetName val="Exc_harga"/>
      <sheetName val="Exc_harga (2)"/>
      <sheetName val="Rkp Harga"/>
      <sheetName val="Rkp PL"/>
      <sheetName val="PV_harga"/>
      <sheetName val="Sheet1"/>
      <sheetName val="Sheet2"/>
      <sheetName val="Sheet3"/>
      <sheetName val="Tabel Lu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18">
          <cell r="G18">
            <v>0.41727741322426332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List_Lengkap_OK"/>
      <sheetName val="List_Lengkap_OK_seaview_dsr"/>
      <sheetName val="List_Lengkap_OK_cityview_dsr"/>
      <sheetName val="List_Lengkap_OK +11.112"/>
      <sheetName val="Pricelist_OK_seaview_JAN"/>
      <sheetName val="Pricelist_OK_cityview_JAN"/>
      <sheetName val="Pricelist_OK_seaview_jun"/>
      <sheetName val="Pricelist_OK_cityview jun"/>
      <sheetName val="Sheet2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/>
      <sheetData sheetId="7"/>
      <sheetData sheetId="8"/>
      <sheetData sheetId="9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Relationship Id="rId4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Relationship Id="rId4" Type="http://schemas.openxmlformats.org/officeDocument/2006/relationships/comments" Target="../comments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9.xml"/><Relationship Id="rId1" Type="http://schemas.openxmlformats.org/officeDocument/2006/relationships/vmlDrawing" Target="../drawings/vmlDrawing9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10.xml"/><Relationship Id="rId1" Type="http://schemas.openxmlformats.org/officeDocument/2006/relationships/vmlDrawing" Target="../drawings/vmlDrawing10.v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11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12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Relationship Id="rId4" Type="http://schemas.openxmlformats.org/officeDocument/2006/relationships/comments" Target="../comments13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14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FFFF0000"/>
  </sheetPr>
  <dimension ref="A1:CC381"/>
  <sheetViews>
    <sheetView topLeftCell="C1" zoomScale="85" zoomScaleNormal="80" workbookViewId="0">
      <pane ySplit="39" topLeftCell="A40" activePane="bottomLeft" state="frozen"/>
      <selection activeCell="C1" sqref="C1"/>
      <selection pane="bottomLeft" activeCell="AQ54" sqref="AQ54"/>
    </sheetView>
  </sheetViews>
  <sheetFormatPr defaultColWidth="9" defaultRowHeight="12.75"/>
  <cols>
    <col min="1" max="1" width="0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customWidth="1"/>
    <col min="39" max="39" width="17.5703125" style="2" customWidth="1"/>
    <col min="40" max="40" width="18.140625" style="2" hidden="1" customWidth="1"/>
    <col min="41" max="16384" width="9" style="2"/>
  </cols>
  <sheetData>
    <row r="1" spans="3:40" ht="22.5">
      <c r="C1" s="1" t="s">
        <v>0</v>
      </c>
    </row>
    <row r="2" spans="3:40" ht="22.5" customHeight="1">
      <c r="C2" s="1" t="s">
        <v>1</v>
      </c>
    </row>
    <row r="3" spans="3:40" ht="22.5">
      <c r="C3" s="8" t="s">
        <v>3</v>
      </c>
      <c r="AN3" s="9" t="s">
        <v>4</v>
      </c>
    </row>
    <row r="4" spans="3:40" hidden="1">
      <c r="AI4" s="16"/>
      <c r="AJ4" s="16" t="s">
        <v>16</v>
      </c>
      <c r="AK4" s="16" t="s">
        <v>17</v>
      </c>
      <c r="AL4" s="2" t="s">
        <v>18</v>
      </c>
      <c r="AN4" s="17" t="s">
        <v>19</v>
      </c>
    </row>
    <row r="5" spans="3:40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16" t="s">
        <v>23</v>
      </c>
      <c r="AJ5" s="16">
        <v>109</v>
      </c>
      <c r="AK5" s="16">
        <v>105</v>
      </c>
      <c r="AN5" s="17" t="s">
        <v>24</v>
      </c>
    </row>
    <row r="6" spans="3:40" hidden="1">
      <c r="J6" s="22"/>
      <c r="AB6" s="2"/>
      <c r="AC6" s="3"/>
      <c r="AD6" s="3"/>
      <c r="AE6" s="3"/>
      <c r="AF6" s="23" t="s">
        <v>27</v>
      </c>
      <c r="AG6" s="24">
        <v>100</v>
      </c>
      <c r="AH6" s="25"/>
      <c r="AI6" s="26" t="s">
        <v>28</v>
      </c>
      <c r="AJ6" s="16">
        <v>108</v>
      </c>
      <c r="AK6" s="16">
        <v>104</v>
      </c>
      <c r="AN6" s="17" t="s">
        <v>29</v>
      </c>
    </row>
    <row r="7" spans="3:40" hidden="1">
      <c r="J7" s="22"/>
      <c r="AB7" s="2"/>
      <c r="AC7" s="3"/>
      <c r="AD7" s="3"/>
      <c r="AE7" s="3"/>
      <c r="AF7" s="3"/>
      <c r="AG7" s="3"/>
      <c r="AI7" s="16" t="s">
        <v>31</v>
      </c>
      <c r="AJ7" s="16">
        <v>107</v>
      </c>
      <c r="AK7" s="16">
        <v>103</v>
      </c>
      <c r="AN7" s="17" t="s">
        <v>32</v>
      </c>
    </row>
    <row r="8" spans="3:40" hidden="1">
      <c r="J8" s="22"/>
      <c r="AB8" s="2"/>
      <c r="AC8" s="3"/>
      <c r="AD8" s="3"/>
      <c r="AE8" s="3"/>
      <c r="AF8" s="3"/>
      <c r="AG8" s="3"/>
      <c r="AI8" s="16" t="s">
        <v>34</v>
      </c>
      <c r="AJ8" s="16">
        <v>106</v>
      </c>
      <c r="AK8" s="16">
        <v>101</v>
      </c>
      <c r="AN8" s="17" t="s">
        <v>35</v>
      </c>
    </row>
    <row r="9" spans="3:40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3" t="s">
        <v>27</v>
      </c>
      <c r="AJ9" s="16">
        <v>100</v>
      </c>
      <c r="AK9" s="16">
        <v>100</v>
      </c>
      <c r="AN9" s="17" t="s">
        <v>38</v>
      </c>
    </row>
    <row r="10" spans="3:40" hidden="1">
      <c r="J10" s="22"/>
      <c r="L10" s="29"/>
      <c r="V10" s="30" t="s">
        <v>39</v>
      </c>
      <c r="W10" s="31">
        <f t="shared" ref="W10:W28" si="0">Y10/$Y$29</f>
        <v>0</v>
      </c>
      <c r="X10" s="32">
        <v>101</v>
      </c>
      <c r="Y10" s="33">
        <f>COUNTIF($H$40:$H$318,X10)</f>
        <v>0</v>
      </c>
      <c r="Z10" s="34">
        <f t="shared" ref="Z10:Z28" si="1">X10*Y10</f>
        <v>0</v>
      </c>
      <c r="AA10" s="35">
        <v>113</v>
      </c>
      <c r="AB10" s="2"/>
      <c r="AC10" s="3"/>
      <c r="AD10" s="3"/>
      <c r="AE10" s="3"/>
      <c r="AF10" s="3"/>
      <c r="AG10" s="3"/>
      <c r="AH10" s="36"/>
      <c r="AI10" s="37" t="s">
        <v>40</v>
      </c>
      <c r="AJ10" s="16">
        <v>101</v>
      </c>
      <c r="AK10" s="16">
        <v>102</v>
      </c>
      <c r="AL10" s="38"/>
      <c r="AN10" s="17" t="s">
        <v>41</v>
      </c>
    </row>
    <row r="11" spans="3:40" hidden="1">
      <c r="J11" s="22"/>
      <c r="L11" s="39"/>
      <c r="O11" s="38"/>
      <c r="V11" s="40" t="s">
        <v>42</v>
      </c>
      <c r="W11" s="31">
        <f t="shared" si="0"/>
        <v>0</v>
      </c>
      <c r="X11" s="32">
        <v>66</v>
      </c>
      <c r="Y11" s="16">
        <f>COUNTIF($H$40:$H$318,X11)</f>
        <v>0</v>
      </c>
      <c r="Z11" s="34">
        <f t="shared" si="1"/>
        <v>0</v>
      </c>
      <c r="AA11" s="35">
        <v>78</v>
      </c>
      <c r="AB11" s="2"/>
      <c r="AC11" s="3"/>
      <c r="AD11" s="3"/>
      <c r="AE11" s="3"/>
      <c r="AF11" s="3"/>
      <c r="AG11" s="3"/>
      <c r="AH11" s="36"/>
      <c r="AI11" s="16" t="s">
        <v>43</v>
      </c>
      <c r="AJ11" s="16">
        <v>102</v>
      </c>
      <c r="AK11" s="16">
        <v>106</v>
      </c>
      <c r="AL11" s="38"/>
      <c r="AN11" s="17" t="s">
        <v>44</v>
      </c>
    </row>
    <row r="12" spans="3:40" hidden="1">
      <c r="J12" s="22"/>
      <c r="V12" s="40" t="s">
        <v>45</v>
      </c>
      <c r="W12" s="31">
        <f t="shared" si="0"/>
        <v>0</v>
      </c>
      <c r="X12" s="32">
        <v>52</v>
      </c>
      <c r="Y12" s="16">
        <f>COUNTIF($H$40:$H$318,X12)</f>
        <v>0</v>
      </c>
      <c r="Z12" s="34">
        <f t="shared" si="1"/>
        <v>0</v>
      </c>
      <c r="AA12" s="35">
        <v>60</v>
      </c>
      <c r="AB12" s="2"/>
      <c r="AC12" s="3"/>
      <c r="AD12" s="3"/>
      <c r="AE12" s="3"/>
      <c r="AF12" s="3"/>
      <c r="AG12" s="3"/>
      <c r="AH12" s="36"/>
      <c r="AI12" s="16" t="s">
        <v>46</v>
      </c>
      <c r="AJ12" s="16">
        <v>103</v>
      </c>
      <c r="AK12" s="16">
        <v>107</v>
      </c>
      <c r="AL12" s="38"/>
      <c r="AN12" s="17" t="s">
        <v>47</v>
      </c>
    </row>
    <row r="13" spans="3:40" hidden="1">
      <c r="J13" s="22"/>
      <c r="V13" s="40" t="s">
        <v>48</v>
      </c>
      <c r="W13" s="31">
        <f t="shared" si="0"/>
        <v>0</v>
      </c>
      <c r="X13" s="32">
        <v>63</v>
      </c>
      <c r="Y13" s="16">
        <f>COUNTIF($H$40:$H$318,X13)/2</f>
        <v>0</v>
      </c>
      <c r="Z13" s="34">
        <f t="shared" si="1"/>
        <v>0</v>
      </c>
      <c r="AA13" s="35">
        <v>74</v>
      </c>
      <c r="AB13" s="2"/>
      <c r="AC13" s="3"/>
      <c r="AD13" s="3"/>
      <c r="AE13" s="3"/>
      <c r="AF13" s="3"/>
      <c r="AG13" s="3"/>
      <c r="AH13" s="36"/>
      <c r="AI13" s="16" t="s">
        <v>11</v>
      </c>
      <c r="AJ13" s="16">
        <v>104</v>
      </c>
      <c r="AK13" s="16">
        <v>108</v>
      </c>
      <c r="AL13" s="38"/>
      <c r="AN13" s="17" t="s">
        <v>49</v>
      </c>
    </row>
    <row r="14" spans="3:40" hidden="1">
      <c r="J14" s="22"/>
      <c r="V14" s="40" t="s">
        <v>50</v>
      </c>
      <c r="W14" s="31">
        <f t="shared" si="0"/>
        <v>0</v>
      </c>
      <c r="X14" s="32">
        <v>57</v>
      </c>
      <c r="Y14" s="16">
        <f>COUNTIF($H$40:$H$318,X14)</f>
        <v>0</v>
      </c>
      <c r="Z14" s="34">
        <f t="shared" si="1"/>
        <v>0</v>
      </c>
      <c r="AA14" s="35">
        <v>67</v>
      </c>
      <c r="AB14" s="2"/>
      <c r="AC14" s="3"/>
      <c r="AD14" s="3"/>
      <c r="AE14" s="3"/>
      <c r="AF14" s="3"/>
      <c r="AG14" s="3"/>
      <c r="AH14" s="36"/>
      <c r="AI14" s="16" t="s">
        <v>12</v>
      </c>
      <c r="AJ14" s="16">
        <v>105</v>
      </c>
      <c r="AK14" s="16">
        <v>109</v>
      </c>
      <c r="AL14" s="38"/>
      <c r="AN14" s="17" t="s">
        <v>51</v>
      </c>
    </row>
    <row r="15" spans="3:40" hidden="1">
      <c r="J15" s="22"/>
      <c r="V15" s="40" t="s">
        <v>52</v>
      </c>
      <c r="W15" s="31">
        <f t="shared" si="0"/>
        <v>0</v>
      </c>
      <c r="X15" s="32">
        <v>63</v>
      </c>
      <c r="Y15" s="16">
        <f>COUNTIF($H$40:$H$318,X15)/2</f>
        <v>0</v>
      </c>
      <c r="Z15" s="34">
        <f t="shared" si="1"/>
        <v>0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</row>
    <row r="16" spans="3:40" hidden="1">
      <c r="J16" s="22"/>
      <c r="V16" s="41" t="s">
        <v>54</v>
      </c>
      <c r="W16" s="42">
        <f t="shared" si="0"/>
        <v>0</v>
      </c>
      <c r="X16" s="32">
        <v>85</v>
      </c>
      <c r="Y16" s="33">
        <f>COUNTIF($H$40:$H$318,X16)</f>
        <v>0</v>
      </c>
      <c r="Z16" s="34">
        <f t="shared" si="1"/>
        <v>0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</row>
    <row r="17" spans="3:40" hidden="1">
      <c r="J17" s="22"/>
      <c r="V17" s="40" t="s">
        <v>56</v>
      </c>
      <c r="W17" s="31">
        <f t="shared" si="0"/>
        <v>0.1015531660692951</v>
      </c>
      <c r="X17" s="32">
        <v>74</v>
      </c>
      <c r="Y17" s="43">
        <f>COUNTIF($H$40:$H$318,X17)/3</f>
        <v>28.333333333333332</v>
      </c>
      <c r="Z17" s="34">
        <f t="shared" si="1"/>
        <v>2096.6666666666665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</row>
    <row r="18" spans="3:40" hidden="1">
      <c r="I18" s="44">
        <v>23794050</v>
      </c>
      <c r="J18" s="22"/>
      <c r="V18" s="40" t="s">
        <v>58</v>
      </c>
      <c r="W18" s="31">
        <f t="shared" si="0"/>
        <v>9.8566308243727599E-2</v>
      </c>
      <c r="X18" s="32">
        <v>90</v>
      </c>
      <c r="Y18" s="45">
        <f>COUNTIF($H$40:$H$318,X18)/4</f>
        <v>27.5</v>
      </c>
      <c r="Z18" s="34">
        <f t="shared" si="1"/>
        <v>2475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</row>
    <row r="19" spans="3:40" hidden="1">
      <c r="I19" s="44">
        <f>I18+(I18*5%)</f>
        <v>24983752.5</v>
      </c>
      <c r="J19" s="22"/>
      <c r="V19" s="40" t="s">
        <v>60</v>
      </c>
      <c r="W19" s="31">
        <f t="shared" si="0"/>
        <v>9.8566308243727599E-2</v>
      </c>
      <c r="X19" s="32">
        <v>90</v>
      </c>
      <c r="Y19" s="45">
        <f>COUNTIF($H$40:$H$318,X19)/4</f>
        <v>27.5</v>
      </c>
      <c r="Z19" s="34">
        <f t="shared" si="1"/>
        <v>2475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</row>
    <row r="20" spans="3:40" hidden="1">
      <c r="I20" s="44">
        <f>I18+(I18*11.112%)</f>
        <v>26438044.835999999</v>
      </c>
      <c r="J20" s="22"/>
      <c r="V20" s="40" t="s">
        <v>62</v>
      </c>
      <c r="W20" s="31">
        <f t="shared" si="0"/>
        <v>9.8566308243727599E-2</v>
      </c>
      <c r="X20" s="32">
        <v>90</v>
      </c>
      <c r="Y20" s="45">
        <f>COUNTIF($H$40:$H$318,X20)/4</f>
        <v>27.5</v>
      </c>
      <c r="Z20" s="34">
        <f t="shared" si="1"/>
        <v>2475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</row>
    <row r="21" spans="3:40" hidden="1">
      <c r="J21" s="22"/>
      <c r="V21" s="40" t="s">
        <v>64</v>
      </c>
      <c r="W21" s="31">
        <f t="shared" si="0"/>
        <v>9.8566308243727599E-2</v>
      </c>
      <c r="X21" s="32">
        <v>90</v>
      </c>
      <c r="Y21" s="45">
        <f>COUNTIF($H$40:$H$318,X21)/4</f>
        <v>27.5</v>
      </c>
      <c r="Z21" s="34">
        <f t="shared" si="1"/>
        <v>2475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</row>
    <row r="22" spans="3:40" hidden="1">
      <c r="J22" s="22"/>
      <c r="S22" s="47"/>
      <c r="U22" s="24" t="s">
        <v>66</v>
      </c>
      <c r="V22" s="40" t="s">
        <v>67</v>
      </c>
      <c r="W22" s="31">
        <f t="shared" si="0"/>
        <v>0.1015531660692951</v>
      </c>
      <c r="X22" s="32">
        <v>74</v>
      </c>
      <c r="Y22" s="43">
        <f>COUNTIF($H$40:$H$318,X22)/3</f>
        <v>28.333333333333332</v>
      </c>
      <c r="Z22" s="34">
        <f t="shared" si="1"/>
        <v>2096.6666666666665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</row>
    <row r="23" spans="3:40" hidden="1">
      <c r="J23" s="22"/>
      <c r="S23" s="47"/>
      <c r="U23" s="24" t="s">
        <v>66</v>
      </c>
      <c r="V23" s="30" t="s">
        <v>70</v>
      </c>
      <c r="W23" s="31">
        <f t="shared" si="0"/>
        <v>0</v>
      </c>
      <c r="X23" s="48">
        <v>51</v>
      </c>
      <c r="Y23" s="16">
        <f>COUNTIF($H$40:$H$318,X23)</f>
        <v>0</v>
      </c>
      <c r="Z23" s="34">
        <f t="shared" si="1"/>
        <v>0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</row>
    <row r="24" spans="3:40" hidden="1">
      <c r="J24" s="49"/>
      <c r="U24" s="24" t="s">
        <v>66</v>
      </c>
      <c r="V24" s="50" t="s">
        <v>72</v>
      </c>
      <c r="W24" s="31">
        <f t="shared" si="0"/>
        <v>0.1003584229390681</v>
      </c>
      <c r="X24" s="48">
        <v>156</v>
      </c>
      <c r="Y24" s="33">
        <f>COUNTIF($H$40:$H$318,X24)</f>
        <v>28</v>
      </c>
      <c r="Z24" s="34">
        <f t="shared" si="1"/>
        <v>4368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</row>
    <row r="25" spans="3:40" hidden="1">
      <c r="J25" s="22"/>
      <c r="S25" s="47"/>
      <c r="U25" s="24" t="s">
        <v>66</v>
      </c>
      <c r="V25" s="51" t="s">
        <v>74</v>
      </c>
      <c r="W25" s="42">
        <f t="shared" si="0"/>
        <v>0.1015531660692951</v>
      </c>
      <c r="X25" s="48">
        <v>74</v>
      </c>
      <c r="Y25" s="52">
        <f>COUNTIF($H$40:$H$318,X25)/3</f>
        <v>28.333333333333332</v>
      </c>
      <c r="Z25" s="34">
        <f t="shared" si="1"/>
        <v>2096.6666666666665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</row>
    <row r="26" spans="3:40" hidden="1">
      <c r="C26" s="53"/>
      <c r="D26" s="53"/>
      <c r="E26" s="53"/>
      <c r="F26" s="53"/>
      <c r="G26" s="53"/>
      <c r="H26" s="53"/>
      <c r="I26" s="54">
        <v>0</v>
      </c>
      <c r="J26" s="55"/>
      <c r="K26" s="46" t="s">
        <v>76</v>
      </c>
      <c r="L26" s="2" t="s">
        <v>77</v>
      </c>
      <c r="M26" s="56" t="e">
        <f>M330</f>
        <v>#REF!</v>
      </c>
      <c r="N26" s="57" t="e">
        <f>M26/M27</f>
        <v>#REF!</v>
      </c>
      <c r="S26" s="47"/>
      <c r="U26" s="24" t="s">
        <v>66</v>
      </c>
      <c r="V26" s="50" t="s">
        <v>78</v>
      </c>
      <c r="W26" s="31">
        <f t="shared" si="0"/>
        <v>0.1003584229390681</v>
      </c>
      <c r="X26" s="48">
        <v>120</v>
      </c>
      <c r="Y26" s="16">
        <f>COUNTIF($H$40:$H$318,X26)</f>
        <v>28</v>
      </c>
      <c r="Z26" s="34">
        <f t="shared" si="1"/>
        <v>3360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</row>
    <row r="27" spans="3:40" hidden="1">
      <c r="C27" s="53" t="s">
        <v>81</v>
      </c>
      <c r="D27" s="53"/>
      <c r="E27" s="53"/>
      <c r="F27" s="53"/>
      <c r="G27" s="53"/>
      <c r="H27" s="53"/>
      <c r="I27" s="59">
        <v>26438045</v>
      </c>
      <c r="J27" s="60"/>
      <c r="K27" s="46" t="s">
        <v>76</v>
      </c>
      <c r="L27" s="18" t="s">
        <v>82</v>
      </c>
      <c r="M27" s="61" t="e">
        <f>M332</f>
        <v>#REF!</v>
      </c>
      <c r="N27" s="62"/>
      <c r="O27" s="63" t="e">
        <f>M27*95%</f>
        <v>#REF!</v>
      </c>
      <c r="Q27" s="56"/>
      <c r="R27" s="56"/>
      <c r="S27" s="56"/>
      <c r="T27" s="64"/>
      <c r="U27" s="24" t="s">
        <v>83</v>
      </c>
      <c r="V27" s="50" t="s">
        <v>84</v>
      </c>
      <c r="W27" s="31">
        <f t="shared" si="0"/>
        <v>0.1003584229390681</v>
      </c>
      <c r="X27" s="48">
        <v>112</v>
      </c>
      <c r="Y27" s="16">
        <f>COUNTIF($H$40:$H$318,X27)</f>
        <v>28</v>
      </c>
      <c r="Z27" s="34">
        <f t="shared" si="1"/>
        <v>3136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</row>
    <row r="28" spans="3:40" hidden="1">
      <c r="C28" s="65" t="s">
        <v>86</v>
      </c>
      <c r="D28" s="66"/>
      <c r="E28" s="66"/>
      <c r="F28" s="67"/>
      <c r="G28" s="67"/>
      <c r="H28" s="53"/>
      <c r="I28" s="68">
        <f>COUNT(B40:B320)</f>
        <v>279</v>
      </c>
      <c r="J28" s="69"/>
      <c r="K28" s="2" t="s">
        <v>87</v>
      </c>
      <c r="L28" s="2" t="s">
        <v>88</v>
      </c>
      <c r="M28" s="56" t="e">
        <f>M336</f>
        <v>#REF!</v>
      </c>
      <c r="N28" s="57" t="e">
        <f>M28/M27</f>
        <v>#REF!</v>
      </c>
      <c r="U28" s="24" t="s">
        <v>83</v>
      </c>
      <c r="V28" s="70" t="s">
        <v>89</v>
      </c>
      <c r="W28" s="31">
        <f t="shared" si="0"/>
        <v>0</v>
      </c>
      <c r="X28" s="48">
        <v>70</v>
      </c>
      <c r="Y28" s="16">
        <f>COUNTIF($H$40:$H$318,X28)</f>
        <v>0</v>
      </c>
      <c r="Z28" s="34">
        <f t="shared" si="1"/>
        <v>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</row>
    <row r="29" spans="3:40" hidden="1">
      <c r="C29" s="71"/>
      <c r="D29" s="71"/>
      <c r="E29" s="71"/>
      <c r="F29" s="71"/>
      <c r="G29" s="71"/>
      <c r="H29" s="71"/>
      <c r="I29" s="72"/>
      <c r="J29" s="72"/>
      <c r="W29" s="73">
        <f>SUM(W10:W28)</f>
        <v>1</v>
      </c>
      <c r="X29" s="74">
        <f>SUM(X10:X28)</f>
        <v>1578</v>
      </c>
      <c r="Y29" s="75">
        <f>SUM(Y10:Y28)</f>
        <v>279</v>
      </c>
      <c r="Z29" s="76">
        <f>SUM(Z10:Z28)</f>
        <v>27054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</row>
    <row r="30" spans="3:40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[1]HPP!$G$18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</row>
    <row r="31" spans="3:40" hidden="1">
      <c r="C31" s="82"/>
      <c r="D31" s="82"/>
      <c r="E31" s="82"/>
      <c r="F31" s="82"/>
      <c r="G31" s="82"/>
      <c r="H31" s="82"/>
      <c r="I31" s="83"/>
      <c r="J31" s="83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</row>
    <row r="32" spans="3:40" hidden="1">
      <c r="C32" s="53" t="s">
        <v>94</v>
      </c>
      <c r="D32" s="53"/>
      <c r="E32" s="53"/>
      <c r="F32" s="53"/>
      <c r="G32" s="53"/>
      <c r="H32" s="85">
        <v>1</v>
      </c>
      <c r="I32" s="86">
        <f>J32/$I$28</f>
        <v>0</v>
      </c>
      <c r="J32" s="87">
        <f>COUNTIF(AE41:AE321,H32)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88" t="s">
        <v>96</v>
      </c>
      <c r="V32" s="88"/>
      <c r="W32" s="88"/>
      <c r="X32" s="89">
        <f>MIN(AF41:AF321)</f>
        <v>0</v>
      </c>
      <c r="Y32" s="89"/>
      <c r="Z32" s="89"/>
      <c r="AA32" s="89" t="e">
        <f>MIN(#REF!)</f>
        <v>#REF!</v>
      </c>
      <c r="AC32" s="3"/>
      <c r="AD32" s="3"/>
      <c r="AE32" s="3"/>
      <c r="AF32" s="3"/>
      <c r="AG32" s="3"/>
      <c r="AI32" s="90"/>
    </row>
    <row r="33" spans="1:40" hidden="1">
      <c r="C33" s="53" t="s">
        <v>97</v>
      </c>
      <c r="D33" s="53"/>
      <c r="E33" s="53"/>
      <c r="F33" s="53"/>
      <c r="G33" s="53"/>
      <c r="H33" s="85">
        <v>2</v>
      </c>
      <c r="I33" s="86">
        <f>J33/$I$28</f>
        <v>0</v>
      </c>
      <c r="J33" s="87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53" t="s">
        <v>99</v>
      </c>
      <c r="V33" s="53"/>
      <c r="W33" s="53"/>
      <c r="X33" s="89">
        <f>MAX(AF41:AF321)</f>
        <v>0</v>
      </c>
      <c r="Y33" s="89"/>
      <c r="Z33" s="89"/>
      <c r="AA33" s="89" t="e">
        <f>MAX(#REF!)</f>
        <v>#REF!</v>
      </c>
      <c r="AC33" s="3"/>
      <c r="AD33" s="3"/>
      <c r="AE33" s="3"/>
      <c r="AF33" s="3"/>
      <c r="AG33" s="3"/>
      <c r="AI33" s="90"/>
    </row>
    <row r="34" spans="1:40" hidden="1">
      <c r="C34" s="65" t="s">
        <v>100</v>
      </c>
      <c r="D34" s="66"/>
      <c r="E34" s="66"/>
      <c r="F34" s="67"/>
      <c r="G34" s="67"/>
      <c r="H34" s="85">
        <v>3</v>
      </c>
      <c r="I34" s="86">
        <f>J34/$I$28</f>
        <v>0</v>
      </c>
      <c r="J34" s="87">
        <f>COUNTIF(AE41:AE321,H34)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53" t="s">
        <v>101</v>
      </c>
      <c r="V34" s="53"/>
      <c r="W34" s="53"/>
      <c r="X34" s="89" t="e">
        <f>AVERAGE(AF41:AF321)</f>
        <v>#DIV/0!</v>
      </c>
      <c r="Y34" s="89" t="e">
        <f>W259-W60</f>
        <v>#REF!</v>
      </c>
      <c r="Z34" s="89"/>
      <c r="AA34" s="89" t="e">
        <f>AVERAGE(#REF!)</f>
        <v>#REF!</v>
      </c>
      <c r="AC34" s="3"/>
      <c r="AD34" s="3"/>
      <c r="AE34" s="3"/>
      <c r="AF34" s="3"/>
      <c r="AG34" s="3"/>
      <c r="AI34" s="90"/>
      <c r="AN34" s="44"/>
    </row>
    <row r="35" spans="1:40">
      <c r="AN35" s="4"/>
    </row>
    <row r="36" spans="1:40" s="4" customFormat="1" ht="25.5">
      <c r="A36" s="93"/>
      <c r="B36" s="94"/>
      <c r="C36" s="95" t="s">
        <v>102</v>
      </c>
      <c r="D36" s="96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96"/>
      <c r="T36" s="99"/>
      <c r="U36" s="98" t="s">
        <v>110</v>
      </c>
      <c r="V36" s="98"/>
      <c r="W36" s="98"/>
      <c r="X36" s="98"/>
      <c r="Y36" s="98"/>
      <c r="Z36" s="98"/>
      <c r="AA36" s="96"/>
      <c r="AB36" s="99"/>
      <c r="AC36" s="94" t="s">
        <v>111</v>
      </c>
      <c r="AD36" s="94" t="s">
        <v>112</v>
      </c>
      <c r="AE36" s="94" t="s">
        <v>113</v>
      </c>
      <c r="AF36" s="94"/>
      <c r="AG36" s="94" t="s">
        <v>114</v>
      </c>
      <c r="AH36" s="98" t="s">
        <v>115</v>
      </c>
      <c r="AI36" s="98"/>
      <c r="AJ36" s="98"/>
      <c r="AK36" s="98"/>
      <c r="AL36" s="98"/>
      <c r="AM36" s="98"/>
      <c r="AN36" s="96"/>
    </row>
    <row r="37" spans="1:40" s="4" customFormat="1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120</v>
      </c>
      <c r="R37" s="94" t="s">
        <v>121</v>
      </c>
      <c r="S37" s="94" t="s">
        <v>122</v>
      </c>
      <c r="T37" s="102"/>
      <c r="U37" s="94" t="s">
        <v>116</v>
      </c>
      <c r="V37" s="94" t="s">
        <v>117</v>
      </c>
      <c r="W37" s="94" t="s">
        <v>118</v>
      </c>
      <c r="X37" s="94" t="s">
        <v>119</v>
      </c>
      <c r="Y37" s="94" t="s">
        <v>120</v>
      </c>
      <c r="Z37" s="94" t="s">
        <v>121</v>
      </c>
      <c r="AA37" s="94" t="s">
        <v>122</v>
      </c>
      <c r="AB37" s="102"/>
      <c r="AC37" s="94"/>
      <c r="AD37" s="94"/>
      <c r="AE37" s="94"/>
      <c r="AF37" s="94"/>
      <c r="AG37" s="94"/>
      <c r="AH37" s="94" t="s">
        <v>116</v>
      </c>
      <c r="AI37" s="94" t="s">
        <v>117</v>
      </c>
      <c r="AJ37" s="94" t="s">
        <v>118</v>
      </c>
      <c r="AK37" s="94" t="s">
        <v>119</v>
      </c>
      <c r="AL37" s="94" t="s">
        <v>120</v>
      </c>
      <c r="AM37" s="94" t="s">
        <v>121</v>
      </c>
      <c r="AN37" s="94" t="s">
        <v>122</v>
      </c>
    </row>
    <row r="38" spans="1:40" s="4" customFormat="1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 t="e">
        <f t="shared" ref="M38:S38" si="2">1-M39</f>
        <v>#REF!</v>
      </c>
      <c r="N38" s="103" t="e">
        <f t="shared" si="2"/>
        <v>#REF!</v>
      </c>
      <c r="O38" s="103" t="e">
        <f t="shared" si="2"/>
        <v>#REF!</v>
      </c>
      <c r="P38" s="103" t="e">
        <f t="shared" si="2"/>
        <v>#REF!</v>
      </c>
      <c r="Q38" s="103" t="e">
        <f t="shared" si="2"/>
        <v>#REF!</v>
      </c>
      <c r="R38" s="103" t="e">
        <f t="shared" si="2"/>
        <v>#REF!</v>
      </c>
      <c r="S38" s="103" t="e">
        <f t="shared" si="2"/>
        <v>#REF!</v>
      </c>
      <c r="T38" s="104"/>
      <c r="U38" s="94"/>
      <c r="V38" s="94"/>
      <c r="W38" s="94"/>
      <c r="X38" s="94"/>
      <c r="Y38" s="94"/>
      <c r="Z38" s="94"/>
      <c r="AA38" s="94"/>
      <c r="AB38" s="104"/>
      <c r="AC38" s="94"/>
      <c r="AD38" s="94"/>
      <c r="AE38" s="94"/>
      <c r="AF38" s="94"/>
      <c r="AG38" s="94"/>
      <c r="AH38" s="105"/>
      <c r="AI38" s="94"/>
      <c r="AJ38" s="105"/>
      <c r="AK38" s="105"/>
      <c r="AL38" s="105"/>
      <c r="AM38" s="105"/>
      <c r="AN38" s="105"/>
    </row>
    <row r="39" spans="1:40" s="4" customFormat="1">
      <c r="A39" s="93"/>
      <c r="B39" s="94"/>
      <c r="C39" s="101"/>
      <c r="D39" s="97"/>
      <c r="E39" s="97"/>
      <c r="F39" s="94"/>
      <c r="G39" s="94"/>
      <c r="H39" s="94"/>
      <c r="I39" s="94"/>
      <c r="J39" s="94"/>
      <c r="K39" s="94"/>
      <c r="L39" s="94"/>
      <c r="M39" s="103" t="e">
        <f>M40/O40</f>
        <v>#REF!</v>
      </c>
      <c r="N39" s="103" t="e">
        <f>N40/O40</f>
        <v>#REF!</v>
      </c>
      <c r="O39" s="103" t="e">
        <f>O40/O40</f>
        <v>#REF!</v>
      </c>
      <c r="P39" s="103" t="e">
        <f>P40/O40</f>
        <v>#REF!</v>
      </c>
      <c r="Q39" s="103" t="e">
        <f>Q40/$O$40</f>
        <v>#REF!</v>
      </c>
      <c r="R39" s="103" t="e">
        <f>R40/$O$40</f>
        <v>#REF!</v>
      </c>
      <c r="S39" s="103" t="e">
        <f>S40/$O$40</f>
        <v>#REF!</v>
      </c>
      <c r="T39" s="104"/>
      <c r="U39" s="94"/>
      <c r="V39" s="94"/>
      <c r="W39" s="94"/>
      <c r="X39" s="94"/>
      <c r="Y39" s="94"/>
      <c r="Z39" s="94"/>
      <c r="AA39" s="94"/>
      <c r="AB39" s="104"/>
      <c r="AC39" s="94"/>
      <c r="AD39" s="94"/>
      <c r="AE39" s="94"/>
      <c r="AF39" s="94"/>
      <c r="AG39" s="94"/>
      <c r="AH39" s="105"/>
      <c r="AI39" s="94"/>
      <c r="AJ39" s="105"/>
      <c r="AK39" s="105"/>
      <c r="AL39" s="105"/>
      <c r="AM39" s="105"/>
      <c r="AN39" s="105"/>
    </row>
    <row r="40" spans="1:40">
      <c r="A40" s="3">
        <v>1</v>
      </c>
      <c r="B40" s="106">
        <v>1</v>
      </c>
      <c r="C40" s="107" t="s">
        <v>132</v>
      </c>
      <c r="D40" s="108" t="s">
        <v>19</v>
      </c>
      <c r="E40" s="109"/>
      <c r="F40" s="110" t="s">
        <v>72</v>
      </c>
      <c r="G40" s="111">
        <f t="shared" ref="G40:G103" si="3">SUMIF($V$10:$V$28,F40,$AA$10:$AA$28)</f>
        <v>175</v>
      </c>
      <c r="H40" s="111">
        <f t="shared" ref="H40:H103" si="4">SUMIF($V$10:$V$28,F40,$X$10:$X$28)</f>
        <v>156</v>
      </c>
      <c r="I40" s="112">
        <f t="shared" ref="I40:I103" si="5">$I$27</f>
        <v>26438045</v>
      </c>
      <c r="J40" s="112" t="e">
        <f>SUMIF($AN$4:$AN$22,D40,#REF!)</f>
        <v>#REF!</v>
      </c>
      <c r="K40" s="113" t="e">
        <f t="shared" ref="K40:K103" si="6">IF(J40=$AJ$25,$AI$25,IF(J40=$AJ$26,$AI$26,IF(J40=$AJ$27,$AI$27,IF(J40=$AJ$28,$AI$28,IF(J40=$AJ$29,$AI$29,IF(J40=$AJ$30,$AI$30))))))</f>
        <v>#REF!</v>
      </c>
      <c r="L40" s="114" t="e">
        <f>SUMIF($AN$4:$AN$22,D40,#REF!)</f>
        <v>#REF!</v>
      </c>
      <c r="M40" s="115" t="e">
        <f t="shared" ref="M40:M103" si="7">$O40/(1+6%/12)^36</f>
        <v>#REF!</v>
      </c>
      <c r="N40" s="115" t="e">
        <f t="shared" ref="N40:N103" si="8">$O40/(1+6%/12)^12</f>
        <v>#REF!</v>
      </c>
      <c r="O40" s="115" t="e">
        <f t="shared" ref="O40:O103" si="9">$I$27*K40*L40</f>
        <v>#REF!</v>
      </c>
      <c r="P40" s="115" t="e">
        <f t="shared" ref="P40:P103" si="10">$O40*(1+6%/12)^12</f>
        <v>#REF!</v>
      </c>
      <c r="Q40" s="116" t="e">
        <f t="shared" ref="Q40:R103" si="11">O40</f>
        <v>#REF!</v>
      </c>
      <c r="R40" s="115" t="e">
        <f t="shared" si="11"/>
        <v>#REF!</v>
      </c>
      <c r="S40" s="115" t="e">
        <f t="shared" ref="S40:S103" si="12">$O40*(1+6%/12)^24</f>
        <v>#REF!</v>
      </c>
      <c r="T40" s="115"/>
      <c r="U40" s="115" t="e">
        <f t="shared" ref="U40:U103" si="13">M40*H40</f>
        <v>#REF!</v>
      </c>
      <c r="V40" s="115" t="e">
        <f t="shared" ref="V40:V103" si="14">N40*H40</f>
        <v>#REF!</v>
      </c>
      <c r="W40" s="115" t="e">
        <f t="shared" ref="W40:W103" si="15">O40*H40</f>
        <v>#REF!</v>
      </c>
      <c r="X40" s="116" t="e">
        <f t="shared" ref="X40:X103" si="16">P40*H40</f>
        <v>#REF!</v>
      </c>
      <c r="Y40" s="116" t="e">
        <f t="shared" ref="Y40:Y103" si="17">Q40*H40</f>
        <v>#REF!</v>
      </c>
      <c r="Z40" s="115" t="e">
        <f t="shared" ref="Z40:Z103" si="18">R40*H40</f>
        <v>#REF!</v>
      </c>
      <c r="AA40" s="115" t="e">
        <f>S40*$H$40</f>
        <v>#REF!</v>
      </c>
      <c r="AB40" s="115"/>
      <c r="AC40" s="117" t="str">
        <f t="shared" ref="AC40:AC103" si="19">IF(AE40=$H$32,$M$32,IF(AE40=$H$33,$M$33,IF(AE40=$H$34,$M$34)))</f>
        <v>BERTAHAP</v>
      </c>
      <c r="AD40" s="118">
        <f t="shared" ref="AD40:AD103" si="20">IF(AC40=$M$32,$N$32,IF(AC40=$M$33,$N$33,$N$34))</f>
        <v>0</v>
      </c>
      <c r="AE40" s="119">
        <v>2</v>
      </c>
      <c r="AF40" s="120"/>
      <c r="AG40" s="115" t="e">
        <f>IF(AF40&gt;#REF!,"LB","KR")</f>
        <v>#REF!</v>
      </c>
      <c r="AH40" s="120">
        <v>4104654000</v>
      </c>
      <c r="AI40" s="120">
        <v>4626601000</v>
      </c>
      <c r="AJ40" s="120">
        <v>4911960000</v>
      </c>
      <c r="AK40" s="121">
        <v>5214919000</v>
      </c>
      <c r="AL40" s="121">
        <v>4911960000</v>
      </c>
      <c r="AM40" s="120">
        <v>5214919000</v>
      </c>
      <c r="AN40" s="120" t="e">
        <f t="shared" ref="AN40:AN75" si="21">ROUNDUP((AA40*(1+$J$5)),-3)</f>
        <v>#REF!</v>
      </c>
    </row>
    <row r="41" spans="1:40">
      <c r="A41" s="3">
        <f t="shared" ref="A41:A104" si="22">A40+1</f>
        <v>2</v>
      </c>
      <c r="B41" s="106">
        <v>2</v>
      </c>
      <c r="C41" s="107" t="s">
        <v>132</v>
      </c>
      <c r="D41" s="108" t="s">
        <v>29</v>
      </c>
      <c r="E41" s="109"/>
      <c r="F41" s="110" t="s">
        <v>74</v>
      </c>
      <c r="G41" s="111">
        <f t="shared" si="3"/>
        <v>85</v>
      </c>
      <c r="H41" s="111">
        <f t="shared" si="4"/>
        <v>74</v>
      </c>
      <c r="I41" s="112">
        <f t="shared" si="5"/>
        <v>26438045</v>
      </c>
      <c r="J41" s="112" t="e">
        <f>SUMIF($AN$4:$AN$22,D41,#REF!)</f>
        <v>#REF!</v>
      </c>
      <c r="K41" s="113" t="e">
        <f t="shared" si="6"/>
        <v>#REF!</v>
      </c>
      <c r="L41" s="114" t="e">
        <f>SUMIF($AN$4:$AN$22,D41,#REF!)</f>
        <v>#REF!</v>
      </c>
      <c r="M41" s="115" t="e">
        <f t="shared" si="7"/>
        <v>#REF!</v>
      </c>
      <c r="N41" s="115" t="e">
        <f t="shared" si="8"/>
        <v>#REF!</v>
      </c>
      <c r="O41" s="115" t="e">
        <f t="shared" si="9"/>
        <v>#REF!</v>
      </c>
      <c r="P41" s="115" t="e">
        <f t="shared" si="10"/>
        <v>#REF!</v>
      </c>
      <c r="Q41" s="116" t="e">
        <f t="shared" si="11"/>
        <v>#REF!</v>
      </c>
      <c r="R41" s="115" t="e">
        <f t="shared" si="11"/>
        <v>#REF!</v>
      </c>
      <c r="S41" s="115" t="e">
        <f t="shared" si="12"/>
        <v>#REF!</v>
      </c>
      <c r="T41" s="115"/>
      <c r="U41" s="115" t="e">
        <f t="shared" si="13"/>
        <v>#REF!</v>
      </c>
      <c r="V41" s="115" t="e">
        <f t="shared" si="14"/>
        <v>#REF!</v>
      </c>
      <c r="W41" s="115" t="e">
        <f t="shared" si="15"/>
        <v>#REF!</v>
      </c>
      <c r="X41" s="116" t="e">
        <f t="shared" si="16"/>
        <v>#REF!</v>
      </c>
      <c r="Y41" s="116" t="e">
        <f t="shared" si="17"/>
        <v>#REF!</v>
      </c>
      <c r="Z41" s="115" t="e">
        <f t="shared" si="18"/>
        <v>#REF!</v>
      </c>
      <c r="AA41" s="115" t="e">
        <f t="shared" ref="AA41:AA104" si="23">S41*H41</f>
        <v>#REF!</v>
      </c>
      <c r="AB41" s="115"/>
      <c r="AC41" s="117" t="str">
        <f t="shared" si="19"/>
        <v>BERTAHAP</v>
      </c>
      <c r="AD41" s="118">
        <f t="shared" si="20"/>
        <v>0</v>
      </c>
      <c r="AE41" s="119">
        <v>2</v>
      </c>
      <c r="AF41" s="120"/>
      <c r="AG41" s="115" t="e">
        <f>IF(AF41&gt;#REF!,"LB","KR")</f>
        <v>#REF!</v>
      </c>
      <c r="AH41" s="120">
        <v>1911023000</v>
      </c>
      <c r="AI41" s="120">
        <v>2154028000</v>
      </c>
      <c r="AJ41" s="120">
        <v>2286884000</v>
      </c>
      <c r="AK41" s="121">
        <v>2427934000</v>
      </c>
      <c r="AL41" s="121">
        <v>2286884000</v>
      </c>
      <c r="AM41" s="120">
        <v>2427934000</v>
      </c>
      <c r="AN41" s="120" t="e">
        <f t="shared" si="21"/>
        <v>#REF!</v>
      </c>
    </row>
    <row r="42" spans="1:40">
      <c r="A42" s="3">
        <f t="shared" si="22"/>
        <v>3</v>
      </c>
      <c r="B42" s="106">
        <v>3</v>
      </c>
      <c r="C42" s="107" t="s">
        <v>132</v>
      </c>
      <c r="D42" s="108" t="s">
        <v>32</v>
      </c>
      <c r="E42" s="109"/>
      <c r="F42" s="110" t="s">
        <v>56</v>
      </c>
      <c r="G42" s="111">
        <f t="shared" si="3"/>
        <v>85</v>
      </c>
      <c r="H42" s="111">
        <f t="shared" si="4"/>
        <v>74</v>
      </c>
      <c r="I42" s="112">
        <f t="shared" si="5"/>
        <v>26438045</v>
      </c>
      <c r="J42" s="112" t="e">
        <f>SUMIF($AN$4:$AN$22,D42,#REF!)</f>
        <v>#REF!</v>
      </c>
      <c r="K42" s="113" t="e">
        <f t="shared" si="6"/>
        <v>#REF!</v>
      </c>
      <c r="L42" s="114" t="e">
        <f>SUMIF($AN$4:$AN$22,D42,#REF!)</f>
        <v>#REF!</v>
      </c>
      <c r="M42" s="115" t="e">
        <f t="shared" si="7"/>
        <v>#REF!</v>
      </c>
      <c r="N42" s="115" t="e">
        <f t="shared" si="8"/>
        <v>#REF!</v>
      </c>
      <c r="O42" s="115" t="e">
        <f t="shared" si="9"/>
        <v>#REF!</v>
      </c>
      <c r="P42" s="115" t="e">
        <f t="shared" si="10"/>
        <v>#REF!</v>
      </c>
      <c r="Q42" s="116" t="e">
        <f t="shared" si="11"/>
        <v>#REF!</v>
      </c>
      <c r="R42" s="115" t="e">
        <f t="shared" si="11"/>
        <v>#REF!</v>
      </c>
      <c r="S42" s="115" t="e">
        <f t="shared" si="12"/>
        <v>#REF!</v>
      </c>
      <c r="T42" s="115"/>
      <c r="U42" s="115" t="e">
        <f t="shared" si="13"/>
        <v>#REF!</v>
      </c>
      <c r="V42" s="115" t="e">
        <f t="shared" si="14"/>
        <v>#REF!</v>
      </c>
      <c r="W42" s="115" t="e">
        <f t="shared" si="15"/>
        <v>#REF!</v>
      </c>
      <c r="X42" s="116" t="e">
        <f t="shared" si="16"/>
        <v>#REF!</v>
      </c>
      <c r="Y42" s="116" t="e">
        <f t="shared" si="17"/>
        <v>#REF!</v>
      </c>
      <c r="Z42" s="115" t="e">
        <f t="shared" si="18"/>
        <v>#REF!</v>
      </c>
      <c r="AA42" s="115" t="e">
        <f t="shared" si="23"/>
        <v>#REF!</v>
      </c>
      <c r="AB42" s="115"/>
      <c r="AC42" s="117" t="str">
        <f t="shared" si="19"/>
        <v>BERTAHAP</v>
      </c>
      <c r="AD42" s="118">
        <f t="shared" si="20"/>
        <v>0</v>
      </c>
      <c r="AE42" s="119">
        <v>2</v>
      </c>
      <c r="AF42" s="120"/>
      <c r="AG42" s="115" t="e">
        <f>IF(AF42&gt;#REF!,"LB","KR")</f>
        <v>#REF!</v>
      </c>
      <c r="AH42" s="120">
        <v>1911023000</v>
      </c>
      <c r="AI42" s="120">
        <v>2154028000</v>
      </c>
      <c r="AJ42" s="120">
        <v>2286884000</v>
      </c>
      <c r="AK42" s="121">
        <v>2427934000</v>
      </c>
      <c r="AL42" s="121">
        <v>2286884000</v>
      </c>
      <c r="AM42" s="120">
        <v>2427934000</v>
      </c>
      <c r="AN42" s="120" t="e">
        <f t="shared" si="21"/>
        <v>#REF!</v>
      </c>
    </row>
    <row r="43" spans="1:40">
      <c r="A43" s="3">
        <f t="shared" si="22"/>
        <v>4</v>
      </c>
      <c r="B43" s="106">
        <v>4</v>
      </c>
      <c r="C43" s="107" t="s">
        <v>132</v>
      </c>
      <c r="D43" s="108" t="s">
        <v>38</v>
      </c>
      <c r="E43" s="109"/>
      <c r="F43" s="110" t="s">
        <v>58</v>
      </c>
      <c r="G43" s="111">
        <f t="shared" si="3"/>
        <v>101</v>
      </c>
      <c r="H43" s="111">
        <f t="shared" si="4"/>
        <v>90</v>
      </c>
      <c r="I43" s="112">
        <f t="shared" si="5"/>
        <v>26438045</v>
      </c>
      <c r="J43" s="112" t="e">
        <f>SUMIF($AN$4:$AN$22,D43,#REF!)</f>
        <v>#REF!</v>
      </c>
      <c r="K43" s="113" t="e">
        <f t="shared" si="6"/>
        <v>#REF!</v>
      </c>
      <c r="L43" s="114" t="e">
        <f>SUMIF($AN$4:$AN$22,D43,#REF!)</f>
        <v>#REF!</v>
      </c>
      <c r="M43" s="115" t="e">
        <f t="shared" si="7"/>
        <v>#REF!</v>
      </c>
      <c r="N43" s="115" t="e">
        <f t="shared" si="8"/>
        <v>#REF!</v>
      </c>
      <c r="O43" s="115" t="e">
        <f t="shared" si="9"/>
        <v>#REF!</v>
      </c>
      <c r="P43" s="115" t="e">
        <f t="shared" si="10"/>
        <v>#REF!</v>
      </c>
      <c r="Q43" s="116" t="e">
        <f t="shared" si="11"/>
        <v>#REF!</v>
      </c>
      <c r="R43" s="115" t="e">
        <f t="shared" si="11"/>
        <v>#REF!</v>
      </c>
      <c r="S43" s="115" t="e">
        <f t="shared" si="12"/>
        <v>#REF!</v>
      </c>
      <c r="T43" s="115"/>
      <c r="U43" s="115" t="e">
        <f t="shared" si="13"/>
        <v>#REF!</v>
      </c>
      <c r="V43" s="115" t="e">
        <f t="shared" si="14"/>
        <v>#REF!</v>
      </c>
      <c r="W43" s="115" t="e">
        <f t="shared" si="15"/>
        <v>#REF!</v>
      </c>
      <c r="X43" s="116" t="e">
        <f t="shared" si="16"/>
        <v>#REF!</v>
      </c>
      <c r="Y43" s="116" t="e">
        <f t="shared" si="17"/>
        <v>#REF!</v>
      </c>
      <c r="Z43" s="115" t="e">
        <f t="shared" si="18"/>
        <v>#REF!</v>
      </c>
      <c r="AA43" s="115" t="e">
        <f t="shared" si="23"/>
        <v>#REF!</v>
      </c>
      <c r="AB43" s="115"/>
      <c r="AC43" s="117" t="str">
        <f t="shared" si="19"/>
        <v>BERTAHAP</v>
      </c>
      <c r="AD43" s="118">
        <f t="shared" si="20"/>
        <v>0</v>
      </c>
      <c r="AE43" s="119">
        <v>2</v>
      </c>
      <c r="AF43" s="120"/>
      <c r="AG43" s="115" t="e">
        <f>IF(AF43&gt;#REF!,"LB","KR")</f>
        <v>#REF!</v>
      </c>
      <c r="AH43" s="120">
        <v>2324217000</v>
      </c>
      <c r="AI43" s="120">
        <v>2619764000</v>
      </c>
      <c r="AJ43" s="120">
        <v>2781345000</v>
      </c>
      <c r="AK43" s="121">
        <v>2952892000</v>
      </c>
      <c r="AL43" s="121">
        <v>2781345000</v>
      </c>
      <c r="AM43" s="120">
        <v>2952892000</v>
      </c>
      <c r="AN43" s="120" t="e">
        <f t="shared" si="21"/>
        <v>#REF!</v>
      </c>
    </row>
    <row r="44" spans="1:40">
      <c r="A44" s="3">
        <f t="shared" si="22"/>
        <v>5</v>
      </c>
      <c r="B44" s="106">
        <v>5</v>
      </c>
      <c r="C44" s="107" t="s">
        <v>132</v>
      </c>
      <c r="D44" s="108" t="s">
        <v>44</v>
      </c>
      <c r="E44" s="109"/>
      <c r="F44" s="110" t="s">
        <v>60</v>
      </c>
      <c r="G44" s="111">
        <f t="shared" si="3"/>
        <v>101</v>
      </c>
      <c r="H44" s="111">
        <f t="shared" si="4"/>
        <v>90</v>
      </c>
      <c r="I44" s="112">
        <f t="shared" si="5"/>
        <v>26438045</v>
      </c>
      <c r="J44" s="112" t="e">
        <f>SUMIF($AN$4:$AN$22,D44,#REF!)</f>
        <v>#REF!</v>
      </c>
      <c r="K44" s="113" t="e">
        <f t="shared" si="6"/>
        <v>#REF!</v>
      </c>
      <c r="L44" s="114" t="e">
        <f>SUMIF($AN$4:$AN$22,D44,#REF!)</f>
        <v>#REF!</v>
      </c>
      <c r="M44" s="115" t="e">
        <f t="shared" si="7"/>
        <v>#REF!</v>
      </c>
      <c r="N44" s="115" t="e">
        <f t="shared" si="8"/>
        <v>#REF!</v>
      </c>
      <c r="O44" s="115" t="e">
        <f t="shared" si="9"/>
        <v>#REF!</v>
      </c>
      <c r="P44" s="115" t="e">
        <f t="shared" si="10"/>
        <v>#REF!</v>
      </c>
      <c r="Q44" s="116" t="e">
        <f t="shared" si="11"/>
        <v>#REF!</v>
      </c>
      <c r="R44" s="115" t="e">
        <f t="shared" si="11"/>
        <v>#REF!</v>
      </c>
      <c r="S44" s="115" t="e">
        <f t="shared" si="12"/>
        <v>#REF!</v>
      </c>
      <c r="T44" s="115"/>
      <c r="U44" s="115" t="e">
        <f t="shared" si="13"/>
        <v>#REF!</v>
      </c>
      <c r="V44" s="115" t="e">
        <f t="shared" si="14"/>
        <v>#REF!</v>
      </c>
      <c r="W44" s="115" t="e">
        <f t="shared" si="15"/>
        <v>#REF!</v>
      </c>
      <c r="X44" s="116" t="e">
        <f t="shared" si="16"/>
        <v>#REF!</v>
      </c>
      <c r="Y44" s="116" t="e">
        <f t="shared" si="17"/>
        <v>#REF!</v>
      </c>
      <c r="Z44" s="115" t="e">
        <f t="shared" si="18"/>
        <v>#REF!</v>
      </c>
      <c r="AA44" s="115" t="e">
        <f t="shared" si="23"/>
        <v>#REF!</v>
      </c>
      <c r="AB44" s="115"/>
      <c r="AC44" s="117" t="str">
        <f t="shared" si="19"/>
        <v>BERTAHAP</v>
      </c>
      <c r="AD44" s="118">
        <f t="shared" si="20"/>
        <v>0</v>
      </c>
      <c r="AE44" s="119">
        <v>2</v>
      </c>
      <c r="AF44" s="120"/>
      <c r="AG44" s="115" t="e">
        <f>IF(AF44&gt;#REF!,"LB","KR")</f>
        <v>#REF!</v>
      </c>
      <c r="AH44" s="120">
        <v>2324217000</v>
      </c>
      <c r="AI44" s="120">
        <v>2619764000</v>
      </c>
      <c r="AJ44" s="120">
        <v>2781345000</v>
      </c>
      <c r="AK44" s="121">
        <v>2952892000</v>
      </c>
      <c r="AL44" s="121">
        <v>2781345000</v>
      </c>
      <c r="AM44" s="120">
        <v>2952892000</v>
      </c>
      <c r="AN44" s="120" t="e">
        <f t="shared" si="21"/>
        <v>#REF!</v>
      </c>
    </row>
    <row r="45" spans="1:40">
      <c r="A45" s="3">
        <f t="shared" si="22"/>
        <v>6</v>
      </c>
      <c r="B45" s="106">
        <v>6</v>
      </c>
      <c r="C45" s="107" t="s">
        <v>132</v>
      </c>
      <c r="D45" s="106">
        <v>11</v>
      </c>
      <c r="E45" s="109"/>
      <c r="F45" s="110" t="s">
        <v>62</v>
      </c>
      <c r="G45" s="111">
        <f t="shared" si="3"/>
        <v>101</v>
      </c>
      <c r="H45" s="111">
        <f t="shared" si="4"/>
        <v>90</v>
      </c>
      <c r="I45" s="112">
        <f t="shared" si="5"/>
        <v>26438045</v>
      </c>
      <c r="J45" s="112" t="e">
        <f>SUMIF($AN$4:$AN$22,D45,#REF!)</f>
        <v>#REF!</v>
      </c>
      <c r="K45" s="113" t="e">
        <f t="shared" si="6"/>
        <v>#REF!</v>
      </c>
      <c r="L45" s="114" t="e">
        <f>SUMIF($AN$4:$AN$22,D45,#REF!)</f>
        <v>#REF!</v>
      </c>
      <c r="M45" s="115" t="e">
        <f t="shared" si="7"/>
        <v>#REF!</v>
      </c>
      <c r="N45" s="115" t="e">
        <f t="shared" si="8"/>
        <v>#REF!</v>
      </c>
      <c r="O45" s="115" t="e">
        <f t="shared" si="9"/>
        <v>#REF!</v>
      </c>
      <c r="P45" s="115" t="e">
        <f t="shared" si="10"/>
        <v>#REF!</v>
      </c>
      <c r="Q45" s="116" t="e">
        <f t="shared" si="11"/>
        <v>#REF!</v>
      </c>
      <c r="R45" s="115" t="e">
        <f t="shared" si="11"/>
        <v>#REF!</v>
      </c>
      <c r="S45" s="115" t="e">
        <f t="shared" si="12"/>
        <v>#REF!</v>
      </c>
      <c r="T45" s="115"/>
      <c r="U45" s="115" t="e">
        <f t="shared" si="13"/>
        <v>#REF!</v>
      </c>
      <c r="V45" s="115" t="e">
        <f t="shared" si="14"/>
        <v>#REF!</v>
      </c>
      <c r="W45" s="115" t="e">
        <f t="shared" si="15"/>
        <v>#REF!</v>
      </c>
      <c r="X45" s="116" t="e">
        <f t="shared" si="16"/>
        <v>#REF!</v>
      </c>
      <c r="Y45" s="116" t="e">
        <f t="shared" si="17"/>
        <v>#REF!</v>
      </c>
      <c r="Z45" s="115" t="e">
        <f t="shared" si="18"/>
        <v>#REF!</v>
      </c>
      <c r="AA45" s="115" t="e">
        <f t="shared" si="23"/>
        <v>#REF!</v>
      </c>
      <c r="AB45" s="115"/>
      <c r="AC45" s="117" t="str">
        <f t="shared" si="19"/>
        <v>BERTAHAP</v>
      </c>
      <c r="AD45" s="118">
        <f t="shared" si="20"/>
        <v>0</v>
      </c>
      <c r="AE45" s="119">
        <v>2</v>
      </c>
      <c r="AF45" s="120"/>
      <c r="AG45" s="115" t="e">
        <f>IF(AF45&gt;#REF!,"LB","KR")</f>
        <v>#REF!</v>
      </c>
      <c r="AH45" s="120">
        <v>2324217000</v>
      </c>
      <c r="AI45" s="120">
        <v>2619764000</v>
      </c>
      <c r="AJ45" s="120">
        <v>2781345000</v>
      </c>
      <c r="AK45" s="121">
        <v>2952892000</v>
      </c>
      <c r="AL45" s="121">
        <v>2781345000</v>
      </c>
      <c r="AM45" s="120">
        <v>2952892000</v>
      </c>
      <c r="AN45" s="120" t="e">
        <f t="shared" si="21"/>
        <v>#REF!</v>
      </c>
    </row>
    <row r="46" spans="1:40">
      <c r="A46" s="3">
        <f t="shared" si="22"/>
        <v>7</v>
      </c>
      <c r="B46" s="106">
        <v>7</v>
      </c>
      <c r="C46" s="107" t="s">
        <v>132</v>
      </c>
      <c r="D46" s="106">
        <v>15</v>
      </c>
      <c r="E46" s="109"/>
      <c r="F46" s="110" t="s">
        <v>64</v>
      </c>
      <c r="G46" s="111">
        <f t="shared" si="3"/>
        <v>101</v>
      </c>
      <c r="H46" s="111">
        <f t="shared" si="4"/>
        <v>90</v>
      </c>
      <c r="I46" s="112">
        <f t="shared" si="5"/>
        <v>26438045</v>
      </c>
      <c r="J46" s="112" t="e">
        <f>SUMIF($AN$4:$AN$22,D46,#REF!)</f>
        <v>#REF!</v>
      </c>
      <c r="K46" s="113" t="e">
        <f t="shared" si="6"/>
        <v>#REF!</v>
      </c>
      <c r="L46" s="114" t="e">
        <f>SUMIF($AN$4:$AN$22,D46,#REF!)</f>
        <v>#REF!</v>
      </c>
      <c r="M46" s="115" t="e">
        <f t="shared" si="7"/>
        <v>#REF!</v>
      </c>
      <c r="N46" s="115" t="e">
        <f t="shared" si="8"/>
        <v>#REF!</v>
      </c>
      <c r="O46" s="115" t="e">
        <f t="shared" si="9"/>
        <v>#REF!</v>
      </c>
      <c r="P46" s="115" t="e">
        <f t="shared" si="10"/>
        <v>#REF!</v>
      </c>
      <c r="Q46" s="116" t="e">
        <f t="shared" si="11"/>
        <v>#REF!</v>
      </c>
      <c r="R46" s="115" t="e">
        <f t="shared" si="11"/>
        <v>#REF!</v>
      </c>
      <c r="S46" s="115" t="e">
        <f t="shared" si="12"/>
        <v>#REF!</v>
      </c>
      <c r="T46" s="115"/>
      <c r="U46" s="115" t="e">
        <f t="shared" si="13"/>
        <v>#REF!</v>
      </c>
      <c r="V46" s="115" t="e">
        <f t="shared" si="14"/>
        <v>#REF!</v>
      </c>
      <c r="W46" s="115" t="e">
        <f t="shared" si="15"/>
        <v>#REF!</v>
      </c>
      <c r="X46" s="116" t="e">
        <f t="shared" si="16"/>
        <v>#REF!</v>
      </c>
      <c r="Y46" s="116" t="e">
        <f t="shared" si="17"/>
        <v>#REF!</v>
      </c>
      <c r="Z46" s="115" t="e">
        <f t="shared" si="18"/>
        <v>#REF!</v>
      </c>
      <c r="AA46" s="115" t="e">
        <f t="shared" si="23"/>
        <v>#REF!</v>
      </c>
      <c r="AB46" s="115"/>
      <c r="AC46" s="117" t="str">
        <f t="shared" si="19"/>
        <v>BERTAHAP</v>
      </c>
      <c r="AD46" s="118">
        <f t="shared" si="20"/>
        <v>0</v>
      </c>
      <c r="AE46" s="119">
        <v>2</v>
      </c>
      <c r="AF46" s="120"/>
      <c r="AG46" s="115" t="e">
        <f>IF(AF46&gt;#REF!,"LB","KR")</f>
        <v>#REF!</v>
      </c>
      <c r="AH46" s="120">
        <v>2324217000</v>
      </c>
      <c r="AI46" s="120">
        <v>2619764000</v>
      </c>
      <c r="AJ46" s="120">
        <v>2781345000</v>
      </c>
      <c r="AK46" s="121">
        <v>2952892000</v>
      </c>
      <c r="AL46" s="121">
        <v>2781345000</v>
      </c>
      <c r="AM46" s="120">
        <v>2952892000</v>
      </c>
      <c r="AN46" s="120" t="e">
        <f t="shared" si="21"/>
        <v>#REF!</v>
      </c>
    </row>
    <row r="47" spans="1:40">
      <c r="A47" s="3">
        <f t="shared" si="22"/>
        <v>8</v>
      </c>
      <c r="B47" s="106">
        <v>8</v>
      </c>
      <c r="C47" s="107" t="s">
        <v>132</v>
      </c>
      <c r="D47" s="106">
        <v>17</v>
      </c>
      <c r="E47" s="109"/>
      <c r="F47" s="110" t="s">
        <v>67</v>
      </c>
      <c r="G47" s="111">
        <f t="shared" si="3"/>
        <v>85</v>
      </c>
      <c r="H47" s="111">
        <f t="shared" si="4"/>
        <v>74</v>
      </c>
      <c r="I47" s="112">
        <f t="shared" si="5"/>
        <v>26438045</v>
      </c>
      <c r="J47" s="112" t="e">
        <f>SUMIF($AN$4:$AN$22,D47,#REF!)</f>
        <v>#REF!</v>
      </c>
      <c r="K47" s="113" t="e">
        <f t="shared" si="6"/>
        <v>#REF!</v>
      </c>
      <c r="L47" s="114" t="e">
        <f>SUMIF($AN$4:$AN$22,D47,#REF!)</f>
        <v>#REF!</v>
      </c>
      <c r="M47" s="115" t="e">
        <f t="shared" si="7"/>
        <v>#REF!</v>
      </c>
      <c r="N47" s="115" t="e">
        <f t="shared" si="8"/>
        <v>#REF!</v>
      </c>
      <c r="O47" s="115" t="e">
        <f t="shared" si="9"/>
        <v>#REF!</v>
      </c>
      <c r="P47" s="115" t="e">
        <f t="shared" si="10"/>
        <v>#REF!</v>
      </c>
      <c r="Q47" s="116" t="e">
        <f t="shared" si="11"/>
        <v>#REF!</v>
      </c>
      <c r="R47" s="115" t="e">
        <f t="shared" si="11"/>
        <v>#REF!</v>
      </c>
      <c r="S47" s="115" t="e">
        <f t="shared" si="12"/>
        <v>#REF!</v>
      </c>
      <c r="T47" s="115"/>
      <c r="U47" s="115" t="e">
        <f t="shared" si="13"/>
        <v>#REF!</v>
      </c>
      <c r="V47" s="115" t="e">
        <f t="shared" si="14"/>
        <v>#REF!</v>
      </c>
      <c r="W47" s="115" t="e">
        <f t="shared" si="15"/>
        <v>#REF!</v>
      </c>
      <c r="X47" s="116" t="e">
        <f t="shared" si="16"/>
        <v>#REF!</v>
      </c>
      <c r="Y47" s="116" t="e">
        <f t="shared" si="17"/>
        <v>#REF!</v>
      </c>
      <c r="Z47" s="115" t="e">
        <f t="shared" si="18"/>
        <v>#REF!</v>
      </c>
      <c r="AA47" s="115" t="e">
        <f t="shared" si="23"/>
        <v>#REF!</v>
      </c>
      <c r="AB47" s="115"/>
      <c r="AC47" s="117" t="str">
        <f t="shared" si="19"/>
        <v>BERTAHAP</v>
      </c>
      <c r="AD47" s="118">
        <f t="shared" si="20"/>
        <v>0</v>
      </c>
      <c r="AE47" s="119">
        <v>2</v>
      </c>
      <c r="AF47" s="120"/>
      <c r="AG47" s="115" t="e">
        <f>IF(AF47&gt;#REF!,"LB","KR")</f>
        <v>#REF!</v>
      </c>
      <c r="AH47" s="120">
        <v>1911023000</v>
      </c>
      <c r="AI47" s="120">
        <v>2154028000</v>
      </c>
      <c r="AJ47" s="120">
        <v>2286884000</v>
      </c>
      <c r="AK47" s="121">
        <v>2427934000</v>
      </c>
      <c r="AL47" s="121">
        <v>2286884000</v>
      </c>
      <c r="AM47" s="120">
        <v>2427934000</v>
      </c>
      <c r="AN47" s="120" t="e">
        <f t="shared" si="21"/>
        <v>#REF!</v>
      </c>
    </row>
    <row r="48" spans="1:40">
      <c r="A48" s="3">
        <f t="shared" si="22"/>
        <v>9</v>
      </c>
      <c r="B48" s="106">
        <v>9</v>
      </c>
      <c r="C48" s="107" t="s">
        <v>132</v>
      </c>
      <c r="D48" s="106">
        <v>19</v>
      </c>
      <c r="E48" s="109"/>
      <c r="F48" s="110" t="s">
        <v>78</v>
      </c>
      <c r="G48" s="111">
        <f t="shared" si="3"/>
        <v>138</v>
      </c>
      <c r="H48" s="111">
        <f t="shared" si="4"/>
        <v>120</v>
      </c>
      <c r="I48" s="112">
        <f t="shared" si="5"/>
        <v>26438045</v>
      </c>
      <c r="J48" s="112" t="e">
        <f>SUMIF($AN$4:$AN$22,D48,#REF!)</f>
        <v>#REF!</v>
      </c>
      <c r="K48" s="113" t="e">
        <f t="shared" si="6"/>
        <v>#REF!</v>
      </c>
      <c r="L48" s="114" t="e">
        <f>SUMIF($AN$4:$AN$22,D48,#REF!)</f>
        <v>#REF!</v>
      </c>
      <c r="M48" s="115" t="e">
        <f t="shared" si="7"/>
        <v>#REF!</v>
      </c>
      <c r="N48" s="115" t="e">
        <f t="shared" si="8"/>
        <v>#REF!</v>
      </c>
      <c r="O48" s="115" t="e">
        <f t="shared" si="9"/>
        <v>#REF!</v>
      </c>
      <c r="P48" s="115" t="e">
        <f t="shared" si="10"/>
        <v>#REF!</v>
      </c>
      <c r="Q48" s="116" t="e">
        <f t="shared" si="11"/>
        <v>#REF!</v>
      </c>
      <c r="R48" s="115" t="e">
        <f t="shared" si="11"/>
        <v>#REF!</v>
      </c>
      <c r="S48" s="115" t="e">
        <f t="shared" si="12"/>
        <v>#REF!</v>
      </c>
      <c r="T48" s="115"/>
      <c r="U48" s="115" t="e">
        <f t="shared" si="13"/>
        <v>#REF!</v>
      </c>
      <c r="V48" s="115" t="e">
        <f t="shared" si="14"/>
        <v>#REF!</v>
      </c>
      <c r="W48" s="115" t="e">
        <f t="shared" si="15"/>
        <v>#REF!</v>
      </c>
      <c r="X48" s="116" t="e">
        <f t="shared" si="16"/>
        <v>#REF!</v>
      </c>
      <c r="Y48" s="116" t="e">
        <f t="shared" si="17"/>
        <v>#REF!</v>
      </c>
      <c r="Z48" s="115" t="e">
        <f t="shared" si="18"/>
        <v>#REF!</v>
      </c>
      <c r="AA48" s="115" t="e">
        <f t="shared" si="23"/>
        <v>#REF!</v>
      </c>
      <c r="AB48" s="115"/>
      <c r="AC48" s="117" t="str">
        <f t="shared" si="19"/>
        <v>BERTAHAP</v>
      </c>
      <c r="AD48" s="118">
        <f t="shared" si="20"/>
        <v>0</v>
      </c>
      <c r="AE48" s="119">
        <v>2</v>
      </c>
      <c r="AF48" s="120"/>
      <c r="AG48" s="115" t="e">
        <f>IF(AF48&gt;#REF!,"LB","KR")</f>
        <v>#REF!</v>
      </c>
      <c r="AH48" s="120">
        <v>3098956000</v>
      </c>
      <c r="AI48" s="120">
        <v>3493018000</v>
      </c>
      <c r="AJ48" s="120">
        <v>3708460000</v>
      </c>
      <c r="AK48" s="121">
        <v>3937189000</v>
      </c>
      <c r="AL48" s="121">
        <v>3708460000</v>
      </c>
      <c r="AM48" s="120">
        <v>3937189000</v>
      </c>
      <c r="AN48" s="120" t="e">
        <f t="shared" si="21"/>
        <v>#REF!</v>
      </c>
    </row>
    <row r="49" spans="1:40">
      <c r="A49" s="3">
        <f t="shared" si="22"/>
        <v>10</v>
      </c>
      <c r="B49" s="106">
        <v>10</v>
      </c>
      <c r="C49" s="107" t="s">
        <v>132</v>
      </c>
      <c r="D49" s="106">
        <v>21</v>
      </c>
      <c r="E49" s="109"/>
      <c r="F49" s="110" t="s">
        <v>84</v>
      </c>
      <c r="G49" s="111">
        <f t="shared" si="3"/>
        <v>132</v>
      </c>
      <c r="H49" s="111">
        <f t="shared" si="4"/>
        <v>112</v>
      </c>
      <c r="I49" s="112">
        <f t="shared" si="5"/>
        <v>26438045</v>
      </c>
      <c r="J49" s="112" t="e">
        <f>SUMIF($AN$4:$AN$22,D49,#REF!)</f>
        <v>#REF!</v>
      </c>
      <c r="K49" s="113" t="e">
        <f t="shared" si="6"/>
        <v>#REF!</v>
      </c>
      <c r="L49" s="114" t="e">
        <f>SUMIF($AN$4:$AN$22,D49,#REF!)</f>
        <v>#REF!</v>
      </c>
      <c r="M49" s="115" t="e">
        <f t="shared" si="7"/>
        <v>#REF!</v>
      </c>
      <c r="N49" s="115" t="e">
        <f t="shared" si="8"/>
        <v>#REF!</v>
      </c>
      <c r="O49" s="115" t="e">
        <f t="shared" si="9"/>
        <v>#REF!</v>
      </c>
      <c r="P49" s="115" t="e">
        <f t="shared" si="10"/>
        <v>#REF!</v>
      </c>
      <c r="Q49" s="116" t="e">
        <f t="shared" si="11"/>
        <v>#REF!</v>
      </c>
      <c r="R49" s="115" t="e">
        <f t="shared" si="11"/>
        <v>#REF!</v>
      </c>
      <c r="S49" s="115" t="e">
        <f t="shared" si="12"/>
        <v>#REF!</v>
      </c>
      <c r="T49" s="115"/>
      <c r="U49" s="115" t="e">
        <f t="shared" si="13"/>
        <v>#REF!</v>
      </c>
      <c r="V49" s="115" t="e">
        <f t="shared" si="14"/>
        <v>#REF!</v>
      </c>
      <c r="W49" s="115" t="e">
        <f t="shared" si="15"/>
        <v>#REF!</v>
      </c>
      <c r="X49" s="116" t="e">
        <f t="shared" si="16"/>
        <v>#REF!</v>
      </c>
      <c r="Y49" s="116" t="e">
        <f t="shared" si="17"/>
        <v>#REF!</v>
      </c>
      <c r="Z49" s="115" t="e">
        <f t="shared" si="18"/>
        <v>#REF!</v>
      </c>
      <c r="AA49" s="115" t="e">
        <f t="shared" si="23"/>
        <v>#REF!</v>
      </c>
      <c r="AB49" s="115"/>
      <c r="AC49" s="117" t="str">
        <f t="shared" si="19"/>
        <v>BERTAHAP</v>
      </c>
      <c r="AD49" s="118">
        <f t="shared" si="20"/>
        <v>0</v>
      </c>
      <c r="AE49" s="119">
        <v>2</v>
      </c>
      <c r="AF49" s="120"/>
      <c r="AG49" s="115" t="e">
        <f>IF(AF49&gt;#REF!,"LB","KR")</f>
        <v>#REF!</v>
      </c>
      <c r="AH49" s="120">
        <v>3001504000</v>
      </c>
      <c r="AI49" s="120">
        <v>3383175000</v>
      </c>
      <c r="AJ49" s="120">
        <v>3591842000</v>
      </c>
      <c r="AK49" s="121">
        <v>3813378000</v>
      </c>
      <c r="AL49" s="121">
        <v>3591842000</v>
      </c>
      <c r="AM49" s="120">
        <v>3813378000</v>
      </c>
      <c r="AN49" s="120" t="e">
        <f t="shared" si="21"/>
        <v>#REF!</v>
      </c>
    </row>
    <row r="50" spans="1:40">
      <c r="A50" s="3">
        <f t="shared" si="22"/>
        <v>11</v>
      </c>
      <c r="B50" s="106">
        <v>1</v>
      </c>
      <c r="C50" s="107" t="s">
        <v>134</v>
      </c>
      <c r="D50" s="108" t="s">
        <v>19</v>
      </c>
      <c r="E50" s="109"/>
      <c r="F50" s="110" t="s">
        <v>72</v>
      </c>
      <c r="G50" s="111">
        <f t="shared" si="3"/>
        <v>175</v>
      </c>
      <c r="H50" s="111">
        <f t="shared" si="4"/>
        <v>156</v>
      </c>
      <c r="I50" s="112">
        <f t="shared" si="5"/>
        <v>26438045</v>
      </c>
      <c r="J50" s="112" t="e">
        <f>SUMIF($AN$4:$AN$22,D50,#REF!)</f>
        <v>#REF!</v>
      </c>
      <c r="K50" s="113" t="e">
        <f t="shared" si="6"/>
        <v>#REF!</v>
      </c>
      <c r="L50" s="114" t="e">
        <f>SUMIF($AN$4:$AN$22,D50,#REF!)</f>
        <v>#REF!</v>
      </c>
      <c r="M50" s="115" t="e">
        <f t="shared" si="7"/>
        <v>#REF!</v>
      </c>
      <c r="N50" s="115" t="e">
        <f t="shared" si="8"/>
        <v>#REF!</v>
      </c>
      <c r="O50" s="115" t="e">
        <f t="shared" si="9"/>
        <v>#REF!</v>
      </c>
      <c r="P50" s="115" t="e">
        <f t="shared" si="10"/>
        <v>#REF!</v>
      </c>
      <c r="Q50" s="116" t="e">
        <f t="shared" si="11"/>
        <v>#REF!</v>
      </c>
      <c r="R50" s="115" t="e">
        <f t="shared" si="11"/>
        <v>#REF!</v>
      </c>
      <c r="S50" s="115" t="e">
        <f t="shared" si="12"/>
        <v>#REF!</v>
      </c>
      <c r="T50" s="115"/>
      <c r="U50" s="115" t="e">
        <f t="shared" si="13"/>
        <v>#REF!</v>
      </c>
      <c r="V50" s="115" t="e">
        <f t="shared" si="14"/>
        <v>#REF!</v>
      </c>
      <c r="W50" s="115" t="e">
        <f t="shared" si="15"/>
        <v>#REF!</v>
      </c>
      <c r="X50" s="116" t="e">
        <f t="shared" si="16"/>
        <v>#REF!</v>
      </c>
      <c r="Y50" s="116" t="e">
        <f t="shared" si="17"/>
        <v>#REF!</v>
      </c>
      <c r="Z50" s="115" t="e">
        <f t="shared" si="18"/>
        <v>#REF!</v>
      </c>
      <c r="AA50" s="115" t="e">
        <f t="shared" si="23"/>
        <v>#REF!</v>
      </c>
      <c r="AB50" s="115"/>
      <c r="AC50" s="117" t="str">
        <f t="shared" si="19"/>
        <v>BERTAHAP</v>
      </c>
      <c r="AD50" s="118">
        <f t="shared" si="20"/>
        <v>0</v>
      </c>
      <c r="AE50" s="119">
        <v>2</v>
      </c>
      <c r="AF50" s="120"/>
      <c r="AG50" s="115" t="e">
        <f>IF(AF50&gt;#REF!,"LB","KR")</f>
        <v>#REF!</v>
      </c>
      <c r="AH50" s="120">
        <v>4104654000</v>
      </c>
      <c r="AI50" s="120">
        <v>4626601000</v>
      </c>
      <c r="AJ50" s="120">
        <v>4911960000</v>
      </c>
      <c r="AK50" s="121">
        <v>5214919000</v>
      </c>
      <c r="AL50" s="121">
        <v>4911960000</v>
      </c>
      <c r="AM50" s="120">
        <v>5214919000</v>
      </c>
      <c r="AN50" s="120" t="e">
        <f t="shared" si="21"/>
        <v>#REF!</v>
      </c>
    </row>
    <row r="51" spans="1:40">
      <c r="A51" s="3">
        <f t="shared" si="22"/>
        <v>12</v>
      </c>
      <c r="B51" s="106">
        <v>2</v>
      </c>
      <c r="C51" s="107" t="s">
        <v>134</v>
      </c>
      <c r="D51" s="108" t="s">
        <v>29</v>
      </c>
      <c r="E51" s="109"/>
      <c r="F51" s="110" t="s">
        <v>74</v>
      </c>
      <c r="G51" s="111">
        <f t="shared" si="3"/>
        <v>85</v>
      </c>
      <c r="H51" s="111">
        <f t="shared" si="4"/>
        <v>74</v>
      </c>
      <c r="I51" s="112">
        <f t="shared" si="5"/>
        <v>26438045</v>
      </c>
      <c r="J51" s="112" t="e">
        <f>SUMIF($AN$4:$AN$22,D51,#REF!)</f>
        <v>#REF!</v>
      </c>
      <c r="K51" s="113" t="e">
        <f t="shared" si="6"/>
        <v>#REF!</v>
      </c>
      <c r="L51" s="114" t="e">
        <f>SUMIF($AN$4:$AN$22,D51,#REF!)</f>
        <v>#REF!</v>
      </c>
      <c r="M51" s="115" t="e">
        <f t="shared" si="7"/>
        <v>#REF!</v>
      </c>
      <c r="N51" s="115" t="e">
        <f t="shared" si="8"/>
        <v>#REF!</v>
      </c>
      <c r="O51" s="115" t="e">
        <f t="shared" si="9"/>
        <v>#REF!</v>
      </c>
      <c r="P51" s="115" t="e">
        <f t="shared" si="10"/>
        <v>#REF!</v>
      </c>
      <c r="Q51" s="116" t="e">
        <f t="shared" si="11"/>
        <v>#REF!</v>
      </c>
      <c r="R51" s="115" t="e">
        <f t="shared" si="11"/>
        <v>#REF!</v>
      </c>
      <c r="S51" s="115" t="e">
        <f t="shared" si="12"/>
        <v>#REF!</v>
      </c>
      <c r="T51" s="115"/>
      <c r="U51" s="115" t="e">
        <f t="shared" si="13"/>
        <v>#REF!</v>
      </c>
      <c r="V51" s="115" t="e">
        <f t="shared" si="14"/>
        <v>#REF!</v>
      </c>
      <c r="W51" s="115" t="e">
        <f t="shared" si="15"/>
        <v>#REF!</v>
      </c>
      <c r="X51" s="116" t="e">
        <f t="shared" si="16"/>
        <v>#REF!</v>
      </c>
      <c r="Y51" s="116" t="e">
        <f t="shared" si="17"/>
        <v>#REF!</v>
      </c>
      <c r="Z51" s="115" t="e">
        <f t="shared" si="18"/>
        <v>#REF!</v>
      </c>
      <c r="AA51" s="115" t="e">
        <f t="shared" si="23"/>
        <v>#REF!</v>
      </c>
      <c r="AB51" s="115"/>
      <c r="AC51" s="117" t="str">
        <f t="shared" si="19"/>
        <v>BERTAHAP</v>
      </c>
      <c r="AD51" s="118">
        <f t="shared" si="20"/>
        <v>0</v>
      </c>
      <c r="AE51" s="119">
        <v>2</v>
      </c>
      <c r="AF51" s="120"/>
      <c r="AG51" s="115" t="e">
        <f>IF(AF51&gt;#REF!,"LB","KR")</f>
        <v>#REF!</v>
      </c>
      <c r="AH51" s="120">
        <v>1911023000</v>
      </c>
      <c r="AI51" s="120">
        <v>2154028000</v>
      </c>
      <c r="AJ51" s="120">
        <v>2286884000</v>
      </c>
      <c r="AK51" s="121">
        <v>2427934000</v>
      </c>
      <c r="AL51" s="121">
        <v>2286884000</v>
      </c>
      <c r="AM51" s="120">
        <v>2427934000</v>
      </c>
      <c r="AN51" s="120" t="e">
        <f t="shared" si="21"/>
        <v>#REF!</v>
      </c>
    </row>
    <row r="52" spans="1:40">
      <c r="A52" s="3">
        <f t="shared" si="22"/>
        <v>13</v>
      </c>
      <c r="B52" s="106">
        <v>3</v>
      </c>
      <c r="C52" s="107" t="s">
        <v>134</v>
      </c>
      <c r="D52" s="108" t="s">
        <v>32</v>
      </c>
      <c r="E52" s="109"/>
      <c r="F52" s="110" t="s">
        <v>56</v>
      </c>
      <c r="G52" s="111">
        <f t="shared" si="3"/>
        <v>85</v>
      </c>
      <c r="H52" s="111">
        <f t="shared" si="4"/>
        <v>74</v>
      </c>
      <c r="I52" s="112">
        <f t="shared" si="5"/>
        <v>26438045</v>
      </c>
      <c r="J52" s="112" t="e">
        <f>SUMIF($AN$4:$AN$22,D52,#REF!)</f>
        <v>#REF!</v>
      </c>
      <c r="K52" s="113" t="e">
        <f t="shared" si="6"/>
        <v>#REF!</v>
      </c>
      <c r="L52" s="114" t="e">
        <f>SUMIF($AN$4:$AN$22,D52,#REF!)</f>
        <v>#REF!</v>
      </c>
      <c r="M52" s="115" t="e">
        <f t="shared" si="7"/>
        <v>#REF!</v>
      </c>
      <c r="N52" s="115" t="e">
        <f t="shared" si="8"/>
        <v>#REF!</v>
      </c>
      <c r="O52" s="115" t="e">
        <f t="shared" si="9"/>
        <v>#REF!</v>
      </c>
      <c r="P52" s="115" t="e">
        <f t="shared" si="10"/>
        <v>#REF!</v>
      </c>
      <c r="Q52" s="116" t="e">
        <f t="shared" si="11"/>
        <v>#REF!</v>
      </c>
      <c r="R52" s="115" t="e">
        <f t="shared" si="11"/>
        <v>#REF!</v>
      </c>
      <c r="S52" s="115" t="e">
        <f t="shared" si="12"/>
        <v>#REF!</v>
      </c>
      <c r="T52" s="115"/>
      <c r="U52" s="115" t="e">
        <f t="shared" si="13"/>
        <v>#REF!</v>
      </c>
      <c r="V52" s="115" t="e">
        <f t="shared" si="14"/>
        <v>#REF!</v>
      </c>
      <c r="W52" s="115" t="e">
        <f t="shared" si="15"/>
        <v>#REF!</v>
      </c>
      <c r="X52" s="116" t="e">
        <f t="shared" si="16"/>
        <v>#REF!</v>
      </c>
      <c r="Y52" s="116" t="e">
        <f t="shared" si="17"/>
        <v>#REF!</v>
      </c>
      <c r="Z52" s="115" t="e">
        <f t="shared" si="18"/>
        <v>#REF!</v>
      </c>
      <c r="AA52" s="115" t="e">
        <f t="shared" si="23"/>
        <v>#REF!</v>
      </c>
      <c r="AB52" s="115"/>
      <c r="AC52" s="117" t="str">
        <f t="shared" si="19"/>
        <v>BERTAHAP</v>
      </c>
      <c r="AD52" s="118">
        <f t="shared" si="20"/>
        <v>0</v>
      </c>
      <c r="AE52" s="119">
        <v>2</v>
      </c>
      <c r="AF52" s="120"/>
      <c r="AG52" s="115" t="e">
        <f>IF(AF52&gt;#REF!,"LB","KR")</f>
        <v>#REF!</v>
      </c>
      <c r="AH52" s="120">
        <v>1911023000</v>
      </c>
      <c r="AI52" s="120">
        <v>2154028000</v>
      </c>
      <c r="AJ52" s="120">
        <v>2286884000</v>
      </c>
      <c r="AK52" s="121">
        <v>2427934000</v>
      </c>
      <c r="AL52" s="121">
        <v>2286884000</v>
      </c>
      <c r="AM52" s="120">
        <v>2427934000</v>
      </c>
      <c r="AN52" s="120" t="e">
        <f t="shared" si="21"/>
        <v>#REF!</v>
      </c>
    </row>
    <row r="53" spans="1:40">
      <c r="A53" s="3">
        <f t="shared" si="22"/>
        <v>14</v>
      </c>
      <c r="B53" s="106">
        <v>4</v>
      </c>
      <c r="C53" s="107" t="s">
        <v>134</v>
      </c>
      <c r="D53" s="108" t="s">
        <v>38</v>
      </c>
      <c r="E53" s="109"/>
      <c r="F53" s="110" t="s">
        <v>58</v>
      </c>
      <c r="G53" s="111">
        <f t="shared" si="3"/>
        <v>101</v>
      </c>
      <c r="H53" s="111">
        <f t="shared" si="4"/>
        <v>90</v>
      </c>
      <c r="I53" s="112">
        <f t="shared" si="5"/>
        <v>26438045</v>
      </c>
      <c r="J53" s="112" t="e">
        <f>SUMIF($AN$4:$AN$22,D53,#REF!)</f>
        <v>#REF!</v>
      </c>
      <c r="K53" s="113" t="e">
        <f t="shared" si="6"/>
        <v>#REF!</v>
      </c>
      <c r="L53" s="114" t="e">
        <f>SUMIF($AN$4:$AN$22,D53,#REF!)</f>
        <v>#REF!</v>
      </c>
      <c r="M53" s="115" t="e">
        <f t="shared" si="7"/>
        <v>#REF!</v>
      </c>
      <c r="N53" s="115" t="e">
        <f t="shared" si="8"/>
        <v>#REF!</v>
      </c>
      <c r="O53" s="115" t="e">
        <f t="shared" si="9"/>
        <v>#REF!</v>
      </c>
      <c r="P53" s="115" t="e">
        <f t="shared" si="10"/>
        <v>#REF!</v>
      </c>
      <c r="Q53" s="116" t="e">
        <f t="shared" si="11"/>
        <v>#REF!</v>
      </c>
      <c r="R53" s="115" t="e">
        <f t="shared" si="11"/>
        <v>#REF!</v>
      </c>
      <c r="S53" s="115" t="e">
        <f t="shared" si="12"/>
        <v>#REF!</v>
      </c>
      <c r="T53" s="115"/>
      <c r="U53" s="115" t="e">
        <f t="shared" si="13"/>
        <v>#REF!</v>
      </c>
      <c r="V53" s="115" t="e">
        <f t="shared" si="14"/>
        <v>#REF!</v>
      </c>
      <c r="W53" s="115" t="e">
        <f t="shared" si="15"/>
        <v>#REF!</v>
      </c>
      <c r="X53" s="116" t="e">
        <f t="shared" si="16"/>
        <v>#REF!</v>
      </c>
      <c r="Y53" s="116" t="e">
        <f t="shared" si="17"/>
        <v>#REF!</v>
      </c>
      <c r="Z53" s="115" t="e">
        <f t="shared" si="18"/>
        <v>#REF!</v>
      </c>
      <c r="AA53" s="115" t="e">
        <f t="shared" si="23"/>
        <v>#REF!</v>
      </c>
      <c r="AB53" s="115"/>
      <c r="AC53" s="117" t="str">
        <f t="shared" si="19"/>
        <v>BERTAHAP</v>
      </c>
      <c r="AD53" s="118">
        <f t="shared" si="20"/>
        <v>0</v>
      </c>
      <c r="AE53" s="119">
        <v>2</v>
      </c>
      <c r="AF53" s="120"/>
      <c r="AG53" s="115" t="e">
        <f>IF(AF53&gt;#REF!,"LB","KR")</f>
        <v>#REF!</v>
      </c>
      <c r="AH53" s="120">
        <v>2324217000</v>
      </c>
      <c r="AI53" s="120">
        <v>2619764000</v>
      </c>
      <c r="AJ53" s="120">
        <v>2781345000</v>
      </c>
      <c r="AK53" s="121">
        <v>2952892000</v>
      </c>
      <c r="AL53" s="121">
        <v>2781345000</v>
      </c>
      <c r="AM53" s="120">
        <v>2952892000</v>
      </c>
      <c r="AN53" s="120" t="e">
        <f t="shared" si="21"/>
        <v>#REF!</v>
      </c>
    </row>
    <row r="54" spans="1:40">
      <c r="A54" s="3">
        <f t="shared" si="22"/>
        <v>15</v>
      </c>
      <c r="B54" s="106">
        <v>5</v>
      </c>
      <c r="C54" s="107" t="s">
        <v>134</v>
      </c>
      <c r="D54" s="108" t="s">
        <v>44</v>
      </c>
      <c r="E54" s="109"/>
      <c r="F54" s="110" t="s">
        <v>60</v>
      </c>
      <c r="G54" s="111">
        <f t="shared" si="3"/>
        <v>101</v>
      </c>
      <c r="H54" s="111">
        <f t="shared" si="4"/>
        <v>90</v>
      </c>
      <c r="I54" s="112">
        <f t="shared" si="5"/>
        <v>26438045</v>
      </c>
      <c r="J54" s="112" t="e">
        <f>SUMIF($AN$4:$AN$22,D54,#REF!)</f>
        <v>#REF!</v>
      </c>
      <c r="K54" s="113" t="e">
        <f t="shared" si="6"/>
        <v>#REF!</v>
      </c>
      <c r="L54" s="114" t="e">
        <f>SUMIF($AN$4:$AN$22,D54,#REF!)</f>
        <v>#REF!</v>
      </c>
      <c r="M54" s="115" t="e">
        <f t="shared" si="7"/>
        <v>#REF!</v>
      </c>
      <c r="N54" s="115" t="e">
        <f t="shared" si="8"/>
        <v>#REF!</v>
      </c>
      <c r="O54" s="115" t="e">
        <f t="shared" si="9"/>
        <v>#REF!</v>
      </c>
      <c r="P54" s="115" t="e">
        <f t="shared" si="10"/>
        <v>#REF!</v>
      </c>
      <c r="Q54" s="116" t="e">
        <f t="shared" si="11"/>
        <v>#REF!</v>
      </c>
      <c r="R54" s="115" t="e">
        <f t="shared" si="11"/>
        <v>#REF!</v>
      </c>
      <c r="S54" s="115" t="e">
        <f t="shared" si="12"/>
        <v>#REF!</v>
      </c>
      <c r="T54" s="115"/>
      <c r="U54" s="115" t="e">
        <f t="shared" si="13"/>
        <v>#REF!</v>
      </c>
      <c r="V54" s="115" t="e">
        <f t="shared" si="14"/>
        <v>#REF!</v>
      </c>
      <c r="W54" s="115" t="e">
        <f t="shared" si="15"/>
        <v>#REF!</v>
      </c>
      <c r="X54" s="116" t="e">
        <f t="shared" si="16"/>
        <v>#REF!</v>
      </c>
      <c r="Y54" s="116" t="e">
        <f t="shared" si="17"/>
        <v>#REF!</v>
      </c>
      <c r="Z54" s="115" t="e">
        <f t="shared" si="18"/>
        <v>#REF!</v>
      </c>
      <c r="AA54" s="115" t="e">
        <f t="shared" si="23"/>
        <v>#REF!</v>
      </c>
      <c r="AB54" s="115"/>
      <c r="AC54" s="117" t="str">
        <f t="shared" si="19"/>
        <v>BERTAHAP</v>
      </c>
      <c r="AD54" s="118">
        <f t="shared" si="20"/>
        <v>0</v>
      </c>
      <c r="AE54" s="119">
        <v>2</v>
      </c>
      <c r="AF54" s="120"/>
      <c r="AG54" s="115" t="e">
        <f>IF(AF54&gt;#REF!,"LB","KR")</f>
        <v>#REF!</v>
      </c>
      <c r="AH54" s="120">
        <v>2324217000</v>
      </c>
      <c r="AI54" s="120">
        <v>2619764000</v>
      </c>
      <c r="AJ54" s="120">
        <v>2781345000</v>
      </c>
      <c r="AK54" s="121">
        <v>2952892000</v>
      </c>
      <c r="AL54" s="121">
        <v>2781345000</v>
      </c>
      <c r="AM54" s="120">
        <v>2952892000</v>
      </c>
      <c r="AN54" s="120" t="e">
        <f t="shared" si="21"/>
        <v>#REF!</v>
      </c>
    </row>
    <row r="55" spans="1:40">
      <c r="A55" s="3">
        <f t="shared" si="22"/>
        <v>16</v>
      </c>
      <c r="B55" s="106">
        <v>6</v>
      </c>
      <c r="C55" s="107" t="s">
        <v>134</v>
      </c>
      <c r="D55" s="106">
        <v>11</v>
      </c>
      <c r="E55" s="109"/>
      <c r="F55" s="110" t="s">
        <v>62</v>
      </c>
      <c r="G55" s="111">
        <f t="shared" si="3"/>
        <v>101</v>
      </c>
      <c r="H55" s="111">
        <f t="shared" si="4"/>
        <v>90</v>
      </c>
      <c r="I55" s="112">
        <f t="shared" si="5"/>
        <v>26438045</v>
      </c>
      <c r="J55" s="112" t="e">
        <f>SUMIF($AN$4:$AN$22,D55,#REF!)</f>
        <v>#REF!</v>
      </c>
      <c r="K55" s="113" t="e">
        <f t="shared" si="6"/>
        <v>#REF!</v>
      </c>
      <c r="L55" s="114" t="e">
        <f>SUMIF($AN$4:$AN$22,D55,#REF!)</f>
        <v>#REF!</v>
      </c>
      <c r="M55" s="115" t="e">
        <f t="shared" si="7"/>
        <v>#REF!</v>
      </c>
      <c r="N55" s="115" t="e">
        <f t="shared" si="8"/>
        <v>#REF!</v>
      </c>
      <c r="O55" s="115" t="e">
        <f t="shared" si="9"/>
        <v>#REF!</v>
      </c>
      <c r="P55" s="115" t="e">
        <f t="shared" si="10"/>
        <v>#REF!</v>
      </c>
      <c r="Q55" s="116" t="e">
        <f t="shared" si="11"/>
        <v>#REF!</v>
      </c>
      <c r="R55" s="115" t="e">
        <f t="shared" si="11"/>
        <v>#REF!</v>
      </c>
      <c r="S55" s="115" t="e">
        <f t="shared" si="12"/>
        <v>#REF!</v>
      </c>
      <c r="T55" s="115"/>
      <c r="U55" s="115" t="e">
        <f t="shared" si="13"/>
        <v>#REF!</v>
      </c>
      <c r="V55" s="115" t="e">
        <f t="shared" si="14"/>
        <v>#REF!</v>
      </c>
      <c r="W55" s="115" t="e">
        <f t="shared" si="15"/>
        <v>#REF!</v>
      </c>
      <c r="X55" s="116" t="e">
        <f t="shared" si="16"/>
        <v>#REF!</v>
      </c>
      <c r="Y55" s="116" t="e">
        <f t="shared" si="17"/>
        <v>#REF!</v>
      </c>
      <c r="Z55" s="115" t="e">
        <f t="shared" si="18"/>
        <v>#REF!</v>
      </c>
      <c r="AA55" s="115" t="e">
        <f t="shared" si="23"/>
        <v>#REF!</v>
      </c>
      <c r="AB55" s="115"/>
      <c r="AC55" s="117" t="str">
        <f t="shared" si="19"/>
        <v>BERTAHAP</v>
      </c>
      <c r="AD55" s="118">
        <f t="shared" si="20"/>
        <v>0</v>
      </c>
      <c r="AE55" s="119">
        <v>2</v>
      </c>
      <c r="AF55" s="120"/>
      <c r="AG55" s="115" t="e">
        <f>IF(AF55&gt;#REF!,"LB","KR")</f>
        <v>#REF!</v>
      </c>
      <c r="AH55" s="120">
        <v>2324217000</v>
      </c>
      <c r="AI55" s="120">
        <v>2619764000</v>
      </c>
      <c r="AJ55" s="120">
        <v>2781345000</v>
      </c>
      <c r="AK55" s="121">
        <v>2952892000</v>
      </c>
      <c r="AL55" s="121">
        <v>2781345000</v>
      </c>
      <c r="AM55" s="120">
        <v>2952892000</v>
      </c>
      <c r="AN55" s="120" t="e">
        <f t="shared" si="21"/>
        <v>#REF!</v>
      </c>
    </row>
    <row r="56" spans="1:40">
      <c r="A56" s="3">
        <f t="shared" si="22"/>
        <v>17</v>
      </c>
      <c r="B56" s="106">
        <v>7</v>
      </c>
      <c r="C56" s="107" t="s">
        <v>134</v>
      </c>
      <c r="D56" s="106">
        <v>15</v>
      </c>
      <c r="E56" s="109"/>
      <c r="F56" s="110" t="s">
        <v>64</v>
      </c>
      <c r="G56" s="111">
        <f t="shared" si="3"/>
        <v>101</v>
      </c>
      <c r="H56" s="111">
        <f t="shared" si="4"/>
        <v>90</v>
      </c>
      <c r="I56" s="112">
        <f t="shared" si="5"/>
        <v>26438045</v>
      </c>
      <c r="J56" s="112" t="e">
        <f>SUMIF($AN$4:$AN$22,D56,#REF!)</f>
        <v>#REF!</v>
      </c>
      <c r="K56" s="113" t="e">
        <f t="shared" si="6"/>
        <v>#REF!</v>
      </c>
      <c r="L56" s="114" t="e">
        <f>SUMIF($AN$4:$AN$22,D56,#REF!)</f>
        <v>#REF!</v>
      </c>
      <c r="M56" s="115" t="e">
        <f t="shared" si="7"/>
        <v>#REF!</v>
      </c>
      <c r="N56" s="115" t="e">
        <f t="shared" si="8"/>
        <v>#REF!</v>
      </c>
      <c r="O56" s="115" t="e">
        <f t="shared" si="9"/>
        <v>#REF!</v>
      </c>
      <c r="P56" s="115" t="e">
        <f t="shared" si="10"/>
        <v>#REF!</v>
      </c>
      <c r="Q56" s="116" t="e">
        <f t="shared" si="11"/>
        <v>#REF!</v>
      </c>
      <c r="R56" s="115" t="e">
        <f t="shared" si="11"/>
        <v>#REF!</v>
      </c>
      <c r="S56" s="115" t="e">
        <f t="shared" si="12"/>
        <v>#REF!</v>
      </c>
      <c r="T56" s="115"/>
      <c r="U56" s="115" t="e">
        <f t="shared" si="13"/>
        <v>#REF!</v>
      </c>
      <c r="V56" s="115" t="e">
        <f t="shared" si="14"/>
        <v>#REF!</v>
      </c>
      <c r="W56" s="115" t="e">
        <f t="shared" si="15"/>
        <v>#REF!</v>
      </c>
      <c r="X56" s="116" t="e">
        <f t="shared" si="16"/>
        <v>#REF!</v>
      </c>
      <c r="Y56" s="116" t="e">
        <f t="shared" si="17"/>
        <v>#REF!</v>
      </c>
      <c r="Z56" s="115" t="e">
        <f t="shared" si="18"/>
        <v>#REF!</v>
      </c>
      <c r="AA56" s="115" t="e">
        <f t="shared" si="23"/>
        <v>#REF!</v>
      </c>
      <c r="AB56" s="115"/>
      <c r="AC56" s="117" t="str">
        <f t="shared" si="19"/>
        <v>BERTAHAP</v>
      </c>
      <c r="AD56" s="118">
        <f t="shared" si="20"/>
        <v>0</v>
      </c>
      <c r="AE56" s="119">
        <v>2</v>
      </c>
      <c r="AF56" s="120"/>
      <c r="AG56" s="115" t="e">
        <f>IF(AF56&gt;#REF!,"LB","KR")</f>
        <v>#REF!</v>
      </c>
      <c r="AH56" s="120">
        <v>2324217000</v>
      </c>
      <c r="AI56" s="120">
        <v>2619764000</v>
      </c>
      <c r="AJ56" s="120">
        <v>2781345000</v>
      </c>
      <c r="AK56" s="121">
        <v>2952892000</v>
      </c>
      <c r="AL56" s="121">
        <v>2781345000</v>
      </c>
      <c r="AM56" s="120">
        <v>2952892000</v>
      </c>
      <c r="AN56" s="120" t="e">
        <f t="shared" si="21"/>
        <v>#REF!</v>
      </c>
    </row>
    <row r="57" spans="1:40">
      <c r="A57" s="3">
        <f t="shared" si="22"/>
        <v>18</v>
      </c>
      <c r="B57" s="106">
        <v>8</v>
      </c>
      <c r="C57" s="107" t="s">
        <v>134</v>
      </c>
      <c r="D57" s="106">
        <v>17</v>
      </c>
      <c r="E57" s="109"/>
      <c r="F57" s="110" t="s">
        <v>67</v>
      </c>
      <c r="G57" s="111">
        <f t="shared" si="3"/>
        <v>85</v>
      </c>
      <c r="H57" s="111">
        <f t="shared" si="4"/>
        <v>74</v>
      </c>
      <c r="I57" s="112">
        <f t="shared" si="5"/>
        <v>26438045</v>
      </c>
      <c r="J57" s="112" t="e">
        <f>SUMIF($AN$4:$AN$22,D57,#REF!)</f>
        <v>#REF!</v>
      </c>
      <c r="K57" s="113" t="e">
        <f t="shared" si="6"/>
        <v>#REF!</v>
      </c>
      <c r="L57" s="114" t="e">
        <f>SUMIF($AN$4:$AN$22,D57,#REF!)</f>
        <v>#REF!</v>
      </c>
      <c r="M57" s="115" t="e">
        <f t="shared" si="7"/>
        <v>#REF!</v>
      </c>
      <c r="N57" s="115" t="e">
        <f t="shared" si="8"/>
        <v>#REF!</v>
      </c>
      <c r="O57" s="115" t="e">
        <f t="shared" si="9"/>
        <v>#REF!</v>
      </c>
      <c r="P57" s="115" t="e">
        <f t="shared" si="10"/>
        <v>#REF!</v>
      </c>
      <c r="Q57" s="116" t="e">
        <f t="shared" si="11"/>
        <v>#REF!</v>
      </c>
      <c r="R57" s="115" t="e">
        <f t="shared" si="11"/>
        <v>#REF!</v>
      </c>
      <c r="S57" s="115" t="e">
        <f t="shared" si="12"/>
        <v>#REF!</v>
      </c>
      <c r="T57" s="115"/>
      <c r="U57" s="115" t="e">
        <f t="shared" si="13"/>
        <v>#REF!</v>
      </c>
      <c r="V57" s="115" t="e">
        <f t="shared" si="14"/>
        <v>#REF!</v>
      </c>
      <c r="W57" s="115" t="e">
        <f t="shared" si="15"/>
        <v>#REF!</v>
      </c>
      <c r="X57" s="116" t="e">
        <f t="shared" si="16"/>
        <v>#REF!</v>
      </c>
      <c r="Y57" s="116" t="e">
        <f t="shared" si="17"/>
        <v>#REF!</v>
      </c>
      <c r="Z57" s="115" t="e">
        <f t="shared" si="18"/>
        <v>#REF!</v>
      </c>
      <c r="AA57" s="115" t="e">
        <f t="shared" si="23"/>
        <v>#REF!</v>
      </c>
      <c r="AB57" s="115"/>
      <c r="AC57" s="117" t="str">
        <f t="shared" si="19"/>
        <v>BERTAHAP</v>
      </c>
      <c r="AD57" s="118">
        <f t="shared" si="20"/>
        <v>0</v>
      </c>
      <c r="AE57" s="119">
        <v>2</v>
      </c>
      <c r="AF57" s="120"/>
      <c r="AG57" s="115" t="e">
        <f>IF(AF57&gt;#REF!,"LB","KR")</f>
        <v>#REF!</v>
      </c>
      <c r="AH57" s="120">
        <v>1911023000</v>
      </c>
      <c r="AI57" s="120">
        <v>2154028000</v>
      </c>
      <c r="AJ57" s="120">
        <v>2286884000</v>
      </c>
      <c r="AK57" s="121">
        <v>2427934000</v>
      </c>
      <c r="AL57" s="121">
        <v>2286884000</v>
      </c>
      <c r="AM57" s="120">
        <v>2427934000</v>
      </c>
      <c r="AN57" s="120" t="e">
        <f t="shared" si="21"/>
        <v>#REF!</v>
      </c>
    </row>
    <row r="58" spans="1:40">
      <c r="A58" s="3">
        <f t="shared" si="22"/>
        <v>19</v>
      </c>
      <c r="B58" s="106">
        <v>9</v>
      </c>
      <c r="C58" s="107" t="s">
        <v>134</v>
      </c>
      <c r="D58" s="106">
        <v>19</v>
      </c>
      <c r="E58" s="109"/>
      <c r="F58" s="110" t="s">
        <v>78</v>
      </c>
      <c r="G58" s="111">
        <f t="shared" si="3"/>
        <v>138</v>
      </c>
      <c r="H58" s="111">
        <f t="shared" si="4"/>
        <v>120</v>
      </c>
      <c r="I58" s="112">
        <f t="shared" si="5"/>
        <v>26438045</v>
      </c>
      <c r="J58" s="112" t="e">
        <f>SUMIF($AN$4:$AN$22,D58,#REF!)</f>
        <v>#REF!</v>
      </c>
      <c r="K58" s="113" t="e">
        <f t="shared" si="6"/>
        <v>#REF!</v>
      </c>
      <c r="L58" s="114" t="e">
        <f>SUMIF($AN$4:$AN$22,D58,#REF!)</f>
        <v>#REF!</v>
      </c>
      <c r="M58" s="115" t="e">
        <f t="shared" si="7"/>
        <v>#REF!</v>
      </c>
      <c r="N58" s="115" t="e">
        <f t="shared" si="8"/>
        <v>#REF!</v>
      </c>
      <c r="O58" s="115" t="e">
        <f t="shared" si="9"/>
        <v>#REF!</v>
      </c>
      <c r="P58" s="115" t="e">
        <f t="shared" si="10"/>
        <v>#REF!</v>
      </c>
      <c r="Q58" s="116" t="e">
        <f t="shared" si="11"/>
        <v>#REF!</v>
      </c>
      <c r="R58" s="115" t="e">
        <f t="shared" si="11"/>
        <v>#REF!</v>
      </c>
      <c r="S58" s="115" t="e">
        <f t="shared" si="12"/>
        <v>#REF!</v>
      </c>
      <c r="T58" s="115"/>
      <c r="U58" s="115" t="e">
        <f t="shared" si="13"/>
        <v>#REF!</v>
      </c>
      <c r="V58" s="115" t="e">
        <f t="shared" si="14"/>
        <v>#REF!</v>
      </c>
      <c r="W58" s="115" t="e">
        <f t="shared" si="15"/>
        <v>#REF!</v>
      </c>
      <c r="X58" s="116" t="e">
        <f t="shared" si="16"/>
        <v>#REF!</v>
      </c>
      <c r="Y58" s="116" t="e">
        <f t="shared" si="17"/>
        <v>#REF!</v>
      </c>
      <c r="Z58" s="115" t="e">
        <f t="shared" si="18"/>
        <v>#REF!</v>
      </c>
      <c r="AA58" s="115" t="e">
        <f t="shared" si="23"/>
        <v>#REF!</v>
      </c>
      <c r="AB58" s="115"/>
      <c r="AC58" s="117" t="str">
        <f t="shared" si="19"/>
        <v>BERTAHAP</v>
      </c>
      <c r="AD58" s="118">
        <f t="shared" si="20"/>
        <v>0</v>
      </c>
      <c r="AE58" s="119">
        <v>2</v>
      </c>
      <c r="AF58" s="120"/>
      <c r="AG58" s="115" t="e">
        <f>IF(AF58&gt;#REF!,"LB","KR")</f>
        <v>#REF!</v>
      </c>
      <c r="AH58" s="120">
        <v>3098956000</v>
      </c>
      <c r="AI58" s="120">
        <v>3493018000</v>
      </c>
      <c r="AJ58" s="120">
        <v>3708460000</v>
      </c>
      <c r="AK58" s="121">
        <v>3937189000</v>
      </c>
      <c r="AL58" s="121">
        <v>3708460000</v>
      </c>
      <c r="AM58" s="120">
        <v>3937189000</v>
      </c>
      <c r="AN58" s="120" t="e">
        <f t="shared" si="21"/>
        <v>#REF!</v>
      </c>
    </row>
    <row r="59" spans="1:40">
      <c r="A59" s="3">
        <f t="shared" si="22"/>
        <v>20</v>
      </c>
      <c r="B59" s="106">
        <v>10</v>
      </c>
      <c r="C59" s="107" t="s">
        <v>134</v>
      </c>
      <c r="D59" s="106">
        <v>21</v>
      </c>
      <c r="E59" s="109"/>
      <c r="F59" s="110" t="s">
        <v>84</v>
      </c>
      <c r="G59" s="111">
        <f t="shared" si="3"/>
        <v>132</v>
      </c>
      <c r="H59" s="111">
        <f t="shared" si="4"/>
        <v>112</v>
      </c>
      <c r="I59" s="112">
        <f t="shared" si="5"/>
        <v>26438045</v>
      </c>
      <c r="J59" s="112" t="e">
        <f>SUMIF($AN$4:$AN$22,D59,#REF!)</f>
        <v>#REF!</v>
      </c>
      <c r="K59" s="113" t="e">
        <f t="shared" si="6"/>
        <v>#REF!</v>
      </c>
      <c r="L59" s="114" t="e">
        <f>SUMIF($AN$4:$AN$22,D59,#REF!)</f>
        <v>#REF!</v>
      </c>
      <c r="M59" s="115" t="e">
        <f t="shared" si="7"/>
        <v>#REF!</v>
      </c>
      <c r="N59" s="115" t="e">
        <f t="shared" si="8"/>
        <v>#REF!</v>
      </c>
      <c r="O59" s="115" t="e">
        <f t="shared" si="9"/>
        <v>#REF!</v>
      </c>
      <c r="P59" s="115" t="e">
        <f t="shared" si="10"/>
        <v>#REF!</v>
      </c>
      <c r="Q59" s="116" t="e">
        <f t="shared" si="11"/>
        <v>#REF!</v>
      </c>
      <c r="R59" s="115" t="e">
        <f t="shared" si="11"/>
        <v>#REF!</v>
      </c>
      <c r="S59" s="115" t="e">
        <f t="shared" si="12"/>
        <v>#REF!</v>
      </c>
      <c r="T59" s="115"/>
      <c r="U59" s="115" t="e">
        <f t="shared" si="13"/>
        <v>#REF!</v>
      </c>
      <c r="V59" s="115" t="e">
        <f t="shared" si="14"/>
        <v>#REF!</v>
      </c>
      <c r="W59" s="115" t="e">
        <f t="shared" si="15"/>
        <v>#REF!</v>
      </c>
      <c r="X59" s="116" t="e">
        <f t="shared" si="16"/>
        <v>#REF!</v>
      </c>
      <c r="Y59" s="116" t="e">
        <f t="shared" si="17"/>
        <v>#REF!</v>
      </c>
      <c r="Z59" s="115" t="e">
        <f t="shared" si="18"/>
        <v>#REF!</v>
      </c>
      <c r="AA59" s="115" t="e">
        <f t="shared" si="23"/>
        <v>#REF!</v>
      </c>
      <c r="AB59" s="115"/>
      <c r="AC59" s="117" t="str">
        <f t="shared" si="19"/>
        <v>BERTAHAP</v>
      </c>
      <c r="AD59" s="118">
        <f t="shared" si="20"/>
        <v>0</v>
      </c>
      <c r="AE59" s="119">
        <v>2</v>
      </c>
      <c r="AF59" s="120"/>
      <c r="AG59" s="115" t="e">
        <f>IF(AF59&gt;#REF!,"LB","KR")</f>
        <v>#REF!</v>
      </c>
      <c r="AH59" s="120">
        <v>3001504000</v>
      </c>
      <c r="AI59" s="120">
        <v>3383175000</v>
      </c>
      <c r="AJ59" s="120">
        <v>3591842000</v>
      </c>
      <c r="AK59" s="121">
        <v>3813378000</v>
      </c>
      <c r="AL59" s="121">
        <v>3591842000</v>
      </c>
      <c r="AM59" s="120">
        <v>3813378000</v>
      </c>
      <c r="AN59" s="120" t="e">
        <f t="shared" si="21"/>
        <v>#REF!</v>
      </c>
    </row>
    <row r="60" spans="1:40">
      <c r="A60" s="3">
        <f t="shared" si="22"/>
        <v>21</v>
      </c>
      <c r="B60" s="106">
        <v>1</v>
      </c>
      <c r="C60" s="107" t="s">
        <v>139</v>
      </c>
      <c r="D60" s="108" t="s">
        <v>19</v>
      </c>
      <c r="E60" s="109"/>
      <c r="F60" s="110" t="s">
        <v>72</v>
      </c>
      <c r="G60" s="111">
        <f t="shared" si="3"/>
        <v>175</v>
      </c>
      <c r="H60" s="111">
        <f t="shared" si="4"/>
        <v>156</v>
      </c>
      <c r="I60" s="112">
        <f t="shared" si="5"/>
        <v>26438045</v>
      </c>
      <c r="J60" s="112" t="e">
        <f>SUMIF($AN$4:$AN$22,D60,#REF!)</f>
        <v>#REF!</v>
      </c>
      <c r="K60" s="113" t="e">
        <f t="shared" si="6"/>
        <v>#REF!</v>
      </c>
      <c r="L60" s="114" t="e">
        <f>SUMIF($AN$4:$AN$22,D60,#REF!)</f>
        <v>#REF!</v>
      </c>
      <c r="M60" s="115" t="e">
        <f t="shared" si="7"/>
        <v>#REF!</v>
      </c>
      <c r="N60" s="115" t="e">
        <f t="shared" si="8"/>
        <v>#REF!</v>
      </c>
      <c r="O60" s="115" t="e">
        <f t="shared" si="9"/>
        <v>#REF!</v>
      </c>
      <c r="P60" s="115" t="e">
        <f t="shared" si="10"/>
        <v>#REF!</v>
      </c>
      <c r="Q60" s="116" t="e">
        <f t="shared" si="11"/>
        <v>#REF!</v>
      </c>
      <c r="R60" s="115" t="e">
        <f t="shared" si="11"/>
        <v>#REF!</v>
      </c>
      <c r="S60" s="115" t="e">
        <f t="shared" si="12"/>
        <v>#REF!</v>
      </c>
      <c r="T60" s="115"/>
      <c r="U60" s="115" t="e">
        <f t="shared" si="13"/>
        <v>#REF!</v>
      </c>
      <c r="V60" s="115" t="e">
        <f t="shared" si="14"/>
        <v>#REF!</v>
      </c>
      <c r="W60" s="115" t="e">
        <f t="shared" si="15"/>
        <v>#REF!</v>
      </c>
      <c r="X60" s="116" t="e">
        <f t="shared" si="16"/>
        <v>#REF!</v>
      </c>
      <c r="Y60" s="116" t="e">
        <f t="shared" si="17"/>
        <v>#REF!</v>
      </c>
      <c r="Z60" s="115" t="e">
        <f t="shared" si="18"/>
        <v>#REF!</v>
      </c>
      <c r="AA60" s="115" t="e">
        <f t="shared" si="23"/>
        <v>#REF!</v>
      </c>
      <c r="AB60" s="115"/>
      <c r="AC60" s="117" t="str">
        <f t="shared" si="19"/>
        <v>BERTAHAP</v>
      </c>
      <c r="AD60" s="118">
        <f t="shared" si="20"/>
        <v>0</v>
      </c>
      <c r="AE60" s="119">
        <v>2</v>
      </c>
      <c r="AF60" s="120"/>
      <c r="AG60" s="115" t="e">
        <f>IF(AF60&gt;#REF!,"LB","KR")</f>
        <v>#REF!</v>
      </c>
      <c r="AH60" s="120">
        <v>4135362000</v>
      </c>
      <c r="AI60" s="120">
        <v>4661214000</v>
      </c>
      <c r="AJ60" s="120">
        <v>4948708000</v>
      </c>
      <c r="AK60" s="121">
        <v>5253933000</v>
      </c>
      <c r="AL60" s="121">
        <v>4948708000</v>
      </c>
      <c r="AM60" s="120">
        <v>5253933000</v>
      </c>
      <c r="AN60" s="120" t="e">
        <f t="shared" si="21"/>
        <v>#REF!</v>
      </c>
    </row>
    <row r="61" spans="1:40">
      <c r="A61" s="3">
        <f t="shared" si="22"/>
        <v>22</v>
      </c>
      <c r="B61" s="106">
        <v>2</v>
      </c>
      <c r="C61" s="107" t="s">
        <v>139</v>
      </c>
      <c r="D61" s="108" t="s">
        <v>29</v>
      </c>
      <c r="E61" s="109"/>
      <c r="F61" s="110" t="s">
        <v>74</v>
      </c>
      <c r="G61" s="111">
        <f t="shared" si="3"/>
        <v>85</v>
      </c>
      <c r="H61" s="111">
        <f t="shared" si="4"/>
        <v>74</v>
      </c>
      <c r="I61" s="112">
        <f t="shared" si="5"/>
        <v>26438045</v>
      </c>
      <c r="J61" s="112" t="e">
        <f>SUMIF($AN$4:$AN$22,D61,#REF!)</f>
        <v>#REF!</v>
      </c>
      <c r="K61" s="113" t="e">
        <f t="shared" si="6"/>
        <v>#REF!</v>
      </c>
      <c r="L61" s="114" t="e">
        <f>SUMIF($AN$4:$AN$22,D61,#REF!)</f>
        <v>#REF!</v>
      </c>
      <c r="M61" s="115" t="e">
        <f t="shared" si="7"/>
        <v>#REF!</v>
      </c>
      <c r="N61" s="115" t="e">
        <f t="shared" si="8"/>
        <v>#REF!</v>
      </c>
      <c r="O61" s="115" t="e">
        <f t="shared" si="9"/>
        <v>#REF!</v>
      </c>
      <c r="P61" s="115" t="e">
        <f t="shared" si="10"/>
        <v>#REF!</v>
      </c>
      <c r="Q61" s="116" t="e">
        <f t="shared" si="11"/>
        <v>#REF!</v>
      </c>
      <c r="R61" s="115" t="e">
        <f t="shared" si="11"/>
        <v>#REF!</v>
      </c>
      <c r="S61" s="115" t="e">
        <f t="shared" si="12"/>
        <v>#REF!</v>
      </c>
      <c r="T61" s="115"/>
      <c r="U61" s="115" t="e">
        <f t="shared" si="13"/>
        <v>#REF!</v>
      </c>
      <c r="V61" s="115" t="e">
        <f t="shared" si="14"/>
        <v>#REF!</v>
      </c>
      <c r="W61" s="115" t="e">
        <f t="shared" si="15"/>
        <v>#REF!</v>
      </c>
      <c r="X61" s="116" t="e">
        <f t="shared" si="16"/>
        <v>#REF!</v>
      </c>
      <c r="Y61" s="116" t="e">
        <f t="shared" si="17"/>
        <v>#REF!</v>
      </c>
      <c r="Z61" s="115" t="e">
        <f t="shared" si="18"/>
        <v>#REF!</v>
      </c>
      <c r="AA61" s="115" t="e">
        <f t="shared" si="23"/>
        <v>#REF!</v>
      </c>
      <c r="AB61" s="115"/>
      <c r="AC61" s="117" t="str">
        <f t="shared" si="19"/>
        <v>BERTAHAP</v>
      </c>
      <c r="AD61" s="118">
        <f t="shared" si="20"/>
        <v>0</v>
      </c>
      <c r="AE61" s="119">
        <v>2</v>
      </c>
      <c r="AF61" s="120"/>
      <c r="AG61" s="115" t="e">
        <f>IF(AF61&gt;#REF!,"LB","KR")</f>
        <v>#REF!</v>
      </c>
      <c r="AH61" s="120">
        <v>1925320000</v>
      </c>
      <c r="AI61" s="120">
        <v>2170143000</v>
      </c>
      <c r="AJ61" s="120">
        <v>2303993000</v>
      </c>
      <c r="AK61" s="121">
        <v>2446098000</v>
      </c>
      <c r="AL61" s="121">
        <v>2303993000</v>
      </c>
      <c r="AM61" s="120">
        <v>2446098000</v>
      </c>
      <c r="AN61" s="120" t="e">
        <f t="shared" si="21"/>
        <v>#REF!</v>
      </c>
    </row>
    <row r="62" spans="1:40">
      <c r="A62" s="3">
        <f t="shared" si="22"/>
        <v>23</v>
      </c>
      <c r="B62" s="106">
        <v>3</v>
      </c>
      <c r="C62" s="107" t="s">
        <v>139</v>
      </c>
      <c r="D62" s="108" t="s">
        <v>32</v>
      </c>
      <c r="E62" s="109"/>
      <c r="F62" s="110" t="s">
        <v>56</v>
      </c>
      <c r="G62" s="111">
        <f t="shared" si="3"/>
        <v>85</v>
      </c>
      <c r="H62" s="111">
        <f t="shared" si="4"/>
        <v>74</v>
      </c>
      <c r="I62" s="112">
        <f t="shared" si="5"/>
        <v>26438045</v>
      </c>
      <c r="J62" s="112" t="e">
        <f>SUMIF($AN$4:$AN$22,D62,#REF!)</f>
        <v>#REF!</v>
      </c>
      <c r="K62" s="113" t="e">
        <f t="shared" si="6"/>
        <v>#REF!</v>
      </c>
      <c r="L62" s="114" t="e">
        <f>SUMIF($AN$4:$AN$22,D62,#REF!)</f>
        <v>#REF!</v>
      </c>
      <c r="M62" s="115" t="e">
        <f t="shared" si="7"/>
        <v>#REF!</v>
      </c>
      <c r="N62" s="115" t="e">
        <f t="shared" si="8"/>
        <v>#REF!</v>
      </c>
      <c r="O62" s="115" t="e">
        <f t="shared" si="9"/>
        <v>#REF!</v>
      </c>
      <c r="P62" s="115" t="e">
        <f t="shared" si="10"/>
        <v>#REF!</v>
      </c>
      <c r="Q62" s="116" t="e">
        <f t="shared" si="11"/>
        <v>#REF!</v>
      </c>
      <c r="R62" s="115" t="e">
        <f t="shared" si="11"/>
        <v>#REF!</v>
      </c>
      <c r="S62" s="115" t="e">
        <f t="shared" si="12"/>
        <v>#REF!</v>
      </c>
      <c r="T62" s="115"/>
      <c r="U62" s="115" t="e">
        <f t="shared" si="13"/>
        <v>#REF!</v>
      </c>
      <c r="V62" s="115" t="e">
        <f t="shared" si="14"/>
        <v>#REF!</v>
      </c>
      <c r="W62" s="115" t="e">
        <f t="shared" si="15"/>
        <v>#REF!</v>
      </c>
      <c r="X62" s="116" t="e">
        <f t="shared" si="16"/>
        <v>#REF!</v>
      </c>
      <c r="Y62" s="116" t="e">
        <f t="shared" si="17"/>
        <v>#REF!</v>
      </c>
      <c r="Z62" s="115" t="e">
        <f t="shared" si="18"/>
        <v>#REF!</v>
      </c>
      <c r="AA62" s="115" t="e">
        <f t="shared" si="23"/>
        <v>#REF!</v>
      </c>
      <c r="AB62" s="115"/>
      <c r="AC62" s="117" t="str">
        <f t="shared" si="19"/>
        <v>BERTAHAP</v>
      </c>
      <c r="AD62" s="118">
        <f t="shared" si="20"/>
        <v>0</v>
      </c>
      <c r="AE62" s="119">
        <v>2</v>
      </c>
      <c r="AF62" s="120"/>
      <c r="AG62" s="115" t="e">
        <f>IF(AF62&gt;#REF!,"LB","KR")</f>
        <v>#REF!</v>
      </c>
      <c r="AH62" s="120">
        <v>1925320000</v>
      </c>
      <c r="AI62" s="120">
        <v>2170143000</v>
      </c>
      <c r="AJ62" s="120">
        <v>2303993000</v>
      </c>
      <c r="AK62" s="121">
        <v>2446098000</v>
      </c>
      <c r="AL62" s="121">
        <v>2303993000</v>
      </c>
      <c r="AM62" s="120">
        <v>2446098000</v>
      </c>
      <c r="AN62" s="120" t="e">
        <f t="shared" si="21"/>
        <v>#REF!</v>
      </c>
    </row>
    <row r="63" spans="1:40">
      <c r="A63" s="3">
        <f t="shared" si="22"/>
        <v>24</v>
      </c>
      <c r="B63" s="106">
        <v>4</v>
      </c>
      <c r="C63" s="107" t="s">
        <v>139</v>
      </c>
      <c r="D63" s="108" t="s">
        <v>38</v>
      </c>
      <c r="E63" s="109"/>
      <c r="F63" s="110" t="s">
        <v>58</v>
      </c>
      <c r="G63" s="111">
        <f t="shared" si="3"/>
        <v>101</v>
      </c>
      <c r="H63" s="111">
        <f t="shared" si="4"/>
        <v>90</v>
      </c>
      <c r="I63" s="112">
        <f t="shared" si="5"/>
        <v>26438045</v>
      </c>
      <c r="J63" s="112" t="e">
        <f>SUMIF($AN$4:$AN$22,D63,#REF!)</f>
        <v>#REF!</v>
      </c>
      <c r="K63" s="113" t="e">
        <f t="shared" si="6"/>
        <v>#REF!</v>
      </c>
      <c r="L63" s="114" t="e">
        <f>SUMIF($AN$4:$AN$22,D63,#REF!)</f>
        <v>#REF!</v>
      </c>
      <c r="M63" s="115" t="e">
        <f t="shared" si="7"/>
        <v>#REF!</v>
      </c>
      <c r="N63" s="115" t="e">
        <f t="shared" si="8"/>
        <v>#REF!</v>
      </c>
      <c r="O63" s="115" t="e">
        <f t="shared" si="9"/>
        <v>#REF!</v>
      </c>
      <c r="P63" s="115" t="e">
        <f t="shared" si="10"/>
        <v>#REF!</v>
      </c>
      <c r="Q63" s="116" t="e">
        <f t="shared" si="11"/>
        <v>#REF!</v>
      </c>
      <c r="R63" s="115" t="e">
        <f t="shared" si="11"/>
        <v>#REF!</v>
      </c>
      <c r="S63" s="115" t="e">
        <f t="shared" si="12"/>
        <v>#REF!</v>
      </c>
      <c r="T63" s="115"/>
      <c r="U63" s="115" t="e">
        <f t="shared" si="13"/>
        <v>#REF!</v>
      </c>
      <c r="V63" s="115" t="e">
        <f t="shared" si="14"/>
        <v>#REF!</v>
      </c>
      <c r="W63" s="115" t="e">
        <f t="shared" si="15"/>
        <v>#REF!</v>
      </c>
      <c r="X63" s="116" t="e">
        <f t="shared" si="16"/>
        <v>#REF!</v>
      </c>
      <c r="Y63" s="116" t="e">
        <f t="shared" si="17"/>
        <v>#REF!</v>
      </c>
      <c r="Z63" s="115" t="e">
        <f t="shared" si="18"/>
        <v>#REF!</v>
      </c>
      <c r="AA63" s="115" t="e">
        <f t="shared" si="23"/>
        <v>#REF!</v>
      </c>
      <c r="AB63" s="115"/>
      <c r="AC63" s="117" t="str">
        <f t="shared" si="19"/>
        <v>BERTAHAP</v>
      </c>
      <c r="AD63" s="118">
        <f t="shared" si="20"/>
        <v>0</v>
      </c>
      <c r="AE63" s="119">
        <v>2</v>
      </c>
      <c r="AF63" s="120"/>
      <c r="AG63" s="115" t="e">
        <f>IF(AF63&gt;#REF!,"LB","KR")</f>
        <v>#REF!</v>
      </c>
      <c r="AH63" s="120">
        <v>2341605000</v>
      </c>
      <c r="AI63" s="120">
        <v>2639363000</v>
      </c>
      <c r="AJ63" s="120">
        <v>2802153000</v>
      </c>
      <c r="AK63" s="121">
        <v>2974984000</v>
      </c>
      <c r="AL63" s="121">
        <v>2802153000</v>
      </c>
      <c r="AM63" s="120">
        <v>2974984000</v>
      </c>
      <c r="AN63" s="120" t="e">
        <f t="shared" si="21"/>
        <v>#REF!</v>
      </c>
    </row>
    <row r="64" spans="1:40">
      <c r="A64" s="3">
        <f t="shared" si="22"/>
        <v>25</v>
      </c>
      <c r="B64" s="106">
        <v>5</v>
      </c>
      <c r="C64" s="107" t="s">
        <v>139</v>
      </c>
      <c r="D64" s="108" t="s">
        <v>44</v>
      </c>
      <c r="E64" s="109"/>
      <c r="F64" s="110" t="s">
        <v>60</v>
      </c>
      <c r="G64" s="111">
        <f t="shared" si="3"/>
        <v>101</v>
      </c>
      <c r="H64" s="111">
        <f t="shared" si="4"/>
        <v>90</v>
      </c>
      <c r="I64" s="112">
        <f t="shared" si="5"/>
        <v>26438045</v>
      </c>
      <c r="J64" s="112" t="e">
        <f>SUMIF($AN$4:$AN$22,D64,#REF!)</f>
        <v>#REF!</v>
      </c>
      <c r="K64" s="113" t="e">
        <f t="shared" si="6"/>
        <v>#REF!</v>
      </c>
      <c r="L64" s="114" t="e">
        <f>SUMIF($AN$4:$AN$22,D64,#REF!)</f>
        <v>#REF!</v>
      </c>
      <c r="M64" s="115" t="e">
        <f t="shared" si="7"/>
        <v>#REF!</v>
      </c>
      <c r="N64" s="115" t="e">
        <f t="shared" si="8"/>
        <v>#REF!</v>
      </c>
      <c r="O64" s="115" t="e">
        <f t="shared" si="9"/>
        <v>#REF!</v>
      </c>
      <c r="P64" s="115" t="e">
        <f t="shared" si="10"/>
        <v>#REF!</v>
      </c>
      <c r="Q64" s="116" t="e">
        <f t="shared" si="11"/>
        <v>#REF!</v>
      </c>
      <c r="R64" s="115" t="e">
        <f t="shared" si="11"/>
        <v>#REF!</v>
      </c>
      <c r="S64" s="115" t="e">
        <f t="shared" si="12"/>
        <v>#REF!</v>
      </c>
      <c r="T64" s="115"/>
      <c r="U64" s="115" t="e">
        <f t="shared" si="13"/>
        <v>#REF!</v>
      </c>
      <c r="V64" s="115" t="e">
        <f t="shared" si="14"/>
        <v>#REF!</v>
      </c>
      <c r="W64" s="115" t="e">
        <f t="shared" si="15"/>
        <v>#REF!</v>
      </c>
      <c r="X64" s="116" t="e">
        <f t="shared" si="16"/>
        <v>#REF!</v>
      </c>
      <c r="Y64" s="116" t="e">
        <f t="shared" si="17"/>
        <v>#REF!</v>
      </c>
      <c r="Z64" s="115" t="e">
        <f t="shared" si="18"/>
        <v>#REF!</v>
      </c>
      <c r="AA64" s="115" t="e">
        <f t="shared" si="23"/>
        <v>#REF!</v>
      </c>
      <c r="AB64" s="115"/>
      <c r="AC64" s="117" t="str">
        <f t="shared" si="19"/>
        <v>BERTAHAP</v>
      </c>
      <c r="AD64" s="118">
        <f t="shared" si="20"/>
        <v>0</v>
      </c>
      <c r="AE64" s="119">
        <v>2</v>
      </c>
      <c r="AF64" s="120"/>
      <c r="AG64" s="115" t="e">
        <f>IF(AF64&gt;#REF!,"LB","KR")</f>
        <v>#REF!</v>
      </c>
      <c r="AH64" s="120">
        <v>2341605000</v>
      </c>
      <c r="AI64" s="120">
        <v>2639363000</v>
      </c>
      <c r="AJ64" s="120">
        <v>2802153000</v>
      </c>
      <c r="AK64" s="121">
        <v>2974984000</v>
      </c>
      <c r="AL64" s="121">
        <v>2802153000</v>
      </c>
      <c r="AM64" s="120">
        <v>2974984000</v>
      </c>
      <c r="AN64" s="120" t="e">
        <f t="shared" si="21"/>
        <v>#REF!</v>
      </c>
    </row>
    <row r="65" spans="1:40">
      <c r="A65" s="3">
        <f t="shared" si="22"/>
        <v>26</v>
      </c>
      <c r="B65" s="106">
        <v>6</v>
      </c>
      <c r="C65" s="107" t="s">
        <v>139</v>
      </c>
      <c r="D65" s="106">
        <v>11</v>
      </c>
      <c r="E65" s="109"/>
      <c r="F65" s="110" t="s">
        <v>62</v>
      </c>
      <c r="G65" s="111">
        <f t="shared" si="3"/>
        <v>101</v>
      </c>
      <c r="H65" s="111">
        <f t="shared" si="4"/>
        <v>90</v>
      </c>
      <c r="I65" s="112">
        <f t="shared" si="5"/>
        <v>26438045</v>
      </c>
      <c r="J65" s="112" t="e">
        <f>SUMIF($AN$4:$AN$22,D65,#REF!)</f>
        <v>#REF!</v>
      </c>
      <c r="K65" s="113" t="e">
        <f t="shared" si="6"/>
        <v>#REF!</v>
      </c>
      <c r="L65" s="114" t="e">
        <f>SUMIF($AN$4:$AN$22,D65,#REF!)</f>
        <v>#REF!</v>
      </c>
      <c r="M65" s="115" t="e">
        <f t="shared" si="7"/>
        <v>#REF!</v>
      </c>
      <c r="N65" s="115" t="e">
        <f t="shared" si="8"/>
        <v>#REF!</v>
      </c>
      <c r="O65" s="115" t="e">
        <f t="shared" si="9"/>
        <v>#REF!</v>
      </c>
      <c r="P65" s="115" t="e">
        <f t="shared" si="10"/>
        <v>#REF!</v>
      </c>
      <c r="Q65" s="116" t="e">
        <f t="shared" si="11"/>
        <v>#REF!</v>
      </c>
      <c r="R65" s="115" t="e">
        <f t="shared" si="11"/>
        <v>#REF!</v>
      </c>
      <c r="S65" s="115" t="e">
        <f t="shared" si="12"/>
        <v>#REF!</v>
      </c>
      <c r="T65" s="115"/>
      <c r="U65" s="115" t="e">
        <f t="shared" si="13"/>
        <v>#REF!</v>
      </c>
      <c r="V65" s="115" t="e">
        <f t="shared" si="14"/>
        <v>#REF!</v>
      </c>
      <c r="W65" s="115" t="e">
        <f t="shared" si="15"/>
        <v>#REF!</v>
      </c>
      <c r="X65" s="116" t="e">
        <f t="shared" si="16"/>
        <v>#REF!</v>
      </c>
      <c r="Y65" s="116" t="e">
        <f t="shared" si="17"/>
        <v>#REF!</v>
      </c>
      <c r="Z65" s="115" t="e">
        <f t="shared" si="18"/>
        <v>#REF!</v>
      </c>
      <c r="AA65" s="115" t="e">
        <f t="shared" si="23"/>
        <v>#REF!</v>
      </c>
      <c r="AB65" s="115"/>
      <c r="AC65" s="117" t="str">
        <f t="shared" si="19"/>
        <v>BERTAHAP</v>
      </c>
      <c r="AD65" s="118">
        <f t="shared" si="20"/>
        <v>0</v>
      </c>
      <c r="AE65" s="119">
        <v>2</v>
      </c>
      <c r="AF65" s="120"/>
      <c r="AG65" s="115" t="e">
        <f>IF(AF65&gt;#REF!,"LB","KR")</f>
        <v>#REF!</v>
      </c>
      <c r="AH65" s="120">
        <v>2341605000</v>
      </c>
      <c r="AI65" s="120">
        <v>2639363000</v>
      </c>
      <c r="AJ65" s="120">
        <v>2802153000</v>
      </c>
      <c r="AK65" s="121">
        <v>2974984000</v>
      </c>
      <c r="AL65" s="121">
        <v>2802153000</v>
      </c>
      <c r="AM65" s="120">
        <v>2974984000</v>
      </c>
      <c r="AN65" s="120" t="e">
        <f t="shared" si="21"/>
        <v>#REF!</v>
      </c>
    </row>
    <row r="66" spans="1:40">
      <c r="A66" s="3">
        <f t="shared" si="22"/>
        <v>27</v>
      </c>
      <c r="B66" s="106">
        <v>7</v>
      </c>
      <c r="C66" s="107" t="s">
        <v>139</v>
      </c>
      <c r="D66" s="106">
        <v>15</v>
      </c>
      <c r="E66" s="109"/>
      <c r="F66" s="110" t="s">
        <v>64</v>
      </c>
      <c r="G66" s="111">
        <f t="shared" si="3"/>
        <v>101</v>
      </c>
      <c r="H66" s="111">
        <f t="shared" si="4"/>
        <v>90</v>
      </c>
      <c r="I66" s="112">
        <f t="shared" si="5"/>
        <v>26438045</v>
      </c>
      <c r="J66" s="112" t="e">
        <f>SUMIF($AN$4:$AN$22,D66,#REF!)</f>
        <v>#REF!</v>
      </c>
      <c r="K66" s="113" t="e">
        <f t="shared" si="6"/>
        <v>#REF!</v>
      </c>
      <c r="L66" s="114" t="e">
        <f>SUMIF($AN$4:$AN$22,D66,#REF!)</f>
        <v>#REF!</v>
      </c>
      <c r="M66" s="115" t="e">
        <f t="shared" si="7"/>
        <v>#REF!</v>
      </c>
      <c r="N66" s="115" t="e">
        <f t="shared" si="8"/>
        <v>#REF!</v>
      </c>
      <c r="O66" s="115" t="e">
        <f t="shared" si="9"/>
        <v>#REF!</v>
      </c>
      <c r="P66" s="115" t="e">
        <f t="shared" si="10"/>
        <v>#REF!</v>
      </c>
      <c r="Q66" s="116" t="e">
        <f t="shared" si="11"/>
        <v>#REF!</v>
      </c>
      <c r="R66" s="115" t="e">
        <f t="shared" si="11"/>
        <v>#REF!</v>
      </c>
      <c r="S66" s="115" t="e">
        <f t="shared" si="12"/>
        <v>#REF!</v>
      </c>
      <c r="T66" s="115"/>
      <c r="U66" s="115" t="e">
        <f t="shared" si="13"/>
        <v>#REF!</v>
      </c>
      <c r="V66" s="115" t="e">
        <f t="shared" si="14"/>
        <v>#REF!</v>
      </c>
      <c r="W66" s="115" t="e">
        <f t="shared" si="15"/>
        <v>#REF!</v>
      </c>
      <c r="X66" s="116" t="e">
        <f t="shared" si="16"/>
        <v>#REF!</v>
      </c>
      <c r="Y66" s="116" t="e">
        <f t="shared" si="17"/>
        <v>#REF!</v>
      </c>
      <c r="Z66" s="115" t="e">
        <f t="shared" si="18"/>
        <v>#REF!</v>
      </c>
      <c r="AA66" s="115" t="e">
        <f t="shared" si="23"/>
        <v>#REF!</v>
      </c>
      <c r="AB66" s="115"/>
      <c r="AC66" s="117" t="str">
        <f t="shared" si="19"/>
        <v>BERTAHAP</v>
      </c>
      <c r="AD66" s="118">
        <f t="shared" si="20"/>
        <v>0</v>
      </c>
      <c r="AE66" s="119">
        <v>2</v>
      </c>
      <c r="AF66" s="120"/>
      <c r="AG66" s="115" t="e">
        <f>IF(AF66&gt;#REF!,"LB","KR")</f>
        <v>#REF!</v>
      </c>
      <c r="AH66" s="120">
        <v>2318421000</v>
      </c>
      <c r="AI66" s="120">
        <v>2613231000</v>
      </c>
      <c r="AJ66" s="120">
        <v>2774409000</v>
      </c>
      <c r="AK66" s="121">
        <v>2945528000</v>
      </c>
      <c r="AL66" s="121">
        <v>2774409000</v>
      </c>
      <c r="AM66" s="120">
        <v>2945528000</v>
      </c>
      <c r="AN66" s="120" t="e">
        <f t="shared" si="21"/>
        <v>#REF!</v>
      </c>
    </row>
    <row r="67" spans="1:40">
      <c r="A67" s="3">
        <f t="shared" si="22"/>
        <v>28</v>
      </c>
      <c r="B67" s="106">
        <v>8</v>
      </c>
      <c r="C67" s="107" t="s">
        <v>139</v>
      </c>
      <c r="D67" s="106">
        <v>17</v>
      </c>
      <c r="E67" s="109"/>
      <c r="F67" s="110" t="s">
        <v>67</v>
      </c>
      <c r="G67" s="111">
        <f t="shared" si="3"/>
        <v>85</v>
      </c>
      <c r="H67" s="111">
        <f t="shared" si="4"/>
        <v>74</v>
      </c>
      <c r="I67" s="112">
        <f t="shared" si="5"/>
        <v>26438045</v>
      </c>
      <c r="J67" s="112" t="e">
        <f>SUMIF($AN$4:$AN$22,D67,#REF!)</f>
        <v>#REF!</v>
      </c>
      <c r="K67" s="113" t="e">
        <f t="shared" si="6"/>
        <v>#REF!</v>
      </c>
      <c r="L67" s="114" t="e">
        <f>SUMIF($AN$4:$AN$22,D67,#REF!)</f>
        <v>#REF!</v>
      </c>
      <c r="M67" s="115" t="e">
        <f t="shared" si="7"/>
        <v>#REF!</v>
      </c>
      <c r="N67" s="115" t="e">
        <f t="shared" si="8"/>
        <v>#REF!</v>
      </c>
      <c r="O67" s="115" t="e">
        <f t="shared" si="9"/>
        <v>#REF!</v>
      </c>
      <c r="P67" s="115" t="e">
        <f t="shared" si="10"/>
        <v>#REF!</v>
      </c>
      <c r="Q67" s="116" t="e">
        <f t="shared" si="11"/>
        <v>#REF!</v>
      </c>
      <c r="R67" s="115" t="e">
        <f t="shared" si="11"/>
        <v>#REF!</v>
      </c>
      <c r="S67" s="115" t="e">
        <f t="shared" si="12"/>
        <v>#REF!</v>
      </c>
      <c r="T67" s="115"/>
      <c r="U67" s="115" t="e">
        <f t="shared" si="13"/>
        <v>#REF!</v>
      </c>
      <c r="V67" s="115" t="e">
        <f t="shared" si="14"/>
        <v>#REF!</v>
      </c>
      <c r="W67" s="115" t="e">
        <f t="shared" si="15"/>
        <v>#REF!</v>
      </c>
      <c r="X67" s="116" t="e">
        <f t="shared" si="16"/>
        <v>#REF!</v>
      </c>
      <c r="Y67" s="116" t="e">
        <f t="shared" si="17"/>
        <v>#REF!</v>
      </c>
      <c r="Z67" s="115" t="e">
        <f t="shared" si="18"/>
        <v>#REF!</v>
      </c>
      <c r="AA67" s="115" t="e">
        <f t="shared" si="23"/>
        <v>#REF!</v>
      </c>
      <c r="AB67" s="115"/>
      <c r="AC67" s="117" t="str">
        <f t="shared" si="19"/>
        <v>BERTAHAP</v>
      </c>
      <c r="AD67" s="118">
        <f t="shared" si="20"/>
        <v>0</v>
      </c>
      <c r="AE67" s="119">
        <v>2</v>
      </c>
      <c r="AF67" s="120"/>
      <c r="AG67" s="115" t="e">
        <f>IF(AF67&gt;#REF!,"LB","KR")</f>
        <v>#REF!</v>
      </c>
      <c r="AH67" s="120">
        <v>1906257000</v>
      </c>
      <c r="AI67" s="120">
        <v>2148656000</v>
      </c>
      <c r="AJ67" s="120">
        <v>2281181000</v>
      </c>
      <c r="AK67" s="121">
        <v>2421879000</v>
      </c>
      <c r="AL67" s="121">
        <v>2281181000</v>
      </c>
      <c r="AM67" s="120">
        <v>2421879000</v>
      </c>
      <c r="AN67" s="120" t="e">
        <f t="shared" si="21"/>
        <v>#REF!</v>
      </c>
    </row>
    <row r="68" spans="1:40">
      <c r="A68" s="3">
        <f t="shared" si="22"/>
        <v>29</v>
      </c>
      <c r="B68" s="106">
        <v>9</v>
      </c>
      <c r="C68" s="107" t="s">
        <v>139</v>
      </c>
      <c r="D68" s="106">
        <v>19</v>
      </c>
      <c r="E68" s="109"/>
      <c r="F68" s="110" t="s">
        <v>78</v>
      </c>
      <c r="G68" s="111">
        <f t="shared" si="3"/>
        <v>138</v>
      </c>
      <c r="H68" s="111">
        <f t="shared" si="4"/>
        <v>120</v>
      </c>
      <c r="I68" s="112">
        <f t="shared" si="5"/>
        <v>26438045</v>
      </c>
      <c r="J68" s="112" t="e">
        <f>SUMIF($AN$4:$AN$22,D68,#REF!)</f>
        <v>#REF!</v>
      </c>
      <c r="K68" s="113" t="e">
        <f t="shared" si="6"/>
        <v>#REF!</v>
      </c>
      <c r="L68" s="114" t="e">
        <f>SUMIF($AN$4:$AN$22,D68,#REF!)</f>
        <v>#REF!</v>
      </c>
      <c r="M68" s="115" t="e">
        <f t="shared" si="7"/>
        <v>#REF!</v>
      </c>
      <c r="N68" s="115" t="e">
        <f t="shared" si="8"/>
        <v>#REF!</v>
      </c>
      <c r="O68" s="115" t="e">
        <f t="shared" si="9"/>
        <v>#REF!</v>
      </c>
      <c r="P68" s="115" t="e">
        <f t="shared" si="10"/>
        <v>#REF!</v>
      </c>
      <c r="Q68" s="116" t="e">
        <f t="shared" si="11"/>
        <v>#REF!</v>
      </c>
      <c r="R68" s="115" t="e">
        <f t="shared" si="11"/>
        <v>#REF!</v>
      </c>
      <c r="S68" s="115" t="e">
        <f t="shared" si="12"/>
        <v>#REF!</v>
      </c>
      <c r="T68" s="115"/>
      <c r="U68" s="115" t="e">
        <f t="shared" si="13"/>
        <v>#REF!</v>
      </c>
      <c r="V68" s="115" t="e">
        <f t="shared" si="14"/>
        <v>#REF!</v>
      </c>
      <c r="W68" s="115" t="e">
        <f t="shared" si="15"/>
        <v>#REF!</v>
      </c>
      <c r="X68" s="116" t="e">
        <f t="shared" si="16"/>
        <v>#REF!</v>
      </c>
      <c r="Y68" s="116" t="e">
        <f t="shared" si="17"/>
        <v>#REF!</v>
      </c>
      <c r="Z68" s="115" t="e">
        <f t="shared" si="18"/>
        <v>#REF!</v>
      </c>
      <c r="AA68" s="115" t="e">
        <f t="shared" si="23"/>
        <v>#REF!</v>
      </c>
      <c r="AB68" s="115"/>
      <c r="AC68" s="117" t="str">
        <f t="shared" si="19"/>
        <v>BERTAHAP</v>
      </c>
      <c r="AD68" s="118">
        <f t="shared" si="20"/>
        <v>0</v>
      </c>
      <c r="AE68" s="119">
        <v>2</v>
      </c>
      <c r="AF68" s="120"/>
      <c r="AG68" s="115" t="e">
        <f>IF(AF68&gt;#REF!,"LB","KR")</f>
        <v>#REF!</v>
      </c>
      <c r="AH68" s="120">
        <v>3122140000</v>
      </c>
      <c r="AI68" s="120">
        <v>3519150000</v>
      </c>
      <c r="AJ68" s="120">
        <v>3736204000</v>
      </c>
      <c r="AK68" s="121">
        <v>3966645000</v>
      </c>
      <c r="AL68" s="121">
        <v>3736204000</v>
      </c>
      <c r="AM68" s="120">
        <v>3966645000</v>
      </c>
      <c r="AN68" s="120" t="e">
        <f t="shared" si="21"/>
        <v>#REF!</v>
      </c>
    </row>
    <row r="69" spans="1:40">
      <c r="A69" s="3">
        <f t="shared" si="22"/>
        <v>30</v>
      </c>
      <c r="B69" s="106">
        <v>10</v>
      </c>
      <c r="C69" s="107" t="s">
        <v>139</v>
      </c>
      <c r="D69" s="106">
        <v>21</v>
      </c>
      <c r="E69" s="109"/>
      <c r="F69" s="110" t="s">
        <v>84</v>
      </c>
      <c r="G69" s="111">
        <f t="shared" si="3"/>
        <v>132</v>
      </c>
      <c r="H69" s="111">
        <f t="shared" si="4"/>
        <v>112</v>
      </c>
      <c r="I69" s="112">
        <f t="shared" si="5"/>
        <v>26438045</v>
      </c>
      <c r="J69" s="112" t="e">
        <f>SUMIF($AN$4:$AN$22,D69,#REF!)</f>
        <v>#REF!</v>
      </c>
      <c r="K69" s="113" t="e">
        <f t="shared" si="6"/>
        <v>#REF!</v>
      </c>
      <c r="L69" s="114" t="e">
        <f>SUMIF($AN$4:$AN$22,D69,#REF!)</f>
        <v>#REF!</v>
      </c>
      <c r="M69" s="115" t="e">
        <f t="shared" si="7"/>
        <v>#REF!</v>
      </c>
      <c r="N69" s="115" t="e">
        <f t="shared" si="8"/>
        <v>#REF!</v>
      </c>
      <c r="O69" s="115" t="e">
        <f t="shared" si="9"/>
        <v>#REF!</v>
      </c>
      <c r="P69" s="115" t="e">
        <f t="shared" si="10"/>
        <v>#REF!</v>
      </c>
      <c r="Q69" s="116" t="e">
        <f t="shared" si="11"/>
        <v>#REF!</v>
      </c>
      <c r="R69" s="115" t="e">
        <f t="shared" si="11"/>
        <v>#REF!</v>
      </c>
      <c r="S69" s="115" t="e">
        <f t="shared" si="12"/>
        <v>#REF!</v>
      </c>
      <c r="T69" s="115"/>
      <c r="U69" s="115" t="e">
        <f t="shared" si="13"/>
        <v>#REF!</v>
      </c>
      <c r="V69" s="115" t="e">
        <f t="shared" si="14"/>
        <v>#REF!</v>
      </c>
      <c r="W69" s="115" t="e">
        <f t="shared" si="15"/>
        <v>#REF!</v>
      </c>
      <c r="X69" s="116" t="e">
        <f t="shared" si="16"/>
        <v>#REF!</v>
      </c>
      <c r="Y69" s="116" t="e">
        <f t="shared" si="17"/>
        <v>#REF!</v>
      </c>
      <c r="Z69" s="115" t="e">
        <f t="shared" si="18"/>
        <v>#REF!</v>
      </c>
      <c r="AA69" s="115" t="e">
        <f t="shared" si="23"/>
        <v>#REF!</v>
      </c>
      <c r="AB69" s="115"/>
      <c r="AC69" s="117" t="str">
        <f t="shared" si="19"/>
        <v>BERTAHAP</v>
      </c>
      <c r="AD69" s="118">
        <f t="shared" si="20"/>
        <v>0</v>
      </c>
      <c r="AE69" s="119">
        <v>2</v>
      </c>
      <c r="AF69" s="120"/>
      <c r="AG69" s="115" t="e">
        <f>IF(AF69&gt;#REF!,"LB","KR")</f>
        <v>#REF!</v>
      </c>
      <c r="AH69" s="120">
        <v>3023959000</v>
      </c>
      <c r="AI69" s="120">
        <v>3408485000</v>
      </c>
      <c r="AJ69" s="120">
        <v>3618713000</v>
      </c>
      <c r="AK69" s="121">
        <v>3841907000</v>
      </c>
      <c r="AL69" s="121">
        <v>3618713000</v>
      </c>
      <c r="AM69" s="120">
        <v>3841907000</v>
      </c>
      <c r="AN69" s="120" t="e">
        <f t="shared" si="21"/>
        <v>#REF!</v>
      </c>
    </row>
    <row r="70" spans="1:40">
      <c r="A70" s="3">
        <f t="shared" si="22"/>
        <v>31</v>
      </c>
      <c r="B70" s="106">
        <v>1</v>
      </c>
      <c r="C70" s="107" t="s">
        <v>142</v>
      </c>
      <c r="D70" s="108" t="s">
        <v>19</v>
      </c>
      <c r="E70" s="109"/>
      <c r="F70" s="110" t="s">
        <v>72</v>
      </c>
      <c r="G70" s="111">
        <f t="shared" si="3"/>
        <v>175</v>
      </c>
      <c r="H70" s="111">
        <f t="shared" si="4"/>
        <v>156</v>
      </c>
      <c r="I70" s="112">
        <f t="shared" si="5"/>
        <v>26438045</v>
      </c>
      <c r="J70" s="112" t="e">
        <f>SUMIF($AN$4:$AN$22,D70,#REF!)</f>
        <v>#REF!</v>
      </c>
      <c r="K70" s="113" t="e">
        <f t="shared" si="6"/>
        <v>#REF!</v>
      </c>
      <c r="L70" s="114" t="e">
        <f>SUMIF($AN$4:$AN$22,D70,#REF!)</f>
        <v>#REF!</v>
      </c>
      <c r="M70" s="115" t="e">
        <f t="shared" si="7"/>
        <v>#REF!</v>
      </c>
      <c r="N70" s="115" t="e">
        <f t="shared" si="8"/>
        <v>#REF!</v>
      </c>
      <c r="O70" s="115" t="e">
        <f t="shared" si="9"/>
        <v>#REF!</v>
      </c>
      <c r="P70" s="115" t="e">
        <f t="shared" si="10"/>
        <v>#REF!</v>
      </c>
      <c r="Q70" s="116" t="e">
        <f t="shared" si="11"/>
        <v>#REF!</v>
      </c>
      <c r="R70" s="115" t="e">
        <f t="shared" si="11"/>
        <v>#REF!</v>
      </c>
      <c r="S70" s="115" t="e">
        <f t="shared" si="12"/>
        <v>#REF!</v>
      </c>
      <c r="T70" s="115"/>
      <c r="U70" s="115" t="e">
        <f t="shared" si="13"/>
        <v>#REF!</v>
      </c>
      <c r="V70" s="115" t="e">
        <f t="shared" si="14"/>
        <v>#REF!</v>
      </c>
      <c r="W70" s="115" t="e">
        <f t="shared" si="15"/>
        <v>#REF!</v>
      </c>
      <c r="X70" s="116" t="e">
        <f t="shared" si="16"/>
        <v>#REF!</v>
      </c>
      <c r="Y70" s="116" t="e">
        <f t="shared" si="17"/>
        <v>#REF!</v>
      </c>
      <c r="Z70" s="115" t="e">
        <f t="shared" si="18"/>
        <v>#REF!</v>
      </c>
      <c r="AA70" s="115" t="e">
        <f t="shared" si="23"/>
        <v>#REF!</v>
      </c>
      <c r="AB70" s="115"/>
      <c r="AC70" s="117" t="str">
        <f t="shared" si="19"/>
        <v>BERTAHAP</v>
      </c>
      <c r="AD70" s="118">
        <f t="shared" si="20"/>
        <v>0</v>
      </c>
      <c r="AE70" s="119">
        <v>2</v>
      </c>
      <c r="AF70" s="120"/>
      <c r="AG70" s="115" t="e">
        <f>IF(AF70&gt;#REF!,"LB","KR")</f>
        <v>#REF!</v>
      </c>
      <c r="AH70" s="120">
        <v>4094418000</v>
      </c>
      <c r="AI70" s="120">
        <v>4615064000</v>
      </c>
      <c r="AJ70" s="120">
        <v>4899711000</v>
      </c>
      <c r="AK70" s="121">
        <v>5201914000</v>
      </c>
      <c r="AL70" s="121">
        <v>4899711000</v>
      </c>
      <c r="AM70" s="120">
        <v>5201914000</v>
      </c>
      <c r="AN70" s="120" t="e">
        <f t="shared" si="21"/>
        <v>#REF!</v>
      </c>
    </row>
    <row r="71" spans="1:40">
      <c r="A71" s="3">
        <f t="shared" si="22"/>
        <v>32</v>
      </c>
      <c r="B71" s="106">
        <v>2</v>
      </c>
      <c r="C71" s="107" t="s">
        <v>142</v>
      </c>
      <c r="D71" s="108" t="s">
        <v>29</v>
      </c>
      <c r="E71" s="109"/>
      <c r="F71" s="110" t="s">
        <v>74</v>
      </c>
      <c r="G71" s="111">
        <f t="shared" si="3"/>
        <v>85</v>
      </c>
      <c r="H71" s="111">
        <f t="shared" si="4"/>
        <v>74</v>
      </c>
      <c r="I71" s="112">
        <f t="shared" si="5"/>
        <v>26438045</v>
      </c>
      <c r="J71" s="112" t="e">
        <f>SUMIF($AN$4:$AN$22,D71,#REF!)</f>
        <v>#REF!</v>
      </c>
      <c r="K71" s="113" t="e">
        <f t="shared" si="6"/>
        <v>#REF!</v>
      </c>
      <c r="L71" s="114" t="e">
        <f>SUMIF($AN$4:$AN$22,D71,#REF!)</f>
        <v>#REF!</v>
      </c>
      <c r="M71" s="115" t="e">
        <f t="shared" si="7"/>
        <v>#REF!</v>
      </c>
      <c r="N71" s="115" t="e">
        <f t="shared" si="8"/>
        <v>#REF!</v>
      </c>
      <c r="O71" s="115" t="e">
        <f t="shared" si="9"/>
        <v>#REF!</v>
      </c>
      <c r="P71" s="115" t="e">
        <f t="shared" si="10"/>
        <v>#REF!</v>
      </c>
      <c r="Q71" s="116" t="e">
        <f t="shared" si="11"/>
        <v>#REF!</v>
      </c>
      <c r="R71" s="115" t="e">
        <f t="shared" si="11"/>
        <v>#REF!</v>
      </c>
      <c r="S71" s="115" t="e">
        <f t="shared" si="12"/>
        <v>#REF!</v>
      </c>
      <c r="T71" s="115"/>
      <c r="U71" s="115" t="e">
        <f t="shared" si="13"/>
        <v>#REF!</v>
      </c>
      <c r="V71" s="115" t="e">
        <f t="shared" si="14"/>
        <v>#REF!</v>
      </c>
      <c r="W71" s="115" t="e">
        <f t="shared" si="15"/>
        <v>#REF!</v>
      </c>
      <c r="X71" s="116" t="e">
        <f t="shared" si="16"/>
        <v>#REF!</v>
      </c>
      <c r="Y71" s="116" t="e">
        <f t="shared" si="17"/>
        <v>#REF!</v>
      </c>
      <c r="Z71" s="115" t="e">
        <f t="shared" si="18"/>
        <v>#REF!</v>
      </c>
      <c r="AA71" s="115" t="e">
        <f t="shared" si="23"/>
        <v>#REF!</v>
      </c>
      <c r="AB71" s="115"/>
      <c r="AC71" s="117" t="str">
        <f t="shared" si="19"/>
        <v>BERTAHAP</v>
      </c>
      <c r="AD71" s="118">
        <f t="shared" si="20"/>
        <v>0</v>
      </c>
      <c r="AE71" s="119">
        <v>2</v>
      </c>
      <c r="AF71" s="120"/>
      <c r="AG71" s="115" t="e">
        <f>IF(AF71&gt;#REF!,"LB","KR")</f>
        <v>#REF!</v>
      </c>
      <c r="AH71" s="120">
        <v>1906257000</v>
      </c>
      <c r="AI71" s="120">
        <v>2148656000</v>
      </c>
      <c r="AJ71" s="120">
        <v>2281181000</v>
      </c>
      <c r="AK71" s="121">
        <v>2421879000</v>
      </c>
      <c r="AL71" s="121">
        <v>2281181000</v>
      </c>
      <c r="AM71" s="120">
        <v>2421879000</v>
      </c>
      <c r="AN71" s="120" t="e">
        <f t="shared" si="21"/>
        <v>#REF!</v>
      </c>
    </row>
    <row r="72" spans="1:40">
      <c r="A72" s="3">
        <f t="shared" si="22"/>
        <v>33</v>
      </c>
      <c r="B72" s="106">
        <v>3</v>
      </c>
      <c r="C72" s="107" t="s">
        <v>142</v>
      </c>
      <c r="D72" s="108" t="s">
        <v>32</v>
      </c>
      <c r="E72" s="109"/>
      <c r="F72" s="110" t="s">
        <v>56</v>
      </c>
      <c r="G72" s="111">
        <f t="shared" si="3"/>
        <v>85</v>
      </c>
      <c r="H72" s="111">
        <f t="shared" si="4"/>
        <v>74</v>
      </c>
      <c r="I72" s="112">
        <f t="shared" si="5"/>
        <v>26438045</v>
      </c>
      <c r="J72" s="112" t="e">
        <f>SUMIF($AN$4:$AN$22,D72,#REF!)</f>
        <v>#REF!</v>
      </c>
      <c r="K72" s="113" t="e">
        <f t="shared" si="6"/>
        <v>#REF!</v>
      </c>
      <c r="L72" s="114" t="e">
        <f>SUMIF($AN$4:$AN$22,D72,#REF!)</f>
        <v>#REF!</v>
      </c>
      <c r="M72" s="115" t="e">
        <f t="shared" si="7"/>
        <v>#REF!</v>
      </c>
      <c r="N72" s="115" t="e">
        <f t="shared" si="8"/>
        <v>#REF!</v>
      </c>
      <c r="O72" s="115" t="e">
        <f t="shared" si="9"/>
        <v>#REF!</v>
      </c>
      <c r="P72" s="115" t="e">
        <f t="shared" si="10"/>
        <v>#REF!</v>
      </c>
      <c r="Q72" s="116" t="e">
        <f t="shared" si="11"/>
        <v>#REF!</v>
      </c>
      <c r="R72" s="115" t="e">
        <f t="shared" si="11"/>
        <v>#REF!</v>
      </c>
      <c r="S72" s="115" t="e">
        <f t="shared" si="12"/>
        <v>#REF!</v>
      </c>
      <c r="T72" s="115"/>
      <c r="U72" s="115" t="e">
        <f t="shared" si="13"/>
        <v>#REF!</v>
      </c>
      <c r="V72" s="115" t="e">
        <f t="shared" si="14"/>
        <v>#REF!</v>
      </c>
      <c r="W72" s="115" t="e">
        <f t="shared" si="15"/>
        <v>#REF!</v>
      </c>
      <c r="X72" s="116" t="e">
        <f t="shared" si="16"/>
        <v>#REF!</v>
      </c>
      <c r="Y72" s="116" t="e">
        <f t="shared" si="17"/>
        <v>#REF!</v>
      </c>
      <c r="Z72" s="115" t="e">
        <f t="shared" si="18"/>
        <v>#REF!</v>
      </c>
      <c r="AA72" s="115" t="e">
        <f t="shared" si="23"/>
        <v>#REF!</v>
      </c>
      <c r="AB72" s="115"/>
      <c r="AC72" s="117" t="str">
        <f t="shared" si="19"/>
        <v>BERTAHAP</v>
      </c>
      <c r="AD72" s="118">
        <f t="shared" si="20"/>
        <v>0</v>
      </c>
      <c r="AE72" s="119">
        <v>2</v>
      </c>
      <c r="AF72" s="120"/>
      <c r="AG72" s="115" t="e">
        <f>IF(AF72&gt;#REF!,"LB","KR")</f>
        <v>#REF!</v>
      </c>
      <c r="AH72" s="120">
        <v>1906257000</v>
      </c>
      <c r="AI72" s="120">
        <v>2148656000</v>
      </c>
      <c r="AJ72" s="120">
        <v>2281181000</v>
      </c>
      <c r="AK72" s="121">
        <v>2421879000</v>
      </c>
      <c r="AL72" s="121">
        <v>2281181000</v>
      </c>
      <c r="AM72" s="120">
        <v>2421879000</v>
      </c>
      <c r="AN72" s="120" t="e">
        <f t="shared" si="21"/>
        <v>#REF!</v>
      </c>
    </row>
    <row r="73" spans="1:40">
      <c r="A73" s="3">
        <f t="shared" si="22"/>
        <v>34</v>
      </c>
      <c r="B73" s="106">
        <v>4</v>
      </c>
      <c r="C73" s="107" t="s">
        <v>142</v>
      </c>
      <c r="D73" s="108" t="s">
        <v>38</v>
      </c>
      <c r="E73" s="109"/>
      <c r="F73" s="110" t="s">
        <v>58</v>
      </c>
      <c r="G73" s="111">
        <f t="shared" si="3"/>
        <v>101</v>
      </c>
      <c r="H73" s="111">
        <f t="shared" si="4"/>
        <v>90</v>
      </c>
      <c r="I73" s="112">
        <f t="shared" si="5"/>
        <v>26438045</v>
      </c>
      <c r="J73" s="112" t="e">
        <f>SUMIF($AN$4:$AN$22,D73,#REF!)</f>
        <v>#REF!</v>
      </c>
      <c r="K73" s="113" t="e">
        <f t="shared" si="6"/>
        <v>#REF!</v>
      </c>
      <c r="L73" s="114" t="e">
        <f>SUMIF($AN$4:$AN$22,D73,#REF!)</f>
        <v>#REF!</v>
      </c>
      <c r="M73" s="115" t="e">
        <f t="shared" si="7"/>
        <v>#REF!</v>
      </c>
      <c r="N73" s="115" t="e">
        <f t="shared" si="8"/>
        <v>#REF!</v>
      </c>
      <c r="O73" s="115" t="e">
        <f t="shared" si="9"/>
        <v>#REF!</v>
      </c>
      <c r="P73" s="115" t="e">
        <f t="shared" si="10"/>
        <v>#REF!</v>
      </c>
      <c r="Q73" s="116" t="e">
        <f t="shared" si="11"/>
        <v>#REF!</v>
      </c>
      <c r="R73" s="115" t="e">
        <f t="shared" si="11"/>
        <v>#REF!</v>
      </c>
      <c r="S73" s="115" t="e">
        <f t="shared" si="12"/>
        <v>#REF!</v>
      </c>
      <c r="T73" s="115"/>
      <c r="U73" s="115" t="e">
        <f t="shared" si="13"/>
        <v>#REF!</v>
      </c>
      <c r="V73" s="115" t="e">
        <f t="shared" si="14"/>
        <v>#REF!</v>
      </c>
      <c r="W73" s="115" t="e">
        <f t="shared" si="15"/>
        <v>#REF!</v>
      </c>
      <c r="X73" s="116" t="e">
        <f t="shared" si="16"/>
        <v>#REF!</v>
      </c>
      <c r="Y73" s="116" t="e">
        <f t="shared" si="17"/>
        <v>#REF!</v>
      </c>
      <c r="Z73" s="115" t="e">
        <f t="shared" si="18"/>
        <v>#REF!</v>
      </c>
      <c r="AA73" s="115" t="e">
        <f t="shared" si="23"/>
        <v>#REF!</v>
      </c>
      <c r="AB73" s="115"/>
      <c r="AC73" s="117" t="str">
        <f t="shared" si="19"/>
        <v>BERTAHAP</v>
      </c>
      <c r="AD73" s="118">
        <f t="shared" si="20"/>
        <v>0</v>
      </c>
      <c r="AE73" s="119">
        <v>2</v>
      </c>
      <c r="AF73" s="120"/>
      <c r="AG73" s="115" t="e">
        <f>IF(AF73&gt;#REF!,"LB","KR")</f>
        <v>#REF!</v>
      </c>
      <c r="AH73" s="120">
        <v>2318421000</v>
      </c>
      <c r="AI73" s="120">
        <v>2613231000</v>
      </c>
      <c r="AJ73" s="120">
        <v>2774409000</v>
      </c>
      <c r="AK73" s="121">
        <v>2945528000</v>
      </c>
      <c r="AL73" s="121">
        <v>2774409000</v>
      </c>
      <c r="AM73" s="120">
        <v>2945528000</v>
      </c>
      <c r="AN73" s="120" t="e">
        <f t="shared" si="21"/>
        <v>#REF!</v>
      </c>
    </row>
    <row r="74" spans="1:40">
      <c r="A74" s="3">
        <f t="shared" si="22"/>
        <v>35</v>
      </c>
      <c r="B74" s="106">
        <v>5</v>
      </c>
      <c r="C74" s="107" t="s">
        <v>142</v>
      </c>
      <c r="D74" s="108" t="s">
        <v>44</v>
      </c>
      <c r="E74" s="109"/>
      <c r="F74" s="110" t="s">
        <v>60</v>
      </c>
      <c r="G74" s="111">
        <f t="shared" si="3"/>
        <v>101</v>
      </c>
      <c r="H74" s="111">
        <f t="shared" si="4"/>
        <v>90</v>
      </c>
      <c r="I74" s="112">
        <f t="shared" si="5"/>
        <v>26438045</v>
      </c>
      <c r="J74" s="112" t="e">
        <f>SUMIF($AN$4:$AN$22,D74,#REF!)</f>
        <v>#REF!</v>
      </c>
      <c r="K74" s="113" t="e">
        <f t="shared" si="6"/>
        <v>#REF!</v>
      </c>
      <c r="L74" s="114" t="e">
        <f>SUMIF($AN$4:$AN$22,D74,#REF!)</f>
        <v>#REF!</v>
      </c>
      <c r="M74" s="115" t="e">
        <f t="shared" si="7"/>
        <v>#REF!</v>
      </c>
      <c r="N74" s="115" t="e">
        <f t="shared" si="8"/>
        <v>#REF!</v>
      </c>
      <c r="O74" s="115" t="e">
        <f t="shared" si="9"/>
        <v>#REF!</v>
      </c>
      <c r="P74" s="115" t="e">
        <f t="shared" si="10"/>
        <v>#REF!</v>
      </c>
      <c r="Q74" s="116" t="e">
        <f t="shared" si="11"/>
        <v>#REF!</v>
      </c>
      <c r="R74" s="115" t="e">
        <f t="shared" si="11"/>
        <v>#REF!</v>
      </c>
      <c r="S74" s="115" t="e">
        <f t="shared" si="12"/>
        <v>#REF!</v>
      </c>
      <c r="T74" s="115"/>
      <c r="U74" s="115" t="e">
        <f t="shared" si="13"/>
        <v>#REF!</v>
      </c>
      <c r="V74" s="115" t="e">
        <f t="shared" si="14"/>
        <v>#REF!</v>
      </c>
      <c r="W74" s="115" t="e">
        <f t="shared" si="15"/>
        <v>#REF!</v>
      </c>
      <c r="X74" s="116" t="e">
        <f t="shared" si="16"/>
        <v>#REF!</v>
      </c>
      <c r="Y74" s="116" t="e">
        <f t="shared" si="17"/>
        <v>#REF!</v>
      </c>
      <c r="Z74" s="115" t="e">
        <f t="shared" si="18"/>
        <v>#REF!</v>
      </c>
      <c r="AA74" s="115" t="e">
        <f t="shared" si="23"/>
        <v>#REF!</v>
      </c>
      <c r="AB74" s="115"/>
      <c r="AC74" s="117" t="str">
        <f t="shared" si="19"/>
        <v>BERTAHAP</v>
      </c>
      <c r="AD74" s="118">
        <f t="shared" si="20"/>
        <v>0</v>
      </c>
      <c r="AE74" s="119">
        <v>2</v>
      </c>
      <c r="AF74" s="120"/>
      <c r="AG74" s="115" t="e">
        <f>IF(AF74&gt;#REF!,"LB","KR")</f>
        <v>#REF!</v>
      </c>
      <c r="AH74" s="120">
        <v>2318421000</v>
      </c>
      <c r="AI74" s="120">
        <v>2613231000</v>
      </c>
      <c r="AJ74" s="120">
        <v>2774409000</v>
      </c>
      <c r="AK74" s="121">
        <v>2945528000</v>
      </c>
      <c r="AL74" s="121">
        <v>2774409000</v>
      </c>
      <c r="AM74" s="120">
        <v>2945528000</v>
      </c>
      <c r="AN74" s="120" t="e">
        <f t="shared" si="21"/>
        <v>#REF!</v>
      </c>
    </row>
    <row r="75" spans="1:40">
      <c r="A75" s="3">
        <f t="shared" si="22"/>
        <v>36</v>
      </c>
      <c r="B75" s="106">
        <v>6</v>
      </c>
      <c r="C75" s="107" t="s">
        <v>142</v>
      </c>
      <c r="D75" s="106">
        <v>11</v>
      </c>
      <c r="E75" s="109"/>
      <c r="F75" s="110" t="s">
        <v>62</v>
      </c>
      <c r="G75" s="111">
        <f t="shared" si="3"/>
        <v>101</v>
      </c>
      <c r="H75" s="111">
        <f t="shared" si="4"/>
        <v>90</v>
      </c>
      <c r="I75" s="112">
        <f t="shared" si="5"/>
        <v>26438045</v>
      </c>
      <c r="J75" s="112" t="e">
        <f>SUMIF($AN$4:$AN$22,D75,#REF!)</f>
        <v>#REF!</v>
      </c>
      <c r="K75" s="113" t="e">
        <f t="shared" si="6"/>
        <v>#REF!</v>
      </c>
      <c r="L75" s="114" t="e">
        <f>SUMIF($AN$4:$AN$22,D75,#REF!)</f>
        <v>#REF!</v>
      </c>
      <c r="M75" s="115" t="e">
        <f t="shared" si="7"/>
        <v>#REF!</v>
      </c>
      <c r="N75" s="115" t="e">
        <f t="shared" si="8"/>
        <v>#REF!</v>
      </c>
      <c r="O75" s="115" t="e">
        <f t="shared" si="9"/>
        <v>#REF!</v>
      </c>
      <c r="P75" s="115" t="e">
        <f t="shared" si="10"/>
        <v>#REF!</v>
      </c>
      <c r="Q75" s="116" t="e">
        <f t="shared" si="11"/>
        <v>#REF!</v>
      </c>
      <c r="R75" s="115" t="e">
        <f t="shared" si="11"/>
        <v>#REF!</v>
      </c>
      <c r="S75" s="115" t="e">
        <f t="shared" si="12"/>
        <v>#REF!</v>
      </c>
      <c r="T75" s="115"/>
      <c r="U75" s="115" t="e">
        <f t="shared" si="13"/>
        <v>#REF!</v>
      </c>
      <c r="V75" s="115" t="e">
        <f t="shared" si="14"/>
        <v>#REF!</v>
      </c>
      <c r="W75" s="115" t="e">
        <f t="shared" si="15"/>
        <v>#REF!</v>
      </c>
      <c r="X75" s="116" t="e">
        <f t="shared" si="16"/>
        <v>#REF!</v>
      </c>
      <c r="Y75" s="116" t="e">
        <f t="shared" si="17"/>
        <v>#REF!</v>
      </c>
      <c r="Z75" s="115" t="e">
        <f t="shared" si="18"/>
        <v>#REF!</v>
      </c>
      <c r="AA75" s="115" t="e">
        <f t="shared" si="23"/>
        <v>#REF!</v>
      </c>
      <c r="AB75" s="115"/>
      <c r="AC75" s="117" t="str">
        <f t="shared" si="19"/>
        <v>BERTAHAP</v>
      </c>
      <c r="AD75" s="118">
        <f t="shared" si="20"/>
        <v>0</v>
      </c>
      <c r="AE75" s="119">
        <v>2</v>
      </c>
      <c r="AF75" s="120"/>
      <c r="AG75" s="115" t="e">
        <f>IF(AF75&gt;#REF!,"LB","KR")</f>
        <v>#REF!</v>
      </c>
      <c r="AH75" s="120">
        <v>2318421000</v>
      </c>
      <c r="AI75" s="120">
        <v>2613231000</v>
      </c>
      <c r="AJ75" s="120">
        <v>2774409000</v>
      </c>
      <c r="AK75" s="121">
        <v>2945528000</v>
      </c>
      <c r="AL75" s="121">
        <v>2774409000</v>
      </c>
      <c r="AM75" s="120">
        <v>2945528000</v>
      </c>
      <c r="AN75" s="120" t="e">
        <f t="shared" si="21"/>
        <v>#REF!</v>
      </c>
    </row>
    <row r="76" spans="1:40">
      <c r="A76" s="3">
        <f t="shared" si="22"/>
        <v>37</v>
      </c>
      <c r="B76" s="106">
        <v>7</v>
      </c>
      <c r="C76" s="107" t="s">
        <v>142</v>
      </c>
      <c r="D76" s="106">
        <v>15</v>
      </c>
      <c r="E76" s="109"/>
      <c r="F76" s="110" t="s">
        <v>64</v>
      </c>
      <c r="G76" s="111">
        <f t="shared" si="3"/>
        <v>101</v>
      </c>
      <c r="H76" s="111">
        <f t="shared" si="4"/>
        <v>90</v>
      </c>
      <c r="I76" s="112">
        <f t="shared" si="5"/>
        <v>26438045</v>
      </c>
      <c r="J76" s="112" t="e">
        <f>SUMIF($AN$4:$AN$22,D76,#REF!)</f>
        <v>#REF!</v>
      </c>
      <c r="K76" s="113" t="e">
        <f t="shared" si="6"/>
        <v>#REF!</v>
      </c>
      <c r="L76" s="114" t="e">
        <f>SUMIF($AN$4:$AN$22,D76,#REF!)</f>
        <v>#REF!</v>
      </c>
      <c r="M76" s="115" t="e">
        <f t="shared" si="7"/>
        <v>#REF!</v>
      </c>
      <c r="N76" s="115" t="e">
        <f t="shared" si="8"/>
        <v>#REF!</v>
      </c>
      <c r="O76" s="115" t="e">
        <f t="shared" si="9"/>
        <v>#REF!</v>
      </c>
      <c r="P76" s="115" t="e">
        <f t="shared" si="10"/>
        <v>#REF!</v>
      </c>
      <c r="Q76" s="116" t="e">
        <f t="shared" si="11"/>
        <v>#REF!</v>
      </c>
      <c r="R76" s="115" t="e">
        <f t="shared" si="11"/>
        <v>#REF!</v>
      </c>
      <c r="S76" s="115" t="e">
        <f t="shared" si="12"/>
        <v>#REF!</v>
      </c>
      <c r="T76" s="115"/>
      <c r="U76" s="115" t="e">
        <f t="shared" si="13"/>
        <v>#REF!</v>
      </c>
      <c r="V76" s="115" t="e">
        <f t="shared" si="14"/>
        <v>#REF!</v>
      </c>
      <c r="W76" s="115" t="e">
        <f t="shared" si="15"/>
        <v>#REF!</v>
      </c>
      <c r="X76" s="116" t="e">
        <f t="shared" si="16"/>
        <v>#REF!</v>
      </c>
      <c r="Y76" s="116" t="e">
        <f t="shared" si="17"/>
        <v>#REF!</v>
      </c>
      <c r="Z76" s="115" t="e">
        <f t="shared" si="18"/>
        <v>#REF!</v>
      </c>
      <c r="AA76" s="115" t="e">
        <f t="shared" si="23"/>
        <v>#REF!</v>
      </c>
      <c r="AB76" s="115"/>
      <c r="AC76" s="117" t="str">
        <f t="shared" si="19"/>
        <v>BERTAHAP</v>
      </c>
      <c r="AD76" s="118">
        <f t="shared" si="20"/>
        <v>0</v>
      </c>
      <c r="AE76" s="119">
        <v>2</v>
      </c>
      <c r="AF76" s="120"/>
      <c r="AG76" s="115" t="e">
        <f>IF(AF76&gt;#REF!,"LB","KR")</f>
        <v>#REF!</v>
      </c>
      <c r="AH76" s="120">
        <v>2318421000</v>
      </c>
      <c r="AI76" s="120">
        <v>2613231000</v>
      </c>
      <c r="AJ76" s="120">
        <v>2774409000</v>
      </c>
      <c r="AK76" s="121">
        <v>2945528000</v>
      </c>
      <c r="AL76" s="121">
        <v>2774409000</v>
      </c>
      <c r="AM76" s="120">
        <v>2945528000</v>
      </c>
      <c r="AN76" s="120" t="e">
        <f t="shared" ref="AN76:AN138" si="24">ROUNDUP((AA76*(1+$J$5)),-3)</f>
        <v>#REF!</v>
      </c>
    </row>
    <row r="77" spans="1:40">
      <c r="A77" s="3">
        <f t="shared" si="22"/>
        <v>38</v>
      </c>
      <c r="B77" s="106">
        <v>8</v>
      </c>
      <c r="C77" s="107" t="s">
        <v>142</v>
      </c>
      <c r="D77" s="106">
        <v>17</v>
      </c>
      <c r="E77" s="109"/>
      <c r="F77" s="110" t="s">
        <v>67</v>
      </c>
      <c r="G77" s="111">
        <f t="shared" si="3"/>
        <v>85</v>
      </c>
      <c r="H77" s="111">
        <f t="shared" si="4"/>
        <v>74</v>
      </c>
      <c r="I77" s="112">
        <f t="shared" si="5"/>
        <v>26438045</v>
      </c>
      <c r="J77" s="112" t="e">
        <f>SUMIF($AN$4:$AN$22,D77,#REF!)</f>
        <v>#REF!</v>
      </c>
      <c r="K77" s="113" t="e">
        <f t="shared" si="6"/>
        <v>#REF!</v>
      </c>
      <c r="L77" s="114" t="e">
        <f>SUMIF($AN$4:$AN$22,D77,#REF!)</f>
        <v>#REF!</v>
      </c>
      <c r="M77" s="115" t="e">
        <f t="shared" si="7"/>
        <v>#REF!</v>
      </c>
      <c r="N77" s="115" t="e">
        <f t="shared" si="8"/>
        <v>#REF!</v>
      </c>
      <c r="O77" s="115" t="e">
        <f t="shared" si="9"/>
        <v>#REF!</v>
      </c>
      <c r="P77" s="115" t="e">
        <f t="shared" si="10"/>
        <v>#REF!</v>
      </c>
      <c r="Q77" s="116" t="e">
        <f t="shared" si="11"/>
        <v>#REF!</v>
      </c>
      <c r="R77" s="115" t="e">
        <f t="shared" si="11"/>
        <v>#REF!</v>
      </c>
      <c r="S77" s="115" t="e">
        <f t="shared" si="12"/>
        <v>#REF!</v>
      </c>
      <c r="T77" s="115"/>
      <c r="U77" s="115" t="e">
        <f t="shared" si="13"/>
        <v>#REF!</v>
      </c>
      <c r="V77" s="115" t="e">
        <f t="shared" si="14"/>
        <v>#REF!</v>
      </c>
      <c r="W77" s="115" t="e">
        <f t="shared" si="15"/>
        <v>#REF!</v>
      </c>
      <c r="X77" s="116" t="e">
        <f t="shared" si="16"/>
        <v>#REF!</v>
      </c>
      <c r="Y77" s="116" t="e">
        <f t="shared" si="17"/>
        <v>#REF!</v>
      </c>
      <c r="Z77" s="115" t="e">
        <f t="shared" si="18"/>
        <v>#REF!</v>
      </c>
      <c r="AA77" s="115" t="e">
        <f t="shared" si="23"/>
        <v>#REF!</v>
      </c>
      <c r="AB77" s="115"/>
      <c r="AC77" s="117" t="str">
        <f t="shared" si="19"/>
        <v>BERTAHAP</v>
      </c>
      <c r="AD77" s="118">
        <f t="shared" si="20"/>
        <v>0</v>
      </c>
      <c r="AE77" s="119">
        <v>2</v>
      </c>
      <c r="AF77" s="120"/>
      <c r="AG77" s="115" t="e">
        <f>IF(AF77&gt;#REF!,"LB","KR")</f>
        <v>#REF!</v>
      </c>
      <c r="AH77" s="120">
        <v>1906257000</v>
      </c>
      <c r="AI77" s="120">
        <v>2148656000</v>
      </c>
      <c r="AJ77" s="120">
        <v>2281181000</v>
      </c>
      <c r="AK77" s="121">
        <v>2421879000</v>
      </c>
      <c r="AL77" s="121">
        <v>2281181000</v>
      </c>
      <c r="AM77" s="120">
        <v>2421879000</v>
      </c>
      <c r="AN77" s="120" t="e">
        <f t="shared" si="24"/>
        <v>#REF!</v>
      </c>
    </row>
    <row r="78" spans="1:40">
      <c r="A78" s="3">
        <f t="shared" si="22"/>
        <v>39</v>
      </c>
      <c r="B78" s="106">
        <v>9</v>
      </c>
      <c r="C78" s="107" t="s">
        <v>142</v>
      </c>
      <c r="D78" s="106">
        <v>19</v>
      </c>
      <c r="E78" s="109"/>
      <c r="F78" s="110" t="s">
        <v>78</v>
      </c>
      <c r="G78" s="111">
        <f t="shared" si="3"/>
        <v>138</v>
      </c>
      <c r="H78" s="111">
        <f t="shared" si="4"/>
        <v>120</v>
      </c>
      <c r="I78" s="112">
        <f t="shared" si="5"/>
        <v>26438045</v>
      </c>
      <c r="J78" s="112" t="e">
        <f>SUMIF($AN$4:$AN$22,D78,#REF!)</f>
        <v>#REF!</v>
      </c>
      <c r="K78" s="113" t="e">
        <f t="shared" si="6"/>
        <v>#REF!</v>
      </c>
      <c r="L78" s="114" t="e">
        <f>SUMIF($AN$4:$AN$22,D78,#REF!)</f>
        <v>#REF!</v>
      </c>
      <c r="M78" s="115" t="e">
        <f t="shared" si="7"/>
        <v>#REF!</v>
      </c>
      <c r="N78" s="115" t="e">
        <f t="shared" si="8"/>
        <v>#REF!</v>
      </c>
      <c r="O78" s="115" t="e">
        <f t="shared" si="9"/>
        <v>#REF!</v>
      </c>
      <c r="P78" s="115" t="e">
        <f t="shared" si="10"/>
        <v>#REF!</v>
      </c>
      <c r="Q78" s="116" t="e">
        <f t="shared" si="11"/>
        <v>#REF!</v>
      </c>
      <c r="R78" s="115" t="e">
        <f t="shared" si="11"/>
        <v>#REF!</v>
      </c>
      <c r="S78" s="115" t="e">
        <f t="shared" si="12"/>
        <v>#REF!</v>
      </c>
      <c r="T78" s="115"/>
      <c r="U78" s="115" t="e">
        <f t="shared" si="13"/>
        <v>#REF!</v>
      </c>
      <c r="V78" s="115" t="e">
        <f t="shared" si="14"/>
        <v>#REF!</v>
      </c>
      <c r="W78" s="115" t="e">
        <f t="shared" si="15"/>
        <v>#REF!</v>
      </c>
      <c r="X78" s="116" t="e">
        <f t="shared" si="16"/>
        <v>#REF!</v>
      </c>
      <c r="Y78" s="116" t="e">
        <f t="shared" si="17"/>
        <v>#REF!</v>
      </c>
      <c r="Z78" s="115" t="e">
        <f t="shared" si="18"/>
        <v>#REF!</v>
      </c>
      <c r="AA78" s="115" t="e">
        <f t="shared" si="23"/>
        <v>#REF!</v>
      </c>
      <c r="AB78" s="115"/>
      <c r="AC78" s="117" t="str">
        <f t="shared" si="19"/>
        <v>BERTAHAP</v>
      </c>
      <c r="AD78" s="118">
        <f t="shared" si="20"/>
        <v>0</v>
      </c>
      <c r="AE78" s="119">
        <v>2</v>
      </c>
      <c r="AF78" s="120"/>
      <c r="AG78" s="115" t="e">
        <f>IF(AF78&gt;#REF!,"LB","KR")</f>
        <v>#REF!</v>
      </c>
      <c r="AH78" s="120">
        <v>3091228000</v>
      </c>
      <c r="AI78" s="120">
        <v>3484307000</v>
      </c>
      <c r="AJ78" s="120">
        <v>3699212000</v>
      </c>
      <c r="AK78" s="121">
        <v>3927371000</v>
      </c>
      <c r="AL78" s="121">
        <v>3699212000</v>
      </c>
      <c r="AM78" s="120">
        <v>3927371000</v>
      </c>
      <c r="AN78" s="120" t="e">
        <f t="shared" si="24"/>
        <v>#REF!</v>
      </c>
    </row>
    <row r="79" spans="1:40">
      <c r="A79" s="3">
        <f t="shared" si="22"/>
        <v>40</v>
      </c>
      <c r="B79" s="106">
        <v>10</v>
      </c>
      <c r="C79" s="107" t="s">
        <v>142</v>
      </c>
      <c r="D79" s="106">
        <v>21</v>
      </c>
      <c r="E79" s="109"/>
      <c r="F79" s="110" t="s">
        <v>84</v>
      </c>
      <c r="G79" s="111">
        <f t="shared" si="3"/>
        <v>132</v>
      </c>
      <c r="H79" s="111">
        <f t="shared" si="4"/>
        <v>112</v>
      </c>
      <c r="I79" s="112">
        <f t="shared" si="5"/>
        <v>26438045</v>
      </c>
      <c r="J79" s="112" t="e">
        <f>SUMIF($AN$4:$AN$22,D79,#REF!)</f>
        <v>#REF!</v>
      </c>
      <c r="K79" s="113" t="e">
        <f t="shared" si="6"/>
        <v>#REF!</v>
      </c>
      <c r="L79" s="114" t="e">
        <f>SUMIF($AN$4:$AN$22,D79,#REF!)</f>
        <v>#REF!</v>
      </c>
      <c r="M79" s="115" t="e">
        <f t="shared" si="7"/>
        <v>#REF!</v>
      </c>
      <c r="N79" s="115" t="e">
        <f t="shared" si="8"/>
        <v>#REF!</v>
      </c>
      <c r="O79" s="115" t="e">
        <f t="shared" si="9"/>
        <v>#REF!</v>
      </c>
      <c r="P79" s="115" t="e">
        <f t="shared" si="10"/>
        <v>#REF!</v>
      </c>
      <c r="Q79" s="116" t="e">
        <f t="shared" si="11"/>
        <v>#REF!</v>
      </c>
      <c r="R79" s="115" t="e">
        <f t="shared" si="11"/>
        <v>#REF!</v>
      </c>
      <c r="S79" s="115" t="e">
        <f t="shared" si="12"/>
        <v>#REF!</v>
      </c>
      <c r="T79" s="115"/>
      <c r="U79" s="115" t="e">
        <f t="shared" si="13"/>
        <v>#REF!</v>
      </c>
      <c r="V79" s="115" t="e">
        <f t="shared" si="14"/>
        <v>#REF!</v>
      </c>
      <c r="W79" s="115" t="e">
        <f t="shared" si="15"/>
        <v>#REF!</v>
      </c>
      <c r="X79" s="116" t="e">
        <f t="shared" si="16"/>
        <v>#REF!</v>
      </c>
      <c r="Y79" s="116" t="e">
        <f t="shared" si="17"/>
        <v>#REF!</v>
      </c>
      <c r="Z79" s="115" t="e">
        <f t="shared" si="18"/>
        <v>#REF!</v>
      </c>
      <c r="AA79" s="115" t="e">
        <f t="shared" si="23"/>
        <v>#REF!</v>
      </c>
      <c r="AB79" s="115"/>
      <c r="AC79" s="117" t="str">
        <f t="shared" si="19"/>
        <v>BERTAHAP</v>
      </c>
      <c r="AD79" s="118">
        <f t="shared" si="20"/>
        <v>0</v>
      </c>
      <c r="AE79" s="119">
        <v>2</v>
      </c>
      <c r="AF79" s="120"/>
      <c r="AG79" s="115" t="e">
        <f>IF(AF79&gt;#REF!,"LB","KR")</f>
        <v>#REF!</v>
      </c>
      <c r="AH79" s="120">
        <v>2994019000</v>
      </c>
      <c r="AI79" s="120">
        <v>3374738000</v>
      </c>
      <c r="AJ79" s="120">
        <v>3582884000</v>
      </c>
      <c r="AK79" s="121">
        <v>3803869000</v>
      </c>
      <c r="AL79" s="121">
        <v>3582884000</v>
      </c>
      <c r="AM79" s="120">
        <v>3803869000</v>
      </c>
      <c r="AN79" s="120" t="e">
        <f t="shared" si="24"/>
        <v>#REF!</v>
      </c>
    </row>
    <row r="80" spans="1:40">
      <c r="A80" s="3">
        <f t="shared" si="22"/>
        <v>41</v>
      </c>
      <c r="B80" s="106">
        <v>1</v>
      </c>
      <c r="C80" s="107" t="s">
        <v>143</v>
      </c>
      <c r="D80" s="108" t="s">
        <v>19</v>
      </c>
      <c r="E80" s="109"/>
      <c r="F80" s="110" t="s">
        <v>72</v>
      </c>
      <c r="G80" s="111">
        <f t="shared" si="3"/>
        <v>175</v>
      </c>
      <c r="H80" s="111">
        <f t="shared" si="4"/>
        <v>156</v>
      </c>
      <c r="I80" s="112">
        <f t="shared" si="5"/>
        <v>26438045</v>
      </c>
      <c r="J80" s="112" t="e">
        <f>SUMIF($AN$4:$AN$22,D80,#REF!)</f>
        <v>#REF!</v>
      </c>
      <c r="K80" s="113" t="e">
        <f t="shared" si="6"/>
        <v>#REF!</v>
      </c>
      <c r="L80" s="114" t="e">
        <f>SUMIF($AN$4:$AN$22,D80,#REF!)</f>
        <v>#REF!</v>
      </c>
      <c r="M80" s="115" t="e">
        <f t="shared" si="7"/>
        <v>#REF!</v>
      </c>
      <c r="N80" s="115" t="e">
        <f t="shared" si="8"/>
        <v>#REF!</v>
      </c>
      <c r="O80" s="115" t="e">
        <f t="shared" si="9"/>
        <v>#REF!</v>
      </c>
      <c r="P80" s="115" t="e">
        <f t="shared" si="10"/>
        <v>#REF!</v>
      </c>
      <c r="Q80" s="116" t="e">
        <f t="shared" si="11"/>
        <v>#REF!</v>
      </c>
      <c r="R80" s="115" t="e">
        <f t="shared" si="11"/>
        <v>#REF!</v>
      </c>
      <c r="S80" s="115" t="e">
        <f t="shared" si="12"/>
        <v>#REF!</v>
      </c>
      <c r="T80" s="115"/>
      <c r="U80" s="115" t="e">
        <f t="shared" si="13"/>
        <v>#REF!</v>
      </c>
      <c r="V80" s="115" t="e">
        <f t="shared" si="14"/>
        <v>#REF!</v>
      </c>
      <c r="W80" s="115" t="e">
        <f t="shared" si="15"/>
        <v>#REF!</v>
      </c>
      <c r="X80" s="116" t="e">
        <f t="shared" si="16"/>
        <v>#REF!</v>
      </c>
      <c r="Y80" s="116" t="e">
        <f t="shared" si="17"/>
        <v>#REF!</v>
      </c>
      <c r="Z80" s="115" t="e">
        <f t="shared" si="18"/>
        <v>#REF!</v>
      </c>
      <c r="AA80" s="115" t="e">
        <f t="shared" si="23"/>
        <v>#REF!</v>
      </c>
      <c r="AB80" s="115"/>
      <c r="AC80" s="117" t="str">
        <f t="shared" si="19"/>
        <v>BERTAHAP</v>
      </c>
      <c r="AD80" s="118">
        <f t="shared" si="20"/>
        <v>0</v>
      </c>
      <c r="AE80" s="119">
        <v>2</v>
      </c>
      <c r="AF80" s="120"/>
      <c r="AG80" s="115" t="e">
        <f>IF(AF80&gt;#REF!,"LB","KR")</f>
        <v>#REF!</v>
      </c>
      <c r="AH80" s="120">
        <v>4135362000</v>
      </c>
      <c r="AI80" s="120">
        <v>4661214000</v>
      </c>
      <c r="AJ80" s="120">
        <v>4948708000</v>
      </c>
      <c r="AK80" s="121">
        <v>5253933000</v>
      </c>
      <c r="AL80" s="121">
        <v>4948708000</v>
      </c>
      <c r="AM80" s="120">
        <v>5253933000</v>
      </c>
      <c r="AN80" s="120" t="e">
        <f t="shared" si="24"/>
        <v>#REF!</v>
      </c>
    </row>
    <row r="81" spans="1:40">
      <c r="A81" s="3">
        <f t="shared" si="22"/>
        <v>42</v>
      </c>
      <c r="B81" s="106">
        <v>2</v>
      </c>
      <c r="C81" s="107" t="s">
        <v>143</v>
      </c>
      <c r="D81" s="108" t="s">
        <v>29</v>
      </c>
      <c r="E81" s="109"/>
      <c r="F81" s="110" t="s">
        <v>74</v>
      </c>
      <c r="G81" s="111">
        <f t="shared" si="3"/>
        <v>85</v>
      </c>
      <c r="H81" s="111">
        <f t="shared" si="4"/>
        <v>74</v>
      </c>
      <c r="I81" s="112">
        <f t="shared" si="5"/>
        <v>26438045</v>
      </c>
      <c r="J81" s="112" t="e">
        <f>SUMIF($AN$4:$AN$22,D81,#REF!)</f>
        <v>#REF!</v>
      </c>
      <c r="K81" s="113" t="e">
        <f t="shared" si="6"/>
        <v>#REF!</v>
      </c>
      <c r="L81" s="114" t="e">
        <f>SUMIF($AN$4:$AN$22,D81,#REF!)</f>
        <v>#REF!</v>
      </c>
      <c r="M81" s="115" t="e">
        <f t="shared" si="7"/>
        <v>#REF!</v>
      </c>
      <c r="N81" s="115" t="e">
        <f t="shared" si="8"/>
        <v>#REF!</v>
      </c>
      <c r="O81" s="115" t="e">
        <f t="shared" si="9"/>
        <v>#REF!</v>
      </c>
      <c r="P81" s="115" t="e">
        <f t="shared" si="10"/>
        <v>#REF!</v>
      </c>
      <c r="Q81" s="116" t="e">
        <f t="shared" si="11"/>
        <v>#REF!</v>
      </c>
      <c r="R81" s="115" t="e">
        <f t="shared" si="11"/>
        <v>#REF!</v>
      </c>
      <c r="S81" s="115" t="e">
        <f t="shared" si="12"/>
        <v>#REF!</v>
      </c>
      <c r="T81" s="115"/>
      <c r="U81" s="115" t="e">
        <f t="shared" si="13"/>
        <v>#REF!</v>
      </c>
      <c r="V81" s="115" t="e">
        <f t="shared" si="14"/>
        <v>#REF!</v>
      </c>
      <c r="W81" s="115" t="e">
        <f t="shared" si="15"/>
        <v>#REF!</v>
      </c>
      <c r="X81" s="116" t="e">
        <f t="shared" si="16"/>
        <v>#REF!</v>
      </c>
      <c r="Y81" s="116" t="e">
        <f t="shared" si="17"/>
        <v>#REF!</v>
      </c>
      <c r="Z81" s="115" t="e">
        <f t="shared" si="18"/>
        <v>#REF!</v>
      </c>
      <c r="AA81" s="115" t="e">
        <f t="shared" si="23"/>
        <v>#REF!</v>
      </c>
      <c r="AB81" s="115"/>
      <c r="AC81" s="117" t="str">
        <f t="shared" si="19"/>
        <v>BERTAHAP</v>
      </c>
      <c r="AD81" s="118">
        <f t="shared" si="20"/>
        <v>0</v>
      </c>
      <c r="AE81" s="119">
        <v>2</v>
      </c>
      <c r="AF81" s="120"/>
      <c r="AG81" s="115" t="e">
        <f>IF(AF81&gt;#REF!,"LB","KR")</f>
        <v>#REF!</v>
      </c>
      <c r="AH81" s="120">
        <v>1925320000</v>
      </c>
      <c r="AI81" s="120">
        <v>2170143000</v>
      </c>
      <c r="AJ81" s="120">
        <v>2303993000</v>
      </c>
      <c r="AK81" s="121">
        <v>2446098000</v>
      </c>
      <c r="AL81" s="121">
        <v>2303993000</v>
      </c>
      <c r="AM81" s="120">
        <v>2446098000</v>
      </c>
      <c r="AN81" s="120" t="e">
        <f t="shared" si="24"/>
        <v>#REF!</v>
      </c>
    </row>
    <row r="82" spans="1:40">
      <c r="A82" s="3">
        <f t="shared" si="22"/>
        <v>43</v>
      </c>
      <c r="B82" s="106">
        <v>3</v>
      </c>
      <c r="C82" s="107" t="s">
        <v>143</v>
      </c>
      <c r="D82" s="108" t="s">
        <v>32</v>
      </c>
      <c r="E82" s="109"/>
      <c r="F82" s="110" t="s">
        <v>56</v>
      </c>
      <c r="G82" s="111">
        <f t="shared" si="3"/>
        <v>85</v>
      </c>
      <c r="H82" s="111">
        <f t="shared" si="4"/>
        <v>74</v>
      </c>
      <c r="I82" s="112">
        <f t="shared" si="5"/>
        <v>26438045</v>
      </c>
      <c r="J82" s="112" t="e">
        <f>SUMIF($AN$4:$AN$22,D82,#REF!)</f>
        <v>#REF!</v>
      </c>
      <c r="K82" s="113" t="e">
        <f t="shared" si="6"/>
        <v>#REF!</v>
      </c>
      <c r="L82" s="114" t="e">
        <f>SUMIF($AN$4:$AN$22,D82,#REF!)</f>
        <v>#REF!</v>
      </c>
      <c r="M82" s="115" t="e">
        <f t="shared" si="7"/>
        <v>#REF!</v>
      </c>
      <c r="N82" s="115" t="e">
        <f t="shared" si="8"/>
        <v>#REF!</v>
      </c>
      <c r="O82" s="115" t="e">
        <f t="shared" si="9"/>
        <v>#REF!</v>
      </c>
      <c r="P82" s="115" t="e">
        <f t="shared" si="10"/>
        <v>#REF!</v>
      </c>
      <c r="Q82" s="116" t="e">
        <f t="shared" si="11"/>
        <v>#REF!</v>
      </c>
      <c r="R82" s="115" t="e">
        <f t="shared" si="11"/>
        <v>#REF!</v>
      </c>
      <c r="S82" s="115" t="e">
        <f t="shared" si="12"/>
        <v>#REF!</v>
      </c>
      <c r="T82" s="115"/>
      <c r="U82" s="115" t="e">
        <f t="shared" si="13"/>
        <v>#REF!</v>
      </c>
      <c r="V82" s="115" t="e">
        <f t="shared" si="14"/>
        <v>#REF!</v>
      </c>
      <c r="W82" s="115" t="e">
        <f t="shared" si="15"/>
        <v>#REF!</v>
      </c>
      <c r="X82" s="116" t="e">
        <f t="shared" si="16"/>
        <v>#REF!</v>
      </c>
      <c r="Y82" s="116" t="e">
        <f t="shared" si="17"/>
        <v>#REF!</v>
      </c>
      <c r="Z82" s="115" t="e">
        <f t="shared" si="18"/>
        <v>#REF!</v>
      </c>
      <c r="AA82" s="115" t="e">
        <f t="shared" si="23"/>
        <v>#REF!</v>
      </c>
      <c r="AB82" s="115"/>
      <c r="AC82" s="117" t="str">
        <f t="shared" si="19"/>
        <v>BERTAHAP</v>
      </c>
      <c r="AD82" s="118">
        <f t="shared" si="20"/>
        <v>0</v>
      </c>
      <c r="AE82" s="119">
        <v>2</v>
      </c>
      <c r="AF82" s="120"/>
      <c r="AG82" s="115" t="e">
        <f>IF(AF82&gt;#REF!,"LB","KR")</f>
        <v>#REF!</v>
      </c>
      <c r="AH82" s="120">
        <v>1925320000</v>
      </c>
      <c r="AI82" s="120">
        <v>2170143000</v>
      </c>
      <c r="AJ82" s="120">
        <v>2303993000</v>
      </c>
      <c r="AK82" s="121">
        <v>2446098000</v>
      </c>
      <c r="AL82" s="121">
        <v>2303993000</v>
      </c>
      <c r="AM82" s="120">
        <v>2446098000</v>
      </c>
      <c r="AN82" s="120" t="e">
        <f t="shared" si="24"/>
        <v>#REF!</v>
      </c>
    </row>
    <row r="83" spans="1:40">
      <c r="A83" s="3">
        <f t="shared" si="22"/>
        <v>44</v>
      </c>
      <c r="B83" s="106">
        <v>4</v>
      </c>
      <c r="C83" s="107" t="s">
        <v>143</v>
      </c>
      <c r="D83" s="108" t="s">
        <v>38</v>
      </c>
      <c r="E83" s="109"/>
      <c r="F83" s="110" t="s">
        <v>58</v>
      </c>
      <c r="G83" s="111">
        <f t="shared" si="3"/>
        <v>101</v>
      </c>
      <c r="H83" s="111">
        <f t="shared" si="4"/>
        <v>90</v>
      </c>
      <c r="I83" s="112">
        <f t="shared" si="5"/>
        <v>26438045</v>
      </c>
      <c r="J83" s="112" t="e">
        <f>SUMIF($AN$4:$AN$22,D83,#REF!)</f>
        <v>#REF!</v>
      </c>
      <c r="K83" s="113" t="e">
        <f t="shared" si="6"/>
        <v>#REF!</v>
      </c>
      <c r="L83" s="114" t="e">
        <f>SUMIF($AN$4:$AN$22,D83,#REF!)</f>
        <v>#REF!</v>
      </c>
      <c r="M83" s="115" t="e">
        <f t="shared" si="7"/>
        <v>#REF!</v>
      </c>
      <c r="N83" s="115" t="e">
        <f t="shared" si="8"/>
        <v>#REF!</v>
      </c>
      <c r="O83" s="115" t="e">
        <f t="shared" si="9"/>
        <v>#REF!</v>
      </c>
      <c r="P83" s="115" t="e">
        <f t="shared" si="10"/>
        <v>#REF!</v>
      </c>
      <c r="Q83" s="116" t="e">
        <f t="shared" si="11"/>
        <v>#REF!</v>
      </c>
      <c r="R83" s="115" t="e">
        <f t="shared" si="11"/>
        <v>#REF!</v>
      </c>
      <c r="S83" s="115" t="e">
        <f t="shared" si="12"/>
        <v>#REF!</v>
      </c>
      <c r="T83" s="115"/>
      <c r="U83" s="115" t="e">
        <f t="shared" si="13"/>
        <v>#REF!</v>
      </c>
      <c r="V83" s="115" t="e">
        <f t="shared" si="14"/>
        <v>#REF!</v>
      </c>
      <c r="W83" s="115" t="e">
        <f t="shared" si="15"/>
        <v>#REF!</v>
      </c>
      <c r="X83" s="116" t="e">
        <f t="shared" si="16"/>
        <v>#REF!</v>
      </c>
      <c r="Y83" s="116" t="e">
        <f t="shared" si="17"/>
        <v>#REF!</v>
      </c>
      <c r="Z83" s="115" t="e">
        <f t="shared" si="18"/>
        <v>#REF!</v>
      </c>
      <c r="AA83" s="115" t="e">
        <f t="shared" si="23"/>
        <v>#REF!</v>
      </c>
      <c r="AB83" s="115"/>
      <c r="AC83" s="117" t="str">
        <f t="shared" si="19"/>
        <v>BERTAHAP</v>
      </c>
      <c r="AD83" s="118">
        <f t="shared" si="20"/>
        <v>0</v>
      </c>
      <c r="AE83" s="119">
        <v>2</v>
      </c>
      <c r="AF83" s="120"/>
      <c r="AG83" s="115" t="e">
        <f>IF(AF83&gt;#REF!,"LB","KR")</f>
        <v>#REF!</v>
      </c>
      <c r="AH83" s="120">
        <v>2341605000</v>
      </c>
      <c r="AI83" s="120">
        <v>2639363000</v>
      </c>
      <c r="AJ83" s="120">
        <v>2802153000</v>
      </c>
      <c r="AK83" s="121">
        <v>2974984000</v>
      </c>
      <c r="AL83" s="121">
        <v>2802153000</v>
      </c>
      <c r="AM83" s="120">
        <v>2974984000</v>
      </c>
      <c r="AN83" s="120" t="e">
        <f t="shared" si="24"/>
        <v>#REF!</v>
      </c>
    </row>
    <row r="84" spans="1:40">
      <c r="A84" s="3">
        <f t="shared" si="22"/>
        <v>45</v>
      </c>
      <c r="B84" s="106">
        <v>5</v>
      </c>
      <c r="C84" s="107" t="s">
        <v>143</v>
      </c>
      <c r="D84" s="108" t="s">
        <v>44</v>
      </c>
      <c r="E84" s="109"/>
      <c r="F84" s="110" t="s">
        <v>60</v>
      </c>
      <c r="G84" s="111">
        <f t="shared" si="3"/>
        <v>101</v>
      </c>
      <c r="H84" s="111">
        <f t="shared" si="4"/>
        <v>90</v>
      </c>
      <c r="I84" s="112">
        <f t="shared" si="5"/>
        <v>26438045</v>
      </c>
      <c r="J84" s="112" t="e">
        <f>SUMIF($AN$4:$AN$22,D84,#REF!)</f>
        <v>#REF!</v>
      </c>
      <c r="K84" s="113" t="e">
        <f t="shared" si="6"/>
        <v>#REF!</v>
      </c>
      <c r="L84" s="114" t="e">
        <f>SUMIF($AN$4:$AN$22,D84,#REF!)</f>
        <v>#REF!</v>
      </c>
      <c r="M84" s="115" t="e">
        <f t="shared" si="7"/>
        <v>#REF!</v>
      </c>
      <c r="N84" s="115" t="e">
        <f t="shared" si="8"/>
        <v>#REF!</v>
      </c>
      <c r="O84" s="115" t="e">
        <f t="shared" si="9"/>
        <v>#REF!</v>
      </c>
      <c r="P84" s="115" t="e">
        <f t="shared" si="10"/>
        <v>#REF!</v>
      </c>
      <c r="Q84" s="116" t="e">
        <f t="shared" si="11"/>
        <v>#REF!</v>
      </c>
      <c r="R84" s="115" t="e">
        <f t="shared" si="11"/>
        <v>#REF!</v>
      </c>
      <c r="S84" s="115" t="e">
        <f t="shared" si="12"/>
        <v>#REF!</v>
      </c>
      <c r="T84" s="115"/>
      <c r="U84" s="115" t="e">
        <f t="shared" si="13"/>
        <v>#REF!</v>
      </c>
      <c r="V84" s="115" t="e">
        <f t="shared" si="14"/>
        <v>#REF!</v>
      </c>
      <c r="W84" s="115" t="e">
        <f t="shared" si="15"/>
        <v>#REF!</v>
      </c>
      <c r="X84" s="116" t="e">
        <f t="shared" si="16"/>
        <v>#REF!</v>
      </c>
      <c r="Y84" s="116" t="e">
        <f t="shared" si="17"/>
        <v>#REF!</v>
      </c>
      <c r="Z84" s="115" t="e">
        <f t="shared" si="18"/>
        <v>#REF!</v>
      </c>
      <c r="AA84" s="115" t="e">
        <f t="shared" si="23"/>
        <v>#REF!</v>
      </c>
      <c r="AB84" s="115"/>
      <c r="AC84" s="117" t="str">
        <f t="shared" si="19"/>
        <v>BERTAHAP</v>
      </c>
      <c r="AD84" s="118">
        <f t="shared" si="20"/>
        <v>0</v>
      </c>
      <c r="AE84" s="119">
        <v>2</v>
      </c>
      <c r="AF84" s="120"/>
      <c r="AG84" s="115" t="e">
        <f>IF(AF84&gt;#REF!,"LB","KR")</f>
        <v>#REF!</v>
      </c>
      <c r="AH84" s="120">
        <v>2341605000</v>
      </c>
      <c r="AI84" s="120">
        <v>2639363000</v>
      </c>
      <c r="AJ84" s="120">
        <v>2802153000</v>
      </c>
      <c r="AK84" s="121">
        <v>2974984000</v>
      </c>
      <c r="AL84" s="121">
        <v>2802153000</v>
      </c>
      <c r="AM84" s="120">
        <v>2974984000</v>
      </c>
      <c r="AN84" s="120" t="e">
        <f t="shared" si="24"/>
        <v>#REF!</v>
      </c>
    </row>
    <row r="85" spans="1:40">
      <c r="A85" s="3">
        <f t="shared" si="22"/>
        <v>46</v>
      </c>
      <c r="B85" s="106">
        <v>6</v>
      </c>
      <c r="C85" s="107" t="s">
        <v>143</v>
      </c>
      <c r="D85" s="106">
        <v>11</v>
      </c>
      <c r="E85" s="109"/>
      <c r="F85" s="110" t="s">
        <v>62</v>
      </c>
      <c r="G85" s="111">
        <f t="shared" si="3"/>
        <v>101</v>
      </c>
      <c r="H85" s="111">
        <f t="shared" si="4"/>
        <v>90</v>
      </c>
      <c r="I85" s="112">
        <f t="shared" si="5"/>
        <v>26438045</v>
      </c>
      <c r="J85" s="112" t="e">
        <f>SUMIF($AN$4:$AN$22,D85,#REF!)</f>
        <v>#REF!</v>
      </c>
      <c r="K85" s="113" t="e">
        <f t="shared" si="6"/>
        <v>#REF!</v>
      </c>
      <c r="L85" s="114" t="e">
        <f>SUMIF($AN$4:$AN$22,D85,#REF!)</f>
        <v>#REF!</v>
      </c>
      <c r="M85" s="115" t="e">
        <f t="shared" si="7"/>
        <v>#REF!</v>
      </c>
      <c r="N85" s="115" t="e">
        <f t="shared" si="8"/>
        <v>#REF!</v>
      </c>
      <c r="O85" s="115" t="e">
        <f t="shared" si="9"/>
        <v>#REF!</v>
      </c>
      <c r="P85" s="115" t="e">
        <f t="shared" si="10"/>
        <v>#REF!</v>
      </c>
      <c r="Q85" s="116" t="e">
        <f t="shared" si="11"/>
        <v>#REF!</v>
      </c>
      <c r="R85" s="115" t="e">
        <f t="shared" si="11"/>
        <v>#REF!</v>
      </c>
      <c r="S85" s="115" t="e">
        <f t="shared" si="12"/>
        <v>#REF!</v>
      </c>
      <c r="T85" s="115"/>
      <c r="U85" s="115" t="e">
        <f t="shared" si="13"/>
        <v>#REF!</v>
      </c>
      <c r="V85" s="115" t="e">
        <f t="shared" si="14"/>
        <v>#REF!</v>
      </c>
      <c r="W85" s="115" t="e">
        <f t="shared" si="15"/>
        <v>#REF!</v>
      </c>
      <c r="X85" s="116" t="e">
        <f t="shared" si="16"/>
        <v>#REF!</v>
      </c>
      <c r="Y85" s="116" t="e">
        <f t="shared" si="17"/>
        <v>#REF!</v>
      </c>
      <c r="Z85" s="115" t="e">
        <f t="shared" si="18"/>
        <v>#REF!</v>
      </c>
      <c r="AA85" s="115" t="e">
        <f t="shared" si="23"/>
        <v>#REF!</v>
      </c>
      <c r="AB85" s="115"/>
      <c r="AC85" s="117" t="str">
        <f t="shared" si="19"/>
        <v>BERTAHAP</v>
      </c>
      <c r="AD85" s="118">
        <f t="shared" si="20"/>
        <v>0</v>
      </c>
      <c r="AE85" s="119">
        <v>2</v>
      </c>
      <c r="AF85" s="120"/>
      <c r="AG85" s="115" t="e">
        <f>IF(AF85&gt;#REF!,"LB","KR")</f>
        <v>#REF!</v>
      </c>
      <c r="AH85" s="120">
        <v>2318421000</v>
      </c>
      <c r="AI85" s="120">
        <v>2613231000</v>
      </c>
      <c r="AJ85" s="120">
        <v>2774409000</v>
      </c>
      <c r="AK85" s="121">
        <v>2945528000</v>
      </c>
      <c r="AL85" s="121">
        <v>2774409000</v>
      </c>
      <c r="AM85" s="120">
        <v>2945528000</v>
      </c>
      <c r="AN85" s="120" t="e">
        <f t="shared" si="24"/>
        <v>#REF!</v>
      </c>
    </row>
    <row r="86" spans="1:40">
      <c r="A86" s="3">
        <f t="shared" si="22"/>
        <v>47</v>
      </c>
      <c r="B86" s="106">
        <v>7</v>
      </c>
      <c r="C86" s="107" t="s">
        <v>143</v>
      </c>
      <c r="D86" s="106">
        <v>19</v>
      </c>
      <c r="E86" s="109"/>
      <c r="F86" s="110" t="s">
        <v>78</v>
      </c>
      <c r="G86" s="111">
        <f t="shared" si="3"/>
        <v>138</v>
      </c>
      <c r="H86" s="111">
        <f t="shared" si="4"/>
        <v>120</v>
      </c>
      <c r="I86" s="112">
        <f t="shared" si="5"/>
        <v>26438045</v>
      </c>
      <c r="J86" s="112" t="e">
        <f>SUMIF($AN$4:$AN$22,D86,#REF!)</f>
        <v>#REF!</v>
      </c>
      <c r="K86" s="113" t="e">
        <f t="shared" si="6"/>
        <v>#REF!</v>
      </c>
      <c r="L86" s="114" t="e">
        <f>SUMIF($AN$4:$AN$22,D86,#REF!)</f>
        <v>#REF!</v>
      </c>
      <c r="M86" s="115" t="e">
        <f t="shared" si="7"/>
        <v>#REF!</v>
      </c>
      <c r="N86" s="115" t="e">
        <f t="shared" si="8"/>
        <v>#REF!</v>
      </c>
      <c r="O86" s="115" t="e">
        <f t="shared" si="9"/>
        <v>#REF!</v>
      </c>
      <c r="P86" s="115" t="e">
        <f t="shared" si="10"/>
        <v>#REF!</v>
      </c>
      <c r="Q86" s="116" t="e">
        <f t="shared" si="11"/>
        <v>#REF!</v>
      </c>
      <c r="R86" s="115" t="e">
        <f t="shared" si="11"/>
        <v>#REF!</v>
      </c>
      <c r="S86" s="115" t="e">
        <f t="shared" si="12"/>
        <v>#REF!</v>
      </c>
      <c r="T86" s="115"/>
      <c r="U86" s="115" t="e">
        <f t="shared" si="13"/>
        <v>#REF!</v>
      </c>
      <c r="V86" s="115" t="e">
        <f t="shared" si="14"/>
        <v>#REF!</v>
      </c>
      <c r="W86" s="115" t="e">
        <f t="shared" si="15"/>
        <v>#REF!</v>
      </c>
      <c r="X86" s="116" t="e">
        <f t="shared" si="16"/>
        <v>#REF!</v>
      </c>
      <c r="Y86" s="116" t="e">
        <f t="shared" si="17"/>
        <v>#REF!</v>
      </c>
      <c r="Z86" s="115" t="e">
        <f t="shared" si="18"/>
        <v>#REF!</v>
      </c>
      <c r="AA86" s="115" t="e">
        <f t="shared" si="23"/>
        <v>#REF!</v>
      </c>
      <c r="AB86" s="115"/>
      <c r="AC86" s="117" t="str">
        <f t="shared" si="19"/>
        <v>BERTAHAP</v>
      </c>
      <c r="AD86" s="118">
        <f t="shared" si="20"/>
        <v>0</v>
      </c>
      <c r="AE86" s="119">
        <v>2</v>
      </c>
      <c r="AF86" s="120"/>
      <c r="AG86" s="115" t="e">
        <f>IF(AF86&gt;#REF!,"LB","KR")</f>
        <v>#REF!</v>
      </c>
      <c r="AH86" s="120">
        <v>3091228000</v>
      </c>
      <c r="AI86" s="120">
        <v>3484307000</v>
      </c>
      <c r="AJ86" s="120">
        <v>3699212000</v>
      </c>
      <c r="AK86" s="121">
        <v>3927371000</v>
      </c>
      <c r="AL86" s="121">
        <v>3699212000</v>
      </c>
      <c r="AM86" s="120">
        <v>3927371000</v>
      </c>
      <c r="AN86" s="120" t="e">
        <f t="shared" si="24"/>
        <v>#REF!</v>
      </c>
    </row>
    <row r="87" spans="1:40">
      <c r="A87" s="3">
        <f t="shared" si="22"/>
        <v>48</v>
      </c>
      <c r="B87" s="106">
        <v>8</v>
      </c>
      <c r="C87" s="107" t="s">
        <v>143</v>
      </c>
      <c r="D87" s="106">
        <v>21</v>
      </c>
      <c r="E87" s="109"/>
      <c r="F87" s="110" t="s">
        <v>84</v>
      </c>
      <c r="G87" s="111">
        <f t="shared" si="3"/>
        <v>132</v>
      </c>
      <c r="H87" s="111">
        <f t="shared" si="4"/>
        <v>112</v>
      </c>
      <c r="I87" s="112">
        <f t="shared" si="5"/>
        <v>26438045</v>
      </c>
      <c r="J87" s="112" t="e">
        <f>SUMIF($AN$4:$AN$22,D87,#REF!)</f>
        <v>#REF!</v>
      </c>
      <c r="K87" s="113" t="e">
        <f t="shared" si="6"/>
        <v>#REF!</v>
      </c>
      <c r="L87" s="114" t="e">
        <f>SUMIF($AN$4:$AN$22,D87,#REF!)</f>
        <v>#REF!</v>
      </c>
      <c r="M87" s="115" t="e">
        <f t="shared" si="7"/>
        <v>#REF!</v>
      </c>
      <c r="N87" s="115" t="e">
        <f t="shared" si="8"/>
        <v>#REF!</v>
      </c>
      <c r="O87" s="115" t="e">
        <f t="shared" si="9"/>
        <v>#REF!</v>
      </c>
      <c r="P87" s="115" t="e">
        <f t="shared" si="10"/>
        <v>#REF!</v>
      </c>
      <c r="Q87" s="116" t="e">
        <f t="shared" si="11"/>
        <v>#REF!</v>
      </c>
      <c r="R87" s="115" t="e">
        <f t="shared" si="11"/>
        <v>#REF!</v>
      </c>
      <c r="S87" s="115" t="e">
        <f t="shared" si="12"/>
        <v>#REF!</v>
      </c>
      <c r="T87" s="115"/>
      <c r="U87" s="115" t="e">
        <f t="shared" si="13"/>
        <v>#REF!</v>
      </c>
      <c r="V87" s="115" t="e">
        <f t="shared" si="14"/>
        <v>#REF!</v>
      </c>
      <c r="W87" s="115" t="e">
        <f t="shared" si="15"/>
        <v>#REF!</v>
      </c>
      <c r="X87" s="116" t="e">
        <f t="shared" si="16"/>
        <v>#REF!</v>
      </c>
      <c r="Y87" s="116" t="e">
        <f t="shared" si="17"/>
        <v>#REF!</v>
      </c>
      <c r="Z87" s="115" t="e">
        <f t="shared" si="18"/>
        <v>#REF!</v>
      </c>
      <c r="AA87" s="115" t="e">
        <f t="shared" si="23"/>
        <v>#REF!</v>
      </c>
      <c r="AB87" s="115"/>
      <c r="AC87" s="117" t="str">
        <f t="shared" si="19"/>
        <v>BERTAHAP</v>
      </c>
      <c r="AD87" s="118">
        <f t="shared" si="20"/>
        <v>0</v>
      </c>
      <c r="AE87" s="119">
        <v>2</v>
      </c>
      <c r="AF87" s="120"/>
      <c r="AG87" s="115" t="e">
        <f>IF(AF87&gt;#REF!,"LB","KR")</f>
        <v>#REF!</v>
      </c>
      <c r="AH87" s="120">
        <v>3023959000</v>
      </c>
      <c r="AI87" s="120">
        <v>3408485000</v>
      </c>
      <c r="AJ87" s="120">
        <v>3618713000</v>
      </c>
      <c r="AK87" s="121">
        <v>3841907000</v>
      </c>
      <c r="AL87" s="121">
        <v>3618713000</v>
      </c>
      <c r="AM87" s="120">
        <v>3841907000</v>
      </c>
      <c r="AN87" s="120" t="e">
        <f t="shared" si="24"/>
        <v>#REF!</v>
      </c>
    </row>
    <row r="88" spans="1:40">
      <c r="A88" s="3">
        <f t="shared" si="22"/>
        <v>49</v>
      </c>
      <c r="B88" s="106">
        <v>1</v>
      </c>
      <c r="C88" s="107" t="s">
        <v>145</v>
      </c>
      <c r="D88" s="108" t="s">
        <v>19</v>
      </c>
      <c r="E88" s="109"/>
      <c r="F88" s="110" t="s">
        <v>72</v>
      </c>
      <c r="G88" s="111">
        <f t="shared" si="3"/>
        <v>175</v>
      </c>
      <c r="H88" s="111">
        <f t="shared" si="4"/>
        <v>156</v>
      </c>
      <c r="I88" s="112">
        <f t="shared" si="5"/>
        <v>26438045</v>
      </c>
      <c r="J88" s="112" t="e">
        <f>SUMIF($AN$4:$AN$22,D88,#REF!)</f>
        <v>#REF!</v>
      </c>
      <c r="K88" s="113" t="e">
        <f t="shared" si="6"/>
        <v>#REF!</v>
      </c>
      <c r="L88" s="114" t="e">
        <f>SUMIF($AN$4:$AN$22,D88,#REF!)</f>
        <v>#REF!</v>
      </c>
      <c r="M88" s="115" t="e">
        <f t="shared" si="7"/>
        <v>#REF!</v>
      </c>
      <c r="N88" s="115" t="e">
        <f t="shared" si="8"/>
        <v>#REF!</v>
      </c>
      <c r="O88" s="115" t="e">
        <f t="shared" si="9"/>
        <v>#REF!</v>
      </c>
      <c r="P88" s="115" t="e">
        <f t="shared" si="10"/>
        <v>#REF!</v>
      </c>
      <c r="Q88" s="116" t="e">
        <f t="shared" si="11"/>
        <v>#REF!</v>
      </c>
      <c r="R88" s="115" t="e">
        <f t="shared" si="11"/>
        <v>#REF!</v>
      </c>
      <c r="S88" s="115" t="e">
        <f t="shared" si="12"/>
        <v>#REF!</v>
      </c>
      <c r="T88" s="115"/>
      <c r="U88" s="115" t="e">
        <f t="shared" si="13"/>
        <v>#REF!</v>
      </c>
      <c r="V88" s="115" t="e">
        <f t="shared" si="14"/>
        <v>#REF!</v>
      </c>
      <c r="W88" s="115" t="e">
        <f t="shared" si="15"/>
        <v>#REF!</v>
      </c>
      <c r="X88" s="116" t="e">
        <f t="shared" si="16"/>
        <v>#REF!</v>
      </c>
      <c r="Y88" s="116" t="e">
        <f t="shared" si="17"/>
        <v>#REF!</v>
      </c>
      <c r="Z88" s="115" t="e">
        <f t="shared" si="18"/>
        <v>#REF!</v>
      </c>
      <c r="AA88" s="115" t="e">
        <f t="shared" si="23"/>
        <v>#REF!</v>
      </c>
      <c r="AB88" s="115"/>
      <c r="AC88" s="117" t="str">
        <f t="shared" si="19"/>
        <v>BERTAHAP</v>
      </c>
      <c r="AD88" s="118">
        <f t="shared" si="20"/>
        <v>0</v>
      </c>
      <c r="AE88" s="119">
        <v>2</v>
      </c>
      <c r="AF88" s="120"/>
      <c r="AG88" s="115" t="e">
        <f>IF(AF88&gt;#REF!,"LB","KR")</f>
        <v>#REF!</v>
      </c>
      <c r="AH88" s="120">
        <v>4094418000</v>
      </c>
      <c r="AI88" s="120">
        <v>4615064000</v>
      </c>
      <c r="AJ88" s="120">
        <v>4899711000</v>
      </c>
      <c r="AK88" s="121">
        <v>5201914000</v>
      </c>
      <c r="AL88" s="121">
        <v>4899711000</v>
      </c>
      <c r="AM88" s="120">
        <v>5201914000</v>
      </c>
      <c r="AN88" s="120" t="e">
        <f t="shared" si="24"/>
        <v>#REF!</v>
      </c>
    </row>
    <row r="89" spans="1:40">
      <c r="A89" s="3">
        <f t="shared" si="22"/>
        <v>50</v>
      </c>
      <c r="B89" s="106">
        <v>2</v>
      </c>
      <c r="C89" s="107" t="s">
        <v>145</v>
      </c>
      <c r="D89" s="108" t="s">
        <v>29</v>
      </c>
      <c r="E89" s="109"/>
      <c r="F89" s="110" t="s">
        <v>74</v>
      </c>
      <c r="G89" s="111">
        <f t="shared" si="3"/>
        <v>85</v>
      </c>
      <c r="H89" s="111">
        <f t="shared" si="4"/>
        <v>74</v>
      </c>
      <c r="I89" s="112">
        <f t="shared" si="5"/>
        <v>26438045</v>
      </c>
      <c r="J89" s="112" t="e">
        <f>SUMIF($AN$4:$AN$22,D89,#REF!)</f>
        <v>#REF!</v>
      </c>
      <c r="K89" s="113" t="e">
        <f t="shared" si="6"/>
        <v>#REF!</v>
      </c>
      <c r="L89" s="114" t="e">
        <f>SUMIF($AN$4:$AN$22,D89,#REF!)</f>
        <v>#REF!</v>
      </c>
      <c r="M89" s="115" t="e">
        <f t="shared" si="7"/>
        <v>#REF!</v>
      </c>
      <c r="N89" s="115" t="e">
        <f t="shared" si="8"/>
        <v>#REF!</v>
      </c>
      <c r="O89" s="115" t="e">
        <f t="shared" si="9"/>
        <v>#REF!</v>
      </c>
      <c r="P89" s="115" t="e">
        <f t="shared" si="10"/>
        <v>#REF!</v>
      </c>
      <c r="Q89" s="116" t="e">
        <f t="shared" si="11"/>
        <v>#REF!</v>
      </c>
      <c r="R89" s="115" t="e">
        <f t="shared" si="11"/>
        <v>#REF!</v>
      </c>
      <c r="S89" s="115" t="e">
        <f t="shared" si="12"/>
        <v>#REF!</v>
      </c>
      <c r="T89" s="115"/>
      <c r="U89" s="115" t="e">
        <f t="shared" si="13"/>
        <v>#REF!</v>
      </c>
      <c r="V89" s="115" t="e">
        <f t="shared" si="14"/>
        <v>#REF!</v>
      </c>
      <c r="W89" s="115" t="e">
        <f t="shared" si="15"/>
        <v>#REF!</v>
      </c>
      <c r="X89" s="116" t="e">
        <f t="shared" si="16"/>
        <v>#REF!</v>
      </c>
      <c r="Y89" s="116" t="e">
        <f t="shared" si="17"/>
        <v>#REF!</v>
      </c>
      <c r="Z89" s="115" t="e">
        <f t="shared" si="18"/>
        <v>#REF!</v>
      </c>
      <c r="AA89" s="115" t="e">
        <f t="shared" si="23"/>
        <v>#REF!</v>
      </c>
      <c r="AB89" s="115"/>
      <c r="AC89" s="117" t="str">
        <f t="shared" si="19"/>
        <v>BERTAHAP</v>
      </c>
      <c r="AD89" s="118">
        <f t="shared" si="20"/>
        <v>0</v>
      </c>
      <c r="AE89" s="119">
        <v>2</v>
      </c>
      <c r="AF89" s="120"/>
      <c r="AG89" s="115" t="e">
        <f>IF(AF89&gt;#REF!,"LB","KR")</f>
        <v>#REF!</v>
      </c>
      <c r="AH89" s="120">
        <v>1906257000</v>
      </c>
      <c r="AI89" s="120">
        <v>2148656000</v>
      </c>
      <c r="AJ89" s="120">
        <v>2281181000</v>
      </c>
      <c r="AK89" s="121">
        <v>2421879000</v>
      </c>
      <c r="AL89" s="121">
        <v>2281181000</v>
      </c>
      <c r="AM89" s="120">
        <v>2421879000</v>
      </c>
      <c r="AN89" s="120" t="e">
        <f t="shared" si="24"/>
        <v>#REF!</v>
      </c>
    </row>
    <row r="90" spans="1:40">
      <c r="A90" s="3">
        <f t="shared" si="22"/>
        <v>51</v>
      </c>
      <c r="B90" s="106">
        <v>3</v>
      </c>
      <c r="C90" s="107" t="s">
        <v>145</v>
      </c>
      <c r="D90" s="108" t="s">
        <v>32</v>
      </c>
      <c r="E90" s="109"/>
      <c r="F90" s="110" t="s">
        <v>56</v>
      </c>
      <c r="G90" s="111">
        <f t="shared" si="3"/>
        <v>85</v>
      </c>
      <c r="H90" s="111">
        <f t="shared" si="4"/>
        <v>74</v>
      </c>
      <c r="I90" s="112">
        <f t="shared" si="5"/>
        <v>26438045</v>
      </c>
      <c r="J90" s="112" t="e">
        <f>SUMIF($AN$4:$AN$22,D90,#REF!)</f>
        <v>#REF!</v>
      </c>
      <c r="K90" s="113" t="e">
        <f t="shared" si="6"/>
        <v>#REF!</v>
      </c>
      <c r="L90" s="114" t="e">
        <f>SUMIF($AN$4:$AN$22,D90,#REF!)</f>
        <v>#REF!</v>
      </c>
      <c r="M90" s="115" t="e">
        <f t="shared" si="7"/>
        <v>#REF!</v>
      </c>
      <c r="N90" s="115" t="e">
        <f t="shared" si="8"/>
        <v>#REF!</v>
      </c>
      <c r="O90" s="115" t="e">
        <f t="shared" si="9"/>
        <v>#REF!</v>
      </c>
      <c r="P90" s="115" t="e">
        <f t="shared" si="10"/>
        <v>#REF!</v>
      </c>
      <c r="Q90" s="116" t="e">
        <f t="shared" si="11"/>
        <v>#REF!</v>
      </c>
      <c r="R90" s="115" t="e">
        <f t="shared" si="11"/>
        <v>#REF!</v>
      </c>
      <c r="S90" s="115" t="e">
        <f t="shared" si="12"/>
        <v>#REF!</v>
      </c>
      <c r="T90" s="115"/>
      <c r="U90" s="115" t="e">
        <f t="shared" si="13"/>
        <v>#REF!</v>
      </c>
      <c r="V90" s="115" t="e">
        <f t="shared" si="14"/>
        <v>#REF!</v>
      </c>
      <c r="W90" s="115" t="e">
        <f t="shared" si="15"/>
        <v>#REF!</v>
      </c>
      <c r="X90" s="116" t="e">
        <f t="shared" si="16"/>
        <v>#REF!</v>
      </c>
      <c r="Y90" s="116" t="e">
        <f t="shared" si="17"/>
        <v>#REF!</v>
      </c>
      <c r="Z90" s="115" t="e">
        <f t="shared" si="18"/>
        <v>#REF!</v>
      </c>
      <c r="AA90" s="115" t="e">
        <f t="shared" si="23"/>
        <v>#REF!</v>
      </c>
      <c r="AB90" s="115"/>
      <c r="AC90" s="117" t="str">
        <f t="shared" si="19"/>
        <v>BERTAHAP</v>
      </c>
      <c r="AD90" s="118">
        <f t="shared" si="20"/>
        <v>0</v>
      </c>
      <c r="AE90" s="119">
        <v>2</v>
      </c>
      <c r="AF90" s="120"/>
      <c r="AG90" s="115" t="e">
        <f>IF(AF90&gt;#REF!,"LB","KR")</f>
        <v>#REF!</v>
      </c>
      <c r="AH90" s="120">
        <v>1906257000</v>
      </c>
      <c r="AI90" s="120">
        <v>2148656000</v>
      </c>
      <c r="AJ90" s="120">
        <v>2281181000</v>
      </c>
      <c r="AK90" s="121">
        <v>2421879000</v>
      </c>
      <c r="AL90" s="121">
        <v>2281181000</v>
      </c>
      <c r="AM90" s="120">
        <v>2421879000</v>
      </c>
      <c r="AN90" s="120" t="e">
        <f t="shared" si="24"/>
        <v>#REF!</v>
      </c>
    </row>
    <row r="91" spans="1:40">
      <c r="A91" s="3">
        <f t="shared" si="22"/>
        <v>52</v>
      </c>
      <c r="B91" s="106">
        <v>4</v>
      </c>
      <c r="C91" s="107" t="s">
        <v>145</v>
      </c>
      <c r="D91" s="108" t="s">
        <v>38</v>
      </c>
      <c r="E91" s="109"/>
      <c r="F91" s="110" t="s">
        <v>58</v>
      </c>
      <c r="G91" s="111">
        <f t="shared" si="3"/>
        <v>101</v>
      </c>
      <c r="H91" s="111">
        <f t="shared" si="4"/>
        <v>90</v>
      </c>
      <c r="I91" s="112">
        <f t="shared" si="5"/>
        <v>26438045</v>
      </c>
      <c r="J91" s="112" t="e">
        <f>SUMIF($AN$4:$AN$22,D91,#REF!)</f>
        <v>#REF!</v>
      </c>
      <c r="K91" s="113" t="e">
        <f t="shared" si="6"/>
        <v>#REF!</v>
      </c>
      <c r="L91" s="114" t="e">
        <f>SUMIF($AN$4:$AN$22,D91,#REF!)</f>
        <v>#REF!</v>
      </c>
      <c r="M91" s="115" t="e">
        <f t="shared" si="7"/>
        <v>#REF!</v>
      </c>
      <c r="N91" s="115" t="e">
        <f t="shared" si="8"/>
        <v>#REF!</v>
      </c>
      <c r="O91" s="115" t="e">
        <f t="shared" si="9"/>
        <v>#REF!</v>
      </c>
      <c r="P91" s="115" t="e">
        <f t="shared" si="10"/>
        <v>#REF!</v>
      </c>
      <c r="Q91" s="116" t="e">
        <f t="shared" si="11"/>
        <v>#REF!</v>
      </c>
      <c r="R91" s="115" t="e">
        <f t="shared" si="11"/>
        <v>#REF!</v>
      </c>
      <c r="S91" s="115" t="e">
        <f t="shared" si="12"/>
        <v>#REF!</v>
      </c>
      <c r="T91" s="115"/>
      <c r="U91" s="115" t="e">
        <f t="shared" si="13"/>
        <v>#REF!</v>
      </c>
      <c r="V91" s="115" t="e">
        <f t="shared" si="14"/>
        <v>#REF!</v>
      </c>
      <c r="W91" s="115" t="e">
        <f t="shared" si="15"/>
        <v>#REF!</v>
      </c>
      <c r="X91" s="116" t="e">
        <f t="shared" si="16"/>
        <v>#REF!</v>
      </c>
      <c r="Y91" s="116" t="e">
        <f t="shared" si="17"/>
        <v>#REF!</v>
      </c>
      <c r="Z91" s="115" t="e">
        <f t="shared" si="18"/>
        <v>#REF!</v>
      </c>
      <c r="AA91" s="115" t="e">
        <f t="shared" si="23"/>
        <v>#REF!</v>
      </c>
      <c r="AB91" s="115"/>
      <c r="AC91" s="117" t="str">
        <f t="shared" si="19"/>
        <v>BERTAHAP</v>
      </c>
      <c r="AD91" s="118">
        <f t="shared" si="20"/>
        <v>0</v>
      </c>
      <c r="AE91" s="119">
        <v>2</v>
      </c>
      <c r="AF91" s="120"/>
      <c r="AG91" s="115" t="e">
        <f>IF(AF91&gt;#REF!,"LB","KR")</f>
        <v>#REF!</v>
      </c>
      <c r="AH91" s="120">
        <v>2318421000</v>
      </c>
      <c r="AI91" s="120">
        <v>2613231000</v>
      </c>
      <c r="AJ91" s="120">
        <v>2774409000</v>
      </c>
      <c r="AK91" s="121">
        <v>2945528000</v>
      </c>
      <c r="AL91" s="121">
        <v>2774409000</v>
      </c>
      <c r="AM91" s="120">
        <v>2945528000</v>
      </c>
      <c r="AN91" s="120" t="e">
        <f t="shared" si="24"/>
        <v>#REF!</v>
      </c>
    </row>
    <row r="92" spans="1:40">
      <c r="A92" s="3">
        <f t="shared" si="22"/>
        <v>53</v>
      </c>
      <c r="B92" s="106">
        <v>5</v>
      </c>
      <c r="C92" s="107" t="s">
        <v>145</v>
      </c>
      <c r="D92" s="108" t="s">
        <v>44</v>
      </c>
      <c r="E92" s="109"/>
      <c r="F92" s="110" t="s">
        <v>60</v>
      </c>
      <c r="G92" s="111">
        <f t="shared" si="3"/>
        <v>101</v>
      </c>
      <c r="H92" s="111">
        <f t="shared" si="4"/>
        <v>90</v>
      </c>
      <c r="I92" s="112">
        <f t="shared" si="5"/>
        <v>26438045</v>
      </c>
      <c r="J92" s="112" t="e">
        <f>SUMIF($AN$4:$AN$22,D92,#REF!)</f>
        <v>#REF!</v>
      </c>
      <c r="K92" s="113" t="e">
        <f t="shared" si="6"/>
        <v>#REF!</v>
      </c>
      <c r="L92" s="114" t="e">
        <f>SUMIF($AN$4:$AN$22,D92,#REF!)</f>
        <v>#REF!</v>
      </c>
      <c r="M92" s="115" t="e">
        <f t="shared" si="7"/>
        <v>#REF!</v>
      </c>
      <c r="N92" s="115" t="e">
        <f t="shared" si="8"/>
        <v>#REF!</v>
      </c>
      <c r="O92" s="115" t="e">
        <f t="shared" si="9"/>
        <v>#REF!</v>
      </c>
      <c r="P92" s="115" t="e">
        <f t="shared" si="10"/>
        <v>#REF!</v>
      </c>
      <c r="Q92" s="116" t="e">
        <f t="shared" si="11"/>
        <v>#REF!</v>
      </c>
      <c r="R92" s="115" t="e">
        <f t="shared" si="11"/>
        <v>#REF!</v>
      </c>
      <c r="S92" s="115" t="e">
        <f t="shared" si="12"/>
        <v>#REF!</v>
      </c>
      <c r="T92" s="115"/>
      <c r="U92" s="115" t="e">
        <f t="shared" si="13"/>
        <v>#REF!</v>
      </c>
      <c r="V92" s="115" t="e">
        <f t="shared" si="14"/>
        <v>#REF!</v>
      </c>
      <c r="W92" s="115" t="e">
        <f t="shared" si="15"/>
        <v>#REF!</v>
      </c>
      <c r="X92" s="116" t="e">
        <f t="shared" si="16"/>
        <v>#REF!</v>
      </c>
      <c r="Y92" s="116" t="e">
        <f t="shared" si="17"/>
        <v>#REF!</v>
      </c>
      <c r="Z92" s="115" t="e">
        <f t="shared" si="18"/>
        <v>#REF!</v>
      </c>
      <c r="AA92" s="115" t="e">
        <f t="shared" si="23"/>
        <v>#REF!</v>
      </c>
      <c r="AB92" s="115"/>
      <c r="AC92" s="117" t="str">
        <f t="shared" si="19"/>
        <v>BERTAHAP</v>
      </c>
      <c r="AD92" s="118">
        <f t="shared" si="20"/>
        <v>0</v>
      </c>
      <c r="AE92" s="119">
        <v>2</v>
      </c>
      <c r="AF92" s="120"/>
      <c r="AG92" s="115" t="e">
        <f>IF(AF92&gt;#REF!,"LB","KR")</f>
        <v>#REF!</v>
      </c>
      <c r="AH92" s="120">
        <v>2318421000</v>
      </c>
      <c r="AI92" s="120">
        <v>2613231000</v>
      </c>
      <c r="AJ92" s="120">
        <v>2774409000</v>
      </c>
      <c r="AK92" s="121">
        <v>2945528000</v>
      </c>
      <c r="AL92" s="121">
        <v>2774409000</v>
      </c>
      <c r="AM92" s="120">
        <v>2945528000</v>
      </c>
      <c r="AN92" s="120" t="e">
        <f t="shared" si="24"/>
        <v>#REF!</v>
      </c>
    </row>
    <row r="93" spans="1:40">
      <c r="A93" s="3">
        <f t="shared" si="22"/>
        <v>54</v>
      </c>
      <c r="B93" s="106">
        <v>6</v>
      </c>
      <c r="C93" s="107" t="s">
        <v>145</v>
      </c>
      <c r="D93" s="106">
        <v>11</v>
      </c>
      <c r="E93" s="109"/>
      <c r="F93" s="110" t="s">
        <v>62</v>
      </c>
      <c r="G93" s="111">
        <f t="shared" si="3"/>
        <v>101</v>
      </c>
      <c r="H93" s="111">
        <f t="shared" si="4"/>
        <v>90</v>
      </c>
      <c r="I93" s="112">
        <f t="shared" si="5"/>
        <v>26438045</v>
      </c>
      <c r="J93" s="112" t="e">
        <f>SUMIF($AN$4:$AN$22,D93,#REF!)</f>
        <v>#REF!</v>
      </c>
      <c r="K93" s="113" t="e">
        <f t="shared" si="6"/>
        <v>#REF!</v>
      </c>
      <c r="L93" s="114" t="e">
        <f>SUMIF($AN$4:$AN$22,D93,#REF!)</f>
        <v>#REF!</v>
      </c>
      <c r="M93" s="115" t="e">
        <f t="shared" si="7"/>
        <v>#REF!</v>
      </c>
      <c r="N93" s="115" t="e">
        <f t="shared" si="8"/>
        <v>#REF!</v>
      </c>
      <c r="O93" s="115" t="e">
        <f t="shared" si="9"/>
        <v>#REF!</v>
      </c>
      <c r="P93" s="115" t="e">
        <f t="shared" si="10"/>
        <v>#REF!</v>
      </c>
      <c r="Q93" s="116" t="e">
        <f t="shared" si="11"/>
        <v>#REF!</v>
      </c>
      <c r="R93" s="115" t="e">
        <f t="shared" si="11"/>
        <v>#REF!</v>
      </c>
      <c r="S93" s="115" t="e">
        <f t="shared" si="12"/>
        <v>#REF!</v>
      </c>
      <c r="T93" s="115"/>
      <c r="U93" s="115" t="e">
        <f t="shared" si="13"/>
        <v>#REF!</v>
      </c>
      <c r="V93" s="115" t="e">
        <f t="shared" si="14"/>
        <v>#REF!</v>
      </c>
      <c r="W93" s="115" t="e">
        <f t="shared" si="15"/>
        <v>#REF!</v>
      </c>
      <c r="X93" s="116" t="e">
        <f t="shared" si="16"/>
        <v>#REF!</v>
      </c>
      <c r="Y93" s="116" t="e">
        <f t="shared" si="17"/>
        <v>#REF!</v>
      </c>
      <c r="Z93" s="115" t="e">
        <f t="shared" si="18"/>
        <v>#REF!</v>
      </c>
      <c r="AA93" s="115" t="e">
        <f t="shared" si="23"/>
        <v>#REF!</v>
      </c>
      <c r="AB93" s="115"/>
      <c r="AC93" s="117" t="str">
        <f t="shared" si="19"/>
        <v>BERTAHAP</v>
      </c>
      <c r="AD93" s="118">
        <f t="shared" si="20"/>
        <v>0</v>
      </c>
      <c r="AE93" s="119">
        <v>2</v>
      </c>
      <c r="AF93" s="120"/>
      <c r="AG93" s="115" t="e">
        <f>IF(AF93&gt;#REF!,"LB","KR")</f>
        <v>#REF!</v>
      </c>
      <c r="AH93" s="120">
        <v>2318421000</v>
      </c>
      <c r="AI93" s="120">
        <v>2613231000</v>
      </c>
      <c r="AJ93" s="120">
        <v>2774409000</v>
      </c>
      <c r="AK93" s="121">
        <v>2945528000</v>
      </c>
      <c r="AL93" s="121">
        <v>2774409000</v>
      </c>
      <c r="AM93" s="120">
        <v>2945528000</v>
      </c>
      <c r="AN93" s="120" t="e">
        <f t="shared" si="24"/>
        <v>#REF!</v>
      </c>
    </row>
    <row r="94" spans="1:40">
      <c r="A94" s="3">
        <f t="shared" si="22"/>
        <v>55</v>
      </c>
      <c r="B94" s="106">
        <v>7</v>
      </c>
      <c r="C94" s="107" t="s">
        <v>145</v>
      </c>
      <c r="D94" s="106">
        <v>19</v>
      </c>
      <c r="E94" s="109"/>
      <c r="F94" s="110" t="s">
        <v>78</v>
      </c>
      <c r="G94" s="111">
        <f t="shared" si="3"/>
        <v>138</v>
      </c>
      <c r="H94" s="111">
        <f t="shared" si="4"/>
        <v>120</v>
      </c>
      <c r="I94" s="112">
        <f t="shared" si="5"/>
        <v>26438045</v>
      </c>
      <c r="J94" s="112" t="e">
        <f>SUMIF($AN$4:$AN$22,D94,#REF!)</f>
        <v>#REF!</v>
      </c>
      <c r="K94" s="113" t="e">
        <f t="shared" si="6"/>
        <v>#REF!</v>
      </c>
      <c r="L94" s="114" t="e">
        <f>SUMIF($AN$4:$AN$22,D94,#REF!)</f>
        <v>#REF!</v>
      </c>
      <c r="M94" s="115" t="e">
        <f t="shared" si="7"/>
        <v>#REF!</v>
      </c>
      <c r="N94" s="115" t="e">
        <f t="shared" si="8"/>
        <v>#REF!</v>
      </c>
      <c r="O94" s="115" t="e">
        <f t="shared" si="9"/>
        <v>#REF!</v>
      </c>
      <c r="P94" s="115" t="e">
        <f t="shared" si="10"/>
        <v>#REF!</v>
      </c>
      <c r="Q94" s="116" t="e">
        <f t="shared" si="11"/>
        <v>#REF!</v>
      </c>
      <c r="R94" s="115" t="e">
        <f t="shared" si="11"/>
        <v>#REF!</v>
      </c>
      <c r="S94" s="115" t="e">
        <f t="shared" si="12"/>
        <v>#REF!</v>
      </c>
      <c r="T94" s="115"/>
      <c r="U94" s="115" t="e">
        <f t="shared" si="13"/>
        <v>#REF!</v>
      </c>
      <c r="V94" s="115" t="e">
        <f t="shared" si="14"/>
        <v>#REF!</v>
      </c>
      <c r="W94" s="115" t="e">
        <f t="shared" si="15"/>
        <v>#REF!</v>
      </c>
      <c r="X94" s="116" t="e">
        <f t="shared" si="16"/>
        <v>#REF!</v>
      </c>
      <c r="Y94" s="116" t="e">
        <f t="shared" si="17"/>
        <v>#REF!</v>
      </c>
      <c r="Z94" s="115" t="e">
        <f t="shared" si="18"/>
        <v>#REF!</v>
      </c>
      <c r="AA94" s="115" t="e">
        <f t="shared" si="23"/>
        <v>#REF!</v>
      </c>
      <c r="AB94" s="115"/>
      <c r="AC94" s="117" t="str">
        <f t="shared" si="19"/>
        <v>BERTAHAP</v>
      </c>
      <c r="AD94" s="118">
        <f t="shared" si="20"/>
        <v>0</v>
      </c>
      <c r="AE94" s="119">
        <v>2</v>
      </c>
      <c r="AF94" s="120"/>
      <c r="AG94" s="115" t="e">
        <f>IF(AF94&gt;#REF!,"LB","KR")</f>
        <v>#REF!</v>
      </c>
      <c r="AH94" s="120">
        <v>3091228000</v>
      </c>
      <c r="AI94" s="120">
        <v>3484307000</v>
      </c>
      <c r="AJ94" s="120">
        <v>3699212000</v>
      </c>
      <c r="AK94" s="121">
        <v>3927371000</v>
      </c>
      <c r="AL94" s="121">
        <v>3699212000</v>
      </c>
      <c r="AM94" s="120">
        <v>3927371000</v>
      </c>
      <c r="AN94" s="120" t="e">
        <f t="shared" si="24"/>
        <v>#REF!</v>
      </c>
    </row>
    <row r="95" spans="1:40">
      <c r="A95" s="3">
        <f t="shared" si="22"/>
        <v>56</v>
      </c>
      <c r="B95" s="106">
        <v>8</v>
      </c>
      <c r="C95" s="107" t="s">
        <v>145</v>
      </c>
      <c r="D95" s="106">
        <v>21</v>
      </c>
      <c r="E95" s="109"/>
      <c r="F95" s="110" t="s">
        <v>84</v>
      </c>
      <c r="G95" s="111">
        <f t="shared" si="3"/>
        <v>132</v>
      </c>
      <c r="H95" s="111">
        <f t="shared" si="4"/>
        <v>112</v>
      </c>
      <c r="I95" s="112">
        <f t="shared" si="5"/>
        <v>26438045</v>
      </c>
      <c r="J95" s="112" t="e">
        <f>SUMIF($AN$4:$AN$22,D95,#REF!)</f>
        <v>#REF!</v>
      </c>
      <c r="K95" s="113" t="e">
        <f t="shared" si="6"/>
        <v>#REF!</v>
      </c>
      <c r="L95" s="114" t="e">
        <f>SUMIF($AN$4:$AN$22,D95,#REF!)</f>
        <v>#REF!</v>
      </c>
      <c r="M95" s="115" t="e">
        <f t="shared" si="7"/>
        <v>#REF!</v>
      </c>
      <c r="N95" s="115" t="e">
        <f t="shared" si="8"/>
        <v>#REF!</v>
      </c>
      <c r="O95" s="115" t="e">
        <f t="shared" si="9"/>
        <v>#REF!</v>
      </c>
      <c r="P95" s="115" t="e">
        <f t="shared" si="10"/>
        <v>#REF!</v>
      </c>
      <c r="Q95" s="116" t="e">
        <f t="shared" si="11"/>
        <v>#REF!</v>
      </c>
      <c r="R95" s="115" t="e">
        <f t="shared" si="11"/>
        <v>#REF!</v>
      </c>
      <c r="S95" s="115" t="e">
        <f t="shared" si="12"/>
        <v>#REF!</v>
      </c>
      <c r="T95" s="115"/>
      <c r="U95" s="115" t="e">
        <f t="shared" si="13"/>
        <v>#REF!</v>
      </c>
      <c r="V95" s="115" t="e">
        <f t="shared" si="14"/>
        <v>#REF!</v>
      </c>
      <c r="W95" s="115" t="e">
        <f t="shared" si="15"/>
        <v>#REF!</v>
      </c>
      <c r="X95" s="116" t="e">
        <f t="shared" si="16"/>
        <v>#REF!</v>
      </c>
      <c r="Y95" s="116" t="e">
        <f t="shared" si="17"/>
        <v>#REF!</v>
      </c>
      <c r="Z95" s="115" t="e">
        <f t="shared" si="18"/>
        <v>#REF!</v>
      </c>
      <c r="AA95" s="115" t="e">
        <f t="shared" si="23"/>
        <v>#REF!</v>
      </c>
      <c r="AB95" s="115"/>
      <c r="AC95" s="117" t="str">
        <f t="shared" si="19"/>
        <v>BERTAHAP</v>
      </c>
      <c r="AD95" s="118">
        <f t="shared" si="20"/>
        <v>0</v>
      </c>
      <c r="AE95" s="119">
        <v>2</v>
      </c>
      <c r="AF95" s="120"/>
      <c r="AG95" s="115" t="e">
        <f>IF(AF95&gt;#REF!,"LB","KR")</f>
        <v>#REF!</v>
      </c>
      <c r="AH95" s="120">
        <v>2994019000</v>
      </c>
      <c r="AI95" s="120">
        <v>3374738000</v>
      </c>
      <c r="AJ95" s="120">
        <v>3582884000</v>
      </c>
      <c r="AK95" s="121">
        <v>3803869000</v>
      </c>
      <c r="AL95" s="121">
        <v>3582884000</v>
      </c>
      <c r="AM95" s="120">
        <v>3803869000</v>
      </c>
      <c r="AN95" s="120" t="e">
        <f t="shared" si="24"/>
        <v>#REF!</v>
      </c>
    </row>
    <row r="96" spans="1:40">
      <c r="A96" s="3">
        <f t="shared" si="22"/>
        <v>57</v>
      </c>
      <c r="B96" s="106">
        <v>1</v>
      </c>
      <c r="C96" s="107" t="s">
        <v>149</v>
      </c>
      <c r="D96" s="108" t="s">
        <v>19</v>
      </c>
      <c r="E96" s="109"/>
      <c r="F96" s="110" t="s">
        <v>72</v>
      </c>
      <c r="G96" s="111">
        <f t="shared" si="3"/>
        <v>175</v>
      </c>
      <c r="H96" s="111">
        <f t="shared" si="4"/>
        <v>156</v>
      </c>
      <c r="I96" s="112">
        <f t="shared" si="5"/>
        <v>26438045</v>
      </c>
      <c r="J96" s="112" t="e">
        <f>SUMIF($AN$4:$AN$22,D96,#REF!)</f>
        <v>#REF!</v>
      </c>
      <c r="K96" s="113" t="e">
        <f t="shared" si="6"/>
        <v>#REF!</v>
      </c>
      <c r="L96" s="114" t="e">
        <f>SUMIF($AN$4:$AN$22,D96,#REF!)</f>
        <v>#REF!</v>
      </c>
      <c r="M96" s="115" t="e">
        <f t="shared" si="7"/>
        <v>#REF!</v>
      </c>
      <c r="N96" s="115" t="e">
        <f t="shared" si="8"/>
        <v>#REF!</v>
      </c>
      <c r="O96" s="115" t="e">
        <f t="shared" si="9"/>
        <v>#REF!</v>
      </c>
      <c r="P96" s="115" t="e">
        <f t="shared" si="10"/>
        <v>#REF!</v>
      </c>
      <c r="Q96" s="116" t="e">
        <f t="shared" si="11"/>
        <v>#REF!</v>
      </c>
      <c r="R96" s="115" t="e">
        <f t="shared" si="11"/>
        <v>#REF!</v>
      </c>
      <c r="S96" s="115" t="e">
        <f t="shared" si="12"/>
        <v>#REF!</v>
      </c>
      <c r="T96" s="115"/>
      <c r="U96" s="115" t="e">
        <f t="shared" si="13"/>
        <v>#REF!</v>
      </c>
      <c r="V96" s="115" t="e">
        <f t="shared" si="14"/>
        <v>#REF!</v>
      </c>
      <c r="W96" s="115" t="e">
        <f t="shared" si="15"/>
        <v>#REF!</v>
      </c>
      <c r="X96" s="116" t="e">
        <f t="shared" si="16"/>
        <v>#REF!</v>
      </c>
      <c r="Y96" s="116" t="e">
        <f t="shared" si="17"/>
        <v>#REF!</v>
      </c>
      <c r="Z96" s="115" t="e">
        <f t="shared" si="18"/>
        <v>#REF!</v>
      </c>
      <c r="AA96" s="115" t="e">
        <f t="shared" si="23"/>
        <v>#REF!</v>
      </c>
      <c r="AB96" s="115"/>
      <c r="AC96" s="117" t="str">
        <f t="shared" si="19"/>
        <v>BERTAHAP</v>
      </c>
      <c r="AD96" s="118">
        <f t="shared" si="20"/>
        <v>0</v>
      </c>
      <c r="AE96" s="119">
        <v>2</v>
      </c>
      <c r="AF96" s="120"/>
      <c r="AG96" s="115" t="e">
        <f>IF(AF96&gt;#REF!,"LB","KR")</f>
        <v>#REF!</v>
      </c>
      <c r="AH96" s="120">
        <v>4094418000</v>
      </c>
      <c r="AI96" s="120">
        <v>4615064000</v>
      </c>
      <c r="AJ96" s="120">
        <v>4899711000</v>
      </c>
      <c r="AK96" s="121">
        <v>5201914000</v>
      </c>
      <c r="AL96" s="121">
        <v>4899711000</v>
      </c>
      <c r="AM96" s="120">
        <v>5201914000</v>
      </c>
      <c r="AN96" s="120" t="e">
        <f t="shared" si="24"/>
        <v>#REF!</v>
      </c>
    </row>
    <row r="97" spans="1:40">
      <c r="A97" s="3">
        <f t="shared" si="22"/>
        <v>58</v>
      </c>
      <c r="B97" s="106">
        <v>2</v>
      </c>
      <c r="C97" s="107" t="s">
        <v>149</v>
      </c>
      <c r="D97" s="108" t="s">
        <v>29</v>
      </c>
      <c r="E97" s="109"/>
      <c r="F97" s="110" t="s">
        <v>74</v>
      </c>
      <c r="G97" s="111">
        <f t="shared" si="3"/>
        <v>85</v>
      </c>
      <c r="H97" s="111">
        <f t="shared" si="4"/>
        <v>74</v>
      </c>
      <c r="I97" s="112">
        <f t="shared" si="5"/>
        <v>26438045</v>
      </c>
      <c r="J97" s="112" t="e">
        <f>SUMIF($AN$4:$AN$22,D97,#REF!)</f>
        <v>#REF!</v>
      </c>
      <c r="K97" s="113" t="e">
        <f t="shared" si="6"/>
        <v>#REF!</v>
      </c>
      <c r="L97" s="114" t="e">
        <f>SUMIF($AN$4:$AN$22,D97,#REF!)</f>
        <v>#REF!</v>
      </c>
      <c r="M97" s="115" t="e">
        <f t="shared" si="7"/>
        <v>#REF!</v>
      </c>
      <c r="N97" s="115" t="e">
        <f t="shared" si="8"/>
        <v>#REF!</v>
      </c>
      <c r="O97" s="115" t="e">
        <f t="shared" si="9"/>
        <v>#REF!</v>
      </c>
      <c r="P97" s="115" t="e">
        <f t="shared" si="10"/>
        <v>#REF!</v>
      </c>
      <c r="Q97" s="116" t="e">
        <f t="shared" si="11"/>
        <v>#REF!</v>
      </c>
      <c r="R97" s="115" t="e">
        <f t="shared" si="11"/>
        <v>#REF!</v>
      </c>
      <c r="S97" s="115" t="e">
        <f t="shared" si="12"/>
        <v>#REF!</v>
      </c>
      <c r="T97" s="115"/>
      <c r="U97" s="115" t="e">
        <f t="shared" si="13"/>
        <v>#REF!</v>
      </c>
      <c r="V97" s="115" t="e">
        <f t="shared" si="14"/>
        <v>#REF!</v>
      </c>
      <c r="W97" s="115" t="e">
        <f t="shared" si="15"/>
        <v>#REF!</v>
      </c>
      <c r="X97" s="116" t="e">
        <f t="shared" si="16"/>
        <v>#REF!</v>
      </c>
      <c r="Y97" s="116" t="e">
        <f t="shared" si="17"/>
        <v>#REF!</v>
      </c>
      <c r="Z97" s="115" t="e">
        <f t="shared" si="18"/>
        <v>#REF!</v>
      </c>
      <c r="AA97" s="115" t="e">
        <f t="shared" si="23"/>
        <v>#REF!</v>
      </c>
      <c r="AB97" s="115"/>
      <c r="AC97" s="117" t="str">
        <f t="shared" si="19"/>
        <v>BERTAHAP</v>
      </c>
      <c r="AD97" s="118">
        <f t="shared" si="20"/>
        <v>0</v>
      </c>
      <c r="AE97" s="119">
        <v>2</v>
      </c>
      <c r="AF97" s="120"/>
      <c r="AG97" s="115" t="e">
        <f>IF(AF97&gt;#REF!,"LB","KR")</f>
        <v>#REF!</v>
      </c>
      <c r="AH97" s="120">
        <v>1906257000</v>
      </c>
      <c r="AI97" s="120">
        <v>2148656000</v>
      </c>
      <c r="AJ97" s="120">
        <v>2281181000</v>
      </c>
      <c r="AK97" s="121">
        <v>2421879000</v>
      </c>
      <c r="AL97" s="121">
        <v>2281181000</v>
      </c>
      <c r="AM97" s="120">
        <v>2421879000</v>
      </c>
      <c r="AN97" s="120" t="e">
        <f t="shared" si="24"/>
        <v>#REF!</v>
      </c>
    </row>
    <row r="98" spans="1:40">
      <c r="A98" s="3">
        <f t="shared" si="22"/>
        <v>59</v>
      </c>
      <c r="B98" s="106">
        <v>3</v>
      </c>
      <c r="C98" s="107" t="s">
        <v>149</v>
      </c>
      <c r="D98" s="108" t="s">
        <v>32</v>
      </c>
      <c r="E98" s="109"/>
      <c r="F98" s="110" t="s">
        <v>56</v>
      </c>
      <c r="G98" s="111">
        <f t="shared" si="3"/>
        <v>85</v>
      </c>
      <c r="H98" s="111">
        <f t="shared" si="4"/>
        <v>74</v>
      </c>
      <c r="I98" s="112">
        <f t="shared" si="5"/>
        <v>26438045</v>
      </c>
      <c r="J98" s="112" t="e">
        <f>SUMIF($AN$4:$AN$22,D98,#REF!)</f>
        <v>#REF!</v>
      </c>
      <c r="K98" s="113" t="e">
        <f t="shared" si="6"/>
        <v>#REF!</v>
      </c>
      <c r="L98" s="114" t="e">
        <f>SUMIF($AN$4:$AN$22,D98,#REF!)</f>
        <v>#REF!</v>
      </c>
      <c r="M98" s="115" t="e">
        <f t="shared" si="7"/>
        <v>#REF!</v>
      </c>
      <c r="N98" s="115" t="e">
        <f t="shared" si="8"/>
        <v>#REF!</v>
      </c>
      <c r="O98" s="115" t="e">
        <f t="shared" si="9"/>
        <v>#REF!</v>
      </c>
      <c r="P98" s="115" t="e">
        <f t="shared" si="10"/>
        <v>#REF!</v>
      </c>
      <c r="Q98" s="116" t="e">
        <f t="shared" si="11"/>
        <v>#REF!</v>
      </c>
      <c r="R98" s="115" t="e">
        <f t="shared" si="11"/>
        <v>#REF!</v>
      </c>
      <c r="S98" s="115" t="e">
        <f t="shared" si="12"/>
        <v>#REF!</v>
      </c>
      <c r="T98" s="115"/>
      <c r="U98" s="115" t="e">
        <f t="shared" si="13"/>
        <v>#REF!</v>
      </c>
      <c r="V98" s="115" t="e">
        <f t="shared" si="14"/>
        <v>#REF!</v>
      </c>
      <c r="W98" s="115" t="e">
        <f t="shared" si="15"/>
        <v>#REF!</v>
      </c>
      <c r="X98" s="116" t="e">
        <f t="shared" si="16"/>
        <v>#REF!</v>
      </c>
      <c r="Y98" s="116" t="e">
        <f t="shared" si="17"/>
        <v>#REF!</v>
      </c>
      <c r="Z98" s="115" t="e">
        <f t="shared" si="18"/>
        <v>#REF!</v>
      </c>
      <c r="AA98" s="115" t="e">
        <f t="shared" si="23"/>
        <v>#REF!</v>
      </c>
      <c r="AB98" s="115"/>
      <c r="AC98" s="117" t="str">
        <f t="shared" si="19"/>
        <v>BERTAHAP</v>
      </c>
      <c r="AD98" s="118">
        <f t="shared" si="20"/>
        <v>0</v>
      </c>
      <c r="AE98" s="119">
        <v>2</v>
      </c>
      <c r="AF98" s="120"/>
      <c r="AG98" s="115" t="e">
        <f>IF(AF98&gt;#REF!,"LB","KR")</f>
        <v>#REF!</v>
      </c>
      <c r="AH98" s="120">
        <v>1906257000</v>
      </c>
      <c r="AI98" s="120">
        <v>2148656000</v>
      </c>
      <c r="AJ98" s="120">
        <v>2281181000</v>
      </c>
      <c r="AK98" s="121">
        <v>2421879000</v>
      </c>
      <c r="AL98" s="121">
        <v>2281181000</v>
      </c>
      <c r="AM98" s="120">
        <v>2421879000</v>
      </c>
      <c r="AN98" s="120" t="e">
        <f t="shared" si="24"/>
        <v>#REF!</v>
      </c>
    </row>
    <row r="99" spans="1:40">
      <c r="A99" s="3">
        <f t="shared" si="22"/>
        <v>60</v>
      </c>
      <c r="B99" s="106">
        <v>4</v>
      </c>
      <c r="C99" s="107" t="s">
        <v>149</v>
      </c>
      <c r="D99" s="108" t="s">
        <v>38</v>
      </c>
      <c r="E99" s="109"/>
      <c r="F99" s="110" t="s">
        <v>58</v>
      </c>
      <c r="G99" s="111">
        <f t="shared" si="3"/>
        <v>101</v>
      </c>
      <c r="H99" s="111">
        <f t="shared" si="4"/>
        <v>90</v>
      </c>
      <c r="I99" s="112">
        <f t="shared" si="5"/>
        <v>26438045</v>
      </c>
      <c r="J99" s="112" t="e">
        <f>SUMIF($AN$4:$AN$22,D99,#REF!)</f>
        <v>#REF!</v>
      </c>
      <c r="K99" s="113" t="e">
        <f t="shared" si="6"/>
        <v>#REF!</v>
      </c>
      <c r="L99" s="114" t="e">
        <f>SUMIF($AN$4:$AN$22,D99,#REF!)</f>
        <v>#REF!</v>
      </c>
      <c r="M99" s="115" t="e">
        <f t="shared" si="7"/>
        <v>#REF!</v>
      </c>
      <c r="N99" s="115" t="e">
        <f t="shared" si="8"/>
        <v>#REF!</v>
      </c>
      <c r="O99" s="115" t="e">
        <f t="shared" si="9"/>
        <v>#REF!</v>
      </c>
      <c r="P99" s="115" t="e">
        <f t="shared" si="10"/>
        <v>#REF!</v>
      </c>
      <c r="Q99" s="116" t="e">
        <f t="shared" si="11"/>
        <v>#REF!</v>
      </c>
      <c r="R99" s="115" t="e">
        <f t="shared" si="11"/>
        <v>#REF!</v>
      </c>
      <c r="S99" s="115" t="e">
        <f t="shared" si="12"/>
        <v>#REF!</v>
      </c>
      <c r="T99" s="115"/>
      <c r="U99" s="115" t="e">
        <f t="shared" si="13"/>
        <v>#REF!</v>
      </c>
      <c r="V99" s="115" t="e">
        <f t="shared" si="14"/>
        <v>#REF!</v>
      </c>
      <c r="W99" s="115" t="e">
        <f t="shared" si="15"/>
        <v>#REF!</v>
      </c>
      <c r="X99" s="116" t="e">
        <f t="shared" si="16"/>
        <v>#REF!</v>
      </c>
      <c r="Y99" s="116" t="e">
        <f t="shared" si="17"/>
        <v>#REF!</v>
      </c>
      <c r="Z99" s="115" t="e">
        <f t="shared" si="18"/>
        <v>#REF!</v>
      </c>
      <c r="AA99" s="115" t="e">
        <f t="shared" si="23"/>
        <v>#REF!</v>
      </c>
      <c r="AB99" s="115"/>
      <c r="AC99" s="117" t="str">
        <f t="shared" si="19"/>
        <v>BERTAHAP</v>
      </c>
      <c r="AD99" s="118">
        <f t="shared" si="20"/>
        <v>0</v>
      </c>
      <c r="AE99" s="119">
        <v>2</v>
      </c>
      <c r="AF99" s="120"/>
      <c r="AG99" s="115" t="e">
        <f>IF(AF99&gt;#REF!,"LB","KR")</f>
        <v>#REF!</v>
      </c>
      <c r="AH99" s="120">
        <v>2318421000</v>
      </c>
      <c r="AI99" s="120">
        <v>2613231000</v>
      </c>
      <c r="AJ99" s="120">
        <v>2774409000</v>
      </c>
      <c r="AK99" s="121">
        <v>2945528000</v>
      </c>
      <c r="AL99" s="121">
        <v>2774409000</v>
      </c>
      <c r="AM99" s="120">
        <v>2945528000</v>
      </c>
      <c r="AN99" s="120" t="e">
        <f t="shared" si="24"/>
        <v>#REF!</v>
      </c>
    </row>
    <row r="100" spans="1:40">
      <c r="A100" s="3">
        <f t="shared" si="22"/>
        <v>61</v>
      </c>
      <c r="B100" s="106">
        <v>5</v>
      </c>
      <c r="C100" s="107" t="s">
        <v>149</v>
      </c>
      <c r="D100" s="108" t="s">
        <v>44</v>
      </c>
      <c r="E100" s="109"/>
      <c r="F100" s="110" t="s">
        <v>60</v>
      </c>
      <c r="G100" s="111">
        <f t="shared" si="3"/>
        <v>101</v>
      </c>
      <c r="H100" s="111">
        <f t="shared" si="4"/>
        <v>90</v>
      </c>
      <c r="I100" s="112">
        <f t="shared" si="5"/>
        <v>26438045</v>
      </c>
      <c r="J100" s="112" t="e">
        <f>SUMIF($AN$4:$AN$22,D100,#REF!)</f>
        <v>#REF!</v>
      </c>
      <c r="K100" s="113" t="e">
        <f t="shared" si="6"/>
        <v>#REF!</v>
      </c>
      <c r="L100" s="114" t="e">
        <f>SUMIF($AN$4:$AN$22,D100,#REF!)</f>
        <v>#REF!</v>
      </c>
      <c r="M100" s="115" t="e">
        <f t="shared" si="7"/>
        <v>#REF!</v>
      </c>
      <c r="N100" s="115" t="e">
        <f t="shared" si="8"/>
        <v>#REF!</v>
      </c>
      <c r="O100" s="115" t="e">
        <f t="shared" si="9"/>
        <v>#REF!</v>
      </c>
      <c r="P100" s="115" t="e">
        <f t="shared" si="10"/>
        <v>#REF!</v>
      </c>
      <c r="Q100" s="116" t="e">
        <f t="shared" si="11"/>
        <v>#REF!</v>
      </c>
      <c r="R100" s="115" t="e">
        <f t="shared" si="11"/>
        <v>#REF!</v>
      </c>
      <c r="S100" s="115" t="e">
        <f t="shared" si="12"/>
        <v>#REF!</v>
      </c>
      <c r="T100" s="115"/>
      <c r="U100" s="115" t="e">
        <f t="shared" si="13"/>
        <v>#REF!</v>
      </c>
      <c r="V100" s="115" t="e">
        <f t="shared" si="14"/>
        <v>#REF!</v>
      </c>
      <c r="W100" s="115" t="e">
        <f t="shared" si="15"/>
        <v>#REF!</v>
      </c>
      <c r="X100" s="116" t="e">
        <f t="shared" si="16"/>
        <v>#REF!</v>
      </c>
      <c r="Y100" s="116" t="e">
        <f t="shared" si="17"/>
        <v>#REF!</v>
      </c>
      <c r="Z100" s="115" t="e">
        <f t="shared" si="18"/>
        <v>#REF!</v>
      </c>
      <c r="AA100" s="115" t="e">
        <f t="shared" si="23"/>
        <v>#REF!</v>
      </c>
      <c r="AB100" s="115"/>
      <c r="AC100" s="117" t="str">
        <f t="shared" si="19"/>
        <v>BERTAHAP</v>
      </c>
      <c r="AD100" s="118">
        <f t="shared" si="20"/>
        <v>0</v>
      </c>
      <c r="AE100" s="119">
        <v>2</v>
      </c>
      <c r="AF100" s="120"/>
      <c r="AG100" s="115" t="e">
        <f>IF(AF100&gt;#REF!,"LB","KR")</f>
        <v>#REF!</v>
      </c>
      <c r="AH100" s="120">
        <v>2318421000</v>
      </c>
      <c r="AI100" s="120">
        <v>2613231000</v>
      </c>
      <c r="AJ100" s="120">
        <v>2774409000</v>
      </c>
      <c r="AK100" s="121">
        <v>2945528000</v>
      </c>
      <c r="AL100" s="121">
        <v>2774409000</v>
      </c>
      <c r="AM100" s="120">
        <v>2945528000</v>
      </c>
      <c r="AN100" s="120" t="e">
        <f t="shared" si="24"/>
        <v>#REF!</v>
      </c>
    </row>
    <row r="101" spans="1:40">
      <c r="A101" s="3">
        <f t="shared" si="22"/>
        <v>62</v>
      </c>
      <c r="B101" s="106">
        <v>6</v>
      </c>
      <c r="C101" s="107" t="s">
        <v>149</v>
      </c>
      <c r="D101" s="106">
        <v>11</v>
      </c>
      <c r="E101" s="109"/>
      <c r="F101" s="110" t="s">
        <v>62</v>
      </c>
      <c r="G101" s="111">
        <f t="shared" si="3"/>
        <v>101</v>
      </c>
      <c r="H101" s="111">
        <f t="shared" si="4"/>
        <v>90</v>
      </c>
      <c r="I101" s="112">
        <f t="shared" si="5"/>
        <v>26438045</v>
      </c>
      <c r="J101" s="112" t="e">
        <f>SUMIF($AN$4:$AN$22,D101,#REF!)</f>
        <v>#REF!</v>
      </c>
      <c r="K101" s="113" t="e">
        <f t="shared" si="6"/>
        <v>#REF!</v>
      </c>
      <c r="L101" s="114" t="e">
        <f>SUMIF($AN$4:$AN$22,D101,#REF!)</f>
        <v>#REF!</v>
      </c>
      <c r="M101" s="115" t="e">
        <f t="shared" si="7"/>
        <v>#REF!</v>
      </c>
      <c r="N101" s="115" t="e">
        <f t="shared" si="8"/>
        <v>#REF!</v>
      </c>
      <c r="O101" s="115" t="e">
        <f t="shared" si="9"/>
        <v>#REF!</v>
      </c>
      <c r="P101" s="115" t="e">
        <f t="shared" si="10"/>
        <v>#REF!</v>
      </c>
      <c r="Q101" s="116" t="e">
        <f t="shared" si="11"/>
        <v>#REF!</v>
      </c>
      <c r="R101" s="115" t="e">
        <f t="shared" si="11"/>
        <v>#REF!</v>
      </c>
      <c r="S101" s="115" t="e">
        <f t="shared" si="12"/>
        <v>#REF!</v>
      </c>
      <c r="T101" s="115"/>
      <c r="U101" s="115" t="e">
        <f t="shared" si="13"/>
        <v>#REF!</v>
      </c>
      <c r="V101" s="115" t="e">
        <f t="shared" si="14"/>
        <v>#REF!</v>
      </c>
      <c r="W101" s="115" t="e">
        <f t="shared" si="15"/>
        <v>#REF!</v>
      </c>
      <c r="X101" s="116" t="e">
        <f t="shared" si="16"/>
        <v>#REF!</v>
      </c>
      <c r="Y101" s="116" t="e">
        <f t="shared" si="17"/>
        <v>#REF!</v>
      </c>
      <c r="Z101" s="115" t="e">
        <f t="shared" si="18"/>
        <v>#REF!</v>
      </c>
      <c r="AA101" s="115" t="e">
        <f t="shared" si="23"/>
        <v>#REF!</v>
      </c>
      <c r="AB101" s="115"/>
      <c r="AC101" s="117" t="str">
        <f t="shared" si="19"/>
        <v>BERTAHAP</v>
      </c>
      <c r="AD101" s="118">
        <f t="shared" si="20"/>
        <v>0</v>
      </c>
      <c r="AE101" s="119">
        <v>2</v>
      </c>
      <c r="AF101" s="120"/>
      <c r="AG101" s="115" t="e">
        <f>IF(AF101&gt;#REF!,"LB","KR")</f>
        <v>#REF!</v>
      </c>
      <c r="AH101" s="120">
        <v>2318421000</v>
      </c>
      <c r="AI101" s="120">
        <v>2613231000</v>
      </c>
      <c r="AJ101" s="120">
        <v>2774409000</v>
      </c>
      <c r="AK101" s="121">
        <v>2945528000</v>
      </c>
      <c r="AL101" s="121">
        <v>2774409000</v>
      </c>
      <c r="AM101" s="120">
        <v>2945528000</v>
      </c>
      <c r="AN101" s="120" t="e">
        <f t="shared" si="24"/>
        <v>#REF!</v>
      </c>
    </row>
    <row r="102" spans="1:40">
      <c r="A102" s="3">
        <f t="shared" si="22"/>
        <v>63</v>
      </c>
      <c r="B102" s="106">
        <v>7</v>
      </c>
      <c r="C102" s="107" t="s">
        <v>149</v>
      </c>
      <c r="D102" s="106">
        <v>19</v>
      </c>
      <c r="E102" s="109"/>
      <c r="F102" s="110" t="s">
        <v>78</v>
      </c>
      <c r="G102" s="111">
        <f t="shared" si="3"/>
        <v>138</v>
      </c>
      <c r="H102" s="111">
        <f t="shared" si="4"/>
        <v>120</v>
      </c>
      <c r="I102" s="112">
        <f t="shared" si="5"/>
        <v>26438045</v>
      </c>
      <c r="J102" s="112" t="e">
        <f>SUMIF($AN$4:$AN$22,D102,#REF!)</f>
        <v>#REF!</v>
      </c>
      <c r="K102" s="113" t="e">
        <f t="shared" si="6"/>
        <v>#REF!</v>
      </c>
      <c r="L102" s="114" t="e">
        <f>SUMIF($AN$4:$AN$22,D102,#REF!)</f>
        <v>#REF!</v>
      </c>
      <c r="M102" s="115" t="e">
        <f t="shared" si="7"/>
        <v>#REF!</v>
      </c>
      <c r="N102" s="115" t="e">
        <f t="shared" si="8"/>
        <v>#REF!</v>
      </c>
      <c r="O102" s="115" t="e">
        <f t="shared" si="9"/>
        <v>#REF!</v>
      </c>
      <c r="P102" s="115" t="e">
        <f t="shared" si="10"/>
        <v>#REF!</v>
      </c>
      <c r="Q102" s="116" t="e">
        <f t="shared" si="11"/>
        <v>#REF!</v>
      </c>
      <c r="R102" s="115" t="e">
        <f t="shared" si="11"/>
        <v>#REF!</v>
      </c>
      <c r="S102" s="115" t="e">
        <f t="shared" si="12"/>
        <v>#REF!</v>
      </c>
      <c r="T102" s="115"/>
      <c r="U102" s="115" t="e">
        <f t="shared" si="13"/>
        <v>#REF!</v>
      </c>
      <c r="V102" s="115" t="e">
        <f t="shared" si="14"/>
        <v>#REF!</v>
      </c>
      <c r="W102" s="115" t="e">
        <f t="shared" si="15"/>
        <v>#REF!</v>
      </c>
      <c r="X102" s="116" t="e">
        <f t="shared" si="16"/>
        <v>#REF!</v>
      </c>
      <c r="Y102" s="116" t="e">
        <f t="shared" si="17"/>
        <v>#REF!</v>
      </c>
      <c r="Z102" s="115" t="e">
        <f t="shared" si="18"/>
        <v>#REF!</v>
      </c>
      <c r="AA102" s="115" t="e">
        <f t="shared" si="23"/>
        <v>#REF!</v>
      </c>
      <c r="AB102" s="115"/>
      <c r="AC102" s="117" t="str">
        <f t="shared" si="19"/>
        <v>BERTAHAP</v>
      </c>
      <c r="AD102" s="118">
        <f t="shared" si="20"/>
        <v>0</v>
      </c>
      <c r="AE102" s="119">
        <v>2</v>
      </c>
      <c r="AF102" s="120"/>
      <c r="AG102" s="115" t="e">
        <f>IF(AF102&gt;#REF!,"LB","KR")</f>
        <v>#REF!</v>
      </c>
      <c r="AH102" s="120">
        <v>3091228000</v>
      </c>
      <c r="AI102" s="120">
        <v>3484307000</v>
      </c>
      <c r="AJ102" s="120">
        <v>3699212000</v>
      </c>
      <c r="AK102" s="121">
        <v>3927371000</v>
      </c>
      <c r="AL102" s="121">
        <v>3699212000</v>
      </c>
      <c r="AM102" s="120">
        <v>3927371000</v>
      </c>
      <c r="AN102" s="120" t="e">
        <f t="shared" si="24"/>
        <v>#REF!</v>
      </c>
    </row>
    <row r="103" spans="1:40">
      <c r="A103" s="3">
        <f t="shared" si="22"/>
        <v>64</v>
      </c>
      <c r="B103" s="106">
        <v>8</v>
      </c>
      <c r="C103" s="107" t="s">
        <v>149</v>
      </c>
      <c r="D103" s="106">
        <v>21</v>
      </c>
      <c r="E103" s="109"/>
      <c r="F103" s="110" t="s">
        <v>84</v>
      </c>
      <c r="G103" s="111">
        <f t="shared" si="3"/>
        <v>132</v>
      </c>
      <c r="H103" s="111">
        <f t="shared" si="4"/>
        <v>112</v>
      </c>
      <c r="I103" s="112">
        <f t="shared" si="5"/>
        <v>26438045</v>
      </c>
      <c r="J103" s="112" t="e">
        <f>SUMIF($AN$4:$AN$22,D103,#REF!)</f>
        <v>#REF!</v>
      </c>
      <c r="K103" s="113" t="e">
        <f t="shared" si="6"/>
        <v>#REF!</v>
      </c>
      <c r="L103" s="114" t="e">
        <f>SUMIF($AN$4:$AN$22,D103,#REF!)</f>
        <v>#REF!</v>
      </c>
      <c r="M103" s="115" t="e">
        <f t="shared" si="7"/>
        <v>#REF!</v>
      </c>
      <c r="N103" s="115" t="e">
        <f t="shared" si="8"/>
        <v>#REF!</v>
      </c>
      <c r="O103" s="115" t="e">
        <f t="shared" si="9"/>
        <v>#REF!</v>
      </c>
      <c r="P103" s="115" t="e">
        <f t="shared" si="10"/>
        <v>#REF!</v>
      </c>
      <c r="Q103" s="116" t="e">
        <f t="shared" si="11"/>
        <v>#REF!</v>
      </c>
      <c r="R103" s="115" t="e">
        <f t="shared" si="11"/>
        <v>#REF!</v>
      </c>
      <c r="S103" s="115" t="e">
        <f t="shared" si="12"/>
        <v>#REF!</v>
      </c>
      <c r="T103" s="115"/>
      <c r="U103" s="115" t="e">
        <f t="shared" si="13"/>
        <v>#REF!</v>
      </c>
      <c r="V103" s="115" t="e">
        <f t="shared" si="14"/>
        <v>#REF!</v>
      </c>
      <c r="W103" s="115" t="e">
        <f t="shared" si="15"/>
        <v>#REF!</v>
      </c>
      <c r="X103" s="116" t="e">
        <f t="shared" si="16"/>
        <v>#REF!</v>
      </c>
      <c r="Y103" s="116" t="e">
        <f t="shared" si="17"/>
        <v>#REF!</v>
      </c>
      <c r="Z103" s="115" t="e">
        <f t="shared" si="18"/>
        <v>#REF!</v>
      </c>
      <c r="AA103" s="115" t="e">
        <f t="shared" si="23"/>
        <v>#REF!</v>
      </c>
      <c r="AB103" s="115"/>
      <c r="AC103" s="117" t="str">
        <f t="shared" si="19"/>
        <v>BERTAHAP</v>
      </c>
      <c r="AD103" s="118">
        <f t="shared" si="20"/>
        <v>0</v>
      </c>
      <c r="AE103" s="119">
        <v>2</v>
      </c>
      <c r="AF103" s="120"/>
      <c r="AG103" s="115" t="e">
        <f>IF(AF103&gt;#REF!,"LB","KR")</f>
        <v>#REF!</v>
      </c>
      <c r="AH103" s="120">
        <v>2994019000</v>
      </c>
      <c r="AI103" s="120">
        <v>3374738000</v>
      </c>
      <c r="AJ103" s="120">
        <v>3582884000</v>
      </c>
      <c r="AK103" s="121">
        <v>3803869000</v>
      </c>
      <c r="AL103" s="121">
        <v>3582884000</v>
      </c>
      <c r="AM103" s="120">
        <v>3803869000</v>
      </c>
      <c r="AN103" s="120" t="e">
        <f t="shared" si="24"/>
        <v>#REF!</v>
      </c>
    </row>
    <row r="104" spans="1:40">
      <c r="A104" s="3">
        <f t="shared" si="22"/>
        <v>65</v>
      </c>
      <c r="B104" s="106">
        <v>1</v>
      </c>
      <c r="C104" s="107" t="s">
        <v>151</v>
      </c>
      <c r="D104" s="108" t="s">
        <v>19</v>
      </c>
      <c r="E104" s="109"/>
      <c r="F104" s="110" t="s">
        <v>72</v>
      </c>
      <c r="G104" s="111">
        <f t="shared" ref="G104:G167" si="25">SUMIF($V$10:$V$28,F104,$AA$10:$AA$28)</f>
        <v>175</v>
      </c>
      <c r="H104" s="111">
        <f t="shared" ref="H104:H167" si="26">SUMIF($V$10:$V$28,F104,$X$10:$X$28)</f>
        <v>156</v>
      </c>
      <c r="I104" s="112">
        <f t="shared" ref="I104:I167" si="27">$I$27</f>
        <v>26438045</v>
      </c>
      <c r="J104" s="112" t="e">
        <f>SUMIF($AN$4:$AN$22,D104,#REF!)</f>
        <v>#REF!</v>
      </c>
      <c r="K104" s="113" t="e">
        <f t="shared" ref="K104:K167" si="28">IF(J104=$AJ$25,$AI$25,IF(J104=$AJ$26,$AI$26,IF(J104=$AJ$27,$AI$27,IF(J104=$AJ$28,$AI$28,IF(J104=$AJ$29,$AI$29,IF(J104=$AJ$30,$AI$30))))))</f>
        <v>#REF!</v>
      </c>
      <c r="L104" s="114" t="e">
        <f>SUMIF($AN$4:$AN$22,D104,#REF!)</f>
        <v>#REF!</v>
      </c>
      <c r="M104" s="115" t="e">
        <f t="shared" ref="M104:M167" si="29">$O104/(1+6%/12)^36</f>
        <v>#REF!</v>
      </c>
      <c r="N104" s="115" t="e">
        <f t="shared" ref="N104:N167" si="30">$O104/(1+6%/12)^12</f>
        <v>#REF!</v>
      </c>
      <c r="O104" s="115" t="e">
        <f t="shared" ref="O104:O167" si="31">$I$27*K104*L104</f>
        <v>#REF!</v>
      </c>
      <c r="P104" s="115" t="e">
        <f t="shared" ref="P104:P167" si="32">$O104*(1+6%/12)^12</f>
        <v>#REF!</v>
      </c>
      <c r="Q104" s="116" t="e">
        <f t="shared" ref="Q104:R167" si="33">O104</f>
        <v>#REF!</v>
      </c>
      <c r="R104" s="115" t="e">
        <f t="shared" si="33"/>
        <v>#REF!</v>
      </c>
      <c r="S104" s="115" t="e">
        <f t="shared" ref="S104:S167" si="34">$O104*(1+6%/12)^24</f>
        <v>#REF!</v>
      </c>
      <c r="T104" s="115"/>
      <c r="U104" s="115" t="e">
        <f t="shared" ref="U104:U167" si="35">M104*H104</f>
        <v>#REF!</v>
      </c>
      <c r="V104" s="115" t="e">
        <f t="shared" ref="V104:V167" si="36">N104*H104</f>
        <v>#REF!</v>
      </c>
      <c r="W104" s="115" t="e">
        <f t="shared" ref="W104:W167" si="37">O104*H104</f>
        <v>#REF!</v>
      </c>
      <c r="X104" s="116" t="e">
        <f t="shared" ref="X104:X167" si="38">P104*H104</f>
        <v>#REF!</v>
      </c>
      <c r="Y104" s="116" t="e">
        <f t="shared" ref="Y104:Y167" si="39">Q104*H104</f>
        <v>#REF!</v>
      </c>
      <c r="Z104" s="115" t="e">
        <f t="shared" ref="Z104:Z167" si="40">R104*H104</f>
        <v>#REF!</v>
      </c>
      <c r="AA104" s="115" t="e">
        <f t="shared" si="23"/>
        <v>#REF!</v>
      </c>
      <c r="AB104" s="115"/>
      <c r="AC104" s="117" t="str">
        <f t="shared" ref="AC104:AC167" si="41">IF(AE104=$H$32,$M$32,IF(AE104=$H$33,$M$33,IF(AE104=$H$34,$M$34)))</f>
        <v>BERTAHAP</v>
      </c>
      <c r="AD104" s="118">
        <f t="shared" ref="AD104:AD167" si="42">IF(AC104=$M$32,$N$32,IF(AC104=$M$33,$N$33,$N$34))</f>
        <v>0</v>
      </c>
      <c r="AE104" s="119">
        <v>2</v>
      </c>
      <c r="AF104" s="120"/>
      <c r="AG104" s="115" t="e">
        <f>IF(AF104&gt;#REF!,"LB","KR")</f>
        <v>#REF!</v>
      </c>
      <c r="AH104" s="120">
        <v>4135362000</v>
      </c>
      <c r="AI104" s="120">
        <v>4661214000</v>
      </c>
      <c r="AJ104" s="120">
        <v>4948708000</v>
      </c>
      <c r="AK104" s="121">
        <v>5253933000</v>
      </c>
      <c r="AL104" s="121">
        <v>4948708000</v>
      </c>
      <c r="AM104" s="120">
        <v>5253933000</v>
      </c>
      <c r="AN104" s="120" t="e">
        <f t="shared" si="24"/>
        <v>#REF!</v>
      </c>
    </row>
    <row r="105" spans="1:40">
      <c r="A105" s="3">
        <f t="shared" ref="A105:A168" si="43">A104+1</f>
        <v>66</v>
      </c>
      <c r="B105" s="106">
        <v>2</v>
      </c>
      <c r="C105" s="107" t="s">
        <v>151</v>
      </c>
      <c r="D105" s="108" t="s">
        <v>29</v>
      </c>
      <c r="E105" s="109"/>
      <c r="F105" s="110" t="s">
        <v>74</v>
      </c>
      <c r="G105" s="111">
        <f t="shared" si="25"/>
        <v>85</v>
      </c>
      <c r="H105" s="111">
        <f t="shared" si="26"/>
        <v>74</v>
      </c>
      <c r="I105" s="112">
        <f t="shared" si="27"/>
        <v>26438045</v>
      </c>
      <c r="J105" s="112" t="e">
        <f>SUMIF($AN$4:$AN$22,D105,#REF!)</f>
        <v>#REF!</v>
      </c>
      <c r="K105" s="113" t="e">
        <f t="shared" si="28"/>
        <v>#REF!</v>
      </c>
      <c r="L105" s="114" t="e">
        <f>SUMIF($AN$4:$AN$22,D105,#REF!)</f>
        <v>#REF!</v>
      </c>
      <c r="M105" s="115" t="e">
        <f t="shared" si="29"/>
        <v>#REF!</v>
      </c>
      <c r="N105" s="115" t="e">
        <f t="shared" si="30"/>
        <v>#REF!</v>
      </c>
      <c r="O105" s="115" t="e">
        <f t="shared" si="31"/>
        <v>#REF!</v>
      </c>
      <c r="P105" s="115" t="e">
        <f t="shared" si="32"/>
        <v>#REF!</v>
      </c>
      <c r="Q105" s="116" t="e">
        <f t="shared" si="33"/>
        <v>#REF!</v>
      </c>
      <c r="R105" s="115" t="e">
        <f t="shared" si="33"/>
        <v>#REF!</v>
      </c>
      <c r="S105" s="115" t="e">
        <f t="shared" si="34"/>
        <v>#REF!</v>
      </c>
      <c r="T105" s="115"/>
      <c r="U105" s="115" t="e">
        <f t="shared" si="35"/>
        <v>#REF!</v>
      </c>
      <c r="V105" s="115" t="e">
        <f t="shared" si="36"/>
        <v>#REF!</v>
      </c>
      <c r="W105" s="115" t="e">
        <f t="shared" si="37"/>
        <v>#REF!</v>
      </c>
      <c r="X105" s="116" t="e">
        <f t="shared" si="38"/>
        <v>#REF!</v>
      </c>
      <c r="Y105" s="116" t="e">
        <f t="shared" si="39"/>
        <v>#REF!</v>
      </c>
      <c r="Z105" s="115" t="e">
        <f t="shared" si="40"/>
        <v>#REF!</v>
      </c>
      <c r="AA105" s="115" t="e">
        <f t="shared" ref="AA105:AA168" si="44">S105*H105</f>
        <v>#REF!</v>
      </c>
      <c r="AB105" s="115"/>
      <c r="AC105" s="117" t="str">
        <f t="shared" si="41"/>
        <v>BERTAHAP</v>
      </c>
      <c r="AD105" s="118">
        <f t="shared" si="42"/>
        <v>0</v>
      </c>
      <c r="AE105" s="119">
        <v>2</v>
      </c>
      <c r="AF105" s="120"/>
      <c r="AG105" s="115" t="e">
        <f>IF(AF105&gt;#REF!,"LB","KR")</f>
        <v>#REF!</v>
      </c>
      <c r="AH105" s="120">
        <v>1925320000</v>
      </c>
      <c r="AI105" s="120">
        <v>2170143000</v>
      </c>
      <c r="AJ105" s="120">
        <v>2303993000</v>
      </c>
      <c r="AK105" s="121">
        <v>2446098000</v>
      </c>
      <c r="AL105" s="121">
        <v>2303993000</v>
      </c>
      <c r="AM105" s="120">
        <v>2446098000</v>
      </c>
      <c r="AN105" s="120" t="e">
        <f t="shared" si="24"/>
        <v>#REF!</v>
      </c>
    </row>
    <row r="106" spans="1:40">
      <c r="A106" s="3">
        <f t="shared" si="43"/>
        <v>67</v>
      </c>
      <c r="B106" s="106">
        <v>3</v>
      </c>
      <c r="C106" s="107" t="s">
        <v>151</v>
      </c>
      <c r="D106" s="108" t="s">
        <v>32</v>
      </c>
      <c r="E106" s="109"/>
      <c r="F106" s="110" t="s">
        <v>56</v>
      </c>
      <c r="G106" s="111">
        <f t="shared" si="25"/>
        <v>85</v>
      </c>
      <c r="H106" s="111">
        <f t="shared" si="26"/>
        <v>74</v>
      </c>
      <c r="I106" s="112">
        <f t="shared" si="27"/>
        <v>26438045</v>
      </c>
      <c r="J106" s="112" t="e">
        <f>SUMIF($AN$4:$AN$22,D106,#REF!)</f>
        <v>#REF!</v>
      </c>
      <c r="K106" s="113" t="e">
        <f t="shared" si="28"/>
        <v>#REF!</v>
      </c>
      <c r="L106" s="114" t="e">
        <f>SUMIF($AN$4:$AN$22,D106,#REF!)</f>
        <v>#REF!</v>
      </c>
      <c r="M106" s="115" t="e">
        <f t="shared" si="29"/>
        <v>#REF!</v>
      </c>
      <c r="N106" s="115" t="e">
        <f t="shared" si="30"/>
        <v>#REF!</v>
      </c>
      <c r="O106" s="115" t="e">
        <f t="shared" si="31"/>
        <v>#REF!</v>
      </c>
      <c r="P106" s="115" t="e">
        <f t="shared" si="32"/>
        <v>#REF!</v>
      </c>
      <c r="Q106" s="116" t="e">
        <f t="shared" si="33"/>
        <v>#REF!</v>
      </c>
      <c r="R106" s="115" t="e">
        <f t="shared" si="33"/>
        <v>#REF!</v>
      </c>
      <c r="S106" s="115" t="e">
        <f t="shared" si="34"/>
        <v>#REF!</v>
      </c>
      <c r="T106" s="115"/>
      <c r="U106" s="115" t="e">
        <f t="shared" si="35"/>
        <v>#REF!</v>
      </c>
      <c r="V106" s="115" t="e">
        <f t="shared" si="36"/>
        <v>#REF!</v>
      </c>
      <c r="W106" s="115" t="e">
        <f t="shared" si="37"/>
        <v>#REF!</v>
      </c>
      <c r="X106" s="116" t="e">
        <f t="shared" si="38"/>
        <v>#REF!</v>
      </c>
      <c r="Y106" s="116" t="e">
        <f t="shared" si="39"/>
        <v>#REF!</v>
      </c>
      <c r="Z106" s="115" t="e">
        <f t="shared" si="40"/>
        <v>#REF!</v>
      </c>
      <c r="AA106" s="115" t="e">
        <f t="shared" si="44"/>
        <v>#REF!</v>
      </c>
      <c r="AB106" s="115"/>
      <c r="AC106" s="117" t="str">
        <f t="shared" si="41"/>
        <v>BERTAHAP</v>
      </c>
      <c r="AD106" s="118">
        <f t="shared" si="42"/>
        <v>0</v>
      </c>
      <c r="AE106" s="119">
        <v>2</v>
      </c>
      <c r="AF106" s="120"/>
      <c r="AG106" s="115" t="e">
        <f>IF(AF106&gt;#REF!,"LB","KR")</f>
        <v>#REF!</v>
      </c>
      <c r="AH106" s="120">
        <v>1906257000</v>
      </c>
      <c r="AI106" s="120">
        <v>2148656000</v>
      </c>
      <c r="AJ106" s="120">
        <v>2281181000</v>
      </c>
      <c r="AK106" s="121">
        <v>2421879000</v>
      </c>
      <c r="AL106" s="121">
        <v>2281181000</v>
      </c>
      <c r="AM106" s="120">
        <v>2421879000</v>
      </c>
      <c r="AN106" s="120" t="e">
        <f t="shared" si="24"/>
        <v>#REF!</v>
      </c>
    </row>
    <row r="107" spans="1:40">
      <c r="A107" s="3">
        <f t="shared" si="43"/>
        <v>68</v>
      </c>
      <c r="B107" s="106">
        <v>4</v>
      </c>
      <c r="C107" s="107" t="s">
        <v>151</v>
      </c>
      <c r="D107" s="108" t="s">
        <v>38</v>
      </c>
      <c r="E107" s="109"/>
      <c r="F107" s="110" t="s">
        <v>58</v>
      </c>
      <c r="G107" s="111">
        <f t="shared" si="25"/>
        <v>101</v>
      </c>
      <c r="H107" s="111">
        <f t="shared" si="26"/>
        <v>90</v>
      </c>
      <c r="I107" s="112">
        <f t="shared" si="27"/>
        <v>26438045</v>
      </c>
      <c r="J107" s="112" t="e">
        <f>SUMIF($AN$4:$AN$22,D107,#REF!)</f>
        <v>#REF!</v>
      </c>
      <c r="K107" s="113" t="e">
        <f t="shared" si="28"/>
        <v>#REF!</v>
      </c>
      <c r="L107" s="114" t="e">
        <f>SUMIF($AN$4:$AN$22,D107,#REF!)</f>
        <v>#REF!</v>
      </c>
      <c r="M107" s="115" t="e">
        <f t="shared" si="29"/>
        <v>#REF!</v>
      </c>
      <c r="N107" s="115" t="e">
        <f t="shared" si="30"/>
        <v>#REF!</v>
      </c>
      <c r="O107" s="115" t="e">
        <f t="shared" si="31"/>
        <v>#REF!</v>
      </c>
      <c r="P107" s="115" t="e">
        <f t="shared" si="32"/>
        <v>#REF!</v>
      </c>
      <c r="Q107" s="116" t="e">
        <f t="shared" si="33"/>
        <v>#REF!</v>
      </c>
      <c r="R107" s="115" t="e">
        <f t="shared" si="33"/>
        <v>#REF!</v>
      </c>
      <c r="S107" s="115" t="e">
        <f t="shared" si="34"/>
        <v>#REF!</v>
      </c>
      <c r="T107" s="115"/>
      <c r="U107" s="115" t="e">
        <f t="shared" si="35"/>
        <v>#REF!</v>
      </c>
      <c r="V107" s="115" t="e">
        <f t="shared" si="36"/>
        <v>#REF!</v>
      </c>
      <c r="W107" s="115" t="e">
        <f t="shared" si="37"/>
        <v>#REF!</v>
      </c>
      <c r="X107" s="116" t="e">
        <f t="shared" si="38"/>
        <v>#REF!</v>
      </c>
      <c r="Y107" s="116" t="e">
        <f t="shared" si="39"/>
        <v>#REF!</v>
      </c>
      <c r="Z107" s="115" t="e">
        <f t="shared" si="40"/>
        <v>#REF!</v>
      </c>
      <c r="AA107" s="115" t="e">
        <f t="shared" si="44"/>
        <v>#REF!</v>
      </c>
      <c r="AB107" s="115"/>
      <c r="AC107" s="117" t="str">
        <f t="shared" si="41"/>
        <v>BERTAHAP</v>
      </c>
      <c r="AD107" s="118">
        <f t="shared" si="42"/>
        <v>0</v>
      </c>
      <c r="AE107" s="119">
        <v>2</v>
      </c>
      <c r="AF107" s="120"/>
      <c r="AG107" s="115" t="e">
        <f>IF(AF107&gt;#REF!,"LB","KR")</f>
        <v>#REF!</v>
      </c>
      <c r="AH107" s="120">
        <v>2318421000</v>
      </c>
      <c r="AI107" s="120">
        <v>2613231000</v>
      </c>
      <c r="AJ107" s="120">
        <v>2774409000</v>
      </c>
      <c r="AK107" s="121">
        <v>2945528000</v>
      </c>
      <c r="AL107" s="121">
        <v>2774409000</v>
      </c>
      <c r="AM107" s="120">
        <v>2945528000</v>
      </c>
      <c r="AN107" s="120" t="e">
        <f t="shared" si="24"/>
        <v>#REF!</v>
      </c>
    </row>
    <row r="108" spans="1:40">
      <c r="A108" s="3">
        <f t="shared" si="43"/>
        <v>69</v>
      </c>
      <c r="B108" s="106">
        <v>5</v>
      </c>
      <c r="C108" s="107" t="s">
        <v>151</v>
      </c>
      <c r="D108" s="108" t="s">
        <v>44</v>
      </c>
      <c r="E108" s="109"/>
      <c r="F108" s="110" t="s">
        <v>60</v>
      </c>
      <c r="G108" s="111">
        <f t="shared" si="25"/>
        <v>101</v>
      </c>
      <c r="H108" s="111">
        <f t="shared" si="26"/>
        <v>90</v>
      </c>
      <c r="I108" s="112">
        <f t="shared" si="27"/>
        <v>26438045</v>
      </c>
      <c r="J108" s="112" t="e">
        <f>SUMIF($AN$4:$AN$22,D108,#REF!)</f>
        <v>#REF!</v>
      </c>
      <c r="K108" s="113" t="e">
        <f t="shared" si="28"/>
        <v>#REF!</v>
      </c>
      <c r="L108" s="114" t="e">
        <f>SUMIF($AN$4:$AN$22,D108,#REF!)</f>
        <v>#REF!</v>
      </c>
      <c r="M108" s="115" t="e">
        <f t="shared" si="29"/>
        <v>#REF!</v>
      </c>
      <c r="N108" s="115" t="e">
        <f t="shared" si="30"/>
        <v>#REF!</v>
      </c>
      <c r="O108" s="115" t="e">
        <f t="shared" si="31"/>
        <v>#REF!</v>
      </c>
      <c r="P108" s="115" t="e">
        <f t="shared" si="32"/>
        <v>#REF!</v>
      </c>
      <c r="Q108" s="116" t="e">
        <f t="shared" si="33"/>
        <v>#REF!</v>
      </c>
      <c r="R108" s="115" t="e">
        <f t="shared" si="33"/>
        <v>#REF!</v>
      </c>
      <c r="S108" s="115" t="e">
        <f t="shared" si="34"/>
        <v>#REF!</v>
      </c>
      <c r="T108" s="115"/>
      <c r="U108" s="115" t="e">
        <f t="shared" si="35"/>
        <v>#REF!</v>
      </c>
      <c r="V108" s="115" t="e">
        <f t="shared" si="36"/>
        <v>#REF!</v>
      </c>
      <c r="W108" s="115" t="e">
        <f t="shared" si="37"/>
        <v>#REF!</v>
      </c>
      <c r="X108" s="116" t="e">
        <f t="shared" si="38"/>
        <v>#REF!</v>
      </c>
      <c r="Y108" s="116" t="e">
        <f t="shared" si="39"/>
        <v>#REF!</v>
      </c>
      <c r="Z108" s="115" t="e">
        <f t="shared" si="40"/>
        <v>#REF!</v>
      </c>
      <c r="AA108" s="115" t="e">
        <f t="shared" si="44"/>
        <v>#REF!</v>
      </c>
      <c r="AB108" s="115"/>
      <c r="AC108" s="117" t="str">
        <f t="shared" si="41"/>
        <v>BERTAHAP</v>
      </c>
      <c r="AD108" s="118">
        <f t="shared" si="42"/>
        <v>0</v>
      </c>
      <c r="AE108" s="119">
        <v>2</v>
      </c>
      <c r="AF108" s="120"/>
      <c r="AG108" s="115" t="e">
        <f>IF(AF108&gt;#REF!,"LB","KR")</f>
        <v>#REF!</v>
      </c>
      <c r="AH108" s="120">
        <v>2341605000</v>
      </c>
      <c r="AI108" s="120">
        <v>2639363000</v>
      </c>
      <c r="AJ108" s="120">
        <v>2802153000</v>
      </c>
      <c r="AK108" s="121">
        <v>2974984000</v>
      </c>
      <c r="AL108" s="121">
        <v>2802153000</v>
      </c>
      <c r="AM108" s="120">
        <v>2974984000</v>
      </c>
      <c r="AN108" s="120" t="e">
        <f t="shared" si="24"/>
        <v>#REF!</v>
      </c>
    </row>
    <row r="109" spans="1:40">
      <c r="A109" s="3">
        <f t="shared" si="43"/>
        <v>70</v>
      </c>
      <c r="B109" s="106">
        <v>6</v>
      </c>
      <c r="C109" s="107" t="s">
        <v>151</v>
      </c>
      <c r="D109" s="106">
        <v>11</v>
      </c>
      <c r="E109" s="109"/>
      <c r="F109" s="110" t="s">
        <v>62</v>
      </c>
      <c r="G109" s="111">
        <f t="shared" si="25"/>
        <v>101</v>
      </c>
      <c r="H109" s="111">
        <f t="shared" si="26"/>
        <v>90</v>
      </c>
      <c r="I109" s="112">
        <f t="shared" si="27"/>
        <v>26438045</v>
      </c>
      <c r="J109" s="112" t="e">
        <f>SUMIF($AN$4:$AN$22,D109,#REF!)</f>
        <v>#REF!</v>
      </c>
      <c r="K109" s="113" t="e">
        <f t="shared" si="28"/>
        <v>#REF!</v>
      </c>
      <c r="L109" s="114" t="e">
        <f>SUMIF($AN$4:$AN$22,D109,#REF!)</f>
        <v>#REF!</v>
      </c>
      <c r="M109" s="115" t="e">
        <f t="shared" si="29"/>
        <v>#REF!</v>
      </c>
      <c r="N109" s="115" t="e">
        <f t="shared" si="30"/>
        <v>#REF!</v>
      </c>
      <c r="O109" s="115" t="e">
        <f t="shared" si="31"/>
        <v>#REF!</v>
      </c>
      <c r="P109" s="115" t="e">
        <f t="shared" si="32"/>
        <v>#REF!</v>
      </c>
      <c r="Q109" s="116" t="e">
        <f t="shared" si="33"/>
        <v>#REF!</v>
      </c>
      <c r="R109" s="115" t="e">
        <f t="shared" si="33"/>
        <v>#REF!</v>
      </c>
      <c r="S109" s="115" t="e">
        <f t="shared" si="34"/>
        <v>#REF!</v>
      </c>
      <c r="T109" s="115"/>
      <c r="U109" s="115" t="e">
        <f t="shared" si="35"/>
        <v>#REF!</v>
      </c>
      <c r="V109" s="115" t="e">
        <f t="shared" si="36"/>
        <v>#REF!</v>
      </c>
      <c r="W109" s="115" t="e">
        <f t="shared" si="37"/>
        <v>#REF!</v>
      </c>
      <c r="X109" s="116" t="e">
        <f t="shared" si="38"/>
        <v>#REF!</v>
      </c>
      <c r="Y109" s="116" t="e">
        <f t="shared" si="39"/>
        <v>#REF!</v>
      </c>
      <c r="Z109" s="115" t="e">
        <f t="shared" si="40"/>
        <v>#REF!</v>
      </c>
      <c r="AA109" s="115" t="e">
        <f t="shared" si="44"/>
        <v>#REF!</v>
      </c>
      <c r="AB109" s="115"/>
      <c r="AC109" s="117" t="str">
        <f t="shared" si="41"/>
        <v>BERTAHAP</v>
      </c>
      <c r="AD109" s="118">
        <f t="shared" si="42"/>
        <v>0</v>
      </c>
      <c r="AE109" s="119">
        <v>2</v>
      </c>
      <c r="AF109" s="120"/>
      <c r="AG109" s="115" t="e">
        <f>IF(AF109&gt;#REF!,"LB","KR")</f>
        <v>#REF!</v>
      </c>
      <c r="AH109" s="120">
        <v>2341605000</v>
      </c>
      <c r="AI109" s="120">
        <v>2639363000</v>
      </c>
      <c r="AJ109" s="120">
        <v>2802153000</v>
      </c>
      <c r="AK109" s="121">
        <v>2974984000</v>
      </c>
      <c r="AL109" s="121">
        <v>2802153000</v>
      </c>
      <c r="AM109" s="120">
        <v>2974984000</v>
      </c>
      <c r="AN109" s="120" t="e">
        <f t="shared" si="24"/>
        <v>#REF!</v>
      </c>
    </row>
    <row r="110" spans="1:40">
      <c r="A110" s="3">
        <f t="shared" si="43"/>
        <v>71</v>
      </c>
      <c r="B110" s="106">
        <v>7</v>
      </c>
      <c r="C110" s="107" t="s">
        <v>151</v>
      </c>
      <c r="D110" s="106">
        <v>15</v>
      </c>
      <c r="E110" s="109"/>
      <c r="F110" s="110" t="s">
        <v>64</v>
      </c>
      <c r="G110" s="111">
        <f t="shared" si="25"/>
        <v>101</v>
      </c>
      <c r="H110" s="111">
        <f t="shared" si="26"/>
        <v>90</v>
      </c>
      <c r="I110" s="112">
        <f t="shared" si="27"/>
        <v>26438045</v>
      </c>
      <c r="J110" s="112" t="e">
        <f>SUMIF($AN$4:$AN$22,D110,#REF!)</f>
        <v>#REF!</v>
      </c>
      <c r="K110" s="113" t="e">
        <f t="shared" si="28"/>
        <v>#REF!</v>
      </c>
      <c r="L110" s="114" t="e">
        <f>SUMIF($AN$4:$AN$22,D110,#REF!)</f>
        <v>#REF!</v>
      </c>
      <c r="M110" s="115" t="e">
        <f t="shared" si="29"/>
        <v>#REF!</v>
      </c>
      <c r="N110" s="115" t="e">
        <f t="shared" si="30"/>
        <v>#REF!</v>
      </c>
      <c r="O110" s="115" t="e">
        <f t="shared" si="31"/>
        <v>#REF!</v>
      </c>
      <c r="P110" s="115" t="e">
        <f t="shared" si="32"/>
        <v>#REF!</v>
      </c>
      <c r="Q110" s="116" t="e">
        <f t="shared" si="33"/>
        <v>#REF!</v>
      </c>
      <c r="R110" s="115" t="e">
        <f t="shared" si="33"/>
        <v>#REF!</v>
      </c>
      <c r="S110" s="115" t="e">
        <f t="shared" si="34"/>
        <v>#REF!</v>
      </c>
      <c r="T110" s="115"/>
      <c r="U110" s="115" t="e">
        <f t="shared" si="35"/>
        <v>#REF!</v>
      </c>
      <c r="V110" s="115" t="e">
        <f t="shared" si="36"/>
        <v>#REF!</v>
      </c>
      <c r="W110" s="115" t="e">
        <f t="shared" si="37"/>
        <v>#REF!</v>
      </c>
      <c r="X110" s="116" t="e">
        <f t="shared" si="38"/>
        <v>#REF!</v>
      </c>
      <c r="Y110" s="116" t="e">
        <f t="shared" si="39"/>
        <v>#REF!</v>
      </c>
      <c r="Z110" s="115" t="e">
        <f t="shared" si="40"/>
        <v>#REF!</v>
      </c>
      <c r="AA110" s="115" t="e">
        <f t="shared" si="44"/>
        <v>#REF!</v>
      </c>
      <c r="AB110" s="115"/>
      <c r="AC110" s="117" t="str">
        <f t="shared" si="41"/>
        <v>BERTAHAP</v>
      </c>
      <c r="AD110" s="118">
        <f t="shared" si="42"/>
        <v>0</v>
      </c>
      <c r="AE110" s="119">
        <v>2</v>
      </c>
      <c r="AF110" s="120"/>
      <c r="AG110" s="115" t="e">
        <f>IF(AF110&gt;#REF!,"LB","KR")</f>
        <v>#REF!</v>
      </c>
      <c r="AH110" s="120">
        <v>2341605000</v>
      </c>
      <c r="AI110" s="120">
        <v>2639363000</v>
      </c>
      <c r="AJ110" s="120">
        <v>2802153000</v>
      </c>
      <c r="AK110" s="121">
        <v>2974984000</v>
      </c>
      <c r="AL110" s="121">
        <v>2802153000</v>
      </c>
      <c r="AM110" s="120">
        <v>2974984000</v>
      </c>
      <c r="AN110" s="120" t="e">
        <f t="shared" si="24"/>
        <v>#REF!</v>
      </c>
    </row>
    <row r="111" spans="1:40">
      <c r="A111" s="3">
        <f t="shared" si="43"/>
        <v>72</v>
      </c>
      <c r="B111" s="106">
        <v>8</v>
      </c>
      <c r="C111" s="107" t="s">
        <v>151</v>
      </c>
      <c r="D111" s="106">
        <v>17</v>
      </c>
      <c r="E111" s="109"/>
      <c r="F111" s="110" t="s">
        <v>67</v>
      </c>
      <c r="G111" s="111">
        <f t="shared" si="25"/>
        <v>85</v>
      </c>
      <c r="H111" s="111">
        <f t="shared" si="26"/>
        <v>74</v>
      </c>
      <c r="I111" s="112">
        <f t="shared" si="27"/>
        <v>26438045</v>
      </c>
      <c r="J111" s="112" t="e">
        <f>SUMIF($AN$4:$AN$22,D111,#REF!)</f>
        <v>#REF!</v>
      </c>
      <c r="K111" s="113" t="e">
        <f t="shared" si="28"/>
        <v>#REF!</v>
      </c>
      <c r="L111" s="114" t="e">
        <f>SUMIF($AN$4:$AN$22,D111,#REF!)</f>
        <v>#REF!</v>
      </c>
      <c r="M111" s="115" t="e">
        <f t="shared" si="29"/>
        <v>#REF!</v>
      </c>
      <c r="N111" s="115" t="e">
        <f t="shared" si="30"/>
        <v>#REF!</v>
      </c>
      <c r="O111" s="115" t="e">
        <f t="shared" si="31"/>
        <v>#REF!</v>
      </c>
      <c r="P111" s="115" t="e">
        <f t="shared" si="32"/>
        <v>#REF!</v>
      </c>
      <c r="Q111" s="116" t="e">
        <f t="shared" si="33"/>
        <v>#REF!</v>
      </c>
      <c r="R111" s="115" t="e">
        <f t="shared" si="33"/>
        <v>#REF!</v>
      </c>
      <c r="S111" s="115" t="e">
        <f t="shared" si="34"/>
        <v>#REF!</v>
      </c>
      <c r="T111" s="115"/>
      <c r="U111" s="115" t="e">
        <f t="shared" si="35"/>
        <v>#REF!</v>
      </c>
      <c r="V111" s="115" t="e">
        <f t="shared" si="36"/>
        <v>#REF!</v>
      </c>
      <c r="W111" s="115" t="e">
        <f t="shared" si="37"/>
        <v>#REF!</v>
      </c>
      <c r="X111" s="116" t="e">
        <f t="shared" si="38"/>
        <v>#REF!</v>
      </c>
      <c r="Y111" s="116" t="e">
        <f t="shared" si="39"/>
        <v>#REF!</v>
      </c>
      <c r="Z111" s="115" t="e">
        <f t="shared" si="40"/>
        <v>#REF!</v>
      </c>
      <c r="AA111" s="115" t="e">
        <f t="shared" si="44"/>
        <v>#REF!</v>
      </c>
      <c r="AB111" s="115"/>
      <c r="AC111" s="117" t="str">
        <f t="shared" si="41"/>
        <v>BERTAHAP</v>
      </c>
      <c r="AD111" s="118">
        <f t="shared" si="42"/>
        <v>0</v>
      </c>
      <c r="AE111" s="119">
        <v>2</v>
      </c>
      <c r="AF111" s="120"/>
      <c r="AG111" s="115" t="e">
        <f>IF(AF111&gt;#REF!,"LB","KR")</f>
        <v>#REF!</v>
      </c>
      <c r="AH111" s="120">
        <v>1925320000</v>
      </c>
      <c r="AI111" s="120">
        <v>2170143000</v>
      </c>
      <c r="AJ111" s="120">
        <v>2303993000</v>
      </c>
      <c r="AK111" s="121">
        <v>2446098000</v>
      </c>
      <c r="AL111" s="121">
        <v>2303993000</v>
      </c>
      <c r="AM111" s="120">
        <v>2446098000</v>
      </c>
      <c r="AN111" s="120" t="e">
        <f t="shared" si="24"/>
        <v>#REF!</v>
      </c>
    </row>
    <row r="112" spans="1:40">
      <c r="A112" s="3">
        <f t="shared" si="43"/>
        <v>73</v>
      </c>
      <c r="B112" s="106">
        <v>9</v>
      </c>
      <c r="C112" s="107" t="s">
        <v>151</v>
      </c>
      <c r="D112" s="106">
        <v>19</v>
      </c>
      <c r="E112" s="109"/>
      <c r="F112" s="110" t="s">
        <v>78</v>
      </c>
      <c r="G112" s="111">
        <f t="shared" si="25"/>
        <v>138</v>
      </c>
      <c r="H112" s="111">
        <f t="shared" si="26"/>
        <v>120</v>
      </c>
      <c r="I112" s="112">
        <f t="shared" si="27"/>
        <v>26438045</v>
      </c>
      <c r="J112" s="112" t="e">
        <f>SUMIF($AN$4:$AN$22,D112,#REF!)</f>
        <v>#REF!</v>
      </c>
      <c r="K112" s="113" t="e">
        <f t="shared" si="28"/>
        <v>#REF!</v>
      </c>
      <c r="L112" s="114" t="e">
        <f>SUMIF($AN$4:$AN$22,D112,#REF!)</f>
        <v>#REF!</v>
      </c>
      <c r="M112" s="115" t="e">
        <f t="shared" si="29"/>
        <v>#REF!</v>
      </c>
      <c r="N112" s="115" t="e">
        <f t="shared" si="30"/>
        <v>#REF!</v>
      </c>
      <c r="O112" s="115" t="e">
        <f t="shared" si="31"/>
        <v>#REF!</v>
      </c>
      <c r="P112" s="115" t="e">
        <f t="shared" si="32"/>
        <v>#REF!</v>
      </c>
      <c r="Q112" s="116" t="e">
        <f t="shared" si="33"/>
        <v>#REF!</v>
      </c>
      <c r="R112" s="115" t="e">
        <f t="shared" si="33"/>
        <v>#REF!</v>
      </c>
      <c r="S112" s="115" t="e">
        <f t="shared" si="34"/>
        <v>#REF!</v>
      </c>
      <c r="T112" s="115"/>
      <c r="U112" s="115" t="e">
        <f t="shared" si="35"/>
        <v>#REF!</v>
      </c>
      <c r="V112" s="115" t="e">
        <f t="shared" si="36"/>
        <v>#REF!</v>
      </c>
      <c r="W112" s="115" t="e">
        <f t="shared" si="37"/>
        <v>#REF!</v>
      </c>
      <c r="X112" s="116" t="e">
        <f t="shared" si="38"/>
        <v>#REF!</v>
      </c>
      <c r="Y112" s="116" t="e">
        <f t="shared" si="39"/>
        <v>#REF!</v>
      </c>
      <c r="Z112" s="115" t="e">
        <f t="shared" si="40"/>
        <v>#REF!</v>
      </c>
      <c r="AA112" s="115" t="e">
        <f t="shared" si="44"/>
        <v>#REF!</v>
      </c>
      <c r="AB112" s="115"/>
      <c r="AC112" s="117" t="str">
        <f t="shared" si="41"/>
        <v>BERTAHAP</v>
      </c>
      <c r="AD112" s="118">
        <f t="shared" si="42"/>
        <v>0</v>
      </c>
      <c r="AE112" s="119">
        <v>2</v>
      </c>
      <c r="AF112" s="120"/>
      <c r="AG112" s="115" t="e">
        <f>IF(AF112&gt;#REF!,"LB","KR")</f>
        <v>#REF!</v>
      </c>
      <c r="AH112" s="120">
        <v>3122140000</v>
      </c>
      <c r="AI112" s="120">
        <v>3519150000</v>
      </c>
      <c r="AJ112" s="120">
        <v>3736204000</v>
      </c>
      <c r="AK112" s="121">
        <v>3966645000</v>
      </c>
      <c r="AL112" s="121">
        <v>3736204000</v>
      </c>
      <c r="AM112" s="120">
        <v>3966645000</v>
      </c>
      <c r="AN112" s="120" t="e">
        <f t="shared" si="24"/>
        <v>#REF!</v>
      </c>
    </row>
    <row r="113" spans="1:40">
      <c r="A113" s="3">
        <f t="shared" si="43"/>
        <v>74</v>
      </c>
      <c r="B113" s="106">
        <v>10</v>
      </c>
      <c r="C113" s="107" t="s">
        <v>151</v>
      </c>
      <c r="D113" s="106">
        <v>21</v>
      </c>
      <c r="E113" s="109"/>
      <c r="F113" s="110" t="s">
        <v>84</v>
      </c>
      <c r="G113" s="111">
        <f t="shared" si="25"/>
        <v>132</v>
      </c>
      <c r="H113" s="111">
        <f t="shared" si="26"/>
        <v>112</v>
      </c>
      <c r="I113" s="112">
        <f t="shared" si="27"/>
        <v>26438045</v>
      </c>
      <c r="J113" s="112" t="e">
        <f>SUMIF($AN$4:$AN$22,D113,#REF!)</f>
        <v>#REF!</v>
      </c>
      <c r="K113" s="113" t="e">
        <f t="shared" si="28"/>
        <v>#REF!</v>
      </c>
      <c r="L113" s="114" t="e">
        <f>SUMIF($AN$4:$AN$22,D113,#REF!)</f>
        <v>#REF!</v>
      </c>
      <c r="M113" s="115" t="e">
        <f t="shared" si="29"/>
        <v>#REF!</v>
      </c>
      <c r="N113" s="115" t="e">
        <f t="shared" si="30"/>
        <v>#REF!</v>
      </c>
      <c r="O113" s="115" t="e">
        <f t="shared" si="31"/>
        <v>#REF!</v>
      </c>
      <c r="P113" s="115" t="e">
        <f t="shared" si="32"/>
        <v>#REF!</v>
      </c>
      <c r="Q113" s="116" t="e">
        <f t="shared" si="33"/>
        <v>#REF!</v>
      </c>
      <c r="R113" s="115" t="e">
        <f t="shared" si="33"/>
        <v>#REF!</v>
      </c>
      <c r="S113" s="115" t="e">
        <f t="shared" si="34"/>
        <v>#REF!</v>
      </c>
      <c r="T113" s="115"/>
      <c r="U113" s="115" t="e">
        <f t="shared" si="35"/>
        <v>#REF!</v>
      </c>
      <c r="V113" s="115" t="e">
        <f t="shared" si="36"/>
        <v>#REF!</v>
      </c>
      <c r="W113" s="115" t="e">
        <f t="shared" si="37"/>
        <v>#REF!</v>
      </c>
      <c r="X113" s="116" t="e">
        <f t="shared" si="38"/>
        <v>#REF!</v>
      </c>
      <c r="Y113" s="116" t="e">
        <f t="shared" si="39"/>
        <v>#REF!</v>
      </c>
      <c r="Z113" s="115" t="e">
        <f t="shared" si="40"/>
        <v>#REF!</v>
      </c>
      <c r="AA113" s="115" t="e">
        <f t="shared" si="44"/>
        <v>#REF!</v>
      </c>
      <c r="AB113" s="115"/>
      <c r="AC113" s="117" t="str">
        <f t="shared" si="41"/>
        <v>BERTAHAP</v>
      </c>
      <c r="AD113" s="118">
        <f t="shared" si="42"/>
        <v>0</v>
      </c>
      <c r="AE113" s="119">
        <v>2</v>
      </c>
      <c r="AF113" s="120"/>
      <c r="AG113" s="115" t="e">
        <f>IF(AF113&gt;#REF!,"LB","KR")</f>
        <v>#REF!</v>
      </c>
      <c r="AH113" s="120">
        <v>3023959000</v>
      </c>
      <c r="AI113" s="120">
        <v>3408485000</v>
      </c>
      <c r="AJ113" s="120">
        <v>3618713000</v>
      </c>
      <c r="AK113" s="121">
        <v>3841907000</v>
      </c>
      <c r="AL113" s="121">
        <v>3618713000</v>
      </c>
      <c r="AM113" s="120">
        <v>3841907000</v>
      </c>
      <c r="AN113" s="120" t="e">
        <f t="shared" si="24"/>
        <v>#REF!</v>
      </c>
    </row>
    <row r="114" spans="1:40">
      <c r="A114" s="3">
        <f t="shared" si="43"/>
        <v>75</v>
      </c>
      <c r="B114" s="106">
        <v>1</v>
      </c>
      <c r="C114" s="107" t="s">
        <v>152</v>
      </c>
      <c r="D114" s="108" t="s">
        <v>19</v>
      </c>
      <c r="E114" s="109"/>
      <c r="F114" s="110" t="s">
        <v>72</v>
      </c>
      <c r="G114" s="111">
        <f t="shared" si="25"/>
        <v>175</v>
      </c>
      <c r="H114" s="111">
        <f t="shared" si="26"/>
        <v>156</v>
      </c>
      <c r="I114" s="112">
        <f t="shared" si="27"/>
        <v>26438045</v>
      </c>
      <c r="J114" s="112" t="e">
        <f>SUMIF($AN$4:$AN$22,D114,#REF!)</f>
        <v>#REF!</v>
      </c>
      <c r="K114" s="113" t="e">
        <f t="shared" si="28"/>
        <v>#REF!</v>
      </c>
      <c r="L114" s="114" t="e">
        <f>SUMIF($AN$4:$AN$22,D114,#REF!)</f>
        <v>#REF!</v>
      </c>
      <c r="M114" s="115" t="e">
        <f t="shared" si="29"/>
        <v>#REF!</v>
      </c>
      <c r="N114" s="115" t="e">
        <f t="shared" si="30"/>
        <v>#REF!</v>
      </c>
      <c r="O114" s="115" t="e">
        <f t="shared" si="31"/>
        <v>#REF!</v>
      </c>
      <c r="P114" s="115" t="e">
        <f t="shared" si="32"/>
        <v>#REF!</v>
      </c>
      <c r="Q114" s="116" t="e">
        <f t="shared" si="33"/>
        <v>#REF!</v>
      </c>
      <c r="R114" s="115" t="e">
        <f t="shared" si="33"/>
        <v>#REF!</v>
      </c>
      <c r="S114" s="115" t="e">
        <f t="shared" si="34"/>
        <v>#REF!</v>
      </c>
      <c r="T114" s="115"/>
      <c r="U114" s="115" t="e">
        <f t="shared" si="35"/>
        <v>#REF!</v>
      </c>
      <c r="V114" s="115" t="e">
        <f t="shared" si="36"/>
        <v>#REF!</v>
      </c>
      <c r="W114" s="115" t="e">
        <f t="shared" si="37"/>
        <v>#REF!</v>
      </c>
      <c r="X114" s="116" t="e">
        <f t="shared" si="38"/>
        <v>#REF!</v>
      </c>
      <c r="Y114" s="116" t="e">
        <f t="shared" si="39"/>
        <v>#REF!</v>
      </c>
      <c r="Z114" s="115" t="e">
        <f t="shared" si="40"/>
        <v>#REF!</v>
      </c>
      <c r="AA114" s="115" t="e">
        <f t="shared" si="44"/>
        <v>#REF!</v>
      </c>
      <c r="AB114" s="115"/>
      <c r="AC114" s="117" t="str">
        <f t="shared" si="41"/>
        <v>BERTAHAP</v>
      </c>
      <c r="AD114" s="118">
        <f t="shared" si="42"/>
        <v>0</v>
      </c>
      <c r="AE114" s="119">
        <v>2</v>
      </c>
      <c r="AF114" s="120"/>
      <c r="AG114" s="115" t="e">
        <f>IF(AF114&gt;#REF!,"LB","KR")</f>
        <v>#REF!</v>
      </c>
      <c r="AH114" s="120">
        <v>4135362000</v>
      </c>
      <c r="AI114" s="120">
        <v>4661214000</v>
      </c>
      <c r="AJ114" s="120">
        <v>4948708000</v>
      </c>
      <c r="AK114" s="121">
        <v>5253933000</v>
      </c>
      <c r="AL114" s="121">
        <v>4948708000</v>
      </c>
      <c r="AM114" s="120">
        <v>5253933000</v>
      </c>
      <c r="AN114" s="120" t="e">
        <f t="shared" si="24"/>
        <v>#REF!</v>
      </c>
    </row>
    <row r="115" spans="1:40">
      <c r="A115" s="3">
        <f t="shared" si="43"/>
        <v>76</v>
      </c>
      <c r="B115" s="106">
        <v>2</v>
      </c>
      <c r="C115" s="107" t="s">
        <v>152</v>
      </c>
      <c r="D115" s="108" t="s">
        <v>29</v>
      </c>
      <c r="E115" s="109"/>
      <c r="F115" s="110" t="s">
        <v>74</v>
      </c>
      <c r="G115" s="111">
        <f t="shared" si="25"/>
        <v>85</v>
      </c>
      <c r="H115" s="111">
        <f t="shared" si="26"/>
        <v>74</v>
      </c>
      <c r="I115" s="112">
        <f t="shared" si="27"/>
        <v>26438045</v>
      </c>
      <c r="J115" s="112" t="e">
        <f>SUMIF($AN$4:$AN$22,D115,#REF!)</f>
        <v>#REF!</v>
      </c>
      <c r="K115" s="113" t="e">
        <f t="shared" si="28"/>
        <v>#REF!</v>
      </c>
      <c r="L115" s="114" t="e">
        <f>SUMIF($AN$4:$AN$22,D115,#REF!)</f>
        <v>#REF!</v>
      </c>
      <c r="M115" s="115" t="e">
        <f t="shared" si="29"/>
        <v>#REF!</v>
      </c>
      <c r="N115" s="115" t="e">
        <f t="shared" si="30"/>
        <v>#REF!</v>
      </c>
      <c r="O115" s="115" t="e">
        <f t="shared" si="31"/>
        <v>#REF!</v>
      </c>
      <c r="P115" s="115" t="e">
        <f t="shared" si="32"/>
        <v>#REF!</v>
      </c>
      <c r="Q115" s="116" t="e">
        <f t="shared" si="33"/>
        <v>#REF!</v>
      </c>
      <c r="R115" s="115" t="e">
        <f t="shared" si="33"/>
        <v>#REF!</v>
      </c>
      <c r="S115" s="115" t="e">
        <f t="shared" si="34"/>
        <v>#REF!</v>
      </c>
      <c r="T115" s="115"/>
      <c r="U115" s="115" t="e">
        <f t="shared" si="35"/>
        <v>#REF!</v>
      </c>
      <c r="V115" s="115" t="e">
        <f t="shared" si="36"/>
        <v>#REF!</v>
      </c>
      <c r="W115" s="115" t="e">
        <f t="shared" si="37"/>
        <v>#REF!</v>
      </c>
      <c r="X115" s="116" t="e">
        <f t="shared" si="38"/>
        <v>#REF!</v>
      </c>
      <c r="Y115" s="116" t="e">
        <f t="shared" si="39"/>
        <v>#REF!</v>
      </c>
      <c r="Z115" s="115" t="e">
        <f t="shared" si="40"/>
        <v>#REF!</v>
      </c>
      <c r="AA115" s="115" t="e">
        <f t="shared" si="44"/>
        <v>#REF!</v>
      </c>
      <c r="AB115" s="115"/>
      <c r="AC115" s="117" t="str">
        <f t="shared" si="41"/>
        <v>BERTAHAP</v>
      </c>
      <c r="AD115" s="118">
        <f t="shared" si="42"/>
        <v>0</v>
      </c>
      <c r="AE115" s="119">
        <v>2</v>
      </c>
      <c r="AF115" s="120"/>
      <c r="AG115" s="115" t="e">
        <f>IF(AF115&gt;#REF!,"LB","KR")</f>
        <v>#REF!</v>
      </c>
      <c r="AH115" s="120">
        <v>1925320000</v>
      </c>
      <c r="AI115" s="120">
        <v>2170143000</v>
      </c>
      <c r="AJ115" s="120">
        <v>2303993000</v>
      </c>
      <c r="AK115" s="121">
        <v>2446098000</v>
      </c>
      <c r="AL115" s="121">
        <v>2303993000</v>
      </c>
      <c r="AM115" s="120">
        <v>2446098000</v>
      </c>
      <c r="AN115" s="120" t="e">
        <f t="shared" si="24"/>
        <v>#REF!</v>
      </c>
    </row>
    <row r="116" spans="1:40">
      <c r="A116" s="3">
        <f t="shared" si="43"/>
        <v>77</v>
      </c>
      <c r="B116" s="106">
        <v>3</v>
      </c>
      <c r="C116" s="107" t="s">
        <v>152</v>
      </c>
      <c r="D116" s="108" t="s">
        <v>32</v>
      </c>
      <c r="E116" s="109"/>
      <c r="F116" s="110" t="s">
        <v>56</v>
      </c>
      <c r="G116" s="111">
        <f t="shared" si="25"/>
        <v>85</v>
      </c>
      <c r="H116" s="111">
        <f t="shared" si="26"/>
        <v>74</v>
      </c>
      <c r="I116" s="112">
        <f t="shared" si="27"/>
        <v>26438045</v>
      </c>
      <c r="J116" s="112" t="e">
        <f>SUMIF($AN$4:$AN$22,D116,#REF!)</f>
        <v>#REF!</v>
      </c>
      <c r="K116" s="113" t="e">
        <f t="shared" si="28"/>
        <v>#REF!</v>
      </c>
      <c r="L116" s="114" t="e">
        <f>SUMIF($AN$4:$AN$22,D116,#REF!)</f>
        <v>#REF!</v>
      </c>
      <c r="M116" s="115" t="e">
        <f t="shared" si="29"/>
        <v>#REF!</v>
      </c>
      <c r="N116" s="115" t="e">
        <f t="shared" si="30"/>
        <v>#REF!</v>
      </c>
      <c r="O116" s="115" t="e">
        <f t="shared" si="31"/>
        <v>#REF!</v>
      </c>
      <c r="P116" s="115" t="e">
        <f t="shared" si="32"/>
        <v>#REF!</v>
      </c>
      <c r="Q116" s="116" t="e">
        <f t="shared" si="33"/>
        <v>#REF!</v>
      </c>
      <c r="R116" s="115" t="e">
        <f t="shared" si="33"/>
        <v>#REF!</v>
      </c>
      <c r="S116" s="115" t="e">
        <f t="shared" si="34"/>
        <v>#REF!</v>
      </c>
      <c r="T116" s="115"/>
      <c r="U116" s="115" t="e">
        <f t="shared" si="35"/>
        <v>#REF!</v>
      </c>
      <c r="V116" s="115" t="e">
        <f t="shared" si="36"/>
        <v>#REF!</v>
      </c>
      <c r="W116" s="115" t="e">
        <f t="shared" si="37"/>
        <v>#REF!</v>
      </c>
      <c r="X116" s="116" t="e">
        <f t="shared" si="38"/>
        <v>#REF!</v>
      </c>
      <c r="Y116" s="116" t="e">
        <f t="shared" si="39"/>
        <v>#REF!</v>
      </c>
      <c r="Z116" s="115" t="e">
        <f t="shared" si="40"/>
        <v>#REF!</v>
      </c>
      <c r="AA116" s="115" t="e">
        <f t="shared" si="44"/>
        <v>#REF!</v>
      </c>
      <c r="AB116" s="115"/>
      <c r="AC116" s="117" t="str">
        <f t="shared" si="41"/>
        <v>BERTAHAP</v>
      </c>
      <c r="AD116" s="118">
        <f t="shared" si="42"/>
        <v>0</v>
      </c>
      <c r="AE116" s="119">
        <v>2</v>
      </c>
      <c r="AF116" s="120"/>
      <c r="AG116" s="115" t="e">
        <f>IF(AF116&gt;#REF!,"LB","KR")</f>
        <v>#REF!</v>
      </c>
      <c r="AH116" s="120">
        <v>1925320000</v>
      </c>
      <c r="AI116" s="120">
        <v>2170143000</v>
      </c>
      <c r="AJ116" s="120">
        <v>2303993000</v>
      </c>
      <c r="AK116" s="121">
        <v>2446098000</v>
      </c>
      <c r="AL116" s="121">
        <v>2303993000</v>
      </c>
      <c r="AM116" s="120">
        <v>2446098000</v>
      </c>
      <c r="AN116" s="120" t="e">
        <f t="shared" si="24"/>
        <v>#REF!</v>
      </c>
    </row>
    <row r="117" spans="1:40">
      <c r="A117" s="3">
        <f t="shared" si="43"/>
        <v>78</v>
      </c>
      <c r="B117" s="106">
        <v>4</v>
      </c>
      <c r="C117" s="107" t="s">
        <v>152</v>
      </c>
      <c r="D117" s="108" t="s">
        <v>38</v>
      </c>
      <c r="E117" s="109"/>
      <c r="F117" s="110" t="s">
        <v>58</v>
      </c>
      <c r="G117" s="111">
        <f t="shared" si="25"/>
        <v>101</v>
      </c>
      <c r="H117" s="111">
        <f t="shared" si="26"/>
        <v>90</v>
      </c>
      <c r="I117" s="112">
        <f t="shared" si="27"/>
        <v>26438045</v>
      </c>
      <c r="J117" s="112" t="e">
        <f>SUMIF($AN$4:$AN$22,D117,#REF!)</f>
        <v>#REF!</v>
      </c>
      <c r="K117" s="113" t="e">
        <f t="shared" si="28"/>
        <v>#REF!</v>
      </c>
      <c r="L117" s="114" t="e">
        <f>SUMIF($AN$4:$AN$22,D117,#REF!)</f>
        <v>#REF!</v>
      </c>
      <c r="M117" s="115" t="e">
        <f t="shared" si="29"/>
        <v>#REF!</v>
      </c>
      <c r="N117" s="115" t="e">
        <f t="shared" si="30"/>
        <v>#REF!</v>
      </c>
      <c r="O117" s="115" t="e">
        <f t="shared" si="31"/>
        <v>#REF!</v>
      </c>
      <c r="P117" s="115" t="e">
        <f t="shared" si="32"/>
        <v>#REF!</v>
      </c>
      <c r="Q117" s="116" t="e">
        <f t="shared" si="33"/>
        <v>#REF!</v>
      </c>
      <c r="R117" s="115" t="e">
        <f t="shared" si="33"/>
        <v>#REF!</v>
      </c>
      <c r="S117" s="115" t="e">
        <f t="shared" si="34"/>
        <v>#REF!</v>
      </c>
      <c r="T117" s="115"/>
      <c r="U117" s="115" t="e">
        <f t="shared" si="35"/>
        <v>#REF!</v>
      </c>
      <c r="V117" s="115" t="e">
        <f t="shared" si="36"/>
        <v>#REF!</v>
      </c>
      <c r="W117" s="115" t="e">
        <f t="shared" si="37"/>
        <v>#REF!</v>
      </c>
      <c r="X117" s="116" t="e">
        <f t="shared" si="38"/>
        <v>#REF!</v>
      </c>
      <c r="Y117" s="116" t="e">
        <f t="shared" si="39"/>
        <v>#REF!</v>
      </c>
      <c r="Z117" s="115" t="e">
        <f t="shared" si="40"/>
        <v>#REF!</v>
      </c>
      <c r="AA117" s="115" t="e">
        <f t="shared" si="44"/>
        <v>#REF!</v>
      </c>
      <c r="AB117" s="115"/>
      <c r="AC117" s="117" t="str">
        <f t="shared" si="41"/>
        <v>BERTAHAP</v>
      </c>
      <c r="AD117" s="118">
        <f t="shared" si="42"/>
        <v>0</v>
      </c>
      <c r="AE117" s="119">
        <v>2</v>
      </c>
      <c r="AF117" s="120"/>
      <c r="AG117" s="115" t="e">
        <f>IF(AF117&gt;#REF!,"LB","KR")</f>
        <v>#REF!</v>
      </c>
      <c r="AH117" s="120">
        <v>2341605000</v>
      </c>
      <c r="AI117" s="120">
        <v>2639363000</v>
      </c>
      <c r="AJ117" s="120">
        <v>2802153000</v>
      </c>
      <c r="AK117" s="121">
        <v>2974984000</v>
      </c>
      <c r="AL117" s="121">
        <v>2802153000</v>
      </c>
      <c r="AM117" s="120">
        <v>2974984000</v>
      </c>
      <c r="AN117" s="120" t="e">
        <f t="shared" si="24"/>
        <v>#REF!</v>
      </c>
    </row>
    <row r="118" spans="1:40">
      <c r="A118" s="3">
        <f t="shared" si="43"/>
        <v>79</v>
      </c>
      <c r="B118" s="106">
        <v>5</v>
      </c>
      <c r="C118" s="107" t="s">
        <v>152</v>
      </c>
      <c r="D118" s="108" t="s">
        <v>44</v>
      </c>
      <c r="E118" s="109"/>
      <c r="F118" s="110" t="s">
        <v>60</v>
      </c>
      <c r="G118" s="111">
        <f t="shared" si="25"/>
        <v>101</v>
      </c>
      <c r="H118" s="111">
        <f t="shared" si="26"/>
        <v>90</v>
      </c>
      <c r="I118" s="112">
        <f t="shared" si="27"/>
        <v>26438045</v>
      </c>
      <c r="J118" s="112" t="e">
        <f>SUMIF($AN$4:$AN$22,D118,#REF!)</f>
        <v>#REF!</v>
      </c>
      <c r="K118" s="113" t="e">
        <f t="shared" si="28"/>
        <v>#REF!</v>
      </c>
      <c r="L118" s="114" t="e">
        <f>SUMIF($AN$4:$AN$22,D118,#REF!)</f>
        <v>#REF!</v>
      </c>
      <c r="M118" s="115" t="e">
        <f t="shared" si="29"/>
        <v>#REF!</v>
      </c>
      <c r="N118" s="115" t="e">
        <f t="shared" si="30"/>
        <v>#REF!</v>
      </c>
      <c r="O118" s="115" t="e">
        <f t="shared" si="31"/>
        <v>#REF!</v>
      </c>
      <c r="P118" s="115" t="e">
        <f t="shared" si="32"/>
        <v>#REF!</v>
      </c>
      <c r="Q118" s="116" t="e">
        <f t="shared" si="33"/>
        <v>#REF!</v>
      </c>
      <c r="R118" s="115" t="e">
        <f t="shared" si="33"/>
        <v>#REF!</v>
      </c>
      <c r="S118" s="115" t="e">
        <f t="shared" si="34"/>
        <v>#REF!</v>
      </c>
      <c r="T118" s="115"/>
      <c r="U118" s="115" t="e">
        <f t="shared" si="35"/>
        <v>#REF!</v>
      </c>
      <c r="V118" s="115" t="e">
        <f t="shared" si="36"/>
        <v>#REF!</v>
      </c>
      <c r="W118" s="115" t="e">
        <f t="shared" si="37"/>
        <v>#REF!</v>
      </c>
      <c r="X118" s="116" t="e">
        <f t="shared" si="38"/>
        <v>#REF!</v>
      </c>
      <c r="Y118" s="116" t="e">
        <f t="shared" si="39"/>
        <v>#REF!</v>
      </c>
      <c r="Z118" s="115" t="e">
        <f t="shared" si="40"/>
        <v>#REF!</v>
      </c>
      <c r="AA118" s="115" t="e">
        <f t="shared" si="44"/>
        <v>#REF!</v>
      </c>
      <c r="AB118" s="115"/>
      <c r="AC118" s="117" t="str">
        <f t="shared" si="41"/>
        <v>BERTAHAP</v>
      </c>
      <c r="AD118" s="118">
        <f t="shared" si="42"/>
        <v>0</v>
      </c>
      <c r="AE118" s="119">
        <v>2</v>
      </c>
      <c r="AF118" s="120"/>
      <c r="AG118" s="115" t="e">
        <f>IF(AF118&gt;#REF!,"LB","KR")</f>
        <v>#REF!</v>
      </c>
      <c r="AH118" s="120">
        <v>2341605000</v>
      </c>
      <c r="AI118" s="120">
        <v>2639363000</v>
      </c>
      <c r="AJ118" s="120">
        <v>2802153000</v>
      </c>
      <c r="AK118" s="121">
        <v>2974984000</v>
      </c>
      <c r="AL118" s="121">
        <v>2802153000</v>
      </c>
      <c r="AM118" s="120">
        <v>2974984000</v>
      </c>
      <c r="AN118" s="120" t="e">
        <f t="shared" si="24"/>
        <v>#REF!</v>
      </c>
    </row>
    <row r="119" spans="1:40">
      <c r="A119" s="3">
        <f t="shared" si="43"/>
        <v>80</v>
      </c>
      <c r="B119" s="106">
        <v>6</v>
      </c>
      <c r="C119" s="107" t="s">
        <v>152</v>
      </c>
      <c r="D119" s="106">
        <v>11</v>
      </c>
      <c r="E119" s="109"/>
      <c r="F119" s="110" t="s">
        <v>62</v>
      </c>
      <c r="G119" s="111">
        <f t="shared" si="25"/>
        <v>101</v>
      </c>
      <c r="H119" s="111">
        <f t="shared" si="26"/>
        <v>90</v>
      </c>
      <c r="I119" s="112">
        <f t="shared" si="27"/>
        <v>26438045</v>
      </c>
      <c r="J119" s="112" t="e">
        <f>SUMIF($AN$4:$AN$22,D119,#REF!)</f>
        <v>#REF!</v>
      </c>
      <c r="K119" s="113" t="e">
        <f t="shared" si="28"/>
        <v>#REF!</v>
      </c>
      <c r="L119" s="114" t="e">
        <f>SUMIF($AN$4:$AN$22,D119,#REF!)</f>
        <v>#REF!</v>
      </c>
      <c r="M119" s="115" t="e">
        <f t="shared" si="29"/>
        <v>#REF!</v>
      </c>
      <c r="N119" s="115" t="e">
        <f t="shared" si="30"/>
        <v>#REF!</v>
      </c>
      <c r="O119" s="115" t="e">
        <f t="shared" si="31"/>
        <v>#REF!</v>
      </c>
      <c r="P119" s="115" t="e">
        <f t="shared" si="32"/>
        <v>#REF!</v>
      </c>
      <c r="Q119" s="116" t="e">
        <f t="shared" si="33"/>
        <v>#REF!</v>
      </c>
      <c r="R119" s="115" t="e">
        <f t="shared" si="33"/>
        <v>#REF!</v>
      </c>
      <c r="S119" s="115" t="e">
        <f t="shared" si="34"/>
        <v>#REF!</v>
      </c>
      <c r="T119" s="115"/>
      <c r="U119" s="115" t="e">
        <f t="shared" si="35"/>
        <v>#REF!</v>
      </c>
      <c r="V119" s="115" t="e">
        <f t="shared" si="36"/>
        <v>#REF!</v>
      </c>
      <c r="W119" s="115" t="e">
        <f t="shared" si="37"/>
        <v>#REF!</v>
      </c>
      <c r="X119" s="116" t="e">
        <f t="shared" si="38"/>
        <v>#REF!</v>
      </c>
      <c r="Y119" s="116" t="e">
        <f t="shared" si="39"/>
        <v>#REF!</v>
      </c>
      <c r="Z119" s="115" t="e">
        <f t="shared" si="40"/>
        <v>#REF!</v>
      </c>
      <c r="AA119" s="115" t="e">
        <f t="shared" si="44"/>
        <v>#REF!</v>
      </c>
      <c r="AB119" s="115"/>
      <c r="AC119" s="117" t="str">
        <f t="shared" si="41"/>
        <v>BERTAHAP</v>
      </c>
      <c r="AD119" s="118">
        <f t="shared" si="42"/>
        <v>0</v>
      </c>
      <c r="AE119" s="119">
        <v>2</v>
      </c>
      <c r="AF119" s="120"/>
      <c r="AG119" s="115" t="e">
        <f>IF(AF119&gt;#REF!,"LB","KR")</f>
        <v>#REF!</v>
      </c>
      <c r="AH119" s="120">
        <v>2341605000</v>
      </c>
      <c r="AI119" s="120">
        <v>2639363000</v>
      </c>
      <c r="AJ119" s="120">
        <v>2802153000</v>
      </c>
      <c r="AK119" s="121">
        <v>2974984000</v>
      </c>
      <c r="AL119" s="121">
        <v>2802153000</v>
      </c>
      <c r="AM119" s="120">
        <v>2974984000</v>
      </c>
      <c r="AN119" s="120" t="e">
        <f t="shared" si="24"/>
        <v>#REF!</v>
      </c>
    </row>
    <row r="120" spans="1:40">
      <c r="A120" s="3">
        <f t="shared" si="43"/>
        <v>81</v>
      </c>
      <c r="B120" s="106">
        <v>7</v>
      </c>
      <c r="C120" s="107" t="s">
        <v>152</v>
      </c>
      <c r="D120" s="106">
        <v>15</v>
      </c>
      <c r="E120" s="109"/>
      <c r="F120" s="110" t="s">
        <v>64</v>
      </c>
      <c r="G120" s="111">
        <f t="shared" si="25"/>
        <v>101</v>
      </c>
      <c r="H120" s="111">
        <f t="shared" si="26"/>
        <v>90</v>
      </c>
      <c r="I120" s="112">
        <f t="shared" si="27"/>
        <v>26438045</v>
      </c>
      <c r="J120" s="112" t="e">
        <f>SUMIF($AN$4:$AN$22,D120,#REF!)</f>
        <v>#REF!</v>
      </c>
      <c r="K120" s="113" t="e">
        <f t="shared" si="28"/>
        <v>#REF!</v>
      </c>
      <c r="L120" s="114" t="e">
        <f>SUMIF($AN$4:$AN$22,D120,#REF!)</f>
        <v>#REF!</v>
      </c>
      <c r="M120" s="115" t="e">
        <f t="shared" si="29"/>
        <v>#REF!</v>
      </c>
      <c r="N120" s="115" t="e">
        <f t="shared" si="30"/>
        <v>#REF!</v>
      </c>
      <c r="O120" s="115" t="e">
        <f t="shared" si="31"/>
        <v>#REF!</v>
      </c>
      <c r="P120" s="115" t="e">
        <f t="shared" si="32"/>
        <v>#REF!</v>
      </c>
      <c r="Q120" s="116" t="e">
        <f t="shared" si="33"/>
        <v>#REF!</v>
      </c>
      <c r="R120" s="115" t="e">
        <f t="shared" si="33"/>
        <v>#REF!</v>
      </c>
      <c r="S120" s="115" t="e">
        <f t="shared" si="34"/>
        <v>#REF!</v>
      </c>
      <c r="T120" s="115"/>
      <c r="U120" s="115" t="e">
        <f t="shared" si="35"/>
        <v>#REF!</v>
      </c>
      <c r="V120" s="115" t="e">
        <f t="shared" si="36"/>
        <v>#REF!</v>
      </c>
      <c r="W120" s="115" t="e">
        <f t="shared" si="37"/>
        <v>#REF!</v>
      </c>
      <c r="X120" s="116" t="e">
        <f t="shared" si="38"/>
        <v>#REF!</v>
      </c>
      <c r="Y120" s="116" t="e">
        <f t="shared" si="39"/>
        <v>#REF!</v>
      </c>
      <c r="Z120" s="115" t="e">
        <f t="shared" si="40"/>
        <v>#REF!</v>
      </c>
      <c r="AA120" s="115" t="e">
        <f t="shared" si="44"/>
        <v>#REF!</v>
      </c>
      <c r="AB120" s="115"/>
      <c r="AC120" s="117" t="str">
        <f t="shared" si="41"/>
        <v>BERTAHAP</v>
      </c>
      <c r="AD120" s="118">
        <f t="shared" si="42"/>
        <v>0</v>
      </c>
      <c r="AE120" s="119">
        <v>2</v>
      </c>
      <c r="AF120" s="120"/>
      <c r="AG120" s="115" t="e">
        <f>IF(AF120&gt;#REF!,"LB","KR")</f>
        <v>#REF!</v>
      </c>
      <c r="AH120" s="120">
        <v>2341605000</v>
      </c>
      <c r="AI120" s="120">
        <v>2639363000</v>
      </c>
      <c r="AJ120" s="120">
        <v>2802153000</v>
      </c>
      <c r="AK120" s="121">
        <v>2974984000</v>
      </c>
      <c r="AL120" s="121">
        <v>2802153000</v>
      </c>
      <c r="AM120" s="120">
        <v>2974984000</v>
      </c>
      <c r="AN120" s="120" t="e">
        <f t="shared" si="24"/>
        <v>#REF!</v>
      </c>
    </row>
    <row r="121" spans="1:40">
      <c r="A121" s="3">
        <f t="shared" si="43"/>
        <v>82</v>
      </c>
      <c r="B121" s="106">
        <v>8</v>
      </c>
      <c r="C121" s="107" t="s">
        <v>152</v>
      </c>
      <c r="D121" s="106">
        <v>17</v>
      </c>
      <c r="E121" s="109"/>
      <c r="F121" s="110" t="s">
        <v>67</v>
      </c>
      <c r="G121" s="111">
        <f t="shared" si="25"/>
        <v>85</v>
      </c>
      <c r="H121" s="111">
        <f t="shared" si="26"/>
        <v>74</v>
      </c>
      <c r="I121" s="112">
        <f t="shared" si="27"/>
        <v>26438045</v>
      </c>
      <c r="J121" s="112" t="e">
        <f>SUMIF($AN$4:$AN$22,D121,#REF!)</f>
        <v>#REF!</v>
      </c>
      <c r="K121" s="113" t="e">
        <f t="shared" si="28"/>
        <v>#REF!</v>
      </c>
      <c r="L121" s="114" t="e">
        <f>SUMIF($AN$4:$AN$22,D121,#REF!)</f>
        <v>#REF!</v>
      </c>
      <c r="M121" s="115" t="e">
        <f t="shared" si="29"/>
        <v>#REF!</v>
      </c>
      <c r="N121" s="115" t="e">
        <f t="shared" si="30"/>
        <v>#REF!</v>
      </c>
      <c r="O121" s="115" t="e">
        <f t="shared" si="31"/>
        <v>#REF!</v>
      </c>
      <c r="P121" s="115" t="e">
        <f t="shared" si="32"/>
        <v>#REF!</v>
      </c>
      <c r="Q121" s="116" t="e">
        <f t="shared" si="33"/>
        <v>#REF!</v>
      </c>
      <c r="R121" s="115" t="e">
        <f t="shared" si="33"/>
        <v>#REF!</v>
      </c>
      <c r="S121" s="115" t="e">
        <f t="shared" si="34"/>
        <v>#REF!</v>
      </c>
      <c r="T121" s="115"/>
      <c r="U121" s="115" t="e">
        <f t="shared" si="35"/>
        <v>#REF!</v>
      </c>
      <c r="V121" s="115" t="e">
        <f t="shared" si="36"/>
        <v>#REF!</v>
      </c>
      <c r="W121" s="115" t="e">
        <f t="shared" si="37"/>
        <v>#REF!</v>
      </c>
      <c r="X121" s="116" t="e">
        <f t="shared" si="38"/>
        <v>#REF!</v>
      </c>
      <c r="Y121" s="116" t="e">
        <f t="shared" si="39"/>
        <v>#REF!</v>
      </c>
      <c r="Z121" s="115" t="e">
        <f t="shared" si="40"/>
        <v>#REF!</v>
      </c>
      <c r="AA121" s="115" t="e">
        <f t="shared" si="44"/>
        <v>#REF!</v>
      </c>
      <c r="AB121" s="115"/>
      <c r="AC121" s="117" t="str">
        <f t="shared" si="41"/>
        <v>BERTAHAP</v>
      </c>
      <c r="AD121" s="118">
        <f t="shared" si="42"/>
        <v>0</v>
      </c>
      <c r="AE121" s="119">
        <v>2</v>
      </c>
      <c r="AF121" s="120"/>
      <c r="AG121" s="115" t="e">
        <f>IF(AF121&gt;#REF!,"LB","KR")</f>
        <v>#REF!</v>
      </c>
      <c r="AH121" s="120">
        <v>1925320000</v>
      </c>
      <c r="AI121" s="120">
        <v>2170143000</v>
      </c>
      <c r="AJ121" s="120">
        <v>2303993000</v>
      </c>
      <c r="AK121" s="121">
        <v>2446098000</v>
      </c>
      <c r="AL121" s="121">
        <v>2303993000</v>
      </c>
      <c r="AM121" s="120">
        <v>2446098000</v>
      </c>
      <c r="AN121" s="120" t="e">
        <f t="shared" si="24"/>
        <v>#REF!</v>
      </c>
    </row>
    <row r="122" spans="1:40">
      <c r="A122" s="3">
        <f t="shared" si="43"/>
        <v>83</v>
      </c>
      <c r="B122" s="106">
        <v>9</v>
      </c>
      <c r="C122" s="107" t="s">
        <v>152</v>
      </c>
      <c r="D122" s="106">
        <v>19</v>
      </c>
      <c r="E122" s="109"/>
      <c r="F122" s="110" t="s">
        <v>78</v>
      </c>
      <c r="G122" s="111">
        <f t="shared" si="25"/>
        <v>138</v>
      </c>
      <c r="H122" s="111">
        <f t="shared" si="26"/>
        <v>120</v>
      </c>
      <c r="I122" s="112">
        <f t="shared" si="27"/>
        <v>26438045</v>
      </c>
      <c r="J122" s="112" t="e">
        <f>SUMIF($AN$4:$AN$22,D122,#REF!)</f>
        <v>#REF!</v>
      </c>
      <c r="K122" s="113" t="e">
        <f t="shared" si="28"/>
        <v>#REF!</v>
      </c>
      <c r="L122" s="114" t="e">
        <f>SUMIF($AN$4:$AN$22,D122,#REF!)</f>
        <v>#REF!</v>
      </c>
      <c r="M122" s="115" t="e">
        <f t="shared" si="29"/>
        <v>#REF!</v>
      </c>
      <c r="N122" s="115" t="e">
        <f t="shared" si="30"/>
        <v>#REF!</v>
      </c>
      <c r="O122" s="115" t="e">
        <f t="shared" si="31"/>
        <v>#REF!</v>
      </c>
      <c r="P122" s="115" t="e">
        <f t="shared" si="32"/>
        <v>#REF!</v>
      </c>
      <c r="Q122" s="116" t="e">
        <f t="shared" si="33"/>
        <v>#REF!</v>
      </c>
      <c r="R122" s="115" t="e">
        <f t="shared" si="33"/>
        <v>#REF!</v>
      </c>
      <c r="S122" s="115" t="e">
        <f t="shared" si="34"/>
        <v>#REF!</v>
      </c>
      <c r="T122" s="115"/>
      <c r="U122" s="115" t="e">
        <f t="shared" si="35"/>
        <v>#REF!</v>
      </c>
      <c r="V122" s="115" t="e">
        <f t="shared" si="36"/>
        <v>#REF!</v>
      </c>
      <c r="W122" s="115" t="e">
        <f t="shared" si="37"/>
        <v>#REF!</v>
      </c>
      <c r="X122" s="116" t="e">
        <f t="shared" si="38"/>
        <v>#REF!</v>
      </c>
      <c r="Y122" s="116" t="e">
        <f t="shared" si="39"/>
        <v>#REF!</v>
      </c>
      <c r="Z122" s="115" t="e">
        <f t="shared" si="40"/>
        <v>#REF!</v>
      </c>
      <c r="AA122" s="115" t="e">
        <f t="shared" si="44"/>
        <v>#REF!</v>
      </c>
      <c r="AB122" s="115"/>
      <c r="AC122" s="117" t="str">
        <f t="shared" si="41"/>
        <v>BERTAHAP</v>
      </c>
      <c r="AD122" s="118">
        <f t="shared" si="42"/>
        <v>0</v>
      </c>
      <c r="AE122" s="119">
        <v>2</v>
      </c>
      <c r="AF122" s="120"/>
      <c r="AG122" s="115" t="e">
        <f>IF(AF122&gt;#REF!,"LB","KR")</f>
        <v>#REF!</v>
      </c>
      <c r="AH122" s="120">
        <v>3122140000</v>
      </c>
      <c r="AI122" s="120">
        <v>3519150000</v>
      </c>
      <c r="AJ122" s="120">
        <v>3736204000</v>
      </c>
      <c r="AK122" s="121">
        <v>3966645000</v>
      </c>
      <c r="AL122" s="121">
        <v>3736204000</v>
      </c>
      <c r="AM122" s="120">
        <v>3966645000</v>
      </c>
      <c r="AN122" s="120" t="e">
        <f t="shared" si="24"/>
        <v>#REF!</v>
      </c>
    </row>
    <row r="123" spans="1:40">
      <c r="A123" s="3">
        <f t="shared" si="43"/>
        <v>84</v>
      </c>
      <c r="B123" s="106">
        <v>10</v>
      </c>
      <c r="C123" s="107" t="s">
        <v>152</v>
      </c>
      <c r="D123" s="106">
        <v>21</v>
      </c>
      <c r="E123" s="109"/>
      <c r="F123" s="110" t="s">
        <v>84</v>
      </c>
      <c r="G123" s="111">
        <f t="shared" si="25"/>
        <v>132</v>
      </c>
      <c r="H123" s="111">
        <f t="shared" si="26"/>
        <v>112</v>
      </c>
      <c r="I123" s="112">
        <f t="shared" si="27"/>
        <v>26438045</v>
      </c>
      <c r="J123" s="112" t="e">
        <f>SUMIF($AN$4:$AN$22,D123,#REF!)</f>
        <v>#REF!</v>
      </c>
      <c r="K123" s="113" t="e">
        <f t="shared" si="28"/>
        <v>#REF!</v>
      </c>
      <c r="L123" s="114" t="e">
        <f>SUMIF($AN$4:$AN$22,D123,#REF!)</f>
        <v>#REF!</v>
      </c>
      <c r="M123" s="115" t="e">
        <f t="shared" si="29"/>
        <v>#REF!</v>
      </c>
      <c r="N123" s="115" t="e">
        <f t="shared" si="30"/>
        <v>#REF!</v>
      </c>
      <c r="O123" s="115" t="e">
        <f t="shared" si="31"/>
        <v>#REF!</v>
      </c>
      <c r="P123" s="115" t="e">
        <f t="shared" si="32"/>
        <v>#REF!</v>
      </c>
      <c r="Q123" s="116" t="e">
        <f t="shared" si="33"/>
        <v>#REF!</v>
      </c>
      <c r="R123" s="115" t="e">
        <f t="shared" si="33"/>
        <v>#REF!</v>
      </c>
      <c r="S123" s="115" t="e">
        <f t="shared" si="34"/>
        <v>#REF!</v>
      </c>
      <c r="T123" s="115"/>
      <c r="U123" s="115" t="e">
        <f t="shared" si="35"/>
        <v>#REF!</v>
      </c>
      <c r="V123" s="115" t="e">
        <f t="shared" si="36"/>
        <v>#REF!</v>
      </c>
      <c r="W123" s="115" t="e">
        <f t="shared" si="37"/>
        <v>#REF!</v>
      </c>
      <c r="X123" s="116" t="e">
        <f t="shared" si="38"/>
        <v>#REF!</v>
      </c>
      <c r="Y123" s="116" t="e">
        <f t="shared" si="39"/>
        <v>#REF!</v>
      </c>
      <c r="Z123" s="115" t="e">
        <f t="shared" si="40"/>
        <v>#REF!</v>
      </c>
      <c r="AA123" s="115" t="e">
        <f t="shared" si="44"/>
        <v>#REF!</v>
      </c>
      <c r="AB123" s="115"/>
      <c r="AC123" s="117" t="str">
        <f t="shared" si="41"/>
        <v>BERTAHAP</v>
      </c>
      <c r="AD123" s="118">
        <f t="shared" si="42"/>
        <v>0</v>
      </c>
      <c r="AE123" s="119">
        <v>2</v>
      </c>
      <c r="AF123" s="120"/>
      <c r="AG123" s="115" t="e">
        <f>IF(AF123&gt;#REF!,"LB","KR")</f>
        <v>#REF!</v>
      </c>
      <c r="AH123" s="120">
        <v>3023959000</v>
      </c>
      <c r="AI123" s="120">
        <v>3408485000</v>
      </c>
      <c r="AJ123" s="120">
        <v>3618713000</v>
      </c>
      <c r="AK123" s="121">
        <v>3841907000</v>
      </c>
      <c r="AL123" s="121">
        <v>3618713000</v>
      </c>
      <c r="AM123" s="120">
        <v>3841907000</v>
      </c>
      <c r="AN123" s="120" t="e">
        <f t="shared" si="24"/>
        <v>#REF!</v>
      </c>
    </row>
    <row r="124" spans="1:40">
      <c r="A124" s="3">
        <f t="shared" si="43"/>
        <v>85</v>
      </c>
      <c r="B124" s="106">
        <v>1</v>
      </c>
      <c r="C124" s="107" t="s">
        <v>154</v>
      </c>
      <c r="D124" s="108" t="s">
        <v>19</v>
      </c>
      <c r="E124" s="109"/>
      <c r="F124" s="110" t="s">
        <v>72</v>
      </c>
      <c r="G124" s="111">
        <f t="shared" si="25"/>
        <v>175</v>
      </c>
      <c r="H124" s="111">
        <f t="shared" si="26"/>
        <v>156</v>
      </c>
      <c r="I124" s="112">
        <f t="shared" si="27"/>
        <v>26438045</v>
      </c>
      <c r="J124" s="112" t="e">
        <f>SUMIF($AN$4:$AN$22,D124,#REF!)</f>
        <v>#REF!</v>
      </c>
      <c r="K124" s="113" t="e">
        <f t="shared" si="28"/>
        <v>#REF!</v>
      </c>
      <c r="L124" s="114" t="e">
        <f>SUMIF($AN$4:$AN$22,D124,#REF!)</f>
        <v>#REF!</v>
      </c>
      <c r="M124" s="115" t="e">
        <f t="shared" si="29"/>
        <v>#REF!</v>
      </c>
      <c r="N124" s="115" t="e">
        <f t="shared" si="30"/>
        <v>#REF!</v>
      </c>
      <c r="O124" s="115" t="e">
        <f t="shared" si="31"/>
        <v>#REF!</v>
      </c>
      <c r="P124" s="115" t="e">
        <f t="shared" si="32"/>
        <v>#REF!</v>
      </c>
      <c r="Q124" s="116" t="e">
        <f t="shared" si="33"/>
        <v>#REF!</v>
      </c>
      <c r="R124" s="115" t="e">
        <f t="shared" si="33"/>
        <v>#REF!</v>
      </c>
      <c r="S124" s="115" t="e">
        <f t="shared" si="34"/>
        <v>#REF!</v>
      </c>
      <c r="T124" s="115"/>
      <c r="U124" s="115" t="e">
        <f t="shared" si="35"/>
        <v>#REF!</v>
      </c>
      <c r="V124" s="115" t="e">
        <f t="shared" si="36"/>
        <v>#REF!</v>
      </c>
      <c r="W124" s="115" t="e">
        <f t="shared" si="37"/>
        <v>#REF!</v>
      </c>
      <c r="X124" s="116" t="e">
        <f t="shared" si="38"/>
        <v>#REF!</v>
      </c>
      <c r="Y124" s="116" t="e">
        <f t="shared" si="39"/>
        <v>#REF!</v>
      </c>
      <c r="Z124" s="115" t="e">
        <f t="shared" si="40"/>
        <v>#REF!</v>
      </c>
      <c r="AA124" s="115" t="e">
        <f t="shared" si="44"/>
        <v>#REF!</v>
      </c>
      <c r="AB124" s="115"/>
      <c r="AC124" s="117" t="str">
        <f t="shared" si="41"/>
        <v>BERTAHAP</v>
      </c>
      <c r="AD124" s="118">
        <f t="shared" si="42"/>
        <v>0</v>
      </c>
      <c r="AE124" s="119">
        <v>2</v>
      </c>
      <c r="AF124" s="120"/>
      <c r="AG124" s="115" t="e">
        <f>IF(AF124&gt;#REF!,"LB","KR")</f>
        <v>#REF!</v>
      </c>
      <c r="AH124" s="120">
        <v>4176307000</v>
      </c>
      <c r="AI124" s="120">
        <v>4707365000</v>
      </c>
      <c r="AJ124" s="120">
        <v>4997705000</v>
      </c>
      <c r="AK124" s="121">
        <v>5305952000</v>
      </c>
      <c r="AL124" s="121">
        <v>4997705000</v>
      </c>
      <c r="AM124" s="120">
        <v>5305952000</v>
      </c>
      <c r="AN124" s="120" t="e">
        <f t="shared" si="24"/>
        <v>#REF!</v>
      </c>
    </row>
    <row r="125" spans="1:40">
      <c r="A125" s="3">
        <f t="shared" si="43"/>
        <v>86</v>
      </c>
      <c r="B125" s="106">
        <v>2</v>
      </c>
      <c r="C125" s="107" t="s">
        <v>154</v>
      </c>
      <c r="D125" s="108" t="s">
        <v>29</v>
      </c>
      <c r="E125" s="109"/>
      <c r="F125" s="110" t="s">
        <v>74</v>
      </c>
      <c r="G125" s="111">
        <f t="shared" si="25"/>
        <v>85</v>
      </c>
      <c r="H125" s="111">
        <f t="shared" si="26"/>
        <v>74</v>
      </c>
      <c r="I125" s="112">
        <f t="shared" si="27"/>
        <v>26438045</v>
      </c>
      <c r="J125" s="112" t="e">
        <f>SUMIF($AN$4:$AN$22,D125,#REF!)</f>
        <v>#REF!</v>
      </c>
      <c r="K125" s="113" t="e">
        <f t="shared" si="28"/>
        <v>#REF!</v>
      </c>
      <c r="L125" s="114" t="e">
        <f>SUMIF($AN$4:$AN$22,D125,#REF!)</f>
        <v>#REF!</v>
      </c>
      <c r="M125" s="115" t="e">
        <f t="shared" si="29"/>
        <v>#REF!</v>
      </c>
      <c r="N125" s="115" t="e">
        <f t="shared" si="30"/>
        <v>#REF!</v>
      </c>
      <c r="O125" s="115" t="e">
        <f t="shared" si="31"/>
        <v>#REF!</v>
      </c>
      <c r="P125" s="115" t="e">
        <f t="shared" si="32"/>
        <v>#REF!</v>
      </c>
      <c r="Q125" s="116" t="e">
        <f t="shared" si="33"/>
        <v>#REF!</v>
      </c>
      <c r="R125" s="115" t="e">
        <f t="shared" si="33"/>
        <v>#REF!</v>
      </c>
      <c r="S125" s="115" t="e">
        <f t="shared" si="34"/>
        <v>#REF!</v>
      </c>
      <c r="T125" s="115"/>
      <c r="U125" s="115" t="e">
        <f t="shared" si="35"/>
        <v>#REF!</v>
      </c>
      <c r="V125" s="115" t="e">
        <f t="shared" si="36"/>
        <v>#REF!</v>
      </c>
      <c r="W125" s="115" t="e">
        <f t="shared" si="37"/>
        <v>#REF!</v>
      </c>
      <c r="X125" s="116" t="e">
        <f t="shared" si="38"/>
        <v>#REF!</v>
      </c>
      <c r="Y125" s="116" t="e">
        <f t="shared" si="39"/>
        <v>#REF!</v>
      </c>
      <c r="Z125" s="115" t="e">
        <f t="shared" si="40"/>
        <v>#REF!</v>
      </c>
      <c r="AA125" s="115" t="e">
        <f t="shared" si="44"/>
        <v>#REF!</v>
      </c>
      <c r="AB125" s="115"/>
      <c r="AC125" s="117" t="str">
        <f t="shared" si="41"/>
        <v>BERTAHAP</v>
      </c>
      <c r="AD125" s="118">
        <f t="shared" si="42"/>
        <v>0</v>
      </c>
      <c r="AE125" s="119">
        <v>2</v>
      </c>
      <c r="AF125" s="120"/>
      <c r="AG125" s="115" t="e">
        <f>IF(AF125&gt;#REF!,"LB","KR")</f>
        <v>#REF!</v>
      </c>
      <c r="AH125" s="120">
        <v>1925320000</v>
      </c>
      <c r="AI125" s="120">
        <v>2170143000</v>
      </c>
      <c r="AJ125" s="120">
        <v>2303993000</v>
      </c>
      <c r="AK125" s="121">
        <v>2446098000</v>
      </c>
      <c r="AL125" s="121">
        <v>2303993000</v>
      </c>
      <c r="AM125" s="120">
        <v>2446098000</v>
      </c>
      <c r="AN125" s="120" t="e">
        <f t="shared" si="24"/>
        <v>#REF!</v>
      </c>
    </row>
    <row r="126" spans="1:40">
      <c r="A126" s="3">
        <f t="shared" si="43"/>
        <v>87</v>
      </c>
      <c r="B126" s="106">
        <v>3</v>
      </c>
      <c r="C126" s="107" t="s">
        <v>154</v>
      </c>
      <c r="D126" s="108" t="s">
        <v>44</v>
      </c>
      <c r="E126" s="109"/>
      <c r="F126" s="110" t="s">
        <v>60</v>
      </c>
      <c r="G126" s="111">
        <f t="shared" si="25"/>
        <v>101</v>
      </c>
      <c r="H126" s="111">
        <f t="shared" si="26"/>
        <v>90</v>
      </c>
      <c r="I126" s="112">
        <f t="shared" si="27"/>
        <v>26438045</v>
      </c>
      <c r="J126" s="112" t="e">
        <f>SUMIF($AN$4:$AN$22,D126,#REF!)</f>
        <v>#REF!</v>
      </c>
      <c r="K126" s="113" t="e">
        <f t="shared" si="28"/>
        <v>#REF!</v>
      </c>
      <c r="L126" s="114" t="e">
        <f>SUMIF($AN$4:$AN$22,D126,#REF!)</f>
        <v>#REF!</v>
      </c>
      <c r="M126" s="115" t="e">
        <f t="shared" si="29"/>
        <v>#REF!</v>
      </c>
      <c r="N126" s="115" t="e">
        <f t="shared" si="30"/>
        <v>#REF!</v>
      </c>
      <c r="O126" s="115" t="e">
        <f t="shared" si="31"/>
        <v>#REF!</v>
      </c>
      <c r="P126" s="115" t="e">
        <f t="shared" si="32"/>
        <v>#REF!</v>
      </c>
      <c r="Q126" s="116" t="e">
        <f t="shared" si="33"/>
        <v>#REF!</v>
      </c>
      <c r="R126" s="115" t="e">
        <f t="shared" si="33"/>
        <v>#REF!</v>
      </c>
      <c r="S126" s="115" t="e">
        <f t="shared" si="34"/>
        <v>#REF!</v>
      </c>
      <c r="T126" s="115"/>
      <c r="U126" s="115" t="e">
        <f t="shared" si="35"/>
        <v>#REF!</v>
      </c>
      <c r="V126" s="115" t="e">
        <f t="shared" si="36"/>
        <v>#REF!</v>
      </c>
      <c r="W126" s="115" t="e">
        <f t="shared" si="37"/>
        <v>#REF!</v>
      </c>
      <c r="X126" s="116" t="e">
        <f t="shared" si="38"/>
        <v>#REF!</v>
      </c>
      <c r="Y126" s="116" t="e">
        <f t="shared" si="39"/>
        <v>#REF!</v>
      </c>
      <c r="Z126" s="115" t="e">
        <f t="shared" si="40"/>
        <v>#REF!</v>
      </c>
      <c r="AA126" s="115" t="e">
        <f t="shared" si="44"/>
        <v>#REF!</v>
      </c>
      <c r="AB126" s="115"/>
      <c r="AC126" s="117" t="str">
        <f t="shared" si="41"/>
        <v>BERTAHAP</v>
      </c>
      <c r="AD126" s="118">
        <f t="shared" si="42"/>
        <v>0</v>
      </c>
      <c r="AE126" s="119">
        <v>2</v>
      </c>
      <c r="AF126" s="120"/>
      <c r="AG126" s="115" t="e">
        <f>IF(AF126&gt;#REF!,"LB","KR")</f>
        <v>#REF!</v>
      </c>
      <c r="AH126" s="120">
        <v>2341605000</v>
      </c>
      <c r="AI126" s="120">
        <v>2639363000</v>
      </c>
      <c r="AJ126" s="120">
        <v>2802153000</v>
      </c>
      <c r="AK126" s="121">
        <v>2974984000</v>
      </c>
      <c r="AL126" s="121">
        <v>2802153000</v>
      </c>
      <c r="AM126" s="120">
        <v>2974984000</v>
      </c>
      <c r="AN126" s="120" t="e">
        <f t="shared" si="24"/>
        <v>#REF!</v>
      </c>
    </row>
    <row r="127" spans="1:40">
      <c r="A127" s="3">
        <f t="shared" si="43"/>
        <v>88</v>
      </c>
      <c r="B127" s="106">
        <v>4</v>
      </c>
      <c r="C127" s="107" t="s">
        <v>154</v>
      </c>
      <c r="D127" s="106">
        <v>11</v>
      </c>
      <c r="E127" s="109"/>
      <c r="F127" s="110" t="s">
        <v>62</v>
      </c>
      <c r="G127" s="111">
        <f t="shared" si="25"/>
        <v>101</v>
      </c>
      <c r="H127" s="111">
        <f t="shared" si="26"/>
        <v>90</v>
      </c>
      <c r="I127" s="112">
        <f t="shared" si="27"/>
        <v>26438045</v>
      </c>
      <c r="J127" s="112" t="e">
        <f>SUMIF($AN$4:$AN$22,D127,#REF!)</f>
        <v>#REF!</v>
      </c>
      <c r="K127" s="113" t="e">
        <f t="shared" si="28"/>
        <v>#REF!</v>
      </c>
      <c r="L127" s="114" t="e">
        <f>SUMIF($AN$4:$AN$22,D127,#REF!)</f>
        <v>#REF!</v>
      </c>
      <c r="M127" s="115" t="e">
        <f t="shared" si="29"/>
        <v>#REF!</v>
      </c>
      <c r="N127" s="115" t="e">
        <f t="shared" si="30"/>
        <v>#REF!</v>
      </c>
      <c r="O127" s="115" t="e">
        <f t="shared" si="31"/>
        <v>#REF!</v>
      </c>
      <c r="P127" s="115" t="e">
        <f t="shared" si="32"/>
        <v>#REF!</v>
      </c>
      <c r="Q127" s="116" t="e">
        <f t="shared" si="33"/>
        <v>#REF!</v>
      </c>
      <c r="R127" s="115" t="e">
        <f t="shared" si="33"/>
        <v>#REF!</v>
      </c>
      <c r="S127" s="115" t="e">
        <f t="shared" si="34"/>
        <v>#REF!</v>
      </c>
      <c r="T127" s="115"/>
      <c r="U127" s="115" t="e">
        <f t="shared" si="35"/>
        <v>#REF!</v>
      </c>
      <c r="V127" s="115" t="e">
        <f t="shared" si="36"/>
        <v>#REF!</v>
      </c>
      <c r="W127" s="115" t="e">
        <f t="shared" si="37"/>
        <v>#REF!</v>
      </c>
      <c r="X127" s="116" t="e">
        <f t="shared" si="38"/>
        <v>#REF!</v>
      </c>
      <c r="Y127" s="116" t="e">
        <f t="shared" si="39"/>
        <v>#REF!</v>
      </c>
      <c r="Z127" s="115" t="e">
        <f t="shared" si="40"/>
        <v>#REF!</v>
      </c>
      <c r="AA127" s="115" t="e">
        <f t="shared" si="44"/>
        <v>#REF!</v>
      </c>
      <c r="AB127" s="115"/>
      <c r="AC127" s="117" t="str">
        <f t="shared" si="41"/>
        <v>BERTAHAP</v>
      </c>
      <c r="AD127" s="118">
        <f t="shared" si="42"/>
        <v>0</v>
      </c>
      <c r="AE127" s="119">
        <v>2</v>
      </c>
      <c r="AF127" s="120"/>
      <c r="AG127" s="115" t="e">
        <f>IF(AF127&gt;#REF!,"LB","KR")</f>
        <v>#REF!</v>
      </c>
      <c r="AH127" s="120">
        <v>2364789000</v>
      </c>
      <c r="AI127" s="120">
        <v>2665495000</v>
      </c>
      <c r="AJ127" s="120">
        <v>2829897000</v>
      </c>
      <c r="AK127" s="121">
        <v>3004439000</v>
      </c>
      <c r="AL127" s="121">
        <v>2829897000</v>
      </c>
      <c r="AM127" s="120">
        <v>3004439000</v>
      </c>
      <c r="AN127" s="120" t="e">
        <f t="shared" si="24"/>
        <v>#REF!</v>
      </c>
    </row>
    <row r="128" spans="1:40">
      <c r="A128" s="3">
        <f t="shared" si="43"/>
        <v>89</v>
      </c>
      <c r="B128" s="106">
        <v>5</v>
      </c>
      <c r="C128" s="107" t="s">
        <v>154</v>
      </c>
      <c r="D128" s="106">
        <v>15</v>
      </c>
      <c r="E128" s="109"/>
      <c r="F128" s="110" t="s">
        <v>64</v>
      </c>
      <c r="G128" s="111">
        <f t="shared" si="25"/>
        <v>101</v>
      </c>
      <c r="H128" s="111">
        <f t="shared" si="26"/>
        <v>90</v>
      </c>
      <c r="I128" s="112">
        <f t="shared" si="27"/>
        <v>26438045</v>
      </c>
      <c r="J128" s="112" t="e">
        <f>SUMIF($AN$4:$AN$22,D128,#REF!)</f>
        <v>#REF!</v>
      </c>
      <c r="K128" s="113" t="e">
        <f t="shared" si="28"/>
        <v>#REF!</v>
      </c>
      <c r="L128" s="114" t="e">
        <f>SUMIF($AN$4:$AN$22,D128,#REF!)</f>
        <v>#REF!</v>
      </c>
      <c r="M128" s="115" t="e">
        <f t="shared" si="29"/>
        <v>#REF!</v>
      </c>
      <c r="N128" s="115" t="e">
        <f t="shared" si="30"/>
        <v>#REF!</v>
      </c>
      <c r="O128" s="115" t="e">
        <f t="shared" si="31"/>
        <v>#REF!</v>
      </c>
      <c r="P128" s="115" t="e">
        <f t="shared" si="32"/>
        <v>#REF!</v>
      </c>
      <c r="Q128" s="116" t="e">
        <f t="shared" si="33"/>
        <v>#REF!</v>
      </c>
      <c r="R128" s="115" t="e">
        <f t="shared" si="33"/>
        <v>#REF!</v>
      </c>
      <c r="S128" s="115" t="e">
        <f t="shared" si="34"/>
        <v>#REF!</v>
      </c>
      <c r="T128" s="115"/>
      <c r="U128" s="115" t="e">
        <f t="shared" si="35"/>
        <v>#REF!</v>
      </c>
      <c r="V128" s="115" t="e">
        <f t="shared" si="36"/>
        <v>#REF!</v>
      </c>
      <c r="W128" s="115" t="e">
        <f t="shared" si="37"/>
        <v>#REF!</v>
      </c>
      <c r="X128" s="116" t="e">
        <f t="shared" si="38"/>
        <v>#REF!</v>
      </c>
      <c r="Y128" s="116" t="e">
        <f t="shared" si="39"/>
        <v>#REF!</v>
      </c>
      <c r="Z128" s="115" t="e">
        <f t="shared" si="40"/>
        <v>#REF!</v>
      </c>
      <c r="AA128" s="115" t="e">
        <f t="shared" si="44"/>
        <v>#REF!</v>
      </c>
      <c r="AB128" s="115"/>
      <c r="AC128" s="117" t="str">
        <f t="shared" si="41"/>
        <v>BERTAHAP</v>
      </c>
      <c r="AD128" s="118">
        <f t="shared" si="42"/>
        <v>0</v>
      </c>
      <c r="AE128" s="119">
        <v>2</v>
      </c>
      <c r="AF128" s="120"/>
      <c r="AG128" s="115" t="e">
        <f>IF(AF128&gt;#REF!,"LB","KR")</f>
        <v>#REF!</v>
      </c>
      <c r="AH128" s="120">
        <v>2364789000</v>
      </c>
      <c r="AI128" s="120">
        <v>2665495000</v>
      </c>
      <c r="AJ128" s="120">
        <v>2829897000</v>
      </c>
      <c r="AK128" s="121">
        <v>3004439000</v>
      </c>
      <c r="AL128" s="121">
        <v>2829897000</v>
      </c>
      <c r="AM128" s="120">
        <v>3004439000</v>
      </c>
      <c r="AN128" s="120" t="e">
        <f t="shared" si="24"/>
        <v>#REF!</v>
      </c>
    </row>
    <row r="129" spans="1:40">
      <c r="A129" s="3">
        <f t="shared" si="43"/>
        <v>90</v>
      </c>
      <c r="B129" s="106">
        <v>6</v>
      </c>
      <c r="C129" s="107" t="s">
        <v>154</v>
      </c>
      <c r="D129" s="106">
        <v>17</v>
      </c>
      <c r="E129" s="109"/>
      <c r="F129" s="110" t="s">
        <v>67</v>
      </c>
      <c r="G129" s="111">
        <f t="shared" si="25"/>
        <v>85</v>
      </c>
      <c r="H129" s="111">
        <f t="shared" si="26"/>
        <v>74</v>
      </c>
      <c r="I129" s="112">
        <f t="shared" si="27"/>
        <v>26438045</v>
      </c>
      <c r="J129" s="112" t="e">
        <f>SUMIF($AN$4:$AN$22,D129,#REF!)</f>
        <v>#REF!</v>
      </c>
      <c r="K129" s="113" t="e">
        <f t="shared" si="28"/>
        <v>#REF!</v>
      </c>
      <c r="L129" s="114" t="e">
        <f>SUMIF($AN$4:$AN$22,D129,#REF!)</f>
        <v>#REF!</v>
      </c>
      <c r="M129" s="115" t="e">
        <f t="shared" si="29"/>
        <v>#REF!</v>
      </c>
      <c r="N129" s="115" t="e">
        <f t="shared" si="30"/>
        <v>#REF!</v>
      </c>
      <c r="O129" s="115" t="e">
        <f t="shared" si="31"/>
        <v>#REF!</v>
      </c>
      <c r="P129" s="115" t="e">
        <f t="shared" si="32"/>
        <v>#REF!</v>
      </c>
      <c r="Q129" s="116" t="e">
        <f t="shared" si="33"/>
        <v>#REF!</v>
      </c>
      <c r="R129" s="115" t="e">
        <f t="shared" si="33"/>
        <v>#REF!</v>
      </c>
      <c r="S129" s="115" t="e">
        <f t="shared" si="34"/>
        <v>#REF!</v>
      </c>
      <c r="T129" s="115"/>
      <c r="U129" s="115" t="e">
        <f t="shared" si="35"/>
        <v>#REF!</v>
      </c>
      <c r="V129" s="115" t="e">
        <f t="shared" si="36"/>
        <v>#REF!</v>
      </c>
      <c r="W129" s="115" t="e">
        <f t="shared" si="37"/>
        <v>#REF!</v>
      </c>
      <c r="X129" s="116" t="e">
        <f t="shared" si="38"/>
        <v>#REF!</v>
      </c>
      <c r="Y129" s="116" t="e">
        <f t="shared" si="39"/>
        <v>#REF!</v>
      </c>
      <c r="Z129" s="115" t="e">
        <f t="shared" si="40"/>
        <v>#REF!</v>
      </c>
      <c r="AA129" s="115" t="e">
        <f t="shared" si="44"/>
        <v>#REF!</v>
      </c>
      <c r="AB129" s="115"/>
      <c r="AC129" s="117" t="str">
        <f t="shared" si="41"/>
        <v>BERTAHAP</v>
      </c>
      <c r="AD129" s="118">
        <f t="shared" si="42"/>
        <v>0</v>
      </c>
      <c r="AE129" s="119">
        <v>2</v>
      </c>
      <c r="AF129" s="120"/>
      <c r="AG129" s="115" t="e">
        <f>IF(AF129&gt;#REF!,"LB","KR")</f>
        <v>#REF!</v>
      </c>
      <c r="AH129" s="120">
        <v>1944382000</v>
      </c>
      <c r="AI129" s="120">
        <v>2191629000</v>
      </c>
      <c r="AJ129" s="120">
        <v>2326804000</v>
      </c>
      <c r="AK129" s="121">
        <v>2470317000</v>
      </c>
      <c r="AL129" s="121">
        <v>2326804000</v>
      </c>
      <c r="AM129" s="120">
        <v>2470317000</v>
      </c>
      <c r="AN129" s="120" t="e">
        <f t="shared" si="24"/>
        <v>#REF!</v>
      </c>
    </row>
    <row r="130" spans="1:40">
      <c r="A130" s="3">
        <f t="shared" si="43"/>
        <v>91</v>
      </c>
      <c r="B130" s="106">
        <v>7</v>
      </c>
      <c r="C130" s="107" t="s">
        <v>154</v>
      </c>
      <c r="D130" s="106">
        <v>19</v>
      </c>
      <c r="E130" s="109"/>
      <c r="F130" s="110" t="s">
        <v>78</v>
      </c>
      <c r="G130" s="111">
        <f t="shared" si="25"/>
        <v>138</v>
      </c>
      <c r="H130" s="111">
        <f t="shared" si="26"/>
        <v>120</v>
      </c>
      <c r="I130" s="112">
        <f t="shared" si="27"/>
        <v>26438045</v>
      </c>
      <c r="J130" s="112" t="e">
        <f>SUMIF($AN$4:$AN$22,D130,#REF!)</f>
        <v>#REF!</v>
      </c>
      <c r="K130" s="113" t="e">
        <f t="shared" si="28"/>
        <v>#REF!</v>
      </c>
      <c r="L130" s="114" t="e">
        <f>SUMIF($AN$4:$AN$22,D130,#REF!)</f>
        <v>#REF!</v>
      </c>
      <c r="M130" s="115" t="e">
        <f t="shared" si="29"/>
        <v>#REF!</v>
      </c>
      <c r="N130" s="115" t="e">
        <f t="shared" si="30"/>
        <v>#REF!</v>
      </c>
      <c r="O130" s="115" t="e">
        <f t="shared" si="31"/>
        <v>#REF!</v>
      </c>
      <c r="P130" s="115" t="e">
        <f t="shared" si="32"/>
        <v>#REF!</v>
      </c>
      <c r="Q130" s="116" t="e">
        <f t="shared" si="33"/>
        <v>#REF!</v>
      </c>
      <c r="R130" s="115" t="e">
        <f t="shared" si="33"/>
        <v>#REF!</v>
      </c>
      <c r="S130" s="115" t="e">
        <f t="shared" si="34"/>
        <v>#REF!</v>
      </c>
      <c r="T130" s="115"/>
      <c r="U130" s="115" t="e">
        <f t="shared" si="35"/>
        <v>#REF!</v>
      </c>
      <c r="V130" s="115" t="e">
        <f t="shared" si="36"/>
        <v>#REF!</v>
      </c>
      <c r="W130" s="115" t="e">
        <f t="shared" si="37"/>
        <v>#REF!</v>
      </c>
      <c r="X130" s="116" t="e">
        <f t="shared" si="38"/>
        <v>#REF!</v>
      </c>
      <c r="Y130" s="116" t="e">
        <f t="shared" si="39"/>
        <v>#REF!</v>
      </c>
      <c r="Z130" s="115" t="e">
        <f t="shared" si="40"/>
        <v>#REF!</v>
      </c>
      <c r="AA130" s="115" t="e">
        <f t="shared" si="44"/>
        <v>#REF!</v>
      </c>
      <c r="AB130" s="115"/>
      <c r="AC130" s="117" t="str">
        <f t="shared" si="41"/>
        <v>BERTAHAP</v>
      </c>
      <c r="AD130" s="118">
        <f t="shared" si="42"/>
        <v>0</v>
      </c>
      <c r="AE130" s="119">
        <v>2</v>
      </c>
      <c r="AF130" s="120"/>
      <c r="AG130" s="115" t="e">
        <f>IF(AF130&gt;#REF!,"LB","KR")</f>
        <v>#REF!</v>
      </c>
      <c r="AH130" s="120">
        <v>3153052000</v>
      </c>
      <c r="AI130" s="120">
        <v>3553993000</v>
      </c>
      <c r="AJ130" s="120">
        <v>3773196000</v>
      </c>
      <c r="AK130" s="121">
        <v>4005918000</v>
      </c>
      <c r="AL130" s="121">
        <v>3773196000</v>
      </c>
      <c r="AM130" s="120">
        <v>4005918000</v>
      </c>
      <c r="AN130" s="120" t="e">
        <f t="shared" si="24"/>
        <v>#REF!</v>
      </c>
    </row>
    <row r="131" spans="1:40">
      <c r="A131" s="3">
        <f t="shared" si="43"/>
        <v>92</v>
      </c>
      <c r="B131" s="106">
        <v>8</v>
      </c>
      <c r="C131" s="107" t="s">
        <v>154</v>
      </c>
      <c r="D131" s="106">
        <v>21</v>
      </c>
      <c r="E131" s="109"/>
      <c r="F131" s="110" t="s">
        <v>84</v>
      </c>
      <c r="G131" s="111">
        <f t="shared" si="25"/>
        <v>132</v>
      </c>
      <c r="H131" s="111">
        <f t="shared" si="26"/>
        <v>112</v>
      </c>
      <c r="I131" s="112">
        <f t="shared" si="27"/>
        <v>26438045</v>
      </c>
      <c r="J131" s="112" t="e">
        <f>SUMIF($AN$4:$AN$22,D131,#REF!)</f>
        <v>#REF!</v>
      </c>
      <c r="K131" s="113" t="e">
        <f t="shared" si="28"/>
        <v>#REF!</v>
      </c>
      <c r="L131" s="114" t="e">
        <f>SUMIF($AN$4:$AN$22,D131,#REF!)</f>
        <v>#REF!</v>
      </c>
      <c r="M131" s="115" t="e">
        <f t="shared" si="29"/>
        <v>#REF!</v>
      </c>
      <c r="N131" s="115" t="e">
        <f t="shared" si="30"/>
        <v>#REF!</v>
      </c>
      <c r="O131" s="115" t="e">
        <f t="shared" si="31"/>
        <v>#REF!</v>
      </c>
      <c r="P131" s="115" t="e">
        <f t="shared" si="32"/>
        <v>#REF!</v>
      </c>
      <c r="Q131" s="116" t="e">
        <f t="shared" si="33"/>
        <v>#REF!</v>
      </c>
      <c r="R131" s="115" t="e">
        <f t="shared" si="33"/>
        <v>#REF!</v>
      </c>
      <c r="S131" s="115" t="e">
        <f t="shared" si="34"/>
        <v>#REF!</v>
      </c>
      <c r="T131" s="115"/>
      <c r="U131" s="115" t="e">
        <f t="shared" si="35"/>
        <v>#REF!</v>
      </c>
      <c r="V131" s="115" t="e">
        <f t="shared" si="36"/>
        <v>#REF!</v>
      </c>
      <c r="W131" s="115" t="e">
        <f t="shared" si="37"/>
        <v>#REF!</v>
      </c>
      <c r="X131" s="116" t="e">
        <f t="shared" si="38"/>
        <v>#REF!</v>
      </c>
      <c r="Y131" s="116" t="e">
        <f t="shared" si="39"/>
        <v>#REF!</v>
      </c>
      <c r="Z131" s="115" t="e">
        <f t="shared" si="40"/>
        <v>#REF!</v>
      </c>
      <c r="AA131" s="115" t="e">
        <f t="shared" si="44"/>
        <v>#REF!</v>
      </c>
      <c r="AB131" s="115"/>
      <c r="AC131" s="117" t="str">
        <f t="shared" si="41"/>
        <v>BERTAHAP</v>
      </c>
      <c r="AD131" s="118">
        <f t="shared" si="42"/>
        <v>0</v>
      </c>
      <c r="AE131" s="119">
        <v>2</v>
      </c>
      <c r="AF131" s="120"/>
      <c r="AG131" s="115" t="e">
        <f>IF(AF131&gt;#REF!,"LB","KR")</f>
        <v>#REF!</v>
      </c>
      <c r="AH131" s="120">
        <v>3053900000</v>
      </c>
      <c r="AI131" s="120">
        <v>3442233000</v>
      </c>
      <c r="AJ131" s="120">
        <v>3654542000</v>
      </c>
      <c r="AK131" s="121">
        <v>3879946000</v>
      </c>
      <c r="AL131" s="121">
        <v>3654542000</v>
      </c>
      <c r="AM131" s="120">
        <v>3879946000</v>
      </c>
      <c r="AN131" s="120" t="e">
        <f t="shared" si="24"/>
        <v>#REF!</v>
      </c>
    </row>
    <row r="132" spans="1:40">
      <c r="A132" s="3">
        <f t="shared" si="43"/>
        <v>93</v>
      </c>
      <c r="B132" s="106">
        <v>1</v>
      </c>
      <c r="C132" s="107" t="s">
        <v>155</v>
      </c>
      <c r="D132" s="108" t="s">
        <v>19</v>
      </c>
      <c r="E132" s="109"/>
      <c r="F132" s="110" t="s">
        <v>72</v>
      </c>
      <c r="G132" s="111">
        <f t="shared" si="25"/>
        <v>175</v>
      </c>
      <c r="H132" s="111">
        <f t="shared" si="26"/>
        <v>156</v>
      </c>
      <c r="I132" s="112">
        <f t="shared" si="27"/>
        <v>26438045</v>
      </c>
      <c r="J132" s="112" t="e">
        <f>SUMIF($AN$4:$AN$22,D132,#REF!)</f>
        <v>#REF!</v>
      </c>
      <c r="K132" s="113" t="e">
        <f t="shared" si="28"/>
        <v>#REF!</v>
      </c>
      <c r="L132" s="114" t="e">
        <f>SUMIF($AN$4:$AN$22,D132,#REF!)</f>
        <v>#REF!</v>
      </c>
      <c r="M132" s="115" t="e">
        <f t="shared" si="29"/>
        <v>#REF!</v>
      </c>
      <c r="N132" s="115" t="e">
        <f t="shared" si="30"/>
        <v>#REF!</v>
      </c>
      <c r="O132" s="115" t="e">
        <f t="shared" si="31"/>
        <v>#REF!</v>
      </c>
      <c r="P132" s="115" t="e">
        <f t="shared" si="32"/>
        <v>#REF!</v>
      </c>
      <c r="Q132" s="116" t="e">
        <f t="shared" si="33"/>
        <v>#REF!</v>
      </c>
      <c r="R132" s="115" t="e">
        <f t="shared" si="33"/>
        <v>#REF!</v>
      </c>
      <c r="S132" s="115" t="e">
        <f t="shared" si="34"/>
        <v>#REF!</v>
      </c>
      <c r="T132" s="115"/>
      <c r="U132" s="115" t="e">
        <f t="shared" si="35"/>
        <v>#REF!</v>
      </c>
      <c r="V132" s="115" t="e">
        <f t="shared" si="36"/>
        <v>#REF!</v>
      </c>
      <c r="W132" s="115" t="e">
        <f t="shared" si="37"/>
        <v>#REF!</v>
      </c>
      <c r="X132" s="116" t="e">
        <f t="shared" si="38"/>
        <v>#REF!</v>
      </c>
      <c r="Y132" s="116" t="e">
        <f t="shared" si="39"/>
        <v>#REF!</v>
      </c>
      <c r="Z132" s="115" t="e">
        <f t="shared" si="40"/>
        <v>#REF!</v>
      </c>
      <c r="AA132" s="115" t="e">
        <f t="shared" si="44"/>
        <v>#REF!</v>
      </c>
      <c r="AB132" s="115"/>
      <c r="AC132" s="117" t="str">
        <f t="shared" si="41"/>
        <v>BERTAHAP</v>
      </c>
      <c r="AD132" s="118">
        <f t="shared" si="42"/>
        <v>0</v>
      </c>
      <c r="AE132" s="119">
        <v>2</v>
      </c>
      <c r="AF132" s="120"/>
      <c r="AG132" s="115" t="e">
        <f>IF(AF132&gt;#REF!,"LB","KR")</f>
        <v>#REF!</v>
      </c>
      <c r="AH132" s="120">
        <v>4135362000</v>
      </c>
      <c r="AI132" s="120">
        <v>4661214000</v>
      </c>
      <c r="AJ132" s="120">
        <v>4948708000</v>
      </c>
      <c r="AK132" s="121">
        <v>5253933000</v>
      </c>
      <c r="AL132" s="121">
        <v>4948708000</v>
      </c>
      <c r="AM132" s="120">
        <v>5253933000</v>
      </c>
      <c r="AN132" s="120" t="e">
        <f t="shared" si="24"/>
        <v>#REF!</v>
      </c>
    </row>
    <row r="133" spans="1:40">
      <c r="A133" s="3">
        <f t="shared" si="43"/>
        <v>94</v>
      </c>
      <c r="B133" s="106">
        <v>2</v>
      </c>
      <c r="C133" s="107" t="s">
        <v>155</v>
      </c>
      <c r="D133" s="108" t="s">
        <v>29</v>
      </c>
      <c r="E133" s="109"/>
      <c r="F133" s="110" t="s">
        <v>74</v>
      </c>
      <c r="G133" s="111">
        <f t="shared" si="25"/>
        <v>85</v>
      </c>
      <c r="H133" s="111">
        <f t="shared" si="26"/>
        <v>74</v>
      </c>
      <c r="I133" s="112">
        <f t="shared" si="27"/>
        <v>26438045</v>
      </c>
      <c r="J133" s="112" t="e">
        <f>SUMIF($AN$4:$AN$22,D133,#REF!)</f>
        <v>#REF!</v>
      </c>
      <c r="K133" s="113" t="e">
        <f t="shared" si="28"/>
        <v>#REF!</v>
      </c>
      <c r="L133" s="114" t="e">
        <f>SUMIF($AN$4:$AN$22,D133,#REF!)</f>
        <v>#REF!</v>
      </c>
      <c r="M133" s="115" t="e">
        <f t="shared" si="29"/>
        <v>#REF!</v>
      </c>
      <c r="N133" s="115" t="e">
        <f t="shared" si="30"/>
        <v>#REF!</v>
      </c>
      <c r="O133" s="115" t="e">
        <f t="shared" si="31"/>
        <v>#REF!</v>
      </c>
      <c r="P133" s="115" t="e">
        <f t="shared" si="32"/>
        <v>#REF!</v>
      </c>
      <c r="Q133" s="116" t="e">
        <f t="shared" si="33"/>
        <v>#REF!</v>
      </c>
      <c r="R133" s="115" t="e">
        <f t="shared" si="33"/>
        <v>#REF!</v>
      </c>
      <c r="S133" s="115" t="e">
        <f t="shared" si="34"/>
        <v>#REF!</v>
      </c>
      <c r="T133" s="115"/>
      <c r="U133" s="115" t="e">
        <f t="shared" si="35"/>
        <v>#REF!</v>
      </c>
      <c r="V133" s="115" t="e">
        <f t="shared" si="36"/>
        <v>#REF!</v>
      </c>
      <c r="W133" s="115" t="e">
        <f t="shared" si="37"/>
        <v>#REF!</v>
      </c>
      <c r="X133" s="116" t="e">
        <f t="shared" si="38"/>
        <v>#REF!</v>
      </c>
      <c r="Y133" s="116" t="e">
        <f t="shared" si="39"/>
        <v>#REF!</v>
      </c>
      <c r="Z133" s="115" t="e">
        <f t="shared" si="40"/>
        <v>#REF!</v>
      </c>
      <c r="AA133" s="115" t="e">
        <f t="shared" si="44"/>
        <v>#REF!</v>
      </c>
      <c r="AB133" s="115"/>
      <c r="AC133" s="117" t="str">
        <f t="shared" si="41"/>
        <v>BERTAHAP</v>
      </c>
      <c r="AD133" s="118">
        <f t="shared" si="42"/>
        <v>0</v>
      </c>
      <c r="AE133" s="119">
        <v>2</v>
      </c>
      <c r="AF133" s="120"/>
      <c r="AG133" s="115" t="e">
        <f>IF(AF133&gt;#REF!,"LB","KR")</f>
        <v>#REF!</v>
      </c>
      <c r="AH133" s="120">
        <v>1925320000</v>
      </c>
      <c r="AI133" s="120">
        <v>2170143000</v>
      </c>
      <c r="AJ133" s="120">
        <v>2303993000</v>
      </c>
      <c r="AK133" s="121">
        <v>2446098000</v>
      </c>
      <c r="AL133" s="121">
        <v>2303993000</v>
      </c>
      <c r="AM133" s="120">
        <v>2446098000</v>
      </c>
      <c r="AN133" s="120" t="e">
        <f t="shared" si="24"/>
        <v>#REF!</v>
      </c>
    </row>
    <row r="134" spans="1:40">
      <c r="A134" s="3">
        <f t="shared" si="43"/>
        <v>95</v>
      </c>
      <c r="B134" s="106">
        <v>3</v>
      </c>
      <c r="C134" s="107" t="s">
        <v>155</v>
      </c>
      <c r="D134" s="108" t="s">
        <v>44</v>
      </c>
      <c r="E134" s="109"/>
      <c r="F134" s="110" t="s">
        <v>60</v>
      </c>
      <c r="G134" s="111">
        <f t="shared" si="25"/>
        <v>101</v>
      </c>
      <c r="H134" s="111">
        <f t="shared" si="26"/>
        <v>90</v>
      </c>
      <c r="I134" s="112">
        <f t="shared" si="27"/>
        <v>26438045</v>
      </c>
      <c r="J134" s="112" t="e">
        <f>SUMIF($AN$4:$AN$22,D134,#REF!)</f>
        <v>#REF!</v>
      </c>
      <c r="K134" s="113" t="e">
        <f t="shared" si="28"/>
        <v>#REF!</v>
      </c>
      <c r="L134" s="114" t="e">
        <f>SUMIF($AN$4:$AN$22,D134,#REF!)</f>
        <v>#REF!</v>
      </c>
      <c r="M134" s="115" t="e">
        <f t="shared" si="29"/>
        <v>#REF!</v>
      </c>
      <c r="N134" s="115" t="e">
        <f t="shared" si="30"/>
        <v>#REF!</v>
      </c>
      <c r="O134" s="115" t="e">
        <f t="shared" si="31"/>
        <v>#REF!</v>
      </c>
      <c r="P134" s="115" t="e">
        <f t="shared" si="32"/>
        <v>#REF!</v>
      </c>
      <c r="Q134" s="116" t="e">
        <f t="shared" si="33"/>
        <v>#REF!</v>
      </c>
      <c r="R134" s="115" t="e">
        <f t="shared" si="33"/>
        <v>#REF!</v>
      </c>
      <c r="S134" s="115" t="e">
        <f t="shared" si="34"/>
        <v>#REF!</v>
      </c>
      <c r="T134" s="115"/>
      <c r="U134" s="115" t="e">
        <f t="shared" si="35"/>
        <v>#REF!</v>
      </c>
      <c r="V134" s="115" t="e">
        <f t="shared" si="36"/>
        <v>#REF!</v>
      </c>
      <c r="W134" s="115" t="e">
        <f t="shared" si="37"/>
        <v>#REF!</v>
      </c>
      <c r="X134" s="116" t="e">
        <f t="shared" si="38"/>
        <v>#REF!</v>
      </c>
      <c r="Y134" s="116" t="e">
        <f t="shared" si="39"/>
        <v>#REF!</v>
      </c>
      <c r="Z134" s="115" t="e">
        <f t="shared" si="40"/>
        <v>#REF!</v>
      </c>
      <c r="AA134" s="115" t="e">
        <f t="shared" si="44"/>
        <v>#REF!</v>
      </c>
      <c r="AB134" s="115"/>
      <c r="AC134" s="117" t="str">
        <f t="shared" si="41"/>
        <v>BERTAHAP</v>
      </c>
      <c r="AD134" s="118">
        <f t="shared" si="42"/>
        <v>0</v>
      </c>
      <c r="AE134" s="119">
        <v>2</v>
      </c>
      <c r="AF134" s="120"/>
      <c r="AG134" s="115" t="e">
        <f>IF(AF134&gt;#REF!,"LB","KR")</f>
        <v>#REF!</v>
      </c>
      <c r="AH134" s="120">
        <v>2341605000</v>
      </c>
      <c r="AI134" s="120">
        <v>2639363000</v>
      </c>
      <c r="AJ134" s="120">
        <v>2802153000</v>
      </c>
      <c r="AK134" s="121">
        <v>2974984000</v>
      </c>
      <c r="AL134" s="121">
        <v>2802153000</v>
      </c>
      <c r="AM134" s="120">
        <v>2974984000</v>
      </c>
      <c r="AN134" s="120" t="e">
        <f t="shared" si="24"/>
        <v>#REF!</v>
      </c>
    </row>
    <row r="135" spans="1:40">
      <c r="A135" s="3">
        <f t="shared" si="43"/>
        <v>96</v>
      </c>
      <c r="B135" s="106">
        <v>4</v>
      </c>
      <c r="C135" s="107" t="s">
        <v>155</v>
      </c>
      <c r="D135" s="106">
        <v>11</v>
      </c>
      <c r="E135" s="109"/>
      <c r="F135" s="110" t="s">
        <v>62</v>
      </c>
      <c r="G135" s="111">
        <f t="shared" si="25"/>
        <v>101</v>
      </c>
      <c r="H135" s="111">
        <f t="shared" si="26"/>
        <v>90</v>
      </c>
      <c r="I135" s="112">
        <f t="shared" si="27"/>
        <v>26438045</v>
      </c>
      <c r="J135" s="112" t="e">
        <f>SUMIF($AN$4:$AN$22,D135,#REF!)</f>
        <v>#REF!</v>
      </c>
      <c r="K135" s="113" t="e">
        <f t="shared" si="28"/>
        <v>#REF!</v>
      </c>
      <c r="L135" s="114" t="e">
        <f>SUMIF($AN$4:$AN$22,D135,#REF!)</f>
        <v>#REF!</v>
      </c>
      <c r="M135" s="115" t="e">
        <f t="shared" si="29"/>
        <v>#REF!</v>
      </c>
      <c r="N135" s="115" t="e">
        <f t="shared" si="30"/>
        <v>#REF!</v>
      </c>
      <c r="O135" s="115" t="e">
        <f t="shared" si="31"/>
        <v>#REF!</v>
      </c>
      <c r="P135" s="115" t="e">
        <f t="shared" si="32"/>
        <v>#REF!</v>
      </c>
      <c r="Q135" s="116" t="e">
        <f t="shared" si="33"/>
        <v>#REF!</v>
      </c>
      <c r="R135" s="115" t="e">
        <f t="shared" si="33"/>
        <v>#REF!</v>
      </c>
      <c r="S135" s="115" t="e">
        <f t="shared" si="34"/>
        <v>#REF!</v>
      </c>
      <c r="T135" s="115"/>
      <c r="U135" s="115" t="e">
        <f t="shared" si="35"/>
        <v>#REF!</v>
      </c>
      <c r="V135" s="115" t="e">
        <f t="shared" si="36"/>
        <v>#REF!</v>
      </c>
      <c r="W135" s="115" t="e">
        <f t="shared" si="37"/>
        <v>#REF!</v>
      </c>
      <c r="X135" s="116" t="e">
        <f t="shared" si="38"/>
        <v>#REF!</v>
      </c>
      <c r="Y135" s="116" t="e">
        <f t="shared" si="39"/>
        <v>#REF!</v>
      </c>
      <c r="Z135" s="115" t="e">
        <f t="shared" si="40"/>
        <v>#REF!</v>
      </c>
      <c r="AA135" s="115" t="e">
        <f t="shared" si="44"/>
        <v>#REF!</v>
      </c>
      <c r="AB135" s="115"/>
      <c r="AC135" s="117" t="str">
        <f t="shared" si="41"/>
        <v>BERTAHAP</v>
      </c>
      <c r="AD135" s="118">
        <f t="shared" si="42"/>
        <v>0</v>
      </c>
      <c r="AE135" s="119">
        <v>2</v>
      </c>
      <c r="AF135" s="120"/>
      <c r="AG135" s="115" t="e">
        <f>IF(AF135&gt;#REF!,"LB","KR")</f>
        <v>#REF!</v>
      </c>
      <c r="AH135" s="120">
        <v>2341605000</v>
      </c>
      <c r="AI135" s="120">
        <v>2639363000</v>
      </c>
      <c r="AJ135" s="120">
        <v>2802153000</v>
      </c>
      <c r="AK135" s="121">
        <v>2974984000</v>
      </c>
      <c r="AL135" s="121">
        <v>2802153000</v>
      </c>
      <c r="AM135" s="120">
        <v>2974984000</v>
      </c>
      <c r="AN135" s="120" t="e">
        <f t="shared" si="24"/>
        <v>#REF!</v>
      </c>
    </row>
    <row r="136" spans="1:40">
      <c r="A136" s="3">
        <f t="shared" si="43"/>
        <v>97</v>
      </c>
      <c r="B136" s="106">
        <v>5</v>
      </c>
      <c r="C136" s="107" t="s">
        <v>155</v>
      </c>
      <c r="D136" s="106">
        <v>15</v>
      </c>
      <c r="E136" s="109"/>
      <c r="F136" s="110" t="s">
        <v>64</v>
      </c>
      <c r="G136" s="111">
        <f t="shared" si="25"/>
        <v>101</v>
      </c>
      <c r="H136" s="111">
        <f t="shared" si="26"/>
        <v>90</v>
      </c>
      <c r="I136" s="112">
        <f t="shared" si="27"/>
        <v>26438045</v>
      </c>
      <c r="J136" s="112" t="e">
        <f>SUMIF($AN$4:$AN$22,D136,#REF!)</f>
        <v>#REF!</v>
      </c>
      <c r="K136" s="113" t="e">
        <f t="shared" si="28"/>
        <v>#REF!</v>
      </c>
      <c r="L136" s="114" t="e">
        <f>SUMIF($AN$4:$AN$22,D136,#REF!)</f>
        <v>#REF!</v>
      </c>
      <c r="M136" s="115" t="e">
        <f t="shared" si="29"/>
        <v>#REF!</v>
      </c>
      <c r="N136" s="115" t="e">
        <f t="shared" si="30"/>
        <v>#REF!</v>
      </c>
      <c r="O136" s="115" t="e">
        <f t="shared" si="31"/>
        <v>#REF!</v>
      </c>
      <c r="P136" s="115" t="e">
        <f t="shared" si="32"/>
        <v>#REF!</v>
      </c>
      <c r="Q136" s="116" t="e">
        <f t="shared" si="33"/>
        <v>#REF!</v>
      </c>
      <c r="R136" s="115" t="e">
        <f t="shared" si="33"/>
        <v>#REF!</v>
      </c>
      <c r="S136" s="115" t="e">
        <f t="shared" si="34"/>
        <v>#REF!</v>
      </c>
      <c r="T136" s="115"/>
      <c r="U136" s="115" t="e">
        <f t="shared" si="35"/>
        <v>#REF!</v>
      </c>
      <c r="V136" s="115" t="e">
        <f t="shared" si="36"/>
        <v>#REF!</v>
      </c>
      <c r="W136" s="115" t="e">
        <f t="shared" si="37"/>
        <v>#REF!</v>
      </c>
      <c r="X136" s="116" t="e">
        <f t="shared" si="38"/>
        <v>#REF!</v>
      </c>
      <c r="Y136" s="116" t="e">
        <f t="shared" si="39"/>
        <v>#REF!</v>
      </c>
      <c r="Z136" s="115" t="e">
        <f t="shared" si="40"/>
        <v>#REF!</v>
      </c>
      <c r="AA136" s="115" t="e">
        <f t="shared" si="44"/>
        <v>#REF!</v>
      </c>
      <c r="AB136" s="115"/>
      <c r="AC136" s="117" t="str">
        <f t="shared" si="41"/>
        <v>BERTAHAP</v>
      </c>
      <c r="AD136" s="118">
        <f t="shared" si="42"/>
        <v>0</v>
      </c>
      <c r="AE136" s="119">
        <v>2</v>
      </c>
      <c r="AF136" s="120"/>
      <c r="AG136" s="115" t="e">
        <f>IF(AF136&gt;#REF!,"LB","KR")</f>
        <v>#REF!</v>
      </c>
      <c r="AH136" s="120">
        <v>2341605000</v>
      </c>
      <c r="AI136" s="120">
        <v>2639363000</v>
      </c>
      <c r="AJ136" s="120">
        <v>2802153000</v>
      </c>
      <c r="AK136" s="121">
        <v>2974984000</v>
      </c>
      <c r="AL136" s="121">
        <v>2802153000</v>
      </c>
      <c r="AM136" s="120">
        <v>2974984000</v>
      </c>
      <c r="AN136" s="120" t="e">
        <f t="shared" si="24"/>
        <v>#REF!</v>
      </c>
    </row>
    <row r="137" spans="1:40">
      <c r="A137" s="3">
        <f t="shared" si="43"/>
        <v>98</v>
      </c>
      <c r="B137" s="106">
        <v>6</v>
      </c>
      <c r="C137" s="107" t="s">
        <v>155</v>
      </c>
      <c r="D137" s="106">
        <v>17</v>
      </c>
      <c r="E137" s="109"/>
      <c r="F137" s="110" t="s">
        <v>67</v>
      </c>
      <c r="G137" s="111">
        <f t="shared" si="25"/>
        <v>85</v>
      </c>
      <c r="H137" s="111">
        <f t="shared" si="26"/>
        <v>74</v>
      </c>
      <c r="I137" s="112">
        <f t="shared" si="27"/>
        <v>26438045</v>
      </c>
      <c r="J137" s="112" t="e">
        <f>SUMIF($AN$4:$AN$22,D137,#REF!)</f>
        <v>#REF!</v>
      </c>
      <c r="K137" s="113" t="e">
        <f t="shared" si="28"/>
        <v>#REF!</v>
      </c>
      <c r="L137" s="114" t="e">
        <f>SUMIF($AN$4:$AN$22,D137,#REF!)</f>
        <v>#REF!</v>
      </c>
      <c r="M137" s="115" t="e">
        <f t="shared" si="29"/>
        <v>#REF!</v>
      </c>
      <c r="N137" s="115" t="e">
        <f t="shared" si="30"/>
        <v>#REF!</v>
      </c>
      <c r="O137" s="115" t="e">
        <f t="shared" si="31"/>
        <v>#REF!</v>
      </c>
      <c r="P137" s="115" t="e">
        <f t="shared" si="32"/>
        <v>#REF!</v>
      </c>
      <c r="Q137" s="116" t="e">
        <f t="shared" si="33"/>
        <v>#REF!</v>
      </c>
      <c r="R137" s="115" t="e">
        <f t="shared" si="33"/>
        <v>#REF!</v>
      </c>
      <c r="S137" s="115" t="e">
        <f t="shared" si="34"/>
        <v>#REF!</v>
      </c>
      <c r="T137" s="115"/>
      <c r="U137" s="115" t="e">
        <f t="shared" si="35"/>
        <v>#REF!</v>
      </c>
      <c r="V137" s="115" t="e">
        <f t="shared" si="36"/>
        <v>#REF!</v>
      </c>
      <c r="W137" s="115" t="e">
        <f t="shared" si="37"/>
        <v>#REF!</v>
      </c>
      <c r="X137" s="116" t="e">
        <f t="shared" si="38"/>
        <v>#REF!</v>
      </c>
      <c r="Y137" s="116" t="e">
        <f t="shared" si="39"/>
        <v>#REF!</v>
      </c>
      <c r="Z137" s="115" t="e">
        <f t="shared" si="40"/>
        <v>#REF!</v>
      </c>
      <c r="AA137" s="115" t="e">
        <f t="shared" si="44"/>
        <v>#REF!</v>
      </c>
      <c r="AB137" s="115"/>
      <c r="AC137" s="117" t="str">
        <f t="shared" si="41"/>
        <v>BERTAHAP</v>
      </c>
      <c r="AD137" s="118">
        <f t="shared" si="42"/>
        <v>0</v>
      </c>
      <c r="AE137" s="119">
        <v>2</v>
      </c>
      <c r="AF137" s="120"/>
      <c r="AG137" s="115" t="e">
        <f>IF(AF137&gt;#REF!,"LB","KR")</f>
        <v>#REF!</v>
      </c>
      <c r="AH137" s="120">
        <v>1925320000</v>
      </c>
      <c r="AI137" s="120">
        <v>2170143000</v>
      </c>
      <c r="AJ137" s="120">
        <v>2303993000</v>
      </c>
      <c r="AK137" s="121">
        <v>2446098000</v>
      </c>
      <c r="AL137" s="121">
        <v>2303993000</v>
      </c>
      <c r="AM137" s="120">
        <v>2446098000</v>
      </c>
      <c r="AN137" s="120" t="e">
        <f t="shared" si="24"/>
        <v>#REF!</v>
      </c>
    </row>
    <row r="138" spans="1:40">
      <c r="A138" s="3">
        <f t="shared" si="43"/>
        <v>99</v>
      </c>
      <c r="B138" s="106">
        <v>7</v>
      </c>
      <c r="C138" s="107" t="s">
        <v>155</v>
      </c>
      <c r="D138" s="106">
        <v>19</v>
      </c>
      <c r="E138" s="109"/>
      <c r="F138" s="110" t="s">
        <v>78</v>
      </c>
      <c r="G138" s="111">
        <f t="shared" si="25"/>
        <v>138</v>
      </c>
      <c r="H138" s="111">
        <f t="shared" si="26"/>
        <v>120</v>
      </c>
      <c r="I138" s="112">
        <f t="shared" si="27"/>
        <v>26438045</v>
      </c>
      <c r="J138" s="112" t="e">
        <f>SUMIF($AN$4:$AN$22,D138,#REF!)</f>
        <v>#REF!</v>
      </c>
      <c r="K138" s="113" t="e">
        <f t="shared" si="28"/>
        <v>#REF!</v>
      </c>
      <c r="L138" s="114" t="e">
        <f>SUMIF($AN$4:$AN$22,D138,#REF!)</f>
        <v>#REF!</v>
      </c>
      <c r="M138" s="115" t="e">
        <f t="shared" si="29"/>
        <v>#REF!</v>
      </c>
      <c r="N138" s="115" t="e">
        <f t="shared" si="30"/>
        <v>#REF!</v>
      </c>
      <c r="O138" s="115" t="e">
        <f t="shared" si="31"/>
        <v>#REF!</v>
      </c>
      <c r="P138" s="115" t="e">
        <f t="shared" si="32"/>
        <v>#REF!</v>
      </c>
      <c r="Q138" s="116" t="e">
        <f t="shared" si="33"/>
        <v>#REF!</v>
      </c>
      <c r="R138" s="115" t="e">
        <f t="shared" si="33"/>
        <v>#REF!</v>
      </c>
      <c r="S138" s="115" t="e">
        <f t="shared" si="34"/>
        <v>#REF!</v>
      </c>
      <c r="T138" s="115"/>
      <c r="U138" s="115" t="e">
        <f t="shared" si="35"/>
        <v>#REF!</v>
      </c>
      <c r="V138" s="115" t="e">
        <f t="shared" si="36"/>
        <v>#REF!</v>
      </c>
      <c r="W138" s="115" t="e">
        <f t="shared" si="37"/>
        <v>#REF!</v>
      </c>
      <c r="X138" s="116" t="e">
        <f t="shared" si="38"/>
        <v>#REF!</v>
      </c>
      <c r="Y138" s="116" t="e">
        <f t="shared" si="39"/>
        <v>#REF!</v>
      </c>
      <c r="Z138" s="115" t="e">
        <f t="shared" si="40"/>
        <v>#REF!</v>
      </c>
      <c r="AA138" s="115" t="e">
        <f t="shared" si="44"/>
        <v>#REF!</v>
      </c>
      <c r="AB138" s="115"/>
      <c r="AC138" s="117" t="str">
        <f t="shared" si="41"/>
        <v>BERTAHAP</v>
      </c>
      <c r="AD138" s="118">
        <f t="shared" si="42"/>
        <v>0</v>
      </c>
      <c r="AE138" s="119">
        <v>2</v>
      </c>
      <c r="AF138" s="120"/>
      <c r="AG138" s="115" t="e">
        <f>IF(AF138&gt;#REF!,"LB","KR")</f>
        <v>#REF!</v>
      </c>
      <c r="AH138" s="120">
        <v>3122140000</v>
      </c>
      <c r="AI138" s="120">
        <v>3519150000</v>
      </c>
      <c r="AJ138" s="120">
        <v>3736204000</v>
      </c>
      <c r="AK138" s="121">
        <v>3966645000</v>
      </c>
      <c r="AL138" s="121">
        <v>3736204000</v>
      </c>
      <c r="AM138" s="120">
        <v>3966645000</v>
      </c>
      <c r="AN138" s="120" t="e">
        <f t="shared" si="24"/>
        <v>#REF!</v>
      </c>
    </row>
    <row r="139" spans="1:40">
      <c r="A139" s="3">
        <f t="shared" si="43"/>
        <v>100</v>
      </c>
      <c r="B139" s="106">
        <v>8</v>
      </c>
      <c r="C139" s="107" t="s">
        <v>155</v>
      </c>
      <c r="D139" s="106">
        <v>21</v>
      </c>
      <c r="E139" s="109"/>
      <c r="F139" s="110" t="s">
        <v>84</v>
      </c>
      <c r="G139" s="111">
        <f t="shared" si="25"/>
        <v>132</v>
      </c>
      <c r="H139" s="111">
        <f t="shared" si="26"/>
        <v>112</v>
      </c>
      <c r="I139" s="112">
        <f t="shared" si="27"/>
        <v>26438045</v>
      </c>
      <c r="J139" s="112" t="e">
        <f>SUMIF($AN$4:$AN$22,D139,#REF!)</f>
        <v>#REF!</v>
      </c>
      <c r="K139" s="113" t="e">
        <f t="shared" si="28"/>
        <v>#REF!</v>
      </c>
      <c r="L139" s="114" t="e">
        <f>SUMIF($AN$4:$AN$22,D139,#REF!)</f>
        <v>#REF!</v>
      </c>
      <c r="M139" s="115" t="e">
        <f t="shared" si="29"/>
        <v>#REF!</v>
      </c>
      <c r="N139" s="115" t="e">
        <f t="shared" si="30"/>
        <v>#REF!</v>
      </c>
      <c r="O139" s="115" t="e">
        <f t="shared" si="31"/>
        <v>#REF!</v>
      </c>
      <c r="P139" s="115" t="e">
        <f t="shared" si="32"/>
        <v>#REF!</v>
      </c>
      <c r="Q139" s="116" t="e">
        <f t="shared" si="33"/>
        <v>#REF!</v>
      </c>
      <c r="R139" s="115" t="e">
        <f t="shared" si="33"/>
        <v>#REF!</v>
      </c>
      <c r="S139" s="115" t="e">
        <f t="shared" si="34"/>
        <v>#REF!</v>
      </c>
      <c r="T139" s="115"/>
      <c r="U139" s="115" t="e">
        <f t="shared" si="35"/>
        <v>#REF!</v>
      </c>
      <c r="V139" s="115" t="e">
        <f t="shared" si="36"/>
        <v>#REF!</v>
      </c>
      <c r="W139" s="115" t="e">
        <f t="shared" si="37"/>
        <v>#REF!</v>
      </c>
      <c r="X139" s="116" t="e">
        <f t="shared" si="38"/>
        <v>#REF!</v>
      </c>
      <c r="Y139" s="116" t="e">
        <f t="shared" si="39"/>
        <v>#REF!</v>
      </c>
      <c r="Z139" s="115" t="e">
        <f t="shared" si="40"/>
        <v>#REF!</v>
      </c>
      <c r="AA139" s="115" t="e">
        <f t="shared" si="44"/>
        <v>#REF!</v>
      </c>
      <c r="AB139" s="115"/>
      <c r="AC139" s="117" t="str">
        <f t="shared" si="41"/>
        <v>BERTAHAP</v>
      </c>
      <c r="AD139" s="118">
        <f t="shared" si="42"/>
        <v>0</v>
      </c>
      <c r="AE139" s="119">
        <v>2</v>
      </c>
      <c r="AF139" s="120"/>
      <c r="AG139" s="115" t="e">
        <f>IF(AF139&gt;#REF!,"LB","KR")</f>
        <v>#REF!</v>
      </c>
      <c r="AH139" s="120">
        <v>3023959000</v>
      </c>
      <c r="AI139" s="120">
        <v>3408485000</v>
      </c>
      <c r="AJ139" s="120">
        <v>3618713000</v>
      </c>
      <c r="AK139" s="121">
        <v>3841907000</v>
      </c>
      <c r="AL139" s="121">
        <v>3618713000</v>
      </c>
      <c r="AM139" s="120">
        <v>3841907000</v>
      </c>
      <c r="AN139" s="120" t="e">
        <f t="shared" ref="AN139:AN202" si="45">ROUNDUP((AA139*(1+$J$5)),-3)</f>
        <v>#REF!</v>
      </c>
    </row>
    <row r="140" spans="1:40">
      <c r="A140" s="3">
        <f t="shared" si="43"/>
        <v>101</v>
      </c>
      <c r="B140" s="106">
        <v>1</v>
      </c>
      <c r="C140" s="107" t="s">
        <v>158</v>
      </c>
      <c r="D140" s="108" t="s">
        <v>19</v>
      </c>
      <c r="E140" s="109"/>
      <c r="F140" s="110" t="s">
        <v>72</v>
      </c>
      <c r="G140" s="111">
        <f t="shared" si="25"/>
        <v>175</v>
      </c>
      <c r="H140" s="111">
        <f t="shared" si="26"/>
        <v>156</v>
      </c>
      <c r="I140" s="112">
        <f t="shared" si="27"/>
        <v>26438045</v>
      </c>
      <c r="J140" s="112" t="e">
        <f>SUMIF($AN$4:$AN$22,D140,#REF!)</f>
        <v>#REF!</v>
      </c>
      <c r="K140" s="113" t="e">
        <f t="shared" si="28"/>
        <v>#REF!</v>
      </c>
      <c r="L140" s="114" t="e">
        <f>SUMIF($AN$4:$AN$22,D140,#REF!)</f>
        <v>#REF!</v>
      </c>
      <c r="M140" s="115" t="e">
        <f t="shared" si="29"/>
        <v>#REF!</v>
      </c>
      <c r="N140" s="115" t="e">
        <f t="shared" si="30"/>
        <v>#REF!</v>
      </c>
      <c r="O140" s="115" t="e">
        <f t="shared" si="31"/>
        <v>#REF!</v>
      </c>
      <c r="P140" s="115" t="e">
        <f t="shared" si="32"/>
        <v>#REF!</v>
      </c>
      <c r="Q140" s="116" t="e">
        <f t="shared" si="33"/>
        <v>#REF!</v>
      </c>
      <c r="R140" s="115" t="e">
        <f t="shared" si="33"/>
        <v>#REF!</v>
      </c>
      <c r="S140" s="115" t="e">
        <f t="shared" si="34"/>
        <v>#REF!</v>
      </c>
      <c r="T140" s="115"/>
      <c r="U140" s="115" t="e">
        <f t="shared" si="35"/>
        <v>#REF!</v>
      </c>
      <c r="V140" s="115" t="e">
        <f t="shared" si="36"/>
        <v>#REF!</v>
      </c>
      <c r="W140" s="115" t="e">
        <f t="shared" si="37"/>
        <v>#REF!</v>
      </c>
      <c r="X140" s="116" t="e">
        <f t="shared" si="38"/>
        <v>#REF!</v>
      </c>
      <c r="Y140" s="116" t="e">
        <f t="shared" si="39"/>
        <v>#REF!</v>
      </c>
      <c r="Z140" s="115" t="e">
        <f t="shared" si="40"/>
        <v>#REF!</v>
      </c>
      <c r="AA140" s="115" t="e">
        <f t="shared" si="44"/>
        <v>#REF!</v>
      </c>
      <c r="AB140" s="115"/>
      <c r="AC140" s="117" t="str">
        <f t="shared" si="41"/>
        <v>BERTAHAP</v>
      </c>
      <c r="AD140" s="118">
        <f t="shared" si="42"/>
        <v>0</v>
      </c>
      <c r="AE140" s="119">
        <v>2</v>
      </c>
      <c r="AF140" s="120"/>
      <c r="AG140" s="115" t="e">
        <f>IF(AF140&gt;#REF!,"LB","KR")</f>
        <v>#REF!</v>
      </c>
      <c r="AH140" s="120">
        <v>4135362000</v>
      </c>
      <c r="AI140" s="120">
        <v>4661214000</v>
      </c>
      <c r="AJ140" s="120">
        <v>4948708000</v>
      </c>
      <c r="AK140" s="121">
        <v>5253933000</v>
      </c>
      <c r="AL140" s="121">
        <v>4948708000</v>
      </c>
      <c r="AM140" s="120">
        <v>5253933000</v>
      </c>
      <c r="AN140" s="120" t="e">
        <f t="shared" si="45"/>
        <v>#REF!</v>
      </c>
    </row>
    <row r="141" spans="1:40">
      <c r="A141" s="3">
        <f t="shared" si="43"/>
        <v>102</v>
      </c>
      <c r="B141" s="106">
        <v>2</v>
      </c>
      <c r="C141" s="107" t="s">
        <v>158</v>
      </c>
      <c r="D141" s="108" t="s">
        <v>29</v>
      </c>
      <c r="E141" s="109"/>
      <c r="F141" s="110" t="s">
        <v>74</v>
      </c>
      <c r="G141" s="111">
        <f t="shared" si="25"/>
        <v>85</v>
      </c>
      <c r="H141" s="111">
        <f t="shared" si="26"/>
        <v>74</v>
      </c>
      <c r="I141" s="112">
        <f t="shared" si="27"/>
        <v>26438045</v>
      </c>
      <c r="J141" s="112" t="e">
        <f>SUMIF($AN$4:$AN$22,D141,#REF!)</f>
        <v>#REF!</v>
      </c>
      <c r="K141" s="113" t="e">
        <f t="shared" si="28"/>
        <v>#REF!</v>
      </c>
      <c r="L141" s="114" t="e">
        <f>SUMIF($AN$4:$AN$22,D141,#REF!)</f>
        <v>#REF!</v>
      </c>
      <c r="M141" s="115" t="e">
        <f t="shared" si="29"/>
        <v>#REF!</v>
      </c>
      <c r="N141" s="115" t="e">
        <f t="shared" si="30"/>
        <v>#REF!</v>
      </c>
      <c r="O141" s="115" t="e">
        <f t="shared" si="31"/>
        <v>#REF!</v>
      </c>
      <c r="P141" s="115" t="e">
        <f t="shared" si="32"/>
        <v>#REF!</v>
      </c>
      <c r="Q141" s="116" t="e">
        <f t="shared" si="33"/>
        <v>#REF!</v>
      </c>
      <c r="R141" s="115" t="e">
        <f t="shared" si="33"/>
        <v>#REF!</v>
      </c>
      <c r="S141" s="115" t="e">
        <f t="shared" si="34"/>
        <v>#REF!</v>
      </c>
      <c r="T141" s="115"/>
      <c r="U141" s="115" t="e">
        <f t="shared" si="35"/>
        <v>#REF!</v>
      </c>
      <c r="V141" s="115" t="e">
        <f t="shared" si="36"/>
        <v>#REF!</v>
      </c>
      <c r="W141" s="115" t="e">
        <f t="shared" si="37"/>
        <v>#REF!</v>
      </c>
      <c r="X141" s="116" t="e">
        <f t="shared" si="38"/>
        <v>#REF!</v>
      </c>
      <c r="Y141" s="116" t="e">
        <f t="shared" si="39"/>
        <v>#REF!</v>
      </c>
      <c r="Z141" s="115" t="e">
        <f t="shared" si="40"/>
        <v>#REF!</v>
      </c>
      <c r="AA141" s="115" t="e">
        <f t="shared" si="44"/>
        <v>#REF!</v>
      </c>
      <c r="AB141" s="115"/>
      <c r="AC141" s="117" t="str">
        <f t="shared" si="41"/>
        <v>BERTAHAP</v>
      </c>
      <c r="AD141" s="118">
        <f t="shared" si="42"/>
        <v>0</v>
      </c>
      <c r="AE141" s="119">
        <v>2</v>
      </c>
      <c r="AF141" s="120"/>
      <c r="AG141" s="115" t="e">
        <f>IF(AF141&gt;#REF!,"LB","KR")</f>
        <v>#REF!</v>
      </c>
      <c r="AH141" s="120">
        <v>1925320000</v>
      </c>
      <c r="AI141" s="120">
        <v>2170143000</v>
      </c>
      <c r="AJ141" s="120">
        <v>2303993000</v>
      </c>
      <c r="AK141" s="121">
        <v>2446098000</v>
      </c>
      <c r="AL141" s="121">
        <v>2303993000</v>
      </c>
      <c r="AM141" s="120">
        <v>2446098000</v>
      </c>
      <c r="AN141" s="120" t="e">
        <f t="shared" si="45"/>
        <v>#REF!</v>
      </c>
    </row>
    <row r="142" spans="1:40">
      <c r="A142" s="3">
        <f t="shared" si="43"/>
        <v>103</v>
      </c>
      <c r="B142" s="106">
        <v>3</v>
      </c>
      <c r="C142" s="107" t="s">
        <v>158</v>
      </c>
      <c r="D142" s="108" t="s">
        <v>44</v>
      </c>
      <c r="E142" s="109"/>
      <c r="F142" s="110" t="s">
        <v>60</v>
      </c>
      <c r="G142" s="111">
        <f t="shared" si="25"/>
        <v>101</v>
      </c>
      <c r="H142" s="111">
        <f t="shared" si="26"/>
        <v>90</v>
      </c>
      <c r="I142" s="112">
        <f t="shared" si="27"/>
        <v>26438045</v>
      </c>
      <c r="J142" s="112" t="e">
        <f>SUMIF($AN$4:$AN$22,D142,#REF!)</f>
        <v>#REF!</v>
      </c>
      <c r="K142" s="113" t="e">
        <f t="shared" si="28"/>
        <v>#REF!</v>
      </c>
      <c r="L142" s="114" t="e">
        <f>SUMIF($AN$4:$AN$22,D142,#REF!)</f>
        <v>#REF!</v>
      </c>
      <c r="M142" s="115" t="e">
        <f t="shared" si="29"/>
        <v>#REF!</v>
      </c>
      <c r="N142" s="115" t="e">
        <f t="shared" si="30"/>
        <v>#REF!</v>
      </c>
      <c r="O142" s="115" t="e">
        <f t="shared" si="31"/>
        <v>#REF!</v>
      </c>
      <c r="P142" s="115" t="e">
        <f t="shared" si="32"/>
        <v>#REF!</v>
      </c>
      <c r="Q142" s="116" t="e">
        <f t="shared" si="33"/>
        <v>#REF!</v>
      </c>
      <c r="R142" s="115" t="e">
        <f t="shared" si="33"/>
        <v>#REF!</v>
      </c>
      <c r="S142" s="115" t="e">
        <f t="shared" si="34"/>
        <v>#REF!</v>
      </c>
      <c r="T142" s="115"/>
      <c r="U142" s="115" t="e">
        <f t="shared" si="35"/>
        <v>#REF!</v>
      </c>
      <c r="V142" s="115" t="e">
        <f t="shared" si="36"/>
        <v>#REF!</v>
      </c>
      <c r="W142" s="115" t="e">
        <f t="shared" si="37"/>
        <v>#REF!</v>
      </c>
      <c r="X142" s="116" t="e">
        <f t="shared" si="38"/>
        <v>#REF!</v>
      </c>
      <c r="Y142" s="116" t="e">
        <f t="shared" si="39"/>
        <v>#REF!</v>
      </c>
      <c r="Z142" s="115" t="e">
        <f t="shared" si="40"/>
        <v>#REF!</v>
      </c>
      <c r="AA142" s="115" t="e">
        <f t="shared" si="44"/>
        <v>#REF!</v>
      </c>
      <c r="AB142" s="115"/>
      <c r="AC142" s="117" t="str">
        <f t="shared" si="41"/>
        <v>BERTAHAP</v>
      </c>
      <c r="AD142" s="118">
        <f t="shared" si="42"/>
        <v>0</v>
      </c>
      <c r="AE142" s="119">
        <v>2</v>
      </c>
      <c r="AF142" s="120"/>
      <c r="AG142" s="115" t="e">
        <f>IF(AF142&gt;#REF!,"LB","KR")</f>
        <v>#REF!</v>
      </c>
      <c r="AH142" s="120">
        <v>2341605000</v>
      </c>
      <c r="AI142" s="120">
        <v>2639363000</v>
      </c>
      <c r="AJ142" s="120">
        <v>2802153000</v>
      </c>
      <c r="AK142" s="121">
        <v>2974984000</v>
      </c>
      <c r="AL142" s="121">
        <v>2802153000</v>
      </c>
      <c r="AM142" s="120">
        <v>2974984000</v>
      </c>
      <c r="AN142" s="120" t="e">
        <f t="shared" si="45"/>
        <v>#REF!</v>
      </c>
    </row>
    <row r="143" spans="1:40">
      <c r="A143" s="3">
        <f t="shared" si="43"/>
        <v>104</v>
      </c>
      <c r="B143" s="106">
        <v>4</v>
      </c>
      <c r="C143" s="107" t="s">
        <v>158</v>
      </c>
      <c r="D143" s="106">
        <v>11</v>
      </c>
      <c r="E143" s="109"/>
      <c r="F143" s="110" t="s">
        <v>62</v>
      </c>
      <c r="G143" s="111">
        <f t="shared" si="25"/>
        <v>101</v>
      </c>
      <c r="H143" s="111">
        <f t="shared" si="26"/>
        <v>90</v>
      </c>
      <c r="I143" s="112">
        <f t="shared" si="27"/>
        <v>26438045</v>
      </c>
      <c r="J143" s="112" t="e">
        <f>SUMIF($AN$4:$AN$22,D143,#REF!)</f>
        <v>#REF!</v>
      </c>
      <c r="K143" s="113" t="e">
        <f t="shared" si="28"/>
        <v>#REF!</v>
      </c>
      <c r="L143" s="114" t="e">
        <f>SUMIF($AN$4:$AN$22,D143,#REF!)</f>
        <v>#REF!</v>
      </c>
      <c r="M143" s="115" t="e">
        <f t="shared" si="29"/>
        <v>#REF!</v>
      </c>
      <c r="N143" s="115" t="e">
        <f t="shared" si="30"/>
        <v>#REF!</v>
      </c>
      <c r="O143" s="115" t="e">
        <f t="shared" si="31"/>
        <v>#REF!</v>
      </c>
      <c r="P143" s="115" t="e">
        <f t="shared" si="32"/>
        <v>#REF!</v>
      </c>
      <c r="Q143" s="116" t="e">
        <f t="shared" si="33"/>
        <v>#REF!</v>
      </c>
      <c r="R143" s="115" t="e">
        <f t="shared" si="33"/>
        <v>#REF!</v>
      </c>
      <c r="S143" s="115" t="e">
        <f t="shared" si="34"/>
        <v>#REF!</v>
      </c>
      <c r="T143" s="115"/>
      <c r="U143" s="115" t="e">
        <f t="shared" si="35"/>
        <v>#REF!</v>
      </c>
      <c r="V143" s="115" t="e">
        <f t="shared" si="36"/>
        <v>#REF!</v>
      </c>
      <c r="W143" s="115" t="e">
        <f t="shared" si="37"/>
        <v>#REF!</v>
      </c>
      <c r="X143" s="116" t="e">
        <f t="shared" si="38"/>
        <v>#REF!</v>
      </c>
      <c r="Y143" s="116" t="e">
        <f t="shared" si="39"/>
        <v>#REF!</v>
      </c>
      <c r="Z143" s="115" t="e">
        <f t="shared" si="40"/>
        <v>#REF!</v>
      </c>
      <c r="AA143" s="115" t="e">
        <f t="shared" si="44"/>
        <v>#REF!</v>
      </c>
      <c r="AB143" s="115"/>
      <c r="AC143" s="117" t="str">
        <f t="shared" si="41"/>
        <v>BERTAHAP</v>
      </c>
      <c r="AD143" s="118">
        <f t="shared" si="42"/>
        <v>0</v>
      </c>
      <c r="AE143" s="119">
        <v>2</v>
      </c>
      <c r="AF143" s="120"/>
      <c r="AG143" s="115" t="e">
        <f>IF(AF143&gt;#REF!,"LB","KR")</f>
        <v>#REF!</v>
      </c>
      <c r="AH143" s="120">
        <v>2341605000</v>
      </c>
      <c r="AI143" s="120">
        <v>2639363000</v>
      </c>
      <c r="AJ143" s="120">
        <v>2802153000</v>
      </c>
      <c r="AK143" s="121">
        <v>2974984000</v>
      </c>
      <c r="AL143" s="121">
        <v>2802153000</v>
      </c>
      <c r="AM143" s="120">
        <v>2974984000</v>
      </c>
      <c r="AN143" s="120" t="e">
        <f t="shared" si="45"/>
        <v>#REF!</v>
      </c>
    </row>
    <row r="144" spans="1:40">
      <c r="A144" s="3">
        <f t="shared" si="43"/>
        <v>105</v>
      </c>
      <c r="B144" s="106">
        <v>5</v>
      </c>
      <c r="C144" s="107" t="s">
        <v>158</v>
      </c>
      <c r="D144" s="106">
        <v>15</v>
      </c>
      <c r="E144" s="109"/>
      <c r="F144" s="110" t="s">
        <v>64</v>
      </c>
      <c r="G144" s="111">
        <f t="shared" si="25"/>
        <v>101</v>
      </c>
      <c r="H144" s="111">
        <f t="shared" si="26"/>
        <v>90</v>
      </c>
      <c r="I144" s="112">
        <f t="shared" si="27"/>
        <v>26438045</v>
      </c>
      <c r="J144" s="112" t="e">
        <f>SUMIF($AN$4:$AN$22,D144,#REF!)</f>
        <v>#REF!</v>
      </c>
      <c r="K144" s="113" t="e">
        <f t="shared" si="28"/>
        <v>#REF!</v>
      </c>
      <c r="L144" s="114" t="e">
        <f>SUMIF($AN$4:$AN$22,D144,#REF!)</f>
        <v>#REF!</v>
      </c>
      <c r="M144" s="115" t="e">
        <f t="shared" si="29"/>
        <v>#REF!</v>
      </c>
      <c r="N144" s="115" t="e">
        <f t="shared" si="30"/>
        <v>#REF!</v>
      </c>
      <c r="O144" s="115" t="e">
        <f t="shared" si="31"/>
        <v>#REF!</v>
      </c>
      <c r="P144" s="115" t="e">
        <f t="shared" si="32"/>
        <v>#REF!</v>
      </c>
      <c r="Q144" s="116" t="e">
        <f t="shared" si="33"/>
        <v>#REF!</v>
      </c>
      <c r="R144" s="115" t="e">
        <f t="shared" si="33"/>
        <v>#REF!</v>
      </c>
      <c r="S144" s="115" t="e">
        <f t="shared" si="34"/>
        <v>#REF!</v>
      </c>
      <c r="T144" s="115"/>
      <c r="U144" s="115" t="e">
        <f t="shared" si="35"/>
        <v>#REF!</v>
      </c>
      <c r="V144" s="115" t="e">
        <f t="shared" si="36"/>
        <v>#REF!</v>
      </c>
      <c r="W144" s="115" t="e">
        <f t="shared" si="37"/>
        <v>#REF!</v>
      </c>
      <c r="X144" s="116" t="e">
        <f t="shared" si="38"/>
        <v>#REF!</v>
      </c>
      <c r="Y144" s="116" t="e">
        <f t="shared" si="39"/>
        <v>#REF!</v>
      </c>
      <c r="Z144" s="115" t="e">
        <f t="shared" si="40"/>
        <v>#REF!</v>
      </c>
      <c r="AA144" s="115" t="e">
        <f t="shared" si="44"/>
        <v>#REF!</v>
      </c>
      <c r="AB144" s="115"/>
      <c r="AC144" s="117" t="str">
        <f t="shared" si="41"/>
        <v>BERTAHAP</v>
      </c>
      <c r="AD144" s="118">
        <f t="shared" si="42"/>
        <v>0</v>
      </c>
      <c r="AE144" s="119">
        <v>2</v>
      </c>
      <c r="AF144" s="120"/>
      <c r="AG144" s="115" t="e">
        <f>IF(AF144&gt;#REF!,"LB","KR")</f>
        <v>#REF!</v>
      </c>
      <c r="AH144" s="120">
        <v>2341605000</v>
      </c>
      <c r="AI144" s="120">
        <v>2639363000</v>
      </c>
      <c r="AJ144" s="120">
        <v>2802153000</v>
      </c>
      <c r="AK144" s="121">
        <v>2974984000</v>
      </c>
      <c r="AL144" s="121">
        <v>2802153000</v>
      </c>
      <c r="AM144" s="120">
        <v>2974984000</v>
      </c>
      <c r="AN144" s="120" t="e">
        <f t="shared" si="45"/>
        <v>#REF!</v>
      </c>
    </row>
    <row r="145" spans="1:40">
      <c r="A145" s="3">
        <f t="shared" si="43"/>
        <v>106</v>
      </c>
      <c r="B145" s="106">
        <v>6</v>
      </c>
      <c r="C145" s="107" t="s">
        <v>158</v>
      </c>
      <c r="D145" s="106">
        <v>17</v>
      </c>
      <c r="E145" s="109"/>
      <c r="F145" s="110" t="s">
        <v>67</v>
      </c>
      <c r="G145" s="111">
        <f t="shared" si="25"/>
        <v>85</v>
      </c>
      <c r="H145" s="111">
        <f t="shared" si="26"/>
        <v>74</v>
      </c>
      <c r="I145" s="112">
        <f t="shared" si="27"/>
        <v>26438045</v>
      </c>
      <c r="J145" s="112" t="e">
        <f>SUMIF($AN$4:$AN$22,D145,#REF!)</f>
        <v>#REF!</v>
      </c>
      <c r="K145" s="113" t="e">
        <f t="shared" si="28"/>
        <v>#REF!</v>
      </c>
      <c r="L145" s="114" t="e">
        <f>SUMIF($AN$4:$AN$22,D145,#REF!)</f>
        <v>#REF!</v>
      </c>
      <c r="M145" s="115" t="e">
        <f t="shared" si="29"/>
        <v>#REF!</v>
      </c>
      <c r="N145" s="115" t="e">
        <f t="shared" si="30"/>
        <v>#REF!</v>
      </c>
      <c r="O145" s="115" t="e">
        <f t="shared" si="31"/>
        <v>#REF!</v>
      </c>
      <c r="P145" s="115" t="e">
        <f t="shared" si="32"/>
        <v>#REF!</v>
      </c>
      <c r="Q145" s="116" t="e">
        <f t="shared" si="33"/>
        <v>#REF!</v>
      </c>
      <c r="R145" s="115" t="e">
        <f t="shared" si="33"/>
        <v>#REF!</v>
      </c>
      <c r="S145" s="115" t="e">
        <f t="shared" si="34"/>
        <v>#REF!</v>
      </c>
      <c r="T145" s="115"/>
      <c r="U145" s="115" t="e">
        <f t="shared" si="35"/>
        <v>#REF!</v>
      </c>
      <c r="V145" s="115" t="e">
        <f t="shared" si="36"/>
        <v>#REF!</v>
      </c>
      <c r="W145" s="115" t="e">
        <f t="shared" si="37"/>
        <v>#REF!</v>
      </c>
      <c r="X145" s="116" t="e">
        <f t="shared" si="38"/>
        <v>#REF!</v>
      </c>
      <c r="Y145" s="116" t="e">
        <f t="shared" si="39"/>
        <v>#REF!</v>
      </c>
      <c r="Z145" s="115" t="e">
        <f t="shared" si="40"/>
        <v>#REF!</v>
      </c>
      <c r="AA145" s="115" t="e">
        <f t="shared" si="44"/>
        <v>#REF!</v>
      </c>
      <c r="AB145" s="115"/>
      <c r="AC145" s="117" t="str">
        <f t="shared" si="41"/>
        <v>BERTAHAP</v>
      </c>
      <c r="AD145" s="118">
        <f t="shared" si="42"/>
        <v>0</v>
      </c>
      <c r="AE145" s="119">
        <v>2</v>
      </c>
      <c r="AF145" s="120"/>
      <c r="AG145" s="115" t="e">
        <f>IF(AF145&gt;#REF!,"LB","KR")</f>
        <v>#REF!</v>
      </c>
      <c r="AH145" s="120">
        <v>1925320000</v>
      </c>
      <c r="AI145" s="120">
        <v>2170143000</v>
      </c>
      <c r="AJ145" s="120">
        <v>2303993000</v>
      </c>
      <c r="AK145" s="121">
        <v>2446098000</v>
      </c>
      <c r="AL145" s="121">
        <v>2303993000</v>
      </c>
      <c r="AM145" s="120">
        <v>2446098000</v>
      </c>
      <c r="AN145" s="120" t="e">
        <f t="shared" si="45"/>
        <v>#REF!</v>
      </c>
    </row>
    <row r="146" spans="1:40">
      <c r="A146" s="3">
        <f t="shared" si="43"/>
        <v>107</v>
      </c>
      <c r="B146" s="106">
        <v>7</v>
      </c>
      <c r="C146" s="107" t="s">
        <v>158</v>
      </c>
      <c r="D146" s="106">
        <v>19</v>
      </c>
      <c r="E146" s="109"/>
      <c r="F146" s="110" t="s">
        <v>78</v>
      </c>
      <c r="G146" s="111">
        <f t="shared" si="25"/>
        <v>138</v>
      </c>
      <c r="H146" s="111">
        <f t="shared" si="26"/>
        <v>120</v>
      </c>
      <c r="I146" s="112">
        <f t="shared" si="27"/>
        <v>26438045</v>
      </c>
      <c r="J146" s="112" t="e">
        <f>SUMIF($AN$4:$AN$22,D146,#REF!)</f>
        <v>#REF!</v>
      </c>
      <c r="K146" s="113" t="e">
        <f t="shared" si="28"/>
        <v>#REF!</v>
      </c>
      <c r="L146" s="114" t="e">
        <f>SUMIF($AN$4:$AN$22,D146,#REF!)</f>
        <v>#REF!</v>
      </c>
      <c r="M146" s="115" t="e">
        <f t="shared" si="29"/>
        <v>#REF!</v>
      </c>
      <c r="N146" s="115" t="e">
        <f t="shared" si="30"/>
        <v>#REF!</v>
      </c>
      <c r="O146" s="115" t="e">
        <f t="shared" si="31"/>
        <v>#REF!</v>
      </c>
      <c r="P146" s="115" t="e">
        <f t="shared" si="32"/>
        <v>#REF!</v>
      </c>
      <c r="Q146" s="116" t="e">
        <f t="shared" si="33"/>
        <v>#REF!</v>
      </c>
      <c r="R146" s="115" t="e">
        <f t="shared" si="33"/>
        <v>#REF!</v>
      </c>
      <c r="S146" s="115" t="e">
        <f t="shared" si="34"/>
        <v>#REF!</v>
      </c>
      <c r="T146" s="115"/>
      <c r="U146" s="115" t="e">
        <f t="shared" si="35"/>
        <v>#REF!</v>
      </c>
      <c r="V146" s="115" t="e">
        <f t="shared" si="36"/>
        <v>#REF!</v>
      </c>
      <c r="W146" s="115" t="e">
        <f t="shared" si="37"/>
        <v>#REF!</v>
      </c>
      <c r="X146" s="116" t="e">
        <f t="shared" si="38"/>
        <v>#REF!</v>
      </c>
      <c r="Y146" s="116" t="e">
        <f t="shared" si="39"/>
        <v>#REF!</v>
      </c>
      <c r="Z146" s="115" t="e">
        <f t="shared" si="40"/>
        <v>#REF!</v>
      </c>
      <c r="AA146" s="115" t="e">
        <f t="shared" si="44"/>
        <v>#REF!</v>
      </c>
      <c r="AB146" s="115"/>
      <c r="AC146" s="117" t="str">
        <f t="shared" si="41"/>
        <v>BERTAHAP</v>
      </c>
      <c r="AD146" s="118">
        <f t="shared" si="42"/>
        <v>0</v>
      </c>
      <c r="AE146" s="119">
        <v>2</v>
      </c>
      <c r="AF146" s="120"/>
      <c r="AG146" s="115" t="e">
        <f>IF(AF146&gt;#REF!,"LB","KR")</f>
        <v>#REF!</v>
      </c>
      <c r="AH146" s="120">
        <v>3122140000</v>
      </c>
      <c r="AI146" s="120">
        <v>3519150000</v>
      </c>
      <c r="AJ146" s="120">
        <v>3736204000</v>
      </c>
      <c r="AK146" s="121">
        <v>3966645000</v>
      </c>
      <c r="AL146" s="121">
        <v>3736204000</v>
      </c>
      <c r="AM146" s="120">
        <v>3966645000</v>
      </c>
      <c r="AN146" s="120" t="e">
        <f t="shared" si="45"/>
        <v>#REF!</v>
      </c>
    </row>
    <row r="147" spans="1:40">
      <c r="A147" s="3">
        <f t="shared" si="43"/>
        <v>108</v>
      </c>
      <c r="B147" s="106">
        <v>8</v>
      </c>
      <c r="C147" s="107" t="s">
        <v>158</v>
      </c>
      <c r="D147" s="106">
        <v>21</v>
      </c>
      <c r="E147" s="109"/>
      <c r="F147" s="110" t="s">
        <v>84</v>
      </c>
      <c r="G147" s="111">
        <f t="shared" si="25"/>
        <v>132</v>
      </c>
      <c r="H147" s="111">
        <f t="shared" si="26"/>
        <v>112</v>
      </c>
      <c r="I147" s="112">
        <f t="shared" si="27"/>
        <v>26438045</v>
      </c>
      <c r="J147" s="112" t="e">
        <f>SUMIF($AN$4:$AN$22,D147,#REF!)</f>
        <v>#REF!</v>
      </c>
      <c r="K147" s="113" t="e">
        <f t="shared" si="28"/>
        <v>#REF!</v>
      </c>
      <c r="L147" s="114" t="e">
        <f>SUMIF($AN$4:$AN$22,D147,#REF!)</f>
        <v>#REF!</v>
      </c>
      <c r="M147" s="115" t="e">
        <f t="shared" si="29"/>
        <v>#REF!</v>
      </c>
      <c r="N147" s="115" t="e">
        <f t="shared" si="30"/>
        <v>#REF!</v>
      </c>
      <c r="O147" s="115" t="e">
        <f t="shared" si="31"/>
        <v>#REF!</v>
      </c>
      <c r="P147" s="115" t="e">
        <f t="shared" si="32"/>
        <v>#REF!</v>
      </c>
      <c r="Q147" s="116" t="e">
        <f t="shared" si="33"/>
        <v>#REF!</v>
      </c>
      <c r="R147" s="115" t="e">
        <f t="shared" si="33"/>
        <v>#REF!</v>
      </c>
      <c r="S147" s="115" t="e">
        <f t="shared" si="34"/>
        <v>#REF!</v>
      </c>
      <c r="T147" s="115"/>
      <c r="U147" s="115" t="e">
        <f t="shared" si="35"/>
        <v>#REF!</v>
      </c>
      <c r="V147" s="115" t="e">
        <f t="shared" si="36"/>
        <v>#REF!</v>
      </c>
      <c r="W147" s="115" t="e">
        <f t="shared" si="37"/>
        <v>#REF!</v>
      </c>
      <c r="X147" s="116" t="e">
        <f t="shared" si="38"/>
        <v>#REF!</v>
      </c>
      <c r="Y147" s="116" t="e">
        <f t="shared" si="39"/>
        <v>#REF!</v>
      </c>
      <c r="Z147" s="115" t="e">
        <f t="shared" si="40"/>
        <v>#REF!</v>
      </c>
      <c r="AA147" s="115" t="e">
        <f t="shared" si="44"/>
        <v>#REF!</v>
      </c>
      <c r="AB147" s="115"/>
      <c r="AC147" s="117" t="str">
        <f t="shared" si="41"/>
        <v>BERTAHAP</v>
      </c>
      <c r="AD147" s="118">
        <f t="shared" si="42"/>
        <v>0</v>
      </c>
      <c r="AE147" s="119">
        <v>2</v>
      </c>
      <c r="AF147" s="120"/>
      <c r="AG147" s="115" t="e">
        <f>IF(AF147&gt;#REF!,"LB","KR")</f>
        <v>#REF!</v>
      </c>
      <c r="AH147" s="120">
        <v>3023959000</v>
      </c>
      <c r="AI147" s="120">
        <v>3408485000</v>
      </c>
      <c r="AJ147" s="120">
        <v>3618713000</v>
      </c>
      <c r="AK147" s="121">
        <v>3841907000</v>
      </c>
      <c r="AL147" s="121">
        <v>3618713000</v>
      </c>
      <c r="AM147" s="120">
        <v>3841907000</v>
      </c>
      <c r="AN147" s="120" t="e">
        <f t="shared" si="45"/>
        <v>#REF!</v>
      </c>
    </row>
    <row r="148" spans="1:40">
      <c r="A148" s="3">
        <f t="shared" si="43"/>
        <v>109</v>
      </c>
      <c r="B148" s="106">
        <v>1</v>
      </c>
      <c r="C148" s="107" t="s">
        <v>159</v>
      </c>
      <c r="D148" s="108" t="s">
        <v>19</v>
      </c>
      <c r="E148" s="109"/>
      <c r="F148" s="110" t="s">
        <v>72</v>
      </c>
      <c r="G148" s="111">
        <f t="shared" si="25"/>
        <v>175</v>
      </c>
      <c r="H148" s="111">
        <f t="shared" si="26"/>
        <v>156</v>
      </c>
      <c r="I148" s="112">
        <f t="shared" si="27"/>
        <v>26438045</v>
      </c>
      <c r="J148" s="112" t="e">
        <f>SUMIF($AN$4:$AN$22,D148,#REF!)</f>
        <v>#REF!</v>
      </c>
      <c r="K148" s="113" t="e">
        <f t="shared" si="28"/>
        <v>#REF!</v>
      </c>
      <c r="L148" s="114" t="e">
        <f>SUMIF($AN$4:$AN$22,D148,#REF!)</f>
        <v>#REF!</v>
      </c>
      <c r="M148" s="115" t="e">
        <f t="shared" si="29"/>
        <v>#REF!</v>
      </c>
      <c r="N148" s="115" t="e">
        <f t="shared" si="30"/>
        <v>#REF!</v>
      </c>
      <c r="O148" s="115" t="e">
        <f t="shared" si="31"/>
        <v>#REF!</v>
      </c>
      <c r="P148" s="115" t="e">
        <f t="shared" si="32"/>
        <v>#REF!</v>
      </c>
      <c r="Q148" s="116" t="e">
        <f t="shared" si="33"/>
        <v>#REF!</v>
      </c>
      <c r="R148" s="115" t="e">
        <f t="shared" si="33"/>
        <v>#REF!</v>
      </c>
      <c r="S148" s="115" t="e">
        <f t="shared" si="34"/>
        <v>#REF!</v>
      </c>
      <c r="T148" s="115"/>
      <c r="U148" s="115" t="e">
        <f t="shared" si="35"/>
        <v>#REF!</v>
      </c>
      <c r="V148" s="115" t="e">
        <f t="shared" si="36"/>
        <v>#REF!</v>
      </c>
      <c r="W148" s="115" t="e">
        <f t="shared" si="37"/>
        <v>#REF!</v>
      </c>
      <c r="X148" s="116" t="e">
        <f t="shared" si="38"/>
        <v>#REF!</v>
      </c>
      <c r="Y148" s="116" t="e">
        <f t="shared" si="39"/>
        <v>#REF!</v>
      </c>
      <c r="Z148" s="115" t="e">
        <f t="shared" si="40"/>
        <v>#REF!</v>
      </c>
      <c r="AA148" s="115" t="e">
        <f t="shared" si="44"/>
        <v>#REF!</v>
      </c>
      <c r="AB148" s="115"/>
      <c r="AC148" s="117" t="str">
        <f t="shared" si="41"/>
        <v>BERTAHAP</v>
      </c>
      <c r="AD148" s="118">
        <f t="shared" si="42"/>
        <v>0</v>
      </c>
      <c r="AE148" s="119">
        <v>2</v>
      </c>
      <c r="AF148" s="120"/>
      <c r="AG148" s="115" t="e">
        <f>IF(AF148&gt;#REF!,"LB","KR")</f>
        <v>#REF!</v>
      </c>
      <c r="AH148" s="120">
        <v>4176307000</v>
      </c>
      <c r="AI148" s="120">
        <v>4707365000</v>
      </c>
      <c r="AJ148" s="120">
        <v>4997705000</v>
      </c>
      <c r="AK148" s="121">
        <v>5305952000</v>
      </c>
      <c r="AL148" s="121">
        <v>4997705000</v>
      </c>
      <c r="AM148" s="120">
        <v>5305952000</v>
      </c>
      <c r="AN148" s="120" t="e">
        <f t="shared" si="45"/>
        <v>#REF!</v>
      </c>
    </row>
    <row r="149" spans="1:40">
      <c r="A149" s="3">
        <f t="shared" si="43"/>
        <v>110</v>
      </c>
      <c r="B149" s="106">
        <v>2</v>
      </c>
      <c r="C149" s="107" t="s">
        <v>159</v>
      </c>
      <c r="D149" s="108" t="s">
        <v>29</v>
      </c>
      <c r="E149" s="109"/>
      <c r="F149" s="110" t="s">
        <v>74</v>
      </c>
      <c r="G149" s="111">
        <f t="shared" si="25"/>
        <v>85</v>
      </c>
      <c r="H149" s="111">
        <f t="shared" si="26"/>
        <v>74</v>
      </c>
      <c r="I149" s="112">
        <f t="shared" si="27"/>
        <v>26438045</v>
      </c>
      <c r="J149" s="112" t="e">
        <f>SUMIF($AN$4:$AN$22,D149,#REF!)</f>
        <v>#REF!</v>
      </c>
      <c r="K149" s="113" t="e">
        <f t="shared" si="28"/>
        <v>#REF!</v>
      </c>
      <c r="L149" s="114" t="e">
        <f>SUMIF($AN$4:$AN$22,D149,#REF!)</f>
        <v>#REF!</v>
      </c>
      <c r="M149" s="115" t="e">
        <f t="shared" si="29"/>
        <v>#REF!</v>
      </c>
      <c r="N149" s="115" t="e">
        <f t="shared" si="30"/>
        <v>#REF!</v>
      </c>
      <c r="O149" s="115" t="e">
        <f t="shared" si="31"/>
        <v>#REF!</v>
      </c>
      <c r="P149" s="115" t="e">
        <f t="shared" si="32"/>
        <v>#REF!</v>
      </c>
      <c r="Q149" s="116" t="e">
        <f t="shared" si="33"/>
        <v>#REF!</v>
      </c>
      <c r="R149" s="115" t="e">
        <f t="shared" si="33"/>
        <v>#REF!</v>
      </c>
      <c r="S149" s="115" t="e">
        <f t="shared" si="34"/>
        <v>#REF!</v>
      </c>
      <c r="T149" s="115"/>
      <c r="U149" s="115" t="e">
        <f t="shared" si="35"/>
        <v>#REF!</v>
      </c>
      <c r="V149" s="115" t="e">
        <f t="shared" si="36"/>
        <v>#REF!</v>
      </c>
      <c r="W149" s="115" t="e">
        <f t="shared" si="37"/>
        <v>#REF!</v>
      </c>
      <c r="X149" s="116" t="e">
        <f t="shared" si="38"/>
        <v>#REF!</v>
      </c>
      <c r="Y149" s="116" t="e">
        <f t="shared" si="39"/>
        <v>#REF!</v>
      </c>
      <c r="Z149" s="115" t="e">
        <f t="shared" si="40"/>
        <v>#REF!</v>
      </c>
      <c r="AA149" s="115" t="e">
        <f t="shared" si="44"/>
        <v>#REF!</v>
      </c>
      <c r="AB149" s="115"/>
      <c r="AC149" s="117" t="str">
        <f t="shared" si="41"/>
        <v>BERTAHAP</v>
      </c>
      <c r="AD149" s="118">
        <f t="shared" si="42"/>
        <v>0</v>
      </c>
      <c r="AE149" s="119">
        <v>2</v>
      </c>
      <c r="AF149" s="120"/>
      <c r="AG149" s="115" t="e">
        <f>IF(AF149&gt;#REF!,"LB","KR")</f>
        <v>#REF!</v>
      </c>
      <c r="AH149" s="120">
        <v>1944382000</v>
      </c>
      <c r="AI149" s="120">
        <v>2191629000</v>
      </c>
      <c r="AJ149" s="120">
        <v>2326804000</v>
      </c>
      <c r="AK149" s="121">
        <v>2470317000</v>
      </c>
      <c r="AL149" s="121">
        <v>2326804000</v>
      </c>
      <c r="AM149" s="120">
        <v>2470317000</v>
      </c>
      <c r="AN149" s="120" t="e">
        <f t="shared" si="45"/>
        <v>#REF!</v>
      </c>
    </row>
    <row r="150" spans="1:40">
      <c r="A150" s="3">
        <f t="shared" si="43"/>
        <v>111</v>
      </c>
      <c r="B150" s="106">
        <v>3</v>
      </c>
      <c r="C150" s="107" t="s">
        <v>159</v>
      </c>
      <c r="D150" s="108" t="s">
        <v>32</v>
      </c>
      <c r="E150" s="109"/>
      <c r="F150" s="110" t="s">
        <v>56</v>
      </c>
      <c r="G150" s="111">
        <f t="shared" si="25"/>
        <v>85</v>
      </c>
      <c r="H150" s="111">
        <f t="shared" si="26"/>
        <v>74</v>
      </c>
      <c r="I150" s="112">
        <f t="shared" si="27"/>
        <v>26438045</v>
      </c>
      <c r="J150" s="112" t="e">
        <f>SUMIF($AN$4:$AN$22,D150,#REF!)</f>
        <v>#REF!</v>
      </c>
      <c r="K150" s="113" t="e">
        <f t="shared" si="28"/>
        <v>#REF!</v>
      </c>
      <c r="L150" s="114" t="e">
        <f>SUMIF($AN$4:$AN$22,D150,#REF!)</f>
        <v>#REF!</v>
      </c>
      <c r="M150" s="115" t="e">
        <f t="shared" si="29"/>
        <v>#REF!</v>
      </c>
      <c r="N150" s="115" t="e">
        <f t="shared" si="30"/>
        <v>#REF!</v>
      </c>
      <c r="O150" s="115" t="e">
        <f t="shared" si="31"/>
        <v>#REF!</v>
      </c>
      <c r="P150" s="115" t="e">
        <f t="shared" si="32"/>
        <v>#REF!</v>
      </c>
      <c r="Q150" s="116" t="e">
        <f t="shared" si="33"/>
        <v>#REF!</v>
      </c>
      <c r="R150" s="115" t="e">
        <f t="shared" si="33"/>
        <v>#REF!</v>
      </c>
      <c r="S150" s="115" t="e">
        <f t="shared" si="34"/>
        <v>#REF!</v>
      </c>
      <c r="T150" s="115"/>
      <c r="U150" s="115" t="e">
        <f t="shared" si="35"/>
        <v>#REF!</v>
      </c>
      <c r="V150" s="115" t="e">
        <f t="shared" si="36"/>
        <v>#REF!</v>
      </c>
      <c r="W150" s="115" t="e">
        <f t="shared" si="37"/>
        <v>#REF!</v>
      </c>
      <c r="X150" s="116" t="e">
        <f t="shared" si="38"/>
        <v>#REF!</v>
      </c>
      <c r="Y150" s="116" t="e">
        <f t="shared" si="39"/>
        <v>#REF!</v>
      </c>
      <c r="Z150" s="115" t="e">
        <f t="shared" si="40"/>
        <v>#REF!</v>
      </c>
      <c r="AA150" s="115" t="e">
        <f t="shared" si="44"/>
        <v>#REF!</v>
      </c>
      <c r="AB150" s="115"/>
      <c r="AC150" s="117" t="str">
        <f t="shared" si="41"/>
        <v>BERTAHAP</v>
      </c>
      <c r="AD150" s="118">
        <f t="shared" si="42"/>
        <v>0</v>
      </c>
      <c r="AE150" s="119">
        <v>2</v>
      </c>
      <c r="AF150" s="120"/>
      <c r="AG150" s="115" t="e">
        <f>IF(AF150&gt;#REF!,"LB","KR")</f>
        <v>#REF!</v>
      </c>
      <c r="AH150" s="120">
        <v>1944382000</v>
      </c>
      <c r="AI150" s="120">
        <v>2191629000</v>
      </c>
      <c r="AJ150" s="120">
        <v>2326804000</v>
      </c>
      <c r="AK150" s="121">
        <v>2470317000</v>
      </c>
      <c r="AL150" s="121">
        <v>2326804000</v>
      </c>
      <c r="AM150" s="120">
        <v>2470317000</v>
      </c>
      <c r="AN150" s="120" t="e">
        <f t="shared" si="45"/>
        <v>#REF!</v>
      </c>
    </row>
    <row r="151" spans="1:40">
      <c r="A151" s="3">
        <f t="shared" si="43"/>
        <v>112</v>
      </c>
      <c r="B151" s="106">
        <v>4</v>
      </c>
      <c r="C151" s="107" t="s">
        <v>159</v>
      </c>
      <c r="D151" s="108" t="s">
        <v>38</v>
      </c>
      <c r="E151" s="109"/>
      <c r="F151" s="110" t="s">
        <v>58</v>
      </c>
      <c r="G151" s="111">
        <f t="shared" si="25"/>
        <v>101</v>
      </c>
      <c r="H151" s="111">
        <f t="shared" si="26"/>
        <v>90</v>
      </c>
      <c r="I151" s="112">
        <f t="shared" si="27"/>
        <v>26438045</v>
      </c>
      <c r="J151" s="112" t="e">
        <f>SUMIF($AN$4:$AN$22,D151,#REF!)</f>
        <v>#REF!</v>
      </c>
      <c r="K151" s="113" t="e">
        <f t="shared" si="28"/>
        <v>#REF!</v>
      </c>
      <c r="L151" s="114" t="e">
        <f>SUMIF($AN$4:$AN$22,D151,#REF!)</f>
        <v>#REF!</v>
      </c>
      <c r="M151" s="115" t="e">
        <f t="shared" si="29"/>
        <v>#REF!</v>
      </c>
      <c r="N151" s="115" t="e">
        <f t="shared" si="30"/>
        <v>#REF!</v>
      </c>
      <c r="O151" s="115" t="e">
        <f t="shared" si="31"/>
        <v>#REF!</v>
      </c>
      <c r="P151" s="115" t="e">
        <f t="shared" si="32"/>
        <v>#REF!</v>
      </c>
      <c r="Q151" s="116" t="e">
        <f t="shared" si="33"/>
        <v>#REF!</v>
      </c>
      <c r="R151" s="115" t="e">
        <f t="shared" si="33"/>
        <v>#REF!</v>
      </c>
      <c r="S151" s="115" t="e">
        <f t="shared" si="34"/>
        <v>#REF!</v>
      </c>
      <c r="T151" s="115"/>
      <c r="U151" s="115" t="e">
        <f t="shared" si="35"/>
        <v>#REF!</v>
      </c>
      <c r="V151" s="115" t="e">
        <f t="shared" si="36"/>
        <v>#REF!</v>
      </c>
      <c r="W151" s="115" t="e">
        <f t="shared" si="37"/>
        <v>#REF!</v>
      </c>
      <c r="X151" s="116" t="e">
        <f t="shared" si="38"/>
        <v>#REF!</v>
      </c>
      <c r="Y151" s="116" t="e">
        <f t="shared" si="39"/>
        <v>#REF!</v>
      </c>
      <c r="Z151" s="115" t="e">
        <f t="shared" si="40"/>
        <v>#REF!</v>
      </c>
      <c r="AA151" s="115" t="e">
        <f t="shared" si="44"/>
        <v>#REF!</v>
      </c>
      <c r="AB151" s="115"/>
      <c r="AC151" s="117" t="str">
        <f t="shared" si="41"/>
        <v>BERTAHAP</v>
      </c>
      <c r="AD151" s="118">
        <f t="shared" si="42"/>
        <v>0</v>
      </c>
      <c r="AE151" s="119">
        <v>2</v>
      </c>
      <c r="AF151" s="120"/>
      <c r="AG151" s="115" t="e">
        <f>IF(AF151&gt;#REF!,"LB","KR")</f>
        <v>#REF!</v>
      </c>
      <c r="AH151" s="120">
        <v>2364789000</v>
      </c>
      <c r="AI151" s="120">
        <v>2665495000</v>
      </c>
      <c r="AJ151" s="120">
        <v>2829897000</v>
      </c>
      <c r="AK151" s="121">
        <v>3004439000</v>
      </c>
      <c r="AL151" s="121">
        <v>2829897000</v>
      </c>
      <c r="AM151" s="120">
        <v>3004439000</v>
      </c>
      <c r="AN151" s="120" t="e">
        <f t="shared" si="45"/>
        <v>#REF!</v>
      </c>
    </row>
    <row r="152" spans="1:40">
      <c r="A152" s="3">
        <f t="shared" si="43"/>
        <v>113</v>
      </c>
      <c r="B152" s="106">
        <v>5</v>
      </c>
      <c r="C152" s="107" t="s">
        <v>159</v>
      </c>
      <c r="D152" s="108" t="s">
        <v>44</v>
      </c>
      <c r="E152" s="109"/>
      <c r="F152" s="110" t="s">
        <v>60</v>
      </c>
      <c r="G152" s="111">
        <f t="shared" si="25"/>
        <v>101</v>
      </c>
      <c r="H152" s="111">
        <f t="shared" si="26"/>
        <v>90</v>
      </c>
      <c r="I152" s="112">
        <f t="shared" si="27"/>
        <v>26438045</v>
      </c>
      <c r="J152" s="112" t="e">
        <f>SUMIF($AN$4:$AN$22,D152,#REF!)</f>
        <v>#REF!</v>
      </c>
      <c r="K152" s="113" t="e">
        <f t="shared" si="28"/>
        <v>#REF!</v>
      </c>
      <c r="L152" s="114" t="e">
        <f>SUMIF($AN$4:$AN$22,D152,#REF!)</f>
        <v>#REF!</v>
      </c>
      <c r="M152" s="115" t="e">
        <f t="shared" si="29"/>
        <v>#REF!</v>
      </c>
      <c r="N152" s="115" t="e">
        <f t="shared" si="30"/>
        <v>#REF!</v>
      </c>
      <c r="O152" s="115" t="e">
        <f t="shared" si="31"/>
        <v>#REF!</v>
      </c>
      <c r="P152" s="115" t="e">
        <f t="shared" si="32"/>
        <v>#REF!</v>
      </c>
      <c r="Q152" s="116" t="e">
        <f t="shared" si="33"/>
        <v>#REF!</v>
      </c>
      <c r="R152" s="115" t="e">
        <f t="shared" si="33"/>
        <v>#REF!</v>
      </c>
      <c r="S152" s="115" t="e">
        <f t="shared" si="34"/>
        <v>#REF!</v>
      </c>
      <c r="T152" s="115"/>
      <c r="U152" s="115" t="e">
        <f t="shared" si="35"/>
        <v>#REF!</v>
      </c>
      <c r="V152" s="115" t="e">
        <f t="shared" si="36"/>
        <v>#REF!</v>
      </c>
      <c r="W152" s="115" t="e">
        <f t="shared" si="37"/>
        <v>#REF!</v>
      </c>
      <c r="X152" s="116" t="e">
        <f t="shared" si="38"/>
        <v>#REF!</v>
      </c>
      <c r="Y152" s="116" t="e">
        <f t="shared" si="39"/>
        <v>#REF!</v>
      </c>
      <c r="Z152" s="115" t="e">
        <f t="shared" si="40"/>
        <v>#REF!</v>
      </c>
      <c r="AA152" s="115" t="e">
        <f t="shared" si="44"/>
        <v>#REF!</v>
      </c>
      <c r="AB152" s="115"/>
      <c r="AC152" s="117" t="str">
        <f t="shared" si="41"/>
        <v>BERTAHAP</v>
      </c>
      <c r="AD152" s="118">
        <f t="shared" si="42"/>
        <v>0</v>
      </c>
      <c r="AE152" s="119">
        <v>2</v>
      </c>
      <c r="AF152" s="120"/>
      <c r="AG152" s="115" t="e">
        <f>IF(AF152&gt;#REF!,"LB","KR")</f>
        <v>#REF!</v>
      </c>
      <c r="AH152" s="120">
        <v>2364789000</v>
      </c>
      <c r="AI152" s="120">
        <v>2665495000</v>
      </c>
      <c r="AJ152" s="120">
        <v>2829897000</v>
      </c>
      <c r="AK152" s="121">
        <v>3004439000</v>
      </c>
      <c r="AL152" s="121">
        <v>2829897000</v>
      </c>
      <c r="AM152" s="120">
        <v>3004439000</v>
      </c>
      <c r="AN152" s="120" t="e">
        <f t="shared" si="45"/>
        <v>#REF!</v>
      </c>
    </row>
    <row r="153" spans="1:40">
      <c r="A153" s="3">
        <f t="shared" si="43"/>
        <v>114</v>
      </c>
      <c r="B153" s="106">
        <v>6</v>
      </c>
      <c r="C153" s="107" t="s">
        <v>159</v>
      </c>
      <c r="D153" s="106">
        <v>11</v>
      </c>
      <c r="E153" s="109"/>
      <c r="F153" s="110" t="s">
        <v>62</v>
      </c>
      <c r="G153" s="111">
        <f t="shared" si="25"/>
        <v>101</v>
      </c>
      <c r="H153" s="111">
        <f t="shared" si="26"/>
        <v>90</v>
      </c>
      <c r="I153" s="112">
        <f t="shared" si="27"/>
        <v>26438045</v>
      </c>
      <c r="J153" s="112" t="e">
        <f>SUMIF($AN$4:$AN$22,D153,#REF!)</f>
        <v>#REF!</v>
      </c>
      <c r="K153" s="113" t="e">
        <f t="shared" si="28"/>
        <v>#REF!</v>
      </c>
      <c r="L153" s="114" t="e">
        <f>SUMIF($AN$4:$AN$22,D153,#REF!)</f>
        <v>#REF!</v>
      </c>
      <c r="M153" s="115" t="e">
        <f t="shared" si="29"/>
        <v>#REF!</v>
      </c>
      <c r="N153" s="115" t="e">
        <f t="shared" si="30"/>
        <v>#REF!</v>
      </c>
      <c r="O153" s="115" t="e">
        <f t="shared" si="31"/>
        <v>#REF!</v>
      </c>
      <c r="P153" s="115" t="e">
        <f t="shared" si="32"/>
        <v>#REF!</v>
      </c>
      <c r="Q153" s="116" t="e">
        <f t="shared" si="33"/>
        <v>#REF!</v>
      </c>
      <c r="R153" s="115" t="e">
        <f t="shared" si="33"/>
        <v>#REF!</v>
      </c>
      <c r="S153" s="115" t="e">
        <f t="shared" si="34"/>
        <v>#REF!</v>
      </c>
      <c r="T153" s="115"/>
      <c r="U153" s="115" t="e">
        <f t="shared" si="35"/>
        <v>#REF!</v>
      </c>
      <c r="V153" s="115" t="e">
        <f t="shared" si="36"/>
        <v>#REF!</v>
      </c>
      <c r="W153" s="115" t="e">
        <f t="shared" si="37"/>
        <v>#REF!</v>
      </c>
      <c r="X153" s="116" t="e">
        <f t="shared" si="38"/>
        <v>#REF!</v>
      </c>
      <c r="Y153" s="116" t="e">
        <f t="shared" si="39"/>
        <v>#REF!</v>
      </c>
      <c r="Z153" s="115" t="e">
        <f t="shared" si="40"/>
        <v>#REF!</v>
      </c>
      <c r="AA153" s="115" t="e">
        <f t="shared" si="44"/>
        <v>#REF!</v>
      </c>
      <c r="AB153" s="115"/>
      <c r="AC153" s="117" t="str">
        <f t="shared" si="41"/>
        <v>BERTAHAP</v>
      </c>
      <c r="AD153" s="118">
        <f t="shared" si="42"/>
        <v>0</v>
      </c>
      <c r="AE153" s="119">
        <v>2</v>
      </c>
      <c r="AF153" s="120"/>
      <c r="AG153" s="115" t="e">
        <f>IF(AF153&gt;#REF!,"LB","KR")</f>
        <v>#REF!</v>
      </c>
      <c r="AH153" s="120">
        <v>2364789000</v>
      </c>
      <c r="AI153" s="120">
        <v>2665495000</v>
      </c>
      <c r="AJ153" s="120">
        <v>2829897000</v>
      </c>
      <c r="AK153" s="121">
        <v>3004439000</v>
      </c>
      <c r="AL153" s="121">
        <v>2829897000</v>
      </c>
      <c r="AM153" s="120">
        <v>3004439000</v>
      </c>
      <c r="AN153" s="120" t="e">
        <f t="shared" si="45"/>
        <v>#REF!</v>
      </c>
    </row>
    <row r="154" spans="1:40">
      <c r="A154" s="3">
        <f t="shared" si="43"/>
        <v>115</v>
      </c>
      <c r="B154" s="106">
        <v>7</v>
      </c>
      <c r="C154" s="107" t="s">
        <v>159</v>
      </c>
      <c r="D154" s="106">
        <v>15</v>
      </c>
      <c r="E154" s="109"/>
      <c r="F154" s="110" t="s">
        <v>64</v>
      </c>
      <c r="G154" s="111">
        <f t="shared" si="25"/>
        <v>101</v>
      </c>
      <c r="H154" s="111">
        <f t="shared" si="26"/>
        <v>90</v>
      </c>
      <c r="I154" s="112">
        <f t="shared" si="27"/>
        <v>26438045</v>
      </c>
      <c r="J154" s="112" t="e">
        <f>SUMIF($AN$4:$AN$22,D154,#REF!)</f>
        <v>#REF!</v>
      </c>
      <c r="K154" s="113" t="e">
        <f t="shared" si="28"/>
        <v>#REF!</v>
      </c>
      <c r="L154" s="114" t="e">
        <f>SUMIF($AN$4:$AN$22,D154,#REF!)</f>
        <v>#REF!</v>
      </c>
      <c r="M154" s="115" t="e">
        <f t="shared" si="29"/>
        <v>#REF!</v>
      </c>
      <c r="N154" s="115" t="e">
        <f t="shared" si="30"/>
        <v>#REF!</v>
      </c>
      <c r="O154" s="115" t="e">
        <f t="shared" si="31"/>
        <v>#REF!</v>
      </c>
      <c r="P154" s="115" t="e">
        <f t="shared" si="32"/>
        <v>#REF!</v>
      </c>
      <c r="Q154" s="116" t="e">
        <f t="shared" si="33"/>
        <v>#REF!</v>
      </c>
      <c r="R154" s="115" t="e">
        <f t="shared" si="33"/>
        <v>#REF!</v>
      </c>
      <c r="S154" s="115" t="e">
        <f t="shared" si="34"/>
        <v>#REF!</v>
      </c>
      <c r="T154" s="115"/>
      <c r="U154" s="115" t="e">
        <f t="shared" si="35"/>
        <v>#REF!</v>
      </c>
      <c r="V154" s="115" t="e">
        <f t="shared" si="36"/>
        <v>#REF!</v>
      </c>
      <c r="W154" s="115" t="e">
        <f t="shared" si="37"/>
        <v>#REF!</v>
      </c>
      <c r="X154" s="116" t="e">
        <f t="shared" si="38"/>
        <v>#REF!</v>
      </c>
      <c r="Y154" s="116" t="e">
        <f t="shared" si="39"/>
        <v>#REF!</v>
      </c>
      <c r="Z154" s="115" t="e">
        <f t="shared" si="40"/>
        <v>#REF!</v>
      </c>
      <c r="AA154" s="115" t="e">
        <f t="shared" si="44"/>
        <v>#REF!</v>
      </c>
      <c r="AB154" s="115"/>
      <c r="AC154" s="117" t="str">
        <f t="shared" si="41"/>
        <v>BERTAHAP</v>
      </c>
      <c r="AD154" s="118">
        <f t="shared" si="42"/>
        <v>0</v>
      </c>
      <c r="AE154" s="119">
        <v>2</v>
      </c>
      <c r="AF154" s="120"/>
      <c r="AG154" s="115" t="e">
        <f>IF(AF154&gt;#REF!,"LB","KR")</f>
        <v>#REF!</v>
      </c>
      <c r="AH154" s="120">
        <v>2364789000</v>
      </c>
      <c r="AI154" s="120">
        <v>2665495000</v>
      </c>
      <c r="AJ154" s="120">
        <v>2829897000</v>
      </c>
      <c r="AK154" s="121">
        <v>3004439000</v>
      </c>
      <c r="AL154" s="121">
        <v>2829897000</v>
      </c>
      <c r="AM154" s="120">
        <v>3004439000</v>
      </c>
      <c r="AN154" s="120" t="e">
        <f t="shared" si="45"/>
        <v>#REF!</v>
      </c>
    </row>
    <row r="155" spans="1:40">
      <c r="A155" s="3">
        <f t="shared" si="43"/>
        <v>116</v>
      </c>
      <c r="B155" s="106">
        <v>8</v>
      </c>
      <c r="C155" s="107" t="s">
        <v>159</v>
      </c>
      <c r="D155" s="106">
        <v>17</v>
      </c>
      <c r="E155" s="109"/>
      <c r="F155" s="110" t="s">
        <v>67</v>
      </c>
      <c r="G155" s="111">
        <f t="shared" si="25"/>
        <v>85</v>
      </c>
      <c r="H155" s="111">
        <f t="shared" si="26"/>
        <v>74</v>
      </c>
      <c r="I155" s="112">
        <f t="shared" si="27"/>
        <v>26438045</v>
      </c>
      <c r="J155" s="112" t="e">
        <f>SUMIF($AN$4:$AN$22,D155,#REF!)</f>
        <v>#REF!</v>
      </c>
      <c r="K155" s="113" t="e">
        <f t="shared" si="28"/>
        <v>#REF!</v>
      </c>
      <c r="L155" s="114" t="e">
        <f>SUMIF($AN$4:$AN$22,D155,#REF!)</f>
        <v>#REF!</v>
      </c>
      <c r="M155" s="115" t="e">
        <f t="shared" si="29"/>
        <v>#REF!</v>
      </c>
      <c r="N155" s="115" t="e">
        <f t="shared" si="30"/>
        <v>#REF!</v>
      </c>
      <c r="O155" s="115" t="e">
        <f t="shared" si="31"/>
        <v>#REF!</v>
      </c>
      <c r="P155" s="115" t="e">
        <f t="shared" si="32"/>
        <v>#REF!</v>
      </c>
      <c r="Q155" s="116" t="e">
        <f t="shared" si="33"/>
        <v>#REF!</v>
      </c>
      <c r="R155" s="115" t="e">
        <f t="shared" si="33"/>
        <v>#REF!</v>
      </c>
      <c r="S155" s="115" t="e">
        <f t="shared" si="34"/>
        <v>#REF!</v>
      </c>
      <c r="T155" s="115"/>
      <c r="U155" s="115" t="e">
        <f t="shared" si="35"/>
        <v>#REF!</v>
      </c>
      <c r="V155" s="115" t="e">
        <f t="shared" si="36"/>
        <v>#REF!</v>
      </c>
      <c r="W155" s="115" t="e">
        <f t="shared" si="37"/>
        <v>#REF!</v>
      </c>
      <c r="X155" s="116" t="e">
        <f t="shared" si="38"/>
        <v>#REF!</v>
      </c>
      <c r="Y155" s="116" t="e">
        <f t="shared" si="39"/>
        <v>#REF!</v>
      </c>
      <c r="Z155" s="115" t="e">
        <f t="shared" si="40"/>
        <v>#REF!</v>
      </c>
      <c r="AA155" s="115" t="e">
        <f t="shared" si="44"/>
        <v>#REF!</v>
      </c>
      <c r="AB155" s="115"/>
      <c r="AC155" s="117" t="str">
        <f t="shared" si="41"/>
        <v>BERTAHAP</v>
      </c>
      <c r="AD155" s="118">
        <f t="shared" si="42"/>
        <v>0</v>
      </c>
      <c r="AE155" s="119">
        <v>2</v>
      </c>
      <c r="AF155" s="120"/>
      <c r="AG155" s="115" t="e">
        <f>IF(AF155&gt;#REF!,"LB","KR")</f>
        <v>#REF!</v>
      </c>
      <c r="AH155" s="120">
        <v>1944382000</v>
      </c>
      <c r="AI155" s="120">
        <v>2191629000</v>
      </c>
      <c r="AJ155" s="120">
        <v>2326804000</v>
      </c>
      <c r="AK155" s="121">
        <v>2470317000</v>
      </c>
      <c r="AL155" s="121">
        <v>2326804000</v>
      </c>
      <c r="AM155" s="120">
        <v>2470317000</v>
      </c>
      <c r="AN155" s="120" t="e">
        <f t="shared" si="45"/>
        <v>#REF!</v>
      </c>
    </row>
    <row r="156" spans="1:40">
      <c r="A156" s="3">
        <f t="shared" si="43"/>
        <v>117</v>
      </c>
      <c r="B156" s="106">
        <v>9</v>
      </c>
      <c r="C156" s="107" t="s">
        <v>159</v>
      </c>
      <c r="D156" s="106">
        <v>19</v>
      </c>
      <c r="E156" s="109"/>
      <c r="F156" s="110" t="s">
        <v>78</v>
      </c>
      <c r="G156" s="111">
        <f t="shared" si="25"/>
        <v>138</v>
      </c>
      <c r="H156" s="111">
        <f t="shared" si="26"/>
        <v>120</v>
      </c>
      <c r="I156" s="112">
        <f t="shared" si="27"/>
        <v>26438045</v>
      </c>
      <c r="J156" s="112" t="e">
        <f>SUMIF($AN$4:$AN$22,D156,#REF!)</f>
        <v>#REF!</v>
      </c>
      <c r="K156" s="113" t="e">
        <f t="shared" si="28"/>
        <v>#REF!</v>
      </c>
      <c r="L156" s="114" t="e">
        <f>SUMIF($AN$4:$AN$22,D156,#REF!)</f>
        <v>#REF!</v>
      </c>
      <c r="M156" s="115" t="e">
        <f t="shared" si="29"/>
        <v>#REF!</v>
      </c>
      <c r="N156" s="115" t="e">
        <f t="shared" si="30"/>
        <v>#REF!</v>
      </c>
      <c r="O156" s="115" t="e">
        <f t="shared" si="31"/>
        <v>#REF!</v>
      </c>
      <c r="P156" s="115" t="e">
        <f t="shared" si="32"/>
        <v>#REF!</v>
      </c>
      <c r="Q156" s="116" t="e">
        <f t="shared" si="33"/>
        <v>#REF!</v>
      </c>
      <c r="R156" s="115" t="e">
        <f t="shared" si="33"/>
        <v>#REF!</v>
      </c>
      <c r="S156" s="115" t="e">
        <f t="shared" si="34"/>
        <v>#REF!</v>
      </c>
      <c r="T156" s="115"/>
      <c r="U156" s="115" t="e">
        <f t="shared" si="35"/>
        <v>#REF!</v>
      </c>
      <c r="V156" s="115" t="e">
        <f t="shared" si="36"/>
        <v>#REF!</v>
      </c>
      <c r="W156" s="115" t="e">
        <f t="shared" si="37"/>
        <v>#REF!</v>
      </c>
      <c r="X156" s="116" t="e">
        <f t="shared" si="38"/>
        <v>#REF!</v>
      </c>
      <c r="Y156" s="116" t="e">
        <f t="shared" si="39"/>
        <v>#REF!</v>
      </c>
      <c r="Z156" s="115" t="e">
        <f t="shared" si="40"/>
        <v>#REF!</v>
      </c>
      <c r="AA156" s="115" t="e">
        <f t="shared" si="44"/>
        <v>#REF!</v>
      </c>
      <c r="AB156" s="115"/>
      <c r="AC156" s="117" t="str">
        <f t="shared" si="41"/>
        <v>BERTAHAP</v>
      </c>
      <c r="AD156" s="118">
        <f t="shared" si="42"/>
        <v>0</v>
      </c>
      <c r="AE156" s="119">
        <v>2</v>
      </c>
      <c r="AF156" s="120"/>
      <c r="AG156" s="115" t="e">
        <f>IF(AF156&gt;#REF!,"LB","KR")</f>
        <v>#REF!</v>
      </c>
      <c r="AH156" s="120">
        <v>3122140000</v>
      </c>
      <c r="AI156" s="120">
        <v>3519150000</v>
      </c>
      <c r="AJ156" s="120">
        <v>3736204000</v>
      </c>
      <c r="AK156" s="121">
        <v>3966645000</v>
      </c>
      <c r="AL156" s="121">
        <v>3736204000</v>
      </c>
      <c r="AM156" s="120">
        <v>3966645000</v>
      </c>
      <c r="AN156" s="120" t="e">
        <f t="shared" si="45"/>
        <v>#REF!</v>
      </c>
    </row>
    <row r="157" spans="1:40">
      <c r="A157" s="3">
        <f t="shared" si="43"/>
        <v>118</v>
      </c>
      <c r="B157" s="106">
        <v>10</v>
      </c>
      <c r="C157" s="107" t="s">
        <v>159</v>
      </c>
      <c r="D157" s="106">
        <v>21</v>
      </c>
      <c r="E157" s="109"/>
      <c r="F157" s="110" t="s">
        <v>84</v>
      </c>
      <c r="G157" s="111">
        <f t="shared" si="25"/>
        <v>132</v>
      </c>
      <c r="H157" s="111">
        <f t="shared" si="26"/>
        <v>112</v>
      </c>
      <c r="I157" s="112">
        <f t="shared" si="27"/>
        <v>26438045</v>
      </c>
      <c r="J157" s="112" t="e">
        <f>SUMIF($AN$4:$AN$22,D157,#REF!)</f>
        <v>#REF!</v>
      </c>
      <c r="K157" s="113" t="e">
        <f t="shared" si="28"/>
        <v>#REF!</v>
      </c>
      <c r="L157" s="114" t="e">
        <f>SUMIF($AN$4:$AN$22,D157,#REF!)</f>
        <v>#REF!</v>
      </c>
      <c r="M157" s="115" t="e">
        <f t="shared" si="29"/>
        <v>#REF!</v>
      </c>
      <c r="N157" s="115" t="e">
        <f t="shared" si="30"/>
        <v>#REF!</v>
      </c>
      <c r="O157" s="115" t="e">
        <f t="shared" si="31"/>
        <v>#REF!</v>
      </c>
      <c r="P157" s="115" t="e">
        <f t="shared" si="32"/>
        <v>#REF!</v>
      </c>
      <c r="Q157" s="116" t="e">
        <f t="shared" si="33"/>
        <v>#REF!</v>
      </c>
      <c r="R157" s="115" t="e">
        <f t="shared" si="33"/>
        <v>#REF!</v>
      </c>
      <c r="S157" s="115" t="e">
        <f t="shared" si="34"/>
        <v>#REF!</v>
      </c>
      <c r="T157" s="115"/>
      <c r="U157" s="115" t="e">
        <f t="shared" si="35"/>
        <v>#REF!</v>
      </c>
      <c r="V157" s="115" t="e">
        <f t="shared" si="36"/>
        <v>#REF!</v>
      </c>
      <c r="W157" s="115" t="e">
        <f t="shared" si="37"/>
        <v>#REF!</v>
      </c>
      <c r="X157" s="116" t="e">
        <f t="shared" si="38"/>
        <v>#REF!</v>
      </c>
      <c r="Y157" s="116" t="e">
        <f t="shared" si="39"/>
        <v>#REF!</v>
      </c>
      <c r="Z157" s="115" t="e">
        <f t="shared" si="40"/>
        <v>#REF!</v>
      </c>
      <c r="AA157" s="115" t="e">
        <f t="shared" si="44"/>
        <v>#REF!</v>
      </c>
      <c r="AB157" s="115"/>
      <c r="AC157" s="117" t="str">
        <f t="shared" si="41"/>
        <v>BERTAHAP</v>
      </c>
      <c r="AD157" s="118">
        <f t="shared" si="42"/>
        <v>0</v>
      </c>
      <c r="AE157" s="119">
        <v>2</v>
      </c>
      <c r="AF157" s="120"/>
      <c r="AG157" s="115" t="e">
        <f>IF(AF157&gt;#REF!,"LB","KR")</f>
        <v>#REF!</v>
      </c>
      <c r="AH157" s="120">
        <v>3023959000</v>
      </c>
      <c r="AI157" s="120">
        <v>3408485000</v>
      </c>
      <c r="AJ157" s="120">
        <v>3618713000</v>
      </c>
      <c r="AK157" s="121">
        <v>3841907000</v>
      </c>
      <c r="AL157" s="121">
        <v>3618713000</v>
      </c>
      <c r="AM157" s="120">
        <v>3841907000</v>
      </c>
      <c r="AN157" s="120" t="e">
        <f t="shared" si="45"/>
        <v>#REF!</v>
      </c>
    </row>
    <row r="158" spans="1:40">
      <c r="A158" s="3">
        <f t="shared" si="43"/>
        <v>119</v>
      </c>
      <c r="B158" s="106">
        <v>1</v>
      </c>
      <c r="C158" s="107" t="s">
        <v>163</v>
      </c>
      <c r="D158" s="108" t="s">
        <v>19</v>
      </c>
      <c r="E158" s="109"/>
      <c r="F158" s="110" t="s">
        <v>72</v>
      </c>
      <c r="G158" s="111">
        <f t="shared" si="25"/>
        <v>175</v>
      </c>
      <c r="H158" s="111">
        <f t="shared" si="26"/>
        <v>156</v>
      </c>
      <c r="I158" s="112">
        <f t="shared" si="27"/>
        <v>26438045</v>
      </c>
      <c r="J158" s="112" t="e">
        <f>SUMIF($AN$4:$AN$22,D158,#REF!)</f>
        <v>#REF!</v>
      </c>
      <c r="K158" s="113" t="e">
        <f t="shared" si="28"/>
        <v>#REF!</v>
      </c>
      <c r="L158" s="114" t="e">
        <f>SUMIF($AN$4:$AN$22,D158,#REF!)</f>
        <v>#REF!</v>
      </c>
      <c r="M158" s="115" t="e">
        <f t="shared" si="29"/>
        <v>#REF!</v>
      </c>
      <c r="N158" s="115" t="e">
        <f t="shared" si="30"/>
        <v>#REF!</v>
      </c>
      <c r="O158" s="115" t="e">
        <f t="shared" si="31"/>
        <v>#REF!</v>
      </c>
      <c r="P158" s="115" t="e">
        <f t="shared" si="32"/>
        <v>#REF!</v>
      </c>
      <c r="Q158" s="116" t="e">
        <f t="shared" si="33"/>
        <v>#REF!</v>
      </c>
      <c r="R158" s="115" t="e">
        <f t="shared" si="33"/>
        <v>#REF!</v>
      </c>
      <c r="S158" s="115" t="e">
        <f t="shared" si="34"/>
        <v>#REF!</v>
      </c>
      <c r="T158" s="115"/>
      <c r="U158" s="115" t="e">
        <f t="shared" si="35"/>
        <v>#REF!</v>
      </c>
      <c r="V158" s="115" t="e">
        <f t="shared" si="36"/>
        <v>#REF!</v>
      </c>
      <c r="W158" s="115" t="e">
        <f t="shared" si="37"/>
        <v>#REF!</v>
      </c>
      <c r="X158" s="116" t="e">
        <f t="shared" si="38"/>
        <v>#REF!</v>
      </c>
      <c r="Y158" s="116" t="e">
        <f t="shared" si="39"/>
        <v>#REF!</v>
      </c>
      <c r="Z158" s="115" t="e">
        <f t="shared" si="40"/>
        <v>#REF!</v>
      </c>
      <c r="AA158" s="115" t="e">
        <f t="shared" si="44"/>
        <v>#REF!</v>
      </c>
      <c r="AB158" s="115"/>
      <c r="AC158" s="117" t="str">
        <f t="shared" si="41"/>
        <v>BERTAHAP</v>
      </c>
      <c r="AD158" s="118">
        <f t="shared" si="42"/>
        <v>0</v>
      </c>
      <c r="AE158" s="119">
        <v>2</v>
      </c>
      <c r="AF158" s="120"/>
      <c r="AG158" s="115" t="e">
        <f>IF(AF158&gt;#REF!,"LB","KR")</f>
        <v>#REF!</v>
      </c>
      <c r="AH158" s="120">
        <v>4135362000</v>
      </c>
      <c r="AI158" s="120">
        <v>4661214000</v>
      </c>
      <c r="AJ158" s="120">
        <v>4948708000</v>
      </c>
      <c r="AK158" s="121">
        <v>5253933000</v>
      </c>
      <c r="AL158" s="121">
        <v>4948708000</v>
      </c>
      <c r="AM158" s="120">
        <v>5253933000</v>
      </c>
      <c r="AN158" s="120" t="e">
        <f t="shared" si="45"/>
        <v>#REF!</v>
      </c>
    </row>
    <row r="159" spans="1:40">
      <c r="A159" s="3">
        <f t="shared" si="43"/>
        <v>120</v>
      </c>
      <c r="B159" s="106">
        <v>2</v>
      </c>
      <c r="C159" s="107" t="s">
        <v>163</v>
      </c>
      <c r="D159" s="108" t="s">
        <v>29</v>
      </c>
      <c r="E159" s="109"/>
      <c r="F159" s="110" t="s">
        <v>74</v>
      </c>
      <c r="G159" s="111">
        <f t="shared" si="25"/>
        <v>85</v>
      </c>
      <c r="H159" s="111">
        <f t="shared" si="26"/>
        <v>74</v>
      </c>
      <c r="I159" s="112">
        <f t="shared" si="27"/>
        <v>26438045</v>
      </c>
      <c r="J159" s="112" t="e">
        <f>SUMIF($AN$4:$AN$22,D159,#REF!)</f>
        <v>#REF!</v>
      </c>
      <c r="K159" s="113" t="e">
        <f t="shared" si="28"/>
        <v>#REF!</v>
      </c>
      <c r="L159" s="114" t="e">
        <f>SUMIF($AN$4:$AN$22,D159,#REF!)</f>
        <v>#REF!</v>
      </c>
      <c r="M159" s="115" t="e">
        <f t="shared" si="29"/>
        <v>#REF!</v>
      </c>
      <c r="N159" s="115" t="e">
        <f t="shared" si="30"/>
        <v>#REF!</v>
      </c>
      <c r="O159" s="115" t="e">
        <f t="shared" si="31"/>
        <v>#REF!</v>
      </c>
      <c r="P159" s="115" t="e">
        <f t="shared" si="32"/>
        <v>#REF!</v>
      </c>
      <c r="Q159" s="116" t="e">
        <f t="shared" si="33"/>
        <v>#REF!</v>
      </c>
      <c r="R159" s="115" t="e">
        <f t="shared" si="33"/>
        <v>#REF!</v>
      </c>
      <c r="S159" s="115" t="e">
        <f t="shared" si="34"/>
        <v>#REF!</v>
      </c>
      <c r="T159" s="115"/>
      <c r="U159" s="115" t="e">
        <f t="shared" si="35"/>
        <v>#REF!</v>
      </c>
      <c r="V159" s="115" t="e">
        <f t="shared" si="36"/>
        <v>#REF!</v>
      </c>
      <c r="W159" s="115" t="e">
        <f t="shared" si="37"/>
        <v>#REF!</v>
      </c>
      <c r="X159" s="116" t="e">
        <f t="shared" si="38"/>
        <v>#REF!</v>
      </c>
      <c r="Y159" s="116" t="e">
        <f t="shared" si="39"/>
        <v>#REF!</v>
      </c>
      <c r="Z159" s="115" t="e">
        <f t="shared" si="40"/>
        <v>#REF!</v>
      </c>
      <c r="AA159" s="115" t="e">
        <f t="shared" si="44"/>
        <v>#REF!</v>
      </c>
      <c r="AB159" s="115"/>
      <c r="AC159" s="117" t="str">
        <f t="shared" si="41"/>
        <v>BERTAHAP</v>
      </c>
      <c r="AD159" s="118">
        <f t="shared" si="42"/>
        <v>0</v>
      </c>
      <c r="AE159" s="119">
        <v>2</v>
      </c>
      <c r="AF159" s="120"/>
      <c r="AG159" s="115" t="e">
        <f>IF(AF159&gt;#REF!,"LB","KR")</f>
        <v>#REF!</v>
      </c>
      <c r="AH159" s="120">
        <v>1925320000</v>
      </c>
      <c r="AI159" s="120">
        <v>2170143000</v>
      </c>
      <c r="AJ159" s="120">
        <v>2303993000</v>
      </c>
      <c r="AK159" s="121">
        <v>2446098000</v>
      </c>
      <c r="AL159" s="121">
        <v>2303993000</v>
      </c>
      <c r="AM159" s="120">
        <v>2446098000</v>
      </c>
      <c r="AN159" s="120" t="e">
        <f t="shared" si="45"/>
        <v>#REF!</v>
      </c>
    </row>
    <row r="160" spans="1:40">
      <c r="A160" s="3">
        <f t="shared" si="43"/>
        <v>121</v>
      </c>
      <c r="B160" s="106">
        <v>3</v>
      </c>
      <c r="C160" s="107" t="s">
        <v>163</v>
      </c>
      <c r="D160" s="108" t="s">
        <v>32</v>
      </c>
      <c r="E160" s="109"/>
      <c r="F160" s="110" t="s">
        <v>56</v>
      </c>
      <c r="G160" s="111">
        <f t="shared" si="25"/>
        <v>85</v>
      </c>
      <c r="H160" s="111">
        <f t="shared" si="26"/>
        <v>74</v>
      </c>
      <c r="I160" s="112">
        <f t="shared" si="27"/>
        <v>26438045</v>
      </c>
      <c r="J160" s="112" t="e">
        <f>SUMIF($AN$4:$AN$22,D160,#REF!)</f>
        <v>#REF!</v>
      </c>
      <c r="K160" s="113" t="e">
        <f t="shared" si="28"/>
        <v>#REF!</v>
      </c>
      <c r="L160" s="114" t="e">
        <f>SUMIF($AN$4:$AN$22,D160,#REF!)</f>
        <v>#REF!</v>
      </c>
      <c r="M160" s="115" t="e">
        <f t="shared" si="29"/>
        <v>#REF!</v>
      </c>
      <c r="N160" s="115" t="e">
        <f t="shared" si="30"/>
        <v>#REF!</v>
      </c>
      <c r="O160" s="115" t="e">
        <f t="shared" si="31"/>
        <v>#REF!</v>
      </c>
      <c r="P160" s="115" t="e">
        <f t="shared" si="32"/>
        <v>#REF!</v>
      </c>
      <c r="Q160" s="116" t="e">
        <f t="shared" si="33"/>
        <v>#REF!</v>
      </c>
      <c r="R160" s="115" t="e">
        <f t="shared" si="33"/>
        <v>#REF!</v>
      </c>
      <c r="S160" s="115" t="e">
        <f t="shared" si="34"/>
        <v>#REF!</v>
      </c>
      <c r="T160" s="115"/>
      <c r="U160" s="115" t="e">
        <f t="shared" si="35"/>
        <v>#REF!</v>
      </c>
      <c r="V160" s="115" t="e">
        <f t="shared" si="36"/>
        <v>#REF!</v>
      </c>
      <c r="W160" s="115" t="e">
        <f t="shared" si="37"/>
        <v>#REF!</v>
      </c>
      <c r="X160" s="116" t="e">
        <f t="shared" si="38"/>
        <v>#REF!</v>
      </c>
      <c r="Y160" s="116" t="e">
        <f t="shared" si="39"/>
        <v>#REF!</v>
      </c>
      <c r="Z160" s="115" t="e">
        <f t="shared" si="40"/>
        <v>#REF!</v>
      </c>
      <c r="AA160" s="115" t="e">
        <f t="shared" si="44"/>
        <v>#REF!</v>
      </c>
      <c r="AB160" s="115"/>
      <c r="AC160" s="117" t="str">
        <f t="shared" si="41"/>
        <v>BERTAHAP</v>
      </c>
      <c r="AD160" s="118">
        <f t="shared" si="42"/>
        <v>0</v>
      </c>
      <c r="AE160" s="119">
        <v>2</v>
      </c>
      <c r="AF160" s="120"/>
      <c r="AG160" s="115" t="e">
        <f>IF(AF160&gt;#REF!,"LB","KR")</f>
        <v>#REF!</v>
      </c>
      <c r="AH160" s="120">
        <v>1925320000</v>
      </c>
      <c r="AI160" s="120">
        <v>2170143000</v>
      </c>
      <c r="AJ160" s="120">
        <v>2303993000</v>
      </c>
      <c r="AK160" s="121">
        <v>2446098000</v>
      </c>
      <c r="AL160" s="121">
        <v>2303993000</v>
      </c>
      <c r="AM160" s="120">
        <v>2446098000</v>
      </c>
      <c r="AN160" s="120" t="e">
        <f t="shared" si="45"/>
        <v>#REF!</v>
      </c>
    </row>
    <row r="161" spans="1:40">
      <c r="A161" s="3">
        <f t="shared" si="43"/>
        <v>122</v>
      </c>
      <c r="B161" s="106">
        <v>4</v>
      </c>
      <c r="C161" s="107" t="s">
        <v>163</v>
      </c>
      <c r="D161" s="108" t="s">
        <v>38</v>
      </c>
      <c r="E161" s="109"/>
      <c r="F161" s="110" t="s">
        <v>58</v>
      </c>
      <c r="G161" s="111">
        <f t="shared" si="25"/>
        <v>101</v>
      </c>
      <c r="H161" s="111">
        <f t="shared" si="26"/>
        <v>90</v>
      </c>
      <c r="I161" s="112">
        <f t="shared" si="27"/>
        <v>26438045</v>
      </c>
      <c r="J161" s="112" t="e">
        <f>SUMIF($AN$4:$AN$22,D161,#REF!)</f>
        <v>#REF!</v>
      </c>
      <c r="K161" s="113" t="e">
        <f t="shared" si="28"/>
        <v>#REF!</v>
      </c>
      <c r="L161" s="114" t="e">
        <f>SUMIF($AN$4:$AN$22,D161,#REF!)</f>
        <v>#REF!</v>
      </c>
      <c r="M161" s="115" t="e">
        <f t="shared" si="29"/>
        <v>#REF!</v>
      </c>
      <c r="N161" s="115" t="e">
        <f t="shared" si="30"/>
        <v>#REF!</v>
      </c>
      <c r="O161" s="115" t="e">
        <f t="shared" si="31"/>
        <v>#REF!</v>
      </c>
      <c r="P161" s="115" t="e">
        <f t="shared" si="32"/>
        <v>#REF!</v>
      </c>
      <c r="Q161" s="116" t="e">
        <f t="shared" si="33"/>
        <v>#REF!</v>
      </c>
      <c r="R161" s="115" t="e">
        <f t="shared" si="33"/>
        <v>#REF!</v>
      </c>
      <c r="S161" s="115" t="e">
        <f t="shared" si="34"/>
        <v>#REF!</v>
      </c>
      <c r="T161" s="115"/>
      <c r="U161" s="115" t="e">
        <f t="shared" si="35"/>
        <v>#REF!</v>
      </c>
      <c r="V161" s="115" t="e">
        <f t="shared" si="36"/>
        <v>#REF!</v>
      </c>
      <c r="W161" s="115" t="e">
        <f t="shared" si="37"/>
        <v>#REF!</v>
      </c>
      <c r="X161" s="116" t="e">
        <f t="shared" si="38"/>
        <v>#REF!</v>
      </c>
      <c r="Y161" s="116" t="e">
        <f t="shared" si="39"/>
        <v>#REF!</v>
      </c>
      <c r="Z161" s="115" t="e">
        <f t="shared" si="40"/>
        <v>#REF!</v>
      </c>
      <c r="AA161" s="115" t="e">
        <f t="shared" si="44"/>
        <v>#REF!</v>
      </c>
      <c r="AB161" s="115"/>
      <c r="AC161" s="117" t="str">
        <f t="shared" si="41"/>
        <v>BERTAHAP</v>
      </c>
      <c r="AD161" s="118">
        <f t="shared" si="42"/>
        <v>0</v>
      </c>
      <c r="AE161" s="119">
        <v>2</v>
      </c>
      <c r="AF161" s="120"/>
      <c r="AG161" s="115" t="e">
        <f>IF(AF161&gt;#REF!,"LB","KR")</f>
        <v>#REF!</v>
      </c>
      <c r="AH161" s="120">
        <v>2341605000</v>
      </c>
      <c r="AI161" s="120">
        <v>2639363000</v>
      </c>
      <c r="AJ161" s="120">
        <v>2802153000</v>
      </c>
      <c r="AK161" s="121">
        <v>2974984000</v>
      </c>
      <c r="AL161" s="121">
        <v>2802153000</v>
      </c>
      <c r="AM161" s="120">
        <v>2974984000</v>
      </c>
      <c r="AN161" s="120" t="e">
        <f t="shared" si="45"/>
        <v>#REF!</v>
      </c>
    </row>
    <row r="162" spans="1:40">
      <c r="A162" s="3">
        <f t="shared" si="43"/>
        <v>123</v>
      </c>
      <c r="B162" s="106">
        <v>5</v>
      </c>
      <c r="C162" s="107" t="s">
        <v>163</v>
      </c>
      <c r="D162" s="108" t="s">
        <v>44</v>
      </c>
      <c r="E162" s="109"/>
      <c r="F162" s="110" t="s">
        <v>60</v>
      </c>
      <c r="G162" s="111">
        <f t="shared" si="25"/>
        <v>101</v>
      </c>
      <c r="H162" s="111">
        <f t="shared" si="26"/>
        <v>90</v>
      </c>
      <c r="I162" s="112">
        <f t="shared" si="27"/>
        <v>26438045</v>
      </c>
      <c r="J162" s="112" t="e">
        <f>SUMIF($AN$4:$AN$22,D162,#REF!)</f>
        <v>#REF!</v>
      </c>
      <c r="K162" s="113" t="e">
        <f t="shared" si="28"/>
        <v>#REF!</v>
      </c>
      <c r="L162" s="114" t="e">
        <f>SUMIF($AN$4:$AN$22,D162,#REF!)</f>
        <v>#REF!</v>
      </c>
      <c r="M162" s="115" t="e">
        <f t="shared" si="29"/>
        <v>#REF!</v>
      </c>
      <c r="N162" s="115" t="e">
        <f t="shared" si="30"/>
        <v>#REF!</v>
      </c>
      <c r="O162" s="115" t="e">
        <f t="shared" si="31"/>
        <v>#REF!</v>
      </c>
      <c r="P162" s="115" t="e">
        <f t="shared" si="32"/>
        <v>#REF!</v>
      </c>
      <c r="Q162" s="116" t="e">
        <f t="shared" si="33"/>
        <v>#REF!</v>
      </c>
      <c r="R162" s="115" t="e">
        <f t="shared" si="33"/>
        <v>#REF!</v>
      </c>
      <c r="S162" s="115" t="e">
        <f t="shared" si="34"/>
        <v>#REF!</v>
      </c>
      <c r="T162" s="115"/>
      <c r="U162" s="115" t="e">
        <f t="shared" si="35"/>
        <v>#REF!</v>
      </c>
      <c r="V162" s="115" t="e">
        <f t="shared" si="36"/>
        <v>#REF!</v>
      </c>
      <c r="W162" s="115" t="e">
        <f t="shared" si="37"/>
        <v>#REF!</v>
      </c>
      <c r="X162" s="116" t="e">
        <f t="shared" si="38"/>
        <v>#REF!</v>
      </c>
      <c r="Y162" s="116" t="e">
        <f t="shared" si="39"/>
        <v>#REF!</v>
      </c>
      <c r="Z162" s="115" t="e">
        <f t="shared" si="40"/>
        <v>#REF!</v>
      </c>
      <c r="AA162" s="115" t="e">
        <f t="shared" si="44"/>
        <v>#REF!</v>
      </c>
      <c r="AB162" s="115"/>
      <c r="AC162" s="117" t="str">
        <f t="shared" si="41"/>
        <v>BERTAHAP</v>
      </c>
      <c r="AD162" s="118">
        <f t="shared" si="42"/>
        <v>0</v>
      </c>
      <c r="AE162" s="119">
        <v>2</v>
      </c>
      <c r="AF162" s="120"/>
      <c r="AG162" s="115" t="e">
        <f>IF(AF162&gt;#REF!,"LB","KR")</f>
        <v>#REF!</v>
      </c>
      <c r="AH162" s="120">
        <v>2341605000</v>
      </c>
      <c r="AI162" s="120">
        <v>2639363000</v>
      </c>
      <c r="AJ162" s="120">
        <v>2802153000</v>
      </c>
      <c r="AK162" s="121">
        <v>2974984000</v>
      </c>
      <c r="AL162" s="121">
        <v>2802153000</v>
      </c>
      <c r="AM162" s="120">
        <v>2974984000</v>
      </c>
      <c r="AN162" s="120" t="e">
        <f t="shared" si="45"/>
        <v>#REF!</v>
      </c>
    </row>
    <row r="163" spans="1:40">
      <c r="A163" s="3">
        <f t="shared" si="43"/>
        <v>124</v>
      </c>
      <c r="B163" s="106">
        <v>6</v>
      </c>
      <c r="C163" s="107" t="s">
        <v>163</v>
      </c>
      <c r="D163" s="106">
        <v>11</v>
      </c>
      <c r="E163" s="109"/>
      <c r="F163" s="110" t="s">
        <v>62</v>
      </c>
      <c r="G163" s="111">
        <f t="shared" si="25"/>
        <v>101</v>
      </c>
      <c r="H163" s="111">
        <f t="shared" si="26"/>
        <v>90</v>
      </c>
      <c r="I163" s="112">
        <f t="shared" si="27"/>
        <v>26438045</v>
      </c>
      <c r="J163" s="112" t="e">
        <f>SUMIF($AN$4:$AN$22,D163,#REF!)</f>
        <v>#REF!</v>
      </c>
      <c r="K163" s="113" t="e">
        <f t="shared" si="28"/>
        <v>#REF!</v>
      </c>
      <c r="L163" s="114" t="e">
        <f>SUMIF($AN$4:$AN$22,D163,#REF!)</f>
        <v>#REF!</v>
      </c>
      <c r="M163" s="115" t="e">
        <f t="shared" si="29"/>
        <v>#REF!</v>
      </c>
      <c r="N163" s="115" t="e">
        <f t="shared" si="30"/>
        <v>#REF!</v>
      </c>
      <c r="O163" s="115" t="e">
        <f t="shared" si="31"/>
        <v>#REF!</v>
      </c>
      <c r="P163" s="115" t="e">
        <f t="shared" si="32"/>
        <v>#REF!</v>
      </c>
      <c r="Q163" s="116" t="e">
        <f t="shared" si="33"/>
        <v>#REF!</v>
      </c>
      <c r="R163" s="115" t="e">
        <f t="shared" si="33"/>
        <v>#REF!</v>
      </c>
      <c r="S163" s="115" t="e">
        <f t="shared" si="34"/>
        <v>#REF!</v>
      </c>
      <c r="T163" s="115"/>
      <c r="U163" s="115" t="e">
        <f t="shared" si="35"/>
        <v>#REF!</v>
      </c>
      <c r="V163" s="115" t="e">
        <f t="shared" si="36"/>
        <v>#REF!</v>
      </c>
      <c r="W163" s="115" t="e">
        <f t="shared" si="37"/>
        <v>#REF!</v>
      </c>
      <c r="X163" s="116" t="e">
        <f t="shared" si="38"/>
        <v>#REF!</v>
      </c>
      <c r="Y163" s="116" t="e">
        <f t="shared" si="39"/>
        <v>#REF!</v>
      </c>
      <c r="Z163" s="115" t="e">
        <f t="shared" si="40"/>
        <v>#REF!</v>
      </c>
      <c r="AA163" s="115" t="e">
        <f t="shared" si="44"/>
        <v>#REF!</v>
      </c>
      <c r="AB163" s="115"/>
      <c r="AC163" s="117" t="str">
        <f t="shared" si="41"/>
        <v>BERTAHAP</v>
      </c>
      <c r="AD163" s="118">
        <f t="shared" si="42"/>
        <v>0</v>
      </c>
      <c r="AE163" s="119">
        <v>2</v>
      </c>
      <c r="AF163" s="120"/>
      <c r="AG163" s="115" t="e">
        <f>IF(AF163&gt;#REF!,"LB","KR")</f>
        <v>#REF!</v>
      </c>
      <c r="AH163" s="120">
        <v>2341605000</v>
      </c>
      <c r="AI163" s="120">
        <v>2639363000</v>
      </c>
      <c r="AJ163" s="120">
        <v>2802153000</v>
      </c>
      <c r="AK163" s="121">
        <v>2974984000</v>
      </c>
      <c r="AL163" s="121">
        <v>2802153000</v>
      </c>
      <c r="AM163" s="120">
        <v>2974984000</v>
      </c>
      <c r="AN163" s="120" t="e">
        <f t="shared" si="45"/>
        <v>#REF!</v>
      </c>
    </row>
    <row r="164" spans="1:40">
      <c r="A164" s="3">
        <f t="shared" si="43"/>
        <v>125</v>
      </c>
      <c r="B164" s="106">
        <v>7</v>
      </c>
      <c r="C164" s="107" t="s">
        <v>163</v>
      </c>
      <c r="D164" s="106">
        <v>15</v>
      </c>
      <c r="E164" s="109"/>
      <c r="F164" s="110" t="s">
        <v>64</v>
      </c>
      <c r="G164" s="111">
        <f t="shared" si="25"/>
        <v>101</v>
      </c>
      <c r="H164" s="111">
        <f t="shared" si="26"/>
        <v>90</v>
      </c>
      <c r="I164" s="112">
        <f t="shared" si="27"/>
        <v>26438045</v>
      </c>
      <c r="J164" s="112" t="e">
        <f>SUMIF($AN$4:$AN$22,D164,#REF!)</f>
        <v>#REF!</v>
      </c>
      <c r="K164" s="113" t="e">
        <f t="shared" si="28"/>
        <v>#REF!</v>
      </c>
      <c r="L164" s="114" t="e">
        <f>SUMIF($AN$4:$AN$22,D164,#REF!)</f>
        <v>#REF!</v>
      </c>
      <c r="M164" s="115" t="e">
        <f t="shared" si="29"/>
        <v>#REF!</v>
      </c>
      <c r="N164" s="115" t="e">
        <f t="shared" si="30"/>
        <v>#REF!</v>
      </c>
      <c r="O164" s="115" t="e">
        <f t="shared" si="31"/>
        <v>#REF!</v>
      </c>
      <c r="P164" s="115" t="e">
        <f t="shared" si="32"/>
        <v>#REF!</v>
      </c>
      <c r="Q164" s="116" t="e">
        <f t="shared" si="33"/>
        <v>#REF!</v>
      </c>
      <c r="R164" s="115" t="e">
        <f t="shared" si="33"/>
        <v>#REF!</v>
      </c>
      <c r="S164" s="115" t="e">
        <f t="shared" si="34"/>
        <v>#REF!</v>
      </c>
      <c r="T164" s="115"/>
      <c r="U164" s="115" t="e">
        <f t="shared" si="35"/>
        <v>#REF!</v>
      </c>
      <c r="V164" s="115" t="e">
        <f t="shared" si="36"/>
        <v>#REF!</v>
      </c>
      <c r="W164" s="115" t="e">
        <f t="shared" si="37"/>
        <v>#REF!</v>
      </c>
      <c r="X164" s="116" t="e">
        <f t="shared" si="38"/>
        <v>#REF!</v>
      </c>
      <c r="Y164" s="116" t="e">
        <f t="shared" si="39"/>
        <v>#REF!</v>
      </c>
      <c r="Z164" s="115" t="e">
        <f t="shared" si="40"/>
        <v>#REF!</v>
      </c>
      <c r="AA164" s="115" t="e">
        <f t="shared" si="44"/>
        <v>#REF!</v>
      </c>
      <c r="AB164" s="115"/>
      <c r="AC164" s="117" t="str">
        <f t="shared" si="41"/>
        <v>BERTAHAP</v>
      </c>
      <c r="AD164" s="118">
        <f t="shared" si="42"/>
        <v>0</v>
      </c>
      <c r="AE164" s="119">
        <v>2</v>
      </c>
      <c r="AF164" s="120"/>
      <c r="AG164" s="115" t="e">
        <f>IF(AF164&gt;#REF!,"LB","KR")</f>
        <v>#REF!</v>
      </c>
      <c r="AH164" s="120">
        <v>2341605000</v>
      </c>
      <c r="AI164" s="120">
        <v>2639363000</v>
      </c>
      <c r="AJ164" s="120">
        <v>2802153000</v>
      </c>
      <c r="AK164" s="121">
        <v>2974984000</v>
      </c>
      <c r="AL164" s="121">
        <v>2802153000</v>
      </c>
      <c r="AM164" s="120">
        <v>2974984000</v>
      </c>
      <c r="AN164" s="120" t="e">
        <f t="shared" si="45"/>
        <v>#REF!</v>
      </c>
    </row>
    <row r="165" spans="1:40">
      <c r="A165" s="3">
        <f t="shared" si="43"/>
        <v>126</v>
      </c>
      <c r="B165" s="106">
        <v>8</v>
      </c>
      <c r="C165" s="107" t="s">
        <v>163</v>
      </c>
      <c r="D165" s="106">
        <v>17</v>
      </c>
      <c r="E165" s="109"/>
      <c r="F165" s="110" t="s">
        <v>67</v>
      </c>
      <c r="G165" s="111">
        <f t="shared" si="25"/>
        <v>85</v>
      </c>
      <c r="H165" s="111">
        <f t="shared" si="26"/>
        <v>74</v>
      </c>
      <c r="I165" s="112">
        <f t="shared" si="27"/>
        <v>26438045</v>
      </c>
      <c r="J165" s="112" t="e">
        <f>SUMIF($AN$4:$AN$22,D165,#REF!)</f>
        <v>#REF!</v>
      </c>
      <c r="K165" s="113" t="e">
        <f t="shared" si="28"/>
        <v>#REF!</v>
      </c>
      <c r="L165" s="114" t="e">
        <f>SUMIF($AN$4:$AN$22,D165,#REF!)</f>
        <v>#REF!</v>
      </c>
      <c r="M165" s="115" t="e">
        <f t="shared" si="29"/>
        <v>#REF!</v>
      </c>
      <c r="N165" s="115" t="e">
        <f t="shared" si="30"/>
        <v>#REF!</v>
      </c>
      <c r="O165" s="115" t="e">
        <f t="shared" si="31"/>
        <v>#REF!</v>
      </c>
      <c r="P165" s="115" t="e">
        <f t="shared" si="32"/>
        <v>#REF!</v>
      </c>
      <c r="Q165" s="116" t="e">
        <f t="shared" si="33"/>
        <v>#REF!</v>
      </c>
      <c r="R165" s="115" t="e">
        <f t="shared" si="33"/>
        <v>#REF!</v>
      </c>
      <c r="S165" s="115" t="e">
        <f t="shared" si="34"/>
        <v>#REF!</v>
      </c>
      <c r="T165" s="115"/>
      <c r="U165" s="115" t="e">
        <f t="shared" si="35"/>
        <v>#REF!</v>
      </c>
      <c r="V165" s="115" t="e">
        <f t="shared" si="36"/>
        <v>#REF!</v>
      </c>
      <c r="W165" s="115" t="e">
        <f t="shared" si="37"/>
        <v>#REF!</v>
      </c>
      <c r="X165" s="116" t="e">
        <f t="shared" si="38"/>
        <v>#REF!</v>
      </c>
      <c r="Y165" s="116" t="e">
        <f t="shared" si="39"/>
        <v>#REF!</v>
      </c>
      <c r="Z165" s="115" t="e">
        <f t="shared" si="40"/>
        <v>#REF!</v>
      </c>
      <c r="AA165" s="115" t="e">
        <f t="shared" si="44"/>
        <v>#REF!</v>
      </c>
      <c r="AB165" s="115"/>
      <c r="AC165" s="117" t="str">
        <f t="shared" si="41"/>
        <v>BERTAHAP</v>
      </c>
      <c r="AD165" s="118">
        <f t="shared" si="42"/>
        <v>0</v>
      </c>
      <c r="AE165" s="119">
        <v>2</v>
      </c>
      <c r="AF165" s="120"/>
      <c r="AG165" s="115" t="e">
        <f>IF(AF165&gt;#REF!,"LB","KR")</f>
        <v>#REF!</v>
      </c>
      <c r="AH165" s="120">
        <v>1925320000</v>
      </c>
      <c r="AI165" s="120">
        <v>2170143000</v>
      </c>
      <c r="AJ165" s="120">
        <v>2303993000</v>
      </c>
      <c r="AK165" s="121">
        <v>2446098000</v>
      </c>
      <c r="AL165" s="121">
        <v>2303993000</v>
      </c>
      <c r="AM165" s="120">
        <v>2446098000</v>
      </c>
      <c r="AN165" s="120" t="e">
        <f t="shared" si="45"/>
        <v>#REF!</v>
      </c>
    </row>
    <row r="166" spans="1:40">
      <c r="A166" s="3">
        <f t="shared" si="43"/>
        <v>127</v>
      </c>
      <c r="B166" s="106">
        <v>9</v>
      </c>
      <c r="C166" s="107" t="s">
        <v>163</v>
      </c>
      <c r="D166" s="106">
        <v>19</v>
      </c>
      <c r="E166" s="109"/>
      <c r="F166" s="110" t="s">
        <v>78</v>
      </c>
      <c r="G166" s="111">
        <f t="shared" si="25"/>
        <v>138</v>
      </c>
      <c r="H166" s="111">
        <f t="shared" si="26"/>
        <v>120</v>
      </c>
      <c r="I166" s="112">
        <f t="shared" si="27"/>
        <v>26438045</v>
      </c>
      <c r="J166" s="112" t="e">
        <f>SUMIF($AN$4:$AN$22,D166,#REF!)</f>
        <v>#REF!</v>
      </c>
      <c r="K166" s="113" t="e">
        <f t="shared" si="28"/>
        <v>#REF!</v>
      </c>
      <c r="L166" s="114" t="e">
        <f>SUMIF($AN$4:$AN$22,D166,#REF!)</f>
        <v>#REF!</v>
      </c>
      <c r="M166" s="115" t="e">
        <f t="shared" si="29"/>
        <v>#REF!</v>
      </c>
      <c r="N166" s="115" t="e">
        <f t="shared" si="30"/>
        <v>#REF!</v>
      </c>
      <c r="O166" s="115" t="e">
        <f t="shared" si="31"/>
        <v>#REF!</v>
      </c>
      <c r="P166" s="115" t="e">
        <f t="shared" si="32"/>
        <v>#REF!</v>
      </c>
      <c r="Q166" s="116" t="e">
        <f t="shared" si="33"/>
        <v>#REF!</v>
      </c>
      <c r="R166" s="115" t="e">
        <f t="shared" si="33"/>
        <v>#REF!</v>
      </c>
      <c r="S166" s="115" t="e">
        <f t="shared" si="34"/>
        <v>#REF!</v>
      </c>
      <c r="T166" s="115"/>
      <c r="U166" s="115" t="e">
        <f t="shared" si="35"/>
        <v>#REF!</v>
      </c>
      <c r="V166" s="115" t="e">
        <f t="shared" si="36"/>
        <v>#REF!</v>
      </c>
      <c r="W166" s="115" t="e">
        <f t="shared" si="37"/>
        <v>#REF!</v>
      </c>
      <c r="X166" s="116" t="e">
        <f t="shared" si="38"/>
        <v>#REF!</v>
      </c>
      <c r="Y166" s="116" t="e">
        <f t="shared" si="39"/>
        <v>#REF!</v>
      </c>
      <c r="Z166" s="115" t="e">
        <f t="shared" si="40"/>
        <v>#REF!</v>
      </c>
      <c r="AA166" s="115" t="e">
        <f t="shared" si="44"/>
        <v>#REF!</v>
      </c>
      <c r="AB166" s="115"/>
      <c r="AC166" s="117" t="str">
        <f t="shared" si="41"/>
        <v>BERTAHAP</v>
      </c>
      <c r="AD166" s="118">
        <f t="shared" si="42"/>
        <v>0</v>
      </c>
      <c r="AE166" s="119">
        <v>2</v>
      </c>
      <c r="AF166" s="120"/>
      <c r="AG166" s="115" t="e">
        <f>IF(AF166&gt;#REF!,"LB","KR")</f>
        <v>#REF!</v>
      </c>
      <c r="AH166" s="120">
        <v>3122140000</v>
      </c>
      <c r="AI166" s="120">
        <v>3519150000</v>
      </c>
      <c r="AJ166" s="120">
        <v>3736204000</v>
      </c>
      <c r="AK166" s="121">
        <v>3966645000</v>
      </c>
      <c r="AL166" s="121">
        <v>3736204000</v>
      </c>
      <c r="AM166" s="120">
        <v>3966645000</v>
      </c>
      <c r="AN166" s="120" t="e">
        <f t="shared" si="45"/>
        <v>#REF!</v>
      </c>
    </row>
    <row r="167" spans="1:40">
      <c r="A167" s="3">
        <f t="shared" si="43"/>
        <v>128</v>
      </c>
      <c r="B167" s="106">
        <v>10</v>
      </c>
      <c r="C167" s="107" t="s">
        <v>163</v>
      </c>
      <c r="D167" s="106">
        <v>21</v>
      </c>
      <c r="E167" s="109"/>
      <c r="F167" s="110" t="s">
        <v>84</v>
      </c>
      <c r="G167" s="111">
        <f t="shared" si="25"/>
        <v>132</v>
      </c>
      <c r="H167" s="111">
        <f t="shared" si="26"/>
        <v>112</v>
      </c>
      <c r="I167" s="112">
        <f t="shared" si="27"/>
        <v>26438045</v>
      </c>
      <c r="J167" s="112" t="e">
        <f>SUMIF($AN$4:$AN$22,D167,#REF!)</f>
        <v>#REF!</v>
      </c>
      <c r="K167" s="113" t="e">
        <f t="shared" si="28"/>
        <v>#REF!</v>
      </c>
      <c r="L167" s="114" t="e">
        <f>SUMIF($AN$4:$AN$22,D167,#REF!)</f>
        <v>#REF!</v>
      </c>
      <c r="M167" s="115" t="e">
        <f t="shared" si="29"/>
        <v>#REF!</v>
      </c>
      <c r="N167" s="115" t="e">
        <f t="shared" si="30"/>
        <v>#REF!</v>
      </c>
      <c r="O167" s="115" t="e">
        <f t="shared" si="31"/>
        <v>#REF!</v>
      </c>
      <c r="P167" s="115" t="e">
        <f t="shared" si="32"/>
        <v>#REF!</v>
      </c>
      <c r="Q167" s="116" t="e">
        <f t="shared" si="33"/>
        <v>#REF!</v>
      </c>
      <c r="R167" s="115" t="e">
        <f t="shared" si="33"/>
        <v>#REF!</v>
      </c>
      <c r="S167" s="115" t="e">
        <f t="shared" si="34"/>
        <v>#REF!</v>
      </c>
      <c r="T167" s="115"/>
      <c r="U167" s="115" t="e">
        <f t="shared" si="35"/>
        <v>#REF!</v>
      </c>
      <c r="V167" s="115" t="e">
        <f t="shared" si="36"/>
        <v>#REF!</v>
      </c>
      <c r="W167" s="115" t="e">
        <f t="shared" si="37"/>
        <v>#REF!</v>
      </c>
      <c r="X167" s="116" t="e">
        <f t="shared" si="38"/>
        <v>#REF!</v>
      </c>
      <c r="Y167" s="116" t="e">
        <f t="shared" si="39"/>
        <v>#REF!</v>
      </c>
      <c r="Z167" s="115" t="e">
        <f t="shared" si="40"/>
        <v>#REF!</v>
      </c>
      <c r="AA167" s="115" t="e">
        <f t="shared" si="44"/>
        <v>#REF!</v>
      </c>
      <c r="AB167" s="115"/>
      <c r="AC167" s="117" t="str">
        <f t="shared" si="41"/>
        <v>BERTAHAP</v>
      </c>
      <c r="AD167" s="118">
        <f t="shared" si="42"/>
        <v>0</v>
      </c>
      <c r="AE167" s="119">
        <v>2</v>
      </c>
      <c r="AF167" s="120"/>
      <c r="AG167" s="115" t="e">
        <f>IF(AF167&gt;#REF!,"LB","KR")</f>
        <v>#REF!</v>
      </c>
      <c r="AH167" s="120">
        <v>3023959000</v>
      </c>
      <c r="AI167" s="120">
        <v>3408485000</v>
      </c>
      <c r="AJ167" s="120">
        <v>3618713000</v>
      </c>
      <c r="AK167" s="121">
        <v>3841907000</v>
      </c>
      <c r="AL167" s="121">
        <v>3618713000</v>
      </c>
      <c r="AM167" s="120">
        <v>3841907000</v>
      </c>
      <c r="AN167" s="120" t="e">
        <f t="shared" si="45"/>
        <v>#REF!</v>
      </c>
    </row>
    <row r="168" spans="1:40">
      <c r="A168" s="3">
        <f t="shared" si="43"/>
        <v>129</v>
      </c>
      <c r="B168" s="106">
        <v>1</v>
      </c>
      <c r="C168" s="107" t="s">
        <v>165</v>
      </c>
      <c r="D168" s="108" t="s">
        <v>19</v>
      </c>
      <c r="E168" s="109"/>
      <c r="F168" s="110" t="s">
        <v>72</v>
      </c>
      <c r="G168" s="111">
        <f t="shared" ref="G168:G231" si="46">SUMIF($V$10:$V$28,F168,$AA$10:$AA$28)</f>
        <v>175</v>
      </c>
      <c r="H168" s="111">
        <f t="shared" ref="H168:H231" si="47">SUMIF($V$10:$V$28,F168,$X$10:$X$28)</f>
        <v>156</v>
      </c>
      <c r="I168" s="112">
        <f t="shared" ref="I168:I231" si="48">$I$27</f>
        <v>26438045</v>
      </c>
      <c r="J168" s="112" t="e">
        <f>SUMIF($AN$4:$AN$22,D168,#REF!)</f>
        <v>#REF!</v>
      </c>
      <c r="K168" s="113" t="e">
        <f t="shared" ref="K168:K231" si="49">IF(J168=$AJ$25,$AI$25,IF(J168=$AJ$26,$AI$26,IF(J168=$AJ$27,$AI$27,IF(J168=$AJ$28,$AI$28,IF(J168=$AJ$29,$AI$29,IF(J168=$AJ$30,$AI$30))))))</f>
        <v>#REF!</v>
      </c>
      <c r="L168" s="114" t="e">
        <f>SUMIF($AN$4:$AN$22,D168,#REF!)</f>
        <v>#REF!</v>
      </c>
      <c r="M168" s="115" t="e">
        <f t="shared" ref="M168:M231" si="50">$O168/(1+6%/12)^36</f>
        <v>#REF!</v>
      </c>
      <c r="N168" s="115" t="e">
        <f t="shared" ref="N168:N231" si="51">$O168/(1+6%/12)^12</f>
        <v>#REF!</v>
      </c>
      <c r="O168" s="115" t="e">
        <f t="shared" ref="O168:O231" si="52">$I$27*K168*L168</f>
        <v>#REF!</v>
      </c>
      <c r="P168" s="115" t="e">
        <f t="shared" ref="P168:P231" si="53">$O168*(1+6%/12)^12</f>
        <v>#REF!</v>
      </c>
      <c r="Q168" s="116" t="e">
        <f t="shared" ref="Q168:R231" si="54">O168</f>
        <v>#REF!</v>
      </c>
      <c r="R168" s="115" t="e">
        <f t="shared" si="54"/>
        <v>#REF!</v>
      </c>
      <c r="S168" s="115" t="e">
        <f t="shared" ref="S168:S231" si="55">$O168*(1+6%/12)^24</f>
        <v>#REF!</v>
      </c>
      <c r="T168" s="115"/>
      <c r="U168" s="115" t="e">
        <f t="shared" ref="U168:U231" si="56">M168*H168</f>
        <v>#REF!</v>
      </c>
      <c r="V168" s="115" t="e">
        <f t="shared" ref="V168:V231" si="57">N168*H168</f>
        <v>#REF!</v>
      </c>
      <c r="W168" s="115" t="e">
        <f t="shared" ref="W168:W231" si="58">O168*H168</f>
        <v>#REF!</v>
      </c>
      <c r="X168" s="116" t="e">
        <f t="shared" ref="X168:X231" si="59">P168*H168</f>
        <v>#REF!</v>
      </c>
      <c r="Y168" s="116" t="e">
        <f t="shared" ref="Y168:Y231" si="60">Q168*H168</f>
        <v>#REF!</v>
      </c>
      <c r="Z168" s="115" t="e">
        <f t="shared" ref="Z168:Z231" si="61">R168*H168</f>
        <v>#REF!</v>
      </c>
      <c r="AA168" s="115" t="e">
        <f t="shared" si="44"/>
        <v>#REF!</v>
      </c>
      <c r="AB168" s="115"/>
      <c r="AC168" s="117" t="str">
        <f t="shared" ref="AC168:AC231" si="62">IF(AE168=$H$32,$M$32,IF(AE168=$H$33,$M$33,IF(AE168=$H$34,$M$34)))</f>
        <v>BERTAHAP</v>
      </c>
      <c r="AD168" s="118">
        <f t="shared" ref="AD168:AD231" si="63">IF(AC168=$M$32,$N$32,IF(AC168=$M$33,$N$33,$N$34))</f>
        <v>0</v>
      </c>
      <c r="AE168" s="119">
        <v>2</v>
      </c>
      <c r="AF168" s="120"/>
      <c r="AG168" s="115" t="e">
        <f>IF(AF168&gt;#REF!,"LB","KR")</f>
        <v>#REF!</v>
      </c>
      <c r="AH168" s="120">
        <v>4176307000</v>
      </c>
      <c r="AI168" s="120">
        <v>4707365000</v>
      </c>
      <c r="AJ168" s="120">
        <v>4997705000</v>
      </c>
      <c r="AK168" s="121">
        <v>5305952000</v>
      </c>
      <c r="AL168" s="121">
        <v>4997705000</v>
      </c>
      <c r="AM168" s="120">
        <v>5305952000</v>
      </c>
      <c r="AN168" s="120" t="e">
        <f t="shared" si="45"/>
        <v>#REF!</v>
      </c>
    </row>
    <row r="169" spans="1:40">
      <c r="A169" s="3">
        <f t="shared" ref="A169:A232" si="64">A168+1</f>
        <v>130</v>
      </c>
      <c r="B169" s="106">
        <v>2</v>
      </c>
      <c r="C169" s="107" t="s">
        <v>165</v>
      </c>
      <c r="D169" s="108" t="s">
        <v>29</v>
      </c>
      <c r="E169" s="109"/>
      <c r="F169" s="110" t="s">
        <v>74</v>
      </c>
      <c r="G169" s="111">
        <f t="shared" si="46"/>
        <v>85</v>
      </c>
      <c r="H169" s="111">
        <f t="shared" si="47"/>
        <v>74</v>
      </c>
      <c r="I169" s="112">
        <f t="shared" si="48"/>
        <v>26438045</v>
      </c>
      <c r="J169" s="112" t="e">
        <f>SUMIF($AN$4:$AN$22,D169,#REF!)</f>
        <v>#REF!</v>
      </c>
      <c r="K169" s="113" t="e">
        <f t="shared" si="49"/>
        <v>#REF!</v>
      </c>
      <c r="L169" s="114" t="e">
        <f>SUMIF($AN$4:$AN$22,D169,#REF!)</f>
        <v>#REF!</v>
      </c>
      <c r="M169" s="115" t="e">
        <f t="shared" si="50"/>
        <v>#REF!</v>
      </c>
      <c r="N169" s="115" t="e">
        <f t="shared" si="51"/>
        <v>#REF!</v>
      </c>
      <c r="O169" s="115" t="e">
        <f t="shared" si="52"/>
        <v>#REF!</v>
      </c>
      <c r="P169" s="115" t="e">
        <f t="shared" si="53"/>
        <v>#REF!</v>
      </c>
      <c r="Q169" s="116" t="e">
        <f t="shared" si="54"/>
        <v>#REF!</v>
      </c>
      <c r="R169" s="115" t="e">
        <f t="shared" si="54"/>
        <v>#REF!</v>
      </c>
      <c r="S169" s="115" t="e">
        <f t="shared" si="55"/>
        <v>#REF!</v>
      </c>
      <c r="T169" s="115"/>
      <c r="U169" s="115" t="e">
        <f t="shared" si="56"/>
        <v>#REF!</v>
      </c>
      <c r="V169" s="115" t="e">
        <f t="shared" si="57"/>
        <v>#REF!</v>
      </c>
      <c r="W169" s="115" t="e">
        <f t="shared" si="58"/>
        <v>#REF!</v>
      </c>
      <c r="X169" s="116" t="e">
        <f t="shared" si="59"/>
        <v>#REF!</v>
      </c>
      <c r="Y169" s="116" t="e">
        <f t="shared" si="60"/>
        <v>#REF!</v>
      </c>
      <c r="Z169" s="115" t="e">
        <f t="shared" si="61"/>
        <v>#REF!</v>
      </c>
      <c r="AA169" s="115" t="e">
        <f t="shared" ref="AA169:AA232" si="65">S169*H169</f>
        <v>#REF!</v>
      </c>
      <c r="AB169" s="115"/>
      <c r="AC169" s="117" t="str">
        <f t="shared" si="62"/>
        <v>BERTAHAP</v>
      </c>
      <c r="AD169" s="118">
        <f t="shared" si="63"/>
        <v>0</v>
      </c>
      <c r="AE169" s="119">
        <v>2</v>
      </c>
      <c r="AF169" s="120"/>
      <c r="AG169" s="115" t="e">
        <f>IF(AF169&gt;#REF!,"LB","KR")</f>
        <v>#REF!</v>
      </c>
      <c r="AH169" s="120">
        <v>1944382000</v>
      </c>
      <c r="AI169" s="120">
        <v>2191629000</v>
      </c>
      <c r="AJ169" s="120">
        <v>2326804000</v>
      </c>
      <c r="AK169" s="121">
        <v>2470317000</v>
      </c>
      <c r="AL169" s="121">
        <v>2326804000</v>
      </c>
      <c r="AM169" s="120">
        <v>2470317000</v>
      </c>
      <c r="AN169" s="120" t="e">
        <f t="shared" si="45"/>
        <v>#REF!</v>
      </c>
    </row>
    <row r="170" spans="1:40">
      <c r="A170" s="3">
        <f t="shared" si="64"/>
        <v>131</v>
      </c>
      <c r="B170" s="106">
        <v>3</v>
      </c>
      <c r="C170" s="107" t="s">
        <v>165</v>
      </c>
      <c r="D170" s="108" t="s">
        <v>32</v>
      </c>
      <c r="E170" s="109"/>
      <c r="F170" s="110" t="s">
        <v>56</v>
      </c>
      <c r="G170" s="111">
        <f t="shared" si="46"/>
        <v>85</v>
      </c>
      <c r="H170" s="111">
        <f t="shared" si="47"/>
        <v>74</v>
      </c>
      <c r="I170" s="112">
        <f t="shared" si="48"/>
        <v>26438045</v>
      </c>
      <c r="J170" s="112" t="e">
        <f>SUMIF($AN$4:$AN$22,D170,#REF!)</f>
        <v>#REF!</v>
      </c>
      <c r="K170" s="113" t="e">
        <f t="shared" si="49"/>
        <v>#REF!</v>
      </c>
      <c r="L170" s="114" t="e">
        <f>SUMIF($AN$4:$AN$22,D170,#REF!)</f>
        <v>#REF!</v>
      </c>
      <c r="M170" s="115" t="e">
        <f t="shared" si="50"/>
        <v>#REF!</v>
      </c>
      <c r="N170" s="115" t="e">
        <f t="shared" si="51"/>
        <v>#REF!</v>
      </c>
      <c r="O170" s="115" t="e">
        <f t="shared" si="52"/>
        <v>#REF!</v>
      </c>
      <c r="P170" s="115" t="e">
        <f t="shared" si="53"/>
        <v>#REF!</v>
      </c>
      <c r="Q170" s="116" t="e">
        <f t="shared" si="54"/>
        <v>#REF!</v>
      </c>
      <c r="R170" s="115" t="e">
        <f t="shared" si="54"/>
        <v>#REF!</v>
      </c>
      <c r="S170" s="115" t="e">
        <f t="shared" si="55"/>
        <v>#REF!</v>
      </c>
      <c r="T170" s="115"/>
      <c r="U170" s="115" t="e">
        <f t="shared" si="56"/>
        <v>#REF!</v>
      </c>
      <c r="V170" s="115" t="e">
        <f t="shared" si="57"/>
        <v>#REF!</v>
      </c>
      <c r="W170" s="115" t="e">
        <f t="shared" si="58"/>
        <v>#REF!</v>
      </c>
      <c r="X170" s="116" t="e">
        <f t="shared" si="59"/>
        <v>#REF!</v>
      </c>
      <c r="Y170" s="116" t="e">
        <f t="shared" si="60"/>
        <v>#REF!</v>
      </c>
      <c r="Z170" s="115" t="e">
        <f t="shared" si="61"/>
        <v>#REF!</v>
      </c>
      <c r="AA170" s="115" t="e">
        <f t="shared" si="65"/>
        <v>#REF!</v>
      </c>
      <c r="AB170" s="115"/>
      <c r="AC170" s="117" t="str">
        <f t="shared" si="62"/>
        <v>BERTAHAP</v>
      </c>
      <c r="AD170" s="118">
        <f t="shared" si="63"/>
        <v>0</v>
      </c>
      <c r="AE170" s="119">
        <v>2</v>
      </c>
      <c r="AF170" s="120"/>
      <c r="AG170" s="115" t="e">
        <f>IF(AF170&gt;#REF!,"LB","KR")</f>
        <v>#REF!</v>
      </c>
      <c r="AH170" s="120">
        <v>1944382000</v>
      </c>
      <c r="AI170" s="120">
        <v>2191629000</v>
      </c>
      <c r="AJ170" s="120">
        <v>2326804000</v>
      </c>
      <c r="AK170" s="121">
        <v>2470317000</v>
      </c>
      <c r="AL170" s="121">
        <v>2326804000</v>
      </c>
      <c r="AM170" s="120">
        <v>2470317000</v>
      </c>
      <c r="AN170" s="120" t="e">
        <f t="shared" si="45"/>
        <v>#REF!</v>
      </c>
    </row>
    <row r="171" spans="1:40">
      <c r="A171" s="3">
        <f t="shared" si="64"/>
        <v>132</v>
      </c>
      <c r="B171" s="106">
        <v>4</v>
      </c>
      <c r="C171" s="107" t="s">
        <v>165</v>
      </c>
      <c r="D171" s="108" t="s">
        <v>38</v>
      </c>
      <c r="E171" s="109"/>
      <c r="F171" s="110" t="s">
        <v>58</v>
      </c>
      <c r="G171" s="111">
        <f t="shared" si="46"/>
        <v>101</v>
      </c>
      <c r="H171" s="111">
        <f t="shared" si="47"/>
        <v>90</v>
      </c>
      <c r="I171" s="112">
        <f t="shared" si="48"/>
        <v>26438045</v>
      </c>
      <c r="J171" s="112" t="e">
        <f>SUMIF($AN$4:$AN$22,D171,#REF!)</f>
        <v>#REF!</v>
      </c>
      <c r="K171" s="113" t="e">
        <f t="shared" si="49"/>
        <v>#REF!</v>
      </c>
      <c r="L171" s="114" t="e">
        <f>SUMIF($AN$4:$AN$22,D171,#REF!)</f>
        <v>#REF!</v>
      </c>
      <c r="M171" s="115" t="e">
        <f t="shared" si="50"/>
        <v>#REF!</v>
      </c>
      <c r="N171" s="115" t="e">
        <f t="shared" si="51"/>
        <v>#REF!</v>
      </c>
      <c r="O171" s="115" t="e">
        <f t="shared" si="52"/>
        <v>#REF!</v>
      </c>
      <c r="P171" s="115" t="e">
        <f t="shared" si="53"/>
        <v>#REF!</v>
      </c>
      <c r="Q171" s="116" t="e">
        <f t="shared" si="54"/>
        <v>#REF!</v>
      </c>
      <c r="R171" s="115" t="e">
        <f t="shared" si="54"/>
        <v>#REF!</v>
      </c>
      <c r="S171" s="115" t="e">
        <f t="shared" si="55"/>
        <v>#REF!</v>
      </c>
      <c r="T171" s="115"/>
      <c r="U171" s="115" t="e">
        <f t="shared" si="56"/>
        <v>#REF!</v>
      </c>
      <c r="V171" s="115" t="e">
        <f t="shared" si="57"/>
        <v>#REF!</v>
      </c>
      <c r="W171" s="115" t="e">
        <f t="shared" si="58"/>
        <v>#REF!</v>
      </c>
      <c r="X171" s="116" t="e">
        <f t="shared" si="59"/>
        <v>#REF!</v>
      </c>
      <c r="Y171" s="116" t="e">
        <f t="shared" si="60"/>
        <v>#REF!</v>
      </c>
      <c r="Z171" s="115" t="e">
        <f t="shared" si="61"/>
        <v>#REF!</v>
      </c>
      <c r="AA171" s="115" t="e">
        <f t="shared" si="65"/>
        <v>#REF!</v>
      </c>
      <c r="AB171" s="115"/>
      <c r="AC171" s="117" t="str">
        <f t="shared" si="62"/>
        <v>BERTAHAP</v>
      </c>
      <c r="AD171" s="118">
        <f t="shared" si="63"/>
        <v>0</v>
      </c>
      <c r="AE171" s="119">
        <v>2</v>
      </c>
      <c r="AF171" s="120"/>
      <c r="AG171" s="115" t="e">
        <f>IF(AF171&gt;#REF!,"LB","KR")</f>
        <v>#REF!</v>
      </c>
      <c r="AH171" s="120">
        <v>2364789000</v>
      </c>
      <c r="AI171" s="120">
        <v>2665495000</v>
      </c>
      <c r="AJ171" s="120">
        <v>2829897000</v>
      </c>
      <c r="AK171" s="121">
        <v>3004439000</v>
      </c>
      <c r="AL171" s="121">
        <v>2829897000</v>
      </c>
      <c r="AM171" s="120">
        <v>3004439000</v>
      </c>
      <c r="AN171" s="120" t="e">
        <f t="shared" si="45"/>
        <v>#REF!</v>
      </c>
    </row>
    <row r="172" spans="1:40">
      <c r="A172" s="3">
        <f t="shared" si="64"/>
        <v>133</v>
      </c>
      <c r="B172" s="106">
        <v>5</v>
      </c>
      <c r="C172" s="107" t="s">
        <v>165</v>
      </c>
      <c r="D172" s="108" t="s">
        <v>44</v>
      </c>
      <c r="E172" s="109"/>
      <c r="F172" s="110" t="s">
        <v>60</v>
      </c>
      <c r="G172" s="111">
        <f t="shared" si="46"/>
        <v>101</v>
      </c>
      <c r="H172" s="111">
        <f t="shared" si="47"/>
        <v>90</v>
      </c>
      <c r="I172" s="112">
        <f t="shared" si="48"/>
        <v>26438045</v>
      </c>
      <c r="J172" s="112" t="e">
        <f>SUMIF($AN$4:$AN$22,D172,#REF!)</f>
        <v>#REF!</v>
      </c>
      <c r="K172" s="113" t="e">
        <f t="shared" si="49"/>
        <v>#REF!</v>
      </c>
      <c r="L172" s="114" t="e">
        <f>SUMIF($AN$4:$AN$22,D172,#REF!)</f>
        <v>#REF!</v>
      </c>
      <c r="M172" s="115" t="e">
        <f t="shared" si="50"/>
        <v>#REF!</v>
      </c>
      <c r="N172" s="115" t="e">
        <f t="shared" si="51"/>
        <v>#REF!</v>
      </c>
      <c r="O172" s="115" t="e">
        <f t="shared" si="52"/>
        <v>#REF!</v>
      </c>
      <c r="P172" s="115" t="e">
        <f t="shared" si="53"/>
        <v>#REF!</v>
      </c>
      <c r="Q172" s="116" t="e">
        <f t="shared" si="54"/>
        <v>#REF!</v>
      </c>
      <c r="R172" s="115" t="e">
        <f t="shared" si="54"/>
        <v>#REF!</v>
      </c>
      <c r="S172" s="115" t="e">
        <f t="shared" si="55"/>
        <v>#REF!</v>
      </c>
      <c r="T172" s="115"/>
      <c r="U172" s="115" t="e">
        <f t="shared" si="56"/>
        <v>#REF!</v>
      </c>
      <c r="V172" s="115" t="e">
        <f t="shared" si="57"/>
        <v>#REF!</v>
      </c>
      <c r="W172" s="115" t="e">
        <f t="shared" si="58"/>
        <v>#REF!</v>
      </c>
      <c r="X172" s="116" t="e">
        <f t="shared" si="59"/>
        <v>#REF!</v>
      </c>
      <c r="Y172" s="116" t="e">
        <f t="shared" si="60"/>
        <v>#REF!</v>
      </c>
      <c r="Z172" s="115" t="e">
        <f t="shared" si="61"/>
        <v>#REF!</v>
      </c>
      <c r="AA172" s="115" t="e">
        <f t="shared" si="65"/>
        <v>#REF!</v>
      </c>
      <c r="AB172" s="115"/>
      <c r="AC172" s="117" t="str">
        <f t="shared" si="62"/>
        <v>BERTAHAP</v>
      </c>
      <c r="AD172" s="118">
        <f t="shared" si="63"/>
        <v>0</v>
      </c>
      <c r="AE172" s="119">
        <v>2</v>
      </c>
      <c r="AF172" s="120"/>
      <c r="AG172" s="115" t="e">
        <f>IF(AF172&gt;#REF!,"LB","KR")</f>
        <v>#REF!</v>
      </c>
      <c r="AH172" s="120">
        <v>2364789000</v>
      </c>
      <c r="AI172" s="120">
        <v>2665495000</v>
      </c>
      <c r="AJ172" s="120">
        <v>2829897000</v>
      </c>
      <c r="AK172" s="121">
        <v>3004439000</v>
      </c>
      <c r="AL172" s="121">
        <v>2829897000</v>
      </c>
      <c r="AM172" s="120">
        <v>3004439000</v>
      </c>
      <c r="AN172" s="120" t="e">
        <f t="shared" si="45"/>
        <v>#REF!</v>
      </c>
    </row>
    <row r="173" spans="1:40">
      <c r="A173" s="3">
        <f t="shared" si="64"/>
        <v>134</v>
      </c>
      <c r="B173" s="106">
        <v>6</v>
      </c>
      <c r="C173" s="107" t="s">
        <v>165</v>
      </c>
      <c r="D173" s="106">
        <v>11</v>
      </c>
      <c r="E173" s="109"/>
      <c r="F173" s="110" t="s">
        <v>62</v>
      </c>
      <c r="G173" s="111">
        <f t="shared" si="46"/>
        <v>101</v>
      </c>
      <c r="H173" s="111">
        <f t="shared" si="47"/>
        <v>90</v>
      </c>
      <c r="I173" s="112">
        <f t="shared" si="48"/>
        <v>26438045</v>
      </c>
      <c r="J173" s="112" t="e">
        <f>SUMIF($AN$4:$AN$22,D173,#REF!)</f>
        <v>#REF!</v>
      </c>
      <c r="K173" s="113" t="e">
        <f t="shared" si="49"/>
        <v>#REF!</v>
      </c>
      <c r="L173" s="114" t="e">
        <f>SUMIF($AN$4:$AN$22,D173,#REF!)</f>
        <v>#REF!</v>
      </c>
      <c r="M173" s="115" t="e">
        <f t="shared" si="50"/>
        <v>#REF!</v>
      </c>
      <c r="N173" s="115" t="e">
        <f t="shared" si="51"/>
        <v>#REF!</v>
      </c>
      <c r="O173" s="115" t="e">
        <f t="shared" si="52"/>
        <v>#REF!</v>
      </c>
      <c r="P173" s="115" t="e">
        <f t="shared" si="53"/>
        <v>#REF!</v>
      </c>
      <c r="Q173" s="116" t="e">
        <f t="shared" si="54"/>
        <v>#REF!</v>
      </c>
      <c r="R173" s="115" t="e">
        <f t="shared" si="54"/>
        <v>#REF!</v>
      </c>
      <c r="S173" s="115" t="e">
        <f t="shared" si="55"/>
        <v>#REF!</v>
      </c>
      <c r="T173" s="115"/>
      <c r="U173" s="115" t="e">
        <f t="shared" si="56"/>
        <v>#REF!</v>
      </c>
      <c r="V173" s="115" t="e">
        <f t="shared" si="57"/>
        <v>#REF!</v>
      </c>
      <c r="W173" s="115" t="e">
        <f t="shared" si="58"/>
        <v>#REF!</v>
      </c>
      <c r="X173" s="116" t="e">
        <f t="shared" si="59"/>
        <v>#REF!</v>
      </c>
      <c r="Y173" s="116" t="e">
        <f t="shared" si="60"/>
        <v>#REF!</v>
      </c>
      <c r="Z173" s="115" t="e">
        <f t="shared" si="61"/>
        <v>#REF!</v>
      </c>
      <c r="AA173" s="115" t="e">
        <f t="shared" si="65"/>
        <v>#REF!</v>
      </c>
      <c r="AB173" s="115"/>
      <c r="AC173" s="117" t="str">
        <f t="shared" si="62"/>
        <v>BERTAHAP</v>
      </c>
      <c r="AD173" s="118">
        <f t="shared" si="63"/>
        <v>0</v>
      </c>
      <c r="AE173" s="119">
        <v>2</v>
      </c>
      <c r="AF173" s="120"/>
      <c r="AG173" s="115" t="e">
        <f>IF(AF173&gt;#REF!,"LB","KR")</f>
        <v>#REF!</v>
      </c>
      <c r="AH173" s="120">
        <v>2364789000</v>
      </c>
      <c r="AI173" s="120">
        <v>2665495000</v>
      </c>
      <c r="AJ173" s="120">
        <v>2829897000</v>
      </c>
      <c r="AK173" s="121">
        <v>3004439000</v>
      </c>
      <c r="AL173" s="121">
        <v>2829897000</v>
      </c>
      <c r="AM173" s="120">
        <v>3004439000</v>
      </c>
      <c r="AN173" s="120" t="e">
        <f t="shared" si="45"/>
        <v>#REF!</v>
      </c>
    </row>
    <row r="174" spans="1:40">
      <c r="A174" s="3">
        <f t="shared" si="64"/>
        <v>135</v>
      </c>
      <c r="B174" s="106">
        <v>7</v>
      </c>
      <c r="C174" s="107" t="s">
        <v>165</v>
      </c>
      <c r="D174" s="106">
        <v>15</v>
      </c>
      <c r="E174" s="109"/>
      <c r="F174" s="110" t="s">
        <v>64</v>
      </c>
      <c r="G174" s="111">
        <f t="shared" si="46"/>
        <v>101</v>
      </c>
      <c r="H174" s="111">
        <f t="shared" si="47"/>
        <v>90</v>
      </c>
      <c r="I174" s="112">
        <f t="shared" si="48"/>
        <v>26438045</v>
      </c>
      <c r="J174" s="112" t="e">
        <f>SUMIF($AN$4:$AN$22,D174,#REF!)</f>
        <v>#REF!</v>
      </c>
      <c r="K174" s="113" t="e">
        <f t="shared" si="49"/>
        <v>#REF!</v>
      </c>
      <c r="L174" s="114" t="e">
        <f>SUMIF($AN$4:$AN$22,D174,#REF!)</f>
        <v>#REF!</v>
      </c>
      <c r="M174" s="115" t="e">
        <f t="shared" si="50"/>
        <v>#REF!</v>
      </c>
      <c r="N174" s="115" t="e">
        <f t="shared" si="51"/>
        <v>#REF!</v>
      </c>
      <c r="O174" s="115" t="e">
        <f t="shared" si="52"/>
        <v>#REF!</v>
      </c>
      <c r="P174" s="115" t="e">
        <f t="shared" si="53"/>
        <v>#REF!</v>
      </c>
      <c r="Q174" s="116" t="e">
        <f t="shared" si="54"/>
        <v>#REF!</v>
      </c>
      <c r="R174" s="115" t="e">
        <f t="shared" si="54"/>
        <v>#REF!</v>
      </c>
      <c r="S174" s="115" t="e">
        <f t="shared" si="55"/>
        <v>#REF!</v>
      </c>
      <c r="T174" s="115"/>
      <c r="U174" s="115" t="e">
        <f t="shared" si="56"/>
        <v>#REF!</v>
      </c>
      <c r="V174" s="115" t="e">
        <f t="shared" si="57"/>
        <v>#REF!</v>
      </c>
      <c r="W174" s="115" t="e">
        <f t="shared" si="58"/>
        <v>#REF!</v>
      </c>
      <c r="X174" s="116" t="e">
        <f t="shared" si="59"/>
        <v>#REF!</v>
      </c>
      <c r="Y174" s="116" t="e">
        <f t="shared" si="60"/>
        <v>#REF!</v>
      </c>
      <c r="Z174" s="115" t="e">
        <f t="shared" si="61"/>
        <v>#REF!</v>
      </c>
      <c r="AA174" s="115" t="e">
        <f t="shared" si="65"/>
        <v>#REF!</v>
      </c>
      <c r="AB174" s="115"/>
      <c r="AC174" s="117" t="str">
        <f t="shared" si="62"/>
        <v>BERTAHAP</v>
      </c>
      <c r="AD174" s="118">
        <f t="shared" si="63"/>
        <v>0</v>
      </c>
      <c r="AE174" s="119">
        <v>2</v>
      </c>
      <c r="AF174" s="120"/>
      <c r="AG174" s="115" t="e">
        <f>IF(AF174&gt;#REF!,"LB","KR")</f>
        <v>#REF!</v>
      </c>
      <c r="AH174" s="120">
        <v>2364789000</v>
      </c>
      <c r="AI174" s="120">
        <v>2665495000</v>
      </c>
      <c r="AJ174" s="120">
        <v>2829897000</v>
      </c>
      <c r="AK174" s="121">
        <v>3004439000</v>
      </c>
      <c r="AL174" s="121">
        <v>2829897000</v>
      </c>
      <c r="AM174" s="120">
        <v>3004439000</v>
      </c>
      <c r="AN174" s="120" t="e">
        <f t="shared" si="45"/>
        <v>#REF!</v>
      </c>
    </row>
    <row r="175" spans="1:40">
      <c r="A175" s="3">
        <f t="shared" si="64"/>
        <v>136</v>
      </c>
      <c r="B175" s="106">
        <v>8</v>
      </c>
      <c r="C175" s="107" t="s">
        <v>165</v>
      </c>
      <c r="D175" s="106">
        <v>17</v>
      </c>
      <c r="E175" s="109"/>
      <c r="F175" s="110" t="s">
        <v>67</v>
      </c>
      <c r="G175" s="111">
        <f t="shared" si="46"/>
        <v>85</v>
      </c>
      <c r="H175" s="111">
        <f t="shared" si="47"/>
        <v>74</v>
      </c>
      <c r="I175" s="112">
        <f t="shared" si="48"/>
        <v>26438045</v>
      </c>
      <c r="J175" s="112" t="e">
        <f>SUMIF($AN$4:$AN$22,D175,#REF!)</f>
        <v>#REF!</v>
      </c>
      <c r="K175" s="113" t="e">
        <f t="shared" si="49"/>
        <v>#REF!</v>
      </c>
      <c r="L175" s="114" t="e">
        <f>SUMIF($AN$4:$AN$22,D175,#REF!)</f>
        <v>#REF!</v>
      </c>
      <c r="M175" s="115" t="e">
        <f t="shared" si="50"/>
        <v>#REF!</v>
      </c>
      <c r="N175" s="115" t="e">
        <f t="shared" si="51"/>
        <v>#REF!</v>
      </c>
      <c r="O175" s="115" t="e">
        <f t="shared" si="52"/>
        <v>#REF!</v>
      </c>
      <c r="P175" s="115" t="e">
        <f t="shared" si="53"/>
        <v>#REF!</v>
      </c>
      <c r="Q175" s="116" t="e">
        <f t="shared" si="54"/>
        <v>#REF!</v>
      </c>
      <c r="R175" s="115" t="e">
        <f t="shared" si="54"/>
        <v>#REF!</v>
      </c>
      <c r="S175" s="115" t="e">
        <f t="shared" si="55"/>
        <v>#REF!</v>
      </c>
      <c r="T175" s="115"/>
      <c r="U175" s="115" t="e">
        <f t="shared" si="56"/>
        <v>#REF!</v>
      </c>
      <c r="V175" s="115" t="e">
        <f t="shared" si="57"/>
        <v>#REF!</v>
      </c>
      <c r="W175" s="115" t="e">
        <f t="shared" si="58"/>
        <v>#REF!</v>
      </c>
      <c r="X175" s="116" t="e">
        <f t="shared" si="59"/>
        <v>#REF!</v>
      </c>
      <c r="Y175" s="116" t="e">
        <f t="shared" si="60"/>
        <v>#REF!</v>
      </c>
      <c r="Z175" s="115" t="e">
        <f t="shared" si="61"/>
        <v>#REF!</v>
      </c>
      <c r="AA175" s="115" t="e">
        <f t="shared" si="65"/>
        <v>#REF!</v>
      </c>
      <c r="AB175" s="115"/>
      <c r="AC175" s="117" t="str">
        <f t="shared" si="62"/>
        <v>BERTAHAP</v>
      </c>
      <c r="AD175" s="118">
        <f t="shared" si="63"/>
        <v>0</v>
      </c>
      <c r="AE175" s="119">
        <v>2</v>
      </c>
      <c r="AF175" s="120"/>
      <c r="AG175" s="115" t="e">
        <f>IF(AF175&gt;#REF!,"LB","KR")</f>
        <v>#REF!</v>
      </c>
      <c r="AH175" s="120">
        <v>1925320000</v>
      </c>
      <c r="AI175" s="120">
        <v>2170143000</v>
      </c>
      <c r="AJ175" s="120">
        <v>2303993000</v>
      </c>
      <c r="AK175" s="121">
        <v>2446098000</v>
      </c>
      <c r="AL175" s="121">
        <v>2303993000</v>
      </c>
      <c r="AM175" s="120">
        <v>2446098000</v>
      </c>
      <c r="AN175" s="120" t="e">
        <f t="shared" si="45"/>
        <v>#REF!</v>
      </c>
    </row>
    <row r="176" spans="1:40">
      <c r="A176" s="3">
        <f t="shared" si="64"/>
        <v>137</v>
      </c>
      <c r="B176" s="106">
        <v>1</v>
      </c>
      <c r="C176" s="107" t="s">
        <v>167</v>
      </c>
      <c r="D176" s="108" t="s">
        <v>19</v>
      </c>
      <c r="E176" s="109"/>
      <c r="F176" s="110" t="s">
        <v>72</v>
      </c>
      <c r="G176" s="111">
        <f t="shared" si="46"/>
        <v>175</v>
      </c>
      <c r="H176" s="111">
        <f t="shared" si="47"/>
        <v>156</v>
      </c>
      <c r="I176" s="112">
        <f t="shared" si="48"/>
        <v>26438045</v>
      </c>
      <c r="J176" s="112" t="e">
        <f>SUMIF($AN$4:$AN$22,D176,#REF!)</f>
        <v>#REF!</v>
      </c>
      <c r="K176" s="113" t="e">
        <f t="shared" si="49"/>
        <v>#REF!</v>
      </c>
      <c r="L176" s="114" t="e">
        <f>SUMIF($AN$4:$AN$22,D176,#REF!)</f>
        <v>#REF!</v>
      </c>
      <c r="M176" s="115" t="e">
        <f t="shared" si="50"/>
        <v>#REF!</v>
      </c>
      <c r="N176" s="115" t="e">
        <f t="shared" si="51"/>
        <v>#REF!</v>
      </c>
      <c r="O176" s="115" t="e">
        <f t="shared" si="52"/>
        <v>#REF!</v>
      </c>
      <c r="P176" s="115" t="e">
        <f t="shared" si="53"/>
        <v>#REF!</v>
      </c>
      <c r="Q176" s="116" t="e">
        <f t="shared" si="54"/>
        <v>#REF!</v>
      </c>
      <c r="R176" s="115" t="e">
        <f t="shared" si="54"/>
        <v>#REF!</v>
      </c>
      <c r="S176" s="115" t="e">
        <f t="shared" si="55"/>
        <v>#REF!</v>
      </c>
      <c r="T176" s="115"/>
      <c r="U176" s="115" t="e">
        <f t="shared" si="56"/>
        <v>#REF!</v>
      </c>
      <c r="V176" s="115" t="e">
        <f t="shared" si="57"/>
        <v>#REF!</v>
      </c>
      <c r="W176" s="115" t="e">
        <f t="shared" si="58"/>
        <v>#REF!</v>
      </c>
      <c r="X176" s="116" t="e">
        <f t="shared" si="59"/>
        <v>#REF!</v>
      </c>
      <c r="Y176" s="116" t="e">
        <f t="shared" si="60"/>
        <v>#REF!</v>
      </c>
      <c r="Z176" s="115" t="e">
        <f t="shared" si="61"/>
        <v>#REF!</v>
      </c>
      <c r="AA176" s="115" t="e">
        <f t="shared" si="65"/>
        <v>#REF!</v>
      </c>
      <c r="AB176" s="115"/>
      <c r="AC176" s="117" t="str">
        <f t="shared" si="62"/>
        <v>BERTAHAP</v>
      </c>
      <c r="AD176" s="118">
        <f t="shared" si="63"/>
        <v>0</v>
      </c>
      <c r="AE176" s="119">
        <v>2</v>
      </c>
      <c r="AF176" s="120"/>
      <c r="AG176" s="115" t="e">
        <f>IF(AF176&gt;#REF!,"LB","KR")</f>
        <v>#REF!</v>
      </c>
      <c r="AH176" s="120">
        <v>4135362000</v>
      </c>
      <c r="AI176" s="120">
        <v>4661214000</v>
      </c>
      <c r="AJ176" s="120">
        <v>4948708000</v>
      </c>
      <c r="AK176" s="121">
        <v>5253933000</v>
      </c>
      <c r="AL176" s="121">
        <v>4948708000</v>
      </c>
      <c r="AM176" s="120">
        <v>5253933000</v>
      </c>
      <c r="AN176" s="120" t="e">
        <f t="shared" si="45"/>
        <v>#REF!</v>
      </c>
    </row>
    <row r="177" spans="1:40">
      <c r="A177" s="3">
        <f t="shared" si="64"/>
        <v>138</v>
      </c>
      <c r="B177" s="106">
        <v>2</v>
      </c>
      <c r="C177" s="107" t="s">
        <v>167</v>
      </c>
      <c r="D177" s="108" t="s">
        <v>29</v>
      </c>
      <c r="E177" s="109"/>
      <c r="F177" s="110" t="s">
        <v>74</v>
      </c>
      <c r="G177" s="111">
        <f t="shared" si="46"/>
        <v>85</v>
      </c>
      <c r="H177" s="111">
        <f t="shared" si="47"/>
        <v>74</v>
      </c>
      <c r="I177" s="112">
        <f t="shared" si="48"/>
        <v>26438045</v>
      </c>
      <c r="J177" s="112" t="e">
        <f>SUMIF($AN$4:$AN$22,D177,#REF!)</f>
        <v>#REF!</v>
      </c>
      <c r="K177" s="113" t="e">
        <f t="shared" si="49"/>
        <v>#REF!</v>
      </c>
      <c r="L177" s="114" t="e">
        <f>SUMIF($AN$4:$AN$22,D177,#REF!)</f>
        <v>#REF!</v>
      </c>
      <c r="M177" s="115" t="e">
        <f t="shared" si="50"/>
        <v>#REF!</v>
      </c>
      <c r="N177" s="115" t="e">
        <f t="shared" si="51"/>
        <v>#REF!</v>
      </c>
      <c r="O177" s="115" t="e">
        <f t="shared" si="52"/>
        <v>#REF!</v>
      </c>
      <c r="P177" s="115" t="e">
        <f t="shared" si="53"/>
        <v>#REF!</v>
      </c>
      <c r="Q177" s="116" t="e">
        <f t="shared" si="54"/>
        <v>#REF!</v>
      </c>
      <c r="R177" s="115" t="e">
        <f t="shared" si="54"/>
        <v>#REF!</v>
      </c>
      <c r="S177" s="115" t="e">
        <f t="shared" si="55"/>
        <v>#REF!</v>
      </c>
      <c r="T177" s="115"/>
      <c r="U177" s="115" t="e">
        <f t="shared" si="56"/>
        <v>#REF!</v>
      </c>
      <c r="V177" s="115" t="e">
        <f t="shared" si="57"/>
        <v>#REF!</v>
      </c>
      <c r="W177" s="115" t="e">
        <f t="shared" si="58"/>
        <v>#REF!</v>
      </c>
      <c r="X177" s="116" t="e">
        <f t="shared" si="59"/>
        <v>#REF!</v>
      </c>
      <c r="Y177" s="116" t="e">
        <f t="shared" si="60"/>
        <v>#REF!</v>
      </c>
      <c r="Z177" s="115" t="e">
        <f t="shared" si="61"/>
        <v>#REF!</v>
      </c>
      <c r="AA177" s="115" t="e">
        <f t="shared" si="65"/>
        <v>#REF!</v>
      </c>
      <c r="AB177" s="115"/>
      <c r="AC177" s="117" t="str">
        <f t="shared" si="62"/>
        <v>BERTAHAP</v>
      </c>
      <c r="AD177" s="118">
        <f t="shared" si="63"/>
        <v>0</v>
      </c>
      <c r="AE177" s="119">
        <v>2</v>
      </c>
      <c r="AF177" s="120"/>
      <c r="AG177" s="115" t="e">
        <f>IF(AF177&gt;#REF!,"LB","KR")</f>
        <v>#REF!</v>
      </c>
      <c r="AH177" s="120">
        <v>1925320000</v>
      </c>
      <c r="AI177" s="120">
        <v>2170143000</v>
      </c>
      <c r="AJ177" s="120">
        <v>2303993000</v>
      </c>
      <c r="AK177" s="121">
        <v>2446098000</v>
      </c>
      <c r="AL177" s="121">
        <v>2303993000</v>
      </c>
      <c r="AM177" s="120">
        <v>2446098000</v>
      </c>
      <c r="AN177" s="120" t="e">
        <f t="shared" si="45"/>
        <v>#REF!</v>
      </c>
    </row>
    <row r="178" spans="1:40">
      <c r="A178" s="3">
        <f t="shared" si="64"/>
        <v>139</v>
      </c>
      <c r="B178" s="106">
        <v>3</v>
      </c>
      <c r="C178" s="107" t="s">
        <v>167</v>
      </c>
      <c r="D178" s="108" t="s">
        <v>32</v>
      </c>
      <c r="E178" s="109"/>
      <c r="F178" s="110" t="s">
        <v>56</v>
      </c>
      <c r="G178" s="111">
        <f t="shared" si="46"/>
        <v>85</v>
      </c>
      <c r="H178" s="111">
        <f t="shared" si="47"/>
        <v>74</v>
      </c>
      <c r="I178" s="112">
        <f t="shared" si="48"/>
        <v>26438045</v>
      </c>
      <c r="J178" s="112" t="e">
        <f>SUMIF($AN$4:$AN$22,D178,#REF!)</f>
        <v>#REF!</v>
      </c>
      <c r="K178" s="113" t="e">
        <f t="shared" si="49"/>
        <v>#REF!</v>
      </c>
      <c r="L178" s="114" t="e">
        <f>SUMIF($AN$4:$AN$22,D178,#REF!)</f>
        <v>#REF!</v>
      </c>
      <c r="M178" s="115" t="e">
        <f t="shared" si="50"/>
        <v>#REF!</v>
      </c>
      <c r="N178" s="115" t="e">
        <f t="shared" si="51"/>
        <v>#REF!</v>
      </c>
      <c r="O178" s="115" t="e">
        <f t="shared" si="52"/>
        <v>#REF!</v>
      </c>
      <c r="P178" s="115" t="e">
        <f t="shared" si="53"/>
        <v>#REF!</v>
      </c>
      <c r="Q178" s="116" t="e">
        <f t="shared" si="54"/>
        <v>#REF!</v>
      </c>
      <c r="R178" s="115" t="e">
        <f t="shared" si="54"/>
        <v>#REF!</v>
      </c>
      <c r="S178" s="115" t="e">
        <f t="shared" si="55"/>
        <v>#REF!</v>
      </c>
      <c r="T178" s="115"/>
      <c r="U178" s="115" t="e">
        <f t="shared" si="56"/>
        <v>#REF!</v>
      </c>
      <c r="V178" s="115" t="e">
        <f t="shared" si="57"/>
        <v>#REF!</v>
      </c>
      <c r="W178" s="115" t="e">
        <f t="shared" si="58"/>
        <v>#REF!</v>
      </c>
      <c r="X178" s="116" t="e">
        <f t="shared" si="59"/>
        <v>#REF!</v>
      </c>
      <c r="Y178" s="116" t="e">
        <f t="shared" si="60"/>
        <v>#REF!</v>
      </c>
      <c r="Z178" s="115" t="e">
        <f t="shared" si="61"/>
        <v>#REF!</v>
      </c>
      <c r="AA178" s="115" t="e">
        <f t="shared" si="65"/>
        <v>#REF!</v>
      </c>
      <c r="AB178" s="115"/>
      <c r="AC178" s="117" t="str">
        <f t="shared" si="62"/>
        <v>BERTAHAP</v>
      </c>
      <c r="AD178" s="118">
        <f t="shared" si="63"/>
        <v>0</v>
      </c>
      <c r="AE178" s="119">
        <v>2</v>
      </c>
      <c r="AF178" s="120"/>
      <c r="AG178" s="115" t="e">
        <f>IF(AF178&gt;#REF!,"LB","KR")</f>
        <v>#REF!</v>
      </c>
      <c r="AH178" s="120">
        <v>1925320000</v>
      </c>
      <c r="AI178" s="120">
        <v>2170143000</v>
      </c>
      <c r="AJ178" s="120">
        <v>2303993000</v>
      </c>
      <c r="AK178" s="121">
        <v>2446098000</v>
      </c>
      <c r="AL178" s="121">
        <v>2303993000</v>
      </c>
      <c r="AM178" s="120">
        <v>2446098000</v>
      </c>
      <c r="AN178" s="120" t="e">
        <f t="shared" si="45"/>
        <v>#REF!</v>
      </c>
    </row>
    <row r="179" spans="1:40">
      <c r="A179" s="3">
        <f t="shared" si="64"/>
        <v>140</v>
      </c>
      <c r="B179" s="106">
        <v>4</v>
      </c>
      <c r="C179" s="107" t="s">
        <v>167</v>
      </c>
      <c r="D179" s="108" t="s">
        <v>38</v>
      </c>
      <c r="E179" s="109"/>
      <c r="F179" s="110" t="s">
        <v>58</v>
      </c>
      <c r="G179" s="111">
        <f t="shared" si="46"/>
        <v>101</v>
      </c>
      <c r="H179" s="111">
        <f t="shared" si="47"/>
        <v>90</v>
      </c>
      <c r="I179" s="112">
        <f t="shared" si="48"/>
        <v>26438045</v>
      </c>
      <c r="J179" s="112" t="e">
        <f>SUMIF($AN$4:$AN$22,D179,#REF!)</f>
        <v>#REF!</v>
      </c>
      <c r="K179" s="113" t="e">
        <f t="shared" si="49"/>
        <v>#REF!</v>
      </c>
      <c r="L179" s="114" t="e">
        <f>SUMIF($AN$4:$AN$22,D179,#REF!)</f>
        <v>#REF!</v>
      </c>
      <c r="M179" s="115" t="e">
        <f t="shared" si="50"/>
        <v>#REF!</v>
      </c>
      <c r="N179" s="115" t="e">
        <f t="shared" si="51"/>
        <v>#REF!</v>
      </c>
      <c r="O179" s="115" t="e">
        <f t="shared" si="52"/>
        <v>#REF!</v>
      </c>
      <c r="P179" s="115" t="e">
        <f t="shared" si="53"/>
        <v>#REF!</v>
      </c>
      <c r="Q179" s="116" t="e">
        <f t="shared" si="54"/>
        <v>#REF!</v>
      </c>
      <c r="R179" s="115" t="e">
        <f t="shared" si="54"/>
        <v>#REF!</v>
      </c>
      <c r="S179" s="115" t="e">
        <f t="shared" si="55"/>
        <v>#REF!</v>
      </c>
      <c r="T179" s="115"/>
      <c r="U179" s="115" t="e">
        <f t="shared" si="56"/>
        <v>#REF!</v>
      </c>
      <c r="V179" s="115" t="e">
        <f t="shared" si="57"/>
        <v>#REF!</v>
      </c>
      <c r="W179" s="115" t="e">
        <f t="shared" si="58"/>
        <v>#REF!</v>
      </c>
      <c r="X179" s="116" t="e">
        <f t="shared" si="59"/>
        <v>#REF!</v>
      </c>
      <c r="Y179" s="116" t="e">
        <f t="shared" si="60"/>
        <v>#REF!</v>
      </c>
      <c r="Z179" s="115" t="e">
        <f t="shared" si="61"/>
        <v>#REF!</v>
      </c>
      <c r="AA179" s="115" t="e">
        <f t="shared" si="65"/>
        <v>#REF!</v>
      </c>
      <c r="AB179" s="115"/>
      <c r="AC179" s="117" t="str">
        <f t="shared" si="62"/>
        <v>BERTAHAP</v>
      </c>
      <c r="AD179" s="118">
        <f t="shared" si="63"/>
        <v>0</v>
      </c>
      <c r="AE179" s="119">
        <v>2</v>
      </c>
      <c r="AF179" s="120"/>
      <c r="AG179" s="115" t="e">
        <f>IF(AF179&gt;#REF!,"LB","KR")</f>
        <v>#REF!</v>
      </c>
      <c r="AH179" s="120">
        <v>2341605000</v>
      </c>
      <c r="AI179" s="120">
        <v>2639363000</v>
      </c>
      <c r="AJ179" s="120">
        <v>2802153000</v>
      </c>
      <c r="AK179" s="121">
        <v>2974984000</v>
      </c>
      <c r="AL179" s="121">
        <v>2802153000</v>
      </c>
      <c r="AM179" s="120">
        <v>2974984000</v>
      </c>
      <c r="AN179" s="120" t="e">
        <f t="shared" si="45"/>
        <v>#REF!</v>
      </c>
    </row>
    <row r="180" spans="1:40">
      <c r="A180" s="3">
        <f t="shared" si="64"/>
        <v>141</v>
      </c>
      <c r="B180" s="106">
        <v>5</v>
      </c>
      <c r="C180" s="107" t="s">
        <v>167</v>
      </c>
      <c r="D180" s="108" t="s">
        <v>44</v>
      </c>
      <c r="E180" s="109"/>
      <c r="F180" s="110" t="s">
        <v>60</v>
      </c>
      <c r="G180" s="111">
        <f t="shared" si="46"/>
        <v>101</v>
      </c>
      <c r="H180" s="111">
        <f t="shared" si="47"/>
        <v>90</v>
      </c>
      <c r="I180" s="112">
        <f t="shared" si="48"/>
        <v>26438045</v>
      </c>
      <c r="J180" s="112" t="e">
        <f>SUMIF($AN$4:$AN$22,D180,#REF!)</f>
        <v>#REF!</v>
      </c>
      <c r="K180" s="113" t="e">
        <f t="shared" si="49"/>
        <v>#REF!</v>
      </c>
      <c r="L180" s="114" t="e">
        <f>SUMIF($AN$4:$AN$22,D180,#REF!)</f>
        <v>#REF!</v>
      </c>
      <c r="M180" s="115" t="e">
        <f t="shared" si="50"/>
        <v>#REF!</v>
      </c>
      <c r="N180" s="115" t="e">
        <f t="shared" si="51"/>
        <v>#REF!</v>
      </c>
      <c r="O180" s="115" t="e">
        <f t="shared" si="52"/>
        <v>#REF!</v>
      </c>
      <c r="P180" s="115" t="e">
        <f t="shared" si="53"/>
        <v>#REF!</v>
      </c>
      <c r="Q180" s="116" t="e">
        <f t="shared" si="54"/>
        <v>#REF!</v>
      </c>
      <c r="R180" s="115" t="e">
        <f t="shared" si="54"/>
        <v>#REF!</v>
      </c>
      <c r="S180" s="115" t="e">
        <f t="shared" si="55"/>
        <v>#REF!</v>
      </c>
      <c r="T180" s="115"/>
      <c r="U180" s="115" t="e">
        <f t="shared" si="56"/>
        <v>#REF!</v>
      </c>
      <c r="V180" s="115" t="e">
        <f t="shared" si="57"/>
        <v>#REF!</v>
      </c>
      <c r="W180" s="115" t="e">
        <f t="shared" si="58"/>
        <v>#REF!</v>
      </c>
      <c r="X180" s="116" t="e">
        <f t="shared" si="59"/>
        <v>#REF!</v>
      </c>
      <c r="Y180" s="116" t="e">
        <f t="shared" si="60"/>
        <v>#REF!</v>
      </c>
      <c r="Z180" s="115" t="e">
        <f t="shared" si="61"/>
        <v>#REF!</v>
      </c>
      <c r="AA180" s="115" t="e">
        <f t="shared" si="65"/>
        <v>#REF!</v>
      </c>
      <c r="AB180" s="115"/>
      <c r="AC180" s="117" t="str">
        <f t="shared" si="62"/>
        <v>BERTAHAP</v>
      </c>
      <c r="AD180" s="118">
        <f t="shared" si="63"/>
        <v>0</v>
      </c>
      <c r="AE180" s="119">
        <v>2</v>
      </c>
      <c r="AF180" s="120"/>
      <c r="AG180" s="115" t="e">
        <f>IF(AF180&gt;#REF!,"LB","KR")</f>
        <v>#REF!</v>
      </c>
      <c r="AH180" s="120">
        <v>2341605000</v>
      </c>
      <c r="AI180" s="120">
        <v>2639363000</v>
      </c>
      <c r="AJ180" s="120">
        <v>2802153000</v>
      </c>
      <c r="AK180" s="121">
        <v>2974984000</v>
      </c>
      <c r="AL180" s="121">
        <v>2802153000</v>
      </c>
      <c r="AM180" s="120">
        <v>2974984000</v>
      </c>
      <c r="AN180" s="120" t="e">
        <f t="shared" si="45"/>
        <v>#REF!</v>
      </c>
    </row>
    <row r="181" spans="1:40">
      <c r="A181" s="3">
        <f t="shared" si="64"/>
        <v>142</v>
      </c>
      <c r="B181" s="106">
        <v>6</v>
      </c>
      <c r="C181" s="107" t="s">
        <v>167</v>
      </c>
      <c r="D181" s="106">
        <v>11</v>
      </c>
      <c r="E181" s="109"/>
      <c r="F181" s="110" t="s">
        <v>62</v>
      </c>
      <c r="G181" s="111">
        <f t="shared" si="46"/>
        <v>101</v>
      </c>
      <c r="H181" s="111">
        <f t="shared" si="47"/>
        <v>90</v>
      </c>
      <c r="I181" s="112">
        <f t="shared" si="48"/>
        <v>26438045</v>
      </c>
      <c r="J181" s="112" t="e">
        <f>SUMIF($AN$4:$AN$22,D181,#REF!)</f>
        <v>#REF!</v>
      </c>
      <c r="K181" s="113" t="e">
        <f t="shared" si="49"/>
        <v>#REF!</v>
      </c>
      <c r="L181" s="114" t="e">
        <f>SUMIF($AN$4:$AN$22,D181,#REF!)</f>
        <v>#REF!</v>
      </c>
      <c r="M181" s="115" t="e">
        <f t="shared" si="50"/>
        <v>#REF!</v>
      </c>
      <c r="N181" s="115" t="e">
        <f t="shared" si="51"/>
        <v>#REF!</v>
      </c>
      <c r="O181" s="115" t="e">
        <f t="shared" si="52"/>
        <v>#REF!</v>
      </c>
      <c r="P181" s="115" t="e">
        <f t="shared" si="53"/>
        <v>#REF!</v>
      </c>
      <c r="Q181" s="116" t="e">
        <f t="shared" si="54"/>
        <v>#REF!</v>
      </c>
      <c r="R181" s="115" t="e">
        <f t="shared" si="54"/>
        <v>#REF!</v>
      </c>
      <c r="S181" s="115" t="e">
        <f t="shared" si="55"/>
        <v>#REF!</v>
      </c>
      <c r="T181" s="115"/>
      <c r="U181" s="115" t="e">
        <f t="shared" si="56"/>
        <v>#REF!</v>
      </c>
      <c r="V181" s="115" t="e">
        <f t="shared" si="57"/>
        <v>#REF!</v>
      </c>
      <c r="W181" s="115" t="e">
        <f t="shared" si="58"/>
        <v>#REF!</v>
      </c>
      <c r="X181" s="116" t="e">
        <f t="shared" si="59"/>
        <v>#REF!</v>
      </c>
      <c r="Y181" s="116" t="e">
        <f t="shared" si="60"/>
        <v>#REF!</v>
      </c>
      <c r="Z181" s="115" t="e">
        <f t="shared" si="61"/>
        <v>#REF!</v>
      </c>
      <c r="AA181" s="115" t="e">
        <f t="shared" si="65"/>
        <v>#REF!</v>
      </c>
      <c r="AB181" s="115"/>
      <c r="AC181" s="117" t="str">
        <f t="shared" si="62"/>
        <v>BERTAHAP</v>
      </c>
      <c r="AD181" s="118">
        <f t="shared" si="63"/>
        <v>0</v>
      </c>
      <c r="AE181" s="119">
        <v>2</v>
      </c>
      <c r="AF181" s="120"/>
      <c r="AG181" s="115" t="e">
        <f>IF(AF181&gt;#REF!,"LB","KR")</f>
        <v>#REF!</v>
      </c>
      <c r="AH181" s="120">
        <v>2341605000</v>
      </c>
      <c r="AI181" s="120">
        <v>2639363000</v>
      </c>
      <c r="AJ181" s="120">
        <v>2802153000</v>
      </c>
      <c r="AK181" s="121">
        <v>2974984000</v>
      </c>
      <c r="AL181" s="121">
        <v>2802153000</v>
      </c>
      <c r="AM181" s="120">
        <v>2974984000</v>
      </c>
      <c r="AN181" s="120" t="e">
        <f t="shared" si="45"/>
        <v>#REF!</v>
      </c>
    </row>
    <row r="182" spans="1:40">
      <c r="A182" s="3">
        <f t="shared" si="64"/>
        <v>143</v>
      </c>
      <c r="B182" s="106">
        <v>7</v>
      </c>
      <c r="C182" s="107" t="s">
        <v>167</v>
      </c>
      <c r="D182" s="106">
        <v>15</v>
      </c>
      <c r="E182" s="109"/>
      <c r="F182" s="110" t="s">
        <v>64</v>
      </c>
      <c r="G182" s="111">
        <f t="shared" si="46"/>
        <v>101</v>
      </c>
      <c r="H182" s="111">
        <f t="shared" si="47"/>
        <v>90</v>
      </c>
      <c r="I182" s="112">
        <f t="shared" si="48"/>
        <v>26438045</v>
      </c>
      <c r="J182" s="112" t="e">
        <f>SUMIF($AN$4:$AN$22,D182,#REF!)</f>
        <v>#REF!</v>
      </c>
      <c r="K182" s="113" t="e">
        <f t="shared" si="49"/>
        <v>#REF!</v>
      </c>
      <c r="L182" s="114" t="e">
        <f>SUMIF($AN$4:$AN$22,D182,#REF!)</f>
        <v>#REF!</v>
      </c>
      <c r="M182" s="115" t="e">
        <f t="shared" si="50"/>
        <v>#REF!</v>
      </c>
      <c r="N182" s="115" t="e">
        <f t="shared" si="51"/>
        <v>#REF!</v>
      </c>
      <c r="O182" s="115" t="e">
        <f t="shared" si="52"/>
        <v>#REF!</v>
      </c>
      <c r="P182" s="115" t="e">
        <f t="shared" si="53"/>
        <v>#REF!</v>
      </c>
      <c r="Q182" s="116" t="e">
        <f t="shared" si="54"/>
        <v>#REF!</v>
      </c>
      <c r="R182" s="115" t="e">
        <f t="shared" si="54"/>
        <v>#REF!</v>
      </c>
      <c r="S182" s="115" t="e">
        <f t="shared" si="55"/>
        <v>#REF!</v>
      </c>
      <c r="T182" s="115"/>
      <c r="U182" s="115" t="e">
        <f t="shared" si="56"/>
        <v>#REF!</v>
      </c>
      <c r="V182" s="115" t="e">
        <f t="shared" si="57"/>
        <v>#REF!</v>
      </c>
      <c r="W182" s="115" t="e">
        <f t="shared" si="58"/>
        <v>#REF!</v>
      </c>
      <c r="X182" s="116" t="e">
        <f t="shared" si="59"/>
        <v>#REF!</v>
      </c>
      <c r="Y182" s="116" t="e">
        <f t="shared" si="60"/>
        <v>#REF!</v>
      </c>
      <c r="Z182" s="115" t="e">
        <f t="shared" si="61"/>
        <v>#REF!</v>
      </c>
      <c r="AA182" s="115" t="e">
        <f t="shared" si="65"/>
        <v>#REF!</v>
      </c>
      <c r="AB182" s="115"/>
      <c r="AC182" s="117" t="str">
        <f t="shared" si="62"/>
        <v>BERTAHAP</v>
      </c>
      <c r="AD182" s="118">
        <f t="shared" si="63"/>
        <v>0</v>
      </c>
      <c r="AE182" s="119">
        <v>2</v>
      </c>
      <c r="AF182" s="120"/>
      <c r="AG182" s="115" t="e">
        <f>IF(AF182&gt;#REF!,"LB","KR")</f>
        <v>#REF!</v>
      </c>
      <c r="AH182" s="120">
        <v>2341605000</v>
      </c>
      <c r="AI182" s="120">
        <v>2639363000</v>
      </c>
      <c r="AJ182" s="120">
        <v>2802153000</v>
      </c>
      <c r="AK182" s="121">
        <v>2974984000</v>
      </c>
      <c r="AL182" s="121">
        <v>2802153000</v>
      </c>
      <c r="AM182" s="120">
        <v>2974984000</v>
      </c>
      <c r="AN182" s="120" t="e">
        <f t="shared" si="45"/>
        <v>#REF!</v>
      </c>
    </row>
    <row r="183" spans="1:40">
      <c r="A183" s="3">
        <f t="shared" si="64"/>
        <v>144</v>
      </c>
      <c r="B183" s="106">
        <v>8</v>
      </c>
      <c r="C183" s="107" t="s">
        <v>167</v>
      </c>
      <c r="D183" s="106">
        <v>17</v>
      </c>
      <c r="E183" s="109"/>
      <c r="F183" s="110" t="s">
        <v>67</v>
      </c>
      <c r="G183" s="111">
        <f t="shared" si="46"/>
        <v>85</v>
      </c>
      <c r="H183" s="111">
        <f t="shared" si="47"/>
        <v>74</v>
      </c>
      <c r="I183" s="112">
        <f t="shared" si="48"/>
        <v>26438045</v>
      </c>
      <c r="J183" s="112" t="e">
        <f>SUMIF($AN$4:$AN$22,D183,#REF!)</f>
        <v>#REF!</v>
      </c>
      <c r="K183" s="113" t="e">
        <f t="shared" si="49"/>
        <v>#REF!</v>
      </c>
      <c r="L183" s="114" t="e">
        <f>SUMIF($AN$4:$AN$22,D183,#REF!)</f>
        <v>#REF!</v>
      </c>
      <c r="M183" s="115" t="e">
        <f t="shared" si="50"/>
        <v>#REF!</v>
      </c>
      <c r="N183" s="115" t="e">
        <f t="shared" si="51"/>
        <v>#REF!</v>
      </c>
      <c r="O183" s="115" t="e">
        <f t="shared" si="52"/>
        <v>#REF!</v>
      </c>
      <c r="P183" s="115" t="e">
        <f t="shared" si="53"/>
        <v>#REF!</v>
      </c>
      <c r="Q183" s="116" t="e">
        <f t="shared" si="54"/>
        <v>#REF!</v>
      </c>
      <c r="R183" s="115" t="e">
        <f t="shared" si="54"/>
        <v>#REF!</v>
      </c>
      <c r="S183" s="115" t="e">
        <f t="shared" si="55"/>
        <v>#REF!</v>
      </c>
      <c r="T183" s="115"/>
      <c r="U183" s="115" t="e">
        <f t="shared" si="56"/>
        <v>#REF!</v>
      </c>
      <c r="V183" s="115" t="e">
        <f t="shared" si="57"/>
        <v>#REF!</v>
      </c>
      <c r="W183" s="115" t="e">
        <f t="shared" si="58"/>
        <v>#REF!</v>
      </c>
      <c r="X183" s="116" t="e">
        <f t="shared" si="59"/>
        <v>#REF!</v>
      </c>
      <c r="Y183" s="116" t="e">
        <f t="shared" si="60"/>
        <v>#REF!</v>
      </c>
      <c r="Z183" s="115" t="e">
        <f t="shared" si="61"/>
        <v>#REF!</v>
      </c>
      <c r="AA183" s="115" t="e">
        <f t="shared" si="65"/>
        <v>#REF!</v>
      </c>
      <c r="AB183" s="115"/>
      <c r="AC183" s="117" t="str">
        <f t="shared" si="62"/>
        <v>BERTAHAP</v>
      </c>
      <c r="AD183" s="118">
        <f t="shared" si="63"/>
        <v>0</v>
      </c>
      <c r="AE183" s="119">
        <v>2</v>
      </c>
      <c r="AF183" s="120"/>
      <c r="AG183" s="115" t="e">
        <f>IF(AF183&gt;#REF!,"LB","KR")</f>
        <v>#REF!</v>
      </c>
      <c r="AH183" s="120">
        <v>1925320000</v>
      </c>
      <c r="AI183" s="120">
        <v>2170143000</v>
      </c>
      <c r="AJ183" s="120">
        <v>2303993000</v>
      </c>
      <c r="AK183" s="121">
        <v>2446098000</v>
      </c>
      <c r="AL183" s="121">
        <v>2303993000</v>
      </c>
      <c r="AM183" s="120">
        <v>2446098000</v>
      </c>
      <c r="AN183" s="120" t="e">
        <f t="shared" si="45"/>
        <v>#REF!</v>
      </c>
    </row>
    <row r="184" spans="1:40">
      <c r="A184" s="3">
        <f t="shared" si="64"/>
        <v>145</v>
      </c>
      <c r="B184" s="106">
        <v>1</v>
      </c>
      <c r="C184" s="107" t="s">
        <v>169</v>
      </c>
      <c r="D184" s="108" t="s">
        <v>19</v>
      </c>
      <c r="E184" s="109"/>
      <c r="F184" s="110" t="s">
        <v>72</v>
      </c>
      <c r="G184" s="111">
        <f t="shared" si="46"/>
        <v>175</v>
      </c>
      <c r="H184" s="111">
        <f t="shared" si="47"/>
        <v>156</v>
      </c>
      <c r="I184" s="112">
        <f t="shared" si="48"/>
        <v>26438045</v>
      </c>
      <c r="J184" s="112" t="e">
        <f>SUMIF($AN$4:$AN$22,D184,#REF!)</f>
        <v>#REF!</v>
      </c>
      <c r="K184" s="113" t="e">
        <f t="shared" si="49"/>
        <v>#REF!</v>
      </c>
      <c r="L184" s="114" t="e">
        <f>SUMIF($AN$4:$AN$22,D184,#REF!)</f>
        <v>#REF!</v>
      </c>
      <c r="M184" s="115" t="e">
        <f t="shared" si="50"/>
        <v>#REF!</v>
      </c>
      <c r="N184" s="115" t="e">
        <f t="shared" si="51"/>
        <v>#REF!</v>
      </c>
      <c r="O184" s="115" t="e">
        <f t="shared" si="52"/>
        <v>#REF!</v>
      </c>
      <c r="P184" s="115" t="e">
        <f t="shared" si="53"/>
        <v>#REF!</v>
      </c>
      <c r="Q184" s="116" t="e">
        <f t="shared" si="54"/>
        <v>#REF!</v>
      </c>
      <c r="R184" s="115" t="e">
        <f t="shared" si="54"/>
        <v>#REF!</v>
      </c>
      <c r="S184" s="115" t="e">
        <f t="shared" si="55"/>
        <v>#REF!</v>
      </c>
      <c r="T184" s="115"/>
      <c r="U184" s="115" t="e">
        <f t="shared" si="56"/>
        <v>#REF!</v>
      </c>
      <c r="V184" s="115" t="e">
        <f t="shared" si="57"/>
        <v>#REF!</v>
      </c>
      <c r="W184" s="115" t="e">
        <f t="shared" si="58"/>
        <v>#REF!</v>
      </c>
      <c r="X184" s="116" t="e">
        <f t="shared" si="59"/>
        <v>#REF!</v>
      </c>
      <c r="Y184" s="116" t="e">
        <f t="shared" si="60"/>
        <v>#REF!</v>
      </c>
      <c r="Z184" s="115" t="e">
        <f t="shared" si="61"/>
        <v>#REF!</v>
      </c>
      <c r="AA184" s="115" t="e">
        <f t="shared" si="65"/>
        <v>#REF!</v>
      </c>
      <c r="AB184" s="115"/>
      <c r="AC184" s="117" t="str">
        <f t="shared" si="62"/>
        <v>BERTAHAP</v>
      </c>
      <c r="AD184" s="118">
        <f t="shared" si="63"/>
        <v>0</v>
      </c>
      <c r="AE184" s="119">
        <v>2</v>
      </c>
      <c r="AF184" s="120"/>
      <c r="AG184" s="115" t="e">
        <f>IF(AF184&gt;#REF!,"LB","KR")</f>
        <v>#REF!</v>
      </c>
      <c r="AH184" s="120">
        <v>4176307000</v>
      </c>
      <c r="AI184" s="120">
        <v>4707365000</v>
      </c>
      <c r="AJ184" s="120">
        <v>4997705000</v>
      </c>
      <c r="AK184" s="121">
        <v>5305952000</v>
      </c>
      <c r="AL184" s="121">
        <v>4997705000</v>
      </c>
      <c r="AM184" s="120">
        <v>5305952000</v>
      </c>
      <c r="AN184" s="120" t="e">
        <f t="shared" si="45"/>
        <v>#REF!</v>
      </c>
    </row>
    <row r="185" spans="1:40">
      <c r="A185" s="3">
        <f t="shared" si="64"/>
        <v>146</v>
      </c>
      <c r="B185" s="106">
        <v>2</v>
      </c>
      <c r="C185" s="107" t="s">
        <v>169</v>
      </c>
      <c r="D185" s="108" t="s">
        <v>29</v>
      </c>
      <c r="E185" s="109"/>
      <c r="F185" s="110" t="s">
        <v>74</v>
      </c>
      <c r="G185" s="111">
        <f t="shared" si="46"/>
        <v>85</v>
      </c>
      <c r="H185" s="111">
        <f t="shared" si="47"/>
        <v>74</v>
      </c>
      <c r="I185" s="112">
        <f t="shared" si="48"/>
        <v>26438045</v>
      </c>
      <c r="J185" s="112" t="e">
        <f>SUMIF($AN$4:$AN$22,D185,#REF!)</f>
        <v>#REF!</v>
      </c>
      <c r="K185" s="113" t="e">
        <f t="shared" si="49"/>
        <v>#REF!</v>
      </c>
      <c r="L185" s="114" t="e">
        <f>SUMIF($AN$4:$AN$22,D185,#REF!)</f>
        <v>#REF!</v>
      </c>
      <c r="M185" s="115" t="e">
        <f t="shared" si="50"/>
        <v>#REF!</v>
      </c>
      <c r="N185" s="115" t="e">
        <f t="shared" si="51"/>
        <v>#REF!</v>
      </c>
      <c r="O185" s="115" t="e">
        <f t="shared" si="52"/>
        <v>#REF!</v>
      </c>
      <c r="P185" s="115" t="e">
        <f t="shared" si="53"/>
        <v>#REF!</v>
      </c>
      <c r="Q185" s="116" t="e">
        <f t="shared" si="54"/>
        <v>#REF!</v>
      </c>
      <c r="R185" s="115" t="e">
        <f t="shared" si="54"/>
        <v>#REF!</v>
      </c>
      <c r="S185" s="115" t="e">
        <f t="shared" si="55"/>
        <v>#REF!</v>
      </c>
      <c r="T185" s="115"/>
      <c r="U185" s="115" t="e">
        <f t="shared" si="56"/>
        <v>#REF!</v>
      </c>
      <c r="V185" s="115" t="e">
        <f t="shared" si="57"/>
        <v>#REF!</v>
      </c>
      <c r="W185" s="115" t="e">
        <f t="shared" si="58"/>
        <v>#REF!</v>
      </c>
      <c r="X185" s="116" t="e">
        <f t="shared" si="59"/>
        <v>#REF!</v>
      </c>
      <c r="Y185" s="116" t="e">
        <f t="shared" si="60"/>
        <v>#REF!</v>
      </c>
      <c r="Z185" s="115" t="e">
        <f t="shared" si="61"/>
        <v>#REF!</v>
      </c>
      <c r="AA185" s="115" t="e">
        <f t="shared" si="65"/>
        <v>#REF!</v>
      </c>
      <c r="AB185" s="115"/>
      <c r="AC185" s="117" t="str">
        <f t="shared" si="62"/>
        <v>BERTAHAP</v>
      </c>
      <c r="AD185" s="118">
        <f t="shared" si="63"/>
        <v>0</v>
      </c>
      <c r="AE185" s="119">
        <v>2</v>
      </c>
      <c r="AF185" s="120"/>
      <c r="AG185" s="115" t="e">
        <f>IF(AF185&gt;#REF!,"LB","KR")</f>
        <v>#REF!</v>
      </c>
      <c r="AH185" s="120">
        <v>1944382000</v>
      </c>
      <c r="AI185" s="120">
        <v>2191629000</v>
      </c>
      <c r="AJ185" s="120">
        <v>2326804000</v>
      </c>
      <c r="AK185" s="121">
        <v>2470317000</v>
      </c>
      <c r="AL185" s="121">
        <v>2326804000</v>
      </c>
      <c r="AM185" s="120">
        <v>2470317000</v>
      </c>
      <c r="AN185" s="120" t="e">
        <f t="shared" si="45"/>
        <v>#REF!</v>
      </c>
    </row>
    <row r="186" spans="1:40">
      <c r="A186" s="3">
        <f t="shared" si="64"/>
        <v>147</v>
      </c>
      <c r="B186" s="106">
        <v>3</v>
      </c>
      <c r="C186" s="107" t="s">
        <v>169</v>
      </c>
      <c r="D186" s="108" t="s">
        <v>32</v>
      </c>
      <c r="E186" s="109"/>
      <c r="F186" s="110" t="s">
        <v>56</v>
      </c>
      <c r="G186" s="111">
        <f t="shared" si="46"/>
        <v>85</v>
      </c>
      <c r="H186" s="111">
        <f t="shared" si="47"/>
        <v>74</v>
      </c>
      <c r="I186" s="112">
        <f t="shared" si="48"/>
        <v>26438045</v>
      </c>
      <c r="J186" s="112" t="e">
        <f>SUMIF($AN$4:$AN$22,D186,#REF!)</f>
        <v>#REF!</v>
      </c>
      <c r="K186" s="113" t="e">
        <f t="shared" si="49"/>
        <v>#REF!</v>
      </c>
      <c r="L186" s="114" t="e">
        <f>SUMIF($AN$4:$AN$22,D186,#REF!)</f>
        <v>#REF!</v>
      </c>
      <c r="M186" s="115" t="e">
        <f t="shared" si="50"/>
        <v>#REF!</v>
      </c>
      <c r="N186" s="115" t="e">
        <f t="shared" si="51"/>
        <v>#REF!</v>
      </c>
      <c r="O186" s="115" t="e">
        <f t="shared" si="52"/>
        <v>#REF!</v>
      </c>
      <c r="P186" s="115" t="e">
        <f t="shared" si="53"/>
        <v>#REF!</v>
      </c>
      <c r="Q186" s="116" t="e">
        <f t="shared" si="54"/>
        <v>#REF!</v>
      </c>
      <c r="R186" s="115" t="e">
        <f t="shared" si="54"/>
        <v>#REF!</v>
      </c>
      <c r="S186" s="115" t="e">
        <f t="shared" si="55"/>
        <v>#REF!</v>
      </c>
      <c r="T186" s="115"/>
      <c r="U186" s="115" t="e">
        <f t="shared" si="56"/>
        <v>#REF!</v>
      </c>
      <c r="V186" s="115" t="e">
        <f t="shared" si="57"/>
        <v>#REF!</v>
      </c>
      <c r="W186" s="115" t="e">
        <f t="shared" si="58"/>
        <v>#REF!</v>
      </c>
      <c r="X186" s="116" t="e">
        <f t="shared" si="59"/>
        <v>#REF!</v>
      </c>
      <c r="Y186" s="116" t="e">
        <f t="shared" si="60"/>
        <v>#REF!</v>
      </c>
      <c r="Z186" s="115" t="e">
        <f t="shared" si="61"/>
        <v>#REF!</v>
      </c>
      <c r="AA186" s="115" t="e">
        <f t="shared" si="65"/>
        <v>#REF!</v>
      </c>
      <c r="AB186" s="115"/>
      <c r="AC186" s="117" t="str">
        <f t="shared" si="62"/>
        <v>BERTAHAP</v>
      </c>
      <c r="AD186" s="118">
        <f t="shared" si="63"/>
        <v>0</v>
      </c>
      <c r="AE186" s="119">
        <v>2</v>
      </c>
      <c r="AF186" s="120"/>
      <c r="AG186" s="115" t="e">
        <f>IF(AF186&gt;#REF!,"LB","KR")</f>
        <v>#REF!</v>
      </c>
      <c r="AH186" s="120">
        <v>1944382000</v>
      </c>
      <c r="AI186" s="120">
        <v>2191629000</v>
      </c>
      <c r="AJ186" s="120">
        <v>2326804000</v>
      </c>
      <c r="AK186" s="121">
        <v>2470317000</v>
      </c>
      <c r="AL186" s="121">
        <v>2326804000</v>
      </c>
      <c r="AM186" s="120">
        <v>2470317000</v>
      </c>
      <c r="AN186" s="120" t="e">
        <f t="shared" si="45"/>
        <v>#REF!</v>
      </c>
    </row>
    <row r="187" spans="1:40">
      <c r="A187" s="3">
        <f t="shared" si="64"/>
        <v>148</v>
      </c>
      <c r="B187" s="106">
        <v>4</v>
      </c>
      <c r="C187" s="107" t="s">
        <v>169</v>
      </c>
      <c r="D187" s="108" t="s">
        <v>38</v>
      </c>
      <c r="E187" s="109"/>
      <c r="F187" s="110" t="s">
        <v>58</v>
      </c>
      <c r="G187" s="111">
        <f t="shared" si="46"/>
        <v>101</v>
      </c>
      <c r="H187" s="111">
        <f t="shared" si="47"/>
        <v>90</v>
      </c>
      <c r="I187" s="112">
        <f t="shared" si="48"/>
        <v>26438045</v>
      </c>
      <c r="J187" s="112" t="e">
        <f>SUMIF($AN$4:$AN$22,D187,#REF!)</f>
        <v>#REF!</v>
      </c>
      <c r="K187" s="113" t="e">
        <f t="shared" si="49"/>
        <v>#REF!</v>
      </c>
      <c r="L187" s="114" t="e">
        <f>SUMIF($AN$4:$AN$22,D187,#REF!)</f>
        <v>#REF!</v>
      </c>
      <c r="M187" s="115" t="e">
        <f t="shared" si="50"/>
        <v>#REF!</v>
      </c>
      <c r="N187" s="115" t="e">
        <f t="shared" si="51"/>
        <v>#REF!</v>
      </c>
      <c r="O187" s="115" t="e">
        <f t="shared" si="52"/>
        <v>#REF!</v>
      </c>
      <c r="P187" s="115" t="e">
        <f t="shared" si="53"/>
        <v>#REF!</v>
      </c>
      <c r="Q187" s="116" t="e">
        <f t="shared" si="54"/>
        <v>#REF!</v>
      </c>
      <c r="R187" s="115" t="e">
        <f t="shared" si="54"/>
        <v>#REF!</v>
      </c>
      <c r="S187" s="115" t="e">
        <f t="shared" si="55"/>
        <v>#REF!</v>
      </c>
      <c r="T187" s="115"/>
      <c r="U187" s="115" t="e">
        <f t="shared" si="56"/>
        <v>#REF!</v>
      </c>
      <c r="V187" s="115" t="e">
        <f t="shared" si="57"/>
        <v>#REF!</v>
      </c>
      <c r="W187" s="115" t="e">
        <f t="shared" si="58"/>
        <v>#REF!</v>
      </c>
      <c r="X187" s="116" t="e">
        <f t="shared" si="59"/>
        <v>#REF!</v>
      </c>
      <c r="Y187" s="116" t="e">
        <f t="shared" si="60"/>
        <v>#REF!</v>
      </c>
      <c r="Z187" s="115" t="e">
        <f t="shared" si="61"/>
        <v>#REF!</v>
      </c>
      <c r="AA187" s="115" t="e">
        <f t="shared" si="65"/>
        <v>#REF!</v>
      </c>
      <c r="AB187" s="115"/>
      <c r="AC187" s="117" t="str">
        <f t="shared" si="62"/>
        <v>BERTAHAP</v>
      </c>
      <c r="AD187" s="118">
        <f t="shared" si="63"/>
        <v>0</v>
      </c>
      <c r="AE187" s="119">
        <v>2</v>
      </c>
      <c r="AF187" s="120"/>
      <c r="AG187" s="115" t="e">
        <f>IF(AF187&gt;#REF!,"LB","KR")</f>
        <v>#REF!</v>
      </c>
      <c r="AH187" s="120">
        <v>2364789000</v>
      </c>
      <c r="AI187" s="120">
        <v>2665495000</v>
      </c>
      <c r="AJ187" s="120">
        <v>2829897000</v>
      </c>
      <c r="AK187" s="121">
        <v>3004439000</v>
      </c>
      <c r="AL187" s="121">
        <v>2829897000</v>
      </c>
      <c r="AM187" s="120">
        <v>3004439000</v>
      </c>
      <c r="AN187" s="120" t="e">
        <f t="shared" si="45"/>
        <v>#REF!</v>
      </c>
    </row>
    <row r="188" spans="1:40">
      <c r="A188" s="3">
        <f t="shared" si="64"/>
        <v>149</v>
      </c>
      <c r="B188" s="106">
        <v>5</v>
      </c>
      <c r="C188" s="107" t="s">
        <v>169</v>
      </c>
      <c r="D188" s="108" t="s">
        <v>44</v>
      </c>
      <c r="E188" s="109"/>
      <c r="F188" s="110" t="s">
        <v>60</v>
      </c>
      <c r="G188" s="111">
        <f t="shared" si="46"/>
        <v>101</v>
      </c>
      <c r="H188" s="111">
        <f t="shared" si="47"/>
        <v>90</v>
      </c>
      <c r="I188" s="112">
        <f t="shared" si="48"/>
        <v>26438045</v>
      </c>
      <c r="J188" s="112" t="e">
        <f>SUMIF($AN$4:$AN$22,D188,#REF!)</f>
        <v>#REF!</v>
      </c>
      <c r="K188" s="113" t="e">
        <f t="shared" si="49"/>
        <v>#REF!</v>
      </c>
      <c r="L188" s="114" t="e">
        <f>SUMIF($AN$4:$AN$22,D188,#REF!)</f>
        <v>#REF!</v>
      </c>
      <c r="M188" s="115" t="e">
        <f t="shared" si="50"/>
        <v>#REF!</v>
      </c>
      <c r="N188" s="115" t="e">
        <f t="shared" si="51"/>
        <v>#REF!</v>
      </c>
      <c r="O188" s="115" t="e">
        <f t="shared" si="52"/>
        <v>#REF!</v>
      </c>
      <c r="P188" s="115" t="e">
        <f t="shared" si="53"/>
        <v>#REF!</v>
      </c>
      <c r="Q188" s="116" t="e">
        <f t="shared" si="54"/>
        <v>#REF!</v>
      </c>
      <c r="R188" s="115" t="e">
        <f t="shared" si="54"/>
        <v>#REF!</v>
      </c>
      <c r="S188" s="115" t="e">
        <f t="shared" si="55"/>
        <v>#REF!</v>
      </c>
      <c r="T188" s="115"/>
      <c r="U188" s="115" t="e">
        <f t="shared" si="56"/>
        <v>#REF!</v>
      </c>
      <c r="V188" s="115" t="e">
        <f t="shared" si="57"/>
        <v>#REF!</v>
      </c>
      <c r="W188" s="115" t="e">
        <f t="shared" si="58"/>
        <v>#REF!</v>
      </c>
      <c r="X188" s="116" t="e">
        <f t="shared" si="59"/>
        <v>#REF!</v>
      </c>
      <c r="Y188" s="116" t="e">
        <f t="shared" si="60"/>
        <v>#REF!</v>
      </c>
      <c r="Z188" s="115" t="e">
        <f t="shared" si="61"/>
        <v>#REF!</v>
      </c>
      <c r="AA188" s="115" t="e">
        <f t="shared" si="65"/>
        <v>#REF!</v>
      </c>
      <c r="AB188" s="115"/>
      <c r="AC188" s="117" t="str">
        <f t="shared" si="62"/>
        <v>BERTAHAP</v>
      </c>
      <c r="AD188" s="118">
        <f t="shared" si="63"/>
        <v>0</v>
      </c>
      <c r="AE188" s="119">
        <v>2</v>
      </c>
      <c r="AF188" s="120"/>
      <c r="AG188" s="115" t="e">
        <f>IF(AF188&gt;#REF!,"LB","KR")</f>
        <v>#REF!</v>
      </c>
      <c r="AH188" s="120">
        <v>2364789000</v>
      </c>
      <c r="AI188" s="120">
        <v>2665495000</v>
      </c>
      <c r="AJ188" s="120">
        <v>2829897000</v>
      </c>
      <c r="AK188" s="121">
        <v>3004439000</v>
      </c>
      <c r="AL188" s="121">
        <v>2829897000</v>
      </c>
      <c r="AM188" s="120">
        <v>3004439000</v>
      </c>
      <c r="AN188" s="120" t="e">
        <f t="shared" si="45"/>
        <v>#REF!</v>
      </c>
    </row>
    <row r="189" spans="1:40">
      <c r="A189" s="3">
        <f t="shared" si="64"/>
        <v>150</v>
      </c>
      <c r="B189" s="106">
        <v>6</v>
      </c>
      <c r="C189" s="107" t="s">
        <v>169</v>
      </c>
      <c r="D189" s="106">
        <v>11</v>
      </c>
      <c r="E189" s="109"/>
      <c r="F189" s="110" t="s">
        <v>62</v>
      </c>
      <c r="G189" s="111">
        <f t="shared" si="46"/>
        <v>101</v>
      </c>
      <c r="H189" s="111">
        <f t="shared" si="47"/>
        <v>90</v>
      </c>
      <c r="I189" s="112">
        <f t="shared" si="48"/>
        <v>26438045</v>
      </c>
      <c r="J189" s="112" t="e">
        <f>SUMIF($AN$4:$AN$22,D189,#REF!)</f>
        <v>#REF!</v>
      </c>
      <c r="K189" s="113" t="e">
        <f t="shared" si="49"/>
        <v>#REF!</v>
      </c>
      <c r="L189" s="114" t="e">
        <f>SUMIF($AN$4:$AN$22,D189,#REF!)</f>
        <v>#REF!</v>
      </c>
      <c r="M189" s="115" t="e">
        <f t="shared" si="50"/>
        <v>#REF!</v>
      </c>
      <c r="N189" s="115" t="e">
        <f t="shared" si="51"/>
        <v>#REF!</v>
      </c>
      <c r="O189" s="115" t="e">
        <f t="shared" si="52"/>
        <v>#REF!</v>
      </c>
      <c r="P189" s="115" t="e">
        <f t="shared" si="53"/>
        <v>#REF!</v>
      </c>
      <c r="Q189" s="116" t="e">
        <f t="shared" si="54"/>
        <v>#REF!</v>
      </c>
      <c r="R189" s="115" t="e">
        <f t="shared" si="54"/>
        <v>#REF!</v>
      </c>
      <c r="S189" s="115" t="e">
        <f t="shared" si="55"/>
        <v>#REF!</v>
      </c>
      <c r="T189" s="115"/>
      <c r="U189" s="115" t="e">
        <f t="shared" si="56"/>
        <v>#REF!</v>
      </c>
      <c r="V189" s="115" t="e">
        <f t="shared" si="57"/>
        <v>#REF!</v>
      </c>
      <c r="W189" s="115" t="e">
        <f t="shared" si="58"/>
        <v>#REF!</v>
      </c>
      <c r="X189" s="116" t="e">
        <f t="shared" si="59"/>
        <v>#REF!</v>
      </c>
      <c r="Y189" s="116" t="e">
        <f t="shared" si="60"/>
        <v>#REF!</v>
      </c>
      <c r="Z189" s="115" t="e">
        <f t="shared" si="61"/>
        <v>#REF!</v>
      </c>
      <c r="AA189" s="115" t="e">
        <f t="shared" si="65"/>
        <v>#REF!</v>
      </c>
      <c r="AB189" s="115"/>
      <c r="AC189" s="117" t="str">
        <f t="shared" si="62"/>
        <v>BERTAHAP</v>
      </c>
      <c r="AD189" s="118">
        <f t="shared" si="63"/>
        <v>0</v>
      </c>
      <c r="AE189" s="119">
        <v>2</v>
      </c>
      <c r="AF189" s="120"/>
      <c r="AG189" s="115" t="e">
        <f>IF(AF189&gt;#REF!,"LB","KR")</f>
        <v>#REF!</v>
      </c>
      <c r="AH189" s="120">
        <v>2364789000</v>
      </c>
      <c r="AI189" s="120">
        <v>2665495000</v>
      </c>
      <c r="AJ189" s="120">
        <v>2829897000</v>
      </c>
      <c r="AK189" s="121">
        <v>3004439000</v>
      </c>
      <c r="AL189" s="121">
        <v>2829897000</v>
      </c>
      <c r="AM189" s="120">
        <v>3004439000</v>
      </c>
      <c r="AN189" s="120" t="e">
        <f t="shared" si="45"/>
        <v>#REF!</v>
      </c>
    </row>
    <row r="190" spans="1:40">
      <c r="A190" s="3">
        <f t="shared" si="64"/>
        <v>151</v>
      </c>
      <c r="B190" s="106">
        <v>7</v>
      </c>
      <c r="C190" s="107" t="s">
        <v>169</v>
      </c>
      <c r="D190" s="106">
        <v>15</v>
      </c>
      <c r="E190" s="109"/>
      <c r="F190" s="110" t="s">
        <v>64</v>
      </c>
      <c r="G190" s="111">
        <f t="shared" si="46"/>
        <v>101</v>
      </c>
      <c r="H190" s="111">
        <f t="shared" si="47"/>
        <v>90</v>
      </c>
      <c r="I190" s="112">
        <f t="shared" si="48"/>
        <v>26438045</v>
      </c>
      <c r="J190" s="112" t="e">
        <f>SUMIF($AN$4:$AN$22,D190,#REF!)</f>
        <v>#REF!</v>
      </c>
      <c r="K190" s="113" t="e">
        <f t="shared" si="49"/>
        <v>#REF!</v>
      </c>
      <c r="L190" s="114" t="e">
        <f>SUMIF($AN$4:$AN$22,D190,#REF!)</f>
        <v>#REF!</v>
      </c>
      <c r="M190" s="115" t="e">
        <f t="shared" si="50"/>
        <v>#REF!</v>
      </c>
      <c r="N190" s="115" t="e">
        <f t="shared" si="51"/>
        <v>#REF!</v>
      </c>
      <c r="O190" s="115" t="e">
        <f t="shared" si="52"/>
        <v>#REF!</v>
      </c>
      <c r="P190" s="115" t="e">
        <f t="shared" si="53"/>
        <v>#REF!</v>
      </c>
      <c r="Q190" s="116" t="e">
        <f t="shared" si="54"/>
        <v>#REF!</v>
      </c>
      <c r="R190" s="115" t="e">
        <f t="shared" si="54"/>
        <v>#REF!</v>
      </c>
      <c r="S190" s="115" t="e">
        <f t="shared" si="55"/>
        <v>#REF!</v>
      </c>
      <c r="T190" s="115"/>
      <c r="U190" s="115" t="e">
        <f t="shared" si="56"/>
        <v>#REF!</v>
      </c>
      <c r="V190" s="115" t="e">
        <f t="shared" si="57"/>
        <v>#REF!</v>
      </c>
      <c r="W190" s="115" t="e">
        <f t="shared" si="58"/>
        <v>#REF!</v>
      </c>
      <c r="X190" s="116" t="e">
        <f t="shared" si="59"/>
        <v>#REF!</v>
      </c>
      <c r="Y190" s="116" t="e">
        <f t="shared" si="60"/>
        <v>#REF!</v>
      </c>
      <c r="Z190" s="115" t="e">
        <f t="shared" si="61"/>
        <v>#REF!</v>
      </c>
      <c r="AA190" s="115" t="e">
        <f t="shared" si="65"/>
        <v>#REF!</v>
      </c>
      <c r="AB190" s="115"/>
      <c r="AC190" s="117" t="str">
        <f t="shared" si="62"/>
        <v>BERTAHAP</v>
      </c>
      <c r="AD190" s="118">
        <f t="shared" si="63"/>
        <v>0</v>
      </c>
      <c r="AE190" s="119">
        <v>2</v>
      </c>
      <c r="AF190" s="120"/>
      <c r="AG190" s="115" t="e">
        <f>IF(AF190&gt;#REF!,"LB","KR")</f>
        <v>#REF!</v>
      </c>
      <c r="AH190" s="120">
        <v>2364789000</v>
      </c>
      <c r="AI190" s="120">
        <v>2665495000</v>
      </c>
      <c r="AJ190" s="120">
        <v>2829897000</v>
      </c>
      <c r="AK190" s="121">
        <v>3004439000</v>
      </c>
      <c r="AL190" s="121">
        <v>2829897000</v>
      </c>
      <c r="AM190" s="120">
        <v>3004439000</v>
      </c>
      <c r="AN190" s="120" t="e">
        <f t="shared" si="45"/>
        <v>#REF!</v>
      </c>
    </row>
    <row r="191" spans="1:40">
      <c r="A191" s="3">
        <f t="shared" si="64"/>
        <v>152</v>
      </c>
      <c r="B191" s="106">
        <v>8</v>
      </c>
      <c r="C191" s="107" t="s">
        <v>169</v>
      </c>
      <c r="D191" s="106">
        <v>17</v>
      </c>
      <c r="E191" s="109"/>
      <c r="F191" s="110" t="s">
        <v>67</v>
      </c>
      <c r="G191" s="111">
        <f t="shared" si="46"/>
        <v>85</v>
      </c>
      <c r="H191" s="111">
        <f t="shared" si="47"/>
        <v>74</v>
      </c>
      <c r="I191" s="112">
        <f t="shared" si="48"/>
        <v>26438045</v>
      </c>
      <c r="J191" s="112" t="e">
        <f>SUMIF($AN$4:$AN$22,D191,#REF!)</f>
        <v>#REF!</v>
      </c>
      <c r="K191" s="113" t="e">
        <f t="shared" si="49"/>
        <v>#REF!</v>
      </c>
      <c r="L191" s="114" t="e">
        <f>SUMIF($AN$4:$AN$22,D191,#REF!)</f>
        <v>#REF!</v>
      </c>
      <c r="M191" s="115" t="e">
        <f t="shared" si="50"/>
        <v>#REF!</v>
      </c>
      <c r="N191" s="115" t="e">
        <f t="shared" si="51"/>
        <v>#REF!</v>
      </c>
      <c r="O191" s="115" t="e">
        <f t="shared" si="52"/>
        <v>#REF!</v>
      </c>
      <c r="P191" s="115" t="e">
        <f t="shared" si="53"/>
        <v>#REF!</v>
      </c>
      <c r="Q191" s="116" t="e">
        <f t="shared" si="54"/>
        <v>#REF!</v>
      </c>
      <c r="R191" s="115" t="e">
        <f t="shared" si="54"/>
        <v>#REF!</v>
      </c>
      <c r="S191" s="115" t="e">
        <f t="shared" si="55"/>
        <v>#REF!</v>
      </c>
      <c r="T191" s="115"/>
      <c r="U191" s="115" t="e">
        <f t="shared" si="56"/>
        <v>#REF!</v>
      </c>
      <c r="V191" s="115" t="e">
        <f t="shared" si="57"/>
        <v>#REF!</v>
      </c>
      <c r="W191" s="115" t="e">
        <f t="shared" si="58"/>
        <v>#REF!</v>
      </c>
      <c r="X191" s="116" t="e">
        <f t="shared" si="59"/>
        <v>#REF!</v>
      </c>
      <c r="Y191" s="116" t="e">
        <f t="shared" si="60"/>
        <v>#REF!</v>
      </c>
      <c r="Z191" s="115" t="e">
        <f t="shared" si="61"/>
        <v>#REF!</v>
      </c>
      <c r="AA191" s="115" t="e">
        <f t="shared" si="65"/>
        <v>#REF!</v>
      </c>
      <c r="AB191" s="115"/>
      <c r="AC191" s="117" t="str">
        <f t="shared" si="62"/>
        <v>BERTAHAP</v>
      </c>
      <c r="AD191" s="118">
        <f t="shared" si="63"/>
        <v>0</v>
      </c>
      <c r="AE191" s="119">
        <v>2</v>
      </c>
      <c r="AF191" s="120"/>
      <c r="AG191" s="115" t="e">
        <f>IF(AF191&gt;#REF!,"LB","KR")</f>
        <v>#REF!</v>
      </c>
      <c r="AH191" s="120">
        <v>1944382000</v>
      </c>
      <c r="AI191" s="120">
        <v>2191629000</v>
      </c>
      <c r="AJ191" s="120">
        <v>2326804000</v>
      </c>
      <c r="AK191" s="121">
        <v>2470317000</v>
      </c>
      <c r="AL191" s="121">
        <v>2326804000</v>
      </c>
      <c r="AM191" s="120">
        <v>2470317000</v>
      </c>
      <c r="AN191" s="120" t="e">
        <f t="shared" si="45"/>
        <v>#REF!</v>
      </c>
    </row>
    <row r="192" spans="1:40">
      <c r="A192" s="3">
        <f t="shared" si="64"/>
        <v>153</v>
      </c>
      <c r="B192" s="106">
        <v>1</v>
      </c>
      <c r="C192" s="107" t="s">
        <v>173</v>
      </c>
      <c r="D192" s="108" t="s">
        <v>19</v>
      </c>
      <c r="E192" s="109"/>
      <c r="F192" s="110" t="s">
        <v>72</v>
      </c>
      <c r="G192" s="111">
        <f t="shared" si="46"/>
        <v>175</v>
      </c>
      <c r="H192" s="111">
        <f t="shared" si="47"/>
        <v>156</v>
      </c>
      <c r="I192" s="112">
        <f t="shared" si="48"/>
        <v>26438045</v>
      </c>
      <c r="J192" s="112" t="e">
        <f>SUMIF($AN$4:$AN$22,D192,#REF!)</f>
        <v>#REF!</v>
      </c>
      <c r="K192" s="113" t="e">
        <f t="shared" si="49"/>
        <v>#REF!</v>
      </c>
      <c r="L192" s="114" t="e">
        <f>SUMIF($AN$4:$AN$22,D192,#REF!)</f>
        <v>#REF!</v>
      </c>
      <c r="M192" s="115" t="e">
        <f t="shared" si="50"/>
        <v>#REF!</v>
      </c>
      <c r="N192" s="115" t="e">
        <f t="shared" si="51"/>
        <v>#REF!</v>
      </c>
      <c r="O192" s="115" t="e">
        <f t="shared" si="52"/>
        <v>#REF!</v>
      </c>
      <c r="P192" s="115" t="e">
        <f t="shared" si="53"/>
        <v>#REF!</v>
      </c>
      <c r="Q192" s="116" t="e">
        <f t="shared" si="54"/>
        <v>#REF!</v>
      </c>
      <c r="R192" s="115" t="e">
        <f t="shared" si="54"/>
        <v>#REF!</v>
      </c>
      <c r="S192" s="115" t="e">
        <f t="shared" si="55"/>
        <v>#REF!</v>
      </c>
      <c r="T192" s="115"/>
      <c r="U192" s="115" t="e">
        <f t="shared" si="56"/>
        <v>#REF!</v>
      </c>
      <c r="V192" s="115" t="e">
        <f t="shared" si="57"/>
        <v>#REF!</v>
      </c>
      <c r="W192" s="115" t="e">
        <f t="shared" si="58"/>
        <v>#REF!</v>
      </c>
      <c r="X192" s="116" t="e">
        <f t="shared" si="59"/>
        <v>#REF!</v>
      </c>
      <c r="Y192" s="116" t="e">
        <f t="shared" si="60"/>
        <v>#REF!</v>
      </c>
      <c r="Z192" s="115" t="e">
        <f t="shared" si="61"/>
        <v>#REF!</v>
      </c>
      <c r="AA192" s="115" t="e">
        <f t="shared" si="65"/>
        <v>#REF!</v>
      </c>
      <c r="AB192" s="115"/>
      <c r="AC192" s="117" t="str">
        <f t="shared" si="62"/>
        <v>BERTAHAP</v>
      </c>
      <c r="AD192" s="118">
        <f t="shared" si="63"/>
        <v>0</v>
      </c>
      <c r="AE192" s="119">
        <v>2</v>
      </c>
      <c r="AF192" s="120"/>
      <c r="AG192" s="115" t="e">
        <f>IF(AF192&gt;#REF!,"LB","KR")</f>
        <v>#REF!</v>
      </c>
      <c r="AH192" s="120">
        <v>4176307000</v>
      </c>
      <c r="AI192" s="120">
        <v>4707365000</v>
      </c>
      <c r="AJ192" s="120">
        <v>4997705000</v>
      </c>
      <c r="AK192" s="121">
        <v>5305952000</v>
      </c>
      <c r="AL192" s="121">
        <v>4997705000</v>
      </c>
      <c r="AM192" s="120">
        <v>5305952000</v>
      </c>
      <c r="AN192" s="120" t="e">
        <f t="shared" si="45"/>
        <v>#REF!</v>
      </c>
    </row>
    <row r="193" spans="1:40">
      <c r="A193" s="3">
        <f t="shared" si="64"/>
        <v>154</v>
      </c>
      <c r="B193" s="106">
        <v>2</v>
      </c>
      <c r="C193" s="107" t="s">
        <v>173</v>
      </c>
      <c r="D193" s="108" t="s">
        <v>29</v>
      </c>
      <c r="E193" s="109"/>
      <c r="F193" s="110" t="s">
        <v>74</v>
      </c>
      <c r="G193" s="111">
        <f t="shared" si="46"/>
        <v>85</v>
      </c>
      <c r="H193" s="111">
        <f t="shared" si="47"/>
        <v>74</v>
      </c>
      <c r="I193" s="112">
        <f t="shared" si="48"/>
        <v>26438045</v>
      </c>
      <c r="J193" s="112" t="e">
        <f>SUMIF($AN$4:$AN$22,D193,#REF!)</f>
        <v>#REF!</v>
      </c>
      <c r="K193" s="113" t="e">
        <f t="shared" si="49"/>
        <v>#REF!</v>
      </c>
      <c r="L193" s="114" t="e">
        <f>SUMIF($AN$4:$AN$22,D193,#REF!)</f>
        <v>#REF!</v>
      </c>
      <c r="M193" s="115" t="e">
        <f t="shared" si="50"/>
        <v>#REF!</v>
      </c>
      <c r="N193" s="115" t="e">
        <f t="shared" si="51"/>
        <v>#REF!</v>
      </c>
      <c r="O193" s="115" t="e">
        <f t="shared" si="52"/>
        <v>#REF!</v>
      </c>
      <c r="P193" s="115" t="e">
        <f t="shared" si="53"/>
        <v>#REF!</v>
      </c>
      <c r="Q193" s="116" t="e">
        <f t="shared" si="54"/>
        <v>#REF!</v>
      </c>
      <c r="R193" s="115" t="e">
        <f t="shared" si="54"/>
        <v>#REF!</v>
      </c>
      <c r="S193" s="115" t="e">
        <f t="shared" si="55"/>
        <v>#REF!</v>
      </c>
      <c r="T193" s="115"/>
      <c r="U193" s="115" t="e">
        <f t="shared" si="56"/>
        <v>#REF!</v>
      </c>
      <c r="V193" s="115" t="e">
        <f t="shared" si="57"/>
        <v>#REF!</v>
      </c>
      <c r="W193" s="115" t="e">
        <f t="shared" si="58"/>
        <v>#REF!</v>
      </c>
      <c r="X193" s="116" t="e">
        <f t="shared" si="59"/>
        <v>#REF!</v>
      </c>
      <c r="Y193" s="116" t="e">
        <f t="shared" si="60"/>
        <v>#REF!</v>
      </c>
      <c r="Z193" s="115" t="e">
        <f t="shared" si="61"/>
        <v>#REF!</v>
      </c>
      <c r="AA193" s="115" t="e">
        <f t="shared" si="65"/>
        <v>#REF!</v>
      </c>
      <c r="AB193" s="115"/>
      <c r="AC193" s="117" t="str">
        <f t="shared" si="62"/>
        <v>BERTAHAP</v>
      </c>
      <c r="AD193" s="118">
        <f t="shared" si="63"/>
        <v>0</v>
      </c>
      <c r="AE193" s="119">
        <v>2</v>
      </c>
      <c r="AF193" s="120"/>
      <c r="AG193" s="115" t="e">
        <f>IF(AF193&gt;#REF!,"LB","KR")</f>
        <v>#REF!</v>
      </c>
      <c r="AH193" s="120">
        <v>1963445000</v>
      </c>
      <c r="AI193" s="120">
        <v>2213116000</v>
      </c>
      <c r="AJ193" s="120">
        <v>2349616000</v>
      </c>
      <c r="AK193" s="121">
        <v>2494535000</v>
      </c>
      <c r="AL193" s="121">
        <v>2349616000</v>
      </c>
      <c r="AM193" s="120">
        <v>2494535000</v>
      </c>
      <c r="AN193" s="120" t="e">
        <f t="shared" si="45"/>
        <v>#REF!</v>
      </c>
    </row>
    <row r="194" spans="1:40">
      <c r="A194" s="3">
        <f t="shared" si="64"/>
        <v>155</v>
      </c>
      <c r="B194" s="106">
        <v>3</v>
      </c>
      <c r="C194" s="107" t="s">
        <v>173</v>
      </c>
      <c r="D194" s="108" t="s">
        <v>32</v>
      </c>
      <c r="E194" s="109"/>
      <c r="F194" s="110" t="s">
        <v>56</v>
      </c>
      <c r="G194" s="111">
        <f t="shared" si="46"/>
        <v>85</v>
      </c>
      <c r="H194" s="111">
        <f t="shared" si="47"/>
        <v>74</v>
      </c>
      <c r="I194" s="112">
        <f t="shared" si="48"/>
        <v>26438045</v>
      </c>
      <c r="J194" s="112" t="e">
        <f>SUMIF($AN$4:$AN$22,D194,#REF!)</f>
        <v>#REF!</v>
      </c>
      <c r="K194" s="113" t="e">
        <f t="shared" si="49"/>
        <v>#REF!</v>
      </c>
      <c r="L194" s="114" t="e">
        <f>SUMIF($AN$4:$AN$22,D194,#REF!)</f>
        <v>#REF!</v>
      </c>
      <c r="M194" s="115" t="e">
        <f t="shared" si="50"/>
        <v>#REF!</v>
      </c>
      <c r="N194" s="115" t="e">
        <f t="shared" si="51"/>
        <v>#REF!</v>
      </c>
      <c r="O194" s="115" t="e">
        <f t="shared" si="52"/>
        <v>#REF!</v>
      </c>
      <c r="P194" s="115" t="e">
        <f t="shared" si="53"/>
        <v>#REF!</v>
      </c>
      <c r="Q194" s="116" t="e">
        <f t="shared" si="54"/>
        <v>#REF!</v>
      </c>
      <c r="R194" s="115" t="e">
        <f t="shared" si="54"/>
        <v>#REF!</v>
      </c>
      <c r="S194" s="115" t="e">
        <f t="shared" si="55"/>
        <v>#REF!</v>
      </c>
      <c r="T194" s="115"/>
      <c r="U194" s="115" t="e">
        <f t="shared" si="56"/>
        <v>#REF!</v>
      </c>
      <c r="V194" s="115" t="e">
        <f t="shared" si="57"/>
        <v>#REF!</v>
      </c>
      <c r="W194" s="115" t="e">
        <f t="shared" si="58"/>
        <v>#REF!</v>
      </c>
      <c r="X194" s="116" t="e">
        <f t="shared" si="59"/>
        <v>#REF!</v>
      </c>
      <c r="Y194" s="116" t="e">
        <f t="shared" si="60"/>
        <v>#REF!</v>
      </c>
      <c r="Z194" s="115" t="e">
        <f t="shared" si="61"/>
        <v>#REF!</v>
      </c>
      <c r="AA194" s="115" t="e">
        <f t="shared" si="65"/>
        <v>#REF!</v>
      </c>
      <c r="AB194" s="115"/>
      <c r="AC194" s="117" t="str">
        <f t="shared" si="62"/>
        <v>BERTAHAP</v>
      </c>
      <c r="AD194" s="118">
        <f t="shared" si="63"/>
        <v>0</v>
      </c>
      <c r="AE194" s="119">
        <v>2</v>
      </c>
      <c r="AF194" s="120"/>
      <c r="AG194" s="115" t="e">
        <f>IF(AF194&gt;#REF!,"LB","KR")</f>
        <v>#REF!</v>
      </c>
      <c r="AH194" s="120">
        <v>1963445000</v>
      </c>
      <c r="AI194" s="120">
        <v>2213116000</v>
      </c>
      <c r="AJ194" s="120">
        <v>2349616000</v>
      </c>
      <c r="AK194" s="121">
        <v>2494535000</v>
      </c>
      <c r="AL194" s="121">
        <v>2349616000</v>
      </c>
      <c r="AM194" s="120">
        <v>2494535000</v>
      </c>
      <c r="AN194" s="120" t="e">
        <f t="shared" si="45"/>
        <v>#REF!</v>
      </c>
    </row>
    <row r="195" spans="1:40">
      <c r="A195" s="3">
        <f t="shared" si="64"/>
        <v>156</v>
      </c>
      <c r="B195" s="106">
        <v>4</v>
      </c>
      <c r="C195" s="107" t="s">
        <v>173</v>
      </c>
      <c r="D195" s="108" t="s">
        <v>38</v>
      </c>
      <c r="E195" s="109"/>
      <c r="F195" s="110" t="s">
        <v>58</v>
      </c>
      <c r="G195" s="111">
        <f t="shared" si="46"/>
        <v>101</v>
      </c>
      <c r="H195" s="111">
        <f t="shared" si="47"/>
        <v>90</v>
      </c>
      <c r="I195" s="112">
        <f t="shared" si="48"/>
        <v>26438045</v>
      </c>
      <c r="J195" s="112" t="e">
        <f>SUMIF($AN$4:$AN$22,D195,#REF!)</f>
        <v>#REF!</v>
      </c>
      <c r="K195" s="113" t="e">
        <f t="shared" si="49"/>
        <v>#REF!</v>
      </c>
      <c r="L195" s="114" t="e">
        <f>SUMIF($AN$4:$AN$22,D195,#REF!)</f>
        <v>#REF!</v>
      </c>
      <c r="M195" s="115" t="e">
        <f t="shared" si="50"/>
        <v>#REF!</v>
      </c>
      <c r="N195" s="115" t="e">
        <f t="shared" si="51"/>
        <v>#REF!</v>
      </c>
      <c r="O195" s="115" t="e">
        <f t="shared" si="52"/>
        <v>#REF!</v>
      </c>
      <c r="P195" s="115" t="e">
        <f t="shared" si="53"/>
        <v>#REF!</v>
      </c>
      <c r="Q195" s="116" t="e">
        <f t="shared" si="54"/>
        <v>#REF!</v>
      </c>
      <c r="R195" s="115" t="e">
        <f t="shared" si="54"/>
        <v>#REF!</v>
      </c>
      <c r="S195" s="115" t="e">
        <f t="shared" si="55"/>
        <v>#REF!</v>
      </c>
      <c r="T195" s="115"/>
      <c r="U195" s="115" t="e">
        <f t="shared" si="56"/>
        <v>#REF!</v>
      </c>
      <c r="V195" s="115" t="e">
        <f t="shared" si="57"/>
        <v>#REF!</v>
      </c>
      <c r="W195" s="115" t="e">
        <f t="shared" si="58"/>
        <v>#REF!</v>
      </c>
      <c r="X195" s="116" t="e">
        <f t="shared" si="59"/>
        <v>#REF!</v>
      </c>
      <c r="Y195" s="116" t="e">
        <f t="shared" si="60"/>
        <v>#REF!</v>
      </c>
      <c r="Z195" s="115" t="e">
        <f t="shared" si="61"/>
        <v>#REF!</v>
      </c>
      <c r="AA195" s="115" t="e">
        <f t="shared" si="65"/>
        <v>#REF!</v>
      </c>
      <c r="AB195" s="115"/>
      <c r="AC195" s="117" t="str">
        <f t="shared" si="62"/>
        <v>BERTAHAP</v>
      </c>
      <c r="AD195" s="118">
        <f t="shared" si="63"/>
        <v>0</v>
      </c>
      <c r="AE195" s="119">
        <v>2</v>
      </c>
      <c r="AF195" s="120"/>
      <c r="AG195" s="115" t="e">
        <f>IF(AF195&gt;#REF!,"LB","KR")</f>
        <v>#REF!</v>
      </c>
      <c r="AH195" s="120">
        <v>2387973000</v>
      </c>
      <c r="AI195" s="120">
        <v>2691628000</v>
      </c>
      <c r="AJ195" s="120">
        <v>2857641000</v>
      </c>
      <c r="AK195" s="121">
        <v>3033894000</v>
      </c>
      <c r="AL195" s="121">
        <v>2857641000</v>
      </c>
      <c r="AM195" s="120">
        <v>3033894000</v>
      </c>
      <c r="AN195" s="120" t="e">
        <f t="shared" si="45"/>
        <v>#REF!</v>
      </c>
    </row>
    <row r="196" spans="1:40">
      <c r="A196" s="3">
        <f t="shared" si="64"/>
        <v>157</v>
      </c>
      <c r="B196" s="106">
        <v>5</v>
      </c>
      <c r="C196" s="107" t="s">
        <v>173</v>
      </c>
      <c r="D196" s="108" t="s">
        <v>44</v>
      </c>
      <c r="E196" s="109"/>
      <c r="F196" s="110" t="s">
        <v>60</v>
      </c>
      <c r="G196" s="111">
        <f t="shared" si="46"/>
        <v>101</v>
      </c>
      <c r="H196" s="111">
        <f t="shared" si="47"/>
        <v>90</v>
      </c>
      <c r="I196" s="112">
        <f t="shared" si="48"/>
        <v>26438045</v>
      </c>
      <c r="J196" s="112" t="e">
        <f>SUMIF($AN$4:$AN$22,D196,#REF!)</f>
        <v>#REF!</v>
      </c>
      <c r="K196" s="113" t="e">
        <f t="shared" si="49"/>
        <v>#REF!</v>
      </c>
      <c r="L196" s="114" t="e">
        <f>SUMIF($AN$4:$AN$22,D196,#REF!)</f>
        <v>#REF!</v>
      </c>
      <c r="M196" s="115" t="e">
        <f t="shared" si="50"/>
        <v>#REF!</v>
      </c>
      <c r="N196" s="115" t="e">
        <f t="shared" si="51"/>
        <v>#REF!</v>
      </c>
      <c r="O196" s="115" t="e">
        <f t="shared" si="52"/>
        <v>#REF!</v>
      </c>
      <c r="P196" s="115" t="e">
        <f t="shared" si="53"/>
        <v>#REF!</v>
      </c>
      <c r="Q196" s="116" t="e">
        <f t="shared" si="54"/>
        <v>#REF!</v>
      </c>
      <c r="R196" s="115" t="e">
        <f t="shared" si="54"/>
        <v>#REF!</v>
      </c>
      <c r="S196" s="115" t="e">
        <f t="shared" si="55"/>
        <v>#REF!</v>
      </c>
      <c r="T196" s="115"/>
      <c r="U196" s="115" t="e">
        <f t="shared" si="56"/>
        <v>#REF!</v>
      </c>
      <c r="V196" s="115" t="e">
        <f t="shared" si="57"/>
        <v>#REF!</v>
      </c>
      <c r="W196" s="115" t="e">
        <f t="shared" si="58"/>
        <v>#REF!</v>
      </c>
      <c r="X196" s="116" t="e">
        <f t="shared" si="59"/>
        <v>#REF!</v>
      </c>
      <c r="Y196" s="116" t="e">
        <f t="shared" si="60"/>
        <v>#REF!</v>
      </c>
      <c r="Z196" s="115" t="e">
        <f t="shared" si="61"/>
        <v>#REF!</v>
      </c>
      <c r="AA196" s="115" t="e">
        <f t="shared" si="65"/>
        <v>#REF!</v>
      </c>
      <c r="AB196" s="115"/>
      <c r="AC196" s="117" t="str">
        <f t="shared" si="62"/>
        <v>BERTAHAP</v>
      </c>
      <c r="AD196" s="118">
        <f t="shared" si="63"/>
        <v>0</v>
      </c>
      <c r="AE196" s="119">
        <v>2</v>
      </c>
      <c r="AF196" s="120"/>
      <c r="AG196" s="115" t="e">
        <f>IF(AF196&gt;#REF!,"LB","KR")</f>
        <v>#REF!</v>
      </c>
      <c r="AH196" s="120">
        <v>2387973000</v>
      </c>
      <c r="AI196" s="120">
        <v>2691628000</v>
      </c>
      <c r="AJ196" s="120">
        <v>2857641000</v>
      </c>
      <c r="AK196" s="121">
        <v>3033894000</v>
      </c>
      <c r="AL196" s="121">
        <v>2857641000</v>
      </c>
      <c r="AM196" s="120">
        <v>3033894000</v>
      </c>
      <c r="AN196" s="120" t="e">
        <f t="shared" si="45"/>
        <v>#REF!</v>
      </c>
    </row>
    <row r="197" spans="1:40">
      <c r="A197" s="3">
        <f t="shared" si="64"/>
        <v>158</v>
      </c>
      <c r="B197" s="106">
        <v>6</v>
      </c>
      <c r="C197" s="107" t="s">
        <v>173</v>
      </c>
      <c r="D197" s="106">
        <v>11</v>
      </c>
      <c r="E197" s="109"/>
      <c r="F197" s="110" t="s">
        <v>62</v>
      </c>
      <c r="G197" s="111">
        <f t="shared" si="46"/>
        <v>101</v>
      </c>
      <c r="H197" s="111">
        <f t="shared" si="47"/>
        <v>90</v>
      </c>
      <c r="I197" s="112">
        <f t="shared" si="48"/>
        <v>26438045</v>
      </c>
      <c r="J197" s="112" t="e">
        <f>SUMIF($AN$4:$AN$22,D197,#REF!)</f>
        <v>#REF!</v>
      </c>
      <c r="K197" s="113" t="e">
        <f t="shared" si="49"/>
        <v>#REF!</v>
      </c>
      <c r="L197" s="114" t="e">
        <f>SUMIF($AN$4:$AN$22,D197,#REF!)</f>
        <v>#REF!</v>
      </c>
      <c r="M197" s="115" t="e">
        <f t="shared" si="50"/>
        <v>#REF!</v>
      </c>
      <c r="N197" s="115" t="e">
        <f t="shared" si="51"/>
        <v>#REF!</v>
      </c>
      <c r="O197" s="115" t="e">
        <f t="shared" si="52"/>
        <v>#REF!</v>
      </c>
      <c r="P197" s="115" t="e">
        <f t="shared" si="53"/>
        <v>#REF!</v>
      </c>
      <c r="Q197" s="116" t="e">
        <f t="shared" si="54"/>
        <v>#REF!</v>
      </c>
      <c r="R197" s="115" t="e">
        <f t="shared" si="54"/>
        <v>#REF!</v>
      </c>
      <c r="S197" s="115" t="e">
        <f t="shared" si="55"/>
        <v>#REF!</v>
      </c>
      <c r="T197" s="115"/>
      <c r="U197" s="115" t="e">
        <f t="shared" si="56"/>
        <v>#REF!</v>
      </c>
      <c r="V197" s="115" t="e">
        <f t="shared" si="57"/>
        <v>#REF!</v>
      </c>
      <c r="W197" s="115" t="e">
        <f t="shared" si="58"/>
        <v>#REF!</v>
      </c>
      <c r="X197" s="116" t="e">
        <f t="shared" si="59"/>
        <v>#REF!</v>
      </c>
      <c r="Y197" s="116" t="e">
        <f t="shared" si="60"/>
        <v>#REF!</v>
      </c>
      <c r="Z197" s="115" t="e">
        <f t="shared" si="61"/>
        <v>#REF!</v>
      </c>
      <c r="AA197" s="115" t="e">
        <f t="shared" si="65"/>
        <v>#REF!</v>
      </c>
      <c r="AB197" s="115"/>
      <c r="AC197" s="117" t="str">
        <f t="shared" si="62"/>
        <v>BERTAHAP</v>
      </c>
      <c r="AD197" s="118">
        <f t="shared" si="63"/>
        <v>0</v>
      </c>
      <c r="AE197" s="119">
        <v>2</v>
      </c>
      <c r="AF197" s="120"/>
      <c r="AG197" s="115" t="e">
        <f>IF(AF197&gt;#REF!,"LB","KR")</f>
        <v>#REF!</v>
      </c>
      <c r="AH197" s="120">
        <v>2387973000</v>
      </c>
      <c r="AI197" s="120">
        <v>2691628000</v>
      </c>
      <c r="AJ197" s="120">
        <v>2857641000</v>
      </c>
      <c r="AK197" s="121">
        <v>3033894000</v>
      </c>
      <c r="AL197" s="121">
        <v>2857641000</v>
      </c>
      <c r="AM197" s="120">
        <v>3033894000</v>
      </c>
      <c r="AN197" s="120" t="e">
        <f t="shared" si="45"/>
        <v>#REF!</v>
      </c>
    </row>
    <row r="198" spans="1:40">
      <c r="A198" s="3">
        <f t="shared" si="64"/>
        <v>159</v>
      </c>
      <c r="B198" s="106">
        <v>7</v>
      </c>
      <c r="C198" s="107" t="s">
        <v>173</v>
      </c>
      <c r="D198" s="106">
        <v>15</v>
      </c>
      <c r="E198" s="109"/>
      <c r="F198" s="110" t="s">
        <v>64</v>
      </c>
      <c r="G198" s="111">
        <f t="shared" si="46"/>
        <v>101</v>
      </c>
      <c r="H198" s="111">
        <f t="shared" si="47"/>
        <v>90</v>
      </c>
      <c r="I198" s="112">
        <f t="shared" si="48"/>
        <v>26438045</v>
      </c>
      <c r="J198" s="112" t="e">
        <f>SUMIF($AN$4:$AN$22,D198,#REF!)</f>
        <v>#REF!</v>
      </c>
      <c r="K198" s="113" t="e">
        <f t="shared" si="49"/>
        <v>#REF!</v>
      </c>
      <c r="L198" s="114" t="e">
        <f>SUMIF($AN$4:$AN$22,D198,#REF!)</f>
        <v>#REF!</v>
      </c>
      <c r="M198" s="115" t="e">
        <f t="shared" si="50"/>
        <v>#REF!</v>
      </c>
      <c r="N198" s="115" t="e">
        <f t="shared" si="51"/>
        <v>#REF!</v>
      </c>
      <c r="O198" s="115" t="e">
        <f t="shared" si="52"/>
        <v>#REF!</v>
      </c>
      <c r="P198" s="115" t="e">
        <f t="shared" si="53"/>
        <v>#REF!</v>
      </c>
      <c r="Q198" s="116" t="e">
        <f t="shared" si="54"/>
        <v>#REF!</v>
      </c>
      <c r="R198" s="115" t="e">
        <f t="shared" si="54"/>
        <v>#REF!</v>
      </c>
      <c r="S198" s="115" t="e">
        <f t="shared" si="55"/>
        <v>#REF!</v>
      </c>
      <c r="T198" s="115"/>
      <c r="U198" s="115" t="e">
        <f t="shared" si="56"/>
        <v>#REF!</v>
      </c>
      <c r="V198" s="115" t="e">
        <f t="shared" si="57"/>
        <v>#REF!</v>
      </c>
      <c r="W198" s="115" t="e">
        <f t="shared" si="58"/>
        <v>#REF!</v>
      </c>
      <c r="X198" s="116" t="e">
        <f t="shared" si="59"/>
        <v>#REF!</v>
      </c>
      <c r="Y198" s="116" t="e">
        <f t="shared" si="60"/>
        <v>#REF!</v>
      </c>
      <c r="Z198" s="115" t="e">
        <f t="shared" si="61"/>
        <v>#REF!</v>
      </c>
      <c r="AA198" s="115" t="e">
        <f t="shared" si="65"/>
        <v>#REF!</v>
      </c>
      <c r="AB198" s="115"/>
      <c r="AC198" s="117" t="str">
        <f t="shared" si="62"/>
        <v>BERTAHAP</v>
      </c>
      <c r="AD198" s="118">
        <f t="shared" si="63"/>
        <v>0</v>
      </c>
      <c r="AE198" s="119">
        <v>2</v>
      </c>
      <c r="AF198" s="120"/>
      <c r="AG198" s="115" t="e">
        <f>IF(AF198&gt;#REF!,"LB","KR")</f>
        <v>#REF!</v>
      </c>
      <c r="AH198" s="120">
        <v>2387973000</v>
      </c>
      <c r="AI198" s="120">
        <v>2691628000</v>
      </c>
      <c r="AJ198" s="120">
        <v>2857641000</v>
      </c>
      <c r="AK198" s="121">
        <v>3033894000</v>
      </c>
      <c r="AL198" s="121">
        <v>2857641000</v>
      </c>
      <c r="AM198" s="120">
        <v>3033894000</v>
      </c>
      <c r="AN198" s="120" t="e">
        <f t="shared" si="45"/>
        <v>#REF!</v>
      </c>
    </row>
    <row r="199" spans="1:40">
      <c r="A199" s="3">
        <f t="shared" si="64"/>
        <v>160</v>
      </c>
      <c r="B199" s="106">
        <v>8</v>
      </c>
      <c r="C199" s="107" t="s">
        <v>173</v>
      </c>
      <c r="D199" s="106">
        <v>17</v>
      </c>
      <c r="E199" s="109"/>
      <c r="F199" s="110" t="s">
        <v>67</v>
      </c>
      <c r="G199" s="111">
        <f t="shared" si="46"/>
        <v>85</v>
      </c>
      <c r="H199" s="111">
        <f t="shared" si="47"/>
        <v>74</v>
      </c>
      <c r="I199" s="112">
        <f t="shared" si="48"/>
        <v>26438045</v>
      </c>
      <c r="J199" s="112" t="e">
        <f>SUMIF($AN$4:$AN$22,D199,#REF!)</f>
        <v>#REF!</v>
      </c>
      <c r="K199" s="113" t="e">
        <f t="shared" si="49"/>
        <v>#REF!</v>
      </c>
      <c r="L199" s="114" t="e">
        <f>SUMIF($AN$4:$AN$22,D199,#REF!)</f>
        <v>#REF!</v>
      </c>
      <c r="M199" s="115" t="e">
        <f t="shared" si="50"/>
        <v>#REF!</v>
      </c>
      <c r="N199" s="115" t="e">
        <f t="shared" si="51"/>
        <v>#REF!</v>
      </c>
      <c r="O199" s="115" t="e">
        <f t="shared" si="52"/>
        <v>#REF!</v>
      </c>
      <c r="P199" s="115" t="e">
        <f t="shared" si="53"/>
        <v>#REF!</v>
      </c>
      <c r="Q199" s="116" t="e">
        <f t="shared" si="54"/>
        <v>#REF!</v>
      </c>
      <c r="R199" s="115" t="e">
        <f t="shared" si="54"/>
        <v>#REF!</v>
      </c>
      <c r="S199" s="115" t="e">
        <f t="shared" si="55"/>
        <v>#REF!</v>
      </c>
      <c r="T199" s="115"/>
      <c r="U199" s="115" t="e">
        <f t="shared" si="56"/>
        <v>#REF!</v>
      </c>
      <c r="V199" s="115" t="e">
        <f t="shared" si="57"/>
        <v>#REF!</v>
      </c>
      <c r="W199" s="115" t="e">
        <f t="shared" si="58"/>
        <v>#REF!</v>
      </c>
      <c r="X199" s="116" t="e">
        <f t="shared" si="59"/>
        <v>#REF!</v>
      </c>
      <c r="Y199" s="116" t="e">
        <f t="shared" si="60"/>
        <v>#REF!</v>
      </c>
      <c r="Z199" s="115" t="e">
        <f t="shared" si="61"/>
        <v>#REF!</v>
      </c>
      <c r="AA199" s="115" t="e">
        <f t="shared" si="65"/>
        <v>#REF!</v>
      </c>
      <c r="AB199" s="115"/>
      <c r="AC199" s="117" t="str">
        <f t="shared" si="62"/>
        <v>BERTAHAP</v>
      </c>
      <c r="AD199" s="118">
        <f t="shared" si="63"/>
        <v>0</v>
      </c>
      <c r="AE199" s="119">
        <v>2</v>
      </c>
      <c r="AF199" s="120"/>
      <c r="AG199" s="115" t="e">
        <f>IF(AF199&gt;#REF!,"LB","KR")</f>
        <v>#REF!</v>
      </c>
      <c r="AH199" s="120">
        <v>1963445000</v>
      </c>
      <c r="AI199" s="120">
        <v>2213116000</v>
      </c>
      <c r="AJ199" s="120">
        <v>2349616000</v>
      </c>
      <c r="AK199" s="121">
        <v>2494535000</v>
      </c>
      <c r="AL199" s="121">
        <v>2349616000</v>
      </c>
      <c r="AM199" s="120">
        <v>2494535000</v>
      </c>
      <c r="AN199" s="120" t="e">
        <f t="shared" si="45"/>
        <v>#REF!</v>
      </c>
    </row>
    <row r="200" spans="1:40">
      <c r="A200" s="3">
        <f t="shared" si="64"/>
        <v>161</v>
      </c>
      <c r="B200" s="106">
        <v>9</v>
      </c>
      <c r="C200" s="107" t="s">
        <v>173</v>
      </c>
      <c r="D200" s="106">
        <v>19</v>
      </c>
      <c r="E200" s="109"/>
      <c r="F200" s="110" t="s">
        <v>78</v>
      </c>
      <c r="G200" s="111">
        <f t="shared" si="46"/>
        <v>138</v>
      </c>
      <c r="H200" s="111">
        <f t="shared" si="47"/>
        <v>120</v>
      </c>
      <c r="I200" s="112">
        <f t="shared" si="48"/>
        <v>26438045</v>
      </c>
      <c r="J200" s="112" t="e">
        <f>SUMIF($AN$4:$AN$22,D200,#REF!)</f>
        <v>#REF!</v>
      </c>
      <c r="K200" s="113" t="e">
        <f t="shared" si="49"/>
        <v>#REF!</v>
      </c>
      <c r="L200" s="114" t="e">
        <f>SUMIF($AN$4:$AN$22,D200,#REF!)</f>
        <v>#REF!</v>
      </c>
      <c r="M200" s="115" t="e">
        <f t="shared" si="50"/>
        <v>#REF!</v>
      </c>
      <c r="N200" s="115" t="e">
        <f t="shared" si="51"/>
        <v>#REF!</v>
      </c>
      <c r="O200" s="115" t="e">
        <f t="shared" si="52"/>
        <v>#REF!</v>
      </c>
      <c r="P200" s="115" t="e">
        <f t="shared" si="53"/>
        <v>#REF!</v>
      </c>
      <c r="Q200" s="116" t="e">
        <f t="shared" si="54"/>
        <v>#REF!</v>
      </c>
      <c r="R200" s="115" t="e">
        <f t="shared" si="54"/>
        <v>#REF!</v>
      </c>
      <c r="S200" s="115" t="e">
        <f t="shared" si="55"/>
        <v>#REF!</v>
      </c>
      <c r="T200" s="115"/>
      <c r="U200" s="115" t="e">
        <f t="shared" si="56"/>
        <v>#REF!</v>
      </c>
      <c r="V200" s="115" t="e">
        <f t="shared" si="57"/>
        <v>#REF!</v>
      </c>
      <c r="W200" s="115" t="e">
        <f t="shared" si="58"/>
        <v>#REF!</v>
      </c>
      <c r="X200" s="116" t="e">
        <f t="shared" si="59"/>
        <v>#REF!</v>
      </c>
      <c r="Y200" s="116" t="e">
        <f t="shared" si="60"/>
        <v>#REF!</v>
      </c>
      <c r="Z200" s="115" t="e">
        <f t="shared" si="61"/>
        <v>#REF!</v>
      </c>
      <c r="AA200" s="115" t="e">
        <f t="shared" si="65"/>
        <v>#REF!</v>
      </c>
      <c r="AB200" s="115"/>
      <c r="AC200" s="117" t="str">
        <f t="shared" si="62"/>
        <v>BERTAHAP</v>
      </c>
      <c r="AD200" s="118">
        <f t="shared" si="63"/>
        <v>0</v>
      </c>
      <c r="AE200" s="119">
        <v>2</v>
      </c>
      <c r="AF200" s="120"/>
      <c r="AG200" s="115" t="e">
        <f>IF(AF200&gt;#REF!,"LB","KR")</f>
        <v>#REF!</v>
      </c>
      <c r="AH200" s="120">
        <v>3183964000</v>
      </c>
      <c r="AI200" s="120">
        <v>3588837000</v>
      </c>
      <c r="AJ200" s="120">
        <v>3810188000</v>
      </c>
      <c r="AK200" s="121">
        <v>4045192000</v>
      </c>
      <c r="AL200" s="121">
        <v>3810188000</v>
      </c>
      <c r="AM200" s="120">
        <v>4045192000</v>
      </c>
      <c r="AN200" s="120" t="e">
        <f t="shared" si="45"/>
        <v>#REF!</v>
      </c>
    </row>
    <row r="201" spans="1:40">
      <c r="A201" s="3">
        <f t="shared" si="64"/>
        <v>162</v>
      </c>
      <c r="B201" s="106">
        <v>10</v>
      </c>
      <c r="C201" s="107" t="s">
        <v>173</v>
      </c>
      <c r="D201" s="106">
        <v>21</v>
      </c>
      <c r="E201" s="109"/>
      <c r="F201" s="110" t="s">
        <v>84</v>
      </c>
      <c r="G201" s="111">
        <f t="shared" si="46"/>
        <v>132</v>
      </c>
      <c r="H201" s="111">
        <f t="shared" si="47"/>
        <v>112</v>
      </c>
      <c r="I201" s="112">
        <f t="shared" si="48"/>
        <v>26438045</v>
      </c>
      <c r="J201" s="112" t="e">
        <f>SUMIF($AN$4:$AN$22,D201,#REF!)</f>
        <v>#REF!</v>
      </c>
      <c r="K201" s="113" t="e">
        <f t="shared" si="49"/>
        <v>#REF!</v>
      </c>
      <c r="L201" s="114" t="e">
        <f>SUMIF($AN$4:$AN$22,D201,#REF!)</f>
        <v>#REF!</v>
      </c>
      <c r="M201" s="115" t="e">
        <f t="shared" si="50"/>
        <v>#REF!</v>
      </c>
      <c r="N201" s="115" t="e">
        <f t="shared" si="51"/>
        <v>#REF!</v>
      </c>
      <c r="O201" s="115" t="e">
        <f t="shared" si="52"/>
        <v>#REF!</v>
      </c>
      <c r="P201" s="115" t="e">
        <f t="shared" si="53"/>
        <v>#REF!</v>
      </c>
      <c r="Q201" s="116" t="e">
        <f t="shared" si="54"/>
        <v>#REF!</v>
      </c>
      <c r="R201" s="115" t="e">
        <f t="shared" si="54"/>
        <v>#REF!</v>
      </c>
      <c r="S201" s="115" t="e">
        <f t="shared" si="55"/>
        <v>#REF!</v>
      </c>
      <c r="T201" s="115"/>
      <c r="U201" s="115" t="e">
        <f t="shared" si="56"/>
        <v>#REF!</v>
      </c>
      <c r="V201" s="115" t="e">
        <f t="shared" si="57"/>
        <v>#REF!</v>
      </c>
      <c r="W201" s="115" t="e">
        <f t="shared" si="58"/>
        <v>#REF!</v>
      </c>
      <c r="X201" s="116" t="e">
        <f t="shared" si="59"/>
        <v>#REF!</v>
      </c>
      <c r="Y201" s="116" t="e">
        <f t="shared" si="60"/>
        <v>#REF!</v>
      </c>
      <c r="Z201" s="115" t="e">
        <f t="shared" si="61"/>
        <v>#REF!</v>
      </c>
      <c r="AA201" s="115" t="e">
        <f t="shared" si="65"/>
        <v>#REF!</v>
      </c>
      <c r="AB201" s="115"/>
      <c r="AC201" s="117" t="str">
        <f t="shared" si="62"/>
        <v>BERTAHAP</v>
      </c>
      <c r="AD201" s="118">
        <f t="shared" si="63"/>
        <v>0</v>
      </c>
      <c r="AE201" s="119">
        <v>2</v>
      </c>
      <c r="AF201" s="120"/>
      <c r="AG201" s="115" t="e">
        <f>IF(AF201&gt;#REF!,"LB","KR")</f>
        <v>#REF!</v>
      </c>
      <c r="AH201" s="120">
        <v>3083840000</v>
      </c>
      <c r="AI201" s="120">
        <v>3475980000</v>
      </c>
      <c r="AJ201" s="120">
        <v>3690371000</v>
      </c>
      <c r="AK201" s="121">
        <v>3917985000</v>
      </c>
      <c r="AL201" s="121">
        <v>3690371000</v>
      </c>
      <c r="AM201" s="120">
        <v>3917985000</v>
      </c>
      <c r="AN201" s="120" t="e">
        <f t="shared" si="45"/>
        <v>#REF!</v>
      </c>
    </row>
    <row r="202" spans="1:40">
      <c r="A202" s="3">
        <f t="shared" si="64"/>
        <v>163</v>
      </c>
      <c r="B202" s="106">
        <v>1</v>
      </c>
      <c r="C202" s="107" t="s">
        <v>178</v>
      </c>
      <c r="D202" s="108" t="s">
        <v>19</v>
      </c>
      <c r="E202" s="109"/>
      <c r="F202" s="110" t="s">
        <v>72</v>
      </c>
      <c r="G202" s="111">
        <f t="shared" si="46"/>
        <v>175</v>
      </c>
      <c r="H202" s="111">
        <f t="shared" si="47"/>
        <v>156</v>
      </c>
      <c r="I202" s="112">
        <f t="shared" si="48"/>
        <v>26438045</v>
      </c>
      <c r="J202" s="112" t="e">
        <f>SUMIF($AN$4:$AN$22,D202,#REF!)</f>
        <v>#REF!</v>
      </c>
      <c r="K202" s="113" t="e">
        <f t="shared" si="49"/>
        <v>#REF!</v>
      </c>
      <c r="L202" s="114" t="e">
        <f>SUMIF($AN$4:$AN$22,D202,#REF!)</f>
        <v>#REF!</v>
      </c>
      <c r="M202" s="115" t="e">
        <f t="shared" si="50"/>
        <v>#REF!</v>
      </c>
      <c r="N202" s="115" t="e">
        <f t="shared" si="51"/>
        <v>#REF!</v>
      </c>
      <c r="O202" s="115" t="e">
        <f t="shared" si="52"/>
        <v>#REF!</v>
      </c>
      <c r="P202" s="115" t="e">
        <f t="shared" si="53"/>
        <v>#REF!</v>
      </c>
      <c r="Q202" s="116" t="e">
        <f t="shared" si="54"/>
        <v>#REF!</v>
      </c>
      <c r="R202" s="115" t="e">
        <f t="shared" si="54"/>
        <v>#REF!</v>
      </c>
      <c r="S202" s="115" t="e">
        <f t="shared" si="55"/>
        <v>#REF!</v>
      </c>
      <c r="T202" s="115"/>
      <c r="U202" s="115" t="e">
        <f t="shared" si="56"/>
        <v>#REF!</v>
      </c>
      <c r="V202" s="115" t="e">
        <f t="shared" si="57"/>
        <v>#REF!</v>
      </c>
      <c r="W202" s="115" t="e">
        <f t="shared" si="58"/>
        <v>#REF!</v>
      </c>
      <c r="X202" s="116" t="e">
        <f t="shared" si="59"/>
        <v>#REF!</v>
      </c>
      <c r="Y202" s="116" t="e">
        <f t="shared" si="60"/>
        <v>#REF!</v>
      </c>
      <c r="Z202" s="115" t="e">
        <f t="shared" si="61"/>
        <v>#REF!</v>
      </c>
      <c r="AA202" s="115" t="e">
        <f t="shared" si="65"/>
        <v>#REF!</v>
      </c>
      <c r="AB202" s="115"/>
      <c r="AC202" s="117" t="str">
        <f t="shared" si="62"/>
        <v>BERTAHAP</v>
      </c>
      <c r="AD202" s="118">
        <f t="shared" si="63"/>
        <v>0</v>
      </c>
      <c r="AE202" s="119">
        <v>2</v>
      </c>
      <c r="AF202" s="120"/>
      <c r="AG202" s="115" t="e">
        <f>IF(AF202&gt;#REF!,"LB","KR")</f>
        <v>#REF!</v>
      </c>
      <c r="AH202" s="120">
        <v>4176307000</v>
      </c>
      <c r="AI202" s="120">
        <v>4707365000</v>
      </c>
      <c r="AJ202" s="120">
        <v>4997705000</v>
      </c>
      <c r="AK202" s="121">
        <v>5305952000</v>
      </c>
      <c r="AL202" s="121">
        <v>4997705000</v>
      </c>
      <c r="AM202" s="120">
        <v>5305952000</v>
      </c>
      <c r="AN202" s="120" t="e">
        <f t="shared" si="45"/>
        <v>#REF!</v>
      </c>
    </row>
    <row r="203" spans="1:40">
      <c r="A203" s="3">
        <f t="shared" si="64"/>
        <v>164</v>
      </c>
      <c r="B203" s="106">
        <v>2</v>
      </c>
      <c r="C203" s="107" t="s">
        <v>178</v>
      </c>
      <c r="D203" s="108" t="s">
        <v>29</v>
      </c>
      <c r="E203" s="109"/>
      <c r="F203" s="110" t="s">
        <v>74</v>
      </c>
      <c r="G203" s="111">
        <f t="shared" si="46"/>
        <v>85</v>
      </c>
      <c r="H203" s="111">
        <f t="shared" si="47"/>
        <v>74</v>
      </c>
      <c r="I203" s="112">
        <f t="shared" si="48"/>
        <v>26438045</v>
      </c>
      <c r="J203" s="112" t="e">
        <f>SUMIF($AN$4:$AN$22,D203,#REF!)</f>
        <v>#REF!</v>
      </c>
      <c r="K203" s="113" t="e">
        <f t="shared" si="49"/>
        <v>#REF!</v>
      </c>
      <c r="L203" s="114" t="e">
        <f>SUMIF($AN$4:$AN$22,D203,#REF!)</f>
        <v>#REF!</v>
      </c>
      <c r="M203" s="115" t="e">
        <f t="shared" si="50"/>
        <v>#REF!</v>
      </c>
      <c r="N203" s="115" t="e">
        <f t="shared" si="51"/>
        <v>#REF!</v>
      </c>
      <c r="O203" s="115" t="e">
        <f t="shared" si="52"/>
        <v>#REF!</v>
      </c>
      <c r="P203" s="115" t="e">
        <f t="shared" si="53"/>
        <v>#REF!</v>
      </c>
      <c r="Q203" s="116" t="e">
        <f t="shared" si="54"/>
        <v>#REF!</v>
      </c>
      <c r="R203" s="115" t="e">
        <f t="shared" si="54"/>
        <v>#REF!</v>
      </c>
      <c r="S203" s="115" t="e">
        <f t="shared" si="55"/>
        <v>#REF!</v>
      </c>
      <c r="T203" s="115"/>
      <c r="U203" s="115" t="e">
        <f t="shared" si="56"/>
        <v>#REF!</v>
      </c>
      <c r="V203" s="115" t="e">
        <f t="shared" si="57"/>
        <v>#REF!</v>
      </c>
      <c r="W203" s="115" t="e">
        <f t="shared" si="58"/>
        <v>#REF!</v>
      </c>
      <c r="X203" s="116" t="e">
        <f t="shared" si="59"/>
        <v>#REF!</v>
      </c>
      <c r="Y203" s="116" t="e">
        <f t="shared" si="60"/>
        <v>#REF!</v>
      </c>
      <c r="Z203" s="115" t="e">
        <f t="shared" si="61"/>
        <v>#REF!</v>
      </c>
      <c r="AA203" s="115" t="e">
        <f t="shared" si="65"/>
        <v>#REF!</v>
      </c>
      <c r="AB203" s="115"/>
      <c r="AC203" s="117" t="str">
        <f t="shared" si="62"/>
        <v>BERTAHAP</v>
      </c>
      <c r="AD203" s="118">
        <f t="shared" si="63"/>
        <v>0</v>
      </c>
      <c r="AE203" s="119">
        <v>2</v>
      </c>
      <c r="AF203" s="120"/>
      <c r="AG203" s="115" t="e">
        <f>IF(AF203&gt;#REF!,"LB","KR")</f>
        <v>#REF!</v>
      </c>
      <c r="AH203" s="120">
        <v>1944382000</v>
      </c>
      <c r="AI203" s="120">
        <v>2191629000</v>
      </c>
      <c r="AJ203" s="120">
        <v>2326804000</v>
      </c>
      <c r="AK203" s="121">
        <v>2470317000</v>
      </c>
      <c r="AL203" s="121">
        <v>2326804000</v>
      </c>
      <c r="AM203" s="120">
        <v>2470317000</v>
      </c>
      <c r="AN203" s="120" t="e">
        <f t="shared" ref="AN203:AN246" si="66">ROUNDUP((AA203*(1+$J$5)),-3)</f>
        <v>#REF!</v>
      </c>
    </row>
    <row r="204" spans="1:40">
      <c r="A204" s="3">
        <f t="shared" si="64"/>
        <v>165</v>
      </c>
      <c r="B204" s="106">
        <v>3</v>
      </c>
      <c r="C204" s="107" t="s">
        <v>178</v>
      </c>
      <c r="D204" s="108" t="s">
        <v>32</v>
      </c>
      <c r="E204" s="109"/>
      <c r="F204" s="110" t="s">
        <v>56</v>
      </c>
      <c r="G204" s="111">
        <f t="shared" si="46"/>
        <v>85</v>
      </c>
      <c r="H204" s="111">
        <f t="shared" si="47"/>
        <v>74</v>
      </c>
      <c r="I204" s="112">
        <f t="shared" si="48"/>
        <v>26438045</v>
      </c>
      <c r="J204" s="112" t="e">
        <f>SUMIF($AN$4:$AN$22,D204,#REF!)</f>
        <v>#REF!</v>
      </c>
      <c r="K204" s="113" t="e">
        <f t="shared" si="49"/>
        <v>#REF!</v>
      </c>
      <c r="L204" s="114" t="e">
        <f>SUMIF($AN$4:$AN$22,D204,#REF!)</f>
        <v>#REF!</v>
      </c>
      <c r="M204" s="115" t="e">
        <f t="shared" si="50"/>
        <v>#REF!</v>
      </c>
      <c r="N204" s="115" t="e">
        <f t="shared" si="51"/>
        <v>#REF!</v>
      </c>
      <c r="O204" s="115" t="e">
        <f t="shared" si="52"/>
        <v>#REF!</v>
      </c>
      <c r="P204" s="115" t="e">
        <f t="shared" si="53"/>
        <v>#REF!</v>
      </c>
      <c r="Q204" s="116" t="e">
        <f t="shared" si="54"/>
        <v>#REF!</v>
      </c>
      <c r="R204" s="115" t="e">
        <f t="shared" si="54"/>
        <v>#REF!</v>
      </c>
      <c r="S204" s="115" t="e">
        <f t="shared" si="55"/>
        <v>#REF!</v>
      </c>
      <c r="T204" s="115"/>
      <c r="U204" s="115" t="e">
        <f t="shared" si="56"/>
        <v>#REF!</v>
      </c>
      <c r="V204" s="115" t="e">
        <f t="shared" si="57"/>
        <v>#REF!</v>
      </c>
      <c r="W204" s="115" t="e">
        <f t="shared" si="58"/>
        <v>#REF!</v>
      </c>
      <c r="X204" s="116" t="e">
        <f t="shared" si="59"/>
        <v>#REF!</v>
      </c>
      <c r="Y204" s="116" t="e">
        <f t="shared" si="60"/>
        <v>#REF!</v>
      </c>
      <c r="Z204" s="115" t="e">
        <f t="shared" si="61"/>
        <v>#REF!</v>
      </c>
      <c r="AA204" s="115" t="e">
        <f t="shared" si="65"/>
        <v>#REF!</v>
      </c>
      <c r="AB204" s="115"/>
      <c r="AC204" s="117" t="str">
        <f t="shared" si="62"/>
        <v>BERTAHAP</v>
      </c>
      <c r="AD204" s="118">
        <f t="shared" si="63"/>
        <v>0</v>
      </c>
      <c r="AE204" s="119">
        <v>2</v>
      </c>
      <c r="AF204" s="120"/>
      <c r="AG204" s="115" t="e">
        <f>IF(AF204&gt;#REF!,"LB","KR")</f>
        <v>#REF!</v>
      </c>
      <c r="AH204" s="120">
        <v>1944382000</v>
      </c>
      <c r="AI204" s="120">
        <v>2191629000</v>
      </c>
      <c r="AJ204" s="120">
        <v>2326804000</v>
      </c>
      <c r="AK204" s="121">
        <v>2470317000</v>
      </c>
      <c r="AL204" s="121">
        <v>2326804000</v>
      </c>
      <c r="AM204" s="120">
        <v>2470317000</v>
      </c>
      <c r="AN204" s="120" t="e">
        <f t="shared" si="66"/>
        <v>#REF!</v>
      </c>
    </row>
    <row r="205" spans="1:40">
      <c r="A205" s="3">
        <f t="shared" si="64"/>
        <v>166</v>
      </c>
      <c r="B205" s="106">
        <v>4</v>
      </c>
      <c r="C205" s="107" t="s">
        <v>178</v>
      </c>
      <c r="D205" s="108" t="s">
        <v>38</v>
      </c>
      <c r="E205" s="109"/>
      <c r="F205" s="110" t="s">
        <v>58</v>
      </c>
      <c r="G205" s="111">
        <f t="shared" si="46"/>
        <v>101</v>
      </c>
      <c r="H205" s="111">
        <f t="shared" si="47"/>
        <v>90</v>
      </c>
      <c r="I205" s="112">
        <f t="shared" si="48"/>
        <v>26438045</v>
      </c>
      <c r="J205" s="112" t="e">
        <f>SUMIF($AN$4:$AN$22,D205,#REF!)</f>
        <v>#REF!</v>
      </c>
      <c r="K205" s="113" t="e">
        <f t="shared" si="49"/>
        <v>#REF!</v>
      </c>
      <c r="L205" s="114" t="e">
        <f>SUMIF($AN$4:$AN$22,D205,#REF!)</f>
        <v>#REF!</v>
      </c>
      <c r="M205" s="115" t="e">
        <f t="shared" si="50"/>
        <v>#REF!</v>
      </c>
      <c r="N205" s="115" t="e">
        <f t="shared" si="51"/>
        <v>#REF!</v>
      </c>
      <c r="O205" s="115" t="e">
        <f t="shared" si="52"/>
        <v>#REF!</v>
      </c>
      <c r="P205" s="115" t="e">
        <f t="shared" si="53"/>
        <v>#REF!</v>
      </c>
      <c r="Q205" s="116" t="e">
        <f t="shared" si="54"/>
        <v>#REF!</v>
      </c>
      <c r="R205" s="115" t="e">
        <f t="shared" si="54"/>
        <v>#REF!</v>
      </c>
      <c r="S205" s="115" t="e">
        <f t="shared" si="55"/>
        <v>#REF!</v>
      </c>
      <c r="T205" s="115"/>
      <c r="U205" s="115" t="e">
        <f t="shared" si="56"/>
        <v>#REF!</v>
      </c>
      <c r="V205" s="115" t="e">
        <f t="shared" si="57"/>
        <v>#REF!</v>
      </c>
      <c r="W205" s="115" t="e">
        <f t="shared" si="58"/>
        <v>#REF!</v>
      </c>
      <c r="X205" s="116" t="e">
        <f t="shared" si="59"/>
        <v>#REF!</v>
      </c>
      <c r="Y205" s="116" t="e">
        <f t="shared" si="60"/>
        <v>#REF!</v>
      </c>
      <c r="Z205" s="115" t="e">
        <f t="shared" si="61"/>
        <v>#REF!</v>
      </c>
      <c r="AA205" s="115" t="e">
        <f t="shared" si="65"/>
        <v>#REF!</v>
      </c>
      <c r="AB205" s="115"/>
      <c r="AC205" s="117" t="str">
        <f t="shared" si="62"/>
        <v>BERTAHAP</v>
      </c>
      <c r="AD205" s="118">
        <f t="shared" si="63"/>
        <v>0</v>
      </c>
      <c r="AE205" s="119">
        <v>2</v>
      </c>
      <c r="AF205" s="120"/>
      <c r="AG205" s="115" t="e">
        <f>IF(AF205&gt;#REF!,"LB","KR")</f>
        <v>#REF!</v>
      </c>
      <c r="AH205" s="120">
        <v>2364789000</v>
      </c>
      <c r="AI205" s="120">
        <v>2665495000</v>
      </c>
      <c r="AJ205" s="120">
        <v>2829897000</v>
      </c>
      <c r="AK205" s="121">
        <v>3004439000</v>
      </c>
      <c r="AL205" s="121">
        <v>2829897000</v>
      </c>
      <c r="AM205" s="120">
        <v>3004439000</v>
      </c>
      <c r="AN205" s="120" t="e">
        <f t="shared" si="66"/>
        <v>#REF!</v>
      </c>
    </row>
    <row r="206" spans="1:40">
      <c r="A206" s="3">
        <f t="shared" si="64"/>
        <v>167</v>
      </c>
      <c r="B206" s="106">
        <v>5</v>
      </c>
      <c r="C206" s="107" t="s">
        <v>178</v>
      </c>
      <c r="D206" s="108" t="s">
        <v>44</v>
      </c>
      <c r="E206" s="109"/>
      <c r="F206" s="110" t="s">
        <v>60</v>
      </c>
      <c r="G206" s="111">
        <f t="shared" si="46"/>
        <v>101</v>
      </c>
      <c r="H206" s="111">
        <f t="shared" si="47"/>
        <v>90</v>
      </c>
      <c r="I206" s="112">
        <f t="shared" si="48"/>
        <v>26438045</v>
      </c>
      <c r="J206" s="112" t="e">
        <f>SUMIF($AN$4:$AN$22,D206,#REF!)</f>
        <v>#REF!</v>
      </c>
      <c r="K206" s="113" t="e">
        <f t="shared" si="49"/>
        <v>#REF!</v>
      </c>
      <c r="L206" s="114" t="e">
        <f>SUMIF($AN$4:$AN$22,D206,#REF!)</f>
        <v>#REF!</v>
      </c>
      <c r="M206" s="115" t="e">
        <f t="shared" si="50"/>
        <v>#REF!</v>
      </c>
      <c r="N206" s="115" t="e">
        <f t="shared" si="51"/>
        <v>#REF!</v>
      </c>
      <c r="O206" s="115" t="e">
        <f t="shared" si="52"/>
        <v>#REF!</v>
      </c>
      <c r="P206" s="115" t="e">
        <f t="shared" si="53"/>
        <v>#REF!</v>
      </c>
      <c r="Q206" s="116" t="e">
        <f t="shared" si="54"/>
        <v>#REF!</v>
      </c>
      <c r="R206" s="115" t="e">
        <f t="shared" si="54"/>
        <v>#REF!</v>
      </c>
      <c r="S206" s="115" t="e">
        <f t="shared" si="55"/>
        <v>#REF!</v>
      </c>
      <c r="T206" s="115"/>
      <c r="U206" s="115" t="e">
        <f t="shared" si="56"/>
        <v>#REF!</v>
      </c>
      <c r="V206" s="115" t="e">
        <f t="shared" si="57"/>
        <v>#REF!</v>
      </c>
      <c r="W206" s="115" t="e">
        <f t="shared" si="58"/>
        <v>#REF!</v>
      </c>
      <c r="X206" s="116" t="e">
        <f t="shared" si="59"/>
        <v>#REF!</v>
      </c>
      <c r="Y206" s="116" t="e">
        <f t="shared" si="60"/>
        <v>#REF!</v>
      </c>
      <c r="Z206" s="115" t="e">
        <f t="shared" si="61"/>
        <v>#REF!</v>
      </c>
      <c r="AA206" s="115" t="e">
        <f t="shared" si="65"/>
        <v>#REF!</v>
      </c>
      <c r="AB206" s="115"/>
      <c r="AC206" s="117" t="str">
        <f t="shared" si="62"/>
        <v>BERTAHAP</v>
      </c>
      <c r="AD206" s="118">
        <f t="shared" si="63"/>
        <v>0</v>
      </c>
      <c r="AE206" s="119">
        <v>2</v>
      </c>
      <c r="AF206" s="120"/>
      <c r="AG206" s="115" t="e">
        <f>IF(AF206&gt;#REF!,"LB","KR")</f>
        <v>#REF!</v>
      </c>
      <c r="AH206" s="120">
        <v>2364789000</v>
      </c>
      <c r="AI206" s="120">
        <v>2665495000</v>
      </c>
      <c r="AJ206" s="120">
        <v>2829897000</v>
      </c>
      <c r="AK206" s="121">
        <v>3004439000</v>
      </c>
      <c r="AL206" s="121">
        <v>2829897000</v>
      </c>
      <c r="AM206" s="120">
        <v>3004439000</v>
      </c>
      <c r="AN206" s="120" t="e">
        <f t="shared" si="66"/>
        <v>#REF!</v>
      </c>
    </row>
    <row r="207" spans="1:40">
      <c r="A207" s="3">
        <f t="shared" si="64"/>
        <v>168</v>
      </c>
      <c r="B207" s="106">
        <v>6</v>
      </c>
      <c r="C207" s="107" t="s">
        <v>178</v>
      </c>
      <c r="D207" s="106">
        <v>11</v>
      </c>
      <c r="E207" s="109"/>
      <c r="F207" s="110" t="s">
        <v>62</v>
      </c>
      <c r="G207" s="111">
        <f t="shared" si="46"/>
        <v>101</v>
      </c>
      <c r="H207" s="111">
        <f t="shared" si="47"/>
        <v>90</v>
      </c>
      <c r="I207" s="112">
        <f t="shared" si="48"/>
        <v>26438045</v>
      </c>
      <c r="J207" s="112" t="e">
        <f>SUMIF($AN$4:$AN$22,D207,#REF!)</f>
        <v>#REF!</v>
      </c>
      <c r="K207" s="113" t="e">
        <f t="shared" si="49"/>
        <v>#REF!</v>
      </c>
      <c r="L207" s="114" t="e">
        <f>SUMIF($AN$4:$AN$22,D207,#REF!)</f>
        <v>#REF!</v>
      </c>
      <c r="M207" s="115" t="e">
        <f t="shared" si="50"/>
        <v>#REF!</v>
      </c>
      <c r="N207" s="115" t="e">
        <f t="shared" si="51"/>
        <v>#REF!</v>
      </c>
      <c r="O207" s="115" t="e">
        <f t="shared" si="52"/>
        <v>#REF!</v>
      </c>
      <c r="P207" s="115" t="e">
        <f t="shared" si="53"/>
        <v>#REF!</v>
      </c>
      <c r="Q207" s="116" t="e">
        <f t="shared" si="54"/>
        <v>#REF!</v>
      </c>
      <c r="R207" s="115" t="e">
        <f t="shared" si="54"/>
        <v>#REF!</v>
      </c>
      <c r="S207" s="115" t="e">
        <f t="shared" si="55"/>
        <v>#REF!</v>
      </c>
      <c r="T207" s="115"/>
      <c r="U207" s="115" t="e">
        <f t="shared" si="56"/>
        <v>#REF!</v>
      </c>
      <c r="V207" s="115" t="e">
        <f t="shared" si="57"/>
        <v>#REF!</v>
      </c>
      <c r="W207" s="115" t="e">
        <f t="shared" si="58"/>
        <v>#REF!</v>
      </c>
      <c r="X207" s="116" t="e">
        <f t="shared" si="59"/>
        <v>#REF!</v>
      </c>
      <c r="Y207" s="116" t="e">
        <f t="shared" si="60"/>
        <v>#REF!</v>
      </c>
      <c r="Z207" s="115" t="e">
        <f t="shared" si="61"/>
        <v>#REF!</v>
      </c>
      <c r="AA207" s="115" t="e">
        <f t="shared" si="65"/>
        <v>#REF!</v>
      </c>
      <c r="AB207" s="115"/>
      <c r="AC207" s="117" t="str">
        <f t="shared" si="62"/>
        <v>BERTAHAP</v>
      </c>
      <c r="AD207" s="118">
        <f t="shared" si="63"/>
        <v>0</v>
      </c>
      <c r="AE207" s="119">
        <v>2</v>
      </c>
      <c r="AF207" s="120"/>
      <c r="AG207" s="115" t="e">
        <f>IF(AF207&gt;#REF!,"LB","KR")</f>
        <v>#REF!</v>
      </c>
      <c r="AH207" s="120">
        <v>2364789000</v>
      </c>
      <c r="AI207" s="120">
        <v>2665495000</v>
      </c>
      <c r="AJ207" s="120">
        <v>2829897000</v>
      </c>
      <c r="AK207" s="121">
        <v>3004439000</v>
      </c>
      <c r="AL207" s="121">
        <v>2829897000</v>
      </c>
      <c r="AM207" s="120">
        <v>3004439000</v>
      </c>
      <c r="AN207" s="120" t="e">
        <f t="shared" si="66"/>
        <v>#REF!</v>
      </c>
    </row>
    <row r="208" spans="1:40">
      <c r="A208" s="3">
        <f t="shared" si="64"/>
        <v>169</v>
      </c>
      <c r="B208" s="106">
        <v>7</v>
      </c>
      <c r="C208" s="107" t="s">
        <v>178</v>
      </c>
      <c r="D208" s="106">
        <v>15</v>
      </c>
      <c r="E208" s="109"/>
      <c r="F208" s="110" t="s">
        <v>64</v>
      </c>
      <c r="G208" s="111">
        <f t="shared" si="46"/>
        <v>101</v>
      </c>
      <c r="H208" s="111">
        <f t="shared" si="47"/>
        <v>90</v>
      </c>
      <c r="I208" s="112">
        <f t="shared" si="48"/>
        <v>26438045</v>
      </c>
      <c r="J208" s="112" t="e">
        <f>SUMIF($AN$4:$AN$22,D208,#REF!)</f>
        <v>#REF!</v>
      </c>
      <c r="K208" s="113" t="e">
        <f t="shared" si="49"/>
        <v>#REF!</v>
      </c>
      <c r="L208" s="114" t="e">
        <f>SUMIF($AN$4:$AN$22,D208,#REF!)</f>
        <v>#REF!</v>
      </c>
      <c r="M208" s="115" t="e">
        <f t="shared" si="50"/>
        <v>#REF!</v>
      </c>
      <c r="N208" s="115" t="e">
        <f t="shared" si="51"/>
        <v>#REF!</v>
      </c>
      <c r="O208" s="115" t="e">
        <f t="shared" si="52"/>
        <v>#REF!</v>
      </c>
      <c r="P208" s="115" t="e">
        <f t="shared" si="53"/>
        <v>#REF!</v>
      </c>
      <c r="Q208" s="116" t="e">
        <f t="shared" si="54"/>
        <v>#REF!</v>
      </c>
      <c r="R208" s="115" t="e">
        <f t="shared" si="54"/>
        <v>#REF!</v>
      </c>
      <c r="S208" s="115" t="e">
        <f t="shared" si="55"/>
        <v>#REF!</v>
      </c>
      <c r="T208" s="115"/>
      <c r="U208" s="115" t="e">
        <f t="shared" si="56"/>
        <v>#REF!</v>
      </c>
      <c r="V208" s="115" t="e">
        <f t="shared" si="57"/>
        <v>#REF!</v>
      </c>
      <c r="W208" s="115" t="e">
        <f t="shared" si="58"/>
        <v>#REF!</v>
      </c>
      <c r="X208" s="116" t="e">
        <f t="shared" si="59"/>
        <v>#REF!</v>
      </c>
      <c r="Y208" s="116" t="e">
        <f t="shared" si="60"/>
        <v>#REF!</v>
      </c>
      <c r="Z208" s="115" t="e">
        <f t="shared" si="61"/>
        <v>#REF!</v>
      </c>
      <c r="AA208" s="115" t="e">
        <f t="shared" si="65"/>
        <v>#REF!</v>
      </c>
      <c r="AB208" s="115"/>
      <c r="AC208" s="117" t="str">
        <f t="shared" si="62"/>
        <v>BERTAHAP</v>
      </c>
      <c r="AD208" s="118">
        <f t="shared" si="63"/>
        <v>0</v>
      </c>
      <c r="AE208" s="119">
        <v>2</v>
      </c>
      <c r="AF208" s="120"/>
      <c r="AG208" s="115" t="e">
        <f>IF(AF208&gt;#REF!,"LB","KR")</f>
        <v>#REF!</v>
      </c>
      <c r="AH208" s="120">
        <v>2364789000</v>
      </c>
      <c r="AI208" s="120">
        <v>2665495000</v>
      </c>
      <c r="AJ208" s="120">
        <v>2829897000</v>
      </c>
      <c r="AK208" s="121">
        <v>3004439000</v>
      </c>
      <c r="AL208" s="121">
        <v>2829897000</v>
      </c>
      <c r="AM208" s="120">
        <v>3004439000</v>
      </c>
      <c r="AN208" s="120" t="e">
        <f t="shared" si="66"/>
        <v>#REF!</v>
      </c>
    </row>
    <row r="209" spans="1:40">
      <c r="A209" s="3">
        <f t="shared" si="64"/>
        <v>170</v>
      </c>
      <c r="B209" s="106">
        <v>8</v>
      </c>
      <c r="C209" s="107" t="s">
        <v>178</v>
      </c>
      <c r="D209" s="106">
        <v>17</v>
      </c>
      <c r="E209" s="109"/>
      <c r="F209" s="110" t="s">
        <v>67</v>
      </c>
      <c r="G209" s="111">
        <f t="shared" si="46"/>
        <v>85</v>
      </c>
      <c r="H209" s="111">
        <f t="shared" si="47"/>
        <v>74</v>
      </c>
      <c r="I209" s="112">
        <f t="shared" si="48"/>
        <v>26438045</v>
      </c>
      <c r="J209" s="112" t="e">
        <f>SUMIF($AN$4:$AN$22,D209,#REF!)</f>
        <v>#REF!</v>
      </c>
      <c r="K209" s="113" t="e">
        <f t="shared" si="49"/>
        <v>#REF!</v>
      </c>
      <c r="L209" s="114" t="e">
        <f>SUMIF($AN$4:$AN$22,D209,#REF!)</f>
        <v>#REF!</v>
      </c>
      <c r="M209" s="115" t="e">
        <f t="shared" si="50"/>
        <v>#REF!</v>
      </c>
      <c r="N209" s="115" t="e">
        <f t="shared" si="51"/>
        <v>#REF!</v>
      </c>
      <c r="O209" s="115" t="e">
        <f t="shared" si="52"/>
        <v>#REF!</v>
      </c>
      <c r="P209" s="115" t="e">
        <f t="shared" si="53"/>
        <v>#REF!</v>
      </c>
      <c r="Q209" s="116" t="e">
        <f t="shared" si="54"/>
        <v>#REF!</v>
      </c>
      <c r="R209" s="115" t="e">
        <f t="shared" si="54"/>
        <v>#REF!</v>
      </c>
      <c r="S209" s="115" t="e">
        <f t="shared" si="55"/>
        <v>#REF!</v>
      </c>
      <c r="T209" s="115"/>
      <c r="U209" s="115" t="e">
        <f t="shared" si="56"/>
        <v>#REF!</v>
      </c>
      <c r="V209" s="115" t="e">
        <f t="shared" si="57"/>
        <v>#REF!</v>
      </c>
      <c r="W209" s="115" t="e">
        <f t="shared" si="58"/>
        <v>#REF!</v>
      </c>
      <c r="X209" s="116" t="e">
        <f t="shared" si="59"/>
        <v>#REF!</v>
      </c>
      <c r="Y209" s="116" t="e">
        <f t="shared" si="60"/>
        <v>#REF!</v>
      </c>
      <c r="Z209" s="115" t="e">
        <f t="shared" si="61"/>
        <v>#REF!</v>
      </c>
      <c r="AA209" s="115" t="e">
        <f t="shared" si="65"/>
        <v>#REF!</v>
      </c>
      <c r="AB209" s="115"/>
      <c r="AC209" s="117" t="str">
        <f t="shared" si="62"/>
        <v>BERTAHAP</v>
      </c>
      <c r="AD209" s="118">
        <f t="shared" si="63"/>
        <v>0</v>
      </c>
      <c r="AE209" s="119">
        <v>2</v>
      </c>
      <c r="AF209" s="120"/>
      <c r="AG209" s="115" t="e">
        <f>IF(AF209&gt;#REF!,"LB","KR")</f>
        <v>#REF!</v>
      </c>
      <c r="AH209" s="120">
        <v>1944382000</v>
      </c>
      <c r="AI209" s="120">
        <v>2191629000</v>
      </c>
      <c r="AJ209" s="120">
        <v>2326804000</v>
      </c>
      <c r="AK209" s="121">
        <v>2470317000</v>
      </c>
      <c r="AL209" s="121">
        <v>2326804000</v>
      </c>
      <c r="AM209" s="120">
        <v>2470317000</v>
      </c>
      <c r="AN209" s="120" t="e">
        <f t="shared" si="66"/>
        <v>#REF!</v>
      </c>
    </row>
    <row r="210" spans="1:40">
      <c r="A210" s="3">
        <f t="shared" si="64"/>
        <v>171</v>
      </c>
      <c r="B210" s="106">
        <v>9</v>
      </c>
      <c r="C210" s="107" t="s">
        <v>178</v>
      </c>
      <c r="D210" s="106">
        <v>19</v>
      </c>
      <c r="E210" s="109"/>
      <c r="F210" s="110" t="s">
        <v>78</v>
      </c>
      <c r="G210" s="111">
        <f t="shared" si="46"/>
        <v>138</v>
      </c>
      <c r="H210" s="111">
        <f t="shared" si="47"/>
        <v>120</v>
      </c>
      <c r="I210" s="112">
        <f t="shared" si="48"/>
        <v>26438045</v>
      </c>
      <c r="J210" s="112" t="e">
        <f>SUMIF($AN$4:$AN$22,D210,#REF!)</f>
        <v>#REF!</v>
      </c>
      <c r="K210" s="113" t="e">
        <f t="shared" si="49"/>
        <v>#REF!</v>
      </c>
      <c r="L210" s="114" t="e">
        <f>SUMIF($AN$4:$AN$22,D210,#REF!)</f>
        <v>#REF!</v>
      </c>
      <c r="M210" s="115" t="e">
        <f t="shared" si="50"/>
        <v>#REF!</v>
      </c>
      <c r="N210" s="115" t="e">
        <f t="shared" si="51"/>
        <v>#REF!</v>
      </c>
      <c r="O210" s="115" t="e">
        <f t="shared" si="52"/>
        <v>#REF!</v>
      </c>
      <c r="P210" s="115" t="e">
        <f t="shared" si="53"/>
        <v>#REF!</v>
      </c>
      <c r="Q210" s="116" t="e">
        <f t="shared" si="54"/>
        <v>#REF!</v>
      </c>
      <c r="R210" s="115" t="e">
        <f t="shared" si="54"/>
        <v>#REF!</v>
      </c>
      <c r="S210" s="115" t="e">
        <f t="shared" si="55"/>
        <v>#REF!</v>
      </c>
      <c r="T210" s="115"/>
      <c r="U210" s="115" t="e">
        <f t="shared" si="56"/>
        <v>#REF!</v>
      </c>
      <c r="V210" s="115" t="e">
        <f t="shared" si="57"/>
        <v>#REF!</v>
      </c>
      <c r="W210" s="115" t="e">
        <f t="shared" si="58"/>
        <v>#REF!</v>
      </c>
      <c r="X210" s="116" t="e">
        <f t="shared" si="59"/>
        <v>#REF!</v>
      </c>
      <c r="Y210" s="116" t="e">
        <f t="shared" si="60"/>
        <v>#REF!</v>
      </c>
      <c r="Z210" s="115" t="e">
        <f t="shared" si="61"/>
        <v>#REF!</v>
      </c>
      <c r="AA210" s="115" t="e">
        <f t="shared" si="65"/>
        <v>#REF!</v>
      </c>
      <c r="AB210" s="115"/>
      <c r="AC210" s="117" t="str">
        <f t="shared" si="62"/>
        <v>BERTAHAP</v>
      </c>
      <c r="AD210" s="118">
        <f t="shared" si="63"/>
        <v>0</v>
      </c>
      <c r="AE210" s="119">
        <v>2</v>
      </c>
      <c r="AF210" s="120"/>
      <c r="AG210" s="115" t="e">
        <f>IF(AF210&gt;#REF!,"LB","KR")</f>
        <v>#REF!</v>
      </c>
      <c r="AH210" s="120">
        <v>3153052000</v>
      </c>
      <c r="AI210" s="120">
        <v>3553993000</v>
      </c>
      <c r="AJ210" s="120">
        <v>3773196000</v>
      </c>
      <c r="AK210" s="121">
        <v>4005918000</v>
      </c>
      <c r="AL210" s="121">
        <v>3773196000</v>
      </c>
      <c r="AM210" s="120">
        <v>4005918000</v>
      </c>
      <c r="AN210" s="120" t="e">
        <f t="shared" si="66"/>
        <v>#REF!</v>
      </c>
    </row>
    <row r="211" spans="1:40">
      <c r="A211" s="3">
        <f t="shared" si="64"/>
        <v>172</v>
      </c>
      <c r="B211" s="106">
        <v>10</v>
      </c>
      <c r="C211" s="107" t="s">
        <v>178</v>
      </c>
      <c r="D211" s="106">
        <v>21</v>
      </c>
      <c r="E211" s="109"/>
      <c r="F211" s="110" t="s">
        <v>84</v>
      </c>
      <c r="G211" s="111">
        <f t="shared" si="46"/>
        <v>132</v>
      </c>
      <c r="H211" s="111">
        <f t="shared" si="47"/>
        <v>112</v>
      </c>
      <c r="I211" s="112">
        <f t="shared" si="48"/>
        <v>26438045</v>
      </c>
      <c r="J211" s="112" t="e">
        <f>SUMIF($AN$4:$AN$22,D211,#REF!)</f>
        <v>#REF!</v>
      </c>
      <c r="K211" s="113" t="e">
        <f t="shared" si="49"/>
        <v>#REF!</v>
      </c>
      <c r="L211" s="114" t="e">
        <f>SUMIF($AN$4:$AN$22,D211,#REF!)</f>
        <v>#REF!</v>
      </c>
      <c r="M211" s="115" t="e">
        <f t="shared" si="50"/>
        <v>#REF!</v>
      </c>
      <c r="N211" s="115" t="e">
        <f t="shared" si="51"/>
        <v>#REF!</v>
      </c>
      <c r="O211" s="115" t="e">
        <f t="shared" si="52"/>
        <v>#REF!</v>
      </c>
      <c r="P211" s="115" t="e">
        <f t="shared" si="53"/>
        <v>#REF!</v>
      </c>
      <c r="Q211" s="116" t="e">
        <f t="shared" si="54"/>
        <v>#REF!</v>
      </c>
      <c r="R211" s="115" t="e">
        <f t="shared" si="54"/>
        <v>#REF!</v>
      </c>
      <c r="S211" s="115" t="e">
        <f t="shared" si="55"/>
        <v>#REF!</v>
      </c>
      <c r="T211" s="115"/>
      <c r="U211" s="115" t="e">
        <f t="shared" si="56"/>
        <v>#REF!</v>
      </c>
      <c r="V211" s="115" t="e">
        <f t="shared" si="57"/>
        <v>#REF!</v>
      </c>
      <c r="W211" s="115" t="e">
        <f t="shared" si="58"/>
        <v>#REF!</v>
      </c>
      <c r="X211" s="116" t="e">
        <f t="shared" si="59"/>
        <v>#REF!</v>
      </c>
      <c r="Y211" s="116" t="e">
        <f t="shared" si="60"/>
        <v>#REF!</v>
      </c>
      <c r="Z211" s="115" t="e">
        <f t="shared" si="61"/>
        <v>#REF!</v>
      </c>
      <c r="AA211" s="115" t="e">
        <f t="shared" si="65"/>
        <v>#REF!</v>
      </c>
      <c r="AB211" s="115"/>
      <c r="AC211" s="117" t="str">
        <f t="shared" si="62"/>
        <v>BERTAHAP</v>
      </c>
      <c r="AD211" s="118">
        <f t="shared" si="63"/>
        <v>0</v>
      </c>
      <c r="AE211" s="119">
        <v>2</v>
      </c>
      <c r="AF211" s="120"/>
      <c r="AG211" s="115" t="e">
        <f>IF(AF211&gt;#REF!,"LB","KR")</f>
        <v>#REF!</v>
      </c>
      <c r="AH211" s="120">
        <v>3053900000</v>
      </c>
      <c r="AI211" s="120">
        <v>3442233000</v>
      </c>
      <c r="AJ211" s="120">
        <v>3654542000</v>
      </c>
      <c r="AK211" s="121">
        <v>3879946000</v>
      </c>
      <c r="AL211" s="121">
        <v>3654542000</v>
      </c>
      <c r="AM211" s="120">
        <v>3879946000</v>
      </c>
      <c r="AN211" s="120" t="e">
        <f t="shared" si="66"/>
        <v>#REF!</v>
      </c>
    </row>
    <row r="212" spans="1:40">
      <c r="A212" s="3">
        <f t="shared" si="64"/>
        <v>173</v>
      </c>
      <c r="B212" s="106">
        <v>1</v>
      </c>
      <c r="C212" s="107" t="s">
        <v>180</v>
      </c>
      <c r="D212" s="108" t="s">
        <v>29</v>
      </c>
      <c r="E212" s="109"/>
      <c r="F212" s="110" t="s">
        <v>74</v>
      </c>
      <c r="G212" s="111">
        <f t="shared" si="46"/>
        <v>85</v>
      </c>
      <c r="H212" s="111">
        <f t="shared" si="47"/>
        <v>74</v>
      </c>
      <c r="I212" s="112">
        <f t="shared" si="48"/>
        <v>26438045</v>
      </c>
      <c r="J212" s="112" t="e">
        <f>SUMIF($AN$4:$AN$22,D212,#REF!)</f>
        <v>#REF!</v>
      </c>
      <c r="K212" s="113" t="e">
        <f t="shared" si="49"/>
        <v>#REF!</v>
      </c>
      <c r="L212" s="114" t="e">
        <f>SUMIF($AN$4:$AN$22,D212,#REF!)</f>
        <v>#REF!</v>
      </c>
      <c r="M212" s="115" t="e">
        <f t="shared" si="50"/>
        <v>#REF!</v>
      </c>
      <c r="N212" s="115" t="e">
        <f t="shared" si="51"/>
        <v>#REF!</v>
      </c>
      <c r="O212" s="115" t="e">
        <f t="shared" si="52"/>
        <v>#REF!</v>
      </c>
      <c r="P212" s="115" t="e">
        <f t="shared" si="53"/>
        <v>#REF!</v>
      </c>
      <c r="Q212" s="116" t="e">
        <f t="shared" si="54"/>
        <v>#REF!</v>
      </c>
      <c r="R212" s="115" t="e">
        <f t="shared" si="54"/>
        <v>#REF!</v>
      </c>
      <c r="S212" s="115" t="e">
        <f t="shared" si="55"/>
        <v>#REF!</v>
      </c>
      <c r="T212" s="115"/>
      <c r="U212" s="115" t="e">
        <f t="shared" si="56"/>
        <v>#REF!</v>
      </c>
      <c r="V212" s="115" t="e">
        <f t="shared" si="57"/>
        <v>#REF!</v>
      </c>
      <c r="W212" s="115" t="e">
        <f t="shared" si="58"/>
        <v>#REF!</v>
      </c>
      <c r="X212" s="116" t="e">
        <f t="shared" si="59"/>
        <v>#REF!</v>
      </c>
      <c r="Y212" s="116" t="e">
        <f t="shared" si="60"/>
        <v>#REF!</v>
      </c>
      <c r="Z212" s="115" t="e">
        <f t="shared" si="61"/>
        <v>#REF!</v>
      </c>
      <c r="AA212" s="115" t="e">
        <f t="shared" si="65"/>
        <v>#REF!</v>
      </c>
      <c r="AB212" s="115"/>
      <c r="AC212" s="117" t="str">
        <f t="shared" si="62"/>
        <v>BERTAHAP</v>
      </c>
      <c r="AD212" s="118">
        <f t="shared" si="63"/>
        <v>0</v>
      </c>
      <c r="AE212" s="119">
        <v>2</v>
      </c>
      <c r="AF212" s="120"/>
      <c r="AG212" s="115" t="e">
        <f>IF(AF212&gt;#REF!,"LB","KR")</f>
        <v>#REF!</v>
      </c>
      <c r="AH212" s="120">
        <v>1944382000</v>
      </c>
      <c r="AI212" s="120">
        <v>2191629000</v>
      </c>
      <c r="AJ212" s="120">
        <v>2326804000</v>
      </c>
      <c r="AK212" s="121">
        <v>2470317000</v>
      </c>
      <c r="AL212" s="121">
        <v>2326804000</v>
      </c>
      <c r="AM212" s="120">
        <v>2470317000</v>
      </c>
      <c r="AN212" s="120" t="e">
        <f t="shared" si="66"/>
        <v>#REF!</v>
      </c>
    </row>
    <row r="213" spans="1:40">
      <c r="A213" s="3">
        <f t="shared" si="64"/>
        <v>174</v>
      </c>
      <c r="B213" s="106">
        <v>2</v>
      </c>
      <c r="C213" s="107" t="s">
        <v>180</v>
      </c>
      <c r="D213" s="108" t="s">
        <v>32</v>
      </c>
      <c r="E213" s="109"/>
      <c r="F213" s="110" t="s">
        <v>56</v>
      </c>
      <c r="G213" s="111">
        <f t="shared" si="46"/>
        <v>85</v>
      </c>
      <c r="H213" s="111">
        <f t="shared" si="47"/>
        <v>74</v>
      </c>
      <c r="I213" s="112">
        <f t="shared" si="48"/>
        <v>26438045</v>
      </c>
      <c r="J213" s="112" t="e">
        <f>SUMIF($AN$4:$AN$22,D213,#REF!)</f>
        <v>#REF!</v>
      </c>
      <c r="K213" s="113" t="e">
        <f t="shared" si="49"/>
        <v>#REF!</v>
      </c>
      <c r="L213" s="114" t="e">
        <f>SUMIF($AN$4:$AN$22,D213,#REF!)</f>
        <v>#REF!</v>
      </c>
      <c r="M213" s="115" t="e">
        <f t="shared" si="50"/>
        <v>#REF!</v>
      </c>
      <c r="N213" s="115" t="e">
        <f t="shared" si="51"/>
        <v>#REF!</v>
      </c>
      <c r="O213" s="115" t="e">
        <f t="shared" si="52"/>
        <v>#REF!</v>
      </c>
      <c r="P213" s="115" t="e">
        <f t="shared" si="53"/>
        <v>#REF!</v>
      </c>
      <c r="Q213" s="116" t="e">
        <f t="shared" si="54"/>
        <v>#REF!</v>
      </c>
      <c r="R213" s="115" t="e">
        <f t="shared" si="54"/>
        <v>#REF!</v>
      </c>
      <c r="S213" s="115" t="e">
        <f t="shared" si="55"/>
        <v>#REF!</v>
      </c>
      <c r="T213" s="115"/>
      <c r="U213" s="115" t="e">
        <f t="shared" si="56"/>
        <v>#REF!</v>
      </c>
      <c r="V213" s="115" t="e">
        <f t="shared" si="57"/>
        <v>#REF!</v>
      </c>
      <c r="W213" s="115" t="e">
        <f t="shared" si="58"/>
        <v>#REF!</v>
      </c>
      <c r="X213" s="116" t="e">
        <f t="shared" si="59"/>
        <v>#REF!</v>
      </c>
      <c r="Y213" s="116" t="e">
        <f t="shared" si="60"/>
        <v>#REF!</v>
      </c>
      <c r="Z213" s="115" t="e">
        <f t="shared" si="61"/>
        <v>#REF!</v>
      </c>
      <c r="AA213" s="115" t="e">
        <f t="shared" si="65"/>
        <v>#REF!</v>
      </c>
      <c r="AB213" s="115"/>
      <c r="AC213" s="117" t="str">
        <f t="shared" si="62"/>
        <v>BERTAHAP</v>
      </c>
      <c r="AD213" s="118">
        <f t="shared" si="63"/>
        <v>0</v>
      </c>
      <c r="AE213" s="119">
        <v>2</v>
      </c>
      <c r="AF213" s="120"/>
      <c r="AG213" s="115" t="e">
        <f>IF(AF213&gt;#REF!,"LB","KR")</f>
        <v>#REF!</v>
      </c>
      <c r="AH213" s="120">
        <v>1963445000</v>
      </c>
      <c r="AI213" s="120">
        <v>2213116000</v>
      </c>
      <c r="AJ213" s="120">
        <v>2349616000</v>
      </c>
      <c r="AK213" s="121">
        <v>2494535000</v>
      </c>
      <c r="AL213" s="121">
        <v>2349616000</v>
      </c>
      <c r="AM213" s="120">
        <v>2494535000</v>
      </c>
      <c r="AN213" s="120" t="e">
        <f t="shared" si="66"/>
        <v>#REF!</v>
      </c>
    </row>
    <row r="214" spans="1:40">
      <c r="A214" s="3">
        <f t="shared" si="64"/>
        <v>175</v>
      </c>
      <c r="B214" s="106">
        <v>3</v>
      </c>
      <c r="C214" s="107" t="s">
        <v>180</v>
      </c>
      <c r="D214" s="108" t="s">
        <v>38</v>
      </c>
      <c r="E214" s="109"/>
      <c r="F214" s="110" t="s">
        <v>58</v>
      </c>
      <c r="G214" s="111">
        <f t="shared" si="46"/>
        <v>101</v>
      </c>
      <c r="H214" s="111">
        <f t="shared" si="47"/>
        <v>90</v>
      </c>
      <c r="I214" s="112">
        <f t="shared" si="48"/>
        <v>26438045</v>
      </c>
      <c r="J214" s="112" t="e">
        <f>SUMIF($AN$4:$AN$22,D214,#REF!)</f>
        <v>#REF!</v>
      </c>
      <c r="K214" s="113" t="e">
        <f t="shared" si="49"/>
        <v>#REF!</v>
      </c>
      <c r="L214" s="114" t="e">
        <f>SUMIF($AN$4:$AN$22,D214,#REF!)</f>
        <v>#REF!</v>
      </c>
      <c r="M214" s="115" t="e">
        <f t="shared" si="50"/>
        <v>#REF!</v>
      </c>
      <c r="N214" s="115" t="e">
        <f t="shared" si="51"/>
        <v>#REF!</v>
      </c>
      <c r="O214" s="115" t="e">
        <f t="shared" si="52"/>
        <v>#REF!</v>
      </c>
      <c r="P214" s="115" t="e">
        <f t="shared" si="53"/>
        <v>#REF!</v>
      </c>
      <c r="Q214" s="116" t="e">
        <f t="shared" si="54"/>
        <v>#REF!</v>
      </c>
      <c r="R214" s="115" t="e">
        <f t="shared" si="54"/>
        <v>#REF!</v>
      </c>
      <c r="S214" s="115" t="e">
        <f t="shared" si="55"/>
        <v>#REF!</v>
      </c>
      <c r="T214" s="115"/>
      <c r="U214" s="115" t="e">
        <f t="shared" si="56"/>
        <v>#REF!</v>
      </c>
      <c r="V214" s="115" t="e">
        <f t="shared" si="57"/>
        <v>#REF!</v>
      </c>
      <c r="W214" s="115" t="e">
        <f t="shared" si="58"/>
        <v>#REF!</v>
      </c>
      <c r="X214" s="116" t="e">
        <f t="shared" si="59"/>
        <v>#REF!</v>
      </c>
      <c r="Y214" s="116" t="e">
        <f t="shared" si="60"/>
        <v>#REF!</v>
      </c>
      <c r="Z214" s="115" t="e">
        <f t="shared" si="61"/>
        <v>#REF!</v>
      </c>
      <c r="AA214" s="115" t="e">
        <f t="shared" si="65"/>
        <v>#REF!</v>
      </c>
      <c r="AB214" s="115"/>
      <c r="AC214" s="117" t="str">
        <f t="shared" si="62"/>
        <v>BERTAHAP</v>
      </c>
      <c r="AD214" s="118">
        <f t="shared" si="63"/>
        <v>0</v>
      </c>
      <c r="AE214" s="119">
        <v>2</v>
      </c>
      <c r="AF214" s="120"/>
      <c r="AG214" s="115" t="e">
        <f>IF(AF214&gt;#REF!,"LB","KR")</f>
        <v>#REF!</v>
      </c>
      <c r="AH214" s="120">
        <v>2387973000</v>
      </c>
      <c r="AI214" s="120">
        <v>2691628000</v>
      </c>
      <c r="AJ214" s="120">
        <v>2857641000</v>
      </c>
      <c r="AK214" s="121">
        <v>3033894000</v>
      </c>
      <c r="AL214" s="121">
        <v>2857641000</v>
      </c>
      <c r="AM214" s="120">
        <v>3033894000</v>
      </c>
      <c r="AN214" s="120" t="e">
        <f t="shared" si="66"/>
        <v>#REF!</v>
      </c>
    </row>
    <row r="215" spans="1:40">
      <c r="A215" s="3">
        <f t="shared" si="64"/>
        <v>176</v>
      </c>
      <c r="B215" s="106">
        <v>4</v>
      </c>
      <c r="C215" s="107" t="s">
        <v>180</v>
      </c>
      <c r="D215" s="108" t="s">
        <v>44</v>
      </c>
      <c r="E215" s="109"/>
      <c r="F215" s="110" t="s">
        <v>60</v>
      </c>
      <c r="G215" s="111">
        <f t="shared" si="46"/>
        <v>101</v>
      </c>
      <c r="H215" s="111">
        <f t="shared" si="47"/>
        <v>90</v>
      </c>
      <c r="I215" s="112">
        <f t="shared" si="48"/>
        <v>26438045</v>
      </c>
      <c r="J215" s="112" t="e">
        <f>SUMIF($AN$4:$AN$22,D215,#REF!)</f>
        <v>#REF!</v>
      </c>
      <c r="K215" s="113" t="e">
        <f t="shared" si="49"/>
        <v>#REF!</v>
      </c>
      <c r="L215" s="114" t="e">
        <f>SUMIF($AN$4:$AN$22,D215,#REF!)</f>
        <v>#REF!</v>
      </c>
      <c r="M215" s="115" t="e">
        <f t="shared" si="50"/>
        <v>#REF!</v>
      </c>
      <c r="N215" s="115" t="e">
        <f t="shared" si="51"/>
        <v>#REF!</v>
      </c>
      <c r="O215" s="115" t="e">
        <f t="shared" si="52"/>
        <v>#REF!</v>
      </c>
      <c r="P215" s="115" t="e">
        <f t="shared" si="53"/>
        <v>#REF!</v>
      </c>
      <c r="Q215" s="116" t="e">
        <f t="shared" si="54"/>
        <v>#REF!</v>
      </c>
      <c r="R215" s="115" t="e">
        <f t="shared" si="54"/>
        <v>#REF!</v>
      </c>
      <c r="S215" s="115" t="e">
        <f t="shared" si="55"/>
        <v>#REF!</v>
      </c>
      <c r="T215" s="115"/>
      <c r="U215" s="115" t="e">
        <f t="shared" si="56"/>
        <v>#REF!</v>
      </c>
      <c r="V215" s="115" t="e">
        <f t="shared" si="57"/>
        <v>#REF!</v>
      </c>
      <c r="W215" s="115" t="e">
        <f t="shared" si="58"/>
        <v>#REF!</v>
      </c>
      <c r="X215" s="116" t="e">
        <f t="shared" si="59"/>
        <v>#REF!</v>
      </c>
      <c r="Y215" s="116" t="e">
        <f t="shared" si="60"/>
        <v>#REF!</v>
      </c>
      <c r="Z215" s="115" t="e">
        <f t="shared" si="61"/>
        <v>#REF!</v>
      </c>
      <c r="AA215" s="115" t="e">
        <f t="shared" si="65"/>
        <v>#REF!</v>
      </c>
      <c r="AB215" s="115"/>
      <c r="AC215" s="117" t="str">
        <f t="shared" si="62"/>
        <v>BERTAHAP</v>
      </c>
      <c r="AD215" s="118">
        <f t="shared" si="63"/>
        <v>0</v>
      </c>
      <c r="AE215" s="119">
        <v>2</v>
      </c>
      <c r="AF215" s="120"/>
      <c r="AG215" s="115" t="e">
        <f>IF(AF215&gt;#REF!,"LB","KR")</f>
        <v>#REF!</v>
      </c>
      <c r="AH215" s="120">
        <v>2387973000</v>
      </c>
      <c r="AI215" s="120">
        <v>2691628000</v>
      </c>
      <c r="AJ215" s="120">
        <v>2857641000</v>
      </c>
      <c r="AK215" s="121">
        <v>3033894000</v>
      </c>
      <c r="AL215" s="121">
        <v>2857641000</v>
      </c>
      <c r="AM215" s="120">
        <v>3033894000</v>
      </c>
      <c r="AN215" s="120" t="e">
        <f t="shared" si="66"/>
        <v>#REF!</v>
      </c>
    </row>
    <row r="216" spans="1:40">
      <c r="A216" s="3">
        <f t="shared" si="64"/>
        <v>177</v>
      </c>
      <c r="B216" s="106">
        <v>5</v>
      </c>
      <c r="C216" s="107" t="s">
        <v>180</v>
      </c>
      <c r="D216" s="106">
        <v>11</v>
      </c>
      <c r="E216" s="109"/>
      <c r="F216" s="110" t="s">
        <v>62</v>
      </c>
      <c r="G216" s="111">
        <f t="shared" si="46"/>
        <v>101</v>
      </c>
      <c r="H216" s="111">
        <f t="shared" si="47"/>
        <v>90</v>
      </c>
      <c r="I216" s="112">
        <f t="shared" si="48"/>
        <v>26438045</v>
      </c>
      <c r="J216" s="112" t="e">
        <f>SUMIF($AN$4:$AN$22,D216,#REF!)</f>
        <v>#REF!</v>
      </c>
      <c r="K216" s="113" t="e">
        <f t="shared" si="49"/>
        <v>#REF!</v>
      </c>
      <c r="L216" s="114" t="e">
        <f>SUMIF($AN$4:$AN$22,D216,#REF!)</f>
        <v>#REF!</v>
      </c>
      <c r="M216" s="115" t="e">
        <f t="shared" si="50"/>
        <v>#REF!</v>
      </c>
      <c r="N216" s="115" t="e">
        <f t="shared" si="51"/>
        <v>#REF!</v>
      </c>
      <c r="O216" s="115" t="e">
        <f t="shared" si="52"/>
        <v>#REF!</v>
      </c>
      <c r="P216" s="115" t="e">
        <f t="shared" si="53"/>
        <v>#REF!</v>
      </c>
      <c r="Q216" s="116" t="e">
        <f t="shared" si="54"/>
        <v>#REF!</v>
      </c>
      <c r="R216" s="115" t="e">
        <f t="shared" si="54"/>
        <v>#REF!</v>
      </c>
      <c r="S216" s="115" t="e">
        <f t="shared" si="55"/>
        <v>#REF!</v>
      </c>
      <c r="T216" s="115"/>
      <c r="U216" s="115" t="e">
        <f t="shared" si="56"/>
        <v>#REF!</v>
      </c>
      <c r="V216" s="115" t="e">
        <f t="shared" si="57"/>
        <v>#REF!</v>
      </c>
      <c r="W216" s="115" t="e">
        <f t="shared" si="58"/>
        <v>#REF!</v>
      </c>
      <c r="X216" s="116" t="e">
        <f t="shared" si="59"/>
        <v>#REF!</v>
      </c>
      <c r="Y216" s="116" t="e">
        <f t="shared" si="60"/>
        <v>#REF!</v>
      </c>
      <c r="Z216" s="115" t="e">
        <f t="shared" si="61"/>
        <v>#REF!</v>
      </c>
      <c r="AA216" s="115" t="e">
        <f t="shared" si="65"/>
        <v>#REF!</v>
      </c>
      <c r="AB216" s="115"/>
      <c r="AC216" s="117" t="str">
        <f t="shared" si="62"/>
        <v>BERTAHAP</v>
      </c>
      <c r="AD216" s="118">
        <f t="shared" si="63"/>
        <v>0</v>
      </c>
      <c r="AE216" s="119">
        <v>2</v>
      </c>
      <c r="AF216" s="120"/>
      <c r="AG216" s="115" t="e">
        <f>IF(AF216&gt;#REF!,"LB","KR")</f>
        <v>#REF!</v>
      </c>
      <c r="AH216" s="120">
        <v>2387973000</v>
      </c>
      <c r="AI216" s="120">
        <v>2691628000</v>
      </c>
      <c r="AJ216" s="120">
        <v>2857641000</v>
      </c>
      <c r="AK216" s="121">
        <v>3033894000</v>
      </c>
      <c r="AL216" s="121">
        <v>2857641000</v>
      </c>
      <c r="AM216" s="120">
        <v>3033894000</v>
      </c>
      <c r="AN216" s="120" t="e">
        <f t="shared" si="66"/>
        <v>#REF!</v>
      </c>
    </row>
    <row r="217" spans="1:40">
      <c r="A217" s="3">
        <f t="shared" si="64"/>
        <v>178</v>
      </c>
      <c r="B217" s="106">
        <v>6</v>
      </c>
      <c r="C217" s="107" t="s">
        <v>180</v>
      </c>
      <c r="D217" s="106">
        <v>15</v>
      </c>
      <c r="E217" s="109"/>
      <c r="F217" s="110" t="s">
        <v>64</v>
      </c>
      <c r="G217" s="111">
        <f t="shared" si="46"/>
        <v>101</v>
      </c>
      <c r="H217" s="111">
        <f t="shared" si="47"/>
        <v>90</v>
      </c>
      <c r="I217" s="112">
        <f t="shared" si="48"/>
        <v>26438045</v>
      </c>
      <c r="J217" s="112" t="e">
        <f>SUMIF($AN$4:$AN$22,D217,#REF!)</f>
        <v>#REF!</v>
      </c>
      <c r="K217" s="113" t="e">
        <f t="shared" si="49"/>
        <v>#REF!</v>
      </c>
      <c r="L217" s="114" t="e">
        <f>SUMIF($AN$4:$AN$22,D217,#REF!)</f>
        <v>#REF!</v>
      </c>
      <c r="M217" s="115" t="e">
        <f t="shared" si="50"/>
        <v>#REF!</v>
      </c>
      <c r="N217" s="115" t="e">
        <f t="shared" si="51"/>
        <v>#REF!</v>
      </c>
      <c r="O217" s="115" t="e">
        <f t="shared" si="52"/>
        <v>#REF!</v>
      </c>
      <c r="P217" s="115" t="e">
        <f t="shared" si="53"/>
        <v>#REF!</v>
      </c>
      <c r="Q217" s="116" t="e">
        <f t="shared" si="54"/>
        <v>#REF!</v>
      </c>
      <c r="R217" s="115" t="e">
        <f t="shared" si="54"/>
        <v>#REF!</v>
      </c>
      <c r="S217" s="115" t="e">
        <f t="shared" si="55"/>
        <v>#REF!</v>
      </c>
      <c r="T217" s="115"/>
      <c r="U217" s="115" t="e">
        <f t="shared" si="56"/>
        <v>#REF!</v>
      </c>
      <c r="V217" s="115" t="e">
        <f t="shared" si="57"/>
        <v>#REF!</v>
      </c>
      <c r="W217" s="115" t="e">
        <f t="shared" si="58"/>
        <v>#REF!</v>
      </c>
      <c r="X217" s="116" t="e">
        <f t="shared" si="59"/>
        <v>#REF!</v>
      </c>
      <c r="Y217" s="116" t="e">
        <f t="shared" si="60"/>
        <v>#REF!</v>
      </c>
      <c r="Z217" s="115" t="e">
        <f t="shared" si="61"/>
        <v>#REF!</v>
      </c>
      <c r="AA217" s="115" t="e">
        <f t="shared" si="65"/>
        <v>#REF!</v>
      </c>
      <c r="AB217" s="115"/>
      <c r="AC217" s="117" t="str">
        <f t="shared" si="62"/>
        <v>BERTAHAP</v>
      </c>
      <c r="AD217" s="118">
        <f t="shared" si="63"/>
        <v>0</v>
      </c>
      <c r="AE217" s="119">
        <v>2</v>
      </c>
      <c r="AF217" s="120"/>
      <c r="AG217" s="115" t="e">
        <f>IF(AF217&gt;#REF!,"LB","KR")</f>
        <v>#REF!</v>
      </c>
      <c r="AH217" s="120">
        <v>2387973000</v>
      </c>
      <c r="AI217" s="120">
        <v>2691628000</v>
      </c>
      <c r="AJ217" s="120">
        <v>2857641000</v>
      </c>
      <c r="AK217" s="121">
        <v>3033894000</v>
      </c>
      <c r="AL217" s="121">
        <v>2857641000</v>
      </c>
      <c r="AM217" s="120">
        <v>3033894000</v>
      </c>
      <c r="AN217" s="120" t="e">
        <f t="shared" si="66"/>
        <v>#REF!</v>
      </c>
    </row>
    <row r="218" spans="1:40">
      <c r="A218" s="3">
        <f t="shared" si="64"/>
        <v>179</v>
      </c>
      <c r="B218" s="106">
        <v>7</v>
      </c>
      <c r="C218" s="107" t="s">
        <v>180</v>
      </c>
      <c r="D218" s="106">
        <v>17</v>
      </c>
      <c r="E218" s="109"/>
      <c r="F218" s="110" t="s">
        <v>67</v>
      </c>
      <c r="G218" s="111">
        <f t="shared" si="46"/>
        <v>85</v>
      </c>
      <c r="H218" s="111">
        <f t="shared" si="47"/>
        <v>74</v>
      </c>
      <c r="I218" s="112">
        <f t="shared" si="48"/>
        <v>26438045</v>
      </c>
      <c r="J218" s="112" t="e">
        <f>SUMIF($AN$4:$AN$22,D218,#REF!)</f>
        <v>#REF!</v>
      </c>
      <c r="K218" s="113" t="e">
        <f t="shared" si="49"/>
        <v>#REF!</v>
      </c>
      <c r="L218" s="114" t="e">
        <f>SUMIF($AN$4:$AN$22,D218,#REF!)</f>
        <v>#REF!</v>
      </c>
      <c r="M218" s="115" t="e">
        <f t="shared" si="50"/>
        <v>#REF!</v>
      </c>
      <c r="N218" s="115" t="e">
        <f t="shared" si="51"/>
        <v>#REF!</v>
      </c>
      <c r="O218" s="115" t="e">
        <f t="shared" si="52"/>
        <v>#REF!</v>
      </c>
      <c r="P218" s="115" t="e">
        <f t="shared" si="53"/>
        <v>#REF!</v>
      </c>
      <c r="Q218" s="116" t="e">
        <f t="shared" si="54"/>
        <v>#REF!</v>
      </c>
      <c r="R218" s="115" t="e">
        <f t="shared" si="54"/>
        <v>#REF!</v>
      </c>
      <c r="S218" s="115" t="e">
        <f t="shared" si="55"/>
        <v>#REF!</v>
      </c>
      <c r="T218" s="115"/>
      <c r="U218" s="115" t="e">
        <f t="shared" si="56"/>
        <v>#REF!</v>
      </c>
      <c r="V218" s="115" t="e">
        <f t="shared" si="57"/>
        <v>#REF!</v>
      </c>
      <c r="W218" s="115" t="e">
        <f t="shared" si="58"/>
        <v>#REF!</v>
      </c>
      <c r="X218" s="116" t="e">
        <f t="shared" si="59"/>
        <v>#REF!</v>
      </c>
      <c r="Y218" s="116" t="e">
        <f t="shared" si="60"/>
        <v>#REF!</v>
      </c>
      <c r="Z218" s="115" t="e">
        <f t="shared" si="61"/>
        <v>#REF!</v>
      </c>
      <c r="AA218" s="115" t="e">
        <f t="shared" si="65"/>
        <v>#REF!</v>
      </c>
      <c r="AB218" s="115"/>
      <c r="AC218" s="117" t="str">
        <f t="shared" si="62"/>
        <v>BERTAHAP</v>
      </c>
      <c r="AD218" s="118">
        <f t="shared" si="63"/>
        <v>0</v>
      </c>
      <c r="AE218" s="119">
        <v>2</v>
      </c>
      <c r="AF218" s="120"/>
      <c r="AG218" s="115" t="e">
        <f>IF(AF218&gt;#REF!,"LB","KR")</f>
        <v>#REF!</v>
      </c>
      <c r="AH218" s="120">
        <v>1963445000</v>
      </c>
      <c r="AI218" s="120">
        <v>2213116000</v>
      </c>
      <c r="AJ218" s="120">
        <v>2349616000</v>
      </c>
      <c r="AK218" s="121">
        <v>2494535000</v>
      </c>
      <c r="AL218" s="121">
        <v>2349616000</v>
      </c>
      <c r="AM218" s="120">
        <v>2494535000</v>
      </c>
      <c r="AN218" s="120" t="e">
        <f t="shared" si="66"/>
        <v>#REF!</v>
      </c>
    </row>
    <row r="219" spans="1:40">
      <c r="A219" s="3">
        <f t="shared" si="64"/>
        <v>180</v>
      </c>
      <c r="B219" s="106">
        <v>8</v>
      </c>
      <c r="C219" s="107" t="s">
        <v>180</v>
      </c>
      <c r="D219" s="106">
        <v>19</v>
      </c>
      <c r="E219" s="109"/>
      <c r="F219" s="110" t="s">
        <v>78</v>
      </c>
      <c r="G219" s="111">
        <f t="shared" si="46"/>
        <v>138</v>
      </c>
      <c r="H219" s="111">
        <f t="shared" si="47"/>
        <v>120</v>
      </c>
      <c r="I219" s="112">
        <f t="shared" si="48"/>
        <v>26438045</v>
      </c>
      <c r="J219" s="112" t="e">
        <f>SUMIF($AN$4:$AN$22,D219,#REF!)</f>
        <v>#REF!</v>
      </c>
      <c r="K219" s="113" t="e">
        <f t="shared" si="49"/>
        <v>#REF!</v>
      </c>
      <c r="L219" s="114" t="e">
        <f>SUMIF($AN$4:$AN$22,D219,#REF!)</f>
        <v>#REF!</v>
      </c>
      <c r="M219" s="115" t="e">
        <f t="shared" si="50"/>
        <v>#REF!</v>
      </c>
      <c r="N219" s="115" t="e">
        <f t="shared" si="51"/>
        <v>#REF!</v>
      </c>
      <c r="O219" s="115" t="e">
        <f t="shared" si="52"/>
        <v>#REF!</v>
      </c>
      <c r="P219" s="115" t="e">
        <f t="shared" si="53"/>
        <v>#REF!</v>
      </c>
      <c r="Q219" s="116" t="e">
        <f t="shared" si="54"/>
        <v>#REF!</v>
      </c>
      <c r="R219" s="115" t="e">
        <f t="shared" si="54"/>
        <v>#REF!</v>
      </c>
      <c r="S219" s="115" t="e">
        <f t="shared" si="55"/>
        <v>#REF!</v>
      </c>
      <c r="T219" s="115"/>
      <c r="U219" s="115" t="e">
        <f t="shared" si="56"/>
        <v>#REF!</v>
      </c>
      <c r="V219" s="115" t="e">
        <f t="shared" si="57"/>
        <v>#REF!</v>
      </c>
      <c r="W219" s="115" t="e">
        <f t="shared" si="58"/>
        <v>#REF!</v>
      </c>
      <c r="X219" s="116" t="e">
        <f t="shared" si="59"/>
        <v>#REF!</v>
      </c>
      <c r="Y219" s="116" t="e">
        <f t="shared" si="60"/>
        <v>#REF!</v>
      </c>
      <c r="Z219" s="115" t="e">
        <f t="shared" si="61"/>
        <v>#REF!</v>
      </c>
      <c r="AA219" s="115" t="e">
        <f t="shared" si="65"/>
        <v>#REF!</v>
      </c>
      <c r="AB219" s="115"/>
      <c r="AC219" s="117" t="str">
        <f t="shared" si="62"/>
        <v>BERTAHAP</v>
      </c>
      <c r="AD219" s="118">
        <f t="shared" si="63"/>
        <v>0</v>
      </c>
      <c r="AE219" s="119">
        <v>2</v>
      </c>
      <c r="AF219" s="120"/>
      <c r="AG219" s="115" t="e">
        <f>IF(AF219&gt;#REF!,"LB","KR")</f>
        <v>#REF!</v>
      </c>
      <c r="AH219" s="120">
        <v>3183964000</v>
      </c>
      <c r="AI219" s="120">
        <v>3588837000</v>
      </c>
      <c r="AJ219" s="120">
        <v>3810188000</v>
      </c>
      <c r="AK219" s="121">
        <v>4045192000</v>
      </c>
      <c r="AL219" s="121">
        <v>3810188000</v>
      </c>
      <c r="AM219" s="120">
        <v>4045192000</v>
      </c>
      <c r="AN219" s="120" t="e">
        <f t="shared" si="66"/>
        <v>#REF!</v>
      </c>
    </row>
    <row r="220" spans="1:40">
      <c r="A220" s="3">
        <f t="shared" si="64"/>
        <v>181</v>
      </c>
      <c r="B220" s="106">
        <v>9</v>
      </c>
      <c r="C220" s="107" t="s">
        <v>180</v>
      </c>
      <c r="D220" s="106">
        <v>21</v>
      </c>
      <c r="E220" s="109"/>
      <c r="F220" s="110" t="s">
        <v>84</v>
      </c>
      <c r="G220" s="111">
        <f t="shared" si="46"/>
        <v>132</v>
      </c>
      <c r="H220" s="111">
        <f t="shared" si="47"/>
        <v>112</v>
      </c>
      <c r="I220" s="112">
        <f t="shared" si="48"/>
        <v>26438045</v>
      </c>
      <c r="J220" s="112" t="e">
        <f>SUMIF($AN$4:$AN$22,D220,#REF!)</f>
        <v>#REF!</v>
      </c>
      <c r="K220" s="113" t="e">
        <f t="shared" si="49"/>
        <v>#REF!</v>
      </c>
      <c r="L220" s="114" t="e">
        <f>SUMIF($AN$4:$AN$22,D220,#REF!)</f>
        <v>#REF!</v>
      </c>
      <c r="M220" s="115" t="e">
        <f t="shared" si="50"/>
        <v>#REF!</v>
      </c>
      <c r="N220" s="115" t="e">
        <f t="shared" si="51"/>
        <v>#REF!</v>
      </c>
      <c r="O220" s="115" t="e">
        <f t="shared" si="52"/>
        <v>#REF!</v>
      </c>
      <c r="P220" s="115" t="e">
        <f t="shared" si="53"/>
        <v>#REF!</v>
      </c>
      <c r="Q220" s="116" t="e">
        <f t="shared" si="54"/>
        <v>#REF!</v>
      </c>
      <c r="R220" s="115" t="e">
        <f t="shared" si="54"/>
        <v>#REF!</v>
      </c>
      <c r="S220" s="115" t="e">
        <f t="shared" si="55"/>
        <v>#REF!</v>
      </c>
      <c r="T220" s="115"/>
      <c r="U220" s="115" t="e">
        <f t="shared" si="56"/>
        <v>#REF!</v>
      </c>
      <c r="V220" s="115" t="e">
        <f t="shared" si="57"/>
        <v>#REF!</v>
      </c>
      <c r="W220" s="115" t="e">
        <f t="shared" si="58"/>
        <v>#REF!</v>
      </c>
      <c r="X220" s="116" t="e">
        <f t="shared" si="59"/>
        <v>#REF!</v>
      </c>
      <c r="Y220" s="116" t="e">
        <f t="shared" si="60"/>
        <v>#REF!</v>
      </c>
      <c r="Z220" s="115" t="e">
        <f t="shared" si="61"/>
        <v>#REF!</v>
      </c>
      <c r="AA220" s="115" t="e">
        <f t="shared" si="65"/>
        <v>#REF!</v>
      </c>
      <c r="AB220" s="115"/>
      <c r="AC220" s="117" t="str">
        <f t="shared" si="62"/>
        <v>BERTAHAP</v>
      </c>
      <c r="AD220" s="118">
        <f t="shared" si="63"/>
        <v>0</v>
      </c>
      <c r="AE220" s="119">
        <v>2</v>
      </c>
      <c r="AF220" s="120"/>
      <c r="AG220" s="115" t="e">
        <f>IF(AF220&gt;#REF!,"LB","KR")</f>
        <v>#REF!</v>
      </c>
      <c r="AH220" s="120">
        <v>3083840000</v>
      </c>
      <c r="AI220" s="120">
        <v>3475980000</v>
      </c>
      <c r="AJ220" s="120">
        <v>3690371000</v>
      </c>
      <c r="AK220" s="121">
        <v>3917985000</v>
      </c>
      <c r="AL220" s="121">
        <v>3690371000</v>
      </c>
      <c r="AM220" s="120">
        <v>3917985000</v>
      </c>
      <c r="AN220" s="120" t="e">
        <f t="shared" si="66"/>
        <v>#REF!</v>
      </c>
    </row>
    <row r="221" spans="1:40">
      <c r="A221" s="3">
        <f t="shared" si="64"/>
        <v>182</v>
      </c>
      <c r="B221" s="106">
        <v>1</v>
      </c>
      <c r="C221" s="107" t="s">
        <v>181</v>
      </c>
      <c r="D221" s="108" t="s">
        <v>29</v>
      </c>
      <c r="E221" s="109"/>
      <c r="F221" s="110" t="s">
        <v>74</v>
      </c>
      <c r="G221" s="111">
        <f t="shared" si="46"/>
        <v>85</v>
      </c>
      <c r="H221" s="111">
        <f t="shared" si="47"/>
        <v>74</v>
      </c>
      <c r="I221" s="112">
        <f t="shared" si="48"/>
        <v>26438045</v>
      </c>
      <c r="J221" s="112" t="e">
        <f>SUMIF($AN$4:$AN$22,D221,#REF!)</f>
        <v>#REF!</v>
      </c>
      <c r="K221" s="113" t="e">
        <f t="shared" si="49"/>
        <v>#REF!</v>
      </c>
      <c r="L221" s="114" t="e">
        <f>SUMIF($AN$4:$AN$22,D221,#REF!)</f>
        <v>#REF!</v>
      </c>
      <c r="M221" s="115" t="e">
        <f t="shared" si="50"/>
        <v>#REF!</v>
      </c>
      <c r="N221" s="115" t="e">
        <f t="shared" si="51"/>
        <v>#REF!</v>
      </c>
      <c r="O221" s="115" t="e">
        <f t="shared" si="52"/>
        <v>#REF!</v>
      </c>
      <c r="P221" s="115" t="e">
        <f t="shared" si="53"/>
        <v>#REF!</v>
      </c>
      <c r="Q221" s="116" t="e">
        <f t="shared" si="54"/>
        <v>#REF!</v>
      </c>
      <c r="R221" s="115" t="e">
        <f t="shared" si="54"/>
        <v>#REF!</v>
      </c>
      <c r="S221" s="115" t="e">
        <f t="shared" si="55"/>
        <v>#REF!</v>
      </c>
      <c r="T221" s="115"/>
      <c r="U221" s="115" t="e">
        <f t="shared" si="56"/>
        <v>#REF!</v>
      </c>
      <c r="V221" s="115" t="e">
        <f t="shared" si="57"/>
        <v>#REF!</v>
      </c>
      <c r="W221" s="115" t="e">
        <f t="shared" si="58"/>
        <v>#REF!</v>
      </c>
      <c r="X221" s="116" t="e">
        <f t="shared" si="59"/>
        <v>#REF!</v>
      </c>
      <c r="Y221" s="116" t="e">
        <f t="shared" si="60"/>
        <v>#REF!</v>
      </c>
      <c r="Z221" s="115" t="e">
        <f t="shared" si="61"/>
        <v>#REF!</v>
      </c>
      <c r="AA221" s="115" t="e">
        <f t="shared" si="65"/>
        <v>#REF!</v>
      </c>
      <c r="AB221" s="115"/>
      <c r="AC221" s="117" t="str">
        <f t="shared" si="62"/>
        <v>BERTAHAP</v>
      </c>
      <c r="AD221" s="118">
        <f t="shared" si="63"/>
        <v>0</v>
      </c>
      <c r="AE221" s="119">
        <v>2</v>
      </c>
      <c r="AF221" s="120"/>
      <c r="AG221" s="115" t="e">
        <f>IF(AF221&gt;#REF!,"LB","KR")</f>
        <v>#REF!</v>
      </c>
      <c r="AH221" s="120">
        <v>1944382000</v>
      </c>
      <c r="AI221" s="120">
        <v>2191629000</v>
      </c>
      <c r="AJ221" s="120">
        <v>2326804000</v>
      </c>
      <c r="AK221" s="121">
        <v>2470317000</v>
      </c>
      <c r="AL221" s="121">
        <v>2326804000</v>
      </c>
      <c r="AM221" s="120">
        <v>2470317000</v>
      </c>
      <c r="AN221" s="120" t="e">
        <f t="shared" si="66"/>
        <v>#REF!</v>
      </c>
    </row>
    <row r="222" spans="1:40">
      <c r="A222" s="3">
        <f t="shared" si="64"/>
        <v>183</v>
      </c>
      <c r="B222" s="106">
        <v>2</v>
      </c>
      <c r="C222" s="107" t="s">
        <v>181</v>
      </c>
      <c r="D222" s="108" t="s">
        <v>32</v>
      </c>
      <c r="E222" s="109"/>
      <c r="F222" s="110" t="s">
        <v>56</v>
      </c>
      <c r="G222" s="111">
        <f t="shared" si="46"/>
        <v>85</v>
      </c>
      <c r="H222" s="111">
        <f t="shared" si="47"/>
        <v>74</v>
      </c>
      <c r="I222" s="112">
        <f t="shared" si="48"/>
        <v>26438045</v>
      </c>
      <c r="J222" s="112" t="e">
        <f>SUMIF($AN$4:$AN$22,D222,#REF!)</f>
        <v>#REF!</v>
      </c>
      <c r="K222" s="113" t="e">
        <f t="shared" si="49"/>
        <v>#REF!</v>
      </c>
      <c r="L222" s="114" t="e">
        <f>SUMIF($AN$4:$AN$22,D222,#REF!)</f>
        <v>#REF!</v>
      </c>
      <c r="M222" s="115" t="e">
        <f t="shared" si="50"/>
        <v>#REF!</v>
      </c>
      <c r="N222" s="115" t="e">
        <f t="shared" si="51"/>
        <v>#REF!</v>
      </c>
      <c r="O222" s="115" t="e">
        <f t="shared" si="52"/>
        <v>#REF!</v>
      </c>
      <c r="P222" s="115" t="e">
        <f t="shared" si="53"/>
        <v>#REF!</v>
      </c>
      <c r="Q222" s="116" t="e">
        <f t="shared" si="54"/>
        <v>#REF!</v>
      </c>
      <c r="R222" s="115" t="e">
        <f t="shared" si="54"/>
        <v>#REF!</v>
      </c>
      <c r="S222" s="115" t="e">
        <f t="shared" si="55"/>
        <v>#REF!</v>
      </c>
      <c r="T222" s="115"/>
      <c r="U222" s="115" t="e">
        <f t="shared" si="56"/>
        <v>#REF!</v>
      </c>
      <c r="V222" s="115" t="e">
        <f t="shared" si="57"/>
        <v>#REF!</v>
      </c>
      <c r="W222" s="115" t="e">
        <f t="shared" si="58"/>
        <v>#REF!</v>
      </c>
      <c r="X222" s="116" t="e">
        <f t="shared" si="59"/>
        <v>#REF!</v>
      </c>
      <c r="Y222" s="116" t="e">
        <f t="shared" si="60"/>
        <v>#REF!</v>
      </c>
      <c r="Z222" s="115" t="e">
        <f t="shared" si="61"/>
        <v>#REF!</v>
      </c>
      <c r="AA222" s="115" t="e">
        <f t="shared" si="65"/>
        <v>#REF!</v>
      </c>
      <c r="AB222" s="115"/>
      <c r="AC222" s="117" t="str">
        <f t="shared" si="62"/>
        <v>BERTAHAP</v>
      </c>
      <c r="AD222" s="118">
        <f t="shared" si="63"/>
        <v>0</v>
      </c>
      <c r="AE222" s="119">
        <v>2</v>
      </c>
      <c r="AF222" s="120"/>
      <c r="AG222" s="115" t="e">
        <f>IF(AF222&gt;#REF!,"LB","KR")</f>
        <v>#REF!</v>
      </c>
      <c r="AH222" s="120">
        <v>1944382000</v>
      </c>
      <c r="AI222" s="120">
        <v>2191629000</v>
      </c>
      <c r="AJ222" s="120">
        <v>2326804000</v>
      </c>
      <c r="AK222" s="121">
        <v>2470317000</v>
      </c>
      <c r="AL222" s="121">
        <v>2326804000</v>
      </c>
      <c r="AM222" s="120">
        <v>2470317000</v>
      </c>
      <c r="AN222" s="120" t="e">
        <f t="shared" si="66"/>
        <v>#REF!</v>
      </c>
    </row>
    <row r="223" spans="1:40">
      <c r="A223" s="3">
        <f t="shared" si="64"/>
        <v>184</v>
      </c>
      <c r="B223" s="106">
        <v>3</v>
      </c>
      <c r="C223" s="107" t="s">
        <v>181</v>
      </c>
      <c r="D223" s="108" t="s">
        <v>38</v>
      </c>
      <c r="E223" s="109"/>
      <c r="F223" s="110" t="s">
        <v>58</v>
      </c>
      <c r="G223" s="111">
        <f t="shared" si="46"/>
        <v>101</v>
      </c>
      <c r="H223" s="111">
        <f t="shared" si="47"/>
        <v>90</v>
      </c>
      <c r="I223" s="112">
        <f t="shared" si="48"/>
        <v>26438045</v>
      </c>
      <c r="J223" s="112" t="e">
        <f>SUMIF($AN$4:$AN$22,D223,#REF!)</f>
        <v>#REF!</v>
      </c>
      <c r="K223" s="113" t="e">
        <f t="shared" si="49"/>
        <v>#REF!</v>
      </c>
      <c r="L223" s="114" t="e">
        <f>SUMIF($AN$4:$AN$22,D223,#REF!)</f>
        <v>#REF!</v>
      </c>
      <c r="M223" s="115" t="e">
        <f t="shared" si="50"/>
        <v>#REF!</v>
      </c>
      <c r="N223" s="115" t="e">
        <f t="shared" si="51"/>
        <v>#REF!</v>
      </c>
      <c r="O223" s="115" t="e">
        <f t="shared" si="52"/>
        <v>#REF!</v>
      </c>
      <c r="P223" s="115" t="e">
        <f t="shared" si="53"/>
        <v>#REF!</v>
      </c>
      <c r="Q223" s="116" t="e">
        <f t="shared" si="54"/>
        <v>#REF!</v>
      </c>
      <c r="R223" s="115" t="e">
        <f t="shared" si="54"/>
        <v>#REF!</v>
      </c>
      <c r="S223" s="115" t="e">
        <f t="shared" si="55"/>
        <v>#REF!</v>
      </c>
      <c r="T223" s="115"/>
      <c r="U223" s="115" t="e">
        <f t="shared" si="56"/>
        <v>#REF!</v>
      </c>
      <c r="V223" s="115" t="e">
        <f t="shared" si="57"/>
        <v>#REF!</v>
      </c>
      <c r="W223" s="115" t="e">
        <f t="shared" si="58"/>
        <v>#REF!</v>
      </c>
      <c r="X223" s="116" t="e">
        <f t="shared" si="59"/>
        <v>#REF!</v>
      </c>
      <c r="Y223" s="116" t="e">
        <f t="shared" si="60"/>
        <v>#REF!</v>
      </c>
      <c r="Z223" s="115" t="e">
        <f t="shared" si="61"/>
        <v>#REF!</v>
      </c>
      <c r="AA223" s="115" t="e">
        <f t="shared" si="65"/>
        <v>#REF!</v>
      </c>
      <c r="AB223" s="115"/>
      <c r="AC223" s="117" t="str">
        <f t="shared" si="62"/>
        <v>BERTAHAP</v>
      </c>
      <c r="AD223" s="118">
        <f t="shared" si="63"/>
        <v>0</v>
      </c>
      <c r="AE223" s="119">
        <v>2</v>
      </c>
      <c r="AF223" s="120"/>
      <c r="AG223" s="115" t="e">
        <f>IF(AF223&gt;#REF!,"LB","KR")</f>
        <v>#REF!</v>
      </c>
      <c r="AH223" s="120">
        <v>2364789000</v>
      </c>
      <c r="AI223" s="120">
        <v>2665495000</v>
      </c>
      <c r="AJ223" s="120">
        <v>2829897000</v>
      </c>
      <c r="AK223" s="121">
        <v>3004439000</v>
      </c>
      <c r="AL223" s="121">
        <v>2829897000</v>
      </c>
      <c r="AM223" s="120">
        <v>3004439000</v>
      </c>
      <c r="AN223" s="120" t="e">
        <f t="shared" si="66"/>
        <v>#REF!</v>
      </c>
    </row>
    <row r="224" spans="1:40">
      <c r="A224" s="3">
        <f t="shared" si="64"/>
        <v>185</v>
      </c>
      <c r="B224" s="106">
        <v>4</v>
      </c>
      <c r="C224" s="107" t="s">
        <v>181</v>
      </c>
      <c r="D224" s="108" t="s">
        <v>44</v>
      </c>
      <c r="E224" s="109"/>
      <c r="F224" s="110" t="s">
        <v>60</v>
      </c>
      <c r="G224" s="111">
        <f t="shared" si="46"/>
        <v>101</v>
      </c>
      <c r="H224" s="111">
        <f t="shared" si="47"/>
        <v>90</v>
      </c>
      <c r="I224" s="112">
        <f t="shared" si="48"/>
        <v>26438045</v>
      </c>
      <c r="J224" s="112" t="e">
        <f>SUMIF($AN$4:$AN$22,D224,#REF!)</f>
        <v>#REF!</v>
      </c>
      <c r="K224" s="113" t="e">
        <f t="shared" si="49"/>
        <v>#REF!</v>
      </c>
      <c r="L224" s="114" t="e">
        <f>SUMIF($AN$4:$AN$22,D224,#REF!)</f>
        <v>#REF!</v>
      </c>
      <c r="M224" s="115" t="e">
        <f t="shared" si="50"/>
        <v>#REF!</v>
      </c>
      <c r="N224" s="115" t="e">
        <f t="shared" si="51"/>
        <v>#REF!</v>
      </c>
      <c r="O224" s="115" t="e">
        <f t="shared" si="52"/>
        <v>#REF!</v>
      </c>
      <c r="P224" s="115" t="e">
        <f t="shared" si="53"/>
        <v>#REF!</v>
      </c>
      <c r="Q224" s="116" t="e">
        <f t="shared" si="54"/>
        <v>#REF!</v>
      </c>
      <c r="R224" s="115" t="e">
        <f t="shared" si="54"/>
        <v>#REF!</v>
      </c>
      <c r="S224" s="115" t="e">
        <f t="shared" si="55"/>
        <v>#REF!</v>
      </c>
      <c r="T224" s="115"/>
      <c r="U224" s="115" t="e">
        <f t="shared" si="56"/>
        <v>#REF!</v>
      </c>
      <c r="V224" s="115" t="e">
        <f t="shared" si="57"/>
        <v>#REF!</v>
      </c>
      <c r="W224" s="115" t="e">
        <f t="shared" si="58"/>
        <v>#REF!</v>
      </c>
      <c r="X224" s="116" t="e">
        <f t="shared" si="59"/>
        <v>#REF!</v>
      </c>
      <c r="Y224" s="116" t="e">
        <f t="shared" si="60"/>
        <v>#REF!</v>
      </c>
      <c r="Z224" s="115" t="e">
        <f t="shared" si="61"/>
        <v>#REF!</v>
      </c>
      <c r="AA224" s="115" t="e">
        <f t="shared" si="65"/>
        <v>#REF!</v>
      </c>
      <c r="AB224" s="115"/>
      <c r="AC224" s="117" t="str">
        <f t="shared" si="62"/>
        <v>BERTAHAP</v>
      </c>
      <c r="AD224" s="118">
        <f t="shared" si="63"/>
        <v>0</v>
      </c>
      <c r="AE224" s="119">
        <v>2</v>
      </c>
      <c r="AF224" s="120"/>
      <c r="AG224" s="115" t="e">
        <f>IF(AF224&gt;#REF!,"LB","KR")</f>
        <v>#REF!</v>
      </c>
      <c r="AH224" s="120">
        <v>2364789000</v>
      </c>
      <c r="AI224" s="120">
        <v>2665495000</v>
      </c>
      <c r="AJ224" s="120">
        <v>2829897000</v>
      </c>
      <c r="AK224" s="121">
        <v>3004439000</v>
      </c>
      <c r="AL224" s="121">
        <v>2829897000</v>
      </c>
      <c r="AM224" s="120">
        <v>3004439000</v>
      </c>
      <c r="AN224" s="120" t="e">
        <f t="shared" si="66"/>
        <v>#REF!</v>
      </c>
    </row>
    <row r="225" spans="1:40">
      <c r="A225" s="3">
        <f t="shared" si="64"/>
        <v>186</v>
      </c>
      <c r="B225" s="106">
        <v>5</v>
      </c>
      <c r="C225" s="107" t="s">
        <v>181</v>
      </c>
      <c r="D225" s="106">
        <v>11</v>
      </c>
      <c r="E225" s="109"/>
      <c r="F225" s="110" t="s">
        <v>62</v>
      </c>
      <c r="G225" s="111">
        <f t="shared" si="46"/>
        <v>101</v>
      </c>
      <c r="H225" s="111">
        <f t="shared" si="47"/>
        <v>90</v>
      </c>
      <c r="I225" s="112">
        <f t="shared" si="48"/>
        <v>26438045</v>
      </c>
      <c r="J225" s="112" t="e">
        <f>SUMIF($AN$4:$AN$22,D225,#REF!)</f>
        <v>#REF!</v>
      </c>
      <c r="K225" s="113" t="e">
        <f t="shared" si="49"/>
        <v>#REF!</v>
      </c>
      <c r="L225" s="114" t="e">
        <f>SUMIF($AN$4:$AN$22,D225,#REF!)</f>
        <v>#REF!</v>
      </c>
      <c r="M225" s="115" t="e">
        <f t="shared" si="50"/>
        <v>#REF!</v>
      </c>
      <c r="N225" s="115" t="e">
        <f t="shared" si="51"/>
        <v>#REF!</v>
      </c>
      <c r="O225" s="115" t="e">
        <f t="shared" si="52"/>
        <v>#REF!</v>
      </c>
      <c r="P225" s="115" t="e">
        <f t="shared" si="53"/>
        <v>#REF!</v>
      </c>
      <c r="Q225" s="116" t="e">
        <f t="shared" si="54"/>
        <v>#REF!</v>
      </c>
      <c r="R225" s="115" t="e">
        <f t="shared" si="54"/>
        <v>#REF!</v>
      </c>
      <c r="S225" s="115" t="e">
        <f t="shared" si="55"/>
        <v>#REF!</v>
      </c>
      <c r="T225" s="115"/>
      <c r="U225" s="115" t="e">
        <f t="shared" si="56"/>
        <v>#REF!</v>
      </c>
      <c r="V225" s="115" t="e">
        <f t="shared" si="57"/>
        <v>#REF!</v>
      </c>
      <c r="W225" s="115" t="e">
        <f t="shared" si="58"/>
        <v>#REF!</v>
      </c>
      <c r="X225" s="116" t="e">
        <f t="shared" si="59"/>
        <v>#REF!</v>
      </c>
      <c r="Y225" s="116" t="e">
        <f t="shared" si="60"/>
        <v>#REF!</v>
      </c>
      <c r="Z225" s="115" t="e">
        <f t="shared" si="61"/>
        <v>#REF!</v>
      </c>
      <c r="AA225" s="115" t="e">
        <f t="shared" si="65"/>
        <v>#REF!</v>
      </c>
      <c r="AB225" s="115"/>
      <c r="AC225" s="117" t="str">
        <f t="shared" si="62"/>
        <v>BERTAHAP</v>
      </c>
      <c r="AD225" s="118">
        <f t="shared" si="63"/>
        <v>0</v>
      </c>
      <c r="AE225" s="119">
        <v>2</v>
      </c>
      <c r="AF225" s="120"/>
      <c r="AG225" s="115" t="e">
        <f>IF(AF225&gt;#REF!,"LB","KR")</f>
        <v>#REF!</v>
      </c>
      <c r="AH225" s="120">
        <v>2364789000</v>
      </c>
      <c r="AI225" s="120">
        <v>2665495000</v>
      </c>
      <c r="AJ225" s="120">
        <v>2829897000</v>
      </c>
      <c r="AK225" s="121">
        <v>3004439000</v>
      </c>
      <c r="AL225" s="121">
        <v>2829897000</v>
      </c>
      <c r="AM225" s="120">
        <v>3004439000</v>
      </c>
      <c r="AN225" s="120" t="e">
        <f t="shared" si="66"/>
        <v>#REF!</v>
      </c>
    </row>
    <row r="226" spans="1:40">
      <c r="A226" s="3">
        <f t="shared" si="64"/>
        <v>187</v>
      </c>
      <c r="B226" s="106">
        <v>6</v>
      </c>
      <c r="C226" s="107" t="s">
        <v>181</v>
      </c>
      <c r="D226" s="106">
        <v>15</v>
      </c>
      <c r="E226" s="109"/>
      <c r="F226" s="110" t="s">
        <v>64</v>
      </c>
      <c r="G226" s="111">
        <f t="shared" si="46"/>
        <v>101</v>
      </c>
      <c r="H226" s="111">
        <f t="shared" si="47"/>
        <v>90</v>
      </c>
      <c r="I226" s="112">
        <f t="shared" si="48"/>
        <v>26438045</v>
      </c>
      <c r="J226" s="112" t="e">
        <f>SUMIF($AN$4:$AN$22,D226,#REF!)</f>
        <v>#REF!</v>
      </c>
      <c r="K226" s="113" t="e">
        <f t="shared" si="49"/>
        <v>#REF!</v>
      </c>
      <c r="L226" s="114" t="e">
        <f>SUMIF($AN$4:$AN$22,D226,#REF!)</f>
        <v>#REF!</v>
      </c>
      <c r="M226" s="115" t="e">
        <f t="shared" si="50"/>
        <v>#REF!</v>
      </c>
      <c r="N226" s="115" t="e">
        <f t="shared" si="51"/>
        <v>#REF!</v>
      </c>
      <c r="O226" s="115" t="e">
        <f t="shared" si="52"/>
        <v>#REF!</v>
      </c>
      <c r="P226" s="115" t="e">
        <f t="shared" si="53"/>
        <v>#REF!</v>
      </c>
      <c r="Q226" s="116" t="e">
        <f t="shared" si="54"/>
        <v>#REF!</v>
      </c>
      <c r="R226" s="115" t="e">
        <f t="shared" si="54"/>
        <v>#REF!</v>
      </c>
      <c r="S226" s="115" t="e">
        <f t="shared" si="55"/>
        <v>#REF!</v>
      </c>
      <c r="T226" s="115"/>
      <c r="U226" s="115" t="e">
        <f t="shared" si="56"/>
        <v>#REF!</v>
      </c>
      <c r="V226" s="115" t="e">
        <f t="shared" si="57"/>
        <v>#REF!</v>
      </c>
      <c r="W226" s="115" t="e">
        <f t="shared" si="58"/>
        <v>#REF!</v>
      </c>
      <c r="X226" s="116" t="e">
        <f t="shared" si="59"/>
        <v>#REF!</v>
      </c>
      <c r="Y226" s="116" t="e">
        <f t="shared" si="60"/>
        <v>#REF!</v>
      </c>
      <c r="Z226" s="115" t="e">
        <f t="shared" si="61"/>
        <v>#REF!</v>
      </c>
      <c r="AA226" s="115" t="e">
        <f t="shared" si="65"/>
        <v>#REF!</v>
      </c>
      <c r="AB226" s="115"/>
      <c r="AC226" s="117" t="str">
        <f t="shared" si="62"/>
        <v>BERTAHAP</v>
      </c>
      <c r="AD226" s="118">
        <f t="shared" si="63"/>
        <v>0</v>
      </c>
      <c r="AE226" s="119">
        <v>2</v>
      </c>
      <c r="AF226" s="120"/>
      <c r="AG226" s="115" t="e">
        <f>IF(AF226&gt;#REF!,"LB","KR")</f>
        <v>#REF!</v>
      </c>
      <c r="AH226" s="120">
        <v>2364789000</v>
      </c>
      <c r="AI226" s="120">
        <v>2665495000</v>
      </c>
      <c r="AJ226" s="120">
        <v>2829897000</v>
      </c>
      <c r="AK226" s="121">
        <v>3004439000</v>
      </c>
      <c r="AL226" s="121">
        <v>2829897000</v>
      </c>
      <c r="AM226" s="120">
        <v>3004439000</v>
      </c>
      <c r="AN226" s="120" t="e">
        <f t="shared" si="66"/>
        <v>#REF!</v>
      </c>
    </row>
    <row r="227" spans="1:40">
      <c r="A227" s="3">
        <f t="shared" si="64"/>
        <v>188</v>
      </c>
      <c r="B227" s="106">
        <v>7</v>
      </c>
      <c r="C227" s="107" t="s">
        <v>181</v>
      </c>
      <c r="D227" s="106">
        <v>17</v>
      </c>
      <c r="E227" s="109"/>
      <c r="F227" s="110" t="s">
        <v>67</v>
      </c>
      <c r="G227" s="111">
        <f t="shared" si="46"/>
        <v>85</v>
      </c>
      <c r="H227" s="111">
        <f t="shared" si="47"/>
        <v>74</v>
      </c>
      <c r="I227" s="112">
        <f t="shared" si="48"/>
        <v>26438045</v>
      </c>
      <c r="J227" s="112" t="e">
        <f>SUMIF($AN$4:$AN$22,D227,#REF!)</f>
        <v>#REF!</v>
      </c>
      <c r="K227" s="113" t="e">
        <f t="shared" si="49"/>
        <v>#REF!</v>
      </c>
      <c r="L227" s="114" t="e">
        <f>SUMIF($AN$4:$AN$22,D227,#REF!)</f>
        <v>#REF!</v>
      </c>
      <c r="M227" s="115" t="e">
        <f t="shared" si="50"/>
        <v>#REF!</v>
      </c>
      <c r="N227" s="115" t="e">
        <f t="shared" si="51"/>
        <v>#REF!</v>
      </c>
      <c r="O227" s="115" t="e">
        <f t="shared" si="52"/>
        <v>#REF!</v>
      </c>
      <c r="P227" s="115" t="e">
        <f t="shared" si="53"/>
        <v>#REF!</v>
      </c>
      <c r="Q227" s="116" t="e">
        <f t="shared" si="54"/>
        <v>#REF!</v>
      </c>
      <c r="R227" s="115" t="e">
        <f t="shared" si="54"/>
        <v>#REF!</v>
      </c>
      <c r="S227" s="115" t="e">
        <f t="shared" si="55"/>
        <v>#REF!</v>
      </c>
      <c r="T227" s="115"/>
      <c r="U227" s="115" t="e">
        <f t="shared" si="56"/>
        <v>#REF!</v>
      </c>
      <c r="V227" s="115" t="e">
        <f t="shared" si="57"/>
        <v>#REF!</v>
      </c>
      <c r="W227" s="115" t="e">
        <f t="shared" si="58"/>
        <v>#REF!</v>
      </c>
      <c r="X227" s="116" t="e">
        <f t="shared" si="59"/>
        <v>#REF!</v>
      </c>
      <c r="Y227" s="116" t="e">
        <f t="shared" si="60"/>
        <v>#REF!</v>
      </c>
      <c r="Z227" s="115" t="e">
        <f t="shared" si="61"/>
        <v>#REF!</v>
      </c>
      <c r="AA227" s="115" t="e">
        <f t="shared" si="65"/>
        <v>#REF!</v>
      </c>
      <c r="AB227" s="115"/>
      <c r="AC227" s="117" t="str">
        <f t="shared" si="62"/>
        <v>BERTAHAP</v>
      </c>
      <c r="AD227" s="118">
        <f t="shared" si="63"/>
        <v>0</v>
      </c>
      <c r="AE227" s="119">
        <v>2</v>
      </c>
      <c r="AF227" s="120"/>
      <c r="AG227" s="115" t="e">
        <f>IF(AF227&gt;#REF!,"LB","KR")</f>
        <v>#REF!</v>
      </c>
      <c r="AH227" s="120">
        <v>1944382000</v>
      </c>
      <c r="AI227" s="120">
        <v>2191629000</v>
      </c>
      <c r="AJ227" s="120">
        <v>2326804000</v>
      </c>
      <c r="AK227" s="121">
        <v>2470317000</v>
      </c>
      <c r="AL227" s="121">
        <v>2326804000</v>
      </c>
      <c r="AM227" s="120">
        <v>2470317000</v>
      </c>
      <c r="AN227" s="120" t="e">
        <f t="shared" si="66"/>
        <v>#REF!</v>
      </c>
    </row>
    <row r="228" spans="1:40">
      <c r="A228" s="3">
        <f t="shared" si="64"/>
        <v>189</v>
      </c>
      <c r="B228" s="106">
        <v>8</v>
      </c>
      <c r="C228" s="107" t="s">
        <v>181</v>
      </c>
      <c r="D228" s="106">
        <v>19</v>
      </c>
      <c r="E228" s="109"/>
      <c r="F228" s="110" t="s">
        <v>78</v>
      </c>
      <c r="G228" s="111">
        <f t="shared" si="46"/>
        <v>138</v>
      </c>
      <c r="H228" s="111">
        <f t="shared" si="47"/>
        <v>120</v>
      </c>
      <c r="I228" s="112">
        <f t="shared" si="48"/>
        <v>26438045</v>
      </c>
      <c r="J228" s="112" t="e">
        <f>SUMIF($AN$4:$AN$22,D228,#REF!)</f>
        <v>#REF!</v>
      </c>
      <c r="K228" s="113" t="e">
        <f t="shared" si="49"/>
        <v>#REF!</v>
      </c>
      <c r="L228" s="114" t="e">
        <f>SUMIF($AN$4:$AN$22,D228,#REF!)</f>
        <v>#REF!</v>
      </c>
      <c r="M228" s="115" t="e">
        <f t="shared" si="50"/>
        <v>#REF!</v>
      </c>
      <c r="N228" s="115" t="e">
        <f t="shared" si="51"/>
        <v>#REF!</v>
      </c>
      <c r="O228" s="115" t="e">
        <f t="shared" si="52"/>
        <v>#REF!</v>
      </c>
      <c r="P228" s="115" t="e">
        <f t="shared" si="53"/>
        <v>#REF!</v>
      </c>
      <c r="Q228" s="116" t="e">
        <f t="shared" si="54"/>
        <v>#REF!</v>
      </c>
      <c r="R228" s="115" t="e">
        <f t="shared" si="54"/>
        <v>#REF!</v>
      </c>
      <c r="S228" s="115" t="e">
        <f t="shared" si="55"/>
        <v>#REF!</v>
      </c>
      <c r="T228" s="115"/>
      <c r="U228" s="115" t="e">
        <f t="shared" si="56"/>
        <v>#REF!</v>
      </c>
      <c r="V228" s="115" t="e">
        <f t="shared" si="57"/>
        <v>#REF!</v>
      </c>
      <c r="W228" s="115" t="e">
        <f t="shared" si="58"/>
        <v>#REF!</v>
      </c>
      <c r="X228" s="116" t="e">
        <f t="shared" si="59"/>
        <v>#REF!</v>
      </c>
      <c r="Y228" s="116" t="e">
        <f t="shared" si="60"/>
        <v>#REF!</v>
      </c>
      <c r="Z228" s="115" t="e">
        <f t="shared" si="61"/>
        <v>#REF!</v>
      </c>
      <c r="AA228" s="115" t="e">
        <f t="shared" si="65"/>
        <v>#REF!</v>
      </c>
      <c r="AB228" s="115"/>
      <c r="AC228" s="117" t="str">
        <f t="shared" si="62"/>
        <v>BERTAHAP</v>
      </c>
      <c r="AD228" s="118">
        <f t="shared" si="63"/>
        <v>0</v>
      </c>
      <c r="AE228" s="119">
        <v>2</v>
      </c>
      <c r="AF228" s="120"/>
      <c r="AG228" s="115" t="e">
        <f>IF(AF228&gt;#REF!,"LB","KR")</f>
        <v>#REF!</v>
      </c>
      <c r="AH228" s="120">
        <v>3153052000</v>
      </c>
      <c r="AI228" s="120">
        <v>3553993000</v>
      </c>
      <c r="AJ228" s="120">
        <v>3773196000</v>
      </c>
      <c r="AK228" s="121">
        <v>4005918000</v>
      </c>
      <c r="AL228" s="121">
        <v>3773196000</v>
      </c>
      <c r="AM228" s="120">
        <v>4005918000</v>
      </c>
      <c r="AN228" s="120" t="e">
        <f t="shared" si="66"/>
        <v>#REF!</v>
      </c>
    </row>
    <row r="229" spans="1:40">
      <c r="A229" s="3">
        <f t="shared" si="64"/>
        <v>190</v>
      </c>
      <c r="B229" s="106">
        <v>9</v>
      </c>
      <c r="C229" s="107" t="s">
        <v>181</v>
      </c>
      <c r="D229" s="106">
        <v>21</v>
      </c>
      <c r="E229" s="109"/>
      <c r="F229" s="110" t="s">
        <v>84</v>
      </c>
      <c r="G229" s="111">
        <f t="shared" si="46"/>
        <v>132</v>
      </c>
      <c r="H229" s="111">
        <f t="shared" si="47"/>
        <v>112</v>
      </c>
      <c r="I229" s="112">
        <f t="shared" si="48"/>
        <v>26438045</v>
      </c>
      <c r="J229" s="112" t="e">
        <f>SUMIF($AN$4:$AN$22,D229,#REF!)</f>
        <v>#REF!</v>
      </c>
      <c r="K229" s="113" t="e">
        <f t="shared" si="49"/>
        <v>#REF!</v>
      </c>
      <c r="L229" s="114" t="e">
        <f>SUMIF($AN$4:$AN$22,D229,#REF!)</f>
        <v>#REF!</v>
      </c>
      <c r="M229" s="115" t="e">
        <f t="shared" si="50"/>
        <v>#REF!</v>
      </c>
      <c r="N229" s="115" t="e">
        <f t="shared" si="51"/>
        <v>#REF!</v>
      </c>
      <c r="O229" s="115" t="e">
        <f t="shared" si="52"/>
        <v>#REF!</v>
      </c>
      <c r="P229" s="115" t="e">
        <f t="shared" si="53"/>
        <v>#REF!</v>
      </c>
      <c r="Q229" s="116" t="e">
        <f t="shared" si="54"/>
        <v>#REF!</v>
      </c>
      <c r="R229" s="115" t="e">
        <f t="shared" si="54"/>
        <v>#REF!</v>
      </c>
      <c r="S229" s="115" t="e">
        <f t="shared" si="55"/>
        <v>#REF!</v>
      </c>
      <c r="T229" s="115"/>
      <c r="U229" s="115" t="e">
        <f t="shared" si="56"/>
        <v>#REF!</v>
      </c>
      <c r="V229" s="115" t="e">
        <f t="shared" si="57"/>
        <v>#REF!</v>
      </c>
      <c r="W229" s="115" t="e">
        <f t="shared" si="58"/>
        <v>#REF!</v>
      </c>
      <c r="X229" s="116" t="e">
        <f t="shared" si="59"/>
        <v>#REF!</v>
      </c>
      <c r="Y229" s="116" t="e">
        <f t="shared" si="60"/>
        <v>#REF!</v>
      </c>
      <c r="Z229" s="115" t="e">
        <f t="shared" si="61"/>
        <v>#REF!</v>
      </c>
      <c r="AA229" s="115" t="e">
        <f t="shared" si="65"/>
        <v>#REF!</v>
      </c>
      <c r="AB229" s="115"/>
      <c r="AC229" s="117" t="str">
        <f t="shared" si="62"/>
        <v>BERTAHAP</v>
      </c>
      <c r="AD229" s="118">
        <f t="shared" si="63"/>
        <v>0</v>
      </c>
      <c r="AE229" s="119">
        <v>2</v>
      </c>
      <c r="AF229" s="120"/>
      <c r="AG229" s="115" t="e">
        <f>IF(AF229&gt;#REF!,"LB","KR")</f>
        <v>#REF!</v>
      </c>
      <c r="AH229" s="120">
        <v>3053900000</v>
      </c>
      <c r="AI229" s="120">
        <v>3442233000</v>
      </c>
      <c r="AJ229" s="120">
        <v>3654542000</v>
      </c>
      <c r="AK229" s="121">
        <v>3879946000</v>
      </c>
      <c r="AL229" s="121">
        <v>3654542000</v>
      </c>
      <c r="AM229" s="120">
        <v>3879946000</v>
      </c>
      <c r="AN229" s="120" t="e">
        <f t="shared" si="66"/>
        <v>#REF!</v>
      </c>
    </row>
    <row r="230" spans="1:40">
      <c r="A230" s="3">
        <f t="shared" si="64"/>
        <v>191</v>
      </c>
      <c r="B230" s="106">
        <v>1</v>
      </c>
      <c r="C230" s="107" t="s">
        <v>182</v>
      </c>
      <c r="D230" s="108" t="s">
        <v>29</v>
      </c>
      <c r="E230" s="109"/>
      <c r="F230" s="110" t="s">
        <v>74</v>
      </c>
      <c r="G230" s="111">
        <f t="shared" si="46"/>
        <v>85</v>
      </c>
      <c r="H230" s="111">
        <f t="shared" si="47"/>
        <v>74</v>
      </c>
      <c r="I230" s="112">
        <f t="shared" si="48"/>
        <v>26438045</v>
      </c>
      <c r="J230" s="112" t="e">
        <f>SUMIF($AN$4:$AN$22,D230,#REF!)</f>
        <v>#REF!</v>
      </c>
      <c r="K230" s="113" t="e">
        <f t="shared" si="49"/>
        <v>#REF!</v>
      </c>
      <c r="L230" s="114" t="e">
        <f>SUMIF($AN$4:$AN$22,D230,#REF!)</f>
        <v>#REF!</v>
      </c>
      <c r="M230" s="115" t="e">
        <f t="shared" si="50"/>
        <v>#REF!</v>
      </c>
      <c r="N230" s="115" t="e">
        <f t="shared" si="51"/>
        <v>#REF!</v>
      </c>
      <c r="O230" s="115" t="e">
        <f t="shared" si="52"/>
        <v>#REF!</v>
      </c>
      <c r="P230" s="115" t="e">
        <f t="shared" si="53"/>
        <v>#REF!</v>
      </c>
      <c r="Q230" s="116" t="e">
        <f t="shared" si="54"/>
        <v>#REF!</v>
      </c>
      <c r="R230" s="115" t="e">
        <f t="shared" si="54"/>
        <v>#REF!</v>
      </c>
      <c r="S230" s="115" t="e">
        <f t="shared" si="55"/>
        <v>#REF!</v>
      </c>
      <c r="T230" s="115"/>
      <c r="U230" s="115" t="e">
        <f t="shared" si="56"/>
        <v>#REF!</v>
      </c>
      <c r="V230" s="115" t="e">
        <f t="shared" si="57"/>
        <v>#REF!</v>
      </c>
      <c r="W230" s="115" t="e">
        <f t="shared" si="58"/>
        <v>#REF!</v>
      </c>
      <c r="X230" s="116" t="e">
        <f t="shared" si="59"/>
        <v>#REF!</v>
      </c>
      <c r="Y230" s="116" t="e">
        <f t="shared" si="60"/>
        <v>#REF!</v>
      </c>
      <c r="Z230" s="115" t="e">
        <f t="shared" si="61"/>
        <v>#REF!</v>
      </c>
      <c r="AA230" s="115" t="e">
        <f t="shared" si="65"/>
        <v>#REF!</v>
      </c>
      <c r="AB230" s="115"/>
      <c r="AC230" s="117" t="str">
        <f t="shared" si="62"/>
        <v>BERTAHAP</v>
      </c>
      <c r="AD230" s="118">
        <f t="shared" si="63"/>
        <v>0</v>
      </c>
      <c r="AE230" s="119">
        <v>2</v>
      </c>
      <c r="AF230" s="120"/>
      <c r="AG230" s="115" t="e">
        <f>IF(AF230&gt;#REF!,"LB","KR")</f>
        <v>#REF!</v>
      </c>
      <c r="AH230" s="120">
        <v>1944382000</v>
      </c>
      <c r="AI230" s="120">
        <v>2191629000</v>
      </c>
      <c r="AJ230" s="120">
        <v>2326804000</v>
      </c>
      <c r="AK230" s="121">
        <v>2470317000</v>
      </c>
      <c r="AL230" s="121">
        <v>2326804000</v>
      </c>
      <c r="AM230" s="120">
        <v>2470317000</v>
      </c>
      <c r="AN230" s="120" t="e">
        <f t="shared" si="66"/>
        <v>#REF!</v>
      </c>
    </row>
    <row r="231" spans="1:40">
      <c r="A231" s="3">
        <f t="shared" si="64"/>
        <v>192</v>
      </c>
      <c r="B231" s="106">
        <v>2</v>
      </c>
      <c r="C231" s="107" t="s">
        <v>182</v>
      </c>
      <c r="D231" s="108" t="s">
        <v>32</v>
      </c>
      <c r="E231" s="109"/>
      <c r="F231" s="110" t="s">
        <v>56</v>
      </c>
      <c r="G231" s="111">
        <f t="shared" si="46"/>
        <v>85</v>
      </c>
      <c r="H231" s="111">
        <f t="shared" si="47"/>
        <v>74</v>
      </c>
      <c r="I231" s="112">
        <f t="shared" si="48"/>
        <v>26438045</v>
      </c>
      <c r="J231" s="112" t="e">
        <f>SUMIF($AN$4:$AN$22,D231,#REF!)</f>
        <v>#REF!</v>
      </c>
      <c r="K231" s="113" t="e">
        <f t="shared" si="49"/>
        <v>#REF!</v>
      </c>
      <c r="L231" s="114" t="e">
        <f>SUMIF($AN$4:$AN$22,D231,#REF!)</f>
        <v>#REF!</v>
      </c>
      <c r="M231" s="115" t="e">
        <f t="shared" si="50"/>
        <v>#REF!</v>
      </c>
      <c r="N231" s="115" t="e">
        <f t="shared" si="51"/>
        <v>#REF!</v>
      </c>
      <c r="O231" s="115" t="e">
        <f t="shared" si="52"/>
        <v>#REF!</v>
      </c>
      <c r="P231" s="115" t="e">
        <f t="shared" si="53"/>
        <v>#REF!</v>
      </c>
      <c r="Q231" s="116" t="e">
        <f t="shared" si="54"/>
        <v>#REF!</v>
      </c>
      <c r="R231" s="115" t="e">
        <f t="shared" si="54"/>
        <v>#REF!</v>
      </c>
      <c r="S231" s="115" t="e">
        <f t="shared" si="55"/>
        <v>#REF!</v>
      </c>
      <c r="T231" s="115"/>
      <c r="U231" s="115" t="e">
        <f t="shared" si="56"/>
        <v>#REF!</v>
      </c>
      <c r="V231" s="115" t="e">
        <f t="shared" si="57"/>
        <v>#REF!</v>
      </c>
      <c r="W231" s="115" t="e">
        <f t="shared" si="58"/>
        <v>#REF!</v>
      </c>
      <c r="X231" s="116" t="e">
        <f t="shared" si="59"/>
        <v>#REF!</v>
      </c>
      <c r="Y231" s="116" t="e">
        <f t="shared" si="60"/>
        <v>#REF!</v>
      </c>
      <c r="Z231" s="115" t="e">
        <f t="shared" si="61"/>
        <v>#REF!</v>
      </c>
      <c r="AA231" s="115" t="e">
        <f t="shared" si="65"/>
        <v>#REF!</v>
      </c>
      <c r="AB231" s="115"/>
      <c r="AC231" s="117" t="str">
        <f t="shared" si="62"/>
        <v>BERTAHAP</v>
      </c>
      <c r="AD231" s="118">
        <f t="shared" si="63"/>
        <v>0</v>
      </c>
      <c r="AE231" s="119">
        <v>2</v>
      </c>
      <c r="AF231" s="120"/>
      <c r="AG231" s="115" t="e">
        <f>IF(AF231&gt;#REF!,"LB","KR")</f>
        <v>#REF!</v>
      </c>
      <c r="AH231" s="120">
        <v>1944382000</v>
      </c>
      <c r="AI231" s="120">
        <v>2191629000</v>
      </c>
      <c r="AJ231" s="120">
        <v>2326804000</v>
      </c>
      <c r="AK231" s="121">
        <v>2470317000</v>
      </c>
      <c r="AL231" s="121">
        <v>2326804000</v>
      </c>
      <c r="AM231" s="120">
        <v>2470317000</v>
      </c>
      <c r="AN231" s="120" t="e">
        <f t="shared" si="66"/>
        <v>#REF!</v>
      </c>
    </row>
    <row r="232" spans="1:40">
      <c r="A232" s="3">
        <f t="shared" si="64"/>
        <v>193</v>
      </c>
      <c r="B232" s="106">
        <v>3</v>
      </c>
      <c r="C232" s="107" t="s">
        <v>182</v>
      </c>
      <c r="D232" s="108" t="s">
        <v>38</v>
      </c>
      <c r="E232" s="109"/>
      <c r="F232" s="110" t="s">
        <v>58</v>
      </c>
      <c r="G232" s="111">
        <f t="shared" ref="G232:G295" si="67">SUMIF($V$10:$V$28,F232,$AA$10:$AA$28)</f>
        <v>101</v>
      </c>
      <c r="H232" s="111">
        <f t="shared" ref="H232:H295" si="68">SUMIF($V$10:$V$28,F232,$X$10:$X$28)</f>
        <v>90</v>
      </c>
      <c r="I232" s="112">
        <f t="shared" ref="I232:I295" si="69">$I$27</f>
        <v>26438045</v>
      </c>
      <c r="J232" s="112" t="e">
        <f>SUMIF($AN$4:$AN$22,D232,#REF!)</f>
        <v>#REF!</v>
      </c>
      <c r="K232" s="113" t="e">
        <f t="shared" ref="K232:K295" si="70">IF(J232=$AJ$25,$AI$25,IF(J232=$AJ$26,$AI$26,IF(J232=$AJ$27,$AI$27,IF(J232=$AJ$28,$AI$28,IF(J232=$AJ$29,$AI$29,IF(J232=$AJ$30,$AI$30))))))</f>
        <v>#REF!</v>
      </c>
      <c r="L232" s="114" t="e">
        <f>SUMIF($AN$4:$AN$22,D232,#REF!)</f>
        <v>#REF!</v>
      </c>
      <c r="M232" s="115" t="e">
        <f t="shared" ref="M232:M295" si="71">$O232/(1+6%/12)^36</f>
        <v>#REF!</v>
      </c>
      <c r="N232" s="115" t="e">
        <f t="shared" ref="N232:N295" si="72">$O232/(1+6%/12)^12</f>
        <v>#REF!</v>
      </c>
      <c r="O232" s="115" t="e">
        <f t="shared" ref="O232:O295" si="73">$I$27*K232*L232</f>
        <v>#REF!</v>
      </c>
      <c r="P232" s="115" t="e">
        <f t="shared" ref="P232:P295" si="74">$O232*(1+6%/12)^12</f>
        <v>#REF!</v>
      </c>
      <c r="Q232" s="116" t="e">
        <f t="shared" ref="Q232:R295" si="75">O232</f>
        <v>#REF!</v>
      </c>
      <c r="R232" s="115" t="e">
        <f t="shared" si="75"/>
        <v>#REF!</v>
      </c>
      <c r="S232" s="115" t="e">
        <f t="shared" ref="S232:S295" si="76">$O232*(1+6%/12)^24</f>
        <v>#REF!</v>
      </c>
      <c r="T232" s="115"/>
      <c r="U232" s="115" t="e">
        <f t="shared" ref="U232:U295" si="77">M232*H232</f>
        <v>#REF!</v>
      </c>
      <c r="V232" s="115" t="e">
        <f t="shared" ref="V232:V295" si="78">N232*H232</f>
        <v>#REF!</v>
      </c>
      <c r="W232" s="115" t="e">
        <f t="shared" ref="W232:W295" si="79">O232*H232</f>
        <v>#REF!</v>
      </c>
      <c r="X232" s="116" t="e">
        <f t="shared" ref="X232:X295" si="80">P232*H232</f>
        <v>#REF!</v>
      </c>
      <c r="Y232" s="116" t="e">
        <f t="shared" ref="Y232:Y295" si="81">Q232*H232</f>
        <v>#REF!</v>
      </c>
      <c r="Z232" s="115" t="e">
        <f t="shared" ref="Z232:Z295" si="82">R232*H232</f>
        <v>#REF!</v>
      </c>
      <c r="AA232" s="115" t="e">
        <f t="shared" si="65"/>
        <v>#REF!</v>
      </c>
      <c r="AB232" s="115"/>
      <c r="AC232" s="117" t="str">
        <f t="shared" ref="AC232:AC295" si="83">IF(AE232=$H$32,$M$32,IF(AE232=$H$33,$M$33,IF(AE232=$H$34,$M$34)))</f>
        <v>BERTAHAP</v>
      </c>
      <c r="AD232" s="118">
        <f t="shared" ref="AD232:AD295" si="84">IF(AC232=$M$32,$N$32,IF(AC232=$M$33,$N$33,$N$34))</f>
        <v>0</v>
      </c>
      <c r="AE232" s="119">
        <v>2</v>
      </c>
      <c r="AF232" s="120"/>
      <c r="AG232" s="115" t="e">
        <f>IF(AF232&gt;#REF!,"LB","KR")</f>
        <v>#REF!</v>
      </c>
      <c r="AH232" s="120">
        <v>2364789000</v>
      </c>
      <c r="AI232" s="120">
        <v>2665495000</v>
      </c>
      <c r="AJ232" s="120">
        <v>2829897000</v>
      </c>
      <c r="AK232" s="121">
        <v>3004439000</v>
      </c>
      <c r="AL232" s="121">
        <v>2829897000</v>
      </c>
      <c r="AM232" s="120">
        <v>3004439000</v>
      </c>
      <c r="AN232" s="120" t="e">
        <f t="shared" si="66"/>
        <v>#REF!</v>
      </c>
    </row>
    <row r="233" spans="1:40">
      <c r="A233" s="3">
        <f t="shared" ref="A233:A296" si="85">A232+1</f>
        <v>194</v>
      </c>
      <c r="B233" s="106">
        <v>4</v>
      </c>
      <c r="C233" s="107" t="s">
        <v>182</v>
      </c>
      <c r="D233" s="108" t="s">
        <v>44</v>
      </c>
      <c r="E233" s="109"/>
      <c r="F233" s="110" t="s">
        <v>60</v>
      </c>
      <c r="G233" s="111">
        <f t="shared" si="67"/>
        <v>101</v>
      </c>
      <c r="H233" s="111">
        <f t="shared" si="68"/>
        <v>90</v>
      </c>
      <c r="I233" s="112">
        <f t="shared" si="69"/>
        <v>26438045</v>
      </c>
      <c r="J233" s="112" t="e">
        <f>SUMIF($AN$4:$AN$22,D233,#REF!)</f>
        <v>#REF!</v>
      </c>
      <c r="K233" s="113" t="e">
        <f t="shared" si="70"/>
        <v>#REF!</v>
      </c>
      <c r="L233" s="114" t="e">
        <f>SUMIF($AN$4:$AN$22,D233,#REF!)</f>
        <v>#REF!</v>
      </c>
      <c r="M233" s="115" t="e">
        <f t="shared" si="71"/>
        <v>#REF!</v>
      </c>
      <c r="N233" s="115" t="e">
        <f t="shared" si="72"/>
        <v>#REF!</v>
      </c>
      <c r="O233" s="115" t="e">
        <f t="shared" si="73"/>
        <v>#REF!</v>
      </c>
      <c r="P233" s="115" t="e">
        <f t="shared" si="74"/>
        <v>#REF!</v>
      </c>
      <c r="Q233" s="116" t="e">
        <f t="shared" si="75"/>
        <v>#REF!</v>
      </c>
      <c r="R233" s="115" t="e">
        <f t="shared" si="75"/>
        <v>#REF!</v>
      </c>
      <c r="S233" s="115" t="e">
        <f t="shared" si="76"/>
        <v>#REF!</v>
      </c>
      <c r="T233" s="115"/>
      <c r="U233" s="115" t="e">
        <f t="shared" si="77"/>
        <v>#REF!</v>
      </c>
      <c r="V233" s="115" t="e">
        <f t="shared" si="78"/>
        <v>#REF!</v>
      </c>
      <c r="W233" s="115" t="e">
        <f t="shared" si="79"/>
        <v>#REF!</v>
      </c>
      <c r="X233" s="116" t="e">
        <f t="shared" si="80"/>
        <v>#REF!</v>
      </c>
      <c r="Y233" s="116" t="e">
        <f t="shared" si="81"/>
        <v>#REF!</v>
      </c>
      <c r="Z233" s="115" t="e">
        <f t="shared" si="82"/>
        <v>#REF!</v>
      </c>
      <c r="AA233" s="115" t="e">
        <f t="shared" ref="AA233:AA296" si="86">S233*H233</f>
        <v>#REF!</v>
      </c>
      <c r="AB233" s="115"/>
      <c r="AC233" s="117" t="str">
        <f t="shared" si="83"/>
        <v>BERTAHAP</v>
      </c>
      <c r="AD233" s="118">
        <f t="shared" si="84"/>
        <v>0</v>
      </c>
      <c r="AE233" s="119">
        <v>2</v>
      </c>
      <c r="AF233" s="120"/>
      <c r="AG233" s="115" t="e">
        <f>IF(AF233&gt;#REF!,"LB","KR")</f>
        <v>#REF!</v>
      </c>
      <c r="AH233" s="120">
        <v>2364789000</v>
      </c>
      <c r="AI233" s="120">
        <v>2665495000</v>
      </c>
      <c r="AJ233" s="120">
        <v>2829897000</v>
      </c>
      <c r="AK233" s="121">
        <v>3004439000</v>
      </c>
      <c r="AL233" s="121">
        <v>2829897000</v>
      </c>
      <c r="AM233" s="120">
        <v>3004439000</v>
      </c>
      <c r="AN233" s="120" t="e">
        <f t="shared" si="66"/>
        <v>#REF!</v>
      </c>
    </row>
    <row r="234" spans="1:40">
      <c r="A234" s="3">
        <f t="shared" si="85"/>
        <v>195</v>
      </c>
      <c r="B234" s="106">
        <v>5</v>
      </c>
      <c r="C234" s="107" t="s">
        <v>182</v>
      </c>
      <c r="D234" s="106">
        <v>11</v>
      </c>
      <c r="E234" s="109"/>
      <c r="F234" s="110" t="s">
        <v>62</v>
      </c>
      <c r="G234" s="111">
        <f t="shared" si="67"/>
        <v>101</v>
      </c>
      <c r="H234" s="111">
        <f t="shared" si="68"/>
        <v>90</v>
      </c>
      <c r="I234" s="112">
        <f t="shared" si="69"/>
        <v>26438045</v>
      </c>
      <c r="J234" s="112" t="e">
        <f>SUMIF($AN$4:$AN$22,D234,#REF!)</f>
        <v>#REF!</v>
      </c>
      <c r="K234" s="113" t="e">
        <f t="shared" si="70"/>
        <v>#REF!</v>
      </c>
      <c r="L234" s="114" t="e">
        <f>SUMIF($AN$4:$AN$22,D234,#REF!)</f>
        <v>#REF!</v>
      </c>
      <c r="M234" s="115" t="e">
        <f t="shared" si="71"/>
        <v>#REF!</v>
      </c>
      <c r="N234" s="115" t="e">
        <f t="shared" si="72"/>
        <v>#REF!</v>
      </c>
      <c r="O234" s="115" t="e">
        <f t="shared" si="73"/>
        <v>#REF!</v>
      </c>
      <c r="P234" s="115" t="e">
        <f t="shared" si="74"/>
        <v>#REF!</v>
      </c>
      <c r="Q234" s="116" t="e">
        <f t="shared" si="75"/>
        <v>#REF!</v>
      </c>
      <c r="R234" s="115" t="e">
        <f t="shared" si="75"/>
        <v>#REF!</v>
      </c>
      <c r="S234" s="115" t="e">
        <f t="shared" si="76"/>
        <v>#REF!</v>
      </c>
      <c r="T234" s="115"/>
      <c r="U234" s="115" t="e">
        <f t="shared" si="77"/>
        <v>#REF!</v>
      </c>
      <c r="V234" s="115" t="e">
        <f t="shared" si="78"/>
        <v>#REF!</v>
      </c>
      <c r="W234" s="115" t="e">
        <f t="shared" si="79"/>
        <v>#REF!</v>
      </c>
      <c r="X234" s="116" t="e">
        <f t="shared" si="80"/>
        <v>#REF!</v>
      </c>
      <c r="Y234" s="116" t="e">
        <f t="shared" si="81"/>
        <v>#REF!</v>
      </c>
      <c r="Z234" s="115" t="e">
        <f t="shared" si="82"/>
        <v>#REF!</v>
      </c>
      <c r="AA234" s="115" t="e">
        <f t="shared" si="86"/>
        <v>#REF!</v>
      </c>
      <c r="AB234" s="115"/>
      <c r="AC234" s="117" t="str">
        <f t="shared" si="83"/>
        <v>BERTAHAP</v>
      </c>
      <c r="AD234" s="118">
        <f t="shared" si="84"/>
        <v>0</v>
      </c>
      <c r="AE234" s="119">
        <v>2</v>
      </c>
      <c r="AF234" s="120"/>
      <c r="AG234" s="115" t="e">
        <f>IF(AF234&gt;#REF!,"LB","KR")</f>
        <v>#REF!</v>
      </c>
      <c r="AH234" s="120">
        <v>2364789000</v>
      </c>
      <c r="AI234" s="120">
        <v>2665495000</v>
      </c>
      <c r="AJ234" s="120">
        <v>2829897000</v>
      </c>
      <c r="AK234" s="121">
        <v>3004439000</v>
      </c>
      <c r="AL234" s="121">
        <v>2829897000</v>
      </c>
      <c r="AM234" s="120">
        <v>3004439000</v>
      </c>
      <c r="AN234" s="120" t="e">
        <f t="shared" si="66"/>
        <v>#REF!</v>
      </c>
    </row>
    <row r="235" spans="1:40">
      <c r="A235" s="3">
        <f t="shared" si="85"/>
        <v>196</v>
      </c>
      <c r="B235" s="106">
        <v>6</v>
      </c>
      <c r="C235" s="107" t="s">
        <v>182</v>
      </c>
      <c r="D235" s="106">
        <v>15</v>
      </c>
      <c r="E235" s="109"/>
      <c r="F235" s="110" t="s">
        <v>64</v>
      </c>
      <c r="G235" s="111">
        <f t="shared" si="67"/>
        <v>101</v>
      </c>
      <c r="H235" s="111">
        <f t="shared" si="68"/>
        <v>90</v>
      </c>
      <c r="I235" s="112">
        <f t="shared" si="69"/>
        <v>26438045</v>
      </c>
      <c r="J235" s="112" t="e">
        <f>SUMIF($AN$4:$AN$22,D235,#REF!)</f>
        <v>#REF!</v>
      </c>
      <c r="K235" s="113" t="e">
        <f t="shared" si="70"/>
        <v>#REF!</v>
      </c>
      <c r="L235" s="114" t="e">
        <f>SUMIF($AN$4:$AN$22,D235,#REF!)</f>
        <v>#REF!</v>
      </c>
      <c r="M235" s="115" t="e">
        <f t="shared" si="71"/>
        <v>#REF!</v>
      </c>
      <c r="N235" s="115" t="e">
        <f t="shared" si="72"/>
        <v>#REF!</v>
      </c>
      <c r="O235" s="115" t="e">
        <f t="shared" si="73"/>
        <v>#REF!</v>
      </c>
      <c r="P235" s="115" t="e">
        <f t="shared" si="74"/>
        <v>#REF!</v>
      </c>
      <c r="Q235" s="116" t="e">
        <f t="shared" si="75"/>
        <v>#REF!</v>
      </c>
      <c r="R235" s="115" t="e">
        <f t="shared" si="75"/>
        <v>#REF!</v>
      </c>
      <c r="S235" s="115" t="e">
        <f t="shared" si="76"/>
        <v>#REF!</v>
      </c>
      <c r="T235" s="115"/>
      <c r="U235" s="115" t="e">
        <f t="shared" si="77"/>
        <v>#REF!</v>
      </c>
      <c r="V235" s="115" t="e">
        <f t="shared" si="78"/>
        <v>#REF!</v>
      </c>
      <c r="W235" s="115" t="e">
        <f t="shared" si="79"/>
        <v>#REF!</v>
      </c>
      <c r="X235" s="116" t="e">
        <f t="shared" si="80"/>
        <v>#REF!</v>
      </c>
      <c r="Y235" s="116" t="e">
        <f t="shared" si="81"/>
        <v>#REF!</v>
      </c>
      <c r="Z235" s="115" t="e">
        <f t="shared" si="82"/>
        <v>#REF!</v>
      </c>
      <c r="AA235" s="115" t="e">
        <f t="shared" si="86"/>
        <v>#REF!</v>
      </c>
      <c r="AB235" s="115"/>
      <c r="AC235" s="117" t="str">
        <f t="shared" si="83"/>
        <v>BERTAHAP</v>
      </c>
      <c r="AD235" s="118">
        <f t="shared" si="84"/>
        <v>0</v>
      </c>
      <c r="AE235" s="119">
        <v>2</v>
      </c>
      <c r="AF235" s="120"/>
      <c r="AG235" s="115" t="e">
        <f>IF(AF235&gt;#REF!,"LB","KR")</f>
        <v>#REF!</v>
      </c>
      <c r="AH235" s="120">
        <v>2364789000</v>
      </c>
      <c r="AI235" s="120">
        <v>2665495000</v>
      </c>
      <c r="AJ235" s="120">
        <v>2829897000</v>
      </c>
      <c r="AK235" s="121">
        <v>3004439000</v>
      </c>
      <c r="AL235" s="121">
        <v>2829897000</v>
      </c>
      <c r="AM235" s="120">
        <v>3004439000</v>
      </c>
      <c r="AN235" s="120" t="e">
        <f t="shared" si="66"/>
        <v>#REF!</v>
      </c>
    </row>
    <row r="236" spans="1:40">
      <c r="A236" s="3">
        <f t="shared" si="85"/>
        <v>197</v>
      </c>
      <c r="B236" s="106">
        <v>7</v>
      </c>
      <c r="C236" s="107" t="s">
        <v>182</v>
      </c>
      <c r="D236" s="106">
        <v>17</v>
      </c>
      <c r="E236" s="109"/>
      <c r="F236" s="110" t="s">
        <v>67</v>
      </c>
      <c r="G236" s="111">
        <f t="shared" si="67"/>
        <v>85</v>
      </c>
      <c r="H236" s="111">
        <f t="shared" si="68"/>
        <v>74</v>
      </c>
      <c r="I236" s="112">
        <f t="shared" si="69"/>
        <v>26438045</v>
      </c>
      <c r="J236" s="112" t="e">
        <f>SUMIF($AN$4:$AN$22,D236,#REF!)</f>
        <v>#REF!</v>
      </c>
      <c r="K236" s="113" t="e">
        <f t="shared" si="70"/>
        <v>#REF!</v>
      </c>
      <c r="L236" s="114" t="e">
        <f>SUMIF($AN$4:$AN$22,D236,#REF!)</f>
        <v>#REF!</v>
      </c>
      <c r="M236" s="115" t="e">
        <f t="shared" si="71"/>
        <v>#REF!</v>
      </c>
      <c r="N236" s="115" t="e">
        <f t="shared" si="72"/>
        <v>#REF!</v>
      </c>
      <c r="O236" s="115" t="e">
        <f t="shared" si="73"/>
        <v>#REF!</v>
      </c>
      <c r="P236" s="115" t="e">
        <f t="shared" si="74"/>
        <v>#REF!</v>
      </c>
      <c r="Q236" s="116" t="e">
        <f t="shared" si="75"/>
        <v>#REF!</v>
      </c>
      <c r="R236" s="115" t="e">
        <f t="shared" si="75"/>
        <v>#REF!</v>
      </c>
      <c r="S236" s="115" t="e">
        <f t="shared" si="76"/>
        <v>#REF!</v>
      </c>
      <c r="T236" s="115"/>
      <c r="U236" s="115" t="e">
        <f t="shared" si="77"/>
        <v>#REF!</v>
      </c>
      <c r="V236" s="115" t="e">
        <f t="shared" si="78"/>
        <v>#REF!</v>
      </c>
      <c r="W236" s="115" t="e">
        <f t="shared" si="79"/>
        <v>#REF!</v>
      </c>
      <c r="X236" s="116" t="e">
        <f t="shared" si="80"/>
        <v>#REF!</v>
      </c>
      <c r="Y236" s="116" t="e">
        <f t="shared" si="81"/>
        <v>#REF!</v>
      </c>
      <c r="Z236" s="115" t="e">
        <f t="shared" si="82"/>
        <v>#REF!</v>
      </c>
      <c r="AA236" s="115" t="e">
        <f t="shared" si="86"/>
        <v>#REF!</v>
      </c>
      <c r="AB236" s="115"/>
      <c r="AC236" s="117" t="str">
        <f t="shared" si="83"/>
        <v>BERTAHAP</v>
      </c>
      <c r="AD236" s="118">
        <f t="shared" si="84"/>
        <v>0</v>
      </c>
      <c r="AE236" s="119">
        <v>2</v>
      </c>
      <c r="AF236" s="120"/>
      <c r="AG236" s="115" t="e">
        <f>IF(AF236&gt;#REF!,"LB","KR")</f>
        <v>#REF!</v>
      </c>
      <c r="AH236" s="120">
        <v>1944382000</v>
      </c>
      <c r="AI236" s="120">
        <v>2191629000</v>
      </c>
      <c r="AJ236" s="120">
        <v>2326804000</v>
      </c>
      <c r="AK236" s="121">
        <v>2470317000</v>
      </c>
      <c r="AL236" s="121">
        <v>2326804000</v>
      </c>
      <c r="AM236" s="120">
        <v>2470317000</v>
      </c>
      <c r="AN236" s="120" t="e">
        <f t="shared" si="66"/>
        <v>#REF!</v>
      </c>
    </row>
    <row r="237" spans="1:40">
      <c r="A237" s="3">
        <f t="shared" si="85"/>
        <v>198</v>
      </c>
      <c r="B237" s="106">
        <v>8</v>
      </c>
      <c r="C237" s="107" t="s">
        <v>182</v>
      </c>
      <c r="D237" s="106">
        <v>19</v>
      </c>
      <c r="E237" s="109"/>
      <c r="F237" s="110" t="s">
        <v>78</v>
      </c>
      <c r="G237" s="111">
        <f t="shared" si="67"/>
        <v>138</v>
      </c>
      <c r="H237" s="111">
        <f t="shared" si="68"/>
        <v>120</v>
      </c>
      <c r="I237" s="112">
        <f t="shared" si="69"/>
        <v>26438045</v>
      </c>
      <c r="J237" s="112" t="e">
        <f>SUMIF($AN$4:$AN$22,D237,#REF!)</f>
        <v>#REF!</v>
      </c>
      <c r="K237" s="113" t="e">
        <f t="shared" si="70"/>
        <v>#REF!</v>
      </c>
      <c r="L237" s="114" t="e">
        <f>SUMIF($AN$4:$AN$22,D237,#REF!)</f>
        <v>#REF!</v>
      </c>
      <c r="M237" s="115" t="e">
        <f t="shared" si="71"/>
        <v>#REF!</v>
      </c>
      <c r="N237" s="115" t="e">
        <f t="shared" si="72"/>
        <v>#REF!</v>
      </c>
      <c r="O237" s="115" t="e">
        <f t="shared" si="73"/>
        <v>#REF!</v>
      </c>
      <c r="P237" s="115" t="e">
        <f t="shared" si="74"/>
        <v>#REF!</v>
      </c>
      <c r="Q237" s="116" t="e">
        <f t="shared" si="75"/>
        <v>#REF!</v>
      </c>
      <c r="R237" s="115" t="e">
        <f t="shared" si="75"/>
        <v>#REF!</v>
      </c>
      <c r="S237" s="115" t="e">
        <f t="shared" si="76"/>
        <v>#REF!</v>
      </c>
      <c r="T237" s="115"/>
      <c r="U237" s="115" t="e">
        <f t="shared" si="77"/>
        <v>#REF!</v>
      </c>
      <c r="V237" s="115" t="e">
        <f t="shared" si="78"/>
        <v>#REF!</v>
      </c>
      <c r="W237" s="115" t="e">
        <f t="shared" si="79"/>
        <v>#REF!</v>
      </c>
      <c r="X237" s="116" t="e">
        <f t="shared" si="80"/>
        <v>#REF!</v>
      </c>
      <c r="Y237" s="116" t="e">
        <f t="shared" si="81"/>
        <v>#REF!</v>
      </c>
      <c r="Z237" s="115" t="e">
        <f t="shared" si="82"/>
        <v>#REF!</v>
      </c>
      <c r="AA237" s="115" t="e">
        <f t="shared" si="86"/>
        <v>#REF!</v>
      </c>
      <c r="AB237" s="115"/>
      <c r="AC237" s="117" t="str">
        <f t="shared" si="83"/>
        <v>BERTAHAP</v>
      </c>
      <c r="AD237" s="118">
        <f t="shared" si="84"/>
        <v>0</v>
      </c>
      <c r="AE237" s="119">
        <v>2</v>
      </c>
      <c r="AF237" s="120"/>
      <c r="AG237" s="115" t="e">
        <f>IF(AF237&gt;#REF!,"LB","KR")</f>
        <v>#REF!</v>
      </c>
      <c r="AH237" s="120">
        <v>3153052000</v>
      </c>
      <c r="AI237" s="120">
        <v>3553993000</v>
      </c>
      <c r="AJ237" s="120">
        <v>3773196000</v>
      </c>
      <c r="AK237" s="121">
        <v>4005918000</v>
      </c>
      <c r="AL237" s="121">
        <v>3773196000</v>
      </c>
      <c r="AM237" s="120">
        <v>4005918000</v>
      </c>
      <c r="AN237" s="120" t="e">
        <f t="shared" si="66"/>
        <v>#REF!</v>
      </c>
    </row>
    <row r="238" spans="1:40">
      <c r="A238" s="3">
        <f t="shared" si="85"/>
        <v>199</v>
      </c>
      <c r="B238" s="106">
        <v>9</v>
      </c>
      <c r="C238" s="107" t="s">
        <v>182</v>
      </c>
      <c r="D238" s="106">
        <v>21</v>
      </c>
      <c r="E238" s="109"/>
      <c r="F238" s="110" t="s">
        <v>84</v>
      </c>
      <c r="G238" s="111">
        <f t="shared" si="67"/>
        <v>132</v>
      </c>
      <c r="H238" s="111">
        <f t="shared" si="68"/>
        <v>112</v>
      </c>
      <c r="I238" s="112">
        <f t="shared" si="69"/>
        <v>26438045</v>
      </c>
      <c r="J238" s="112" t="e">
        <f>SUMIF($AN$4:$AN$22,D238,#REF!)</f>
        <v>#REF!</v>
      </c>
      <c r="K238" s="113" t="e">
        <f t="shared" si="70"/>
        <v>#REF!</v>
      </c>
      <c r="L238" s="114" t="e">
        <f>SUMIF($AN$4:$AN$22,D238,#REF!)</f>
        <v>#REF!</v>
      </c>
      <c r="M238" s="115" t="e">
        <f t="shared" si="71"/>
        <v>#REF!</v>
      </c>
      <c r="N238" s="115" t="e">
        <f t="shared" si="72"/>
        <v>#REF!</v>
      </c>
      <c r="O238" s="115" t="e">
        <f t="shared" si="73"/>
        <v>#REF!</v>
      </c>
      <c r="P238" s="115" t="e">
        <f t="shared" si="74"/>
        <v>#REF!</v>
      </c>
      <c r="Q238" s="116" t="e">
        <f t="shared" si="75"/>
        <v>#REF!</v>
      </c>
      <c r="R238" s="115" t="e">
        <f t="shared" si="75"/>
        <v>#REF!</v>
      </c>
      <c r="S238" s="115" t="e">
        <f t="shared" si="76"/>
        <v>#REF!</v>
      </c>
      <c r="T238" s="115"/>
      <c r="U238" s="115" t="e">
        <f t="shared" si="77"/>
        <v>#REF!</v>
      </c>
      <c r="V238" s="115" t="e">
        <f t="shared" si="78"/>
        <v>#REF!</v>
      </c>
      <c r="W238" s="115" t="e">
        <f t="shared" si="79"/>
        <v>#REF!</v>
      </c>
      <c r="X238" s="116" t="e">
        <f t="shared" si="80"/>
        <v>#REF!</v>
      </c>
      <c r="Y238" s="116" t="e">
        <f t="shared" si="81"/>
        <v>#REF!</v>
      </c>
      <c r="Z238" s="115" t="e">
        <f t="shared" si="82"/>
        <v>#REF!</v>
      </c>
      <c r="AA238" s="115" t="e">
        <f t="shared" si="86"/>
        <v>#REF!</v>
      </c>
      <c r="AB238" s="115"/>
      <c r="AC238" s="117" t="str">
        <f t="shared" si="83"/>
        <v>BERTAHAP</v>
      </c>
      <c r="AD238" s="118">
        <f t="shared" si="84"/>
        <v>0</v>
      </c>
      <c r="AE238" s="119">
        <v>2</v>
      </c>
      <c r="AF238" s="120"/>
      <c r="AG238" s="115" t="e">
        <f>IF(AF238&gt;#REF!,"LB","KR")</f>
        <v>#REF!</v>
      </c>
      <c r="AH238" s="120">
        <v>3053900000</v>
      </c>
      <c r="AI238" s="120">
        <v>3442233000</v>
      </c>
      <c r="AJ238" s="120">
        <v>3654542000</v>
      </c>
      <c r="AK238" s="121">
        <v>3879946000</v>
      </c>
      <c r="AL238" s="121">
        <v>3654542000</v>
      </c>
      <c r="AM238" s="120">
        <v>3879946000</v>
      </c>
      <c r="AN238" s="120" t="e">
        <f t="shared" si="66"/>
        <v>#REF!</v>
      </c>
    </row>
    <row r="239" spans="1:40">
      <c r="A239" s="3">
        <f t="shared" si="85"/>
        <v>200</v>
      </c>
      <c r="B239" s="106">
        <v>1</v>
      </c>
      <c r="C239" s="107" t="s">
        <v>183</v>
      </c>
      <c r="D239" s="108" t="s">
        <v>19</v>
      </c>
      <c r="E239" s="109"/>
      <c r="F239" s="110" t="s">
        <v>72</v>
      </c>
      <c r="G239" s="111">
        <f t="shared" si="67"/>
        <v>175</v>
      </c>
      <c r="H239" s="111">
        <f t="shared" si="68"/>
        <v>156</v>
      </c>
      <c r="I239" s="112">
        <f t="shared" si="69"/>
        <v>26438045</v>
      </c>
      <c r="J239" s="112" t="e">
        <f>SUMIF($AN$4:$AN$22,D239,#REF!)</f>
        <v>#REF!</v>
      </c>
      <c r="K239" s="113" t="e">
        <f t="shared" si="70"/>
        <v>#REF!</v>
      </c>
      <c r="L239" s="114" t="e">
        <f>SUMIF($AN$4:$AN$22,D239,#REF!)</f>
        <v>#REF!</v>
      </c>
      <c r="M239" s="115" t="e">
        <f t="shared" si="71"/>
        <v>#REF!</v>
      </c>
      <c r="N239" s="115" t="e">
        <f t="shared" si="72"/>
        <v>#REF!</v>
      </c>
      <c r="O239" s="115" t="e">
        <f t="shared" si="73"/>
        <v>#REF!</v>
      </c>
      <c r="P239" s="115" t="e">
        <f t="shared" si="74"/>
        <v>#REF!</v>
      </c>
      <c r="Q239" s="116" t="e">
        <f t="shared" si="75"/>
        <v>#REF!</v>
      </c>
      <c r="R239" s="115" t="e">
        <f t="shared" si="75"/>
        <v>#REF!</v>
      </c>
      <c r="S239" s="115" t="e">
        <f t="shared" si="76"/>
        <v>#REF!</v>
      </c>
      <c r="T239" s="115"/>
      <c r="U239" s="115" t="e">
        <f t="shared" si="77"/>
        <v>#REF!</v>
      </c>
      <c r="V239" s="115" t="e">
        <f t="shared" si="78"/>
        <v>#REF!</v>
      </c>
      <c r="W239" s="115" t="e">
        <f t="shared" si="79"/>
        <v>#REF!</v>
      </c>
      <c r="X239" s="116" t="e">
        <f t="shared" si="80"/>
        <v>#REF!</v>
      </c>
      <c r="Y239" s="116" t="e">
        <f t="shared" si="81"/>
        <v>#REF!</v>
      </c>
      <c r="Z239" s="115" t="e">
        <f t="shared" si="82"/>
        <v>#REF!</v>
      </c>
      <c r="AA239" s="115" t="e">
        <f t="shared" si="86"/>
        <v>#REF!</v>
      </c>
      <c r="AB239" s="115"/>
      <c r="AC239" s="117" t="str">
        <f t="shared" si="83"/>
        <v>BERTAHAP</v>
      </c>
      <c r="AD239" s="118">
        <f t="shared" si="84"/>
        <v>0</v>
      </c>
      <c r="AE239" s="119">
        <v>2</v>
      </c>
      <c r="AF239" s="120"/>
      <c r="AG239" s="115" t="e">
        <f>IF(AF239&gt;#REF!,"LB","KR")</f>
        <v>#REF!</v>
      </c>
      <c r="AH239" s="120">
        <v>4217251000</v>
      </c>
      <c r="AI239" s="120">
        <v>4753515000</v>
      </c>
      <c r="AJ239" s="120">
        <v>5046702000</v>
      </c>
      <c r="AK239" s="121">
        <v>5357971000</v>
      </c>
      <c r="AL239" s="121">
        <v>5046702000</v>
      </c>
      <c r="AM239" s="120">
        <v>5357971000</v>
      </c>
      <c r="AN239" s="120" t="e">
        <f t="shared" si="66"/>
        <v>#REF!</v>
      </c>
    </row>
    <row r="240" spans="1:40">
      <c r="A240" s="3">
        <f t="shared" si="85"/>
        <v>201</v>
      </c>
      <c r="B240" s="106">
        <v>2</v>
      </c>
      <c r="C240" s="107" t="s">
        <v>183</v>
      </c>
      <c r="D240" s="108" t="s">
        <v>29</v>
      </c>
      <c r="E240" s="109"/>
      <c r="F240" s="110" t="s">
        <v>74</v>
      </c>
      <c r="G240" s="111">
        <f t="shared" si="67"/>
        <v>85</v>
      </c>
      <c r="H240" s="111">
        <f t="shared" si="68"/>
        <v>74</v>
      </c>
      <c r="I240" s="112">
        <f t="shared" si="69"/>
        <v>26438045</v>
      </c>
      <c r="J240" s="112" t="e">
        <f>SUMIF($AN$4:$AN$22,D240,#REF!)</f>
        <v>#REF!</v>
      </c>
      <c r="K240" s="113" t="e">
        <f t="shared" si="70"/>
        <v>#REF!</v>
      </c>
      <c r="L240" s="114" t="e">
        <f>SUMIF($AN$4:$AN$22,D240,#REF!)</f>
        <v>#REF!</v>
      </c>
      <c r="M240" s="115" t="e">
        <f t="shared" si="71"/>
        <v>#REF!</v>
      </c>
      <c r="N240" s="115" t="e">
        <f t="shared" si="72"/>
        <v>#REF!</v>
      </c>
      <c r="O240" s="115" t="e">
        <f t="shared" si="73"/>
        <v>#REF!</v>
      </c>
      <c r="P240" s="115" t="e">
        <f t="shared" si="74"/>
        <v>#REF!</v>
      </c>
      <c r="Q240" s="116" t="e">
        <f t="shared" si="75"/>
        <v>#REF!</v>
      </c>
      <c r="R240" s="115" t="e">
        <f t="shared" si="75"/>
        <v>#REF!</v>
      </c>
      <c r="S240" s="115" t="e">
        <f t="shared" si="76"/>
        <v>#REF!</v>
      </c>
      <c r="T240" s="115"/>
      <c r="U240" s="115" t="e">
        <f t="shared" si="77"/>
        <v>#REF!</v>
      </c>
      <c r="V240" s="115" t="e">
        <f t="shared" si="78"/>
        <v>#REF!</v>
      </c>
      <c r="W240" s="115" t="e">
        <f t="shared" si="79"/>
        <v>#REF!</v>
      </c>
      <c r="X240" s="116" t="e">
        <f t="shared" si="80"/>
        <v>#REF!</v>
      </c>
      <c r="Y240" s="116" t="e">
        <f t="shared" si="81"/>
        <v>#REF!</v>
      </c>
      <c r="Z240" s="115" t="e">
        <f t="shared" si="82"/>
        <v>#REF!</v>
      </c>
      <c r="AA240" s="115" t="e">
        <f t="shared" si="86"/>
        <v>#REF!</v>
      </c>
      <c r="AB240" s="115"/>
      <c r="AC240" s="117" t="str">
        <f t="shared" si="83"/>
        <v>BERTAHAP</v>
      </c>
      <c r="AD240" s="118">
        <f t="shared" si="84"/>
        <v>0</v>
      </c>
      <c r="AE240" s="119">
        <v>2</v>
      </c>
      <c r="AF240" s="120"/>
      <c r="AG240" s="115" t="e">
        <f>IF(AF240&gt;#REF!,"LB","KR")</f>
        <v>#REF!</v>
      </c>
      <c r="AH240" s="120">
        <v>1963445000</v>
      </c>
      <c r="AI240" s="120">
        <v>2213116000</v>
      </c>
      <c r="AJ240" s="120">
        <v>2349616000</v>
      </c>
      <c r="AK240" s="121">
        <v>2494535000</v>
      </c>
      <c r="AL240" s="121">
        <v>2349616000</v>
      </c>
      <c r="AM240" s="120">
        <v>2494535000</v>
      </c>
      <c r="AN240" s="120" t="e">
        <f t="shared" si="66"/>
        <v>#REF!</v>
      </c>
    </row>
    <row r="241" spans="1:40">
      <c r="A241" s="3">
        <f t="shared" si="85"/>
        <v>202</v>
      </c>
      <c r="B241" s="106">
        <v>3</v>
      </c>
      <c r="C241" s="107" t="s">
        <v>183</v>
      </c>
      <c r="D241" s="108" t="s">
        <v>32</v>
      </c>
      <c r="E241" s="109"/>
      <c r="F241" s="110" t="s">
        <v>56</v>
      </c>
      <c r="G241" s="111">
        <f t="shared" si="67"/>
        <v>85</v>
      </c>
      <c r="H241" s="111">
        <f t="shared" si="68"/>
        <v>74</v>
      </c>
      <c r="I241" s="112">
        <f t="shared" si="69"/>
        <v>26438045</v>
      </c>
      <c r="J241" s="112" t="e">
        <f>SUMIF($AN$4:$AN$22,D241,#REF!)</f>
        <v>#REF!</v>
      </c>
      <c r="K241" s="113" t="e">
        <f t="shared" si="70"/>
        <v>#REF!</v>
      </c>
      <c r="L241" s="114" t="e">
        <f>SUMIF($AN$4:$AN$22,D241,#REF!)</f>
        <v>#REF!</v>
      </c>
      <c r="M241" s="115" t="e">
        <f t="shared" si="71"/>
        <v>#REF!</v>
      </c>
      <c r="N241" s="115" t="e">
        <f t="shared" si="72"/>
        <v>#REF!</v>
      </c>
      <c r="O241" s="115" t="e">
        <f t="shared" si="73"/>
        <v>#REF!</v>
      </c>
      <c r="P241" s="115" t="e">
        <f t="shared" si="74"/>
        <v>#REF!</v>
      </c>
      <c r="Q241" s="116" t="e">
        <f t="shared" si="75"/>
        <v>#REF!</v>
      </c>
      <c r="R241" s="115" t="e">
        <f t="shared" si="75"/>
        <v>#REF!</v>
      </c>
      <c r="S241" s="115" t="e">
        <f t="shared" si="76"/>
        <v>#REF!</v>
      </c>
      <c r="T241" s="115"/>
      <c r="U241" s="115" t="e">
        <f t="shared" si="77"/>
        <v>#REF!</v>
      </c>
      <c r="V241" s="115" t="e">
        <f t="shared" si="78"/>
        <v>#REF!</v>
      </c>
      <c r="W241" s="115" t="e">
        <f t="shared" si="79"/>
        <v>#REF!</v>
      </c>
      <c r="X241" s="116" t="e">
        <f t="shared" si="80"/>
        <v>#REF!</v>
      </c>
      <c r="Y241" s="116" t="e">
        <f t="shared" si="81"/>
        <v>#REF!</v>
      </c>
      <c r="Z241" s="115" t="e">
        <f t="shared" si="82"/>
        <v>#REF!</v>
      </c>
      <c r="AA241" s="115" t="e">
        <f t="shared" si="86"/>
        <v>#REF!</v>
      </c>
      <c r="AB241" s="115"/>
      <c r="AC241" s="117" t="str">
        <f t="shared" si="83"/>
        <v>BERTAHAP</v>
      </c>
      <c r="AD241" s="118">
        <f t="shared" si="84"/>
        <v>0</v>
      </c>
      <c r="AE241" s="119">
        <v>2</v>
      </c>
      <c r="AF241" s="120"/>
      <c r="AG241" s="115" t="e">
        <f>IF(AF241&gt;#REF!,"LB","KR")</f>
        <v>#REF!</v>
      </c>
      <c r="AH241" s="120">
        <v>1963445000</v>
      </c>
      <c r="AI241" s="120">
        <v>2213116000</v>
      </c>
      <c r="AJ241" s="120">
        <v>2349616000</v>
      </c>
      <c r="AK241" s="121">
        <v>2494535000</v>
      </c>
      <c r="AL241" s="121">
        <v>2349616000</v>
      </c>
      <c r="AM241" s="120">
        <v>2494535000</v>
      </c>
      <c r="AN241" s="120" t="e">
        <f t="shared" si="66"/>
        <v>#REF!</v>
      </c>
    </row>
    <row r="242" spans="1:40">
      <c r="A242" s="3">
        <f t="shared" si="85"/>
        <v>203</v>
      </c>
      <c r="B242" s="106">
        <v>4</v>
      </c>
      <c r="C242" s="107" t="s">
        <v>183</v>
      </c>
      <c r="D242" s="108" t="s">
        <v>38</v>
      </c>
      <c r="E242" s="109"/>
      <c r="F242" s="110" t="s">
        <v>58</v>
      </c>
      <c r="G242" s="111">
        <f t="shared" si="67"/>
        <v>101</v>
      </c>
      <c r="H242" s="111">
        <f t="shared" si="68"/>
        <v>90</v>
      </c>
      <c r="I242" s="112">
        <f t="shared" si="69"/>
        <v>26438045</v>
      </c>
      <c r="J242" s="112" t="e">
        <f>SUMIF($AN$4:$AN$22,D242,#REF!)</f>
        <v>#REF!</v>
      </c>
      <c r="K242" s="113" t="e">
        <f t="shared" si="70"/>
        <v>#REF!</v>
      </c>
      <c r="L242" s="114" t="e">
        <f>SUMIF($AN$4:$AN$22,D242,#REF!)</f>
        <v>#REF!</v>
      </c>
      <c r="M242" s="115" t="e">
        <f t="shared" si="71"/>
        <v>#REF!</v>
      </c>
      <c r="N242" s="115" t="e">
        <f t="shared" si="72"/>
        <v>#REF!</v>
      </c>
      <c r="O242" s="115" t="e">
        <f t="shared" si="73"/>
        <v>#REF!</v>
      </c>
      <c r="P242" s="115" t="e">
        <f t="shared" si="74"/>
        <v>#REF!</v>
      </c>
      <c r="Q242" s="116" t="e">
        <f t="shared" si="75"/>
        <v>#REF!</v>
      </c>
      <c r="R242" s="115" t="e">
        <f t="shared" si="75"/>
        <v>#REF!</v>
      </c>
      <c r="S242" s="115" t="e">
        <f t="shared" si="76"/>
        <v>#REF!</v>
      </c>
      <c r="T242" s="115"/>
      <c r="U242" s="115" t="e">
        <f t="shared" si="77"/>
        <v>#REF!</v>
      </c>
      <c r="V242" s="115" t="e">
        <f t="shared" si="78"/>
        <v>#REF!</v>
      </c>
      <c r="W242" s="115" t="e">
        <f t="shared" si="79"/>
        <v>#REF!</v>
      </c>
      <c r="X242" s="116" t="e">
        <f t="shared" si="80"/>
        <v>#REF!</v>
      </c>
      <c r="Y242" s="116" t="e">
        <f t="shared" si="81"/>
        <v>#REF!</v>
      </c>
      <c r="Z242" s="115" t="e">
        <f t="shared" si="82"/>
        <v>#REF!</v>
      </c>
      <c r="AA242" s="115" t="e">
        <f t="shared" si="86"/>
        <v>#REF!</v>
      </c>
      <c r="AB242" s="115"/>
      <c r="AC242" s="117" t="str">
        <f t="shared" si="83"/>
        <v>BERTAHAP</v>
      </c>
      <c r="AD242" s="118">
        <f t="shared" si="84"/>
        <v>0</v>
      </c>
      <c r="AE242" s="119">
        <v>2</v>
      </c>
      <c r="AF242" s="120"/>
      <c r="AG242" s="115" t="e">
        <f>IF(AF242&gt;#REF!,"LB","KR")</f>
        <v>#REF!</v>
      </c>
      <c r="AH242" s="120">
        <v>2387973000</v>
      </c>
      <c r="AI242" s="120">
        <v>2691628000</v>
      </c>
      <c r="AJ242" s="120">
        <v>2857641000</v>
      </c>
      <c r="AK242" s="121">
        <v>3033894000</v>
      </c>
      <c r="AL242" s="121">
        <v>2857641000</v>
      </c>
      <c r="AM242" s="120">
        <v>3033894000</v>
      </c>
      <c r="AN242" s="120" t="e">
        <f t="shared" si="66"/>
        <v>#REF!</v>
      </c>
    </row>
    <row r="243" spans="1:40">
      <c r="A243" s="3">
        <f t="shared" si="85"/>
        <v>204</v>
      </c>
      <c r="B243" s="106">
        <v>5</v>
      </c>
      <c r="C243" s="107" t="s">
        <v>183</v>
      </c>
      <c r="D243" s="108" t="s">
        <v>44</v>
      </c>
      <c r="E243" s="109"/>
      <c r="F243" s="110" t="s">
        <v>60</v>
      </c>
      <c r="G243" s="111">
        <f t="shared" si="67"/>
        <v>101</v>
      </c>
      <c r="H243" s="111">
        <f t="shared" si="68"/>
        <v>90</v>
      </c>
      <c r="I243" s="112">
        <f t="shared" si="69"/>
        <v>26438045</v>
      </c>
      <c r="J243" s="112" t="e">
        <f>SUMIF($AN$4:$AN$22,D243,#REF!)</f>
        <v>#REF!</v>
      </c>
      <c r="K243" s="113" t="e">
        <f t="shared" si="70"/>
        <v>#REF!</v>
      </c>
      <c r="L243" s="114" t="e">
        <f>SUMIF($AN$4:$AN$22,D243,#REF!)</f>
        <v>#REF!</v>
      </c>
      <c r="M243" s="115" t="e">
        <f t="shared" si="71"/>
        <v>#REF!</v>
      </c>
      <c r="N243" s="115" t="e">
        <f t="shared" si="72"/>
        <v>#REF!</v>
      </c>
      <c r="O243" s="115" t="e">
        <f t="shared" si="73"/>
        <v>#REF!</v>
      </c>
      <c r="P243" s="115" t="e">
        <f t="shared" si="74"/>
        <v>#REF!</v>
      </c>
      <c r="Q243" s="116" t="e">
        <f t="shared" si="75"/>
        <v>#REF!</v>
      </c>
      <c r="R243" s="115" t="e">
        <f t="shared" si="75"/>
        <v>#REF!</v>
      </c>
      <c r="S243" s="115" t="e">
        <f t="shared" si="76"/>
        <v>#REF!</v>
      </c>
      <c r="T243" s="115"/>
      <c r="U243" s="115" t="e">
        <f t="shared" si="77"/>
        <v>#REF!</v>
      </c>
      <c r="V243" s="115" t="e">
        <f t="shared" si="78"/>
        <v>#REF!</v>
      </c>
      <c r="W243" s="115" t="e">
        <f t="shared" si="79"/>
        <v>#REF!</v>
      </c>
      <c r="X243" s="116" t="e">
        <f t="shared" si="80"/>
        <v>#REF!</v>
      </c>
      <c r="Y243" s="116" t="e">
        <f t="shared" si="81"/>
        <v>#REF!</v>
      </c>
      <c r="Z243" s="115" t="e">
        <f t="shared" si="82"/>
        <v>#REF!</v>
      </c>
      <c r="AA243" s="115" t="e">
        <f t="shared" si="86"/>
        <v>#REF!</v>
      </c>
      <c r="AB243" s="115"/>
      <c r="AC243" s="117" t="str">
        <f t="shared" si="83"/>
        <v>BERTAHAP</v>
      </c>
      <c r="AD243" s="118">
        <f t="shared" si="84"/>
        <v>0</v>
      </c>
      <c r="AE243" s="119">
        <v>2</v>
      </c>
      <c r="AF243" s="120"/>
      <c r="AG243" s="115" t="e">
        <f>IF(AF243&gt;#REF!,"LB","KR")</f>
        <v>#REF!</v>
      </c>
      <c r="AH243" s="120">
        <v>2387973000</v>
      </c>
      <c r="AI243" s="120">
        <v>2691628000</v>
      </c>
      <c r="AJ243" s="120">
        <v>2857641000</v>
      </c>
      <c r="AK243" s="121">
        <v>3033894000</v>
      </c>
      <c r="AL243" s="121">
        <v>2857641000</v>
      </c>
      <c r="AM243" s="120">
        <v>3033894000</v>
      </c>
      <c r="AN243" s="120" t="e">
        <f t="shared" si="66"/>
        <v>#REF!</v>
      </c>
    </row>
    <row r="244" spans="1:40">
      <c r="A244" s="3">
        <f t="shared" si="85"/>
        <v>205</v>
      </c>
      <c r="B244" s="106">
        <v>6</v>
      </c>
      <c r="C244" s="107" t="s">
        <v>183</v>
      </c>
      <c r="D244" s="106">
        <v>11</v>
      </c>
      <c r="E244" s="109"/>
      <c r="F244" s="110" t="s">
        <v>62</v>
      </c>
      <c r="G244" s="111">
        <f t="shared" si="67"/>
        <v>101</v>
      </c>
      <c r="H244" s="111">
        <f t="shared" si="68"/>
        <v>90</v>
      </c>
      <c r="I244" s="112">
        <f t="shared" si="69"/>
        <v>26438045</v>
      </c>
      <c r="J244" s="112" t="e">
        <f>SUMIF($AN$4:$AN$22,D244,#REF!)</f>
        <v>#REF!</v>
      </c>
      <c r="K244" s="113" t="e">
        <f t="shared" si="70"/>
        <v>#REF!</v>
      </c>
      <c r="L244" s="114" t="e">
        <f>SUMIF($AN$4:$AN$22,D244,#REF!)</f>
        <v>#REF!</v>
      </c>
      <c r="M244" s="115" t="e">
        <f t="shared" si="71"/>
        <v>#REF!</v>
      </c>
      <c r="N244" s="115" t="e">
        <f t="shared" si="72"/>
        <v>#REF!</v>
      </c>
      <c r="O244" s="115" t="e">
        <f t="shared" si="73"/>
        <v>#REF!</v>
      </c>
      <c r="P244" s="115" t="e">
        <f t="shared" si="74"/>
        <v>#REF!</v>
      </c>
      <c r="Q244" s="116" t="e">
        <f t="shared" si="75"/>
        <v>#REF!</v>
      </c>
      <c r="R244" s="115" t="e">
        <f t="shared" si="75"/>
        <v>#REF!</v>
      </c>
      <c r="S244" s="115" t="e">
        <f t="shared" si="76"/>
        <v>#REF!</v>
      </c>
      <c r="T244" s="115"/>
      <c r="U244" s="115" t="e">
        <f t="shared" si="77"/>
        <v>#REF!</v>
      </c>
      <c r="V244" s="115" t="e">
        <f t="shared" si="78"/>
        <v>#REF!</v>
      </c>
      <c r="W244" s="115" t="e">
        <f t="shared" si="79"/>
        <v>#REF!</v>
      </c>
      <c r="X244" s="116" t="e">
        <f t="shared" si="80"/>
        <v>#REF!</v>
      </c>
      <c r="Y244" s="116" t="e">
        <f t="shared" si="81"/>
        <v>#REF!</v>
      </c>
      <c r="Z244" s="115" t="e">
        <f t="shared" si="82"/>
        <v>#REF!</v>
      </c>
      <c r="AA244" s="115" t="e">
        <f t="shared" si="86"/>
        <v>#REF!</v>
      </c>
      <c r="AB244" s="115"/>
      <c r="AC244" s="117" t="str">
        <f t="shared" si="83"/>
        <v>BERTAHAP</v>
      </c>
      <c r="AD244" s="118">
        <f t="shared" si="84"/>
        <v>0</v>
      </c>
      <c r="AE244" s="119">
        <v>2</v>
      </c>
      <c r="AF244" s="120"/>
      <c r="AG244" s="115" t="e">
        <f>IF(AF244&gt;#REF!,"LB","KR")</f>
        <v>#REF!</v>
      </c>
      <c r="AH244" s="120">
        <v>2364789000</v>
      </c>
      <c r="AI244" s="120">
        <v>2665495000</v>
      </c>
      <c r="AJ244" s="120">
        <v>2829897000</v>
      </c>
      <c r="AK244" s="121">
        <v>3004439000</v>
      </c>
      <c r="AL244" s="121">
        <v>2829897000</v>
      </c>
      <c r="AM244" s="120">
        <v>3004439000</v>
      </c>
      <c r="AN244" s="120" t="e">
        <f t="shared" si="66"/>
        <v>#REF!</v>
      </c>
    </row>
    <row r="245" spans="1:40">
      <c r="A245" s="3">
        <f t="shared" si="85"/>
        <v>206</v>
      </c>
      <c r="B245" s="106">
        <v>7</v>
      </c>
      <c r="C245" s="107" t="s">
        <v>183</v>
      </c>
      <c r="D245" s="106">
        <v>15</v>
      </c>
      <c r="E245" s="109"/>
      <c r="F245" s="110" t="s">
        <v>64</v>
      </c>
      <c r="G245" s="111">
        <f t="shared" si="67"/>
        <v>101</v>
      </c>
      <c r="H245" s="111">
        <f t="shared" si="68"/>
        <v>90</v>
      </c>
      <c r="I245" s="112">
        <f t="shared" si="69"/>
        <v>26438045</v>
      </c>
      <c r="J245" s="112" t="e">
        <f>SUMIF($AN$4:$AN$22,D245,#REF!)</f>
        <v>#REF!</v>
      </c>
      <c r="K245" s="113" t="e">
        <f t="shared" si="70"/>
        <v>#REF!</v>
      </c>
      <c r="L245" s="114" t="e">
        <f>SUMIF($AN$4:$AN$22,D245,#REF!)</f>
        <v>#REF!</v>
      </c>
      <c r="M245" s="115" t="e">
        <f t="shared" si="71"/>
        <v>#REF!</v>
      </c>
      <c r="N245" s="115" t="e">
        <f t="shared" si="72"/>
        <v>#REF!</v>
      </c>
      <c r="O245" s="115" t="e">
        <f t="shared" si="73"/>
        <v>#REF!</v>
      </c>
      <c r="P245" s="115" t="e">
        <f t="shared" si="74"/>
        <v>#REF!</v>
      </c>
      <c r="Q245" s="116" t="e">
        <f t="shared" si="75"/>
        <v>#REF!</v>
      </c>
      <c r="R245" s="115" t="e">
        <f t="shared" si="75"/>
        <v>#REF!</v>
      </c>
      <c r="S245" s="115" t="e">
        <f t="shared" si="76"/>
        <v>#REF!</v>
      </c>
      <c r="T245" s="115"/>
      <c r="U245" s="115" t="e">
        <f t="shared" si="77"/>
        <v>#REF!</v>
      </c>
      <c r="V245" s="115" t="e">
        <f t="shared" si="78"/>
        <v>#REF!</v>
      </c>
      <c r="W245" s="115" t="e">
        <f t="shared" si="79"/>
        <v>#REF!</v>
      </c>
      <c r="X245" s="116" t="e">
        <f t="shared" si="80"/>
        <v>#REF!</v>
      </c>
      <c r="Y245" s="116" t="e">
        <f t="shared" si="81"/>
        <v>#REF!</v>
      </c>
      <c r="Z245" s="115" t="e">
        <f t="shared" si="82"/>
        <v>#REF!</v>
      </c>
      <c r="AA245" s="115" t="e">
        <f t="shared" si="86"/>
        <v>#REF!</v>
      </c>
      <c r="AB245" s="115"/>
      <c r="AC245" s="117" t="str">
        <f t="shared" si="83"/>
        <v>BERTAHAP</v>
      </c>
      <c r="AD245" s="118">
        <f t="shared" si="84"/>
        <v>0</v>
      </c>
      <c r="AE245" s="119">
        <v>2</v>
      </c>
      <c r="AF245" s="120"/>
      <c r="AG245" s="115" t="e">
        <f>IF(AF245&gt;#REF!,"LB","KR")</f>
        <v>#REF!</v>
      </c>
      <c r="AH245" s="120">
        <v>2387973000</v>
      </c>
      <c r="AI245" s="120">
        <v>2691628000</v>
      </c>
      <c r="AJ245" s="120">
        <v>2857641000</v>
      </c>
      <c r="AK245" s="121">
        <v>3033894000</v>
      </c>
      <c r="AL245" s="121">
        <v>2857641000</v>
      </c>
      <c r="AM245" s="120">
        <v>3033894000</v>
      </c>
      <c r="AN245" s="120" t="e">
        <f t="shared" si="66"/>
        <v>#REF!</v>
      </c>
    </row>
    <row r="246" spans="1:40">
      <c r="A246" s="3">
        <f t="shared" si="85"/>
        <v>207</v>
      </c>
      <c r="B246" s="106">
        <v>8</v>
      </c>
      <c r="C246" s="107" t="s">
        <v>183</v>
      </c>
      <c r="D246" s="106">
        <v>17</v>
      </c>
      <c r="E246" s="109"/>
      <c r="F246" s="110" t="s">
        <v>67</v>
      </c>
      <c r="G246" s="111">
        <f t="shared" si="67"/>
        <v>85</v>
      </c>
      <c r="H246" s="111">
        <f t="shared" si="68"/>
        <v>74</v>
      </c>
      <c r="I246" s="112">
        <f t="shared" si="69"/>
        <v>26438045</v>
      </c>
      <c r="J246" s="112" t="e">
        <f>SUMIF($AN$4:$AN$22,D246,#REF!)</f>
        <v>#REF!</v>
      </c>
      <c r="K246" s="113" t="e">
        <f t="shared" si="70"/>
        <v>#REF!</v>
      </c>
      <c r="L246" s="114" t="e">
        <f>SUMIF($AN$4:$AN$22,D246,#REF!)</f>
        <v>#REF!</v>
      </c>
      <c r="M246" s="115" t="e">
        <f t="shared" si="71"/>
        <v>#REF!</v>
      </c>
      <c r="N246" s="115" t="e">
        <f t="shared" si="72"/>
        <v>#REF!</v>
      </c>
      <c r="O246" s="115" t="e">
        <f t="shared" si="73"/>
        <v>#REF!</v>
      </c>
      <c r="P246" s="115" t="e">
        <f t="shared" si="74"/>
        <v>#REF!</v>
      </c>
      <c r="Q246" s="116" t="e">
        <f t="shared" si="75"/>
        <v>#REF!</v>
      </c>
      <c r="R246" s="115" t="e">
        <f t="shared" si="75"/>
        <v>#REF!</v>
      </c>
      <c r="S246" s="115" t="e">
        <f t="shared" si="76"/>
        <v>#REF!</v>
      </c>
      <c r="T246" s="115"/>
      <c r="U246" s="115" t="e">
        <f t="shared" si="77"/>
        <v>#REF!</v>
      </c>
      <c r="V246" s="115" t="e">
        <f t="shared" si="78"/>
        <v>#REF!</v>
      </c>
      <c r="W246" s="115" t="e">
        <f t="shared" si="79"/>
        <v>#REF!</v>
      </c>
      <c r="X246" s="116" t="e">
        <f t="shared" si="80"/>
        <v>#REF!</v>
      </c>
      <c r="Y246" s="116" t="e">
        <f t="shared" si="81"/>
        <v>#REF!</v>
      </c>
      <c r="Z246" s="115" t="e">
        <f t="shared" si="82"/>
        <v>#REF!</v>
      </c>
      <c r="AA246" s="115" t="e">
        <f t="shared" si="86"/>
        <v>#REF!</v>
      </c>
      <c r="AB246" s="115"/>
      <c r="AC246" s="117" t="str">
        <f t="shared" si="83"/>
        <v>BERTAHAP</v>
      </c>
      <c r="AD246" s="118">
        <f t="shared" si="84"/>
        <v>0</v>
      </c>
      <c r="AE246" s="119">
        <v>2</v>
      </c>
      <c r="AF246" s="120"/>
      <c r="AG246" s="115" t="e">
        <f>IF(AF246&gt;#REF!,"LB","KR")</f>
        <v>#REF!</v>
      </c>
      <c r="AH246" s="120">
        <v>1963445000</v>
      </c>
      <c r="AI246" s="120">
        <v>2213116000</v>
      </c>
      <c r="AJ246" s="120">
        <v>2349616000</v>
      </c>
      <c r="AK246" s="121">
        <v>2494535000</v>
      </c>
      <c r="AL246" s="121">
        <v>2349616000</v>
      </c>
      <c r="AM246" s="120">
        <v>2494535000</v>
      </c>
      <c r="AN246" s="120" t="e">
        <f t="shared" si="66"/>
        <v>#REF!</v>
      </c>
    </row>
    <row r="247" spans="1:40">
      <c r="A247" s="3">
        <f t="shared" si="85"/>
        <v>208</v>
      </c>
      <c r="B247" s="106">
        <v>9</v>
      </c>
      <c r="C247" s="107" t="s">
        <v>183</v>
      </c>
      <c r="D247" s="106">
        <v>19</v>
      </c>
      <c r="E247" s="109"/>
      <c r="F247" s="110" t="s">
        <v>78</v>
      </c>
      <c r="G247" s="111">
        <f t="shared" si="67"/>
        <v>138</v>
      </c>
      <c r="H247" s="111">
        <f t="shared" si="68"/>
        <v>120</v>
      </c>
      <c r="I247" s="112">
        <f t="shared" si="69"/>
        <v>26438045</v>
      </c>
      <c r="J247" s="112" t="e">
        <f>SUMIF($AN$4:$AN$22,D247,#REF!)</f>
        <v>#REF!</v>
      </c>
      <c r="K247" s="113" t="e">
        <f t="shared" si="70"/>
        <v>#REF!</v>
      </c>
      <c r="L247" s="114" t="e">
        <f>SUMIF($AN$4:$AN$22,D247,#REF!)</f>
        <v>#REF!</v>
      </c>
      <c r="M247" s="115" t="e">
        <f t="shared" si="71"/>
        <v>#REF!</v>
      </c>
      <c r="N247" s="115" t="e">
        <f t="shared" si="72"/>
        <v>#REF!</v>
      </c>
      <c r="O247" s="115" t="e">
        <f t="shared" si="73"/>
        <v>#REF!</v>
      </c>
      <c r="P247" s="115" t="e">
        <f t="shared" si="74"/>
        <v>#REF!</v>
      </c>
      <c r="Q247" s="116" t="e">
        <f t="shared" si="75"/>
        <v>#REF!</v>
      </c>
      <c r="R247" s="115" t="e">
        <f t="shared" si="75"/>
        <v>#REF!</v>
      </c>
      <c r="S247" s="115" t="e">
        <f t="shared" si="76"/>
        <v>#REF!</v>
      </c>
      <c r="T247" s="115"/>
      <c r="U247" s="115" t="e">
        <f t="shared" si="77"/>
        <v>#REF!</v>
      </c>
      <c r="V247" s="115" t="e">
        <f t="shared" si="78"/>
        <v>#REF!</v>
      </c>
      <c r="W247" s="115" t="e">
        <f t="shared" si="79"/>
        <v>#REF!</v>
      </c>
      <c r="X247" s="116" t="e">
        <f t="shared" si="80"/>
        <v>#REF!</v>
      </c>
      <c r="Y247" s="116" t="e">
        <f t="shared" si="81"/>
        <v>#REF!</v>
      </c>
      <c r="Z247" s="115" t="e">
        <f t="shared" si="82"/>
        <v>#REF!</v>
      </c>
      <c r="AA247" s="115" t="e">
        <f t="shared" si="86"/>
        <v>#REF!</v>
      </c>
      <c r="AB247" s="115"/>
      <c r="AC247" s="117" t="str">
        <f t="shared" si="83"/>
        <v>BERTAHAP</v>
      </c>
      <c r="AD247" s="118">
        <f t="shared" si="84"/>
        <v>0</v>
      </c>
      <c r="AE247" s="119">
        <v>2</v>
      </c>
      <c r="AF247" s="120"/>
      <c r="AG247" s="115" t="e">
        <f>IF(AF247&gt;#REF!,"LB","KR")</f>
        <v>#REF!</v>
      </c>
      <c r="AH247" s="120">
        <v>3183964000</v>
      </c>
      <c r="AI247" s="120">
        <v>3588837000</v>
      </c>
      <c r="AJ247" s="120">
        <v>3810188000</v>
      </c>
      <c r="AK247" s="121">
        <v>4045192000</v>
      </c>
      <c r="AL247" s="121">
        <v>3810188000</v>
      </c>
      <c r="AM247" s="120">
        <v>4045192000</v>
      </c>
      <c r="AN247" s="120" t="e">
        <f t="shared" ref="AN247" si="87">ROUNDUP((AA247*(1+$J$5)),-3)</f>
        <v>#REF!</v>
      </c>
    </row>
    <row r="248" spans="1:40">
      <c r="A248" s="3">
        <f t="shared" si="85"/>
        <v>209</v>
      </c>
      <c r="B248" s="106">
        <v>10</v>
      </c>
      <c r="C248" s="107" t="s">
        <v>183</v>
      </c>
      <c r="D248" s="106">
        <v>21</v>
      </c>
      <c r="E248" s="109"/>
      <c r="F248" s="110" t="s">
        <v>84</v>
      </c>
      <c r="G248" s="111">
        <f t="shared" si="67"/>
        <v>132</v>
      </c>
      <c r="H248" s="111">
        <f t="shared" si="68"/>
        <v>112</v>
      </c>
      <c r="I248" s="112">
        <f t="shared" si="69"/>
        <v>26438045</v>
      </c>
      <c r="J248" s="112" t="e">
        <f>SUMIF($AN$4:$AN$22,D248,#REF!)</f>
        <v>#REF!</v>
      </c>
      <c r="K248" s="113" t="e">
        <f t="shared" si="70"/>
        <v>#REF!</v>
      </c>
      <c r="L248" s="114" t="e">
        <f>SUMIF($AN$4:$AN$22,D248,#REF!)</f>
        <v>#REF!</v>
      </c>
      <c r="M248" s="115" t="e">
        <f t="shared" si="71"/>
        <v>#REF!</v>
      </c>
      <c r="N248" s="115" t="e">
        <f t="shared" si="72"/>
        <v>#REF!</v>
      </c>
      <c r="O248" s="115" t="e">
        <f t="shared" si="73"/>
        <v>#REF!</v>
      </c>
      <c r="P248" s="115" t="e">
        <f t="shared" si="74"/>
        <v>#REF!</v>
      </c>
      <c r="Q248" s="116" t="e">
        <f t="shared" si="75"/>
        <v>#REF!</v>
      </c>
      <c r="R248" s="115" t="e">
        <f t="shared" si="75"/>
        <v>#REF!</v>
      </c>
      <c r="S248" s="115" t="e">
        <f t="shared" si="76"/>
        <v>#REF!</v>
      </c>
      <c r="T248" s="115"/>
      <c r="U248" s="115" t="e">
        <f t="shared" si="77"/>
        <v>#REF!</v>
      </c>
      <c r="V248" s="115" t="e">
        <f t="shared" si="78"/>
        <v>#REF!</v>
      </c>
      <c r="W248" s="115" t="e">
        <f t="shared" si="79"/>
        <v>#REF!</v>
      </c>
      <c r="X248" s="116" t="e">
        <f t="shared" si="80"/>
        <v>#REF!</v>
      </c>
      <c r="Y248" s="116" t="e">
        <f t="shared" si="81"/>
        <v>#REF!</v>
      </c>
      <c r="Z248" s="115" t="e">
        <f t="shared" si="82"/>
        <v>#REF!</v>
      </c>
      <c r="AA248" s="115" t="e">
        <f t="shared" si="86"/>
        <v>#REF!</v>
      </c>
      <c r="AB248" s="115"/>
      <c r="AC248" s="117" t="str">
        <f t="shared" si="83"/>
        <v>BERTAHAP</v>
      </c>
      <c r="AD248" s="118">
        <f t="shared" si="84"/>
        <v>0</v>
      </c>
      <c r="AE248" s="119">
        <v>2</v>
      </c>
      <c r="AF248" s="120"/>
      <c r="AG248" s="115" t="e">
        <f>IF(AF248&gt;#REF!,"LB","KR")</f>
        <v>#REF!</v>
      </c>
      <c r="AH248" s="120">
        <v>3083840000</v>
      </c>
      <c r="AI248" s="120">
        <v>3475980000</v>
      </c>
      <c r="AJ248" s="120">
        <v>3690371000</v>
      </c>
      <c r="AK248" s="121">
        <v>3917985000</v>
      </c>
      <c r="AL248" s="121">
        <v>3690371000</v>
      </c>
      <c r="AM248" s="120">
        <v>3917985000</v>
      </c>
      <c r="AN248" s="120" t="e">
        <f t="shared" ref="AN248:AN283" si="88">ROUNDUP((AA248*(1+$J$5)),-3)</f>
        <v>#REF!</v>
      </c>
    </row>
    <row r="249" spans="1:40">
      <c r="A249" s="3">
        <f t="shared" si="85"/>
        <v>210</v>
      </c>
      <c r="B249" s="106">
        <v>1</v>
      </c>
      <c r="C249" s="107" t="s">
        <v>184</v>
      </c>
      <c r="D249" s="108" t="s">
        <v>19</v>
      </c>
      <c r="E249" s="109"/>
      <c r="F249" s="110" t="s">
        <v>72</v>
      </c>
      <c r="G249" s="111">
        <f t="shared" si="67"/>
        <v>175</v>
      </c>
      <c r="H249" s="111">
        <f t="shared" si="68"/>
        <v>156</v>
      </c>
      <c r="I249" s="112">
        <f t="shared" si="69"/>
        <v>26438045</v>
      </c>
      <c r="J249" s="112" t="e">
        <f>SUMIF($AN$4:$AN$22,D249,#REF!)</f>
        <v>#REF!</v>
      </c>
      <c r="K249" s="113" t="e">
        <f t="shared" si="70"/>
        <v>#REF!</v>
      </c>
      <c r="L249" s="114" t="e">
        <f>SUMIF($AN$4:$AN$22,D249,#REF!)</f>
        <v>#REF!</v>
      </c>
      <c r="M249" s="115" t="e">
        <f t="shared" si="71"/>
        <v>#REF!</v>
      </c>
      <c r="N249" s="115" t="e">
        <f t="shared" si="72"/>
        <v>#REF!</v>
      </c>
      <c r="O249" s="115" t="e">
        <f t="shared" si="73"/>
        <v>#REF!</v>
      </c>
      <c r="P249" s="115" t="e">
        <f t="shared" si="74"/>
        <v>#REF!</v>
      </c>
      <c r="Q249" s="116" t="e">
        <f t="shared" si="75"/>
        <v>#REF!</v>
      </c>
      <c r="R249" s="115" t="e">
        <f t="shared" si="75"/>
        <v>#REF!</v>
      </c>
      <c r="S249" s="115" t="e">
        <f t="shared" si="76"/>
        <v>#REF!</v>
      </c>
      <c r="T249" s="115"/>
      <c r="U249" s="115" t="e">
        <f t="shared" si="77"/>
        <v>#REF!</v>
      </c>
      <c r="V249" s="115" t="e">
        <f t="shared" si="78"/>
        <v>#REF!</v>
      </c>
      <c r="W249" s="115" t="e">
        <f t="shared" si="79"/>
        <v>#REF!</v>
      </c>
      <c r="X249" s="116" t="e">
        <f t="shared" si="80"/>
        <v>#REF!</v>
      </c>
      <c r="Y249" s="116" t="e">
        <f t="shared" si="81"/>
        <v>#REF!</v>
      </c>
      <c r="Z249" s="115" t="e">
        <f t="shared" si="82"/>
        <v>#REF!</v>
      </c>
      <c r="AA249" s="115" t="e">
        <f t="shared" si="86"/>
        <v>#REF!</v>
      </c>
      <c r="AB249" s="115"/>
      <c r="AC249" s="117" t="str">
        <f t="shared" si="83"/>
        <v>BERTAHAP</v>
      </c>
      <c r="AD249" s="118">
        <f t="shared" si="84"/>
        <v>0</v>
      </c>
      <c r="AE249" s="119">
        <v>2</v>
      </c>
      <c r="AF249" s="120"/>
      <c r="AG249" s="115" t="e">
        <f>IF(AF249&gt;#REF!,"LB","KR")</f>
        <v>#REF!</v>
      </c>
      <c r="AH249" s="120">
        <v>4176307000</v>
      </c>
      <c r="AI249" s="120">
        <v>4707365000</v>
      </c>
      <c r="AJ249" s="120">
        <v>4997705000</v>
      </c>
      <c r="AK249" s="121">
        <v>5305952000</v>
      </c>
      <c r="AL249" s="121">
        <v>4997705000</v>
      </c>
      <c r="AM249" s="120">
        <v>5305952000</v>
      </c>
      <c r="AN249" s="120" t="e">
        <f t="shared" si="88"/>
        <v>#REF!</v>
      </c>
    </row>
    <row r="250" spans="1:40">
      <c r="A250" s="3">
        <f t="shared" si="85"/>
        <v>211</v>
      </c>
      <c r="B250" s="106">
        <v>2</v>
      </c>
      <c r="C250" s="107" t="s">
        <v>184</v>
      </c>
      <c r="D250" s="108" t="s">
        <v>29</v>
      </c>
      <c r="E250" s="109"/>
      <c r="F250" s="110" t="s">
        <v>74</v>
      </c>
      <c r="G250" s="111">
        <f t="shared" si="67"/>
        <v>85</v>
      </c>
      <c r="H250" s="111">
        <f t="shared" si="68"/>
        <v>74</v>
      </c>
      <c r="I250" s="112">
        <f t="shared" si="69"/>
        <v>26438045</v>
      </c>
      <c r="J250" s="112" t="e">
        <f>SUMIF($AN$4:$AN$22,D250,#REF!)</f>
        <v>#REF!</v>
      </c>
      <c r="K250" s="113" t="e">
        <f t="shared" si="70"/>
        <v>#REF!</v>
      </c>
      <c r="L250" s="114" t="e">
        <f>SUMIF($AN$4:$AN$22,D250,#REF!)</f>
        <v>#REF!</v>
      </c>
      <c r="M250" s="115" t="e">
        <f t="shared" si="71"/>
        <v>#REF!</v>
      </c>
      <c r="N250" s="115" t="e">
        <f t="shared" si="72"/>
        <v>#REF!</v>
      </c>
      <c r="O250" s="115" t="e">
        <f t="shared" si="73"/>
        <v>#REF!</v>
      </c>
      <c r="P250" s="115" t="e">
        <f t="shared" si="74"/>
        <v>#REF!</v>
      </c>
      <c r="Q250" s="116" t="e">
        <f t="shared" si="75"/>
        <v>#REF!</v>
      </c>
      <c r="R250" s="115" t="e">
        <f t="shared" si="75"/>
        <v>#REF!</v>
      </c>
      <c r="S250" s="115" t="e">
        <f t="shared" si="76"/>
        <v>#REF!</v>
      </c>
      <c r="T250" s="115"/>
      <c r="U250" s="115" t="e">
        <f t="shared" si="77"/>
        <v>#REF!</v>
      </c>
      <c r="V250" s="115" t="e">
        <f t="shared" si="78"/>
        <v>#REF!</v>
      </c>
      <c r="W250" s="115" t="e">
        <f t="shared" si="79"/>
        <v>#REF!</v>
      </c>
      <c r="X250" s="116" t="e">
        <f t="shared" si="80"/>
        <v>#REF!</v>
      </c>
      <c r="Y250" s="116" t="e">
        <f t="shared" si="81"/>
        <v>#REF!</v>
      </c>
      <c r="Z250" s="115" t="e">
        <f t="shared" si="82"/>
        <v>#REF!</v>
      </c>
      <c r="AA250" s="115" t="e">
        <f t="shared" si="86"/>
        <v>#REF!</v>
      </c>
      <c r="AB250" s="115"/>
      <c r="AC250" s="117" t="str">
        <f t="shared" si="83"/>
        <v>BERTAHAP</v>
      </c>
      <c r="AD250" s="118">
        <f t="shared" si="84"/>
        <v>0</v>
      </c>
      <c r="AE250" s="119">
        <v>2</v>
      </c>
      <c r="AF250" s="120"/>
      <c r="AG250" s="115" t="e">
        <f>IF(AF250&gt;#REF!,"LB","KR")</f>
        <v>#REF!</v>
      </c>
      <c r="AH250" s="120">
        <v>1944382000</v>
      </c>
      <c r="AI250" s="120">
        <v>2191629000</v>
      </c>
      <c r="AJ250" s="120">
        <v>2326804000</v>
      </c>
      <c r="AK250" s="121">
        <v>2470317000</v>
      </c>
      <c r="AL250" s="121">
        <v>2326804000</v>
      </c>
      <c r="AM250" s="120">
        <v>2470317000</v>
      </c>
      <c r="AN250" s="120" t="e">
        <f t="shared" si="88"/>
        <v>#REF!</v>
      </c>
    </row>
    <row r="251" spans="1:40">
      <c r="A251" s="3">
        <f t="shared" si="85"/>
        <v>212</v>
      </c>
      <c r="B251" s="106">
        <v>3</v>
      </c>
      <c r="C251" s="107" t="s">
        <v>184</v>
      </c>
      <c r="D251" s="108" t="s">
        <v>32</v>
      </c>
      <c r="E251" s="109"/>
      <c r="F251" s="110" t="s">
        <v>56</v>
      </c>
      <c r="G251" s="111">
        <f t="shared" si="67"/>
        <v>85</v>
      </c>
      <c r="H251" s="111">
        <f t="shared" si="68"/>
        <v>74</v>
      </c>
      <c r="I251" s="112">
        <f t="shared" si="69"/>
        <v>26438045</v>
      </c>
      <c r="J251" s="112" t="e">
        <f>SUMIF($AN$4:$AN$22,D251,#REF!)</f>
        <v>#REF!</v>
      </c>
      <c r="K251" s="113" t="e">
        <f t="shared" si="70"/>
        <v>#REF!</v>
      </c>
      <c r="L251" s="114" t="e">
        <f>SUMIF($AN$4:$AN$22,D251,#REF!)</f>
        <v>#REF!</v>
      </c>
      <c r="M251" s="115" t="e">
        <f t="shared" si="71"/>
        <v>#REF!</v>
      </c>
      <c r="N251" s="115" t="e">
        <f t="shared" si="72"/>
        <v>#REF!</v>
      </c>
      <c r="O251" s="115" t="e">
        <f t="shared" si="73"/>
        <v>#REF!</v>
      </c>
      <c r="P251" s="115" t="e">
        <f t="shared" si="74"/>
        <v>#REF!</v>
      </c>
      <c r="Q251" s="116" t="e">
        <f t="shared" si="75"/>
        <v>#REF!</v>
      </c>
      <c r="R251" s="115" t="e">
        <f t="shared" si="75"/>
        <v>#REF!</v>
      </c>
      <c r="S251" s="115" t="e">
        <f t="shared" si="76"/>
        <v>#REF!</v>
      </c>
      <c r="T251" s="115"/>
      <c r="U251" s="115" t="e">
        <f t="shared" si="77"/>
        <v>#REF!</v>
      </c>
      <c r="V251" s="115" t="e">
        <f t="shared" si="78"/>
        <v>#REF!</v>
      </c>
      <c r="W251" s="115" t="e">
        <f t="shared" si="79"/>
        <v>#REF!</v>
      </c>
      <c r="X251" s="116" t="e">
        <f t="shared" si="80"/>
        <v>#REF!</v>
      </c>
      <c r="Y251" s="116" t="e">
        <f t="shared" si="81"/>
        <v>#REF!</v>
      </c>
      <c r="Z251" s="115" t="e">
        <f t="shared" si="82"/>
        <v>#REF!</v>
      </c>
      <c r="AA251" s="115" t="e">
        <f t="shared" si="86"/>
        <v>#REF!</v>
      </c>
      <c r="AB251" s="115"/>
      <c r="AC251" s="117" t="str">
        <f t="shared" si="83"/>
        <v>BERTAHAP</v>
      </c>
      <c r="AD251" s="118">
        <f t="shared" si="84"/>
        <v>0</v>
      </c>
      <c r="AE251" s="119">
        <v>2</v>
      </c>
      <c r="AF251" s="120"/>
      <c r="AG251" s="115" t="e">
        <f>IF(AF251&gt;#REF!,"LB","KR")</f>
        <v>#REF!</v>
      </c>
      <c r="AH251" s="120">
        <v>1944382000</v>
      </c>
      <c r="AI251" s="120">
        <v>2191629000</v>
      </c>
      <c r="AJ251" s="120">
        <v>2326804000</v>
      </c>
      <c r="AK251" s="121">
        <v>2470317000</v>
      </c>
      <c r="AL251" s="121">
        <v>2326804000</v>
      </c>
      <c r="AM251" s="120">
        <v>2470317000</v>
      </c>
      <c r="AN251" s="120" t="e">
        <f t="shared" si="88"/>
        <v>#REF!</v>
      </c>
    </row>
    <row r="252" spans="1:40">
      <c r="A252" s="3">
        <f t="shared" si="85"/>
        <v>213</v>
      </c>
      <c r="B252" s="106">
        <v>4</v>
      </c>
      <c r="C252" s="107" t="s">
        <v>184</v>
      </c>
      <c r="D252" s="108" t="s">
        <v>38</v>
      </c>
      <c r="E252" s="109"/>
      <c r="F252" s="110" t="s">
        <v>58</v>
      </c>
      <c r="G252" s="111">
        <f t="shared" si="67"/>
        <v>101</v>
      </c>
      <c r="H252" s="111">
        <f t="shared" si="68"/>
        <v>90</v>
      </c>
      <c r="I252" s="112">
        <f t="shared" si="69"/>
        <v>26438045</v>
      </c>
      <c r="J252" s="112" t="e">
        <f>SUMIF($AN$4:$AN$22,D252,#REF!)</f>
        <v>#REF!</v>
      </c>
      <c r="K252" s="113" t="e">
        <f t="shared" si="70"/>
        <v>#REF!</v>
      </c>
      <c r="L252" s="114" t="e">
        <f>SUMIF($AN$4:$AN$22,D252,#REF!)</f>
        <v>#REF!</v>
      </c>
      <c r="M252" s="115" t="e">
        <f t="shared" si="71"/>
        <v>#REF!</v>
      </c>
      <c r="N252" s="115" t="e">
        <f t="shared" si="72"/>
        <v>#REF!</v>
      </c>
      <c r="O252" s="115" t="e">
        <f t="shared" si="73"/>
        <v>#REF!</v>
      </c>
      <c r="P252" s="115" t="e">
        <f t="shared" si="74"/>
        <v>#REF!</v>
      </c>
      <c r="Q252" s="116" t="e">
        <f t="shared" si="75"/>
        <v>#REF!</v>
      </c>
      <c r="R252" s="115" t="e">
        <f t="shared" si="75"/>
        <v>#REF!</v>
      </c>
      <c r="S252" s="115" t="e">
        <f t="shared" si="76"/>
        <v>#REF!</v>
      </c>
      <c r="T252" s="115"/>
      <c r="U252" s="115" t="e">
        <f t="shared" si="77"/>
        <v>#REF!</v>
      </c>
      <c r="V252" s="115" t="e">
        <f t="shared" si="78"/>
        <v>#REF!</v>
      </c>
      <c r="W252" s="115" t="e">
        <f t="shared" si="79"/>
        <v>#REF!</v>
      </c>
      <c r="X252" s="116" t="e">
        <f t="shared" si="80"/>
        <v>#REF!</v>
      </c>
      <c r="Y252" s="116" t="e">
        <f t="shared" si="81"/>
        <v>#REF!</v>
      </c>
      <c r="Z252" s="115" t="e">
        <f t="shared" si="82"/>
        <v>#REF!</v>
      </c>
      <c r="AA252" s="115" t="e">
        <f t="shared" si="86"/>
        <v>#REF!</v>
      </c>
      <c r="AB252" s="115"/>
      <c r="AC252" s="117" t="str">
        <f t="shared" si="83"/>
        <v>BERTAHAP</v>
      </c>
      <c r="AD252" s="118">
        <f t="shared" si="84"/>
        <v>0</v>
      </c>
      <c r="AE252" s="119">
        <v>2</v>
      </c>
      <c r="AF252" s="120"/>
      <c r="AG252" s="115" t="e">
        <f>IF(AF252&gt;#REF!,"LB","KR")</f>
        <v>#REF!</v>
      </c>
      <c r="AH252" s="120">
        <v>2364789000</v>
      </c>
      <c r="AI252" s="120">
        <v>2665495000</v>
      </c>
      <c r="AJ252" s="120">
        <v>2829897000</v>
      </c>
      <c r="AK252" s="121">
        <v>3004439000</v>
      </c>
      <c r="AL252" s="121">
        <v>2829897000</v>
      </c>
      <c r="AM252" s="120">
        <v>3004439000</v>
      </c>
      <c r="AN252" s="120" t="e">
        <f t="shared" si="88"/>
        <v>#REF!</v>
      </c>
    </row>
    <row r="253" spans="1:40">
      <c r="A253" s="3">
        <f t="shared" si="85"/>
        <v>214</v>
      </c>
      <c r="B253" s="106">
        <v>5</v>
      </c>
      <c r="C253" s="107" t="s">
        <v>184</v>
      </c>
      <c r="D253" s="108" t="s">
        <v>44</v>
      </c>
      <c r="E253" s="109"/>
      <c r="F253" s="110" t="s">
        <v>60</v>
      </c>
      <c r="G253" s="111">
        <f t="shared" si="67"/>
        <v>101</v>
      </c>
      <c r="H253" s="111">
        <f t="shared" si="68"/>
        <v>90</v>
      </c>
      <c r="I253" s="112">
        <f t="shared" si="69"/>
        <v>26438045</v>
      </c>
      <c r="J253" s="112" t="e">
        <f>SUMIF($AN$4:$AN$22,D253,#REF!)</f>
        <v>#REF!</v>
      </c>
      <c r="K253" s="113" t="e">
        <f t="shared" si="70"/>
        <v>#REF!</v>
      </c>
      <c r="L253" s="114" t="e">
        <f>SUMIF($AN$4:$AN$22,D253,#REF!)</f>
        <v>#REF!</v>
      </c>
      <c r="M253" s="115" t="e">
        <f t="shared" si="71"/>
        <v>#REF!</v>
      </c>
      <c r="N253" s="115" t="e">
        <f t="shared" si="72"/>
        <v>#REF!</v>
      </c>
      <c r="O253" s="115" t="e">
        <f t="shared" si="73"/>
        <v>#REF!</v>
      </c>
      <c r="P253" s="115" t="e">
        <f t="shared" si="74"/>
        <v>#REF!</v>
      </c>
      <c r="Q253" s="116" t="e">
        <f t="shared" si="75"/>
        <v>#REF!</v>
      </c>
      <c r="R253" s="115" t="e">
        <f t="shared" si="75"/>
        <v>#REF!</v>
      </c>
      <c r="S253" s="115" t="e">
        <f t="shared" si="76"/>
        <v>#REF!</v>
      </c>
      <c r="T253" s="115"/>
      <c r="U253" s="115" t="e">
        <f t="shared" si="77"/>
        <v>#REF!</v>
      </c>
      <c r="V253" s="115" t="e">
        <f t="shared" si="78"/>
        <v>#REF!</v>
      </c>
      <c r="W253" s="115" t="e">
        <f t="shared" si="79"/>
        <v>#REF!</v>
      </c>
      <c r="X253" s="116" t="e">
        <f t="shared" si="80"/>
        <v>#REF!</v>
      </c>
      <c r="Y253" s="116" t="e">
        <f t="shared" si="81"/>
        <v>#REF!</v>
      </c>
      <c r="Z253" s="115" t="e">
        <f t="shared" si="82"/>
        <v>#REF!</v>
      </c>
      <c r="AA253" s="115" t="e">
        <f t="shared" si="86"/>
        <v>#REF!</v>
      </c>
      <c r="AB253" s="115"/>
      <c r="AC253" s="117" t="str">
        <f t="shared" si="83"/>
        <v>BERTAHAP</v>
      </c>
      <c r="AD253" s="118">
        <f t="shared" si="84"/>
        <v>0</v>
      </c>
      <c r="AE253" s="119">
        <v>2</v>
      </c>
      <c r="AF253" s="120"/>
      <c r="AG253" s="115" t="e">
        <f>IF(AF253&gt;#REF!,"LB","KR")</f>
        <v>#REF!</v>
      </c>
      <c r="AH253" s="120">
        <v>2364789000</v>
      </c>
      <c r="AI253" s="120">
        <v>2665495000</v>
      </c>
      <c r="AJ253" s="120">
        <v>2829897000</v>
      </c>
      <c r="AK253" s="121">
        <v>3004439000</v>
      </c>
      <c r="AL253" s="121">
        <v>2829897000</v>
      </c>
      <c r="AM253" s="120">
        <v>3004439000</v>
      </c>
      <c r="AN253" s="120" t="e">
        <f t="shared" si="88"/>
        <v>#REF!</v>
      </c>
    </row>
    <row r="254" spans="1:40">
      <c r="A254" s="3">
        <f t="shared" si="85"/>
        <v>215</v>
      </c>
      <c r="B254" s="106">
        <v>6</v>
      </c>
      <c r="C254" s="107" t="s">
        <v>184</v>
      </c>
      <c r="D254" s="106">
        <v>11</v>
      </c>
      <c r="E254" s="109"/>
      <c r="F254" s="110" t="s">
        <v>62</v>
      </c>
      <c r="G254" s="111">
        <f t="shared" si="67"/>
        <v>101</v>
      </c>
      <c r="H254" s="111">
        <f t="shared" si="68"/>
        <v>90</v>
      </c>
      <c r="I254" s="112">
        <f t="shared" si="69"/>
        <v>26438045</v>
      </c>
      <c r="J254" s="112" t="e">
        <f>SUMIF($AN$4:$AN$22,D254,#REF!)</f>
        <v>#REF!</v>
      </c>
      <c r="K254" s="113" t="e">
        <f t="shared" si="70"/>
        <v>#REF!</v>
      </c>
      <c r="L254" s="114" t="e">
        <f>SUMIF($AN$4:$AN$22,D254,#REF!)</f>
        <v>#REF!</v>
      </c>
      <c r="M254" s="115" t="e">
        <f t="shared" si="71"/>
        <v>#REF!</v>
      </c>
      <c r="N254" s="115" t="e">
        <f t="shared" si="72"/>
        <v>#REF!</v>
      </c>
      <c r="O254" s="115" t="e">
        <f t="shared" si="73"/>
        <v>#REF!</v>
      </c>
      <c r="P254" s="115" t="e">
        <f t="shared" si="74"/>
        <v>#REF!</v>
      </c>
      <c r="Q254" s="116" t="e">
        <f t="shared" si="75"/>
        <v>#REF!</v>
      </c>
      <c r="R254" s="115" t="e">
        <f t="shared" si="75"/>
        <v>#REF!</v>
      </c>
      <c r="S254" s="115" t="e">
        <f t="shared" si="76"/>
        <v>#REF!</v>
      </c>
      <c r="T254" s="115"/>
      <c r="U254" s="115" t="e">
        <f t="shared" si="77"/>
        <v>#REF!</v>
      </c>
      <c r="V254" s="115" t="e">
        <f t="shared" si="78"/>
        <v>#REF!</v>
      </c>
      <c r="W254" s="115" t="e">
        <f t="shared" si="79"/>
        <v>#REF!</v>
      </c>
      <c r="X254" s="116" t="e">
        <f t="shared" si="80"/>
        <v>#REF!</v>
      </c>
      <c r="Y254" s="116" t="e">
        <f t="shared" si="81"/>
        <v>#REF!</v>
      </c>
      <c r="Z254" s="115" t="e">
        <f t="shared" si="82"/>
        <v>#REF!</v>
      </c>
      <c r="AA254" s="115" t="e">
        <f t="shared" si="86"/>
        <v>#REF!</v>
      </c>
      <c r="AB254" s="115"/>
      <c r="AC254" s="117" t="str">
        <f t="shared" si="83"/>
        <v>BERTAHAP</v>
      </c>
      <c r="AD254" s="118">
        <f t="shared" si="84"/>
        <v>0</v>
      </c>
      <c r="AE254" s="119">
        <v>2</v>
      </c>
      <c r="AF254" s="120"/>
      <c r="AG254" s="115" t="e">
        <f>IF(AF254&gt;#REF!,"LB","KR")</f>
        <v>#REF!</v>
      </c>
      <c r="AH254" s="120">
        <v>2364789000</v>
      </c>
      <c r="AI254" s="120">
        <v>2665495000</v>
      </c>
      <c r="AJ254" s="120">
        <v>2829897000</v>
      </c>
      <c r="AK254" s="121">
        <v>3004439000</v>
      </c>
      <c r="AL254" s="121">
        <v>2829897000</v>
      </c>
      <c r="AM254" s="120">
        <v>3004439000</v>
      </c>
      <c r="AN254" s="120" t="e">
        <f t="shared" si="88"/>
        <v>#REF!</v>
      </c>
    </row>
    <row r="255" spans="1:40">
      <c r="A255" s="3">
        <f t="shared" si="85"/>
        <v>216</v>
      </c>
      <c r="B255" s="106">
        <v>7</v>
      </c>
      <c r="C255" s="107" t="s">
        <v>184</v>
      </c>
      <c r="D255" s="106">
        <v>15</v>
      </c>
      <c r="E255" s="109"/>
      <c r="F255" s="110" t="s">
        <v>64</v>
      </c>
      <c r="G255" s="111">
        <f t="shared" si="67"/>
        <v>101</v>
      </c>
      <c r="H255" s="111">
        <f t="shared" si="68"/>
        <v>90</v>
      </c>
      <c r="I255" s="112">
        <f t="shared" si="69"/>
        <v>26438045</v>
      </c>
      <c r="J255" s="112" t="e">
        <f>SUMIF($AN$4:$AN$22,D255,#REF!)</f>
        <v>#REF!</v>
      </c>
      <c r="K255" s="113" t="e">
        <f t="shared" si="70"/>
        <v>#REF!</v>
      </c>
      <c r="L255" s="114" t="e">
        <f>SUMIF($AN$4:$AN$22,D255,#REF!)</f>
        <v>#REF!</v>
      </c>
      <c r="M255" s="115" t="e">
        <f t="shared" si="71"/>
        <v>#REF!</v>
      </c>
      <c r="N255" s="115" t="e">
        <f t="shared" si="72"/>
        <v>#REF!</v>
      </c>
      <c r="O255" s="115" t="e">
        <f t="shared" si="73"/>
        <v>#REF!</v>
      </c>
      <c r="P255" s="115" t="e">
        <f t="shared" si="74"/>
        <v>#REF!</v>
      </c>
      <c r="Q255" s="116" t="e">
        <f t="shared" si="75"/>
        <v>#REF!</v>
      </c>
      <c r="R255" s="115" t="e">
        <f t="shared" si="75"/>
        <v>#REF!</v>
      </c>
      <c r="S255" s="115" t="e">
        <f t="shared" si="76"/>
        <v>#REF!</v>
      </c>
      <c r="T255" s="115"/>
      <c r="U255" s="115" t="e">
        <f t="shared" si="77"/>
        <v>#REF!</v>
      </c>
      <c r="V255" s="115" t="e">
        <f t="shared" si="78"/>
        <v>#REF!</v>
      </c>
      <c r="W255" s="115" t="e">
        <f t="shared" si="79"/>
        <v>#REF!</v>
      </c>
      <c r="X255" s="116" t="e">
        <f t="shared" si="80"/>
        <v>#REF!</v>
      </c>
      <c r="Y255" s="116" t="e">
        <f t="shared" si="81"/>
        <v>#REF!</v>
      </c>
      <c r="Z255" s="115" t="e">
        <f t="shared" si="82"/>
        <v>#REF!</v>
      </c>
      <c r="AA255" s="115" t="e">
        <f t="shared" si="86"/>
        <v>#REF!</v>
      </c>
      <c r="AB255" s="115"/>
      <c r="AC255" s="117" t="str">
        <f t="shared" si="83"/>
        <v>BERTAHAP</v>
      </c>
      <c r="AD255" s="118">
        <f t="shared" si="84"/>
        <v>0</v>
      </c>
      <c r="AE255" s="119">
        <v>2</v>
      </c>
      <c r="AF255" s="120"/>
      <c r="AG255" s="115" t="e">
        <f>IF(AF255&gt;#REF!,"LB","KR")</f>
        <v>#REF!</v>
      </c>
      <c r="AH255" s="120">
        <v>2364789000</v>
      </c>
      <c r="AI255" s="120">
        <v>2665495000</v>
      </c>
      <c r="AJ255" s="120">
        <v>2829897000</v>
      </c>
      <c r="AK255" s="121">
        <v>3004439000</v>
      </c>
      <c r="AL255" s="121">
        <v>2829897000</v>
      </c>
      <c r="AM255" s="120">
        <v>3004439000</v>
      </c>
      <c r="AN255" s="120" t="e">
        <f t="shared" si="88"/>
        <v>#REF!</v>
      </c>
    </row>
    <row r="256" spans="1:40">
      <c r="A256" s="3">
        <f t="shared" si="85"/>
        <v>217</v>
      </c>
      <c r="B256" s="106">
        <v>8</v>
      </c>
      <c r="C256" s="107" t="s">
        <v>184</v>
      </c>
      <c r="D256" s="106">
        <v>17</v>
      </c>
      <c r="E256" s="109"/>
      <c r="F256" s="110" t="s">
        <v>67</v>
      </c>
      <c r="G256" s="111">
        <f t="shared" si="67"/>
        <v>85</v>
      </c>
      <c r="H256" s="111">
        <f t="shared" si="68"/>
        <v>74</v>
      </c>
      <c r="I256" s="112">
        <f t="shared" si="69"/>
        <v>26438045</v>
      </c>
      <c r="J256" s="112" t="e">
        <f>SUMIF($AN$4:$AN$22,D256,#REF!)</f>
        <v>#REF!</v>
      </c>
      <c r="K256" s="113" t="e">
        <f t="shared" si="70"/>
        <v>#REF!</v>
      </c>
      <c r="L256" s="114" t="e">
        <f>SUMIF($AN$4:$AN$22,D256,#REF!)</f>
        <v>#REF!</v>
      </c>
      <c r="M256" s="115" t="e">
        <f t="shared" si="71"/>
        <v>#REF!</v>
      </c>
      <c r="N256" s="115" t="e">
        <f t="shared" si="72"/>
        <v>#REF!</v>
      </c>
      <c r="O256" s="115" t="e">
        <f t="shared" si="73"/>
        <v>#REF!</v>
      </c>
      <c r="P256" s="115" t="e">
        <f t="shared" si="74"/>
        <v>#REF!</v>
      </c>
      <c r="Q256" s="116" t="e">
        <f t="shared" si="75"/>
        <v>#REF!</v>
      </c>
      <c r="R256" s="115" t="e">
        <f t="shared" si="75"/>
        <v>#REF!</v>
      </c>
      <c r="S256" s="115" t="e">
        <f t="shared" si="76"/>
        <v>#REF!</v>
      </c>
      <c r="T256" s="115"/>
      <c r="U256" s="115" t="e">
        <f t="shared" si="77"/>
        <v>#REF!</v>
      </c>
      <c r="V256" s="115" t="e">
        <f t="shared" si="78"/>
        <v>#REF!</v>
      </c>
      <c r="W256" s="115" t="e">
        <f t="shared" si="79"/>
        <v>#REF!</v>
      </c>
      <c r="X256" s="116" t="e">
        <f t="shared" si="80"/>
        <v>#REF!</v>
      </c>
      <c r="Y256" s="116" t="e">
        <f t="shared" si="81"/>
        <v>#REF!</v>
      </c>
      <c r="Z256" s="115" t="e">
        <f t="shared" si="82"/>
        <v>#REF!</v>
      </c>
      <c r="AA256" s="115" t="e">
        <f t="shared" si="86"/>
        <v>#REF!</v>
      </c>
      <c r="AB256" s="115"/>
      <c r="AC256" s="117" t="str">
        <f t="shared" si="83"/>
        <v>BERTAHAP</v>
      </c>
      <c r="AD256" s="118">
        <f t="shared" si="84"/>
        <v>0</v>
      </c>
      <c r="AE256" s="119">
        <v>2</v>
      </c>
      <c r="AF256" s="120"/>
      <c r="AG256" s="115" t="e">
        <f>IF(AF256&gt;#REF!,"LB","KR")</f>
        <v>#REF!</v>
      </c>
      <c r="AH256" s="120">
        <v>1944382000</v>
      </c>
      <c r="AI256" s="120">
        <v>2191629000</v>
      </c>
      <c r="AJ256" s="120">
        <v>2326804000</v>
      </c>
      <c r="AK256" s="121">
        <v>2470317000</v>
      </c>
      <c r="AL256" s="121">
        <v>2326804000</v>
      </c>
      <c r="AM256" s="120">
        <v>2470317000</v>
      </c>
      <c r="AN256" s="120" t="e">
        <f t="shared" si="88"/>
        <v>#REF!</v>
      </c>
    </row>
    <row r="257" spans="1:40">
      <c r="A257" s="3">
        <f t="shared" si="85"/>
        <v>218</v>
      </c>
      <c r="B257" s="106">
        <v>9</v>
      </c>
      <c r="C257" s="107" t="s">
        <v>184</v>
      </c>
      <c r="D257" s="106">
        <v>19</v>
      </c>
      <c r="E257" s="109"/>
      <c r="F257" s="110" t="s">
        <v>78</v>
      </c>
      <c r="G257" s="111">
        <f t="shared" si="67"/>
        <v>138</v>
      </c>
      <c r="H257" s="111">
        <f t="shared" si="68"/>
        <v>120</v>
      </c>
      <c r="I257" s="112">
        <f t="shared" si="69"/>
        <v>26438045</v>
      </c>
      <c r="J257" s="112" t="e">
        <f>SUMIF($AN$4:$AN$22,D257,#REF!)</f>
        <v>#REF!</v>
      </c>
      <c r="K257" s="113" t="e">
        <f t="shared" si="70"/>
        <v>#REF!</v>
      </c>
      <c r="L257" s="114" t="e">
        <f>SUMIF($AN$4:$AN$22,D257,#REF!)</f>
        <v>#REF!</v>
      </c>
      <c r="M257" s="115" t="e">
        <f t="shared" si="71"/>
        <v>#REF!</v>
      </c>
      <c r="N257" s="115" t="e">
        <f t="shared" si="72"/>
        <v>#REF!</v>
      </c>
      <c r="O257" s="115" t="e">
        <f t="shared" si="73"/>
        <v>#REF!</v>
      </c>
      <c r="P257" s="115" t="e">
        <f t="shared" si="74"/>
        <v>#REF!</v>
      </c>
      <c r="Q257" s="116" t="e">
        <f t="shared" si="75"/>
        <v>#REF!</v>
      </c>
      <c r="R257" s="115" t="e">
        <f t="shared" si="75"/>
        <v>#REF!</v>
      </c>
      <c r="S257" s="115" t="e">
        <f t="shared" si="76"/>
        <v>#REF!</v>
      </c>
      <c r="T257" s="115"/>
      <c r="U257" s="115" t="e">
        <f t="shared" si="77"/>
        <v>#REF!</v>
      </c>
      <c r="V257" s="115" t="e">
        <f t="shared" si="78"/>
        <v>#REF!</v>
      </c>
      <c r="W257" s="115" t="e">
        <f t="shared" si="79"/>
        <v>#REF!</v>
      </c>
      <c r="X257" s="116" t="e">
        <f t="shared" si="80"/>
        <v>#REF!</v>
      </c>
      <c r="Y257" s="116" t="e">
        <f t="shared" si="81"/>
        <v>#REF!</v>
      </c>
      <c r="Z257" s="115" t="e">
        <f t="shared" si="82"/>
        <v>#REF!</v>
      </c>
      <c r="AA257" s="115" t="e">
        <f t="shared" si="86"/>
        <v>#REF!</v>
      </c>
      <c r="AB257" s="115"/>
      <c r="AC257" s="117" t="str">
        <f t="shared" si="83"/>
        <v>BERTAHAP</v>
      </c>
      <c r="AD257" s="118">
        <f t="shared" si="84"/>
        <v>0</v>
      </c>
      <c r="AE257" s="119">
        <v>2</v>
      </c>
      <c r="AF257" s="120"/>
      <c r="AG257" s="115" t="e">
        <f>IF(AF257&gt;#REF!,"LB","KR")</f>
        <v>#REF!</v>
      </c>
      <c r="AH257" s="120">
        <v>3153052000</v>
      </c>
      <c r="AI257" s="120">
        <v>3553993000</v>
      </c>
      <c r="AJ257" s="120">
        <v>3773196000</v>
      </c>
      <c r="AK257" s="121">
        <v>4005918000</v>
      </c>
      <c r="AL257" s="121">
        <v>3773196000</v>
      </c>
      <c r="AM257" s="120">
        <v>4005918000</v>
      </c>
      <c r="AN257" s="120" t="e">
        <f t="shared" si="88"/>
        <v>#REF!</v>
      </c>
    </row>
    <row r="258" spans="1:40">
      <c r="A258" s="3">
        <f t="shared" si="85"/>
        <v>219</v>
      </c>
      <c r="B258" s="106">
        <v>10</v>
      </c>
      <c r="C258" s="107" t="s">
        <v>184</v>
      </c>
      <c r="D258" s="106">
        <v>21</v>
      </c>
      <c r="E258" s="109"/>
      <c r="F258" s="110" t="s">
        <v>84</v>
      </c>
      <c r="G258" s="111">
        <f t="shared" si="67"/>
        <v>132</v>
      </c>
      <c r="H258" s="111">
        <f t="shared" si="68"/>
        <v>112</v>
      </c>
      <c r="I258" s="112">
        <f t="shared" si="69"/>
        <v>26438045</v>
      </c>
      <c r="J258" s="112" t="e">
        <f>SUMIF($AN$4:$AN$22,D258,#REF!)</f>
        <v>#REF!</v>
      </c>
      <c r="K258" s="113" t="e">
        <f t="shared" si="70"/>
        <v>#REF!</v>
      </c>
      <c r="L258" s="114" t="e">
        <f>SUMIF($AN$4:$AN$22,D258,#REF!)</f>
        <v>#REF!</v>
      </c>
      <c r="M258" s="115" t="e">
        <f t="shared" si="71"/>
        <v>#REF!</v>
      </c>
      <c r="N258" s="115" t="e">
        <f t="shared" si="72"/>
        <v>#REF!</v>
      </c>
      <c r="O258" s="115" t="e">
        <f t="shared" si="73"/>
        <v>#REF!</v>
      </c>
      <c r="P258" s="115" t="e">
        <f t="shared" si="74"/>
        <v>#REF!</v>
      </c>
      <c r="Q258" s="116" t="e">
        <f t="shared" si="75"/>
        <v>#REF!</v>
      </c>
      <c r="R258" s="115" t="e">
        <f t="shared" si="75"/>
        <v>#REF!</v>
      </c>
      <c r="S258" s="115" t="e">
        <f t="shared" si="76"/>
        <v>#REF!</v>
      </c>
      <c r="T258" s="115"/>
      <c r="U258" s="115" t="e">
        <f t="shared" si="77"/>
        <v>#REF!</v>
      </c>
      <c r="V258" s="115" t="e">
        <f t="shared" si="78"/>
        <v>#REF!</v>
      </c>
      <c r="W258" s="115" t="e">
        <f t="shared" si="79"/>
        <v>#REF!</v>
      </c>
      <c r="X258" s="116" t="e">
        <f t="shared" si="80"/>
        <v>#REF!</v>
      </c>
      <c r="Y258" s="116" t="e">
        <f t="shared" si="81"/>
        <v>#REF!</v>
      </c>
      <c r="Z258" s="115" t="e">
        <f t="shared" si="82"/>
        <v>#REF!</v>
      </c>
      <c r="AA258" s="115" t="e">
        <f t="shared" si="86"/>
        <v>#REF!</v>
      </c>
      <c r="AB258" s="115"/>
      <c r="AC258" s="117" t="str">
        <f t="shared" si="83"/>
        <v>BERTAHAP</v>
      </c>
      <c r="AD258" s="118">
        <f t="shared" si="84"/>
        <v>0</v>
      </c>
      <c r="AE258" s="119">
        <v>2</v>
      </c>
      <c r="AF258" s="120"/>
      <c r="AG258" s="115" t="e">
        <f>IF(AF258&gt;#REF!,"LB","KR")</f>
        <v>#REF!</v>
      </c>
      <c r="AH258" s="120">
        <v>3053900000</v>
      </c>
      <c r="AI258" s="120">
        <v>3442233000</v>
      </c>
      <c r="AJ258" s="120">
        <v>3654542000</v>
      </c>
      <c r="AK258" s="121">
        <v>3879946000</v>
      </c>
      <c r="AL258" s="121">
        <v>3654542000</v>
      </c>
      <c r="AM258" s="120">
        <v>3879946000</v>
      </c>
      <c r="AN258" s="120" t="e">
        <f t="shared" si="88"/>
        <v>#REF!</v>
      </c>
    </row>
    <row r="259" spans="1:40">
      <c r="A259" s="3">
        <f t="shared" si="85"/>
        <v>220</v>
      </c>
      <c r="B259" s="106">
        <v>1</v>
      </c>
      <c r="C259" s="107" t="s">
        <v>185</v>
      </c>
      <c r="D259" s="108" t="s">
        <v>19</v>
      </c>
      <c r="E259" s="109"/>
      <c r="F259" s="110" t="s">
        <v>72</v>
      </c>
      <c r="G259" s="111">
        <f t="shared" si="67"/>
        <v>175</v>
      </c>
      <c r="H259" s="111">
        <f t="shared" si="68"/>
        <v>156</v>
      </c>
      <c r="I259" s="112">
        <f t="shared" si="69"/>
        <v>26438045</v>
      </c>
      <c r="J259" s="112" t="e">
        <f>SUMIF($AN$4:$AN$22,D259,#REF!)</f>
        <v>#REF!</v>
      </c>
      <c r="K259" s="113" t="e">
        <f t="shared" si="70"/>
        <v>#REF!</v>
      </c>
      <c r="L259" s="114" t="e">
        <f>SUMIF($AN$4:$AN$22,D259,#REF!)</f>
        <v>#REF!</v>
      </c>
      <c r="M259" s="115" t="e">
        <f t="shared" si="71"/>
        <v>#REF!</v>
      </c>
      <c r="N259" s="115" t="e">
        <f t="shared" si="72"/>
        <v>#REF!</v>
      </c>
      <c r="O259" s="115" t="e">
        <f t="shared" si="73"/>
        <v>#REF!</v>
      </c>
      <c r="P259" s="115" t="e">
        <f t="shared" si="74"/>
        <v>#REF!</v>
      </c>
      <c r="Q259" s="116" t="e">
        <f t="shared" si="75"/>
        <v>#REF!</v>
      </c>
      <c r="R259" s="115" t="e">
        <f t="shared" si="75"/>
        <v>#REF!</v>
      </c>
      <c r="S259" s="115" t="e">
        <f t="shared" si="76"/>
        <v>#REF!</v>
      </c>
      <c r="T259" s="115"/>
      <c r="U259" s="115" t="e">
        <f t="shared" si="77"/>
        <v>#REF!</v>
      </c>
      <c r="V259" s="115" t="e">
        <f t="shared" si="78"/>
        <v>#REF!</v>
      </c>
      <c r="W259" s="115" t="e">
        <f t="shared" si="79"/>
        <v>#REF!</v>
      </c>
      <c r="X259" s="116" t="e">
        <f t="shared" si="80"/>
        <v>#REF!</v>
      </c>
      <c r="Y259" s="116" t="e">
        <f t="shared" si="81"/>
        <v>#REF!</v>
      </c>
      <c r="Z259" s="115" t="e">
        <f t="shared" si="82"/>
        <v>#REF!</v>
      </c>
      <c r="AA259" s="115" t="e">
        <f t="shared" si="86"/>
        <v>#REF!</v>
      </c>
      <c r="AB259" s="115"/>
      <c r="AC259" s="117" t="str">
        <f t="shared" si="83"/>
        <v>BERTAHAP</v>
      </c>
      <c r="AD259" s="118">
        <f t="shared" si="84"/>
        <v>0</v>
      </c>
      <c r="AE259" s="119">
        <v>2</v>
      </c>
      <c r="AF259" s="120"/>
      <c r="AG259" s="115" t="e">
        <f>IF(AF259&gt;#REF!,"LB","KR")</f>
        <v>#REF!</v>
      </c>
      <c r="AH259" s="120">
        <v>4217251000</v>
      </c>
      <c r="AI259" s="120">
        <v>4753515000</v>
      </c>
      <c r="AJ259" s="120">
        <v>5046702000</v>
      </c>
      <c r="AK259" s="121">
        <v>5357971000</v>
      </c>
      <c r="AL259" s="121">
        <v>5046702000</v>
      </c>
      <c r="AM259" s="120">
        <v>5357971000</v>
      </c>
      <c r="AN259" s="120" t="e">
        <f t="shared" si="88"/>
        <v>#REF!</v>
      </c>
    </row>
    <row r="260" spans="1:40">
      <c r="A260" s="3">
        <f t="shared" si="85"/>
        <v>221</v>
      </c>
      <c r="B260" s="106">
        <v>2</v>
      </c>
      <c r="C260" s="107" t="s">
        <v>185</v>
      </c>
      <c r="D260" s="108" t="s">
        <v>29</v>
      </c>
      <c r="E260" s="109"/>
      <c r="F260" s="110" t="s">
        <v>74</v>
      </c>
      <c r="G260" s="111">
        <f t="shared" si="67"/>
        <v>85</v>
      </c>
      <c r="H260" s="111">
        <f t="shared" si="68"/>
        <v>74</v>
      </c>
      <c r="I260" s="112">
        <f t="shared" si="69"/>
        <v>26438045</v>
      </c>
      <c r="J260" s="112" t="e">
        <f>SUMIF($AN$4:$AN$22,D260,#REF!)</f>
        <v>#REF!</v>
      </c>
      <c r="K260" s="113" t="e">
        <f t="shared" si="70"/>
        <v>#REF!</v>
      </c>
      <c r="L260" s="114" t="e">
        <f>SUMIF($AN$4:$AN$22,D260,#REF!)</f>
        <v>#REF!</v>
      </c>
      <c r="M260" s="115" t="e">
        <f t="shared" si="71"/>
        <v>#REF!</v>
      </c>
      <c r="N260" s="115" t="e">
        <f t="shared" si="72"/>
        <v>#REF!</v>
      </c>
      <c r="O260" s="115" t="e">
        <f t="shared" si="73"/>
        <v>#REF!</v>
      </c>
      <c r="P260" s="115" t="e">
        <f t="shared" si="74"/>
        <v>#REF!</v>
      </c>
      <c r="Q260" s="116" t="e">
        <f t="shared" si="75"/>
        <v>#REF!</v>
      </c>
      <c r="R260" s="115" t="e">
        <f t="shared" si="75"/>
        <v>#REF!</v>
      </c>
      <c r="S260" s="115" t="e">
        <f t="shared" si="76"/>
        <v>#REF!</v>
      </c>
      <c r="T260" s="115"/>
      <c r="U260" s="115" t="e">
        <f t="shared" si="77"/>
        <v>#REF!</v>
      </c>
      <c r="V260" s="115" t="e">
        <f t="shared" si="78"/>
        <v>#REF!</v>
      </c>
      <c r="W260" s="115" t="e">
        <f t="shared" si="79"/>
        <v>#REF!</v>
      </c>
      <c r="X260" s="116" t="e">
        <f t="shared" si="80"/>
        <v>#REF!</v>
      </c>
      <c r="Y260" s="116" t="e">
        <f t="shared" si="81"/>
        <v>#REF!</v>
      </c>
      <c r="Z260" s="115" t="e">
        <f t="shared" si="82"/>
        <v>#REF!</v>
      </c>
      <c r="AA260" s="115" t="e">
        <f t="shared" si="86"/>
        <v>#REF!</v>
      </c>
      <c r="AB260" s="115"/>
      <c r="AC260" s="117" t="str">
        <f t="shared" si="83"/>
        <v>BERTAHAP</v>
      </c>
      <c r="AD260" s="118">
        <f t="shared" si="84"/>
        <v>0</v>
      </c>
      <c r="AE260" s="119">
        <v>2</v>
      </c>
      <c r="AF260" s="120"/>
      <c r="AG260" s="115" t="e">
        <f>IF(AF260&gt;#REF!,"LB","KR")</f>
        <v>#REF!</v>
      </c>
      <c r="AH260" s="120">
        <v>1963445000</v>
      </c>
      <c r="AI260" s="120">
        <v>2213116000</v>
      </c>
      <c r="AJ260" s="120">
        <v>2349616000</v>
      </c>
      <c r="AK260" s="121">
        <v>2494535000</v>
      </c>
      <c r="AL260" s="121">
        <v>2349616000</v>
      </c>
      <c r="AM260" s="120">
        <v>2494535000</v>
      </c>
      <c r="AN260" s="120" t="e">
        <f t="shared" si="88"/>
        <v>#REF!</v>
      </c>
    </row>
    <row r="261" spans="1:40">
      <c r="A261" s="3">
        <f t="shared" si="85"/>
        <v>222</v>
      </c>
      <c r="B261" s="106">
        <v>3</v>
      </c>
      <c r="C261" s="107" t="s">
        <v>185</v>
      </c>
      <c r="D261" s="108" t="s">
        <v>32</v>
      </c>
      <c r="E261" s="109"/>
      <c r="F261" s="110" t="s">
        <v>56</v>
      </c>
      <c r="G261" s="111">
        <f t="shared" si="67"/>
        <v>85</v>
      </c>
      <c r="H261" s="111">
        <f t="shared" si="68"/>
        <v>74</v>
      </c>
      <c r="I261" s="112">
        <f t="shared" si="69"/>
        <v>26438045</v>
      </c>
      <c r="J261" s="112" t="e">
        <f>SUMIF($AN$4:$AN$22,D261,#REF!)</f>
        <v>#REF!</v>
      </c>
      <c r="K261" s="113" t="e">
        <f t="shared" si="70"/>
        <v>#REF!</v>
      </c>
      <c r="L261" s="114" t="e">
        <f>SUMIF($AN$4:$AN$22,D261,#REF!)</f>
        <v>#REF!</v>
      </c>
      <c r="M261" s="115" t="e">
        <f t="shared" si="71"/>
        <v>#REF!</v>
      </c>
      <c r="N261" s="115" t="e">
        <f t="shared" si="72"/>
        <v>#REF!</v>
      </c>
      <c r="O261" s="115" t="e">
        <f t="shared" si="73"/>
        <v>#REF!</v>
      </c>
      <c r="P261" s="115" t="e">
        <f t="shared" si="74"/>
        <v>#REF!</v>
      </c>
      <c r="Q261" s="116" t="e">
        <f t="shared" si="75"/>
        <v>#REF!</v>
      </c>
      <c r="R261" s="115" t="e">
        <f t="shared" si="75"/>
        <v>#REF!</v>
      </c>
      <c r="S261" s="115" t="e">
        <f t="shared" si="76"/>
        <v>#REF!</v>
      </c>
      <c r="T261" s="115"/>
      <c r="U261" s="115" t="e">
        <f t="shared" si="77"/>
        <v>#REF!</v>
      </c>
      <c r="V261" s="115" t="e">
        <f t="shared" si="78"/>
        <v>#REF!</v>
      </c>
      <c r="W261" s="115" t="e">
        <f t="shared" si="79"/>
        <v>#REF!</v>
      </c>
      <c r="X261" s="116" t="e">
        <f t="shared" si="80"/>
        <v>#REF!</v>
      </c>
      <c r="Y261" s="116" t="e">
        <f t="shared" si="81"/>
        <v>#REF!</v>
      </c>
      <c r="Z261" s="115" t="e">
        <f t="shared" si="82"/>
        <v>#REF!</v>
      </c>
      <c r="AA261" s="115" t="e">
        <f t="shared" si="86"/>
        <v>#REF!</v>
      </c>
      <c r="AB261" s="115"/>
      <c r="AC261" s="117" t="str">
        <f t="shared" si="83"/>
        <v>BERTAHAP</v>
      </c>
      <c r="AD261" s="118">
        <f t="shared" si="84"/>
        <v>0</v>
      </c>
      <c r="AE261" s="119">
        <v>2</v>
      </c>
      <c r="AF261" s="120"/>
      <c r="AG261" s="115" t="e">
        <f>IF(AF261&gt;#REF!,"LB","KR")</f>
        <v>#REF!</v>
      </c>
      <c r="AH261" s="120">
        <v>1963445000</v>
      </c>
      <c r="AI261" s="120">
        <v>2213116000</v>
      </c>
      <c r="AJ261" s="120">
        <v>2349616000</v>
      </c>
      <c r="AK261" s="121">
        <v>2494535000</v>
      </c>
      <c r="AL261" s="121">
        <v>2349616000</v>
      </c>
      <c r="AM261" s="120">
        <v>2494535000</v>
      </c>
      <c r="AN261" s="120" t="e">
        <f t="shared" si="88"/>
        <v>#REF!</v>
      </c>
    </row>
    <row r="262" spans="1:40">
      <c r="A262" s="3">
        <f t="shared" si="85"/>
        <v>223</v>
      </c>
      <c r="B262" s="106">
        <v>4</v>
      </c>
      <c r="C262" s="107" t="s">
        <v>185</v>
      </c>
      <c r="D262" s="108" t="s">
        <v>38</v>
      </c>
      <c r="E262" s="109"/>
      <c r="F262" s="110" t="s">
        <v>58</v>
      </c>
      <c r="G262" s="111">
        <f t="shared" si="67"/>
        <v>101</v>
      </c>
      <c r="H262" s="111">
        <f t="shared" si="68"/>
        <v>90</v>
      </c>
      <c r="I262" s="112">
        <f t="shared" si="69"/>
        <v>26438045</v>
      </c>
      <c r="J262" s="112" t="e">
        <f>SUMIF($AN$4:$AN$22,D262,#REF!)</f>
        <v>#REF!</v>
      </c>
      <c r="K262" s="113" t="e">
        <f t="shared" si="70"/>
        <v>#REF!</v>
      </c>
      <c r="L262" s="114" t="e">
        <f>SUMIF($AN$4:$AN$22,D262,#REF!)</f>
        <v>#REF!</v>
      </c>
      <c r="M262" s="115" t="e">
        <f t="shared" si="71"/>
        <v>#REF!</v>
      </c>
      <c r="N262" s="115" t="e">
        <f t="shared" si="72"/>
        <v>#REF!</v>
      </c>
      <c r="O262" s="115" t="e">
        <f t="shared" si="73"/>
        <v>#REF!</v>
      </c>
      <c r="P262" s="115" t="e">
        <f t="shared" si="74"/>
        <v>#REF!</v>
      </c>
      <c r="Q262" s="116" t="e">
        <f t="shared" si="75"/>
        <v>#REF!</v>
      </c>
      <c r="R262" s="115" t="e">
        <f t="shared" si="75"/>
        <v>#REF!</v>
      </c>
      <c r="S262" s="115" t="e">
        <f t="shared" si="76"/>
        <v>#REF!</v>
      </c>
      <c r="T262" s="115"/>
      <c r="U262" s="115" t="e">
        <f t="shared" si="77"/>
        <v>#REF!</v>
      </c>
      <c r="V262" s="115" t="e">
        <f t="shared" si="78"/>
        <v>#REF!</v>
      </c>
      <c r="W262" s="115" t="e">
        <f t="shared" si="79"/>
        <v>#REF!</v>
      </c>
      <c r="X262" s="116" t="e">
        <f t="shared" si="80"/>
        <v>#REF!</v>
      </c>
      <c r="Y262" s="116" t="e">
        <f t="shared" si="81"/>
        <v>#REF!</v>
      </c>
      <c r="Z262" s="115" t="e">
        <f t="shared" si="82"/>
        <v>#REF!</v>
      </c>
      <c r="AA262" s="115" t="e">
        <f t="shared" si="86"/>
        <v>#REF!</v>
      </c>
      <c r="AB262" s="115"/>
      <c r="AC262" s="117" t="str">
        <f t="shared" si="83"/>
        <v>BERTAHAP</v>
      </c>
      <c r="AD262" s="118">
        <f t="shared" si="84"/>
        <v>0</v>
      </c>
      <c r="AE262" s="119">
        <v>2</v>
      </c>
      <c r="AF262" s="120"/>
      <c r="AG262" s="115" t="e">
        <f>IF(AF262&gt;#REF!,"LB","KR")</f>
        <v>#REF!</v>
      </c>
      <c r="AH262" s="120">
        <v>2364789000</v>
      </c>
      <c r="AI262" s="120">
        <v>2665495000</v>
      </c>
      <c r="AJ262" s="120">
        <v>2829897000</v>
      </c>
      <c r="AK262" s="121">
        <v>3004439000</v>
      </c>
      <c r="AL262" s="121">
        <v>2829897000</v>
      </c>
      <c r="AM262" s="120">
        <v>3004439000</v>
      </c>
      <c r="AN262" s="120" t="e">
        <f t="shared" si="88"/>
        <v>#REF!</v>
      </c>
    </row>
    <row r="263" spans="1:40">
      <c r="A263" s="3">
        <f t="shared" si="85"/>
        <v>224</v>
      </c>
      <c r="B263" s="106">
        <v>5</v>
      </c>
      <c r="C263" s="107" t="s">
        <v>185</v>
      </c>
      <c r="D263" s="106">
        <v>15</v>
      </c>
      <c r="E263" s="109"/>
      <c r="F263" s="110" t="s">
        <v>64</v>
      </c>
      <c r="G263" s="111">
        <f t="shared" si="67"/>
        <v>101</v>
      </c>
      <c r="H263" s="111">
        <f t="shared" si="68"/>
        <v>90</v>
      </c>
      <c r="I263" s="112">
        <f t="shared" si="69"/>
        <v>26438045</v>
      </c>
      <c r="J263" s="112" t="e">
        <f>SUMIF($AN$4:$AN$22,D263,#REF!)</f>
        <v>#REF!</v>
      </c>
      <c r="K263" s="113" t="e">
        <f t="shared" si="70"/>
        <v>#REF!</v>
      </c>
      <c r="L263" s="114" t="e">
        <f>SUMIF($AN$4:$AN$22,D263,#REF!)</f>
        <v>#REF!</v>
      </c>
      <c r="M263" s="115" t="e">
        <f t="shared" si="71"/>
        <v>#REF!</v>
      </c>
      <c r="N263" s="115" t="e">
        <f t="shared" si="72"/>
        <v>#REF!</v>
      </c>
      <c r="O263" s="115" t="e">
        <f t="shared" si="73"/>
        <v>#REF!</v>
      </c>
      <c r="P263" s="115" t="e">
        <f t="shared" si="74"/>
        <v>#REF!</v>
      </c>
      <c r="Q263" s="116" t="e">
        <f t="shared" si="75"/>
        <v>#REF!</v>
      </c>
      <c r="R263" s="115" t="e">
        <f t="shared" si="75"/>
        <v>#REF!</v>
      </c>
      <c r="S263" s="115" t="e">
        <f t="shared" si="76"/>
        <v>#REF!</v>
      </c>
      <c r="T263" s="115"/>
      <c r="U263" s="115" t="e">
        <f t="shared" si="77"/>
        <v>#REF!</v>
      </c>
      <c r="V263" s="115" t="e">
        <f t="shared" si="78"/>
        <v>#REF!</v>
      </c>
      <c r="W263" s="115" t="e">
        <f t="shared" si="79"/>
        <v>#REF!</v>
      </c>
      <c r="X263" s="116" t="e">
        <f t="shared" si="80"/>
        <v>#REF!</v>
      </c>
      <c r="Y263" s="116" t="e">
        <f t="shared" si="81"/>
        <v>#REF!</v>
      </c>
      <c r="Z263" s="115" t="e">
        <f t="shared" si="82"/>
        <v>#REF!</v>
      </c>
      <c r="AA263" s="115" t="e">
        <f t="shared" si="86"/>
        <v>#REF!</v>
      </c>
      <c r="AB263" s="115"/>
      <c r="AC263" s="117" t="str">
        <f t="shared" si="83"/>
        <v>BERTAHAP</v>
      </c>
      <c r="AD263" s="118">
        <f t="shared" si="84"/>
        <v>0</v>
      </c>
      <c r="AE263" s="119">
        <v>2</v>
      </c>
      <c r="AF263" s="120"/>
      <c r="AG263" s="115" t="e">
        <f>IF(AF263&gt;#REF!,"LB","KR")</f>
        <v>#REF!</v>
      </c>
      <c r="AH263" s="120">
        <v>2364789000</v>
      </c>
      <c r="AI263" s="120">
        <v>2665495000</v>
      </c>
      <c r="AJ263" s="120">
        <v>2829897000</v>
      </c>
      <c r="AK263" s="121">
        <v>3004439000</v>
      </c>
      <c r="AL263" s="121">
        <v>2829897000</v>
      </c>
      <c r="AM263" s="120">
        <v>3004439000</v>
      </c>
      <c r="AN263" s="120" t="e">
        <f t="shared" si="88"/>
        <v>#REF!</v>
      </c>
    </row>
    <row r="264" spans="1:40">
      <c r="A264" s="3">
        <f t="shared" si="85"/>
        <v>225</v>
      </c>
      <c r="B264" s="106">
        <v>6</v>
      </c>
      <c r="C264" s="107" t="s">
        <v>185</v>
      </c>
      <c r="D264" s="106">
        <v>17</v>
      </c>
      <c r="E264" s="109"/>
      <c r="F264" s="110" t="s">
        <v>67</v>
      </c>
      <c r="G264" s="111">
        <f t="shared" si="67"/>
        <v>85</v>
      </c>
      <c r="H264" s="111">
        <f t="shared" si="68"/>
        <v>74</v>
      </c>
      <c r="I264" s="112">
        <f t="shared" si="69"/>
        <v>26438045</v>
      </c>
      <c r="J264" s="112" t="e">
        <f>SUMIF($AN$4:$AN$22,D264,#REF!)</f>
        <v>#REF!</v>
      </c>
      <c r="K264" s="113" t="e">
        <f t="shared" si="70"/>
        <v>#REF!</v>
      </c>
      <c r="L264" s="114" t="e">
        <f>SUMIF($AN$4:$AN$22,D264,#REF!)</f>
        <v>#REF!</v>
      </c>
      <c r="M264" s="115" t="e">
        <f t="shared" si="71"/>
        <v>#REF!</v>
      </c>
      <c r="N264" s="115" t="e">
        <f t="shared" si="72"/>
        <v>#REF!</v>
      </c>
      <c r="O264" s="115" t="e">
        <f t="shared" si="73"/>
        <v>#REF!</v>
      </c>
      <c r="P264" s="115" t="e">
        <f t="shared" si="74"/>
        <v>#REF!</v>
      </c>
      <c r="Q264" s="116" t="e">
        <f t="shared" si="75"/>
        <v>#REF!</v>
      </c>
      <c r="R264" s="115" t="e">
        <f t="shared" si="75"/>
        <v>#REF!</v>
      </c>
      <c r="S264" s="115" t="e">
        <f t="shared" si="76"/>
        <v>#REF!</v>
      </c>
      <c r="T264" s="115"/>
      <c r="U264" s="115" t="e">
        <f t="shared" si="77"/>
        <v>#REF!</v>
      </c>
      <c r="V264" s="115" t="e">
        <f t="shared" si="78"/>
        <v>#REF!</v>
      </c>
      <c r="W264" s="115" t="e">
        <f t="shared" si="79"/>
        <v>#REF!</v>
      </c>
      <c r="X264" s="116" t="e">
        <f t="shared" si="80"/>
        <v>#REF!</v>
      </c>
      <c r="Y264" s="116" t="e">
        <f t="shared" si="81"/>
        <v>#REF!</v>
      </c>
      <c r="Z264" s="115" t="e">
        <f t="shared" si="82"/>
        <v>#REF!</v>
      </c>
      <c r="AA264" s="115" t="e">
        <f t="shared" si="86"/>
        <v>#REF!</v>
      </c>
      <c r="AB264" s="115"/>
      <c r="AC264" s="117" t="str">
        <f t="shared" si="83"/>
        <v>BERTAHAP</v>
      </c>
      <c r="AD264" s="118">
        <f t="shared" si="84"/>
        <v>0</v>
      </c>
      <c r="AE264" s="119">
        <v>2</v>
      </c>
      <c r="AF264" s="120"/>
      <c r="AG264" s="115" t="e">
        <f>IF(AF264&gt;#REF!,"LB","KR")</f>
        <v>#REF!</v>
      </c>
      <c r="AH264" s="120">
        <v>1963445000</v>
      </c>
      <c r="AI264" s="120">
        <v>2213116000</v>
      </c>
      <c r="AJ264" s="120">
        <v>2349616000</v>
      </c>
      <c r="AK264" s="121">
        <v>2494535000</v>
      </c>
      <c r="AL264" s="121">
        <v>2349616000</v>
      </c>
      <c r="AM264" s="120">
        <v>2494535000</v>
      </c>
      <c r="AN264" s="120" t="e">
        <f t="shared" si="88"/>
        <v>#REF!</v>
      </c>
    </row>
    <row r="265" spans="1:40">
      <c r="A265" s="3">
        <f t="shared" si="85"/>
        <v>226</v>
      </c>
      <c r="B265" s="106">
        <v>7</v>
      </c>
      <c r="C265" s="107" t="s">
        <v>185</v>
      </c>
      <c r="D265" s="106">
        <v>19</v>
      </c>
      <c r="E265" s="109"/>
      <c r="F265" s="110" t="s">
        <v>78</v>
      </c>
      <c r="G265" s="111">
        <f t="shared" si="67"/>
        <v>138</v>
      </c>
      <c r="H265" s="111">
        <f t="shared" si="68"/>
        <v>120</v>
      </c>
      <c r="I265" s="112">
        <f t="shared" si="69"/>
        <v>26438045</v>
      </c>
      <c r="J265" s="112" t="e">
        <f>SUMIF($AN$4:$AN$22,D265,#REF!)</f>
        <v>#REF!</v>
      </c>
      <c r="K265" s="113" t="e">
        <f t="shared" si="70"/>
        <v>#REF!</v>
      </c>
      <c r="L265" s="114" t="e">
        <f>SUMIF($AN$4:$AN$22,D265,#REF!)</f>
        <v>#REF!</v>
      </c>
      <c r="M265" s="115" t="e">
        <f t="shared" si="71"/>
        <v>#REF!</v>
      </c>
      <c r="N265" s="115" t="e">
        <f t="shared" si="72"/>
        <v>#REF!</v>
      </c>
      <c r="O265" s="115" t="e">
        <f t="shared" si="73"/>
        <v>#REF!</v>
      </c>
      <c r="P265" s="115" t="e">
        <f t="shared" si="74"/>
        <v>#REF!</v>
      </c>
      <c r="Q265" s="116" t="e">
        <f t="shared" si="75"/>
        <v>#REF!</v>
      </c>
      <c r="R265" s="115" t="e">
        <f t="shared" si="75"/>
        <v>#REF!</v>
      </c>
      <c r="S265" s="115" t="e">
        <f t="shared" si="76"/>
        <v>#REF!</v>
      </c>
      <c r="T265" s="115"/>
      <c r="U265" s="115" t="e">
        <f t="shared" si="77"/>
        <v>#REF!</v>
      </c>
      <c r="V265" s="115" t="e">
        <f t="shared" si="78"/>
        <v>#REF!</v>
      </c>
      <c r="W265" s="115" t="e">
        <f t="shared" si="79"/>
        <v>#REF!</v>
      </c>
      <c r="X265" s="116" t="e">
        <f t="shared" si="80"/>
        <v>#REF!</v>
      </c>
      <c r="Y265" s="116" t="e">
        <f t="shared" si="81"/>
        <v>#REF!</v>
      </c>
      <c r="Z265" s="115" t="e">
        <f t="shared" si="82"/>
        <v>#REF!</v>
      </c>
      <c r="AA265" s="115" t="e">
        <f t="shared" si="86"/>
        <v>#REF!</v>
      </c>
      <c r="AB265" s="115"/>
      <c r="AC265" s="117" t="str">
        <f t="shared" si="83"/>
        <v>BERTAHAP</v>
      </c>
      <c r="AD265" s="118">
        <f t="shared" si="84"/>
        <v>0</v>
      </c>
      <c r="AE265" s="119">
        <v>2</v>
      </c>
      <c r="AF265" s="120"/>
      <c r="AG265" s="115" t="e">
        <f>IF(AF265&gt;#REF!,"LB","KR")</f>
        <v>#REF!</v>
      </c>
      <c r="AH265" s="120">
        <v>3183964000</v>
      </c>
      <c r="AI265" s="120">
        <v>3588837000</v>
      </c>
      <c r="AJ265" s="120">
        <v>3810188000</v>
      </c>
      <c r="AK265" s="121">
        <v>4045192000</v>
      </c>
      <c r="AL265" s="121">
        <v>3810188000</v>
      </c>
      <c r="AM265" s="120">
        <v>4045192000</v>
      </c>
      <c r="AN265" s="120" t="e">
        <f t="shared" si="88"/>
        <v>#REF!</v>
      </c>
    </row>
    <row r="266" spans="1:40">
      <c r="A266" s="3">
        <f t="shared" si="85"/>
        <v>227</v>
      </c>
      <c r="B266" s="106">
        <v>8</v>
      </c>
      <c r="C266" s="107" t="s">
        <v>185</v>
      </c>
      <c r="D266" s="106">
        <v>21</v>
      </c>
      <c r="E266" s="109"/>
      <c r="F266" s="110" t="s">
        <v>84</v>
      </c>
      <c r="G266" s="111">
        <f t="shared" si="67"/>
        <v>132</v>
      </c>
      <c r="H266" s="111">
        <f t="shared" si="68"/>
        <v>112</v>
      </c>
      <c r="I266" s="112">
        <f t="shared" si="69"/>
        <v>26438045</v>
      </c>
      <c r="J266" s="112" t="e">
        <f>SUMIF($AN$4:$AN$22,D266,#REF!)</f>
        <v>#REF!</v>
      </c>
      <c r="K266" s="113" t="e">
        <f t="shared" si="70"/>
        <v>#REF!</v>
      </c>
      <c r="L266" s="114" t="e">
        <f>SUMIF($AN$4:$AN$22,D266,#REF!)</f>
        <v>#REF!</v>
      </c>
      <c r="M266" s="115" t="e">
        <f t="shared" si="71"/>
        <v>#REF!</v>
      </c>
      <c r="N266" s="115" t="e">
        <f t="shared" si="72"/>
        <v>#REF!</v>
      </c>
      <c r="O266" s="115" t="e">
        <f t="shared" si="73"/>
        <v>#REF!</v>
      </c>
      <c r="P266" s="115" t="e">
        <f t="shared" si="74"/>
        <v>#REF!</v>
      </c>
      <c r="Q266" s="116" t="e">
        <f t="shared" si="75"/>
        <v>#REF!</v>
      </c>
      <c r="R266" s="115" t="e">
        <f t="shared" si="75"/>
        <v>#REF!</v>
      </c>
      <c r="S266" s="115" t="e">
        <f t="shared" si="76"/>
        <v>#REF!</v>
      </c>
      <c r="T266" s="115"/>
      <c r="U266" s="115" t="e">
        <f t="shared" si="77"/>
        <v>#REF!</v>
      </c>
      <c r="V266" s="115" t="e">
        <f t="shared" si="78"/>
        <v>#REF!</v>
      </c>
      <c r="W266" s="115" t="e">
        <f t="shared" si="79"/>
        <v>#REF!</v>
      </c>
      <c r="X266" s="116" t="e">
        <f t="shared" si="80"/>
        <v>#REF!</v>
      </c>
      <c r="Y266" s="116" t="e">
        <f t="shared" si="81"/>
        <v>#REF!</v>
      </c>
      <c r="Z266" s="115" t="e">
        <f t="shared" si="82"/>
        <v>#REF!</v>
      </c>
      <c r="AA266" s="115" t="e">
        <f t="shared" si="86"/>
        <v>#REF!</v>
      </c>
      <c r="AB266" s="115"/>
      <c r="AC266" s="117" t="str">
        <f t="shared" si="83"/>
        <v>BERTAHAP</v>
      </c>
      <c r="AD266" s="118">
        <f t="shared" si="84"/>
        <v>0</v>
      </c>
      <c r="AE266" s="119">
        <v>2</v>
      </c>
      <c r="AF266" s="120"/>
      <c r="AG266" s="115" t="e">
        <f>IF(AF266&gt;#REF!,"LB","KR")</f>
        <v>#REF!</v>
      </c>
      <c r="AH266" s="120">
        <v>3083840000</v>
      </c>
      <c r="AI266" s="120">
        <v>3475980000</v>
      </c>
      <c r="AJ266" s="120">
        <v>3690371000</v>
      </c>
      <c r="AK266" s="121">
        <v>3917985000</v>
      </c>
      <c r="AL266" s="121">
        <v>3690371000</v>
      </c>
      <c r="AM266" s="120">
        <v>3917985000</v>
      </c>
      <c r="AN266" s="120" t="e">
        <f t="shared" si="88"/>
        <v>#REF!</v>
      </c>
    </row>
    <row r="267" spans="1:40">
      <c r="A267" s="3">
        <f t="shared" si="85"/>
        <v>228</v>
      </c>
      <c r="B267" s="106">
        <v>1</v>
      </c>
      <c r="C267" s="107" t="s">
        <v>186</v>
      </c>
      <c r="D267" s="108" t="s">
        <v>19</v>
      </c>
      <c r="E267" s="109"/>
      <c r="F267" s="110" t="s">
        <v>72</v>
      </c>
      <c r="G267" s="111">
        <f t="shared" si="67"/>
        <v>175</v>
      </c>
      <c r="H267" s="111">
        <f t="shared" si="68"/>
        <v>156</v>
      </c>
      <c r="I267" s="112">
        <f t="shared" si="69"/>
        <v>26438045</v>
      </c>
      <c r="J267" s="112" t="e">
        <f>SUMIF($AN$4:$AN$22,D267,#REF!)</f>
        <v>#REF!</v>
      </c>
      <c r="K267" s="113" t="e">
        <f t="shared" si="70"/>
        <v>#REF!</v>
      </c>
      <c r="L267" s="114" t="e">
        <f>SUMIF($AN$4:$AN$22,D267,#REF!)</f>
        <v>#REF!</v>
      </c>
      <c r="M267" s="115" t="e">
        <f t="shared" si="71"/>
        <v>#REF!</v>
      </c>
      <c r="N267" s="115" t="e">
        <f t="shared" si="72"/>
        <v>#REF!</v>
      </c>
      <c r="O267" s="115" t="e">
        <f t="shared" si="73"/>
        <v>#REF!</v>
      </c>
      <c r="P267" s="115" t="e">
        <f t="shared" si="74"/>
        <v>#REF!</v>
      </c>
      <c r="Q267" s="116" t="e">
        <f t="shared" si="75"/>
        <v>#REF!</v>
      </c>
      <c r="R267" s="115" t="e">
        <f t="shared" si="75"/>
        <v>#REF!</v>
      </c>
      <c r="S267" s="115" t="e">
        <f t="shared" si="76"/>
        <v>#REF!</v>
      </c>
      <c r="T267" s="115"/>
      <c r="U267" s="115" t="e">
        <f t="shared" si="77"/>
        <v>#REF!</v>
      </c>
      <c r="V267" s="115" t="e">
        <f t="shared" si="78"/>
        <v>#REF!</v>
      </c>
      <c r="W267" s="115" t="e">
        <f t="shared" si="79"/>
        <v>#REF!</v>
      </c>
      <c r="X267" s="116" t="e">
        <f t="shared" si="80"/>
        <v>#REF!</v>
      </c>
      <c r="Y267" s="116" t="e">
        <f t="shared" si="81"/>
        <v>#REF!</v>
      </c>
      <c r="Z267" s="115" t="e">
        <f t="shared" si="82"/>
        <v>#REF!</v>
      </c>
      <c r="AA267" s="115" t="e">
        <f t="shared" si="86"/>
        <v>#REF!</v>
      </c>
      <c r="AB267" s="115"/>
      <c r="AC267" s="117" t="str">
        <f t="shared" si="83"/>
        <v>BERTAHAP</v>
      </c>
      <c r="AD267" s="118">
        <f t="shared" si="84"/>
        <v>0</v>
      </c>
      <c r="AE267" s="119">
        <v>2</v>
      </c>
      <c r="AF267" s="120"/>
      <c r="AG267" s="115" t="e">
        <f>IF(AF267&gt;#REF!,"LB","KR")</f>
        <v>#REF!</v>
      </c>
      <c r="AH267" s="120">
        <v>4155835000</v>
      </c>
      <c r="AI267" s="120">
        <v>4684289000</v>
      </c>
      <c r="AJ267" s="120">
        <v>4973206000</v>
      </c>
      <c r="AK267" s="121">
        <v>5279943000</v>
      </c>
      <c r="AL267" s="121">
        <v>4973206000</v>
      </c>
      <c r="AM267" s="120">
        <v>5279943000</v>
      </c>
      <c r="AN267" s="120" t="e">
        <f t="shared" si="88"/>
        <v>#REF!</v>
      </c>
    </row>
    <row r="268" spans="1:40">
      <c r="A268" s="3">
        <f t="shared" si="85"/>
        <v>229</v>
      </c>
      <c r="B268" s="106">
        <v>2</v>
      </c>
      <c r="C268" s="107" t="s">
        <v>186</v>
      </c>
      <c r="D268" s="108" t="s">
        <v>29</v>
      </c>
      <c r="E268" s="109"/>
      <c r="F268" s="110" t="s">
        <v>74</v>
      </c>
      <c r="G268" s="111">
        <f t="shared" si="67"/>
        <v>85</v>
      </c>
      <c r="H268" s="111">
        <f t="shared" si="68"/>
        <v>74</v>
      </c>
      <c r="I268" s="112">
        <f t="shared" si="69"/>
        <v>26438045</v>
      </c>
      <c r="J268" s="112" t="e">
        <f>SUMIF($AN$4:$AN$22,D268,#REF!)</f>
        <v>#REF!</v>
      </c>
      <c r="K268" s="113" t="e">
        <f t="shared" si="70"/>
        <v>#REF!</v>
      </c>
      <c r="L268" s="114" t="e">
        <f>SUMIF($AN$4:$AN$22,D268,#REF!)</f>
        <v>#REF!</v>
      </c>
      <c r="M268" s="115" t="e">
        <f t="shared" si="71"/>
        <v>#REF!</v>
      </c>
      <c r="N268" s="115" t="e">
        <f t="shared" si="72"/>
        <v>#REF!</v>
      </c>
      <c r="O268" s="115" t="e">
        <f t="shared" si="73"/>
        <v>#REF!</v>
      </c>
      <c r="P268" s="115" t="e">
        <f t="shared" si="74"/>
        <v>#REF!</v>
      </c>
      <c r="Q268" s="116" t="e">
        <f t="shared" si="75"/>
        <v>#REF!</v>
      </c>
      <c r="R268" s="115" t="e">
        <f t="shared" si="75"/>
        <v>#REF!</v>
      </c>
      <c r="S268" s="115" t="e">
        <f t="shared" si="76"/>
        <v>#REF!</v>
      </c>
      <c r="T268" s="115"/>
      <c r="U268" s="115" t="e">
        <f t="shared" si="77"/>
        <v>#REF!</v>
      </c>
      <c r="V268" s="115" t="e">
        <f t="shared" si="78"/>
        <v>#REF!</v>
      </c>
      <c r="W268" s="115" t="e">
        <f t="shared" si="79"/>
        <v>#REF!</v>
      </c>
      <c r="X268" s="116" t="e">
        <f t="shared" si="80"/>
        <v>#REF!</v>
      </c>
      <c r="Y268" s="116" t="e">
        <f t="shared" si="81"/>
        <v>#REF!</v>
      </c>
      <c r="Z268" s="115" t="e">
        <f t="shared" si="82"/>
        <v>#REF!</v>
      </c>
      <c r="AA268" s="115" t="e">
        <f t="shared" si="86"/>
        <v>#REF!</v>
      </c>
      <c r="AB268" s="115"/>
      <c r="AC268" s="117" t="str">
        <f t="shared" si="83"/>
        <v>BERTAHAP</v>
      </c>
      <c r="AD268" s="118">
        <f t="shared" si="84"/>
        <v>0</v>
      </c>
      <c r="AE268" s="119">
        <v>2</v>
      </c>
      <c r="AF268" s="120"/>
      <c r="AG268" s="115" t="e">
        <f>IF(AF268&gt;#REF!,"LB","KR")</f>
        <v>#REF!</v>
      </c>
      <c r="AH268" s="120">
        <v>1934851000</v>
      </c>
      <c r="AI268" s="120">
        <v>2180886000</v>
      </c>
      <c r="AJ268" s="120">
        <v>2315398000</v>
      </c>
      <c r="AK268" s="121">
        <v>2458207000</v>
      </c>
      <c r="AL268" s="121">
        <v>2315398000</v>
      </c>
      <c r="AM268" s="120">
        <v>2458207000</v>
      </c>
      <c r="AN268" s="120" t="e">
        <f t="shared" si="88"/>
        <v>#REF!</v>
      </c>
    </row>
    <row r="269" spans="1:40">
      <c r="A269" s="3">
        <f t="shared" si="85"/>
        <v>230</v>
      </c>
      <c r="B269" s="106">
        <v>3</v>
      </c>
      <c r="C269" s="107" t="s">
        <v>186</v>
      </c>
      <c r="D269" s="108" t="s">
        <v>32</v>
      </c>
      <c r="E269" s="109"/>
      <c r="F269" s="110" t="s">
        <v>56</v>
      </c>
      <c r="G269" s="111">
        <f t="shared" si="67"/>
        <v>85</v>
      </c>
      <c r="H269" s="111">
        <f t="shared" si="68"/>
        <v>74</v>
      </c>
      <c r="I269" s="112">
        <f t="shared" si="69"/>
        <v>26438045</v>
      </c>
      <c r="J269" s="112" t="e">
        <f>SUMIF($AN$4:$AN$22,D269,#REF!)</f>
        <v>#REF!</v>
      </c>
      <c r="K269" s="113" t="e">
        <f t="shared" si="70"/>
        <v>#REF!</v>
      </c>
      <c r="L269" s="114" t="e">
        <f>SUMIF($AN$4:$AN$22,D269,#REF!)</f>
        <v>#REF!</v>
      </c>
      <c r="M269" s="115" t="e">
        <f t="shared" si="71"/>
        <v>#REF!</v>
      </c>
      <c r="N269" s="115" t="e">
        <f t="shared" si="72"/>
        <v>#REF!</v>
      </c>
      <c r="O269" s="115" t="e">
        <f t="shared" si="73"/>
        <v>#REF!</v>
      </c>
      <c r="P269" s="115" t="e">
        <f t="shared" si="74"/>
        <v>#REF!</v>
      </c>
      <c r="Q269" s="116" t="e">
        <f t="shared" si="75"/>
        <v>#REF!</v>
      </c>
      <c r="R269" s="115" t="e">
        <f t="shared" si="75"/>
        <v>#REF!</v>
      </c>
      <c r="S269" s="115" t="e">
        <f t="shared" si="76"/>
        <v>#REF!</v>
      </c>
      <c r="T269" s="115"/>
      <c r="U269" s="115" t="e">
        <f t="shared" si="77"/>
        <v>#REF!</v>
      </c>
      <c r="V269" s="115" t="e">
        <f t="shared" si="78"/>
        <v>#REF!</v>
      </c>
      <c r="W269" s="115" t="e">
        <f t="shared" si="79"/>
        <v>#REF!</v>
      </c>
      <c r="X269" s="116" t="e">
        <f t="shared" si="80"/>
        <v>#REF!</v>
      </c>
      <c r="Y269" s="116" t="e">
        <f t="shared" si="81"/>
        <v>#REF!</v>
      </c>
      <c r="Z269" s="115" t="e">
        <f t="shared" si="82"/>
        <v>#REF!</v>
      </c>
      <c r="AA269" s="115" t="e">
        <f t="shared" si="86"/>
        <v>#REF!</v>
      </c>
      <c r="AB269" s="115"/>
      <c r="AC269" s="117" t="str">
        <f t="shared" si="83"/>
        <v>BERTAHAP</v>
      </c>
      <c r="AD269" s="118">
        <f t="shared" si="84"/>
        <v>0</v>
      </c>
      <c r="AE269" s="119">
        <v>2</v>
      </c>
      <c r="AF269" s="120"/>
      <c r="AG269" s="115" t="e">
        <f>IF(AF269&gt;#REF!,"LB","KR")</f>
        <v>#REF!</v>
      </c>
      <c r="AH269" s="120">
        <v>1934851000</v>
      </c>
      <c r="AI269" s="120">
        <v>2180886000</v>
      </c>
      <c r="AJ269" s="120">
        <v>2315398000</v>
      </c>
      <c r="AK269" s="121">
        <v>2458207000</v>
      </c>
      <c r="AL269" s="121">
        <v>2315398000</v>
      </c>
      <c r="AM269" s="120">
        <v>2458207000</v>
      </c>
      <c r="AN269" s="120" t="e">
        <f t="shared" si="88"/>
        <v>#REF!</v>
      </c>
    </row>
    <row r="270" spans="1:40">
      <c r="A270" s="3">
        <f t="shared" si="85"/>
        <v>231</v>
      </c>
      <c r="B270" s="106">
        <v>4</v>
      </c>
      <c r="C270" s="107" t="s">
        <v>186</v>
      </c>
      <c r="D270" s="108" t="s">
        <v>38</v>
      </c>
      <c r="E270" s="109"/>
      <c r="F270" s="110" t="s">
        <v>58</v>
      </c>
      <c r="G270" s="111">
        <f t="shared" si="67"/>
        <v>101</v>
      </c>
      <c r="H270" s="111">
        <f t="shared" si="68"/>
        <v>90</v>
      </c>
      <c r="I270" s="112">
        <f t="shared" si="69"/>
        <v>26438045</v>
      </c>
      <c r="J270" s="112" t="e">
        <f>SUMIF($AN$4:$AN$22,D270,#REF!)</f>
        <v>#REF!</v>
      </c>
      <c r="K270" s="113" t="e">
        <f t="shared" si="70"/>
        <v>#REF!</v>
      </c>
      <c r="L270" s="114" t="e">
        <f>SUMIF($AN$4:$AN$22,D270,#REF!)</f>
        <v>#REF!</v>
      </c>
      <c r="M270" s="115" t="e">
        <f t="shared" si="71"/>
        <v>#REF!</v>
      </c>
      <c r="N270" s="115" t="e">
        <f t="shared" si="72"/>
        <v>#REF!</v>
      </c>
      <c r="O270" s="115" t="e">
        <f t="shared" si="73"/>
        <v>#REF!</v>
      </c>
      <c r="P270" s="115" t="e">
        <f t="shared" si="74"/>
        <v>#REF!</v>
      </c>
      <c r="Q270" s="116" t="e">
        <f t="shared" si="75"/>
        <v>#REF!</v>
      </c>
      <c r="R270" s="115" t="e">
        <f t="shared" si="75"/>
        <v>#REF!</v>
      </c>
      <c r="S270" s="115" t="e">
        <f t="shared" si="76"/>
        <v>#REF!</v>
      </c>
      <c r="T270" s="115"/>
      <c r="U270" s="115" t="e">
        <f t="shared" si="77"/>
        <v>#REF!</v>
      </c>
      <c r="V270" s="115" t="e">
        <f t="shared" si="78"/>
        <v>#REF!</v>
      </c>
      <c r="W270" s="115" t="e">
        <f t="shared" si="79"/>
        <v>#REF!</v>
      </c>
      <c r="X270" s="116" t="e">
        <f t="shared" si="80"/>
        <v>#REF!</v>
      </c>
      <c r="Y270" s="116" t="e">
        <f t="shared" si="81"/>
        <v>#REF!</v>
      </c>
      <c r="Z270" s="115" t="e">
        <f t="shared" si="82"/>
        <v>#REF!</v>
      </c>
      <c r="AA270" s="115" t="e">
        <f t="shared" si="86"/>
        <v>#REF!</v>
      </c>
      <c r="AB270" s="115"/>
      <c r="AC270" s="117" t="str">
        <f t="shared" si="83"/>
        <v>BERTAHAP</v>
      </c>
      <c r="AD270" s="118">
        <f t="shared" si="84"/>
        <v>0</v>
      </c>
      <c r="AE270" s="119">
        <v>2</v>
      </c>
      <c r="AF270" s="120"/>
      <c r="AG270" s="115" t="e">
        <f>IF(AF270&gt;#REF!,"LB","KR")</f>
        <v>#REF!</v>
      </c>
      <c r="AH270" s="120">
        <v>2353197000</v>
      </c>
      <c r="AI270" s="120">
        <v>2652429000</v>
      </c>
      <c r="AJ270" s="120">
        <v>2816025000</v>
      </c>
      <c r="AK270" s="121">
        <v>2989711000</v>
      </c>
      <c r="AL270" s="121">
        <v>2816025000</v>
      </c>
      <c r="AM270" s="120">
        <v>2989711000</v>
      </c>
      <c r="AN270" s="120" t="e">
        <f t="shared" si="88"/>
        <v>#REF!</v>
      </c>
    </row>
    <row r="271" spans="1:40">
      <c r="A271" s="3">
        <f t="shared" si="85"/>
        <v>232</v>
      </c>
      <c r="B271" s="106">
        <v>5</v>
      </c>
      <c r="C271" s="107" t="s">
        <v>186</v>
      </c>
      <c r="D271" s="106">
        <v>15</v>
      </c>
      <c r="E271" s="109"/>
      <c r="F271" s="110" t="s">
        <v>64</v>
      </c>
      <c r="G271" s="111">
        <f t="shared" si="67"/>
        <v>101</v>
      </c>
      <c r="H271" s="111">
        <f t="shared" si="68"/>
        <v>90</v>
      </c>
      <c r="I271" s="112">
        <f t="shared" si="69"/>
        <v>26438045</v>
      </c>
      <c r="J271" s="112" t="e">
        <f>SUMIF($AN$4:$AN$22,D271,#REF!)</f>
        <v>#REF!</v>
      </c>
      <c r="K271" s="113" t="e">
        <f t="shared" si="70"/>
        <v>#REF!</v>
      </c>
      <c r="L271" s="114" t="e">
        <f>SUMIF($AN$4:$AN$22,D271,#REF!)</f>
        <v>#REF!</v>
      </c>
      <c r="M271" s="115" t="e">
        <f t="shared" si="71"/>
        <v>#REF!</v>
      </c>
      <c r="N271" s="115" t="e">
        <f t="shared" si="72"/>
        <v>#REF!</v>
      </c>
      <c r="O271" s="115" t="e">
        <f t="shared" si="73"/>
        <v>#REF!</v>
      </c>
      <c r="P271" s="115" t="e">
        <f t="shared" si="74"/>
        <v>#REF!</v>
      </c>
      <c r="Q271" s="116" t="e">
        <f t="shared" si="75"/>
        <v>#REF!</v>
      </c>
      <c r="R271" s="115" t="e">
        <f t="shared" si="75"/>
        <v>#REF!</v>
      </c>
      <c r="S271" s="115" t="e">
        <f t="shared" si="76"/>
        <v>#REF!</v>
      </c>
      <c r="T271" s="115"/>
      <c r="U271" s="115" t="e">
        <f t="shared" si="77"/>
        <v>#REF!</v>
      </c>
      <c r="V271" s="115" t="e">
        <f t="shared" si="78"/>
        <v>#REF!</v>
      </c>
      <c r="W271" s="115" t="e">
        <f t="shared" si="79"/>
        <v>#REF!</v>
      </c>
      <c r="X271" s="116" t="e">
        <f t="shared" si="80"/>
        <v>#REF!</v>
      </c>
      <c r="Y271" s="116" t="e">
        <f t="shared" si="81"/>
        <v>#REF!</v>
      </c>
      <c r="Z271" s="115" t="e">
        <f t="shared" si="82"/>
        <v>#REF!</v>
      </c>
      <c r="AA271" s="115" t="e">
        <f t="shared" si="86"/>
        <v>#REF!</v>
      </c>
      <c r="AB271" s="115"/>
      <c r="AC271" s="117" t="str">
        <f t="shared" si="83"/>
        <v>BERTAHAP</v>
      </c>
      <c r="AD271" s="118">
        <f t="shared" si="84"/>
        <v>0</v>
      </c>
      <c r="AE271" s="119">
        <v>2</v>
      </c>
      <c r="AF271" s="120"/>
      <c r="AG271" s="115" t="e">
        <f>IF(AF271&gt;#REF!,"LB","KR")</f>
        <v>#REF!</v>
      </c>
      <c r="AH271" s="120">
        <v>2353197000</v>
      </c>
      <c r="AI271" s="120">
        <v>2652429000</v>
      </c>
      <c r="AJ271" s="120">
        <v>2816025000</v>
      </c>
      <c r="AK271" s="121">
        <v>2989711000</v>
      </c>
      <c r="AL271" s="121">
        <v>2816025000</v>
      </c>
      <c r="AM271" s="120">
        <v>2989711000</v>
      </c>
      <c r="AN271" s="120" t="e">
        <f t="shared" si="88"/>
        <v>#REF!</v>
      </c>
    </row>
    <row r="272" spans="1:40">
      <c r="A272" s="3">
        <f t="shared" si="85"/>
        <v>233</v>
      </c>
      <c r="B272" s="106">
        <v>6</v>
      </c>
      <c r="C272" s="107" t="s">
        <v>186</v>
      </c>
      <c r="D272" s="106">
        <v>17</v>
      </c>
      <c r="E272" s="109"/>
      <c r="F272" s="110" t="s">
        <v>67</v>
      </c>
      <c r="G272" s="111">
        <f t="shared" si="67"/>
        <v>85</v>
      </c>
      <c r="H272" s="111">
        <f t="shared" si="68"/>
        <v>74</v>
      </c>
      <c r="I272" s="112">
        <f t="shared" si="69"/>
        <v>26438045</v>
      </c>
      <c r="J272" s="112" t="e">
        <f>SUMIF($AN$4:$AN$22,D272,#REF!)</f>
        <v>#REF!</v>
      </c>
      <c r="K272" s="113" t="e">
        <f t="shared" si="70"/>
        <v>#REF!</v>
      </c>
      <c r="L272" s="114" t="e">
        <f>SUMIF($AN$4:$AN$22,D272,#REF!)</f>
        <v>#REF!</v>
      </c>
      <c r="M272" s="115" t="e">
        <f t="shared" si="71"/>
        <v>#REF!</v>
      </c>
      <c r="N272" s="115" t="e">
        <f t="shared" si="72"/>
        <v>#REF!</v>
      </c>
      <c r="O272" s="115" t="e">
        <f t="shared" si="73"/>
        <v>#REF!</v>
      </c>
      <c r="P272" s="115" t="e">
        <f t="shared" si="74"/>
        <v>#REF!</v>
      </c>
      <c r="Q272" s="116" t="e">
        <f t="shared" si="75"/>
        <v>#REF!</v>
      </c>
      <c r="R272" s="115" t="e">
        <f t="shared" si="75"/>
        <v>#REF!</v>
      </c>
      <c r="S272" s="115" t="e">
        <f t="shared" si="76"/>
        <v>#REF!</v>
      </c>
      <c r="T272" s="115"/>
      <c r="U272" s="115" t="e">
        <f t="shared" si="77"/>
        <v>#REF!</v>
      </c>
      <c r="V272" s="115" t="e">
        <f t="shared" si="78"/>
        <v>#REF!</v>
      </c>
      <c r="W272" s="115" t="e">
        <f t="shared" si="79"/>
        <v>#REF!</v>
      </c>
      <c r="X272" s="116" t="e">
        <f t="shared" si="80"/>
        <v>#REF!</v>
      </c>
      <c r="Y272" s="116" t="e">
        <f t="shared" si="81"/>
        <v>#REF!</v>
      </c>
      <c r="Z272" s="115" t="e">
        <f t="shared" si="82"/>
        <v>#REF!</v>
      </c>
      <c r="AA272" s="115" t="e">
        <f t="shared" si="86"/>
        <v>#REF!</v>
      </c>
      <c r="AB272" s="115"/>
      <c r="AC272" s="117" t="str">
        <f t="shared" si="83"/>
        <v>BERTAHAP</v>
      </c>
      <c r="AD272" s="118">
        <f t="shared" si="84"/>
        <v>0</v>
      </c>
      <c r="AE272" s="119">
        <v>2</v>
      </c>
      <c r="AF272" s="120"/>
      <c r="AG272" s="115" t="e">
        <f>IF(AF272&gt;#REF!,"LB","KR")</f>
        <v>#REF!</v>
      </c>
      <c r="AH272" s="120">
        <v>1934851000</v>
      </c>
      <c r="AI272" s="120">
        <v>2180886000</v>
      </c>
      <c r="AJ272" s="120">
        <v>2315398000</v>
      </c>
      <c r="AK272" s="121">
        <v>2458207000</v>
      </c>
      <c r="AL272" s="121">
        <v>2315398000</v>
      </c>
      <c r="AM272" s="120">
        <v>2458207000</v>
      </c>
      <c r="AN272" s="120" t="e">
        <f t="shared" si="88"/>
        <v>#REF!</v>
      </c>
    </row>
    <row r="273" spans="1:40">
      <c r="A273" s="3">
        <f t="shared" si="85"/>
        <v>234</v>
      </c>
      <c r="B273" s="106">
        <v>7</v>
      </c>
      <c r="C273" s="107" t="s">
        <v>186</v>
      </c>
      <c r="D273" s="106">
        <v>19</v>
      </c>
      <c r="E273" s="109"/>
      <c r="F273" s="110" t="s">
        <v>78</v>
      </c>
      <c r="G273" s="111">
        <f t="shared" si="67"/>
        <v>138</v>
      </c>
      <c r="H273" s="111">
        <f t="shared" si="68"/>
        <v>120</v>
      </c>
      <c r="I273" s="112">
        <f t="shared" si="69"/>
        <v>26438045</v>
      </c>
      <c r="J273" s="112" t="e">
        <f>SUMIF($AN$4:$AN$22,D273,#REF!)</f>
        <v>#REF!</v>
      </c>
      <c r="K273" s="113" t="e">
        <f t="shared" si="70"/>
        <v>#REF!</v>
      </c>
      <c r="L273" s="114" t="e">
        <f>SUMIF($AN$4:$AN$22,D273,#REF!)</f>
        <v>#REF!</v>
      </c>
      <c r="M273" s="115" t="e">
        <f t="shared" si="71"/>
        <v>#REF!</v>
      </c>
      <c r="N273" s="115" t="e">
        <f t="shared" si="72"/>
        <v>#REF!</v>
      </c>
      <c r="O273" s="115" t="e">
        <f t="shared" si="73"/>
        <v>#REF!</v>
      </c>
      <c r="P273" s="115" t="e">
        <f t="shared" si="74"/>
        <v>#REF!</v>
      </c>
      <c r="Q273" s="116" t="e">
        <f t="shared" si="75"/>
        <v>#REF!</v>
      </c>
      <c r="R273" s="115" t="e">
        <f t="shared" si="75"/>
        <v>#REF!</v>
      </c>
      <c r="S273" s="115" t="e">
        <f t="shared" si="76"/>
        <v>#REF!</v>
      </c>
      <c r="T273" s="115"/>
      <c r="U273" s="115" t="e">
        <f t="shared" si="77"/>
        <v>#REF!</v>
      </c>
      <c r="V273" s="115" t="e">
        <f t="shared" si="78"/>
        <v>#REF!</v>
      </c>
      <c r="W273" s="115" t="e">
        <f t="shared" si="79"/>
        <v>#REF!</v>
      </c>
      <c r="X273" s="116" t="e">
        <f t="shared" si="80"/>
        <v>#REF!</v>
      </c>
      <c r="Y273" s="116" t="e">
        <f t="shared" si="81"/>
        <v>#REF!</v>
      </c>
      <c r="Z273" s="115" t="e">
        <f t="shared" si="82"/>
        <v>#REF!</v>
      </c>
      <c r="AA273" s="115" t="e">
        <f t="shared" si="86"/>
        <v>#REF!</v>
      </c>
      <c r="AB273" s="115"/>
      <c r="AC273" s="117" t="str">
        <f t="shared" si="83"/>
        <v>BERTAHAP</v>
      </c>
      <c r="AD273" s="118">
        <f t="shared" si="84"/>
        <v>0</v>
      </c>
      <c r="AE273" s="119">
        <v>2</v>
      </c>
      <c r="AF273" s="120"/>
      <c r="AG273" s="115" t="e">
        <f>IF(AF273&gt;#REF!,"LB","KR")</f>
        <v>#REF!</v>
      </c>
      <c r="AH273" s="120">
        <v>3137596000</v>
      </c>
      <c r="AI273" s="120">
        <v>3536572000</v>
      </c>
      <c r="AJ273" s="120">
        <v>3754700000</v>
      </c>
      <c r="AK273" s="121">
        <v>3986282000</v>
      </c>
      <c r="AL273" s="121">
        <v>3754700000</v>
      </c>
      <c r="AM273" s="120">
        <v>3986282000</v>
      </c>
      <c r="AN273" s="120" t="e">
        <f t="shared" si="88"/>
        <v>#REF!</v>
      </c>
    </row>
    <row r="274" spans="1:40">
      <c r="A274" s="3">
        <f t="shared" si="85"/>
        <v>235</v>
      </c>
      <c r="B274" s="106">
        <v>8</v>
      </c>
      <c r="C274" s="107" t="s">
        <v>186</v>
      </c>
      <c r="D274" s="106">
        <v>21</v>
      </c>
      <c r="E274" s="109"/>
      <c r="F274" s="110" t="s">
        <v>84</v>
      </c>
      <c r="G274" s="111">
        <f t="shared" si="67"/>
        <v>132</v>
      </c>
      <c r="H274" s="111">
        <f t="shared" si="68"/>
        <v>112</v>
      </c>
      <c r="I274" s="112">
        <f t="shared" si="69"/>
        <v>26438045</v>
      </c>
      <c r="J274" s="112" t="e">
        <f>SUMIF($AN$4:$AN$22,D274,#REF!)</f>
        <v>#REF!</v>
      </c>
      <c r="K274" s="113" t="e">
        <f t="shared" si="70"/>
        <v>#REF!</v>
      </c>
      <c r="L274" s="114" t="e">
        <f>SUMIF($AN$4:$AN$22,D274,#REF!)</f>
        <v>#REF!</v>
      </c>
      <c r="M274" s="115" t="e">
        <f t="shared" si="71"/>
        <v>#REF!</v>
      </c>
      <c r="N274" s="115" t="e">
        <f t="shared" si="72"/>
        <v>#REF!</v>
      </c>
      <c r="O274" s="115" t="e">
        <f t="shared" si="73"/>
        <v>#REF!</v>
      </c>
      <c r="P274" s="115" t="e">
        <f t="shared" si="74"/>
        <v>#REF!</v>
      </c>
      <c r="Q274" s="116" t="e">
        <f t="shared" si="75"/>
        <v>#REF!</v>
      </c>
      <c r="R274" s="115" t="e">
        <f t="shared" si="75"/>
        <v>#REF!</v>
      </c>
      <c r="S274" s="115" t="e">
        <f t="shared" si="76"/>
        <v>#REF!</v>
      </c>
      <c r="T274" s="115"/>
      <c r="U274" s="115" t="e">
        <f t="shared" si="77"/>
        <v>#REF!</v>
      </c>
      <c r="V274" s="115" t="e">
        <f t="shared" si="78"/>
        <v>#REF!</v>
      </c>
      <c r="W274" s="115" t="e">
        <f t="shared" si="79"/>
        <v>#REF!</v>
      </c>
      <c r="X274" s="116" t="e">
        <f t="shared" si="80"/>
        <v>#REF!</v>
      </c>
      <c r="Y274" s="116" t="e">
        <f t="shared" si="81"/>
        <v>#REF!</v>
      </c>
      <c r="Z274" s="115" t="e">
        <f t="shared" si="82"/>
        <v>#REF!</v>
      </c>
      <c r="AA274" s="115" t="e">
        <f t="shared" si="86"/>
        <v>#REF!</v>
      </c>
      <c r="AB274" s="115"/>
      <c r="AC274" s="117" t="str">
        <f t="shared" si="83"/>
        <v>BERTAHAP</v>
      </c>
      <c r="AD274" s="118">
        <f t="shared" si="84"/>
        <v>0</v>
      </c>
      <c r="AE274" s="119">
        <v>2</v>
      </c>
      <c r="AF274" s="120"/>
      <c r="AG274" s="115" t="e">
        <f>IF(AF274&gt;#REF!,"LB","KR")</f>
        <v>#REF!</v>
      </c>
      <c r="AH274" s="120">
        <v>3038929000</v>
      </c>
      <c r="AI274" s="120">
        <v>3425359000</v>
      </c>
      <c r="AJ274" s="120">
        <v>3636628000</v>
      </c>
      <c r="AK274" s="121">
        <v>3860927000</v>
      </c>
      <c r="AL274" s="121">
        <v>3636628000</v>
      </c>
      <c r="AM274" s="120">
        <v>3860927000</v>
      </c>
      <c r="AN274" s="120" t="e">
        <f t="shared" si="88"/>
        <v>#REF!</v>
      </c>
    </row>
    <row r="275" spans="1:40">
      <c r="A275" s="3">
        <f t="shared" si="85"/>
        <v>236</v>
      </c>
      <c r="B275" s="106">
        <v>1</v>
      </c>
      <c r="C275" s="107" t="s">
        <v>187</v>
      </c>
      <c r="D275" s="108" t="s">
        <v>19</v>
      </c>
      <c r="E275" s="109"/>
      <c r="F275" s="110" t="s">
        <v>72</v>
      </c>
      <c r="G275" s="111">
        <f t="shared" si="67"/>
        <v>175</v>
      </c>
      <c r="H275" s="111">
        <f t="shared" si="68"/>
        <v>156</v>
      </c>
      <c r="I275" s="112">
        <f t="shared" si="69"/>
        <v>26438045</v>
      </c>
      <c r="J275" s="112" t="e">
        <f>SUMIF($AN$4:$AN$22,D275,#REF!)</f>
        <v>#REF!</v>
      </c>
      <c r="K275" s="113" t="e">
        <f t="shared" si="70"/>
        <v>#REF!</v>
      </c>
      <c r="L275" s="114" t="e">
        <f>SUMIF($AN$4:$AN$22,D275,#REF!)</f>
        <v>#REF!</v>
      </c>
      <c r="M275" s="115" t="e">
        <f t="shared" si="71"/>
        <v>#REF!</v>
      </c>
      <c r="N275" s="115" t="e">
        <f t="shared" si="72"/>
        <v>#REF!</v>
      </c>
      <c r="O275" s="115" t="e">
        <f t="shared" si="73"/>
        <v>#REF!</v>
      </c>
      <c r="P275" s="115" t="e">
        <f t="shared" si="74"/>
        <v>#REF!</v>
      </c>
      <c r="Q275" s="116" t="e">
        <f t="shared" si="75"/>
        <v>#REF!</v>
      </c>
      <c r="R275" s="115" t="e">
        <f t="shared" si="75"/>
        <v>#REF!</v>
      </c>
      <c r="S275" s="115" t="e">
        <f t="shared" si="76"/>
        <v>#REF!</v>
      </c>
      <c r="T275" s="115"/>
      <c r="U275" s="115" t="e">
        <f t="shared" si="77"/>
        <v>#REF!</v>
      </c>
      <c r="V275" s="115" t="e">
        <f t="shared" si="78"/>
        <v>#REF!</v>
      </c>
      <c r="W275" s="115" t="e">
        <f t="shared" si="79"/>
        <v>#REF!</v>
      </c>
      <c r="X275" s="116" t="e">
        <f t="shared" si="80"/>
        <v>#REF!</v>
      </c>
      <c r="Y275" s="116" t="e">
        <f t="shared" si="81"/>
        <v>#REF!</v>
      </c>
      <c r="Z275" s="115" t="e">
        <f t="shared" si="82"/>
        <v>#REF!</v>
      </c>
      <c r="AA275" s="115" t="e">
        <f t="shared" si="86"/>
        <v>#REF!</v>
      </c>
      <c r="AB275" s="115"/>
      <c r="AC275" s="117" t="str">
        <f t="shared" si="83"/>
        <v>BERTAHAP</v>
      </c>
      <c r="AD275" s="118">
        <f t="shared" si="84"/>
        <v>0</v>
      </c>
      <c r="AE275" s="119">
        <v>2</v>
      </c>
      <c r="AF275" s="120"/>
      <c r="AG275" s="115" t="e">
        <f>IF(AF275&gt;#REF!,"LB","KR")</f>
        <v>#REF!</v>
      </c>
      <c r="AH275" s="120">
        <v>4155835000</v>
      </c>
      <c r="AI275" s="120">
        <v>4684289000</v>
      </c>
      <c r="AJ275" s="120">
        <v>4973206000</v>
      </c>
      <c r="AK275" s="121">
        <v>5279943000</v>
      </c>
      <c r="AL275" s="121">
        <v>4973206000</v>
      </c>
      <c r="AM275" s="120">
        <v>5279943000</v>
      </c>
      <c r="AN275" s="120" t="e">
        <f t="shared" si="88"/>
        <v>#REF!</v>
      </c>
    </row>
    <row r="276" spans="1:40">
      <c r="A276" s="3">
        <f t="shared" si="85"/>
        <v>237</v>
      </c>
      <c r="B276" s="106">
        <v>2</v>
      </c>
      <c r="C276" s="107" t="s">
        <v>187</v>
      </c>
      <c r="D276" s="108" t="s">
        <v>29</v>
      </c>
      <c r="E276" s="109"/>
      <c r="F276" s="110" t="s">
        <v>74</v>
      </c>
      <c r="G276" s="111">
        <f t="shared" si="67"/>
        <v>85</v>
      </c>
      <c r="H276" s="111">
        <f t="shared" si="68"/>
        <v>74</v>
      </c>
      <c r="I276" s="112">
        <f t="shared" si="69"/>
        <v>26438045</v>
      </c>
      <c r="J276" s="112" t="e">
        <f>SUMIF($AN$4:$AN$22,D276,#REF!)</f>
        <v>#REF!</v>
      </c>
      <c r="K276" s="113" t="e">
        <f t="shared" si="70"/>
        <v>#REF!</v>
      </c>
      <c r="L276" s="114" t="e">
        <f>SUMIF($AN$4:$AN$22,D276,#REF!)</f>
        <v>#REF!</v>
      </c>
      <c r="M276" s="115" t="e">
        <f t="shared" si="71"/>
        <v>#REF!</v>
      </c>
      <c r="N276" s="115" t="e">
        <f t="shared" si="72"/>
        <v>#REF!</v>
      </c>
      <c r="O276" s="115" t="e">
        <f t="shared" si="73"/>
        <v>#REF!</v>
      </c>
      <c r="P276" s="115" t="e">
        <f t="shared" si="74"/>
        <v>#REF!</v>
      </c>
      <c r="Q276" s="116" t="e">
        <f t="shared" si="75"/>
        <v>#REF!</v>
      </c>
      <c r="R276" s="115" t="e">
        <f t="shared" si="75"/>
        <v>#REF!</v>
      </c>
      <c r="S276" s="115" t="e">
        <f t="shared" si="76"/>
        <v>#REF!</v>
      </c>
      <c r="T276" s="115"/>
      <c r="U276" s="115" t="e">
        <f t="shared" si="77"/>
        <v>#REF!</v>
      </c>
      <c r="V276" s="115" t="e">
        <f t="shared" si="78"/>
        <v>#REF!</v>
      </c>
      <c r="W276" s="115" t="e">
        <f t="shared" si="79"/>
        <v>#REF!</v>
      </c>
      <c r="X276" s="116" t="e">
        <f t="shared" si="80"/>
        <v>#REF!</v>
      </c>
      <c r="Y276" s="116" t="e">
        <f t="shared" si="81"/>
        <v>#REF!</v>
      </c>
      <c r="Z276" s="115" t="e">
        <f t="shared" si="82"/>
        <v>#REF!</v>
      </c>
      <c r="AA276" s="115" t="e">
        <f t="shared" si="86"/>
        <v>#REF!</v>
      </c>
      <c r="AB276" s="115"/>
      <c r="AC276" s="117" t="str">
        <f t="shared" si="83"/>
        <v>BERTAHAP</v>
      </c>
      <c r="AD276" s="118">
        <f t="shared" si="84"/>
        <v>0</v>
      </c>
      <c r="AE276" s="119">
        <v>2</v>
      </c>
      <c r="AF276" s="120"/>
      <c r="AG276" s="115" t="e">
        <f>IF(AF276&gt;#REF!,"LB","KR")</f>
        <v>#REF!</v>
      </c>
      <c r="AH276" s="120">
        <v>1934851000</v>
      </c>
      <c r="AI276" s="120">
        <v>2180886000</v>
      </c>
      <c r="AJ276" s="120">
        <v>2315398000</v>
      </c>
      <c r="AK276" s="121">
        <v>2458207000</v>
      </c>
      <c r="AL276" s="121">
        <v>2315398000</v>
      </c>
      <c r="AM276" s="120">
        <v>2458207000</v>
      </c>
      <c r="AN276" s="120" t="e">
        <f t="shared" si="88"/>
        <v>#REF!</v>
      </c>
    </row>
    <row r="277" spans="1:40">
      <c r="A277" s="3">
        <f t="shared" si="85"/>
        <v>238</v>
      </c>
      <c r="B277" s="106">
        <v>3</v>
      </c>
      <c r="C277" s="107" t="s">
        <v>187</v>
      </c>
      <c r="D277" s="108" t="s">
        <v>32</v>
      </c>
      <c r="E277" s="109"/>
      <c r="F277" s="110" t="s">
        <v>56</v>
      </c>
      <c r="G277" s="111">
        <f t="shared" si="67"/>
        <v>85</v>
      </c>
      <c r="H277" s="111">
        <f t="shared" si="68"/>
        <v>74</v>
      </c>
      <c r="I277" s="112">
        <f t="shared" si="69"/>
        <v>26438045</v>
      </c>
      <c r="J277" s="112" t="e">
        <f>SUMIF($AN$4:$AN$22,D277,#REF!)</f>
        <v>#REF!</v>
      </c>
      <c r="K277" s="113" t="e">
        <f t="shared" si="70"/>
        <v>#REF!</v>
      </c>
      <c r="L277" s="114" t="e">
        <f>SUMIF($AN$4:$AN$22,D277,#REF!)</f>
        <v>#REF!</v>
      </c>
      <c r="M277" s="115" t="e">
        <f t="shared" si="71"/>
        <v>#REF!</v>
      </c>
      <c r="N277" s="115" t="e">
        <f t="shared" si="72"/>
        <v>#REF!</v>
      </c>
      <c r="O277" s="115" t="e">
        <f t="shared" si="73"/>
        <v>#REF!</v>
      </c>
      <c r="P277" s="115" t="e">
        <f t="shared" si="74"/>
        <v>#REF!</v>
      </c>
      <c r="Q277" s="116" t="e">
        <f t="shared" si="75"/>
        <v>#REF!</v>
      </c>
      <c r="R277" s="115" t="e">
        <f t="shared" si="75"/>
        <v>#REF!</v>
      </c>
      <c r="S277" s="115" t="e">
        <f t="shared" si="76"/>
        <v>#REF!</v>
      </c>
      <c r="T277" s="115"/>
      <c r="U277" s="115" t="e">
        <f t="shared" si="77"/>
        <v>#REF!</v>
      </c>
      <c r="V277" s="115" t="e">
        <f t="shared" si="78"/>
        <v>#REF!</v>
      </c>
      <c r="W277" s="115" t="e">
        <f t="shared" si="79"/>
        <v>#REF!</v>
      </c>
      <c r="X277" s="116" t="e">
        <f t="shared" si="80"/>
        <v>#REF!</v>
      </c>
      <c r="Y277" s="116" t="e">
        <f t="shared" si="81"/>
        <v>#REF!</v>
      </c>
      <c r="Z277" s="115" t="e">
        <f t="shared" si="82"/>
        <v>#REF!</v>
      </c>
      <c r="AA277" s="115" t="e">
        <f t="shared" si="86"/>
        <v>#REF!</v>
      </c>
      <c r="AB277" s="115"/>
      <c r="AC277" s="117" t="str">
        <f t="shared" si="83"/>
        <v>BERTAHAP</v>
      </c>
      <c r="AD277" s="118">
        <f t="shared" si="84"/>
        <v>0</v>
      </c>
      <c r="AE277" s="119">
        <v>2</v>
      </c>
      <c r="AF277" s="120"/>
      <c r="AG277" s="115" t="e">
        <f>IF(AF277&gt;#REF!,"LB","KR")</f>
        <v>#REF!</v>
      </c>
      <c r="AH277" s="120">
        <v>1934851000</v>
      </c>
      <c r="AI277" s="120">
        <v>2180886000</v>
      </c>
      <c r="AJ277" s="120">
        <v>2315398000</v>
      </c>
      <c r="AK277" s="121">
        <v>2458207000</v>
      </c>
      <c r="AL277" s="121">
        <v>2315398000</v>
      </c>
      <c r="AM277" s="120">
        <v>2458207000</v>
      </c>
      <c r="AN277" s="120" t="e">
        <f t="shared" si="88"/>
        <v>#REF!</v>
      </c>
    </row>
    <row r="278" spans="1:40">
      <c r="A278" s="3">
        <f t="shared" si="85"/>
        <v>239</v>
      </c>
      <c r="B278" s="106">
        <v>4</v>
      </c>
      <c r="C278" s="107" t="s">
        <v>187</v>
      </c>
      <c r="D278" s="108" t="s">
        <v>38</v>
      </c>
      <c r="E278" s="109"/>
      <c r="F278" s="110" t="s">
        <v>58</v>
      </c>
      <c r="G278" s="111">
        <f t="shared" si="67"/>
        <v>101</v>
      </c>
      <c r="H278" s="111">
        <f t="shared" si="68"/>
        <v>90</v>
      </c>
      <c r="I278" s="112">
        <f t="shared" si="69"/>
        <v>26438045</v>
      </c>
      <c r="J278" s="112" t="e">
        <f>SUMIF($AN$4:$AN$22,D278,#REF!)</f>
        <v>#REF!</v>
      </c>
      <c r="K278" s="113" t="e">
        <f t="shared" si="70"/>
        <v>#REF!</v>
      </c>
      <c r="L278" s="114" t="e">
        <f>SUMIF($AN$4:$AN$22,D278,#REF!)</f>
        <v>#REF!</v>
      </c>
      <c r="M278" s="115" t="e">
        <f t="shared" si="71"/>
        <v>#REF!</v>
      </c>
      <c r="N278" s="115" t="e">
        <f t="shared" si="72"/>
        <v>#REF!</v>
      </c>
      <c r="O278" s="115" t="e">
        <f t="shared" si="73"/>
        <v>#REF!</v>
      </c>
      <c r="P278" s="115" t="e">
        <f t="shared" si="74"/>
        <v>#REF!</v>
      </c>
      <c r="Q278" s="116" t="e">
        <f t="shared" si="75"/>
        <v>#REF!</v>
      </c>
      <c r="R278" s="115" t="e">
        <f t="shared" si="75"/>
        <v>#REF!</v>
      </c>
      <c r="S278" s="115" t="e">
        <f t="shared" si="76"/>
        <v>#REF!</v>
      </c>
      <c r="T278" s="115"/>
      <c r="U278" s="115" t="e">
        <f t="shared" si="77"/>
        <v>#REF!</v>
      </c>
      <c r="V278" s="115" t="e">
        <f t="shared" si="78"/>
        <v>#REF!</v>
      </c>
      <c r="W278" s="115" t="e">
        <f t="shared" si="79"/>
        <v>#REF!</v>
      </c>
      <c r="X278" s="116" t="e">
        <f t="shared" si="80"/>
        <v>#REF!</v>
      </c>
      <c r="Y278" s="116" t="e">
        <f t="shared" si="81"/>
        <v>#REF!</v>
      </c>
      <c r="Z278" s="115" t="e">
        <f t="shared" si="82"/>
        <v>#REF!</v>
      </c>
      <c r="AA278" s="115" t="e">
        <f t="shared" si="86"/>
        <v>#REF!</v>
      </c>
      <c r="AB278" s="115"/>
      <c r="AC278" s="117" t="str">
        <f t="shared" si="83"/>
        <v>BERTAHAP</v>
      </c>
      <c r="AD278" s="118">
        <f t="shared" si="84"/>
        <v>0</v>
      </c>
      <c r="AE278" s="119">
        <v>2</v>
      </c>
      <c r="AF278" s="120"/>
      <c r="AG278" s="115" t="e">
        <f>IF(AF278&gt;#REF!,"LB","KR")</f>
        <v>#REF!</v>
      </c>
      <c r="AH278" s="120">
        <v>2353197000</v>
      </c>
      <c r="AI278" s="120">
        <v>2652429000</v>
      </c>
      <c r="AJ278" s="120">
        <v>2816025000</v>
      </c>
      <c r="AK278" s="121">
        <v>2989711000</v>
      </c>
      <c r="AL278" s="121">
        <v>2816025000</v>
      </c>
      <c r="AM278" s="120">
        <v>2989711000</v>
      </c>
      <c r="AN278" s="120" t="e">
        <f t="shared" si="88"/>
        <v>#REF!</v>
      </c>
    </row>
    <row r="279" spans="1:40">
      <c r="A279" s="3">
        <f t="shared" si="85"/>
        <v>240</v>
      </c>
      <c r="B279" s="106">
        <v>5</v>
      </c>
      <c r="C279" s="107" t="s">
        <v>187</v>
      </c>
      <c r="D279" s="106">
        <v>15</v>
      </c>
      <c r="E279" s="109"/>
      <c r="F279" s="110" t="s">
        <v>64</v>
      </c>
      <c r="G279" s="111">
        <f t="shared" si="67"/>
        <v>101</v>
      </c>
      <c r="H279" s="111">
        <f t="shared" si="68"/>
        <v>90</v>
      </c>
      <c r="I279" s="112">
        <f t="shared" si="69"/>
        <v>26438045</v>
      </c>
      <c r="J279" s="112" t="e">
        <f>SUMIF($AN$4:$AN$22,D279,#REF!)</f>
        <v>#REF!</v>
      </c>
      <c r="K279" s="113" t="e">
        <f t="shared" si="70"/>
        <v>#REF!</v>
      </c>
      <c r="L279" s="114" t="e">
        <f>SUMIF($AN$4:$AN$22,D279,#REF!)</f>
        <v>#REF!</v>
      </c>
      <c r="M279" s="115" t="e">
        <f t="shared" si="71"/>
        <v>#REF!</v>
      </c>
      <c r="N279" s="115" t="e">
        <f t="shared" si="72"/>
        <v>#REF!</v>
      </c>
      <c r="O279" s="115" t="e">
        <f t="shared" si="73"/>
        <v>#REF!</v>
      </c>
      <c r="P279" s="115" t="e">
        <f t="shared" si="74"/>
        <v>#REF!</v>
      </c>
      <c r="Q279" s="116" t="e">
        <f t="shared" si="75"/>
        <v>#REF!</v>
      </c>
      <c r="R279" s="115" t="e">
        <f t="shared" si="75"/>
        <v>#REF!</v>
      </c>
      <c r="S279" s="115" t="e">
        <f t="shared" si="76"/>
        <v>#REF!</v>
      </c>
      <c r="T279" s="115"/>
      <c r="U279" s="115" t="e">
        <f t="shared" si="77"/>
        <v>#REF!</v>
      </c>
      <c r="V279" s="115" t="e">
        <f t="shared" si="78"/>
        <v>#REF!</v>
      </c>
      <c r="W279" s="115" t="e">
        <f t="shared" si="79"/>
        <v>#REF!</v>
      </c>
      <c r="X279" s="116" t="e">
        <f t="shared" si="80"/>
        <v>#REF!</v>
      </c>
      <c r="Y279" s="116" t="e">
        <f t="shared" si="81"/>
        <v>#REF!</v>
      </c>
      <c r="Z279" s="115" t="e">
        <f t="shared" si="82"/>
        <v>#REF!</v>
      </c>
      <c r="AA279" s="115" t="e">
        <f t="shared" si="86"/>
        <v>#REF!</v>
      </c>
      <c r="AB279" s="115"/>
      <c r="AC279" s="117" t="str">
        <f t="shared" si="83"/>
        <v>BERTAHAP</v>
      </c>
      <c r="AD279" s="118">
        <f t="shared" si="84"/>
        <v>0</v>
      </c>
      <c r="AE279" s="119">
        <v>2</v>
      </c>
      <c r="AF279" s="120"/>
      <c r="AG279" s="115" t="e">
        <f>IF(AF279&gt;#REF!,"LB","KR")</f>
        <v>#REF!</v>
      </c>
      <c r="AH279" s="120">
        <v>2353197000</v>
      </c>
      <c r="AI279" s="120">
        <v>2652429000</v>
      </c>
      <c r="AJ279" s="120">
        <v>2816025000</v>
      </c>
      <c r="AK279" s="121">
        <v>2989711000</v>
      </c>
      <c r="AL279" s="121">
        <v>2816025000</v>
      </c>
      <c r="AM279" s="120">
        <v>2989711000</v>
      </c>
      <c r="AN279" s="120" t="e">
        <f t="shared" si="88"/>
        <v>#REF!</v>
      </c>
    </row>
    <row r="280" spans="1:40">
      <c r="A280" s="3">
        <f t="shared" si="85"/>
        <v>241</v>
      </c>
      <c r="B280" s="106">
        <v>6</v>
      </c>
      <c r="C280" s="107" t="s">
        <v>187</v>
      </c>
      <c r="D280" s="106">
        <v>17</v>
      </c>
      <c r="E280" s="109"/>
      <c r="F280" s="110" t="s">
        <v>67</v>
      </c>
      <c r="G280" s="111">
        <f t="shared" si="67"/>
        <v>85</v>
      </c>
      <c r="H280" s="111">
        <f t="shared" si="68"/>
        <v>74</v>
      </c>
      <c r="I280" s="112">
        <f t="shared" si="69"/>
        <v>26438045</v>
      </c>
      <c r="J280" s="112" t="e">
        <f>SUMIF($AN$4:$AN$22,D280,#REF!)</f>
        <v>#REF!</v>
      </c>
      <c r="K280" s="113" t="e">
        <f t="shared" si="70"/>
        <v>#REF!</v>
      </c>
      <c r="L280" s="114" t="e">
        <f>SUMIF($AN$4:$AN$22,D280,#REF!)</f>
        <v>#REF!</v>
      </c>
      <c r="M280" s="115" t="e">
        <f t="shared" si="71"/>
        <v>#REF!</v>
      </c>
      <c r="N280" s="115" t="e">
        <f t="shared" si="72"/>
        <v>#REF!</v>
      </c>
      <c r="O280" s="115" t="e">
        <f t="shared" si="73"/>
        <v>#REF!</v>
      </c>
      <c r="P280" s="115" t="e">
        <f t="shared" si="74"/>
        <v>#REF!</v>
      </c>
      <c r="Q280" s="116" t="e">
        <f t="shared" si="75"/>
        <v>#REF!</v>
      </c>
      <c r="R280" s="115" t="e">
        <f t="shared" si="75"/>
        <v>#REF!</v>
      </c>
      <c r="S280" s="115" t="e">
        <f t="shared" si="76"/>
        <v>#REF!</v>
      </c>
      <c r="T280" s="115"/>
      <c r="U280" s="115" t="e">
        <f t="shared" si="77"/>
        <v>#REF!</v>
      </c>
      <c r="V280" s="115" t="e">
        <f t="shared" si="78"/>
        <v>#REF!</v>
      </c>
      <c r="W280" s="115" t="e">
        <f t="shared" si="79"/>
        <v>#REF!</v>
      </c>
      <c r="X280" s="116" t="e">
        <f t="shared" si="80"/>
        <v>#REF!</v>
      </c>
      <c r="Y280" s="116" t="e">
        <f t="shared" si="81"/>
        <v>#REF!</v>
      </c>
      <c r="Z280" s="115" t="e">
        <f t="shared" si="82"/>
        <v>#REF!</v>
      </c>
      <c r="AA280" s="115" t="e">
        <f t="shared" si="86"/>
        <v>#REF!</v>
      </c>
      <c r="AB280" s="115"/>
      <c r="AC280" s="117" t="str">
        <f t="shared" si="83"/>
        <v>BERTAHAP</v>
      </c>
      <c r="AD280" s="118">
        <f t="shared" si="84"/>
        <v>0</v>
      </c>
      <c r="AE280" s="119">
        <v>2</v>
      </c>
      <c r="AF280" s="120"/>
      <c r="AG280" s="115" t="e">
        <f>IF(AF280&gt;#REF!,"LB","KR")</f>
        <v>#REF!</v>
      </c>
      <c r="AH280" s="120">
        <v>1934851000</v>
      </c>
      <c r="AI280" s="120">
        <v>2180886000</v>
      </c>
      <c r="AJ280" s="120">
        <v>2315398000</v>
      </c>
      <c r="AK280" s="121">
        <v>2458207000</v>
      </c>
      <c r="AL280" s="121">
        <v>2315398000</v>
      </c>
      <c r="AM280" s="120">
        <v>2458207000</v>
      </c>
      <c r="AN280" s="120" t="e">
        <f t="shared" si="88"/>
        <v>#REF!</v>
      </c>
    </row>
    <row r="281" spans="1:40">
      <c r="A281" s="3">
        <f t="shared" si="85"/>
        <v>242</v>
      </c>
      <c r="B281" s="106">
        <v>7</v>
      </c>
      <c r="C281" s="107" t="s">
        <v>187</v>
      </c>
      <c r="D281" s="106">
        <v>19</v>
      </c>
      <c r="E281" s="109"/>
      <c r="F281" s="110" t="s">
        <v>78</v>
      </c>
      <c r="G281" s="111">
        <f t="shared" si="67"/>
        <v>138</v>
      </c>
      <c r="H281" s="111">
        <f t="shared" si="68"/>
        <v>120</v>
      </c>
      <c r="I281" s="112">
        <f t="shared" si="69"/>
        <v>26438045</v>
      </c>
      <c r="J281" s="112" t="e">
        <f>SUMIF($AN$4:$AN$22,D281,#REF!)</f>
        <v>#REF!</v>
      </c>
      <c r="K281" s="113" t="e">
        <f t="shared" si="70"/>
        <v>#REF!</v>
      </c>
      <c r="L281" s="114" t="e">
        <f>SUMIF($AN$4:$AN$22,D281,#REF!)</f>
        <v>#REF!</v>
      </c>
      <c r="M281" s="115" t="e">
        <f t="shared" si="71"/>
        <v>#REF!</v>
      </c>
      <c r="N281" s="115" t="e">
        <f t="shared" si="72"/>
        <v>#REF!</v>
      </c>
      <c r="O281" s="115" t="e">
        <f t="shared" si="73"/>
        <v>#REF!</v>
      </c>
      <c r="P281" s="115" t="e">
        <f t="shared" si="74"/>
        <v>#REF!</v>
      </c>
      <c r="Q281" s="116" t="e">
        <f t="shared" si="75"/>
        <v>#REF!</v>
      </c>
      <c r="R281" s="115" t="e">
        <f t="shared" si="75"/>
        <v>#REF!</v>
      </c>
      <c r="S281" s="115" t="e">
        <f t="shared" si="76"/>
        <v>#REF!</v>
      </c>
      <c r="T281" s="115"/>
      <c r="U281" s="115" t="e">
        <f t="shared" si="77"/>
        <v>#REF!</v>
      </c>
      <c r="V281" s="115" t="e">
        <f t="shared" si="78"/>
        <v>#REF!</v>
      </c>
      <c r="W281" s="115" t="e">
        <f t="shared" si="79"/>
        <v>#REF!</v>
      </c>
      <c r="X281" s="116" t="e">
        <f t="shared" si="80"/>
        <v>#REF!</v>
      </c>
      <c r="Y281" s="116" t="e">
        <f t="shared" si="81"/>
        <v>#REF!</v>
      </c>
      <c r="Z281" s="115" t="e">
        <f t="shared" si="82"/>
        <v>#REF!</v>
      </c>
      <c r="AA281" s="115" t="e">
        <f t="shared" si="86"/>
        <v>#REF!</v>
      </c>
      <c r="AB281" s="115"/>
      <c r="AC281" s="117" t="str">
        <f t="shared" si="83"/>
        <v>BERTAHAP</v>
      </c>
      <c r="AD281" s="118">
        <f t="shared" si="84"/>
        <v>0</v>
      </c>
      <c r="AE281" s="119">
        <v>2</v>
      </c>
      <c r="AF281" s="120"/>
      <c r="AG281" s="115" t="e">
        <f>IF(AF281&gt;#REF!,"LB","KR")</f>
        <v>#REF!</v>
      </c>
      <c r="AH281" s="120">
        <v>3137596000</v>
      </c>
      <c r="AI281" s="120">
        <v>3536572000</v>
      </c>
      <c r="AJ281" s="120">
        <v>3754700000</v>
      </c>
      <c r="AK281" s="121">
        <v>3986282000</v>
      </c>
      <c r="AL281" s="121">
        <v>3754700000</v>
      </c>
      <c r="AM281" s="120">
        <v>3986282000</v>
      </c>
      <c r="AN281" s="120" t="e">
        <f t="shared" si="88"/>
        <v>#REF!</v>
      </c>
    </row>
    <row r="282" spans="1:40">
      <c r="A282" s="3">
        <f t="shared" si="85"/>
        <v>243</v>
      </c>
      <c r="B282" s="106">
        <v>8</v>
      </c>
      <c r="C282" s="107" t="s">
        <v>187</v>
      </c>
      <c r="D282" s="106">
        <v>21</v>
      </c>
      <c r="E282" s="109"/>
      <c r="F282" s="110" t="s">
        <v>84</v>
      </c>
      <c r="G282" s="111">
        <f t="shared" si="67"/>
        <v>132</v>
      </c>
      <c r="H282" s="111">
        <f t="shared" si="68"/>
        <v>112</v>
      </c>
      <c r="I282" s="112">
        <f t="shared" si="69"/>
        <v>26438045</v>
      </c>
      <c r="J282" s="112" t="e">
        <f>SUMIF($AN$4:$AN$22,D282,#REF!)</f>
        <v>#REF!</v>
      </c>
      <c r="K282" s="113" t="e">
        <f t="shared" si="70"/>
        <v>#REF!</v>
      </c>
      <c r="L282" s="114" t="e">
        <f>SUMIF($AN$4:$AN$22,D282,#REF!)</f>
        <v>#REF!</v>
      </c>
      <c r="M282" s="115" t="e">
        <f t="shared" si="71"/>
        <v>#REF!</v>
      </c>
      <c r="N282" s="115" t="e">
        <f t="shared" si="72"/>
        <v>#REF!</v>
      </c>
      <c r="O282" s="115" t="e">
        <f t="shared" si="73"/>
        <v>#REF!</v>
      </c>
      <c r="P282" s="115" t="e">
        <f t="shared" si="74"/>
        <v>#REF!</v>
      </c>
      <c r="Q282" s="116" t="e">
        <f t="shared" si="75"/>
        <v>#REF!</v>
      </c>
      <c r="R282" s="115" t="e">
        <f t="shared" si="75"/>
        <v>#REF!</v>
      </c>
      <c r="S282" s="115" t="e">
        <f t="shared" si="76"/>
        <v>#REF!</v>
      </c>
      <c r="T282" s="115"/>
      <c r="U282" s="115" t="e">
        <f t="shared" si="77"/>
        <v>#REF!</v>
      </c>
      <c r="V282" s="115" t="e">
        <f t="shared" si="78"/>
        <v>#REF!</v>
      </c>
      <c r="W282" s="115" t="e">
        <f t="shared" si="79"/>
        <v>#REF!</v>
      </c>
      <c r="X282" s="116" t="e">
        <f t="shared" si="80"/>
        <v>#REF!</v>
      </c>
      <c r="Y282" s="116" t="e">
        <f t="shared" si="81"/>
        <v>#REF!</v>
      </c>
      <c r="Z282" s="115" t="e">
        <f t="shared" si="82"/>
        <v>#REF!</v>
      </c>
      <c r="AA282" s="115" t="e">
        <f t="shared" si="86"/>
        <v>#REF!</v>
      </c>
      <c r="AB282" s="115"/>
      <c r="AC282" s="117" t="str">
        <f t="shared" si="83"/>
        <v>BERTAHAP</v>
      </c>
      <c r="AD282" s="118">
        <f t="shared" si="84"/>
        <v>0</v>
      </c>
      <c r="AE282" s="119">
        <v>2</v>
      </c>
      <c r="AF282" s="120"/>
      <c r="AG282" s="115" t="e">
        <f>IF(AF282&gt;#REF!,"LB","KR")</f>
        <v>#REF!</v>
      </c>
      <c r="AH282" s="120">
        <v>3038929000</v>
      </c>
      <c r="AI282" s="120">
        <v>3425359000</v>
      </c>
      <c r="AJ282" s="120">
        <v>3636628000</v>
      </c>
      <c r="AK282" s="121">
        <v>3860927000</v>
      </c>
      <c r="AL282" s="121">
        <v>3636628000</v>
      </c>
      <c r="AM282" s="120">
        <v>3860927000</v>
      </c>
      <c r="AN282" s="120" t="e">
        <f t="shared" si="88"/>
        <v>#REF!</v>
      </c>
    </row>
    <row r="283" spans="1:40">
      <c r="A283" s="3">
        <f t="shared" si="85"/>
        <v>244</v>
      </c>
      <c r="B283" s="106">
        <v>1</v>
      </c>
      <c r="C283" s="107" t="s">
        <v>188</v>
      </c>
      <c r="D283" s="108" t="s">
        <v>19</v>
      </c>
      <c r="E283" s="109"/>
      <c r="F283" s="110" t="s">
        <v>72</v>
      </c>
      <c r="G283" s="111">
        <f t="shared" si="67"/>
        <v>175</v>
      </c>
      <c r="H283" s="111">
        <f t="shared" si="68"/>
        <v>156</v>
      </c>
      <c r="I283" s="112">
        <f t="shared" si="69"/>
        <v>26438045</v>
      </c>
      <c r="J283" s="112" t="e">
        <f>SUMIF($AN$4:$AN$22,D283,#REF!)</f>
        <v>#REF!</v>
      </c>
      <c r="K283" s="113" t="e">
        <f t="shared" si="70"/>
        <v>#REF!</v>
      </c>
      <c r="L283" s="114" t="e">
        <f>SUMIF($AN$4:$AN$22,D283,#REF!)</f>
        <v>#REF!</v>
      </c>
      <c r="M283" s="115" t="e">
        <f t="shared" si="71"/>
        <v>#REF!</v>
      </c>
      <c r="N283" s="115" t="e">
        <f t="shared" si="72"/>
        <v>#REF!</v>
      </c>
      <c r="O283" s="115" t="e">
        <f t="shared" si="73"/>
        <v>#REF!</v>
      </c>
      <c r="P283" s="115" t="e">
        <f t="shared" si="74"/>
        <v>#REF!</v>
      </c>
      <c r="Q283" s="116" t="e">
        <f t="shared" si="75"/>
        <v>#REF!</v>
      </c>
      <c r="R283" s="115" t="e">
        <f t="shared" si="75"/>
        <v>#REF!</v>
      </c>
      <c r="S283" s="115" t="e">
        <f t="shared" si="76"/>
        <v>#REF!</v>
      </c>
      <c r="T283" s="115"/>
      <c r="U283" s="115" t="e">
        <f t="shared" si="77"/>
        <v>#REF!</v>
      </c>
      <c r="V283" s="115" t="e">
        <f t="shared" si="78"/>
        <v>#REF!</v>
      </c>
      <c r="W283" s="115" t="e">
        <f t="shared" si="79"/>
        <v>#REF!</v>
      </c>
      <c r="X283" s="116" t="e">
        <f t="shared" si="80"/>
        <v>#REF!</v>
      </c>
      <c r="Y283" s="116" t="e">
        <f t="shared" si="81"/>
        <v>#REF!</v>
      </c>
      <c r="Z283" s="115" t="e">
        <f t="shared" si="82"/>
        <v>#REF!</v>
      </c>
      <c r="AA283" s="115" t="e">
        <f t="shared" si="86"/>
        <v>#REF!</v>
      </c>
      <c r="AB283" s="115"/>
      <c r="AC283" s="117" t="str">
        <f t="shared" si="83"/>
        <v>BERTAHAP</v>
      </c>
      <c r="AD283" s="118">
        <f t="shared" si="84"/>
        <v>0</v>
      </c>
      <c r="AE283" s="119">
        <v>2</v>
      </c>
      <c r="AF283" s="120"/>
      <c r="AG283" s="115" t="e">
        <f>IF(AF283&gt;#REF!,"LB","KR")</f>
        <v>#REF!</v>
      </c>
      <c r="AH283" s="120">
        <v>4155835000</v>
      </c>
      <c r="AI283" s="120">
        <v>4684289000</v>
      </c>
      <c r="AJ283" s="120">
        <v>4973206000</v>
      </c>
      <c r="AK283" s="121">
        <v>5279943000</v>
      </c>
      <c r="AL283" s="121">
        <v>4973206000</v>
      </c>
      <c r="AM283" s="120">
        <v>5279943000</v>
      </c>
      <c r="AN283" s="120" t="e">
        <f t="shared" si="88"/>
        <v>#REF!</v>
      </c>
    </row>
    <row r="284" spans="1:40">
      <c r="A284" s="3">
        <f t="shared" si="85"/>
        <v>245</v>
      </c>
      <c r="B284" s="106">
        <v>2</v>
      </c>
      <c r="C284" s="107" t="s">
        <v>188</v>
      </c>
      <c r="D284" s="108" t="s">
        <v>29</v>
      </c>
      <c r="E284" s="109"/>
      <c r="F284" s="110" t="s">
        <v>74</v>
      </c>
      <c r="G284" s="111">
        <f t="shared" si="67"/>
        <v>85</v>
      </c>
      <c r="H284" s="111">
        <f t="shared" si="68"/>
        <v>74</v>
      </c>
      <c r="I284" s="112">
        <f t="shared" si="69"/>
        <v>26438045</v>
      </c>
      <c r="J284" s="112" t="e">
        <f>SUMIF($AN$4:$AN$22,D284,#REF!)</f>
        <v>#REF!</v>
      </c>
      <c r="K284" s="113" t="e">
        <f t="shared" si="70"/>
        <v>#REF!</v>
      </c>
      <c r="L284" s="114" t="e">
        <f>SUMIF($AN$4:$AN$22,D284,#REF!)</f>
        <v>#REF!</v>
      </c>
      <c r="M284" s="115" t="e">
        <f t="shared" si="71"/>
        <v>#REF!</v>
      </c>
      <c r="N284" s="115" t="e">
        <f t="shared" si="72"/>
        <v>#REF!</v>
      </c>
      <c r="O284" s="115" t="e">
        <f t="shared" si="73"/>
        <v>#REF!</v>
      </c>
      <c r="P284" s="115" t="e">
        <f t="shared" si="74"/>
        <v>#REF!</v>
      </c>
      <c r="Q284" s="116" t="e">
        <f t="shared" si="75"/>
        <v>#REF!</v>
      </c>
      <c r="R284" s="115" t="e">
        <f t="shared" si="75"/>
        <v>#REF!</v>
      </c>
      <c r="S284" s="115" t="e">
        <f t="shared" si="76"/>
        <v>#REF!</v>
      </c>
      <c r="T284" s="115"/>
      <c r="U284" s="115" t="e">
        <f t="shared" si="77"/>
        <v>#REF!</v>
      </c>
      <c r="V284" s="115" t="e">
        <f t="shared" si="78"/>
        <v>#REF!</v>
      </c>
      <c r="W284" s="115" t="e">
        <f t="shared" si="79"/>
        <v>#REF!</v>
      </c>
      <c r="X284" s="116" t="e">
        <f t="shared" si="80"/>
        <v>#REF!</v>
      </c>
      <c r="Y284" s="116" t="e">
        <f t="shared" si="81"/>
        <v>#REF!</v>
      </c>
      <c r="Z284" s="115" t="e">
        <f t="shared" si="82"/>
        <v>#REF!</v>
      </c>
      <c r="AA284" s="115" t="e">
        <f t="shared" si="86"/>
        <v>#REF!</v>
      </c>
      <c r="AB284" s="115"/>
      <c r="AC284" s="117" t="str">
        <f t="shared" si="83"/>
        <v>BERTAHAP</v>
      </c>
      <c r="AD284" s="118">
        <f t="shared" si="84"/>
        <v>0</v>
      </c>
      <c r="AE284" s="119">
        <v>2</v>
      </c>
      <c r="AF284" s="120"/>
      <c r="AG284" s="115" t="e">
        <f>IF(AF284&gt;#REF!,"LB","KR")</f>
        <v>#REF!</v>
      </c>
      <c r="AH284" s="120">
        <v>1934851000</v>
      </c>
      <c r="AI284" s="120">
        <v>2180886000</v>
      </c>
      <c r="AJ284" s="120">
        <v>2315398000</v>
      </c>
      <c r="AK284" s="121">
        <v>2458207000</v>
      </c>
      <c r="AL284" s="121">
        <v>2315398000</v>
      </c>
      <c r="AM284" s="120">
        <v>2458207000</v>
      </c>
      <c r="AN284" s="120" t="e">
        <f t="shared" ref="AN284:AN318" si="89">ROUNDUP((AA284*(1+$J$5)),-3)</f>
        <v>#REF!</v>
      </c>
    </row>
    <row r="285" spans="1:40">
      <c r="A285" s="3">
        <f t="shared" si="85"/>
        <v>246</v>
      </c>
      <c r="B285" s="106">
        <v>3</v>
      </c>
      <c r="C285" s="107" t="s">
        <v>188</v>
      </c>
      <c r="D285" s="108" t="s">
        <v>32</v>
      </c>
      <c r="E285" s="109"/>
      <c r="F285" s="110" t="s">
        <v>56</v>
      </c>
      <c r="G285" s="111">
        <f t="shared" si="67"/>
        <v>85</v>
      </c>
      <c r="H285" s="111">
        <f t="shared" si="68"/>
        <v>74</v>
      </c>
      <c r="I285" s="112">
        <f t="shared" si="69"/>
        <v>26438045</v>
      </c>
      <c r="J285" s="112" t="e">
        <f>SUMIF($AN$4:$AN$22,D285,#REF!)</f>
        <v>#REF!</v>
      </c>
      <c r="K285" s="113" t="e">
        <f t="shared" si="70"/>
        <v>#REF!</v>
      </c>
      <c r="L285" s="114" t="e">
        <f>SUMIF($AN$4:$AN$22,D285,#REF!)</f>
        <v>#REF!</v>
      </c>
      <c r="M285" s="115" t="e">
        <f t="shared" si="71"/>
        <v>#REF!</v>
      </c>
      <c r="N285" s="115" t="e">
        <f t="shared" si="72"/>
        <v>#REF!</v>
      </c>
      <c r="O285" s="115" t="e">
        <f t="shared" si="73"/>
        <v>#REF!</v>
      </c>
      <c r="P285" s="115" t="e">
        <f t="shared" si="74"/>
        <v>#REF!</v>
      </c>
      <c r="Q285" s="116" t="e">
        <f t="shared" si="75"/>
        <v>#REF!</v>
      </c>
      <c r="R285" s="115" t="e">
        <f t="shared" si="75"/>
        <v>#REF!</v>
      </c>
      <c r="S285" s="115" t="e">
        <f t="shared" si="76"/>
        <v>#REF!</v>
      </c>
      <c r="T285" s="115"/>
      <c r="U285" s="115" t="e">
        <f t="shared" si="77"/>
        <v>#REF!</v>
      </c>
      <c r="V285" s="115" t="e">
        <f t="shared" si="78"/>
        <v>#REF!</v>
      </c>
      <c r="W285" s="115" t="e">
        <f t="shared" si="79"/>
        <v>#REF!</v>
      </c>
      <c r="X285" s="116" t="e">
        <f t="shared" si="80"/>
        <v>#REF!</v>
      </c>
      <c r="Y285" s="116" t="e">
        <f t="shared" si="81"/>
        <v>#REF!</v>
      </c>
      <c r="Z285" s="115" t="e">
        <f t="shared" si="82"/>
        <v>#REF!</v>
      </c>
      <c r="AA285" s="115" t="e">
        <f t="shared" si="86"/>
        <v>#REF!</v>
      </c>
      <c r="AB285" s="115"/>
      <c r="AC285" s="117" t="str">
        <f t="shared" si="83"/>
        <v>BERTAHAP</v>
      </c>
      <c r="AD285" s="118">
        <f t="shared" si="84"/>
        <v>0</v>
      </c>
      <c r="AE285" s="119">
        <v>2</v>
      </c>
      <c r="AF285" s="120"/>
      <c r="AG285" s="115" t="e">
        <f>IF(AF285&gt;#REF!,"LB","KR")</f>
        <v>#REF!</v>
      </c>
      <c r="AH285" s="120">
        <v>1934851000</v>
      </c>
      <c r="AI285" s="120">
        <v>2180886000</v>
      </c>
      <c r="AJ285" s="120">
        <v>2315398000</v>
      </c>
      <c r="AK285" s="121">
        <v>2458207000</v>
      </c>
      <c r="AL285" s="121">
        <v>2315398000</v>
      </c>
      <c r="AM285" s="120">
        <v>2458207000</v>
      </c>
      <c r="AN285" s="120" t="e">
        <f t="shared" si="89"/>
        <v>#REF!</v>
      </c>
    </row>
    <row r="286" spans="1:40">
      <c r="A286" s="3">
        <f t="shared" si="85"/>
        <v>247</v>
      </c>
      <c r="B286" s="106">
        <v>4</v>
      </c>
      <c r="C286" s="107" t="s">
        <v>188</v>
      </c>
      <c r="D286" s="108" t="s">
        <v>38</v>
      </c>
      <c r="E286" s="109"/>
      <c r="F286" s="110" t="s">
        <v>58</v>
      </c>
      <c r="G286" s="111">
        <f t="shared" si="67"/>
        <v>101</v>
      </c>
      <c r="H286" s="111">
        <f t="shared" si="68"/>
        <v>90</v>
      </c>
      <c r="I286" s="112">
        <f t="shared" si="69"/>
        <v>26438045</v>
      </c>
      <c r="J286" s="112" t="e">
        <f>SUMIF($AN$4:$AN$22,D286,#REF!)</f>
        <v>#REF!</v>
      </c>
      <c r="K286" s="113" t="e">
        <f t="shared" si="70"/>
        <v>#REF!</v>
      </c>
      <c r="L286" s="114" t="e">
        <f>SUMIF($AN$4:$AN$22,D286,#REF!)</f>
        <v>#REF!</v>
      </c>
      <c r="M286" s="115" t="e">
        <f t="shared" si="71"/>
        <v>#REF!</v>
      </c>
      <c r="N286" s="115" t="e">
        <f t="shared" si="72"/>
        <v>#REF!</v>
      </c>
      <c r="O286" s="115" t="e">
        <f t="shared" si="73"/>
        <v>#REF!</v>
      </c>
      <c r="P286" s="115" t="e">
        <f t="shared" si="74"/>
        <v>#REF!</v>
      </c>
      <c r="Q286" s="116" t="e">
        <f t="shared" si="75"/>
        <v>#REF!</v>
      </c>
      <c r="R286" s="115" t="e">
        <f t="shared" si="75"/>
        <v>#REF!</v>
      </c>
      <c r="S286" s="115" t="e">
        <f t="shared" si="76"/>
        <v>#REF!</v>
      </c>
      <c r="T286" s="115"/>
      <c r="U286" s="115" t="e">
        <f t="shared" si="77"/>
        <v>#REF!</v>
      </c>
      <c r="V286" s="115" t="e">
        <f t="shared" si="78"/>
        <v>#REF!</v>
      </c>
      <c r="W286" s="115" t="e">
        <f t="shared" si="79"/>
        <v>#REF!</v>
      </c>
      <c r="X286" s="116" t="e">
        <f t="shared" si="80"/>
        <v>#REF!</v>
      </c>
      <c r="Y286" s="116" t="e">
        <f t="shared" si="81"/>
        <v>#REF!</v>
      </c>
      <c r="Z286" s="115" t="e">
        <f t="shared" si="82"/>
        <v>#REF!</v>
      </c>
      <c r="AA286" s="115" t="e">
        <f t="shared" si="86"/>
        <v>#REF!</v>
      </c>
      <c r="AB286" s="115"/>
      <c r="AC286" s="117" t="str">
        <f t="shared" si="83"/>
        <v>BERTAHAP</v>
      </c>
      <c r="AD286" s="118">
        <f t="shared" si="84"/>
        <v>0</v>
      </c>
      <c r="AE286" s="119">
        <v>2</v>
      </c>
      <c r="AF286" s="120"/>
      <c r="AG286" s="115" t="e">
        <f>IF(AF286&gt;#REF!,"LB","KR")</f>
        <v>#REF!</v>
      </c>
      <c r="AH286" s="120">
        <v>2353197000</v>
      </c>
      <c r="AI286" s="120">
        <v>2652429000</v>
      </c>
      <c r="AJ286" s="120">
        <v>2816025000</v>
      </c>
      <c r="AK286" s="121">
        <v>2989711000</v>
      </c>
      <c r="AL286" s="121">
        <v>2816025000</v>
      </c>
      <c r="AM286" s="120">
        <v>2989711000</v>
      </c>
      <c r="AN286" s="120" t="e">
        <f t="shared" si="89"/>
        <v>#REF!</v>
      </c>
    </row>
    <row r="287" spans="1:40">
      <c r="A287" s="3">
        <f t="shared" si="85"/>
        <v>248</v>
      </c>
      <c r="B287" s="106">
        <v>5</v>
      </c>
      <c r="C287" s="107" t="s">
        <v>188</v>
      </c>
      <c r="D287" s="108" t="s">
        <v>44</v>
      </c>
      <c r="E287" s="109"/>
      <c r="F287" s="110" t="s">
        <v>60</v>
      </c>
      <c r="G287" s="111">
        <f t="shared" si="67"/>
        <v>101</v>
      </c>
      <c r="H287" s="111">
        <f t="shared" si="68"/>
        <v>90</v>
      </c>
      <c r="I287" s="112">
        <f t="shared" si="69"/>
        <v>26438045</v>
      </c>
      <c r="J287" s="112" t="e">
        <f>SUMIF($AN$4:$AN$22,D287,#REF!)</f>
        <v>#REF!</v>
      </c>
      <c r="K287" s="113" t="e">
        <f t="shared" si="70"/>
        <v>#REF!</v>
      </c>
      <c r="L287" s="114" t="e">
        <f>SUMIF($AN$4:$AN$22,D287,#REF!)</f>
        <v>#REF!</v>
      </c>
      <c r="M287" s="115" t="e">
        <f t="shared" si="71"/>
        <v>#REF!</v>
      </c>
      <c r="N287" s="115" t="e">
        <f t="shared" si="72"/>
        <v>#REF!</v>
      </c>
      <c r="O287" s="115" t="e">
        <f t="shared" si="73"/>
        <v>#REF!</v>
      </c>
      <c r="P287" s="115" t="e">
        <f t="shared" si="74"/>
        <v>#REF!</v>
      </c>
      <c r="Q287" s="116" t="e">
        <f t="shared" si="75"/>
        <v>#REF!</v>
      </c>
      <c r="R287" s="115" t="e">
        <f t="shared" si="75"/>
        <v>#REF!</v>
      </c>
      <c r="S287" s="115" t="e">
        <f t="shared" si="76"/>
        <v>#REF!</v>
      </c>
      <c r="T287" s="115"/>
      <c r="U287" s="115" t="e">
        <f t="shared" si="77"/>
        <v>#REF!</v>
      </c>
      <c r="V287" s="115" t="e">
        <f t="shared" si="78"/>
        <v>#REF!</v>
      </c>
      <c r="W287" s="115" t="e">
        <f t="shared" si="79"/>
        <v>#REF!</v>
      </c>
      <c r="X287" s="116" t="e">
        <f t="shared" si="80"/>
        <v>#REF!</v>
      </c>
      <c r="Y287" s="116" t="e">
        <f t="shared" si="81"/>
        <v>#REF!</v>
      </c>
      <c r="Z287" s="115" t="e">
        <f t="shared" si="82"/>
        <v>#REF!</v>
      </c>
      <c r="AA287" s="115" t="e">
        <f t="shared" si="86"/>
        <v>#REF!</v>
      </c>
      <c r="AB287" s="115"/>
      <c r="AC287" s="117" t="str">
        <f t="shared" si="83"/>
        <v>BERTAHAP</v>
      </c>
      <c r="AD287" s="118">
        <f t="shared" si="84"/>
        <v>0</v>
      </c>
      <c r="AE287" s="119">
        <v>2</v>
      </c>
      <c r="AF287" s="120"/>
      <c r="AG287" s="115" t="e">
        <f>IF(AF287&gt;#REF!,"LB","KR")</f>
        <v>#REF!</v>
      </c>
      <c r="AH287" s="120">
        <v>2353197000</v>
      </c>
      <c r="AI287" s="120">
        <v>2652429000</v>
      </c>
      <c r="AJ287" s="120">
        <v>2816025000</v>
      </c>
      <c r="AK287" s="121">
        <v>2989711000</v>
      </c>
      <c r="AL287" s="121">
        <v>2816025000</v>
      </c>
      <c r="AM287" s="120">
        <v>2989711000</v>
      </c>
      <c r="AN287" s="120" t="e">
        <f t="shared" si="89"/>
        <v>#REF!</v>
      </c>
    </row>
    <row r="288" spans="1:40">
      <c r="A288" s="3">
        <f t="shared" si="85"/>
        <v>249</v>
      </c>
      <c r="B288" s="106">
        <v>6</v>
      </c>
      <c r="C288" s="107" t="s">
        <v>188</v>
      </c>
      <c r="D288" s="106">
        <v>11</v>
      </c>
      <c r="E288" s="109"/>
      <c r="F288" s="110" t="s">
        <v>62</v>
      </c>
      <c r="G288" s="111">
        <f t="shared" si="67"/>
        <v>101</v>
      </c>
      <c r="H288" s="111">
        <f t="shared" si="68"/>
        <v>90</v>
      </c>
      <c r="I288" s="112">
        <f t="shared" si="69"/>
        <v>26438045</v>
      </c>
      <c r="J288" s="112" t="e">
        <f>SUMIF($AN$4:$AN$22,D288,#REF!)</f>
        <v>#REF!</v>
      </c>
      <c r="K288" s="113" t="e">
        <f t="shared" si="70"/>
        <v>#REF!</v>
      </c>
      <c r="L288" s="114" t="e">
        <f>SUMIF($AN$4:$AN$22,D288,#REF!)</f>
        <v>#REF!</v>
      </c>
      <c r="M288" s="115" t="e">
        <f t="shared" si="71"/>
        <v>#REF!</v>
      </c>
      <c r="N288" s="115" t="e">
        <f t="shared" si="72"/>
        <v>#REF!</v>
      </c>
      <c r="O288" s="115" t="e">
        <f t="shared" si="73"/>
        <v>#REF!</v>
      </c>
      <c r="P288" s="115" t="e">
        <f t="shared" si="74"/>
        <v>#REF!</v>
      </c>
      <c r="Q288" s="116" t="e">
        <f t="shared" si="75"/>
        <v>#REF!</v>
      </c>
      <c r="R288" s="115" t="e">
        <f t="shared" si="75"/>
        <v>#REF!</v>
      </c>
      <c r="S288" s="115" t="e">
        <f t="shared" si="76"/>
        <v>#REF!</v>
      </c>
      <c r="T288" s="115"/>
      <c r="U288" s="115" t="e">
        <f t="shared" si="77"/>
        <v>#REF!</v>
      </c>
      <c r="V288" s="115" t="e">
        <f t="shared" si="78"/>
        <v>#REF!</v>
      </c>
      <c r="W288" s="115" t="e">
        <f t="shared" si="79"/>
        <v>#REF!</v>
      </c>
      <c r="X288" s="116" t="e">
        <f t="shared" si="80"/>
        <v>#REF!</v>
      </c>
      <c r="Y288" s="116" t="e">
        <f t="shared" si="81"/>
        <v>#REF!</v>
      </c>
      <c r="Z288" s="115" t="e">
        <f t="shared" si="82"/>
        <v>#REF!</v>
      </c>
      <c r="AA288" s="115" t="e">
        <f t="shared" si="86"/>
        <v>#REF!</v>
      </c>
      <c r="AB288" s="115"/>
      <c r="AC288" s="117" t="str">
        <f t="shared" si="83"/>
        <v>BERTAHAP</v>
      </c>
      <c r="AD288" s="118">
        <f t="shared" si="84"/>
        <v>0</v>
      </c>
      <c r="AE288" s="119">
        <v>2</v>
      </c>
      <c r="AF288" s="120"/>
      <c r="AG288" s="115" t="e">
        <f>IF(AF288&gt;#REF!,"LB","KR")</f>
        <v>#REF!</v>
      </c>
      <c r="AH288" s="120">
        <v>2353197000</v>
      </c>
      <c r="AI288" s="120">
        <v>2652429000</v>
      </c>
      <c r="AJ288" s="120">
        <v>2816025000</v>
      </c>
      <c r="AK288" s="121">
        <v>2989711000</v>
      </c>
      <c r="AL288" s="121">
        <v>2816025000</v>
      </c>
      <c r="AM288" s="120">
        <v>2989711000</v>
      </c>
      <c r="AN288" s="120" t="e">
        <f t="shared" si="89"/>
        <v>#REF!</v>
      </c>
    </row>
    <row r="289" spans="1:40">
      <c r="A289" s="3">
        <f t="shared" si="85"/>
        <v>250</v>
      </c>
      <c r="B289" s="106">
        <v>7</v>
      </c>
      <c r="C289" s="107" t="s">
        <v>188</v>
      </c>
      <c r="D289" s="106">
        <v>15</v>
      </c>
      <c r="E289" s="109"/>
      <c r="F289" s="110" t="s">
        <v>64</v>
      </c>
      <c r="G289" s="111">
        <f t="shared" si="67"/>
        <v>101</v>
      </c>
      <c r="H289" s="111">
        <f t="shared" si="68"/>
        <v>90</v>
      </c>
      <c r="I289" s="112">
        <f t="shared" si="69"/>
        <v>26438045</v>
      </c>
      <c r="J289" s="112" t="e">
        <f>SUMIF($AN$4:$AN$22,D289,#REF!)</f>
        <v>#REF!</v>
      </c>
      <c r="K289" s="113" t="e">
        <f t="shared" si="70"/>
        <v>#REF!</v>
      </c>
      <c r="L289" s="114" t="e">
        <f>SUMIF($AN$4:$AN$22,D289,#REF!)</f>
        <v>#REF!</v>
      </c>
      <c r="M289" s="115" t="e">
        <f t="shared" si="71"/>
        <v>#REF!</v>
      </c>
      <c r="N289" s="115" t="e">
        <f t="shared" si="72"/>
        <v>#REF!</v>
      </c>
      <c r="O289" s="115" t="e">
        <f t="shared" si="73"/>
        <v>#REF!</v>
      </c>
      <c r="P289" s="115" t="e">
        <f t="shared" si="74"/>
        <v>#REF!</v>
      </c>
      <c r="Q289" s="116" t="e">
        <f t="shared" si="75"/>
        <v>#REF!</v>
      </c>
      <c r="R289" s="115" t="e">
        <f t="shared" si="75"/>
        <v>#REF!</v>
      </c>
      <c r="S289" s="115" t="e">
        <f t="shared" si="76"/>
        <v>#REF!</v>
      </c>
      <c r="T289" s="115"/>
      <c r="U289" s="115" t="e">
        <f t="shared" si="77"/>
        <v>#REF!</v>
      </c>
      <c r="V289" s="115" t="e">
        <f t="shared" si="78"/>
        <v>#REF!</v>
      </c>
      <c r="W289" s="115" t="e">
        <f t="shared" si="79"/>
        <v>#REF!</v>
      </c>
      <c r="X289" s="116" t="e">
        <f t="shared" si="80"/>
        <v>#REF!</v>
      </c>
      <c r="Y289" s="116" t="e">
        <f t="shared" si="81"/>
        <v>#REF!</v>
      </c>
      <c r="Z289" s="115" t="e">
        <f t="shared" si="82"/>
        <v>#REF!</v>
      </c>
      <c r="AA289" s="115" t="e">
        <f t="shared" si="86"/>
        <v>#REF!</v>
      </c>
      <c r="AB289" s="115"/>
      <c r="AC289" s="117" t="str">
        <f t="shared" si="83"/>
        <v>BERTAHAP</v>
      </c>
      <c r="AD289" s="118">
        <f t="shared" si="84"/>
        <v>0</v>
      </c>
      <c r="AE289" s="119">
        <v>2</v>
      </c>
      <c r="AF289" s="120"/>
      <c r="AG289" s="115" t="e">
        <f>IF(AF289&gt;#REF!,"LB","KR")</f>
        <v>#REF!</v>
      </c>
      <c r="AH289" s="120">
        <v>2353197000</v>
      </c>
      <c r="AI289" s="120">
        <v>2652429000</v>
      </c>
      <c r="AJ289" s="120">
        <v>2816025000</v>
      </c>
      <c r="AK289" s="121">
        <v>2989711000</v>
      </c>
      <c r="AL289" s="121">
        <v>2816025000</v>
      </c>
      <c r="AM289" s="120">
        <v>2989711000</v>
      </c>
      <c r="AN289" s="120" t="e">
        <f t="shared" si="89"/>
        <v>#REF!</v>
      </c>
    </row>
    <row r="290" spans="1:40">
      <c r="A290" s="3">
        <f t="shared" si="85"/>
        <v>251</v>
      </c>
      <c r="B290" s="106">
        <v>8</v>
      </c>
      <c r="C290" s="107" t="s">
        <v>188</v>
      </c>
      <c r="D290" s="106">
        <v>17</v>
      </c>
      <c r="E290" s="109"/>
      <c r="F290" s="110" t="s">
        <v>67</v>
      </c>
      <c r="G290" s="111">
        <f t="shared" si="67"/>
        <v>85</v>
      </c>
      <c r="H290" s="111">
        <f t="shared" si="68"/>
        <v>74</v>
      </c>
      <c r="I290" s="112">
        <f t="shared" si="69"/>
        <v>26438045</v>
      </c>
      <c r="J290" s="112" t="e">
        <f>SUMIF($AN$4:$AN$22,D290,#REF!)</f>
        <v>#REF!</v>
      </c>
      <c r="K290" s="113" t="e">
        <f t="shared" si="70"/>
        <v>#REF!</v>
      </c>
      <c r="L290" s="114" t="e">
        <f>SUMIF($AN$4:$AN$22,D290,#REF!)</f>
        <v>#REF!</v>
      </c>
      <c r="M290" s="115" t="e">
        <f t="shared" si="71"/>
        <v>#REF!</v>
      </c>
      <c r="N290" s="115" t="e">
        <f t="shared" si="72"/>
        <v>#REF!</v>
      </c>
      <c r="O290" s="115" t="e">
        <f t="shared" si="73"/>
        <v>#REF!</v>
      </c>
      <c r="P290" s="115" t="e">
        <f t="shared" si="74"/>
        <v>#REF!</v>
      </c>
      <c r="Q290" s="116" t="e">
        <f t="shared" si="75"/>
        <v>#REF!</v>
      </c>
      <c r="R290" s="115" t="e">
        <f t="shared" si="75"/>
        <v>#REF!</v>
      </c>
      <c r="S290" s="115" t="e">
        <f t="shared" si="76"/>
        <v>#REF!</v>
      </c>
      <c r="T290" s="115"/>
      <c r="U290" s="115" t="e">
        <f t="shared" si="77"/>
        <v>#REF!</v>
      </c>
      <c r="V290" s="115" t="e">
        <f t="shared" si="78"/>
        <v>#REF!</v>
      </c>
      <c r="W290" s="115" t="e">
        <f t="shared" si="79"/>
        <v>#REF!</v>
      </c>
      <c r="X290" s="116" t="e">
        <f t="shared" si="80"/>
        <v>#REF!</v>
      </c>
      <c r="Y290" s="116" t="e">
        <f t="shared" si="81"/>
        <v>#REF!</v>
      </c>
      <c r="Z290" s="115" t="e">
        <f t="shared" si="82"/>
        <v>#REF!</v>
      </c>
      <c r="AA290" s="115" t="e">
        <f t="shared" si="86"/>
        <v>#REF!</v>
      </c>
      <c r="AB290" s="115"/>
      <c r="AC290" s="117" t="str">
        <f t="shared" si="83"/>
        <v>BERTAHAP</v>
      </c>
      <c r="AD290" s="118">
        <f t="shared" si="84"/>
        <v>0</v>
      </c>
      <c r="AE290" s="119">
        <v>2</v>
      </c>
      <c r="AF290" s="120"/>
      <c r="AG290" s="115" t="e">
        <f>IF(AF290&gt;#REF!,"LB","KR")</f>
        <v>#REF!</v>
      </c>
      <c r="AH290" s="120">
        <v>1934851000</v>
      </c>
      <c r="AI290" s="120">
        <v>2180886000</v>
      </c>
      <c r="AJ290" s="120">
        <v>2315398000</v>
      </c>
      <c r="AK290" s="121">
        <v>2458207000</v>
      </c>
      <c r="AL290" s="121">
        <v>2315398000</v>
      </c>
      <c r="AM290" s="120">
        <v>2458207000</v>
      </c>
      <c r="AN290" s="120" t="e">
        <f t="shared" si="89"/>
        <v>#REF!</v>
      </c>
    </row>
    <row r="291" spans="1:40">
      <c r="A291" s="3">
        <f t="shared" si="85"/>
        <v>252</v>
      </c>
      <c r="B291" s="106">
        <v>9</v>
      </c>
      <c r="C291" s="107" t="s">
        <v>188</v>
      </c>
      <c r="D291" s="106">
        <v>19</v>
      </c>
      <c r="E291" s="109"/>
      <c r="F291" s="110" t="s">
        <v>78</v>
      </c>
      <c r="G291" s="111">
        <f t="shared" si="67"/>
        <v>138</v>
      </c>
      <c r="H291" s="111">
        <f t="shared" si="68"/>
        <v>120</v>
      </c>
      <c r="I291" s="112">
        <f t="shared" si="69"/>
        <v>26438045</v>
      </c>
      <c r="J291" s="112" t="e">
        <f>SUMIF($AN$4:$AN$22,D291,#REF!)</f>
        <v>#REF!</v>
      </c>
      <c r="K291" s="113" t="e">
        <f t="shared" si="70"/>
        <v>#REF!</v>
      </c>
      <c r="L291" s="114" t="e">
        <f>SUMIF($AN$4:$AN$22,D291,#REF!)</f>
        <v>#REF!</v>
      </c>
      <c r="M291" s="115" t="e">
        <f t="shared" si="71"/>
        <v>#REF!</v>
      </c>
      <c r="N291" s="115" t="e">
        <f t="shared" si="72"/>
        <v>#REF!</v>
      </c>
      <c r="O291" s="115" t="e">
        <f t="shared" si="73"/>
        <v>#REF!</v>
      </c>
      <c r="P291" s="115" t="e">
        <f t="shared" si="74"/>
        <v>#REF!</v>
      </c>
      <c r="Q291" s="116" t="e">
        <f t="shared" si="75"/>
        <v>#REF!</v>
      </c>
      <c r="R291" s="115" t="e">
        <f t="shared" si="75"/>
        <v>#REF!</v>
      </c>
      <c r="S291" s="115" t="e">
        <f t="shared" si="76"/>
        <v>#REF!</v>
      </c>
      <c r="T291" s="115"/>
      <c r="U291" s="115" t="e">
        <f t="shared" si="77"/>
        <v>#REF!</v>
      </c>
      <c r="V291" s="115" t="e">
        <f t="shared" si="78"/>
        <v>#REF!</v>
      </c>
      <c r="W291" s="115" t="e">
        <f t="shared" si="79"/>
        <v>#REF!</v>
      </c>
      <c r="X291" s="116" t="e">
        <f t="shared" si="80"/>
        <v>#REF!</v>
      </c>
      <c r="Y291" s="116" t="e">
        <f t="shared" si="81"/>
        <v>#REF!</v>
      </c>
      <c r="Z291" s="115" t="e">
        <f t="shared" si="82"/>
        <v>#REF!</v>
      </c>
      <c r="AA291" s="115" t="e">
        <f t="shared" si="86"/>
        <v>#REF!</v>
      </c>
      <c r="AB291" s="115"/>
      <c r="AC291" s="117" t="str">
        <f t="shared" si="83"/>
        <v>BERTAHAP</v>
      </c>
      <c r="AD291" s="118">
        <f t="shared" si="84"/>
        <v>0</v>
      </c>
      <c r="AE291" s="119">
        <v>2</v>
      </c>
      <c r="AF291" s="120"/>
      <c r="AG291" s="115" t="e">
        <f>IF(AF291&gt;#REF!,"LB","KR")</f>
        <v>#REF!</v>
      </c>
      <c r="AH291" s="120">
        <v>3137596000</v>
      </c>
      <c r="AI291" s="120">
        <v>3536572000</v>
      </c>
      <c r="AJ291" s="120">
        <v>3754700000</v>
      </c>
      <c r="AK291" s="121">
        <v>3986282000</v>
      </c>
      <c r="AL291" s="121">
        <v>3754700000</v>
      </c>
      <c r="AM291" s="120">
        <v>3986282000</v>
      </c>
      <c r="AN291" s="120" t="e">
        <f t="shared" si="89"/>
        <v>#REF!</v>
      </c>
    </row>
    <row r="292" spans="1:40">
      <c r="A292" s="3">
        <f t="shared" si="85"/>
        <v>253</v>
      </c>
      <c r="B292" s="106">
        <v>10</v>
      </c>
      <c r="C292" s="107" t="s">
        <v>188</v>
      </c>
      <c r="D292" s="106">
        <v>21</v>
      </c>
      <c r="E292" s="109"/>
      <c r="F292" s="110" t="s">
        <v>84</v>
      </c>
      <c r="G292" s="111">
        <f t="shared" si="67"/>
        <v>132</v>
      </c>
      <c r="H292" s="111">
        <f t="shared" si="68"/>
        <v>112</v>
      </c>
      <c r="I292" s="112">
        <f t="shared" si="69"/>
        <v>26438045</v>
      </c>
      <c r="J292" s="112" t="e">
        <f>SUMIF($AN$4:$AN$22,D292,#REF!)</f>
        <v>#REF!</v>
      </c>
      <c r="K292" s="113" t="e">
        <f t="shared" si="70"/>
        <v>#REF!</v>
      </c>
      <c r="L292" s="114" t="e">
        <f>SUMIF($AN$4:$AN$22,D292,#REF!)</f>
        <v>#REF!</v>
      </c>
      <c r="M292" s="115" t="e">
        <f t="shared" si="71"/>
        <v>#REF!</v>
      </c>
      <c r="N292" s="115" t="e">
        <f t="shared" si="72"/>
        <v>#REF!</v>
      </c>
      <c r="O292" s="115" t="e">
        <f t="shared" si="73"/>
        <v>#REF!</v>
      </c>
      <c r="P292" s="115" t="e">
        <f t="shared" si="74"/>
        <v>#REF!</v>
      </c>
      <c r="Q292" s="116" t="e">
        <f t="shared" si="75"/>
        <v>#REF!</v>
      </c>
      <c r="R292" s="115" t="e">
        <f t="shared" si="75"/>
        <v>#REF!</v>
      </c>
      <c r="S292" s="115" t="e">
        <f t="shared" si="76"/>
        <v>#REF!</v>
      </c>
      <c r="T292" s="115"/>
      <c r="U292" s="115" t="e">
        <f t="shared" si="77"/>
        <v>#REF!</v>
      </c>
      <c r="V292" s="115" t="e">
        <f t="shared" si="78"/>
        <v>#REF!</v>
      </c>
      <c r="W292" s="115" t="e">
        <f t="shared" si="79"/>
        <v>#REF!</v>
      </c>
      <c r="X292" s="116" t="e">
        <f t="shared" si="80"/>
        <v>#REF!</v>
      </c>
      <c r="Y292" s="116" t="e">
        <f t="shared" si="81"/>
        <v>#REF!</v>
      </c>
      <c r="Z292" s="115" t="e">
        <f t="shared" si="82"/>
        <v>#REF!</v>
      </c>
      <c r="AA292" s="115" t="e">
        <f t="shared" si="86"/>
        <v>#REF!</v>
      </c>
      <c r="AB292" s="115"/>
      <c r="AC292" s="117" t="str">
        <f t="shared" si="83"/>
        <v>BERTAHAP</v>
      </c>
      <c r="AD292" s="118">
        <f t="shared" si="84"/>
        <v>0</v>
      </c>
      <c r="AE292" s="119">
        <v>2</v>
      </c>
      <c r="AF292" s="120"/>
      <c r="AG292" s="115" t="e">
        <f>IF(AF292&gt;#REF!,"LB","KR")</f>
        <v>#REF!</v>
      </c>
      <c r="AH292" s="120">
        <v>3038929000</v>
      </c>
      <c r="AI292" s="120">
        <v>3425359000</v>
      </c>
      <c r="AJ292" s="120">
        <v>3636628000</v>
      </c>
      <c r="AK292" s="121">
        <v>3860927000</v>
      </c>
      <c r="AL292" s="121">
        <v>3636628000</v>
      </c>
      <c r="AM292" s="120">
        <v>3860927000</v>
      </c>
      <c r="AN292" s="120" t="e">
        <f t="shared" si="89"/>
        <v>#REF!</v>
      </c>
    </row>
    <row r="293" spans="1:40">
      <c r="A293" s="3">
        <f t="shared" si="85"/>
        <v>254</v>
      </c>
      <c r="B293" s="106">
        <v>1</v>
      </c>
      <c r="C293" s="107" t="s">
        <v>189</v>
      </c>
      <c r="D293" s="108" t="s">
        <v>19</v>
      </c>
      <c r="E293" s="109"/>
      <c r="F293" s="110" t="s">
        <v>72</v>
      </c>
      <c r="G293" s="111">
        <f t="shared" si="67"/>
        <v>175</v>
      </c>
      <c r="H293" s="111">
        <f t="shared" si="68"/>
        <v>156</v>
      </c>
      <c r="I293" s="112">
        <f t="shared" si="69"/>
        <v>26438045</v>
      </c>
      <c r="J293" s="112" t="e">
        <f>SUMIF($AN$4:$AN$22,D293,#REF!)</f>
        <v>#REF!</v>
      </c>
      <c r="K293" s="113" t="e">
        <f t="shared" si="70"/>
        <v>#REF!</v>
      </c>
      <c r="L293" s="114" t="e">
        <f>SUMIF($AN$4:$AN$22,D293,#REF!)</f>
        <v>#REF!</v>
      </c>
      <c r="M293" s="115" t="e">
        <f t="shared" si="71"/>
        <v>#REF!</v>
      </c>
      <c r="N293" s="115" t="e">
        <f t="shared" si="72"/>
        <v>#REF!</v>
      </c>
      <c r="O293" s="115" t="e">
        <f t="shared" si="73"/>
        <v>#REF!</v>
      </c>
      <c r="P293" s="115" t="e">
        <f t="shared" si="74"/>
        <v>#REF!</v>
      </c>
      <c r="Q293" s="116" t="e">
        <f t="shared" si="75"/>
        <v>#REF!</v>
      </c>
      <c r="R293" s="115" t="e">
        <f t="shared" si="75"/>
        <v>#REF!</v>
      </c>
      <c r="S293" s="115" t="e">
        <f t="shared" si="76"/>
        <v>#REF!</v>
      </c>
      <c r="T293" s="115"/>
      <c r="U293" s="115" t="e">
        <f t="shared" si="77"/>
        <v>#REF!</v>
      </c>
      <c r="V293" s="115" t="e">
        <f t="shared" si="78"/>
        <v>#REF!</v>
      </c>
      <c r="W293" s="115" t="e">
        <f t="shared" si="79"/>
        <v>#REF!</v>
      </c>
      <c r="X293" s="116" t="e">
        <f t="shared" si="80"/>
        <v>#REF!</v>
      </c>
      <c r="Y293" s="116" t="e">
        <f t="shared" si="81"/>
        <v>#REF!</v>
      </c>
      <c r="Z293" s="115" t="e">
        <f t="shared" si="82"/>
        <v>#REF!</v>
      </c>
      <c r="AA293" s="115" t="e">
        <f t="shared" si="86"/>
        <v>#REF!</v>
      </c>
      <c r="AB293" s="115"/>
      <c r="AC293" s="117" t="str">
        <f t="shared" si="83"/>
        <v>BERTAHAP</v>
      </c>
      <c r="AD293" s="118">
        <f t="shared" si="84"/>
        <v>0</v>
      </c>
      <c r="AE293" s="119">
        <v>2</v>
      </c>
      <c r="AF293" s="120"/>
      <c r="AG293" s="115" t="e">
        <f>IF(AF293&gt;#REF!,"LB","KR")</f>
        <v>#REF!</v>
      </c>
      <c r="AH293" s="120">
        <v>4155835000</v>
      </c>
      <c r="AI293" s="120">
        <v>4684289000</v>
      </c>
      <c r="AJ293" s="120">
        <v>4973206000</v>
      </c>
      <c r="AK293" s="121">
        <v>5279943000</v>
      </c>
      <c r="AL293" s="121">
        <v>4973206000</v>
      </c>
      <c r="AM293" s="120">
        <v>5279943000</v>
      </c>
      <c r="AN293" s="120" t="e">
        <f t="shared" si="89"/>
        <v>#REF!</v>
      </c>
    </row>
    <row r="294" spans="1:40">
      <c r="A294" s="3">
        <f t="shared" si="85"/>
        <v>255</v>
      </c>
      <c r="B294" s="106">
        <v>2</v>
      </c>
      <c r="C294" s="107" t="s">
        <v>189</v>
      </c>
      <c r="D294" s="108" t="s">
        <v>29</v>
      </c>
      <c r="E294" s="109"/>
      <c r="F294" s="110" t="s">
        <v>74</v>
      </c>
      <c r="G294" s="111">
        <f t="shared" si="67"/>
        <v>85</v>
      </c>
      <c r="H294" s="111">
        <f t="shared" si="68"/>
        <v>74</v>
      </c>
      <c r="I294" s="112">
        <f t="shared" si="69"/>
        <v>26438045</v>
      </c>
      <c r="J294" s="112" t="e">
        <f>SUMIF($AN$4:$AN$22,D294,#REF!)</f>
        <v>#REF!</v>
      </c>
      <c r="K294" s="113" t="e">
        <f t="shared" si="70"/>
        <v>#REF!</v>
      </c>
      <c r="L294" s="114" t="e">
        <f>SUMIF($AN$4:$AN$22,D294,#REF!)</f>
        <v>#REF!</v>
      </c>
      <c r="M294" s="115" t="e">
        <f t="shared" si="71"/>
        <v>#REF!</v>
      </c>
      <c r="N294" s="115" t="e">
        <f t="shared" si="72"/>
        <v>#REF!</v>
      </c>
      <c r="O294" s="115" t="e">
        <f t="shared" si="73"/>
        <v>#REF!</v>
      </c>
      <c r="P294" s="115" t="e">
        <f t="shared" si="74"/>
        <v>#REF!</v>
      </c>
      <c r="Q294" s="116" t="e">
        <f t="shared" si="75"/>
        <v>#REF!</v>
      </c>
      <c r="R294" s="115" t="e">
        <f t="shared" si="75"/>
        <v>#REF!</v>
      </c>
      <c r="S294" s="115" t="e">
        <f t="shared" si="76"/>
        <v>#REF!</v>
      </c>
      <c r="T294" s="115"/>
      <c r="U294" s="115" t="e">
        <f t="shared" si="77"/>
        <v>#REF!</v>
      </c>
      <c r="V294" s="115" t="e">
        <f t="shared" si="78"/>
        <v>#REF!</v>
      </c>
      <c r="W294" s="115" t="e">
        <f t="shared" si="79"/>
        <v>#REF!</v>
      </c>
      <c r="X294" s="116" t="e">
        <f t="shared" si="80"/>
        <v>#REF!</v>
      </c>
      <c r="Y294" s="116" t="e">
        <f t="shared" si="81"/>
        <v>#REF!</v>
      </c>
      <c r="Z294" s="115" t="e">
        <f t="shared" si="82"/>
        <v>#REF!</v>
      </c>
      <c r="AA294" s="115" t="e">
        <f t="shared" si="86"/>
        <v>#REF!</v>
      </c>
      <c r="AB294" s="115"/>
      <c r="AC294" s="117" t="str">
        <f t="shared" si="83"/>
        <v>BERTAHAP</v>
      </c>
      <c r="AD294" s="118">
        <f t="shared" si="84"/>
        <v>0</v>
      </c>
      <c r="AE294" s="119">
        <v>2</v>
      </c>
      <c r="AF294" s="120"/>
      <c r="AG294" s="115" t="e">
        <f>IF(AF294&gt;#REF!,"LB","KR")</f>
        <v>#REF!</v>
      </c>
      <c r="AH294" s="120">
        <v>1934851000</v>
      </c>
      <c r="AI294" s="120">
        <v>2180886000</v>
      </c>
      <c r="AJ294" s="120">
        <v>2315398000</v>
      </c>
      <c r="AK294" s="121">
        <v>2458207000</v>
      </c>
      <c r="AL294" s="121">
        <v>2315398000</v>
      </c>
      <c r="AM294" s="120">
        <v>2458207000</v>
      </c>
      <c r="AN294" s="120" t="e">
        <f t="shared" si="89"/>
        <v>#REF!</v>
      </c>
    </row>
    <row r="295" spans="1:40">
      <c r="A295" s="3">
        <f t="shared" si="85"/>
        <v>256</v>
      </c>
      <c r="B295" s="106">
        <v>3</v>
      </c>
      <c r="C295" s="107" t="s">
        <v>189</v>
      </c>
      <c r="D295" s="108" t="s">
        <v>32</v>
      </c>
      <c r="E295" s="109"/>
      <c r="F295" s="110" t="s">
        <v>56</v>
      </c>
      <c r="G295" s="111">
        <f t="shared" si="67"/>
        <v>85</v>
      </c>
      <c r="H295" s="111">
        <f t="shared" si="68"/>
        <v>74</v>
      </c>
      <c r="I295" s="112">
        <f t="shared" si="69"/>
        <v>26438045</v>
      </c>
      <c r="J295" s="112" t="e">
        <f>SUMIF($AN$4:$AN$22,D295,#REF!)</f>
        <v>#REF!</v>
      </c>
      <c r="K295" s="113" t="e">
        <f t="shared" si="70"/>
        <v>#REF!</v>
      </c>
      <c r="L295" s="114" t="e">
        <f>SUMIF($AN$4:$AN$22,D295,#REF!)</f>
        <v>#REF!</v>
      </c>
      <c r="M295" s="115" t="e">
        <f t="shared" si="71"/>
        <v>#REF!</v>
      </c>
      <c r="N295" s="115" t="e">
        <f t="shared" si="72"/>
        <v>#REF!</v>
      </c>
      <c r="O295" s="115" t="e">
        <f t="shared" si="73"/>
        <v>#REF!</v>
      </c>
      <c r="P295" s="115" t="e">
        <f t="shared" si="74"/>
        <v>#REF!</v>
      </c>
      <c r="Q295" s="116" t="e">
        <f t="shared" si="75"/>
        <v>#REF!</v>
      </c>
      <c r="R295" s="115" t="e">
        <f t="shared" si="75"/>
        <v>#REF!</v>
      </c>
      <c r="S295" s="115" t="e">
        <f t="shared" si="76"/>
        <v>#REF!</v>
      </c>
      <c r="T295" s="115"/>
      <c r="U295" s="115" t="e">
        <f t="shared" si="77"/>
        <v>#REF!</v>
      </c>
      <c r="V295" s="115" t="e">
        <f t="shared" si="78"/>
        <v>#REF!</v>
      </c>
      <c r="W295" s="115" t="e">
        <f t="shared" si="79"/>
        <v>#REF!</v>
      </c>
      <c r="X295" s="116" t="e">
        <f t="shared" si="80"/>
        <v>#REF!</v>
      </c>
      <c r="Y295" s="116" t="e">
        <f t="shared" si="81"/>
        <v>#REF!</v>
      </c>
      <c r="Z295" s="115" t="e">
        <f t="shared" si="82"/>
        <v>#REF!</v>
      </c>
      <c r="AA295" s="115" t="e">
        <f t="shared" si="86"/>
        <v>#REF!</v>
      </c>
      <c r="AB295" s="115"/>
      <c r="AC295" s="117" t="str">
        <f t="shared" si="83"/>
        <v>BERTAHAP</v>
      </c>
      <c r="AD295" s="118">
        <f t="shared" si="84"/>
        <v>0</v>
      </c>
      <c r="AE295" s="119">
        <v>2</v>
      </c>
      <c r="AF295" s="120"/>
      <c r="AG295" s="115" t="e">
        <f>IF(AF295&gt;#REF!,"LB","KR")</f>
        <v>#REF!</v>
      </c>
      <c r="AH295" s="120">
        <v>1934851000</v>
      </c>
      <c r="AI295" s="120">
        <v>2180886000</v>
      </c>
      <c r="AJ295" s="120">
        <v>2315398000</v>
      </c>
      <c r="AK295" s="121">
        <v>2458207000</v>
      </c>
      <c r="AL295" s="121">
        <v>2315398000</v>
      </c>
      <c r="AM295" s="120">
        <v>2458207000</v>
      </c>
      <c r="AN295" s="120" t="e">
        <f t="shared" si="89"/>
        <v>#REF!</v>
      </c>
    </row>
    <row r="296" spans="1:40">
      <c r="A296" s="3">
        <f t="shared" si="85"/>
        <v>257</v>
      </c>
      <c r="B296" s="106">
        <v>4</v>
      </c>
      <c r="C296" s="107" t="s">
        <v>189</v>
      </c>
      <c r="D296" s="108" t="s">
        <v>38</v>
      </c>
      <c r="E296" s="109"/>
      <c r="F296" s="110" t="s">
        <v>58</v>
      </c>
      <c r="G296" s="111">
        <f t="shared" ref="G296:G318" si="90">SUMIF($V$10:$V$28,F296,$AA$10:$AA$28)</f>
        <v>101</v>
      </c>
      <c r="H296" s="111">
        <f t="shared" ref="H296:H318" si="91">SUMIF($V$10:$V$28,F296,$X$10:$X$28)</f>
        <v>90</v>
      </c>
      <c r="I296" s="112">
        <f t="shared" ref="I296:I318" si="92">$I$27</f>
        <v>26438045</v>
      </c>
      <c r="J296" s="112" t="e">
        <f>SUMIF($AN$4:$AN$22,D296,#REF!)</f>
        <v>#REF!</v>
      </c>
      <c r="K296" s="113" t="e">
        <f t="shared" ref="K296:K318" si="93">IF(J296=$AJ$25,$AI$25,IF(J296=$AJ$26,$AI$26,IF(J296=$AJ$27,$AI$27,IF(J296=$AJ$28,$AI$28,IF(J296=$AJ$29,$AI$29,IF(J296=$AJ$30,$AI$30))))))</f>
        <v>#REF!</v>
      </c>
      <c r="L296" s="114" t="e">
        <f>SUMIF($AN$4:$AN$22,D296,#REF!)</f>
        <v>#REF!</v>
      </c>
      <c r="M296" s="115" t="e">
        <f t="shared" ref="M296:M318" si="94">$O296/(1+6%/12)^36</f>
        <v>#REF!</v>
      </c>
      <c r="N296" s="115" t="e">
        <f t="shared" ref="N296:N318" si="95">$O296/(1+6%/12)^12</f>
        <v>#REF!</v>
      </c>
      <c r="O296" s="115" t="e">
        <f t="shared" ref="O296:O318" si="96">$I$27*K296*L296</f>
        <v>#REF!</v>
      </c>
      <c r="P296" s="115" t="e">
        <f t="shared" ref="P296:P318" si="97">$O296*(1+6%/12)^12</f>
        <v>#REF!</v>
      </c>
      <c r="Q296" s="116" t="e">
        <f t="shared" ref="Q296:R318" si="98">O296</f>
        <v>#REF!</v>
      </c>
      <c r="R296" s="115" t="e">
        <f t="shared" si="98"/>
        <v>#REF!</v>
      </c>
      <c r="S296" s="115" t="e">
        <f t="shared" ref="S296:S318" si="99">$O296*(1+6%/12)^24</f>
        <v>#REF!</v>
      </c>
      <c r="T296" s="115"/>
      <c r="U296" s="115" t="e">
        <f t="shared" ref="U296:U318" si="100">M296*H296</f>
        <v>#REF!</v>
      </c>
      <c r="V296" s="115" t="e">
        <f t="shared" ref="V296:V318" si="101">N296*H296</f>
        <v>#REF!</v>
      </c>
      <c r="W296" s="115" t="e">
        <f t="shared" ref="W296:W318" si="102">O296*H296</f>
        <v>#REF!</v>
      </c>
      <c r="X296" s="116" t="e">
        <f t="shared" ref="X296:X318" si="103">P296*H296</f>
        <v>#REF!</v>
      </c>
      <c r="Y296" s="116" t="e">
        <f t="shared" ref="Y296:Y318" si="104">Q296*H296</f>
        <v>#REF!</v>
      </c>
      <c r="Z296" s="115" t="e">
        <f t="shared" ref="Z296:Z318" si="105">R296*H296</f>
        <v>#REF!</v>
      </c>
      <c r="AA296" s="115" t="e">
        <f t="shared" si="86"/>
        <v>#REF!</v>
      </c>
      <c r="AB296" s="115"/>
      <c r="AC296" s="117" t="str">
        <f t="shared" ref="AC296:AC318" si="106">IF(AE296=$H$32,$M$32,IF(AE296=$H$33,$M$33,IF(AE296=$H$34,$M$34)))</f>
        <v>BERTAHAP</v>
      </c>
      <c r="AD296" s="118">
        <f t="shared" ref="AD296:AD318" si="107">IF(AC296=$M$32,$N$32,IF(AC296=$M$33,$N$33,$N$34))</f>
        <v>0</v>
      </c>
      <c r="AE296" s="119">
        <v>2</v>
      </c>
      <c r="AF296" s="120"/>
      <c r="AG296" s="115" t="e">
        <f>IF(AF296&gt;#REF!,"LB","KR")</f>
        <v>#REF!</v>
      </c>
      <c r="AH296" s="120">
        <v>2353197000</v>
      </c>
      <c r="AI296" s="120">
        <v>2652429000</v>
      </c>
      <c r="AJ296" s="120">
        <v>2816025000</v>
      </c>
      <c r="AK296" s="121">
        <v>2989711000</v>
      </c>
      <c r="AL296" s="121">
        <v>2816025000</v>
      </c>
      <c r="AM296" s="120">
        <v>2989711000</v>
      </c>
      <c r="AN296" s="120" t="e">
        <f t="shared" si="89"/>
        <v>#REF!</v>
      </c>
    </row>
    <row r="297" spans="1:40">
      <c r="A297" s="3">
        <f t="shared" ref="A297:A318" si="108">A296+1</f>
        <v>258</v>
      </c>
      <c r="B297" s="106">
        <v>5</v>
      </c>
      <c r="C297" s="107" t="s">
        <v>189</v>
      </c>
      <c r="D297" s="108" t="s">
        <v>44</v>
      </c>
      <c r="E297" s="109"/>
      <c r="F297" s="110" t="s">
        <v>60</v>
      </c>
      <c r="G297" s="111">
        <f t="shared" si="90"/>
        <v>101</v>
      </c>
      <c r="H297" s="111">
        <f t="shared" si="91"/>
        <v>90</v>
      </c>
      <c r="I297" s="112">
        <f t="shared" si="92"/>
        <v>26438045</v>
      </c>
      <c r="J297" s="112" t="e">
        <f>SUMIF($AN$4:$AN$22,D297,#REF!)</f>
        <v>#REF!</v>
      </c>
      <c r="K297" s="113" t="e">
        <f t="shared" si="93"/>
        <v>#REF!</v>
      </c>
      <c r="L297" s="114" t="e">
        <f>SUMIF($AN$4:$AN$22,D297,#REF!)</f>
        <v>#REF!</v>
      </c>
      <c r="M297" s="115" t="e">
        <f t="shared" si="94"/>
        <v>#REF!</v>
      </c>
      <c r="N297" s="115" t="e">
        <f t="shared" si="95"/>
        <v>#REF!</v>
      </c>
      <c r="O297" s="115" t="e">
        <f t="shared" si="96"/>
        <v>#REF!</v>
      </c>
      <c r="P297" s="115" t="e">
        <f t="shared" si="97"/>
        <v>#REF!</v>
      </c>
      <c r="Q297" s="116" t="e">
        <f t="shared" si="98"/>
        <v>#REF!</v>
      </c>
      <c r="R297" s="115" t="e">
        <f t="shared" si="98"/>
        <v>#REF!</v>
      </c>
      <c r="S297" s="115" t="e">
        <f t="shared" si="99"/>
        <v>#REF!</v>
      </c>
      <c r="T297" s="115"/>
      <c r="U297" s="115" t="e">
        <f t="shared" si="100"/>
        <v>#REF!</v>
      </c>
      <c r="V297" s="115" t="e">
        <f t="shared" si="101"/>
        <v>#REF!</v>
      </c>
      <c r="W297" s="115" t="e">
        <f t="shared" si="102"/>
        <v>#REF!</v>
      </c>
      <c r="X297" s="116" t="e">
        <f t="shared" si="103"/>
        <v>#REF!</v>
      </c>
      <c r="Y297" s="116" t="e">
        <f t="shared" si="104"/>
        <v>#REF!</v>
      </c>
      <c r="Z297" s="115" t="e">
        <f t="shared" si="105"/>
        <v>#REF!</v>
      </c>
      <c r="AA297" s="115" t="e">
        <f t="shared" ref="AA297:AA318" si="109">S297*H297</f>
        <v>#REF!</v>
      </c>
      <c r="AB297" s="115"/>
      <c r="AC297" s="117" t="str">
        <f t="shared" si="106"/>
        <v>BERTAHAP</v>
      </c>
      <c r="AD297" s="118">
        <f t="shared" si="107"/>
        <v>0</v>
      </c>
      <c r="AE297" s="119">
        <v>2</v>
      </c>
      <c r="AF297" s="120"/>
      <c r="AG297" s="115" t="e">
        <f>IF(AF297&gt;#REF!,"LB","KR")</f>
        <v>#REF!</v>
      </c>
      <c r="AH297" s="120">
        <v>2353197000</v>
      </c>
      <c r="AI297" s="120">
        <v>2652429000</v>
      </c>
      <c r="AJ297" s="120">
        <v>2816025000</v>
      </c>
      <c r="AK297" s="121">
        <v>2989711000</v>
      </c>
      <c r="AL297" s="121">
        <v>2816025000</v>
      </c>
      <c r="AM297" s="120">
        <v>2989711000</v>
      </c>
      <c r="AN297" s="120" t="e">
        <f t="shared" si="89"/>
        <v>#REF!</v>
      </c>
    </row>
    <row r="298" spans="1:40">
      <c r="A298" s="3">
        <f t="shared" si="108"/>
        <v>259</v>
      </c>
      <c r="B298" s="106">
        <v>6</v>
      </c>
      <c r="C298" s="107" t="s">
        <v>189</v>
      </c>
      <c r="D298" s="106">
        <v>11</v>
      </c>
      <c r="E298" s="109"/>
      <c r="F298" s="110" t="s">
        <v>62</v>
      </c>
      <c r="G298" s="111">
        <f t="shared" si="90"/>
        <v>101</v>
      </c>
      <c r="H298" s="111">
        <f t="shared" si="91"/>
        <v>90</v>
      </c>
      <c r="I298" s="112">
        <f t="shared" si="92"/>
        <v>26438045</v>
      </c>
      <c r="J298" s="112" t="e">
        <f>SUMIF($AN$4:$AN$22,D298,#REF!)</f>
        <v>#REF!</v>
      </c>
      <c r="K298" s="113" t="e">
        <f t="shared" si="93"/>
        <v>#REF!</v>
      </c>
      <c r="L298" s="114" t="e">
        <f>SUMIF($AN$4:$AN$22,D298,#REF!)</f>
        <v>#REF!</v>
      </c>
      <c r="M298" s="115" t="e">
        <f t="shared" si="94"/>
        <v>#REF!</v>
      </c>
      <c r="N298" s="115" t="e">
        <f t="shared" si="95"/>
        <v>#REF!</v>
      </c>
      <c r="O298" s="115" t="e">
        <f t="shared" si="96"/>
        <v>#REF!</v>
      </c>
      <c r="P298" s="115" t="e">
        <f t="shared" si="97"/>
        <v>#REF!</v>
      </c>
      <c r="Q298" s="116" t="e">
        <f t="shared" si="98"/>
        <v>#REF!</v>
      </c>
      <c r="R298" s="115" t="e">
        <f t="shared" si="98"/>
        <v>#REF!</v>
      </c>
      <c r="S298" s="115" t="e">
        <f t="shared" si="99"/>
        <v>#REF!</v>
      </c>
      <c r="T298" s="115"/>
      <c r="U298" s="115" t="e">
        <f t="shared" si="100"/>
        <v>#REF!</v>
      </c>
      <c r="V298" s="115" t="e">
        <f t="shared" si="101"/>
        <v>#REF!</v>
      </c>
      <c r="W298" s="115" t="e">
        <f t="shared" si="102"/>
        <v>#REF!</v>
      </c>
      <c r="X298" s="116" t="e">
        <f t="shared" si="103"/>
        <v>#REF!</v>
      </c>
      <c r="Y298" s="116" t="e">
        <f t="shared" si="104"/>
        <v>#REF!</v>
      </c>
      <c r="Z298" s="115" t="e">
        <f t="shared" si="105"/>
        <v>#REF!</v>
      </c>
      <c r="AA298" s="115" t="e">
        <f t="shared" si="109"/>
        <v>#REF!</v>
      </c>
      <c r="AB298" s="115"/>
      <c r="AC298" s="117" t="str">
        <f t="shared" si="106"/>
        <v>BERTAHAP</v>
      </c>
      <c r="AD298" s="118">
        <f t="shared" si="107"/>
        <v>0</v>
      </c>
      <c r="AE298" s="119">
        <v>2</v>
      </c>
      <c r="AF298" s="120"/>
      <c r="AG298" s="115" t="e">
        <f>IF(AF298&gt;#REF!,"LB","KR")</f>
        <v>#REF!</v>
      </c>
      <c r="AH298" s="120">
        <v>2353197000</v>
      </c>
      <c r="AI298" s="120">
        <v>2652429000</v>
      </c>
      <c r="AJ298" s="120">
        <v>2816025000</v>
      </c>
      <c r="AK298" s="121">
        <v>2989711000</v>
      </c>
      <c r="AL298" s="121">
        <v>2816025000</v>
      </c>
      <c r="AM298" s="120">
        <v>2989711000</v>
      </c>
      <c r="AN298" s="120" t="e">
        <f t="shared" si="89"/>
        <v>#REF!</v>
      </c>
    </row>
    <row r="299" spans="1:40">
      <c r="A299" s="3">
        <f t="shared" si="108"/>
        <v>260</v>
      </c>
      <c r="B299" s="106">
        <v>7</v>
      </c>
      <c r="C299" s="107" t="s">
        <v>189</v>
      </c>
      <c r="D299" s="106">
        <v>15</v>
      </c>
      <c r="E299" s="109"/>
      <c r="F299" s="110" t="s">
        <v>64</v>
      </c>
      <c r="G299" s="111">
        <f t="shared" si="90"/>
        <v>101</v>
      </c>
      <c r="H299" s="111">
        <f t="shared" si="91"/>
        <v>90</v>
      </c>
      <c r="I299" s="112">
        <f t="shared" si="92"/>
        <v>26438045</v>
      </c>
      <c r="J299" s="112" t="e">
        <f>SUMIF($AN$4:$AN$22,D299,#REF!)</f>
        <v>#REF!</v>
      </c>
      <c r="K299" s="113" t="e">
        <f t="shared" si="93"/>
        <v>#REF!</v>
      </c>
      <c r="L299" s="114" t="e">
        <f>SUMIF($AN$4:$AN$22,D299,#REF!)</f>
        <v>#REF!</v>
      </c>
      <c r="M299" s="115" t="e">
        <f t="shared" si="94"/>
        <v>#REF!</v>
      </c>
      <c r="N299" s="115" t="e">
        <f t="shared" si="95"/>
        <v>#REF!</v>
      </c>
      <c r="O299" s="115" t="e">
        <f t="shared" si="96"/>
        <v>#REF!</v>
      </c>
      <c r="P299" s="115" t="e">
        <f t="shared" si="97"/>
        <v>#REF!</v>
      </c>
      <c r="Q299" s="116" t="e">
        <f t="shared" si="98"/>
        <v>#REF!</v>
      </c>
      <c r="R299" s="115" t="e">
        <f t="shared" si="98"/>
        <v>#REF!</v>
      </c>
      <c r="S299" s="115" t="e">
        <f t="shared" si="99"/>
        <v>#REF!</v>
      </c>
      <c r="T299" s="115"/>
      <c r="U299" s="115" t="e">
        <f t="shared" si="100"/>
        <v>#REF!</v>
      </c>
      <c r="V299" s="115" t="e">
        <f t="shared" si="101"/>
        <v>#REF!</v>
      </c>
      <c r="W299" s="115" t="e">
        <f t="shared" si="102"/>
        <v>#REF!</v>
      </c>
      <c r="X299" s="116" t="e">
        <f t="shared" si="103"/>
        <v>#REF!</v>
      </c>
      <c r="Y299" s="116" t="e">
        <f t="shared" si="104"/>
        <v>#REF!</v>
      </c>
      <c r="Z299" s="115" t="e">
        <f t="shared" si="105"/>
        <v>#REF!</v>
      </c>
      <c r="AA299" s="115" t="e">
        <f t="shared" si="109"/>
        <v>#REF!</v>
      </c>
      <c r="AB299" s="115"/>
      <c r="AC299" s="117" t="str">
        <f t="shared" si="106"/>
        <v>BERTAHAP</v>
      </c>
      <c r="AD299" s="118">
        <f t="shared" si="107"/>
        <v>0</v>
      </c>
      <c r="AE299" s="119">
        <v>2</v>
      </c>
      <c r="AF299" s="120"/>
      <c r="AG299" s="115" t="e">
        <f>IF(AF299&gt;#REF!,"LB","KR")</f>
        <v>#REF!</v>
      </c>
      <c r="AH299" s="120">
        <v>2353197000</v>
      </c>
      <c r="AI299" s="120">
        <v>2652429000</v>
      </c>
      <c r="AJ299" s="120">
        <v>2816025000</v>
      </c>
      <c r="AK299" s="121">
        <v>2989711000</v>
      </c>
      <c r="AL299" s="121">
        <v>2816025000</v>
      </c>
      <c r="AM299" s="120">
        <v>2989711000</v>
      </c>
      <c r="AN299" s="120" t="e">
        <f t="shared" si="89"/>
        <v>#REF!</v>
      </c>
    </row>
    <row r="300" spans="1:40">
      <c r="A300" s="3">
        <f t="shared" si="108"/>
        <v>261</v>
      </c>
      <c r="B300" s="106">
        <v>8</v>
      </c>
      <c r="C300" s="107" t="s">
        <v>189</v>
      </c>
      <c r="D300" s="106">
        <v>17</v>
      </c>
      <c r="E300" s="109"/>
      <c r="F300" s="110" t="s">
        <v>67</v>
      </c>
      <c r="G300" s="111">
        <f t="shared" si="90"/>
        <v>85</v>
      </c>
      <c r="H300" s="111">
        <f t="shared" si="91"/>
        <v>74</v>
      </c>
      <c r="I300" s="112">
        <f t="shared" si="92"/>
        <v>26438045</v>
      </c>
      <c r="J300" s="112" t="e">
        <f>SUMIF($AN$4:$AN$22,D300,#REF!)</f>
        <v>#REF!</v>
      </c>
      <c r="K300" s="113" t="e">
        <f t="shared" si="93"/>
        <v>#REF!</v>
      </c>
      <c r="L300" s="114" t="e">
        <f>SUMIF($AN$4:$AN$22,D300,#REF!)</f>
        <v>#REF!</v>
      </c>
      <c r="M300" s="115" t="e">
        <f t="shared" si="94"/>
        <v>#REF!</v>
      </c>
      <c r="N300" s="115" t="e">
        <f t="shared" si="95"/>
        <v>#REF!</v>
      </c>
      <c r="O300" s="115" t="e">
        <f t="shared" si="96"/>
        <v>#REF!</v>
      </c>
      <c r="P300" s="115" t="e">
        <f t="shared" si="97"/>
        <v>#REF!</v>
      </c>
      <c r="Q300" s="116" t="e">
        <f t="shared" si="98"/>
        <v>#REF!</v>
      </c>
      <c r="R300" s="115" t="e">
        <f t="shared" si="98"/>
        <v>#REF!</v>
      </c>
      <c r="S300" s="115" t="e">
        <f t="shared" si="99"/>
        <v>#REF!</v>
      </c>
      <c r="T300" s="115"/>
      <c r="U300" s="115" t="e">
        <f t="shared" si="100"/>
        <v>#REF!</v>
      </c>
      <c r="V300" s="115" t="e">
        <f t="shared" si="101"/>
        <v>#REF!</v>
      </c>
      <c r="W300" s="115" t="e">
        <f t="shared" si="102"/>
        <v>#REF!</v>
      </c>
      <c r="X300" s="116" t="e">
        <f t="shared" si="103"/>
        <v>#REF!</v>
      </c>
      <c r="Y300" s="116" t="e">
        <f t="shared" si="104"/>
        <v>#REF!</v>
      </c>
      <c r="Z300" s="115" t="e">
        <f t="shared" si="105"/>
        <v>#REF!</v>
      </c>
      <c r="AA300" s="115" t="e">
        <f t="shared" si="109"/>
        <v>#REF!</v>
      </c>
      <c r="AB300" s="115"/>
      <c r="AC300" s="117" t="str">
        <f t="shared" si="106"/>
        <v>BERTAHAP</v>
      </c>
      <c r="AD300" s="118">
        <f t="shared" si="107"/>
        <v>0</v>
      </c>
      <c r="AE300" s="119">
        <v>2</v>
      </c>
      <c r="AF300" s="120"/>
      <c r="AG300" s="115" t="e">
        <f>IF(AF300&gt;#REF!,"LB","KR")</f>
        <v>#REF!</v>
      </c>
      <c r="AH300" s="120">
        <v>1934851000</v>
      </c>
      <c r="AI300" s="120">
        <v>2180886000</v>
      </c>
      <c r="AJ300" s="120">
        <v>2315398000</v>
      </c>
      <c r="AK300" s="121">
        <v>2458207000</v>
      </c>
      <c r="AL300" s="121">
        <v>2315398000</v>
      </c>
      <c r="AM300" s="120">
        <v>2458207000</v>
      </c>
      <c r="AN300" s="120" t="e">
        <f t="shared" si="89"/>
        <v>#REF!</v>
      </c>
    </row>
    <row r="301" spans="1:40">
      <c r="A301" s="3">
        <f t="shared" si="108"/>
        <v>262</v>
      </c>
      <c r="B301" s="106">
        <v>9</v>
      </c>
      <c r="C301" s="107" t="s">
        <v>189</v>
      </c>
      <c r="D301" s="106">
        <v>19</v>
      </c>
      <c r="E301" s="109"/>
      <c r="F301" s="110" t="s">
        <v>78</v>
      </c>
      <c r="G301" s="111">
        <f t="shared" si="90"/>
        <v>138</v>
      </c>
      <c r="H301" s="111">
        <f t="shared" si="91"/>
        <v>120</v>
      </c>
      <c r="I301" s="112">
        <f t="shared" si="92"/>
        <v>26438045</v>
      </c>
      <c r="J301" s="112" t="e">
        <f>SUMIF($AN$4:$AN$22,D301,#REF!)</f>
        <v>#REF!</v>
      </c>
      <c r="K301" s="113" t="e">
        <f t="shared" si="93"/>
        <v>#REF!</v>
      </c>
      <c r="L301" s="114" t="e">
        <f>SUMIF($AN$4:$AN$22,D301,#REF!)</f>
        <v>#REF!</v>
      </c>
      <c r="M301" s="115" t="e">
        <f t="shared" si="94"/>
        <v>#REF!</v>
      </c>
      <c r="N301" s="115" t="e">
        <f t="shared" si="95"/>
        <v>#REF!</v>
      </c>
      <c r="O301" s="115" t="e">
        <f t="shared" si="96"/>
        <v>#REF!</v>
      </c>
      <c r="P301" s="115" t="e">
        <f t="shared" si="97"/>
        <v>#REF!</v>
      </c>
      <c r="Q301" s="116" t="e">
        <f t="shared" si="98"/>
        <v>#REF!</v>
      </c>
      <c r="R301" s="115" t="e">
        <f t="shared" si="98"/>
        <v>#REF!</v>
      </c>
      <c r="S301" s="115" t="e">
        <f t="shared" si="99"/>
        <v>#REF!</v>
      </c>
      <c r="T301" s="115"/>
      <c r="U301" s="115" t="e">
        <f t="shared" si="100"/>
        <v>#REF!</v>
      </c>
      <c r="V301" s="115" t="e">
        <f t="shared" si="101"/>
        <v>#REF!</v>
      </c>
      <c r="W301" s="115" t="e">
        <f t="shared" si="102"/>
        <v>#REF!</v>
      </c>
      <c r="X301" s="116" t="e">
        <f t="shared" si="103"/>
        <v>#REF!</v>
      </c>
      <c r="Y301" s="116" t="e">
        <f t="shared" si="104"/>
        <v>#REF!</v>
      </c>
      <c r="Z301" s="115" t="e">
        <f t="shared" si="105"/>
        <v>#REF!</v>
      </c>
      <c r="AA301" s="115" t="e">
        <f t="shared" si="109"/>
        <v>#REF!</v>
      </c>
      <c r="AB301" s="115"/>
      <c r="AC301" s="117" t="str">
        <f t="shared" si="106"/>
        <v>BERTAHAP</v>
      </c>
      <c r="AD301" s="118">
        <f t="shared" si="107"/>
        <v>0</v>
      </c>
      <c r="AE301" s="119">
        <v>2</v>
      </c>
      <c r="AF301" s="120"/>
      <c r="AG301" s="115" t="e">
        <f>IF(AF301&gt;#REF!,"LB","KR")</f>
        <v>#REF!</v>
      </c>
      <c r="AH301" s="120">
        <v>3137596000</v>
      </c>
      <c r="AI301" s="120">
        <v>3536572000</v>
      </c>
      <c r="AJ301" s="120">
        <v>3754700000</v>
      </c>
      <c r="AK301" s="121">
        <v>3986282000</v>
      </c>
      <c r="AL301" s="121">
        <v>3754700000</v>
      </c>
      <c r="AM301" s="120">
        <v>3986282000</v>
      </c>
      <c r="AN301" s="120" t="e">
        <f t="shared" si="89"/>
        <v>#REF!</v>
      </c>
    </row>
    <row r="302" spans="1:40">
      <c r="A302" s="3">
        <f t="shared" si="108"/>
        <v>263</v>
      </c>
      <c r="B302" s="106">
        <v>10</v>
      </c>
      <c r="C302" s="107" t="s">
        <v>189</v>
      </c>
      <c r="D302" s="106">
        <v>21</v>
      </c>
      <c r="E302" s="109"/>
      <c r="F302" s="110" t="s">
        <v>84</v>
      </c>
      <c r="G302" s="111">
        <f t="shared" si="90"/>
        <v>132</v>
      </c>
      <c r="H302" s="111">
        <f t="shared" si="91"/>
        <v>112</v>
      </c>
      <c r="I302" s="112">
        <f t="shared" si="92"/>
        <v>26438045</v>
      </c>
      <c r="J302" s="112" t="e">
        <f>SUMIF($AN$4:$AN$22,D302,#REF!)</f>
        <v>#REF!</v>
      </c>
      <c r="K302" s="113" t="e">
        <f t="shared" si="93"/>
        <v>#REF!</v>
      </c>
      <c r="L302" s="114" t="e">
        <f>SUMIF($AN$4:$AN$22,D302,#REF!)</f>
        <v>#REF!</v>
      </c>
      <c r="M302" s="115" t="e">
        <f t="shared" si="94"/>
        <v>#REF!</v>
      </c>
      <c r="N302" s="115" t="e">
        <f t="shared" si="95"/>
        <v>#REF!</v>
      </c>
      <c r="O302" s="115" t="e">
        <f t="shared" si="96"/>
        <v>#REF!</v>
      </c>
      <c r="P302" s="115" t="e">
        <f t="shared" si="97"/>
        <v>#REF!</v>
      </c>
      <c r="Q302" s="116" t="e">
        <f t="shared" si="98"/>
        <v>#REF!</v>
      </c>
      <c r="R302" s="115" t="e">
        <f t="shared" si="98"/>
        <v>#REF!</v>
      </c>
      <c r="S302" s="115" t="e">
        <f t="shared" si="99"/>
        <v>#REF!</v>
      </c>
      <c r="T302" s="115"/>
      <c r="U302" s="115" t="e">
        <f t="shared" si="100"/>
        <v>#REF!</v>
      </c>
      <c r="V302" s="115" t="e">
        <f t="shared" si="101"/>
        <v>#REF!</v>
      </c>
      <c r="W302" s="115" t="e">
        <f t="shared" si="102"/>
        <v>#REF!</v>
      </c>
      <c r="X302" s="116" t="e">
        <f t="shared" si="103"/>
        <v>#REF!</v>
      </c>
      <c r="Y302" s="116" t="e">
        <f t="shared" si="104"/>
        <v>#REF!</v>
      </c>
      <c r="Z302" s="115" t="e">
        <f t="shared" si="105"/>
        <v>#REF!</v>
      </c>
      <c r="AA302" s="115" t="e">
        <f t="shared" si="109"/>
        <v>#REF!</v>
      </c>
      <c r="AB302" s="115"/>
      <c r="AC302" s="117" t="str">
        <f t="shared" si="106"/>
        <v>BERTAHAP</v>
      </c>
      <c r="AD302" s="118">
        <f t="shared" si="107"/>
        <v>0</v>
      </c>
      <c r="AE302" s="119">
        <v>2</v>
      </c>
      <c r="AF302" s="120"/>
      <c r="AG302" s="115" t="e">
        <f>IF(AF302&gt;#REF!,"LB","KR")</f>
        <v>#REF!</v>
      </c>
      <c r="AH302" s="120">
        <v>3038929000</v>
      </c>
      <c r="AI302" s="120">
        <v>3425359000</v>
      </c>
      <c r="AJ302" s="120">
        <v>3636628000</v>
      </c>
      <c r="AK302" s="121">
        <v>3860927000</v>
      </c>
      <c r="AL302" s="121">
        <v>3636628000</v>
      </c>
      <c r="AM302" s="120">
        <v>3860927000</v>
      </c>
      <c r="AN302" s="120" t="e">
        <f t="shared" si="89"/>
        <v>#REF!</v>
      </c>
    </row>
    <row r="303" spans="1:40">
      <c r="A303" s="3">
        <f t="shared" si="108"/>
        <v>264</v>
      </c>
      <c r="B303" s="106">
        <v>1</v>
      </c>
      <c r="C303" s="107" t="s">
        <v>190</v>
      </c>
      <c r="D303" s="108" t="s">
        <v>19</v>
      </c>
      <c r="E303" s="109"/>
      <c r="F303" s="110" t="s">
        <v>72</v>
      </c>
      <c r="G303" s="111">
        <f t="shared" si="90"/>
        <v>175</v>
      </c>
      <c r="H303" s="111">
        <f t="shared" si="91"/>
        <v>156</v>
      </c>
      <c r="I303" s="112">
        <f t="shared" si="92"/>
        <v>26438045</v>
      </c>
      <c r="J303" s="112" t="e">
        <f>SUMIF($AN$4:$AN$22,D303,#REF!)</f>
        <v>#REF!</v>
      </c>
      <c r="K303" s="113" t="e">
        <f t="shared" si="93"/>
        <v>#REF!</v>
      </c>
      <c r="L303" s="114" t="e">
        <f>SUMIF($AN$4:$AN$22,D303,#REF!)</f>
        <v>#REF!</v>
      </c>
      <c r="M303" s="115" t="e">
        <f t="shared" si="94"/>
        <v>#REF!</v>
      </c>
      <c r="N303" s="115" t="e">
        <f t="shared" si="95"/>
        <v>#REF!</v>
      </c>
      <c r="O303" s="115" t="e">
        <f t="shared" si="96"/>
        <v>#REF!</v>
      </c>
      <c r="P303" s="115" t="e">
        <f t="shared" si="97"/>
        <v>#REF!</v>
      </c>
      <c r="Q303" s="116" t="e">
        <f t="shared" si="98"/>
        <v>#REF!</v>
      </c>
      <c r="R303" s="115" t="e">
        <f t="shared" si="98"/>
        <v>#REF!</v>
      </c>
      <c r="S303" s="115" t="e">
        <f t="shared" si="99"/>
        <v>#REF!</v>
      </c>
      <c r="T303" s="115"/>
      <c r="U303" s="115" t="e">
        <f t="shared" si="100"/>
        <v>#REF!</v>
      </c>
      <c r="V303" s="115" t="e">
        <f t="shared" si="101"/>
        <v>#REF!</v>
      </c>
      <c r="W303" s="115" t="e">
        <f t="shared" si="102"/>
        <v>#REF!</v>
      </c>
      <c r="X303" s="116" t="e">
        <f t="shared" si="103"/>
        <v>#REF!</v>
      </c>
      <c r="Y303" s="116" t="e">
        <f t="shared" si="104"/>
        <v>#REF!</v>
      </c>
      <c r="Z303" s="115" t="e">
        <f t="shared" si="105"/>
        <v>#REF!</v>
      </c>
      <c r="AA303" s="115" t="e">
        <f t="shared" si="109"/>
        <v>#REF!</v>
      </c>
      <c r="AB303" s="115"/>
      <c r="AC303" s="117" t="str">
        <f t="shared" si="106"/>
        <v>BERTAHAP</v>
      </c>
      <c r="AD303" s="118">
        <f t="shared" si="107"/>
        <v>0</v>
      </c>
      <c r="AE303" s="119">
        <v>2</v>
      </c>
      <c r="AF303" s="120"/>
      <c r="AG303" s="115" t="e">
        <f>IF(AF303&gt;#REF!,"LB","KR")</f>
        <v>#REF!</v>
      </c>
      <c r="AH303" s="120">
        <v>4155835000</v>
      </c>
      <c r="AI303" s="120">
        <v>4684289000</v>
      </c>
      <c r="AJ303" s="120">
        <v>4973206000</v>
      </c>
      <c r="AK303" s="121">
        <v>5279943000</v>
      </c>
      <c r="AL303" s="121">
        <v>4973206000</v>
      </c>
      <c r="AM303" s="120">
        <v>5279943000</v>
      </c>
      <c r="AN303" s="120" t="e">
        <f t="shared" si="89"/>
        <v>#REF!</v>
      </c>
    </row>
    <row r="304" spans="1:40">
      <c r="A304" s="3">
        <f t="shared" si="108"/>
        <v>265</v>
      </c>
      <c r="B304" s="106">
        <v>2</v>
      </c>
      <c r="C304" s="107" t="s">
        <v>190</v>
      </c>
      <c r="D304" s="108" t="s">
        <v>29</v>
      </c>
      <c r="E304" s="109"/>
      <c r="F304" s="110" t="s">
        <v>74</v>
      </c>
      <c r="G304" s="111">
        <f t="shared" si="90"/>
        <v>85</v>
      </c>
      <c r="H304" s="111">
        <f t="shared" si="91"/>
        <v>74</v>
      </c>
      <c r="I304" s="112">
        <f t="shared" si="92"/>
        <v>26438045</v>
      </c>
      <c r="J304" s="112" t="e">
        <f>SUMIF($AN$4:$AN$22,D304,#REF!)</f>
        <v>#REF!</v>
      </c>
      <c r="K304" s="113" t="e">
        <f t="shared" si="93"/>
        <v>#REF!</v>
      </c>
      <c r="L304" s="114" t="e">
        <f>SUMIF($AN$4:$AN$22,D304,#REF!)</f>
        <v>#REF!</v>
      </c>
      <c r="M304" s="115" t="e">
        <f t="shared" si="94"/>
        <v>#REF!</v>
      </c>
      <c r="N304" s="115" t="e">
        <f t="shared" si="95"/>
        <v>#REF!</v>
      </c>
      <c r="O304" s="115" t="e">
        <f t="shared" si="96"/>
        <v>#REF!</v>
      </c>
      <c r="P304" s="115" t="e">
        <f t="shared" si="97"/>
        <v>#REF!</v>
      </c>
      <c r="Q304" s="116" t="e">
        <f t="shared" si="98"/>
        <v>#REF!</v>
      </c>
      <c r="R304" s="115" t="e">
        <f t="shared" si="98"/>
        <v>#REF!</v>
      </c>
      <c r="S304" s="115" t="e">
        <f t="shared" si="99"/>
        <v>#REF!</v>
      </c>
      <c r="T304" s="115"/>
      <c r="U304" s="115" t="e">
        <f t="shared" si="100"/>
        <v>#REF!</v>
      </c>
      <c r="V304" s="115" t="e">
        <f t="shared" si="101"/>
        <v>#REF!</v>
      </c>
      <c r="W304" s="115" t="e">
        <f t="shared" si="102"/>
        <v>#REF!</v>
      </c>
      <c r="X304" s="116" t="e">
        <f t="shared" si="103"/>
        <v>#REF!</v>
      </c>
      <c r="Y304" s="116" t="e">
        <f t="shared" si="104"/>
        <v>#REF!</v>
      </c>
      <c r="Z304" s="115" t="e">
        <f t="shared" si="105"/>
        <v>#REF!</v>
      </c>
      <c r="AA304" s="115" t="e">
        <f t="shared" si="109"/>
        <v>#REF!</v>
      </c>
      <c r="AB304" s="115"/>
      <c r="AC304" s="117" t="str">
        <f t="shared" si="106"/>
        <v>BERTAHAP</v>
      </c>
      <c r="AD304" s="118">
        <f t="shared" si="107"/>
        <v>0</v>
      </c>
      <c r="AE304" s="119">
        <v>2</v>
      </c>
      <c r="AF304" s="120"/>
      <c r="AG304" s="115" t="e">
        <f>IF(AF304&gt;#REF!,"LB","KR")</f>
        <v>#REF!</v>
      </c>
      <c r="AH304" s="120">
        <v>1934851000</v>
      </c>
      <c r="AI304" s="120">
        <v>2180886000</v>
      </c>
      <c r="AJ304" s="120">
        <v>2315398000</v>
      </c>
      <c r="AK304" s="121">
        <v>2458207000</v>
      </c>
      <c r="AL304" s="121">
        <v>2315398000</v>
      </c>
      <c r="AM304" s="120">
        <v>2458207000</v>
      </c>
      <c r="AN304" s="120" t="e">
        <f t="shared" si="89"/>
        <v>#REF!</v>
      </c>
    </row>
    <row r="305" spans="1:40">
      <c r="A305" s="3">
        <f t="shared" si="108"/>
        <v>266</v>
      </c>
      <c r="B305" s="106">
        <v>3</v>
      </c>
      <c r="C305" s="107" t="s">
        <v>190</v>
      </c>
      <c r="D305" s="108" t="s">
        <v>32</v>
      </c>
      <c r="E305" s="109"/>
      <c r="F305" s="110" t="s">
        <v>56</v>
      </c>
      <c r="G305" s="111">
        <f t="shared" si="90"/>
        <v>85</v>
      </c>
      <c r="H305" s="111">
        <f t="shared" si="91"/>
        <v>74</v>
      </c>
      <c r="I305" s="112">
        <f t="shared" si="92"/>
        <v>26438045</v>
      </c>
      <c r="J305" s="112" t="e">
        <f>SUMIF($AN$4:$AN$22,D305,#REF!)</f>
        <v>#REF!</v>
      </c>
      <c r="K305" s="113" t="e">
        <f t="shared" si="93"/>
        <v>#REF!</v>
      </c>
      <c r="L305" s="114" t="e">
        <f>SUMIF($AN$4:$AN$22,D305,#REF!)</f>
        <v>#REF!</v>
      </c>
      <c r="M305" s="115" t="e">
        <f t="shared" si="94"/>
        <v>#REF!</v>
      </c>
      <c r="N305" s="115" t="e">
        <f t="shared" si="95"/>
        <v>#REF!</v>
      </c>
      <c r="O305" s="115" t="e">
        <f t="shared" si="96"/>
        <v>#REF!</v>
      </c>
      <c r="P305" s="115" t="e">
        <f t="shared" si="97"/>
        <v>#REF!</v>
      </c>
      <c r="Q305" s="116" t="e">
        <f t="shared" si="98"/>
        <v>#REF!</v>
      </c>
      <c r="R305" s="115" t="e">
        <f t="shared" si="98"/>
        <v>#REF!</v>
      </c>
      <c r="S305" s="115" t="e">
        <f t="shared" si="99"/>
        <v>#REF!</v>
      </c>
      <c r="T305" s="115"/>
      <c r="U305" s="115" t="e">
        <f t="shared" si="100"/>
        <v>#REF!</v>
      </c>
      <c r="V305" s="115" t="e">
        <f t="shared" si="101"/>
        <v>#REF!</v>
      </c>
      <c r="W305" s="115" t="e">
        <f t="shared" si="102"/>
        <v>#REF!</v>
      </c>
      <c r="X305" s="116" t="e">
        <f t="shared" si="103"/>
        <v>#REF!</v>
      </c>
      <c r="Y305" s="116" t="e">
        <f t="shared" si="104"/>
        <v>#REF!</v>
      </c>
      <c r="Z305" s="115" t="e">
        <f t="shared" si="105"/>
        <v>#REF!</v>
      </c>
      <c r="AA305" s="115" t="e">
        <f t="shared" si="109"/>
        <v>#REF!</v>
      </c>
      <c r="AB305" s="115"/>
      <c r="AC305" s="117" t="str">
        <f t="shared" si="106"/>
        <v>BERTAHAP</v>
      </c>
      <c r="AD305" s="118">
        <f t="shared" si="107"/>
        <v>0</v>
      </c>
      <c r="AE305" s="119">
        <v>2</v>
      </c>
      <c r="AF305" s="120"/>
      <c r="AG305" s="115" t="e">
        <f>IF(AF305&gt;#REF!,"LB","KR")</f>
        <v>#REF!</v>
      </c>
      <c r="AH305" s="120">
        <v>1934851000</v>
      </c>
      <c r="AI305" s="120">
        <v>2180886000</v>
      </c>
      <c r="AJ305" s="120">
        <v>2315398000</v>
      </c>
      <c r="AK305" s="121">
        <v>2458207000</v>
      </c>
      <c r="AL305" s="121">
        <v>2315398000</v>
      </c>
      <c r="AM305" s="120">
        <v>2458207000</v>
      </c>
      <c r="AN305" s="120" t="e">
        <f t="shared" si="89"/>
        <v>#REF!</v>
      </c>
    </row>
    <row r="306" spans="1:40">
      <c r="A306" s="3">
        <f t="shared" si="108"/>
        <v>267</v>
      </c>
      <c r="B306" s="106">
        <v>4</v>
      </c>
      <c r="C306" s="107" t="s">
        <v>190</v>
      </c>
      <c r="D306" s="108" t="s">
        <v>38</v>
      </c>
      <c r="E306" s="109"/>
      <c r="F306" s="110" t="s">
        <v>58</v>
      </c>
      <c r="G306" s="111">
        <f t="shared" si="90"/>
        <v>101</v>
      </c>
      <c r="H306" s="111">
        <f t="shared" si="91"/>
        <v>90</v>
      </c>
      <c r="I306" s="112">
        <f t="shared" si="92"/>
        <v>26438045</v>
      </c>
      <c r="J306" s="112" t="e">
        <f>SUMIF($AN$4:$AN$22,D306,#REF!)</f>
        <v>#REF!</v>
      </c>
      <c r="K306" s="113" t="e">
        <f t="shared" si="93"/>
        <v>#REF!</v>
      </c>
      <c r="L306" s="114" t="e">
        <f>SUMIF($AN$4:$AN$22,D306,#REF!)</f>
        <v>#REF!</v>
      </c>
      <c r="M306" s="115" t="e">
        <f t="shared" si="94"/>
        <v>#REF!</v>
      </c>
      <c r="N306" s="115" t="e">
        <f t="shared" si="95"/>
        <v>#REF!</v>
      </c>
      <c r="O306" s="115" t="e">
        <f t="shared" si="96"/>
        <v>#REF!</v>
      </c>
      <c r="P306" s="115" t="e">
        <f t="shared" si="97"/>
        <v>#REF!</v>
      </c>
      <c r="Q306" s="116" t="e">
        <f t="shared" si="98"/>
        <v>#REF!</v>
      </c>
      <c r="R306" s="115" t="e">
        <f t="shared" si="98"/>
        <v>#REF!</v>
      </c>
      <c r="S306" s="115" t="e">
        <f t="shared" si="99"/>
        <v>#REF!</v>
      </c>
      <c r="T306" s="115"/>
      <c r="U306" s="115" t="e">
        <f t="shared" si="100"/>
        <v>#REF!</v>
      </c>
      <c r="V306" s="115" t="e">
        <f t="shared" si="101"/>
        <v>#REF!</v>
      </c>
      <c r="W306" s="115" t="e">
        <f t="shared" si="102"/>
        <v>#REF!</v>
      </c>
      <c r="X306" s="116" t="e">
        <f t="shared" si="103"/>
        <v>#REF!</v>
      </c>
      <c r="Y306" s="116" t="e">
        <f t="shared" si="104"/>
        <v>#REF!</v>
      </c>
      <c r="Z306" s="115" t="e">
        <f t="shared" si="105"/>
        <v>#REF!</v>
      </c>
      <c r="AA306" s="115" t="e">
        <f t="shared" si="109"/>
        <v>#REF!</v>
      </c>
      <c r="AB306" s="115"/>
      <c r="AC306" s="117" t="str">
        <f t="shared" si="106"/>
        <v>BERTAHAP</v>
      </c>
      <c r="AD306" s="118">
        <f t="shared" si="107"/>
        <v>0</v>
      </c>
      <c r="AE306" s="119">
        <v>2</v>
      </c>
      <c r="AF306" s="120"/>
      <c r="AG306" s="115" t="e">
        <f>IF(AF306&gt;#REF!,"LB","KR")</f>
        <v>#REF!</v>
      </c>
      <c r="AH306" s="120">
        <v>2353197000</v>
      </c>
      <c r="AI306" s="120">
        <v>2652429000</v>
      </c>
      <c r="AJ306" s="120">
        <v>2816025000</v>
      </c>
      <c r="AK306" s="121">
        <v>2989711000</v>
      </c>
      <c r="AL306" s="121">
        <v>2816025000</v>
      </c>
      <c r="AM306" s="120">
        <v>2989711000</v>
      </c>
      <c r="AN306" s="120" t="e">
        <f t="shared" si="89"/>
        <v>#REF!</v>
      </c>
    </row>
    <row r="307" spans="1:40">
      <c r="A307" s="3">
        <f t="shared" si="108"/>
        <v>268</v>
      </c>
      <c r="B307" s="106">
        <v>5</v>
      </c>
      <c r="C307" s="107" t="s">
        <v>190</v>
      </c>
      <c r="D307" s="108" t="s">
        <v>44</v>
      </c>
      <c r="E307" s="109"/>
      <c r="F307" s="110" t="s">
        <v>60</v>
      </c>
      <c r="G307" s="111">
        <f t="shared" si="90"/>
        <v>101</v>
      </c>
      <c r="H307" s="111">
        <f t="shared" si="91"/>
        <v>90</v>
      </c>
      <c r="I307" s="112">
        <f t="shared" si="92"/>
        <v>26438045</v>
      </c>
      <c r="J307" s="112" t="e">
        <f>SUMIF($AN$4:$AN$22,D307,#REF!)</f>
        <v>#REF!</v>
      </c>
      <c r="K307" s="113" t="e">
        <f t="shared" si="93"/>
        <v>#REF!</v>
      </c>
      <c r="L307" s="114" t="e">
        <f>SUMIF($AN$4:$AN$22,D307,#REF!)</f>
        <v>#REF!</v>
      </c>
      <c r="M307" s="115" t="e">
        <f t="shared" si="94"/>
        <v>#REF!</v>
      </c>
      <c r="N307" s="115" t="e">
        <f t="shared" si="95"/>
        <v>#REF!</v>
      </c>
      <c r="O307" s="115" t="e">
        <f t="shared" si="96"/>
        <v>#REF!</v>
      </c>
      <c r="P307" s="115" t="e">
        <f t="shared" si="97"/>
        <v>#REF!</v>
      </c>
      <c r="Q307" s="116" t="e">
        <f t="shared" si="98"/>
        <v>#REF!</v>
      </c>
      <c r="R307" s="115" t="e">
        <f t="shared" si="98"/>
        <v>#REF!</v>
      </c>
      <c r="S307" s="115" t="e">
        <f t="shared" si="99"/>
        <v>#REF!</v>
      </c>
      <c r="T307" s="115"/>
      <c r="U307" s="115" t="e">
        <f t="shared" si="100"/>
        <v>#REF!</v>
      </c>
      <c r="V307" s="115" t="e">
        <f t="shared" si="101"/>
        <v>#REF!</v>
      </c>
      <c r="W307" s="115" t="e">
        <f t="shared" si="102"/>
        <v>#REF!</v>
      </c>
      <c r="X307" s="116" t="e">
        <f t="shared" si="103"/>
        <v>#REF!</v>
      </c>
      <c r="Y307" s="116" t="e">
        <f t="shared" si="104"/>
        <v>#REF!</v>
      </c>
      <c r="Z307" s="115" t="e">
        <f t="shared" si="105"/>
        <v>#REF!</v>
      </c>
      <c r="AA307" s="115" t="e">
        <f t="shared" si="109"/>
        <v>#REF!</v>
      </c>
      <c r="AB307" s="115"/>
      <c r="AC307" s="117" t="str">
        <f t="shared" si="106"/>
        <v>BERTAHAP</v>
      </c>
      <c r="AD307" s="118">
        <f t="shared" si="107"/>
        <v>0</v>
      </c>
      <c r="AE307" s="119">
        <v>2</v>
      </c>
      <c r="AF307" s="120"/>
      <c r="AG307" s="115" t="e">
        <f>IF(AF307&gt;#REF!,"LB","KR")</f>
        <v>#REF!</v>
      </c>
      <c r="AH307" s="120">
        <v>2353197000</v>
      </c>
      <c r="AI307" s="120">
        <v>2652429000</v>
      </c>
      <c r="AJ307" s="120">
        <v>2816025000</v>
      </c>
      <c r="AK307" s="121">
        <v>2989711000</v>
      </c>
      <c r="AL307" s="121">
        <v>2816025000</v>
      </c>
      <c r="AM307" s="120">
        <v>2989711000</v>
      </c>
      <c r="AN307" s="120" t="e">
        <f t="shared" si="89"/>
        <v>#REF!</v>
      </c>
    </row>
    <row r="308" spans="1:40">
      <c r="A308" s="3">
        <f t="shared" si="108"/>
        <v>269</v>
      </c>
      <c r="B308" s="106">
        <v>6</v>
      </c>
      <c r="C308" s="107" t="s">
        <v>190</v>
      </c>
      <c r="D308" s="106">
        <v>11</v>
      </c>
      <c r="E308" s="109"/>
      <c r="F308" s="110" t="s">
        <v>62</v>
      </c>
      <c r="G308" s="111">
        <f t="shared" si="90"/>
        <v>101</v>
      </c>
      <c r="H308" s="111">
        <f t="shared" si="91"/>
        <v>90</v>
      </c>
      <c r="I308" s="112">
        <f t="shared" si="92"/>
        <v>26438045</v>
      </c>
      <c r="J308" s="112" t="e">
        <f>SUMIF($AN$4:$AN$22,D308,#REF!)</f>
        <v>#REF!</v>
      </c>
      <c r="K308" s="113" t="e">
        <f t="shared" si="93"/>
        <v>#REF!</v>
      </c>
      <c r="L308" s="114" t="e">
        <f>SUMIF($AN$4:$AN$22,D308,#REF!)</f>
        <v>#REF!</v>
      </c>
      <c r="M308" s="115" t="e">
        <f t="shared" si="94"/>
        <v>#REF!</v>
      </c>
      <c r="N308" s="115" t="e">
        <f t="shared" si="95"/>
        <v>#REF!</v>
      </c>
      <c r="O308" s="115" t="e">
        <f t="shared" si="96"/>
        <v>#REF!</v>
      </c>
      <c r="P308" s="115" t="e">
        <f t="shared" si="97"/>
        <v>#REF!</v>
      </c>
      <c r="Q308" s="116" t="e">
        <f t="shared" si="98"/>
        <v>#REF!</v>
      </c>
      <c r="R308" s="115" t="e">
        <f t="shared" si="98"/>
        <v>#REF!</v>
      </c>
      <c r="S308" s="115" t="e">
        <f t="shared" si="99"/>
        <v>#REF!</v>
      </c>
      <c r="T308" s="115"/>
      <c r="U308" s="115" t="e">
        <f t="shared" si="100"/>
        <v>#REF!</v>
      </c>
      <c r="V308" s="115" t="e">
        <f t="shared" si="101"/>
        <v>#REF!</v>
      </c>
      <c r="W308" s="115" t="e">
        <f t="shared" si="102"/>
        <v>#REF!</v>
      </c>
      <c r="X308" s="116" t="e">
        <f t="shared" si="103"/>
        <v>#REF!</v>
      </c>
      <c r="Y308" s="116" t="e">
        <f t="shared" si="104"/>
        <v>#REF!</v>
      </c>
      <c r="Z308" s="115" t="e">
        <f t="shared" si="105"/>
        <v>#REF!</v>
      </c>
      <c r="AA308" s="115" t="e">
        <f t="shared" si="109"/>
        <v>#REF!</v>
      </c>
      <c r="AB308" s="115"/>
      <c r="AC308" s="117" t="str">
        <f t="shared" si="106"/>
        <v>BERTAHAP</v>
      </c>
      <c r="AD308" s="118">
        <f t="shared" si="107"/>
        <v>0</v>
      </c>
      <c r="AE308" s="119">
        <v>2</v>
      </c>
      <c r="AF308" s="120"/>
      <c r="AG308" s="115" t="e">
        <f>IF(AF308&gt;#REF!,"LB","KR")</f>
        <v>#REF!</v>
      </c>
      <c r="AH308" s="120">
        <v>2353197000</v>
      </c>
      <c r="AI308" s="120">
        <v>2652429000</v>
      </c>
      <c r="AJ308" s="120">
        <v>2816025000</v>
      </c>
      <c r="AK308" s="121">
        <v>2989711000</v>
      </c>
      <c r="AL308" s="121">
        <v>2816025000</v>
      </c>
      <c r="AM308" s="120">
        <v>2989711000</v>
      </c>
      <c r="AN308" s="120" t="e">
        <f t="shared" si="89"/>
        <v>#REF!</v>
      </c>
    </row>
    <row r="309" spans="1:40">
      <c r="A309" s="3">
        <f t="shared" si="108"/>
        <v>270</v>
      </c>
      <c r="B309" s="106">
        <v>7</v>
      </c>
      <c r="C309" s="107" t="s">
        <v>190</v>
      </c>
      <c r="D309" s="106">
        <v>15</v>
      </c>
      <c r="E309" s="109"/>
      <c r="F309" s="110" t="s">
        <v>64</v>
      </c>
      <c r="G309" s="111">
        <f t="shared" si="90"/>
        <v>101</v>
      </c>
      <c r="H309" s="111">
        <f t="shared" si="91"/>
        <v>90</v>
      </c>
      <c r="I309" s="112">
        <f t="shared" si="92"/>
        <v>26438045</v>
      </c>
      <c r="J309" s="112" t="e">
        <f>SUMIF($AN$4:$AN$22,D309,#REF!)</f>
        <v>#REF!</v>
      </c>
      <c r="K309" s="113" t="e">
        <f t="shared" si="93"/>
        <v>#REF!</v>
      </c>
      <c r="L309" s="114" t="e">
        <f>SUMIF($AN$4:$AN$22,D309,#REF!)</f>
        <v>#REF!</v>
      </c>
      <c r="M309" s="115" t="e">
        <f t="shared" si="94"/>
        <v>#REF!</v>
      </c>
      <c r="N309" s="115" t="e">
        <f t="shared" si="95"/>
        <v>#REF!</v>
      </c>
      <c r="O309" s="115" t="e">
        <f t="shared" si="96"/>
        <v>#REF!</v>
      </c>
      <c r="P309" s="115" t="e">
        <f t="shared" si="97"/>
        <v>#REF!</v>
      </c>
      <c r="Q309" s="116" t="e">
        <f t="shared" si="98"/>
        <v>#REF!</v>
      </c>
      <c r="R309" s="115" t="e">
        <f t="shared" si="98"/>
        <v>#REF!</v>
      </c>
      <c r="S309" s="115" t="e">
        <f t="shared" si="99"/>
        <v>#REF!</v>
      </c>
      <c r="T309" s="115"/>
      <c r="U309" s="115" t="e">
        <f t="shared" si="100"/>
        <v>#REF!</v>
      </c>
      <c r="V309" s="115" t="e">
        <f t="shared" si="101"/>
        <v>#REF!</v>
      </c>
      <c r="W309" s="115" t="e">
        <f t="shared" si="102"/>
        <v>#REF!</v>
      </c>
      <c r="X309" s="116" t="e">
        <f t="shared" si="103"/>
        <v>#REF!</v>
      </c>
      <c r="Y309" s="116" t="e">
        <f t="shared" si="104"/>
        <v>#REF!</v>
      </c>
      <c r="Z309" s="115" t="e">
        <f t="shared" si="105"/>
        <v>#REF!</v>
      </c>
      <c r="AA309" s="115" t="e">
        <f t="shared" si="109"/>
        <v>#REF!</v>
      </c>
      <c r="AB309" s="115"/>
      <c r="AC309" s="117" t="str">
        <f t="shared" si="106"/>
        <v>BERTAHAP</v>
      </c>
      <c r="AD309" s="118">
        <f t="shared" si="107"/>
        <v>0</v>
      </c>
      <c r="AE309" s="119">
        <v>2</v>
      </c>
      <c r="AF309" s="120"/>
      <c r="AG309" s="115" t="e">
        <f>IF(AF309&gt;#REF!,"LB","KR")</f>
        <v>#REF!</v>
      </c>
      <c r="AH309" s="120">
        <v>2353197000</v>
      </c>
      <c r="AI309" s="120">
        <v>2652429000</v>
      </c>
      <c r="AJ309" s="120">
        <v>2816025000</v>
      </c>
      <c r="AK309" s="121">
        <v>2989711000</v>
      </c>
      <c r="AL309" s="121">
        <v>2816025000</v>
      </c>
      <c r="AM309" s="120">
        <v>2989711000</v>
      </c>
      <c r="AN309" s="120" t="e">
        <f t="shared" si="89"/>
        <v>#REF!</v>
      </c>
    </row>
    <row r="310" spans="1:40">
      <c r="A310" s="3">
        <f t="shared" si="108"/>
        <v>271</v>
      </c>
      <c r="B310" s="106">
        <v>8</v>
      </c>
      <c r="C310" s="107" t="s">
        <v>190</v>
      </c>
      <c r="D310" s="106">
        <v>17</v>
      </c>
      <c r="E310" s="109"/>
      <c r="F310" s="110" t="s">
        <v>67</v>
      </c>
      <c r="G310" s="111">
        <f t="shared" si="90"/>
        <v>85</v>
      </c>
      <c r="H310" s="111">
        <f t="shared" si="91"/>
        <v>74</v>
      </c>
      <c r="I310" s="112">
        <f t="shared" si="92"/>
        <v>26438045</v>
      </c>
      <c r="J310" s="112" t="e">
        <f>SUMIF($AN$4:$AN$22,D310,#REF!)</f>
        <v>#REF!</v>
      </c>
      <c r="K310" s="113" t="e">
        <f t="shared" si="93"/>
        <v>#REF!</v>
      </c>
      <c r="L310" s="114" t="e">
        <f>SUMIF($AN$4:$AN$22,D310,#REF!)</f>
        <v>#REF!</v>
      </c>
      <c r="M310" s="115" t="e">
        <f t="shared" si="94"/>
        <v>#REF!</v>
      </c>
      <c r="N310" s="115" t="e">
        <f t="shared" si="95"/>
        <v>#REF!</v>
      </c>
      <c r="O310" s="115" t="e">
        <f t="shared" si="96"/>
        <v>#REF!</v>
      </c>
      <c r="P310" s="115" t="e">
        <f t="shared" si="97"/>
        <v>#REF!</v>
      </c>
      <c r="Q310" s="116" t="e">
        <f t="shared" si="98"/>
        <v>#REF!</v>
      </c>
      <c r="R310" s="115" t="e">
        <f t="shared" si="98"/>
        <v>#REF!</v>
      </c>
      <c r="S310" s="115" t="e">
        <f t="shared" si="99"/>
        <v>#REF!</v>
      </c>
      <c r="T310" s="115"/>
      <c r="U310" s="115" t="e">
        <f t="shared" si="100"/>
        <v>#REF!</v>
      </c>
      <c r="V310" s="115" t="e">
        <f t="shared" si="101"/>
        <v>#REF!</v>
      </c>
      <c r="W310" s="115" t="e">
        <f t="shared" si="102"/>
        <v>#REF!</v>
      </c>
      <c r="X310" s="116" t="e">
        <f t="shared" si="103"/>
        <v>#REF!</v>
      </c>
      <c r="Y310" s="116" t="e">
        <f t="shared" si="104"/>
        <v>#REF!</v>
      </c>
      <c r="Z310" s="115" t="e">
        <f t="shared" si="105"/>
        <v>#REF!</v>
      </c>
      <c r="AA310" s="115" t="e">
        <f t="shared" si="109"/>
        <v>#REF!</v>
      </c>
      <c r="AB310" s="115"/>
      <c r="AC310" s="117" t="str">
        <f t="shared" si="106"/>
        <v>BERTAHAP</v>
      </c>
      <c r="AD310" s="118">
        <f t="shared" si="107"/>
        <v>0</v>
      </c>
      <c r="AE310" s="119">
        <v>2</v>
      </c>
      <c r="AF310" s="120"/>
      <c r="AG310" s="115" t="e">
        <f>IF(AF310&gt;#REF!,"LB","KR")</f>
        <v>#REF!</v>
      </c>
      <c r="AH310" s="120">
        <v>1934851000</v>
      </c>
      <c r="AI310" s="120">
        <v>2180886000</v>
      </c>
      <c r="AJ310" s="120">
        <v>2315398000</v>
      </c>
      <c r="AK310" s="121">
        <v>2458207000</v>
      </c>
      <c r="AL310" s="121">
        <v>2315398000</v>
      </c>
      <c r="AM310" s="120">
        <v>2458207000</v>
      </c>
      <c r="AN310" s="120" t="e">
        <f t="shared" si="89"/>
        <v>#REF!</v>
      </c>
    </row>
    <row r="311" spans="1:40">
      <c r="A311" s="3">
        <f t="shared" si="108"/>
        <v>272</v>
      </c>
      <c r="B311" s="106">
        <v>9</v>
      </c>
      <c r="C311" s="107" t="s">
        <v>190</v>
      </c>
      <c r="D311" s="106">
        <v>19</v>
      </c>
      <c r="E311" s="109"/>
      <c r="F311" s="110" t="s">
        <v>78</v>
      </c>
      <c r="G311" s="111">
        <f t="shared" si="90"/>
        <v>138</v>
      </c>
      <c r="H311" s="111">
        <f t="shared" si="91"/>
        <v>120</v>
      </c>
      <c r="I311" s="112">
        <f t="shared" si="92"/>
        <v>26438045</v>
      </c>
      <c r="J311" s="112" t="e">
        <f>SUMIF($AN$4:$AN$22,D311,#REF!)</f>
        <v>#REF!</v>
      </c>
      <c r="K311" s="113" t="e">
        <f t="shared" si="93"/>
        <v>#REF!</v>
      </c>
      <c r="L311" s="114" t="e">
        <f>SUMIF($AN$4:$AN$22,D311,#REF!)</f>
        <v>#REF!</v>
      </c>
      <c r="M311" s="115" t="e">
        <f t="shared" si="94"/>
        <v>#REF!</v>
      </c>
      <c r="N311" s="115" t="e">
        <f t="shared" si="95"/>
        <v>#REF!</v>
      </c>
      <c r="O311" s="115" t="e">
        <f t="shared" si="96"/>
        <v>#REF!</v>
      </c>
      <c r="P311" s="115" t="e">
        <f t="shared" si="97"/>
        <v>#REF!</v>
      </c>
      <c r="Q311" s="116" t="e">
        <f t="shared" si="98"/>
        <v>#REF!</v>
      </c>
      <c r="R311" s="115" t="e">
        <f t="shared" si="98"/>
        <v>#REF!</v>
      </c>
      <c r="S311" s="115" t="e">
        <f t="shared" si="99"/>
        <v>#REF!</v>
      </c>
      <c r="T311" s="115"/>
      <c r="U311" s="115" t="e">
        <f t="shared" si="100"/>
        <v>#REF!</v>
      </c>
      <c r="V311" s="115" t="e">
        <f t="shared" si="101"/>
        <v>#REF!</v>
      </c>
      <c r="W311" s="115" t="e">
        <f t="shared" si="102"/>
        <v>#REF!</v>
      </c>
      <c r="X311" s="116" t="e">
        <f t="shared" si="103"/>
        <v>#REF!</v>
      </c>
      <c r="Y311" s="116" t="e">
        <f t="shared" si="104"/>
        <v>#REF!</v>
      </c>
      <c r="Z311" s="115" t="e">
        <f t="shared" si="105"/>
        <v>#REF!</v>
      </c>
      <c r="AA311" s="115" t="e">
        <f t="shared" si="109"/>
        <v>#REF!</v>
      </c>
      <c r="AB311" s="115"/>
      <c r="AC311" s="117" t="str">
        <f t="shared" si="106"/>
        <v>BERTAHAP</v>
      </c>
      <c r="AD311" s="118">
        <f t="shared" si="107"/>
        <v>0</v>
      </c>
      <c r="AE311" s="119">
        <v>2</v>
      </c>
      <c r="AF311" s="120"/>
      <c r="AG311" s="115" t="e">
        <f>IF(AF311&gt;#REF!,"LB","KR")</f>
        <v>#REF!</v>
      </c>
      <c r="AH311" s="120">
        <v>3137596000</v>
      </c>
      <c r="AI311" s="120">
        <v>3536572000</v>
      </c>
      <c r="AJ311" s="120">
        <v>3754700000</v>
      </c>
      <c r="AK311" s="121">
        <v>3986282000</v>
      </c>
      <c r="AL311" s="121">
        <v>3754700000</v>
      </c>
      <c r="AM311" s="120">
        <v>3986282000</v>
      </c>
      <c r="AN311" s="120" t="e">
        <f t="shared" si="89"/>
        <v>#REF!</v>
      </c>
    </row>
    <row r="312" spans="1:40">
      <c r="A312" s="3">
        <f t="shared" si="108"/>
        <v>273</v>
      </c>
      <c r="B312" s="106">
        <v>10</v>
      </c>
      <c r="C312" s="107" t="s">
        <v>190</v>
      </c>
      <c r="D312" s="106">
        <v>21</v>
      </c>
      <c r="E312" s="109"/>
      <c r="F312" s="110" t="s">
        <v>84</v>
      </c>
      <c r="G312" s="111">
        <f t="shared" si="90"/>
        <v>132</v>
      </c>
      <c r="H312" s="111">
        <f t="shared" si="91"/>
        <v>112</v>
      </c>
      <c r="I312" s="112">
        <f t="shared" si="92"/>
        <v>26438045</v>
      </c>
      <c r="J312" s="112" t="e">
        <f>SUMIF($AN$4:$AN$22,D312,#REF!)</f>
        <v>#REF!</v>
      </c>
      <c r="K312" s="113" t="e">
        <f t="shared" si="93"/>
        <v>#REF!</v>
      </c>
      <c r="L312" s="114" t="e">
        <f>SUMIF($AN$4:$AN$22,D312,#REF!)</f>
        <v>#REF!</v>
      </c>
      <c r="M312" s="115" t="e">
        <f t="shared" si="94"/>
        <v>#REF!</v>
      </c>
      <c r="N312" s="115" t="e">
        <f t="shared" si="95"/>
        <v>#REF!</v>
      </c>
      <c r="O312" s="115" t="e">
        <f t="shared" si="96"/>
        <v>#REF!</v>
      </c>
      <c r="P312" s="115" t="e">
        <f t="shared" si="97"/>
        <v>#REF!</v>
      </c>
      <c r="Q312" s="116" t="e">
        <f t="shared" si="98"/>
        <v>#REF!</v>
      </c>
      <c r="R312" s="115" t="e">
        <f t="shared" si="98"/>
        <v>#REF!</v>
      </c>
      <c r="S312" s="115" t="e">
        <f t="shared" si="99"/>
        <v>#REF!</v>
      </c>
      <c r="T312" s="115"/>
      <c r="U312" s="115" t="e">
        <f t="shared" si="100"/>
        <v>#REF!</v>
      </c>
      <c r="V312" s="115" t="e">
        <f t="shared" si="101"/>
        <v>#REF!</v>
      </c>
      <c r="W312" s="115" t="e">
        <f t="shared" si="102"/>
        <v>#REF!</v>
      </c>
      <c r="X312" s="116" t="e">
        <f t="shared" si="103"/>
        <v>#REF!</v>
      </c>
      <c r="Y312" s="116" t="e">
        <f t="shared" si="104"/>
        <v>#REF!</v>
      </c>
      <c r="Z312" s="115" t="e">
        <f t="shared" si="105"/>
        <v>#REF!</v>
      </c>
      <c r="AA312" s="115" t="e">
        <f t="shared" si="109"/>
        <v>#REF!</v>
      </c>
      <c r="AB312" s="115"/>
      <c r="AC312" s="117" t="str">
        <f t="shared" si="106"/>
        <v>BERTAHAP</v>
      </c>
      <c r="AD312" s="118">
        <f t="shared" si="107"/>
        <v>0</v>
      </c>
      <c r="AE312" s="119">
        <v>2</v>
      </c>
      <c r="AF312" s="120"/>
      <c r="AG312" s="115" t="e">
        <f>IF(AF312&gt;#REF!,"LB","KR")</f>
        <v>#REF!</v>
      </c>
      <c r="AH312" s="120">
        <v>3038929000</v>
      </c>
      <c r="AI312" s="120">
        <v>3425359000</v>
      </c>
      <c r="AJ312" s="120">
        <v>3636628000</v>
      </c>
      <c r="AK312" s="121">
        <v>3860927000</v>
      </c>
      <c r="AL312" s="121">
        <v>3636628000</v>
      </c>
      <c r="AM312" s="120">
        <v>3860927000</v>
      </c>
      <c r="AN312" s="120" t="e">
        <f t="shared" si="89"/>
        <v>#REF!</v>
      </c>
    </row>
    <row r="313" spans="1:40">
      <c r="A313" s="3">
        <f t="shared" si="108"/>
        <v>274</v>
      </c>
      <c r="B313" s="106">
        <v>1</v>
      </c>
      <c r="C313" s="107" t="s">
        <v>191</v>
      </c>
      <c r="D313" s="108" t="s">
        <v>19</v>
      </c>
      <c r="E313" s="109"/>
      <c r="F313" s="110" t="s">
        <v>72</v>
      </c>
      <c r="G313" s="111">
        <f t="shared" si="90"/>
        <v>175</v>
      </c>
      <c r="H313" s="111">
        <f t="shared" si="91"/>
        <v>156</v>
      </c>
      <c r="I313" s="112">
        <f t="shared" si="92"/>
        <v>26438045</v>
      </c>
      <c r="J313" s="112" t="e">
        <f>SUMIF($AN$4:$AN$22,D313,#REF!)</f>
        <v>#REF!</v>
      </c>
      <c r="K313" s="113" t="e">
        <f t="shared" si="93"/>
        <v>#REF!</v>
      </c>
      <c r="L313" s="114" t="e">
        <f>SUMIF($AN$4:$AN$22,D313,#REF!)</f>
        <v>#REF!</v>
      </c>
      <c r="M313" s="115" t="e">
        <f t="shared" si="94"/>
        <v>#REF!</v>
      </c>
      <c r="N313" s="115" t="e">
        <f t="shared" si="95"/>
        <v>#REF!</v>
      </c>
      <c r="O313" s="115" t="e">
        <f t="shared" si="96"/>
        <v>#REF!</v>
      </c>
      <c r="P313" s="115" t="e">
        <f t="shared" si="97"/>
        <v>#REF!</v>
      </c>
      <c r="Q313" s="116" t="e">
        <f t="shared" si="98"/>
        <v>#REF!</v>
      </c>
      <c r="R313" s="115" t="e">
        <f t="shared" si="98"/>
        <v>#REF!</v>
      </c>
      <c r="S313" s="115" t="e">
        <f t="shared" si="99"/>
        <v>#REF!</v>
      </c>
      <c r="T313" s="115"/>
      <c r="U313" s="115" t="e">
        <f t="shared" si="100"/>
        <v>#REF!</v>
      </c>
      <c r="V313" s="115" t="e">
        <f t="shared" si="101"/>
        <v>#REF!</v>
      </c>
      <c r="W313" s="115" t="e">
        <f t="shared" si="102"/>
        <v>#REF!</v>
      </c>
      <c r="X313" s="116" t="e">
        <f t="shared" si="103"/>
        <v>#REF!</v>
      </c>
      <c r="Y313" s="116" t="e">
        <f t="shared" si="104"/>
        <v>#REF!</v>
      </c>
      <c r="Z313" s="115" t="e">
        <f t="shared" si="105"/>
        <v>#REF!</v>
      </c>
      <c r="AA313" s="115" t="e">
        <f t="shared" si="109"/>
        <v>#REF!</v>
      </c>
      <c r="AB313" s="115"/>
      <c r="AC313" s="117" t="str">
        <f t="shared" si="106"/>
        <v>BERTAHAP</v>
      </c>
      <c r="AD313" s="118">
        <f t="shared" si="107"/>
        <v>0</v>
      </c>
      <c r="AE313" s="119">
        <v>2</v>
      </c>
      <c r="AF313" s="120"/>
      <c r="AG313" s="115" t="e">
        <f>IF(AF313&gt;#REF!,"LB","KR")</f>
        <v>#REF!</v>
      </c>
      <c r="AH313" s="120">
        <v>4196779000</v>
      </c>
      <c r="AI313" s="120">
        <v>4730440000</v>
      </c>
      <c r="AJ313" s="120">
        <v>5022203000</v>
      </c>
      <c r="AK313" s="121">
        <v>5331962000</v>
      </c>
      <c r="AL313" s="121">
        <v>5022203000</v>
      </c>
      <c r="AM313" s="120">
        <v>5331962000</v>
      </c>
      <c r="AN313" s="120" t="e">
        <f t="shared" si="89"/>
        <v>#REF!</v>
      </c>
    </row>
    <row r="314" spans="1:40">
      <c r="A314" s="3">
        <f t="shared" si="108"/>
        <v>275</v>
      </c>
      <c r="B314" s="106">
        <v>2</v>
      </c>
      <c r="C314" s="107" t="s">
        <v>191</v>
      </c>
      <c r="D314" s="108" t="s">
        <v>29</v>
      </c>
      <c r="E314" s="109"/>
      <c r="F314" s="110" t="s">
        <v>74</v>
      </c>
      <c r="G314" s="111">
        <f t="shared" si="90"/>
        <v>85</v>
      </c>
      <c r="H314" s="111">
        <f t="shared" si="91"/>
        <v>74</v>
      </c>
      <c r="I314" s="112">
        <f t="shared" si="92"/>
        <v>26438045</v>
      </c>
      <c r="J314" s="112" t="e">
        <f>SUMIF($AN$4:$AN$22,D314,#REF!)</f>
        <v>#REF!</v>
      </c>
      <c r="K314" s="113" t="e">
        <f t="shared" si="93"/>
        <v>#REF!</v>
      </c>
      <c r="L314" s="114" t="e">
        <f>SUMIF($AN$4:$AN$22,D314,#REF!)</f>
        <v>#REF!</v>
      </c>
      <c r="M314" s="115" t="e">
        <f t="shared" si="94"/>
        <v>#REF!</v>
      </c>
      <c r="N314" s="115" t="e">
        <f t="shared" si="95"/>
        <v>#REF!</v>
      </c>
      <c r="O314" s="115" t="e">
        <f t="shared" si="96"/>
        <v>#REF!</v>
      </c>
      <c r="P314" s="115" t="e">
        <f t="shared" si="97"/>
        <v>#REF!</v>
      </c>
      <c r="Q314" s="116" t="e">
        <f t="shared" si="98"/>
        <v>#REF!</v>
      </c>
      <c r="R314" s="115" t="e">
        <f t="shared" si="98"/>
        <v>#REF!</v>
      </c>
      <c r="S314" s="115" t="e">
        <f t="shared" si="99"/>
        <v>#REF!</v>
      </c>
      <c r="T314" s="115"/>
      <c r="U314" s="115" t="e">
        <f t="shared" si="100"/>
        <v>#REF!</v>
      </c>
      <c r="V314" s="115" t="e">
        <f t="shared" si="101"/>
        <v>#REF!</v>
      </c>
      <c r="W314" s="115" t="e">
        <f t="shared" si="102"/>
        <v>#REF!</v>
      </c>
      <c r="X314" s="116" t="e">
        <f t="shared" si="103"/>
        <v>#REF!</v>
      </c>
      <c r="Y314" s="116" t="e">
        <f t="shared" si="104"/>
        <v>#REF!</v>
      </c>
      <c r="Z314" s="115" t="e">
        <f t="shared" si="105"/>
        <v>#REF!</v>
      </c>
      <c r="AA314" s="115" t="e">
        <f t="shared" si="109"/>
        <v>#REF!</v>
      </c>
      <c r="AB314" s="115"/>
      <c r="AC314" s="117" t="str">
        <f t="shared" si="106"/>
        <v>BERTAHAP</v>
      </c>
      <c r="AD314" s="118">
        <f t="shared" si="107"/>
        <v>0</v>
      </c>
      <c r="AE314" s="119">
        <v>2</v>
      </c>
      <c r="AF314" s="120"/>
      <c r="AG314" s="115" t="e">
        <f>IF(AF314&gt;#REF!,"LB","KR")</f>
        <v>#REF!</v>
      </c>
      <c r="AH314" s="120">
        <v>1934851000</v>
      </c>
      <c r="AI314" s="120">
        <v>2180886000</v>
      </c>
      <c r="AJ314" s="120">
        <v>2315398000</v>
      </c>
      <c r="AK314" s="121">
        <v>2458207000</v>
      </c>
      <c r="AL314" s="121">
        <v>2315398000</v>
      </c>
      <c r="AM314" s="120">
        <v>2458207000</v>
      </c>
      <c r="AN314" s="120" t="e">
        <f t="shared" si="89"/>
        <v>#REF!</v>
      </c>
    </row>
    <row r="315" spans="1:40">
      <c r="A315" s="3">
        <f t="shared" si="108"/>
        <v>276</v>
      </c>
      <c r="B315" s="106">
        <v>3</v>
      </c>
      <c r="C315" s="107" t="s">
        <v>191</v>
      </c>
      <c r="D315" s="108" t="s">
        <v>44</v>
      </c>
      <c r="E315" s="109"/>
      <c r="F315" s="110" t="s">
        <v>60</v>
      </c>
      <c r="G315" s="111">
        <f t="shared" si="90"/>
        <v>101</v>
      </c>
      <c r="H315" s="111">
        <f t="shared" si="91"/>
        <v>90</v>
      </c>
      <c r="I315" s="112">
        <f t="shared" si="92"/>
        <v>26438045</v>
      </c>
      <c r="J315" s="112" t="e">
        <f>SUMIF($AN$4:$AN$22,D315,#REF!)</f>
        <v>#REF!</v>
      </c>
      <c r="K315" s="113" t="e">
        <f t="shared" si="93"/>
        <v>#REF!</v>
      </c>
      <c r="L315" s="114" t="e">
        <f>SUMIF($AN$4:$AN$22,D315,#REF!)</f>
        <v>#REF!</v>
      </c>
      <c r="M315" s="115" t="e">
        <f t="shared" si="94"/>
        <v>#REF!</v>
      </c>
      <c r="N315" s="115" t="e">
        <f t="shared" si="95"/>
        <v>#REF!</v>
      </c>
      <c r="O315" s="115" t="e">
        <f t="shared" si="96"/>
        <v>#REF!</v>
      </c>
      <c r="P315" s="115" t="e">
        <f t="shared" si="97"/>
        <v>#REF!</v>
      </c>
      <c r="Q315" s="116" t="e">
        <f t="shared" si="98"/>
        <v>#REF!</v>
      </c>
      <c r="R315" s="115" t="e">
        <f t="shared" si="98"/>
        <v>#REF!</v>
      </c>
      <c r="S315" s="115" t="e">
        <f t="shared" si="99"/>
        <v>#REF!</v>
      </c>
      <c r="T315" s="115"/>
      <c r="U315" s="115" t="e">
        <f t="shared" si="100"/>
        <v>#REF!</v>
      </c>
      <c r="V315" s="115" t="e">
        <f t="shared" si="101"/>
        <v>#REF!</v>
      </c>
      <c r="W315" s="115" t="e">
        <f t="shared" si="102"/>
        <v>#REF!</v>
      </c>
      <c r="X315" s="116" t="e">
        <f t="shared" si="103"/>
        <v>#REF!</v>
      </c>
      <c r="Y315" s="116" t="e">
        <f t="shared" si="104"/>
        <v>#REF!</v>
      </c>
      <c r="Z315" s="115" t="e">
        <f t="shared" si="105"/>
        <v>#REF!</v>
      </c>
      <c r="AA315" s="115" t="e">
        <f t="shared" si="109"/>
        <v>#REF!</v>
      </c>
      <c r="AB315" s="115"/>
      <c r="AC315" s="117" t="str">
        <f t="shared" si="106"/>
        <v>BERTAHAP</v>
      </c>
      <c r="AD315" s="118">
        <f t="shared" si="107"/>
        <v>0</v>
      </c>
      <c r="AE315" s="119">
        <v>2</v>
      </c>
      <c r="AF315" s="120"/>
      <c r="AG315" s="115" t="e">
        <f>IF(AF315&gt;#REF!,"LB","KR")</f>
        <v>#REF!</v>
      </c>
      <c r="AH315" s="120">
        <v>2353197000</v>
      </c>
      <c r="AI315" s="120">
        <v>2652429000</v>
      </c>
      <c r="AJ315" s="120">
        <v>2816025000</v>
      </c>
      <c r="AK315" s="121">
        <v>2989711000</v>
      </c>
      <c r="AL315" s="121">
        <v>2816025000</v>
      </c>
      <c r="AM315" s="120">
        <v>2989711000</v>
      </c>
      <c r="AN315" s="120" t="e">
        <f t="shared" si="89"/>
        <v>#REF!</v>
      </c>
    </row>
    <row r="316" spans="1:40">
      <c r="A316" s="3">
        <f t="shared" si="108"/>
        <v>277</v>
      </c>
      <c r="B316" s="106">
        <v>4</v>
      </c>
      <c r="C316" s="107" t="s">
        <v>191</v>
      </c>
      <c r="D316" s="106">
        <v>11</v>
      </c>
      <c r="E316" s="109"/>
      <c r="F316" s="110" t="s">
        <v>62</v>
      </c>
      <c r="G316" s="111">
        <f t="shared" si="90"/>
        <v>101</v>
      </c>
      <c r="H316" s="111">
        <f t="shared" si="91"/>
        <v>90</v>
      </c>
      <c r="I316" s="112">
        <f t="shared" si="92"/>
        <v>26438045</v>
      </c>
      <c r="J316" s="112" t="e">
        <f>SUMIF($AN$4:$AN$22,D316,#REF!)</f>
        <v>#REF!</v>
      </c>
      <c r="K316" s="113" t="e">
        <f t="shared" si="93"/>
        <v>#REF!</v>
      </c>
      <c r="L316" s="114" t="e">
        <f>SUMIF($AN$4:$AN$22,D316,#REF!)</f>
        <v>#REF!</v>
      </c>
      <c r="M316" s="115" t="e">
        <f t="shared" si="94"/>
        <v>#REF!</v>
      </c>
      <c r="N316" s="115" t="e">
        <f t="shared" si="95"/>
        <v>#REF!</v>
      </c>
      <c r="O316" s="115" t="e">
        <f t="shared" si="96"/>
        <v>#REF!</v>
      </c>
      <c r="P316" s="115" t="e">
        <f t="shared" si="97"/>
        <v>#REF!</v>
      </c>
      <c r="Q316" s="116" t="e">
        <f t="shared" si="98"/>
        <v>#REF!</v>
      </c>
      <c r="R316" s="115" t="e">
        <f t="shared" si="98"/>
        <v>#REF!</v>
      </c>
      <c r="S316" s="115" t="e">
        <f t="shared" si="99"/>
        <v>#REF!</v>
      </c>
      <c r="T316" s="115"/>
      <c r="U316" s="115" t="e">
        <f t="shared" si="100"/>
        <v>#REF!</v>
      </c>
      <c r="V316" s="115" t="e">
        <f t="shared" si="101"/>
        <v>#REF!</v>
      </c>
      <c r="W316" s="115" t="e">
        <f t="shared" si="102"/>
        <v>#REF!</v>
      </c>
      <c r="X316" s="116" t="e">
        <f t="shared" si="103"/>
        <v>#REF!</v>
      </c>
      <c r="Y316" s="116" t="e">
        <f t="shared" si="104"/>
        <v>#REF!</v>
      </c>
      <c r="Z316" s="115" t="e">
        <f t="shared" si="105"/>
        <v>#REF!</v>
      </c>
      <c r="AA316" s="115" t="e">
        <f t="shared" si="109"/>
        <v>#REF!</v>
      </c>
      <c r="AB316" s="115"/>
      <c r="AC316" s="117" t="str">
        <f t="shared" si="106"/>
        <v>BERTAHAP</v>
      </c>
      <c r="AD316" s="118">
        <f t="shared" si="107"/>
        <v>0</v>
      </c>
      <c r="AE316" s="119">
        <v>2</v>
      </c>
      <c r="AF316" s="120"/>
      <c r="AG316" s="115" t="e">
        <f>IF(AF316&gt;#REF!,"LB","KR")</f>
        <v>#REF!</v>
      </c>
      <c r="AH316" s="120">
        <v>2353197000</v>
      </c>
      <c r="AI316" s="120">
        <v>2652429000</v>
      </c>
      <c r="AJ316" s="120">
        <v>2816025000</v>
      </c>
      <c r="AK316" s="121">
        <v>2989711000</v>
      </c>
      <c r="AL316" s="121">
        <v>2816025000</v>
      </c>
      <c r="AM316" s="120">
        <v>2989711000</v>
      </c>
      <c r="AN316" s="120" t="e">
        <f t="shared" si="89"/>
        <v>#REF!</v>
      </c>
    </row>
    <row r="317" spans="1:40">
      <c r="A317" s="3">
        <f t="shared" si="108"/>
        <v>278</v>
      </c>
      <c r="B317" s="106">
        <v>5</v>
      </c>
      <c r="C317" s="107" t="s">
        <v>191</v>
      </c>
      <c r="D317" s="106">
        <v>19</v>
      </c>
      <c r="E317" s="109"/>
      <c r="F317" s="110" t="s">
        <v>78</v>
      </c>
      <c r="G317" s="111">
        <f t="shared" si="90"/>
        <v>138</v>
      </c>
      <c r="H317" s="111">
        <f t="shared" si="91"/>
        <v>120</v>
      </c>
      <c r="I317" s="112">
        <f t="shared" si="92"/>
        <v>26438045</v>
      </c>
      <c r="J317" s="112" t="e">
        <f>SUMIF($AN$4:$AN$22,D317,#REF!)</f>
        <v>#REF!</v>
      </c>
      <c r="K317" s="113" t="e">
        <f t="shared" si="93"/>
        <v>#REF!</v>
      </c>
      <c r="L317" s="114" t="e">
        <f>SUMIF($AN$4:$AN$22,D317,#REF!)</f>
        <v>#REF!</v>
      </c>
      <c r="M317" s="115" t="e">
        <f t="shared" si="94"/>
        <v>#REF!</v>
      </c>
      <c r="N317" s="115" t="e">
        <f t="shared" si="95"/>
        <v>#REF!</v>
      </c>
      <c r="O317" s="115" t="e">
        <f t="shared" si="96"/>
        <v>#REF!</v>
      </c>
      <c r="P317" s="115" t="e">
        <f t="shared" si="97"/>
        <v>#REF!</v>
      </c>
      <c r="Q317" s="116" t="e">
        <f t="shared" si="98"/>
        <v>#REF!</v>
      </c>
      <c r="R317" s="115" t="e">
        <f t="shared" si="98"/>
        <v>#REF!</v>
      </c>
      <c r="S317" s="115" t="e">
        <f t="shared" si="99"/>
        <v>#REF!</v>
      </c>
      <c r="T317" s="115"/>
      <c r="U317" s="115" t="e">
        <f t="shared" si="100"/>
        <v>#REF!</v>
      </c>
      <c r="V317" s="115" t="e">
        <f t="shared" si="101"/>
        <v>#REF!</v>
      </c>
      <c r="W317" s="115" t="e">
        <f t="shared" si="102"/>
        <v>#REF!</v>
      </c>
      <c r="X317" s="116" t="e">
        <f t="shared" si="103"/>
        <v>#REF!</v>
      </c>
      <c r="Y317" s="116" t="e">
        <f t="shared" si="104"/>
        <v>#REF!</v>
      </c>
      <c r="Z317" s="115" t="e">
        <f t="shared" si="105"/>
        <v>#REF!</v>
      </c>
      <c r="AA317" s="115" t="e">
        <f t="shared" si="109"/>
        <v>#REF!</v>
      </c>
      <c r="AB317" s="115"/>
      <c r="AC317" s="117" t="str">
        <f t="shared" si="106"/>
        <v>BERTAHAP</v>
      </c>
      <c r="AD317" s="118">
        <f t="shared" si="107"/>
        <v>0</v>
      </c>
      <c r="AE317" s="119">
        <v>2</v>
      </c>
      <c r="AF317" s="120"/>
      <c r="AG317" s="115" t="e">
        <f>IF(AF317&gt;#REF!,"LB","KR")</f>
        <v>#REF!</v>
      </c>
      <c r="AH317" s="120">
        <v>3137596000</v>
      </c>
      <c r="AI317" s="120">
        <v>3536572000</v>
      </c>
      <c r="AJ317" s="120">
        <v>3754700000</v>
      </c>
      <c r="AK317" s="121">
        <v>3986282000</v>
      </c>
      <c r="AL317" s="121">
        <v>3754700000</v>
      </c>
      <c r="AM317" s="120">
        <v>3986282000</v>
      </c>
      <c r="AN317" s="120" t="e">
        <f t="shared" si="89"/>
        <v>#REF!</v>
      </c>
    </row>
    <row r="318" spans="1:40">
      <c r="A318" s="3">
        <f t="shared" si="108"/>
        <v>279</v>
      </c>
      <c r="B318" s="106">
        <v>6</v>
      </c>
      <c r="C318" s="107" t="s">
        <v>191</v>
      </c>
      <c r="D318" s="106">
        <v>21</v>
      </c>
      <c r="E318" s="109"/>
      <c r="F318" s="110" t="s">
        <v>84</v>
      </c>
      <c r="G318" s="111">
        <f t="shared" si="90"/>
        <v>132</v>
      </c>
      <c r="H318" s="111">
        <f t="shared" si="91"/>
        <v>112</v>
      </c>
      <c r="I318" s="112">
        <f t="shared" si="92"/>
        <v>26438045</v>
      </c>
      <c r="J318" s="112" t="e">
        <f>SUMIF($AN$4:$AN$22,D318,#REF!)</f>
        <v>#REF!</v>
      </c>
      <c r="K318" s="113" t="e">
        <f t="shared" si="93"/>
        <v>#REF!</v>
      </c>
      <c r="L318" s="114" t="e">
        <f>SUMIF($AN$4:$AN$22,D318,#REF!)</f>
        <v>#REF!</v>
      </c>
      <c r="M318" s="115" t="e">
        <f t="shared" si="94"/>
        <v>#REF!</v>
      </c>
      <c r="N318" s="115" t="e">
        <f t="shared" si="95"/>
        <v>#REF!</v>
      </c>
      <c r="O318" s="115" t="e">
        <f t="shared" si="96"/>
        <v>#REF!</v>
      </c>
      <c r="P318" s="115" t="e">
        <f t="shared" si="97"/>
        <v>#REF!</v>
      </c>
      <c r="Q318" s="116" t="e">
        <f t="shared" si="98"/>
        <v>#REF!</v>
      </c>
      <c r="R318" s="115" t="e">
        <f t="shared" si="98"/>
        <v>#REF!</v>
      </c>
      <c r="S318" s="115" t="e">
        <f t="shared" si="99"/>
        <v>#REF!</v>
      </c>
      <c r="T318" s="115"/>
      <c r="U318" s="115" t="e">
        <f t="shared" si="100"/>
        <v>#REF!</v>
      </c>
      <c r="V318" s="115" t="e">
        <f t="shared" si="101"/>
        <v>#REF!</v>
      </c>
      <c r="W318" s="115" t="e">
        <f t="shared" si="102"/>
        <v>#REF!</v>
      </c>
      <c r="X318" s="116" t="e">
        <f t="shared" si="103"/>
        <v>#REF!</v>
      </c>
      <c r="Y318" s="116" t="e">
        <f t="shared" si="104"/>
        <v>#REF!</v>
      </c>
      <c r="Z318" s="115" t="e">
        <f t="shared" si="105"/>
        <v>#REF!</v>
      </c>
      <c r="AA318" s="115" t="e">
        <f t="shared" si="109"/>
        <v>#REF!</v>
      </c>
      <c r="AB318" s="115"/>
      <c r="AC318" s="117" t="str">
        <f t="shared" si="106"/>
        <v>BERTAHAP</v>
      </c>
      <c r="AD318" s="118">
        <f t="shared" si="107"/>
        <v>0</v>
      </c>
      <c r="AE318" s="119">
        <v>2</v>
      </c>
      <c r="AF318" s="120"/>
      <c r="AG318" s="115" t="e">
        <f>IF(AF318&gt;#REF!,"LB","KR")</f>
        <v>#REF!</v>
      </c>
      <c r="AH318" s="120">
        <v>3068870000</v>
      </c>
      <c r="AI318" s="120">
        <v>3459106000</v>
      </c>
      <c r="AJ318" s="120">
        <v>3672456000</v>
      </c>
      <c r="AK318" s="121">
        <v>3898966000</v>
      </c>
      <c r="AL318" s="121">
        <v>3672456000</v>
      </c>
      <c r="AM318" s="120">
        <v>3898966000</v>
      </c>
      <c r="AN318" s="120" t="e">
        <f t="shared" si="89"/>
        <v>#REF!</v>
      </c>
    </row>
    <row r="319" spans="1:40">
      <c r="A319" s="144"/>
      <c r="B319" s="145"/>
      <c r="C319" s="146"/>
      <c r="D319" s="145"/>
      <c r="E319" s="145"/>
      <c r="F319" s="147"/>
      <c r="G319" s="147"/>
      <c r="H319" s="148"/>
      <c r="I319" s="89"/>
      <c r="J319" s="89"/>
      <c r="K319" s="89"/>
      <c r="L319" s="149"/>
      <c r="M319" s="149"/>
      <c r="N319" s="149"/>
      <c r="O319" s="149"/>
      <c r="P319" s="149"/>
      <c r="Q319" s="149"/>
      <c r="R319" s="149"/>
      <c r="S319" s="149"/>
      <c r="T319" s="150"/>
      <c r="U319" s="151"/>
      <c r="V319" s="151"/>
      <c r="W319" s="151"/>
      <c r="X319" s="152"/>
      <c r="Y319" s="152"/>
      <c r="Z319" s="152"/>
      <c r="AA319" s="153"/>
      <c r="AB319" s="150"/>
      <c r="AC319" s="147"/>
      <c r="AD319" s="154"/>
      <c r="AE319" s="155"/>
      <c r="AF319" s="153"/>
      <c r="AG319" s="151"/>
      <c r="AH319" s="153"/>
      <c r="AI319" s="153"/>
      <c r="AJ319" s="153"/>
      <c r="AK319" s="156"/>
      <c r="AL319" s="156"/>
      <c r="AM319" s="156"/>
      <c r="AN319" s="147"/>
    </row>
    <row r="320" spans="1:40">
      <c r="A320" s="144"/>
      <c r="B320" s="145"/>
      <c r="C320" s="157"/>
      <c r="D320" s="145"/>
      <c r="E320" s="145"/>
      <c r="F320" s="147"/>
      <c r="G320" s="147"/>
      <c r="H320" s="148"/>
      <c r="I320" s="89"/>
      <c r="J320" s="89"/>
      <c r="K320" s="89"/>
      <c r="L320" s="149"/>
      <c r="M320" s="149"/>
      <c r="N320" s="149"/>
      <c r="O320" s="149"/>
      <c r="P320" s="149"/>
      <c r="Q320" s="149"/>
      <c r="R320" s="149"/>
      <c r="S320" s="149"/>
      <c r="T320" s="150"/>
      <c r="U320" s="151"/>
      <c r="V320" s="151"/>
      <c r="W320" s="151"/>
      <c r="X320" s="152"/>
      <c r="Y320" s="152"/>
      <c r="Z320" s="152"/>
      <c r="AA320" s="153"/>
      <c r="AB320" s="150"/>
      <c r="AC320" s="147"/>
      <c r="AD320" s="154"/>
      <c r="AE320" s="155"/>
      <c r="AF320" s="153"/>
      <c r="AG320" s="151"/>
      <c r="AH320" s="153"/>
      <c r="AI320" s="153"/>
      <c r="AJ320" s="153"/>
      <c r="AK320" s="156"/>
      <c r="AL320" s="156"/>
      <c r="AM320" s="156"/>
      <c r="AN320" s="147"/>
    </row>
    <row r="321" spans="1:40">
      <c r="A321" s="158"/>
      <c r="B321" s="159"/>
      <c r="C321" s="160"/>
      <c r="D321" s="160"/>
      <c r="E321" s="160"/>
      <c r="F321" s="160"/>
      <c r="G321" s="160"/>
      <c r="H321" s="161"/>
      <c r="I321" s="162"/>
      <c r="J321" s="162"/>
      <c r="K321" s="162"/>
      <c r="L321" s="163"/>
      <c r="M321" s="163"/>
      <c r="N321" s="163"/>
      <c r="O321" s="163"/>
      <c r="P321" s="163"/>
      <c r="Q321" s="163"/>
      <c r="R321" s="163"/>
      <c r="S321" s="163"/>
      <c r="T321" s="164"/>
      <c r="U321" s="165"/>
      <c r="V321" s="165"/>
      <c r="W321" s="165"/>
      <c r="X321" s="165"/>
      <c r="Y321" s="165"/>
      <c r="Z321" s="165"/>
      <c r="AA321" s="161"/>
      <c r="AB321" s="164"/>
      <c r="AC321" s="160"/>
      <c r="AD321" s="166"/>
      <c r="AE321" s="167"/>
      <c r="AF321" s="161"/>
      <c r="AG321" s="161"/>
      <c r="AH321" s="168"/>
      <c r="AI321" s="161"/>
      <c r="AJ321" s="168"/>
      <c r="AK321" s="160"/>
      <c r="AL321" s="160"/>
      <c r="AM321" s="160"/>
      <c r="AN321" s="160"/>
    </row>
    <row r="322" spans="1:40">
      <c r="A322" s="169">
        <f>COUNT(A40:A320)</f>
        <v>279</v>
      </c>
      <c r="B322" s="170"/>
      <c r="C322" s="171"/>
      <c r="D322" s="172" t="s">
        <v>192</v>
      </c>
      <c r="E322" s="173"/>
      <c r="F322" s="173"/>
      <c r="G322" s="173"/>
      <c r="H322" s="174">
        <f>SUM(H40:H321)</f>
        <v>27054</v>
      </c>
      <c r="L322" s="175" t="s">
        <v>193</v>
      </c>
      <c r="M322" s="176" t="e">
        <f>W322/H322</f>
        <v>#REF!</v>
      </c>
      <c r="N322" s="177"/>
      <c r="O322" s="177"/>
      <c r="P322" s="178"/>
      <c r="Q322" s="178"/>
      <c r="R322" s="178"/>
      <c r="S322" s="178"/>
      <c r="T322" s="178"/>
      <c r="U322" s="179" t="e">
        <f t="shared" ref="U322:AA322" si="110">SUM(U40:U320)</f>
        <v>#REF!</v>
      </c>
      <c r="V322" s="179" t="e">
        <f t="shared" si="110"/>
        <v>#REF!</v>
      </c>
      <c r="W322" s="180" t="e">
        <f t="shared" si="110"/>
        <v>#REF!</v>
      </c>
      <c r="X322" s="179" t="e">
        <f t="shared" si="110"/>
        <v>#REF!</v>
      </c>
      <c r="Y322" s="179" t="e">
        <f t="shared" si="110"/>
        <v>#REF!</v>
      </c>
      <c r="Z322" s="179" t="e">
        <f t="shared" si="110"/>
        <v>#REF!</v>
      </c>
      <c r="AA322" s="179" t="e">
        <f t="shared" si="110"/>
        <v>#REF!</v>
      </c>
      <c r="AB322" s="181"/>
      <c r="AC322" s="182" t="e">
        <f>#REF!/H322</f>
        <v>#REF!</v>
      </c>
      <c r="AD322" s="183"/>
      <c r="AE322" s="183"/>
      <c r="AF322" s="183"/>
      <c r="AG322" s="184"/>
      <c r="AH322" s="185">
        <f t="shared" ref="AH322:AN322" si="111">SUM(AH40:AH320)</f>
        <v>712015587000</v>
      </c>
      <c r="AI322" s="185">
        <f t="shared" si="111"/>
        <v>802555311000</v>
      </c>
      <c r="AJ322" s="185">
        <f t="shared" si="111"/>
        <v>852055175000</v>
      </c>
      <c r="AK322" s="185">
        <f t="shared" si="111"/>
        <v>904608075000</v>
      </c>
      <c r="AL322" s="185">
        <f t="shared" si="111"/>
        <v>852055175000</v>
      </c>
      <c r="AM322" s="185">
        <f t="shared" si="111"/>
        <v>904608075000</v>
      </c>
      <c r="AN322" s="185" t="e">
        <f t="shared" si="111"/>
        <v>#REF!</v>
      </c>
    </row>
    <row r="323" spans="1:40" s="3" customFormat="1">
      <c r="B323" s="186"/>
      <c r="C323" s="186"/>
      <c r="D323" s="187"/>
      <c r="E323" s="187"/>
      <c r="F323" s="187"/>
      <c r="G323" s="187"/>
      <c r="H323" s="188"/>
      <c r="L323" s="189"/>
      <c r="M323" s="190">
        <v>24461000</v>
      </c>
      <c r="N323" s="189" t="e">
        <f>M323/M322</f>
        <v>#REF!</v>
      </c>
      <c r="O323" s="189"/>
      <c r="P323" s="189"/>
      <c r="Q323" s="189"/>
      <c r="R323" s="189"/>
      <c r="S323" s="189"/>
      <c r="T323" s="189"/>
      <c r="U323" s="191"/>
      <c r="V323" s="191"/>
      <c r="W323" s="191"/>
      <c r="X323" s="191"/>
      <c r="Y323" s="191"/>
      <c r="Z323" s="191"/>
      <c r="AA323" s="191"/>
      <c r="AB323" s="187"/>
      <c r="AC323" s="192"/>
      <c r="AD323" s="186"/>
      <c r="AE323" s="186"/>
      <c r="AF323" s="186"/>
      <c r="AG323" s="186"/>
      <c r="AH323" s="188"/>
      <c r="AI323" s="188"/>
      <c r="AJ323" s="188"/>
      <c r="AK323" s="188"/>
      <c r="AL323" s="188"/>
      <c r="AM323" s="188"/>
      <c r="AN323" s="188"/>
    </row>
    <row r="324" spans="1:40" s="3" customFormat="1">
      <c r="B324" s="186"/>
      <c r="C324" s="186"/>
      <c r="D324" s="187"/>
      <c r="E324" s="187"/>
      <c r="F324" s="187"/>
      <c r="G324" s="187"/>
      <c r="H324" s="188"/>
      <c r="L324" s="189"/>
      <c r="M324" s="190"/>
      <c r="N324" s="190"/>
      <c r="O324" s="190"/>
      <c r="P324" s="190"/>
      <c r="Q324" s="190"/>
      <c r="R324" s="190"/>
      <c r="S324" s="190"/>
      <c r="T324" s="189"/>
      <c r="U324" s="190" t="e">
        <f t="shared" ref="U324:AA324" si="112">SUM(U40:U318)</f>
        <v>#REF!</v>
      </c>
      <c r="V324" s="190" t="e">
        <f t="shared" si="112"/>
        <v>#REF!</v>
      </c>
      <c r="W324" s="190" t="e">
        <f t="shared" si="112"/>
        <v>#REF!</v>
      </c>
      <c r="X324" s="190" t="e">
        <f t="shared" si="112"/>
        <v>#REF!</v>
      </c>
      <c r="Y324" s="190" t="e">
        <f t="shared" si="112"/>
        <v>#REF!</v>
      </c>
      <c r="Z324" s="190" t="e">
        <f t="shared" si="112"/>
        <v>#REF!</v>
      </c>
      <c r="AA324" s="190" t="e">
        <f t="shared" si="112"/>
        <v>#REF!</v>
      </c>
      <c r="AB324" s="187"/>
      <c r="AC324" s="192"/>
      <c r="AD324" s="186"/>
      <c r="AE324" s="186"/>
      <c r="AF324" s="186"/>
      <c r="AG324" s="186"/>
      <c r="AH324" s="188"/>
      <c r="AI324" s="188"/>
      <c r="AJ324" s="188"/>
      <c r="AK324" s="188"/>
      <c r="AL324" s="188"/>
      <c r="AM324" s="188"/>
      <c r="AN324" s="188"/>
    </row>
    <row r="325" spans="1:40" s="3" customFormat="1">
      <c r="B325" s="186"/>
      <c r="C325" s="186"/>
      <c r="D325" s="187"/>
      <c r="E325" s="187"/>
      <c r="F325" s="187"/>
      <c r="G325" s="187"/>
      <c r="H325" s="188"/>
      <c r="L325" s="195"/>
      <c r="M325" s="190"/>
      <c r="N325" s="190"/>
      <c r="O325" s="190"/>
      <c r="P325" s="190"/>
      <c r="Q325" s="190"/>
      <c r="R325" s="190"/>
      <c r="S325" s="190"/>
      <c r="T325" s="189"/>
      <c r="U325" s="196" t="e">
        <f t="shared" ref="U325:AA325" si="113">U324/$H$322</f>
        <v>#REF!</v>
      </c>
      <c r="V325" s="196" t="e">
        <f t="shared" si="113"/>
        <v>#REF!</v>
      </c>
      <c r="W325" s="196" t="e">
        <f t="shared" si="113"/>
        <v>#REF!</v>
      </c>
      <c r="X325" s="196" t="e">
        <f t="shared" si="113"/>
        <v>#REF!</v>
      </c>
      <c r="Y325" s="196" t="e">
        <f t="shared" si="113"/>
        <v>#REF!</v>
      </c>
      <c r="Z325" s="196" t="e">
        <f t="shared" si="113"/>
        <v>#REF!</v>
      </c>
      <c r="AA325" s="196" t="e">
        <f t="shared" si="113"/>
        <v>#REF!</v>
      </c>
      <c r="AB325" s="187"/>
      <c r="AC325" s="192"/>
      <c r="AD325" s="186"/>
      <c r="AE325" s="186"/>
      <c r="AF325" s="186"/>
      <c r="AG325" s="186"/>
      <c r="AH325" s="188"/>
      <c r="AI325" s="188"/>
      <c r="AJ325" s="188"/>
      <c r="AK325" s="188"/>
      <c r="AL325" s="188"/>
      <c r="AM325" s="188"/>
      <c r="AN325" s="188"/>
    </row>
    <row r="326" spans="1:40" s="3" customFormat="1">
      <c r="B326" s="186"/>
      <c r="C326" s="186"/>
      <c r="D326" s="187"/>
      <c r="E326" s="187"/>
      <c r="F326" s="187"/>
      <c r="G326" s="187"/>
      <c r="H326" s="188"/>
      <c r="L326" s="189"/>
      <c r="M326" s="94" t="s">
        <v>116</v>
      </c>
      <c r="N326" s="94" t="s">
        <v>117</v>
      </c>
      <c r="O326" s="94" t="s">
        <v>118</v>
      </c>
      <c r="P326" s="94" t="s">
        <v>119</v>
      </c>
      <c r="Q326" s="94" t="s">
        <v>120</v>
      </c>
      <c r="R326" s="94" t="s">
        <v>121</v>
      </c>
      <c r="S326" s="94" t="s">
        <v>122</v>
      </c>
      <c r="T326" s="189"/>
      <c r="U326" s="191"/>
      <c r="V326" s="191"/>
      <c r="W326" s="191"/>
      <c r="X326" s="191"/>
      <c r="Y326" s="191"/>
      <c r="Z326" s="191"/>
      <c r="AA326" s="191"/>
      <c r="AB326" s="187"/>
      <c r="AC326" s="192"/>
      <c r="AD326" s="186"/>
      <c r="AE326" s="186"/>
      <c r="AF326" s="186"/>
      <c r="AG326" s="186"/>
      <c r="AH326" s="94" t="s">
        <v>116</v>
      </c>
      <c r="AI326" s="94" t="s">
        <v>117</v>
      </c>
      <c r="AJ326" s="94" t="s">
        <v>118</v>
      </c>
      <c r="AK326" s="94" t="s">
        <v>119</v>
      </c>
      <c r="AL326" s="94" t="s">
        <v>120</v>
      </c>
      <c r="AM326" s="94" t="s">
        <v>121</v>
      </c>
      <c r="AN326" s="94" t="s">
        <v>122</v>
      </c>
    </row>
    <row r="327" spans="1:40">
      <c r="L327" s="16" t="s">
        <v>194</v>
      </c>
      <c r="M327" s="197" t="e">
        <f t="shared" ref="M327:S327" si="114">MIN(M40:M318)</f>
        <v>#REF!</v>
      </c>
      <c r="N327" s="197" t="e">
        <f t="shared" si="114"/>
        <v>#REF!</v>
      </c>
      <c r="O327" s="197" t="e">
        <f t="shared" si="114"/>
        <v>#REF!</v>
      </c>
      <c r="P327" s="197" t="e">
        <f t="shared" si="114"/>
        <v>#REF!</v>
      </c>
      <c r="Q327" s="197" t="e">
        <f t="shared" si="114"/>
        <v>#REF!</v>
      </c>
      <c r="R327" s="197" t="e">
        <f t="shared" si="114"/>
        <v>#REF!</v>
      </c>
      <c r="S327" s="197" t="e">
        <f t="shared" si="114"/>
        <v>#REF!</v>
      </c>
      <c r="U327" s="197" t="e">
        <f t="shared" ref="U327:AA327" si="115">MIN(U40:U318)</f>
        <v>#REF!</v>
      </c>
      <c r="V327" s="197" t="e">
        <f t="shared" si="115"/>
        <v>#REF!</v>
      </c>
      <c r="W327" s="197" t="e">
        <f t="shared" si="115"/>
        <v>#REF!</v>
      </c>
      <c r="X327" s="197" t="e">
        <f t="shared" si="115"/>
        <v>#REF!</v>
      </c>
      <c r="Y327" s="197" t="e">
        <f t="shared" si="115"/>
        <v>#REF!</v>
      </c>
      <c r="Z327" s="197" t="e">
        <f t="shared" si="115"/>
        <v>#REF!</v>
      </c>
      <c r="AA327" s="197" t="e">
        <f t="shared" si="115"/>
        <v>#REF!</v>
      </c>
      <c r="AH327" s="197">
        <f t="shared" ref="AH327:AN327" si="116">MIN(AH40:AH318)</f>
        <v>1906257000</v>
      </c>
      <c r="AI327" s="197">
        <f t="shared" si="116"/>
        <v>2148656000</v>
      </c>
      <c r="AJ327" s="197">
        <f t="shared" si="116"/>
        <v>2281181000</v>
      </c>
      <c r="AK327" s="197">
        <f t="shared" si="116"/>
        <v>2421879000</v>
      </c>
      <c r="AL327" s="197">
        <f t="shared" si="116"/>
        <v>2281181000</v>
      </c>
      <c r="AM327" s="197">
        <f t="shared" si="116"/>
        <v>2421879000</v>
      </c>
      <c r="AN327" s="197" t="e">
        <f t="shared" si="116"/>
        <v>#REF!</v>
      </c>
    </row>
    <row r="328" spans="1:40">
      <c r="H328" s="56"/>
      <c r="L328" s="16" t="s">
        <v>195</v>
      </c>
      <c r="M328" s="197" t="e">
        <f t="shared" ref="M328:S328" si="117">MAX(M40:M318)</f>
        <v>#REF!</v>
      </c>
      <c r="N328" s="197" t="e">
        <f t="shared" si="117"/>
        <v>#REF!</v>
      </c>
      <c r="O328" s="197" t="e">
        <f t="shared" si="117"/>
        <v>#REF!</v>
      </c>
      <c r="P328" s="197" t="e">
        <f t="shared" si="117"/>
        <v>#REF!</v>
      </c>
      <c r="Q328" s="197" t="e">
        <f t="shared" si="117"/>
        <v>#REF!</v>
      </c>
      <c r="R328" s="197" t="e">
        <f t="shared" si="117"/>
        <v>#REF!</v>
      </c>
      <c r="S328" s="197" t="e">
        <f t="shared" si="117"/>
        <v>#REF!</v>
      </c>
      <c r="U328" s="197" t="e">
        <f t="shared" ref="U328:AA328" si="118">MAX(U40:U318)</f>
        <v>#REF!</v>
      </c>
      <c r="V328" s="197" t="e">
        <f t="shared" si="118"/>
        <v>#REF!</v>
      </c>
      <c r="W328" s="197" t="e">
        <f t="shared" si="118"/>
        <v>#REF!</v>
      </c>
      <c r="X328" s="197" t="e">
        <f t="shared" si="118"/>
        <v>#REF!</v>
      </c>
      <c r="Y328" s="197" t="e">
        <f t="shared" si="118"/>
        <v>#REF!</v>
      </c>
      <c r="Z328" s="197" t="e">
        <f t="shared" si="118"/>
        <v>#REF!</v>
      </c>
      <c r="AA328" s="197" t="e">
        <f t="shared" si="118"/>
        <v>#REF!</v>
      </c>
      <c r="AH328" s="197">
        <f t="shared" ref="AH328:AN328" si="119">MAX(AH40:AH318)</f>
        <v>4217251000</v>
      </c>
      <c r="AI328" s="197">
        <f t="shared" si="119"/>
        <v>4753515000</v>
      </c>
      <c r="AJ328" s="197">
        <f t="shared" si="119"/>
        <v>5046702000</v>
      </c>
      <c r="AK328" s="197">
        <f t="shared" si="119"/>
        <v>5357971000</v>
      </c>
      <c r="AL328" s="197">
        <f t="shared" si="119"/>
        <v>5046702000</v>
      </c>
      <c r="AM328" s="197">
        <f t="shared" si="119"/>
        <v>5357971000</v>
      </c>
      <c r="AN328" s="197" t="e">
        <f t="shared" si="119"/>
        <v>#REF!</v>
      </c>
    </row>
    <row r="329" spans="1:40">
      <c r="H329" s="56"/>
      <c r="L329" s="16" t="s">
        <v>196</v>
      </c>
      <c r="M329" s="197" t="e">
        <f>M330</f>
        <v>#REF!</v>
      </c>
      <c r="N329" s="197" t="e">
        <f>M331</f>
        <v>#REF!</v>
      </c>
      <c r="O329" s="197" t="e">
        <f>M332</f>
        <v>#REF!</v>
      </c>
      <c r="P329" s="197" t="e">
        <f>M333</f>
        <v>#REF!</v>
      </c>
      <c r="Q329" s="197" t="e">
        <f>M334</f>
        <v>#REF!</v>
      </c>
      <c r="R329" s="197" t="e">
        <f>M335</f>
        <v>#REF!</v>
      </c>
      <c r="S329" s="197" t="e">
        <f>M336</f>
        <v>#REF!</v>
      </c>
      <c r="U329" s="198"/>
      <c r="V329" s="62"/>
      <c r="W329" s="62"/>
      <c r="X329" s="62"/>
      <c r="Y329" s="62"/>
      <c r="Z329" s="62"/>
      <c r="AA329" s="62"/>
    </row>
    <row r="330" spans="1:40">
      <c r="I330" s="56"/>
      <c r="L330" s="2" t="s">
        <v>197</v>
      </c>
      <c r="M330" s="199" t="e">
        <f>U322/H322</f>
        <v>#REF!</v>
      </c>
      <c r="N330" s="18" t="s">
        <v>198</v>
      </c>
      <c r="AC330" s="6" t="e">
        <f>#REF!/I330</f>
        <v>#REF!</v>
      </c>
    </row>
    <row r="331" spans="1:40">
      <c r="I331" s="47"/>
      <c r="M331" s="199" t="e">
        <f>V322/H322</f>
        <v>#REF!</v>
      </c>
      <c r="N331" s="18" t="s">
        <v>199</v>
      </c>
      <c r="U331" s="200"/>
      <c r="V331" s="200"/>
      <c r="W331" s="200"/>
      <c r="X331" s="200"/>
      <c r="Y331" s="200"/>
      <c r="Z331" s="200"/>
      <c r="AA331" s="200"/>
      <c r="AC331" s="6"/>
    </row>
    <row r="332" spans="1:40">
      <c r="I332" s="56"/>
      <c r="M332" s="199" t="e">
        <f>W322/H322</f>
        <v>#REF!</v>
      </c>
      <c r="N332" s="18" t="s">
        <v>200</v>
      </c>
      <c r="U332" s="62"/>
      <c r="V332" s="62"/>
      <c r="W332" s="62"/>
      <c r="X332" s="62"/>
      <c r="Y332" s="62"/>
      <c r="Z332" s="62"/>
      <c r="AC332" s="6"/>
    </row>
    <row r="333" spans="1:40">
      <c r="H333" s="56"/>
      <c r="I333" s="56"/>
      <c r="M333" s="199" t="e">
        <f>X322/H322</f>
        <v>#REF!</v>
      </c>
      <c r="N333" s="18" t="s">
        <v>201</v>
      </c>
      <c r="AC333" s="6"/>
    </row>
    <row r="334" spans="1:40">
      <c r="M334" s="199" t="e">
        <f>Y322/H322</f>
        <v>#REF!</v>
      </c>
      <c r="N334" s="18" t="s">
        <v>202</v>
      </c>
      <c r="S334" s="56"/>
      <c r="U334" s="200"/>
      <c r="V334" s="200"/>
      <c r="W334" s="200"/>
      <c r="X334" s="200"/>
      <c r="Y334" s="200"/>
      <c r="Z334" s="200"/>
      <c r="AA334" s="200"/>
      <c r="AH334" s="56">
        <f>AH327*90%</f>
        <v>1715631300</v>
      </c>
      <c r="AI334" s="56">
        <f t="shared" ref="AI334:AN335" si="120">AI327*90%</f>
        <v>1933790400</v>
      </c>
      <c r="AJ334" s="56">
        <f t="shared" si="120"/>
        <v>2053062900</v>
      </c>
      <c r="AK334" s="56">
        <f t="shared" si="120"/>
        <v>2179691100</v>
      </c>
      <c r="AL334" s="56">
        <f t="shared" si="120"/>
        <v>2053062900</v>
      </c>
      <c r="AM334" s="56">
        <f t="shared" si="120"/>
        <v>2179691100</v>
      </c>
      <c r="AN334" s="56" t="e">
        <f t="shared" si="120"/>
        <v>#REF!</v>
      </c>
    </row>
    <row r="335" spans="1:40">
      <c r="M335" s="199" t="e">
        <f>Z322/H322</f>
        <v>#REF!</v>
      </c>
      <c r="N335" s="18" t="s">
        <v>203</v>
      </c>
      <c r="U335" s="62"/>
      <c r="V335" s="62"/>
      <c r="W335" s="62"/>
      <c r="X335" s="62"/>
      <c r="Y335" s="62"/>
      <c r="Z335" s="62"/>
      <c r="AH335" s="56">
        <f>AH328*90%</f>
        <v>3795525900</v>
      </c>
      <c r="AI335" s="56">
        <f t="shared" si="120"/>
        <v>4278163500</v>
      </c>
      <c r="AJ335" s="56">
        <f t="shared" si="120"/>
        <v>4542031800</v>
      </c>
      <c r="AK335" s="56">
        <f t="shared" si="120"/>
        <v>4822173900</v>
      </c>
      <c r="AL335" s="56">
        <f t="shared" si="120"/>
        <v>4542031800</v>
      </c>
      <c r="AM335" s="56">
        <f t="shared" si="120"/>
        <v>4822173900</v>
      </c>
      <c r="AN335" s="56" t="e">
        <f t="shared" si="120"/>
        <v>#REF!</v>
      </c>
    </row>
    <row r="336" spans="1:40">
      <c r="M336" s="199" t="e">
        <f>AA322/H322</f>
        <v>#REF!</v>
      </c>
      <c r="N336" s="18" t="s">
        <v>204</v>
      </c>
    </row>
    <row r="338" spans="1:40">
      <c r="M338" s="47" t="e">
        <f t="shared" ref="M338:S339" si="121">M327/1.15</f>
        <v>#REF!</v>
      </c>
      <c r="N338" s="47" t="e">
        <f t="shared" si="121"/>
        <v>#REF!</v>
      </c>
      <c r="O338" s="47" t="e">
        <f t="shared" si="121"/>
        <v>#REF!</v>
      </c>
      <c r="P338" s="47" t="e">
        <f t="shared" si="121"/>
        <v>#REF!</v>
      </c>
      <c r="Q338" s="47" t="e">
        <f t="shared" si="121"/>
        <v>#REF!</v>
      </c>
      <c r="R338" s="47" t="e">
        <f t="shared" si="121"/>
        <v>#REF!</v>
      </c>
      <c r="S338" s="47" t="e">
        <f t="shared" si="121"/>
        <v>#REF!</v>
      </c>
    </row>
    <row r="339" spans="1:40">
      <c r="M339" s="47" t="e">
        <f t="shared" si="121"/>
        <v>#REF!</v>
      </c>
      <c r="N339" s="47" t="e">
        <f t="shared" si="121"/>
        <v>#REF!</v>
      </c>
      <c r="O339" s="47" t="e">
        <f t="shared" si="121"/>
        <v>#REF!</v>
      </c>
      <c r="P339" s="47" t="e">
        <f t="shared" si="121"/>
        <v>#REF!</v>
      </c>
      <c r="Q339" s="47" t="e">
        <f t="shared" si="121"/>
        <v>#REF!</v>
      </c>
      <c r="R339" s="47" t="e">
        <f t="shared" si="121"/>
        <v>#REF!</v>
      </c>
      <c r="S339" s="47" t="e">
        <f t="shared" si="121"/>
        <v>#REF!</v>
      </c>
    </row>
    <row r="349" spans="1:40" s="15" customFormat="1">
      <c r="A349" s="2"/>
      <c r="B349" s="2"/>
      <c r="C349" s="2"/>
      <c r="D349" s="2"/>
      <c r="E349" s="2"/>
      <c r="F349" s="2"/>
      <c r="G349" s="2"/>
      <c r="H349" s="25"/>
      <c r="I349" s="25"/>
      <c r="J349" s="25"/>
      <c r="K349" s="25"/>
      <c r="L349" s="25"/>
      <c r="M349" s="2"/>
      <c r="N349" s="2"/>
      <c r="O349" s="2"/>
      <c r="P349" s="2"/>
      <c r="Q349" s="2"/>
      <c r="R349" s="2"/>
      <c r="S349" s="2"/>
      <c r="T349" s="3"/>
      <c r="U349" s="2"/>
      <c r="V349" s="2"/>
      <c r="W349" s="2"/>
      <c r="X349" s="2"/>
      <c r="Y349" s="2"/>
      <c r="Z349" s="2"/>
      <c r="AA349" s="2"/>
      <c r="AB349" s="3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>
      <c r="H350" s="25"/>
      <c r="I350" s="25"/>
      <c r="J350" s="25"/>
      <c r="K350" s="204" t="s">
        <v>205</v>
      </c>
      <c r="L350" s="204"/>
      <c r="M350" s="205"/>
      <c r="N350" s="206" t="s">
        <v>206</v>
      </c>
      <c r="O350" s="207"/>
      <c r="P350" s="207"/>
    </row>
    <row r="351" spans="1:40">
      <c r="H351" s="25"/>
      <c r="I351" s="25"/>
      <c r="J351" s="25"/>
      <c r="K351" s="209" t="s">
        <v>207</v>
      </c>
      <c r="L351" s="209" t="s">
        <v>16</v>
      </c>
      <c r="M351" s="209" t="s">
        <v>17</v>
      </c>
      <c r="N351" s="210" t="s">
        <v>207</v>
      </c>
      <c r="O351" s="210" t="s">
        <v>16</v>
      </c>
      <c r="P351" s="210" t="s">
        <v>17</v>
      </c>
    </row>
    <row r="352" spans="1:40">
      <c r="H352" s="25"/>
      <c r="I352" s="25"/>
      <c r="J352" s="25"/>
      <c r="K352" s="211" t="s">
        <v>208</v>
      </c>
      <c r="L352" s="212">
        <v>101</v>
      </c>
      <c r="M352" s="212">
        <v>100</v>
      </c>
      <c r="N352" s="213" t="s">
        <v>13</v>
      </c>
      <c r="O352" s="214">
        <v>101</v>
      </c>
      <c r="P352" s="214">
        <v>100</v>
      </c>
    </row>
    <row r="353" spans="8:18">
      <c r="H353" s="25"/>
      <c r="I353" s="25"/>
      <c r="J353" s="25"/>
      <c r="K353" s="211"/>
      <c r="L353" s="212"/>
      <c r="M353" s="212"/>
      <c r="N353" s="213" t="s">
        <v>209</v>
      </c>
      <c r="O353" s="214">
        <v>100</v>
      </c>
      <c r="P353" s="214">
        <v>100</v>
      </c>
    </row>
    <row r="354" spans="8:18">
      <c r="H354" s="25"/>
      <c r="I354" s="25"/>
      <c r="J354" s="25"/>
      <c r="K354" s="215" t="s">
        <v>210</v>
      </c>
      <c r="L354" s="212">
        <v>103</v>
      </c>
      <c r="M354" s="212">
        <v>101</v>
      </c>
      <c r="N354" s="216" t="s">
        <v>211</v>
      </c>
      <c r="O354" s="214">
        <v>102</v>
      </c>
      <c r="P354" s="214">
        <v>102</v>
      </c>
    </row>
    <row r="355" spans="8:18">
      <c r="H355" s="25"/>
      <c r="I355" s="25"/>
      <c r="J355" s="25"/>
      <c r="K355" s="215"/>
      <c r="L355" s="212"/>
      <c r="M355" s="212"/>
      <c r="N355" s="216" t="s">
        <v>41</v>
      </c>
      <c r="O355" s="214">
        <v>108</v>
      </c>
      <c r="P355" s="214">
        <v>105</v>
      </c>
    </row>
    <row r="356" spans="8:18">
      <c r="H356" s="25"/>
      <c r="I356" s="25"/>
      <c r="J356" s="25"/>
      <c r="K356" s="211" t="s">
        <v>212</v>
      </c>
      <c r="L356" s="212">
        <v>101</v>
      </c>
      <c r="M356" s="212">
        <v>100</v>
      </c>
      <c r="N356" s="213" t="s">
        <v>212</v>
      </c>
      <c r="O356" s="214">
        <v>101</v>
      </c>
      <c r="P356" s="214">
        <v>101</v>
      </c>
    </row>
    <row r="357" spans="8:18">
      <c r="H357" s="25"/>
      <c r="I357" s="25"/>
      <c r="J357" s="25"/>
      <c r="K357" s="211" t="s">
        <v>213</v>
      </c>
      <c r="L357" s="212">
        <v>102</v>
      </c>
      <c r="M357" s="212">
        <v>103</v>
      </c>
      <c r="N357" s="213" t="s">
        <v>213</v>
      </c>
      <c r="O357" s="214">
        <v>104</v>
      </c>
      <c r="P357" s="214">
        <v>104</v>
      </c>
    </row>
    <row r="358" spans="8:18">
      <c r="H358" s="25"/>
      <c r="I358" s="217"/>
      <c r="J358" s="25"/>
      <c r="K358" s="211" t="s">
        <v>214</v>
      </c>
      <c r="L358" s="212">
        <v>100</v>
      </c>
      <c r="M358" s="212">
        <v>103</v>
      </c>
      <c r="N358" s="213" t="s">
        <v>214</v>
      </c>
      <c r="O358" s="214">
        <v>103</v>
      </c>
      <c r="P358" s="214">
        <v>103</v>
      </c>
    </row>
    <row r="359" spans="8:18">
      <c r="H359" s="25"/>
      <c r="I359" s="218"/>
      <c r="J359" s="25"/>
      <c r="K359" s="215" t="s">
        <v>215</v>
      </c>
      <c r="L359" s="212">
        <v>101</v>
      </c>
      <c r="M359" s="212">
        <v>104</v>
      </c>
      <c r="N359" s="216" t="s">
        <v>215</v>
      </c>
      <c r="O359" s="214">
        <v>104</v>
      </c>
      <c r="P359" s="214">
        <v>104</v>
      </c>
    </row>
    <row r="360" spans="8:18">
      <c r="H360" s="25"/>
      <c r="I360" s="25"/>
      <c r="J360" s="25"/>
      <c r="K360" s="211" t="s">
        <v>216</v>
      </c>
      <c r="L360" s="212">
        <v>100</v>
      </c>
      <c r="M360" s="212">
        <v>102</v>
      </c>
      <c r="N360" s="213" t="s">
        <v>217</v>
      </c>
      <c r="O360" s="214">
        <v>104</v>
      </c>
      <c r="P360" s="214">
        <v>104</v>
      </c>
    </row>
    <row r="361" spans="8:18">
      <c r="H361" s="25"/>
      <c r="I361" s="25"/>
      <c r="J361" s="25"/>
      <c r="K361" s="211" t="s">
        <v>218</v>
      </c>
      <c r="L361" s="212">
        <v>100</v>
      </c>
      <c r="M361" s="212">
        <v>102</v>
      </c>
      <c r="N361" s="213" t="s">
        <v>219</v>
      </c>
      <c r="O361" s="214">
        <v>105</v>
      </c>
      <c r="P361" s="214">
        <v>105</v>
      </c>
    </row>
    <row r="362" spans="8:18">
      <c r="H362" s="25"/>
      <c r="I362" s="25"/>
      <c r="J362" s="25"/>
      <c r="K362" s="25"/>
      <c r="L362" s="25"/>
      <c r="M362" s="25"/>
      <c r="N362" s="219"/>
      <c r="O362" s="25"/>
      <c r="P362" s="25"/>
      <c r="Q362" s="25"/>
    </row>
    <row r="363" spans="8:18">
      <c r="H363" s="25"/>
      <c r="I363" s="25"/>
      <c r="J363" s="25"/>
      <c r="K363" s="25"/>
      <c r="L363" s="25"/>
      <c r="M363" s="25"/>
      <c r="N363" s="219"/>
      <c r="O363" s="25"/>
      <c r="P363" s="25"/>
      <c r="Q363" s="25"/>
    </row>
    <row r="364" spans="8:18">
      <c r="H364" s="25"/>
      <c r="I364" s="25"/>
      <c r="J364" s="25"/>
      <c r="K364" s="25"/>
      <c r="L364" s="25"/>
      <c r="M364" s="25"/>
      <c r="N364" s="219"/>
      <c r="O364" s="25"/>
      <c r="P364" s="25"/>
      <c r="Q364" s="25"/>
    </row>
    <row r="365" spans="8:18">
      <c r="H365" s="25"/>
      <c r="I365" s="25"/>
      <c r="J365" s="25"/>
      <c r="K365" s="25"/>
      <c r="L365" s="25"/>
    </row>
    <row r="366" spans="8:18">
      <c r="L366" s="220" t="s">
        <v>220</v>
      </c>
      <c r="M366" s="18"/>
      <c r="N366" s="205" t="s">
        <v>221</v>
      </c>
      <c r="O366" s="221"/>
      <c r="P366" s="221"/>
    </row>
    <row r="367" spans="8:18">
      <c r="L367" s="18" t="s">
        <v>75</v>
      </c>
      <c r="M367" s="21">
        <v>1.08</v>
      </c>
      <c r="N367" s="222" t="s">
        <v>13</v>
      </c>
      <c r="O367" s="223" t="s">
        <v>222</v>
      </c>
      <c r="P367" s="224">
        <v>101</v>
      </c>
      <c r="Q367" s="19">
        <v>0.02</v>
      </c>
      <c r="R367" s="18" t="s">
        <v>21</v>
      </c>
    </row>
    <row r="368" spans="8:18">
      <c r="L368" s="18" t="s">
        <v>80</v>
      </c>
      <c r="M368" s="21">
        <v>0.9</v>
      </c>
      <c r="N368" s="222"/>
      <c r="O368" s="223" t="s">
        <v>223</v>
      </c>
      <c r="P368" s="224">
        <v>100</v>
      </c>
      <c r="Q368" s="19">
        <v>0.05</v>
      </c>
      <c r="R368" s="18" t="s">
        <v>26</v>
      </c>
    </row>
    <row r="369" spans="12:18">
      <c r="L369" s="18" t="s">
        <v>85</v>
      </c>
      <c r="M369" s="21">
        <v>1.1200000000000001</v>
      </c>
      <c r="N369" s="222" t="s">
        <v>5</v>
      </c>
      <c r="O369" s="223"/>
      <c r="P369" s="224">
        <v>101</v>
      </c>
      <c r="Q369" s="19">
        <v>0.05</v>
      </c>
      <c r="R369" s="18" t="s">
        <v>30</v>
      </c>
    </row>
    <row r="370" spans="12:18">
      <c r="L370" s="18" t="s">
        <v>90</v>
      </c>
      <c r="M370" s="21">
        <v>0.95</v>
      </c>
      <c r="N370" s="225" t="s">
        <v>6</v>
      </c>
      <c r="O370" s="223"/>
      <c r="P370" s="224">
        <v>101.25</v>
      </c>
      <c r="Q370" s="19">
        <v>0.05</v>
      </c>
      <c r="R370" s="18" t="s">
        <v>33</v>
      </c>
    </row>
    <row r="371" spans="12:18">
      <c r="L371" s="18" t="s">
        <v>91</v>
      </c>
      <c r="M371" s="21">
        <v>1.1000000000000001</v>
      </c>
      <c r="N371" s="225" t="s">
        <v>14</v>
      </c>
      <c r="O371" s="223" t="s">
        <v>222</v>
      </c>
      <c r="P371" s="224">
        <v>101.5</v>
      </c>
    </row>
    <row r="372" spans="12:18">
      <c r="L372" s="18" t="s">
        <v>92</v>
      </c>
      <c r="M372" s="81">
        <v>0.93</v>
      </c>
      <c r="N372" s="225"/>
      <c r="O372" s="223" t="s">
        <v>223</v>
      </c>
      <c r="P372" s="224">
        <v>101.5</v>
      </c>
    </row>
    <row r="373" spans="12:18">
      <c r="N373" s="226" t="s">
        <v>224</v>
      </c>
      <c r="O373" s="227"/>
      <c r="P373" s="228">
        <v>102</v>
      </c>
    </row>
    <row r="374" spans="12:18">
      <c r="N374" s="226">
        <v>18</v>
      </c>
      <c r="O374" s="227"/>
      <c r="P374" s="228">
        <v>102.5</v>
      </c>
    </row>
    <row r="375" spans="12:18">
      <c r="N375" s="226"/>
      <c r="O375" s="227" t="s">
        <v>225</v>
      </c>
      <c r="P375" s="228">
        <v>102.5</v>
      </c>
    </row>
    <row r="376" spans="12:18">
      <c r="N376" s="227" t="s">
        <v>226</v>
      </c>
      <c r="O376" s="227"/>
      <c r="P376" s="228">
        <v>102.25</v>
      </c>
    </row>
    <row r="377" spans="12:18">
      <c r="N377" s="226">
        <v>28</v>
      </c>
      <c r="O377" s="227"/>
      <c r="P377" s="228">
        <v>102.5</v>
      </c>
    </row>
    <row r="378" spans="12:18">
      <c r="N378" s="226"/>
      <c r="O378" s="227" t="s">
        <v>225</v>
      </c>
      <c r="P378" s="228">
        <v>102.5</v>
      </c>
    </row>
    <row r="379" spans="12:18">
      <c r="N379" s="227" t="s">
        <v>227</v>
      </c>
      <c r="O379" s="227" t="s">
        <v>16</v>
      </c>
      <c r="P379" s="228">
        <v>102</v>
      </c>
    </row>
    <row r="380" spans="12:18">
      <c r="N380" s="229"/>
      <c r="O380" s="212" t="s">
        <v>225</v>
      </c>
      <c r="P380" s="230">
        <v>102</v>
      </c>
    </row>
    <row r="381" spans="12:18">
      <c r="N381" s="229"/>
      <c r="O381" s="212"/>
      <c r="P381" s="212"/>
    </row>
  </sheetData>
  <mergeCells count="7">
    <mergeCell ref="I26:J26"/>
    <mergeCell ref="I27:J27"/>
    <mergeCell ref="I28:J28"/>
    <mergeCell ref="C36:D36"/>
    <mergeCell ref="M36:S36"/>
    <mergeCell ref="U36:AA36"/>
    <mergeCell ref="AH36:AN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FFFF0000"/>
  </sheetPr>
  <dimension ref="A1:AN361"/>
  <sheetViews>
    <sheetView topLeftCell="F1" zoomScale="80" zoomScaleNormal="80" workbookViewId="0">
      <pane ySplit="39" topLeftCell="A40" activePane="bottomLeft" state="frozen"/>
      <selection activeCell="C1" sqref="C1"/>
      <selection pane="bottomLeft" activeCell="AO1" sqref="AO1:DJ65536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customWidth="1"/>
    <col min="37" max="37" width="17.42578125" style="2" customWidth="1"/>
    <col min="38" max="39" width="17.5703125" style="2" customWidth="1"/>
    <col min="40" max="40" width="20.7109375" style="2" hidden="1" customWidth="1"/>
    <col min="41" max="16384" width="9" style="2"/>
  </cols>
  <sheetData>
    <row r="1" spans="2:40" ht="22.5">
      <c r="C1" s="1" t="s">
        <v>0</v>
      </c>
    </row>
    <row r="2" spans="2:40" ht="22.5">
      <c r="C2" s="1" t="s">
        <v>228</v>
      </c>
    </row>
    <row r="3" spans="2:40" ht="22.5">
      <c r="B3" s="231"/>
      <c r="C3" s="232" t="s">
        <v>3</v>
      </c>
      <c r="AN3" s="9" t="s">
        <v>4</v>
      </c>
    </row>
    <row r="4" spans="2:40" hidden="1">
      <c r="AI4" s="16"/>
      <c r="AJ4" s="16" t="s">
        <v>16</v>
      </c>
      <c r="AK4" s="16" t="s">
        <v>17</v>
      </c>
      <c r="AL4" s="2" t="s">
        <v>18</v>
      </c>
      <c r="AN4" s="17" t="s">
        <v>19</v>
      </c>
    </row>
    <row r="5" spans="2:40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16" t="s">
        <v>23</v>
      </c>
      <c r="AJ5" s="16">
        <v>109</v>
      </c>
      <c r="AK5" s="16">
        <v>105</v>
      </c>
      <c r="AN5" s="17" t="s">
        <v>24</v>
      </c>
    </row>
    <row r="6" spans="2:40" hidden="1">
      <c r="J6" s="22"/>
      <c r="AB6" s="2"/>
      <c r="AC6" s="3"/>
      <c r="AD6" s="3"/>
      <c r="AE6" s="3"/>
      <c r="AF6" s="23" t="s">
        <v>27</v>
      </c>
      <c r="AG6" s="24">
        <v>100</v>
      </c>
      <c r="AH6" s="25"/>
      <c r="AI6" s="26" t="s">
        <v>28</v>
      </c>
      <c r="AJ6" s="16">
        <v>108</v>
      </c>
      <c r="AK6" s="16">
        <v>104</v>
      </c>
      <c r="AN6" s="17" t="s">
        <v>29</v>
      </c>
    </row>
    <row r="7" spans="2:40" hidden="1">
      <c r="J7" s="22"/>
      <c r="AB7" s="2"/>
      <c r="AC7" s="3"/>
      <c r="AD7" s="3"/>
      <c r="AE7" s="3"/>
      <c r="AF7" s="3"/>
      <c r="AG7" s="3"/>
      <c r="AI7" s="16" t="s">
        <v>31</v>
      </c>
      <c r="AJ7" s="16">
        <v>107</v>
      </c>
      <c r="AK7" s="16">
        <v>103</v>
      </c>
      <c r="AN7" s="17" t="s">
        <v>32</v>
      </c>
    </row>
    <row r="8" spans="2:40" hidden="1">
      <c r="J8" s="22"/>
      <c r="AB8" s="2"/>
      <c r="AC8" s="3"/>
      <c r="AD8" s="3"/>
      <c r="AE8" s="3"/>
      <c r="AF8" s="3"/>
      <c r="AG8" s="3"/>
      <c r="AI8" s="16" t="s">
        <v>34</v>
      </c>
      <c r="AJ8" s="16">
        <v>106</v>
      </c>
      <c r="AK8" s="16">
        <v>101</v>
      </c>
      <c r="AN8" s="17" t="s">
        <v>35</v>
      </c>
    </row>
    <row r="9" spans="2:40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3" t="s">
        <v>27</v>
      </c>
      <c r="AJ9" s="16">
        <v>100</v>
      </c>
      <c r="AK9" s="16">
        <v>100</v>
      </c>
      <c r="AN9" s="17" t="s">
        <v>38</v>
      </c>
    </row>
    <row r="10" spans="2:40" hidden="1">
      <c r="J10" s="22"/>
      <c r="L10" s="29"/>
      <c r="V10" s="30" t="s">
        <v>39</v>
      </c>
      <c r="W10" s="31">
        <f t="shared" ref="W10:W28" si="0">Y10/$Y$29</f>
        <v>0.10810810810810811</v>
      </c>
      <c r="X10" s="32">
        <v>101</v>
      </c>
      <c r="Y10" s="33">
        <f>COUNTIF($H$40:$H$298,X10)</f>
        <v>28</v>
      </c>
      <c r="Z10" s="34">
        <f t="shared" ref="Z10:Z28" si="1">X10*Y10</f>
        <v>2828</v>
      </c>
      <c r="AA10" s="35">
        <v>113</v>
      </c>
      <c r="AB10" s="2"/>
      <c r="AC10" s="3"/>
      <c r="AD10" s="3"/>
      <c r="AE10" s="3"/>
      <c r="AF10" s="3"/>
      <c r="AG10" s="3"/>
      <c r="AH10" s="36"/>
      <c r="AI10" s="37" t="s">
        <v>40</v>
      </c>
      <c r="AJ10" s="16">
        <v>101</v>
      </c>
      <c r="AK10" s="16">
        <v>102</v>
      </c>
      <c r="AL10" s="38"/>
      <c r="AN10" s="17" t="s">
        <v>41</v>
      </c>
    </row>
    <row r="11" spans="2:40" hidden="1">
      <c r="J11" s="22"/>
      <c r="L11" s="39"/>
      <c r="O11" s="38"/>
      <c r="V11" s="40" t="s">
        <v>42</v>
      </c>
      <c r="W11" s="31">
        <f t="shared" si="0"/>
        <v>0.11969111969111969</v>
      </c>
      <c r="X11" s="32">
        <v>66</v>
      </c>
      <c r="Y11" s="16">
        <f>COUNTIF($H$40:$H$298,X11)</f>
        <v>31</v>
      </c>
      <c r="Z11" s="34">
        <f t="shared" si="1"/>
        <v>2046</v>
      </c>
      <c r="AA11" s="35">
        <v>78</v>
      </c>
      <c r="AB11" s="2"/>
      <c r="AC11" s="3"/>
      <c r="AD11" s="3"/>
      <c r="AE11" s="3"/>
      <c r="AF11" s="3"/>
      <c r="AG11" s="3"/>
      <c r="AH11" s="36"/>
      <c r="AI11" s="16" t="s">
        <v>43</v>
      </c>
      <c r="AJ11" s="16">
        <v>102</v>
      </c>
      <c r="AK11" s="16">
        <v>106</v>
      </c>
      <c r="AL11" s="38"/>
      <c r="AN11" s="17" t="s">
        <v>44</v>
      </c>
    </row>
    <row r="12" spans="2:40" hidden="1">
      <c r="J12" s="22"/>
      <c r="V12" s="40" t="s">
        <v>45</v>
      </c>
      <c r="W12" s="31">
        <f t="shared" si="0"/>
        <v>0.10424710424710425</v>
      </c>
      <c r="X12" s="32">
        <v>52</v>
      </c>
      <c r="Y12" s="16">
        <f>COUNTIF($H$40:$H$298,X12)</f>
        <v>27</v>
      </c>
      <c r="Z12" s="34">
        <f t="shared" si="1"/>
        <v>1404</v>
      </c>
      <c r="AA12" s="35">
        <v>60</v>
      </c>
      <c r="AB12" s="2"/>
      <c r="AC12" s="3"/>
      <c r="AD12" s="3"/>
      <c r="AE12" s="3"/>
      <c r="AF12" s="3"/>
      <c r="AG12" s="3"/>
      <c r="AH12" s="36"/>
      <c r="AI12" s="16" t="s">
        <v>46</v>
      </c>
      <c r="AJ12" s="16">
        <v>103</v>
      </c>
      <c r="AK12" s="16">
        <v>107</v>
      </c>
      <c r="AL12" s="38"/>
      <c r="AN12" s="17" t="s">
        <v>47</v>
      </c>
    </row>
    <row r="13" spans="2:40" hidden="1">
      <c r="J13" s="22"/>
      <c r="V13" s="40" t="s">
        <v>48</v>
      </c>
      <c r="W13" s="31">
        <f t="shared" si="0"/>
        <v>0.11196911196911197</v>
      </c>
      <c r="X13" s="32">
        <v>63</v>
      </c>
      <c r="Y13" s="16">
        <f>COUNTIF($H$40:$H$298,X13)/2</f>
        <v>29</v>
      </c>
      <c r="Z13" s="34">
        <f t="shared" si="1"/>
        <v>1827</v>
      </c>
      <c r="AA13" s="35">
        <v>74</v>
      </c>
      <c r="AB13" s="2"/>
      <c r="AC13" s="3"/>
      <c r="AD13" s="3"/>
      <c r="AE13" s="3"/>
      <c r="AF13" s="3"/>
      <c r="AG13" s="3"/>
      <c r="AH13" s="36"/>
      <c r="AI13" s="16" t="s">
        <v>11</v>
      </c>
      <c r="AJ13" s="16">
        <v>104</v>
      </c>
      <c r="AK13" s="16">
        <v>108</v>
      </c>
      <c r="AL13" s="38"/>
      <c r="AN13" s="17" t="s">
        <v>49</v>
      </c>
    </row>
    <row r="14" spans="2:40" hidden="1">
      <c r="J14" s="22"/>
      <c r="V14" s="40" t="s">
        <v>50</v>
      </c>
      <c r="W14" s="31">
        <f t="shared" si="0"/>
        <v>0.10810810810810811</v>
      </c>
      <c r="X14" s="32">
        <v>57</v>
      </c>
      <c r="Y14" s="16">
        <f>COUNTIF($H$40:$H$298,X14)</f>
        <v>28</v>
      </c>
      <c r="Z14" s="34">
        <f t="shared" si="1"/>
        <v>1596</v>
      </c>
      <c r="AA14" s="35">
        <v>67</v>
      </c>
      <c r="AB14" s="2"/>
      <c r="AC14" s="3"/>
      <c r="AD14" s="3"/>
      <c r="AE14" s="3"/>
      <c r="AF14" s="3"/>
      <c r="AG14" s="3"/>
      <c r="AH14" s="36"/>
      <c r="AI14" s="16" t="s">
        <v>12</v>
      </c>
      <c r="AJ14" s="16">
        <v>105</v>
      </c>
      <c r="AK14" s="16">
        <v>109</v>
      </c>
      <c r="AL14" s="38"/>
      <c r="AN14" s="17" t="s">
        <v>51</v>
      </c>
    </row>
    <row r="15" spans="2:40" hidden="1">
      <c r="J15" s="22"/>
      <c r="V15" s="40" t="s">
        <v>52</v>
      </c>
      <c r="W15" s="31">
        <f t="shared" si="0"/>
        <v>0.11196911196911197</v>
      </c>
      <c r="X15" s="32">
        <v>63</v>
      </c>
      <c r="Y15" s="16">
        <f>COUNTIF($H$40:$H$298,X15)/2</f>
        <v>29</v>
      </c>
      <c r="Z15" s="34">
        <f t="shared" si="1"/>
        <v>1827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</row>
    <row r="16" spans="2:40" hidden="1">
      <c r="J16" s="22"/>
      <c r="V16" s="41" t="s">
        <v>54</v>
      </c>
      <c r="W16" s="42">
        <f t="shared" si="0"/>
        <v>0.11969111969111969</v>
      </c>
      <c r="X16" s="32">
        <v>85</v>
      </c>
      <c r="Y16" s="33">
        <f>COUNTIF($H$40:$H$298,X16)</f>
        <v>31</v>
      </c>
      <c r="Z16" s="34">
        <f t="shared" si="1"/>
        <v>2635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</row>
    <row r="17" spans="3:40" hidden="1">
      <c r="J17" s="22"/>
      <c r="V17" s="40" t="s">
        <v>56</v>
      </c>
      <c r="W17" s="31">
        <f t="shared" si="0"/>
        <v>0</v>
      </c>
      <c r="X17" s="32">
        <v>74</v>
      </c>
      <c r="Y17" s="43">
        <f>COUNTIF($H$40:$H$298,X17)/3</f>
        <v>0</v>
      </c>
      <c r="Z17" s="34">
        <f t="shared" si="1"/>
        <v>0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</row>
    <row r="18" spans="3:40" hidden="1">
      <c r="I18" s="44">
        <v>23794050</v>
      </c>
      <c r="J18" s="22"/>
      <c r="V18" s="40" t="s">
        <v>58</v>
      </c>
      <c r="W18" s="31">
        <f t="shared" si="0"/>
        <v>0</v>
      </c>
      <c r="X18" s="32">
        <v>90</v>
      </c>
      <c r="Y18" s="45">
        <f>COUNTIF($H$40:$H$298,X18)/4</f>
        <v>0</v>
      </c>
      <c r="Z18" s="34">
        <f t="shared" si="1"/>
        <v>0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</row>
    <row r="19" spans="3:40" hidden="1">
      <c r="I19" s="44">
        <f>I18+(I18*5%)</f>
        <v>24983752.5</v>
      </c>
      <c r="J19" s="22"/>
      <c r="V19" s="40" t="s">
        <v>60</v>
      </c>
      <c r="W19" s="31">
        <f t="shared" si="0"/>
        <v>0</v>
      </c>
      <c r="X19" s="32">
        <v>90</v>
      </c>
      <c r="Y19" s="45">
        <f>COUNTIF($H$40:$H$298,X19)/4</f>
        <v>0</v>
      </c>
      <c r="Z19" s="34">
        <f t="shared" si="1"/>
        <v>0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</row>
    <row r="20" spans="3:40" hidden="1">
      <c r="I20" s="44">
        <f>I18+(I18*11.112%)</f>
        <v>26438044.835999999</v>
      </c>
      <c r="J20" s="22"/>
      <c r="V20" s="40" t="s">
        <v>62</v>
      </c>
      <c r="W20" s="31">
        <f t="shared" si="0"/>
        <v>0</v>
      </c>
      <c r="X20" s="32">
        <v>90</v>
      </c>
      <c r="Y20" s="45">
        <f>COUNTIF($H$40:$H$298,X20)/4</f>
        <v>0</v>
      </c>
      <c r="Z20" s="34">
        <f t="shared" si="1"/>
        <v>0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</row>
    <row r="21" spans="3:40" hidden="1">
      <c r="J21" s="22"/>
      <c r="V21" s="40" t="s">
        <v>64</v>
      </c>
      <c r="W21" s="31">
        <f t="shared" si="0"/>
        <v>0</v>
      </c>
      <c r="X21" s="32">
        <v>90</v>
      </c>
      <c r="Y21" s="45">
        <f>COUNTIF($H$40:$H$298,X21)/4</f>
        <v>0</v>
      </c>
      <c r="Z21" s="34">
        <f t="shared" si="1"/>
        <v>0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</row>
    <row r="22" spans="3:40" hidden="1">
      <c r="J22" s="22"/>
      <c r="S22" s="47"/>
      <c r="U22" s="24" t="s">
        <v>66</v>
      </c>
      <c r="V22" s="40" t="s">
        <v>67</v>
      </c>
      <c r="W22" s="31">
        <f t="shared" si="0"/>
        <v>0</v>
      </c>
      <c r="X22" s="32">
        <v>74</v>
      </c>
      <c r="Y22" s="43">
        <f>COUNTIF($H$40:$H$298,X22)/3</f>
        <v>0</v>
      </c>
      <c r="Z22" s="34">
        <f t="shared" si="1"/>
        <v>0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</row>
    <row r="23" spans="3:40" hidden="1">
      <c r="J23" s="22"/>
      <c r="S23" s="47"/>
      <c r="U23" s="24" t="s">
        <v>66</v>
      </c>
      <c r="V23" s="30" t="s">
        <v>70</v>
      </c>
      <c r="W23" s="31">
        <f t="shared" si="0"/>
        <v>0.10810810810810811</v>
      </c>
      <c r="X23" s="48">
        <v>51</v>
      </c>
      <c r="Y23" s="16">
        <f>COUNTIF($H$40:$H$298,X23)</f>
        <v>28</v>
      </c>
      <c r="Z23" s="34">
        <f t="shared" si="1"/>
        <v>1428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</row>
    <row r="24" spans="3:40" hidden="1">
      <c r="J24" s="49"/>
      <c r="U24" s="24" t="s">
        <v>66</v>
      </c>
      <c r="V24" s="50" t="s">
        <v>72</v>
      </c>
      <c r="W24" s="31">
        <f t="shared" si="0"/>
        <v>0</v>
      </c>
      <c r="X24" s="48">
        <v>156</v>
      </c>
      <c r="Y24" s="33">
        <f>COUNTIF($H$40:$H$298,X24)</f>
        <v>0</v>
      </c>
      <c r="Z24" s="34">
        <f t="shared" si="1"/>
        <v>0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</row>
    <row r="25" spans="3:40" hidden="1">
      <c r="J25" s="22"/>
      <c r="S25" s="47"/>
      <c r="U25" s="24" t="s">
        <v>66</v>
      </c>
      <c r="V25" s="51" t="s">
        <v>74</v>
      </c>
      <c r="W25" s="42">
        <f t="shared" si="0"/>
        <v>0</v>
      </c>
      <c r="X25" s="48">
        <v>74</v>
      </c>
      <c r="Y25" s="52">
        <f>COUNTIF($H$40:$H$298,X25)/3</f>
        <v>0</v>
      </c>
      <c r="Z25" s="34">
        <f t="shared" si="1"/>
        <v>0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</row>
    <row r="26" spans="3:40" hidden="1">
      <c r="C26" s="53"/>
      <c r="D26" s="53"/>
      <c r="E26" s="53"/>
      <c r="F26" s="53"/>
      <c r="G26" s="53"/>
      <c r="H26" s="53"/>
      <c r="I26" s="54">
        <v>0</v>
      </c>
      <c r="J26" s="55"/>
      <c r="K26" s="46" t="s">
        <v>76</v>
      </c>
      <c r="L26" s="2" t="s">
        <v>77</v>
      </c>
      <c r="M26" s="56" t="e">
        <f>M310</f>
        <v>#REF!</v>
      </c>
      <c r="N26" s="57" t="e">
        <f>M26/M27</f>
        <v>#REF!</v>
      </c>
      <c r="S26" s="47"/>
      <c r="U26" s="24" t="s">
        <v>66</v>
      </c>
      <c r="V26" s="50" t="s">
        <v>78</v>
      </c>
      <c r="W26" s="31">
        <f t="shared" si="0"/>
        <v>0</v>
      </c>
      <c r="X26" s="48">
        <v>120</v>
      </c>
      <c r="Y26" s="16">
        <f>COUNTIF($H$40:$H$298,X26)</f>
        <v>0</v>
      </c>
      <c r="Z26" s="34">
        <f t="shared" si="1"/>
        <v>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</row>
    <row r="27" spans="3:40" hidden="1">
      <c r="C27" s="53" t="s">
        <v>81</v>
      </c>
      <c r="D27" s="53"/>
      <c r="E27" s="53"/>
      <c r="F27" s="53"/>
      <c r="G27" s="53"/>
      <c r="H27" s="53"/>
      <c r="I27" s="59">
        <v>26438045</v>
      </c>
      <c r="J27" s="60"/>
      <c r="K27" s="46" t="s">
        <v>76</v>
      </c>
      <c r="L27" s="18" t="s">
        <v>82</v>
      </c>
      <c r="M27" s="61" t="e">
        <f>M312</f>
        <v>#REF!</v>
      </c>
      <c r="N27" s="62"/>
      <c r="O27" s="63" t="e">
        <f>M27*95%</f>
        <v>#REF!</v>
      </c>
      <c r="Q27" s="56"/>
      <c r="R27" s="56"/>
      <c r="S27" s="56"/>
      <c r="T27" s="64"/>
      <c r="U27" s="24" t="s">
        <v>83</v>
      </c>
      <c r="V27" s="50" t="s">
        <v>84</v>
      </c>
      <c r="W27" s="31">
        <f t="shared" si="0"/>
        <v>0</v>
      </c>
      <c r="X27" s="48">
        <v>112</v>
      </c>
      <c r="Y27" s="16">
        <f>COUNTIF($H$40:$H$298,X27)</f>
        <v>0</v>
      </c>
      <c r="Z27" s="34">
        <f t="shared" si="1"/>
        <v>0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</row>
    <row r="28" spans="3:40" hidden="1">
      <c r="C28" s="65" t="s">
        <v>86</v>
      </c>
      <c r="D28" s="66"/>
      <c r="E28" s="66"/>
      <c r="F28" s="67"/>
      <c r="G28" s="67"/>
      <c r="H28" s="53"/>
      <c r="I28" s="68">
        <f>COUNT(B40:B300)</f>
        <v>259</v>
      </c>
      <c r="J28" s="69"/>
      <c r="K28" s="2" t="s">
        <v>87</v>
      </c>
      <c r="L28" s="2" t="s">
        <v>88</v>
      </c>
      <c r="M28" s="56" t="e">
        <f>M316</f>
        <v>#REF!</v>
      </c>
      <c r="N28" s="57" t="e">
        <f>M28/M27</f>
        <v>#REF!</v>
      </c>
      <c r="U28" s="24" t="s">
        <v>83</v>
      </c>
      <c r="V28" s="70" t="s">
        <v>89</v>
      </c>
      <c r="W28" s="31">
        <f t="shared" si="0"/>
        <v>0.10810810810810811</v>
      </c>
      <c r="X28" s="48">
        <v>70</v>
      </c>
      <c r="Y28" s="16">
        <f>COUNTIF($H$40:$H$298,X28)</f>
        <v>28</v>
      </c>
      <c r="Z28" s="34">
        <f t="shared" si="1"/>
        <v>1960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</row>
    <row r="29" spans="3:40" hidden="1">
      <c r="C29" s="71"/>
      <c r="D29" s="71"/>
      <c r="E29" s="71"/>
      <c r="F29" s="71"/>
      <c r="G29" s="71"/>
      <c r="H29" s="71"/>
      <c r="I29" s="72"/>
      <c r="J29" s="72"/>
      <c r="W29" s="73">
        <f>SUM(W10:W28)</f>
        <v>1</v>
      </c>
      <c r="X29" s="74">
        <f>SUM(X10:X28)</f>
        <v>1578</v>
      </c>
      <c r="Y29" s="75">
        <f>SUM(Y10:Y28)</f>
        <v>259</v>
      </c>
      <c r="Z29" s="76">
        <f>SUM(Z10:Z28)</f>
        <v>17551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</row>
    <row r="30" spans="3:40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[1]HPP!$G$18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</row>
    <row r="31" spans="3:40" hidden="1">
      <c r="C31" s="82"/>
      <c r="D31" s="82"/>
      <c r="E31" s="82"/>
      <c r="F31" s="82"/>
      <c r="G31" s="82"/>
      <c r="H31" s="82"/>
      <c r="I31" s="83"/>
      <c r="J31" s="83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</row>
    <row r="32" spans="3:40" hidden="1">
      <c r="C32" s="53" t="s">
        <v>94</v>
      </c>
      <c r="D32" s="53"/>
      <c r="E32" s="53"/>
      <c r="F32" s="53"/>
      <c r="G32" s="53"/>
      <c r="H32" s="85">
        <v>1</v>
      </c>
      <c r="I32" s="86">
        <f>J32/$I$28</f>
        <v>0</v>
      </c>
      <c r="J32" s="87">
        <f>COUNTIF(AE41:AE301,H32)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88" t="s">
        <v>96</v>
      </c>
      <c r="V32" s="88"/>
      <c r="W32" s="88"/>
      <c r="X32" s="89">
        <f>MIN(AF41:AF301)</f>
        <v>0</v>
      </c>
      <c r="Y32" s="89"/>
      <c r="Z32" s="89"/>
      <c r="AA32" s="89" t="e">
        <f>MIN(#REF!)</f>
        <v>#REF!</v>
      </c>
      <c r="AC32" s="3"/>
      <c r="AD32" s="3"/>
      <c r="AE32" s="3"/>
      <c r="AF32" s="3"/>
      <c r="AG32" s="3"/>
      <c r="AI32" s="90"/>
    </row>
    <row r="33" spans="1:40" hidden="1">
      <c r="C33" s="53" t="s">
        <v>97</v>
      </c>
      <c r="D33" s="53"/>
      <c r="E33" s="53"/>
      <c r="F33" s="53"/>
      <c r="G33" s="53"/>
      <c r="H33" s="85">
        <v>2</v>
      </c>
      <c r="I33" s="86">
        <f>J33/$I$28</f>
        <v>0</v>
      </c>
      <c r="J33" s="87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53" t="s">
        <v>99</v>
      </c>
      <c r="V33" s="53"/>
      <c r="W33" s="53"/>
      <c r="X33" s="89">
        <f>MAX(AF41:AF301)</f>
        <v>0</v>
      </c>
      <c r="Y33" s="89"/>
      <c r="Z33" s="89"/>
      <c r="AA33" s="89" t="e">
        <f>MAX(#REF!)</f>
        <v>#REF!</v>
      </c>
      <c r="AC33" s="3"/>
      <c r="AD33" s="3"/>
      <c r="AE33" s="3"/>
      <c r="AF33" s="3"/>
      <c r="AG33" s="3"/>
      <c r="AI33" s="90"/>
    </row>
    <row r="34" spans="1:40" hidden="1">
      <c r="C34" s="65" t="s">
        <v>100</v>
      </c>
      <c r="D34" s="66"/>
      <c r="E34" s="66"/>
      <c r="F34" s="67"/>
      <c r="G34" s="67"/>
      <c r="H34" s="85">
        <v>3</v>
      </c>
      <c r="I34" s="86">
        <f>J34/$I$28</f>
        <v>0</v>
      </c>
      <c r="J34" s="87">
        <f>COUNTIF(AE41:AE301,H34)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53" t="s">
        <v>101</v>
      </c>
      <c r="V34" s="53"/>
      <c r="W34" s="53"/>
      <c r="X34" s="89" t="e">
        <f>AVERAGE(AF41:AF301)</f>
        <v>#DIV/0!</v>
      </c>
      <c r="Y34" s="89" t="e">
        <f>#REF!-#REF!</f>
        <v>#REF!</v>
      </c>
      <c r="Z34" s="89"/>
      <c r="AA34" s="89" t="e">
        <f>AVERAGE(#REF!)</f>
        <v>#REF!</v>
      </c>
      <c r="AC34" s="3"/>
      <c r="AD34" s="3"/>
      <c r="AE34" s="3"/>
      <c r="AF34" s="3"/>
      <c r="AG34" s="3"/>
      <c r="AI34" s="90"/>
      <c r="AN34" s="44"/>
    </row>
    <row r="35" spans="1:40">
      <c r="AN35" s="4"/>
    </row>
    <row r="36" spans="1:40" s="4" customFormat="1" ht="25.5">
      <c r="A36" s="93"/>
      <c r="B36" s="94"/>
      <c r="C36" s="95" t="s">
        <v>102</v>
      </c>
      <c r="D36" s="96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96"/>
      <c r="T36" s="99"/>
      <c r="U36" s="98" t="s">
        <v>110</v>
      </c>
      <c r="V36" s="98"/>
      <c r="W36" s="98"/>
      <c r="X36" s="98"/>
      <c r="Y36" s="98"/>
      <c r="Z36" s="98"/>
      <c r="AA36" s="96"/>
      <c r="AB36" s="99"/>
      <c r="AC36" s="94" t="s">
        <v>111</v>
      </c>
      <c r="AD36" s="94" t="s">
        <v>112</v>
      </c>
      <c r="AE36" s="94" t="s">
        <v>113</v>
      </c>
      <c r="AF36" s="94"/>
      <c r="AG36" s="94" t="s">
        <v>114</v>
      </c>
      <c r="AH36" s="98" t="s">
        <v>115</v>
      </c>
      <c r="AI36" s="98"/>
      <c r="AJ36" s="98"/>
      <c r="AK36" s="98"/>
      <c r="AL36" s="98"/>
      <c r="AM36" s="98"/>
      <c r="AN36" s="96"/>
    </row>
    <row r="37" spans="1:40" s="4" customFormat="1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120</v>
      </c>
      <c r="R37" s="94" t="s">
        <v>121</v>
      </c>
      <c r="S37" s="94" t="s">
        <v>122</v>
      </c>
      <c r="T37" s="102"/>
      <c r="U37" s="94" t="s">
        <v>116</v>
      </c>
      <c r="V37" s="94" t="s">
        <v>117</v>
      </c>
      <c r="W37" s="94" t="s">
        <v>118</v>
      </c>
      <c r="X37" s="94" t="s">
        <v>119</v>
      </c>
      <c r="Y37" s="94" t="s">
        <v>120</v>
      </c>
      <c r="Z37" s="94" t="s">
        <v>121</v>
      </c>
      <c r="AA37" s="94" t="s">
        <v>122</v>
      </c>
      <c r="AB37" s="102"/>
      <c r="AC37" s="94"/>
      <c r="AD37" s="94"/>
      <c r="AE37" s="94"/>
      <c r="AF37" s="94"/>
      <c r="AG37" s="94"/>
      <c r="AH37" s="94" t="s">
        <v>116</v>
      </c>
      <c r="AI37" s="94" t="s">
        <v>117</v>
      </c>
      <c r="AJ37" s="94" t="s">
        <v>118</v>
      </c>
      <c r="AK37" s="94" t="s">
        <v>119</v>
      </c>
      <c r="AL37" s="94" t="s">
        <v>120</v>
      </c>
      <c r="AM37" s="94" t="s">
        <v>121</v>
      </c>
      <c r="AN37" s="94" t="s">
        <v>122</v>
      </c>
    </row>
    <row r="38" spans="1:40" s="4" customFormat="1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 t="e">
        <f t="shared" ref="M38:S38" si="2">1-M39</f>
        <v>#REF!</v>
      </c>
      <c r="N38" s="103" t="e">
        <f t="shared" si="2"/>
        <v>#REF!</v>
      </c>
      <c r="O38" s="103" t="e">
        <f t="shared" si="2"/>
        <v>#REF!</v>
      </c>
      <c r="P38" s="103" t="e">
        <f t="shared" si="2"/>
        <v>#REF!</v>
      </c>
      <c r="Q38" s="103" t="e">
        <f t="shared" si="2"/>
        <v>#REF!</v>
      </c>
      <c r="R38" s="103" t="e">
        <f t="shared" si="2"/>
        <v>#REF!</v>
      </c>
      <c r="S38" s="103" t="e">
        <f t="shared" si="2"/>
        <v>#REF!</v>
      </c>
      <c r="T38" s="104"/>
      <c r="U38" s="94"/>
      <c r="V38" s="94"/>
      <c r="W38" s="94"/>
      <c r="X38" s="94"/>
      <c r="Y38" s="94"/>
      <c r="Z38" s="94"/>
      <c r="AA38" s="94"/>
      <c r="AB38" s="104"/>
      <c r="AC38" s="94"/>
      <c r="AD38" s="94"/>
      <c r="AE38" s="94"/>
      <c r="AF38" s="94"/>
      <c r="AG38" s="94"/>
      <c r="AH38" s="105"/>
      <c r="AI38" s="94"/>
      <c r="AJ38" s="105"/>
      <c r="AK38" s="105"/>
      <c r="AL38" s="105"/>
      <c r="AM38" s="105"/>
      <c r="AN38" s="105"/>
    </row>
    <row r="39" spans="1:40" s="4" customFormat="1">
      <c r="A39" s="93"/>
      <c r="B39" s="94"/>
      <c r="C39" s="101"/>
      <c r="D39" s="97"/>
      <c r="E39" s="97"/>
      <c r="F39" s="94"/>
      <c r="G39" s="94"/>
      <c r="H39" s="94"/>
      <c r="I39" s="94"/>
      <c r="J39" s="94"/>
      <c r="K39" s="94"/>
      <c r="L39" s="94"/>
      <c r="M39" s="103" t="e">
        <f t="shared" ref="M39:S39" si="3">M40/$O$40</f>
        <v>#REF!</v>
      </c>
      <c r="N39" s="103" t="e">
        <f t="shared" si="3"/>
        <v>#REF!</v>
      </c>
      <c r="O39" s="103" t="e">
        <f t="shared" si="3"/>
        <v>#REF!</v>
      </c>
      <c r="P39" s="103" t="e">
        <f t="shared" si="3"/>
        <v>#REF!</v>
      </c>
      <c r="Q39" s="103" t="e">
        <f t="shared" si="3"/>
        <v>#REF!</v>
      </c>
      <c r="R39" s="103" t="e">
        <f t="shared" si="3"/>
        <v>#REF!</v>
      </c>
      <c r="S39" s="103" t="e">
        <f t="shared" si="3"/>
        <v>#REF!</v>
      </c>
      <c r="T39" s="104"/>
      <c r="U39" s="94"/>
      <c r="V39" s="94"/>
      <c r="W39" s="94"/>
      <c r="X39" s="94"/>
      <c r="Y39" s="94"/>
      <c r="Z39" s="94"/>
      <c r="AA39" s="94"/>
      <c r="AB39" s="104"/>
      <c r="AC39" s="94"/>
      <c r="AD39" s="94"/>
      <c r="AE39" s="94"/>
      <c r="AF39" s="94"/>
      <c r="AG39" s="94"/>
      <c r="AH39" s="105"/>
      <c r="AI39" s="94"/>
      <c r="AJ39" s="105"/>
      <c r="AK39" s="105"/>
      <c r="AL39" s="105"/>
      <c r="AM39" s="105"/>
      <c r="AN39" s="105"/>
    </row>
    <row r="40" spans="1:40">
      <c r="A40" s="3">
        <v>1</v>
      </c>
      <c r="B40" s="106">
        <v>1</v>
      </c>
      <c r="C40" s="107" t="s">
        <v>132</v>
      </c>
      <c r="D40" s="108" t="s">
        <v>24</v>
      </c>
      <c r="E40" s="109"/>
      <c r="F40" s="110" t="s">
        <v>39</v>
      </c>
      <c r="G40" s="111">
        <f t="shared" ref="G40:G103" si="4">SUMIF($V$10:$V$28,F40,$AA$10:$AA$28)</f>
        <v>113</v>
      </c>
      <c r="H40" s="111">
        <f t="shared" ref="H40:H103" si="5">SUMIF($V$10:$V$28,F40,$X$10:$X$28)</f>
        <v>101</v>
      </c>
      <c r="I40" s="112">
        <f t="shared" ref="I40:I103" si="6">$I$27</f>
        <v>26438045</v>
      </c>
      <c r="J40" s="112" t="e">
        <f>SUMIF($AN$4:$AN$22,D40,#REF!)</f>
        <v>#REF!</v>
      </c>
      <c r="K40" s="113" t="e">
        <f t="shared" ref="K40:K103" si="7">IF(J40=$AJ$25,$AI$25,IF(J40=$AJ$26,$AI$26,IF(J40=$AJ$27,$AI$27,IF(J40=$AJ$28,$AI$28,IF(J40=$AJ$29,$AI$29,IF(J40=$AJ$30,$AI$30))))))</f>
        <v>#REF!</v>
      </c>
      <c r="L40" s="114" t="e">
        <f>SUMIF($AN$4:$AN$22,D40,#REF!)</f>
        <v>#REF!</v>
      </c>
      <c r="M40" s="115" t="e">
        <f t="shared" ref="M40:M103" si="8">$O40/(1+6%/12)^36</f>
        <v>#REF!</v>
      </c>
      <c r="N40" s="115" t="e">
        <f t="shared" ref="N40:N103" si="9">$O40/(1+6%/12)^12</f>
        <v>#REF!</v>
      </c>
      <c r="O40" s="115" t="e">
        <f t="shared" ref="O40:O103" si="10">$I$27*K40*L40</f>
        <v>#REF!</v>
      </c>
      <c r="P40" s="115" t="e">
        <f t="shared" ref="P40:P103" si="11">$O40*(1+6%/12)^12</f>
        <v>#REF!</v>
      </c>
      <c r="Q40" s="116" t="e">
        <f t="shared" ref="Q40:R103" si="12">O40</f>
        <v>#REF!</v>
      </c>
      <c r="R40" s="115" t="e">
        <f t="shared" si="12"/>
        <v>#REF!</v>
      </c>
      <c r="S40" s="115" t="e">
        <f t="shared" ref="S40:S103" si="13">$O40*(1+6%/12)^24</f>
        <v>#REF!</v>
      </c>
      <c r="T40" s="115"/>
      <c r="U40" s="115" t="e">
        <f t="shared" ref="U40:U103" si="14">M40*H40</f>
        <v>#REF!</v>
      </c>
      <c r="V40" s="115" t="e">
        <f t="shared" ref="V40:V103" si="15">N40*H40</f>
        <v>#REF!</v>
      </c>
      <c r="W40" s="115" t="e">
        <f t="shared" ref="W40:W103" si="16">O40*H40</f>
        <v>#REF!</v>
      </c>
      <c r="X40" s="116" t="e">
        <f t="shared" ref="X40:X103" si="17">P40*H40</f>
        <v>#REF!</v>
      </c>
      <c r="Y40" s="116" t="e">
        <f t="shared" ref="Y40:Y103" si="18">Q40*H40</f>
        <v>#REF!</v>
      </c>
      <c r="Z40" s="115" t="e">
        <f t="shared" ref="Z40:Z103" si="19">R40*H40</f>
        <v>#REF!</v>
      </c>
      <c r="AA40" s="115" t="e">
        <f t="shared" ref="AA40:AA103" si="20">S40*H40</f>
        <v>#REF!</v>
      </c>
      <c r="AB40" s="115"/>
      <c r="AC40" s="117" t="str">
        <f t="shared" ref="AC40:AC103" si="21">IF(AE40=$H$32,$M$32,IF(AE40=$H$33,$M$33,IF(AE40=$H$34,$M$34)))</f>
        <v>BERTAHAP</v>
      </c>
      <c r="AD40" s="118">
        <f t="shared" ref="AD40:AD103" si="22">IF(AC40=$M$32,$N$32,IF(AC40=$M$33,$N$33,$N$34))</f>
        <v>0</v>
      </c>
      <c r="AE40" s="119">
        <v>2</v>
      </c>
      <c r="AF40" s="120"/>
      <c r="AG40" s="115" t="e">
        <f>IF(AF40&gt;#REF!,"LB","KR")</f>
        <v>#REF!</v>
      </c>
      <c r="AH40" s="120">
        <v>2331787000</v>
      </c>
      <c r="AI40" s="120">
        <v>2628296000</v>
      </c>
      <c r="AJ40" s="120">
        <v>2790404000</v>
      </c>
      <c r="AK40" s="121">
        <v>2962510000</v>
      </c>
      <c r="AL40" s="121">
        <v>2790404000</v>
      </c>
      <c r="AM40" s="120">
        <v>2962510000</v>
      </c>
      <c r="AN40" s="120" t="e">
        <f t="shared" ref="AN40:AN75" si="23">ROUNDUP((AA40*(1+$J$5)),-3)</f>
        <v>#REF!</v>
      </c>
    </row>
    <row r="41" spans="1:40" ht="15" customHeight="1">
      <c r="A41" s="3">
        <f t="shared" ref="A41:A104" si="24">A40+1</f>
        <v>2</v>
      </c>
      <c r="B41" s="106">
        <v>2</v>
      </c>
      <c r="C41" s="107" t="s">
        <v>132</v>
      </c>
      <c r="D41" s="108" t="s">
        <v>35</v>
      </c>
      <c r="E41" s="109"/>
      <c r="F41" s="110" t="s">
        <v>42</v>
      </c>
      <c r="G41" s="111">
        <f t="shared" si="4"/>
        <v>78</v>
      </c>
      <c r="H41" s="111">
        <f t="shared" si="5"/>
        <v>66</v>
      </c>
      <c r="I41" s="112">
        <f t="shared" si="6"/>
        <v>26438045</v>
      </c>
      <c r="J41" s="112" t="e">
        <f>SUMIF($AN$4:$AN$22,D41,#REF!)</f>
        <v>#REF!</v>
      </c>
      <c r="K41" s="113" t="e">
        <f t="shared" si="7"/>
        <v>#REF!</v>
      </c>
      <c r="L41" s="114" t="e">
        <f>SUMIF($AN$4:$AN$22,D41,#REF!)</f>
        <v>#REF!</v>
      </c>
      <c r="M41" s="115" t="e">
        <f t="shared" si="8"/>
        <v>#REF!</v>
      </c>
      <c r="N41" s="115" t="e">
        <f t="shared" si="9"/>
        <v>#REF!</v>
      </c>
      <c r="O41" s="115" t="e">
        <f t="shared" si="10"/>
        <v>#REF!</v>
      </c>
      <c r="P41" s="115" t="e">
        <f t="shared" si="11"/>
        <v>#REF!</v>
      </c>
      <c r="Q41" s="116" t="e">
        <f t="shared" si="12"/>
        <v>#REF!</v>
      </c>
      <c r="R41" s="115" t="e">
        <f t="shared" si="12"/>
        <v>#REF!</v>
      </c>
      <c r="S41" s="115" t="e">
        <f t="shared" si="13"/>
        <v>#REF!</v>
      </c>
      <c r="T41" s="115"/>
      <c r="U41" s="115" t="e">
        <f t="shared" si="14"/>
        <v>#REF!</v>
      </c>
      <c r="V41" s="115" t="e">
        <f t="shared" si="15"/>
        <v>#REF!</v>
      </c>
      <c r="W41" s="115" t="e">
        <f t="shared" si="16"/>
        <v>#REF!</v>
      </c>
      <c r="X41" s="116" t="e">
        <f t="shared" si="17"/>
        <v>#REF!</v>
      </c>
      <c r="Y41" s="116" t="e">
        <f t="shared" si="18"/>
        <v>#REF!</v>
      </c>
      <c r="Z41" s="115" t="e">
        <f t="shared" si="19"/>
        <v>#REF!</v>
      </c>
      <c r="AA41" s="115" t="e">
        <f t="shared" si="20"/>
        <v>#REF!</v>
      </c>
      <c r="AB41" s="115"/>
      <c r="AC41" s="117" t="str">
        <f t="shared" si="21"/>
        <v>BERTAHAP</v>
      </c>
      <c r="AD41" s="118">
        <f t="shared" si="22"/>
        <v>0</v>
      </c>
      <c r="AE41" s="119">
        <v>2</v>
      </c>
      <c r="AF41" s="120"/>
      <c r="AG41" s="115" t="e">
        <f>IF(AF41&gt;#REF!,"LB","KR")</f>
        <v>#REF!</v>
      </c>
      <c r="AH41" s="120">
        <v>1491663000</v>
      </c>
      <c r="AI41" s="120">
        <v>1681343000</v>
      </c>
      <c r="AJ41" s="120">
        <v>1785044000</v>
      </c>
      <c r="AK41" s="121">
        <v>1895142000</v>
      </c>
      <c r="AL41" s="121">
        <v>1785044000</v>
      </c>
      <c r="AM41" s="120">
        <v>1895142000</v>
      </c>
      <c r="AN41" s="120" t="e">
        <f t="shared" si="23"/>
        <v>#REF!</v>
      </c>
    </row>
    <row r="42" spans="1:40">
      <c r="A42" s="3">
        <f t="shared" si="24"/>
        <v>3</v>
      </c>
      <c r="B42" s="106">
        <v>3</v>
      </c>
      <c r="C42" s="107" t="s">
        <v>132</v>
      </c>
      <c r="D42" s="108" t="s">
        <v>41</v>
      </c>
      <c r="E42" s="109"/>
      <c r="F42" s="110" t="s">
        <v>45</v>
      </c>
      <c r="G42" s="111">
        <f t="shared" si="4"/>
        <v>60</v>
      </c>
      <c r="H42" s="111">
        <f t="shared" si="5"/>
        <v>52</v>
      </c>
      <c r="I42" s="112">
        <f t="shared" si="6"/>
        <v>26438045</v>
      </c>
      <c r="J42" s="112" t="e">
        <f>SUMIF($AN$4:$AN$22,D42,#REF!)</f>
        <v>#REF!</v>
      </c>
      <c r="K42" s="113" t="e">
        <f t="shared" si="7"/>
        <v>#REF!</v>
      </c>
      <c r="L42" s="114" t="e">
        <f>SUMIF($AN$4:$AN$22,D42,#REF!)</f>
        <v>#REF!</v>
      </c>
      <c r="M42" s="115" t="e">
        <f t="shared" si="8"/>
        <v>#REF!</v>
      </c>
      <c r="N42" s="115" t="e">
        <f t="shared" si="9"/>
        <v>#REF!</v>
      </c>
      <c r="O42" s="115" t="e">
        <f t="shared" si="10"/>
        <v>#REF!</v>
      </c>
      <c r="P42" s="115" t="e">
        <f t="shared" si="11"/>
        <v>#REF!</v>
      </c>
      <c r="Q42" s="116" t="e">
        <f t="shared" si="12"/>
        <v>#REF!</v>
      </c>
      <c r="R42" s="115" t="e">
        <f t="shared" si="12"/>
        <v>#REF!</v>
      </c>
      <c r="S42" s="115" t="e">
        <f t="shared" si="13"/>
        <v>#REF!</v>
      </c>
      <c r="T42" s="115"/>
      <c r="U42" s="115" t="e">
        <f t="shared" si="14"/>
        <v>#REF!</v>
      </c>
      <c r="V42" s="115" t="e">
        <f t="shared" si="15"/>
        <v>#REF!</v>
      </c>
      <c r="W42" s="115" t="e">
        <f t="shared" si="16"/>
        <v>#REF!</v>
      </c>
      <c r="X42" s="116" t="e">
        <f t="shared" si="17"/>
        <v>#REF!</v>
      </c>
      <c r="Y42" s="116" t="e">
        <f t="shared" si="18"/>
        <v>#REF!</v>
      </c>
      <c r="Z42" s="115" t="e">
        <f t="shared" si="19"/>
        <v>#REF!</v>
      </c>
      <c r="AA42" s="115" t="e">
        <f t="shared" si="20"/>
        <v>#REF!</v>
      </c>
      <c r="AB42" s="115"/>
      <c r="AC42" s="117" t="str">
        <f t="shared" si="21"/>
        <v>BERTAHAP</v>
      </c>
      <c r="AD42" s="118">
        <f t="shared" si="22"/>
        <v>0</v>
      </c>
      <c r="AE42" s="119">
        <v>2</v>
      </c>
      <c r="AF42" s="120"/>
      <c r="AG42" s="115" t="e">
        <f>IF(AF42&gt;#REF!,"LB","KR")</f>
        <v>#REF!</v>
      </c>
      <c r="AH42" s="120">
        <v>1175250000</v>
      </c>
      <c r="AI42" s="120">
        <v>1324695000</v>
      </c>
      <c r="AJ42" s="120">
        <v>1406399000</v>
      </c>
      <c r="AK42" s="121">
        <v>1493142000</v>
      </c>
      <c r="AL42" s="121">
        <v>1406399000</v>
      </c>
      <c r="AM42" s="120">
        <v>1493142000</v>
      </c>
      <c r="AN42" s="120" t="e">
        <f t="shared" si="23"/>
        <v>#REF!</v>
      </c>
    </row>
    <row r="43" spans="1:40">
      <c r="A43" s="3">
        <f t="shared" si="24"/>
        <v>4</v>
      </c>
      <c r="B43" s="106">
        <v>4</v>
      </c>
      <c r="C43" s="107" t="s">
        <v>132</v>
      </c>
      <c r="D43" s="108">
        <v>10</v>
      </c>
      <c r="E43" s="109"/>
      <c r="F43" s="110" t="s">
        <v>48</v>
      </c>
      <c r="G43" s="111">
        <f t="shared" si="4"/>
        <v>74</v>
      </c>
      <c r="H43" s="111">
        <f t="shared" si="5"/>
        <v>63</v>
      </c>
      <c r="I43" s="112">
        <f t="shared" si="6"/>
        <v>26438045</v>
      </c>
      <c r="J43" s="112" t="e">
        <f>SUMIF($AN$4:$AN$22,D43,#REF!)</f>
        <v>#REF!</v>
      </c>
      <c r="K43" s="113" t="e">
        <f t="shared" si="7"/>
        <v>#REF!</v>
      </c>
      <c r="L43" s="114" t="e">
        <f>SUMIF($AN$4:$AN$22,D43,#REF!)</f>
        <v>#REF!</v>
      </c>
      <c r="M43" s="115" t="e">
        <f t="shared" si="8"/>
        <v>#REF!</v>
      </c>
      <c r="N43" s="115" t="e">
        <f t="shared" si="9"/>
        <v>#REF!</v>
      </c>
      <c r="O43" s="115" t="e">
        <f t="shared" si="10"/>
        <v>#REF!</v>
      </c>
      <c r="P43" s="115" t="e">
        <f t="shared" si="11"/>
        <v>#REF!</v>
      </c>
      <c r="Q43" s="116" t="e">
        <f t="shared" si="12"/>
        <v>#REF!</v>
      </c>
      <c r="R43" s="115" t="e">
        <f t="shared" si="12"/>
        <v>#REF!</v>
      </c>
      <c r="S43" s="115" t="e">
        <f t="shared" si="13"/>
        <v>#REF!</v>
      </c>
      <c r="T43" s="115"/>
      <c r="U43" s="115" t="e">
        <f t="shared" si="14"/>
        <v>#REF!</v>
      </c>
      <c r="V43" s="115" t="e">
        <f t="shared" si="15"/>
        <v>#REF!</v>
      </c>
      <c r="W43" s="115" t="e">
        <f t="shared" si="16"/>
        <v>#REF!</v>
      </c>
      <c r="X43" s="116" t="e">
        <f t="shared" si="17"/>
        <v>#REF!</v>
      </c>
      <c r="Y43" s="116" t="e">
        <f t="shared" si="18"/>
        <v>#REF!</v>
      </c>
      <c r="Z43" s="115" t="e">
        <f t="shared" si="19"/>
        <v>#REF!</v>
      </c>
      <c r="AA43" s="115" t="e">
        <f t="shared" si="20"/>
        <v>#REF!</v>
      </c>
      <c r="AB43" s="115"/>
      <c r="AC43" s="117" t="str">
        <f t="shared" si="21"/>
        <v>BERTAHAP</v>
      </c>
      <c r="AD43" s="118">
        <f t="shared" si="22"/>
        <v>0</v>
      </c>
      <c r="AE43" s="119">
        <v>2</v>
      </c>
      <c r="AF43" s="120"/>
      <c r="AG43" s="115" t="e">
        <f>IF(AF43&gt;#REF!,"LB","KR")</f>
        <v>#REF!</v>
      </c>
      <c r="AH43" s="120">
        <v>1423861000</v>
      </c>
      <c r="AI43" s="120">
        <v>1604918000</v>
      </c>
      <c r="AJ43" s="120">
        <v>1703906000</v>
      </c>
      <c r="AK43" s="121">
        <v>1808999000</v>
      </c>
      <c r="AL43" s="121">
        <v>1703906000</v>
      </c>
      <c r="AM43" s="120">
        <v>1808999000</v>
      </c>
      <c r="AN43" s="120" t="e">
        <f t="shared" si="23"/>
        <v>#REF!</v>
      </c>
    </row>
    <row r="44" spans="1:40">
      <c r="A44" s="3">
        <f t="shared" si="24"/>
        <v>5</v>
      </c>
      <c r="B44" s="106">
        <v>5</v>
      </c>
      <c r="C44" s="107" t="s">
        <v>132</v>
      </c>
      <c r="D44" s="106">
        <v>12</v>
      </c>
      <c r="E44" s="109"/>
      <c r="F44" s="110" t="s">
        <v>50</v>
      </c>
      <c r="G44" s="111">
        <f t="shared" si="4"/>
        <v>67</v>
      </c>
      <c r="H44" s="111">
        <f t="shared" si="5"/>
        <v>57</v>
      </c>
      <c r="I44" s="112">
        <f t="shared" si="6"/>
        <v>26438045</v>
      </c>
      <c r="J44" s="112" t="e">
        <f>SUMIF($AN$4:$AN$22,D44,#REF!)</f>
        <v>#REF!</v>
      </c>
      <c r="K44" s="113" t="e">
        <f t="shared" si="7"/>
        <v>#REF!</v>
      </c>
      <c r="L44" s="114" t="e">
        <f>SUMIF($AN$4:$AN$22,D44,#REF!)</f>
        <v>#REF!</v>
      </c>
      <c r="M44" s="115" t="e">
        <f t="shared" si="8"/>
        <v>#REF!</v>
      </c>
      <c r="N44" s="115" t="e">
        <f t="shared" si="9"/>
        <v>#REF!</v>
      </c>
      <c r="O44" s="115" t="e">
        <f t="shared" si="10"/>
        <v>#REF!</v>
      </c>
      <c r="P44" s="115" t="e">
        <f t="shared" si="11"/>
        <v>#REF!</v>
      </c>
      <c r="Q44" s="116" t="e">
        <f t="shared" si="12"/>
        <v>#REF!</v>
      </c>
      <c r="R44" s="115" t="e">
        <f t="shared" si="12"/>
        <v>#REF!</v>
      </c>
      <c r="S44" s="115" t="e">
        <f t="shared" si="13"/>
        <v>#REF!</v>
      </c>
      <c r="T44" s="115"/>
      <c r="U44" s="115" t="e">
        <f t="shared" si="14"/>
        <v>#REF!</v>
      </c>
      <c r="V44" s="115" t="e">
        <f t="shared" si="15"/>
        <v>#REF!</v>
      </c>
      <c r="W44" s="115" t="e">
        <f t="shared" si="16"/>
        <v>#REF!</v>
      </c>
      <c r="X44" s="116" t="e">
        <f t="shared" si="17"/>
        <v>#REF!</v>
      </c>
      <c r="Y44" s="116" t="e">
        <f t="shared" si="18"/>
        <v>#REF!</v>
      </c>
      <c r="Z44" s="115" t="e">
        <f t="shared" si="19"/>
        <v>#REF!</v>
      </c>
      <c r="AA44" s="115" t="e">
        <f t="shared" si="20"/>
        <v>#REF!</v>
      </c>
      <c r="AB44" s="115"/>
      <c r="AC44" s="117" t="str">
        <f t="shared" si="21"/>
        <v>BERTAHAP</v>
      </c>
      <c r="AD44" s="118">
        <f t="shared" si="22"/>
        <v>0</v>
      </c>
      <c r="AE44" s="119">
        <v>2</v>
      </c>
      <c r="AF44" s="120"/>
      <c r="AG44" s="115" t="e">
        <f>IF(AF44&gt;#REF!,"LB","KR")</f>
        <v>#REF!</v>
      </c>
      <c r="AH44" s="120">
        <v>1288255000</v>
      </c>
      <c r="AI44" s="120">
        <v>1452069000</v>
      </c>
      <c r="AJ44" s="120">
        <v>1541629000</v>
      </c>
      <c r="AK44" s="121">
        <v>1636714000</v>
      </c>
      <c r="AL44" s="121">
        <v>1541629000</v>
      </c>
      <c r="AM44" s="120">
        <v>1636714000</v>
      </c>
      <c r="AN44" s="120" t="e">
        <f t="shared" si="23"/>
        <v>#REF!</v>
      </c>
    </row>
    <row r="45" spans="1:40">
      <c r="A45" s="3">
        <f t="shared" si="24"/>
        <v>6</v>
      </c>
      <c r="B45" s="106">
        <v>6</v>
      </c>
      <c r="C45" s="107" t="s">
        <v>132</v>
      </c>
      <c r="D45" s="108">
        <v>16</v>
      </c>
      <c r="E45" s="109"/>
      <c r="F45" s="110" t="s">
        <v>52</v>
      </c>
      <c r="G45" s="111">
        <f t="shared" si="4"/>
        <v>71</v>
      </c>
      <c r="H45" s="111">
        <f t="shared" si="5"/>
        <v>63</v>
      </c>
      <c r="I45" s="112">
        <f t="shared" si="6"/>
        <v>26438045</v>
      </c>
      <c r="J45" s="112" t="e">
        <f>SUMIF($AN$4:$AN$22,D45,#REF!)</f>
        <v>#REF!</v>
      </c>
      <c r="K45" s="113" t="e">
        <f t="shared" si="7"/>
        <v>#REF!</v>
      </c>
      <c r="L45" s="114" t="e">
        <f>SUMIF($AN$4:$AN$22,D45,#REF!)</f>
        <v>#REF!</v>
      </c>
      <c r="M45" s="115" t="e">
        <f t="shared" si="8"/>
        <v>#REF!</v>
      </c>
      <c r="N45" s="115" t="e">
        <f t="shared" si="9"/>
        <v>#REF!</v>
      </c>
      <c r="O45" s="115" t="e">
        <f t="shared" si="10"/>
        <v>#REF!</v>
      </c>
      <c r="P45" s="115" t="e">
        <f t="shared" si="11"/>
        <v>#REF!</v>
      </c>
      <c r="Q45" s="116" t="e">
        <f t="shared" si="12"/>
        <v>#REF!</v>
      </c>
      <c r="R45" s="115" t="e">
        <f t="shared" si="12"/>
        <v>#REF!</v>
      </c>
      <c r="S45" s="115" t="e">
        <f t="shared" si="13"/>
        <v>#REF!</v>
      </c>
      <c r="T45" s="115"/>
      <c r="U45" s="115" t="e">
        <f t="shared" si="14"/>
        <v>#REF!</v>
      </c>
      <c r="V45" s="115" t="e">
        <f t="shared" si="15"/>
        <v>#REF!</v>
      </c>
      <c r="W45" s="115" t="e">
        <f t="shared" si="16"/>
        <v>#REF!</v>
      </c>
      <c r="X45" s="116" t="e">
        <f t="shared" si="17"/>
        <v>#REF!</v>
      </c>
      <c r="Y45" s="116" t="e">
        <f t="shared" si="18"/>
        <v>#REF!</v>
      </c>
      <c r="Z45" s="115" t="e">
        <f t="shared" si="19"/>
        <v>#REF!</v>
      </c>
      <c r="AA45" s="115" t="e">
        <f t="shared" si="20"/>
        <v>#REF!</v>
      </c>
      <c r="AB45" s="115"/>
      <c r="AC45" s="117" t="str">
        <f t="shared" si="21"/>
        <v>BERTAHAP</v>
      </c>
      <c r="AD45" s="118">
        <f t="shared" si="22"/>
        <v>0</v>
      </c>
      <c r="AE45" s="119">
        <v>2</v>
      </c>
      <c r="AF45" s="120"/>
      <c r="AG45" s="115" t="e">
        <f>IF(AF45&gt;#REF!,"LB","KR")</f>
        <v>#REF!</v>
      </c>
      <c r="AH45" s="120">
        <v>1423861000</v>
      </c>
      <c r="AI45" s="120">
        <v>1604918000</v>
      </c>
      <c r="AJ45" s="120">
        <v>1703906000</v>
      </c>
      <c r="AK45" s="121">
        <v>1808999000</v>
      </c>
      <c r="AL45" s="121">
        <v>1703906000</v>
      </c>
      <c r="AM45" s="120">
        <v>1808999000</v>
      </c>
      <c r="AN45" s="120" t="e">
        <f t="shared" si="23"/>
        <v>#REF!</v>
      </c>
    </row>
    <row r="46" spans="1:40">
      <c r="A46" s="3">
        <f t="shared" si="24"/>
        <v>7</v>
      </c>
      <c r="B46" s="106">
        <v>7</v>
      </c>
      <c r="C46" s="107" t="s">
        <v>132</v>
      </c>
      <c r="D46" s="106">
        <v>18</v>
      </c>
      <c r="E46" s="109"/>
      <c r="F46" s="110" t="s">
        <v>54</v>
      </c>
      <c r="G46" s="111">
        <f t="shared" si="4"/>
        <v>97</v>
      </c>
      <c r="H46" s="111">
        <f t="shared" si="5"/>
        <v>85</v>
      </c>
      <c r="I46" s="112">
        <f t="shared" si="6"/>
        <v>26438045</v>
      </c>
      <c r="J46" s="112" t="e">
        <f>SUMIF($AN$4:$AN$22,D46,#REF!)</f>
        <v>#REF!</v>
      </c>
      <c r="K46" s="113" t="e">
        <f t="shared" si="7"/>
        <v>#REF!</v>
      </c>
      <c r="L46" s="114" t="e">
        <f>SUMIF($AN$4:$AN$22,D46,#REF!)</f>
        <v>#REF!</v>
      </c>
      <c r="M46" s="115" t="e">
        <f t="shared" si="8"/>
        <v>#REF!</v>
      </c>
      <c r="N46" s="115" t="e">
        <f t="shared" si="9"/>
        <v>#REF!</v>
      </c>
      <c r="O46" s="115" t="e">
        <f t="shared" si="10"/>
        <v>#REF!</v>
      </c>
      <c r="P46" s="115" t="e">
        <f t="shared" si="11"/>
        <v>#REF!</v>
      </c>
      <c r="Q46" s="116" t="e">
        <f t="shared" si="12"/>
        <v>#REF!</v>
      </c>
      <c r="R46" s="115" t="e">
        <f t="shared" si="12"/>
        <v>#REF!</v>
      </c>
      <c r="S46" s="115" t="e">
        <f t="shared" si="13"/>
        <v>#REF!</v>
      </c>
      <c r="T46" s="115"/>
      <c r="U46" s="115" t="e">
        <f t="shared" si="14"/>
        <v>#REF!</v>
      </c>
      <c r="V46" s="115" t="e">
        <f t="shared" si="15"/>
        <v>#REF!</v>
      </c>
      <c r="W46" s="115" t="e">
        <f t="shared" si="16"/>
        <v>#REF!</v>
      </c>
      <c r="X46" s="116" t="e">
        <f t="shared" si="17"/>
        <v>#REF!</v>
      </c>
      <c r="Y46" s="116" t="e">
        <f t="shared" si="18"/>
        <v>#REF!</v>
      </c>
      <c r="Z46" s="115" t="e">
        <f t="shared" si="19"/>
        <v>#REF!</v>
      </c>
      <c r="AA46" s="115" t="e">
        <f t="shared" si="20"/>
        <v>#REF!</v>
      </c>
      <c r="AB46" s="115"/>
      <c r="AC46" s="117" t="str">
        <f t="shared" si="21"/>
        <v>BERTAHAP</v>
      </c>
      <c r="AD46" s="118">
        <f t="shared" si="22"/>
        <v>0</v>
      </c>
      <c r="AE46" s="119">
        <v>2</v>
      </c>
      <c r="AF46" s="120"/>
      <c r="AG46" s="115" t="e">
        <f>IF(AF46&gt;#REF!,"LB","KR")</f>
        <v>#REF!</v>
      </c>
      <c r="AH46" s="120">
        <v>1921081000</v>
      </c>
      <c r="AI46" s="120">
        <v>2165366000</v>
      </c>
      <c r="AJ46" s="120">
        <v>2298921000</v>
      </c>
      <c r="AK46" s="121">
        <v>2440713000</v>
      </c>
      <c r="AL46" s="121">
        <v>2298921000</v>
      </c>
      <c r="AM46" s="120">
        <v>2440713000</v>
      </c>
      <c r="AN46" s="120" t="e">
        <f t="shared" si="23"/>
        <v>#REF!</v>
      </c>
    </row>
    <row r="47" spans="1:40">
      <c r="A47" s="3">
        <f t="shared" si="24"/>
        <v>8</v>
      </c>
      <c r="B47" s="106">
        <v>8</v>
      </c>
      <c r="C47" s="107" t="s">
        <v>132</v>
      </c>
      <c r="D47" s="106">
        <v>20</v>
      </c>
      <c r="E47" s="109"/>
      <c r="F47" s="110" t="s">
        <v>70</v>
      </c>
      <c r="G47" s="111">
        <f t="shared" si="4"/>
        <v>60</v>
      </c>
      <c r="H47" s="111">
        <f t="shared" si="5"/>
        <v>51</v>
      </c>
      <c r="I47" s="112">
        <f t="shared" si="6"/>
        <v>26438045</v>
      </c>
      <c r="J47" s="112" t="e">
        <f>SUMIF($AN$4:$AN$22,D47,#REF!)</f>
        <v>#REF!</v>
      </c>
      <c r="K47" s="113" t="e">
        <f t="shared" si="7"/>
        <v>#REF!</v>
      </c>
      <c r="L47" s="114" t="e">
        <f>SUMIF($AN$4:$AN$22,D47,#REF!)</f>
        <v>#REF!</v>
      </c>
      <c r="M47" s="115" t="e">
        <f t="shared" si="8"/>
        <v>#REF!</v>
      </c>
      <c r="N47" s="115" t="e">
        <f t="shared" si="9"/>
        <v>#REF!</v>
      </c>
      <c r="O47" s="115" t="e">
        <f t="shared" si="10"/>
        <v>#REF!</v>
      </c>
      <c r="P47" s="115" t="e">
        <f t="shared" si="11"/>
        <v>#REF!</v>
      </c>
      <c r="Q47" s="116" t="e">
        <f t="shared" si="12"/>
        <v>#REF!</v>
      </c>
      <c r="R47" s="115" t="e">
        <f t="shared" si="12"/>
        <v>#REF!</v>
      </c>
      <c r="S47" s="115" t="e">
        <f t="shared" si="13"/>
        <v>#REF!</v>
      </c>
      <c r="T47" s="115"/>
      <c r="U47" s="115" t="e">
        <f t="shared" si="14"/>
        <v>#REF!</v>
      </c>
      <c r="V47" s="115" t="e">
        <f t="shared" si="15"/>
        <v>#REF!</v>
      </c>
      <c r="W47" s="115" t="e">
        <f t="shared" si="16"/>
        <v>#REF!</v>
      </c>
      <c r="X47" s="116" t="e">
        <f t="shared" si="17"/>
        <v>#REF!</v>
      </c>
      <c r="Y47" s="116" t="e">
        <f t="shared" si="18"/>
        <v>#REF!</v>
      </c>
      <c r="Z47" s="115" t="e">
        <f t="shared" si="19"/>
        <v>#REF!</v>
      </c>
      <c r="AA47" s="115" t="e">
        <f t="shared" si="20"/>
        <v>#REF!</v>
      </c>
      <c r="AB47" s="115"/>
      <c r="AC47" s="117" t="str">
        <f t="shared" si="21"/>
        <v>BERTAHAP</v>
      </c>
      <c r="AD47" s="118">
        <f t="shared" si="22"/>
        <v>0</v>
      </c>
      <c r="AE47" s="119">
        <v>2</v>
      </c>
      <c r="AF47" s="120"/>
      <c r="AG47" s="115" t="e">
        <f>IF(AF47&gt;#REF!,"LB","KR")</f>
        <v>#REF!</v>
      </c>
      <c r="AH47" s="120">
        <v>1152649000</v>
      </c>
      <c r="AI47" s="120">
        <v>1299220000</v>
      </c>
      <c r="AJ47" s="120">
        <v>1379353000</v>
      </c>
      <c r="AK47" s="121">
        <v>1464428000</v>
      </c>
      <c r="AL47" s="121">
        <v>1379353000</v>
      </c>
      <c r="AM47" s="120">
        <v>1464428000</v>
      </c>
      <c r="AN47" s="120" t="e">
        <f t="shared" si="23"/>
        <v>#REF!</v>
      </c>
    </row>
    <row r="48" spans="1:40">
      <c r="A48" s="3">
        <f t="shared" si="24"/>
        <v>9</v>
      </c>
      <c r="B48" s="106">
        <v>9</v>
      </c>
      <c r="C48" s="107" t="s">
        <v>132</v>
      </c>
      <c r="D48" s="106">
        <v>22</v>
      </c>
      <c r="E48" s="109"/>
      <c r="F48" s="110" t="s">
        <v>89</v>
      </c>
      <c r="G48" s="111">
        <f t="shared" si="4"/>
        <v>81</v>
      </c>
      <c r="H48" s="111">
        <f t="shared" si="5"/>
        <v>70</v>
      </c>
      <c r="I48" s="112">
        <f t="shared" si="6"/>
        <v>26438045</v>
      </c>
      <c r="J48" s="112" t="e">
        <f>SUMIF($AN$4:$AN$22,D48,#REF!)</f>
        <v>#REF!</v>
      </c>
      <c r="K48" s="113" t="e">
        <f t="shared" si="7"/>
        <v>#REF!</v>
      </c>
      <c r="L48" s="114" t="e">
        <f>SUMIF($AN$4:$AN$22,D48,#REF!)</f>
        <v>#REF!</v>
      </c>
      <c r="M48" s="115" t="e">
        <f t="shared" si="8"/>
        <v>#REF!</v>
      </c>
      <c r="N48" s="115" t="e">
        <f t="shared" si="9"/>
        <v>#REF!</v>
      </c>
      <c r="O48" s="115" t="e">
        <f t="shared" si="10"/>
        <v>#REF!</v>
      </c>
      <c r="P48" s="115" t="e">
        <f t="shared" si="11"/>
        <v>#REF!</v>
      </c>
      <c r="Q48" s="116" t="e">
        <f t="shared" si="12"/>
        <v>#REF!</v>
      </c>
      <c r="R48" s="115" t="e">
        <f t="shared" si="12"/>
        <v>#REF!</v>
      </c>
      <c r="S48" s="115" t="e">
        <f t="shared" si="13"/>
        <v>#REF!</v>
      </c>
      <c r="T48" s="115"/>
      <c r="U48" s="115" t="e">
        <f t="shared" si="14"/>
        <v>#REF!</v>
      </c>
      <c r="V48" s="115" t="e">
        <f t="shared" si="15"/>
        <v>#REF!</v>
      </c>
      <c r="W48" s="115" t="e">
        <f t="shared" si="16"/>
        <v>#REF!</v>
      </c>
      <c r="X48" s="116" t="e">
        <f t="shared" si="17"/>
        <v>#REF!</v>
      </c>
      <c r="Y48" s="116" t="e">
        <f t="shared" si="18"/>
        <v>#REF!</v>
      </c>
      <c r="Z48" s="115" t="e">
        <f t="shared" si="19"/>
        <v>#REF!</v>
      </c>
      <c r="AA48" s="115" t="e">
        <f t="shared" si="20"/>
        <v>#REF!</v>
      </c>
      <c r="AB48" s="115"/>
      <c r="AC48" s="117" t="str">
        <f t="shared" si="21"/>
        <v>BERTAHAP</v>
      </c>
      <c r="AD48" s="118">
        <f t="shared" si="22"/>
        <v>0</v>
      </c>
      <c r="AE48" s="119">
        <v>2</v>
      </c>
      <c r="AF48" s="120"/>
      <c r="AG48" s="115" t="e">
        <f>IF(AF48&gt;#REF!,"LB","KR")</f>
        <v>#REF!</v>
      </c>
      <c r="AH48" s="120">
        <v>1650113000</v>
      </c>
      <c r="AI48" s="120">
        <v>1859941000</v>
      </c>
      <c r="AJ48" s="120">
        <v>1974658000</v>
      </c>
      <c r="AK48" s="121">
        <v>2096451000</v>
      </c>
      <c r="AL48" s="121">
        <v>1974658000</v>
      </c>
      <c r="AM48" s="120">
        <v>2096451000</v>
      </c>
      <c r="AN48" s="120" t="e">
        <f t="shared" si="23"/>
        <v>#REF!</v>
      </c>
    </row>
    <row r="49" spans="1:40">
      <c r="A49" s="3">
        <f t="shared" si="24"/>
        <v>10</v>
      </c>
      <c r="B49" s="106">
        <v>1</v>
      </c>
      <c r="C49" s="107" t="s">
        <v>134</v>
      </c>
      <c r="D49" s="108" t="s">
        <v>24</v>
      </c>
      <c r="E49" s="109"/>
      <c r="F49" s="110" t="s">
        <v>39</v>
      </c>
      <c r="G49" s="111">
        <f t="shared" si="4"/>
        <v>113</v>
      </c>
      <c r="H49" s="111">
        <f t="shared" si="5"/>
        <v>101</v>
      </c>
      <c r="I49" s="112">
        <f t="shared" si="6"/>
        <v>26438045</v>
      </c>
      <c r="J49" s="112" t="e">
        <f>SUMIF($AN$4:$AN$22,D49,#REF!)</f>
        <v>#REF!</v>
      </c>
      <c r="K49" s="113" t="e">
        <f t="shared" si="7"/>
        <v>#REF!</v>
      </c>
      <c r="L49" s="114" t="e">
        <f>SUMIF($AN$4:$AN$22,D49,#REF!)</f>
        <v>#REF!</v>
      </c>
      <c r="M49" s="115" t="e">
        <f t="shared" si="8"/>
        <v>#REF!</v>
      </c>
      <c r="N49" s="115" t="e">
        <f t="shared" si="9"/>
        <v>#REF!</v>
      </c>
      <c r="O49" s="115" t="e">
        <f t="shared" si="10"/>
        <v>#REF!</v>
      </c>
      <c r="P49" s="115" t="e">
        <f t="shared" si="11"/>
        <v>#REF!</v>
      </c>
      <c r="Q49" s="116" t="e">
        <f t="shared" si="12"/>
        <v>#REF!</v>
      </c>
      <c r="R49" s="115" t="e">
        <f t="shared" si="12"/>
        <v>#REF!</v>
      </c>
      <c r="S49" s="115" t="e">
        <f t="shared" si="13"/>
        <v>#REF!</v>
      </c>
      <c r="T49" s="115"/>
      <c r="U49" s="115" t="e">
        <f t="shared" si="14"/>
        <v>#REF!</v>
      </c>
      <c r="V49" s="115" t="e">
        <f t="shared" si="15"/>
        <v>#REF!</v>
      </c>
      <c r="W49" s="115" t="e">
        <f t="shared" si="16"/>
        <v>#REF!</v>
      </c>
      <c r="X49" s="116" t="e">
        <f t="shared" si="17"/>
        <v>#REF!</v>
      </c>
      <c r="Y49" s="116" t="e">
        <f t="shared" si="18"/>
        <v>#REF!</v>
      </c>
      <c r="Z49" s="115" t="e">
        <f t="shared" si="19"/>
        <v>#REF!</v>
      </c>
      <c r="AA49" s="115" t="e">
        <f t="shared" si="20"/>
        <v>#REF!</v>
      </c>
      <c r="AB49" s="115"/>
      <c r="AC49" s="117" t="str">
        <f t="shared" si="21"/>
        <v>BERTAHAP</v>
      </c>
      <c r="AD49" s="118">
        <f t="shared" si="22"/>
        <v>0</v>
      </c>
      <c r="AE49" s="119">
        <v>2</v>
      </c>
      <c r="AF49" s="120"/>
      <c r="AG49" s="115" t="e">
        <f>IF(AF49&gt;#REF!,"LB","KR")</f>
        <v>#REF!</v>
      </c>
      <c r="AH49" s="120">
        <v>2331787000</v>
      </c>
      <c r="AI49" s="120">
        <v>2628296000</v>
      </c>
      <c r="AJ49" s="120">
        <v>2790404000</v>
      </c>
      <c r="AK49" s="121">
        <v>2962510000</v>
      </c>
      <c r="AL49" s="121">
        <v>2790404000</v>
      </c>
      <c r="AM49" s="120">
        <v>2962510000</v>
      </c>
      <c r="AN49" s="120" t="e">
        <f t="shared" si="23"/>
        <v>#REF!</v>
      </c>
    </row>
    <row r="50" spans="1:40">
      <c r="A50" s="3">
        <f t="shared" si="24"/>
        <v>11</v>
      </c>
      <c r="B50" s="106">
        <v>2</v>
      </c>
      <c r="C50" s="107" t="s">
        <v>134</v>
      </c>
      <c r="D50" s="108" t="s">
        <v>35</v>
      </c>
      <c r="E50" s="109"/>
      <c r="F50" s="110" t="s">
        <v>42</v>
      </c>
      <c r="G50" s="111">
        <f t="shared" si="4"/>
        <v>78</v>
      </c>
      <c r="H50" s="111">
        <f t="shared" si="5"/>
        <v>66</v>
      </c>
      <c r="I50" s="112">
        <f t="shared" si="6"/>
        <v>26438045</v>
      </c>
      <c r="J50" s="112" t="e">
        <f>SUMIF($AN$4:$AN$22,D50,#REF!)</f>
        <v>#REF!</v>
      </c>
      <c r="K50" s="113" t="e">
        <f t="shared" si="7"/>
        <v>#REF!</v>
      </c>
      <c r="L50" s="114" t="e">
        <f>SUMIF($AN$4:$AN$22,D50,#REF!)</f>
        <v>#REF!</v>
      </c>
      <c r="M50" s="115" t="e">
        <f t="shared" si="8"/>
        <v>#REF!</v>
      </c>
      <c r="N50" s="115" t="e">
        <f t="shared" si="9"/>
        <v>#REF!</v>
      </c>
      <c r="O50" s="115" t="e">
        <f t="shared" si="10"/>
        <v>#REF!</v>
      </c>
      <c r="P50" s="115" t="e">
        <f t="shared" si="11"/>
        <v>#REF!</v>
      </c>
      <c r="Q50" s="116" t="e">
        <f t="shared" si="12"/>
        <v>#REF!</v>
      </c>
      <c r="R50" s="115" t="e">
        <f t="shared" si="12"/>
        <v>#REF!</v>
      </c>
      <c r="S50" s="115" t="e">
        <f t="shared" si="13"/>
        <v>#REF!</v>
      </c>
      <c r="T50" s="115"/>
      <c r="U50" s="115" t="e">
        <f t="shared" si="14"/>
        <v>#REF!</v>
      </c>
      <c r="V50" s="115" t="e">
        <f t="shared" si="15"/>
        <v>#REF!</v>
      </c>
      <c r="W50" s="115" t="e">
        <f t="shared" si="16"/>
        <v>#REF!</v>
      </c>
      <c r="X50" s="116" t="e">
        <f t="shared" si="17"/>
        <v>#REF!</v>
      </c>
      <c r="Y50" s="116" t="e">
        <f t="shared" si="18"/>
        <v>#REF!</v>
      </c>
      <c r="Z50" s="115" t="e">
        <f t="shared" si="19"/>
        <v>#REF!</v>
      </c>
      <c r="AA50" s="115" t="e">
        <f t="shared" si="20"/>
        <v>#REF!</v>
      </c>
      <c r="AB50" s="115"/>
      <c r="AC50" s="117" t="str">
        <f t="shared" si="21"/>
        <v>BERTAHAP</v>
      </c>
      <c r="AD50" s="118">
        <f t="shared" si="22"/>
        <v>0</v>
      </c>
      <c r="AE50" s="119">
        <v>2</v>
      </c>
      <c r="AF50" s="120"/>
      <c r="AG50" s="115" t="e">
        <f>IF(AF50&gt;#REF!,"LB","KR")</f>
        <v>#REF!</v>
      </c>
      <c r="AH50" s="120">
        <v>1491663000</v>
      </c>
      <c r="AI50" s="120">
        <v>1681343000</v>
      </c>
      <c r="AJ50" s="120">
        <v>1785044000</v>
      </c>
      <c r="AK50" s="121">
        <v>1895142000</v>
      </c>
      <c r="AL50" s="121">
        <v>1785044000</v>
      </c>
      <c r="AM50" s="120">
        <v>1895142000</v>
      </c>
      <c r="AN50" s="120" t="e">
        <f t="shared" si="23"/>
        <v>#REF!</v>
      </c>
    </row>
    <row r="51" spans="1:40">
      <c r="A51" s="3">
        <f t="shared" si="24"/>
        <v>12</v>
      </c>
      <c r="B51" s="106">
        <v>3</v>
      </c>
      <c r="C51" s="107" t="s">
        <v>134</v>
      </c>
      <c r="D51" s="108" t="s">
        <v>41</v>
      </c>
      <c r="E51" s="109"/>
      <c r="F51" s="110" t="s">
        <v>45</v>
      </c>
      <c r="G51" s="111">
        <f t="shared" si="4"/>
        <v>60</v>
      </c>
      <c r="H51" s="111">
        <f t="shared" si="5"/>
        <v>52</v>
      </c>
      <c r="I51" s="112">
        <f t="shared" si="6"/>
        <v>26438045</v>
      </c>
      <c r="J51" s="112" t="e">
        <f>SUMIF($AN$4:$AN$22,D51,#REF!)</f>
        <v>#REF!</v>
      </c>
      <c r="K51" s="113" t="e">
        <f t="shared" si="7"/>
        <v>#REF!</v>
      </c>
      <c r="L51" s="114" t="e">
        <f>SUMIF($AN$4:$AN$22,D51,#REF!)</f>
        <v>#REF!</v>
      </c>
      <c r="M51" s="115" t="e">
        <f t="shared" si="8"/>
        <v>#REF!</v>
      </c>
      <c r="N51" s="115" t="e">
        <f t="shared" si="9"/>
        <v>#REF!</v>
      </c>
      <c r="O51" s="115" t="e">
        <f t="shared" si="10"/>
        <v>#REF!</v>
      </c>
      <c r="P51" s="115" t="e">
        <f t="shared" si="11"/>
        <v>#REF!</v>
      </c>
      <c r="Q51" s="116" t="e">
        <f t="shared" si="12"/>
        <v>#REF!</v>
      </c>
      <c r="R51" s="115" t="e">
        <f t="shared" si="12"/>
        <v>#REF!</v>
      </c>
      <c r="S51" s="115" t="e">
        <f t="shared" si="13"/>
        <v>#REF!</v>
      </c>
      <c r="T51" s="115"/>
      <c r="U51" s="115" t="e">
        <f t="shared" si="14"/>
        <v>#REF!</v>
      </c>
      <c r="V51" s="115" t="e">
        <f t="shared" si="15"/>
        <v>#REF!</v>
      </c>
      <c r="W51" s="115" t="e">
        <f t="shared" si="16"/>
        <v>#REF!</v>
      </c>
      <c r="X51" s="116" t="e">
        <f t="shared" si="17"/>
        <v>#REF!</v>
      </c>
      <c r="Y51" s="116" t="e">
        <f t="shared" si="18"/>
        <v>#REF!</v>
      </c>
      <c r="Z51" s="115" t="e">
        <f t="shared" si="19"/>
        <v>#REF!</v>
      </c>
      <c r="AA51" s="115" t="e">
        <f t="shared" si="20"/>
        <v>#REF!</v>
      </c>
      <c r="AB51" s="115"/>
      <c r="AC51" s="117" t="str">
        <f t="shared" si="21"/>
        <v>BERTAHAP</v>
      </c>
      <c r="AD51" s="118">
        <f t="shared" si="22"/>
        <v>0</v>
      </c>
      <c r="AE51" s="119">
        <v>2</v>
      </c>
      <c r="AF51" s="120"/>
      <c r="AG51" s="115" t="e">
        <f>IF(AF51&gt;#REF!,"LB","KR")</f>
        <v>#REF!</v>
      </c>
      <c r="AH51" s="120">
        <v>1175250000</v>
      </c>
      <c r="AI51" s="120">
        <v>1324695000</v>
      </c>
      <c r="AJ51" s="120">
        <v>1406399000</v>
      </c>
      <c r="AK51" s="121">
        <v>1493142000</v>
      </c>
      <c r="AL51" s="121">
        <v>1406399000</v>
      </c>
      <c r="AM51" s="120">
        <v>1493142000</v>
      </c>
      <c r="AN51" s="120" t="e">
        <f t="shared" si="23"/>
        <v>#REF!</v>
      </c>
    </row>
    <row r="52" spans="1:40">
      <c r="A52" s="3">
        <f t="shared" si="24"/>
        <v>13</v>
      </c>
      <c r="B52" s="106">
        <v>4</v>
      </c>
      <c r="C52" s="107" t="s">
        <v>134</v>
      </c>
      <c r="D52" s="108">
        <v>10</v>
      </c>
      <c r="E52" s="109"/>
      <c r="F52" s="110" t="s">
        <v>48</v>
      </c>
      <c r="G52" s="111">
        <f t="shared" si="4"/>
        <v>74</v>
      </c>
      <c r="H52" s="111">
        <f t="shared" si="5"/>
        <v>63</v>
      </c>
      <c r="I52" s="112">
        <f t="shared" si="6"/>
        <v>26438045</v>
      </c>
      <c r="J52" s="112" t="e">
        <f>SUMIF($AN$4:$AN$22,D52,#REF!)</f>
        <v>#REF!</v>
      </c>
      <c r="K52" s="113" t="e">
        <f t="shared" si="7"/>
        <v>#REF!</v>
      </c>
      <c r="L52" s="114" t="e">
        <f>SUMIF($AN$4:$AN$22,D52,#REF!)</f>
        <v>#REF!</v>
      </c>
      <c r="M52" s="115" t="e">
        <f t="shared" si="8"/>
        <v>#REF!</v>
      </c>
      <c r="N52" s="115" t="e">
        <f t="shared" si="9"/>
        <v>#REF!</v>
      </c>
      <c r="O52" s="115" t="e">
        <f t="shared" si="10"/>
        <v>#REF!</v>
      </c>
      <c r="P52" s="115" t="e">
        <f t="shared" si="11"/>
        <v>#REF!</v>
      </c>
      <c r="Q52" s="116" t="e">
        <f t="shared" si="12"/>
        <v>#REF!</v>
      </c>
      <c r="R52" s="115" t="e">
        <f t="shared" si="12"/>
        <v>#REF!</v>
      </c>
      <c r="S52" s="115" t="e">
        <f t="shared" si="13"/>
        <v>#REF!</v>
      </c>
      <c r="T52" s="115"/>
      <c r="U52" s="115" t="e">
        <f t="shared" si="14"/>
        <v>#REF!</v>
      </c>
      <c r="V52" s="115" t="e">
        <f t="shared" si="15"/>
        <v>#REF!</v>
      </c>
      <c r="W52" s="115" t="e">
        <f t="shared" si="16"/>
        <v>#REF!</v>
      </c>
      <c r="X52" s="116" t="e">
        <f t="shared" si="17"/>
        <v>#REF!</v>
      </c>
      <c r="Y52" s="116" t="e">
        <f t="shared" si="18"/>
        <v>#REF!</v>
      </c>
      <c r="Z52" s="115" t="e">
        <f t="shared" si="19"/>
        <v>#REF!</v>
      </c>
      <c r="AA52" s="115" t="e">
        <f t="shared" si="20"/>
        <v>#REF!</v>
      </c>
      <c r="AB52" s="115"/>
      <c r="AC52" s="117" t="str">
        <f t="shared" si="21"/>
        <v>BERTAHAP</v>
      </c>
      <c r="AD52" s="118">
        <f t="shared" si="22"/>
        <v>0</v>
      </c>
      <c r="AE52" s="119">
        <v>2</v>
      </c>
      <c r="AF52" s="120"/>
      <c r="AG52" s="115" t="e">
        <f>IF(AF52&gt;#REF!,"LB","KR")</f>
        <v>#REF!</v>
      </c>
      <c r="AH52" s="120">
        <v>1423861000</v>
      </c>
      <c r="AI52" s="120">
        <v>1604918000</v>
      </c>
      <c r="AJ52" s="120">
        <v>1703906000</v>
      </c>
      <c r="AK52" s="121">
        <v>1808999000</v>
      </c>
      <c r="AL52" s="121">
        <v>1703906000</v>
      </c>
      <c r="AM52" s="120">
        <v>1808999000</v>
      </c>
      <c r="AN52" s="120" t="e">
        <f t="shared" si="23"/>
        <v>#REF!</v>
      </c>
    </row>
    <row r="53" spans="1:40">
      <c r="A53" s="3">
        <f t="shared" si="24"/>
        <v>14</v>
      </c>
      <c r="B53" s="106">
        <v>5</v>
      </c>
      <c r="C53" s="107" t="s">
        <v>134</v>
      </c>
      <c r="D53" s="106">
        <v>12</v>
      </c>
      <c r="E53" s="109"/>
      <c r="F53" s="110" t="s">
        <v>50</v>
      </c>
      <c r="G53" s="111">
        <f t="shared" si="4"/>
        <v>67</v>
      </c>
      <c r="H53" s="111">
        <f t="shared" si="5"/>
        <v>57</v>
      </c>
      <c r="I53" s="112">
        <f t="shared" si="6"/>
        <v>26438045</v>
      </c>
      <c r="J53" s="112" t="e">
        <f>SUMIF($AN$4:$AN$22,D53,#REF!)</f>
        <v>#REF!</v>
      </c>
      <c r="K53" s="113" t="e">
        <f t="shared" si="7"/>
        <v>#REF!</v>
      </c>
      <c r="L53" s="114" t="e">
        <f>SUMIF($AN$4:$AN$22,D53,#REF!)</f>
        <v>#REF!</v>
      </c>
      <c r="M53" s="115" t="e">
        <f t="shared" si="8"/>
        <v>#REF!</v>
      </c>
      <c r="N53" s="115" t="e">
        <f t="shared" si="9"/>
        <v>#REF!</v>
      </c>
      <c r="O53" s="115" t="e">
        <f t="shared" si="10"/>
        <v>#REF!</v>
      </c>
      <c r="P53" s="115" t="e">
        <f t="shared" si="11"/>
        <v>#REF!</v>
      </c>
      <c r="Q53" s="116" t="e">
        <f t="shared" si="12"/>
        <v>#REF!</v>
      </c>
      <c r="R53" s="115" t="e">
        <f t="shared" si="12"/>
        <v>#REF!</v>
      </c>
      <c r="S53" s="115" t="e">
        <f t="shared" si="13"/>
        <v>#REF!</v>
      </c>
      <c r="T53" s="115"/>
      <c r="U53" s="115" t="e">
        <f t="shared" si="14"/>
        <v>#REF!</v>
      </c>
      <c r="V53" s="115" t="e">
        <f t="shared" si="15"/>
        <v>#REF!</v>
      </c>
      <c r="W53" s="115" t="e">
        <f t="shared" si="16"/>
        <v>#REF!</v>
      </c>
      <c r="X53" s="116" t="e">
        <f t="shared" si="17"/>
        <v>#REF!</v>
      </c>
      <c r="Y53" s="116" t="e">
        <f t="shared" si="18"/>
        <v>#REF!</v>
      </c>
      <c r="Z53" s="115" t="e">
        <f t="shared" si="19"/>
        <v>#REF!</v>
      </c>
      <c r="AA53" s="115" t="e">
        <f t="shared" si="20"/>
        <v>#REF!</v>
      </c>
      <c r="AB53" s="115"/>
      <c r="AC53" s="117" t="str">
        <f t="shared" si="21"/>
        <v>BERTAHAP</v>
      </c>
      <c r="AD53" s="118">
        <f t="shared" si="22"/>
        <v>0</v>
      </c>
      <c r="AE53" s="119">
        <v>2</v>
      </c>
      <c r="AF53" s="120"/>
      <c r="AG53" s="115" t="e">
        <f>IF(AF53&gt;#REF!,"LB","KR")</f>
        <v>#REF!</v>
      </c>
      <c r="AH53" s="120">
        <v>1288255000</v>
      </c>
      <c r="AI53" s="120">
        <v>1452069000</v>
      </c>
      <c r="AJ53" s="120">
        <v>1541629000</v>
      </c>
      <c r="AK53" s="121">
        <v>1636714000</v>
      </c>
      <c r="AL53" s="121">
        <v>1541629000</v>
      </c>
      <c r="AM53" s="120">
        <v>1636714000</v>
      </c>
      <c r="AN53" s="120" t="e">
        <f t="shared" si="23"/>
        <v>#REF!</v>
      </c>
    </row>
    <row r="54" spans="1:40">
      <c r="A54" s="3">
        <f t="shared" si="24"/>
        <v>15</v>
      </c>
      <c r="B54" s="106">
        <v>6</v>
      </c>
      <c r="C54" s="107" t="s">
        <v>134</v>
      </c>
      <c r="D54" s="108">
        <v>16</v>
      </c>
      <c r="E54" s="109"/>
      <c r="F54" s="110" t="s">
        <v>52</v>
      </c>
      <c r="G54" s="111">
        <f t="shared" si="4"/>
        <v>71</v>
      </c>
      <c r="H54" s="111">
        <f t="shared" si="5"/>
        <v>63</v>
      </c>
      <c r="I54" s="112">
        <f t="shared" si="6"/>
        <v>26438045</v>
      </c>
      <c r="J54" s="112" t="e">
        <f>SUMIF($AN$4:$AN$22,D54,#REF!)</f>
        <v>#REF!</v>
      </c>
      <c r="K54" s="113" t="e">
        <f t="shared" si="7"/>
        <v>#REF!</v>
      </c>
      <c r="L54" s="114" t="e">
        <f>SUMIF($AN$4:$AN$22,D54,#REF!)</f>
        <v>#REF!</v>
      </c>
      <c r="M54" s="115" t="e">
        <f t="shared" si="8"/>
        <v>#REF!</v>
      </c>
      <c r="N54" s="115" t="e">
        <f t="shared" si="9"/>
        <v>#REF!</v>
      </c>
      <c r="O54" s="115" t="e">
        <f t="shared" si="10"/>
        <v>#REF!</v>
      </c>
      <c r="P54" s="115" t="e">
        <f t="shared" si="11"/>
        <v>#REF!</v>
      </c>
      <c r="Q54" s="116" t="e">
        <f t="shared" si="12"/>
        <v>#REF!</v>
      </c>
      <c r="R54" s="115" t="e">
        <f t="shared" si="12"/>
        <v>#REF!</v>
      </c>
      <c r="S54" s="115" t="e">
        <f t="shared" si="13"/>
        <v>#REF!</v>
      </c>
      <c r="T54" s="115"/>
      <c r="U54" s="115" t="e">
        <f t="shared" si="14"/>
        <v>#REF!</v>
      </c>
      <c r="V54" s="115" t="e">
        <f t="shared" si="15"/>
        <v>#REF!</v>
      </c>
      <c r="W54" s="115" t="e">
        <f t="shared" si="16"/>
        <v>#REF!</v>
      </c>
      <c r="X54" s="116" t="e">
        <f t="shared" si="17"/>
        <v>#REF!</v>
      </c>
      <c r="Y54" s="116" t="e">
        <f t="shared" si="18"/>
        <v>#REF!</v>
      </c>
      <c r="Z54" s="115" t="e">
        <f t="shared" si="19"/>
        <v>#REF!</v>
      </c>
      <c r="AA54" s="115" t="e">
        <f t="shared" si="20"/>
        <v>#REF!</v>
      </c>
      <c r="AB54" s="115"/>
      <c r="AC54" s="117" t="str">
        <f t="shared" si="21"/>
        <v>BERTAHAP</v>
      </c>
      <c r="AD54" s="118">
        <f t="shared" si="22"/>
        <v>0</v>
      </c>
      <c r="AE54" s="119">
        <v>2</v>
      </c>
      <c r="AF54" s="120"/>
      <c r="AG54" s="115" t="e">
        <f>IF(AF54&gt;#REF!,"LB","KR")</f>
        <v>#REF!</v>
      </c>
      <c r="AH54" s="120">
        <v>1423861000</v>
      </c>
      <c r="AI54" s="120">
        <v>1604918000</v>
      </c>
      <c r="AJ54" s="120">
        <v>1703906000</v>
      </c>
      <c r="AK54" s="121">
        <v>1808999000</v>
      </c>
      <c r="AL54" s="121">
        <v>1703906000</v>
      </c>
      <c r="AM54" s="120">
        <v>1808999000</v>
      </c>
      <c r="AN54" s="120" t="e">
        <f t="shared" si="23"/>
        <v>#REF!</v>
      </c>
    </row>
    <row r="55" spans="1:40">
      <c r="A55" s="3">
        <f t="shared" si="24"/>
        <v>16</v>
      </c>
      <c r="B55" s="106">
        <v>7</v>
      </c>
      <c r="C55" s="107" t="s">
        <v>134</v>
      </c>
      <c r="D55" s="106">
        <v>18</v>
      </c>
      <c r="E55" s="109"/>
      <c r="F55" s="110" t="s">
        <v>54</v>
      </c>
      <c r="G55" s="111">
        <f t="shared" si="4"/>
        <v>97</v>
      </c>
      <c r="H55" s="111">
        <f t="shared" si="5"/>
        <v>85</v>
      </c>
      <c r="I55" s="112">
        <f t="shared" si="6"/>
        <v>26438045</v>
      </c>
      <c r="J55" s="112" t="e">
        <f>SUMIF($AN$4:$AN$22,D55,#REF!)</f>
        <v>#REF!</v>
      </c>
      <c r="K55" s="113" t="e">
        <f t="shared" si="7"/>
        <v>#REF!</v>
      </c>
      <c r="L55" s="114" t="e">
        <f>SUMIF($AN$4:$AN$22,D55,#REF!)</f>
        <v>#REF!</v>
      </c>
      <c r="M55" s="115" t="e">
        <f t="shared" si="8"/>
        <v>#REF!</v>
      </c>
      <c r="N55" s="115" t="e">
        <f t="shared" si="9"/>
        <v>#REF!</v>
      </c>
      <c r="O55" s="115" t="e">
        <f t="shared" si="10"/>
        <v>#REF!</v>
      </c>
      <c r="P55" s="115" t="e">
        <f t="shared" si="11"/>
        <v>#REF!</v>
      </c>
      <c r="Q55" s="116" t="e">
        <f t="shared" si="12"/>
        <v>#REF!</v>
      </c>
      <c r="R55" s="115" t="e">
        <f t="shared" si="12"/>
        <v>#REF!</v>
      </c>
      <c r="S55" s="115" t="e">
        <f t="shared" si="13"/>
        <v>#REF!</v>
      </c>
      <c r="T55" s="115"/>
      <c r="U55" s="115" t="e">
        <f t="shared" si="14"/>
        <v>#REF!</v>
      </c>
      <c r="V55" s="115" t="e">
        <f t="shared" si="15"/>
        <v>#REF!</v>
      </c>
      <c r="W55" s="115" t="e">
        <f t="shared" si="16"/>
        <v>#REF!</v>
      </c>
      <c r="X55" s="116" t="e">
        <f t="shared" si="17"/>
        <v>#REF!</v>
      </c>
      <c r="Y55" s="116" t="e">
        <f t="shared" si="18"/>
        <v>#REF!</v>
      </c>
      <c r="Z55" s="115" t="e">
        <f t="shared" si="19"/>
        <v>#REF!</v>
      </c>
      <c r="AA55" s="115" t="e">
        <f t="shared" si="20"/>
        <v>#REF!</v>
      </c>
      <c r="AB55" s="115"/>
      <c r="AC55" s="117" t="str">
        <f t="shared" si="21"/>
        <v>BERTAHAP</v>
      </c>
      <c r="AD55" s="118">
        <f t="shared" si="22"/>
        <v>0</v>
      </c>
      <c r="AE55" s="119">
        <v>2</v>
      </c>
      <c r="AF55" s="120"/>
      <c r="AG55" s="115" t="e">
        <f>IF(AF55&gt;#REF!,"LB","KR")</f>
        <v>#REF!</v>
      </c>
      <c r="AH55" s="120">
        <v>1921081000</v>
      </c>
      <c r="AI55" s="120">
        <v>2165366000</v>
      </c>
      <c r="AJ55" s="120">
        <v>2298921000</v>
      </c>
      <c r="AK55" s="121">
        <v>2440713000</v>
      </c>
      <c r="AL55" s="121">
        <v>2298921000</v>
      </c>
      <c r="AM55" s="120">
        <v>2440713000</v>
      </c>
      <c r="AN55" s="120" t="e">
        <f t="shared" si="23"/>
        <v>#REF!</v>
      </c>
    </row>
    <row r="56" spans="1:40">
      <c r="A56" s="3">
        <f t="shared" si="24"/>
        <v>17</v>
      </c>
      <c r="B56" s="106">
        <v>8</v>
      </c>
      <c r="C56" s="107" t="s">
        <v>134</v>
      </c>
      <c r="D56" s="106">
        <v>20</v>
      </c>
      <c r="E56" s="109"/>
      <c r="F56" s="110" t="s">
        <v>70</v>
      </c>
      <c r="G56" s="111">
        <f t="shared" si="4"/>
        <v>60</v>
      </c>
      <c r="H56" s="111">
        <f t="shared" si="5"/>
        <v>51</v>
      </c>
      <c r="I56" s="112">
        <f t="shared" si="6"/>
        <v>26438045</v>
      </c>
      <c r="J56" s="112" t="e">
        <f>SUMIF($AN$4:$AN$22,D56,#REF!)</f>
        <v>#REF!</v>
      </c>
      <c r="K56" s="113" t="e">
        <f t="shared" si="7"/>
        <v>#REF!</v>
      </c>
      <c r="L56" s="114" t="e">
        <f>SUMIF($AN$4:$AN$22,D56,#REF!)</f>
        <v>#REF!</v>
      </c>
      <c r="M56" s="115" t="e">
        <f t="shared" si="8"/>
        <v>#REF!</v>
      </c>
      <c r="N56" s="115" t="e">
        <f t="shared" si="9"/>
        <v>#REF!</v>
      </c>
      <c r="O56" s="115" t="e">
        <f t="shared" si="10"/>
        <v>#REF!</v>
      </c>
      <c r="P56" s="115" t="e">
        <f t="shared" si="11"/>
        <v>#REF!</v>
      </c>
      <c r="Q56" s="116" t="e">
        <f t="shared" si="12"/>
        <v>#REF!</v>
      </c>
      <c r="R56" s="115" t="e">
        <f t="shared" si="12"/>
        <v>#REF!</v>
      </c>
      <c r="S56" s="115" t="e">
        <f t="shared" si="13"/>
        <v>#REF!</v>
      </c>
      <c r="T56" s="115"/>
      <c r="U56" s="115" t="e">
        <f t="shared" si="14"/>
        <v>#REF!</v>
      </c>
      <c r="V56" s="115" t="e">
        <f t="shared" si="15"/>
        <v>#REF!</v>
      </c>
      <c r="W56" s="115" t="e">
        <f t="shared" si="16"/>
        <v>#REF!</v>
      </c>
      <c r="X56" s="116" t="e">
        <f t="shared" si="17"/>
        <v>#REF!</v>
      </c>
      <c r="Y56" s="116" t="e">
        <f t="shared" si="18"/>
        <v>#REF!</v>
      </c>
      <c r="Z56" s="115" t="e">
        <f t="shared" si="19"/>
        <v>#REF!</v>
      </c>
      <c r="AA56" s="115" t="e">
        <f t="shared" si="20"/>
        <v>#REF!</v>
      </c>
      <c r="AB56" s="115"/>
      <c r="AC56" s="117" t="str">
        <f t="shared" si="21"/>
        <v>BERTAHAP</v>
      </c>
      <c r="AD56" s="118">
        <f t="shared" si="22"/>
        <v>0</v>
      </c>
      <c r="AE56" s="119">
        <v>2</v>
      </c>
      <c r="AF56" s="120"/>
      <c r="AG56" s="115" t="e">
        <f>IF(AF56&gt;#REF!,"LB","KR")</f>
        <v>#REF!</v>
      </c>
      <c r="AH56" s="120">
        <v>1152649000</v>
      </c>
      <c r="AI56" s="120">
        <v>1299220000</v>
      </c>
      <c r="AJ56" s="120">
        <v>1379353000</v>
      </c>
      <c r="AK56" s="121">
        <v>1464428000</v>
      </c>
      <c r="AL56" s="121">
        <v>1379353000</v>
      </c>
      <c r="AM56" s="120">
        <v>1464428000</v>
      </c>
      <c r="AN56" s="120" t="e">
        <f t="shared" si="23"/>
        <v>#REF!</v>
      </c>
    </row>
    <row r="57" spans="1:40">
      <c r="A57" s="3">
        <f t="shared" si="24"/>
        <v>18</v>
      </c>
      <c r="B57" s="106">
        <v>9</v>
      </c>
      <c r="C57" s="107" t="s">
        <v>134</v>
      </c>
      <c r="D57" s="106">
        <v>22</v>
      </c>
      <c r="E57" s="109"/>
      <c r="F57" s="110" t="s">
        <v>89</v>
      </c>
      <c r="G57" s="111">
        <f t="shared" si="4"/>
        <v>81</v>
      </c>
      <c r="H57" s="111">
        <f t="shared" si="5"/>
        <v>70</v>
      </c>
      <c r="I57" s="112">
        <f t="shared" si="6"/>
        <v>26438045</v>
      </c>
      <c r="J57" s="112" t="e">
        <f>SUMIF($AN$4:$AN$22,D57,#REF!)</f>
        <v>#REF!</v>
      </c>
      <c r="K57" s="113" t="e">
        <f t="shared" si="7"/>
        <v>#REF!</v>
      </c>
      <c r="L57" s="114" t="e">
        <f>SUMIF($AN$4:$AN$22,D57,#REF!)</f>
        <v>#REF!</v>
      </c>
      <c r="M57" s="115" t="e">
        <f t="shared" si="8"/>
        <v>#REF!</v>
      </c>
      <c r="N57" s="115" t="e">
        <f t="shared" si="9"/>
        <v>#REF!</v>
      </c>
      <c r="O57" s="115" t="e">
        <f t="shared" si="10"/>
        <v>#REF!</v>
      </c>
      <c r="P57" s="115" t="e">
        <f t="shared" si="11"/>
        <v>#REF!</v>
      </c>
      <c r="Q57" s="116" t="e">
        <f t="shared" si="12"/>
        <v>#REF!</v>
      </c>
      <c r="R57" s="115" t="e">
        <f t="shared" si="12"/>
        <v>#REF!</v>
      </c>
      <c r="S57" s="115" t="e">
        <f t="shared" si="13"/>
        <v>#REF!</v>
      </c>
      <c r="T57" s="115"/>
      <c r="U57" s="115" t="e">
        <f t="shared" si="14"/>
        <v>#REF!</v>
      </c>
      <c r="V57" s="115" t="e">
        <f t="shared" si="15"/>
        <v>#REF!</v>
      </c>
      <c r="W57" s="115" t="e">
        <f t="shared" si="16"/>
        <v>#REF!</v>
      </c>
      <c r="X57" s="116" t="e">
        <f t="shared" si="17"/>
        <v>#REF!</v>
      </c>
      <c r="Y57" s="116" t="e">
        <f t="shared" si="18"/>
        <v>#REF!</v>
      </c>
      <c r="Z57" s="115" t="e">
        <f t="shared" si="19"/>
        <v>#REF!</v>
      </c>
      <c r="AA57" s="115" t="e">
        <f t="shared" si="20"/>
        <v>#REF!</v>
      </c>
      <c r="AB57" s="115"/>
      <c r="AC57" s="117" t="str">
        <f t="shared" si="21"/>
        <v>BERTAHAP</v>
      </c>
      <c r="AD57" s="118">
        <f t="shared" si="22"/>
        <v>0</v>
      </c>
      <c r="AE57" s="119">
        <v>2</v>
      </c>
      <c r="AF57" s="120"/>
      <c r="AG57" s="115" t="e">
        <f>IF(AF57&gt;#REF!,"LB","KR")</f>
        <v>#REF!</v>
      </c>
      <c r="AH57" s="120">
        <v>1650113000</v>
      </c>
      <c r="AI57" s="120">
        <v>1859941000</v>
      </c>
      <c r="AJ57" s="120">
        <v>1974658000</v>
      </c>
      <c r="AK57" s="121">
        <v>2096451000</v>
      </c>
      <c r="AL57" s="121">
        <v>1974658000</v>
      </c>
      <c r="AM57" s="120">
        <v>2096451000</v>
      </c>
      <c r="AN57" s="120" t="e">
        <f t="shared" si="23"/>
        <v>#REF!</v>
      </c>
    </row>
    <row r="58" spans="1:40">
      <c r="A58" s="3">
        <f t="shared" si="24"/>
        <v>19</v>
      </c>
      <c r="B58" s="106">
        <v>1</v>
      </c>
      <c r="C58" s="107" t="s">
        <v>139</v>
      </c>
      <c r="D58" s="108" t="s">
        <v>24</v>
      </c>
      <c r="E58" s="109"/>
      <c r="F58" s="110" t="s">
        <v>39</v>
      </c>
      <c r="G58" s="111">
        <f t="shared" si="4"/>
        <v>113</v>
      </c>
      <c r="H58" s="111">
        <f t="shared" si="5"/>
        <v>101</v>
      </c>
      <c r="I58" s="112">
        <f t="shared" si="6"/>
        <v>26438045</v>
      </c>
      <c r="J58" s="112" t="e">
        <f>SUMIF($AN$4:$AN$22,D58,#REF!)</f>
        <v>#REF!</v>
      </c>
      <c r="K58" s="113" t="e">
        <f t="shared" si="7"/>
        <v>#REF!</v>
      </c>
      <c r="L58" s="114" t="e">
        <f>SUMIF($AN$4:$AN$22,D58,#REF!)</f>
        <v>#REF!</v>
      </c>
      <c r="M58" s="115" t="e">
        <f t="shared" si="8"/>
        <v>#REF!</v>
      </c>
      <c r="N58" s="115" t="e">
        <f t="shared" si="9"/>
        <v>#REF!</v>
      </c>
      <c r="O58" s="115" t="e">
        <f t="shared" si="10"/>
        <v>#REF!</v>
      </c>
      <c r="P58" s="115" t="e">
        <f t="shared" si="11"/>
        <v>#REF!</v>
      </c>
      <c r="Q58" s="116" t="e">
        <f t="shared" si="12"/>
        <v>#REF!</v>
      </c>
      <c r="R58" s="115" t="e">
        <f t="shared" si="12"/>
        <v>#REF!</v>
      </c>
      <c r="S58" s="115" t="e">
        <f t="shared" si="13"/>
        <v>#REF!</v>
      </c>
      <c r="T58" s="115"/>
      <c r="U58" s="115" t="e">
        <f t="shared" si="14"/>
        <v>#REF!</v>
      </c>
      <c r="V58" s="115" t="e">
        <f t="shared" si="15"/>
        <v>#REF!</v>
      </c>
      <c r="W58" s="115" t="e">
        <f t="shared" si="16"/>
        <v>#REF!</v>
      </c>
      <c r="X58" s="116" t="e">
        <f t="shared" si="17"/>
        <v>#REF!</v>
      </c>
      <c r="Y58" s="116" t="e">
        <f t="shared" si="18"/>
        <v>#REF!</v>
      </c>
      <c r="Z58" s="115" t="e">
        <f t="shared" si="19"/>
        <v>#REF!</v>
      </c>
      <c r="AA58" s="115" t="e">
        <f t="shared" si="20"/>
        <v>#REF!</v>
      </c>
      <c r="AB58" s="115"/>
      <c r="AC58" s="117" t="str">
        <f t="shared" si="21"/>
        <v>BERTAHAP</v>
      </c>
      <c r="AD58" s="118">
        <f t="shared" si="22"/>
        <v>0</v>
      </c>
      <c r="AE58" s="119">
        <v>2</v>
      </c>
      <c r="AF58" s="120"/>
      <c r="AG58" s="115" t="e">
        <f>IF(AF58&gt;#REF!,"LB","KR")</f>
        <v>#REF!</v>
      </c>
      <c r="AH58" s="120">
        <v>2355105000</v>
      </c>
      <c r="AI58" s="120">
        <v>2654579000</v>
      </c>
      <c r="AJ58" s="120">
        <v>2818308000</v>
      </c>
      <c r="AK58" s="121">
        <v>2992135000</v>
      </c>
      <c r="AL58" s="121">
        <v>2818308000</v>
      </c>
      <c r="AM58" s="120">
        <v>2992135000</v>
      </c>
      <c r="AN58" s="120" t="e">
        <f t="shared" si="23"/>
        <v>#REF!</v>
      </c>
    </row>
    <row r="59" spans="1:40">
      <c r="A59" s="3">
        <f t="shared" si="24"/>
        <v>20</v>
      </c>
      <c r="B59" s="106">
        <v>2</v>
      </c>
      <c r="C59" s="107" t="s">
        <v>139</v>
      </c>
      <c r="D59" s="108" t="s">
        <v>35</v>
      </c>
      <c r="E59" s="109"/>
      <c r="F59" s="110" t="s">
        <v>42</v>
      </c>
      <c r="G59" s="111">
        <f t="shared" si="4"/>
        <v>78</v>
      </c>
      <c r="H59" s="111">
        <f t="shared" si="5"/>
        <v>66</v>
      </c>
      <c r="I59" s="112">
        <f t="shared" si="6"/>
        <v>26438045</v>
      </c>
      <c r="J59" s="112" t="e">
        <f>SUMIF($AN$4:$AN$22,D59,#REF!)</f>
        <v>#REF!</v>
      </c>
      <c r="K59" s="113" t="e">
        <f t="shared" si="7"/>
        <v>#REF!</v>
      </c>
      <c r="L59" s="114" t="e">
        <f>SUMIF($AN$4:$AN$22,D59,#REF!)</f>
        <v>#REF!</v>
      </c>
      <c r="M59" s="115" t="e">
        <f t="shared" si="8"/>
        <v>#REF!</v>
      </c>
      <c r="N59" s="115" t="e">
        <f t="shared" si="9"/>
        <v>#REF!</v>
      </c>
      <c r="O59" s="115" t="e">
        <f t="shared" si="10"/>
        <v>#REF!</v>
      </c>
      <c r="P59" s="115" t="e">
        <f t="shared" si="11"/>
        <v>#REF!</v>
      </c>
      <c r="Q59" s="116" t="e">
        <f t="shared" si="12"/>
        <v>#REF!</v>
      </c>
      <c r="R59" s="115" t="e">
        <f t="shared" si="12"/>
        <v>#REF!</v>
      </c>
      <c r="S59" s="115" t="e">
        <f t="shared" si="13"/>
        <v>#REF!</v>
      </c>
      <c r="T59" s="115"/>
      <c r="U59" s="115" t="e">
        <f t="shared" si="14"/>
        <v>#REF!</v>
      </c>
      <c r="V59" s="115" t="e">
        <f t="shared" si="15"/>
        <v>#REF!</v>
      </c>
      <c r="W59" s="115" t="e">
        <f t="shared" si="16"/>
        <v>#REF!</v>
      </c>
      <c r="X59" s="116" t="e">
        <f t="shared" si="17"/>
        <v>#REF!</v>
      </c>
      <c r="Y59" s="116" t="e">
        <f t="shared" si="18"/>
        <v>#REF!</v>
      </c>
      <c r="Z59" s="115" t="e">
        <f t="shared" si="19"/>
        <v>#REF!</v>
      </c>
      <c r="AA59" s="115" t="e">
        <f t="shared" si="20"/>
        <v>#REF!</v>
      </c>
      <c r="AB59" s="115"/>
      <c r="AC59" s="117" t="str">
        <f t="shared" si="21"/>
        <v>BERTAHAP</v>
      </c>
      <c r="AD59" s="118">
        <f t="shared" si="22"/>
        <v>0</v>
      </c>
      <c r="AE59" s="119">
        <v>2</v>
      </c>
      <c r="AF59" s="120"/>
      <c r="AG59" s="115" t="e">
        <f>IF(AF59&gt;#REF!,"LB","KR")</f>
        <v>#REF!</v>
      </c>
      <c r="AH59" s="120">
        <v>1506580000</v>
      </c>
      <c r="AI59" s="120">
        <v>1698156000</v>
      </c>
      <c r="AJ59" s="120">
        <v>1802895000</v>
      </c>
      <c r="AK59" s="121">
        <v>1914093000</v>
      </c>
      <c r="AL59" s="121">
        <v>1802895000</v>
      </c>
      <c r="AM59" s="120">
        <v>1914093000</v>
      </c>
      <c r="AN59" s="120" t="e">
        <f t="shared" si="23"/>
        <v>#REF!</v>
      </c>
    </row>
    <row r="60" spans="1:40">
      <c r="A60" s="3">
        <f t="shared" si="24"/>
        <v>21</v>
      </c>
      <c r="B60" s="106">
        <v>3</v>
      </c>
      <c r="C60" s="107" t="s">
        <v>139</v>
      </c>
      <c r="D60" s="108" t="s">
        <v>41</v>
      </c>
      <c r="E60" s="109"/>
      <c r="F60" s="110" t="s">
        <v>45</v>
      </c>
      <c r="G60" s="111">
        <f t="shared" si="4"/>
        <v>60</v>
      </c>
      <c r="H60" s="111">
        <f t="shared" si="5"/>
        <v>52</v>
      </c>
      <c r="I60" s="112">
        <f t="shared" si="6"/>
        <v>26438045</v>
      </c>
      <c r="J60" s="112" t="e">
        <f>SUMIF($AN$4:$AN$22,D60,#REF!)</f>
        <v>#REF!</v>
      </c>
      <c r="K60" s="113" t="e">
        <f t="shared" si="7"/>
        <v>#REF!</v>
      </c>
      <c r="L60" s="114" t="e">
        <f>SUMIF($AN$4:$AN$22,D60,#REF!)</f>
        <v>#REF!</v>
      </c>
      <c r="M60" s="115" t="e">
        <f t="shared" si="8"/>
        <v>#REF!</v>
      </c>
      <c r="N60" s="115" t="e">
        <f t="shared" si="9"/>
        <v>#REF!</v>
      </c>
      <c r="O60" s="115" t="e">
        <f t="shared" si="10"/>
        <v>#REF!</v>
      </c>
      <c r="P60" s="115" t="e">
        <f t="shared" si="11"/>
        <v>#REF!</v>
      </c>
      <c r="Q60" s="116" t="e">
        <f t="shared" si="12"/>
        <v>#REF!</v>
      </c>
      <c r="R60" s="115" t="e">
        <f t="shared" si="12"/>
        <v>#REF!</v>
      </c>
      <c r="S60" s="115" t="e">
        <f t="shared" si="13"/>
        <v>#REF!</v>
      </c>
      <c r="T60" s="115"/>
      <c r="U60" s="115" t="e">
        <f t="shared" si="14"/>
        <v>#REF!</v>
      </c>
      <c r="V60" s="115" t="e">
        <f t="shared" si="15"/>
        <v>#REF!</v>
      </c>
      <c r="W60" s="115" t="e">
        <f t="shared" si="16"/>
        <v>#REF!</v>
      </c>
      <c r="X60" s="116" t="e">
        <f t="shared" si="17"/>
        <v>#REF!</v>
      </c>
      <c r="Y60" s="116" t="e">
        <f t="shared" si="18"/>
        <v>#REF!</v>
      </c>
      <c r="Z60" s="115" t="e">
        <f t="shared" si="19"/>
        <v>#REF!</v>
      </c>
      <c r="AA60" s="115" t="e">
        <f t="shared" si="20"/>
        <v>#REF!</v>
      </c>
      <c r="AB60" s="115"/>
      <c r="AC60" s="117" t="str">
        <f t="shared" si="21"/>
        <v>BERTAHAP</v>
      </c>
      <c r="AD60" s="118">
        <f t="shared" si="22"/>
        <v>0</v>
      </c>
      <c r="AE60" s="119">
        <v>2</v>
      </c>
      <c r="AF60" s="120"/>
      <c r="AG60" s="115" t="e">
        <f>IF(AF60&gt;#REF!,"LB","KR")</f>
        <v>#REF!</v>
      </c>
      <c r="AH60" s="120">
        <v>1187003000</v>
      </c>
      <c r="AI60" s="120">
        <v>1337941000</v>
      </c>
      <c r="AJ60" s="120">
        <v>1420463000</v>
      </c>
      <c r="AK60" s="121">
        <v>1508074000</v>
      </c>
      <c r="AL60" s="121">
        <v>1420463000</v>
      </c>
      <c r="AM60" s="120">
        <v>1508074000</v>
      </c>
      <c r="AN60" s="120" t="e">
        <f t="shared" si="23"/>
        <v>#REF!</v>
      </c>
    </row>
    <row r="61" spans="1:40">
      <c r="A61" s="3">
        <f t="shared" si="24"/>
        <v>22</v>
      </c>
      <c r="B61" s="106">
        <v>4</v>
      </c>
      <c r="C61" s="107" t="s">
        <v>139</v>
      </c>
      <c r="D61" s="108">
        <v>10</v>
      </c>
      <c r="E61" s="109"/>
      <c r="F61" s="110" t="s">
        <v>48</v>
      </c>
      <c r="G61" s="111">
        <f t="shared" si="4"/>
        <v>74</v>
      </c>
      <c r="H61" s="111">
        <f t="shared" si="5"/>
        <v>63</v>
      </c>
      <c r="I61" s="112">
        <f t="shared" si="6"/>
        <v>26438045</v>
      </c>
      <c r="J61" s="112" t="e">
        <f>SUMIF($AN$4:$AN$22,D61,#REF!)</f>
        <v>#REF!</v>
      </c>
      <c r="K61" s="113" t="e">
        <f t="shared" si="7"/>
        <v>#REF!</v>
      </c>
      <c r="L61" s="114" t="e">
        <f>SUMIF($AN$4:$AN$22,D61,#REF!)</f>
        <v>#REF!</v>
      </c>
      <c r="M61" s="115" t="e">
        <f t="shared" si="8"/>
        <v>#REF!</v>
      </c>
      <c r="N61" s="115" t="e">
        <f t="shared" si="9"/>
        <v>#REF!</v>
      </c>
      <c r="O61" s="115" t="e">
        <f t="shared" si="10"/>
        <v>#REF!</v>
      </c>
      <c r="P61" s="115" t="e">
        <f t="shared" si="11"/>
        <v>#REF!</v>
      </c>
      <c r="Q61" s="116" t="e">
        <f t="shared" si="12"/>
        <v>#REF!</v>
      </c>
      <c r="R61" s="115" t="e">
        <f t="shared" si="12"/>
        <v>#REF!</v>
      </c>
      <c r="S61" s="115" t="e">
        <f t="shared" si="13"/>
        <v>#REF!</v>
      </c>
      <c r="T61" s="115"/>
      <c r="U61" s="115" t="e">
        <f t="shared" si="14"/>
        <v>#REF!</v>
      </c>
      <c r="V61" s="115" t="e">
        <f t="shared" si="15"/>
        <v>#REF!</v>
      </c>
      <c r="W61" s="115" t="e">
        <f t="shared" si="16"/>
        <v>#REF!</v>
      </c>
      <c r="X61" s="116" t="e">
        <f t="shared" si="17"/>
        <v>#REF!</v>
      </c>
      <c r="Y61" s="116" t="e">
        <f t="shared" si="18"/>
        <v>#REF!</v>
      </c>
      <c r="Z61" s="115" t="e">
        <f t="shared" si="19"/>
        <v>#REF!</v>
      </c>
      <c r="AA61" s="115" t="e">
        <f t="shared" si="20"/>
        <v>#REF!</v>
      </c>
      <c r="AB61" s="115"/>
      <c r="AC61" s="117" t="str">
        <f t="shared" si="21"/>
        <v>BERTAHAP</v>
      </c>
      <c r="AD61" s="118">
        <f t="shared" si="22"/>
        <v>0</v>
      </c>
      <c r="AE61" s="119">
        <v>2</v>
      </c>
      <c r="AF61" s="120"/>
      <c r="AG61" s="115" t="e">
        <f>IF(AF61&gt;#REF!,"LB","KR")</f>
        <v>#REF!</v>
      </c>
      <c r="AH61" s="120">
        <v>1438099000</v>
      </c>
      <c r="AI61" s="120">
        <v>1620967000</v>
      </c>
      <c r="AJ61" s="120">
        <v>1720945000</v>
      </c>
      <c r="AK61" s="121">
        <v>1827089000</v>
      </c>
      <c r="AL61" s="121">
        <v>1720945000</v>
      </c>
      <c r="AM61" s="120">
        <v>1827089000</v>
      </c>
      <c r="AN61" s="120" t="e">
        <f t="shared" si="23"/>
        <v>#REF!</v>
      </c>
    </row>
    <row r="62" spans="1:40">
      <c r="A62" s="3">
        <f t="shared" si="24"/>
        <v>23</v>
      </c>
      <c r="B62" s="106">
        <v>5</v>
      </c>
      <c r="C62" s="107" t="s">
        <v>139</v>
      </c>
      <c r="D62" s="106">
        <v>12</v>
      </c>
      <c r="E62" s="109"/>
      <c r="F62" s="110" t="s">
        <v>50</v>
      </c>
      <c r="G62" s="111">
        <f t="shared" si="4"/>
        <v>67</v>
      </c>
      <c r="H62" s="111">
        <f t="shared" si="5"/>
        <v>57</v>
      </c>
      <c r="I62" s="112">
        <f t="shared" si="6"/>
        <v>26438045</v>
      </c>
      <c r="J62" s="112" t="e">
        <f>SUMIF($AN$4:$AN$22,D62,#REF!)</f>
        <v>#REF!</v>
      </c>
      <c r="K62" s="113" t="e">
        <f t="shared" si="7"/>
        <v>#REF!</v>
      </c>
      <c r="L62" s="114" t="e">
        <f>SUMIF($AN$4:$AN$22,D62,#REF!)</f>
        <v>#REF!</v>
      </c>
      <c r="M62" s="115" t="e">
        <f t="shared" si="8"/>
        <v>#REF!</v>
      </c>
      <c r="N62" s="115" t="e">
        <f t="shared" si="9"/>
        <v>#REF!</v>
      </c>
      <c r="O62" s="115" t="e">
        <f t="shared" si="10"/>
        <v>#REF!</v>
      </c>
      <c r="P62" s="115" t="e">
        <f t="shared" si="11"/>
        <v>#REF!</v>
      </c>
      <c r="Q62" s="116" t="e">
        <f t="shared" si="12"/>
        <v>#REF!</v>
      </c>
      <c r="R62" s="115" t="e">
        <f t="shared" si="12"/>
        <v>#REF!</v>
      </c>
      <c r="S62" s="115" t="e">
        <f t="shared" si="13"/>
        <v>#REF!</v>
      </c>
      <c r="T62" s="115"/>
      <c r="U62" s="115" t="e">
        <f t="shared" si="14"/>
        <v>#REF!</v>
      </c>
      <c r="V62" s="115" t="e">
        <f t="shared" si="15"/>
        <v>#REF!</v>
      </c>
      <c r="W62" s="115" t="e">
        <f t="shared" si="16"/>
        <v>#REF!</v>
      </c>
      <c r="X62" s="116" t="e">
        <f t="shared" si="17"/>
        <v>#REF!</v>
      </c>
      <c r="Y62" s="116" t="e">
        <f t="shared" si="18"/>
        <v>#REF!</v>
      </c>
      <c r="Z62" s="115" t="e">
        <f t="shared" si="19"/>
        <v>#REF!</v>
      </c>
      <c r="AA62" s="115" t="e">
        <f t="shared" si="20"/>
        <v>#REF!</v>
      </c>
      <c r="AB62" s="115"/>
      <c r="AC62" s="117" t="str">
        <f t="shared" si="21"/>
        <v>BERTAHAP</v>
      </c>
      <c r="AD62" s="118">
        <f t="shared" si="22"/>
        <v>0</v>
      </c>
      <c r="AE62" s="119">
        <v>2</v>
      </c>
      <c r="AF62" s="120"/>
      <c r="AG62" s="115" t="e">
        <f>IF(AF62&gt;#REF!,"LB","KR")</f>
        <v>#REF!</v>
      </c>
      <c r="AH62" s="120">
        <v>1288255000</v>
      </c>
      <c r="AI62" s="120">
        <v>1452069000</v>
      </c>
      <c r="AJ62" s="120">
        <v>1541629000</v>
      </c>
      <c r="AK62" s="121">
        <v>1636714000</v>
      </c>
      <c r="AL62" s="121">
        <v>1541629000</v>
      </c>
      <c r="AM62" s="120">
        <v>1636714000</v>
      </c>
      <c r="AN62" s="120" t="e">
        <f t="shared" si="23"/>
        <v>#REF!</v>
      </c>
    </row>
    <row r="63" spans="1:40">
      <c r="A63" s="3">
        <f t="shared" si="24"/>
        <v>24</v>
      </c>
      <c r="B63" s="106">
        <v>6</v>
      </c>
      <c r="C63" s="107" t="s">
        <v>139</v>
      </c>
      <c r="D63" s="106">
        <v>18</v>
      </c>
      <c r="E63" s="109"/>
      <c r="F63" s="110" t="s">
        <v>54</v>
      </c>
      <c r="G63" s="111">
        <f t="shared" si="4"/>
        <v>97</v>
      </c>
      <c r="H63" s="111">
        <f t="shared" si="5"/>
        <v>85</v>
      </c>
      <c r="I63" s="112">
        <f t="shared" si="6"/>
        <v>26438045</v>
      </c>
      <c r="J63" s="112" t="e">
        <f>SUMIF($AN$4:$AN$22,D63,#REF!)</f>
        <v>#REF!</v>
      </c>
      <c r="K63" s="113" t="e">
        <f t="shared" si="7"/>
        <v>#REF!</v>
      </c>
      <c r="L63" s="114" t="e">
        <f>SUMIF($AN$4:$AN$22,D63,#REF!)</f>
        <v>#REF!</v>
      </c>
      <c r="M63" s="115" t="e">
        <f t="shared" si="8"/>
        <v>#REF!</v>
      </c>
      <c r="N63" s="115" t="e">
        <f t="shared" si="9"/>
        <v>#REF!</v>
      </c>
      <c r="O63" s="115" t="e">
        <f t="shared" si="10"/>
        <v>#REF!</v>
      </c>
      <c r="P63" s="115" t="e">
        <f t="shared" si="11"/>
        <v>#REF!</v>
      </c>
      <c r="Q63" s="116" t="e">
        <f t="shared" si="12"/>
        <v>#REF!</v>
      </c>
      <c r="R63" s="115" t="e">
        <f t="shared" si="12"/>
        <v>#REF!</v>
      </c>
      <c r="S63" s="115" t="e">
        <f t="shared" si="13"/>
        <v>#REF!</v>
      </c>
      <c r="T63" s="115"/>
      <c r="U63" s="115" t="e">
        <f t="shared" si="14"/>
        <v>#REF!</v>
      </c>
      <c r="V63" s="115" t="e">
        <f t="shared" si="15"/>
        <v>#REF!</v>
      </c>
      <c r="W63" s="115" t="e">
        <f t="shared" si="16"/>
        <v>#REF!</v>
      </c>
      <c r="X63" s="116" t="e">
        <f t="shared" si="17"/>
        <v>#REF!</v>
      </c>
      <c r="Y63" s="116" t="e">
        <f t="shared" si="18"/>
        <v>#REF!</v>
      </c>
      <c r="Z63" s="115" t="e">
        <f t="shared" si="19"/>
        <v>#REF!</v>
      </c>
      <c r="AA63" s="115" t="e">
        <f t="shared" si="20"/>
        <v>#REF!</v>
      </c>
      <c r="AB63" s="115"/>
      <c r="AC63" s="117" t="str">
        <f t="shared" si="21"/>
        <v>BERTAHAP</v>
      </c>
      <c r="AD63" s="118">
        <f t="shared" si="22"/>
        <v>0</v>
      </c>
      <c r="AE63" s="119">
        <v>2</v>
      </c>
      <c r="AF63" s="120"/>
      <c r="AG63" s="115" t="e">
        <f>IF(AF63&gt;#REF!,"LB","KR")</f>
        <v>#REF!</v>
      </c>
      <c r="AH63" s="120">
        <v>1921081000</v>
      </c>
      <c r="AI63" s="120">
        <v>2165366000</v>
      </c>
      <c r="AJ63" s="120">
        <v>2298921000</v>
      </c>
      <c r="AK63" s="121">
        <v>2440713000</v>
      </c>
      <c r="AL63" s="121">
        <v>2298921000</v>
      </c>
      <c r="AM63" s="120">
        <v>2440713000</v>
      </c>
      <c r="AN63" s="120" t="e">
        <f t="shared" si="23"/>
        <v>#REF!</v>
      </c>
    </row>
    <row r="64" spans="1:40">
      <c r="A64" s="3">
        <f t="shared" si="24"/>
        <v>25</v>
      </c>
      <c r="B64" s="106">
        <v>7</v>
      </c>
      <c r="C64" s="107" t="s">
        <v>139</v>
      </c>
      <c r="D64" s="106">
        <v>20</v>
      </c>
      <c r="E64" s="109"/>
      <c r="F64" s="110" t="s">
        <v>70</v>
      </c>
      <c r="G64" s="111">
        <f t="shared" si="4"/>
        <v>60</v>
      </c>
      <c r="H64" s="111">
        <f t="shared" si="5"/>
        <v>51</v>
      </c>
      <c r="I64" s="112">
        <f t="shared" si="6"/>
        <v>26438045</v>
      </c>
      <c r="J64" s="112" t="e">
        <f>SUMIF($AN$4:$AN$22,D64,#REF!)</f>
        <v>#REF!</v>
      </c>
      <c r="K64" s="113" t="e">
        <f t="shared" si="7"/>
        <v>#REF!</v>
      </c>
      <c r="L64" s="114" t="e">
        <f>SUMIF($AN$4:$AN$22,D64,#REF!)</f>
        <v>#REF!</v>
      </c>
      <c r="M64" s="115" t="e">
        <f t="shared" si="8"/>
        <v>#REF!</v>
      </c>
      <c r="N64" s="115" t="e">
        <f t="shared" si="9"/>
        <v>#REF!</v>
      </c>
      <c r="O64" s="115" t="e">
        <f t="shared" si="10"/>
        <v>#REF!</v>
      </c>
      <c r="P64" s="115" t="e">
        <f t="shared" si="11"/>
        <v>#REF!</v>
      </c>
      <c r="Q64" s="116" t="e">
        <f t="shared" si="12"/>
        <v>#REF!</v>
      </c>
      <c r="R64" s="115" t="e">
        <f t="shared" si="12"/>
        <v>#REF!</v>
      </c>
      <c r="S64" s="115" t="e">
        <f t="shared" si="13"/>
        <v>#REF!</v>
      </c>
      <c r="T64" s="115"/>
      <c r="U64" s="115" t="e">
        <f t="shared" si="14"/>
        <v>#REF!</v>
      </c>
      <c r="V64" s="115" t="e">
        <f t="shared" si="15"/>
        <v>#REF!</v>
      </c>
      <c r="W64" s="115" t="e">
        <f t="shared" si="16"/>
        <v>#REF!</v>
      </c>
      <c r="X64" s="116" t="e">
        <f t="shared" si="17"/>
        <v>#REF!</v>
      </c>
      <c r="Y64" s="116" t="e">
        <f t="shared" si="18"/>
        <v>#REF!</v>
      </c>
      <c r="Z64" s="115" t="e">
        <f t="shared" si="19"/>
        <v>#REF!</v>
      </c>
      <c r="AA64" s="115" t="e">
        <f t="shared" si="20"/>
        <v>#REF!</v>
      </c>
      <c r="AB64" s="115"/>
      <c r="AC64" s="117" t="str">
        <f t="shared" si="21"/>
        <v>BERTAHAP</v>
      </c>
      <c r="AD64" s="118">
        <f t="shared" si="22"/>
        <v>0</v>
      </c>
      <c r="AE64" s="119">
        <v>2</v>
      </c>
      <c r="AF64" s="120"/>
      <c r="AG64" s="115" t="e">
        <f>IF(AF64&gt;#REF!,"LB","KR")</f>
        <v>#REF!</v>
      </c>
      <c r="AH64" s="120">
        <v>1164176000</v>
      </c>
      <c r="AI64" s="120">
        <v>1312212000</v>
      </c>
      <c r="AJ64" s="120">
        <v>1393146000</v>
      </c>
      <c r="AK64" s="121">
        <v>1479072000</v>
      </c>
      <c r="AL64" s="121">
        <v>1393146000</v>
      </c>
      <c r="AM64" s="120">
        <v>1479072000</v>
      </c>
      <c r="AN64" s="120" t="e">
        <f t="shared" si="23"/>
        <v>#REF!</v>
      </c>
    </row>
    <row r="65" spans="1:40">
      <c r="A65" s="3">
        <f t="shared" si="24"/>
        <v>26</v>
      </c>
      <c r="B65" s="106">
        <v>8</v>
      </c>
      <c r="C65" s="107" t="s">
        <v>139</v>
      </c>
      <c r="D65" s="106">
        <v>22</v>
      </c>
      <c r="E65" s="109"/>
      <c r="F65" s="110" t="s">
        <v>89</v>
      </c>
      <c r="G65" s="111">
        <f t="shared" si="4"/>
        <v>81</v>
      </c>
      <c r="H65" s="111">
        <f t="shared" si="5"/>
        <v>70</v>
      </c>
      <c r="I65" s="112">
        <f t="shared" si="6"/>
        <v>26438045</v>
      </c>
      <c r="J65" s="112" t="e">
        <f>SUMIF($AN$4:$AN$22,D65,#REF!)</f>
        <v>#REF!</v>
      </c>
      <c r="K65" s="113" t="e">
        <f t="shared" si="7"/>
        <v>#REF!</v>
      </c>
      <c r="L65" s="114" t="e">
        <f>SUMIF($AN$4:$AN$22,D65,#REF!)</f>
        <v>#REF!</v>
      </c>
      <c r="M65" s="115" t="e">
        <f t="shared" si="8"/>
        <v>#REF!</v>
      </c>
      <c r="N65" s="115" t="e">
        <f t="shared" si="9"/>
        <v>#REF!</v>
      </c>
      <c r="O65" s="115" t="e">
        <f t="shared" si="10"/>
        <v>#REF!</v>
      </c>
      <c r="P65" s="115" t="e">
        <f t="shared" si="11"/>
        <v>#REF!</v>
      </c>
      <c r="Q65" s="116" t="e">
        <f t="shared" si="12"/>
        <v>#REF!</v>
      </c>
      <c r="R65" s="115" t="e">
        <f t="shared" si="12"/>
        <v>#REF!</v>
      </c>
      <c r="S65" s="115" t="e">
        <f t="shared" si="13"/>
        <v>#REF!</v>
      </c>
      <c r="T65" s="115"/>
      <c r="U65" s="115" t="e">
        <f t="shared" si="14"/>
        <v>#REF!</v>
      </c>
      <c r="V65" s="115" t="e">
        <f t="shared" si="15"/>
        <v>#REF!</v>
      </c>
      <c r="W65" s="115" t="e">
        <f t="shared" si="16"/>
        <v>#REF!</v>
      </c>
      <c r="X65" s="116" t="e">
        <f t="shared" si="17"/>
        <v>#REF!</v>
      </c>
      <c r="Y65" s="116" t="e">
        <f t="shared" si="18"/>
        <v>#REF!</v>
      </c>
      <c r="Z65" s="115" t="e">
        <f t="shared" si="19"/>
        <v>#REF!</v>
      </c>
      <c r="AA65" s="115" t="e">
        <f t="shared" si="20"/>
        <v>#REF!</v>
      </c>
      <c r="AB65" s="115"/>
      <c r="AC65" s="117" t="str">
        <f t="shared" si="21"/>
        <v>BERTAHAP</v>
      </c>
      <c r="AD65" s="118">
        <f t="shared" si="22"/>
        <v>0</v>
      </c>
      <c r="AE65" s="119">
        <v>2</v>
      </c>
      <c r="AF65" s="120"/>
      <c r="AG65" s="115" t="e">
        <f>IF(AF65&gt;#REF!,"LB","KR")</f>
        <v>#REF!</v>
      </c>
      <c r="AH65" s="120">
        <v>1666614000</v>
      </c>
      <c r="AI65" s="120">
        <v>1878540000</v>
      </c>
      <c r="AJ65" s="120">
        <v>1994405000</v>
      </c>
      <c r="AK65" s="121">
        <v>2117415000</v>
      </c>
      <c r="AL65" s="121">
        <v>1994405000</v>
      </c>
      <c r="AM65" s="120">
        <v>2117415000</v>
      </c>
      <c r="AN65" s="120" t="e">
        <f t="shared" si="23"/>
        <v>#REF!</v>
      </c>
    </row>
    <row r="66" spans="1:40">
      <c r="A66" s="3">
        <f t="shared" si="24"/>
        <v>27</v>
      </c>
      <c r="B66" s="106">
        <v>1</v>
      </c>
      <c r="C66" s="107" t="s">
        <v>142</v>
      </c>
      <c r="D66" s="108" t="s">
        <v>24</v>
      </c>
      <c r="E66" s="109"/>
      <c r="F66" s="110" t="s">
        <v>39</v>
      </c>
      <c r="G66" s="111">
        <f t="shared" si="4"/>
        <v>113</v>
      </c>
      <c r="H66" s="111">
        <f t="shared" si="5"/>
        <v>101</v>
      </c>
      <c r="I66" s="112">
        <f t="shared" si="6"/>
        <v>26438045</v>
      </c>
      <c r="J66" s="112" t="e">
        <f>SUMIF($AN$4:$AN$22,D66,#REF!)</f>
        <v>#REF!</v>
      </c>
      <c r="K66" s="113" t="e">
        <f t="shared" si="7"/>
        <v>#REF!</v>
      </c>
      <c r="L66" s="114" t="e">
        <f>SUMIF($AN$4:$AN$22,D66,#REF!)</f>
        <v>#REF!</v>
      </c>
      <c r="M66" s="115" t="e">
        <f t="shared" si="8"/>
        <v>#REF!</v>
      </c>
      <c r="N66" s="115" t="e">
        <f t="shared" si="9"/>
        <v>#REF!</v>
      </c>
      <c r="O66" s="115" t="e">
        <f t="shared" si="10"/>
        <v>#REF!</v>
      </c>
      <c r="P66" s="115" t="e">
        <f t="shared" si="11"/>
        <v>#REF!</v>
      </c>
      <c r="Q66" s="116" t="e">
        <f t="shared" si="12"/>
        <v>#REF!</v>
      </c>
      <c r="R66" s="115" t="e">
        <f t="shared" si="12"/>
        <v>#REF!</v>
      </c>
      <c r="S66" s="115" t="e">
        <f t="shared" si="13"/>
        <v>#REF!</v>
      </c>
      <c r="T66" s="115"/>
      <c r="U66" s="115" t="e">
        <f t="shared" si="14"/>
        <v>#REF!</v>
      </c>
      <c r="V66" s="115" t="e">
        <f t="shared" si="15"/>
        <v>#REF!</v>
      </c>
      <c r="W66" s="115" t="e">
        <f t="shared" si="16"/>
        <v>#REF!</v>
      </c>
      <c r="X66" s="116" t="e">
        <f t="shared" si="17"/>
        <v>#REF!</v>
      </c>
      <c r="Y66" s="116" t="e">
        <f t="shared" si="18"/>
        <v>#REF!</v>
      </c>
      <c r="Z66" s="115" t="e">
        <f t="shared" si="19"/>
        <v>#REF!</v>
      </c>
      <c r="AA66" s="115" t="e">
        <f t="shared" si="20"/>
        <v>#REF!</v>
      </c>
      <c r="AB66" s="115"/>
      <c r="AC66" s="117" t="str">
        <f t="shared" si="21"/>
        <v>BERTAHAP</v>
      </c>
      <c r="AD66" s="118">
        <f t="shared" si="22"/>
        <v>0</v>
      </c>
      <c r="AE66" s="119">
        <v>2</v>
      </c>
      <c r="AF66" s="120"/>
      <c r="AG66" s="115" t="e">
        <f>IF(AF66&gt;#REF!,"LB","KR")</f>
        <v>#REF!</v>
      </c>
      <c r="AH66" s="120">
        <v>2331787000</v>
      </c>
      <c r="AI66" s="120">
        <v>2628296000</v>
      </c>
      <c r="AJ66" s="120">
        <v>2790404000</v>
      </c>
      <c r="AK66" s="121">
        <v>2962510000</v>
      </c>
      <c r="AL66" s="121">
        <v>2790404000</v>
      </c>
      <c r="AM66" s="120">
        <v>2962510000</v>
      </c>
      <c r="AN66" s="120" t="e">
        <f t="shared" si="23"/>
        <v>#REF!</v>
      </c>
    </row>
    <row r="67" spans="1:40">
      <c r="A67" s="3">
        <f t="shared" si="24"/>
        <v>28</v>
      </c>
      <c r="B67" s="106">
        <v>2</v>
      </c>
      <c r="C67" s="107" t="s">
        <v>142</v>
      </c>
      <c r="D67" s="108" t="s">
        <v>35</v>
      </c>
      <c r="E67" s="109"/>
      <c r="F67" s="110" t="s">
        <v>42</v>
      </c>
      <c r="G67" s="111">
        <f t="shared" si="4"/>
        <v>78</v>
      </c>
      <c r="H67" s="111">
        <f t="shared" si="5"/>
        <v>66</v>
      </c>
      <c r="I67" s="112">
        <f t="shared" si="6"/>
        <v>26438045</v>
      </c>
      <c r="J67" s="112" t="e">
        <f>SUMIF($AN$4:$AN$22,D67,#REF!)</f>
        <v>#REF!</v>
      </c>
      <c r="K67" s="113" t="e">
        <f t="shared" si="7"/>
        <v>#REF!</v>
      </c>
      <c r="L67" s="114" t="e">
        <f>SUMIF($AN$4:$AN$22,D67,#REF!)</f>
        <v>#REF!</v>
      </c>
      <c r="M67" s="115" t="e">
        <f t="shared" si="8"/>
        <v>#REF!</v>
      </c>
      <c r="N67" s="115" t="e">
        <f t="shared" si="9"/>
        <v>#REF!</v>
      </c>
      <c r="O67" s="115" t="e">
        <f t="shared" si="10"/>
        <v>#REF!</v>
      </c>
      <c r="P67" s="115" t="e">
        <f t="shared" si="11"/>
        <v>#REF!</v>
      </c>
      <c r="Q67" s="116" t="e">
        <f t="shared" si="12"/>
        <v>#REF!</v>
      </c>
      <c r="R67" s="115" t="e">
        <f t="shared" si="12"/>
        <v>#REF!</v>
      </c>
      <c r="S67" s="115" t="e">
        <f t="shared" si="13"/>
        <v>#REF!</v>
      </c>
      <c r="T67" s="115"/>
      <c r="U67" s="115" t="e">
        <f t="shared" si="14"/>
        <v>#REF!</v>
      </c>
      <c r="V67" s="115" t="e">
        <f t="shared" si="15"/>
        <v>#REF!</v>
      </c>
      <c r="W67" s="115" t="e">
        <f t="shared" si="16"/>
        <v>#REF!</v>
      </c>
      <c r="X67" s="116" t="e">
        <f t="shared" si="17"/>
        <v>#REF!</v>
      </c>
      <c r="Y67" s="116" t="e">
        <f t="shared" si="18"/>
        <v>#REF!</v>
      </c>
      <c r="Z67" s="115" t="e">
        <f t="shared" si="19"/>
        <v>#REF!</v>
      </c>
      <c r="AA67" s="115" t="e">
        <f t="shared" si="20"/>
        <v>#REF!</v>
      </c>
      <c r="AB67" s="115"/>
      <c r="AC67" s="117" t="str">
        <f t="shared" si="21"/>
        <v>BERTAHAP</v>
      </c>
      <c r="AD67" s="118">
        <f t="shared" si="22"/>
        <v>0</v>
      </c>
      <c r="AE67" s="119">
        <v>2</v>
      </c>
      <c r="AF67" s="120"/>
      <c r="AG67" s="115" t="e">
        <f>IF(AF67&gt;#REF!,"LB","KR")</f>
        <v>#REF!</v>
      </c>
      <c r="AH67" s="120">
        <v>1491663000</v>
      </c>
      <c r="AI67" s="120">
        <v>1681343000</v>
      </c>
      <c r="AJ67" s="120">
        <v>1785044000</v>
      </c>
      <c r="AK67" s="121">
        <v>1895142000</v>
      </c>
      <c r="AL67" s="121">
        <v>1785044000</v>
      </c>
      <c r="AM67" s="120">
        <v>1895142000</v>
      </c>
      <c r="AN67" s="120" t="e">
        <f t="shared" si="23"/>
        <v>#REF!</v>
      </c>
    </row>
    <row r="68" spans="1:40">
      <c r="A68" s="3">
        <f t="shared" si="24"/>
        <v>29</v>
      </c>
      <c r="B68" s="106">
        <v>3</v>
      </c>
      <c r="C68" s="107" t="s">
        <v>142</v>
      </c>
      <c r="D68" s="108" t="s">
        <v>41</v>
      </c>
      <c r="E68" s="109"/>
      <c r="F68" s="110" t="s">
        <v>45</v>
      </c>
      <c r="G68" s="111">
        <f t="shared" si="4"/>
        <v>60</v>
      </c>
      <c r="H68" s="111">
        <f t="shared" si="5"/>
        <v>52</v>
      </c>
      <c r="I68" s="112">
        <f t="shared" si="6"/>
        <v>26438045</v>
      </c>
      <c r="J68" s="112" t="e">
        <f>SUMIF($AN$4:$AN$22,D68,#REF!)</f>
        <v>#REF!</v>
      </c>
      <c r="K68" s="113" t="e">
        <f t="shared" si="7"/>
        <v>#REF!</v>
      </c>
      <c r="L68" s="114" t="e">
        <f>SUMIF($AN$4:$AN$22,D68,#REF!)</f>
        <v>#REF!</v>
      </c>
      <c r="M68" s="115" t="e">
        <f t="shared" si="8"/>
        <v>#REF!</v>
      </c>
      <c r="N68" s="115" t="e">
        <f t="shared" si="9"/>
        <v>#REF!</v>
      </c>
      <c r="O68" s="115" t="e">
        <f t="shared" si="10"/>
        <v>#REF!</v>
      </c>
      <c r="P68" s="115" t="e">
        <f t="shared" si="11"/>
        <v>#REF!</v>
      </c>
      <c r="Q68" s="116" t="e">
        <f t="shared" si="12"/>
        <v>#REF!</v>
      </c>
      <c r="R68" s="115" t="e">
        <f t="shared" si="12"/>
        <v>#REF!</v>
      </c>
      <c r="S68" s="115" t="e">
        <f t="shared" si="13"/>
        <v>#REF!</v>
      </c>
      <c r="T68" s="115"/>
      <c r="U68" s="115" t="e">
        <f t="shared" si="14"/>
        <v>#REF!</v>
      </c>
      <c r="V68" s="115" t="e">
        <f t="shared" si="15"/>
        <v>#REF!</v>
      </c>
      <c r="W68" s="115" t="e">
        <f t="shared" si="16"/>
        <v>#REF!</v>
      </c>
      <c r="X68" s="116" t="e">
        <f t="shared" si="17"/>
        <v>#REF!</v>
      </c>
      <c r="Y68" s="116" t="e">
        <f t="shared" si="18"/>
        <v>#REF!</v>
      </c>
      <c r="Z68" s="115" t="e">
        <f t="shared" si="19"/>
        <v>#REF!</v>
      </c>
      <c r="AA68" s="115" t="e">
        <f t="shared" si="20"/>
        <v>#REF!</v>
      </c>
      <c r="AB68" s="115"/>
      <c r="AC68" s="117" t="str">
        <f t="shared" si="21"/>
        <v>BERTAHAP</v>
      </c>
      <c r="AD68" s="118">
        <f t="shared" si="22"/>
        <v>0</v>
      </c>
      <c r="AE68" s="119">
        <v>2</v>
      </c>
      <c r="AF68" s="120"/>
      <c r="AG68" s="115" t="e">
        <f>IF(AF68&gt;#REF!,"LB","KR")</f>
        <v>#REF!</v>
      </c>
      <c r="AH68" s="120">
        <v>1175250000</v>
      </c>
      <c r="AI68" s="120">
        <v>1324695000</v>
      </c>
      <c r="AJ68" s="120">
        <v>1406399000</v>
      </c>
      <c r="AK68" s="121">
        <v>1493142000</v>
      </c>
      <c r="AL68" s="121">
        <v>1406399000</v>
      </c>
      <c r="AM68" s="120">
        <v>1493142000</v>
      </c>
      <c r="AN68" s="120" t="e">
        <f t="shared" si="23"/>
        <v>#REF!</v>
      </c>
    </row>
    <row r="69" spans="1:40">
      <c r="A69" s="3">
        <f t="shared" si="24"/>
        <v>30</v>
      </c>
      <c r="B69" s="106">
        <v>4</v>
      </c>
      <c r="C69" s="107" t="s">
        <v>142</v>
      </c>
      <c r="D69" s="108">
        <v>10</v>
      </c>
      <c r="E69" s="109"/>
      <c r="F69" s="110" t="s">
        <v>48</v>
      </c>
      <c r="G69" s="111">
        <f t="shared" si="4"/>
        <v>74</v>
      </c>
      <c r="H69" s="111">
        <f t="shared" si="5"/>
        <v>63</v>
      </c>
      <c r="I69" s="112">
        <f t="shared" si="6"/>
        <v>26438045</v>
      </c>
      <c r="J69" s="112" t="e">
        <f>SUMIF($AN$4:$AN$22,D69,#REF!)</f>
        <v>#REF!</v>
      </c>
      <c r="K69" s="113" t="e">
        <f t="shared" si="7"/>
        <v>#REF!</v>
      </c>
      <c r="L69" s="114" t="e">
        <f>SUMIF($AN$4:$AN$22,D69,#REF!)</f>
        <v>#REF!</v>
      </c>
      <c r="M69" s="115" t="e">
        <f t="shared" si="8"/>
        <v>#REF!</v>
      </c>
      <c r="N69" s="115" t="e">
        <f t="shared" si="9"/>
        <v>#REF!</v>
      </c>
      <c r="O69" s="115" t="e">
        <f t="shared" si="10"/>
        <v>#REF!</v>
      </c>
      <c r="P69" s="115" t="e">
        <f t="shared" si="11"/>
        <v>#REF!</v>
      </c>
      <c r="Q69" s="116" t="e">
        <f t="shared" si="12"/>
        <v>#REF!</v>
      </c>
      <c r="R69" s="115" t="e">
        <f t="shared" si="12"/>
        <v>#REF!</v>
      </c>
      <c r="S69" s="115" t="e">
        <f t="shared" si="13"/>
        <v>#REF!</v>
      </c>
      <c r="T69" s="115"/>
      <c r="U69" s="115" t="e">
        <f t="shared" si="14"/>
        <v>#REF!</v>
      </c>
      <c r="V69" s="115" t="e">
        <f t="shared" si="15"/>
        <v>#REF!</v>
      </c>
      <c r="W69" s="115" t="e">
        <f t="shared" si="16"/>
        <v>#REF!</v>
      </c>
      <c r="X69" s="116" t="e">
        <f t="shared" si="17"/>
        <v>#REF!</v>
      </c>
      <c r="Y69" s="116" t="e">
        <f t="shared" si="18"/>
        <v>#REF!</v>
      </c>
      <c r="Z69" s="115" t="e">
        <f t="shared" si="19"/>
        <v>#REF!</v>
      </c>
      <c r="AA69" s="115" t="e">
        <f t="shared" si="20"/>
        <v>#REF!</v>
      </c>
      <c r="AB69" s="115"/>
      <c r="AC69" s="117" t="str">
        <f t="shared" si="21"/>
        <v>BERTAHAP</v>
      </c>
      <c r="AD69" s="118">
        <f t="shared" si="22"/>
        <v>0</v>
      </c>
      <c r="AE69" s="119">
        <v>2</v>
      </c>
      <c r="AF69" s="120"/>
      <c r="AG69" s="115" t="e">
        <f>IF(AF69&gt;#REF!,"LB","KR")</f>
        <v>#REF!</v>
      </c>
      <c r="AH69" s="120">
        <v>1423861000</v>
      </c>
      <c r="AI69" s="120">
        <v>1604918000</v>
      </c>
      <c r="AJ69" s="120">
        <v>1703906000</v>
      </c>
      <c r="AK69" s="121">
        <v>1808999000</v>
      </c>
      <c r="AL69" s="121">
        <v>1703906000</v>
      </c>
      <c r="AM69" s="120">
        <v>1808999000</v>
      </c>
      <c r="AN69" s="120" t="e">
        <f t="shared" si="23"/>
        <v>#REF!</v>
      </c>
    </row>
    <row r="70" spans="1:40">
      <c r="A70" s="3">
        <f t="shared" si="24"/>
        <v>31</v>
      </c>
      <c r="B70" s="106">
        <v>5</v>
      </c>
      <c r="C70" s="107" t="s">
        <v>142</v>
      </c>
      <c r="D70" s="106">
        <v>12</v>
      </c>
      <c r="E70" s="109"/>
      <c r="F70" s="110" t="s">
        <v>50</v>
      </c>
      <c r="G70" s="111">
        <f t="shared" si="4"/>
        <v>67</v>
      </c>
      <c r="H70" s="111">
        <f t="shared" si="5"/>
        <v>57</v>
      </c>
      <c r="I70" s="112">
        <f t="shared" si="6"/>
        <v>26438045</v>
      </c>
      <c r="J70" s="112" t="e">
        <f>SUMIF($AN$4:$AN$22,D70,#REF!)</f>
        <v>#REF!</v>
      </c>
      <c r="K70" s="113" t="e">
        <f t="shared" si="7"/>
        <v>#REF!</v>
      </c>
      <c r="L70" s="114" t="e">
        <f>SUMIF($AN$4:$AN$22,D70,#REF!)</f>
        <v>#REF!</v>
      </c>
      <c r="M70" s="115" t="e">
        <f t="shared" si="8"/>
        <v>#REF!</v>
      </c>
      <c r="N70" s="115" t="e">
        <f t="shared" si="9"/>
        <v>#REF!</v>
      </c>
      <c r="O70" s="115" t="e">
        <f t="shared" si="10"/>
        <v>#REF!</v>
      </c>
      <c r="P70" s="115" t="e">
        <f t="shared" si="11"/>
        <v>#REF!</v>
      </c>
      <c r="Q70" s="116" t="e">
        <f t="shared" si="12"/>
        <v>#REF!</v>
      </c>
      <c r="R70" s="115" t="e">
        <f t="shared" si="12"/>
        <v>#REF!</v>
      </c>
      <c r="S70" s="115" t="e">
        <f t="shared" si="13"/>
        <v>#REF!</v>
      </c>
      <c r="T70" s="115"/>
      <c r="U70" s="115" t="e">
        <f t="shared" si="14"/>
        <v>#REF!</v>
      </c>
      <c r="V70" s="115" t="e">
        <f t="shared" si="15"/>
        <v>#REF!</v>
      </c>
      <c r="W70" s="115" t="e">
        <f t="shared" si="16"/>
        <v>#REF!</v>
      </c>
      <c r="X70" s="116" t="e">
        <f t="shared" si="17"/>
        <v>#REF!</v>
      </c>
      <c r="Y70" s="116" t="e">
        <f t="shared" si="18"/>
        <v>#REF!</v>
      </c>
      <c r="Z70" s="115" t="e">
        <f t="shared" si="19"/>
        <v>#REF!</v>
      </c>
      <c r="AA70" s="115" t="e">
        <f t="shared" si="20"/>
        <v>#REF!</v>
      </c>
      <c r="AB70" s="115"/>
      <c r="AC70" s="117" t="str">
        <f t="shared" si="21"/>
        <v>BERTAHAP</v>
      </c>
      <c r="AD70" s="118">
        <f t="shared" si="22"/>
        <v>0</v>
      </c>
      <c r="AE70" s="119">
        <v>2</v>
      </c>
      <c r="AF70" s="120"/>
      <c r="AG70" s="115" t="e">
        <f>IF(AF70&gt;#REF!,"LB","KR")</f>
        <v>#REF!</v>
      </c>
      <c r="AH70" s="120">
        <v>1288255000</v>
      </c>
      <c r="AI70" s="120">
        <v>1452069000</v>
      </c>
      <c r="AJ70" s="120">
        <v>1541629000</v>
      </c>
      <c r="AK70" s="121">
        <v>1636714000</v>
      </c>
      <c r="AL70" s="121">
        <v>1541629000</v>
      </c>
      <c r="AM70" s="120">
        <v>1636714000</v>
      </c>
      <c r="AN70" s="120" t="e">
        <f t="shared" si="23"/>
        <v>#REF!</v>
      </c>
    </row>
    <row r="71" spans="1:40">
      <c r="A71" s="3">
        <f t="shared" si="24"/>
        <v>32</v>
      </c>
      <c r="B71" s="106">
        <v>6</v>
      </c>
      <c r="C71" s="107" t="s">
        <v>142</v>
      </c>
      <c r="D71" s="106">
        <v>18</v>
      </c>
      <c r="E71" s="109"/>
      <c r="F71" s="110" t="s">
        <v>54</v>
      </c>
      <c r="G71" s="111">
        <f t="shared" si="4"/>
        <v>97</v>
      </c>
      <c r="H71" s="111">
        <f t="shared" si="5"/>
        <v>85</v>
      </c>
      <c r="I71" s="112">
        <f t="shared" si="6"/>
        <v>26438045</v>
      </c>
      <c r="J71" s="112" t="e">
        <f>SUMIF($AN$4:$AN$22,D71,#REF!)</f>
        <v>#REF!</v>
      </c>
      <c r="K71" s="113" t="e">
        <f t="shared" si="7"/>
        <v>#REF!</v>
      </c>
      <c r="L71" s="114" t="e">
        <f>SUMIF($AN$4:$AN$22,D71,#REF!)</f>
        <v>#REF!</v>
      </c>
      <c r="M71" s="115" t="e">
        <f t="shared" si="8"/>
        <v>#REF!</v>
      </c>
      <c r="N71" s="115" t="e">
        <f t="shared" si="9"/>
        <v>#REF!</v>
      </c>
      <c r="O71" s="115" t="e">
        <f t="shared" si="10"/>
        <v>#REF!</v>
      </c>
      <c r="P71" s="115" t="e">
        <f t="shared" si="11"/>
        <v>#REF!</v>
      </c>
      <c r="Q71" s="116" t="e">
        <f t="shared" si="12"/>
        <v>#REF!</v>
      </c>
      <c r="R71" s="115" t="e">
        <f t="shared" si="12"/>
        <v>#REF!</v>
      </c>
      <c r="S71" s="115" t="e">
        <f t="shared" si="13"/>
        <v>#REF!</v>
      </c>
      <c r="T71" s="115"/>
      <c r="U71" s="115" t="e">
        <f t="shared" si="14"/>
        <v>#REF!</v>
      </c>
      <c r="V71" s="115" t="e">
        <f t="shared" si="15"/>
        <v>#REF!</v>
      </c>
      <c r="W71" s="115" t="e">
        <f t="shared" si="16"/>
        <v>#REF!</v>
      </c>
      <c r="X71" s="116" t="e">
        <f t="shared" si="17"/>
        <v>#REF!</v>
      </c>
      <c r="Y71" s="116" t="e">
        <f t="shared" si="18"/>
        <v>#REF!</v>
      </c>
      <c r="Z71" s="115" t="e">
        <f t="shared" si="19"/>
        <v>#REF!</v>
      </c>
      <c r="AA71" s="115" t="e">
        <f t="shared" si="20"/>
        <v>#REF!</v>
      </c>
      <c r="AB71" s="115"/>
      <c r="AC71" s="117" t="str">
        <f t="shared" si="21"/>
        <v>BERTAHAP</v>
      </c>
      <c r="AD71" s="118">
        <f t="shared" si="22"/>
        <v>0</v>
      </c>
      <c r="AE71" s="119">
        <v>2</v>
      </c>
      <c r="AF71" s="120"/>
      <c r="AG71" s="115" t="e">
        <f>IF(AF71&gt;#REF!,"LB","KR")</f>
        <v>#REF!</v>
      </c>
      <c r="AH71" s="120">
        <v>1921081000</v>
      </c>
      <c r="AI71" s="120">
        <v>2165366000</v>
      </c>
      <c r="AJ71" s="120">
        <v>2298921000</v>
      </c>
      <c r="AK71" s="121">
        <v>2440713000</v>
      </c>
      <c r="AL71" s="121">
        <v>2298921000</v>
      </c>
      <c r="AM71" s="120">
        <v>2440713000</v>
      </c>
      <c r="AN71" s="120" t="e">
        <f t="shared" si="23"/>
        <v>#REF!</v>
      </c>
    </row>
    <row r="72" spans="1:40">
      <c r="A72" s="3">
        <f t="shared" si="24"/>
        <v>33</v>
      </c>
      <c r="B72" s="106">
        <v>7</v>
      </c>
      <c r="C72" s="107" t="s">
        <v>142</v>
      </c>
      <c r="D72" s="106">
        <v>20</v>
      </c>
      <c r="E72" s="109"/>
      <c r="F72" s="110" t="s">
        <v>70</v>
      </c>
      <c r="G72" s="111">
        <f t="shared" si="4"/>
        <v>60</v>
      </c>
      <c r="H72" s="111">
        <f t="shared" si="5"/>
        <v>51</v>
      </c>
      <c r="I72" s="112">
        <f t="shared" si="6"/>
        <v>26438045</v>
      </c>
      <c r="J72" s="112" t="e">
        <f>SUMIF($AN$4:$AN$22,D72,#REF!)</f>
        <v>#REF!</v>
      </c>
      <c r="K72" s="113" t="e">
        <f t="shared" si="7"/>
        <v>#REF!</v>
      </c>
      <c r="L72" s="114" t="e">
        <f>SUMIF($AN$4:$AN$22,D72,#REF!)</f>
        <v>#REF!</v>
      </c>
      <c r="M72" s="115" t="e">
        <f t="shared" si="8"/>
        <v>#REF!</v>
      </c>
      <c r="N72" s="115" t="e">
        <f t="shared" si="9"/>
        <v>#REF!</v>
      </c>
      <c r="O72" s="115" t="e">
        <f t="shared" si="10"/>
        <v>#REF!</v>
      </c>
      <c r="P72" s="115" t="e">
        <f t="shared" si="11"/>
        <v>#REF!</v>
      </c>
      <c r="Q72" s="116" t="e">
        <f t="shared" si="12"/>
        <v>#REF!</v>
      </c>
      <c r="R72" s="115" t="e">
        <f t="shared" si="12"/>
        <v>#REF!</v>
      </c>
      <c r="S72" s="115" t="e">
        <f t="shared" si="13"/>
        <v>#REF!</v>
      </c>
      <c r="T72" s="115"/>
      <c r="U72" s="115" t="e">
        <f t="shared" si="14"/>
        <v>#REF!</v>
      </c>
      <c r="V72" s="115" t="e">
        <f t="shared" si="15"/>
        <v>#REF!</v>
      </c>
      <c r="W72" s="115" t="e">
        <f t="shared" si="16"/>
        <v>#REF!</v>
      </c>
      <c r="X72" s="116" t="e">
        <f t="shared" si="17"/>
        <v>#REF!</v>
      </c>
      <c r="Y72" s="116" t="e">
        <f t="shared" si="18"/>
        <v>#REF!</v>
      </c>
      <c r="Z72" s="115" t="e">
        <f t="shared" si="19"/>
        <v>#REF!</v>
      </c>
      <c r="AA72" s="115" t="e">
        <f t="shared" si="20"/>
        <v>#REF!</v>
      </c>
      <c r="AB72" s="115"/>
      <c r="AC72" s="117" t="str">
        <f t="shared" si="21"/>
        <v>BERTAHAP</v>
      </c>
      <c r="AD72" s="118">
        <f t="shared" si="22"/>
        <v>0</v>
      </c>
      <c r="AE72" s="119">
        <v>2</v>
      </c>
      <c r="AF72" s="120"/>
      <c r="AG72" s="115" t="e">
        <f>IF(AF72&gt;#REF!,"LB","KR")</f>
        <v>#REF!</v>
      </c>
      <c r="AH72" s="120">
        <v>1152649000</v>
      </c>
      <c r="AI72" s="120">
        <v>1299220000</v>
      </c>
      <c r="AJ72" s="120">
        <v>1379353000</v>
      </c>
      <c r="AK72" s="121">
        <v>1464428000</v>
      </c>
      <c r="AL72" s="121">
        <v>1379353000</v>
      </c>
      <c r="AM72" s="120">
        <v>1464428000</v>
      </c>
      <c r="AN72" s="120" t="e">
        <f t="shared" si="23"/>
        <v>#REF!</v>
      </c>
    </row>
    <row r="73" spans="1:40">
      <c r="A73" s="3">
        <f t="shared" si="24"/>
        <v>34</v>
      </c>
      <c r="B73" s="106">
        <v>8</v>
      </c>
      <c r="C73" s="107" t="s">
        <v>142</v>
      </c>
      <c r="D73" s="106">
        <v>22</v>
      </c>
      <c r="E73" s="109"/>
      <c r="F73" s="110" t="s">
        <v>89</v>
      </c>
      <c r="G73" s="111">
        <f t="shared" si="4"/>
        <v>81</v>
      </c>
      <c r="H73" s="111">
        <f t="shared" si="5"/>
        <v>70</v>
      </c>
      <c r="I73" s="112">
        <f t="shared" si="6"/>
        <v>26438045</v>
      </c>
      <c r="J73" s="112" t="e">
        <f>SUMIF($AN$4:$AN$22,D73,#REF!)</f>
        <v>#REF!</v>
      </c>
      <c r="K73" s="113" t="e">
        <f t="shared" si="7"/>
        <v>#REF!</v>
      </c>
      <c r="L73" s="114" t="e">
        <f>SUMIF($AN$4:$AN$22,D73,#REF!)</f>
        <v>#REF!</v>
      </c>
      <c r="M73" s="115" t="e">
        <f t="shared" si="8"/>
        <v>#REF!</v>
      </c>
      <c r="N73" s="115" t="e">
        <f t="shared" si="9"/>
        <v>#REF!</v>
      </c>
      <c r="O73" s="115" t="e">
        <f t="shared" si="10"/>
        <v>#REF!</v>
      </c>
      <c r="P73" s="115" t="e">
        <f t="shared" si="11"/>
        <v>#REF!</v>
      </c>
      <c r="Q73" s="116" t="e">
        <f t="shared" si="12"/>
        <v>#REF!</v>
      </c>
      <c r="R73" s="115" t="e">
        <f t="shared" si="12"/>
        <v>#REF!</v>
      </c>
      <c r="S73" s="115" t="e">
        <f t="shared" si="13"/>
        <v>#REF!</v>
      </c>
      <c r="T73" s="115"/>
      <c r="U73" s="115" t="e">
        <f t="shared" si="14"/>
        <v>#REF!</v>
      </c>
      <c r="V73" s="115" t="e">
        <f t="shared" si="15"/>
        <v>#REF!</v>
      </c>
      <c r="W73" s="115" t="e">
        <f t="shared" si="16"/>
        <v>#REF!</v>
      </c>
      <c r="X73" s="116" t="e">
        <f t="shared" si="17"/>
        <v>#REF!</v>
      </c>
      <c r="Y73" s="116" t="e">
        <f t="shared" si="18"/>
        <v>#REF!</v>
      </c>
      <c r="Z73" s="115" t="e">
        <f t="shared" si="19"/>
        <v>#REF!</v>
      </c>
      <c r="AA73" s="115" t="e">
        <f t="shared" si="20"/>
        <v>#REF!</v>
      </c>
      <c r="AB73" s="115"/>
      <c r="AC73" s="117" t="str">
        <f t="shared" si="21"/>
        <v>BERTAHAP</v>
      </c>
      <c r="AD73" s="118">
        <f t="shared" si="22"/>
        <v>0</v>
      </c>
      <c r="AE73" s="119">
        <v>2</v>
      </c>
      <c r="AF73" s="120"/>
      <c r="AG73" s="115" t="e">
        <f>IF(AF73&gt;#REF!,"LB","KR")</f>
        <v>#REF!</v>
      </c>
      <c r="AH73" s="120">
        <v>1650113000</v>
      </c>
      <c r="AI73" s="120">
        <v>1859941000</v>
      </c>
      <c r="AJ73" s="120">
        <v>1974658000</v>
      </c>
      <c r="AK73" s="121">
        <v>2096451000</v>
      </c>
      <c r="AL73" s="121">
        <v>1974658000</v>
      </c>
      <c r="AM73" s="120">
        <v>2096451000</v>
      </c>
      <c r="AN73" s="120" t="e">
        <f t="shared" si="23"/>
        <v>#REF!</v>
      </c>
    </row>
    <row r="74" spans="1:40">
      <c r="A74" s="3">
        <f t="shared" si="24"/>
        <v>35</v>
      </c>
      <c r="B74" s="106">
        <v>1</v>
      </c>
      <c r="C74" s="107" t="s">
        <v>143</v>
      </c>
      <c r="D74" s="108" t="s">
        <v>24</v>
      </c>
      <c r="E74" s="109"/>
      <c r="F74" s="110" t="s">
        <v>39</v>
      </c>
      <c r="G74" s="111">
        <f t="shared" si="4"/>
        <v>113</v>
      </c>
      <c r="H74" s="111">
        <f t="shared" si="5"/>
        <v>101</v>
      </c>
      <c r="I74" s="112">
        <f t="shared" si="6"/>
        <v>26438045</v>
      </c>
      <c r="J74" s="112" t="e">
        <f>SUMIF($AN$4:$AN$22,D74,#REF!)</f>
        <v>#REF!</v>
      </c>
      <c r="K74" s="113" t="e">
        <f t="shared" si="7"/>
        <v>#REF!</v>
      </c>
      <c r="L74" s="114" t="e">
        <f>SUMIF($AN$4:$AN$22,D74,#REF!)</f>
        <v>#REF!</v>
      </c>
      <c r="M74" s="115" t="e">
        <f t="shared" si="8"/>
        <v>#REF!</v>
      </c>
      <c r="N74" s="115" t="e">
        <f t="shared" si="9"/>
        <v>#REF!</v>
      </c>
      <c r="O74" s="115" t="e">
        <f t="shared" si="10"/>
        <v>#REF!</v>
      </c>
      <c r="P74" s="115" t="e">
        <f t="shared" si="11"/>
        <v>#REF!</v>
      </c>
      <c r="Q74" s="116" t="e">
        <f t="shared" si="12"/>
        <v>#REF!</v>
      </c>
      <c r="R74" s="115" t="e">
        <f t="shared" si="12"/>
        <v>#REF!</v>
      </c>
      <c r="S74" s="115" t="e">
        <f t="shared" si="13"/>
        <v>#REF!</v>
      </c>
      <c r="T74" s="115"/>
      <c r="U74" s="115" t="e">
        <f t="shared" si="14"/>
        <v>#REF!</v>
      </c>
      <c r="V74" s="115" t="e">
        <f t="shared" si="15"/>
        <v>#REF!</v>
      </c>
      <c r="W74" s="115" t="e">
        <f t="shared" si="16"/>
        <v>#REF!</v>
      </c>
      <c r="X74" s="116" t="e">
        <f t="shared" si="17"/>
        <v>#REF!</v>
      </c>
      <c r="Y74" s="116" t="e">
        <f t="shared" si="18"/>
        <v>#REF!</v>
      </c>
      <c r="Z74" s="115" t="e">
        <f t="shared" si="19"/>
        <v>#REF!</v>
      </c>
      <c r="AA74" s="115" t="e">
        <f t="shared" si="20"/>
        <v>#REF!</v>
      </c>
      <c r="AB74" s="115"/>
      <c r="AC74" s="117" t="str">
        <f t="shared" si="21"/>
        <v>BERTAHAP</v>
      </c>
      <c r="AD74" s="118">
        <f t="shared" si="22"/>
        <v>0</v>
      </c>
      <c r="AE74" s="119">
        <v>2</v>
      </c>
      <c r="AF74" s="120"/>
      <c r="AG74" s="115" t="e">
        <f>IF(AF74&gt;#REF!,"LB","KR")</f>
        <v>#REF!</v>
      </c>
      <c r="AH74" s="120">
        <v>2355105000</v>
      </c>
      <c r="AI74" s="120">
        <v>2654579000</v>
      </c>
      <c r="AJ74" s="120">
        <v>2818308000</v>
      </c>
      <c r="AK74" s="121">
        <v>2992135000</v>
      </c>
      <c r="AL74" s="121">
        <v>2818308000</v>
      </c>
      <c r="AM74" s="120">
        <v>2992135000</v>
      </c>
      <c r="AN74" s="120" t="e">
        <f t="shared" si="23"/>
        <v>#REF!</v>
      </c>
    </row>
    <row r="75" spans="1:40">
      <c r="A75" s="3">
        <f t="shared" si="24"/>
        <v>36</v>
      </c>
      <c r="B75" s="106">
        <v>2</v>
      </c>
      <c r="C75" s="107" t="s">
        <v>143</v>
      </c>
      <c r="D75" s="108" t="s">
        <v>35</v>
      </c>
      <c r="E75" s="109"/>
      <c r="F75" s="110" t="s">
        <v>42</v>
      </c>
      <c r="G75" s="111">
        <f t="shared" si="4"/>
        <v>78</v>
      </c>
      <c r="H75" s="111">
        <f t="shared" si="5"/>
        <v>66</v>
      </c>
      <c r="I75" s="112">
        <f t="shared" si="6"/>
        <v>26438045</v>
      </c>
      <c r="J75" s="112" t="e">
        <f>SUMIF($AN$4:$AN$22,D75,#REF!)</f>
        <v>#REF!</v>
      </c>
      <c r="K75" s="113" t="e">
        <f t="shared" si="7"/>
        <v>#REF!</v>
      </c>
      <c r="L75" s="114" t="e">
        <f>SUMIF($AN$4:$AN$22,D75,#REF!)</f>
        <v>#REF!</v>
      </c>
      <c r="M75" s="115" t="e">
        <f t="shared" si="8"/>
        <v>#REF!</v>
      </c>
      <c r="N75" s="115" t="e">
        <f t="shared" si="9"/>
        <v>#REF!</v>
      </c>
      <c r="O75" s="115" t="e">
        <f t="shared" si="10"/>
        <v>#REF!</v>
      </c>
      <c r="P75" s="115" t="e">
        <f t="shared" si="11"/>
        <v>#REF!</v>
      </c>
      <c r="Q75" s="116" t="e">
        <f t="shared" si="12"/>
        <v>#REF!</v>
      </c>
      <c r="R75" s="115" t="e">
        <f t="shared" si="12"/>
        <v>#REF!</v>
      </c>
      <c r="S75" s="115" t="e">
        <f t="shared" si="13"/>
        <v>#REF!</v>
      </c>
      <c r="T75" s="115"/>
      <c r="U75" s="115" t="e">
        <f t="shared" si="14"/>
        <v>#REF!</v>
      </c>
      <c r="V75" s="115" t="e">
        <f t="shared" si="15"/>
        <v>#REF!</v>
      </c>
      <c r="W75" s="115" t="e">
        <f t="shared" si="16"/>
        <v>#REF!</v>
      </c>
      <c r="X75" s="116" t="e">
        <f t="shared" si="17"/>
        <v>#REF!</v>
      </c>
      <c r="Y75" s="116" t="e">
        <f t="shared" si="18"/>
        <v>#REF!</v>
      </c>
      <c r="Z75" s="115" t="e">
        <f t="shared" si="19"/>
        <v>#REF!</v>
      </c>
      <c r="AA75" s="115" t="e">
        <f t="shared" si="20"/>
        <v>#REF!</v>
      </c>
      <c r="AB75" s="115"/>
      <c r="AC75" s="117" t="str">
        <f t="shared" si="21"/>
        <v>BERTAHAP</v>
      </c>
      <c r="AD75" s="118">
        <f t="shared" si="22"/>
        <v>0</v>
      </c>
      <c r="AE75" s="119">
        <v>2</v>
      </c>
      <c r="AF75" s="120"/>
      <c r="AG75" s="115" t="e">
        <f>IF(AF75&gt;#REF!,"LB","KR")</f>
        <v>#REF!</v>
      </c>
      <c r="AH75" s="120">
        <v>1506580000</v>
      </c>
      <c r="AI75" s="120">
        <v>1698156000</v>
      </c>
      <c r="AJ75" s="120">
        <v>1802895000</v>
      </c>
      <c r="AK75" s="121">
        <v>1914093000</v>
      </c>
      <c r="AL75" s="121">
        <v>1802895000</v>
      </c>
      <c r="AM75" s="120">
        <v>1914093000</v>
      </c>
      <c r="AN75" s="120" t="e">
        <f t="shared" si="23"/>
        <v>#REF!</v>
      </c>
    </row>
    <row r="76" spans="1:40">
      <c r="A76" s="3">
        <f t="shared" si="24"/>
        <v>37</v>
      </c>
      <c r="B76" s="106">
        <v>3</v>
      </c>
      <c r="C76" s="107" t="s">
        <v>143</v>
      </c>
      <c r="D76" s="108" t="s">
        <v>41</v>
      </c>
      <c r="E76" s="109"/>
      <c r="F76" s="110" t="s">
        <v>45</v>
      </c>
      <c r="G76" s="111">
        <f t="shared" si="4"/>
        <v>60</v>
      </c>
      <c r="H76" s="111">
        <f t="shared" si="5"/>
        <v>52</v>
      </c>
      <c r="I76" s="112">
        <f t="shared" si="6"/>
        <v>26438045</v>
      </c>
      <c r="J76" s="112" t="e">
        <f>SUMIF($AN$4:$AN$22,D76,#REF!)</f>
        <v>#REF!</v>
      </c>
      <c r="K76" s="113" t="e">
        <f t="shared" si="7"/>
        <v>#REF!</v>
      </c>
      <c r="L76" s="114" t="e">
        <f>SUMIF($AN$4:$AN$22,D76,#REF!)</f>
        <v>#REF!</v>
      </c>
      <c r="M76" s="115" t="e">
        <f t="shared" si="8"/>
        <v>#REF!</v>
      </c>
      <c r="N76" s="115" t="e">
        <f t="shared" si="9"/>
        <v>#REF!</v>
      </c>
      <c r="O76" s="115" t="e">
        <f t="shared" si="10"/>
        <v>#REF!</v>
      </c>
      <c r="P76" s="115" t="e">
        <f t="shared" si="11"/>
        <v>#REF!</v>
      </c>
      <c r="Q76" s="116" t="e">
        <f t="shared" si="12"/>
        <v>#REF!</v>
      </c>
      <c r="R76" s="115" t="e">
        <f t="shared" si="12"/>
        <v>#REF!</v>
      </c>
      <c r="S76" s="115" t="e">
        <f t="shared" si="13"/>
        <v>#REF!</v>
      </c>
      <c r="T76" s="115"/>
      <c r="U76" s="115" t="e">
        <f t="shared" si="14"/>
        <v>#REF!</v>
      </c>
      <c r="V76" s="115" t="e">
        <f t="shared" si="15"/>
        <v>#REF!</v>
      </c>
      <c r="W76" s="115" t="e">
        <f t="shared" si="16"/>
        <v>#REF!</v>
      </c>
      <c r="X76" s="116" t="e">
        <f t="shared" si="17"/>
        <v>#REF!</v>
      </c>
      <c r="Y76" s="116" t="e">
        <f t="shared" si="18"/>
        <v>#REF!</v>
      </c>
      <c r="Z76" s="115" t="e">
        <f t="shared" si="19"/>
        <v>#REF!</v>
      </c>
      <c r="AA76" s="115" t="e">
        <f t="shared" si="20"/>
        <v>#REF!</v>
      </c>
      <c r="AB76" s="115"/>
      <c r="AC76" s="117" t="str">
        <f t="shared" si="21"/>
        <v>BERTAHAP</v>
      </c>
      <c r="AD76" s="118">
        <f t="shared" si="22"/>
        <v>0</v>
      </c>
      <c r="AE76" s="119">
        <v>2</v>
      </c>
      <c r="AF76" s="120"/>
      <c r="AG76" s="115" t="e">
        <f>IF(AF76&gt;#REF!,"LB","KR")</f>
        <v>#REF!</v>
      </c>
      <c r="AH76" s="120">
        <v>1187003000</v>
      </c>
      <c r="AI76" s="120">
        <v>1337941000</v>
      </c>
      <c r="AJ76" s="120">
        <v>1420463000</v>
      </c>
      <c r="AK76" s="121">
        <v>1508074000</v>
      </c>
      <c r="AL76" s="121">
        <v>1420463000</v>
      </c>
      <c r="AM76" s="120">
        <v>1508074000</v>
      </c>
      <c r="AN76" s="120" t="e">
        <f t="shared" ref="AN76:AN138" si="25">ROUNDUP((AA76*(1+$J$5)),-3)</f>
        <v>#REF!</v>
      </c>
    </row>
    <row r="77" spans="1:40">
      <c r="A77" s="3">
        <f t="shared" si="24"/>
        <v>38</v>
      </c>
      <c r="B77" s="106">
        <v>4</v>
      </c>
      <c r="C77" s="107" t="s">
        <v>143</v>
      </c>
      <c r="D77" s="108">
        <v>10</v>
      </c>
      <c r="E77" s="109"/>
      <c r="F77" s="110" t="s">
        <v>48</v>
      </c>
      <c r="G77" s="111">
        <f t="shared" si="4"/>
        <v>74</v>
      </c>
      <c r="H77" s="111">
        <f t="shared" si="5"/>
        <v>63</v>
      </c>
      <c r="I77" s="112">
        <f t="shared" si="6"/>
        <v>26438045</v>
      </c>
      <c r="J77" s="112" t="e">
        <f>SUMIF($AN$4:$AN$22,D77,#REF!)</f>
        <v>#REF!</v>
      </c>
      <c r="K77" s="113" t="e">
        <f t="shared" si="7"/>
        <v>#REF!</v>
      </c>
      <c r="L77" s="114" t="e">
        <f>SUMIF($AN$4:$AN$22,D77,#REF!)</f>
        <v>#REF!</v>
      </c>
      <c r="M77" s="115" t="e">
        <f t="shared" si="8"/>
        <v>#REF!</v>
      </c>
      <c r="N77" s="115" t="e">
        <f t="shared" si="9"/>
        <v>#REF!</v>
      </c>
      <c r="O77" s="115" t="e">
        <f t="shared" si="10"/>
        <v>#REF!</v>
      </c>
      <c r="P77" s="115" t="e">
        <f t="shared" si="11"/>
        <v>#REF!</v>
      </c>
      <c r="Q77" s="116" t="e">
        <f t="shared" si="12"/>
        <v>#REF!</v>
      </c>
      <c r="R77" s="115" t="e">
        <f t="shared" si="12"/>
        <v>#REF!</v>
      </c>
      <c r="S77" s="115" t="e">
        <f t="shared" si="13"/>
        <v>#REF!</v>
      </c>
      <c r="T77" s="115"/>
      <c r="U77" s="115" t="e">
        <f t="shared" si="14"/>
        <v>#REF!</v>
      </c>
      <c r="V77" s="115" t="e">
        <f t="shared" si="15"/>
        <v>#REF!</v>
      </c>
      <c r="W77" s="115" t="e">
        <f t="shared" si="16"/>
        <v>#REF!</v>
      </c>
      <c r="X77" s="116" t="e">
        <f t="shared" si="17"/>
        <v>#REF!</v>
      </c>
      <c r="Y77" s="116" t="e">
        <f t="shared" si="18"/>
        <v>#REF!</v>
      </c>
      <c r="Z77" s="115" t="e">
        <f t="shared" si="19"/>
        <v>#REF!</v>
      </c>
      <c r="AA77" s="115" t="e">
        <f t="shared" si="20"/>
        <v>#REF!</v>
      </c>
      <c r="AB77" s="115"/>
      <c r="AC77" s="117" t="str">
        <f t="shared" si="21"/>
        <v>BERTAHAP</v>
      </c>
      <c r="AD77" s="118">
        <f t="shared" si="22"/>
        <v>0</v>
      </c>
      <c r="AE77" s="119">
        <v>2</v>
      </c>
      <c r="AF77" s="120"/>
      <c r="AG77" s="115" t="e">
        <f>IF(AF77&gt;#REF!,"LB","KR")</f>
        <v>#REF!</v>
      </c>
      <c r="AH77" s="120">
        <v>1438099000</v>
      </c>
      <c r="AI77" s="120">
        <v>1620967000</v>
      </c>
      <c r="AJ77" s="120">
        <v>1720945000</v>
      </c>
      <c r="AK77" s="121">
        <v>1827089000</v>
      </c>
      <c r="AL77" s="121">
        <v>1720945000</v>
      </c>
      <c r="AM77" s="120">
        <v>1827089000</v>
      </c>
      <c r="AN77" s="120" t="e">
        <f t="shared" si="25"/>
        <v>#REF!</v>
      </c>
    </row>
    <row r="78" spans="1:40">
      <c r="A78" s="3">
        <f t="shared" si="24"/>
        <v>39</v>
      </c>
      <c r="B78" s="106">
        <v>5</v>
      </c>
      <c r="C78" s="107" t="s">
        <v>143</v>
      </c>
      <c r="D78" s="106">
        <v>12</v>
      </c>
      <c r="E78" s="109"/>
      <c r="F78" s="110" t="s">
        <v>50</v>
      </c>
      <c r="G78" s="111">
        <f t="shared" si="4"/>
        <v>67</v>
      </c>
      <c r="H78" s="111">
        <f t="shared" si="5"/>
        <v>57</v>
      </c>
      <c r="I78" s="112">
        <f t="shared" si="6"/>
        <v>26438045</v>
      </c>
      <c r="J78" s="112" t="e">
        <f>SUMIF($AN$4:$AN$22,D78,#REF!)</f>
        <v>#REF!</v>
      </c>
      <c r="K78" s="113" t="e">
        <f t="shared" si="7"/>
        <v>#REF!</v>
      </c>
      <c r="L78" s="114" t="e">
        <f>SUMIF($AN$4:$AN$22,D78,#REF!)</f>
        <v>#REF!</v>
      </c>
      <c r="M78" s="115" t="e">
        <f t="shared" si="8"/>
        <v>#REF!</v>
      </c>
      <c r="N78" s="115" t="e">
        <f t="shared" si="9"/>
        <v>#REF!</v>
      </c>
      <c r="O78" s="115" t="e">
        <f t="shared" si="10"/>
        <v>#REF!</v>
      </c>
      <c r="P78" s="115" t="e">
        <f t="shared" si="11"/>
        <v>#REF!</v>
      </c>
      <c r="Q78" s="116" t="e">
        <f t="shared" si="12"/>
        <v>#REF!</v>
      </c>
      <c r="R78" s="115" t="e">
        <f t="shared" si="12"/>
        <v>#REF!</v>
      </c>
      <c r="S78" s="115" t="e">
        <f t="shared" si="13"/>
        <v>#REF!</v>
      </c>
      <c r="T78" s="115"/>
      <c r="U78" s="115" t="e">
        <f t="shared" si="14"/>
        <v>#REF!</v>
      </c>
      <c r="V78" s="115" t="e">
        <f t="shared" si="15"/>
        <v>#REF!</v>
      </c>
      <c r="W78" s="115" t="e">
        <f t="shared" si="16"/>
        <v>#REF!</v>
      </c>
      <c r="X78" s="116" t="e">
        <f t="shared" si="17"/>
        <v>#REF!</v>
      </c>
      <c r="Y78" s="116" t="e">
        <f t="shared" si="18"/>
        <v>#REF!</v>
      </c>
      <c r="Z78" s="115" t="e">
        <f t="shared" si="19"/>
        <v>#REF!</v>
      </c>
      <c r="AA78" s="115" t="e">
        <f t="shared" si="20"/>
        <v>#REF!</v>
      </c>
      <c r="AB78" s="115"/>
      <c r="AC78" s="117" t="str">
        <f t="shared" si="21"/>
        <v>BERTAHAP</v>
      </c>
      <c r="AD78" s="118">
        <f t="shared" si="22"/>
        <v>0</v>
      </c>
      <c r="AE78" s="119">
        <v>2</v>
      </c>
      <c r="AF78" s="120"/>
      <c r="AG78" s="115" t="e">
        <f>IF(AF78&gt;#REF!,"LB","KR")</f>
        <v>#REF!</v>
      </c>
      <c r="AH78" s="120">
        <v>1288255000</v>
      </c>
      <c r="AI78" s="120">
        <v>1452069000</v>
      </c>
      <c r="AJ78" s="120">
        <v>1541629000</v>
      </c>
      <c r="AK78" s="121">
        <v>1636714000</v>
      </c>
      <c r="AL78" s="121">
        <v>1541629000</v>
      </c>
      <c r="AM78" s="120">
        <v>1636714000</v>
      </c>
      <c r="AN78" s="120" t="e">
        <f t="shared" si="25"/>
        <v>#REF!</v>
      </c>
    </row>
    <row r="79" spans="1:40">
      <c r="A79" s="3">
        <f t="shared" si="24"/>
        <v>40</v>
      </c>
      <c r="B79" s="106">
        <v>6</v>
      </c>
      <c r="C79" s="107" t="s">
        <v>143</v>
      </c>
      <c r="D79" s="106">
        <v>18</v>
      </c>
      <c r="E79" s="109"/>
      <c r="F79" s="110" t="s">
        <v>54</v>
      </c>
      <c r="G79" s="111">
        <f t="shared" si="4"/>
        <v>97</v>
      </c>
      <c r="H79" s="111">
        <f t="shared" si="5"/>
        <v>85</v>
      </c>
      <c r="I79" s="112">
        <f t="shared" si="6"/>
        <v>26438045</v>
      </c>
      <c r="J79" s="112" t="e">
        <f>SUMIF($AN$4:$AN$22,D79,#REF!)</f>
        <v>#REF!</v>
      </c>
      <c r="K79" s="113" t="e">
        <f t="shared" si="7"/>
        <v>#REF!</v>
      </c>
      <c r="L79" s="114" t="e">
        <f>SUMIF($AN$4:$AN$22,D79,#REF!)</f>
        <v>#REF!</v>
      </c>
      <c r="M79" s="115" t="e">
        <f t="shared" si="8"/>
        <v>#REF!</v>
      </c>
      <c r="N79" s="115" t="e">
        <f t="shared" si="9"/>
        <v>#REF!</v>
      </c>
      <c r="O79" s="115" t="e">
        <f t="shared" si="10"/>
        <v>#REF!</v>
      </c>
      <c r="P79" s="115" t="e">
        <f t="shared" si="11"/>
        <v>#REF!</v>
      </c>
      <c r="Q79" s="116" t="e">
        <f t="shared" si="12"/>
        <v>#REF!</v>
      </c>
      <c r="R79" s="115" t="e">
        <f t="shared" si="12"/>
        <v>#REF!</v>
      </c>
      <c r="S79" s="115" t="e">
        <f t="shared" si="13"/>
        <v>#REF!</v>
      </c>
      <c r="T79" s="115"/>
      <c r="U79" s="115" t="e">
        <f t="shared" si="14"/>
        <v>#REF!</v>
      </c>
      <c r="V79" s="115" t="e">
        <f t="shared" si="15"/>
        <v>#REF!</v>
      </c>
      <c r="W79" s="115" t="e">
        <f t="shared" si="16"/>
        <v>#REF!</v>
      </c>
      <c r="X79" s="116" t="e">
        <f t="shared" si="17"/>
        <v>#REF!</v>
      </c>
      <c r="Y79" s="116" t="e">
        <f t="shared" si="18"/>
        <v>#REF!</v>
      </c>
      <c r="Z79" s="115" t="e">
        <f t="shared" si="19"/>
        <v>#REF!</v>
      </c>
      <c r="AA79" s="115" t="e">
        <f t="shared" si="20"/>
        <v>#REF!</v>
      </c>
      <c r="AB79" s="115"/>
      <c r="AC79" s="117" t="str">
        <f t="shared" si="21"/>
        <v>BERTAHAP</v>
      </c>
      <c r="AD79" s="118">
        <f t="shared" si="22"/>
        <v>0</v>
      </c>
      <c r="AE79" s="119">
        <v>2</v>
      </c>
      <c r="AF79" s="120"/>
      <c r="AG79" s="115" t="e">
        <f>IF(AF79&gt;#REF!,"LB","KR")</f>
        <v>#REF!</v>
      </c>
      <c r="AH79" s="120">
        <v>1921081000</v>
      </c>
      <c r="AI79" s="120">
        <v>2165366000</v>
      </c>
      <c r="AJ79" s="120">
        <v>2298921000</v>
      </c>
      <c r="AK79" s="121">
        <v>2440713000</v>
      </c>
      <c r="AL79" s="121">
        <v>2298921000</v>
      </c>
      <c r="AM79" s="120">
        <v>2440713000</v>
      </c>
      <c r="AN79" s="120" t="e">
        <f t="shared" si="25"/>
        <v>#REF!</v>
      </c>
    </row>
    <row r="80" spans="1:40">
      <c r="A80" s="3">
        <f t="shared" si="24"/>
        <v>41</v>
      </c>
      <c r="B80" s="106">
        <v>7</v>
      </c>
      <c r="C80" s="107" t="s">
        <v>143</v>
      </c>
      <c r="D80" s="106">
        <v>20</v>
      </c>
      <c r="E80" s="109"/>
      <c r="F80" s="110" t="s">
        <v>70</v>
      </c>
      <c r="G80" s="111">
        <f t="shared" si="4"/>
        <v>60</v>
      </c>
      <c r="H80" s="111">
        <f t="shared" si="5"/>
        <v>51</v>
      </c>
      <c r="I80" s="112">
        <f t="shared" si="6"/>
        <v>26438045</v>
      </c>
      <c r="J80" s="112" t="e">
        <f>SUMIF($AN$4:$AN$22,D80,#REF!)</f>
        <v>#REF!</v>
      </c>
      <c r="K80" s="113" t="e">
        <f t="shared" si="7"/>
        <v>#REF!</v>
      </c>
      <c r="L80" s="114" t="e">
        <f>SUMIF($AN$4:$AN$22,D80,#REF!)</f>
        <v>#REF!</v>
      </c>
      <c r="M80" s="115" t="e">
        <f t="shared" si="8"/>
        <v>#REF!</v>
      </c>
      <c r="N80" s="115" t="e">
        <f t="shared" si="9"/>
        <v>#REF!</v>
      </c>
      <c r="O80" s="115" t="e">
        <f t="shared" si="10"/>
        <v>#REF!</v>
      </c>
      <c r="P80" s="115" t="e">
        <f t="shared" si="11"/>
        <v>#REF!</v>
      </c>
      <c r="Q80" s="116" t="e">
        <f t="shared" si="12"/>
        <v>#REF!</v>
      </c>
      <c r="R80" s="115" t="e">
        <f t="shared" si="12"/>
        <v>#REF!</v>
      </c>
      <c r="S80" s="115" t="e">
        <f t="shared" si="13"/>
        <v>#REF!</v>
      </c>
      <c r="T80" s="115"/>
      <c r="U80" s="115" t="e">
        <f t="shared" si="14"/>
        <v>#REF!</v>
      </c>
      <c r="V80" s="115" t="e">
        <f t="shared" si="15"/>
        <v>#REF!</v>
      </c>
      <c r="W80" s="115" t="e">
        <f t="shared" si="16"/>
        <v>#REF!</v>
      </c>
      <c r="X80" s="116" t="e">
        <f t="shared" si="17"/>
        <v>#REF!</v>
      </c>
      <c r="Y80" s="116" t="e">
        <f t="shared" si="18"/>
        <v>#REF!</v>
      </c>
      <c r="Z80" s="115" t="e">
        <f t="shared" si="19"/>
        <v>#REF!</v>
      </c>
      <c r="AA80" s="115" t="e">
        <f t="shared" si="20"/>
        <v>#REF!</v>
      </c>
      <c r="AB80" s="115"/>
      <c r="AC80" s="117" t="str">
        <f t="shared" si="21"/>
        <v>BERTAHAP</v>
      </c>
      <c r="AD80" s="118">
        <f t="shared" si="22"/>
        <v>0</v>
      </c>
      <c r="AE80" s="119">
        <v>2</v>
      </c>
      <c r="AF80" s="120"/>
      <c r="AG80" s="115" t="e">
        <f>IF(AF80&gt;#REF!,"LB","KR")</f>
        <v>#REF!</v>
      </c>
      <c r="AH80" s="120">
        <v>1164176000</v>
      </c>
      <c r="AI80" s="120">
        <v>1312212000</v>
      </c>
      <c r="AJ80" s="120">
        <v>1393146000</v>
      </c>
      <c r="AK80" s="121">
        <v>1479072000</v>
      </c>
      <c r="AL80" s="121">
        <v>1393146000</v>
      </c>
      <c r="AM80" s="120">
        <v>1479072000</v>
      </c>
      <c r="AN80" s="120" t="e">
        <f t="shared" si="25"/>
        <v>#REF!</v>
      </c>
    </row>
    <row r="81" spans="1:40">
      <c r="A81" s="3">
        <f t="shared" si="24"/>
        <v>42</v>
      </c>
      <c r="B81" s="106">
        <v>8</v>
      </c>
      <c r="C81" s="107" t="s">
        <v>143</v>
      </c>
      <c r="D81" s="106">
        <v>22</v>
      </c>
      <c r="E81" s="109"/>
      <c r="F81" s="110" t="s">
        <v>89</v>
      </c>
      <c r="G81" s="111">
        <f t="shared" si="4"/>
        <v>81</v>
      </c>
      <c r="H81" s="111">
        <f t="shared" si="5"/>
        <v>70</v>
      </c>
      <c r="I81" s="112">
        <f t="shared" si="6"/>
        <v>26438045</v>
      </c>
      <c r="J81" s="112" t="e">
        <f>SUMIF($AN$4:$AN$22,D81,#REF!)</f>
        <v>#REF!</v>
      </c>
      <c r="K81" s="113" t="e">
        <f t="shared" si="7"/>
        <v>#REF!</v>
      </c>
      <c r="L81" s="114" t="e">
        <f>SUMIF($AN$4:$AN$22,D81,#REF!)</f>
        <v>#REF!</v>
      </c>
      <c r="M81" s="115" t="e">
        <f t="shared" si="8"/>
        <v>#REF!</v>
      </c>
      <c r="N81" s="115" t="e">
        <f t="shared" si="9"/>
        <v>#REF!</v>
      </c>
      <c r="O81" s="115" t="e">
        <f t="shared" si="10"/>
        <v>#REF!</v>
      </c>
      <c r="P81" s="115" t="e">
        <f t="shared" si="11"/>
        <v>#REF!</v>
      </c>
      <c r="Q81" s="116" t="e">
        <f t="shared" si="12"/>
        <v>#REF!</v>
      </c>
      <c r="R81" s="115" t="e">
        <f t="shared" si="12"/>
        <v>#REF!</v>
      </c>
      <c r="S81" s="115" t="e">
        <f t="shared" si="13"/>
        <v>#REF!</v>
      </c>
      <c r="T81" s="115"/>
      <c r="U81" s="115" t="e">
        <f t="shared" si="14"/>
        <v>#REF!</v>
      </c>
      <c r="V81" s="115" t="e">
        <f t="shared" si="15"/>
        <v>#REF!</v>
      </c>
      <c r="W81" s="115" t="e">
        <f t="shared" si="16"/>
        <v>#REF!</v>
      </c>
      <c r="X81" s="116" t="e">
        <f t="shared" si="17"/>
        <v>#REF!</v>
      </c>
      <c r="Y81" s="116" t="e">
        <f t="shared" si="18"/>
        <v>#REF!</v>
      </c>
      <c r="Z81" s="115" t="e">
        <f t="shared" si="19"/>
        <v>#REF!</v>
      </c>
      <c r="AA81" s="115" t="e">
        <f t="shared" si="20"/>
        <v>#REF!</v>
      </c>
      <c r="AB81" s="115"/>
      <c r="AC81" s="117" t="str">
        <f t="shared" si="21"/>
        <v>BERTAHAP</v>
      </c>
      <c r="AD81" s="118">
        <f t="shared" si="22"/>
        <v>0</v>
      </c>
      <c r="AE81" s="119">
        <v>2</v>
      </c>
      <c r="AF81" s="120"/>
      <c r="AG81" s="115" t="e">
        <f>IF(AF81&gt;#REF!,"LB","KR")</f>
        <v>#REF!</v>
      </c>
      <c r="AH81" s="120">
        <v>1666614000</v>
      </c>
      <c r="AI81" s="120">
        <v>1878540000</v>
      </c>
      <c r="AJ81" s="120">
        <v>1994405000</v>
      </c>
      <c r="AK81" s="121">
        <v>2117415000</v>
      </c>
      <c r="AL81" s="121">
        <v>1994405000</v>
      </c>
      <c r="AM81" s="120">
        <v>2117415000</v>
      </c>
      <c r="AN81" s="120" t="e">
        <f t="shared" si="25"/>
        <v>#REF!</v>
      </c>
    </row>
    <row r="82" spans="1:40">
      <c r="A82" s="3">
        <f t="shared" si="24"/>
        <v>43</v>
      </c>
      <c r="B82" s="106">
        <v>1</v>
      </c>
      <c r="C82" s="107" t="s">
        <v>145</v>
      </c>
      <c r="D82" s="108" t="s">
        <v>24</v>
      </c>
      <c r="E82" s="109"/>
      <c r="F82" s="110" t="s">
        <v>39</v>
      </c>
      <c r="G82" s="111">
        <f t="shared" si="4"/>
        <v>113</v>
      </c>
      <c r="H82" s="111">
        <f t="shared" si="5"/>
        <v>101</v>
      </c>
      <c r="I82" s="112">
        <f t="shared" si="6"/>
        <v>26438045</v>
      </c>
      <c r="J82" s="112" t="e">
        <f>SUMIF($AN$4:$AN$22,D82,#REF!)</f>
        <v>#REF!</v>
      </c>
      <c r="K82" s="113" t="e">
        <f t="shared" si="7"/>
        <v>#REF!</v>
      </c>
      <c r="L82" s="114" t="e">
        <f>SUMIF($AN$4:$AN$22,D82,#REF!)</f>
        <v>#REF!</v>
      </c>
      <c r="M82" s="115" t="e">
        <f t="shared" si="8"/>
        <v>#REF!</v>
      </c>
      <c r="N82" s="115" t="e">
        <f t="shared" si="9"/>
        <v>#REF!</v>
      </c>
      <c r="O82" s="115" t="e">
        <f t="shared" si="10"/>
        <v>#REF!</v>
      </c>
      <c r="P82" s="115" t="e">
        <f t="shared" si="11"/>
        <v>#REF!</v>
      </c>
      <c r="Q82" s="116" t="e">
        <f t="shared" si="12"/>
        <v>#REF!</v>
      </c>
      <c r="R82" s="115" t="e">
        <f t="shared" si="12"/>
        <v>#REF!</v>
      </c>
      <c r="S82" s="115" t="e">
        <f t="shared" si="13"/>
        <v>#REF!</v>
      </c>
      <c r="T82" s="115"/>
      <c r="U82" s="115" t="e">
        <f t="shared" si="14"/>
        <v>#REF!</v>
      </c>
      <c r="V82" s="115" t="e">
        <f t="shared" si="15"/>
        <v>#REF!</v>
      </c>
      <c r="W82" s="115" t="e">
        <f t="shared" si="16"/>
        <v>#REF!</v>
      </c>
      <c r="X82" s="116" t="e">
        <f t="shared" si="17"/>
        <v>#REF!</v>
      </c>
      <c r="Y82" s="116" t="e">
        <f t="shared" si="18"/>
        <v>#REF!</v>
      </c>
      <c r="Z82" s="115" t="e">
        <f t="shared" si="19"/>
        <v>#REF!</v>
      </c>
      <c r="AA82" s="115" t="e">
        <f t="shared" si="20"/>
        <v>#REF!</v>
      </c>
      <c r="AB82" s="115"/>
      <c r="AC82" s="117" t="str">
        <f t="shared" si="21"/>
        <v>BERTAHAP</v>
      </c>
      <c r="AD82" s="118">
        <f t="shared" si="22"/>
        <v>0</v>
      </c>
      <c r="AE82" s="119">
        <v>2</v>
      </c>
      <c r="AF82" s="120"/>
      <c r="AG82" s="115" t="e">
        <f>IF(AF82&gt;#REF!,"LB","KR")</f>
        <v>#REF!</v>
      </c>
      <c r="AH82" s="120">
        <v>2331787000</v>
      </c>
      <c r="AI82" s="120">
        <v>2628296000</v>
      </c>
      <c r="AJ82" s="120">
        <v>2790404000</v>
      </c>
      <c r="AK82" s="121">
        <v>2962510000</v>
      </c>
      <c r="AL82" s="121">
        <v>2790404000</v>
      </c>
      <c r="AM82" s="120">
        <v>2962510000</v>
      </c>
      <c r="AN82" s="120" t="e">
        <f t="shared" si="25"/>
        <v>#REF!</v>
      </c>
    </row>
    <row r="83" spans="1:40">
      <c r="A83" s="3">
        <f t="shared" si="24"/>
        <v>44</v>
      </c>
      <c r="B83" s="106">
        <v>2</v>
      </c>
      <c r="C83" s="107" t="s">
        <v>145</v>
      </c>
      <c r="D83" s="108" t="s">
        <v>35</v>
      </c>
      <c r="E83" s="109"/>
      <c r="F83" s="110" t="s">
        <v>42</v>
      </c>
      <c r="G83" s="111">
        <f t="shared" si="4"/>
        <v>78</v>
      </c>
      <c r="H83" s="111">
        <f t="shared" si="5"/>
        <v>66</v>
      </c>
      <c r="I83" s="112">
        <f t="shared" si="6"/>
        <v>26438045</v>
      </c>
      <c r="J83" s="112" t="e">
        <f>SUMIF($AN$4:$AN$22,D83,#REF!)</f>
        <v>#REF!</v>
      </c>
      <c r="K83" s="113" t="e">
        <f t="shared" si="7"/>
        <v>#REF!</v>
      </c>
      <c r="L83" s="114" t="e">
        <f>SUMIF($AN$4:$AN$22,D83,#REF!)</f>
        <v>#REF!</v>
      </c>
      <c r="M83" s="115" t="e">
        <f t="shared" si="8"/>
        <v>#REF!</v>
      </c>
      <c r="N83" s="115" t="e">
        <f t="shared" si="9"/>
        <v>#REF!</v>
      </c>
      <c r="O83" s="115" t="e">
        <f t="shared" si="10"/>
        <v>#REF!</v>
      </c>
      <c r="P83" s="115" t="e">
        <f t="shared" si="11"/>
        <v>#REF!</v>
      </c>
      <c r="Q83" s="116" t="e">
        <f t="shared" si="12"/>
        <v>#REF!</v>
      </c>
      <c r="R83" s="115" t="e">
        <f t="shared" si="12"/>
        <v>#REF!</v>
      </c>
      <c r="S83" s="115" t="e">
        <f t="shared" si="13"/>
        <v>#REF!</v>
      </c>
      <c r="T83" s="115"/>
      <c r="U83" s="115" t="e">
        <f t="shared" si="14"/>
        <v>#REF!</v>
      </c>
      <c r="V83" s="115" t="e">
        <f t="shared" si="15"/>
        <v>#REF!</v>
      </c>
      <c r="W83" s="115" t="e">
        <f t="shared" si="16"/>
        <v>#REF!</v>
      </c>
      <c r="X83" s="116" t="e">
        <f t="shared" si="17"/>
        <v>#REF!</v>
      </c>
      <c r="Y83" s="116" t="e">
        <f t="shared" si="18"/>
        <v>#REF!</v>
      </c>
      <c r="Z83" s="115" t="e">
        <f t="shared" si="19"/>
        <v>#REF!</v>
      </c>
      <c r="AA83" s="115" t="e">
        <f t="shared" si="20"/>
        <v>#REF!</v>
      </c>
      <c r="AB83" s="115"/>
      <c r="AC83" s="117" t="str">
        <f t="shared" si="21"/>
        <v>BERTAHAP</v>
      </c>
      <c r="AD83" s="118">
        <f t="shared" si="22"/>
        <v>0</v>
      </c>
      <c r="AE83" s="119">
        <v>2</v>
      </c>
      <c r="AF83" s="120"/>
      <c r="AG83" s="115" t="e">
        <f>IF(AF83&gt;#REF!,"LB","KR")</f>
        <v>#REF!</v>
      </c>
      <c r="AH83" s="120">
        <v>1491663000</v>
      </c>
      <c r="AI83" s="120">
        <v>1681343000</v>
      </c>
      <c r="AJ83" s="120">
        <v>1785044000</v>
      </c>
      <c r="AK83" s="121">
        <v>1895142000</v>
      </c>
      <c r="AL83" s="121">
        <v>1785044000</v>
      </c>
      <c r="AM83" s="120">
        <v>1895142000</v>
      </c>
      <c r="AN83" s="120" t="e">
        <f t="shared" si="25"/>
        <v>#REF!</v>
      </c>
    </row>
    <row r="84" spans="1:40">
      <c r="A84" s="3">
        <f t="shared" si="24"/>
        <v>45</v>
      </c>
      <c r="B84" s="106">
        <v>3</v>
      </c>
      <c r="C84" s="107" t="s">
        <v>145</v>
      </c>
      <c r="D84" s="108" t="s">
        <v>41</v>
      </c>
      <c r="E84" s="109"/>
      <c r="F84" s="110" t="s">
        <v>45</v>
      </c>
      <c r="G84" s="111">
        <f t="shared" si="4"/>
        <v>60</v>
      </c>
      <c r="H84" s="111">
        <f t="shared" si="5"/>
        <v>52</v>
      </c>
      <c r="I84" s="112">
        <f t="shared" si="6"/>
        <v>26438045</v>
      </c>
      <c r="J84" s="112" t="e">
        <f>SUMIF($AN$4:$AN$22,D84,#REF!)</f>
        <v>#REF!</v>
      </c>
      <c r="K84" s="113" t="e">
        <f t="shared" si="7"/>
        <v>#REF!</v>
      </c>
      <c r="L84" s="114" t="e">
        <f>SUMIF($AN$4:$AN$22,D84,#REF!)</f>
        <v>#REF!</v>
      </c>
      <c r="M84" s="115" t="e">
        <f t="shared" si="8"/>
        <v>#REF!</v>
      </c>
      <c r="N84" s="115" t="e">
        <f t="shared" si="9"/>
        <v>#REF!</v>
      </c>
      <c r="O84" s="115" t="e">
        <f t="shared" si="10"/>
        <v>#REF!</v>
      </c>
      <c r="P84" s="115" t="e">
        <f t="shared" si="11"/>
        <v>#REF!</v>
      </c>
      <c r="Q84" s="116" t="e">
        <f t="shared" si="12"/>
        <v>#REF!</v>
      </c>
      <c r="R84" s="115" t="e">
        <f t="shared" si="12"/>
        <v>#REF!</v>
      </c>
      <c r="S84" s="115" t="e">
        <f t="shared" si="13"/>
        <v>#REF!</v>
      </c>
      <c r="T84" s="115"/>
      <c r="U84" s="115" t="e">
        <f t="shared" si="14"/>
        <v>#REF!</v>
      </c>
      <c r="V84" s="115" t="e">
        <f t="shared" si="15"/>
        <v>#REF!</v>
      </c>
      <c r="W84" s="115" t="e">
        <f t="shared" si="16"/>
        <v>#REF!</v>
      </c>
      <c r="X84" s="116" t="e">
        <f t="shared" si="17"/>
        <v>#REF!</v>
      </c>
      <c r="Y84" s="116" t="e">
        <f t="shared" si="18"/>
        <v>#REF!</v>
      </c>
      <c r="Z84" s="115" t="e">
        <f t="shared" si="19"/>
        <v>#REF!</v>
      </c>
      <c r="AA84" s="115" t="e">
        <f t="shared" si="20"/>
        <v>#REF!</v>
      </c>
      <c r="AB84" s="115"/>
      <c r="AC84" s="117" t="str">
        <f t="shared" si="21"/>
        <v>BERTAHAP</v>
      </c>
      <c r="AD84" s="118">
        <f t="shared" si="22"/>
        <v>0</v>
      </c>
      <c r="AE84" s="119">
        <v>2</v>
      </c>
      <c r="AF84" s="120"/>
      <c r="AG84" s="115" t="e">
        <f>IF(AF84&gt;#REF!,"LB","KR")</f>
        <v>#REF!</v>
      </c>
      <c r="AH84" s="120">
        <v>1175250000</v>
      </c>
      <c r="AI84" s="120">
        <v>1324695000</v>
      </c>
      <c r="AJ84" s="120">
        <v>1406399000</v>
      </c>
      <c r="AK84" s="121">
        <v>1493142000</v>
      </c>
      <c r="AL84" s="121">
        <v>1406399000</v>
      </c>
      <c r="AM84" s="120">
        <v>1493142000</v>
      </c>
      <c r="AN84" s="120" t="e">
        <f t="shared" si="25"/>
        <v>#REF!</v>
      </c>
    </row>
    <row r="85" spans="1:40">
      <c r="A85" s="3">
        <f t="shared" si="24"/>
        <v>46</v>
      </c>
      <c r="B85" s="106">
        <v>4</v>
      </c>
      <c r="C85" s="107" t="s">
        <v>145</v>
      </c>
      <c r="D85" s="108">
        <v>10</v>
      </c>
      <c r="E85" s="109"/>
      <c r="F85" s="110" t="s">
        <v>48</v>
      </c>
      <c r="G85" s="111">
        <f t="shared" si="4"/>
        <v>74</v>
      </c>
      <c r="H85" s="111">
        <f t="shared" si="5"/>
        <v>63</v>
      </c>
      <c r="I85" s="112">
        <f t="shared" si="6"/>
        <v>26438045</v>
      </c>
      <c r="J85" s="112" t="e">
        <f>SUMIF($AN$4:$AN$22,D85,#REF!)</f>
        <v>#REF!</v>
      </c>
      <c r="K85" s="113" t="e">
        <f t="shared" si="7"/>
        <v>#REF!</v>
      </c>
      <c r="L85" s="114" t="e">
        <f>SUMIF($AN$4:$AN$22,D85,#REF!)</f>
        <v>#REF!</v>
      </c>
      <c r="M85" s="115" t="e">
        <f t="shared" si="8"/>
        <v>#REF!</v>
      </c>
      <c r="N85" s="115" t="e">
        <f t="shared" si="9"/>
        <v>#REF!</v>
      </c>
      <c r="O85" s="115" t="e">
        <f t="shared" si="10"/>
        <v>#REF!</v>
      </c>
      <c r="P85" s="115" t="e">
        <f t="shared" si="11"/>
        <v>#REF!</v>
      </c>
      <c r="Q85" s="116" t="e">
        <f t="shared" si="12"/>
        <v>#REF!</v>
      </c>
      <c r="R85" s="115" t="e">
        <f t="shared" si="12"/>
        <v>#REF!</v>
      </c>
      <c r="S85" s="115" t="e">
        <f t="shared" si="13"/>
        <v>#REF!</v>
      </c>
      <c r="T85" s="115"/>
      <c r="U85" s="115" t="e">
        <f t="shared" si="14"/>
        <v>#REF!</v>
      </c>
      <c r="V85" s="115" t="e">
        <f t="shared" si="15"/>
        <v>#REF!</v>
      </c>
      <c r="W85" s="115" t="e">
        <f t="shared" si="16"/>
        <v>#REF!</v>
      </c>
      <c r="X85" s="116" t="e">
        <f t="shared" si="17"/>
        <v>#REF!</v>
      </c>
      <c r="Y85" s="116" t="e">
        <f t="shared" si="18"/>
        <v>#REF!</v>
      </c>
      <c r="Z85" s="115" t="e">
        <f t="shared" si="19"/>
        <v>#REF!</v>
      </c>
      <c r="AA85" s="115" t="e">
        <f t="shared" si="20"/>
        <v>#REF!</v>
      </c>
      <c r="AB85" s="115"/>
      <c r="AC85" s="117" t="str">
        <f t="shared" si="21"/>
        <v>BERTAHAP</v>
      </c>
      <c r="AD85" s="118">
        <f t="shared" si="22"/>
        <v>0</v>
      </c>
      <c r="AE85" s="119">
        <v>2</v>
      </c>
      <c r="AF85" s="120"/>
      <c r="AG85" s="115" t="e">
        <f>IF(AF85&gt;#REF!,"LB","KR")</f>
        <v>#REF!</v>
      </c>
      <c r="AH85" s="120">
        <v>1423861000</v>
      </c>
      <c r="AI85" s="120">
        <v>1604918000</v>
      </c>
      <c r="AJ85" s="120">
        <v>1703906000</v>
      </c>
      <c r="AK85" s="121">
        <v>1808999000</v>
      </c>
      <c r="AL85" s="121">
        <v>1703906000</v>
      </c>
      <c r="AM85" s="120">
        <v>1808999000</v>
      </c>
      <c r="AN85" s="120" t="e">
        <f t="shared" si="25"/>
        <v>#REF!</v>
      </c>
    </row>
    <row r="86" spans="1:40">
      <c r="A86" s="3">
        <f t="shared" si="24"/>
        <v>47</v>
      </c>
      <c r="B86" s="106">
        <v>5</v>
      </c>
      <c r="C86" s="107" t="s">
        <v>145</v>
      </c>
      <c r="D86" s="106">
        <v>12</v>
      </c>
      <c r="E86" s="109"/>
      <c r="F86" s="110" t="s">
        <v>50</v>
      </c>
      <c r="G86" s="111">
        <f t="shared" si="4"/>
        <v>67</v>
      </c>
      <c r="H86" s="111">
        <f t="shared" si="5"/>
        <v>57</v>
      </c>
      <c r="I86" s="112">
        <f t="shared" si="6"/>
        <v>26438045</v>
      </c>
      <c r="J86" s="112" t="e">
        <f>SUMIF($AN$4:$AN$22,D86,#REF!)</f>
        <v>#REF!</v>
      </c>
      <c r="K86" s="113" t="e">
        <f t="shared" si="7"/>
        <v>#REF!</v>
      </c>
      <c r="L86" s="114" t="e">
        <f>SUMIF($AN$4:$AN$22,D86,#REF!)</f>
        <v>#REF!</v>
      </c>
      <c r="M86" s="115" t="e">
        <f t="shared" si="8"/>
        <v>#REF!</v>
      </c>
      <c r="N86" s="115" t="e">
        <f t="shared" si="9"/>
        <v>#REF!</v>
      </c>
      <c r="O86" s="115" t="e">
        <f t="shared" si="10"/>
        <v>#REF!</v>
      </c>
      <c r="P86" s="115" t="e">
        <f t="shared" si="11"/>
        <v>#REF!</v>
      </c>
      <c r="Q86" s="116" t="e">
        <f t="shared" si="12"/>
        <v>#REF!</v>
      </c>
      <c r="R86" s="115" t="e">
        <f t="shared" si="12"/>
        <v>#REF!</v>
      </c>
      <c r="S86" s="115" t="e">
        <f t="shared" si="13"/>
        <v>#REF!</v>
      </c>
      <c r="T86" s="115"/>
      <c r="U86" s="115" t="e">
        <f t="shared" si="14"/>
        <v>#REF!</v>
      </c>
      <c r="V86" s="115" t="e">
        <f t="shared" si="15"/>
        <v>#REF!</v>
      </c>
      <c r="W86" s="115" t="e">
        <f t="shared" si="16"/>
        <v>#REF!</v>
      </c>
      <c r="X86" s="116" t="e">
        <f t="shared" si="17"/>
        <v>#REF!</v>
      </c>
      <c r="Y86" s="116" t="e">
        <f t="shared" si="18"/>
        <v>#REF!</v>
      </c>
      <c r="Z86" s="115" t="e">
        <f t="shared" si="19"/>
        <v>#REF!</v>
      </c>
      <c r="AA86" s="115" t="e">
        <f t="shared" si="20"/>
        <v>#REF!</v>
      </c>
      <c r="AB86" s="115"/>
      <c r="AC86" s="117" t="str">
        <f t="shared" si="21"/>
        <v>BERTAHAP</v>
      </c>
      <c r="AD86" s="118">
        <f t="shared" si="22"/>
        <v>0</v>
      </c>
      <c r="AE86" s="119">
        <v>2</v>
      </c>
      <c r="AF86" s="120"/>
      <c r="AG86" s="115" t="e">
        <f>IF(AF86&gt;#REF!,"LB","KR")</f>
        <v>#REF!</v>
      </c>
      <c r="AH86" s="120">
        <v>1288255000</v>
      </c>
      <c r="AI86" s="120">
        <v>1452069000</v>
      </c>
      <c r="AJ86" s="120">
        <v>1541629000</v>
      </c>
      <c r="AK86" s="121">
        <v>1636714000</v>
      </c>
      <c r="AL86" s="121">
        <v>1541629000</v>
      </c>
      <c r="AM86" s="120">
        <v>1636714000</v>
      </c>
      <c r="AN86" s="120" t="e">
        <f t="shared" si="25"/>
        <v>#REF!</v>
      </c>
    </row>
    <row r="87" spans="1:40">
      <c r="A87" s="3">
        <f t="shared" si="24"/>
        <v>48</v>
      </c>
      <c r="B87" s="106">
        <v>6</v>
      </c>
      <c r="C87" s="107" t="s">
        <v>145</v>
      </c>
      <c r="D87" s="108">
        <v>16</v>
      </c>
      <c r="E87" s="109"/>
      <c r="F87" s="110" t="s">
        <v>52</v>
      </c>
      <c r="G87" s="111">
        <f t="shared" si="4"/>
        <v>71</v>
      </c>
      <c r="H87" s="111">
        <f t="shared" si="5"/>
        <v>63</v>
      </c>
      <c r="I87" s="112">
        <f t="shared" si="6"/>
        <v>26438045</v>
      </c>
      <c r="J87" s="112" t="e">
        <f>SUMIF($AN$4:$AN$22,D87,#REF!)</f>
        <v>#REF!</v>
      </c>
      <c r="K87" s="113" t="e">
        <f t="shared" si="7"/>
        <v>#REF!</v>
      </c>
      <c r="L87" s="114" t="e">
        <f>SUMIF($AN$4:$AN$22,D87,#REF!)</f>
        <v>#REF!</v>
      </c>
      <c r="M87" s="115" t="e">
        <f t="shared" si="8"/>
        <v>#REF!</v>
      </c>
      <c r="N87" s="115" t="e">
        <f t="shared" si="9"/>
        <v>#REF!</v>
      </c>
      <c r="O87" s="115" t="e">
        <f t="shared" si="10"/>
        <v>#REF!</v>
      </c>
      <c r="P87" s="115" t="e">
        <f t="shared" si="11"/>
        <v>#REF!</v>
      </c>
      <c r="Q87" s="116" t="e">
        <f t="shared" si="12"/>
        <v>#REF!</v>
      </c>
      <c r="R87" s="115" t="e">
        <f t="shared" si="12"/>
        <v>#REF!</v>
      </c>
      <c r="S87" s="115" t="e">
        <f t="shared" si="13"/>
        <v>#REF!</v>
      </c>
      <c r="T87" s="115"/>
      <c r="U87" s="115" t="e">
        <f t="shared" si="14"/>
        <v>#REF!</v>
      </c>
      <c r="V87" s="115" t="e">
        <f t="shared" si="15"/>
        <v>#REF!</v>
      </c>
      <c r="W87" s="115" t="e">
        <f t="shared" si="16"/>
        <v>#REF!</v>
      </c>
      <c r="X87" s="116" t="e">
        <f t="shared" si="17"/>
        <v>#REF!</v>
      </c>
      <c r="Y87" s="116" t="e">
        <f t="shared" si="18"/>
        <v>#REF!</v>
      </c>
      <c r="Z87" s="115" t="e">
        <f t="shared" si="19"/>
        <v>#REF!</v>
      </c>
      <c r="AA87" s="115" t="e">
        <f t="shared" si="20"/>
        <v>#REF!</v>
      </c>
      <c r="AB87" s="115"/>
      <c r="AC87" s="117" t="str">
        <f t="shared" si="21"/>
        <v>BERTAHAP</v>
      </c>
      <c r="AD87" s="118">
        <f t="shared" si="22"/>
        <v>0</v>
      </c>
      <c r="AE87" s="119">
        <v>2</v>
      </c>
      <c r="AF87" s="120"/>
      <c r="AG87" s="115" t="e">
        <f>IF(AF87&gt;#REF!,"LB","KR")</f>
        <v>#REF!</v>
      </c>
      <c r="AH87" s="120">
        <v>1423861000</v>
      </c>
      <c r="AI87" s="120">
        <v>1604918000</v>
      </c>
      <c r="AJ87" s="120">
        <v>1703906000</v>
      </c>
      <c r="AK87" s="121">
        <v>1808999000</v>
      </c>
      <c r="AL87" s="121">
        <v>1703906000</v>
      </c>
      <c r="AM87" s="120">
        <v>1808999000</v>
      </c>
      <c r="AN87" s="120" t="e">
        <f t="shared" si="25"/>
        <v>#REF!</v>
      </c>
    </row>
    <row r="88" spans="1:40">
      <c r="A88" s="3">
        <f t="shared" si="24"/>
        <v>49</v>
      </c>
      <c r="B88" s="106">
        <v>7</v>
      </c>
      <c r="C88" s="107" t="s">
        <v>145</v>
      </c>
      <c r="D88" s="106">
        <v>18</v>
      </c>
      <c r="E88" s="109"/>
      <c r="F88" s="110" t="s">
        <v>54</v>
      </c>
      <c r="G88" s="111">
        <f t="shared" si="4"/>
        <v>97</v>
      </c>
      <c r="H88" s="111">
        <f t="shared" si="5"/>
        <v>85</v>
      </c>
      <c r="I88" s="112">
        <f t="shared" si="6"/>
        <v>26438045</v>
      </c>
      <c r="J88" s="112" t="e">
        <f>SUMIF($AN$4:$AN$22,D88,#REF!)</f>
        <v>#REF!</v>
      </c>
      <c r="K88" s="113" t="e">
        <f t="shared" si="7"/>
        <v>#REF!</v>
      </c>
      <c r="L88" s="114" t="e">
        <f>SUMIF($AN$4:$AN$22,D88,#REF!)</f>
        <v>#REF!</v>
      </c>
      <c r="M88" s="115" t="e">
        <f t="shared" si="8"/>
        <v>#REF!</v>
      </c>
      <c r="N88" s="115" t="e">
        <f t="shared" si="9"/>
        <v>#REF!</v>
      </c>
      <c r="O88" s="115" t="e">
        <f t="shared" si="10"/>
        <v>#REF!</v>
      </c>
      <c r="P88" s="115" t="e">
        <f t="shared" si="11"/>
        <v>#REF!</v>
      </c>
      <c r="Q88" s="116" t="e">
        <f t="shared" si="12"/>
        <v>#REF!</v>
      </c>
      <c r="R88" s="115" t="e">
        <f t="shared" si="12"/>
        <v>#REF!</v>
      </c>
      <c r="S88" s="115" t="e">
        <f t="shared" si="13"/>
        <v>#REF!</v>
      </c>
      <c r="T88" s="115"/>
      <c r="U88" s="115" t="e">
        <f t="shared" si="14"/>
        <v>#REF!</v>
      </c>
      <c r="V88" s="115" t="e">
        <f t="shared" si="15"/>
        <v>#REF!</v>
      </c>
      <c r="W88" s="115" t="e">
        <f t="shared" si="16"/>
        <v>#REF!</v>
      </c>
      <c r="X88" s="116" t="e">
        <f t="shared" si="17"/>
        <v>#REF!</v>
      </c>
      <c r="Y88" s="116" t="e">
        <f t="shared" si="18"/>
        <v>#REF!</v>
      </c>
      <c r="Z88" s="115" t="e">
        <f t="shared" si="19"/>
        <v>#REF!</v>
      </c>
      <c r="AA88" s="115" t="e">
        <f t="shared" si="20"/>
        <v>#REF!</v>
      </c>
      <c r="AB88" s="115"/>
      <c r="AC88" s="117" t="str">
        <f t="shared" si="21"/>
        <v>BERTAHAP</v>
      </c>
      <c r="AD88" s="118">
        <f t="shared" si="22"/>
        <v>0</v>
      </c>
      <c r="AE88" s="119">
        <v>2</v>
      </c>
      <c r="AF88" s="120"/>
      <c r="AG88" s="115" t="e">
        <f>IF(AF88&gt;#REF!,"LB","KR")</f>
        <v>#REF!</v>
      </c>
      <c r="AH88" s="120">
        <v>1921081000</v>
      </c>
      <c r="AI88" s="120">
        <v>2165366000</v>
      </c>
      <c r="AJ88" s="120">
        <v>2298921000</v>
      </c>
      <c r="AK88" s="121">
        <v>2440713000</v>
      </c>
      <c r="AL88" s="121">
        <v>2298921000</v>
      </c>
      <c r="AM88" s="120">
        <v>2440713000</v>
      </c>
      <c r="AN88" s="120" t="e">
        <f t="shared" si="25"/>
        <v>#REF!</v>
      </c>
    </row>
    <row r="89" spans="1:40">
      <c r="A89" s="3">
        <f t="shared" si="24"/>
        <v>50</v>
      </c>
      <c r="B89" s="106">
        <v>8</v>
      </c>
      <c r="C89" s="107" t="s">
        <v>145</v>
      </c>
      <c r="D89" s="106">
        <v>20</v>
      </c>
      <c r="E89" s="109"/>
      <c r="F89" s="110" t="s">
        <v>70</v>
      </c>
      <c r="G89" s="111">
        <f t="shared" si="4"/>
        <v>60</v>
      </c>
      <c r="H89" s="111">
        <f t="shared" si="5"/>
        <v>51</v>
      </c>
      <c r="I89" s="112">
        <f t="shared" si="6"/>
        <v>26438045</v>
      </c>
      <c r="J89" s="112" t="e">
        <f>SUMIF($AN$4:$AN$22,D89,#REF!)</f>
        <v>#REF!</v>
      </c>
      <c r="K89" s="113" t="e">
        <f t="shared" si="7"/>
        <v>#REF!</v>
      </c>
      <c r="L89" s="114" t="e">
        <f>SUMIF($AN$4:$AN$22,D89,#REF!)</f>
        <v>#REF!</v>
      </c>
      <c r="M89" s="115" t="e">
        <f t="shared" si="8"/>
        <v>#REF!</v>
      </c>
      <c r="N89" s="115" t="e">
        <f t="shared" si="9"/>
        <v>#REF!</v>
      </c>
      <c r="O89" s="115" t="e">
        <f t="shared" si="10"/>
        <v>#REF!</v>
      </c>
      <c r="P89" s="115" t="e">
        <f t="shared" si="11"/>
        <v>#REF!</v>
      </c>
      <c r="Q89" s="116" t="e">
        <f t="shared" si="12"/>
        <v>#REF!</v>
      </c>
      <c r="R89" s="115" t="e">
        <f t="shared" si="12"/>
        <v>#REF!</v>
      </c>
      <c r="S89" s="115" t="e">
        <f t="shared" si="13"/>
        <v>#REF!</v>
      </c>
      <c r="T89" s="115"/>
      <c r="U89" s="115" t="e">
        <f t="shared" si="14"/>
        <v>#REF!</v>
      </c>
      <c r="V89" s="115" t="e">
        <f t="shared" si="15"/>
        <v>#REF!</v>
      </c>
      <c r="W89" s="115" t="e">
        <f t="shared" si="16"/>
        <v>#REF!</v>
      </c>
      <c r="X89" s="116" t="e">
        <f t="shared" si="17"/>
        <v>#REF!</v>
      </c>
      <c r="Y89" s="116" t="e">
        <f t="shared" si="18"/>
        <v>#REF!</v>
      </c>
      <c r="Z89" s="115" t="e">
        <f t="shared" si="19"/>
        <v>#REF!</v>
      </c>
      <c r="AA89" s="115" t="e">
        <f t="shared" si="20"/>
        <v>#REF!</v>
      </c>
      <c r="AB89" s="115"/>
      <c r="AC89" s="117" t="str">
        <f t="shared" si="21"/>
        <v>BERTAHAP</v>
      </c>
      <c r="AD89" s="118">
        <f t="shared" si="22"/>
        <v>0</v>
      </c>
      <c r="AE89" s="119">
        <v>2</v>
      </c>
      <c r="AF89" s="120"/>
      <c r="AG89" s="115" t="e">
        <f>IF(AF89&gt;#REF!,"LB","KR")</f>
        <v>#REF!</v>
      </c>
      <c r="AH89" s="120">
        <v>1152649000</v>
      </c>
      <c r="AI89" s="120">
        <v>1299220000</v>
      </c>
      <c r="AJ89" s="120">
        <v>1379353000</v>
      </c>
      <c r="AK89" s="121">
        <v>1464428000</v>
      </c>
      <c r="AL89" s="121">
        <v>1379353000</v>
      </c>
      <c r="AM89" s="120">
        <v>1464428000</v>
      </c>
      <c r="AN89" s="120" t="e">
        <f t="shared" si="25"/>
        <v>#REF!</v>
      </c>
    </row>
    <row r="90" spans="1:40">
      <c r="A90" s="3">
        <f t="shared" si="24"/>
        <v>51</v>
      </c>
      <c r="B90" s="106">
        <v>9</v>
      </c>
      <c r="C90" s="107" t="s">
        <v>145</v>
      </c>
      <c r="D90" s="106">
        <v>22</v>
      </c>
      <c r="E90" s="109"/>
      <c r="F90" s="110" t="s">
        <v>89</v>
      </c>
      <c r="G90" s="111">
        <f t="shared" si="4"/>
        <v>81</v>
      </c>
      <c r="H90" s="111">
        <f t="shared" si="5"/>
        <v>70</v>
      </c>
      <c r="I90" s="112">
        <f t="shared" si="6"/>
        <v>26438045</v>
      </c>
      <c r="J90" s="112" t="e">
        <f>SUMIF($AN$4:$AN$22,D90,#REF!)</f>
        <v>#REF!</v>
      </c>
      <c r="K90" s="113" t="e">
        <f t="shared" si="7"/>
        <v>#REF!</v>
      </c>
      <c r="L90" s="114" t="e">
        <f>SUMIF($AN$4:$AN$22,D90,#REF!)</f>
        <v>#REF!</v>
      </c>
      <c r="M90" s="115" t="e">
        <f t="shared" si="8"/>
        <v>#REF!</v>
      </c>
      <c r="N90" s="115" t="e">
        <f t="shared" si="9"/>
        <v>#REF!</v>
      </c>
      <c r="O90" s="115" t="e">
        <f t="shared" si="10"/>
        <v>#REF!</v>
      </c>
      <c r="P90" s="115" t="e">
        <f t="shared" si="11"/>
        <v>#REF!</v>
      </c>
      <c r="Q90" s="116" t="e">
        <f t="shared" si="12"/>
        <v>#REF!</v>
      </c>
      <c r="R90" s="115" t="e">
        <f t="shared" si="12"/>
        <v>#REF!</v>
      </c>
      <c r="S90" s="115" t="e">
        <f t="shared" si="13"/>
        <v>#REF!</v>
      </c>
      <c r="T90" s="115"/>
      <c r="U90" s="115" t="e">
        <f t="shared" si="14"/>
        <v>#REF!</v>
      </c>
      <c r="V90" s="115" t="e">
        <f t="shared" si="15"/>
        <v>#REF!</v>
      </c>
      <c r="W90" s="115" t="e">
        <f t="shared" si="16"/>
        <v>#REF!</v>
      </c>
      <c r="X90" s="116" t="e">
        <f t="shared" si="17"/>
        <v>#REF!</v>
      </c>
      <c r="Y90" s="116" t="e">
        <f t="shared" si="18"/>
        <v>#REF!</v>
      </c>
      <c r="Z90" s="115" t="e">
        <f t="shared" si="19"/>
        <v>#REF!</v>
      </c>
      <c r="AA90" s="115" t="e">
        <f t="shared" si="20"/>
        <v>#REF!</v>
      </c>
      <c r="AB90" s="115"/>
      <c r="AC90" s="117" t="str">
        <f t="shared" si="21"/>
        <v>BERTAHAP</v>
      </c>
      <c r="AD90" s="118">
        <f t="shared" si="22"/>
        <v>0</v>
      </c>
      <c r="AE90" s="119">
        <v>2</v>
      </c>
      <c r="AF90" s="120"/>
      <c r="AG90" s="115" t="e">
        <f>IF(AF90&gt;#REF!,"LB","KR")</f>
        <v>#REF!</v>
      </c>
      <c r="AH90" s="120">
        <v>1650113000</v>
      </c>
      <c r="AI90" s="120">
        <v>1859941000</v>
      </c>
      <c r="AJ90" s="120">
        <v>1974658000</v>
      </c>
      <c r="AK90" s="121">
        <v>2096451000</v>
      </c>
      <c r="AL90" s="121">
        <v>1974658000</v>
      </c>
      <c r="AM90" s="120">
        <v>2096451000</v>
      </c>
      <c r="AN90" s="120" t="e">
        <f t="shared" si="25"/>
        <v>#REF!</v>
      </c>
    </row>
    <row r="91" spans="1:40">
      <c r="A91" s="3">
        <f t="shared" si="24"/>
        <v>52</v>
      </c>
      <c r="B91" s="106">
        <v>1</v>
      </c>
      <c r="C91" s="107" t="s">
        <v>149</v>
      </c>
      <c r="D91" s="108" t="s">
        <v>24</v>
      </c>
      <c r="E91" s="109"/>
      <c r="F91" s="110" t="s">
        <v>39</v>
      </c>
      <c r="G91" s="111">
        <f t="shared" si="4"/>
        <v>113</v>
      </c>
      <c r="H91" s="111">
        <f t="shared" si="5"/>
        <v>101</v>
      </c>
      <c r="I91" s="112">
        <f t="shared" si="6"/>
        <v>26438045</v>
      </c>
      <c r="J91" s="112" t="e">
        <f>SUMIF($AN$4:$AN$22,D91,#REF!)</f>
        <v>#REF!</v>
      </c>
      <c r="K91" s="113" t="e">
        <f t="shared" si="7"/>
        <v>#REF!</v>
      </c>
      <c r="L91" s="114" t="e">
        <f>SUMIF($AN$4:$AN$22,D91,#REF!)</f>
        <v>#REF!</v>
      </c>
      <c r="M91" s="115" t="e">
        <f t="shared" si="8"/>
        <v>#REF!</v>
      </c>
      <c r="N91" s="115" t="e">
        <f t="shared" si="9"/>
        <v>#REF!</v>
      </c>
      <c r="O91" s="115" t="e">
        <f t="shared" si="10"/>
        <v>#REF!</v>
      </c>
      <c r="P91" s="115" t="e">
        <f t="shared" si="11"/>
        <v>#REF!</v>
      </c>
      <c r="Q91" s="116" t="e">
        <f t="shared" si="12"/>
        <v>#REF!</v>
      </c>
      <c r="R91" s="115" t="e">
        <f t="shared" si="12"/>
        <v>#REF!</v>
      </c>
      <c r="S91" s="115" t="e">
        <f t="shared" si="13"/>
        <v>#REF!</v>
      </c>
      <c r="T91" s="115"/>
      <c r="U91" s="115" t="e">
        <f t="shared" si="14"/>
        <v>#REF!</v>
      </c>
      <c r="V91" s="115" t="e">
        <f t="shared" si="15"/>
        <v>#REF!</v>
      </c>
      <c r="W91" s="115" t="e">
        <f t="shared" si="16"/>
        <v>#REF!</v>
      </c>
      <c r="X91" s="116" t="e">
        <f t="shared" si="17"/>
        <v>#REF!</v>
      </c>
      <c r="Y91" s="116" t="e">
        <f t="shared" si="18"/>
        <v>#REF!</v>
      </c>
      <c r="Z91" s="115" t="e">
        <f t="shared" si="19"/>
        <v>#REF!</v>
      </c>
      <c r="AA91" s="115" t="e">
        <f t="shared" si="20"/>
        <v>#REF!</v>
      </c>
      <c r="AB91" s="115"/>
      <c r="AC91" s="117" t="str">
        <f t="shared" si="21"/>
        <v>BERTAHAP</v>
      </c>
      <c r="AD91" s="118">
        <f t="shared" si="22"/>
        <v>0</v>
      </c>
      <c r="AE91" s="119">
        <v>2</v>
      </c>
      <c r="AF91" s="120"/>
      <c r="AG91" s="115" t="e">
        <f>IF(AF91&gt;#REF!,"LB","KR")</f>
        <v>#REF!</v>
      </c>
      <c r="AH91" s="120">
        <v>2331787000</v>
      </c>
      <c r="AI91" s="120">
        <v>2628296000</v>
      </c>
      <c r="AJ91" s="120">
        <v>2790404000</v>
      </c>
      <c r="AK91" s="121">
        <v>2962510000</v>
      </c>
      <c r="AL91" s="121">
        <v>2790404000</v>
      </c>
      <c r="AM91" s="120">
        <v>2962510000</v>
      </c>
      <c r="AN91" s="120" t="e">
        <f t="shared" si="25"/>
        <v>#REF!</v>
      </c>
    </row>
    <row r="92" spans="1:40">
      <c r="A92" s="3">
        <f t="shared" si="24"/>
        <v>53</v>
      </c>
      <c r="B92" s="106">
        <v>2</v>
      </c>
      <c r="C92" s="107" t="s">
        <v>149</v>
      </c>
      <c r="D92" s="108" t="s">
        <v>35</v>
      </c>
      <c r="E92" s="109"/>
      <c r="F92" s="110" t="s">
        <v>42</v>
      </c>
      <c r="G92" s="111">
        <f t="shared" si="4"/>
        <v>78</v>
      </c>
      <c r="H92" s="111">
        <f t="shared" si="5"/>
        <v>66</v>
      </c>
      <c r="I92" s="112">
        <f t="shared" si="6"/>
        <v>26438045</v>
      </c>
      <c r="J92" s="112" t="e">
        <f>SUMIF($AN$4:$AN$22,D92,#REF!)</f>
        <v>#REF!</v>
      </c>
      <c r="K92" s="113" t="e">
        <f t="shared" si="7"/>
        <v>#REF!</v>
      </c>
      <c r="L92" s="114" t="e">
        <f>SUMIF($AN$4:$AN$22,D92,#REF!)</f>
        <v>#REF!</v>
      </c>
      <c r="M92" s="115" t="e">
        <f t="shared" si="8"/>
        <v>#REF!</v>
      </c>
      <c r="N92" s="115" t="e">
        <f t="shared" si="9"/>
        <v>#REF!</v>
      </c>
      <c r="O92" s="115" t="e">
        <f t="shared" si="10"/>
        <v>#REF!</v>
      </c>
      <c r="P92" s="115" t="e">
        <f t="shared" si="11"/>
        <v>#REF!</v>
      </c>
      <c r="Q92" s="116" t="e">
        <f t="shared" si="12"/>
        <v>#REF!</v>
      </c>
      <c r="R92" s="115" t="e">
        <f t="shared" si="12"/>
        <v>#REF!</v>
      </c>
      <c r="S92" s="115" t="e">
        <f t="shared" si="13"/>
        <v>#REF!</v>
      </c>
      <c r="T92" s="115"/>
      <c r="U92" s="115" t="e">
        <f t="shared" si="14"/>
        <v>#REF!</v>
      </c>
      <c r="V92" s="115" t="e">
        <f t="shared" si="15"/>
        <v>#REF!</v>
      </c>
      <c r="W92" s="115" t="e">
        <f t="shared" si="16"/>
        <v>#REF!</v>
      </c>
      <c r="X92" s="116" t="e">
        <f t="shared" si="17"/>
        <v>#REF!</v>
      </c>
      <c r="Y92" s="116" t="e">
        <f t="shared" si="18"/>
        <v>#REF!</v>
      </c>
      <c r="Z92" s="115" t="e">
        <f t="shared" si="19"/>
        <v>#REF!</v>
      </c>
      <c r="AA92" s="115" t="e">
        <f t="shared" si="20"/>
        <v>#REF!</v>
      </c>
      <c r="AB92" s="115"/>
      <c r="AC92" s="117" t="str">
        <f t="shared" si="21"/>
        <v>BERTAHAP</v>
      </c>
      <c r="AD92" s="118">
        <f t="shared" si="22"/>
        <v>0</v>
      </c>
      <c r="AE92" s="119">
        <v>2</v>
      </c>
      <c r="AF92" s="120"/>
      <c r="AG92" s="115" t="e">
        <f>IF(AF92&gt;#REF!,"LB","KR")</f>
        <v>#REF!</v>
      </c>
      <c r="AH92" s="120">
        <v>1491663000</v>
      </c>
      <c r="AI92" s="120">
        <v>1681343000</v>
      </c>
      <c r="AJ92" s="120">
        <v>1785044000</v>
      </c>
      <c r="AK92" s="121">
        <v>1895142000</v>
      </c>
      <c r="AL92" s="121">
        <v>1785044000</v>
      </c>
      <c r="AM92" s="120">
        <v>1895142000</v>
      </c>
      <c r="AN92" s="120" t="e">
        <f t="shared" si="25"/>
        <v>#REF!</v>
      </c>
    </row>
    <row r="93" spans="1:40">
      <c r="A93" s="3">
        <f t="shared" si="24"/>
        <v>54</v>
      </c>
      <c r="B93" s="106">
        <v>3</v>
      </c>
      <c r="C93" s="107" t="s">
        <v>149</v>
      </c>
      <c r="D93" s="108" t="s">
        <v>41</v>
      </c>
      <c r="E93" s="109"/>
      <c r="F93" s="110" t="s">
        <v>45</v>
      </c>
      <c r="G93" s="111">
        <f t="shared" si="4"/>
        <v>60</v>
      </c>
      <c r="H93" s="111">
        <f t="shared" si="5"/>
        <v>52</v>
      </c>
      <c r="I93" s="112">
        <f t="shared" si="6"/>
        <v>26438045</v>
      </c>
      <c r="J93" s="112" t="e">
        <f>SUMIF($AN$4:$AN$22,D93,#REF!)</f>
        <v>#REF!</v>
      </c>
      <c r="K93" s="113" t="e">
        <f t="shared" si="7"/>
        <v>#REF!</v>
      </c>
      <c r="L93" s="114" t="e">
        <f>SUMIF($AN$4:$AN$22,D93,#REF!)</f>
        <v>#REF!</v>
      </c>
      <c r="M93" s="115" t="e">
        <f t="shared" si="8"/>
        <v>#REF!</v>
      </c>
      <c r="N93" s="115" t="e">
        <f t="shared" si="9"/>
        <v>#REF!</v>
      </c>
      <c r="O93" s="115" t="e">
        <f t="shared" si="10"/>
        <v>#REF!</v>
      </c>
      <c r="P93" s="115" t="e">
        <f t="shared" si="11"/>
        <v>#REF!</v>
      </c>
      <c r="Q93" s="116" t="e">
        <f t="shared" si="12"/>
        <v>#REF!</v>
      </c>
      <c r="R93" s="115" t="e">
        <f t="shared" si="12"/>
        <v>#REF!</v>
      </c>
      <c r="S93" s="115" t="e">
        <f t="shared" si="13"/>
        <v>#REF!</v>
      </c>
      <c r="T93" s="115"/>
      <c r="U93" s="115" t="e">
        <f t="shared" si="14"/>
        <v>#REF!</v>
      </c>
      <c r="V93" s="115" t="e">
        <f t="shared" si="15"/>
        <v>#REF!</v>
      </c>
      <c r="W93" s="115" t="e">
        <f t="shared" si="16"/>
        <v>#REF!</v>
      </c>
      <c r="X93" s="116" t="e">
        <f t="shared" si="17"/>
        <v>#REF!</v>
      </c>
      <c r="Y93" s="116" t="e">
        <f t="shared" si="18"/>
        <v>#REF!</v>
      </c>
      <c r="Z93" s="115" t="e">
        <f t="shared" si="19"/>
        <v>#REF!</v>
      </c>
      <c r="AA93" s="115" t="e">
        <f t="shared" si="20"/>
        <v>#REF!</v>
      </c>
      <c r="AB93" s="115"/>
      <c r="AC93" s="117" t="str">
        <f t="shared" si="21"/>
        <v>BERTAHAP</v>
      </c>
      <c r="AD93" s="118">
        <f t="shared" si="22"/>
        <v>0</v>
      </c>
      <c r="AE93" s="119">
        <v>2</v>
      </c>
      <c r="AF93" s="120"/>
      <c r="AG93" s="115" t="e">
        <f>IF(AF93&gt;#REF!,"LB","KR")</f>
        <v>#REF!</v>
      </c>
      <c r="AH93" s="120">
        <v>1175250000</v>
      </c>
      <c r="AI93" s="120">
        <v>1324695000</v>
      </c>
      <c r="AJ93" s="120">
        <v>1406399000</v>
      </c>
      <c r="AK93" s="121">
        <v>1493142000</v>
      </c>
      <c r="AL93" s="121">
        <v>1406399000</v>
      </c>
      <c r="AM93" s="120">
        <v>1493142000</v>
      </c>
      <c r="AN93" s="120" t="e">
        <f t="shared" si="25"/>
        <v>#REF!</v>
      </c>
    </row>
    <row r="94" spans="1:40">
      <c r="A94" s="3">
        <f t="shared" si="24"/>
        <v>55</v>
      </c>
      <c r="B94" s="106">
        <v>4</v>
      </c>
      <c r="C94" s="107" t="s">
        <v>149</v>
      </c>
      <c r="D94" s="108">
        <v>10</v>
      </c>
      <c r="E94" s="109"/>
      <c r="F94" s="110" t="s">
        <v>48</v>
      </c>
      <c r="G94" s="111">
        <f t="shared" si="4"/>
        <v>74</v>
      </c>
      <c r="H94" s="111">
        <f t="shared" si="5"/>
        <v>63</v>
      </c>
      <c r="I94" s="112">
        <f t="shared" si="6"/>
        <v>26438045</v>
      </c>
      <c r="J94" s="112" t="e">
        <f>SUMIF($AN$4:$AN$22,D94,#REF!)</f>
        <v>#REF!</v>
      </c>
      <c r="K94" s="113" t="e">
        <f t="shared" si="7"/>
        <v>#REF!</v>
      </c>
      <c r="L94" s="114" t="e">
        <f>SUMIF($AN$4:$AN$22,D94,#REF!)</f>
        <v>#REF!</v>
      </c>
      <c r="M94" s="115" t="e">
        <f t="shared" si="8"/>
        <v>#REF!</v>
      </c>
      <c r="N94" s="115" t="e">
        <f t="shared" si="9"/>
        <v>#REF!</v>
      </c>
      <c r="O94" s="115" t="e">
        <f t="shared" si="10"/>
        <v>#REF!</v>
      </c>
      <c r="P94" s="115" t="e">
        <f t="shared" si="11"/>
        <v>#REF!</v>
      </c>
      <c r="Q94" s="116" t="e">
        <f t="shared" si="12"/>
        <v>#REF!</v>
      </c>
      <c r="R94" s="115" t="e">
        <f t="shared" si="12"/>
        <v>#REF!</v>
      </c>
      <c r="S94" s="115" t="e">
        <f t="shared" si="13"/>
        <v>#REF!</v>
      </c>
      <c r="T94" s="115"/>
      <c r="U94" s="115" t="e">
        <f t="shared" si="14"/>
        <v>#REF!</v>
      </c>
      <c r="V94" s="115" t="e">
        <f t="shared" si="15"/>
        <v>#REF!</v>
      </c>
      <c r="W94" s="115" t="e">
        <f t="shared" si="16"/>
        <v>#REF!</v>
      </c>
      <c r="X94" s="116" t="e">
        <f t="shared" si="17"/>
        <v>#REF!</v>
      </c>
      <c r="Y94" s="116" t="e">
        <f t="shared" si="18"/>
        <v>#REF!</v>
      </c>
      <c r="Z94" s="115" t="e">
        <f t="shared" si="19"/>
        <v>#REF!</v>
      </c>
      <c r="AA94" s="115" t="e">
        <f t="shared" si="20"/>
        <v>#REF!</v>
      </c>
      <c r="AB94" s="115"/>
      <c r="AC94" s="117" t="str">
        <f t="shared" si="21"/>
        <v>BERTAHAP</v>
      </c>
      <c r="AD94" s="118">
        <f t="shared" si="22"/>
        <v>0</v>
      </c>
      <c r="AE94" s="119">
        <v>2</v>
      </c>
      <c r="AF94" s="120"/>
      <c r="AG94" s="115" t="e">
        <f>IF(AF94&gt;#REF!,"LB","KR")</f>
        <v>#REF!</v>
      </c>
      <c r="AH94" s="120">
        <v>1423861000</v>
      </c>
      <c r="AI94" s="120">
        <v>1604918000</v>
      </c>
      <c r="AJ94" s="120">
        <v>1703906000</v>
      </c>
      <c r="AK94" s="121">
        <v>1808999000</v>
      </c>
      <c r="AL94" s="121">
        <v>1703906000</v>
      </c>
      <c r="AM94" s="120">
        <v>1808999000</v>
      </c>
      <c r="AN94" s="120" t="e">
        <f t="shared" si="25"/>
        <v>#REF!</v>
      </c>
    </row>
    <row r="95" spans="1:40">
      <c r="A95" s="3">
        <f t="shared" si="24"/>
        <v>56</v>
      </c>
      <c r="B95" s="106">
        <v>5</v>
      </c>
      <c r="C95" s="107" t="s">
        <v>149</v>
      </c>
      <c r="D95" s="106">
        <v>12</v>
      </c>
      <c r="E95" s="109"/>
      <c r="F95" s="110" t="s">
        <v>50</v>
      </c>
      <c r="G95" s="111">
        <f t="shared" si="4"/>
        <v>67</v>
      </c>
      <c r="H95" s="111">
        <f t="shared" si="5"/>
        <v>57</v>
      </c>
      <c r="I95" s="112">
        <f t="shared" si="6"/>
        <v>26438045</v>
      </c>
      <c r="J95" s="112" t="e">
        <f>SUMIF($AN$4:$AN$22,D95,#REF!)</f>
        <v>#REF!</v>
      </c>
      <c r="K95" s="113" t="e">
        <f t="shared" si="7"/>
        <v>#REF!</v>
      </c>
      <c r="L95" s="114" t="e">
        <f>SUMIF($AN$4:$AN$22,D95,#REF!)</f>
        <v>#REF!</v>
      </c>
      <c r="M95" s="115" t="e">
        <f t="shared" si="8"/>
        <v>#REF!</v>
      </c>
      <c r="N95" s="115" t="e">
        <f t="shared" si="9"/>
        <v>#REF!</v>
      </c>
      <c r="O95" s="115" t="e">
        <f t="shared" si="10"/>
        <v>#REF!</v>
      </c>
      <c r="P95" s="115" t="e">
        <f t="shared" si="11"/>
        <v>#REF!</v>
      </c>
      <c r="Q95" s="116" t="e">
        <f t="shared" si="12"/>
        <v>#REF!</v>
      </c>
      <c r="R95" s="115" t="e">
        <f t="shared" si="12"/>
        <v>#REF!</v>
      </c>
      <c r="S95" s="115" t="e">
        <f t="shared" si="13"/>
        <v>#REF!</v>
      </c>
      <c r="T95" s="115"/>
      <c r="U95" s="115" t="e">
        <f t="shared" si="14"/>
        <v>#REF!</v>
      </c>
      <c r="V95" s="115" t="e">
        <f t="shared" si="15"/>
        <v>#REF!</v>
      </c>
      <c r="W95" s="115" t="e">
        <f t="shared" si="16"/>
        <v>#REF!</v>
      </c>
      <c r="X95" s="116" t="e">
        <f t="shared" si="17"/>
        <v>#REF!</v>
      </c>
      <c r="Y95" s="116" t="e">
        <f t="shared" si="18"/>
        <v>#REF!</v>
      </c>
      <c r="Z95" s="115" t="e">
        <f t="shared" si="19"/>
        <v>#REF!</v>
      </c>
      <c r="AA95" s="115" t="e">
        <f t="shared" si="20"/>
        <v>#REF!</v>
      </c>
      <c r="AB95" s="115"/>
      <c r="AC95" s="117" t="str">
        <f t="shared" si="21"/>
        <v>BERTAHAP</v>
      </c>
      <c r="AD95" s="118">
        <f t="shared" si="22"/>
        <v>0</v>
      </c>
      <c r="AE95" s="119">
        <v>2</v>
      </c>
      <c r="AF95" s="120"/>
      <c r="AG95" s="115" t="e">
        <f>IF(AF95&gt;#REF!,"LB","KR")</f>
        <v>#REF!</v>
      </c>
      <c r="AH95" s="120">
        <v>1288255000</v>
      </c>
      <c r="AI95" s="120">
        <v>1452069000</v>
      </c>
      <c r="AJ95" s="120">
        <v>1541629000</v>
      </c>
      <c r="AK95" s="121">
        <v>1636714000</v>
      </c>
      <c r="AL95" s="121">
        <v>1541629000</v>
      </c>
      <c r="AM95" s="120">
        <v>1636714000</v>
      </c>
      <c r="AN95" s="120" t="e">
        <f t="shared" si="25"/>
        <v>#REF!</v>
      </c>
    </row>
    <row r="96" spans="1:40">
      <c r="A96" s="3">
        <f t="shared" si="24"/>
        <v>57</v>
      </c>
      <c r="B96" s="106">
        <v>6</v>
      </c>
      <c r="C96" s="107" t="s">
        <v>149</v>
      </c>
      <c r="D96" s="108">
        <v>16</v>
      </c>
      <c r="E96" s="109"/>
      <c r="F96" s="110" t="s">
        <v>52</v>
      </c>
      <c r="G96" s="111">
        <f t="shared" si="4"/>
        <v>71</v>
      </c>
      <c r="H96" s="111">
        <f t="shared" si="5"/>
        <v>63</v>
      </c>
      <c r="I96" s="112">
        <f t="shared" si="6"/>
        <v>26438045</v>
      </c>
      <c r="J96" s="112" t="e">
        <f>SUMIF($AN$4:$AN$22,D96,#REF!)</f>
        <v>#REF!</v>
      </c>
      <c r="K96" s="113" t="e">
        <f t="shared" si="7"/>
        <v>#REF!</v>
      </c>
      <c r="L96" s="114" t="e">
        <f>SUMIF($AN$4:$AN$22,D96,#REF!)</f>
        <v>#REF!</v>
      </c>
      <c r="M96" s="115" t="e">
        <f t="shared" si="8"/>
        <v>#REF!</v>
      </c>
      <c r="N96" s="115" t="e">
        <f t="shared" si="9"/>
        <v>#REF!</v>
      </c>
      <c r="O96" s="115" t="e">
        <f t="shared" si="10"/>
        <v>#REF!</v>
      </c>
      <c r="P96" s="115" t="e">
        <f t="shared" si="11"/>
        <v>#REF!</v>
      </c>
      <c r="Q96" s="116" t="e">
        <f t="shared" si="12"/>
        <v>#REF!</v>
      </c>
      <c r="R96" s="115" t="e">
        <f t="shared" si="12"/>
        <v>#REF!</v>
      </c>
      <c r="S96" s="115" t="e">
        <f t="shared" si="13"/>
        <v>#REF!</v>
      </c>
      <c r="T96" s="115"/>
      <c r="U96" s="115" t="e">
        <f t="shared" si="14"/>
        <v>#REF!</v>
      </c>
      <c r="V96" s="115" t="e">
        <f t="shared" si="15"/>
        <v>#REF!</v>
      </c>
      <c r="W96" s="115" t="e">
        <f t="shared" si="16"/>
        <v>#REF!</v>
      </c>
      <c r="X96" s="116" t="e">
        <f t="shared" si="17"/>
        <v>#REF!</v>
      </c>
      <c r="Y96" s="116" t="e">
        <f t="shared" si="18"/>
        <v>#REF!</v>
      </c>
      <c r="Z96" s="115" t="e">
        <f t="shared" si="19"/>
        <v>#REF!</v>
      </c>
      <c r="AA96" s="115" t="e">
        <f t="shared" si="20"/>
        <v>#REF!</v>
      </c>
      <c r="AB96" s="115"/>
      <c r="AC96" s="117" t="str">
        <f t="shared" si="21"/>
        <v>BERTAHAP</v>
      </c>
      <c r="AD96" s="118">
        <f t="shared" si="22"/>
        <v>0</v>
      </c>
      <c r="AE96" s="119">
        <v>2</v>
      </c>
      <c r="AF96" s="120"/>
      <c r="AG96" s="115" t="e">
        <f>IF(AF96&gt;#REF!,"LB","KR")</f>
        <v>#REF!</v>
      </c>
      <c r="AH96" s="120">
        <v>1423861000</v>
      </c>
      <c r="AI96" s="120">
        <v>1604918000</v>
      </c>
      <c r="AJ96" s="120">
        <v>1703906000</v>
      </c>
      <c r="AK96" s="121">
        <v>1808999000</v>
      </c>
      <c r="AL96" s="121">
        <v>1703906000</v>
      </c>
      <c r="AM96" s="120">
        <v>1808999000</v>
      </c>
      <c r="AN96" s="120" t="e">
        <f t="shared" si="25"/>
        <v>#REF!</v>
      </c>
    </row>
    <row r="97" spans="1:40">
      <c r="A97" s="3">
        <f t="shared" si="24"/>
        <v>58</v>
      </c>
      <c r="B97" s="106">
        <v>7</v>
      </c>
      <c r="C97" s="107" t="s">
        <v>149</v>
      </c>
      <c r="D97" s="106">
        <v>18</v>
      </c>
      <c r="E97" s="109"/>
      <c r="F97" s="110" t="s">
        <v>54</v>
      </c>
      <c r="G97" s="111">
        <f t="shared" si="4"/>
        <v>97</v>
      </c>
      <c r="H97" s="111">
        <f t="shared" si="5"/>
        <v>85</v>
      </c>
      <c r="I97" s="112">
        <f t="shared" si="6"/>
        <v>26438045</v>
      </c>
      <c r="J97" s="112" t="e">
        <f>SUMIF($AN$4:$AN$22,D97,#REF!)</f>
        <v>#REF!</v>
      </c>
      <c r="K97" s="113" t="e">
        <f t="shared" si="7"/>
        <v>#REF!</v>
      </c>
      <c r="L97" s="114" t="e">
        <f>SUMIF($AN$4:$AN$22,D97,#REF!)</f>
        <v>#REF!</v>
      </c>
      <c r="M97" s="115" t="e">
        <f t="shared" si="8"/>
        <v>#REF!</v>
      </c>
      <c r="N97" s="115" t="e">
        <f t="shared" si="9"/>
        <v>#REF!</v>
      </c>
      <c r="O97" s="115" t="e">
        <f t="shared" si="10"/>
        <v>#REF!</v>
      </c>
      <c r="P97" s="115" t="e">
        <f t="shared" si="11"/>
        <v>#REF!</v>
      </c>
      <c r="Q97" s="116" t="e">
        <f t="shared" si="12"/>
        <v>#REF!</v>
      </c>
      <c r="R97" s="115" t="e">
        <f t="shared" si="12"/>
        <v>#REF!</v>
      </c>
      <c r="S97" s="115" t="e">
        <f t="shared" si="13"/>
        <v>#REF!</v>
      </c>
      <c r="T97" s="115"/>
      <c r="U97" s="115" t="e">
        <f t="shared" si="14"/>
        <v>#REF!</v>
      </c>
      <c r="V97" s="115" t="e">
        <f t="shared" si="15"/>
        <v>#REF!</v>
      </c>
      <c r="W97" s="115" t="e">
        <f t="shared" si="16"/>
        <v>#REF!</v>
      </c>
      <c r="X97" s="116" t="e">
        <f t="shared" si="17"/>
        <v>#REF!</v>
      </c>
      <c r="Y97" s="116" t="e">
        <f t="shared" si="18"/>
        <v>#REF!</v>
      </c>
      <c r="Z97" s="115" t="e">
        <f t="shared" si="19"/>
        <v>#REF!</v>
      </c>
      <c r="AA97" s="115" t="e">
        <f t="shared" si="20"/>
        <v>#REF!</v>
      </c>
      <c r="AB97" s="115"/>
      <c r="AC97" s="117" t="str">
        <f t="shared" si="21"/>
        <v>BERTAHAP</v>
      </c>
      <c r="AD97" s="118">
        <f t="shared" si="22"/>
        <v>0</v>
      </c>
      <c r="AE97" s="119">
        <v>2</v>
      </c>
      <c r="AF97" s="120"/>
      <c r="AG97" s="115" t="e">
        <f>IF(AF97&gt;#REF!,"LB","KR")</f>
        <v>#REF!</v>
      </c>
      <c r="AH97" s="120">
        <v>1921081000</v>
      </c>
      <c r="AI97" s="120">
        <v>2165366000</v>
      </c>
      <c r="AJ97" s="120">
        <v>2298921000</v>
      </c>
      <c r="AK97" s="121">
        <v>2440713000</v>
      </c>
      <c r="AL97" s="121">
        <v>2298921000</v>
      </c>
      <c r="AM97" s="120">
        <v>2440713000</v>
      </c>
      <c r="AN97" s="120" t="e">
        <f t="shared" si="25"/>
        <v>#REF!</v>
      </c>
    </row>
    <row r="98" spans="1:40">
      <c r="A98" s="3">
        <f t="shared" si="24"/>
        <v>59</v>
      </c>
      <c r="B98" s="106">
        <v>8</v>
      </c>
      <c r="C98" s="107" t="s">
        <v>149</v>
      </c>
      <c r="D98" s="106">
        <v>20</v>
      </c>
      <c r="E98" s="109"/>
      <c r="F98" s="110" t="s">
        <v>70</v>
      </c>
      <c r="G98" s="111">
        <f t="shared" si="4"/>
        <v>60</v>
      </c>
      <c r="H98" s="111">
        <f t="shared" si="5"/>
        <v>51</v>
      </c>
      <c r="I98" s="112">
        <f t="shared" si="6"/>
        <v>26438045</v>
      </c>
      <c r="J98" s="112" t="e">
        <f>SUMIF($AN$4:$AN$22,D98,#REF!)</f>
        <v>#REF!</v>
      </c>
      <c r="K98" s="113" t="e">
        <f t="shared" si="7"/>
        <v>#REF!</v>
      </c>
      <c r="L98" s="114" t="e">
        <f>SUMIF($AN$4:$AN$22,D98,#REF!)</f>
        <v>#REF!</v>
      </c>
      <c r="M98" s="115" t="e">
        <f t="shared" si="8"/>
        <v>#REF!</v>
      </c>
      <c r="N98" s="115" t="e">
        <f t="shared" si="9"/>
        <v>#REF!</v>
      </c>
      <c r="O98" s="115" t="e">
        <f t="shared" si="10"/>
        <v>#REF!</v>
      </c>
      <c r="P98" s="115" t="e">
        <f t="shared" si="11"/>
        <v>#REF!</v>
      </c>
      <c r="Q98" s="116" t="e">
        <f t="shared" si="12"/>
        <v>#REF!</v>
      </c>
      <c r="R98" s="115" t="e">
        <f t="shared" si="12"/>
        <v>#REF!</v>
      </c>
      <c r="S98" s="115" t="e">
        <f t="shared" si="13"/>
        <v>#REF!</v>
      </c>
      <c r="T98" s="115"/>
      <c r="U98" s="115" t="e">
        <f t="shared" si="14"/>
        <v>#REF!</v>
      </c>
      <c r="V98" s="115" t="e">
        <f t="shared" si="15"/>
        <v>#REF!</v>
      </c>
      <c r="W98" s="115" t="e">
        <f t="shared" si="16"/>
        <v>#REF!</v>
      </c>
      <c r="X98" s="116" t="e">
        <f t="shared" si="17"/>
        <v>#REF!</v>
      </c>
      <c r="Y98" s="116" t="e">
        <f t="shared" si="18"/>
        <v>#REF!</v>
      </c>
      <c r="Z98" s="115" t="e">
        <f t="shared" si="19"/>
        <v>#REF!</v>
      </c>
      <c r="AA98" s="115" t="e">
        <f t="shared" si="20"/>
        <v>#REF!</v>
      </c>
      <c r="AB98" s="115"/>
      <c r="AC98" s="117" t="str">
        <f t="shared" si="21"/>
        <v>BERTAHAP</v>
      </c>
      <c r="AD98" s="118">
        <f t="shared" si="22"/>
        <v>0</v>
      </c>
      <c r="AE98" s="119">
        <v>2</v>
      </c>
      <c r="AF98" s="120"/>
      <c r="AG98" s="115" t="e">
        <f>IF(AF98&gt;#REF!,"LB","KR")</f>
        <v>#REF!</v>
      </c>
      <c r="AH98" s="120">
        <v>1152649000</v>
      </c>
      <c r="AI98" s="120">
        <v>1299220000</v>
      </c>
      <c r="AJ98" s="120">
        <v>1379353000</v>
      </c>
      <c r="AK98" s="121">
        <v>1464428000</v>
      </c>
      <c r="AL98" s="121">
        <v>1379353000</v>
      </c>
      <c r="AM98" s="120">
        <v>1464428000</v>
      </c>
      <c r="AN98" s="120" t="e">
        <f t="shared" si="25"/>
        <v>#REF!</v>
      </c>
    </row>
    <row r="99" spans="1:40">
      <c r="A99" s="3">
        <f t="shared" si="24"/>
        <v>60</v>
      </c>
      <c r="B99" s="106">
        <v>9</v>
      </c>
      <c r="C99" s="107" t="s">
        <v>149</v>
      </c>
      <c r="D99" s="106">
        <v>22</v>
      </c>
      <c r="E99" s="109"/>
      <c r="F99" s="110" t="s">
        <v>89</v>
      </c>
      <c r="G99" s="111">
        <f t="shared" si="4"/>
        <v>81</v>
      </c>
      <c r="H99" s="111">
        <f t="shared" si="5"/>
        <v>70</v>
      </c>
      <c r="I99" s="112">
        <f t="shared" si="6"/>
        <v>26438045</v>
      </c>
      <c r="J99" s="112" t="e">
        <f>SUMIF($AN$4:$AN$22,D99,#REF!)</f>
        <v>#REF!</v>
      </c>
      <c r="K99" s="113" t="e">
        <f t="shared" si="7"/>
        <v>#REF!</v>
      </c>
      <c r="L99" s="114" t="e">
        <f>SUMIF($AN$4:$AN$22,D99,#REF!)</f>
        <v>#REF!</v>
      </c>
      <c r="M99" s="115" t="e">
        <f t="shared" si="8"/>
        <v>#REF!</v>
      </c>
      <c r="N99" s="115" t="e">
        <f t="shared" si="9"/>
        <v>#REF!</v>
      </c>
      <c r="O99" s="115" t="e">
        <f t="shared" si="10"/>
        <v>#REF!</v>
      </c>
      <c r="P99" s="115" t="e">
        <f t="shared" si="11"/>
        <v>#REF!</v>
      </c>
      <c r="Q99" s="116" t="e">
        <f t="shared" si="12"/>
        <v>#REF!</v>
      </c>
      <c r="R99" s="115" t="e">
        <f t="shared" si="12"/>
        <v>#REF!</v>
      </c>
      <c r="S99" s="115" t="e">
        <f t="shared" si="13"/>
        <v>#REF!</v>
      </c>
      <c r="T99" s="115"/>
      <c r="U99" s="115" t="e">
        <f t="shared" si="14"/>
        <v>#REF!</v>
      </c>
      <c r="V99" s="115" t="e">
        <f t="shared" si="15"/>
        <v>#REF!</v>
      </c>
      <c r="W99" s="115" t="e">
        <f t="shared" si="16"/>
        <v>#REF!</v>
      </c>
      <c r="X99" s="116" t="e">
        <f t="shared" si="17"/>
        <v>#REF!</v>
      </c>
      <c r="Y99" s="116" t="e">
        <f t="shared" si="18"/>
        <v>#REF!</v>
      </c>
      <c r="Z99" s="115" t="e">
        <f t="shared" si="19"/>
        <v>#REF!</v>
      </c>
      <c r="AA99" s="115" t="e">
        <f t="shared" si="20"/>
        <v>#REF!</v>
      </c>
      <c r="AB99" s="115"/>
      <c r="AC99" s="117" t="str">
        <f t="shared" si="21"/>
        <v>BERTAHAP</v>
      </c>
      <c r="AD99" s="118">
        <f t="shared" si="22"/>
        <v>0</v>
      </c>
      <c r="AE99" s="119">
        <v>2</v>
      </c>
      <c r="AF99" s="120"/>
      <c r="AG99" s="115" t="e">
        <f>IF(AF99&gt;#REF!,"LB","KR")</f>
        <v>#REF!</v>
      </c>
      <c r="AH99" s="120">
        <v>1650113000</v>
      </c>
      <c r="AI99" s="120">
        <v>1859941000</v>
      </c>
      <c r="AJ99" s="120">
        <v>1974658000</v>
      </c>
      <c r="AK99" s="121">
        <v>2096451000</v>
      </c>
      <c r="AL99" s="121">
        <v>1974658000</v>
      </c>
      <c r="AM99" s="120">
        <v>2096451000</v>
      </c>
      <c r="AN99" s="120" t="e">
        <f t="shared" si="25"/>
        <v>#REF!</v>
      </c>
    </row>
    <row r="100" spans="1:40">
      <c r="A100" s="3">
        <f t="shared" si="24"/>
        <v>61</v>
      </c>
      <c r="B100" s="106">
        <v>1</v>
      </c>
      <c r="C100" s="107" t="s">
        <v>151</v>
      </c>
      <c r="D100" s="108" t="s">
        <v>24</v>
      </c>
      <c r="E100" s="109"/>
      <c r="F100" s="110" t="s">
        <v>39</v>
      </c>
      <c r="G100" s="111">
        <f t="shared" si="4"/>
        <v>113</v>
      </c>
      <c r="H100" s="111">
        <f t="shared" si="5"/>
        <v>101</v>
      </c>
      <c r="I100" s="112">
        <f t="shared" si="6"/>
        <v>26438045</v>
      </c>
      <c r="J100" s="112" t="e">
        <f>SUMIF($AN$4:$AN$22,D100,#REF!)</f>
        <v>#REF!</v>
      </c>
      <c r="K100" s="113" t="e">
        <f t="shared" si="7"/>
        <v>#REF!</v>
      </c>
      <c r="L100" s="114" t="e">
        <f>SUMIF($AN$4:$AN$22,D100,#REF!)</f>
        <v>#REF!</v>
      </c>
      <c r="M100" s="115" t="e">
        <f t="shared" si="8"/>
        <v>#REF!</v>
      </c>
      <c r="N100" s="115" t="e">
        <f t="shared" si="9"/>
        <v>#REF!</v>
      </c>
      <c r="O100" s="115" t="e">
        <f t="shared" si="10"/>
        <v>#REF!</v>
      </c>
      <c r="P100" s="115" t="e">
        <f t="shared" si="11"/>
        <v>#REF!</v>
      </c>
      <c r="Q100" s="116" t="e">
        <f t="shared" si="12"/>
        <v>#REF!</v>
      </c>
      <c r="R100" s="115" t="e">
        <f t="shared" si="12"/>
        <v>#REF!</v>
      </c>
      <c r="S100" s="115" t="e">
        <f t="shared" si="13"/>
        <v>#REF!</v>
      </c>
      <c r="T100" s="115"/>
      <c r="U100" s="115" t="e">
        <f t="shared" si="14"/>
        <v>#REF!</v>
      </c>
      <c r="V100" s="115" t="e">
        <f t="shared" si="15"/>
        <v>#REF!</v>
      </c>
      <c r="W100" s="115" t="e">
        <f t="shared" si="16"/>
        <v>#REF!</v>
      </c>
      <c r="X100" s="116" t="e">
        <f t="shared" si="17"/>
        <v>#REF!</v>
      </c>
      <c r="Y100" s="116" t="e">
        <f t="shared" si="18"/>
        <v>#REF!</v>
      </c>
      <c r="Z100" s="115" t="e">
        <f t="shared" si="19"/>
        <v>#REF!</v>
      </c>
      <c r="AA100" s="115" t="e">
        <f t="shared" si="20"/>
        <v>#REF!</v>
      </c>
      <c r="AB100" s="115"/>
      <c r="AC100" s="117" t="str">
        <f t="shared" si="21"/>
        <v>BERTAHAP</v>
      </c>
      <c r="AD100" s="118">
        <f t="shared" si="22"/>
        <v>0</v>
      </c>
      <c r="AE100" s="119">
        <v>2</v>
      </c>
      <c r="AF100" s="120"/>
      <c r="AG100" s="115" t="e">
        <f>IF(AF100&gt;#REF!,"LB","KR")</f>
        <v>#REF!</v>
      </c>
      <c r="AH100" s="120">
        <v>2355105000</v>
      </c>
      <c r="AI100" s="120">
        <v>2654579000</v>
      </c>
      <c r="AJ100" s="120">
        <v>2818308000</v>
      </c>
      <c r="AK100" s="121">
        <v>2992135000</v>
      </c>
      <c r="AL100" s="121">
        <v>2818308000</v>
      </c>
      <c r="AM100" s="120">
        <v>2992135000</v>
      </c>
      <c r="AN100" s="120" t="e">
        <f t="shared" si="25"/>
        <v>#REF!</v>
      </c>
    </row>
    <row r="101" spans="1:40">
      <c r="A101" s="3">
        <f t="shared" si="24"/>
        <v>62</v>
      </c>
      <c r="B101" s="106">
        <v>2</v>
      </c>
      <c r="C101" s="107" t="s">
        <v>151</v>
      </c>
      <c r="D101" s="108" t="s">
        <v>35</v>
      </c>
      <c r="E101" s="109"/>
      <c r="F101" s="110" t="s">
        <v>42</v>
      </c>
      <c r="G101" s="111">
        <f t="shared" si="4"/>
        <v>78</v>
      </c>
      <c r="H101" s="111">
        <f t="shared" si="5"/>
        <v>66</v>
      </c>
      <c r="I101" s="112">
        <f t="shared" si="6"/>
        <v>26438045</v>
      </c>
      <c r="J101" s="112" t="e">
        <f>SUMIF($AN$4:$AN$22,D101,#REF!)</f>
        <v>#REF!</v>
      </c>
      <c r="K101" s="113" t="e">
        <f t="shared" si="7"/>
        <v>#REF!</v>
      </c>
      <c r="L101" s="114" t="e">
        <f>SUMIF($AN$4:$AN$22,D101,#REF!)</f>
        <v>#REF!</v>
      </c>
      <c r="M101" s="115" t="e">
        <f t="shared" si="8"/>
        <v>#REF!</v>
      </c>
      <c r="N101" s="115" t="e">
        <f t="shared" si="9"/>
        <v>#REF!</v>
      </c>
      <c r="O101" s="115" t="e">
        <f t="shared" si="10"/>
        <v>#REF!</v>
      </c>
      <c r="P101" s="115" t="e">
        <f t="shared" si="11"/>
        <v>#REF!</v>
      </c>
      <c r="Q101" s="116" t="e">
        <f t="shared" si="12"/>
        <v>#REF!</v>
      </c>
      <c r="R101" s="115" t="e">
        <f t="shared" si="12"/>
        <v>#REF!</v>
      </c>
      <c r="S101" s="115" t="e">
        <f t="shared" si="13"/>
        <v>#REF!</v>
      </c>
      <c r="T101" s="115"/>
      <c r="U101" s="115" t="e">
        <f t="shared" si="14"/>
        <v>#REF!</v>
      </c>
      <c r="V101" s="115" t="e">
        <f t="shared" si="15"/>
        <v>#REF!</v>
      </c>
      <c r="W101" s="115" t="e">
        <f t="shared" si="16"/>
        <v>#REF!</v>
      </c>
      <c r="X101" s="116" t="e">
        <f t="shared" si="17"/>
        <v>#REF!</v>
      </c>
      <c r="Y101" s="116" t="e">
        <f t="shared" si="18"/>
        <v>#REF!</v>
      </c>
      <c r="Z101" s="115" t="e">
        <f t="shared" si="19"/>
        <v>#REF!</v>
      </c>
      <c r="AA101" s="115" t="e">
        <f t="shared" si="20"/>
        <v>#REF!</v>
      </c>
      <c r="AB101" s="115"/>
      <c r="AC101" s="117" t="str">
        <f t="shared" si="21"/>
        <v>BERTAHAP</v>
      </c>
      <c r="AD101" s="118">
        <f t="shared" si="22"/>
        <v>0</v>
      </c>
      <c r="AE101" s="119">
        <v>2</v>
      </c>
      <c r="AF101" s="120"/>
      <c r="AG101" s="115" t="e">
        <f>IF(AF101&gt;#REF!,"LB","KR")</f>
        <v>#REF!</v>
      </c>
      <c r="AH101" s="120">
        <v>1491663000</v>
      </c>
      <c r="AI101" s="120">
        <v>1681343000</v>
      </c>
      <c r="AJ101" s="120">
        <v>1785044000</v>
      </c>
      <c r="AK101" s="121">
        <v>1895142000</v>
      </c>
      <c r="AL101" s="121">
        <v>1785044000</v>
      </c>
      <c r="AM101" s="120">
        <v>1895142000</v>
      </c>
      <c r="AN101" s="120" t="e">
        <f t="shared" si="25"/>
        <v>#REF!</v>
      </c>
    </row>
    <row r="102" spans="1:40">
      <c r="A102" s="3">
        <f t="shared" si="24"/>
        <v>63</v>
      </c>
      <c r="B102" s="106">
        <v>3</v>
      </c>
      <c r="C102" s="107" t="s">
        <v>151</v>
      </c>
      <c r="D102" s="108">
        <v>10</v>
      </c>
      <c r="E102" s="109"/>
      <c r="F102" s="110" t="s">
        <v>48</v>
      </c>
      <c r="G102" s="111">
        <f t="shared" si="4"/>
        <v>74</v>
      </c>
      <c r="H102" s="111">
        <f t="shared" si="5"/>
        <v>63</v>
      </c>
      <c r="I102" s="112">
        <f t="shared" si="6"/>
        <v>26438045</v>
      </c>
      <c r="J102" s="112" t="e">
        <f>SUMIF($AN$4:$AN$22,D102,#REF!)</f>
        <v>#REF!</v>
      </c>
      <c r="K102" s="113" t="e">
        <f t="shared" si="7"/>
        <v>#REF!</v>
      </c>
      <c r="L102" s="114" t="e">
        <f>SUMIF($AN$4:$AN$22,D102,#REF!)</f>
        <v>#REF!</v>
      </c>
      <c r="M102" s="115" t="e">
        <f t="shared" si="8"/>
        <v>#REF!</v>
      </c>
      <c r="N102" s="115" t="e">
        <f t="shared" si="9"/>
        <v>#REF!</v>
      </c>
      <c r="O102" s="115" t="e">
        <f t="shared" si="10"/>
        <v>#REF!</v>
      </c>
      <c r="P102" s="115" t="e">
        <f t="shared" si="11"/>
        <v>#REF!</v>
      </c>
      <c r="Q102" s="116" t="e">
        <f t="shared" si="12"/>
        <v>#REF!</v>
      </c>
      <c r="R102" s="115" t="e">
        <f t="shared" si="12"/>
        <v>#REF!</v>
      </c>
      <c r="S102" s="115" t="e">
        <f t="shared" si="13"/>
        <v>#REF!</v>
      </c>
      <c r="T102" s="115"/>
      <c r="U102" s="115" t="e">
        <f t="shared" si="14"/>
        <v>#REF!</v>
      </c>
      <c r="V102" s="115" t="e">
        <f t="shared" si="15"/>
        <v>#REF!</v>
      </c>
      <c r="W102" s="115" t="e">
        <f t="shared" si="16"/>
        <v>#REF!</v>
      </c>
      <c r="X102" s="116" t="e">
        <f t="shared" si="17"/>
        <v>#REF!</v>
      </c>
      <c r="Y102" s="116" t="e">
        <f t="shared" si="18"/>
        <v>#REF!</v>
      </c>
      <c r="Z102" s="115" t="e">
        <f t="shared" si="19"/>
        <v>#REF!</v>
      </c>
      <c r="AA102" s="115" t="e">
        <f t="shared" si="20"/>
        <v>#REF!</v>
      </c>
      <c r="AB102" s="115"/>
      <c r="AC102" s="117" t="str">
        <f t="shared" si="21"/>
        <v>BERTAHAP</v>
      </c>
      <c r="AD102" s="118">
        <f t="shared" si="22"/>
        <v>0</v>
      </c>
      <c r="AE102" s="119">
        <v>2</v>
      </c>
      <c r="AF102" s="120"/>
      <c r="AG102" s="115" t="e">
        <f>IF(AF102&gt;#REF!,"LB","KR")</f>
        <v>#REF!</v>
      </c>
      <c r="AH102" s="120">
        <v>1423861000</v>
      </c>
      <c r="AI102" s="120">
        <v>1604918000</v>
      </c>
      <c r="AJ102" s="120">
        <v>1703906000</v>
      </c>
      <c r="AK102" s="121">
        <v>1808999000</v>
      </c>
      <c r="AL102" s="121">
        <v>1703906000</v>
      </c>
      <c r="AM102" s="120">
        <v>1808999000</v>
      </c>
      <c r="AN102" s="120" t="e">
        <f t="shared" si="25"/>
        <v>#REF!</v>
      </c>
    </row>
    <row r="103" spans="1:40">
      <c r="A103" s="3">
        <f t="shared" si="24"/>
        <v>64</v>
      </c>
      <c r="B103" s="106">
        <v>4</v>
      </c>
      <c r="C103" s="107" t="s">
        <v>151</v>
      </c>
      <c r="D103" s="106">
        <v>12</v>
      </c>
      <c r="E103" s="109"/>
      <c r="F103" s="110" t="s">
        <v>50</v>
      </c>
      <c r="G103" s="111">
        <f t="shared" si="4"/>
        <v>67</v>
      </c>
      <c r="H103" s="111">
        <f t="shared" si="5"/>
        <v>57</v>
      </c>
      <c r="I103" s="112">
        <f t="shared" si="6"/>
        <v>26438045</v>
      </c>
      <c r="J103" s="112" t="e">
        <f>SUMIF($AN$4:$AN$22,D103,#REF!)</f>
        <v>#REF!</v>
      </c>
      <c r="K103" s="113" t="e">
        <f t="shared" si="7"/>
        <v>#REF!</v>
      </c>
      <c r="L103" s="114" t="e">
        <f>SUMIF($AN$4:$AN$22,D103,#REF!)</f>
        <v>#REF!</v>
      </c>
      <c r="M103" s="115" t="e">
        <f t="shared" si="8"/>
        <v>#REF!</v>
      </c>
      <c r="N103" s="115" t="e">
        <f t="shared" si="9"/>
        <v>#REF!</v>
      </c>
      <c r="O103" s="115" t="e">
        <f t="shared" si="10"/>
        <v>#REF!</v>
      </c>
      <c r="P103" s="115" t="e">
        <f t="shared" si="11"/>
        <v>#REF!</v>
      </c>
      <c r="Q103" s="116" t="e">
        <f t="shared" si="12"/>
        <v>#REF!</v>
      </c>
      <c r="R103" s="115" t="e">
        <f t="shared" si="12"/>
        <v>#REF!</v>
      </c>
      <c r="S103" s="115" t="e">
        <f t="shared" si="13"/>
        <v>#REF!</v>
      </c>
      <c r="T103" s="115"/>
      <c r="U103" s="115" t="e">
        <f t="shared" si="14"/>
        <v>#REF!</v>
      </c>
      <c r="V103" s="115" t="e">
        <f t="shared" si="15"/>
        <v>#REF!</v>
      </c>
      <c r="W103" s="115" t="e">
        <f t="shared" si="16"/>
        <v>#REF!</v>
      </c>
      <c r="X103" s="116" t="e">
        <f t="shared" si="17"/>
        <v>#REF!</v>
      </c>
      <c r="Y103" s="116" t="e">
        <f t="shared" si="18"/>
        <v>#REF!</v>
      </c>
      <c r="Z103" s="115" t="e">
        <f t="shared" si="19"/>
        <v>#REF!</v>
      </c>
      <c r="AA103" s="115" t="e">
        <f t="shared" si="20"/>
        <v>#REF!</v>
      </c>
      <c r="AB103" s="115"/>
      <c r="AC103" s="117" t="str">
        <f t="shared" si="21"/>
        <v>BERTAHAP</v>
      </c>
      <c r="AD103" s="118">
        <f t="shared" si="22"/>
        <v>0</v>
      </c>
      <c r="AE103" s="119">
        <v>2</v>
      </c>
      <c r="AF103" s="120"/>
      <c r="AG103" s="115" t="e">
        <f>IF(AF103&gt;#REF!,"LB","KR")</f>
        <v>#REF!</v>
      </c>
      <c r="AH103" s="120">
        <v>1301137000</v>
      </c>
      <c r="AI103" s="120">
        <v>1466590000</v>
      </c>
      <c r="AJ103" s="120">
        <v>1557046000</v>
      </c>
      <c r="AK103" s="121">
        <v>1653081000</v>
      </c>
      <c r="AL103" s="121">
        <v>1557046000</v>
      </c>
      <c r="AM103" s="120">
        <v>1653081000</v>
      </c>
      <c r="AN103" s="120" t="e">
        <f t="shared" si="25"/>
        <v>#REF!</v>
      </c>
    </row>
    <row r="104" spans="1:40">
      <c r="A104" s="3">
        <f t="shared" si="24"/>
        <v>65</v>
      </c>
      <c r="B104" s="106">
        <v>5</v>
      </c>
      <c r="C104" s="107" t="s">
        <v>151</v>
      </c>
      <c r="D104" s="108">
        <v>16</v>
      </c>
      <c r="E104" s="109"/>
      <c r="F104" s="110" t="s">
        <v>52</v>
      </c>
      <c r="G104" s="111">
        <f t="shared" ref="G104:G167" si="26">SUMIF($V$10:$V$28,F104,$AA$10:$AA$28)</f>
        <v>71</v>
      </c>
      <c r="H104" s="111">
        <f t="shared" ref="H104:H167" si="27">SUMIF($V$10:$V$28,F104,$X$10:$X$28)</f>
        <v>63</v>
      </c>
      <c r="I104" s="112">
        <f t="shared" ref="I104:I167" si="28">$I$27</f>
        <v>26438045</v>
      </c>
      <c r="J104" s="112" t="e">
        <f>SUMIF($AN$4:$AN$22,D104,#REF!)</f>
        <v>#REF!</v>
      </c>
      <c r="K104" s="113" t="e">
        <f t="shared" ref="K104:K167" si="29">IF(J104=$AJ$25,$AI$25,IF(J104=$AJ$26,$AI$26,IF(J104=$AJ$27,$AI$27,IF(J104=$AJ$28,$AI$28,IF(J104=$AJ$29,$AI$29,IF(J104=$AJ$30,$AI$30))))))</f>
        <v>#REF!</v>
      </c>
      <c r="L104" s="114" t="e">
        <f>SUMIF($AN$4:$AN$22,D104,#REF!)</f>
        <v>#REF!</v>
      </c>
      <c r="M104" s="115" t="e">
        <f t="shared" ref="M104:M167" si="30">$O104/(1+6%/12)^36</f>
        <v>#REF!</v>
      </c>
      <c r="N104" s="115" t="e">
        <f t="shared" ref="N104:N167" si="31">$O104/(1+6%/12)^12</f>
        <v>#REF!</v>
      </c>
      <c r="O104" s="115" t="e">
        <f t="shared" ref="O104:O167" si="32">$I$27*K104*L104</f>
        <v>#REF!</v>
      </c>
      <c r="P104" s="115" t="e">
        <f t="shared" ref="P104:P167" si="33">$O104*(1+6%/12)^12</f>
        <v>#REF!</v>
      </c>
      <c r="Q104" s="116" t="e">
        <f t="shared" ref="Q104:R167" si="34">O104</f>
        <v>#REF!</v>
      </c>
      <c r="R104" s="115" t="e">
        <f t="shared" si="34"/>
        <v>#REF!</v>
      </c>
      <c r="S104" s="115" t="e">
        <f t="shared" ref="S104:S167" si="35">$O104*(1+6%/12)^24</f>
        <v>#REF!</v>
      </c>
      <c r="T104" s="115"/>
      <c r="U104" s="115" t="e">
        <f t="shared" ref="U104:U167" si="36">M104*H104</f>
        <v>#REF!</v>
      </c>
      <c r="V104" s="115" t="e">
        <f t="shared" ref="V104:V167" si="37">N104*H104</f>
        <v>#REF!</v>
      </c>
      <c r="W104" s="115" t="e">
        <f t="shared" ref="W104:W167" si="38">O104*H104</f>
        <v>#REF!</v>
      </c>
      <c r="X104" s="116" t="e">
        <f t="shared" ref="X104:X167" si="39">P104*H104</f>
        <v>#REF!</v>
      </c>
      <c r="Y104" s="116" t="e">
        <f t="shared" ref="Y104:Y167" si="40">Q104*H104</f>
        <v>#REF!</v>
      </c>
      <c r="Z104" s="115" t="e">
        <f t="shared" ref="Z104:Z167" si="41">R104*H104</f>
        <v>#REF!</v>
      </c>
      <c r="AA104" s="115" t="e">
        <f t="shared" ref="AA104:AA167" si="42">S104*H104</f>
        <v>#REF!</v>
      </c>
      <c r="AB104" s="115"/>
      <c r="AC104" s="117" t="str">
        <f t="shared" ref="AC104:AC167" si="43">IF(AE104=$H$32,$M$32,IF(AE104=$H$33,$M$33,IF(AE104=$H$34,$M$34)))</f>
        <v>BERTAHAP</v>
      </c>
      <c r="AD104" s="118">
        <f t="shared" ref="AD104:AD167" si="44">IF(AC104=$M$32,$N$32,IF(AC104=$M$33,$N$33,$N$34))</f>
        <v>0</v>
      </c>
      <c r="AE104" s="119">
        <v>2</v>
      </c>
      <c r="AF104" s="120"/>
      <c r="AG104" s="115" t="e">
        <f>IF(AF104&gt;#REF!,"LB","KR")</f>
        <v>#REF!</v>
      </c>
      <c r="AH104" s="120">
        <v>1438099000</v>
      </c>
      <c r="AI104" s="120">
        <v>1620967000</v>
      </c>
      <c r="AJ104" s="120">
        <v>1720945000</v>
      </c>
      <c r="AK104" s="121">
        <v>1827089000</v>
      </c>
      <c r="AL104" s="121">
        <v>1720945000</v>
      </c>
      <c r="AM104" s="120">
        <v>1827089000</v>
      </c>
      <c r="AN104" s="120" t="e">
        <f t="shared" si="25"/>
        <v>#REF!</v>
      </c>
    </row>
    <row r="105" spans="1:40">
      <c r="A105" s="3">
        <f t="shared" ref="A105:A168" si="45">A104+1</f>
        <v>66</v>
      </c>
      <c r="B105" s="106">
        <v>6</v>
      </c>
      <c r="C105" s="107" t="s">
        <v>151</v>
      </c>
      <c r="D105" s="106">
        <v>18</v>
      </c>
      <c r="E105" s="109"/>
      <c r="F105" s="110" t="s">
        <v>54</v>
      </c>
      <c r="G105" s="111">
        <f t="shared" si="26"/>
        <v>97</v>
      </c>
      <c r="H105" s="111">
        <f t="shared" si="27"/>
        <v>85</v>
      </c>
      <c r="I105" s="112">
        <f t="shared" si="28"/>
        <v>26438045</v>
      </c>
      <c r="J105" s="112" t="e">
        <f>SUMIF($AN$4:$AN$22,D105,#REF!)</f>
        <v>#REF!</v>
      </c>
      <c r="K105" s="113" t="e">
        <f t="shared" si="29"/>
        <v>#REF!</v>
      </c>
      <c r="L105" s="114" t="e">
        <f>SUMIF($AN$4:$AN$22,D105,#REF!)</f>
        <v>#REF!</v>
      </c>
      <c r="M105" s="115" t="e">
        <f t="shared" si="30"/>
        <v>#REF!</v>
      </c>
      <c r="N105" s="115" t="e">
        <f t="shared" si="31"/>
        <v>#REF!</v>
      </c>
      <c r="O105" s="115" t="e">
        <f t="shared" si="32"/>
        <v>#REF!</v>
      </c>
      <c r="P105" s="115" t="e">
        <f t="shared" si="33"/>
        <v>#REF!</v>
      </c>
      <c r="Q105" s="116" t="e">
        <f t="shared" si="34"/>
        <v>#REF!</v>
      </c>
      <c r="R105" s="115" t="e">
        <f t="shared" si="34"/>
        <v>#REF!</v>
      </c>
      <c r="S105" s="115" t="e">
        <f t="shared" si="35"/>
        <v>#REF!</v>
      </c>
      <c r="T105" s="115"/>
      <c r="U105" s="115" t="e">
        <f t="shared" si="36"/>
        <v>#REF!</v>
      </c>
      <c r="V105" s="115" t="e">
        <f t="shared" si="37"/>
        <v>#REF!</v>
      </c>
      <c r="W105" s="115" t="e">
        <f t="shared" si="38"/>
        <v>#REF!</v>
      </c>
      <c r="X105" s="116" t="e">
        <f t="shared" si="39"/>
        <v>#REF!</v>
      </c>
      <c r="Y105" s="116" t="e">
        <f t="shared" si="40"/>
        <v>#REF!</v>
      </c>
      <c r="Z105" s="115" t="e">
        <f t="shared" si="41"/>
        <v>#REF!</v>
      </c>
      <c r="AA105" s="115" t="e">
        <f t="shared" si="42"/>
        <v>#REF!</v>
      </c>
      <c r="AB105" s="115"/>
      <c r="AC105" s="117" t="str">
        <f t="shared" si="43"/>
        <v>BERTAHAP</v>
      </c>
      <c r="AD105" s="118">
        <f t="shared" si="44"/>
        <v>0</v>
      </c>
      <c r="AE105" s="119">
        <v>2</v>
      </c>
      <c r="AF105" s="120"/>
      <c r="AG105" s="115" t="e">
        <f>IF(AF105&gt;#REF!,"LB","KR")</f>
        <v>#REF!</v>
      </c>
      <c r="AH105" s="120">
        <v>1940292000</v>
      </c>
      <c r="AI105" s="120">
        <v>2187019000</v>
      </c>
      <c r="AJ105" s="120">
        <v>2321910000</v>
      </c>
      <c r="AK105" s="121">
        <v>2465120000</v>
      </c>
      <c r="AL105" s="121">
        <v>2321910000</v>
      </c>
      <c r="AM105" s="120">
        <v>2465120000</v>
      </c>
      <c r="AN105" s="120" t="e">
        <f t="shared" si="25"/>
        <v>#REF!</v>
      </c>
    </row>
    <row r="106" spans="1:40">
      <c r="A106" s="3">
        <f t="shared" si="45"/>
        <v>67</v>
      </c>
      <c r="B106" s="106">
        <v>7</v>
      </c>
      <c r="C106" s="107" t="s">
        <v>151</v>
      </c>
      <c r="D106" s="106">
        <v>20</v>
      </c>
      <c r="E106" s="109"/>
      <c r="F106" s="110" t="s">
        <v>70</v>
      </c>
      <c r="G106" s="111">
        <f t="shared" si="26"/>
        <v>60</v>
      </c>
      <c r="H106" s="111">
        <f t="shared" si="27"/>
        <v>51</v>
      </c>
      <c r="I106" s="112">
        <f t="shared" si="28"/>
        <v>26438045</v>
      </c>
      <c r="J106" s="112" t="e">
        <f>SUMIF($AN$4:$AN$22,D106,#REF!)</f>
        <v>#REF!</v>
      </c>
      <c r="K106" s="113" t="e">
        <f t="shared" si="29"/>
        <v>#REF!</v>
      </c>
      <c r="L106" s="114" t="e">
        <f>SUMIF($AN$4:$AN$22,D106,#REF!)</f>
        <v>#REF!</v>
      </c>
      <c r="M106" s="115" t="e">
        <f t="shared" si="30"/>
        <v>#REF!</v>
      </c>
      <c r="N106" s="115" t="e">
        <f t="shared" si="31"/>
        <v>#REF!</v>
      </c>
      <c r="O106" s="115" t="e">
        <f t="shared" si="32"/>
        <v>#REF!</v>
      </c>
      <c r="P106" s="115" t="e">
        <f t="shared" si="33"/>
        <v>#REF!</v>
      </c>
      <c r="Q106" s="116" t="e">
        <f t="shared" si="34"/>
        <v>#REF!</v>
      </c>
      <c r="R106" s="115" t="e">
        <f t="shared" si="34"/>
        <v>#REF!</v>
      </c>
      <c r="S106" s="115" t="e">
        <f t="shared" si="35"/>
        <v>#REF!</v>
      </c>
      <c r="T106" s="115"/>
      <c r="U106" s="115" t="e">
        <f t="shared" si="36"/>
        <v>#REF!</v>
      </c>
      <c r="V106" s="115" t="e">
        <f t="shared" si="37"/>
        <v>#REF!</v>
      </c>
      <c r="W106" s="115" t="e">
        <f t="shared" si="38"/>
        <v>#REF!</v>
      </c>
      <c r="X106" s="116" t="e">
        <f t="shared" si="39"/>
        <v>#REF!</v>
      </c>
      <c r="Y106" s="116" t="e">
        <f t="shared" si="40"/>
        <v>#REF!</v>
      </c>
      <c r="Z106" s="115" t="e">
        <f t="shared" si="41"/>
        <v>#REF!</v>
      </c>
      <c r="AA106" s="115" t="e">
        <f t="shared" si="42"/>
        <v>#REF!</v>
      </c>
      <c r="AB106" s="115"/>
      <c r="AC106" s="117" t="str">
        <f t="shared" si="43"/>
        <v>BERTAHAP</v>
      </c>
      <c r="AD106" s="118">
        <f t="shared" si="44"/>
        <v>0</v>
      </c>
      <c r="AE106" s="119">
        <v>2</v>
      </c>
      <c r="AF106" s="120"/>
      <c r="AG106" s="115" t="e">
        <f>IF(AF106&gt;#REF!,"LB","KR")</f>
        <v>#REF!</v>
      </c>
      <c r="AH106" s="120">
        <v>1164176000</v>
      </c>
      <c r="AI106" s="120">
        <v>1312212000</v>
      </c>
      <c r="AJ106" s="120">
        <v>1393146000</v>
      </c>
      <c r="AK106" s="121">
        <v>1479072000</v>
      </c>
      <c r="AL106" s="121">
        <v>1393146000</v>
      </c>
      <c r="AM106" s="120">
        <v>1479072000</v>
      </c>
      <c r="AN106" s="120" t="e">
        <f t="shared" si="25"/>
        <v>#REF!</v>
      </c>
    </row>
    <row r="107" spans="1:40">
      <c r="A107" s="3">
        <f t="shared" si="45"/>
        <v>68</v>
      </c>
      <c r="B107" s="106">
        <v>8</v>
      </c>
      <c r="C107" s="107" t="s">
        <v>151</v>
      </c>
      <c r="D107" s="106">
        <v>22</v>
      </c>
      <c r="E107" s="109"/>
      <c r="F107" s="110" t="s">
        <v>89</v>
      </c>
      <c r="G107" s="111">
        <f t="shared" si="26"/>
        <v>81</v>
      </c>
      <c r="H107" s="111">
        <f t="shared" si="27"/>
        <v>70</v>
      </c>
      <c r="I107" s="112">
        <f t="shared" si="28"/>
        <v>26438045</v>
      </c>
      <c r="J107" s="112" t="e">
        <f>SUMIF($AN$4:$AN$22,D107,#REF!)</f>
        <v>#REF!</v>
      </c>
      <c r="K107" s="113" t="e">
        <f t="shared" si="29"/>
        <v>#REF!</v>
      </c>
      <c r="L107" s="114" t="e">
        <f>SUMIF($AN$4:$AN$22,D107,#REF!)</f>
        <v>#REF!</v>
      </c>
      <c r="M107" s="115" t="e">
        <f t="shared" si="30"/>
        <v>#REF!</v>
      </c>
      <c r="N107" s="115" t="e">
        <f t="shared" si="31"/>
        <v>#REF!</v>
      </c>
      <c r="O107" s="115" t="e">
        <f t="shared" si="32"/>
        <v>#REF!</v>
      </c>
      <c r="P107" s="115" t="e">
        <f t="shared" si="33"/>
        <v>#REF!</v>
      </c>
      <c r="Q107" s="116" t="e">
        <f t="shared" si="34"/>
        <v>#REF!</v>
      </c>
      <c r="R107" s="115" t="e">
        <f t="shared" si="34"/>
        <v>#REF!</v>
      </c>
      <c r="S107" s="115" t="e">
        <f t="shared" si="35"/>
        <v>#REF!</v>
      </c>
      <c r="T107" s="115"/>
      <c r="U107" s="115" t="e">
        <f t="shared" si="36"/>
        <v>#REF!</v>
      </c>
      <c r="V107" s="115" t="e">
        <f t="shared" si="37"/>
        <v>#REF!</v>
      </c>
      <c r="W107" s="115" t="e">
        <f t="shared" si="38"/>
        <v>#REF!</v>
      </c>
      <c r="X107" s="116" t="e">
        <f t="shared" si="39"/>
        <v>#REF!</v>
      </c>
      <c r="Y107" s="116" t="e">
        <f t="shared" si="40"/>
        <v>#REF!</v>
      </c>
      <c r="Z107" s="115" t="e">
        <f t="shared" si="41"/>
        <v>#REF!</v>
      </c>
      <c r="AA107" s="115" t="e">
        <f t="shared" si="42"/>
        <v>#REF!</v>
      </c>
      <c r="AB107" s="115"/>
      <c r="AC107" s="117" t="str">
        <f t="shared" si="43"/>
        <v>BERTAHAP</v>
      </c>
      <c r="AD107" s="118">
        <f t="shared" si="44"/>
        <v>0</v>
      </c>
      <c r="AE107" s="119">
        <v>2</v>
      </c>
      <c r="AF107" s="120"/>
      <c r="AG107" s="115" t="e">
        <f>IF(AF107&gt;#REF!,"LB","KR")</f>
        <v>#REF!</v>
      </c>
      <c r="AH107" s="120">
        <v>1666614000</v>
      </c>
      <c r="AI107" s="120">
        <v>1878540000</v>
      </c>
      <c r="AJ107" s="120">
        <v>1994405000</v>
      </c>
      <c r="AK107" s="121">
        <v>2117415000</v>
      </c>
      <c r="AL107" s="121">
        <v>1994405000</v>
      </c>
      <c r="AM107" s="120">
        <v>2117415000</v>
      </c>
      <c r="AN107" s="120" t="e">
        <f t="shared" si="25"/>
        <v>#REF!</v>
      </c>
    </row>
    <row r="108" spans="1:40">
      <c r="A108" s="3">
        <f t="shared" si="45"/>
        <v>69</v>
      </c>
      <c r="B108" s="106">
        <v>1</v>
      </c>
      <c r="C108" s="107" t="s">
        <v>152</v>
      </c>
      <c r="D108" s="108" t="s">
        <v>24</v>
      </c>
      <c r="E108" s="109"/>
      <c r="F108" s="110" t="s">
        <v>39</v>
      </c>
      <c r="G108" s="111">
        <f t="shared" si="26"/>
        <v>113</v>
      </c>
      <c r="H108" s="111">
        <f t="shared" si="27"/>
        <v>101</v>
      </c>
      <c r="I108" s="112">
        <f t="shared" si="28"/>
        <v>26438045</v>
      </c>
      <c r="J108" s="112" t="e">
        <f>SUMIF($AN$4:$AN$22,D108,#REF!)</f>
        <v>#REF!</v>
      </c>
      <c r="K108" s="113" t="e">
        <f t="shared" si="29"/>
        <v>#REF!</v>
      </c>
      <c r="L108" s="114" t="e">
        <f>SUMIF($AN$4:$AN$22,D108,#REF!)</f>
        <v>#REF!</v>
      </c>
      <c r="M108" s="115" t="e">
        <f t="shared" si="30"/>
        <v>#REF!</v>
      </c>
      <c r="N108" s="115" t="e">
        <f t="shared" si="31"/>
        <v>#REF!</v>
      </c>
      <c r="O108" s="115" t="e">
        <f t="shared" si="32"/>
        <v>#REF!</v>
      </c>
      <c r="P108" s="115" t="e">
        <f t="shared" si="33"/>
        <v>#REF!</v>
      </c>
      <c r="Q108" s="116" t="e">
        <f t="shared" si="34"/>
        <v>#REF!</v>
      </c>
      <c r="R108" s="115" t="e">
        <f t="shared" si="34"/>
        <v>#REF!</v>
      </c>
      <c r="S108" s="115" t="e">
        <f t="shared" si="35"/>
        <v>#REF!</v>
      </c>
      <c r="T108" s="115"/>
      <c r="U108" s="115" t="e">
        <f t="shared" si="36"/>
        <v>#REF!</v>
      </c>
      <c r="V108" s="115" t="e">
        <f t="shared" si="37"/>
        <v>#REF!</v>
      </c>
      <c r="W108" s="115" t="e">
        <f t="shared" si="38"/>
        <v>#REF!</v>
      </c>
      <c r="X108" s="116" t="e">
        <f t="shared" si="39"/>
        <v>#REF!</v>
      </c>
      <c r="Y108" s="116" t="e">
        <f t="shared" si="40"/>
        <v>#REF!</v>
      </c>
      <c r="Z108" s="115" t="e">
        <f t="shared" si="41"/>
        <v>#REF!</v>
      </c>
      <c r="AA108" s="115" t="e">
        <f t="shared" si="42"/>
        <v>#REF!</v>
      </c>
      <c r="AB108" s="115"/>
      <c r="AC108" s="117" t="str">
        <f t="shared" si="43"/>
        <v>BERTAHAP</v>
      </c>
      <c r="AD108" s="118">
        <f t="shared" si="44"/>
        <v>0</v>
      </c>
      <c r="AE108" s="119">
        <v>2</v>
      </c>
      <c r="AF108" s="120"/>
      <c r="AG108" s="115" t="e">
        <f>IF(AF108&gt;#REF!,"LB","KR")</f>
        <v>#REF!</v>
      </c>
      <c r="AH108" s="120">
        <v>2355105000</v>
      </c>
      <c r="AI108" s="120">
        <v>2654579000</v>
      </c>
      <c r="AJ108" s="120">
        <v>2818308000</v>
      </c>
      <c r="AK108" s="121">
        <v>2992135000</v>
      </c>
      <c r="AL108" s="121">
        <v>2818308000</v>
      </c>
      <c r="AM108" s="120">
        <v>2992135000</v>
      </c>
      <c r="AN108" s="120" t="e">
        <f t="shared" si="25"/>
        <v>#REF!</v>
      </c>
    </row>
    <row r="109" spans="1:40">
      <c r="A109" s="3">
        <f t="shared" si="45"/>
        <v>70</v>
      </c>
      <c r="B109" s="106">
        <v>2</v>
      </c>
      <c r="C109" s="107" t="s">
        <v>152</v>
      </c>
      <c r="D109" s="108" t="s">
        <v>35</v>
      </c>
      <c r="E109" s="109"/>
      <c r="F109" s="110" t="s">
        <v>42</v>
      </c>
      <c r="G109" s="111">
        <f t="shared" si="26"/>
        <v>78</v>
      </c>
      <c r="H109" s="111">
        <f t="shared" si="27"/>
        <v>66</v>
      </c>
      <c r="I109" s="112">
        <f t="shared" si="28"/>
        <v>26438045</v>
      </c>
      <c r="J109" s="112" t="e">
        <f>SUMIF($AN$4:$AN$22,D109,#REF!)</f>
        <v>#REF!</v>
      </c>
      <c r="K109" s="113" t="e">
        <f t="shared" si="29"/>
        <v>#REF!</v>
      </c>
      <c r="L109" s="114" t="e">
        <f>SUMIF($AN$4:$AN$22,D109,#REF!)</f>
        <v>#REF!</v>
      </c>
      <c r="M109" s="115" t="e">
        <f t="shared" si="30"/>
        <v>#REF!</v>
      </c>
      <c r="N109" s="115" t="e">
        <f t="shared" si="31"/>
        <v>#REF!</v>
      </c>
      <c r="O109" s="115" t="e">
        <f t="shared" si="32"/>
        <v>#REF!</v>
      </c>
      <c r="P109" s="115" t="e">
        <f t="shared" si="33"/>
        <v>#REF!</v>
      </c>
      <c r="Q109" s="116" t="e">
        <f t="shared" si="34"/>
        <v>#REF!</v>
      </c>
      <c r="R109" s="115" t="e">
        <f t="shared" si="34"/>
        <v>#REF!</v>
      </c>
      <c r="S109" s="115" t="e">
        <f t="shared" si="35"/>
        <v>#REF!</v>
      </c>
      <c r="T109" s="115"/>
      <c r="U109" s="115" t="e">
        <f t="shared" si="36"/>
        <v>#REF!</v>
      </c>
      <c r="V109" s="115" t="e">
        <f t="shared" si="37"/>
        <v>#REF!</v>
      </c>
      <c r="W109" s="115" t="e">
        <f t="shared" si="38"/>
        <v>#REF!</v>
      </c>
      <c r="X109" s="116" t="e">
        <f t="shared" si="39"/>
        <v>#REF!</v>
      </c>
      <c r="Y109" s="116" t="e">
        <f t="shared" si="40"/>
        <v>#REF!</v>
      </c>
      <c r="Z109" s="115" t="e">
        <f t="shared" si="41"/>
        <v>#REF!</v>
      </c>
      <c r="AA109" s="115" t="e">
        <f t="shared" si="42"/>
        <v>#REF!</v>
      </c>
      <c r="AB109" s="115"/>
      <c r="AC109" s="117" t="str">
        <f t="shared" si="43"/>
        <v>BERTAHAP</v>
      </c>
      <c r="AD109" s="118">
        <f t="shared" si="44"/>
        <v>0</v>
      </c>
      <c r="AE109" s="119">
        <v>2</v>
      </c>
      <c r="AF109" s="120"/>
      <c r="AG109" s="115" t="e">
        <f>IF(AF109&gt;#REF!,"LB","KR")</f>
        <v>#REF!</v>
      </c>
      <c r="AH109" s="120">
        <v>1506580000</v>
      </c>
      <c r="AI109" s="120">
        <v>1698156000</v>
      </c>
      <c r="AJ109" s="120">
        <v>1802895000</v>
      </c>
      <c r="AK109" s="121">
        <v>1914093000</v>
      </c>
      <c r="AL109" s="121">
        <v>1802895000</v>
      </c>
      <c r="AM109" s="120">
        <v>1914093000</v>
      </c>
      <c r="AN109" s="120" t="e">
        <f t="shared" si="25"/>
        <v>#REF!</v>
      </c>
    </row>
    <row r="110" spans="1:40">
      <c r="A110" s="3">
        <f t="shared" si="45"/>
        <v>71</v>
      </c>
      <c r="B110" s="106">
        <v>3</v>
      </c>
      <c r="C110" s="107" t="s">
        <v>152</v>
      </c>
      <c r="D110" s="108">
        <v>10</v>
      </c>
      <c r="E110" s="109"/>
      <c r="F110" s="110" t="s">
        <v>48</v>
      </c>
      <c r="G110" s="111">
        <f t="shared" si="26"/>
        <v>74</v>
      </c>
      <c r="H110" s="111">
        <f t="shared" si="27"/>
        <v>63</v>
      </c>
      <c r="I110" s="112">
        <f t="shared" si="28"/>
        <v>26438045</v>
      </c>
      <c r="J110" s="112" t="e">
        <f>SUMIF($AN$4:$AN$22,D110,#REF!)</f>
        <v>#REF!</v>
      </c>
      <c r="K110" s="113" t="e">
        <f t="shared" si="29"/>
        <v>#REF!</v>
      </c>
      <c r="L110" s="114" t="e">
        <f>SUMIF($AN$4:$AN$22,D110,#REF!)</f>
        <v>#REF!</v>
      </c>
      <c r="M110" s="115" t="e">
        <f t="shared" si="30"/>
        <v>#REF!</v>
      </c>
      <c r="N110" s="115" t="e">
        <f t="shared" si="31"/>
        <v>#REF!</v>
      </c>
      <c r="O110" s="115" t="e">
        <f t="shared" si="32"/>
        <v>#REF!</v>
      </c>
      <c r="P110" s="115" t="e">
        <f t="shared" si="33"/>
        <v>#REF!</v>
      </c>
      <c r="Q110" s="116" t="e">
        <f t="shared" si="34"/>
        <v>#REF!</v>
      </c>
      <c r="R110" s="115" t="e">
        <f t="shared" si="34"/>
        <v>#REF!</v>
      </c>
      <c r="S110" s="115" t="e">
        <f t="shared" si="35"/>
        <v>#REF!</v>
      </c>
      <c r="T110" s="115"/>
      <c r="U110" s="115" t="e">
        <f t="shared" si="36"/>
        <v>#REF!</v>
      </c>
      <c r="V110" s="115" t="e">
        <f t="shared" si="37"/>
        <v>#REF!</v>
      </c>
      <c r="W110" s="115" t="e">
        <f t="shared" si="38"/>
        <v>#REF!</v>
      </c>
      <c r="X110" s="116" t="e">
        <f t="shared" si="39"/>
        <v>#REF!</v>
      </c>
      <c r="Y110" s="116" t="e">
        <f t="shared" si="40"/>
        <v>#REF!</v>
      </c>
      <c r="Z110" s="115" t="e">
        <f t="shared" si="41"/>
        <v>#REF!</v>
      </c>
      <c r="AA110" s="115" t="e">
        <f t="shared" si="42"/>
        <v>#REF!</v>
      </c>
      <c r="AB110" s="115"/>
      <c r="AC110" s="117" t="str">
        <f t="shared" si="43"/>
        <v>BERTAHAP</v>
      </c>
      <c r="AD110" s="118">
        <f t="shared" si="44"/>
        <v>0</v>
      </c>
      <c r="AE110" s="119">
        <v>2</v>
      </c>
      <c r="AF110" s="120"/>
      <c r="AG110" s="115" t="e">
        <f>IF(AF110&gt;#REF!,"LB","KR")</f>
        <v>#REF!</v>
      </c>
      <c r="AH110" s="120">
        <v>1438099000</v>
      </c>
      <c r="AI110" s="120">
        <v>1620967000</v>
      </c>
      <c r="AJ110" s="120">
        <v>1720945000</v>
      </c>
      <c r="AK110" s="121">
        <v>1827089000</v>
      </c>
      <c r="AL110" s="121">
        <v>1720945000</v>
      </c>
      <c r="AM110" s="120">
        <v>1827089000</v>
      </c>
      <c r="AN110" s="120" t="e">
        <f t="shared" si="25"/>
        <v>#REF!</v>
      </c>
    </row>
    <row r="111" spans="1:40">
      <c r="A111" s="3">
        <f t="shared" si="45"/>
        <v>72</v>
      </c>
      <c r="B111" s="106">
        <v>4</v>
      </c>
      <c r="C111" s="107" t="s">
        <v>152</v>
      </c>
      <c r="D111" s="106">
        <v>12</v>
      </c>
      <c r="E111" s="109"/>
      <c r="F111" s="110" t="s">
        <v>50</v>
      </c>
      <c r="G111" s="111">
        <f t="shared" si="26"/>
        <v>67</v>
      </c>
      <c r="H111" s="111">
        <f t="shared" si="27"/>
        <v>57</v>
      </c>
      <c r="I111" s="112">
        <f t="shared" si="28"/>
        <v>26438045</v>
      </c>
      <c r="J111" s="112" t="e">
        <f>SUMIF($AN$4:$AN$22,D111,#REF!)</f>
        <v>#REF!</v>
      </c>
      <c r="K111" s="113" t="e">
        <f t="shared" si="29"/>
        <v>#REF!</v>
      </c>
      <c r="L111" s="114" t="e">
        <f>SUMIF($AN$4:$AN$22,D111,#REF!)</f>
        <v>#REF!</v>
      </c>
      <c r="M111" s="115" t="e">
        <f t="shared" si="30"/>
        <v>#REF!</v>
      </c>
      <c r="N111" s="115" t="e">
        <f t="shared" si="31"/>
        <v>#REF!</v>
      </c>
      <c r="O111" s="115" t="e">
        <f t="shared" si="32"/>
        <v>#REF!</v>
      </c>
      <c r="P111" s="115" t="e">
        <f t="shared" si="33"/>
        <v>#REF!</v>
      </c>
      <c r="Q111" s="116" t="e">
        <f t="shared" si="34"/>
        <v>#REF!</v>
      </c>
      <c r="R111" s="115" t="e">
        <f t="shared" si="34"/>
        <v>#REF!</v>
      </c>
      <c r="S111" s="115" t="e">
        <f t="shared" si="35"/>
        <v>#REF!</v>
      </c>
      <c r="T111" s="115"/>
      <c r="U111" s="115" t="e">
        <f t="shared" si="36"/>
        <v>#REF!</v>
      </c>
      <c r="V111" s="115" t="e">
        <f t="shared" si="37"/>
        <v>#REF!</v>
      </c>
      <c r="W111" s="115" t="e">
        <f t="shared" si="38"/>
        <v>#REF!</v>
      </c>
      <c r="X111" s="116" t="e">
        <f t="shared" si="39"/>
        <v>#REF!</v>
      </c>
      <c r="Y111" s="116" t="e">
        <f t="shared" si="40"/>
        <v>#REF!</v>
      </c>
      <c r="Z111" s="115" t="e">
        <f t="shared" si="41"/>
        <v>#REF!</v>
      </c>
      <c r="AA111" s="115" t="e">
        <f t="shared" si="42"/>
        <v>#REF!</v>
      </c>
      <c r="AB111" s="115"/>
      <c r="AC111" s="117" t="str">
        <f t="shared" si="43"/>
        <v>BERTAHAP</v>
      </c>
      <c r="AD111" s="118">
        <f t="shared" si="44"/>
        <v>0</v>
      </c>
      <c r="AE111" s="119">
        <v>2</v>
      </c>
      <c r="AF111" s="120"/>
      <c r="AG111" s="115" t="e">
        <f>IF(AF111&gt;#REF!,"LB","KR")</f>
        <v>#REF!</v>
      </c>
      <c r="AH111" s="120">
        <v>1301137000</v>
      </c>
      <c r="AI111" s="120">
        <v>1466590000</v>
      </c>
      <c r="AJ111" s="120">
        <v>1557046000</v>
      </c>
      <c r="AK111" s="121">
        <v>1653081000</v>
      </c>
      <c r="AL111" s="121">
        <v>1557046000</v>
      </c>
      <c r="AM111" s="120">
        <v>1653081000</v>
      </c>
      <c r="AN111" s="120" t="e">
        <f t="shared" si="25"/>
        <v>#REF!</v>
      </c>
    </row>
    <row r="112" spans="1:40">
      <c r="A112" s="3">
        <f t="shared" si="45"/>
        <v>73</v>
      </c>
      <c r="B112" s="106">
        <v>5</v>
      </c>
      <c r="C112" s="107" t="s">
        <v>152</v>
      </c>
      <c r="D112" s="108">
        <v>16</v>
      </c>
      <c r="E112" s="109"/>
      <c r="F112" s="110" t="s">
        <v>52</v>
      </c>
      <c r="G112" s="111">
        <f t="shared" si="26"/>
        <v>71</v>
      </c>
      <c r="H112" s="111">
        <f t="shared" si="27"/>
        <v>63</v>
      </c>
      <c r="I112" s="112">
        <f t="shared" si="28"/>
        <v>26438045</v>
      </c>
      <c r="J112" s="112" t="e">
        <f>SUMIF($AN$4:$AN$22,D112,#REF!)</f>
        <v>#REF!</v>
      </c>
      <c r="K112" s="113" t="e">
        <f t="shared" si="29"/>
        <v>#REF!</v>
      </c>
      <c r="L112" s="114" t="e">
        <f>SUMIF($AN$4:$AN$22,D112,#REF!)</f>
        <v>#REF!</v>
      </c>
      <c r="M112" s="115" t="e">
        <f t="shared" si="30"/>
        <v>#REF!</v>
      </c>
      <c r="N112" s="115" t="e">
        <f t="shared" si="31"/>
        <v>#REF!</v>
      </c>
      <c r="O112" s="115" t="e">
        <f t="shared" si="32"/>
        <v>#REF!</v>
      </c>
      <c r="P112" s="115" t="e">
        <f t="shared" si="33"/>
        <v>#REF!</v>
      </c>
      <c r="Q112" s="116" t="e">
        <f t="shared" si="34"/>
        <v>#REF!</v>
      </c>
      <c r="R112" s="115" t="e">
        <f t="shared" si="34"/>
        <v>#REF!</v>
      </c>
      <c r="S112" s="115" t="e">
        <f t="shared" si="35"/>
        <v>#REF!</v>
      </c>
      <c r="T112" s="115"/>
      <c r="U112" s="115" t="e">
        <f t="shared" si="36"/>
        <v>#REF!</v>
      </c>
      <c r="V112" s="115" t="e">
        <f t="shared" si="37"/>
        <v>#REF!</v>
      </c>
      <c r="W112" s="115" t="e">
        <f t="shared" si="38"/>
        <v>#REF!</v>
      </c>
      <c r="X112" s="116" t="e">
        <f t="shared" si="39"/>
        <v>#REF!</v>
      </c>
      <c r="Y112" s="116" t="e">
        <f t="shared" si="40"/>
        <v>#REF!</v>
      </c>
      <c r="Z112" s="115" t="e">
        <f t="shared" si="41"/>
        <v>#REF!</v>
      </c>
      <c r="AA112" s="115" t="e">
        <f t="shared" si="42"/>
        <v>#REF!</v>
      </c>
      <c r="AB112" s="115"/>
      <c r="AC112" s="117" t="str">
        <f t="shared" si="43"/>
        <v>BERTAHAP</v>
      </c>
      <c r="AD112" s="118">
        <f t="shared" si="44"/>
        <v>0</v>
      </c>
      <c r="AE112" s="119">
        <v>2</v>
      </c>
      <c r="AF112" s="120"/>
      <c r="AG112" s="115" t="e">
        <f>IF(AF112&gt;#REF!,"LB","KR")</f>
        <v>#REF!</v>
      </c>
      <c r="AH112" s="120">
        <v>1438099000</v>
      </c>
      <c r="AI112" s="120">
        <v>1620967000</v>
      </c>
      <c r="AJ112" s="120">
        <v>1720945000</v>
      </c>
      <c r="AK112" s="121">
        <v>1827089000</v>
      </c>
      <c r="AL112" s="121">
        <v>1720945000</v>
      </c>
      <c r="AM112" s="120">
        <v>1827089000</v>
      </c>
      <c r="AN112" s="120" t="e">
        <f t="shared" si="25"/>
        <v>#REF!</v>
      </c>
    </row>
    <row r="113" spans="1:40">
      <c r="A113" s="3">
        <f t="shared" si="45"/>
        <v>74</v>
      </c>
      <c r="B113" s="106">
        <v>6</v>
      </c>
      <c r="C113" s="107" t="s">
        <v>152</v>
      </c>
      <c r="D113" s="106">
        <v>18</v>
      </c>
      <c r="E113" s="109"/>
      <c r="F113" s="110" t="s">
        <v>54</v>
      </c>
      <c r="G113" s="111">
        <f t="shared" si="26"/>
        <v>97</v>
      </c>
      <c r="H113" s="111">
        <f t="shared" si="27"/>
        <v>85</v>
      </c>
      <c r="I113" s="112">
        <f t="shared" si="28"/>
        <v>26438045</v>
      </c>
      <c r="J113" s="112" t="e">
        <f>SUMIF($AN$4:$AN$22,D113,#REF!)</f>
        <v>#REF!</v>
      </c>
      <c r="K113" s="113" t="e">
        <f t="shared" si="29"/>
        <v>#REF!</v>
      </c>
      <c r="L113" s="114" t="e">
        <f>SUMIF($AN$4:$AN$22,D113,#REF!)</f>
        <v>#REF!</v>
      </c>
      <c r="M113" s="115" t="e">
        <f t="shared" si="30"/>
        <v>#REF!</v>
      </c>
      <c r="N113" s="115" t="e">
        <f t="shared" si="31"/>
        <v>#REF!</v>
      </c>
      <c r="O113" s="115" t="e">
        <f t="shared" si="32"/>
        <v>#REF!</v>
      </c>
      <c r="P113" s="115" t="e">
        <f t="shared" si="33"/>
        <v>#REF!</v>
      </c>
      <c r="Q113" s="116" t="e">
        <f t="shared" si="34"/>
        <v>#REF!</v>
      </c>
      <c r="R113" s="115" t="e">
        <f t="shared" si="34"/>
        <v>#REF!</v>
      </c>
      <c r="S113" s="115" t="e">
        <f t="shared" si="35"/>
        <v>#REF!</v>
      </c>
      <c r="T113" s="115"/>
      <c r="U113" s="115" t="e">
        <f t="shared" si="36"/>
        <v>#REF!</v>
      </c>
      <c r="V113" s="115" t="e">
        <f t="shared" si="37"/>
        <v>#REF!</v>
      </c>
      <c r="W113" s="115" t="e">
        <f t="shared" si="38"/>
        <v>#REF!</v>
      </c>
      <c r="X113" s="116" t="e">
        <f t="shared" si="39"/>
        <v>#REF!</v>
      </c>
      <c r="Y113" s="116" t="e">
        <f t="shared" si="40"/>
        <v>#REF!</v>
      </c>
      <c r="Z113" s="115" t="e">
        <f t="shared" si="41"/>
        <v>#REF!</v>
      </c>
      <c r="AA113" s="115" t="e">
        <f t="shared" si="42"/>
        <v>#REF!</v>
      </c>
      <c r="AB113" s="115"/>
      <c r="AC113" s="117" t="str">
        <f t="shared" si="43"/>
        <v>BERTAHAP</v>
      </c>
      <c r="AD113" s="118">
        <f t="shared" si="44"/>
        <v>0</v>
      </c>
      <c r="AE113" s="119">
        <v>2</v>
      </c>
      <c r="AF113" s="120"/>
      <c r="AG113" s="115" t="e">
        <f>IF(AF113&gt;#REF!,"LB","KR")</f>
        <v>#REF!</v>
      </c>
      <c r="AH113" s="120">
        <v>1940292000</v>
      </c>
      <c r="AI113" s="120">
        <v>2187019000</v>
      </c>
      <c r="AJ113" s="120">
        <v>2321910000</v>
      </c>
      <c r="AK113" s="121">
        <v>2465120000</v>
      </c>
      <c r="AL113" s="121">
        <v>2321910000</v>
      </c>
      <c r="AM113" s="120">
        <v>2465120000</v>
      </c>
      <c r="AN113" s="120" t="e">
        <f t="shared" si="25"/>
        <v>#REF!</v>
      </c>
    </row>
    <row r="114" spans="1:40">
      <c r="A114" s="3">
        <f t="shared" si="45"/>
        <v>75</v>
      </c>
      <c r="B114" s="106">
        <v>7</v>
      </c>
      <c r="C114" s="107" t="s">
        <v>152</v>
      </c>
      <c r="D114" s="106">
        <v>20</v>
      </c>
      <c r="E114" s="109"/>
      <c r="F114" s="110" t="s">
        <v>70</v>
      </c>
      <c r="G114" s="111">
        <f t="shared" si="26"/>
        <v>60</v>
      </c>
      <c r="H114" s="111">
        <f t="shared" si="27"/>
        <v>51</v>
      </c>
      <c r="I114" s="112">
        <f t="shared" si="28"/>
        <v>26438045</v>
      </c>
      <c r="J114" s="112" t="e">
        <f>SUMIF($AN$4:$AN$22,D114,#REF!)</f>
        <v>#REF!</v>
      </c>
      <c r="K114" s="113" t="e">
        <f t="shared" si="29"/>
        <v>#REF!</v>
      </c>
      <c r="L114" s="114" t="e">
        <f>SUMIF($AN$4:$AN$22,D114,#REF!)</f>
        <v>#REF!</v>
      </c>
      <c r="M114" s="115" t="e">
        <f t="shared" si="30"/>
        <v>#REF!</v>
      </c>
      <c r="N114" s="115" t="e">
        <f t="shared" si="31"/>
        <v>#REF!</v>
      </c>
      <c r="O114" s="115" t="e">
        <f t="shared" si="32"/>
        <v>#REF!</v>
      </c>
      <c r="P114" s="115" t="e">
        <f t="shared" si="33"/>
        <v>#REF!</v>
      </c>
      <c r="Q114" s="116" t="e">
        <f t="shared" si="34"/>
        <v>#REF!</v>
      </c>
      <c r="R114" s="115" t="e">
        <f t="shared" si="34"/>
        <v>#REF!</v>
      </c>
      <c r="S114" s="115" t="e">
        <f t="shared" si="35"/>
        <v>#REF!</v>
      </c>
      <c r="T114" s="115"/>
      <c r="U114" s="115" t="e">
        <f t="shared" si="36"/>
        <v>#REF!</v>
      </c>
      <c r="V114" s="115" t="e">
        <f t="shared" si="37"/>
        <v>#REF!</v>
      </c>
      <c r="W114" s="115" t="e">
        <f t="shared" si="38"/>
        <v>#REF!</v>
      </c>
      <c r="X114" s="116" t="e">
        <f t="shared" si="39"/>
        <v>#REF!</v>
      </c>
      <c r="Y114" s="116" t="e">
        <f t="shared" si="40"/>
        <v>#REF!</v>
      </c>
      <c r="Z114" s="115" t="e">
        <f t="shared" si="41"/>
        <v>#REF!</v>
      </c>
      <c r="AA114" s="115" t="e">
        <f t="shared" si="42"/>
        <v>#REF!</v>
      </c>
      <c r="AB114" s="115"/>
      <c r="AC114" s="117" t="str">
        <f t="shared" si="43"/>
        <v>BERTAHAP</v>
      </c>
      <c r="AD114" s="118">
        <f t="shared" si="44"/>
        <v>0</v>
      </c>
      <c r="AE114" s="119">
        <v>2</v>
      </c>
      <c r="AF114" s="120"/>
      <c r="AG114" s="115" t="e">
        <f>IF(AF114&gt;#REF!,"LB","KR")</f>
        <v>#REF!</v>
      </c>
      <c r="AH114" s="120">
        <v>1164176000</v>
      </c>
      <c r="AI114" s="120">
        <v>1312212000</v>
      </c>
      <c r="AJ114" s="120">
        <v>1393146000</v>
      </c>
      <c r="AK114" s="121">
        <v>1479072000</v>
      </c>
      <c r="AL114" s="121">
        <v>1393146000</v>
      </c>
      <c r="AM114" s="120">
        <v>1479072000</v>
      </c>
      <c r="AN114" s="120" t="e">
        <f t="shared" si="25"/>
        <v>#REF!</v>
      </c>
    </row>
    <row r="115" spans="1:40">
      <c r="A115" s="3">
        <f t="shared" si="45"/>
        <v>76</v>
      </c>
      <c r="B115" s="106">
        <v>8</v>
      </c>
      <c r="C115" s="107" t="s">
        <v>152</v>
      </c>
      <c r="D115" s="106">
        <v>22</v>
      </c>
      <c r="E115" s="109"/>
      <c r="F115" s="110" t="s">
        <v>89</v>
      </c>
      <c r="G115" s="111">
        <f t="shared" si="26"/>
        <v>81</v>
      </c>
      <c r="H115" s="111">
        <f t="shared" si="27"/>
        <v>70</v>
      </c>
      <c r="I115" s="112">
        <f t="shared" si="28"/>
        <v>26438045</v>
      </c>
      <c r="J115" s="112" t="e">
        <f>SUMIF($AN$4:$AN$22,D115,#REF!)</f>
        <v>#REF!</v>
      </c>
      <c r="K115" s="113" t="e">
        <f t="shared" si="29"/>
        <v>#REF!</v>
      </c>
      <c r="L115" s="114" t="e">
        <f>SUMIF($AN$4:$AN$22,D115,#REF!)</f>
        <v>#REF!</v>
      </c>
      <c r="M115" s="115" t="e">
        <f t="shared" si="30"/>
        <v>#REF!</v>
      </c>
      <c r="N115" s="115" t="e">
        <f t="shared" si="31"/>
        <v>#REF!</v>
      </c>
      <c r="O115" s="115" t="e">
        <f t="shared" si="32"/>
        <v>#REF!</v>
      </c>
      <c r="P115" s="115" t="e">
        <f t="shared" si="33"/>
        <v>#REF!</v>
      </c>
      <c r="Q115" s="116" t="e">
        <f t="shared" si="34"/>
        <v>#REF!</v>
      </c>
      <c r="R115" s="115" t="e">
        <f t="shared" si="34"/>
        <v>#REF!</v>
      </c>
      <c r="S115" s="115" t="e">
        <f t="shared" si="35"/>
        <v>#REF!</v>
      </c>
      <c r="T115" s="115"/>
      <c r="U115" s="115" t="e">
        <f t="shared" si="36"/>
        <v>#REF!</v>
      </c>
      <c r="V115" s="115" t="e">
        <f t="shared" si="37"/>
        <v>#REF!</v>
      </c>
      <c r="W115" s="115" t="e">
        <f t="shared" si="38"/>
        <v>#REF!</v>
      </c>
      <c r="X115" s="116" t="e">
        <f t="shared" si="39"/>
        <v>#REF!</v>
      </c>
      <c r="Y115" s="116" t="e">
        <f t="shared" si="40"/>
        <v>#REF!</v>
      </c>
      <c r="Z115" s="115" t="e">
        <f t="shared" si="41"/>
        <v>#REF!</v>
      </c>
      <c r="AA115" s="115" t="e">
        <f t="shared" si="42"/>
        <v>#REF!</v>
      </c>
      <c r="AB115" s="115"/>
      <c r="AC115" s="117" t="str">
        <f t="shared" si="43"/>
        <v>BERTAHAP</v>
      </c>
      <c r="AD115" s="118">
        <f t="shared" si="44"/>
        <v>0</v>
      </c>
      <c r="AE115" s="119">
        <v>2</v>
      </c>
      <c r="AF115" s="120"/>
      <c r="AG115" s="115" t="e">
        <f>IF(AF115&gt;#REF!,"LB","KR")</f>
        <v>#REF!</v>
      </c>
      <c r="AH115" s="120">
        <v>1666614000</v>
      </c>
      <c r="AI115" s="120">
        <v>1878540000</v>
      </c>
      <c r="AJ115" s="120">
        <v>1994405000</v>
      </c>
      <c r="AK115" s="121">
        <v>2117415000</v>
      </c>
      <c r="AL115" s="121">
        <v>1994405000</v>
      </c>
      <c r="AM115" s="120">
        <v>2117415000</v>
      </c>
      <c r="AN115" s="120" t="e">
        <f t="shared" si="25"/>
        <v>#REF!</v>
      </c>
    </row>
    <row r="116" spans="1:40">
      <c r="A116" s="3">
        <f t="shared" si="45"/>
        <v>77</v>
      </c>
      <c r="B116" s="106">
        <v>1</v>
      </c>
      <c r="C116" s="107" t="s">
        <v>154</v>
      </c>
      <c r="D116" s="108" t="s">
        <v>24</v>
      </c>
      <c r="E116" s="109"/>
      <c r="F116" s="110" t="s">
        <v>39</v>
      </c>
      <c r="G116" s="111">
        <f t="shared" si="26"/>
        <v>113</v>
      </c>
      <c r="H116" s="111">
        <f t="shared" si="27"/>
        <v>101</v>
      </c>
      <c r="I116" s="112">
        <f t="shared" si="28"/>
        <v>26438045</v>
      </c>
      <c r="J116" s="112" t="e">
        <f>SUMIF($AN$4:$AN$22,D116,#REF!)</f>
        <v>#REF!</v>
      </c>
      <c r="K116" s="113" t="e">
        <f t="shared" si="29"/>
        <v>#REF!</v>
      </c>
      <c r="L116" s="114" t="e">
        <f>SUMIF($AN$4:$AN$22,D116,#REF!)</f>
        <v>#REF!</v>
      </c>
      <c r="M116" s="115" t="e">
        <f t="shared" si="30"/>
        <v>#REF!</v>
      </c>
      <c r="N116" s="115" t="e">
        <f t="shared" si="31"/>
        <v>#REF!</v>
      </c>
      <c r="O116" s="115" t="e">
        <f t="shared" si="32"/>
        <v>#REF!</v>
      </c>
      <c r="P116" s="115" t="e">
        <f t="shared" si="33"/>
        <v>#REF!</v>
      </c>
      <c r="Q116" s="116" t="e">
        <f t="shared" si="34"/>
        <v>#REF!</v>
      </c>
      <c r="R116" s="115" t="e">
        <f t="shared" si="34"/>
        <v>#REF!</v>
      </c>
      <c r="S116" s="115" t="e">
        <f t="shared" si="35"/>
        <v>#REF!</v>
      </c>
      <c r="T116" s="115"/>
      <c r="U116" s="115" t="e">
        <f t="shared" si="36"/>
        <v>#REF!</v>
      </c>
      <c r="V116" s="115" t="e">
        <f t="shared" si="37"/>
        <v>#REF!</v>
      </c>
      <c r="W116" s="115" t="e">
        <f t="shared" si="38"/>
        <v>#REF!</v>
      </c>
      <c r="X116" s="116" t="e">
        <f t="shared" si="39"/>
        <v>#REF!</v>
      </c>
      <c r="Y116" s="116" t="e">
        <f t="shared" si="40"/>
        <v>#REF!</v>
      </c>
      <c r="Z116" s="115" t="e">
        <f t="shared" si="41"/>
        <v>#REF!</v>
      </c>
      <c r="AA116" s="115" t="e">
        <f t="shared" si="42"/>
        <v>#REF!</v>
      </c>
      <c r="AB116" s="115"/>
      <c r="AC116" s="117" t="str">
        <f t="shared" si="43"/>
        <v>BERTAHAP</v>
      </c>
      <c r="AD116" s="118">
        <f t="shared" si="44"/>
        <v>0</v>
      </c>
      <c r="AE116" s="119">
        <v>2</v>
      </c>
      <c r="AF116" s="120"/>
      <c r="AG116" s="115" t="e">
        <f>IF(AF116&gt;#REF!,"LB","KR")</f>
        <v>#REF!</v>
      </c>
      <c r="AH116" s="120">
        <v>2378423000</v>
      </c>
      <c r="AI116" s="120">
        <v>2680862000</v>
      </c>
      <c r="AJ116" s="120">
        <v>2846212000</v>
      </c>
      <c r="AK116" s="121">
        <v>3021760000</v>
      </c>
      <c r="AL116" s="121">
        <v>2846212000</v>
      </c>
      <c r="AM116" s="120">
        <v>3021760000</v>
      </c>
      <c r="AN116" s="120" t="e">
        <f t="shared" si="25"/>
        <v>#REF!</v>
      </c>
    </row>
    <row r="117" spans="1:40">
      <c r="A117" s="3">
        <f t="shared" si="45"/>
        <v>78</v>
      </c>
      <c r="B117" s="106">
        <v>2</v>
      </c>
      <c r="C117" s="107" t="s">
        <v>154</v>
      </c>
      <c r="D117" s="108" t="s">
        <v>35</v>
      </c>
      <c r="E117" s="109"/>
      <c r="F117" s="110" t="s">
        <v>42</v>
      </c>
      <c r="G117" s="111">
        <f t="shared" si="26"/>
        <v>78</v>
      </c>
      <c r="H117" s="111">
        <f t="shared" si="27"/>
        <v>66</v>
      </c>
      <c r="I117" s="112">
        <f t="shared" si="28"/>
        <v>26438045</v>
      </c>
      <c r="J117" s="112" t="e">
        <f>SUMIF($AN$4:$AN$22,D117,#REF!)</f>
        <v>#REF!</v>
      </c>
      <c r="K117" s="113" t="e">
        <f t="shared" si="29"/>
        <v>#REF!</v>
      </c>
      <c r="L117" s="114" t="e">
        <f>SUMIF($AN$4:$AN$22,D117,#REF!)</f>
        <v>#REF!</v>
      </c>
      <c r="M117" s="115" t="e">
        <f t="shared" si="30"/>
        <v>#REF!</v>
      </c>
      <c r="N117" s="115" t="e">
        <f t="shared" si="31"/>
        <v>#REF!</v>
      </c>
      <c r="O117" s="115" t="e">
        <f t="shared" si="32"/>
        <v>#REF!</v>
      </c>
      <c r="P117" s="115" t="e">
        <f t="shared" si="33"/>
        <v>#REF!</v>
      </c>
      <c r="Q117" s="116" t="e">
        <f t="shared" si="34"/>
        <v>#REF!</v>
      </c>
      <c r="R117" s="115" t="e">
        <f t="shared" si="34"/>
        <v>#REF!</v>
      </c>
      <c r="S117" s="115" t="e">
        <f t="shared" si="35"/>
        <v>#REF!</v>
      </c>
      <c r="T117" s="115"/>
      <c r="U117" s="115" t="e">
        <f t="shared" si="36"/>
        <v>#REF!</v>
      </c>
      <c r="V117" s="115" t="e">
        <f t="shared" si="37"/>
        <v>#REF!</v>
      </c>
      <c r="W117" s="115" t="e">
        <f t="shared" si="38"/>
        <v>#REF!</v>
      </c>
      <c r="X117" s="116" t="e">
        <f t="shared" si="39"/>
        <v>#REF!</v>
      </c>
      <c r="Y117" s="116" t="e">
        <f t="shared" si="40"/>
        <v>#REF!</v>
      </c>
      <c r="Z117" s="115" t="e">
        <f t="shared" si="41"/>
        <v>#REF!</v>
      </c>
      <c r="AA117" s="115" t="e">
        <f t="shared" si="42"/>
        <v>#REF!</v>
      </c>
      <c r="AB117" s="115"/>
      <c r="AC117" s="117" t="str">
        <f t="shared" si="43"/>
        <v>BERTAHAP</v>
      </c>
      <c r="AD117" s="118">
        <f t="shared" si="44"/>
        <v>0</v>
      </c>
      <c r="AE117" s="119">
        <v>2</v>
      </c>
      <c r="AF117" s="120"/>
      <c r="AG117" s="115" t="e">
        <f>IF(AF117&gt;#REF!,"LB","KR")</f>
        <v>#REF!</v>
      </c>
      <c r="AH117" s="120">
        <v>1506580000</v>
      </c>
      <c r="AI117" s="120">
        <v>1698156000</v>
      </c>
      <c r="AJ117" s="120">
        <v>1802895000</v>
      </c>
      <c r="AK117" s="121">
        <v>1914093000</v>
      </c>
      <c r="AL117" s="121">
        <v>1802895000</v>
      </c>
      <c r="AM117" s="120">
        <v>1914093000</v>
      </c>
      <c r="AN117" s="120" t="e">
        <f t="shared" si="25"/>
        <v>#REF!</v>
      </c>
    </row>
    <row r="118" spans="1:40">
      <c r="A118" s="3">
        <f t="shared" si="45"/>
        <v>79</v>
      </c>
      <c r="B118" s="106">
        <v>3</v>
      </c>
      <c r="C118" s="107" t="s">
        <v>154</v>
      </c>
      <c r="D118" s="108">
        <v>10</v>
      </c>
      <c r="E118" s="109"/>
      <c r="F118" s="110" t="s">
        <v>48</v>
      </c>
      <c r="G118" s="111">
        <f t="shared" si="26"/>
        <v>74</v>
      </c>
      <c r="H118" s="111">
        <f t="shared" si="27"/>
        <v>63</v>
      </c>
      <c r="I118" s="112">
        <f t="shared" si="28"/>
        <v>26438045</v>
      </c>
      <c r="J118" s="112" t="e">
        <f>SUMIF($AN$4:$AN$22,D118,#REF!)</f>
        <v>#REF!</v>
      </c>
      <c r="K118" s="113" t="e">
        <f t="shared" si="29"/>
        <v>#REF!</v>
      </c>
      <c r="L118" s="114" t="e">
        <f>SUMIF($AN$4:$AN$22,D118,#REF!)</f>
        <v>#REF!</v>
      </c>
      <c r="M118" s="115" t="e">
        <f t="shared" si="30"/>
        <v>#REF!</v>
      </c>
      <c r="N118" s="115" t="e">
        <f t="shared" si="31"/>
        <v>#REF!</v>
      </c>
      <c r="O118" s="115" t="e">
        <f t="shared" si="32"/>
        <v>#REF!</v>
      </c>
      <c r="P118" s="115" t="e">
        <f t="shared" si="33"/>
        <v>#REF!</v>
      </c>
      <c r="Q118" s="116" t="e">
        <f t="shared" si="34"/>
        <v>#REF!</v>
      </c>
      <c r="R118" s="115" t="e">
        <f t="shared" si="34"/>
        <v>#REF!</v>
      </c>
      <c r="S118" s="115" t="e">
        <f t="shared" si="35"/>
        <v>#REF!</v>
      </c>
      <c r="T118" s="115"/>
      <c r="U118" s="115" t="e">
        <f t="shared" si="36"/>
        <v>#REF!</v>
      </c>
      <c r="V118" s="115" t="e">
        <f t="shared" si="37"/>
        <v>#REF!</v>
      </c>
      <c r="W118" s="115" t="e">
        <f t="shared" si="38"/>
        <v>#REF!</v>
      </c>
      <c r="X118" s="116" t="e">
        <f t="shared" si="39"/>
        <v>#REF!</v>
      </c>
      <c r="Y118" s="116" t="e">
        <f t="shared" si="40"/>
        <v>#REF!</v>
      </c>
      <c r="Z118" s="115" t="e">
        <f t="shared" si="41"/>
        <v>#REF!</v>
      </c>
      <c r="AA118" s="115" t="e">
        <f t="shared" si="42"/>
        <v>#REF!</v>
      </c>
      <c r="AB118" s="115"/>
      <c r="AC118" s="117" t="str">
        <f t="shared" si="43"/>
        <v>BERTAHAP</v>
      </c>
      <c r="AD118" s="118">
        <f t="shared" si="44"/>
        <v>0</v>
      </c>
      <c r="AE118" s="119">
        <v>2</v>
      </c>
      <c r="AF118" s="120"/>
      <c r="AG118" s="115" t="e">
        <f>IF(AF118&gt;#REF!,"LB","KR")</f>
        <v>#REF!</v>
      </c>
      <c r="AH118" s="120">
        <v>1438099000</v>
      </c>
      <c r="AI118" s="120">
        <v>1620967000</v>
      </c>
      <c r="AJ118" s="120">
        <v>1720945000</v>
      </c>
      <c r="AK118" s="121">
        <v>1827089000</v>
      </c>
      <c r="AL118" s="121">
        <v>1720945000</v>
      </c>
      <c r="AM118" s="120">
        <v>1827089000</v>
      </c>
      <c r="AN118" s="120" t="e">
        <f t="shared" si="25"/>
        <v>#REF!</v>
      </c>
    </row>
    <row r="119" spans="1:40">
      <c r="A119" s="3">
        <f t="shared" si="45"/>
        <v>80</v>
      </c>
      <c r="B119" s="106">
        <v>4</v>
      </c>
      <c r="C119" s="107" t="s">
        <v>154</v>
      </c>
      <c r="D119" s="106">
        <v>12</v>
      </c>
      <c r="E119" s="109"/>
      <c r="F119" s="110" t="s">
        <v>50</v>
      </c>
      <c r="G119" s="111">
        <f t="shared" si="26"/>
        <v>67</v>
      </c>
      <c r="H119" s="111">
        <f t="shared" si="27"/>
        <v>57</v>
      </c>
      <c r="I119" s="112">
        <f t="shared" si="28"/>
        <v>26438045</v>
      </c>
      <c r="J119" s="112" t="e">
        <f>SUMIF($AN$4:$AN$22,D119,#REF!)</f>
        <v>#REF!</v>
      </c>
      <c r="K119" s="113" t="e">
        <f t="shared" si="29"/>
        <v>#REF!</v>
      </c>
      <c r="L119" s="114" t="e">
        <f>SUMIF($AN$4:$AN$22,D119,#REF!)</f>
        <v>#REF!</v>
      </c>
      <c r="M119" s="115" t="e">
        <f t="shared" si="30"/>
        <v>#REF!</v>
      </c>
      <c r="N119" s="115" t="e">
        <f t="shared" si="31"/>
        <v>#REF!</v>
      </c>
      <c r="O119" s="115" t="e">
        <f t="shared" si="32"/>
        <v>#REF!</v>
      </c>
      <c r="P119" s="115" t="e">
        <f t="shared" si="33"/>
        <v>#REF!</v>
      </c>
      <c r="Q119" s="116" t="e">
        <f t="shared" si="34"/>
        <v>#REF!</v>
      </c>
      <c r="R119" s="115" t="e">
        <f t="shared" si="34"/>
        <v>#REF!</v>
      </c>
      <c r="S119" s="115" t="e">
        <f t="shared" si="35"/>
        <v>#REF!</v>
      </c>
      <c r="T119" s="115"/>
      <c r="U119" s="115" t="e">
        <f t="shared" si="36"/>
        <v>#REF!</v>
      </c>
      <c r="V119" s="115" t="e">
        <f t="shared" si="37"/>
        <v>#REF!</v>
      </c>
      <c r="W119" s="115" t="e">
        <f t="shared" si="38"/>
        <v>#REF!</v>
      </c>
      <c r="X119" s="116" t="e">
        <f t="shared" si="39"/>
        <v>#REF!</v>
      </c>
      <c r="Y119" s="116" t="e">
        <f t="shared" si="40"/>
        <v>#REF!</v>
      </c>
      <c r="Z119" s="115" t="e">
        <f t="shared" si="41"/>
        <v>#REF!</v>
      </c>
      <c r="AA119" s="115" t="e">
        <f t="shared" si="42"/>
        <v>#REF!</v>
      </c>
      <c r="AB119" s="115"/>
      <c r="AC119" s="117" t="str">
        <f t="shared" si="43"/>
        <v>BERTAHAP</v>
      </c>
      <c r="AD119" s="118">
        <f t="shared" si="44"/>
        <v>0</v>
      </c>
      <c r="AE119" s="119">
        <v>2</v>
      </c>
      <c r="AF119" s="120"/>
      <c r="AG119" s="115" t="e">
        <f>IF(AF119&gt;#REF!,"LB","KR")</f>
        <v>#REF!</v>
      </c>
      <c r="AH119" s="120">
        <v>1314020000</v>
      </c>
      <c r="AI119" s="120">
        <v>1481110000</v>
      </c>
      <c r="AJ119" s="120">
        <v>1572462000</v>
      </c>
      <c r="AK119" s="121">
        <v>1669448000</v>
      </c>
      <c r="AL119" s="121">
        <v>1572462000</v>
      </c>
      <c r="AM119" s="120">
        <v>1669448000</v>
      </c>
      <c r="AN119" s="120" t="e">
        <f t="shared" si="25"/>
        <v>#REF!</v>
      </c>
    </row>
    <row r="120" spans="1:40">
      <c r="A120" s="3">
        <f t="shared" si="45"/>
        <v>81</v>
      </c>
      <c r="B120" s="106">
        <v>5</v>
      </c>
      <c r="C120" s="107" t="s">
        <v>154</v>
      </c>
      <c r="D120" s="108">
        <v>16</v>
      </c>
      <c r="E120" s="109"/>
      <c r="F120" s="110" t="s">
        <v>52</v>
      </c>
      <c r="G120" s="111">
        <f t="shared" si="26"/>
        <v>71</v>
      </c>
      <c r="H120" s="111">
        <f t="shared" si="27"/>
        <v>63</v>
      </c>
      <c r="I120" s="112">
        <f t="shared" si="28"/>
        <v>26438045</v>
      </c>
      <c r="J120" s="112" t="e">
        <f>SUMIF($AN$4:$AN$22,D120,#REF!)</f>
        <v>#REF!</v>
      </c>
      <c r="K120" s="113" t="e">
        <f t="shared" si="29"/>
        <v>#REF!</v>
      </c>
      <c r="L120" s="114" t="e">
        <f>SUMIF($AN$4:$AN$22,D120,#REF!)</f>
        <v>#REF!</v>
      </c>
      <c r="M120" s="115" t="e">
        <f t="shared" si="30"/>
        <v>#REF!</v>
      </c>
      <c r="N120" s="115" t="e">
        <f t="shared" si="31"/>
        <v>#REF!</v>
      </c>
      <c r="O120" s="115" t="e">
        <f t="shared" si="32"/>
        <v>#REF!</v>
      </c>
      <c r="P120" s="115" t="e">
        <f t="shared" si="33"/>
        <v>#REF!</v>
      </c>
      <c r="Q120" s="116" t="e">
        <f t="shared" si="34"/>
        <v>#REF!</v>
      </c>
      <c r="R120" s="115" t="e">
        <f t="shared" si="34"/>
        <v>#REF!</v>
      </c>
      <c r="S120" s="115" t="e">
        <f t="shared" si="35"/>
        <v>#REF!</v>
      </c>
      <c r="T120" s="115"/>
      <c r="U120" s="115" t="e">
        <f t="shared" si="36"/>
        <v>#REF!</v>
      </c>
      <c r="V120" s="115" t="e">
        <f t="shared" si="37"/>
        <v>#REF!</v>
      </c>
      <c r="W120" s="115" t="e">
        <f t="shared" si="38"/>
        <v>#REF!</v>
      </c>
      <c r="X120" s="116" t="e">
        <f t="shared" si="39"/>
        <v>#REF!</v>
      </c>
      <c r="Y120" s="116" t="e">
        <f t="shared" si="40"/>
        <v>#REF!</v>
      </c>
      <c r="Z120" s="115" t="e">
        <f t="shared" si="41"/>
        <v>#REF!</v>
      </c>
      <c r="AA120" s="115" t="e">
        <f t="shared" si="42"/>
        <v>#REF!</v>
      </c>
      <c r="AB120" s="115"/>
      <c r="AC120" s="117" t="str">
        <f t="shared" si="43"/>
        <v>BERTAHAP</v>
      </c>
      <c r="AD120" s="118">
        <f t="shared" si="44"/>
        <v>0</v>
      </c>
      <c r="AE120" s="119">
        <v>2</v>
      </c>
      <c r="AF120" s="120"/>
      <c r="AG120" s="115" t="e">
        <f>IF(AF120&gt;#REF!,"LB","KR")</f>
        <v>#REF!</v>
      </c>
      <c r="AH120" s="120">
        <v>1452338000</v>
      </c>
      <c r="AI120" s="120">
        <v>1637017000</v>
      </c>
      <c r="AJ120" s="120">
        <v>1737984000</v>
      </c>
      <c r="AK120" s="121">
        <v>1845179000</v>
      </c>
      <c r="AL120" s="121">
        <v>1737984000</v>
      </c>
      <c r="AM120" s="120">
        <v>1845179000</v>
      </c>
      <c r="AN120" s="120" t="e">
        <f t="shared" si="25"/>
        <v>#REF!</v>
      </c>
    </row>
    <row r="121" spans="1:40">
      <c r="A121" s="3">
        <f t="shared" si="45"/>
        <v>82</v>
      </c>
      <c r="B121" s="106">
        <v>6</v>
      </c>
      <c r="C121" s="107" t="s">
        <v>154</v>
      </c>
      <c r="D121" s="106">
        <v>18</v>
      </c>
      <c r="E121" s="109"/>
      <c r="F121" s="110" t="s">
        <v>54</v>
      </c>
      <c r="G121" s="111">
        <f t="shared" si="26"/>
        <v>97</v>
      </c>
      <c r="H121" s="111">
        <f t="shared" si="27"/>
        <v>85</v>
      </c>
      <c r="I121" s="112">
        <f t="shared" si="28"/>
        <v>26438045</v>
      </c>
      <c r="J121" s="112" t="e">
        <f>SUMIF($AN$4:$AN$22,D121,#REF!)</f>
        <v>#REF!</v>
      </c>
      <c r="K121" s="113" t="e">
        <f t="shared" si="29"/>
        <v>#REF!</v>
      </c>
      <c r="L121" s="114" t="e">
        <f>SUMIF($AN$4:$AN$22,D121,#REF!)</f>
        <v>#REF!</v>
      </c>
      <c r="M121" s="115" t="e">
        <f t="shared" si="30"/>
        <v>#REF!</v>
      </c>
      <c r="N121" s="115" t="e">
        <f t="shared" si="31"/>
        <v>#REF!</v>
      </c>
      <c r="O121" s="115" t="e">
        <f t="shared" si="32"/>
        <v>#REF!</v>
      </c>
      <c r="P121" s="115" t="e">
        <f t="shared" si="33"/>
        <v>#REF!</v>
      </c>
      <c r="Q121" s="116" t="e">
        <f t="shared" si="34"/>
        <v>#REF!</v>
      </c>
      <c r="R121" s="115" t="e">
        <f t="shared" si="34"/>
        <v>#REF!</v>
      </c>
      <c r="S121" s="115" t="e">
        <f t="shared" si="35"/>
        <v>#REF!</v>
      </c>
      <c r="T121" s="115"/>
      <c r="U121" s="115" t="e">
        <f t="shared" si="36"/>
        <v>#REF!</v>
      </c>
      <c r="V121" s="115" t="e">
        <f t="shared" si="37"/>
        <v>#REF!</v>
      </c>
      <c r="W121" s="115" t="e">
        <f t="shared" si="38"/>
        <v>#REF!</v>
      </c>
      <c r="X121" s="116" t="e">
        <f t="shared" si="39"/>
        <v>#REF!</v>
      </c>
      <c r="Y121" s="116" t="e">
        <f t="shared" si="40"/>
        <v>#REF!</v>
      </c>
      <c r="Z121" s="115" t="e">
        <f t="shared" si="41"/>
        <v>#REF!</v>
      </c>
      <c r="AA121" s="115" t="e">
        <f t="shared" si="42"/>
        <v>#REF!</v>
      </c>
      <c r="AB121" s="115"/>
      <c r="AC121" s="117" t="str">
        <f t="shared" si="43"/>
        <v>BERTAHAP</v>
      </c>
      <c r="AD121" s="118">
        <f t="shared" si="44"/>
        <v>0</v>
      </c>
      <c r="AE121" s="119">
        <v>2</v>
      </c>
      <c r="AF121" s="120"/>
      <c r="AG121" s="115" t="e">
        <f>IF(AF121&gt;#REF!,"LB","KR")</f>
        <v>#REF!</v>
      </c>
      <c r="AH121" s="120">
        <v>1959503000</v>
      </c>
      <c r="AI121" s="120">
        <v>2208673000</v>
      </c>
      <c r="AJ121" s="120">
        <v>2344899000</v>
      </c>
      <c r="AK121" s="121">
        <v>2489527000</v>
      </c>
      <c r="AL121" s="121">
        <v>2344899000</v>
      </c>
      <c r="AM121" s="120">
        <v>2489527000</v>
      </c>
      <c r="AN121" s="120" t="e">
        <f t="shared" si="25"/>
        <v>#REF!</v>
      </c>
    </row>
    <row r="122" spans="1:40">
      <c r="A122" s="3">
        <f t="shared" si="45"/>
        <v>83</v>
      </c>
      <c r="B122" s="106">
        <v>7</v>
      </c>
      <c r="C122" s="107" t="s">
        <v>154</v>
      </c>
      <c r="D122" s="106">
        <v>20</v>
      </c>
      <c r="E122" s="109"/>
      <c r="F122" s="110" t="s">
        <v>70</v>
      </c>
      <c r="G122" s="111">
        <f t="shared" si="26"/>
        <v>60</v>
      </c>
      <c r="H122" s="111">
        <f t="shared" si="27"/>
        <v>51</v>
      </c>
      <c r="I122" s="112">
        <f t="shared" si="28"/>
        <v>26438045</v>
      </c>
      <c r="J122" s="112" t="e">
        <f>SUMIF($AN$4:$AN$22,D122,#REF!)</f>
        <v>#REF!</v>
      </c>
      <c r="K122" s="113" t="e">
        <f t="shared" si="29"/>
        <v>#REF!</v>
      </c>
      <c r="L122" s="114" t="e">
        <f>SUMIF($AN$4:$AN$22,D122,#REF!)</f>
        <v>#REF!</v>
      </c>
      <c r="M122" s="115" t="e">
        <f t="shared" si="30"/>
        <v>#REF!</v>
      </c>
      <c r="N122" s="115" t="e">
        <f t="shared" si="31"/>
        <v>#REF!</v>
      </c>
      <c r="O122" s="115" t="e">
        <f t="shared" si="32"/>
        <v>#REF!</v>
      </c>
      <c r="P122" s="115" t="e">
        <f t="shared" si="33"/>
        <v>#REF!</v>
      </c>
      <c r="Q122" s="116" t="e">
        <f t="shared" si="34"/>
        <v>#REF!</v>
      </c>
      <c r="R122" s="115" t="e">
        <f t="shared" si="34"/>
        <v>#REF!</v>
      </c>
      <c r="S122" s="115" t="e">
        <f t="shared" si="35"/>
        <v>#REF!</v>
      </c>
      <c r="T122" s="115"/>
      <c r="U122" s="115" t="e">
        <f t="shared" si="36"/>
        <v>#REF!</v>
      </c>
      <c r="V122" s="115" t="e">
        <f t="shared" si="37"/>
        <v>#REF!</v>
      </c>
      <c r="W122" s="115" t="e">
        <f t="shared" si="38"/>
        <v>#REF!</v>
      </c>
      <c r="X122" s="116" t="e">
        <f t="shared" si="39"/>
        <v>#REF!</v>
      </c>
      <c r="Y122" s="116" t="e">
        <f t="shared" si="40"/>
        <v>#REF!</v>
      </c>
      <c r="Z122" s="115" t="e">
        <f t="shared" si="41"/>
        <v>#REF!</v>
      </c>
      <c r="AA122" s="115" t="e">
        <f t="shared" si="42"/>
        <v>#REF!</v>
      </c>
      <c r="AB122" s="115"/>
      <c r="AC122" s="117" t="str">
        <f t="shared" si="43"/>
        <v>BERTAHAP</v>
      </c>
      <c r="AD122" s="118">
        <f t="shared" si="44"/>
        <v>0</v>
      </c>
      <c r="AE122" s="119">
        <v>2</v>
      </c>
      <c r="AF122" s="120"/>
      <c r="AG122" s="115" t="e">
        <f>IF(AF122&gt;#REF!,"LB","KR")</f>
        <v>#REF!</v>
      </c>
      <c r="AH122" s="120">
        <v>1175702000</v>
      </c>
      <c r="AI122" s="120">
        <v>1325204000</v>
      </c>
      <c r="AJ122" s="120">
        <v>1406940000</v>
      </c>
      <c r="AK122" s="121">
        <v>1493717000</v>
      </c>
      <c r="AL122" s="121">
        <v>1406940000</v>
      </c>
      <c r="AM122" s="120">
        <v>1493717000</v>
      </c>
      <c r="AN122" s="120" t="e">
        <f t="shared" si="25"/>
        <v>#REF!</v>
      </c>
    </row>
    <row r="123" spans="1:40">
      <c r="A123" s="3">
        <f t="shared" si="45"/>
        <v>84</v>
      </c>
      <c r="B123" s="106">
        <v>8</v>
      </c>
      <c r="C123" s="107" t="s">
        <v>154</v>
      </c>
      <c r="D123" s="106">
        <v>22</v>
      </c>
      <c r="E123" s="109"/>
      <c r="F123" s="110" t="s">
        <v>89</v>
      </c>
      <c r="G123" s="111">
        <f t="shared" si="26"/>
        <v>81</v>
      </c>
      <c r="H123" s="111">
        <f t="shared" si="27"/>
        <v>70</v>
      </c>
      <c r="I123" s="112">
        <f t="shared" si="28"/>
        <v>26438045</v>
      </c>
      <c r="J123" s="112" t="e">
        <f>SUMIF($AN$4:$AN$22,D123,#REF!)</f>
        <v>#REF!</v>
      </c>
      <c r="K123" s="113" t="e">
        <f t="shared" si="29"/>
        <v>#REF!</v>
      </c>
      <c r="L123" s="114" t="e">
        <f>SUMIF($AN$4:$AN$22,D123,#REF!)</f>
        <v>#REF!</v>
      </c>
      <c r="M123" s="115" t="e">
        <f t="shared" si="30"/>
        <v>#REF!</v>
      </c>
      <c r="N123" s="115" t="e">
        <f t="shared" si="31"/>
        <v>#REF!</v>
      </c>
      <c r="O123" s="115" t="e">
        <f t="shared" si="32"/>
        <v>#REF!</v>
      </c>
      <c r="P123" s="115" t="e">
        <f t="shared" si="33"/>
        <v>#REF!</v>
      </c>
      <c r="Q123" s="116" t="e">
        <f t="shared" si="34"/>
        <v>#REF!</v>
      </c>
      <c r="R123" s="115" t="e">
        <f t="shared" si="34"/>
        <v>#REF!</v>
      </c>
      <c r="S123" s="115" t="e">
        <f t="shared" si="35"/>
        <v>#REF!</v>
      </c>
      <c r="T123" s="115"/>
      <c r="U123" s="115" t="e">
        <f t="shared" si="36"/>
        <v>#REF!</v>
      </c>
      <c r="V123" s="115" t="e">
        <f t="shared" si="37"/>
        <v>#REF!</v>
      </c>
      <c r="W123" s="115" t="e">
        <f t="shared" si="38"/>
        <v>#REF!</v>
      </c>
      <c r="X123" s="116" t="e">
        <f t="shared" si="39"/>
        <v>#REF!</v>
      </c>
      <c r="Y123" s="116" t="e">
        <f t="shared" si="40"/>
        <v>#REF!</v>
      </c>
      <c r="Z123" s="115" t="e">
        <f t="shared" si="41"/>
        <v>#REF!</v>
      </c>
      <c r="AA123" s="115" t="e">
        <f t="shared" si="42"/>
        <v>#REF!</v>
      </c>
      <c r="AB123" s="115"/>
      <c r="AC123" s="117" t="str">
        <f t="shared" si="43"/>
        <v>BERTAHAP</v>
      </c>
      <c r="AD123" s="118">
        <f t="shared" si="44"/>
        <v>0</v>
      </c>
      <c r="AE123" s="119">
        <v>2</v>
      </c>
      <c r="AF123" s="120"/>
      <c r="AG123" s="115" t="e">
        <f>IF(AF123&gt;#REF!,"LB","KR")</f>
        <v>#REF!</v>
      </c>
      <c r="AH123" s="120">
        <v>1683115000</v>
      </c>
      <c r="AI123" s="120">
        <v>1897140000</v>
      </c>
      <c r="AJ123" s="120">
        <v>2014151000</v>
      </c>
      <c r="AK123" s="121">
        <v>2138380000</v>
      </c>
      <c r="AL123" s="121">
        <v>2014151000</v>
      </c>
      <c r="AM123" s="120">
        <v>2138380000</v>
      </c>
      <c r="AN123" s="120" t="e">
        <f t="shared" si="25"/>
        <v>#REF!</v>
      </c>
    </row>
    <row r="124" spans="1:40">
      <c r="A124" s="3">
        <f t="shared" si="45"/>
        <v>85</v>
      </c>
      <c r="B124" s="106">
        <v>1</v>
      </c>
      <c r="C124" s="107" t="s">
        <v>155</v>
      </c>
      <c r="D124" s="108" t="s">
        <v>24</v>
      </c>
      <c r="E124" s="109"/>
      <c r="F124" s="110" t="s">
        <v>39</v>
      </c>
      <c r="G124" s="111">
        <f t="shared" si="26"/>
        <v>113</v>
      </c>
      <c r="H124" s="111">
        <f t="shared" si="27"/>
        <v>101</v>
      </c>
      <c r="I124" s="112">
        <f t="shared" si="28"/>
        <v>26438045</v>
      </c>
      <c r="J124" s="112" t="e">
        <f>SUMIF($AN$4:$AN$22,D124,#REF!)</f>
        <v>#REF!</v>
      </c>
      <c r="K124" s="113" t="e">
        <f t="shared" si="29"/>
        <v>#REF!</v>
      </c>
      <c r="L124" s="114" t="e">
        <f>SUMIF($AN$4:$AN$22,D124,#REF!)</f>
        <v>#REF!</v>
      </c>
      <c r="M124" s="115" t="e">
        <f t="shared" si="30"/>
        <v>#REF!</v>
      </c>
      <c r="N124" s="115" t="e">
        <f t="shared" si="31"/>
        <v>#REF!</v>
      </c>
      <c r="O124" s="115" t="e">
        <f t="shared" si="32"/>
        <v>#REF!</v>
      </c>
      <c r="P124" s="115" t="e">
        <f t="shared" si="33"/>
        <v>#REF!</v>
      </c>
      <c r="Q124" s="116" t="e">
        <f t="shared" si="34"/>
        <v>#REF!</v>
      </c>
      <c r="R124" s="115" t="e">
        <f t="shared" si="34"/>
        <v>#REF!</v>
      </c>
      <c r="S124" s="115" t="e">
        <f t="shared" si="35"/>
        <v>#REF!</v>
      </c>
      <c r="T124" s="115"/>
      <c r="U124" s="115" t="e">
        <f t="shared" si="36"/>
        <v>#REF!</v>
      </c>
      <c r="V124" s="115" t="e">
        <f t="shared" si="37"/>
        <v>#REF!</v>
      </c>
      <c r="W124" s="115" t="e">
        <f t="shared" si="38"/>
        <v>#REF!</v>
      </c>
      <c r="X124" s="116" t="e">
        <f t="shared" si="39"/>
        <v>#REF!</v>
      </c>
      <c r="Y124" s="116" t="e">
        <f t="shared" si="40"/>
        <v>#REF!</v>
      </c>
      <c r="Z124" s="115" t="e">
        <f t="shared" si="41"/>
        <v>#REF!</v>
      </c>
      <c r="AA124" s="115" t="e">
        <f t="shared" si="42"/>
        <v>#REF!</v>
      </c>
      <c r="AB124" s="115"/>
      <c r="AC124" s="117" t="str">
        <f t="shared" si="43"/>
        <v>BERTAHAP</v>
      </c>
      <c r="AD124" s="118">
        <f t="shared" si="44"/>
        <v>0</v>
      </c>
      <c r="AE124" s="119">
        <v>2</v>
      </c>
      <c r="AF124" s="120"/>
      <c r="AG124" s="115" t="e">
        <f>IF(AF124&gt;#REF!,"LB","KR")</f>
        <v>#REF!</v>
      </c>
      <c r="AH124" s="120">
        <v>2355105000</v>
      </c>
      <c r="AI124" s="120">
        <v>2654579000</v>
      </c>
      <c r="AJ124" s="120">
        <v>2818308000</v>
      </c>
      <c r="AK124" s="121">
        <v>2992135000</v>
      </c>
      <c r="AL124" s="121">
        <v>2818308000</v>
      </c>
      <c r="AM124" s="120">
        <v>2992135000</v>
      </c>
      <c r="AN124" s="120" t="e">
        <f t="shared" si="25"/>
        <v>#REF!</v>
      </c>
    </row>
    <row r="125" spans="1:40">
      <c r="A125" s="3">
        <f t="shared" si="45"/>
        <v>86</v>
      </c>
      <c r="B125" s="106">
        <v>2</v>
      </c>
      <c r="C125" s="107" t="s">
        <v>155</v>
      </c>
      <c r="D125" s="108" t="s">
        <v>35</v>
      </c>
      <c r="E125" s="109"/>
      <c r="F125" s="110" t="s">
        <v>42</v>
      </c>
      <c r="G125" s="111">
        <f t="shared" si="26"/>
        <v>78</v>
      </c>
      <c r="H125" s="111">
        <f t="shared" si="27"/>
        <v>66</v>
      </c>
      <c r="I125" s="112">
        <f t="shared" si="28"/>
        <v>26438045</v>
      </c>
      <c r="J125" s="112" t="e">
        <f>SUMIF($AN$4:$AN$22,D125,#REF!)</f>
        <v>#REF!</v>
      </c>
      <c r="K125" s="113" t="e">
        <f t="shared" si="29"/>
        <v>#REF!</v>
      </c>
      <c r="L125" s="114" t="e">
        <f>SUMIF($AN$4:$AN$22,D125,#REF!)</f>
        <v>#REF!</v>
      </c>
      <c r="M125" s="115" t="e">
        <f t="shared" si="30"/>
        <v>#REF!</v>
      </c>
      <c r="N125" s="115" t="e">
        <f t="shared" si="31"/>
        <v>#REF!</v>
      </c>
      <c r="O125" s="115" t="e">
        <f t="shared" si="32"/>
        <v>#REF!</v>
      </c>
      <c r="P125" s="115" t="e">
        <f t="shared" si="33"/>
        <v>#REF!</v>
      </c>
      <c r="Q125" s="116" t="e">
        <f t="shared" si="34"/>
        <v>#REF!</v>
      </c>
      <c r="R125" s="115" t="e">
        <f t="shared" si="34"/>
        <v>#REF!</v>
      </c>
      <c r="S125" s="115" t="e">
        <f t="shared" si="35"/>
        <v>#REF!</v>
      </c>
      <c r="T125" s="115"/>
      <c r="U125" s="115" t="e">
        <f t="shared" si="36"/>
        <v>#REF!</v>
      </c>
      <c r="V125" s="115" t="e">
        <f t="shared" si="37"/>
        <v>#REF!</v>
      </c>
      <c r="W125" s="115" t="e">
        <f t="shared" si="38"/>
        <v>#REF!</v>
      </c>
      <c r="X125" s="116" t="e">
        <f t="shared" si="39"/>
        <v>#REF!</v>
      </c>
      <c r="Y125" s="116" t="e">
        <f t="shared" si="40"/>
        <v>#REF!</v>
      </c>
      <c r="Z125" s="115" t="e">
        <f t="shared" si="41"/>
        <v>#REF!</v>
      </c>
      <c r="AA125" s="115" t="e">
        <f t="shared" si="42"/>
        <v>#REF!</v>
      </c>
      <c r="AB125" s="115"/>
      <c r="AC125" s="117" t="str">
        <f t="shared" si="43"/>
        <v>BERTAHAP</v>
      </c>
      <c r="AD125" s="118">
        <f t="shared" si="44"/>
        <v>0</v>
      </c>
      <c r="AE125" s="119">
        <v>2</v>
      </c>
      <c r="AF125" s="120"/>
      <c r="AG125" s="115" t="e">
        <f>IF(AF125&gt;#REF!,"LB","KR")</f>
        <v>#REF!</v>
      </c>
      <c r="AH125" s="120">
        <v>1506580000</v>
      </c>
      <c r="AI125" s="120">
        <v>1698156000</v>
      </c>
      <c r="AJ125" s="120">
        <v>1802895000</v>
      </c>
      <c r="AK125" s="121">
        <v>1914093000</v>
      </c>
      <c r="AL125" s="121">
        <v>1802895000</v>
      </c>
      <c r="AM125" s="120">
        <v>1914093000</v>
      </c>
      <c r="AN125" s="120" t="e">
        <f t="shared" si="25"/>
        <v>#REF!</v>
      </c>
    </row>
    <row r="126" spans="1:40">
      <c r="A126" s="3">
        <f t="shared" si="45"/>
        <v>87</v>
      </c>
      <c r="B126" s="106">
        <v>3</v>
      </c>
      <c r="C126" s="107" t="s">
        <v>155</v>
      </c>
      <c r="D126" s="108" t="s">
        <v>41</v>
      </c>
      <c r="E126" s="109"/>
      <c r="F126" s="110" t="s">
        <v>45</v>
      </c>
      <c r="G126" s="111">
        <f t="shared" si="26"/>
        <v>60</v>
      </c>
      <c r="H126" s="111">
        <f t="shared" si="27"/>
        <v>52</v>
      </c>
      <c r="I126" s="112">
        <f t="shared" si="28"/>
        <v>26438045</v>
      </c>
      <c r="J126" s="112" t="e">
        <f>SUMIF($AN$4:$AN$22,D126,#REF!)</f>
        <v>#REF!</v>
      </c>
      <c r="K126" s="113" t="e">
        <f t="shared" si="29"/>
        <v>#REF!</v>
      </c>
      <c r="L126" s="114" t="e">
        <f>SUMIF($AN$4:$AN$22,D126,#REF!)</f>
        <v>#REF!</v>
      </c>
      <c r="M126" s="115" t="e">
        <f t="shared" si="30"/>
        <v>#REF!</v>
      </c>
      <c r="N126" s="115" t="e">
        <f t="shared" si="31"/>
        <v>#REF!</v>
      </c>
      <c r="O126" s="115" t="e">
        <f t="shared" si="32"/>
        <v>#REF!</v>
      </c>
      <c r="P126" s="115" t="e">
        <f t="shared" si="33"/>
        <v>#REF!</v>
      </c>
      <c r="Q126" s="116" t="e">
        <f t="shared" si="34"/>
        <v>#REF!</v>
      </c>
      <c r="R126" s="115" t="e">
        <f t="shared" si="34"/>
        <v>#REF!</v>
      </c>
      <c r="S126" s="115" t="e">
        <f t="shared" si="35"/>
        <v>#REF!</v>
      </c>
      <c r="T126" s="115"/>
      <c r="U126" s="115" t="e">
        <f t="shared" si="36"/>
        <v>#REF!</v>
      </c>
      <c r="V126" s="115" t="e">
        <f t="shared" si="37"/>
        <v>#REF!</v>
      </c>
      <c r="W126" s="115" t="e">
        <f t="shared" si="38"/>
        <v>#REF!</v>
      </c>
      <c r="X126" s="116" t="e">
        <f t="shared" si="39"/>
        <v>#REF!</v>
      </c>
      <c r="Y126" s="116" t="e">
        <f t="shared" si="40"/>
        <v>#REF!</v>
      </c>
      <c r="Z126" s="115" t="e">
        <f t="shared" si="41"/>
        <v>#REF!</v>
      </c>
      <c r="AA126" s="115" t="e">
        <f t="shared" si="42"/>
        <v>#REF!</v>
      </c>
      <c r="AB126" s="115"/>
      <c r="AC126" s="117" t="str">
        <f t="shared" si="43"/>
        <v>BERTAHAP</v>
      </c>
      <c r="AD126" s="118">
        <f t="shared" si="44"/>
        <v>0</v>
      </c>
      <c r="AE126" s="119">
        <v>2</v>
      </c>
      <c r="AF126" s="120"/>
      <c r="AG126" s="115" t="e">
        <f>IF(AF126&gt;#REF!,"LB","KR")</f>
        <v>#REF!</v>
      </c>
      <c r="AH126" s="120">
        <v>1187003000</v>
      </c>
      <c r="AI126" s="120">
        <v>1337941000</v>
      </c>
      <c r="AJ126" s="120">
        <v>1420463000</v>
      </c>
      <c r="AK126" s="121">
        <v>1508074000</v>
      </c>
      <c r="AL126" s="121">
        <v>1420463000</v>
      </c>
      <c r="AM126" s="120">
        <v>1508074000</v>
      </c>
      <c r="AN126" s="120" t="e">
        <f t="shared" si="25"/>
        <v>#REF!</v>
      </c>
    </row>
    <row r="127" spans="1:40">
      <c r="A127" s="3">
        <f t="shared" si="45"/>
        <v>88</v>
      </c>
      <c r="B127" s="106">
        <v>4</v>
      </c>
      <c r="C127" s="107" t="s">
        <v>155</v>
      </c>
      <c r="D127" s="108">
        <v>10</v>
      </c>
      <c r="E127" s="109"/>
      <c r="F127" s="110" t="s">
        <v>48</v>
      </c>
      <c r="G127" s="111">
        <f t="shared" si="26"/>
        <v>74</v>
      </c>
      <c r="H127" s="111">
        <f t="shared" si="27"/>
        <v>63</v>
      </c>
      <c r="I127" s="112">
        <f t="shared" si="28"/>
        <v>26438045</v>
      </c>
      <c r="J127" s="112" t="e">
        <f>SUMIF($AN$4:$AN$22,D127,#REF!)</f>
        <v>#REF!</v>
      </c>
      <c r="K127" s="113" t="e">
        <f t="shared" si="29"/>
        <v>#REF!</v>
      </c>
      <c r="L127" s="114" t="e">
        <f>SUMIF($AN$4:$AN$22,D127,#REF!)</f>
        <v>#REF!</v>
      </c>
      <c r="M127" s="115" t="e">
        <f t="shared" si="30"/>
        <v>#REF!</v>
      </c>
      <c r="N127" s="115" t="e">
        <f t="shared" si="31"/>
        <v>#REF!</v>
      </c>
      <c r="O127" s="115" t="e">
        <f t="shared" si="32"/>
        <v>#REF!</v>
      </c>
      <c r="P127" s="115" t="e">
        <f t="shared" si="33"/>
        <v>#REF!</v>
      </c>
      <c r="Q127" s="116" t="e">
        <f t="shared" si="34"/>
        <v>#REF!</v>
      </c>
      <c r="R127" s="115" t="e">
        <f t="shared" si="34"/>
        <v>#REF!</v>
      </c>
      <c r="S127" s="115" t="e">
        <f t="shared" si="35"/>
        <v>#REF!</v>
      </c>
      <c r="T127" s="115"/>
      <c r="U127" s="115" t="e">
        <f t="shared" si="36"/>
        <v>#REF!</v>
      </c>
      <c r="V127" s="115" t="e">
        <f t="shared" si="37"/>
        <v>#REF!</v>
      </c>
      <c r="W127" s="115" t="e">
        <f t="shared" si="38"/>
        <v>#REF!</v>
      </c>
      <c r="X127" s="116" t="e">
        <f t="shared" si="39"/>
        <v>#REF!</v>
      </c>
      <c r="Y127" s="116" t="e">
        <f t="shared" si="40"/>
        <v>#REF!</v>
      </c>
      <c r="Z127" s="115" t="e">
        <f t="shared" si="41"/>
        <v>#REF!</v>
      </c>
      <c r="AA127" s="115" t="e">
        <f t="shared" si="42"/>
        <v>#REF!</v>
      </c>
      <c r="AB127" s="115"/>
      <c r="AC127" s="117" t="str">
        <f t="shared" si="43"/>
        <v>BERTAHAP</v>
      </c>
      <c r="AD127" s="118">
        <f t="shared" si="44"/>
        <v>0</v>
      </c>
      <c r="AE127" s="119">
        <v>2</v>
      </c>
      <c r="AF127" s="120"/>
      <c r="AG127" s="115" t="e">
        <f>IF(AF127&gt;#REF!,"LB","KR")</f>
        <v>#REF!</v>
      </c>
      <c r="AH127" s="120">
        <v>1438099000</v>
      </c>
      <c r="AI127" s="120">
        <v>1620967000</v>
      </c>
      <c r="AJ127" s="120">
        <v>1720945000</v>
      </c>
      <c r="AK127" s="121">
        <v>1827089000</v>
      </c>
      <c r="AL127" s="121">
        <v>1720945000</v>
      </c>
      <c r="AM127" s="120">
        <v>1827089000</v>
      </c>
      <c r="AN127" s="120" t="e">
        <f t="shared" si="25"/>
        <v>#REF!</v>
      </c>
    </row>
    <row r="128" spans="1:40">
      <c r="A128" s="3">
        <f t="shared" si="45"/>
        <v>89</v>
      </c>
      <c r="B128" s="106">
        <v>5</v>
      </c>
      <c r="C128" s="107" t="s">
        <v>155</v>
      </c>
      <c r="D128" s="106">
        <v>12</v>
      </c>
      <c r="E128" s="109"/>
      <c r="F128" s="110" t="s">
        <v>50</v>
      </c>
      <c r="G128" s="111">
        <f t="shared" si="26"/>
        <v>67</v>
      </c>
      <c r="H128" s="111">
        <f t="shared" si="27"/>
        <v>57</v>
      </c>
      <c r="I128" s="112">
        <f t="shared" si="28"/>
        <v>26438045</v>
      </c>
      <c r="J128" s="112" t="e">
        <f>SUMIF($AN$4:$AN$22,D128,#REF!)</f>
        <v>#REF!</v>
      </c>
      <c r="K128" s="113" t="e">
        <f t="shared" si="29"/>
        <v>#REF!</v>
      </c>
      <c r="L128" s="114" t="e">
        <f>SUMIF($AN$4:$AN$22,D128,#REF!)</f>
        <v>#REF!</v>
      </c>
      <c r="M128" s="115" t="e">
        <f t="shared" si="30"/>
        <v>#REF!</v>
      </c>
      <c r="N128" s="115" t="e">
        <f t="shared" si="31"/>
        <v>#REF!</v>
      </c>
      <c r="O128" s="115" t="e">
        <f t="shared" si="32"/>
        <v>#REF!</v>
      </c>
      <c r="P128" s="115" t="e">
        <f t="shared" si="33"/>
        <v>#REF!</v>
      </c>
      <c r="Q128" s="116" t="e">
        <f t="shared" si="34"/>
        <v>#REF!</v>
      </c>
      <c r="R128" s="115" t="e">
        <f t="shared" si="34"/>
        <v>#REF!</v>
      </c>
      <c r="S128" s="115" t="e">
        <f t="shared" si="35"/>
        <v>#REF!</v>
      </c>
      <c r="T128" s="115"/>
      <c r="U128" s="115" t="e">
        <f t="shared" si="36"/>
        <v>#REF!</v>
      </c>
      <c r="V128" s="115" t="e">
        <f t="shared" si="37"/>
        <v>#REF!</v>
      </c>
      <c r="W128" s="115" t="e">
        <f t="shared" si="38"/>
        <v>#REF!</v>
      </c>
      <c r="X128" s="116" t="e">
        <f t="shared" si="39"/>
        <v>#REF!</v>
      </c>
      <c r="Y128" s="116" t="e">
        <f t="shared" si="40"/>
        <v>#REF!</v>
      </c>
      <c r="Z128" s="115" t="e">
        <f t="shared" si="41"/>
        <v>#REF!</v>
      </c>
      <c r="AA128" s="115" t="e">
        <f t="shared" si="42"/>
        <v>#REF!</v>
      </c>
      <c r="AB128" s="115"/>
      <c r="AC128" s="117" t="str">
        <f t="shared" si="43"/>
        <v>BERTAHAP</v>
      </c>
      <c r="AD128" s="118">
        <f t="shared" si="44"/>
        <v>0</v>
      </c>
      <c r="AE128" s="119">
        <v>2</v>
      </c>
      <c r="AF128" s="120"/>
      <c r="AG128" s="115" t="e">
        <f>IF(AF128&gt;#REF!,"LB","KR")</f>
        <v>#REF!</v>
      </c>
      <c r="AH128" s="120">
        <v>1301137000</v>
      </c>
      <c r="AI128" s="120">
        <v>1466590000</v>
      </c>
      <c r="AJ128" s="120">
        <v>1557046000</v>
      </c>
      <c r="AK128" s="121">
        <v>1653081000</v>
      </c>
      <c r="AL128" s="121">
        <v>1557046000</v>
      </c>
      <c r="AM128" s="120">
        <v>1653081000</v>
      </c>
      <c r="AN128" s="120" t="e">
        <f t="shared" si="25"/>
        <v>#REF!</v>
      </c>
    </row>
    <row r="129" spans="1:40">
      <c r="A129" s="3">
        <f t="shared" si="45"/>
        <v>90</v>
      </c>
      <c r="B129" s="106">
        <v>6</v>
      </c>
      <c r="C129" s="107" t="s">
        <v>155</v>
      </c>
      <c r="D129" s="108">
        <v>16</v>
      </c>
      <c r="E129" s="109"/>
      <c r="F129" s="110" t="s">
        <v>52</v>
      </c>
      <c r="G129" s="111">
        <f t="shared" si="26"/>
        <v>71</v>
      </c>
      <c r="H129" s="111">
        <f t="shared" si="27"/>
        <v>63</v>
      </c>
      <c r="I129" s="112">
        <f t="shared" si="28"/>
        <v>26438045</v>
      </c>
      <c r="J129" s="112" t="e">
        <f>SUMIF($AN$4:$AN$22,D129,#REF!)</f>
        <v>#REF!</v>
      </c>
      <c r="K129" s="113" t="e">
        <f t="shared" si="29"/>
        <v>#REF!</v>
      </c>
      <c r="L129" s="114" t="e">
        <f>SUMIF($AN$4:$AN$22,D129,#REF!)</f>
        <v>#REF!</v>
      </c>
      <c r="M129" s="115" t="e">
        <f t="shared" si="30"/>
        <v>#REF!</v>
      </c>
      <c r="N129" s="115" t="e">
        <f t="shared" si="31"/>
        <v>#REF!</v>
      </c>
      <c r="O129" s="115" t="e">
        <f t="shared" si="32"/>
        <v>#REF!</v>
      </c>
      <c r="P129" s="115" t="e">
        <f t="shared" si="33"/>
        <v>#REF!</v>
      </c>
      <c r="Q129" s="116" t="e">
        <f t="shared" si="34"/>
        <v>#REF!</v>
      </c>
      <c r="R129" s="115" t="e">
        <f t="shared" si="34"/>
        <v>#REF!</v>
      </c>
      <c r="S129" s="115" t="e">
        <f t="shared" si="35"/>
        <v>#REF!</v>
      </c>
      <c r="T129" s="115"/>
      <c r="U129" s="115" t="e">
        <f t="shared" si="36"/>
        <v>#REF!</v>
      </c>
      <c r="V129" s="115" t="e">
        <f t="shared" si="37"/>
        <v>#REF!</v>
      </c>
      <c r="W129" s="115" t="e">
        <f t="shared" si="38"/>
        <v>#REF!</v>
      </c>
      <c r="X129" s="116" t="e">
        <f t="shared" si="39"/>
        <v>#REF!</v>
      </c>
      <c r="Y129" s="116" t="e">
        <f t="shared" si="40"/>
        <v>#REF!</v>
      </c>
      <c r="Z129" s="115" t="e">
        <f t="shared" si="41"/>
        <v>#REF!</v>
      </c>
      <c r="AA129" s="115" t="e">
        <f t="shared" si="42"/>
        <v>#REF!</v>
      </c>
      <c r="AB129" s="115"/>
      <c r="AC129" s="117" t="str">
        <f t="shared" si="43"/>
        <v>BERTAHAP</v>
      </c>
      <c r="AD129" s="118">
        <f t="shared" si="44"/>
        <v>0</v>
      </c>
      <c r="AE129" s="119">
        <v>2</v>
      </c>
      <c r="AF129" s="120"/>
      <c r="AG129" s="115" t="e">
        <f>IF(AF129&gt;#REF!,"LB","KR")</f>
        <v>#REF!</v>
      </c>
      <c r="AH129" s="120">
        <v>1438099000</v>
      </c>
      <c r="AI129" s="120">
        <v>1620967000</v>
      </c>
      <c r="AJ129" s="120">
        <v>1720945000</v>
      </c>
      <c r="AK129" s="121">
        <v>1827089000</v>
      </c>
      <c r="AL129" s="121">
        <v>1720945000</v>
      </c>
      <c r="AM129" s="120">
        <v>1827089000</v>
      </c>
      <c r="AN129" s="120" t="e">
        <f t="shared" si="25"/>
        <v>#REF!</v>
      </c>
    </row>
    <row r="130" spans="1:40">
      <c r="A130" s="3">
        <f t="shared" si="45"/>
        <v>91</v>
      </c>
      <c r="B130" s="106">
        <v>7</v>
      </c>
      <c r="C130" s="107" t="s">
        <v>155</v>
      </c>
      <c r="D130" s="106">
        <v>18</v>
      </c>
      <c r="E130" s="109"/>
      <c r="F130" s="110" t="s">
        <v>54</v>
      </c>
      <c r="G130" s="111">
        <f t="shared" si="26"/>
        <v>97</v>
      </c>
      <c r="H130" s="111">
        <f t="shared" si="27"/>
        <v>85</v>
      </c>
      <c r="I130" s="112">
        <f t="shared" si="28"/>
        <v>26438045</v>
      </c>
      <c r="J130" s="112" t="e">
        <f>SUMIF($AN$4:$AN$22,D130,#REF!)</f>
        <v>#REF!</v>
      </c>
      <c r="K130" s="113" t="e">
        <f t="shared" si="29"/>
        <v>#REF!</v>
      </c>
      <c r="L130" s="114" t="e">
        <f>SUMIF($AN$4:$AN$22,D130,#REF!)</f>
        <v>#REF!</v>
      </c>
      <c r="M130" s="115" t="e">
        <f t="shared" si="30"/>
        <v>#REF!</v>
      </c>
      <c r="N130" s="115" t="e">
        <f t="shared" si="31"/>
        <v>#REF!</v>
      </c>
      <c r="O130" s="115" t="e">
        <f t="shared" si="32"/>
        <v>#REF!</v>
      </c>
      <c r="P130" s="115" t="e">
        <f t="shared" si="33"/>
        <v>#REF!</v>
      </c>
      <c r="Q130" s="116" t="e">
        <f t="shared" si="34"/>
        <v>#REF!</v>
      </c>
      <c r="R130" s="115" t="e">
        <f t="shared" si="34"/>
        <v>#REF!</v>
      </c>
      <c r="S130" s="115" t="e">
        <f t="shared" si="35"/>
        <v>#REF!</v>
      </c>
      <c r="T130" s="115"/>
      <c r="U130" s="115" t="e">
        <f t="shared" si="36"/>
        <v>#REF!</v>
      </c>
      <c r="V130" s="115" t="e">
        <f t="shared" si="37"/>
        <v>#REF!</v>
      </c>
      <c r="W130" s="115" t="e">
        <f t="shared" si="38"/>
        <v>#REF!</v>
      </c>
      <c r="X130" s="116" t="e">
        <f t="shared" si="39"/>
        <v>#REF!</v>
      </c>
      <c r="Y130" s="116" t="e">
        <f t="shared" si="40"/>
        <v>#REF!</v>
      </c>
      <c r="Z130" s="115" t="e">
        <f t="shared" si="41"/>
        <v>#REF!</v>
      </c>
      <c r="AA130" s="115" t="e">
        <f t="shared" si="42"/>
        <v>#REF!</v>
      </c>
      <c r="AB130" s="115"/>
      <c r="AC130" s="117" t="str">
        <f t="shared" si="43"/>
        <v>BERTAHAP</v>
      </c>
      <c r="AD130" s="118">
        <f t="shared" si="44"/>
        <v>0</v>
      </c>
      <c r="AE130" s="119">
        <v>2</v>
      </c>
      <c r="AF130" s="120"/>
      <c r="AG130" s="115" t="e">
        <f>IF(AF130&gt;#REF!,"LB","KR")</f>
        <v>#REF!</v>
      </c>
      <c r="AH130" s="120">
        <v>1940292000</v>
      </c>
      <c r="AI130" s="120">
        <v>2187019000</v>
      </c>
      <c r="AJ130" s="120">
        <v>2321910000</v>
      </c>
      <c r="AK130" s="121">
        <v>2465120000</v>
      </c>
      <c r="AL130" s="121">
        <v>2321910000</v>
      </c>
      <c r="AM130" s="120">
        <v>2465120000</v>
      </c>
      <c r="AN130" s="120" t="e">
        <f t="shared" si="25"/>
        <v>#REF!</v>
      </c>
    </row>
    <row r="131" spans="1:40">
      <c r="A131" s="3">
        <f t="shared" si="45"/>
        <v>92</v>
      </c>
      <c r="B131" s="106">
        <v>8</v>
      </c>
      <c r="C131" s="107" t="s">
        <v>155</v>
      </c>
      <c r="D131" s="106">
        <v>20</v>
      </c>
      <c r="E131" s="109"/>
      <c r="F131" s="110" t="s">
        <v>70</v>
      </c>
      <c r="G131" s="111">
        <f t="shared" si="26"/>
        <v>60</v>
      </c>
      <c r="H131" s="111">
        <f t="shared" si="27"/>
        <v>51</v>
      </c>
      <c r="I131" s="112">
        <f t="shared" si="28"/>
        <v>26438045</v>
      </c>
      <c r="J131" s="112" t="e">
        <f>SUMIF($AN$4:$AN$22,D131,#REF!)</f>
        <v>#REF!</v>
      </c>
      <c r="K131" s="113" t="e">
        <f t="shared" si="29"/>
        <v>#REF!</v>
      </c>
      <c r="L131" s="114" t="e">
        <f>SUMIF($AN$4:$AN$22,D131,#REF!)</f>
        <v>#REF!</v>
      </c>
      <c r="M131" s="115" t="e">
        <f t="shared" si="30"/>
        <v>#REF!</v>
      </c>
      <c r="N131" s="115" t="e">
        <f t="shared" si="31"/>
        <v>#REF!</v>
      </c>
      <c r="O131" s="115" t="e">
        <f t="shared" si="32"/>
        <v>#REF!</v>
      </c>
      <c r="P131" s="115" t="e">
        <f t="shared" si="33"/>
        <v>#REF!</v>
      </c>
      <c r="Q131" s="116" t="e">
        <f t="shared" si="34"/>
        <v>#REF!</v>
      </c>
      <c r="R131" s="115" t="e">
        <f t="shared" si="34"/>
        <v>#REF!</v>
      </c>
      <c r="S131" s="115" t="e">
        <f t="shared" si="35"/>
        <v>#REF!</v>
      </c>
      <c r="T131" s="115"/>
      <c r="U131" s="115" t="e">
        <f t="shared" si="36"/>
        <v>#REF!</v>
      </c>
      <c r="V131" s="115" t="e">
        <f t="shared" si="37"/>
        <v>#REF!</v>
      </c>
      <c r="W131" s="115" t="e">
        <f t="shared" si="38"/>
        <v>#REF!</v>
      </c>
      <c r="X131" s="116" t="e">
        <f t="shared" si="39"/>
        <v>#REF!</v>
      </c>
      <c r="Y131" s="116" t="e">
        <f t="shared" si="40"/>
        <v>#REF!</v>
      </c>
      <c r="Z131" s="115" t="e">
        <f t="shared" si="41"/>
        <v>#REF!</v>
      </c>
      <c r="AA131" s="115" t="e">
        <f t="shared" si="42"/>
        <v>#REF!</v>
      </c>
      <c r="AB131" s="115"/>
      <c r="AC131" s="117" t="str">
        <f t="shared" si="43"/>
        <v>BERTAHAP</v>
      </c>
      <c r="AD131" s="118">
        <f t="shared" si="44"/>
        <v>0</v>
      </c>
      <c r="AE131" s="119">
        <v>2</v>
      </c>
      <c r="AF131" s="120"/>
      <c r="AG131" s="115" t="e">
        <f>IF(AF131&gt;#REF!,"LB","KR")</f>
        <v>#REF!</v>
      </c>
      <c r="AH131" s="120">
        <v>1164176000</v>
      </c>
      <c r="AI131" s="120">
        <v>1312212000</v>
      </c>
      <c r="AJ131" s="120">
        <v>1393146000</v>
      </c>
      <c r="AK131" s="121">
        <v>1479072000</v>
      </c>
      <c r="AL131" s="121">
        <v>1393146000</v>
      </c>
      <c r="AM131" s="120">
        <v>1479072000</v>
      </c>
      <c r="AN131" s="120" t="e">
        <f t="shared" si="25"/>
        <v>#REF!</v>
      </c>
    </row>
    <row r="132" spans="1:40">
      <c r="A132" s="3">
        <f t="shared" si="45"/>
        <v>93</v>
      </c>
      <c r="B132" s="106">
        <v>9</v>
      </c>
      <c r="C132" s="107" t="s">
        <v>155</v>
      </c>
      <c r="D132" s="106">
        <v>22</v>
      </c>
      <c r="E132" s="109"/>
      <c r="F132" s="110" t="s">
        <v>89</v>
      </c>
      <c r="G132" s="111">
        <f t="shared" si="26"/>
        <v>81</v>
      </c>
      <c r="H132" s="111">
        <f t="shared" si="27"/>
        <v>70</v>
      </c>
      <c r="I132" s="112">
        <f t="shared" si="28"/>
        <v>26438045</v>
      </c>
      <c r="J132" s="112" t="e">
        <f>SUMIF($AN$4:$AN$22,D132,#REF!)</f>
        <v>#REF!</v>
      </c>
      <c r="K132" s="113" t="e">
        <f t="shared" si="29"/>
        <v>#REF!</v>
      </c>
      <c r="L132" s="114" t="e">
        <f>SUMIF($AN$4:$AN$22,D132,#REF!)</f>
        <v>#REF!</v>
      </c>
      <c r="M132" s="115" t="e">
        <f t="shared" si="30"/>
        <v>#REF!</v>
      </c>
      <c r="N132" s="115" t="e">
        <f t="shared" si="31"/>
        <v>#REF!</v>
      </c>
      <c r="O132" s="115" t="e">
        <f t="shared" si="32"/>
        <v>#REF!</v>
      </c>
      <c r="P132" s="115" t="e">
        <f t="shared" si="33"/>
        <v>#REF!</v>
      </c>
      <c r="Q132" s="116" t="e">
        <f t="shared" si="34"/>
        <v>#REF!</v>
      </c>
      <c r="R132" s="115" t="e">
        <f t="shared" si="34"/>
        <v>#REF!</v>
      </c>
      <c r="S132" s="115" t="e">
        <f t="shared" si="35"/>
        <v>#REF!</v>
      </c>
      <c r="T132" s="115"/>
      <c r="U132" s="115" t="e">
        <f t="shared" si="36"/>
        <v>#REF!</v>
      </c>
      <c r="V132" s="115" t="e">
        <f t="shared" si="37"/>
        <v>#REF!</v>
      </c>
      <c r="W132" s="115" t="e">
        <f t="shared" si="38"/>
        <v>#REF!</v>
      </c>
      <c r="X132" s="116" t="e">
        <f t="shared" si="39"/>
        <v>#REF!</v>
      </c>
      <c r="Y132" s="116" t="e">
        <f t="shared" si="40"/>
        <v>#REF!</v>
      </c>
      <c r="Z132" s="115" t="e">
        <f t="shared" si="41"/>
        <v>#REF!</v>
      </c>
      <c r="AA132" s="115" t="e">
        <f t="shared" si="42"/>
        <v>#REF!</v>
      </c>
      <c r="AB132" s="115"/>
      <c r="AC132" s="117" t="str">
        <f t="shared" si="43"/>
        <v>BERTAHAP</v>
      </c>
      <c r="AD132" s="118">
        <f t="shared" si="44"/>
        <v>0</v>
      </c>
      <c r="AE132" s="119">
        <v>2</v>
      </c>
      <c r="AF132" s="120"/>
      <c r="AG132" s="115" t="e">
        <f>IF(AF132&gt;#REF!,"LB","KR")</f>
        <v>#REF!</v>
      </c>
      <c r="AH132" s="120">
        <v>1666614000</v>
      </c>
      <c r="AI132" s="120">
        <v>1878540000</v>
      </c>
      <c r="AJ132" s="120">
        <v>1994405000</v>
      </c>
      <c r="AK132" s="121">
        <v>2117415000</v>
      </c>
      <c r="AL132" s="121">
        <v>1994405000</v>
      </c>
      <c r="AM132" s="120">
        <v>2117415000</v>
      </c>
      <c r="AN132" s="120" t="e">
        <f t="shared" si="25"/>
        <v>#REF!</v>
      </c>
    </row>
    <row r="133" spans="1:40">
      <c r="A133" s="3">
        <f t="shared" si="45"/>
        <v>94</v>
      </c>
      <c r="B133" s="106">
        <v>1</v>
      </c>
      <c r="C133" s="107" t="s">
        <v>158</v>
      </c>
      <c r="D133" s="108" t="s">
        <v>24</v>
      </c>
      <c r="E133" s="109"/>
      <c r="F133" s="110" t="s">
        <v>39</v>
      </c>
      <c r="G133" s="111">
        <f t="shared" si="26"/>
        <v>113</v>
      </c>
      <c r="H133" s="111">
        <f t="shared" si="27"/>
        <v>101</v>
      </c>
      <c r="I133" s="112">
        <f t="shared" si="28"/>
        <v>26438045</v>
      </c>
      <c r="J133" s="112" t="e">
        <f>SUMIF($AN$4:$AN$22,D133,#REF!)</f>
        <v>#REF!</v>
      </c>
      <c r="K133" s="113" t="e">
        <f t="shared" si="29"/>
        <v>#REF!</v>
      </c>
      <c r="L133" s="114" t="e">
        <f>SUMIF($AN$4:$AN$22,D133,#REF!)</f>
        <v>#REF!</v>
      </c>
      <c r="M133" s="115" t="e">
        <f t="shared" si="30"/>
        <v>#REF!</v>
      </c>
      <c r="N133" s="115" t="e">
        <f t="shared" si="31"/>
        <v>#REF!</v>
      </c>
      <c r="O133" s="115" t="e">
        <f t="shared" si="32"/>
        <v>#REF!</v>
      </c>
      <c r="P133" s="115" t="e">
        <f t="shared" si="33"/>
        <v>#REF!</v>
      </c>
      <c r="Q133" s="116" t="e">
        <f t="shared" si="34"/>
        <v>#REF!</v>
      </c>
      <c r="R133" s="115" t="e">
        <f t="shared" si="34"/>
        <v>#REF!</v>
      </c>
      <c r="S133" s="115" t="e">
        <f t="shared" si="35"/>
        <v>#REF!</v>
      </c>
      <c r="T133" s="115"/>
      <c r="U133" s="115" t="e">
        <f t="shared" si="36"/>
        <v>#REF!</v>
      </c>
      <c r="V133" s="115" t="e">
        <f t="shared" si="37"/>
        <v>#REF!</v>
      </c>
      <c r="W133" s="115" t="e">
        <f t="shared" si="38"/>
        <v>#REF!</v>
      </c>
      <c r="X133" s="116" t="e">
        <f t="shared" si="39"/>
        <v>#REF!</v>
      </c>
      <c r="Y133" s="116" t="e">
        <f t="shared" si="40"/>
        <v>#REF!</v>
      </c>
      <c r="Z133" s="115" t="e">
        <f t="shared" si="41"/>
        <v>#REF!</v>
      </c>
      <c r="AA133" s="115" t="e">
        <f t="shared" si="42"/>
        <v>#REF!</v>
      </c>
      <c r="AB133" s="115"/>
      <c r="AC133" s="117" t="str">
        <f t="shared" si="43"/>
        <v>BERTAHAP</v>
      </c>
      <c r="AD133" s="118">
        <f t="shared" si="44"/>
        <v>0</v>
      </c>
      <c r="AE133" s="119">
        <v>2</v>
      </c>
      <c r="AF133" s="120"/>
      <c r="AG133" s="115" t="e">
        <f>IF(AF133&gt;#REF!,"LB","KR")</f>
        <v>#REF!</v>
      </c>
      <c r="AH133" s="120">
        <v>2355105000</v>
      </c>
      <c r="AI133" s="120">
        <v>2654579000</v>
      </c>
      <c r="AJ133" s="120">
        <v>2818308000</v>
      </c>
      <c r="AK133" s="121">
        <v>2992135000</v>
      </c>
      <c r="AL133" s="121">
        <v>2818308000</v>
      </c>
      <c r="AM133" s="120">
        <v>2992135000</v>
      </c>
      <c r="AN133" s="120" t="e">
        <f t="shared" si="25"/>
        <v>#REF!</v>
      </c>
    </row>
    <row r="134" spans="1:40">
      <c r="A134" s="3">
        <f t="shared" si="45"/>
        <v>95</v>
      </c>
      <c r="B134" s="106">
        <v>2</v>
      </c>
      <c r="C134" s="107" t="s">
        <v>158</v>
      </c>
      <c r="D134" s="108" t="s">
        <v>35</v>
      </c>
      <c r="E134" s="109"/>
      <c r="F134" s="110" t="s">
        <v>42</v>
      </c>
      <c r="G134" s="111">
        <f t="shared" si="26"/>
        <v>78</v>
      </c>
      <c r="H134" s="111">
        <f t="shared" si="27"/>
        <v>66</v>
      </c>
      <c r="I134" s="112">
        <f t="shared" si="28"/>
        <v>26438045</v>
      </c>
      <c r="J134" s="112" t="e">
        <f>SUMIF($AN$4:$AN$22,D134,#REF!)</f>
        <v>#REF!</v>
      </c>
      <c r="K134" s="113" t="e">
        <f t="shared" si="29"/>
        <v>#REF!</v>
      </c>
      <c r="L134" s="114" t="e">
        <f>SUMIF($AN$4:$AN$22,D134,#REF!)</f>
        <v>#REF!</v>
      </c>
      <c r="M134" s="115" t="e">
        <f t="shared" si="30"/>
        <v>#REF!</v>
      </c>
      <c r="N134" s="115" t="e">
        <f t="shared" si="31"/>
        <v>#REF!</v>
      </c>
      <c r="O134" s="115" t="e">
        <f t="shared" si="32"/>
        <v>#REF!</v>
      </c>
      <c r="P134" s="115" t="e">
        <f t="shared" si="33"/>
        <v>#REF!</v>
      </c>
      <c r="Q134" s="116" t="e">
        <f t="shared" si="34"/>
        <v>#REF!</v>
      </c>
      <c r="R134" s="115" t="e">
        <f t="shared" si="34"/>
        <v>#REF!</v>
      </c>
      <c r="S134" s="115" t="e">
        <f t="shared" si="35"/>
        <v>#REF!</v>
      </c>
      <c r="T134" s="115"/>
      <c r="U134" s="115" t="e">
        <f t="shared" si="36"/>
        <v>#REF!</v>
      </c>
      <c r="V134" s="115" t="e">
        <f t="shared" si="37"/>
        <v>#REF!</v>
      </c>
      <c r="W134" s="115" t="e">
        <f t="shared" si="38"/>
        <v>#REF!</v>
      </c>
      <c r="X134" s="116" t="e">
        <f t="shared" si="39"/>
        <v>#REF!</v>
      </c>
      <c r="Y134" s="116" t="e">
        <f t="shared" si="40"/>
        <v>#REF!</v>
      </c>
      <c r="Z134" s="115" t="e">
        <f t="shared" si="41"/>
        <v>#REF!</v>
      </c>
      <c r="AA134" s="115" t="e">
        <f t="shared" si="42"/>
        <v>#REF!</v>
      </c>
      <c r="AB134" s="115"/>
      <c r="AC134" s="117" t="str">
        <f t="shared" si="43"/>
        <v>BERTAHAP</v>
      </c>
      <c r="AD134" s="118">
        <f t="shared" si="44"/>
        <v>0</v>
      </c>
      <c r="AE134" s="119">
        <v>2</v>
      </c>
      <c r="AF134" s="120"/>
      <c r="AG134" s="115" t="e">
        <f>IF(AF134&gt;#REF!,"LB","KR")</f>
        <v>#REF!</v>
      </c>
      <c r="AH134" s="120">
        <v>1506580000</v>
      </c>
      <c r="AI134" s="120">
        <v>1698156000</v>
      </c>
      <c r="AJ134" s="120">
        <v>1802895000</v>
      </c>
      <c r="AK134" s="121">
        <v>1914093000</v>
      </c>
      <c r="AL134" s="121">
        <v>1802895000</v>
      </c>
      <c r="AM134" s="120">
        <v>1914093000</v>
      </c>
      <c r="AN134" s="120" t="e">
        <f t="shared" si="25"/>
        <v>#REF!</v>
      </c>
    </row>
    <row r="135" spans="1:40">
      <c r="A135" s="3">
        <f t="shared" si="45"/>
        <v>96</v>
      </c>
      <c r="B135" s="106">
        <v>3</v>
      </c>
      <c r="C135" s="107" t="s">
        <v>158</v>
      </c>
      <c r="D135" s="108" t="s">
        <v>41</v>
      </c>
      <c r="E135" s="109"/>
      <c r="F135" s="110" t="s">
        <v>45</v>
      </c>
      <c r="G135" s="111">
        <f t="shared" si="26"/>
        <v>60</v>
      </c>
      <c r="H135" s="111">
        <f t="shared" si="27"/>
        <v>52</v>
      </c>
      <c r="I135" s="112">
        <f t="shared" si="28"/>
        <v>26438045</v>
      </c>
      <c r="J135" s="112" t="e">
        <f>SUMIF($AN$4:$AN$22,D135,#REF!)</f>
        <v>#REF!</v>
      </c>
      <c r="K135" s="113" t="e">
        <f t="shared" si="29"/>
        <v>#REF!</v>
      </c>
      <c r="L135" s="114" t="e">
        <f>SUMIF($AN$4:$AN$22,D135,#REF!)</f>
        <v>#REF!</v>
      </c>
      <c r="M135" s="115" t="e">
        <f t="shared" si="30"/>
        <v>#REF!</v>
      </c>
      <c r="N135" s="115" t="e">
        <f t="shared" si="31"/>
        <v>#REF!</v>
      </c>
      <c r="O135" s="115" t="e">
        <f t="shared" si="32"/>
        <v>#REF!</v>
      </c>
      <c r="P135" s="115" t="e">
        <f t="shared" si="33"/>
        <v>#REF!</v>
      </c>
      <c r="Q135" s="116" t="e">
        <f t="shared" si="34"/>
        <v>#REF!</v>
      </c>
      <c r="R135" s="115" t="e">
        <f t="shared" si="34"/>
        <v>#REF!</v>
      </c>
      <c r="S135" s="115" t="e">
        <f t="shared" si="35"/>
        <v>#REF!</v>
      </c>
      <c r="T135" s="115"/>
      <c r="U135" s="115" t="e">
        <f t="shared" si="36"/>
        <v>#REF!</v>
      </c>
      <c r="V135" s="115" t="e">
        <f t="shared" si="37"/>
        <v>#REF!</v>
      </c>
      <c r="W135" s="115" t="e">
        <f t="shared" si="38"/>
        <v>#REF!</v>
      </c>
      <c r="X135" s="116" t="e">
        <f t="shared" si="39"/>
        <v>#REF!</v>
      </c>
      <c r="Y135" s="116" t="e">
        <f t="shared" si="40"/>
        <v>#REF!</v>
      </c>
      <c r="Z135" s="115" t="e">
        <f t="shared" si="41"/>
        <v>#REF!</v>
      </c>
      <c r="AA135" s="115" t="e">
        <f t="shared" si="42"/>
        <v>#REF!</v>
      </c>
      <c r="AB135" s="115"/>
      <c r="AC135" s="117" t="str">
        <f t="shared" si="43"/>
        <v>BERTAHAP</v>
      </c>
      <c r="AD135" s="118">
        <f t="shared" si="44"/>
        <v>0</v>
      </c>
      <c r="AE135" s="119">
        <v>2</v>
      </c>
      <c r="AF135" s="120"/>
      <c r="AG135" s="115" t="e">
        <f>IF(AF135&gt;#REF!,"LB","KR")</f>
        <v>#REF!</v>
      </c>
      <c r="AH135" s="120">
        <v>1187003000</v>
      </c>
      <c r="AI135" s="120">
        <v>1337941000</v>
      </c>
      <c r="AJ135" s="120">
        <v>1420463000</v>
      </c>
      <c r="AK135" s="121">
        <v>1508074000</v>
      </c>
      <c r="AL135" s="121">
        <v>1420463000</v>
      </c>
      <c r="AM135" s="120">
        <v>1508074000</v>
      </c>
      <c r="AN135" s="120" t="e">
        <f t="shared" si="25"/>
        <v>#REF!</v>
      </c>
    </row>
    <row r="136" spans="1:40">
      <c r="A136" s="3">
        <f t="shared" si="45"/>
        <v>97</v>
      </c>
      <c r="B136" s="106">
        <v>4</v>
      </c>
      <c r="C136" s="107" t="s">
        <v>158</v>
      </c>
      <c r="D136" s="108">
        <v>10</v>
      </c>
      <c r="E136" s="109"/>
      <c r="F136" s="110" t="s">
        <v>48</v>
      </c>
      <c r="G136" s="111">
        <f t="shared" si="26"/>
        <v>74</v>
      </c>
      <c r="H136" s="111">
        <f t="shared" si="27"/>
        <v>63</v>
      </c>
      <c r="I136" s="112">
        <f t="shared" si="28"/>
        <v>26438045</v>
      </c>
      <c r="J136" s="112" t="e">
        <f>SUMIF($AN$4:$AN$22,D136,#REF!)</f>
        <v>#REF!</v>
      </c>
      <c r="K136" s="113" t="e">
        <f t="shared" si="29"/>
        <v>#REF!</v>
      </c>
      <c r="L136" s="114" t="e">
        <f>SUMIF($AN$4:$AN$22,D136,#REF!)</f>
        <v>#REF!</v>
      </c>
      <c r="M136" s="115" t="e">
        <f t="shared" si="30"/>
        <v>#REF!</v>
      </c>
      <c r="N136" s="115" t="e">
        <f t="shared" si="31"/>
        <v>#REF!</v>
      </c>
      <c r="O136" s="115" t="e">
        <f t="shared" si="32"/>
        <v>#REF!</v>
      </c>
      <c r="P136" s="115" t="e">
        <f t="shared" si="33"/>
        <v>#REF!</v>
      </c>
      <c r="Q136" s="116" t="e">
        <f t="shared" si="34"/>
        <v>#REF!</v>
      </c>
      <c r="R136" s="115" t="e">
        <f t="shared" si="34"/>
        <v>#REF!</v>
      </c>
      <c r="S136" s="115" t="e">
        <f t="shared" si="35"/>
        <v>#REF!</v>
      </c>
      <c r="T136" s="115"/>
      <c r="U136" s="115" t="e">
        <f t="shared" si="36"/>
        <v>#REF!</v>
      </c>
      <c r="V136" s="115" t="e">
        <f t="shared" si="37"/>
        <v>#REF!</v>
      </c>
      <c r="W136" s="115" t="e">
        <f t="shared" si="38"/>
        <v>#REF!</v>
      </c>
      <c r="X136" s="116" t="e">
        <f t="shared" si="39"/>
        <v>#REF!</v>
      </c>
      <c r="Y136" s="116" t="e">
        <f t="shared" si="40"/>
        <v>#REF!</v>
      </c>
      <c r="Z136" s="115" t="e">
        <f t="shared" si="41"/>
        <v>#REF!</v>
      </c>
      <c r="AA136" s="115" t="e">
        <f t="shared" si="42"/>
        <v>#REF!</v>
      </c>
      <c r="AB136" s="115"/>
      <c r="AC136" s="117" t="str">
        <f t="shared" si="43"/>
        <v>BERTAHAP</v>
      </c>
      <c r="AD136" s="118">
        <f t="shared" si="44"/>
        <v>0</v>
      </c>
      <c r="AE136" s="119">
        <v>2</v>
      </c>
      <c r="AF136" s="120"/>
      <c r="AG136" s="115" t="e">
        <f>IF(AF136&gt;#REF!,"LB","KR")</f>
        <v>#REF!</v>
      </c>
      <c r="AH136" s="120">
        <v>1438099000</v>
      </c>
      <c r="AI136" s="120">
        <v>1620967000</v>
      </c>
      <c r="AJ136" s="120">
        <v>1720945000</v>
      </c>
      <c r="AK136" s="121">
        <v>1827089000</v>
      </c>
      <c r="AL136" s="121">
        <v>1720945000</v>
      </c>
      <c r="AM136" s="120">
        <v>1827089000</v>
      </c>
      <c r="AN136" s="120" t="e">
        <f t="shared" si="25"/>
        <v>#REF!</v>
      </c>
    </row>
    <row r="137" spans="1:40">
      <c r="A137" s="3">
        <f t="shared" si="45"/>
        <v>98</v>
      </c>
      <c r="B137" s="106">
        <v>5</v>
      </c>
      <c r="C137" s="107" t="s">
        <v>158</v>
      </c>
      <c r="D137" s="106">
        <v>12</v>
      </c>
      <c r="E137" s="109"/>
      <c r="F137" s="110" t="s">
        <v>50</v>
      </c>
      <c r="G137" s="111">
        <f t="shared" si="26"/>
        <v>67</v>
      </c>
      <c r="H137" s="111">
        <f t="shared" si="27"/>
        <v>57</v>
      </c>
      <c r="I137" s="112">
        <f t="shared" si="28"/>
        <v>26438045</v>
      </c>
      <c r="J137" s="112" t="e">
        <f>SUMIF($AN$4:$AN$22,D137,#REF!)</f>
        <v>#REF!</v>
      </c>
      <c r="K137" s="113" t="e">
        <f t="shared" si="29"/>
        <v>#REF!</v>
      </c>
      <c r="L137" s="114" t="e">
        <f>SUMIF($AN$4:$AN$22,D137,#REF!)</f>
        <v>#REF!</v>
      </c>
      <c r="M137" s="115" t="e">
        <f t="shared" si="30"/>
        <v>#REF!</v>
      </c>
      <c r="N137" s="115" t="e">
        <f t="shared" si="31"/>
        <v>#REF!</v>
      </c>
      <c r="O137" s="115" t="e">
        <f t="shared" si="32"/>
        <v>#REF!</v>
      </c>
      <c r="P137" s="115" t="e">
        <f t="shared" si="33"/>
        <v>#REF!</v>
      </c>
      <c r="Q137" s="116" t="e">
        <f t="shared" si="34"/>
        <v>#REF!</v>
      </c>
      <c r="R137" s="115" t="e">
        <f t="shared" si="34"/>
        <v>#REF!</v>
      </c>
      <c r="S137" s="115" t="e">
        <f t="shared" si="35"/>
        <v>#REF!</v>
      </c>
      <c r="T137" s="115"/>
      <c r="U137" s="115" t="e">
        <f t="shared" si="36"/>
        <v>#REF!</v>
      </c>
      <c r="V137" s="115" t="e">
        <f t="shared" si="37"/>
        <v>#REF!</v>
      </c>
      <c r="W137" s="115" t="e">
        <f t="shared" si="38"/>
        <v>#REF!</v>
      </c>
      <c r="X137" s="116" t="e">
        <f t="shared" si="39"/>
        <v>#REF!</v>
      </c>
      <c r="Y137" s="116" t="e">
        <f t="shared" si="40"/>
        <v>#REF!</v>
      </c>
      <c r="Z137" s="115" t="e">
        <f t="shared" si="41"/>
        <v>#REF!</v>
      </c>
      <c r="AA137" s="115" t="e">
        <f t="shared" si="42"/>
        <v>#REF!</v>
      </c>
      <c r="AB137" s="115"/>
      <c r="AC137" s="117" t="str">
        <f t="shared" si="43"/>
        <v>BERTAHAP</v>
      </c>
      <c r="AD137" s="118">
        <f t="shared" si="44"/>
        <v>0</v>
      </c>
      <c r="AE137" s="119">
        <v>2</v>
      </c>
      <c r="AF137" s="120"/>
      <c r="AG137" s="115" t="e">
        <f>IF(AF137&gt;#REF!,"LB","KR")</f>
        <v>#REF!</v>
      </c>
      <c r="AH137" s="120">
        <v>1301137000</v>
      </c>
      <c r="AI137" s="120">
        <v>1466590000</v>
      </c>
      <c r="AJ137" s="120">
        <v>1557046000</v>
      </c>
      <c r="AK137" s="121">
        <v>1653081000</v>
      </c>
      <c r="AL137" s="121">
        <v>1557046000</v>
      </c>
      <c r="AM137" s="120">
        <v>1653081000</v>
      </c>
      <c r="AN137" s="120" t="e">
        <f t="shared" si="25"/>
        <v>#REF!</v>
      </c>
    </row>
    <row r="138" spans="1:40">
      <c r="A138" s="3">
        <f t="shared" si="45"/>
        <v>99</v>
      </c>
      <c r="B138" s="106">
        <v>6</v>
      </c>
      <c r="C138" s="107" t="s">
        <v>158</v>
      </c>
      <c r="D138" s="108">
        <v>16</v>
      </c>
      <c r="E138" s="109"/>
      <c r="F138" s="110" t="s">
        <v>52</v>
      </c>
      <c r="G138" s="111">
        <f t="shared" si="26"/>
        <v>71</v>
      </c>
      <c r="H138" s="111">
        <f t="shared" si="27"/>
        <v>63</v>
      </c>
      <c r="I138" s="112">
        <f t="shared" si="28"/>
        <v>26438045</v>
      </c>
      <c r="J138" s="112" t="e">
        <f>SUMIF($AN$4:$AN$22,D138,#REF!)</f>
        <v>#REF!</v>
      </c>
      <c r="K138" s="113" t="e">
        <f t="shared" si="29"/>
        <v>#REF!</v>
      </c>
      <c r="L138" s="114" t="e">
        <f>SUMIF($AN$4:$AN$22,D138,#REF!)</f>
        <v>#REF!</v>
      </c>
      <c r="M138" s="115" t="e">
        <f t="shared" si="30"/>
        <v>#REF!</v>
      </c>
      <c r="N138" s="115" t="e">
        <f t="shared" si="31"/>
        <v>#REF!</v>
      </c>
      <c r="O138" s="115" t="e">
        <f t="shared" si="32"/>
        <v>#REF!</v>
      </c>
      <c r="P138" s="115" t="e">
        <f t="shared" si="33"/>
        <v>#REF!</v>
      </c>
      <c r="Q138" s="116" t="e">
        <f t="shared" si="34"/>
        <v>#REF!</v>
      </c>
      <c r="R138" s="115" t="e">
        <f t="shared" si="34"/>
        <v>#REF!</v>
      </c>
      <c r="S138" s="115" t="e">
        <f t="shared" si="35"/>
        <v>#REF!</v>
      </c>
      <c r="T138" s="115"/>
      <c r="U138" s="115" t="e">
        <f t="shared" si="36"/>
        <v>#REF!</v>
      </c>
      <c r="V138" s="115" t="e">
        <f t="shared" si="37"/>
        <v>#REF!</v>
      </c>
      <c r="W138" s="115" t="e">
        <f t="shared" si="38"/>
        <v>#REF!</v>
      </c>
      <c r="X138" s="116" t="e">
        <f t="shared" si="39"/>
        <v>#REF!</v>
      </c>
      <c r="Y138" s="116" t="e">
        <f t="shared" si="40"/>
        <v>#REF!</v>
      </c>
      <c r="Z138" s="115" t="e">
        <f t="shared" si="41"/>
        <v>#REF!</v>
      </c>
      <c r="AA138" s="115" t="e">
        <f t="shared" si="42"/>
        <v>#REF!</v>
      </c>
      <c r="AB138" s="115"/>
      <c r="AC138" s="117" t="str">
        <f t="shared" si="43"/>
        <v>BERTAHAP</v>
      </c>
      <c r="AD138" s="118">
        <f t="shared" si="44"/>
        <v>0</v>
      </c>
      <c r="AE138" s="119">
        <v>2</v>
      </c>
      <c r="AF138" s="120"/>
      <c r="AG138" s="115" t="e">
        <f>IF(AF138&gt;#REF!,"LB","KR")</f>
        <v>#REF!</v>
      </c>
      <c r="AH138" s="120">
        <v>1438099000</v>
      </c>
      <c r="AI138" s="120">
        <v>1620967000</v>
      </c>
      <c r="AJ138" s="120">
        <v>1720945000</v>
      </c>
      <c r="AK138" s="121">
        <v>1827089000</v>
      </c>
      <c r="AL138" s="121">
        <v>1720945000</v>
      </c>
      <c r="AM138" s="120">
        <v>1827089000</v>
      </c>
      <c r="AN138" s="120" t="e">
        <f t="shared" si="25"/>
        <v>#REF!</v>
      </c>
    </row>
    <row r="139" spans="1:40">
      <c r="A139" s="3">
        <f t="shared" si="45"/>
        <v>100</v>
      </c>
      <c r="B139" s="106">
        <v>7</v>
      </c>
      <c r="C139" s="107" t="s">
        <v>158</v>
      </c>
      <c r="D139" s="106">
        <v>18</v>
      </c>
      <c r="E139" s="109"/>
      <c r="F139" s="110" t="s">
        <v>54</v>
      </c>
      <c r="G139" s="111">
        <f t="shared" si="26"/>
        <v>97</v>
      </c>
      <c r="H139" s="111">
        <f t="shared" si="27"/>
        <v>85</v>
      </c>
      <c r="I139" s="112">
        <f t="shared" si="28"/>
        <v>26438045</v>
      </c>
      <c r="J139" s="112" t="e">
        <f>SUMIF($AN$4:$AN$22,D139,#REF!)</f>
        <v>#REF!</v>
      </c>
      <c r="K139" s="113" t="e">
        <f t="shared" si="29"/>
        <v>#REF!</v>
      </c>
      <c r="L139" s="114" t="e">
        <f>SUMIF($AN$4:$AN$22,D139,#REF!)</f>
        <v>#REF!</v>
      </c>
      <c r="M139" s="115" t="e">
        <f t="shared" si="30"/>
        <v>#REF!</v>
      </c>
      <c r="N139" s="115" t="e">
        <f t="shared" si="31"/>
        <v>#REF!</v>
      </c>
      <c r="O139" s="115" t="e">
        <f t="shared" si="32"/>
        <v>#REF!</v>
      </c>
      <c r="P139" s="115" t="e">
        <f t="shared" si="33"/>
        <v>#REF!</v>
      </c>
      <c r="Q139" s="116" t="e">
        <f t="shared" si="34"/>
        <v>#REF!</v>
      </c>
      <c r="R139" s="115" t="e">
        <f t="shared" si="34"/>
        <v>#REF!</v>
      </c>
      <c r="S139" s="115" t="e">
        <f t="shared" si="35"/>
        <v>#REF!</v>
      </c>
      <c r="T139" s="115"/>
      <c r="U139" s="115" t="e">
        <f t="shared" si="36"/>
        <v>#REF!</v>
      </c>
      <c r="V139" s="115" t="e">
        <f t="shared" si="37"/>
        <v>#REF!</v>
      </c>
      <c r="W139" s="115" t="e">
        <f t="shared" si="38"/>
        <v>#REF!</v>
      </c>
      <c r="X139" s="116" t="e">
        <f t="shared" si="39"/>
        <v>#REF!</v>
      </c>
      <c r="Y139" s="116" t="e">
        <f t="shared" si="40"/>
        <v>#REF!</v>
      </c>
      <c r="Z139" s="115" t="e">
        <f t="shared" si="41"/>
        <v>#REF!</v>
      </c>
      <c r="AA139" s="115" t="e">
        <f t="shared" si="42"/>
        <v>#REF!</v>
      </c>
      <c r="AB139" s="115"/>
      <c r="AC139" s="117" t="str">
        <f t="shared" si="43"/>
        <v>BERTAHAP</v>
      </c>
      <c r="AD139" s="118">
        <f t="shared" si="44"/>
        <v>0</v>
      </c>
      <c r="AE139" s="119">
        <v>2</v>
      </c>
      <c r="AF139" s="120"/>
      <c r="AG139" s="115" t="e">
        <f>IF(AF139&gt;#REF!,"LB","KR")</f>
        <v>#REF!</v>
      </c>
      <c r="AH139" s="120">
        <v>1940292000</v>
      </c>
      <c r="AI139" s="120">
        <v>2187019000</v>
      </c>
      <c r="AJ139" s="120">
        <v>2321910000</v>
      </c>
      <c r="AK139" s="121">
        <v>2465120000</v>
      </c>
      <c r="AL139" s="121">
        <v>2321910000</v>
      </c>
      <c r="AM139" s="120">
        <v>2465120000</v>
      </c>
      <c r="AN139" s="120" t="e">
        <f t="shared" ref="AN139:AN202" si="46">ROUNDUP((AA139*(1+$J$5)),-3)</f>
        <v>#REF!</v>
      </c>
    </row>
    <row r="140" spans="1:40">
      <c r="A140" s="3">
        <f t="shared" si="45"/>
        <v>101</v>
      </c>
      <c r="B140" s="106">
        <v>8</v>
      </c>
      <c r="C140" s="107" t="s">
        <v>158</v>
      </c>
      <c r="D140" s="106">
        <v>20</v>
      </c>
      <c r="E140" s="109"/>
      <c r="F140" s="110" t="s">
        <v>70</v>
      </c>
      <c r="G140" s="111">
        <f t="shared" si="26"/>
        <v>60</v>
      </c>
      <c r="H140" s="111">
        <f t="shared" si="27"/>
        <v>51</v>
      </c>
      <c r="I140" s="112">
        <f t="shared" si="28"/>
        <v>26438045</v>
      </c>
      <c r="J140" s="112" t="e">
        <f>SUMIF($AN$4:$AN$22,D140,#REF!)</f>
        <v>#REF!</v>
      </c>
      <c r="K140" s="113" t="e">
        <f t="shared" si="29"/>
        <v>#REF!</v>
      </c>
      <c r="L140" s="114" t="e">
        <f>SUMIF($AN$4:$AN$22,D140,#REF!)</f>
        <v>#REF!</v>
      </c>
      <c r="M140" s="115" t="e">
        <f t="shared" si="30"/>
        <v>#REF!</v>
      </c>
      <c r="N140" s="115" t="e">
        <f t="shared" si="31"/>
        <v>#REF!</v>
      </c>
      <c r="O140" s="115" t="e">
        <f t="shared" si="32"/>
        <v>#REF!</v>
      </c>
      <c r="P140" s="115" t="e">
        <f t="shared" si="33"/>
        <v>#REF!</v>
      </c>
      <c r="Q140" s="116" t="e">
        <f t="shared" si="34"/>
        <v>#REF!</v>
      </c>
      <c r="R140" s="115" t="e">
        <f t="shared" si="34"/>
        <v>#REF!</v>
      </c>
      <c r="S140" s="115" t="e">
        <f t="shared" si="35"/>
        <v>#REF!</v>
      </c>
      <c r="T140" s="115"/>
      <c r="U140" s="115" t="e">
        <f t="shared" si="36"/>
        <v>#REF!</v>
      </c>
      <c r="V140" s="115" t="e">
        <f t="shared" si="37"/>
        <v>#REF!</v>
      </c>
      <c r="W140" s="115" t="e">
        <f t="shared" si="38"/>
        <v>#REF!</v>
      </c>
      <c r="X140" s="116" t="e">
        <f t="shared" si="39"/>
        <v>#REF!</v>
      </c>
      <c r="Y140" s="116" t="e">
        <f t="shared" si="40"/>
        <v>#REF!</v>
      </c>
      <c r="Z140" s="115" t="e">
        <f t="shared" si="41"/>
        <v>#REF!</v>
      </c>
      <c r="AA140" s="115" t="e">
        <f t="shared" si="42"/>
        <v>#REF!</v>
      </c>
      <c r="AB140" s="115"/>
      <c r="AC140" s="117" t="str">
        <f t="shared" si="43"/>
        <v>BERTAHAP</v>
      </c>
      <c r="AD140" s="118">
        <f t="shared" si="44"/>
        <v>0</v>
      </c>
      <c r="AE140" s="119">
        <v>2</v>
      </c>
      <c r="AF140" s="120"/>
      <c r="AG140" s="115" t="e">
        <f>IF(AF140&gt;#REF!,"LB","KR")</f>
        <v>#REF!</v>
      </c>
      <c r="AH140" s="120">
        <v>1164176000</v>
      </c>
      <c r="AI140" s="120">
        <v>1312212000</v>
      </c>
      <c r="AJ140" s="120">
        <v>1393146000</v>
      </c>
      <c r="AK140" s="121">
        <v>1479072000</v>
      </c>
      <c r="AL140" s="121">
        <v>1393146000</v>
      </c>
      <c r="AM140" s="120">
        <v>1479072000</v>
      </c>
      <c r="AN140" s="120" t="e">
        <f t="shared" si="46"/>
        <v>#REF!</v>
      </c>
    </row>
    <row r="141" spans="1:40">
      <c r="A141" s="3">
        <f t="shared" si="45"/>
        <v>102</v>
      </c>
      <c r="B141" s="106">
        <v>9</v>
      </c>
      <c r="C141" s="107" t="s">
        <v>158</v>
      </c>
      <c r="D141" s="106">
        <v>22</v>
      </c>
      <c r="E141" s="109"/>
      <c r="F141" s="110" t="s">
        <v>89</v>
      </c>
      <c r="G141" s="111">
        <f t="shared" si="26"/>
        <v>81</v>
      </c>
      <c r="H141" s="111">
        <f t="shared" si="27"/>
        <v>70</v>
      </c>
      <c r="I141" s="112">
        <f t="shared" si="28"/>
        <v>26438045</v>
      </c>
      <c r="J141" s="112" t="e">
        <f>SUMIF($AN$4:$AN$22,D141,#REF!)</f>
        <v>#REF!</v>
      </c>
      <c r="K141" s="113" t="e">
        <f t="shared" si="29"/>
        <v>#REF!</v>
      </c>
      <c r="L141" s="114" t="e">
        <f>SUMIF($AN$4:$AN$22,D141,#REF!)</f>
        <v>#REF!</v>
      </c>
      <c r="M141" s="115" t="e">
        <f t="shared" si="30"/>
        <v>#REF!</v>
      </c>
      <c r="N141" s="115" t="e">
        <f t="shared" si="31"/>
        <v>#REF!</v>
      </c>
      <c r="O141" s="115" t="e">
        <f t="shared" si="32"/>
        <v>#REF!</v>
      </c>
      <c r="P141" s="115" t="e">
        <f t="shared" si="33"/>
        <v>#REF!</v>
      </c>
      <c r="Q141" s="116" t="e">
        <f t="shared" si="34"/>
        <v>#REF!</v>
      </c>
      <c r="R141" s="115" t="e">
        <f t="shared" si="34"/>
        <v>#REF!</v>
      </c>
      <c r="S141" s="115" t="e">
        <f t="shared" si="35"/>
        <v>#REF!</v>
      </c>
      <c r="T141" s="115"/>
      <c r="U141" s="115" t="e">
        <f t="shared" si="36"/>
        <v>#REF!</v>
      </c>
      <c r="V141" s="115" t="e">
        <f t="shared" si="37"/>
        <v>#REF!</v>
      </c>
      <c r="W141" s="115" t="e">
        <f t="shared" si="38"/>
        <v>#REF!</v>
      </c>
      <c r="X141" s="116" t="e">
        <f t="shared" si="39"/>
        <v>#REF!</v>
      </c>
      <c r="Y141" s="116" t="e">
        <f t="shared" si="40"/>
        <v>#REF!</v>
      </c>
      <c r="Z141" s="115" t="e">
        <f t="shared" si="41"/>
        <v>#REF!</v>
      </c>
      <c r="AA141" s="115" t="e">
        <f t="shared" si="42"/>
        <v>#REF!</v>
      </c>
      <c r="AB141" s="115"/>
      <c r="AC141" s="117" t="str">
        <f t="shared" si="43"/>
        <v>BERTAHAP</v>
      </c>
      <c r="AD141" s="118">
        <f t="shared" si="44"/>
        <v>0</v>
      </c>
      <c r="AE141" s="119">
        <v>2</v>
      </c>
      <c r="AF141" s="120"/>
      <c r="AG141" s="115" t="e">
        <f>IF(AF141&gt;#REF!,"LB","KR")</f>
        <v>#REF!</v>
      </c>
      <c r="AH141" s="120">
        <v>1666614000</v>
      </c>
      <c r="AI141" s="120">
        <v>1878540000</v>
      </c>
      <c r="AJ141" s="120">
        <v>1994405000</v>
      </c>
      <c r="AK141" s="121">
        <v>2117415000</v>
      </c>
      <c r="AL141" s="121">
        <v>1994405000</v>
      </c>
      <c r="AM141" s="120">
        <v>2117415000</v>
      </c>
      <c r="AN141" s="120" t="e">
        <f t="shared" si="46"/>
        <v>#REF!</v>
      </c>
    </row>
    <row r="142" spans="1:40">
      <c r="A142" s="3">
        <f t="shared" si="45"/>
        <v>103</v>
      </c>
      <c r="B142" s="106">
        <v>1</v>
      </c>
      <c r="C142" s="107" t="s">
        <v>159</v>
      </c>
      <c r="D142" s="108" t="s">
        <v>24</v>
      </c>
      <c r="E142" s="109"/>
      <c r="F142" s="110" t="s">
        <v>39</v>
      </c>
      <c r="G142" s="111">
        <f t="shared" si="26"/>
        <v>113</v>
      </c>
      <c r="H142" s="111">
        <f t="shared" si="27"/>
        <v>101</v>
      </c>
      <c r="I142" s="112">
        <f t="shared" si="28"/>
        <v>26438045</v>
      </c>
      <c r="J142" s="112" t="e">
        <f>SUMIF($AN$4:$AN$22,D142,#REF!)</f>
        <v>#REF!</v>
      </c>
      <c r="K142" s="113" t="e">
        <f t="shared" si="29"/>
        <v>#REF!</v>
      </c>
      <c r="L142" s="114" t="e">
        <f>SUMIF($AN$4:$AN$22,D142,#REF!)</f>
        <v>#REF!</v>
      </c>
      <c r="M142" s="115" t="e">
        <f t="shared" si="30"/>
        <v>#REF!</v>
      </c>
      <c r="N142" s="115" t="e">
        <f t="shared" si="31"/>
        <v>#REF!</v>
      </c>
      <c r="O142" s="115" t="e">
        <f t="shared" si="32"/>
        <v>#REF!</v>
      </c>
      <c r="P142" s="115" t="e">
        <f t="shared" si="33"/>
        <v>#REF!</v>
      </c>
      <c r="Q142" s="116" t="e">
        <f t="shared" si="34"/>
        <v>#REF!</v>
      </c>
      <c r="R142" s="115" t="e">
        <f t="shared" si="34"/>
        <v>#REF!</v>
      </c>
      <c r="S142" s="115" t="e">
        <f t="shared" si="35"/>
        <v>#REF!</v>
      </c>
      <c r="T142" s="115"/>
      <c r="U142" s="115" t="e">
        <f t="shared" si="36"/>
        <v>#REF!</v>
      </c>
      <c r="V142" s="115" t="e">
        <f t="shared" si="37"/>
        <v>#REF!</v>
      </c>
      <c r="W142" s="115" t="e">
        <f t="shared" si="38"/>
        <v>#REF!</v>
      </c>
      <c r="X142" s="116" t="e">
        <f t="shared" si="39"/>
        <v>#REF!</v>
      </c>
      <c r="Y142" s="116" t="e">
        <f t="shared" si="40"/>
        <v>#REF!</v>
      </c>
      <c r="Z142" s="115" t="e">
        <f t="shared" si="41"/>
        <v>#REF!</v>
      </c>
      <c r="AA142" s="115" t="e">
        <f t="shared" si="42"/>
        <v>#REF!</v>
      </c>
      <c r="AB142" s="115"/>
      <c r="AC142" s="117" t="str">
        <f t="shared" si="43"/>
        <v>BERTAHAP</v>
      </c>
      <c r="AD142" s="118">
        <f t="shared" si="44"/>
        <v>0</v>
      </c>
      <c r="AE142" s="119">
        <v>2</v>
      </c>
      <c r="AF142" s="120"/>
      <c r="AG142" s="115" t="e">
        <f>IF(AF142&gt;#REF!,"LB","KR")</f>
        <v>#REF!</v>
      </c>
      <c r="AH142" s="120">
        <v>2378423000</v>
      </c>
      <c r="AI142" s="120">
        <v>2680862000</v>
      </c>
      <c r="AJ142" s="120">
        <v>2846212000</v>
      </c>
      <c r="AK142" s="121">
        <v>3021760000</v>
      </c>
      <c r="AL142" s="121">
        <v>2846212000</v>
      </c>
      <c r="AM142" s="120">
        <v>3021760000</v>
      </c>
      <c r="AN142" s="120" t="e">
        <f t="shared" si="46"/>
        <v>#REF!</v>
      </c>
    </row>
    <row r="143" spans="1:40">
      <c r="A143" s="3">
        <f t="shared" si="45"/>
        <v>104</v>
      </c>
      <c r="B143" s="106">
        <v>2</v>
      </c>
      <c r="C143" s="107" t="s">
        <v>159</v>
      </c>
      <c r="D143" s="108" t="s">
        <v>35</v>
      </c>
      <c r="E143" s="109"/>
      <c r="F143" s="110" t="s">
        <v>42</v>
      </c>
      <c r="G143" s="111">
        <f t="shared" si="26"/>
        <v>78</v>
      </c>
      <c r="H143" s="111">
        <f t="shared" si="27"/>
        <v>66</v>
      </c>
      <c r="I143" s="112">
        <f t="shared" si="28"/>
        <v>26438045</v>
      </c>
      <c r="J143" s="112" t="e">
        <f>SUMIF($AN$4:$AN$22,D143,#REF!)</f>
        <v>#REF!</v>
      </c>
      <c r="K143" s="113" t="e">
        <f t="shared" si="29"/>
        <v>#REF!</v>
      </c>
      <c r="L143" s="114" t="e">
        <f>SUMIF($AN$4:$AN$22,D143,#REF!)</f>
        <v>#REF!</v>
      </c>
      <c r="M143" s="115" t="e">
        <f t="shared" si="30"/>
        <v>#REF!</v>
      </c>
      <c r="N143" s="115" t="e">
        <f t="shared" si="31"/>
        <v>#REF!</v>
      </c>
      <c r="O143" s="115" t="e">
        <f t="shared" si="32"/>
        <v>#REF!</v>
      </c>
      <c r="P143" s="115" t="e">
        <f t="shared" si="33"/>
        <v>#REF!</v>
      </c>
      <c r="Q143" s="116" t="e">
        <f t="shared" si="34"/>
        <v>#REF!</v>
      </c>
      <c r="R143" s="115" t="e">
        <f t="shared" si="34"/>
        <v>#REF!</v>
      </c>
      <c r="S143" s="115" t="e">
        <f t="shared" si="35"/>
        <v>#REF!</v>
      </c>
      <c r="T143" s="115"/>
      <c r="U143" s="115" t="e">
        <f t="shared" si="36"/>
        <v>#REF!</v>
      </c>
      <c r="V143" s="115" t="e">
        <f t="shared" si="37"/>
        <v>#REF!</v>
      </c>
      <c r="W143" s="115" t="e">
        <f t="shared" si="38"/>
        <v>#REF!</v>
      </c>
      <c r="X143" s="116" t="e">
        <f t="shared" si="39"/>
        <v>#REF!</v>
      </c>
      <c r="Y143" s="116" t="e">
        <f t="shared" si="40"/>
        <v>#REF!</v>
      </c>
      <c r="Z143" s="115" t="e">
        <f t="shared" si="41"/>
        <v>#REF!</v>
      </c>
      <c r="AA143" s="115" t="e">
        <f t="shared" si="42"/>
        <v>#REF!</v>
      </c>
      <c r="AB143" s="115"/>
      <c r="AC143" s="117" t="str">
        <f t="shared" si="43"/>
        <v>BERTAHAP</v>
      </c>
      <c r="AD143" s="118">
        <f t="shared" si="44"/>
        <v>0</v>
      </c>
      <c r="AE143" s="119">
        <v>2</v>
      </c>
      <c r="AF143" s="120"/>
      <c r="AG143" s="115" t="e">
        <f>IF(AF143&gt;#REF!,"LB","KR")</f>
        <v>#REF!</v>
      </c>
      <c r="AH143" s="120">
        <v>1521497000</v>
      </c>
      <c r="AI143" s="120">
        <v>1714970000</v>
      </c>
      <c r="AJ143" s="120">
        <v>1820745000</v>
      </c>
      <c r="AK143" s="121">
        <v>1933045000</v>
      </c>
      <c r="AL143" s="121">
        <v>1820745000</v>
      </c>
      <c r="AM143" s="120">
        <v>1933045000</v>
      </c>
      <c r="AN143" s="120" t="e">
        <f t="shared" si="46"/>
        <v>#REF!</v>
      </c>
    </row>
    <row r="144" spans="1:40">
      <c r="A144" s="3">
        <f t="shared" si="45"/>
        <v>105</v>
      </c>
      <c r="B144" s="106">
        <v>3</v>
      </c>
      <c r="C144" s="107" t="s">
        <v>159</v>
      </c>
      <c r="D144" s="108" t="s">
        <v>41</v>
      </c>
      <c r="E144" s="109"/>
      <c r="F144" s="110" t="s">
        <v>45</v>
      </c>
      <c r="G144" s="111">
        <f t="shared" si="26"/>
        <v>60</v>
      </c>
      <c r="H144" s="111">
        <f t="shared" si="27"/>
        <v>52</v>
      </c>
      <c r="I144" s="112">
        <f t="shared" si="28"/>
        <v>26438045</v>
      </c>
      <c r="J144" s="112" t="e">
        <f>SUMIF($AN$4:$AN$22,D144,#REF!)</f>
        <v>#REF!</v>
      </c>
      <c r="K144" s="113" t="e">
        <f t="shared" si="29"/>
        <v>#REF!</v>
      </c>
      <c r="L144" s="114" t="e">
        <f>SUMIF($AN$4:$AN$22,D144,#REF!)</f>
        <v>#REF!</v>
      </c>
      <c r="M144" s="115" t="e">
        <f t="shared" si="30"/>
        <v>#REF!</v>
      </c>
      <c r="N144" s="115" t="e">
        <f t="shared" si="31"/>
        <v>#REF!</v>
      </c>
      <c r="O144" s="115" t="e">
        <f t="shared" si="32"/>
        <v>#REF!</v>
      </c>
      <c r="P144" s="115" t="e">
        <f t="shared" si="33"/>
        <v>#REF!</v>
      </c>
      <c r="Q144" s="116" t="e">
        <f t="shared" si="34"/>
        <v>#REF!</v>
      </c>
      <c r="R144" s="115" t="e">
        <f t="shared" si="34"/>
        <v>#REF!</v>
      </c>
      <c r="S144" s="115" t="e">
        <f t="shared" si="35"/>
        <v>#REF!</v>
      </c>
      <c r="T144" s="115"/>
      <c r="U144" s="115" t="e">
        <f t="shared" si="36"/>
        <v>#REF!</v>
      </c>
      <c r="V144" s="115" t="e">
        <f t="shared" si="37"/>
        <v>#REF!</v>
      </c>
      <c r="W144" s="115" t="e">
        <f t="shared" si="38"/>
        <v>#REF!</v>
      </c>
      <c r="X144" s="116" t="e">
        <f t="shared" si="39"/>
        <v>#REF!</v>
      </c>
      <c r="Y144" s="116" t="e">
        <f t="shared" si="40"/>
        <v>#REF!</v>
      </c>
      <c r="Z144" s="115" t="e">
        <f t="shared" si="41"/>
        <v>#REF!</v>
      </c>
      <c r="AA144" s="115" t="e">
        <f t="shared" si="42"/>
        <v>#REF!</v>
      </c>
      <c r="AB144" s="115"/>
      <c r="AC144" s="117" t="str">
        <f t="shared" si="43"/>
        <v>BERTAHAP</v>
      </c>
      <c r="AD144" s="118">
        <f t="shared" si="44"/>
        <v>0</v>
      </c>
      <c r="AE144" s="119">
        <v>2</v>
      </c>
      <c r="AF144" s="120"/>
      <c r="AG144" s="115" t="e">
        <f>IF(AF144&gt;#REF!,"LB","KR")</f>
        <v>#REF!</v>
      </c>
      <c r="AH144" s="120">
        <v>1198755000</v>
      </c>
      <c r="AI144" s="120">
        <v>1351188000</v>
      </c>
      <c r="AJ144" s="120">
        <v>1434527000</v>
      </c>
      <c r="AK144" s="121">
        <v>1523005000</v>
      </c>
      <c r="AL144" s="121">
        <v>1434527000</v>
      </c>
      <c r="AM144" s="120">
        <v>1523005000</v>
      </c>
      <c r="AN144" s="120" t="e">
        <f t="shared" si="46"/>
        <v>#REF!</v>
      </c>
    </row>
    <row r="145" spans="1:40">
      <c r="A145" s="3">
        <f t="shared" si="45"/>
        <v>106</v>
      </c>
      <c r="B145" s="106">
        <v>4</v>
      </c>
      <c r="C145" s="107" t="s">
        <v>159</v>
      </c>
      <c r="D145" s="108">
        <v>10</v>
      </c>
      <c r="E145" s="109"/>
      <c r="F145" s="110" t="s">
        <v>48</v>
      </c>
      <c r="G145" s="111">
        <f t="shared" si="26"/>
        <v>74</v>
      </c>
      <c r="H145" s="111">
        <f t="shared" si="27"/>
        <v>63</v>
      </c>
      <c r="I145" s="112">
        <f t="shared" si="28"/>
        <v>26438045</v>
      </c>
      <c r="J145" s="112" t="e">
        <f>SUMIF($AN$4:$AN$22,D145,#REF!)</f>
        <v>#REF!</v>
      </c>
      <c r="K145" s="113" t="e">
        <f t="shared" si="29"/>
        <v>#REF!</v>
      </c>
      <c r="L145" s="114" t="e">
        <f>SUMIF($AN$4:$AN$22,D145,#REF!)</f>
        <v>#REF!</v>
      </c>
      <c r="M145" s="115" t="e">
        <f t="shared" si="30"/>
        <v>#REF!</v>
      </c>
      <c r="N145" s="115" t="e">
        <f t="shared" si="31"/>
        <v>#REF!</v>
      </c>
      <c r="O145" s="115" t="e">
        <f t="shared" si="32"/>
        <v>#REF!</v>
      </c>
      <c r="P145" s="115" t="e">
        <f t="shared" si="33"/>
        <v>#REF!</v>
      </c>
      <c r="Q145" s="116" t="e">
        <f t="shared" si="34"/>
        <v>#REF!</v>
      </c>
      <c r="R145" s="115" t="e">
        <f t="shared" si="34"/>
        <v>#REF!</v>
      </c>
      <c r="S145" s="115" t="e">
        <f t="shared" si="35"/>
        <v>#REF!</v>
      </c>
      <c r="T145" s="115"/>
      <c r="U145" s="115" t="e">
        <f t="shared" si="36"/>
        <v>#REF!</v>
      </c>
      <c r="V145" s="115" t="e">
        <f t="shared" si="37"/>
        <v>#REF!</v>
      </c>
      <c r="W145" s="115" t="e">
        <f t="shared" si="38"/>
        <v>#REF!</v>
      </c>
      <c r="X145" s="116" t="e">
        <f t="shared" si="39"/>
        <v>#REF!</v>
      </c>
      <c r="Y145" s="116" t="e">
        <f t="shared" si="40"/>
        <v>#REF!</v>
      </c>
      <c r="Z145" s="115" t="e">
        <f t="shared" si="41"/>
        <v>#REF!</v>
      </c>
      <c r="AA145" s="115" t="e">
        <f t="shared" si="42"/>
        <v>#REF!</v>
      </c>
      <c r="AB145" s="115"/>
      <c r="AC145" s="117" t="str">
        <f t="shared" si="43"/>
        <v>BERTAHAP</v>
      </c>
      <c r="AD145" s="118">
        <f t="shared" si="44"/>
        <v>0</v>
      </c>
      <c r="AE145" s="119">
        <v>2</v>
      </c>
      <c r="AF145" s="120"/>
      <c r="AG145" s="115" t="e">
        <f>IF(AF145&gt;#REF!,"LB","KR")</f>
        <v>#REF!</v>
      </c>
      <c r="AH145" s="120">
        <v>1452338000</v>
      </c>
      <c r="AI145" s="120">
        <v>1637017000</v>
      </c>
      <c r="AJ145" s="120">
        <v>1737984000</v>
      </c>
      <c r="AK145" s="121">
        <v>1845179000</v>
      </c>
      <c r="AL145" s="121">
        <v>1737984000</v>
      </c>
      <c r="AM145" s="120">
        <v>1845179000</v>
      </c>
      <c r="AN145" s="120" t="e">
        <f t="shared" si="46"/>
        <v>#REF!</v>
      </c>
    </row>
    <row r="146" spans="1:40">
      <c r="A146" s="3">
        <f t="shared" si="45"/>
        <v>107</v>
      </c>
      <c r="B146" s="106">
        <v>5</v>
      </c>
      <c r="C146" s="107" t="s">
        <v>159</v>
      </c>
      <c r="D146" s="106">
        <v>12</v>
      </c>
      <c r="E146" s="109"/>
      <c r="F146" s="110" t="s">
        <v>50</v>
      </c>
      <c r="G146" s="111">
        <f t="shared" si="26"/>
        <v>67</v>
      </c>
      <c r="H146" s="111">
        <f t="shared" si="27"/>
        <v>57</v>
      </c>
      <c r="I146" s="112">
        <f t="shared" si="28"/>
        <v>26438045</v>
      </c>
      <c r="J146" s="112" t="e">
        <f>SUMIF($AN$4:$AN$22,D146,#REF!)</f>
        <v>#REF!</v>
      </c>
      <c r="K146" s="113" t="e">
        <f t="shared" si="29"/>
        <v>#REF!</v>
      </c>
      <c r="L146" s="114" t="e">
        <f>SUMIF($AN$4:$AN$22,D146,#REF!)</f>
        <v>#REF!</v>
      </c>
      <c r="M146" s="115" t="e">
        <f t="shared" si="30"/>
        <v>#REF!</v>
      </c>
      <c r="N146" s="115" t="e">
        <f t="shared" si="31"/>
        <v>#REF!</v>
      </c>
      <c r="O146" s="115" t="e">
        <f t="shared" si="32"/>
        <v>#REF!</v>
      </c>
      <c r="P146" s="115" t="e">
        <f t="shared" si="33"/>
        <v>#REF!</v>
      </c>
      <c r="Q146" s="116" t="e">
        <f t="shared" si="34"/>
        <v>#REF!</v>
      </c>
      <c r="R146" s="115" t="e">
        <f t="shared" si="34"/>
        <v>#REF!</v>
      </c>
      <c r="S146" s="115" t="e">
        <f t="shared" si="35"/>
        <v>#REF!</v>
      </c>
      <c r="T146" s="115"/>
      <c r="U146" s="115" t="e">
        <f t="shared" si="36"/>
        <v>#REF!</v>
      </c>
      <c r="V146" s="115" t="e">
        <f t="shared" si="37"/>
        <v>#REF!</v>
      </c>
      <c r="W146" s="115" t="e">
        <f t="shared" si="38"/>
        <v>#REF!</v>
      </c>
      <c r="X146" s="116" t="e">
        <f t="shared" si="39"/>
        <v>#REF!</v>
      </c>
      <c r="Y146" s="116" t="e">
        <f t="shared" si="40"/>
        <v>#REF!</v>
      </c>
      <c r="Z146" s="115" t="e">
        <f t="shared" si="41"/>
        <v>#REF!</v>
      </c>
      <c r="AA146" s="115" t="e">
        <f t="shared" si="42"/>
        <v>#REF!</v>
      </c>
      <c r="AB146" s="115"/>
      <c r="AC146" s="117" t="str">
        <f t="shared" si="43"/>
        <v>BERTAHAP</v>
      </c>
      <c r="AD146" s="118">
        <f t="shared" si="44"/>
        <v>0</v>
      </c>
      <c r="AE146" s="119">
        <v>2</v>
      </c>
      <c r="AF146" s="120"/>
      <c r="AG146" s="115" t="e">
        <f>IF(AF146&gt;#REF!,"LB","KR")</f>
        <v>#REF!</v>
      </c>
      <c r="AH146" s="120">
        <v>1314020000</v>
      </c>
      <c r="AI146" s="120">
        <v>1481110000</v>
      </c>
      <c r="AJ146" s="120">
        <v>1572462000</v>
      </c>
      <c r="AK146" s="121">
        <v>1669448000</v>
      </c>
      <c r="AL146" s="121">
        <v>1572462000</v>
      </c>
      <c r="AM146" s="120">
        <v>1669448000</v>
      </c>
      <c r="AN146" s="120" t="e">
        <f t="shared" si="46"/>
        <v>#REF!</v>
      </c>
    </row>
    <row r="147" spans="1:40">
      <c r="A147" s="3">
        <f t="shared" si="45"/>
        <v>108</v>
      </c>
      <c r="B147" s="106">
        <v>6</v>
      </c>
      <c r="C147" s="107" t="s">
        <v>159</v>
      </c>
      <c r="D147" s="108">
        <v>16</v>
      </c>
      <c r="E147" s="109"/>
      <c r="F147" s="110" t="s">
        <v>52</v>
      </c>
      <c r="G147" s="111">
        <f t="shared" si="26"/>
        <v>71</v>
      </c>
      <c r="H147" s="111">
        <f t="shared" si="27"/>
        <v>63</v>
      </c>
      <c r="I147" s="112">
        <f t="shared" si="28"/>
        <v>26438045</v>
      </c>
      <c r="J147" s="112" t="e">
        <f>SUMIF($AN$4:$AN$22,D147,#REF!)</f>
        <v>#REF!</v>
      </c>
      <c r="K147" s="113" t="e">
        <f t="shared" si="29"/>
        <v>#REF!</v>
      </c>
      <c r="L147" s="114" t="e">
        <f>SUMIF($AN$4:$AN$22,D147,#REF!)</f>
        <v>#REF!</v>
      </c>
      <c r="M147" s="115" t="e">
        <f t="shared" si="30"/>
        <v>#REF!</v>
      </c>
      <c r="N147" s="115" t="e">
        <f t="shared" si="31"/>
        <v>#REF!</v>
      </c>
      <c r="O147" s="115" t="e">
        <f t="shared" si="32"/>
        <v>#REF!</v>
      </c>
      <c r="P147" s="115" t="e">
        <f t="shared" si="33"/>
        <v>#REF!</v>
      </c>
      <c r="Q147" s="116" t="e">
        <f t="shared" si="34"/>
        <v>#REF!</v>
      </c>
      <c r="R147" s="115" t="e">
        <f t="shared" si="34"/>
        <v>#REF!</v>
      </c>
      <c r="S147" s="115" t="e">
        <f t="shared" si="35"/>
        <v>#REF!</v>
      </c>
      <c r="T147" s="115"/>
      <c r="U147" s="115" t="e">
        <f t="shared" si="36"/>
        <v>#REF!</v>
      </c>
      <c r="V147" s="115" t="e">
        <f t="shared" si="37"/>
        <v>#REF!</v>
      </c>
      <c r="W147" s="115" t="e">
        <f t="shared" si="38"/>
        <v>#REF!</v>
      </c>
      <c r="X147" s="116" t="e">
        <f t="shared" si="39"/>
        <v>#REF!</v>
      </c>
      <c r="Y147" s="116" t="e">
        <f t="shared" si="40"/>
        <v>#REF!</v>
      </c>
      <c r="Z147" s="115" t="e">
        <f t="shared" si="41"/>
        <v>#REF!</v>
      </c>
      <c r="AA147" s="115" t="e">
        <f t="shared" si="42"/>
        <v>#REF!</v>
      </c>
      <c r="AB147" s="115"/>
      <c r="AC147" s="117" t="str">
        <f t="shared" si="43"/>
        <v>BERTAHAP</v>
      </c>
      <c r="AD147" s="118">
        <f t="shared" si="44"/>
        <v>0</v>
      </c>
      <c r="AE147" s="119">
        <v>2</v>
      </c>
      <c r="AF147" s="120"/>
      <c r="AG147" s="115" t="e">
        <f>IF(AF147&gt;#REF!,"LB","KR")</f>
        <v>#REF!</v>
      </c>
      <c r="AH147" s="120">
        <v>1452338000</v>
      </c>
      <c r="AI147" s="120">
        <v>1637017000</v>
      </c>
      <c r="AJ147" s="120">
        <v>1737984000</v>
      </c>
      <c r="AK147" s="121">
        <v>1845179000</v>
      </c>
      <c r="AL147" s="121">
        <v>1737984000</v>
      </c>
      <c r="AM147" s="120">
        <v>1845179000</v>
      </c>
      <c r="AN147" s="120" t="e">
        <f t="shared" si="46"/>
        <v>#REF!</v>
      </c>
    </row>
    <row r="148" spans="1:40">
      <c r="A148" s="3">
        <f t="shared" si="45"/>
        <v>109</v>
      </c>
      <c r="B148" s="106">
        <v>7</v>
      </c>
      <c r="C148" s="107" t="s">
        <v>159</v>
      </c>
      <c r="D148" s="106">
        <v>18</v>
      </c>
      <c r="E148" s="109"/>
      <c r="F148" s="110" t="s">
        <v>54</v>
      </c>
      <c r="G148" s="111">
        <f t="shared" si="26"/>
        <v>97</v>
      </c>
      <c r="H148" s="111">
        <f t="shared" si="27"/>
        <v>85</v>
      </c>
      <c r="I148" s="112">
        <f t="shared" si="28"/>
        <v>26438045</v>
      </c>
      <c r="J148" s="112" t="e">
        <f>SUMIF($AN$4:$AN$22,D148,#REF!)</f>
        <v>#REF!</v>
      </c>
      <c r="K148" s="113" t="e">
        <f t="shared" si="29"/>
        <v>#REF!</v>
      </c>
      <c r="L148" s="114" t="e">
        <f>SUMIF($AN$4:$AN$22,D148,#REF!)</f>
        <v>#REF!</v>
      </c>
      <c r="M148" s="115" t="e">
        <f t="shared" si="30"/>
        <v>#REF!</v>
      </c>
      <c r="N148" s="115" t="e">
        <f t="shared" si="31"/>
        <v>#REF!</v>
      </c>
      <c r="O148" s="115" t="e">
        <f t="shared" si="32"/>
        <v>#REF!</v>
      </c>
      <c r="P148" s="115" t="e">
        <f t="shared" si="33"/>
        <v>#REF!</v>
      </c>
      <c r="Q148" s="116" t="e">
        <f t="shared" si="34"/>
        <v>#REF!</v>
      </c>
      <c r="R148" s="115" t="e">
        <f t="shared" si="34"/>
        <v>#REF!</v>
      </c>
      <c r="S148" s="115" t="e">
        <f t="shared" si="35"/>
        <v>#REF!</v>
      </c>
      <c r="T148" s="115"/>
      <c r="U148" s="115" t="e">
        <f t="shared" si="36"/>
        <v>#REF!</v>
      </c>
      <c r="V148" s="115" t="e">
        <f t="shared" si="37"/>
        <v>#REF!</v>
      </c>
      <c r="W148" s="115" t="e">
        <f t="shared" si="38"/>
        <v>#REF!</v>
      </c>
      <c r="X148" s="116" t="e">
        <f t="shared" si="39"/>
        <v>#REF!</v>
      </c>
      <c r="Y148" s="116" t="e">
        <f t="shared" si="40"/>
        <v>#REF!</v>
      </c>
      <c r="Z148" s="115" t="e">
        <f t="shared" si="41"/>
        <v>#REF!</v>
      </c>
      <c r="AA148" s="115" t="e">
        <f t="shared" si="42"/>
        <v>#REF!</v>
      </c>
      <c r="AB148" s="115"/>
      <c r="AC148" s="117" t="str">
        <f t="shared" si="43"/>
        <v>BERTAHAP</v>
      </c>
      <c r="AD148" s="118">
        <f t="shared" si="44"/>
        <v>0</v>
      </c>
      <c r="AE148" s="119">
        <v>2</v>
      </c>
      <c r="AF148" s="120"/>
      <c r="AG148" s="115" t="e">
        <f>IF(AF148&gt;#REF!,"LB","KR")</f>
        <v>#REF!</v>
      </c>
      <c r="AH148" s="120">
        <v>1940292000</v>
      </c>
      <c r="AI148" s="120">
        <v>2187019000</v>
      </c>
      <c r="AJ148" s="120">
        <v>2321910000</v>
      </c>
      <c r="AK148" s="121">
        <v>2465120000</v>
      </c>
      <c r="AL148" s="121">
        <v>2321910000</v>
      </c>
      <c r="AM148" s="120">
        <v>2465120000</v>
      </c>
      <c r="AN148" s="120" t="e">
        <f t="shared" si="46"/>
        <v>#REF!</v>
      </c>
    </row>
    <row r="149" spans="1:40">
      <c r="A149" s="3">
        <f t="shared" si="45"/>
        <v>110</v>
      </c>
      <c r="B149" s="106">
        <v>1</v>
      </c>
      <c r="C149" s="107" t="s">
        <v>163</v>
      </c>
      <c r="D149" s="108" t="s">
        <v>24</v>
      </c>
      <c r="E149" s="109"/>
      <c r="F149" s="110" t="s">
        <v>39</v>
      </c>
      <c r="G149" s="111">
        <f t="shared" si="26"/>
        <v>113</v>
      </c>
      <c r="H149" s="111">
        <f t="shared" si="27"/>
        <v>101</v>
      </c>
      <c r="I149" s="112">
        <f t="shared" si="28"/>
        <v>26438045</v>
      </c>
      <c r="J149" s="112" t="e">
        <f>SUMIF($AN$4:$AN$22,D149,#REF!)</f>
        <v>#REF!</v>
      </c>
      <c r="K149" s="113" t="e">
        <f t="shared" si="29"/>
        <v>#REF!</v>
      </c>
      <c r="L149" s="114" t="e">
        <f>SUMIF($AN$4:$AN$22,D149,#REF!)</f>
        <v>#REF!</v>
      </c>
      <c r="M149" s="115" t="e">
        <f t="shared" si="30"/>
        <v>#REF!</v>
      </c>
      <c r="N149" s="115" t="e">
        <f t="shared" si="31"/>
        <v>#REF!</v>
      </c>
      <c r="O149" s="115" t="e">
        <f t="shared" si="32"/>
        <v>#REF!</v>
      </c>
      <c r="P149" s="115" t="e">
        <f t="shared" si="33"/>
        <v>#REF!</v>
      </c>
      <c r="Q149" s="116" t="e">
        <f t="shared" si="34"/>
        <v>#REF!</v>
      </c>
      <c r="R149" s="115" t="e">
        <f t="shared" si="34"/>
        <v>#REF!</v>
      </c>
      <c r="S149" s="115" t="e">
        <f t="shared" si="35"/>
        <v>#REF!</v>
      </c>
      <c r="T149" s="115"/>
      <c r="U149" s="115" t="e">
        <f t="shared" si="36"/>
        <v>#REF!</v>
      </c>
      <c r="V149" s="115" t="e">
        <f t="shared" si="37"/>
        <v>#REF!</v>
      </c>
      <c r="W149" s="115" t="e">
        <f t="shared" si="38"/>
        <v>#REF!</v>
      </c>
      <c r="X149" s="116" t="e">
        <f t="shared" si="39"/>
        <v>#REF!</v>
      </c>
      <c r="Y149" s="116" t="e">
        <f t="shared" si="40"/>
        <v>#REF!</v>
      </c>
      <c r="Z149" s="115" t="e">
        <f t="shared" si="41"/>
        <v>#REF!</v>
      </c>
      <c r="AA149" s="115" t="e">
        <f t="shared" si="42"/>
        <v>#REF!</v>
      </c>
      <c r="AB149" s="115"/>
      <c r="AC149" s="117" t="str">
        <f t="shared" si="43"/>
        <v>BERTAHAP</v>
      </c>
      <c r="AD149" s="118">
        <f t="shared" si="44"/>
        <v>0</v>
      </c>
      <c r="AE149" s="119">
        <v>2</v>
      </c>
      <c r="AF149" s="120"/>
      <c r="AG149" s="115" t="e">
        <f>IF(AF149&gt;#REF!,"LB","KR")</f>
        <v>#REF!</v>
      </c>
      <c r="AH149" s="120">
        <v>2355105000</v>
      </c>
      <c r="AI149" s="120">
        <v>2654579000</v>
      </c>
      <c r="AJ149" s="120">
        <v>2818308000</v>
      </c>
      <c r="AK149" s="121">
        <v>2992135000</v>
      </c>
      <c r="AL149" s="121">
        <v>2818308000</v>
      </c>
      <c r="AM149" s="120">
        <v>2992135000</v>
      </c>
      <c r="AN149" s="120" t="e">
        <f t="shared" si="46"/>
        <v>#REF!</v>
      </c>
    </row>
    <row r="150" spans="1:40">
      <c r="A150" s="3">
        <f t="shared" si="45"/>
        <v>111</v>
      </c>
      <c r="B150" s="106">
        <v>2</v>
      </c>
      <c r="C150" s="107" t="s">
        <v>163</v>
      </c>
      <c r="D150" s="108" t="s">
        <v>35</v>
      </c>
      <c r="E150" s="109"/>
      <c r="F150" s="110" t="s">
        <v>42</v>
      </c>
      <c r="G150" s="111">
        <f t="shared" si="26"/>
        <v>78</v>
      </c>
      <c r="H150" s="111">
        <f t="shared" si="27"/>
        <v>66</v>
      </c>
      <c r="I150" s="112">
        <f t="shared" si="28"/>
        <v>26438045</v>
      </c>
      <c r="J150" s="112" t="e">
        <f>SUMIF($AN$4:$AN$22,D150,#REF!)</f>
        <v>#REF!</v>
      </c>
      <c r="K150" s="113" t="e">
        <f t="shared" si="29"/>
        <v>#REF!</v>
      </c>
      <c r="L150" s="114" t="e">
        <f>SUMIF($AN$4:$AN$22,D150,#REF!)</f>
        <v>#REF!</v>
      </c>
      <c r="M150" s="115" t="e">
        <f t="shared" si="30"/>
        <v>#REF!</v>
      </c>
      <c r="N150" s="115" t="e">
        <f t="shared" si="31"/>
        <v>#REF!</v>
      </c>
      <c r="O150" s="115" t="e">
        <f t="shared" si="32"/>
        <v>#REF!</v>
      </c>
      <c r="P150" s="115" t="e">
        <f t="shared" si="33"/>
        <v>#REF!</v>
      </c>
      <c r="Q150" s="116" t="e">
        <f t="shared" si="34"/>
        <v>#REF!</v>
      </c>
      <c r="R150" s="115" t="e">
        <f t="shared" si="34"/>
        <v>#REF!</v>
      </c>
      <c r="S150" s="115" t="e">
        <f t="shared" si="35"/>
        <v>#REF!</v>
      </c>
      <c r="T150" s="115"/>
      <c r="U150" s="115" t="e">
        <f t="shared" si="36"/>
        <v>#REF!</v>
      </c>
      <c r="V150" s="115" t="e">
        <f t="shared" si="37"/>
        <v>#REF!</v>
      </c>
      <c r="W150" s="115" t="e">
        <f t="shared" si="38"/>
        <v>#REF!</v>
      </c>
      <c r="X150" s="116" t="e">
        <f t="shared" si="39"/>
        <v>#REF!</v>
      </c>
      <c r="Y150" s="116" t="e">
        <f t="shared" si="40"/>
        <v>#REF!</v>
      </c>
      <c r="Z150" s="115" t="e">
        <f t="shared" si="41"/>
        <v>#REF!</v>
      </c>
      <c r="AA150" s="115" t="e">
        <f t="shared" si="42"/>
        <v>#REF!</v>
      </c>
      <c r="AB150" s="115"/>
      <c r="AC150" s="117" t="str">
        <f t="shared" si="43"/>
        <v>BERTAHAP</v>
      </c>
      <c r="AD150" s="118">
        <f t="shared" si="44"/>
        <v>0</v>
      </c>
      <c r="AE150" s="119">
        <v>2</v>
      </c>
      <c r="AF150" s="120"/>
      <c r="AG150" s="115" t="e">
        <f>IF(AF150&gt;#REF!,"LB","KR")</f>
        <v>#REF!</v>
      </c>
      <c r="AH150" s="120">
        <v>1506580000</v>
      </c>
      <c r="AI150" s="120">
        <v>1698156000</v>
      </c>
      <c r="AJ150" s="120">
        <v>1802895000</v>
      </c>
      <c r="AK150" s="121">
        <v>1914093000</v>
      </c>
      <c r="AL150" s="121">
        <v>1802895000</v>
      </c>
      <c r="AM150" s="120">
        <v>1914093000</v>
      </c>
      <c r="AN150" s="120" t="e">
        <f t="shared" si="46"/>
        <v>#REF!</v>
      </c>
    </row>
    <row r="151" spans="1:40">
      <c r="A151" s="3">
        <f t="shared" si="45"/>
        <v>112</v>
      </c>
      <c r="B151" s="106">
        <v>3</v>
      </c>
      <c r="C151" s="107" t="s">
        <v>163</v>
      </c>
      <c r="D151" s="108" t="s">
        <v>41</v>
      </c>
      <c r="E151" s="109"/>
      <c r="F151" s="110" t="s">
        <v>45</v>
      </c>
      <c r="G151" s="111">
        <f t="shared" si="26"/>
        <v>60</v>
      </c>
      <c r="H151" s="111">
        <f t="shared" si="27"/>
        <v>52</v>
      </c>
      <c r="I151" s="112">
        <f t="shared" si="28"/>
        <v>26438045</v>
      </c>
      <c r="J151" s="112" t="e">
        <f>SUMIF($AN$4:$AN$22,D151,#REF!)</f>
        <v>#REF!</v>
      </c>
      <c r="K151" s="113" t="e">
        <f t="shared" si="29"/>
        <v>#REF!</v>
      </c>
      <c r="L151" s="114" t="e">
        <f>SUMIF($AN$4:$AN$22,D151,#REF!)</f>
        <v>#REF!</v>
      </c>
      <c r="M151" s="115" t="e">
        <f t="shared" si="30"/>
        <v>#REF!</v>
      </c>
      <c r="N151" s="115" t="e">
        <f t="shared" si="31"/>
        <v>#REF!</v>
      </c>
      <c r="O151" s="115" t="e">
        <f t="shared" si="32"/>
        <v>#REF!</v>
      </c>
      <c r="P151" s="115" t="e">
        <f t="shared" si="33"/>
        <v>#REF!</v>
      </c>
      <c r="Q151" s="116" t="e">
        <f t="shared" si="34"/>
        <v>#REF!</v>
      </c>
      <c r="R151" s="115" t="e">
        <f t="shared" si="34"/>
        <v>#REF!</v>
      </c>
      <c r="S151" s="115" t="e">
        <f t="shared" si="35"/>
        <v>#REF!</v>
      </c>
      <c r="T151" s="115"/>
      <c r="U151" s="115" t="e">
        <f t="shared" si="36"/>
        <v>#REF!</v>
      </c>
      <c r="V151" s="115" t="e">
        <f t="shared" si="37"/>
        <v>#REF!</v>
      </c>
      <c r="W151" s="115" t="e">
        <f t="shared" si="38"/>
        <v>#REF!</v>
      </c>
      <c r="X151" s="116" t="e">
        <f t="shared" si="39"/>
        <v>#REF!</v>
      </c>
      <c r="Y151" s="116" t="e">
        <f t="shared" si="40"/>
        <v>#REF!</v>
      </c>
      <c r="Z151" s="115" t="e">
        <f t="shared" si="41"/>
        <v>#REF!</v>
      </c>
      <c r="AA151" s="115" t="e">
        <f t="shared" si="42"/>
        <v>#REF!</v>
      </c>
      <c r="AB151" s="115"/>
      <c r="AC151" s="117" t="str">
        <f t="shared" si="43"/>
        <v>BERTAHAP</v>
      </c>
      <c r="AD151" s="118">
        <f t="shared" si="44"/>
        <v>0</v>
      </c>
      <c r="AE151" s="119">
        <v>2</v>
      </c>
      <c r="AF151" s="120"/>
      <c r="AG151" s="115" t="e">
        <f>IF(AF151&gt;#REF!,"LB","KR")</f>
        <v>#REF!</v>
      </c>
      <c r="AH151" s="120">
        <v>1187003000</v>
      </c>
      <c r="AI151" s="120">
        <v>1337941000</v>
      </c>
      <c r="AJ151" s="120">
        <v>1420463000</v>
      </c>
      <c r="AK151" s="121">
        <v>1508074000</v>
      </c>
      <c r="AL151" s="121">
        <v>1420463000</v>
      </c>
      <c r="AM151" s="120">
        <v>1508074000</v>
      </c>
      <c r="AN151" s="120" t="e">
        <f t="shared" si="46"/>
        <v>#REF!</v>
      </c>
    </row>
    <row r="152" spans="1:40">
      <c r="A152" s="3">
        <f t="shared" si="45"/>
        <v>113</v>
      </c>
      <c r="B152" s="106">
        <v>4</v>
      </c>
      <c r="C152" s="107" t="s">
        <v>163</v>
      </c>
      <c r="D152" s="108">
        <v>10</v>
      </c>
      <c r="E152" s="109"/>
      <c r="F152" s="110" t="s">
        <v>48</v>
      </c>
      <c r="G152" s="111">
        <f t="shared" si="26"/>
        <v>74</v>
      </c>
      <c r="H152" s="111">
        <f t="shared" si="27"/>
        <v>63</v>
      </c>
      <c r="I152" s="112">
        <f t="shared" si="28"/>
        <v>26438045</v>
      </c>
      <c r="J152" s="112" t="e">
        <f>SUMIF($AN$4:$AN$22,D152,#REF!)</f>
        <v>#REF!</v>
      </c>
      <c r="K152" s="113" t="e">
        <f t="shared" si="29"/>
        <v>#REF!</v>
      </c>
      <c r="L152" s="114" t="e">
        <f>SUMIF($AN$4:$AN$22,D152,#REF!)</f>
        <v>#REF!</v>
      </c>
      <c r="M152" s="115" t="e">
        <f t="shared" si="30"/>
        <v>#REF!</v>
      </c>
      <c r="N152" s="115" t="e">
        <f t="shared" si="31"/>
        <v>#REF!</v>
      </c>
      <c r="O152" s="115" t="e">
        <f t="shared" si="32"/>
        <v>#REF!</v>
      </c>
      <c r="P152" s="115" t="e">
        <f t="shared" si="33"/>
        <v>#REF!</v>
      </c>
      <c r="Q152" s="116" t="e">
        <f t="shared" si="34"/>
        <v>#REF!</v>
      </c>
      <c r="R152" s="115" t="e">
        <f t="shared" si="34"/>
        <v>#REF!</v>
      </c>
      <c r="S152" s="115" t="e">
        <f t="shared" si="35"/>
        <v>#REF!</v>
      </c>
      <c r="T152" s="115"/>
      <c r="U152" s="115" t="e">
        <f t="shared" si="36"/>
        <v>#REF!</v>
      </c>
      <c r="V152" s="115" t="e">
        <f t="shared" si="37"/>
        <v>#REF!</v>
      </c>
      <c r="W152" s="115" t="e">
        <f t="shared" si="38"/>
        <v>#REF!</v>
      </c>
      <c r="X152" s="116" t="e">
        <f t="shared" si="39"/>
        <v>#REF!</v>
      </c>
      <c r="Y152" s="116" t="e">
        <f t="shared" si="40"/>
        <v>#REF!</v>
      </c>
      <c r="Z152" s="115" t="e">
        <f t="shared" si="41"/>
        <v>#REF!</v>
      </c>
      <c r="AA152" s="115" t="e">
        <f t="shared" si="42"/>
        <v>#REF!</v>
      </c>
      <c r="AB152" s="115"/>
      <c r="AC152" s="117" t="str">
        <f t="shared" si="43"/>
        <v>BERTAHAP</v>
      </c>
      <c r="AD152" s="118">
        <f t="shared" si="44"/>
        <v>0</v>
      </c>
      <c r="AE152" s="119">
        <v>2</v>
      </c>
      <c r="AF152" s="120"/>
      <c r="AG152" s="115" t="e">
        <f>IF(AF152&gt;#REF!,"LB","KR")</f>
        <v>#REF!</v>
      </c>
      <c r="AH152" s="120">
        <v>1438099000</v>
      </c>
      <c r="AI152" s="120">
        <v>1620967000</v>
      </c>
      <c r="AJ152" s="120">
        <v>1720945000</v>
      </c>
      <c r="AK152" s="121">
        <v>1827089000</v>
      </c>
      <c r="AL152" s="121">
        <v>1720945000</v>
      </c>
      <c r="AM152" s="120">
        <v>1827089000</v>
      </c>
      <c r="AN152" s="120" t="e">
        <f t="shared" si="46"/>
        <v>#REF!</v>
      </c>
    </row>
    <row r="153" spans="1:40">
      <c r="A153" s="3">
        <f t="shared" si="45"/>
        <v>114</v>
      </c>
      <c r="B153" s="106">
        <v>5</v>
      </c>
      <c r="C153" s="107" t="s">
        <v>163</v>
      </c>
      <c r="D153" s="106">
        <v>12</v>
      </c>
      <c r="E153" s="109"/>
      <c r="F153" s="110" t="s">
        <v>50</v>
      </c>
      <c r="G153" s="111">
        <f t="shared" si="26"/>
        <v>67</v>
      </c>
      <c r="H153" s="111">
        <f t="shared" si="27"/>
        <v>57</v>
      </c>
      <c r="I153" s="112">
        <f t="shared" si="28"/>
        <v>26438045</v>
      </c>
      <c r="J153" s="112" t="e">
        <f>SUMIF($AN$4:$AN$22,D153,#REF!)</f>
        <v>#REF!</v>
      </c>
      <c r="K153" s="113" t="e">
        <f t="shared" si="29"/>
        <v>#REF!</v>
      </c>
      <c r="L153" s="114" t="e">
        <f>SUMIF($AN$4:$AN$22,D153,#REF!)</f>
        <v>#REF!</v>
      </c>
      <c r="M153" s="115" t="e">
        <f t="shared" si="30"/>
        <v>#REF!</v>
      </c>
      <c r="N153" s="115" t="e">
        <f t="shared" si="31"/>
        <v>#REF!</v>
      </c>
      <c r="O153" s="115" t="e">
        <f t="shared" si="32"/>
        <v>#REF!</v>
      </c>
      <c r="P153" s="115" t="e">
        <f t="shared" si="33"/>
        <v>#REF!</v>
      </c>
      <c r="Q153" s="116" t="e">
        <f t="shared" si="34"/>
        <v>#REF!</v>
      </c>
      <c r="R153" s="115" t="e">
        <f t="shared" si="34"/>
        <v>#REF!</v>
      </c>
      <c r="S153" s="115" t="e">
        <f t="shared" si="35"/>
        <v>#REF!</v>
      </c>
      <c r="T153" s="115"/>
      <c r="U153" s="115" t="e">
        <f t="shared" si="36"/>
        <v>#REF!</v>
      </c>
      <c r="V153" s="115" t="e">
        <f t="shared" si="37"/>
        <v>#REF!</v>
      </c>
      <c r="W153" s="115" t="e">
        <f t="shared" si="38"/>
        <v>#REF!</v>
      </c>
      <c r="X153" s="116" t="e">
        <f t="shared" si="39"/>
        <v>#REF!</v>
      </c>
      <c r="Y153" s="116" t="e">
        <f t="shared" si="40"/>
        <v>#REF!</v>
      </c>
      <c r="Z153" s="115" t="e">
        <f t="shared" si="41"/>
        <v>#REF!</v>
      </c>
      <c r="AA153" s="115" t="e">
        <f t="shared" si="42"/>
        <v>#REF!</v>
      </c>
      <c r="AB153" s="115"/>
      <c r="AC153" s="117" t="str">
        <f t="shared" si="43"/>
        <v>BERTAHAP</v>
      </c>
      <c r="AD153" s="118">
        <f t="shared" si="44"/>
        <v>0</v>
      </c>
      <c r="AE153" s="119">
        <v>2</v>
      </c>
      <c r="AF153" s="120"/>
      <c r="AG153" s="115" t="e">
        <f>IF(AF153&gt;#REF!,"LB","KR")</f>
        <v>#REF!</v>
      </c>
      <c r="AH153" s="120">
        <v>1301137000</v>
      </c>
      <c r="AI153" s="120">
        <v>1466590000</v>
      </c>
      <c r="AJ153" s="120">
        <v>1557046000</v>
      </c>
      <c r="AK153" s="121">
        <v>1653081000</v>
      </c>
      <c r="AL153" s="121">
        <v>1557046000</v>
      </c>
      <c r="AM153" s="120">
        <v>1653081000</v>
      </c>
      <c r="AN153" s="120" t="e">
        <f t="shared" si="46"/>
        <v>#REF!</v>
      </c>
    </row>
    <row r="154" spans="1:40">
      <c r="A154" s="3">
        <f t="shared" si="45"/>
        <v>115</v>
      </c>
      <c r="B154" s="106">
        <v>6</v>
      </c>
      <c r="C154" s="107" t="s">
        <v>163</v>
      </c>
      <c r="D154" s="108">
        <v>16</v>
      </c>
      <c r="E154" s="109"/>
      <c r="F154" s="110" t="s">
        <v>52</v>
      </c>
      <c r="G154" s="111">
        <f t="shared" si="26"/>
        <v>71</v>
      </c>
      <c r="H154" s="111">
        <f t="shared" si="27"/>
        <v>63</v>
      </c>
      <c r="I154" s="112">
        <f t="shared" si="28"/>
        <v>26438045</v>
      </c>
      <c r="J154" s="112" t="e">
        <f>SUMIF($AN$4:$AN$22,D154,#REF!)</f>
        <v>#REF!</v>
      </c>
      <c r="K154" s="113" t="e">
        <f t="shared" si="29"/>
        <v>#REF!</v>
      </c>
      <c r="L154" s="114" t="e">
        <f>SUMIF($AN$4:$AN$22,D154,#REF!)</f>
        <v>#REF!</v>
      </c>
      <c r="M154" s="115" t="e">
        <f t="shared" si="30"/>
        <v>#REF!</v>
      </c>
      <c r="N154" s="115" t="e">
        <f t="shared" si="31"/>
        <v>#REF!</v>
      </c>
      <c r="O154" s="115" t="e">
        <f t="shared" si="32"/>
        <v>#REF!</v>
      </c>
      <c r="P154" s="115" t="e">
        <f t="shared" si="33"/>
        <v>#REF!</v>
      </c>
      <c r="Q154" s="116" t="e">
        <f t="shared" si="34"/>
        <v>#REF!</v>
      </c>
      <c r="R154" s="115" t="e">
        <f t="shared" si="34"/>
        <v>#REF!</v>
      </c>
      <c r="S154" s="115" t="e">
        <f t="shared" si="35"/>
        <v>#REF!</v>
      </c>
      <c r="T154" s="115"/>
      <c r="U154" s="115" t="e">
        <f t="shared" si="36"/>
        <v>#REF!</v>
      </c>
      <c r="V154" s="115" t="e">
        <f t="shared" si="37"/>
        <v>#REF!</v>
      </c>
      <c r="W154" s="115" t="e">
        <f t="shared" si="38"/>
        <v>#REF!</v>
      </c>
      <c r="X154" s="116" t="e">
        <f t="shared" si="39"/>
        <v>#REF!</v>
      </c>
      <c r="Y154" s="116" t="e">
        <f t="shared" si="40"/>
        <v>#REF!</v>
      </c>
      <c r="Z154" s="115" t="e">
        <f t="shared" si="41"/>
        <v>#REF!</v>
      </c>
      <c r="AA154" s="115" t="e">
        <f t="shared" si="42"/>
        <v>#REF!</v>
      </c>
      <c r="AB154" s="115"/>
      <c r="AC154" s="117" t="str">
        <f t="shared" si="43"/>
        <v>BERTAHAP</v>
      </c>
      <c r="AD154" s="118">
        <f t="shared" si="44"/>
        <v>0</v>
      </c>
      <c r="AE154" s="119">
        <v>2</v>
      </c>
      <c r="AF154" s="120"/>
      <c r="AG154" s="115" t="e">
        <f>IF(AF154&gt;#REF!,"LB","KR")</f>
        <v>#REF!</v>
      </c>
      <c r="AH154" s="120">
        <v>1438099000</v>
      </c>
      <c r="AI154" s="120">
        <v>1620967000</v>
      </c>
      <c r="AJ154" s="120">
        <v>1720945000</v>
      </c>
      <c r="AK154" s="121">
        <v>1827089000</v>
      </c>
      <c r="AL154" s="121">
        <v>1720945000</v>
      </c>
      <c r="AM154" s="120">
        <v>1827089000</v>
      </c>
      <c r="AN154" s="120" t="e">
        <f t="shared" si="46"/>
        <v>#REF!</v>
      </c>
    </row>
    <row r="155" spans="1:40">
      <c r="A155" s="3">
        <f t="shared" si="45"/>
        <v>116</v>
      </c>
      <c r="B155" s="106">
        <v>7</v>
      </c>
      <c r="C155" s="107" t="s">
        <v>163</v>
      </c>
      <c r="D155" s="106">
        <v>18</v>
      </c>
      <c r="E155" s="109"/>
      <c r="F155" s="110" t="s">
        <v>54</v>
      </c>
      <c r="G155" s="111">
        <f t="shared" si="26"/>
        <v>97</v>
      </c>
      <c r="H155" s="111">
        <f t="shared" si="27"/>
        <v>85</v>
      </c>
      <c r="I155" s="112">
        <f t="shared" si="28"/>
        <v>26438045</v>
      </c>
      <c r="J155" s="112" t="e">
        <f>SUMIF($AN$4:$AN$22,D155,#REF!)</f>
        <v>#REF!</v>
      </c>
      <c r="K155" s="113" t="e">
        <f t="shared" si="29"/>
        <v>#REF!</v>
      </c>
      <c r="L155" s="114" t="e">
        <f>SUMIF($AN$4:$AN$22,D155,#REF!)</f>
        <v>#REF!</v>
      </c>
      <c r="M155" s="115" t="e">
        <f t="shared" si="30"/>
        <v>#REF!</v>
      </c>
      <c r="N155" s="115" t="e">
        <f t="shared" si="31"/>
        <v>#REF!</v>
      </c>
      <c r="O155" s="115" t="e">
        <f t="shared" si="32"/>
        <v>#REF!</v>
      </c>
      <c r="P155" s="115" t="e">
        <f t="shared" si="33"/>
        <v>#REF!</v>
      </c>
      <c r="Q155" s="116" t="e">
        <f t="shared" si="34"/>
        <v>#REF!</v>
      </c>
      <c r="R155" s="115" t="e">
        <f t="shared" si="34"/>
        <v>#REF!</v>
      </c>
      <c r="S155" s="115" t="e">
        <f t="shared" si="35"/>
        <v>#REF!</v>
      </c>
      <c r="T155" s="115"/>
      <c r="U155" s="115" t="e">
        <f t="shared" si="36"/>
        <v>#REF!</v>
      </c>
      <c r="V155" s="115" t="e">
        <f t="shared" si="37"/>
        <v>#REF!</v>
      </c>
      <c r="W155" s="115" t="e">
        <f t="shared" si="38"/>
        <v>#REF!</v>
      </c>
      <c r="X155" s="116" t="e">
        <f t="shared" si="39"/>
        <v>#REF!</v>
      </c>
      <c r="Y155" s="116" t="e">
        <f t="shared" si="40"/>
        <v>#REF!</v>
      </c>
      <c r="Z155" s="115" t="e">
        <f t="shared" si="41"/>
        <v>#REF!</v>
      </c>
      <c r="AA155" s="115" t="e">
        <f t="shared" si="42"/>
        <v>#REF!</v>
      </c>
      <c r="AB155" s="115"/>
      <c r="AC155" s="117" t="str">
        <f t="shared" si="43"/>
        <v>BERTAHAP</v>
      </c>
      <c r="AD155" s="118">
        <f t="shared" si="44"/>
        <v>0</v>
      </c>
      <c r="AE155" s="119">
        <v>2</v>
      </c>
      <c r="AF155" s="120"/>
      <c r="AG155" s="115" t="e">
        <f>IF(AF155&gt;#REF!,"LB","KR")</f>
        <v>#REF!</v>
      </c>
      <c r="AH155" s="120">
        <v>1940292000</v>
      </c>
      <c r="AI155" s="120">
        <v>2187019000</v>
      </c>
      <c r="AJ155" s="120">
        <v>2321910000</v>
      </c>
      <c r="AK155" s="121">
        <v>2465120000</v>
      </c>
      <c r="AL155" s="121">
        <v>2321910000</v>
      </c>
      <c r="AM155" s="120">
        <v>2465120000</v>
      </c>
      <c r="AN155" s="120" t="e">
        <f t="shared" si="46"/>
        <v>#REF!</v>
      </c>
    </row>
    <row r="156" spans="1:40">
      <c r="A156" s="3">
        <f t="shared" si="45"/>
        <v>117</v>
      </c>
      <c r="B156" s="106">
        <v>1</v>
      </c>
      <c r="C156" s="107" t="s">
        <v>165</v>
      </c>
      <c r="D156" s="108" t="s">
        <v>24</v>
      </c>
      <c r="E156" s="109"/>
      <c r="F156" s="110" t="s">
        <v>39</v>
      </c>
      <c r="G156" s="111">
        <f t="shared" si="26"/>
        <v>113</v>
      </c>
      <c r="H156" s="111">
        <f t="shared" si="27"/>
        <v>101</v>
      </c>
      <c r="I156" s="112">
        <f t="shared" si="28"/>
        <v>26438045</v>
      </c>
      <c r="J156" s="112" t="e">
        <f>SUMIF($AN$4:$AN$22,D156,#REF!)</f>
        <v>#REF!</v>
      </c>
      <c r="K156" s="113" t="e">
        <f t="shared" si="29"/>
        <v>#REF!</v>
      </c>
      <c r="L156" s="114" t="e">
        <f>SUMIF($AN$4:$AN$22,D156,#REF!)</f>
        <v>#REF!</v>
      </c>
      <c r="M156" s="115" t="e">
        <f t="shared" si="30"/>
        <v>#REF!</v>
      </c>
      <c r="N156" s="115" t="e">
        <f t="shared" si="31"/>
        <v>#REF!</v>
      </c>
      <c r="O156" s="115" t="e">
        <f t="shared" si="32"/>
        <v>#REF!</v>
      </c>
      <c r="P156" s="115" t="e">
        <f t="shared" si="33"/>
        <v>#REF!</v>
      </c>
      <c r="Q156" s="116" t="e">
        <f t="shared" si="34"/>
        <v>#REF!</v>
      </c>
      <c r="R156" s="115" t="e">
        <f t="shared" si="34"/>
        <v>#REF!</v>
      </c>
      <c r="S156" s="115" t="e">
        <f t="shared" si="35"/>
        <v>#REF!</v>
      </c>
      <c r="T156" s="115"/>
      <c r="U156" s="115" t="e">
        <f t="shared" si="36"/>
        <v>#REF!</v>
      </c>
      <c r="V156" s="115" t="e">
        <f t="shared" si="37"/>
        <v>#REF!</v>
      </c>
      <c r="W156" s="115" t="e">
        <f t="shared" si="38"/>
        <v>#REF!</v>
      </c>
      <c r="X156" s="116" t="e">
        <f t="shared" si="39"/>
        <v>#REF!</v>
      </c>
      <c r="Y156" s="116" t="e">
        <f t="shared" si="40"/>
        <v>#REF!</v>
      </c>
      <c r="Z156" s="115" t="e">
        <f t="shared" si="41"/>
        <v>#REF!</v>
      </c>
      <c r="AA156" s="115" t="e">
        <f t="shared" si="42"/>
        <v>#REF!</v>
      </c>
      <c r="AB156" s="115"/>
      <c r="AC156" s="117" t="str">
        <f t="shared" si="43"/>
        <v>BERTAHAP</v>
      </c>
      <c r="AD156" s="118">
        <f t="shared" si="44"/>
        <v>0</v>
      </c>
      <c r="AE156" s="119">
        <v>2</v>
      </c>
      <c r="AF156" s="120"/>
      <c r="AG156" s="115" t="e">
        <f>IF(AF156&gt;#REF!,"LB","KR")</f>
        <v>#REF!</v>
      </c>
      <c r="AH156" s="120">
        <v>2378423000</v>
      </c>
      <c r="AI156" s="120">
        <v>2680862000</v>
      </c>
      <c r="AJ156" s="120">
        <v>2846212000</v>
      </c>
      <c r="AK156" s="121">
        <v>3021760000</v>
      </c>
      <c r="AL156" s="121">
        <v>2846212000</v>
      </c>
      <c r="AM156" s="120">
        <v>3021760000</v>
      </c>
      <c r="AN156" s="120" t="e">
        <f t="shared" si="46"/>
        <v>#REF!</v>
      </c>
    </row>
    <row r="157" spans="1:40">
      <c r="A157" s="3">
        <f t="shared" si="45"/>
        <v>118</v>
      </c>
      <c r="B157" s="106">
        <v>2</v>
      </c>
      <c r="C157" s="107" t="s">
        <v>165</v>
      </c>
      <c r="D157" s="108" t="s">
        <v>35</v>
      </c>
      <c r="E157" s="109"/>
      <c r="F157" s="110" t="s">
        <v>42</v>
      </c>
      <c r="G157" s="111">
        <f t="shared" si="26"/>
        <v>78</v>
      </c>
      <c r="H157" s="111">
        <f t="shared" si="27"/>
        <v>66</v>
      </c>
      <c r="I157" s="112">
        <f t="shared" si="28"/>
        <v>26438045</v>
      </c>
      <c r="J157" s="112" t="e">
        <f>SUMIF($AN$4:$AN$22,D157,#REF!)</f>
        <v>#REF!</v>
      </c>
      <c r="K157" s="113" t="e">
        <f t="shared" si="29"/>
        <v>#REF!</v>
      </c>
      <c r="L157" s="114" t="e">
        <f>SUMIF($AN$4:$AN$22,D157,#REF!)</f>
        <v>#REF!</v>
      </c>
      <c r="M157" s="115" t="e">
        <f t="shared" si="30"/>
        <v>#REF!</v>
      </c>
      <c r="N157" s="115" t="e">
        <f t="shared" si="31"/>
        <v>#REF!</v>
      </c>
      <c r="O157" s="115" t="e">
        <f t="shared" si="32"/>
        <v>#REF!</v>
      </c>
      <c r="P157" s="115" t="e">
        <f t="shared" si="33"/>
        <v>#REF!</v>
      </c>
      <c r="Q157" s="116" t="e">
        <f t="shared" si="34"/>
        <v>#REF!</v>
      </c>
      <c r="R157" s="115" t="e">
        <f t="shared" si="34"/>
        <v>#REF!</v>
      </c>
      <c r="S157" s="115" t="e">
        <f t="shared" si="35"/>
        <v>#REF!</v>
      </c>
      <c r="T157" s="115"/>
      <c r="U157" s="115" t="e">
        <f t="shared" si="36"/>
        <v>#REF!</v>
      </c>
      <c r="V157" s="115" t="e">
        <f t="shared" si="37"/>
        <v>#REF!</v>
      </c>
      <c r="W157" s="115" t="e">
        <f t="shared" si="38"/>
        <v>#REF!</v>
      </c>
      <c r="X157" s="116" t="e">
        <f t="shared" si="39"/>
        <v>#REF!</v>
      </c>
      <c r="Y157" s="116" t="e">
        <f t="shared" si="40"/>
        <v>#REF!</v>
      </c>
      <c r="Z157" s="115" t="e">
        <f t="shared" si="41"/>
        <v>#REF!</v>
      </c>
      <c r="AA157" s="115" t="e">
        <f t="shared" si="42"/>
        <v>#REF!</v>
      </c>
      <c r="AB157" s="115"/>
      <c r="AC157" s="117" t="str">
        <f t="shared" si="43"/>
        <v>BERTAHAP</v>
      </c>
      <c r="AD157" s="118">
        <f t="shared" si="44"/>
        <v>0</v>
      </c>
      <c r="AE157" s="119">
        <v>2</v>
      </c>
      <c r="AF157" s="120"/>
      <c r="AG157" s="115" t="e">
        <f>IF(AF157&gt;#REF!,"LB","KR")</f>
        <v>#REF!</v>
      </c>
      <c r="AH157" s="120">
        <v>1521497000</v>
      </c>
      <c r="AI157" s="120">
        <v>1714970000</v>
      </c>
      <c r="AJ157" s="120">
        <v>1820745000</v>
      </c>
      <c r="AK157" s="121">
        <v>1933045000</v>
      </c>
      <c r="AL157" s="121">
        <v>1820745000</v>
      </c>
      <c r="AM157" s="120">
        <v>1933045000</v>
      </c>
      <c r="AN157" s="120" t="e">
        <f t="shared" si="46"/>
        <v>#REF!</v>
      </c>
    </row>
    <row r="158" spans="1:40">
      <c r="A158" s="3">
        <f t="shared" si="45"/>
        <v>119</v>
      </c>
      <c r="B158" s="106">
        <v>3</v>
      </c>
      <c r="C158" s="107" t="s">
        <v>165</v>
      </c>
      <c r="D158" s="108" t="s">
        <v>41</v>
      </c>
      <c r="E158" s="109"/>
      <c r="F158" s="110" t="s">
        <v>45</v>
      </c>
      <c r="G158" s="111">
        <f t="shared" si="26"/>
        <v>60</v>
      </c>
      <c r="H158" s="111">
        <f t="shared" si="27"/>
        <v>52</v>
      </c>
      <c r="I158" s="112">
        <f t="shared" si="28"/>
        <v>26438045</v>
      </c>
      <c r="J158" s="112" t="e">
        <f>SUMIF($AN$4:$AN$22,D158,#REF!)</f>
        <v>#REF!</v>
      </c>
      <c r="K158" s="113" t="e">
        <f t="shared" si="29"/>
        <v>#REF!</v>
      </c>
      <c r="L158" s="114" t="e">
        <f>SUMIF($AN$4:$AN$22,D158,#REF!)</f>
        <v>#REF!</v>
      </c>
      <c r="M158" s="115" t="e">
        <f t="shared" si="30"/>
        <v>#REF!</v>
      </c>
      <c r="N158" s="115" t="e">
        <f t="shared" si="31"/>
        <v>#REF!</v>
      </c>
      <c r="O158" s="115" t="e">
        <f t="shared" si="32"/>
        <v>#REF!</v>
      </c>
      <c r="P158" s="115" t="e">
        <f t="shared" si="33"/>
        <v>#REF!</v>
      </c>
      <c r="Q158" s="116" t="e">
        <f t="shared" si="34"/>
        <v>#REF!</v>
      </c>
      <c r="R158" s="115" t="e">
        <f t="shared" si="34"/>
        <v>#REF!</v>
      </c>
      <c r="S158" s="115" t="e">
        <f t="shared" si="35"/>
        <v>#REF!</v>
      </c>
      <c r="T158" s="115"/>
      <c r="U158" s="115" t="e">
        <f t="shared" si="36"/>
        <v>#REF!</v>
      </c>
      <c r="V158" s="115" t="e">
        <f t="shared" si="37"/>
        <v>#REF!</v>
      </c>
      <c r="W158" s="115" t="e">
        <f t="shared" si="38"/>
        <v>#REF!</v>
      </c>
      <c r="X158" s="116" t="e">
        <f t="shared" si="39"/>
        <v>#REF!</v>
      </c>
      <c r="Y158" s="116" t="e">
        <f t="shared" si="40"/>
        <v>#REF!</v>
      </c>
      <c r="Z158" s="115" t="e">
        <f t="shared" si="41"/>
        <v>#REF!</v>
      </c>
      <c r="AA158" s="115" t="e">
        <f t="shared" si="42"/>
        <v>#REF!</v>
      </c>
      <c r="AB158" s="115"/>
      <c r="AC158" s="117" t="str">
        <f t="shared" si="43"/>
        <v>BERTAHAP</v>
      </c>
      <c r="AD158" s="118">
        <f t="shared" si="44"/>
        <v>0</v>
      </c>
      <c r="AE158" s="119">
        <v>2</v>
      </c>
      <c r="AF158" s="120"/>
      <c r="AG158" s="115" t="e">
        <f>IF(AF158&gt;#REF!,"LB","KR")</f>
        <v>#REF!</v>
      </c>
      <c r="AH158" s="120">
        <v>1198755000</v>
      </c>
      <c r="AI158" s="120">
        <v>1351188000</v>
      </c>
      <c r="AJ158" s="120">
        <v>1434527000</v>
      </c>
      <c r="AK158" s="121">
        <v>1523005000</v>
      </c>
      <c r="AL158" s="121">
        <v>1434527000</v>
      </c>
      <c r="AM158" s="120">
        <v>1523005000</v>
      </c>
      <c r="AN158" s="120" t="e">
        <f t="shared" si="46"/>
        <v>#REF!</v>
      </c>
    </row>
    <row r="159" spans="1:40">
      <c r="A159" s="3">
        <f t="shared" si="45"/>
        <v>120</v>
      </c>
      <c r="B159" s="106">
        <v>4</v>
      </c>
      <c r="C159" s="107" t="s">
        <v>165</v>
      </c>
      <c r="D159" s="108">
        <v>10</v>
      </c>
      <c r="E159" s="109"/>
      <c r="F159" s="110" t="s">
        <v>48</v>
      </c>
      <c r="G159" s="111">
        <f t="shared" si="26"/>
        <v>74</v>
      </c>
      <c r="H159" s="111">
        <f t="shared" si="27"/>
        <v>63</v>
      </c>
      <c r="I159" s="112">
        <f t="shared" si="28"/>
        <v>26438045</v>
      </c>
      <c r="J159" s="112" t="e">
        <f>SUMIF($AN$4:$AN$22,D159,#REF!)</f>
        <v>#REF!</v>
      </c>
      <c r="K159" s="113" t="e">
        <f t="shared" si="29"/>
        <v>#REF!</v>
      </c>
      <c r="L159" s="114" t="e">
        <f>SUMIF($AN$4:$AN$22,D159,#REF!)</f>
        <v>#REF!</v>
      </c>
      <c r="M159" s="115" t="e">
        <f t="shared" si="30"/>
        <v>#REF!</v>
      </c>
      <c r="N159" s="115" t="e">
        <f t="shared" si="31"/>
        <v>#REF!</v>
      </c>
      <c r="O159" s="115" t="e">
        <f t="shared" si="32"/>
        <v>#REF!</v>
      </c>
      <c r="P159" s="115" t="e">
        <f t="shared" si="33"/>
        <v>#REF!</v>
      </c>
      <c r="Q159" s="116" t="e">
        <f t="shared" si="34"/>
        <v>#REF!</v>
      </c>
      <c r="R159" s="115" t="e">
        <f t="shared" si="34"/>
        <v>#REF!</v>
      </c>
      <c r="S159" s="115" t="e">
        <f t="shared" si="35"/>
        <v>#REF!</v>
      </c>
      <c r="T159" s="115"/>
      <c r="U159" s="115" t="e">
        <f t="shared" si="36"/>
        <v>#REF!</v>
      </c>
      <c r="V159" s="115" t="e">
        <f t="shared" si="37"/>
        <v>#REF!</v>
      </c>
      <c r="W159" s="115" t="e">
        <f t="shared" si="38"/>
        <v>#REF!</v>
      </c>
      <c r="X159" s="116" t="e">
        <f t="shared" si="39"/>
        <v>#REF!</v>
      </c>
      <c r="Y159" s="116" t="e">
        <f t="shared" si="40"/>
        <v>#REF!</v>
      </c>
      <c r="Z159" s="115" t="e">
        <f t="shared" si="41"/>
        <v>#REF!</v>
      </c>
      <c r="AA159" s="115" t="e">
        <f t="shared" si="42"/>
        <v>#REF!</v>
      </c>
      <c r="AB159" s="115"/>
      <c r="AC159" s="117" t="str">
        <f t="shared" si="43"/>
        <v>BERTAHAP</v>
      </c>
      <c r="AD159" s="118">
        <f t="shared" si="44"/>
        <v>0</v>
      </c>
      <c r="AE159" s="119">
        <v>2</v>
      </c>
      <c r="AF159" s="120"/>
      <c r="AG159" s="115" t="e">
        <f>IF(AF159&gt;#REF!,"LB","KR")</f>
        <v>#REF!</v>
      </c>
      <c r="AH159" s="120">
        <v>1452338000</v>
      </c>
      <c r="AI159" s="120">
        <v>1637017000</v>
      </c>
      <c r="AJ159" s="120">
        <v>1737984000</v>
      </c>
      <c r="AK159" s="121">
        <v>1845179000</v>
      </c>
      <c r="AL159" s="121">
        <v>1737984000</v>
      </c>
      <c r="AM159" s="120">
        <v>1845179000</v>
      </c>
      <c r="AN159" s="120" t="e">
        <f t="shared" si="46"/>
        <v>#REF!</v>
      </c>
    </row>
    <row r="160" spans="1:40">
      <c r="A160" s="3">
        <f t="shared" si="45"/>
        <v>121</v>
      </c>
      <c r="B160" s="106">
        <v>5</v>
      </c>
      <c r="C160" s="107" t="s">
        <v>165</v>
      </c>
      <c r="D160" s="106">
        <v>12</v>
      </c>
      <c r="E160" s="109"/>
      <c r="F160" s="110" t="s">
        <v>50</v>
      </c>
      <c r="G160" s="111">
        <f t="shared" si="26"/>
        <v>67</v>
      </c>
      <c r="H160" s="111">
        <f t="shared" si="27"/>
        <v>57</v>
      </c>
      <c r="I160" s="112">
        <f t="shared" si="28"/>
        <v>26438045</v>
      </c>
      <c r="J160" s="112" t="e">
        <f>SUMIF($AN$4:$AN$22,D160,#REF!)</f>
        <v>#REF!</v>
      </c>
      <c r="K160" s="113" t="e">
        <f t="shared" si="29"/>
        <v>#REF!</v>
      </c>
      <c r="L160" s="114" t="e">
        <f>SUMIF($AN$4:$AN$22,D160,#REF!)</f>
        <v>#REF!</v>
      </c>
      <c r="M160" s="115" t="e">
        <f t="shared" si="30"/>
        <v>#REF!</v>
      </c>
      <c r="N160" s="115" t="e">
        <f t="shared" si="31"/>
        <v>#REF!</v>
      </c>
      <c r="O160" s="115" t="e">
        <f t="shared" si="32"/>
        <v>#REF!</v>
      </c>
      <c r="P160" s="115" t="e">
        <f t="shared" si="33"/>
        <v>#REF!</v>
      </c>
      <c r="Q160" s="116" t="e">
        <f t="shared" si="34"/>
        <v>#REF!</v>
      </c>
      <c r="R160" s="115" t="e">
        <f t="shared" si="34"/>
        <v>#REF!</v>
      </c>
      <c r="S160" s="115" t="e">
        <f t="shared" si="35"/>
        <v>#REF!</v>
      </c>
      <c r="T160" s="115"/>
      <c r="U160" s="115" t="e">
        <f t="shared" si="36"/>
        <v>#REF!</v>
      </c>
      <c r="V160" s="115" t="e">
        <f t="shared" si="37"/>
        <v>#REF!</v>
      </c>
      <c r="W160" s="115" t="e">
        <f t="shared" si="38"/>
        <v>#REF!</v>
      </c>
      <c r="X160" s="116" t="e">
        <f t="shared" si="39"/>
        <v>#REF!</v>
      </c>
      <c r="Y160" s="116" t="e">
        <f t="shared" si="40"/>
        <v>#REF!</v>
      </c>
      <c r="Z160" s="115" t="e">
        <f t="shared" si="41"/>
        <v>#REF!</v>
      </c>
      <c r="AA160" s="115" t="e">
        <f t="shared" si="42"/>
        <v>#REF!</v>
      </c>
      <c r="AB160" s="115"/>
      <c r="AC160" s="117" t="str">
        <f t="shared" si="43"/>
        <v>BERTAHAP</v>
      </c>
      <c r="AD160" s="118">
        <f t="shared" si="44"/>
        <v>0</v>
      </c>
      <c r="AE160" s="119">
        <v>2</v>
      </c>
      <c r="AF160" s="120"/>
      <c r="AG160" s="115" t="e">
        <f>IF(AF160&gt;#REF!,"LB","KR")</f>
        <v>#REF!</v>
      </c>
      <c r="AH160" s="120">
        <v>1314020000</v>
      </c>
      <c r="AI160" s="120">
        <v>1481110000</v>
      </c>
      <c r="AJ160" s="120">
        <v>1572462000</v>
      </c>
      <c r="AK160" s="121">
        <v>1669448000</v>
      </c>
      <c r="AL160" s="121">
        <v>1572462000</v>
      </c>
      <c r="AM160" s="120">
        <v>1669448000</v>
      </c>
      <c r="AN160" s="120" t="e">
        <f t="shared" si="46"/>
        <v>#REF!</v>
      </c>
    </row>
    <row r="161" spans="1:40">
      <c r="A161" s="3">
        <f t="shared" si="45"/>
        <v>122</v>
      </c>
      <c r="B161" s="106">
        <v>6</v>
      </c>
      <c r="C161" s="107" t="s">
        <v>165</v>
      </c>
      <c r="D161" s="108">
        <v>16</v>
      </c>
      <c r="E161" s="109"/>
      <c r="F161" s="110" t="s">
        <v>52</v>
      </c>
      <c r="G161" s="111">
        <f t="shared" si="26"/>
        <v>71</v>
      </c>
      <c r="H161" s="111">
        <f t="shared" si="27"/>
        <v>63</v>
      </c>
      <c r="I161" s="112">
        <f t="shared" si="28"/>
        <v>26438045</v>
      </c>
      <c r="J161" s="112" t="e">
        <f>SUMIF($AN$4:$AN$22,D161,#REF!)</f>
        <v>#REF!</v>
      </c>
      <c r="K161" s="113" t="e">
        <f t="shared" si="29"/>
        <v>#REF!</v>
      </c>
      <c r="L161" s="114" t="e">
        <f>SUMIF($AN$4:$AN$22,D161,#REF!)</f>
        <v>#REF!</v>
      </c>
      <c r="M161" s="115" t="e">
        <f t="shared" si="30"/>
        <v>#REF!</v>
      </c>
      <c r="N161" s="115" t="e">
        <f t="shared" si="31"/>
        <v>#REF!</v>
      </c>
      <c r="O161" s="115" t="e">
        <f t="shared" si="32"/>
        <v>#REF!</v>
      </c>
      <c r="P161" s="115" t="e">
        <f t="shared" si="33"/>
        <v>#REF!</v>
      </c>
      <c r="Q161" s="116" t="e">
        <f t="shared" si="34"/>
        <v>#REF!</v>
      </c>
      <c r="R161" s="115" t="e">
        <f t="shared" si="34"/>
        <v>#REF!</v>
      </c>
      <c r="S161" s="115" t="e">
        <f t="shared" si="35"/>
        <v>#REF!</v>
      </c>
      <c r="T161" s="115"/>
      <c r="U161" s="115" t="e">
        <f t="shared" si="36"/>
        <v>#REF!</v>
      </c>
      <c r="V161" s="115" t="e">
        <f t="shared" si="37"/>
        <v>#REF!</v>
      </c>
      <c r="W161" s="115" t="e">
        <f t="shared" si="38"/>
        <v>#REF!</v>
      </c>
      <c r="X161" s="116" t="e">
        <f t="shared" si="39"/>
        <v>#REF!</v>
      </c>
      <c r="Y161" s="116" t="e">
        <f t="shared" si="40"/>
        <v>#REF!</v>
      </c>
      <c r="Z161" s="115" t="e">
        <f t="shared" si="41"/>
        <v>#REF!</v>
      </c>
      <c r="AA161" s="115" t="e">
        <f t="shared" si="42"/>
        <v>#REF!</v>
      </c>
      <c r="AB161" s="115"/>
      <c r="AC161" s="117" t="str">
        <f t="shared" si="43"/>
        <v>BERTAHAP</v>
      </c>
      <c r="AD161" s="118">
        <f t="shared" si="44"/>
        <v>0</v>
      </c>
      <c r="AE161" s="119">
        <v>2</v>
      </c>
      <c r="AF161" s="120"/>
      <c r="AG161" s="115" t="e">
        <f>IF(AF161&gt;#REF!,"LB","KR")</f>
        <v>#REF!</v>
      </c>
      <c r="AH161" s="120">
        <v>1452338000</v>
      </c>
      <c r="AI161" s="120">
        <v>1637017000</v>
      </c>
      <c r="AJ161" s="120">
        <v>1737984000</v>
      </c>
      <c r="AK161" s="121">
        <v>1845179000</v>
      </c>
      <c r="AL161" s="121">
        <v>1737984000</v>
      </c>
      <c r="AM161" s="120">
        <v>1845179000</v>
      </c>
      <c r="AN161" s="120" t="e">
        <f t="shared" si="46"/>
        <v>#REF!</v>
      </c>
    </row>
    <row r="162" spans="1:40">
      <c r="A162" s="3">
        <f t="shared" si="45"/>
        <v>123</v>
      </c>
      <c r="B162" s="106">
        <v>7</v>
      </c>
      <c r="C162" s="107" t="s">
        <v>165</v>
      </c>
      <c r="D162" s="106">
        <v>18</v>
      </c>
      <c r="E162" s="109"/>
      <c r="F162" s="110" t="s">
        <v>54</v>
      </c>
      <c r="G162" s="111">
        <f t="shared" si="26"/>
        <v>97</v>
      </c>
      <c r="H162" s="111">
        <f t="shared" si="27"/>
        <v>85</v>
      </c>
      <c r="I162" s="112">
        <f t="shared" si="28"/>
        <v>26438045</v>
      </c>
      <c r="J162" s="112" t="e">
        <f>SUMIF($AN$4:$AN$22,D162,#REF!)</f>
        <v>#REF!</v>
      </c>
      <c r="K162" s="113" t="e">
        <f t="shared" si="29"/>
        <v>#REF!</v>
      </c>
      <c r="L162" s="114" t="e">
        <f>SUMIF($AN$4:$AN$22,D162,#REF!)</f>
        <v>#REF!</v>
      </c>
      <c r="M162" s="115" t="e">
        <f t="shared" si="30"/>
        <v>#REF!</v>
      </c>
      <c r="N162" s="115" t="e">
        <f t="shared" si="31"/>
        <v>#REF!</v>
      </c>
      <c r="O162" s="115" t="e">
        <f t="shared" si="32"/>
        <v>#REF!</v>
      </c>
      <c r="P162" s="115" t="e">
        <f t="shared" si="33"/>
        <v>#REF!</v>
      </c>
      <c r="Q162" s="116" t="e">
        <f t="shared" si="34"/>
        <v>#REF!</v>
      </c>
      <c r="R162" s="115" t="e">
        <f t="shared" si="34"/>
        <v>#REF!</v>
      </c>
      <c r="S162" s="115" t="e">
        <f t="shared" si="35"/>
        <v>#REF!</v>
      </c>
      <c r="T162" s="115"/>
      <c r="U162" s="115" t="e">
        <f t="shared" si="36"/>
        <v>#REF!</v>
      </c>
      <c r="V162" s="115" t="e">
        <f t="shared" si="37"/>
        <v>#REF!</v>
      </c>
      <c r="W162" s="115" t="e">
        <f t="shared" si="38"/>
        <v>#REF!</v>
      </c>
      <c r="X162" s="116" t="e">
        <f t="shared" si="39"/>
        <v>#REF!</v>
      </c>
      <c r="Y162" s="116" t="e">
        <f t="shared" si="40"/>
        <v>#REF!</v>
      </c>
      <c r="Z162" s="115" t="e">
        <f t="shared" si="41"/>
        <v>#REF!</v>
      </c>
      <c r="AA162" s="115" t="e">
        <f t="shared" si="42"/>
        <v>#REF!</v>
      </c>
      <c r="AB162" s="115"/>
      <c r="AC162" s="117" t="str">
        <f t="shared" si="43"/>
        <v>BERTAHAP</v>
      </c>
      <c r="AD162" s="118">
        <f t="shared" si="44"/>
        <v>0</v>
      </c>
      <c r="AE162" s="119">
        <v>2</v>
      </c>
      <c r="AF162" s="120"/>
      <c r="AG162" s="115" t="e">
        <f>IF(AF162&gt;#REF!,"LB","KR")</f>
        <v>#REF!</v>
      </c>
      <c r="AH162" s="120">
        <v>1940292000</v>
      </c>
      <c r="AI162" s="120">
        <v>2187019000</v>
      </c>
      <c r="AJ162" s="120">
        <v>2321910000</v>
      </c>
      <c r="AK162" s="121">
        <v>2465120000</v>
      </c>
      <c r="AL162" s="121">
        <v>2321910000</v>
      </c>
      <c r="AM162" s="120">
        <v>2465120000</v>
      </c>
      <c r="AN162" s="120" t="e">
        <f t="shared" si="46"/>
        <v>#REF!</v>
      </c>
    </row>
    <row r="163" spans="1:40">
      <c r="A163" s="3">
        <f t="shared" si="45"/>
        <v>124</v>
      </c>
      <c r="B163" s="106">
        <v>1</v>
      </c>
      <c r="C163" s="107" t="s">
        <v>167</v>
      </c>
      <c r="D163" s="108" t="s">
        <v>24</v>
      </c>
      <c r="E163" s="109"/>
      <c r="F163" s="110" t="s">
        <v>39</v>
      </c>
      <c r="G163" s="111">
        <f t="shared" si="26"/>
        <v>113</v>
      </c>
      <c r="H163" s="111">
        <f t="shared" si="27"/>
        <v>101</v>
      </c>
      <c r="I163" s="112">
        <f t="shared" si="28"/>
        <v>26438045</v>
      </c>
      <c r="J163" s="112" t="e">
        <f>SUMIF($AN$4:$AN$22,D163,#REF!)</f>
        <v>#REF!</v>
      </c>
      <c r="K163" s="113" t="e">
        <f t="shared" si="29"/>
        <v>#REF!</v>
      </c>
      <c r="L163" s="114" t="e">
        <f>SUMIF($AN$4:$AN$22,D163,#REF!)</f>
        <v>#REF!</v>
      </c>
      <c r="M163" s="115" t="e">
        <f t="shared" si="30"/>
        <v>#REF!</v>
      </c>
      <c r="N163" s="115" t="e">
        <f t="shared" si="31"/>
        <v>#REF!</v>
      </c>
      <c r="O163" s="115" t="e">
        <f t="shared" si="32"/>
        <v>#REF!</v>
      </c>
      <c r="P163" s="115" t="e">
        <f t="shared" si="33"/>
        <v>#REF!</v>
      </c>
      <c r="Q163" s="116" t="e">
        <f t="shared" si="34"/>
        <v>#REF!</v>
      </c>
      <c r="R163" s="115" t="e">
        <f t="shared" si="34"/>
        <v>#REF!</v>
      </c>
      <c r="S163" s="115" t="e">
        <f t="shared" si="35"/>
        <v>#REF!</v>
      </c>
      <c r="T163" s="115"/>
      <c r="U163" s="115" t="e">
        <f t="shared" si="36"/>
        <v>#REF!</v>
      </c>
      <c r="V163" s="115" t="e">
        <f t="shared" si="37"/>
        <v>#REF!</v>
      </c>
      <c r="W163" s="115" t="e">
        <f t="shared" si="38"/>
        <v>#REF!</v>
      </c>
      <c r="X163" s="116" t="e">
        <f t="shared" si="39"/>
        <v>#REF!</v>
      </c>
      <c r="Y163" s="116" t="e">
        <f t="shared" si="40"/>
        <v>#REF!</v>
      </c>
      <c r="Z163" s="115" t="e">
        <f t="shared" si="41"/>
        <v>#REF!</v>
      </c>
      <c r="AA163" s="115" t="e">
        <f t="shared" si="42"/>
        <v>#REF!</v>
      </c>
      <c r="AB163" s="115"/>
      <c r="AC163" s="117" t="str">
        <f t="shared" si="43"/>
        <v>BERTAHAP</v>
      </c>
      <c r="AD163" s="118">
        <f t="shared" si="44"/>
        <v>0</v>
      </c>
      <c r="AE163" s="119">
        <v>2</v>
      </c>
      <c r="AF163" s="120"/>
      <c r="AG163" s="115" t="e">
        <f>IF(AF163&gt;#REF!,"LB","KR")</f>
        <v>#REF!</v>
      </c>
      <c r="AH163" s="120">
        <v>2355105000</v>
      </c>
      <c r="AI163" s="120">
        <v>2654579000</v>
      </c>
      <c r="AJ163" s="120">
        <v>2818308000</v>
      </c>
      <c r="AK163" s="121">
        <v>2992135000</v>
      </c>
      <c r="AL163" s="121">
        <v>2818308000</v>
      </c>
      <c r="AM163" s="120">
        <v>2992135000</v>
      </c>
      <c r="AN163" s="120" t="e">
        <f t="shared" si="46"/>
        <v>#REF!</v>
      </c>
    </row>
    <row r="164" spans="1:40">
      <c r="A164" s="3">
        <f t="shared" si="45"/>
        <v>125</v>
      </c>
      <c r="B164" s="106">
        <v>2</v>
      </c>
      <c r="C164" s="107" t="s">
        <v>167</v>
      </c>
      <c r="D164" s="108" t="s">
        <v>35</v>
      </c>
      <c r="E164" s="109"/>
      <c r="F164" s="110" t="s">
        <v>42</v>
      </c>
      <c r="G164" s="111">
        <f t="shared" si="26"/>
        <v>78</v>
      </c>
      <c r="H164" s="111">
        <f t="shared" si="27"/>
        <v>66</v>
      </c>
      <c r="I164" s="112">
        <f t="shared" si="28"/>
        <v>26438045</v>
      </c>
      <c r="J164" s="112" t="e">
        <f>SUMIF($AN$4:$AN$22,D164,#REF!)</f>
        <v>#REF!</v>
      </c>
      <c r="K164" s="113" t="e">
        <f t="shared" si="29"/>
        <v>#REF!</v>
      </c>
      <c r="L164" s="114" t="e">
        <f>SUMIF($AN$4:$AN$22,D164,#REF!)</f>
        <v>#REF!</v>
      </c>
      <c r="M164" s="115" t="e">
        <f t="shared" si="30"/>
        <v>#REF!</v>
      </c>
      <c r="N164" s="115" t="e">
        <f t="shared" si="31"/>
        <v>#REF!</v>
      </c>
      <c r="O164" s="115" t="e">
        <f t="shared" si="32"/>
        <v>#REF!</v>
      </c>
      <c r="P164" s="115" t="e">
        <f t="shared" si="33"/>
        <v>#REF!</v>
      </c>
      <c r="Q164" s="116" t="e">
        <f t="shared" si="34"/>
        <v>#REF!</v>
      </c>
      <c r="R164" s="115" t="e">
        <f t="shared" si="34"/>
        <v>#REF!</v>
      </c>
      <c r="S164" s="115" t="e">
        <f t="shared" si="35"/>
        <v>#REF!</v>
      </c>
      <c r="T164" s="115"/>
      <c r="U164" s="115" t="e">
        <f t="shared" si="36"/>
        <v>#REF!</v>
      </c>
      <c r="V164" s="115" t="e">
        <f t="shared" si="37"/>
        <v>#REF!</v>
      </c>
      <c r="W164" s="115" t="e">
        <f t="shared" si="38"/>
        <v>#REF!</v>
      </c>
      <c r="X164" s="116" t="e">
        <f t="shared" si="39"/>
        <v>#REF!</v>
      </c>
      <c r="Y164" s="116" t="e">
        <f t="shared" si="40"/>
        <v>#REF!</v>
      </c>
      <c r="Z164" s="115" t="e">
        <f t="shared" si="41"/>
        <v>#REF!</v>
      </c>
      <c r="AA164" s="115" t="e">
        <f t="shared" si="42"/>
        <v>#REF!</v>
      </c>
      <c r="AB164" s="115"/>
      <c r="AC164" s="117" t="str">
        <f t="shared" si="43"/>
        <v>BERTAHAP</v>
      </c>
      <c r="AD164" s="118">
        <f t="shared" si="44"/>
        <v>0</v>
      </c>
      <c r="AE164" s="119">
        <v>2</v>
      </c>
      <c r="AF164" s="120"/>
      <c r="AG164" s="115" t="e">
        <f>IF(AF164&gt;#REF!,"LB","KR")</f>
        <v>#REF!</v>
      </c>
      <c r="AH164" s="120">
        <v>1506580000</v>
      </c>
      <c r="AI164" s="120">
        <v>1698156000</v>
      </c>
      <c r="AJ164" s="120">
        <v>1802895000</v>
      </c>
      <c r="AK164" s="121">
        <v>1914093000</v>
      </c>
      <c r="AL164" s="121">
        <v>1802895000</v>
      </c>
      <c r="AM164" s="120">
        <v>1914093000</v>
      </c>
      <c r="AN164" s="120" t="e">
        <f t="shared" si="46"/>
        <v>#REF!</v>
      </c>
    </row>
    <row r="165" spans="1:40">
      <c r="A165" s="3">
        <f t="shared" si="45"/>
        <v>126</v>
      </c>
      <c r="B165" s="106">
        <v>3</v>
      </c>
      <c r="C165" s="107" t="s">
        <v>167</v>
      </c>
      <c r="D165" s="108" t="s">
        <v>41</v>
      </c>
      <c r="E165" s="109"/>
      <c r="F165" s="110" t="s">
        <v>45</v>
      </c>
      <c r="G165" s="111">
        <f t="shared" si="26"/>
        <v>60</v>
      </c>
      <c r="H165" s="111">
        <f t="shared" si="27"/>
        <v>52</v>
      </c>
      <c r="I165" s="112">
        <f t="shared" si="28"/>
        <v>26438045</v>
      </c>
      <c r="J165" s="112" t="e">
        <f>SUMIF($AN$4:$AN$22,D165,#REF!)</f>
        <v>#REF!</v>
      </c>
      <c r="K165" s="113" t="e">
        <f t="shared" si="29"/>
        <v>#REF!</v>
      </c>
      <c r="L165" s="114" t="e">
        <f>SUMIF($AN$4:$AN$22,D165,#REF!)</f>
        <v>#REF!</v>
      </c>
      <c r="M165" s="115" t="e">
        <f t="shared" si="30"/>
        <v>#REF!</v>
      </c>
      <c r="N165" s="115" t="e">
        <f t="shared" si="31"/>
        <v>#REF!</v>
      </c>
      <c r="O165" s="115" t="e">
        <f t="shared" si="32"/>
        <v>#REF!</v>
      </c>
      <c r="P165" s="115" t="e">
        <f t="shared" si="33"/>
        <v>#REF!</v>
      </c>
      <c r="Q165" s="116" t="e">
        <f t="shared" si="34"/>
        <v>#REF!</v>
      </c>
      <c r="R165" s="115" t="e">
        <f t="shared" si="34"/>
        <v>#REF!</v>
      </c>
      <c r="S165" s="115" t="e">
        <f t="shared" si="35"/>
        <v>#REF!</v>
      </c>
      <c r="T165" s="115"/>
      <c r="U165" s="115" t="e">
        <f t="shared" si="36"/>
        <v>#REF!</v>
      </c>
      <c r="V165" s="115" t="e">
        <f t="shared" si="37"/>
        <v>#REF!</v>
      </c>
      <c r="W165" s="115" t="e">
        <f t="shared" si="38"/>
        <v>#REF!</v>
      </c>
      <c r="X165" s="116" t="e">
        <f t="shared" si="39"/>
        <v>#REF!</v>
      </c>
      <c r="Y165" s="116" t="e">
        <f t="shared" si="40"/>
        <v>#REF!</v>
      </c>
      <c r="Z165" s="115" t="e">
        <f t="shared" si="41"/>
        <v>#REF!</v>
      </c>
      <c r="AA165" s="115" t="e">
        <f t="shared" si="42"/>
        <v>#REF!</v>
      </c>
      <c r="AB165" s="115"/>
      <c r="AC165" s="117" t="str">
        <f t="shared" si="43"/>
        <v>BERTAHAP</v>
      </c>
      <c r="AD165" s="118">
        <f t="shared" si="44"/>
        <v>0</v>
      </c>
      <c r="AE165" s="119">
        <v>2</v>
      </c>
      <c r="AF165" s="120"/>
      <c r="AG165" s="115" t="e">
        <f>IF(AF165&gt;#REF!,"LB","KR")</f>
        <v>#REF!</v>
      </c>
      <c r="AH165" s="120">
        <v>1187003000</v>
      </c>
      <c r="AI165" s="120">
        <v>1337941000</v>
      </c>
      <c r="AJ165" s="120">
        <v>1420463000</v>
      </c>
      <c r="AK165" s="121">
        <v>1508074000</v>
      </c>
      <c r="AL165" s="121">
        <v>1420463000</v>
      </c>
      <c r="AM165" s="120">
        <v>1508074000</v>
      </c>
      <c r="AN165" s="120" t="e">
        <f t="shared" si="46"/>
        <v>#REF!</v>
      </c>
    </row>
    <row r="166" spans="1:40">
      <c r="A166" s="3">
        <f t="shared" si="45"/>
        <v>127</v>
      </c>
      <c r="B166" s="106">
        <v>4</v>
      </c>
      <c r="C166" s="107" t="s">
        <v>167</v>
      </c>
      <c r="D166" s="108">
        <v>10</v>
      </c>
      <c r="E166" s="109"/>
      <c r="F166" s="110" t="s">
        <v>48</v>
      </c>
      <c r="G166" s="111">
        <f t="shared" si="26"/>
        <v>74</v>
      </c>
      <c r="H166" s="111">
        <f t="shared" si="27"/>
        <v>63</v>
      </c>
      <c r="I166" s="112">
        <f t="shared" si="28"/>
        <v>26438045</v>
      </c>
      <c r="J166" s="112" t="e">
        <f>SUMIF($AN$4:$AN$22,D166,#REF!)</f>
        <v>#REF!</v>
      </c>
      <c r="K166" s="113" t="e">
        <f t="shared" si="29"/>
        <v>#REF!</v>
      </c>
      <c r="L166" s="114" t="e">
        <f>SUMIF($AN$4:$AN$22,D166,#REF!)</f>
        <v>#REF!</v>
      </c>
      <c r="M166" s="115" t="e">
        <f t="shared" si="30"/>
        <v>#REF!</v>
      </c>
      <c r="N166" s="115" t="e">
        <f t="shared" si="31"/>
        <v>#REF!</v>
      </c>
      <c r="O166" s="115" t="e">
        <f t="shared" si="32"/>
        <v>#REF!</v>
      </c>
      <c r="P166" s="115" t="e">
        <f t="shared" si="33"/>
        <v>#REF!</v>
      </c>
      <c r="Q166" s="116" t="e">
        <f t="shared" si="34"/>
        <v>#REF!</v>
      </c>
      <c r="R166" s="115" t="e">
        <f t="shared" si="34"/>
        <v>#REF!</v>
      </c>
      <c r="S166" s="115" t="e">
        <f t="shared" si="35"/>
        <v>#REF!</v>
      </c>
      <c r="T166" s="115"/>
      <c r="U166" s="115" t="e">
        <f t="shared" si="36"/>
        <v>#REF!</v>
      </c>
      <c r="V166" s="115" t="e">
        <f t="shared" si="37"/>
        <v>#REF!</v>
      </c>
      <c r="W166" s="115" t="e">
        <f t="shared" si="38"/>
        <v>#REF!</v>
      </c>
      <c r="X166" s="116" t="e">
        <f t="shared" si="39"/>
        <v>#REF!</v>
      </c>
      <c r="Y166" s="116" t="e">
        <f t="shared" si="40"/>
        <v>#REF!</v>
      </c>
      <c r="Z166" s="115" t="e">
        <f t="shared" si="41"/>
        <v>#REF!</v>
      </c>
      <c r="AA166" s="115" t="e">
        <f t="shared" si="42"/>
        <v>#REF!</v>
      </c>
      <c r="AB166" s="115"/>
      <c r="AC166" s="117" t="str">
        <f t="shared" si="43"/>
        <v>BERTAHAP</v>
      </c>
      <c r="AD166" s="118">
        <f t="shared" si="44"/>
        <v>0</v>
      </c>
      <c r="AE166" s="119">
        <v>2</v>
      </c>
      <c r="AF166" s="120"/>
      <c r="AG166" s="115" t="e">
        <f>IF(AF166&gt;#REF!,"LB","KR")</f>
        <v>#REF!</v>
      </c>
      <c r="AH166" s="120">
        <v>1438099000</v>
      </c>
      <c r="AI166" s="120">
        <v>1620967000</v>
      </c>
      <c r="AJ166" s="120">
        <v>1720945000</v>
      </c>
      <c r="AK166" s="121">
        <v>1827089000</v>
      </c>
      <c r="AL166" s="121">
        <v>1720945000</v>
      </c>
      <c r="AM166" s="120">
        <v>1827089000</v>
      </c>
      <c r="AN166" s="120" t="e">
        <f t="shared" si="46"/>
        <v>#REF!</v>
      </c>
    </row>
    <row r="167" spans="1:40">
      <c r="A167" s="3">
        <f t="shared" si="45"/>
        <v>128</v>
      </c>
      <c r="B167" s="106">
        <v>5</v>
      </c>
      <c r="C167" s="107" t="s">
        <v>167</v>
      </c>
      <c r="D167" s="106">
        <v>12</v>
      </c>
      <c r="E167" s="109"/>
      <c r="F167" s="110" t="s">
        <v>50</v>
      </c>
      <c r="G167" s="111">
        <f t="shared" si="26"/>
        <v>67</v>
      </c>
      <c r="H167" s="111">
        <f t="shared" si="27"/>
        <v>57</v>
      </c>
      <c r="I167" s="112">
        <f t="shared" si="28"/>
        <v>26438045</v>
      </c>
      <c r="J167" s="112" t="e">
        <f>SUMIF($AN$4:$AN$22,D167,#REF!)</f>
        <v>#REF!</v>
      </c>
      <c r="K167" s="113" t="e">
        <f t="shared" si="29"/>
        <v>#REF!</v>
      </c>
      <c r="L167" s="114" t="e">
        <f>SUMIF($AN$4:$AN$22,D167,#REF!)</f>
        <v>#REF!</v>
      </c>
      <c r="M167" s="115" t="e">
        <f t="shared" si="30"/>
        <v>#REF!</v>
      </c>
      <c r="N167" s="115" t="e">
        <f t="shared" si="31"/>
        <v>#REF!</v>
      </c>
      <c r="O167" s="115" t="e">
        <f t="shared" si="32"/>
        <v>#REF!</v>
      </c>
      <c r="P167" s="115" t="e">
        <f t="shared" si="33"/>
        <v>#REF!</v>
      </c>
      <c r="Q167" s="116" t="e">
        <f t="shared" si="34"/>
        <v>#REF!</v>
      </c>
      <c r="R167" s="115" t="e">
        <f t="shared" si="34"/>
        <v>#REF!</v>
      </c>
      <c r="S167" s="115" t="e">
        <f t="shared" si="35"/>
        <v>#REF!</v>
      </c>
      <c r="T167" s="115"/>
      <c r="U167" s="115" t="e">
        <f t="shared" si="36"/>
        <v>#REF!</v>
      </c>
      <c r="V167" s="115" t="e">
        <f t="shared" si="37"/>
        <v>#REF!</v>
      </c>
      <c r="W167" s="115" t="e">
        <f t="shared" si="38"/>
        <v>#REF!</v>
      </c>
      <c r="X167" s="116" t="e">
        <f t="shared" si="39"/>
        <v>#REF!</v>
      </c>
      <c r="Y167" s="116" t="e">
        <f t="shared" si="40"/>
        <v>#REF!</v>
      </c>
      <c r="Z167" s="115" t="e">
        <f t="shared" si="41"/>
        <v>#REF!</v>
      </c>
      <c r="AA167" s="115" t="e">
        <f t="shared" si="42"/>
        <v>#REF!</v>
      </c>
      <c r="AB167" s="115"/>
      <c r="AC167" s="117" t="str">
        <f t="shared" si="43"/>
        <v>BERTAHAP</v>
      </c>
      <c r="AD167" s="118">
        <f t="shared" si="44"/>
        <v>0</v>
      </c>
      <c r="AE167" s="119">
        <v>2</v>
      </c>
      <c r="AF167" s="120"/>
      <c r="AG167" s="115" t="e">
        <f>IF(AF167&gt;#REF!,"LB","KR")</f>
        <v>#REF!</v>
      </c>
      <c r="AH167" s="120">
        <v>1301137000</v>
      </c>
      <c r="AI167" s="120">
        <v>1466590000</v>
      </c>
      <c r="AJ167" s="120">
        <v>1557046000</v>
      </c>
      <c r="AK167" s="121">
        <v>1653081000</v>
      </c>
      <c r="AL167" s="121">
        <v>1557046000</v>
      </c>
      <c r="AM167" s="120">
        <v>1653081000</v>
      </c>
      <c r="AN167" s="120" t="e">
        <f t="shared" si="46"/>
        <v>#REF!</v>
      </c>
    </row>
    <row r="168" spans="1:40">
      <c r="A168" s="3">
        <f t="shared" si="45"/>
        <v>129</v>
      </c>
      <c r="B168" s="106">
        <v>6</v>
      </c>
      <c r="C168" s="107" t="s">
        <v>167</v>
      </c>
      <c r="D168" s="108">
        <v>16</v>
      </c>
      <c r="E168" s="109"/>
      <c r="F168" s="110" t="s">
        <v>52</v>
      </c>
      <c r="G168" s="111">
        <f t="shared" ref="G168:G231" si="47">SUMIF($V$10:$V$28,F168,$AA$10:$AA$28)</f>
        <v>71</v>
      </c>
      <c r="H168" s="111">
        <f t="shared" ref="H168:H231" si="48">SUMIF($V$10:$V$28,F168,$X$10:$X$28)</f>
        <v>63</v>
      </c>
      <c r="I168" s="112">
        <f t="shared" ref="I168:I231" si="49">$I$27</f>
        <v>26438045</v>
      </c>
      <c r="J168" s="112" t="e">
        <f>SUMIF($AN$4:$AN$22,D168,#REF!)</f>
        <v>#REF!</v>
      </c>
      <c r="K168" s="113" t="e">
        <f t="shared" ref="K168:K231" si="50">IF(J168=$AJ$25,$AI$25,IF(J168=$AJ$26,$AI$26,IF(J168=$AJ$27,$AI$27,IF(J168=$AJ$28,$AI$28,IF(J168=$AJ$29,$AI$29,IF(J168=$AJ$30,$AI$30))))))</f>
        <v>#REF!</v>
      </c>
      <c r="L168" s="114" t="e">
        <f>SUMIF($AN$4:$AN$22,D168,#REF!)</f>
        <v>#REF!</v>
      </c>
      <c r="M168" s="115" t="e">
        <f t="shared" ref="M168:M231" si="51">$O168/(1+6%/12)^36</f>
        <v>#REF!</v>
      </c>
      <c r="N168" s="115" t="e">
        <f t="shared" ref="N168:N231" si="52">$O168/(1+6%/12)^12</f>
        <v>#REF!</v>
      </c>
      <c r="O168" s="115" t="e">
        <f t="shared" ref="O168:O231" si="53">$I$27*K168*L168</f>
        <v>#REF!</v>
      </c>
      <c r="P168" s="115" t="e">
        <f t="shared" ref="P168:P231" si="54">$O168*(1+6%/12)^12</f>
        <v>#REF!</v>
      </c>
      <c r="Q168" s="116" t="e">
        <f t="shared" ref="Q168:R231" si="55">O168</f>
        <v>#REF!</v>
      </c>
      <c r="R168" s="115" t="e">
        <f t="shared" si="55"/>
        <v>#REF!</v>
      </c>
      <c r="S168" s="115" t="e">
        <f t="shared" ref="S168:S231" si="56">$O168*(1+6%/12)^24</f>
        <v>#REF!</v>
      </c>
      <c r="T168" s="115"/>
      <c r="U168" s="115" t="e">
        <f t="shared" ref="U168:U231" si="57">M168*H168</f>
        <v>#REF!</v>
      </c>
      <c r="V168" s="115" t="e">
        <f t="shared" ref="V168:V231" si="58">N168*H168</f>
        <v>#REF!</v>
      </c>
      <c r="W168" s="115" t="e">
        <f t="shared" ref="W168:W231" si="59">O168*H168</f>
        <v>#REF!</v>
      </c>
      <c r="X168" s="116" t="e">
        <f t="shared" ref="X168:X231" si="60">P168*H168</f>
        <v>#REF!</v>
      </c>
      <c r="Y168" s="116" t="e">
        <f t="shared" ref="Y168:Y231" si="61">Q168*H168</f>
        <v>#REF!</v>
      </c>
      <c r="Z168" s="115" t="e">
        <f t="shared" ref="Z168:Z231" si="62">R168*H168</f>
        <v>#REF!</v>
      </c>
      <c r="AA168" s="115" t="e">
        <f t="shared" ref="AA168:AA231" si="63">S168*H168</f>
        <v>#REF!</v>
      </c>
      <c r="AB168" s="115"/>
      <c r="AC168" s="117" t="str">
        <f t="shared" ref="AC168:AC231" si="64">IF(AE168=$H$32,$M$32,IF(AE168=$H$33,$M$33,IF(AE168=$H$34,$M$34)))</f>
        <v>BERTAHAP</v>
      </c>
      <c r="AD168" s="118">
        <f t="shared" ref="AD168:AD231" si="65">IF(AC168=$M$32,$N$32,IF(AC168=$M$33,$N$33,$N$34))</f>
        <v>0</v>
      </c>
      <c r="AE168" s="119">
        <v>2</v>
      </c>
      <c r="AF168" s="120"/>
      <c r="AG168" s="115" t="e">
        <f>IF(AF168&gt;#REF!,"LB","KR")</f>
        <v>#REF!</v>
      </c>
      <c r="AH168" s="120">
        <v>1438099000</v>
      </c>
      <c r="AI168" s="120">
        <v>1620967000</v>
      </c>
      <c r="AJ168" s="120">
        <v>1720945000</v>
      </c>
      <c r="AK168" s="121">
        <v>1827089000</v>
      </c>
      <c r="AL168" s="121">
        <v>1720945000</v>
      </c>
      <c r="AM168" s="120">
        <v>1827089000</v>
      </c>
      <c r="AN168" s="120" t="e">
        <f t="shared" si="46"/>
        <v>#REF!</v>
      </c>
    </row>
    <row r="169" spans="1:40">
      <c r="A169" s="3">
        <f t="shared" ref="A169:A232" si="66">A168+1</f>
        <v>130</v>
      </c>
      <c r="B169" s="106">
        <v>7</v>
      </c>
      <c r="C169" s="107" t="s">
        <v>167</v>
      </c>
      <c r="D169" s="106">
        <v>18</v>
      </c>
      <c r="E169" s="109"/>
      <c r="F169" s="110" t="s">
        <v>54</v>
      </c>
      <c r="G169" s="111">
        <f t="shared" si="47"/>
        <v>97</v>
      </c>
      <c r="H169" s="111">
        <f t="shared" si="48"/>
        <v>85</v>
      </c>
      <c r="I169" s="112">
        <f t="shared" si="49"/>
        <v>26438045</v>
      </c>
      <c r="J169" s="112" t="e">
        <f>SUMIF($AN$4:$AN$22,D169,#REF!)</f>
        <v>#REF!</v>
      </c>
      <c r="K169" s="113" t="e">
        <f t="shared" si="50"/>
        <v>#REF!</v>
      </c>
      <c r="L169" s="114" t="e">
        <f>SUMIF($AN$4:$AN$22,D169,#REF!)</f>
        <v>#REF!</v>
      </c>
      <c r="M169" s="115" t="e">
        <f t="shared" si="51"/>
        <v>#REF!</v>
      </c>
      <c r="N169" s="115" t="e">
        <f t="shared" si="52"/>
        <v>#REF!</v>
      </c>
      <c r="O169" s="115" t="e">
        <f t="shared" si="53"/>
        <v>#REF!</v>
      </c>
      <c r="P169" s="115" t="e">
        <f t="shared" si="54"/>
        <v>#REF!</v>
      </c>
      <c r="Q169" s="116" t="e">
        <f t="shared" si="55"/>
        <v>#REF!</v>
      </c>
      <c r="R169" s="115" t="e">
        <f t="shared" si="55"/>
        <v>#REF!</v>
      </c>
      <c r="S169" s="115" t="e">
        <f t="shared" si="56"/>
        <v>#REF!</v>
      </c>
      <c r="T169" s="115"/>
      <c r="U169" s="115" t="e">
        <f t="shared" si="57"/>
        <v>#REF!</v>
      </c>
      <c r="V169" s="115" t="e">
        <f t="shared" si="58"/>
        <v>#REF!</v>
      </c>
      <c r="W169" s="115" t="e">
        <f t="shared" si="59"/>
        <v>#REF!</v>
      </c>
      <c r="X169" s="116" t="e">
        <f t="shared" si="60"/>
        <v>#REF!</v>
      </c>
      <c r="Y169" s="116" t="e">
        <f t="shared" si="61"/>
        <v>#REF!</v>
      </c>
      <c r="Z169" s="115" t="e">
        <f t="shared" si="62"/>
        <v>#REF!</v>
      </c>
      <c r="AA169" s="115" t="e">
        <f t="shared" si="63"/>
        <v>#REF!</v>
      </c>
      <c r="AB169" s="115"/>
      <c r="AC169" s="117" t="str">
        <f t="shared" si="64"/>
        <v>BERTAHAP</v>
      </c>
      <c r="AD169" s="118">
        <f t="shared" si="65"/>
        <v>0</v>
      </c>
      <c r="AE169" s="119">
        <v>2</v>
      </c>
      <c r="AF169" s="120"/>
      <c r="AG169" s="115" t="e">
        <f>IF(AF169&gt;#REF!,"LB","KR")</f>
        <v>#REF!</v>
      </c>
      <c r="AH169" s="120">
        <v>1940292000</v>
      </c>
      <c r="AI169" s="120">
        <v>2187019000</v>
      </c>
      <c r="AJ169" s="120">
        <v>2321910000</v>
      </c>
      <c r="AK169" s="121">
        <v>2465120000</v>
      </c>
      <c r="AL169" s="121">
        <v>2321910000</v>
      </c>
      <c r="AM169" s="120">
        <v>2465120000</v>
      </c>
      <c r="AN169" s="120" t="e">
        <f t="shared" si="46"/>
        <v>#REF!</v>
      </c>
    </row>
    <row r="170" spans="1:40">
      <c r="A170" s="3">
        <f t="shared" si="66"/>
        <v>131</v>
      </c>
      <c r="B170" s="106">
        <v>8</v>
      </c>
      <c r="C170" s="107" t="s">
        <v>167</v>
      </c>
      <c r="D170" s="106">
        <v>20</v>
      </c>
      <c r="E170" s="109"/>
      <c r="F170" s="110" t="s">
        <v>70</v>
      </c>
      <c r="G170" s="111">
        <f t="shared" si="47"/>
        <v>60</v>
      </c>
      <c r="H170" s="111">
        <f t="shared" si="48"/>
        <v>51</v>
      </c>
      <c r="I170" s="112">
        <f t="shared" si="49"/>
        <v>26438045</v>
      </c>
      <c r="J170" s="112" t="e">
        <f>SUMIF($AN$4:$AN$22,D170,#REF!)</f>
        <v>#REF!</v>
      </c>
      <c r="K170" s="113" t="e">
        <f t="shared" si="50"/>
        <v>#REF!</v>
      </c>
      <c r="L170" s="114" t="e">
        <f>SUMIF($AN$4:$AN$22,D170,#REF!)</f>
        <v>#REF!</v>
      </c>
      <c r="M170" s="115" t="e">
        <f t="shared" si="51"/>
        <v>#REF!</v>
      </c>
      <c r="N170" s="115" t="e">
        <f t="shared" si="52"/>
        <v>#REF!</v>
      </c>
      <c r="O170" s="115" t="e">
        <f t="shared" si="53"/>
        <v>#REF!</v>
      </c>
      <c r="P170" s="115" t="e">
        <f t="shared" si="54"/>
        <v>#REF!</v>
      </c>
      <c r="Q170" s="116" t="e">
        <f t="shared" si="55"/>
        <v>#REF!</v>
      </c>
      <c r="R170" s="115" t="e">
        <f t="shared" si="55"/>
        <v>#REF!</v>
      </c>
      <c r="S170" s="115" t="e">
        <f t="shared" si="56"/>
        <v>#REF!</v>
      </c>
      <c r="T170" s="115"/>
      <c r="U170" s="115" t="e">
        <f t="shared" si="57"/>
        <v>#REF!</v>
      </c>
      <c r="V170" s="115" t="e">
        <f t="shared" si="58"/>
        <v>#REF!</v>
      </c>
      <c r="W170" s="115" t="e">
        <f t="shared" si="59"/>
        <v>#REF!</v>
      </c>
      <c r="X170" s="116" t="e">
        <f t="shared" si="60"/>
        <v>#REF!</v>
      </c>
      <c r="Y170" s="116" t="e">
        <f t="shared" si="61"/>
        <v>#REF!</v>
      </c>
      <c r="Z170" s="115" t="e">
        <f t="shared" si="62"/>
        <v>#REF!</v>
      </c>
      <c r="AA170" s="115" t="e">
        <f t="shared" si="63"/>
        <v>#REF!</v>
      </c>
      <c r="AB170" s="115"/>
      <c r="AC170" s="117" t="str">
        <f t="shared" si="64"/>
        <v>BERTAHAP</v>
      </c>
      <c r="AD170" s="118">
        <f t="shared" si="65"/>
        <v>0</v>
      </c>
      <c r="AE170" s="119">
        <v>2</v>
      </c>
      <c r="AF170" s="120"/>
      <c r="AG170" s="115" t="e">
        <f>IF(AF170&gt;#REF!,"LB","KR")</f>
        <v>#REF!</v>
      </c>
      <c r="AH170" s="120">
        <v>1164176000</v>
      </c>
      <c r="AI170" s="120">
        <v>1312212000</v>
      </c>
      <c r="AJ170" s="120">
        <v>1393146000</v>
      </c>
      <c r="AK170" s="121">
        <v>1479072000</v>
      </c>
      <c r="AL170" s="121">
        <v>1393146000</v>
      </c>
      <c r="AM170" s="120">
        <v>1479072000</v>
      </c>
      <c r="AN170" s="120" t="e">
        <f t="shared" si="46"/>
        <v>#REF!</v>
      </c>
    </row>
    <row r="171" spans="1:40">
      <c r="A171" s="3">
        <f t="shared" si="66"/>
        <v>132</v>
      </c>
      <c r="B171" s="106">
        <v>9</v>
      </c>
      <c r="C171" s="107" t="s">
        <v>167</v>
      </c>
      <c r="D171" s="106">
        <v>22</v>
      </c>
      <c r="E171" s="109"/>
      <c r="F171" s="110" t="s">
        <v>89</v>
      </c>
      <c r="G171" s="111">
        <f t="shared" si="47"/>
        <v>81</v>
      </c>
      <c r="H171" s="111">
        <f t="shared" si="48"/>
        <v>70</v>
      </c>
      <c r="I171" s="112">
        <f t="shared" si="49"/>
        <v>26438045</v>
      </c>
      <c r="J171" s="112" t="e">
        <f>SUMIF($AN$4:$AN$22,D171,#REF!)</f>
        <v>#REF!</v>
      </c>
      <c r="K171" s="113" t="e">
        <f t="shared" si="50"/>
        <v>#REF!</v>
      </c>
      <c r="L171" s="114" t="e">
        <f>SUMIF($AN$4:$AN$22,D171,#REF!)</f>
        <v>#REF!</v>
      </c>
      <c r="M171" s="115" t="e">
        <f t="shared" si="51"/>
        <v>#REF!</v>
      </c>
      <c r="N171" s="115" t="e">
        <f t="shared" si="52"/>
        <v>#REF!</v>
      </c>
      <c r="O171" s="115" t="e">
        <f t="shared" si="53"/>
        <v>#REF!</v>
      </c>
      <c r="P171" s="115" t="e">
        <f t="shared" si="54"/>
        <v>#REF!</v>
      </c>
      <c r="Q171" s="116" t="e">
        <f t="shared" si="55"/>
        <v>#REF!</v>
      </c>
      <c r="R171" s="115" t="e">
        <f t="shared" si="55"/>
        <v>#REF!</v>
      </c>
      <c r="S171" s="115" t="e">
        <f t="shared" si="56"/>
        <v>#REF!</v>
      </c>
      <c r="T171" s="115"/>
      <c r="U171" s="115" t="e">
        <f t="shared" si="57"/>
        <v>#REF!</v>
      </c>
      <c r="V171" s="115" t="e">
        <f t="shared" si="58"/>
        <v>#REF!</v>
      </c>
      <c r="W171" s="115" t="e">
        <f t="shared" si="59"/>
        <v>#REF!</v>
      </c>
      <c r="X171" s="116" t="e">
        <f t="shared" si="60"/>
        <v>#REF!</v>
      </c>
      <c r="Y171" s="116" t="e">
        <f t="shared" si="61"/>
        <v>#REF!</v>
      </c>
      <c r="Z171" s="115" t="e">
        <f t="shared" si="62"/>
        <v>#REF!</v>
      </c>
      <c r="AA171" s="115" t="e">
        <f t="shared" si="63"/>
        <v>#REF!</v>
      </c>
      <c r="AB171" s="115"/>
      <c r="AC171" s="117" t="str">
        <f t="shared" si="64"/>
        <v>BERTAHAP</v>
      </c>
      <c r="AD171" s="118">
        <f t="shared" si="65"/>
        <v>0</v>
      </c>
      <c r="AE171" s="119">
        <v>2</v>
      </c>
      <c r="AF171" s="120"/>
      <c r="AG171" s="115" t="e">
        <f>IF(AF171&gt;#REF!,"LB","KR")</f>
        <v>#REF!</v>
      </c>
      <c r="AH171" s="120">
        <v>1666614000</v>
      </c>
      <c r="AI171" s="120">
        <v>1878540000</v>
      </c>
      <c r="AJ171" s="120">
        <v>1994405000</v>
      </c>
      <c r="AK171" s="121">
        <v>2117415000</v>
      </c>
      <c r="AL171" s="121">
        <v>1994405000</v>
      </c>
      <c r="AM171" s="120">
        <v>2117415000</v>
      </c>
      <c r="AN171" s="120" t="e">
        <f t="shared" si="46"/>
        <v>#REF!</v>
      </c>
    </row>
    <row r="172" spans="1:40">
      <c r="A172" s="3">
        <f t="shared" si="66"/>
        <v>133</v>
      </c>
      <c r="B172" s="106">
        <v>1</v>
      </c>
      <c r="C172" s="107" t="s">
        <v>169</v>
      </c>
      <c r="D172" s="108" t="s">
        <v>24</v>
      </c>
      <c r="E172" s="109"/>
      <c r="F172" s="110" t="s">
        <v>39</v>
      </c>
      <c r="G172" s="111">
        <f t="shared" si="47"/>
        <v>113</v>
      </c>
      <c r="H172" s="111">
        <f t="shared" si="48"/>
        <v>101</v>
      </c>
      <c r="I172" s="112">
        <f t="shared" si="49"/>
        <v>26438045</v>
      </c>
      <c r="J172" s="112" t="e">
        <f>SUMIF($AN$4:$AN$22,D172,#REF!)</f>
        <v>#REF!</v>
      </c>
      <c r="K172" s="113" t="e">
        <f t="shared" si="50"/>
        <v>#REF!</v>
      </c>
      <c r="L172" s="114" t="e">
        <f>SUMIF($AN$4:$AN$22,D172,#REF!)</f>
        <v>#REF!</v>
      </c>
      <c r="M172" s="115" t="e">
        <f t="shared" si="51"/>
        <v>#REF!</v>
      </c>
      <c r="N172" s="115" t="e">
        <f t="shared" si="52"/>
        <v>#REF!</v>
      </c>
      <c r="O172" s="115" t="e">
        <f t="shared" si="53"/>
        <v>#REF!</v>
      </c>
      <c r="P172" s="115" t="e">
        <f t="shared" si="54"/>
        <v>#REF!</v>
      </c>
      <c r="Q172" s="116" t="e">
        <f t="shared" si="55"/>
        <v>#REF!</v>
      </c>
      <c r="R172" s="115" t="e">
        <f t="shared" si="55"/>
        <v>#REF!</v>
      </c>
      <c r="S172" s="115" t="e">
        <f t="shared" si="56"/>
        <v>#REF!</v>
      </c>
      <c r="T172" s="115"/>
      <c r="U172" s="115" t="e">
        <f t="shared" si="57"/>
        <v>#REF!</v>
      </c>
      <c r="V172" s="115" t="e">
        <f t="shared" si="58"/>
        <v>#REF!</v>
      </c>
      <c r="W172" s="115" t="e">
        <f t="shared" si="59"/>
        <v>#REF!</v>
      </c>
      <c r="X172" s="116" t="e">
        <f t="shared" si="60"/>
        <v>#REF!</v>
      </c>
      <c r="Y172" s="116" t="e">
        <f t="shared" si="61"/>
        <v>#REF!</v>
      </c>
      <c r="Z172" s="115" t="e">
        <f t="shared" si="62"/>
        <v>#REF!</v>
      </c>
      <c r="AA172" s="115" t="e">
        <f t="shared" si="63"/>
        <v>#REF!</v>
      </c>
      <c r="AB172" s="115"/>
      <c r="AC172" s="117" t="str">
        <f t="shared" si="64"/>
        <v>BERTAHAP</v>
      </c>
      <c r="AD172" s="118">
        <f t="shared" si="65"/>
        <v>0</v>
      </c>
      <c r="AE172" s="119">
        <v>2</v>
      </c>
      <c r="AF172" s="120"/>
      <c r="AG172" s="115" t="e">
        <f>IF(AF172&gt;#REF!,"LB","KR")</f>
        <v>#REF!</v>
      </c>
      <c r="AH172" s="120">
        <v>2378423000</v>
      </c>
      <c r="AI172" s="120">
        <v>2680862000</v>
      </c>
      <c r="AJ172" s="120">
        <v>2846212000</v>
      </c>
      <c r="AK172" s="121">
        <v>3021760000</v>
      </c>
      <c r="AL172" s="121">
        <v>2846212000</v>
      </c>
      <c r="AM172" s="120">
        <v>3021760000</v>
      </c>
      <c r="AN172" s="120" t="e">
        <f t="shared" si="46"/>
        <v>#REF!</v>
      </c>
    </row>
    <row r="173" spans="1:40">
      <c r="A173" s="3">
        <f t="shared" si="66"/>
        <v>134</v>
      </c>
      <c r="B173" s="106">
        <v>2</v>
      </c>
      <c r="C173" s="107" t="s">
        <v>169</v>
      </c>
      <c r="D173" s="108" t="s">
        <v>35</v>
      </c>
      <c r="E173" s="109"/>
      <c r="F173" s="110" t="s">
        <v>42</v>
      </c>
      <c r="G173" s="111">
        <f t="shared" si="47"/>
        <v>78</v>
      </c>
      <c r="H173" s="111">
        <f t="shared" si="48"/>
        <v>66</v>
      </c>
      <c r="I173" s="112">
        <f t="shared" si="49"/>
        <v>26438045</v>
      </c>
      <c r="J173" s="112" t="e">
        <f>SUMIF($AN$4:$AN$22,D173,#REF!)</f>
        <v>#REF!</v>
      </c>
      <c r="K173" s="113" t="e">
        <f t="shared" si="50"/>
        <v>#REF!</v>
      </c>
      <c r="L173" s="114" t="e">
        <f>SUMIF($AN$4:$AN$22,D173,#REF!)</f>
        <v>#REF!</v>
      </c>
      <c r="M173" s="115" t="e">
        <f t="shared" si="51"/>
        <v>#REF!</v>
      </c>
      <c r="N173" s="115" t="e">
        <f t="shared" si="52"/>
        <v>#REF!</v>
      </c>
      <c r="O173" s="115" t="e">
        <f t="shared" si="53"/>
        <v>#REF!</v>
      </c>
      <c r="P173" s="115" t="e">
        <f t="shared" si="54"/>
        <v>#REF!</v>
      </c>
      <c r="Q173" s="116" t="e">
        <f t="shared" si="55"/>
        <v>#REF!</v>
      </c>
      <c r="R173" s="115" t="e">
        <f t="shared" si="55"/>
        <v>#REF!</v>
      </c>
      <c r="S173" s="115" t="e">
        <f t="shared" si="56"/>
        <v>#REF!</v>
      </c>
      <c r="T173" s="115"/>
      <c r="U173" s="115" t="e">
        <f t="shared" si="57"/>
        <v>#REF!</v>
      </c>
      <c r="V173" s="115" t="e">
        <f t="shared" si="58"/>
        <v>#REF!</v>
      </c>
      <c r="W173" s="115" t="e">
        <f t="shared" si="59"/>
        <v>#REF!</v>
      </c>
      <c r="X173" s="116" t="e">
        <f t="shared" si="60"/>
        <v>#REF!</v>
      </c>
      <c r="Y173" s="116" t="e">
        <f t="shared" si="61"/>
        <v>#REF!</v>
      </c>
      <c r="Z173" s="115" t="e">
        <f t="shared" si="62"/>
        <v>#REF!</v>
      </c>
      <c r="AA173" s="115" t="e">
        <f t="shared" si="63"/>
        <v>#REF!</v>
      </c>
      <c r="AB173" s="115"/>
      <c r="AC173" s="117" t="str">
        <f t="shared" si="64"/>
        <v>BERTAHAP</v>
      </c>
      <c r="AD173" s="118">
        <f t="shared" si="65"/>
        <v>0</v>
      </c>
      <c r="AE173" s="119">
        <v>2</v>
      </c>
      <c r="AF173" s="120"/>
      <c r="AG173" s="115" t="e">
        <f>IF(AF173&gt;#REF!,"LB","KR")</f>
        <v>#REF!</v>
      </c>
      <c r="AH173" s="120">
        <v>1521497000</v>
      </c>
      <c r="AI173" s="120">
        <v>1714970000</v>
      </c>
      <c r="AJ173" s="120">
        <v>1820745000</v>
      </c>
      <c r="AK173" s="121">
        <v>1933045000</v>
      </c>
      <c r="AL173" s="121">
        <v>1820745000</v>
      </c>
      <c r="AM173" s="120">
        <v>1933045000</v>
      </c>
      <c r="AN173" s="120" t="e">
        <f t="shared" si="46"/>
        <v>#REF!</v>
      </c>
    </row>
    <row r="174" spans="1:40">
      <c r="A174" s="3">
        <f t="shared" si="66"/>
        <v>135</v>
      </c>
      <c r="B174" s="106">
        <v>3</v>
      </c>
      <c r="C174" s="107" t="s">
        <v>169</v>
      </c>
      <c r="D174" s="108" t="s">
        <v>41</v>
      </c>
      <c r="E174" s="109"/>
      <c r="F174" s="110" t="s">
        <v>45</v>
      </c>
      <c r="G174" s="111">
        <f t="shared" si="47"/>
        <v>60</v>
      </c>
      <c r="H174" s="111">
        <f t="shared" si="48"/>
        <v>52</v>
      </c>
      <c r="I174" s="112">
        <f t="shared" si="49"/>
        <v>26438045</v>
      </c>
      <c r="J174" s="112" t="e">
        <f>SUMIF($AN$4:$AN$22,D174,#REF!)</f>
        <v>#REF!</v>
      </c>
      <c r="K174" s="113" t="e">
        <f t="shared" si="50"/>
        <v>#REF!</v>
      </c>
      <c r="L174" s="114" t="e">
        <f>SUMIF($AN$4:$AN$22,D174,#REF!)</f>
        <v>#REF!</v>
      </c>
      <c r="M174" s="115" t="e">
        <f t="shared" si="51"/>
        <v>#REF!</v>
      </c>
      <c r="N174" s="115" t="e">
        <f t="shared" si="52"/>
        <v>#REF!</v>
      </c>
      <c r="O174" s="115" t="e">
        <f t="shared" si="53"/>
        <v>#REF!</v>
      </c>
      <c r="P174" s="115" t="e">
        <f t="shared" si="54"/>
        <v>#REF!</v>
      </c>
      <c r="Q174" s="116" t="e">
        <f t="shared" si="55"/>
        <v>#REF!</v>
      </c>
      <c r="R174" s="115" t="e">
        <f t="shared" si="55"/>
        <v>#REF!</v>
      </c>
      <c r="S174" s="115" t="e">
        <f t="shared" si="56"/>
        <v>#REF!</v>
      </c>
      <c r="T174" s="115"/>
      <c r="U174" s="115" t="e">
        <f t="shared" si="57"/>
        <v>#REF!</v>
      </c>
      <c r="V174" s="115" t="e">
        <f t="shared" si="58"/>
        <v>#REF!</v>
      </c>
      <c r="W174" s="115" t="e">
        <f t="shared" si="59"/>
        <v>#REF!</v>
      </c>
      <c r="X174" s="116" t="e">
        <f t="shared" si="60"/>
        <v>#REF!</v>
      </c>
      <c r="Y174" s="116" t="e">
        <f t="shared" si="61"/>
        <v>#REF!</v>
      </c>
      <c r="Z174" s="115" t="e">
        <f t="shared" si="62"/>
        <v>#REF!</v>
      </c>
      <c r="AA174" s="115" t="e">
        <f t="shared" si="63"/>
        <v>#REF!</v>
      </c>
      <c r="AB174" s="115"/>
      <c r="AC174" s="117" t="str">
        <f t="shared" si="64"/>
        <v>BERTAHAP</v>
      </c>
      <c r="AD174" s="118">
        <f t="shared" si="65"/>
        <v>0</v>
      </c>
      <c r="AE174" s="119">
        <v>2</v>
      </c>
      <c r="AF174" s="120"/>
      <c r="AG174" s="115" t="e">
        <f>IF(AF174&gt;#REF!,"LB","KR")</f>
        <v>#REF!</v>
      </c>
      <c r="AH174" s="120">
        <v>1198755000</v>
      </c>
      <c r="AI174" s="120">
        <v>1351188000</v>
      </c>
      <c r="AJ174" s="120">
        <v>1434527000</v>
      </c>
      <c r="AK174" s="121">
        <v>1523005000</v>
      </c>
      <c r="AL174" s="121">
        <v>1434527000</v>
      </c>
      <c r="AM174" s="120">
        <v>1523005000</v>
      </c>
      <c r="AN174" s="120" t="e">
        <f t="shared" si="46"/>
        <v>#REF!</v>
      </c>
    </row>
    <row r="175" spans="1:40">
      <c r="A175" s="3">
        <f t="shared" si="66"/>
        <v>136</v>
      </c>
      <c r="B175" s="106">
        <v>4</v>
      </c>
      <c r="C175" s="107" t="s">
        <v>169</v>
      </c>
      <c r="D175" s="108">
        <v>10</v>
      </c>
      <c r="E175" s="109"/>
      <c r="F175" s="110" t="s">
        <v>48</v>
      </c>
      <c r="G175" s="111">
        <f t="shared" si="47"/>
        <v>74</v>
      </c>
      <c r="H175" s="111">
        <f t="shared" si="48"/>
        <v>63</v>
      </c>
      <c r="I175" s="112">
        <f t="shared" si="49"/>
        <v>26438045</v>
      </c>
      <c r="J175" s="112" t="e">
        <f>SUMIF($AN$4:$AN$22,D175,#REF!)</f>
        <v>#REF!</v>
      </c>
      <c r="K175" s="113" t="e">
        <f t="shared" si="50"/>
        <v>#REF!</v>
      </c>
      <c r="L175" s="114" t="e">
        <f>SUMIF($AN$4:$AN$22,D175,#REF!)</f>
        <v>#REF!</v>
      </c>
      <c r="M175" s="115" t="e">
        <f t="shared" si="51"/>
        <v>#REF!</v>
      </c>
      <c r="N175" s="115" t="e">
        <f t="shared" si="52"/>
        <v>#REF!</v>
      </c>
      <c r="O175" s="115" t="e">
        <f t="shared" si="53"/>
        <v>#REF!</v>
      </c>
      <c r="P175" s="115" t="e">
        <f t="shared" si="54"/>
        <v>#REF!</v>
      </c>
      <c r="Q175" s="116" t="e">
        <f t="shared" si="55"/>
        <v>#REF!</v>
      </c>
      <c r="R175" s="115" t="e">
        <f t="shared" si="55"/>
        <v>#REF!</v>
      </c>
      <c r="S175" s="115" t="e">
        <f t="shared" si="56"/>
        <v>#REF!</v>
      </c>
      <c r="T175" s="115"/>
      <c r="U175" s="115" t="e">
        <f t="shared" si="57"/>
        <v>#REF!</v>
      </c>
      <c r="V175" s="115" t="e">
        <f t="shared" si="58"/>
        <v>#REF!</v>
      </c>
      <c r="W175" s="115" t="e">
        <f t="shared" si="59"/>
        <v>#REF!</v>
      </c>
      <c r="X175" s="116" t="e">
        <f t="shared" si="60"/>
        <v>#REF!</v>
      </c>
      <c r="Y175" s="116" t="e">
        <f t="shared" si="61"/>
        <v>#REF!</v>
      </c>
      <c r="Z175" s="115" t="e">
        <f t="shared" si="62"/>
        <v>#REF!</v>
      </c>
      <c r="AA175" s="115" t="e">
        <f t="shared" si="63"/>
        <v>#REF!</v>
      </c>
      <c r="AB175" s="115"/>
      <c r="AC175" s="117" t="str">
        <f t="shared" si="64"/>
        <v>BERTAHAP</v>
      </c>
      <c r="AD175" s="118">
        <f t="shared" si="65"/>
        <v>0</v>
      </c>
      <c r="AE175" s="119">
        <v>2</v>
      </c>
      <c r="AF175" s="120"/>
      <c r="AG175" s="115" t="e">
        <f>IF(AF175&gt;#REF!,"LB","KR")</f>
        <v>#REF!</v>
      </c>
      <c r="AH175" s="120">
        <v>1452338000</v>
      </c>
      <c r="AI175" s="120">
        <v>1637017000</v>
      </c>
      <c r="AJ175" s="120">
        <v>1737984000</v>
      </c>
      <c r="AK175" s="121">
        <v>1845179000</v>
      </c>
      <c r="AL175" s="121">
        <v>1737984000</v>
      </c>
      <c r="AM175" s="120">
        <v>1845179000</v>
      </c>
      <c r="AN175" s="120" t="e">
        <f t="shared" si="46"/>
        <v>#REF!</v>
      </c>
    </row>
    <row r="176" spans="1:40">
      <c r="A176" s="3">
        <f t="shared" si="66"/>
        <v>137</v>
      </c>
      <c r="B176" s="106">
        <v>5</v>
      </c>
      <c r="C176" s="107" t="s">
        <v>169</v>
      </c>
      <c r="D176" s="106">
        <v>12</v>
      </c>
      <c r="E176" s="109"/>
      <c r="F176" s="110" t="s">
        <v>50</v>
      </c>
      <c r="G176" s="111">
        <f t="shared" si="47"/>
        <v>67</v>
      </c>
      <c r="H176" s="111">
        <f t="shared" si="48"/>
        <v>57</v>
      </c>
      <c r="I176" s="112">
        <f t="shared" si="49"/>
        <v>26438045</v>
      </c>
      <c r="J176" s="112" t="e">
        <f>SUMIF($AN$4:$AN$22,D176,#REF!)</f>
        <v>#REF!</v>
      </c>
      <c r="K176" s="113" t="e">
        <f t="shared" si="50"/>
        <v>#REF!</v>
      </c>
      <c r="L176" s="114" t="e">
        <f>SUMIF($AN$4:$AN$22,D176,#REF!)</f>
        <v>#REF!</v>
      </c>
      <c r="M176" s="115" t="e">
        <f t="shared" si="51"/>
        <v>#REF!</v>
      </c>
      <c r="N176" s="115" t="e">
        <f t="shared" si="52"/>
        <v>#REF!</v>
      </c>
      <c r="O176" s="115" t="e">
        <f t="shared" si="53"/>
        <v>#REF!</v>
      </c>
      <c r="P176" s="115" t="e">
        <f t="shared" si="54"/>
        <v>#REF!</v>
      </c>
      <c r="Q176" s="116" t="e">
        <f t="shared" si="55"/>
        <v>#REF!</v>
      </c>
      <c r="R176" s="115" t="e">
        <f t="shared" si="55"/>
        <v>#REF!</v>
      </c>
      <c r="S176" s="115" t="e">
        <f t="shared" si="56"/>
        <v>#REF!</v>
      </c>
      <c r="T176" s="115"/>
      <c r="U176" s="115" t="e">
        <f t="shared" si="57"/>
        <v>#REF!</v>
      </c>
      <c r="V176" s="115" t="e">
        <f t="shared" si="58"/>
        <v>#REF!</v>
      </c>
      <c r="W176" s="115" t="e">
        <f t="shared" si="59"/>
        <v>#REF!</v>
      </c>
      <c r="X176" s="116" t="e">
        <f t="shared" si="60"/>
        <v>#REF!</v>
      </c>
      <c r="Y176" s="116" t="e">
        <f t="shared" si="61"/>
        <v>#REF!</v>
      </c>
      <c r="Z176" s="115" t="e">
        <f t="shared" si="62"/>
        <v>#REF!</v>
      </c>
      <c r="AA176" s="115" t="e">
        <f t="shared" si="63"/>
        <v>#REF!</v>
      </c>
      <c r="AB176" s="115"/>
      <c r="AC176" s="117" t="str">
        <f t="shared" si="64"/>
        <v>BERTAHAP</v>
      </c>
      <c r="AD176" s="118">
        <f t="shared" si="65"/>
        <v>0</v>
      </c>
      <c r="AE176" s="119">
        <v>2</v>
      </c>
      <c r="AF176" s="120"/>
      <c r="AG176" s="115" t="e">
        <f>IF(AF176&gt;#REF!,"LB","KR")</f>
        <v>#REF!</v>
      </c>
      <c r="AH176" s="120">
        <v>1314020000</v>
      </c>
      <c r="AI176" s="120">
        <v>1481110000</v>
      </c>
      <c r="AJ176" s="120">
        <v>1572462000</v>
      </c>
      <c r="AK176" s="121">
        <v>1669448000</v>
      </c>
      <c r="AL176" s="121">
        <v>1572462000</v>
      </c>
      <c r="AM176" s="120">
        <v>1669448000</v>
      </c>
      <c r="AN176" s="120" t="e">
        <f t="shared" si="46"/>
        <v>#REF!</v>
      </c>
    </row>
    <row r="177" spans="1:40">
      <c r="A177" s="3">
        <f t="shared" si="66"/>
        <v>138</v>
      </c>
      <c r="B177" s="106">
        <v>6</v>
      </c>
      <c r="C177" s="107" t="s">
        <v>169</v>
      </c>
      <c r="D177" s="108">
        <v>16</v>
      </c>
      <c r="E177" s="109"/>
      <c r="F177" s="110" t="s">
        <v>52</v>
      </c>
      <c r="G177" s="111">
        <f t="shared" si="47"/>
        <v>71</v>
      </c>
      <c r="H177" s="111">
        <f t="shared" si="48"/>
        <v>63</v>
      </c>
      <c r="I177" s="112">
        <f t="shared" si="49"/>
        <v>26438045</v>
      </c>
      <c r="J177" s="112" t="e">
        <f>SUMIF($AN$4:$AN$22,D177,#REF!)</f>
        <v>#REF!</v>
      </c>
      <c r="K177" s="113" t="e">
        <f t="shared" si="50"/>
        <v>#REF!</v>
      </c>
      <c r="L177" s="114" t="e">
        <f>SUMIF($AN$4:$AN$22,D177,#REF!)</f>
        <v>#REF!</v>
      </c>
      <c r="M177" s="115" t="e">
        <f t="shared" si="51"/>
        <v>#REF!</v>
      </c>
      <c r="N177" s="115" t="e">
        <f t="shared" si="52"/>
        <v>#REF!</v>
      </c>
      <c r="O177" s="115" t="e">
        <f t="shared" si="53"/>
        <v>#REF!</v>
      </c>
      <c r="P177" s="115" t="e">
        <f t="shared" si="54"/>
        <v>#REF!</v>
      </c>
      <c r="Q177" s="116" t="e">
        <f t="shared" si="55"/>
        <v>#REF!</v>
      </c>
      <c r="R177" s="115" t="e">
        <f t="shared" si="55"/>
        <v>#REF!</v>
      </c>
      <c r="S177" s="115" t="e">
        <f t="shared" si="56"/>
        <v>#REF!</v>
      </c>
      <c r="T177" s="115"/>
      <c r="U177" s="115" t="e">
        <f t="shared" si="57"/>
        <v>#REF!</v>
      </c>
      <c r="V177" s="115" t="e">
        <f t="shared" si="58"/>
        <v>#REF!</v>
      </c>
      <c r="W177" s="115" t="e">
        <f t="shared" si="59"/>
        <v>#REF!</v>
      </c>
      <c r="X177" s="116" t="e">
        <f t="shared" si="60"/>
        <v>#REF!</v>
      </c>
      <c r="Y177" s="116" t="e">
        <f t="shared" si="61"/>
        <v>#REF!</v>
      </c>
      <c r="Z177" s="115" t="e">
        <f t="shared" si="62"/>
        <v>#REF!</v>
      </c>
      <c r="AA177" s="115" t="e">
        <f t="shared" si="63"/>
        <v>#REF!</v>
      </c>
      <c r="AB177" s="115"/>
      <c r="AC177" s="117" t="str">
        <f t="shared" si="64"/>
        <v>BERTAHAP</v>
      </c>
      <c r="AD177" s="118">
        <f t="shared" si="65"/>
        <v>0</v>
      </c>
      <c r="AE177" s="119">
        <v>2</v>
      </c>
      <c r="AF177" s="120"/>
      <c r="AG177" s="115" t="e">
        <f>IF(AF177&gt;#REF!,"LB","KR")</f>
        <v>#REF!</v>
      </c>
      <c r="AH177" s="120">
        <v>1452338000</v>
      </c>
      <c r="AI177" s="120">
        <v>1637017000</v>
      </c>
      <c r="AJ177" s="120">
        <v>1737984000</v>
      </c>
      <c r="AK177" s="121">
        <v>1845179000</v>
      </c>
      <c r="AL177" s="121">
        <v>1737984000</v>
      </c>
      <c r="AM177" s="120">
        <v>1845179000</v>
      </c>
      <c r="AN177" s="120" t="e">
        <f t="shared" si="46"/>
        <v>#REF!</v>
      </c>
    </row>
    <row r="178" spans="1:40">
      <c r="A178" s="3">
        <f t="shared" si="66"/>
        <v>139</v>
      </c>
      <c r="B178" s="106">
        <v>7</v>
      </c>
      <c r="C178" s="107" t="s">
        <v>169</v>
      </c>
      <c r="D178" s="106">
        <v>18</v>
      </c>
      <c r="E178" s="109"/>
      <c r="F178" s="110" t="s">
        <v>54</v>
      </c>
      <c r="G178" s="111">
        <f t="shared" si="47"/>
        <v>97</v>
      </c>
      <c r="H178" s="111">
        <f t="shared" si="48"/>
        <v>85</v>
      </c>
      <c r="I178" s="112">
        <f t="shared" si="49"/>
        <v>26438045</v>
      </c>
      <c r="J178" s="112" t="e">
        <f>SUMIF($AN$4:$AN$22,D178,#REF!)</f>
        <v>#REF!</v>
      </c>
      <c r="K178" s="113" t="e">
        <f t="shared" si="50"/>
        <v>#REF!</v>
      </c>
      <c r="L178" s="114" t="e">
        <f>SUMIF($AN$4:$AN$22,D178,#REF!)</f>
        <v>#REF!</v>
      </c>
      <c r="M178" s="115" t="e">
        <f t="shared" si="51"/>
        <v>#REF!</v>
      </c>
      <c r="N178" s="115" t="e">
        <f t="shared" si="52"/>
        <v>#REF!</v>
      </c>
      <c r="O178" s="115" t="e">
        <f t="shared" si="53"/>
        <v>#REF!</v>
      </c>
      <c r="P178" s="115" t="e">
        <f t="shared" si="54"/>
        <v>#REF!</v>
      </c>
      <c r="Q178" s="116" t="e">
        <f t="shared" si="55"/>
        <v>#REF!</v>
      </c>
      <c r="R178" s="115" t="e">
        <f t="shared" si="55"/>
        <v>#REF!</v>
      </c>
      <c r="S178" s="115" t="e">
        <f t="shared" si="56"/>
        <v>#REF!</v>
      </c>
      <c r="T178" s="115"/>
      <c r="U178" s="115" t="e">
        <f t="shared" si="57"/>
        <v>#REF!</v>
      </c>
      <c r="V178" s="115" t="e">
        <f t="shared" si="58"/>
        <v>#REF!</v>
      </c>
      <c r="W178" s="115" t="e">
        <f t="shared" si="59"/>
        <v>#REF!</v>
      </c>
      <c r="X178" s="116" t="e">
        <f t="shared" si="60"/>
        <v>#REF!</v>
      </c>
      <c r="Y178" s="116" t="e">
        <f t="shared" si="61"/>
        <v>#REF!</v>
      </c>
      <c r="Z178" s="115" t="e">
        <f t="shared" si="62"/>
        <v>#REF!</v>
      </c>
      <c r="AA178" s="115" t="e">
        <f t="shared" si="63"/>
        <v>#REF!</v>
      </c>
      <c r="AB178" s="115"/>
      <c r="AC178" s="117" t="str">
        <f t="shared" si="64"/>
        <v>BERTAHAP</v>
      </c>
      <c r="AD178" s="118">
        <f t="shared" si="65"/>
        <v>0</v>
      </c>
      <c r="AE178" s="119">
        <v>2</v>
      </c>
      <c r="AF178" s="120"/>
      <c r="AG178" s="115" t="e">
        <f>IF(AF178&gt;#REF!,"LB","KR")</f>
        <v>#REF!</v>
      </c>
      <c r="AH178" s="120">
        <v>1959503000</v>
      </c>
      <c r="AI178" s="120">
        <v>2208673000</v>
      </c>
      <c r="AJ178" s="120">
        <v>2344899000</v>
      </c>
      <c r="AK178" s="121">
        <v>2489527000</v>
      </c>
      <c r="AL178" s="121">
        <v>2344899000</v>
      </c>
      <c r="AM178" s="120">
        <v>2489527000</v>
      </c>
      <c r="AN178" s="120" t="e">
        <f t="shared" si="46"/>
        <v>#REF!</v>
      </c>
    </row>
    <row r="179" spans="1:40">
      <c r="A179" s="3">
        <f t="shared" si="66"/>
        <v>140</v>
      </c>
      <c r="B179" s="106">
        <v>8</v>
      </c>
      <c r="C179" s="107" t="s">
        <v>169</v>
      </c>
      <c r="D179" s="106">
        <v>20</v>
      </c>
      <c r="E179" s="109"/>
      <c r="F179" s="110" t="s">
        <v>70</v>
      </c>
      <c r="G179" s="111">
        <f t="shared" si="47"/>
        <v>60</v>
      </c>
      <c r="H179" s="111">
        <f t="shared" si="48"/>
        <v>51</v>
      </c>
      <c r="I179" s="112">
        <f t="shared" si="49"/>
        <v>26438045</v>
      </c>
      <c r="J179" s="112" t="e">
        <f>SUMIF($AN$4:$AN$22,D179,#REF!)</f>
        <v>#REF!</v>
      </c>
      <c r="K179" s="113" t="e">
        <f t="shared" si="50"/>
        <v>#REF!</v>
      </c>
      <c r="L179" s="114" t="e">
        <f>SUMIF($AN$4:$AN$22,D179,#REF!)</f>
        <v>#REF!</v>
      </c>
      <c r="M179" s="115" t="e">
        <f t="shared" si="51"/>
        <v>#REF!</v>
      </c>
      <c r="N179" s="115" t="e">
        <f t="shared" si="52"/>
        <v>#REF!</v>
      </c>
      <c r="O179" s="115" t="e">
        <f t="shared" si="53"/>
        <v>#REF!</v>
      </c>
      <c r="P179" s="115" t="e">
        <f t="shared" si="54"/>
        <v>#REF!</v>
      </c>
      <c r="Q179" s="116" t="e">
        <f t="shared" si="55"/>
        <v>#REF!</v>
      </c>
      <c r="R179" s="115" t="e">
        <f t="shared" si="55"/>
        <v>#REF!</v>
      </c>
      <c r="S179" s="115" t="e">
        <f t="shared" si="56"/>
        <v>#REF!</v>
      </c>
      <c r="T179" s="115"/>
      <c r="U179" s="115" t="e">
        <f t="shared" si="57"/>
        <v>#REF!</v>
      </c>
      <c r="V179" s="115" t="e">
        <f t="shared" si="58"/>
        <v>#REF!</v>
      </c>
      <c r="W179" s="115" t="e">
        <f t="shared" si="59"/>
        <v>#REF!</v>
      </c>
      <c r="X179" s="116" t="e">
        <f t="shared" si="60"/>
        <v>#REF!</v>
      </c>
      <c r="Y179" s="116" t="e">
        <f t="shared" si="61"/>
        <v>#REF!</v>
      </c>
      <c r="Z179" s="115" t="e">
        <f t="shared" si="62"/>
        <v>#REF!</v>
      </c>
      <c r="AA179" s="115" t="e">
        <f t="shared" si="63"/>
        <v>#REF!</v>
      </c>
      <c r="AB179" s="115"/>
      <c r="AC179" s="117" t="str">
        <f t="shared" si="64"/>
        <v>BERTAHAP</v>
      </c>
      <c r="AD179" s="118">
        <f t="shared" si="65"/>
        <v>0</v>
      </c>
      <c r="AE179" s="119">
        <v>2</v>
      </c>
      <c r="AF179" s="120"/>
      <c r="AG179" s="115" t="e">
        <f>IF(AF179&gt;#REF!,"LB","KR")</f>
        <v>#REF!</v>
      </c>
      <c r="AH179" s="120">
        <v>1175702000</v>
      </c>
      <c r="AI179" s="120">
        <v>1325204000</v>
      </c>
      <c r="AJ179" s="120">
        <v>1406940000</v>
      </c>
      <c r="AK179" s="121">
        <v>1493717000</v>
      </c>
      <c r="AL179" s="121">
        <v>1406940000</v>
      </c>
      <c r="AM179" s="120">
        <v>1493717000</v>
      </c>
      <c r="AN179" s="120" t="e">
        <f t="shared" si="46"/>
        <v>#REF!</v>
      </c>
    </row>
    <row r="180" spans="1:40">
      <c r="A180" s="3">
        <f t="shared" si="66"/>
        <v>141</v>
      </c>
      <c r="B180" s="106">
        <v>9</v>
      </c>
      <c r="C180" s="107" t="s">
        <v>169</v>
      </c>
      <c r="D180" s="106">
        <v>22</v>
      </c>
      <c r="E180" s="109"/>
      <c r="F180" s="110" t="s">
        <v>89</v>
      </c>
      <c r="G180" s="111">
        <f t="shared" si="47"/>
        <v>81</v>
      </c>
      <c r="H180" s="111">
        <f t="shared" si="48"/>
        <v>70</v>
      </c>
      <c r="I180" s="112">
        <f t="shared" si="49"/>
        <v>26438045</v>
      </c>
      <c r="J180" s="112" t="e">
        <f>SUMIF($AN$4:$AN$22,D180,#REF!)</f>
        <v>#REF!</v>
      </c>
      <c r="K180" s="113" t="e">
        <f t="shared" si="50"/>
        <v>#REF!</v>
      </c>
      <c r="L180" s="114" t="e">
        <f>SUMIF($AN$4:$AN$22,D180,#REF!)</f>
        <v>#REF!</v>
      </c>
      <c r="M180" s="115" t="e">
        <f t="shared" si="51"/>
        <v>#REF!</v>
      </c>
      <c r="N180" s="115" t="e">
        <f t="shared" si="52"/>
        <v>#REF!</v>
      </c>
      <c r="O180" s="115" t="e">
        <f t="shared" si="53"/>
        <v>#REF!</v>
      </c>
      <c r="P180" s="115" t="e">
        <f t="shared" si="54"/>
        <v>#REF!</v>
      </c>
      <c r="Q180" s="116" t="e">
        <f t="shared" si="55"/>
        <v>#REF!</v>
      </c>
      <c r="R180" s="115" t="e">
        <f t="shared" si="55"/>
        <v>#REF!</v>
      </c>
      <c r="S180" s="115" t="e">
        <f t="shared" si="56"/>
        <v>#REF!</v>
      </c>
      <c r="T180" s="115"/>
      <c r="U180" s="115" t="e">
        <f t="shared" si="57"/>
        <v>#REF!</v>
      </c>
      <c r="V180" s="115" t="e">
        <f t="shared" si="58"/>
        <v>#REF!</v>
      </c>
      <c r="W180" s="115" t="e">
        <f t="shared" si="59"/>
        <v>#REF!</v>
      </c>
      <c r="X180" s="116" t="e">
        <f t="shared" si="60"/>
        <v>#REF!</v>
      </c>
      <c r="Y180" s="116" t="e">
        <f t="shared" si="61"/>
        <v>#REF!</v>
      </c>
      <c r="Z180" s="115" t="e">
        <f t="shared" si="62"/>
        <v>#REF!</v>
      </c>
      <c r="AA180" s="115" t="e">
        <f t="shared" si="63"/>
        <v>#REF!</v>
      </c>
      <c r="AB180" s="115"/>
      <c r="AC180" s="117" t="str">
        <f t="shared" si="64"/>
        <v>BERTAHAP</v>
      </c>
      <c r="AD180" s="118">
        <f t="shared" si="65"/>
        <v>0</v>
      </c>
      <c r="AE180" s="119">
        <v>2</v>
      </c>
      <c r="AF180" s="120"/>
      <c r="AG180" s="115" t="e">
        <f>IF(AF180&gt;#REF!,"LB","KR")</f>
        <v>#REF!</v>
      </c>
      <c r="AH180" s="120">
        <v>1683115000</v>
      </c>
      <c r="AI180" s="120">
        <v>1897140000</v>
      </c>
      <c r="AJ180" s="120">
        <v>2014151000</v>
      </c>
      <c r="AK180" s="121">
        <v>2138380000</v>
      </c>
      <c r="AL180" s="121">
        <v>2014151000</v>
      </c>
      <c r="AM180" s="120">
        <v>2138380000</v>
      </c>
      <c r="AN180" s="120" t="e">
        <f t="shared" si="46"/>
        <v>#REF!</v>
      </c>
    </row>
    <row r="181" spans="1:40">
      <c r="A181" s="3">
        <f t="shared" si="66"/>
        <v>142</v>
      </c>
      <c r="B181" s="106">
        <v>1</v>
      </c>
      <c r="C181" s="107" t="s">
        <v>173</v>
      </c>
      <c r="D181" s="108" t="s">
        <v>35</v>
      </c>
      <c r="E181" s="109"/>
      <c r="F181" s="110" t="s">
        <v>42</v>
      </c>
      <c r="G181" s="111">
        <f t="shared" si="47"/>
        <v>78</v>
      </c>
      <c r="H181" s="111">
        <f t="shared" si="48"/>
        <v>66</v>
      </c>
      <c r="I181" s="112">
        <f t="shared" si="49"/>
        <v>26438045</v>
      </c>
      <c r="J181" s="112" t="e">
        <f>SUMIF($AN$4:$AN$22,D181,#REF!)</f>
        <v>#REF!</v>
      </c>
      <c r="K181" s="113" t="e">
        <f t="shared" si="50"/>
        <v>#REF!</v>
      </c>
      <c r="L181" s="114" t="e">
        <f>SUMIF($AN$4:$AN$22,D181,#REF!)</f>
        <v>#REF!</v>
      </c>
      <c r="M181" s="115" t="e">
        <f t="shared" si="51"/>
        <v>#REF!</v>
      </c>
      <c r="N181" s="115" t="e">
        <f t="shared" si="52"/>
        <v>#REF!</v>
      </c>
      <c r="O181" s="115" t="e">
        <f t="shared" si="53"/>
        <v>#REF!</v>
      </c>
      <c r="P181" s="115" t="e">
        <f t="shared" si="54"/>
        <v>#REF!</v>
      </c>
      <c r="Q181" s="116" t="e">
        <f t="shared" si="55"/>
        <v>#REF!</v>
      </c>
      <c r="R181" s="115" t="e">
        <f t="shared" si="55"/>
        <v>#REF!</v>
      </c>
      <c r="S181" s="115" t="e">
        <f t="shared" si="56"/>
        <v>#REF!</v>
      </c>
      <c r="T181" s="115"/>
      <c r="U181" s="115" t="e">
        <f t="shared" si="57"/>
        <v>#REF!</v>
      </c>
      <c r="V181" s="115" t="e">
        <f t="shared" si="58"/>
        <v>#REF!</v>
      </c>
      <c r="W181" s="115" t="e">
        <f t="shared" si="59"/>
        <v>#REF!</v>
      </c>
      <c r="X181" s="116" t="e">
        <f t="shared" si="60"/>
        <v>#REF!</v>
      </c>
      <c r="Y181" s="116" t="e">
        <f t="shared" si="61"/>
        <v>#REF!</v>
      </c>
      <c r="Z181" s="115" t="e">
        <f t="shared" si="62"/>
        <v>#REF!</v>
      </c>
      <c r="AA181" s="115" t="e">
        <f t="shared" si="63"/>
        <v>#REF!</v>
      </c>
      <c r="AB181" s="115"/>
      <c r="AC181" s="117" t="str">
        <f t="shared" si="64"/>
        <v>BERTAHAP</v>
      </c>
      <c r="AD181" s="118">
        <f t="shared" si="65"/>
        <v>0</v>
      </c>
      <c r="AE181" s="119">
        <v>2</v>
      </c>
      <c r="AF181" s="120"/>
      <c r="AG181" s="115" t="e">
        <f>IF(AF181&gt;#REF!,"LB","KR")</f>
        <v>#REF!</v>
      </c>
      <c r="AH181" s="120">
        <v>1521497000</v>
      </c>
      <c r="AI181" s="120">
        <v>1714970000</v>
      </c>
      <c r="AJ181" s="120">
        <v>1820745000</v>
      </c>
      <c r="AK181" s="121">
        <v>1933045000</v>
      </c>
      <c r="AL181" s="121">
        <v>1820745000</v>
      </c>
      <c r="AM181" s="120">
        <v>1933045000</v>
      </c>
      <c r="AN181" s="120" t="e">
        <f t="shared" si="46"/>
        <v>#REF!</v>
      </c>
    </row>
    <row r="182" spans="1:40">
      <c r="A182" s="3">
        <f t="shared" si="66"/>
        <v>143</v>
      </c>
      <c r="B182" s="106">
        <v>2</v>
      </c>
      <c r="C182" s="107" t="s">
        <v>173</v>
      </c>
      <c r="D182" s="108" t="s">
        <v>41</v>
      </c>
      <c r="E182" s="109"/>
      <c r="F182" s="110" t="s">
        <v>45</v>
      </c>
      <c r="G182" s="111">
        <f t="shared" si="47"/>
        <v>60</v>
      </c>
      <c r="H182" s="111">
        <f t="shared" si="48"/>
        <v>52</v>
      </c>
      <c r="I182" s="112">
        <f t="shared" si="49"/>
        <v>26438045</v>
      </c>
      <c r="J182" s="112" t="e">
        <f>SUMIF($AN$4:$AN$22,D182,#REF!)</f>
        <v>#REF!</v>
      </c>
      <c r="K182" s="113" t="e">
        <f t="shared" si="50"/>
        <v>#REF!</v>
      </c>
      <c r="L182" s="114" t="e">
        <f>SUMIF($AN$4:$AN$22,D182,#REF!)</f>
        <v>#REF!</v>
      </c>
      <c r="M182" s="115" t="e">
        <f t="shared" si="51"/>
        <v>#REF!</v>
      </c>
      <c r="N182" s="115" t="e">
        <f t="shared" si="52"/>
        <v>#REF!</v>
      </c>
      <c r="O182" s="115" t="e">
        <f t="shared" si="53"/>
        <v>#REF!</v>
      </c>
      <c r="P182" s="115" t="e">
        <f t="shared" si="54"/>
        <v>#REF!</v>
      </c>
      <c r="Q182" s="116" t="e">
        <f t="shared" si="55"/>
        <v>#REF!</v>
      </c>
      <c r="R182" s="115" t="e">
        <f t="shared" si="55"/>
        <v>#REF!</v>
      </c>
      <c r="S182" s="115" t="e">
        <f t="shared" si="56"/>
        <v>#REF!</v>
      </c>
      <c r="T182" s="115"/>
      <c r="U182" s="115" t="e">
        <f t="shared" si="57"/>
        <v>#REF!</v>
      </c>
      <c r="V182" s="115" t="e">
        <f t="shared" si="58"/>
        <v>#REF!</v>
      </c>
      <c r="W182" s="115" t="e">
        <f t="shared" si="59"/>
        <v>#REF!</v>
      </c>
      <c r="X182" s="116" t="e">
        <f t="shared" si="60"/>
        <v>#REF!</v>
      </c>
      <c r="Y182" s="116" t="e">
        <f t="shared" si="61"/>
        <v>#REF!</v>
      </c>
      <c r="Z182" s="115" t="e">
        <f t="shared" si="62"/>
        <v>#REF!</v>
      </c>
      <c r="AA182" s="115" t="e">
        <f t="shared" si="63"/>
        <v>#REF!</v>
      </c>
      <c r="AB182" s="115"/>
      <c r="AC182" s="117" t="str">
        <f t="shared" si="64"/>
        <v>BERTAHAP</v>
      </c>
      <c r="AD182" s="118">
        <f t="shared" si="65"/>
        <v>0</v>
      </c>
      <c r="AE182" s="119">
        <v>2</v>
      </c>
      <c r="AF182" s="120"/>
      <c r="AG182" s="115" t="e">
        <f>IF(AF182&gt;#REF!,"LB","KR")</f>
        <v>#REF!</v>
      </c>
      <c r="AH182" s="120">
        <v>1210508000</v>
      </c>
      <c r="AI182" s="120">
        <v>1364435000</v>
      </c>
      <c r="AJ182" s="120">
        <v>1448591000</v>
      </c>
      <c r="AK182" s="121">
        <v>1537937000</v>
      </c>
      <c r="AL182" s="121">
        <v>1448591000</v>
      </c>
      <c r="AM182" s="120">
        <v>1537937000</v>
      </c>
      <c r="AN182" s="120" t="e">
        <f t="shared" si="46"/>
        <v>#REF!</v>
      </c>
    </row>
    <row r="183" spans="1:40">
      <c r="A183" s="3">
        <f t="shared" si="66"/>
        <v>144</v>
      </c>
      <c r="B183" s="106">
        <v>3</v>
      </c>
      <c r="C183" s="107" t="s">
        <v>173</v>
      </c>
      <c r="D183" s="108">
        <v>10</v>
      </c>
      <c r="E183" s="109"/>
      <c r="F183" s="110" t="s">
        <v>48</v>
      </c>
      <c r="G183" s="111">
        <f t="shared" si="47"/>
        <v>74</v>
      </c>
      <c r="H183" s="111">
        <f t="shared" si="48"/>
        <v>63</v>
      </c>
      <c r="I183" s="112">
        <f t="shared" si="49"/>
        <v>26438045</v>
      </c>
      <c r="J183" s="112" t="e">
        <f>SUMIF($AN$4:$AN$22,D183,#REF!)</f>
        <v>#REF!</v>
      </c>
      <c r="K183" s="113" t="e">
        <f t="shared" si="50"/>
        <v>#REF!</v>
      </c>
      <c r="L183" s="114" t="e">
        <f>SUMIF($AN$4:$AN$22,D183,#REF!)</f>
        <v>#REF!</v>
      </c>
      <c r="M183" s="115" t="e">
        <f t="shared" si="51"/>
        <v>#REF!</v>
      </c>
      <c r="N183" s="115" t="e">
        <f t="shared" si="52"/>
        <v>#REF!</v>
      </c>
      <c r="O183" s="115" t="e">
        <f t="shared" si="53"/>
        <v>#REF!</v>
      </c>
      <c r="P183" s="115" t="e">
        <f t="shared" si="54"/>
        <v>#REF!</v>
      </c>
      <c r="Q183" s="116" t="e">
        <f t="shared" si="55"/>
        <v>#REF!</v>
      </c>
      <c r="R183" s="115" t="e">
        <f t="shared" si="55"/>
        <v>#REF!</v>
      </c>
      <c r="S183" s="115" t="e">
        <f t="shared" si="56"/>
        <v>#REF!</v>
      </c>
      <c r="T183" s="115"/>
      <c r="U183" s="115" t="e">
        <f t="shared" si="57"/>
        <v>#REF!</v>
      </c>
      <c r="V183" s="115" t="e">
        <f t="shared" si="58"/>
        <v>#REF!</v>
      </c>
      <c r="W183" s="115" t="e">
        <f t="shared" si="59"/>
        <v>#REF!</v>
      </c>
      <c r="X183" s="116" t="e">
        <f t="shared" si="60"/>
        <v>#REF!</v>
      </c>
      <c r="Y183" s="116" t="e">
        <f t="shared" si="61"/>
        <v>#REF!</v>
      </c>
      <c r="Z183" s="115" t="e">
        <f t="shared" si="62"/>
        <v>#REF!</v>
      </c>
      <c r="AA183" s="115" t="e">
        <f t="shared" si="63"/>
        <v>#REF!</v>
      </c>
      <c r="AB183" s="115"/>
      <c r="AC183" s="117" t="str">
        <f t="shared" si="64"/>
        <v>BERTAHAP</v>
      </c>
      <c r="AD183" s="118">
        <f t="shared" si="65"/>
        <v>0</v>
      </c>
      <c r="AE183" s="119">
        <v>2</v>
      </c>
      <c r="AF183" s="120"/>
      <c r="AG183" s="115" t="e">
        <f>IF(AF183&gt;#REF!,"LB","KR")</f>
        <v>#REF!</v>
      </c>
      <c r="AH183" s="120">
        <v>1466576000</v>
      </c>
      <c r="AI183" s="120">
        <v>1653066000</v>
      </c>
      <c r="AJ183" s="120">
        <v>1755023000</v>
      </c>
      <c r="AK183" s="121">
        <v>1863269000</v>
      </c>
      <c r="AL183" s="121">
        <v>1755023000</v>
      </c>
      <c r="AM183" s="120">
        <v>1863269000</v>
      </c>
      <c r="AN183" s="120" t="e">
        <f t="shared" si="46"/>
        <v>#REF!</v>
      </c>
    </row>
    <row r="184" spans="1:40">
      <c r="A184" s="3">
        <f t="shared" si="66"/>
        <v>145</v>
      </c>
      <c r="B184" s="106">
        <v>4</v>
      </c>
      <c r="C184" s="107" t="s">
        <v>173</v>
      </c>
      <c r="D184" s="106">
        <v>12</v>
      </c>
      <c r="E184" s="109"/>
      <c r="F184" s="110" t="s">
        <v>50</v>
      </c>
      <c r="G184" s="111">
        <f t="shared" si="47"/>
        <v>67</v>
      </c>
      <c r="H184" s="111">
        <f t="shared" si="48"/>
        <v>57</v>
      </c>
      <c r="I184" s="112">
        <f t="shared" si="49"/>
        <v>26438045</v>
      </c>
      <c r="J184" s="112" t="e">
        <f>SUMIF($AN$4:$AN$22,D184,#REF!)</f>
        <v>#REF!</v>
      </c>
      <c r="K184" s="113" t="e">
        <f t="shared" si="50"/>
        <v>#REF!</v>
      </c>
      <c r="L184" s="114" t="e">
        <f>SUMIF($AN$4:$AN$22,D184,#REF!)</f>
        <v>#REF!</v>
      </c>
      <c r="M184" s="115" t="e">
        <f t="shared" si="51"/>
        <v>#REF!</v>
      </c>
      <c r="N184" s="115" t="e">
        <f t="shared" si="52"/>
        <v>#REF!</v>
      </c>
      <c r="O184" s="115" t="e">
        <f t="shared" si="53"/>
        <v>#REF!</v>
      </c>
      <c r="P184" s="115" t="e">
        <f t="shared" si="54"/>
        <v>#REF!</v>
      </c>
      <c r="Q184" s="116" t="e">
        <f t="shared" si="55"/>
        <v>#REF!</v>
      </c>
      <c r="R184" s="115" t="e">
        <f t="shared" si="55"/>
        <v>#REF!</v>
      </c>
      <c r="S184" s="115" t="e">
        <f t="shared" si="56"/>
        <v>#REF!</v>
      </c>
      <c r="T184" s="115"/>
      <c r="U184" s="115" t="e">
        <f t="shared" si="57"/>
        <v>#REF!</v>
      </c>
      <c r="V184" s="115" t="e">
        <f t="shared" si="58"/>
        <v>#REF!</v>
      </c>
      <c r="W184" s="115" t="e">
        <f t="shared" si="59"/>
        <v>#REF!</v>
      </c>
      <c r="X184" s="116" t="e">
        <f t="shared" si="60"/>
        <v>#REF!</v>
      </c>
      <c r="Y184" s="116" t="e">
        <f t="shared" si="61"/>
        <v>#REF!</v>
      </c>
      <c r="Z184" s="115" t="e">
        <f t="shared" si="62"/>
        <v>#REF!</v>
      </c>
      <c r="AA184" s="115" t="e">
        <f t="shared" si="63"/>
        <v>#REF!</v>
      </c>
      <c r="AB184" s="115"/>
      <c r="AC184" s="117" t="str">
        <f t="shared" si="64"/>
        <v>BERTAHAP</v>
      </c>
      <c r="AD184" s="118">
        <f t="shared" si="65"/>
        <v>0</v>
      </c>
      <c r="AE184" s="119">
        <v>2</v>
      </c>
      <c r="AF184" s="120"/>
      <c r="AG184" s="115" t="e">
        <f>IF(AF184&gt;#REF!,"LB","KR")</f>
        <v>#REF!</v>
      </c>
      <c r="AH184" s="120">
        <v>1326902000</v>
      </c>
      <c r="AI184" s="120">
        <v>1495631000</v>
      </c>
      <c r="AJ184" s="120">
        <v>1587878000</v>
      </c>
      <c r="AK184" s="121">
        <v>1685815000</v>
      </c>
      <c r="AL184" s="121">
        <v>1587878000</v>
      </c>
      <c r="AM184" s="120">
        <v>1685815000</v>
      </c>
      <c r="AN184" s="120" t="e">
        <f t="shared" si="46"/>
        <v>#REF!</v>
      </c>
    </row>
    <row r="185" spans="1:40">
      <c r="A185" s="3">
        <f t="shared" si="66"/>
        <v>146</v>
      </c>
      <c r="B185" s="106">
        <v>5</v>
      </c>
      <c r="C185" s="107" t="s">
        <v>173</v>
      </c>
      <c r="D185" s="108">
        <v>16</v>
      </c>
      <c r="E185" s="109"/>
      <c r="F185" s="110" t="s">
        <v>52</v>
      </c>
      <c r="G185" s="111">
        <f t="shared" si="47"/>
        <v>71</v>
      </c>
      <c r="H185" s="111">
        <f t="shared" si="48"/>
        <v>63</v>
      </c>
      <c r="I185" s="112">
        <f t="shared" si="49"/>
        <v>26438045</v>
      </c>
      <c r="J185" s="112" t="e">
        <f>SUMIF($AN$4:$AN$22,D185,#REF!)</f>
        <v>#REF!</v>
      </c>
      <c r="K185" s="113" t="e">
        <f t="shared" si="50"/>
        <v>#REF!</v>
      </c>
      <c r="L185" s="114" t="e">
        <f>SUMIF($AN$4:$AN$22,D185,#REF!)</f>
        <v>#REF!</v>
      </c>
      <c r="M185" s="115" t="e">
        <f t="shared" si="51"/>
        <v>#REF!</v>
      </c>
      <c r="N185" s="115" t="e">
        <f t="shared" si="52"/>
        <v>#REF!</v>
      </c>
      <c r="O185" s="115" t="e">
        <f t="shared" si="53"/>
        <v>#REF!</v>
      </c>
      <c r="P185" s="115" t="e">
        <f t="shared" si="54"/>
        <v>#REF!</v>
      </c>
      <c r="Q185" s="116" t="e">
        <f t="shared" si="55"/>
        <v>#REF!</v>
      </c>
      <c r="R185" s="115" t="e">
        <f t="shared" si="55"/>
        <v>#REF!</v>
      </c>
      <c r="S185" s="115" t="e">
        <f t="shared" si="56"/>
        <v>#REF!</v>
      </c>
      <c r="T185" s="115"/>
      <c r="U185" s="115" t="e">
        <f t="shared" si="57"/>
        <v>#REF!</v>
      </c>
      <c r="V185" s="115" t="e">
        <f t="shared" si="58"/>
        <v>#REF!</v>
      </c>
      <c r="W185" s="115" t="e">
        <f t="shared" si="59"/>
        <v>#REF!</v>
      </c>
      <c r="X185" s="116" t="e">
        <f t="shared" si="60"/>
        <v>#REF!</v>
      </c>
      <c r="Y185" s="116" t="e">
        <f t="shared" si="61"/>
        <v>#REF!</v>
      </c>
      <c r="Z185" s="115" t="e">
        <f t="shared" si="62"/>
        <v>#REF!</v>
      </c>
      <c r="AA185" s="115" t="e">
        <f t="shared" si="63"/>
        <v>#REF!</v>
      </c>
      <c r="AB185" s="115"/>
      <c r="AC185" s="117" t="str">
        <f t="shared" si="64"/>
        <v>BERTAHAP</v>
      </c>
      <c r="AD185" s="118">
        <f t="shared" si="65"/>
        <v>0</v>
      </c>
      <c r="AE185" s="119">
        <v>2</v>
      </c>
      <c r="AF185" s="120"/>
      <c r="AG185" s="115" t="e">
        <f>IF(AF185&gt;#REF!,"LB","KR")</f>
        <v>#REF!</v>
      </c>
      <c r="AH185" s="120">
        <v>1466576000</v>
      </c>
      <c r="AI185" s="120">
        <v>1653066000</v>
      </c>
      <c r="AJ185" s="120">
        <v>1755023000</v>
      </c>
      <c r="AK185" s="121">
        <v>1863269000</v>
      </c>
      <c r="AL185" s="121">
        <v>1755023000</v>
      </c>
      <c r="AM185" s="120">
        <v>1863269000</v>
      </c>
      <c r="AN185" s="120" t="e">
        <f t="shared" si="46"/>
        <v>#REF!</v>
      </c>
    </row>
    <row r="186" spans="1:40">
      <c r="A186" s="3">
        <f t="shared" si="66"/>
        <v>147</v>
      </c>
      <c r="B186" s="106">
        <v>6</v>
      </c>
      <c r="C186" s="107" t="s">
        <v>173</v>
      </c>
      <c r="D186" s="106">
        <v>18</v>
      </c>
      <c r="E186" s="109"/>
      <c r="F186" s="110" t="s">
        <v>54</v>
      </c>
      <c r="G186" s="111">
        <f t="shared" si="47"/>
        <v>97</v>
      </c>
      <c r="H186" s="111">
        <f t="shared" si="48"/>
        <v>85</v>
      </c>
      <c r="I186" s="112">
        <f t="shared" si="49"/>
        <v>26438045</v>
      </c>
      <c r="J186" s="112" t="e">
        <f>SUMIF($AN$4:$AN$22,D186,#REF!)</f>
        <v>#REF!</v>
      </c>
      <c r="K186" s="113" t="e">
        <f t="shared" si="50"/>
        <v>#REF!</v>
      </c>
      <c r="L186" s="114" t="e">
        <f>SUMIF($AN$4:$AN$22,D186,#REF!)</f>
        <v>#REF!</v>
      </c>
      <c r="M186" s="115" t="e">
        <f t="shared" si="51"/>
        <v>#REF!</v>
      </c>
      <c r="N186" s="115" t="e">
        <f t="shared" si="52"/>
        <v>#REF!</v>
      </c>
      <c r="O186" s="115" t="e">
        <f t="shared" si="53"/>
        <v>#REF!</v>
      </c>
      <c r="P186" s="115" t="e">
        <f t="shared" si="54"/>
        <v>#REF!</v>
      </c>
      <c r="Q186" s="116" t="e">
        <f t="shared" si="55"/>
        <v>#REF!</v>
      </c>
      <c r="R186" s="115" t="e">
        <f t="shared" si="55"/>
        <v>#REF!</v>
      </c>
      <c r="S186" s="115" t="e">
        <f t="shared" si="56"/>
        <v>#REF!</v>
      </c>
      <c r="T186" s="115"/>
      <c r="U186" s="115" t="e">
        <f t="shared" si="57"/>
        <v>#REF!</v>
      </c>
      <c r="V186" s="115" t="e">
        <f t="shared" si="58"/>
        <v>#REF!</v>
      </c>
      <c r="W186" s="115" t="e">
        <f t="shared" si="59"/>
        <v>#REF!</v>
      </c>
      <c r="X186" s="116" t="e">
        <f t="shared" si="60"/>
        <v>#REF!</v>
      </c>
      <c r="Y186" s="116" t="e">
        <f t="shared" si="61"/>
        <v>#REF!</v>
      </c>
      <c r="Z186" s="115" t="e">
        <f t="shared" si="62"/>
        <v>#REF!</v>
      </c>
      <c r="AA186" s="115" t="e">
        <f t="shared" si="63"/>
        <v>#REF!</v>
      </c>
      <c r="AB186" s="115"/>
      <c r="AC186" s="117" t="str">
        <f t="shared" si="64"/>
        <v>BERTAHAP</v>
      </c>
      <c r="AD186" s="118">
        <f t="shared" si="65"/>
        <v>0</v>
      </c>
      <c r="AE186" s="119">
        <v>2</v>
      </c>
      <c r="AF186" s="120"/>
      <c r="AG186" s="115" t="e">
        <f>IF(AF186&gt;#REF!,"LB","KR")</f>
        <v>#REF!</v>
      </c>
      <c r="AH186" s="120">
        <v>1978714000</v>
      </c>
      <c r="AI186" s="120">
        <v>2230327000</v>
      </c>
      <c r="AJ186" s="120">
        <v>2367888000</v>
      </c>
      <c r="AK186" s="121">
        <v>2513934000</v>
      </c>
      <c r="AL186" s="121">
        <v>2367888000</v>
      </c>
      <c r="AM186" s="120">
        <v>2513934000</v>
      </c>
      <c r="AN186" s="120" t="e">
        <f t="shared" si="46"/>
        <v>#REF!</v>
      </c>
    </row>
    <row r="187" spans="1:40">
      <c r="A187" s="3">
        <f t="shared" si="66"/>
        <v>148</v>
      </c>
      <c r="B187" s="106">
        <v>7</v>
      </c>
      <c r="C187" s="107" t="s">
        <v>173</v>
      </c>
      <c r="D187" s="106">
        <v>20</v>
      </c>
      <c r="E187" s="109"/>
      <c r="F187" s="110" t="s">
        <v>70</v>
      </c>
      <c r="G187" s="111">
        <f t="shared" si="47"/>
        <v>60</v>
      </c>
      <c r="H187" s="111">
        <f t="shared" si="48"/>
        <v>51</v>
      </c>
      <c r="I187" s="112">
        <f t="shared" si="49"/>
        <v>26438045</v>
      </c>
      <c r="J187" s="112" t="e">
        <f>SUMIF($AN$4:$AN$22,D187,#REF!)</f>
        <v>#REF!</v>
      </c>
      <c r="K187" s="113" t="e">
        <f t="shared" si="50"/>
        <v>#REF!</v>
      </c>
      <c r="L187" s="114" t="e">
        <f>SUMIF($AN$4:$AN$22,D187,#REF!)</f>
        <v>#REF!</v>
      </c>
      <c r="M187" s="115" t="e">
        <f t="shared" si="51"/>
        <v>#REF!</v>
      </c>
      <c r="N187" s="115" t="e">
        <f t="shared" si="52"/>
        <v>#REF!</v>
      </c>
      <c r="O187" s="115" t="e">
        <f t="shared" si="53"/>
        <v>#REF!</v>
      </c>
      <c r="P187" s="115" t="e">
        <f t="shared" si="54"/>
        <v>#REF!</v>
      </c>
      <c r="Q187" s="116" t="e">
        <f t="shared" si="55"/>
        <v>#REF!</v>
      </c>
      <c r="R187" s="115" t="e">
        <f t="shared" si="55"/>
        <v>#REF!</v>
      </c>
      <c r="S187" s="115" t="e">
        <f t="shared" si="56"/>
        <v>#REF!</v>
      </c>
      <c r="T187" s="115"/>
      <c r="U187" s="115" t="e">
        <f t="shared" si="57"/>
        <v>#REF!</v>
      </c>
      <c r="V187" s="115" t="e">
        <f t="shared" si="58"/>
        <v>#REF!</v>
      </c>
      <c r="W187" s="115" t="e">
        <f t="shared" si="59"/>
        <v>#REF!</v>
      </c>
      <c r="X187" s="116" t="e">
        <f t="shared" si="60"/>
        <v>#REF!</v>
      </c>
      <c r="Y187" s="116" t="e">
        <f t="shared" si="61"/>
        <v>#REF!</v>
      </c>
      <c r="Z187" s="115" t="e">
        <f t="shared" si="62"/>
        <v>#REF!</v>
      </c>
      <c r="AA187" s="115" t="e">
        <f t="shared" si="63"/>
        <v>#REF!</v>
      </c>
      <c r="AB187" s="115"/>
      <c r="AC187" s="117" t="str">
        <f t="shared" si="64"/>
        <v>BERTAHAP</v>
      </c>
      <c r="AD187" s="118">
        <f t="shared" si="65"/>
        <v>0</v>
      </c>
      <c r="AE187" s="119">
        <v>2</v>
      </c>
      <c r="AF187" s="120"/>
      <c r="AG187" s="115" t="e">
        <f>IF(AF187&gt;#REF!,"LB","KR")</f>
        <v>#REF!</v>
      </c>
      <c r="AH187" s="120">
        <v>1187229000</v>
      </c>
      <c r="AI187" s="120">
        <v>1338196000</v>
      </c>
      <c r="AJ187" s="120">
        <v>1420733000</v>
      </c>
      <c r="AK187" s="121">
        <v>1508361000</v>
      </c>
      <c r="AL187" s="121">
        <v>1420733000</v>
      </c>
      <c r="AM187" s="120">
        <v>1508361000</v>
      </c>
      <c r="AN187" s="120" t="e">
        <f t="shared" si="46"/>
        <v>#REF!</v>
      </c>
    </row>
    <row r="188" spans="1:40">
      <c r="A188" s="3">
        <f t="shared" si="66"/>
        <v>149</v>
      </c>
      <c r="B188" s="106">
        <v>8</v>
      </c>
      <c r="C188" s="107" t="s">
        <v>173</v>
      </c>
      <c r="D188" s="106">
        <v>22</v>
      </c>
      <c r="E188" s="109"/>
      <c r="F188" s="110" t="s">
        <v>89</v>
      </c>
      <c r="G188" s="111">
        <f t="shared" si="47"/>
        <v>81</v>
      </c>
      <c r="H188" s="111">
        <f t="shared" si="48"/>
        <v>70</v>
      </c>
      <c r="I188" s="112">
        <f t="shared" si="49"/>
        <v>26438045</v>
      </c>
      <c r="J188" s="112" t="e">
        <f>SUMIF($AN$4:$AN$22,D188,#REF!)</f>
        <v>#REF!</v>
      </c>
      <c r="K188" s="113" t="e">
        <f t="shared" si="50"/>
        <v>#REF!</v>
      </c>
      <c r="L188" s="114" t="e">
        <f>SUMIF($AN$4:$AN$22,D188,#REF!)</f>
        <v>#REF!</v>
      </c>
      <c r="M188" s="115" t="e">
        <f t="shared" si="51"/>
        <v>#REF!</v>
      </c>
      <c r="N188" s="115" t="e">
        <f t="shared" si="52"/>
        <v>#REF!</v>
      </c>
      <c r="O188" s="115" t="e">
        <f t="shared" si="53"/>
        <v>#REF!</v>
      </c>
      <c r="P188" s="115" t="e">
        <f t="shared" si="54"/>
        <v>#REF!</v>
      </c>
      <c r="Q188" s="116" t="e">
        <f t="shared" si="55"/>
        <v>#REF!</v>
      </c>
      <c r="R188" s="115" t="e">
        <f t="shared" si="55"/>
        <v>#REF!</v>
      </c>
      <c r="S188" s="115" t="e">
        <f t="shared" si="56"/>
        <v>#REF!</v>
      </c>
      <c r="T188" s="115"/>
      <c r="U188" s="115" t="e">
        <f t="shared" si="57"/>
        <v>#REF!</v>
      </c>
      <c r="V188" s="115" t="e">
        <f t="shared" si="58"/>
        <v>#REF!</v>
      </c>
      <c r="W188" s="115" t="e">
        <f t="shared" si="59"/>
        <v>#REF!</v>
      </c>
      <c r="X188" s="116" t="e">
        <f t="shared" si="60"/>
        <v>#REF!</v>
      </c>
      <c r="Y188" s="116" t="e">
        <f t="shared" si="61"/>
        <v>#REF!</v>
      </c>
      <c r="Z188" s="115" t="e">
        <f t="shared" si="62"/>
        <v>#REF!</v>
      </c>
      <c r="AA188" s="115" t="e">
        <f t="shared" si="63"/>
        <v>#REF!</v>
      </c>
      <c r="AB188" s="115"/>
      <c r="AC188" s="117" t="str">
        <f t="shared" si="64"/>
        <v>BERTAHAP</v>
      </c>
      <c r="AD188" s="118">
        <f t="shared" si="65"/>
        <v>0</v>
      </c>
      <c r="AE188" s="119">
        <v>2</v>
      </c>
      <c r="AF188" s="120"/>
      <c r="AG188" s="115" t="e">
        <f>IF(AF188&gt;#REF!,"LB","KR")</f>
        <v>#REF!</v>
      </c>
      <c r="AH188" s="120">
        <v>1699616000</v>
      </c>
      <c r="AI188" s="120">
        <v>1915739000</v>
      </c>
      <c r="AJ188" s="120">
        <v>2033898000</v>
      </c>
      <c r="AK188" s="121">
        <v>2159344000</v>
      </c>
      <c r="AL188" s="121">
        <v>2033898000</v>
      </c>
      <c r="AM188" s="120">
        <v>2159344000</v>
      </c>
      <c r="AN188" s="120" t="e">
        <f t="shared" si="46"/>
        <v>#REF!</v>
      </c>
    </row>
    <row r="189" spans="1:40">
      <c r="A189" s="3">
        <f t="shared" si="66"/>
        <v>150</v>
      </c>
      <c r="B189" s="106">
        <v>1</v>
      </c>
      <c r="C189" s="107" t="s">
        <v>178</v>
      </c>
      <c r="D189" s="108" t="s">
        <v>35</v>
      </c>
      <c r="E189" s="109"/>
      <c r="F189" s="110" t="s">
        <v>42</v>
      </c>
      <c r="G189" s="111">
        <f t="shared" si="47"/>
        <v>78</v>
      </c>
      <c r="H189" s="111">
        <f t="shared" si="48"/>
        <v>66</v>
      </c>
      <c r="I189" s="112">
        <f t="shared" si="49"/>
        <v>26438045</v>
      </c>
      <c r="J189" s="112" t="e">
        <f>SUMIF($AN$4:$AN$22,D189,#REF!)</f>
        <v>#REF!</v>
      </c>
      <c r="K189" s="113" t="e">
        <f t="shared" si="50"/>
        <v>#REF!</v>
      </c>
      <c r="L189" s="114" t="e">
        <f>SUMIF($AN$4:$AN$22,D189,#REF!)</f>
        <v>#REF!</v>
      </c>
      <c r="M189" s="115" t="e">
        <f t="shared" si="51"/>
        <v>#REF!</v>
      </c>
      <c r="N189" s="115" t="e">
        <f t="shared" si="52"/>
        <v>#REF!</v>
      </c>
      <c r="O189" s="115" t="e">
        <f t="shared" si="53"/>
        <v>#REF!</v>
      </c>
      <c r="P189" s="115" t="e">
        <f t="shared" si="54"/>
        <v>#REF!</v>
      </c>
      <c r="Q189" s="116" t="e">
        <f t="shared" si="55"/>
        <v>#REF!</v>
      </c>
      <c r="R189" s="115" t="e">
        <f t="shared" si="55"/>
        <v>#REF!</v>
      </c>
      <c r="S189" s="115" t="e">
        <f t="shared" si="56"/>
        <v>#REF!</v>
      </c>
      <c r="T189" s="115"/>
      <c r="U189" s="115" t="e">
        <f t="shared" si="57"/>
        <v>#REF!</v>
      </c>
      <c r="V189" s="115" t="e">
        <f t="shared" si="58"/>
        <v>#REF!</v>
      </c>
      <c r="W189" s="115" t="e">
        <f t="shared" si="59"/>
        <v>#REF!</v>
      </c>
      <c r="X189" s="116" t="e">
        <f t="shared" si="60"/>
        <v>#REF!</v>
      </c>
      <c r="Y189" s="116" t="e">
        <f t="shared" si="61"/>
        <v>#REF!</v>
      </c>
      <c r="Z189" s="115" t="e">
        <f t="shared" si="62"/>
        <v>#REF!</v>
      </c>
      <c r="AA189" s="115" t="e">
        <f t="shared" si="63"/>
        <v>#REF!</v>
      </c>
      <c r="AB189" s="115"/>
      <c r="AC189" s="117" t="str">
        <f t="shared" si="64"/>
        <v>BERTAHAP</v>
      </c>
      <c r="AD189" s="118">
        <f t="shared" si="65"/>
        <v>0</v>
      </c>
      <c r="AE189" s="119">
        <v>2</v>
      </c>
      <c r="AF189" s="120"/>
      <c r="AG189" s="115" t="e">
        <f>IF(AF189&gt;#REF!,"LB","KR")</f>
        <v>#REF!</v>
      </c>
      <c r="AH189" s="120">
        <v>1521497000</v>
      </c>
      <c r="AI189" s="120">
        <v>1714970000</v>
      </c>
      <c r="AJ189" s="120">
        <v>1820745000</v>
      </c>
      <c r="AK189" s="121">
        <v>1933045000</v>
      </c>
      <c r="AL189" s="121">
        <v>1820745000</v>
      </c>
      <c r="AM189" s="120">
        <v>1933045000</v>
      </c>
      <c r="AN189" s="120" t="e">
        <f t="shared" si="46"/>
        <v>#REF!</v>
      </c>
    </row>
    <row r="190" spans="1:40">
      <c r="A190" s="3">
        <f t="shared" si="66"/>
        <v>151</v>
      </c>
      <c r="B190" s="106">
        <v>2</v>
      </c>
      <c r="C190" s="107" t="s">
        <v>178</v>
      </c>
      <c r="D190" s="108" t="s">
        <v>41</v>
      </c>
      <c r="E190" s="109"/>
      <c r="F190" s="110" t="s">
        <v>45</v>
      </c>
      <c r="G190" s="111">
        <f t="shared" si="47"/>
        <v>60</v>
      </c>
      <c r="H190" s="111">
        <f t="shared" si="48"/>
        <v>52</v>
      </c>
      <c r="I190" s="112">
        <f t="shared" si="49"/>
        <v>26438045</v>
      </c>
      <c r="J190" s="112" t="e">
        <f>SUMIF($AN$4:$AN$22,D190,#REF!)</f>
        <v>#REF!</v>
      </c>
      <c r="K190" s="113" t="e">
        <f t="shared" si="50"/>
        <v>#REF!</v>
      </c>
      <c r="L190" s="114" t="e">
        <f>SUMIF($AN$4:$AN$22,D190,#REF!)</f>
        <v>#REF!</v>
      </c>
      <c r="M190" s="115" t="e">
        <f t="shared" si="51"/>
        <v>#REF!</v>
      </c>
      <c r="N190" s="115" t="e">
        <f t="shared" si="52"/>
        <v>#REF!</v>
      </c>
      <c r="O190" s="115" t="e">
        <f t="shared" si="53"/>
        <v>#REF!</v>
      </c>
      <c r="P190" s="115" t="e">
        <f t="shared" si="54"/>
        <v>#REF!</v>
      </c>
      <c r="Q190" s="116" t="e">
        <f t="shared" si="55"/>
        <v>#REF!</v>
      </c>
      <c r="R190" s="115" t="e">
        <f t="shared" si="55"/>
        <v>#REF!</v>
      </c>
      <c r="S190" s="115" t="e">
        <f t="shared" si="56"/>
        <v>#REF!</v>
      </c>
      <c r="T190" s="115"/>
      <c r="U190" s="115" t="e">
        <f t="shared" si="57"/>
        <v>#REF!</v>
      </c>
      <c r="V190" s="115" t="e">
        <f t="shared" si="58"/>
        <v>#REF!</v>
      </c>
      <c r="W190" s="115" t="e">
        <f t="shared" si="59"/>
        <v>#REF!</v>
      </c>
      <c r="X190" s="116" t="e">
        <f t="shared" si="60"/>
        <v>#REF!</v>
      </c>
      <c r="Y190" s="116" t="e">
        <f t="shared" si="61"/>
        <v>#REF!</v>
      </c>
      <c r="Z190" s="115" t="e">
        <f t="shared" si="62"/>
        <v>#REF!</v>
      </c>
      <c r="AA190" s="115" t="e">
        <f t="shared" si="63"/>
        <v>#REF!</v>
      </c>
      <c r="AB190" s="115"/>
      <c r="AC190" s="117" t="str">
        <f t="shared" si="64"/>
        <v>BERTAHAP</v>
      </c>
      <c r="AD190" s="118">
        <f t="shared" si="65"/>
        <v>0</v>
      </c>
      <c r="AE190" s="119">
        <v>2</v>
      </c>
      <c r="AF190" s="120"/>
      <c r="AG190" s="115" t="e">
        <f>IF(AF190&gt;#REF!,"LB","KR")</f>
        <v>#REF!</v>
      </c>
      <c r="AH190" s="120">
        <v>1198755000</v>
      </c>
      <c r="AI190" s="120">
        <v>1351188000</v>
      </c>
      <c r="AJ190" s="120">
        <v>1434527000</v>
      </c>
      <c r="AK190" s="121">
        <v>1523005000</v>
      </c>
      <c r="AL190" s="121">
        <v>1434527000</v>
      </c>
      <c r="AM190" s="120">
        <v>1523005000</v>
      </c>
      <c r="AN190" s="120" t="e">
        <f t="shared" si="46"/>
        <v>#REF!</v>
      </c>
    </row>
    <row r="191" spans="1:40">
      <c r="A191" s="3">
        <f t="shared" si="66"/>
        <v>152</v>
      </c>
      <c r="B191" s="106">
        <v>3</v>
      </c>
      <c r="C191" s="107" t="s">
        <v>178</v>
      </c>
      <c r="D191" s="108">
        <v>10</v>
      </c>
      <c r="E191" s="109"/>
      <c r="F191" s="110" t="s">
        <v>48</v>
      </c>
      <c r="G191" s="111">
        <f t="shared" si="47"/>
        <v>74</v>
      </c>
      <c r="H191" s="111">
        <f t="shared" si="48"/>
        <v>63</v>
      </c>
      <c r="I191" s="112">
        <f t="shared" si="49"/>
        <v>26438045</v>
      </c>
      <c r="J191" s="112" t="e">
        <f>SUMIF($AN$4:$AN$22,D191,#REF!)</f>
        <v>#REF!</v>
      </c>
      <c r="K191" s="113" t="e">
        <f t="shared" si="50"/>
        <v>#REF!</v>
      </c>
      <c r="L191" s="114" t="e">
        <f>SUMIF($AN$4:$AN$22,D191,#REF!)</f>
        <v>#REF!</v>
      </c>
      <c r="M191" s="115" t="e">
        <f t="shared" si="51"/>
        <v>#REF!</v>
      </c>
      <c r="N191" s="115" t="e">
        <f t="shared" si="52"/>
        <v>#REF!</v>
      </c>
      <c r="O191" s="115" t="e">
        <f t="shared" si="53"/>
        <v>#REF!</v>
      </c>
      <c r="P191" s="115" t="e">
        <f t="shared" si="54"/>
        <v>#REF!</v>
      </c>
      <c r="Q191" s="116" t="e">
        <f t="shared" si="55"/>
        <v>#REF!</v>
      </c>
      <c r="R191" s="115" t="e">
        <f t="shared" si="55"/>
        <v>#REF!</v>
      </c>
      <c r="S191" s="115" t="e">
        <f t="shared" si="56"/>
        <v>#REF!</v>
      </c>
      <c r="T191" s="115"/>
      <c r="U191" s="115" t="e">
        <f t="shared" si="57"/>
        <v>#REF!</v>
      </c>
      <c r="V191" s="115" t="e">
        <f t="shared" si="58"/>
        <v>#REF!</v>
      </c>
      <c r="W191" s="115" t="e">
        <f t="shared" si="59"/>
        <v>#REF!</v>
      </c>
      <c r="X191" s="116" t="e">
        <f t="shared" si="60"/>
        <v>#REF!</v>
      </c>
      <c r="Y191" s="116" t="e">
        <f t="shared" si="61"/>
        <v>#REF!</v>
      </c>
      <c r="Z191" s="115" t="e">
        <f t="shared" si="62"/>
        <v>#REF!</v>
      </c>
      <c r="AA191" s="115" t="e">
        <f t="shared" si="63"/>
        <v>#REF!</v>
      </c>
      <c r="AB191" s="115"/>
      <c r="AC191" s="117" t="str">
        <f t="shared" si="64"/>
        <v>BERTAHAP</v>
      </c>
      <c r="AD191" s="118">
        <f t="shared" si="65"/>
        <v>0</v>
      </c>
      <c r="AE191" s="119">
        <v>2</v>
      </c>
      <c r="AF191" s="120"/>
      <c r="AG191" s="115" t="e">
        <f>IF(AF191&gt;#REF!,"LB","KR")</f>
        <v>#REF!</v>
      </c>
      <c r="AH191" s="120">
        <v>1452338000</v>
      </c>
      <c r="AI191" s="120">
        <v>1637017000</v>
      </c>
      <c r="AJ191" s="120">
        <v>1737984000</v>
      </c>
      <c r="AK191" s="121">
        <v>1845179000</v>
      </c>
      <c r="AL191" s="121">
        <v>1737984000</v>
      </c>
      <c r="AM191" s="120">
        <v>1845179000</v>
      </c>
      <c r="AN191" s="120" t="e">
        <f t="shared" si="46"/>
        <v>#REF!</v>
      </c>
    </row>
    <row r="192" spans="1:40">
      <c r="A192" s="3">
        <f t="shared" si="66"/>
        <v>153</v>
      </c>
      <c r="B192" s="106">
        <v>4</v>
      </c>
      <c r="C192" s="107" t="s">
        <v>178</v>
      </c>
      <c r="D192" s="106">
        <v>12</v>
      </c>
      <c r="E192" s="109"/>
      <c r="F192" s="110" t="s">
        <v>50</v>
      </c>
      <c r="G192" s="111">
        <f t="shared" si="47"/>
        <v>67</v>
      </c>
      <c r="H192" s="111">
        <f t="shared" si="48"/>
        <v>57</v>
      </c>
      <c r="I192" s="112">
        <f t="shared" si="49"/>
        <v>26438045</v>
      </c>
      <c r="J192" s="112" t="e">
        <f>SUMIF($AN$4:$AN$22,D192,#REF!)</f>
        <v>#REF!</v>
      </c>
      <c r="K192" s="113" t="e">
        <f t="shared" si="50"/>
        <v>#REF!</v>
      </c>
      <c r="L192" s="114" t="e">
        <f>SUMIF($AN$4:$AN$22,D192,#REF!)</f>
        <v>#REF!</v>
      </c>
      <c r="M192" s="115" t="e">
        <f t="shared" si="51"/>
        <v>#REF!</v>
      </c>
      <c r="N192" s="115" t="e">
        <f t="shared" si="52"/>
        <v>#REF!</v>
      </c>
      <c r="O192" s="115" t="e">
        <f t="shared" si="53"/>
        <v>#REF!</v>
      </c>
      <c r="P192" s="115" t="e">
        <f t="shared" si="54"/>
        <v>#REF!</v>
      </c>
      <c r="Q192" s="116" t="e">
        <f t="shared" si="55"/>
        <v>#REF!</v>
      </c>
      <c r="R192" s="115" t="e">
        <f t="shared" si="55"/>
        <v>#REF!</v>
      </c>
      <c r="S192" s="115" t="e">
        <f t="shared" si="56"/>
        <v>#REF!</v>
      </c>
      <c r="T192" s="115"/>
      <c r="U192" s="115" t="e">
        <f t="shared" si="57"/>
        <v>#REF!</v>
      </c>
      <c r="V192" s="115" t="e">
        <f t="shared" si="58"/>
        <v>#REF!</v>
      </c>
      <c r="W192" s="115" t="e">
        <f t="shared" si="59"/>
        <v>#REF!</v>
      </c>
      <c r="X192" s="116" t="e">
        <f t="shared" si="60"/>
        <v>#REF!</v>
      </c>
      <c r="Y192" s="116" t="e">
        <f t="shared" si="61"/>
        <v>#REF!</v>
      </c>
      <c r="Z192" s="115" t="e">
        <f t="shared" si="62"/>
        <v>#REF!</v>
      </c>
      <c r="AA192" s="115" t="e">
        <f t="shared" si="63"/>
        <v>#REF!</v>
      </c>
      <c r="AB192" s="115"/>
      <c r="AC192" s="117" t="str">
        <f t="shared" si="64"/>
        <v>BERTAHAP</v>
      </c>
      <c r="AD192" s="118">
        <f t="shared" si="65"/>
        <v>0</v>
      </c>
      <c r="AE192" s="119">
        <v>2</v>
      </c>
      <c r="AF192" s="120"/>
      <c r="AG192" s="115" t="e">
        <f>IF(AF192&gt;#REF!,"LB","KR")</f>
        <v>#REF!</v>
      </c>
      <c r="AH192" s="120">
        <v>1314020000</v>
      </c>
      <c r="AI192" s="120">
        <v>1481110000</v>
      </c>
      <c r="AJ192" s="120">
        <v>1572462000</v>
      </c>
      <c r="AK192" s="121">
        <v>1669448000</v>
      </c>
      <c r="AL192" s="121">
        <v>1572462000</v>
      </c>
      <c r="AM192" s="120">
        <v>1669448000</v>
      </c>
      <c r="AN192" s="120" t="e">
        <f t="shared" si="46"/>
        <v>#REF!</v>
      </c>
    </row>
    <row r="193" spans="1:40">
      <c r="A193" s="3">
        <f t="shared" si="66"/>
        <v>154</v>
      </c>
      <c r="B193" s="106">
        <v>5</v>
      </c>
      <c r="C193" s="107" t="s">
        <v>178</v>
      </c>
      <c r="D193" s="108">
        <v>16</v>
      </c>
      <c r="E193" s="109"/>
      <c r="F193" s="110" t="s">
        <v>52</v>
      </c>
      <c r="G193" s="111">
        <f t="shared" si="47"/>
        <v>71</v>
      </c>
      <c r="H193" s="111">
        <f t="shared" si="48"/>
        <v>63</v>
      </c>
      <c r="I193" s="112">
        <f t="shared" si="49"/>
        <v>26438045</v>
      </c>
      <c r="J193" s="112" t="e">
        <f>SUMIF($AN$4:$AN$22,D193,#REF!)</f>
        <v>#REF!</v>
      </c>
      <c r="K193" s="113" t="e">
        <f t="shared" si="50"/>
        <v>#REF!</v>
      </c>
      <c r="L193" s="114" t="e">
        <f>SUMIF($AN$4:$AN$22,D193,#REF!)</f>
        <v>#REF!</v>
      </c>
      <c r="M193" s="115" t="e">
        <f t="shared" si="51"/>
        <v>#REF!</v>
      </c>
      <c r="N193" s="115" t="e">
        <f t="shared" si="52"/>
        <v>#REF!</v>
      </c>
      <c r="O193" s="115" t="e">
        <f t="shared" si="53"/>
        <v>#REF!</v>
      </c>
      <c r="P193" s="115" t="e">
        <f t="shared" si="54"/>
        <v>#REF!</v>
      </c>
      <c r="Q193" s="116" t="e">
        <f t="shared" si="55"/>
        <v>#REF!</v>
      </c>
      <c r="R193" s="115" t="e">
        <f t="shared" si="55"/>
        <v>#REF!</v>
      </c>
      <c r="S193" s="115" t="e">
        <f t="shared" si="56"/>
        <v>#REF!</v>
      </c>
      <c r="T193" s="115"/>
      <c r="U193" s="115" t="e">
        <f t="shared" si="57"/>
        <v>#REF!</v>
      </c>
      <c r="V193" s="115" t="e">
        <f t="shared" si="58"/>
        <v>#REF!</v>
      </c>
      <c r="W193" s="115" t="e">
        <f t="shared" si="59"/>
        <v>#REF!</v>
      </c>
      <c r="X193" s="116" t="e">
        <f t="shared" si="60"/>
        <v>#REF!</v>
      </c>
      <c r="Y193" s="116" t="e">
        <f t="shared" si="61"/>
        <v>#REF!</v>
      </c>
      <c r="Z193" s="115" t="e">
        <f t="shared" si="62"/>
        <v>#REF!</v>
      </c>
      <c r="AA193" s="115" t="e">
        <f t="shared" si="63"/>
        <v>#REF!</v>
      </c>
      <c r="AB193" s="115"/>
      <c r="AC193" s="117" t="str">
        <f t="shared" si="64"/>
        <v>BERTAHAP</v>
      </c>
      <c r="AD193" s="118">
        <f t="shared" si="65"/>
        <v>0</v>
      </c>
      <c r="AE193" s="119">
        <v>2</v>
      </c>
      <c r="AF193" s="120"/>
      <c r="AG193" s="115" t="e">
        <f>IF(AF193&gt;#REF!,"LB","KR")</f>
        <v>#REF!</v>
      </c>
      <c r="AH193" s="120">
        <v>1452338000</v>
      </c>
      <c r="AI193" s="120">
        <v>1637017000</v>
      </c>
      <c r="AJ193" s="120">
        <v>1737984000</v>
      </c>
      <c r="AK193" s="121">
        <v>1845179000</v>
      </c>
      <c r="AL193" s="121">
        <v>1737984000</v>
      </c>
      <c r="AM193" s="120">
        <v>1845179000</v>
      </c>
      <c r="AN193" s="120" t="e">
        <f t="shared" si="46"/>
        <v>#REF!</v>
      </c>
    </row>
    <row r="194" spans="1:40">
      <c r="A194" s="3">
        <f t="shared" si="66"/>
        <v>155</v>
      </c>
      <c r="B194" s="106">
        <v>6</v>
      </c>
      <c r="C194" s="107" t="s">
        <v>178</v>
      </c>
      <c r="D194" s="106">
        <v>18</v>
      </c>
      <c r="E194" s="109"/>
      <c r="F194" s="110" t="s">
        <v>54</v>
      </c>
      <c r="G194" s="111">
        <f t="shared" si="47"/>
        <v>97</v>
      </c>
      <c r="H194" s="111">
        <f t="shared" si="48"/>
        <v>85</v>
      </c>
      <c r="I194" s="112">
        <f t="shared" si="49"/>
        <v>26438045</v>
      </c>
      <c r="J194" s="112" t="e">
        <f>SUMIF($AN$4:$AN$22,D194,#REF!)</f>
        <v>#REF!</v>
      </c>
      <c r="K194" s="113" t="e">
        <f t="shared" si="50"/>
        <v>#REF!</v>
      </c>
      <c r="L194" s="114" t="e">
        <f>SUMIF($AN$4:$AN$22,D194,#REF!)</f>
        <v>#REF!</v>
      </c>
      <c r="M194" s="115" t="e">
        <f t="shared" si="51"/>
        <v>#REF!</v>
      </c>
      <c r="N194" s="115" t="e">
        <f t="shared" si="52"/>
        <v>#REF!</v>
      </c>
      <c r="O194" s="115" t="e">
        <f t="shared" si="53"/>
        <v>#REF!</v>
      </c>
      <c r="P194" s="115" t="e">
        <f t="shared" si="54"/>
        <v>#REF!</v>
      </c>
      <c r="Q194" s="116" t="e">
        <f t="shared" si="55"/>
        <v>#REF!</v>
      </c>
      <c r="R194" s="115" t="e">
        <f t="shared" si="55"/>
        <v>#REF!</v>
      </c>
      <c r="S194" s="115" t="e">
        <f t="shared" si="56"/>
        <v>#REF!</v>
      </c>
      <c r="T194" s="115"/>
      <c r="U194" s="115" t="e">
        <f t="shared" si="57"/>
        <v>#REF!</v>
      </c>
      <c r="V194" s="115" t="e">
        <f t="shared" si="58"/>
        <v>#REF!</v>
      </c>
      <c r="W194" s="115" t="e">
        <f t="shared" si="59"/>
        <v>#REF!</v>
      </c>
      <c r="X194" s="116" t="e">
        <f t="shared" si="60"/>
        <v>#REF!</v>
      </c>
      <c r="Y194" s="116" t="e">
        <f t="shared" si="61"/>
        <v>#REF!</v>
      </c>
      <c r="Z194" s="115" t="e">
        <f t="shared" si="62"/>
        <v>#REF!</v>
      </c>
      <c r="AA194" s="115" t="e">
        <f t="shared" si="63"/>
        <v>#REF!</v>
      </c>
      <c r="AB194" s="115"/>
      <c r="AC194" s="117" t="str">
        <f t="shared" si="64"/>
        <v>BERTAHAP</v>
      </c>
      <c r="AD194" s="118">
        <f t="shared" si="65"/>
        <v>0</v>
      </c>
      <c r="AE194" s="119">
        <v>2</v>
      </c>
      <c r="AF194" s="120"/>
      <c r="AG194" s="115" t="e">
        <f>IF(AF194&gt;#REF!,"LB","KR")</f>
        <v>#REF!</v>
      </c>
      <c r="AH194" s="120">
        <v>1959503000</v>
      </c>
      <c r="AI194" s="120">
        <v>2208673000</v>
      </c>
      <c r="AJ194" s="120">
        <v>2344899000</v>
      </c>
      <c r="AK194" s="121">
        <v>2489527000</v>
      </c>
      <c r="AL194" s="121">
        <v>2344899000</v>
      </c>
      <c r="AM194" s="120">
        <v>2489527000</v>
      </c>
      <c r="AN194" s="120" t="e">
        <f t="shared" si="46"/>
        <v>#REF!</v>
      </c>
    </row>
    <row r="195" spans="1:40">
      <c r="A195" s="3">
        <f t="shared" si="66"/>
        <v>156</v>
      </c>
      <c r="B195" s="106">
        <v>7</v>
      </c>
      <c r="C195" s="107" t="s">
        <v>178</v>
      </c>
      <c r="D195" s="106">
        <v>20</v>
      </c>
      <c r="E195" s="109"/>
      <c r="F195" s="110" t="s">
        <v>70</v>
      </c>
      <c r="G195" s="111">
        <f t="shared" si="47"/>
        <v>60</v>
      </c>
      <c r="H195" s="111">
        <f t="shared" si="48"/>
        <v>51</v>
      </c>
      <c r="I195" s="112">
        <f t="shared" si="49"/>
        <v>26438045</v>
      </c>
      <c r="J195" s="112" t="e">
        <f>SUMIF($AN$4:$AN$22,D195,#REF!)</f>
        <v>#REF!</v>
      </c>
      <c r="K195" s="113" t="e">
        <f t="shared" si="50"/>
        <v>#REF!</v>
      </c>
      <c r="L195" s="114" t="e">
        <f>SUMIF($AN$4:$AN$22,D195,#REF!)</f>
        <v>#REF!</v>
      </c>
      <c r="M195" s="115" t="e">
        <f t="shared" si="51"/>
        <v>#REF!</v>
      </c>
      <c r="N195" s="115" t="e">
        <f t="shared" si="52"/>
        <v>#REF!</v>
      </c>
      <c r="O195" s="115" t="e">
        <f t="shared" si="53"/>
        <v>#REF!</v>
      </c>
      <c r="P195" s="115" t="e">
        <f t="shared" si="54"/>
        <v>#REF!</v>
      </c>
      <c r="Q195" s="116" t="e">
        <f t="shared" si="55"/>
        <v>#REF!</v>
      </c>
      <c r="R195" s="115" t="e">
        <f t="shared" si="55"/>
        <v>#REF!</v>
      </c>
      <c r="S195" s="115" t="e">
        <f t="shared" si="56"/>
        <v>#REF!</v>
      </c>
      <c r="T195" s="115"/>
      <c r="U195" s="115" t="e">
        <f t="shared" si="57"/>
        <v>#REF!</v>
      </c>
      <c r="V195" s="115" t="e">
        <f t="shared" si="58"/>
        <v>#REF!</v>
      </c>
      <c r="W195" s="115" t="e">
        <f t="shared" si="59"/>
        <v>#REF!</v>
      </c>
      <c r="X195" s="116" t="e">
        <f t="shared" si="60"/>
        <v>#REF!</v>
      </c>
      <c r="Y195" s="116" t="e">
        <f t="shared" si="61"/>
        <v>#REF!</v>
      </c>
      <c r="Z195" s="115" t="e">
        <f t="shared" si="62"/>
        <v>#REF!</v>
      </c>
      <c r="AA195" s="115" t="e">
        <f t="shared" si="63"/>
        <v>#REF!</v>
      </c>
      <c r="AB195" s="115"/>
      <c r="AC195" s="117" t="str">
        <f t="shared" si="64"/>
        <v>BERTAHAP</v>
      </c>
      <c r="AD195" s="118">
        <f t="shared" si="65"/>
        <v>0</v>
      </c>
      <c r="AE195" s="119">
        <v>2</v>
      </c>
      <c r="AF195" s="120"/>
      <c r="AG195" s="115" t="e">
        <f>IF(AF195&gt;#REF!,"LB","KR")</f>
        <v>#REF!</v>
      </c>
      <c r="AH195" s="120">
        <v>1175702000</v>
      </c>
      <c r="AI195" s="120">
        <v>1325204000</v>
      </c>
      <c r="AJ195" s="120">
        <v>1406940000</v>
      </c>
      <c r="AK195" s="121">
        <v>1493717000</v>
      </c>
      <c r="AL195" s="121">
        <v>1406940000</v>
      </c>
      <c r="AM195" s="120">
        <v>1493717000</v>
      </c>
      <c r="AN195" s="120" t="e">
        <f t="shared" si="46"/>
        <v>#REF!</v>
      </c>
    </row>
    <row r="196" spans="1:40">
      <c r="A196" s="3">
        <f t="shared" si="66"/>
        <v>157</v>
      </c>
      <c r="B196" s="106">
        <v>8</v>
      </c>
      <c r="C196" s="107" t="s">
        <v>178</v>
      </c>
      <c r="D196" s="106">
        <v>22</v>
      </c>
      <c r="E196" s="109"/>
      <c r="F196" s="110" t="s">
        <v>89</v>
      </c>
      <c r="G196" s="111">
        <f t="shared" si="47"/>
        <v>81</v>
      </c>
      <c r="H196" s="111">
        <f t="shared" si="48"/>
        <v>70</v>
      </c>
      <c r="I196" s="112">
        <f t="shared" si="49"/>
        <v>26438045</v>
      </c>
      <c r="J196" s="112" t="e">
        <f>SUMIF($AN$4:$AN$22,D196,#REF!)</f>
        <v>#REF!</v>
      </c>
      <c r="K196" s="113" t="e">
        <f t="shared" si="50"/>
        <v>#REF!</v>
      </c>
      <c r="L196" s="114" t="e">
        <f>SUMIF($AN$4:$AN$22,D196,#REF!)</f>
        <v>#REF!</v>
      </c>
      <c r="M196" s="115" t="e">
        <f t="shared" si="51"/>
        <v>#REF!</v>
      </c>
      <c r="N196" s="115" t="e">
        <f t="shared" si="52"/>
        <v>#REF!</v>
      </c>
      <c r="O196" s="115" t="e">
        <f t="shared" si="53"/>
        <v>#REF!</v>
      </c>
      <c r="P196" s="115" t="e">
        <f t="shared" si="54"/>
        <v>#REF!</v>
      </c>
      <c r="Q196" s="116" t="e">
        <f t="shared" si="55"/>
        <v>#REF!</v>
      </c>
      <c r="R196" s="115" t="e">
        <f t="shared" si="55"/>
        <v>#REF!</v>
      </c>
      <c r="S196" s="115" t="e">
        <f t="shared" si="56"/>
        <v>#REF!</v>
      </c>
      <c r="T196" s="115"/>
      <c r="U196" s="115" t="e">
        <f t="shared" si="57"/>
        <v>#REF!</v>
      </c>
      <c r="V196" s="115" t="e">
        <f t="shared" si="58"/>
        <v>#REF!</v>
      </c>
      <c r="W196" s="115" t="e">
        <f t="shared" si="59"/>
        <v>#REF!</v>
      </c>
      <c r="X196" s="116" t="e">
        <f t="shared" si="60"/>
        <v>#REF!</v>
      </c>
      <c r="Y196" s="116" t="e">
        <f t="shared" si="61"/>
        <v>#REF!</v>
      </c>
      <c r="Z196" s="115" t="e">
        <f t="shared" si="62"/>
        <v>#REF!</v>
      </c>
      <c r="AA196" s="115" t="e">
        <f t="shared" si="63"/>
        <v>#REF!</v>
      </c>
      <c r="AB196" s="115"/>
      <c r="AC196" s="117" t="str">
        <f t="shared" si="64"/>
        <v>BERTAHAP</v>
      </c>
      <c r="AD196" s="118">
        <f t="shared" si="65"/>
        <v>0</v>
      </c>
      <c r="AE196" s="119">
        <v>2</v>
      </c>
      <c r="AF196" s="120"/>
      <c r="AG196" s="115" t="e">
        <f>IF(AF196&gt;#REF!,"LB","KR")</f>
        <v>#REF!</v>
      </c>
      <c r="AH196" s="120">
        <v>1683115000</v>
      </c>
      <c r="AI196" s="120">
        <v>1897140000</v>
      </c>
      <c r="AJ196" s="120">
        <v>2014151000</v>
      </c>
      <c r="AK196" s="121">
        <v>2138380000</v>
      </c>
      <c r="AL196" s="121">
        <v>2014151000</v>
      </c>
      <c r="AM196" s="120">
        <v>2138380000</v>
      </c>
      <c r="AN196" s="120" t="e">
        <f t="shared" si="46"/>
        <v>#REF!</v>
      </c>
    </row>
    <row r="197" spans="1:40">
      <c r="A197" s="3">
        <f t="shared" si="66"/>
        <v>158</v>
      </c>
      <c r="B197" s="106">
        <v>1</v>
      </c>
      <c r="C197" s="107" t="s">
        <v>180</v>
      </c>
      <c r="D197" s="108" t="s">
        <v>35</v>
      </c>
      <c r="E197" s="109"/>
      <c r="F197" s="110" t="s">
        <v>42</v>
      </c>
      <c r="G197" s="111">
        <f t="shared" si="47"/>
        <v>78</v>
      </c>
      <c r="H197" s="111">
        <f t="shared" si="48"/>
        <v>66</v>
      </c>
      <c r="I197" s="112">
        <f t="shared" si="49"/>
        <v>26438045</v>
      </c>
      <c r="J197" s="112" t="e">
        <f>SUMIF($AN$4:$AN$22,D197,#REF!)</f>
        <v>#REF!</v>
      </c>
      <c r="K197" s="113" t="e">
        <f t="shared" si="50"/>
        <v>#REF!</v>
      </c>
      <c r="L197" s="114" t="e">
        <f>SUMIF($AN$4:$AN$22,D197,#REF!)</f>
        <v>#REF!</v>
      </c>
      <c r="M197" s="115" t="e">
        <f t="shared" si="51"/>
        <v>#REF!</v>
      </c>
      <c r="N197" s="115" t="e">
        <f t="shared" si="52"/>
        <v>#REF!</v>
      </c>
      <c r="O197" s="115" t="e">
        <f t="shared" si="53"/>
        <v>#REF!</v>
      </c>
      <c r="P197" s="115" t="e">
        <f t="shared" si="54"/>
        <v>#REF!</v>
      </c>
      <c r="Q197" s="116" t="e">
        <f t="shared" si="55"/>
        <v>#REF!</v>
      </c>
      <c r="R197" s="115" t="e">
        <f t="shared" si="55"/>
        <v>#REF!</v>
      </c>
      <c r="S197" s="115" t="e">
        <f t="shared" si="56"/>
        <v>#REF!</v>
      </c>
      <c r="T197" s="115"/>
      <c r="U197" s="115" t="e">
        <f t="shared" si="57"/>
        <v>#REF!</v>
      </c>
      <c r="V197" s="115" t="e">
        <f t="shared" si="58"/>
        <v>#REF!</v>
      </c>
      <c r="W197" s="115" t="e">
        <f t="shared" si="59"/>
        <v>#REF!</v>
      </c>
      <c r="X197" s="116" t="e">
        <f t="shared" si="60"/>
        <v>#REF!</v>
      </c>
      <c r="Y197" s="116" t="e">
        <f t="shared" si="61"/>
        <v>#REF!</v>
      </c>
      <c r="Z197" s="115" t="e">
        <f t="shared" si="62"/>
        <v>#REF!</v>
      </c>
      <c r="AA197" s="115" t="e">
        <f t="shared" si="63"/>
        <v>#REF!</v>
      </c>
      <c r="AB197" s="115"/>
      <c r="AC197" s="117" t="str">
        <f t="shared" si="64"/>
        <v>BERTAHAP</v>
      </c>
      <c r="AD197" s="118">
        <f t="shared" si="65"/>
        <v>0</v>
      </c>
      <c r="AE197" s="119">
        <v>2</v>
      </c>
      <c r="AF197" s="120"/>
      <c r="AG197" s="115" t="e">
        <f>IF(AF197&gt;#REF!,"LB","KR")</f>
        <v>#REF!</v>
      </c>
      <c r="AH197" s="120">
        <v>1521497000</v>
      </c>
      <c r="AI197" s="120">
        <v>1714970000</v>
      </c>
      <c r="AJ197" s="120">
        <v>1820745000</v>
      </c>
      <c r="AK197" s="121">
        <v>1933045000</v>
      </c>
      <c r="AL197" s="121">
        <v>1820745000</v>
      </c>
      <c r="AM197" s="120">
        <v>1933045000</v>
      </c>
      <c r="AN197" s="120" t="e">
        <f t="shared" si="46"/>
        <v>#REF!</v>
      </c>
    </row>
    <row r="198" spans="1:40">
      <c r="A198" s="3">
        <f t="shared" si="66"/>
        <v>159</v>
      </c>
      <c r="B198" s="106">
        <v>2</v>
      </c>
      <c r="C198" s="107" t="s">
        <v>180</v>
      </c>
      <c r="D198" s="108" t="s">
        <v>41</v>
      </c>
      <c r="E198" s="109"/>
      <c r="F198" s="110" t="s">
        <v>45</v>
      </c>
      <c r="G198" s="111">
        <f t="shared" si="47"/>
        <v>60</v>
      </c>
      <c r="H198" s="111">
        <f t="shared" si="48"/>
        <v>52</v>
      </c>
      <c r="I198" s="112">
        <f t="shared" si="49"/>
        <v>26438045</v>
      </c>
      <c r="J198" s="112" t="e">
        <f>SUMIF($AN$4:$AN$22,D198,#REF!)</f>
        <v>#REF!</v>
      </c>
      <c r="K198" s="113" t="e">
        <f t="shared" si="50"/>
        <v>#REF!</v>
      </c>
      <c r="L198" s="114" t="e">
        <f>SUMIF($AN$4:$AN$22,D198,#REF!)</f>
        <v>#REF!</v>
      </c>
      <c r="M198" s="115" t="e">
        <f t="shared" si="51"/>
        <v>#REF!</v>
      </c>
      <c r="N198" s="115" t="e">
        <f t="shared" si="52"/>
        <v>#REF!</v>
      </c>
      <c r="O198" s="115" t="e">
        <f t="shared" si="53"/>
        <v>#REF!</v>
      </c>
      <c r="P198" s="115" t="e">
        <f t="shared" si="54"/>
        <v>#REF!</v>
      </c>
      <c r="Q198" s="116" t="e">
        <f t="shared" si="55"/>
        <v>#REF!</v>
      </c>
      <c r="R198" s="115" t="e">
        <f t="shared" si="55"/>
        <v>#REF!</v>
      </c>
      <c r="S198" s="115" t="e">
        <f t="shared" si="56"/>
        <v>#REF!</v>
      </c>
      <c r="T198" s="115"/>
      <c r="U198" s="115" t="e">
        <f t="shared" si="57"/>
        <v>#REF!</v>
      </c>
      <c r="V198" s="115" t="e">
        <f t="shared" si="58"/>
        <v>#REF!</v>
      </c>
      <c r="W198" s="115" t="e">
        <f t="shared" si="59"/>
        <v>#REF!</v>
      </c>
      <c r="X198" s="116" t="e">
        <f t="shared" si="60"/>
        <v>#REF!</v>
      </c>
      <c r="Y198" s="116" t="e">
        <f t="shared" si="61"/>
        <v>#REF!</v>
      </c>
      <c r="Z198" s="115" t="e">
        <f t="shared" si="62"/>
        <v>#REF!</v>
      </c>
      <c r="AA198" s="115" t="e">
        <f t="shared" si="63"/>
        <v>#REF!</v>
      </c>
      <c r="AB198" s="115"/>
      <c r="AC198" s="117" t="str">
        <f t="shared" si="64"/>
        <v>BERTAHAP</v>
      </c>
      <c r="AD198" s="118">
        <f t="shared" si="65"/>
        <v>0</v>
      </c>
      <c r="AE198" s="119">
        <v>2</v>
      </c>
      <c r="AF198" s="120"/>
      <c r="AG198" s="115" t="e">
        <f>IF(AF198&gt;#REF!,"LB","KR")</f>
        <v>#REF!</v>
      </c>
      <c r="AH198" s="120">
        <v>1210508000</v>
      </c>
      <c r="AI198" s="120">
        <v>1364435000</v>
      </c>
      <c r="AJ198" s="120">
        <v>1448591000</v>
      </c>
      <c r="AK198" s="121">
        <v>1537937000</v>
      </c>
      <c r="AL198" s="121">
        <v>1448591000</v>
      </c>
      <c r="AM198" s="120">
        <v>1537937000</v>
      </c>
      <c r="AN198" s="120" t="e">
        <f t="shared" si="46"/>
        <v>#REF!</v>
      </c>
    </row>
    <row r="199" spans="1:40">
      <c r="A199" s="3">
        <f t="shared" si="66"/>
        <v>160</v>
      </c>
      <c r="B199" s="106">
        <v>3</v>
      </c>
      <c r="C199" s="107" t="s">
        <v>180</v>
      </c>
      <c r="D199" s="108">
        <v>10</v>
      </c>
      <c r="E199" s="109"/>
      <c r="F199" s="110" t="s">
        <v>48</v>
      </c>
      <c r="G199" s="111">
        <f t="shared" si="47"/>
        <v>74</v>
      </c>
      <c r="H199" s="111">
        <f t="shared" si="48"/>
        <v>63</v>
      </c>
      <c r="I199" s="112">
        <f t="shared" si="49"/>
        <v>26438045</v>
      </c>
      <c r="J199" s="112" t="e">
        <f>SUMIF($AN$4:$AN$22,D199,#REF!)</f>
        <v>#REF!</v>
      </c>
      <c r="K199" s="113" t="e">
        <f t="shared" si="50"/>
        <v>#REF!</v>
      </c>
      <c r="L199" s="114" t="e">
        <f>SUMIF($AN$4:$AN$22,D199,#REF!)</f>
        <v>#REF!</v>
      </c>
      <c r="M199" s="115" t="e">
        <f t="shared" si="51"/>
        <v>#REF!</v>
      </c>
      <c r="N199" s="115" t="e">
        <f t="shared" si="52"/>
        <v>#REF!</v>
      </c>
      <c r="O199" s="115" t="e">
        <f t="shared" si="53"/>
        <v>#REF!</v>
      </c>
      <c r="P199" s="115" t="e">
        <f t="shared" si="54"/>
        <v>#REF!</v>
      </c>
      <c r="Q199" s="116" t="e">
        <f t="shared" si="55"/>
        <v>#REF!</v>
      </c>
      <c r="R199" s="115" t="e">
        <f t="shared" si="55"/>
        <v>#REF!</v>
      </c>
      <c r="S199" s="115" t="e">
        <f t="shared" si="56"/>
        <v>#REF!</v>
      </c>
      <c r="T199" s="115"/>
      <c r="U199" s="115" t="e">
        <f t="shared" si="57"/>
        <v>#REF!</v>
      </c>
      <c r="V199" s="115" t="e">
        <f t="shared" si="58"/>
        <v>#REF!</v>
      </c>
      <c r="W199" s="115" t="e">
        <f t="shared" si="59"/>
        <v>#REF!</v>
      </c>
      <c r="X199" s="116" t="e">
        <f t="shared" si="60"/>
        <v>#REF!</v>
      </c>
      <c r="Y199" s="116" t="e">
        <f t="shared" si="61"/>
        <v>#REF!</v>
      </c>
      <c r="Z199" s="115" t="e">
        <f t="shared" si="62"/>
        <v>#REF!</v>
      </c>
      <c r="AA199" s="115" t="e">
        <f t="shared" si="63"/>
        <v>#REF!</v>
      </c>
      <c r="AB199" s="115"/>
      <c r="AC199" s="117" t="str">
        <f t="shared" si="64"/>
        <v>BERTAHAP</v>
      </c>
      <c r="AD199" s="118">
        <f t="shared" si="65"/>
        <v>0</v>
      </c>
      <c r="AE199" s="119">
        <v>2</v>
      </c>
      <c r="AF199" s="120"/>
      <c r="AG199" s="115" t="e">
        <f>IF(AF199&gt;#REF!,"LB","KR")</f>
        <v>#REF!</v>
      </c>
      <c r="AH199" s="120">
        <v>1466576000</v>
      </c>
      <c r="AI199" s="120">
        <v>1653066000</v>
      </c>
      <c r="AJ199" s="120">
        <v>1755023000</v>
      </c>
      <c r="AK199" s="121">
        <v>1863269000</v>
      </c>
      <c r="AL199" s="121">
        <v>1755023000</v>
      </c>
      <c r="AM199" s="120">
        <v>1863269000</v>
      </c>
      <c r="AN199" s="120" t="e">
        <f t="shared" si="46"/>
        <v>#REF!</v>
      </c>
    </row>
    <row r="200" spans="1:40">
      <c r="A200" s="3">
        <f t="shared" si="66"/>
        <v>161</v>
      </c>
      <c r="B200" s="106">
        <v>4</v>
      </c>
      <c r="C200" s="107" t="s">
        <v>180</v>
      </c>
      <c r="D200" s="106">
        <v>12</v>
      </c>
      <c r="E200" s="109"/>
      <c r="F200" s="110" t="s">
        <v>50</v>
      </c>
      <c r="G200" s="111">
        <f t="shared" si="47"/>
        <v>67</v>
      </c>
      <c r="H200" s="111">
        <f t="shared" si="48"/>
        <v>57</v>
      </c>
      <c r="I200" s="112">
        <f t="shared" si="49"/>
        <v>26438045</v>
      </c>
      <c r="J200" s="112" t="e">
        <f>SUMIF($AN$4:$AN$22,D200,#REF!)</f>
        <v>#REF!</v>
      </c>
      <c r="K200" s="113" t="e">
        <f t="shared" si="50"/>
        <v>#REF!</v>
      </c>
      <c r="L200" s="114" t="e">
        <f>SUMIF($AN$4:$AN$22,D200,#REF!)</f>
        <v>#REF!</v>
      </c>
      <c r="M200" s="115" t="e">
        <f t="shared" si="51"/>
        <v>#REF!</v>
      </c>
      <c r="N200" s="115" t="e">
        <f t="shared" si="52"/>
        <v>#REF!</v>
      </c>
      <c r="O200" s="115" t="e">
        <f t="shared" si="53"/>
        <v>#REF!</v>
      </c>
      <c r="P200" s="115" t="e">
        <f t="shared" si="54"/>
        <v>#REF!</v>
      </c>
      <c r="Q200" s="116" t="e">
        <f t="shared" si="55"/>
        <v>#REF!</v>
      </c>
      <c r="R200" s="115" t="e">
        <f t="shared" si="55"/>
        <v>#REF!</v>
      </c>
      <c r="S200" s="115" t="e">
        <f t="shared" si="56"/>
        <v>#REF!</v>
      </c>
      <c r="T200" s="115"/>
      <c r="U200" s="115" t="e">
        <f t="shared" si="57"/>
        <v>#REF!</v>
      </c>
      <c r="V200" s="115" t="e">
        <f t="shared" si="58"/>
        <v>#REF!</v>
      </c>
      <c r="W200" s="115" t="e">
        <f t="shared" si="59"/>
        <v>#REF!</v>
      </c>
      <c r="X200" s="116" t="e">
        <f t="shared" si="60"/>
        <v>#REF!</v>
      </c>
      <c r="Y200" s="116" t="e">
        <f t="shared" si="61"/>
        <v>#REF!</v>
      </c>
      <c r="Z200" s="115" t="e">
        <f t="shared" si="62"/>
        <v>#REF!</v>
      </c>
      <c r="AA200" s="115" t="e">
        <f t="shared" si="63"/>
        <v>#REF!</v>
      </c>
      <c r="AB200" s="115"/>
      <c r="AC200" s="117" t="str">
        <f t="shared" si="64"/>
        <v>BERTAHAP</v>
      </c>
      <c r="AD200" s="118">
        <f t="shared" si="65"/>
        <v>0</v>
      </c>
      <c r="AE200" s="119">
        <v>2</v>
      </c>
      <c r="AF200" s="120"/>
      <c r="AG200" s="115" t="e">
        <f>IF(AF200&gt;#REF!,"LB","KR")</f>
        <v>#REF!</v>
      </c>
      <c r="AH200" s="120">
        <v>1326902000</v>
      </c>
      <c r="AI200" s="120">
        <v>1495631000</v>
      </c>
      <c r="AJ200" s="120">
        <v>1587878000</v>
      </c>
      <c r="AK200" s="121">
        <v>1685815000</v>
      </c>
      <c r="AL200" s="121">
        <v>1587878000</v>
      </c>
      <c r="AM200" s="120">
        <v>1685815000</v>
      </c>
      <c r="AN200" s="120" t="e">
        <f t="shared" si="46"/>
        <v>#REF!</v>
      </c>
    </row>
    <row r="201" spans="1:40">
      <c r="A201" s="3">
        <f t="shared" si="66"/>
        <v>162</v>
      </c>
      <c r="B201" s="106">
        <v>5</v>
      </c>
      <c r="C201" s="107" t="s">
        <v>180</v>
      </c>
      <c r="D201" s="108">
        <v>16</v>
      </c>
      <c r="E201" s="109"/>
      <c r="F201" s="110" t="s">
        <v>52</v>
      </c>
      <c r="G201" s="111">
        <f t="shared" si="47"/>
        <v>71</v>
      </c>
      <c r="H201" s="111">
        <f t="shared" si="48"/>
        <v>63</v>
      </c>
      <c r="I201" s="112">
        <f t="shared" si="49"/>
        <v>26438045</v>
      </c>
      <c r="J201" s="112" t="e">
        <f>SUMIF($AN$4:$AN$22,D201,#REF!)</f>
        <v>#REF!</v>
      </c>
      <c r="K201" s="113" t="e">
        <f t="shared" si="50"/>
        <v>#REF!</v>
      </c>
      <c r="L201" s="114" t="e">
        <f>SUMIF($AN$4:$AN$22,D201,#REF!)</f>
        <v>#REF!</v>
      </c>
      <c r="M201" s="115" t="e">
        <f t="shared" si="51"/>
        <v>#REF!</v>
      </c>
      <c r="N201" s="115" t="e">
        <f t="shared" si="52"/>
        <v>#REF!</v>
      </c>
      <c r="O201" s="115" t="e">
        <f t="shared" si="53"/>
        <v>#REF!</v>
      </c>
      <c r="P201" s="115" t="e">
        <f t="shared" si="54"/>
        <v>#REF!</v>
      </c>
      <c r="Q201" s="116" t="e">
        <f t="shared" si="55"/>
        <v>#REF!</v>
      </c>
      <c r="R201" s="115" t="e">
        <f t="shared" si="55"/>
        <v>#REF!</v>
      </c>
      <c r="S201" s="115" t="e">
        <f t="shared" si="56"/>
        <v>#REF!</v>
      </c>
      <c r="T201" s="115"/>
      <c r="U201" s="115" t="e">
        <f t="shared" si="57"/>
        <v>#REF!</v>
      </c>
      <c r="V201" s="115" t="e">
        <f t="shared" si="58"/>
        <v>#REF!</v>
      </c>
      <c r="W201" s="115" t="e">
        <f t="shared" si="59"/>
        <v>#REF!</v>
      </c>
      <c r="X201" s="116" t="e">
        <f t="shared" si="60"/>
        <v>#REF!</v>
      </c>
      <c r="Y201" s="116" t="e">
        <f t="shared" si="61"/>
        <v>#REF!</v>
      </c>
      <c r="Z201" s="115" t="e">
        <f t="shared" si="62"/>
        <v>#REF!</v>
      </c>
      <c r="AA201" s="115" t="e">
        <f t="shared" si="63"/>
        <v>#REF!</v>
      </c>
      <c r="AB201" s="115"/>
      <c r="AC201" s="117" t="str">
        <f t="shared" si="64"/>
        <v>BERTAHAP</v>
      </c>
      <c r="AD201" s="118">
        <f t="shared" si="65"/>
        <v>0</v>
      </c>
      <c r="AE201" s="119">
        <v>2</v>
      </c>
      <c r="AF201" s="120"/>
      <c r="AG201" s="115" t="e">
        <f>IF(AF201&gt;#REF!,"LB","KR")</f>
        <v>#REF!</v>
      </c>
      <c r="AH201" s="120">
        <v>1466576000</v>
      </c>
      <c r="AI201" s="120">
        <v>1653066000</v>
      </c>
      <c r="AJ201" s="120">
        <v>1755023000</v>
      </c>
      <c r="AK201" s="121">
        <v>1863269000</v>
      </c>
      <c r="AL201" s="121">
        <v>1755023000</v>
      </c>
      <c r="AM201" s="120">
        <v>1863269000</v>
      </c>
      <c r="AN201" s="120" t="e">
        <f t="shared" si="46"/>
        <v>#REF!</v>
      </c>
    </row>
    <row r="202" spans="1:40">
      <c r="A202" s="3">
        <f t="shared" si="66"/>
        <v>163</v>
      </c>
      <c r="B202" s="106">
        <v>6</v>
      </c>
      <c r="C202" s="107" t="s">
        <v>180</v>
      </c>
      <c r="D202" s="106">
        <v>18</v>
      </c>
      <c r="E202" s="109"/>
      <c r="F202" s="110" t="s">
        <v>54</v>
      </c>
      <c r="G202" s="111">
        <f t="shared" si="47"/>
        <v>97</v>
      </c>
      <c r="H202" s="111">
        <f t="shared" si="48"/>
        <v>85</v>
      </c>
      <c r="I202" s="112">
        <f t="shared" si="49"/>
        <v>26438045</v>
      </c>
      <c r="J202" s="112" t="e">
        <f>SUMIF($AN$4:$AN$22,D202,#REF!)</f>
        <v>#REF!</v>
      </c>
      <c r="K202" s="113" t="e">
        <f t="shared" si="50"/>
        <v>#REF!</v>
      </c>
      <c r="L202" s="114" t="e">
        <f>SUMIF($AN$4:$AN$22,D202,#REF!)</f>
        <v>#REF!</v>
      </c>
      <c r="M202" s="115" t="e">
        <f t="shared" si="51"/>
        <v>#REF!</v>
      </c>
      <c r="N202" s="115" t="e">
        <f t="shared" si="52"/>
        <v>#REF!</v>
      </c>
      <c r="O202" s="115" t="e">
        <f t="shared" si="53"/>
        <v>#REF!</v>
      </c>
      <c r="P202" s="115" t="e">
        <f t="shared" si="54"/>
        <v>#REF!</v>
      </c>
      <c r="Q202" s="116" t="e">
        <f t="shared" si="55"/>
        <v>#REF!</v>
      </c>
      <c r="R202" s="115" t="e">
        <f t="shared" si="55"/>
        <v>#REF!</v>
      </c>
      <c r="S202" s="115" t="e">
        <f t="shared" si="56"/>
        <v>#REF!</v>
      </c>
      <c r="T202" s="115"/>
      <c r="U202" s="115" t="e">
        <f t="shared" si="57"/>
        <v>#REF!</v>
      </c>
      <c r="V202" s="115" t="e">
        <f t="shared" si="58"/>
        <v>#REF!</v>
      </c>
      <c r="W202" s="115" t="e">
        <f t="shared" si="59"/>
        <v>#REF!</v>
      </c>
      <c r="X202" s="116" t="e">
        <f t="shared" si="60"/>
        <v>#REF!</v>
      </c>
      <c r="Y202" s="116" t="e">
        <f t="shared" si="61"/>
        <v>#REF!</v>
      </c>
      <c r="Z202" s="115" t="e">
        <f t="shared" si="62"/>
        <v>#REF!</v>
      </c>
      <c r="AA202" s="115" t="e">
        <f t="shared" si="63"/>
        <v>#REF!</v>
      </c>
      <c r="AB202" s="115"/>
      <c r="AC202" s="117" t="str">
        <f t="shared" si="64"/>
        <v>BERTAHAP</v>
      </c>
      <c r="AD202" s="118">
        <f t="shared" si="65"/>
        <v>0</v>
      </c>
      <c r="AE202" s="119">
        <v>2</v>
      </c>
      <c r="AF202" s="120"/>
      <c r="AG202" s="115" t="e">
        <f>IF(AF202&gt;#REF!,"LB","KR")</f>
        <v>#REF!</v>
      </c>
      <c r="AH202" s="120">
        <v>1978714000</v>
      </c>
      <c r="AI202" s="120">
        <v>2230327000</v>
      </c>
      <c r="AJ202" s="120">
        <v>2367888000</v>
      </c>
      <c r="AK202" s="121">
        <v>2513934000</v>
      </c>
      <c r="AL202" s="121">
        <v>2367888000</v>
      </c>
      <c r="AM202" s="120">
        <v>2513934000</v>
      </c>
      <c r="AN202" s="120" t="e">
        <f t="shared" si="46"/>
        <v>#REF!</v>
      </c>
    </row>
    <row r="203" spans="1:40">
      <c r="A203" s="3">
        <f t="shared" si="66"/>
        <v>164</v>
      </c>
      <c r="B203" s="106">
        <v>7</v>
      </c>
      <c r="C203" s="107" t="s">
        <v>180</v>
      </c>
      <c r="D203" s="106">
        <v>20</v>
      </c>
      <c r="E203" s="109"/>
      <c r="F203" s="110" t="s">
        <v>70</v>
      </c>
      <c r="G203" s="111">
        <f t="shared" si="47"/>
        <v>60</v>
      </c>
      <c r="H203" s="111">
        <f t="shared" si="48"/>
        <v>51</v>
      </c>
      <c r="I203" s="112">
        <f t="shared" si="49"/>
        <v>26438045</v>
      </c>
      <c r="J203" s="112" t="e">
        <f>SUMIF($AN$4:$AN$22,D203,#REF!)</f>
        <v>#REF!</v>
      </c>
      <c r="K203" s="113" t="e">
        <f t="shared" si="50"/>
        <v>#REF!</v>
      </c>
      <c r="L203" s="114" t="e">
        <f>SUMIF($AN$4:$AN$22,D203,#REF!)</f>
        <v>#REF!</v>
      </c>
      <c r="M203" s="115" t="e">
        <f t="shared" si="51"/>
        <v>#REF!</v>
      </c>
      <c r="N203" s="115" t="e">
        <f t="shared" si="52"/>
        <v>#REF!</v>
      </c>
      <c r="O203" s="115" t="e">
        <f t="shared" si="53"/>
        <v>#REF!</v>
      </c>
      <c r="P203" s="115" t="e">
        <f t="shared" si="54"/>
        <v>#REF!</v>
      </c>
      <c r="Q203" s="116" t="e">
        <f t="shared" si="55"/>
        <v>#REF!</v>
      </c>
      <c r="R203" s="115" t="e">
        <f t="shared" si="55"/>
        <v>#REF!</v>
      </c>
      <c r="S203" s="115" t="e">
        <f t="shared" si="56"/>
        <v>#REF!</v>
      </c>
      <c r="T203" s="115"/>
      <c r="U203" s="115" t="e">
        <f t="shared" si="57"/>
        <v>#REF!</v>
      </c>
      <c r="V203" s="115" t="e">
        <f t="shared" si="58"/>
        <v>#REF!</v>
      </c>
      <c r="W203" s="115" t="e">
        <f t="shared" si="59"/>
        <v>#REF!</v>
      </c>
      <c r="X203" s="116" t="e">
        <f t="shared" si="60"/>
        <v>#REF!</v>
      </c>
      <c r="Y203" s="116" t="e">
        <f t="shared" si="61"/>
        <v>#REF!</v>
      </c>
      <c r="Z203" s="115" t="e">
        <f t="shared" si="62"/>
        <v>#REF!</v>
      </c>
      <c r="AA203" s="115" t="e">
        <f t="shared" si="63"/>
        <v>#REF!</v>
      </c>
      <c r="AB203" s="115"/>
      <c r="AC203" s="117" t="str">
        <f t="shared" si="64"/>
        <v>BERTAHAP</v>
      </c>
      <c r="AD203" s="118">
        <f t="shared" si="65"/>
        <v>0</v>
      </c>
      <c r="AE203" s="119">
        <v>2</v>
      </c>
      <c r="AF203" s="120"/>
      <c r="AG203" s="115" t="e">
        <f>IF(AF203&gt;#REF!,"LB","KR")</f>
        <v>#REF!</v>
      </c>
      <c r="AH203" s="120">
        <v>1187229000</v>
      </c>
      <c r="AI203" s="120">
        <v>1338196000</v>
      </c>
      <c r="AJ203" s="120">
        <v>1420733000</v>
      </c>
      <c r="AK203" s="121">
        <v>1508361000</v>
      </c>
      <c r="AL203" s="121">
        <v>1420733000</v>
      </c>
      <c r="AM203" s="120">
        <v>1508361000</v>
      </c>
      <c r="AN203" s="120" t="e">
        <f t="shared" ref="AN203:AN246" si="67">ROUNDUP((AA203*(1+$J$5)),-3)</f>
        <v>#REF!</v>
      </c>
    </row>
    <row r="204" spans="1:40">
      <c r="A204" s="3">
        <f t="shared" si="66"/>
        <v>165</v>
      </c>
      <c r="B204" s="106">
        <v>8</v>
      </c>
      <c r="C204" s="107" t="s">
        <v>180</v>
      </c>
      <c r="D204" s="106">
        <v>22</v>
      </c>
      <c r="E204" s="109"/>
      <c r="F204" s="110" t="s">
        <v>89</v>
      </c>
      <c r="G204" s="111">
        <f t="shared" si="47"/>
        <v>81</v>
      </c>
      <c r="H204" s="111">
        <f t="shared" si="48"/>
        <v>70</v>
      </c>
      <c r="I204" s="112">
        <f t="shared" si="49"/>
        <v>26438045</v>
      </c>
      <c r="J204" s="112" t="e">
        <f>SUMIF($AN$4:$AN$22,D204,#REF!)</f>
        <v>#REF!</v>
      </c>
      <c r="K204" s="113" t="e">
        <f t="shared" si="50"/>
        <v>#REF!</v>
      </c>
      <c r="L204" s="114" t="e">
        <f>SUMIF($AN$4:$AN$22,D204,#REF!)</f>
        <v>#REF!</v>
      </c>
      <c r="M204" s="115" t="e">
        <f t="shared" si="51"/>
        <v>#REF!</v>
      </c>
      <c r="N204" s="115" t="e">
        <f t="shared" si="52"/>
        <v>#REF!</v>
      </c>
      <c r="O204" s="115" t="e">
        <f t="shared" si="53"/>
        <v>#REF!</v>
      </c>
      <c r="P204" s="115" t="e">
        <f t="shared" si="54"/>
        <v>#REF!</v>
      </c>
      <c r="Q204" s="116" t="e">
        <f t="shared" si="55"/>
        <v>#REF!</v>
      </c>
      <c r="R204" s="115" t="e">
        <f t="shared" si="55"/>
        <v>#REF!</v>
      </c>
      <c r="S204" s="115" t="e">
        <f t="shared" si="56"/>
        <v>#REF!</v>
      </c>
      <c r="T204" s="115"/>
      <c r="U204" s="115" t="e">
        <f t="shared" si="57"/>
        <v>#REF!</v>
      </c>
      <c r="V204" s="115" t="e">
        <f t="shared" si="58"/>
        <v>#REF!</v>
      </c>
      <c r="W204" s="115" t="e">
        <f t="shared" si="59"/>
        <v>#REF!</v>
      </c>
      <c r="X204" s="116" t="e">
        <f t="shared" si="60"/>
        <v>#REF!</v>
      </c>
      <c r="Y204" s="116" t="e">
        <f t="shared" si="61"/>
        <v>#REF!</v>
      </c>
      <c r="Z204" s="115" t="e">
        <f t="shared" si="62"/>
        <v>#REF!</v>
      </c>
      <c r="AA204" s="115" t="e">
        <f t="shared" si="63"/>
        <v>#REF!</v>
      </c>
      <c r="AB204" s="115"/>
      <c r="AC204" s="117" t="str">
        <f t="shared" si="64"/>
        <v>BERTAHAP</v>
      </c>
      <c r="AD204" s="118">
        <f t="shared" si="65"/>
        <v>0</v>
      </c>
      <c r="AE204" s="119">
        <v>2</v>
      </c>
      <c r="AF204" s="120"/>
      <c r="AG204" s="115" t="e">
        <f>IF(AF204&gt;#REF!,"LB","KR")</f>
        <v>#REF!</v>
      </c>
      <c r="AH204" s="120">
        <v>1699616000</v>
      </c>
      <c r="AI204" s="120">
        <v>1915739000</v>
      </c>
      <c r="AJ204" s="120">
        <v>2033898000</v>
      </c>
      <c r="AK204" s="121">
        <v>2159344000</v>
      </c>
      <c r="AL204" s="121">
        <v>2033898000</v>
      </c>
      <c r="AM204" s="120">
        <v>2159344000</v>
      </c>
      <c r="AN204" s="120" t="e">
        <f t="shared" si="67"/>
        <v>#REF!</v>
      </c>
    </row>
    <row r="205" spans="1:40">
      <c r="A205" s="3">
        <f t="shared" si="66"/>
        <v>166</v>
      </c>
      <c r="B205" s="106">
        <v>1</v>
      </c>
      <c r="C205" s="107" t="s">
        <v>181</v>
      </c>
      <c r="D205" s="108" t="s">
        <v>24</v>
      </c>
      <c r="E205" s="109"/>
      <c r="F205" s="110" t="s">
        <v>39</v>
      </c>
      <c r="G205" s="111">
        <f t="shared" si="47"/>
        <v>113</v>
      </c>
      <c r="H205" s="111">
        <f t="shared" si="48"/>
        <v>101</v>
      </c>
      <c r="I205" s="112">
        <f t="shared" si="49"/>
        <v>26438045</v>
      </c>
      <c r="J205" s="112" t="e">
        <f>SUMIF($AN$4:$AN$22,D205,#REF!)</f>
        <v>#REF!</v>
      </c>
      <c r="K205" s="113" t="e">
        <f t="shared" si="50"/>
        <v>#REF!</v>
      </c>
      <c r="L205" s="114" t="e">
        <f>SUMIF($AN$4:$AN$22,D205,#REF!)</f>
        <v>#REF!</v>
      </c>
      <c r="M205" s="115" t="e">
        <f t="shared" si="51"/>
        <v>#REF!</v>
      </c>
      <c r="N205" s="115" t="e">
        <f t="shared" si="52"/>
        <v>#REF!</v>
      </c>
      <c r="O205" s="115" t="e">
        <f t="shared" si="53"/>
        <v>#REF!</v>
      </c>
      <c r="P205" s="115" t="e">
        <f t="shared" si="54"/>
        <v>#REF!</v>
      </c>
      <c r="Q205" s="116" t="e">
        <f t="shared" si="55"/>
        <v>#REF!</v>
      </c>
      <c r="R205" s="115" t="e">
        <f t="shared" si="55"/>
        <v>#REF!</v>
      </c>
      <c r="S205" s="115" t="e">
        <f t="shared" si="56"/>
        <v>#REF!</v>
      </c>
      <c r="T205" s="115"/>
      <c r="U205" s="115" t="e">
        <f t="shared" si="57"/>
        <v>#REF!</v>
      </c>
      <c r="V205" s="115" t="e">
        <f t="shared" si="58"/>
        <v>#REF!</v>
      </c>
      <c r="W205" s="115" t="e">
        <f t="shared" si="59"/>
        <v>#REF!</v>
      </c>
      <c r="X205" s="116" t="e">
        <f t="shared" si="60"/>
        <v>#REF!</v>
      </c>
      <c r="Y205" s="116" t="e">
        <f t="shared" si="61"/>
        <v>#REF!</v>
      </c>
      <c r="Z205" s="115" t="e">
        <f t="shared" si="62"/>
        <v>#REF!</v>
      </c>
      <c r="AA205" s="115" t="e">
        <f t="shared" si="63"/>
        <v>#REF!</v>
      </c>
      <c r="AB205" s="115"/>
      <c r="AC205" s="117" t="str">
        <f t="shared" si="64"/>
        <v>BERTAHAP</v>
      </c>
      <c r="AD205" s="118">
        <f t="shared" si="65"/>
        <v>0</v>
      </c>
      <c r="AE205" s="119">
        <v>2</v>
      </c>
      <c r="AF205" s="120"/>
      <c r="AG205" s="115" t="e">
        <f>IF(AF205&gt;#REF!,"LB","KR")</f>
        <v>#REF!</v>
      </c>
      <c r="AH205" s="120">
        <v>2378423000</v>
      </c>
      <c r="AI205" s="120">
        <v>2680862000</v>
      </c>
      <c r="AJ205" s="120">
        <v>2846212000</v>
      </c>
      <c r="AK205" s="121">
        <v>3021760000</v>
      </c>
      <c r="AL205" s="121">
        <v>2846212000</v>
      </c>
      <c r="AM205" s="120">
        <v>3021760000</v>
      </c>
      <c r="AN205" s="120" t="e">
        <f t="shared" si="67"/>
        <v>#REF!</v>
      </c>
    </row>
    <row r="206" spans="1:40">
      <c r="A206" s="3">
        <f t="shared" si="66"/>
        <v>167</v>
      </c>
      <c r="B206" s="106">
        <v>2</v>
      </c>
      <c r="C206" s="107" t="s">
        <v>181</v>
      </c>
      <c r="D206" s="108" t="s">
        <v>35</v>
      </c>
      <c r="E206" s="109"/>
      <c r="F206" s="110" t="s">
        <v>42</v>
      </c>
      <c r="G206" s="111">
        <f t="shared" si="47"/>
        <v>78</v>
      </c>
      <c r="H206" s="111">
        <f t="shared" si="48"/>
        <v>66</v>
      </c>
      <c r="I206" s="112">
        <f t="shared" si="49"/>
        <v>26438045</v>
      </c>
      <c r="J206" s="112" t="e">
        <f>SUMIF($AN$4:$AN$22,D206,#REF!)</f>
        <v>#REF!</v>
      </c>
      <c r="K206" s="113" t="e">
        <f t="shared" si="50"/>
        <v>#REF!</v>
      </c>
      <c r="L206" s="114" t="e">
        <f>SUMIF($AN$4:$AN$22,D206,#REF!)</f>
        <v>#REF!</v>
      </c>
      <c r="M206" s="115" t="e">
        <f t="shared" si="51"/>
        <v>#REF!</v>
      </c>
      <c r="N206" s="115" t="e">
        <f t="shared" si="52"/>
        <v>#REF!</v>
      </c>
      <c r="O206" s="115" t="e">
        <f t="shared" si="53"/>
        <v>#REF!</v>
      </c>
      <c r="P206" s="115" t="e">
        <f t="shared" si="54"/>
        <v>#REF!</v>
      </c>
      <c r="Q206" s="116" t="e">
        <f t="shared" si="55"/>
        <v>#REF!</v>
      </c>
      <c r="R206" s="115" t="e">
        <f t="shared" si="55"/>
        <v>#REF!</v>
      </c>
      <c r="S206" s="115" t="e">
        <f t="shared" si="56"/>
        <v>#REF!</v>
      </c>
      <c r="T206" s="115"/>
      <c r="U206" s="115" t="e">
        <f t="shared" si="57"/>
        <v>#REF!</v>
      </c>
      <c r="V206" s="115" t="e">
        <f t="shared" si="58"/>
        <v>#REF!</v>
      </c>
      <c r="W206" s="115" t="e">
        <f t="shared" si="59"/>
        <v>#REF!</v>
      </c>
      <c r="X206" s="116" t="e">
        <f t="shared" si="60"/>
        <v>#REF!</v>
      </c>
      <c r="Y206" s="116" t="e">
        <f t="shared" si="61"/>
        <v>#REF!</v>
      </c>
      <c r="Z206" s="115" t="e">
        <f t="shared" si="62"/>
        <v>#REF!</v>
      </c>
      <c r="AA206" s="115" t="e">
        <f t="shared" si="63"/>
        <v>#REF!</v>
      </c>
      <c r="AB206" s="115"/>
      <c r="AC206" s="117" t="str">
        <f t="shared" si="64"/>
        <v>BERTAHAP</v>
      </c>
      <c r="AD206" s="118">
        <f t="shared" si="65"/>
        <v>0</v>
      </c>
      <c r="AE206" s="119">
        <v>2</v>
      </c>
      <c r="AF206" s="120"/>
      <c r="AG206" s="115" t="e">
        <f>IF(AF206&gt;#REF!,"LB","KR")</f>
        <v>#REF!</v>
      </c>
      <c r="AH206" s="120">
        <v>1521497000</v>
      </c>
      <c r="AI206" s="120">
        <v>1714970000</v>
      </c>
      <c r="AJ206" s="120">
        <v>1820745000</v>
      </c>
      <c r="AK206" s="121">
        <v>1933045000</v>
      </c>
      <c r="AL206" s="121">
        <v>1820745000</v>
      </c>
      <c r="AM206" s="120">
        <v>1933045000</v>
      </c>
      <c r="AN206" s="120" t="e">
        <f t="shared" si="67"/>
        <v>#REF!</v>
      </c>
    </row>
    <row r="207" spans="1:40">
      <c r="A207" s="3">
        <f t="shared" si="66"/>
        <v>168</v>
      </c>
      <c r="B207" s="106">
        <v>3</v>
      </c>
      <c r="C207" s="107" t="s">
        <v>181</v>
      </c>
      <c r="D207" s="108" t="s">
        <v>41</v>
      </c>
      <c r="E207" s="109"/>
      <c r="F207" s="110" t="s">
        <v>45</v>
      </c>
      <c r="G207" s="111">
        <f t="shared" si="47"/>
        <v>60</v>
      </c>
      <c r="H207" s="111">
        <f t="shared" si="48"/>
        <v>52</v>
      </c>
      <c r="I207" s="112">
        <f t="shared" si="49"/>
        <v>26438045</v>
      </c>
      <c r="J207" s="112" t="e">
        <f>SUMIF($AN$4:$AN$22,D207,#REF!)</f>
        <v>#REF!</v>
      </c>
      <c r="K207" s="113" t="e">
        <f t="shared" si="50"/>
        <v>#REF!</v>
      </c>
      <c r="L207" s="114" t="e">
        <f>SUMIF($AN$4:$AN$22,D207,#REF!)</f>
        <v>#REF!</v>
      </c>
      <c r="M207" s="115" t="e">
        <f t="shared" si="51"/>
        <v>#REF!</v>
      </c>
      <c r="N207" s="115" t="e">
        <f t="shared" si="52"/>
        <v>#REF!</v>
      </c>
      <c r="O207" s="115" t="e">
        <f t="shared" si="53"/>
        <v>#REF!</v>
      </c>
      <c r="P207" s="115" t="e">
        <f t="shared" si="54"/>
        <v>#REF!</v>
      </c>
      <c r="Q207" s="116" t="e">
        <f t="shared" si="55"/>
        <v>#REF!</v>
      </c>
      <c r="R207" s="115" t="e">
        <f t="shared" si="55"/>
        <v>#REF!</v>
      </c>
      <c r="S207" s="115" t="e">
        <f t="shared" si="56"/>
        <v>#REF!</v>
      </c>
      <c r="T207" s="115"/>
      <c r="U207" s="115" t="e">
        <f t="shared" si="57"/>
        <v>#REF!</v>
      </c>
      <c r="V207" s="115" t="e">
        <f t="shared" si="58"/>
        <v>#REF!</v>
      </c>
      <c r="W207" s="115" t="e">
        <f t="shared" si="59"/>
        <v>#REF!</v>
      </c>
      <c r="X207" s="116" t="e">
        <f t="shared" si="60"/>
        <v>#REF!</v>
      </c>
      <c r="Y207" s="116" t="e">
        <f t="shared" si="61"/>
        <v>#REF!</v>
      </c>
      <c r="Z207" s="115" t="e">
        <f t="shared" si="62"/>
        <v>#REF!</v>
      </c>
      <c r="AA207" s="115" t="e">
        <f t="shared" si="63"/>
        <v>#REF!</v>
      </c>
      <c r="AB207" s="115"/>
      <c r="AC207" s="117" t="str">
        <f t="shared" si="64"/>
        <v>BERTAHAP</v>
      </c>
      <c r="AD207" s="118">
        <f t="shared" si="65"/>
        <v>0</v>
      </c>
      <c r="AE207" s="119">
        <v>2</v>
      </c>
      <c r="AF207" s="120"/>
      <c r="AG207" s="115" t="e">
        <f>IF(AF207&gt;#REF!,"LB","KR")</f>
        <v>#REF!</v>
      </c>
      <c r="AH207" s="120">
        <v>1198755000</v>
      </c>
      <c r="AI207" s="120">
        <v>1351188000</v>
      </c>
      <c r="AJ207" s="120">
        <v>1434527000</v>
      </c>
      <c r="AK207" s="121">
        <v>1523005000</v>
      </c>
      <c r="AL207" s="121">
        <v>1434527000</v>
      </c>
      <c r="AM207" s="120">
        <v>1523005000</v>
      </c>
      <c r="AN207" s="120" t="e">
        <f t="shared" si="67"/>
        <v>#REF!</v>
      </c>
    </row>
    <row r="208" spans="1:40">
      <c r="A208" s="3">
        <f t="shared" si="66"/>
        <v>169</v>
      </c>
      <c r="B208" s="106">
        <v>4</v>
      </c>
      <c r="C208" s="107" t="s">
        <v>181</v>
      </c>
      <c r="D208" s="108">
        <v>10</v>
      </c>
      <c r="E208" s="109"/>
      <c r="F208" s="110" t="s">
        <v>48</v>
      </c>
      <c r="G208" s="111">
        <f t="shared" si="47"/>
        <v>74</v>
      </c>
      <c r="H208" s="111">
        <f t="shared" si="48"/>
        <v>63</v>
      </c>
      <c r="I208" s="112">
        <f t="shared" si="49"/>
        <v>26438045</v>
      </c>
      <c r="J208" s="112" t="e">
        <f>SUMIF($AN$4:$AN$22,D208,#REF!)</f>
        <v>#REF!</v>
      </c>
      <c r="K208" s="113" t="e">
        <f t="shared" si="50"/>
        <v>#REF!</v>
      </c>
      <c r="L208" s="114" t="e">
        <f>SUMIF($AN$4:$AN$22,D208,#REF!)</f>
        <v>#REF!</v>
      </c>
      <c r="M208" s="115" t="e">
        <f t="shared" si="51"/>
        <v>#REF!</v>
      </c>
      <c r="N208" s="115" t="e">
        <f t="shared" si="52"/>
        <v>#REF!</v>
      </c>
      <c r="O208" s="115" t="e">
        <f t="shared" si="53"/>
        <v>#REF!</v>
      </c>
      <c r="P208" s="115" t="e">
        <f t="shared" si="54"/>
        <v>#REF!</v>
      </c>
      <c r="Q208" s="116" t="e">
        <f t="shared" si="55"/>
        <v>#REF!</v>
      </c>
      <c r="R208" s="115" t="e">
        <f t="shared" si="55"/>
        <v>#REF!</v>
      </c>
      <c r="S208" s="115" t="e">
        <f t="shared" si="56"/>
        <v>#REF!</v>
      </c>
      <c r="T208" s="115"/>
      <c r="U208" s="115" t="e">
        <f t="shared" si="57"/>
        <v>#REF!</v>
      </c>
      <c r="V208" s="115" t="e">
        <f t="shared" si="58"/>
        <v>#REF!</v>
      </c>
      <c r="W208" s="115" t="e">
        <f t="shared" si="59"/>
        <v>#REF!</v>
      </c>
      <c r="X208" s="116" t="e">
        <f t="shared" si="60"/>
        <v>#REF!</v>
      </c>
      <c r="Y208" s="116" t="e">
        <f t="shared" si="61"/>
        <v>#REF!</v>
      </c>
      <c r="Z208" s="115" t="e">
        <f t="shared" si="62"/>
        <v>#REF!</v>
      </c>
      <c r="AA208" s="115" t="e">
        <f t="shared" si="63"/>
        <v>#REF!</v>
      </c>
      <c r="AB208" s="115"/>
      <c r="AC208" s="117" t="str">
        <f t="shared" si="64"/>
        <v>BERTAHAP</v>
      </c>
      <c r="AD208" s="118">
        <f t="shared" si="65"/>
        <v>0</v>
      </c>
      <c r="AE208" s="119">
        <v>2</v>
      </c>
      <c r="AF208" s="120"/>
      <c r="AG208" s="115" t="e">
        <f>IF(AF208&gt;#REF!,"LB","KR")</f>
        <v>#REF!</v>
      </c>
      <c r="AH208" s="120">
        <v>1452338000</v>
      </c>
      <c r="AI208" s="120">
        <v>1637017000</v>
      </c>
      <c r="AJ208" s="120">
        <v>1737984000</v>
      </c>
      <c r="AK208" s="121">
        <v>1845179000</v>
      </c>
      <c r="AL208" s="121">
        <v>1737984000</v>
      </c>
      <c r="AM208" s="120">
        <v>1845179000</v>
      </c>
      <c r="AN208" s="120" t="e">
        <f t="shared" si="67"/>
        <v>#REF!</v>
      </c>
    </row>
    <row r="209" spans="1:40">
      <c r="A209" s="3">
        <f t="shared" si="66"/>
        <v>170</v>
      </c>
      <c r="B209" s="106">
        <v>5</v>
      </c>
      <c r="C209" s="107" t="s">
        <v>181</v>
      </c>
      <c r="D209" s="106">
        <v>12</v>
      </c>
      <c r="E209" s="109"/>
      <c r="F209" s="110" t="s">
        <v>50</v>
      </c>
      <c r="G209" s="111">
        <f t="shared" si="47"/>
        <v>67</v>
      </c>
      <c r="H209" s="111">
        <f t="shared" si="48"/>
        <v>57</v>
      </c>
      <c r="I209" s="112">
        <f t="shared" si="49"/>
        <v>26438045</v>
      </c>
      <c r="J209" s="112" t="e">
        <f>SUMIF($AN$4:$AN$22,D209,#REF!)</f>
        <v>#REF!</v>
      </c>
      <c r="K209" s="113" t="e">
        <f t="shared" si="50"/>
        <v>#REF!</v>
      </c>
      <c r="L209" s="114" t="e">
        <f>SUMIF($AN$4:$AN$22,D209,#REF!)</f>
        <v>#REF!</v>
      </c>
      <c r="M209" s="115" t="e">
        <f t="shared" si="51"/>
        <v>#REF!</v>
      </c>
      <c r="N209" s="115" t="e">
        <f t="shared" si="52"/>
        <v>#REF!</v>
      </c>
      <c r="O209" s="115" t="e">
        <f t="shared" si="53"/>
        <v>#REF!</v>
      </c>
      <c r="P209" s="115" t="e">
        <f t="shared" si="54"/>
        <v>#REF!</v>
      </c>
      <c r="Q209" s="116" t="e">
        <f t="shared" si="55"/>
        <v>#REF!</v>
      </c>
      <c r="R209" s="115" t="e">
        <f t="shared" si="55"/>
        <v>#REF!</v>
      </c>
      <c r="S209" s="115" t="e">
        <f t="shared" si="56"/>
        <v>#REF!</v>
      </c>
      <c r="T209" s="115"/>
      <c r="U209" s="115" t="e">
        <f t="shared" si="57"/>
        <v>#REF!</v>
      </c>
      <c r="V209" s="115" t="e">
        <f t="shared" si="58"/>
        <v>#REF!</v>
      </c>
      <c r="W209" s="115" t="e">
        <f t="shared" si="59"/>
        <v>#REF!</v>
      </c>
      <c r="X209" s="116" t="e">
        <f t="shared" si="60"/>
        <v>#REF!</v>
      </c>
      <c r="Y209" s="116" t="e">
        <f t="shared" si="61"/>
        <v>#REF!</v>
      </c>
      <c r="Z209" s="115" t="e">
        <f t="shared" si="62"/>
        <v>#REF!</v>
      </c>
      <c r="AA209" s="115" t="e">
        <f t="shared" si="63"/>
        <v>#REF!</v>
      </c>
      <c r="AB209" s="115"/>
      <c r="AC209" s="117" t="str">
        <f t="shared" si="64"/>
        <v>BERTAHAP</v>
      </c>
      <c r="AD209" s="118">
        <f t="shared" si="65"/>
        <v>0</v>
      </c>
      <c r="AE209" s="119">
        <v>2</v>
      </c>
      <c r="AF209" s="120"/>
      <c r="AG209" s="115" t="e">
        <f>IF(AF209&gt;#REF!,"LB","KR")</f>
        <v>#REF!</v>
      </c>
      <c r="AH209" s="120">
        <v>1314020000</v>
      </c>
      <c r="AI209" s="120">
        <v>1481110000</v>
      </c>
      <c r="AJ209" s="120">
        <v>1572462000</v>
      </c>
      <c r="AK209" s="121">
        <v>1669448000</v>
      </c>
      <c r="AL209" s="121">
        <v>1572462000</v>
      </c>
      <c r="AM209" s="120">
        <v>1669448000</v>
      </c>
      <c r="AN209" s="120" t="e">
        <f t="shared" si="67"/>
        <v>#REF!</v>
      </c>
    </row>
    <row r="210" spans="1:40">
      <c r="A210" s="3">
        <f t="shared" si="66"/>
        <v>171</v>
      </c>
      <c r="B210" s="106">
        <v>6</v>
      </c>
      <c r="C210" s="107" t="s">
        <v>181</v>
      </c>
      <c r="D210" s="108">
        <v>16</v>
      </c>
      <c r="E210" s="109"/>
      <c r="F210" s="110" t="s">
        <v>52</v>
      </c>
      <c r="G210" s="111">
        <f t="shared" si="47"/>
        <v>71</v>
      </c>
      <c r="H210" s="111">
        <f t="shared" si="48"/>
        <v>63</v>
      </c>
      <c r="I210" s="112">
        <f t="shared" si="49"/>
        <v>26438045</v>
      </c>
      <c r="J210" s="112" t="e">
        <f>SUMIF($AN$4:$AN$22,D210,#REF!)</f>
        <v>#REF!</v>
      </c>
      <c r="K210" s="113" t="e">
        <f t="shared" si="50"/>
        <v>#REF!</v>
      </c>
      <c r="L210" s="114" t="e">
        <f>SUMIF($AN$4:$AN$22,D210,#REF!)</f>
        <v>#REF!</v>
      </c>
      <c r="M210" s="115" t="e">
        <f t="shared" si="51"/>
        <v>#REF!</v>
      </c>
      <c r="N210" s="115" t="e">
        <f t="shared" si="52"/>
        <v>#REF!</v>
      </c>
      <c r="O210" s="115" t="e">
        <f t="shared" si="53"/>
        <v>#REF!</v>
      </c>
      <c r="P210" s="115" t="e">
        <f t="shared" si="54"/>
        <v>#REF!</v>
      </c>
      <c r="Q210" s="116" t="e">
        <f t="shared" si="55"/>
        <v>#REF!</v>
      </c>
      <c r="R210" s="115" t="e">
        <f t="shared" si="55"/>
        <v>#REF!</v>
      </c>
      <c r="S210" s="115" t="e">
        <f t="shared" si="56"/>
        <v>#REF!</v>
      </c>
      <c r="T210" s="115"/>
      <c r="U210" s="115" t="e">
        <f t="shared" si="57"/>
        <v>#REF!</v>
      </c>
      <c r="V210" s="115" t="e">
        <f t="shared" si="58"/>
        <v>#REF!</v>
      </c>
      <c r="W210" s="115" t="e">
        <f t="shared" si="59"/>
        <v>#REF!</v>
      </c>
      <c r="X210" s="116" t="e">
        <f t="shared" si="60"/>
        <v>#REF!</v>
      </c>
      <c r="Y210" s="116" t="e">
        <f t="shared" si="61"/>
        <v>#REF!</v>
      </c>
      <c r="Z210" s="115" t="e">
        <f t="shared" si="62"/>
        <v>#REF!</v>
      </c>
      <c r="AA210" s="115" t="e">
        <f t="shared" si="63"/>
        <v>#REF!</v>
      </c>
      <c r="AB210" s="115"/>
      <c r="AC210" s="117" t="str">
        <f t="shared" si="64"/>
        <v>BERTAHAP</v>
      </c>
      <c r="AD210" s="118">
        <f t="shared" si="65"/>
        <v>0</v>
      </c>
      <c r="AE210" s="119">
        <v>2</v>
      </c>
      <c r="AF210" s="120"/>
      <c r="AG210" s="115" t="e">
        <f>IF(AF210&gt;#REF!,"LB","KR")</f>
        <v>#REF!</v>
      </c>
      <c r="AH210" s="120">
        <v>1452338000</v>
      </c>
      <c r="AI210" s="120">
        <v>1637017000</v>
      </c>
      <c r="AJ210" s="120">
        <v>1737984000</v>
      </c>
      <c r="AK210" s="121">
        <v>1845179000</v>
      </c>
      <c r="AL210" s="121">
        <v>1737984000</v>
      </c>
      <c r="AM210" s="120">
        <v>1845179000</v>
      </c>
      <c r="AN210" s="120" t="e">
        <f t="shared" si="67"/>
        <v>#REF!</v>
      </c>
    </row>
    <row r="211" spans="1:40">
      <c r="A211" s="3">
        <f t="shared" si="66"/>
        <v>172</v>
      </c>
      <c r="B211" s="106">
        <v>7</v>
      </c>
      <c r="C211" s="107" t="s">
        <v>181</v>
      </c>
      <c r="D211" s="106">
        <v>18</v>
      </c>
      <c r="E211" s="109"/>
      <c r="F211" s="110" t="s">
        <v>54</v>
      </c>
      <c r="G211" s="111">
        <f t="shared" si="47"/>
        <v>97</v>
      </c>
      <c r="H211" s="111">
        <f t="shared" si="48"/>
        <v>85</v>
      </c>
      <c r="I211" s="112">
        <f t="shared" si="49"/>
        <v>26438045</v>
      </c>
      <c r="J211" s="112" t="e">
        <f>SUMIF($AN$4:$AN$22,D211,#REF!)</f>
        <v>#REF!</v>
      </c>
      <c r="K211" s="113" t="e">
        <f t="shared" si="50"/>
        <v>#REF!</v>
      </c>
      <c r="L211" s="114" t="e">
        <f>SUMIF($AN$4:$AN$22,D211,#REF!)</f>
        <v>#REF!</v>
      </c>
      <c r="M211" s="115" t="e">
        <f t="shared" si="51"/>
        <v>#REF!</v>
      </c>
      <c r="N211" s="115" t="e">
        <f t="shared" si="52"/>
        <v>#REF!</v>
      </c>
      <c r="O211" s="115" t="e">
        <f t="shared" si="53"/>
        <v>#REF!</v>
      </c>
      <c r="P211" s="115" t="e">
        <f t="shared" si="54"/>
        <v>#REF!</v>
      </c>
      <c r="Q211" s="116" t="e">
        <f t="shared" si="55"/>
        <v>#REF!</v>
      </c>
      <c r="R211" s="115" t="e">
        <f t="shared" si="55"/>
        <v>#REF!</v>
      </c>
      <c r="S211" s="115" t="e">
        <f t="shared" si="56"/>
        <v>#REF!</v>
      </c>
      <c r="T211" s="115"/>
      <c r="U211" s="115" t="e">
        <f t="shared" si="57"/>
        <v>#REF!</v>
      </c>
      <c r="V211" s="115" t="e">
        <f t="shared" si="58"/>
        <v>#REF!</v>
      </c>
      <c r="W211" s="115" t="e">
        <f t="shared" si="59"/>
        <v>#REF!</v>
      </c>
      <c r="X211" s="116" t="e">
        <f t="shared" si="60"/>
        <v>#REF!</v>
      </c>
      <c r="Y211" s="116" t="e">
        <f t="shared" si="61"/>
        <v>#REF!</v>
      </c>
      <c r="Z211" s="115" t="e">
        <f t="shared" si="62"/>
        <v>#REF!</v>
      </c>
      <c r="AA211" s="115" t="e">
        <f t="shared" si="63"/>
        <v>#REF!</v>
      </c>
      <c r="AB211" s="115"/>
      <c r="AC211" s="117" t="str">
        <f t="shared" si="64"/>
        <v>BERTAHAP</v>
      </c>
      <c r="AD211" s="118">
        <f t="shared" si="65"/>
        <v>0</v>
      </c>
      <c r="AE211" s="119">
        <v>2</v>
      </c>
      <c r="AF211" s="120"/>
      <c r="AG211" s="115" t="e">
        <f>IF(AF211&gt;#REF!,"LB","KR")</f>
        <v>#REF!</v>
      </c>
      <c r="AH211" s="120">
        <v>1959503000</v>
      </c>
      <c r="AI211" s="120">
        <v>2208673000</v>
      </c>
      <c r="AJ211" s="120">
        <v>2344899000</v>
      </c>
      <c r="AK211" s="121">
        <v>2489527000</v>
      </c>
      <c r="AL211" s="121">
        <v>2344899000</v>
      </c>
      <c r="AM211" s="120">
        <v>2489527000</v>
      </c>
      <c r="AN211" s="120" t="e">
        <f t="shared" si="67"/>
        <v>#REF!</v>
      </c>
    </row>
    <row r="212" spans="1:40">
      <c r="A212" s="3">
        <f t="shared" si="66"/>
        <v>173</v>
      </c>
      <c r="B212" s="106">
        <v>8</v>
      </c>
      <c r="C212" s="107" t="s">
        <v>181</v>
      </c>
      <c r="D212" s="106">
        <v>20</v>
      </c>
      <c r="E212" s="109"/>
      <c r="F212" s="110" t="s">
        <v>70</v>
      </c>
      <c r="G212" s="111">
        <f t="shared" si="47"/>
        <v>60</v>
      </c>
      <c r="H212" s="111">
        <f t="shared" si="48"/>
        <v>51</v>
      </c>
      <c r="I212" s="112">
        <f t="shared" si="49"/>
        <v>26438045</v>
      </c>
      <c r="J212" s="112" t="e">
        <f>SUMIF($AN$4:$AN$22,D212,#REF!)</f>
        <v>#REF!</v>
      </c>
      <c r="K212" s="113" t="e">
        <f t="shared" si="50"/>
        <v>#REF!</v>
      </c>
      <c r="L212" s="114" t="e">
        <f>SUMIF($AN$4:$AN$22,D212,#REF!)</f>
        <v>#REF!</v>
      </c>
      <c r="M212" s="115" t="e">
        <f t="shared" si="51"/>
        <v>#REF!</v>
      </c>
      <c r="N212" s="115" t="e">
        <f t="shared" si="52"/>
        <v>#REF!</v>
      </c>
      <c r="O212" s="115" t="e">
        <f t="shared" si="53"/>
        <v>#REF!</v>
      </c>
      <c r="P212" s="115" t="e">
        <f t="shared" si="54"/>
        <v>#REF!</v>
      </c>
      <c r="Q212" s="116" t="e">
        <f t="shared" si="55"/>
        <v>#REF!</v>
      </c>
      <c r="R212" s="115" t="e">
        <f t="shared" si="55"/>
        <v>#REF!</v>
      </c>
      <c r="S212" s="115" t="e">
        <f t="shared" si="56"/>
        <v>#REF!</v>
      </c>
      <c r="T212" s="115"/>
      <c r="U212" s="115" t="e">
        <f t="shared" si="57"/>
        <v>#REF!</v>
      </c>
      <c r="V212" s="115" t="e">
        <f t="shared" si="58"/>
        <v>#REF!</v>
      </c>
      <c r="W212" s="115" t="e">
        <f t="shared" si="59"/>
        <v>#REF!</v>
      </c>
      <c r="X212" s="116" t="e">
        <f t="shared" si="60"/>
        <v>#REF!</v>
      </c>
      <c r="Y212" s="116" t="e">
        <f t="shared" si="61"/>
        <v>#REF!</v>
      </c>
      <c r="Z212" s="115" t="e">
        <f t="shared" si="62"/>
        <v>#REF!</v>
      </c>
      <c r="AA212" s="115" t="e">
        <f t="shared" si="63"/>
        <v>#REF!</v>
      </c>
      <c r="AB212" s="115"/>
      <c r="AC212" s="117" t="str">
        <f t="shared" si="64"/>
        <v>BERTAHAP</v>
      </c>
      <c r="AD212" s="118">
        <f t="shared" si="65"/>
        <v>0</v>
      </c>
      <c r="AE212" s="119">
        <v>2</v>
      </c>
      <c r="AF212" s="120"/>
      <c r="AG212" s="115" t="e">
        <f>IF(AF212&gt;#REF!,"LB","KR")</f>
        <v>#REF!</v>
      </c>
      <c r="AH212" s="120">
        <v>1175702000</v>
      </c>
      <c r="AI212" s="120">
        <v>1325204000</v>
      </c>
      <c r="AJ212" s="120">
        <v>1406940000</v>
      </c>
      <c r="AK212" s="121">
        <v>1493717000</v>
      </c>
      <c r="AL212" s="121">
        <v>1406940000</v>
      </c>
      <c r="AM212" s="120">
        <v>1493717000</v>
      </c>
      <c r="AN212" s="120" t="e">
        <f t="shared" si="67"/>
        <v>#REF!</v>
      </c>
    </row>
    <row r="213" spans="1:40">
      <c r="A213" s="3">
        <f t="shared" si="66"/>
        <v>174</v>
      </c>
      <c r="B213" s="106">
        <v>9</v>
      </c>
      <c r="C213" s="107" t="s">
        <v>181</v>
      </c>
      <c r="D213" s="106">
        <v>22</v>
      </c>
      <c r="E213" s="109"/>
      <c r="F213" s="110" t="s">
        <v>89</v>
      </c>
      <c r="G213" s="111">
        <f t="shared" si="47"/>
        <v>81</v>
      </c>
      <c r="H213" s="111">
        <f t="shared" si="48"/>
        <v>70</v>
      </c>
      <c r="I213" s="112">
        <f t="shared" si="49"/>
        <v>26438045</v>
      </c>
      <c r="J213" s="112" t="e">
        <f>SUMIF($AN$4:$AN$22,D213,#REF!)</f>
        <v>#REF!</v>
      </c>
      <c r="K213" s="113" t="e">
        <f t="shared" si="50"/>
        <v>#REF!</v>
      </c>
      <c r="L213" s="114" t="e">
        <f>SUMIF($AN$4:$AN$22,D213,#REF!)</f>
        <v>#REF!</v>
      </c>
      <c r="M213" s="115" t="e">
        <f t="shared" si="51"/>
        <v>#REF!</v>
      </c>
      <c r="N213" s="115" t="e">
        <f t="shared" si="52"/>
        <v>#REF!</v>
      </c>
      <c r="O213" s="115" t="e">
        <f t="shared" si="53"/>
        <v>#REF!</v>
      </c>
      <c r="P213" s="115" t="e">
        <f t="shared" si="54"/>
        <v>#REF!</v>
      </c>
      <c r="Q213" s="116" t="e">
        <f t="shared" si="55"/>
        <v>#REF!</v>
      </c>
      <c r="R213" s="115" t="e">
        <f t="shared" si="55"/>
        <v>#REF!</v>
      </c>
      <c r="S213" s="115" t="e">
        <f t="shared" si="56"/>
        <v>#REF!</v>
      </c>
      <c r="T213" s="115"/>
      <c r="U213" s="115" t="e">
        <f t="shared" si="57"/>
        <v>#REF!</v>
      </c>
      <c r="V213" s="115" t="e">
        <f t="shared" si="58"/>
        <v>#REF!</v>
      </c>
      <c r="W213" s="115" t="e">
        <f t="shared" si="59"/>
        <v>#REF!</v>
      </c>
      <c r="X213" s="116" t="e">
        <f t="shared" si="60"/>
        <v>#REF!</v>
      </c>
      <c r="Y213" s="116" t="e">
        <f t="shared" si="61"/>
        <v>#REF!</v>
      </c>
      <c r="Z213" s="115" t="e">
        <f t="shared" si="62"/>
        <v>#REF!</v>
      </c>
      <c r="AA213" s="115" t="e">
        <f t="shared" si="63"/>
        <v>#REF!</v>
      </c>
      <c r="AB213" s="115"/>
      <c r="AC213" s="117" t="str">
        <f t="shared" si="64"/>
        <v>BERTAHAP</v>
      </c>
      <c r="AD213" s="118">
        <f t="shared" si="65"/>
        <v>0</v>
      </c>
      <c r="AE213" s="119">
        <v>2</v>
      </c>
      <c r="AF213" s="120"/>
      <c r="AG213" s="115" t="e">
        <f>IF(AF213&gt;#REF!,"LB","KR")</f>
        <v>#REF!</v>
      </c>
      <c r="AH213" s="120">
        <v>1683115000</v>
      </c>
      <c r="AI213" s="120">
        <v>1897140000</v>
      </c>
      <c r="AJ213" s="120">
        <v>2014151000</v>
      </c>
      <c r="AK213" s="121">
        <v>2138380000</v>
      </c>
      <c r="AL213" s="121">
        <v>2014151000</v>
      </c>
      <c r="AM213" s="120">
        <v>2138380000</v>
      </c>
      <c r="AN213" s="120" t="e">
        <f t="shared" si="67"/>
        <v>#REF!</v>
      </c>
    </row>
    <row r="214" spans="1:40">
      <c r="A214" s="3">
        <f t="shared" si="66"/>
        <v>175</v>
      </c>
      <c r="B214" s="106">
        <v>1</v>
      </c>
      <c r="C214" s="107" t="s">
        <v>182</v>
      </c>
      <c r="D214" s="108" t="s">
        <v>24</v>
      </c>
      <c r="E214" s="109"/>
      <c r="F214" s="110" t="s">
        <v>39</v>
      </c>
      <c r="G214" s="111">
        <f t="shared" si="47"/>
        <v>113</v>
      </c>
      <c r="H214" s="111">
        <f t="shared" si="48"/>
        <v>101</v>
      </c>
      <c r="I214" s="112">
        <f t="shared" si="49"/>
        <v>26438045</v>
      </c>
      <c r="J214" s="112" t="e">
        <f>SUMIF($AN$4:$AN$22,D214,#REF!)</f>
        <v>#REF!</v>
      </c>
      <c r="K214" s="113" t="e">
        <f t="shared" si="50"/>
        <v>#REF!</v>
      </c>
      <c r="L214" s="114" t="e">
        <f>SUMIF($AN$4:$AN$22,D214,#REF!)</f>
        <v>#REF!</v>
      </c>
      <c r="M214" s="115" t="e">
        <f t="shared" si="51"/>
        <v>#REF!</v>
      </c>
      <c r="N214" s="115" t="e">
        <f t="shared" si="52"/>
        <v>#REF!</v>
      </c>
      <c r="O214" s="115" t="e">
        <f t="shared" si="53"/>
        <v>#REF!</v>
      </c>
      <c r="P214" s="115" t="e">
        <f t="shared" si="54"/>
        <v>#REF!</v>
      </c>
      <c r="Q214" s="116" t="e">
        <f t="shared" si="55"/>
        <v>#REF!</v>
      </c>
      <c r="R214" s="115" t="e">
        <f t="shared" si="55"/>
        <v>#REF!</v>
      </c>
      <c r="S214" s="115" t="e">
        <f t="shared" si="56"/>
        <v>#REF!</v>
      </c>
      <c r="T214" s="115"/>
      <c r="U214" s="115" t="e">
        <f t="shared" si="57"/>
        <v>#REF!</v>
      </c>
      <c r="V214" s="115" t="e">
        <f t="shared" si="58"/>
        <v>#REF!</v>
      </c>
      <c r="W214" s="115" t="e">
        <f t="shared" si="59"/>
        <v>#REF!</v>
      </c>
      <c r="X214" s="116" t="e">
        <f t="shared" si="60"/>
        <v>#REF!</v>
      </c>
      <c r="Y214" s="116" t="e">
        <f t="shared" si="61"/>
        <v>#REF!</v>
      </c>
      <c r="Z214" s="115" t="e">
        <f t="shared" si="62"/>
        <v>#REF!</v>
      </c>
      <c r="AA214" s="115" t="e">
        <f t="shared" si="63"/>
        <v>#REF!</v>
      </c>
      <c r="AB214" s="115"/>
      <c r="AC214" s="117" t="str">
        <f t="shared" si="64"/>
        <v>BERTAHAP</v>
      </c>
      <c r="AD214" s="118">
        <f t="shared" si="65"/>
        <v>0</v>
      </c>
      <c r="AE214" s="119">
        <v>2</v>
      </c>
      <c r="AF214" s="120"/>
      <c r="AG214" s="115" t="e">
        <f>IF(AF214&gt;#REF!,"LB","KR")</f>
        <v>#REF!</v>
      </c>
      <c r="AH214" s="120">
        <v>2378423000</v>
      </c>
      <c r="AI214" s="120">
        <v>2680862000</v>
      </c>
      <c r="AJ214" s="120">
        <v>2846212000</v>
      </c>
      <c r="AK214" s="121">
        <v>3021760000</v>
      </c>
      <c r="AL214" s="121">
        <v>2846212000</v>
      </c>
      <c r="AM214" s="120">
        <v>3021760000</v>
      </c>
      <c r="AN214" s="120" t="e">
        <f t="shared" si="67"/>
        <v>#REF!</v>
      </c>
    </row>
    <row r="215" spans="1:40">
      <c r="A215" s="3">
        <f t="shared" si="66"/>
        <v>176</v>
      </c>
      <c r="B215" s="106">
        <v>2</v>
      </c>
      <c r="C215" s="107" t="s">
        <v>182</v>
      </c>
      <c r="D215" s="108" t="s">
        <v>35</v>
      </c>
      <c r="E215" s="109"/>
      <c r="F215" s="110" t="s">
        <v>42</v>
      </c>
      <c r="G215" s="111">
        <f t="shared" si="47"/>
        <v>78</v>
      </c>
      <c r="H215" s="111">
        <f t="shared" si="48"/>
        <v>66</v>
      </c>
      <c r="I215" s="112">
        <f t="shared" si="49"/>
        <v>26438045</v>
      </c>
      <c r="J215" s="112" t="e">
        <f>SUMIF($AN$4:$AN$22,D215,#REF!)</f>
        <v>#REF!</v>
      </c>
      <c r="K215" s="113" t="e">
        <f t="shared" si="50"/>
        <v>#REF!</v>
      </c>
      <c r="L215" s="114" t="e">
        <f>SUMIF($AN$4:$AN$22,D215,#REF!)</f>
        <v>#REF!</v>
      </c>
      <c r="M215" s="115" t="e">
        <f t="shared" si="51"/>
        <v>#REF!</v>
      </c>
      <c r="N215" s="115" t="e">
        <f t="shared" si="52"/>
        <v>#REF!</v>
      </c>
      <c r="O215" s="115" t="e">
        <f t="shared" si="53"/>
        <v>#REF!</v>
      </c>
      <c r="P215" s="115" t="e">
        <f t="shared" si="54"/>
        <v>#REF!</v>
      </c>
      <c r="Q215" s="116" t="e">
        <f t="shared" si="55"/>
        <v>#REF!</v>
      </c>
      <c r="R215" s="115" t="e">
        <f t="shared" si="55"/>
        <v>#REF!</v>
      </c>
      <c r="S215" s="115" t="e">
        <f t="shared" si="56"/>
        <v>#REF!</v>
      </c>
      <c r="T215" s="115"/>
      <c r="U215" s="115" t="e">
        <f t="shared" si="57"/>
        <v>#REF!</v>
      </c>
      <c r="V215" s="115" t="e">
        <f t="shared" si="58"/>
        <v>#REF!</v>
      </c>
      <c r="W215" s="115" t="e">
        <f t="shared" si="59"/>
        <v>#REF!</v>
      </c>
      <c r="X215" s="116" t="e">
        <f t="shared" si="60"/>
        <v>#REF!</v>
      </c>
      <c r="Y215" s="116" t="e">
        <f t="shared" si="61"/>
        <v>#REF!</v>
      </c>
      <c r="Z215" s="115" t="e">
        <f t="shared" si="62"/>
        <v>#REF!</v>
      </c>
      <c r="AA215" s="115" t="e">
        <f t="shared" si="63"/>
        <v>#REF!</v>
      </c>
      <c r="AB215" s="115"/>
      <c r="AC215" s="117" t="str">
        <f t="shared" si="64"/>
        <v>BERTAHAP</v>
      </c>
      <c r="AD215" s="118">
        <f t="shared" si="65"/>
        <v>0</v>
      </c>
      <c r="AE215" s="119">
        <v>2</v>
      </c>
      <c r="AF215" s="120"/>
      <c r="AG215" s="115" t="e">
        <f>IF(AF215&gt;#REF!,"LB","KR")</f>
        <v>#REF!</v>
      </c>
      <c r="AH215" s="120">
        <v>1521497000</v>
      </c>
      <c r="AI215" s="120">
        <v>1714970000</v>
      </c>
      <c r="AJ215" s="120">
        <v>1820745000</v>
      </c>
      <c r="AK215" s="121">
        <v>1933045000</v>
      </c>
      <c r="AL215" s="121">
        <v>1820745000</v>
      </c>
      <c r="AM215" s="120">
        <v>1933045000</v>
      </c>
      <c r="AN215" s="120" t="e">
        <f t="shared" si="67"/>
        <v>#REF!</v>
      </c>
    </row>
    <row r="216" spans="1:40">
      <c r="A216" s="3">
        <f t="shared" si="66"/>
        <v>177</v>
      </c>
      <c r="B216" s="106">
        <v>3</v>
      </c>
      <c r="C216" s="107" t="s">
        <v>182</v>
      </c>
      <c r="D216" s="108" t="s">
        <v>41</v>
      </c>
      <c r="E216" s="109"/>
      <c r="F216" s="110" t="s">
        <v>45</v>
      </c>
      <c r="G216" s="111">
        <f t="shared" si="47"/>
        <v>60</v>
      </c>
      <c r="H216" s="111">
        <f t="shared" si="48"/>
        <v>52</v>
      </c>
      <c r="I216" s="112">
        <f t="shared" si="49"/>
        <v>26438045</v>
      </c>
      <c r="J216" s="112" t="e">
        <f>SUMIF($AN$4:$AN$22,D216,#REF!)</f>
        <v>#REF!</v>
      </c>
      <c r="K216" s="113" t="e">
        <f t="shared" si="50"/>
        <v>#REF!</v>
      </c>
      <c r="L216" s="114" t="e">
        <f>SUMIF($AN$4:$AN$22,D216,#REF!)</f>
        <v>#REF!</v>
      </c>
      <c r="M216" s="115" t="e">
        <f t="shared" si="51"/>
        <v>#REF!</v>
      </c>
      <c r="N216" s="115" t="e">
        <f t="shared" si="52"/>
        <v>#REF!</v>
      </c>
      <c r="O216" s="115" t="e">
        <f t="shared" si="53"/>
        <v>#REF!</v>
      </c>
      <c r="P216" s="115" t="e">
        <f t="shared" si="54"/>
        <v>#REF!</v>
      </c>
      <c r="Q216" s="116" t="e">
        <f t="shared" si="55"/>
        <v>#REF!</v>
      </c>
      <c r="R216" s="115" t="e">
        <f t="shared" si="55"/>
        <v>#REF!</v>
      </c>
      <c r="S216" s="115" t="e">
        <f t="shared" si="56"/>
        <v>#REF!</v>
      </c>
      <c r="T216" s="115"/>
      <c r="U216" s="115" t="e">
        <f t="shared" si="57"/>
        <v>#REF!</v>
      </c>
      <c r="V216" s="115" t="e">
        <f t="shared" si="58"/>
        <v>#REF!</v>
      </c>
      <c r="W216" s="115" t="e">
        <f t="shared" si="59"/>
        <v>#REF!</v>
      </c>
      <c r="X216" s="116" t="e">
        <f t="shared" si="60"/>
        <v>#REF!</v>
      </c>
      <c r="Y216" s="116" t="e">
        <f t="shared" si="61"/>
        <v>#REF!</v>
      </c>
      <c r="Z216" s="115" t="e">
        <f t="shared" si="62"/>
        <v>#REF!</v>
      </c>
      <c r="AA216" s="115" t="e">
        <f t="shared" si="63"/>
        <v>#REF!</v>
      </c>
      <c r="AB216" s="115"/>
      <c r="AC216" s="117" t="str">
        <f t="shared" si="64"/>
        <v>BERTAHAP</v>
      </c>
      <c r="AD216" s="118">
        <f t="shared" si="65"/>
        <v>0</v>
      </c>
      <c r="AE216" s="119">
        <v>2</v>
      </c>
      <c r="AF216" s="120"/>
      <c r="AG216" s="115" t="e">
        <f>IF(AF216&gt;#REF!,"LB","KR")</f>
        <v>#REF!</v>
      </c>
      <c r="AH216" s="120">
        <v>1198755000</v>
      </c>
      <c r="AI216" s="120">
        <v>1351188000</v>
      </c>
      <c r="AJ216" s="120">
        <v>1434527000</v>
      </c>
      <c r="AK216" s="121">
        <v>1523005000</v>
      </c>
      <c r="AL216" s="121">
        <v>1434527000</v>
      </c>
      <c r="AM216" s="120">
        <v>1523005000</v>
      </c>
      <c r="AN216" s="120" t="e">
        <f t="shared" si="67"/>
        <v>#REF!</v>
      </c>
    </row>
    <row r="217" spans="1:40">
      <c r="A217" s="3">
        <f t="shared" si="66"/>
        <v>178</v>
      </c>
      <c r="B217" s="106">
        <v>4</v>
      </c>
      <c r="C217" s="107" t="s">
        <v>182</v>
      </c>
      <c r="D217" s="108">
        <v>10</v>
      </c>
      <c r="E217" s="109"/>
      <c r="F217" s="110" t="s">
        <v>48</v>
      </c>
      <c r="G217" s="111">
        <f t="shared" si="47"/>
        <v>74</v>
      </c>
      <c r="H217" s="111">
        <f t="shared" si="48"/>
        <v>63</v>
      </c>
      <c r="I217" s="112">
        <f t="shared" si="49"/>
        <v>26438045</v>
      </c>
      <c r="J217" s="112" t="e">
        <f>SUMIF($AN$4:$AN$22,D217,#REF!)</f>
        <v>#REF!</v>
      </c>
      <c r="K217" s="113" t="e">
        <f t="shared" si="50"/>
        <v>#REF!</v>
      </c>
      <c r="L217" s="114" t="e">
        <f>SUMIF($AN$4:$AN$22,D217,#REF!)</f>
        <v>#REF!</v>
      </c>
      <c r="M217" s="115" t="e">
        <f t="shared" si="51"/>
        <v>#REF!</v>
      </c>
      <c r="N217" s="115" t="e">
        <f t="shared" si="52"/>
        <v>#REF!</v>
      </c>
      <c r="O217" s="115" t="e">
        <f t="shared" si="53"/>
        <v>#REF!</v>
      </c>
      <c r="P217" s="115" t="e">
        <f t="shared" si="54"/>
        <v>#REF!</v>
      </c>
      <c r="Q217" s="116" t="e">
        <f t="shared" si="55"/>
        <v>#REF!</v>
      </c>
      <c r="R217" s="115" t="e">
        <f t="shared" si="55"/>
        <v>#REF!</v>
      </c>
      <c r="S217" s="115" t="e">
        <f t="shared" si="56"/>
        <v>#REF!</v>
      </c>
      <c r="T217" s="115"/>
      <c r="U217" s="115" t="e">
        <f t="shared" si="57"/>
        <v>#REF!</v>
      </c>
      <c r="V217" s="115" t="e">
        <f t="shared" si="58"/>
        <v>#REF!</v>
      </c>
      <c r="W217" s="115" t="e">
        <f t="shared" si="59"/>
        <v>#REF!</v>
      </c>
      <c r="X217" s="116" t="e">
        <f t="shared" si="60"/>
        <v>#REF!</v>
      </c>
      <c r="Y217" s="116" t="e">
        <f t="shared" si="61"/>
        <v>#REF!</v>
      </c>
      <c r="Z217" s="115" t="e">
        <f t="shared" si="62"/>
        <v>#REF!</v>
      </c>
      <c r="AA217" s="115" t="e">
        <f t="shared" si="63"/>
        <v>#REF!</v>
      </c>
      <c r="AB217" s="115"/>
      <c r="AC217" s="117" t="str">
        <f t="shared" si="64"/>
        <v>BERTAHAP</v>
      </c>
      <c r="AD217" s="118">
        <f t="shared" si="65"/>
        <v>0</v>
      </c>
      <c r="AE217" s="119">
        <v>2</v>
      </c>
      <c r="AF217" s="120"/>
      <c r="AG217" s="115" t="e">
        <f>IF(AF217&gt;#REF!,"LB","KR")</f>
        <v>#REF!</v>
      </c>
      <c r="AH217" s="120">
        <v>1452338000</v>
      </c>
      <c r="AI217" s="120">
        <v>1637017000</v>
      </c>
      <c r="AJ217" s="120">
        <v>1737984000</v>
      </c>
      <c r="AK217" s="121">
        <v>1845179000</v>
      </c>
      <c r="AL217" s="121">
        <v>1737984000</v>
      </c>
      <c r="AM217" s="120">
        <v>1845179000</v>
      </c>
      <c r="AN217" s="120" t="e">
        <f t="shared" si="67"/>
        <v>#REF!</v>
      </c>
    </row>
    <row r="218" spans="1:40">
      <c r="A218" s="3">
        <f t="shared" si="66"/>
        <v>179</v>
      </c>
      <c r="B218" s="106">
        <v>5</v>
      </c>
      <c r="C218" s="107" t="s">
        <v>182</v>
      </c>
      <c r="D218" s="106">
        <v>12</v>
      </c>
      <c r="E218" s="109"/>
      <c r="F218" s="110" t="s">
        <v>50</v>
      </c>
      <c r="G218" s="111">
        <f t="shared" si="47"/>
        <v>67</v>
      </c>
      <c r="H218" s="111">
        <f t="shared" si="48"/>
        <v>57</v>
      </c>
      <c r="I218" s="112">
        <f t="shared" si="49"/>
        <v>26438045</v>
      </c>
      <c r="J218" s="112" t="e">
        <f>SUMIF($AN$4:$AN$22,D218,#REF!)</f>
        <v>#REF!</v>
      </c>
      <c r="K218" s="113" t="e">
        <f t="shared" si="50"/>
        <v>#REF!</v>
      </c>
      <c r="L218" s="114" t="e">
        <f>SUMIF($AN$4:$AN$22,D218,#REF!)</f>
        <v>#REF!</v>
      </c>
      <c r="M218" s="115" t="e">
        <f t="shared" si="51"/>
        <v>#REF!</v>
      </c>
      <c r="N218" s="115" t="e">
        <f t="shared" si="52"/>
        <v>#REF!</v>
      </c>
      <c r="O218" s="115" t="e">
        <f t="shared" si="53"/>
        <v>#REF!</v>
      </c>
      <c r="P218" s="115" t="e">
        <f t="shared" si="54"/>
        <v>#REF!</v>
      </c>
      <c r="Q218" s="116" t="e">
        <f t="shared" si="55"/>
        <v>#REF!</v>
      </c>
      <c r="R218" s="115" t="e">
        <f t="shared" si="55"/>
        <v>#REF!</v>
      </c>
      <c r="S218" s="115" t="e">
        <f t="shared" si="56"/>
        <v>#REF!</v>
      </c>
      <c r="T218" s="115"/>
      <c r="U218" s="115" t="e">
        <f t="shared" si="57"/>
        <v>#REF!</v>
      </c>
      <c r="V218" s="115" t="e">
        <f t="shared" si="58"/>
        <v>#REF!</v>
      </c>
      <c r="W218" s="115" t="e">
        <f t="shared" si="59"/>
        <v>#REF!</v>
      </c>
      <c r="X218" s="116" t="e">
        <f t="shared" si="60"/>
        <v>#REF!</v>
      </c>
      <c r="Y218" s="116" t="e">
        <f t="shared" si="61"/>
        <v>#REF!</v>
      </c>
      <c r="Z218" s="115" t="e">
        <f t="shared" si="62"/>
        <v>#REF!</v>
      </c>
      <c r="AA218" s="115" t="e">
        <f t="shared" si="63"/>
        <v>#REF!</v>
      </c>
      <c r="AB218" s="115"/>
      <c r="AC218" s="117" t="str">
        <f t="shared" si="64"/>
        <v>BERTAHAP</v>
      </c>
      <c r="AD218" s="118">
        <f t="shared" si="65"/>
        <v>0</v>
      </c>
      <c r="AE218" s="119">
        <v>2</v>
      </c>
      <c r="AF218" s="120"/>
      <c r="AG218" s="115" t="e">
        <f>IF(AF218&gt;#REF!,"LB","KR")</f>
        <v>#REF!</v>
      </c>
      <c r="AH218" s="120">
        <v>1314020000</v>
      </c>
      <c r="AI218" s="120">
        <v>1481110000</v>
      </c>
      <c r="AJ218" s="120">
        <v>1572462000</v>
      </c>
      <c r="AK218" s="121">
        <v>1669448000</v>
      </c>
      <c r="AL218" s="121">
        <v>1572462000</v>
      </c>
      <c r="AM218" s="120">
        <v>1669448000</v>
      </c>
      <c r="AN218" s="120" t="e">
        <f t="shared" si="67"/>
        <v>#REF!</v>
      </c>
    </row>
    <row r="219" spans="1:40">
      <c r="A219" s="3">
        <f t="shared" si="66"/>
        <v>180</v>
      </c>
      <c r="B219" s="106">
        <v>6</v>
      </c>
      <c r="C219" s="107" t="s">
        <v>182</v>
      </c>
      <c r="D219" s="108">
        <v>16</v>
      </c>
      <c r="E219" s="109"/>
      <c r="F219" s="110" t="s">
        <v>52</v>
      </c>
      <c r="G219" s="111">
        <f t="shared" si="47"/>
        <v>71</v>
      </c>
      <c r="H219" s="111">
        <f t="shared" si="48"/>
        <v>63</v>
      </c>
      <c r="I219" s="112">
        <f t="shared" si="49"/>
        <v>26438045</v>
      </c>
      <c r="J219" s="112" t="e">
        <f>SUMIF($AN$4:$AN$22,D219,#REF!)</f>
        <v>#REF!</v>
      </c>
      <c r="K219" s="113" t="e">
        <f t="shared" si="50"/>
        <v>#REF!</v>
      </c>
      <c r="L219" s="114" t="e">
        <f>SUMIF($AN$4:$AN$22,D219,#REF!)</f>
        <v>#REF!</v>
      </c>
      <c r="M219" s="115" t="e">
        <f t="shared" si="51"/>
        <v>#REF!</v>
      </c>
      <c r="N219" s="115" t="e">
        <f t="shared" si="52"/>
        <v>#REF!</v>
      </c>
      <c r="O219" s="115" t="e">
        <f t="shared" si="53"/>
        <v>#REF!</v>
      </c>
      <c r="P219" s="115" t="e">
        <f t="shared" si="54"/>
        <v>#REF!</v>
      </c>
      <c r="Q219" s="116" t="e">
        <f t="shared" si="55"/>
        <v>#REF!</v>
      </c>
      <c r="R219" s="115" t="e">
        <f t="shared" si="55"/>
        <v>#REF!</v>
      </c>
      <c r="S219" s="115" t="e">
        <f t="shared" si="56"/>
        <v>#REF!</v>
      </c>
      <c r="T219" s="115"/>
      <c r="U219" s="115" t="e">
        <f t="shared" si="57"/>
        <v>#REF!</v>
      </c>
      <c r="V219" s="115" t="e">
        <f t="shared" si="58"/>
        <v>#REF!</v>
      </c>
      <c r="W219" s="115" t="e">
        <f t="shared" si="59"/>
        <v>#REF!</v>
      </c>
      <c r="X219" s="116" t="e">
        <f t="shared" si="60"/>
        <v>#REF!</v>
      </c>
      <c r="Y219" s="116" t="e">
        <f t="shared" si="61"/>
        <v>#REF!</v>
      </c>
      <c r="Z219" s="115" t="e">
        <f t="shared" si="62"/>
        <v>#REF!</v>
      </c>
      <c r="AA219" s="115" t="e">
        <f t="shared" si="63"/>
        <v>#REF!</v>
      </c>
      <c r="AB219" s="115"/>
      <c r="AC219" s="117" t="str">
        <f t="shared" si="64"/>
        <v>BERTAHAP</v>
      </c>
      <c r="AD219" s="118">
        <f t="shared" si="65"/>
        <v>0</v>
      </c>
      <c r="AE219" s="119">
        <v>2</v>
      </c>
      <c r="AF219" s="120"/>
      <c r="AG219" s="115" t="e">
        <f>IF(AF219&gt;#REF!,"LB","KR")</f>
        <v>#REF!</v>
      </c>
      <c r="AH219" s="120">
        <v>1452338000</v>
      </c>
      <c r="AI219" s="120">
        <v>1637017000</v>
      </c>
      <c r="AJ219" s="120">
        <v>1737984000</v>
      </c>
      <c r="AK219" s="121">
        <v>1845179000</v>
      </c>
      <c r="AL219" s="121">
        <v>1737984000</v>
      </c>
      <c r="AM219" s="120">
        <v>1845179000</v>
      </c>
      <c r="AN219" s="120" t="e">
        <f t="shared" si="67"/>
        <v>#REF!</v>
      </c>
    </row>
    <row r="220" spans="1:40">
      <c r="A220" s="3">
        <f t="shared" si="66"/>
        <v>181</v>
      </c>
      <c r="B220" s="106">
        <v>7</v>
      </c>
      <c r="C220" s="107" t="s">
        <v>182</v>
      </c>
      <c r="D220" s="106">
        <v>18</v>
      </c>
      <c r="E220" s="109"/>
      <c r="F220" s="110" t="s">
        <v>54</v>
      </c>
      <c r="G220" s="111">
        <f t="shared" si="47"/>
        <v>97</v>
      </c>
      <c r="H220" s="111">
        <f t="shared" si="48"/>
        <v>85</v>
      </c>
      <c r="I220" s="112">
        <f t="shared" si="49"/>
        <v>26438045</v>
      </c>
      <c r="J220" s="112" t="e">
        <f>SUMIF($AN$4:$AN$22,D220,#REF!)</f>
        <v>#REF!</v>
      </c>
      <c r="K220" s="113" t="e">
        <f t="shared" si="50"/>
        <v>#REF!</v>
      </c>
      <c r="L220" s="114" t="e">
        <f>SUMIF($AN$4:$AN$22,D220,#REF!)</f>
        <v>#REF!</v>
      </c>
      <c r="M220" s="115" t="e">
        <f t="shared" si="51"/>
        <v>#REF!</v>
      </c>
      <c r="N220" s="115" t="e">
        <f t="shared" si="52"/>
        <v>#REF!</v>
      </c>
      <c r="O220" s="115" t="e">
        <f t="shared" si="53"/>
        <v>#REF!</v>
      </c>
      <c r="P220" s="115" t="e">
        <f t="shared" si="54"/>
        <v>#REF!</v>
      </c>
      <c r="Q220" s="116" t="e">
        <f t="shared" si="55"/>
        <v>#REF!</v>
      </c>
      <c r="R220" s="115" t="e">
        <f t="shared" si="55"/>
        <v>#REF!</v>
      </c>
      <c r="S220" s="115" t="e">
        <f t="shared" si="56"/>
        <v>#REF!</v>
      </c>
      <c r="T220" s="115"/>
      <c r="U220" s="115" t="e">
        <f t="shared" si="57"/>
        <v>#REF!</v>
      </c>
      <c r="V220" s="115" t="e">
        <f t="shared" si="58"/>
        <v>#REF!</v>
      </c>
      <c r="W220" s="115" t="e">
        <f t="shared" si="59"/>
        <v>#REF!</v>
      </c>
      <c r="X220" s="116" t="e">
        <f t="shared" si="60"/>
        <v>#REF!</v>
      </c>
      <c r="Y220" s="116" t="e">
        <f t="shared" si="61"/>
        <v>#REF!</v>
      </c>
      <c r="Z220" s="115" t="e">
        <f t="shared" si="62"/>
        <v>#REF!</v>
      </c>
      <c r="AA220" s="115" t="e">
        <f t="shared" si="63"/>
        <v>#REF!</v>
      </c>
      <c r="AB220" s="115"/>
      <c r="AC220" s="117" t="str">
        <f t="shared" si="64"/>
        <v>BERTAHAP</v>
      </c>
      <c r="AD220" s="118">
        <f t="shared" si="65"/>
        <v>0</v>
      </c>
      <c r="AE220" s="119">
        <v>2</v>
      </c>
      <c r="AF220" s="120"/>
      <c r="AG220" s="115" t="e">
        <f>IF(AF220&gt;#REF!,"LB","KR")</f>
        <v>#REF!</v>
      </c>
      <c r="AH220" s="120">
        <v>1959503000</v>
      </c>
      <c r="AI220" s="120">
        <v>2208673000</v>
      </c>
      <c r="AJ220" s="120">
        <v>2344899000</v>
      </c>
      <c r="AK220" s="121">
        <v>2489527000</v>
      </c>
      <c r="AL220" s="121">
        <v>2344899000</v>
      </c>
      <c r="AM220" s="120">
        <v>2489527000</v>
      </c>
      <c r="AN220" s="120" t="e">
        <f t="shared" si="67"/>
        <v>#REF!</v>
      </c>
    </row>
    <row r="221" spans="1:40">
      <c r="A221" s="3">
        <f t="shared" si="66"/>
        <v>182</v>
      </c>
      <c r="B221" s="106">
        <v>8</v>
      </c>
      <c r="C221" s="107" t="s">
        <v>182</v>
      </c>
      <c r="D221" s="106">
        <v>20</v>
      </c>
      <c r="E221" s="109"/>
      <c r="F221" s="110" t="s">
        <v>70</v>
      </c>
      <c r="G221" s="111">
        <f t="shared" si="47"/>
        <v>60</v>
      </c>
      <c r="H221" s="111">
        <f t="shared" si="48"/>
        <v>51</v>
      </c>
      <c r="I221" s="112">
        <f t="shared" si="49"/>
        <v>26438045</v>
      </c>
      <c r="J221" s="112" t="e">
        <f>SUMIF($AN$4:$AN$22,D221,#REF!)</f>
        <v>#REF!</v>
      </c>
      <c r="K221" s="113" t="e">
        <f t="shared" si="50"/>
        <v>#REF!</v>
      </c>
      <c r="L221" s="114" t="e">
        <f>SUMIF($AN$4:$AN$22,D221,#REF!)</f>
        <v>#REF!</v>
      </c>
      <c r="M221" s="115" t="e">
        <f t="shared" si="51"/>
        <v>#REF!</v>
      </c>
      <c r="N221" s="115" t="e">
        <f t="shared" si="52"/>
        <v>#REF!</v>
      </c>
      <c r="O221" s="115" t="e">
        <f t="shared" si="53"/>
        <v>#REF!</v>
      </c>
      <c r="P221" s="115" t="e">
        <f t="shared" si="54"/>
        <v>#REF!</v>
      </c>
      <c r="Q221" s="116" t="e">
        <f t="shared" si="55"/>
        <v>#REF!</v>
      </c>
      <c r="R221" s="115" t="e">
        <f t="shared" si="55"/>
        <v>#REF!</v>
      </c>
      <c r="S221" s="115" t="e">
        <f t="shared" si="56"/>
        <v>#REF!</v>
      </c>
      <c r="T221" s="115"/>
      <c r="U221" s="115" t="e">
        <f t="shared" si="57"/>
        <v>#REF!</v>
      </c>
      <c r="V221" s="115" t="e">
        <f t="shared" si="58"/>
        <v>#REF!</v>
      </c>
      <c r="W221" s="115" t="e">
        <f t="shared" si="59"/>
        <v>#REF!</v>
      </c>
      <c r="X221" s="116" t="e">
        <f t="shared" si="60"/>
        <v>#REF!</v>
      </c>
      <c r="Y221" s="116" t="e">
        <f t="shared" si="61"/>
        <v>#REF!</v>
      </c>
      <c r="Z221" s="115" t="e">
        <f t="shared" si="62"/>
        <v>#REF!</v>
      </c>
      <c r="AA221" s="115" t="e">
        <f t="shared" si="63"/>
        <v>#REF!</v>
      </c>
      <c r="AB221" s="115"/>
      <c r="AC221" s="117" t="str">
        <f t="shared" si="64"/>
        <v>BERTAHAP</v>
      </c>
      <c r="AD221" s="118">
        <f t="shared" si="65"/>
        <v>0</v>
      </c>
      <c r="AE221" s="119">
        <v>2</v>
      </c>
      <c r="AF221" s="120"/>
      <c r="AG221" s="115" t="e">
        <f>IF(AF221&gt;#REF!,"LB","KR")</f>
        <v>#REF!</v>
      </c>
      <c r="AH221" s="120">
        <v>1175702000</v>
      </c>
      <c r="AI221" s="120">
        <v>1325204000</v>
      </c>
      <c r="AJ221" s="120">
        <v>1406940000</v>
      </c>
      <c r="AK221" s="121">
        <v>1493717000</v>
      </c>
      <c r="AL221" s="121">
        <v>1406940000</v>
      </c>
      <c r="AM221" s="120">
        <v>1493717000</v>
      </c>
      <c r="AN221" s="120" t="e">
        <f t="shared" si="67"/>
        <v>#REF!</v>
      </c>
    </row>
    <row r="222" spans="1:40">
      <c r="A222" s="3">
        <f t="shared" si="66"/>
        <v>183</v>
      </c>
      <c r="B222" s="106">
        <v>9</v>
      </c>
      <c r="C222" s="107" t="s">
        <v>182</v>
      </c>
      <c r="D222" s="106">
        <v>22</v>
      </c>
      <c r="E222" s="109"/>
      <c r="F222" s="110" t="s">
        <v>89</v>
      </c>
      <c r="G222" s="111">
        <f t="shared" si="47"/>
        <v>81</v>
      </c>
      <c r="H222" s="111">
        <f t="shared" si="48"/>
        <v>70</v>
      </c>
      <c r="I222" s="112">
        <f t="shared" si="49"/>
        <v>26438045</v>
      </c>
      <c r="J222" s="112" t="e">
        <f>SUMIF($AN$4:$AN$22,D222,#REF!)</f>
        <v>#REF!</v>
      </c>
      <c r="K222" s="113" t="e">
        <f t="shared" si="50"/>
        <v>#REF!</v>
      </c>
      <c r="L222" s="114" t="e">
        <f>SUMIF($AN$4:$AN$22,D222,#REF!)</f>
        <v>#REF!</v>
      </c>
      <c r="M222" s="115" t="e">
        <f t="shared" si="51"/>
        <v>#REF!</v>
      </c>
      <c r="N222" s="115" t="e">
        <f t="shared" si="52"/>
        <v>#REF!</v>
      </c>
      <c r="O222" s="115" t="e">
        <f t="shared" si="53"/>
        <v>#REF!</v>
      </c>
      <c r="P222" s="115" t="e">
        <f t="shared" si="54"/>
        <v>#REF!</v>
      </c>
      <c r="Q222" s="116" t="e">
        <f t="shared" si="55"/>
        <v>#REF!</v>
      </c>
      <c r="R222" s="115" t="e">
        <f t="shared" si="55"/>
        <v>#REF!</v>
      </c>
      <c r="S222" s="115" t="e">
        <f t="shared" si="56"/>
        <v>#REF!</v>
      </c>
      <c r="T222" s="115"/>
      <c r="U222" s="115" t="e">
        <f t="shared" si="57"/>
        <v>#REF!</v>
      </c>
      <c r="V222" s="115" t="e">
        <f t="shared" si="58"/>
        <v>#REF!</v>
      </c>
      <c r="W222" s="115" t="e">
        <f t="shared" si="59"/>
        <v>#REF!</v>
      </c>
      <c r="X222" s="116" t="e">
        <f t="shared" si="60"/>
        <v>#REF!</v>
      </c>
      <c r="Y222" s="116" t="e">
        <f t="shared" si="61"/>
        <v>#REF!</v>
      </c>
      <c r="Z222" s="115" t="e">
        <f t="shared" si="62"/>
        <v>#REF!</v>
      </c>
      <c r="AA222" s="115" t="e">
        <f t="shared" si="63"/>
        <v>#REF!</v>
      </c>
      <c r="AB222" s="115"/>
      <c r="AC222" s="117" t="str">
        <f t="shared" si="64"/>
        <v>BERTAHAP</v>
      </c>
      <c r="AD222" s="118">
        <f t="shared" si="65"/>
        <v>0</v>
      </c>
      <c r="AE222" s="119">
        <v>2</v>
      </c>
      <c r="AF222" s="120"/>
      <c r="AG222" s="115" t="e">
        <f>IF(AF222&gt;#REF!,"LB","KR")</f>
        <v>#REF!</v>
      </c>
      <c r="AH222" s="120">
        <v>1683115000</v>
      </c>
      <c r="AI222" s="120">
        <v>1897140000</v>
      </c>
      <c r="AJ222" s="120">
        <v>2014151000</v>
      </c>
      <c r="AK222" s="121">
        <v>2138380000</v>
      </c>
      <c r="AL222" s="121">
        <v>2014151000</v>
      </c>
      <c r="AM222" s="120">
        <v>2138380000</v>
      </c>
      <c r="AN222" s="120" t="e">
        <f t="shared" si="67"/>
        <v>#REF!</v>
      </c>
    </row>
    <row r="223" spans="1:40">
      <c r="A223" s="3">
        <f t="shared" si="66"/>
        <v>184</v>
      </c>
      <c r="B223" s="106">
        <v>1</v>
      </c>
      <c r="C223" s="107" t="s">
        <v>183</v>
      </c>
      <c r="D223" s="108" t="s">
        <v>24</v>
      </c>
      <c r="E223" s="109"/>
      <c r="F223" s="110" t="s">
        <v>39</v>
      </c>
      <c r="G223" s="111">
        <f t="shared" si="47"/>
        <v>113</v>
      </c>
      <c r="H223" s="111">
        <f t="shared" si="48"/>
        <v>101</v>
      </c>
      <c r="I223" s="112">
        <f t="shared" si="49"/>
        <v>26438045</v>
      </c>
      <c r="J223" s="112" t="e">
        <f>SUMIF($AN$4:$AN$22,D223,#REF!)</f>
        <v>#REF!</v>
      </c>
      <c r="K223" s="113" t="e">
        <f t="shared" si="50"/>
        <v>#REF!</v>
      </c>
      <c r="L223" s="114" t="e">
        <f>SUMIF($AN$4:$AN$22,D223,#REF!)</f>
        <v>#REF!</v>
      </c>
      <c r="M223" s="115" t="e">
        <f t="shared" si="51"/>
        <v>#REF!</v>
      </c>
      <c r="N223" s="115" t="e">
        <f t="shared" si="52"/>
        <v>#REF!</v>
      </c>
      <c r="O223" s="115" t="e">
        <f t="shared" si="53"/>
        <v>#REF!</v>
      </c>
      <c r="P223" s="115" t="e">
        <f t="shared" si="54"/>
        <v>#REF!</v>
      </c>
      <c r="Q223" s="116" t="e">
        <f t="shared" si="55"/>
        <v>#REF!</v>
      </c>
      <c r="R223" s="115" t="e">
        <f t="shared" si="55"/>
        <v>#REF!</v>
      </c>
      <c r="S223" s="115" t="e">
        <f t="shared" si="56"/>
        <v>#REF!</v>
      </c>
      <c r="T223" s="115"/>
      <c r="U223" s="115" t="e">
        <f t="shared" si="57"/>
        <v>#REF!</v>
      </c>
      <c r="V223" s="115" t="e">
        <f t="shared" si="58"/>
        <v>#REF!</v>
      </c>
      <c r="W223" s="115" t="e">
        <f t="shared" si="59"/>
        <v>#REF!</v>
      </c>
      <c r="X223" s="116" t="e">
        <f t="shared" si="60"/>
        <v>#REF!</v>
      </c>
      <c r="Y223" s="116" t="e">
        <f t="shared" si="61"/>
        <v>#REF!</v>
      </c>
      <c r="Z223" s="115" t="e">
        <f t="shared" si="62"/>
        <v>#REF!</v>
      </c>
      <c r="AA223" s="115" t="e">
        <f t="shared" si="63"/>
        <v>#REF!</v>
      </c>
      <c r="AB223" s="115"/>
      <c r="AC223" s="117" t="str">
        <f t="shared" si="64"/>
        <v>BERTAHAP</v>
      </c>
      <c r="AD223" s="118">
        <f t="shared" si="65"/>
        <v>0</v>
      </c>
      <c r="AE223" s="119">
        <v>2</v>
      </c>
      <c r="AF223" s="120"/>
      <c r="AG223" s="115" t="e">
        <f>IF(AF223&gt;#REF!,"LB","KR")</f>
        <v>#REF!</v>
      </c>
      <c r="AH223" s="120">
        <v>2401741000</v>
      </c>
      <c r="AI223" s="120">
        <v>2707145000</v>
      </c>
      <c r="AJ223" s="120">
        <v>2874116000</v>
      </c>
      <c r="AK223" s="121">
        <v>3051385000</v>
      </c>
      <c r="AL223" s="121">
        <v>2874116000</v>
      </c>
      <c r="AM223" s="120">
        <v>3051385000</v>
      </c>
      <c r="AN223" s="120" t="e">
        <f t="shared" si="67"/>
        <v>#REF!</v>
      </c>
    </row>
    <row r="224" spans="1:40">
      <c r="A224" s="3">
        <f t="shared" si="66"/>
        <v>185</v>
      </c>
      <c r="B224" s="106">
        <v>2</v>
      </c>
      <c r="C224" s="107" t="s">
        <v>183</v>
      </c>
      <c r="D224" s="108" t="s">
        <v>35</v>
      </c>
      <c r="E224" s="109"/>
      <c r="F224" s="110" t="s">
        <v>42</v>
      </c>
      <c r="G224" s="111">
        <f t="shared" si="47"/>
        <v>78</v>
      </c>
      <c r="H224" s="111">
        <f t="shared" si="48"/>
        <v>66</v>
      </c>
      <c r="I224" s="112">
        <f t="shared" si="49"/>
        <v>26438045</v>
      </c>
      <c r="J224" s="112" t="e">
        <f>SUMIF($AN$4:$AN$22,D224,#REF!)</f>
        <v>#REF!</v>
      </c>
      <c r="K224" s="113" t="e">
        <f t="shared" si="50"/>
        <v>#REF!</v>
      </c>
      <c r="L224" s="114" t="e">
        <f>SUMIF($AN$4:$AN$22,D224,#REF!)</f>
        <v>#REF!</v>
      </c>
      <c r="M224" s="115" t="e">
        <f t="shared" si="51"/>
        <v>#REF!</v>
      </c>
      <c r="N224" s="115" t="e">
        <f t="shared" si="52"/>
        <v>#REF!</v>
      </c>
      <c r="O224" s="115" t="e">
        <f t="shared" si="53"/>
        <v>#REF!</v>
      </c>
      <c r="P224" s="115" t="e">
        <f t="shared" si="54"/>
        <v>#REF!</v>
      </c>
      <c r="Q224" s="116" t="e">
        <f t="shared" si="55"/>
        <v>#REF!</v>
      </c>
      <c r="R224" s="115" t="e">
        <f t="shared" si="55"/>
        <v>#REF!</v>
      </c>
      <c r="S224" s="115" t="e">
        <f t="shared" si="56"/>
        <v>#REF!</v>
      </c>
      <c r="T224" s="115"/>
      <c r="U224" s="115" t="e">
        <f t="shared" si="57"/>
        <v>#REF!</v>
      </c>
      <c r="V224" s="115" t="e">
        <f t="shared" si="58"/>
        <v>#REF!</v>
      </c>
      <c r="W224" s="115" t="e">
        <f t="shared" si="59"/>
        <v>#REF!</v>
      </c>
      <c r="X224" s="116" t="e">
        <f t="shared" si="60"/>
        <v>#REF!</v>
      </c>
      <c r="Y224" s="116" t="e">
        <f t="shared" si="61"/>
        <v>#REF!</v>
      </c>
      <c r="Z224" s="115" t="e">
        <f t="shared" si="62"/>
        <v>#REF!</v>
      </c>
      <c r="AA224" s="115" t="e">
        <f t="shared" si="63"/>
        <v>#REF!</v>
      </c>
      <c r="AB224" s="115"/>
      <c r="AC224" s="117" t="str">
        <f t="shared" si="64"/>
        <v>BERTAHAP</v>
      </c>
      <c r="AD224" s="118">
        <f t="shared" si="65"/>
        <v>0</v>
      </c>
      <c r="AE224" s="119">
        <v>2</v>
      </c>
      <c r="AF224" s="120"/>
      <c r="AG224" s="115" t="e">
        <f>IF(AF224&gt;#REF!,"LB","KR")</f>
        <v>#REF!</v>
      </c>
      <c r="AH224" s="120">
        <v>1536413000</v>
      </c>
      <c r="AI224" s="120">
        <v>1731783000</v>
      </c>
      <c r="AJ224" s="120">
        <v>1838596000</v>
      </c>
      <c r="AK224" s="121">
        <v>1951996000</v>
      </c>
      <c r="AL224" s="121">
        <v>1838596000</v>
      </c>
      <c r="AM224" s="120">
        <v>1951996000</v>
      </c>
      <c r="AN224" s="120" t="e">
        <f t="shared" si="67"/>
        <v>#REF!</v>
      </c>
    </row>
    <row r="225" spans="1:40">
      <c r="A225" s="3">
        <f t="shared" si="66"/>
        <v>186</v>
      </c>
      <c r="B225" s="106">
        <v>3</v>
      </c>
      <c r="C225" s="107" t="s">
        <v>183</v>
      </c>
      <c r="D225" s="108" t="s">
        <v>41</v>
      </c>
      <c r="E225" s="109"/>
      <c r="F225" s="110" t="s">
        <v>45</v>
      </c>
      <c r="G225" s="111">
        <f t="shared" si="47"/>
        <v>60</v>
      </c>
      <c r="H225" s="111">
        <f t="shared" si="48"/>
        <v>52</v>
      </c>
      <c r="I225" s="112">
        <f t="shared" si="49"/>
        <v>26438045</v>
      </c>
      <c r="J225" s="112" t="e">
        <f>SUMIF($AN$4:$AN$22,D225,#REF!)</f>
        <v>#REF!</v>
      </c>
      <c r="K225" s="113" t="e">
        <f t="shared" si="50"/>
        <v>#REF!</v>
      </c>
      <c r="L225" s="114" t="e">
        <f>SUMIF($AN$4:$AN$22,D225,#REF!)</f>
        <v>#REF!</v>
      </c>
      <c r="M225" s="115" t="e">
        <f t="shared" si="51"/>
        <v>#REF!</v>
      </c>
      <c r="N225" s="115" t="e">
        <f t="shared" si="52"/>
        <v>#REF!</v>
      </c>
      <c r="O225" s="115" t="e">
        <f t="shared" si="53"/>
        <v>#REF!</v>
      </c>
      <c r="P225" s="115" t="e">
        <f t="shared" si="54"/>
        <v>#REF!</v>
      </c>
      <c r="Q225" s="116" t="e">
        <f t="shared" si="55"/>
        <v>#REF!</v>
      </c>
      <c r="R225" s="115" t="e">
        <f t="shared" si="55"/>
        <v>#REF!</v>
      </c>
      <c r="S225" s="115" t="e">
        <f t="shared" si="56"/>
        <v>#REF!</v>
      </c>
      <c r="T225" s="115"/>
      <c r="U225" s="115" t="e">
        <f t="shared" si="57"/>
        <v>#REF!</v>
      </c>
      <c r="V225" s="115" t="e">
        <f t="shared" si="58"/>
        <v>#REF!</v>
      </c>
      <c r="W225" s="115" t="e">
        <f t="shared" si="59"/>
        <v>#REF!</v>
      </c>
      <c r="X225" s="116" t="e">
        <f t="shared" si="60"/>
        <v>#REF!</v>
      </c>
      <c r="Y225" s="116" t="e">
        <f t="shared" si="61"/>
        <v>#REF!</v>
      </c>
      <c r="Z225" s="115" t="e">
        <f t="shared" si="62"/>
        <v>#REF!</v>
      </c>
      <c r="AA225" s="115" t="e">
        <f t="shared" si="63"/>
        <v>#REF!</v>
      </c>
      <c r="AB225" s="115"/>
      <c r="AC225" s="117" t="str">
        <f t="shared" si="64"/>
        <v>BERTAHAP</v>
      </c>
      <c r="AD225" s="118">
        <f t="shared" si="65"/>
        <v>0</v>
      </c>
      <c r="AE225" s="119">
        <v>2</v>
      </c>
      <c r="AF225" s="120"/>
      <c r="AG225" s="115" t="e">
        <f>IF(AF225&gt;#REF!,"LB","KR")</f>
        <v>#REF!</v>
      </c>
      <c r="AH225" s="120">
        <v>1210508000</v>
      </c>
      <c r="AI225" s="120">
        <v>1364435000</v>
      </c>
      <c r="AJ225" s="120">
        <v>1448591000</v>
      </c>
      <c r="AK225" s="121">
        <v>1537937000</v>
      </c>
      <c r="AL225" s="121">
        <v>1448591000</v>
      </c>
      <c r="AM225" s="120">
        <v>1537937000</v>
      </c>
      <c r="AN225" s="120" t="e">
        <f t="shared" si="67"/>
        <v>#REF!</v>
      </c>
    </row>
    <row r="226" spans="1:40">
      <c r="A226" s="3">
        <f t="shared" si="66"/>
        <v>187</v>
      </c>
      <c r="B226" s="106">
        <v>4</v>
      </c>
      <c r="C226" s="107" t="s">
        <v>183</v>
      </c>
      <c r="D226" s="108">
        <v>10</v>
      </c>
      <c r="E226" s="109"/>
      <c r="F226" s="110" t="s">
        <v>48</v>
      </c>
      <c r="G226" s="111">
        <f t="shared" si="47"/>
        <v>74</v>
      </c>
      <c r="H226" s="111">
        <f t="shared" si="48"/>
        <v>63</v>
      </c>
      <c r="I226" s="112">
        <f t="shared" si="49"/>
        <v>26438045</v>
      </c>
      <c r="J226" s="112" t="e">
        <f>SUMIF($AN$4:$AN$22,D226,#REF!)</f>
        <v>#REF!</v>
      </c>
      <c r="K226" s="113" t="e">
        <f t="shared" si="50"/>
        <v>#REF!</v>
      </c>
      <c r="L226" s="114" t="e">
        <f>SUMIF($AN$4:$AN$22,D226,#REF!)</f>
        <v>#REF!</v>
      </c>
      <c r="M226" s="115" t="e">
        <f t="shared" si="51"/>
        <v>#REF!</v>
      </c>
      <c r="N226" s="115" t="e">
        <f t="shared" si="52"/>
        <v>#REF!</v>
      </c>
      <c r="O226" s="115" t="e">
        <f t="shared" si="53"/>
        <v>#REF!</v>
      </c>
      <c r="P226" s="115" t="e">
        <f t="shared" si="54"/>
        <v>#REF!</v>
      </c>
      <c r="Q226" s="116" t="e">
        <f t="shared" si="55"/>
        <v>#REF!</v>
      </c>
      <c r="R226" s="115" t="e">
        <f t="shared" si="55"/>
        <v>#REF!</v>
      </c>
      <c r="S226" s="115" t="e">
        <f t="shared" si="56"/>
        <v>#REF!</v>
      </c>
      <c r="T226" s="115"/>
      <c r="U226" s="115" t="e">
        <f t="shared" si="57"/>
        <v>#REF!</v>
      </c>
      <c r="V226" s="115" t="e">
        <f t="shared" si="58"/>
        <v>#REF!</v>
      </c>
      <c r="W226" s="115" t="e">
        <f t="shared" si="59"/>
        <v>#REF!</v>
      </c>
      <c r="X226" s="116" t="e">
        <f t="shared" si="60"/>
        <v>#REF!</v>
      </c>
      <c r="Y226" s="116" t="e">
        <f t="shared" si="61"/>
        <v>#REF!</v>
      </c>
      <c r="Z226" s="115" t="e">
        <f t="shared" si="62"/>
        <v>#REF!</v>
      </c>
      <c r="AA226" s="115" t="e">
        <f t="shared" si="63"/>
        <v>#REF!</v>
      </c>
      <c r="AB226" s="115"/>
      <c r="AC226" s="117" t="str">
        <f t="shared" si="64"/>
        <v>BERTAHAP</v>
      </c>
      <c r="AD226" s="118">
        <f t="shared" si="65"/>
        <v>0</v>
      </c>
      <c r="AE226" s="119">
        <v>2</v>
      </c>
      <c r="AF226" s="120"/>
      <c r="AG226" s="115" t="e">
        <f>IF(AF226&gt;#REF!,"LB","KR")</f>
        <v>#REF!</v>
      </c>
      <c r="AH226" s="120">
        <v>1452338000</v>
      </c>
      <c r="AI226" s="120">
        <v>1637017000</v>
      </c>
      <c r="AJ226" s="120">
        <v>1737984000</v>
      </c>
      <c r="AK226" s="121">
        <v>1845179000</v>
      </c>
      <c r="AL226" s="121">
        <v>1737984000</v>
      </c>
      <c r="AM226" s="120">
        <v>1845179000</v>
      </c>
      <c r="AN226" s="120" t="e">
        <f t="shared" si="67"/>
        <v>#REF!</v>
      </c>
    </row>
    <row r="227" spans="1:40">
      <c r="A227" s="3">
        <f t="shared" si="66"/>
        <v>188</v>
      </c>
      <c r="B227" s="106">
        <v>5</v>
      </c>
      <c r="C227" s="107" t="s">
        <v>183</v>
      </c>
      <c r="D227" s="108">
        <v>16</v>
      </c>
      <c r="E227" s="109"/>
      <c r="F227" s="110" t="s">
        <v>52</v>
      </c>
      <c r="G227" s="111">
        <f t="shared" si="47"/>
        <v>71</v>
      </c>
      <c r="H227" s="111">
        <f t="shared" si="48"/>
        <v>63</v>
      </c>
      <c r="I227" s="112">
        <f t="shared" si="49"/>
        <v>26438045</v>
      </c>
      <c r="J227" s="112" t="e">
        <f>SUMIF($AN$4:$AN$22,D227,#REF!)</f>
        <v>#REF!</v>
      </c>
      <c r="K227" s="113" t="e">
        <f t="shared" si="50"/>
        <v>#REF!</v>
      </c>
      <c r="L227" s="114" t="e">
        <f>SUMIF($AN$4:$AN$22,D227,#REF!)</f>
        <v>#REF!</v>
      </c>
      <c r="M227" s="115" t="e">
        <f t="shared" si="51"/>
        <v>#REF!</v>
      </c>
      <c r="N227" s="115" t="e">
        <f t="shared" si="52"/>
        <v>#REF!</v>
      </c>
      <c r="O227" s="115" t="e">
        <f t="shared" si="53"/>
        <v>#REF!</v>
      </c>
      <c r="P227" s="115" t="e">
        <f t="shared" si="54"/>
        <v>#REF!</v>
      </c>
      <c r="Q227" s="116" t="e">
        <f t="shared" si="55"/>
        <v>#REF!</v>
      </c>
      <c r="R227" s="115" t="e">
        <f t="shared" si="55"/>
        <v>#REF!</v>
      </c>
      <c r="S227" s="115" t="e">
        <f t="shared" si="56"/>
        <v>#REF!</v>
      </c>
      <c r="T227" s="115"/>
      <c r="U227" s="115" t="e">
        <f t="shared" si="57"/>
        <v>#REF!</v>
      </c>
      <c r="V227" s="115" t="e">
        <f t="shared" si="58"/>
        <v>#REF!</v>
      </c>
      <c r="W227" s="115" t="e">
        <f t="shared" si="59"/>
        <v>#REF!</v>
      </c>
      <c r="X227" s="116" t="e">
        <f t="shared" si="60"/>
        <v>#REF!</v>
      </c>
      <c r="Y227" s="116" t="e">
        <f t="shared" si="61"/>
        <v>#REF!</v>
      </c>
      <c r="Z227" s="115" t="e">
        <f t="shared" si="62"/>
        <v>#REF!</v>
      </c>
      <c r="AA227" s="115" t="e">
        <f t="shared" si="63"/>
        <v>#REF!</v>
      </c>
      <c r="AB227" s="115"/>
      <c r="AC227" s="117" t="str">
        <f t="shared" si="64"/>
        <v>BERTAHAP</v>
      </c>
      <c r="AD227" s="118">
        <f t="shared" si="65"/>
        <v>0</v>
      </c>
      <c r="AE227" s="119">
        <v>2</v>
      </c>
      <c r="AF227" s="120"/>
      <c r="AG227" s="115" t="e">
        <f>IF(AF227&gt;#REF!,"LB","KR")</f>
        <v>#REF!</v>
      </c>
      <c r="AH227" s="120">
        <v>1452338000</v>
      </c>
      <c r="AI227" s="120">
        <v>1637017000</v>
      </c>
      <c r="AJ227" s="120">
        <v>1737984000</v>
      </c>
      <c r="AK227" s="121">
        <v>1845179000</v>
      </c>
      <c r="AL227" s="121">
        <v>1737984000</v>
      </c>
      <c r="AM227" s="120">
        <v>1845179000</v>
      </c>
      <c r="AN227" s="120" t="e">
        <f t="shared" si="67"/>
        <v>#REF!</v>
      </c>
    </row>
    <row r="228" spans="1:40">
      <c r="A228" s="3">
        <f t="shared" si="66"/>
        <v>189</v>
      </c>
      <c r="B228" s="106">
        <v>6</v>
      </c>
      <c r="C228" s="107" t="s">
        <v>183</v>
      </c>
      <c r="D228" s="106">
        <v>18</v>
      </c>
      <c r="E228" s="109"/>
      <c r="F228" s="110" t="s">
        <v>54</v>
      </c>
      <c r="G228" s="111">
        <f t="shared" si="47"/>
        <v>97</v>
      </c>
      <c r="H228" s="111">
        <f t="shared" si="48"/>
        <v>85</v>
      </c>
      <c r="I228" s="112">
        <f t="shared" si="49"/>
        <v>26438045</v>
      </c>
      <c r="J228" s="112" t="e">
        <f>SUMIF($AN$4:$AN$22,D228,#REF!)</f>
        <v>#REF!</v>
      </c>
      <c r="K228" s="113" t="e">
        <f t="shared" si="50"/>
        <v>#REF!</v>
      </c>
      <c r="L228" s="114" t="e">
        <f>SUMIF($AN$4:$AN$22,D228,#REF!)</f>
        <v>#REF!</v>
      </c>
      <c r="M228" s="115" t="e">
        <f t="shared" si="51"/>
        <v>#REF!</v>
      </c>
      <c r="N228" s="115" t="e">
        <f t="shared" si="52"/>
        <v>#REF!</v>
      </c>
      <c r="O228" s="115" t="e">
        <f t="shared" si="53"/>
        <v>#REF!</v>
      </c>
      <c r="P228" s="115" t="e">
        <f t="shared" si="54"/>
        <v>#REF!</v>
      </c>
      <c r="Q228" s="116" t="e">
        <f t="shared" si="55"/>
        <v>#REF!</v>
      </c>
      <c r="R228" s="115" t="e">
        <f t="shared" si="55"/>
        <v>#REF!</v>
      </c>
      <c r="S228" s="115" t="e">
        <f t="shared" si="56"/>
        <v>#REF!</v>
      </c>
      <c r="T228" s="115"/>
      <c r="U228" s="115" t="e">
        <f t="shared" si="57"/>
        <v>#REF!</v>
      </c>
      <c r="V228" s="115" t="e">
        <f t="shared" si="58"/>
        <v>#REF!</v>
      </c>
      <c r="W228" s="115" t="e">
        <f t="shared" si="59"/>
        <v>#REF!</v>
      </c>
      <c r="X228" s="116" t="e">
        <f t="shared" si="60"/>
        <v>#REF!</v>
      </c>
      <c r="Y228" s="116" t="e">
        <f t="shared" si="61"/>
        <v>#REF!</v>
      </c>
      <c r="Z228" s="115" t="e">
        <f t="shared" si="62"/>
        <v>#REF!</v>
      </c>
      <c r="AA228" s="115" t="e">
        <f t="shared" si="63"/>
        <v>#REF!</v>
      </c>
      <c r="AB228" s="115"/>
      <c r="AC228" s="117" t="str">
        <f t="shared" si="64"/>
        <v>BERTAHAP</v>
      </c>
      <c r="AD228" s="118">
        <f t="shared" si="65"/>
        <v>0</v>
      </c>
      <c r="AE228" s="119">
        <v>2</v>
      </c>
      <c r="AF228" s="120"/>
      <c r="AG228" s="115" t="e">
        <f>IF(AF228&gt;#REF!,"LB","KR")</f>
        <v>#REF!</v>
      </c>
      <c r="AH228" s="120">
        <v>1978714000</v>
      </c>
      <c r="AI228" s="120">
        <v>2230327000</v>
      </c>
      <c r="AJ228" s="120">
        <v>2367888000</v>
      </c>
      <c r="AK228" s="121">
        <v>2513934000</v>
      </c>
      <c r="AL228" s="121">
        <v>2367888000</v>
      </c>
      <c r="AM228" s="120">
        <v>2513934000</v>
      </c>
      <c r="AN228" s="120" t="e">
        <f t="shared" si="67"/>
        <v>#REF!</v>
      </c>
    </row>
    <row r="229" spans="1:40">
      <c r="A229" s="3">
        <f t="shared" si="66"/>
        <v>190</v>
      </c>
      <c r="B229" s="106">
        <v>7</v>
      </c>
      <c r="C229" s="107" t="s">
        <v>183</v>
      </c>
      <c r="D229" s="106">
        <v>20</v>
      </c>
      <c r="E229" s="109"/>
      <c r="F229" s="110" t="s">
        <v>70</v>
      </c>
      <c r="G229" s="111">
        <f t="shared" si="47"/>
        <v>60</v>
      </c>
      <c r="H229" s="111">
        <f t="shared" si="48"/>
        <v>51</v>
      </c>
      <c r="I229" s="112">
        <f t="shared" si="49"/>
        <v>26438045</v>
      </c>
      <c r="J229" s="112" t="e">
        <f>SUMIF($AN$4:$AN$22,D229,#REF!)</f>
        <v>#REF!</v>
      </c>
      <c r="K229" s="113" t="e">
        <f t="shared" si="50"/>
        <v>#REF!</v>
      </c>
      <c r="L229" s="114" t="e">
        <f>SUMIF($AN$4:$AN$22,D229,#REF!)</f>
        <v>#REF!</v>
      </c>
      <c r="M229" s="115" t="e">
        <f t="shared" si="51"/>
        <v>#REF!</v>
      </c>
      <c r="N229" s="115" t="e">
        <f t="shared" si="52"/>
        <v>#REF!</v>
      </c>
      <c r="O229" s="115" t="e">
        <f t="shared" si="53"/>
        <v>#REF!</v>
      </c>
      <c r="P229" s="115" t="e">
        <f t="shared" si="54"/>
        <v>#REF!</v>
      </c>
      <c r="Q229" s="116" t="e">
        <f t="shared" si="55"/>
        <v>#REF!</v>
      </c>
      <c r="R229" s="115" t="e">
        <f t="shared" si="55"/>
        <v>#REF!</v>
      </c>
      <c r="S229" s="115" t="e">
        <f t="shared" si="56"/>
        <v>#REF!</v>
      </c>
      <c r="T229" s="115"/>
      <c r="U229" s="115" t="e">
        <f t="shared" si="57"/>
        <v>#REF!</v>
      </c>
      <c r="V229" s="115" t="e">
        <f t="shared" si="58"/>
        <v>#REF!</v>
      </c>
      <c r="W229" s="115" t="e">
        <f t="shared" si="59"/>
        <v>#REF!</v>
      </c>
      <c r="X229" s="116" t="e">
        <f t="shared" si="60"/>
        <v>#REF!</v>
      </c>
      <c r="Y229" s="116" t="e">
        <f t="shared" si="61"/>
        <v>#REF!</v>
      </c>
      <c r="Z229" s="115" t="e">
        <f t="shared" si="62"/>
        <v>#REF!</v>
      </c>
      <c r="AA229" s="115" t="e">
        <f t="shared" si="63"/>
        <v>#REF!</v>
      </c>
      <c r="AB229" s="115"/>
      <c r="AC229" s="117" t="str">
        <f t="shared" si="64"/>
        <v>BERTAHAP</v>
      </c>
      <c r="AD229" s="118">
        <f t="shared" si="65"/>
        <v>0</v>
      </c>
      <c r="AE229" s="119">
        <v>2</v>
      </c>
      <c r="AF229" s="120"/>
      <c r="AG229" s="115" t="e">
        <f>IF(AF229&gt;#REF!,"LB","KR")</f>
        <v>#REF!</v>
      </c>
      <c r="AH229" s="120">
        <v>1187229000</v>
      </c>
      <c r="AI229" s="120">
        <v>1338196000</v>
      </c>
      <c r="AJ229" s="120">
        <v>1420733000</v>
      </c>
      <c r="AK229" s="121">
        <v>1508361000</v>
      </c>
      <c r="AL229" s="121">
        <v>1420733000</v>
      </c>
      <c r="AM229" s="120">
        <v>1508361000</v>
      </c>
      <c r="AN229" s="120" t="e">
        <f t="shared" si="67"/>
        <v>#REF!</v>
      </c>
    </row>
    <row r="230" spans="1:40">
      <c r="A230" s="3">
        <f t="shared" si="66"/>
        <v>191</v>
      </c>
      <c r="B230" s="106">
        <v>8</v>
      </c>
      <c r="C230" s="107" t="s">
        <v>183</v>
      </c>
      <c r="D230" s="106">
        <v>22</v>
      </c>
      <c r="E230" s="109"/>
      <c r="F230" s="110" t="s">
        <v>89</v>
      </c>
      <c r="G230" s="111">
        <f t="shared" si="47"/>
        <v>81</v>
      </c>
      <c r="H230" s="111">
        <f t="shared" si="48"/>
        <v>70</v>
      </c>
      <c r="I230" s="112">
        <f t="shared" si="49"/>
        <v>26438045</v>
      </c>
      <c r="J230" s="112" t="e">
        <f>SUMIF($AN$4:$AN$22,D230,#REF!)</f>
        <v>#REF!</v>
      </c>
      <c r="K230" s="113" t="e">
        <f t="shared" si="50"/>
        <v>#REF!</v>
      </c>
      <c r="L230" s="114" t="e">
        <f>SUMIF($AN$4:$AN$22,D230,#REF!)</f>
        <v>#REF!</v>
      </c>
      <c r="M230" s="115" t="e">
        <f t="shared" si="51"/>
        <v>#REF!</v>
      </c>
      <c r="N230" s="115" t="e">
        <f t="shared" si="52"/>
        <v>#REF!</v>
      </c>
      <c r="O230" s="115" t="e">
        <f t="shared" si="53"/>
        <v>#REF!</v>
      </c>
      <c r="P230" s="115" t="e">
        <f t="shared" si="54"/>
        <v>#REF!</v>
      </c>
      <c r="Q230" s="116" t="e">
        <f t="shared" si="55"/>
        <v>#REF!</v>
      </c>
      <c r="R230" s="115" t="e">
        <f t="shared" si="55"/>
        <v>#REF!</v>
      </c>
      <c r="S230" s="115" t="e">
        <f t="shared" si="56"/>
        <v>#REF!</v>
      </c>
      <c r="T230" s="115"/>
      <c r="U230" s="115" t="e">
        <f t="shared" si="57"/>
        <v>#REF!</v>
      </c>
      <c r="V230" s="115" t="e">
        <f t="shared" si="58"/>
        <v>#REF!</v>
      </c>
      <c r="W230" s="115" t="e">
        <f t="shared" si="59"/>
        <v>#REF!</v>
      </c>
      <c r="X230" s="116" t="e">
        <f t="shared" si="60"/>
        <v>#REF!</v>
      </c>
      <c r="Y230" s="116" t="e">
        <f t="shared" si="61"/>
        <v>#REF!</v>
      </c>
      <c r="Z230" s="115" t="e">
        <f t="shared" si="62"/>
        <v>#REF!</v>
      </c>
      <c r="AA230" s="115" t="e">
        <f t="shared" si="63"/>
        <v>#REF!</v>
      </c>
      <c r="AB230" s="115"/>
      <c r="AC230" s="117" t="str">
        <f t="shared" si="64"/>
        <v>BERTAHAP</v>
      </c>
      <c r="AD230" s="118">
        <f t="shared" si="65"/>
        <v>0</v>
      </c>
      <c r="AE230" s="119">
        <v>2</v>
      </c>
      <c r="AF230" s="120"/>
      <c r="AG230" s="115" t="e">
        <f>IF(AF230&gt;#REF!,"LB","KR")</f>
        <v>#REF!</v>
      </c>
      <c r="AH230" s="120">
        <v>1699616000</v>
      </c>
      <c r="AI230" s="120">
        <v>1915739000</v>
      </c>
      <c r="AJ230" s="120">
        <v>2033898000</v>
      </c>
      <c r="AK230" s="121">
        <v>2159344000</v>
      </c>
      <c r="AL230" s="121">
        <v>2033898000</v>
      </c>
      <c r="AM230" s="120">
        <v>2159344000</v>
      </c>
      <c r="AN230" s="120" t="e">
        <f t="shared" si="67"/>
        <v>#REF!</v>
      </c>
    </row>
    <row r="231" spans="1:40">
      <c r="A231" s="3">
        <f t="shared" si="66"/>
        <v>192</v>
      </c>
      <c r="B231" s="106">
        <v>1</v>
      </c>
      <c r="C231" s="107" t="s">
        <v>184</v>
      </c>
      <c r="D231" s="108" t="s">
        <v>24</v>
      </c>
      <c r="E231" s="109"/>
      <c r="F231" s="110" t="s">
        <v>39</v>
      </c>
      <c r="G231" s="111">
        <f t="shared" si="47"/>
        <v>113</v>
      </c>
      <c r="H231" s="111">
        <f t="shared" si="48"/>
        <v>101</v>
      </c>
      <c r="I231" s="112">
        <f t="shared" si="49"/>
        <v>26438045</v>
      </c>
      <c r="J231" s="112" t="e">
        <f>SUMIF($AN$4:$AN$22,D231,#REF!)</f>
        <v>#REF!</v>
      </c>
      <c r="K231" s="113" t="e">
        <f t="shared" si="50"/>
        <v>#REF!</v>
      </c>
      <c r="L231" s="114" t="e">
        <f>SUMIF($AN$4:$AN$22,D231,#REF!)</f>
        <v>#REF!</v>
      </c>
      <c r="M231" s="115" t="e">
        <f t="shared" si="51"/>
        <v>#REF!</v>
      </c>
      <c r="N231" s="115" t="e">
        <f t="shared" si="52"/>
        <v>#REF!</v>
      </c>
      <c r="O231" s="115" t="e">
        <f t="shared" si="53"/>
        <v>#REF!</v>
      </c>
      <c r="P231" s="115" t="e">
        <f t="shared" si="54"/>
        <v>#REF!</v>
      </c>
      <c r="Q231" s="116" t="e">
        <f t="shared" si="55"/>
        <v>#REF!</v>
      </c>
      <c r="R231" s="115" t="e">
        <f t="shared" si="55"/>
        <v>#REF!</v>
      </c>
      <c r="S231" s="115" t="e">
        <f t="shared" si="56"/>
        <v>#REF!</v>
      </c>
      <c r="T231" s="115"/>
      <c r="U231" s="115" t="e">
        <f t="shared" si="57"/>
        <v>#REF!</v>
      </c>
      <c r="V231" s="115" t="e">
        <f t="shared" si="58"/>
        <v>#REF!</v>
      </c>
      <c r="W231" s="115" t="e">
        <f t="shared" si="59"/>
        <v>#REF!</v>
      </c>
      <c r="X231" s="116" t="e">
        <f t="shared" si="60"/>
        <v>#REF!</v>
      </c>
      <c r="Y231" s="116" t="e">
        <f t="shared" si="61"/>
        <v>#REF!</v>
      </c>
      <c r="Z231" s="115" t="e">
        <f t="shared" si="62"/>
        <v>#REF!</v>
      </c>
      <c r="AA231" s="115" t="e">
        <f t="shared" si="63"/>
        <v>#REF!</v>
      </c>
      <c r="AB231" s="115"/>
      <c r="AC231" s="117" t="str">
        <f t="shared" si="64"/>
        <v>BERTAHAP</v>
      </c>
      <c r="AD231" s="118">
        <f t="shared" si="65"/>
        <v>0</v>
      </c>
      <c r="AE231" s="119">
        <v>2</v>
      </c>
      <c r="AF231" s="120"/>
      <c r="AG231" s="115" t="e">
        <f>IF(AF231&gt;#REF!,"LB","KR")</f>
        <v>#REF!</v>
      </c>
      <c r="AH231" s="120">
        <v>2378423000</v>
      </c>
      <c r="AI231" s="120">
        <v>2680862000</v>
      </c>
      <c r="AJ231" s="120">
        <v>2846212000</v>
      </c>
      <c r="AK231" s="121">
        <v>3021760000</v>
      </c>
      <c r="AL231" s="121">
        <v>2846212000</v>
      </c>
      <c r="AM231" s="120">
        <v>3021760000</v>
      </c>
      <c r="AN231" s="120" t="e">
        <f t="shared" si="67"/>
        <v>#REF!</v>
      </c>
    </row>
    <row r="232" spans="1:40">
      <c r="A232" s="3">
        <f t="shared" si="66"/>
        <v>193</v>
      </c>
      <c r="B232" s="106">
        <v>2</v>
      </c>
      <c r="C232" s="107" t="s">
        <v>184</v>
      </c>
      <c r="D232" s="108" t="s">
        <v>35</v>
      </c>
      <c r="E232" s="109"/>
      <c r="F232" s="110" t="s">
        <v>42</v>
      </c>
      <c r="G232" s="111">
        <f t="shared" ref="G232:G295" si="68">SUMIF($V$10:$V$28,F232,$AA$10:$AA$28)</f>
        <v>78</v>
      </c>
      <c r="H232" s="111">
        <f t="shared" ref="H232:H298" si="69">SUMIF($V$10:$V$28,F232,$X$10:$X$28)</f>
        <v>66</v>
      </c>
      <c r="I232" s="112">
        <f t="shared" ref="I232:I298" si="70">$I$27</f>
        <v>26438045</v>
      </c>
      <c r="J232" s="112" t="e">
        <f>SUMIF($AN$4:$AN$22,D232,#REF!)</f>
        <v>#REF!</v>
      </c>
      <c r="K232" s="113" t="e">
        <f t="shared" ref="K232:K295" si="71">IF(J232=$AJ$25,$AI$25,IF(J232=$AJ$26,$AI$26,IF(J232=$AJ$27,$AI$27,IF(J232=$AJ$28,$AI$28,IF(J232=$AJ$29,$AI$29,IF(J232=$AJ$30,$AI$30))))))</f>
        <v>#REF!</v>
      </c>
      <c r="L232" s="114" t="e">
        <f>SUMIF($AN$4:$AN$22,D232,#REF!)</f>
        <v>#REF!</v>
      </c>
      <c r="M232" s="115" t="e">
        <f t="shared" ref="M232:M298" si="72">$O232/(1+6%/12)^36</f>
        <v>#REF!</v>
      </c>
      <c r="N232" s="115" t="e">
        <f t="shared" ref="N232:N298" si="73">$O232/(1+6%/12)^12</f>
        <v>#REF!</v>
      </c>
      <c r="O232" s="115" t="e">
        <f t="shared" ref="O232:O298" si="74">$I$27*K232*L232</f>
        <v>#REF!</v>
      </c>
      <c r="P232" s="115" t="e">
        <f t="shared" ref="P232:P298" si="75">$O232*(1+6%/12)^12</f>
        <v>#REF!</v>
      </c>
      <c r="Q232" s="116" t="e">
        <f t="shared" ref="Q232:R298" si="76">O232</f>
        <v>#REF!</v>
      </c>
      <c r="R232" s="115" t="e">
        <f t="shared" si="76"/>
        <v>#REF!</v>
      </c>
      <c r="S232" s="115" t="e">
        <f t="shared" ref="S232:S298" si="77">$O232*(1+6%/12)^24</f>
        <v>#REF!</v>
      </c>
      <c r="T232" s="115"/>
      <c r="U232" s="115" t="e">
        <f t="shared" ref="U232:U298" si="78">M232*H232</f>
        <v>#REF!</v>
      </c>
      <c r="V232" s="115" t="e">
        <f t="shared" ref="V232:V298" si="79">N232*H232</f>
        <v>#REF!</v>
      </c>
      <c r="W232" s="115" t="e">
        <f t="shared" ref="W232:W298" si="80">O232*H232</f>
        <v>#REF!</v>
      </c>
      <c r="X232" s="116" t="e">
        <f t="shared" ref="X232:X298" si="81">P232*H232</f>
        <v>#REF!</v>
      </c>
      <c r="Y232" s="116" t="e">
        <f t="shared" ref="Y232:Y298" si="82">Q232*H232</f>
        <v>#REF!</v>
      </c>
      <c r="Z232" s="115" t="e">
        <f t="shared" ref="Z232:Z298" si="83">R232*H232</f>
        <v>#REF!</v>
      </c>
      <c r="AA232" s="115" t="e">
        <f t="shared" ref="AA232:AA298" si="84">S232*H232</f>
        <v>#REF!</v>
      </c>
      <c r="AB232" s="115"/>
      <c r="AC232" s="117" t="str">
        <f t="shared" ref="AC232:AC298" si="85">IF(AE232=$H$32,$M$32,IF(AE232=$H$33,$M$33,IF(AE232=$H$34,$M$34)))</f>
        <v>BERTAHAP</v>
      </c>
      <c r="AD232" s="118">
        <f t="shared" ref="AD232:AD295" si="86">IF(AC232=$M$32,$N$32,IF(AC232=$M$33,$N$33,$N$34))</f>
        <v>0</v>
      </c>
      <c r="AE232" s="119">
        <v>2</v>
      </c>
      <c r="AF232" s="120"/>
      <c r="AG232" s="115" t="e">
        <f>IF(AF232&gt;#REF!,"LB","KR")</f>
        <v>#REF!</v>
      </c>
      <c r="AH232" s="120">
        <v>1521497000</v>
      </c>
      <c r="AI232" s="120">
        <v>1714970000</v>
      </c>
      <c r="AJ232" s="120">
        <v>1820745000</v>
      </c>
      <c r="AK232" s="121">
        <v>1933045000</v>
      </c>
      <c r="AL232" s="121">
        <v>1820745000</v>
      </c>
      <c r="AM232" s="120">
        <v>1933045000</v>
      </c>
      <c r="AN232" s="120" t="e">
        <f t="shared" si="67"/>
        <v>#REF!</v>
      </c>
    </row>
    <row r="233" spans="1:40">
      <c r="A233" s="3">
        <f t="shared" ref="A233:A296" si="87">A232+1</f>
        <v>194</v>
      </c>
      <c r="B233" s="106">
        <v>3</v>
      </c>
      <c r="C233" s="107" t="s">
        <v>184</v>
      </c>
      <c r="D233" s="108" t="s">
        <v>41</v>
      </c>
      <c r="E233" s="109"/>
      <c r="F233" s="110" t="s">
        <v>45</v>
      </c>
      <c r="G233" s="111">
        <f t="shared" si="68"/>
        <v>60</v>
      </c>
      <c r="H233" s="111">
        <f t="shared" si="69"/>
        <v>52</v>
      </c>
      <c r="I233" s="112">
        <f t="shared" si="70"/>
        <v>26438045</v>
      </c>
      <c r="J233" s="112" t="e">
        <f>SUMIF($AN$4:$AN$22,D233,#REF!)</f>
        <v>#REF!</v>
      </c>
      <c r="K233" s="113" t="e">
        <f t="shared" si="71"/>
        <v>#REF!</v>
      </c>
      <c r="L233" s="114" t="e">
        <f>SUMIF($AN$4:$AN$22,D233,#REF!)</f>
        <v>#REF!</v>
      </c>
      <c r="M233" s="115" t="e">
        <f t="shared" si="72"/>
        <v>#REF!</v>
      </c>
      <c r="N233" s="115" t="e">
        <f t="shared" si="73"/>
        <v>#REF!</v>
      </c>
      <c r="O233" s="115" t="e">
        <f t="shared" si="74"/>
        <v>#REF!</v>
      </c>
      <c r="P233" s="115" t="e">
        <f t="shared" si="75"/>
        <v>#REF!</v>
      </c>
      <c r="Q233" s="116" t="e">
        <f t="shared" si="76"/>
        <v>#REF!</v>
      </c>
      <c r="R233" s="115" t="e">
        <f t="shared" si="76"/>
        <v>#REF!</v>
      </c>
      <c r="S233" s="115" t="e">
        <f t="shared" si="77"/>
        <v>#REF!</v>
      </c>
      <c r="T233" s="115"/>
      <c r="U233" s="115" t="e">
        <f t="shared" si="78"/>
        <v>#REF!</v>
      </c>
      <c r="V233" s="115" t="e">
        <f t="shared" si="79"/>
        <v>#REF!</v>
      </c>
      <c r="W233" s="115" t="e">
        <f t="shared" si="80"/>
        <v>#REF!</v>
      </c>
      <c r="X233" s="116" t="e">
        <f t="shared" si="81"/>
        <v>#REF!</v>
      </c>
      <c r="Y233" s="116" t="e">
        <f t="shared" si="82"/>
        <v>#REF!</v>
      </c>
      <c r="Z233" s="115" t="e">
        <f t="shared" si="83"/>
        <v>#REF!</v>
      </c>
      <c r="AA233" s="115" t="e">
        <f t="shared" si="84"/>
        <v>#REF!</v>
      </c>
      <c r="AB233" s="115"/>
      <c r="AC233" s="117" t="str">
        <f t="shared" si="85"/>
        <v>BERTAHAP</v>
      </c>
      <c r="AD233" s="118">
        <f t="shared" si="86"/>
        <v>0</v>
      </c>
      <c r="AE233" s="119">
        <v>2</v>
      </c>
      <c r="AF233" s="120"/>
      <c r="AG233" s="115" t="e">
        <f>IF(AF233&gt;#REF!,"LB","KR")</f>
        <v>#REF!</v>
      </c>
      <c r="AH233" s="120">
        <v>1198755000</v>
      </c>
      <c r="AI233" s="120">
        <v>1351188000</v>
      </c>
      <c r="AJ233" s="120">
        <v>1434527000</v>
      </c>
      <c r="AK233" s="121">
        <v>1523005000</v>
      </c>
      <c r="AL233" s="121">
        <v>1434527000</v>
      </c>
      <c r="AM233" s="120">
        <v>1523005000</v>
      </c>
      <c r="AN233" s="120" t="e">
        <f t="shared" si="67"/>
        <v>#REF!</v>
      </c>
    </row>
    <row r="234" spans="1:40">
      <c r="A234" s="3">
        <f t="shared" si="87"/>
        <v>195</v>
      </c>
      <c r="B234" s="106">
        <v>4</v>
      </c>
      <c r="C234" s="107" t="s">
        <v>184</v>
      </c>
      <c r="D234" s="108">
        <v>10</v>
      </c>
      <c r="E234" s="109"/>
      <c r="F234" s="110" t="s">
        <v>48</v>
      </c>
      <c r="G234" s="111">
        <f t="shared" si="68"/>
        <v>74</v>
      </c>
      <c r="H234" s="111">
        <f t="shared" si="69"/>
        <v>63</v>
      </c>
      <c r="I234" s="112">
        <f t="shared" si="70"/>
        <v>26438045</v>
      </c>
      <c r="J234" s="112" t="e">
        <f>SUMIF($AN$4:$AN$22,D234,#REF!)</f>
        <v>#REF!</v>
      </c>
      <c r="K234" s="113" t="e">
        <f t="shared" si="71"/>
        <v>#REF!</v>
      </c>
      <c r="L234" s="114" t="e">
        <f>SUMIF($AN$4:$AN$22,D234,#REF!)</f>
        <v>#REF!</v>
      </c>
      <c r="M234" s="115" t="e">
        <f t="shared" si="72"/>
        <v>#REF!</v>
      </c>
      <c r="N234" s="115" t="e">
        <f t="shared" si="73"/>
        <v>#REF!</v>
      </c>
      <c r="O234" s="115" t="e">
        <f t="shared" si="74"/>
        <v>#REF!</v>
      </c>
      <c r="P234" s="115" t="e">
        <f t="shared" si="75"/>
        <v>#REF!</v>
      </c>
      <c r="Q234" s="116" t="e">
        <f t="shared" si="76"/>
        <v>#REF!</v>
      </c>
      <c r="R234" s="115" t="e">
        <f t="shared" si="76"/>
        <v>#REF!</v>
      </c>
      <c r="S234" s="115" t="e">
        <f t="shared" si="77"/>
        <v>#REF!</v>
      </c>
      <c r="T234" s="115"/>
      <c r="U234" s="115" t="e">
        <f t="shared" si="78"/>
        <v>#REF!</v>
      </c>
      <c r="V234" s="115" t="e">
        <f t="shared" si="79"/>
        <v>#REF!</v>
      </c>
      <c r="W234" s="115" t="e">
        <f t="shared" si="80"/>
        <v>#REF!</v>
      </c>
      <c r="X234" s="116" t="e">
        <f t="shared" si="81"/>
        <v>#REF!</v>
      </c>
      <c r="Y234" s="116" t="e">
        <f t="shared" si="82"/>
        <v>#REF!</v>
      </c>
      <c r="Z234" s="115" t="e">
        <f t="shared" si="83"/>
        <v>#REF!</v>
      </c>
      <c r="AA234" s="115" t="e">
        <f t="shared" si="84"/>
        <v>#REF!</v>
      </c>
      <c r="AB234" s="115"/>
      <c r="AC234" s="117" t="str">
        <f t="shared" si="85"/>
        <v>BERTAHAP</v>
      </c>
      <c r="AD234" s="118">
        <f t="shared" si="86"/>
        <v>0</v>
      </c>
      <c r="AE234" s="119">
        <v>2</v>
      </c>
      <c r="AF234" s="120"/>
      <c r="AG234" s="115" t="e">
        <f>IF(AF234&gt;#REF!,"LB","KR")</f>
        <v>#REF!</v>
      </c>
      <c r="AH234" s="120">
        <v>1452338000</v>
      </c>
      <c r="AI234" s="120">
        <v>1637017000</v>
      </c>
      <c r="AJ234" s="120">
        <v>1737984000</v>
      </c>
      <c r="AK234" s="121">
        <v>1845179000</v>
      </c>
      <c r="AL234" s="121">
        <v>1737984000</v>
      </c>
      <c r="AM234" s="120">
        <v>1845179000</v>
      </c>
      <c r="AN234" s="120" t="e">
        <f t="shared" si="67"/>
        <v>#REF!</v>
      </c>
    </row>
    <row r="235" spans="1:40">
      <c r="A235" s="3">
        <f t="shared" si="87"/>
        <v>196</v>
      </c>
      <c r="B235" s="106">
        <v>5</v>
      </c>
      <c r="C235" s="107" t="s">
        <v>184</v>
      </c>
      <c r="D235" s="108">
        <v>16</v>
      </c>
      <c r="E235" s="109"/>
      <c r="F235" s="110" t="s">
        <v>52</v>
      </c>
      <c r="G235" s="111">
        <f t="shared" si="68"/>
        <v>71</v>
      </c>
      <c r="H235" s="111">
        <f t="shared" si="69"/>
        <v>63</v>
      </c>
      <c r="I235" s="112">
        <f t="shared" si="70"/>
        <v>26438045</v>
      </c>
      <c r="J235" s="112" t="e">
        <f>SUMIF($AN$4:$AN$22,D235,#REF!)</f>
        <v>#REF!</v>
      </c>
      <c r="K235" s="113" t="e">
        <f t="shared" si="71"/>
        <v>#REF!</v>
      </c>
      <c r="L235" s="114" t="e">
        <f>SUMIF($AN$4:$AN$22,D235,#REF!)</f>
        <v>#REF!</v>
      </c>
      <c r="M235" s="115" t="e">
        <f t="shared" si="72"/>
        <v>#REF!</v>
      </c>
      <c r="N235" s="115" t="e">
        <f t="shared" si="73"/>
        <v>#REF!</v>
      </c>
      <c r="O235" s="115" t="e">
        <f t="shared" si="74"/>
        <v>#REF!</v>
      </c>
      <c r="P235" s="115" t="e">
        <f t="shared" si="75"/>
        <v>#REF!</v>
      </c>
      <c r="Q235" s="116" t="e">
        <f t="shared" si="76"/>
        <v>#REF!</v>
      </c>
      <c r="R235" s="115" t="e">
        <f t="shared" si="76"/>
        <v>#REF!</v>
      </c>
      <c r="S235" s="115" t="e">
        <f t="shared" si="77"/>
        <v>#REF!</v>
      </c>
      <c r="T235" s="115"/>
      <c r="U235" s="115" t="e">
        <f t="shared" si="78"/>
        <v>#REF!</v>
      </c>
      <c r="V235" s="115" t="e">
        <f t="shared" si="79"/>
        <v>#REF!</v>
      </c>
      <c r="W235" s="115" t="e">
        <f t="shared" si="80"/>
        <v>#REF!</v>
      </c>
      <c r="X235" s="116" t="e">
        <f t="shared" si="81"/>
        <v>#REF!</v>
      </c>
      <c r="Y235" s="116" t="e">
        <f t="shared" si="82"/>
        <v>#REF!</v>
      </c>
      <c r="Z235" s="115" t="e">
        <f t="shared" si="83"/>
        <v>#REF!</v>
      </c>
      <c r="AA235" s="115" t="e">
        <f t="shared" si="84"/>
        <v>#REF!</v>
      </c>
      <c r="AB235" s="115"/>
      <c r="AC235" s="117" t="str">
        <f t="shared" si="85"/>
        <v>BERTAHAP</v>
      </c>
      <c r="AD235" s="118">
        <f t="shared" si="86"/>
        <v>0</v>
      </c>
      <c r="AE235" s="119">
        <v>2</v>
      </c>
      <c r="AF235" s="120"/>
      <c r="AG235" s="115" t="e">
        <f>IF(AF235&gt;#REF!,"LB","KR")</f>
        <v>#REF!</v>
      </c>
      <c r="AH235" s="120">
        <v>1452338000</v>
      </c>
      <c r="AI235" s="120">
        <v>1637017000</v>
      </c>
      <c r="AJ235" s="120">
        <v>1737984000</v>
      </c>
      <c r="AK235" s="121">
        <v>1845179000</v>
      </c>
      <c r="AL235" s="121">
        <v>1737984000</v>
      </c>
      <c r="AM235" s="120">
        <v>1845179000</v>
      </c>
      <c r="AN235" s="120" t="e">
        <f t="shared" si="67"/>
        <v>#REF!</v>
      </c>
    </row>
    <row r="236" spans="1:40">
      <c r="A236" s="3">
        <f t="shared" si="87"/>
        <v>197</v>
      </c>
      <c r="B236" s="106">
        <v>6</v>
      </c>
      <c r="C236" s="107" t="s">
        <v>184</v>
      </c>
      <c r="D236" s="106">
        <v>18</v>
      </c>
      <c r="E236" s="109"/>
      <c r="F236" s="110" t="s">
        <v>54</v>
      </c>
      <c r="G236" s="111">
        <f t="shared" si="68"/>
        <v>97</v>
      </c>
      <c r="H236" s="111">
        <f t="shared" si="69"/>
        <v>85</v>
      </c>
      <c r="I236" s="112">
        <f t="shared" si="70"/>
        <v>26438045</v>
      </c>
      <c r="J236" s="112" t="e">
        <f>SUMIF($AN$4:$AN$22,D236,#REF!)</f>
        <v>#REF!</v>
      </c>
      <c r="K236" s="113" t="e">
        <f t="shared" si="71"/>
        <v>#REF!</v>
      </c>
      <c r="L236" s="114" t="e">
        <f>SUMIF($AN$4:$AN$22,D236,#REF!)</f>
        <v>#REF!</v>
      </c>
      <c r="M236" s="115" t="e">
        <f t="shared" si="72"/>
        <v>#REF!</v>
      </c>
      <c r="N236" s="115" t="e">
        <f t="shared" si="73"/>
        <v>#REF!</v>
      </c>
      <c r="O236" s="115" t="e">
        <f t="shared" si="74"/>
        <v>#REF!</v>
      </c>
      <c r="P236" s="115" t="e">
        <f t="shared" si="75"/>
        <v>#REF!</v>
      </c>
      <c r="Q236" s="116" t="e">
        <f t="shared" si="76"/>
        <v>#REF!</v>
      </c>
      <c r="R236" s="115" t="e">
        <f t="shared" si="76"/>
        <v>#REF!</v>
      </c>
      <c r="S236" s="115" t="e">
        <f t="shared" si="77"/>
        <v>#REF!</v>
      </c>
      <c r="T236" s="115"/>
      <c r="U236" s="115" t="e">
        <f t="shared" si="78"/>
        <v>#REF!</v>
      </c>
      <c r="V236" s="115" t="e">
        <f t="shared" si="79"/>
        <v>#REF!</v>
      </c>
      <c r="W236" s="115" t="e">
        <f t="shared" si="80"/>
        <v>#REF!</v>
      </c>
      <c r="X236" s="116" t="e">
        <f t="shared" si="81"/>
        <v>#REF!</v>
      </c>
      <c r="Y236" s="116" t="e">
        <f t="shared" si="82"/>
        <v>#REF!</v>
      </c>
      <c r="Z236" s="115" t="e">
        <f t="shared" si="83"/>
        <v>#REF!</v>
      </c>
      <c r="AA236" s="115" t="e">
        <f t="shared" si="84"/>
        <v>#REF!</v>
      </c>
      <c r="AB236" s="115"/>
      <c r="AC236" s="117" t="str">
        <f t="shared" si="85"/>
        <v>BERTAHAP</v>
      </c>
      <c r="AD236" s="118">
        <f t="shared" si="86"/>
        <v>0</v>
      </c>
      <c r="AE236" s="119">
        <v>2</v>
      </c>
      <c r="AF236" s="120"/>
      <c r="AG236" s="115" t="e">
        <f>IF(AF236&gt;#REF!,"LB","KR")</f>
        <v>#REF!</v>
      </c>
      <c r="AH236" s="120">
        <v>1959503000</v>
      </c>
      <c r="AI236" s="120">
        <v>2208673000</v>
      </c>
      <c r="AJ236" s="120">
        <v>2344899000</v>
      </c>
      <c r="AK236" s="121">
        <v>2489527000</v>
      </c>
      <c r="AL236" s="121">
        <v>2344899000</v>
      </c>
      <c r="AM236" s="120">
        <v>2489527000</v>
      </c>
      <c r="AN236" s="120" t="e">
        <f t="shared" si="67"/>
        <v>#REF!</v>
      </c>
    </row>
    <row r="237" spans="1:40">
      <c r="A237" s="3">
        <f t="shared" si="87"/>
        <v>198</v>
      </c>
      <c r="B237" s="106">
        <v>7</v>
      </c>
      <c r="C237" s="107" t="s">
        <v>184</v>
      </c>
      <c r="D237" s="106">
        <v>20</v>
      </c>
      <c r="E237" s="109"/>
      <c r="F237" s="110" t="s">
        <v>70</v>
      </c>
      <c r="G237" s="111">
        <f t="shared" si="68"/>
        <v>60</v>
      </c>
      <c r="H237" s="111">
        <f t="shared" si="69"/>
        <v>51</v>
      </c>
      <c r="I237" s="112">
        <f t="shared" si="70"/>
        <v>26438045</v>
      </c>
      <c r="J237" s="112" t="e">
        <f>SUMIF($AN$4:$AN$22,D237,#REF!)</f>
        <v>#REF!</v>
      </c>
      <c r="K237" s="113" t="e">
        <f t="shared" si="71"/>
        <v>#REF!</v>
      </c>
      <c r="L237" s="114" t="e">
        <f>SUMIF($AN$4:$AN$22,D237,#REF!)</f>
        <v>#REF!</v>
      </c>
      <c r="M237" s="115" t="e">
        <f t="shared" si="72"/>
        <v>#REF!</v>
      </c>
      <c r="N237" s="115" t="e">
        <f t="shared" si="73"/>
        <v>#REF!</v>
      </c>
      <c r="O237" s="115" t="e">
        <f t="shared" si="74"/>
        <v>#REF!</v>
      </c>
      <c r="P237" s="115" t="e">
        <f t="shared" si="75"/>
        <v>#REF!</v>
      </c>
      <c r="Q237" s="116" t="e">
        <f t="shared" si="76"/>
        <v>#REF!</v>
      </c>
      <c r="R237" s="115" t="e">
        <f t="shared" si="76"/>
        <v>#REF!</v>
      </c>
      <c r="S237" s="115" t="e">
        <f t="shared" si="77"/>
        <v>#REF!</v>
      </c>
      <c r="T237" s="115"/>
      <c r="U237" s="115" t="e">
        <f t="shared" si="78"/>
        <v>#REF!</v>
      </c>
      <c r="V237" s="115" t="e">
        <f t="shared" si="79"/>
        <v>#REF!</v>
      </c>
      <c r="W237" s="115" t="e">
        <f t="shared" si="80"/>
        <v>#REF!</v>
      </c>
      <c r="X237" s="116" t="e">
        <f t="shared" si="81"/>
        <v>#REF!</v>
      </c>
      <c r="Y237" s="116" t="e">
        <f t="shared" si="82"/>
        <v>#REF!</v>
      </c>
      <c r="Z237" s="115" t="e">
        <f t="shared" si="83"/>
        <v>#REF!</v>
      </c>
      <c r="AA237" s="115" t="e">
        <f t="shared" si="84"/>
        <v>#REF!</v>
      </c>
      <c r="AB237" s="115"/>
      <c r="AC237" s="117" t="str">
        <f t="shared" si="85"/>
        <v>BERTAHAP</v>
      </c>
      <c r="AD237" s="118">
        <f t="shared" si="86"/>
        <v>0</v>
      </c>
      <c r="AE237" s="119">
        <v>2</v>
      </c>
      <c r="AF237" s="120"/>
      <c r="AG237" s="115" t="e">
        <f>IF(AF237&gt;#REF!,"LB","KR")</f>
        <v>#REF!</v>
      </c>
      <c r="AH237" s="120">
        <v>1175702000</v>
      </c>
      <c r="AI237" s="120">
        <v>1325204000</v>
      </c>
      <c r="AJ237" s="120">
        <v>1406940000</v>
      </c>
      <c r="AK237" s="121">
        <v>1493717000</v>
      </c>
      <c r="AL237" s="121">
        <v>1406940000</v>
      </c>
      <c r="AM237" s="120">
        <v>1493717000</v>
      </c>
      <c r="AN237" s="120" t="e">
        <f t="shared" si="67"/>
        <v>#REF!</v>
      </c>
    </row>
    <row r="238" spans="1:40">
      <c r="A238" s="3">
        <f t="shared" si="87"/>
        <v>199</v>
      </c>
      <c r="B238" s="106">
        <v>8</v>
      </c>
      <c r="C238" s="107" t="s">
        <v>184</v>
      </c>
      <c r="D238" s="106">
        <v>22</v>
      </c>
      <c r="E238" s="109"/>
      <c r="F238" s="110" t="s">
        <v>89</v>
      </c>
      <c r="G238" s="111">
        <f t="shared" si="68"/>
        <v>81</v>
      </c>
      <c r="H238" s="111">
        <f t="shared" si="69"/>
        <v>70</v>
      </c>
      <c r="I238" s="112">
        <f t="shared" si="70"/>
        <v>26438045</v>
      </c>
      <c r="J238" s="112" t="e">
        <f>SUMIF($AN$4:$AN$22,D238,#REF!)</f>
        <v>#REF!</v>
      </c>
      <c r="K238" s="113" t="e">
        <f t="shared" si="71"/>
        <v>#REF!</v>
      </c>
      <c r="L238" s="114" t="e">
        <f>SUMIF($AN$4:$AN$22,D238,#REF!)</f>
        <v>#REF!</v>
      </c>
      <c r="M238" s="115" t="e">
        <f t="shared" si="72"/>
        <v>#REF!</v>
      </c>
      <c r="N238" s="115" t="e">
        <f t="shared" si="73"/>
        <v>#REF!</v>
      </c>
      <c r="O238" s="115" t="e">
        <f t="shared" si="74"/>
        <v>#REF!</v>
      </c>
      <c r="P238" s="115" t="e">
        <f t="shared" si="75"/>
        <v>#REF!</v>
      </c>
      <c r="Q238" s="116" t="e">
        <f t="shared" si="76"/>
        <v>#REF!</v>
      </c>
      <c r="R238" s="115" t="e">
        <f t="shared" si="76"/>
        <v>#REF!</v>
      </c>
      <c r="S238" s="115" t="e">
        <f t="shared" si="77"/>
        <v>#REF!</v>
      </c>
      <c r="T238" s="115"/>
      <c r="U238" s="115" t="e">
        <f t="shared" si="78"/>
        <v>#REF!</v>
      </c>
      <c r="V238" s="115" t="e">
        <f t="shared" si="79"/>
        <v>#REF!</v>
      </c>
      <c r="W238" s="115" t="e">
        <f t="shared" si="80"/>
        <v>#REF!</v>
      </c>
      <c r="X238" s="116" t="e">
        <f t="shared" si="81"/>
        <v>#REF!</v>
      </c>
      <c r="Y238" s="116" t="e">
        <f t="shared" si="82"/>
        <v>#REF!</v>
      </c>
      <c r="Z238" s="115" t="e">
        <f t="shared" si="83"/>
        <v>#REF!</v>
      </c>
      <c r="AA238" s="115" t="e">
        <f t="shared" si="84"/>
        <v>#REF!</v>
      </c>
      <c r="AB238" s="115"/>
      <c r="AC238" s="117" t="str">
        <f t="shared" si="85"/>
        <v>BERTAHAP</v>
      </c>
      <c r="AD238" s="118">
        <f t="shared" si="86"/>
        <v>0</v>
      </c>
      <c r="AE238" s="119">
        <v>2</v>
      </c>
      <c r="AF238" s="120"/>
      <c r="AG238" s="115" t="e">
        <f>IF(AF238&gt;#REF!,"LB","KR")</f>
        <v>#REF!</v>
      </c>
      <c r="AH238" s="120">
        <v>1683115000</v>
      </c>
      <c r="AI238" s="120">
        <v>1897140000</v>
      </c>
      <c r="AJ238" s="120">
        <v>2014151000</v>
      </c>
      <c r="AK238" s="121">
        <v>2138380000</v>
      </c>
      <c r="AL238" s="121">
        <v>2014151000</v>
      </c>
      <c r="AM238" s="120">
        <v>2138380000</v>
      </c>
      <c r="AN238" s="120" t="e">
        <f t="shared" si="67"/>
        <v>#REF!</v>
      </c>
    </row>
    <row r="239" spans="1:40">
      <c r="A239" s="3">
        <f t="shared" si="87"/>
        <v>200</v>
      </c>
      <c r="B239" s="106">
        <v>1</v>
      </c>
      <c r="C239" s="107" t="s">
        <v>185</v>
      </c>
      <c r="D239" s="108" t="s">
        <v>24</v>
      </c>
      <c r="E239" s="109"/>
      <c r="F239" s="110" t="s">
        <v>39</v>
      </c>
      <c r="G239" s="111">
        <f t="shared" si="68"/>
        <v>113</v>
      </c>
      <c r="H239" s="111">
        <f t="shared" si="69"/>
        <v>101</v>
      </c>
      <c r="I239" s="112">
        <f t="shared" si="70"/>
        <v>26438045</v>
      </c>
      <c r="J239" s="112" t="e">
        <f>SUMIF($AN$4:$AN$22,D239,#REF!)</f>
        <v>#REF!</v>
      </c>
      <c r="K239" s="113" t="e">
        <f t="shared" si="71"/>
        <v>#REF!</v>
      </c>
      <c r="L239" s="114" t="e">
        <f>SUMIF($AN$4:$AN$22,D239,#REF!)</f>
        <v>#REF!</v>
      </c>
      <c r="M239" s="115" t="e">
        <f t="shared" si="72"/>
        <v>#REF!</v>
      </c>
      <c r="N239" s="115" t="e">
        <f t="shared" si="73"/>
        <v>#REF!</v>
      </c>
      <c r="O239" s="115" t="e">
        <f t="shared" si="74"/>
        <v>#REF!</v>
      </c>
      <c r="P239" s="115" t="e">
        <f t="shared" si="75"/>
        <v>#REF!</v>
      </c>
      <c r="Q239" s="116" t="e">
        <f t="shared" si="76"/>
        <v>#REF!</v>
      </c>
      <c r="R239" s="115" t="e">
        <f t="shared" si="76"/>
        <v>#REF!</v>
      </c>
      <c r="S239" s="115" t="e">
        <f t="shared" si="77"/>
        <v>#REF!</v>
      </c>
      <c r="T239" s="115"/>
      <c r="U239" s="115" t="e">
        <f t="shared" si="78"/>
        <v>#REF!</v>
      </c>
      <c r="V239" s="115" t="e">
        <f t="shared" si="79"/>
        <v>#REF!</v>
      </c>
      <c r="W239" s="115" t="e">
        <f t="shared" si="80"/>
        <v>#REF!</v>
      </c>
      <c r="X239" s="116" t="e">
        <f t="shared" si="81"/>
        <v>#REF!</v>
      </c>
      <c r="Y239" s="116" t="e">
        <f t="shared" si="82"/>
        <v>#REF!</v>
      </c>
      <c r="Z239" s="115" t="e">
        <f t="shared" si="83"/>
        <v>#REF!</v>
      </c>
      <c r="AA239" s="115" t="e">
        <f t="shared" si="84"/>
        <v>#REF!</v>
      </c>
      <c r="AB239" s="115"/>
      <c r="AC239" s="117" t="str">
        <f t="shared" si="85"/>
        <v>BERTAHAP</v>
      </c>
      <c r="AD239" s="118">
        <f t="shared" si="86"/>
        <v>0</v>
      </c>
      <c r="AE239" s="119">
        <v>2</v>
      </c>
      <c r="AF239" s="120"/>
      <c r="AG239" s="115" t="e">
        <f>IF(AF239&gt;#REF!,"LB","KR")</f>
        <v>#REF!</v>
      </c>
      <c r="AH239" s="120">
        <v>2401741000</v>
      </c>
      <c r="AI239" s="120">
        <v>2707145000</v>
      </c>
      <c r="AJ239" s="120">
        <v>2874116000</v>
      </c>
      <c r="AK239" s="121">
        <v>3051385000</v>
      </c>
      <c r="AL239" s="121">
        <v>2874116000</v>
      </c>
      <c r="AM239" s="120">
        <v>3051385000</v>
      </c>
      <c r="AN239" s="120" t="e">
        <f t="shared" si="67"/>
        <v>#REF!</v>
      </c>
    </row>
    <row r="240" spans="1:40">
      <c r="A240" s="3">
        <f t="shared" si="87"/>
        <v>201</v>
      </c>
      <c r="B240" s="106">
        <v>2</v>
      </c>
      <c r="C240" s="107" t="s">
        <v>185</v>
      </c>
      <c r="D240" s="108" t="s">
        <v>35</v>
      </c>
      <c r="E240" s="109"/>
      <c r="F240" s="110" t="s">
        <v>42</v>
      </c>
      <c r="G240" s="111">
        <f t="shared" si="68"/>
        <v>78</v>
      </c>
      <c r="H240" s="111">
        <f t="shared" si="69"/>
        <v>66</v>
      </c>
      <c r="I240" s="112">
        <f t="shared" si="70"/>
        <v>26438045</v>
      </c>
      <c r="J240" s="112" t="e">
        <f>SUMIF($AN$4:$AN$22,D240,#REF!)</f>
        <v>#REF!</v>
      </c>
      <c r="K240" s="113" t="e">
        <f t="shared" si="71"/>
        <v>#REF!</v>
      </c>
      <c r="L240" s="114" t="e">
        <f>SUMIF($AN$4:$AN$22,D240,#REF!)</f>
        <v>#REF!</v>
      </c>
      <c r="M240" s="115" t="e">
        <f t="shared" si="72"/>
        <v>#REF!</v>
      </c>
      <c r="N240" s="115" t="e">
        <f t="shared" si="73"/>
        <v>#REF!</v>
      </c>
      <c r="O240" s="115" t="e">
        <f t="shared" si="74"/>
        <v>#REF!</v>
      </c>
      <c r="P240" s="115" t="e">
        <f t="shared" si="75"/>
        <v>#REF!</v>
      </c>
      <c r="Q240" s="116" t="e">
        <f t="shared" si="76"/>
        <v>#REF!</v>
      </c>
      <c r="R240" s="115" t="e">
        <f t="shared" si="76"/>
        <v>#REF!</v>
      </c>
      <c r="S240" s="115" t="e">
        <f t="shared" si="77"/>
        <v>#REF!</v>
      </c>
      <c r="T240" s="115"/>
      <c r="U240" s="115" t="e">
        <f t="shared" si="78"/>
        <v>#REF!</v>
      </c>
      <c r="V240" s="115" t="e">
        <f t="shared" si="79"/>
        <v>#REF!</v>
      </c>
      <c r="W240" s="115" t="e">
        <f t="shared" si="80"/>
        <v>#REF!</v>
      </c>
      <c r="X240" s="116" t="e">
        <f t="shared" si="81"/>
        <v>#REF!</v>
      </c>
      <c r="Y240" s="116" t="e">
        <f t="shared" si="82"/>
        <v>#REF!</v>
      </c>
      <c r="Z240" s="115" t="e">
        <f t="shared" si="83"/>
        <v>#REF!</v>
      </c>
      <c r="AA240" s="115" t="e">
        <f t="shared" si="84"/>
        <v>#REF!</v>
      </c>
      <c r="AB240" s="115"/>
      <c r="AC240" s="117" t="str">
        <f t="shared" si="85"/>
        <v>BERTAHAP</v>
      </c>
      <c r="AD240" s="118">
        <f t="shared" si="86"/>
        <v>0</v>
      </c>
      <c r="AE240" s="119">
        <v>2</v>
      </c>
      <c r="AF240" s="120"/>
      <c r="AG240" s="115" t="e">
        <f>IF(AF240&gt;#REF!,"LB","KR")</f>
        <v>#REF!</v>
      </c>
      <c r="AH240" s="120">
        <v>1536413000</v>
      </c>
      <c r="AI240" s="120">
        <v>1731783000</v>
      </c>
      <c r="AJ240" s="120">
        <v>1838596000</v>
      </c>
      <c r="AK240" s="121">
        <v>1951996000</v>
      </c>
      <c r="AL240" s="121">
        <v>1838596000</v>
      </c>
      <c r="AM240" s="120">
        <v>1951996000</v>
      </c>
      <c r="AN240" s="120" t="e">
        <f t="shared" si="67"/>
        <v>#REF!</v>
      </c>
    </row>
    <row r="241" spans="1:40">
      <c r="A241" s="3">
        <f t="shared" si="87"/>
        <v>202</v>
      </c>
      <c r="B241" s="106">
        <v>3</v>
      </c>
      <c r="C241" s="107" t="s">
        <v>185</v>
      </c>
      <c r="D241" s="108" t="s">
        <v>41</v>
      </c>
      <c r="E241" s="109"/>
      <c r="F241" s="110" t="s">
        <v>45</v>
      </c>
      <c r="G241" s="111">
        <f t="shared" si="68"/>
        <v>60</v>
      </c>
      <c r="H241" s="111">
        <f t="shared" si="69"/>
        <v>52</v>
      </c>
      <c r="I241" s="112">
        <f t="shared" si="70"/>
        <v>26438045</v>
      </c>
      <c r="J241" s="112" t="e">
        <f>SUMIF($AN$4:$AN$22,D241,#REF!)</f>
        <v>#REF!</v>
      </c>
      <c r="K241" s="113" t="e">
        <f t="shared" si="71"/>
        <v>#REF!</v>
      </c>
      <c r="L241" s="114" t="e">
        <f>SUMIF($AN$4:$AN$22,D241,#REF!)</f>
        <v>#REF!</v>
      </c>
      <c r="M241" s="115" t="e">
        <f t="shared" si="72"/>
        <v>#REF!</v>
      </c>
      <c r="N241" s="115" t="e">
        <f t="shared" si="73"/>
        <v>#REF!</v>
      </c>
      <c r="O241" s="115" t="e">
        <f t="shared" si="74"/>
        <v>#REF!</v>
      </c>
      <c r="P241" s="115" t="e">
        <f t="shared" si="75"/>
        <v>#REF!</v>
      </c>
      <c r="Q241" s="116" t="e">
        <f t="shared" si="76"/>
        <v>#REF!</v>
      </c>
      <c r="R241" s="115" t="e">
        <f t="shared" si="76"/>
        <v>#REF!</v>
      </c>
      <c r="S241" s="115" t="e">
        <f t="shared" si="77"/>
        <v>#REF!</v>
      </c>
      <c r="T241" s="115"/>
      <c r="U241" s="115" t="e">
        <f t="shared" si="78"/>
        <v>#REF!</v>
      </c>
      <c r="V241" s="115" t="e">
        <f t="shared" si="79"/>
        <v>#REF!</v>
      </c>
      <c r="W241" s="115" t="e">
        <f t="shared" si="80"/>
        <v>#REF!</v>
      </c>
      <c r="X241" s="116" t="e">
        <f t="shared" si="81"/>
        <v>#REF!</v>
      </c>
      <c r="Y241" s="116" t="e">
        <f t="shared" si="82"/>
        <v>#REF!</v>
      </c>
      <c r="Z241" s="115" t="e">
        <f t="shared" si="83"/>
        <v>#REF!</v>
      </c>
      <c r="AA241" s="115" t="e">
        <f t="shared" si="84"/>
        <v>#REF!</v>
      </c>
      <c r="AB241" s="115"/>
      <c r="AC241" s="117" t="str">
        <f t="shared" si="85"/>
        <v>BERTAHAP</v>
      </c>
      <c r="AD241" s="118">
        <f t="shared" si="86"/>
        <v>0</v>
      </c>
      <c r="AE241" s="119">
        <v>2</v>
      </c>
      <c r="AF241" s="120"/>
      <c r="AG241" s="115" t="e">
        <f>IF(AF241&gt;#REF!,"LB","KR")</f>
        <v>#REF!</v>
      </c>
      <c r="AH241" s="120">
        <v>1210508000</v>
      </c>
      <c r="AI241" s="120">
        <v>1364435000</v>
      </c>
      <c r="AJ241" s="120">
        <v>1448591000</v>
      </c>
      <c r="AK241" s="121">
        <v>1537937000</v>
      </c>
      <c r="AL241" s="121">
        <v>1448591000</v>
      </c>
      <c r="AM241" s="120">
        <v>1537937000</v>
      </c>
      <c r="AN241" s="120" t="e">
        <f t="shared" si="67"/>
        <v>#REF!</v>
      </c>
    </row>
    <row r="242" spans="1:40">
      <c r="A242" s="3">
        <f t="shared" si="87"/>
        <v>203</v>
      </c>
      <c r="B242" s="106">
        <v>4</v>
      </c>
      <c r="C242" s="107" t="s">
        <v>185</v>
      </c>
      <c r="D242" s="108">
        <v>10</v>
      </c>
      <c r="E242" s="109"/>
      <c r="F242" s="110" t="s">
        <v>48</v>
      </c>
      <c r="G242" s="111">
        <f t="shared" si="68"/>
        <v>74</v>
      </c>
      <c r="H242" s="111">
        <f t="shared" si="69"/>
        <v>63</v>
      </c>
      <c r="I242" s="112">
        <f t="shared" si="70"/>
        <v>26438045</v>
      </c>
      <c r="J242" s="112" t="e">
        <f>SUMIF($AN$4:$AN$22,D242,#REF!)</f>
        <v>#REF!</v>
      </c>
      <c r="K242" s="113" t="e">
        <f t="shared" si="71"/>
        <v>#REF!</v>
      </c>
      <c r="L242" s="114" t="e">
        <f>SUMIF($AN$4:$AN$22,D242,#REF!)</f>
        <v>#REF!</v>
      </c>
      <c r="M242" s="115" t="e">
        <f t="shared" si="72"/>
        <v>#REF!</v>
      </c>
      <c r="N242" s="115" t="e">
        <f t="shared" si="73"/>
        <v>#REF!</v>
      </c>
      <c r="O242" s="115" t="e">
        <f t="shared" si="74"/>
        <v>#REF!</v>
      </c>
      <c r="P242" s="115" t="e">
        <f t="shared" si="75"/>
        <v>#REF!</v>
      </c>
      <c r="Q242" s="116" t="e">
        <f t="shared" si="76"/>
        <v>#REF!</v>
      </c>
      <c r="R242" s="115" t="e">
        <f t="shared" si="76"/>
        <v>#REF!</v>
      </c>
      <c r="S242" s="115" t="e">
        <f t="shared" si="77"/>
        <v>#REF!</v>
      </c>
      <c r="T242" s="115"/>
      <c r="U242" s="115" t="e">
        <f t="shared" si="78"/>
        <v>#REF!</v>
      </c>
      <c r="V242" s="115" t="e">
        <f t="shared" si="79"/>
        <v>#REF!</v>
      </c>
      <c r="W242" s="115" t="e">
        <f t="shared" si="80"/>
        <v>#REF!</v>
      </c>
      <c r="X242" s="116" t="e">
        <f t="shared" si="81"/>
        <v>#REF!</v>
      </c>
      <c r="Y242" s="116" t="e">
        <f t="shared" si="82"/>
        <v>#REF!</v>
      </c>
      <c r="Z242" s="115" t="e">
        <f t="shared" si="83"/>
        <v>#REF!</v>
      </c>
      <c r="AA242" s="115" t="e">
        <f t="shared" si="84"/>
        <v>#REF!</v>
      </c>
      <c r="AB242" s="115"/>
      <c r="AC242" s="117" t="str">
        <f t="shared" si="85"/>
        <v>BERTAHAP</v>
      </c>
      <c r="AD242" s="118">
        <f t="shared" si="86"/>
        <v>0</v>
      </c>
      <c r="AE242" s="119">
        <v>2</v>
      </c>
      <c r="AF242" s="120"/>
      <c r="AG242" s="115" t="e">
        <f>IF(AF242&gt;#REF!,"LB","KR")</f>
        <v>#REF!</v>
      </c>
      <c r="AH242" s="120">
        <v>1452338000</v>
      </c>
      <c r="AI242" s="120">
        <v>1637017000</v>
      </c>
      <c r="AJ242" s="120">
        <v>1737984000</v>
      </c>
      <c r="AK242" s="121">
        <v>1845179000</v>
      </c>
      <c r="AL242" s="121">
        <v>1737984000</v>
      </c>
      <c r="AM242" s="120">
        <v>1845179000</v>
      </c>
      <c r="AN242" s="120" t="e">
        <f t="shared" si="67"/>
        <v>#REF!</v>
      </c>
    </row>
    <row r="243" spans="1:40">
      <c r="A243" s="3">
        <f t="shared" si="87"/>
        <v>204</v>
      </c>
      <c r="B243" s="106">
        <v>5</v>
      </c>
      <c r="C243" s="107" t="s">
        <v>185</v>
      </c>
      <c r="D243" s="108">
        <v>16</v>
      </c>
      <c r="E243" s="109"/>
      <c r="F243" s="110" t="s">
        <v>52</v>
      </c>
      <c r="G243" s="111">
        <f t="shared" si="68"/>
        <v>71</v>
      </c>
      <c r="H243" s="111">
        <f t="shared" si="69"/>
        <v>63</v>
      </c>
      <c r="I243" s="112">
        <f t="shared" si="70"/>
        <v>26438045</v>
      </c>
      <c r="J243" s="112" t="e">
        <f>SUMIF($AN$4:$AN$22,D243,#REF!)</f>
        <v>#REF!</v>
      </c>
      <c r="K243" s="113" t="e">
        <f t="shared" si="71"/>
        <v>#REF!</v>
      </c>
      <c r="L243" s="114" t="e">
        <f>SUMIF($AN$4:$AN$22,D243,#REF!)</f>
        <v>#REF!</v>
      </c>
      <c r="M243" s="115" t="e">
        <f t="shared" si="72"/>
        <v>#REF!</v>
      </c>
      <c r="N243" s="115" t="e">
        <f t="shared" si="73"/>
        <v>#REF!</v>
      </c>
      <c r="O243" s="115" t="e">
        <f t="shared" si="74"/>
        <v>#REF!</v>
      </c>
      <c r="P243" s="115" t="e">
        <f t="shared" si="75"/>
        <v>#REF!</v>
      </c>
      <c r="Q243" s="116" t="e">
        <f t="shared" si="76"/>
        <v>#REF!</v>
      </c>
      <c r="R243" s="115" t="e">
        <f t="shared" si="76"/>
        <v>#REF!</v>
      </c>
      <c r="S243" s="115" t="e">
        <f t="shared" si="77"/>
        <v>#REF!</v>
      </c>
      <c r="T243" s="115"/>
      <c r="U243" s="115" t="e">
        <f t="shared" si="78"/>
        <v>#REF!</v>
      </c>
      <c r="V243" s="115" t="e">
        <f t="shared" si="79"/>
        <v>#REF!</v>
      </c>
      <c r="W243" s="115" t="e">
        <f t="shared" si="80"/>
        <v>#REF!</v>
      </c>
      <c r="X243" s="116" t="e">
        <f t="shared" si="81"/>
        <v>#REF!</v>
      </c>
      <c r="Y243" s="116" t="e">
        <f t="shared" si="82"/>
        <v>#REF!</v>
      </c>
      <c r="Z243" s="115" t="e">
        <f t="shared" si="83"/>
        <v>#REF!</v>
      </c>
      <c r="AA243" s="115" t="e">
        <f t="shared" si="84"/>
        <v>#REF!</v>
      </c>
      <c r="AB243" s="115"/>
      <c r="AC243" s="117" t="str">
        <f t="shared" si="85"/>
        <v>BERTAHAP</v>
      </c>
      <c r="AD243" s="118">
        <f t="shared" si="86"/>
        <v>0</v>
      </c>
      <c r="AE243" s="119">
        <v>2</v>
      </c>
      <c r="AF243" s="120"/>
      <c r="AG243" s="115" t="e">
        <f>IF(AF243&gt;#REF!,"LB","KR")</f>
        <v>#REF!</v>
      </c>
      <c r="AH243" s="120">
        <v>1452338000</v>
      </c>
      <c r="AI243" s="120">
        <v>1637017000</v>
      </c>
      <c r="AJ243" s="120">
        <v>1737984000</v>
      </c>
      <c r="AK243" s="121">
        <v>1845179000</v>
      </c>
      <c r="AL243" s="121">
        <v>1737984000</v>
      </c>
      <c r="AM243" s="120">
        <v>1845179000</v>
      </c>
      <c r="AN243" s="120" t="e">
        <f t="shared" si="67"/>
        <v>#REF!</v>
      </c>
    </row>
    <row r="244" spans="1:40">
      <c r="A244" s="3">
        <f t="shared" si="87"/>
        <v>205</v>
      </c>
      <c r="B244" s="106">
        <v>6</v>
      </c>
      <c r="C244" s="107" t="s">
        <v>185</v>
      </c>
      <c r="D244" s="106">
        <v>18</v>
      </c>
      <c r="E244" s="109"/>
      <c r="F244" s="110" t="s">
        <v>54</v>
      </c>
      <c r="G244" s="111">
        <f t="shared" si="68"/>
        <v>97</v>
      </c>
      <c r="H244" s="111">
        <f t="shared" si="69"/>
        <v>85</v>
      </c>
      <c r="I244" s="112">
        <f t="shared" si="70"/>
        <v>26438045</v>
      </c>
      <c r="J244" s="112" t="e">
        <f>SUMIF($AN$4:$AN$22,D244,#REF!)</f>
        <v>#REF!</v>
      </c>
      <c r="K244" s="113" t="e">
        <f t="shared" si="71"/>
        <v>#REF!</v>
      </c>
      <c r="L244" s="114" t="e">
        <f>SUMIF($AN$4:$AN$22,D244,#REF!)</f>
        <v>#REF!</v>
      </c>
      <c r="M244" s="115" t="e">
        <f t="shared" si="72"/>
        <v>#REF!</v>
      </c>
      <c r="N244" s="115" t="e">
        <f t="shared" si="73"/>
        <v>#REF!</v>
      </c>
      <c r="O244" s="115" t="e">
        <f t="shared" si="74"/>
        <v>#REF!</v>
      </c>
      <c r="P244" s="115" t="e">
        <f t="shared" si="75"/>
        <v>#REF!</v>
      </c>
      <c r="Q244" s="116" t="e">
        <f t="shared" si="76"/>
        <v>#REF!</v>
      </c>
      <c r="R244" s="115" t="e">
        <f t="shared" si="76"/>
        <v>#REF!</v>
      </c>
      <c r="S244" s="115" t="e">
        <f t="shared" si="77"/>
        <v>#REF!</v>
      </c>
      <c r="T244" s="115"/>
      <c r="U244" s="115" t="e">
        <f t="shared" si="78"/>
        <v>#REF!</v>
      </c>
      <c r="V244" s="115" t="e">
        <f t="shared" si="79"/>
        <v>#REF!</v>
      </c>
      <c r="W244" s="115" t="e">
        <f t="shared" si="80"/>
        <v>#REF!</v>
      </c>
      <c r="X244" s="116" t="e">
        <f t="shared" si="81"/>
        <v>#REF!</v>
      </c>
      <c r="Y244" s="116" t="e">
        <f t="shared" si="82"/>
        <v>#REF!</v>
      </c>
      <c r="Z244" s="115" t="e">
        <f t="shared" si="83"/>
        <v>#REF!</v>
      </c>
      <c r="AA244" s="115" t="e">
        <f t="shared" si="84"/>
        <v>#REF!</v>
      </c>
      <c r="AB244" s="115"/>
      <c r="AC244" s="117" t="str">
        <f t="shared" si="85"/>
        <v>BERTAHAP</v>
      </c>
      <c r="AD244" s="118">
        <f t="shared" si="86"/>
        <v>0</v>
      </c>
      <c r="AE244" s="119">
        <v>2</v>
      </c>
      <c r="AF244" s="120"/>
      <c r="AG244" s="115" t="e">
        <f>IF(AF244&gt;#REF!,"LB","KR")</f>
        <v>#REF!</v>
      </c>
      <c r="AH244" s="120">
        <v>1978714000</v>
      </c>
      <c r="AI244" s="120">
        <v>2230327000</v>
      </c>
      <c r="AJ244" s="120">
        <v>2367888000</v>
      </c>
      <c r="AK244" s="121">
        <v>2513934000</v>
      </c>
      <c r="AL244" s="121">
        <v>2367888000</v>
      </c>
      <c r="AM244" s="120">
        <v>2513934000</v>
      </c>
      <c r="AN244" s="120" t="e">
        <f t="shared" si="67"/>
        <v>#REF!</v>
      </c>
    </row>
    <row r="245" spans="1:40">
      <c r="A245" s="3">
        <f t="shared" si="87"/>
        <v>206</v>
      </c>
      <c r="B245" s="106">
        <v>7</v>
      </c>
      <c r="C245" s="107" t="s">
        <v>185</v>
      </c>
      <c r="D245" s="106">
        <v>20</v>
      </c>
      <c r="E245" s="109"/>
      <c r="F245" s="110" t="s">
        <v>70</v>
      </c>
      <c r="G245" s="111">
        <f t="shared" si="68"/>
        <v>60</v>
      </c>
      <c r="H245" s="111">
        <f t="shared" si="69"/>
        <v>51</v>
      </c>
      <c r="I245" s="112">
        <f t="shared" si="70"/>
        <v>26438045</v>
      </c>
      <c r="J245" s="112" t="e">
        <f>SUMIF($AN$4:$AN$22,D245,#REF!)</f>
        <v>#REF!</v>
      </c>
      <c r="K245" s="113" t="e">
        <f t="shared" si="71"/>
        <v>#REF!</v>
      </c>
      <c r="L245" s="114" t="e">
        <f>SUMIF($AN$4:$AN$22,D245,#REF!)</f>
        <v>#REF!</v>
      </c>
      <c r="M245" s="115" t="e">
        <f t="shared" si="72"/>
        <v>#REF!</v>
      </c>
      <c r="N245" s="115" t="e">
        <f t="shared" si="73"/>
        <v>#REF!</v>
      </c>
      <c r="O245" s="115" t="e">
        <f t="shared" si="74"/>
        <v>#REF!</v>
      </c>
      <c r="P245" s="115" t="e">
        <f t="shared" si="75"/>
        <v>#REF!</v>
      </c>
      <c r="Q245" s="116" t="e">
        <f t="shared" si="76"/>
        <v>#REF!</v>
      </c>
      <c r="R245" s="115" t="e">
        <f t="shared" si="76"/>
        <v>#REF!</v>
      </c>
      <c r="S245" s="115" t="e">
        <f t="shared" si="77"/>
        <v>#REF!</v>
      </c>
      <c r="T245" s="115"/>
      <c r="U245" s="115" t="e">
        <f t="shared" si="78"/>
        <v>#REF!</v>
      </c>
      <c r="V245" s="115" t="e">
        <f t="shared" si="79"/>
        <v>#REF!</v>
      </c>
      <c r="W245" s="115" t="e">
        <f t="shared" si="80"/>
        <v>#REF!</v>
      </c>
      <c r="X245" s="116" t="e">
        <f t="shared" si="81"/>
        <v>#REF!</v>
      </c>
      <c r="Y245" s="116" t="e">
        <f t="shared" si="82"/>
        <v>#REF!</v>
      </c>
      <c r="Z245" s="115" t="e">
        <f t="shared" si="83"/>
        <v>#REF!</v>
      </c>
      <c r="AA245" s="115" t="e">
        <f t="shared" si="84"/>
        <v>#REF!</v>
      </c>
      <c r="AB245" s="115"/>
      <c r="AC245" s="117" t="str">
        <f t="shared" si="85"/>
        <v>BERTAHAP</v>
      </c>
      <c r="AD245" s="118">
        <f t="shared" si="86"/>
        <v>0</v>
      </c>
      <c r="AE245" s="119">
        <v>2</v>
      </c>
      <c r="AF245" s="120"/>
      <c r="AG245" s="115" t="e">
        <f>IF(AF245&gt;#REF!,"LB","KR")</f>
        <v>#REF!</v>
      </c>
      <c r="AH245" s="120">
        <v>1187229000</v>
      </c>
      <c r="AI245" s="120">
        <v>1338196000</v>
      </c>
      <c r="AJ245" s="120">
        <v>1420733000</v>
      </c>
      <c r="AK245" s="121">
        <v>1508361000</v>
      </c>
      <c r="AL245" s="121">
        <v>1420733000</v>
      </c>
      <c r="AM245" s="120">
        <v>1508361000</v>
      </c>
      <c r="AN245" s="120" t="e">
        <f t="shared" si="67"/>
        <v>#REF!</v>
      </c>
    </row>
    <row r="246" spans="1:40">
      <c r="A246" s="3">
        <f t="shared" si="87"/>
        <v>207</v>
      </c>
      <c r="B246" s="106">
        <v>8</v>
      </c>
      <c r="C246" s="107" t="s">
        <v>185</v>
      </c>
      <c r="D246" s="106">
        <v>22</v>
      </c>
      <c r="E246" s="109"/>
      <c r="F246" s="110" t="s">
        <v>89</v>
      </c>
      <c r="G246" s="111">
        <f t="shared" si="68"/>
        <v>81</v>
      </c>
      <c r="H246" s="111">
        <f t="shared" si="69"/>
        <v>70</v>
      </c>
      <c r="I246" s="112">
        <f t="shared" si="70"/>
        <v>26438045</v>
      </c>
      <c r="J246" s="112" t="e">
        <f>SUMIF($AN$4:$AN$22,D246,#REF!)</f>
        <v>#REF!</v>
      </c>
      <c r="K246" s="113" t="e">
        <f t="shared" si="71"/>
        <v>#REF!</v>
      </c>
      <c r="L246" s="114" t="e">
        <f>SUMIF($AN$4:$AN$22,D246,#REF!)</f>
        <v>#REF!</v>
      </c>
      <c r="M246" s="115" t="e">
        <f t="shared" si="72"/>
        <v>#REF!</v>
      </c>
      <c r="N246" s="115" t="e">
        <f t="shared" si="73"/>
        <v>#REF!</v>
      </c>
      <c r="O246" s="115" t="e">
        <f t="shared" si="74"/>
        <v>#REF!</v>
      </c>
      <c r="P246" s="115" t="e">
        <f t="shared" si="75"/>
        <v>#REF!</v>
      </c>
      <c r="Q246" s="116" t="e">
        <f t="shared" si="76"/>
        <v>#REF!</v>
      </c>
      <c r="R246" s="115" t="e">
        <f t="shared" si="76"/>
        <v>#REF!</v>
      </c>
      <c r="S246" s="115" t="e">
        <f t="shared" si="77"/>
        <v>#REF!</v>
      </c>
      <c r="T246" s="115"/>
      <c r="U246" s="115" t="e">
        <f t="shared" si="78"/>
        <v>#REF!</v>
      </c>
      <c r="V246" s="115" t="e">
        <f t="shared" si="79"/>
        <v>#REF!</v>
      </c>
      <c r="W246" s="115" t="e">
        <f t="shared" si="80"/>
        <v>#REF!</v>
      </c>
      <c r="X246" s="116" t="e">
        <f t="shared" si="81"/>
        <v>#REF!</v>
      </c>
      <c r="Y246" s="116" t="e">
        <f t="shared" si="82"/>
        <v>#REF!</v>
      </c>
      <c r="Z246" s="115" t="e">
        <f t="shared" si="83"/>
        <v>#REF!</v>
      </c>
      <c r="AA246" s="115" t="e">
        <f t="shared" si="84"/>
        <v>#REF!</v>
      </c>
      <c r="AB246" s="115"/>
      <c r="AC246" s="117" t="str">
        <f t="shared" si="85"/>
        <v>BERTAHAP</v>
      </c>
      <c r="AD246" s="118">
        <f t="shared" si="86"/>
        <v>0</v>
      </c>
      <c r="AE246" s="119">
        <v>2</v>
      </c>
      <c r="AF246" s="120"/>
      <c r="AG246" s="115" t="e">
        <f>IF(AF246&gt;#REF!,"LB","KR")</f>
        <v>#REF!</v>
      </c>
      <c r="AH246" s="120">
        <v>1699616000</v>
      </c>
      <c r="AI246" s="120">
        <v>1915739000</v>
      </c>
      <c r="AJ246" s="120">
        <v>2033898000</v>
      </c>
      <c r="AK246" s="121">
        <v>2159344000</v>
      </c>
      <c r="AL246" s="121">
        <v>2033898000</v>
      </c>
      <c r="AM246" s="120">
        <v>2159344000</v>
      </c>
      <c r="AN246" s="120" t="e">
        <f t="shared" si="67"/>
        <v>#REF!</v>
      </c>
    </row>
    <row r="247" spans="1:40">
      <c r="A247" s="3">
        <f t="shared" si="87"/>
        <v>208</v>
      </c>
      <c r="B247" s="106">
        <v>1</v>
      </c>
      <c r="C247" s="107" t="s">
        <v>186</v>
      </c>
      <c r="D247" s="108" t="s">
        <v>24</v>
      </c>
      <c r="E247" s="109"/>
      <c r="F247" s="110" t="s">
        <v>39</v>
      </c>
      <c r="G247" s="111">
        <f t="shared" si="68"/>
        <v>113</v>
      </c>
      <c r="H247" s="111">
        <f t="shared" si="69"/>
        <v>101</v>
      </c>
      <c r="I247" s="112">
        <f t="shared" si="70"/>
        <v>26438045</v>
      </c>
      <c r="J247" s="112" t="e">
        <f>SUMIF($AN$4:$AN$22,D247,#REF!)</f>
        <v>#REF!</v>
      </c>
      <c r="K247" s="113" t="e">
        <f t="shared" si="71"/>
        <v>#REF!</v>
      </c>
      <c r="L247" s="114" t="e">
        <f>SUMIF($AN$4:$AN$22,D247,#REF!)</f>
        <v>#REF!</v>
      </c>
      <c r="M247" s="115" t="e">
        <f t="shared" si="72"/>
        <v>#REF!</v>
      </c>
      <c r="N247" s="115" t="e">
        <f t="shared" si="73"/>
        <v>#REF!</v>
      </c>
      <c r="O247" s="115" t="e">
        <f t="shared" si="74"/>
        <v>#REF!</v>
      </c>
      <c r="P247" s="115" t="e">
        <f t="shared" si="75"/>
        <v>#REF!</v>
      </c>
      <c r="Q247" s="116" t="e">
        <f t="shared" si="76"/>
        <v>#REF!</v>
      </c>
      <c r="R247" s="115" t="e">
        <f t="shared" si="76"/>
        <v>#REF!</v>
      </c>
      <c r="S247" s="115" t="e">
        <f t="shared" si="77"/>
        <v>#REF!</v>
      </c>
      <c r="T247" s="115"/>
      <c r="U247" s="115" t="e">
        <f t="shared" si="78"/>
        <v>#REF!</v>
      </c>
      <c r="V247" s="115" t="e">
        <f t="shared" si="79"/>
        <v>#REF!</v>
      </c>
      <c r="W247" s="115" t="e">
        <f t="shared" si="80"/>
        <v>#REF!</v>
      </c>
      <c r="X247" s="116" t="e">
        <f t="shared" si="81"/>
        <v>#REF!</v>
      </c>
      <c r="Y247" s="116" t="e">
        <f t="shared" si="82"/>
        <v>#REF!</v>
      </c>
      <c r="Z247" s="115" t="e">
        <f t="shared" si="83"/>
        <v>#REF!</v>
      </c>
      <c r="AA247" s="115" t="e">
        <f t="shared" si="84"/>
        <v>#REF!</v>
      </c>
      <c r="AB247" s="115"/>
      <c r="AC247" s="117" t="str">
        <f t="shared" si="85"/>
        <v>BERTAHAP</v>
      </c>
      <c r="AD247" s="118">
        <f t="shared" si="86"/>
        <v>0</v>
      </c>
      <c r="AE247" s="119">
        <v>2</v>
      </c>
      <c r="AF247" s="120"/>
      <c r="AG247" s="115" t="e">
        <f>IF(AF247&gt;#REF!,"LB","KR")</f>
        <v>#REF!</v>
      </c>
      <c r="AH247" s="120">
        <v>2366764000</v>
      </c>
      <c r="AI247" s="120">
        <v>2667721000</v>
      </c>
      <c r="AJ247" s="120">
        <v>2832260000</v>
      </c>
      <c r="AK247" s="121">
        <v>3006948000</v>
      </c>
      <c r="AL247" s="121">
        <v>2832260000</v>
      </c>
      <c r="AM247" s="120">
        <v>3006948000</v>
      </c>
      <c r="AN247" s="120" t="e">
        <f t="shared" ref="AN247" si="88">ROUNDUP((AA247*(1+$J$5)),-3)</f>
        <v>#REF!</v>
      </c>
    </row>
    <row r="248" spans="1:40">
      <c r="A248" s="3">
        <f t="shared" si="87"/>
        <v>209</v>
      </c>
      <c r="B248" s="106">
        <v>2</v>
      </c>
      <c r="C248" s="107" t="s">
        <v>186</v>
      </c>
      <c r="D248" s="108" t="s">
        <v>35</v>
      </c>
      <c r="E248" s="109"/>
      <c r="F248" s="110" t="s">
        <v>42</v>
      </c>
      <c r="G248" s="111">
        <f t="shared" si="68"/>
        <v>78</v>
      </c>
      <c r="H248" s="111">
        <f t="shared" si="69"/>
        <v>66</v>
      </c>
      <c r="I248" s="112">
        <f t="shared" si="70"/>
        <v>26438045</v>
      </c>
      <c r="J248" s="112" t="e">
        <f>SUMIF($AN$4:$AN$22,D248,#REF!)</f>
        <v>#REF!</v>
      </c>
      <c r="K248" s="113" t="e">
        <f t="shared" si="71"/>
        <v>#REF!</v>
      </c>
      <c r="L248" s="114" t="e">
        <f>SUMIF($AN$4:$AN$22,D248,#REF!)</f>
        <v>#REF!</v>
      </c>
      <c r="M248" s="115" t="e">
        <f t="shared" si="72"/>
        <v>#REF!</v>
      </c>
      <c r="N248" s="115" t="e">
        <f t="shared" si="73"/>
        <v>#REF!</v>
      </c>
      <c r="O248" s="115" t="e">
        <f t="shared" si="74"/>
        <v>#REF!</v>
      </c>
      <c r="P248" s="115" t="e">
        <f t="shared" si="75"/>
        <v>#REF!</v>
      </c>
      <c r="Q248" s="116" t="e">
        <f t="shared" si="76"/>
        <v>#REF!</v>
      </c>
      <c r="R248" s="115" t="e">
        <f t="shared" si="76"/>
        <v>#REF!</v>
      </c>
      <c r="S248" s="115" t="e">
        <f t="shared" si="77"/>
        <v>#REF!</v>
      </c>
      <c r="T248" s="115"/>
      <c r="U248" s="115" t="e">
        <f t="shared" si="78"/>
        <v>#REF!</v>
      </c>
      <c r="V248" s="115" t="e">
        <f t="shared" si="79"/>
        <v>#REF!</v>
      </c>
      <c r="W248" s="115" t="e">
        <f t="shared" si="80"/>
        <v>#REF!</v>
      </c>
      <c r="X248" s="116" t="e">
        <f t="shared" si="81"/>
        <v>#REF!</v>
      </c>
      <c r="Y248" s="116" t="e">
        <f t="shared" si="82"/>
        <v>#REF!</v>
      </c>
      <c r="Z248" s="115" t="e">
        <f t="shared" si="83"/>
        <v>#REF!</v>
      </c>
      <c r="AA248" s="115" t="e">
        <f t="shared" si="84"/>
        <v>#REF!</v>
      </c>
      <c r="AB248" s="115"/>
      <c r="AC248" s="117" t="str">
        <f t="shared" si="85"/>
        <v>BERTAHAP</v>
      </c>
      <c r="AD248" s="118">
        <f t="shared" si="86"/>
        <v>0</v>
      </c>
      <c r="AE248" s="119">
        <v>2</v>
      </c>
      <c r="AF248" s="120"/>
      <c r="AG248" s="115" t="e">
        <f>IF(AF248&gt;#REF!,"LB","KR")</f>
        <v>#REF!</v>
      </c>
      <c r="AH248" s="120">
        <v>1514038000</v>
      </c>
      <c r="AI248" s="120">
        <v>1706563000</v>
      </c>
      <c r="AJ248" s="120">
        <v>1811820000</v>
      </c>
      <c r="AK248" s="121">
        <v>1923569000</v>
      </c>
      <c r="AL248" s="121">
        <v>1811820000</v>
      </c>
      <c r="AM248" s="120">
        <v>1923569000</v>
      </c>
      <c r="AN248" s="120" t="e">
        <f t="shared" ref="AN248:AN283" si="89">ROUNDUP((AA248*(1+$J$5)),-3)</f>
        <v>#REF!</v>
      </c>
    </row>
    <row r="249" spans="1:40">
      <c r="A249" s="3">
        <f t="shared" si="87"/>
        <v>210</v>
      </c>
      <c r="B249" s="106">
        <v>3</v>
      </c>
      <c r="C249" s="107" t="s">
        <v>186</v>
      </c>
      <c r="D249" s="108" t="s">
        <v>41</v>
      </c>
      <c r="E249" s="109"/>
      <c r="F249" s="110" t="s">
        <v>45</v>
      </c>
      <c r="G249" s="111">
        <f t="shared" si="68"/>
        <v>60</v>
      </c>
      <c r="H249" s="111">
        <f t="shared" si="69"/>
        <v>52</v>
      </c>
      <c r="I249" s="112">
        <f t="shared" si="70"/>
        <v>26438045</v>
      </c>
      <c r="J249" s="112" t="e">
        <f>SUMIF($AN$4:$AN$22,D249,#REF!)</f>
        <v>#REF!</v>
      </c>
      <c r="K249" s="113" t="e">
        <f t="shared" si="71"/>
        <v>#REF!</v>
      </c>
      <c r="L249" s="114" t="e">
        <f>SUMIF($AN$4:$AN$22,D249,#REF!)</f>
        <v>#REF!</v>
      </c>
      <c r="M249" s="115" t="e">
        <f t="shared" si="72"/>
        <v>#REF!</v>
      </c>
      <c r="N249" s="115" t="e">
        <f t="shared" si="73"/>
        <v>#REF!</v>
      </c>
      <c r="O249" s="115" t="e">
        <f t="shared" si="74"/>
        <v>#REF!</v>
      </c>
      <c r="P249" s="115" t="e">
        <f t="shared" si="75"/>
        <v>#REF!</v>
      </c>
      <c r="Q249" s="116" t="e">
        <f t="shared" si="76"/>
        <v>#REF!</v>
      </c>
      <c r="R249" s="115" t="e">
        <f t="shared" si="76"/>
        <v>#REF!</v>
      </c>
      <c r="S249" s="115" t="e">
        <f t="shared" si="77"/>
        <v>#REF!</v>
      </c>
      <c r="T249" s="115"/>
      <c r="U249" s="115" t="e">
        <f t="shared" si="78"/>
        <v>#REF!</v>
      </c>
      <c r="V249" s="115" t="e">
        <f t="shared" si="79"/>
        <v>#REF!</v>
      </c>
      <c r="W249" s="115" t="e">
        <f t="shared" si="80"/>
        <v>#REF!</v>
      </c>
      <c r="X249" s="116" t="e">
        <f t="shared" si="81"/>
        <v>#REF!</v>
      </c>
      <c r="Y249" s="116" t="e">
        <f t="shared" si="82"/>
        <v>#REF!</v>
      </c>
      <c r="Z249" s="115" t="e">
        <f t="shared" si="83"/>
        <v>#REF!</v>
      </c>
      <c r="AA249" s="115" t="e">
        <f t="shared" si="84"/>
        <v>#REF!</v>
      </c>
      <c r="AB249" s="115"/>
      <c r="AC249" s="117" t="str">
        <f t="shared" si="85"/>
        <v>BERTAHAP</v>
      </c>
      <c r="AD249" s="118">
        <f t="shared" si="86"/>
        <v>0</v>
      </c>
      <c r="AE249" s="119">
        <v>2</v>
      </c>
      <c r="AF249" s="120"/>
      <c r="AG249" s="115" t="e">
        <f>IF(AF249&gt;#REF!,"LB","KR")</f>
        <v>#REF!</v>
      </c>
      <c r="AH249" s="120">
        <v>1192879000</v>
      </c>
      <c r="AI249" s="120">
        <v>1344565000</v>
      </c>
      <c r="AJ249" s="120">
        <v>1427495000</v>
      </c>
      <c r="AK249" s="121">
        <v>1515539000</v>
      </c>
      <c r="AL249" s="121">
        <v>1427495000</v>
      </c>
      <c r="AM249" s="120">
        <v>1515539000</v>
      </c>
      <c r="AN249" s="120" t="e">
        <f t="shared" si="89"/>
        <v>#REF!</v>
      </c>
    </row>
    <row r="250" spans="1:40">
      <c r="A250" s="3">
        <f t="shared" si="87"/>
        <v>211</v>
      </c>
      <c r="B250" s="106">
        <v>4</v>
      </c>
      <c r="C250" s="107" t="s">
        <v>186</v>
      </c>
      <c r="D250" s="108">
        <v>10</v>
      </c>
      <c r="E250" s="109"/>
      <c r="F250" s="110" t="s">
        <v>48</v>
      </c>
      <c r="G250" s="111">
        <f t="shared" si="68"/>
        <v>74</v>
      </c>
      <c r="H250" s="111">
        <f t="shared" si="69"/>
        <v>63</v>
      </c>
      <c r="I250" s="112">
        <f t="shared" si="70"/>
        <v>26438045</v>
      </c>
      <c r="J250" s="112" t="e">
        <f>SUMIF($AN$4:$AN$22,D250,#REF!)</f>
        <v>#REF!</v>
      </c>
      <c r="K250" s="113" t="e">
        <f t="shared" si="71"/>
        <v>#REF!</v>
      </c>
      <c r="L250" s="114" t="e">
        <f>SUMIF($AN$4:$AN$22,D250,#REF!)</f>
        <v>#REF!</v>
      </c>
      <c r="M250" s="115" t="e">
        <f t="shared" si="72"/>
        <v>#REF!</v>
      </c>
      <c r="N250" s="115" t="e">
        <f t="shared" si="73"/>
        <v>#REF!</v>
      </c>
      <c r="O250" s="115" t="e">
        <f t="shared" si="74"/>
        <v>#REF!</v>
      </c>
      <c r="P250" s="115" t="e">
        <f t="shared" si="75"/>
        <v>#REF!</v>
      </c>
      <c r="Q250" s="116" t="e">
        <f t="shared" si="76"/>
        <v>#REF!</v>
      </c>
      <c r="R250" s="115" t="e">
        <f t="shared" si="76"/>
        <v>#REF!</v>
      </c>
      <c r="S250" s="115" t="e">
        <f t="shared" si="77"/>
        <v>#REF!</v>
      </c>
      <c r="T250" s="115"/>
      <c r="U250" s="115" t="e">
        <f t="shared" si="78"/>
        <v>#REF!</v>
      </c>
      <c r="V250" s="115" t="e">
        <f t="shared" si="79"/>
        <v>#REF!</v>
      </c>
      <c r="W250" s="115" t="e">
        <f t="shared" si="80"/>
        <v>#REF!</v>
      </c>
      <c r="X250" s="116" t="e">
        <f t="shared" si="81"/>
        <v>#REF!</v>
      </c>
      <c r="Y250" s="116" t="e">
        <f t="shared" si="82"/>
        <v>#REF!</v>
      </c>
      <c r="Z250" s="115" t="e">
        <f t="shared" si="83"/>
        <v>#REF!</v>
      </c>
      <c r="AA250" s="115" t="e">
        <f t="shared" si="84"/>
        <v>#REF!</v>
      </c>
      <c r="AB250" s="115"/>
      <c r="AC250" s="117" t="str">
        <f t="shared" si="85"/>
        <v>BERTAHAP</v>
      </c>
      <c r="AD250" s="118">
        <f t="shared" si="86"/>
        <v>0</v>
      </c>
      <c r="AE250" s="119">
        <v>2</v>
      </c>
      <c r="AF250" s="120"/>
      <c r="AG250" s="115" t="e">
        <f>IF(AF250&gt;#REF!,"LB","KR")</f>
        <v>#REF!</v>
      </c>
      <c r="AH250" s="120">
        <v>1445218000</v>
      </c>
      <c r="AI250" s="120">
        <v>1628992000</v>
      </c>
      <c r="AJ250" s="120">
        <v>1729465000</v>
      </c>
      <c r="AK250" s="121">
        <v>1836134000</v>
      </c>
      <c r="AL250" s="121">
        <v>1729465000</v>
      </c>
      <c r="AM250" s="120">
        <v>1836134000</v>
      </c>
      <c r="AN250" s="120" t="e">
        <f t="shared" si="89"/>
        <v>#REF!</v>
      </c>
    </row>
    <row r="251" spans="1:40">
      <c r="A251" s="3">
        <f t="shared" si="87"/>
        <v>212</v>
      </c>
      <c r="B251" s="106">
        <v>5</v>
      </c>
      <c r="C251" s="107" t="s">
        <v>186</v>
      </c>
      <c r="D251" s="106">
        <v>12</v>
      </c>
      <c r="E251" s="109"/>
      <c r="F251" s="110" t="s">
        <v>50</v>
      </c>
      <c r="G251" s="111">
        <f t="shared" si="68"/>
        <v>67</v>
      </c>
      <c r="H251" s="111">
        <f t="shared" si="69"/>
        <v>57</v>
      </c>
      <c r="I251" s="112">
        <f t="shared" si="70"/>
        <v>26438045</v>
      </c>
      <c r="J251" s="112" t="e">
        <f>SUMIF($AN$4:$AN$22,D251,#REF!)</f>
        <v>#REF!</v>
      </c>
      <c r="K251" s="113" t="e">
        <f t="shared" si="71"/>
        <v>#REF!</v>
      </c>
      <c r="L251" s="114" t="e">
        <f>SUMIF($AN$4:$AN$22,D251,#REF!)</f>
        <v>#REF!</v>
      </c>
      <c r="M251" s="115" t="e">
        <f t="shared" si="72"/>
        <v>#REF!</v>
      </c>
      <c r="N251" s="115" t="e">
        <f t="shared" si="73"/>
        <v>#REF!</v>
      </c>
      <c r="O251" s="115" t="e">
        <f t="shared" si="74"/>
        <v>#REF!</v>
      </c>
      <c r="P251" s="115" t="e">
        <f t="shared" si="75"/>
        <v>#REF!</v>
      </c>
      <c r="Q251" s="116" t="e">
        <f t="shared" si="76"/>
        <v>#REF!</v>
      </c>
      <c r="R251" s="115" t="e">
        <f t="shared" si="76"/>
        <v>#REF!</v>
      </c>
      <c r="S251" s="115" t="e">
        <f t="shared" si="77"/>
        <v>#REF!</v>
      </c>
      <c r="T251" s="115"/>
      <c r="U251" s="115" t="e">
        <f t="shared" si="78"/>
        <v>#REF!</v>
      </c>
      <c r="V251" s="115" t="e">
        <f t="shared" si="79"/>
        <v>#REF!</v>
      </c>
      <c r="W251" s="115" t="e">
        <f t="shared" si="80"/>
        <v>#REF!</v>
      </c>
      <c r="X251" s="116" t="e">
        <f t="shared" si="81"/>
        <v>#REF!</v>
      </c>
      <c r="Y251" s="116" t="e">
        <f t="shared" si="82"/>
        <v>#REF!</v>
      </c>
      <c r="Z251" s="115" t="e">
        <f t="shared" si="83"/>
        <v>#REF!</v>
      </c>
      <c r="AA251" s="115" t="e">
        <f t="shared" si="84"/>
        <v>#REF!</v>
      </c>
      <c r="AB251" s="115"/>
      <c r="AC251" s="117" t="str">
        <f t="shared" si="85"/>
        <v>BERTAHAP</v>
      </c>
      <c r="AD251" s="118">
        <f t="shared" si="86"/>
        <v>0</v>
      </c>
      <c r="AE251" s="119">
        <v>2</v>
      </c>
      <c r="AF251" s="120"/>
      <c r="AG251" s="115" t="e">
        <f>IF(AF251&gt;#REF!,"LB","KR")</f>
        <v>#REF!</v>
      </c>
      <c r="AH251" s="120">
        <v>1307579000</v>
      </c>
      <c r="AI251" s="120">
        <v>1473850000</v>
      </c>
      <c r="AJ251" s="120">
        <v>1564754000</v>
      </c>
      <c r="AK251" s="121">
        <v>1661264000</v>
      </c>
      <c r="AL251" s="121">
        <v>1564754000</v>
      </c>
      <c r="AM251" s="120">
        <v>1661264000</v>
      </c>
      <c r="AN251" s="120" t="e">
        <f t="shared" si="89"/>
        <v>#REF!</v>
      </c>
    </row>
    <row r="252" spans="1:40">
      <c r="A252" s="3">
        <f t="shared" si="87"/>
        <v>213</v>
      </c>
      <c r="B252" s="106">
        <v>6</v>
      </c>
      <c r="C252" s="107" t="s">
        <v>186</v>
      </c>
      <c r="D252" s="108">
        <v>16</v>
      </c>
      <c r="E252" s="109"/>
      <c r="F252" s="110" t="s">
        <v>52</v>
      </c>
      <c r="G252" s="111">
        <f t="shared" si="68"/>
        <v>71</v>
      </c>
      <c r="H252" s="111">
        <f t="shared" si="69"/>
        <v>63</v>
      </c>
      <c r="I252" s="112">
        <f t="shared" si="70"/>
        <v>26438045</v>
      </c>
      <c r="J252" s="112" t="e">
        <f>SUMIF($AN$4:$AN$22,D252,#REF!)</f>
        <v>#REF!</v>
      </c>
      <c r="K252" s="113" t="e">
        <f t="shared" si="71"/>
        <v>#REF!</v>
      </c>
      <c r="L252" s="114" t="e">
        <f>SUMIF($AN$4:$AN$22,D252,#REF!)</f>
        <v>#REF!</v>
      </c>
      <c r="M252" s="115" t="e">
        <f t="shared" si="72"/>
        <v>#REF!</v>
      </c>
      <c r="N252" s="115" t="e">
        <f t="shared" si="73"/>
        <v>#REF!</v>
      </c>
      <c r="O252" s="115" t="e">
        <f t="shared" si="74"/>
        <v>#REF!</v>
      </c>
      <c r="P252" s="115" t="e">
        <f t="shared" si="75"/>
        <v>#REF!</v>
      </c>
      <c r="Q252" s="116" t="e">
        <f t="shared" si="76"/>
        <v>#REF!</v>
      </c>
      <c r="R252" s="115" t="e">
        <f t="shared" si="76"/>
        <v>#REF!</v>
      </c>
      <c r="S252" s="115" t="e">
        <f t="shared" si="77"/>
        <v>#REF!</v>
      </c>
      <c r="T252" s="115"/>
      <c r="U252" s="115" t="e">
        <f t="shared" si="78"/>
        <v>#REF!</v>
      </c>
      <c r="V252" s="115" t="e">
        <f t="shared" si="79"/>
        <v>#REF!</v>
      </c>
      <c r="W252" s="115" t="e">
        <f t="shared" si="80"/>
        <v>#REF!</v>
      </c>
      <c r="X252" s="116" t="e">
        <f t="shared" si="81"/>
        <v>#REF!</v>
      </c>
      <c r="Y252" s="116" t="e">
        <f t="shared" si="82"/>
        <v>#REF!</v>
      </c>
      <c r="Z252" s="115" t="e">
        <f t="shared" si="83"/>
        <v>#REF!</v>
      </c>
      <c r="AA252" s="115" t="e">
        <f t="shared" si="84"/>
        <v>#REF!</v>
      </c>
      <c r="AB252" s="115"/>
      <c r="AC252" s="117" t="str">
        <f t="shared" si="85"/>
        <v>BERTAHAP</v>
      </c>
      <c r="AD252" s="118">
        <f t="shared" si="86"/>
        <v>0</v>
      </c>
      <c r="AE252" s="119">
        <v>2</v>
      </c>
      <c r="AF252" s="120"/>
      <c r="AG252" s="115" t="e">
        <f>IF(AF252&gt;#REF!,"LB","KR")</f>
        <v>#REF!</v>
      </c>
      <c r="AH252" s="120">
        <v>1445218000</v>
      </c>
      <c r="AI252" s="120">
        <v>1628992000</v>
      </c>
      <c r="AJ252" s="120">
        <v>1729465000</v>
      </c>
      <c r="AK252" s="121">
        <v>1836134000</v>
      </c>
      <c r="AL252" s="121">
        <v>1729465000</v>
      </c>
      <c r="AM252" s="120">
        <v>1836134000</v>
      </c>
      <c r="AN252" s="120" t="e">
        <f t="shared" si="89"/>
        <v>#REF!</v>
      </c>
    </row>
    <row r="253" spans="1:40">
      <c r="A253" s="3">
        <f t="shared" si="87"/>
        <v>214</v>
      </c>
      <c r="B253" s="106">
        <v>7</v>
      </c>
      <c r="C253" s="107" t="s">
        <v>186</v>
      </c>
      <c r="D253" s="106">
        <v>18</v>
      </c>
      <c r="E253" s="109"/>
      <c r="F253" s="110" t="s">
        <v>54</v>
      </c>
      <c r="G253" s="111">
        <f t="shared" si="68"/>
        <v>97</v>
      </c>
      <c r="H253" s="111">
        <f t="shared" si="69"/>
        <v>85</v>
      </c>
      <c r="I253" s="112">
        <f t="shared" si="70"/>
        <v>26438045</v>
      </c>
      <c r="J253" s="112" t="e">
        <f>SUMIF($AN$4:$AN$22,D253,#REF!)</f>
        <v>#REF!</v>
      </c>
      <c r="K253" s="113" t="e">
        <f t="shared" si="71"/>
        <v>#REF!</v>
      </c>
      <c r="L253" s="114" t="e">
        <f>SUMIF($AN$4:$AN$22,D253,#REF!)</f>
        <v>#REF!</v>
      </c>
      <c r="M253" s="115" t="e">
        <f t="shared" si="72"/>
        <v>#REF!</v>
      </c>
      <c r="N253" s="115" t="e">
        <f t="shared" si="73"/>
        <v>#REF!</v>
      </c>
      <c r="O253" s="115" t="e">
        <f t="shared" si="74"/>
        <v>#REF!</v>
      </c>
      <c r="P253" s="115" t="e">
        <f t="shared" si="75"/>
        <v>#REF!</v>
      </c>
      <c r="Q253" s="116" t="e">
        <f t="shared" si="76"/>
        <v>#REF!</v>
      </c>
      <c r="R253" s="115" t="e">
        <f t="shared" si="76"/>
        <v>#REF!</v>
      </c>
      <c r="S253" s="115" t="e">
        <f t="shared" si="77"/>
        <v>#REF!</v>
      </c>
      <c r="T253" s="115"/>
      <c r="U253" s="115" t="e">
        <f t="shared" si="78"/>
        <v>#REF!</v>
      </c>
      <c r="V253" s="115" t="e">
        <f t="shared" si="79"/>
        <v>#REF!</v>
      </c>
      <c r="W253" s="115" t="e">
        <f t="shared" si="80"/>
        <v>#REF!</v>
      </c>
      <c r="X253" s="116" t="e">
        <f t="shared" si="81"/>
        <v>#REF!</v>
      </c>
      <c r="Y253" s="116" t="e">
        <f t="shared" si="82"/>
        <v>#REF!</v>
      </c>
      <c r="Z253" s="115" t="e">
        <f t="shared" si="83"/>
        <v>#REF!</v>
      </c>
      <c r="AA253" s="115" t="e">
        <f t="shared" si="84"/>
        <v>#REF!</v>
      </c>
      <c r="AB253" s="115"/>
      <c r="AC253" s="117" t="str">
        <f t="shared" si="85"/>
        <v>BERTAHAP</v>
      </c>
      <c r="AD253" s="118">
        <f t="shared" si="86"/>
        <v>0</v>
      </c>
      <c r="AE253" s="119">
        <v>2</v>
      </c>
      <c r="AF253" s="120"/>
      <c r="AG253" s="115" t="e">
        <f>IF(AF253&gt;#REF!,"LB","KR")</f>
        <v>#REF!</v>
      </c>
      <c r="AH253" s="120">
        <v>1949898000</v>
      </c>
      <c r="AI253" s="120">
        <v>2197846000</v>
      </c>
      <c r="AJ253" s="120">
        <v>2333405000</v>
      </c>
      <c r="AK253" s="121">
        <v>2477324000</v>
      </c>
      <c r="AL253" s="121">
        <v>2333405000</v>
      </c>
      <c r="AM253" s="120">
        <v>2477324000</v>
      </c>
      <c r="AN253" s="120" t="e">
        <f t="shared" si="89"/>
        <v>#REF!</v>
      </c>
    </row>
    <row r="254" spans="1:40">
      <c r="A254" s="3">
        <f t="shared" si="87"/>
        <v>215</v>
      </c>
      <c r="B254" s="106">
        <v>8</v>
      </c>
      <c r="C254" s="107" t="s">
        <v>186</v>
      </c>
      <c r="D254" s="106">
        <v>20</v>
      </c>
      <c r="E254" s="109"/>
      <c r="F254" s="110" t="s">
        <v>70</v>
      </c>
      <c r="G254" s="111">
        <f t="shared" si="68"/>
        <v>60</v>
      </c>
      <c r="H254" s="111">
        <f t="shared" si="69"/>
        <v>51</v>
      </c>
      <c r="I254" s="112">
        <f t="shared" si="70"/>
        <v>26438045</v>
      </c>
      <c r="J254" s="112" t="e">
        <f>SUMIF($AN$4:$AN$22,D254,#REF!)</f>
        <v>#REF!</v>
      </c>
      <c r="K254" s="113" t="e">
        <f t="shared" si="71"/>
        <v>#REF!</v>
      </c>
      <c r="L254" s="114" t="e">
        <f>SUMIF($AN$4:$AN$22,D254,#REF!)</f>
        <v>#REF!</v>
      </c>
      <c r="M254" s="115" t="e">
        <f t="shared" si="72"/>
        <v>#REF!</v>
      </c>
      <c r="N254" s="115" t="e">
        <f t="shared" si="73"/>
        <v>#REF!</v>
      </c>
      <c r="O254" s="115" t="e">
        <f t="shared" si="74"/>
        <v>#REF!</v>
      </c>
      <c r="P254" s="115" t="e">
        <f t="shared" si="75"/>
        <v>#REF!</v>
      </c>
      <c r="Q254" s="116" t="e">
        <f t="shared" si="76"/>
        <v>#REF!</v>
      </c>
      <c r="R254" s="115" t="e">
        <f t="shared" si="76"/>
        <v>#REF!</v>
      </c>
      <c r="S254" s="115" t="e">
        <f t="shared" si="77"/>
        <v>#REF!</v>
      </c>
      <c r="T254" s="115"/>
      <c r="U254" s="115" t="e">
        <f t="shared" si="78"/>
        <v>#REF!</v>
      </c>
      <c r="V254" s="115" t="e">
        <f t="shared" si="79"/>
        <v>#REF!</v>
      </c>
      <c r="W254" s="115" t="e">
        <f t="shared" si="80"/>
        <v>#REF!</v>
      </c>
      <c r="X254" s="116" t="e">
        <f t="shared" si="81"/>
        <v>#REF!</v>
      </c>
      <c r="Y254" s="116" t="e">
        <f t="shared" si="82"/>
        <v>#REF!</v>
      </c>
      <c r="Z254" s="115" t="e">
        <f t="shared" si="83"/>
        <v>#REF!</v>
      </c>
      <c r="AA254" s="115" t="e">
        <f t="shared" si="84"/>
        <v>#REF!</v>
      </c>
      <c r="AB254" s="115"/>
      <c r="AC254" s="117" t="str">
        <f t="shared" si="85"/>
        <v>BERTAHAP</v>
      </c>
      <c r="AD254" s="118">
        <f t="shared" si="86"/>
        <v>0</v>
      </c>
      <c r="AE254" s="119">
        <v>2</v>
      </c>
      <c r="AF254" s="120"/>
      <c r="AG254" s="115" t="e">
        <f>IF(AF254&gt;#REF!,"LB","KR")</f>
        <v>#REF!</v>
      </c>
      <c r="AH254" s="120">
        <v>1169939000</v>
      </c>
      <c r="AI254" s="120">
        <v>1318708000</v>
      </c>
      <c r="AJ254" s="120">
        <v>1400043000</v>
      </c>
      <c r="AK254" s="121">
        <v>1486394000</v>
      </c>
      <c r="AL254" s="121">
        <v>1400043000</v>
      </c>
      <c r="AM254" s="120">
        <v>1486394000</v>
      </c>
      <c r="AN254" s="120" t="e">
        <f t="shared" si="89"/>
        <v>#REF!</v>
      </c>
    </row>
    <row r="255" spans="1:40">
      <c r="A255" s="3">
        <f t="shared" si="87"/>
        <v>216</v>
      </c>
      <c r="B255" s="106">
        <v>9</v>
      </c>
      <c r="C255" s="107" t="s">
        <v>186</v>
      </c>
      <c r="D255" s="106">
        <v>22</v>
      </c>
      <c r="E255" s="109"/>
      <c r="F255" s="110" t="s">
        <v>89</v>
      </c>
      <c r="G255" s="111">
        <f t="shared" si="68"/>
        <v>81</v>
      </c>
      <c r="H255" s="111">
        <f t="shared" si="69"/>
        <v>70</v>
      </c>
      <c r="I255" s="112">
        <f t="shared" si="70"/>
        <v>26438045</v>
      </c>
      <c r="J255" s="112" t="e">
        <f>SUMIF($AN$4:$AN$22,D255,#REF!)</f>
        <v>#REF!</v>
      </c>
      <c r="K255" s="113" t="e">
        <f t="shared" si="71"/>
        <v>#REF!</v>
      </c>
      <c r="L255" s="114" t="e">
        <f>SUMIF($AN$4:$AN$22,D255,#REF!)</f>
        <v>#REF!</v>
      </c>
      <c r="M255" s="115" t="e">
        <f t="shared" si="72"/>
        <v>#REF!</v>
      </c>
      <c r="N255" s="115" t="e">
        <f t="shared" si="73"/>
        <v>#REF!</v>
      </c>
      <c r="O255" s="115" t="e">
        <f t="shared" si="74"/>
        <v>#REF!</v>
      </c>
      <c r="P255" s="115" t="e">
        <f t="shared" si="75"/>
        <v>#REF!</v>
      </c>
      <c r="Q255" s="116" t="e">
        <f t="shared" si="76"/>
        <v>#REF!</v>
      </c>
      <c r="R255" s="115" t="e">
        <f t="shared" si="76"/>
        <v>#REF!</v>
      </c>
      <c r="S255" s="115" t="e">
        <f t="shared" si="77"/>
        <v>#REF!</v>
      </c>
      <c r="T255" s="115"/>
      <c r="U255" s="115" t="e">
        <f t="shared" si="78"/>
        <v>#REF!</v>
      </c>
      <c r="V255" s="115" t="e">
        <f t="shared" si="79"/>
        <v>#REF!</v>
      </c>
      <c r="W255" s="115" t="e">
        <f t="shared" si="80"/>
        <v>#REF!</v>
      </c>
      <c r="X255" s="116" t="e">
        <f t="shared" si="81"/>
        <v>#REF!</v>
      </c>
      <c r="Y255" s="116" t="e">
        <f t="shared" si="82"/>
        <v>#REF!</v>
      </c>
      <c r="Z255" s="115" t="e">
        <f t="shared" si="83"/>
        <v>#REF!</v>
      </c>
      <c r="AA255" s="115" t="e">
        <f t="shared" si="84"/>
        <v>#REF!</v>
      </c>
      <c r="AB255" s="115"/>
      <c r="AC255" s="117" t="str">
        <f t="shared" si="85"/>
        <v>BERTAHAP</v>
      </c>
      <c r="AD255" s="118">
        <f t="shared" si="86"/>
        <v>0</v>
      </c>
      <c r="AE255" s="119">
        <v>2</v>
      </c>
      <c r="AF255" s="120"/>
      <c r="AG255" s="115" t="e">
        <f>IF(AF255&gt;#REF!,"LB","KR")</f>
        <v>#REF!</v>
      </c>
      <c r="AH255" s="120">
        <v>1674865000</v>
      </c>
      <c r="AI255" s="120">
        <v>1887840000</v>
      </c>
      <c r="AJ255" s="120">
        <v>2004278000</v>
      </c>
      <c r="AK255" s="121">
        <v>2127897000</v>
      </c>
      <c r="AL255" s="121">
        <v>2004278000</v>
      </c>
      <c r="AM255" s="120">
        <v>2127897000</v>
      </c>
      <c r="AN255" s="120" t="e">
        <f t="shared" si="89"/>
        <v>#REF!</v>
      </c>
    </row>
    <row r="256" spans="1:40">
      <c r="A256" s="3">
        <f t="shared" si="87"/>
        <v>217</v>
      </c>
      <c r="B256" s="106">
        <v>1</v>
      </c>
      <c r="C256" s="107" t="s">
        <v>187</v>
      </c>
      <c r="D256" s="108" t="s">
        <v>24</v>
      </c>
      <c r="E256" s="109"/>
      <c r="F256" s="110" t="s">
        <v>39</v>
      </c>
      <c r="G256" s="111">
        <f t="shared" si="68"/>
        <v>113</v>
      </c>
      <c r="H256" s="111">
        <f t="shared" si="69"/>
        <v>101</v>
      </c>
      <c r="I256" s="112">
        <f t="shared" si="70"/>
        <v>26438045</v>
      </c>
      <c r="J256" s="112" t="e">
        <f>SUMIF($AN$4:$AN$22,D256,#REF!)</f>
        <v>#REF!</v>
      </c>
      <c r="K256" s="113" t="e">
        <f t="shared" si="71"/>
        <v>#REF!</v>
      </c>
      <c r="L256" s="114" t="e">
        <f>SUMIF($AN$4:$AN$22,D256,#REF!)</f>
        <v>#REF!</v>
      </c>
      <c r="M256" s="115" t="e">
        <f t="shared" si="72"/>
        <v>#REF!</v>
      </c>
      <c r="N256" s="115" t="e">
        <f t="shared" si="73"/>
        <v>#REF!</v>
      </c>
      <c r="O256" s="115" t="e">
        <f t="shared" si="74"/>
        <v>#REF!</v>
      </c>
      <c r="P256" s="115" t="e">
        <f t="shared" si="75"/>
        <v>#REF!</v>
      </c>
      <c r="Q256" s="116" t="e">
        <f t="shared" si="76"/>
        <v>#REF!</v>
      </c>
      <c r="R256" s="115" t="e">
        <f t="shared" si="76"/>
        <v>#REF!</v>
      </c>
      <c r="S256" s="115" t="e">
        <f t="shared" si="77"/>
        <v>#REF!</v>
      </c>
      <c r="T256" s="115"/>
      <c r="U256" s="115" t="e">
        <f t="shared" si="78"/>
        <v>#REF!</v>
      </c>
      <c r="V256" s="115" t="e">
        <f t="shared" si="79"/>
        <v>#REF!</v>
      </c>
      <c r="W256" s="115" t="e">
        <f t="shared" si="80"/>
        <v>#REF!</v>
      </c>
      <c r="X256" s="116" t="e">
        <f t="shared" si="81"/>
        <v>#REF!</v>
      </c>
      <c r="Y256" s="116" t="e">
        <f t="shared" si="82"/>
        <v>#REF!</v>
      </c>
      <c r="Z256" s="115" t="e">
        <f t="shared" si="83"/>
        <v>#REF!</v>
      </c>
      <c r="AA256" s="115" t="e">
        <f t="shared" si="84"/>
        <v>#REF!</v>
      </c>
      <c r="AB256" s="115"/>
      <c r="AC256" s="117" t="str">
        <f t="shared" si="85"/>
        <v>BERTAHAP</v>
      </c>
      <c r="AD256" s="118">
        <f t="shared" si="86"/>
        <v>0</v>
      </c>
      <c r="AE256" s="119">
        <v>2</v>
      </c>
      <c r="AF256" s="120"/>
      <c r="AG256" s="115" t="e">
        <f>IF(AF256&gt;#REF!,"LB","KR")</f>
        <v>#REF!</v>
      </c>
      <c r="AH256" s="120">
        <v>2366764000</v>
      </c>
      <c r="AI256" s="120">
        <v>2667721000</v>
      </c>
      <c r="AJ256" s="120">
        <v>2832260000</v>
      </c>
      <c r="AK256" s="121">
        <v>3006948000</v>
      </c>
      <c r="AL256" s="121">
        <v>2832260000</v>
      </c>
      <c r="AM256" s="120">
        <v>3006948000</v>
      </c>
      <c r="AN256" s="120" t="e">
        <f t="shared" si="89"/>
        <v>#REF!</v>
      </c>
    </row>
    <row r="257" spans="1:40">
      <c r="A257" s="3">
        <f t="shared" si="87"/>
        <v>218</v>
      </c>
      <c r="B257" s="106">
        <v>2</v>
      </c>
      <c r="C257" s="107" t="s">
        <v>187</v>
      </c>
      <c r="D257" s="108" t="s">
        <v>35</v>
      </c>
      <c r="E257" s="109"/>
      <c r="F257" s="110" t="s">
        <v>42</v>
      </c>
      <c r="G257" s="111">
        <f t="shared" si="68"/>
        <v>78</v>
      </c>
      <c r="H257" s="111">
        <f t="shared" si="69"/>
        <v>66</v>
      </c>
      <c r="I257" s="112">
        <f t="shared" si="70"/>
        <v>26438045</v>
      </c>
      <c r="J257" s="112" t="e">
        <f>SUMIF($AN$4:$AN$22,D257,#REF!)</f>
        <v>#REF!</v>
      </c>
      <c r="K257" s="113" t="e">
        <f t="shared" si="71"/>
        <v>#REF!</v>
      </c>
      <c r="L257" s="114" t="e">
        <f>SUMIF($AN$4:$AN$22,D257,#REF!)</f>
        <v>#REF!</v>
      </c>
      <c r="M257" s="115" t="e">
        <f t="shared" si="72"/>
        <v>#REF!</v>
      </c>
      <c r="N257" s="115" t="e">
        <f t="shared" si="73"/>
        <v>#REF!</v>
      </c>
      <c r="O257" s="115" t="e">
        <f t="shared" si="74"/>
        <v>#REF!</v>
      </c>
      <c r="P257" s="115" t="e">
        <f t="shared" si="75"/>
        <v>#REF!</v>
      </c>
      <c r="Q257" s="116" t="e">
        <f t="shared" si="76"/>
        <v>#REF!</v>
      </c>
      <c r="R257" s="115" t="e">
        <f t="shared" si="76"/>
        <v>#REF!</v>
      </c>
      <c r="S257" s="115" t="e">
        <f t="shared" si="77"/>
        <v>#REF!</v>
      </c>
      <c r="T257" s="115"/>
      <c r="U257" s="115" t="e">
        <f t="shared" si="78"/>
        <v>#REF!</v>
      </c>
      <c r="V257" s="115" t="e">
        <f t="shared" si="79"/>
        <v>#REF!</v>
      </c>
      <c r="W257" s="115" t="e">
        <f t="shared" si="80"/>
        <v>#REF!</v>
      </c>
      <c r="X257" s="116" t="e">
        <f t="shared" si="81"/>
        <v>#REF!</v>
      </c>
      <c r="Y257" s="116" t="e">
        <f t="shared" si="82"/>
        <v>#REF!</v>
      </c>
      <c r="Z257" s="115" t="e">
        <f t="shared" si="83"/>
        <v>#REF!</v>
      </c>
      <c r="AA257" s="115" t="e">
        <f t="shared" si="84"/>
        <v>#REF!</v>
      </c>
      <c r="AB257" s="115"/>
      <c r="AC257" s="117" t="str">
        <f t="shared" si="85"/>
        <v>BERTAHAP</v>
      </c>
      <c r="AD257" s="118">
        <f t="shared" si="86"/>
        <v>0</v>
      </c>
      <c r="AE257" s="119">
        <v>2</v>
      </c>
      <c r="AF257" s="120"/>
      <c r="AG257" s="115" t="e">
        <f>IF(AF257&gt;#REF!,"LB","KR")</f>
        <v>#REF!</v>
      </c>
      <c r="AH257" s="120">
        <v>1514038000</v>
      </c>
      <c r="AI257" s="120">
        <v>1706563000</v>
      </c>
      <c r="AJ257" s="120">
        <v>1811820000</v>
      </c>
      <c r="AK257" s="121">
        <v>1923569000</v>
      </c>
      <c r="AL257" s="121">
        <v>1811820000</v>
      </c>
      <c r="AM257" s="120">
        <v>1923569000</v>
      </c>
      <c r="AN257" s="120" t="e">
        <f t="shared" si="89"/>
        <v>#REF!</v>
      </c>
    </row>
    <row r="258" spans="1:40">
      <c r="A258" s="3">
        <f t="shared" si="87"/>
        <v>219</v>
      </c>
      <c r="B258" s="106">
        <v>3</v>
      </c>
      <c r="C258" s="107" t="s">
        <v>187</v>
      </c>
      <c r="D258" s="108" t="s">
        <v>41</v>
      </c>
      <c r="E258" s="109"/>
      <c r="F258" s="110" t="s">
        <v>45</v>
      </c>
      <c r="G258" s="111">
        <f t="shared" si="68"/>
        <v>60</v>
      </c>
      <c r="H258" s="111">
        <f t="shared" si="69"/>
        <v>52</v>
      </c>
      <c r="I258" s="112">
        <f t="shared" si="70"/>
        <v>26438045</v>
      </c>
      <c r="J258" s="112" t="e">
        <f>SUMIF($AN$4:$AN$22,D258,#REF!)</f>
        <v>#REF!</v>
      </c>
      <c r="K258" s="113" t="e">
        <f t="shared" si="71"/>
        <v>#REF!</v>
      </c>
      <c r="L258" s="114" t="e">
        <f>SUMIF($AN$4:$AN$22,D258,#REF!)</f>
        <v>#REF!</v>
      </c>
      <c r="M258" s="115" t="e">
        <f t="shared" si="72"/>
        <v>#REF!</v>
      </c>
      <c r="N258" s="115" t="e">
        <f t="shared" si="73"/>
        <v>#REF!</v>
      </c>
      <c r="O258" s="115" t="e">
        <f t="shared" si="74"/>
        <v>#REF!</v>
      </c>
      <c r="P258" s="115" t="e">
        <f t="shared" si="75"/>
        <v>#REF!</v>
      </c>
      <c r="Q258" s="116" t="e">
        <f t="shared" si="76"/>
        <v>#REF!</v>
      </c>
      <c r="R258" s="115" t="e">
        <f t="shared" si="76"/>
        <v>#REF!</v>
      </c>
      <c r="S258" s="115" t="e">
        <f t="shared" si="77"/>
        <v>#REF!</v>
      </c>
      <c r="T258" s="115"/>
      <c r="U258" s="115" t="e">
        <f t="shared" si="78"/>
        <v>#REF!</v>
      </c>
      <c r="V258" s="115" t="e">
        <f t="shared" si="79"/>
        <v>#REF!</v>
      </c>
      <c r="W258" s="115" t="e">
        <f t="shared" si="80"/>
        <v>#REF!</v>
      </c>
      <c r="X258" s="116" t="e">
        <f t="shared" si="81"/>
        <v>#REF!</v>
      </c>
      <c r="Y258" s="116" t="e">
        <f t="shared" si="82"/>
        <v>#REF!</v>
      </c>
      <c r="Z258" s="115" t="e">
        <f t="shared" si="83"/>
        <v>#REF!</v>
      </c>
      <c r="AA258" s="115" t="e">
        <f t="shared" si="84"/>
        <v>#REF!</v>
      </c>
      <c r="AB258" s="115"/>
      <c r="AC258" s="117" t="str">
        <f t="shared" si="85"/>
        <v>BERTAHAP</v>
      </c>
      <c r="AD258" s="118">
        <f t="shared" si="86"/>
        <v>0</v>
      </c>
      <c r="AE258" s="119">
        <v>2</v>
      </c>
      <c r="AF258" s="120"/>
      <c r="AG258" s="115" t="e">
        <f>IF(AF258&gt;#REF!,"LB","KR")</f>
        <v>#REF!</v>
      </c>
      <c r="AH258" s="120">
        <v>1192879000</v>
      </c>
      <c r="AI258" s="120">
        <v>1344565000</v>
      </c>
      <c r="AJ258" s="120">
        <v>1427495000</v>
      </c>
      <c r="AK258" s="121">
        <v>1515539000</v>
      </c>
      <c r="AL258" s="121">
        <v>1427495000</v>
      </c>
      <c r="AM258" s="120">
        <v>1515539000</v>
      </c>
      <c r="AN258" s="120" t="e">
        <f t="shared" si="89"/>
        <v>#REF!</v>
      </c>
    </row>
    <row r="259" spans="1:40">
      <c r="A259" s="3">
        <f t="shared" si="87"/>
        <v>220</v>
      </c>
      <c r="B259" s="106">
        <v>4</v>
      </c>
      <c r="C259" s="107" t="s">
        <v>187</v>
      </c>
      <c r="D259" s="108">
        <v>10</v>
      </c>
      <c r="E259" s="109"/>
      <c r="F259" s="110" t="s">
        <v>48</v>
      </c>
      <c r="G259" s="111">
        <f t="shared" si="68"/>
        <v>74</v>
      </c>
      <c r="H259" s="111">
        <f t="shared" si="69"/>
        <v>63</v>
      </c>
      <c r="I259" s="112">
        <f t="shared" si="70"/>
        <v>26438045</v>
      </c>
      <c r="J259" s="112" t="e">
        <f>SUMIF($AN$4:$AN$22,D259,#REF!)</f>
        <v>#REF!</v>
      </c>
      <c r="K259" s="113" t="e">
        <f t="shared" si="71"/>
        <v>#REF!</v>
      </c>
      <c r="L259" s="114" t="e">
        <f>SUMIF($AN$4:$AN$22,D259,#REF!)</f>
        <v>#REF!</v>
      </c>
      <c r="M259" s="115" t="e">
        <f t="shared" si="72"/>
        <v>#REF!</v>
      </c>
      <c r="N259" s="115" t="e">
        <f t="shared" si="73"/>
        <v>#REF!</v>
      </c>
      <c r="O259" s="115" t="e">
        <f t="shared" si="74"/>
        <v>#REF!</v>
      </c>
      <c r="P259" s="115" t="e">
        <f t="shared" si="75"/>
        <v>#REF!</v>
      </c>
      <c r="Q259" s="116" t="e">
        <f t="shared" si="76"/>
        <v>#REF!</v>
      </c>
      <c r="R259" s="115" t="e">
        <f t="shared" si="76"/>
        <v>#REF!</v>
      </c>
      <c r="S259" s="115" t="e">
        <f t="shared" si="77"/>
        <v>#REF!</v>
      </c>
      <c r="T259" s="115"/>
      <c r="U259" s="115" t="e">
        <f t="shared" si="78"/>
        <v>#REF!</v>
      </c>
      <c r="V259" s="115" t="e">
        <f t="shared" si="79"/>
        <v>#REF!</v>
      </c>
      <c r="W259" s="115" t="e">
        <f t="shared" si="80"/>
        <v>#REF!</v>
      </c>
      <c r="X259" s="116" t="e">
        <f t="shared" si="81"/>
        <v>#REF!</v>
      </c>
      <c r="Y259" s="116" t="e">
        <f t="shared" si="82"/>
        <v>#REF!</v>
      </c>
      <c r="Z259" s="115" t="e">
        <f t="shared" si="83"/>
        <v>#REF!</v>
      </c>
      <c r="AA259" s="115" t="e">
        <f t="shared" si="84"/>
        <v>#REF!</v>
      </c>
      <c r="AB259" s="115"/>
      <c r="AC259" s="117" t="str">
        <f t="shared" si="85"/>
        <v>BERTAHAP</v>
      </c>
      <c r="AD259" s="118">
        <f t="shared" si="86"/>
        <v>0</v>
      </c>
      <c r="AE259" s="119">
        <v>2</v>
      </c>
      <c r="AF259" s="120"/>
      <c r="AG259" s="115" t="e">
        <f>IF(AF259&gt;#REF!,"LB","KR")</f>
        <v>#REF!</v>
      </c>
      <c r="AH259" s="120">
        <v>1445218000</v>
      </c>
      <c r="AI259" s="120">
        <v>1628992000</v>
      </c>
      <c r="AJ259" s="120">
        <v>1729465000</v>
      </c>
      <c r="AK259" s="121">
        <v>1836134000</v>
      </c>
      <c r="AL259" s="121">
        <v>1729465000</v>
      </c>
      <c r="AM259" s="120">
        <v>1836134000</v>
      </c>
      <c r="AN259" s="120" t="e">
        <f t="shared" si="89"/>
        <v>#REF!</v>
      </c>
    </row>
    <row r="260" spans="1:40">
      <c r="A260" s="3">
        <f t="shared" si="87"/>
        <v>221</v>
      </c>
      <c r="B260" s="106">
        <v>5</v>
      </c>
      <c r="C260" s="107" t="s">
        <v>187</v>
      </c>
      <c r="D260" s="106">
        <v>12</v>
      </c>
      <c r="E260" s="109"/>
      <c r="F260" s="110" t="s">
        <v>50</v>
      </c>
      <c r="G260" s="111">
        <f t="shared" si="68"/>
        <v>67</v>
      </c>
      <c r="H260" s="111">
        <f t="shared" si="69"/>
        <v>57</v>
      </c>
      <c r="I260" s="112">
        <f t="shared" si="70"/>
        <v>26438045</v>
      </c>
      <c r="J260" s="112" t="e">
        <f>SUMIF($AN$4:$AN$22,D260,#REF!)</f>
        <v>#REF!</v>
      </c>
      <c r="K260" s="113" t="e">
        <f t="shared" si="71"/>
        <v>#REF!</v>
      </c>
      <c r="L260" s="114" t="e">
        <f>SUMIF($AN$4:$AN$22,D260,#REF!)</f>
        <v>#REF!</v>
      </c>
      <c r="M260" s="115" t="e">
        <f t="shared" si="72"/>
        <v>#REF!</v>
      </c>
      <c r="N260" s="115" t="e">
        <f t="shared" si="73"/>
        <v>#REF!</v>
      </c>
      <c r="O260" s="115" t="e">
        <f t="shared" si="74"/>
        <v>#REF!</v>
      </c>
      <c r="P260" s="115" t="e">
        <f t="shared" si="75"/>
        <v>#REF!</v>
      </c>
      <c r="Q260" s="116" t="e">
        <f t="shared" si="76"/>
        <v>#REF!</v>
      </c>
      <c r="R260" s="115" t="e">
        <f t="shared" si="76"/>
        <v>#REF!</v>
      </c>
      <c r="S260" s="115" t="e">
        <f t="shared" si="77"/>
        <v>#REF!</v>
      </c>
      <c r="T260" s="115"/>
      <c r="U260" s="115" t="e">
        <f t="shared" si="78"/>
        <v>#REF!</v>
      </c>
      <c r="V260" s="115" t="e">
        <f t="shared" si="79"/>
        <v>#REF!</v>
      </c>
      <c r="W260" s="115" t="e">
        <f t="shared" si="80"/>
        <v>#REF!</v>
      </c>
      <c r="X260" s="116" t="e">
        <f t="shared" si="81"/>
        <v>#REF!</v>
      </c>
      <c r="Y260" s="116" t="e">
        <f t="shared" si="82"/>
        <v>#REF!</v>
      </c>
      <c r="Z260" s="115" t="e">
        <f t="shared" si="83"/>
        <v>#REF!</v>
      </c>
      <c r="AA260" s="115" t="e">
        <f t="shared" si="84"/>
        <v>#REF!</v>
      </c>
      <c r="AB260" s="115"/>
      <c r="AC260" s="117" t="str">
        <f t="shared" si="85"/>
        <v>BERTAHAP</v>
      </c>
      <c r="AD260" s="118">
        <f t="shared" si="86"/>
        <v>0</v>
      </c>
      <c r="AE260" s="119">
        <v>2</v>
      </c>
      <c r="AF260" s="120"/>
      <c r="AG260" s="115" t="e">
        <f>IF(AF260&gt;#REF!,"LB","KR")</f>
        <v>#REF!</v>
      </c>
      <c r="AH260" s="120">
        <v>1307579000</v>
      </c>
      <c r="AI260" s="120">
        <v>1473850000</v>
      </c>
      <c r="AJ260" s="120">
        <v>1564754000</v>
      </c>
      <c r="AK260" s="121">
        <v>1661264000</v>
      </c>
      <c r="AL260" s="121">
        <v>1564754000</v>
      </c>
      <c r="AM260" s="120">
        <v>1661264000</v>
      </c>
      <c r="AN260" s="120" t="e">
        <f t="shared" si="89"/>
        <v>#REF!</v>
      </c>
    </row>
    <row r="261" spans="1:40">
      <c r="A261" s="3">
        <f t="shared" si="87"/>
        <v>222</v>
      </c>
      <c r="B261" s="106">
        <v>6</v>
      </c>
      <c r="C261" s="107" t="s">
        <v>187</v>
      </c>
      <c r="D261" s="108">
        <v>16</v>
      </c>
      <c r="E261" s="109"/>
      <c r="F261" s="110" t="s">
        <v>52</v>
      </c>
      <c r="G261" s="111">
        <f t="shared" si="68"/>
        <v>71</v>
      </c>
      <c r="H261" s="111">
        <f t="shared" si="69"/>
        <v>63</v>
      </c>
      <c r="I261" s="112">
        <f t="shared" si="70"/>
        <v>26438045</v>
      </c>
      <c r="J261" s="112" t="e">
        <f>SUMIF($AN$4:$AN$22,D261,#REF!)</f>
        <v>#REF!</v>
      </c>
      <c r="K261" s="113" t="e">
        <f t="shared" si="71"/>
        <v>#REF!</v>
      </c>
      <c r="L261" s="114" t="e">
        <f>SUMIF($AN$4:$AN$22,D261,#REF!)</f>
        <v>#REF!</v>
      </c>
      <c r="M261" s="115" t="e">
        <f t="shared" si="72"/>
        <v>#REF!</v>
      </c>
      <c r="N261" s="115" t="e">
        <f t="shared" si="73"/>
        <v>#REF!</v>
      </c>
      <c r="O261" s="115" t="e">
        <f t="shared" si="74"/>
        <v>#REF!</v>
      </c>
      <c r="P261" s="115" t="e">
        <f t="shared" si="75"/>
        <v>#REF!</v>
      </c>
      <c r="Q261" s="116" t="e">
        <f t="shared" si="76"/>
        <v>#REF!</v>
      </c>
      <c r="R261" s="115" t="e">
        <f t="shared" si="76"/>
        <v>#REF!</v>
      </c>
      <c r="S261" s="115" t="e">
        <f t="shared" si="77"/>
        <v>#REF!</v>
      </c>
      <c r="T261" s="115"/>
      <c r="U261" s="115" t="e">
        <f t="shared" si="78"/>
        <v>#REF!</v>
      </c>
      <c r="V261" s="115" t="e">
        <f t="shared" si="79"/>
        <v>#REF!</v>
      </c>
      <c r="W261" s="115" t="e">
        <f t="shared" si="80"/>
        <v>#REF!</v>
      </c>
      <c r="X261" s="116" t="e">
        <f t="shared" si="81"/>
        <v>#REF!</v>
      </c>
      <c r="Y261" s="116" t="e">
        <f t="shared" si="82"/>
        <v>#REF!</v>
      </c>
      <c r="Z261" s="115" t="e">
        <f t="shared" si="83"/>
        <v>#REF!</v>
      </c>
      <c r="AA261" s="115" t="e">
        <f t="shared" si="84"/>
        <v>#REF!</v>
      </c>
      <c r="AB261" s="115"/>
      <c r="AC261" s="117" t="str">
        <f t="shared" si="85"/>
        <v>BERTAHAP</v>
      </c>
      <c r="AD261" s="118">
        <f t="shared" si="86"/>
        <v>0</v>
      </c>
      <c r="AE261" s="119">
        <v>2</v>
      </c>
      <c r="AF261" s="120"/>
      <c r="AG261" s="115" t="e">
        <f>IF(AF261&gt;#REF!,"LB","KR")</f>
        <v>#REF!</v>
      </c>
      <c r="AH261" s="120">
        <v>1445218000</v>
      </c>
      <c r="AI261" s="120">
        <v>1628992000</v>
      </c>
      <c r="AJ261" s="120">
        <v>1729465000</v>
      </c>
      <c r="AK261" s="121">
        <v>1836134000</v>
      </c>
      <c r="AL261" s="121">
        <v>1729465000</v>
      </c>
      <c r="AM261" s="120">
        <v>1836134000</v>
      </c>
      <c r="AN261" s="120" t="e">
        <f t="shared" si="89"/>
        <v>#REF!</v>
      </c>
    </row>
    <row r="262" spans="1:40">
      <c r="A262" s="3">
        <f t="shared" si="87"/>
        <v>223</v>
      </c>
      <c r="B262" s="106">
        <v>7</v>
      </c>
      <c r="C262" s="107" t="s">
        <v>187</v>
      </c>
      <c r="D262" s="106">
        <v>18</v>
      </c>
      <c r="E262" s="109"/>
      <c r="F262" s="110" t="s">
        <v>54</v>
      </c>
      <c r="G262" s="111">
        <f t="shared" si="68"/>
        <v>97</v>
      </c>
      <c r="H262" s="111">
        <f t="shared" si="69"/>
        <v>85</v>
      </c>
      <c r="I262" s="112">
        <f t="shared" si="70"/>
        <v>26438045</v>
      </c>
      <c r="J262" s="112" t="e">
        <f>SUMIF($AN$4:$AN$22,D262,#REF!)</f>
        <v>#REF!</v>
      </c>
      <c r="K262" s="113" t="e">
        <f t="shared" si="71"/>
        <v>#REF!</v>
      </c>
      <c r="L262" s="114" t="e">
        <f>SUMIF($AN$4:$AN$22,D262,#REF!)</f>
        <v>#REF!</v>
      </c>
      <c r="M262" s="115" t="e">
        <f t="shared" si="72"/>
        <v>#REF!</v>
      </c>
      <c r="N262" s="115" t="e">
        <f t="shared" si="73"/>
        <v>#REF!</v>
      </c>
      <c r="O262" s="115" t="e">
        <f t="shared" si="74"/>
        <v>#REF!</v>
      </c>
      <c r="P262" s="115" t="e">
        <f t="shared" si="75"/>
        <v>#REF!</v>
      </c>
      <c r="Q262" s="116" t="e">
        <f t="shared" si="76"/>
        <v>#REF!</v>
      </c>
      <c r="R262" s="115" t="e">
        <f t="shared" si="76"/>
        <v>#REF!</v>
      </c>
      <c r="S262" s="115" t="e">
        <f t="shared" si="77"/>
        <v>#REF!</v>
      </c>
      <c r="T262" s="115"/>
      <c r="U262" s="115" t="e">
        <f t="shared" si="78"/>
        <v>#REF!</v>
      </c>
      <c r="V262" s="115" t="e">
        <f t="shared" si="79"/>
        <v>#REF!</v>
      </c>
      <c r="W262" s="115" t="e">
        <f t="shared" si="80"/>
        <v>#REF!</v>
      </c>
      <c r="X262" s="116" t="e">
        <f t="shared" si="81"/>
        <v>#REF!</v>
      </c>
      <c r="Y262" s="116" t="e">
        <f t="shared" si="82"/>
        <v>#REF!</v>
      </c>
      <c r="Z262" s="115" t="e">
        <f t="shared" si="83"/>
        <v>#REF!</v>
      </c>
      <c r="AA262" s="115" t="e">
        <f t="shared" si="84"/>
        <v>#REF!</v>
      </c>
      <c r="AB262" s="115"/>
      <c r="AC262" s="117" t="str">
        <f t="shared" si="85"/>
        <v>BERTAHAP</v>
      </c>
      <c r="AD262" s="118">
        <f t="shared" si="86"/>
        <v>0</v>
      </c>
      <c r="AE262" s="119">
        <v>2</v>
      </c>
      <c r="AF262" s="120"/>
      <c r="AG262" s="115" t="e">
        <f>IF(AF262&gt;#REF!,"LB","KR")</f>
        <v>#REF!</v>
      </c>
      <c r="AH262" s="120">
        <v>1949898000</v>
      </c>
      <c r="AI262" s="120">
        <v>2197846000</v>
      </c>
      <c r="AJ262" s="120">
        <v>2333405000</v>
      </c>
      <c r="AK262" s="121">
        <v>2477324000</v>
      </c>
      <c r="AL262" s="121">
        <v>2333405000</v>
      </c>
      <c r="AM262" s="120">
        <v>2477324000</v>
      </c>
      <c r="AN262" s="120" t="e">
        <f t="shared" si="89"/>
        <v>#REF!</v>
      </c>
    </row>
    <row r="263" spans="1:40">
      <c r="A263" s="3">
        <f t="shared" si="87"/>
        <v>224</v>
      </c>
      <c r="B263" s="106">
        <v>8</v>
      </c>
      <c r="C263" s="107" t="s">
        <v>187</v>
      </c>
      <c r="D263" s="106">
        <v>20</v>
      </c>
      <c r="E263" s="109"/>
      <c r="F263" s="110" t="s">
        <v>70</v>
      </c>
      <c r="G263" s="111">
        <f t="shared" si="68"/>
        <v>60</v>
      </c>
      <c r="H263" s="111">
        <f t="shared" si="69"/>
        <v>51</v>
      </c>
      <c r="I263" s="112">
        <f t="shared" si="70"/>
        <v>26438045</v>
      </c>
      <c r="J263" s="112" t="e">
        <f>SUMIF($AN$4:$AN$22,D263,#REF!)</f>
        <v>#REF!</v>
      </c>
      <c r="K263" s="113" t="e">
        <f t="shared" si="71"/>
        <v>#REF!</v>
      </c>
      <c r="L263" s="114" t="e">
        <f>SUMIF($AN$4:$AN$22,D263,#REF!)</f>
        <v>#REF!</v>
      </c>
      <c r="M263" s="115" t="e">
        <f t="shared" si="72"/>
        <v>#REF!</v>
      </c>
      <c r="N263" s="115" t="e">
        <f t="shared" si="73"/>
        <v>#REF!</v>
      </c>
      <c r="O263" s="115" t="e">
        <f t="shared" si="74"/>
        <v>#REF!</v>
      </c>
      <c r="P263" s="115" t="e">
        <f t="shared" si="75"/>
        <v>#REF!</v>
      </c>
      <c r="Q263" s="116" t="e">
        <f t="shared" si="76"/>
        <v>#REF!</v>
      </c>
      <c r="R263" s="115" t="e">
        <f t="shared" si="76"/>
        <v>#REF!</v>
      </c>
      <c r="S263" s="115" t="e">
        <f t="shared" si="77"/>
        <v>#REF!</v>
      </c>
      <c r="T263" s="115"/>
      <c r="U263" s="115" t="e">
        <f t="shared" si="78"/>
        <v>#REF!</v>
      </c>
      <c r="V263" s="115" t="e">
        <f t="shared" si="79"/>
        <v>#REF!</v>
      </c>
      <c r="W263" s="115" t="e">
        <f t="shared" si="80"/>
        <v>#REF!</v>
      </c>
      <c r="X263" s="116" t="e">
        <f t="shared" si="81"/>
        <v>#REF!</v>
      </c>
      <c r="Y263" s="116" t="e">
        <f t="shared" si="82"/>
        <v>#REF!</v>
      </c>
      <c r="Z263" s="115" t="e">
        <f t="shared" si="83"/>
        <v>#REF!</v>
      </c>
      <c r="AA263" s="115" t="e">
        <f t="shared" si="84"/>
        <v>#REF!</v>
      </c>
      <c r="AB263" s="115"/>
      <c r="AC263" s="117" t="str">
        <f t="shared" si="85"/>
        <v>BERTAHAP</v>
      </c>
      <c r="AD263" s="118">
        <f t="shared" si="86"/>
        <v>0</v>
      </c>
      <c r="AE263" s="119">
        <v>2</v>
      </c>
      <c r="AF263" s="120"/>
      <c r="AG263" s="115" t="e">
        <f>IF(AF263&gt;#REF!,"LB","KR")</f>
        <v>#REF!</v>
      </c>
      <c r="AH263" s="120">
        <v>1169939000</v>
      </c>
      <c r="AI263" s="120">
        <v>1318708000</v>
      </c>
      <c r="AJ263" s="120">
        <v>1400043000</v>
      </c>
      <c r="AK263" s="121">
        <v>1486394000</v>
      </c>
      <c r="AL263" s="121">
        <v>1400043000</v>
      </c>
      <c r="AM263" s="120">
        <v>1486394000</v>
      </c>
      <c r="AN263" s="120" t="e">
        <f t="shared" si="89"/>
        <v>#REF!</v>
      </c>
    </row>
    <row r="264" spans="1:40">
      <c r="A264" s="3">
        <f t="shared" si="87"/>
        <v>225</v>
      </c>
      <c r="B264" s="106">
        <v>9</v>
      </c>
      <c r="C264" s="107" t="s">
        <v>187</v>
      </c>
      <c r="D264" s="106">
        <v>22</v>
      </c>
      <c r="E264" s="109"/>
      <c r="F264" s="110" t="s">
        <v>89</v>
      </c>
      <c r="G264" s="111">
        <f t="shared" si="68"/>
        <v>81</v>
      </c>
      <c r="H264" s="111">
        <f t="shared" si="69"/>
        <v>70</v>
      </c>
      <c r="I264" s="112">
        <f t="shared" si="70"/>
        <v>26438045</v>
      </c>
      <c r="J264" s="112" t="e">
        <f>SUMIF($AN$4:$AN$22,D264,#REF!)</f>
        <v>#REF!</v>
      </c>
      <c r="K264" s="113" t="e">
        <f t="shared" si="71"/>
        <v>#REF!</v>
      </c>
      <c r="L264" s="114" t="e">
        <f>SUMIF($AN$4:$AN$22,D264,#REF!)</f>
        <v>#REF!</v>
      </c>
      <c r="M264" s="115" t="e">
        <f t="shared" si="72"/>
        <v>#REF!</v>
      </c>
      <c r="N264" s="115" t="e">
        <f t="shared" si="73"/>
        <v>#REF!</v>
      </c>
      <c r="O264" s="115" t="e">
        <f t="shared" si="74"/>
        <v>#REF!</v>
      </c>
      <c r="P264" s="115" t="e">
        <f t="shared" si="75"/>
        <v>#REF!</v>
      </c>
      <c r="Q264" s="116" t="e">
        <f t="shared" si="76"/>
        <v>#REF!</v>
      </c>
      <c r="R264" s="115" t="e">
        <f t="shared" si="76"/>
        <v>#REF!</v>
      </c>
      <c r="S264" s="115" t="e">
        <f t="shared" si="77"/>
        <v>#REF!</v>
      </c>
      <c r="T264" s="115"/>
      <c r="U264" s="115" t="e">
        <f t="shared" si="78"/>
        <v>#REF!</v>
      </c>
      <c r="V264" s="115" t="e">
        <f t="shared" si="79"/>
        <v>#REF!</v>
      </c>
      <c r="W264" s="115" t="e">
        <f t="shared" si="80"/>
        <v>#REF!</v>
      </c>
      <c r="X264" s="116" t="e">
        <f t="shared" si="81"/>
        <v>#REF!</v>
      </c>
      <c r="Y264" s="116" t="e">
        <f t="shared" si="82"/>
        <v>#REF!</v>
      </c>
      <c r="Z264" s="115" t="e">
        <f t="shared" si="83"/>
        <v>#REF!</v>
      </c>
      <c r="AA264" s="115" t="e">
        <f t="shared" si="84"/>
        <v>#REF!</v>
      </c>
      <c r="AB264" s="115"/>
      <c r="AC264" s="117" t="str">
        <f t="shared" si="85"/>
        <v>BERTAHAP</v>
      </c>
      <c r="AD264" s="118">
        <f t="shared" si="86"/>
        <v>0</v>
      </c>
      <c r="AE264" s="119">
        <v>2</v>
      </c>
      <c r="AF264" s="120"/>
      <c r="AG264" s="115" t="e">
        <f>IF(AF264&gt;#REF!,"LB","KR")</f>
        <v>#REF!</v>
      </c>
      <c r="AH264" s="120">
        <v>1674865000</v>
      </c>
      <c r="AI264" s="120">
        <v>1887840000</v>
      </c>
      <c r="AJ264" s="120">
        <v>2004278000</v>
      </c>
      <c r="AK264" s="121">
        <v>2127897000</v>
      </c>
      <c r="AL264" s="121">
        <v>2004278000</v>
      </c>
      <c r="AM264" s="120">
        <v>2127897000</v>
      </c>
      <c r="AN264" s="120" t="e">
        <f t="shared" si="89"/>
        <v>#REF!</v>
      </c>
    </row>
    <row r="265" spans="1:40">
      <c r="A265" s="3">
        <f t="shared" si="87"/>
        <v>226</v>
      </c>
      <c r="B265" s="106">
        <v>1</v>
      </c>
      <c r="C265" s="107" t="s">
        <v>188</v>
      </c>
      <c r="D265" s="108" t="s">
        <v>24</v>
      </c>
      <c r="E265" s="109"/>
      <c r="F265" s="110" t="s">
        <v>39</v>
      </c>
      <c r="G265" s="111">
        <f t="shared" si="68"/>
        <v>113</v>
      </c>
      <c r="H265" s="111">
        <f t="shared" si="69"/>
        <v>101</v>
      </c>
      <c r="I265" s="112">
        <f t="shared" si="70"/>
        <v>26438045</v>
      </c>
      <c r="J265" s="112" t="e">
        <f>SUMIF($AN$4:$AN$22,D265,#REF!)</f>
        <v>#REF!</v>
      </c>
      <c r="K265" s="113" t="e">
        <f t="shared" si="71"/>
        <v>#REF!</v>
      </c>
      <c r="L265" s="114" t="e">
        <f>SUMIF($AN$4:$AN$22,D265,#REF!)</f>
        <v>#REF!</v>
      </c>
      <c r="M265" s="115" t="e">
        <f t="shared" si="72"/>
        <v>#REF!</v>
      </c>
      <c r="N265" s="115" t="e">
        <f t="shared" si="73"/>
        <v>#REF!</v>
      </c>
      <c r="O265" s="115" t="e">
        <f t="shared" si="74"/>
        <v>#REF!</v>
      </c>
      <c r="P265" s="115" t="e">
        <f t="shared" si="75"/>
        <v>#REF!</v>
      </c>
      <c r="Q265" s="116" t="e">
        <f t="shared" si="76"/>
        <v>#REF!</v>
      </c>
      <c r="R265" s="115" t="e">
        <f t="shared" si="76"/>
        <v>#REF!</v>
      </c>
      <c r="S265" s="115" t="e">
        <f t="shared" si="77"/>
        <v>#REF!</v>
      </c>
      <c r="T265" s="115"/>
      <c r="U265" s="115" t="e">
        <f t="shared" si="78"/>
        <v>#REF!</v>
      </c>
      <c r="V265" s="115" t="e">
        <f t="shared" si="79"/>
        <v>#REF!</v>
      </c>
      <c r="W265" s="115" t="e">
        <f t="shared" si="80"/>
        <v>#REF!</v>
      </c>
      <c r="X265" s="116" t="e">
        <f t="shared" si="81"/>
        <v>#REF!</v>
      </c>
      <c r="Y265" s="116" t="e">
        <f t="shared" si="82"/>
        <v>#REF!</v>
      </c>
      <c r="Z265" s="115" t="e">
        <f t="shared" si="83"/>
        <v>#REF!</v>
      </c>
      <c r="AA265" s="115" t="e">
        <f t="shared" si="84"/>
        <v>#REF!</v>
      </c>
      <c r="AB265" s="115"/>
      <c r="AC265" s="117" t="str">
        <f t="shared" si="85"/>
        <v>BERTAHAP</v>
      </c>
      <c r="AD265" s="118">
        <f t="shared" si="86"/>
        <v>0</v>
      </c>
      <c r="AE265" s="119">
        <v>2</v>
      </c>
      <c r="AF265" s="120"/>
      <c r="AG265" s="115" t="e">
        <f>IF(AF265&gt;#REF!,"LB","KR")</f>
        <v>#REF!</v>
      </c>
      <c r="AH265" s="120">
        <v>2366764000</v>
      </c>
      <c r="AI265" s="120">
        <v>2667721000</v>
      </c>
      <c r="AJ265" s="120">
        <v>2832260000</v>
      </c>
      <c r="AK265" s="121">
        <v>3006948000</v>
      </c>
      <c r="AL265" s="121">
        <v>2832260000</v>
      </c>
      <c r="AM265" s="120">
        <v>3006948000</v>
      </c>
      <c r="AN265" s="120" t="e">
        <f t="shared" si="89"/>
        <v>#REF!</v>
      </c>
    </row>
    <row r="266" spans="1:40">
      <c r="A266" s="3">
        <f t="shared" si="87"/>
        <v>227</v>
      </c>
      <c r="B266" s="106">
        <v>2</v>
      </c>
      <c r="C266" s="107" t="s">
        <v>188</v>
      </c>
      <c r="D266" s="108" t="s">
        <v>35</v>
      </c>
      <c r="E266" s="109"/>
      <c r="F266" s="110" t="s">
        <v>42</v>
      </c>
      <c r="G266" s="111">
        <f t="shared" si="68"/>
        <v>78</v>
      </c>
      <c r="H266" s="111">
        <f t="shared" si="69"/>
        <v>66</v>
      </c>
      <c r="I266" s="112">
        <f t="shared" si="70"/>
        <v>26438045</v>
      </c>
      <c r="J266" s="112" t="e">
        <f>SUMIF($AN$4:$AN$22,D266,#REF!)</f>
        <v>#REF!</v>
      </c>
      <c r="K266" s="113" t="e">
        <f t="shared" si="71"/>
        <v>#REF!</v>
      </c>
      <c r="L266" s="114" t="e">
        <f>SUMIF($AN$4:$AN$22,D266,#REF!)</f>
        <v>#REF!</v>
      </c>
      <c r="M266" s="115" t="e">
        <f t="shared" si="72"/>
        <v>#REF!</v>
      </c>
      <c r="N266" s="115" t="e">
        <f t="shared" si="73"/>
        <v>#REF!</v>
      </c>
      <c r="O266" s="115" t="e">
        <f t="shared" si="74"/>
        <v>#REF!</v>
      </c>
      <c r="P266" s="115" t="e">
        <f t="shared" si="75"/>
        <v>#REF!</v>
      </c>
      <c r="Q266" s="116" t="e">
        <f t="shared" si="76"/>
        <v>#REF!</v>
      </c>
      <c r="R266" s="115" t="e">
        <f t="shared" si="76"/>
        <v>#REF!</v>
      </c>
      <c r="S266" s="115" t="e">
        <f t="shared" si="77"/>
        <v>#REF!</v>
      </c>
      <c r="T266" s="115"/>
      <c r="U266" s="115" t="e">
        <f t="shared" si="78"/>
        <v>#REF!</v>
      </c>
      <c r="V266" s="115" t="e">
        <f t="shared" si="79"/>
        <v>#REF!</v>
      </c>
      <c r="W266" s="115" t="e">
        <f t="shared" si="80"/>
        <v>#REF!</v>
      </c>
      <c r="X266" s="116" t="e">
        <f t="shared" si="81"/>
        <v>#REF!</v>
      </c>
      <c r="Y266" s="116" t="e">
        <f t="shared" si="82"/>
        <v>#REF!</v>
      </c>
      <c r="Z266" s="115" t="e">
        <f t="shared" si="83"/>
        <v>#REF!</v>
      </c>
      <c r="AA266" s="115" t="e">
        <f t="shared" si="84"/>
        <v>#REF!</v>
      </c>
      <c r="AB266" s="115"/>
      <c r="AC266" s="117" t="str">
        <f t="shared" si="85"/>
        <v>BERTAHAP</v>
      </c>
      <c r="AD266" s="118">
        <f t="shared" si="86"/>
        <v>0</v>
      </c>
      <c r="AE266" s="119">
        <v>2</v>
      </c>
      <c r="AF266" s="120"/>
      <c r="AG266" s="115" t="e">
        <f>IF(AF266&gt;#REF!,"LB","KR")</f>
        <v>#REF!</v>
      </c>
      <c r="AH266" s="120">
        <v>1514038000</v>
      </c>
      <c r="AI266" s="120">
        <v>1706563000</v>
      </c>
      <c r="AJ266" s="120">
        <v>1811820000</v>
      </c>
      <c r="AK266" s="121">
        <v>1923569000</v>
      </c>
      <c r="AL266" s="121">
        <v>1811820000</v>
      </c>
      <c r="AM266" s="120">
        <v>1923569000</v>
      </c>
      <c r="AN266" s="120" t="e">
        <f t="shared" si="89"/>
        <v>#REF!</v>
      </c>
    </row>
    <row r="267" spans="1:40">
      <c r="A267" s="3">
        <f t="shared" si="87"/>
        <v>228</v>
      </c>
      <c r="B267" s="106">
        <v>3</v>
      </c>
      <c r="C267" s="107" t="s">
        <v>188</v>
      </c>
      <c r="D267" s="108" t="s">
        <v>41</v>
      </c>
      <c r="E267" s="109"/>
      <c r="F267" s="110" t="s">
        <v>45</v>
      </c>
      <c r="G267" s="111">
        <f t="shared" si="68"/>
        <v>60</v>
      </c>
      <c r="H267" s="111">
        <f t="shared" si="69"/>
        <v>52</v>
      </c>
      <c r="I267" s="112">
        <f t="shared" si="70"/>
        <v>26438045</v>
      </c>
      <c r="J267" s="112" t="e">
        <f>SUMIF($AN$4:$AN$22,D267,#REF!)</f>
        <v>#REF!</v>
      </c>
      <c r="K267" s="113" t="e">
        <f t="shared" si="71"/>
        <v>#REF!</v>
      </c>
      <c r="L267" s="114" t="e">
        <f>SUMIF($AN$4:$AN$22,D267,#REF!)</f>
        <v>#REF!</v>
      </c>
      <c r="M267" s="115" t="e">
        <f t="shared" si="72"/>
        <v>#REF!</v>
      </c>
      <c r="N267" s="115" t="e">
        <f t="shared" si="73"/>
        <v>#REF!</v>
      </c>
      <c r="O267" s="115" t="e">
        <f t="shared" si="74"/>
        <v>#REF!</v>
      </c>
      <c r="P267" s="115" t="e">
        <f t="shared" si="75"/>
        <v>#REF!</v>
      </c>
      <c r="Q267" s="116" t="e">
        <f t="shared" si="76"/>
        <v>#REF!</v>
      </c>
      <c r="R267" s="115" t="e">
        <f t="shared" si="76"/>
        <v>#REF!</v>
      </c>
      <c r="S267" s="115" t="e">
        <f t="shared" si="77"/>
        <v>#REF!</v>
      </c>
      <c r="T267" s="115"/>
      <c r="U267" s="115" t="e">
        <f t="shared" si="78"/>
        <v>#REF!</v>
      </c>
      <c r="V267" s="115" t="e">
        <f t="shared" si="79"/>
        <v>#REF!</v>
      </c>
      <c r="W267" s="115" t="e">
        <f t="shared" si="80"/>
        <v>#REF!</v>
      </c>
      <c r="X267" s="116" t="e">
        <f t="shared" si="81"/>
        <v>#REF!</v>
      </c>
      <c r="Y267" s="116" t="e">
        <f t="shared" si="82"/>
        <v>#REF!</v>
      </c>
      <c r="Z267" s="115" t="e">
        <f t="shared" si="83"/>
        <v>#REF!</v>
      </c>
      <c r="AA267" s="115" t="e">
        <f t="shared" si="84"/>
        <v>#REF!</v>
      </c>
      <c r="AB267" s="115"/>
      <c r="AC267" s="117" t="str">
        <f t="shared" si="85"/>
        <v>BERTAHAP</v>
      </c>
      <c r="AD267" s="118">
        <f t="shared" si="86"/>
        <v>0</v>
      </c>
      <c r="AE267" s="119">
        <v>2</v>
      </c>
      <c r="AF267" s="120"/>
      <c r="AG267" s="115" t="e">
        <f>IF(AF267&gt;#REF!,"LB","KR")</f>
        <v>#REF!</v>
      </c>
      <c r="AH267" s="120">
        <v>1192879000</v>
      </c>
      <c r="AI267" s="120">
        <v>1344565000</v>
      </c>
      <c r="AJ267" s="120">
        <v>1427495000</v>
      </c>
      <c r="AK267" s="121">
        <v>1515539000</v>
      </c>
      <c r="AL267" s="121">
        <v>1427495000</v>
      </c>
      <c r="AM267" s="120">
        <v>1515539000</v>
      </c>
      <c r="AN267" s="120" t="e">
        <f t="shared" si="89"/>
        <v>#REF!</v>
      </c>
    </row>
    <row r="268" spans="1:40">
      <c r="A268" s="3">
        <f t="shared" si="87"/>
        <v>229</v>
      </c>
      <c r="B268" s="106">
        <v>4</v>
      </c>
      <c r="C268" s="107" t="s">
        <v>188</v>
      </c>
      <c r="D268" s="108">
        <v>10</v>
      </c>
      <c r="E268" s="109"/>
      <c r="F268" s="110" t="s">
        <v>48</v>
      </c>
      <c r="G268" s="111">
        <f t="shared" si="68"/>
        <v>74</v>
      </c>
      <c r="H268" s="111">
        <f t="shared" si="69"/>
        <v>63</v>
      </c>
      <c r="I268" s="112">
        <f t="shared" si="70"/>
        <v>26438045</v>
      </c>
      <c r="J268" s="112" t="e">
        <f>SUMIF($AN$4:$AN$22,D268,#REF!)</f>
        <v>#REF!</v>
      </c>
      <c r="K268" s="113" t="e">
        <f t="shared" si="71"/>
        <v>#REF!</v>
      </c>
      <c r="L268" s="114" t="e">
        <f>SUMIF($AN$4:$AN$22,D268,#REF!)</f>
        <v>#REF!</v>
      </c>
      <c r="M268" s="115" t="e">
        <f t="shared" si="72"/>
        <v>#REF!</v>
      </c>
      <c r="N268" s="115" t="e">
        <f t="shared" si="73"/>
        <v>#REF!</v>
      </c>
      <c r="O268" s="115" t="e">
        <f t="shared" si="74"/>
        <v>#REF!</v>
      </c>
      <c r="P268" s="115" t="e">
        <f t="shared" si="75"/>
        <v>#REF!</v>
      </c>
      <c r="Q268" s="116" t="e">
        <f t="shared" si="76"/>
        <v>#REF!</v>
      </c>
      <c r="R268" s="115" t="e">
        <f t="shared" si="76"/>
        <v>#REF!</v>
      </c>
      <c r="S268" s="115" t="e">
        <f t="shared" si="77"/>
        <v>#REF!</v>
      </c>
      <c r="T268" s="115"/>
      <c r="U268" s="115" t="e">
        <f t="shared" si="78"/>
        <v>#REF!</v>
      </c>
      <c r="V268" s="115" t="e">
        <f t="shared" si="79"/>
        <v>#REF!</v>
      </c>
      <c r="W268" s="115" t="e">
        <f t="shared" si="80"/>
        <v>#REF!</v>
      </c>
      <c r="X268" s="116" t="e">
        <f t="shared" si="81"/>
        <v>#REF!</v>
      </c>
      <c r="Y268" s="116" t="e">
        <f t="shared" si="82"/>
        <v>#REF!</v>
      </c>
      <c r="Z268" s="115" t="e">
        <f t="shared" si="83"/>
        <v>#REF!</v>
      </c>
      <c r="AA268" s="115" t="e">
        <f t="shared" si="84"/>
        <v>#REF!</v>
      </c>
      <c r="AB268" s="115"/>
      <c r="AC268" s="117" t="str">
        <f t="shared" si="85"/>
        <v>BERTAHAP</v>
      </c>
      <c r="AD268" s="118">
        <f t="shared" si="86"/>
        <v>0</v>
      </c>
      <c r="AE268" s="119">
        <v>2</v>
      </c>
      <c r="AF268" s="120"/>
      <c r="AG268" s="115" t="e">
        <f>IF(AF268&gt;#REF!,"LB","KR")</f>
        <v>#REF!</v>
      </c>
      <c r="AH268" s="120">
        <v>1445218000</v>
      </c>
      <c r="AI268" s="120">
        <v>1628992000</v>
      </c>
      <c r="AJ268" s="120">
        <v>1729465000</v>
      </c>
      <c r="AK268" s="121">
        <v>1836134000</v>
      </c>
      <c r="AL268" s="121">
        <v>1729465000</v>
      </c>
      <c r="AM268" s="120">
        <v>1836134000</v>
      </c>
      <c r="AN268" s="120" t="e">
        <f t="shared" si="89"/>
        <v>#REF!</v>
      </c>
    </row>
    <row r="269" spans="1:40">
      <c r="A269" s="3">
        <f t="shared" si="87"/>
        <v>230</v>
      </c>
      <c r="B269" s="106">
        <v>5</v>
      </c>
      <c r="C269" s="107" t="s">
        <v>188</v>
      </c>
      <c r="D269" s="106">
        <v>12</v>
      </c>
      <c r="E269" s="109"/>
      <c r="F269" s="110" t="s">
        <v>50</v>
      </c>
      <c r="G269" s="111">
        <f t="shared" si="68"/>
        <v>67</v>
      </c>
      <c r="H269" s="111">
        <f t="shared" si="69"/>
        <v>57</v>
      </c>
      <c r="I269" s="112">
        <f t="shared" si="70"/>
        <v>26438045</v>
      </c>
      <c r="J269" s="112" t="e">
        <f>SUMIF($AN$4:$AN$22,D269,#REF!)</f>
        <v>#REF!</v>
      </c>
      <c r="K269" s="113" t="e">
        <f t="shared" si="71"/>
        <v>#REF!</v>
      </c>
      <c r="L269" s="114" t="e">
        <f>SUMIF($AN$4:$AN$22,D269,#REF!)</f>
        <v>#REF!</v>
      </c>
      <c r="M269" s="115" t="e">
        <f t="shared" si="72"/>
        <v>#REF!</v>
      </c>
      <c r="N269" s="115" t="e">
        <f t="shared" si="73"/>
        <v>#REF!</v>
      </c>
      <c r="O269" s="115" t="e">
        <f t="shared" si="74"/>
        <v>#REF!</v>
      </c>
      <c r="P269" s="115" t="e">
        <f t="shared" si="75"/>
        <v>#REF!</v>
      </c>
      <c r="Q269" s="116" t="e">
        <f t="shared" si="76"/>
        <v>#REF!</v>
      </c>
      <c r="R269" s="115" t="e">
        <f t="shared" si="76"/>
        <v>#REF!</v>
      </c>
      <c r="S269" s="115" t="e">
        <f t="shared" si="77"/>
        <v>#REF!</v>
      </c>
      <c r="T269" s="115"/>
      <c r="U269" s="115" t="e">
        <f t="shared" si="78"/>
        <v>#REF!</v>
      </c>
      <c r="V269" s="115" t="e">
        <f t="shared" si="79"/>
        <v>#REF!</v>
      </c>
      <c r="W269" s="115" t="e">
        <f t="shared" si="80"/>
        <v>#REF!</v>
      </c>
      <c r="X269" s="116" t="e">
        <f t="shared" si="81"/>
        <v>#REF!</v>
      </c>
      <c r="Y269" s="116" t="e">
        <f t="shared" si="82"/>
        <v>#REF!</v>
      </c>
      <c r="Z269" s="115" t="e">
        <f t="shared" si="83"/>
        <v>#REF!</v>
      </c>
      <c r="AA269" s="115" t="e">
        <f t="shared" si="84"/>
        <v>#REF!</v>
      </c>
      <c r="AB269" s="115"/>
      <c r="AC269" s="117" t="str">
        <f t="shared" si="85"/>
        <v>BERTAHAP</v>
      </c>
      <c r="AD269" s="118">
        <f t="shared" si="86"/>
        <v>0</v>
      </c>
      <c r="AE269" s="119">
        <v>2</v>
      </c>
      <c r="AF269" s="120"/>
      <c r="AG269" s="115" t="e">
        <f>IF(AF269&gt;#REF!,"LB","KR")</f>
        <v>#REF!</v>
      </c>
      <c r="AH269" s="120">
        <v>1307579000</v>
      </c>
      <c r="AI269" s="120">
        <v>1473850000</v>
      </c>
      <c r="AJ269" s="120">
        <v>1564754000</v>
      </c>
      <c r="AK269" s="121">
        <v>1661264000</v>
      </c>
      <c r="AL269" s="121">
        <v>1564754000</v>
      </c>
      <c r="AM269" s="120">
        <v>1661264000</v>
      </c>
      <c r="AN269" s="120" t="e">
        <f t="shared" si="89"/>
        <v>#REF!</v>
      </c>
    </row>
    <row r="270" spans="1:40">
      <c r="A270" s="3">
        <f t="shared" si="87"/>
        <v>231</v>
      </c>
      <c r="B270" s="106">
        <v>6</v>
      </c>
      <c r="C270" s="107" t="s">
        <v>188</v>
      </c>
      <c r="D270" s="108">
        <v>16</v>
      </c>
      <c r="E270" s="109"/>
      <c r="F270" s="110" t="s">
        <v>52</v>
      </c>
      <c r="G270" s="111">
        <f t="shared" si="68"/>
        <v>71</v>
      </c>
      <c r="H270" s="111">
        <f t="shared" si="69"/>
        <v>63</v>
      </c>
      <c r="I270" s="112">
        <f t="shared" si="70"/>
        <v>26438045</v>
      </c>
      <c r="J270" s="112" t="e">
        <f>SUMIF($AN$4:$AN$22,D270,#REF!)</f>
        <v>#REF!</v>
      </c>
      <c r="K270" s="113" t="e">
        <f t="shared" si="71"/>
        <v>#REF!</v>
      </c>
      <c r="L270" s="114" t="e">
        <f>SUMIF($AN$4:$AN$22,D270,#REF!)</f>
        <v>#REF!</v>
      </c>
      <c r="M270" s="115" t="e">
        <f t="shared" si="72"/>
        <v>#REF!</v>
      </c>
      <c r="N270" s="115" t="e">
        <f t="shared" si="73"/>
        <v>#REF!</v>
      </c>
      <c r="O270" s="115" t="e">
        <f t="shared" si="74"/>
        <v>#REF!</v>
      </c>
      <c r="P270" s="115" t="e">
        <f t="shared" si="75"/>
        <v>#REF!</v>
      </c>
      <c r="Q270" s="116" t="e">
        <f t="shared" si="76"/>
        <v>#REF!</v>
      </c>
      <c r="R270" s="115" t="e">
        <f t="shared" si="76"/>
        <v>#REF!</v>
      </c>
      <c r="S270" s="115" t="e">
        <f t="shared" si="77"/>
        <v>#REF!</v>
      </c>
      <c r="T270" s="115"/>
      <c r="U270" s="115" t="e">
        <f t="shared" si="78"/>
        <v>#REF!</v>
      </c>
      <c r="V270" s="115" t="e">
        <f t="shared" si="79"/>
        <v>#REF!</v>
      </c>
      <c r="W270" s="115" t="e">
        <f t="shared" si="80"/>
        <v>#REF!</v>
      </c>
      <c r="X270" s="116" t="e">
        <f t="shared" si="81"/>
        <v>#REF!</v>
      </c>
      <c r="Y270" s="116" t="e">
        <f t="shared" si="82"/>
        <v>#REF!</v>
      </c>
      <c r="Z270" s="115" t="e">
        <f t="shared" si="83"/>
        <v>#REF!</v>
      </c>
      <c r="AA270" s="115" t="e">
        <f t="shared" si="84"/>
        <v>#REF!</v>
      </c>
      <c r="AB270" s="115"/>
      <c r="AC270" s="117" t="str">
        <f t="shared" si="85"/>
        <v>BERTAHAP</v>
      </c>
      <c r="AD270" s="118">
        <f t="shared" si="86"/>
        <v>0</v>
      </c>
      <c r="AE270" s="119">
        <v>2</v>
      </c>
      <c r="AF270" s="120"/>
      <c r="AG270" s="115" t="e">
        <f>IF(AF270&gt;#REF!,"LB","KR")</f>
        <v>#REF!</v>
      </c>
      <c r="AH270" s="120">
        <v>1445218000</v>
      </c>
      <c r="AI270" s="120">
        <v>1628992000</v>
      </c>
      <c r="AJ270" s="120">
        <v>1729465000</v>
      </c>
      <c r="AK270" s="121">
        <v>1836134000</v>
      </c>
      <c r="AL270" s="121">
        <v>1729465000</v>
      </c>
      <c r="AM270" s="120">
        <v>1836134000</v>
      </c>
      <c r="AN270" s="120" t="e">
        <f t="shared" si="89"/>
        <v>#REF!</v>
      </c>
    </row>
    <row r="271" spans="1:40">
      <c r="A271" s="3">
        <f t="shared" si="87"/>
        <v>232</v>
      </c>
      <c r="B271" s="106">
        <v>7</v>
      </c>
      <c r="C271" s="107" t="s">
        <v>188</v>
      </c>
      <c r="D271" s="106">
        <v>18</v>
      </c>
      <c r="E271" s="109"/>
      <c r="F271" s="110" t="s">
        <v>54</v>
      </c>
      <c r="G271" s="111">
        <f t="shared" si="68"/>
        <v>97</v>
      </c>
      <c r="H271" s="111">
        <f t="shared" si="69"/>
        <v>85</v>
      </c>
      <c r="I271" s="112">
        <f t="shared" si="70"/>
        <v>26438045</v>
      </c>
      <c r="J271" s="112" t="e">
        <f>SUMIF($AN$4:$AN$22,D271,#REF!)</f>
        <v>#REF!</v>
      </c>
      <c r="K271" s="113" t="e">
        <f t="shared" si="71"/>
        <v>#REF!</v>
      </c>
      <c r="L271" s="114" t="e">
        <f>SUMIF($AN$4:$AN$22,D271,#REF!)</f>
        <v>#REF!</v>
      </c>
      <c r="M271" s="115" t="e">
        <f t="shared" si="72"/>
        <v>#REF!</v>
      </c>
      <c r="N271" s="115" t="e">
        <f t="shared" si="73"/>
        <v>#REF!</v>
      </c>
      <c r="O271" s="115" t="e">
        <f t="shared" si="74"/>
        <v>#REF!</v>
      </c>
      <c r="P271" s="115" t="e">
        <f t="shared" si="75"/>
        <v>#REF!</v>
      </c>
      <c r="Q271" s="116" t="e">
        <f t="shared" si="76"/>
        <v>#REF!</v>
      </c>
      <c r="R271" s="115" t="e">
        <f t="shared" si="76"/>
        <v>#REF!</v>
      </c>
      <c r="S271" s="115" t="e">
        <f t="shared" si="77"/>
        <v>#REF!</v>
      </c>
      <c r="T271" s="115"/>
      <c r="U271" s="115" t="e">
        <f t="shared" si="78"/>
        <v>#REF!</v>
      </c>
      <c r="V271" s="115" t="e">
        <f t="shared" si="79"/>
        <v>#REF!</v>
      </c>
      <c r="W271" s="115" t="e">
        <f t="shared" si="80"/>
        <v>#REF!</v>
      </c>
      <c r="X271" s="116" t="e">
        <f t="shared" si="81"/>
        <v>#REF!</v>
      </c>
      <c r="Y271" s="116" t="e">
        <f t="shared" si="82"/>
        <v>#REF!</v>
      </c>
      <c r="Z271" s="115" t="e">
        <f t="shared" si="83"/>
        <v>#REF!</v>
      </c>
      <c r="AA271" s="115" t="e">
        <f t="shared" si="84"/>
        <v>#REF!</v>
      </c>
      <c r="AB271" s="115"/>
      <c r="AC271" s="117" t="str">
        <f t="shared" si="85"/>
        <v>BERTAHAP</v>
      </c>
      <c r="AD271" s="118">
        <f t="shared" si="86"/>
        <v>0</v>
      </c>
      <c r="AE271" s="119">
        <v>2</v>
      </c>
      <c r="AF271" s="120"/>
      <c r="AG271" s="115" t="e">
        <f>IF(AF271&gt;#REF!,"LB","KR")</f>
        <v>#REF!</v>
      </c>
      <c r="AH271" s="120">
        <v>1949898000</v>
      </c>
      <c r="AI271" s="120">
        <v>2197846000</v>
      </c>
      <c r="AJ271" s="120">
        <v>2333405000</v>
      </c>
      <c r="AK271" s="121">
        <v>2477324000</v>
      </c>
      <c r="AL271" s="121">
        <v>2333405000</v>
      </c>
      <c r="AM271" s="120">
        <v>2477324000</v>
      </c>
      <c r="AN271" s="120" t="e">
        <f t="shared" si="89"/>
        <v>#REF!</v>
      </c>
    </row>
    <row r="272" spans="1:40">
      <c r="A272" s="3">
        <f t="shared" si="87"/>
        <v>233</v>
      </c>
      <c r="B272" s="106">
        <v>8</v>
      </c>
      <c r="C272" s="107" t="s">
        <v>188</v>
      </c>
      <c r="D272" s="106">
        <v>20</v>
      </c>
      <c r="E272" s="109"/>
      <c r="F272" s="110" t="s">
        <v>70</v>
      </c>
      <c r="G272" s="111">
        <f t="shared" si="68"/>
        <v>60</v>
      </c>
      <c r="H272" s="111">
        <f t="shared" si="69"/>
        <v>51</v>
      </c>
      <c r="I272" s="112">
        <f t="shared" si="70"/>
        <v>26438045</v>
      </c>
      <c r="J272" s="112" t="e">
        <f>SUMIF($AN$4:$AN$22,D272,#REF!)</f>
        <v>#REF!</v>
      </c>
      <c r="K272" s="113" t="e">
        <f t="shared" si="71"/>
        <v>#REF!</v>
      </c>
      <c r="L272" s="114" t="e">
        <f>SUMIF($AN$4:$AN$22,D272,#REF!)</f>
        <v>#REF!</v>
      </c>
      <c r="M272" s="115" t="e">
        <f t="shared" si="72"/>
        <v>#REF!</v>
      </c>
      <c r="N272" s="115" t="e">
        <f t="shared" si="73"/>
        <v>#REF!</v>
      </c>
      <c r="O272" s="115" t="e">
        <f t="shared" si="74"/>
        <v>#REF!</v>
      </c>
      <c r="P272" s="115" t="e">
        <f t="shared" si="75"/>
        <v>#REF!</v>
      </c>
      <c r="Q272" s="116" t="e">
        <f t="shared" si="76"/>
        <v>#REF!</v>
      </c>
      <c r="R272" s="115" t="e">
        <f t="shared" si="76"/>
        <v>#REF!</v>
      </c>
      <c r="S272" s="115" t="e">
        <f t="shared" si="77"/>
        <v>#REF!</v>
      </c>
      <c r="T272" s="115"/>
      <c r="U272" s="115" t="e">
        <f t="shared" si="78"/>
        <v>#REF!</v>
      </c>
      <c r="V272" s="115" t="e">
        <f t="shared" si="79"/>
        <v>#REF!</v>
      </c>
      <c r="W272" s="115" t="e">
        <f t="shared" si="80"/>
        <v>#REF!</v>
      </c>
      <c r="X272" s="116" t="e">
        <f t="shared" si="81"/>
        <v>#REF!</v>
      </c>
      <c r="Y272" s="116" t="e">
        <f t="shared" si="82"/>
        <v>#REF!</v>
      </c>
      <c r="Z272" s="115" t="e">
        <f t="shared" si="83"/>
        <v>#REF!</v>
      </c>
      <c r="AA272" s="115" t="e">
        <f t="shared" si="84"/>
        <v>#REF!</v>
      </c>
      <c r="AB272" s="115"/>
      <c r="AC272" s="117" t="str">
        <f t="shared" si="85"/>
        <v>BERTAHAP</v>
      </c>
      <c r="AD272" s="118">
        <f t="shared" si="86"/>
        <v>0</v>
      </c>
      <c r="AE272" s="119">
        <v>2</v>
      </c>
      <c r="AF272" s="120"/>
      <c r="AG272" s="115" t="e">
        <f>IF(AF272&gt;#REF!,"LB","KR")</f>
        <v>#REF!</v>
      </c>
      <c r="AH272" s="120">
        <v>1169939000</v>
      </c>
      <c r="AI272" s="120">
        <v>1318708000</v>
      </c>
      <c r="AJ272" s="120">
        <v>1400043000</v>
      </c>
      <c r="AK272" s="121">
        <v>1486394000</v>
      </c>
      <c r="AL272" s="121">
        <v>1400043000</v>
      </c>
      <c r="AM272" s="120">
        <v>1486394000</v>
      </c>
      <c r="AN272" s="120" t="e">
        <f t="shared" si="89"/>
        <v>#REF!</v>
      </c>
    </row>
    <row r="273" spans="1:40">
      <c r="A273" s="3">
        <f t="shared" si="87"/>
        <v>234</v>
      </c>
      <c r="B273" s="106">
        <v>9</v>
      </c>
      <c r="C273" s="107" t="s">
        <v>188</v>
      </c>
      <c r="D273" s="106">
        <v>22</v>
      </c>
      <c r="E273" s="109">
        <v>0</v>
      </c>
      <c r="F273" s="110" t="s">
        <v>89</v>
      </c>
      <c r="G273" s="111">
        <f t="shared" si="68"/>
        <v>81</v>
      </c>
      <c r="H273" s="111">
        <f t="shared" si="69"/>
        <v>70</v>
      </c>
      <c r="I273" s="112">
        <f t="shared" si="70"/>
        <v>26438045</v>
      </c>
      <c r="J273" s="112" t="e">
        <f>SUMIF($AN$4:$AN$22,D273,#REF!)</f>
        <v>#REF!</v>
      </c>
      <c r="K273" s="113" t="e">
        <f t="shared" si="71"/>
        <v>#REF!</v>
      </c>
      <c r="L273" s="114" t="e">
        <f>SUMIF($AN$4:$AN$22,D273,#REF!)</f>
        <v>#REF!</v>
      </c>
      <c r="M273" s="115" t="e">
        <f t="shared" si="72"/>
        <v>#REF!</v>
      </c>
      <c r="N273" s="115" t="e">
        <f t="shared" si="73"/>
        <v>#REF!</v>
      </c>
      <c r="O273" s="115" t="e">
        <f t="shared" si="74"/>
        <v>#REF!</v>
      </c>
      <c r="P273" s="115" t="e">
        <f t="shared" si="75"/>
        <v>#REF!</v>
      </c>
      <c r="Q273" s="116" t="e">
        <f t="shared" si="76"/>
        <v>#REF!</v>
      </c>
      <c r="R273" s="115" t="e">
        <f t="shared" si="76"/>
        <v>#REF!</v>
      </c>
      <c r="S273" s="115" t="e">
        <f t="shared" si="77"/>
        <v>#REF!</v>
      </c>
      <c r="T273" s="115"/>
      <c r="U273" s="115" t="e">
        <f t="shared" si="78"/>
        <v>#REF!</v>
      </c>
      <c r="V273" s="115" t="e">
        <f t="shared" si="79"/>
        <v>#REF!</v>
      </c>
      <c r="W273" s="115" t="e">
        <f t="shared" si="80"/>
        <v>#REF!</v>
      </c>
      <c r="X273" s="116" t="e">
        <f t="shared" si="81"/>
        <v>#REF!</v>
      </c>
      <c r="Y273" s="116" t="e">
        <f t="shared" si="82"/>
        <v>#REF!</v>
      </c>
      <c r="Z273" s="115" t="e">
        <f t="shared" si="83"/>
        <v>#REF!</v>
      </c>
      <c r="AA273" s="115" t="e">
        <f t="shared" si="84"/>
        <v>#REF!</v>
      </c>
      <c r="AB273" s="115"/>
      <c r="AC273" s="117" t="str">
        <f t="shared" si="85"/>
        <v>BERTAHAP</v>
      </c>
      <c r="AD273" s="118">
        <f t="shared" si="86"/>
        <v>0</v>
      </c>
      <c r="AE273" s="119">
        <v>2</v>
      </c>
      <c r="AF273" s="120"/>
      <c r="AG273" s="115" t="e">
        <f>IF(AF273&gt;#REF!,"LB","KR")</f>
        <v>#REF!</v>
      </c>
      <c r="AH273" s="120">
        <v>1674865000</v>
      </c>
      <c r="AI273" s="120">
        <v>1887840000</v>
      </c>
      <c r="AJ273" s="120">
        <v>2004278000</v>
      </c>
      <c r="AK273" s="121">
        <v>2127897000</v>
      </c>
      <c r="AL273" s="121">
        <v>2004278000</v>
      </c>
      <c r="AM273" s="120">
        <v>2127897000</v>
      </c>
      <c r="AN273" s="120" t="e">
        <f t="shared" si="89"/>
        <v>#REF!</v>
      </c>
    </row>
    <row r="274" spans="1:40">
      <c r="A274" s="3">
        <f t="shared" si="87"/>
        <v>235</v>
      </c>
      <c r="B274" s="106">
        <v>1</v>
      </c>
      <c r="C274" s="107" t="s">
        <v>189</v>
      </c>
      <c r="D274" s="108" t="s">
        <v>24</v>
      </c>
      <c r="E274" s="109"/>
      <c r="F274" s="110" t="s">
        <v>39</v>
      </c>
      <c r="G274" s="111">
        <f t="shared" si="68"/>
        <v>113</v>
      </c>
      <c r="H274" s="111">
        <f t="shared" si="69"/>
        <v>101</v>
      </c>
      <c r="I274" s="112">
        <f t="shared" si="70"/>
        <v>26438045</v>
      </c>
      <c r="J274" s="112" t="e">
        <f>SUMIF($AN$4:$AN$22,D274,#REF!)</f>
        <v>#REF!</v>
      </c>
      <c r="K274" s="113" t="e">
        <f t="shared" si="71"/>
        <v>#REF!</v>
      </c>
      <c r="L274" s="114" t="e">
        <f>SUMIF($AN$4:$AN$22,D274,#REF!)</f>
        <v>#REF!</v>
      </c>
      <c r="M274" s="115" t="e">
        <f t="shared" si="72"/>
        <v>#REF!</v>
      </c>
      <c r="N274" s="115" t="e">
        <f t="shared" si="73"/>
        <v>#REF!</v>
      </c>
      <c r="O274" s="115" t="e">
        <f t="shared" si="74"/>
        <v>#REF!</v>
      </c>
      <c r="P274" s="115" t="e">
        <f t="shared" si="75"/>
        <v>#REF!</v>
      </c>
      <c r="Q274" s="116" t="e">
        <f t="shared" si="76"/>
        <v>#REF!</v>
      </c>
      <c r="R274" s="115" t="e">
        <f t="shared" si="76"/>
        <v>#REF!</v>
      </c>
      <c r="S274" s="115" t="e">
        <f t="shared" si="77"/>
        <v>#REF!</v>
      </c>
      <c r="T274" s="115"/>
      <c r="U274" s="115" t="e">
        <f t="shared" si="78"/>
        <v>#REF!</v>
      </c>
      <c r="V274" s="115" t="e">
        <f t="shared" si="79"/>
        <v>#REF!</v>
      </c>
      <c r="W274" s="115" t="e">
        <f t="shared" si="80"/>
        <v>#REF!</v>
      </c>
      <c r="X274" s="116" t="e">
        <f t="shared" si="81"/>
        <v>#REF!</v>
      </c>
      <c r="Y274" s="116" t="e">
        <f t="shared" si="82"/>
        <v>#REF!</v>
      </c>
      <c r="Z274" s="115" t="e">
        <f t="shared" si="83"/>
        <v>#REF!</v>
      </c>
      <c r="AA274" s="115" t="e">
        <f t="shared" si="84"/>
        <v>#REF!</v>
      </c>
      <c r="AB274" s="115"/>
      <c r="AC274" s="117" t="str">
        <f t="shared" si="85"/>
        <v>BERTAHAP</v>
      </c>
      <c r="AD274" s="118">
        <f t="shared" si="86"/>
        <v>0</v>
      </c>
      <c r="AE274" s="119">
        <v>2</v>
      </c>
      <c r="AF274" s="120"/>
      <c r="AG274" s="115" t="e">
        <f>IF(AF274&gt;#REF!,"LB","KR")</f>
        <v>#REF!</v>
      </c>
      <c r="AH274" s="120">
        <v>2366764000</v>
      </c>
      <c r="AI274" s="120">
        <v>2667721000</v>
      </c>
      <c r="AJ274" s="120">
        <v>2832260000</v>
      </c>
      <c r="AK274" s="121">
        <v>3006948000</v>
      </c>
      <c r="AL274" s="121">
        <v>2832260000</v>
      </c>
      <c r="AM274" s="120">
        <v>3006948000</v>
      </c>
      <c r="AN274" s="120" t="e">
        <f t="shared" si="89"/>
        <v>#REF!</v>
      </c>
    </row>
    <row r="275" spans="1:40">
      <c r="A275" s="3">
        <f t="shared" si="87"/>
        <v>236</v>
      </c>
      <c r="B275" s="106">
        <v>2</v>
      </c>
      <c r="C275" s="107" t="s">
        <v>189</v>
      </c>
      <c r="D275" s="108" t="s">
        <v>35</v>
      </c>
      <c r="E275" s="109"/>
      <c r="F275" s="110" t="s">
        <v>42</v>
      </c>
      <c r="G275" s="111">
        <f t="shared" si="68"/>
        <v>78</v>
      </c>
      <c r="H275" s="111">
        <f t="shared" si="69"/>
        <v>66</v>
      </c>
      <c r="I275" s="112">
        <f t="shared" si="70"/>
        <v>26438045</v>
      </c>
      <c r="J275" s="112" t="e">
        <f>SUMIF($AN$4:$AN$22,D275,#REF!)</f>
        <v>#REF!</v>
      </c>
      <c r="K275" s="113" t="e">
        <f t="shared" si="71"/>
        <v>#REF!</v>
      </c>
      <c r="L275" s="114" t="e">
        <f>SUMIF($AN$4:$AN$22,D275,#REF!)</f>
        <v>#REF!</v>
      </c>
      <c r="M275" s="115" t="e">
        <f t="shared" si="72"/>
        <v>#REF!</v>
      </c>
      <c r="N275" s="115" t="e">
        <f t="shared" si="73"/>
        <v>#REF!</v>
      </c>
      <c r="O275" s="115" t="e">
        <f t="shared" si="74"/>
        <v>#REF!</v>
      </c>
      <c r="P275" s="115" t="e">
        <f t="shared" si="75"/>
        <v>#REF!</v>
      </c>
      <c r="Q275" s="116" t="e">
        <f t="shared" si="76"/>
        <v>#REF!</v>
      </c>
      <c r="R275" s="115" t="e">
        <f t="shared" si="76"/>
        <v>#REF!</v>
      </c>
      <c r="S275" s="115" t="e">
        <f t="shared" si="77"/>
        <v>#REF!</v>
      </c>
      <c r="T275" s="115"/>
      <c r="U275" s="115" t="e">
        <f t="shared" si="78"/>
        <v>#REF!</v>
      </c>
      <c r="V275" s="115" t="e">
        <f t="shared" si="79"/>
        <v>#REF!</v>
      </c>
      <c r="W275" s="115" t="e">
        <f t="shared" si="80"/>
        <v>#REF!</v>
      </c>
      <c r="X275" s="116" t="e">
        <f t="shared" si="81"/>
        <v>#REF!</v>
      </c>
      <c r="Y275" s="116" t="e">
        <f t="shared" si="82"/>
        <v>#REF!</v>
      </c>
      <c r="Z275" s="115" t="e">
        <f t="shared" si="83"/>
        <v>#REF!</v>
      </c>
      <c r="AA275" s="115" t="e">
        <f t="shared" si="84"/>
        <v>#REF!</v>
      </c>
      <c r="AB275" s="115"/>
      <c r="AC275" s="117" t="str">
        <f t="shared" si="85"/>
        <v>BERTAHAP</v>
      </c>
      <c r="AD275" s="118">
        <f t="shared" si="86"/>
        <v>0</v>
      </c>
      <c r="AE275" s="119">
        <v>2</v>
      </c>
      <c r="AF275" s="120"/>
      <c r="AG275" s="115" t="e">
        <f>IF(AF275&gt;#REF!,"LB","KR")</f>
        <v>#REF!</v>
      </c>
      <c r="AH275" s="120">
        <v>1514038000</v>
      </c>
      <c r="AI275" s="120">
        <v>1706563000</v>
      </c>
      <c r="AJ275" s="120">
        <v>1811820000</v>
      </c>
      <c r="AK275" s="121">
        <v>1923569000</v>
      </c>
      <c r="AL275" s="121">
        <v>1811820000</v>
      </c>
      <c r="AM275" s="120">
        <v>1923569000</v>
      </c>
      <c r="AN275" s="120" t="e">
        <f t="shared" si="89"/>
        <v>#REF!</v>
      </c>
    </row>
    <row r="276" spans="1:40">
      <c r="A276" s="3">
        <f t="shared" si="87"/>
        <v>237</v>
      </c>
      <c r="B276" s="106">
        <v>3</v>
      </c>
      <c r="C276" s="107" t="s">
        <v>189</v>
      </c>
      <c r="D276" s="108" t="s">
        <v>41</v>
      </c>
      <c r="E276" s="109"/>
      <c r="F276" s="110" t="s">
        <v>45</v>
      </c>
      <c r="G276" s="111">
        <f t="shared" si="68"/>
        <v>60</v>
      </c>
      <c r="H276" s="111">
        <f t="shared" si="69"/>
        <v>52</v>
      </c>
      <c r="I276" s="112">
        <f t="shared" si="70"/>
        <v>26438045</v>
      </c>
      <c r="J276" s="112" t="e">
        <f>SUMIF($AN$4:$AN$22,D276,#REF!)</f>
        <v>#REF!</v>
      </c>
      <c r="K276" s="113" t="e">
        <f t="shared" si="71"/>
        <v>#REF!</v>
      </c>
      <c r="L276" s="114" t="e">
        <f>SUMIF($AN$4:$AN$22,D276,#REF!)</f>
        <v>#REF!</v>
      </c>
      <c r="M276" s="115" t="e">
        <f t="shared" si="72"/>
        <v>#REF!</v>
      </c>
      <c r="N276" s="115" t="e">
        <f t="shared" si="73"/>
        <v>#REF!</v>
      </c>
      <c r="O276" s="115" t="e">
        <f t="shared" si="74"/>
        <v>#REF!</v>
      </c>
      <c r="P276" s="115" t="e">
        <f t="shared" si="75"/>
        <v>#REF!</v>
      </c>
      <c r="Q276" s="116" t="e">
        <f t="shared" si="76"/>
        <v>#REF!</v>
      </c>
      <c r="R276" s="115" t="e">
        <f t="shared" si="76"/>
        <v>#REF!</v>
      </c>
      <c r="S276" s="115" t="e">
        <f t="shared" si="77"/>
        <v>#REF!</v>
      </c>
      <c r="T276" s="115"/>
      <c r="U276" s="115" t="e">
        <f t="shared" si="78"/>
        <v>#REF!</v>
      </c>
      <c r="V276" s="115" t="e">
        <f t="shared" si="79"/>
        <v>#REF!</v>
      </c>
      <c r="W276" s="115" t="e">
        <f t="shared" si="80"/>
        <v>#REF!</v>
      </c>
      <c r="X276" s="116" t="e">
        <f t="shared" si="81"/>
        <v>#REF!</v>
      </c>
      <c r="Y276" s="116" t="e">
        <f t="shared" si="82"/>
        <v>#REF!</v>
      </c>
      <c r="Z276" s="115" t="e">
        <f t="shared" si="83"/>
        <v>#REF!</v>
      </c>
      <c r="AA276" s="115" t="e">
        <f t="shared" si="84"/>
        <v>#REF!</v>
      </c>
      <c r="AB276" s="115"/>
      <c r="AC276" s="117" t="str">
        <f t="shared" si="85"/>
        <v>BERTAHAP</v>
      </c>
      <c r="AD276" s="118">
        <f t="shared" si="86"/>
        <v>0</v>
      </c>
      <c r="AE276" s="119">
        <v>2</v>
      </c>
      <c r="AF276" s="120"/>
      <c r="AG276" s="115" t="e">
        <f>IF(AF276&gt;#REF!,"LB","KR")</f>
        <v>#REF!</v>
      </c>
      <c r="AH276" s="120">
        <v>1192879000</v>
      </c>
      <c r="AI276" s="120">
        <v>1344565000</v>
      </c>
      <c r="AJ276" s="120">
        <v>1427495000</v>
      </c>
      <c r="AK276" s="121">
        <v>1515539000</v>
      </c>
      <c r="AL276" s="121">
        <v>1427495000</v>
      </c>
      <c r="AM276" s="120">
        <v>1515539000</v>
      </c>
      <c r="AN276" s="120" t="e">
        <f t="shared" si="89"/>
        <v>#REF!</v>
      </c>
    </row>
    <row r="277" spans="1:40">
      <c r="A277" s="3">
        <f t="shared" si="87"/>
        <v>238</v>
      </c>
      <c r="B277" s="106">
        <v>4</v>
      </c>
      <c r="C277" s="107" t="s">
        <v>189</v>
      </c>
      <c r="D277" s="108">
        <v>10</v>
      </c>
      <c r="E277" s="109"/>
      <c r="F277" s="110" t="s">
        <v>48</v>
      </c>
      <c r="G277" s="111">
        <f t="shared" si="68"/>
        <v>74</v>
      </c>
      <c r="H277" s="111">
        <f t="shared" si="69"/>
        <v>63</v>
      </c>
      <c r="I277" s="112">
        <f t="shared" si="70"/>
        <v>26438045</v>
      </c>
      <c r="J277" s="112" t="e">
        <f>SUMIF($AN$4:$AN$22,D277,#REF!)</f>
        <v>#REF!</v>
      </c>
      <c r="K277" s="113" t="e">
        <f t="shared" si="71"/>
        <v>#REF!</v>
      </c>
      <c r="L277" s="114" t="e">
        <f>SUMIF($AN$4:$AN$22,D277,#REF!)</f>
        <v>#REF!</v>
      </c>
      <c r="M277" s="115" t="e">
        <f t="shared" si="72"/>
        <v>#REF!</v>
      </c>
      <c r="N277" s="115" t="e">
        <f t="shared" si="73"/>
        <v>#REF!</v>
      </c>
      <c r="O277" s="115" t="e">
        <f t="shared" si="74"/>
        <v>#REF!</v>
      </c>
      <c r="P277" s="115" t="e">
        <f t="shared" si="75"/>
        <v>#REF!</v>
      </c>
      <c r="Q277" s="116" t="e">
        <f t="shared" si="76"/>
        <v>#REF!</v>
      </c>
      <c r="R277" s="115" t="e">
        <f t="shared" si="76"/>
        <v>#REF!</v>
      </c>
      <c r="S277" s="115" t="e">
        <f t="shared" si="77"/>
        <v>#REF!</v>
      </c>
      <c r="T277" s="115"/>
      <c r="U277" s="115" t="e">
        <f t="shared" si="78"/>
        <v>#REF!</v>
      </c>
      <c r="V277" s="115" t="e">
        <f t="shared" si="79"/>
        <v>#REF!</v>
      </c>
      <c r="W277" s="115" t="e">
        <f t="shared" si="80"/>
        <v>#REF!</v>
      </c>
      <c r="X277" s="116" t="e">
        <f t="shared" si="81"/>
        <v>#REF!</v>
      </c>
      <c r="Y277" s="116" t="e">
        <f t="shared" si="82"/>
        <v>#REF!</v>
      </c>
      <c r="Z277" s="115" t="e">
        <f t="shared" si="83"/>
        <v>#REF!</v>
      </c>
      <c r="AA277" s="115" t="e">
        <f t="shared" si="84"/>
        <v>#REF!</v>
      </c>
      <c r="AB277" s="115"/>
      <c r="AC277" s="117" t="str">
        <f t="shared" si="85"/>
        <v>BERTAHAP</v>
      </c>
      <c r="AD277" s="118">
        <f t="shared" si="86"/>
        <v>0</v>
      </c>
      <c r="AE277" s="119">
        <v>2</v>
      </c>
      <c r="AF277" s="120"/>
      <c r="AG277" s="115" t="e">
        <f>IF(AF277&gt;#REF!,"LB","KR")</f>
        <v>#REF!</v>
      </c>
      <c r="AH277" s="120">
        <v>1445218000</v>
      </c>
      <c r="AI277" s="120">
        <v>1628992000</v>
      </c>
      <c r="AJ277" s="120">
        <v>1729465000</v>
      </c>
      <c r="AK277" s="121">
        <v>1836134000</v>
      </c>
      <c r="AL277" s="121">
        <v>1729465000</v>
      </c>
      <c r="AM277" s="120">
        <v>1836134000</v>
      </c>
      <c r="AN277" s="120" t="e">
        <f t="shared" si="89"/>
        <v>#REF!</v>
      </c>
    </row>
    <row r="278" spans="1:40">
      <c r="A278" s="3">
        <f t="shared" si="87"/>
        <v>239</v>
      </c>
      <c r="B278" s="106">
        <v>5</v>
      </c>
      <c r="C278" s="107" t="s">
        <v>189</v>
      </c>
      <c r="D278" s="106">
        <v>12</v>
      </c>
      <c r="E278" s="109"/>
      <c r="F278" s="110" t="s">
        <v>50</v>
      </c>
      <c r="G278" s="111">
        <f t="shared" si="68"/>
        <v>67</v>
      </c>
      <c r="H278" s="111">
        <f t="shared" si="69"/>
        <v>57</v>
      </c>
      <c r="I278" s="112">
        <f t="shared" si="70"/>
        <v>26438045</v>
      </c>
      <c r="J278" s="112" t="e">
        <f>SUMIF($AN$4:$AN$22,D278,#REF!)</f>
        <v>#REF!</v>
      </c>
      <c r="K278" s="113" t="e">
        <f t="shared" si="71"/>
        <v>#REF!</v>
      </c>
      <c r="L278" s="114" t="e">
        <f>SUMIF($AN$4:$AN$22,D278,#REF!)</f>
        <v>#REF!</v>
      </c>
      <c r="M278" s="115" t="e">
        <f t="shared" si="72"/>
        <v>#REF!</v>
      </c>
      <c r="N278" s="115" t="e">
        <f t="shared" si="73"/>
        <v>#REF!</v>
      </c>
      <c r="O278" s="115" t="e">
        <f t="shared" si="74"/>
        <v>#REF!</v>
      </c>
      <c r="P278" s="115" t="e">
        <f t="shared" si="75"/>
        <v>#REF!</v>
      </c>
      <c r="Q278" s="116" t="e">
        <f t="shared" si="76"/>
        <v>#REF!</v>
      </c>
      <c r="R278" s="115" t="e">
        <f t="shared" si="76"/>
        <v>#REF!</v>
      </c>
      <c r="S278" s="115" t="e">
        <f t="shared" si="77"/>
        <v>#REF!</v>
      </c>
      <c r="T278" s="115"/>
      <c r="U278" s="115" t="e">
        <f t="shared" si="78"/>
        <v>#REF!</v>
      </c>
      <c r="V278" s="115" t="e">
        <f t="shared" si="79"/>
        <v>#REF!</v>
      </c>
      <c r="W278" s="115" t="e">
        <f t="shared" si="80"/>
        <v>#REF!</v>
      </c>
      <c r="X278" s="116" t="e">
        <f t="shared" si="81"/>
        <v>#REF!</v>
      </c>
      <c r="Y278" s="116" t="e">
        <f t="shared" si="82"/>
        <v>#REF!</v>
      </c>
      <c r="Z278" s="115" t="e">
        <f t="shared" si="83"/>
        <v>#REF!</v>
      </c>
      <c r="AA278" s="115" t="e">
        <f t="shared" si="84"/>
        <v>#REF!</v>
      </c>
      <c r="AB278" s="115"/>
      <c r="AC278" s="117" t="str">
        <f t="shared" si="85"/>
        <v>BERTAHAP</v>
      </c>
      <c r="AD278" s="118">
        <f t="shared" si="86"/>
        <v>0</v>
      </c>
      <c r="AE278" s="119">
        <v>2</v>
      </c>
      <c r="AF278" s="120"/>
      <c r="AG278" s="115" t="e">
        <f>IF(AF278&gt;#REF!,"LB","KR")</f>
        <v>#REF!</v>
      </c>
      <c r="AH278" s="120">
        <v>1307579000</v>
      </c>
      <c r="AI278" s="120">
        <v>1473850000</v>
      </c>
      <c r="AJ278" s="120">
        <v>1564754000</v>
      </c>
      <c r="AK278" s="121">
        <v>1661264000</v>
      </c>
      <c r="AL278" s="121">
        <v>1564754000</v>
      </c>
      <c r="AM278" s="120">
        <v>1661264000</v>
      </c>
      <c r="AN278" s="120" t="e">
        <f t="shared" si="89"/>
        <v>#REF!</v>
      </c>
    </row>
    <row r="279" spans="1:40">
      <c r="A279" s="3">
        <f t="shared" si="87"/>
        <v>240</v>
      </c>
      <c r="B279" s="106">
        <v>6</v>
      </c>
      <c r="C279" s="107" t="s">
        <v>189</v>
      </c>
      <c r="D279" s="108">
        <v>16</v>
      </c>
      <c r="E279" s="109"/>
      <c r="F279" s="110" t="s">
        <v>52</v>
      </c>
      <c r="G279" s="111">
        <f t="shared" si="68"/>
        <v>71</v>
      </c>
      <c r="H279" s="111">
        <f t="shared" si="69"/>
        <v>63</v>
      </c>
      <c r="I279" s="112">
        <f t="shared" si="70"/>
        <v>26438045</v>
      </c>
      <c r="J279" s="112" t="e">
        <f>SUMIF($AN$4:$AN$22,D279,#REF!)</f>
        <v>#REF!</v>
      </c>
      <c r="K279" s="113" t="e">
        <f t="shared" si="71"/>
        <v>#REF!</v>
      </c>
      <c r="L279" s="114" t="e">
        <f>SUMIF($AN$4:$AN$22,D279,#REF!)</f>
        <v>#REF!</v>
      </c>
      <c r="M279" s="115" t="e">
        <f t="shared" si="72"/>
        <v>#REF!</v>
      </c>
      <c r="N279" s="115" t="e">
        <f t="shared" si="73"/>
        <v>#REF!</v>
      </c>
      <c r="O279" s="115" t="e">
        <f t="shared" si="74"/>
        <v>#REF!</v>
      </c>
      <c r="P279" s="115" t="e">
        <f t="shared" si="75"/>
        <v>#REF!</v>
      </c>
      <c r="Q279" s="116" t="e">
        <f t="shared" si="76"/>
        <v>#REF!</v>
      </c>
      <c r="R279" s="115" t="e">
        <f t="shared" si="76"/>
        <v>#REF!</v>
      </c>
      <c r="S279" s="115" t="e">
        <f t="shared" si="77"/>
        <v>#REF!</v>
      </c>
      <c r="T279" s="115"/>
      <c r="U279" s="115" t="e">
        <f t="shared" si="78"/>
        <v>#REF!</v>
      </c>
      <c r="V279" s="115" t="e">
        <f t="shared" si="79"/>
        <v>#REF!</v>
      </c>
      <c r="W279" s="115" t="e">
        <f t="shared" si="80"/>
        <v>#REF!</v>
      </c>
      <c r="X279" s="116" t="e">
        <f t="shared" si="81"/>
        <v>#REF!</v>
      </c>
      <c r="Y279" s="116" t="e">
        <f t="shared" si="82"/>
        <v>#REF!</v>
      </c>
      <c r="Z279" s="115" t="e">
        <f t="shared" si="83"/>
        <v>#REF!</v>
      </c>
      <c r="AA279" s="115" t="e">
        <f t="shared" si="84"/>
        <v>#REF!</v>
      </c>
      <c r="AB279" s="115"/>
      <c r="AC279" s="117" t="str">
        <f t="shared" si="85"/>
        <v>BERTAHAP</v>
      </c>
      <c r="AD279" s="118">
        <f t="shared" si="86"/>
        <v>0</v>
      </c>
      <c r="AE279" s="119">
        <v>2</v>
      </c>
      <c r="AF279" s="120"/>
      <c r="AG279" s="115" t="e">
        <f>IF(AF279&gt;#REF!,"LB","KR")</f>
        <v>#REF!</v>
      </c>
      <c r="AH279" s="120">
        <v>1445218000</v>
      </c>
      <c r="AI279" s="120">
        <v>1628992000</v>
      </c>
      <c r="AJ279" s="120">
        <v>1729465000</v>
      </c>
      <c r="AK279" s="121">
        <v>1836134000</v>
      </c>
      <c r="AL279" s="121">
        <v>1729465000</v>
      </c>
      <c r="AM279" s="120">
        <v>1836134000</v>
      </c>
      <c r="AN279" s="120" t="e">
        <f t="shared" si="89"/>
        <v>#REF!</v>
      </c>
    </row>
    <row r="280" spans="1:40">
      <c r="A280" s="3">
        <f t="shared" si="87"/>
        <v>241</v>
      </c>
      <c r="B280" s="106">
        <v>7</v>
      </c>
      <c r="C280" s="107" t="s">
        <v>189</v>
      </c>
      <c r="D280" s="106">
        <v>18</v>
      </c>
      <c r="E280" s="109"/>
      <c r="F280" s="110" t="s">
        <v>54</v>
      </c>
      <c r="G280" s="111">
        <f t="shared" si="68"/>
        <v>97</v>
      </c>
      <c r="H280" s="111">
        <f t="shared" si="69"/>
        <v>85</v>
      </c>
      <c r="I280" s="112">
        <f t="shared" si="70"/>
        <v>26438045</v>
      </c>
      <c r="J280" s="112" t="e">
        <f>SUMIF($AN$4:$AN$22,D280,#REF!)</f>
        <v>#REF!</v>
      </c>
      <c r="K280" s="113" t="e">
        <f t="shared" si="71"/>
        <v>#REF!</v>
      </c>
      <c r="L280" s="114" t="e">
        <f>SUMIF($AN$4:$AN$22,D280,#REF!)</f>
        <v>#REF!</v>
      </c>
      <c r="M280" s="115" t="e">
        <f t="shared" si="72"/>
        <v>#REF!</v>
      </c>
      <c r="N280" s="115" t="e">
        <f t="shared" si="73"/>
        <v>#REF!</v>
      </c>
      <c r="O280" s="115" t="e">
        <f t="shared" si="74"/>
        <v>#REF!</v>
      </c>
      <c r="P280" s="115" t="e">
        <f t="shared" si="75"/>
        <v>#REF!</v>
      </c>
      <c r="Q280" s="116" t="e">
        <f t="shared" si="76"/>
        <v>#REF!</v>
      </c>
      <c r="R280" s="115" t="e">
        <f t="shared" si="76"/>
        <v>#REF!</v>
      </c>
      <c r="S280" s="115" t="e">
        <f t="shared" si="77"/>
        <v>#REF!</v>
      </c>
      <c r="T280" s="115"/>
      <c r="U280" s="115" t="e">
        <f t="shared" si="78"/>
        <v>#REF!</v>
      </c>
      <c r="V280" s="115" t="e">
        <f t="shared" si="79"/>
        <v>#REF!</v>
      </c>
      <c r="W280" s="115" t="e">
        <f t="shared" si="80"/>
        <v>#REF!</v>
      </c>
      <c r="X280" s="116" t="e">
        <f t="shared" si="81"/>
        <v>#REF!</v>
      </c>
      <c r="Y280" s="116" t="e">
        <f t="shared" si="82"/>
        <v>#REF!</v>
      </c>
      <c r="Z280" s="115" t="e">
        <f t="shared" si="83"/>
        <v>#REF!</v>
      </c>
      <c r="AA280" s="115" t="e">
        <f t="shared" si="84"/>
        <v>#REF!</v>
      </c>
      <c r="AB280" s="115"/>
      <c r="AC280" s="117" t="str">
        <f t="shared" si="85"/>
        <v>BERTAHAP</v>
      </c>
      <c r="AD280" s="118">
        <f t="shared" si="86"/>
        <v>0</v>
      </c>
      <c r="AE280" s="119">
        <v>2</v>
      </c>
      <c r="AF280" s="120"/>
      <c r="AG280" s="115" t="e">
        <f>IF(AF280&gt;#REF!,"LB","KR")</f>
        <v>#REF!</v>
      </c>
      <c r="AH280" s="120">
        <v>1949898000</v>
      </c>
      <c r="AI280" s="120">
        <v>2197846000</v>
      </c>
      <c r="AJ280" s="120">
        <v>2333405000</v>
      </c>
      <c r="AK280" s="121">
        <v>2477324000</v>
      </c>
      <c r="AL280" s="121">
        <v>2333405000</v>
      </c>
      <c r="AM280" s="120">
        <v>2477324000</v>
      </c>
      <c r="AN280" s="120" t="e">
        <f t="shared" si="89"/>
        <v>#REF!</v>
      </c>
    </row>
    <row r="281" spans="1:40">
      <c r="A281" s="3">
        <f t="shared" si="87"/>
        <v>242</v>
      </c>
      <c r="B281" s="106">
        <v>8</v>
      </c>
      <c r="C281" s="107" t="s">
        <v>189</v>
      </c>
      <c r="D281" s="106">
        <v>20</v>
      </c>
      <c r="E281" s="109"/>
      <c r="F281" s="110" t="s">
        <v>70</v>
      </c>
      <c r="G281" s="111">
        <f t="shared" si="68"/>
        <v>60</v>
      </c>
      <c r="H281" s="111">
        <f t="shared" si="69"/>
        <v>51</v>
      </c>
      <c r="I281" s="112">
        <f t="shared" si="70"/>
        <v>26438045</v>
      </c>
      <c r="J281" s="112" t="e">
        <f>SUMIF($AN$4:$AN$22,D281,#REF!)</f>
        <v>#REF!</v>
      </c>
      <c r="K281" s="113" t="e">
        <f t="shared" si="71"/>
        <v>#REF!</v>
      </c>
      <c r="L281" s="114" t="e">
        <f>SUMIF($AN$4:$AN$22,D281,#REF!)</f>
        <v>#REF!</v>
      </c>
      <c r="M281" s="115" t="e">
        <f t="shared" si="72"/>
        <v>#REF!</v>
      </c>
      <c r="N281" s="115" t="e">
        <f t="shared" si="73"/>
        <v>#REF!</v>
      </c>
      <c r="O281" s="115" t="e">
        <f t="shared" si="74"/>
        <v>#REF!</v>
      </c>
      <c r="P281" s="115" t="e">
        <f t="shared" si="75"/>
        <v>#REF!</v>
      </c>
      <c r="Q281" s="116" t="e">
        <f t="shared" si="76"/>
        <v>#REF!</v>
      </c>
      <c r="R281" s="115" t="e">
        <f t="shared" si="76"/>
        <v>#REF!</v>
      </c>
      <c r="S281" s="115" t="e">
        <f t="shared" si="77"/>
        <v>#REF!</v>
      </c>
      <c r="T281" s="115"/>
      <c r="U281" s="115" t="e">
        <f t="shared" si="78"/>
        <v>#REF!</v>
      </c>
      <c r="V281" s="115" t="e">
        <f t="shared" si="79"/>
        <v>#REF!</v>
      </c>
      <c r="W281" s="115" t="e">
        <f t="shared" si="80"/>
        <v>#REF!</v>
      </c>
      <c r="X281" s="116" t="e">
        <f t="shared" si="81"/>
        <v>#REF!</v>
      </c>
      <c r="Y281" s="116" t="e">
        <f t="shared" si="82"/>
        <v>#REF!</v>
      </c>
      <c r="Z281" s="115" t="e">
        <f t="shared" si="83"/>
        <v>#REF!</v>
      </c>
      <c r="AA281" s="115" t="e">
        <f t="shared" si="84"/>
        <v>#REF!</v>
      </c>
      <c r="AB281" s="115"/>
      <c r="AC281" s="117" t="str">
        <f t="shared" si="85"/>
        <v>BERTAHAP</v>
      </c>
      <c r="AD281" s="118">
        <f t="shared" si="86"/>
        <v>0</v>
      </c>
      <c r="AE281" s="119">
        <v>2</v>
      </c>
      <c r="AF281" s="120"/>
      <c r="AG281" s="115" t="e">
        <f>IF(AF281&gt;#REF!,"LB","KR")</f>
        <v>#REF!</v>
      </c>
      <c r="AH281" s="120">
        <v>1169939000</v>
      </c>
      <c r="AI281" s="120">
        <v>1318708000</v>
      </c>
      <c r="AJ281" s="120">
        <v>1400043000</v>
      </c>
      <c r="AK281" s="121">
        <v>1486394000</v>
      </c>
      <c r="AL281" s="121">
        <v>1400043000</v>
      </c>
      <c r="AM281" s="120">
        <v>1486394000</v>
      </c>
      <c r="AN281" s="120" t="e">
        <f t="shared" si="89"/>
        <v>#REF!</v>
      </c>
    </row>
    <row r="282" spans="1:40">
      <c r="A282" s="3">
        <f t="shared" si="87"/>
        <v>243</v>
      </c>
      <c r="B282" s="106">
        <v>9</v>
      </c>
      <c r="C282" s="107" t="s">
        <v>189</v>
      </c>
      <c r="D282" s="106">
        <v>22</v>
      </c>
      <c r="E282" s="109">
        <v>0</v>
      </c>
      <c r="F282" s="110" t="s">
        <v>89</v>
      </c>
      <c r="G282" s="111">
        <f t="shared" si="68"/>
        <v>81</v>
      </c>
      <c r="H282" s="111">
        <f t="shared" si="69"/>
        <v>70</v>
      </c>
      <c r="I282" s="112">
        <f t="shared" si="70"/>
        <v>26438045</v>
      </c>
      <c r="J282" s="112" t="e">
        <f>SUMIF($AN$4:$AN$22,D282,#REF!)</f>
        <v>#REF!</v>
      </c>
      <c r="K282" s="113" t="e">
        <f t="shared" si="71"/>
        <v>#REF!</v>
      </c>
      <c r="L282" s="114" t="e">
        <f>SUMIF($AN$4:$AN$22,D282,#REF!)</f>
        <v>#REF!</v>
      </c>
      <c r="M282" s="115" t="e">
        <f t="shared" si="72"/>
        <v>#REF!</v>
      </c>
      <c r="N282" s="115" t="e">
        <f t="shared" si="73"/>
        <v>#REF!</v>
      </c>
      <c r="O282" s="115" t="e">
        <f t="shared" si="74"/>
        <v>#REF!</v>
      </c>
      <c r="P282" s="115" t="e">
        <f t="shared" si="75"/>
        <v>#REF!</v>
      </c>
      <c r="Q282" s="116" t="e">
        <f t="shared" si="76"/>
        <v>#REF!</v>
      </c>
      <c r="R282" s="115" t="e">
        <f t="shared" si="76"/>
        <v>#REF!</v>
      </c>
      <c r="S282" s="115" t="e">
        <f t="shared" si="77"/>
        <v>#REF!</v>
      </c>
      <c r="T282" s="115"/>
      <c r="U282" s="115" t="e">
        <f t="shared" si="78"/>
        <v>#REF!</v>
      </c>
      <c r="V282" s="115" t="e">
        <f t="shared" si="79"/>
        <v>#REF!</v>
      </c>
      <c r="W282" s="115" t="e">
        <f t="shared" si="80"/>
        <v>#REF!</v>
      </c>
      <c r="X282" s="116" t="e">
        <f t="shared" si="81"/>
        <v>#REF!</v>
      </c>
      <c r="Y282" s="116" t="e">
        <f t="shared" si="82"/>
        <v>#REF!</v>
      </c>
      <c r="Z282" s="115" t="e">
        <f t="shared" si="83"/>
        <v>#REF!</v>
      </c>
      <c r="AA282" s="115" t="e">
        <f t="shared" si="84"/>
        <v>#REF!</v>
      </c>
      <c r="AB282" s="115"/>
      <c r="AC282" s="117" t="str">
        <f t="shared" si="85"/>
        <v>BERTAHAP</v>
      </c>
      <c r="AD282" s="118">
        <f t="shared" si="86"/>
        <v>0</v>
      </c>
      <c r="AE282" s="119">
        <v>2</v>
      </c>
      <c r="AF282" s="120"/>
      <c r="AG282" s="115" t="e">
        <f>IF(AF282&gt;#REF!,"LB","KR")</f>
        <v>#REF!</v>
      </c>
      <c r="AH282" s="120">
        <v>1674865000</v>
      </c>
      <c r="AI282" s="120">
        <v>1887840000</v>
      </c>
      <c r="AJ282" s="120">
        <v>2004278000</v>
      </c>
      <c r="AK282" s="121">
        <v>2127897000</v>
      </c>
      <c r="AL282" s="121">
        <v>2004278000</v>
      </c>
      <c r="AM282" s="120">
        <v>2127897000</v>
      </c>
      <c r="AN282" s="120" t="e">
        <f t="shared" si="89"/>
        <v>#REF!</v>
      </c>
    </row>
    <row r="283" spans="1:40">
      <c r="A283" s="3">
        <f t="shared" si="87"/>
        <v>244</v>
      </c>
      <c r="B283" s="106">
        <v>1</v>
      </c>
      <c r="C283" s="107" t="s">
        <v>190</v>
      </c>
      <c r="D283" s="108" t="s">
        <v>24</v>
      </c>
      <c r="E283" s="109"/>
      <c r="F283" s="110" t="s">
        <v>39</v>
      </c>
      <c r="G283" s="111">
        <f t="shared" si="68"/>
        <v>113</v>
      </c>
      <c r="H283" s="111">
        <f t="shared" si="69"/>
        <v>101</v>
      </c>
      <c r="I283" s="112">
        <f t="shared" si="70"/>
        <v>26438045</v>
      </c>
      <c r="J283" s="112" t="e">
        <f>SUMIF($AN$4:$AN$22,D283,#REF!)</f>
        <v>#REF!</v>
      </c>
      <c r="K283" s="113" t="e">
        <f t="shared" si="71"/>
        <v>#REF!</v>
      </c>
      <c r="L283" s="114" t="e">
        <f>SUMIF($AN$4:$AN$22,D283,#REF!)</f>
        <v>#REF!</v>
      </c>
      <c r="M283" s="115" t="e">
        <f t="shared" si="72"/>
        <v>#REF!</v>
      </c>
      <c r="N283" s="115" t="e">
        <f t="shared" si="73"/>
        <v>#REF!</v>
      </c>
      <c r="O283" s="115" t="e">
        <f t="shared" si="74"/>
        <v>#REF!</v>
      </c>
      <c r="P283" s="115" t="e">
        <f t="shared" si="75"/>
        <v>#REF!</v>
      </c>
      <c r="Q283" s="116" t="e">
        <f t="shared" si="76"/>
        <v>#REF!</v>
      </c>
      <c r="R283" s="115" t="e">
        <f t="shared" si="76"/>
        <v>#REF!</v>
      </c>
      <c r="S283" s="115" t="e">
        <f t="shared" si="77"/>
        <v>#REF!</v>
      </c>
      <c r="T283" s="115"/>
      <c r="U283" s="115" t="e">
        <f t="shared" si="78"/>
        <v>#REF!</v>
      </c>
      <c r="V283" s="115" t="e">
        <f t="shared" si="79"/>
        <v>#REF!</v>
      </c>
      <c r="W283" s="115" t="e">
        <f t="shared" si="80"/>
        <v>#REF!</v>
      </c>
      <c r="X283" s="116" t="e">
        <f t="shared" si="81"/>
        <v>#REF!</v>
      </c>
      <c r="Y283" s="116" t="e">
        <f t="shared" si="82"/>
        <v>#REF!</v>
      </c>
      <c r="Z283" s="115" t="e">
        <f t="shared" si="83"/>
        <v>#REF!</v>
      </c>
      <c r="AA283" s="115" t="e">
        <f t="shared" si="84"/>
        <v>#REF!</v>
      </c>
      <c r="AB283" s="115"/>
      <c r="AC283" s="117" t="str">
        <f t="shared" si="85"/>
        <v>BERTAHAP</v>
      </c>
      <c r="AD283" s="118">
        <f t="shared" si="86"/>
        <v>0</v>
      </c>
      <c r="AE283" s="119">
        <v>2</v>
      </c>
      <c r="AF283" s="120"/>
      <c r="AG283" s="115" t="e">
        <f>IF(AF283&gt;#REF!,"LB","KR")</f>
        <v>#REF!</v>
      </c>
      <c r="AH283" s="120">
        <v>2366764000</v>
      </c>
      <c r="AI283" s="120">
        <v>2667721000</v>
      </c>
      <c r="AJ283" s="120">
        <v>2832260000</v>
      </c>
      <c r="AK283" s="121">
        <v>3006948000</v>
      </c>
      <c r="AL283" s="121">
        <v>2832260000</v>
      </c>
      <c r="AM283" s="120">
        <v>3006948000</v>
      </c>
      <c r="AN283" s="120" t="e">
        <f t="shared" si="89"/>
        <v>#REF!</v>
      </c>
    </row>
    <row r="284" spans="1:40">
      <c r="A284" s="3">
        <f t="shared" si="87"/>
        <v>245</v>
      </c>
      <c r="B284" s="106">
        <v>2</v>
      </c>
      <c r="C284" s="107" t="s">
        <v>190</v>
      </c>
      <c r="D284" s="108" t="s">
        <v>35</v>
      </c>
      <c r="E284" s="109"/>
      <c r="F284" s="110" t="s">
        <v>42</v>
      </c>
      <c r="G284" s="111">
        <f t="shared" si="68"/>
        <v>78</v>
      </c>
      <c r="H284" s="111">
        <f t="shared" si="69"/>
        <v>66</v>
      </c>
      <c r="I284" s="112">
        <f t="shared" si="70"/>
        <v>26438045</v>
      </c>
      <c r="J284" s="112" t="e">
        <f>SUMIF($AN$4:$AN$22,D284,#REF!)</f>
        <v>#REF!</v>
      </c>
      <c r="K284" s="113" t="e">
        <f t="shared" si="71"/>
        <v>#REF!</v>
      </c>
      <c r="L284" s="114" t="e">
        <f>SUMIF($AN$4:$AN$22,D284,#REF!)</f>
        <v>#REF!</v>
      </c>
      <c r="M284" s="115" t="e">
        <f t="shared" si="72"/>
        <v>#REF!</v>
      </c>
      <c r="N284" s="115" t="e">
        <f t="shared" si="73"/>
        <v>#REF!</v>
      </c>
      <c r="O284" s="115" t="e">
        <f t="shared" si="74"/>
        <v>#REF!</v>
      </c>
      <c r="P284" s="115" t="e">
        <f t="shared" si="75"/>
        <v>#REF!</v>
      </c>
      <c r="Q284" s="116" t="e">
        <f t="shared" si="76"/>
        <v>#REF!</v>
      </c>
      <c r="R284" s="115" t="e">
        <f t="shared" si="76"/>
        <v>#REF!</v>
      </c>
      <c r="S284" s="115" t="e">
        <f t="shared" si="77"/>
        <v>#REF!</v>
      </c>
      <c r="T284" s="115"/>
      <c r="U284" s="115" t="e">
        <f t="shared" si="78"/>
        <v>#REF!</v>
      </c>
      <c r="V284" s="115" t="e">
        <f t="shared" si="79"/>
        <v>#REF!</v>
      </c>
      <c r="W284" s="115" t="e">
        <f t="shared" si="80"/>
        <v>#REF!</v>
      </c>
      <c r="X284" s="116" t="e">
        <f t="shared" si="81"/>
        <v>#REF!</v>
      </c>
      <c r="Y284" s="116" t="e">
        <f t="shared" si="82"/>
        <v>#REF!</v>
      </c>
      <c r="Z284" s="115" t="e">
        <f t="shared" si="83"/>
        <v>#REF!</v>
      </c>
      <c r="AA284" s="115" t="e">
        <f t="shared" si="84"/>
        <v>#REF!</v>
      </c>
      <c r="AB284" s="115"/>
      <c r="AC284" s="117" t="str">
        <f t="shared" si="85"/>
        <v>BERTAHAP</v>
      </c>
      <c r="AD284" s="118">
        <f t="shared" si="86"/>
        <v>0</v>
      </c>
      <c r="AE284" s="119">
        <v>2</v>
      </c>
      <c r="AF284" s="120"/>
      <c r="AG284" s="115" t="e">
        <f>IF(AF284&gt;#REF!,"LB","KR")</f>
        <v>#REF!</v>
      </c>
      <c r="AH284" s="120">
        <v>1514038000</v>
      </c>
      <c r="AI284" s="120">
        <v>1706563000</v>
      </c>
      <c r="AJ284" s="120">
        <v>1811820000</v>
      </c>
      <c r="AK284" s="121">
        <v>1923569000</v>
      </c>
      <c r="AL284" s="121">
        <v>1811820000</v>
      </c>
      <c r="AM284" s="120">
        <v>1923569000</v>
      </c>
      <c r="AN284" s="120" t="e">
        <f t="shared" ref="AN284:AN298" si="90">ROUNDUP((AA284*(1+$J$5)),-3)</f>
        <v>#REF!</v>
      </c>
    </row>
    <row r="285" spans="1:40">
      <c r="A285" s="3">
        <f t="shared" si="87"/>
        <v>246</v>
      </c>
      <c r="B285" s="106">
        <v>3</v>
      </c>
      <c r="C285" s="107" t="s">
        <v>190</v>
      </c>
      <c r="D285" s="108" t="s">
        <v>41</v>
      </c>
      <c r="E285" s="109"/>
      <c r="F285" s="110" t="s">
        <v>45</v>
      </c>
      <c r="G285" s="111">
        <f t="shared" si="68"/>
        <v>60</v>
      </c>
      <c r="H285" s="111">
        <f t="shared" si="69"/>
        <v>52</v>
      </c>
      <c r="I285" s="112">
        <f t="shared" si="70"/>
        <v>26438045</v>
      </c>
      <c r="J285" s="112" t="e">
        <f>SUMIF($AN$4:$AN$22,D285,#REF!)</f>
        <v>#REF!</v>
      </c>
      <c r="K285" s="113" t="e">
        <f t="shared" si="71"/>
        <v>#REF!</v>
      </c>
      <c r="L285" s="114" t="e">
        <f>SUMIF($AN$4:$AN$22,D285,#REF!)</f>
        <v>#REF!</v>
      </c>
      <c r="M285" s="115" t="e">
        <f t="shared" si="72"/>
        <v>#REF!</v>
      </c>
      <c r="N285" s="115" t="e">
        <f t="shared" si="73"/>
        <v>#REF!</v>
      </c>
      <c r="O285" s="115" t="e">
        <f t="shared" si="74"/>
        <v>#REF!</v>
      </c>
      <c r="P285" s="115" t="e">
        <f t="shared" si="75"/>
        <v>#REF!</v>
      </c>
      <c r="Q285" s="116" t="e">
        <f t="shared" si="76"/>
        <v>#REF!</v>
      </c>
      <c r="R285" s="115" t="e">
        <f t="shared" si="76"/>
        <v>#REF!</v>
      </c>
      <c r="S285" s="115" t="e">
        <f t="shared" si="77"/>
        <v>#REF!</v>
      </c>
      <c r="T285" s="115"/>
      <c r="U285" s="115" t="e">
        <f t="shared" si="78"/>
        <v>#REF!</v>
      </c>
      <c r="V285" s="115" t="e">
        <f t="shared" si="79"/>
        <v>#REF!</v>
      </c>
      <c r="W285" s="115" t="e">
        <f t="shared" si="80"/>
        <v>#REF!</v>
      </c>
      <c r="X285" s="116" t="e">
        <f t="shared" si="81"/>
        <v>#REF!</v>
      </c>
      <c r="Y285" s="116" t="e">
        <f t="shared" si="82"/>
        <v>#REF!</v>
      </c>
      <c r="Z285" s="115" t="e">
        <f t="shared" si="83"/>
        <v>#REF!</v>
      </c>
      <c r="AA285" s="115" t="e">
        <f t="shared" si="84"/>
        <v>#REF!</v>
      </c>
      <c r="AB285" s="115"/>
      <c r="AC285" s="117" t="str">
        <f t="shared" si="85"/>
        <v>BERTAHAP</v>
      </c>
      <c r="AD285" s="118">
        <f t="shared" si="86"/>
        <v>0</v>
      </c>
      <c r="AE285" s="119">
        <v>2</v>
      </c>
      <c r="AF285" s="120"/>
      <c r="AG285" s="115" t="e">
        <f>IF(AF285&gt;#REF!,"LB","KR")</f>
        <v>#REF!</v>
      </c>
      <c r="AH285" s="120">
        <v>1192879000</v>
      </c>
      <c r="AI285" s="120">
        <v>1344565000</v>
      </c>
      <c r="AJ285" s="120">
        <v>1427495000</v>
      </c>
      <c r="AK285" s="121">
        <v>1515539000</v>
      </c>
      <c r="AL285" s="121">
        <v>1427495000</v>
      </c>
      <c r="AM285" s="120">
        <v>1515539000</v>
      </c>
      <c r="AN285" s="120" t="e">
        <f t="shared" si="90"/>
        <v>#REF!</v>
      </c>
    </row>
    <row r="286" spans="1:40">
      <c r="A286" s="3">
        <f t="shared" si="87"/>
        <v>247</v>
      </c>
      <c r="B286" s="106">
        <v>4</v>
      </c>
      <c r="C286" s="107" t="s">
        <v>190</v>
      </c>
      <c r="D286" s="108">
        <v>10</v>
      </c>
      <c r="E286" s="109"/>
      <c r="F286" s="110" t="s">
        <v>48</v>
      </c>
      <c r="G286" s="111">
        <f t="shared" si="68"/>
        <v>74</v>
      </c>
      <c r="H286" s="111">
        <f t="shared" si="69"/>
        <v>63</v>
      </c>
      <c r="I286" s="112">
        <f t="shared" si="70"/>
        <v>26438045</v>
      </c>
      <c r="J286" s="112" t="e">
        <f>SUMIF($AN$4:$AN$22,D286,#REF!)</f>
        <v>#REF!</v>
      </c>
      <c r="K286" s="113" t="e">
        <f t="shared" si="71"/>
        <v>#REF!</v>
      </c>
      <c r="L286" s="114" t="e">
        <f>SUMIF($AN$4:$AN$22,D286,#REF!)</f>
        <v>#REF!</v>
      </c>
      <c r="M286" s="115" t="e">
        <f t="shared" si="72"/>
        <v>#REF!</v>
      </c>
      <c r="N286" s="115" t="e">
        <f t="shared" si="73"/>
        <v>#REF!</v>
      </c>
      <c r="O286" s="115" t="e">
        <f t="shared" si="74"/>
        <v>#REF!</v>
      </c>
      <c r="P286" s="115" t="e">
        <f t="shared" si="75"/>
        <v>#REF!</v>
      </c>
      <c r="Q286" s="116" t="e">
        <f t="shared" si="76"/>
        <v>#REF!</v>
      </c>
      <c r="R286" s="115" t="e">
        <f t="shared" si="76"/>
        <v>#REF!</v>
      </c>
      <c r="S286" s="115" t="e">
        <f t="shared" si="77"/>
        <v>#REF!</v>
      </c>
      <c r="T286" s="115"/>
      <c r="U286" s="115" t="e">
        <f t="shared" si="78"/>
        <v>#REF!</v>
      </c>
      <c r="V286" s="115" t="e">
        <f t="shared" si="79"/>
        <v>#REF!</v>
      </c>
      <c r="W286" s="115" t="e">
        <f t="shared" si="80"/>
        <v>#REF!</v>
      </c>
      <c r="X286" s="116" t="e">
        <f t="shared" si="81"/>
        <v>#REF!</v>
      </c>
      <c r="Y286" s="116" t="e">
        <f t="shared" si="82"/>
        <v>#REF!</v>
      </c>
      <c r="Z286" s="115" t="e">
        <f t="shared" si="83"/>
        <v>#REF!</v>
      </c>
      <c r="AA286" s="115" t="e">
        <f t="shared" si="84"/>
        <v>#REF!</v>
      </c>
      <c r="AB286" s="115"/>
      <c r="AC286" s="117" t="str">
        <f t="shared" si="85"/>
        <v>BERTAHAP</v>
      </c>
      <c r="AD286" s="118">
        <f t="shared" si="86"/>
        <v>0</v>
      </c>
      <c r="AE286" s="119">
        <v>2</v>
      </c>
      <c r="AF286" s="120"/>
      <c r="AG286" s="115" t="e">
        <f>IF(AF286&gt;#REF!,"LB","KR")</f>
        <v>#REF!</v>
      </c>
      <c r="AH286" s="120">
        <v>1445218000</v>
      </c>
      <c r="AI286" s="120">
        <v>1628992000</v>
      </c>
      <c r="AJ286" s="120">
        <v>1729465000</v>
      </c>
      <c r="AK286" s="121">
        <v>1836134000</v>
      </c>
      <c r="AL286" s="121">
        <v>1729465000</v>
      </c>
      <c r="AM286" s="120">
        <v>1836134000</v>
      </c>
      <c r="AN286" s="120" t="e">
        <f t="shared" si="90"/>
        <v>#REF!</v>
      </c>
    </row>
    <row r="287" spans="1:40">
      <c r="A287" s="3">
        <f t="shared" si="87"/>
        <v>248</v>
      </c>
      <c r="B287" s="106">
        <v>5</v>
      </c>
      <c r="C287" s="107" t="s">
        <v>190</v>
      </c>
      <c r="D287" s="106">
        <v>12</v>
      </c>
      <c r="E287" s="109"/>
      <c r="F287" s="110" t="s">
        <v>50</v>
      </c>
      <c r="G287" s="111">
        <f t="shared" si="68"/>
        <v>67</v>
      </c>
      <c r="H287" s="111">
        <f t="shared" si="69"/>
        <v>57</v>
      </c>
      <c r="I287" s="112">
        <f t="shared" si="70"/>
        <v>26438045</v>
      </c>
      <c r="J287" s="112" t="e">
        <f>SUMIF($AN$4:$AN$22,D287,#REF!)</f>
        <v>#REF!</v>
      </c>
      <c r="K287" s="113" t="e">
        <f t="shared" si="71"/>
        <v>#REF!</v>
      </c>
      <c r="L287" s="114" t="e">
        <f>SUMIF($AN$4:$AN$22,D287,#REF!)</f>
        <v>#REF!</v>
      </c>
      <c r="M287" s="115" t="e">
        <f t="shared" si="72"/>
        <v>#REF!</v>
      </c>
      <c r="N287" s="115" t="e">
        <f t="shared" si="73"/>
        <v>#REF!</v>
      </c>
      <c r="O287" s="115" t="e">
        <f t="shared" si="74"/>
        <v>#REF!</v>
      </c>
      <c r="P287" s="115" t="e">
        <f t="shared" si="75"/>
        <v>#REF!</v>
      </c>
      <c r="Q287" s="116" t="e">
        <f t="shared" si="76"/>
        <v>#REF!</v>
      </c>
      <c r="R287" s="115" t="e">
        <f t="shared" si="76"/>
        <v>#REF!</v>
      </c>
      <c r="S287" s="115" t="e">
        <f t="shared" si="77"/>
        <v>#REF!</v>
      </c>
      <c r="T287" s="115"/>
      <c r="U287" s="115" t="e">
        <f t="shared" si="78"/>
        <v>#REF!</v>
      </c>
      <c r="V287" s="115" t="e">
        <f t="shared" si="79"/>
        <v>#REF!</v>
      </c>
      <c r="W287" s="115" t="e">
        <f t="shared" si="80"/>
        <v>#REF!</v>
      </c>
      <c r="X287" s="116" t="e">
        <f t="shared" si="81"/>
        <v>#REF!</v>
      </c>
      <c r="Y287" s="116" t="e">
        <f t="shared" si="82"/>
        <v>#REF!</v>
      </c>
      <c r="Z287" s="115" t="e">
        <f t="shared" si="83"/>
        <v>#REF!</v>
      </c>
      <c r="AA287" s="115" t="e">
        <f t="shared" si="84"/>
        <v>#REF!</v>
      </c>
      <c r="AB287" s="115"/>
      <c r="AC287" s="117" t="str">
        <f t="shared" si="85"/>
        <v>BERTAHAP</v>
      </c>
      <c r="AD287" s="118">
        <f t="shared" si="86"/>
        <v>0</v>
      </c>
      <c r="AE287" s="119">
        <v>2</v>
      </c>
      <c r="AF287" s="120"/>
      <c r="AG287" s="115" t="e">
        <f>IF(AF287&gt;#REF!,"LB","KR")</f>
        <v>#REF!</v>
      </c>
      <c r="AH287" s="120">
        <v>1307579000</v>
      </c>
      <c r="AI287" s="120">
        <v>1473850000</v>
      </c>
      <c r="AJ287" s="120">
        <v>1564754000</v>
      </c>
      <c r="AK287" s="121">
        <v>1661264000</v>
      </c>
      <c r="AL287" s="121">
        <v>1564754000</v>
      </c>
      <c r="AM287" s="120">
        <v>1661264000</v>
      </c>
      <c r="AN287" s="120" t="e">
        <f t="shared" si="90"/>
        <v>#REF!</v>
      </c>
    </row>
    <row r="288" spans="1:40">
      <c r="A288" s="3">
        <f t="shared" si="87"/>
        <v>249</v>
      </c>
      <c r="B288" s="106">
        <v>6</v>
      </c>
      <c r="C288" s="107" t="s">
        <v>190</v>
      </c>
      <c r="D288" s="108">
        <v>16</v>
      </c>
      <c r="E288" s="109"/>
      <c r="F288" s="110" t="s">
        <v>52</v>
      </c>
      <c r="G288" s="111">
        <f t="shared" si="68"/>
        <v>71</v>
      </c>
      <c r="H288" s="111">
        <f t="shared" si="69"/>
        <v>63</v>
      </c>
      <c r="I288" s="112">
        <f t="shared" si="70"/>
        <v>26438045</v>
      </c>
      <c r="J288" s="112" t="e">
        <f>SUMIF($AN$4:$AN$22,D288,#REF!)</f>
        <v>#REF!</v>
      </c>
      <c r="K288" s="113" t="e">
        <f t="shared" si="71"/>
        <v>#REF!</v>
      </c>
      <c r="L288" s="114" t="e">
        <f>SUMIF($AN$4:$AN$22,D288,#REF!)</f>
        <v>#REF!</v>
      </c>
      <c r="M288" s="115" t="e">
        <f t="shared" si="72"/>
        <v>#REF!</v>
      </c>
      <c r="N288" s="115" t="e">
        <f t="shared" si="73"/>
        <v>#REF!</v>
      </c>
      <c r="O288" s="115" t="e">
        <f t="shared" si="74"/>
        <v>#REF!</v>
      </c>
      <c r="P288" s="115" t="e">
        <f t="shared" si="75"/>
        <v>#REF!</v>
      </c>
      <c r="Q288" s="116" t="e">
        <f t="shared" si="76"/>
        <v>#REF!</v>
      </c>
      <c r="R288" s="115" t="e">
        <f t="shared" si="76"/>
        <v>#REF!</v>
      </c>
      <c r="S288" s="115" t="e">
        <f t="shared" si="77"/>
        <v>#REF!</v>
      </c>
      <c r="T288" s="115"/>
      <c r="U288" s="115" t="e">
        <f t="shared" si="78"/>
        <v>#REF!</v>
      </c>
      <c r="V288" s="115" t="e">
        <f t="shared" si="79"/>
        <v>#REF!</v>
      </c>
      <c r="W288" s="115" t="e">
        <f t="shared" si="80"/>
        <v>#REF!</v>
      </c>
      <c r="X288" s="116" t="e">
        <f t="shared" si="81"/>
        <v>#REF!</v>
      </c>
      <c r="Y288" s="116" t="e">
        <f t="shared" si="82"/>
        <v>#REF!</v>
      </c>
      <c r="Z288" s="115" t="e">
        <f t="shared" si="83"/>
        <v>#REF!</v>
      </c>
      <c r="AA288" s="115" t="e">
        <f t="shared" si="84"/>
        <v>#REF!</v>
      </c>
      <c r="AB288" s="115"/>
      <c r="AC288" s="117" t="str">
        <f t="shared" si="85"/>
        <v>BERTAHAP</v>
      </c>
      <c r="AD288" s="118">
        <f t="shared" si="86"/>
        <v>0</v>
      </c>
      <c r="AE288" s="119">
        <v>2</v>
      </c>
      <c r="AF288" s="120"/>
      <c r="AG288" s="115" t="e">
        <f>IF(AF288&gt;#REF!,"LB","KR")</f>
        <v>#REF!</v>
      </c>
      <c r="AH288" s="120">
        <v>1445218000</v>
      </c>
      <c r="AI288" s="120">
        <v>1628992000</v>
      </c>
      <c r="AJ288" s="120">
        <v>1729465000</v>
      </c>
      <c r="AK288" s="121">
        <v>1836134000</v>
      </c>
      <c r="AL288" s="121">
        <v>1729465000</v>
      </c>
      <c r="AM288" s="120">
        <v>1836134000</v>
      </c>
      <c r="AN288" s="120" t="e">
        <f t="shared" si="90"/>
        <v>#REF!</v>
      </c>
    </row>
    <row r="289" spans="1:40">
      <c r="A289" s="3">
        <f t="shared" si="87"/>
        <v>250</v>
      </c>
      <c r="B289" s="106">
        <v>7</v>
      </c>
      <c r="C289" s="107" t="s">
        <v>190</v>
      </c>
      <c r="D289" s="106">
        <v>18</v>
      </c>
      <c r="E289" s="109"/>
      <c r="F289" s="110" t="s">
        <v>54</v>
      </c>
      <c r="G289" s="111">
        <f t="shared" si="68"/>
        <v>97</v>
      </c>
      <c r="H289" s="111">
        <f t="shared" si="69"/>
        <v>85</v>
      </c>
      <c r="I289" s="112">
        <f t="shared" si="70"/>
        <v>26438045</v>
      </c>
      <c r="J289" s="112" t="e">
        <f>SUMIF($AN$4:$AN$22,D289,#REF!)</f>
        <v>#REF!</v>
      </c>
      <c r="K289" s="113" t="e">
        <f t="shared" si="71"/>
        <v>#REF!</v>
      </c>
      <c r="L289" s="114" t="e">
        <f>SUMIF($AN$4:$AN$22,D289,#REF!)</f>
        <v>#REF!</v>
      </c>
      <c r="M289" s="115" t="e">
        <f t="shared" si="72"/>
        <v>#REF!</v>
      </c>
      <c r="N289" s="115" t="e">
        <f t="shared" si="73"/>
        <v>#REF!</v>
      </c>
      <c r="O289" s="115" t="e">
        <f t="shared" si="74"/>
        <v>#REF!</v>
      </c>
      <c r="P289" s="115" t="e">
        <f t="shared" si="75"/>
        <v>#REF!</v>
      </c>
      <c r="Q289" s="116" t="e">
        <f t="shared" si="76"/>
        <v>#REF!</v>
      </c>
      <c r="R289" s="115" t="e">
        <f t="shared" si="76"/>
        <v>#REF!</v>
      </c>
      <c r="S289" s="115" t="e">
        <f t="shared" si="77"/>
        <v>#REF!</v>
      </c>
      <c r="T289" s="115"/>
      <c r="U289" s="115" t="e">
        <f t="shared" si="78"/>
        <v>#REF!</v>
      </c>
      <c r="V289" s="115" t="e">
        <f t="shared" si="79"/>
        <v>#REF!</v>
      </c>
      <c r="W289" s="115" t="e">
        <f t="shared" si="80"/>
        <v>#REF!</v>
      </c>
      <c r="X289" s="116" t="e">
        <f t="shared" si="81"/>
        <v>#REF!</v>
      </c>
      <c r="Y289" s="116" t="e">
        <f t="shared" si="82"/>
        <v>#REF!</v>
      </c>
      <c r="Z289" s="115" t="e">
        <f t="shared" si="83"/>
        <v>#REF!</v>
      </c>
      <c r="AA289" s="115" t="e">
        <f t="shared" si="84"/>
        <v>#REF!</v>
      </c>
      <c r="AB289" s="115"/>
      <c r="AC289" s="117" t="str">
        <f t="shared" si="85"/>
        <v>BERTAHAP</v>
      </c>
      <c r="AD289" s="118">
        <f t="shared" si="86"/>
        <v>0</v>
      </c>
      <c r="AE289" s="119">
        <v>2</v>
      </c>
      <c r="AF289" s="120"/>
      <c r="AG289" s="115" t="e">
        <f>IF(AF289&gt;#REF!,"LB","KR")</f>
        <v>#REF!</v>
      </c>
      <c r="AH289" s="120">
        <v>1949898000</v>
      </c>
      <c r="AI289" s="120">
        <v>2197846000</v>
      </c>
      <c r="AJ289" s="120">
        <v>2333405000</v>
      </c>
      <c r="AK289" s="121">
        <v>2477324000</v>
      </c>
      <c r="AL289" s="121">
        <v>2333405000</v>
      </c>
      <c r="AM289" s="120">
        <v>2477324000</v>
      </c>
      <c r="AN289" s="120" t="e">
        <f t="shared" si="90"/>
        <v>#REF!</v>
      </c>
    </row>
    <row r="290" spans="1:40">
      <c r="A290" s="3">
        <f t="shared" si="87"/>
        <v>251</v>
      </c>
      <c r="B290" s="106">
        <v>8</v>
      </c>
      <c r="C290" s="107" t="s">
        <v>190</v>
      </c>
      <c r="D290" s="106">
        <v>20</v>
      </c>
      <c r="E290" s="109"/>
      <c r="F290" s="110" t="s">
        <v>70</v>
      </c>
      <c r="G290" s="111">
        <f t="shared" si="68"/>
        <v>60</v>
      </c>
      <c r="H290" s="111">
        <f t="shared" si="69"/>
        <v>51</v>
      </c>
      <c r="I290" s="112">
        <f t="shared" si="70"/>
        <v>26438045</v>
      </c>
      <c r="J290" s="112" t="e">
        <f>SUMIF($AN$4:$AN$22,D290,#REF!)</f>
        <v>#REF!</v>
      </c>
      <c r="K290" s="113" t="e">
        <f t="shared" si="71"/>
        <v>#REF!</v>
      </c>
      <c r="L290" s="114" t="e">
        <f>SUMIF($AN$4:$AN$22,D290,#REF!)</f>
        <v>#REF!</v>
      </c>
      <c r="M290" s="115" t="e">
        <f t="shared" si="72"/>
        <v>#REF!</v>
      </c>
      <c r="N290" s="115" t="e">
        <f t="shared" si="73"/>
        <v>#REF!</v>
      </c>
      <c r="O290" s="115" t="e">
        <f t="shared" si="74"/>
        <v>#REF!</v>
      </c>
      <c r="P290" s="115" t="e">
        <f t="shared" si="75"/>
        <v>#REF!</v>
      </c>
      <c r="Q290" s="116" t="e">
        <f t="shared" si="76"/>
        <v>#REF!</v>
      </c>
      <c r="R290" s="115" t="e">
        <f t="shared" si="76"/>
        <v>#REF!</v>
      </c>
      <c r="S290" s="115" t="e">
        <f t="shared" si="77"/>
        <v>#REF!</v>
      </c>
      <c r="T290" s="115"/>
      <c r="U290" s="115" t="e">
        <f t="shared" si="78"/>
        <v>#REF!</v>
      </c>
      <c r="V290" s="115" t="e">
        <f t="shared" si="79"/>
        <v>#REF!</v>
      </c>
      <c r="W290" s="115" t="e">
        <f t="shared" si="80"/>
        <v>#REF!</v>
      </c>
      <c r="X290" s="116" t="e">
        <f t="shared" si="81"/>
        <v>#REF!</v>
      </c>
      <c r="Y290" s="116" t="e">
        <f t="shared" si="82"/>
        <v>#REF!</v>
      </c>
      <c r="Z290" s="115" t="e">
        <f t="shared" si="83"/>
        <v>#REF!</v>
      </c>
      <c r="AA290" s="115" t="e">
        <f t="shared" si="84"/>
        <v>#REF!</v>
      </c>
      <c r="AB290" s="115"/>
      <c r="AC290" s="117" t="str">
        <f t="shared" si="85"/>
        <v>BERTAHAP</v>
      </c>
      <c r="AD290" s="118">
        <f t="shared" si="86"/>
        <v>0</v>
      </c>
      <c r="AE290" s="119">
        <v>2</v>
      </c>
      <c r="AF290" s="120"/>
      <c r="AG290" s="115" t="e">
        <f>IF(AF290&gt;#REF!,"LB","KR")</f>
        <v>#REF!</v>
      </c>
      <c r="AH290" s="120">
        <v>1169939000</v>
      </c>
      <c r="AI290" s="120">
        <v>1318708000</v>
      </c>
      <c r="AJ290" s="120">
        <v>1400043000</v>
      </c>
      <c r="AK290" s="121">
        <v>1486394000</v>
      </c>
      <c r="AL290" s="121">
        <v>1400043000</v>
      </c>
      <c r="AM290" s="120">
        <v>1486394000</v>
      </c>
      <c r="AN290" s="120" t="e">
        <f t="shared" si="90"/>
        <v>#REF!</v>
      </c>
    </row>
    <row r="291" spans="1:40">
      <c r="A291" s="3">
        <f t="shared" si="87"/>
        <v>252</v>
      </c>
      <c r="B291" s="106">
        <v>9</v>
      </c>
      <c r="C291" s="107" t="s">
        <v>190</v>
      </c>
      <c r="D291" s="106">
        <v>22</v>
      </c>
      <c r="E291" s="109">
        <v>0</v>
      </c>
      <c r="F291" s="110" t="s">
        <v>89</v>
      </c>
      <c r="G291" s="111">
        <f t="shared" si="68"/>
        <v>81</v>
      </c>
      <c r="H291" s="111">
        <f t="shared" si="69"/>
        <v>70</v>
      </c>
      <c r="I291" s="112">
        <f t="shared" si="70"/>
        <v>26438045</v>
      </c>
      <c r="J291" s="112" t="e">
        <f>SUMIF($AN$4:$AN$22,D291,#REF!)</f>
        <v>#REF!</v>
      </c>
      <c r="K291" s="113" t="e">
        <f t="shared" si="71"/>
        <v>#REF!</v>
      </c>
      <c r="L291" s="114" t="e">
        <f>SUMIF($AN$4:$AN$22,D291,#REF!)</f>
        <v>#REF!</v>
      </c>
      <c r="M291" s="115" t="e">
        <f t="shared" si="72"/>
        <v>#REF!</v>
      </c>
      <c r="N291" s="115" t="e">
        <f t="shared" si="73"/>
        <v>#REF!</v>
      </c>
      <c r="O291" s="115" t="e">
        <f t="shared" si="74"/>
        <v>#REF!</v>
      </c>
      <c r="P291" s="115" t="e">
        <f t="shared" si="75"/>
        <v>#REF!</v>
      </c>
      <c r="Q291" s="116" t="e">
        <f t="shared" si="76"/>
        <v>#REF!</v>
      </c>
      <c r="R291" s="115" t="e">
        <f t="shared" si="76"/>
        <v>#REF!</v>
      </c>
      <c r="S291" s="115" t="e">
        <f t="shared" si="77"/>
        <v>#REF!</v>
      </c>
      <c r="T291" s="115"/>
      <c r="U291" s="115" t="e">
        <f t="shared" si="78"/>
        <v>#REF!</v>
      </c>
      <c r="V291" s="115" t="e">
        <f t="shared" si="79"/>
        <v>#REF!</v>
      </c>
      <c r="W291" s="115" t="e">
        <f t="shared" si="80"/>
        <v>#REF!</v>
      </c>
      <c r="X291" s="116" t="e">
        <f t="shared" si="81"/>
        <v>#REF!</v>
      </c>
      <c r="Y291" s="116" t="e">
        <f t="shared" si="82"/>
        <v>#REF!</v>
      </c>
      <c r="Z291" s="115" t="e">
        <f t="shared" si="83"/>
        <v>#REF!</v>
      </c>
      <c r="AA291" s="115" t="e">
        <f t="shared" si="84"/>
        <v>#REF!</v>
      </c>
      <c r="AB291" s="115"/>
      <c r="AC291" s="117" t="str">
        <f t="shared" si="85"/>
        <v>BERTAHAP</v>
      </c>
      <c r="AD291" s="118">
        <f t="shared" si="86"/>
        <v>0</v>
      </c>
      <c r="AE291" s="119">
        <v>2</v>
      </c>
      <c r="AF291" s="120"/>
      <c r="AG291" s="115" t="e">
        <f>IF(AF291&gt;#REF!,"LB","KR")</f>
        <v>#REF!</v>
      </c>
      <c r="AH291" s="120">
        <v>1674865000</v>
      </c>
      <c r="AI291" s="120">
        <v>1887840000</v>
      </c>
      <c r="AJ291" s="120">
        <v>2004278000</v>
      </c>
      <c r="AK291" s="121">
        <v>2127897000</v>
      </c>
      <c r="AL291" s="121">
        <v>2004278000</v>
      </c>
      <c r="AM291" s="120">
        <v>2127897000</v>
      </c>
      <c r="AN291" s="120" t="e">
        <f t="shared" si="90"/>
        <v>#REF!</v>
      </c>
    </row>
    <row r="292" spans="1:40">
      <c r="A292" s="3">
        <f t="shared" si="87"/>
        <v>253</v>
      </c>
      <c r="B292" s="106">
        <v>1</v>
      </c>
      <c r="C292" s="107" t="s">
        <v>191</v>
      </c>
      <c r="D292" s="108" t="s">
        <v>24</v>
      </c>
      <c r="E292" s="109"/>
      <c r="F292" s="110" t="s">
        <v>39</v>
      </c>
      <c r="G292" s="111">
        <f t="shared" si="68"/>
        <v>113</v>
      </c>
      <c r="H292" s="111">
        <f t="shared" si="69"/>
        <v>101</v>
      </c>
      <c r="I292" s="112">
        <f t="shared" si="70"/>
        <v>26438045</v>
      </c>
      <c r="J292" s="112" t="e">
        <f>SUMIF($AN$4:$AN$22,D292,#REF!)</f>
        <v>#REF!</v>
      </c>
      <c r="K292" s="113" t="e">
        <f t="shared" si="71"/>
        <v>#REF!</v>
      </c>
      <c r="L292" s="114" t="e">
        <f>SUMIF($AN$4:$AN$22,D292,#REF!)</f>
        <v>#REF!</v>
      </c>
      <c r="M292" s="115" t="e">
        <f t="shared" si="72"/>
        <v>#REF!</v>
      </c>
      <c r="N292" s="115" t="e">
        <f t="shared" si="73"/>
        <v>#REF!</v>
      </c>
      <c r="O292" s="115" t="e">
        <f t="shared" si="74"/>
        <v>#REF!</v>
      </c>
      <c r="P292" s="115" t="e">
        <f t="shared" si="75"/>
        <v>#REF!</v>
      </c>
      <c r="Q292" s="116" t="e">
        <f t="shared" si="76"/>
        <v>#REF!</v>
      </c>
      <c r="R292" s="115" t="e">
        <f t="shared" si="76"/>
        <v>#REF!</v>
      </c>
      <c r="S292" s="115" t="e">
        <f t="shared" si="77"/>
        <v>#REF!</v>
      </c>
      <c r="T292" s="115"/>
      <c r="U292" s="115" t="e">
        <f t="shared" si="78"/>
        <v>#REF!</v>
      </c>
      <c r="V292" s="115" t="e">
        <f t="shared" si="79"/>
        <v>#REF!</v>
      </c>
      <c r="W292" s="115" t="e">
        <f t="shared" si="80"/>
        <v>#REF!</v>
      </c>
      <c r="X292" s="116" t="e">
        <f t="shared" si="81"/>
        <v>#REF!</v>
      </c>
      <c r="Y292" s="116" t="e">
        <f t="shared" si="82"/>
        <v>#REF!</v>
      </c>
      <c r="Z292" s="115" t="e">
        <f t="shared" si="83"/>
        <v>#REF!</v>
      </c>
      <c r="AA292" s="115" t="e">
        <f t="shared" si="84"/>
        <v>#REF!</v>
      </c>
      <c r="AB292" s="115"/>
      <c r="AC292" s="117" t="str">
        <f t="shared" si="85"/>
        <v>BERTAHAP</v>
      </c>
      <c r="AD292" s="118">
        <f t="shared" si="86"/>
        <v>0</v>
      </c>
      <c r="AE292" s="119">
        <v>2</v>
      </c>
      <c r="AF292" s="120"/>
      <c r="AG292" s="115" t="e">
        <f>IF(AF292&gt;#REF!,"LB","KR")</f>
        <v>#REF!</v>
      </c>
      <c r="AH292" s="120">
        <v>2390082000</v>
      </c>
      <c r="AI292" s="120">
        <v>2694004000</v>
      </c>
      <c r="AJ292" s="120">
        <v>2860164000</v>
      </c>
      <c r="AK292" s="121">
        <v>3036573000</v>
      </c>
      <c r="AL292" s="121">
        <v>2860164000</v>
      </c>
      <c r="AM292" s="120">
        <v>3036573000</v>
      </c>
      <c r="AN292" s="120" t="e">
        <f t="shared" si="90"/>
        <v>#REF!</v>
      </c>
    </row>
    <row r="293" spans="1:40">
      <c r="A293" s="3">
        <f t="shared" si="87"/>
        <v>254</v>
      </c>
      <c r="B293" s="106">
        <v>2</v>
      </c>
      <c r="C293" s="107" t="s">
        <v>191</v>
      </c>
      <c r="D293" s="108" t="s">
        <v>35</v>
      </c>
      <c r="E293" s="109"/>
      <c r="F293" s="110" t="s">
        <v>42</v>
      </c>
      <c r="G293" s="111">
        <f t="shared" si="68"/>
        <v>78</v>
      </c>
      <c r="H293" s="111">
        <f t="shared" si="69"/>
        <v>66</v>
      </c>
      <c r="I293" s="112">
        <f t="shared" si="70"/>
        <v>26438045</v>
      </c>
      <c r="J293" s="112" t="e">
        <f>SUMIF($AN$4:$AN$22,D293,#REF!)</f>
        <v>#REF!</v>
      </c>
      <c r="K293" s="113" t="e">
        <f t="shared" si="71"/>
        <v>#REF!</v>
      </c>
      <c r="L293" s="114" t="e">
        <f>SUMIF($AN$4:$AN$22,D293,#REF!)</f>
        <v>#REF!</v>
      </c>
      <c r="M293" s="115" t="e">
        <f t="shared" si="72"/>
        <v>#REF!</v>
      </c>
      <c r="N293" s="115" t="e">
        <f t="shared" si="73"/>
        <v>#REF!</v>
      </c>
      <c r="O293" s="115" t="e">
        <f t="shared" si="74"/>
        <v>#REF!</v>
      </c>
      <c r="P293" s="115" t="e">
        <f t="shared" si="75"/>
        <v>#REF!</v>
      </c>
      <c r="Q293" s="116" t="e">
        <f t="shared" si="76"/>
        <v>#REF!</v>
      </c>
      <c r="R293" s="115" t="e">
        <f t="shared" si="76"/>
        <v>#REF!</v>
      </c>
      <c r="S293" s="115" t="e">
        <f t="shared" si="77"/>
        <v>#REF!</v>
      </c>
      <c r="T293" s="115"/>
      <c r="U293" s="115" t="e">
        <f t="shared" si="78"/>
        <v>#REF!</v>
      </c>
      <c r="V293" s="115" t="e">
        <f t="shared" si="79"/>
        <v>#REF!</v>
      </c>
      <c r="W293" s="115" t="e">
        <f t="shared" si="80"/>
        <v>#REF!</v>
      </c>
      <c r="X293" s="116" t="e">
        <f t="shared" si="81"/>
        <v>#REF!</v>
      </c>
      <c r="Y293" s="116" t="e">
        <f t="shared" si="82"/>
        <v>#REF!</v>
      </c>
      <c r="Z293" s="115" t="e">
        <f t="shared" si="83"/>
        <v>#REF!</v>
      </c>
      <c r="AA293" s="115" t="e">
        <f t="shared" si="84"/>
        <v>#REF!</v>
      </c>
      <c r="AB293" s="115"/>
      <c r="AC293" s="117" t="str">
        <f t="shared" si="85"/>
        <v>BERTAHAP</v>
      </c>
      <c r="AD293" s="118">
        <f t="shared" si="86"/>
        <v>0</v>
      </c>
      <c r="AE293" s="119">
        <v>2</v>
      </c>
      <c r="AF293" s="120"/>
      <c r="AG293" s="115" t="e">
        <f>IF(AF293&gt;#REF!,"LB","KR")</f>
        <v>#REF!</v>
      </c>
      <c r="AH293" s="120">
        <v>1514038000</v>
      </c>
      <c r="AI293" s="120">
        <v>1706563000</v>
      </c>
      <c r="AJ293" s="120">
        <v>1811820000</v>
      </c>
      <c r="AK293" s="121">
        <v>1923569000</v>
      </c>
      <c r="AL293" s="121">
        <v>1811820000</v>
      </c>
      <c r="AM293" s="120">
        <v>1923569000</v>
      </c>
      <c r="AN293" s="120" t="e">
        <f t="shared" si="90"/>
        <v>#REF!</v>
      </c>
    </row>
    <row r="294" spans="1:40">
      <c r="A294" s="3">
        <f t="shared" si="87"/>
        <v>255</v>
      </c>
      <c r="B294" s="106">
        <v>3</v>
      </c>
      <c r="C294" s="107" t="s">
        <v>191</v>
      </c>
      <c r="D294" s="108">
        <v>10</v>
      </c>
      <c r="E294" s="109"/>
      <c r="F294" s="110" t="s">
        <v>48</v>
      </c>
      <c r="G294" s="111">
        <f t="shared" si="68"/>
        <v>74</v>
      </c>
      <c r="H294" s="111">
        <f t="shared" si="69"/>
        <v>63</v>
      </c>
      <c r="I294" s="112">
        <f t="shared" si="70"/>
        <v>26438045</v>
      </c>
      <c r="J294" s="112" t="e">
        <f>SUMIF($AN$4:$AN$22,D294,#REF!)</f>
        <v>#REF!</v>
      </c>
      <c r="K294" s="113" t="e">
        <f t="shared" si="71"/>
        <v>#REF!</v>
      </c>
      <c r="L294" s="114" t="e">
        <f>SUMIF($AN$4:$AN$22,D294,#REF!)</f>
        <v>#REF!</v>
      </c>
      <c r="M294" s="115" t="e">
        <f t="shared" si="72"/>
        <v>#REF!</v>
      </c>
      <c r="N294" s="115" t="e">
        <f t="shared" si="73"/>
        <v>#REF!</v>
      </c>
      <c r="O294" s="115" t="e">
        <f t="shared" si="74"/>
        <v>#REF!</v>
      </c>
      <c r="P294" s="115" t="e">
        <f t="shared" si="75"/>
        <v>#REF!</v>
      </c>
      <c r="Q294" s="116" t="e">
        <f t="shared" si="76"/>
        <v>#REF!</v>
      </c>
      <c r="R294" s="115" t="e">
        <f t="shared" si="76"/>
        <v>#REF!</v>
      </c>
      <c r="S294" s="115" t="e">
        <f t="shared" si="77"/>
        <v>#REF!</v>
      </c>
      <c r="T294" s="115"/>
      <c r="U294" s="115" t="e">
        <f t="shared" si="78"/>
        <v>#REF!</v>
      </c>
      <c r="V294" s="115" t="e">
        <f t="shared" si="79"/>
        <v>#REF!</v>
      </c>
      <c r="W294" s="115" t="e">
        <f t="shared" si="80"/>
        <v>#REF!</v>
      </c>
      <c r="X294" s="116" t="e">
        <f t="shared" si="81"/>
        <v>#REF!</v>
      </c>
      <c r="Y294" s="116" t="e">
        <f t="shared" si="82"/>
        <v>#REF!</v>
      </c>
      <c r="Z294" s="115" t="e">
        <f t="shared" si="83"/>
        <v>#REF!</v>
      </c>
      <c r="AA294" s="115" t="e">
        <f t="shared" si="84"/>
        <v>#REF!</v>
      </c>
      <c r="AB294" s="115"/>
      <c r="AC294" s="117" t="str">
        <f t="shared" si="85"/>
        <v>BERTAHAP</v>
      </c>
      <c r="AD294" s="118">
        <f t="shared" si="86"/>
        <v>0</v>
      </c>
      <c r="AE294" s="119">
        <v>2</v>
      </c>
      <c r="AF294" s="120"/>
      <c r="AG294" s="115" t="e">
        <f>IF(AF294&gt;#REF!,"LB","KR")</f>
        <v>#REF!</v>
      </c>
      <c r="AH294" s="120">
        <v>1445218000</v>
      </c>
      <c r="AI294" s="120">
        <v>1628992000</v>
      </c>
      <c r="AJ294" s="120">
        <v>1729465000</v>
      </c>
      <c r="AK294" s="121">
        <v>1836134000</v>
      </c>
      <c r="AL294" s="121">
        <v>1729465000</v>
      </c>
      <c r="AM294" s="120">
        <v>1836134000</v>
      </c>
      <c r="AN294" s="120" t="e">
        <f t="shared" si="90"/>
        <v>#REF!</v>
      </c>
    </row>
    <row r="295" spans="1:40">
      <c r="A295" s="3">
        <f t="shared" si="87"/>
        <v>256</v>
      </c>
      <c r="B295" s="106">
        <v>4</v>
      </c>
      <c r="C295" s="107" t="s">
        <v>191</v>
      </c>
      <c r="D295" s="106">
        <v>12</v>
      </c>
      <c r="E295" s="109"/>
      <c r="F295" s="110" t="s">
        <v>50</v>
      </c>
      <c r="G295" s="111">
        <f t="shared" si="68"/>
        <v>67</v>
      </c>
      <c r="H295" s="111">
        <f t="shared" si="69"/>
        <v>57</v>
      </c>
      <c r="I295" s="112">
        <f t="shared" si="70"/>
        <v>26438045</v>
      </c>
      <c r="J295" s="112" t="e">
        <f>SUMIF($AN$4:$AN$22,D295,#REF!)</f>
        <v>#REF!</v>
      </c>
      <c r="K295" s="113" t="e">
        <f t="shared" si="71"/>
        <v>#REF!</v>
      </c>
      <c r="L295" s="114" t="e">
        <f>SUMIF($AN$4:$AN$22,D295,#REF!)</f>
        <v>#REF!</v>
      </c>
      <c r="M295" s="115" t="e">
        <f t="shared" si="72"/>
        <v>#REF!</v>
      </c>
      <c r="N295" s="115" t="e">
        <f t="shared" si="73"/>
        <v>#REF!</v>
      </c>
      <c r="O295" s="115" t="e">
        <f t="shared" si="74"/>
        <v>#REF!</v>
      </c>
      <c r="P295" s="115" t="e">
        <f t="shared" si="75"/>
        <v>#REF!</v>
      </c>
      <c r="Q295" s="116" t="e">
        <f t="shared" si="76"/>
        <v>#REF!</v>
      </c>
      <c r="R295" s="115" t="e">
        <f t="shared" si="76"/>
        <v>#REF!</v>
      </c>
      <c r="S295" s="115" t="e">
        <f t="shared" si="77"/>
        <v>#REF!</v>
      </c>
      <c r="T295" s="115"/>
      <c r="U295" s="115" t="e">
        <f t="shared" si="78"/>
        <v>#REF!</v>
      </c>
      <c r="V295" s="115" t="e">
        <f t="shared" si="79"/>
        <v>#REF!</v>
      </c>
      <c r="W295" s="115" t="e">
        <f t="shared" si="80"/>
        <v>#REF!</v>
      </c>
      <c r="X295" s="116" t="e">
        <f t="shared" si="81"/>
        <v>#REF!</v>
      </c>
      <c r="Y295" s="116" t="e">
        <f t="shared" si="82"/>
        <v>#REF!</v>
      </c>
      <c r="Z295" s="115" t="e">
        <f t="shared" si="83"/>
        <v>#REF!</v>
      </c>
      <c r="AA295" s="115" t="e">
        <f t="shared" si="84"/>
        <v>#REF!</v>
      </c>
      <c r="AB295" s="115"/>
      <c r="AC295" s="117" t="str">
        <f t="shared" si="85"/>
        <v>BERTAHAP</v>
      </c>
      <c r="AD295" s="118">
        <f t="shared" si="86"/>
        <v>0</v>
      </c>
      <c r="AE295" s="119">
        <v>2</v>
      </c>
      <c r="AF295" s="120"/>
      <c r="AG295" s="115" t="e">
        <f>IF(AF295&gt;#REF!,"LB","KR")</f>
        <v>#REF!</v>
      </c>
      <c r="AH295" s="120">
        <v>1307579000</v>
      </c>
      <c r="AI295" s="120">
        <v>1473850000</v>
      </c>
      <c r="AJ295" s="120">
        <v>1564754000</v>
      </c>
      <c r="AK295" s="121">
        <v>1661264000</v>
      </c>
      <c r="AL295" s="121">
        <v>1564754000</v>
      </c>
      <c r="AM295" s="120">
        <v>1661264000</v>
      </c>
      <c r="AN295" s="120" t="e">
        <f t="shared" si="90"/>
        <v>#REF!</v>
      </c>
    </row>
    <row r="296" spans="1:40">
      <c r="A296" s="3">
        <f t="shared" si="87"/>
        <v>257</v>
      </c>
      <c r="B296" s="106">
        <v>5</v>
      </c>
      <c r="C296" s="107" t="s">
        <v>191</v>
      </c>
      <c r="D296" s="106">
        <v>18</v>
      </c>
      <c r="E296" s="109"/>
      <c r="F296" s="110" t="s">
        <v>54</v>
      </c>
      <c r="G296" s="111">
        <f>SUMIF($V$10:$V$28,F296,$AA$10:$AA$28)</f>
        <v>97</v>
      </c>
      <c r="H296" s="111">
        <f t="shared" si="69"/>
        <v>85</v>
      </c>
      <c r="I296" s="112">
        <f t="shared" si="70"/>
        <v>26438045</v>
      </c>
      <c r="J296" s="112" t="e">
        <f>SUMIF($AN$4:$AN$22,D296,#REF!)</f>
        <v>#REF!</v>
      </c>
      <c r="K296" s="113" t="e">
        <f>IF(J296=$AJ$25,$AI$25,IF(J296=$AJ$26,$AI$26,IF(J296=$AJ$27,$AI$27,IF(J296=$AJ$28,$AI$28,IF(J296=$AJ$29,$AI$29,IF(J296=$AJ$30,$AI$30))))))</f>
        <v>#REF!</v>
      </c>
      <c r="L296" s="114" t="e">
        <f>SUMIF($AN$4:$AN$22,D296,#REF!)</f>
        <v>#REF!</v>
      </c>
      <c r="M296" s="115" t="e">
        <f t="shared" si="72"/>
        <v>#REF!</v>
      </c>
      <c r="N296" s="115" t="e">
        <f t="shared" si="73"/>
        <v>#REF!</v>
      </c>
      <c r="O296" s="115" t="e">
        <f t="shared" si="74"/>
        <v>#REF!</v>
      </c>
      <c r="P296" s="115" t="e">
        <f t="shared" si="75"/>
        <v>#REF!</v>
      </c>
      <c r="Q296" s="116" t="e">
        <f t="shared" si="76"/>
        <v>#REF!</v>
      </c>
      <c r="R296" s="115" t="e">
        <f t="shared" si="76"/>
        <v>#REF!</v>
      </c>
      <c r="S296" s="115" t="e">
        <f t="shared" si="77"/>
        <v>#REF!</v>
      </c>
      <c r="T296" s="115"/>
      <c r="U296" s="115" t="e">
        <f t="shared" si="78"/>
        <v>#REF!</v>
      </c>
      <c r="V296" s="115" t="e">
        <f t="shared" si="79"/>
        <v>#REF!</v>
      </c>
      <c r="W296" s="115" t="e">
        <f t="shared" si="80"/>
        <v>#REF!</v>
      </c>
      <c r="X296" s="116" t="e">
        <f t="shared" si="81"/>
        <v>#REF!</v>
      </c>
      <c r="Y296" s="116" t="e">
        <f t="shared" si="82"/>
        <v>#REF!</v>
      </c>
      <c r="Z296" s="115" t="e">
        <f t="shared" si="83"/>
        <v>#REF!</v>
      </c>
      <c r="AA296" s="115" t="e">
        <f t="shared" si="84"/>
        <v>#REF!</v>
      </c>
      <c r="AB296" s="115"/>
      <c r="AC296" s="117" t="str">
        <f t="shared" si="85"/>
        <v>BERTAHAP</v>
      </c>
      <c r="AD296" s="118">
        <f>IF(AC296=$M$32,$N$32,IF(AC296=$M$33,$N$33,$N$34))</f>
        <v>0</v>
      </c>
      <c r="AE296" s="119">
        <v>2</v>
      </c>
      <c r="AF296" s="120"/>
      <c r="AG296" s="115" t="e">
        <f>IF(AF296&gt;#REF!,"LB","KR")</f>
        <v>#REF!</v>
      </c>
      <c r="AH296" s="120">
        <v>1949898000</v>
      </c>
      <c r="AI296" s="120">
        <v>2197846000</v>
      </c>
      <c r="AJ296" s="120">
        <v>2333405000</v>
      </c>
      <c r="AK296" s="121">
        <v>2477324000</v>
      </c>
      <c r="AL296" s="121">
        <v>2333405000</v>
      </c>
      <c r="AM296" s="120">
        <v>2477324000</v>
      </c>
      <c r="AN296" s="120" t="e">
        <f t="shared" si="90"/>
        <v>#REF!</v>
      </c>
    </row>
    <row r="297" spans="1:40">
      <c r="A297" s="3">
        <f t="shared" ref="A297:A298" si="91">A296+1</f>
        <v>258</v>
      </c>
      <c r="B297" s="106">
        <v>6</v>
      </c>
      <c r="C297" s="107" t="s">
        <v>191</v>
      </c>
      <c r="D297" s="106">
        <v>20</v>
      </c>
      <c r="E297" s="109"/>
      <c r="F297" s="110" t="s">
        <v>70</v>
      </c>
      <c r="G297" s="111">
        <f>SUMIF($V$10:$V$28,F297,$AA$10:$AA$28)</f>
        <v>60</v>
      </c>
      <c r="H297" s="111">
        <f t="shared" si="69"/>
        <v>51</v>
      </c>
      <c r="I297" s="112">
        <f t="shared" si="70"/>
        <v>26438045</v>
      </c>
      <c r="J297" s="112" t="e">
        <f>SUMIF($AN$4:$AN$22,D297,#REF!)</f>
        <v>#REF!</v>
      </c>
      <c r="K297" s="113" t="e">
        <f>IF(J297=$AJ$25,$AI$25,IF(J297=$AJ$26,$AI$26,IF(J297=$AJ$27,$AI$27,IF(J297=$AJ$28,$AI$28,IF(J297=$AJ$29,$AI$29,IF(J297=$AJ$30,$AI$30))))))</f>
        <v>#REF!</v>
      </c>
      <c r="L297" s="114" t="e">
        <f>SUMIF($AN$4:$AN$22,D297,#REF!)</f>
        <v>#REF!</v>
      </c>
      <c r="M297" s="115" t="e">
        <f t="shared" si="72"/>
        <v>#REF!</v>
      </c>
      <c r="N297" s="115" t="e">
        <f t="shared" si="73"/>
        <v>#REF!</v>
      </c>
      <c r="O297" s="115" t="e">
        <f t="shared" si="74"/>
        <v>#REF!</v>
      </c>
      <c r="P297" s="115" t="e">
        <f t="shared" si="75"/>
        <v>#REF!</v>
      </c>
      <c r="Q297" s="116" t="e">
        <f t="shared" si="76"/>
        <v>#REF!</v>
      </c>
      <c r="R297" s="115" t="e">
        <f t="shared" si="76"/>
        <v>#REF!</v>
      </c>
      <c r="S297" s="115" t="e">
        <f t="shared" si="77"/>
        <v>#REF!</v>
      </c>
      <c r="T297" s="115"/>
      <c r="U297" s="115" t="e">
        <f t="shared" si="78"/>
        <v>#REF!</v>
      </c>
      <c r="V297" s="115" t="e">
        <f t="shared" si="79"/>
        <v>#REF!</v>
      </c>
      <c r="W297" s="115" t="e">
        <f t="shared" si="80"/>
        <v>#REF!</v>
      </c>
      <c r="X297" s="116" t="e">
        <f t="shared" si="81"/>
        <v>#REF!</v>
      </c>
      <c r="Y297" s="116" t="e">
        <f t="shared" si="82"/>
        <v>#REF!</v>
      </c>
      <c r="Z297" s="115" t="e">
        <f t="shared" si="83"/>
        <v>#REF!</v>
      </c>
      <c r="AA297" s="115" t="e">
        <f t="shared" si="84"/>
        <v>#REF!</v>
      </c>
      <c r="AB297" s="115"/>
      <c r="AC297" s="117" t="str">
        <f t="shared" si="85"/>
        <v>BERTAHAP</v>
      </c>
      <c r="AD297" s="118">
        <f>IF(AC297=$M$32,$N$32,IF(AC297=$M$33,$N$33,$N$34))</f>
        <v>0</v>
      </c>
      <c r="AE297" s="119">
        <v>2</v>
      </c>
      <c r="AF297" s="120"/>
      <c r="AG297" s="115" t="e">
        <f>IF(AF297&gt;#REF!,"LB","KR")</f>
        <v>#REF!</v>
      </c>
      <c r="AH297" s="120">
        <v>1181465000</v>
      </c>
      <c r="AI297" s="120">
        <v>1331700000</v>
      </c>
      <c r="AJ297" s="120">
        <v>1413836000</v>
      </c>
      <c r="AK297" s="121">
        <v>1501039000</v>
      </c>
      <c r="AL297" s="121">
        <v>1413836000</v>
      </c>
      <c r="AM297" s="120">
        <v>1501039000</v>
      </c>
      <c r="AN297" s="120" t="e">
        <f t="shared" si="90"/>
        <v>#REF!</v>
      </c>
    </row>
    <row r="298" spans="1:40">
      <c r="A298" s="3">
        <f t="shared" si="91"/>
        <v>259</v>
      </c>
      <c r="B298" s="106">
        <v>7</v>
      </c>
      <c r="C298" s="107" t="s">
        <v>191</v>
      </c>
      <c r="D298" s="106">
        <v>22</v>
      </c>
      <c r="E298" s="109">
        <v>0</v>
      </c>
      <c r="F298" s="110" t="s">
        <v>89</v>
      </c>
      <c r="G298" s="111">
        <f>SUMIF($V$10:$V$28,F298,$AA$10:$AA$28)</f>
        <v>81</v>
      </c>
      <c r="H298" s="111">
        <f t="shared" si="69"/>
        <v>70</v>
      </c>
      <c r="I298" s="112">
        <f t="shared" si="70"/>
        <v>26438045</v>
      </c>
      <c r="J298" s="112" t="e">
        <f>SUMIF($AN$4:$AN$22,D298,#REF!)</f>
        <v>#REF!</v>
      </c>
      <c r="K298" s="113" t="e">
        <f>IF(J298=$AJ$25,$AI$25,IF(J298=$AJ$26,$AI$26,IF(J298=$AJ$27,$AI$27,IF(J298=$AJ$28,$AI$28,IF(J298=$AJ$29,$AI$29,IF(J298=$AJ$30,$AI$30))))))</f>
        <v>#REF!</v>
      </c>
      <c r="L298" s="114" t="e">
        <f>SUMIF($AN$4:$AN$22,D298,#REF!)</f>
        <v>#REF!</v>
      </c>
      <c r="M298" s="115" t="e">
        <f t="shared" si="72"/>
        <v>#REF!</v>
      </c>
      <c r="N298" s="115" t="e">
        <f t="shared" si="73"/>
        <v>#REF!</v>
      </c>
      <c r="O298" s="115" t="e">
        <f t="shared" si="74"/>
        <v>#REF!</v>
      </c>
      <c r="P298" s="115" t="e">
        <f t="shared" si="75"/>
        <v>#REF!</v>
      </c>
      <c r="Q298" s="116" t="e">
        <f t="shared" si="76"/>
        <v>#REF!</v>
      </c>
      <c r="R298" s="115" t="e">
        <f t="shared" si="76"/>
        <v>#REF!</v>
      </c>
      <c r="S298" s="115" t="e">
        <f t="shared" si="77"/>
        <v>#REF!</v>
      </c>
      <c r="T298" s="115"/>
      <c r="U298" s="115" t="e">
        <f t="shared" si="78"/>
        <v>#REF!</v>
      </c>
      <c r="V298" s="115" t="e">
        <f t="shared" si="79"/>
        <v>#REF!</v>
      </c>
      <c r="W298" s="115" t="e">
        <f t="shared" si="80"/>
        <v>#REF!</v>
      </c>
      <c r="X298" s="116" t="e">
        <f t="shared" si="81"/>
        <v>#REF!</v>
      </c>
      <c r="Y298" s="116" t="e">
        <f t="shared" si="82"/>
        <v>#REF!</v>
      </c>
      <c r="Z298" s="115" t="e">
        <f t="shared" si="83"/>
        <v>#REF!</v>
      </c>
      <c r="AA298" s="115" t="e">
        <f t="shared" si="84"/>
        <v>#REF!</v>
      </c>
      <c r="AB298" s="115"/>
      <c r="AC298" s="117" t="str">
        <f t="shared" si="85"/>
        <v>BERTAHAP</v>
      </c>
      <c r="AD298" s="118">
        <f>IF(AC298=$M$32,$N$32,IF(AC298=$M$33,$N$33,$N$34))</f>
        <v>0</v>
      </c>
      <c r="AE298" s="119">
        <v>2</v>
      </c>
      <c r="AF298" s="120"/>
      <c r="AG298" s="115" t="e">
        <f>IF(AF298&gt;#REF!,"LB","KR")</f>
        <v>#REF!</v>
      </c>
      <c r="AH298" s="120">
        <v>1691366000</v>
      </c>
      <c r="AI298" s="120">
        <v>1906440000</v>
      </c>
      <c r="AJ298" s="120">
        <v>2024025000</v>
      </c>
      <c r="AK298" s="121">
        <v>2148862000</v>
      </c>
      <c r="AL298" s="121">
        <v>2024025000</v>
      </c>
      <c r="AM298" s="120">
        <v>2148862000</v>
      </c>
      <c r="AN298" s="120" t="e">
        <f t="shared" si="90"/>
        <v>#REF!</v>
      </c>
    </row>
    <row r="299" spans="1:40">
      <c r="A299" s="144"/>
      <c r="B299" s="145"/>
      <c r="C299" s="146"/>
      <c r="D299" s="145"/>
      <c r="E299" s="145"/>
      <c r="F299" s="147"/>
      <c r="G299" s="147"/>
      <c r="H299" s="148"/>
      <c r="I299" s="89"/>
      <c r="J299" s="89"/>
      <c r="K299" s="89"/>
      <c r="L299" s="149"/>
      <c r="M299" s="149"/>
      <c r="N299" s="149"/>
      <c r="O299" s="149"/>
      <c r="P299" s="149"/>
      <c r="Q299" s="149"/>
      <c r="R299" s="149"/>
      <c r="S299" s="149"/>
      <c r="T299" s="150"/>
      <c r="U299" s="151"/>
      <c r="V299" s="151"/>
      <c r="W299" s="151"/>
      <c r="X299" s="152"/>
      <c r="Y299" s="152"/>
      <c r="Z299" s="152"/>
      <c r="AA299" s="153"/>
      <c r="AB299" s="150"/>
      <c r="AC299" s="147"/>
      <c r="AD299" s="154"/>
      <c r="AE299" s="155"/>
      <c r="AF299" s="153"/>
      <c r="AG299" s="151"/>
      <c r="AH299" s="153"/>
      <c r="AI299" s="153"/>
      <c r="AJ299" s="153"/>
      <c r="AK299" s="156"/>
      <c r="AL299" s="156"/>
      <c r="AM299" s="156"/>
      <c r="AN299" s="147"/>
    </row>
    <row r="300" spans="1:40">
      <c r="A300" s="144"/>
      <c r="B300" s="145"/>
      <c r="C300" s="157"/>
      <c r="D300" s="145"/>
      <c r="E300" s="145"/>
      <c r="F300" s="147"/>
      <c r="G300" s="147"/>
      <c r="H300" s="148"/>
      <c r="I300" s="89"/>
      <c r="J300" s="89"/>
      <c r="K300" s="89"/>
      <c r="L300" s="149"/>
      <c r="M300" s="149"/>
      <c r="N300" s="149"/>
      <c r="O300" s="149"/>
      <c r="P300" s="149"/>
      <c r="Q300" s="149"/>
      <c r="R300" s="149"/>
      <c r="S300" s="149"/>
      <c r="T300" s="150"/>
      <c r="U300" s="151"/>
      <c r="V300" s="151"/>
      <c r="W300" s="151"/>
      <c r="X300" s="152"/>
      <c r="Y300" s="152"/>
      <c r="Z300" s="152"/>
      <c r="AA300" s="153"/>
      <c r="AB300" s="150"/>
      <c r="AC300" s="147"/>
      <c r="AD300" s="154"/>
      <c r="AE300" s="155"/>
      <c r="AF300" s="153"/>
      <c r="AG300" s="151"/>
      <c r="AH300" s="153"/>
      <c r="AI300" s="153"/>
      <c r="AJ300" s="153"/>
      <c r="AK300" s="156"/>
      <c r="AL300" s="156"/>
      <c r="AM300" s="156"/>
      <c r="AN300" s="147"/>
    </row>
    <row r="301" spans="1:40">
      <c r="A301" s="158"/>
      <c r="B301" s="159"/>
      <c r="C301" s="160"/>
      <c r="D301" s="160"/>
      <c r="E301" s="160"/>
      <c r="F301" s="160"/>
      <c r="G301" s="160"/>
      <c r="H301" s="161"/>
      <c r="I301" s="162"/>
      <c r="J301" s="162"/>
      <c r="K301" s="162"/>
      <c r="L301" s="163"/>
      <c r="M301" s="163"/>
      <c r="N301" s="163"/>
      <c r="O301" s="163"/>
      <c r="P301" s="163"/>
      <c r="Q301" s="163"/>
      <c r="R301" s="163"/>
      <c r="S301" s="163"/>
      <c r="T301" s="164"/>
      <c r="U301" s="165"/>
      <c r="V301" s="165"/>
      <c r="W301" s="165"/>
      <c r="X301" s="165"/>
      <c r="Y301" s="165"/>
      <c r="Z301" s="165"/>
      <c r="AA301" s="161"/>
      <c r="AB301" s="164"/>
      <c r="AC301" s="160"/>
      <c r="AD301" s="166"/>
      <c r="AE301" s="167"/>
      <c r="AF301" s="161"/>
      <c r="AG301" s="161"/>
      <c r="AH301" s="168"/>
      <c r="AI301" s="161"/>
      <c r="AJ301" s="168"/>
      <c r="AK301" s="160"/>
      <c r="AL301" s="160"/>
      <c r="AM301" s="160"/>
      <c r="AN301" s="160"/>
    </row>
    <row r="302" spans="1:40">
      <c r="A302" s="169">
        <f>COUNT(A40:A300)</f>
        <v>259</v>
      </c>
      <c r="B302" s="170"/>
      <c r="C302" s="171"/>
      <c r="D302" s="172" t="s">
        <v>192</v>
      </c>
      <c r="E302" s="173"/>
      <c r="F302" s="173"/>
      <c r="G302" s="173"/>
      <c r="H302" s="174">
        <f>SUM(H40:H301)</f>
        <v>17551</v>
      </c>
      <c r="L302" s="175" t="s">
        <v>193</v>
      </c>
      <c r="M302" s="176" t="e">
        <f>W302/H302</f>
        <v>#REF!</v>
      </c>
      <c r="N302" s="177"/>
      <c r="O302" s="177"/>
      <c r="P302" s="178"/>
      <c r="Q302" s="178"/>
      <c r="R302" s="178"/>
      <c r="S302" s="178"/>
      <c r="T302" s="178"/>
      <c r="U302" s="179" t="e">
        <f t="shared" ref="U302:AA302" si="92">SUM(U40:U300)</f>
        <v>#REF!</v>
      </c>
      <c r="V302" s="179" t="e">
        <f t="shared" si="92"/>
        <v>#REF!</v>
      </c>
      <c r="W302" s="180" t="e">
        <f t="shared" si="92"/>
        <v>#REF!</v>
      </c>
      <c r="X302" s="179" t="e">
        <f t="shared" si="92"/>
        <v>#REF!</v>
      </c>
      <c r="Y302" s="179" t="e">
        <f t="shared" si="92"/>
        <v>#REF!</v>
      </c>
      <c r="Z302" s="179" t="e">
        <f t="shared" si="92"/>
        <v>#REF!</v>
      </c>
      <c r="AA302" s="179" t="e">
        <f t="shared" si="92"/>
        <v>#REF!</v>
      </c>
      <c r="AB302" s="181"/>
      <c r="AC302" s="182" t="e">
        <f>#REF!/H302</f>
        <v>#REF!</v>
      </c>
      <c r="AD302" s="183"/>
      <c r="AE302" s="183"/>
      <c r="AF302" s="183"/>
      <c r="AG302" s="184"/>
      <c r="AH302" s="185">
        <f t="shared" ref="AH302:AN302" si="93">SUM(AH40:AH300)</f>
        <v>405445028000</v>
      </c>
      <c r="AI302" s="185">
        <f t="shared" si="93"/>
        <v>457001288000</v>
      </c>
      <c r="AJ302" s="185">
        <f t="shared" si="93"/>
        <v>485188143000</v>
      </c>
      <c r="AK302" s="185">
        <f t="shared" si="93"/>
        <v>515113448000</v>
      </c>
      <c r="AL302" s="185">
        <f t="shared" si="93"/>
        <v>485188143000</v>
      </c>
      <c r="AM302" s="185">
        <f t="shared" si="93"/>
        <v>515113448000</v>
      </c>
      <c r="AN302" s="185" t="e">
        <f t="shared" si="93"/>
        <v>#REF!</v>
      </c>
    </row>
    <row r="303" spans="1:40" s="3" customFormat="1">
      <c r="B303" s="186"/>
      <c r="C303" s="186"/>
      <c r="D303" s="187"/>
      <c r="E303" s="187"/>
      <c r="F303" s="187"/>
      <c r="G303" s="187"/>
      <c r="H303" s="188"/>
      <c r="L303" s="189"/>
      <c r="M303" s="190">
        <v>24461000</v>
      </c>
      <c r="N303" s="189" t="e">
        <f>M303/M302</f>
        <v>#REF!</v>
      </c>
      <c r="O303" s="189"/>
      <c r="P303" s="189"/>
      <c r="Q303" s="189"/>
      <c r="R303" s="189"/>
      <c r="S303" s="189"/>
      <c r="T303" s="189"/>
      <c r="U303" s="191"/>
      <c r="V303" s="191"/>
      <c r="W303" s="191"/>
      <c r="X303" s="191"/>
      <c r="Y303" s="191"/>
      <c r="Z303" s="191"/>
      <c r="AA303" s="191"/>
      <c r="AB303" s="187"/>
      <c r="AC303" s="192"/>
      <c r="AD303" s="186"/>
      <c r="AE303" s="186"/>
      <c r="AF303" s="186"/>
      <c r="AG303" s="186"/>
      <c r="AH303" s="188"/>
      <c r="AI303" s="188"/>
      <c r="AJ303" s="188"/>
      <c r="AK303" s="188"/>
      <c r="AL303" s="188"/>
      <c r="AM303" s="188"/>
      <c r="AN303" s="188"/>
    </row>
    <row r="304" spans="1:40" s="3" customFormat="1">
      <c r="B304" s="186"/>
      <c r="C304" s="186"/>
      <c r="D304" s="187"/>
      <c r="E304" s="187"/>
      <c r="F304" s="187"/>
      <c r="G304" s="187"/>
      <c r="H304" s="188"/>
      <c r="L304" s="189"/>
      <c r="M304" s="190"/>
      <c r="N304" s="190"/>
      <c r="O304" s="190"/>
      <c r="P304" s="190"/>
      <c r="Q304" s="190"/>
      <c r="R304" s="190"/>
      <c r="S304" s="190"/>
      <c r="T304" s="189"/>
      <c r="U304" s="190" t="e">
        <f t="shared" ref="U304:AA304" si="94">SUM(U40:U298)</f>
        <v>#REF!</v>
      </c>
      <c r="V304" s="190" t="e">
        <f t="shared" si="94"/>
        <v>#REF!</v>
      </c>
      <c r="W304" s="190" t="e">
        <f t="shared" si="94"/>
        <v>#REF!</v>
      </c>
      <c r="X304" s="190" t="e">
        <f t="shared" si="94"/>
        <v>#REF!</v>
      </c>
      <c r="Y304" s="190" t="e">
        <f t="shared" si="94"/>
        <v>#REF!</v>
      </c>
      <c r="Z304" s="190" t="e">
        <f t="shared" si="94"/>
        <v>#REF!</v>
      </c>
      <c r="AA304" s="190" t="e">
        <f t="shared" si="94"/>
        <v>#REF!</v>
      </c>
      <c r="AB304" s="187"/>
      <c r="AC304" s="192"/>
      <c r="AD304" s="186"/>
      <c r="AE304" s="186"/>
      <c r="AF304" s="186"/>
      <c r="AG304" s="186"/>
      <c r="AH304" s="188"/>
      <c r="AI304" s="188"/>
      <c r="AJ304" s="188"/>
      <c r="AK304" s="188"/>
      <c r="AL304" s="188"/>
      <c r="AM304" s="188"/>
      <c r="AN304" s="188"/>
    </row>
    <row r="305" spans="2:40" s="3" customFormat="1">
      <c r="B305" s="186"/>
      <c r="C305" s="186"/>
      <c r="D305" s="187"/>
      <c r="E305" s="187"/>
      <c r="F305" s="187"/>
      <c r="G305" s="187"/>
      <c r="H305" s="188"/>
      <c r="L305" s="195"/>
      <c r="M305" s="190"/>
      <c r="N305" s="190"/>
      <c r="O305" s="190"/>
      <c r="P305" s="190"/>
      <c r="Q305" s="190"/>
      <c r="R305" s="190"/>
      <c r="S305" s="190"/>
      <c r="T305" s="189"/>
      <c r="U305" s="196" t="e">
        <f t="shared" ref="U305:AA305" si="95">U304/$H$302</f>
        <v>#REF!</v>
      </c>
      <c r="V305" s="196" t="e">
        <f t="shared" si="95"/>
        <v>#REF!</v>
      </c>
      <c r="W305" s="196" t="e">
        <f t="shared" si="95"/>
        <v>#REF!</v>
      </c>
      <c r="X305" s="196" t="e">
        <f t="shared" si="95"/>
        <v>#REF!</v>
      </c>
      <c r="Y305" s="196" t="e">
        <f t="shared" si="95"/>
        <v>#REF!</v>
      </c>
      <c r="Z305" s="196" t="e">
        <f t="shared" si="95"/>
        <v>#REF!</v>
      </c>
      <c r="AA305" s="196" t="e">
        <f t="shared" si="95"/>
        <v>#REF!</v>
      </c>
      <c r="AB305" s="187"/>
      <c r="AC305" s="192"/>
      <c r="AD305" s="186"/>
      <c r="AE305" s="186"/>
      <c r="AF305" s="186"/>
      <c r="AG305" s="186"/>
      <c r="AH305" s="188"/>
      <c r="AI305" s="188"/>
      <c r="AJ305" s="188"/>
      <c r="AK305" s="188"/>
      <c r="AL305" s="188"/>
      <c r="AM305" s="188"/>
      <c r="AN305" s="188"/>
    </row>
    <row r="306" spans="2:40" s="3" customFormat="1">
      <c r="B306" s="186"/>
      <c r="C306" s="186"/>
      <c r="D306" s="187"/>
      <c r="E306" s="187"/>
      <c r="F306" s="187"/>
      <c r="G306" s="187"/>
      <c r="H306" s="188"/>
      <c r="L306" s="189"/>
      <c r="M306" s="94" t="s">
        <v>116</v>
      </c>
      <c r="N306" s="94" t="s">
        <v>117</v>
      </c>
      <c r="O306" s="94" t="s">
        <v>118</v>
      </c>
      <c r="P306" s="94" t="s">
        <v>119</v>
      </c>
      <c r="Q306" s="94" t="s">
        <v>120</v>
      </c>
      <c r="R306" s="94" t="s">
        <v>121</v>
      </c>
      <c r="S306" s="94" t="s">
        <v>122</v>
      </c>
      <c r="T306" s="189"/>
      <c r="U306" s="191"/>
      <c r="V306" s="191"/>
      <c r="W306" s="191"/>
      <c r="X306" s="191"/>
      <c r="Y306" s="191"/>
      <c r="Z306" s="191"/>
      <c r="AA306" s="191"/>
      <c r="AB306" s="187"/>
      <c r="AC306" s="192"/>
      <c r="AD306" s="186"/>
      <c r="AE306" s="186"/>
      <c r="AF306" s="186"/>
      <c r="AG306" s="186"/>
      <c r="AH306" s="188"/>
      <c r="AI306" s="188"/>
      <c r="AJ306" s="188"/>
      <c r="AK306" s="188"/>
      <c r="AL306" s="188"/>
      <c r="AM306" s="188"/>
      <c r="AN306" s="188"/>
    </row>
    <row r="307" spans="2:40">
      <c r="L307" s="16" t="s">
        <v>194</v>
      </c>
      <c r="M307" s="197" t="e">
        <f t="shared" ref="M307:S307" si="96">MIN(M40:M298)</f>
        <v>#REF!</v>
      </c>
      <c r="N307" s="197" t="e">
        <f t="shared" si="96"/>
        <v>#REF!</v>
      </c>
      <c r="O307" s="197" t="e">
        <f t="shared" si="96"/>
        <v>#REF!</v>
      </c>
      <c r="P307" s="197" t="e">
        <f t="shared" si="96"/>
        <v>#REF!</v>
      </c>
      <c r="Q307" s="197" t="e">
        <f t="shared" si="96"/>
        <v>#REF!</v>
      </c>
      <c r="R307" s="197" t="e">
        <f t="shared" si="96"/>
        <v>#REF!</v>
      </c>
      <c r="S307" s="197" t="e">
        <f t="shared" si="96"/>
        <v>#REF!</v>
      </c>
      <c r="U307" s="197" t="e">
        <f t="shared" ref="U307:AA307" si="97">MIN(U40:U298)</f>
        <v>#REF!</v>
      </c>
      <c r="V307" s="197" t="e">
        <f t="shared" si="97"/>
        <v>#REF!</v>
      </c>
      <c r="W307" s="197" t="e">
        <f t="shared" si="97"/>
        <v>#REF!</v>
      </c>
      <c r="X307" s="197" t="e">
        <f t="shared" si="97"/>
        <v>#REF!</v>
      </c>
      <c r="Y307" s="197" t="e">
        <f t="shared" si="97"/>
        <v>#REF!</v>
      </c>
      <c r="Z307" s="197" t="e">
        <f t="shared" si="97"/>
        <v>#REF!</v>
      </c>
      <c r="AA307" s="197" t="e">
        <f t="shared" si="97"/>
        <v>#REF!</v>
      </c>
      <c r="AH307" s="197">
        <f t="shared" ref="AH307:AN307" si="98">MIN(AH40:AH298)</f>
        <v>1152649000</v>
      </c>
      <c r="AI307" s="197">
        <f t="shared" si="98"/>
        <v>1299220000</v>
      </c>
      <c r="AJ307" s="197">
        <f t="shared" si="98"/>
        <v>1379353000</v>
      </c>
      <c r="AK307" s="197">
        <f t="shared" si="98"/>
        <v>1464428000</v>
      </c>
      <c r="AL307" s="197">
        <f t="shared" si="98"/>
        <v>1379353000</v>
      </c>
      <c r="AM307" s="197">
        <f t="shared" si="98"/>
        <v>1464428000</v>
      </c>
      <c r="AN307" s="197" t="e">
        <f t="shared" si="98"/>
        <v>#REF!</v>
      </c>
    </row>
    <row r="308" spans="2:40">
      <c r="H308" s="56"/>
      <c r="L308" s="16" t="s">
        <v>195</v>
      </c>
      <c r="M308" s="197" t="e">
        <f t="shared" ref="M308:S308" si="99">MAX(M40:M298)</f>
        <v>#REF!</v>
      </c>
      <c r="N308" s="197" t="e">
        <f t="shared" si="99"/>
        <v>#REF!</v>
      </c>
      <c r="O308" s="197" t="e">
        <f t="shared" si="99"/>
        <v>#REF!</v>
      </c>
      <c r="P308" s="197" t="e">
        <f t="shared" si="99"/>
        <v>#REF!</v>
      </c>
      <c r="Q308" s="197" t="e">
        <f t="shared" si="99"/>
        <v>#REF!</v>
      </c>
      <c r="R308" s="197" t="e">
        <f t="shared" si="99"/>
        <v>#REF!</v>
      </c>
      <c r="S308" s="197" t="e">
        <f t="shared" si="99"/>
        <v>#REF!</v>
      </c>
      <c r="U308" s="197" t="e">
        <f t="shared" ref="U308:AA308" si="100">MAX(U40:U298)</f>
        <v>#REF!</v>
      </c>
      <c r="V308" s="197" t="e">
        <f t="shared" si="100"/>
        <v>#REF!</v>
      </c>
      <c r="W308" s="197" t="e">
        <f t="shared" si="100"/>
        <v>#REF!</v>
      </c>
      <c r="X308" s="197" t="e">
        <f t="shared" si="100"/>
        <v>#REF!</v>
      </c>
      <c r="Y308" s="197" t="e">
        <f t="shared" si="100"/>
        <v>#REF!</v>
      </c>
      <c r="Z308" s="197" t="e">
        <f t="shared" si="100"/>
        <v>#REF!</v>
      </c>
      <c r="AA308" s="197" t="e">
        <f t="shared" si="100"/>
        <v>#REF!</v>
      </c>
      <c r="AH308" s="197">
        <f t="shared" ref="AH308:AN308" si="101">MAX(AH40:AH298)</f>
        <v>2401741000</v>
      </c>
      <c r="AI308" s="197">
        <f t="shared" si="101"/>
        <v>2707145000</v>
      </c>
      <c r="AJ308" s="197">
        <f t="shared" si="101"/>
        <v>2874116000</v>
      </c>
      <c r="AK308" s="197">
        <f t="shared" si="101"/>
        <v>3051385000</v>
      </c>
      <c r="AL308" s="197">
        <f t="shared" si="101"/>
        <v>2874116000</v>
      </c>
      <c r="AM308" s="197">
        <f t="shared" si="101"/>
        <v>3051385000</v>
      </c>
      <c r="AN308" s="197" t="e">
        <f t="shared" si="101"/>
        <v>#REF!</v>
      </c>
    </row>
    <row r="309" spans="2:40">
      <c r="H309" s="56"/>
      <c r="L309" s="16" t="s">
        <v>196</v>
      </c>
      <c r="M309" s="197" t="e">
        <f>M310</f>
        <v>#REF!</v>
      </c>
      <c r="N309" s="197" t="e">
        <f>M311</f>
        <v>#REF!</v>
      </c>
      <c r="O309" s="197" t="e">
        <f>M312</f>
        <v>#REF!</v>
      </c>
      <c r="P309" s="197" t="e">
        <f>M313</f>
        <v>#REF!</v>
      </c>
      <c r="Q309" s="197" t="e">
        <f>M314</f>
        <v>#REF!</v>
      </c>
      <c r="R309" s="197" t="e">
        <f>M315</f>
        <v>#REF!</v>
      </c>
      <c r="S309" s="197" t="e">
        <f>M316</f>
        <v>#REF!</v>
      </c>
      <c r="U309" s="198"/>
      <c r="V309" s="62"/>
      <c r="W309" s="62"/>
      <c r="X309" s="62"/>
      <c r="Y309" s="62"/>
      <c r="Z309" s="62"/>
      <c r="AA309" s="62"/>
    </row>
    <row r="310" spans="2:40">
      <c r="I310" s="56"/>
      <c r="L310" s="2" t="s">
        <v>197</v>
      </c>
      <c r="M310" s="199" t="e">
        <f>U302/H302</f>
        <v>#REF!</v>
      </c>
      <c r="N310" s="18" t="s">
        <v>198</v>
      </c>
      <c r="AC310" s="6" t="e">
        <f>#REF!/I310</f>
        <v>#REF!</v>
      </c>
    </row>
    <row r="311" spans="2:40">
      <c r="I311" s="47"/>
      <c r="M311" s="199" t="e">
        <f>V302/H302</f>
        <v>#REF!</v>
      </c>
      <c r="N311" s="18" t="s">
        <v>199</v>
      </c>
      <c r="U311" s="200"/>
      <c r="V311" s="200"/>
      <c r="W311" s="200"/>
      <c r="X311" s="200"/>
      <c r="Y311" s="200"/>
      <c r="Z311" s="200"/>
      <c r="AA311" s="200"/>
      <c r="AC311" s="6"/>
    </row>
    <row r="312" spans="2:40">
      <c r="I312" s="56"/>
      <c r="M312" s="199" t="e">
        <f>W302/H302</f>
        <v>#REF!</v>
      </c>
      <c r="N312" s="18" t="s">
        <v>200</v>
      </c>
      <c r="U312" s="62"/>
      <c r="V312" s="62"/>
      <c r="W312" s="62"/>
      <c r="X312" s="62"/>
      <c r="Y312" s="62"/>
      <c r="Z312" s="62"/>
      <c r="AC312" s="6"/>
      <c r="AH312" s="56">
        <f>AH307*90%</f>
        <v>1037384100</v>
      </c>
      <c r="AI312" s="56">
        <f t="shared" ref="AI312:AN313" si="102">AI307*90%</f>
        <v>1169298000</v>
      </c>
      <c r="AJ312" s="56">
        <f t="shared" si="102"/>
        <v>1241417700</v>
      </c>
      <c r="AK312" s="56">
        <f t="shared" si="102"/>
        <v>1317985200</v>
      </c>
      <c r="AL312" s="56">
        <f t="shared" si="102"/>
        <v>1241417700</v>
      </c>
      <c r="AM312" s="56">
        <f t="shared" si="102"/>
        <v>1317985200</v>
      </c>
      <c r="AN312" s="56" t="e">
        <f t="shared" si="102"/>
        <v>#REF!</v>
      </c>
    </row>
    <row r="313" spans="2:40">
      <c r="H313" s="56"/>
      <c r="I313" s="56"/>
      <c r="M313" s="199" t="e">
        <f>X302/H302</f>
        <v>#REF!</v>
      </c>
      <c r="N313" s="18" t="s">
        <v>201</v>
      </c>
      <c r="AC313" s="6"/>
      <c r="AH313" s="56">
        <f>AH308*90%</f>
        <v>2161566900</v>
      </c>
      <c r="AI313" s="56">
        <f t="shared" si="102"/>
        <v>2436430500</v>
      </c>
      <c r="AJ313" s="56">
        <f t="shared" si="102"/>
        <v>2586704400</v>
      </c>
      <c r="AK313" s="56">
        <f t="shared" si="102"/>
        <v>2746246500</v>
      </c>
      <c r="AL313" s="56">
        <f t="shared" si="102"/>
        <v>2586704400</v>
      </c>
      <c r="AM313" s="56">
        <f t="shared" si="102"/>
        <v>2746246500</v>
      </c>
      <c r="AN313" s="56" t="e">
        <f t="shared" si="102"/>
        <v>#REF!</v>
      </c>
    </row>
    <row r="314" spans="2:40">
      <c r="M314" s="199" t="e">
        <f>Y302/H302</f>
        <v>#REF!</v>
      </c>
      <c r="N314" s="18" t="s">
        <v>202</v>
      </c>
      <c r="S314" s="56"/>
      <c r="U314" s="200"/>
      <c r="V314" s="200"/>
      <c r="W314" s="200"/>
      <c r="X314" s="200"/>
      <c r="Y314" s="200"/>
      <c r="Z314" s="200"/>
      <c r="AA314" s="200"/>
    </row>
    <row r="315" spans="2:40">
      <c r="M315" s="199" t="e">
        <f>Z302/H302</f>
        <v>#REF!</v>
      </c>
      <c r="N315" s="18" t="s">
        <v>203</v>
      </c>
      <c r="U315" s="62"/>
      <c r="V315" s="62"/>
      <c r="W315" s="62"/>
      <c r="X315" s="62"/>
      <c r="Y315" s="62"/>
      <c r="Z315" s="62"/>
    </row>
    <row r="316" spans="2:40">
      <c r="M316" s="199" t="e">
        <f>AA302/H302</f>
        <v>#REF!</v>
      </c>
      <c r="N316" s="18" t="s">
        <v>204</v>
      </c>
    </row>
    <row r="318" spans="2:40">
      <c r="M318" s="47" t="e">
        <f t="shared" ref="M318:S319" si="103">M307/1.15</f>
        <v>#REF!</v>
      </c>
      <c r="N318" s="47" t="e">
        <f t="shared" si="103"/>
        <v>#REF!</v>
      </c>
      <c r="O318" s="47" t="e">
        <f t="shared" si="103"/>
        <v>#REF!</v>
      </c>
      <c r="P318" s="47" t="e">
        <f t="shared" si="103"/>
        <v>#REF!</v>
      </c>
      <c r="Q318" s="47" t="e">
        <f t="shared" si="103"/>
        <v>#REF!</v>
      </c>
      <c r="R318" s="47" t="e">
        <f t="shared" si="103"/>
        <v>#REF!</v>
      </c>
      <c r="S318" s="47" t="e">
        <f t="shared" si="103"/>
        <v>#REF!</v>
      </c>
    </row>
    <row r="319" spans="2:40">
      <c r="M319" s="47" t="e">
        <f t="shared" si="103"/>
        <v>#REF!</v>
      </c>
      <c r="N319" s="47" t="e">
        <f t="shared" si="103"/>
        <v>#REF!</v>
      </c>
      <c r="O319" s="47" t="e">
        <f t="shared" si="103"/>
        <v>#REF!</v>
      </c>
      <c r="P319" s="47" t="e">
        <f t="shared" si="103"/>
        <v>#REF!</v>
      </c>
      <c r="Q319" s="47" t="e">
        <f t="shared" si="103"/>
        <v>#REF!</v>
      </c>
      <c r="R319" s="47" t="e">
        <f t="shared" si="103"/>
        <v>#REF!</v>
      </c>
      <c r="S319" s="47" t="e">
        <f t="shared" si="103"/>
        <v>#REF!</v>
      </c>
    </row>
    <row r="329" spans="1:40" s="15" customFormat="1">
      <c r="A329" s="2"/>
      <c r="B329" s="2"/>
      <c r="C329" s="2"/>
      <c r="D329" s="2"/>
      <c r="E329" s="2"/>
      <c r="F329" s="2"/>
      <c r="G329" s="2"/>
      <c r="H329" s="25"/>
      <c r="I329" s="25"/>
      <c r="J329" s="25"/>
      <c r="K329" s="25"/>
      <c r="L329" s="25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</row>
    <row r="330" spans="1:40">
      <c r="H330" s="25"/>
      <c r="I330" s="25"/>
      <c r="J330" s="25"/>
      <c r="K330" s="204" t="s">
        <v>205</v>
      </c>
      <c r="L330" s="204"/>
      <c r="M330" s="205"/>
      <c r="N330" s="206" t="s">
        <v>206</v>
      </c>
      <c r="O330" s="207"/>
      <c r="P330" s="207"/>
    </row>
    <row r="331" spans="1:40">
      <c r="H331" s="25"/>
      <c r="I331" s="25"/>
      <c r="J331" s="25"/>
      <c r="K331" s="209" t="s">
        <v>207</v>
      </c>
      <c r="L331" s="209" t="s">
        <v>16</v>
      </c>
      <c r="M331" s="209" t="s">
        <v>17</v>
      </c>
      <c r="N331" s="210" t="s">
        <v>207</v>
      </c>
      <c r="O331" s="210" t="s">
        <v>16</v>
      </c>
      <c r="P331" s="210" t="s">
        <v>17</v>
      </c>
    </row>
    <row r="332" spans="1:40">
      <c r="H332" s="25"/>
      <c r="I332" s="25"/>
      <c r="J332" s="25"/>
      <c r="K332" s="211" t="s">
        <v>208</v>
      </c>
      <c r="L332" s="212">
        <v>101</v>
      </c>
      <c r="M332" s="212">
        <v>100</v>
      </c>
      <c r="N332" s="213" t="s">
        <v>13</v>
      </c>
      <c r="O332" s="214">
        <v>101</v>
      </c>
      <c r="P332" s="214">
        <v>100</v>
      </c>
    </row>
    <row r="333" spans="1:40">
      <c r="H333" s="25"/>
      <c r="I333" s="25"/>
      <c r="J333" s="25"/>
      <c r="K333" s="211"/>
      <c r="L333" s="212"/>
      <c r="M333" s="212"/>
      <c r="N333" s="213" t="s">
        <v>209</v>
      </c>
      <c r="O333" s="214">
        <v>100</v>
      </c>
      <c r="P333" s="214">
        <v>100</v>
      </c>
    </row>
    <row r="334" spans="1:40">
      <c r="H334" s="25"/>
      <c r="I334" s="25"/>
      <c r="J334" s="25"/>
      <c r="K334" s="215" t="s">
        <v>210</v>
      </c>
      <c r="L334" s="212">
        <v>103</v>
      </c>
      <c r="M334" s="212">
        <v>101</v>
      </c>
      <c r="N334" s="216" t="s">
        <v>211</v>
      </c>
      <c r="O334" s="214">
        <v>102</v>
      </c>
      <c r="P334" s="214">
        <v>102</v>
      </c>
    </row>
    <row r="335" spans="1:40">
      <c r="H335" s="25"/>
      <c r="I335" s="25"/>
      <c r="J335" s="25"/>
      <c r="K335" s="215"/>
      <c r="L335" s="212"/>
      <c r="M335" s="212"/>
      <c r="N335" s="216" t="s">
        <v>41</v>
      </c>
      <c r="O335" s="214">
        <v>108</v>
      </c>
      <c r="P335" s="214">
        <v>105</v>
      </c>
    </row>
    <row r="336" spans="1:40">
      <c r="H336" s="25"/>
      <c r="I336" s="25"/>
      <c r="J336" s="25"/>
      <c r="K336" s="211" t="s">
        <v>212</v>
      </c>
      <c r="L336" s="212">
        <v>101</v>
      </c>
      <c r="M336" s="212">
        <v>100</v>
      </c>
      <c r="N336" s="213" t="s">
        <v>212</v>
      </c>
      <c r="O336" s="214">
        <v>101</v>
      </c>
      <c r="P336" s="214">
        <v>101</v>
      </c>
    </row>
    <row r="337" spans="8:18">
      <c r="H337" s="25"/>
      <c r="I337" s="25"/>
      <c r="J337" s="25"/>
      <c r="K337" s="211" t="s">
        <v>213</v>
      </c>
      <c r="L337" s="212">
        <v>102</v>
      </c>
      <c r="M337" s="212">
        <v>103</v>
      </c>
      <c r="N337" s="213" t="s">
        <v>213</v>
      </c>
      <c r="O337" s="214">
        <v>104</v>
      </c>
      <c r="P337" s="214">
        <v>104</v>
      </c>
    </row>
    <row r="338" spans="8:18">
      <c r="H338" s="25"/>
      <c r="I338" s="217"/>
      <c r="J338" s="25"/>
      <c r="K338" s="211" t="s">
        <v>214</v>
      </c>
      <c r="L338" s="212">
        <v>100</v>
      </c>
      <c r="M338" s="212">
        <v>103</v>
      </c>
      <c r="N338" s="213" t="s">
        <v>214</v>
      </c>
      <c r="O338" s="214">
        <v>103</v>
      </c>
      <c r="P338" s="214">
        <v>103</v>
      </c>
    </row>
    <row r="339" spans="8:18">
      <c r="H339" s="25"/>
      <c r="I339" s="218"/>
      <c r="J339" s="25"/>
      <c r="K339" s="215" t="s">
        <v>215</v>
      </c>
      <c r="L339" s="212">
        <v>101</v>
      </c>
      <c r="M339" s="212">
        <v>104</v>
      </c>
      <c r="N339" s="216" t="s">
        <v>215</v>
      </c>
      <c r="O339" s="214">
        <v>104</v>
      </c>
      <c r="P339" s="214">
        <v>104</v>
      </c>
    </row>
    <row r="340" spans="8:18">
      <c r="H340" s="25"/>
      <c r="I340" s="25"/>
      <c r="J340" s="25"/>
      <c r="K340" s="211" t="s">
        <v>216</v>
      </c>
      <c r="L340" s="212">
        <v>100</v>
      </c>
      <c r="M340" s="212">
        <v>102</v>
      </c>
      <c r="N340" s="213" t="s">
        <v>217</v>
      </c>
      <c r="O340" s="214">
        <v>104</v>
      </c>
      <c r="P340" s="214">
        <v>104</v>
      </c>
    </row>
    <row r="341" spans="8:18">
      <c r="H341" s="25"/>
      <c r="I341" s="25"/>
      <c r="J341" s="25"/>
      <c r="K341" s="211" t="s">
        <v>218</v>
      </c>
      <c r="L341" s="212">
        <v>100</v>
      </c>
      <c r="M341" s="212">
        <v>102</v>
      </c>
      <c r="N341" s="213" t="s">
        <v>219</v>
      </c>
      <c r="O341" s="214">
        <v>105</v>
      </c>
      <c r="P341" s="214">
        <v>105</v>
      </c>
    </row>
    <row r="342" spans="8:18">
      <c r="H342" s="25"/>
      <c r="I342" s="25"/>
      <c r="J342" s="25"/>
      <c r="K342" s="25"/>
      <c r="L342" s="25"/>
      <c r="M342" s="25"/>
      <c r="N342" s="219"/>
      <c r="O342" s="25"/>
      <c r="P342" s="25"/>
      <c r="Q342" s="25"/>
    </row>
    <row r="343" spans="8:18">
      <c r="H343" s="25"/>
      <c r="I343" s="25"/>
      <c r="J343" s="25"/>
      <c r="K343" s="25"/>
      <c r="L343" s="25"/>
      <c r="M343" s="25"/>
      <c r="N343" s="219"/>
      <c r="O343" s="25"/>
      <c r="P343" s="25"/>
      <c r="Q343" s="25"/>
    </row>
    <row r="344" spans="8:18">
      <c r="H344" s="25"/>
      <c r="I344" s="25"/>
      <c r="J344" s="25"/>
      <c r="K344" s="25"/>
      <c r="L344" s="25"/>
      <c r="M344" s="25"/>
      <c r="N344" s="219"/>
      <c r="O344" s="25"/>
      <c r="P344" s="25"/>
      <c r="Q344" s="25"/>
    </row>
    <row r="345" spans="8:18">
      <c r="H345" s="25"/>
      <c r="I345" s="25"/>
      <c r="J345" s="25"/>
      <c r="K345" s="25"/>
      <c r="L345" s="25"/>
    </row>
    <row r="346" spans="8:18">
      <c r="L346" s="220" t="s">
        <v>220</v>
      </c>
      <c r="M346" s="18"/>
      <c r="N346" s="205" t="s">
        <v>221</v>
      </c>
      <c r="O346" s="221"/>
      <c r="P346" s="221"/>
    </row>
    <row r="347" spans="8:18">
      <c r="L347" s="18" t="s">
        <v>75</v>
      </c>
      <c r="M347" s="21">
        <v>1.08</v>
      </c>
      <c r="N347" s="222" t="s">
        <v>13</v>
      </c>
      <c r="O347" s="223" t="s">
        <v>222</v>
      </c>
      <c r="P347" s="224">
        <v>101</v>
      </c>
      <c r="Q347" s="19">
        <v>0.02</v>
      </c>
      <c r="R347" s="18" t="s">
        <v>21</v>
      </c>
    </row>
    <row r="348" spans="8:18">
      <c r="L348" s="18" t="s">
        <v>80</v>
      </c>
      <c r="M348" s="21">
        <v>0.9</v>
      </c>
      <c r="N348" s="222"/>
      <c r="O348" s="223" t="s">
        <v>223</v>
      </c>
      <c r="P348" s="224">
        <v>100</v>
      </c>
      <c r="Q348" s="19">
        <v>0.05</v>
      </c>
      <c r="R348" s="18" t="s">
        <v>26</v>
      </c>
    </row>
    <row r="349" spans="8:18">
      <c r="L349" s="18" t="s">
        <v>85</v>
      </c>
      <c r="M349" s="21">
        <v>1.1200000000000001</v>
      </c>
      <c r="N349" s="222" t="s">
        <v>5</v>
      </c>
      <c r="O349" s="223"/>
      <c r="P349" s="224">
        <v>101</v>
      </c>
      <c r="Q349" s="19">
        <v>0.05</v>
      </c>
      <c r="R349" s="18" t="s">
        <v>30</v>
      </c>
    </row>
    <row r="350" spans="8:18">
      <c r="L350" s="18" t="s">
        <v>90</v>
      </c>
      <c r="M350" s="21">
        <v>0.95</v>
      </c>
      <c r="N350" s="225" t="s">
        <v>6</v>
      </c>
      <c r="O350" s="223"/>
      <c r="P350" s="224">
        <v>101.25</v>
      </c>
      <c r="Q350" s="19">
        <v>0.05</v>
      </c>
      <c r="R350" s="18" t="s">
        <v>33</v>
      </c>
    </row>
    <row r="351" spans="8:18">
      <c r="L351" s="18" t="s">
        <v>91</v>
      </c>
      <c r="M351" s="21">
        <v>1.1000000000000001</v>
      </c>
      <c r="N351" s="225" t="s">
        <v>14</v>
      </c>
      <c r="O351" s="223" t="s">
        <v>222</v>
      </c>
      <c r="P351" s="224">
        <v>101.5</v>
      </c>
    </row>
    <row r="352" spans="8:18">
      <c r="L352" s="18" t="s">
        <v>92</v>
      </c>
      <c r="M352" s="81">
        <v>0.93</v>
      </c>
      <c r="N352" s="225"/>
      <c r="O352" s="223" t="s">
        <v>223</v>
      </c>
      <c r="P352" s="224">
        <v>101.5</v>
      </c>
    </row>
    <row r="353" spans="14:16">
      <c r="N353" s="226" t="s">
        <v>224</v>
      </c>
      <c r="O353" s="227"/>
      <c r="P353" s="228">
        <v>102</v>
      </c>
    </row>
    <row r="354" spans="14:16">
      <c r="N354" s="226">
        <v>18</v>
      </c>
      <c r="O354" s="227"/>
      <c r="P354" s="228">
        <v>102.5</v>
      </c>
    </row>
    <row r="355" spans="14:16">
      <c r="N355" s="226"/>
      <c r="O355" s="227" t="s">
        <v>225</v>
      </c>
      <c r="P355" s="228">
        <v>102.5</v>
      </c>
    </row>
    <row r="356" spans="14:16">
      <c r="N356" s="227" t="s">
        <v>226</v>
      </c>
      <c r="O356" s="227"/>
      <c r="P356" s="228">
        <v>102.25</v>
      </c>
    </row>
    <row r="357" spans="14:16">
      <c r="N357" s="226">
        <v>28</v>
      </c>
      <c r="O357" s="227"/>
      <c r="P357" s="228">
        <v>102.5</v>
      </c>
    </row>
    <row r="358" spans="14:16">
      <c r="N358" s="226"/>
      <c r="O358" s="227" t="s">
        <v>225</v>
      </c>
      <c r="P358" s="228">
        <v>102.5</v>
      </c>
    </row>
    <row r="359" spans="14:16">
      <c r="N359" s="227" t="s">
        <v>227</v>
      </c>
      <c r="O359" s="227" t="s">
        <v>16</v>
      </c>
      <c r="P359" s="228">
        <v>102</v>
      </c>
    </row>
    <row r="360" spans="14:16">
      <c r="N360" s="229"/>
      <c r="O360" s="212" t="s">
        <v>225</v>
      </c>
      <c r="P360" s="230">
        <v>102</v>
      </c>
    </row>
    <row r="361" spans="14:16">
      <c r="N361" s="229"/>
      <c r="O361" s="212"/>
      <c r="P361" s="212"/>
    </row>
  </sheetData>
  <mergeCells count="7">
    <mergeCell ref="I26:J26"/>
    <mergeCell ref="I27:J27"/>
    <mergeCell ref="I28:J28"/>
    <mergeCell ref="C36:D36"/>
    <mergeCell ref="M36:S36"/>
    <mergeCell ref="U36:AA36"/>
    <mergeCell ref="AH36:AN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FF00B0F0"/>
  </sheetPr>
  <dimension ref="A1:CD381"/>
  <sheetViews>
    <sheetView topLeftCell="F36" zoomScale="85" zoomScaleNormal="80" workbookViewId="0">
      <pane ySplit="4" topLeftCell="A40" activePane="bottomLeft" state="frozen"/>
      <selection activeCell="C36" sqref="C36"/>
      <selection pane="bottomLeft" activeCell="AK48" sqref="AK48"/>
    </sheetView>
  </sheetViews>
  <sheetFormatPr defaultColWidth="9" defaultRowHeight="12.75"/>
  <cols>
    <col min="1" max="1" width="4.5703125" style="2" hidden="1" customWidth="1"/>
    <col min="2" max="2" width="4" style="2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customWidth="1"/>
    <col min="39" max="39" width="17.5703125" style="2" customWidth="1"/>
    <col min="40" max="40" width="18.140625" style="2" hidden="1" customWidth="1"/>
    <col min="41" max="16384" width="9" style="2"/>
  </cols>
  <sheetData>
    <row r="1" spans="3:40" ht="22.5">
      <c r="C1" s="1" t="s">
        <v>0</v>
      </c>
    </row>
    <row r="2" spans="3:40" ht="22.5" customHeight="1">
      <c r="C2" s="1" t="s">
        <v>1</v>
      </c>
    </row>
    <row r="3" spans="3:40" ht="22.5">
      <c r="C3" s="8" t="s">
        <v>238</v>
      </c>
      <c r="AN3" s="9" t="s">
        <v>4</v>
      </c>
    </row>
    <row r="4" spans="3:40" hidden="1">
      <c r="AI4" s="16"/>
      <c r="AJ4" s="16" t="s">
        <v>16</v>
      </c>
      <c r="AK4" s="16" t="s">
        <v>17</v>
      </c>
      <c r="AL4" s="2" t="s">
        <v>18</v>
      </c>
      <c r="AN4" s="17" t="s">
        <v>19</v>
      </c>
    </row>
    <row r="5" spans="3:40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16" t="s">
        <v>23</v>
      </c>
      <c r="AJ5" s="16">
        <v>109</v>
      </c>
      <c r="AK5" s="16">
        <v>105</v>
      </c>
      <c r="AN5" s="17" t="s">
        <v>24</v>
      </c>
    </row>
    <row r="6" spans="3:40" hidden="1">
      <c r="J6" s="22"/>
      <c r="AB6" s="2"/>
      <c r="AC6" s="3"/>
      <c r="AD6" s="3"/>
      <c r="AE6" s="3"/>
      <c r="AF6" s="23" t="s">
        <v>27</v>
      </c>
      <c r="AG6" s="24">
        <v>100</v>
      </c>
      <c r="AH6" s="25"/>
      <c r="AI6" s="26" t="s">
        <v>28</v>
      </c>
      <c r="AJ6" s="16">
        <v>108</v>
      </c>
      <c r="AK6" s="16">
        <v>104</v>
      </c>
      <c r="AN6" s="17" t="s">
        <v>29</v>
      </c>
    </row>
    <row r="7" spans="3:40" hidden="1">
      <c r="J7" s="22"/>
      <c r="AB7" s="2"/>
      <c r="AC7" s="3"/>
      <c r="AD7" s="3"/>
      <c r="AE7" s="3"/>
      <c r="AF7" s="3"/>
      <c r="AG7" s="3"/>
      <c r="AI7" s="16" t="s">
        <v>31</v>
      </c>
      <c r="AJ7" s="16">
        <v>107</v>
      </c>
      <c r="AK7" s="16">
        <v>103</v>
      </c>
      <c r="AN7" s="17" t="s">
        <v>32</v>
      </c>
    </row>
    <row r="8" spans="3:40" hidden="1">
      <c r="J8" s="22"/>
      <c r="AB8" s="2"/>
      <c r="AC8" s="3"/>
      <c r="AD8" s="3"/>
      <c r="AE8" s="3"/>
      <c r="AF8" s="3"/>
      <c r="AG8" s="3"/>
      <c r="AI8" s="16" t="s">
        <v>34</v>
      </c>
      <c r="AJ8" s="16">
        <v>106</v>
      </c>
      <c r="AK8" s="16">
        <v>101</v>
      </c>
      <c r="AN8" s="17" t="s">
        <v>35</v>
      </c>
    </row>
    <row r="9" spans="3:40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3" t="s">
        <v>27</v>
      </c>
      <c r="AJ9" s="16">
        <v>100</v>
      </c>
      <c r="AK9" s="16">
        <v>100</v>
      </c>
      <c r="AN9" s="17" t="s">
        <v>38</v>
      </c>
    </row>
    <row r="10" spans="3:40" hidden="1">
      <c r="J10" s="22"/>
      <c r="L10" s="29"/>
      <c r="V10" s="30" t="s">
        <v>39</v>
      </c>
      <c r="W10" s="31">
        <f t="shared" ref="W10:W28" si="0">Y10/$Y$29</f>
        <v>0</v>
      </c>
      <c r="X10" s="32">
        <v>101</v>
      </c>
      <c r="Y10" s="33">
        <f>COUNTIF($H$40:$H$318,X10)</f>
        <v>0</v>
      </c>
      <c r="Z10" s="34">
        <f t="shared" ref="Z10:Z28" si="1">X10*Y10</f>
        <v>0</v>
      </c>
      <c r="AA10" s="35">
        <v>113</v>
      </c>
      <c r="AB10" s="2"/>
      <c r="AC10" s="3"/>
      <c r="AD10" s="3"/>
      <c r="AE10" s="3"/>
      <c r="AF10" s="3"/>
      <c r="AG10" s="3"/>
      <c r="AH10" s="36"/>
      <c r="AI10" s="37" t="s">
        <v>40</v>
      </c>
      <c r="AJ10" s="16">
        <v>101</v>
      </c>
      <c r="AK10" s="16">
        <v>102</v>
      </c>
      <c r="AL10" s="38"/>
      <c r="AN10" s="17" t="s">
        <v>41</v>
      </c>
    </row>
    <row r="11" spans="3:40" hidden="1">
      <c r="J11" s="22"/>
      <c r="L11" s="39"/>
      <c r="O11" s="38"/>
      <c r="V11" s="40" t="s">
        <v>42</v>
      </c>
      <c r="W11" s="31">
        <f t="shared" si="0"/>
        <v>0</v>
      </c>
      <c r="X11" s="32">
        <v>66</v>
      </c>
      <c r="Y11" s="16">
        <f>COUNTIF($H$40:$H$318,X11)</f>
        <v>0</v>
      </c>
      <c r="Z11" s="34">
        <f t="shared" si="1"/>
        <v>0</v>
      </c>
      <c r="AA11" s="35">
        <v>78</v>
      </c>
      <c r="AB11" s="2"/>
      <c r="AC11" s="3"/>
      <c r="AD11" s="3"/>
      <c r="AE11" s="3"/>
      <c r="AF11" s="3"/>
      <c r="AG11" s="3"/>
      <c r="AH11" s="36"/>
      <c r="AI11" s="16" t="s">
        <v>43</v>
      </c>
      <c r="AJ11" s="16">
        <v>102</v>
      </c>
      <c r="AK11" s="16">
        <v>106</v>
      </c>
      <c r="AL11" s="38"/>
      <c r="AN11" s="17" t="s">
        <v>44</v>
      </c>
    </row>
    <row r="12" spans="3:40" hidden="1">
      <c r="J12" s="22"/>
      <c r="V12" s="40" t="s">
        <v>45</v>
      </c>
      <c r="W12" s="31">
        <f t="shared" si="0"/>
        <v>0</v>
      </c>
      <c r="X12" s="32">
        <v>52</v>
      </c>
      <c r="Y12" s="16">
        <f>COUNTIF($H$40:$H$318,X12)</f>
        <v>0</v>
      </c>
      <c r="Z12" s="34">
        <f t="shared" si="1"/>
        <v>0</v>
      </c>
      <c r="AA12" s="35">
        <v>60</v>
      </c>
      <c r="AB12" s="2"/>
      <c r="AC12" s="3"/>
      <c r="AD12" s="3"/>
      <c r="AE12" s="3"/>
      <c r="AF12" s="3"/>
      <c r="AG12" s="3"/>
      <c r="AH12" s="36"/>
      <c r="AI12" s="16" t="s">
        <v>46</v>
      </c>
      <c r="AJ12" s="16">
        <v>103</v>
      </c>
      <c r="AK12" s="16">
        <v>107</v>
      </c>
      <c r="AL12" s="38"/>
      <c r="AN12" s="17" t="s">
        <v>47</v>
      </c>
    </row>
    <row r="13" spans="3:40" hidden="1">
      <c r="J13" s="22"/>
      <c r="V13" s="40" t="s">
        <v>48</v>
      </c>
      <c r="W13" s="31">
        <f t="shared" si="0"/>
        <v>0</v>
      </c>
      <c r="X13" s="32">
        <v>63</v>
      </c>
      <c r="Y13" s="16">
        <f>COUNTIF($H$40:$H$318,X13)/2</f>
        <v>0</v>
      </c>
      <c r="Z13" s="34">
        <f t="shared" si="1"/>
        <v>0</v>
      </c>
      <c r="AA13" s="35">
        <v>74</v>
      </c>
      <c r="AB13" s="2"/>
      <c r="AC13" s="3"/>
      <c r="AD13" s="3"/>
      <c r="AE13" s="3"/>
      <c r="AF13" s="3"/>
      <c r="AG13" s="3"/>
      <c r="AH13" s="36"/>
      <c r="AI13" s="16" t="s">
        <v>11</v>
      </c>
      <c r="AJ13" s="16">
        <v>104</v>
      </c>
      <c r="AK13" s="16">
        <v>108</v>
      </c>
      <c r="AL13" s="38"/>
      <c r="AN13" s="17" t="s">
        <v>49</v>
      </c>
    </row>
    <row r="14" spans="3:40" hidden="1">
      <c r="J14" s="22"/>
      <c r="V14" s="40" t="s">
        <v>50</v>
      </c>
      <c r="W14" s="31">
        <f t="shared" si="0"/>
        <v>0</v>
      </c>
      <c r="X14" s="32">
        <v>57</v>
      </c>
      <c r="Y14" s="16">
        <f>COUNTIF($H$40:$H$318,X14)</f>
        <v>0</v>
      </c>
      <c r="Z14" s="34">
        <f t="shared" si="1"/>
        <v>0</v>
      </c>
      <c r="AA14" s="35">
        <v>67</v>
      </c>
      <c r="AB14" s="2"/>
      <c r="AC14" s="3"/>
      <c r="AD14" s="3"/>
      <c r="AE14" s="3"/>
      <c r="AF14" s="3"/>
      <c r="AG14" s="3"/>
      <c r="AH14" s="36"/>
      <c r="AI14" s="16" t="s">
        <v>12</v>
      </c>
      <c r="AJ14" s="16">
        <v>105</v>
      </c>
      <c r="AK14" s="16">
        <v>109</v>
      </c>
      <c r="AL14" s="38"/>
      <c r="AN14" s="17" t="s">
        <v>51</v>
      </c>
    </row>
    <row r="15" spans="3:40" hidden="1">
      <c r="J15" s="22"/>
      <c r="V15" s="40" t="s">
        <v>52</v>
      </c>
      <c r="W15" s="31">
        <f t="shared" si="0"/>
        <v>0</v>
      </c>
      <c r="X15" s="32">
        <v>63</v>
      </c>
      <c r="Y15" s="16">
        <f>COUNTIF($H$40:$H$318,X15)/2</f>
        <v>0</v>
      </c>
      <c r="Z15" s="34">
        <f t="shared" si="1"/>
        <v>0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</row>
    <row r="16" spans="3:40" hidden="1">
      <c r="J16" s="22"/>
      <c r="V16" s="41" t="s">
        <v>54</v>
      </c>
      <c r="W16" s="42">
        <f t="shared" si="0"/>
        <v>0</v>
      </c>
      <c r="X16" s="32">
        <v>85</v>
      </c>
      <c r="Y16" s="33">
        <f>COUNTIF($H$40:$H$318,X16)</f>
        <v>0</v>
      </c>
      <c r="Z16" s="34">
        <f t="shared" si="1"/>
        <v>0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</row>
    <row r="17" spans="3:40" hidden="1">
      <c r="J17" s="22"/>
      <c r="V17" s="40" t="s">
        <v>56</v>
      </c>
      <c r="W17" s="31">
        <f t="shared" si="0"/>
        <v>0.1015531660692951</v>
      </c>
      <c r="X17" s="32">
        <v>74</v>
      </c>
      <c r="Y17" s="43">
        <f>COUNTIF($H$40:$H$318,X17)/3</f>
        <v>28.333333333333332</v>
      </c>
      <c r="Z17" s="34">
        <f t="shared" si="1"/>
        <v>2096.6666666666665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</row>
    <row r="18" spans="3:40" hidden="1">
      <c r="I18" s="44">
        <v>23794050</v>
      </c>
      <c r="J18" s="22"/>
      <c r="V18" s="40" t="s">
        <v>58</v>
      </c>
      <c r="W18" s="31">
        <f t="shared" si="0"/>
        <v>9.8566308243727599E-2</v>
      </c>
      <c r="X18" s="32">
        <v>90</v>
      </c>
      <c r="Y18" s="45">
        <f>COUNTIF($H$40:$H$318,X18)/4</f>
        <v>27.5</v>
      </c>
      <c r="Z18" s="34">
        <f t="shared" si="1"/>
        <v>2475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</row>
    <row r="19" spans="3:40" hidden="1">
      <c r="I19" s="44">
        <f>I18+(I18*5%)</f>
        <v>24983752.5</v>
      </c>
      <c r="J19" s="22"/>
      <c r="V19" s="40" t="s">
        <v>60</v>
      </c>
      <c r="W19" s="31">
        <f t="shared" si="0"/>
        <v>9.8566308243727599E-2</v>
      </c>
      <c r="X19" s="32">
        <v>90</v>
      </c>
      <c r="Y19" s="45">
        <f>COUNTIF($H$40:$H$318,X19)/4</f>
        <v>27.5</v>
      </c>
      <c r="Z19" s="34">
        <f t="shared" si="1"/>
        <v>2475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</row>
    <row r="20" spans="3:40" hidden="1">
      <c r="I20" s="44">
        <f>I18+(I18*11.112%)</f>
        <v>26438044.835999999</v>
      </c>
      <c r="J20" s="22"/>
      <c r="V20" s="40" t="s">
        <v>62</v>
      </c>
      <c r="W20" s="31">
        <f t="shared" si="0"/>
        <v>9.8566308243727599E-2</v>
      </c>
      <c r="X20" s="32">
        <v>90</v>
      </c>
      <c r="Y20" s="45">
        <f>COUNTIF($H$40:$H$318,X20)/4</f>
        <v>27.5</v>
      </c>
      <c r="Z20" s="34">
        <f t="shared" si="1"/>
        <v>2475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</row>
    <row r="21" spans="3:40" hidden="1">
      <c r="J21" s="22"/>
      <c r="V21" s="40" t="s">
        <v>64</v>
      </c>
      <c r="W21" s="31">
        <f t="shared" si="0"/>
        <v>9.8566308243727599E-2</v>
      </c>
      <c r="X21" s="32">
        <v>90</v>
      </c>
      <c r="Y21" s="45">
        <f>COUNTIF($H$40:$H$318,X21)/4</f>
        <v>27.5</v>
      </c>
      <c r="Z21" s="34">
        <f t="shared" si="1"/>
        <v>2475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</row>
    <row r="22" spans="3:40" hidden="1">
      <c r="J22" s="22"/>
      <c r="S22" s="47"/>
      <c r="U22" s="24" t="s">
        <v>66</v>
      </c>
      <c r="V22" s="40" t="s">
        <v>67</v>
      </c>
      <c r="W22" s="31">
        <f t="shared" si="0"/>
        <v>0.1015531660692951</v>
      </c>
      <c r="X22" s="32">
        <v>74</v>
      </c>
      <c r="Y22" s="43">
        <f>COUNTIF($H$40:$H$318,X22)/3</f>
        <v>28.333333333333332</v>
      </c>
      <c r="Z22" s="34">
        <f t="shared" si="1"/>
        <v>2096.6666666666665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</row>
    <row r="23" spans="3:40" hidden="1">
      <c r="J23" s="22"/>
      <c r="S23" s="47"/>
      <c r="U23" s="24" t="s">
        <v>66</v>
      </c>
      <c r="V23" s="30" t="s">
        <v>70</v>
      </c>
      <c r="W23" s="31">
        <f t="shared" si="0"/>
        <v>0</v>
      </c>
      <c r="X23" s="48">
        <v>51</v>
      </c>
      <c r="Y23" s="16">
        <f>COUNTIF($H$40:$H$318,X23)</f>
        <v>0</v>
      </c>
      <c r="Z23" s="34">
        <f t="shared" si="1"/>
        <v>0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</row>
    <row r="24" spans="3:40" hidden="1">
      <c r="J24" s="49"/>
      <c r="U24" s="24" t="s">
        <v>66</v>
      </c>
      <c r="V24" s="50" t="s">
        <v>72</v>
      </c>
      <c r="W24" s="31">
        <f t="shared" si="0"/>
        <v>0.1003584229390681</v>
      </c>
      <c r="X24" s="48">
        <v>156</v>
      </c>
      <c r="Y24" s="33">
        <f>COUNTIF($H$40:$H$318,X24)</f>
        <v>28</v>
      </c>
      <c r="Z24" s="34">
        <f t="shared" si="1"/>
        <v>4368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</row>
    <row r="25" spans="3:40" hidden="1">
      <c r="J25" s="22"/>
      <c r="S25" s="47"/>
      <c r="U25" s="24" t="s">
        <v>66</v>
      </c>
      <c r="V25" s="51" t="s">
        <v>74</v>
      </c>
      <c r="W25" s="42">
        <f t="shared" si="0"/>
        <v>0.1015531660692951</v>
      </c>
      <c r="X25" s="48">
        <v>74</v>
      </c>
      <c r="Y25" s="52">
        <f>COUNTIF($H$40:$H$318,X25)/3</f>
        <v>28.333333333333332</v>
      </c>
      <c r="Z25" s="34">
        <f t="shared" si="1"/>
        <v>2096.6666666666665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</row>
    <row r="26" spans="3:40" hidden="1">
      <c r="C26" s="53"/>
      <c r="D26" s="53"/>
      <c r="E26" s="53"/>
      <c r="F26" s="53"/>
      <c r="G26" s="53"/>
      <c r="H26" s="53"/>
      <c r="I26" s="54">
        <v>0</v>
      </c>
      <c r="J26" s="55"/>
      <c r="K26" s="46" t="s">
        <v>76</v>
      </c>
      <c r="L26" s="2" t="s">
        <v>77</v>
      </c>
      <c r="M26" s="56" t="e">
        <f>M330</f>
        <v>#REF!</v>
      </c>
      <c r="N26" s="57" t="e">
        <f>M26/M27</f>
        <v>#REF!</v>
      </c>
      <c r="S26" s="47"/>
      <c r="U26" s="24" t="s">
        <v>66</v>
      </c>
      <c r="V26" s="50" t="s">
        <v>78</v>
      </c>
      <c r="W26" s="31">
        <f t="shared" si="0"/>
        <v>0.1003584229390681</v>
      </c>
      <c r="X26" s="48">
        <v>120</v>
      </c>
      <c r="Y26" s="16">
        <f>COUNTIF($H$40:$H$318,X26)</f>
        <v>28</v>
      </c>
      <c r="Z26" s="34">
        <f t="shared" si="1"/>
        <v>3360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</row>
    <row r="27" spans="3:40" hidden="1">
      <c r="C27" s="53" t="s">
        <v>81</v>
      </c>
      <c r="D27" s="53"/>
      <c r="E27" s="53"/>
      <c r="F27" s="53"/>
      <c r="G27" s="53"/>
      <c r="H27" s="53"/>
      <c r="I27" s="59">
        <v>26438045</v>
      </c>
      <c r="J27" s="60"/>
      <c r="K27" s="46" t="s">
        <v>76</v>
      </c>
      <c r="L27" s="18" t="s">
        <v>82</v>
      </c>
      <c r="M27" s="61" t="e">
        <f>M332</f>
        <v>#REF!</v>
      </c>
      <c r="N27" s="62"/>
      <c r="O27" s="63" t="e">
        <f>M27*95%</f>
        <v>#REF!</v>
      </c>
      <c r="Q27" s="56"/>
      <c r="R27" s="56"/>
      <c r="S27" s="56"/>
      <c r="T27" s="64"/>
      <c r="U27" s="24" t="s">
        <v>83</v>
      </c>
      <c r="V27" s="50" t="s">
        <v>84</v>
      </c>
      <c r="W27" s="31">
        <f t="shared" si="0"/>
        <v>0.1003584229390681</v>
      </c>
      <c r="X27" s="48">
        <v>112</v>
      </c>
      <c r="Y27" s="16">
        <f>COUNTIF($H$40:$H$318,X27)</f>
        <v>28</v>
      </c>
      <c r="Z27" s="34">
        <f t="shared" si="1"/>
        <v>3136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</row>
    <row r="28" spans="3:40" hidden="1">
      <c r="C28" s="65" t="s">
        <v>86</v>
      </c>
      <c r="D28" s="66"/>
      <c r="E28" s="66"/>
      <c r="F28" s="67"/>
      <c r="G28" s="67"/>
      <c r="H28" s="53"/>
      <c r="I28" s="68">
        <f>COUNT(B40:B320)</f>
        <v>279</v>
      </c>
      <c r="J28" s="69"/>
      <c r="K28" s="2" t="s">
        <v>87</v>
      </c>
      <c r="L28" s="2" t="s">
        <v>88</v>
      </c>
      <c r="M28" s="56" t="e">
        <f>M336</f>
        <v>#REF!</v>
      </c>
      <c r="N28" s="57" t="e">
        <f>M28/M27</f>
        <v>#REF!</v>
      </c>
      <c r="U28" s="24" t="s">
        <v>83</v>
      </c>
      <c r="V28" s="70" t="s">
        <v>89</v>
      </c>
      <c r="W28" s="31">
        <f t="shared" si="0"/>
        <v>0</v>
      </c>
      <c r="X28" s="48">
        <v>70</v>
      </c>
      <c r="Y28" s="16">
        <f>COUNTIF($H$40:$H$318,X28)</f>
        <v>0</v>
      </c>
      <c r="Z28" s="34">
        <f t="shared" si="1"/>
        <v>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</row>
    <row r="29" spans="3:40" hidden="1">
      <c r="C29" s="71"/>
      <c r="D29" s="71"/>
      <c r="E29" s="71"/>
      <c r="F29" s="71"/>
      <c r="G29" s="71"/>
      <c r="H29" s="71"/>
      <c r="I29" s="72"/>
      <c r="J29" s="72"/>
      <c r="W29" s="73">
        <f>SUM(W10:W28)</f>
        <v>1</v>
      </c>
      <c r="X29" s="74">
        <f>SUM(X10:X28)</f>
        <v>1578</v>
      </c>
      <c r="Y29" s="75">
        <f>SUM(Y10:Y28)</f>
        <v>279</v>
      </c>
      <c r="Z29" s="76">
        <f>SUM(Z10:Z28)</f>
        <v>27054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</row>
    <row r="30" spans="3:40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[1]HPP!$G$18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</row>
    <row r="31" spans="3:40" hidden="1">
      <c r="C31" s="82"/>
      <c r="D31" s="82"/>
      <c r="E31" s="82"/>
      <c r="F31" s="82"/>
      <c r="G31" s="82"/>
      <c r="H31" s="82"/>
      <c r="I31" s="83"/>
      <c r="J31" s="83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</row>
    <row r="32" spans="3:40" hidden="1">
      <c r="C32" s="53" t="s">
        <v>94</v>
      </c>
      <c r="D32" s="53"/>
      <c r="E32" s="53"/>
      <c r="F32" s="53"/>
      <c r="G32" s="53"/>
      <c r="H32" s="85">
        <v>1</v>
      </c>
      <c r="I32" s="86">
        <f>J32/$I$28</f>
        <v>0</v>
      </c>
      <c r="J32" s="87">
        <f>COUNTIF(AE41:AE321,H32)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88" t="s">
        <v>96</v>
      </c>
      <c r="V32" s="88"/>
      <c r="W32" s="88"/>
      <c r="X32" s="89">
        <f>MIN(AF41:AF321)</f>
        <v>0</v>
      </c>
      <c r="Y32" s="89"/>
      <c r="Z32" s="89"/>
      <c r="AA32" s="89" t="e">
        <f>MIN(#REF!)</f>
        <v>#REF!</v>
      </c>
      <c r="AC32" s="3"/>
      <c r="AD32" s="3"/>
      <c r="AE32" s="3"/>
      <c r="AF32" s="3"/>
      <c r="AG32" s="3"/>
      <c r="AI32" s="90"/>
    </row>
    <row r="33" spans="1:40" hidden="1">
      <c r="C33" s="53" t="s">
        <v>97</v>
      </c>
      <c r="D33" s="53"/>
      <c r="E33" s="53"/>
      <c r="F33" s="53"/>
      <c r="G33" s="53"/>
      <c r="H33" s="85">
        <v>2</v>
      </c>
      <c r="I33" s="86">
        <f>J33/$I$28</f>
        <v>0</v>
      </c>
      <c r="J33" s="87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53" t="s">
        <v>99</v>
      </c>
      <c r="V33" s="53"/>
      <c r="W33" s="53"/>
      <c r="X33" s="89">
        <f>MAX(AF41:AF321)</f>
        <v>0</v>
      </c>
      <c r="Y33" s="89"/>
      <c r="Z33" s="89"/>
      <c r="AA33" s="89" t="e">
        <f>MAX(#REF!)</f>
        <v>#REF!</v>
      </c>
      <c r="AC33" s="3"/>
      <c r="AD33" s="3"/>
      <c r="AE33" s="3"/>
      <c r="AF33" s="3"/>
      <c r="AG33" s="3"/>
      <c r="AI33" s="90"/>
    </row>
    <row r="34" spans="1:40" hidden="1">
      <c r="C34" s="65" t="s">
        <v>100</v>
      </c>
      <c r="D34" s="66"/>
      <c r="E34" s="66"/>
      <c r="F34" s="67"/>
      <c r="G34" s="67"/>
      <c r="H34" s="85">
        <v>3</v>
      </c>
      <c r="I34" s="86">
        <f>J34/$I$28</f>
        <v>0</v>
      </c>
      <c r="J34" s="87">
        <f>COUNTIF(AE41:AE321,H34)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53" t="s">
        <v>101</v>
      </c>
      <c r="V34" s="53"/>
      <c r="W34" s="53"/>
      <c r="X34" s="89" t="e">
        <f>AVERAGE(AF41:AF321)</f>
        <v>#DIV/0!</v>
      </c>
      <c r="Y34" s="89" t="e">
        <f>W259-W60</f>
        <v>#REF!</v>
      </c>
      <c r="Z34" s="89"/>
      <c r="AA34" s="89" t="e">
        <f>AVERAGE(#REF!)</f>
        <v>#REF!</v>
      </c>
      <c r="AC34" s="3"/>
      <c r="AD34" s="3"/>
      <c r="AE34" s="3"/>
      <c r="AF34" s="3"/>
      <c r="AG34" s="3"/>
      <c r="AI34" s="90"/>
      <c r="AN34" s="44"/>
    </row>
    <row r="35" spans="1:40">
      <c r="AN35" s="4"/>
    </row>
    <row r="36" spans="1:40" s="4" customFormat="1" ht="25.5">
      <c r="A36" s="93"/>
      <c r="B36" s="94"/>
      <c r="C36" s="95" t="s">
        <v>102</v>
      </c>
      <c r="D36" s="96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96"/>
      <c r="T36" s="99"/>
      <c r="U36" s="98" t="s">
        <v>110</v>
      </c>
      <c r="V36" s="98"/>
      <c r="W36" s="98"/>
      <c r="X36" s="98"/>
      <c r="Y36" s="98"/>
      <c r="Z36" s="98"/>
      <c r="AA36" s="96"/>
      <c r="AB36" s="99"/>
      <c r="AC36" s="94" t="s">
        <v>111</v>
      </c>
      <c r="AD36" s="94" t="s">
        <v>112</v>
      </c>
      <c r="AE36" s="94" t="s">
        <v>113</v>
      </c>
      <c r="AF36" s="94"/>
      <c r="AG36" s="94" t="s">
        <v>114</v>
      </c>
      <c r="AH36" s="98" t="s">
        <v>115</v>
      </c>
      <c r="AI36" s="98"/>
      <c r="AJ36" s="98"/>
      <c r="AK36" s="98"/>
      <c r="AL36" s="98"/>
      <c r="AM36" s="98"/>
      <c r="AN36" s="96"/>
    </row>
    <row r="37" spans="1:40" s="4" customFormat="1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120</v>
      </c>
      <c r="R37" s="94" t="s">
        <v>121</v>
      </c>
      <c r="S37" s="94" t="s">
        <v>122</v>
      </c>
      <c r="T37" s="102"/>
      <c r="U37" s="94" t="s">
        <v>116</v>
      </c>
      <c r="V37" s="94" t="s">
        <v>117</v>
      </c>
      <c r="W37" s="94" t="s">
        <v>118</v>
      </c>
      <c r="X37" s="94" t="s">
        <v>119</v>
      </c>
      <c r="Y37" s="94" t="s">
        <v>120</v>
      </c>
      <c r="Z37" s="94" t="s">
        <v>121</v>
      </c>
      <c r="AA37" s="94" t="s">
        <v>122</v>
      </c>
      <c r="AB37" s="102"/>
      <c r="AC37" s="94"/>
      <c r="AD37" s="94"/>
      <c r="AE37" s="94"/>
      <c r="AF37" s="94"/>
      <c r="AG37" s="94"/>
      <c r="AH37" s="94" t="s">
        <v>116</v>
      </c>
      <c r="AI37" s="94" t="s">
        <v>117</v>
      </c>
      <c r="AJ37" s="94" t="s">
        <v>118</v>
      </c>
      <c r="AK37" s="94" t="s">
        <v>119</v>
      </c>
      <c r="AL37" s="94" t="s">
        <v>120</v>
      </c>
      <c r="AM37" s="94" t="s">
        <v>121</v>
      </c>
      <c r="AN37" s="94" t="s">
        <v>122</v>
      </c>
    </row>
    <row r="38" spans="1:40" s="4" customFormat="1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 t="e">
        <f t="shared" ref="M38:S38" si="2">1-M39</f>
        <v>#REF!</v>
      </c>
      <c r="N38" s="103" t="e">
        <f t="shared" si="2"/>
        <v>#REF!</v>
      </c>
      <c r="O38" s="103" t="e">
        <f t="shared" si="2"/>
        <v>#REF!</v>
      </c>
      <c r="P38" s="103" t="e">
        <f t="shared" si="2"/>
        <v>#REF!</v>
      </c>
      <c r="Q38" s="103" t="e">
        <f t="shared" si="2"/>
        <v>#REF!</v>
      </c>
      <c r="R38" s="103" t="e">
        <f t="shared" si="2"/>
        <v>#REF!</v>
      </c>
      <c r="S38" s="103" t="e">
        <f t="shared" si="2"/>
        <v>#REF!</v>
      </c>
      <c r="T38" s="104"/>
      <c r="U38" s="94"/>
      <c r="V38" s="94"/>
      <c r="W38" s="94"/>
      <c r="X38" s="94"/>
      <c r="Y38" s="94"/>
      <c r="Z38" s="94"/>
      <c r="AA38" s="94"/>
      <c r="AB38" s="104"/>
      <c r="AC38" s="94"/>
      <c r="AD38" s="94"/>
      <c r="AE38" s="94"/>
      <c r="AF38" s="94"/>
      <c r="AG38" s="94"/>
      <c r="AH38" s="105"/>
      <c r="AI38" s="94"/>
      <c r="AJ38" s="105"/>
      <c r="AK38" s="105"/>
      <c r="AL38" s="105"/>
      <c r="AM38" s="105"/>
      <c r="AN38" s="105"/>
    </row>
    <row r="39" spans="1:40" s="4" customFormat="1">
      <c r="A39" s="93"/>
      <c r="B39" s="94"/>
      <c r="C39" s="101"/>
      <c r="D39" s="97"/>
      <c r="E39" s="97"/>
      <c r="F39" s="94"/>
      <c r="G39" s="94"/>
      <c r="H39" s="94"/>
      <c r="I39" s="94"/>
      <c r="J39" s="94"/>
      <c r="K39" s="94"/>
      <c r="L39" s="94"/>
      <c r="M39" s="103" t="e">
        <f>M40/O40</f>
        <v>#REF!</v>
      </c>
      <c r="N39" s="103" t="e">
        <f>N40/O40</f>
        <v>#REF!</v>
      </c>
      <c r="O39" s="103" t="e">
        <f>O40/O40</f>
        <v>#REF!</v>
      </c>
      <c r="P39" s="103" t="e">
        <f>P40/O40</f>
        <v>#REF!</v>
      </c>
      <c r="Q39" s="103" t="e">
        <f>Q40/$O$40</f>
        <v>#REF!</v>
      </c>
      <c r="R39" s="103" t="e">
        <f>R40/$O$40</f>
        <v>#REF!</v>
      </c>
      <c r="S39" s="103" t="e">
        <f>S40/$O$40</f>
        <v>#REF!</v>
      </c>
      <c r="T39" s="104"/>
      <c r="U39" s="94"/>
      <c r="V39" s="94"/>
      <c r="W39" s="94"/>
      <c r="X39" s="94"/>
      <c r="Y39" s="94"/>
      <c r="Z39" s="94"/>
      <c r="AA39" s="94"/>
      <c r="AB39" s="104"/>
      <c r="AC39" s="94"/>
      <c r="AD39" s="94"/>
      <c r="AE39" s="94"/>
      <c r="AF39" s="94"/>
      <c r="AG39" s="94"/>
      <c r="AH39" s="105"/>
      <c r="AI39" s="94"/>
      <c r="AJ39" s="105"/>
      <c r="AK39" s="105"/>
      <c r="AL39" s="105"/>
      <c r="AM39" s="105"/>
      <c r="AN39" s="105"/>
    </row>
    <row r="40" spans="1:40">
      <c r="A40" s="3">
        <v>1</v>
      </c>
      <c r="B40" s="106">
        <v>1</v>
      </c>
      <c r="C40" s="107" t="s">
        <v>132</v>
      </c>
      <c r="D40" s="108" t="s">
        <v>19</v>
      </c>
      <c r="E40" s="109"/>
      <c r="F40" s="110" t="s">
        <v>72</v>
      </c>
      <c r="G40" s="111">
        <f t="shared" ref="G40:G103" si="3">SUMIF($V$10:$V$28,F40,$AA$10:$AA$28)</f>
        <v>175</v>
      </c>
      <c r="H40" s="111">
        <f t="shared" ref="H40:H103" si="4">SUMIF($V$10:$V$28,F40,$X$10:$X$28)</f>
        <v>156</v>
      </c>
      <c r="I40" s="112">
        <f t="shared" ref="I40:I103" si="5">$I$27</f>
        <v>26438045</v>
      </c>
      <c r="J40" s="112" t="e">
        <f>SUMIF($AN$4:$AN$22,D40,#REF!)</f>
        <v>#REF!</v>
      </c>
      <c r="K40" s="113" t="e">
        <f t="shared" ref="K40:K103" si="6">IF(J40=$AJ$25,$AI$25,IF(J40=$AJ$26,$AI$26,IF(J40=$AJ$27,$AI$27,IF(J40=$AJ$28,$AI$28,IF(J40=$AJ$29,$AI$29,IF(J40=$AJ$30,$AI$30))))))</f>
        <v>#REF!</v>
      </c>
      <c r="L40" s="114" t="e">
        <f>SUMIF($AN$4:$AN$22,D40,#REF!)</f>
        <v>#REF!</v>
      </c>
      <c r="M40" s="115" t="e">
        <f t="shared" ref="M40:M103" si="7">$O40/(1+6%/12)^36</f>
        <v>#REF!</v>
      </c>
      <c r="N40" s="115" t="e">
        <f t="shared" ref="N40:N103" si="8">$O40/(1+6%/12)^12</f>
        <v>#REF!</v>
      </c>
      <c r="O40" s="115" t="e">
        <f t="shared" ref="O40:O103" si="9">$I$27*K40*L40</f>
        <v>#REF!</v>
      </c>
      <c r="P40" s="115" t="e">
        <f t="shared" ref="P40:P103" si="10">$O40*(1+6%/12)^12</f>
        <v>#REF!</v>
      </c>
      <c r="Q40" s="116" t="e">
        <f t="shared" ref="Q40:R103" si="11">O40</f>
        <v>#REF!</v>
      </c>
      <c r="R40" s="115" t="e">
        <f t="shared" si="11"/>
        <v>#REF!</v>
      </c>
      <c r="S40" s="115" t="e">
        <f t="shared" ref="S40:S103" si="12">$O40*(1+6%/12)^24</f>
        <v>#REF!</v>
      </c>
      <c r="T40" s="115"/>
      <c r="U40" s="115" t="e">
        <f t="shared" ref="U40:U103" si="13">M40*H40</f>
        <v>#REF!</v>
      </c>
      <c r="V40" s="115" t="e">
        <f t="shared" ref="V40:V103" si="14">N40*H40</f>
        <v>#REF!</v>
      </c>
      <c r="W40" s="115" t="e">
        <f t="shared" ref="W40:W103" si="15">O40*H40</f>
        <v>#REF!</v>
      </c>
      <c r="X40" s="116" t="e">
        <f t="shared" ref="X40:X103" si="16">P40*H40</f>
        <v>#REF!</v>
      </c>
      <c r="Y40" s="116" t="e">
        <f t="shared" ref="Y40:Y103" si="17">Q40*H40</f>
        <v>#REF!</v>
      </c>
      <c r="Z40" s="115" t="e">
        <f t="shared" ref="Z40:Z103" si="18">R40*H40</f>
        <v>#REF!</v>
      </c>
      <c r="AA40" s="115" t="e">
        <f>S40*$H$40</f>
        <v>#REF!</v>
      </c>
      <c r="AB40" s="115"/>
      <c r="AC40" s="117" t="str">
        <f t="shared" ref="AC40:AC103" si="19">IF(AE40=$H$32,$M$32,IF(AE40=$H$33,$M$33,IF(AE40=$H$34,$M$34)))</f>
        <v>BERTAHAP</v>
      </c>
      <c r="AD40" s="118">
        <f t="shared" ref="AD40:AD103" si="20">IF(AC40=$M$32,$N$32,IF(AC40=$M$33,$N$33,$N$34))</f>
        <v>0</v>
      </c>
      <c r="AE40" s="119">
        <v>2</v>
      </c>
      <c r="AF40" s="120"/>
      <c r="AG40" s="115" t="e">
        <f>IF(AF40&gt;#REF!,"LB","KR")</f>
        <v>#REF!</v>
      </c>
      <c r="AH40" s="120">
        <v>4104654000</v>
      </c>
      <c r="AI40" s="120">
        <v>4626601000</v>
      </c>
      <c r="AJ40" s="120">
        <v>4911960000</v>
      </c>
      <c r="AK40" s="121">
        <v>5214919000</v>
      </c>
      <c r="AL40" s="121">
        <v>4911960000</v>
      </c>
      <c r="AM40" s="120">
        <v>5214919000</v>
      </c>
      <c r="AN40" s="120" t="e">
        <f t="shared" ref="AN40:AN75" si="21">ROUNDUP((AA40*(1+$J$5)),-3)</f>
        <v>#REF!</v>
      </c>
    </row>
    <row r="41" spans="1:40">
      <c r="A41" s="3">
        <f t="shared" ref="A41:A104" si="22">A40+1</f>
        <v>2</v>
      </c>
      <c r="B41" s="106">
        <v>2</v>
      </c>
      <c r="C41" s="107" t="s">
        <v>132</v>
      </c>
      <c r="D41" s="108" t="s">
        <v>29</v>
      </c>
      <c r="E41" s="109"/>
      <c r="F41" s="110" t="s">
        <v>74</v>
      </c>
      <c r="G41" s="111">
        <f t="shared" si="3"/>
        <v>85</v>
      </c>
      <c r="H41" s="111">
        <f t="shared" si="4"/>
        <v>74</v>
      </c>
      <c r="I41" s="112">
        <f t="shared" si="5"/>
        <v>26438045</v>
      </c>
      <c r="J41" s="112" t="e">
        <f>SUMIF($AN$4:$AN$22,D41,#REF!)</f>
        <v>#REF!</v>
      </c>
      <c r="K41" s="113" t="e">
        <f t="shared" si="6"/>
        <v>#REF!</v>
      </c>
      <c r="L41" s="114" t="e">
        <f>SUMIF($AN$4:$AN$22,D41,#REF!)</f>
        <v>#REF!</v>
      </c>
      <c r="M41" s="115" t="e">
        <f t="shared" si="7"/>
        <v>#REF!</v>
      </c>
      <c r="N41" s="115" t="e">
        <f t="shared" si="8"/>
        <v>#REF!</v>
      </c>
      <c r="O41" s="115" t="e">
        <f t="shared" si="9"/>
        <v>#REF!</v>
      </c>
      <c r="P41" s="115" t="e">
        <f t="shared" si="10"/>
        <v>#REF!</v>
      </c>
      <c r="Q41" s="116" t="e">
        <f t="shared" si="11"/>
        <v>#REF!</v>
      </c>
      <c r="R41" s="115" t="e">
        <f t="shared" si="11"/>
        <v>#REF!</v>
      </c>
      <c r="S41" s="115" t="e">
        <f t="shared" si="12"/>
        <v>#REF!</v>
      </c>
      <c r="T41" s="115"/>
      <c r="U41" s="115" t="e">
        <f t="shared" si="13"/>
        <v>#REF!</v>
      </c>
      <c r="V41" s="115" t="e">
        <f t="shared" si="14"/>
        <v>#REF!</v>
      </c>
      <c r="W41" s="115" t="e">
        <f t="shared" si="15"/>
        <v>#REF!</v>
      </c>
      <c r="X41" s="116" t="e">
        <f t="shared" si="16"/>
        <v>#REF!</v>
      </c>
      <c r="Y41" s="116" t="e">
        <f t="shared" si="17"/>
        <v>#REF!</v>
      </c>
      <c r="Z41" s="115" t="e">
        <f t="shared" si="18"/>
        <v>#REF!</v>
      </c>
      <c r="AA41" s="115" t="e">
        <f t="shared" ref="AA41:AA104" si="23">S41*H41</f>
        <v>#REF!</v>
      </c>
      <c r="AB41" s="115"/>
      <c r="AC41" s="117" t="str">
        <f t="shared" si="19"/>
        <v>BERTAHAP</v>
      </c>
      <c r="AD41" s="118">
        <f t="shared" si="20"/>
        <v>0</v>
      </c>
      <c r="AE41" s="119">
        <v>2</v>
      </c>
      <c r="AF41" s="120"/>
      <c r="AG41" s="115" t="e">
        <f>IF(AF41&gt;#REF!,"LB","KR")</f>
        <v>#REF!</v>
      </c>
      <c r="AH41" s="120">
        <v>1911023000</v>
      </c>
      <c r="AI41" s="120">
        <v>2154028000</v>
      </c>
      <c r="AJ41" s="120">
        <v>2286884000</v>
      </c>
      <c r="AK41" s="121">
        <v>2427934000</v>
      </c>
      <c r="AL41" s="121">
        <v>2286884000</v>
      </c>
      <c r="AM41" s="120">
        <v>2427934000</v>
      </c>
      <c r="AN41" s="120" t="e">
        <f t="shared" si="21"/>
        <v>#REF!</v>
      </c>
    </row>
    <row r="42" spans="1:40">
      <c r="A42" s="3">
        <f t="shared" si="22"/>
        <v>3</v>
      </c>
      <c r="B42" s="106">
        <v>3</v>
      </c>
      <c r="C42" s="107" t="s">
        <v>132</v>
      </c>
      <c r="D42" s="108" t="s">
        <v>32</v>
      </c>
      <c r="E42" s="109"/>
      <c r="F42" s="110" t="s">
        <v>56</v>
      </c>
      <c r="G42" s="111">
        <f t="shared" si="3"/>
        <v>85</v>
      </c>
      <c r="H42" s="111">
        <f t="shared" si="4"/>
        <v>74</v>
      </c>
      <c r="I42" s="112">
        <f t="shared" si="5"/>
        <v>26438045</v>
      </c>
      <c r="J42" s="112" t="e">
        <f>SUMIF($AN$4:$AN$22,D42,#REF!)</f>
        <v>#REF!</v>
      </c>
      <c r="K42" s="113" t="e">
        <f t="shared" si="6"/>
        <v>#REF!</v>
      </c>
      <c r="L42" s="114" t="e">
        <f>SUMIF($AN$4:$AN$22,D42,#REF!)</f>
        <v>#REF!</v>
      </c>
      <c r="M42" s="115" t="e">
        <f t="shared" si="7"/>
        <v>#REF!</v>
      </c>
      <c r="N42" s="115" t="e">
        <f t="shared" si="8"/>
        <v>#REF!</v>
      </c>
      <c r="O42" s="115" t="e">
        <f t="shared" si="9"/>
        <v>#REF!</v>
      </c>
      <c r="P42" s="115" t="e">
        <f t="shared" si="10"/>
        <v>#REF!</v>
      </c>
      <c r="Q42" s="116" t="e">
        <f t="shared" si="11"/>
        <v>#REF!</v>
      </c>
      <c r="R42" s="115" t="e">
        <f t="shared" si="11"/>
        <v>#REF!</v>
      </c>
      <c r="S42" s="115" t="e">
        <f t="shared" si="12"/>
        <v>#REF!</v>
      </c>
      <c r="T42" s="115"/>
      <c r="U42" s="115" t="e">
        <f t="shared" si="13"/>
        <v>#REF!</v>
      </c>
      <c r="V42" s="115" t="e">
        <f t="shared" si="14"/>
        <v>#REF!</v>
      </c>
      <c r="W42" s="115" t="e">
        <f t="shared" si="15"/>
        <v>#REF!</v>
      </c>
      <c r="X42" s="116" t="e">
        <f t="shared" si="16"/>
        <v>#REF!</v>
      </c>
      <c r="Y42" s="116" t="e">
        <f t="shared" si="17"/>
        <v>#REF!</v>
      </c>
      <c r="Z42" s="115" t="e">
        <f t="shared" si="18"/>
        <v>#REF!</v>
      </c>
      <c r="AA42" s="115" t="e">
        <f t="shared" si="23"/>
        <v>#REF!</v>
      </c>
      <c r="AB42" s="115"/>
      <c r="AC42" s="117" t="str">
        <f t="shared" si="19"/>
        <v>BERTAHAP</v>
      </c>
      <c r="AD42" s="118">
        <f t="shared" si="20"/>
        <v>0</v>
      </c>
      <c r="AE42" s="119">
        <v>2</v>
      </c>
      <c r="AF42" s="120"/>
      <c r="AG42" s="115" t="e">
        <f>IF(AF42&gt;#REF!,"LB","KR")</f>
        <v>#REF!</v>
      </c>
      <c r="AH42" s="120">
        <v>1911023000</v>
      </c>
      <c r="AI42" s="120">
        <v>2154028000</v>
      </c>
      <c r="AJ42" s="120">
        <v>2286884000</v>
      </c>
      <c r="AK42" s="121">
        <v>2427934000</v>
      </c>
      <c r="AL42" s="121">
        <v>2286884000</v>
      </c>
      <c r="AM42" s="120">
        <v>2427934000</v>
      </c>
      <c r="AN42" s="120" t="e">
        <f t="shared" si="21"/>
        <v>#REF!</v>
      </c>
    </row>
    <row r="43" spans="1:40">
      <c r="A43" s="3">
        <f t="shared" si="22"/>
        <v>4</v>
      </c>
      <c r="B43" s="106">
        <v>4</v>
      </c>
      <c r="C43" s="107" t="s">
        <v>132</v>
      </c>
      <c r="D43" s="108" t="s">
        <v>38</v>
      </c>
      <c r="E43" s="109"/>
      <c r="F43" s="110" t="s">
        <v>58</v>
      </c>
      <c r="G43" s="111">
        <f t="shared" si="3"/>
        <v>101</v>
      </c>
      <c r="H43" s="111">
        <f t="shared" si="4"/>
        <v>90</v>
      </c>
      <c r="I43" s="112">
        <f t="shared" si="5"/>
        <v>26438045</v>
      </c>
      <c r="J43" s="112" t="e">
        <f>SUMIF($AN$4:$AN$22,D43,#REF!)</f>
        <v>#REF!</v>
      </c>
      <c r="K43" s="113" t="e">
        <f t="shared" si="6"/>
        <v>#REF!</v>
      </c>
      <c r="L43" s="114" t="e">
        <f>SUMIF($AN$4:$AN$22,D43,#REF!)</f>
        <v>#REF!</v>
      </c>
      <c r="M43" s="115" t="e">
        <f t="shared" si="7"/>
        <v>#REF!</v>
      </c>
      <c r="N43" s="115" t="e">
        <f t="shared" si="8"/>
        <v>#REF!</v>
      </c>
      <c r="O43" s="115" t="e">
        <f t="shared" si="9"/>
        <v>#REF!</v>
      </c>
      <c r="P43" s="115" t="e">
        <f t="shared" si="10"/>
        <v>#REF!</v>
      </c>
      <c r="Q43" s="116" t="e">
        <f t="shared" si="11"/>
        <v>#REF!</v>
      </c>
      <c r="R43" s="115" t="e">
        <f t="shared" si="11"/>
        <v>#REF!</v>
      </c>
      <c r="S43" s="115" t="e">
        <f t="shared" si="12"/>
        <v>#REF!</v>
      </c>
      <c r="T43" s="115"/>
      <c r="U43" s="115" t="e">
        <f t="shared" si="13"/>
        <v>#REF!</v>
      </c>
      <c r="V43" s="115" t="e">
        <f t="shared" si="14"/>
        <v>#REF!</v>
      </c>
      <c r="W43" s="115" t="e">
        <f t="shared" si="15"/>
        <v>#REF!</v>
      </c>
      <c r="X43" s="116" t="e">
        <f t="shared" si="16"/>
        <v>#REF!</v>
      </c>
      <c r="Y43" s="116" t="e">
        <f t="shared" si="17"/>
        <v>#REF!</v>
      </c>
      <c r="Z43" s="115" t="e">
        <f t="shared" si="18"/>
        <v>#REF!</v>
      </c>
      <c r="AA43" s="115" t="e">
        <f t="shared" si="23"/>
        <v>#REF!</v>
      </c>
      <c r="AB43" s="115"/>
      <c r="AC43" s="117" t="str">
        <f t="shared" si="19"/>
        <v>BERTAHAP</v>
      </c>
      <c r="AD43" s="118">
        <f t="shared" si="20"/>
        <v>0</v>
      </c>
      <c r="AE43" s="119">
        <v>2</v>
      </c>
      <c r="AF43" s="120"/>
      <c r="AG43" s="115" t="e">
        <f>IF(AF43&gt;#REF!,"LB","KR")</f>
        <v>#REF!</v>
      </c>
      <c r="AH43" s="120">
        <v>2324217000</v>
      </c>
      <c r="AI43" s="120">
        <v>2619764000</v>
      </c>
      <c r="AJ43" s="120">
        <v>2781345000</v>
      </c>
      <c r="AK43" s="121">
        <v>2952892000</v>
      </c>
      <c r="AL43" s="121">
        <v>2781345000</v>
      </c>
      <c r="AM43" s="120">
        <v>2952892000</v>
      </c>
      <c r="AN43" s="120" t="e">
        <f t="shared" si="21"/>
        <v>#REF!</v>
      </c>
    </row>
    <row r="44" spans="1:40">
      <c r="A44" s="3">
        <f t="shared" si="22"/>
        <v>5</v>
      </c>
      <c r="B44" s="106">
        <v>5</v>
      </c>
      <c r="C44" s="107" t="s">
        <v>132</v>
      </c>
      <c r="D44" s="108" t="s">
        <v>44</v>
      </c>
      <c r="E44" s="109"/>
      <c r="F44" s="110" t="s">
        <v>60</v>
      </c>
      <c r="G44" s="111">
        <f t="shared" si="3"/>
        <v>101</v>
      </c>
      <c r="H44" s="111">
        <f t="shared" si="4"/>
        <v>90</v>
      </c>
      <c r="I44" s="112">
        <f t="shared" si="5"/>
        <v>26438045</v>
      </c>
      <c r="J44" s="112" t="e">
        <f>SUMIF($AN$4:$AN$22,D44,#REF!)</f>
        <v>#REF!</v>
      </c>
      <c r="K44" s="113" t="e">
        <f t="shared" si="6"/>
        <v>#REF!</v>
      </c>
      <c r="L44" s="114" t="e">
        <f>SUMIF($AN$4:$AN$22,D44,#REF!)</f>
        <v>#REF!</v>
      </c>
      <c r="M44" s="115" t="e">
        <f t="shared" si="7"/>
        <v>#REF!</v>
      </c>
      <c r="N44" s="115" t="e">
        <f t="shared" si="8"/>
        <v>#REF!</v>
      </c>
      <c r="O44" s="115" t="e">
        <f t="shared" si="9"/>
        <v>#REF!</v>
      </c>
      <c r="P44" s="115" t="e">
        <f t="shared" si="10"/>
        <v>#REF!</v>
      </c>
      <c r="Q44" s="116" t="e">
        <f t="shared" si="11"/>
        <v>#REF!</v>
      </c>
      <c r="R44" s="115" t="e">
        <f t="shared" si="11"/>
        <v>#REF!</v>
      </c>
      <c r="S44" s="115" t="e">
        <f t="shared" si="12"/>
        <v>#REF!</v>
      </c>
      <c r="T44" s="115"/>
      <c r="U44" s="115" t="e">
        <f t="shared" si="13"/>
        <v>#REF!</v>
      </c>
      <c r="V44" s="115" t="e">
        <f t="shared" si="14"/>
        <v>#REF!</v>
      </c>
      <c r="W44" s="115" t="e">
        <f t="shared" si="15"/>
        <v>#REF!</v>
      </c>
      <c r="X44" s="116" t="e">
        <f t="shared" si="16"/>
        <v>#REF!</v>
      </c>
      <c r="Y44" s="116" t="e">
        <f t="shared" si="17"/>
        <v>#REF!</v>
      </c>
      <c r="Z44" s="115" t="e">
        <f t="shared" si="18"/>
        <v>#REF!</v>
      </c>
      <c r="AA44" s="115" t="e">
        <f t="shared" si="23"/>
        <v>#REF!</v>
      </c>
      <c r="AB44" s="115"/>
      <c r="AC44" s="117" t="str">
        <f t="shared" si="19"/>
        <v>BERTAHAP</v>
      </c>
      <c r="AD44" s="118">
        <f t="shared" si="20"/>
        <v>0</v>
      </c>
      <c r="AE44" s="119">
        <v>2</v>
      </c>
      <c r="AF44" s="120"/>
      <c r="AG44" s="115" t="e">
        <f>IF(AF44&gt;#REF!,"LB","KR")</f>
        <v>#REF!</v>
      </c>
      <c r="AH44" s="120">
        <v>2324217000</v>
      </c>
      <c r="AI44" s="120">
        <v>2619764000</v>
      </c>
      <c r="AJ44" s="120">
        <v>2781345000</v>
      </c>
      <c r="AK44" s="121">
        <v>2952892000</v>
      </c>
      <c r="AL44" s="121">
        <v>2781345000</v>
      </c>
      <c r="AM44" s="120">
        <v>2952892000</v>
      </c>
      <c r="AN44" s="120" t="e">
        <f t="shared" si="21"/>
        <v>#REF!</v>
      </c>
    </row>
    <row r="45" spans="1:40">
      <c r="A45" s="3">
        <f t="shared" si="22"/>
        <v>6</v>
      </c>
      <c r="B45" s="106">
        <v>6</v>
      </c>
      <c r="C45" s="107" t="s">
        <v>132</v>
      </c>
      <c r="D45" s="106">
        <v>11</v>
      </c>
      <c r="E45" s="109"/>
      <c r="F45" s="110" t="s">
        <v>62</v>
      </c>
      <c r="G45" s="111">
        <f t="shared" si="3"/>
        <v>101</v>
      </c>
      <c r="H45" s="111">
        <f t="shared" si="4"/>
        <v>90</v>
      </c>
      <c r="I45" s="112">
        <f t="shared" si="5"/>
        <v>26438045</v>
      </c>
      <c r="J45" s="112" t="e">
        <f>SUMIF($AN$4:$AN$22,D45,#REF!)</f>
        <v>#REF!</v>
      </c>
      <c r="K45" s="113" t="e">
        <f t="shared" si="6"/>
        <v>#REF!</v>
      </c>
      <c r="L45" s="114" t="e">
        <f>SUMIF($AN$4:$AN$22,D45,#REF!)</f>
        <v>#REF!</v>
      </c>
      <c r="M45" s="115" t="e">
        <f t="shared" si="7"/>
        <v>#REF!</v>
      </c>
      <c r="N45" s="115" t="e">
        <f t="shared" si="8"/>
        <v>#REF!</v>
      </c>
      <c r="O45" s="115" t="e">
        <f t="shared" si="9"/>
        <v>#REF!</v>
      </c>
      <c r="P45" s="115" t="e">
        <f t="shared" si="10"/>
        <v>#REF!</v>
      </c>
      <c r="Q45" s="116" t="e">
        <f t="shared" si="11"/>
        <v>#REF!</v>
      </c>
      <c r="R45" s="115" t="e">
        <f t="shared" si="11"/>
        <v>#REF!</v>
      </c>
      <c r="S45" s="115" t="e">
        <f t="shared" si="12"/>
        <v>#REF!</v>
      </c>
      <c r="T45" s="115"/>
      <c r="U45" s="115" t="e">
        <f t="shared" si="13"/>
        <v>#REF!</v>
      </c>
      <c r="V45" s="115" t="e">
        <f t="shared" si="14"/>
        <v>#REF!</v>
      </c>
      <c r="W45" s="115" t="e">
        <f t="shared" si="15"/>
        <v>#REF!</v>
      </c>
      <c r="X45" s="116" t="e">
        <f t="shared" si="16"/>
        <v>#REF!</v>
      </c>
      <c r="Y45" s="116" t="e">
        <f t="shared" si="17"/>
        <v>#REF!</v>
      </c>
      <c r="Z45" s="115" t="e">
        <f t="shared" si="18"/>
        <v>#REF!</v>
      </c>
      <c r="AA45" s="115" t="e">
        <f t="shared" si="23"/>
        <v>#REF!</v>
      </c>
      <c r="AB45" s="115"/>
      <c r="AC45" s="117" t="str">
        <f t="shared" si="19"/>
        <v>BERTAHAP</v>
      </c>
      <c r="AD45" s="118">
        <f t="shared" si="20"/>
        <v>0</v>
      </c>
      <c r="AE45" s="119">
        <v>2</v>
      </c>
      <c r="AF45" s="120"/>
      <c r="AG45" s="115" t="e">
        <f>IF(AF45&gt;#REF!,"LB","KR")</f>
        <v>#REF!</v>
      </c>
      <c r="AH45" s="120">
        <v>2324217000</v>
      </c>
      <c r="AI45" s="120">
        <v>2619764000</v>
      </c>
      <c r="AJ45" s="120">
        <v>2781345000</v>
      </c>
      <c r="AK45" s="121">
        <v>2952892000</v>
      </c>
      <c r="AL45" s="121">
        <v>2781345000</v>
      </c>
      <c r="AM45" s="120">
        <v>2952892000</v>
      </c>
      <c r="AN45" s="120" t="e">
        <f t="shared" si="21"/>
        <v>#REF!</v>
      </c>
    </row>
    <row r="46" spans="1:40">
      <c r="A46" s="3">
        <f t="shared" si="22"/>
        <v>7</v>
      </c>
      <c r="B46" s="106">
        <v>7</v>
      </c>
      <c r="C46" s="107" t="s">
        <v>132</v>
      </c>
      <c r="D46" s="106">
        <v>15</v>
      </c>
      <c r="E46" s="109"/>
      <c r="F46" s="110" t="s">
        <v>64</v>
      </c>
      <c r="G46" s="111">
        <f t="shared" si="3"/>
        <v>101</v>
      </c>
      <c r="H46" s="111">
        <f t="shared" si="4"/>
        <v>90</v>
      </c>
      <c r="I46" s="112">
        <f t="shared" si="5"/>
        <v>26438045</v>
      </c>
      <c r="J46" s="112" t="e">
        <f>SUMIF($AN$4:$AN$22,D46,#REF!)</f>
        <v>#REF!</v>
      </c>
      <c r="K46" s="113" t="e">
        <f t="shared" si="6"/>
        <v>#REF!</v>
      </c>
      <c r="L46" s="114" t="e">
        <f>SUMIF($AN$4:$AN$22,D46,#REF!)</f>
        <v>#REF!</v>
      </c>
      <c r="M46" s="115" t="e">
        <f t="shared" si="7"/>
        <v>#REF!</v>
      </c>
      <c r="N46" s="115" t="e">
        <f t="shared" si="8"/>
        <v>#REF!</v>
      </c>
      <c r="O46" s="115" t="e">
        <f t="shared" si="9"/>
        <v>#REF!</v>
      </c>
      <c r="P46" s="115" t="e">
        <f t="shared" si="10"/>
        <v>#REF!</v>
      </c>
      <c r="Q46" s="116" t="e">
        <f t="shared" si="11"/>
        <v>#REF!</v>
      </c>
      <c r="R46" s="115" t="e">
        <f t="shared" si="11"/>
        <v>#REF!</v>
      </c>
      <c r="S46" s="115" t="e">
        <f t="shared" si="12"/>
        <v>#REF!</v>
      </c>
      <c r="T46" s="115"/>
      <c r="U46" s="115" t="e">
        <f t="shared" si="13"/>
        <v>#REF!</v>
      </c>
      <c r="V46" s="115" t="e">
        <f t="shared" si="14"/>
        <v>#REF!</v>
      </c>
      <c r="W46" s="115" t="e">
        <f t="shared" si="15"/>
        <v>#REF!</v>
      </c>
      <c r="X46" s="116" t="e">
        <f t="shared" si="16"/>
        <v>#REF!</v>
      </c>
      <c r="Y46" s="116" t="e">
        <f t="shared" si="17"/>
        <v>#REF!</v>
      </c>
      <c r="Z46" s="115" t="e">
        <f t="shared" si="18"/>
        <v>#REF!</v>
      </c>
      <c r="AA46" s="115" t="e">
        <f t="shared" si="23"/>
        <v>#REF!</v>
      </c>
      <c r="AB46" s="115"/>
      <c r="AC46" s="117" t="str">
        <f t="shared" si="19"/>
        <v>BERTAHAP</v>
      </c>
      <c r="AD46" s="118">
        <f t="shared" si="20"/>
        <v>0</v>
      </c>
      <c r="AE46" s="119">
        <v>2</v>
      </c>
      <c r="AF46" s="120"/>
      <c r="AG46" s="115" t="e">
        <f>IF(AF46&gt;#REF!,"LB","KR")</f>
        <v>#REF!</v>
      </c>
      <c r="AH46" s="120">
        <v>2324217000</v>
      </c>
      <c r="AI46" s="120">
        <v>2619764000</v>
      </c>
      <c r="AJ46" s="120">
        <v>2781345000</v>
      </c>
      <c r="AK46" s="121">
        <v>2952892000</v>
      </c>
      <c r="AL46" s="121">
        <v>2781345000</v>
      </c>
      <c r="AM46" s="120">
        <v>2952892000</v>
      </c>
      <c r="AN46" s="120" t="e">
        <f t="shared" si="21"/>
        <v>#REF!</v>
      </c>
    </row>
    <row r="47" spans="1:40">
      <c r="A47" s="3">
        <f t="shared" si="22"/>
        <v>8</v>
      </c>
      <c r="B47" s="106">
        <v>8</v>
      </c>
      <c r="C47" s="107" t="s">
        <v>132</v>
      </c>
      <c r="D47" s="106">
        <v>17</v>
      </c>
      <c r="E47" s="109"/>
      <c r="F47" s="110" t="s">
        <v>67</v>
      </c>
      <c r="G47" s="111">
        <f t="shared" si="3"/>
        <v>85</v>
      </c>
      <c r="H47" s="111">
        <f t="shared" si="4"/>
        <v>74</v>
      </c>
      <c r="I47" s="112">
        <f t="shared" si="5"/>
        <v>26438045</v>
      </c>
      <c r="J47" s="112" t="e">
        <f>SUMIF($AN$4:$AN$22,D47,#REF!)</f>
        <v>#REF!</v>
      </c>
      <c r="K47" s="113" t="e">
        <f t="shared" si="6"/>
        <v>#REF!</v>
      </c>
      <c r="L47" s="114" t="e">
        <f>SUMIF($AN$4:$AN$22,D47,#REF!)</f>
        <v>#REF!</v>
      </c>
      <c r="M47" s="115" t="e">
        <f t="shared" si="7"/>
        <v>#REF!</v>
      </c>
      <c r="N47" s="115" t="e">
        <f t="shared" si="8"/>
        <v>#REF!</v>
      </c>
      <c r="O47" s="115" t="e">
        <f t="shared" si="9"/>
        <v>#REF!</v>
      </c>
      <c r="P47" s="115" t="e">
        <f t="shared" si="10"/>
        <v>#REF!</v>
      </c>
      <c r="Q47" s="116" t="e">
        <f t="shared" si="11"/>
        <v>#REF!</v>
      </c>
      <c r="R47" s="115" t="e">
        <f t="shared" si="11"/>
        <v>#REF!</v>
      </c>
      <c r="S47" s="115" t="e">
        <f t="shared" si="12"/>
        <v>#REF!</v>
      </c>
      <c r="T47" s="115"/>
      <c r="U47" s="115" t="e">
        <f t="shared" si="13"/>
        <v>#REF!</v>
      </c>
      <c r="V47" s="115" t="e">
        <f t="shared" si="14"/>
        <v>#REF!</v>
      </c>
      <c r="W47" s="115" t="e">
        <f t="shared" si="15"/>
        <v>#REF!</v>
      </c>
      <c r="X47" s="116" t="e">
        <f t="shared" si="16"/>
        <v>#REF!</v>
      </c>
      <c r="Y47" s="116" t="e">
        <f t="shared" si="17"/>
        <v>#REF!</v>
      </c>
      <c r="Z47" s="115" t="e">
        <f t="shared" si="18"/>
        <v>#REF!</v>
      </c>
      <c r="AA47" s="115" t="e">
        <f t="shared" si="23"/>
        <v>#REF!</v>
      </c>
      <c r="AB47" s="115"/>
      <c r="AC47" s="117" t="str">
        <f t="shared" si="19"/>
        <v>BERTAHAP</v>
      </c>
      <c r="AD47" s="118">
        <f t="shared" si="20"/>
        <v>0</v>
      </c>
      <c r="AE47" s="119">
        <v>2</v>
      </c>
      <c r="AF47" s="120"/>
      <c r="AG47" s="115" t="e">
        <f>IF(AF47&gt;#REF!,"LB","KR")</f>
        <v>#REF!</v>
      </c>
      <c r="AH47" s="120">
        <v>1911023000</v>
      </c>
      <c r="AI47" s="120">
        <v>2154028000</v>
      </c>
      <c r="AJ47" s="120">
        <v>2286884000</v>
      </c>
      <c r="AK47" s="121">
        <v>2427934000</v>
      </c>
      <c r="AL47" s="121">
        <v>2286884000</v>
      </c>
      <c r="AM47" s="120">
        <v>2427934000</v>
      </c>
      <c r="AN47" s="120" t="e">
        <f t="shared" si="21"/>
        <v>#REF!</v>
      </c>
    </row>
    <row r="48" spans="1:40">
      <c r="A48" s="3">
        <f t="shared" si="22"/>
        <v>9</v>
      </c>
      <c r="B48" s="106">
        <v>9</v>
      </c>
      <c r="C48" s="107" t="s">
        <v>132</v>
      </c>
      <c r="D48" s="106">
        <v>19</v>
      </c>
      <c r="E48" s="109"/>
      <c r="F48" s="110" t="s">
        <v>78</v>
      </c>
      <c r="G48" s="111">
        <f t="shared" si="3"/>
        <v>138</v>
      </c>
      <c r="H48" s="111">
        <f t="shared" si="4"/>
        <v>120</v>
      </c>
      <c r="I48" s="112">
        <f t="shared" si="5"/>
        <v>26438045</v>
      </c>
      <c r="J48" s="112" t="e">
        <f>SUMIF($AN$4:$AN$22,D48,#REF!)</f>
        <v>#REF!</v>
      </c>
      <c r="K48" s="113" t="e">
        <f t="shared" si="6"/>
        <v>#REF!</v>
      </c>
      <c r="L48" s="114" t="e">
        <f>SUMIF($AN$4:$AN$22,D48,#REF!)</f>
        <v>#REF!</v>
      </c>
      <c r="M48" s="115" t="e">
        <f t="shared" si="7"/>
        <v>#REF!</v>
      </c>
      <c r="N48" s="115" t="e">
        <f t="shared" si="8"/>
        <v>#REF!</v>
      </c>
      <c r="O48" s="115" t="e">
        <f t="shared" si="9"/>
        <v>#REF!</v>
      </c>
      <c r="P48" s="115" t="e">
        <f t="shared" si="10"/>
        <v>#REF!</v>
      </c>
      <c r="Q48" s="116" t="e">
        <f t="shared" si="11"/>
        <v>#REF!</v>
      </c>
      <c r="R48" s="115" t="e">
        <f t="shared" si="11"/>
        <v>#REF!</v>
      </c>
      <c r="S48" s="115" t="e">
        <f t="shared" si="12"/>
        <v>#REF!</v>
      </c>
      <c r="T48" s="115"/>
      <c r="U48" s="115" t="e">
        <f t="shared" si="13"/>
        <v>#REF!</v>
      </c>
      <c r="V48" s="115" t="e">
        <f t="shared" si="14"/>
        <v>#REF!</v>
      </c>
      <c r="W48" s="115" t="e">
        <f t="shared" si="15"/>
        <v>#REF!</v>
      </c>
      <c r="X48" s="116" t="e">
        <f t="shared" si="16"/>
        <v>#REF!</v>
      </c>
      <c r="Y48" s="116" t="e">
        <f t="shared" si="17"/>
        <v>#REF!</v>
      </c>
      <c r="Z48" s="115" t="e">
        <f t="shared" si="18"/>
        <v>#REF!</v>
      </c>
      <c r="AA48" s="115" t="e">
        <f t="shared" si="23"/>
        <v>#REF!</v>
      </c>
      <c r="AB48" s="115"/>
      <c r="AC48" s="117" t="str">
        <f t="shared" si="19"/>
        <v>BERTAHAP</v>
      </c>
      <c r="AD48" s="118">
        <f t="shared" si="20"/>
        <v>0</v>
      </c>
      <c r="AE48" s="119">
        <v>2</v>
      </c>
      <c r="AF48" s="120"/>
      <c r="AG48" s="115" t="e">
        <f>IF(AF48&gt;#REF!,"LB","KR")</f>
        <v>#REF!</v>
      </c>
      <c r="AH48" s="120">
        <v>3098956000</v>
      </c>
      <c r="AI48" s="120">
        <v>3493018000</v>
      </c>
      <c r="AJ48" s="120">
        <v>3708460000</v>
      </c>
      <c r="AK48" s="121">
        <v>3937189000</v>
      </c>
      <c r="AL48" s="121">
        <v>3708460000</v>
      </c>
      <c r="AM48" s="120">
        <v>3937189000</v>
      </c>
      <c r="AN48" s="120" t="e">
        <f t="shared" si="21"/>
        <v>#REF!</v>
      </c>
    </row>
    <row r="49" spans="1:40">
      <c r="A49" s="3">
        <f t="shared" si="22"/>
        <v>10</v>
      </c>
      <c r="B49" s="106">
        <v>10</v>
      </c>
      <c r="C49" s="107" t="s">
        <v>132</v>
      </c>
      <c r="D49" s="106">
        <v>21</v>
      </c>
      <c r="E49" s="109"/>
      <c r="F49" s="110" t="s">
        <v>84</v>
      </c>
      <c r="G49" s="111">
        <f t="shared" si="3"/>
        <v>132</v>
      </c>
      <c r="H49" s="111">
        <f t="shared" si="4"/>
        <v>112</v>
      </c>
      <c r="I49" s="112">
        <f t="shared" si="5"/>
        <v>26438045</v>
      </c>
      <c r="J49" s="112" t="e">
        <f>SUMIF($AN$4:$AN$22,D49,#REF!)</f>
        <v>#REF!</v>
      </c>
      <c r="K49" s="113" t="e">
        <f t="shared" si="6"/>
        <v>#REF!</v>
      </c>
      <c r="L49" s="114" t="e">
        <f>SUMIF($AN$4:$AN$22,D49,#REF!)</f>
        <v>#REF!</v>
      </c>
      <c r="M49" s="115" t="e">
        <f t="shared" si="7"/>
        <v>#REF!</v>
      </c>
      <c r="N49" s="115" t="e">
        <f t="shared" si="8"/>
        <v>#REF!</v>
      </c>
      <c r="O49" s="115" t="e">
        <f t="shared" si="9"/>
        <v>#REF!</v>
      </c>
      <c r="P49" s="115" t="e">
        <f t="shared" si="10"/>
        <v>#REF!</v>
      </c>
      <c r="Q49" s="116" t="e">
        <f t="shared" si="11"/>
        <v>#REF!</v>
      </c>
      <c r="R49" s="115" t="e">
        <f t="shared" si="11"/>
        <v>#REF!</v>
      </c>
      <c r="S49" s="115" t="e">
        <f t="shared" si="12"/>
        <v>#REF!</v>
      </c>
      <c r="T49" s="115"/>
      <c r="U49" s="115" t="e">
        <f t="shared" si="13"/>
        <v>#REF!</v>
      </c>
      <c r="V49" s="115" t="e">
        <f t="shared" si="14"/>
        <v>#REF!</v>
      </c>
      <c r="W49" s="115" t="e">
        <f t="shared" si="15"/>
        <v>#REF!</v>
      </c>
      <c r="X49" s="116" t="e">
        <f t="shared" si="16"/>
        <v>#REF!</v>
      </c>
      <c r="Y49" s="116" t="e">
        <f t="shared" si="17"/>
        <v>#REF!</v>
      </c>
      <c r="Z49" s="115" t="e">
        <f t="shared" si="18"/>
        <v>#REF!</v>
      </c>
      <c r="AA49" s="115" t="e">
        <f t="shared" si="23"/>
        <v>#REF!</v>
      </c>
      <c r="AB49" s="115"/>
      <c r="AC49" s="117" t="str">
        <f t="shared" si="19"/>
        <v>BERTAHAP</v>
      </c>
      <c r="AD49" s="118">
        <f t="shared" si="20"/>
        <v>0</v>
      </c>
      <c r="AE49" s="119">
        <v>2</v>
      </c>
      <c r="AF49" s="120"/>
      <c r="AG49" s="115" t="e">
        <f>IF(AF49&gt;#REF!,"LB","KR")</f>
        <v>#REF!</v>
      </c>
      <c r="AH49" s="120">
        <v>3001504000</v>
      </c>
      <c r="AI49" s="120">
        <v>3383175000</v>
      </c>
      <c r="AJ49" s="120">
        <v>3591842000</v>
      </c>
      <c r="AK49" s="121">
        <v>3813378000</v>
      </c>
      <c r="AL49" s="121">
        <v>3591842000</v>
      </c>
      <c r="AM49" s="120">
        <v>3813378000</v>
      </c>
      <c r="AN49" s="120" t="e">
        <f t="shared" si="21"/>
        <v>#REF!</v>
      </c>
    </row>
    <row r="50" spans="1:40">
      <c r="A50" s="3">
        <f t="shared" si="22"/>
        <v>11</v>
      </c>
      <c r="B50" s="106">
        <v>1</v>
      </c>
      <c r="C50" s="107" t="s">
        <v>134</v>
      </c>
      <c r="D50" s="108" t="s">
        <v>19</v>
      </c>
      <c r="E50" s="109"/>
      <c r="F50" s="110" t="s">
        <v>72</v>
      </c>
      <c r="G50" s="111">
        <f t="shared" si="3"/>
        <v>175</v>
      </c>
      <c r="H50" s="111">
        <f t="shared" si="4"/>
        <v>156</v>
      </c>
      <c r="I50" s="112">
        <f t="shared" si="5"/>
        <v>26438045</v>
      </c>
      <c r="J50" s="112" t="e">
        <f>SUMIF($AN$4:$AN$22,D50,#REF!)</f>
        <v>#REF!</v>
      </c>
      <c r="K50" s="113" t="e">
        <f t="shared" si="6"/>
        <v>#REF!</v>
      </c>
      <c r="L50" s="114" t="e">
        <f>SUMIF($AN$4:$AN$22,D50,#REF!)</f>
        <v>#REF!</v>
      </c>
      <c r="M50" s="115" t="e">
        <f t="shared" si="7"/>
        <v>#REF!</v>
      </c>
      <c r="N50" s="115" t="e">
        <f t="shared" si="8"/>
        <v>#REF!</v>
      </c>
      <c r="O50" s="115" t="e">
        <f t="shared" si="9"/>
        <v>#REF!</v>
      </c>
      <c r="P50" s="115" t="e">
        <f t="shared" si="10"/>
        <v>#REF!</v>
      </c>
      <c r="Q50" s="116" t="e">
        <f t="shared" si="11"/>
        <v>#REF!</v>
      </c>
      <c r="R50" s="115" t="e">
        <f t="shared" si="11"/>
        <v>#REF!</v>
      </c>
      <c r="S50" s="115" t="e">
        <f t="shared" si="12"/>
        <v>#REF!</v>
      </c>
      <c r="T50" s="115"/>
      <c r="U50" s="115" t="e">
        <f t="shared" si="13"/>
        <v>#REF!</v>
      </c>
      <c r="V50" s="115" t="e">
        <f t="shared" si="14"/>
        <v>#REF!</v>
      </c>
      <c r="W50" s="115" t="e">
        <f t="shared" si="15"/>
        <v>#REF!</v>
      </c>
      <c r="X50" s="116" t="e">
        <f t="shared" si="16"/>
        <v>#REF!</v>
      </c>
      <c r="Y50" s="116" t="e">
        <f t="shared" si="17"/>
        <v>#REF!</v>
      </c>
      <c r="Z50" s="115" t="e">
        <f t="shared" si="18"/>
        <v>#REF!</v>
      </c>
      <c r="AA50" s="115" t="e">
        <f t="shared" si="23"/>
        <v>#REF!</v>
      </c>
      <c r="AB50" s="115"/>
      <c r="AC50" s="117" t="str">
        <f t="shared" si="19"/>
        <v>BERTAHAP</v>
      </c>
      <c r="AD50" s="118">
        <f t="shared" si="20"/>
        <v>0</v>
      </c>
      <c r="AE50" s="119">
        <v>2</v>
      </c>
      <c r="AF50" s="120"/>
      <c r="AG50" s="115" t="e">
        <f>IF(AF50&gt;#REF!,"LB","KR")</f>
        <v>#REF!</v>
      </c>
      <c r="AH50" s="120">
        <v>4104654000</v>
      </c>
      <c r="AI50" s="120">
        <v>4626601000</v>
      </c>
      <c r="AJ50" s="120">
        <v>4911960000</v>
      </c>
      <c r="AK50" s="121">
        <v>5214919000</v>
      </c>
      <c r="AL50" s="121">
        <v>4911960000</v>
      </c>
      <c r="AM50" s="120">
        <v>5214919000</v>
      </c>
      <c r="AN50" s="120" t="e">
        <f t="shared" si="21"/>
        <v>#REF!</v>
      </c>
    </row>
    <row r="51" spans="1:40">
      <c r="A51" s="3">
        <f t="shared" si="22"/>
        <v>12</v>
      </c>
      <c r="B51" s="106">
        <v>2</v>
      </c>
      <c r="C51" s="107" t="s">
        <v>134</v>
      </c>
      <c r="D51" s="108" t="s">
        <v>29</v>
      </c>
      <c r="E51" s="109"/>
      <c r="F51" s="110" t="s">
        <v>74</v>
      </c>
      <c r="G51" s="111">
        <f t="shared" si="3"/>
        <v>85</v>
      </c>
      <c r="H51" s="111">
        <f t="shared" si="4"/>
        <v>74</v>
      </c>
      <c r="I51" s="112">
        <f t="shared" si="5"/>
        <v>26438045</v>
      </c>
      <c r="J51" s="112" t="e">
        <f>SUMIF($AN$4:$AN$22,D51,#REF!)</f>
        <v>#REF!</v>
      </c>
      <c r="K51" s="113" t="e">
        <f t="shared" si="6"/>
        <v>#REF!</v>
      </c>
      <c r="L51" s="114" t="e">
        <f>SUMIF($AN$4:$AN$22,D51,#REF!)</f>
        <v>#REF!</v>
      </c>
      <c r="M51" s="115" t="e">
        <f t="shared" si="7"/>
        <v>#REF!</v>
      </c>
      <c r="N51" s="115" t="e">
        <f t="shared" si="8"/>
        <v>#REF!</v>
      </c>
      <c r="O51" s="115" t="e">
        <f t="shared" si="9"/>
        <v>#REF!</v>
      </c>
      <c r="P51" s="115" t="e">
        <f t="shared" si="10"/>
        <v>#REF!</v>
      </c>
      <c r="Q51" s="116" t="e">
        <f t="shared" si="11"/>
        <v>#REF!</v>
      </c>
      <c r="R51" s="115" t="e">
        <f t="shared" si="11"/>
        <v>#REF!</v>
      </c>
      <c r="S51" s="115" t="e">
        <f t="shared" si="12"/>
        <v>#REF!</v>
      </c>
      <c r="T51" s="115"/>
      <c r="U51" s="115" t="e">
        <f t="shared" si="13"/>
        <v>#REF!</v>
      </c>
      <c r="V51" s="115" t="e">
        <f t="shared" si="14"/>
        <v>#REF!</v>
      </c>
      <c r="W51" s="115" t="e">
        <f t="shared" si="15"/>
        <v>#REF!</v>
      </c>
      <c r="X51" s="116" t="e">
        <f t="shared" si="16"/>
        <v>#REF!</v>
      </c>
      <c r="Y51" s="116" t="e">
        <f t="shared" si="17"/>
        <v>#REF!</v>
      </c>
      <c r="Z51" s="115" t="e">
        <f t="shared" si="18"/>
        <v>#REF!</v>
      </c>
      <c r="AA51" s="115" t="e">
        <f t="shared" si="23"/>
        <v>#REF!</v>
      </c>
      <c r="AB51" s="115"/>
      <c r="AC51" s="117" t="str">
        <f t="shared" si="19"/>
        <v>BERTAHAP</v>
      </c>
      <c r="AD51" s="118">
        <f t="shared" si="20"/>
        <v>0</v>
      </c>
      <c r="AE51" s="119">
        <v>2</v>
      </c>
      <c r="AF51" s="120"/>
      <c r="AG51" s="115" t="e">
        <f>IF(AF51&gt;#REF!,"LB","KR")</f>
        <v>#REF!</v>
      </c>
      <c r="AH51" s="120">
        <v>1911023000</v>
      </c>
      <c r="AI51" s="120">
        <v>2154028000</v>
      </c>
      <c r="AJ51" s="120">
        <v>2286884000</v>
      </c>
      <c r="AK51" s="121">
        <v>2427934000</v>
      </c>
      <c r="AL51" s="121">
        <v>2286884000</v>
      </c>
      <c r="AM51" s="120">
        <v>2427934000</v>
      </c>
      <c r="AN51" s="120" t="e">
        <f t="shared" si="21"/>
        <v>#REF!</v>
      </c>
    </row>
    <row r="52" spans="1:40">
      <c r="A52" s="3">
        <f t="shared" si="22"/>
        <v>13</v>
      </c>
      <c r="B52" s="106">
        <v>3</v>
      </c>
      <c r="C52" s="107" t="s">
        <v>134</v>
      </c>
      <c r="D52" s="108" t="s">
        <v>32</v>
      </c>
      <c r="E52" s="109"/>
      <c r="F52" s="110" t="s">
        <v>56</v>
      </c>
      <c r="G52" s="111">
        <f t="shared" si="3"/>
        <v>85</v>
      </c>
      <c r="H52" s="111">
        <f t="shared" si="4"/>
        <v>74</v>
      </c>
      <c r="I52" s="112">
        <f t="shared" si="5"/>
        <v>26438045</v>
      </c>
      <c r="J52" s="112" t="e">
        <f>SUMIF($AN$4:$AN$22,D52,#REF!)</f>
        <v>#REF!</v>
      </c>
      <c r="K52" s="113" t="e">
        <f t="shared" si="6"/>
        <v>#REF!</v>
      </c>
      <c r="L52" s="114" t="e">
        <f>SUMIF($AN$4:$AN$22,D52,#REF!)</f>
        <v>#REF!</v>
      </c>
      <c r="M52" s="115" t="e">
        <f t="shared" si="7"/>
        <v>#REF!</v>
      </c>
      <c r="N52" s="115" t="e">
        <f t="shared" si="8"/>
        <v>#REF!</v>
      </c>
      <c r="O52" s="115" t="e">
        <f t="shared" si="9"/>
        <v>#REF!</v>
      </c>
      <c r="P52" s="115" t="e">
        <f t="shared" si="10"/>
        <v>#REF!</v>
      </c>
      <c r="Q52" s="116" t="e">
        <f t="shared" si="11"/>
        <v>#REF!</v>
      </c>
      <c r="R52" s="115" t="e">
        <f t="shared" si="11"/>
        <v>#REF!</v>
      </c>
      <c r="S52" s="115" t="e">
        <f t="shared" si="12"/>
        <v>#REF!</v>
      </c>
      <c r="T52" s="115"/>
      <c r="U52" s="115" t="e">
        <f t="shared" si="13"/>
        <v>#REF!</v>
      </c>
      <c r="V52" s="115" t="e">
        <f t="shared" si="14"/>
        <v>#REF!</v>
      </c>
      <c r="W52" s="115" t="e">
        <f t="shared" si="15"/>
        <v>#REF!</v>
      </c>
      <c r="X52" s="116" t="e">
        <f t="shared" si="16"/>
        <v>#REF!</v>
      </c>
      <c r="Y52" s="116" t="e">
        <f t="shared" si="17"/>
        <v>#REF!</v>
      </c>
      <c r="Z52" s="115" t="e">
        <f t="shared" si="18"/>
        <v>#REF!</v>
      </c>
      <c r="AA52" s="115" t="e">
        <f t="shared" si="23"/>
        <v>#REF!</v>
      </c>
      <c r="AB52" s="115"/>
      <c r="AC52" s="117" t="str">
        <f t="shared" si="19"/>
        <v>BERTAHAP</v>
      </c>
      <c r="AD52" s="118">
        <f t="shared" si="20"/>
        <v>0</v>
      </c>
      <c r="AE52" s="119">
        <v>2</v>
      </c>
      <c r="AF52" s="120"/>
      <c r="AG52" s="115" t="e">
        <f>IF(AF52&gt;#REF!,"LB","KR")</f>
        <v>#REF!</v>
      </c>
      <c r="AH52" s="120">
        <v>1911023000</v>
      </c>
      <c r="AI52" s="120">
        <v>2154028000</v>
      </c>
      <c r="AJ52" s="120">
        <v>2286884000</v>
      </c>
      <c r="AK52" s="121">
        <v>2427934000</v>
      </c>
      <c r="AL52" s="121">
        <v>2286884000</v>
      </c>
      <c r="AM52" s="120">
        <v>2427934000</v>
      </c>
      <c r="AN52" s="120" t="e">
        <f t="shared" si="21"/>
        <v>#REF!</v>
      </c>
    </row>
    <row r="53" spans="1:40">
      <c r="A53" s="3">
        <f t="shared" si="22"/>
        <v>14</v>
      </c>
      <c r="B53" s="106">
        <v>4</v>
      </c>
      <c r="C53" s="107" t="s">
        <v>134</v>
      </c>
      <c r="D53" s="108" t="s">
        <v>38</v>
      </c>
      <c r="E53" s="109"/>
      <c r="F53" s="110" t="s">
        <v>58</v>
      </c>
      <c r="G53" s="111">
        <f t="shared" si="3"/>
        <v>101</v>
      </c>
      <c r="H53" s="111">
        <f t="shared" si="4"/>
        <v>90</v>
      </c>
      <c r="I53" s="112">
        <f t="shared" si="5"/>
        <v>26438045</v>
      </c>
      <c r="J53" s="112" t="e">
        <f>SUMIF($AN$4:$AN$22,D53,#REF!)</f>
        <v>#REF!</v>
      </c>
      <c r="K53" s="113" t="e">
        <f t="shared" si="6"/>
        <v>#REF!</v>
      </c>
      <c r="L53" s="114" t="e">
        <f>SUMIF($AN$4:$AN$22,D53,#REF!)</f>
        <v>#REF!</v>
      </c>
      <c r="M53" s="115" t="e">
        <f t="shared" si="7"/>
        <v>#REF!</v>
      </c>
      <c r="N53" s="115" t="e">
        <f t="shared" si="8"/>
        <v>#REF!</v>
      </c>
      <c r="O53" s="115" t="e">
        <f t="shared" si="9"/>
        <v>#REF!</v>
      </c>
      <c r="P53" s="115" t="e">
        <f t="shared" si="10"/>
        <v>#REF!</v>
      </c>
      <c r="Q53" s="116" t="e">
        <f t="shared" si="11"/>
        <v>#REF!</v>
      </c>
      <c r="R53" s="115" t="e">
        <f t="shared" si="11"/>
        <v>#REF!</v>
      </c>
      <c r="S53" s="115" t="e">
        <f t="shared" si="12"/>
        <v>#REF!</v>
      </c>
      <c r="T53" s="115"/>
      <c r="U53" s="115" t="e">
        <f t="shared" si="13"/>
        <v>#REF!</v>
      </c>
      <c r="V53" s="115" t="e">
        <f t="shared" si="14"/>
        <v>#REF!</v>
      </c>
      <c r="W53" s="115" t="e">
        <f t="shared" si="15"/>
        <v>#REF!</v>
      </c>
      <c r="X53" s="116" t="e">
        <f t="shared" si="16"/>
        <v>#REF!</v>
      </c>
      <c r="Y53" s="116" t="e">
        <f t="shared" si="17"/>
        <v>#REF!</v>
      </c>
      <c r="Z53" s="115" t="e">
        <f t="shared" si="18"/>
        <v>#REF!</v>
      </c>
      <c r="AA53" s="115" t="e">
        <f t="shared" si="23"/>
        <v>#REF!</v>
      </c>
      <c r="AB53" s="115"/>
      <c r="AC53" s="117" t="str">
        <f t="shared" si="19"/>
        <v>BERTAHAP</v>
      </c>
      <c r="AD53" s="118">
        <f t="shared" si="20"/>
        <v>0</v>
      </c>
      <c r="AE53" s="119">
        <v>2</v>
      </c>
      <c r="AF53" s="120"/>
      <c r="AG53" s="115" t="e">
        <f>IF(AF53&gt;#REF!,"LB","KR")</f>
        <v>#REF!</v>
      </c>
      <c r="AH53" s="120">
        <v>2324217000</v>
      </c>
      <c r="AI53" s="120">
        <v>2619764000</v>
      </c>
      <c r="AJ53" s="120">
        <v>2781345000</v>
      </c>
      <c r="AK53" s="121">
        <v>2952892000</v>
      </c>
      <c r="AL53" s="121">
        <v>2781345000</v>
      </c>
      <c r="AM53" s="120">
        <v>2952892000</v>
      </c>
      <c r="AN53" s="120" t="e">
        <f t="shared" si="21"/>
        <v>#REF!</v>
      </c>
    </row>
    <row r="54" spans="1:40">
      <c r="A54" s="3">
        <f t="shared" si="22"/>
        <v>15</v>
      </c>
      <c r="B54" s="106">
        <v>5</v>
      </c>
      <c r="C54" s="107" t="s">
        <v>134</v>
      </c>
      <c r="D54" s="108" t="s">
        <v>44</v>
      </c>
      <c r="E54" s="109"/>
      <c r="F54" s="110" t="s">
        <v>60</v>
      </c>
      <c r="G54" s="111">
        <f t="shared" si="3"/>
        <v>101</v>
      </c>
      <c r="H54" s="111">
        <f t="shared" si="4"/>
        <v>90</v>
      </c>
      <c r="I54" s="112">
        <f t="shared" si="5"/>
        <v>26438045</v>
      </c>
      <c r="J54" s="112" t="e">
        <f>SUMIF($AN$4:$AN$22,D54,#REF!)</f>
        <v>#REF!</v>
      </c>
      <c r="K54" s="113" t="e">
        <f t="shared" si="6"/>
        <v>#REF!</v>
      </c>
      <c r="L54" s="114" t="e">
        <f>SUMIF($AN$4:$AN$22,D54,#REF!)</f>
        <v>#REF!</v>
      </c>
      <c r="M54" s="115" t="e">
        <f t="shared" si="7"/>
        <v>#REF!</v>
      </c>
      <c r="N54" s="115" t="e">
        <f t="shared" si="8"/>
        <v>#REF!</v>
      </c>
      <c r="O54" s="115" t="e">
        <f t="shared" si="9"/>
        <v>#REF!</v>
      </c>
      <c r="P54" s="115" t="e">
        <f t="shared" si="10"/>
        <v>#REF!</v>
      </c>
      <c r="Q54" s="116" t="e">
        <f t="shared" si="11"/>
        <v>#REF!</v>
      </c>
      <c r="R54" s="115" t="e">
        <f t="shared" si="11"/>
        <v>#REF!</v>
      </c>
      <c r="S54" s="115" t="e">
        <f t="shared" si="12"/>
        <v>#REF!</v>
      </c>
      <c r="T54" s="115"/>
      <c r="U54" s="115" t="e">
        <f t="shared" si="13"/>
        <v>#REF!</v>
      </c>
      <c r="V54" s="115" t="e">
        <f t="shared" si="14"/>
        <v>#REF!</v>
      </c>
      <c r="W54" s="115" t="e">
        <f t="shared" si="15"/>
        <v>#REF!</v>
      </c>
      <c r="X54" s="116" t="e">
        <f t="shared" si="16"/>
        <v>#REF!</v>
      </c>
      <c r="Y54" s="116" t="e">
        <f t="shared" si="17"/>
        <v>#REF!</v>
      </c>
      <c r="Z54" s="115" t="e">
        <f t="shared" si="18"/>
        <v>#REF!</v>
      </c>
      <c r="AA54" s="115" t="e">
        <f t="shared" si="23"/>
        <v>#REF!</v>
      </c>
      <c r="AB54" s="115"/>
      <c r="AC54" s="117" t="str">
        <f t="shared" si="19"/>
        <v>BERTAHAP</v>
      </c>
      <c r="AD54" s="118">
        <f t="shared" si="20"/>
        <v>0</v>
      </c>
      <c r="AE54" s="119">
        <v>2</v>
      </c>
      <c r="AF54" s="120"/>
      <c r="AG54" s="115" t="e">
        <f>IF(AF54&gt;#REF!,"LB","KR")</f>
        <v>#REF!</v>
      </c>
      <c r="AH54" s="120">
        <v>2324217000</v>
      </c>
      <c r="AI54" s="120">
        <v>2619764000</v>
      </c>
      <c r="AJ54" s="120">
        <v>2781345000</v>
      </c>
      <c r="AK54" s="121">
        <v>2952892000</v>
      </c>
      <c r="AL54" s="121">
        <v>2781345000</v>
      </c>
      <c r="AM54" s="120">
        <v>2952892000</v>
      </c>
      <c r="AN54" s="120" t="e">
        <f t="shared" si="21"/>
        <v>#REF!</v>
      </c>
    </row>
    <row r="55" spans="1:40">
      <c r="A55" s="3">
        <f t="shared" si="22"/>
        <v>16</v>
      </c>
      <c r="B55" s="106">
        <v>6</v>
      </c>
      <c r="C55" s="107" t="s">
        <v>134</v>
      </c>
      <c r="D55" s="106">
        <v>11</v>
      </c>
      <c r="E55" s="109"/>
      <c r="F55" s="110" t="s">
        <v>62</v>
      </c>
      <c r="G55" s="111">
        <f t="shared" si="3"/>
        <v>101</v>
      </c>
      <c r="H55" s="111">
        <f t="shared" si="4"/>
        <v>90</v>
      </c>
      <c r="I55" s="112">
        <f t="shared" si="5"/>
        <v>26438045</v>
      </c>
      <c r="J55" s="112" t="e">
        <f>SUMIF($AN$4:$AN$22,D55,#REF!)</f>
        <v>#REF!</v>
      </c>
      <c r="K55" s="113" t="e">
        <f t="shared" si="6"/>
        <v>#REF!</v>
      </c>
      <c r="L55" s="114" t="e">
        <f>SUMIF($AN$4:$AN$22,D55,#REF!)</f>
        <v>#REF!</v>
      </c>
      <c r="M55" s="115" t="e">
        <f t="shared" si="7"/>
        <v>#REF!</v>
      </c>
      <c r="N55" s="115" t="e">
        <f t="shared" si="8"/>
        <v>#REF!</v>
      </c>
      <c r="O55" s="115" t="e">
        <f t="shared" si="9"/>
        <v>#REF!</v>
      </c>
      <c r="P55" s="115" t="e">
        <f t="shared" si="10"/>
        <v>#REF!</v>
      </c>
      <c r="Q55" s="116" t="e">
        <f t="shared" si="11"/>
        <v>#REF!</v>
      </c>
      <c r="R55" s="115" t="e">
        <f t="shared" si="11"/>
        <v>#REF!</v>
      </c>
      <c r="S55" s="115" t="e">
        <f t="shared" si="12"/>
        <v>#REF!</v>
      </c>
      <c r="T55" s="115"/>
      <c r="U55" s="115" t="e">
        <f t="shared" si="13"/>
        <v>#REF!</v>
      </c>
      <c r="V55" s="115" t="e">
        <f t="shared" si="14"/>
        <v>#REF!</v>
      </c>
      <c r="W55" s="115" t="e">
        <f t="shared" si="15"/>
        <v>#REF!</v>
      </c>
      <c r="X55" s="116" t="e">
        <f t="shared" si="16"/>
        <v>#REF!</v>
      </c>
      <c r="Y55" s="116" t="e">
        <f t="shared" si="17"/>
        <v>#REF!</v>
      </c>
      <c r="Z55" s="115" t="e">
        <f t="shared" si="18"/>
        <v>#REF!</v>
      </c>
      <c r="AA55" s="115" t="e">
        <f t="shared" si="23"/>
        <v>#REF!</v>
      </c>
      <c r="AB55" s="115"/>
      <c r="AC55" s="117" t="str">
        <f t="shared" si="19"/>
        <v>BERTAHAP</v>
      </c>
      <c r="AD55" s="118">
        <f t="shared" si="20"/>
        <v>0</v>
      </c>
      <c r="AE55" s="119">
        <v>2</v>
      </c>
      <c r="AF55" s="120"/>
      <c r="AG55" s="115" t="e">
        <f>IF(AF55&gt;#REF!,"LB","KR")</f>
        <v>#REF!</v>
      </c>
      <c r="AH55" s="120">
        <v>2324217000</v>
      </c>
      <c r="AI55" s="120">
        <v>2619764000</v>
      </c>
      <c r="AJ55" s="120">
        <v>2781345000</v>
      </c>
      <c r="AK55" s="121">
        <v>2952892000</v>
      </c>
      <c r="AL55" s="121">
        <v>2781345000</v>
      </c>
      <c r="AM55" s="120">
        <v>2952892000</v>
      </c>
      <c r="AN55" s="120" t="e">
        <f t="shared" si="21"/>
        <v>#REF!</v>
      </c>
    </row>
    <row r="56" spans="1:40">
      <c r="A56" s="3">
        <f t="shared" si="22"/>
        <v>17</v>
      </c>
      <c r="B56" s="106">
        <v>7</v>
      </c>
      <c r="C56" s="107" t="s">
        <v>134</v>
      </c>
      <c r="D56" s="106">
        <v>15</v>
      </c>
      <c r="E56" s="109"/>
      <c r="F56" s="110" t="s">
        <v>64</v>
      </c>
      <c r="G56" s="111">
        <f t="shared" si="3"/>
        <v>101</v>
      </c>
      <c r="H56" s="111">
        <f t="shared" si="4"/>
        <v>90</v>
      </c>
      <c r="I56" s="112">
        <f t="shared" si="5"/>
        <v>26438045</v>
      </c>
      <c r="J56" s="112" t="e">
        <f>SUMIF($AN$4:$AN$22,D56,#REF!)</f>
        <v>#REF!</v>
      </c>
      <c r="K56" s="113" t="e">
        <f t="shared" si="6"/>
        <v>#REF!</v>
      </c>
      <c r="L56" s="114" t="e">
        <f>SUMIF($AN$4:$AN$22,D56,#REF!)</f>
        <v>#REF!</v>
      </c>
      <c r="M56" s="115" t="e">
        <f t="shared" si="7"/>
        <v>#REF!</v>
      </c>
      <c r="N56" s="115" t="e">
        <f t="shared" si="8"/>
        <v>#REF!</v>
      </c>
      <c r="O56" s="115" t="e">
        <f t="shared" si="9"/>
        <v>#REF!</v>
      </c>
      <c r="P56" s="115" t="e">
        <f t="shared" si="10"/>
        <v>#REF!</v>
      </c>
      <c r="Q56" s="116" t="e">
        <f t="shared" si="11"/>
        <v>#REF!</v>
      </c>
      <c r="R56" s="115" t="e">
        <f t="shared" si="11"/>
        <v>#REF!</v>
      </c>
      <c r="S56" s="115" t="e">
        <f t="shared" si="12"/>
        <v>#REF!</v>
      </c>
      <c r="T56" s="115"/>
      <c r="U56" s="115" t="e">
        <f t="shared" si="13"/>
        <v>#REF!</v>
      </c>
      <c r="V56" s="115" t="e">
        <f t="shared" si="14"/>
        <v>#REF!</v>
      </c>
      <c r="W56" s="115" t="e">
        <f t="shared" si="15"/>
        <v>#REF!</v>
      </c>
      <c r="X56" s="116" t="e">
        <f t="shared" si="16"/>
        <v>#REF!</v>
      </c>
      <c r="Y56" s="116" t="e">
        <f t="shared" si="17"/>
        <v>#REF!</v>
      </c>
      <c r="Z56" s="115" t="e">
        <f t="shared" si="18"/>
        <v>#REF!</v>
      </c>
      <c r="AA56" s="115" t="e">
        <f t="shared" si="23"/>
        <v>#REF!</v>
      </c>
      <c r="AB56" s="115"/>
      <c r="AC56" s="117" t="str">
        <f t="shared" si="19"/>
        <v>BERTAHAP</v>
      </c>
      <c r="AD56" s="118">
        <f t="shared" si="20"/>
        <v>0</v>
      </c>
      <c r="AE56" s="119">
        <v>2</v>
      </c>
      <c r="AF56" s="120"/>
      <c r="AG56" s="115" t="e">
        <f>IF(AF56&gt;#REF!,"LB","KR")</f>
        <v>#REF!</v>
      </c>
      <c r="AH56" s="120">
        <v>2324217000</v>
      </c>
      <c r="AI56" s="120">
        <v>2619764000</v>
      </c>
      <c r="AJ56" s="120">
        <v>2781345000</v>
      </c>
      <c r="AK56" s="121">
        <v>2952892000</v>
      </c>
      <c r="AL56" s="121">
        <v>2781345000</v>
      </c>
      <c r="AM56" s="120">
        <v>2952892000</v>
      </c>
      <c r="AN56" s="120" t="e">
        <f t="shared" si="21"/>
        <v>#REF!</v>
      </c>
    </row>
    <row r="57" spans="1:40">
      <c r="A57" s="3">
        <f t="shared" si="22"/>
        <v>18</v>
      </c>
      <c r="B57" s="106">
        <v>8</v>
      </c>
      <c r="C57" s="107" t="s">
        <v>134</v>
      </c>
      <c r="D57" s="106">
        <v>17</v>
      </c>
      <c r="E57" s="109"/>
      <c r="F57" s="110" t="s">
        <v>67</v>
      </c>
      <c r="G57" s="111">
        <f t="shared" si="3"/>
        <v>85</v>
      </c>
      <c r="H57" s="111">
        <f t="shared" si="4"/>
        <v>74</v>
      </c>
      <c r="I57" s="112">
        <f t="shared" si="5"/>
        <v>26438045</v>
      </c>
      <c r="J57" s="112" t="e">
        <f>SUMIF($AN$4:$AN$22,D57,#REF!)</f>
        <v>#REF!</v>
      </c>
      <c r="K57" s="113" t="e">
        <f t="shared" si="6"/>
        <v>#REF!</v>
      </c>
      <c r="L57" s="114" t="e">
        <f>SUMIF($AN$4:$AN$22,D57,#REF!)</f>
        <v>#REF!</v>
      </c>
      <c r="M57" s="115" t="e">
        <f t="shared" si="7"/>
        <v>#REF!</v>
      </c>
      <c r="N57" s="115" t="e">
        <f t="shared" si="8"/>
        <v>#REF!</v>
      </c>
      <c r="O57" s="115" t="e">
        <f t="shared" si="9"/>
        <v>#REF!</v>
      </c>
      <c r="P57" s="115" t="e">
        <f t="shared" si="10"/>
        <v>#REF!</v>
      </c>
      <c r="Q57" s="116" t="e">
        <f t="shared" si="11"/>
        <v>#REF!</v>
      </c>
      <c r="R57" s="115" t="e">
        <f t="shared" si="11"/>
        <v>#REF!</v>
      </c>
      <c r="S57" s="115" t="e">
        <f t="shared" si="12"/>
        <v>#REF!</v>
      </c>
      <c r="T57" s="115"/>
      <c r="U57" s="115" t="e">
        <f t="shared" si="13"/>
        <v>#REF!</v>
      </c>
      <c r="V57" s="115" t="e">
        <f t="shared" si="14"/>
        <v>#REF!</v>
      </c>
      <c r="W57" s="115" t="e">
        <f t="shared" si="15"/>
        <v>#REF!</v>
      </c>
      <c r="X57" s="116" t="e">
        <f t="shared" si="16"/>
        <v>#REF!</v>
      </c>
      <c r="Y57" s="116" t="e">
        <f t="shared" si="17"/>
        <v>#REF!</v>
      </c>
      <c r="Z57" s="115" t="e">
        <f t="shared" si="18"/>
        <v>#REF!</v>
      </c>
      <c r="AA57" s="115" t="e">
        <f t="shared" si="23"/>
        <v>#REF!</v>
      </c>
      <c r="AB57" s="115"/>
      <c r="AC57" s="117" t="str">
        <f t="shared" si="19"/>
        <v>BERTAHAP</v>
      </c>
      <c r="AD57" s="118">
        <f t="shared" si="20"/>
        <v>0</v>
      </c>
      <c r="AE57" s="119">
        <v>2</v>
      </c>
      <c r="AF57" s="120"/>
      <c r="AG57" s="115" t="e">
        <f>IF(AF57&gt;#REF!,"LB","KR")</f>
        <v>#REF!</v>
      </c>
      <c r="AH57" s="120">
        <v>1911023000</v>
      </c>
      <c r="AI57" s="120">
        <v>2154028000</v>
      </c>
      <c r="AJ57" s="120">
        <v>2286884000</v>
      </c>
      <c r="AK57" s="121">
        <v>2427934000</v>
      </c>
      <c r="AL57" s="121">
        <v>2286884000</v>
      </c>
      <c r="AM57" s="120">
        <v>2427934000</v>
      </c>
      <c r="AN57" s="120" t="e">
        <f t="shared" si="21"/>
        <v>#REF!</v>
      </c>
    </row>
    <row r="58" spans="1:40">
      <c r="A58" s="3">
        <f t="shared" si="22"/>
        <v>19</v>
      </c>
      <c r="B58" s="106">
        <v>9</v>
      </c>
      <c r="C58" s="107" t="s">
        <v>134</v>
      </c>
      <c r="D58" s="106">
        <v>19</v>
      </c>
      <c r="E58" s="109"/>
      <c r="F58" s="110" t="s">
        <v>78</v>
      </c>
      <c r="G58" s="111">
        <f t="shared" si="3"/>
        <v>138</v>
      </c>
      <c r="H58" s="111">
        <f t="shared" si="4"/>
        <v>120</v>
      </c>
      <c r="I58" s="112">
        <f t="shared" si="5"/>
        <v>26438045</v>
      </c>
      <c r="J58" s="112" t="e">
        <f>SUMIF($AN$4:$AN$22,D58,#REF!)</f>
        <v>#REF!</v>
      </c>
      <c r="K58" s="113" t="e">
        <f t="shared" si="6"/>
        <v>#REF!</v>
      </c>
      <c r="L58" s="114" t="e">
        <f>SUMIF($AN$4:$AN$22,D58,#REF!)</f>
        <v>#REF!</v>
      </c>
      <c r="M58" s="115" t="e">
        <f t="shared" si="7"/>
        <v>#REF!</v>
      </c>
      <c r="N58" s="115" t="e">
        <f t="shared" si="8"/>
        <v>#REF!</v>
      </c>
      <c r="O58" s="115" t="e">
        <f t="shared" si="9"/>
        <v>#REF!</v>
      </c>
      <c r="P58" s="115" t="e">
        <f t="shared" si="10"/>
        <v>#REF!</v>
      </c>
      <c r="Q58" s="116" t="e">
        <f t="shared" si="11"/>
        <v>#REF!</v>
      </c>
      <c r="R58" s="115" t="e">
        <f t="shared" si="11"/>
        <v>#REF!</v>
      </c>
      <c r="S58" s="115" t="e">
        <f t="shared" si="12"/>
        <v>#REF!</v>
      </c>
      <c r="T58" s="115"/>
      <c r="U58" s="115" t="e">
        <f t="shared" si="13"/>
        <v>#REF!</v>
      </c>
      <c r="V58" s="115" t="e">
        <f t="shared" si="14"/>
        <v>#REF!</v>
      </c>
      <c r="W58" s="115" t="e">
        <f t="shared" si="15"/>
        <v>#REF!</v>
      </c>
      <c r="X58" s="116" t="e">
        <f t="shared" si="16"/>
        <v>#REF!</v>
      </c>
      <c r="Y58" s="116" t="e">
        <f t="shared" si="17"/>
        <v>#REF!</v>
      </c>
      <c r="Z58" s="115" t="e">
        <f t="shared" si="18"/>
        <v>#REF!</v>
      </c>
      <c r="AA58" s="115" t="e">
        <f t="shared" si="23"/>
        <v>#REF!</v>
      </c>
      <c r="AB58" s="115"/>
      <c r="AC58" s="117" t="str">
        <f t="shared" si="19"/>
        <v>BERTAHAP</v>
      </c>
      <c r="AD58" s="118">
        <f t="shared" si="20"/>
        <v>0</v>
      </c>
      <c r="AE58" s="119">
        <v>2</v>
      </c>
      <c r="AF58" s="120"/>
      <c r="AG58" s="115" t="e">
        <f>IF(AF58&gt;#REF!,"LB","KR")</f>
        <v>#REF!</v>
      </c>
      <c r="AH58" s="120">
        <v>3098956000</v>
      </c>
      <c r="AI58" s="120">
        <v>3493018000</v>
      </c>
      <c r="AJ58" s="120">
        <v>3708460000</v>
      </c>
      <c r="AK58" s="121">
        <v>3937189000</v>
      </c>
      <c r="AL58" s="121">
        <v>3708460000</v>
      </c>
      <c r="AM58" s="120">
        <v>3937189000</v>
      </c>
      <c r="AN58" s="120" t="e">
        <f t="shared" si="21"/>
        <v>#REF!</v>
      </c>
    </row>
    <row r="59" spans="1:40">
      <c r="A59" s="3">
        <f t="shared" si="22"/>
        <v>20</v>
      </c>
      <c r="B59" s="106">
        <v>10</v>
      </c>
      <c r="C59" s="107" t="s">
        <v>134</v>
      </c>
      <c r="D59" s="106">
        <v>21</v>
      </c>
      <c r="E59" s="109"/>
      <c r="F59" s="110" t="s">
        <v>84</v>
      </c>
      <c r="G59" s="111">
        <f t="shared" si="3"/>
        <v>132</v>
      </c>
      <c r="H59" s="111">
        <f t="shared" si="4"/>
        <v>112</v>
      </c>
      <c r="I59" s="112">
        <f t="shared" si="5"/>
        <v>26438045</v>
      </c>
      <c r="J59" s="112" t="e">
        <f>SUMIF($AN$4:$AN$22,D59,#REF!)</f>
        <v>#REF!</v>
      </c>
      <c r="K59" s="113" t="e">
        <f t="shared" si="6"/>
        <v>#REF!</v>
      </c>
      <c r="L59" s="114" t="e">
        <f>SUMIF($AN$4:$AN$22,D59,#REF!)</f>
        <v>#REF!</v>
      </c>
      <c r="M59" s="115" t="e">
        <f t="shared" si="7"/>
        <v>#REF!</v>
      </c>
      <c r="N59" s="115" t="e">
        <f t="shared" si="8"/>
        <v>#REF!</v>
      </c>
      <c r="O59" s="115" t="e">
        <f t="shared" si="9"/>
        <v>#REF!</v>
      </c>
      <c r="P59" s="115" t="e">
        <f t="shared" si="10"/>
        <v>#REF!</v>
      </c>
      <c r="Q59" s="116" t="e">
        <f t="shared" si="11"/>
        <v>#REF!</v>
      </c>
      <c r="R59" s="115" t="e">
        <f t="shared" si="11"/>
        <v>#REF!</v>
      </c>
      <c r="S59" s="115" t="e">
        <f t="shared" si="12"/>
        <v>#REF!</v>
      </c>
      <c r="T59" s="115"/>
      <c r="U59" s="115" t="e">
        <f t="shared" si="13"/>
        <v>#REF!</v>
      </c>
      <c r="V59" s="115" t="e">
        <f t="shared" si="14"/>
        <v>#REF!</v>
      </c>
      <c r="W59" s="115" t="e">
        <f t="shared" si="15"/>
        <v>#REF!</v>
      </c>
      <c r="X59" s="116" t="e">
        <f t="shared" si="16"/>
        <v>#REF!</v>
      </c>
      <c r="Y59" s="116" t="e">
        <f t="shared" si="17"/>
        <v>#REF!</v>
      </c>
      <c r="Z59" s="115" t="e">
        <f t="shared" si="18"/>
        <v>#REF!</v>
      </c>
      <c r="AA59" s="115" t="e">
        <f t="shared" si="23"/>
        <v>#REF!</v>
      </c>
      <c r="AB59" s="115"/>
      <c r="AC59" s="117" t="str">
        <f t="shared" si="19"/>
        <v>BERTAHAP</v>
      </c>
      <c r="AD59" s="118">
        <f t="shared" si="20"/>
        <v>0</v>
      </c>
      <c r="AE59" s="119">
        <v>2</v>
      </c>
      <c r="AF59" s="120"/>
      <c r="AG59" s="115" t="e">
        <f>IF(AF59&gt;#REF!,"LB","KR")</f>
        <v>#REF!</v>
      </c>
      <c r="AH59" s="120">
        <v>3001504000</v>
      </c>
      <c r="AI59" s="120">
        <v>3383175000</v>
      </c>
      <c r="AJ59" s="120">
        <v>3591842000</v>
      </c>
      <c r="AK59" s="121">
        <v>3813378000</v>
      </c>
      <c r="AL59" s="121">
        <v>3591842000</v>
      </c>
      <c r="AM59" s="120">
        <v>3813378000</v>
      </c>
      <c r="AN59" s="120" t="e">
        <f t="shared" si="21"/>
        <v>#REF!</v>
      </c>
    </row>
    <row r="60" spans="1:40">
      <c r="A60" s="3">
        <f t="shared" si="22"/>
        <v>21</v>
      </c>
      <c r="B60" s="106">
        <v>1</v>
      </c>
      <c r="C60" s="107" t="s">
        <v>139</v>
      </c>
      <c r="D60" s="108" t="s">
        <v>19</v>
      </c>
      <c r="E60" s="109"/>
      <c r="F60" s="110" t="s">
        <v>72</v>
      </c>
      <c r="G60" s="111">
        <f t="shared" si="3"/>
        <v>175</v>
      </c>
      <c r="H60" s="111">
        <f t="shared" si="4"/>
        <v>156</v>
      </c>
      <c r="I60" s="112">
        <f t="shared" si="5"/>
        <v>26438045</v>
      </c>
      <c r="J60" s="112" t="e">
        <f>SUMIF($AN$4:$AN$22,D60,#REF!)</f>
        <v>#REF!</v>
      </c>
      <c r="K60" s="113" t="e">
        <f t="shared" si="6"/>
        <v>#REF!</v>
      </c>
      <c r="L60" s="249" t="e">
        <f>SUMIF($AN$4:$AN$22,D60,#REF!)</f>
        <v>#REF!</v>
      </c>
      <c r="M60" s="115" t="e">
        <f t="shared" si="7"/>
        <v>#REF!</v>
      </c>
      <c r="N60" s="115" t="e">
        <f t="shared" si="8"/>
        <v>#REF!</v>
      </c>
      <c r="O60" s="115" t="e">
        <f t="shared" si="9"/>
        <v>#REF!</v>
      </c>
      <c r="P60" s="115" t="e">
        <f t="shared" si="10"/>
        <v>#REF!</v>
      </c>
      <c r="Q60" s="116" t="e">
        <f t="shared" si="11"/>
        <v>#REF!</v>
      </c>
      <c r="R60" s="115" t="e">
        <f t="shared" si="11"/>
        <v>#REF!</v>
      </c>
      <c r="S60" s="115" t="e">
        <f t="shared" si="12"/>
        <v>#REF!</v>
      </c>
      <c r="T60" s="115"/>
      <c r="U60" s="115" t="e">
        <f t="shared" si="13"/>
        <v>#REF!</v>
      </c>
      <c r="V60" s="115" t="e">
        <f t="shared" si="14"/>
        <v>#REF!</v>
      </c>
      <c r="W60" s="115" t="e">
        <f t="shared" si="15"/>
        <v>#REF!</v>
      </c>
      <c r="X60" s="116" t="e">
        <f t="shared" si="16"/>
        <v>#REF!</v>
      </c>
      <c r="Y60" s="116" t="e">
        <f t="shared" si="17"/>
        <v>#REF!</v>
      </c>
      <c r="Z60" s="115" t="e">
        <f t="shared" si="18"/>
        <v>#REF!</v>
      </c>
      <c r="AA60" s="115" t="e">
        <f t="shared" si="23"/>
        <v>#REF!</v>
      </c>
      <c r="AB60" s="115"/>
      <c r="AC60" s="117" t="str">
        <f t="shared" si="19"/>
        <v>BERTAHAP</v>
      </c>
      <c r="AD60" s="118">
        <f t="shared" si="20"/>
        <v>0</v>
      </c>
      <c r="AE60" s="119">
        <v>2</v>
      </c>
      <c r="AF60" s="120"/>
      <c r="AG60" s="115" t="e">
        <f>IF(AF60&gt;#REF!,"LB","KR")</f>
        <v>#REF!</v>
      </c>
      <c r="AH60" s="120">
        <v>4135362000</v>
      </c>
      <c r="AI60" s="120">
        <v>4661214000</v>
      </c>
      <c r="AJ60" s="120">
        <v>4948708000</v>
      </c>
      <c r="AK60" s="121">
        <v>5253933000</v>
      </c>
      <c r="AL60" s="121">
        <v>4948708000</v>
      </c>
      <c r="AM60" s="120">
        <v>5253933000</v>
      </c>
      <c r="AN60" s="120" t="e">
        <f t="shared" si="21"/>
        <v>#REF!</v>
      </c>
    </row>
    <row r="61" spans="1:40">
      <c r="A61" s="3">
        <f t="shared" si="22"/>
        <v>22</v>
      </c>
      <c r="B61" s="106">
        <v>2</v>
      </c>
      <c r="C61" s="107" t="s">
        <v>139</v>
      </c>
      <c r="D61" s="108" t="s">
        <v>29</v>
      </c>
      <c r="E61" s="109"/>
      <c r="F61" s="110" t="s">
        <v>74</v>
      </c>
      <c r="G61" s="111">
        <f t="shared" si="3"/>
        <v>85</v>
      </c>
      <c r="H61" s="111">
        <f t="shared" si="4"/>
        <v>74</v>
      </c>
      <c r="I61" s="112">
        <f t="shared" si="5"/>
        <v>26438045</v>
      </c>
      <c r="J61" s="112" t="e">
        <f>SUMIF($AN$4:$AN$22,D61,#REF!)</f>
        <v>#REF!</v>
      </c>
      <c r="K61" s="113" t="e">
        <f t="shared" si="6"/>
        <v>#REF!</v>
      </c>
      <c r="L61" s="249" t="e">
        <f>SUMIF($AN$4:$AN$22,D61,#REF!)</f>
        <v>#REF!</v>
      </c>
      <c r="M61" s="115" t="e">
        <f t="shared" si="7"/>
        <v>#REF!</v>
      </c>
      <c r="N61" s="115" t="e">
        <f t="shared" si="8"/>
        <v>#REF!</v>
      </c>
      <c r="O61" s="115" t="e">
        <f t="shared" si="9"/>
        <v>#REF!</v>
      </c>
      <c r="P61" s="115" t="e">
        <f t="shared" si="10"/>
        <v>#REF!</v>
      </c>
      <c r="Q61" s="116" t="e">
        <f t="shared" si="11"/>
        <v>#REF!</v>
      </c>
      <c r="R61" s="115" t="e">
        <f t="shared" si="11"/>
        <v>#REF!</v>
      </c>
      <c r="S61" s="115" t="e">
        <f t="shared" si="12"/>
        <v>#REF!</v>
      </c>
      <c r="T61" s="115"/>
      <c r="U61" s="115" t="e">
        <f t="shared" si="13"/>
        <v>#REF!</v>
      </c>
      <c r="V61" s="115" t="e">
        <f t="shared" si="14"/>
        <v>#REF!</v>
      </c>
      <c r="W61" s="115" t="e">
        <f t="shared" si="15"/>
        <v>#REF!</v>
      </c>
      <c r="X61" s="116" t="e">
        <f t="shared" si="16"/>
        <v>#REF!</v>
      </c>
      <c r="Y61" s="116" t="e">
        <f t="shared" si="17"/>
        <v>#REF!</v>
      </c>
      <c r="Z61" s="115" t="e">
        <f t="shared" si="18"/>
        <v>#REF!</v>
      </c>
      <c r="AA61" s="115" t="e">
        <f t="shared" si="23"/>
        <v>#REF!</v>
      </c>
      <c r="AB61" s="115"/>
      <c r="AC61" s="117" t="str">
        <f t="shared" si="19"/>
        <v>BERTAHAP</v>
      </c>
      <c r="AD61" s="118">
        <f t="shared" si="20"/>
        <v>0</v>
      </c>
      <c r="AE61" s="119">
        <v>2</v>
      </c>
      <c r="AF61" s="120"/>
      <c r="AG61" s="115" t="e">
        <f>IF(AF61&gt;#REF!,"LB","KR")</f>
        <v>#REF!</v>
      </c>
      <c r="AH61" s="120">
        <v>1925320000</v>
      </c>
      <c r="AI61" s="120">
        <v>2170143000</v>
      </c>
      <c r="AJ61" s="120">
        <v>2303993000</v>
      </c>
      <c r="AK61" s="121">
        <v>2446098000</v>
      </c>
      <c r="AL61" s="121">
        <v>2303993000</v>
      </c>
      <c r="AM61" s="120">
        <v>2446098000</v>
      </c>
      <c r="AN61" s="120" t="e">
        <f t="shared" si="21"/>
        <v>#REF!</v>
      </c>
    </row>
    <row r="62" spans="1:40">
      <c r="A62" s="3">
        <f t="shared" si="22"/>
        <v>23</v>
      </c>
      <c r="B62" s="106">
        <v>3</v>
      </c>
      <c r="C62" s="107" t="s">
        <v>139</v>
      </c>
      <c r="D62" s="108" t="s">
        <v>32</v>
      </c>
      <c r="E62" s="109"/>
      <c r="F62" s="110" t="s">
        <v>56</v>
      </c>
      <c r="G62" s="111">
        <f t="shared" si="3"/>
        <v>85</v>
      </c>
      <c r="H62" s="111">
        <f t="shared" si="4"/>
        <v>74</v>
      </c>
      <c r="I62" s="112">
        <f t="shared" si="5"/>
        <v>26438045</v>
      </c>
      <c r="J62" s="112" t="e">
        <f>SUMIF($AN$4:$AN$22,D62,#REF!)</f>
        <v>#REF!</v>
      </c>
      <c r="K62" s="113" t="e">
        <f t="shared" si="6"/>
        <v>#REF!</v>
      </c>
      <c r="L62" s="249" t="e">
        <f>SUMIF($AN$4:$AN$22,D62,#REF!)</f>
        <v>#REF!</v>
      </c>
      <c r="M62" s="115" t="e">
        <f t="shared" si="7"/>
        <v>#REF!</v>
      </c>
      <c r="N62" s="115" t="e">
        <f t="shared" si="8"/>
        <v>#REF!</v>
      </c>
      <c r="O62" s="115" t="e">
        <f t="shared" si="9"/>
        <v>#REF!</v>
      </c>
      <c r="P62" s="115" t="e">
        <f t="shared" si="10"/>
        <v>#REF!</v>
      </c>
      <c r="Q62" s="116" t="e">
        <f t="shared" si="11"/>
        <v>#REF!</v>
      </c>
      <c r="R62" s="115" t="e">
        <f t="shared" si="11"/>
        <v>#REF!</v>
      </c>
      <c r="S62" s="115" t="e">
        <f t="shared" si="12"/>
        <v>#REF!</v>
      </c>
      <c r="T62" s="115"/>
      <c r="U62" s="115" t="e">
        <f t="shared" si="13"/>
        <v>#REF!</v>
      </c>
      <c r="V62" s="115" t="e">
        <f t="shared" si="14"/>
        <v>#REF!</v>
      </c>
      <c r="W62" s="115" t="e">
        <f t="shared" si="15"/>
        <v>#REF!</v>
      </c>
      <c r="X62" s="116" t="e">
        <f t="shared" si="16"/>
        <v>#REF!</v>
      </c>
      <c r="Y62" s="116" t="e">
        <f t="shared" si="17"/>
        <v>#REF!</v>
      </c>
      <c r="Z62" s="115" t="e">
        <f t="shared" si="18"/>
        <v>#REF!</v>
      </c>
      <c r="AA62" s="115" t="e">
        <f t="shared" si="23"/>
        <v>#REF!</v>
      </c>
      <c r="AB62" s="115"/>
      <c r="AC62" s="117" t="str">
        <f t="shared" si="19"/>
        <v>BERTAHAP</v>
      </c>
      <c r="AD62" s="118">
        <f t="shared" si="20"/>
        <v>0</v>
      </c>
      <c r="AE62" s="119">
        <v>2</v>
      </c>
      <c r="AF62" s="120"/>
      <c r="AG62" s="115" t="e">
        <f>IF(AF62&gt;#REF!,"LB","KR")</f>
        <v>#REF!</v>
      </c>
      <c r="AH62" s="120">
        <v>1925320000</v>
      </c>
      <c r="AI62" s="120">
        <v>2170143000</v>
      </c>
      <c r="AJ62" s="120">
        <v>2303993000</v>
      </c>
      <c r="AK62" s="121">
        <v>2446098000</v>
      </c>
      <c r="AL62" s="121">
        <v>2303993000</v>
      </c>
      <c r="AM62" s="120">
        <v>2446098000</v>
      </c>
      <c r="AN62" s="120" t="e">
        <f t="shared" si="21"/>
        <v>#REF!</v>
      </c>
    </row>
    <row r="63" spans="1:40">
      <c r="A63" s="3">
        <f t="shared" si="22"/>
        <v>24</v>
      </c>
      <c r="B63" s="106">
        <v>4</v>
      </c>
      <c r="C63" s="107" t="s">
        <v>139</v>
      </c>
      <c r="D63" s="108" t="s">
        <v>38</v>
      </c>
      <c r="E63" s="109"/>
      <c r="F63" s="110" t="s">
        <v>58</v>
      </c>
      <c r="G63" s="111">
        <f t="shared" si="3"/>
        <v>101</v>
      </c>
      <c r="H63" s="111">
        <f t="shared" si="4"/>
        <v>90</v>
      </c>
      <c r="I63" s="112">
        <f t="shared" si="5"/>
        <v>26438045</v>
      </c>
      <c r="J63" s="112" t="e">
        <f>SUMIF($AN$4:$AN$22,D63,#REF!)</f>
        <v>#REF!</v>
      </c>
      <c r="K63" s="113" t="e">
        <f t="shared" si="6"/>
        <v>#REF!</v>
      </c>
      <c r="L63" s="249" t="e">
        <f>SUMIF($AN$4:$AN$22,D63,#REF!)</f>
        <v>#REF!</v>
      </c>
      <c r="M63" s="115" t="e">
        <f t="shared" si="7"/>
        <v>#REF!</v>
      </c>
      <c r="N63" s="115" t="e">
        <f t="shared" si="8"/>
        <v>#REF!</v>
      </c>
      <c r="O63" s="115" t="e">
        <f t="shared" si="9"/>
        <v>#REF!</v>
      </c>
      <c r="P63" s="115" t="e">
        <f t="shared" si="10"/>
        <v>#REF!</v>
      </c>
      <c r="Q63" s="116" t="e">
        <f t="shared" si="11"/>
        <v>#REF!</v>
      </c>
      <c r="R63" s="115" t="e">
        <f t="shared" si="11"/>
        <v>#REF!</v>
      </c>
      <c r="S63" s="115" t="e">
        <f t="shared" si="12"/>
        <v>#REF!</v>
      </c>
      <c r="T63" s="115"/>
      <c r="U63" s="115" t="e">
        <f t="shared" si="13"/>
        <v>#REF!</v>
      </c>
      <c r="V63" s="115" t="e">
        <f t="shared" si="14"/>
        <v>#REF!</v>
      </c>
      <c r="W63" s="115" t="e">
        <f t="shared" si="15"/>
        <v>#REF!</v>
      </c>
      <c r="X63" s="116" t="e">
        <f t="shared" si="16"/>
        <v>#REF!</v>
      </c>
      <c r="Y63" s="116" t="e">
        <f t="shared" si="17"/>
        <v>#REF!</v>
      </c>
      <c r="Z63" s="115" t="e">
        <f t="shared" si="18"/>
        <v>#REF!</v>
      </c>
      <c r="AA63" s="115" t="e">
        <f t="shared" si="23"/>
        <v>#REF!</v>
      </c>
      <c r="AB63" s="115"/>
      <c r="AC63" s="117" t="str">
        <f t="shared" si="19"/>
        <v>BERTAHAP</v>
      </c>
      <c r="AD63" s="118">
        <f t="shared" si="20"/>
        <v>0</v>
      </c>
      <c r="AE63" s="119">
        <v>2</v>
      </c>
      <c r="AF63" s="120"/>
      <c r="AG63" s="115" t="e">
        <f>IF(AF63&gt;#REF!,"LB","KR")</f>
        <v>#REF!</v>
      </c>
      <c r="AH63" s="120">
        <v>2341605000</v>
      </c>
      <c r="AI63" s="120">
        <v>2639363000</v>
      </c>
      <c r="AJ63" s="120">
        <v>2802153000</v>
      </c>
      <c r="AK63" s="121">
        <v>2974984000</v>
      </c>
      <c r="AL63" s="121">
        <v>2802153000</v>
      </c>
      <c r="AM63" s="120">
        <v>2974984000</v>
      </c>
      <c r="AN63" s="120" t="e">
        <f t="shared" si="21"/>
        <v>#REF!</v>
      </c>
    </row>
    <row r="64" spans="1:40">
      <c r="A64" s="3">
        <f t="shared" si="22"/>
        <v>25</v>
      </c>
      <c r="B64" s="106">
        <v>5</v>
      </c>
      <c r="C64" s="107" t="s">
        <v>139</v>
      </c>
      <c r="D64" s="108" t="s">
        <v>44</v>
      </c>
      <c r="E64" s="109"/>
      <c r="F64" s="110" t="s">
        <v>60</v>
      </c>
      <c r="G64" s="111">
        <f t="shared" si="3"/>
        <v>101</v>
      </c>
      <c r="H64" s="111">
        <f t="shared" si="4"/>
        <v>90</v>
      </c>
      <c r="I64" s="112">
        <f t="shared" si="5"/>
        <v>26438045</v>
      </c>
      <c r="J64" s="112" t="e">
        <f>SUMIF($AN$4:$AN$22,D64,#REF!)</f>
        <v>#REF!</v>
      </c>
      <c r="K64" s="113" t="e">
        <f t="shared" si="6"/>
        <v>#REF!</v>
      </c>
      <c r="L64" s="249" t="e">
        <f>SUMIF($AN$4:$AN$22,D64,#REF!)</f>
        <v>#REF!</v>
      </c>
      <c r="M64" s="115" t="e">
        <f t="shared" si="7"/>
        <v>#REF!</v>
      </c>
      <c r="N64" s="115" t="e">
        <f t="shared" si="8"/>
        <v>#REF!</v>
      </c>
      <c r="O64" s="115" t="e">
        <f t="shared" si="9"/>
        <v>#REF!</v>
      </c>
      <c r="P64" s="115" t="e">
        <f t="shared" si="10"/>
        <v>#REF!</v>
      </c>
      <c r="Q64" s="116" t="e">
        <f t="shared" si="11"/>
        <v>#REF!</v>
      </c>
      <c r="R64" s="115" t="e">
        <f t="shared" si="11"/>
        <v>#REF!</v>
      </c>
      <c r="S64" s="115" t="e">
        <f t="shared" si="12"/>
        <v>#REF!</v>
      </c>
      <c r="T64" s="115"/>
      <c r="U64" s="115" t="e">
        <f t="shared" si="13"/>
        <v>#REF!</v>
      </c>
      <c r="V64" s="115" t="e">
        <f t="shared" si="14"/>
        <v>#REF!</v>
      </c>
      <c r="W64" s="115" t="e">
        <f t="shared" si="15"/>
        <v>#REF!</v>
      </c>
      <c r="X64" s="116" t="e">
        <f t="shared" si="16"/>
        <v>#REF!</v>
      </c>
      <c r="Y64" s="116" t="e">
        <f t="shared" si="17"/>
        <v>#REF!</v>
      </c>
      <c r="Z64" s="115" t="e">
        <f t="shared" si="18"/>
        <v>#REF!</v>
      </c>
      <c r="AA64" s="115" t="e">
        <f t="shared" si="23"/>
        <v>#REF!</v>
      </c>
      <c r="AB64" s="115"/>
      <c r="AC64" s="117" t="str">
        <f t="shared" si="19"/>
        <v>BERTAHAP</v>
      </c>
      <c r="AD64" s="118">
        <f t="shared" si="20"/>
        <v>0</v>
      </c>
      <c r="AE64" s="119">
        <v>2</v>
      </c>
      <c r="AF64" s="120"/>
      <c r="AG64" s="115" t="e">
        <f>IF(AF64&gt;#REF!,"LB","KR")</f>
        <v>#REF!</v>
      </c>
      <c r="AH64" s="120">
        <v>2341605000</v>
      </c>
      <c r="AI64" s="120">
        <v>2639363000</v>
      </c>
      <c r="AJ64" s="120">
        <v>2802153000</v>
      </c>
      <c r="AK64" s="121">
        <v>2974984000</v>
      </c>
      <c r="AL64" s="121">
        <v>2802153000</v>
      </c>
      <c r="AM64" s="120">
        <v>2974984000</v>
      </c>
      <c r="AN64" s="120" t="e">
        <f t="shared" si="21"/>
        <v>#REF!</v>
      </c>
    </row>
    <row r="65" spans="1:40">
      <c r="A65" s="3">
        <f t="shared" si="22"/>
        <v>26</v>
      </c>
      <c r="B65" s="106">
        <v>6</v>
      </c>
      <c r="C65" s="107" t="s">
        <v>139</v>
      </c>
      <c r="D65" s="106">
        <v>11</v>
      </c>
      <c r="E65" s="109"/>
      <c r="F65" s="110" t="s">
        <v>62</v>
      </c>
      <c r="G65" s="111">
        <f t="shared" si="3"/>
        <v>101</v>
      </c>
      <c r="H65" s="111">
        <f t="shared" si="4"/>
        <v>90</v>
      </c>
      <c r="I65" s="112">
        <f t="shared" si="5"/>
        <v>26438045</v>
      </c>
      <c r="J65" s="112" t="e">
        <f>SUMIF($AN$4:$AN$22,D65,#REF!)</f>
        <v>#REF!</v>
      </c>
      <c r="K65" s="113" t="e">
        <f t="shared" si="6"/>
        <v>#REF!</v>
      </c>
      <c r="L65" s="249" t="e">
        <f>SUMIF($AN$4:$AN$22,D65,#REF!)</f>
        <v>#REF!</v>
      </c>
      <c r="M65" s="115" t="e">
        <f t="shared" si="7"/>
        <v>#REF!</v>
      </c>
      <c r="N65" s="115" t="e">
        <f t="shared" si="8"/>
        <v>#REF!</v>
      </c>
      <c r="O65" s="115" t="e">
        <f t="shared" si="9"/>
        <v>#REF!</v>
      </c>
      <c r="P65" s="115" t="e">
        <f t="shared" si="10"/>
        <v>#REF!</v>
      </c>
      <c r="Q65" s="116" t="e">
        <f t="shared" si="11"/>
        <v>#REF!</v>
      </c>
      <c r="R65" s="115" t="e">
        <f t="shared" si="11"/>
        <v>#REF!</v>
      </c>
      <c r="S65" s="115" t="e">
        <f t="shared" si="12"/>
        <v>#REF!</v>
      </c>
      <c r="T65" s="115"/>
      <c r="U65" s="115" t="e">
        <f t="shared" si="13"/>
        <v>#REF!</v>
      </c>
      <c r="V65" s="115" t="e">
        <f t="shared" si="14"/>
        <v>#REF!</v>
      </c>
      <c r="W65" s="115" t="e">
        <f t="shared" si="15"/>
        <v>#REF!</v>
      </c>
      <c r="X65" s="116" t="e">
        <f t="shared" si="16"/>
        <v>#REF!</v>
      </c>
      <c r="Y65" s="116" t="e">
        <f t="shared" si="17"/>
        <v>#REF!</v>
      </c>
      <c r="Z65" s="115" t="e">
        <f t="shared" si="18"/>
        <v>#REF!</v>
      </c>
      <c r="AA65" s="115" t="e">
        <f t="shared" si="23"/>
        <v>#REF!</v>
      </c>
      <c r="AB65" s="115"/>
      <c r="AC65" s="117" t="str">
        <f t="shared" si="19"/>
        <v>BERTAHAP</v>
      </c>
      <c r="AD65" s="118">
        <f t="shared" si="20"/>
        <v>0</v>
      </c>
      <c r="AE65" s="119">
        <v>2</v>
      </c>
      <c r="AF65" s="120"/>
      <c r="AG65" s="115" t="e">
        <f>IF(AF65&gt;#REF!,"LB","KR")</f>
        <v>#REF!</v>
      </c>
      <c r="AH65" s="120">
        <v>2341605000</v>
      </c>
      <c r="AI65" s="120">
        <v>2639363000</v>
      </c>
      <c r="AJ65" s="120">
        <v>2802153000</v>
      </c>
      <c r="AK65" s="121">
        <v>2974984000</v>
      </c>
      <c r="AL65" s="121">
        <v>2802153000</v>
      </c>
      <c r="AM65" s="120">
        <v>2974984000</v>
      </c>
      <c r="AN65" s="120" t="e">
        <f t="shared" si="21"/>
        <v>#REF!</v>
      </c>
    </row>
    <row r="66" spans="1:40">
      <c r="A66" s="3">
        <f t="shared" si="22"/>
        <v>27</v>
      </c>
      <c r="B66" s="106">
        <v>7</v>
      </c>
      <c r="C66" s="107" t="s">
        <v>139</v>
      </c>
      <c r="D66" s="106">
        <v>15</v>
      </c>
      <c r="E66" s="109"/>
      <c r="F66" s="110" t="s">
        <v>64</v>
      </c>
      <c r="G66" s="111">
        <f t="shared" si="3"/>
        <v>101</v>
      </c>
      <c r="H66" s="111">
        <f t="shared" si="4"/>
        <v>90</v>
      </c>
      <c r="I66" s="112">
        <f t="shared" si="5"/>
        <v>26438045</v>
      </c>
      <c r="J66" s="112" t="e">
        <f>SUMIF($AN$4:$AN$22,D66,#REF!)</f>
        <v>#REF!</v>
      </c>
      <c r="K66" s="113" t="e">
        <f t="shared" si="6"/>
        <v>#REF!</v>
      </c>
      <c r="L66" s="249" t="e">
        <f>SUMIF($AN$4:$AN$22,D66,#REF!)</f>
        <v>#REF!</v>
      </c>
      <c r="M66" s="115" t="e">
        <f t="shared" si="7"/>
        <v>#REF!</v>
      </c>
      <c r="N66" s="115" t="e">
        <f t="shared" si="8"/>
        <v>#REF!</v>
      </c>
      <c r="O66" s="115" t="e">
        <f t="shared" si="9"/>
        <v>#REF!</v>
      </c>
      <c r="P66" s="115" t="e">
        <f t="shared" si="10"/>
        <v>#REF!</v>
      </c>
      <c r="Q66" s="116" t="e">
        <f t="shared" si="11"/>
        <v>#REF!</v>
      </c>
      <c r="R66" s="115" t="e">
        <f t="shared" si="11"/>
        <v>#REF!</v>
      </c>
      <c r="S66" s="115" t="e">
        <f t="shared" si="12"/>
        <v>#REF!</v>
      </c>
      <c r="T66" s="115"/>
      <c r="U66" s="115" t="e">
        <f t="shared" si="13"/>
        <v>#REF!</v>
      </c>
      <c r="V66" s="115" t="e">
        <f t="shared" si="14"/>
        <v>#REF!</v>
      </c>
      <c r="W66" s="115" t="e">
        <f t="shared" si="15"/>
        <v>#REF!</v>
      </c>
      <c r="X66" s="116" t="e">
        <f t="shared" si="16"/>
        <v>#REF!</v>
      </c>
      <c r="Y66" s="116" t="e">
        <f t="shared" si="17"/>
        <v>#REF!</v>
      </c>
      <c r="Z66" s="115" t="e">
        <f t="shared" si="18"/>
        <v>#REF!</v>
      </c>
      <c r="AA66" s="115" t="e">
        <f t="shared" si="23"/>
        <v>#REF!</v>
      </c>
      <c r="AB66" s="115"/>
      <c r="AC66" s="117" t="str">
        <f t="shared" si="19"/>
        <v>BERTAHAP</v>
      </c>
      <c r="AD66" s="118">
        <f t="shared" si="20"/>
        <v>0</v>
      </c>
      <c r="AE66" s="119">
        <v>2</v>
      </c>
      <c r="AF66" s="120"/>
      <c r="AG66" s="115" t="e">
        <f>IF(AF66&gt;#REF!,"LB","KR")</f>
        <v>#REF!</v>
      </c>
      <c r="AH66" s="120">
        <v>2341605000</v>
      </c>
      <c r="AI66" s="120">
        <v>2639363000</v>
      </c>
      <c r="AJ66" s="120">
        <v>2802153000</v>
      </c>
      <c r="AK66" s="121">
        <v>2974984000</v>
      </c>
      <c r="AL66" s="121">
        <v>2802153000</v>
      </c>
      <c r="AM66" s="120">
        <v>2974984000</v>
      </c>
      <c r="AN66" s="120" t="e">
        <f t="shared" si="21"/>
        <v>#REF!</v>
      </c>
    </row>
    <row r="67" spans="1:40">
      <c r="A67" s="3">
        <f t="shared" si="22"/>
        <v>28</v>
      </c>
      <c r="B67" s="106">
        <v>8</v>
      </c>
      <c r="C67" s="107" t="s">
        <v>139</v>
      </c>
      <c r="D67" s="106">
        <v>17</v>
      </c>
      <c r="E67" s="109"/>
      <c r="F67" s="110" t="s">
        <v>67</v>
      </c>
      <c r="G67" s="111">
        <f t="shared" si="3"/>
        <v>85</v>
      </c>
      <c r="H67" s="111">
        <f t="shared" si="4"/>
        <v>74</v>
      </c>
      <c r="I67" s="112">
        <f t="shared" si="5"/>
        <v>26438045</v>
      </c>
      <c r="J67" s="112" t="e">
        <f>SUMIF($AN$4:$AN$22,D67,#REF!)</f>
        <v>#REF!</v>
      </c>
      <c r="K67" s="113" t="e">
        <f t="shared" si="6"/>
        <v>#REF!</v>
      </c>
      <c r="L67" s="249" t="e">
        <f>SUMIF($AN$4:$AN$22,D67,#REF!)</f>
        <v>#REF!</v>
      </c>
      <c r="M67" s="115" t="e">
        <f t="shared" si="7"/>
        <v>#REF!</v>
      </c>
      <c r="N67" s="115" t="e">
        <f t="shared" si="8"/>
        <v>#REF!</v>
      </c>
      <c r="O67" s="115" t="e">
        <f t="shared" si="9"/>
        <v>#REF!</v>
      </c>
      <c r="P67" s="115" t="e">
        <f t="shared" si="10"/>
        <v>#REF!</v>
      </c>
      <c r="Q67" s="116" t="e">
        <f t="shared" si="11"/>
        <v>#REF!</v>
      </c>
      <c r="R67" s="115" t="e">
        <f t="shared" si="11"/>
        <v>#REF!</v>
      </c>
      <c r="S67" s="115" t="e">
        <f t="shared" si="12"/>
        <v>#REF!</v>
      </c>
      <c r="T67" s="115"/>
      <c r="U67" s="115" t="e">
        <f t="shared" si="13"/>
        <v>#REF!</v>
      </c>
      <c r="V67" s="115" t="e">
        <f t="shared" si="14"/>
        <v>#REF!</v>
      </c>
      <c r="W67" s="115" t="e">
        <f t="shared" si="15"/>
        <v>#REF!</v>
      </c>
      <c r="X67" s="116" t="e">
        <f t="shared" si="16"/>
        <v>#REF!</v>
      </c>
      <c r="Y67" s="116" t="e">
        <f t="shared" si="17"/>
        <v>#REF!</v>
      </c>
      <c r="Z67" s="115" t="e">
        <f t="shared" si="18"/>
        <v>#REF!</v>
      </c>
      <c r="AA67" s="115" t="e">
        <f t="shared" si="23"/>
        <v>#REF!</v>
      </c>
      <c r="AB67" s="115"/>
      <c r="AC67" s="117" t="str">
        <f t="shared" si="19"/>
        <v>BERTAHAP</v>
      </c>
      <c r="AD67" s="118">
        <f t="shared" si="20"/>
        <v>0</v>
      </c>
      <c r="AE67" s="119">
        <v>2</v>
      </c>
      <c r="AF67" s="120"/>
      <c r="AG67" s="115" t="e">
        <f>IF(AF67&gt;#REF!,"LB","KR")</f>
        <v>#REF!</v>
      </c>
      <c r="AH67" s="120">
        <v>1925320000</v>
      </c>
      <c r="AI67" s="120">
        <v>2170143000</v>
      </c>
      <c r="AJ67" s="120">
        <v>2303993000</v>
      </c>
      <c r="AK67" s="121">
        <v>2446098000</v>
      </c>
      <c r="AL67" s="121">
        <v>2303993000</v>
      </c>
      <c r="AM67" s="120">
        <v>2446098000</v>
      </c>
      <c r="AN67" s="120" t="e">
        <f t="shared" si="21"/>
        <v>#REF!</v>
      </c>
    </row>
    <row r="68" spans="1:40">
      <c r="A68" s="3">
        <f t="shared" si="22"/>
        <v>29</v>
      </c>
      <c r="B68" s="106">
        <v>9</v>
      </c>
      <c r="C68" s="107" t="s">
        <v>139</v>
      </c>
      <c r="D68" s="106">
        <v>19</v>
      </c>
      <c r="E68" s="109"/>
      <c r="F68" s="110" t="s">
        <v>78</v>
      </c>
      <c r="G68" s="111">
        <f t="shared" si="3"/>
        <v>138</v>
      </c>
      <c r="H68" s="111">
        <f t="shared" si="4"/>
        <v>120</v>
      </c>
      <c r="I68" s="112">
        <f t="shared" si="5"/>
        <v>26438045</v>
      </c>
      <c r="J68" s="112" t="e">
        <f>SUMIF($AN$4:$AN$22,D68,#REF!)</f>
        <v>#REF!</v>
      </c>
      <c r="K68" s="113" t="e">
        <f t="shared" si="6"/>
        <v>#REF!</v>
      </c>
      <c r="L68" s="249" t="e">
        <f>SUMIF($AN$4:$AN$22,D68,#REF!)</f>
        <v>#REF!</v>
      </c>
      <c r="M68" s="115" t="e">
        <f t="shared" si="7"/>
        <v>#REF!</v>
      </c>
      <c r="N68" s="115" t="e">
        <f t="shared" si="8"/>
        <v>#REF!</v>
      </c>
      <c r="O68" s="115" t="e">
        <f t="shared" si="9"/>
        <v>#REF!</v>
      </c>
      <c r="P68" s="115" t="e">
        <f t="shared" si="10"/>
        <v>#REF!</v>
      </c>
      <c r="Q68" s="116" t="e">
        <f t="shared" si="11"/>
        <v>#REF!</v>
      </c>
      <c r="R68" s="115" t="e">
        <f t="shared" si="11"/>
        <v>#REF!</v>
      </c>
      <c r="S68" s="115" t="e">
        <f t="shared" si="12"/>
        <v>#REF!</v>
      </c>
      <c r="T68" s="115"/>
      <c r="U68" s="115" t="e">
        <f t="shared" si="13"/>
        <v>#REF!</v>
      </c>
      <c r="V68" s="115" t="e">
        <f t="shared" si="14"/>
        <v>#REF!</v>
      </c>
      <c r="W68" s="115" t="e">
        <f t="shared" si="15"/>
        <v>#REF!</v>
      </c>
      <c r="X68" s="116" t="e">
        <f t="shared" si="16"/>
        <v>#REF!</v>
      </c>
      <c r="Y68" s="116" t="e">
        <f t="shared" si="17"/>
        <v>#REF!</v>
      </c>
      <c r="Z68" s="115" t="e">
        <f t="shared" si="18"/>
        <v>#REF!</v>
      </c>
      <c r="AA68" s="115" t="e">
        <f t="shared" si="23"/>
        <v>#REF!</v>
      </c>
      <c r="AB68" s="115"/>
      <c r="AC68" s="117" t="str">
        <f t="shared" si="19"/>
        <v>BERTAHAP</v>
      </c>
      <c r="AD68" s="118">
        <f t="shared" si="20"/>
        <v>0</v>
      </c>
      <c r="AE68" s="119">
        <v>2</v>
      </c>
      <c r="AF68" s="120"/>
      <c r="AG68" s="115" t="e">
        <f>IF(AF68&gt;#REF!,"LB","KR")</f>
        <v>#REF!</v>
      </c>
      <c r="AH68" s="120">
        <v>3122140000</v>
      </c>
      <c r="AI68" s="120">
        <v>3519150000</v>
      </c>
      <c r="AJ68" s="120">
        <v>3736204000</v>
      </c>
      <c r="AK68" s="121">
        <v>3966645000</v>
      </c>
      <c r="AL68" s="121">
        <v>3736204000</v>
      </c>
      <c r="AM68" s="120">
        <v>3966645000</v>
      </c>
      <c r="AN68" s="120" t="e">
        <f t="shared" si="21"/>
        <v>#REF!</v>
      </c>
    </row>
    <row r="69" spans="1:40">
      <c r="A69" s="3">
        <f t="shared" si="22"/>
        <v>30</v>
      </c>
      <c r="B69" s="106">
        <v>10</v>
      </c>
      <c r="C69" s="107" t="s">
        <v>139</v>
      </c>
      <c r="D69" s="106">
        <v>21</v>
      </c>
      <c r="E69" s="109"/>
      <c r="F69" s="110" t="s">
        <v>84</v>
      </c>
      <c r="G69" s="111">
        <f t="shared" si="3"/>
        <v>132</v>
      </c>
      <c r="H69" s="111">
        <f t="shared" si="4"/>
        <v>112</v>
      </c>
      <c r="I69" s="112">
        <f t="shared" si="5"/>
        <v>26438045</v>
      </c>
      <c r="J69" s="112" t="e">
        <f>SUMIF($AN$4:$AN$22,D69,#REF!)</f>
        <v>#REF!</v>
      </c>
      <c r="K69" s="113" t="e">
        <f t="shared" si="6"/>
        <v>#REF!</v>
      </c>
      <c r="L69" s="249" t="e">
        <f>SUMIF($AN$4:$AN$22,D69,#REF!)</f>
        <v>#REF!</v>
      </c>
      <c r="M69" s="115" t="e">
        <f t="shared" si="7"/>
        <v>#REF!</v>
      </c>
      <c r="N69" s="115" t="e">
        <f t="shared" si="8"/>
        <v>#REF!</v>
      </c>
      <c r="O69" s="115" t="e">
        <f t="shared" si="9"/>
        <v>#REF!</v>
      </c>
      <c r="P69" s="115" t="e">
        <f t="shared" si="10"/>
        <v>#REF!</v>
      </c>
      <c r="Q69" s="116" t="e">
        <f t="shared" si="11"/>
        <v>#REF!</v>
      </c>
      <c r="R69" s="115" t="e">
        <f t="shared" si="11"/>
        <v>#REF!</v>
      </c>
      <c r="S69" s="115" t="e">
        <f t="shared" si="12"/>
        <v>#REF!</v>
      </c>
      <c r="T69" s="115"/>
      <c r="U69" s="115" t="e">
        <f t="shared" si="13"/>
        <v>#REF!</v>
      </c>
      <c r="V69" s="115" t="e">
        <f t="shared" si="14"/>
        <v>#REF!</v>
      </c>
      <c r="W69" s="115" t="e">
        <f t="shared" si="15"/>
        <v>#REF!</v>
      </c>
      <c r="X69" s="116" t="e">
        <f t="shared" si="16"/>
        <v>#REF!</v>
      </c>
      <c r="Y69" s="116" t="e">
        <f t="shared" si="17"/>
        <v>#REF!</v>
      </c>
      <c r="Z69" s="115" t="e">
        <f t="shared" si="18"/>
        <v>#REF!</v>
      </c>
      <c r="AA69" s="115" t="e">
        <f t="shared" si="23"/>
        <v>#REF!</v>
      </c>
      <c r="AB69" s="115"/>
      <c r="AC69" s="117" t="str">
        <f t="shared" si="19"/>
        <v>BERTAHAP</v>
      </c>
      <c r="AD69" s="118">
        <f t="shared" si="20"/>
        <v>0</v>
      </c>
      <c r="AE69" s="119">
        <v>2</v>
      </c>
      <c r="AF69" s="120"/>
      <c r="AG69" s="115" t="e">
        <f>IF(AF69&gt;#REF!,"LB","KR")</f>
        <v>#REF!</v>
      </c>
      <c r="AH69" s="120">
        <v>3023959000</v>
      </c>
      <c r="AI69" s="120">
        <v>3408485000</v>
      </c>
      <c r="AJ69" s="120">
        <v>3618713000</v>
      </c>
      <c r="AK69" s="121">
        <v>3841907000</v>
      </c>
      <c r="AL69" s="121">
        <v>3618713000</v>
      </c>
      <c r="AM69" s="120">
        <v>3841907000</v>
      </c>
      <c r="AN69" s="120" t="e">
        <f t="shared" si="21"/>
        <v>#REF!</v>
      </c>
    </row>
    <row r="70" spans="1:40">
      <c r="A70" s="3">
        <f t="shared" si="22"/>
        <v>31</v>
      </c>
      <c r="B70" s="106">
        <v>1</v>
      </c>
      <c r="C70" s="107" t="s">
        <v>142</v>
      </c>
      <c r="D70" s="108" t="s">
        <v>19</v>
      </c>
      <c r="E70" s="109"/>
      <c r="F70" s="110" t="s">
        <v>72</v>
      </c>
      <c r="G70" s="111">
        <f t="shared" si="3"/>
        <v>175</v>
      </c>
      <c r="H70" s="111">
        <f t="shared" si="4"/>
        <v>156</v>
      </c>
      <c r="I70" s="112">
        <f t="shared" si="5"/>
        <v>26438045</v>
      </c>
      <c r="J70" s="112" t="e">
        <f>SUMIF($AN$4:$AN$22,D70,#REF!)</f>
        <v>#REF!</v>
      </c>
      <c r="K70" s="113" t="e">
        <f t="shared" si="6"/>
        <v>#REF!</v>
      </c>
      <c r="L70" s="114" t="e">
        <f>SUMIF($AN$4:$AN$22,D70,#REF!)</f>
        <v>#REF!</v>
      </c>
      <c r="M70" s="115" t="e">
        <f t="shared" si="7"/>
        <v>#REF!</v>
      </c>
      <c r="N70" s="115" t="e">
        <f t="shared" si="8"/>
        <v>#REF!</v>
      </c>
      <c r="O70" s="115" t="e">
        <f t="shared" si="9"/>
        <v>#REF!</v>
      </c>
      <c r="P70" s="115" t="e">
        <f t="shared" si="10"/>
        <v>#REF!</v>
      </c>
      <c r="Q70" s="116" t="e">
        <f t="shared" si="11"/>
        <v>#REF!</v>
      </c>
      <c r="R70" s="115" t="e">
        <f t="shared" si="11"/>
        <v>#REF!</v>
      </c>
      <c r="S70" s="115" t="e">
        <f t="shared" si="12"/>
        <v>#REF!</v>
      </c>
      <c r="T70" s="115"/>
      <c r="U70" s="115" t="e">
        <f t="shared" si="13"/>
        <v>#REF!</v>
      </c>
      <c r="V70" s="115" t="e">
        <f t="shared" si="14"/>
        <v>#REF!</v>
      </c>
      <c r="W70" s="115" t="e">
        <f t="shared" si="15"/>
        <v>#REF!</v>
      </c>
      <c r="X70" s="116" t="e">
        <f t="shared" si="16"/>
        <v>#REF!</v>
      </c>
      <c r="Y70" s="116" t="e">
        <f t="shared" si="17"/>
        <v>#REF!</v>
      </c>
      <c r="Z70" s="115" t="e">
        <f t="shared" si="18"/>
        <v>#REF!</v>
      </c>
      <c r="AA70" s="115" t="e">
        <f t="shared" si="23"/>
        <v>#REF!</v>
      </c>
      <c r="AB70" s="115"/>
      <c r="AC70" s="117" t="str">
        <f t="shared" si="19"/>
        <v>BERTAHAP</v>
      </c>
      <c r="AD70" s="118">
        <f t="shared" si="20"/>
        <v>0</v>
      </c>
      <c r="AE70" s="119">
        <v>2</v>
      </c>
      <c r="AF70" s="120"/>
      <c r="AG70" s="115" t="e">
        <f>IF(AF70&gt;#REF!,"LB","KR")</f>
        <v>#REF!</v>
      </c>
      <c r="AH70" s="120">
        <v>4094418000</v>
      </c>
      <c r="AI70" s="120">
        <v>4615064000</v>
      </c>
      <c r="AJ70" s="120">
        <v>4899711000</v>
      </c>
      <c r="AK70" s="121">
        <v>5201914000</v>
      </c>
      <c r="AL70" s="121">
        <v>4899711000</v>
      </c>
      <c r="AM70" s="120">
        <v>5201914000</v>
      </c>
      <c r="AN70" s="120" t="e">
        <f t="shared" si="21"/>
        <v>#REF!</v>
      </c>
    </row>
    <row r="71" spans="1:40">
      <c r="A71" s="3">
        <f t="shared" si="22"/>
        <v>32</v>
      </c>
      <c r="B71" s="106">
        <v>2</v>
      </c>
      <c r="C71" s="107" t="s">
        <v>142</v>
      </c>
      <c r="D71" s="108" t="s">
        <v>29</v>
      </c>
      <c r="E71" s="109"/>
      <c r="F71" s="110" t="s">
        <v>74</v>
      </c>
      <c r="G71" s="111">
        <f t="shared" si="3"/>
        <v>85</v>
      </c>
      <c r="H71" s="111">
        <f t="shared" si="4"/>
        <v>74</v>
      </c>
      <c r="I71" s="112">
        <f t="shared" si="5"/>
        <v>26438045</v>
      </c>
      <c r="J71" s="112" t="e">
        <f>SUMIF($AN$4:$AN$22,D71,#REF!)</f>
        <v>#REF!</v>
      </c>
      <c r="K71" s="113" t="e">
        <f t="shared" si="6"/>
        <v>#REF!</v>
      </c>
      <c r="L71" s="114" t="e">
        <f>SUMIF($AN$4:$AN$22,D71,#REF!)</f>
        <v>#REF!</v>
      </c>
      <c r="M71" s="115" t="e">
        <f t="shared" si="7"/>
        <v>#REF!</v>
      </c>
      <c r="N71" s="115" t="e">
        <f t="shared" si="8"/>
        <v>#REF!</v>
      </c>
      <c r="O71" s="115" t="e">
        <f t="shared" si="9"/>
        <v>#REF!</v>
      </c>
      <c r="P71" s="115" t="e">
        <f t="shared" si="10"/>
        <v>#REF!</v>
      </c>
      <c r="Q71" s="116" t="e">
        <f t="shared" si="11"/>
        <v>#REF!</v>
      </c>
      <c r="R71" s="115" t="e">
        <f t="shared" si="11"/>
        <v>#REF!</v>
      </c>
      <c r="S71" s="115" t="e">
        <f t="shared" si="12"/>
        <v>#REF!</v>
      </c>
      <c r="T71" s="115"/>
      <c r="U71" s="115" t="e">
        <f t="shared" si="13"/>
        <v>#REF!</v>
      </c>
      <c r="V71" s="115" t="e">
        <f t="shared" si="14"/>
        <v>#REF!</v>
      </c>
      <c r="W71" s="115" t="e">
        <f t="shared" si="15"/>
        <v>#REF!</v>
      </c>
      <c r="X71" s="116" t="e">
        <f t="shared" si="16"/>
        <v>#REF!</v>
      </c>
      <c r="Y71" s="116" t="e">
        <f t="shared" si="17"/>
        <v>#REF!</v>
      </c>
      <c r="Z71" s="115" t="e">
        <f t="shared" si="18"/>
        <v>#REF!</v>
      </c>
      <c r="AA71" s="115" t="e">
        <f t="shared" si="23"/>
        <v>#REF!</v>
      </c>
      <c r="AB71" s="115"/>
      <c r="AC71" s="117" t="str">
        <f t="shared" si="19"/>
        <v>BERTAHAP</v>
      </c>
      <c r="AD71" s="118">
        <f t="shared" si="20"/>
        <v>0</v>
      </c>
      <c r="AE71" s="119">
        <v>2</v>
      </c>
      <c r="AF71" s="120"/>
      <c r="AG71" s="115" t="e">
        <f>IF(AF71&gt;#REF!,"LB","KR")</f>
        <v>#REF!</v>
      </c>
      <c r="AH71" s="120">
        <v>1906257000</v>
      </c>
      <c r="AI71" s="120">
        <v>2148656000</v>
      </c>
      <c r="AJ71" s="120">
        <v>2281181000</v>
      </c>
      <c r="AK71" s="121">
        <v>2421879000</v>
      </c>
      <c r="AL71" s="121">
        <v>2281181000</v>
      </c>
      <c r="AM71" s="120">
        <v>2421879000</v>
      </c>
      <c r="AN71" s="120" t="e">
        <f t="shared" si="21"/>
        <v>#REF!</v>
      </c>
    </row>
    <row r="72" spans="1:40">
      <c r="A72" s="3">
        <f t="shared" si="22"/>
        <v>33</v>
      </c>
      <c r="B72" s="106">
        <v>3</v>
      </c>
      <c r="C72" s="107" t="s">
        <v>142</v>
      </c>
      <c r="D72" s="108" t="s">
        <v>32</v>
      </c>
      <c r="E72" s="109"/>
      <c r="F72" s="110" t="s">
        <v>56</v>
      </c>
      <c r="G72" s="111">
        <f t="shared" si="3"/>
        <v>85</v>
      </c>
      <c r="H72" s="111">
        <f t="shared" si="4"/>
        <v>74</v>
      </c>
      <c r="I72" s="112">
        <f t="shared" si="5"/>
        <v>26438045</v>
      </c>
      <c r="J72" s="112" t="e">
        <f>SUMIF($AN$4:$AN$22,D72,#REF!)</f>
        <v>#REF!</v>
      </c>
      <c r="K72" s="113" t="e">
        <f t="shared" si="6"/>
        <v>#REF!</v>
      </c>
      <c r="L72" s="114" t="e">
        <f>SUMIF($AN$4:$AN$22,D72,#REF!)</f>
        <v>#REF!</v>
      </c>
      <c r="M72" s="115" t="e">
        <f t="shared" si="7"/>
        <v>#REF!</v>
      </c>
      <c r="N72" s="115" t="e">
        <f t="shared" si="8"/>
        <v>#REF!</v>
      </c>
      <c r="O72" s="115" t="e">
        <f t="shared" si="9"/>
        <v>#REF!</v>
      </c>
      <c r="P72" s="115" t="e">
        <f t="shared" si="10"/>
        <v>#REF!</v>
      </c>
      <c r="Q72" s="116" t="e">
        <f t="shared" si="11"/>
        <v>#REF!</v>
      </c>
      <c r="R72" s="115" t="e">
        <f t="shared" si="11"/>
        <v>#REF!</v>
      </c>
      <c r="S72" s="115" t="e">
        <f t="shared" si="12"/>
        <v>#REF!</v>
      </c>
      <c r="T72" s="115"/>
      <c r="U72" s="115" t="e">
        <f t="shared" si="13"/>
        <v>#REF!</v>
      </c>
      <c r="V72" s="115" t="e">
        <f t="shared" si="14"/>
        <v>#REF!</v>
      </c>
      <c r="W72" s="115" t="e">
        <f t="shared" si="15"/>
        <v>#REF!</v>
      </c>
      <c r="X72" s="116" t="e">
        <f t="shared" si="16"/>
        <v>#REF!</v>
      </c>
      <c r="Y72" s="116" t="e">
        <f t="shared" si="17"/>
        <v>#REF!</v>
      </c>
      <c r="Z72" s="115" t="e">
        <f t="shared" si="18"/>
        <v>#REF!</v>
      </c>
      <c r="AA72" s="115" t="e">
        <f t="shared" si="23"/>
        <v>#REF!</v>
      </c>
      <c r="AB72" s="115"/>
      <c r="AC72" s="117" t="str">
        <f t="shared" si="19"/>
        <v>BERTAHAP</v>
      </c>
      <c r="AD72" s="118">
        <f t="shared" si="20"/>
        <v>0</v>
      </c>
      <c r="AE72" s="119">
        <v>2</v>
      </c>
      <c r="AF72" s="120"/>
      <c r="AG72" s="115" t="e">
        <f>IF(AF72&gt;#REF!,"LB","KR")</f>
        <v>#REF!</v>
      </c>
      <c r="AH72" s="120">
        <v>1906257000</v>
      </c>
      <c r="AI72" s="120">
        <v>2148656000</v>
      </c>
      <c r="AJ72" s="120">
        <v>2281181000</v>
      </c>
      <c r="AK72" s="121">
        <v>2421879000</v>
      </c>
      <c r="AL72" s="121">
        <v>2281181000</v>
      </c>
      <c r="AM72" s="120">
        <v>2421879000</v>
      </c>
      <c r="AN72" s="120" t="e">
        <f t="shared" si="21"/>
        <v>#REF!</v>
      </c>
    </row>
    <row r="73" spans="1:40">
      <c r="A73" s="3">
        <f t="shared" si="22"/>
        <v>34</v>
      </c>
      <c r="B73" s="106">
        <v>4</v>
      </c>
      <c r="C73" s="107" t="s">
        <v>142</v>
      </c>
      <c r="D73" s="108" t="s">
        <v>38</v>
      </c>
      <c r="E73" s="109"/>
      <c r="F73" s="110" t="s">
        <v>58</v>
      </c>
      <c r="G73" s="111">
        <f t="shared" si="3"/>
        <v>101</v>
      </c>
      <c r="H73" s="111">
        <f t="shared" si="4"/>
        <v>90</v>
      </c>
      <c r="I73" s="112">
        <f t="shared" si="5"/>
        <v>26438045</v>
      </c>
      <c r="J73" s="112" t="e">
        <f>SUMIF($AN$4:$AN$22,D73,#REF!)</f>
        <v>#REF!</v>
      </c>
      <c r="K73" s="113" t="e">
        <f t="shared" si="6"/>
        <v>#REF!</v>
      </c>
      <c r="L73" s="114" t="e">
        <f>SUMIF($AN$4:$AN$22,D73,#REF!)</f>
        <v>#REF!</v>
      </c>
      <c r="M73" s="115" t="e">
        <f t="shared" si="7"/>
        <v>#REF!</v>
      </c>
      <c r="N73" s="115" t="e">
        <f t="shared" si="8"/>
        <v>#REF!</v>
      </c>
      <c r="O73" s="115" t="e">
        <f t="shared" si="9"/>
        <v>#REF!</v>
      </c>
      <c r="P73" s="115" t="e">
        <f t="shared" si="10"/>
        <v>#REF!</v>
      </c>
      <c r="Q73" s="116" t="e">
        <f t="shared" si="11"/>
        <v>#REF!</v>
      </c>
      <c r="R73" s="115" t="e">
        <f t="shared" si="11"/>
        <v>#REF!</v>
      </c>
      <c r="S73" s="115" t="e">
        <f t="shared" si="12"/>
        <v>#REF!</v>
      </c>
      <c r="T73" s="115"/>
      <c r="U73" s="115" t="e">
        <f t="shared" si="13"/>
        <v>#REF!</v>
      </c>
      <c r="V73" s="115" t="e">
        <f t="shared" si="14"/>
        <v>#REF!</v>
      </c>
      <c r="W73" s="115" t="e">
        <f t="shared" si="15"/>
        <v>#REF!</v>
      </c>
      <c r="X73" s="116" t="e">
        <f t="shared" si="16"/>
        <v>#REF!</v>
      </c>
      <c r="Y73" s="116" t="e">
        <f t="shared" si="17"/>
        <v>#REF!</v>
      </c>
      <c r="Z73" s="115" t="e">
        <f t="shared" si="18"/>
        <v>#REF!</v>
      </c>
      <c r="AA73" s="115" t="e">
        <f t="shared" si="23"/>
        <v>#REF!</v>
      </c>
      <c r="AB73" s="115"/>
      <c r="AC73" s="117" t="str">
        <f t="shared" si="19"/>
        <v>BERTAHAP</v>
      </c>
      <c r="AD73" s="118">
        <f t="shared" si="20"/>
        <v>0</v>
      </c>
      <c r="AE73" s="119">
        <v>2</v>
      </c>
      <c r="AF73" s="120"/>
      <c r="AG73" s="115" t="e">
        <f>IF(AF73&gt;#REF!,"LB","KR")</f>
        <v>#REF!</v>
      </c>
      <c r="AH73" s="120">
        <v>2318421000</v>
      </c>
      <c r="AI73" s="120">
        <v>2613231000</v>
      </c>
      <c r="AJ73" s="120">
        <v>2774409000</v>
      </c>
      <c r="AK73" s="121">
        <v>2945528000</v>
      </c>
      <c r="AL73" s="121">
        <v>2774409000</v>
      </c>
      <c r="AM73" s="120">
        <v>2945528000</v>
      </c>
      <c r="AN73" s="120" t="e">
        <f t="shared" si="21"/>
        <v>#REF!</v>
      </c>
    </row>
    <row r="74" spans="1:40">
      <c r="A74" s="3">
        <f t="shared" si="22"/>
        <v>35</v>
      </c>
      <c r="B74" s="106">
        <v>5</v>
      </c>
      <c r="C74" s="107" t="s">
        <v>142</v>
      </c>
      <c r="D74" s="108" t="s">
        <v>44</v>
      </c>
      <c r="E74" s="109"/>
      <c r="F74" s="110" t="s">
        <v>60</v>
      </c>
      <c r="G74" s="111">
        <f t="shared" si="3"/>
        <v>101</v>
      </c>
      <c r="H74" s="111">
        <f t="shared" si="4"/>
        <v>90</v>
      </c>
      <c r="I74" s="112">
        <f t="shared" si="5"/>
        <v>26438045</v>
      </c>
      <c r="J74" s="112" t="e">
        <f>SUMIF($AN$4:$AN$22,D74,#REF!)</f>
        <v>#REF!</v>
      </c>
      <c r="K74" s="113" t="e">
        <f t="shared" si="6"/>
        <v>#REF!</v>
      </c>
      <c r="L74" s="114" t="e">
        <f>SUMIF($AN$4:$AN$22,D74,#REF!)</f>
        <v>#REF!</v>
      </c>
      <c r="M74" s="115" t="e">
        <f t="shared" si="7"/>
        <v>#REF!</v>
      </c>
      <c r="N74" s="115" t="e">
        <f t="shared" si="8"/>
        <v>#REF!</v>
      </c>
      <c r="O74" s="115" t="e">
        <f t="shared" si="9"/>
        <v>#REF!</v>
      </c>
      <c r="P74" s="115" t="e">
        <f t="shared" si="10"/>
        <v>#REF!</v>
      </c>
      <c r="Q74" s="116" t="e">
        <f t="shared" si="11"/>
        <v>#REF!</v>
      </c>
      <c r="R74" s="115" t="e">
        <f t="shared" si="11"/>
        <v>#REF!</v>
      </c>
      <c r="S74" s="115" t="e">
        <f t="shared" si="12"/>
        <v>#REF!</v>
      </c>
      <c r="T74" s="115"/>
      <c r="U74" s="115" t="e">
        <f t="shared" si="13"/>
        <v>#REF!</v>
      </c>
      <c r="V74" s="115" t="e">
        <f t="shared" si="14"/>
        <v>#REF!</v>
      </c>
      <c r="W74" s="115" t="e">
        <f t="shared" si="15"/>
        <v>#REF!</v>
      </c>
      <c r="X74" s="116" t="e">
        <f t="shared" si="16"/>
        <v>#REF!</v>
      </c>
      <c r="Y74" s="116" t="e">
        <f t="shared" si="17"/>
        <v>#REF!</v>
      </c>
      <c r="Z74" s="115" t="e">
        <f t="shared" si="18"/>
        <v>#REF!</v>
      </c>
      <c r="AA74" s="115" t="e">
        <f t="shared" si="23"/>
        <v>#REF!</v>
      </c>
      <c r="AB74" s="115"/>
      <c r="AC74" s="117" t="str">
        <f t="shared" si="19"/>
        <v>BERTAHAP</v>
      </c>
      <c r="AD74" s="118">
        <f t="shared" si="20"/>
        <v>0</v>
      </c>
      <c r="AE74" s="119">
        <v>2</v>
      </c>
      <c r="AF74" s="120"/>
      <c r="AG74" s="115" t="e">
        <f>IF(AF74&gt;#REF!,"LB","KR")</f>
        <v>#REF!</v>
      </c>
      <c r="AH74" s="120">
        <v>2318421000</v>
      </c>
      <c r="AI74" s="120">
        <v>2613231000</v>
      </c>
      <c r="AJ74" s="120">
        <v>2774409000</v>
      </c>
      <c r="AK74" s="121">
        <v>2945528000</v>
      </c>
      <c r="AL74" s="121">
        <v>2774409000</v>
      </c>
      <c r="AM74" s="120">
        <v>2945528000</v>
      </c>
      <c r="AN74" s="120" t="e">
        <f t="shared" si="21"/>
        <v>#REF!</v>
      </c>
    </row>
    <row r="75" spans="1:40">
      <c r="A75" s="3">
        <f t="shared" si="22"/>
        <v>36</v>
      </c>
      <c r="B75" s="106">
        <v>6</v>
      </c>
      <c r="C75" s="107" t="s">
        <v>142</v>
      </c>
      <c r="D75" s="106">
        <v>11</v>
      </c>
      <c r="E75" s="109"/>
      <c r="F75" s="110" t="s">
        <v>62</v>
      </c>
      <c r="G75" s="111">
        <f t="shared" si="3"/>
        <v>101</v>
      </c>
      <c r="H75" s="111">
        <f t="shared" si="4"/>
        <v>90</v>
      </c>
      <c r="I75" s="112">
        <f t="shared" si="5"/>
        <v>26438045</v>
      </c>
      <c r="J75" s="112" t="e">
        <f>SUMIF($AN$4:$AN$22,D75,#REF!)</f>
        <v>#REF!</v>
      </c>
      <c r="K75" s="113" t="e">
        <f t="shared" si="6"/>
        <v>#REF!</v>
      </c>
      <c r="L75" s="114" t="e">
        <f>SUMIF($AN$4:$AN$22,D75,#REF!)</f>
        <v>#REF!</v>
      </c>
      <c r="M75" s="115" t="e">
        <f t="shared" si="7"/>
        <v>#REF!</v>
      </c>
      <c r="N75" s="115" t="e">
        <f t="shared" si="8"/>
        <v>#REF!</v>
      </c>
      <c r="O75" s="115" t="e">
        <f t="shared" si="9"/>
        <v>#REF!</v>
      </c>
      <c r="P75" s="115" t="e">
        <f t="shared" si="10"/>
        <v>#REF!</v>
      </c>
      <c r="Q75" s="116" t="e">
        <f t="shared" si="11"/>
        <v>#REF!</v>
      </c>
      <c r="R75" s="115" t="e">
        <f t="shared" si="11"/>
        <v>#REF!</v>
      </c>
      <c r="S75" s="115" t="e">
        <f t="shared" si="12"/>
        <v>#REF!</v>
      </c>
      <c r="T75" s="115"/>
      <c r="U75" s="115" t="e">
        <f t="shared" si="13"/>
        <v>#REF!</v>
      </c>
      <c r="V75" s="115" t="e">
        <f t="shared" si="14"/>
        <v>#REF!</v>
      </c>
      <c r="W75" s="115" t="e">
        <f t="shared" si="15"/>
        <v>#REF!</v>
      </c>
      <c r="X75" s="116" t="e">
        <f t="shared" si="16"/>
        <v>#REF!</v>
      </c>
      <c r="Y75" s="116" t="e">
        <f t="shared" si="17"/>
        <v>#REF!</v>
      </c>
      <c r="Z75" s="115" t="e">
        <f t="shared" si="18"/>
        <v>#REF!</v>
      </c>
      <c r="AA75" s="115" t="e">
        <f t="shared" si="23"/>
        <v>#REF!</v>
      </c>
      <c r="AB75" s="115"/>
      <c r="AC75" s="117" t="str">
        <f t="shared" si="19"/>
        <v>BERTAHAP</v>
      </c>
      <c r="AD75" s="118">
        <f t="shared" si="20"/>
        <v>0</v>
      </c>
      <c r="AE75" s="119">
        <v>2</v>
      </c>
      <c r="AF75" s="120"/>
      <c r="AG75" s="115" t="e">
        <f>IF(AF75&gt;#REF!,"LB","KR")</f>
        <v>#REF!</v>
      </c>
      <c r="AH75" s="120">
        <v>2318421000</v>
      </c>
      <c r="AI75" s="120">
        <v>2613231000</v>
      </c>
      <c r="AJ75" s="120">
        <v>2774409000</v>
      </c>
      <c r="AK75" s="121">
        <v>2945528000</v>
      </c>
      <c r="AL75" s="121">
        <v>2774409000</v>
      </c>
      <c r="AM75" s="120">
        <v>2945528000</v>
      </c>
      <c r="AN75" s="120" t="e">
        <f t="shared" si="21"/>
        <v>#REF!</v>
      </c>
    </row>
    <row r="76" spans="1:40">
      <c r="A76" s="3">
        <f t="shared" si="22"/>
        <v>37</v>
      </c>
      <c r="B76" s="106">
        <v>7</v>
      </c>
      <c r="C76" s="107" t="s">
        <v>142</v>
      </c>
      <c r="D76" s="106">
        <v>15</v>
      </c>
      <c r="E76" s="109"/>
      <c r="F76" s="110" t="s">
        <v>64</v>
      </c>
      <c r="G76" s="111">
        <f t="shared" si="3"/>
        <v>101</v>
      </c>
      <c r="H76" s="111">
        <f t="shared" si="4"/>
        <v>90</v>
      </c>
      <c r="I76" s="112">
        <f t="shared" si="5"/>
        <v>26438045</v>
      </c>
      <c r="J76" s="112" t="e">
        <f>SUMIF($AN$4:$AN$22,D76,#REF!)</f>
        <v>#REF!</v>
      </c>
      <c r="K76" s="113" t="e">
        <f t="shared" si="6"/>
        <v>#REF!</v>
      </c>
      <c r="L76" s="114" t="e">
        <f>SUMIF($AN$4:$AN$22,D76,#REF!)</f>
        <v>#REF!</v>
      </c>
      <c r="M76" s="115" t="e">
        <f t="shared" si="7"/>
        <v>#REF!</v>
      </c>
      <c r="N76" s="115" t="e">
        <f t="shared" si="8"/>
        <v>#REF!</v>
      </c>
      <c r="O76" s="115" t="e">
        <f t="shared" si="9"/>
        <v>#REF!</v>
      </c>
      <c r="P76" s="115" t="e">
        <f t="shared" si="10"/>
        <v>#REF!</v>
      </c>
      <c r="Q76" s="116" t="e">
        <f t="shared" si="11"/>
        <v>#REF!</v>
      </c>
      <c r="R76" s="115" t="e">
        <f t="shared" si="11"/>
        <v>#REF!</v>
      </c>
      <c r="S76" s="115" t="e">
        <f t="shared" si="12"/>
        <v>#REF!</v>
      </c>
      <c r="T76" s="115"/>
      <c r="U76" s="115" t="e">
        <f t="shared" si="13"/>
        <v>#REF!</v>
      </c>
      <c r="V76" s="115" t="e">
        <f t="shared" si="14"/>
        <v>#REF!</v>
      </c>
      <c r="W76" s="115" t="e">
        <f t="shared" si="15"/>
        <v>#REF!</v>
      </c>
      <c r="X76" s="116" t="e">
        <f t="shared" si="16"/>
        <v>#REF!</v>
      </c>
      <c r="Y76" s="116" t="e">
        <f t="shared" si="17"/>
        <v>#REF!</v>
      </c>
      <c r="Z76" s="115" t="e">
        <f t="shared" si="18"/>
        <v>#REF!</v>
      </c>
      <c r="AA76" s="115" t="e">
        <f t="shared" si="23"/>
        <v>#REF!</v>
      </c>
      <c r="AB76" s="115"/>
      <c r="AC76" s="117" t="str">
        <f t="shared" si="19"/>
        <v>BERTAHAP</v>
      </c>
      <c r="AD76" s="118">
        <f t="shared" si="20"/>
        <v>0</v>
      </c>
      <c r="AE76" s="119">
        <v>2</v>
      </c>
      <c r="AF76" s="120"/>
      <c r="AG76" s="115" t="e">
        <f>IF(AF76&gt;#REF!,"LB","KR")</f>
        <v>#REF!</v>
      </c>
      <c r="AH76" s="120">
        <v>2318421000</v>
      </c>
      <c r="AI76" s="120">
        <v>2613231000</v>
      </c>
      <c r="AJ76" s="120">
        <v>2774409000</v>
      </c>
      <c r="AK76" s="121">
        <v>2945528000</v>
      </c>
      <c r="AL76" s="121">
        <v>2774409000</v>
      </c>
      <c r="AM76" s="120">
        <v>2945528000</v>
      </c>
      <c r="AN76" s="120" t="e">
        <f t="shared" ref="AN76:AN138" si="24">ROUNDUP((AA76*(1+$J$5)),-3)</f>
        <v>#REF!</v>
      </c>
    </row>
    <row r="77" spans="1:40">
      <c r="A77" s="3">
        <f t="shared" si="22"/>
        <v>38</v>
      </c>
      <c r="B77" s="106">
        <v>8</v>
      </c>
      <c r="C77" s="107" t="s">
        <v>142</v>
      </c>
      <c r="D77" s="106">
        <v>17</v>
      </c>
      <c r="E77" s="109"/>
      <c r="F77" s="110" t="s">
        <v>67</v>
      </c>
      <c r="G77" s="111">
        <f t="shared" si="3"/>
        <v>85</v>
      </c>
      <c r="H77" s="111">
        <f t="shared" si="4"/>
        <v>74</v>
      </c>
      <c r="I77" s="112">
        <f t="shared" si="5"/>
        <v>26438045</v>
      </c>
      <c r="J77" s="112" t="e">
        <f>SUMIF($AN$4:$AN$22,D77,#REF!)</f>
        <v>#REF!</v>
      </c>
      <c r="K77" s="113" t="e">
        <f t="shared" si="6"/>
        <v>#REF!</v>
      </c>
      <c r="L77" s="114" t="e">
        <f>SUMIF($AN$4:$AN$22,D77,#REF!)</f>
        <v>#REF!</v>
      </c>
      <c r="M77" s="115" t="e">
        <f t="shared" si="7"/>
        <v>#REF!</v>
      </c>
      <c r="N77" s="115" t="e">
        <f t="shared" si="8"/>
        <v>#REF!</v>
      </c>
      <c r="O77" s="115" t="e">
        <f t="shared" si="9"/>
        <v>#REF!</v>
      </c>
      <c r="P77" s="115" t="e">
        <f t="shared" si="10"/>
        <v>#REF!</v>
      </c>
      <c r="Q77" s="116" t="e">
        <f t="shared" si="11"/>
        <v>#REF!</v>
      </c>
      <c r="R77" s="115" t="e">
        <f t="shared" si="11"/>
        <v>#REF!</v>
      </c>
      <c r="S77" s="115" t="e">
        <f t="shared" si="12"/>
        <v>#REF!</v>
      </c>
      <c r="T77" s="115"/>
      <c r="U77" s="115" t="e">
        <f t="shared" si="13"/>
        <v>#REF!</v>
      </c>
      <c r="V77" s="115" t="e">
        <f t="shared" si="14"/>
        <v>#REF!</v>
      </c>
      <c r="W77" s="115" t="e">
        <f t="shared" si="15"/>
        <v>#REF!</v>
      </c>
      <c r="X77" s="116" t="e">
        <f t="shared" si="16"/>
        <v>#REF!</v>
      </c>
      <c r="Y77" s="116" t="e">
        <f t="shared" si="17"/>
        <v>#REF!</v>
      </c>
      <c r="Z77" s="115" t="e">
        <f t="shared" si="18"/>
        <v>#REF!</v>
      </c>
      <c r="AA77" s="115" t="e">
        <f t="shared" si="23"/>
        <v>#REF!</v>
      </c>
      <c r="AB77" s="115"/>
      <c r="AC77" s="117" t="str">
        <f t="shared" si="19"/>
        <v>BERTAHAP</v>
      </c>
      <c r="AD77" s="118">
        <f t="shared" si="20"/>
        <v>0</v>
      </c>
      <c r="AE77" s="119">
        <v>2</v>
      </c>
      <c r="AF77" s="120"/>
      <c r="AG77" s="115" t="e">
        <f>IF(AF77&gt;#REF!,"LB","KR")</f>
        <v>#REF!</v>
      </c>
      <c r="AH77" s="120">
        <v>1906257000</v>
      </c>
      <c r="AI77" s="120">
        <v>2148656000</v>
      </c>
      <c r="AJ77" s="120">
        <v>2281181000</v>
      </c>
      <c r="AK77" s="121">
        <v>2421879000</v>
      </c>
      <c r="AL77" s="121">
        <v>2281181000</v>
      </c>
      <c r="AM77" s="120">
        <v>2421879000</v>
      </c>
      <c r="AN77" s="120" t="e">
        <f t="shared" si="24"/>
        <v>#REF!</v>
      </c>
    </row>
    <row r="78" spans="1:40">
      <c r="A78" s="3">
        <f t="shared" si="22"/>
        <v>39</v>
      </c>
      <c r="B78" s="106">
        <v>9</v>
      </c>
      <c r="C78" s="107" t="s">
        <v>142</v>
      </c>
      <c r="D78" s="106">
        <v>19</v>
      </c>
      <c r="E78" s="109"/>
      <c r="F78" s="110" t="s">
        <v>78</v>
      </c>
      <c r="G78" s="111">
        <f t="shared" si="3"/>
        <v>138</v>
      </c>
      <c r="H78" s="111">
        <f t="shared" si="4"/>
        <v>120</v>
      </c>
      <c r="I78" s="112">
        <f t="shared" si="5"/>
        <v>26438045</v>
      </c>
      <c r="J78" s="112" t="e">
        <f>SUMIF($AN$4:$AN$22,D78,#REF!)</f>
        <v>#REF!</v>
      </c>
      <c r="K78" s="113" t="e">
        <f t="shared" si="6"/>
        <v>#REF!</v>
      </c>
      <c r="L78" s="114" t="e">
        <f>SUMIF($AN$4:$AN$22,D78,#REF!)</f>
        <v>#REF!</v>
      </c>
      <c r="M78" s="115" t="e">
        <f t="shared" si="7"/>
        <v>#REF!</v>
      </c>
      <c r="N78" s="115" t="e">
        <f t="shared" si="8"/>
        <v>#REF!</v>
      </c>
      <c r="O78" s="115" t="e">
        <f t="shared" si="9"/>
        <v>#REF!</v>
      </c>
      <c r="P78" s="115" t="e">
        <f t="shared" si="10"/>
        <v>#REF!</v>
      </c>
      <c r="Q78" s="116" t="e">
        <f t="shared" si="11"/>
        <v>#REF!</v>
      </c>
      <c r="R78" s="115" t="e">
        <f t="shared" si="11"/>
        <v>#REF!</v>
      </c>
      <c r="S78" s="115" t="e">
        <f t="shared" si="12"/>
        <v>#REF!</v>
      </c>
      <c r="T78" s="115"/>
      <c r="U78" s="115" t="e">
        <f t="shared" si="13"/>
        <v>#REF!</v>
      </c>
      <c r="V78" s="115" t="e">
        <f t="shared" si="14"/>
        <v>#REF!</v>
      </c>
      <c r="W78" s="115" t="e">
        <f t="shared" si="15"/>
        <v>#REF!</v>
      </c>
      <c r="X78" s="116" t="e">
        <f t="shared" si="16"/>
        <v>#REF!</v>
      </c>
      <c r="Y78" s="116" t="e">
        <f t="shared" si="17"/>
        <v>#REF!</v>
      </c>
      <c r="Z78" s="115" t="e">
        <f t="shared" si="18"/>
        <v>#REF!</v>
      </c>
      <c r="AA78" s="115" t="e">
        <f t="shared" si="23"/>
        <v>#REF!</v>
      </c>
      <c r="AB78" s="115"/>
      <c r="AC78" s="117" t="str">
        <f t="shared" si="19"/>
        <v>BERTAHAP</v>
      </c>
      <c r="AD78" s="118">
        <f t="shared" si="20"/>
        <v>0</v>
      </c>
      <c r="AE78" s="119">
        <v>2</v>
      </c>
      <c r="AF78" s="120"/>
      <c r="AG78" s="115" t="e">
        <f>IF(AF78&gt;#REF!,"LB","KR")</f>
        <v>#REF!</v>
      </c>
      <c r="AH78" s="120">
        <v>3091228000</v>
      </c>
      <c r="AI78" s="120">
        <v>3484307000</v>
      </c>
      <c r="AJ78" s="120">
        <v>3699212000</v>
      </c>
      <c r="AK78" s="121">
        <v>3927371000</v>
      </c>
      <c r="AL78" s="121">
        <v>3699212000</v>
      </c>
      <c r="AM78" s="120">
        <v>3927371000</v>
      </c>
      <c r="AN78" s="120" t="e">
        <f t="shared" si="24"/>
        <v>#REF!</v>
      </c>
    </row>
    <row r="79" spans="1:40">
      <c r="A79" s="3">
        <f t="shared" si="22"/>
        <v>40</v>
      </c>
      <c r="B79" s="106">
        <v>10</v>
      </c>
      <c r="C79" s="107" t="s">
        <v>142</v>
      </c>
      <c r="D79" s="106">
        <v>21</v>
      </c>
      <c r="E79" s="109"/>
      <c r="F79" s="110" t="s">
        <v>84</v>
      </c>
      <c r="G79" s="111">
        <f t="shared" si="3"/>
        <v>132</v>
      </c>
      <c r="H79" s="111">
        <f t="shared" si="4"/>
        <v>112</v>
      </c>
      <c r="I79" s="112">
        <f t="shared" si="5"/>
        <v>26438045</v>
      </c>
      <c r="J79" s="112" t="e">
        <f>SUMIF($AN$4:$AN$22,D79,#REF!)</f>
        <v>#REF!</v>
      </c>
      <c r="K79" s="113" t="e">
        <f t="shared" si="6"/>
        <v>#REF!</v>
      </c>
      <c r="L79" s="114" t="e">
        <f>SUMIF($AN$4:$AN$22,D79,#REF!)</f>
        <v>#REF!</v>
      </c>
      <c r="M79" s="115" t="e">
        <f t="shared" si="7"/>
        <v>#REF!</v>
      </c>
      <c r="N79" s="115" t="e">
        <f t="shared" si="8"/>
        <v>#REF!</v>
      </c>
      <c r="O79" s="115" t="e">
        <f t="shared" si="9"/>
        <v>#REF!</v>
      </c>
      <c r="P79" s="115" t="e">
        <f t="shared" si="10"/>
        <v>#REF!</v>
      </c>
      <c r="Q79" s="116" t="e">
        <f t="shared" si="11"/>
        <v>#REF!</v>
      </c>
      <c r="R79" s="115" t="e">
        <f t="shared" si="11"/>
        <v>#REF!</v>
      </c>
      <c r="S79" s="115" t="e">
        <f t="shared" si="12"/>
        <v>#REF!</v>
      </c>
      <c r="T79" s="115"/>
      <c r="U79" s="115" t="e">
        <f t="shared" si="13"/>
        <v>#REF!</v>
      </c>
      <c r="V79" s="115" t="e">
        <f t="shared" si="14"/>
        <v>#REF!</v>
      </c>
      <c r="W79" s="115" t="e">
        <f t="shared" si="15"/>
        <v>#REF!</v>
      </c>
      <c r="X79" s="116" t="e">
        <f t="shared" si="16"/>
        <v>#REF!</v>
      </c>
      <c r="Y79" s="116" t="e">
        <f t="shared" si="17"/>
        <v>#REF!</v>
      </c>
      <c r="Z79" s="115" t="e">
        <f t="shared" si="18"/>
        <v>#REF!</v>
      </c>
      <c r="AA79" s="115" t="e">
        <f t="shared" si="23"/>
        <v>#REF!</v>
      </c>
      <c r="AB79" s="115"/>
      <c r="AC79" s="117" t="str">
        <f t="shared" si="19"/>
        <v>BERTAHAP</v>
      </c>
      <c r="AD79" s="118">
        <f t="shared" si="20"/>
        <v>0</v>
      </c>
      <c r="AE79" s="119">
        <v>2</v>
      </c>
      <c r="AF79" s="120"/>
      <c r="AG79" s="115" t="e">
        <f>IF(AF79&gt;#REF!,"LB","KR")</f>
        <v>#REF!</v>
      </c>
      <c r="AH79" s="120">
        <v>2994019000</v>
      </c>
      <c r="AI79" s="120">
        <v>3374738000</v>
      </c>
      <c r="AJ79" s="120">
        <v>3582884000</v>
      </c>
      <c r="AK79" s="121">
        <v>3803869000</v>
      </c>
      <c r="AL79" s="121">
        <v>3582884000</v>
      </c>
      <c r="AM79" s="120">
        <v>3803869000</v>
      </c>
      <c r="AN79" s="120" t="e">
        <f t="shared" si="24"/>
        <v>#REF!</v>
      </c>
    </row>
    <row r="80" spans="1:40">
      <c r="A80" s="3">
        <f t="shared" si="22"/>
        <v>41</v>
      </c>
      <c r="B80" s="106">
        <v>1</v>
      </c>
      <c r="C80" s="107" t="s">
        <v>143</v>
      </c>
      <c r="D80" s="108" t="s">
        <v>19</v>
      </c>
      <c r="E80" s="109"/>
      <c r="F80" s="110" t="s">
        <v>72</v>
      </c>
      <c r="G80" s="111">
        <f t="shared" si="3"/>
        <v>175</v>
      </c>
      <c r="H80" s="111">
        <f t="shared" si="4"/>
        <v>156</v>
      </c>
      <c r="I80" s="112">
        <f t="shared" si="5"/>
        <v>26438045</v>
      </c>
      <c r="J80" s="112" t="e">
        <f>SUMIF($AN$4:$AN$22,D80,#REF!)</f>
        <v>#REF!</v>
      </c>
      <c r="K80" s="113" t="e">
        <f t="shared" si="6"/>
        <v>#REF!</v>
      </c>
      <c r="L80" s="249" t="e">
        <f>SUMIF($AN$4:$AN$22,D80,#REF!)</f>
        <v>#REF!</v>
      </c>
      <c r="M80" s="115" t="e">
        <f t="shared" si="7"/>
        <v>#REF!</v>
      </c>
      <c r="N80" s="115" t="e">
        <f t="shared" si="8"/>
        <v>#REF!</v>
      </c>
      <c r="O80" s="115" t="e">
        <f t="shared" si="9"/>
        <v>#REF!</v>
      </c>
      <c r="P80" s="115" t="e">
        <f t="shared" si="10"/>
        <v>#REF!</v>
      </c>
      <c r="Q80" s="116" t="e">
        <f t="shared" si="11"/>
        <v>#REF!</v>
      </c>
      <c r="R80" s="115" t="e">
        <f t="shared" si="11"/>
        <v>#REF!</v>
      </c>
      <c r="S80" s="115" t="e">
        <f t="shared" si="12"/>
        <v>#REF!</v>
      </c>
      <c r="T80" s="115"/>
      <c r="U80" s="115" t="e">
        <f t="shared" si="13"/>
        <v>#REF!</v>
      </c>
      <c r="V80" s="115" t="e">
        <f t="shared" si="14"/>
        <v>#REF!</v>
      </c>
      <c r="W80" s="115" t="e">
        <f t="shared" si="15"/>
        <v>#REF!</v>
      </c>
      <c r="X80" s="116" t="e">
        <f t="shared" si="16"/>
        <v>#REF!</v>
      </c>
      <c r="Y80" s="116" t="e">
        <f t="shared" si="17"/>
        <v>#REF!</v>
      </c>
      <c r="Z80" s="115" t="e">
        <f t="shared" si="18"/>
        <v>#REF!</v>
      </c>
      <c r="AA80" s="115" t="e">
        <f t="shared" si="23"/>
        <v>#REF!</v>
      </c>
      <c r="AB80" s="115"/>
      <c r="AC80" s="117" t="str">
        <f t="shared" si="19"/>
        <v>BERTAHAP</v>
      </c>
      <c r="AD80" s="118">
        <f t="shared" si="20"/>
        <v>0</v>
      </c>
      <c r="AE80" s="119">
        <v>2</v>
      </c>
      <c r="AF80" s="120"/>
      <c r="AG80" s="115" t="e">
        <f>IF(AF80&gt;#REF!,"LB","KR")</f>
        <v>#REF!</v>
      </c>
      <c r="AH80" s="120">
        <v>4135362000</v>
      </c>
      <c r="AI80" s="120">
        <v>4661214000</v>
      </c>
      <c r="AJ80" s="120">
        <v>4948708000</v>
      </c>
      <c r="AK80" s="121">
        <v>5253933000</v>
      </c>
      <c r="AL80" s="121">
        <v>4948708000</v>
      </c>
      <c r="AM80" s="120">
        <v>5253933000</v>
      </c>
      <c r="AN80" s="120" t="e">
        <f t="shared" si="24"/>
        <v>#REF!</v>
      </c>
    </row>
    <row r="81" spans="1:40">
      <c r="A81" s="3">
        <f t="shared" si="22"/>
        <v>42</v>
      </c>
      <c r="B81" s="106">
        <v>2</v>
      </c>
      <c r="C81" s="107" t="s">
        <v>143</v>
      </c>
      <c r="D81" s="108" t="s">
        <v>29</v>
      </c>
      <c r="E81" s="109"/>
      <c r="F81" s="110" t="s">
        <v>74</v>
      </c>
      <c r="G81" s="111">
        <f t="shared" si="3"/>
        <v>85</v>
      </c>
      <c r="H81" s="111">
        <f t="shared" si="4"/>
        <v>74</v>
      </c>
      <c r="I81" s="112">
        <f t="shared" si="5"/>
        <v>26438045</v>
      </c>
      <c r="J81" s="112" t="e">
        <f>SUMIF($AN$4:$AN$22,D81,#REF!)</f>
        <v>#REF!</v>
      </c>
      <c r="K81" s="113" t="e">
        <f t="shared" si="6"/>
        <v>#REF!</v>
      </c>
      <c r="L81" s="249" t="e">
        <f>SUMIF($AN$4:$AN$22,D81,#REF!)</f>
        <v>#REF!</v>
      </c>
      <c r="M81" s="115" t="e">
        <f t="shared" si="7"/>
        <v>#REF!</v>
      </c>
      <c r="N81" s="115" t="e">
        <f t="shared" si="8"/>
        <v>#REF!</v>
      </c>
      <c r="O81" s="115" t="e">
        <f t="shared" si="9"/>
        <v>#REF!</v>
      </c>
      <c r="P81" s="115" t="e">
        <f t="shared" si="10"/>
        <v>#REF!</v>
      </c>
      <c r="Q81" s="116" t="e">
        <f t="shared" si="11"/>
        <v>#REF!</v>
      </c>
      <c r="R81" s="115" t="e">
        <f t="shared" si="11"/>
        <v>#REF!</v>
      </c>
      <c r="S81" s="115" t="e">
        <f t="shared" si="12"/>
        <v>#REF!</v>
      </c>
      <c r="T81" s="115"/>
      <c r="U81" s="115" t="e">
        <f t="shared" si="13"/>
        <v>#REF!</v>
      </c>
      <c r="V81" s="115" t="e">
        <f t="shared" si="14"/>
        <v>#REF!</v>
      </c>
      <c r="W81" s="115" t="e">
        <f t="shared" si="15"/>
        <v>#REF!</v>
      </c>
      <c r="X81" s="116" t="e">
        <f t="shared" si="16"/>
        <v>#REF!</v>
      </c>
      <c r="Y81" s="116" t="e">
        <f t="shared" si="17"/>
        <v>#REF!</v>
      </c>
      <c r="Z81" s="115" t="e">
        <f t="shared" si="18"/>
        <v>#REF!</v>
      </c>
      <c r="AA81" s="115" t="e">
        <f t="shared" si="23"/>
        <v>#REF!</v>
      </c>
      <c r="AB81" s="115"/>
      <c r="AC81" s="117" t="str">
        <f t="shared" si="19"/>
        <v>BERTAHAP</v>
      </c>
      <c r="AD81" s="118">
        <f t="shared" si="20"/>
        <v>0</v>
      </c>
      <c r="AE81" s="119">
        <v>2</v>
      </c>
      <c r="AF81" s="120"/>
      <c r="AG81" s="115" t="e">
        <f>IF(AF81&gt;#REF!,"LB","KR")</f>
        <v>#REF!</v>
      </c>
      <c r="AH81" s="120">
        <v>1925320000</v>
      </c>
      <c r="AI81" s="120">
        <v>2170143000</v>
      </c>
      <c r="AJ81" s="120">
        <v>2303993000</v>
      </c>
      <c r="AK81" s="121">
        <v>2446098000</v>
      </c>
      <c r="AL81" s="121">
        <v>2303993000</v>
      </c>
      <c r="AM81" s="120">
        <v>2446098000</v>
      </c>
      <c r="AN81" s="120" t="e">
        <f t="shared" si="24"/>
        <v>#REF!</v>
      </c>
    </row>
    <row r="82" spans="1:40">
      <c r="A82" s="3">
        <f t="shared" si="22"/>
        <v>43</v>
      </c>
      <c r="B82" s="106">
        <v>3</v>
      </c>
      <c r="C82" s="107" t="s">
        <v>143</v>
      </c>
      <c r="D82" s="108" t="s">
        <v>32</v>
      </c>
      <c r="E82" s="109"/>
      <c r="F82" s="110" t="s">
        <v>56</v>
      </c>
      <c r="G82" s="111">
        <f t="shared" si="3"/>
        <v>85</v>
      </c>
      <c r="H82" s="111">
        <f t="shared" si="4"/>
        <v>74</v>
      </c>
      <c r="I82" s="112">
        <f t="shared" si="5"/>
        <v>26438045</v>
      </c>
      <c r="J82" s="112" t="e">
        <f>SUMIF($AN$4:$AN$22,D82,#REF!)</f>
        <v>#REF!</v>
      </c>
      <c r="K82" s="113" t="e">
        <f t="shared" si="6"/>
        <v>#REF!</v>
      </c>
      <c r="L82" s="249" t="e">
        <f>SUMIF($AN$4:$AN$22,D82,#REF!)</f>
        <v>#REF!</v>
      </c>
      <c r="M82" s="115" t="e">
        <f t="shared" si="7"/>
        <v>#REF!</v>
      </c>
      <c r="N82" s="115" t="e">
        <f t="shared" si="8"/>
        <v>#REF!</v>
      </c>
      <c r="O82" s="115" t="e">
        <f t="shared" si="9"/>
        <v>#REF!</v>
      </c>
      <c r="P82" s="115" t="e">
        <f t="shared" si="10"/>
        <v>#REF!</v>
      </c>
      <c r="Q82" s="116" t="e">
        <f t="shared" si="11"/>
        <v>#REF!</v>
      </c>
      <c r="R82" s="115" t="e">
        <f t="shared" si="11"/>
        <v>#REF!</v>
      </c>
      <c r="S82" s="115" t="e">
        <f t="shared" si="12"/>
        <v>#REF!</v>
      </c>
      <c r="T82" s="115"/>
      <c r="U82" s="115" t="e">
        <f t="shared" si="13"/>
        <v>#REF!</v>
      </c>
      <c r="V82" s="115" t="e">
        <f t="shared" si="14"/>
        <v>#REF!</v>
      </c>
      <c r="W82" s="115" t="e">
        <f t="shared" si="15"/>
        <v>#REF!</v>
      </c>
      <c r="X82" s="116" t="e">
        <f t="shared" si="16"/>
        <v>#REF!</v>
      </c>
      <c r="Y82" s="116" t="e">
        <f t="shared" si="17"/>
        <v>#REF!</v>
      </c>
      <c r="Z82" s="115" t="e">
        <f t="shared" si="18"/>
        <v>#REF!</v>
      </c>
      <c r="AA82" s="115" t="e">
        <f t="shared" si="23"/>
        <v>#REF!</v>
      </c>
      <c r="AB82" s="115"/>
      <c r="AC82" s="117" t="str">
        <f t="shared" si="19"/>
        <v>BERTAHAP</v>
      </c>
      <c r="AD82" s="118">
        <f t="shared" si="20"/>
        <v>0</v>
      </c>
      <c r="AE82" s="119">
        <v>2</v>
      </c>
      <c r="AF82" s="120"/>
      <c r="AG82" s="115" t="e">
        <f>IF(AF82&gt;#REF!,"LB","KR")</f>
        <v>#REF!</v>
      </c>
      <c r="AH82" s="120">
        <v>1925320000</v>
      </c>
      <c r="AI82" s="120">
        <v>2170143000</v>
      </c>
      <c r="AJ82" s="120">
        <v>2303993000</v>
      </c>
      <c r="AK82" s="121">
        <v>2446098000</v>
      </c>
      <c r="AL82" s="121">
        <v>2303993000</v>
      </c>
      <c r="AM82" s="120">
        <v>2446098000</v>
      </c>
      <c r="AN82" s="120" t="e">
        <f t="shared" si="24"/>
        <v>#REF!</v>
      </c>
    </row>
    <row r="83" spans="1:40">
      <c r="A83" s="3">
        <f t="shared" si="22"/>
        <v>44</v>
      </c>
      <c r="B83" s="106">
        <v>4</v>
      </c>
      <c r="C83" s="107" t="s">
        <v>143</v>
      </c>
      <c r="D83" s="108" t="s">
        <v>38</v>
      </c>
      <c r="E83" s="109"/>
      <c r="F83" s="110" t="s">
        <v>58</v>
      </c>
      <c r="G83" s="111">
        <f t="shared" si="3"/>
        <v>101</v>
      </c>
      <c r="H83" s="111">
        <f t="shared" si="4"/>
        <v>90</v>
      </c>
      <c r="I83" s="112">
        <f t="shared" si="5"/>
        <v>26438045</v>
      </c>
      <c r="J83" s="112" t="e">
        <f>SUMIF($AN$4:$AN$22,D83,#REF!)</f>
        <v>#REF!</v>
      </c>
      <c r="K83" s="113" t="e">
        <f t="shared" si="6"/>
        <v>#REF!</v>
      </c>
      <c r="L83" s="249" t="e">
        <f>SUMIF($AN$4:$AN$22,D83,#REF!)</f>
        <v>#REF!</v>
      </c>
      <c r="M83" s="115" t="e">
        <f t="shared" si="7"/>
        <v>#REF!</v>
      </c>
      <c r="N83" s="115" t="e">
        <f t="shared" si="8"/>
        <v>#REF!</v>
      </c>
      <c r="O83" s="115" t="e">
        <f t="shared" si="9"/>
        <v>#REF!</v>
      </c>
      <c r="P83" s="115" t="e">
        <f t="shared" si="10"/>
        <v>#REF!</v>
      </c>
      <c r="Q83" s="116" t="e">
        <f t="shared" si="11"/>
        <v>#REF!</v>
      </c>
      <c r="R83" s="115" t="e">
        <f t="shared" si="11"/>
        <v>#REF!</v>
      </c>
      <c r="S83" s="115" t="e">
        <f t="shared" si="12"/>
        <v>#REF!</v>
      </c>
      <c r="T83" s="115"/>
      <c r="U83" s="115" t="e">
        <f t="shared" si="13"/>
        <v>#REF!</v>
      </c>
      <c r="V83" s="115" t="e">
        <f t="shared" si="14"/>
        <v>#REF!</v>
      </c>
      <c r="W83" s="115" t="e">
        <f t="shared" si="15"/>
        <v>#REF!</v>
      </c>
      <c r="X83" s="116" t="e">
        <f t="shared" si="16"/>
        <v>#REF!</v>
      </c>
      <c r="Y83" s="116" t="e">
        <f t="shared" si="17"/>
        <v>#REF!</v>
      </c>
      <c r="Z83" s="115" t="e">
        <f t="shared" si="18"/>
        <v>#REF!</v>
      </c>
      <c r="AA83" s="115" t="e">
        <f t="shared" si="23"/>
        <v>#REF!</v>
      </c>
      <c r="AB83" s="115"/>
      <c r="AC83" s="117" t="str">
        <f t="shared" si="19"/>
        <v>BERTAHAP</v>
      </c>
      <c r="AD83" s="118">
        <f t="shared" si="20"/>
        <v>0</v>
      </c>
      <c r="AE83" s="119">
        <v>2</v>
      </c>
      <c r="AF83" s="120"/>
      <c r="AG83" s="115" t="e">
        <f>IF(AF83&gt;#REF!,"LB","KR")</f>
        <v>#REF!</v>
      </c>
      <c r="AH83" s="120">
        <v>2341605000</v>
      </c>
      <c r="AI83" s="120">
        <v>2639363000</v>
      </c>
      <c r="AJ83" s="120">
        <v>2802153000</v>
      </c>
      <c r="AK83" s="121">
        <v>2974984000</v>
      </c>
      <c r="AL83" s="121">
        <v>2802153000</v>
      </c>
      <c r="AM83" s="120">
        <v>2974984000</v>
      </c>
      <c r="AN83" s="120" t="e">
        <f t="shared" si="24"/>
        <v>#REF!</v>
      </c>
    </row>
    <row r="84" spans="1:40">
      <c r="A84" s="3">
        <f t="shared" si="22"/>
        <v>45</v>
      </c>
      <c r="B84" s="106">
        <v>5</v>
      </c>
      <c r="C84" s="107" t="s">
        <v>143</v>
      </c>
      <c r="D84" s="108" t="s">
        <v>44</v>
      </c>
      <c r="E84" s="109"/>
      <c r="F84" s="110" t="s">
        <v>60</v>
      </c>
      <c r="G84" s="111">
        <f t="shared" si="3"/>
        <v>101</v>
      </c>
      <c r="H84" s="111">
        <f t="shared" si="4"/>
        <v>90</v>
      </c>
      <c r="I84" s="112">
        <f t="shared" si="5"/>
        <v>26438045</v>
      </c>
      <c r="J84" s="112" t="e">
        <f>SUMIF($AN$4:$AN$22,D84,#REF!)</f>
        <v>#REF!</v>
      </c>
      <c r="K84" s="113" t="e">
        <f t="shared" si="6"/>
        <v>#REF!</v>
      </c>
      <c r="L84" s="249" t="e">
        <f>SUMIF($AN$4:$AN$22,D84,#REF!)</f>
        <v>#REF!</v>
      </c>
      <c r="M84" s="115" t="e">
        <f t="shared" si="7"/>
        <v>#REF!</v>
      </c>
      <c r="N84" s="115" t="e">
        <f t="shared" si="8"/>
        <v>#REF!</v>
      </c>
      <c r="O84" s="115" t="e">
        <f t="shared" si="9"/>
        <v>#REF!</v>
      </c>
      <c r="P84" s="115" t="e">
        <f t="shared" si="10"/>
        <v>#REF!</v>
      </c>
      <c r="Q84" s="116" t="e">
        <f t="shared" si="11"/>
        <v>#REF!</v>
      </c>
      <c r="R84" s="115" t="e">
        <f t="shared" si="11"/>
        <v>#REF!</v>
      </c>
      <c r="S84" s="115" t="e">
        <f t="shared" si="12"/>
        <v>#REF!</v>
      </c>
      <c r="T84" s="115"/>
      <c r="U84" s="115" t="e">
        <f t="shared" si="13"/>
        <v>#REF!</v>
      </c>
      <c r="V84" s="115" t="e">
        <f t="shared" si="14"/>
        <v>#REF!</v>
      </c>
      <c r="W84" s="115" t="e">
        <f t="shared" si="15"/>
        <v>#REF!</v>
      </c>
      <c r="X84" s="116" t="e">
        <f t="shared" si="16"/>
        <v>#REF!</v>
      </c>
      <c r="Y84" s="116" t="e">
        <f t="shared" si="17"/>
        <v>#REF!</v>
      </c>
      <c r="Z84" s="115" t="e">
        <f t="shared" si="18"/>
        <v>#REF!</v>
      </c>
      <c r="AA84" s="115" t="e">
        <f t="shared" si="23"/>
        <v>#REF!</v>
      </c>
      <c r="AB84" s="115"/>
      <c r="AC84" s="117" t="str">
        <f t="shared" si="19"/>
        <v>BERTAHAP</v>
      </c>
      <c r="AD84" s="118">
        <f t="shared" si="20"/>
        <v>0</v>
      </c>
      <c r="AE84" s="119">
        <v>2</v>
      </c>
      <c r="AF84" s="120"/>
      <c r="AG84" s="115" t="e">
        <f>IF(AF84&gt;#REF!,"LB","KR")</f>
        <v>#REF!</v>
      </c>
      <c r="AH84" s="120">
        <v>2341605000</v>
      </c>
      <c r="AI84" s="120">
        <v>2639363000</v>
      </c>
      <c r="AJ84" s="120">
        <v>2802153000</v>
      </c>
      <c r="AK84" s="121">
        <v>2974984000</v>
      </c>
      <c r="AL84" s="121">
        <v>2802153000</v>
      </c>
      <c r="AM84" s="120">
        <v>2974984000</v>
      </c>
      <c r="AN84" s="120" t="e">
        <f t="shared" si="24"/>
        <v>#REF!</v>
      </c>
    </row>
    <row r="85" spans="1:40">
      <c r="A85" s="3">
        <f t="shared" si="22"/>
        <v>46</v>
      </c>
      <c r="B85" s="106">
        <v>6</v>
      </c>
      <c r="C85" s="107" t="s">
        <v>143</v>
      </c>
      <c r="D85" s="106">
        <v>11</v>
      </c>
      <c r="E85" s="109"/>
      <c r="F85" s="110" t="s">
        <v>62</v>
      </c>
      <c r="G85" s="111">
        <f t="shared" si="3"/>
        <v>101</v>
      </c>
      <c r="H85" s="111">
        <f t="shared" si="4"/>
        <v>90</v>
      </c>
      <c r="I85" s="112">
        <f t="shared" si="5"/>
        <v>26438045</v>
      </c>
      <c r="J85" s="112" t="e">
        <f>SUMIF($AN$4:$AN$22,D85,#REF!)</f>
        <v>#REF!</v>
      </c>
      <c r="K85" s="113" t="e">
        <f t="shared" si="6"/>
        <v>#REF!</v>
      </c>
      <c r="L85" s="249" t="e">
        <f>SUMIF($AN$4:$AN$22,D85,#REF!)</f>
        <v>#REF!</v>
      </c>
      <c r="M85" s="115" t="e">
        <f t="shared" si="7"/>
        <v>#REF!</v>
      </c>
      <c r="N85" s="115" t="e">
        <f t="shared" si="8"/>
        <v>#REF!</v>
      </c>
      <c r="O85" s="115" t="e">
        <f t="shared" si="9"/>
        <v>#REF!</v>
      </c>
      <c r="P85" s="115" t="e">
        <f t="shared" si="10"/>
        <v>#REF!</v>
      </c>
      <c r="Q85" s="116" t="e">
        <f t="shared" si="11"/>
        <v>#REF!</v>
      </c>
      <c r="R85" s="115" t="e">
        <f t="shared" si="11"/>
        <v>#REF!</v>
      </c>
      <c r="S85" s="115" t="e">
        <f t="shared" si="12"/>
        <v>#REF!</v>
      </c>
      <c r="T85" s="115"/>
      <c r="U85" s="115" t="e">
        <f t="shared" si="13"/>
        <v>#REF!</v>
      </c>
      <c r="V85" s="115" t="e">
        <f t="shared" si="14"/>
        <v>#REF!</v>
      </c>
      <c r="W85" s="115" t="e">
        <f t="shared" si="15"/>
        <v>#REF!</v>
      </c>
      <c r="X85" s="116" t="e">
        <f t="shared" si="16"/>
        <v>#REF!</v>
      </c>
      <c r="Y85" s="116" t="e">
        <f t="shared" si="17"/>
        <v>#REF!</v>
      </c>
      <c r="Z85" s="115" t="e">
        <f t="shared" si="18"/>
        <v>#REF!</v>
      </c>
      <c r="AA85" s="115" t="e">
        <f t="shared" si="23"/>
        <v>#REF!</v>
      </c>
      <c r="AB85" s="115"/>
      <c r="AC85" s="117" t="str">
        <f t="shared" si="19"/>
        <v>BERTAHAP</v>
      </c>
      <c r="AD85" s="118">
        <f t="shared" si="20"/>
        <v>0</v>
      </c>
      <c r="AE85" s="119">
        <v>2</v>
      </c>
      <c r="AF85" s="120"/>
      <c r="AG85" s="115" t="e">
        <f>IF(AF85&gt;#REF!,"LB","KR")</f>
        <v>#REF!</v>
      </c>
      <c r="AH85" s="120">
        <v>2341605000</v>
      </c>
      <c r="AI85" s="120">
        <v>2639363000</v>
      </c>
      <c r="AJ85" s="120">
        <v>2802153000</v>
      </c>
      <c r="AK85" s="121">
        <v>2974984000</v>
      </c>
      <c r="AL85" s="121">
        <v>2802153000</v>
      </c>
      <c r="AM85" s="120">
        <v>2974984000</v>
      </c>
      <c r="AN85" s="120" t="e">
        <f t="shared" si="24"/>
        <v>#REF!</v>
      </c>
    </row>
    <row r="86" spans="1:40">
      <c r="A86" s="3">
        <f t="shared" si="22"/>
        <v>47</v>
      </c>
      <c r="B86" s="106">
        <v>7</v>
      </c>
      <c r="C86" s="107" t="s">
        <v>143</v>
      </c>
      <c r="D86" s="106">
        <v>19</v>
      </c>
      <c r="E86" s="109"/>
      <c r="F86" s="110" t="s">
        <v>78</v>
      </c>
      <c r="G86" s="111">
        <f t="shared" si="3"/>
        <v>138</v>
      </c>
      <c r="H86" s="111">
        <f t="shared" si="4"/>
        <v>120</v>
      </c>
      <c r="I86" s="112">
        <f t="shared" si="5"/>
        <v>26438045</v>
      </c>
      <c r="J86" s="112" t="e">
        <f>SUMIF($AN$4:$AN$22,D86,#REF!)</f>
        <v>#REF!</v>
      </c>
      <c r="K86" s="113" t="e">
        <f t="shared" si="6"/>
        <v>#REF!</v>
      </c>
      <c r="L86" s="249" t="e">
        <f>SUMIF($AN$4:$AN$22,D86,#REF!)</f>
        <v>#REF!</v>
      </c>
      <c r="M86" s="115" t="e">
        <f t="shared" si="7"/>
        <v>#REF!</v>
      </c>
      <c r="N86" s="115" t="e">
        <f t="shared" si="8"/>
        <v>#REF!</v>
      </c>
      <c r="O86" s="115" t="e">
        <f t="shared" si="9"/>
        <v>#REF!</v>
      </c>
      <c r="P86" s="115" t="e">
        <f t="shared" si="10"/>
        <v>#REF!</v>
      </c>
      <c r="Q86" s="116" t="e">
        <f t="shared" si="11"/>
        <v>#REF!</v>
      </c>
      <c r="R86" s="115" t="e">
        <f t="shared" si="11"/>
        <v>#REF!</v>
      </c>
      <c r="S86" s="115" t="e">
        <f t="shared" si="12"/>
        <v>#REF!</v>
      </c>
      <c r="T86" s="115"/>
      <c r="U86" s="115" t="e">
        <f t="shared" si="13"/>
        <v>#REF!</v>
      </c>
      <c r="V86" s="115" t="e">
        <f t="shared" si="14"/>
        <v>#REF!</v>
      </c>
      <c r="W86" s="115" t="e">
        <f t="shared" si="15"/>
        <v>#REF!</v>
      </c>
      <c r="X86" s="116" t="e">
        <f t="shared" si="16"/>
        <v>#REF!</v>
      </c>
      <c r="Y86" s="116" t="e">
        <f t="shared" si="17"/>
        <v>#REF!</v>
      </c>
      <c r="Z86" s="115" t="e">
        <f t="shared" si="18"/>
        <v>#REF!</v>
      </c>
      <c r="AA86" s="115" t="e">
        <f t="shared" si="23"/>
        <v>#REF!</v>
      </c>
      <c r="AB86" s="115"/>
      <c r="AC86" s="117" t="str">
        <f t="shared" si="19"/>
        <v>BERTAHAP</v>
      </c>
      <c r="AD86" s="118">
        <f t="shared" si="20"/>
        <v>0</v>
      </c>
      <c r="AE86" s="119">
        <v>2</v>
      </c>
      <c r="AF86" s="120"/>
      <c r="AG86" s="115" t="e">
        <f>IF(AF86&gt;#REF!,"LB","KR")</f>
        <v>#REF!</v>
      </c>
      <c r="AH86" s="120">
        <v>3122140000</v>
      </c>
      <c r="AI86" s="120">
        <v>3519150000</v>
      </c>
      <c r="AJ86" s="120">
        <v>3736204000</v>
      </c>
      <c r="AK86" s="121">
        <v>3966645000</v>
      </c>
      <c r="AL86" s="121">
        <v>3736204000</v>
      </c>
      <c r="AM86" s="120">
        <v>3966645000</v>
      </c>
      <c r="AN86" s="120" t="e">
        <f t="shared" si="24"/>
        <v>#REF!</v>
      </c>
    </row>
    <row r="87" spans="1:40">
      <c r="A87" s="3">
        <f t="shared" si="22"/>
        <v>48</v>
      </c>
      <c r="B87" s="106">
        <v>8</v>
      </c>
      <c r="C87" s="107" t="s">
        <v>143</v>
      </c>
      <c r="D87" s="106">
        <v>21</v>
      </c>
      <c r="E87" s="109"/>
      <c r="F87" s="110" t="s">
        <v>84</v>
      </c>
      <c r="G87" s="111">
        <f t="shared" si="3"/>
        <v>132</v>
      </c>
      <c r="H87" s="111">
        <f t="shared" si="4"/>
        <v>112</v>
      </c>
      <c r="I87" s="112">
        <f t="shared" si="5"/>
        <v>26438045</v>
      </c>
      <c r="J87" s="112" t="e">
        <f>SUMIF($AN$4:$AN$22,D87,#REF!)</f>
        <v>#REF!</v>
      </c>
      <c r="K87" s="113" t="e">
        <f t="shared" si="6"/>
        <v>#REF!</v>
      </c>
      <c r="L87" s="249" t="e">
        <f>SUMIF($AN$4:$AN$22,D87,#REF!)</f>
        <v>#REF!</v>
      </c>
      <c r="M87" s="115" t="e">
        <f t="shared" si="7"/>
        <v>#REF!</v>
      </c>
      <c r="N87" s="115" t="e">
        <f t="shared" si="8"/>
        <v>#REF!</v>
      </c>
      <c r="O87" s="115" t="e">
        <f t="shared" si="9"/>
        <v>#REF!</v>
      </c>
      <c r="P87" s="115" t="e">
        <f t="shared" si="10"/>
        <v>#REF!</v>
      </c>
      <c r="Q87" s="116" t="e">
        <f t="shared" si="11"/>
        <v>#REF!</v>
      </c>
      <c r="R87" s="115" t="e">
        <f t="shared" si="11"/>
        <v>#REF!</v>
      </c>
      <c r="S87" s="115" t="e">
        <f t="shared" si="12"/>
        <v>#REF!</v>
      </c>
      <c r="T87" s="115"/>
      <c r="U87" s="115" t="e">
        <f t="shared" si="13"/>
        <v>#REF!</v>
      </c>
      <c r="V87" s="115" t="e">
        <f t="shared" si="14"/>
        <v>#REF!</v>
      </c>
      <c r="W87" s="115" t="e">
        <f t="shared" si="15"/>
        <v>#REF!</v>
      </c>
      <c r="X87" s="116" t="e">
        <f t="shared" si="16"/>
        <v>#REF!</v>
      </c>
      <c r="Y87" s="116" t="e">
        <f t="shared" si="17"/>
        <v>#REF!</v>
      </c>
      <c r="Z87" s="115" t="e">
        <f t="shared" si="18"/>
        <v>#REF!</v>
      </c>
      <c r="AA87" s="115" t="e">
        <f t="shared" si="23"/>
        <v>#REF!</v>
      </c>
      <c r="AB87" s="115"/>
      <c r="AC87" s="117" t="str">
        <f t="shared" si="19"/>
        <v>BERTAHAP</v>
      </c>
      <c r="AD87" s="118">
        <f t="shared" si="20"/>
        <v>0</v>
      </c>
      <c r="AE87" s="119">
        <v>2</v>
      </c>
      <c r="AF87" s="120"/>
      <c r="AG87" s="115" t="e">
        <f>IF(AF87&gt;#REF!,"LB","KR")</f>
        <v>#REF!</v>
      </c>
      <c r="AH87" s="120">
        <v>3023959000</v>
      </c>
      <c r="AI87" s="120">
        <v>3408485000</v>
      </c>
      <c r="AJ87" s="120">
        <v>3618713000</v>
      </c>
      <c r="AK87" s="121">
        <v>3841907000</v>
      </c>
      <c r="AL87" s="121">
        <v>3618713000</v>
      </c>
      <c r="AM87" s="120">
        <v>3841907000</v>
      </c>
      <c r="AN87" s="120" t="e">
        <f t="shared" si="24"/>
        <v>#REF!</v>
      </c>
    </row>
    <row r="88" spans="1:40">
      <c r="A88" s="3">
        <f t="shared" si="22"/>
        <v>49</v>
      </c>
      <c r="B88" s="106">
        <v>1</v>
      </c>
      <c r="C88" s="107" t="s">
        <v>145</v>
      </c>
      <c r="D88" s="108" t="s">
        <v>19</v>
      </c>
      <c r="E88" s="109"/>
      <c r="F88" s="110" t="s">
        <v>72</v>
      </c>
      <c r="G88" s="111">
        <f t="shared" si="3"/>
        <v>175</v>
      </c>
      <c r="H88" s="111">
        <f t="shared" si="4"/>
        <v>156</v>
      </c>
      <c r="I88" s="112">
        <f t="shared" si="5"/>
        <v>26438045</v>
      </c>
      <c r="J88" s="112" t="e">
        <f>SUMIF($AN$4:$AN$22,D88,#REF!)</f>
        <v>#REF!</v>
      </c>
      <c r="K88" s="113" t="e">
        <f t="shared" si="6"/>
        <v>#REF!</v>
      </c>
      <c r="L88" s="114" t="e">
        <f>SUMIF($AN$4:$AN$22,D88,#REF!)</f>
        <v>#REF!</v>
      </c>
      <c r="M88" s="115" t="e">
        <f t="shared" si="7"/>
        <v>#REF!</v>
      </c>
      <c r="N88" s="115" t="e">
        <f t="shared" si="8"/>
        <v>#REF!</v>
      </c>
      <c r="O88" s="115" t="e">
        <f t="shared" si="9"/>
        <v>#REF!</v>
      </c>
      <c r="P88" s="115" t="e">
        <f t="shared" si="10"/>
        <v>#REF!</v>
      </c>
      <c r="Q88" s="116" t="e">
        <f t="shared" si="11"/>
        <v>#REF!</v>
      </c>
      <c r="R88" s="115" t="e">
        <f t="shared" si="11"/>
        <v>#REF!</v>
      </c>
      <c r="S88" s="115" t="e">
        <f t="shared" si="12"/>
        <v>#REF!</v>
      </c>
      <c r="T88" s="115"/>
      <c r="U88" s="115" t="e">
        <f t="shared" si="13"/>
        <v>#REF!</v>
      </c>
      <c r="V88" s="115" t="e">
        <f t="shared" si="14"/>
        <v>#REF!</v>
      </c>
      <c r="W88" s="115" t="e">
        <f t="shared" si="15"/>
        <v>#REF!</v>
      </c>
      <c r="X88" s="116" t="e">
        <f t="shared" si="16"/>
        <v>#REF!</v>
      </c>
      <c r="Y88" s="116" t="e">
        <f t="shared" si="17"/>
        <v>#REF!</v>
      </c>
      <c r="Z88" s="115" t="e">
        <f t="shared" si="18"/>
        <v>#REF!</v>
      </c>
      <c r="AA88" s="115" t="e">
        <f t="shared" si="23"/>
        <v>#REF!</v>
      </c>
      <c r="AB88" s="115"/>
      <c r="AC88" s="117" t="str">
        <f t="shared" si="19"/>
        <v>BERTAHAP</v>
      </c>
      <c r="AD88" s="118">
        <f t="shared" si="20"/>
        <v>0</v>
      </c>
      <c r="AE88" s="119">
        <v>2</v>
      </c>
      <c r="AF88" s="120"/>
      <c r="AG88" s="115" t="e">
        <f>IF(AF88&gt;#REF!,"LB","KR")</f>
        <v>#REF!</v>
      </c>
      <c r="AH88" s="120">
        <v>4094418000</v>
      </c>
      <c r="AI88" s="120">
        <v>4615064000</v>
      </c>
      <c r="AJ88" s="120">
        <v>4899711000</v>
      </c>
      <c r="AK88" s="121">
        <v>5201914000</v>
      </c>
      <c r="AL88" s="121">
        <v>4899711000</v>
      </c>
      <c r="AM88" s="120">
        <v>5201914000</v>
      </c>
      <c r="AN88" s="120" t="e">
        <f t="shared" si="24"/>
        <v>#REF!</v>
      </c>
    </row>
    <row r="89" spans="1:40">
      <c r="A89" s="3">
        <f t="shared" si="22"/>
        <v>50</v>
      </c>
      <c r="B89" s="106">
        <v>2</v>
      </c>
      <c r="C89" s="107" t="s">
        <v>145</v>
      </c>
      <c r="D89" s="108" t="s">
        <v>29</v>
      </c>
      <c r="E89" s="109"/>
      <c r="F89" s="110" t="s">
        <v>74</v>
      </c>
      <c r="G89" s="111">
        <f t="shared" si="3"/>
        <v>85</v>
      </c>
      <c r="H89" s="111">
        <f t="shared" si="4"/>
        <v>74</v>
      </c>
      <c r="I89" s="112">
        <f t="shared" si="5"/>
        <v>26438045</v>
      </c>
      <c r="J89" s="112" t="e">
        <f>SUMIF($AN$4:$AN$22,D89,#REF!)</f>
        <v>#REF!</v>
      </c>
      <c r="K89" s="113" t="e">
        <f t="shared" si="6"/>
        <v>#REF!</v>
      </c>
      <c r="L89" s="114" t="e">
        <f>SUMIF($AN$4:$AN$22,D89,#REF!)</f>
        <v>#REF!</v>
      </c>
      <c r="M89" s="115" t="e">
        <f t="shared" si="7"/>
        <v>#REF!</v>
      </c>
      <c r="N89" s="115" t="e">
        <f t="shared" si="8"/>
        <v>#REF!</v>
      </c>
      <c r="O89" s="115" t="e">
        <f t="shared" si="9"/>
        <v>#REF!</v>
      </c>
      <c r="P89" s="115" t="e">
        <f t="shared" si="10"/>
        <v>#REF!</v>
      </c>
      <c r="Q89" s="116" t="e">
        <f t="shared" si="11"/>
        <v>#REF!</v>
      </c>
      <c r="R89" s="115" t="e">
        <f t="shared" si="11"/>
        <v>#REF!</v>
      </c>
      <c r="S89" s="115" t="e">
        <f t="shared" si="12"/>
        <v>#REF!</v>
      </c>
      <c r="T89" s="115"/>
      <c r="U89" s="115" t="e">
        <f t="shared" si="13"/>
        <v>#REF!</v>
      </c>
      <c r="V89" s="115" t="e">
        <f t="shared" si="14"/>
        <v>#REF!</v>
      </c>
      <c r="W89" s="115" t="e">
        <f t="shared" si="15"/>
        <v>#REF!</v>
      </c>
      <c r="X89" s="116" t="e">
        <f t="shared" si="16"/>
        <v>#REF!</v>
      </c>
      <c r="Y89" s="116" t="e">
        <f t="shared" si="17"/>
        <v>#REF!</v>
      </c>
      <c r="Z89" s="115" t="e">
        <f t="shared" si="18"/>
        <v>#REF!</v>
      </c>
      <c r="AA89" s="115" t="e">
        <f t="shared" si="23"/>
        <v>#REF!</v>
      </c>
      <c r="AB89" s="115"/>
      <c r="AC89" s="117" t="str">
        <f t="shared" si="19"/>
        <v>BERTAHAP</v>
      </c>
      <c r="AD89" s="118">
        <f t="shared" si="20"/>
        <v>0</v>
      </c>
      <c r="AE89" s="119">
        <v>2</v>
      </c>
      <c r="AF89" s="120"/>
      <c r="AG89" s="115" t="e">
        <f>IF(AF89&gt;#REF!,"LB","KR")</f>
        <v>#REF!</v>
      </c>
      <c r="AH89" s="120">
        <v>1906257000</v>
      </c>
      <c r="AI89" s="120">
        <v>2148656000</v>
      </c>
      <c r="AJ89" s="120">
        <v>2281181000</v>
      </c>
      <c r="AK89" s="121">
        <v>2421879000</v>
      </c>
      <c r="AL89" s="121">
        <v>2281181000</v>
      </c>
      <c r="AM89" s="120">
        <v>2421879000</v>
      </c>
      <c r="AN89" s="120" t="e">
        <f t="shared" si="24"/>
        <v>#REF!</v>
      </c>
    </row>
    <row r="90" spans="1:40">
      <c r="A90" s="3">
        <f t="shared" si="22"/>
        <v>51</v>
      </c>
      <c r="B90" s="106">
        <v>3</v>
      </c>
      <c r="C90" s="107" t="s">
        <v>145</v>
      </c>
      <c r="D90" s="108" t="s">
        <v>32</v>
      </c>
      <c r="E90" s="109"/>
      <c r="F90" s="110" t="s">
        <v>56</v>
      </c>
      <c r="G90" s="111">
        <f t="shared" si="3"/>
        <v>85</v>
      </c>
      <c r="H90" s="111">
        <f t="shared" si="4"/>
        <v>74</v>
      </c>
      <c r="I90" s="112">
        <f t="shared" si="5"/>
        <v>26438045</v>
      </c>
      <c r="J90" s="112" t="e">
        <f>SUMIF($AN$4:$AN$22,D90,#REF!)</f>
        <v>#REF!</v>
      </c>
      <c r="K90" s="113" t="e">
        <f t="shared" si="6"/>
        <v>#REF!</v>
      </c>
      <c r="L90" s="114" t="e">
        <f>SUMIF($AN$4:$AN$22,D90,#REF!)</f>
        <v>#REF!</v>
      </c>
      <c r="M90" s="115" t="e">
        <f t="shared" si="7"/>
        <v>#REF!</v>
      </c>
      <c r="N90" s="115" t="e">
        <f t="shared" si="8"/>
        <v>#REF!</v>
      </c>
      <c r="O90" s="115" t="e">
        <f t="shared" si="9"/>
        <v>#REF!</v>
      </c>
      <c r="P90" s="115" t="e">
        <f t="shared" si="10"/>
        <v>#REF!</v>
      </c>
      <c r="Q90" s="116" t="e">
        <f t="shared" si="11"/>
        <v>#REF!</v>
      </c>
      <c r="R90" s="115" t="e">
        <f t="shared" si="11"/>
        <v>#REF!</v>
      </c>
      <c r="S90" s="115" t="e">
        <f t="shared" si="12"/>
        <v>#REF!</v>
      </c>
      <c r="T90" s="115"/>
      <c r="U90" s="115" t="e">
        <f t="shared" si="13"/>
        <v>#REF!</v>
      </c>
      <c r="V90" s="115" t="e">
        <f t="shared" si="14"/>
        <v>#REF!</v>
      </c>
      <c r="W90" s="115" t="e">
        <f t="shared" si="15"/>
        <v>#REF!</v>
      </c>
      <c r="X90" s="116" t="e">
        <f t="shared" si="16"/>
        <v>#REF!</v>
      </c>
      <c r="Y90" s="116" t="e">
        <f t="shared" si="17"/>
        <v>#REF!</v>
      </c>
      <c r="Z90" s="115" t="e">
        <f t="shared" si="18"/>
        <v>#REF!</v>
      </c>
      <c r="AA90" s="115" t="e">
        <f t="shared" si="23"/>
        <v>#REF!</v>
      </c>
      <c r="AB90" s="115"/>
      <c r="AC90" s="117" t="str">
        <f t="shared" si="19"/>
        <v>BERTAHAP</v>
      </c>
      <c r="AD90" s="118">
        <f t="shared" si="20"/>
        <v>0</v>
      </c>
      <c r="AE90" s="119">
        <v>2</v>
      </c>
      <c r="AF90" s="120"/>
      <c r="AG90" s="115" t="e">
        <f>IF(AF90&gt;#REF!,"LB","KR")</f>
        <v>#REF!</v>
      </c>
      <c r="AH90" s="120">
        <v>1906257000</v>
      </c>
      <c r="AI90" s="120">
        <v>2148656000</v>
      </c>
      <c r="AJ90" s="120">
        <v>2281181000</v>
      </c>
      <c r="AK90" s="121">
        <v>2421879000</v>
      </c>
      <c r="AL90" s="121">
        <v>2281181000</v>
      </c>
      <c r="AM90" s="120">
        <v>2421879000</v>
      </c>
      <c r="AN90" s="120" t="e">
        <f t="shared" si="24"/>
        <v>#REF!</v>
      </c>
    </row>
    <row r="91" spans="1:40">
      <c r="A91" s="3">
        <f t="shared" si="22"/>
        <v>52</v>
      </c>
      <c r="B91" s="106">
        <v>4</v>
      </c>
      <c r="C91" s="107" t="s">
        <v>145</v>
      </c>
      <c r="D91" s="108" t="s">
        <v>38</v>
      </c>
      <c r="E91" s="109"/>
      <c r="F91" s="110" t="s">
        <v>58</v>
      </c>
      <c r="G91" s="111">
        <f t="shared" si="3"/>
        <v>101</v>
      </c>
      <c r="H91" s="111">
        <f t="shared" si="4"/>
        <v>90</v>
      </c>
      <c r="I91" s="112">
        <f t="shared" si="5"/>
        <v>26438045</v>
      </c>
      <c r="J91" s="112" t="e">
        <f>SUMIF($AN$4:$AN$22,D91,#REF!)</f>
        <v>#REF!</v>
      </c>
      <c r="K91" s="113" t="e">
        <f t="shared" si="6"/>
        <v>#REF!</v>
      </c>
      <c r="L91" s="114" t="e">
        <f>SUMIF($AN$4:$AN$22,D91,#REF!)</f>
        <v>#REF!</v>
      </c>
      <c r="M91" s="115" t="e">
        <f t="shared" si="7"/>
        <v>#REF!</v>
      </c>
      <c r="N91" s="115" t="e">
        <f t="shared" si="8"/>
        <v>#REF!</v>
      </c>
      <c r="O91" s="115" t="e">
        <f t="shared" si="9"/>
        <v>#REF!</v>
      </c>
      <c r="P91" s="115" t="e">
        <f t="shared" si="10"/>
        <v>#REF!</v>
      </c>
      <c r="Q91" s="116" t="e">
        <f t="shared" si="11"/>
        <v>#REF!</v>
      </c>
      <c r="R91" s="115" t="e">
        <f t="shared" si="11"/>
        <v>#REF!</v>
      </c>
      <c r="S91" s="115" t="e">
        <f t="shared" si="12"/>
        <v>#REF!</v>
      </c>
      <c r="T91" s="115"/>
      <c r="U91" s="115" t="e">
        <f t="shared" si="13"/>
        <v>#REF!</v>
      </c>
      <c r="V91" s="115" t="e">
        <f t="shared" si="14"/>
        <v>#REF!</v>
      </c>
      <c r="W91" s="115" t="e">
        <f t="shared" si="15"/>
        <v>#REF!</v>
      </c>
      <c r="X91" s="116" t="e">
        <f t="shared" si="16"/>
        <v>#REF!</v>
      </c>
      <c r="Y91" s="116" t="e">
        <f t="shared" si="17"/>
        <v>#REF!</v>
      </c>
      <c r="Z91" s="115" t="e">
        <f t="shared" si="18"/>
        <v>#REF!</v>
      </c>
      <c r="AA91" s="115" t="e">
        <f t="shared" si="23"/>
        <v>#REF!</v>
      </c>
      <c r="AB91" s="115"/>
      <c r="AC91" s="117" t="str">
        <f t="shared" si="19"/>
        <v>BERTAHAP</v>
      </c>
      <c r="AD91" s="118">
        <f t="shared" si="20"/>
        <v>0</v>
      </c>
      <c r="AE91" s="119">
        <v>2</v>
      </c>
      <c r="AF91" s="120"/>
      <c r="AG91" s="115" t="e">
        <f>IF(AF91&gt;#REF!,"LB","KR")</f>
        <v>#REF!</v>
      </c>
      <c r="AH91" s="120">
        <v>2318421000</v>
      </c>
      <c r="AI91" s="120">
        <v>2613231000</v>
      </c>
      <c r="AJ91" s="120">
        <v>2774409000</v>
      </c>
      <c r="AK91" s="121">
        <v>2945528000</v>
      </c>
      <c r="AL91" s="121">
        <v>2774409000</v>
      </c>
      <c r="AM91" s="120">
        <v>2945528000</v>
      </c>
      <c r="AN91" s="120" t="e">
        <f t="shared" si="24"/>
        <v>#REF!</v>
      </c>
    </row>
    <row r="92" spans="1:40">
      <c r="A92" s="3">
        <f t="shared" si="22"/>
        <v>53</v>
      </c>
      <c r="B92" s="106">
        <v>5</v>
      </c>
      <c r="C92" s="107" t="s">
        <v>145</v>
      </c>
      <c r="D92" s="108" t="s">
        <v>44</v>
      </c>
      <c r="E92" s="109"/>
      <c r="F92" s="110" t="s">
        <v>60</v>
      </c>
      <c r="G92" s="111">
        <f t="shared" si="3"/>
        <v>101</v>
      </c>
      <c r="H92" s="111">
        <f t="shared" si="4"/>
        <v>90</v>
      </c>
      <c r="I92" s="112">
        <f t="shared" si="5"/>
        <v>26438045</v>
      </c>
      <c r="J92" s="112" t="e">
        <f>SUMIF($AN$4:$AN$22,D92,#REF!)</f>
        <v>#REF!</v>
      </c>
      <c r="K92" s="113" t="e">
        <f t="shared" si="6"/>
        <v>#REF!</v>
      </c>
      <c r="L92" s="114" t="e">
        <f>SUMIF($AN$4:$AN$22,D92,#REF!)</f>
        <v>#REF!</v>
      </c>
      <c r="M92" s="115" t="e">
        <f t="shared" si="7"/>
        <v>#REF!</v>
      </c>
      <c r="N92" s="115" t="e">
        <f t="shared" si="8"/>
        <v>#REF!</v>
      </c>
      <c r="O92" s="115" t="e">
        <f t="shared" si="9"/>
        <v>#REF!</v>
      </c>
      <c r="P92" s="115" t="e">
        <f t="shared" si="10"/>
        <v>#REF!</v>
      </c>
      <c r="Q92" s="116" t="e">
        <f t="shared" si="11"/>
        <v>#REF!</v>
      </c>
      <c r="R92" s="115" t="e">
        <f t="shared" si="11"/>
        <v>#REF!</v>
      </c>
      <c r="S92" s="115" t="e">
        <f t="shared" si="12"/>
        <v>#REF!</v>
      </c>
      <c r="T92" s="115"/>
      <c r="U92" s="115" t="e">
        <f t="shared" si="13"/>
        <v>#REF!</v>
      </c>
      <c r="V92" s="115" t="e">
        <f t="shared" si="14"/>
        <v>#REF!</v>
      </c>
      <c r="W92" s="115" t="e">
        <f t="shared" si="15"/>
        <v>#REF!</v>
      </c>
      <c r="X92" s="116" t="e">
        <f t="shared" si="16"/>
        <v>#REF!</v>
      </c>
      <c r="Y92" s="116" t="e">
        <f t="shared" si="17"/>
        <v>#REF!</v>
      </c>
      <c r="Z92" s="115" t="e">
        <f t="shared" si="18"/>
        <v>#REF!</v>
      </c>
      <c r="AA92" s="115" t="e">
        <f t="shared" si="23"/>
        <v>#REF!</v>
      </c>
      <c r="AB92" s="115"/>
      <c r="AC92" s="117" t="str">
        <f t="shared" si="19"/>
        <v>BERTAHAP</v>
      </c>
      <c r="AD92" s="118">
        <f t="shared" si="20"/>
        <v>0</v>
      </c>
      <c r="AE92" s="119">
        <v>2</v>
      </c>
      <c r="AF92" s="120"/>
      <c r="AG92" s="115" t="e">
        <f>IF(AF92&gt;#REF!,"LB","KR")</f>
        <v>#REF!</v>
      </c>
      <c r="AH92" s="120">
        <v>2318421000</v>
      </c>
      <c r="AI92" s="120">
        <v>2613231000</v>
      </c>
      <c r="AJ92" s="120">
        <v>2774409000</v>
      </c>
      <c r="AK92" s="121">
        <v>2945528000</v>
      </c>
      <c r="AL92" s="121">
        <v>2774409000</v>
      </c>
      <c r="AM92" s="120">
        <v>2945528000</v>
      </c>
      <c r="AN92" s="120" t="e">
        <f t="shared" si="24"/>
        <v>#REF!</v>
      </c>
    </row>
    <row r="93" spans="1:40">
      <c r="A93" s="3">
        <f t="shared" si="22"/>
        <v>54</v>
      </c>
      <c r="B93" s="106">
        <v>6</v>
      </c>
      <c r="C93" s="107" t="s">
        <v>145</v>
      </c>
      <c r="D93" s="106">
        <v>11</v>
      </c>
      <c r="E93" s="109"/>
      <c r="F93" s="110" t="s">
        <v>62</v>
      </c>
      <c r="G93" s="111">
        <f t="shared" si="3"/>
        <v>101</v>
      </c>
      <c r="H93" s="111">
        <f t="shared" si="4"/>
        <v>90</v>
      </c>
      <c r="I93" s="112">
        <f t="shared" si="5"/>
        <v>26438045</v>
      </c>
      <c r="J93" s="112" t="e">
        <f>SUMIF($AN$4:$AN$22,D93,#REF!)</f>
        <v>#REF!</v>
      </c>
      <c r="K93" s="113" t="e">
        <f t="shared" si="6"/>
        <v>#REF!</v>
      </c>
      <c r="L93" s="114" t="e">
        <f>SUMIF($AN$4:$AN$22,D93,#REF!)</f>
        <v>#REF!</v>
      </c>
      <c r="M93" s="115" t="e">
        <f t="shared" si="7"/>
        <v>#REF!</v>
      </c>
      <c r="N93" s="115" t="e">
        <f t="shared" si="8"/>
        <v>#REF!</v>
      </c>
      <c r="O93" s="115" t="e">
        <f t="shared" si="9"/>
        <v>#REF!</v>
      </c>
      <c r="P93" s="115" t="e">
        <f t="shared" si="10"/>
        <v>#REF!</v>
      </c>
      <c r="Q93" s="116" t="e">
        <f t="shared" si="11"/>
        <v>#REF!</v>
      </c>
      <c r="R93" s="115" t="e">
        <f t="shared" si="11"/>
        <v>#REF!</v>
      </c>
      <c r="S93" s="115" t="e">
        <f t="shared" si="12"/>
        <v>#REF!</v>
      </c>
      <c r="T93" s="115"/>
      <c r="U93" s="115" t="e">
        <f t="shared" si="13"/>
        <v>#REF!</v>
      </c>
      <c r="V93" s="115" t="e">
        <f t="shared" si="14"/>
        <v>#REF!</v>
      </c>
      <c r="W93" s="115" t="e">
        <f t="shared" si="15"/>
        <v>#REF!</v>
      </c>
      <c r="X93" s="116" t="e">
        <f t="shared" si="16"/>
        <v>#REF!</v>
      </c>
      <c r="Y93" s="116" t="e">
        <f t="shared" si="17"/>
        <v>#REF!</v>
      </c>
      <c r="Z93" s="115" t="e">
        <f t="shared" si="18"/>
        <v>#REF!</v>
      </c>
      <c r="AA93" s="115" t="e">
        <f t="shared" si="23"/>
        <v>#REF!</v>
      </c>
      <c r="AB93" s="115"/>
      <c r="AC93" s="117" t="str">
        <f t="shared" si="19"/>
        <v>BERTAHAP</v>
      </c>
      <c r="AD93" s="118">
        <f t="shared" si="20"/>
        <v>0</v>
      </c>
      <c r="AE93" s="119">
        <v>2</v>
      </c>
      <c r="AF93" s="120"/>
      <c r="AG93" s="115" t="e">
        <f>IF(AF93&gt;#REF!,"LB","KR")</f>
        <v>#REF!</v>
      </c>
      <c r="AH93" s="120">
        <v>2318421000</v>
      </c>
      <c r="AI93" s="120">
        <v>2613231000</v>
      </c>
      <c r="AJ93" s="120">
        <v>2774409000</v>
      </c>
      <c r="AK93" s="121">
        <v>2945528000</v>
      </c>
      <c r="AL93" s="121">
        <v>2774409000</v>
      </c>
      <c r="AM93" s="120">
        <v>2945528000</v>
      </c>
      <c r="AN93" s="120" t="e">
        <f t="shared" si="24"/>
        <v>#REF!</v>
      </c>
    </row>
    <row r="94" spans="1:40">
      <c r="A94" s="3">
        <f t="shared" si="22"/>
        <v>55</v>
      </c>
      <c r="B94" s="106">
        <v>7</v>
      </c>
      <c r="C94" s="107" t="s">
        <v>145</v>
      </c>
      <c r="D94" s="106">
        <v>19</v>
      </c>
      <c r="E94" s="109"/>
      <c r="F94" s="110" t="s">
        <v>78</v>
      </c>
      <c r="G94" s="111">
        <f t="shared" si="3"/>
        <v>138</v>
      </c>
      <c r="H94" s="111">
        <f t="shared" si="4"/>
        <v>120</v>
      </c>
      <c r="I94" s="112">
        <f t="shared" si="5"/>
        <v>26438045</v>
      </c>
      <c r="J94" s="112" t="e">
        <f>SUMIF($AN$4:$AN$22,D94,#REF!)</f>
        <v>#REF!</v>
      </c>
      <c r="K94" s="113" t="e">
        <f t="shared" si="6"/>
        <v>#REF!</v>
      </c>
      <c r="L94" s="114" t="e">
        <f>SUMIF($AN$4:$AN$22,D94,#REF!)</f>
        <v>#REF!</v>
      </c>
      <c r="M94" s="115" t="e">
        <f t="shared" si="7"/>
        <v>#REF!</v>
      </c>
      <c r="N94" s="115" t="e">
        <f t="shared" si="8"/>
        <v>#REF!</v>
      </c>
      <c r="O94" s="115" t="e">
        <f t="shared" si="9"/>
        <v>#REF!</v>
      </c>
      <c r="P94" s="115" t="e">
        <f t="shared" si="10"/>
        <v>#REF!</v>
      </c>
      <c r="Q94" s="116" t="e">
        <f t="shared" si="11"/>
        <v>#REF!</v>
      </c>
      <c r="R94" s="115" t="e">
        <f t="shared" si="11"/>
        <v>#REF!</v>
      </c>
      <c r="S94" s="115" t="e">
        <f t="shared" si="12"/>
        <v>#REF!</v>
      </c>
      <c r="T94" s="115"/>
      <c r="U94" s="115" t="e">
        <f t="shared" si="13"/>
        <v>#REF!</v>
      </c>
      <c r="V94" s="115" t="e">
        <f t="shared" si="14"/>
        <v>#REF!</v>
      </c>
      <c r="W94" s="115" t="e">
        <f t="shared" si="15"/>
        <v>#REF!</v>
      </c>
      <c r="X94" s="116" t="e">
        <f t="shared" si="16"/>
        <v>#REF!</v>
      </c>
      <c r="Y94" s="116" t="e">
        <f t="shared" si="17"/>
        <v>#REF!</v>
      </c>
      <c r="Z94" s="115" t="e">
        <f t="shared" si="18"/>
        <v>#REF!</v>
      </c>
      <c r="AA94" s="115" t="e">
        <f t="shared" si="23"/>
        <v>#REF!</v>
      </c>
      <c r="AB94" s="115"/>
      <c r="AC94" s="117" t="str">
        <f t="shared" si="19"/>
        <v>BERTAHAP</v>
      </c>
      <c r="AD94" s="118">
        <f t="shared" si="20"/>
        <v>0</v>
      </c>
      <c r="AE94" s="119">
        <v>2</v>
      </c>
      <c r="AF94" s="120"/>
      <c r="AG94" s="115" t="e">
        <f>IF(AF94&gt;#REF!,"LB","KR")</f>
        <v>#REF!</v>
      </c>
      <c r="AH94" s="120">
        <v>3091228000</v>
      </c>
      <c r="AI94" s="120">
        <v>3484307000</v>
      </c>
      <c r="AJ94" s="120">
        <v>3699212000</v>
      </c>
      <c r="AK94" s="121">
        <v>3927371000</v>
      </c>
      <c r="AL94" s="121">
        <v>3699212000</v>
      </c>
      <c r="AM94" s="120">
        <v>3927371000</v>
      </c>
      <c r="AN94" s="120" t="e">
        <f t="shared" si="24"/>
        <v>#REF!</v>
      </c>
    </row>
    <row r="95" spans="1:40">
      <c r="A95" s="3">
        <f t="shared" si="22"/>
        <v>56</v>
      </c>
      <c r="B95" s="106">
        <v>8</v>
      </c>
      <c r="C95" s="107" t="s">
        <v>145</v>
      </c>
      <c r="D95" s="106">
        <v>21</v>
      </c>
      <c r="E95" s="109"/>
      <c r="F95" s="110" t="s">
        <v>84</v>
      </c>
      <c r="G95" s="111">
        <f t="shared" si="3"/>
        <v>132</v>
      </c>
      <c r="H95" s="111">
        <f t="shared" si="4"/>
        <v>112</v>
      </c>
      <c r="I95" s="112">
        <f t="shared" si="5"/>
        <v>26438045</v>
      </c>
      <c r="J95" s="112" t="e">
        <f>SUMIF($AN$4:$AN$22,D95,#REF!)</f>
        <v>#REF!</v>
      </c>
      <c r="K95" s="113" t="e">
        <f t="shared" si="6"/>
        <v>#REF!</v>
      </c>
      <c r="L95" s="114" t="e">
        <f>SUMIF($AN$4:$AN$22,D95,#REF!)</f>
        <v>#REF!</v>
      </c>
      <c r="M95" s="115" t="e">
        <f t="shared" si="7"/>
        <v>#REF!</v>
      </c>
      <c r="N95" s="115" t="e">
        <f t="shared" si="8"/>
        <v>#REF!</v>
      </c>
      <c r="O95" s="115" t="e">
        <f t="shared" si="9"/>
        <v>#REF!</v>
      </c>
      <c r="P95" s="115" t="e">
        <f t="shared" si="10"/>
        <v>#REF!</v>
      </c>
      <c r="Q95" s="116" t="e">
        <f t="shared" si="11"/>
        <v>#REF!</v>
      </c>
      <c r="R95" s="115" t="e">
        <f t="shared" si="11"/>
        <v>#REF!</v>
      </c>
      <c r="S95" s="115" t="e">
        <f t="shared" si="12"/>
        <v>#REF!</v>
      </c>
      <c r="T95" s="115"/>
      <c r="U95" s="115" t="e">
        <f t="shared" si="13"/>
        <v>#REF!</v>
      </c>
      <c r="V95" s="115" t="e">
        <f t="shared" si="14"/>
        <v>#REF!</v>
      </c>
      <c r="W95" s="115" t="e">
        <f t="shared" si="15"/>
        <v>#REF!</v>
      </c>
      <c r="X95" s="116" t="e">
        <f t="shared" si="16"/>
        <v>#REF!</v>
      </c>
      <c r="Y95" s="116" t="e">
        <f t="shared" si="17"/>
        <v>#REF!</v>
      </c>
      <c r="Z95" s="115" t="e">
        <f t="shared" si="18"/>
        <v>#REF!</v>
      </c>
      <c r="AA95" s="115" t="e">
        <f t="shared" si="23"/>
        <v>#REF!</v>
      </c>
      <c r="AB95" s="115"/>
      <c r="AC95" s="117" t="str">
        <f t="shared" si="19"/>
        <v>BERTAHAP</v>
      </c>
      <c r="AD95" s="118">
        <f t="shared" si="20"/>
        <v>0</v>
      </c>
      <c r="AE95" s="119">
        <v>2</v>
      </c>
      <c r="AF95" s="120"/>
      <c r="AG95" s="115" t="e">
        <f>IF(AF95&gt;#REF!,"LB","KR")</f>
        <v>#REF!</v>
      </c>
      <c r="AH95" s="120">
        <v>2994019000</v>
      </c>
      <c r="AI95" s="120">
        <v>3374738000</v>
      </c>
      <c r="AJ95" s="120">
        <v>3582884000</v>
      </c>
      <c r="AK95" s="121">
        <v>3803869000</v>
      </c>
      <c r="AL95" s="121">
        <v>3582884000</v>
      </c>
      <c r="AM95" s="120">
        <v>3803869000</v>
      </c>
      <c r="AN95" s="120" t="e">
        <f t="shared" si="24"/>
        <v>#REF!</v>
      </c>
    </row>
    <row r="96" spans="1:40">
      <c r="A96" s="3">
        <f t="shared" si="22"/>
        <v>57</v>
      </c>
      <c r="B96" s="106">
        <v>1</v>
      </c>
      <c r="C96" s="107" t="s">
        <v>149</v>
      </c>
      <c r="D96" s="108" t="s">
        <v>19</v>
      </c>
      <c r="E96" s="109"/>
      <c r="F96" s="110" t="s">
        <v>72</v>
      </c>
      <c r="G96" s="111">
        <f t="shared" si="3"/>
        <v>175</v>
      </c>
      <c r="H96" s="111">
        <f t="shared" si="4"/>
        <v>156</v>
      </c>
      <c r="I96" s="112">
        <f t="shared" si="5"/>
        <v>26438045</v>
      </c>
      <c r="J96" s="112" t="e">
        <f>SUMIF($AN$4:$AN$22,D96,#REF!)</f>
        <v>#REF!</v>
      </c>
      <c r="K96" s="113" t="e">
        <f t="shared" si="6"/>
        <v>#REF!</v>
      </c>
      <c r="L96" s="114" t="e">
        <f>SUMIF($AN$4:$AN$22,D96,#REF!)</f>
        <v>#REF!</v>
      </c>
      <c r="M96" s="115" t="e">
        <f t="shared" si="7"/>
        <v>#REF!</v>
      </c>
      <c r="N96" s="115" t="e">
        <f t="shared" si="8"/>
        <v>#REF!</v>
      </c>
      <c r="O96" s="115" t="e">
        <f t="shared" si="9"/>
        <v>#REF!</v>
      </c>
      <c r="P96" s="115" t="e">
        <f t="shared" si="10"/>
        <v>#REF!</v>
      </c>
      <c r="Q96" s="116" t="e">
        <f t="shared" si="11"/>
        <v>#REF!</v>
      </c>
      <c r="R96" s="115" t="e">
        <f t="shared" si="11"/>
        <v>#REF!</v>
      </c>
      <c r="S96" s="115" t="e">
        <f t="shared" si="12"/>
        <v>#REF!</v>
      </c>
      <c r="T96" s="115"/>
      <c r="U96" s="115" t="e">
        <f t="shared" si="13"/>
        <v>#REF!</v>
      </c>
      <c r="V96" s="115" t="e">
        <f t="shared" si="14"/>
        <v>#REF!</v>
      </c>
      <c r="W96" s="115" t="e">
        <f t="shared" si="15"/>
        <v>#REF!</v>
      </c>
      <c r="X96" s="116" t="e">
        <f t="shared" si="16"/>
        <v>#REF!</v>
      </c>
      <c r="Y96" s="116" t="e">
        <f t="shared" si="17"/>
        <v>#REF!</v>
      </c>
      <c r="Z96" s="115" t="e">
        <f t="shared" si="18"/>
        <v>#REF!</v>
      </c>
      <c r="AA96" s="115" t="e">
        <f t="shared" si="23"/>
        <v>#REF!</v>
      </c>
      <c r="AB96" s="115"/>
      <c r="AC96" s="117" t="str">
        <f t="shared" si="19"/>
        <v>BERTAHAP</v>
      </c>
      <c r="AD96" s="118">
        <f t="shared" si="20"/>
        <v>0</v>
      </c>
      <c r="AE96" s="119">
        <v>2</v>
      </c>
      <c r="AF96" s="120"/>
      <c r="AG96" s="115" t="e">
        <f>IF(AF96&gt;#REF!,"LB","KR")</f>
        <v>#REF!</v>
      </c>
      <c r="AH96" s="120">
        <v>4094418000</v>
      </c>
      <c r="AI96" s="120">
        <v>4615064000</v>
      </c>
      <c r="AJ96" s="120">
        <v>4899711000</v>
      </c>
      <c r="AK96" s="121">
        <v>5201914000</v>
      </c>
      <c r="AL96" s="121">
        <v>4899711000</v>
      </c>
      <c r="AM96" s="120">
        <v>5201914000</v>
      </c>
      <c r="AN96" s="120" t="e">
        <f t="shared" si="24"/>
        <v>#REF!</v>
      </c>
    </row>
    <row r="97" spans="1:40">
      <c r="A97" s="3">
        <f t="shared" si="22"/>
        <v>58</v>
      </c>
      <c r="B97" s="106">
        <v>2</v>
      </c>
      <c r="C97" s="107" t="s">
        <v>149</v>
      </c>
      <c r="D97" s="108" t="s">
        <v>29</v>
      </c>
      <c r="E97" s="109"/>
      <c r="F97" s="110" t="s">
        <v>74</v>
      </c>
      <c r="G97" s="111">
        <f t="shared" si="3"/>
        <v>85</v>
      </c>
      <c r="H97" s="111">
        <f t="shared" si="4"/>
        <v>74</v>
      </c>
      <c r="I97" s="112">
        <f t="shared" si="5"/>
        <v>26438045</v>
      </c>
      <c r="J97" s="112" t="e">
        <f>SUMIF($AN$4:$AN$22,D97,#REF!)</f>
        <v>#REF!</v>
      </c>
      <c r="K97" s="113" t="e">
        <f t="shared" si="6"/>
        <v>#REF!</v>
      </c>
      <c r="L97" s="114" t="e">
        <f>SUMIF($AN$4:$AN$22,D97,#REF!)</f>
        <v>#REF!</v>
      </c>
      <c r="M97" s="115" t="e">
        <f t="shared" si="7"/>
        <v>#REF!</v>
      </c>
      <c r="N97" s="115" t="e">
        <f t="shared" si="8"/>
        <v>#REF!</v>
      </c>
      <c r="O97" s="115" t="e">
        <f t="shared" si="9"/>
        <v>#REF!</v>
      </c>
      <c r="P97" s="115" t="e">
        <f t="shared" si="10"/>
        <v>#REF!</v>
      </c>
      <c r="Q97" s="116" t="e">
        <f t="shared" si="11"/>
        <v>#REF!</v>
      </c>
      <c r="R97" s="115" t="e">
        <f t="shared" si="11"/>
        <v>#REF!</v>
      </c>
      <c r="S97" s="115" t="e">
        <f t="shared" si="12"/>
        <v>#REF!</v>
      </c>
      <c r="T97" s="115"/>
      <c r="U97" s="115" t="e">
        <f t="shared" si="13"/>
        <v>#REF!</v>
      </c>
      <c r="V97" s="115" t="e">
        <f t="shared" si="14"/>
        <v>#REF!</v>
      </c>
      <c r="W97" s="115" t="e">
        <f t="shared" si="15"/>
        <v>#REF!</v>
      </c>
      <c r="X97" s="116" t="e">
        <f t="shared" si="16"/>
        <v>#REF!</v>
      </c>
      <c r="Y97" s="116" t="e">
        <f t="shared" si="17"/>
        <v>#REF!</v>
      </c>
      <c r="Z97" s="115" t="e">
        <f t="shared" si="18"/>
        <v>#REF!</v>
      </c>
      <c r="AA97" s="115" t="e">
        <f t="shared" si="23"/>
        <v>#REF!</v>
      </c>
      <c r="AB97" s="115"/>
      <c r="AC97" s="117" t="str">
        <f t="shared" si="19"/>
        <v>BERTAHAP</v>
      </c>
      <c r="AD97" s="118">
        <f t="shared" si="20"/>
        <v>0</v>
      </c>
      <c r="AE97" s="119">
        <v>2</v>
      </c>
      <c r="AF97" s="120"/>
      <c r="AG97" s="115" t="e">
        <f>IF(AF97&gt;#REF!,"LB","KR")</f>
        <v>#REF!</v>
      </c>
      <c r="AH97" s="120">
        <v>1906257000</v>
      </c>
      <c r="AI97" s="120">
        <v>2148656000</v>
      </c>
      <c r="AJ97" s="120">
        <v>2281181000</v>
      </c>
      <c r="AK97" s="121">
        <v>2421879000</v>
      </c>
      <c r="AL97" s="121">
        <v>2281181000</v>
      </c>
      <c r="AM97" s="120">
        <v>2421879000</v>
      </c>
      <c r="AN97" s="120" t="e">
        <f t="shared" si="24"/>
        <v>#REF!</v>
      </c>
    </row>
    <row r="98" spans="1:40">
      <c r="A98" s="3">
        <f t="shared" si="22"/>
        <v>59</v>
      </c>
      <c r="B98" s="106">
        <v>3</v>
      </c>
      <c r="C98" s="107" t="s">
        <v>149</v>
      </c>
      <c r="D98" s="108" t="s">
        <v>32</v>
      </c>
      <c r="E98" s="109"/>
      <c r="F98" s="110" t="s">
        <v>56</v>
      </c>
      <c r="G98" s="111">
        <f t="shared" si="3"/>
        <v>85</v>
      </c>
      <c r="H98" s="111">
        <f t="shared" si="4"/>
        <v>74</v>
      </c>
      <c r="I98" s="112">
        <f t="shared" si="5"/>
        <v>26438045</v>
      </c>
      <c r="J98" s="112" t="e">
        <f>SUMIF($AN$4:$AN$22,D98,#REF!)</f>
        <v>#REF!</v>
      </c>
      <c r="K98" s="113" t="e">
        <f t="shared" si="6"/>
        <v>#REF!</v>
      </c>
      <c r="L98" s="114" t="e">
        <f>SUMIF($AN$4:$AN$22,D98,#REF!)</f>
        <v>#REF!</v>
      </c>
      <c r="M98" s="115" t="e">
        <f t="shared" si="7"/>
        <v>#REF!</v>
      </c>
      <c r="N98" s="115" t="e">
        <f t="shared" si="8"/>
        <v>#REF!</v>
      </c>
      <c r="O98" s="115" t="e">
        <f t="shared" si="9"/>
        <v>#REF!</v>
      </c>
      <c r="P98" s="115" t="e">
        <f t="shared" si="10"/>
        <v>#REF!</v>
      </c>
      <c r="Q98" s="116" t="e">
        <f t="shared" si="11"/>
        <v>#REF!</v>
      </c>
      <c r="R98" s="115" t="e">
        <f t="shared" si="11"/>
        <v>#REF!</v>
      </c>
      <c r="S98" s="115" t="e">
        <f t="shared" si="12"/>
        <v>#REF!</v>
      </c>
      <c r="T98" s="115"/>
      <c r="U98" s="115" t="e">
        <f t="shared" si="13"/>
        <v>#REF!</v>
      </c>
      <c r="V98" s="115" t="e">
        <f t="shared" si="14"/>
        <v>#REF!</v>
      </c>
      <c r="W98" s="115" t="e">
        <f t="shared" si="15"/>
        <v>#REF!</v>
      </c>
      <c r="X98" s="116" t="e">
        <f t="shared" si="16"/>
        <v>#REF!</v>
      </c>
      <c r="Y98" s="116" t="e">
        <f t="shared" si="17"/>
        <v>#REF!</v>
      </c>
      <c r="Z98" s="115" t="e">
        <f t="shared" si="18"/>
        <v>#REF!</v>
      </c>
      <c r="AA98" s="115" t="e">
        <f t="shared" si="23"/>
        <v>#REF!</v>
      </c>
      <c r="AB98" s="115"/>
      <c r="AC98" s="117" t="str">
        <f t="shared" si="19"/>
        <v>BERTAHAP</v>
      </c>
      <c r="AD98" s="118">
        <f t="shared" si="20"/>
        <v>0</v>
      </c>
      <c r="AE98" s="119">
        <v>2</v>
      </c>
      <c r="AF98" s="120"/>
      <c r="AG98" s="115" t="e">
        <f>IF(AF98&gt;#REF!,"LB","KR")</f>
        <v>#REF!</v>
      </c>
      <c r="AH98" s="120">
        <v>1906257000</v>
      </c>
      <c r="AI98" s="120">
        <v>2148656000</v>
      </c>
      <c r="AJ98" s="120">
        <v>2281181000</v>
      </c>
      <c r="AK98" s="121">
        <v>2421879000</v>
      </c>
      <c r="AL98" s="121">
        <v>2281181000</v>
      </c>
      <c r="AM98" s="120">
        <v>2421879000</v>
      </c>
      <c r="AN98" s="120" t="e">
        <f t="shared" si="24"/>
        <v>#REF!</v>
      </c>
    </row>
    <row r="99" spans="1:40">
      <c r="A99" s="3">
        <f t="shared" si="22"/>
        <v>60</v>
      </c>
      <c r="B99" s="106">
        <v>4</v>
      </c>
      <c r="C99" s="107" t="s">
        <v>149</v>
      </c>
      <c r="D99" s="108" t="s">
        <v>38</v>
      </c>
      <c r="E99" s="109"/>
      <c r="F99" s="110" t="s">
        <v>58</v>
      </c>
      <c r="G99" s="111">
        <f t="shared" si="3"/>
        <v>101</v>
      </c>
      <c r="H99" s="111">
        <f t="shared" si="4"/>
        <v>90</v>
      </c>
      <c r="I99" s="112">
        <f t="shared" si="5"/>
        <v>26438045</v>
      </c>
      <c r="J99" s="112" t="e">
        <f>SUMIF($AN$4:$AN$22,D99,#REF!)</f>
        <v>#REF!</v>
      </c>
      <c r="K99" s="113" t="e">
        <f t="shared" si="6"/>
        <v>#REF!</v>
      </c>
      <c r="L99" s="114" t="e">
        <f>SUMIF($AN$4:$AN$22,D99,#REF!)</f>
        <v>#REF!</v>
      </c>
      <c r="M99" s="115" t="e">
        <f t="shared" si="7"/>
        <v>#REF!</v>
      </c>
      <c r="N99" s="115" t="e">
        <f t="shared" si="8"/>
        <v>#REF!</v>
      </c>
      <c r="O99" s="115" t="e">
        <f t="shared" si="9"/>
        <v>#REF!</v>
      </c>
      <c r="P99" s="115" t="e">
        <f t="shared" si="10"/>
        <v>#REF!</v>
      </c>
      <c r="Q99" s="116" t="e">
        <f t="shared" si="11"/>
        <v>#REF!</v>
      </c>
      <c r="R99" s="115" t="e">
        <f t="shared" si="11"/>
        <v>#REF!</v>
      </c>
      <c r="S99" s="115" t="e">
        <f t="shared" si="12"/>
        <v>#REF!</v>
      </c>
      <c r="T99" s="115"/>
      <c r="U99" s="115" t="e">
        <f t="shared" si="13"/>
        <v>#REF!</v>
      </c>
      <c r="V99" s="115" t="e">
        <f t="shared" si="14"/>
        <v>#REF!</v>
      </c>
      <c r="W99" s="115" t="e">
        <f t="shared" si="15"/>
        <v>#REF!</v>
      </c>
      <c r="X99" s="116" t="e">
        <f t="shared" si="16"/>
        <v>#REF!</v>
      </c>
      <c r="Y99" s="116" t="e">
        <f t="shared" si="17"/>
        <v>#REF!</v>
      </c>
      <c r="Z99" s="115" t="e">
        <f t="shared" si="18"/>
        <v>#REF!</v>
      </c>
      <c r="AA99" s="115" t="e">
        <f t="shared" si="23"/>
        <v>#REF!</v>
      </c>
      <c r="AB99" s="115"/>
      <c r="AC99" s="117" t="str">
        <f t="shared" si="19"/>
        <v>BERTAHAP</v>
      </c>
      <c r="AD99" s="118">
        <f t="shared" si="20"/>
        <v>0</v>
      </c>
      <c r="AE99" s="119">
        <v>2</v>
      </c>
      <c r="AF99" s="120"/>
      <c r="AG99" s="115" t="e">
        <f>IF(AF99&gt;#REF!,"LB","KR")</f>
        <v>#REF!</v>
      </c>
      <c r="AH99" s="120">
        <v>2318421000</v>
      </c>
      <c r="AI99" s="120">
        <v>2613231000</v>
      </c>
      <c r="AJ99" s="120">
        <v>2774409000</v>
      </c>
      <c r="AK99" s="121">
        <v>2945528000</v>
      </c>
      <c r="AL99" s="121">
        <v>2774409000</v>
      </c>
      <c r="AM99" s="120">
        <v>2945528000</v>
      </c>
      <c r="AN99" s="120" t="e">
        <f t="shared" si="24"/>
        <v>#REF!</v>
      </c>
    </row>
    <row r="100" spans="1:40">
      <c r="A100" s="3">
        <f t="shared" si="22"/>
        <v>61</v>
      </c>
      <c r="B100" s="106">
        <v>5</v>
      </c>
      <c r="C100" s="107" t="s">
        <v>149</v>
      </c>
      <c r="D100" s="108" t="s">
        <v>44</v>
      </c>
      <c r="E100" s="109"/>
      <c r="F100" s="110" t="s">
        <v>60</v>
      </c>
      <c r="G100" s="111">
        <f t="shared" si="3"/>
        <v>101</v>
      </c>
      <c r="H100" s="111">
        <f t="shared" si="4"/>
        <v>90</v>
      </c>
      <c r="I100" s="112">
        <f t="shared" si="5"/>
        <v>26438045</v>
      </c>
      <c r="J100" s="112" t="e">
        <f>SUMIF($AN$4:$AN$22,D100,#REF!)</f>
        <v>#REF!</v>
      </c>
      <c r="K100" s="113" t="e">
        <f t="shared" si="6"/>
        <v>#REF!</v>
      </c>
      <c r="L100" s="114" t="e">
        <f>SUMIF($AN$4:$AN$22,D100,#REF!)</f>
        <v>#REF!</v>
      </c>
      <c r="M100" s="115" t="e">
        <f t="shared" si="7"/>
        <v>#REF!</v>
      </c>
      <c r="N100" s="115" t="e">
        <f t="shared" si="8"/>
        <v>#REF!</v>
      </c>
      <c r="O100" s="115" t="e">
        <f t="shared" si="9"/>
        <v>#REF!</v>
      </c>
      <c r="P100" s="115" t="e">
        <f t="shared" si="10"/>
        <v>#REF!</v>
      </c>
      <c r="Q100" s="116" t="e">
        <f t="shared" si="11"/>
        <v>#REF!</v>
      </c>
      <c r="R100" s="115" t="e">
        <f t="shared" si="11"/>
        <v>#REF!</v>
      </c>
      <c r="S100" s="115" t="e">
        <f t="shared" si="12"/>
        <v>#REF!</v>
      </c>
      <c r="T100" s="115"/>
      <c r="U100" s="115" t="e">
        <f t="shared" si="13"/>
        <v>#REF!</v>
      </c>
      <c r="V100" s="115" t="e">
        <f t="shared" si="14"/>
        <v>#REF!</v>
      </c>
      <c r="W100" s="115" t="e">
        <f t="shared" si="15"/>
        <v>#REF!</v>
      </c>
      <c r="X100" s="116" t="e">
        <f t="shared" si="16"/>
        <v>#REF!</v>
      </c>
      <c r="Y100" s="116" t="e">
        <f t="shared" si="17"/>
        <v>#REF!</v>
      </c>
      <c r="Z100" s="115" t="e">
        <f t="shared" si="18"/>
        <v>#REF!</v>
      </c>
      <c r="AA100" s="115" t="e">
        <f t="shared" si="23"/>
        <v>#REF!</v>
      </c>
      <c r="AB100" s="115"/>
      <c r="AC100" s="117" t="str">
        <f t="shared" si="19"/>
        <v>BERTAHAP</v>
      </c>
      <c r="AD100" s="118">
        <f t="shared" si="20"/>
        <v>0</v>
      </c>
      <c r="AE100" s="119">
        <v>2</v>
      </c>
      <c r="AF100" s="120"/>
      <c r="AG100" s="115" t="e">
        <f>IF(AF100&gt;#REF!,"LB","KR")</f>
        <v>#REF!</v>
      </c>
      <c r="AH100" s="120">
        <v>2318421000</v>
      </c>
      <c r="AI100" s="120">
        <v>2613231000</v>
      </c>
      <c r="AJ100" s="120">
        <v>2774409000</v>
      </c>
      <c r="AK100" s="121">
        <v>2945528000</v>
      </c>
      <c r="AL100" s="121">
        <v>2774409000</v>
      </c>
      <c r="AM100" s="120">
        <v>2945528000</v>
      </c>
      <c r="AN100" s="120" t="e">
        <f t="shared" si="24"/>
        <v>#REF!</v>
      </c>
    </row>
    <row r="101" spans="1:40">
      <c r="A101" s="3">
        <f t="shared" si="22"/>
        <v>62</v>
      </c>
      <c r="B101" s="106">
        <v>6</v>
      </c>
      <c r="C101" s="107" t="s">
        <v>149</v>
      </c>
      <c r="D101" s="106">
        <v>11</v>
      </c>
      <c r="E101" s="109"/>
      <c r="F101" s="110" t="s">
        <v>62</v>
      </c>
      <c r="G101" s="111">
        <f t="shared" si="3"/>
        <v>101</v>
      </c>
      <c r="H101" s="111">
        <f t="shared" si="4"/>
        <v>90</v>
      </c>
      <c r="I101" s="112">
        <f t="shared" si="5"/>
        <v>26438045</v>
      </c>
      <c r="J101" s="112" t="e">
        <f>SUMIF($AN$4:$AN$22,D101,#REF!)</f>
        <v>#REF!</v>
      </c>
      <c r="K101" s="113" t="e">
        <f t="shared" si="6"/>
        <v>#REF!</v>
      </c>
      <c r="L101" s="114" t="e">
        <f>SUMIF($AN$4:$AN$22,D101,#REF!)</f>
        <v>#REF!</v>
      </c>
      <c r="M101" s="115" t="e">
        <f t="shared" si="7"/>
        <v>#REF!</v>
      </c>
      <c r="N101" s="115" t="e">
        <f t="shared" si="8"/>
        <v>#REF!</v>
      </c>
      <c r="O101" s="115" t="e">
        <f t="shared" si="9"/>
        <v>#REF!</v>
      </c>
      <c r="P101" s="115" t="e">
        <f t="shared" si="10"/>
        <v>#REF!</v>
      </c>
      <c r="Q101" s="116" t="e">
        <f t="shared" si="11"/>
        <v>#REF!</v>
      </c>
      <c r="R101" s="115" t="e">
        <f t="shared" si="11"/>
        <v>#REF!</v>
      </c>
      <c r="S101" s="115" t="e">
        <f t="shared" si="12"/>
        <v>#REF!</v>
      </c>
      <c r="T101" s="115"/>
      <c r="U101" s="115" t="e">
        <f t="shared" si="13"/>
        <v>#REF!</v>
      </c>
      <c r="V101" s="115" t="e">
        <f t="shared" si="14"/>
        <v>#REF!</v>
      </c>
      <c r="W101" s="115" t="e">
        <f t="shared" si="15"/>
        <v>#REF!</v>
      </c>
      <c r="X101" s="116" t="e">
        <f t="shared" si="16"/>
        <v>#REF!</v>
      </c>
      <c r="Y101" s="116" t="e">
        <f t="shared" si="17"/>
        <v>#REF!</v>
      </c>
      <c r="Z101" s="115" t="e">
        <f t="shared" si="18"/>
        <v>#REF!</v>
      </c>
      <c r="AA101" s="115" t="e">
        <f t="shared" si="23"/>
        <v>#REF!</v>
      </c>
      <c r="AB101" s="115"/>
      <c r="AC101" s="117" t="str">
        <f t="shared" si="19"/>
        <v>BERTAHAP</v>
      </c>
      <c r="AD101" s="118">
        <f t="shared" si="20"/>
        <v>0</v>
      </c>
      <c r="AE101" s="119">
        <v>2</v>
      </c>
      <c r="AF101" s="120"/>
      <c r="AG101" s="115" t="e">
        <f>IF(AF101&gt;#REF!,"LB","KR")</f>
        <v>#REF!</v>
      </c>
      <c r="AH101" s="120">
        <v>2318421000</v>
      </c>
      <c r="AI101" s="120">
        <v>2613231000</v>
      </c>
      <c r="AJ101" s="120">
        <v>2774409000</v>
      </c>
      <c r="AK101" s="121">
        <v>2945528000</v>
      </c>
      <c r="AL101" s="121">
        <v>2774409000</v>
      </c>
      <c r="AM101" s="120">
        <v>2945528000</v>
      </c>
      <c r="AN101" s="120" t="e">
        <f t="shared" si="24"/>
        <v>#REF!</v>
      </c>
    </row>
    <row r="102" spans="1:40">
      <c r="A102" s="3">
        <f t="shared" si="22"/>
        <v>63</v>
      </c>
      <c r="B102" s="106">
        <v>7</v>
      </c>
      <c r="C102" s="107" t="s">
        <v>149</v>
      </c>
      <c r="D102" s="106">
        <v>19</v>
      </c>
      <c r="E102" s="109"/>
      <c r="F102" s="110" t="s">
        <v>78</v>
      </c>
      <c r="G102" s="111">
        <f t="shared" si="3"/>
        <v>138</v>
      </c>
      <c r="H102" s="111">
        <f t="shared" si="4"/>
        <v>120</v>
      </c>
      <c r="I102" s="112">
        <f t="shared" si="5"/>
        <v>26438045</v>
      </c>
      <c r="J102" s="112" t="e">
        <f>SUMIF($AN$4:$AN$22,D102,#REF!)</f>
        <v>#REF!</v>
      </c>
      <c r="K102" s="113" t="e">
        <f t="shared" si="6"/>
        <v>#REF!</v>
      </c>
      <c r="L102" s="114" t="e">
        <f>SUMIF($AN$4:$AN$22,D102,#REF!)</f>
        <v>#REF!</v>
      </c>
      <c r="M102" s="115" t="e">
        <f t="shared" si="7"/>
        <v>#REF!</v>
      </c>
      <c r="N102" s="115" t="e">
        <f t="shared" si="8"/>
        <v>#REF!</v>
      </c>
      <c r="O102" s="115" t="e">
        <f t="shared" si="9"/>
        <v>#REF!</v>
      </c>
      <c r="P102" s="115" t="e">
        <f t="shared" si="10"/>
        <v>#REF!</v>
      </c>
      <c r="Q102" s="116" t="e">
        <f t="shared" si="11"/>
        <v>#REF!</v>
      </c>
      <c r="R102" s="115" t="e">
        <f t="shared" si="11"/>
        <v>#REF!</v>
      </c>
      <c r="S102" s="115" t="e">
        <f t="shared" si="12"/>
        <v>#REF!</v>
      </c>
      <c r="T102" s="115"/>
      <c r="U102" s="115" t="e">
        <f t="shared" si="13"/>
        <v>#REF!</v>
      </c>
      <c r="V102" s="115" t="e">
        <f t="shared" si="14"/>
        <v>#REF!</v>
      </c>
      <c r="W102" s="115" t="e">
        <f t="shared" si="15"/>
        <v>#REF!</v>
      </c>
      <c r="X102" s="116" t="e">
        <f t="shared" si="16"/>
        <v>#REF!</v>
      </c>
      <c r="Y102" s="116" t="e">
        <f t="shared" si="17"/>
        <v>#REF!</v>
      </c>
      <c r="Z102" s="115" t="e">
        <f t="shared" si="18"/>
        <v>#REF!</v>
      </c>
      <c r="AA102" s="115" t="e">
        <f t="shared" si="23"/>
        <v>#REF!</v>
      </c>
      <c r="AB102" s="115"/>
      <c r="AC102" s="117" t="str">
        <f t="shared" si="19"/>
        <v>BERTAHAP</v>
      </c>
      <c r="AD102" s="118">
        <f t="shared" si="20"/>
        <v>0</v>
      </c>
      <c r="AE102" s="119">
        <v>2</v>
      </c>
      <c r="AF102" s="120"/>
      <c r="AG102" s="115" t="e">
        <f>IF(AF102&gt;#REF!,"LB","KR")</f>
        <v>#REF!</v>
      </c>
      <c r="AH102" s="120">
        <v>3091228000</v>
      </c>
      <c r="AI102" s="120">
        <v>3484307000</v>
      </c>
      <c r="AJ102" s="120">
        <v>3699212000</v>
      </c>
      <c r="AK102" s="121">
        <v>3927371000</v>
      </c>
      <c r="AL102" s="121">
        <v>3699212000</v>
      </c>
      <c r="AM102" s="120">
        <v>3927371000</v>
      </c>
      <c r="AN102" s="120" t="e">
        <f t="shared" si="24"/>
        <v>#REF!</v>
      </c>
    </row>
    <row r="103" spans="1:40">
      <c r="A103" s="3">
        <f t="shared" si="22"/>
        <v>64</v>
      </c>
      <c r="B103" s="106">
        <v>8</v>
      </c>
      <c r="C103" s="107" t="s">
        <v>149</v>
      </c>
      <c r="D103" s="106">
        <v>21</v>
      </c>
      <c r="E103" s="109"/>
      <c r="F103" s="110" t="s">
        <v>84</v>
      </c>
      <c r="G103" s="111">
        <f t="shared" si="3"/>
        <v>132</v>
      </c>
      <c r="H103" s="111">
        <f t="shared" si="4"/>
        <v>112</v>
      </c>
      <c r="I103" s="112">
        <f t="shared" si="5"/>
        <v>26438045</v>
      </c>
      <c r="J103" s="112" t="e">
        <f>SUMIF($AN$4:$AN$22,D103,#REF!)</f>
        <v>#REF!</v>
      </c>
      <c r="K103" s="113" t="e">
        <f t="shared" si="6"/>
        <v>#REF!</v>
      </c>
      <c r="L103" s="114" t="e">
        <f>SUMIF($AN$4:$AN$22,D103,#REF!)</f>
        <v>#REF!</v>
      </c>
      <c r="M103" s="115" t="e">
        <f t="shared" si="7"/>
        <v>#REF!</v>
      </c>
      <c r="N103" s="115" t="e">
        <f t="shared" si="8"/>
        <v>#REF!</v>
      </c>
      <c r="O103" s="115" t="e">
        <f t="shared" si="9"/>
        <v>#REF!</v>
      </c>
      <c r="P103" s="115" t="e">
        <f t="shared" si="10"/>
        <v>#REF!</v>
      </c>
      <c r="Q103" s="116" t="e">
        <f t="shared" si="11"/>
        <v>#REF!</v>
      </c>
      <c r="R103" s="115" t="e">
        <f t="shared" si="11"/>
        <v>#REF!</v>
      </c>
      <c r="S103" s="115" t="e">
        <f t="shared" si="12"/>
        <v>#REF!</v>
      </c>
      <c r="T103" s="115"/>
      <c r="U103" s="115" t="e">
        <f t="shared" si="13"/>
        <v>#REF!</v>
      </c>
      <c r="V103" s="115" t="e">
        <f t="shared" si="14"/>
        <v>#REF!</v>
      </c>
      <c r="W103" s="115" t="e">
        <f t="shared" si="15"/>
        <v>#REF!</v>
      </c>
      <c r="X103" s="116" t="e">
        <f t="shared" si="16"/>
        <v>#REF!</v>
      </c>
      <c r="Y103" s="116" t="e">
        <f t="shared" si="17"/>
        <v>#REF!</v>
      </c>
      <c r="Z103" s="115" t="e">
        <f t="shared" si="18"/>
        <v>#REF!</v>
      </c>
      <c r="AA103" s="115" t="e">
        <f t="shared" si="23"/>
        <v>#REF!</v>
      </c>
      <c r="AB103" s="115"/>
      <c r="AC103" s="117" t="str">
        <f t="shared" si="19"/>
        <v>BERTAHAP</v>
      </c>
      <c r="AD103" s="118">
        <f t="shared" si="20"/>
        <v>0</v>
      </c>
      <c r="AE103" s="119">
        <v>2</v>
      </c>
      <c r="AF103" s="120"/>
      <c r="AG103" s="115" t="e">
        <f>IF(AF103&gt;#REF!,"LB","KR")</f>
        <v>#REF!</v>
      </c>
      <c r="AH103" s="120">
        <v>2994019000</v>
      </c>
      <c r="AI103" s="120">
        <v>3374738000</v>
      </c>
      <c r="AJ103" s="120">
        <v>3582884000</v>
      </c>
      <c r="AK103" s="121">
        <v>3803869000</v>
      </c>
      <c r="AL103" s="121">
        <v>3582884000</v>
      </c>
      <c r="AM103" s="120">
        <v>3803869000</v>
      </c>
      <c r="AN103" s="120" t="e">
        <f t="shared" si="24"/>
        <v>#REF!</v>
      </c>
    </row>
    <row r="104" spans="1:40">
      <c r="A104" s="3">
        <f t="shared" si="22"/>
        <v>65</v>
      </c>
      <c r="B104" s="106">
        <v>1</v>
      </c>
      <c r="C104" s="107" t="s">
        <v>151</v>
      </c>
      <c r="D104" s="108" t="s">
        <v>19</v>
      </c>
      <c r="E104" s="109"/>
      <c r="F104" s="110" t="s">
        <v>72</v>
      </c>
      <c r="G104" s="111">
        <f t="shared" ref="G104:G167" si="25">SUMIF($V$10:$V$28,F104,$AA$10:$AA$28)</f>
        <v>175</v>
      </c>
      <c r="H104" s="111">
        <f t="shared" ref="H104:H167" si="26">SUMIF($V$10:$V$28,F104,$X$10:$X$28)</f>
        <v>156</v>
      </c>
      <c r="I104" s="112">
        <f t="shared" ref="I104:I167" si="27">$I$27</f>
        <v>26438045</v>
      </c>
      <c r="J104" s="112" t="e">
        <f>SUMIF($AN$4:$AN$22,D104,#REF!)</f>
        <v>#REF!</v>
      </c>
      <c r="K104" s="113" t="e">
        <f t="shared" ref="K104:K167" si="28">IF(J104=$AJ$25,$AI$25,IF(J104=$AJ$26,$AI$26,IF(J104=$AJ$27,$AI$27,IF(J104=$AJ$28,$AI$28,IF(J104=$AJ$29,$AI$29,IF(J104=$AJ$30,$AI$30))))))</f>
        <v>#REF!</v>
      </c>
      <c r="L104" s="249" t="e">
        <f>SUMIF($AN$4:$AN$22,D104,#REF!)</f>
        <v>#REF!</v>
      </c>
      <c r="M104" s="115" t="e">
        <f t="shared" ref="M104:M167" si="29">$O104/(1+6%/12)^36</f>
        <v>#REF!</v>
      </c>
      <c r="N104" s="115" t="e">
        <f t="shared" ref="N104:N167" si="30">$O104/(1+6%/12)^12</f>
        <v>#REF!</v>
      </c>
      <c r="O104" s="115" t="e">
        <f t="shared" ref="O104:O167" si="31">$I$27*K104*L104</f>
        <v>#REF!</v>
      </c>
      <c r="P104" s="115" t="e">
        <f t="shared" ref="P104:P167" si="32">$O104*(1+6%/12)^12</f>
        <v>#REF!</v>
      </c>
      <c r="Q104" s="116" t="e">
        <f t="shared" ref="Q104:R167" si="33">O104</f>
        <v>#REF!</v>
      </c>
      <c r="R104" s="115" t="e">
        <f t="shared" si="33"/>
        <v>#REF!</v>
      </c>
      <c r="S104" s="115" t="e">
        <f t="shared" ref="S104:S167" si="34">$O104*(1+6%/12)^24</f>
        <v>#REF!</v>
      </c>
      <c r="T104" s="115"/>
      <c r="U104" s="115" t="e">
        <f t="shared" ref="U104:U167" si="35">M104*H104</f>
        <v>#REF!</v>
      </c>
      <c r="V104" s="115" t="e">
        <f t="shared" ref="V104:V167" si="36">N104*H104</f>
        <v>#REF!</v>
      </c>
      <c r="W104" s="115" t="e">
        <f t="shared" ref="W104:W167" si="37">O104*H104</f>
        <v>#REF!</v>
      </c>
      <c r="X104" s="116" t="e">
        <f t="shared" ref="X104:X167" si="38">P104*H104</f>
        <v>#REF!</v>
      </c>
      <c r="Y104" s="116" t="e">
        <f t="shared" ref="Y104:Y167" si="39">Q104*H104</f>
        <v>#REF!</v>
      </c>
      <c r="Z104" s="115" t="e">
        <f t="shared" ref="Z104:Z167" si="40">R104*H104</f>
        <v>#REF!</v>
      </c>
      <c r="AA104" s="115" t="e">
        <f t="shared" si="23"/>
        <v>#REF!</v>
      </c>
      <c r="AB104" s="115"/>
      <c r="AC104" s="117" t="str">
        <f t="shared" ref="AC104:AC167" si="41">IF(AE104=$H$32,$M$32,IF(AE104=$H$33,$M$33,IF(AE104=$H$34,$M$34)))</f>
        <v>BERTAHAP</v>
      </c>
      <c r="AD104" s="118">
        <f t="shared" ref="AD104:AD167" si="42">IF(AC104=$M$32,$N$32,IF(AC104=$M$33,$N$33,$N$34))</f>
        <v>0</v>
      </c>
      <c r="AE104" s="119">
        <v>2</v>
      </c>
      <c r="AF104" s="120"/>
      <c r="AG104" s="115" t="e">
        <f>IF(AF104&gt;#REF!,"LB","KR")</f>
        <v>#REF!</v>
      </c>
      <c r="AH104" s="120">
        <v>4135362000</v>
      </c>
      <c r="AI104" s="120">
        <v>4661214000</v>
      </c>
      <c r="AJ104" s="120">
        <v>4948708000</v>
      </c>
      <c r="AK104" s="121">
        <v>5253933000</v>
      </c>
      <c r="AL104" s="121">
        <v>4948708000</v>
      </c>
      <c r="AM104" s="120">
        <v>5253933000</v>
      </c>
      <c r="AN104" s="120" t="e">
        <f t="shared" si="24"/>
        <v>#REF!</v>
      </c>
    </row>
    <row r="105" spans="1:40">
      <c r="A105" s="3">
        <f t="shared" ref="A105:A168" si="43">A104+1</f>
        <v>66</v>
      </c>
      <c r="B105" s="106">
        <v>2</v>
      </c>
      <c r="C105" s="107" t="s">
        <v>151</v>
      </c>
      <c r="D105" s="108" t="s">
        <v>29</v>
      </c>
      <c r="E105" s="109"/>
      <c r="F105" s="110" t="s">
        <v>74</v>
      </c>
      <c r="G105" s="111">
        <f t="shared" si="25"/>
        <v>85</v>
      </c>
      <c r="H105" s="111">
        <f t="shared" si="26"/>
        <v>74</v>
      </c>
      <c r="I105" s="112">
        <f t="shared" si="27"/>
        <v>26438045</v>
      </c>
      <c r="J105" s="112" t="e">
        <f>SUMIF($AN$4:$AN$22,D105,#REF!)</f>
        <v>#REF!</v>
      </c>
      <c r="K105" s="113" t="e">
        <f t="shared" si="28"/>
        <v>#REF!</v>
      </c>
      <c r="L105" s="249" t="e">
        <f>SUMIF($AN$4:$AN$22,D105,#REF!)</f>
        <v>#REF!</v>
      </c>
      <c r="M105" s="115" t="e">
        <f t="shared" si="29"/>
        <v>#REF!</v>
      </c>
      <c r="N105" s="115" t="e">
        <f t="shared" si="30"/>
        <v>#REF!</v>
      </c>
      <c r="O105" s="115" t="e">
        <f t="shared" si="31"/>
        <v>#REF!</v>
      </c>
      <c r="P105" s="115" t="e">
        <f t="shared" si="32"/>
        <v>#REF!</v>
      </c>
      <c r="Q105" s="116" t="e">
        <f t="shared" si="33"/>
        <v>#REF!</v>
      </c>
      <c r="R105" s="115" t="e">
        <f t="shared" si="33"/>
        <v>#REF!</v>
      </c>
      <c r="S105" s="115" t="e">
        <f t="shared" si="34"/>
        <v>#REF!</v>
      </c>
      <c r="T105" s="115"/>
      <c r="U105" s="115" t="e">
        <f t="shared" si="35"/>
        <v>#REF!</v>
      </c>
      <c r="V105" s="115" t="e">
        <f t="shared" si="36"/>
        <v>#REF!</v>
      </c>
      <c r="W105" s="115" t="e">
        <f t="shared" si="37"/>
        <v>#REF!</v>
      </c>
      <c r="X105" s="116" t="e">
        <f t="shared" si="38"/>
        <v>#REF!</v>
      </c>
      <c r="Y105" s="116" t="e">
        <f t="shared" si="39"/>
        <v>#REF!</v>
      </c>
      <c r="Z105" s="115" t="e">
        <f t="shared" si="40"/>
        <v>#REF!</v>
      </c>
      <c r="AA105" s="115" t="e">
        <f t="shared" ref="AA105:AA168" si="44">S105*H105</f>
        <v>#REF!</v>
      </c>
      <c r="AB105" s="115"/>
      <c r="AC105" s="117" t="str">
        <f t="shared" si="41"/>
        <v>BERTAHAP</v>
      </c>
      <c r="AD105" s="118">
        <f t="shared" si="42"/>
        <v>0</v>
      </c>
      <c r="AE105" s="119">
        <v>2</v>
      </c>
      <c r="AF105" s="120"/>
      <c r="AG105" s="115" t="e">
        <f>IF(AF105&gt;#REF!,"LB","KR")</f>
        <v>#REF!</v>
      </c>
      <c r="AH105" s="120">
        <v>1925320000</v>
      </c>
      <c r="AI105" s="120">
        <v>2170143000</v>
      </c>
      <c r="AJ105" s="120">
        <v>2303993000</v>
      </c>
      <c r="AK105" s="121">
        <v>2446098000</v>
      </c>
      <c r="AL105" s="121">
        <v>2303993000</v>
      </c>
      <c r="AM105" s="120">
        <v>2446098000</v>
      </c>
      <c r="AN105" s="120" t="e">
        <f t="shared" si="24"/>
        <v>#REF!</v>
      </c>
    </row>
    <row r="106" spans="1:40">
      <c r="A106" s="3">
        <f t="shared" si="43"/>
        <v>67</v>
      </c>
      <c r="B106" s="106">
        <v>3</v>
      </c>
      <c r="C106" s="107" t="s">
        <v>151</v>
      </c>
      <c r="D106" s="108" t="s">
        <v>32</v>
      </c>
      <c r="E106" s="109"/>
      <c r="F106" s="110" t="s">
        <v>56</v>
      </c>
      <c r="G106" s="111">
        <f t="shared" si="25"/>
        <v>85</v>
      </c>
      <c r="H106" s="111">
        <f t="shared" si="26"/>
        <v>74</v>
      </c>
      <c r="I106" s="112">
        <f t="shared" si="27"/>
        <v>26438045</v>
      </c>
      <c r="J106" s="112" t="e">
        <f>SUMIF($AN$4:$AN$22,D106,#REF!)</f>
        <v>#REF!</v>
      </c>
      <c r="K106" s="113" t="e">
        <f t="shared" si="28"/>
        <v>#REF!</v>
      </c>
      <c r="L106" s="249" t="e">
        <f>SUMIF($AN$4:$AN$22,D106,#REF!)</f>
        <v>#REF!</v>
      </c>
      <c r="M106" s="115" t="e">
        <f t="shared" si="29"/>
        <v>#REF!</v>
      </c>
      <c r="N106" s="115" t="e">
        <f t="shared" si="30"/>
        <v>#REF!</v>
      </c>
      <c r="O106" s="115" t="e">
        <f t="shared" si="31"/>
        <v>#REF!</v>
      </c>
      <c r="P106" s="115" t="e">
        <f t="shared" si="32"/>
        <v>#REF!</v>
      </c>
      <c r="Q106" s="116" t="e">
        <f t="shared" si="33"/>
        <v>#REF!</v>
      </c>
      <c r="R106" s="115" t="e">
        <f t="shared" si="33"/>
        <v>#REF!</v>
      </c>
      <c r="S106" s="115" t="e">
        <f t="shared" si="34"/>
        <v>#REF!</v>
      </c>
      <c r="T106" s="115"/>
      <c r="U106" s="115" t="e">
        <f t="shared" si="35"/>
        <v>#REF!</v>
      </c>
      <c r="V106" s="115" t="e">
        <f t="shared" si="36"/>
        <v>#REF!</v>
      </c>
      <c r="W106" s="115" t="e">
        <f t="shared" si="37"/>
        <v>#REF!</v>
      </c>
      <c r="X106" s="116" t="e">
        <f t="shared" si="38"/>
        <v>#REF!</v>
      </c>
      <c r="Y106" s="116" t="e">
        <f t="shared" si="39"/>
        <v>#REF!</v>
      </c>
      <c r="Z106" s="115" t="e">
        <f t="shared" si="40"/>
        <v>#REF!</v>
      </c>
      <c r="AA106" s="115" t="e">
        <f t="shared" si="44"/>
        <v>#REF!</v>
      </c>
      <c r="AB106" s="115"/>
      <c r="AC106" s="117" t="str">
        <f t="shared" si="41"/>
        <v>BERTAHAP</v>
      </c>
      <c r="AD106" s="118">
        <f t="shared" si="42"/>
        <v>0</v>
      </c>
      <c r="AE106" s="119">
        <v>2</v>
      </c>
      <c r="AF106" s="120"/>
      <c r="AG106" s="115" t="e">
        <f>IF(AF106&gt;#REF!,"LB","KR")</f>
        <v>#REF!</v>
      </c>
      <c r="AH106" s="120">
        <v>1925320000</v>
      </c>
      <c r="AI106" s="120">
        <v>2170143000</v>
      </c>
      <c r="AJ106" s="120">
        <v>2303993000</v>
      </c>
      <c r="AK106" s="121">
        <v>2446098000</v>
      </c>
      <c r="AL106" s="121">
        <v>2303993000</v>
      </c>
      <c r="AM106" s="120">
        <v>2446098000</v>
      </c>
      <c r="AN106" s="120" t="e">
        <f t="shared" si="24"/>
        <v>#REF!</v>
      </c>
    </row>
    <row r="107" spans="1:40">
      <c r="A107" s="3">
        <f t="shared" si="43"/>
        <v>68</v>
      </c>
      <c r="B107" s="106">
        <v>4</v>
      </c>
      <c r="C107" s="107" t="s">
        <v>151</v>
      </c>
      <c r="D107" s="108" t="s">
        <v>38</v>
      </c>
      <c r="E107" s="109"/>
      <c r="F107" s="110" t="s">
        <v>58</v>
      </c>
      <c r="G107" s="111">
        <f t="shared" si="25"/>
        <v>101</v>
      </c>
      <c r="H107" s="111">
        <f t="shared" si="26"/>
        <v>90</v>
      </c>
      <c r="I107" s="112">
        <f t="shared" si="27"/>
        <v>26438045</v>
      </c>
      <c r="J107" s="112" t="e">
        <f>SUMIF($AN$4:$AN$22,D107,#REF!)</f>
        <v>#REF!</v>
      </c>
      <c r="K107" s="113" t="e">
        <f t="shared" si="28"/>
        <v>#REF!</v>
      </c>
      <c r="L107" s="249" t="e">
        <f>SUMIF($AN$4:$AN$22,D107,#REF!)</f>
        <v>#REF!</v>
      </c>
      <c r="M107" s="115" t="e">
        <f t="shared" si="29"/>
        <v>#REF!</v>
      </c>
      <c r="N107" s="115" t="e">
        <f t="shared" si="30"/>
        <v>#REF!</v>
      </c>
      <c r="O107" s="115" t="e">
        <f t="shared" si="31"/>
        <v>#REF!</v>
      </c>
      <c r="P107" s="115" t="e">
        <f t="shared" si="32"/>
        <v>#REF!</v>
      </c>
      <c r="Q107" s="116" t="e">
        <f t="shared" si="33"/>
        <v>#REF!</v>
      </c>
      <c r="R107" s="115" t="e">
        <f t="shared" si="33"/>
        <v>#REF!</v>
      </c>
      <c r="S107" s="115" t="e">
        <f t="shared" si="34"/>
        <v>#REF!</v>
      </c>
      <c r="T107" s="115"/>
      <c r="U107" s="115" t="e">
        <f t="shared" si="35"/>
        <v>#REF!</v>
      </c>
      <c r="V107" s="115" t="e">
        <f t="shared" si="36"/>
        <v>#REF!</v>
      </c>
      <c r="W107" s="115" t="e">
        <f t="shared" si="37"/>
        <v>#REF!</v>
      </c>
      <c r="X107" s="116" t="e">
        <f t="shared" si="38"/>
        <v>#REF!</v>
      </c>
      <c r="Y107" s="116" t="e">
        <f t="shared" si="39"/>
        <v>#REF!</v>
      </c>
      <c r="Z107" s="115" t="e">
        <f t="shared" si="40"/>
        <v>#REF!</v>
      </c>
      <c r="AA107" s="115" t="e">
        <f t="shared" si="44"/>
        <v>#REF!</v>
      </c>
      <c r="AB107" s="115"/>
      <c r="AC107" s="117" t="str">
        <f t="shared" si="41"/>
        <v>BERTAHAP</v>
      </c>
      <c r="AD107" s="118">
        <f t="shared" si="42"/>
        <v>0</v>
      </c>
      <c r="AE107" s="119">
        <v>2</v>
      </c>
      <c r="AF107" s="120"/>
      <c r="AG107" s="115" t="e">
        <f>IF(AF107&gt;#REF!,"LB","KR")</f>
        <v>#REF!</v>
      </c>
      <c r="AH107" s="120">
        <v>2341605000</v>
      </c>
      <c r="AI107" s="120">
        <v>2639363000</v>
      </c>
      <c r="AJ107" s="120">
        <v>2802153000</v>
      </c>
      <c r="AK107" s="121">
        <v>2974984000</v>
      </c>
      <c r="AL107" s="121">
        <v>2802153000</v>
      </c>
      <c r="AM107" s="120">
        <v>2974984000</v>
      </c>
      <c r="AN107" s="120" t="e">
        <f t="shared" si="24"/>
        <v>#REF!</v>
      </c>
    </row>
    <row r="108" spans="1:40">
      <c r="A108" s="3">
        <f t="shared" si="43"/>
        <v>69</v>
      </c>
      <c r="B108" s="106">
        <v>5</v>
      </c>
      <c r="C108" s="107" t="s">
        <v>151</v>
      </c>
      <c r="D108" s="108" t="s">
        <v>44</v>
      </c>
      <c r="E108" s="109"/>
      <c r="F108" s="110" t="s">
        <v>60</v>
      </c>
      <c r="G108" s="111">
        <f t="shared" si="25"/>
        <v>101</v>
      </c>
      <c r="H108" s="111">
        <f t="shared" si="26"/>
        <v>90</v>
      </c>
      <c r="I108" s="112">
        <f t="shared" si="27"/>
        <v>26438045</v>
      </c>
      <c r="J108" s="112" t="e">
        <f>SUMIF($AN$4:$AN$22,D108,#REF!)</f>
        <v>#REF!</v>
      </c>
      <c r="K108" s="113" t="e">
        <f t="shared" si="28"/>
        <v>#REF!</v>
      </c>
      <c r="L108" s="249" t="e">
        <f>SUMIF($AN$4:$AN$22,D108,#REF!)</f>
        <v>#REF!</v>
      </c>
      <c r="M108" s="115" t="e">
        <f t="shared" si="29"/>
        <v>#REF!</v>
      </c>
      <c r="N108" s="115" t="e">
        <f t="shared" si="30"/>
        <v>#REF!</v>
      </c>
      <c r="O108" s="115" t="e">
        <f t="shared" si="31"/>
        <v>#REF!</v>
      </c>
      <c r="P108" s="115" t="e">
        <f t="shared" si="32"/>
        <v>#REF!</v>
      </c>
      <c r="Q108" s="116" t="e">
        <f t="shared" si="33"/>
        <v>#REF!</v>
      </c>
      <c r="R108" s="115" t="e">
        <f t="shared" si="33"/>
        <v>#REF!</v>
      </c>
      <c r="S108" s="115" t="e">
        <f t="shared" si="34"/>
        <v>#REF!</v>
      </c>
      <c r="T108" s="115"/>
      <c r="U108" s="115" t="e">
        <f t="shared" si="35"/>
        <v>#REF!</v>
      </c>
      <c r="V108" s="115" t="e">
        <f t="shared" si="36"/>
        <v>#REF!</v>
      </c>
      <c r="W108" s="115" t="e">
        <f t="shared" si="37"/>
        <v>#REF!</v>
      </c>
      <c r="X108" s="116" t="e">
        <f t="shared" si="38"/>
        <v>#REF!</v>
      </c>
      <c r="Y108" s="116" t="e">
        <f t="shared" si="39"/>
        <v>#REF!</v>
      </c>
      <c r="Z108" s="115" t="e">
        <f t="shared" si="40"/>
        <v>#REF!</v>
      </c>
      <c r="AA108" s="115" t="e">
        <f t="shared" si="44"/>
        <v>#REF!</v>
      </c>
      <c r="AB108" s="115"/>
      <c r="AC108" s="117" t="str">
        <f t="shared" si="41"/>
        <v>BERTAHAP</v>
      </c>
      <c r="AD108" s="118">
        <f t="shared" si="42"/>
        <v>0</v>
      </c>
      <c r="AE108" s="119">
        <v>2</v>
      </c>
      <c r="AF108" s="120"/>
      <c r="AG108" s="115" t="e">
        <f>IF(AF108&gt;#REF!,"LB","KR")</f>
        <v>#REF!</v>
      </c>
      <c r="AH108" s="120">
        <v>2341605000</v>
      </c>
      <c r="AI108" s="120">
        <v>2639363000</v>
      </c>
      <c r="AJ108" s="120">
        <v>2802153000</v>
      </c>
      <c r="AK108" s="121">
        <v>2974984000</v>
      </c>
      <c r="AL108" s="121">
        <v>2802153000</v>
      </c>
      <c r="AM108" s="120">
        <v>2974984000</v>
      </c>
      <c r="AN108" s="120" t="e">
        <f t="shared" si="24"/>
        <v>#REF!</v>
      </c>
    </row>
    <row r="109" spans="1:40">
      <c r="A109" s="3">
        <f t="shared" si="43"/>
        <v>70</v>
      </c>
      <c r="B109" s="106">
        <v>6</v>
      </c>
      <c r="C109" s="107" t="s">
        <v>151</v>
      </c>
      <c r="D109" s="106">
        <v>11</v>
      </c>
      <c r="E109" s="109"/>
      <c r="F109" s="110" t="s">
        <v>62</v>
      </c>
      <c r="G109" s="111">
        <f t="shared" si="25"/>
        <v>101</v>
      </c>
      <c r="H109" s="111">
        <f t="shared" si="26"/>
        <v>90</v>
      </c>
      <c r="I109" s="112">
        <f t="shared" si="27"/>
        <v>26438045</v>
      </c>
      <c r="J109" s="112" t="e">
        <f>SUMIF($AN$4:$AN$22,D109,#REF!)</f>
        <v>#REF!</v>
      </c>
      <c r="K109" s="113" t="e">
        <f t="shared" si="28"/>
        <v>#REF!</v>
      </c>
      <c r="L109" s="249" t="e">
        <f>SUMIF($AN$4:$AN$22,D109,#REF!)</f>
        <v>#REF!</v>
      </c>
      <c r="M109" s="115" t="e">
        <f t="shared" si="29"/>
        <v>#REF!</v>
      </c>
      <c r="N109" s="115" t="e">
        <f t="shared" si="30"/>
        <v>#REF!</v>
      </c>
      <c r="O109" s="115" t="e">
        <f t="shared" si="31"/>
        <v>#REF!</v>
      </c>
      <c r="P109" s="115" t="e">
        <f t="shared" si="32"/>
        <v>#REF!</v>
      </c>
      <c r="Q109" s="116" t="e">
        <f t="shared" si="33"/>
        <v>#REF!</v>
      </c>
      <c r="R109" s="115" t="e">
        <f t="shared" si="33"/>
        <v>#REF!</v>
      </c>
      <c r="S109" s="115" t="e">
        <f t="shared" si="34"/>
        <v>#REF!</v>
      </c>
      <c r="T109" s="115"/>
      <c r="U109" s="115" t="e">
        <f t="shared" si="35"/>
        <v>#REF!</v>
      </c>
      <c r="V109" s="115" t="e">
        <f t="shared" si="36"/>
        <v>#REF!</v>
      </c>
      <c r="W109" s="115" t="e">
        <f t="shared" si="37"/>
        <v>#REF!</v>
      </c>
      <c r="X109" s="116" t="e">
        <f t="shared" si="38"/>
        <v>#REF!</v>
      </c>
      <c r="Y109" s="116" t="e">
        <f t="shared" si="39"/>
        <v>#REF!</v>
      </c>
      <c r="Z109" s="115" t="e">
        <f t="shared" si="40"/>
        <v>#REF!</v>
      </c>
      <c r="AA109" s="115" t="e">
        <f t="shared" si="44"/>
        <v>#REF!</v>
      </c>
      <c r="AB109" s="115"/>
      <c r="AC109" s="117" t="str">
        <f t="shared" si="41"/>
        <v>BERTAHAP</v>
      </c>
      <c r="AD109" s="118">
        <f t="shared" si="42"/>
        <v>0</v>
      </c>
      <c r="AE109" s="119">
        <v>2</v>
      </c>
      <c r="AF109" s="120"/>
      <c r="AG109" s="115" t="e">
        <f>IF(AF109&gt;#REF!,"LB","KR")</f>
        <v>#REF!</v>
      </c>
      <c r="AH109" s="120">
        <v>2341605000</v>
      </c>
      <c r="AI109" s="120">
        <v>2639363000</v>
      </c>
      <c r="AJ109" s="120">
        <v>2802153000</v>
      </c>
      <c r="AK109" s="121">
        <v>2974984000</v>
      </c>
      <c r="AL109" s="121">
        <v>2802153000</v>
      </c>
      <c r="AM109" s="120">
        <v>2974984000</v>
      </c>
      <c r="AN109" s="120" t="e">
        <f t="shared" si="24"/>
        <v>#REF!</v>
      </c>
    </row>
    <row r="110" spans="1:40">
      <c r="A110" s="3">
        <f t="shared" si="43"/>
        <v>71</v>
      </c>
      <c r="B110" s="106">
        <v>7</v>
      </c>
      <c r="C110" s="107" t="s">
        <v>151</v>
      </c>
      <c r="D110" s="106">
        <v>15</v>
      </c>
      <c r="E110" s="109"/>
      <c r="F110" s="110" t="s">
        <v>64</v>
      </c>
      <c r="G110" s="111">
        <f t="shared" si="25"/>
        <v>101</v>
      </c>
      <c r="H110" s="111">
        <f t="shared" si="26"/>
        <v>90</v>
      </c>
      <c r="I110" s="112">
        <f t="shared" si="27"/>
        <v>26438045</v>
      </c>
      <c r="J110" s="112" t="e">
        <f>SUMIF($AN$4:$AN$22,D110,#REF!)</f>
        <v>#REF!</v>
      </c>
      <c r="K110" s="113" t="e">
        <f t="shared" si="28"/>
        <v>#REF!</v>
      </c>
      <c r="L110" s="249" t="e">
        <f>SUMIF($AN$4:$AN$22,D110,#REF!)</f>
        <v>#REF!</v>
      </c>
      <c r="M110" s="115" t="e">
        <f t="shared" si="29"/>
        <v>#REF!</v>
      </c>
      <c r="N110" s="115" t="e">
        <f t="shared" si="30"/>
        <v>#REF!</v>
      </c>
      <c r="O110" s="115" t="e">
        <f t="shared" si="31"/>
        <v>#REF!</v>
      </c>
      <c r="P110" s="115" t="e">
        <f t="shared" si="32"/>
        <v>#REF!</v>
      </c>
      <c r="Q110" s="116" t="e">
        <f t="shared" si="33"/>
        <v>#REF!</v>
      </c>
      <c r="R110" s="115" t="e">
        <f t="shared" si="33"/>
        <v>#REF!</v>
      </c>
      <c r="S110" s="115" t="e">
        <f t="shared" si="34"/>
        <v>#REF!</v>
      </c>
      <c r="T110" s="115"/>
      <c r="U110" s="115" t="e">
        <f t="shared" si="35"/>
        <v>#REF!</v>
      </c>
      <c r="V110" s="115" t="e">
        <f t="shared" si="36"/>
        <v>#REF!</v>
      </c>
      <c r="W110" s="115" t="e">
        <f t="shared" si="37"/>
        <v>#REF!</v>
      </c>
      <c r="X110" s="116" t="e">
        <f t="shared" si="38"/>
        <v>#REF!</v>
      </c>
      <c r="Y110" s="116" t="e">
        <f t="shared" si="39"/>
        <v>#REF!</v>
      </c>
      <c r="Z110" s="115" t="e">
        <f t="shared" si="40"/>
        <v>#REF!</v>
      </c>
      <c r="AA110" s="115" t="e">
        <f t="shared" si="44"/>
        <v>#REF!</v>
      </c>
      <c r="AB110" s="115"/>
      <c r="AC110" s="117" t="str">
        <f t="shared" si="41"/>
        <v>BERTAHAP</v>
      </c>
      <c r="AD110" s="118">
        <f t="shared" si="42"/>
        <v>0</v>
      </c>
      <c r="AE110" s="119">
        <v>2</v>
      </c>
      <c r="AF110" s="120"/>
      <c r="AG110" s="115" t="e">
        <f>IF(AF110&gt;#REF!,"LB","KR")</f>
        <v>#REF!</v>
      </c>
      <c r="AH110" s="120">
        <v>2341605000</v>
      </c>
      <c r="AI110" s="120">
        <v>2639363000</v>
      </c>
      <c r="AJ110" s="120">
        <v>2802153000</v>
      </c>
      <c r="AK110" s="121">
        <v>2974984000</v>
      </c>
      <c r="AL110" s="121">
        <v>2802153000</v>
      </c>
      <c r="AM110" s="120">
        <v>2974984000</v>
      </c>
      <c r="AN110" s="120" t="e">
        <f t="shared" si="24"/>
        <v>#REF!</v>
      </c>
    </row>
    <row r="111" spans="1:40">
      <c r="A111" s="3">
        <f t="shared" si="43"/>
        <v>72</v>
      </c>
      <c r="B111" s="106">
        <v>8</v>
      </c>
      <c r="C111" s="107" t="s">
        <v>151</v>
      </c>
      <c r="D111" s="106">
        <v>17</v>
      </c>
      <c r="E111" s="109"/>
      <c r="F111" s="110" t="s">
        <v>67</v>
      </c>
      <c r="G111" s="111">
        <f t="shared" si="25"/>
        <v>85</v>
      </c>
      <c r="H111" s="111">
        <f t="shared" si="26"/>
        <v>74</v>
      </c>
      <c r="I111" s="112">
        <f t="shared" si="27"/>
        <v>26438045</v>
      </c>
      <c r="J111" s="112" t="e">
        <f>SUMIF($AN$4:$AN$22,D111,#REF!)</f>
        <v>#REF!</v>
      </c>
      <c r="K111" s="113" t="e">
        <f t="shared" si="28"/>
        <v>#REF!</v>
      </c>
      <c r="L111" s="249" t="e">
        <f>SUMIF($AN$4:$AN$22,D111,#REF!)</f>
        <v>#REF!</v>
      </c>
      <c r="M111" s="115" t="e">
        <f t="shared" si="29"/>
        <v>#REF!</v>
      </c>
      <c r="N111" s="115" t="e">
        <f t="shared" si="30"/>
        <v>#REF!</v>
      </c>
      <c r="O111" s="115" t="e">
        <f t="shared" si="31"/>
        <v>#REF!</v>
      </c>
      <c r="P111" s="115" t="e">
        <f t="shared" si="32"/>
        <v>#REF!</v>
      </c>
      <c r="Q111" s="116" t="e">
        <f t="shared" si="33"/>
        <v>#REF!</v>
      </c>
      <c r="R111" s="115" t="e">
        <f t="shared" si="33"/>
        <v>#REF!</v>
      </c>
      <c r="S111" s="115" t="e">
        <f t="shared" si="34"/>
        <v>#REF!</v>
      </c>
      <c r="T111" s="115"/>
      <c r="U111" s="115" t="e">
        <f t="shared" si="35"/>
        <v>#REF!</v>
      </c>
      <c r="V111" s="115" t="e">
        <f t="shared" si="36"/>
        <v>#REF!</v>
      </c>
      <c r="W111" s="115" t="e">
        <f t="shared" si="37"/>
        <v>#REF!</v>
      </c>
      <c r="X111" s="116" t="e">
        <f t="shared" si="38"/>
        <v>#REF!</v>
      </c>
      <c r="Y111" s="116" t="e">
        <f t="shared" si="39"/>
        <v>#REF!</v>
      </c>
      <c r="Z111" s="115" t="e">
        <f t="shared" si="40"/>
        <v>#REF!</v>
      </c>
      <c r="AA111" s="115" t="e">
        <f t="shared" si="44"/>
        <v>#REF!</v>
      </c>
      <c r="AB111" s="115"/>
      <c r="AC111" s="117" t="str">
        <f t="shared" si="41"/>
        <v>BERTAHAP</v>
      </c>
      <c r="AD111" s="118">
        <f t="shared" si="42"/>
        <v>0</v>
      </c>
      <c r="AE111" s="119">
        <v>2</v>
      </c>
      <c r="AF111" s="120"/>
      <c r="AG111" s="115" t="e">
        <f>IF(AF111&gt;#REF!,"LB","KR")</f>
        <v>#REF!</v>
      </c>
      <c r="AH111" s="120">
        <v>1925320000</v>
      </c>
      <c r="AI111" s="120">
        <v>2170143000</v>
      </c>
      <c r="AJ111" s="120">
        <v>2303993000</v>
      </c>
      <c r="AK111" s="121">
        <v>2446098000</v>
      </c>
      <c r="AL111" s="121">
        <v>2303993000</v>
      </c>
      <c r="AM111" s="120">
        <v>2446098000</v>
      </c>
      <c r="AN111" s="120" t="e">
        <f t="shared" si="24"/>
        <v>#REF!</v>
      </c>
    </row>
    <row r="112" spans="1:40">
      <c r="A112" s="3">
        <f t="shared" si="43"/>
        <v>73</v>
      </c>
      <c r="B112" s="106">
        <v>9</v>
      </c>
      <c r="C112" s="107" t="s">
        <v>151</v>
      </c>
      <c r="D112" s="106">
        <v>19</v>
      </c>
      <c r="E112" s="109"/>
      <c r="F112" s="110" t="s">
        <v>78</v>
      </c>
      <c r="G112" s="111">
        <f t="shared" si="25"/>
        <v>138</v>
      </c>
      <c r="H112" s="111">
        <f t="shared" si="26"/>
        <v>120</v>
      </c>
      <c r="I112" s="112">
        <f t="shared" si="27"/>
        <v>26438045</v>
      </c>
      <c r="J112" s="112" t="e">
        <f>SUMIF($AN$4:$AN$22,D112,#REF!)</f>
        <v>#REF!</v>
      </c>
      <c r="K112" s="113" t="e">
        <f t="shared" si="28"/>
        <v>#REF!</v>
      </c>
      <c r="L112" s="249" t="e">
        <f>SUMIF($AN$4:$AN$22,D112,#REF!)</f>
        <v>#REF!</v>
      </c>
      <c r="M112" s="115" t="e">
        <f t="shared" si="29"/>
        <v>#REF!</v>
      </c>
      <c r="N112" s="115" t="e">
        <f t="shared" si="30"/>
        <v>#REF!</v>
      </c>
      <c r="O112" s="115" t="e">
        <f t="shared" si="31"/>
        <v>#REF!</v>
      </c>
      <c r="P112" s="115" t="e">
        <f t="shared" si="32"/>
        <v>#REF!</v>
      </c>
      <c r="Q112" s="116" t="e">
        <f t="shared" si="33"/>
        <v>#REF!</v>
      </c>
      <c r="R112" s="115" t="e">
        <f t="shared" si="33"/>
        <v>#REF!</v>
      </c>
      <c r="S112" s="115" t="e">
        <f t="shared" si="34"/>
        <v>#REF!</v>
      </c>
      <c r="T112" s="115"/>
      <c r="U112" s="115" t="e">
        <f t="shared" si="35"/>
        <v>#REF!</v>
      </c>
      <c r="V112" s="115" t="e">
        <f t="shared" si="36"/>
        <v>#REF!</v>
      </c>
      <c r="W112" s="115" t="e">
        <f t="shared" si="37"/>
        <v>#REF!</v>
      </c>
      <c r="X112" s="116" t="e">
        <f t="shared" si="38"/>
        <v>#REF!</v>
      </c>
      <c r="Y112" s="116" t="e">
        <f t="shared" si="39"/>
        <v>#REF!</v>
      </c>
      <c r="Z112" s="115" t="e">
        <f t="shared" si="40"/>
        <v>#REF!</v>
      </c>
      <c r="AA112" s="115" t="e">
        <f t="shared" si="44"/>
        <v>#REF!</v>
      </c>
      <c r="AB112" s="115"/>
      <c r="AC112" s="117" t="str">
        <f t="shared" si="41"/>
        <v>BERTAHAP</v>
      </c>
      <c r="AD112" s="118">
        <f t="shared" si="42"/>
        <v>0</v>
      </c>
      <c r="AE112" s="119">
        <v>2</v>
      </c>
      <c r="AF112" s="120"/>
      <c r="AG112" s="115" t="e">
        <f>IF(AF112&gt;#REF!,"LB","KR")</f>
        <v>#REF!</v>
      </c>
      <c r="AH112" s="120">
        <v>3122140000</v>
      </c>
      <c r="AI112" s="120">
        <v>3519150000</v>
      </c>
      <c r="AJ112" s="120">
        <v>3736204000</v>
      </c>
      <c r="AK112" s="121">
        <v>3966645000</v>
      </c>
      <c r="AL112" s="121">
        <v>3736204000</v>
      </c>
      <c r="AM112" s="120">
        <v>3966645000</v>
      </c>
      <c r="AN112" s="120" t="e">
        <f t="shared" si="24"/>
        <v>#REF!</v>
      </c>
    </row>
    <row r="113" spans="1:40">
      <c r="A113" s="3">
        <f t="shared" si="43"/>
        <v>74</v>
      </c>
      <c r="B113" s="106">
        <v>10</v>
      </c>
      <c r="C113" s="107" t="s">
        <v>151</v>
      </c>
      <c r="D113" s="106">
        <v>21</v>
      </c>
      <c r="E113" s="109"/>
      <c r="F113" s="110" t="s">
        <v>84</v>
      </c>
      <c r="G113" s="111">
        <f t="shared" si="25"/>
        <v>132</v>
      </c>
      <c r="H113" s="111">
        <f t="shared" si="26"/>
        <v>112</v>
      </c>
      <c r="I113" s="112">
        <f t="shared" si="27"/>
        <v>26438045</v>
      </c>
      <c r="J113" s="112" t="e">
        <f>SUMIF($AN$4:$AN$22,D113,#REF!)</f>
        <v>#REF!</v>
      </c>
      <c r="K113" s="113" t="e">
        <f t="shared" si="28"/>
        <v>#REF!</v>
      </c>
      <c r="L113" s="249" t="e">
        <f>SUMIF($AN$4:$AN$22,D113,#REF!)</f>
        <v>#REF!</v>
      </c>
      <c r="M113" s="115" t="e">
        <f t="shared" si="29"/>
        <v>#REF!</v>
      </c>
      <c r="N113" s="115" t="e">
        <f t="shared" si="30"/>
        <v>#REF!</v>
      </c>
      <c r="O113" s="115" t="e">
        <f t="shared" si="31"/>
        <v>#REF!</v>
      </c>
      <c r="P113" s="115" t="e">
        <f t="shared" si="32"/>
        <v>#REF!</v>
      </c>
      <c r="Q113" s="116" t="e">
        <f t="shared" si="33"/>
        <v>#REF!</v>
      </c>
      <c r="R113" s="115" t="e">
        <f t="shared" si="33"/>
        <v>#REF!</v>
      </c>
      <c r="S113" s="115" t="e">
        <f t="shared" si="34"/>
        <v>#REF!</v>
      </c>
      <c r="T113" s="115"/>
      <c r="U113" s="115" t="e">
        <f t="shared" si="35"/>
        <v>#REF!</v>
      </c>
      <c r="V113" s="115" t="e">
        <f t="shared" si="36"/>
        <v>#REF!</v>
      </c>
      <c r="W113" s="115" t="e">
        <f t="shared" si="37"/>
        <v>#REF!</v>
      </c>
      <c r="X113" s="116" t="e">
        <f t="shared" si="38"/>
        <v>#REF!</v>
      </c>
      <c r="Y113" s="116" t="e">
        <f t="shared" si="39"/>
        <v>#REF!</v>
      </c>
      <c r="Z113" s="115" t="e">
        <f t="shared" si="40"/>
        <v>#REF!</v>
      </c>
      <c r="AA113" s="115" t="e">
        <f t="shared" si="44"/>
        <v>#REF!</v>
      </c>
      <c r="AB113" s="115"/>
      <c r="AC113" s="117" t="str">
        <f t="shared" si="41"/>
        <v>BERTAHAP</v>
      </c>
      <c r="AD113" s="118">
        <f t="shared" si="42"/>
        <v>0</v>
      </c>
      <c r="AE113" s="119">
        <v>2</v>
      </c>
      <c r="AF113" s="120"/>
      <c r="AG113" s="115" t="e">
        <f>IF(AF113&gt;#REF!,"LB","KR")</f>
        <v>#REF!</v>
      </c>
      <c r="AH113" s="120">
        <v>3023959000</v>
      </c>
      <c r="AI113" s="120">
        <v>3408485000</v>
      </c>
      <c r="AJ113" s="120">
        <v>3618713000</v>
      </c>
      <c r="AK113" s="121">
        <v>3841907000</v>
      </c>
      <c r="AL113" s="121">
        <v>3618713000</v>
      </c>
      <c r="AM113" s="120">
        <v>3841907000</v>
      </c>
      <c r="AN113" s="120" t="e">
        <f t="shared" si="24"/>
        <v>#REF!</v>
      </c>
    </row>
    <row r="114" spans="1:40">
      <c r="A114" s="3">
        <f t="shared" si="43"/>
        <v>75</v>
      </c>
      <c r="B114" s="106">
        <v>1</v>
      </c>
      <c r="C114" s="107" t="s">
        <v>152</v>
      </c>
      <c r="D114" s="108" t="s">
        <v>19</v>
      </c>
      <c r="E114" s="109"/>
      <c r="F114" s="110" t="s">
        <v>72</v>
      </c>
      <c r="G114" s="111">
        <f t="shared" si="25"/>
        <v>175</v>
      </c>
      <c r="H114" s="111">
        <f t="shared" si="26"/>
        <v>156</v>
      </c>
      <c r="I114" s="112">
        <f t="shared" si="27"/>
        <v>26438045</v>
      </c>
      <c r="J114" s="112" t="e">
        <f>SUMIF($AN$4:$AN$22,D114,#REF!)</f>
        <v>#REF!</v>
      </c>
      <c r="K114" s="113" t="e">
        <f t="shared" si="28"/>
        <v>#REF!</v>
      </c>
      <c r="L114" s="114" t="e">
        <f>SUMIF($AN$4:$AN$22,D114,#REF!)</f>
        <v>#REF!</v>
      </c>
      <c r="M114" s="115" t="e">
        <f t="shared" si="29"/>
        <v>#REF!</v>
      </c>
      <c r="N114" s="115" t="e">
        <f t="shared" si="30"/>
        <v>#REF!</v>
      </c>
      <c r="O114" s="115" t="e">
        <f t="shared" si="31"/>
        <v>#REF!</v>
      </c>
      <c r="P114" s="115" t="e">
        <f t="shared" si="32"/>
        <v>#REF!</v>
      </c>
      <c r="Q114" s="116" t="e">
        <f t="shared" si="33"/>
        <v>#REF!</v>
      </c>
      <c r="R114" s="115" t="e">
        <f t="shared" si="33"/>
        <v>#REF!</v>
      </c>
      <c r="S114" s="115" t="e">
        <f t="shared" si="34"/>
        <v>#REF!</v>
      </c>
      <c r="T114" s="115"/>
      <c r="U114" s="115" t="e">
        <f t="shared" si="35"/>
        <v>#REF!</v>
      </c>
      <c r="V114" s="115" t="e">
        <f t="shared" si="36"/>
        <v>#REF!</v>
      </c>
      <c r="W114" s="115" t="e">
        <f t="shared" si="37"/>
        <v>#REF!</v>
      </c>
      <c r="X114" s="116" t="e">
        <f t="shared" si="38"/>
        <v>#REF!</v>
      </c>
      <c r="Y114" s="116" t="e">
        <f t="shared" si="39"/>
        <v>#REF!</v>
      </c>
      <c r="Z114" s="115" t="e">
        <f t="shared" si="40"/>
        <v>#REF!</v>
      </c>
      <c r="AA114" s="115" t="e">
        <f t="shared" si="44"/>
        <v>#REF!</v>
      </c>
      <c r="AB114" s="115"/>
      <c r="AC114" s="117" t="str">
        <f t="shared" si="41"/>
        <v>BERTAHAP</v>
      </c>
      <c r="AD114" s="118">
        <f t="shared" si="42"/>
        <v>0</v>
      </c>
      <c r="AE114" s="119">
        <v>2</v>
      </c>
      <c r="AF114" s="120"/>
      <c r="AG114" s="115" t="e">
        <f>IF(AF114&gt;#REF!,"LB","KR")</f>
        <v>#REF!</v>
      </c>
      <c r="AH114" s="120">
        <v>4135362000</v>
      </c>
      <c r="AI114" s="120">
        <v>4661214000</v>
      </c>
      <c r="AJ114" s="120">
        <v>4948708000</v>
      </c>
      <c r="AK114" s="121">
        <v>5253933000</v>
      </c>
      <c r="AL114" s="121">
        <v>4948708000</v>
      </c>
      <c r="AM114" s="120">
        <v>5253933000</v>
      </c>
      <c r="AN114" s="120" t="e">
        <f t="shared" si="24"/>
        <v>#REF!</v>
      </c>
    </row>
    <row r="115" spans="1:40">
      <c r="A115" s="3">
        <f t="shared" si="43"/>
        <v>76</v>
      </c>
      <c r="B115" s="106">
        <v>2</v>
      </c>
      <c r="C115" s="107" t="s">
        <v>152</v>
      </c>
      <c r="D115" s="108" t="s">
        <v>29</v>
      </c>
      <c r="E115" s="109"/>
      <c r="F115" s="110" t="s">
        <v>74</v>
      </c>
      <c r="G115" s="111">
        <f t="shared" si="25"/>
        <v>85</v>
      </c>
      <c r="H115" s="111">
        <f t="shared" si="26"/>
        <v>74</v>
      </c>
      <c r="I115" s="112">
        <f t="shared" si="27"/>
        <v>26438045</v>
      </c>
      <c r="J115" s="112" t="e">
        <f>SUMIF($AN$4:$AN$22,D115,#REF!)</f>
        <v>#REF!</v>
      </c>
      <c r="K115" s="113" t="e">
        <f t="shared" si="28"/>
        <v>#REF!</v>
      </c>
      <c r="L115" s="114" t="e">
        <f>SUMIF($AN$4:$AN$22,D115,#REF!)</f>
        <v>#REF!</v>
      </c>
      <c r="M115" s="115" t="e">
        <f t="shared" si="29"/>
        <v>#REF!</v>
      </c>
      <c r="N115" s="115" t="e">
        <f t="shared" si="30"/>
        <v>#REF!</v>
      </c>
      <c r="O115" s="115" t="e">
        <f t="shared" si="31"/>
        <v>#REF!</v>
      </c>
      <c r="P115" s="115" t="e">
        <f t="shared" si="32"/>
        <v>#REF!</v>
      </c>
      <c r="Q115" s="116" t="e">
        <f t="shared" si="33"/>
        <v>#REF!</v>
      </c>
      <c r="R115" s="115" t="e">
        <f t="shared" si="33"/>
        <v>#REF!</v>
      </c>
      <c r="S115" s="115" t="e">
        <f t="shared" si="34"/>
        <v>#REF!</v>
      </c>
      <c r="T115" s="115"/>
      <c r="U115" s="115" t="e">
        <f t="shared" si="35"/>
        <v>#REF!</v>
      </c>
      <c r="V115" s="115" t="e">
        <f t="shared" si="36"/>
        <v>#REF!</v>
      </c>
      <c r="W115" s="115" t="e">
        <f t="shared" si="37"/>
        <v>#REF!</v>
      </c>
      <c r="X115" s="116" t="e">
        <f t="shared" si="38"/>
        <v>#REF!</v>
      </c>
      <c r="Y115" s="116" t="e">
        <f t="shared" si="39"/>
        <v>#REF!</v>
      </c>
      <c r="Z115" s="115" t="e">
        <f t="shared" si="40"/>
        <v>#REF!</v>
      </c>
      <c r="AA115" s="115" t="e">
        <f t="shared" si="44"/>
        <v>#REF!</v>
      </c>
      <c r="AB115" s="115"/>
      <c r="AC115" s="117" t="str">
        <f t="shared" si="41"/>
        <v>BERTAHAP</v>
      </c>
      <c r="AD115" s="118">
        <f t="shared" si="42"/>
        <v>0</v>
      </c>
      <c r="AE115" s="119">
        <v>2</v>
      </c>
      <c r="AF115" s="120"/>
      <c r="AG115" s="115" t="e">
        <f>IF(AF115&gt;#REF!,"LB","KR")</f>
        <v>#REF!</v>
      </c>
      <c r="AH115" s="120">
        <v>1925320000</v>
      </c>
      <c r="AI115" s="120">
        <v>2170143000</v>
      </c>
      <c r="AJ115" s="120">
        <v>2303993000</v>
      </c>
      <c r="AK115" s="121">
        <v>2446098000</v>
      </c>
      <c r="AL115" s="121">
        <v>2303993000</v>
      </c>
      <c r="AM115" s="120">
        <v>2446098000</v>
      </c>
      <c r="AN115" s="120" t="e">
        <f t="shared" si="24"/>
        <v>#REF!</v>
      </c>
    </row>
    <row r="116" spans="1:40">
      <c r="A116" s="3">
        <f t="shared" si="43"/>
        <v>77</v>
      </c>
      <c r="B116" s="106">
        <v>3</v>
      </c>
      <c r="C116" s="107" t="s">
        <v>152</v>
      </c>
      <c r="D116" s="108" t="s">
        <v>32</v>
      </c>
      <c r="E116" s="109"/>
      <c r="F116" s="110" t="s">
        <v>56</v>
      </c>
      <c r="G116" s="111">
        <f t="shared" si="25"/>
        <v>85</v>
      </c>
      <c r="H116" s="111">
        <f t="shared" si="26"/>
        <v>74</v>
      </c>
      <c r="I116" s="112">
        <f t="shared" si="27"/>
        <v>26438045</v>
      </c>
      <c r="J116" s="112" t="e">
        <f>SUMIF($AN$4:$AN$22,D116,#REF!)</f>
        <v>#REF!</v>
      </c>
      <c r="K116" s="113" t="e">
        <f t="shared" si="28"/>
        <v>#REF!</v>
      </c>
      <c r="L116" s="114" t="e">
        <f>SUMIF($AN$4:$AN$22,D116,#REF!)</f>
        <v>#REF!</v>
      </c>
      <c r="M116" s="115" t="e">
        <f t="shared" si="29"/>
        <v>#REF!</v>
      </c>
      <c r="N116" s="115" t="e">
        <f t="shared" si="30"/>
        <v>#REF!</v>
      </c>
      <c r="O116" s="115" t="e">
        <f t="shared" si="31"/>
        <v>#REF!</v>
      </c>
      <c r="P116" s="115" t="e">
        <f t="shared" si="32"/>
        <v>#REF!</v>
      </c>
      <c r="Q116" s="116" t="e">
        <f t="shared" si="33"/>
        <v>#REF!</v>
      </c>
      <c r="R116" s="115" t="e">
        <f t="shared" si="33"/>
        <v>#REF!</v>
      </c>
      <c r="S116" s="115" t="e">
        <f t="shared" si="34"/>
        <v>#REF!</v>
      </c>
      <c r="T116" s="115"/>
      <c r="U116" s="115" t="e">
        <f t="shared" si="35"/>
        <v>#REF!</v>
      </c>
      <c r="V116" s="115" t="e">
        <f t="shared" si="36"/>
        <v>#REF!</v>
      </c>
      <c r="W116" s="115" t="e">
        <f t="shared" si="37"/>
        <v>#REF!</v>
      </c>
      <c r="X116" s="116" t="e">
        <f t="shared" si="38"/>
        <v>#REF!</v>
      </c>
      <c r="Y116" s="116" t="e">
        <f t="shared" si="39"/>
        <v>#REF!</v>
      </c>
      <c r="Z116" s="115" t="e">
        <f t="shared" si="40"/>
        <v>#REF!</v>
      </c>
      <c r="AA116" s="115" t="e">
        <f t="shared" si="44"/>
        <v>#REF!</v>
      </c>
      <c r="AB116" s="115"/>
      <c r="AC116" s="117" t="str">
        <f t="shared" si="41"/>
        <v>BERTAHAP</v>
      </c>
      <c r="AD116" s="118">
        <f t="shared" si="42"/>
        <v>0</v>
      </c>
      <c r="AE116" s="119">
        <v>2</v>
      </c>
      <c r="AF116" s="120"/>
      <c r="AG116" s="115" t="e">
        <f>IF(AF116&gt;#REF!,"LB","KR")</f>
        <v>#REF!</v>
      </c>
      <c r="AH116" s="120">
        <v>1925320000</v>
      </c>
      <c r="AI116" s="120">
        <v>2170143000</v>
      </c>
      <c r="AJ116" s="120">
        <v>2303993000</v>
      </c>
      <c r="AK116" s="121">
        <v>2446098000</v>
      </c>
      <c r="AL116" s="121">
        <v>2303993000</v>
      </c>
      <c r="AM116" s="120">
        <v>2446098000</v>
      </c>
      <c r="AN116" s="120" t="e">
        <f t="shared" si="24"/>
        <v>#REF!</v>
      </c>
    </row>
    <row r="117" spans="1:40">
      <c r="A117" s="3">
        <f t="shared" si="43"/>
        <v>78</v>
      </c>
      <c r="B117" s="106">
        <v>4</v>
      </c>
      <c r="C117" s="107" t="s">
        <v>152</v>
      </c>
      <c r="D117" s="108" t="s">
        <v>38</v>
      </c>
      <c r="E117" s="109"/>
      <c r="F117" s="110" t="s">
        <v>58</v>
      </c>
      <c r="G117" s="111">
        <f t="shared" si="25"/>
        <v>101</v>
      </c>
      <c r="H117" s="111">
        <f t="shared" si="26"/>
        <v>90</v>
      </c>
      <c r="I117" s="112">
        <f t="shared" si="27"/>
        <v>26438045</v>
      </c>
      <c r="J117" s="112" t="e">
        <f>SUMIF($AN$4:$AN$22,D117,#REF!)</f>
        <v>#REF!</v>
      </c>
      <c r="K117" s="113" t="e">
        <f t="shared" si="28"/>
        <v>#REF!</v>
      </c>
      <c r="L117" s="114" t="e">
        <f>SUMIF($AN$4:$AN$22,D117,#REF!)</f>
        <v>#REF!</v>
      </c>
      <c r="M117" s="115" t="e">
        <f t="shared" si="29"/>
        <v>#REF!</v>
      </c>
      <c r="N117" s="115" t="e">
        <f t="shared" si="30"/>
        <v>#REF!</v>
      </c>
      <c r="O117" s="115" t="e">
        <f t="shared" si="31"/>
        <v>#REF!</v>
      </c>
      <c r="P117" s="115" t="e">
        <f t="shared" si="32"/>
        <v>#REF!</v>
      </c>
      <c r="Q117" s="116" t="e">
        <f t="shared" si="33"/>
        <v>#REF!</v>
      </c>
      <c r="R117" s="115" t="e">
        <f t="shared" si="33"/>
        <v>#REF!</v>
      </c>
      <c r="S117" s="115" t="e">
        <f t="shared" si="34"/>
        <v>#REF!</v>
      </c>
      <c r="T117" s="115"/>
      <c r="U117" s="115" t="e">
        <f t="shared" si="35"/>
        <v>#REF!</v>
      </c>
      <c r="V117" s="115" t="e">
        <f t="shared" si="36"/>
        <v>#REF!</v>
      </c>
      <c r="W117" s="115" t="e">
        <f t="shared" si="37"/>
        <v>#REF!</v>
      </c>
      <c r="X117" s="116" t="e">
        <f t="shared" si="38"/>
        <v>#REF!</v>
      </c>
      <c r="Y117" s="116" t="e">
        <f t="shared" si="39"/>
        <v>#REF!</v>
      </c>
      <c r="Z117" s="115" t="e">
        <f t="shared" si="40"/>
        <v>#REF!</v>
      </c>
      <c r="AA117" s="115" t="e">
        <f t="shared" si="44"/>
        <v>#REF!</v>
      </c>
      <c r="AB117" s="115"/>
      <c r="AC117" s="117" t="str">
        <f t="shared" si="41"/>
        <v>BERTAHAP</v>
      </c>
      <c r="AD117" s="118">
        <f t="shared" si="42"/>
        <v>0</v>
      </c>
      <c r="AE117" s="119">
        <v>2</v>
      </c>
      <c r="AF117" s="120"/>
      <c r="AG117" s="115" t="e">
        <f>IF(AF117&gt;#REF!,"LB","KR")</f>
        <v>#REF!</v>
      </c>
      <c r="AH117" s="120">
        <v>2341605000</v>
      </c>
      <c r="AI117" s="120">
        <v>2639363000</v>
      </c>
      <c r="AJ117" s="120">
        <v>2802153000</v>
      </c>
      <c r="AK117" s="121">
        <v>2974984000</v>
      </c>
      <c r="AL117" s="121">
        <v>2802153000</v>
      </c>
      <c r="AM117" s="120">
        <v>2974984000</v>
      </c>
      <c r="AN117" s="120" t="e">
        <f t="shared" si="24"/>
        <v>#REF!</v>
      </c>
    </row>
    <row r="118" spans="1:40">
      <c r="A118" s="3">
        <f t="shared" si="43"/>
        <v>79</v>
      </c>
      <c r="B118" s="106">
        <v>5</v>
      </c>
      <c r="C118" s="107" t="s">
        <v>152</v>
      </c>
      <c r="D118" s="108" t="s">
        <v>44</v>
      </c>
      <c r="E118" s="109"/>
      <c r="F118" s="110" t="s">
        <v>60</v>
      </c>
      <c r="G118" s="111">
        <f t="shared" si="25"/>
        <v>101</v>
      </c>
      <c r="H118" s="111">
        <f t="shared" si="26"/>
        <v>90</v>
      </c>
      <c r="I118" s="112">
        <f t="shared" si="27"/>
        <v>26438045</v>
      </c>
      <c r="J118" s="112" t="e">
        <f>SUMIF($AN$4:$AN$22,D118,#REF!)</f>
        <v>#REF!</v>
      </c>
      <c r="K118" s="113" t="e">
        <f t="shared" si="28"/>
        <v>#REF!</v>
      </c>
      <c r="L118" s="114" t="e">
        <f>SUMIF($AN$4:$AN$22,D118,#REF!)</f>
        <v>#REF!</v>
      </c>
      <c r="M118" s="115" t="e">
        <f t="shared" si="29"/>
        <v>#REF!</v>
      </c>
      <c r="N118" s="115" t="e">
        <f t="shared" si="30"/>
        <v>#REF!</v>
      </c>
      <c r="O118" s="115" t="e">
        <f t="shared" si="31"/>
        <v>#REF!</v>
      </c>
      <c r="P118" s="115" t="e">
        <f t="shared" si="32"/>
        <v>#REF!</v>
      </c>
      <c r="Q118" s="116" t="e">
        <f t="shared" si="33"/>
        <v>#REF!</v>
      </c>
      <c r="R118" s="115" t="e">
        <f t="shared" si="33"/>
        <v>#REF!</v>
      </c>
      <c r="S118" s="115" t="e">
        <f t="shared" si="34"/>
        <v>#REF!</v>
      </c>
      <c r="T118" s="115"/>
      <c r="U118" s="115" t="e">
        <f t="shared" si="35"/>
        <v>#REF!</v>
      </c>
      <c r="V118" s="115" t="e">
        <f t="shared" si="36"/>
        <v>#REF!</v>
      </c>
      <c r="W118" s="115" t="e">
        <f t="shared" si="37"/>
        <v>#REF!</v>
      </c>
      <c r="X118" s="116" t="e">
        <f t="shared" si="38"/>
        <v>#REF!</v>
      </c>
      <c r="Y118" s="116" t="e">
        <f t="shared" si="39"/>
        <v>#REF!</v>
      </c>
      <c r="Z118" s="115" t="e">
        <f t="shared" si="40"/>
        <v>#REF!</v>
      </c>
      <c r="AA118" s="115" t="e">
        <f t="shared" si="44"/>
        <v>#REF!</v>
      </c>
      <c r="AB118" s="115"/>
      <c r="AC118" s="117" t="str">
        <f t="shared" si="41"/>
        <v>BERTAHAP</v>
      </c>
      <c r="AD118" s="118">
        <f t="shared" si="42"/>
        <v>0</v>
      </c>
      <c r="AE118" s="119">
        <v>2</v>
      </c>
      <c r="AF118" s="120"/>
      <c r="AG118" s="115" t="e">
        <f>IF(AF118&gt;#REF!,"LB","KR")</f>
        <v>#REF!</v>
      </c>
      <c r="AH118" s="120">
        <v>2341605000</v>
      </c>
      <c r="AI118" s="120">
        <v>2639363000</v>
      </c>
      <c r="AJ118" s="120">
        <v>2802153000</v>
      </c>
      <c r="AK118" s="121">
        <v>2974984000</v>
      </c>
      <c r="AL118" s="121">
        <v>2802153000</v>
      </c>
      <c r="AM118" s="120">
        <v>2974984000</v>
      </c>
      <c r="AN118" s="120" t="e">
        <f t="shared" si="24"/>
        <v>#REF!</v>
      </c>
    </row>
    <row r="119" spans="1:40">
      <c r="A119" s="3">
        <f t="shared" si="43"/>
        <v>80</v>
      </c>
      <c r="B119" s="106">
        <v>6</v>
      </c>
      <c r="C119" s="107" t="s">
        <v>152</v>
      </c>
      <c r="D119" s="106">
        <v>11</v>
      </c>
      <c r="E119" s="109"/>
      <c r="F119" s="110" t="s">
        <v>62</v>
      </c>
      <c r="G119" s="111">
        <f t="shared" si="25"/>
        <v>101</v>
      </c>
      <c r="H119" s="111">
        <f t="shared" si="26"/>
        <v>90</v>
      </c>
      <c r="I119" s="112">
        <f t="shared" si="27"/>
        <v>26438045</v>
      </c>
      <c r="J119" s="112" t="e">
        <f>SUMIF($AN$4:$AN$22,D119,#REF!)</f>
        <v>#REF!</v>
      </c>
      <c r="K119" s="113" t="e">
        <f t="shared" si="28"/>
        <v>#REF!</v>
      </c>
      <c r="L119" s="114" t="e">
        <f>SUMIF($AN$4:$AN$22,D119,#REF!)</f>
        <v>#REF!</v>
      </c>
      <c r="M119" s="115" t="e">
        <f t="shared" si="29"/>
        <v>#REF!</v>
      </c>
      <c r="N119" s="115" t="e">
        <f t="shared" si="30"/>
        <v>#REF!</v>
      </c>
      <c r="O119" s="115" t="e">
        <f t="shared" si="31"/>
        <v>#REF!</v>
      </c>
      <c r="P119" s="115" t="e">
        <f t="shared" si="32"/>
        <v>#REF!</v>
      </c>
      <c r="Q119" s="116" t="e">
        <f t="shared" si="33"/>
        <v>#REF!</v>
      </c>
      <c r="R119" s="115" t="e">
        <f t="shared" si="33"/>
        <v>#REF!</v>
      </c>
      <c r="S119" s="115" t="e">
        <f t="shared" si="34"/>
        <v>#REF!</v>
      </c>
      <c r="T119" s="115"/>
      <c r="U119" s="115" t="e">
        <f t="shared" si="35"/>
        <v>#REF!</v>
      </c>
      <c r="V119" s="115" t="e">
        <f t="shared" si="36"/>
        <v>#REF!</v>
      </c>
      <c r="W119" s="115" t="e">
        <f t="shared" si="37"/>
        <v>#REF!</v>
      </c>
      <c r="X119" s="116" t="e">
        <f t="shared" si="38"/>
        <v>#REF!</v>
      </c>
      <c r="Y119" s="116" t="e">
        <f t="shared" si="39"/>
        <v>#REF!</v>
      </c>
      <c r="Z119" s="115" t="e">
        <f t="shared" si="40"/>
        <v>#REF!</v>
      </c>
      <c r="AA119" s="115" t="e">
        <f t="shared" si="44"/>
        <v>#REF!</v>
      </c>
      <c r="AB119" s="115"/>
      <c r="AC119" s="117" t="str">
        <f t="shared" si="41"/>
        <v>BERTAHAP</v>
      </c>
      <c r="AD119" s="118">
        <f t="shared" si="42"/>
        <v>0</v>
      </c>
      <c r="AE119" s="119">
        <v>2</v>
      </c>
      <c r="AF119" s="120"/>
      <c r="AG119" s="115" t="e">
        <f>IF(AF119&gt;#REF!,"LB","KR")</f>
        <v>#REF!</v>
      </c>
      <c r="AH119" s="120">
        <v>2341605000</v>
      </c>
      <c r="AI119" s="120">
        <v>2639363000</v>
      </c>
      <c r="AJ119" s="120">
        <v>2802153000</v>
      </c>
      <c r="AK119" s="121">
        <v>2974984000</v>
      </c>
      <c r="AL119" s="121">
        <v>2802153000</v>
      </c>
      <c r="AM119" s="120">
        <v>2974984000</v>
      </c>
      <c r="AN119" s="120" t="e">
        <f t="shared" si="24"/>
        <v>#REF!</v>
      </c>
    </row>
    <row r="120" spans="1:40">
      <c r="A120" s="3">
        <f t="shared" si="43"/>
        <v>81</v>
      </c>
      <c r="B120" s="106">
        <v>7</v>
      </c>
      <c r="C120" s="107" t="s">
        <v>152</v>
      </c>
      <c r="D120" s="106">
        <v>15</v>
      </c>
      <c r="E120" s="109"/>
      <c r="F120" s="110" t="s">
        <v>64</v>
      </c>
      <c r="G120" s="111">
        <f t="shared" si="25"/>
        <v>101</v>
      </c>
      <c r="H120" s="111">
        <f t="shared" si="26"/>
        <v>90</v>
      </c>
      <c r="I120" s="112">
        <f t="shared" si="27"/>
        <v>26438045</v>
      </c>
      <c r="J120" s="112" t="e">
        <f>SUMIF($AN$4:$AN$22,D120,#REF!)</f>
        <v>#REF!</v>
      </c>
      <c r="K120" s="113" t="e">
        <f t="shared" si="28"/>
        <v>#REF!</v>
      </c>
      <c r="L120" s="114" t="e">
        <f>SUMIF($AN$4:$AN$22,D120,#REF!)</f>
        <v>#REF!</v>
      </c>
      <c r="M120" s="115" t="e">
        <f t="shared" si="29"/>
        <v>#REF!</v>
      </c>
      <c r="N120" s="115" t="e">
        <f t="shared" si="30"/>
        <v>#REF!</v>
      </c>
      <c r="O120" s="115" t="e">
        <f t="shared" si="31"/>
        <v>#REF!</v>
      </c>
      <c r="P120" s="115" t="e">
        <f t="shared" si="32"/>
        <v>#REF!</v>
      </c>
      <c r="Q120" s="116" t="e">
        <f t="shared" si="33"/>
        <v>#REF!</v>
      </c>
      <c r="R120" s="115" t="e">
        <f t="shared" si="33"/>
        <v>#REF!</v>
      </c>
      <c r="S120" s="115" t="e">
        <f t="shared" si="34"/>
        <v>#REF!</v>
      </c>
      <c r="T120" s="115"/>
      <c r="U120" s="115" t="e">
        <f t="shared" si="35"/>
        <v>#REF!</v>
      </c>
      <c r="V120" s="115" t="e">
        <f t="shared" si="36"/>
        <v>#REF!</v>
      </c>
      <c r="W120" s="115" t="e">
        <f t="shared" si="37"/>
        <v>#REF!</v>
      </c>
      <c r="X120" s="116" t="e">
        <f t="shared" si="38"/>
        <v>#REF!</v>
      </c>
      <c r="Y120" s="116" t="e">
        <f t="shared" si="39"/>
        <v>#REF!</v>
      </c>
      <c r="Z120" s="115" t="e">
        <f t="shared" si="40"/>
        <v>#REF!</v>
      </c>
      <c r="AA120" s="115" t="e">
        <f t="shared" si="44"/>
        <v>#REF!</v>
      </c>
      <c r="AB120" s="115"/>
      <c r="AC120" s="117" t="str">
        <f t="shared" si="41"/>
        <v>BERTAHAP</v>
      </c>
      <c r="AD120" s="118">
        <f t="shared" si="42"/>
        <v>0</v>
      </c>
      <c r="AE120" s="119">
        <v>2</v>
      </c>
      <c r="AF120" s="120"/>
      <c r="AG120" s="115" t="e">
        <f>IF(AF120&gt;#REF!,"LB","KR")</f>
        <v>#REF!</v>
      </c>
      <c r="AH120" s="120">
        <v>2341605000</v>
      </c>
      <c r="AI120" s="120">
        <v>2639363000</v>
      </c>
      <c r="AJ120" s="120">
        <v>2802153000</v>
      </c>
      <c r="AK120" s="121">
        <v>2974984000</v>
      </c>
      <c r="AL120" s="121">
        <v>2802153000</v>
      </c>
      <c r="AM120" s="120">
        <v>2974984000</v>
      </c>
      <c r="AN120" s="120" t="e">
        <f t="shared" si="24"/>
        <v>#REF!</v>
      </c>
    </row>
    <row r="121" spans="1:40">
      <c r="A121" s="3">
        <f t="shared" si="43"/>
        <v>82</v>
      </c>
      <c r="B121" s="106">
        <v>8</v>
      </c>
      <c r="C121" s="107" t="s">
        <v>152</v>
      </c>
      <c r="D121" s="106">
        <v>17</v>
      </c>
      <c r="E121" s="109"/>
      <c r="F121" s="110" t="s">
        <v>67</v>
      </c>
      <c r="G121" s="111">
        <f t="shared" si="25"/>
        <v>85</v>
      </c>
      <c r="H121" s="111">
        <f t="shared" si="26"/>
        <v>74</v>
      </c>
      <c r="I121" s="112">
        <f t="shared" si="27"/>
        <v>26438045</v>
      </c>
      <c r="J121" s="112" t="e">
        <f>SUMIF($AN$4:$AN$22,D121,#REF!)</f>
        <v>#REF!</v>
      </c>
      <c r="K121" s="113" t="e">
        <f t="shared" si="28"/>
        <v>#REF!</v>
      </c>
      <c r="L121" s="114" t="e">
        <f>SUMIF($AN$4:$AN$22,D121,#REF!)</f>
        <v>#REF!</v>
      </c>
      <c r="M121" s="115" t="e">
        <f t="shared" si="29"/>
        <v>#REF!</v>
      </c>
      <c r="N121" s="115" t="e">
        <f t="shared" si="30"/>
        <v>#REF!</v>
      </c>
      <c r="O121" s="115" t="e">
        <f t="shared" si="31"/>
        <v>#REF!</v>
      </c>
      <c r="P121" s="115" t="e">
        <f t="shared" si="32"/>
        <v>#REF!</v>
      </c>
      <c r="Q121" s="116" t="e">
        <f t="shared" si="33"/>
        <v>#REF!</v>
      </c>
      <c r="R121" s="115" t="e">
        <f t="shared" si="33"/>
        <v>#REF!</v>
      </c>
      <c r="S121" s="115" t="e">
        <f t="shared" si="34"/>
        <v>#REF!</v>
      </c>
      <c r="T121" s="115"/>
      <c r="U121" s="115" t="e">
        <f t="shared" si="35"/>
        <v>#REF!</v>
      </c>
      <c r="V121" s="115" t="e">
        <f t="shared" si="36"/>
        <v>#REF!</v>
      </c>
      <c r="W121" s="115" t="e">
        <f t="shared" si="37"/>
        <v>#REF!</v>
      </c>
      <c r="X121" s="116" t="e">
        <f t="shared" si="38"/>
        <v>#REF!</v>
      </c>
      <c r="Y121" s="116" t="e">
        <f t="shared" si="39"/>
        <v>#REF!</v>
      </c>
      <c r="Z121" s="115" t="e">
        <f t="shared" si="40"/>
        <v>#REF!</v>
      </c>
      <c r="AA121" s="115" t="e">
        <f t="shared" si="44"/>
        <v>#REF!</v>
      </c>
      <c r="AB121" s="115"/>
      <c r="AC121" s="117" t="str">
        <f t="shared" si="41"/>
        <v>BERTAHAP</v>
      </c>
      <c r="AD121" s="118">
        <f t="shared" si="42"/>
        <v>0</v>
      </c>
      <c r="AE121" s="119">
        <v>2</v>
      </c>
      <c r="AF121" s="120"/>
      <c r="AG121" s="115" t="e">
        <f>IF(AF121&gt;#REF!,"LB","KR")</f>
        <v>#REF!</v>
      </c>
      <c r="AH121" s="120">
        <v>1925320000</v>
      </c>
      <c r="AI121" s="120">
        <v>2170143000</v>
      </c>
      <c r="AJ121" s="120">
        <v>2303993000</v>
      </c>
      <c r="AK121" s="121">
        <v>2446098000</v>
      </c>
      <c r="AL121" s="121">
        <v>2303993000</v>
      </c>
      <c r="AM121" s="120">
        <v>2446098000</v>
      </c>
      <c r="AN121" s="120" t="e">
        <f t="shared" si="24"/>
        <v>#REF!</v>
      </c>
    </row>
    <row r="122" spans="1:40">
      <c r="A122" s="3">
        <f t="shared" si="43"/>
        <v>83</v>
      </c>
      <c r="B122" s="106">
        <v>9</v>
      </c>
      <c r="C122" s="107" t="s">
        <v>152</v>
      </c>
      <c r="D122" s="106">
        <v>19</v>
      </c>
      <c r="E122" s="109"/>
      <c r="F122" s="110" t="s">
        <v>78</v>
      </c>
      <c r="G122" s="111">
        <f t="shared" si="25"/>
        <v>138</v>
      </c>
      <c r="H122" s="111">
        <f t="shared" si="26"/>
        <v>120</v>
      </c>
      <c r="I122" s="112">
        <f t="shared" si="27"/>
        <v>26438045</v>
      </c>
      <c r="J122" s="112" t="e">
        <f>SUMIF($AN$4:$AN$22,D122,#REF!)</f>
        <v>#REF!</v>
      </c>
      <c r="K122" s="113" t="e">
        <f t="shared" si="28"/>
        <v>#REF!</v>
      </c>
      <c r="L122" s="114" t="e">
        <f>SUMIF($AN$4:$AN$22,D122,#REF!)</f>
        <v>#REF!</v>
      </c>
      <c r="M122" s="115" t="e">
        <f t="shared" si="29"/>
        <v>#REF!</v>
      </c>
      <c r="N122" s="115" t="e">
        <f t="shared" si="30"/>
        <v>#REF!</v>
      </c>
      <c r="O122" s="115" t="e">
        <f t="shared" si="31"/>
        <v>#REF!</v>
      </c>
      <c r="P122" s="115" t="e">
        <f t="shared" si="32"/>
        <v>#REF!</v>
      </c>
      <c r="Q122" s="116" t="e">
        <f t="shared" si="33"/>
        <v>#REF!</v>
      </c>
      <c r="R122" s="115" t="e">
        <f t="shared" si="33"/>
        <v>#REF!</v>
      </c>
      <c r="S122" s="115" t="e">
        <f t="shared" si="34"/>
        <v>#REF!</v>
      </c>
      <c r="T122" s="115"/>
      <c r="U122" s="115" t="e">
        <f t="shared" si="35"/>
        <v>#REF!</v>
      </c>
      <c r="V122" s="115" t="e">
        <f t="shared" si="36"/>
        <v>#REF!</v>
      </c>
      <c r="W122" s="115" t="e">
        <f t="shared" si="37"/>
        <v>#REF!</v>
      </c>
      <c r="X122" s="116" t="e">
        <f t="shared" si="38"/>
        <v>#REF!</v>
      </c>
      <c r="Y122" s="116" t="e">
        <f t="shared" si="39"/>
        <v>#REF!</v>
      </c>
      <c r="Z122" s="115" t="e">
        <f t="shared" si="40"/>
        <v>#REF!</v>
      </c>
      <c r="AA122" s="115" t="e">
        <f t="shared" si="44"/>
        <v>#REF!</v>
      </c>
      <c r="AB122" s="115"/>
      <c r="AC122" s="117" t="str">
        <f t="shared" si="41"/>
        <v>BERTAHAP</v>
      </c>
      <c r="AD122" s="118">
        <f t="shared" si="42"/>
        <v>0</v>
      </c>
      <c r="AE122" s="119">
        <v>2</v>
      </c>
      <c r="AF122" s="120"/>
      <c r="AG122" s="115" t="e">
        <f>IF(AF122&gt;#REF!,"LB","KR")</f>
        <v>#REF!</v>
      </c>
      <c r="AH122" s="120">
        <v>3122140000</v>
      </c>
      <c r="AI122" s="120">
        <v>3519150000</v>
      </c>
      <c r="AJ122" s="120">
        <v>3736204000</v>
      </c>
      <c r="AK122" s="121">
        <v>3966645000</v>
      </c>
      <c r="AL122" s="121">
        <v>3736204000</v>
      </c>
      <c r="AM122" s="120">
        <v>3966645000</v>
      </c>
      <c r="AN122" s="120" t="e">
        <f t="shared" si="24"/>
        <v>#REF!</v>
      </c>
    </row>
    <row r="123" spans="1:40">
      <c r="A123" s="3">
        <f t="shared" si="43"/>
        <v>84</v>
      </c>
      <c r="B123" s="106">
        <v>10</v>
      </c>
      <c r="C123" s="107" t="s">
        <v>152</v>
      </c>
      <c r="D123" s="106">
        <v>21</v>
      </c>
      <c r="E123" s="109"/>
      <c r="F123" s="110" t="s">
        <v>84</v>
      </c>
      <c r="G123" s="111">
        <f t="shared" si="25"/>
        <v>132</v>
      </c>
      <c r="H123" s="111">
        <f t="shared" si="26"/>
        <v>112</v>
      </c>
      <c r="I123" s="112">
        <f t="shared" si="27"/>
        <v>26438045</v>
      </c>
      <c r="J123" s="112" t="e">
        <f>SUMIF($AN$4:$AN$22,D123,#REF!)</f>
        <v>#REF!</v>
      </c>
      <c r="K123" s="113" t="e">
        <f t="shared" si="28"/>
        <v>#REF!</v>
      </c>
      <c r="L123" s="114" t="e">
        <f>SUMIF($AN$4:$AN$22,D123,#REF!)</f>
        <v>#REF!</v>
      </c>
      <c r="M123" s="115" t="e">
        <f t="shared" si="29"/>
        <v>#REF!</v>
      </c>
      <c r="N123" s="115" t="e">
        <f t="shared" si="30"/>
        <v>#REF!</v>
      </c>
      <c r="O123" s="115" t="e">
        <f t="shared" si="31"/>
        <v>#REF!</v>
      </c>
      <c r="P123" s="115" t="e">
        <f t="shared" si="32"/>
        <v>#REF!</v>
      </c>
      <c r="Q123" s="116" t="e">
        <f t="shared" si="33"/>
        <v>#REF!</v>
      </c>
      <c r="R123" s="115" t="e">
        <f t="shared" si="33"/>
        <v>#REF!</v>
      </c>
      <c r="S123" s="115" t="e">
        <f t="shared" si="34"/>
        <v>#REF!</v>
      </c>
      <c r="T123" s="115"/>
      <c r="U123" s="115" t="e">
        <f t="shared" si="35"/>
        <v>#REF!</v>
      </c>
      <c r="V123" s="115" t="e">
        <f t="shared" si="36"/>
        <v>#REF!</v>
      </c>
      <c r="W123" s="115" t="e">
        <f t="shared" si="37"/>
        <v>#REF!</v>
      </c>
      <c r="X123" s="116" t="e">
        <f t="shared" si="38"/>
        <v>#REF!</v>
      </c>
      <c r="Y123" s="116" t="e">
        <f t="shared" si="39"/>
        <v>#REF!</v>
      </c>
      <c r="Z123" s="115" t="e">
        <f t="shared" si="40"/>
        <v>#REF!</v>
      </c>
      <c r="AA123" s="115" t="e">
        <f t="shared" si="44"/>
        <v>#REF!</v>
      </c>
      <c r="AB123" s="115"/>
      <c r="AC123" s="117" t="str">
        <f t="shared" si="41"/>
        <v>BERTAHAP</v>
      </c>
      <c r="AD123" s="118">
        <f t="shared" si="42"/>
        <v>0</v>
      </c>
      <c r="AE123" s="119">
        <v>2</v>
      </c>
      <c r="AF123" s="120"/>
      <c r="AG123" s="115" t="e">
        <f>IF(AF123&gt;#REF!,"LB","KR")</f>
        <v>#REF!</v>
      </c>
      <c r="AH123" s="120">
        <v>3023959000</v>
      </c>
      <c r="AI123" s="120">
        <v>3408485000</v>
      </c>
      <c r="AJ123" s="120">
        <v>3618713000</v>
      </c>
      <c r="AK123" s="121">
        <v>3841907000</v>
      </c>
      <c r="AL123" s="121">
        <v>3618713000</v>
      </c>
      <c r="AM123" s="120">
        <v>3841907000</v>
      </c>
      <c r="AN123" s="120" t="e">
        <f t="shared" si="24"/>
        <v>#REF!</v>
      </c>
    </row>
    <row r="124" spans="1:40">
      <c r="A124" s="3">
        <f t="shared" si="43"/>
        <v>85</v>
      </c>
      <c r="B124" s="106">
        <v>1</v>
      </c>
      <c r="C124" s="107" t="s">
        <v>154</v>
      </c>
      <c r="D124" s="108" t="s">
        <v>19</v>
      </c>
      <c r="E124" s="109"/>
      <c r="F124" s="110" t="s">
        <v>72</v>
      </c>
      <c r="G124" s="111">
        <f t="shared" si="25"/>
        <v>175</v>
      </c>
      <c r="H124" s="111">
        <f t="shared" si="26"/>
        <v>156</v>
      </c>
      <c r="I124" s="112">
        <f t="shared" si="27"/>
        <v>26438045</v>
      </c>
      <c r="J124" s="112" t="e">
        <f>SUMIF($AN$4:$AN$22,D124,#REF!)</f>
        <v>#REF!</v>
      </c>
      <c r="K124" s="113" t="e">
        <f t="shared" si="28"/>
        <v>#REF!</v>
      </c>
      <c r="L124" s="249" t="e">
        <f>SUMIF($AN$4:$AN$22,D124,#REF!)</f>
        <v>#REF!</v>
      </c>
      <c r="M124" s="115" t="e">
        <f t="shared" si="29"/>
        <v>#REF!</v>
      </c>
      <c r="N124" s="115" t="e">
        <f t="shared" si="30"/>
        <v>#REF!</v>
      </c>
      <c r="O124" s="115" t="e">
        <f t="shared" si="31"/>
        <v>#REF!</v>
      </c>
      <c r="P124" s="115" t="e">
        <f t="shared" si="32"/>
        <v>#REF!</v>
      </c>
      <c r="Q124" s="116" t="e">
        <f t="shared" si="33"/>
        <v>#REF!</v>
      </c>
      <c r="R124" s="115" t="e">
        <f t="shared" si="33"/>
        <v>#REF!</v>
      </c>
      <c r="S124" s="115" t="e">
        <f t="shared" si="34"/>
        <v>#REF!</v>
      </c>
      <c r="T124" s="115"/>
      <c r="U124" s="115" t="e">
        <f t="shared" si="35"/>
        <v>#REF!</v>
      </c>
      <c r="V124" s="115" t="e">
        <f t="shared" si="36"/>
        <v>#REF!</v>
      </c>
      <c r="W124" s="115" t="e">
        <f t="shared" si="37"/>
        <v>#REF!</v>
      </c>
      <c r="X124" s="116" t="e">
        <f t="shared" si="38"/>
        <v>#REF!</v>
      </c>
      <c r="Y124" s="116" t="e">
        <f t="shared" si="39"/>
        <v>#REF!</v>
      </c>
      <c r="Z124" s="115" t="e">
        <f t="shared" si="40"/>
        <v>#REF!</v>
      </c>
      <c r="AA124" s="115" t="e">
        <f t="shared" si="44"/>
        <v>#REF!</v>
      </c>
      <c r="AB124" s="115"/>
      <c r="AC124" s="117" t="str">
        <f t="shared" si="41"/>
        <v>BERTAHAP</v>
      </c>
      <c r="AD124" s="118">
        <f t="shared" si="42"/>
        <v>0</v>
      </c>
      <c r="AE124" s="119">
        <v>2</v>
      </c>
      <c r="AF124" s="120"/>
      <c r="AG124" s="115" t="e">
        <f>IF(AF124&gt;#REF!,"LB","KR")</f>
        <v>#REF!</v>
      </c>
      <c r="AH124" s="120">
        <v>4176307000</v>
      </c>
      <c r="AI124" s="120">
        <v>4707365000</v>
      </c>
      <c r="AJ124" s="120">
        <v>4997705000</v>
      </c>
      <c r="AK124" s="121">
        <v>5305952000</v>
      </c>
      <c r="AL124" s="121">
        <v>4997705000</v>
      </c>
      <c r="AM124" s="120">
        <v>5305952000</v>
      </c>
      <c r="AN124" s="120" t="e">
        <f t="shared" si="24"/>
        <v>#REF!</v>
      </c>
    </row>
    <row r="125" spans="1:40">
      <c r="A125" s="3">
        <f t="shared" si="43"/>
        <v>86</v>
      </c>
      <c r="B125" s="106">
        <v>2</v>
      </c>
      <c r="C125" s="107" t="s">
        <v>154</v>
      </c>
      <c r="D125" s="108" t="s">
        <v>29</v>
      </c>
      <c r="E125" s="109"/>
      <c r="F125" s="110" t="s">
        <v>74</v>
      </c>
      <c r="G125" s="111">
        <f t="shared" si="25"/>
        <v>85</v>
      </c>
      <c r="H125" s="111">
        <f t="shared" si="26"/>
        <v>74</v>
      </c>
      <c r="I125" s="112">
        <f t="shared" si="27"/>
        <v>26438045</v>
      </c>
      <c r="J125" s="112" t="e">
        <f>SUMIF($AN$4:$AN$22,D125,#REF!)</f>
        <v>#REF!</v>
      </c>
      <c r="K125" s="113" t="e">
        <f t="shared" si="28"/>
        <v>#REF!</v>
      </c>
      <c r="L125" s="249" t="e">
        <f>SUMIF($AN$4:$AN$22,D125,#REF!)</f>
        <v>#REF!</v>
      </c>
      <c r="M125" s="115" t="e">
        <f t="shared" si="29"/>
        <v>#REF!</v>
      </c>
      <c r="N125" s="115" t="e">
        <f t="shared" si="30"/>
        <v>#REF!</v>
      </c>
      <c r="O125" s="115" t="e">
        <f t="shared" si="31"/>
        <v>#REF!</v>
      </c>
      <c r="P125" s="115" t="e">
        <f t="shared" si="32"/>
        <v>#REF!</v>
      </c>
      <c r="Q125" s="116" t="e">
        <f t="shared" si="33"/>
        <v>#REF!</v>
      </c>
      <c r="R125" s="115" t="e">
        <f t="shared" si="33"/>
        <v>#REF!</v>
      </c>
      <c r="S125" s="115" t="e">
        <f t="shared" si="34"/>
        <v>#REF!</v>
      </c>
      <c r="T125" s="115"/>
      <c r="U125" s="115" t="e">
        <f t="shared" si="35"/>
        <v>#REF!</v>
      </c>
      <c r="V125" s="115" t="e">
        <f t="shared" si="36"/>
        <v>#REF!</v>
      </c>
      <c r="W125" s="115" t="e">
        <f t="shared" si="37"/>
        <v>#REF!</v>
      </c>
      <c r="X125" s="116" t="e">
        <f t="shared" si="38"/>
        <v>#REF!</v>
      </c>
      <c r="Y125" s="116" t="e">
        <f t="shared" si="39"/>
        <v>#REF!</v>
      </c>
      <c r="Z125" s="115" t="e">
        <f t="shared" si="40"/>
        <v>#REF!</v>
      </c>
      <c r="AA125" s="115" t="e">
        <f t="shared" si="44"/>
        <v>#REF!</v>
      </c>
      <c r="AB125" s="115"/>
      <c r="AC125" s="117" t="str">
        <f t="shared" si="41"/>
        <v>BERTAHAP</v>
      </c>
      <c r="AD125" s="118">
        <f t="shared" si="42"/>
        <v>0</v>
      </c>
      <c r="AE125" s="119">
        <v>2</v>
      </c>
      <c r="AF125" s="120"/>
      <c r="AG125" s="115" t="e">
        <f>IF(AF125&gt;#REF!,"LB","KR")</f>
        <v>#REF!</v>
      </c>
      <c r="AH125" s="120">
        <v>1944382000</v>
      </c>
      <c r="AI125" s="120">
        <v>2191629000</v>
      </c>
      <c r="AJ125" s="120">
        <v>2326804000</v>
      </c>
      <c r="AK125" s="121">
        <v>2470317000</v>
      </c>
      <c r="AL125" s="121">
        <v>2326804000</v>
      </c>
      <c r="AM125" s="120">
        <v>2470317000</v>
      </c>
      <c r="AN125" s="120" t="e">
        <f t="shared" si="24"/>
        <v>#REF!</v>
      </c>
    </row>
    <row r="126" spans="1:40">
      <c r="A126" s="3">
        <f t="shared" si="43"/>
        <v>87</v>
      </c>
      <c r="B126" s="106">
        <v>3</v>
      </c>
      <c r="C126" s="107" t="s">
        <v>154</v>
      </c>
      <c r="D126" s="108" t="s">
        <v>44</v>
      </c>
      <c r="E126" s="109"/>
      <c r="F126" s="110" t="s">
        <v>60</v>
      </c>
      <c r="G126" s="111">
        <f t="shared" si="25"/>
        <v>101</v>
      </c>
      <c r="H126" s="111">
        <f t="shared" si="26"/>
        <v>90</v>
      </c>
      <c r="I126" s="112">
        <f t="shared" si="27"/>
        <v>26438045</v>
      </c>
      <c r="J126" s="112" t="e">
        <f>SUMIF($AN$4:$AN$22,D126,#REF!)</f>
        <v>#REF!</v>
      </c>
      <c r="K126" s="113" t="e">
        <f t="shared" si="28"/>
        <v>#REF!</v>
      </c>
      <c r="L126" s="249" t="e">
        <f>SUMIF($AN$4:$AN$22,D126,#REF!)</f>
        <v>#REF!</v>
      </c>
      <c r="M126" s="115" t="e">
        <f t="shared" si="29"/>
        <v>#REF!</v>
      </c>
      <c r="N126" s="115" t="e">
        <f t="shared" si="30"/>
        <v>#REF!</v>
      </c>
      <c r="O126" s="115" t="e">
        <f t="shared" si="31"/>
        <v>#REF!</v>
      </c>
      <c r="P126" s="115" t="e">
        <f t="shared" si="32"/>
        <v>#REF!</v>
      </c>
      <c r="Q126" s="116" t="e">
        <f t="shared" si="33"/>
        <v>#REF!</v>
      </c>
      <c r="R126" s="115" t="e">
        <f t="shared" si="33"/>
        <v>#REF!</v>
      </c>
      <c r="S126" s="115" t="e">
        <f t="shared" si="34"/>
        <v>#REF!</v>
      </c>
      <c r="T126" s="115"/>
      <c r="U126" s="115" t="e">
        <f t="shared" si="35"/>
        <v>#REF!</v>
      </c>
      <c r="V126" s="115" t="e">
        <f t="shared" si="36"/>
        <v>#REF!</v>
      </c>
      <c r="W126" s="115" t="e">
        <f t="shared" si="37"/>
        <v>#REF!</v>
      </c>
      <c r="X126" s="116" t="e">
        <f t="shared" si="38"/>
        <v>#REF!</v>
      </c>
      <c r="Y126" s="116" t="e">
        <f t="shared" si="39"/>
        <v>#REF!</v>
      </c>
      <c r="Z126" s="115" t="e">
        <f t="shared" si="40"/>
        <v>#REF!</v>
      </c>
      <c r="AA126" s="115" t="e">
        <f t="shared" si="44"/>
        <v>#REF!</v>
      </c>
      <c r="AB126" s="115"/>
      <c r="AC126" s="117" t="str">
        <f t="shared" si="41"/>
        <v>BERTAHAP</v>
      </c>
      <c r="AD126" s="118">
        <f t="shared" si="42"/>
        <v>0</v>
      </c>
      <c r="AE126" s="119">
        <v>2</v>
      </c>
      <c r="AF126" s="120"/>
      <c r="AG126" s="115" t="e">
        <f>IF(AF126&gt;#REF!,"LB","KR")</f>
        <v>#REF!</v>
      </c>
      <c r="AH126" s="120">
        <v>2364789000</v>
      </c>
      <c r="AI126" s="120">
        <v>2665495000</v>
      </c>
      <c r="AJ126" s="120">
        <v>2829897000</v>
      </c>
      <c r="AK126" s="121">
        <v>3004439000</v>
      </c>
      <c r="AL126" s="121">
        <v>2829897000</v>
      </c>
      <c r="AM126" s="120">
        <v>3004439000</v>
      </c>
      <c r="AN126" s="120" t="e">
        <f t="shared" si="24"/>
        <v>#REF!</v>
      </c>
    </row>
    <row r="127" spans="1:40">
      <c r="A127" s="3">
        <f t="shared" si="43"/>
        <v>88</v>
      </c>
      <c r="B127" s="106">
        <v>4</v>
      </c>
      <c r="C127" s="107" t="s">
        <v>154</v>
      </c>
      <c r="D127" s="106">
        <v>11</v>
      </c>
      <c r="E127" s="109"/>
      <c r="F127" s="110" t="s">
        <v>62</v>
      </c>
      <c r="G127" s="111">
        <f t="shared" si="25"/>
        <v>101</v>
      </c>
      <c r="H127" s="111">
        <f t="shared" si="26"/>
        <v>90</v>
      </c>
      <c r="I127" s="112">
        <f t="shared" si="27"/>
        <v>26438045</v>
      </c>
      <c r="J127" s="112" t="e">
        <f>SUMIF($AN$4:$AN$22,D127,#REF!)</f>
        <v>#REF!</v>
      </c>
      <c r="K127" s="113" t="e">
        <f t="shared" si="28"/>
        <v>#REF!</v>
      </c>
      <c r="L127" s="249" t="e">
        <f>SUMIF($AN$4:$AN$22,D127,#REF!)</f>
        <v>#REF!</v>
      </c>
      <c r="M127" s="115" t="e">
        <f t="shared" si="29"/>
        <v>#REF!</v>
      </c>
      <c r="N127" s="115" t="e">
        <f t="shared" si="30"/>
        <v>#REF!</v>
      </c>
      <c r="O127" s="115" t="e">
        <f t="shared" si="31"/>
        <v>#REF!</v>
      </c>
      <c r="P127" s="115" t="e">
        <f t="shared" si="32"/>
        <v>#REF!</v>
      </c>
      <c r="Q127" s="116" t="e">
        <f t="shared" si="33"/>
        <v>#REF!</v>
      </c>
      <c r="R127" s="115" t="e">
        <f t="shared" si="33"/>
        <v>#REF!</v>
      </c>
      <c r="S127" s="115" t="e">
        <f t="shared" si="34"/>
        <v>#REF!</v>
      </c>
      <c r="T127" s="115"/>
      <c r="U127" s="115" t="e">
        <f t="shared" si="35"/>
        <v>#REF!</v>
      </c>
      <c r="V127" s="115" t="e">
        <f t="shared" si="36"/>
        <v>#REF!</v>
      </c>
      <c r="W127" s="115" t="e">
        <f t="shared" si="37"/>
        <v>#REF!</v>
      </c>
      <c r="X127" s="116" t="e">
        <f t="shared" si="38"/>
        <v>#REF!</v>
      </c>
      <c r="Y127" s="116" t="e">
        <f t="shared" si="39"/>
        <v>#REF!</v>
      </c>
      <c r="Z127" s="115" t="e">
        <f t="shared" si="40"/>
        <v>#REF!</v>
      </c>
      <c r="AA127" s="115" t="e">
        <f t="shared" si="44"/>
        <v>#REF!</v>
      </c>
      <c r="AB127" s="115"/>
      <c r="AC127" s="117" t="str">
        <f t="shared" si="41"/>
        <v>BERTAHAP</v>
      </c>
      <c r="AD127" s="118">
        <f t="shared" si="42"/>
        <v>0</v>
      </c>
      <c r="AE127" s="119">
        <v>2</v>
      </c>
      <c r="AF127" s="120"/>
      <c r="AG127" s="115" t="e">
        <f>IF(AF127&gt;#REF!,"LB","KR")</f>
        <v>#REF!</v>
      </c>
      <c r="AH127" s="120">
        <v>2364789000</v>
      </c>
      <c r="AI127" s="120">
        <v>2665495000</v>
      </c>
      <c r="AJ127" s="120">
        <v>2829897000</v>
      </c>
      <c r="AK127" s="121">
        <v>3004439000</v>
      </c>
      <c r="AL127" s="121">
        <v>2829897000</v>
      </c>
      <c r="AM127" s="120">
        <v>3004439000</v>
      </c>
      <c r="AN127" s="120" t="e">
        <f t="shared" si="24"/>
        <v>#REF!</v>
      </c>
    </row>
    <row r="128" spans="1:40">
      <c r="A128" s="3">
        <f t="shared" si="43"/>
        <v>89</v>
      </c>
      <c r="B128" s="106">
        <v>5</v>
      </c>
      <c r="C128" s="107" t="s">
        <v>154</v>
      </c>
      <c r="D128" s="106">
        <v>15</v>
      </c>
      <c r="E128" s="109"/>
      <c r="F128" s="110" t="s">
        <v>64</v>
      </c>
      <c r="G128" s="111">
        <f t="shared" si="25"/>
        <v>101</v>
      </c>
      <c r="H128" s="111">
        <f t="shared" si="26"/>
        <v>90</v>
      </c>
      <c r="I128" s="112">
        <f t="shared" si="27"/>
        <v>26438045</v>
      </c>
      <c r="J128" s="112" t="e">
        <f>SUMIF($AN$4:$AN$22,D128,#REF!)</f>
        <v>#REF!</v>
      </c>
      <c r="K128" s="113" t="e">
        <f t="shared" si="28"/>
        <v>#REF!</v>
      </c>
      <c r="L128" s="249" t="e">
        <f>SUMIF($AN$4:$AN$22,D128,#REF!)</f>
        <v>#REF!</v>
      </c>
      <c r="M128" s="115" t="e">
        <f t="shared" si="29"/>
        <v>#REF!</v>
      </c>
      <c r="N128" s="115" t="e">
        <f t="shared" si="30"/>
        <v>#REF!</v>
      </c>
      <c r="O128" s="115" t="e">
        <f t="shared" si="31"/>
        <v>#REF!</v>
      </c>
      <c r="P128" s="115" t="e">
        <f t="shared" si="32"/>
        <v>#REF!</v>
      </c>
      <c r="Q128" s="116" t="e">
        <f t="shared" si="33"/>
        <v>#REF!</v>
      </c>
      <c r="R128" s="115" t="e">
        <f t="shared" si="33"/>
        <v>#REF!</v>
      </c>
      <c r="S128" s="115" t="e">
        <f t="shared" si="34"/>
        <v>#REF!</v>
      </c>
      <c r="T128" s="115"/>
      <c r="U128" s="115" t="e">
        <f t="shared" si="35"/>
        <v>#REF!</v>
      </c>
      <c r="V128" s="115" t="e">
        <f t="shared" si="36"/>
        <v>#REF!</v>
      </c>
      <c r="W128" s="115" t="e">
        <f t="shared" si="37"/>
        <v>#REF!</v>
      </c>
      <c r="X128" s="116" t="e">
        <f t="shared" si="38"/>
        <v>#REF!</v>
      </c>
      <c r="Y128" s="116" t="e">
        <f t="shared" si="39"/>
        <v>#REF!</v>
      </c>
      <c r="Z128" s="115" t="e">
        <f t="shared" si="40"/>
        <v>#REF!</v>
      </c>
      <c r="AA128" s="115" t="e">
        <f t="shared" si="44"/>
        <v>#REF!</v>
      </c>
      <c r="AB128" s="115"/>
      <c r="AC128" s="117" t="str">
        <f t="shared" si="41"/>
        <v>BERTAHAP</v>
      </c>
      <c r="AD128" s="118">
        <f t="shared" si="42"/>
        <v>0</v>
      </c>
      <c r="AE128" s="119">
        <v>2</v>
      </c>
      <c r="AF128" s="120"/>
      <c r="AG128" s="115" t="e">
        <f>IF(AF128&gt;#REF!,"LB","KR")</f>
        <v>#REF!</v>
      </c>
      <c r="AH128" s="120">
        <v>2364789000</v>
      </c>
      <c r="AI128" s="120">
        <v>2665495000</v>
      </c>
      <c r="AJ128" s="120">
        <v>2829897000</v>
      </c>
      <c r="AK128" s="121">
        <v>3004439000</v>
      </c>
      <c r="AL128" s="121">
        <v>2829897000</v>
      </c>
      <c r="AM128" s="120">
        <v>3004439000</v>
      </c>
      <c r="AN128" s="120" t="e">
        <f t="shared" si="24"/>
        <v>#REF!</v>
      </c>
    </row>
    <row r="129" spans="1:40">
      <c r="A129" s="3">
        <f t="shared" si="43"/>
        <v>90</v>
      </c>
      <c r="B129" s="106">
        <v>6</v>
      </c>
      <c r="C129" s="107" t="s">
        <v>154</v>
      </c>
      <c r="D129" s="106">
        <v>17</v>
      </c>
      <c r="E129" s="109"/>
      <c r="F129" s="110" t="s">
        <v>67</v>
      </c>
      <c r="G129" s="111">
        <f t="shared" si="25"/>
        <v>85</v>
      </c>
      <c r="H129" s="111">
        <f t="shared" si="26"/>
        <v>74</v>
      </c>
      <c r="I129" s="112">
        <f t="shared" si="27"/>
        <v>26438045</v>
      </c>
      <c r="J129" s="112" t="e">
        <f>SUMIF($AN$4:$AN$22,D129,#REF!)</f>
        <v>#REF!</v>
      </c>
      <c r="K129" s="113" t="e">
        <f t="shared" si="28"/>
        <v>#REF!</v>
      </c>
      <c r="L129" s="249" t="e">
        <f>SUMIF($AN$4:$AN$22,D129,#REF!)</f>
        <v>#REF!</v>
      </c>
      <c r="M129" s="115" t="e">
        <f t="shared" si="29"/>
        <v>#REF!</v>
      </c>
      <c r="N129" s="115" t="e">
        <f t="shared" si="30"/>
        <v>#REF!</v>
      </c>
      <c r="O129" s="115" t="e">
        <f t="shared" si="31"/>
        <v>#REF!</v>
      </c>
      <c r="P129" s="115" t="e">
        <f t="shared" si="32"/>
        <v>#REF!</v>
      </c>
      <c r="Q129" s="116" t="e">
        <f t="shared" si="33"/>
        <v>#REF!</v>
      </c>
      <c r="R129" s="115" t="e">
        <f t="shared" si="33"/>
        <v>#REF!</v>
      </c>
      <c r="S129" s="115" t="e">
        <f t="shared" si="34"/>
        <v>#REF!</v>
      </c>
      <c r="T129" s="115"/>
      <c r="U129" s="115" t="e">
        <f t="shared" si="35"/>
        <v>#REF!</v>
      </c>
      <c r="V129" s="115" t="e">
        <f t="shared" si="36"/>
        <v>#REF!</v>
      </c>
      <c r="W129" s="115" t="e">
        <f t="shared" si="37"/>
        <v>#REF!</v>
      </c>
      <c r="X129" s="116" t="e">
        <f t="shared" si="38"/>
        <v>#REF!</v>
      </c>
      <c r="Y129" s="116" t="e">
        <f t="shared" si="39"/>
        <v>#REF!</v>
      </c>
      <c r="Z129" s="115" t="e">
        <f t="shared" si="40"/>
        <v>#REF!</v>
      </c>
      <c r="AA129" s="115" t="e">
        <f t="shared" si="44"/>
        <v>#REF!</v>
      </c>
      <c r="AB129" s="115"/>
      <c r="AC129" s="117" t="str">
        <f t="shared" si="41"/>
        <v>BERTAHAP</v>
      </c>
      <c r="AD129" s="118">
        <f t="shared" si="42"/>
        <v>0</v>
      </c>
      <c r="AE129" s="119">
        <v>2</v>
      </c>
      <c r="AF129" s="120"/>
      <c r="AG129" s="115" t="e">
        <f>IF(AF129&gt;#REF!,"LB","KR")</f>
        <v>#REF!</v>
      </c>
      <c r="AH129" s="120">
        <v>1944382000</v>
      </c>
      <c r="AI129" s="120">
        <v>2191629000</v>
      </c>
      <c r="AJ129" s="120">
        <v>2326804000</v>
      </c>
      <c r="AK129" s="121">
        <v>2470317000</v>
      </c>
      <c r="AL129" s="121">
        <v>2326804000</v>
      </c>
      <c r="AM129" s="120">
        <v>2470317000</v>
      </c>
      <c r="AN129" s="120" t="e">
        <f t="shared" si="24"/>
        <v>#REF!</v>
      </c>
    </row>
    <row r="130" spans="1:40">
      <c r="A130" s="3">
        <f t="shared" si="43"/>
        <v>91</v>
      </c>
      <c r="B130" s="106">
        <v>7</v>
      </c>
      <c r="C130" s="107" t="s">
        <v>154</v>
      </c>
      <c r="D130" s="106">
        <v>19</v>
      </c>
      <c r="E130" s="109"/>
      <c r="F130" s="110" t="s">
        <v>78</v>
      </c>
      <c r="G130" s="111">
        <f t="shared" si="25"/>
        <v>138</v>
      </c>
      <c r="H130" s="111">
        <f t="shared" si="26"/>
        <v>120</v>
      </c>
      <c r="I130" s="112">
        <f t="shared" si="27"/>
        <v>26438045</v>
      </c>
      <c r="J130" s="112" t="e">
        <f>SUMIF($AN$4:$AN$22,D130,#REF!)</f>
        <v>#REF!</v>
      </c>
      <c r="K130" s="113" t="e">
        <f t="shared" si="28"/>
        <v>#REF!</v>
      </c>
      <c r="L130" s="249" t="e">
        <f>SUMIF($AN$4:$AN$22,D130,#REF!)</f>
        <v>#REF!</v>
      </c>
      <c r="M130" s="115" t="e">
        <f t="shared" si="29"/>
        <v>#REF!</v>
      </c>
      <c r="N130" s="115" t="e">
        <f t="shared" si="30"/>
        <v>#REF!</v>
      </c>
      <c r="O130" s="115" t="e">
        <f t="shared" si="31"/>
        <v>#REF!</v>
      </c>
      <c r="P130" s="115" t="e">
        <f t="shared" si="32"/>
        <v>#REF!</v>
      </c>
      <c r="Q130" s="116" t="e">
        <f t="shared" si="33"/>
        <v>#REF!</v>
      </c>
      <c r="R130" s="115" t="e">
        <f t="shared" si="33"/>
        <v>#REF!</v>
      </c>
      <c r="S130" s="115" t="e">
        <f t="shared" si="34"/>
        <v>#REF!</v>
      </c>
      <c r="T130" s="115"/>
      <c r="U130" s="115" t="e">
        <f t="shared" si="35"/>
        <v>#REF!</v>
      </c>
      <c r="V130" s="115" t="e">
        <f t="shared" si="36"/>
        <v>#REF!</v>
      </c>
      <c r="W130" s="115" t="e">
        <f t="shared" si="37"/>
        <v>#REF!</v>
      </c>
      <c r="X130" s="116" t="e">
        <f t="shared" si="38"/>
        <v>#REF!</v>
      </c>
      <c r="Y130" s="116" t="e">
        <f t="shared" si="39"/>
        <v>#REF!</v>
      </c>
      <c r="Z130" s="115" t="e">
        <f t="shared" si="40"/>
        <v>#REF!</v>
      </c>
      <c r="AA130" s="115" t="e">
        <f t="shared" si="44"/>
        <v>#REF!</v>
      </c>
      <c r="AB130" s="115"/>
      <c r="AC130" s="117" t="str">
        <f t="shared" si="41"/>
        <v>BERTAHAP</v>
      </c>
      <c r="AD130" s="118">
        <f t="shared" si="42"/>
        <v>0</v>
      </c>
      <c r="AE130" s="119">
        <v>2</v>
      </c>
      <c r="AF130" s="120"/>
      <c r="AG130" s="115" t="e">
        <f>IF(AF130&gt;#REF!,"LB","KR")</f>
        <v>#REF!</v>
      </c>
      <c r="AH130" s="120">
        <v>3153052000</v>
      </c>
      <c r="AI130" s="120">
        <v>3553993000</v>
      </c>
      <c r="AJ130" s="120">
        <v>3773196000</v>
      </c>
      <c r="AK130" s="121">
        <v>4005918000</v>
      </c>
      <c r="AL130" s="121">
        <v>3773196000</v>
      </c>
      <c r="AM130" s="120">
        <v>4005918000</v>
      </c>
      <c r="AN130" s="120" t="e">
        <f t="shared" si="24"/>
        <v>#REF!</v>
      </c>
    </row>
    <row r="131" spans="1:40">
      <c r="A131" s="3">
        <f t="shared" si="43"/>
        <v>92</v>
      </c>
      <c r="B131" s="106">
        <v>8</v>
      </c>
      <c r="C131" s="107" t="s">
        <v>154</v>
      </c>
      <c r="D131" s="106">
        <v>21</v>
      </c>
      <c r="E131" s="109"/>
      <c r="F131" s="110" t="s">
        <v>84</v>
      </c>
      <c r="G131" s="111">
        <f t="shared" si="25"/>
        <v>132</v>
      </c>
      <c r="H131" s="111">
        <f t="shared" si="26"/>
        <v>112</v>
      </c>
      <c r="I131" s="112">
        <f t="shared" si="27"/>
        <v>26438045</v>
      </c>
      <c r="J131" s="112" t="e">
        <f>SUMIF($AN$4:$AN$22,D131,#REF!)</f>
        <v>#REF!</v>
      </c>
      <c r="K131" s="113" t="e">
        <f t="shared" si="28"/>
        <v>#REF!</v>
      </c>
      <c r="L131" s="249" t="e">
        <f>SUMIF($AN$4:$AN$22,D131,#REF!)</f>
        <v>#REF!</v>
      </c>
      <c r="M131" s="115" t="e">
        <f t="shared" si="29"/>
        <v>#REF!</v>
      </c>
      <c r="N131" s="115" t="e">
        <f t="shared" si="30"/>
        <v>#REF!</v>
      </c>
      <c r="O131" s="115" t="e">
        <f t="shared" si="31"/>
        <v>#REF!</v>
      </c>
      <c r="P131" s="115" t="e">
        <f t="shared" si="32"/>
        <v>#REF!</v>
      </c>
      <c r="Q131" s="116" t="e">
        <f t="shared" si="33"/>
        <v>#REF!</v>
      </c>
      <c r="R131" s="115" t="e">
        <f t="shared" si="33"/>
        <v>#REF!</v>
      </c>
      <c r="S131" s="115" t="e">
        <f t="shared" si="34"/>
        <v>#REF!</v>
      </c>
      <c r="T131" s="115"/>
      <c r="U131" s="115" t="e">
        <f t="shared" si="35"/>
        <v>#REF!</v>
      </c>
      <c r="V131" s="115" t="e">
        <f t="shared" si="36"/>
        <v>#REF!</v>
      </c>
      <c r="W131" s="115" t="e">
        <f t="shared" si="37"/>
        <v>#REF!</v>
      </c>
      <c r="X131" s="116" t="e">
        <f t="shared" si="38"/>
        <v>#REF!</v>
      </c>
      <c r="Y131" s="116" t="e">
        <f t="shared" si="39"/>
        <v>#REF!</v>
      </c>
      <c r="Z131" s="115" t="e">
        <f t="shared" si="40"/>
        <v>#REF!</v>
      </c>
      <c r="AA131" s="115" t="e">
        <f t="shared" si="44"/>
        <v>#REF!</v>
      </c>
      <c r="AB131" s="115"/>
      <c r="AC131" s="117" t="str">
        <f t="shared" si="41"/>
        <v>BERTAHAP</v>
      </c>
      <c r="AD131" s="118">
        <f t="shared" si="42"/>
        <v>0</v>
      </c>
      <c r="AE131" s="119">
        <v>2</v>
      </c>
      <c r="AF131" s="120"/>
      <c r="AG131" s="115" t="e">
        <f>IF(AF131&gt;#REF!,"LB","KR")</f>
        <v>#REF!</v>
      </c>
      <c r="AH131" s="120">
        <v>3053900000</v>
      </c>
      <c r="AI131" s="120">
        <v>3442233000</v>
      </c>
      <c r="AJ131" s="120">
        <v>3654542000</v>
      </c>
      <c r="AK131" s="121">
        <v>3879946000</v>
      </c>
      <c r="AL131" s="121">
        <v>3654542000</v>
      </c>
      <c r="AM131" s="120">
        <v>3879946000</v>
      </c>
      <c r="AN131" s="120" t="e">
        <f t="shared" si="24"/>
        <v>#REF!</v>
      </c>
    </row>
    <row r="132" spans="1:40">
      <c r="A132" s="3">
        <f t="shared" si="43"/>
        <v>93</v>
      </c>
      <c r="B132" s="106">
        <v>1</v>
      </c>
      <c r="C132" s="107" t="s">
        <v>155</v>
      </c>
      <c r="D132" s="108" t="s">
        <v>19</v>
      </c>
      <c r="E132" s="109"/>
      <c r="F132" s="110" t="s">
        <v>72</v>
      </c>
      <c r="G132" s="111">
        <f t="shared" si="25"/>
        <v>175</v>
      </c>
      <c r="H132" s="111">
        <f t="shared" si="26"/>
        <v>156</v>
      </c>
      <c r="I132" s="112">
        <f t="shared" si="27"/>
        <v>26438045</v>
      </c>
      <c r="J132" s="112" t="e">
        <f>SUMIF($AN$4:$AN$22,D132,#REF!)</f>
        <v>#REF!</v>
      </c>
      <c r="K132" s="113" t="e">
        <f t="shared" si="28"/>
        <v>#REF!</v>
      </c>
      <c r="L132" s="114" t="e">
        <f>SUMIF($AN$4:$AN$22,D132,#REF!)</f>
        <v>#REF!</v>
      </c>
      <c r="M132" s="115" t="e">
        <f t="shared" si="29"/>
        <v>#REF!</v>
      </c>
      <c r="N132" s="115" t="e">
        <f t="shared" si="30"/>
        <v>#REF!</v>
      </c>
      <c r="O132" s="115" t="e">
        <f t="shared" si="31"/>
        <v>#REF!</v>
      </c>
      <c r="P132" s="115" t="e">
        <f t="shared" si="32"/>
        <v>#REF!</v>
      </c>
      <c r="Q132" s="116" t="e">
        <f t="shared" si="33"/>
        <v>#REF!</v>
      </c>
      <c r="R132" s="115" t="e">
        <f t="shared" si="33"/>
        <v>#REF!</v>
      </c>
      <c r="S132" s="115" t="e">
        <f t="shared" si="34"/>
        <v>#REF!</v>
      </c>
      <c r="T132" s="115"/>
      <c r="U132" s="115" t="e">
        <f t="shared" si="35"/>
        <v>#REF!</v>
      </c>
      <c r="V132" s="115" t="e">
        <f t="shared" si="36"/>
        <v>#REF!</v>
      </c>
      <c r="W132" s="115" t="e">
        <f t="shared" si="37"/>
        <v>#REF!</v>
      </c>
      <c r="X132" s="116" t="e">
        <f t="shared" si="38"/>
        <v>#REF!</v>
      </c>
      <c r="Y132" s="116" t="e">
        <f t="shared" si="39"/>
        <v>#REF!</v>
      </c>
      <c r="Z132" s="115" t="e">
        <f t="shared" si="40"/>
        <v>#REF!</v>
      </c>
      <c r="AA132" s="115" t="e">
        <f t="shared" si="44"/>
        <v>#REF!</v>
      </c>
      <c r="AB132" s="115"/>
      <c r="AC132" s="117" t="str">
        <f t="shared" si="41"/>
        <v>BERTAHAP</v>
      </c>
      <c r="AD132" s="118">
        <f t="shared" si="42"/>
        <v>0</v>
      </c>
      <c r="AE132" s="119">
        <v>2</v>
      </c>
      <c r="AF132" s="120"/>
      <c r="AG132" s="115" t="e">
        <f>IF(AF132&gt;#REF!,"LB","KR")</f>
        <v>#REF!</v>
      </c>
      <c r="AH132" s="120">
        <v>4135362000</v>
      </c>
      <c r="AI132" s="120">
        <v>4661214000</v>
      </c>
      <c r="AJ132" s="120">
        <v>4948708000</v>
      </c>
      <c r="AK132" s="121">
        <v>5253933000</v>
      </c>
      <c r="AL132" s="121">
        <v>4948708000</v>
      </c>
      <c r="AM132" s="120">
        <v>5253933000</v>
      </c>
      <c r="AN132" s="120" t="e">
        <f t="shared" si="24"/>
        <v>#REF!</v>
      </c>
    </row>
    <row r="133" spans="1:40">
      <c r="A133" s="3">
        <f t="shared" si="43"/>
        <v>94</v>
      </c>
      <c r="B133" s="106">
        <v>2</v>
      </c>
      <c r="C133" s="107" t="s">
        <v>155</v>
      </c>
      <c r="D133" s="108" t="s">
        <v>29</v>
      </c>
      <c r="E133" s="109"/>
      <c r="F133" s="110" t="s">
        <v>74</v>
      </c>
      <c r="G133" s="111">
        <f t="shared" si="25"/>
        <v>85</v>
      </c>
      <c r="H133" s="111">
        <f t="shared" si="26"/>
        <v>74</v>
      </c>
      <c r="I133" s="112">
        <f t="shared" si="27"/>
        <v>26438045</v>
      </c>
      <c r="J133" s="112" t="e">
        <f>SUMIF($AN$4:$AN$22,D133,#REF!)</f>
        <v>#REF!</v>
      </c>
      <c r="K133" s="113" t="e">
        <f t="shared" si="28"/>
        <v>#REF!</v>
      </c>
      <c r="L133" s="114" t="e">
        <f>SUMIF($AN$4:$AN$22,D133,#REF!)</f>
        <v>#REF!</v>
      </c>
      <c r="M133" s="115" t="e">
        <f t="shared" si="29"/>
        <v>#REF!</v>
      </c>
      <c r="N133" s="115" t="e">
        <f t="shared" si="30"/>
        <v>#REF!</v>
      </c>
      <c r="O133" s="115" t="e">
        <f t="shared" si="31"/>
        <v>#REF!</v>
      </c>
      <c r="P133" s="115" t="e">
        <f t="shared" si="32"/>
        <v>#REF!</v>
      </c>
      <c r="Q133" s="116" t="e">
        <f t="shared" si="33"/>
        <v>#REF!</v>
      </c>
      <c r="R133" s="115" t="e">
        <f t="shared" si="33"/>
        <v>#REF!</v>
      </c>
      <c r="S133" s="115" t="e">
        <f t="shared" si="34"/>
        <v>#REF!</v>
      </c>
      <c r="T133" s="115"/>
      <c r="U133" s="115" t="e">
        <f t="shared" si="35"/>
        <v>#REF!</v>
      </c>
      <c r="V133" s="115" t="e">
        <f t="shared" si="36"/>
        <v>#REF!</v>
      </c>
      <c r="W133" s="115" t="e">
        <f t="shared" si="37"/>
        <v>#REF!</v>
      </c>
      <c r="X133" s="116" t="e">
        <f t="shared" si="38"/>
        <v>#REF!</v>
      </c>
      <c r="Y133" s="116" t="e">
        <f t="shared" si="39"/>
        <v>#REF!</v>
      </c>
      <c r="Z133" s="115" t="e">
        <f t="shared" si="40"/>
        <v>#REF!</v>
      </c>
      <c r="AA133" s="115" t="e">
        <f t="shared" si="44"/>
        <v>#REF!</v>
      </c>
      <c r="AB133" s="115"/>
      <c r="AC133" s="117" t="str">
        <f t="shared" si="41"/>
        <v>BERTAHAP</v>
      </c>
      <c r="AD133" s="118">
        <f t="shared" si="42"/>
        <v>0</v>
      </c>
      <c r="AE133" s="119">
        <v>2</v>
      </c>
      <c r="AF133" s="120"/>
      <c r="AG133" s="115" t="e">
        <f>IF(AF133&gt;#REF!,"LB","KR")</f>
        <v>#REF!</v>
      </c>
      <c r="AH133" s="120">
        <v>1925320000</v>
      </c>
      <c r="AI133" s="120">
        <v>2170143000</v>
      </c>
      <c r="AJ133" s="120">
        <v>2303993000</v>
      </c>
      <c r="AK133" s="121">
        <v>2446098000</v>
      </c>
      <c r="AL133" s="121">
        <v>2303993000</v>
      </c>
      <c r="AM133" s="120">
        <v>2446098000</v>
      </c>
      <c r="AN133" s="120" t="e">
        <f t="shared" si="24"/>
        <v>#REF!</v>
      </c>
    </row>
    <row r="134" spans="1:40">
      <c r="A134" s="3">
        <f t="shared" si="43"/>
        <v>95</v>
      </c>
      <c r="B134" s="106">
        <v>3</v>
      </c>
      <c r="C134" s="107" t="s">
        <v>155</v>
      </c>
      <c r="D134" s="108" t="s">
        <v>44</v>
      </c>
      <c r="E134" s="109"/>
      <c r="F134" s="110" t="s">
        <v>60</v>
      </c>
      <c r="G134" s="111">
        <f t="shared" si="25"/>
        <v>101</v>
      </c>
      <c r="H134" s="111">
        <f t="shared" si="26"/>
        <v>90</v>
      </c>
      <c r="I134" s="112">
        <f t="shared" si="27"/>
        <v>26438045</v>
      </c>
      <c r="J134" s="112" t="e">
        <f>SUMIF($AN$4:$AN$22,D134,#REF!)</f>
        <v>#REF!</v>
      </c>
      <c r="K134" s="113" t="e">
        <f t="shared" si="28"/>
        <v>#REF!</v>
      </c>
      <c r="L134" s="114" t="e">
        <f>SUMIF($AN$4:$AN$22,D134,#REF!)</f>
        <v>#REF!</v>
      </c>
      <c r="M134" s="115" t="e">
        <f t="shared" si="29"/>
        <v>#REF!</v>
      </c>
      <c r="N134" s="115" t="e">
        <f t="shared" si="30"/>
        <v>#REF!</v>
      </c>
      <c r="O134" s="115" t="e">
        <f t="shared" si="31"/>
        <v>#REF!</v>
      </c>
      <c r="P134" s="115" t="e">
        <f t="shared" si="32"/>
        <v>#REF!</v>
      </c>
      <c r="Q134" s="116" t="e">
        <f t="shared" si="33"/>
        <v>#REF!</v>
      </c>
      <c r="R134" s="115" t="e">
        <f t="shared" si="33"/>
        <v>#REF!</v>
      </c>
      <c r="S134" s="115" t="e">
        <f t="shared" si="34"/>
        <v>#REF!</v>
      </c>
      <c r="T134" s="115"/>
      <c r="U134" s="115" t="e">
        <f t="shared" si="35"/>
        <v>#REF!</v>
      </c>
      <c r="V134" s="115" t="e">
        <f t="shared" si="36"/>
        <v>#REF!</v>
      </c>
      <c r="W134" s="115" t="e">
        <f t="shared" si="37"/>
        <v>#REF!</v>
      </c>
      <c r="X134" s="116" t="e">
        <f t="shared" si="38"/>
        <v>#REF!</v>
      </c>
      <c r="Y134" s="116" t="e">
        <f t="shared" si="39"/>
        <v>#REF!</v>
      </c>
      <c r="Z134" s="115" t="e">
        <f t="shared" si="40"/>
        <v>#REF!</v>
      </c>
      <c r="AA134" s="115" t="e">
        <f t="shared" si="44"/>
        <v>#REF!</v>
      </c>
      <c r="AB134" s="115"/>
      <c r="AC134" s="117" t="str">
        <f t="shared" si="41"/>
        <v>BERTAHAP</v>
      </c>
      <c r="AD134" s="118">
        <f t="shared" si="42"/>
        <v>0</v>
      </c>
      <c r="AE134" s="119">
        <v>2</v>
      </c>
      <c r="AF134" s="120"/>
      <c r="AG134" s="115" t="e">
        <f>IF(AF134&gt;#REF!,"LB","KR")</f>
        <v>#REF!</v>
      </c>
      <c r="AH134" s="120">
        <v>2341605000</v>
      </c>
      <c r="AI134" s="120">
        <v>2639363000</v>
      </c>
      <c r="AJ134" s="120">
        <v>2802153000</v>
      </c>
      <c r="AK134" s="121">
        <v>2974984000</v>
      </c>
      <c r="AL134" s="121">
        <v>2802153000</v>
      </c>
      <c r="AM134" s="120">
        <v>2974984000</v>
      </c>
      <c r="AN134" s="120" t="e">
        <f t="shared" si="24"/>
        <v>#REF!</v>
      </c>
    </row>
    <row r="135" spans="1:40">
      <c r="A135" s="3">
        <f t="shared" si="43"/>
        <v>96</v>
      </c>
      <c r="B135" s="106">
        <v>4</v>
      </c>
      <c r="C135" s="107" t="s">
        <v>155</v>
      </c>
      <c r="D135" s="106">
        <v>11</v>
      </c>
      <c r="E135" s="109"/>
      <c r="F135" s="110" t="s">
        <v>62</v>
      </c>
      <c r="G135" s="111">
        <f t="shared" si="25"/>
        <v>101</v>
      </c>
      <c r="H135" s="111">
        <f t="shared" si="26"/>
        <v>90</v>
      </c>
      <c r="I135" s="112">
        <f t="shared" si="27"/>
        <v>26438045</v>
      </c>
      <c r="J135" s="112" t="e">
        <f>SUMIF($AN$4:$AN$22,D135,#REF!)</f>
        <v>#REF!</v>
      </c>
      <c r="K135" s="113" t="e">
        <f t="shared" si="28"/>
        <v>#REF!</v>
      </c>
      <c r="L135" s="114" t="e">
        <f>SUMIF($AN$4:$AN$22,D135,#REF!)</f>
        <v>#REF!</v>
      </c>
      <c r="M135" s="115" t="e">
        <f t="shared" si="29"/>
        <v>#REF!</v>
      </c>
      <c r="N135" s="115" t="e">
        <f t="shared" si="30"/>
        <v>#REF!</v>
      </c>
      <c r="O135" s="115" t="e">
        <f t="shared" si="31"/>
        <v>#REF!</v>
      </c>
      <c r="P135" s="115" t="e">
        <f t="shared" si="32"/>
        <v>#REF!</v>
      </c>
      <c r="Q135" s="116" t="e">
        <f t="shared" si="33"/>
        <v>#REF!</v>
      </c>
      <c r="R135" s="115" t="e">
        <f t="shared" si="33"/>
        <v>#REF!</v>
      </c>
      <c r="S135" s="115" t="e">
        <f t="shared" si="34"/>
        <v>#REF!</v>
      </c>
      <c r="T135" s="115"/>
      <c r="U135" s="115" t="e">
        <f t="shared" si="35"/>
        <v>#REF!</v>
      </c>
      <c r="V135" s="115" t="e">
        <f t="shared" si="36"/>
        <v>#REF!</v>
      </c>
      <c r="W135" s="115" t="e">
        <f t="shared" si="37"/>
        <v>#REF!</v>
      </c>
      <c r="X135" s="116" t="e">
        <f t="shared" si="38"/>
        <v>#REF!</v>
      </c>
      <c r="Y135" s="116" t="e">
        <f t="shared" si="39"/>
        <v>#REF!</v>
      </c>
      <c r="Z135" s="115" t="e">
        <f t="shared" si="40"/>
        <v>#REF!</v>
      </c>
      <c r="AA135" s="115" t="e">
        <f t="shared" si="44"/>
        <v>#REF!</v>
      </c>
      <c r="AB135" s="115"/>
      <c r="AC135" s="117" t="str">
        <f t="shared" si="41"/>
        <v>BERTAHAP</v>
      </c>
      <c r="AD135" s="118">
        <f t="shared" si="42"/>
        <v>0</v>
      </c>
      <c r="AE135" s="119">
        <v>2</v>
      </c>
      <c r="AF135" s="120"/>
      <c r="AG135" s="115" t="e">
        <f>IF(AF135&gt;#REF!,"LB","KR")</f>
        <v>#REF!</v>
      </c>
      <c r="AH135" s="120">
        <v>2341605000</v>
      </c>
      <c r="AI135" s="120">
        <v>2639363000</v>
      </c>
      <c r="AJ135" s="120">
        <v>2802153000</v>
      </c>
      <c r="AK135" s="121">
        <v>2974984000</v>
      </c>
      <c r="AL135" s="121">
        <v>2802153000</v>
      </c>
      <c r="AM135" s="120">
        <v>2974984000</v>
      </c>
      <c r="AN135" s="120" t="e">
        <f t="shared" si="24"/>
        <v>#REF!</v>
      </c>
    </row>
    <row r="136" spans="1:40">
      <c r="A136" s="3">
        <f t="shared" si="43"/>
        <v>97</v>
      </c>
      <c r="B136" s="106">
        <v>5</v>
      </c>
      <c r="C136" s="107" t="s">
        <v>155</v>
      </c>
      <c r="D136" s="106">
        <v>15</v>
      </c>
      <c r="E136" s="109"/>
      <c r="F136" s="110" t="s">
        <v>64</v>
      </c>
      <c r="G136" s="111">
        <f t="shared" si="25"/>
        <v>101</v>
      </c>
      <c r="H136" s="111">
        <f t="shared" si="26"/>
        <v>90</v>
      </c>
      <c r="I136" s="112">
        <f t="shared" si="27"/>
        <v>26438045</v>
      </c>
      <c r="J136" s="112" t="e">
        <f>SUMIF($AN$4:$AN$22,D136,#REF!)</f>
        <v>#REF!</v>
      </c>
      <c r="K136" s="113" t="e">
        <f t="shared" si="28"/>
        <v>#REF!</v>
      </c>
      <c r="L136" s="114" t="e">
        <f>SUMIF($AN$4:$AN$22,D136,#REF!)</f>
        <v>#REF!</v>
      </c>
      <c r="M136" s="115" t="e">
        <f t="shared" si="29"/>
        <v>#REF!</v>
      </c>
      <c r="N136" s="115" t="e">
        <f t="shared" si="30"/>
        <v>#REF!</v>
      </c>
      <c r="O136" s="115" t="e">
        <f t="shared" si="31"/>
        <v>#REF!</v>
      </c>
      <c r="P136" s="115" t="e">
        <f t="shared" si="32"/>
        <v>#REF!</v>
      </c>
      <c r="Q136" s="116" t="e">
        <f t="shared" si="33"/>
        <v>#REF!</v>
      </c>
      <c r="R136" s="115" t="e">
        <f t="shared" si="33"/>
        <v>#REF!</v>
      </c>
      <c r="S136" s="115" t="e">
        <f t="shared" si="34"/>
        <v>#REF!</v>
      </c>
      <c r="T136" s="115"/>
      <c r="U136" s="115" t="e">
        <f t="shared" si="35"/>
        <v>#REF!</v>
      </c>
      <c r="V136" s="115" t="e">
        <f t="shared" si="36"/>
        <v>#REF!</v>
      </c>
      <c r="W136" s="115" t="e">
        <f t="shared" si="37"/>
        <v>#REF!</v>
      </c>
      <c r="X136" s="116" t="e">
        <f t="shared" si="38"/>
        <v>#REF!</v>
      </c>
      <c r="Y136" s="116" t="e">
        <f t="shared" si="39"/>
        <v>#REF!</v>
      </c>
      <c r="Z136" s="115" t="e">
        <f t="shared" si="40"/>
        <v>#REF!</v>
      </c>
      <c r="AA136" s="115" t="e">
        <f t="shared" si="44"/>
        <v>#REF!</v>
      </c>
      <c r="AB136" s="115"/>
      <c r="AC136" s="117" t="str">
        <f t="shared" si="41"/>
        <v>BERTAHAP</v>
      </c>
      <c r="AD136" s="118">
        <f t="shared" si="42"/>
        <v>0</v>
      </c>
      <c r="AE136" s="119">
        <v>2</v>
      </c>
      <c r="AF136" s="120"/>
      <c r="AG136" s="115" t="e">
        <f>IF(AF136&gt;#REF!,"LB","KR")</f>
        <v>#REF!</v>
      </c>
      <c r="AH136" s="120">
        <v>2341605000</v>
      </c>
      <c r="AI136" s="120">
        <v>2639363000</v>
      </c>
      <c r="AJ136" s="120">
        <v>2802153000</v>
      </c>
      <c r="AK136" s="121">
        <v>2974984000</v>
      </c>
      <c r="AL136" s="121">
        <v>2802153000</v>
      </c>
      <c r="AM136" s="120">
        <v>2974984000</v>
      </c>
      <c r="AN136" s="120" t="e">
        <f t="shared" si="24"/>
        <v>#REF!</v>
      </c>
    </row>
    <row r="137" spans="1:40">
      <c r="A137" s="3">
        <f t="shared" si="43"/>
        <v>98</v>
      </c>
      <c r="B137" s="106">
        <v>6</v>
      </c>
      <c r="C137" s="107" t="s">
        <v>155</v>
      </c>
      <c r="D137" s="106">
        <v>17</v>
      </c>
      <c r="E137" s="109"/>
      <c r="F137" s="110" t="s">
        <v>67</v>
      </c>
      <c r="G137" s="111">
        <f t="shared" si="25"/>
        <v>85</v>
      </c>
      <c r="H137" s="111">
        <f t="shared" si="26"/>
        <v>74</v>
      </c>
      <c r="I137" s="112">
        <f t="shared" si="27"/>
        <v>26438045</v>
      </c>
      <c r="J137" s="112" t="e">
        <f>SUMIF($AN$4:$AN$22,D137,#REF!)</f>
        <v>#REF!</v>
      </c>
      <c r="K137" s="113" t="e">
        <f t="shared" si="28"/>
        <v>#REF!</v>
      </c>
      <c r="L137" s="114" t="e">
        <f>SUMIF($AN$4:$AN$22,D137,#REF!)</f>
        <v>#REF!</v>
      </c>
      <c r="M137" s="115" t="e">
        <f t="shared" si="29"/>
        <v>#REF!</v>
      </c>
      <c r="N137" s="115" t="e">
        <f t="shared" si="30"/>
        <v>#REF!</v>
      </c>
      <c r="O137" s="115" t="e">
        <f t="shared" si="31"/>
        <v>#REF!</v>
      </c>
      <c r="P137" s="115" t="e">
        <f t="shared" si="32"/>
        <v>#REF!</v>
      </c>
      <c r="Q137" s="116" t="e">
        <f t="shared" si="33"/>
        <v>#REF!</v>
      </c>
      <c r="R137" s="115" t="e">
        <f t="shared" si="33"/>
        <v>#REF!</v>
      </c>
      <c r="S137" s="115" t="e">
        <f t="shared" si="34"/>
        <v>#REF!</v>
      </c>
      <c r="T137" s="115"/>
      <c r="U137" s="115" t="e">
        <f t="shared" si="35"/>
        <v>#REF!</v>
      </c>
      <c r="V137" s="115" t="e">
        <f t="shared" si="36"/>
        <v>#REF!</v>
      </c>
      <c r="W137" s="115" t="e">
        <f t="shared" si="37"/>
        <v>#REF!</v>
      </c>
      <c r="X137" s="116" t="e">
        <f t="shared" si="38"/>
        <v>#REF!</v>
      </c>
      <c r="Y137" s="116" t="e">
        <f t="shared" si="39"/>
        <v>#REF!</v>
      </c>
      <c r="Z137" s="115" t="e">
        <f t="shared" si="40"/>
        <v>#REF!</v>
      </c>
      <c r="AA137" s="115" t="e">
        <f t="shared" si="44"/>
        <v>#REF!</v>
      </c>
      <c r="AB137" s="115"/>
      <c r="AC137" s="117" t="str">
        <f t="shared" si="41"/>
        <v>BERTAHAP</v>
      </c>
      <c r="AD137" s="118">
        <f t="shared" si="42"/>
        <v>0</v>
      </c>
      <c r="AE137" s="119">
        <v>2</v>
      </c>
      <c r="AF137" s="120"/>
      <c r="AG137" s="115" t="e">
        <f>IF(AF137&gt;#REF!,"LB","KR")</f>
        <v>#REF!</v>
      </c>
      <c r="AH137" s="120">
        <v>1925320000</v>
      </c>
      <c r="AI137" s="120">
        <v>2170143000</v>
      </c>
      <c r="AJ137" s="120">
        <v>2303993000</v>
      </c>
      <c r="AK137" s="121">
        <v>2446098000</v>
      </c>
      <c r="AL137" s="121">
        <v>2303993000</v>
      </c>
      <c r="AM137" s="120">
        <v>2446098000</v>
      </c>
      <c r="AN137" s="120" t="e">
        <f t="shared" si="24"/>
        <v>#REF!</v>
      </c>
    </row>
    <row r="138" spans="1:40">
      <c r="A138" s="3">
        <f t="shared" si="43"/>
        <v>99</v>
      </c>
      <c r="B138" s="106">
        <v>7</v>
      </c>
      <c r="C138" s="107" t="s">
        <v>155</v>
      </c>
      <c r="D138" s="106">
        <v>19</v>
      </c>
      <c r="E138" s="109"/>
      <c r="F138" s="110" t="s">
        <v>78</v>
      </c>
      <c r="G138" s="111">
        <f t="shared" si="25"/>
        <v>138</v>
      </c>
      <c r="H138" s="111">
        <f t="shared" si="26"/>
        <v>120</v>
      </c>
      <c r="I138" s="112">
        <f t="shared" si="27"/>
        <v>26438045</v>
      </c>
      <c r="J138" s="112" t="e">
        <f>SUMIF($AN$4:$AN$22,D138,#REF!)</f>
        <v>#REF!</v>
      </c>
      <c r="K138" s="113" t="e">
        <f t="shared" si="28"/>
        <v>#REF!</v>
      </c>
      <c r="L138" s="114" t="e">
        <f>SUMIF($AN$4:$AN$22,D138,#REF!)</f>
        <v>#REF!</v>
      </c>
      <c r="M138" s="115" t="e">
        <f t="shared" si="29"/>
        <v>#REF!</v>
      </c>
      <c r="N138" s="115" t="e">
        <f t="shared" si="30"/>
        <v>#REF!</v>
      </c>
      <c r="O138" s="115" t="e">
        <f t="shared" si="31"/>
        <v>#REF!</v>
      </c>
      <c r="P138" s="115" t="e">
        <f t="shared" si="32"/>
        <v>#REF!</v>
      </c>
      <c r="Q138" s="116" t="e">
        <f t="shared" si="33"/>
        <v>#REF!</v>
      </c>
      <c r="R138" s="115" t="e">
        <f t="shared" si="33"/>
        <v>#REF!</v>
      </c>
      <c r="S138" s="115" t="e">
        <f t="shared" si="34"/>
        <v>#REF!</v>
      </c>
      <c r="T138" s="115"/>
      <c r="U138" s="115" t="e">
        <f t="shared" si="35"/>
        <v>#REF!</v>
      </c>
      <c r="V138" s="115" t="e">
        <f t="shared" si="36"/>
        <v>#REF!</v>
      </c>
      <c r="W138" s="115" t="e">
        <f t="shared" si="37"/>
        <v>#REF!</v>
      </c>
      <c r="X138" s="116" t="e">
        <f t="shared" si="38"/>
        <v>#REF!</v>
      </c>
      <c r="Y138" s="116" t="e">
        <f t="shared" si="39"/>
        <v>#REF!</v>
      </c>
      <c r="Z138" s="115" t="e">
        <f t="shared" si="40"/>
        <v>#REF!</v>
      </c>
      <c r="AA138" s="115" t="e">
        <f t="shared" si="44"/>
        <v>#REF!</v>
      </c>
      <c r="AB138" s="115"/>
      <c r="AC138" s="117" t="str">
        <f t="shared" si="41"/>
        <v>BERTAHAP</v>
      </c>
      <c r="AD138" s="118">
        <f t="shared" si="42"/>
        <v>0</v>
      </c>
      <c r="AE138" s="119">
        <v>2</v>
      </c>
      <c r="AF138" s="120"/>
      <c r="AG138" s="115" t="e">
        <f>IF(AF138&gt;#REF!,"LB","KR")</f>
        <v>#REF!</v>
      </c>
      <c r="AH138" s="120">
        <v>3122140000</v>
      </c>
      <c r="AI138" s="120">
        <v>3519150000</v>
      </c>
      <c r="AJ138" s="120">
        <v>3736204000</v>
      </c>
      <c r="AK138" s="121">
        <v>3966645000</v>
      </c>
      <c r="AL138" s="121">
        <v>3736204000</v>
      </c>
      <c r="AM138" s="120">
        <v>3966645000</v>
      </c>
      <c r="AN138" s="120" t="e">
        <f t="shared" si="24"/>
        <v>#REF!</v>
      </c>
    </row>
    <row r="139" spans="1:40">
      <c r="A139" s="3">
        <f t="shared" si="43"/>
        <v>100</v>
      </c>
      <c r="B139" s="106">
        <v>8</v>
      </c>
      <c r="C139" s="107" t="s">
        <v>155</v>
      </c>
      <c r="D139" s="106">
        <v>21</v>
      </c>
      <c r="E139" s="109"/>
      <c r="F139" s="110" t="s">
        <v>84</v>
      </c>
      <c r="G139" s="111">
        <f t="shared" si="25"/>
        <v>132</v>
      </c>
      <c r="H139" s="111">
        <f t="shared" si="26"/>
        <v>112</v>
      </c>
      <c r="I139" s="112">
        <f t="shared" si="27"/>
        <v>26438045</v>
      </c>
      <c r="J139" s="112" t="e">
        <f>SUMIF($AN$4:$AN$22,D139,#REF!)</f>
        <v>#REF!</v>
      </c>
      <c r="K139" s="113" t="e">
        <f t="shared" si="28"/>
        <v>#REF!</v>
      </c>
      <c r="L139" s="114" t="e">
        <f>SUMIF($AN$4:$AN$22,D139,#REF!)</f>
        <v>#REF!</v>
      </c>
      <c r="M139" s="115" t="e">
        <f t="shared" si="29"/>
        <v>#REF!</v>
      </c>
      <c r="N139" s="115" t="e">
        <f t="shared" si="30"/>
        <v>#REF!</v>
      </c>
      <c r="O139" s="115" t="e">
        <f t="shared" si="31"/>
        <v>#REF!</v>
      </c>
      <c r="P139" s="115" t="e">
        <f t="shared" si="32"/>
        <v>#REF!</v>
      </c>
      <c r="Q139" s="116" t="e">
        <f t="shared" si="33"/>
        <v>#REF!</v>
      </c>
      <c r="R139" s="115" t="e">
        <f t="shared" si="33"/>
        <v>#REF!</v>
      </c>
      <c r="S139" s="115" t="e">
        <f t="shared" si="34"/>
        <v>#REF!</v>
      </c>
      <c r="T139" s="115"/>
      <c r="U139" s="115" t="e">
        <f t="shared" si="35"/>
        <v>#REF!</v>
      </c>
      <c r="V139" s="115" t="e">
        <f t="shared" si="36"/>
        <v>#REF!</v>
      </c>
      <c r="W139" s="115" t="e">
        <f t="shared" si="37"/>
        <v>#REF!</v>
      </c>
      <c r="X139" s="116" t="e">
        <f t="shared" si="38"/>
        <v>#REF!</v>
      </c>
      <c r="Y139" s="116" t="e">
        <f t="shared" si="39"/>
        <v>#REF!</v>
      </c>
      <c r="Z139" s="115" t="e">
        <f t="shared" si="40"/>
        <v>#REF!</v>
      </c>
      <c r="AA139" s="115" t="e">
        <f t="shared" si="44"/>
        <v>#REF!</v>
      </c>
      <c r="AB139" s="115"/>
      <c r="AC139" s="117" t="str">
        <f t="shared" si="41"/>
        <v>BERTAHAP</v>
      </c>
      <c r="AD139" s="118">
        <f t="shared" si="42"/>
        <v>0</v>
      </c>
      <c r="AE139" s="119">
        <v>2</v>
      </c>
      <c r="AF139" s="120"/>
      <c r="AG139" s="115" t="e">
        <f>IF(AF139&gt;#REF!,"LB","KR")</f>
        <v>#REF!</v>
      </c>
      <c r="AH139" s="120">
        <v>3023959000</v>
      </c>
      <c r="AI139" s="120">
        <v>3408485000</v>
      </c>
      <c r="AJ139" s="120">
        <v>3618713000</v>
      </c>
      <c r="AK139" s="121">
        <v>3841907000</v>
      </c>
      <c r="AL139" s="121">
        <v>3618713000</v>
      </c>
      <c r="AM139" s="120">
        <v>3841907000</v>
      </c>
      <c r="AN139" s="120" t="e">
        <f t="shared" ref="AN139:AN202" si="45">ROUNDUP((AA139*(1+$J$5)),-3)</f>
        <v>#REF!</v>
      </c>
    </row>
    <row r="140" spans="1:40">
      <c r="A140" s="3">
        <f t="shared" si="43"/>
        <v>101</v>
      </c>
      <c r="B140" s="106">
        <v>1</v>
      </c>
      <c r="C140" s="107" t="s">
        <v>158</v>
      </c>
      <c r="D140" s="108" t="s">
        <v>19</v>
      </c>
      <c r="E140" s="109"/>
      <c r="F140" s="110" t="s">
        <v>72</v>
      </c>
      <c r="G140" s="111">
        <f t="shared" si="25"/>
        <v>175</v>
      </c>
      <c r="H140" s="111">
        <f t="shared" si="26"/>
        <v>156</v>
      </c>
      <c r="I140" s="112">
        <f t="shared" si="27"/>
        <v>26438045</v>
      </c>
      <c r="J140" s="112" t="e">
        <f>SUMIF($AN$4:$AN$22,D140,#REF!)</f>
        <v>#REF!</v>
      </c>
      <c r="K140" s="113" t="e">
        <f t="shared" si="28"/>
        <v>#REF!</v>
      </c>
      <c r="L140" s="114" t="e">
        <f>SUMIF($AN$4:$AN$22,D140,#REF!)</f>
        <v>#REF!</v>
      </c>
      <c r="M140" s="115" t="e">
        <f t="shared" si="29"/>
        <v>#REF!</v>
      </c>
      <c r="N140" s="115" t="e">
        <f t="shared" si="30"/>
        <v>#REF!</v>
      </c>
      <c r="O140" s="115" t="e">
        <f t="shared" si="31"/>
        <v>#REF!</v>
      </c>
      <c r="P140" s="115" t="e">
        <f t="shared" si="32"/>
        <v>#REF!</v>
      </c>
      <c r="Q140" s="116" t="e">
        <f t="shared" si="33"/>
        <v>#REF!</v>
      </c>
      <c r="R140" s="115" t="e">
        <f t="shared" si="33"/>
        <v>#REF!</v>
      </c>
      <c r="S140" s="115" t="e">
        <f t="shared" si="34"/>
        <v>#REF!</v>
      </c>
      <c r="T140" s="115"/>
      <c r="U140" s="115" t="e">
        <f t="shared" si="35"/>
        <v>#REF!</v>
      </c>
      <c r="V140" s="115" t="e">
        <f t="shared" si="36"/>
        <v>#REF!</v>
      </c>
      <c r="W140" s="115" t="e">
        <f t="shared" si="37"/>
        <v>#REF!</v>
      </c>
      <c r="X140" s="116" t="e">
        <f t="shared" si="38"/>
        <v>#REF!</v>
      </c>
      <c r="Y140" s="116" t="e">
        <f t="shared" si="39"/>
        <v>#REF!</v>
      </c>
      <c r="Z140" s="115" t="e">
        <f t="shared" si="40"/>
        <v>#REF!</v>
      </c>
      <c r="AA140" s="115" t="e">
        <f t="shared" si="44"/>
        <v>#REF!</v>
      </c>
      <c r="AB140" s="115"/>
      <c r="AC140" s="117" t="str">
        <f t="shared" si="41"/>
        <v>BERTAHAP</v>
      </c>
      <c r="AD140" s="118">
        <f t="shared" si="42"/>
        <v>0</v>
      </c>
      <c r="AE140" s="119">
        <v>2</v>
      </c>
      <c r="AF140" s="120"/>
      <c r="AG140" s="115" t="e">
        <f>IF(AF140&gt;#REF!,"LB","KR")</f>
        <v>#REF!</v>
      </c>
      <c r="AH140" s="120">
        <v>4135362000</v>
      </c>
      <c r="AI140" s="120">
        <v>4661214000</v>
      </c>
      <c r="AJ140" s="120">
        <v>4948708000</v>
      </c>
      <c r="AK140" s="121">
        <v>5253933000</v>
      </c>
      <c r="AL140" s="121">
        <v>4948708000</v>
      </c>
      <c r="AM140" s="120">
        <v>5253933000</v>
      </c>
      <c r="AN140" s="120" t="e">
        <f t="shared" si="45"/>
        <v>#REF!</v>
      </c>
    </row>
    <row r="141" spans="1:40">
      <c r="A141" s="3">
        <f t="shared" si="43"/>
        <v>102</v>
      </c>
      <c r="B141" s="106">
        <v>2</v>
      </c>
      <c r="C141" s="107" t="s">
        <v>158</v>
      </c>
      <c r="D141" s="108" t="s">
        <v>29</v>
      </c>
      <c r="E141" s="109"/>
      <c r="F141" s="110" t="s">
        <v>74</v>
      </c>
      <c r="G141" s="111">
        <f t="shared" si="25"/>
        <v>85</v>
      </c>
      <c r="H141" s="111">
        <f t="shared" si="26"/>
        <v>74</v>
      </c>
      <c r="I141" s="112">
        <f t="shared" si="27"/>
        <v>26438045</v>
      </c>
      <c r="J141" s="112" t="e">
        <f>SUMIF($AN$4:$AN$22,D141,#REF!)</f>
        <v>#REF!</v>
      </c>
      <c r="K141" s="113" t="e">
        <f t="shared" si="28"/>
        <v>#REF!</v>
      </c>
      <c r="L141" s="114" t="e">
        <f>SUMIF($AN$4:$AN$22,D141,#REF!)</f>
        <v>#REF!</v>
      </c>
      <c r="M141" s="115" t="e">
        <f t="shared" si="29"/>
        <v>#REF!</v>
      </c>
      <c r="N141" s="115" t="e">
        <f t="shared" si="30"/>
        <v>#REF!</v>
      </c>
      <c r="O141" s="115" t="e">
        <f t="shared" si="31"/>
        <v>#REF!</v>
      </c>
      <c r="P141" s="115" t="e">
        <f t="shared" si="32"/>
        <v>#REF!</v>
      </c>
      <c r="Q141" s="116" t="e">
        <f t="shared" si="33"/>
        <v>#REF!</v>
      </c>
      <c r="R141" s="115" t="e">
        <f t="shared" si="33"/>
        <v>#REF!</v>
      </c>
      <c r="S141" s="115" t="e">
        <f t="shared" si="34"/>
        <v>#REF!</v>
      </c>
      <c r="T141" s="115"/>
      <c r="U141" s="115" t="e">
        <f t="shared" si="35"/>
        <v>#REF!</v>
      </c>
      <c r="V141" s="115" t="e">
        <f t="shared" si="36"/>
        <v>#REF!</v>
      </c>
      <c r="W141" s="115" t="e">
        <f t="shared" si="37"/>
        <v>#REF!</v>
      </c>
      <c r="X141" s="116" t="e">
        <f t="shared" si="38"/>
        <v>#REF!</v>
      </c>
      <c r="Y141" s="116" t="e">
        <f t="shared" si="39"/>
        <v>#REF!</v>
      </c>
      <c r="Z141" s="115" t="e">
        <f t="shared" si="40"/>
        <v>#REF!</v>
      </c>
      <c r="AA141" s="115" t="e">
        <f t="shared" si="44"/>
        <v>#REF!</v>
      </c>
      <c r="AB141" s="115"/>
      <c r="AC141" s="117" t="str">
        <f t="shared" si="41"/>
        <v>BERTAHAP</v>
      </c>
      <c r="AD141" s="118">
        <f t="shared" si="42"/>
        <v>0</v>
      </c>
      <c r="AE141" s="119">
        <v>2</v>
      </c>
      <c r="AF141" s="120"/>
      <c r="AG141" s="115" t="e">
        <f>IF(AF141&gt;#REF!,"LB","KR")</f>
        <v>#REF!</v>
      </c>
      <c r="AH141" s="120">
        <v>1925320000</v>
      </c>
      <c r="AI141" s="120">
        <v>2170143000</v>
      </c>
      <c r="AJ141" s="120">
        <v>2303993000</v>
      </c>
      <c r="AK141" s="121">
        <v>2446098000</v>
      </c>
      <c r="AL141" s="121">
        <v>2303993000</v>
      </c>
      <c r="AM141" s="120">
        <v>2446098000</v>
      </c>
      <c r="AN141" s="120" t="e">
        <f t="shared" si="45"/>
        <v>#REF!</v>
      </c>
    </row>
    <row r="142" spans="1:40">
      <c r="A142" s="3">
        <f t="shared" si="43"/>
        <v>103</v>
      </c>
      <c r="B142" s="106">
        <v>3</v>
      </c>
      <c r="C142" s="107" t="s">
        <v>158</v>
      </c>
      <c r="D142" s="108" t="s">
        <v>44</v>
      </c>
      <c r="E142" s="109"/>
      <c r="F142" s="110" t="s">
        <v>60</v>
      </c>
      <c r="G142" s="111">
        <f t="shared" si="25"/>
        <v>101</v>
      </c>
      <c r="H142" s="111">
        <f t="shared" si="26"/>
        <v>90</v>
      </c>
      <c r="I142" s="112">
        <f t="shared" si="27"/>
        <v>26438045</v>
      </c>
      <c r="J142" s="112" t="e">
        <f>SUMIF($AN$4:$AN$22,D142,#REF!)</f>
        <v>#REF!</v>
      </c>
      <c r="K142" s="113" t="e">
        <f t="shared" si="28"/>
        <v>#REF!</v>
      </c>
      <c r="L142" s="114" t="e">
        <f>SUMIF($AN$4:$AN$22,D142,#REF!)</f>
        <v>#REF!</v>
      </c>
      <c r="M142" s="115" t="e">
        <f t="shared" si="29"/>
        <v>#REF!</v>
      </c>
      <c r="N142" s="115" t="e">
        <f t="shared" si="30"/>
        <v>#REF!</v>
      </c>
      <c r="O142" s="115" t="e">
        <f t="shared" si="31"/>
        <v>#REF!</v>
      </c>
      <c r="P142" s="115" t="e">
        <f t="shared" si="32"/>
        <v>#REF!</v>
      </c>
      <c r="Q142" s="116" t="e">
        <f t="shared" si="33"/>
        <v>#REF!</v>
      </c>
      <c r="R142" s="115" t="e">
        <f t="shared" si="33"/>
        <v>#REF!</v>
      </c>
      <c r="S142" s="115" t="e">
        <f t="shared" si="34"/>
        <v>#REF!</v>
      </c>
      <c r="T142" s="115"/>
      <c r="U142" s="115" t="e">
        <f t="shared" si="35"/>
        <v>#REF!</v>
      </c>
      <c r="V142" s="115" t="e">
        <f t="shared" si="36"/>
        <v>#REF!</v>
      </c>
      <c r="W142" s="115" t="e">
        <f t="shared" si="37"/>
        <v>#REF!</v>
      </c>
      <c r="X142" s="116" t="e">
        <f t="shared" si="38"/>
        <v>#REF!</v>
      </c>
      <c r="Y142" s="116" t="e">
        <f t="shared" si="39"/>
        <v>#REF!</v>
      </c>
      <c r="Z142" s="115" t="e">
        <f t="shared" si="40"/>
        <v>#REF!</v>
      </c>
      <c r="AA142" s="115" t="e">
        <f t="shared" si="44"/>
        <v>#REF!</v>
      </c>
      <c r="AB142" s="115"/>
      <c r="AC142" s="117" t="str">
        <f t="shared" si="41"/>
        <v>BERTAHAP</v>
      </c>
      <c r="AD142" s="118">
        <f t="shared" si="42"/>
        <v>0</v>
      </c>
      <c r="AE142" s="119">
        <v>2</v>
      </c>
      <c r="AF142" s="120"/>
      <c r="AG142" s="115" t="e">
        <f>IF(AF142&gt;#REF!,"LB","KR")</f>
        <v>#REF!</v>
      </c>
      <c r="AH142" s="120">
        <v>2341605000</v>
      </c>
      <c r="AI142" s="120">
        <v>2639363000</v>
      </c>
      <c r="AJ142" s="120">
        <v>2802153000</v>
      </c>
      <c r="AK142" s="121">
        <v>2974984000</v>
      </c>
      <c r="AL142" s="121">
        <v>2802153000</v>
      </c>
      <c r="AM142" s="120">
        <v>2974984000</v>
      </c>
      <c r="AN142" s="120" t="e">
        <f t="shared" si="45"/>
        <v>#REF!</v>
      </c>
    </row>
    <row r="143" spans="1:40">
      <c r="A143" s="3">
        <f t="shared" si="43"/>
        <v>104</v>
      </c>
      <c r="B143" s="106">
        <v>4</v>
      </c>
      <c r="C143" s="107" t="s">
        <v>158</v>
      </c>
      <c r="D143" s="106">
        <v>11</v>
      </c>
      <c r="E143" s="109"/>
      <c r="F143" s="110" t="s">
        <v>62</v>
      </c>
      <c r="G143" s="111">
        <f t="shared" si="25"/>
        <v>101</v>
      </c>
      <c r="H143" s="111">
        <f t="shared" si="26"/>
        <v>90</v>
      </c>
      <c r="I143" s="112">
        <f t="shared" si="27"/>
        <v>26438045</v>
      </c>
      <c r="J143" s="112" t="e">
        <f>SUMIF($AN$4:$AN$22,D143,#REF!)</f>
        <v>#REF!</v>
      </c>
      <c r="K143" s="113" t="e">
        <f t="shared" si="28"/>
        <v>#REF!</v>
      </c>
      <c r="L143" s="114" t="e">
        <f>SUMIF($AN$4:$AN$22,D143,#REF!)</f>
        <v>#REF!</v>
      </c>
      <c r="M143" s="115" t="e">
        <f t="shared" si="29"/>
        <v>#REF!</v>
      </c>
      <c r="N143" s="115" t="e">
        <f t="shared" si="30"/>
        <v>#REF!</v>
      </c>
      <c r="O143" s="115" t="e">
        <f t="shared" si="31"/>
        <v>#REF!</v>
      </c>
      <c r="P143" s="115" t="e">
        <f t="shared" si="32"/>
        <v>#REF!</v>
      </c>
      <c r="Q143" s="116" t="e">
        <f t="shared" si="33"/>
        <v>#REF!</v>
      </c>
      <c r="R143" s="115" t="e">
        <f t="shared" si="33"/>
        <v>#REF!</v>
      </c>
      <c r="S143" s="115" t="e">
        <f t="shared" si="34"/>
        <v>#REF!</v>
      </c>
      <c r="T143" s="115"/>
      <c r="U143" s="115" t="e">
        <f t="shared" si="35"/>
        <v>#REF!</v>
      </c>
      <c r="V143" s="115" t="e">
        <f t="shared" si="36"/>
        <v>#REF!</v>
      </c>
      <c r="W143" s="115" t="e">
        <f t="shared" si="37"/>
        <v>#REF!</v>
      </c>
      <c r="X143" s="116" t="e">
        <f t="shared" si="38"/>
        <v>#REF!</v>
      </c>
      <c r="Y143" s="116" t="e">
        <f t="shared" si="39"/>
        <v>#REF!</v>
      </c>
      <c r="Z143" s="115" t="e">
        <f t="shared" si="40"/>
        <v>#REF!</v>
      </c>
      <c r="AA143" s="115" t="e">
        <f t="shared" si="44"/>
        <v>#REF!</v>
      </c>
      <c r="AB143" s="115"/>
      <c r="AC143" s="117" t="str">
        <f t="shared" si="41"/>
        <v>BERTAHAP</v>
      </c>
      <c r="AD143" s="118">
        <f t="shared" si="42"/>
        <v>0</v>
      </c>
      <c r="AE143" s="119">
        <v>2</v>
      </c>
      <c r="AF143" s="120"/>
      <c r="AG143" s="115" t="e">
        <f>IF(AF143&gt;#REF!,"LB","KR")</f>
        <v>#REF!</v>
      </c>
      <c r="AH143" s="120">
        <v>2341605000</v>
      </c>
      <c r="AI143" s="120">
        <v>2639363000</v>
      </c>
      <c r="AJ143" s="120">
        <v>2802153000</v>
      </c>
      <c r="AK143" s="121">
        <v>2974984000</v>
      </c>
      <c r="AL143" s="121">
        <v>2802153000</v>
      </c>
      <c r="AM143" s="120">
        <v>2974984000</v>
      </c>
      <c r="AN143" s="120" t="e">
        <f t="shared" si="45"/>
        <v>#REF!</v>
      </c>
    </row>
    <row r="144" spans="1:40">
      <c r="A144" s="3">
        <f t="shared" si="43"/>
        <v>105</v>
      </c>
      <c r="B144" s="106">
        <v>5</v>
      </c>
      <c r="C144" s="107" t="s">
        <v>158</v>
      </c>
      <c r="D144" s="106">
        <v>15</v>
      </c>
      <c r="E144" s="109"/>
      <c r="F144" s="110" t="s">
        <v>64</v>
      </c>
      <c r="G144" s="111">
        <f t="shared" si="25"/>
        <v>101</v>
      </c>
      <c r="H144" s="111">
        <f t="shared" si="26"/>
        <v>90</v>
      </c>
      <c r="I144" s="112">
        <f t="shared" si="27"/>
        <v>26438045</v>
      </c>
      <c r="J144" s="112" t="e">
        <f>SUMIF($AN$4:$AN$22,D144,#REF!)</f>
        <v>#REF!</v>
      </c>
      <c r="K144" s="113" t="e">
        <f t="shared" si="28"/>
        <v>#REF!</v>
      </c>
      <c r="L144" s="114" t="e">
        <f>SUMIF($AN$4:$AN$22,D144,#REF!)</f>
        <v>#REF!</v>
      </c>
      <c r="M144" s="115" t="e">
        <f t="shared" si="29"/>
        <v>#REF!</v>
      </c>
      <c r="N144" s="115" t="e">
        <f t="shared" si="30"/>
        <v>#REF!</v>
      </c>
      <c r="O144" s="115" t="e">
        <f t="shared" si="31"/>
        <v>#REF!</v>
      </c>
      <c r="P144" s="115" t="e">
        <f t="shared" si="32"/>
        <v>#REF!</v>
      </c>
      <c r="Q144" s="116" t="e">
        <f t="shared" si="33"/>
        <v>#REF!</v>
      </c>
      <c r="R144" s="115" t="e">
        <f t="shared" si="33"/>
        <v>#REF!</v>
      </c>
      <c r="S144" s="115" t="e">
        <f t="shared" si="34"/>
        <v>#REF!</v>
      </c>
      <c r="T144" s="115"/>
      <c r="U144" s="115" t="e">
        <f t="shared" si="35"/>
        <v>#REF!</v>
      </c>
      <c r="V144" s="115" t="e">
        <f t="shared" si="36"/>
        <v>#REF!</v>
      </c>
      <c r="W144" s="115" t="e">
        <f t="shared" si="37"/>
        <v>#REF!</v>
      </c>
      <c r="X144" s="116" t="e">
        <f t="shared" si="38"/>
        <v>#REF!</v>
      </c>
      <c r="Y144" s="116" t="e">
        <f t="shared" si="39"/>
        <v>#REF!</v>
      </c>
      <c r="Z144" s="115" t="e">
        <f t="shared" si="40"/>
        <v>#REF!</v>
      </c>
      <c r="AA144" s="115" t="e">
        <f t="shared" si="44"/>
        <v>#REF!</v>
      </c>
      <c r="AB144" s="115"/>
      <c r="AC144" s="117" t="str">
        <f t="shared" si="41"/>
        <v>BERTAHAP</v>
      </c>
      <c r="AD144" s="118">
        <f t="shared" si="42"/>
        <v>0</v>
      </c>
      <c r="AE144" s="119">
        <v>2</v>
      </c>
      <c r="AF144" s="120"/>
      <c r="AG144" s="115" t="e">
        <f>IF(AF144&gt;#REF!,"LB","KR")</f>
        <v>#REF!</v>
      </c>
      <c r="AH144" s="120">
        <v>2341605000</v>
      </c>
      <c r="AI144" s="120">
        <v>2639363000</v>
      </c>
      <c r="AJ144" s="120">
        <v>2802153000</v>
      </c>
      <c r="AK144" s="121">
        <v>2974984000</v>
      </c>
      <c r="AL144" s="121">
        <v>2802153000</v>
      </c>
      <c r="AM144" s="120">
        <v>2974984000</v>
      </c>
      <c r="AN144" s="120" t="e">
        <f t="shared" si="45"/>
        <v>#REF!</v>
      </c>
    </row>
    <row r="145" spans="1:40">
      <c r="A145" s="3">
        <f t="shared" si="43"/>
        <v>106</v>
      </c>
      <c r="B145" s="106">
        <v>6</v>
      </c>
      <c r="C145" s="107" t="s">
        <v>158</v>
      </c>
      <c r="D145" s="106">
        <v>17</v>
      </c>
      <c r="E145" s="109"/>
      <c r="F145" s="110" t="s">
        <v>67</v>
      </c>
      <c r="G145" s="111">
        <f t="shared" si="25"/>
        <v>85</v>
      </c>
      <c r="H145" s="111">
        <f t="shared" si="26"/>
        <v>74</v>
      </c>
      <c r="I145" s="112">
        <f t="shared" si="27"/>
        <v>26438045</v>
      </c>
      <c r="J145" s="112" t="e">
        <f>SUMIF($AN$4:$AN$22,D145,#REF!)</f>
        <v>#REF!</v>
      </c>
      <c r="K145" s="113" t="e">
        <f t="shared" si="28"/>
        <v>#REF!</v>
      </c>
      <c r="L145" s="114" t="e">
        <f>SUMIF($AN$4:$AN$22,D145,#REF!)</f>
        <v>#REF!</v>
      </c>
      <c r="M145" s="115" t="e">
        <f t="shared" si="29"/>
        <v>#REF!</v>
      </c>
      <c r="N145" s="115" t="e">
        <f t="shared" si="30"/>
        <v>#REF!</v>
      </c>
      <c r="O145" s="115" t="e">
        <f t="shared" si="31"/>
        <v>#REF!</v>
      </c>
      <c r="P145" s="115" t="e">
        <f t="shared" si="32"/>
        <v>#REF!</v>
      </c>
      <c r="Q145" s="116" t="e">
        <f t="shared" si="33"/>
        <v>#REF!</v>
      </c>
      <c r="R145" s="115" t="e">
        <f t="shared" si="33"/>
        <v>#REF!</v>
      </c>
      <c r="S145" s="115" t="e">
        <f t="shared" si="34"/>
        <v>#REF!</v>
      </c>
      <c r="T145" s="115"/>
      <c r="U145" s="115" t="e">
        <f t="shared" si="35"/>
        <v>#REF!</v>
      </c>
      <c r="V145" s="115" t="e">
        <f t="shared" si="36"/>
        <v>#REF!</v>
      </c>
      <c r="W145" s="115" t="e">
        <f t="shared" si="37"/>
        <v>#REF!</v>
      </c>
      <c r="X145" s="116" t="e">
        <f t="shared" si="38"/>
        <v>#REF!</v>
      </c>
      <c r="Y145" s="116" t="e">
        <f t="shared" si="39"/>
        <v>#REF!</v>
      </c>
      <c r="Z145" s="115" t="e">
        <f t="shared" si="40"/>
        <v>#REF!</v>
      </c>
      <c r="AA145" s="115" t="e">
        <f t="shared" si="44"/>
        <v>#REF!</v>
      </c>
      <c r="AB145" s="115"/>
      <c r="AC145" s="117" t="str">
        <f t="shared" si="41"/>
        <v>BERTAHAP</v>
      </c>
      <c r="AD145" s="118">
        <f t="shared" si="42"/>
        <v>0</v>
      </c>
      <c r="AE145" s="119">
        <v>2</v>
      </c>
      <c r="AF145" s="120"/>
      <c r="AG145" s="115" t="e">
        <f>IF(AF145&gt;#REF!,"LB","KR")</f>
        <v>#REF!</v>
      </c>
      <c r="AH145" s="120">
        <v>1925320000</v>
      </c>
      <c r="AI145" s="120">
        <v>2170143000</v>
      </c>
      <c r="AJ145" s="120">
        <v>2303993000</v>
      </c>
      <c r="AK145" s="121">
        <v>2446098000</v>
      </c>
      <c r="AL145" s="121">
        <v>2303993000</v>
      </c>
      <c r="AM145" s="120">
        <v>2446098000</v>
      </c>
      <c r="AN145" s="120" t="e">
        <f t="shared" si="45"/>
        <v>#REF!</v>
      </c>
    </row>
    <row r="146" spans="1:40">
      <c r="A146" s="3">
        <f t="shared" si="43"/>
        <v>107</v>
      </c>
      <c r="B146" s="106">
        <v>7</v>
      </c>
      <c r="C146" s="107" t="s">
        <v>158</v>
      </c>
      <c r="D146" s="106">
        <v>19</v>
      </c>
      <c r="E146" s="109"/>
      <c r="F146" s="110" t="s">
        <v>78</v>
      </c>
      <c r="G146" s="111">
        <f t="shared" si="25"/>
        <v>138</v>
      </c>
      <c r="H146" s="111">
        <f t="shared" si="26"/>
        <v>120</v>
      </c>
      <c r="I146" s="112">
        <f t="shared" si="27"/>
        <v>26438045</v>
      </c>
      <c r="J146" s="112" t="e">
        <f>SUMIF($AN$4:$AN$22,D146,#REF!)</f>
        <v>#REF!</v>
      </c>
      <c r="K146" s="113" t="e">
        <f t="shared" si="28"/>
        <v>#REF!</v>
      </c>
      <c r="L146" s="114" t="e">
        <f>SUMIF($AN$4:$AN$22,D146,#REF!)</f>
        <v>#REF!</v>
      </c>
      <c r="M146" s="115" t="e">
        <f t="shared" si="29"/>
        <v>#REF!</v>
      </c>
      <c r="N146" s="115" t="e">
        <f t="shared" si="30"/>
        <v>#REF!</v>
      </c>
      <c r="O146" s="115" t="e">
        <f t="shared" si="31"/>
        <v>#REF!</v>
      </c>
      <c r="P146" s="115" t="e">
        <f t="shared" si="32"/>
        <v>#REF!</v>
      </c>
      <c r="Q146" s="116" t="e">
        <f t="shared" si="33"/>
        <v>#REF!</v>
      </c>
      <c r="R146" s="115" t="e">
        <f t="shared" si="33"/>
        <v>#REF!</v>
      </c>
      <c r="S146" s="115" t="e">
        <f t="shared" si="34"/>
        <v>#REF!</v>
      </c>
      <c r="T146" s="115"/>
      <c r="U146" s="115" t="e">
        <f t="shared" si="35"/>
        <v>#REF!</v>
      </c>
      <c r="V146" s="115" t="e">
        <f t="shared" si="36"/>
        <v>#REF!</v>
      </c>
      <c r="W146" s="115" t="e">
        <f t="shared" si="37"/>
        <v>#REF!</v>
      </c>
      <c r="X146" s="116" t="e">
        <f t="shared" si="38"/>
        <v>#REF!</v>
      </c>
      <c r="Y146" s="116" t="e">
        <f t="shared" si="39"/>
        <v>#REF!</v>
      </c>
      <c r="Z146" s="115" t="e">
        <f t="shared" si="40"/>
        <v>#REF!</v>
      </c>
      <c r="AA146" s="115" t="e">
        <f t="shared" si="44"/>
        <v>#REF!</v>
      </c>
      <c r="AB146" s="115"/>
      <c r="AC146" s="117" t="str">
        <f t="shared" si="41"/>
        <v>BERTAHAP</v>
      </c>
      <c r="AD146" s="118">
        <f t="shared" si="42"/>
        <v>0</v>
      </c>
      <c r="AE146" s="119">
        <v>2</v>
      </c>
      <c r="AF146" s="120"/>
      <c r="AG146" s="115" t="e">
        <f>IF(AF146&gt;#REF!,"LB","KR")</f>
        <v>#REF!</v>
      </c>
      <c r="AH146" s="120">
        <v>3122140000</v>
      </c>
      <c r="AI146" s="120">
        <v>3519150000</v>
      </c>
      <c r="AJ146" s="120">
        <v>3736204000</v>
      </c>
      <c r="AK146" s="121">
        <v>3966645000</v>
      </c>
      <c r="AL146" s="121">
        <v>3736204000</v>
      </c>
      <c r="AM146" s="120">
        <v>3966645000</v>
      </c>
      <c r="AN146" s="120" t="e">
        <f t="shared" si="45"/>
        <v>#REF!</v>
      </c>
    </row>
    <row r="147" spans="1:40">
      <c r="A147" s="3">
        <f t="shared" si="43"/>
        <v>108</v>
      </c>
      <c r="B147" s="106">
        <v>8</v>
      </c>
      <c r="C147" s="107" t="s">
        <v>158</v>
      </c>
      <c r="D147" s="106">
        <v>21</v>
      </c>
      <c r="E147" s="109"/>
      <c r="F147" s="110" t="s">
        <v>84</v>
      </c>
      <c r="G147" s="111">
        <f t="shared" si="25"/>
        <v>132</v>
      </c>
      <c r="H147" s="111">
        <f t="shared" si="26"/>
        <v>112</v>
      </c>
      <c r="I147" s="112">
        <f t="shared" si="27"/>
        <v>26438045</v>
      </c>
      <c r="J147" s="112" t="e">
        <f>SUMIF($AN$4:$AN$22,D147,#REF!)</f>
        <v>#REF!</v>
      </c>
      <c r="K147" s="113" t="e">
        <f t="shared" si="28"/>
        <v>#REF!</v>
      </c>
      <c r="L147" s="114" t="e">
        <f>SUMIF($AN$4:$AN$22,D147,#REF!)</f>
        <v>#REF!</v>
      </c>
      <c r="M147" s="115" t="e">
        <f t="shared" si="29"/>
        <v>#REF!</v>
      </c>
      <c r="N147" s="115" t="e">
        <f t="shared" si="30"/>
        <v>#REF!</v>
      </c>
      <c r="O147" s="115" t="e">
        <f t="shared" si="31"/>
        <v>#REF!</v>
      </c>
      <c r="P147" s="115" t="e">
        <f t="shared" si="32"/>
        <v>#REF!</v>
      </c>
      <c r="Q147" s="116" t="e">
        <f t="shared" si="33"/>
        <v>#REF!</v>
      </c>
      <c r="R147" s="115" t="e">
        <f t="shared" si="33"/>
        <v>#REF!</v>
      </c>
      <c r="S147" s="115" t="e">
        <f t="shared" si="34"/>
        <v>#REF!</v>
      </c>
      <c r="T147" s="115"/>
      <c r="U147" s="115" t="e">
        <f t="shared" si="35"/>
        <v>#REF!</v>
      </c>
      <c r="V147" s="115" t="e">
        <f t="shared" si="36"/>
        <v>#REF!</v>
      </c>
      <c r="W147" s="115" t="e">
        <f t="shared" si="37"/>
        <v>#REF!</v>
      </c>
      <c r="X147" s="116" t="e">
        <f t="shared" si="38"/>
        <v>#REF!</v>
      </c>
      <c r="Y147" s="116" t="e">
        <f t="shared" si="39"/>
        <v>#REF!</v>
      </c>
      <c r="Z147" s="115" t="e">
        <f t="shared" si="40"/>
        <v>#REF!</v>
      </c>
      <c r="AA147" s="115" t="e">
        <f t="shared" si="44"/>
        <v>#REF!</v>
      </c>
      <c r="AB147" s="115"/>
      <c r="AC147" s="117" t="str">
        <f t="shared" si="41"/>
        <v>BERTAHAP</v>
      </c>
      <c r="AD147" s="118">
        <f t="shared" si="42"/>
        <v>0</v>
      </c>
      <c r="AE147" s="119">
        <v>2</v>
      </c>
      <c r="AF147" s="120"/>
      <c r="AG147" s="115" t="e">
        <f>IF(AF147&gt;#REF!,"LB","KR")</f>
        <v>#REF!</v>
      </c>
      <c r="AH147" s="120">
        <v>3023959000</v>
      </c>
      <c r="AI147" s="120">
        <v>3408485000</v>
      </c>
      <c r="AJ147" s="120">
        <v>3618713000</v>
      </c>
      <c r="AK147" s="121">
        <v>3841907000</v>
      </c>
      <c r="AL147" s="121">
        <v>3618713000</v>
      </c>
      <c r="AM147" s="120">
        <v>3841907000</v>
      </c>
      <c r="AN147" s="120" t="e">
        <f t="shared" si="45"/>
        <v>#REF!</v>
      </c>
    </row>
    <row r="148" spans="1:40">
      <c r="A148" s="3">
        <f t="shared" si="43"/>
        <v>109</v>
      </c>
      <c r="B148" s="106">
        <v>1</v>
      </c>
      <c r="C148" s="107" t="s">
        <v>159</v>
      </c>
      <c r="D148" s="108" t="s">
        <v>19</v>
      </c>
      <c r="E148" s="109"/>
      <c r="F148" s="110" t="s">
        <v>72</v>
      </c>
      <c r="G148" s="111">
        <f t="shared" si="25"/>
        <v>175</v>
      </c>
      <c r="H148" s="111">
        <f t="shared" si="26"/>
        <v>156</v>
      </c>
      <c r="I148" s="112">
        <f t="shared" si="27"/>
        <v>26438045</v>
      </c>
      <c r="J148" s="112" t="e">
        <f>SUMIF($AN$4:$AN$22,D148,#REF!)</f>
        <v>#REF!</v>
      </c>
      <c r="K148" s="113" t="e">
        <f t="shared" si="28"/>
        <v>#REF!</v>
      </c>
      <c r="L148" s="249" t="e">
        <f>SUMIF($AN$4:$AN$22,D148,#REF!)</f>
        <v>#REF!</v>
      </c>
      <c r="M148" s="115" t="e">
        <f t="shared" si="29"/>
        <v>#REF!</v>
      </c>
      <c r="N148" s="115" t="e">
        <f t="shared" si="30"/>
        <v>#REF!</v>
      </c>
      <c r="O148" s="115" t="e">
        <f t="shared" si="31"/>
        <v>#REF!</v>
      </c>
      <c r="P148" s="115" t="e">
        <f t="shared" si="32"/>
        <v>#REF!</v>
      </c>
      <c r="Q148" s="116" t="e">
        <f t="shared" si="33"/>
        <v>#REF!</v>
      </c>
      <c r="R148" s="115" t="e">
        <f t="shared" si="33"/>
        <v>#REF!</v>
      </c>
      <c r="S148" s="115" t="e">
        <f t="shared" si="34"/>
        <v>#REF!</v>
      </c>
      <c r="T148" s="115"/>
      <c r="U148" s="115" t="e">
        <f t="shared" si="35"/>
        <v>#REF!</v>
      </c>
      <c r="V148" s="115" t="e">
        <f t="shared" si="36"/>
        <v>#REF!</v>
      </c>
      <c r="W148" s="115" t="e">
        <f t="shared" si="37"/>
        <v>#REF!</v>
      </c>
      <c r="X148" s="116" t="e">
        <f t="shared" si="38"/>
        <v>#REF!</v>
      </c>
      <c r="Y148" s="116" t="e">
        <f t="shared" si="39"/>
        <v>#REF!</v>
      </c>
      <c r="Z148" s="115" t="e">
        <f t="shared" si="40"/>
        <v>#REF!</v>
      </c>
      <c r="AA148" s="115" t="e">
        <f t="shared" si="44"/>
        <v>#REF!</v>
      </c>
      <c r="AB148" s="115"/>
      <c r="AC148" s="117" t="str">
        <f t="shared" si="41"/>
        <v>BERTAHAP</v>
      </c>
      <c r="AD148" s="118">
        <f t="shared" si="42"/>
        <v>0</v>
      </c>
      <c r="AE148" s="119">
        <v>2</v>
      </c>
      <c r="AF148" s="120"/>
      <c r="AG148" s="115" t="e">
        <f>IF(AF148&gt;#REF!,"LB","KR")</f>
        <v>#REF!</v>
      </c>
      <c r="AH148" s="120">
        <v>4176307000</v>
      </c>
      <c r="AI148" s="120">
        <v>4707365000</v>
      </c>
      <c r="AJ148" s="120">
        <v>4997705000</v>
      </c>
      <c r="AK148" s="121">
        <v>5305952000</v>
      </c>
      <c r="AL148" s="121">
        <v>4997705000</v>
      </c>
      <c r="AM148" s="120">
        <v>5305952000</v>
      </c>
      <c r="AN148" s="120" t="e">
        <f t="shared" si="45"/>
        <v>#REF!</v>
      </c>
    </row>
    <row r="149" spans="1:40">
      <c r="A149" s="3">
        <f t="shared" si="43"/>
        <v>110</v>
      </c>
      <c r="B149" s="106">
        <v>2</v>
      </c>
      <c r="C149" s="107" t="s">
        <v>159</v>
      </c>
      <c r="D149" s="108" t="s">
        <v>29</v>
      </c>
      <c r="E149" s="109"/>
      <c r="F149" s="110" t="s">
        <v>74</v>
      </c>
      <c r="G149" s="111">
        <f t="shared" si="25"/>
        <v>85</v>
      </c>
      <c r="H149" s="111">
        <f t="shared" si="26"/>
        <v>74</v>
      </c>
      <c r="I149" s="112">
        <f t="shared" si="27"/>
        <v>26438045</v>
      </c>
      <c r="J149" s="112" t="e">
        <f>SUMIF($AN$4:$AN$22,D149,#REF!)</f>
        <v>#REF!</v>
      </c>
      <c r="K149" s="113" t="e">
        <f t="shared" si="28"/>
        <v>#REF!</v>
      </c>
      <c r="L149" s="249" t="e">
        <f>SUMIF($AN$4:$AN$22,D149,#REF!)</f>
        <v>#REF!</v>
      </c>
      <c r="M149" s="115" t="e">
        <f t="shared" si="29"/>
        <v>#REF!</v>
      </c>
      <c r="N149" s="115" t="e">
        <f t="shared" si="30"/>
        <v>#REF!</v>
      </c>
      <c r="O149" s="115" t="e">
        <f t="shared" si="31"/>
        <v>#REF!</v>
      </c>
      <c r="P149" s="115" t="e">
        <f t="shared" si="32"/>
        <v>#REF!</v>
      </c>
      <c r="Q149" s="116" t="e">
        <f t="shared" si="33"/>
        <v>#REF!</v>
      </c>
      <c r="R149" s="115" t="e">
        <f t="shared" si="33"/>
        <v>#REF!</v>
      </c>
      <c r="S149" s="115" t="e">
        <f t="shared" si="34"/>
        <v>#REF!</v>
      </c>
      <c r="T149" s="115"/>
      <c r="U149" s="115" t="e">
        <f t="shared" si="35"/>
        <v>#REF!</v>
      </c>
      <c r="V149" s="115" t="e">
        <f t="shared" si="36"/>
        <v>#REF!</v>
      </c>
      <c r="W149" s="115" t="e">
        <f t="shared" si="37"/>
        <v>#REF!</v>
      </c>
      <c r="X149" s="116" t="e">
        <f t="shared" si="38"/>
        <v>#REF!</v>
      </c>
      <c r="Y149" s="116" t="e">
        <f t="shared" si="39"/>
        <v>#REF!</v>
      </c>
      <c r="Z149" s="115" t="e">
        <f t="shared" si="40"/>
        <v>#REF!</v>
      </c>
      <c r="AA149" s="115" t="e">
        <f t="shared" si="44"/>
        <v>#REF!</v>
      </c>
      <c r="AB149" s="115"/>
      <c r="AC149" s="117" t="str">
        <f t="shared" si="41"/>
        <v>BERTAHAP</v>
      </c>
      <c r="AD149" s="118">
        <f t="shared" si="42"/>
        <v>0</v>
      </c>
      <c r="AE149" s="119">
        <v>2</v>
      </c>
      <c r="AF149" s="120"/>
      <c r="AG149" s="115" t="e">
        <f>IF(AF149&gt;#REF!,"LB","KR")</f>
        <v>#REF!</v>
      </c>
      <c r="AH149" s="120">
        <v>1944382000</v>
      </c>
      <c r="AI149" s="120">
        <v>2191629000</v>
      </c>
      <c r="AJ149" s="120">
        <v>2326804000</v>
      </c>
      <c r="AK149" s="121">
        <v>2470317000</v>
      </c>
      <c r="AL149" s="121">
        <v>2326804000</v>
      </c>
      <c r="AM149" s="120">
        <v>2470317000</v>
      </c>
      <c r="AN149" s="120" t="e">
        <f t="shared" si="45"/>
        <v>#REF!</v>
      </c>
    </row>
    <row r="150" spans="1:40">
      <c r="A150" s="3">
        <f t="shared" si="43"/>
        <v>111</v>
      </c>
      <c r="B150" s="106">
        <v>3</v>
      </c>
      <c r="C150" s="107" t="s">
        <v>159</v>
      </c>
      <c r="D150" s="108" t="s">
        <v>32</v>
      </c>
      <c r="E150" s="109"/>
      <c r="F150" s="110" t="s">
        <v>56</v>
      </c>
      <c r="G150" s="111">
        <f t="shared" si="25"/>
        <v>85</v>
      </c>
      <c r="H150" s="111">
        <f t="shared" si="26"/>
        <v>74</v>
      </c>
      <c r="I150" s="112">
        <f t="shared" si="27"/>
        <v>26438045</v>
      </c>
      <c r="J150" s="112" t="e">
        <f>SUMIF($AN$4:$AN$22,D150,#REF!)</f>
        <v>#REF!</v>
      </c>
      <c r="K150" s="113" t="e">
        <f t="shared" si="28"/>
        <v>#REF!</v>
      </c>
      <c r="L150" s="249" t="e">
        <f>SUMIF($AN$4:$AN$22,D150,#REF!)</f>
        <v>#REF!</v>
      </c>
      <c r="M150" s="115" t="e">
        <f t="shared" si="29"/>
        <v>#REF!</v>
      </c>
      <c r="N150" s="115" t="e">
        <f t="shared" si="30"/>
        <v>#REF!</v>
      </c>
      <c r="O150" s="115" t="e">
        <f t="shared" si="31"/>
        <v>#REF!</v>
      </c>
      <c r="P150" s="115" t="e">
        <f t="shared" si="32"/>
        <v>#REF!</v>
      </c>
      <c r="Q150" s="116" t="e">
        <f t="shared" si="33"/>
        <v>#REF!</v>
      </c>
      <c r="R150" s="115" t="e">
        <f t="shared" si="33"/>
        <v>#REF!</v>
      </c>
      <c r="S150" s="115" t="e">
        <f t="shared" si="34"/>
        <v>#REF!</v>
      </c>
      <c r="T150" s="115"/>
      <c r="U150" s="115" t="e">
        <f t="shared" si="35"/>
        <v>#REF!</v>
      </c>
      <c r="V150" s="115" t="e">
        <f t="shared" si="36"/>
        <v>#REF!</v>
      </c>
      <c r="W150" s="115" t="e">
        <f t="shared" si="37"/>
        <v>#REF!</v>
      </c>
      <c r="X150" s="116" t="e">
        <f t="shared" si="38"/>
        <v>#REF!</v>
      </c>
      <c r="Y150" s="116" t="e">
        <f t="shared" si="39"/>
        <v>#REF!</v>
      </c>
      <c r="Z150" s="115" t="e">
        <f t="shared" si="40"/>
        <v>#REF!</v>
      </c>
      <c r="AA150" s="115" t="e">
        <f t="shared" si="44"/>
        <v>#REF!</v>
      </c>
      <c r="AB150" s="115"/>
      <c r="AC150" s="117" t="str">
        <f t="shared" si="41"/>
        <v>BERTAHAP</v>
      </c>
      <c r="AD150" s="118">
        <f t="shared" si="42"/>
        <v>0</v>
      </c>
      <c r="AE150" s="119">
        <v>2</v>
      </c>
      <c r="AF150" s="120"/>
      <c r="AG150" s="115" t="e">
        <f>IF(AF150&gt;#REF!,"LB","KR")</f>
        <v>#REF!</v>
      </c>
      <c r="AH150" s="120">
        <v>1944382000</v>
      </c>
      <c r="AI150" s="120">
        <v>2191629000</v>
      </c>
      <c r="AJ150" s="120">
        <v>2326804000</v>
      </c>
      <c r="AK150" s="121">
        <v>2470317000</v>
      </c>
      <c r="AL150" s="121">
        <v>2326804000</v>
      </c>
      <c r="AM150" s="120">
        <v>2470317000</v>
      </c>
      <c r="AN150" s="120" t="e">
        <f t="shared" si="45"/>
        <v>#REF!</v>
      </c>
    </row>
    <row r="151" spans="1:40">
      <c r="A151" s="3">
        <f t="shared" si="43"/>
        <v>112</v>
      </c>
      <c r="B151" s="106">
        <v>4</v>
      </c>
      <c r="C151" s="107" t="s">
        <v>159</v>
      </c>
      <c r="D151" s="108" t="s">
        <v>38</v>
      </c>
      <c r="E151" s="109"/>
      <c r="F151" s="110" t="s">
        <v>58</v>
      </c>
      <c r="G151" s="111">
        <f t="shared" si="25"/>
        <v>101</v>
      </c>
      <c r="H151" s="111">
        <f t="shared" si="26"/>
        <v>90</v>
      </c>
      <c r="I151" s="112">
        <f t="shared" si="27"/>
        <v>26438045</v>
      </c>
      <c r="J151" s="112" t="e">
        <f>SUMIF($AN$4:$AN$22,D151,#REF!)</f>
        <v>#REF!</v>
      </c>
      <c r="K151" s="113" t="e">
        <f t="shared" si="28"/>
        <v>#REF!</v>
      </c>
      <c r="L151" s="249" t="e">
        <f>SUMIF($AN$4:$AN$22,D151,#REF!)</f>
        <v>#REF!</v>
      </c>
      <c r="M151" s="115" t="e">
        <f t="shared" si="29"/>
        <v>#REF!</v>
      </c>
      <c r="N151" s="115" t="e">
        <f t="shared" si="30"/>
        <v>#REF!</v>
      </c>
      <c r="O151" s="115" t="e">
        <f t="shared" si="31"/>
        <v>#REF!</v>
      </c>
      <c r="P151" s="115" t="e">
        <f t="shared" si="32"/>
        <v>#REF!</v>
      </c>
      <c r="Q151" s="116" t="e">
        <f t="shared" si="33"/>
        <v>#REF!</v>
      </c>
      <c r="R151" s="115" t="e">
        <f t="shared" si="33"/>
        <v>#REF!</v>
      </c>
      <c r="S151" s="115" t="e">
        <f t="shared" si="34"/>
        <v>#REF!</v>
      </c>
      <c r="T151" s="115"/>
      <c r="U151" s="115" t="e">
        <f t="shared" si="35"/>
        <v>#REF!</v>
      </c>
      <c r="V151" s="115" t="e">
        <f t="shared" si="36"/>
        <v>#REF!</v>
      </c>
      <c r="W151" s="115" t="e">
        <f t="shared" si="37"/>
        <v>#REF!</v>
      </c>
      <c r="X151" s="116" t="e">
        <f t="shared" si="38"/>
        <v>#REF!</v>
      </c>
      <c r="Y151" s="116" t="e">
        <f t="shared" si="39"/>
        <v>#REF!</v>
      </c>
      <c r="Z151" s="115" t="e">
        <f t="shared" si="40"/>
        <v>#REF!</v>
      </c>
      <c r="AA151" s="115" t="e">
        <f t="shared" si="44"/>
        <v>#REF!</v>
      </c>
      <c r="AB151" s="115"/>
      <c r="AC151" s="117" t="str">
        <f t="shared" si="41"/>
        <v>BERTAHAP</v>
      </c>
      <c r="AD151" s="118">
        <f t="shared" si="42"/>
        <v>0</v>
      </c>
      <c r="AE151" s="119">
        <v>2</v>
      </c>
      <c r="AF151" s="120"/>
      <c r="AG151" s="115" t="e">
        <f>IF(AF151&gt;#REF!,"LB","KR")</f>
        <v>#REF!</v>
      </c>
      <c r="AH151" s="120">
        <v>2364789000</v>
      </c>
      <c r="AI151" s="120">
        <v>2665495000</v>
      </c>
      <c r="AJ151" s="120">
        <v>2829897000</v>
      </c>
      <c r="AK151" s="121">
        <v>3004439000</v>
      </c>
      <c r="AL151" s="121">
        <v>2829897000</v>
      </c>
      <c r="AM151" s="120">
        <v>3004439000</v>
      </c>
      <c r="AN151" s="120" t="e">
        <f t="shared" si="45"/>
        <v>#REF!</v>
      </c>
    </row>
    <row r="152" spans="1:40">
      <c r="A152" s="3">
        <f t="shared" si="43"/>
        <v>113</v>
      </c>
      <c r="B152" s="106">
        <v>5</v>
      </c>
      <c r="C152" s="107" t="s">
        <v>159</v>
      </c>
      <c r="D152" s="108" t="s">
        <v>44</v>
      </c>
      <c r="E152" s="109"/>
      <c r="F152" s="110" t="s">
        <v>60</v>
      </c>
      <c r="G152" s="111">
        <f t="shared" si="25"/>
        <v>101</v>
      </c>
      <c r="H152" s="111">
        <f t="shared" si="26"/>
        <v>90</v>
      </c>
      <c r="I152" s="112">
        <f t="shared" si="27"/>
        <v>26438045</v>
      </c>
      <c r="J152" s="112" t="e">
        <f>SUMIF($AN$4:$AN$22,D152,#REF!)</f>
        <v>#REF!</v>
      </c>
      <c r="K152" s="113" t="e">
        <f t="shared" si="28"/>
        <v>#REF!</v>
      </c>
      <c r="L152" s="249" t="e">
        <f>SUMIF($AN$4:$AN$22,D152,#REF!)</f>
        <v>#REF!</v>
      </c>
      <c r="M152" s="115" t="e">
        <f t="shared" si="29"/>
        <v>#REF!</v>
      </c>
      <c r="N152" s="115" t="e">
        <f t="shared" si="30"/>
        <v>#REF!</v>
      </c>
      <c r="O152" s="115" t="e">
        <f t="shared" si="31"/>
        <v>#REF!</v>
      </c>
      <c r="P152" s="115" t="e">
        <f t="shared" si="32"/>
        <v>#REF!</v>
      </c>
      <c r="Q152" s="116" t="e">
        <f t="shared" si="33"/>
        <v>#REF!</v>
      </c>
      <c r="R152" s="115" t="e">
        <f t="shared" si="33"/>
        <v>#REF!</v>
      </c>
      <c r="S152" s="115" t="e">
        <f t="shared" si="34"/>
        <v>#REF!</v>
      </c>
      <c r="T152" s="115"/>
      <c r="U152" s="115" t="e">
        <f t="shared" si="35"/>
        <v>#REF!</v>
      </c>
      <c r="V152" s="115" t="e">
        <f t="shared" si="36"/>
        <v>#REF!</v>
      </c>
      <c r="W152" s="115" t="e">
        <f t="shared" si="37"/>
        <v>#REF!</v>
      </c>
      <c r="X152" s="116" t="e">
        <f t="shared" si="38"/>
        <v>#REF!</v>
      </c>
      <c r="Y152" s="116" t="e">
        <f t="shared" si="39"/>
        <v>#REF!</v>
      </c>
      <c r="Z152" s="115" t="e">
        <f t="shared" si="40"/>
        <v>#REF!</v>
      </c>
      <c r="AA152" s="115" t="e">
        <f t="shared" si="44"/>
        <v>#REF!</v>
      </c>
      <c r="AB152" s="115"/>
      <c r="AC152" s="117" t="str">
        <f t="shared" si="41"/>
        <v>BERTAHAP</v>
      </c>
      <c r="AD152" s="118">
        <f t="shared" si="42"/>
        <v>0</v>
      </c>
      <c r="AE152" s="119">
        <v>2</v>
      </c>
      <c r="AF152" s="120"/>
      <c r="AG152" s="115" t="e">
        <f>IF(AF152&gt;#REF!,"LB","KR")</f>
        <v>#REF!</v>
      </c>
      <c r="AH152" s="120">
        <v>2364789000</v>
      </c>
      <c r="AI152" s="120">
        <v>2665495000</v>
      </c>
      <c r="AJ152" s="120">
        <v>2829897000</v>
      </c>
      <c r="AK152" s="121">
        <v>3004439000</v>
      </c>
      <c r="AL152" s="121">
        <v>2829897000</v>
      </c>
      <c r="AM152" s="120">
        <v>3004439000</v>
      </c>
      <c r="AN152" s="120" t="e">
        <f t="shared" si="45"/>
        <v>#REF!</v>
      </c>
    </row>
    <row r="153" spans="1:40">
      <c r="A153" s="3">
        <f t="shared" si="43"/>
        <v>114</v>
      </c>
      <c r="B153" s="106">
        <v>6</v>
      </c>
      <c r="C153" s="107" t="s">
        <v>159</v>
      </c>
      <c r="D153" s="106">
        <v>11</v>
      </c>
      <c r="E153" s="109"/>
      <c r="F153" s="110" t="s">
        <v>62</v>
      </c>
      <c r="G153" s="111">
        <f t="shared" si="25"/>
        <v>101</v>
      </c>
      <c r="H153" s="111">
        <f t="shared" si="26"/>
        <v>90</v>
      </c>
      <c r="I153" s="112">
        <f t="shared" si="27"/>
        <v>26438045</v>
      </c>
      <c r="J153" s="112" t="e">
        <f>SUMIF($AN$4:$AN$22,D153,#REF!)</f>
        <v>#REF!</v>
      </c>
      <c r="K153" s="113" t="e">
        <f t="shared" si="28"/>
        <v>#REF!</v>
      </c>
      <c r="L153" s="249" t="e">
        <f>SUMIF($AN$4:$AN$22,D153,#REF!)</f>
        <v>#REF!</v>
      </c>
      <c r="M153" s="115" t="e">
        <f t="shared" si="29"/>
        <v>#REF!</v>
      </c>
      <c r="N153" s="115" t="e">
        <f t="shared" si="30"/>
        <v>#REF!</v>
      </c>
      <c r="O153" s="115" t="e">
        <f t="shared" si="31"/>
        <v>#REF!</v>
      </c>
      <c r="P153" s="115" t="e">
        <f t="shared" si="32"/>
        <v>#REF!</v>
      </c>
      <c r="Q153" s="116" t="e">
        <f t="shared" si="33"/>
        <v>#REF!</v>
      </c>
      <c r="R153" s="115" t="e">
        <f t="shared" si="33"/>
        <v>#REF!</v>
      </c>
      <c r="S153" s="115" t="e">
        <f t="shared" si="34"/>
        <v>#REF!</v>
      </c>
      <c r="T153" s="115"/>
      <c r="U153" s="115" t="e">
        <f t="shared" si="35"/>
        <v>#REF!</v>
      </c>
      <c r="V153" s="115" t="e">
        <f t="shared" si="36"/>
        <v>#REF!</v>
      </c>
      <c r="W153" s="115" t="e">
        <f t="shared" si="37"/>
        <v>#REF!</v>
      </c>
      <c r="X153" s="116" t="e">
        <f t="shared" si="38"/>
        <v>#REF!</v>
      </c>
      <c r="Y153" s="116" t="e">
        <f t="shared" si="39"/>
        <v>#REF!</v>
      </c>
      <c r="Z153" s="115" t="e">
        <f t="shared" si="40"/>
        <v>#REF!</v>
      </c>
      <c r="AA153" s="115" t="e">
        <f t="shared" si="44"/>
        <v>#REF!</v>
      </c>
      <c r="AB153" s="115"/>
      <c r="AC153" s="117" t="str">
        <f t="shared" si="41"/>
        <v>BERTAHAP</v>
      </c>
      <c r="AD153" s="118">
        <f t="shared" si="42"/>
        <v>0</v>
      </c>
      <c r="AE153" s="119">
        <v>2</v>
      </c>
      <c r="AF153" s="120"/>
      <c r="AG153" s="115" t="e">
        <f>IF(AF153&gt;#REF!,"LB","KR")</f>
        <v>#REF!</v>
      </c>
      <c r="AH153" s="120">
        <v>2364789000</v>
      </c>
      <c r="AI153" s="120">
        <v>2665495000</v>
      </c>
      <c r="AJ153" s="120">
        <v>2829897000</v>
      </c>
      <c r="AK153" s="121">
        <v>3004439000</v>
      </c>
      <c r="AL153" s="121">
        <v>2829897000</v>
      </c>
      <c r="AM153" s="120">
        <v>3004439000</v>
      </c>
      <c r="AN153" s="120" t="e">
        <f t="shared" si="45"/>
        <v>#REF!</v>
      </c>
    </row>
    <row r="154" spans="1:40">
      <c r="A154" s="3">
        <f t="shared" si="43"/>
        <v>115</v>
      </c>
      <c r="B154" s="106">
        <v>7</v>
      </c>
      <c r="C154" s="107" t="s">
        <v>159</v>
      </c>
      <c r="D154" s="106">
        <v>15</v>
      </c>
      <c r="E154" s="109"/>
      <c r="F154" s="110" t="s">
        <v>64</v>
      </c>
      <c r="G154" s="111">
        <f t="shared" si="25"/>
        <v>101</v>
      </c>
      <c r="H154" s="111">
        <f t="shared" si="26"/>
        <v>90</v>
      </c>
      <c r="I154" s="112">
        <f t="shared" si="27"/>
        <v>26438045</v>
      </c>
      <c r="J154" s="112" t="e">
        <f>SUMIF($AN$4:$AN$22,D154,#REF!)</f>
        <v>#REF!</v>
      </c>
      <c r="K154" s="113" t="e">
        <f t="shared" si="28"/>
        <v>#REF!</v>
      </c>
      <c r="L154" s="249" t="e">
        <f>SUMIF($AN$4:$AN$22,D154,#REF!)</f>
        <v>#REF!</v>
      </c>
      <c r="M154" s="115" t="e">
        <f t="shared" si="29"/>
        <v>#REF!</v>
      </c>
      <c r="N154" s="115" t="e">
        <f t="shared" si="30"/>
        <v>#REF!</v>
      </c>
      <c r="O154" s="115" t="e">
        <f t="shared" si="31"/>
        <v>#REF!</v>
      </c>
      <c r="P154" s="115" t="e">
        <f t="shared" si="32"/>
        <v>#REF!</v>
      </c>
      <c r="Q154" s="116" t="e">
        <f t="shared" si="33"/>
        <v>#REF!</v>
      </c>
      <c r="R154" s="115" t="e">
        <f t="shared" si="33"/>
        <v>#REF!</v>
      </c>
      <c r="S154" s="115" t="e">
        <f t="shared" si="34"/>
        <v>#REF!</v>
      </c>
      <c r="T154" s="115"/>
      <c r="U154" s="115" t="e">
        <f t="shared" si="35"/>
        <v>#REF!</v>
      </c>
      <c r="V154" s="115" t="e">
        <f t="shared" si="36"/>
        <v>#REF!</v>
      </c>
      <c r="W154" s="115" t="e">
        <f t="shared" si="37"/>
        <v>#REF!</v>
      </c>
      <c r="X154" s="116" t="e">
        <f t="shared" si="38"/>
        <v>#REF!</v>
      </c>
      <c r="Y154" s="116" t="e">
        <f t="shared" si="39"/>
        <v>#REF!</v>
      </c>
      <c r="Z154" s="115" t="e">
        <f t="shared" si="40"/>
        <v>#REF!</v>
      </c>
      <c r="AA154" s="115" t="e">
        <f t="shared" si="44"/>
        <v>#REF!</v>
      </c>
      <c r="AB154" s="115"/>
      <c r="AC154" s="117" t="str">
        <f t="shared" si="41"/>
        <v>BERTAHAP</v>
      </c>
      <c r="AD154" s="118">
        <f t="shared" si="42"/>
        <v>0</v>
      </c>
      <c r="AE154" s="119">
        <v>2</v>
      </c>
      <c r="AF154" s="120"/>
      <c r="AG154" s="115" t="e">
        <f>IF(AF154&gt;#REF!,"LB","KR")</f>
        <v>#REF!</v>
      </c>
      <c r="AH154" s="120">
        <v>2364789000</v>
      </c>
      <c r="AI154" s="120">
        <v>2665495000</v>
      </c>
      <c r="AJ154" s="120">
        <v>2829897000</v>
      </c>
      <c r="AK154" s="121">
        <v>3004439000</v>
      </c>
      <c r="AL154" s="121">
        <v>2829897000</v>
      </c>
      <c r="AM154" s="120">
        <v>3004439000</v>
      </c>
      <c r="AN154" s="120" t="e">
        <f t="shared" si="45"/>
        <v>#REF!</v>
      </c>
    </row>
    <row r="155" spans="1:40">
      <c r="A155" s="3">
        <f t="shared" si="43"/>
        <v>116</v>
      </c>
      <c r="B155" s="106">
        <v>8</v>
      </c>
      <c r="C155" s="107" t="s">
        <v>159</v>
      </c>
      <c r="D155" s="106">
        <v>17</v>
      </c>
      <c r="E155" s="109"/>
      <c r="F155" s="110" t="s">
        <v>67</v>
      </c>
      <c r="G155" s="111">
        <f t="shared" si="25"/>
        <v>85</v>
      </c>
      <c r="H155" s="111">
        <f t="shared" si="26"/>
        <v>74</v>
      </c>
      <c r="I155" s="112">
        <f t="shared" si="27"/>
        <v>26438045</v>
      </c>
      <c r="J155" s="112" t="e">
        <f>SUMIF($AN$4:$AN$22,D155,#REF!)</f>
        <v>#REF!</v>
      </c>
      <c r="K155" s="113" t="e">
        <f t="shared" si="28"/>
        <v>#REF!</v>
      </c>
      <c r="L155" s="249" t="e">
        <f>SUMIF($AN$4:$AN$22,D155,#REF!)</f>
        <v>#REF!</v>
      </c>
      <c r="M155" s="115" t="e">
        <f t="shared" si="29"/>
        <v>#REF!</v>
      </c>
      <c r="N155" s="115" t="e">
        <f t="shared" si="30"/>
        <v>#REF!</v>
      </c>
      <c r="O155" s="115" t="e">
        <f t="shared" si="31"/>
        <v>#REF!</v>
      </c>
      <c r="P155" s="115" t="e">
        <f t="shared" si="32"/>
        <v>#REF!</v>
      </c>
      <c r="Q155" s="116" t="e">
        <f t="shared" si="33"/>
        <v>#REF!</v>
      </c>
      <c r="R155" s="115" t="e">
        <f t="shared" si="33"/>
        <v>#REF!</v>
      </c>
      <c r="S155" s="115" t="e">
        <f t="shared" si="34"/>
        <v>#REF!</v>
      </c>
      <c r="T155" s="115"/>
      <c r="U155" s="115" t="e">
        <f t="shared" si="35"/>
        <v>#REF!</v>
      </c>
      <c r="V155" s="115" t="e">
        <f t="shared" si="36"/>
        <v>#REF!</v>
      </c>
      <c r="W155" s="115" t="e">
        <f t="shared" si="37"/>
        <v>#REF!</v>
      </c>
      <c r="X155" s="116" t="e">
        <f t="shared" si="38"/>
        <v>#REF!</v>
      </c>
      <c r="Y155" s="116" t="e">
        <f t="shared" si="39"/>
        <v>#REF!</v>
      </c>
      <c r="Z155" s="115" t="e">
        <f t="shared" si="40"/>
        <v>#REF!</v>
      </c>
      <c r="AA155" s="115" t="e">
        <f t="shared" si="44"/>
        <v>#REF!</v>
      </c>
      <c r="AB155" s="115"/>
      <c r="AC155" s="117" t="str">
        <f t="shared" si="41"/>
        <v>BERTAHAP</v>
      </c>
      <c r="AD155" s="118">
        <f t="shared" si="42"/>
        <v>0</v>
      </c>
      <c r="AE155" s="119">
        <v>2</v>
      </c>
      <c r="AF155" s="120"/>
      <c r="AG155" s="115" t="e">
        <f>IF(AF155&gt;#REF!,"LB","KR")</f>
        <v>#REF!</v>
      </c>
      <c r="AH155" s="120">
        <v>1944382000</v>
      </c>
      <c r="AI155" s="120">
        <v>2191629000</v>
      </c>
      <c r="AJ155" s="120">
        <v>2326804000</v>
      </c>
      <c r="AK155" s="121">
        <v>2470317000</v>
      </c>
      <c r="AL155" s="121">
        <v>2326804000</v>
      </c>
      <c r="AM155" s="120">
        <v>2470317000</v>
      </c>
      <c r="AN155" s="120" t="e">
        <f t="shared" si="45"/>
        <v>#REF!</v>
      </c>
    </row>
    <row r="156" spans="1:40">
      <c r="A156" s="3">
        <f t="shared" si="43"/>
        <v>117</v>
      </c>
      <c r="B156" s="106">
        <v>9</v>
      </c>
      <c r="C156" s="107" t="s">
        <v>159</v>
      </c>
      <c r="D156" s="106">
        <v>19</v>
      </c>
      <c r="E156" s="109"/>
      <c r="F156" s="110" t="s">
        <v>78</v>
      </c>
      <c r="G156" s="111">
        <f t="shared" si="25"/>
        <v>138</v>
      </c>
      <c r="H156" s="111">
        <f t="shared" si="26"/>
        <v>120</v>
      </c>
      <c r="I156" s="112">
        <f t="shared" si="27"/>
        <v>26438045</v>
      </c>
      <c r="J156" s="112" t="e">
        <f>SUMIF($AN$4:$AN$22,D156,#REF!)</f>
        <v>#REF!</v>
      </c>
      <c r="K156" s="113" t="e">
        <f t="shared" si="28"/>
        <v>#REF!</v>
      </c>
      <c r="L156" s="249" t="e">
        <f>SUMIF($AN$4:$AN$22,D156,#REF!)</f>
        <v>#REF!</v>
      </c>
      <c r="M156" s="115" t="e">
        <f t="shared" si="29"/>
        <v>#REF!</v>
      </c>
      <c r="N156" s="115" t="e">
        <f t="shared" si="30"/>
        <v>#REF!</v>
      </c>
      <c r="O156" s="115" t="e">
        <f t="shared" si="31"/>
        <v>#REF!</v>
      </c>
      <c r="P156" s="115" t="e">
        <f t="shared" si="32"/>
        <v>#REF!</v>
      </c>
      <c r="Q156" s="116" t="e">
        <f t="shared" si="33"/>
        <v>#REF!</v>
      </c>
      <c r="R156" s="115" t="e">
        <f t="shared" si="33"/>
        <v>#REF!</v>
      </c>
      <c r="S156" s="115" t="e">
        <f t="shared" si="34"/>
        <v>#REF!</v>
      </c>
      <c r="T156" s="115"/>
      <c r="U156" s="115" t="e">
        <f t="shared" si="35"/>
        <v>#REF!</v>
      </c>
      <c r="V156" s="115" t="e">
        <f t="shared" si="36"/>
        <v>#REF!</v>
      </c>
      <c r="W156" s="115" t="e">
        <f t="shared" si="37"/>
        <v>#REF!</v>
      </c>
      <c r="X156" s="116" t="e">
        <f t="shared" si="38"/>
        <v>#REF!</v>
      </c>
      <c r="Y156" s="116" t="e">
        <f t="shared" si="39"/>
        <v>#REF!</v>
      </c>
      <c r="Z156" s="115" t="e">
        <f t="shared" si="40"/>
        <v>#REF!</v>
      </c>
      <c r="AA156" s="115" t="e">
        <f t="shared" si="44"/>
        <v>#REF!</v>
      </c>
      <c r="AB156" s="115"/>
      <c r="AC156" s="117" t="str">
        <f t="shared" si="41"/>
        <v>BERTAHAP</v>
      </c>
      <c r="AD156" s="118">
        <f t="shared" si="42"/>
        <v>0</v>
      </c>
      <c r="AE156" s="119">
        <v>2</v>
      </c>
      <c r="AF156" s="120"/>
      <c r="AG156" s="115" t="e">
        <f>IF(AF156&gt;#REF!,"LB","KR")</f>
        <v>#REF!</v>
      </c>
      <c r="AH156" s="120">
        <v>3153052000</v>
      </c>
      <c r="AI156" s="120">
        <v>3553993000</v>
      </c>
      <c r="AJ156" s="120">
        <v>3773196000</v>
      </c>
      <c r="AK156" s="121">
        <v>4005918000</v>
      </c>
      <c r="AL156" s="121">
        <v>3773196000</v>
      </c>
      <c r="AM156" s="120">
        <v>4005918000</v>
      </c>
      <c r="AN156" s="120" t="e">
        <f t="shared" si="45"/>
        <v>#REF!</v>
      </c>
    </row>
    <row r="157" spans="1:40">
      <c r="A157" s="3">
        <f t="shared" si="43"/>
        <v>118</v>
      </c>
      <c r="B157" s="106">
        <v>10</v>
      </c>
      <c r="C157" s="107" t="s">
        <v>159</v>
      </c>
      <c r="D157" s="106">
        <v>21</v>
      </c>
      <c r="E157" s="109"/>
      <c r="F157" s="110" t="s">
        <v>84</v>
      </c>
      <c r="G157" s="111">
        <f t="shared" si="25"/>
        <v>132</v>
      </c>
      <c r="H157" s="111">
        <f t="shared" si="26"/>
        <v>112</v>
      </c>
      <c r="I157" s="112">
        <f t="shared" si="27"/>
        <v>26438045</v>
      </c>
      <c r="J157" s="112" t="e">
        <f>SUMIF($AN$4:$AN$22,D157,#REF!)</f>
        <v>#REF!</v>
      </c>
      <c r="K157" s="113" t="e">
        <f t="shared" si="28"/>
        <v>#REF!</v>
      </c>
      <c r="L157" s="249" t="e">
        <f>SUMIF($AN$4:$AN$22,D157,#REF!)</f>
        <v>#REF!</v>
      </c>
      <c r="M157" s="115" t="e">
        <f t="shared" si="29"/>
        <v>#REF!</v>
      </c>
      <c r="N157" s="115" t="e">
        <f t="shared" si="30"/>
        <v>#REF!</v>
      </c>
      <c r="O157" s="115" t="e">
        <f t="shared" si="31"/>
        <v>#REF!</v>
      </c>
      <c r="P157" s="115" t="e">
        <f t="shared" si="32"/>
        <v>#REF!</v>
      </c>
      <c r="Q157" s="116" t="e">
        <f t="shared" si="33"/>
        <v>#REF!</v>
      </c>
      <c r="R157" s="115" t="e">
        <f t="shared" si="33"/>
        <v>#REF!</v>
      </c>
      <c r="S157" s="115" t="e">
        <f t="shared" si="34"/>
        <v>#REF!</v>
      </c>
      <c r="T157" s="115"/>
      <c r="U157" s="115" t="e">
        <f t="shared" si="35"/>
        <v>#REF!</v>
      </c>
      <c r="V157" s="115" t="e">
        <f t="shared" si="36"/>
        <v>#REF!</v>
      </c>
      <c r="W157" s="115" t="e">
        <f t="shared" si="37"/>
        <v>#REF!</v>
      </c>
      <c r="X157" s="116" t="e">
        <f t="shared" si="38"/>
        <v>#REF!</v>
      </c>
      <c r="Y157" s="116" t="e">
        <f t="shared" si="39"/>
        <v>#REF!</v>
      </c>
      <c r="Z157" s="115" t="e">
        <f t="shared" si="40"/>
        <v>#REF!</v>
      </c>
      <c r="AA157" s="115" t="e">
        <f t="shared" si="44"/>
        <v>#REF!</v>
      </c>
      <c r="AB157" s="115"/>
      <c r="AC157" s="117" t="str">
        <f t="shared" si="41"/>
        <v>BERTAHAP</v>
      </c>
      <c r="AD157" s="118">
        <f t="shared" si="42"/>
        <v>0</v>
      </c>
      <c r="AE157" s="119">
        <v>2</v>
      </c>
      <c r="AF157" s="120"/>
      <c r="AG157" s="115" t="e">
        <f>IF(AF157&gt;#REF!,"LB","KR")</f>
        <v>#REF!</v>
      </c>
      <c r="AH157" s="120">
        <v>3053900000</v>
      </c>
      <c r="AI157" s="120">
        <v>3442233000</v>
      </c>
      <c r="AJ157" s="120">
        <v>3654542000</v>
      </c>
      <c r="AK157" s="121">
        <v>3879946000</v>
      </c>
      <c r="AL157" s="121">
        <v>3654542000</v>
      </c>
      <c r="AM157" s="120">
        <v>3879946000</v>
      </c>
      <c r="AN157" s="120" t="e">
        <f t="shared" si="45"/>
        <v>#REF!</v>
      </c>
    </row>
    <row r="158" spans="1:40">
      <c r="A158" s="3">
        <f t="shared" si="43"/>
        <v>119</v>
      </c>
      <c r="B158" s="106">
        <v>1</v>
      </c>
      <c r="C158" s="107" t="s">
        <v>163</v>
      </c>
      <c r="D158" s="108" t="s">
        <v>19</v>
      </c>
      <c r="E158" s="109"/>
      <c r="F158" s="110" t="s">
        <v>72</v>
      </c>
      <c r="G158" s="111">
        <f t="shared" si="25"/>
        <v>175</v>
      </c>
      <c r="H158" s="111">
        <f t="shared" si="26"/>
        <v>156</v>
      </c>
      <c r="I158" s="112">
        <f t="shared" si="27"/>
        <v>26438045</v>
      </c>
      <c r="J158" s="112" t="e">
        <f>SUMIF($AN$4:$AN$22,D158,#REF!)</f>
        <v>#REF!</v>
      </c>
      <c r="K158" s="113" t="e">
        <f t="shared" si="28"/>
        <v>#REF!</v>
      </c>
      <c r="L158" s="114" t="e">
        <f>SUMIF($AN$4:$AN$22,D158,#REF!)</f>
        <v>#REF!</v>
      </c>
      <c r="M158" s="115" t="e">
        <f t="shared" si="29"/>
        <v>#REF!</v>
      </c>
      <c r="N158" s="115" t="e">
        <f t="shared" si="30"/>
        <v>#REF!</v>
      </c>
      <c r="O158" s="115" t="e">
        <f t="shared" si="31"/>
        <v>#REF!</v>
      </c>
      <c r="P158" s="115" t="e">
        <f t="shared" si="32"/>
        <v>#REF!</v>
      </c>
      <c r="Q158" s="116" t="e">
        <f t="shared" si="33"/>
        <v>#REF!</v>
      </c>
      <c r="R158" s="115" t="e">
        <f t="shared" si="33"/>
        <v>#REF!</v>
      </c>
      <c r="S158" s="115" t="e">
        <f t="shared" si="34"/>
        <v>#REF!</v>
      </c>
      <c r="T158" s="115"/>
      <c r="U158" s="115" t="e">
        <f t="shared" si="35"/>
        <v>#REF!</v>
      </c>
      <c r="V158" s="115" t="e">
        <f t="shared" si="36"/>
        <v>#REF!</v>
      </c>
      <c r="W158" s="115" t="e">
        <f t="shared" si="37"/>
        <v>#REF!</v>
      </c>
      <c r="X158" s="116" t="e">
        <f t="shared" si="38"/>
        <v>#REF!</v>
      </c>
      <c r="Y158" s="116" t="e">
        <f t="shared" si="39"/>
        <v>#REF!</v>
      </c>
      <c r="Z158" s="115" t="e">
        <f t="shared" si="40"/>
        <v>#REF!</v>
      </c>
      <c r="AA158" s="115" t="e">
        <f t="shared" si="44"/>
        <v>#REF!</v>
      </c>
      <c r="AB158" s="115"/>
      <c r="AC158" s="117" t="str">
        <f t="shared" si="41"/>
        <v>BERTAHAP</v>
      </c>
      <c r="AD158" s="118">
        <f t="shared" si="42"/>
        <v>0</v>
      </c>
      <c r="AE158" s="119">
        <v>2</v>
      </c>
      <c r="AF158" s="120"/>
      <c r="AG158" s="115" t="e">
        <f>IF(AF158&gt;#REF!,"LB","KR")</f>
        <v>#REF!</v>
      </c>
      <c r="AH158" s="120">
        <v>4135362000</v>
      </c>
      <c r="AI158" s="120">
        <v>4661214000</v>
      </c>
      <c r="AJ158" s="120">
        <v>4948708000</v>
      </c>
      <c r="AK158" s="121">
        <v>5253933000</v>
      </c>
      <c r="AL158" s="121">
        <v>4948708000</v>
      </c>
      <c r="AM158" s="120">
        <v>5253933000</v>
      </c>
      <c r="AN158" s="120" t="e">
        <f t="shared" si="45"/>
        <v>#REF!</v>
      </c>
    </row>
    <row r="159" spans="1:40">
      <c r="A159" s="3">
        <f t="shared" si="43"/>
        <v>120</v>
      </c>
      <c r="B159" s="106">
        <v>2</v>
      </c>
      <c r="C159" s="107" t="s">
        <v>163</v>
      </c>
      <c r="D159" s="108" t="s">
        <v>29</v>
      </c>
      <c r="E159" s="109"/>
      <c r="F159" s="110" t="s">
        <v>74</v>
      </c>
      <c r="G159" s="111">
        <f t="shared" si="25"/>
        <v>85</v>
      </c>
      <c r="H159" s="111">
        <f t="shared" si="26"/>
        <v>74</v>
      </c>
      <c r="I159" s="112">
        <f t="shared" si="27"/>
        <v>26438045</v>
      </c>
      <c r="J159" s="112" t="e">
        <f>SUMIF($AN$4:$AN$22,D159,#REF!)</f>
        <v>#REF!</v>
      </c>
      <c r="K159" s="113" t="e">
        <f t="shared" si="28"/>
        <v>#REF!</v>
      </c>
      <c r="L159" s="114" t="e">
        <f>SUMIF($AN$4:$AN$22,D159,#REF!)</f>
        <v>#REF!</v>
      </c>
      <c r="M159" s="115" t="e">
        <f t="shared" si="29"/>
        <v>#REF!</v>
      </c>
      <c r="N159" s="115" t="e">
        <f t="shared" si="30"/>
        <v>#REF!</v>
      </c>
      <c r="O159" s="115" t="e">
        <f t="shared" si="31"/>
        <v>#REF!</v>
      </c>
      <c r="P159" s="115" t="e">
        <f t="shared" si="32"/>
        <v>#REF!</v>
      </c>
      <c r="Q159" s="116" t="e">
        <f t="shared" si="33"/>
        <v>#REF!</v>
      </c>
      <c r="R159" s="115" t="e">
        <f t="shared" si="33"/>
        <v>#REF!</v>
      </c>
      <c r="S159" s="115" t="e">
        <f t="shared" si="34"/>
        <v>#REF!</v>
      </c>
      <c r="T159" s="115"/>
      <c r="U159" s="115" t="e">
        <f t="shared" si="35"/>
        <v>#REF!</v>
      </c>
      <c r="V159" s="115" t="e">
        <f t="shared" si="36"/>
        <v>#REF!</v>
      </c>
      <c r="W159" s="115" t="e">
        <f t="shared" si="37"/>
        <v>#REF!</v>
      </c>
      <c r="X159" s="116" t="e">
        <f t="shared" si="38"/>
        <v>#REF!</v>
      </c>
      <c r="Y159" s="116" t="e">
        <f t="shared" si="39"/>
        <v>#REF!</v>
      </c>
      <c r="Z159" s="115" t="e">
        <f t="shared" si="40"/>
        <v>#REF!</v>
      </c>
      <c r="AA159" s="115" t="e">
        <f t="shared" si="44"/>
        <v>#REF!</v>
      </c>
      <c r="AB159" s="115"/>
      <c r="AC159" s="117" t="str">
        <f t="shared" si="41"/>
        <v>BERTAHAP</v>
      </c>
      <c r="AD159" s="118">
        <f t="shared" si="42"/>
        <v>0</v>
      </c>
      <c r="AE159" s="119">
        <v>2</v>
      </c>
      <c r="AF159" s="120"/>
      <c r="AG159" s="115" t="e">
        <f>IF(AF159&gt;#REF!,"LB","KR")</f>
        <v>#REF!</v>
      </c>
      <c r="AH159" s="120">
        <v>1925320000</v>
      </c>
      <c r="AI159" s="120">
        <v>2170143000</v>
      </c>
      <c r="AJ159" s="120">
        <v>2303993000</v>
      </c>
      <c r="AK159" s="121">
        <v>2446098000</v>
      </c>
      <c r="AL159" s="121">
        <v>2303993000</v>
      </c>
      <c r="AM159" s="120">
        <v>2446098000</v>
      </c>
      <c r="AN159" s="120" t="e">
        <f t="shared" si="45"/>
        <v>#REF!</v>
      </c>
    </row>
    <row r="160" spans="1:40">
      <c r="A160" s="3">
        <f t="shared" si="43"/>
        <v>121</v>
      </c>
      <c r="B160" s="106">
        <v>3</v>
      </c>
      <c r="C160" s="107" t="s">
        <v>163</v>
      </c>
      <c r="D160" s="108" t="s">
        <v>32</v>
      </c>
      <c r="E160" s="109"/>
      <c r="F160" s="110" t="s">
        <v>56</v>
      </c>
      <c r="G160" s="111">
        <f t="shared" si="25"/>
        <v>85</v>
      </c>
      <c r="H160" s="111">
        <f t="shared" si="26"/>
        <v>74</v>
      </c>
      <c r="I160" s="112">
        <f t="shared" si="27"/>
        <v>26438045</v>
      </c>
      <c r="J160" s="112" t="e">
        <f>SUMIF($AN$4:$AN$22,D160,#REF!)</f>
        <v>#REF!</v>
      </c>
      <c r="K160" s="113" t="e">
        <f t="shared" si="28"/>
        <v>#REF!</v>
      </c>
      <c r="L160" s="114" t="e">
        <f>SUMIF($AN$4:$AN$22,D160,#REF!)</f>
        <v>#REF!</v>
      </c>
      <c r="M160" s="115" t="e">
        <f t="shared" si="29"/>
        <v>#REF!</v>
      </c>
      <c r="N160" s="115" t="e">
        <f t="shared" si="30"/>
        <v>#REF!</v>
      </c>
      <c r="O160" s="115" t="e">
        <f t="shared" si="31"/>
        <v>#REF!</v>
      </c>
      <c r="P160" s="115" t="e">
        <f t="shared" si="32"/>
        <v>#REF!</v>
      </c>
      <c r="Q160" s="116" t="e">
        <f t="shared" si="33"/>
        <v>#REF!</v>
      </c>
      <c r="R160" s="115" t="e">
        <f t="shared" si="33"/>
        <v>#REF!</v>
      </c>
      <c r="S160" s="115" t="e">
        <f t="shared" si="34"/>
        <v>#REF!</v>
      </c>
      <c r="T160" s="115"/>
      <c r="U160" s="115" t="e">
        <f t="shared" si="35"/>
        <v>#REF!</v>
      </c>
      <c r="V160" s="115" t="e">
        <f t="shared" si="36"/>
        <v>#REF!</v>
      </c>
      <c r="W160" s="115" t="e">
        <f t="shared" si="37"/>
        <v>#REF!</v>
      </c>
      <c r="X160" s="116" t="e">
        <f t="shared" si="38"/>
        <v>#REF!</v>
      </c>
      <c r="Y160" s="116" t="e">
        <f t="shared" si="39"/>
        <v>#REF!</v>
      </c>
      <c r="Z160" s="115" t="e">
        <f t="shared" si="40"/>
        <v>#REF!</v>
      </c>
      <c r="AA160" s="115" t="e">
        <f t="shared" si="44"/>
        <v>#REF!</v>
      </c>
      <c r="AB160" s="115"/>
      <c r="AC160" s="117" t="str">
        <f t="shared" si="41"/>
        <v>BERTAHAP</v>
      </c>
      <c r="AD160" s="118">
        <f t="shared" si="42"/>
        <v>0</v>
      </c>
      <c r="AE160" s="119">
        <v>2</v>
      </c>
      <c r="AF160" s="120"/>
      <c r="AG160" s="115" t="e">
        <f>IF(AF160&gt;#REF!,"LB","KR")</f>
        <v>#REF!</v>
      </c>
      <c r="AH160" s="120">
        <v>1925320000</v>
      </c>
      <c r="AI160" s="120">
        <v>2170143000</v>
      </c>
      <c r="AJ160" s="120">
        <v>2303993000</v>
      </c>
      <c r="AK160" s="121">
        <v>2446098000</v>
      </c>
      <c r="AL160" s="121">
        <v>2303993000</v>
      </c>
      <c r="AM160" s="120">
        <v>2446098000</v>
      </c>
      <c r="AN160" s="120" t="e">
        <f t="shared" si="45"/>
        <v>#REF!</v>
      </c>
    </row>
    <row r="161" spans="1:40">
      <c r="A161" s="3">
        <f t="shared" si="43"/>
        <v>122</v>
      </c>
      <c r="B161" s="106">
        <v>4</v>
      </c>
      <c r="C161" s="107" t="s">
        <v>163</v>
      </c>
      <c r="D161" s="108" t="s">
        <v>38</v>
      </c>
      <c r="E161" s="109"/>
      <c r="F161" s="110" t="s">
        <v>58</v>
      </c>
      <c r="G161" s="111">
        <f t="shared" si="25"/>
        <v>101</v>
      </c>
      <c r="H161" s="111">
        <f t="shared" si="26"/>
        <v>90</v>
      </c>
      <c r="I161" s="112">
        <f t="shared" si="27"/>
        <v>26438045</v>
      </c>
      <c r="J161" s="112" t="e">
        <f>SUMIF($AN$4:$AN$22,D161,#REF!)</f>
        <v>#REF!</v>
      </c>
      <c r="K161" s="113" t="e">
        <f t="shared" si="28"/>
        <v>#REF!</v>
      </c>
      <c r="L161" s="114" t="e">
        <f>SUMIF($AN$4:$AN$22,D161,#REF!)</f>
        <v>#REF!</v>
      </c>
      <c r="M161" s="115" t="e">
        <f t="shared" si="29"/>
        <v>#REF!</v>
      </c>
      <c r="N161" s="115" t="e">
        <f t="shared" si="30"/>
        <v>#REF!</v>
      </c>
      <c r="O161" s="115" t="e">
        <f t="shared" si="31"/>
        <v>#REF!</v>
      </c>
      <c r="P161" s="115" t="e">
        <f t="shared" si="32"/>
        <v>#REF!</v>
      </c>
      <c r="Q161" s="116" t="e">
        <f t="shared" si="33"/>
        <v>#REF!</v>
      </c>
      <c r="R161" s="115" t="e">
        <f t="shared" si="33"/>
        <v>#REF!</v>
      </c>
      <c r="S161" s="115" t="e">
        <f t="shared" si="34"/>
        <v>#REF!</v>
      </c>
      <c r="T161" s="115"/>
      <c r="U161" s="115" t="e">
        <f t="shared" si="35"/>
        <v>#REF!</v>
      </c>
      <c r="V161" s="115" t="e">
        <f t="shared" si="36"/>
        <v>#REF!</v>
      </c>
      <c r="W161" s="115" t="e">
        <f t="shared" si="37"/>
        <v>#REF!</v>
      </c>
      <c r="X161" s="116" t="e">
        <f t="shared" si="38"/>
        <v>#REF!</v>
      </c>
      <c r="Y161" s="116" t="e">
        <f t="shared" si="39"/>
        <v>#REF!</v>
      </c>
      <c r="Z161" s="115" t="e">
        <f t="shared" si="40"/>
        <v>#REF!</v>
      </c>
      <c r="AA161" s="115" t="e">
        <f t="shared" si="44"/>
        <v>#REF!</v>
      </c>
      <c r="AB161" s="115"/>
      <c r="AC161" s="117" t="str">
        <f t="shared" si="41"/>
        <v>BERTAHAP</v>
      </c>
      <c r="AD161" s="118">
        <f t="shared" si="42"/>
        <v>0</v>
      </c>
      <c r="AE161" s="119">
        <v>2</v>
      </c>
      <c r="AF161" s="120"/>
      <c r="AG161" s="115" t="e">
        <f>IF(AF161&gt;#REF!,"LB","KR")</f>
        <v>#REF!</v>
      </c>
      <c r="AH161" s="120">
        <v>2341605000</v>
      </c>
      <c r="AI161" s="120">
        <v>2639363000</v>
      </c>
      <c r="AJ161" s="120">
        <v>2802153000</v>
      </c>
      <c r="AK161" s="121">
        <v>2974984000</v>
      </c>
      <c r="AL161" s="121">
        <v>2802153000</v>
      </c>
      <c r="AM161" s="120">
        <v>2974984000</v>
      </c>
      <c r="AN161" s="120" t="e">
        <f t="shared" si="45"/>
        <v>#REF!</v>
      </c>
    </row>
    <row r="162" spans="1:40">
      <c r="A162" s="3">
        <f t="shared" si="43"/>
        <v>123</v>
      </c>
      <c r="B162" s="106">
        <v>5</v>
      </c>
      <c r="C162" s="107" t="s">
        <v>163</v>
      </c>
      <c r="D162" s="108" t="s">
        <v>44</v>
      </c>
      <c r="E162" s="109"/>
      <c r="F162" s="110" t="s">
        <v>60</v>
      </c>
      <c r="G162" s="111">
        <f t="shared" si="25"/>
        <v>101</v>
      </c>
      <c r="H162" s="111">
        <f t="shared" si="26"/>
        <v>90</v>
      </c>
      <c r="I162" s="112">
        <f t="shared" si="27"/>
        <v>26438045</v>
      </c>
      <c r="J162" s="112" t="e">
        <f>SUMIF($AN$4:$AN$22,D162,#REF!)</f>
        <v>#REF!</v>
      </c>
      <c r="K162" s="113" t="e">
        <f t="shared" si="28"/>
        <v>#REF!</v>
      </c>
      <c r="L162" s="114" t="e">
        <f>SUMIF($AN$4:$AN$22,D162,#REF!)</f>
        <v>#REF!</v>
      </c>
      <c r="M162" s="115" t="e">
        <f t="shared" si="29"/>
        <v>#REF!</v>
      </c>
      <c r="N162" s="115" t="e">
        <f t="shared" si="30"/>
        <v>#REF!</v>
      </c>
      <c r="O162" s="115" t="e">
        <f t="shared" si="31"/>
        <v>#REF!</v>
      </c>
      <c r="P162" s="115" t="e">
        <f t="shared" si="32"/>
        <v>#REF!</v>
      </c>
      <c r="Q162" s="116" t="e">
        <f t="shared" si="33"/>
        <v>#REF!</v>
      </c>
      <c r="R162" s="115" t="e">
        <f t="shared" si="33"/>
        <v>#REF!</v>
      </c>
      <c r="S162" s="115" t="e">
        <f t="shared" si="34"/>
        <v>#REF!</v>
      </c>
      <c r="T162" s="115"/>
      <c r="U162" s="115" t="e">
        <f t="shared" si="35"/>
        <v>#REF!</v>
      </c>
      <c r="V162" s="115" t="e">
        <f t="shared" si="36"/>
        <v>#REF!</v>
      </c>
      <c r="W162" s="115" t="e">
        <f t="shared" si="37"/>
        <v>#REF!</v>
      </c>
      <c r="X162" s="116" t="e">
        <f t="shared" si="38"/>
        <v>#REF!</v>
      </c>
      <c r="Y162" s="116" t="e">
        <f t="shared" si="39"/>
        <v>#REF!</v>
      </c>
      <c r="Z162" s="115" t="e">
        <f t="shared" si="40"/>
        <v>#REF!</v>
      </c>
      <c r="AA162" s="115" t="e">
        <f t="shared" si="44"/>
        <v>#REF!</v>
      </c>
      <c r="AB162" s="115"/>
      <c r="AC162" s="117" t="str">
        <f t="shared" si="41"/>
        <v>BERTAHAP</v>
      </c>
      <c r="AD162" s="118">
        <f t="shared" si="42"/>
        <v>0</v>
      </c>
      <c r="AE162" s="119">
        <v>2</v>
      </c>
      <c r="AF162" s="120"/>
      <c r="AG162" s="115" t="e">
        <f>IF(AF162&gt;#REF!,"LB","KR")</f>
        <v>#REF!</v>
      </c>
      <c r="AH162" s="120">
        <v>2341605000</v>
      </c>
      <c r="AI162" s="120">
        <v>2639363000</v>
      </c>
      <c r="AJ162" s="120">
        <v>2802153000</v>
      </c>
      <c r="AK162" s="121">
        <v>2974984000</v>
      </c>
      <c r="AL162" s="121">
        <v>2802153000</v>
      </c>
      <c r="AM162" s="120">
        <v>2974984000</v>
      </c>
      <c r="AN162" s="120" t="e">
        <f t="shared" si="45"/>
        <v>#REF!</v>
      </c>
    </row>
    <row r="163" spans="1:40">
      <c r="A163" s="3">
        <f t="shared" si="43"/>
        <v>124</v>
      </c>
      <c r="B163" s="106">
        <v>6</v>
      </c>
      <c r="C163" s="107" t="s">
        <v>163</v>
      </c>
      <c r="D163" s="106">
        <v>11</v>
      </c>
      <c r="E163" s="109"/>
      <c r="F163" s="110" t="s">
        <v>62</v>
      </c>
      <c r="G163" s="111">
        <f t="shared" si="25"/>
        <v>101</v>
      </c>
      <c r="H163" s="111">
        <f t="shared" si="26"/>
        <v>90</v>
      </c>
      <c r="I163" s="112">
        <f t="shared" si="27"/>
        <v>26438045</v>
      </c>
      <c r="J163" s="112" t="e">
        <f>SUMIF($AN$4:$AN$22,D163,#REF!)</f>
        <v>#REF!</v>
      </c>
      <c r="K163" s="113" t="e">
        <f t="shared" si="28"/>
        <v>#REF!</v>
      </c>
      <c r="L163" s="114" t="e">
        <f>SUMIF($AN$4:$AN$22,D163,#REF!)</f>
        <v>#REF!</v>
      </c>
      <c r="M163" s="115" t="e">
        <f t="shared" si="29"/>
        <v>#REF!</v>
      </c>
      <c r="N163" s="115" t="e">
        <f t="shared" si="30"/>
        <v>#REF!</v>
      </c>
      <c r="O163" s="115" t="e">
        <f t="shared" si="31"/>
        <v>#REF!</v>
      </c>
      <c r="P163" s="115" t="e">
        <f t="shared" si="32"/>
        <v>#REF!</v>
      </c>
      <c r="Q163" s="116" t="e">
        <f t="shared" si="33"/>
        <v>#REF!</v>
      </c>
      <c r="R163" s="115" t="e">
        <f t="shared" si="33"/>
        <v>#REF!</v>
      </c>
      <c r="S163" s="115" t="e">
        <f t="shared" si="34"/>
        <v>#REF!</v>
      </c>
      <c r="T163" s="115"/>
      <c r="U163" s="115" t="e">
        <f t="shared" si="35"/>
        <v>#REF!</v>
      </c>
      <c r="V163" s="115" t="e">
        <f t="shared" si="36"/>
        <v>#REF!</v>
      </c>
      <c r="W163" s="115" t="e">
        <f t="shared" si="37"/>
        <v>#REF!</v>
      </c>
      <c r="X163" s="116" t="e">
        <f t="shared" si="38"/>
        <v>#REF!</v>
      </c>
      <c r="Y163" s="116" t="e">
        <f t="shared" si="39"/>
        <v>#REF!</v>
      </c>
      <c r="Z163" s="115" t="e">
        <f t="shared" si="40"/>
        <v>#REF!</v>
      </c>
      <c r="AA163" s="115" t="e">
        <f t="shared" si="44"/>
        <v>#REF!</v>
      </c>
      <c r="AB163" s="115"/>
      <c r="AC163" s="117" t="str">
        <f t="shared" si="41"/>
        <v>BERTAHAP</v>
      </c>
      <c r="AD163" s="118">
        <f t="shared" si="42"/>
        <v>0</v>
      </c>
      <c r="AE163" s="119">
        <v>2</v>
      </c>
      <c r="AF163" s="120"/>
      <c r="AG163" s="115" t="e">
        <f>IF(AF163&gt;#REF!,"LB","KR")</f>
        <v>#REF!</v>
      </c>
      <c r="AH163" s="120">
        <v>2341605000</v>
      </c>
      <c r="AI163" s="120">
        <v>2639363000</v>
      </c>
      <c r="AJ163" s="120">
        <v>2802153000</v>
      </c>
      <c r="AK163" s="121">
        <v>2974984000</v>
      </c>
      <c r="AL163" s="121">
        <v>2802153000</v>
      </c>
      <c r="AM163" s="120">
        <v>2974984000</v>
      </c>
      <c r="AN163" s="120" t="e">
        <f t="shared" si="45"/>
        <v>#REF!</v>
      </c>
    </row>
    <row r="164" spans="1:40">
      <c r="A164" s="3">
        <f t="shared" si="43"/>
        <v>125</v>
      </c>
      <c r="B164" s="106">
        <v>7</v>
      </c>
      <c r="C164" s="107" t="s">
        <v>163</v>
      </c>
      <c r="D164" s="106">
        <v>15</v>
      </c>
      <c r="E164" s="109"/>
      <c r="F164" s="110" t="s">
        <v>64</v>
      </c>
      <c r="G164" s="111">
        <f t="shared" si="25"/>
        <v>101</v>
      </c>
      <c r="H164" s="111">
        <f t="shared" si="26"/>
        <v>90</v>
      </c>
      <c r="I164" s="112">
        <f t="shared" si="27"/>
        <v>26438045</v>
      </c>
      <c r="J164" s="112" t="e">
        <f>SUMIF($AN$4:$AN$22,D164,#REF!)</f>
        <v>#REF!</v>
      </c>
      <c r="K164" s="113" t="e">
        <f t="shared" si="28"/>
        <v>#REF!</v>
      </c>
      <c r="L164" s="114" t="e">
        <f>SUMIF($AN$4:$AN$22,D164,#REF!)</f>
        <v>#REF!</v>
      </c>
      <c r="M164" s="115" t="e">
        <f t="shared" si="29"/>
        <v>#REF!</v>
      </c>
      <c r="N164" s="115" t="e">
        <f t="shared" si="30"/>
        <v>#REF!</v>
      </c>
      <c r="O164" s="115" t="e">
        <f t="shared" si="31"/>
        <v>#REF!</v>
      </c>
      <c r="P164" s="115" t="e">
        <f t="shared" si="32"/>
        <v>#REF!</v>
      </c>
      <c r="Q164" s="116" t="e">
        <f t="shared" si="33"/>
        <v>#REF!</v>
      </c>
      <c r="R164" s="115" t="e">
        <f t="shared" si="33"/>
        <v>#REF!</v>
      </c>
      <c r="S164" s="115" t="e">
        <f t="shared" si="34"/>
        <v>#REF!</v>
      </c>
      <c r="T164" s="115"/>
      <c r="U164" s="115" t="e">
        <f t="shared" si="35"/>
        <v>#REF!</v>
      </c>
      <c r="V164" s="115" t="e">
        <f t="shared" si="36"/>
        <v>#REF!</v>
      </c>
      <c r="W164" s="115" t="e">
        <f t="shared" si="37"/>
        <v>#REF!</v>
      </c>
      <c r="X164" s="116" t="e">
        <f t="shared" si="38"/>
        <v>#REF!</v>
      </c>
      <c r="Y164" s="116" t="e">
        <f t="shared" si="39"/>
        <v>#REF!</v>
      </c>
      <c r="Z164" s="115" t="e">
        <f t="shared" si="40"/>
        <v>#REF!</v>
      </c>
      <c r="AA164" s="115" t="e">
        <f t="shared" si="44"/>
        <v>#REF!</v>
      </c>
      <c r="AB164" s="115"/>
      <c r="AC164" s="117" t="str">
        <f t="shared" si="41"/>
        <v>BERTAHAP</v>
      </c>
      <c r="AD164" s="118">
        <f t="shared" si="42"/>
        <v>0</v>
      </c>
      <c r="AE164" s="119">
        <v>2</v>
      </c>
      <c r="AF164" s="120"/>
      <c r="AG164" s="115" t="e">
        <f>IF(AF164&gt;#REF!,"LB","KR")</f>
        <v>#REF!</v>
      </c>
      <c r="AH164" s="120">
        <v>2341605000</v>
      </c>
      <c r="AI164" s="120">
        <v>2639363000</v>
      </c>
      <c r="AJ164" s="120">
        <v>2802153000</v>
      </c>
      <c r="AK164" s="121">
        <v>2974984000</v>
      </c>
      <c r="AL164" s="121">
        <v>2802153000</v>
      </c>
      <c r="AM164" s="120">
        <v>2974984000</v>
      </c>
      <c r="AN164" s="120" t="e">
        <f t="shared" si="45"/>
        <v>#REF!</v>
      </c>
    </row>
    <row r="165" spans="1:40">
      <c r="A165" s="3">
        <f t="shared" si="43"/>
        <v>126</v>
      </c>
      <c r="B165" s="106">
        <v>8</v>
      </c>
      <c r="C165" s="107" t="s">
        <v>163</v>
      </c>
      <c r="D165" s="106">
        <v>17</v>
      </c>
      <c r="E165" s="109"/>
      <c r="F165" s="110" t="s">
        <v>67</v>
      </c>
      <c r="G165" s="111">
        <f t="shared" si="25"/>
        <v>85</v>
      </c>
      <c r="H165" s="111">
        <f t="shared" si="26"/>
        <v>74</v>
      </c>
      <c r="I165" s="112">
        <f t="shared" si="27"/>
        <v>26438045</v>
      </c>
      <c r="J165" s="112" t="e">
        <f>SUMIF($AN$4:$AN$22,D165,#REF!)</f>
        <v>#REF!</v>
      </c>
      <c r="K165" s="113" t="e">
        <f t="shared" si="28"/>
        <v>#REF!</v>
      </c>
      <c r="L165" s="114" t="e">
        <f>SUMIF($AN$4:$AN$22,D165,#REF!)</f>
        <v>#REF!</v>
      </c>
      <c r="M165" s="115" t="e">
        <f t="shared" si="29"/>
        <v>#REF!</v>
      </c>
      <c r="N165" s="115" t="e">
        <f t="shared" si="30"/>
        <v>#REF!</v>
      </c>
      <c r="O165" s="115" t="e">
        <f t="shared" si="31"/>
        <v>#REF!</v>
      </c>
      <c r="P165" s="115" t="e">
        <f t="shared" si="32"/>
        <v>#REF!</v>
      </c>
      <c r="Q165" s="116" t="e">
        <f t="shared" si="33"/>
        <v>#REF!</v>
      </c>
      <c r="R165" s="115" t="e">
        <f t="shared" si="33"/>
        <v>#REF!</v>
      </c>
      <c r="S165" s="115" t="e">
        <f t="shared" si="34"/>
        <v>#REF!</v>
      </c>
      <c r="T165" s="115"/>
      <c r="U165" s="115" t="e">
        <f t="shared" si="35"/>
        <v>#REF!</v>
      </c>
      <c r="V165" s="115" t="e">
        <f t="shared" si="36"/>
        <v>#REF!</v>
      </c>
      <c r="W165" s="115" t="e">
        <f t="shared" si="37"/>
        <v>#REF!</v>
      </c>
      <c r="X165" s="116" t="e">
        <f t="shared" si="38"/>
        <v>#REF!</v>
      </c>
      <c r="Y165" s="116" t="e">
        <f t="shared" si="39"/>
        <v>#REF!</v>
      </c>
      <c r="Z165" s="115" t="e">
        <f t="shared" si="40"/>
        <v>#REF!</v>
      </c>
      <c r="AA165" s="115" t="e">
        <f t="shared" si="44"/>
        <v>#REF!</v>
      </c>
      <c r="AB165" s="115"/>
      <c r="AC165" s="117" t="str">
        <f t="shared" si="41"/>
        <v>BERTAHAP</v>
      </c>
      <c r="AD165" s="118">
        <f t="shared" si="42"/>
        <v>0</v>
      </c>
      <c r="AE165" s="119">
        <v>2</v>
      </c>
      <c r="AF165" s="120"/>
      <c r="AG165" s="115" t="e">
        <f>IF(AF165&gt;#REF!,"LB","KR")</f>
        <v>#REF!</v>
      </c>
      <c r="AH165" s="120">
        <v>1925320000</v>
      </c>
      <c r="AI165" s="120">
        <v>2170143000</v>
      </c>
      <c r="AJ165" s="120">
        <v>2303993000</v>
      </c>
      <c r="AK165" s="121">
        <v>2446098000</v>
      </c>
      <c r="AL165" s="121">
        <v>2303993000</v>
      </c>
      <c r="AM165" s="120">
        <v>2446098000</v>
      </c>
      <c r="AN165" s="120" t="e">
        <f t="shared" si="45"/>
        <v>#REF!</v>
      </c>
    </row>
    <row r="166" spans="1:40">
      <c r="A166" s="3">
        <f t="shared" si="43"/>
        <v>127</v>
      </c>
      <c r="B166" s="106">
        <v>9</v>
      </c>
      <c r="C166" s="107" t="s">
        <v>163</v>
      </c>
      <c r="D166" s="106">
        <v>19</v>
      </c>
      <c r="E166" s="109"/>
      <c r="F166" s="110" t="s">
        <v>78</v>
      </c>
      <c r="G166" s="111">
        <f t="shared" si="25"/>
        <v>138</v>
      </c>
      <c r="H166" s="111">
        <f t="shared" si="26"/>
        <v>120</v>
      </c>
      <c r="I166" s="112">
        <f t="shared" si="27"/>
        <v>26438045</v>
      </c>
      <c r="J166" s="112" t="e">
        <f>SUMIF($AN$4:$AN$22,D166,#REF!)</f>
        <v>#REF!</v>
      </c>
      <c r="K166" s="113" t="e">
        <f t="shared" si="28"/>
        <v>#REF!</v>
      </c>
      <c r="L166" s="114" t="e">
        <f>SUMIF($AN$4:$AN$22,D166,#REF!)</f>
        <v>#REF!</v>
      </c>
      <c r="M166" s="115" t="e">
        <f t="shared" si="29"/>
        <v>#REF!</v>
      </c>
      <c r="N166" s="115" t="e">
        <f t="shared" si="30"/>
        <v>#REF!</v>
      </c>
      <c r="O166" s="115" t="e">
        <f t="shared" si="31"/>
        <v>#REF!</v>
      </c>
      <c r="P166" s="115" t="e">
        <f t="shared" si="32"/>
        <v>#REF!</v>
      </c>
      <c r="Q166" s="116" t="e">
        <f t="shared" si="33"/>
        <v>#REF!</v>
      </c>
      <c r="R166" s="115" t="e">
        <f t="shared" si="33"/>
        <v>#REF!</v>
      </c>
      <c r="S166" s="115" t="e">
        <f t="shared" si="34"/>
        <v>#REF!</v>
      </c>
      <c r="T166" s="115"/>
      <c r="U166" s="115" t="e">
        <f t="shared" si="35"/>
        <v>#REF!</v>
      </c>
      <c r="V166" s="115" t="e">
        <f t="shared" si="36"/>
        <v>#REF!</v>
      </c>
      <c r="W166" s="115" t="e">
        <f t="shared" si="37"/>
        <v>#REF!</v>
      </c>
      <c r="X166" s="116" t="e">
        <f t="shared" si="38"/>
        <v>#REF!</v>
      </c>
      <c r="Y166" s="116" t="e">
        <f t="shared" si="39"/>
        <v>#REF!</v>
      </c>
      <c r="Z166" s="115" t="e">
        <f t="shared" si="40"/>
        <v>#REF!</v>
      </c>
      <c r="AA166" s="115" t="e">
        <f t="shared" si="44"/>
        <v>#REF!</v>
      </c>
      <c r="AB166" s="115"/>
      <c r="AC166" s="117" t="str">
        <f t="shared" si="41"/>
        <v>BERTAHAP</v>
      </c>
      <c r="AD166" s="118">
        <f t="shared" si="42"/>
        <v>0</v>
      </c>
      <c r="AE166" s="119">
        <v>2</v>
      </c>
      <c r="AF166" s="120"/>
      <c r="AG166" s="115" t="e">
        <f>IF(AF166&gt;#REF!,"LB","KR")</f>
        <v>#REF!</v>
      </c>
      <c r="AH166" s="120">
        <v>3122140000</v>
      </c>
      <c r="AI166" s="120">
        <v>3519150000</v>
      </c>
      <c r="AJ166" s="120">
        <v>3736204000</v>
      </c>
      <c r="AK166" s="121">
        <v>3966645000</v>
      </c>
      <c r="AL166" s="121">
        <v>3736204000</v>
      </c>
      <c r="AM166" s="120">
        <v>3966645000</v>
      </c>
      <c r="AN166" s="120" t="e">
        <f t="shared" si="45"/>
        <v>#REF!</v>
      </c>
    </row>
    <row r="167" spans="1:40">
      <c r="A167" s="3">
        <f t="shared" si="43"/>
        <v>128</v>
      </c>
      <c r="B167" s="106">
        <v>10</v>
      </c>
      <c r="C167" s="107" t="s">
        <v>163</v>
      </c>
      <c r="D167" s="106">
        <v>21</v>
      </c>
      <c r="E167" s="109"/>
      <c r="F167" s="110" t="s">
        <v>84</v>
      </c>
      <c r="G167" s="111">
        <f t="shared" si="25"/>
        <v>132</v>
      </c>
      <c r="H167" s="111">
        <f t="shared" si="26"/>
        <v>112</v>
      </c>
      <c r="I167" s="112">
        <f t="shared" si="27"/>
        <v>26438045</v>
      </c>
      <c r="J167" s="112" t="e">
        <f>SUMIF($AN$4:$AN$22,D167,#REF!)</f>
        <v>#REF!</v>
      </c>
      <c r="K167" s="113" t="e">
        <f t="shared" si="28"/>
        <v>#REF!</v>
      </c>
      <c r="L167" s="114" t="e">
        <f>SUMIF($AN$4:$AN$22,D167,#REF!)</f>
        <v>#REF!</v>
      </c>
      <c r="M167" s="115" t="e">
        <f t="shared" si="29"/>
        <v>#REF!</v>
      </c>
      <c r="N167" s="115" t="e">
        <f t="shared" si="30"/>
        <v>#REF!</v>
      </c>
      <c r="O167" s="115" t="e">
        <f t="shared" si="31"/>
        <v>#REF!</v>
      </c>
      <c r="P167" s="115" t="e">
        <f t="shared" si="32"/>
        <v>#REF!</v>
      </c>
      <c r="Q167" s="116" t="e">
        <f t="shared" si="33"/>
        <v>#REF!</v>
      </c>
      <c r="R167" s="115" t="e">
        <f t="shared" si="33"/>
        <v>#REF!</v>
      </c>
      <c r="S167" s="115" t="e">
        <f t="shared" si="34"/>
        <v>#REF!</v>
      </c>
      <c r="T167" s="115"/>
      <c r="U167" s="115" t="e">
        <f t="shared" si="35"/>
        <v>#REF!</v>
      </c>
      <c r="V167" s="115" t="e">
        <f t="shared" si="36"/>
        <v>#REF!</v>
      </c>
      <c r="W167" s="115" t="e">
        <f t="shared" si="37"/>
        <v>#REF!</v>
      </c>
      <c r="X167" s="116" t="e">
        <f t="shared" si="38"/>
        <v>#REF!</v>
      </c>
      <c r="Y167" s="116" t="e">
        <f t="shared" si="39"/>
        <v>#REF!</v>
      </c>
      <c r="Z167" s="115" t="e">
        <f t="shared" si="40"/>
        <v>#REF!</v>
      </c>
      <c r="AA167" s="115" t="e">
        <f t="shared" si="44"/>
        <v>#REF!</v>
      </c>
      <c r="AB167" s="115"/>
      <c r="AC167" s="117" t="str">
        <f t="shared" si="41"/>
        <v>BERTAHAP</v>
      </c>
      <c r="AD167" s="118">
        <f t="shared" si="42"/>
        <v>0</v>
      </c>
      <c r="AE167" s="119">
        <v>2</v>
      </c>
      <c r="AF167" s="120"/>
      <c r="AG167" s="115" t="e">
        <f>IF(AF167&gt;#REF!,"LB","KR")</f>
        <v>#REF!</v>
      </c>
      <c r="AH167" s="120">
        <v>3023959000</v>
      </c>
      <c r="AI167" s="120">
        <v>3408485000</v>
      </c>
      <c r="AJ167" s="120">
        <v>3618713000</v>
      </c>
      <c r="AK167" s="121">
        <v>3841907000</v>
      </c>
      <c r="AL167" s="121">
        <v>3618713000</v>
      </c>
      <c r="AM167" s="120">
        <v>3841907000</v>
      </c>
      <c r="AN167" s="120" t="e">
        <f t="shared" si="45"/>
        <v>#REF!</v>
      </c>
    </row>
    <row r="168" spans="1:40">
      <c r="A168" s="3">
        <f t="shared" si="43"/>
        <v>129</v>
      </c>
      <c r="B168" s="106">
        <v>1</v>
      </c>
      <c r="C168" s="107" t="s">
        <v>165</v>
      </c>
      <c r="D168" s="108" t="s">
        <v>19</v>
      </c>
      <c r="E168" s="109"/>
      <c r="F168" s="110" t="s">
        <v>72</v>
      </c>
      <c r="G168" s="111">
        <f t="shared" ref="G168:G231" si="46">SUMIF($V$10:$V$28,F168,$AA$10:$AA$28)</f>
        <v>175</v>
      </c>
      <c r="H168" s="111">
        <f t="shared" ref="H168:H231" si="47">SUMIF($V$10:$V$28,F168,$X$10:$X$28)</f>
        <v>156</v>
      </c>
      <c r="I168" s="112">
        <f t="shared" ref="I168:I231" si="48">$I$27</f>
        <v>26438045</v>
      </c>
      <c r="J168" s="112" t="e">
        <f>SUMIF($AN$4:$AN$22,D168,#REF!)</f>
        <v>#REF!</v>
      </c>
      <c r="K168" s="113" t="e">
        <f t="shared" ref="K168:K231" si="49">IF(J168=$AJ$25,$AI$25,IF(J168=$AJ$26,$AI$26,IF(J168=$AJ$27,$AI$27,IF(J168=$AJ$28,$AI$28,IF(J168=$AJ$29,$AI$29,IF(J168=$AJ$30,$AI$30))))))</f>
        <v>#REF!</v>
      </c>
      <c r="L168" s="249" t="e">
        <f>SUMIF($AN$4:$AN$22,D168,#REF!)</f>
        <v>#REF!</v>
      </c>
      <c r="M168" s="115" t="e">
        <f t="shared" ref="M168:M231" si="50">$O168/(1+6%/12)^36</f>
        <v>#REF!</v>
      </c>
      <c r="N168" s="115" t="e">
        <f t="shared" ref="N168:N231" si="51">$O168/(1+6%/12)^12</f>
        <v>#REF!</v>
      </c>
      <c r="O168" s="115" t="e">
        <f t="shared" ref="O168:O231" si="52">$I$27*K168*L168</f>
        <v>#REF!</v>
      </c>
      <c r="P168" s="115" t="e">
        <f t="shared" ref="P168:P231" si="53">$O168*(1+6%/12)^12</f>
        <v>#REF!</v>
      </c>
      <c r="Q168" s="116" t="e">
        <f t="shared" ref="Q168:R231" si="54">O168</f>
        <v>#REF!</v>
      </c>
      <c r="R168" s="115" t="e">
        <f t="shared" si="54"/>
        <v>#REF!</v>
      </c>
      <c r="S168" s="115" t="e">
        <f t="shared" ref="S168:S231" si="55">$O168*(1+6%/12)^24</f>
        <v>#REF!</v>
      </c>
      <c r="T168" s="115"/>
      <c r="U168" s="115" t="e">
        <f t="shared" ref="U168:U231" si="56">M168*H168</f>
        <v>#REF!</v>
      </c>
      <c r="V168" s="115" t="e">
        <f t="shared" ref="V168:V231" si="57">N168*H168</f>
        <v>#REF!</v>
      </c>
      <c r="W168" s="115" t="e">
        <f t="shared" ref="W168:W231" si="58">O168*H168</f>
        <v>#REF!</v>
      </c>
      <c r="X168" s="116" t="e">
        <f t="shared" ref="X168:X231" si="59">P168*H168</f>
        <v>#REF!</v>
      </c>
      <c r="Y168" s="116" t="e">
        <f t="shared" ref="Y168:Y231" si="60">Q168*H168</f>
        <v>#REF!</v>
      </c>
      <c r="Z168" s="115" t="e">
        <f t="shared" ref="Z168:Z231" si="61">R168*H168</f>
        <v>#REF!</v>
      </c>
      <c r="AA168" s="115" t="e">
        <f t="shared" si="44"/>
        <v>#REF!</v>
      </c>
      <c r="AB168" s="115"/>
      <c r="AC168" s="117" t="str">
        <f t="shared" ref="AC168:AC231" si="62">IF(AE168=$H$32,$M$32,IF(AE168=$H$33,$M$33,IF(AE168=$H$34,$M$34)))</f>
        <v>BERTAHAP</v>
      </c>
      <c r="AD168" s="118">
        <f t="shared" ref="AD168:AD231" si="63">IF(AC168=$M$32,$N$32,IF(AC168=$M$33,$N$33,$N$34))</f>
        <v>0</v>
      </c>
      <c r="AE168" s="119">
        <v>2</v>
      </c>
      <c r="AF168" s="120"/>
      <c r="AG168" s="115" t="e">
        <f>IF(AF168&gt;#REF!,"LB","KR")</f>
        <v>#REF!</v>
      </c>
      <c r="AH168" s="120">
        <v>4176307000</v>
      </c>
      <c r="AI168" s="120">
        <v>4707365000</v>
      </c>
      <c r="AJ168" s="120">
        <v>4997705000</v>
      </c>
      <c r="AK168" s="121">
        <v>5305952000</v>
      </c>
      <c r="AL168" s="121">
        <v>4997705000</v>
      </c>
      <c r="AM168" s="120">
        <v>5305952000</v>
      </c>
      <c r="AN168" s="120" t="e">
        <f t="shared" si="45"/>
        <v>#REF!</v>
      </c>
    </row>
    <row r="169" spans="1:40">
      <c r="A169" s="3">
        <f t="shared" ref="A169:A232" si="64">A168+1</f>
        <v>130</v>
      </c>
      <c r="B169" s="106">
        <v>2</v>
      </c>
      <c r="C169" s="107" t="s">
        <v>165</v>
      </c>
      <c r="D169" s="108" t="s">
        <v>29</v>
      </c>
      <c r="E169" s="109"/>
      <c r="F169" s="110" t="s">
        <v>74</v>
      </c>
      <c r="G169" s="111">
        <f t="shared" si="46"/>
        <v>85</v>
      </c>
      <c r="H169" s="111">
        <f t="shared" si="47"/>
        <v>74</v>
      </c>
      <c r="I169" s="112">
        <f t="shared" si="48"/>
        <v>26438045</v>
      </c>
      <c r="J169" s="112" t="e">
        <f>SUMIF($AN$4:$AN$22,D169,#REF!)</f>
        <v>#REF!</v>
      </c>
      <c r="K169" s="113" t="e">
        <f t="shared" si="49"/>
        <v>#REF!</v>
      </c>
      <c r="L169" s="249" t="e">
        <f>SUMIF($AN$4:$AN$22,D169,#REF!)</f>
        <v>#REF!</v>
      </c>
      <c r="M169" s="115" t="e">
        <f t="shared" si="50"/>
        <v>#REF!</v>
      </c>
      <c r="N169" s="115" t="e">
        <f t="shared" si="51"/>
        <v>#REF!</v>
      </c>
      <c r="O169" s="115" t="e">
        <f t="shared" si="52"/>
        <v>#REF!</v>
      </c>
      <c r="P169" s="115" t="e">
        <f t="shared" si="53"/>
        <v>#REF!</v>
      </c>
      <c r="Q169" s="116" t="e">
        <f t="shared" si="54"/>
        <v>#REF!</v>
      </c>
      <c r="R169" s="115" t="e">
        <f t="shared" si="54"/>
        <v>#REF!</v>
      </c>
      <c r="S169" s="115" t="e">
        <f t="shared" si="55"/>
        <v>#REF!</v>
      </c>
      <c r="T169" s="115"/>
      <c r="U169" s="115" t="e">
        <f t="shared" si="56"/>
        <v>#REF!</v>
      </c>
      <c r="V169" s="115" t="e">
        <f t="shared" si="57"/>
        <v>#REF!</v>
      </c>
      <c r="W169" s="115" t="e">
        <f t="shared" si="58"/>
        <v>#REF!</v>
      </c>
      <c r="X169" s="116" t="e">
        <f t="shared" si="59"/>
        <v>#REF!</v>
      </c>
      <c r="Y169" s="116" t="e">
        <f t="shared" si="60"/>
        <v>#REF!</v>
      </c>
      <c r="Z169" s="115" t="e">
        <f t="shared" si="61"/>
        <v>#REF!</v>
      </c>
      <c r="AA169" s="115" t="e">
        <f t="shared" ref="AA169:AA232" si="65">S169*H169</f>
        <v>#REF!</v>
      </c>
      <c r="AB169" s="115"/>
      <c r="AC169" s="117" t="str">
        <f t="shared" si="62"/>
        <v>BERTAHAP</v>
      </c>
      <c r="AD169" s="118">
        <f t="shared" si="63"/>
        <v>0</v>
      </c>
      <c r="AE169" s="119">
        <v>2</v>
      </c>
      <c r="AF169" s="120"/>
      <c r="AG169" s="115" t="e">
        <f>IF(AF169&gt;#REF!,"LB","KR")</f>
        <v>#REF!</v>
      </c>
      <c r="AH169" s="120">
        <v>1944382000</v>
      </c>
      <c r="AI169" s="120">
        <v>2191629000</v>
      </c>
      <c r="AJ169" s="120">
        <v>2326804000</v>
      </c>
      <c r="AK169" s="121">
        <v>2470317000</v>
      </c>
      <c r="AL169" s="121">
        <v>2326804000</v>
      </c>
      <c r="AM169" s="120">
        <v>2470317000</v>
      </c>
      <c r="AN169" s="120" t="e">
        <f t="shared" si="45"/>
        <v>#REF!</v>
      </c>
    </row>
    <row r="170" spans="1:40">
      <c r="A170" s="3">
        <f t="shared" si="64"/>
        <v>131</v>
      </c>
      <c r="B170" s="106">
        <v>3</v>
      </c>
      <c r="C170" s="107" t="s">
        <v>165</v>
      </c>
      <c r="D170" s="108" t="s">
        <v>32</v>
      </c>
      <c r="E170" s="109"/>
      <c r="F170" s="110" t="s">
        <v>56</v>
      </c>
      <c r="G170" s="111">
        <f t="shared" si="46"/>
        <v>85</v>
      </c>
      <c r="H170" s="111">
        <f t="shared" si="47"/>
        <v>74</v>
      </c>
      <c r="I170" s="112">
        <f t="shared" si="48"/>
        <v>26438045</v>
      </c>
      <c r="J170" s="112" t="e">
        <f>SUMIF($AN$4:$AN$22,D170,#REF!)</f>
        <v>#REF!</v>
      </c>
      <c r="K170" s="113" t="e">
        <f t="shared" si="49"/>
        <v>#REF!</v>
      </c>
      <c r="L170" s="249" t="e">
        <f>SUMIF($AN$4:$AN$22,D170,#REF!)</f>
        <v>#REF!</v>
      </c>
      <c r="M170" s="115" t="e">
        <f t="shared" si="50"/>
        <v>#REF!</v>
      </c>
      <c r="N170" s="115" t="e">
        <f t="shared" si="51"/>
        <v>#REF!</v>
      </c>
      <c r="O170" s="115" t="e">
        <f t="shared" si="52"/>
        <v>#REF!</v>
      </c>
      <c r="P170" s="115" t="e">
        <f t="shared" si="53"/>
        <v>#REF!</v>
      </c>
      <c r="Q170" s="116" t="e">
        <f t="shared" si="54"/>
        <v>#REF!</v>
      </c>
      <c r="R170" s="115" t="e">
        <f t="shared" si="54"/>
        <v>#REF!</v>
      </c>
      <c r="S170" s="115" t="e">
        <f t="shared" si="55"/>
        <v>#REF!</v>
      </c>
      <c r="T170" s="115"/>
      <c r="U170" s="115" t="e">
        <f t="shared" si="56"/>
        <v>#REF!</v>
      </c>
      <c r="V170" s="115" t="e">
        <f t="shared" si="57"/>
        <v>#REF!</v>
      </c>
      <c r="W170" s="115" t="e">
        <f t="shared" si="58"/>
        <v>#REF!</v>
      </c>
      <c r="X170" s="116" t="e">
        <f t="shared" si="59"/>
        <v>#REF!</v>
      </c>
      <c r="Y170" s="116" t="e">
        <f t="shared" si="60"/>
        <v>#REF!</v>
      </c>
      <c r="Z170" s="115" t="e">
        <f t="shared" si="61"/>
        <v>#REF!</v>
      </c>
      <c r="AA170" s="115" t="e">
        <f t="shared" si="65"/>
        <v>#REF!</v>
      </c>
      <c r="AB170" s="115"/>
      <c r="AC170" s="117" t="str">
        <f t="shared" si="62"/>
        <v>BERTAHAP</v>
      </c>
      <c r="AD170" s="118">
        <f t="shared" si="63"/>
        <v>0</v>
      </c>
      <c r="AE170" s="119">
        <v>2</v>
      </c>
      <c r="AF170" s="120"/>
      <c r="AG170" s="115" t="e">
        <f>IF(AF170&gt;#REF!,"LB","KR")</f>
        <v>#REF!</v>
      </c>
      <c r="AH170" s="120">
        <v>1944382000</v>
      </c>
      <c r="AI170" s="120">
        <v>2191629000</v>
      </c>
      <c r="AJ170" s="120">
        <v>2326804000</v>
      </c>
      <c r="AK170" s="121">
        <v>2470317000</v>
      </c>
      <c r="AL170" s="121">
        <v>2326804000</v>
      </c>
      <c r="AM170" s="120">
        <v>2470317000</v>
      </c>
      <c r="AN170" s="120" t="e">
        <f t="shared" si="45"/>
        <v>#REF!</v>
      </c>
    </row>
    <row r="171" spans="1:40">
      <c r="A171" s="3">
        <f t="shared" si="64"/>
        <v>132</v>
      </c>
      <c r="B171" s="106">
        <v>4</v>
      </c>
      <c r="C171" s="107" t="s">
        <v>165</v>
      </c>
      <c r="D171" s="108" t="s">
        <v>38</v>
      </c>
      <c r="E171" s="109"/>
      <c r="F171" s="110" t="s">
        <v>58</v>
      </c>
      <c r="G171" s="111">
        <f t="shared" si="46"/>
        <v>101</v>
      </c>
      <c r="H171" s="111">
        <f t="shared" si="47"/>
        <v>90</v>
      </c>
      <c r="I171" s="112">
        <f t="shared" si="48"/>
        <v>26438045</v>
      </c>
      <c r="J171" s="112" t="e">
        <f>SUMIF($AN$4:$AN$22,D171,#REF!)</f>
        <v>#REF!</v>
      </c>
      <c r="K171" s="113" t="e">
        <f t="shared" si="49"/>
        <v>#REF!</v>
      </c>
      <c r="L171" s="249" t="e">
        <f>SUMIF($AN$4:$AN$22,D171,#REF!)</f>
        <v>#REF!</v>
      </c>
      <c r="M171" s="115" t="e">
        <f t="shared" si="50"/>
        <v>#REF!</v>
      </c>
      <c r="N171" s="115" t="e">
        <f t="shared" si="51"/>
        <v>#REF!</v>
      </c>
      <c r="O171" s="115" t="e">
        <f t="shared" si="52"/>
        <v>#REF!</v>
      </c>
      <c r="P171" s="115" t="e">
        <f t="shared" si="53"/>
        <v>#REF!</v>
      </c>
      <c r="Q171" s="116" t="e">
        <f t="shared" si="54"/>
        <v>#REF!</v>
      </c>
      <c r="R171" s="115" t="e">
        <f t="shared" si="54"/>
        <v>#REF!</v>
      </c>
      <c r="S171" s="115" t="e">
        <f t="shared" si="55"/>
        <v>#REF!</v>
      </c>
      <c r="T171" s="115"/>
      <c r="U171" s="115" t="e">
        <f t="shared" si="56"/>
        <v>#REF!</v>
      </c>
      <c r="V171" s="115" t="e">
        <f t="shared" si="57"/>
        <v>#REF!</v>
      </c>
      <c r="W171" s="115" t="e">
        <f t="shared" si="58"/>
        <v>#REF!</v>
      </c>
      <c r="X171" s="116" t="e">
        <f t="shared" si="59"/>
        <v>#REF!</v>
      </c>
      <c r="Y171" s="116" t="e">
        <f t="shared" si="60"/>
        <v>#REF!</v>
      </c>
      <c r="Z171" s="115" t="e">
        <f t="shared" si="61"/>
        <v>#REF!</v>
      </c>
      <c r="AA171" s="115" t="e">
        <f t="shared" si="65"/>
        <v>#REF!</v>
      </c>
      <c r="AB171" s="115"/>
      <c r="AC171" s="117" t="str">
        <f t="shared" si="62"/>
        <v>BERTAHAP</v>
      </c>
      <c r="AD171" s="118">
        <f t="shared" si="63"/>
        <v>0</v>
      </c>
      <c r="AE171" s="119">
        <v>2</v>
      </c>
      <c r="AF171" s="120"/>
      <c r="AG171" s="115" t="e">
        <f>IF(AF171&gt;#REF!,"LB","KR")</f>
        <v>#REF!</v>
      </c>
      <c r="AH171" s="120">
        <v>2364789000</v>
      </c>
      <c r="AI171" s="120">
        <v>2665495000</v>
      </c>
      <c r="AJ171" s="120">
        <v>2829897000</v>
      </c>
      <c r="AK171" s="121">
        <v>3004439000</v>
      </c>
      <c r="AL171" s="121">
        <v>2829897000</v>
      </c>
      <c r="AM171" s="120">
        <v>3004439000</v>
      </c>
      <c r="AN171" s="120" t="e">
        <f t="shared" si="45"/>
        <v>#REF!</v>
      </c>
    </row>
    <row r="172" spans="1:40">
      <c r="A172" s="3">
        <f t="shared" si="64"/>
        <v>133</v>
      </c>
      <c r="B172" s="106">
        <v>5</v>
      </c>
      <c r="C172" s="107" t="s">
        <v>165</v>
      </c>
      <c r="D172" s="108" t="s">
        <v>44</v>
      </c>
      <c r="E172" s="109"/>
      <c r="F172" s="110" t="s">
        <v>60</v>
      </c>
      <c r="G172" s="111">
        <f t="shared" si="46"/>
        <v>101</v>
      </c>
      <c r="H172" s="111">
        <f t="shared" si="47"/>
        <v>90</v>
      </c>
      <c r="I172" s="112">
        <f t="shared" si="48"/>
        <v>26438045</v>
      </c>
      <c r="J172" s="112" t="e">
        <f>SUMIF($AN$4:$AN$22,D172,#REF!)</f>
        <v>#REF!</v>
      </c>
      <c r="K172" s="113" t="e">
        <f t="shared" si="49"/>
        <v>#REF!</v>
      </c>
      <c r="L172" s="249" t="e">
        <f>SUMIF($AN$4:$AN$22,D172,#REF!)</f>
        <v>#REF!</v>
      </c>
      <c r="M172" s="115" t="e">
        <f t="shared" si="50"/>
        <v>#REF!</v>
      </c>
      <c r="N172" s="115" t="e">
        <f t="shared" si="51"/>
        <v>#REF!</v>
      </c>
      <c r="O172" s="115" t="e">
        <f t="shared" si="52"/>
        <v>#REF!</v>
      </c>
      <c r="P172" s="115" t="e">
        <f t="shared" si="53"/>
        <v>#REF!</v>
      </c>
      <c r="Q172" s="116" t="e">
        <f t="shared" si="54"/>
        <v>#REF!</v>
      </c>
      <c r="R172" s="115" t="e">
        <f t="shared" si="54"/>
        <v>#REF!</v>
      </c>
      <c r="S172" s="115" t="e">
        <f t="shared" si="55"/>
        <v>#REF!</v>
      </c>
      <c r="T172" s="115"/>
      <c r="U172" s="115" t="e">
        <f t="shared" si="56"/>
        <v>#REF!</v>
      </c>
      <c r="V172" s="115" t="e">
        <f t="shared" si="57"/>
        <v>#REF!</v>
      </c>
      <c r="W172" s="115" t="e">
        <f t="shared" si="58"/>
        <v>#REF!</v>
      </c>
      <c r="X172" s="116" t="e">
        <f t="shared" si="59"/>
        <v>#REF!</v>
      </c>
      <c r="Y172" s="116" t="e">
        <f t="shared" si="60"/>
        <v>#REF!</v>
      </c>
      <c r="Z172" s="115" t="e">
        <f t="shared" si="61"/>
        <v>#REF!</v>
      </c>
      <c r="AA172" s="115" t="e">
        <f t="shared" si="65"/>
        <v>#REF!</v>
      </c>
      <c r="AB172" s="115"/>
      <c r="AC172" s="117" t="str">
        <f t="shared" si="62"/>
        <v>BERTAHAP</v>
      </c>
      <c r="AD172" s="118">
        <f t="shared" si="63"/>
        <v>0</v>
      </c>
      <c r="AE172" s="119">
        <v>2</v>
      </c>
      <c r="AF172" s="120"/>
      <c r="AG172" s="115" t="e">
        <f>IF(AF172&gt;#REF!,"LB","KR")</f>
        <v>#REF!</v>
      </c>
      <c r="AH172" s="120">
        <v>2364789000</v>
      </c>
      <c r="AI172" s="120">
        <v>2665495000</v>
      </c>
      <c r="AJ172" s="120">
        <v>2829897000</v>
      </c>
      <c r="AK172" s="121">
        <v>3004439000</v>
      </c>
      <c r="AL172" s="121">
        <v>2829897000</v>
      </c>
      <c r="AM172" s="120">
        <v>3004439000</v>
      </c>
      <c r="AN172" s="120" t="e">
        <f t="shared" si="45"/>
        <v>#REF!</v>
      </c>
    </row>
    <row r="173" spans="1:40">
      <c r="A173" s="3">
        <f t="shared" si="64"/>
        <v>134</v>
      </c>
      <c r="B173" s="106">
        <v>6</v>
      </c>
      <c r="C173" s="107" t="s">
        <v>165</v>
      </c>
      <c r="D173" s="106">
        <v>11</v>
      </c>
      <c r="E173" s="109"/>
      <c r="F173" s="110" t="s">
        <v>62</v>
      </c>
      <c r="G173" s="111">
        <f t="shared" si="46"/>
        <v>101</v>
      </c>
      <c r="H173" s="111">
        <f t="shared" si="47"/>
        <v>90</v>
      </c>
      <c r="I173" s="112">
        <f t="shared" si="48"/>
        <v>26438045</v>
      </c>
      <c r="J173" s="112" t="e">
        <f>SUMIF($AN$4:$AN$22,D173,#REF!)</f>
        <v>#REF!</v>
      </c>
      <c r="K173" s="113" t="e">
        <f t="shared" si="49"/>
        <v>#REF!</v>
      </c>
      <c r="L173" s="249" t="e">
        <f>SUMIF($AN$4:$AN$22,D173,#REF!)</f>
        <v>#REF!</v>
      </c>
      <c r="M173" s="115" t="e">
        <f t="shared" si="50"/>
        <v>#REF!</v>
      </c>
      <c r="N173" s="115" t="e">
        <f t="shared" si="51"/>
        <v>#REF!</v>
      </c>
      <c r="O173" s="115" t="e">
        <f t="shared" si="52"/>
        <v>#REF!</v>
      </c>
      <c r="P173" s="115" t="e">
        <f t="shared" si="53"/>
        <v>#REF!</v>
      </c>
      <c r="Q173" s="116" t="e">
        <f t="shared" si="54"/>
        <v>#REF!</v>
      </c>
      <c r="R173" s="115" t="e">
        <f t="shared" si="54"/>
        <v>#REF!</v>
      </c>
      <c r="S173" s="115" t="e">
        <f t="shared" si="55"/>
        <v>#REF!</v>
      </c>
      <c r="T173" s="115"/>
      <c r="U173" s="115" t="e">
        <f t="shared" si="56"/>
        <v>#REF!</v>
      </c>
      <c r="V173" s="115" t="e">
        <f t="shared" si="57"/>
        <v>#REF!</v>
      </c>
      <c r="W173" s="115" t="e">
        <f t="shared" si="58"/>
        <v>#REF!</v>
      </c>
      <c r="X173" s="116" t="e">
        <f t="shared" si="59"/>
        <v>#REF!</v>
      </c>
      <c r="Y173" s="116" t="e">
        <f t="shared" si="60"/>
        <v>#REF!</v>
      </c>
      <c r="Z173" s="115" t="e">
        <f t="shared" si="61"/>
        <v>#REF!</v>
      </c>
      <c r="AA173" s="115" t="e">
        <f t="shared" si="65"/>
        <v>#REF!</v>
      </c>
      <c r="AB173" s="115"/>
      <c r="AC173" s="117" t="str">
        <f t="shared" si="62"/>
        <v>BERTAHAP</v>
      </c>
      <c r="AD173" s="118">
        <f t="shared" si="63"/>
        <v>0</v>
      </c>
      <c r="AE173" s="119">
        <v>2</v>
      </c>
      <c r="AF173" s="120"/>
      <c r="AG173" s="115" t="e">
        <f>IF(AF173&gt;#REF!,"LB","KR")</f>
        <v>#REF!</v>
      </c>
      <c r="AH173" s="120">
        <v>2364789000</v>
      </c>
      <c r="AI173" s="120">
        <v>2665495000</v>
      </c>
      <c r="AJ173" s="120">
        <v>2829897000</v>
      </c>
      <c r="AK173" s="121">
        <v>3004439000</v>
      </c>
      <c r="AL173" s="121">
        <v>2829897000</v>
      </c>
      <c r="AM173" s="120">
        <v>3004439000</v>
      </c>
      <c r="AN173" s="120" t="e">
        <f t="shared" si="45"/>
        <v>#REF!</v>
      </c>
    </row>
    <row r="174" spans="1:40">
      <c r="A174" s="3">
        <f t="shared" si="64"/>
        <v>135</v>
      </c>
      <c r="B174" s="106">
        <v>7</v>
      </c>
      <c r="C174" s="107" t="s">
        <v>165</v>
      </c>
      <c r="D174" s="106">
        <v>15</v>
      </c>
      <c r="E174" s="109"/>
      <c r="F174" s="110" t="s">
        <v>64</v>
      </c>
      <c r="G174" s="111">
        <f t="shared" si="46"/>
        <v>101</v>
      </c>
      <c r="H174" s="111">
        <f t="shared" si="47"/>
        <v>90</v>
      </c>
      <c r="I174" s="112">
        <f t="shared" si="48"/>
        <v>26438045</v>
      </c>
      <c r="J174" s="112" t="e">
        <f>SUMIF($AN$4:$AN$22,D174,#REF!)</f>
        <v>#REF!</v>
      </c>
      <c r="K174" s="113" t="e">
        <f t="shared" si="49"/>
        <v>#REF!</v>
      </c>
      <c r="L174" s="249" t="e">
        <f>SUMIF($AN$4:$AN$22,D174,#REF!)</f>
        <v>#REF!</v>
      </c>
      <c r="M174" s="115" t="e">
        <f t="shared" si="50"/>
        <v>#REF!</v>
      </c>
      <c r="N174" s="115" t="e">
        <f t="shared" si="51"/>
        <v>#REF!</v>
      </c>
      <c r="O174" s="115" t="e">
        <f t="shared" si="52"/>
        <v>#REF!</v>
      </c>
      <c r="P174" s="115" t="e">
        <f t="shared" si="53"/>
        <v>#REF!</v>
      </c>
      <c r="Q174" s="116" t="e">
        <f t="shared" si="54"/>
        <v>#REF!</v>
      </c>
      <c r="R174" s="115" t="e">
        <f t="shared" si="54"/>
        <v>#REF!</v>
      </c>
      <c r="S174" s="115" t="e">
        <f t="shared" si="55"/>
        <v>#REF!</v>
      </c>
      <c r="T174" s="115"/>
      <c r="U174" s="115" t="e">
        <f t="shared" si="56"/>
        <v>#REF!</v>
      </c>
      <c r="V174" s="115" t="e">
        <f t="shared" si="57"/>
        <v>#REF!</v>
      </c>
      <c r="W174" s="115" t="e">
        <f t="shared" si="58"/>
        <v>#REF!</v>
      </c>
      <c r="X174" s="116" t="e">
        <f t="shared" si="59"/>
        <v>#REF!</v>
      </c>
      <c r="Y174" s="116" t="e">
        <f t="shared" si="60"/>
        <v>#REF!</v>
      </c>
      <c r="Z174" s="115" t="e">
        <f t="shared" si="61"/>
        <v>#REF!</v>
      </c>
      <c r="AA174" s="115" t="e">
        <f t="shared" si="65"/>
        <v>#REF!</v>
      </c>
      <c r="AB174" s="115"/>
      <c r="AC174" s="117" t="str">
        <f t="shared" si="62"/>
        <v>BERTAHAP</v>
      </c>
      <c r="AD174" s="118">
        <f t="shared" si="63"/>
        <v>0</v>
      </c>
      <c r="AE174" s="119">
        <v>2</v>
      </c>
      <c r="AF174" s="120"/>
      <c r="AG174" s="115" t="e">
        <f>IF(AF174&gt;#REF!,"LB","KR")</f>
        <v>#REF!</v>
      </c>
      <c r="AH174" s="120">
        <v>2364789000</v>
      </c>
      <c r="AI174" s="120">
        <v>2665495000</v>
      </c>
      <c r="AJ174" s="120">
        <v>2829897000</v>
      </c>
      <c r="AK174" s="121">
        <v>3004439000</v>
      </c>
      <c r="AL174" s="121">
        <v>2829897000</v>
      </c>
      <c r="AM174" s="120">
        <v>3004439000</v>
      </c>
      <c r="AN174" s="120" t="e">
        <f t="shared" si="45"/>
        <v>#REF!</v>
      </c>
    </row>
    <row r="175" spans="1:40">
      <c r="A175" s="3">
        <f t="shared" si="64"/>
        <v>136</v>
      </c>
      <c r="B175" s="106">
        <v>8</v>
      </c>
      <c r="C175" s="107" t="s">
        <v>165</v>
      </c>
      <c r="D175" s="106">
        <v>17</v>
      </c>
      <c r="E175" s="109"/>
      <c r="F175" s="110" t="s">
        <v>67</v>
      </c>
      <c r="G175" s="111">
        <f t="shared" si="46"/>
        <v>85</v>
      </c>
      <c r="H175" s="111">
        <f t="shared" si="47"/>
        <v>74</v>
      </c>
      <c r="I175" s="112">
        <f t="shared" si="48"/>
        <v>26438045</v>
      </c>
      <c r="J175" s="112" t="e">
        <f>SUMIF($AN$4:$AN$22,D175,#REF!)</f>
        <v>#REF!</v>
      </c>
      <c r="K175" s="113" t="e">
        <f t="shared" si="49"/>
        <v>#REF!</v>
      </c>
      <c r="L175" s="249" t="e">
        <f>SUMIF($AN$4:$AN$22,D175,#REF!)</f>
        <v>#REF!</v>
      </c>
      <c r="M175" s="115" t="e">
        <f t="shared" si="50"/>
        <v>#REF!</v>
      </c>
      <c r="N175" s="115" t="e">
        <f t="shared" si="51"/>
        <v>#REF!</v>
      </c>
      <c r="O175" s="115" t="e">
        <f t="shared" si="52"/>
        <v>#REF!</v>
      </c>
      <c r="P175" s="115" t="e">
        <f t="shared" si="53"/>
        <v>#REF!</v>
      </c>
      <c r="Q175" s="116" t="e">
        <f t="shared" si="54"/>
        <v>#REF!</v>
      </c>
      <c r="R175" s="115" t="e">
        <f t="shared" si="54"/>
        <v>#REF!</v>
      </c>
      <c r="S175" s="115" t="e">
        <f t="shared" si="55"/>
        <v>#REF!</v>
      </c>
      <c r="T175" s="115"/>
      <c r="U175" s="115" t="e">
        <f t="shared" si="56"/>
        <v>#REF!</v>
      </c>
      <c r="V175" s="115" t="e">
        <f t="shared" si="57"/>
        <v>#REF!</v>
      </c>
      <c r="W175" s="115" t="e">
        <f t="shared" si="58"/>
        <v>#REF!</v>
      </c>
      <c r="X175" s="116" t="e">
        <f t="shared" si="59"/>
        <v>#REF!</v>
      </c>
      <c r="Y175" s="116" t="e">
        <f t="shared" si="60"/>
        <v>#REF!</v>
      </c>
      <c r="Z175" s="115" t="e">
        <f t="shared" si="61"/>
        <v>#REF!</v>
      </c>
      <c r="AA175" s="115" t="e">
        <f t="shared" si="65"/>
        <v>#REF!</v>
      </c>
      <c r="AB175" s="115"/>
      <c r="AC175" s="117" t="str">
        <f t="shared" si="62"/>
        <v>BERTAHAP</v>
      </c>
      <c r="AD175" s="118">
        <f t="shared" si="63"/>
        <v>0</v>
      </c>
      <c r="AE175" s="119">
        <v>2</v>
      </c>
      <c r="AF175" s="120"/>
      <c r="AG175" s="115" t="e">
        <f>IF(AF175&gt;#REF!,"LB","KR")</f>
        <v>#REF!</v>
      </c>
      <c r="AH175" s="120">
        <v>1944382000</v>
      </c>
      <c r="AI175" s="120">
        <v>2191629000</v>
      </c>
      <c r="AJ175" s="120">
        <v>2326804000</v>
      </c>
      <c r="AK175" s="121">
        <v>2470317000</v>
      </c>
      <c r="AL175" s="121">
        <v>2326804000</v>
      </c>
      <c r="AM175" s="120">
        <v>2470317000</v>
      </c>
      <c r="AN175" s="120" t="e">
        <f t="shared" si="45"/>
        <v>#REF!</v>
      </c>
    </row>
    <row r="176" spans="1:40">
      <c r="A176" s="3">
        <f t="shared" si="64"/>
        <v>137</v>
      </c>
      <c r="B176" s="106">
        <v>1</v>
      </c>
      <c r="C176" s="107" t="s">
        <v>167</v>
      </c>
      <c r="D176" s="108" t="s">
        <v>19</v>
      </c>
      <c r="E176" s="109"/>
      <c r="F176" s="110" t="s">
        <v>72</v>
      </c>
      <c r="G176" s="111">
        <f t="shared" si="46"/>
        <v>175</v>
      </c>
      <c r="H176" s="111">
        <f t="shared" si="47"/>
        <v>156</v>
      </c>
      <c r="I176" s="112">
        <f t="shared" si="48"/>
        <v>26438045</v>
      </c>
      <c r="J176" s="112" t="e">
        <f>SUMIF($AN$4:$AN$22,D176,#REF!)</f>
        <v>#REF!</v>
      </c>
      <c r="K176" s="113" t="e">
        <f t="shared" si="49"/>
        <v>#REF!</v>
      </c>
      <c r="L176" s="114" t="e">
        <f>SUMIF($AN$4:$AN$22,D176,#REF!)</f>
        <v>#REF!</v>
      </c>
      <c r="M176" s="115" t="e">
        <f t="shared" si="50"/>
        <v>#REF!</v>
      </c>
      <c r="N176" s="115" t="e">
        <f t="shared" si="51"/>
        <v>#REF!</v>
      </c>
      <c r="O176" s="115" t="e">
        <f t="shared" si="52"/>
        <v>#REF!</v>
      </c>
      <c r="P176" s="115" t="e">
        <f t="shared" si="53"/>
        <v>#REF!</v>
      </c>
      <c r="Q176" s="116" t="e">
        <f t="shared" si="54"/>
        <v>#REF!</v>
      </c>
      <c r="R176" s="115" t="e">
        <f t="shared" si="54"/>
        <v>#REF!</v>
      </c>
      <c r="S176" s="115" t="e">
        <f t="shared" si="55"/>
        <v>#REF!</v>
      </c>
      <c r="T176" s="115"/>
      <c r="U176" s="115" t="e">
        <f t="shared" si="56"/>
        <v>#REF!</v>
      </c>
      <c r="V176" s="115" t="e">
        <f t="shared" si="57"/>
        <v>#REF!</v>
      </c>
      <c r="W176" s="115" t="e">
        <f t="shared" si="58"/>
        <v>#REF!</v>
      </c>
      <c r="X176" s="116" t="e">
        <f t="shared" si="59"/>
        <v>#REF!</v>
      </c>
      <c r="Y176" s="116" t="e">
        <f t="shared" si="60"/>
        <v>#REF!</v>
      </c>
      <c r="Z176" s="115" t="e">
        <f t="shared" si="61"/>
        <v>#REF!</v>
      </c>
      <c r="AA176" s="115" t="e">
        <f t="shared" si="65"/>
        <v>#REF!</v>
      </c>
      <c r="AB176" s="115"/>
      <c r="AC176" s="117" t="str">
        <f t="shared" si="62"/>
        <v>BERTAHAP</v>
      </c>
      <c r="AD176" s="118">
        <f t="shared" si="63"/>
        <v>0</v>
      </c>
      <c r="AE176" s="119">
        <v>2</v>
      </c>
      <c r="AF176" s="120"/>
      <c r="AG176" s="115" t="e">
        <f>IF(AF176&gt;#REF!,"LB","KR")</f>
        <v>#REF!</v>
      </c>
      <c r="AH176" s="120">
        <v>4135362000</v>
      </c>
      <c r="AI176" s="120">
        <v>4661214000</v>
      </c>
      <c r="AJ176" s="120">
        <v>4948708000</v>
      </c>
      <c r="AK176" s="121">
        <v>5253933000</v>
      </c>
      <c r="AL176" s="121">
        <v>4948708000</v>
      </c>
      <c r="AM176" s="120">
        <v>5253933000</v>
      </c>
      <c r="AN176" s="120" t="e">
        <f t="shared" si="45"/>
        <v>#REF!</v>
      </c>
    </row>
    <row r="177" spans="1:40">
      <c r="A177" s="3">
        <f t="shared" si="64"/>
        <v>138</v>
      </c>
      <c r="B177" s="106">
        <v>2</v>
      </c>
      <c r="C177" s="107" t="s">
        <v>167</v>
      </c>
      <c r="D177" s="108" t="s">
        <v>29</v>
      </c>
      <c r="E177" s="109"/>
      <c r="F177" s="110" t="s">
        <v>74</v>
      </c>
      <c r="G177" s="111">
        <f t="shared" si="46"/>
        <v>85</v>
      </c>
      <c r="H177" s="111">
        <f t="shared" si="47"/>
        <v>74</v>
      </c>
      <c r="I177" s="112">
        <f t="shared" si="48"/>
        <v>26438045</v>
      </c>
      <c r="J177" s="112" t="e">
        <f>SUMIF($AN$4:$AN$22,D177,#REF!)</f>
        <v>#REF!</v>
      </c>
      <c r="K177" s="113" t="e">
        <f t="shared" si="49"/>
        <v>#REF!</v>
      </c>
      <c r="L177" s="114" t="e">
        <f>SUMIF($AN$4:$AN$22,D177,#REF!)</f>
        <v>#REF!</v>
      </c>
      <c r="M177" s="115" t="e">
        <f t="shared" si="50"/>
        <v>#REF!</v>
      </c>
      <c r="N177" s="115" t="e">
        <f t="shared" si="51"/>
        <v>#REF!</v>
      </c>
      <c r="O177" s="115" t="e">
        <f t="shared" si="52"/>
        <v>#REF!</v>
      </c>
      <c r="P177" s="115" t="e">
        <f t="shared" si="53"/>
        <v>#REF!</v>
      </c>
      <c r="Q177" s="116" t="e">
        <f t="shared" si="54"/>
        <v>#REF!</v>
      </c>
      <c r="R177" s="115" t="e">
        <f t="shared" si="54"/>
        <v>#REF!</v>
      </c>
      <c r="S177" s="115" t="e">
        <f t="shared" si="55"/>
        <v>#REF!</v>
      </c>
      <c r="T177" s="115"/>
      <c r="U177" s="115" t="e">
        <f t="shared" si="56"/>
        <v>#REF!</v>
      </c>
      <c r="V177" s="115" t="e">
        <f t="shared" si="57"/>
        <v>#REF!</v>
      </c>
      <c r="W177" s="115" t="e">
        <f t="shared" si="58"/>
        <v>#REF!</v>
      </c>
      <c r="X177" s="116" t="e">
        <f t="shared" si="59"/>
        <v>#REF!</v>
      </c>
      <c r="Y177" s="116" t="e">
        <f t="shared" si="60"/>
        <v>#REF!</v>
      </c>
      <c r="Z177" s="115" t="e">
        <f t="shared" si="61"/>
        <v>#REF!</v>
      </c>
      <c r="AA177" s="115" t="e">
        <f t="shared" si="65"/>
        <v>#REF!</v>
      </c>
      <c r="AB177" s="115"/>
      <c r="AC177" s="117" t="str">
        <f t="shared" si="62"/>
        <v>BERTAHAP</v>
      </c>
      <c r="AD177" s="118">
        <f t="shared" si="63"/>
        <v>0</v>
      </c>
      <c r="AE177" s="119">
        <v>2</v>
      </c>
      <c r="AF177" s="120"/>
      <c r="AG177" s="115" t="e">
        <f>IF(AF177&gt;#REF!,"LB","KR")</f>
        <v>#REF!</v>
      </c>
      <c r="AH177" s="120">
        <v>1925320000</v>
      </c>
      <c r="AI177" s="120">
        <v>2170143000</v>
      </c>
      <c r="AJ177" s="120">
        <v>2303993000</v>
      </c>
      <c r="AK177" s="121">
        <v>2446098000</v>
      </c>
      <c r="AL177" s="121">
        <v>2303993000</v>
      </c>
      <c r="AM177" s="120">
        <v>2446098000</v>
      </c>
      <c r="AN177" s="120" t="e">
        <f t="shared" si="45"/>
        <v>#REF!</v>
      </c>
    </row>
    <row r="178" spans="1:40">
      <c r="A178" s="3">
        <f t="shared" si="64"/>
        <v>139</v>
      </c>
      <c r="B178" s="106">
        <v>3</v>
      </c>
      <c r="C178" s="107" t="s">
        <v>167</v>
      </c>
      <c r="D178" s="108" t="s">
        <v>32</v>
      </c>
      <c r="E178" s="109"/>
      <c r="F178" s="110" t="s">
        <v>56</v>
      </c>
      <c r="G178" s="111">
        <f t="shared" si="46"/>
        <v>85</v>
      </c>
      <c r="H178" s="111">
        <f t="shared" si="47"/>
        <v>74</v>
      </c>
      <c r="I178" s="112">
        <f t="shared" si="48"/>
        <v>26438045</v>
      </c>
      <c r="J178" s="112" t="e">
        <f>SUMIF($AN$4:$AN$22,D178,#REF!)</f>
        <v>#REF!</v>
      </c>
      <c r="K178" s="113" t="e">
        <f t="shared" si="49"/>
        <v>#REF!</v>
      </c>
      <c r="L178" s="114" t="e">
        <f>SUMIF($AN$4:$AN$22,D178,#REF!)</f>
        <v>#REF!</v>
      </c>
      <c r="M178" s="115" t="e">
        <f t="shared" si="50"/>
        <v>#REF!</v>
      </c>
      <c r="N178" s="115" t="e">
        <f t="shared" si="51"/>
        <v>#REF!</v>
      </c>
      <c r="O178" s="115" t="e">
        <f t="shared" si="52"/>
        <v>#REF!</v>
      </c>
      <c r="P178" s="115" t="e">
        <f t="shared" si="53"/>
        <v>#REF!</v>
      </c>
      <c r="Q178" s="116" t="e">
        <f t="shared" si="54"/>
        <v>#REF!</v>
      </c>
      <c r="R178" s="115" t="e">
        <f t="shared" si="54"/>
        <v>#REF!</v>
      </c>
      <c r="S178" s="115" t="e">
        <f t="shared" si="55"/>
        <v>#REF!</v>
      </c>
      <c r="T178" s="115"/>
      <c r="U178" s="115" t="e">
        <f t="shared" si="56"/>
        <v>#REF!</v>
      </c>
      <c r="V178" s="115" t="e">
        <f t="shared" si="57"/>
        <v>#REF!</v>
      </c>
      <c r="W178" s="115" t="e">
        <f t="shared" si="58"/>
        <v>#REF!</v>
      </c>
      <c r="X178" s="116" t="e">
        <f t="shared" si="59"/>
        <v>#REF!</v>
      </c>
      <c r="Y178" s="116" t="e">
        <f t="shared" si="60"/>
        <v>#REF!</v>
      </c>
      <c r="Z178" s="115" t="e">
        <f t="shared" si="61"/>
        <v>#REF!</v>
      </c>
      <c r="AA178" s="115" t="e">
        <f t="shared" si="65"/>
        <v>#REF!</v>
      </c>
      <c r="AB178" s="115"/>
      <c r="AC178" s="117" t="str">
        <f t="shared" si="62"/>
        <v>BERTAHAP</v>
      </c>
      <c r="AD178" s="118">
        <f t="shared" si="63"/>
        <v>0</v>
      </c>
      <c r="AE178" s="119">
        <v>2</v>
      </c>
      <c r="AF178" s="120"/>
      <c r="AG178" s="115" t="e">
        <f>IF(AF178&gt;#REF!,"LB","KR")</f>
        <v>#REF!</v>
      </c>
      <c r="AH178" s="120">
        <v>1925320000</v>
      </c>
      <c r="AI178" s="120">
        <v>2170143000</v>
      </c>
      <c r="AJ178" s="120">
        <v>2303993000</v>
      </c>
      <c r="AK178" s="121">
        <v>2446098000</v>
      </c>
      <c r="AL178" s="121">
        <v>2303993000</v>
      </c>
      <c r="AM178" s="120">
        <v>2446098000</v>
      </c>
      <c r="AN178" s="120" t="e">
        <f t="shared" si="45"/>
        <v>#REF!</v>
      </c>
    </row>
    <row r="179" spans="1:40">
      <c r="A179" s="3">
        <f t="shared" si="64"/>
        <v>140</v>
      </c>
      <c r="B179" s="106">
        <v>4</v>
      </c>
      <c r="C179" s="107" t="s">
        <v>167</v>
      </c>
      <c r="D179" s="108" t="s">
        <v>38</v>
      </c>
      <c r="E179" s="109"/>
      <c r="F179" s="110" t="s">
        <v>58</v>
      </c>
      <c r="G179" s="111">
        <f t="shared" si="46"/>
        <v>101</v>
      </c>
      <c r="H179" s="111">
        <f t="shared" si="47"/>
        <v>90</v>
      </c>
      <c r="I179" s="112">
        <f t="shared" si="48"/>
        <v>26438045</v>
      </c>
      <c r="J179" s="112" t="e">
        <f>SUMIF($AN$4:$AN$22,D179,#REF!)</f>
        <v>#REF!</v>
      </c>
      <c r="K179" s="113" t="e">
        <f t="shared" si="49"/>
        <v>#REF!</v>
      </c>
      <c r="L179" s="114" t="e">
        <f>SUMIF($AN$4:$AN$22,D179,#REF!)</f>
        <v>#REF!</v>
      </c>
      <c r="M179" s="115" t="e">
        <f t="shared" si="50"/>
        <v>#REF!</v>
      </c>
      <c r="N179" s="115" t="e">
        <f t="shared" si="51"/>
        <v>#REF!</v>
      </c>
      <c r="O179" s="115" t="e">
        <f t="shared" si="52"/>
        <v>#REF!</v>
      </c>
      <c r="P179" s="115" t="e">
        <f t="shared" si="53"/>
        <v>#REF!</v>
      </c>
      <c r="Q179" s="116" t="e">
        <f t="shared" si="54"/>
        <v>#REF!</v>
      </c>
      <c r="R179" s="115" t="e">
        <f t="shared" si="54"/>
        <v>#REF!</v>
      </c>
      <c r="S179" s="115" t="e">
        <f t="shared" si="55"/>
        <v>#REF!</v>
      </c>
      <c r="T179" s="115"/>
      <c r="U179" s="115" t="e">
        <f t="shared" si="56"/>
        <v>#REF!</v>
      </c>
      <c r="V179" s="115" t="e">
        <f t="shared" si="57"/>
        <v>#REF!</v>
      </c>
      <c r="W179" s="115" t="e">
        <f t="shared" si="58"/>
        <v>#REF!</v>
      </c>
      <c r="X179" s="116" t="e">
        <f t="shared" si="59"/>
        <v>#REF!</v>
      </c>
      <c r="Y179" s="116" t="e">
        <f t="shared" si="60"/>
        <v>#REF!</v>
      </c>
      <c r="Z179" s="115" t="e">
        <f t="shared" si="61"/>
        <v>#REF!</v>
      </c>
      <c r="AA179" s="115" t="e">
        <f t="shared" si="65"/>
        <v>#REF!</v>
      </c>
      <c r="AB179" s="115"/>
      <c r="AC179" s="117" t="str">
        <f t="shared" si="62"/>
        <v>BERTAHAP</v>
      </c>
      <c r="AD179" s="118">
        <f t="shared" si="63"/>
        <v>0</v>
      </c>
      <c r="AE179" s="119">
        <v>2</v>
      </c>
      <c r="AF179" s="120"/>
      <c r="AG179" s="115" t="e">
        <f>IF(AF179&gt;#REF!,"LB","KR")</f>
        <v>#REF!</v>
      </c>
      <c r="AH179" s="120">
        <v>2341605000</v>
      </c>
      <c r="AI179" s="120">
        <v>2639363000</v>
      </c>
      <c r="AJ179" s="120">
        <v>2802153000</v>
      </c>
      <c r="AK179" s="121">
        <v>2974984000</v>
      </c>
      <c r="AL179" s="121">
        <v>2802153000</v>
      </c>
      <c r="AM179" s="120">
        <v>2974984000</v>
      </c>
      <c r="AN179" s="120" t="e">
        <f t="shared" si="45"/>
        <v>#REF!</v>
      </c>
    </row>
    <row r="180" spans="1:40">
      <c r="A180" s="3">
        <f t="shared" si="64"/>
        <v>141</v>
      </c>
      <c r="B180" s="106">
        <v>5</v>
      </c>
      <c r="C180" s="107" t="s">
        <v>167</v>
      </c>
      <c r="D180" s="108" t="s">
        <v>44</v>
      </c>
      <c r="E180" s="109"/>
      <c r="F180" s="110" t="s">
        <v>60</v>
      </c>
      <c r="G180" s="111">
        <f t="shared" si="46"/>
        <v>101</v>
      </c>
      <c r="H180" s="111">
        <f t="shared" si="47"/>
        <v>90</v>
      </c>
      <c r="I180" s="112">
        <f t="shared" si="48"/>
        <v>26438045</v>
      </c>
      <c r="J180" s="112" t="e">
        <f>SUMIF($AN$4:$AN$22,D180,#REF!)</f>
        <v>#REF!</v>
      </c>
      <c r="K180" s="113" t="e">
        <f t="shared" si="49"/>
        <v>#REF!</v>
      </c>
      <c r="L180" s="114" t="e">
        <f>SUMIF($AN$4:$AN$22,D180,#REF!)</f>
        <v>#REF!</v>
      </c>
      <c r="M180" s="115" t="e">
        <f t="shared" si="50"/>
        <v>#REF!</v>
      </c>
      <c r="N180" s="115" t="e">
        <f t="shared" si="51"/>
        <v>#REF!</v>
      </c>
      <c r="O180" s="115" t="e">
        <f t="shared" si="52"/>
        <v>#REF!</v>
      </c>
      <c r="P180" s="115" t="e">
        <f t="shared" si="53"/>
        <v>#REF!</v>
      </c>
      <c r="Q180" s="116" t="e">
        <f t="shared" si="54"/>
        <v>#REF!</v>
      </c>
      <c r="R180" s="115" t="e">
        <f t="shared" si="54"/>
        <v>#REF!</v>
      </c>
      <c r="S180" s="115" t="e">
        <f t="shared" si="55"/>
        <v>#REF!</v>
      </c>
      <c r="T180" s="115"/>
      <c r="U180" s="115" t="e">
        <f t="shared" si="56"/>
        <v>#REF!</v>
      </c>
      <c r="V180" s="115" t="e">
        <f t="shared" si="57"/>
        <v>#REF!</v>
      </c>
      <c r="W180" s="115" t="e">
        <f t="shared" si="58"/>
        <v>#REF!</v>
      </c>
      <c r="X180" s="116" t="e">
        <f t="shared" si="59"/>
        <v>#REF!</v>
      </c>
      <c r="Y180" s="116" t="e">
        <f t="shared" si="60"/>
        <v>#REF!</v>
      </c>
      <c r="Z180" s="115" t="e">
        <f t="shared" si="61"/>
        <v>#REF!</v>
      </c>
      <c r="AA180" s="115" t="e">
        <f t="shared" si="65"/>
        <v>#REF!</v>
      </c>
      <c r="AB180" s="115"/>
      <c r="AC180" s="117" t="str">
        <f t="shared" si="62"/>
        <v>BERTAHAP</v>
      </c>
      <c r="AD180" s="118">
        <f t="shared" si="63"/>
        <v>0</v>
      </c>
      <c r="AE180" s="119">
        <v>2</v>
      </c>
      <c r="AF180" s="120"/>
      <c r="AG180" s="115" t="e">
        <f>IF(AF180&gt;#REF!,"LB","KR")</f>
        <v>#REF!</v>
      </c>
      <c r="AH180" s="120">
        <v>2341605000</v>
      </c>
      <c r="AI180" s="120">
        <v>2639363000</v>
      </c>
      <c r="AJ180" s="120">
        <v>2802153000</v>
      </c>
      <c r="AK180" s="121">
        <v>2974984000</v>
      </c>
      <c r="AL180" s="121">
        <v>2802153000</v>
      </c>
      <c r="AM180" s="120">
        <v>2974984000</v>
      </c>
      <c r="AN180" s="120" t="e">
        <f t="shared" si="45"/>
        <v>#REF!</v>
      </c>
    </row>
    <row r="181" spans="1:40">
      <c r="A181" s="3">
        <f t="shared" si="64"/>
        <v>142</v>
      </c>
      <c r="B181" s="106">
        <v>6</v>
      </c>
      <c r="C181" s="107" t="s">
        <v>167</v>
      </c>
      <c r="D181" s="106">
        <v>11</v>
      </c>
      <c r="E181" s="109"/>
      <c r="F181" s="110" t="s">
        <v>62</v>
      </c>
      <c r="G181" s="111">
        <f t="shared" si="46"/>
        <v>101</v>
      </c>
      <c r="H181" s="111">
        <f t="shared" si="47"/>
        <v>90</v>
      </c>
      <c r="I181" s="112">
        <f t="shared" si="48"/>
        <v>26438045</v>
      </c>
      <c r="J181" s="112" t="e">
        <f>SUMIF($AN$4:$AN$22,D181,#REF!)</f>
        <v>#REF!</v>
      </c>
      <c r="K181" s="113" t="e">
        <f t="shared" si="49"/>
        <v>#REF!</v>
      </c>
      <c r="L181" s="114" t="e">
        <f>SUMIF($AN$4:$AN$22,D181,#REF!)</f>
        <v>#REF!</v>
      </c>
      <c r="M181" s="115" t="e">
        <f t="shared" si="50"/>
        <v>#REF!</v>
      </c>
      <c r="N181" s="115" t="e">
        <f t="shared" si="51"/>
        <v>#REF!</v>
      </c>
      <c r="O181" s="115" t="e">
        <f t="shared" si="52"/>
        <v>#REF!</v>
      </c>
      <c r="P181" s="115" t="e">
        <f t="shared" si="53"/>
        <v>#REF!</v>
      </c>
      <c r="Q181" s="116" t="e">
        <f t="shared" si="54"/>
        <v>#REF!</v>
      </c>
      <c r="R181" s="115" t="e">
        <f t="shared" si="54"/>
        <v>#REF!</v>
      </c>
      <c r="S181" s="115" t="e">
        <f t="shared" si="55"/>
        <v>#REF!</v>
      </c>
      <c r="T181" s="115"/>
      <c r="U181" s="115" t="e">
        <f t="shared" si="56"/>
        <v>#REF!</v>
      </c>
      <c r="V181" s="115" t="e">
        <f t="shared" si="57"/>
        <v>#REF!</v>
      </c>
      <c r="W181" s="115" t="e">
        <f t="shared" si="58"/>
        <v>#REF!</v>
      </c>
      <c r="X181" s="116" t="e">
        <f t="shared" si="59"/>
        <v>#REF!</v>
      </c>
      <c r="Y181" s="116" t="e">
        <f t="shared" si="60"/>
        <v>#REF!</v>
      </c>
      <c r="Z181" s="115" t="e">
        <f t="shared" si="61"/>
        <v>#REF!</v>
      </c>
      <c r="AA181" s="115" t="e">
        <f t="shared" si="65"/>
        <v>#REF!</v>
      </c>
      <c r="AB181" s="115"/>
      <c r="AC181" s="117" t="str">
        <f t="shared" si="62"/>
        <v>BERTAHAP</v>
      </c>
      <c r="AD181" s="118">
        <f t="shared" si="63"/>
        <v>0</v>
      </c>
      <c r="AE181" s="119">
        <v>2</v>
      </c>
      <c r="AF181" s="120"/>
      <c r="AG181" s="115" t="e">
        <f>IF(AF181&gt;#REF!,"LB","KR")</f>
        <v>#REF!</v>
      </c>
      <c r="AH181" s="120">
        <v>2341605000</v>
      </c>
      <c r="AI181" s="120">
        <v>2639363000</v>
      </c>
      <c r="AJ181" s="120">
        <v>2802153000</v>
      </c>
      <c r="AK181" s="121">
        <v>2974984000</v>
      </c>
      <c r="AL181" s="121">
        <v>2802153000</v>
      </c>
      <c r="AM181" s="120">
        <v>2974984000</v>
      </c>
      <c r="AN181" s="120" t="e">
        <f t="shared" si="45"/>
        <v>#REF!</v>
      </c>
    </row>
    <row r="182" spans="1:40">
      <c r="A182" s="3">
        <f t="shared" si="64"/>
        <v>143</v>
      </c>
      <c r="B182" s="106">
        <v>7</v>
      </c>
      <c r="C182" s="107" t="s">
        <v>167</v>
      </c>
      <c r="D182" s="106">
        <v>15</v>
      </c>
      <c r="E182" s="109"/>
      <c r="F182" s="110" t="s">
        <v>64</v>
      </c>
      <c r="G182" s="111">
        <f t="shared" si="46"/>
        <v>101</v>
      </c>
      <c r="H182" s="111">
        <f t="shared" si="47"/>
        <v>90</v>
      </c>
      <c r="I182" s="112">
        <f t="shared" si="48"/>
        <v>26438045</v>
      </c>
      <c r="J182" s="112" t="e">
        <f>SUMIF($AN$4:$AN$22,D182,#REF!)</f>
        <v>#REF!</v>
      </c>
      <c r="K182" s="113" t="e">
        <f t="shared" si="49"/>
        <v>#REF!</v>
      </c>
      <c r="L182" s="114" t="e">
        <f>SUMIF($AN$4:$AN$22,D182,#REF!)</f>
        <v>#REF!</v>
      </c>
      <c r="M182" s="115" t="e">
        <f t="shared" si="50"/>
        <v>#REF!</v>
      </c>
      <c r="N182" s="115" t="e">
        <f t="shared" si="51"/>
        <v>#REF!</v>
      </c>
      <c r="O182" s="115" t="e">
        <f t="shared" si="52"/>
        <v>#REF!</v>
      </c>
      <c r="P182" s="115" t="e">
        <f t="shared" si="53"/>
        <v>#REF!</v>
      </c>
      <c r="Q182" s="116" t="e">
        <f t="shared" si="54"/>
        <v>#REF!</v>
      </c>
      <c r="R182" s="115" t="e">
        <f t="shared" si="54"/>
        <v>#REF!</v>
      </c>
      <c r="S182" s="115" t="e">
        <f t="shared" si="55"/>
        <v>#REF!</v>
      </c>
      <c r="T182" s="115"/>
      <c r="U182" s="115" t="e">
        <f t="shared" si="56"/>
        <v>#REF!</v>
      </c>
      <c r="V182" s="115" t="e">
        <f t="shared" si="57"/>
        <v>#REF!</v>
      </c>
      <c r="W182" s="115" t="e">
        <f t="shared" si="58"/>
        <v>#REF!</v>
      </c>
      <c r="X182" s="116" t="e">
        <f t="shared" si="59"/>
        <v>#REF!</v>
      </c>
      <c r="Y182" s="116" t="e">
        <f t="shared" si="60"/>
        <v>#REF!</v>
      </c>
      <c r="Z182" s="115" t="e">
        <f t="shared" si="61"/>
        <v>#REF!</v>
      </c>
      <c r="AA182" s="115" t="e">
        <f t="shared" si="65"/>
        <v>#REF!</v>
      </c>
      <c r="AB182" s="115"/>
      <c r="AC182" s="117" t="str">
        <f t="shared" si="62"/>
        <v>BERTAHAP</v>
      </c>
      <c r="AD182" s="118">
        <f t="shared" si="63"/>
        <v>0</v>
      </c>
      <c r="AE182" s="119">
        <v>2</v>
      </c>
      <c r="AF182" s="120"/>
      <c r="AG182" s="115" t="e">
        <f>IF(AF182&gt;#REF!,"LB","KR")</f>
        <v>#REF!</v>
      </c>
      <c r="AH182" s="120">
        <v>2341605000</v>
      </c>
      <c r="AI182" s="120">
        <v>2639363000</v>
      </c>
      <c r="AJ182" s="120">
        <v>2802153000</v>
      </c>
      <c r="AK182" s="121">
        <v>2974984000</v>
      </c>
      <c r="AL182" s="121">
        <v>2802153000</v>
      </c>
      <c r="AM182" s="120">
        <v>2974984000</v>
      </c>
      <c r="AN182" s="120" t="e">
        <f t="shared" si="45"/>
        <v>#REF!</v>
      </c>
    </row>
    <row r="183" spans="1:40">
      <c r="A183" s="3">
        <f t="shared" si="64"/>
        <v>144</v>
      </c>
      <c r="B183" s="106">
        <v>8</v>
      </c>
      <c r="C183" s="107" t="s">
        <v>167</v>
      </c>
      <c r="D183" s="106">
        <v>17</v>
      </c>
      <c r="E183" s="109"/>
      <c r="F183" s="110" t="s">
        <v>67</v>
      </c>
      <c r="G183" s="111">
        <f t="shared" si="46"/>
        <v>85</v>
      </c>
      <c r="H183" s="111">
        <f t="shared" si="47"/>
        <v>74</v>
      </c>
      <c r="I183" s="112">
        <f t="shared" si="48"/>
        <v>26438045</v>
      </c>
      <c r="J183" s="112" t="e">
        <f>SUMIF($AN$4:$AN$22,D183,#REF!)</f>
        <v>#REF!</v>
      </c>
      <c r="K183" s="113" t="e">
        <f t="shared" si="49"/>
        <v>#REF!</v>
      </c>
      <c r="L183" s="114" t="e">
        <f>SUMIF($AN$4:$AN$22,D183,#REF!)</f>
        <v>#REF!</v>
      </c>
      <c r="M183" s="115" t="e">
        <f t="shared" si="50"/>
        <v>#REF!</v>
      </c>
      <c r="N183" s="115" t="e">
        <f t="shared" si="51"/>
        <v>#REF!</v>
      </c>
      <c r="O183" s="115" t="e">
        <f t="shared" si="52"/>
        <v>#REF!</v>
      </c>
      <c r="P183" s="115" t="e">
        <f t="shared" si="53"/>
        <v>#REF!</v>
      </c>
      <c r="Q183" s="116" t="e">
        <f t="shared" si="54"/>
        <v>#REF!</v>
      </c>
      <c r="R183" s="115" t="e">
        <f t="shared" si="54"/>
        <v>#REF!</v>
      </c>
      <c r="S183" s="115" t="e">
        <f t="shared" si="55"/>
        <v>#REF!</v>
      </c>
      <c r="T183" s="115"/>
      <c r="U183" s="115" t="e">
        <f t="shared" si="56"/>
        <v>#REF!</v>
      </c>
      <c r="V183" s="115" t="e">
        <f t="shared" si="57"/>
        <v>#REF!</v>
      </c>
      <c r="W183" s="115" t="e">
        <f t="shared" si="58"/>
        <v>#REF!</v>
      </c>
      <c r="X183" s="116" t="e">
        <f t="shared" si="59"/>
        <v>#REF!</v>
      </c>
      <c r="Y183" s="116" t="e">
        <f t="shared" si="60"/>
        <v>#REF!</v>
      </c>
      <c r="Z183" s="115" t="e">
        <f t="shared" si="61"/>
        <v>#REF!</v>
      </c>
      <c r="AA183" s="115" t="e">
        <f t="shared" si="65"/>
        <v>#REF!</v>
      </c>
      <c r="AB183" s="115"/>
      <c r="AC183" s="117" t="str">
        <f t="shared" si="62"/>
        <v>BERTAHAP</v>
      </c>
      <c r="AD183" s="118">
        <f t="shared" si="63"/>
        <v>0</v>
      </c>
      <c r="AE183" s="119">
        <v>2</v>
      </c>
      <c r="AF183" s="120"/>
      <c r="AG183" s="115" t="e">
        <f>IF(AF183&gt;#REF!,"LB","KR")</f>
        <v>#REF!</v>
      </c>
      <c r="AH183" s="120">
        <v>1925320000</v>
      </c>
      <c r="AI183" s="120">
        <v>2170143000</v>
      </c>
      <c r="AJ183" s="120">
        <v>2303993000</v>
      </c>
      <c r="AK183" s="121">
        <v>2446098000</v>
      </c>
      <c r="AL183" s="121">
        <v>2303993000</v>
      </c>
      <c r="AM183" s="120">
        <v>2446098000</v>
      </c>
      <c r="AN183" s="120" t="e">
        <f t="shared" si="45"/>
        <v>#REF!</v>
      </c>
    </row>
    <row r="184" spans="1:40">
      <c r="A184" s="3">
        <f t="shared" si="64"/>
        <v>145</v>
      </c>
      <c r="B184" s="106">
        <v>1</v>
      </c>
      <c r="C184" s="107" t="s">
        <v>169</v>
      </c>
      <c r="D184" s="108" t="s">
        <v>19</v>
      </c>
      <c r="E184" s="109"/>
      <c r="F184" s="110" t="s">
        <v>72</v>
      </c>
      <c r="G184" s="111">
        <f t="shared" si="46"/>
        <v>175</v>
      </c>
      <c r="H184" s="111">
        <f t="shared" si="47"/>
        <v>156</v>
      </c>
      <c r="I184" s="112">
        <f t="shared" si="48"/>
        <v>26438045</v>
      </c>
      <c r="J184" s="112" t="e">
        <f>SUMIF($AN$4:$AN$22,D184,#REF!)</f>
        <v>#REF!</v>
      </c>
      <c r="K184" s="113" t="e">
        <f t="shared" si="49"/>
        <v>#REF!</v>
      </c>
      <c r="L184" s="114" t="e">
        <f>SUMIF($AN$4:$AN$22,D184,#REF!)</f>
        <v>#REF!</v>
      </c>
      <c r="M184" s="115" t="e">
        <f t="shared" si="50"/>
        <v>#REF!</v>
      </c>
      <c r="N184" s="115" t="e">
        <f t="shared" si="51"/>
        <v>#REF!</v>
      </c>
      <c r="O184" s="115" t="e">
        <f t="shared" si="52"/>
        <v>#REF!</v>
      </c>
      <c r="P184" s="115" t="e">
        <f t="shared" si="53"/>
        <v>#REF!</v>
      </c>
      <c r="Q184" s="116" t="e">
        <f t="shared" si="54"/>
        <v>#REF!</v>
      </c>
      <c r="R184" s="115" t="e">
        <f t="shared" si="54"/>
        <v>#REF!</v>
      </c>
      <c r="S184" s="115" t="e">
        <f t="shared" si="55"/>
        <v>#REF!</v>
      </c>
      <c r="T184" s="115"/>
      <c r="U184" s="115" t="e">
        <f t="shared" si="56"/>
        <v>#REF!</v>
      </c>
      <c r="V184" s="115" t="e">
        <f t="shared" si="57"/>
        <v>#REF!</v>
      </c>
      <c r="W184" s="115" t="e">
        <f t="shared" si="58"/>
        <v>#REF!</v>
      </c>
      <c r="X184" s="116" t="e">
        <f t="shared" si="59"/>
        <v>#REF!</v>
      </c>
      <c r="Y184" s="116" t="e">
        <f t="shared" si="60"/>
        <v>#REF!</v>
      </c>
      <c r="Z184" s="115" t="e">
        <f t="shared" si="61"/>
        <v>#REF!</v>
      </c>
      <c r="AA184" s="115" t="e">
        <f t="shared" si="65"/>
        <v>#REF!</v>
      </c>
      <c r="AB184" s="115"/>
      <c r="AC184" s="117" t="str">
        <f t="shared" si="62"/>
        <v>BERTAHAP</v>
      </c>
      <c r="AD184" s="118">
        <f t="shared" si="63"/>
        <v>0</v>
      </c>
      <c r="AE184" s="119">
        <v>2</v>
      </c>
      <c r="AF184" s="120"/>
      <c r="AG184" s="115" t="e">
        <f>IF(AF184&gt;#REF!,"LB","KR")</f>
        <v>#REF!</v>
      </c>
      <c r="AH184" s="120">
        <v>4176307000</v>
      </c>
      <c r="AI184" s="120">
        <v>4707365000</v>
      </c>
      <c r="AJ184" s="120">
        <v>4997705000</v>
      </c>
      <c r="AK184" s="121">
        <v>5305952000</v>
      </c>
      <c r="AL184" s="121">
        <v>4997705000</v>
      </c>
      <c r="AM184" s="120">
        <v>5305952000</v>
      </c>
      <c r="AN184" s="120" t="e">
        <f t="shared" si="45"/>
        <v>#REF!</v>
      </c>
    </row>
    <row r="185" spans="1:40">
      <c r="A185" s="3">
        <f t="shared" si="64"/>
        <v>146</v>
      </c>
      <c r="B185" s="106">
        <v>2</v>
      </c>
      <c r="C185" s="107" t="s">
        <v>169</v>
      </c>
      <c r="D185" s="108" t="s">
        <v>29</v>
      </c>
      <c r="E185" s="109"/>
      <c r="F185" s="110" t="s">
        <v>74</v>
      </c>
      <c r="G185" s="111">
        <f t="shared" si="46"/>
        <v>85</v>
      </c>
      <c r="H185" s="111">
        <f t="shared" si="47"/>
        <v>74</v>
      </c>
      <c r="I185" s="112">
        <f t="shared" si="48"/>
        <v>26438045</v>
      </c>
      <c r="J185" s="112" t="e">
        <f>SUMIF($AN$4:$AN$22,D185,#REF!)</f>
        <v>#REF!</v>
      </c>
      <c r="K185" s="113" t="e">
        <f t="shared" si="49"/>
        <v>#REF!</v>
      </c>
      <c r="L185" s="114" t="e">
        <f>SUMIF($AN$4:$AN$22,D185,#REF!)</f>
        <v>#REF!</v>
      </c>
      <c r="M185" s="115" t="e">
        <f t="shared" si="50"/>
        <v>#REF!</v>
      </c>
      <c r="N185" s="115" t="e">
        <f t="shared" si="51"/>
        <v>#REF!</v>
      </c>
      <c r="O185" s="115" t="e">
        <f t="shared" si="52"/>
        <v>#REF!</v>
      </c>
      <c r="P185" s="115" t="e">
        <f t="shared" si="53"/>
        <v>#REF!</v>
      </c>
      <c r="Q185" s="116" t="e">
        <f t="shared" si="54"/>
        <v>#REF!</v>
      </c>
      <c r="R185" s="115" t="e">
        <f t="shared" si="54"/>
        <v>#REF!</v>
      </c>
      <c r="S185" s="115" t="e">
        <f t="shared" si="55"/>
        <v>#REF!</v>
      </c>
      <c r="T185" s="115"/>
      <c r="U185" s="115" t="e">
        <f t="shared" si="56"/>
        <v>#REF!</v>
      </c>
      <c r="V185" s="115" t="e">
        <f t="shared" si="57"/>
        <v>#REF!</v>
      </c>
      <c r="W185" s="115" t="e">
        <f t="shared" si="58"/>
        <v>#REF!</v>
      </c>
      <c r="X185" s="116" t="e">
        <f t="shared" si="59"/>
        <v>#REF!</v>
      </c>
      <c r="Y185" s="116" t="e">
        <f t="shared" si="60"/>
        <v>#REF!</v>
      </c>
      <c r="Z185" s="115" t="e">
        <f t="shared" si="61"/>
        <v>#REF!</v>
      </c>
      <c r="AA185" s="115" t="e">
        <f t="shared" si="65"/>
        <v>#REF!</v>
      </c>
      <c r="AB185" s="115"/>
      <c r="AC185" s="117" t="str">
        <f t="shared" si="62"/>
        <v>BERTAHAP</v>
      </c>
      <c r="AD185" s="118">
        <f t="shared" si="63"/>
        <v>0</v>
      </c>
      <c r="AE185" s="119">
        <v>2</v>
      </c>
      <c r="AF185" s="120"/>
      <c r="AG185" s="115" t="e">
        <f>IF(AF185&gt;#REF!,"LB","KR")</f>
        <v>#REF!</v>
      </c>
      <c r="AH185" s="120">
        <v>1944382000</v>
      </c>
      <c r="AI185" s="120">
        <v>2191629000</v>
      </c>
      <c r="AJ185" s="120">
        <v>2326804000</v>
      </c>
      <c r="AK185" s="121">
        <v>2470317000</v>
      </c>
      <c r="AL185" s="121">
        <v>2326804000</v>
      </c>
      <c r="AM185" s="120">
        <v>2470317000</v>
      </c>
      <c r="AN185" s="120" t="e">
        <f t="shared" si="45"/>
        <v>#REF!</v>
      </c>
    </row>
    <row r="186" spans="1:40">
      <c r="A186" s="3">
        <f t="shared" si="64"/>
        <v>147</v>
      </c>
      <c r="B186" s="106">
        <v>3</v>
      </c>
      <c r="C186" s="107" t="s">
        <v>169</v>
      </c>
      <c r="D186" s="108" t="s">
        <v>32</v>
      </c>
      <c r="E186" s="109"/>
      <c r="F186" s="110" t="s">
        <v>56</v>
      </c>
      <c r="G186" s="111">
        <f t="shared" si="46"/>
        <v>85</v>
      </c>
      <c r="H186" s="111">
        <f t="shared" si="47"/>
        <v>74</v>
      </c>
      <c r="I186" s="112">
        <f t="shared" si="48"/>
        <v>26438045</v>
      </c>
      <c r="J186" s="112" t="e">
        <f>SUMIF($AN$4:$AN$22,D186,#REF!)</f>
        <v>#REF!</v>
      </c>
      <c r="K186" s="113" t="e">
        <f t="shared" si="49"/>
        <v>#REF!</v>
      </c>
      <c r="L186" s="114" t="e">
        <f>SUMIF($AN$4:$AN$22,D186,#REF!)</f>
        <v>#REF!</v>
      </c>
      <c r="M186" s="115" t="e">
        <f t="shared" si="50"/>
        <v>#REF!</v>
      </c>
      <c r="N186" s="115" t="e">
        <f t="shared" si="51"/>
        <v>#REF!</v>
      </c>
      <c r="O186" s="115" t="e">
        <f t="shared" si="52"/>
        <v>#REF!</v>
      </c>
      <c r="P186" s="115" t="e">
        <f t="shared" si="53"/>
        <v>#REF!</v>
      </c>
      <c r="Q186" s="116" t="e">
        <f t="shared" si="54"/>
        <v>#REF!</v>
      </c>
      <c r="R186" s="115" t="e">
        <f t="shared" si="54"/>
        <v>#REF!</v>
      </c>
      <c r="S186" s="115" t="e">
        <f t="shared" si="55"/>
        <v>#REF!</v>
      </c>
      <c r="T186" s="115"/>
      <c r="U186" s="115" t="e">
        <f t="shared" si="56"/>
        <v>#REF!</v>
      </c>
      <c r="V186" s="115" t="e">
        <f t="shared" si="57"/>
        <v>#REF!</v>
      </c>
      <c r="W186" s="115" t="e">
        <f t="shared" si="58"/>
        <v>#REF!</v>
      </c>
      <c r="X186" s="116" t="e">
        <f t="shared" si="59"/>
        <v>#REF!</v>
      </c>
      <c r="Y186" s="116" t="e">
        <f t="shared" si="60"/>
        <v>#REF!</v>
      </c>
      <c r="Z186" s="115" t="e">
        <f t="shared" si="61"/>
        <v>#REF!</v>
      </c>
      <c r="AA186" s="115" t="e">
        <f t="shared" si="65"/>
        <v>#REF!</v>
      </c>
      <c r="AB186" s="115"/>
      <c r="AC186" s="117" t="str">
        <f t="shared" si="62"/>
        <v>BERTAHAP</v>
      </c>
      <c r="AD186" s="118">
        <f t="shared" si="63"/>
        <v>0</v>
      </c>
      <c r="AE186" s="119">
        <v>2</v>
      </c>
      <c r="AF186" s="120"/>
      <c r="AG186" s="115" t="e">
        <f>IF(AF186&gt;#REF!,"LB","KR")</f>
        <v>#REF!</v>
      </c>
      <c r="AH186" s="120">
        <v>1944382000</v>
      </c>
      <c r="AI186" s="120">
        <v>2191629000</v>
      </c>
      <c r="AJ186" s="120">
        <v>2326804000</v>
      </c>
      <c r="AK186" s="121">
        <v>2470317000</v>
      </c>
      <c r="AL186" s="121">
        <v>2326804000</v>
      </c>
      <c r="AM186" s="120">
        <v>2470317000</v>
      </c>
      <c r="AN186" s="120" t="e">
        <f t="shared" si="45"/>
        <v>#REF!</v>
      </c>
    </row>
    <row r="187" spans="1:40">
      <c r="A187" s="3">
        <f t="shared" si="64"/>
        <v>148</v>
      </c>
      <c r="B187" s="106">
        <v>4</v>
      </c>
      <c r="C187" s="107" t="s">
        <v>169</v>
      </c>
      <c r="D187" s="108" t="s">
        <v>38</v>
      </c>
      <c r="E187" s="109"/>
      <c r="F187" s="110" t="s">
        <v>58</v>
      </c>
      <c r="G187" s="111">
        <f t="shared" si="46"/>
        <v>101</v>
      </c>
      <c r="H187" s="111">
        <f t="shared" si="47"/>
        <v>90</v>
      </c>
      <c r="I187" s="112">
        <f t="shared" si="48"/>
        <v>26438045</v>
      </c>
      <c r="J187" s="112" t="e">
        <f>SUMIF($AN$4:$AN$22,D187,#REF!)</f>
        <v>#REF!</v>
      </c>
      <c r="K187" s="113" t="e">
        <f t="shared" si="49"/>
        <v>#REF!</v>
      </c>
      <c r="L187" s="114" t="e">
        <f>SUMIF($AN$4:$AN$22,D187,#REF!)</f>
        <v>#REF!</v>
      </c>
      <c r="M187" s="115" t="e">
        <f t="shared" si="50"/>
        <v>#REF!</v>
      </c>
      <c r="N187" s="115" t="e">
        <f t="shared" si="51"/>
        <v>#REF!</v>
      </c>
      <c r="O187" s="115" t="e">
        <f t="shared" si="52"/>
        <v>#REF!</v>
      </c>
      <c r="P187" s="115" t="e">
        <f t="shared" si="53"/>
        <v>#REF!</v>
      </c>
      <c r="Q187" s="116" t="e">
        <f t="shared" si="54"/>
        <v>#REF!</v>
      </c>
      <c r="R187" s="115" t="e">
        <f t="shared" si="54"/>
        <v>#REF!</v>
      </c>
      <c r="S187" s="115" t="e">
        <f t="shared" si="55"/>
        <v>#REF!</v>
      </c>
      <c r="T187" s="115"/>
      <c r="U187" s="115" t="e">
        <f t="shared" si="56"/>
        <v>#REF!</v>
      </c>
      <c r="V187" s="115" t="e">
        <f t="shared" si="57"/>
        <v>#REF!</v>
      </c>
      <c r="W187" s="115" t="e">
        <f t="shared" si="58"/>
        <v>#REF!</v>
      </c>
      <c r="X187" s="116" t="e">
        <f t="shared" si="59"/>
        <v>#REF!</v>
      </c>
      <c r="Y187" s="116" t="e">
        <f t="shared" si="60"/>
        <v>#REF!</v>
      </c>
      <c r="Z187" s="115" t="e">
        <f t="shared" si="61"/>
        <v>#REF!</v>
      </c>
      <c r="AA187" s="115" t="e">
        <f t="shared" si="65"/>
        <v>#REF!</v>
      </c>
      <c r="AB187" s="115"/>
      <c r="AC187" s="117" t="str">
        <f t="shared" si="62"/>
        <v>BERTAHAP</v>
      </c>
      <c r="AD187" s="118">
        <f t="shared" si="63"/>
        <v>0</v>
      </c>
      <c r="AE187" s="119">
        <v>2</v>
      </c>
      <c r="AF187" s="120"/>
      <c r="AG187" s="115" t="e">
        <f>IF(AF187&gt;#REF!,"LB","KR")</f>
        <v>#REF!</v>
      </c>
      <c r="AH187" s="120">
        <v>2364789000</v>
      </c>
      <c r="AI187" s="120">
        <v>2665495000</v>
      </c>
      <c r="AJ187" s="120">
        <v>2829897000</v>
      </c>
      <c r="AK187" s="121">
        <v>3004439000</v>
      </c>
      <c r="AL187" s="121">
        <v>2829897000</v>
      </c>
      <c r="AM187" s="120">
        <v>3004439000</v>
      </c>
      <c r="AN187" s="120" t="e">
        <f t="shared" si="45"/>
        <v>#REF!</v>
      </c>
    </row>
    <row r="188" spans="1:40">
      <c r="A188" s="3">
        <f t="shared" si="64"/>
        <v>149</v>
      </c>
      <c r="B188" s="106">
        <v>5</v>
      </c>
      <c r="C188" s="107" t="s">
        <v>169</v>
      </c>
      <c r="D188" s="108" t="s">
        <v>44</v>
      </c>
      <c r="E188" s="109"/>
      <c r="F188" s="110" t="s">
        <v>60</v>
      </c>
      <c r="G188" s="111">
        <f t="shared" si="46"/>
        <v>101</v>
      </c>
      <c r="H188" s="111">
        <f t="shared" si="47"/>
        <v>90</v>
      </c>
      <c r="I188" s="112">
        <f t="shared" si="48"/>
        <v>26438045</v>
      </c>
      <c r="J188" s="112" t="e">
        <f>SUMIF($AN$4:$AN$22,D188,#REF!)</f>
        <v>#REF!</v>
      </c>
      <c r="K188" s="113" t="e">
        <f t="shared" si="49"/>
        <v>#REF!</v>
      </c>
      <c r="L188" s="114" t="e">
        <f>SUMIF($AN$4:$AN$22,D188,#REF!)</f>
        <v>#REF!</v>
      </c>
      <c r="M188" s="115" t="e">
        <f t="shared" si="50"/>
        <v>#REF!</v>
      </c>
      <c r="N188" s="115" t="e">
        <f t="shared" si="51"/>
        <v>#REF!</v>
      </c>
      <c r="O188" s="115" t="e">
        <f t="shared" si="52"/>
        <v>#REF!</v>
      </c>
      <c r="P188" s="115" t="e">
        <f t="shared" si="53"/>
        <v>#REF!</v>
      </c>
      <c r="Q188" s="116" t="e">
        <f t="shared" si="54"/>
        <v>#REF!</v>
      </c>
      <c r="R188" s="115" t="e">
        <f t="shared" si="54"/>
        <v>#REF!</v>
      </c>
      <c r="S188" s="115" t="e">
        <f t="shared" si="55"/>
        <v>#REF!</v>
      </c>
      <c r="T188" s="115"/>
      <c r="U188" s="115" t="e">
        <f t="shared" si="56"/>
        <v>#REF!</v>
      </c>
      <c r="V188" s="115" t="e">
        <f t="shared" si="57"/>
        <v>#REF!</v>
      </c>
      <c r="W188" s="115" t="e">
        <f t="shared" si="58"/>
        <v>#REF!</v>
      </c>
      <c r="X188" s="116" t="e">
        <f t="shared" si="59"/>
        <v>#REF!</v>
      </c>
      <c r="Y188" s="116" t="e">
        <f t="shared" si="60"/>
        <v>#REF!</v>
      </c>
      <c r="Z188" s="115" t="e">
        <f t="shared" si="61"/>
        <v>#REF!</v>
      </c>
      <c r="AA188" s="115" t="e">
        <f t="shared" si="65"/>
        <v>#REF!</v>
      </c>
      <c r="AB188" s="115"/>
      <c r="AC188" s="117" t="str">
        <f t="shared" si="62"/>
        <v>BERTAHAP</v>
      </c>
      <c r="AD188" s="118">
        <f t="shared" si="63"/>
        <v>0</v>
      </c>
      <c r="AE188" s="119">
        <v>2</v>
      </c>
      <c r="AF188" s="120"/>
      <c r="AG188" s="115" t="e">
        <f>IF(AF188&gt;#REF!,"LB","KR")</f>
        <v>#REF!</v>
      </c>
      <c r="AH188" s="120">
        <v>2364789000</v>
      </c>
      <c r="AI188" s="120">
        <v>2665495000</v>
      </c>
      <c r="AJ188" s="120">
        <v>2829897000</v>
      </c>
      <c r="AK188" s="121">
        <v>3004439000</v>
      </c>
      <c r="AL188" s="121">
        <v>2829897000</v>
      </c>
      <c r="AM188" s="120">
        <v>3004439000</v>
      </c>
      <c r="AN188" s="120" t="e">
        <f t="shared" si="45"/>
        <v>#REF!</v>
      </c>
    </row>
    <row r="189" spans="1:40">
      <c r="A189" s="3">
        <f t="shared" si="64"/>
        <v>150</v>
      </c>
      <c r="B189" s="106">
        <v>6</v>
      </c>
      <c r="C189" s="107" t="s">
        <v>169</v>
      </c>
      <c r="D189" s="106">
        <v>11</v>
      </c>
      <c r="E189" s="109"/>
      <c r="F189" s="110" t="s">
        <v>62</v>
      </c>
      <c r="G189" s="111">
        <f t="shared" si="46"/>
        <v>101</v>
      </c>
      <c r="H189" s="111">
        <f t="shared" si="47"/>
        <v>90</v>
      </c>
      <c r="I189" s="112">
        <f t="shared" si="48"/>
        <v>26438045</v>
      </c>
      <c r="J189" s="112" t="e">
        <f>SUMIF($AN$4:$AN$22,D189,#REF!)</f>
        <v>#REF!</v>
      </c>
      <c r="K189" s="113" t="e">
        <f t="shared" si="49"/>
        <v>#REF!</v>
      </c>
      <c r="L189" s="114" t="e">
        <f>SUMIF($AN$4:$AN$22,D189,#REF!)</f>
        <v>#REF!</v>
      </c>
      <c r="M189" s="115" t="e">
        <f t="shared" si="50"/>
        <v>#REF!</v>
      </c>
      <c r="N189" s="115" t="e">
        <f t="shared" si="51"/>
        <v>#REF!</v>
      </c>
      <c r="O189" s="115" t="e">
        <f t="shared" si="52"/>
        <v>#REF!</v>
      </c>
      <c r="P189" s="115" t="e">
        <f t="shared" si="53"/>
        <v>#REF!</v>
      </c>
      <c r="Q189" s="116" t="e">
        <f t="shared" si="54"/>
        <v>#REF!</v>
      </c>
      <c r="R189" s="115" t="e">
        <f t="shared" si="54"/>
        <v>#REF!</v>
      </c>
      <c r="S189" s="115" t="e">
        <f t="shared" si="55"/>
        <v>#REF!</v>
      </c>
      <c r="T189" s="115"/>
      <c r="U189" s="115" t="e">
        <f t="shared" si="56"/>
        <v>#REF!</v>
      </c>
      <c r="V189" s="115" t="e">
        <f t="shared" si="57"/>
        <v>#REF!</v>
      </c>
      <c r="W189" s="115" t="e">
        <f t="shared" si="58"/>
        <v>#REF!</v>
      </c>
      <c r="X189" s="116" t="e">
        <f t="shared" si="59"/>
        <v>#REF!</v>
      </c>
      <c r="Y189" s="116" t="e">
        <f t="shared" si="60"/>
        <v>#REF!</v>
      </c>
      <c r="Z189" s="115" t="e">
        <f t="shared" si="61"/>
        <v>#REF!</v>
      </c>
      <c r="AA189" s="115" t="e">
        <f t="shared" si="65"/>
        <v>#REF!</v>
      </c>
      <c r="AB189" s="115"/>
      <c r="AC189" s="117" t="str">
        <f t="shared" si="62"/>
        <v>BERTAHAP</v>
      </c>
      <c r="AD189" s="118">
        <f t="shared" si="63"/>
        <v>0</v>
      </c>
      <c r="AE189" s="119">
        <v>2</v>
      </c>
      <c r="AF189" s="120"/>
      <c r="AG189" s="115" t="e">
        <f>IF(AF189&gt;#REF!,"LB","KR")</f>
        <v>#REF!</v>
      </c>
      <c r="AH189" s="120">
        <v>2364789000</v>
      </c>
      <c r="AI189" s="120">
        <v>2665495000</v>
      </c>
      <c r="AJ189" s="120">
        <v>2829897000</v>
      </c>
      <c r="AK189" s="121">
        <v>3004439000</v>
      </c>
      <c r="AL189" s="121">
        <v>2829897000</v>
      </c>
      <c r="AM189" s="120">
        <v>3004439000</v>
      </c>
      <c r="AN189" s="120" t="e">
        <f t="shared" si="45"/>
        <v>#REF!</v>
      </c>
    </row>
    <row r="190" spans="1:40">
      <c r="A190" s="3">
        <f t="shared" si="64"/>
        <v>151</v>
      </c>
      <c r="B190" s="106">
        <v>7</v>
      </c>
      <c r="C190" s="107" t="s">
        <v>169</v>
      </c>
      <c r="D190" s="106">
        <v>15</v>
      </c>
      <c r="E190" s="109"/>
      <c r="F190" s="110" t="s">
        <v>64</v>
      </c>
      <c r="G190" s="111">
        <f t="shared" si="46"/>
        <v>101</v>
      </c>
      <c r="H190" s="111">
        <f t="shared" si="47"/>
        <v>90</v>
      </c>
      <c r="I190" s="112">
        <f t="shared" si="48"/>
        <v>26438045</v>
      </c>
      <c r="J190" s="112" t="e">
        <f>SUMIF($AN$4:$AN$22,D190,#REF!)</f>
        <v>#REF!</v>
      </c>
      <c r="K190" s="113" t="e">
        <f t="shared" si="49"/>
        <v>#REF!</v>
      </c>
      <c r="L190" s="114" t="e">
        <f>SUMIF($AN$4:$AN$22,D190,#REF!)</f>
        <v>#REF!</v>
      </c>
      <c r="M190" s="115" t="e">
        <f t="shared" si="50"/>
        <v>#REF!</v>
      </c>
      <c r="N190" s="115" t="e">
        <f t="shared" si="51"/>
        <v>#REF!</v>
      </c>
      <c r="O190" s="115" t="e">
        <f t="shared" si="52"/>
        <v>#REF!</v>
      </c>
      <c r="P190" s="115" t="e">
        <f t="shared" si="53"/>
        <v>#REF!</v>
      </c>
      <c r="Q190" s="116" t="e">
        <f t="shared" si="54"/>
        <v>#REF!</v>
      </c>
      <c r="R190" s="115" t="e">
        <f t="shared" si="54"/>
        <v>#REF!</v>
      </c>
      <c r="S190" s="115" t="e">
        <f t="shared" si="55"/>
        <v>#REF!</v>
      </c>
      <c r="T190" s="115"/>
      <c r="U190" s="115" t="e">
        <f t="shared" si="56"/>
        <v>#REF!</v>
      </c>
      <c r="V190" s="115" t="e">
        <f t="shared" si="57"/>
        <v>#REF!</v>
      </c>
      <c r="W190" s="115" t="e">
        <f t="shared" si="58"/>
        <v>#REF!</v>
      </c>
      <c r="X190" s="116" t="e">
        <f t="shared" si="59"/>
        <v>#REF!</v>
      </c>
      <c r="Y190" s="116" t="e">
        <f t="shared" si="60"/>
        <v>#REF!</v>
      </c>
      <c r="Z190" s="115" t="e">
        <f t="shared" si="61"/>
        <v>#REF!</v>
      </c>
      <c r="AA190" s="115" t="e">
        <f t="shared" si="65"/>
        <v>#REF!</v>
      </c>
      <c r="AB190" s="115"/>
      <c r="AC190" s="117" t="str">
        <f t="shared" si="62"/>
        <v>BERTAHAP</v>
      </c>
      <c r="AD190" s="118">
        <f t="shared" si="63"/>
        <v>0</v>
      </c>
      <c r="AE190" s="119">
        <v>2</v>
      </c>
      <c r="AF190" s="120"/>
      <c r="AG190" s="115" t="e">
        <f>IF(AF190&gt;#REF!,"LB","KR")</f>
        <v>#REF!</v>
      </c>
      <c r="AH190" s="120">
        <v>2364789000</v>
      </c>
      <c r="AI190" s="120">
        <v>2665495000</v>
      </c>
      <c r="AJ190" s="120">
        <v>2829897000</v>
      </c>
      <c r="AK190" s="121">
        <v>3004439000</v>
      </c>
      <c r="AL190" s="121">
        <v>2829897000</v>
      </c>
      <c r="AM190" s="120">
        <v>3004439000</v>
      </c>
      <c r="AN190" s="120" t="e">
        <f t="shared" si="45"/>
        <v>#REF!</v>
      </c>
    </row>
    <row r="191" spans="1:40">
      <c r="A191" s="3">
        <f t="shared" si="64"/>
        <v>152</v>
      </c>
      <c r="B191" s="106">
        <v>8</v>
      </c>
      <c r="C191" s="107" t="s">
        <v>169</v>
      </c>
      <c r="D191" s="106">
        <v>17</v>
      </c>
      <c r="E191" s="109"/>
      <c r="F191" s="110" t="s">
        <v>67</v>
      </c>
      <c r="G191" s="111">
        <f t="shared" si="46"/>
        <v>85</v>
      </c>
      <c r="H191" s="111">
        <f t="shared" si="47"/>
        <v>74</v>
      </c>
      <c r="I191" s="112">
        <f t="shared" si="48"/>
        <v>26438045</v>
      </c>
      <c r="J191" s="112" t="e">
        <f>SUMIF($AN$4:$AN$22,D191,#REF!)</f>
        <v>#REF!</v>
      </c>
      <c r="K191" s="113" t="e">
        <f t="shared" si="49"/>
        <v>#REF!</v>
      </c>
      <c r="L191" s="114" t="e">
        <f>SUMIF($AN$4:$AN$22,D191,#REF!)</f>
        <v>#REF!</v>
      </c>
      <c r="M191" s="115" t="e">
        <f t="shared" si="50"/>
        <v>#REF!</v>
      </c>
      <c r="N191" s="115" t="e">
        <f t="shared" si="51"/>
        <v>#REF!</v>
      </c>
      <c r="O191" s="115" t="e">
        <f t="shared" si="52"/>
        <v>#REF!</v>
      </c>
      <c r="P191" s="115" t="e">
        <f t="shared" si="53"/>
        <v>#REF!</v>
      </c>
      <c r="Q191" s="116" t="e">
        <f t="shared" si="54"/>
        <v>#REF!</v>
      </c>
      <c r="R191" s="115" t="e">
        <f t="shared" si="54"/>
        <v>#REF!</v>
      </c>
      <c r="S191" s="115" t="e">
        <f t="shared" si="55"/>
        <v>#REF!</v>
      </c>
      <c r="T191" s="115"/>
      <c r="U191" s="115" t="e">
        <f t="shared" si="56"/>
        <v>#REF!</v>
      </c>
      <c r="V191" s="115" t="e">
        <f t="shared" si="57"/>
        <v>#REF!</v>
      </c>
      <c r="W191" s="115" t="e">
        <f t="shared" si="58"/>
        <v>#REF!</v>
      </c>
      <c r="X191" s="116" t="e">
        <f t="shared" si="59"/>
        <v>#REF!</v>
      </c>
      <c r="Y191" s="116" t="e">
        <f t="shared" si="60"/>
        <v>#REF!</v>
      </c>
      <c r="Z191" s="115" t="e">
        <f t="shared" si="61"/>
        <v>#REF!</v>
      </c>
      <c r="AA191" s="115" t="e">
        <f t="shared" si="65"/>
        <v>#REF!</v>
      </c>
      <c r="AB191" s="115"/>
      <c r="AC191" s="117" t="str">
        <f t="shared" si="62"/>
        <v>BERTAHAP</v>
      </c>
      <c r="AD191" s="118">
        <f t="shared" si="63"/>
        <v>0</v>
      </c>
      <c r="AE191" s="119">
        <v>2</v>
      </c>
      <c r="AF191" s="120"/>
      <c r="AG191" s="115" t="e">
        <f>IF(AF191&gt;#REF!,"LB","KR")</f>
        <v>#REF!</v>
      </c>
      <c r="AH191" s="120">
        <v>1944382000</v>
      </c>
      <c r="AI191" s="120">
        <v>2191629000</v>
      </c>
      <c r="AJ191" s="120">
        <v>2326804000</v>
      </c>
      <c r="AK191" s="121">
        <v>2470317000</v>
      </c>
      <c r="AL191" s="121">
        <v>2326804000</v>
      </c>
      <c r="AM191" s="120">
        <v>2470317000</v>
      </c>
      <c r="AN191" s="120" t="e">
        <f t="shared" si="45"/>
        <v>#REF!</v>
      </c>
    </row>
    <row r="192" spans="1:40">
      <c r="A192" s="3">
        <f t="shared" si="64"/>
        <v>153</v>
      </c>
      <c r="B192" s="106">
        <v>1</v>
      </c>
      <c r="C192" s="107" t="s">
        <v>173</v>
      </c>
      <c r="D192" s="108" t="s">
        <v>19</v>
      </c>
      <c r="E192" s="109"/>
      <c r="F192" s="110" t="s">
        <v>72</v>
      </c>
      <c r="G192" s="111">
        <f t="shared" si="46"/>
        <v>175</v>
      </c>
      <c r="H192" s="111">
        <f t="shared" si="47"/>
        <v>156</v>
      </c>
      <c r="I192" s="112">
        <f t="shared" si="48"/>
        <v>26438045</v>
      </c>
      <c r="J192" s="112" t="e">
        <f>SUMIF($AN$4:$AN$22,D192,#REF!)</f>
        <v>#REF!</v>
      </c>
      <c r="K192" s="113" t="e">
        <f t="shared" si="49"/>
        <v>#REF!</v>
      </c>
      <c r="L192" s="249" t="e">
        <f>SUMIF($AN$4:$AN$22,D192,#REF!)</f>
        <v>#REF!</v>
      </c>
      <c r="M192" s="115" t="e">
        <f t="shared" si="50"/>
        <v>#REF!</v>
      </c>
      <c r="N192" s="115" t="e">
        <f t="shared" si="51"/>
        <v>#REF!</v>
      </c>
      <c r="O192" s="115" t="e">
        <f t="shared" si="52"/>
        <v>#REF!</v>
      </c>
      <c r="P192" s="115" t="e">
        <f t="shared" si="53"/>
        <v>#REF!</v>
      </c>
      <c r="Q192" s="116" t="e">
        <f t="shared" si="54"/>
        <v>#REF!</v>
      </c>
      <c r="R192" s="115" t="e">
        <f t="shared" si="54"/>
        <v>#REF!</v>
      </c>
      <c r="S192" s="115" t="e">
        <f t="shared" si="55"/>
        <v>#REF!</v>
      </c>
      <c r="T192" s="115"/>
      <c r="U192" s="115" t="e">
        <f t="shared" si="56"/>
        <v>#REF!</v>
      </c>
      <c r="V192" s="115" t="e">
        <f t="shared" si="57"/>
        <v>#REF!</v>
      </c>
      <c r="W192" s="115" t="e">
        <f t="shared" si="58"/>
        <v>#REF!</v>
      </c>
      <c r="X192" s="116" t="e">
        <f t="shared" si="59"/>
        <v>#REF!</v>
      </c>
      <c r="Y192" s="116" t="e">
        <f t="shared" si="60"/>
        <v>#REF!</v>
      </c>
      <c r="Z192" s="115" t="e">
        <f t="shared" si="61"/>
        <v>#REF!</v>
      </c>
      <c r="AA192" s="115" t="e">
        <f t="shared" si="65"/>
        <v>#REF!</v>
      </c>
      <c r="AB192" s="115"/>
      <c r="AC192" s="117" t="str">
        <f t="shared" si="62"/>
        <v>BERTAHAP</v>
      </c>
      <c r="AD192" s="118">
        <f t="shared" si="63"/>
        <v>0</v>
      </c>
      <c r="AE192" s="119">
        <v>2</v>
      </c>
      <c r="AF192" s="120"/>
      <c r="AG192" s="115" t="e">
        <f>IF(AF192&gt;#REF!,"LB","KR")</f>
        <v>#REF!</v>
      </c>
      <c r="AH192" s="120">
        <v>4217251000</v>
      </c>
      <c r="AI192" s="120">
        <v>4753515000</v>
      </c>
      <c r="AJ192" s="120">
        <v>5046702000</v>
      </c>
      <c r="AK192" s="121">
        <v>5357971000</v>
      </c>
      <c r="AL192" s="121">
        <v>5046702000</v>
      </c>
      <c r="AM192" s="120">
        <v>5357971000</v>
      </c>
      <c r="AN192" s="120" t="e">
        <f t="shared" si="45"/>
        <v>#REF!</v>
      </c>
    </row>
    <row r="193" spans="1:40">
      <c r="A193" s="3">
        <f t="shared" si="64"/>
        <v>154</v>
      </c>
      <c r="B193" s="106">
        <v>2</v>
      </c>
      <c r="C193" s="107" t="s">
        <v>173</v>
      </c>
      <c r="D193" s="108" t="s">
        <v>29</v>
      </c>
      <c r="E193" s="109"/>
      <c r="F193" s="110" t="s">
        <v>74</v>
      </c>
      <c r="G193" s="111">
        <f t="shared" si="46"/>
        <v>85</v>
      </c>
      <c r="H193" s="111">
        <f t="shared" si="47"/>
        <v>74</v>
      </c>
      <c r="I193" s="112">
        <f t="shared" si="48"/>
        <v>26438045</v>
      </c>
      <c r="J193" s="112" t="e">
        <f>SUMIF($AN$4:$AN$22,D193,#REF!)</f>
        <v>#REF!</v>
      </c>
      <c r="K193" s="113" t="e">
        <f t="shared" si="49"/>
        <v>#REF!</v>
      </c>
      <c r="L193" s="249" t="e">
        <f>SUMIF($AN$4:$AN$22,D193,#REF!)</f>
        <v>#REF!</v>
      </c>
      <c r="M193" s="115" t="e">
        <f t="shared" si="50"/>
        <v>#REF!</v>
      </c>
      <c r="N193" s="115" t="e">
        <f t="shared" si="51"/>
        <v>#REF!</v>
      </c>
      <c r="O193" s="115" t="e">
        <f t="shared" si="52"/>
        <v>#REF!</v>
      </c>
      <c r="P193" s="115" t="e">
        <f t="shared" si="53"/>
        <v>#REF!</v>
      </c>
      <c r="Q193" s="116" t="e">
        <f t="shared" si="54"/>
        <v>#REF!</v>
      </c>
      <c r="R193" s="115" t="e">
        <f t="shared" si="54"/>
        <v>#REF!</v>
      </c>
      <c r="S193" s="115" t="e">
        <f t="shared" si="55"/>
        <v>#REF!</v>
      </c>
      <c r="T193" s="115"/>
      <c r="U193" s="115" t="e">
        <f t="shared" si="56"/>
        <v>#REF!</v>
      </c>
      <c r="V193" s="115" t="e">
        <f t="shared" si="57"/>
        <v>#REF!</v>
      </c>
      <c r="W193" s="115" t="e">
        <f t="shared" si="58"/>
        <v>#REF!</v>
      </c>
      <c r="X193" s="116" t="e">
        <f t="shared" si="59"/>
        <v>#REF!</v>
      </c>
      <c r="Y193" s="116" t="e">
        <f t="shared" si="60"/>
        <v>#REF!</v>
      </c>
      <c r="Z193" s="115" t="e">
        <f t="shared" si="61"/>
        <v>#REF!</v>
      </c>
      <c r="AA193" s="115" t="e">
        <f t="shared" si="65"/>
        <v>#REF!</v>
      </c>
      <c r="AB193" s="115"/>
      <c r="AC193" s="117" t="str">
        <f t="shared" si="62"/>
        <v>BERTAHAP</v>
      </c>
      <c r="AD193" s="118">
        <f t="shared" si="63"/>
        <v>0</v>
      </c>
      <c r="AE193" s="119">
        <v>2</v>
      </c>
      <c r="AF193" s="120"/>
      <c r="AG193" s="115" t="e">
        <f>IF(AF193&gt;#REF!,"LB","KR")</f>
        <v>#REF!</v>
      </c>
      <c r="AH193" s="120">
        <v>1963445000</v>
      </c>
      <c r="AI193" s="120">
        <v>2213116000</v>
      </c>
      <c r="AJ193" s="120">
        <v>2349616000</v>
      </c>
      <c r="AK193" s="121">
        <v>2494535000</v>
      </c>
      <c r="AL193" s="121">
        <v>2349616000</v>
      </c>
      <c r="AM193" s="120">
        <v>2494535000</v>
      </c>
      <c r="AN193" s="120" t="e">
        <f t="shared" si="45"/>
        <v>#REF!</v>
      </c>
    </row>
    <row r="194" spans="1:40">
      <c r="A194" s="3">
        <f t="shared" si="64"/>
        <v>155</v>
      </c>
      <c r="B194" s="106">
        <v>3</v>
      </c>
      <c r="C194" s="107" t="s">
        <v>173</v>
      </c>
      <c r="D194" s="108" t="s">
        <v>32</v>
      </c>
      <c r="E194" s="109"/>
      <c r="F194" s="110" t="s">
        <v>56</v>
      </c>
      <c r="G194" s="111">
        <f t="shared" si="46"/>
        <v>85</v>
      </c>
      <c r="H194" s="111">
        <f t="shared" si="47"/>
        <v>74</v>
      </c>
      <c r="I194" s="112">
        <f t="shared" si="48"/>
        <v>26438045</v>
      </c>
      <c r="J194" s="112" t="e">
        <f>SUMIF($AN$4:$AN$22,D194,#REF!)</f>
        <v>#REF!</v>
      </c>
      <c r="K194" s="113" t="e">
        <f t="shared" si="49"/>
        <v>#REF!</v>
      </c>
      <c r="L194" s="249" t="e">
        <f>SUMIF($AN$4:$AN$22,D194,#REF!)</f>
        <v>#REF!</v>
      </c>
      <c r="M194" s="115" t="e">
        <f t="shared" si="50"/>
        <v>#REF!</v>
      </c>
      <c r="N194" s="115" t="e">
        <f t="shared" si="51"/>
        <v>#REF!</v>
      </c>
      <c r="O194" s="115" t="e">
        <f t="shared" si="52"/>
        <v>#REF!</v>
      </c>
      <c r="P194" s="115" t="e">
        <f t="shared" si="53"/>
        <v>#REF!</v>
      </c>
      <c r="Q194" s="116" t="e">
        <f t="shared" si="54"/>
        <v>#REF!</v>
      </c>
      <c r="R194" s="115" t="e">
        <f t="shared" si="54"/>
        <v>#REF!</v>
      </c>
      <c r="S194" s="115" t="e">
        <f t="shared" si="55"/>
        <v>#REF!</v>
      </c>
      <c r="T194" s="115"/>
      <c r="U194" s="115" t="e">
        <f t="shared" si="56"/>
        <v>#REF!</v>
      </c>
      <c r="V194" s="115" t="e">
        <f t="shared" si="57"/>
        <v>#REF!</v>
      </c>
      <c r="W194" s="115" t="e">
        <f t="shared" si="58"/>
        <v>#REF!</v>
      </c>
      <c r="X194" s="116" t="e">
        <f t="shared" si="59"/>
        <v>#REF!</v>
      </c>
      <c r="Y194" s="116" t="e">
        <f t="shared" si="60"/>
        <v>#REF!</v>
      </c>
      <c r="Z194" s="115" t="e">
        <f t="shared" si="61"/>
        <v>#REF!</v>
      </c>
      <c r="AA194" s="115" t="e">
        <f t="shared" si="65"/>
        <v>#REF!</v>
      </c>
      <c r="AB194" s="115"/>
      <c r="AC194" s="117" t="str">
        <f t="shared" si="62"/>
        <v>BERTAHAP</v>
      </c>
      <c r="AD194" s="118">
        <f t="shared" si="63"/>
        <v>0</v>
      </c>
      <c r="AE194" s="119">
        <v>2</v>
      </c>
      <c r="AF194" s="120"/>
      <c r="AG194" s="115" t="e">
        <f>IF(AF194&gt;#REF!,"LB","KR")</f>
        <v>#REF!</v>
      </c>
      <c r="AH194" s="120">
        <v>1963445000</v>
      </c>
      <c r="AI194" s="120">
        <v>2213116000</v>
      </c>
      <c r="AJ194" s="120">
        <v>2349616000</v>
      </c>
      <c r="AK194" s="121">
        <v>2494535000</v>
      </c>
      <c r="AL194" s="121">
        <v>2349616000</v>
      </c>
      <c r="AM194" s="120">
        <v>2494535000</v>
      </c>
      <c r="AN194" s="120" t="e">
        <f t="shared" si="45"/>
        <v>#REF!</v>
      </c>
    </row>
    <row r="195" spans="1:40">
      <c r="A195" s="3">
        <f t="shared" si="64"/>
        <v>156</v>
      </c>
      <c r="B195" s="106">
        <v>4</v>
      </c>
      <c r="C195" s="107" t="s">
        <v>173</v>
      </c>
      <c r="D195" s="108" t="s">
        <v>38</v>
      </c>
      <c r="E195" s="109"/>
      <c r="F195" s="110" t="s">
        <v>58</v>
      </c>
      <c r="G195" s="111">
        <f t="shared" si="46"/>
        <v>101</v>
      </c>
      <c r="H195" s="111">
        <f t="shared" si="47"/>
        <v>90</v>
      </c>
      <c r="I195" s="112">
        <f t="shared" si="48"/>
        <v>26438045</v>
      </c>
      <c r="J195" s="112" t="e">
        <f>SUMIF($AN$4:$AN$22,D195,#REF!)</f>
        <v>#REF!</v>
      </c>
      <c r="K195" s="113" t="e">
        <f t="shared" si="49"/>
        <v>#REF!</v>
      </c>
      <c r="L195" s="249" t="e">
        <f>SUMIF($AN$4:$AN$22,D195,#REF!)</f>
        <v>#REF!</v>
      </c>
      <c r="M195" s="115" t="e">
        <f t="shared" si="50"/>
        <v>#REF!</v>
      </c>
      <c r="N195" s="115" t="e">
        <f t="shared" si="51"/>
        <v>#REF!</v>
      </c>
      <c r="O195" s="115" t="e">
        <f t="shared" si="52"/>
        <v>#REF!</v>
      </c>
      <c r="P195" s="115" t="e">
        <f t="shared" si="53"/>
        <v>#REF!</v>
      </c>
      <c r="Q195" s="116" t="e">
        <f t="shared" si="54"/>
        <v>#REF!</v>
      </c>
      <c r="R195" s="115" t="e">
        <f t="shared" si="54"/>
        <v>#REF!</v>
      </c>
      <c r="S195" s="115" t="e">
        <f t="shared" si="55"/>
        <v>#REF!</v>
      </c>
      <c r="T195" s="115"/>
      <c r="U195" s="115" t="e">
        <f t="shared" si="56"/>
        <v>#REF!</v>
      </c>
      <c r="V195" s="115" t="e">
        <f t="shared" si="57"/>
        <v>#REF!</v>
      </c>
      <c r="W195" s="115" t="e">
        <f t="shared" si="58"/>
        <v>#REF!</v>
      </c>
      <c r="X195" s="116" t="e">
        <f t="shared" si="59"/>
        <v>#REF!</v>
      </c>
      <c r="Y195" s="116" t="e">
        <f t="shared" si="60"/>
        <v>#REF!</v>
      </c>
      <c r="Z195" s="115" t="e">
        <f t="shared" si="61"/>
        <v>#REF!</v>
      </c>
      <c r="AA195" s="115" t="e">
        <f t="shared" si="65"/>
        <v>#REF!</v>
      </c>
      <c r="AB195" s="115"/>
      <c r="AC195" s="117" t="str">
        <f t="shared" si="62"/>
        <v>BERTAHAP</v>
      </c>
      <c r="AD195" s="118">
        <f t="shared" si="63"/>
        <v>0</v>
      </c>
      <c r="AE195" s="119">
        <v>2</v>
      </c>
      <c r="AF195" s="120"/>
      <c r="AG195" s="115" t="e">
        <f>IF(AF195&gt;#REF!,"LB","KR")</f>
        <v>#REF!</v>
      </c>
      <c r="AH195" s="120">
        <v>2387973000</v>
      </c>
      <c r="AI195" s="120">
        <v>2691628000</v>
      </c>
      <c r="AJ195" s="120">
        <v>2857641000</v>
      </c>
      <c r="AK195" s="121">
        <v>3033894000</v>
      </c>
      <c r="AL195" s="121">
        <v>2857641000</v>
      </c>
      <c r="AM195" s="120">
        <v>3033894000</v>
      </c>
      <c r="AN195" s="120" t="e">
        <f t="shared" si="45"/>
        <v>#REF!</v>
      </c>
    </row>
    <row r="196" spans="1:40">
      <c r="A196" s="3">
        <f t="shared" si="64"/>
        <v>157</v>
      </c>
      <c r="B196" s="106">
        <v>5</v>
      </c>
      <c r="C196" s="107" t="s">
        <v>173</v>
      </c>
      <c r="D196" s="108" t="s">
        <v>44</v>
      </c>
      <c r="E196" s="109"/>
      <c r="F196" s="110" t="s">
        <v>60</v>
      </c>
      <c r="G196" s="111">
        <f t="shared" si="46"/>
        <v>101</v>
      </c>
      <c r="H196" s="111">
        <f t="shared" si="47"/>
        <v>90</v>
      </c>
      <c r="I196" s="112">
        <f t="shared" si="48"/>
        <v>26438045</v>
      </c>
      <c r="J196" s="112" t="e">
        <f>SUMIF($AN$4:$AN$22,D196,#REF!)</f>
        <v>#REF!</v>
      </c>
      <c r="K196" s="113" t="e">
        <f t="shared" si="49"/>
        <v>#REF!</v>
      </c>
      <c r="L196" s="249" t="e">
        <f>SUMIF($AN$4:$AN$22,D196,#REF!)</f>
        <v>#REF!</v>
      </c>
      <c r="M196" s="115" t="e">
        <f t="shared" si="50"/>
        <v>#REF!</v>
      </c>
      <c r="N196" s="115" t="e">
        <f t="shared" si="51"/>
        <v>#REF!</v>
      </c>
      <c r="O196" s="115" t="e">
        <f t="shared" si="52"/>
        <v>#REF!</v>
      </c>
      <c r="P196" s="115" t="e">
        <f t="shared" si="53"/>
        <v>#REF!</v>
      </c>
      <c r="Q196" s="116" t="e">
        <f t="shared" si="54"/>
        <v>#REF!</v>
      </c>
      <c r="R196" s="115" t="e">
        <f t="shared" si="54"/>
        <v>#REF!</v>
      </c>
      <c r="S196" s="115" t="e">
        <f t="shared" si="55"/>
        <v>#REF!</v>
      </c>
      <c r="T196" s="115"/>
      <c r="U196" s="115" t="e">
        <f t="shared" si="56"/>
        <v>#REF!</v>
      </c>
      <c r="V196" s="115" t="e">
        <f t="shared" si="57"/>
        <v>#REF!</v>
      </c>
      <c r="W196" s="115" t="e">
        <f t="shared" si="58"/>
        <v>#REF!</v>
      </c>
      <c r="X196" s="116" t="e">
        <f t="shared" si="59"/>
        <v>#REF!</v>
      </c>
      <c r="Y196" s="116" t="e">
        <f t="shared" si="60"/>
        <v>#REF!</v>
      </c>
      <c r="Z196" s="115" t="e">
        <f t="shared" si="61"/>
        <v>#REF!</v>
      </c>
      <c r="AA196" s="115" t="e">
        <f t="shared" si="65"/>
        <v>#REF!</v>
      </c>
      <c r="AB196" s="115"/>
      <c r="AC196" s="117" t="str">
        <f t="shared" si="62"/>
        <v>BERTAHAP</v>
      </c>
      <c r="AD196" s="118">
        <f t="shared" si="63"/>
        <v>0</v>
      </c>
      <c r="AE196" s="119">
        <v>2</v>
      </c>
      <c r="AF196" s="120"/>
      <c r="AG196" s="115" t="e">
        <f>IF(AF196&gt;#REF!,"LB","KR")</f>
        <v>#REF!</v>
      </c>
      <c r="AH196" s="120">
        <v>2387973000</v>
      </c>
      <c r="AI196" s="120">
        <v>2691628000</v>
      </c>
      <c r="AJ196" s="120">
        <v>2857641000</v>
      </c>
      <c r="AK196" s="121">
        <v>3033894000</v>
      </c>
      <c r="AL196" s="121">
        <v>2857641000</v>
      </c>
      <c r="AM196" s="120">
        <v>3033894000</v>
      </c>
      <c r="AN196" s="120" t="e">
        <f t="shared" si="45"/>
        <v>#REF!</v>
      </c>
    </row>
    <row r="197" spans="1:40">
      <c r="A197" s="3">
        <f t="shared" si="64"/>
        <v>158</v>
      </c>
      <c r="B197" s="106">
        <v>6</v>
      </c>
      <c r="C197" s="107" t="s">
        <v>173</v>
      </c>
      <c r="D197" s="106">
        <v>11</v>
      </c>
      <c r="E197" s="109"/>
      <c r="F197" s="110" t="s">
        <v>62</v>
      </c>
      <c r="G197" s="111">
        <f t="shared" si="46"/>
        <v>101</v>
      </c>
      <c r="H197" s="111">
        <f t="shared" si="47"/>
        <v>90</v>
      </c>
      <c r="I197" s="112">
        <f t="shared" si="48"/>
        <v>26438045</v>
      </c>
      <c r="J197" s="112" t="e">
        <f>SUMIF($AN$4:$AN$22,D197,#REF!)</f>
        <v>#REF!</v>
      </c>
      <c r="K197" s="113" t="e">
        <f t="shared" si="49"/>
        <v>#REF!</v>
      </c>
      <c r="L197" s="249" t="e">
        <f>SUMIF($AN$4:$AN$22,D197,#REF!)</f>
        <v>#REF!</v>
      </c>
      <c r="M197" s="115" t="e">
        <f t="shared" si="50"/>
        <v>#REF!</v>
      </c>
      <c r="N197" s="115" t="e">
        <f t="shared" si="51"/>
        <v>#REF!</v>
      </c>
      <c r="O197" s="115" t="e">
        <f t="shared" si="52"/>
        <v>#REF!</v>
      </c>
      <c r="P197" s="115" t="e">
        <f t="shared" si="53"/>
        <v>#REF!</v>
      </c>
      <c r="Q197" s="116" t="e">
        <f t="shared" si="54"/>
        <v>#REF!</v>
      </c>
      <c r="R197" s="115" t="e">
        <f t="shared" si="54"/>
        <v>#REF!</v>
      </c>
      <c r="S197" s="115" t="e">
        <f t="shared" si="55"/>
        <v>#REF!</v>
      </c>
      <c r="T197" s="115"/>
      <c r="U197" s="115" t="e">
        <f t="shared" si="56"/>
        <v>#REF!</v>
      </c>
      <c r="V197" s="115" t="e">
        <f t="shared" si="57"/>
        <v>#REF!</v>
      </c>
      <c r="W197" s="115" t="e">
        <f t="shared" si="58"/>
        <v>#REF!</v>
      </c>
      <c r="X197" s="116" t="e">
        <f t="shared" si="59"/>
        <v>#REF!</v>
      </c>
      <c r="Y197" s="116" t="e">
        <f t="shared" si="60"/>
        <v>#REF!</v>
      </c>
      <c r="Z197" s="115" t="e">
        <f t="shared" si="61"/>
        <v>#REF!</v>
      </c>
      <c r="AA197" s="115" t="e">
        <f t="shared" si="65"/>
        <v>#REF!</v>
      </c>
      <c r="AB197" s="115"/>
      <c r="AC197" s="117" t="str">
        <f t="shared" si="62"/>
        <v>BERTAHAP</v>
      </c>
      <c r="AD197" s="118">
        <f t="shared" si="63"/>
        <v>0</v>
      </c>
      <c r="AE197" s="119">
        <v>2</v>
      </c>
      <c r="AF197" s="120"/>
      <c r="AG197" s="115" t="e">
        <f>IF(AF197&gt;#REF!,"LB","KR")</f>
        <v>#REF!</v>
      </c>
      <c r="AH197" s="120">
        <v>2387973000</v>
      </c>
      <c r="AI197" s="120">
        <v>2691628000</v>
      </c>
      <c r="AJ197" s="120">
        <v>2857641000</v>
      </c>
      <c r="AK197" s="121">
        <v>3033894000</v>
      </c>
      <c r="AL197" s="121">
        <v>2857641000</v>
      </c>
      <c r="AM197" s="120">
        <v>3033894000</v>
      </c>
      <c r="AN197" s="120" t="e">
        <f t="shared" si="45"/>
        <v>#REF!</v>
      </c>
    </row>
    <row r="198" spans="1:40">
      <c r="A198" s="3">
        <f t="shared" si="64"/>
        <v>159</v>
      </c>
      <c r="B198" s="106">
        <v>7</v>
      </c>
      <c r="C198" s="107" t="s">
        <v>173</v>
      </c>
      <c r="D198" s="106">
        <v>15</v>
      </c>
      <c r="E198" s="109"/>
      <c r="F198" s="110" t="s">
        <v>64</v>
      </c>
      <c r="G198" s="111">
        <f t="shared" si="46"/>
        <v>101</v>
      </c>
      <c r="H198" s="111">
        <f t="shared" si="47"/>
        <v>90</v>
      </c>
      <c r="I198" s="112">
        <f t="shared" si="48"/>
        <v>26438045</v>
      </c>
      <c r="J198" s="112" t="e">
        <f>SUMIF($AN$4:$AN$22,D198,#REF!)</f>
        <v>#REF!</v>
      </c>
      <c r="K198" s="113" t="e">
        <f t="shared" si="49"/>
        <v>#REF!</v>
      </c>
      <c r="L198" s="249" t="e">
        <f>SUMIF($AN$4:$AN$22,D198,#REF!)</f>
        <v>#REF!</v>
      </c>
      <c r="M198" s="115" t="e">
        <f t="shared" si="50"/>
        <v>#REF!</v>
      </c>
      <c r="N198" s="115" t="e">
        <f t="shared" si="51"/>
        <v>#REF!</v>
      </c>
      <c r="O198" s="115" t="e">
        <f t="shared" si="52"/>
        <v>#REF!</v>
      </c>
      <c r="P198" s="115" t="e">
        <f t="shared" si="53"/>
        <v>#REF!</v>
      </c>
      <c r="Q198" s="116" t="e">
        <f t="shared" si="54"/>
        <v>#REF!</v>
      </c>
      <c r="R198" s="115" t="e">
        <f t="shared" si="54"/>
        <v>#REF!</v>
      </c>
      <c r="S198" s="115" t="e">
        <f t="shared" si="55"/>
        <v>#REF!</v>
      </c>
      <c r="T198" s="115"/>
      <c r="U198" s="115" t="e">
        <f t="shared" si="56"/>
        <v>#REF!</v>
      </c>
      <c r="V198" s="115" t="e">
        <f t="shared" si="57"/>
        <v>#REF!</v>
      </c>
      <c r="W198" s="115" t="e">
        <f t="shared" si="58"/>
        <v>#REF!</v>
      </c>
      <c r="X198" s="116" t="e">
        <f t="shared" si="59"/>
        <v>#REF!</v>
      </c>
      <c r="Y198" s="116" t="e">
        <f t="shared" si="60"/>
        <v>#REF!</v>
      </c>
      <c r="Z198" s="115" t="e">
        <f t="shared" si="61"/>
        <v>#REF!</v>
      </c>
      <c r="AA198" s="115" t="e">
        <f t="shared" si="65"/>
        <v>#REF!</v>
      </c>
      <c r="AB198" s="115"/>
      <c r="AC198" s="117" t="str">
        <f t="shared" si="62"/>
        <v>BERTAHAP</v>
      </c>
      <c r="AD198" s="118">
        <f t="shared" si="63"/>
        <v>0</v>
      </c>
      <c r="AE198" s="119">
        <v>2</v>
      </c>
      <c r="AF198" s="120"/>
      <c r="AG198" s="115" t="e">
        <f>IF(AF198&gt;#REF!,"LB","KR")</f>
        <v>#REF!</v>
      </c>
      <c r="AH198" s="120">
        <v>2387973000</v>
      </c>
      <c r="AI198" s="120">
        <v>2691628000</v>
      </c>
      <c r="AJ198" s="120">
        <v>2857641000</v>
      </c>
      <c r="AK198" s="121">
        <v>3033894000</v>
      </c>
      <c r="AL198" s="121">
        <v>2857641000</v>
      </c>
      <c r="AM198" s="120">
        <v>3033894000</v>
      </c>
      <c r="AN198" s="120" t="e">
        <f t="shared" si="45"/>
        <v>#REF!</v>
      </c>
    </row>
    <row r="199" spans="1:40">
      <c r="A199" s="3">
        <f t="shared" si="64"/>
        <v>160</v>
      </c>
      <c r="B199" s="106">
        <v>8</v>
      </c>
      <c r="C199" s="107" t="s">
        <v>173</v>
      </c>
      <c r="D199" s="106">
        <v>17</v>
      </c>
      <c r="E199" s="109"/>
      <c r="F199" s="110" t="s">
        <v>67</v>
      </c>
      <c r="G199" s="111">
        <f t="shared" si="46"/>
        <v>85</v>
      </c>
      <c r="H199" s="111">
        <f t="shared" si="47"/>
        <v>74</v>
      </c>
      <c r="I199" s="112">
        <f t="shared" si="48"/>
        <v>26438045</v>
      </c>
      <c r="J199" s="112" t="e">
        <f>SUMIF($AN$4:$AN$22,D199,#REF!)</f>
        <v>#REF!</v>
      </c>
      <c r="K199" s="113" t="e">
        <f t="shared" si="49"/>
        <v>#REF!</v>
      </c>
      <c r="L199" s="249" t="e">
        <f>SUMIF($AN$4:$AN$22,D199,#REF!)</f>
        <v>#REF!</v>
      </c>
      <c r="M199" s="115" t="e">
        <f t="shared" si="50"/>
        <v>#REF!</v>
      </c>
      <c r="N199" s="115" t="e">
        <f t="shared" si="51"/>
        <v>#REF!</v>
      </c>
      <c r="O199" s="115" t="e">
        <f t="shared" si="52"/>
        <v>#REF!</v>
      </c>
      <c r="P199" s="115" t="e">
        <f t="shared" si="53"/>
        <v>#REF!</v>
      </c>
      <c r="Q199" s="116" t="e">
        <f t="shared" si="54"/>
        <v>#REF!</v>
      </c>
      <c r="R199" s="115" t="e">
        <f t="shared" si="54"/>
        <v>#REF!</v>
      </c>
      <c r="S199" s="115" t="e">
        <f t="shared" si="55"/>
        <v>#REF!</v>
      </c>
      <c r="T199" s="115"/>
      <c r="U199" s="115" t="e">
        <f t="shared" si="56"/>
        <v>#REF!</v>
      </c>
      <c r="V199" s="115" t="e">
        <f t="shared" si="57"/>
        <v>#REF!</v>
      </c>
      <c r="W199" s="115" t="e">
        <f t="shared" si="58"/>
        <v>#REF!</v>
      </c>
      <c r="X199" s="116" t="e">
        <f t="shared" si="59"/>
        <v>#REF!</v>
      </c>
      <c r="Y199" s="116" t="e">
        <f t="shared" si="60"/>
        <v>#REF!</v>
      </c>
      <c r="Z199" s="115" t="e">
        <f t="shared" si="61"/>
        <v>#REF!</v>
      </c>
      <c r="AA199" s="115" t="e">
        <f t="shared" si="65"/>
        <v>#REF!</v>
      </c>
      <c r="AB199" s="115"/>
      <c r="AC199" s="117" t="str">
        <f t="shared" si="62"/>
        <v>BERTAHAP</v>
      </c>
      <c r="AD199" s="118">
        <f t="shared" si="63"/>
        <v>0</v>
      </c>
      <c r="AE199" s="119">
        <v>2</v>
      </c>
      <c r="AF199" s="120"/>
      <c r="AG199" s="115" t="e">
        <f>IF(AF199&gt;#REF!,"LB","KR")</f>
        <v>#REF!</v>
      </c>
      <c r="AH199" s="120">
        <v>1963445000</v>
      </c>
      <c r="AI199" s="120">
        <v>2213116000</v>
      </c>
      <c r="AJ199" s="120">
        <v>2349616000</v>
      </c>
      <c r="AK199" s="121">
        <v>2494535000</v>
      </c>
      <c r="AL199" s="121">
        <v>2349616000</v>
      </c>
      <c r="AM199" s="120">
        <v>2494535000</v>
      </c>
      <c r="AN199" s="120" t="e">
        <f t="shared" si="45"/>
        <v>#REF!</v>
      </c>
    </row>
    <row r="200" spans="1:40">
      <c r="A200" s="3">
        <f t="shared" si="64"/>
        <v>161</v>
      </c>
      <c r="B200" s="106">
        <v>9</v>
      </c>
      <c r="C200" s="107" t="s">
        <v>173</v>
      </c>
      <c r="D200" s="106">
        <v>19</v>
      </c>
      <c r="E200" s="109"/>
      <c r="F200" s="110" t="s">
        <v>78</v>
      </c>
      <c r="G200" s="111">
        <f t="shared" si="46"/>
        <v>138</v>
      </c>
      <c r="H200" s="111">
        <f t="shared" si="47"/>
        <v>120</v>
      </c>
      <c r="I200" s="112">
        <f t="shared" si="48"/>
        <v>26438045</v>
      </c>
      <c r="J200" s="112" t="e">
        <f>SUMIF($AN$4:$AN$22,D200,#REF!)</f>
        <v>#REF!</v>
      </c>
      <c r="K200" s="113" t="e">
        <f t="shared" si="49"/>
        <v>#REF!</v>
      </c>
      <c r="L200" s="249" t="e">
        <f>SUMIF($AN$4:$AN$22,D200,#REF!)</f>
        <v>#REF!</v>
      </c>
      <c r="M200" s="115" t="e">
        <f t="shared" si="50"/>
        <v>#REF!</v>
      </c>
      <c r="N200" s="115" t="e">
        <f t="shared" si="51"/>
        <v>#REF!</v>
      </c>
      <c r="O200" s="115" t="e">
        <f t="shared" si="52"/>
        <v>#REF!</v>
      </c>
      <c r="P200" s="115" t="e">
        <f t="shared" si="53"/>
        <v>#REF!</v>
      </c>
      <c r="Q200" s="116" t="e">
        <f t="shared" si="54"/>
        <v>#REF!</v>
      </c>
      <c r="R200" s="115" t="e">
        <f t="shared" si="54"/>
        <v>#REF!</v>
      </c>
      <c r="S200" s="115" t="e">
        <f t="shared" si="55"/>
        <v>#REF!</v>
      </c>
      <c r="T200" s="115"/>
      <c r="U200" s="115" t="e">
        <f t="shared" si="56"/>
        <v>#REF!</v>
      </c>
      <c r="V200" s="115" t="e">
        <f t="shared" si="57"/>
        <v>#REF!</v>
      </c>
      <c r="W200" s="115" t="e">
        <f t="shared" si="58"/>
        <v>#REF!</v>
      </c>
      <c r="X200" s="116" t="e">
        <f t="shared" si="59"/>
        <v>#REF!</v>
      </c>
      <c r="Y200" s="116" t="e">
        <f t="shared" si="60"/>
        <v>#REF!</v>
      </c>
      <c r="Z200" s="115" t="e">
        <f t="shared" si="61"/>
        <v>#REF!</v>
      </c>
      <c r="AA200" s="115" t="e">
        <f t="shared" si="65"/>
        <v>#REF!</v>
      </c>
      <c r="AB200" s="115"/>
      <c r="AC200" s="117" t="str">
        <f t="shared" si="62"/>
        <v>BERTAHAP</v>
      </c>
      <c r="AD200" s="118">
        <f t="shared" si="63"/>
        <v>0</v>
      </c>
      <c r="AE200" s="119">
        <v>2</v>
      </c>
      <c r="AF200" s="120"/>
      <c r="AG200" s="115" t="e">
        <f>IF(AF200&gt;#REF!,"LB","KR")</f>
        <v>#REF!</v>
      </c>
      <c r="AH200" s="120">
        <v>3183964000</v>
      </c>
      <c r="AI200" s="120">
        <v>3588837000</v>
      </c>
      <c r="AJ200" s="120">
        <v>3810188000</v>
      </c>
      <c r="AK200" s="121">
        <v>4045192000</v>
      </c>
      <c r="AL200" s="121">
        <v>3810188000</v>
      </c>
      <c r="AM200" s="120">
        <v>4045192000</v>
      </c>
      <c r="AN200" s="120" t="e">
        <f t="shared" si="45"/>
        <v>#REF!</v>
      </c>
    </row>
    <row r="201" spans="1:40">
      <c r="A201" s="3">
        <f t="shared" si="64"/>
        <v>162</v>
      </c>
      <c r="B201" s="106">
        <v>10</v>
      </c>
      <c r="C201" s="107" t="s">
        <v>173</v>
      </c>
      <c r="D201" s="106">
        <v>21</v>
      </c>
      <c r="E201" s="109"/>
      <c r="F201" s="110" t="s">
        <v>84</v>
      </c>
      <c r="G201" s="111">
        <f t="shared" si="46"/>
        <v>132</v>
      </c>
      <c r="H201" s="111">
        <f t="shared" si="47"/>
        <v>112</v>
      </c>
      <c r="I201" s="112">
        <f t="shared" si="48"/>
        <v>26438045</v>
      </c>
      <c r="J201" s="112" t="e">
        <f>SUMIF($AN$4:$AN$22,D201,#REF!)</f>
        <v>#REF!</v>
      </c>
      <c r="K201" s="113" t="e">
        <f t="shared" si="49"/>
        <v>#REF!</v>
      </c>
      <c r="L201" s="249" t="e">
        <f>SUMIF($AN$4:$AN$22,D201,#REF!)</f>
        <v>#REF!</v>
      </c>
      <c r="M201" s="115" t="e">
        <f t="shared" si="50"/>
        <v>#REF!</v>
      </c>
      <c r="N201" s="115" t="e">
        <f t="shared" si="51"/>
        <v>#REF!</v>
      </c>
      <c r="O201" s="115" t="e">
        <f t="shared" si="52"/>
        <v>#REF!</v>
      </c>
      <c r="P201" s="115" t="e">
        <f t="shared" si="53"/>
        <v>#REF!</v>
      </c>
      <c r="Q201" s="116" t="e">
        <f t="shared" si="54"/>
        <v>#REF!</v>
      </c>
      <c r="R201" s="115" t="e">
        <f t="shared" si="54"/>
        <v>#REF!</v>
      </c>
      <c r="S201" s="115" t="e">
        <f t="shared" si="55"/>
        <v>#REF!</v>
      </c>
      <c r="T201" s="115"/>
      <c r="U201" s="115" t="e">
        <f t="shared" si="56"/>
        <v>#REF!</v>
      </c>
      <c r="V201" s="115" t="e">
        <f t="shared" si="57"/>
        <v>#REF!</v>
      </c>
      <c r="W201" s="115" t="e">
        <f t="shared" si="58"/>
        <v>#REF!</v>
      </c>
      <c r="X201" s="116" t="e">
        <f t="shared" si="59"/>
        <v>#REF!</v>
      </c>
      <c r="Y201" s="116" t="e">
        <f t="shared" si="60"/>
        <v>#REF!</v>
      </c>
      <c r="Z201" s="115" t="e">
        <f t="shared" si="61"/>
        <v>#REF!</v>
      </c>
      <c r="AA201" s="115" t="e">
        <f t="shared" si="65"/>
        <v>#REF!</v>
      </c>
      <c r="AB201" s="115"/>
      <c r="AC201" s="117" t="str">
        <f t="shared" si="62"/>
        <v>BERTAHAP</v>
      </c>
      <c r="AD201" s="118">
        <f t="shared" si="63"/>
        <v>0</v>
      </c>
      <c r="AE201" s="119">
        <v>2</v>
      </c>
      <c r="AF201" s="120"/>
      <c r="AG201" s="115" t="e">
        <f>IF(AF201&gt;#REF!,"LB","KR")</f>
        <v>#REF!</v>
      </c>
      <c r="AH201" s="120">
        <v>3083840000</v>
      </c>
      <c r="AI201" s="120">
        <v>3475980000</v>
      </c>
      <c r="AJ201" s="120">
        <v>3690371000</v>
      </c>
      <c r="AK201" s="121">
        <v>3917985000</v>
      </c>
      <c r="AL201" s="121">
        <v>3690371000</v>
      </c>
      <c r="AM201" s="120">
        <v>3917985000</v>
      </c>
      <c r="AN201" s="120" t="e">
        <f t="shared" si="45"/>
        <v>#REF!</v>
      </c>
    </row>
    <row r="202" spans="1:40">
      <c r="A202" s="3">
        <f t="shared" si="64"/>
        <v>163</v>
      </c>
      <c r="B202" s="106">
        <v>1</v>
      </c>
      <c r="C202" s="107" t="s">
        <v>178</v>
      </c>
      <c r="D202" s="108" t="s">
        <v>19</v>
      </c>
      <c r="E202" s="109"/>
      <c r="F202" s="110" t="s">
        <v>72</v>
      </c>
      <c r="G202" s="111">
        <f t="shared" si="46"/>
        <v>175</v>
      </c>
      <c r="H202" s="111">
        <f t="shared" si="47"/>
        <v>156</v>
      </c>
      <c r="I202" s="112">
        <f t="shared" si="48"/>
        <v>26438045</v>
      </c>
      <c r="J202" s="112" t="e">
        <f>SUMIF($AN$4:$AN$22,D202,#REF!)</f>
        <v>#REF!</v>
      </c>
      <c r="K202" s="113" t="e">
        <f t="shared" si="49"/>
        <v>#REF!</v>
      </c>
      <c r="L202" s="114" t="e">
        <f>SUMIF($AN$4:$AN$22,D202,#REF!)</f>
        <v>#REF!</v>
      </c>
      <c r="M202" s="115" t="e">
        <f t="shared" si="50"/>
        <v>#REF!</v>
      </c>
      <c r="N202" s="115" t="e">
        <f t="shared" si="51"/>
        <v>#REF!</v>
      </c>
      <c r="O202" s="115" t="e">
        <f t="shared" si="52"/>
        <v>#REF!</v>
      </c>
      <c r="P202" s="115" t="e">
        <f t="shared" si="53"/>
        <v>#REF!</v>
      </c>
      <c r="Q202" s="116" t="e">
        <f t="shared" si="54"/>
        <v>#REF!</v>
      </c>
      <c r="R202" s="115" t="e">
        <f t="shared" si="54"/>
        <v>#REF!</v>
      </c>
      <c r="S202" s="115" t="e">
        <f t="shared" si="55"/>
        <v>#REF!</v>
      </c>
      <c r="T202" s="115"/>
      <c r="U202" s="115" t="e">
        <f t="shared" si="56"/>
        <v>#REF!</v>
      </c>
      <c r="V202" s="115" t="e">
        <f t="shared" si="57"/>
        <v>#REF!</v>
      </c>
      <c r="W202" s="115" t="e">
        <f t="shared" si="58"/>
        <v>#REF!</v>
      </c>
      <c r="X202" s="116" t="e">
        <f t="shared" si="59"/>
        <v>#REF!</v>
      </c>
      <c r="Y202" s="116" t="e">
        <f t="shared" si="60"/>
        <v>#REF!</v>
      </c>
      <c r="Z202" s="115" t="e">
        <f t="shared" si="61"/>
        <v>#REF!</v>
      </c>
      <c r="AA202" s="115" t="e">
        <f t="shared" si="65"/>
        <v>#REF!</v>
      </c>
      <c r="AB202" s="115"/>
      <c r="AC202" s="117" t="str">
        <f t="shared" si="62"/>
        <v>BERTAHAP</v>
      </c>
      <c r="AD202" s="118">
        <f t="shared" si="63"/>
        <v>0</v>
      </c>
      <c r="AE202" s="119">
        <v>2</v>
      </c>
      <c r="AF202" s="120"/>
      <c r="AG202" s="115" t="e">
        <f>IF(AF202&gt;#REF!,"LB","KR")</f>
        <v>#REF!</v>
      </c>
      <c r="AH202" s="120">
        <v>4176307000</v>
      </c>
      <c r="AI202" s="120">
        <v>4707365000</v>
      </c>
      <c r="AJ202" s="120">
        <v>4997705000</v>
      </c>
      <c r="AK202" s="121">
        <v>5305952000</v>
      </c>
      <c r="AL202" s="121">
        <v>4997705000</v>
      </c>
      <c r="AM202" s="120">
        <v>5305952000</v>
      </c>
      <c r="AN202" s="120" t="e">
        <f t="shared" si="45"/>
        <v>#REF!</v>
      </c>
    </row>
    <row r="203" spans="1:40">
      <c r="A203" s="3">
        <f t="shared" si="64"/>
        <v>164</v>
      </c>
      <c r="B203" s="106">
        <v>2</v>
      </c>
      <c r="C203" s="107" t="s">
        <v>178</v>
      </c>
      <c r="D203" s="108" t="s">
        <v>29</v>
      </c>
      <c r="E203" s="109"/>
      <c r="F203" s="110" t="s">
        <v>74</v>
      </c>
      <c r="G203" s="111">
        <f t="shared" si="46"/>
        <v>85</v>
      </c>
      <c r="H203" s="111">
        <f t="shared" si="47"/>
        <v>74</v>
      </c>
      <c r="I203" s="112">
        <f t="shared" si="48"/>
        <v>26438045</v>
      </c>
      <c r="J203" s="112" t="e">
        <f>SUMIF($AN$4:$AN$22,D203,#REF!)</f>
        <v>#REF!</v>
      </c>
      <c r="K203" s="113" t="e">
        <f t="shared" si="49"/>
        <v>#REF!</v>
      </c>
      <c r="L203" s="114" t="e">
        <f>SUMIF($AN$4:$AN$22,D203,#REF!)</f>
        <v>#REF!</v>
      </c>
      <c r="M203" s="115" t="e">
        <f t="shared" si="50"/>
        <v>#REF!</v>
      </c>
      <c r="N203" s="115" t="e">
        <f t="shared" si="51"/>
        <v>#REF!</v>
      </c>
      <c r="O203" s="115" t="e">
        <f t="shared" si="52"/>
        <v>#REF!</v>
      </c>
      <c r="P203" s="115" t="e">
        <f t="shared" si="53"/>
        <v>#REF!</v>
      </c>
      <c r="Q203" s="116" t="e">
        <f t="shared" si="54"/>
        <v>#REF!</v>
      </c>
      <c r="R203" s="115" t="e">
        <f t="shared" si="54"/>
        <v>#REF!</v>
      </c>
      <c r="S203" s="115" t="e">
        <f t="shared" si="55"/>
        <v>#REF!</v>
      </c>
      <c r="T203" s="115"/>
      <c r="U203" s="115" t="e">
        <f t="shared" si="56"/>
        <v>#REF!</v>
      </c>
      <c r="V203" s="115" t="e">
        <f t="shared" si="57"/>
        <v>#REF!</v>
      </c>
      <c r="W203" s="115" t="e">
        <f t="shared" si="58"/>
        <v>#REF!</v>
      </c>
      <c r="X203" s="116" t="e">
        <f t="shared" si="59"/>
        <v>#REF!</v>
      </c>
      <c r="Y203" s="116" t="e">
        <f t="shared" si="60"/>
        <v>#REF!</v>
      </c>
      <c r="Z203" s="115" t="e">
        <f t="shared" si="61"/>
        <v>#REF!</v>
      </c>
      <c r="AA203" s="115" t="e">
        <f t="shared" si="65"/>
        <v>#REF!</v>
      </c>
      <c r="AB203" s="115"/>
      <c r="AC203" s="117" t="str">
        <f t="shared" si="62"/>
        <v>BERTAHAP</v>
      </c>
      <c r="AD203" s="118">
        <f t="shared" si="63"/>
        <v>0</v>
      </c>
      <c r="AE203" s="119">
        <v>2</v>
      </c>
      <c r="AF203" s="120"/>
      <c r="AG203" s="115" t="e">
        <f>IF(AF203&gt;#REF!,"LB","KR")</f>
        <v>#REF!</v>
      </c>
      <c r="AH203" s="120">
        <v>1944382000</v>
      </c>
      <c r="AI203" s="120">
        <v>2191629000</v>
      </c>
      <c r="AJ203" s="120">
        <v>2326804000</v>
      </c>
      <c r="AK203" s="121">
        <v>2470317000</v>
      </c>
      <c r="AL203" s="121">
        <v>2326804000</v>
      </c>
      <c r="AM203" s="120">
        <v>2470317000</v>
      </c>
      <c r="AN203" s="120" t="e">
        <f t="shared" ref="AN203:AN246" si="66">ROUNDUP((AA203*(1+$J$5)),-3)</f>
        <v>#REF!</v>
      </c>
    </row>
    <row r="204" spans="1:40">
      <c r="A204" s="3">
        <f t="shared" si="64"/>
        <v>165</v>
      </c>
      <c r="B204" s="106">
        <v>3</v>
      </c>
      <c r="C204" s="107" t="s">
        <v>178</v>
      </c>
      <c r="D204" s="108" t="s">
        <v>32</v>
      </c>
      <c r="E204" s="109"/>
      <c r="F204" s="110" t="s">
        <v>56</v>
      </c>
      <c r="G204" s="111">
        <f t="shared" si="46"/>
        <v>85</v>
      </c>
      <c r="H204" s="111">
        <f t="shared" si="47"/>
        <v>74</v>
      </c>
      <c r="I204" s="112">
        <f t="shared" si="48"/>
        <v>26438045</v>
      </c>
      <c r="J204" s="112" t="e">
        <f>SUMIF($AN$4:$AN$22,D204,#REF!)</f>
        <v>#REF!</v>
      </c>
      <c r="K204" s="113" t="e">
        <f t="shared" si="49"/>
        <v>#REF!</v>
      </c>
      <c r="L204" s="114" t="e">
        <f>SUMIF($AN$4:$AN$22,D204,#REF!)</f>
        <v>#REF!</v>
      </c>
      <c r="M204" s="115" t="e">
        <f t="shared" si="50"/>
        <v>#REF!</v>
      </c>
      <c r="N204" s="115" t="e">
        <f t="shared" si="51"/>
        <v>#REF!</v>
      </c>
      <c r="O204" s="115" t="e">
        <f t="shared" si="52"/>
        <v>#REF!</v>
      </c>
      <c r="P204" s="115" t="e">
        <f t="shared" si="53"/>
        <v>#REF!</v>
      </c>
      <c r="Q204" s="116" t="e">
        <f t="shared" si="54"/>
        <v>#REF!</v>
      </c>
      <c r="R204" s="115" t="e">
        <f t="shared" si="54"/>
        <v>#REF!</v>
      </c>
      <c r="S204" s="115" t="e">
        <f t="shared" si="55"/>
        <v>#REF!</v>
      </c>
      <c r="T204" s="115"/>
      <c r="U204" s="115" t="e">
        <f t="shared" si="56"/>
        <v>#REF!</v>
      </c>
      <c r="V204" s="115" t="e">
        <f t="shared" si="57"/>
        <v>#REF!</v>
      </c>
      <c r="W204" s="115" t="e">
        <f t="shared" si="58"/>
        <v>#REF!</v>
      </c>
      <c r="X204" s="116" t="e">
        <f t="shared" si="59"/>
        <v>#REF!</v>
      </c>
      <c r="Y204" s="116" t="e">
        <f t="shared" si="60"/>
        <v>#REF!</v>
      </c>
      <c r="Z204" s="115" t="e">
        <f t="shared" si="61"/>
        <v>#REF!</v>
      </c>
      <c r="AA204" s="115" t="e">
        <f t="shared" si="65"/>
        <v>#REF!</v>
      </c>
      <c r="AB204" s="115"/>
      <c r="AC204" s="117" t="str">
        <f t="shared" si="62"/>
        <v>BERTAHAP</v>
      </c>
      <c r="AD204" s="118">
        <f t="shared" si="63"/>
        <v>0</v>
      </c>
      <c r="AE204" s="119">
        <v>2</v>
      </c>
      <c r="AF204" s="120"/>
      <c r="AG204" s="115" t="e">
        <f>IF(AF204&gt;#REF!,"LB","KR")</f>
        <v>#REF!</v>
      </c>
      <c r="AH204" s="120">
        <v>1944382000</v>
      </c>
      <c r="AI204" s="120">
        <v>2191629000</v>
      </c>
      <c r="AJ204" s="120">
        <v>2326804000</v>
      </c>
      <c r="AK204" s="121">
        <v>2470317000</v>
      </c>
      <c r="AL204" s="121">
        <v>2326804000</v>
      </c>
      <c r="AM204" s="120">
        <v>2470317000</v>
      </c>
      <c r="AN204" s="120" t="e">
        <f t="shared" si="66"/>
        <v>#REF!</v>
      </c>
    </row>
    <row r="205" spans="1:40">
      <c r="A205" s="3">
        <f t="shared" si="64"/>
        <v>166</v>
      </c>
      <c r="B205" s="106">
        <v>4</v>
      </c>
      <c r="C205" s="107" t="s">
        <v>178</v>
      </c>
      <c r="D205" s="108" t="s">
        <v>38</v>
      </c>
      <c r="E205" s="109"/>
      <c r="F205" s="110" t="s">
        <v>58</v>
      </c>
      <c r="G205" s="111">
        <f t="shared" si="46"/>
        <v>101</v>
      </c>
      <c r="H205" s="111">
        <f t="shared" si="47"/>
        <v>90</v>
      </c>
      <c r="I205" s="112">
        <f t="shared" si="48"/>
        <v>26438045</v>
      </c>
      <c r="J205" s="112" t="e">
        <f>SUMIF($AN$4:$AN$22,D205,#REF!)</f>
        <v>#REF!</v>
      </c>
      <c r="K205" s="113" t="e">
        <f t="shared" si="49"/>
        <v>#REF!</v>
      </c>
      <c r="L205" s="114" t="e">
        <f>SUMIF($AN$4:$AN$22,D205,#REF!)</f>
        <v>#REF!</v>
      </c>
      <c r="M205" s="115" t="e">
        <f t="shared" si="50"/>
        <v>#REF!</v>
      </c>
      <c r="N205" s="115" t="e">
        <f t="shared" si="51"/>
        <v>#REF!</v>
      </c>
      <c r="O205" s="115" t="e">
        <f t="shared" si="52"/>
        <v>#REF!</v>
      </c>
      <c r="P205" s="115" t="e">
        <f t="shared" si="53"/>
        <v>#REF!</v>
      </c>
      <c r="Q205" s="116" t="e">
        <f t="shared" si="54"/>
        <v>#REF!</v>
      </c>
      <c r="R205" s="115" t="e">
        <f t="shared" si="54"/>
        <v>#REF!</v>
      </c>
      <c r="S205" s="115" t="e">
        <f t="shared" si="55"/>
        <v>#REF!</v>
      </c>
      <c r="T205" s="115"/>
      <c r="U205" s="115" t="e">
        <f t="shared" si="56"/>
        <v>#REF!</v>
      </c>
      <c r="V205" s="115" t="e">
        <f t="shared" si="57"/>
        <v>#REF!</v>
      </c>
      <c r="W205" s="115" t="e">
        <f t="shared" si="58"/>
        <v>#REF!</v>
      </c>
      <c r="X205" s="116" t="e">
        <f t="shared" si="59"/>
        <v>#REF!</v>
      </c>
      <c r="Y205" s="116" t="e">
        <f t="shared" si="60"/>
        <v>#REF!</v>
      </c>
      <c r="Z205" s="115" t="e">
        <f t="shared" si="61"/>
        <v>#REF!</v>
      </c>
      <c r="AA205" s="115" t="e">
        <f t="shared" si="65"/>
        <v>#REF!</v>
      </c>
      <c r="AB205" s="115"/>
      <c r="AC205" s="117" t="str">
        <f t="shared" si="62"/>
        <v>BERTAHAP</v>
      </c>
      <c r="AD205" s="118">
        <f t="shared" si="63"/>
        <v>0</v>
      </c>
      <c r="AE205" s="119">
        <v>2</v>
      </c>
      <c r="AF205" s="120"/>
      <c r="AG205" s="115" t="e">
        <f>IF(AF205&gt;#REF!,"LB","KR")</f>
        <v>#REF!</v>
      </c>
      <c r="AH205" s="120">
        <v>2364789000</v>
      </c>
      <c r="AI205" s="120">
        <v>2665495000</v>
      </c>
      <c r="AJ205" s="120">
        <v>2829897000</v>
      </c>
      <c r="AK205" s="121">
        <v>3004439000</v>
      </c>
      <c r="AL205" s="121">
        <v>2829897000</v>
      </c>
      <c r="AM205" s="120">
        <v>3004439000</v>
      </c>
      <c r="AN205" s="120" t="e">
        <f t="shared" si="66"/>
        <v>#REF!</v>
      </c>
    </row>
    <row r="206" spans="1:40">
      <c r="A206" s="3">
        <f t="shared" si="64"/>
        <v>167</v>
      </c>
      <c r="B206" s="106">
        <v>5</v>
      </c>
      <c r="C206" s="107" t="s">
        <v>178</v>
      </c>
      <c r="D206" s="108" t="s">
        <v>44</v>
      </c>
      <c r="E206" s="109"/>
      <c r="F206" s="110" t="s">
        <v>60</v>
      </c>
      <c r="G206" s="111">
        <f t="shared" si="46"/>
        <v>101</v>
      </c>
      <c r="H206" s="111">
        <f t="shared" si="47"/>
        <v>90</v>
      </c>
      <c r="I206" s="112">
        <f t="shared" si="48"/>
        <v>26438045</v>
      </c>
      <c r="J206" s="112" t="e">
        <f>SUMIF($AN$4:$AN$22,D206,#REF!)</f>
        <v>#REF!</v>
      </c>
      <c r="K206" s="113" t="e">
        <f t="shared" si="49"/>
        <v>#REF!</v>
      </c>
      <c r="L206" s="114" t="e">
        <f>SUMIF($AN$4:$AN$22,D206,#REF!)</f>
        <v>#REF!</v>
      </c>
      <c r="M206" s="115" t="e">
        <f t="shared" si="50"/>
        <v>#REF!</v>
      </c>
      <c r="N206" s="115" t="e">
        <f t="shared" si="51"/>
        <v>#REF!</v>
      </c>
      <c r="O206" s="115" t="e">
        <f t="shared" si="52"/>
        <v>#REF!</v>
      </c>
      <c r="P206" s="115" t="e">
        <f t="shared" si="53"/>
        <v>#REF!</v>
      </c>
      <c r="Q206" s="116" t="e">
        <f t="shared" si="54"/>
        <v>#REF!</v>
      </c>
      <c r="R206" s="115" t="e">
        <f t="shared" si="54"/>
        <v>#REF!</v>
      </c>
      <c r="S206" s="115" t="e">
        <f t="shared" si="55"/>
        <v>#REF!</v>
      </c>
      <c r="T206" s="115"/>
      <c r="U206" s="115" t="e">
        <f t="shared" si="56"/>
        <v>#REF!</v>
      </c>
      <c r="V206" s="115" t="e">
        <f t="shared" si="57"/>
        <v>#REF!</v>
      </c>
      <c r="W206" s="115" t="e">
        <f t="shared" si="58"/>
        <v>#REF!</v>
      </c>
      <c r="X206" s="116" t="e">
        <f t="shared" si="59"/>
        <v>#REF!</v>
      </c>
      <c r="Y206" s="116" t="e">
        <f t="shared" si="60"/>
        <v>#REF!</v>
      </c>
      <c r="Z206" s="115" t="e">
        <f t="shared" si="61"/>
        <v>#REF!</v>
      </c>
      <c r="AA206" s="115" t="e">
        <f t="shared" si="65"/>
        <v>#REF!</v>
      </c>
      <c r="AB206" s="115"/>
      <c r="AC206" s="117" t="str">
        <f t="shared" si="62"/>
        <v>BERTAHAP</v>
      </c>
      <c r="AD206" s="118">
        <f t="shared" si="63"/>
        <v>0</v>
      </c>
      <c r="AE206" s="119">
        <v>2</v>
      </c>
      <c r="AF206" s="120"/>
      <c r="AG206" s="115" t="e">
        <f>IF(AF206&gt;#REF!,"LB","KR")</f>
        <v>#REF!</v>
      </c>
      <c r="AH206" s="120">
        <v>2364789000</v>
      </c>
      <c r="AI206" s="120">
        <v>2665495000</v>
      </c>
      <c r="AJ206" s="120">
        <v>2829897000</v>
      </c>
      <c r="AK206" s="121">
        <v>3004439000</v>
      </c>
      <c r="AL206" s="121">
        <v>2829897000</v>
      </c>
      <c r="AM206" s="120">
        <v>3004439000</v>
      </c>
      <c r="AN206" s="120" t="e">
        <f t="shared" si="66"/>
        <v>#REF!</v>
      </c>
    </row>
    <row r="207" spans="1:40">
      <c r="A207" s="3">
        <f t="shared" si="64"/>
        <v>168</v>
      </c>
      <c r="B207" s="106">
        <v>6</v>
      </c>
      <c r="C207" s="107" t="s">
        <v>178</v>
      </c>
      <c r="D207" s="106">
        <v>11</v>
      </c>
      <c r="E207" s="109"/>
      <c r="F207" s="110" t="s">
        <v>62</v>
      </c>
      <c r="G207" s="111">
        <f t="shared" si="46"/>
        <v>101</v>
      </c>
      <c r="H207" s="111">
        <f t="shared" si="47"/>
        <v>90</v>
      </c>
      <c r="I207" s="112">
        <f t="shared" si="48"/>
        <v>26438045</v>
      </c>
      <c r="J207" s="112" t="e">
        <f>SUMIF($AN$4:$AN$22,D207,#REF!)</f>
        <v>#REF!</v>
      </c>
      <c r="K207" s="113" t="e">
        <f t="shared" si="49"/>
        <v>#REF!</v>
      </c>
      <c r="L207" s="114" t="e">
        <f>SUMIF($AN$4:$AN$22,D207,#REF!)</f>
        <v>#REF!</v>
      </c>
      <c r="M207" s="115" t="e">
        <f t="shared" si="50"/>
        <v>#REF!</v>
      </c>
      <c r="N207" s="115" t="e">
        <f t="shared" si="51"/>
        <v>#REF!</v>
      </c>
      <c r="O207" s="115" t="e">
        <f t="shared" si="52"/>
        <v>#REF!</v>
      </c>
      <c r="P207" s="115" t="e">
        <f t="shared" si="53"/>
        <v>#REF!</v>
      </c>
      <c r="Q207" s="116" t="e">
        <f t="shared" si="54"/>
        <v>#REF!</v>
      </c>
      <c r="R207" s="115" t="e">
        <f t="shared" si="54"/>
        <v>#REF!</v>
      </c>
      <c r="S207" s="115" t="e">
        <f t="shared" si="55"/>
        <v>#REF!</v>
      </c>
      <c r="T207" s="115"/>
      <c r="U207" s="115" t="e">
        <f t="shared" si="56"/>
        <v>#REF!</v>
      </c>
      <c r="V207" s="115" t="e">
        <f t="shared" si="57"/>
        <v>#REF!</v>
      </c>
      <c r="W207" s="115" t="e">
        <f t="shared" si="58"/>
        <v>#REF!</v>
      </c>
      <c r="X207" s="116" t="e">
        <f t="shared" si="59"/>
        <v>#REF!</v>
      </c>
      <c r="Y207" s="116" t="e">
        <f t="shared" si="60"/>
        <v>#REF!</v>
      </c>
      <c r="Z207" s="115" t="e">
        <f t="shared" si="61"/>
        <v>#REF!</v>
      </c>
      <c r="AA207" s="115" t="e">
        <f t="shared" si="65"/>
        <v>#REF!</v>
      </c>
      <c r="AB207" s="115"/>
      <c r="AC207" s="117" t="str">
        <f t="shared" si="62"/>
        <v>BERTAHAP</v>
      </c>
      <c r="AD207" s="118">
        <f t="shared" si="63"/>
        <v>0</v>
      </c>
      <c r="AE207" s="119">
        <v>2</v>
      </c>
      <c r="AF207" s="120"/>
      <c r="AG207" s="115" t="e">
        <f>IF(AF207&gt;#REF!,"LB","KR")</f>
        <v>#REF!</v>
      </c>
      <c r="AH207" s="120">
        <v>2364789000</v>
      </c>
      <c r="AI207" s="120">
        <v>2665495000</v>
      </c>
      <c r="AJ207" s="120">
        <v>2829897000</v>
      </c>
      <c r="AK207" s="121">
        <v>3004439000</v>
      </c>
      <c r="AL207" s="121">
        <v>2829897000</v>
      </c>
      <c r="AM207" s="120">
        <v>3004439000</v>
      </c>
      <c r="AN207" s="120" t="e">
        <f t="shared" si="66"/>
        <v>#REF!</v>
      </c>
    </row>
    <row r="208" spans="1:40">
      <c r="A208" s="3">
        <f t="shared" si="64"/>
        <v>169</v>
      </c>
      <c r="B208" s="106">
        <v>7</v>
      </c>
      <c r="C208" s="107" t="s">
        <v>178</v>
      </c>
      <c r="D208" s="106">
        <v>15</v>
      </c>
      <c r="E208" s="109"/>
      <c r="F208" s="110" t="s">
        <v>64</v>
      </c>
      <c r="G208" s="111">
        <f t="shared" si="46"/>
        <v>101</v>
      </c>
      <c r="H208" s="111">
        <f t="shared" si="47"/>
        <v>90</v>
      </c>
      <c r="I208" s="112">
        <f t="shared" si="48"/>
        <v>26438045</v>
      </c>
      <c r="J208" s="112" t="e">
        <f>SUMIF($AN$4:$AN$22,D208,#REF!)</f>
        <v>#REF!</v>
      </c>
      <c r="K208" s="113" t="e">
        <f t="shared" si="49"/>
        <v>#REF!</v>
      </c>
      <c r="L208" s="114" t="e">
        <f>SUMIF($AN$4:$AN$22,D208,#REF!)</f>
        <v>#REF!</v>
      </c>
      <c r="M208" s="115" t="e">
        <f t="shared" si="50"/>
        <v>#REF!</v>
      </c>
      <c r="N208" s="115" t="e">
        <f t="shared" si="51"/>
        <v>#REF!</v>
      </c>
      <c r="O208" s="115" t="e">
        <f t="shared" si="52"/>
        <v>#REF!</v>
      </c>
      <c r="P208" s="115" t="e">
        <f t="shared" si="53"/>
        <v>#REF!</v>
      </c>
      <c r="Q208" s="116" t="e">
        <f t="shared" si="54"/>
        <v>#REF!</v>
      </c>
      <c r="R208" s="115" t="e">
        <f t="shared" si="54"/>
        <v>#REF!</v>
      </c>
      <c r="S208" s="115" t="e">
        <f t="shared" si="55"/>
        <v>#REF!</v>
      </c>
      <c r="T208" s="115"/>
      <c r="U208" s="115" t="e">
        <f t="shared" si="56"/>
        <v>#REF!</v>
      </c>
      <c r="V208" s="115" t="e">
        <f t="shared" si="57"/>
        <v>#REF!</v>
      </c>
      <c r="W208" s="115" t="e">
        <f t="shared" si="58"/>
        <v>#REF!</v>
      </c>
      <c r="X208" s="116" t="e">
        <f t="shared" si="59"/>
        <v>#REF!</v>
      </c>
      <c r="Y208" s="116" t="e">
        <f t="shared" si="60"/>
        <v>#REF!</v>
      </c>
      <c r="Z208" s="115" t="e">
        <f t="shared" si="61"/>
        <v>#REF!</v>
      </c>
      <c r="AA208" s="115" t="e">
        <f t="shared" si="65"/>
        <v>#REF!</v>
      </c>
      <c r="AB208" s="115"/>
      <c r="AC208" s="117" t="str">
        <f t="shared" si="62"/>
        <v>BERTAHAP</v>
      </c>
      <c r="AD208" s="118">
        <f t="shared" si="63"/>
        <v>0</v>
      </c>
      <c r="AE208" s="119">
        <v>2</v>
      </c>
      <c r="AF208" s="120"/>
      <c r="AG208" s="115" t="e">
        <f>IF(AF208&gt;#REF!,"LB","KR")</f>
        <v>#REF!</v>
      </c>
      <c r="AH208" s="120">
        <v>2364789000</v>
      </c>
      <c r="AI208" s="120">
        <v>2665495000</v>
      </c>
      <c r="AJ208" s="120">
        <v>2829897000</v>
      </c>
      <c r="AK208" s="121">
        <v>3004439000</v>
      </c>
      <c r="AL208" s="121">
        <v>2829897000</v>
      </c>
      <c r="AM208" s="120">
        <v>3004439000</v>
      </c>
      <c r="AN208" s="120" t="e">
        <f t="shared" si="66"/>
        <v>#REF!</v>
      </c>
    </row>
    <row r="209" spans="1:40">
      <c r="A209" s="3">
        <f t="shared" si="64"/>
        <v>170</v>
      </c>
      <c r="B209" s="106">
        <v>8</v>
      </c>
      <c r="C209" s="107" t="s">
        <v>178</v>
      </c>
      <c r="D209" s="106">
        <v>17</v>
      </c>
      <c r="E209" s="109"/>
      <c r="F209" s="110" t="s">
        <v>67</v>
      </c>
      <c r="G209" s="111">
        <f t="shared" si="46"/>
        <v>85</v>
      </c>
      <c r="H209" s="111">
        <f t="shared" si="47"/>
        <v>74</v>
      </c>
      <c r="I209" s="112">
        <f t="shared" si="48"/>
        <v>26438045</v>
      </c>
      <c r="J209" s="112" t="e">
        <f>SUMIF($AN$4:$AN$22,D209,#REF!)</f>
        <v>#REF!</v>
      </c>
      <c r="K209" s="113" t="e">
        <f t="shared" si="49"/>
        <v>#REF!</v>
      </c>
      <c r="L209" s="114" t="e">
        <f>SUMIF($AN$4:$AN$22,D209,#REF!)</f>
        <v>#REF!</v>
      </c>
      <c r="M209" s="115" t="e">
        <f t="shared" si="50"/>
        <v>#REF!</v>
      </c>
      <c r="N209" s="115" t="e">
        <f t="shared" si="51"/>
        <v>#REF!</v>
      </c>
      <c r="O209" s="115" t="e">
        <f t="shared" si="52"/>
        <v>#REF!</v>
      </c>
      <c r="P209" s="115" t="e">
        <f t="shared" si="53"/>
        <v>#REF!</v>
      </c>
      <c r="Q209" s="116" t="e">
        <f t="shared" si="54"/>
        <v>#REF!</v>
      </c>
      <c r="R209" s="115" t="e">
        <f t="shared" si="54"/>
        <v>#REF!</v>
      </c>
      <c r="S209" s="115" t="e">
        <f t="shared" si="55"/>
        <v>#REF!</v>
      </c>
      <c r="T209" s="115"/>
      <c r="U209" s="115" t="e">
        <f t="shared" si="56"/>
        <v>#REF!</v>
      </c>
      <c r="V209" s="115" t="e">
        <f t="shared" si="57"/>
        <v>#REF!</v>
      </c>
      <c r="W209" s="115" t="e">
        <f t="shared" si="58"/>
        <v>#REF!</v>
      </c>
      <c r="X209" s="116" t="e">
        <f t="shared" si="59"/>
        <v>#REF!</v>
      </c>
      <c r="Y209" s="116" t="e">
        <f t="shared" si="60"/>
        <v>#REF!</v>
      </c>
      <c r="Z209" s="115" t="e">
        <f t="shared" si="61"/>
        <v>#REF!</v>
      </c>
      <c r="AA209" s="115" t="e">
        <f t="shared" si="65"/>
        <v>#REF!</v>
      </c>
      <c r="AB209" s="115"/>
      <c r="AC209" s="117" t="str">
        <f t="shared" si="62"/>
        <v>BERTAHAP</v>
      </c>
      <c r="AD209" s="118">
        <f t="shared" si="63"/>
        <v>0</v>
      </c>
      <c r="AE209" s="119">
        <v>2</v>
      </c>
      <c r="AF209" s="120"/>
      <c r="AG209" s="115" t="e">
        <f>IF(AF209&gt;#REF!,"LB","KR")</f>
        <v>#REF!</v>
      </c>
      <c r="AH209" s="120">
        <v>1944382000</v>
      </c>
      <c r="AI209" s="120">
        <v>2191629000</v>
      </c>
      <c r="AJ209" s="120">
        <v>2326804000</v>
      </c>
      <c r="AK209" s="121">
        <v>2470317000</v>
      </c>
      <c r="AL209" s="121">
        <v>2326804000</v>
      </c>
      <c r="AM209" s="120">
        <v>2470317000</v>
      </c>
      <c r="AN209" s="120" t="e">
        <f t="shared" si="66"/>
        <v>#REF!</v>
      </c>
    </row>
    <row r="210" spans="1:40">
      <c r="A210" s="3">
        <f t="shared" si="64"/>
        <v>171</v>
      </c>
      <c r="B210" s="106">
        <v>9</v>
      </c>
      <c r="C210" s="107" t="s">
        <v>178</v>
      </c>
      <c r="D210" s="106">
        <v>19</v>
      </c>
      <c r="E210" s="109"/>
      <c r="F210" s="110" t="s">
        <v>78</v>
      </c>
      <c r="G210" s="111">
        <f t="shared" si="46"/>
        <v>138</v>
      </c>
      <c r="H210" s="111">
        <f t="shared" si="47"/>
        <v>120</v>
      </c>
      <c r="I210" s="112">
        <f t="shared" si="48"/>
        <v>26438045</v>
      </c>
      <c r="J210" s="112" t="e">
        <f>SUMIF($AN$4:$AN$22,D210,#REF!)</f>
        <v>#REF!</v>
      </c>
      <c r="K210" s="113" t="e">
        <f t="shared" si="49"/>
        <v>#REF!</v>
      </c>
      <c r="L210" s="114" t="e">
        <f>SUMIF($AN$4:$AN$22,D210,#REF!)</f>
        <v>#REF!</v>
      </c>
      <c r="M210" s="115" t="e">
        <f t="shared" si="50"/>
        <v>#REF!</v>
      </c>
      <c r="N210" s="115" t="e">
        <f t="shared" si="51"/>
        <v>#REF!</v>
      </c>
      <c r="O210" s="115" t="e">
        <f t="shared" si="52"/>
        <v>#REF!</v>
      </c>
      <c r="P210" s="115" t="e">
        <f t="shared" si="53"/>
        <v>#REF!</v>
      </c>
      <c r="Q210" s="116" t="e">
        <f t="shared" si="54"/>
        <v>#REF!</v>
      </c>
      <c r="R210" s="115" t="e">
        <f t="shared" si="54"/>
        <v>#REF!</v>
      </c>
      <c r="S210" s="115" t="e">
        <f t="shared" si="55"/>
        <v>#REF!</v>
      </c>
      <c r="T210" s="115"/>
      <c r="U210" s="115" t="e">
        <f t="shared" si="56"/>
        <v>#REF!</v>
      </c>
      <c r="V210" s="115" t="e">
        <f t="shared" si="57"/>
        <v>#REF!</v>
      </c>
      <c r="W210" s="115" t="e">
        <f t="shared" si="58"/>
        <v>#REF!</v>
      </c>
      <c r="X210" s="116" t="e">
        <f t="shared" si="59"/>
        <v>#REF!</v>
      </c>
      <c r="Y210" s="116" t="e">
        <f t="shared" si="60"/>
        <v>#REF!</v>
      </c>
      <c r="Z210" s="115" t="e">
        <f t="shared" si="61"/>
        <v>#REF!</v>
      </c>
      <c r="AA210" s="115" t="e">
        <f t="shared" si="65"/>
        <v>#REF!</v>
      </c>
      <c r="AB210" s="115"/>
      <c r="AC210" s="117" t="str">
        <f t="shared" si="62"/>
        <v>BERTAHAP</v>
      </c>
      <c r="AD210" s="118">
        <f t="shared" si="63"/>
        <v>0</v>
      </c>
      <c r="AE210" s="119">
        <v>2</v>
      </c>
      <c r="AF210" s="120"/>
      <c r="AG210" s="115" t="e">
        <f>IF(AF210&gt;#REF!,"LB","KR")</f>
        <v>#REF!</v>
      </c>
      <c r="AH210" s="120">
        <v>3153052000</v>
      </c>
      <c r="AI210" s="120">
        <v>3553993000</v>
      </c>
      <c r="AJ210" s="120">
        <v>3773196000</v>
      </c>
      <c r="AK210" s="121">
        <v>4005918000</v>
      </c>
      <c r="AL210" s="121">
        <v>3773196000</v>
      </c>
      <c r="AM210" s="120">
        <v>4005918000</v>
      </c>
      <c r="AN210" s="120" t="e">
        <f t="shared" si="66"/>
        <v>#REF!</v>
      </c>
    </row>
    <row r="211" spans="1:40">
      <c r="A211" s="3">
        <f t="shared" si="64"/>
        <v>172</v>
      </c>
      <c r="B211" s="106">
        <v>10</v>
      </c>
      <c r="C211" s="107" t="s">
        <v>178</v>
      </c>
      <c r="D211" s="106">
        <v>21</v>
      </c>
      <c r="E211" s="109"/>
      <c r="F211" s="110" t="s">
        <v>84</v>
      </c>
      <c r="G211" s="111">
        <f t="shared" si="46"/>
        <v>132</v>
      </c>
      <c r="H211" s="111">
        <f t="shared" si="47"/>
        <v>112</v>
      </c>
      <c r="I211" s="112">
        <f t="shared" si="48"/>
        <v>26438045</v>
      </c>
      <c r="J211" s="112" t="e">
        <f>SUMIF($AN$4:$AN$22,D211,#REF!)</f>
        <v>#REF!</v>
      </c>
      <c r="K211" s="113" t="e">
        <f t="shared" si="49"/>
        <v>#REF!</v>
      </c>
      <c r="L211" s="114" t="e">
        <f>SUMIF($AN$4:$AN$22,D211,#REF!)</f>
        <v>#REF!</v>
      </c>
      <c r="M211" s="115" t="e">
        <f t="shared" si="50"/>
        <v>#REF!</v>
      </c>
      <c r="N211" s="115" t="e">
        <f t="shared" si="51"/>
        <v>#REF!</v>
      </c>
      <c r="O211" s="115" t="e">
        <f t="shared" si="52"/>
        <v>#REF!</v>
      </c>
      <c r="P211" s="115" t="e">
        <f t="shared" si="53"/>
        <v>#REF!</v>
      </c>
      <c r="Q211" s="116" t="e">
        <f t="shared" si="54"/>
        <v>#REF!</v>
      </c>
      <c r="R211" s="115" t="e">
        <f t="shared" si="54"/>
        <v>#REF!</v>
      </c>
      <c r="S211" s="115" t="e">
        <f t="shared" si="55"/>
        <v>#REF!</v>
      </c>
      <c r="T211" s="115"/>
      <c r="U211" s="115" t="e">
        <f t="shared" si="56"/>
        <v>#REF!</v>
      </c>
      <c r="V211" s="115" t="e">
        <f t="shared" si="57"/>
        <v>#REF!</v>
      </c>
      <c r="W211" s="115" t="e">
        <f t="shared" si="58"/>
        <v>#REF!</v>
      </c>
      <c r="X211" s="116" t="e">
        <f t="shared" si="59"/>
        <v>#REF!</v>
      </c>
      <c r="Y211" s="116" t="e">
        <f t="shared" si="60"/>
        <v>#REF!</v>
      </c>
      <c r="Z211" s="115" t="e">
        <f t="shared" si="61"/>
        <v>#REF!</v>
      </c>
      <c r="AA211" s="115" t="e">
        <f t="shared" si="65"/>
        <v>#REF!</v>
      </c>
      <c r="AB211" s="115"/>
      <c r="AC211" s="117" t="str">
        <f t="shared" si="62"/>
        <v>BERTAHAP</v>
      </c>
      <c r="AD211" s="118">
        <f t="shared" si="63"/>
        <v>0</v>
      </c>
      <c r="AE211" s="119">
        <v>2</v>
      </c>
      <c r="AF211" s="120"/>
      <c r="AG211" s="115" t="e">
        <f>IF(AF211&gt;#REF!,"LB","KR")</f>
        <v>#REF!</v>
      </c>
      <c r="AH211" s="120">
        <v>3053900000</v>
      </c>
      <c r="AI211" s="120">
        <v>3442233000</v>
      </c>
      <c r="AJ211" s="120">
        <v>3654542000</v>
      </c>
      <c r="AK211" s="121">
        <v>3879946000</v>
      </c>
      <c r="AL211" s="121">
        <v>3654542000</v>
      </c>
      <c r="AM211" s="120">
        <v>3879946000</v>
      </c>
      <c r="AN211" s="120" t="e">
        <f t="shared" si="66"/>
        <v>#REF!</v>
      </c>
    </row>
    <row r="212" spans="1:40">
      <c r="A212" s="3">
        <f t="shared" si="64"/>
        <v>173</v>
      </c>
      <c r="B212" s="106">
        <v>1</v>
      </c>
      <c r="C212" s="107" t="s">
        <v>180</v>
      </c>
      <c r="D212" s="108" t="s">
        <v>29</v>
      </c>
      <c r="E212" s="109"/>
      <c r="F212" s="110" t="s">
        <v>74</v>
      </c>
      <c r="G212" s="111">
        <f t="shared" si="46"/>
        <v>85</v>
      </c>
      <c r="H212" s="111">
        <f t="shared" si="47"/>
        <v>74</v>
      </c>
      <c r="I212" s="112">
        <f t="shared" si="48"/>
        <v>26438045</v>
      </c>
      <c r="J212" s="112" t="e">
        <f>SUMIF($AN$4:$AN$22,D212,#REF!)</f>
        <v>#REF!</v>
      </c>
      <c r="K212" s="113" t="e">
        <f t="shared" si="49"/>
        <v>#REF!</v>
      </c>
      <c r="L212" s="249" t="e">
        <f>SUMIF($AN$4:$AN$22,D212,#REF!)</f>
        <v>#REF!</v>
      </c>
      <c r="M212" s="115" t="e">
        <f t="shared" si="50"/>
        <v>#REF!</v>
      </c>
      <c r="N212" s="115" t="e">
        <f t="shared" si="51"/>
        <v>#REF!</v>
      </c>
      <c r="O212" s="115" t="e">
        <f t="shared" si="52"/>
        <v>#REF!</v>
      </c>
      <c r="P212" s="115" t="e">
        <f t="shared" si="53"/>
        <v>#REF!</v>
      </c>
      <c r="Q212" s="116" t="e">
        <f t="shared" si="54"/>
        <v>#REF!</v>
      </c>
      <c r="R212" s="115" t="e">
        <f t="shared" si="54"/>
        <v>#REF!</v>
      </c>
      <c r="S212" s="115" t="e">
        <f t="shared" si="55"/>
        <v>#REF!</v>
      </c>
      <c r="T212" s="115"/>
      <c r="U212" s="115" t="e">
        <f t="shared" si="56"/>
        <v>#REF!</v>
      </c>
      <c r="V212" s="115" t="e">
        <f t="shared" si="57"/>
        <v>#REF!</v>
      </c>
      <c r="W212" s="115" t="e">
        <f t="shared" si="58"/>
        <v>#REF!</v>
      </c>
      <c r="X212" s="116" t="e">
        <f t="shared" si="59"/>
        <v>#REF!</v>
      </c>
      <c r="Y212" s="116" t="e">
        <f t="shared" si="60"/>
        <v>#REF!</v>
      </c>
      <c r="Z212" s="115" t="e">
        <f t="shared" si="61"/>
        <v>#REF!</v>
      </c>
      <c r="AA212" s="115" t="e">
        <f t="shared" si="65"/>
        <v>#REF!</v>
      </c>
      <c r="AB212" s="115"/>
      <c r="AC212" s="117" t="str">
        <f t="shared" si="62"/>
        <v>BERTAHAP</v>
      </c>
      <c r="AD212" s="118">
        <f t="shared" si="63"/>
        <v>0</v>
      </c>
      <c r="AE212" s="119">
        <v>2</v>
      </c>
      <c r="AF212" s="120"/>
      <c r="AG212" s="115" t="e">
        <f>IF(AF212&gt;#REF!,"LB","KR")</f>
        <v>#REF!</v>
      </c>
      <c r="AH212" s="120">
        <v>1963445000</v>
      </c>
      <c r="AI212" s="120">
        <v>2213116000</v>
      </c>
      <c r="AJ212" s="120">
        <v>2349616000</v>
      </c>
      <c r="AK212" s="121">
        <v>2494535000</v>
      </c>
      <c r="AL212" s="121">
        <v>2349616000</v>
      </c>
      <c r="AM212" s="120">
        <v>2494535000</v>
      </c>
      <c r="AN212" s="120" t="e">
        <f t="shared" si="66"/>
        <v>#REF!</v>
      </c>
    </row>
    <row r="213" spans="1:40">
      <c r="A213" s="3">
        <f t="shared" si="64"/>
        <v>174</v>
      </c>
      <c r="B213" s="106">
        <v>2</v>
      </c>
      <c r="C213" s="107" t="s">
        <v>180</v>
      </c>
      <c r="D213" s="108" t="s">
        <v>32</v>
      </c>
      <c r="E213" s="109"/>
      <c r="F213" s="110" t="s">
        <v>56</v>
      </c>
      <c r="G213" s="111">
        <f t="shared" si="46"/>
        <v>85</v>
      </c>
      <c r="H213" s="111">
        <f t="shared" si="47"/>
        <v>74</v>
      </c>
      <c r="I213" s="112">
        <f t="shared" si="48"/>
        <v>26438045</v>
      </c>
      <c r="J213" s="112" t="e">
        <f>SUMIF($AN$4:$AN$22,D213,#REF!)</f>
        <v>#REF!</v>
      </c>
      <c r="K213" s="113" t="e">
        <f t="shared" si="49"/>
        <v>#REF!</v>
      </c>
      <c r="L213" s="249" t="e">
        <f>SUMIF($AN$4:$AN$22,D213,#REF!)</f>
        <v>#REF!</v>
      </c>
      <c r="M213" s="115" t="e">
        <f t="shared" si="50"/>
        <v>#REF!</v>
      </c>
      <c r="N213" s="115" t="e">
        <f t="shared" si="51"/>
        <v>#REF!</v>
      </c>
      <c r="O213" s="115" t="e">
        <f t="shared" si="52"/>
        <v>#REF!</v>
      </c>
      <c r="P213" s="115" t="e">
        <f t="shared" si="53"/>
        <v>#REF!</v>
      </c>
      <c r="Q213" s="116" t="e">
        <f t="shared" si="54"/>
        <v>#REF!</v>
      </c>
      <c r="R213" s="115" t="e">
        <f t="shared" si="54"/>
        <v>#REF!</v>
      </c>
      <c r="S213" s="115" t="e">
        <f t="shared" si="55"/>
        <v>#REF!</v>
      </c>
      <c r="T213" s="115"/>
      <c r="U213" s="115" t="e">
        <f t="shared" si="56"/>
        <v>#REF!</v>
      </c>
      <c r="V213" s="115" t="e">
        <f t="shared" si="57"/>
        <v>#REF!</v>
      </c>
      <c r="W213" s="115" t="e">
        <f t="shared" si="58"/>
        <v>#REF!</v>
      </c>
      <c r="X213" s="116" t="e">
        <f t="shared" si="59"/>
        <v>#REF!</v>
      </c>
      <c r="Y213" s="116" t="e">
        <f t="shared" si="60"/>
        <v>#REF!</v>
      </c>
      <c r="Z213" s="115" t="e">
        <f t="shared" si="61"/>
        <v>#REF!</v>
      </c>
      <c r="AA213" s="115" t="e">
        <f t="shared" si="65"/>
        <v>#REF!</v>
      </c>
      <c r="AB213" s="115"/>
      <c r="AC213" s="117" t="str">
        <f t="shared" si="62"/>
        <v>BERTAHAP</v>
      </c>
      <c r="AD213" s="118">
        <f t="shared" si="63"/>
        <v>0</v>
      </c>
      <c r="AE213" s="119">
        <v>2</v>
      </c>
      <c r="AF213" s="120"/>
      <c r="AG213" s="115" t="e">
        <f>IF(AF213&gt;#REF!,"LB","KR")</f>
        <v>#REF!</v>
      </c>
      <c r="AH213" s="120">
        <v>1963445000</v>
      </c>
      <c r="AI213" s="120">
        <v>2213116000</v>
      </c>
      <c r="AJ213" s="120">
        <v>2349616000</v>
      </c>
      <c r="AK213" s="121">
        <v>2494535000</v>
      </c>
      <c r="AL213" s="121">
        <v>2349616000</v>
      </c>
      <c r="AM213" s="120">
        <v>2494535000</v>
      </c>
      <c r="AN213" s="120" t="e">
        <f t="shared" si="66"/>
        <v>#REF!</v>
      </c>
    </row>
    <row r="214" spans="1:40">
      <c r="A214" s="3">
        <f t="shared" si="64"/>
        <v>175</v>
      </c>
      <c r="B214" s="106">
        <v>3</v>
      </c>
      <c r="C214" s="107" t="s">
        <v>180</v>
      </c>
      <c r="D214" s="108" t="s">
        <v>38</v>
      </c>
      <c r="E214" s="109"/>
      <c r="F214" s="110" t="s">
        <v>58</v>
      </c>
      <c r="G214" s="111">
        <f t="shared" si="46"/>
        <v>101</v>
      </c>
      <c r="H214" s="111">
        <f t="shared" si="47"/>
        <v>90</v>
      </c>
      <c r="I214" s="112">
        <f t="shared" si="48"/>
        <v>26438045</v>
      </c>
      <c r="J214" s="112" t="e">
        <f>SUMIF($AN$4:$AN$22,D214,#REF!)</f>
        <v>#REF!</v>
      </c>
      <c r="K214" s="113" t="e">
        <f t="shared" si="49"/>
        <v>#REF!</v>
      </c>
      <c r="L214" s="249" t="e">
        <f>SUMIF($AN$4:$AN$22,D214,#REF!)</f>
        <v>#REF!</v>
      </c>
      <c r="M214" s="115" t="e">
        <f t="shared" si="50"/>
        <v>#REF!</v>
      </c>
      <c r="N214" s="115" t="e">
        <f t="shared" si="51"/>
        <v>#REF!</v>
      </c>
      <c r="O214" s="115" t="e">
        <f t="shared" si="52"/>
        <v>#REF!</v>
      </c>
      <c r="P214" s="115" t="e">
        <f t="shared" si="53"/>
        <v>#REF!</v>
      </c>
      <c r="Q214" s="116" t="e">
        <f t="shared" si="54"/>
        <v>#REF!</v>
      </c>
      <c r="R214" s="115" t="e">
        <f t="shared" si="54"/>
        <v>#REF!</v>
      </c>
      <c r="S214" s="115" t="e">
        <f t="shared" si="55"/>
        <v>#REF!</v>
      </c>
      <c r="T214" s="115"/>
      <c r="U214" s="115" t="e">
        <f t="shared" si="56"/>
        <v>#REF!</v>
      </c>
      <c r="V214" s="115" t="e">
        <f t="shared" si="57"/>
        <v>#REF!</v>
      </c>
      <c r="W214" s="115" t="e">
        <f t="shared" si="58"/>
        <v>#REF!</v>
      </c>
      <c r="X214" s="116" t="e">
        <f t="shared" si="59"/>
        <v>#REF!</v>
      </c>
      <c r="Y214" s="116" t="e">
        <f t="shared" si="60"/>
        <v>#REF!</v>
      </c>
      <c r="Z214" s="115" t="e">
        <f t="shared" si="61"/>
        <v>#REF!</v>
      </c>
      <c r="AA214" s="115" t="e">
        <f t="shared" si="65"/>
        <v>#REF!</v>
      </c>
      <c r="AB214" s="115"/>
      <c r="AC214" s="117" t="str">
        <f t="shared" si="62"/>
        <v>BERTAHAP</v>
      </c>
      <c r="AD214" s="118">
        <f t="shared" si="63"/>
        <v>0</v>
      </c>
      <c r="AE214" s="119">
        <v>2</v>
      </c>
      <c r="AF214" s="120"/>
      <c r="AG214" s="115" t="e">
        <f>IF(AF214&gt;#REF!,"LB","KR")</f>
        <v>#REF!</v>
      </c>
      <c r="AH214" s="120">
        <v>2387973000</v>
      </c>
      <c r="AI214" s="120">
        <v>2691628000</v>
      </c>
      <c r="AJ214" s="120">
        <v>2857641000</v>
      </c>
      <c r="AK214" s="121">
        <v>3033894000</v>
      </c>
      <c r="AL214" s="121">
        <v>2857641000</v>
      </c>
      <c r="AM214" s="120">
        <v>3033894000</v>
      </c>
      <c r="AN214" s="120" t="e">
        <f t="shared" si="66"/>
        <v>#REF!</v>
      </c>
    </row>
    <row r="215" spans="1:40">
      <c r="A215" s="3">
        <f t="shared" si="64"/>
        <v>176</v>
      </c>
      <c r="B215" s="106">
        <v>4</v>
      </c>
      <c r="C215" s="107" t="s">
        <v>180</v>
      </c>
      <c r="D215" s="108" t="s">
        <v>44</v>
      </c>
      <c r="E215" s="109"/>
      <c r="F215" s="110" t="s">
        <v>60</v>
      </c>
      <c r="G215" s="111">
        <f t="shared" si="46"/>
        <v>101</v>
      </c>
      <c r="H215" s="111">
        <f t="shared" si="47"/>
        <v>90</v>
      </c>
      <c r="I215" s="112">
        <f t="shared" si="48"/>
        <v>26438045</v>
      </c>
      <c r="J215" s="112" t="e">
        <f>SUMIF($AN$4:$AN$22,D215,#REF!)</f>
        <v>#REF!</v>
      </c>
      <c r="K215" s="113" t="e">
        <f t="shared" si="49"/>
        <v>#REF!</v>
      </c>
      <c r="L215" s="249" t="e">
        <f>SUMIF($AN$4:$AN$22,D215,#REF!)</f>
        <v>#REF!</v>
      </c>
      <c r="M215" s="115" t="e">
        <f t="shared" si="50"/>
        <v>#REF!</v>
      </c>
      <c r="N215" s="115" t="e">
        <f t="shared" si="51"/>
        <v>#REF!</v>
      </c>
      <c r="O215" s="115" t="e">
        <f t="shared" si="52"/>
        <v>#REF!</v>
      </c>
      <c r="P215" s="115" t="e">
        <f t="shared" si="53"/>
        <v>#REF!</v>
      </c>
      <c r="Q215" s="116" t="e">
        <f t="shared" si="54"/>
        <v>#REF!</v>
      </c>
      <c r="R215" s="115" t="e">
        <f t="shared" si="54"/>
        <v>#REF!</v>
      </c>
      <c r="S215" s="115" t="e">
        <f t="shared" si="55"/>
        <v>#REF!</v>
      </c>
      <c r="T215" s="115"/>
      <c r="U215" s="115" t="e">
        <f t="shared" si="56"/>
        <v>#REF!</v>
      </c>
      <c r="V215" s="115" t="e">
        <f t="shared" si="57"/>
        <v>#REF!</v>
      </c>
      <c r="W215" s="115" t="e">
        <f t="shared" si="58"/>
        <v>#REF!</v>
      </c>
      <c r="X215" s="116" t="e">
        <f t="shared" si="59"/>
        <v>#REF!</v>
      </c>
      <c r="Y215" s="116" t="e">
        <f t="shared" si="60"/>
        <v>#REF!</v>
      </c>
      <c r="Z215" s="115" t="e">
        <f t="shared" si="61"/>
        <v>#REF!</v>
      </c>
      <c r="AA215" s="115" t="e">
        <f t="shared" si="65"/>
        <v>#REF!</v>
      </c>
      <c r="AB215" s="115"/>
      <c r="AC215" s="117" t="str">
        <f t="shared" si="62"/>
        <v>BERTAHAP</v>
      </c>
      <c r="AD215" s="118">
        <f t="shared" si="63"/>
        <v>0</v>
      </c>
      <c r="AE215" s="119">
        <v>2</v>
      </c>
      <c r="AF215" s="120"/>
      <c r="AG215" s="115" t="e">
        <f>IF(AF215&gt;#REF!,"LB","KR")</f>
        <v>#REF!</v>
      </c>
      <c r="AH215" s="120">
        <v>2387973000</v>
      </c>
      <c r="AI215" s="120">
        <v>2691628000</v>
      </c>
      <c r="AJ215" s="120">
        <v>2857641000</v>
      </c>
      <c r="AK215" s="121">
        <v>3033894000</v>
      </c>
      <c r="AL215" s="121">
        <v>2857641000</v>
      </c>
      <c r="AM215" s="120">
        <v>3033894000</v>
      </c>
      <c r="AN215" s="120" t="e">
        <f t="shared" si="66"/>
        <v>#REF!</v>
      </c>
    </row>
    <row r="216" spans="1:40">
      <c r="A216" s="3">
        <f t="shared" si="64"/>
        <v>177</v>
      </c>
      <c r="B216" s="106">
        <v>5</v>
      </c>
      <c r="C216" s="107" t="s">
        <v>180</v>
      </c>
      <c r="D216" s="106">
        <v>11</v>
      </c>
      <c r="E216" s="109"/>
      <c r="F216" s="110" t="s">
        <v>62</v>
      </c>
      <c r="G216" s="111">
        <f t="shared" si="46"/>
        <v>101</v>
      </c>
      <c r="H216" s="111">
        <f t="shared" si="47"/>
        <v>90</v>
      </c>
      <c r="I216" s="112">
        <f t="shared" si="48"/>
        <v>26438045</v>
      </c>
      <c r="J216" s="112" t="e">
        <f>SUMIF($AN$4:$AN$22,D216,#REF!)</f>
        <v>#REF!</v>
      </c>
      <c r="K216" s="113" t="e">
        <f t="shared" si="49"/>
        <v>#REF!</v>
      </c>
      <c r="L216" s="249" t="e">
        <f>SUMIF($AN$4:$AN$22,D216,#REF!)</f>
        <v>#REF!</v>
      </c>
      <c r="M216" s="115" t="e">
        <f t="shared" si="50"/>
        <v>#REF!</v>
      </c>
      <c r="N216" s="115" t="e">
        <f t="shared" si="51"/>
        <v>#REF!</v>
      </c>
      <c r="O216" s="115" t="e">
        <f t="shared" si="52"/>
        <v>#REF!</v>
      </c>
      <c r="P216" s="115" t="e">
        <f t="shared" si="53"/>
        <v>#REF!</v>
      </c>
      <c r="Q216" s="116" t="e">
        <f t="shared" si="54"/>
        <v>#REF!</v>
      </c>
      <c r="R216" s="115" t="e">
        <f t="shared" si="54"/>
        <v>#REF!</v>
      </c>
      <c r="S216" s="115" t="e">
        <f t="shared" si="55"/>
        <v>#REF!</v>
      </c>
      <c r="T216" s="115"/>
      <c r="U216" s="115" t="e">
        <f t="shared" si="56"/>
        <v>#REF!</v>
      </c>
      <c r="V216" s="115" t="e">
        <f t="shared" si="57"/>
        <v>#REF!</v>
      </c>
      <c r="W216" s="115" t="e">
        <f t="shared" si="58"/>
        <v>#REF!</v>
      </c>
      <c r="X216" s="116" t="e">
        <f t="shared" si="59"/>
        <v>#REF!</v>
      </c>
      <c r="Y216" s="116" t="e">
        <f t="shared" si="60"/>
        <v>#REF!</v>
      </c>
      <c r="Z216" s="115" t="e">
        <f t="shared" si="61"/>
        <v>#REF!</v>
      </c>
      <c r="AA216" s="115" t="e">
        <f t="shared" si="65"/>
        <v>#REF!</v>
      </c>
      <c r="AB216" s="115"/>
      <c r="AC216" s="117" t="str">
        <f t="shared" si="62"/>
        <v>BERTAHAP</v>
      </c>
      <c r="AD216" s="118">
        <f t="shared" si="63"/>
        <v>0</v>
      </c>
      <c r="AE216" s="119">
        <v>2</v>
      </c>
      <c r="AF216" s="120"/>
      <c r="AG216" s="115" t="e">
        <f>IF(AF216&gt;#REF!,"LB","KR")</f>
        <v>#REF!</v>
      </c>
      <c r="AH216" s="120">
        <v>2387973000</v>
      </c>
      <c r="AI216" s="120">
        <v>2691628000</v>
      </c>
      <c r="AJ216" s="120">
        <v>2857641000</v>
      </c>
      <c r="AK216" s="121">
        <v>3033894000</v>
      </c>
      <c r="AL216" s="121">
        <v>2857641000</v>
      </c>
      <c r="AM216" s="120">
        <v>3033894000</v>
      </c>
      <c r="AN216" s="120" t="e">
        <f t="shared" si="66"/>
        <v>#REF!</v>
      </c>
    </row>
    <row r="217" spans="1:40">
      <c r="A217" s="3">
        <f t="shared" si="64"/>
        <v>178</v>
      </c>
      <c r="B217" s="106">
        <v>6</v>
      </c>
      <c r="C217" s="107" t="s">
        <v>180</v>
      </c>
      <c r="D217" s="106">
        <v>15</v>
      </c>
      <c r="E217" s="109"/>
      <c r="F217" s="110" t="s">
        <v>64</v>
      </c>
      <c r="G217" s="111">
        <f t="shared" si="46"/>
        <v>101</v>
      </c>
      <c r="H217" s="111">
        <f t="shared" si="47"/>
        <v>90</v>
      </c>
      <c r="I217" s="112">
        <f t="shared" si="48"/>
        <v>26438045</v>
      </c>
      <c r="J217" s="112" t="e">
        <f>SUMIF($AN$4:$AN$22,D217,#REF!)</f>
        <v>#REF!</v>
      </c>
      <c r="K217" s="113" t="e">
        <f t="shared" si="49"/>
        <v>#REF!</v>
      </c>
      <c r="L217" s="249" t="e">
        <f>SUMIF($AN$4:$AN$22,D217,#REF!)</f>
        <v>#REF!</v>
      </c>
      <c r="M217" s="115" t="e">
        <f t="shared" si="50"/>
        <v>#REF!</v>
      </c>
      <c r="N217" s="115" t="e">
        <f t="shared" si="51"/>
        <v>#REF!</v>
      </c>
      <c r="O217" s="115" t="e">
        <f t="shared" si="52"/>
        <v>#REF!</v>
      </c>
      <c r="P217" s="115" t="e">
        <f t="shared" si="53"/>
        <v>#REF!</v>
      </c>
      <c r="Q217" s="116" t="e">
        <f t="shared" si="54"/>
        <v>#REF!</v>
      </c>
      <c r="R217" s="115" t="e">
        <f t="shared" si="54"/>
        <v>#REF!</v>
      </c>
      <c r="S217" s="115" t="e">
        <f t="shared" si="55"/>
        <v>#REF!</v>
      </c>
      <c r="T217" s="115"/>
      <c r="U217" s="115" t="e">
        <f t="shared" si="56"/>
        <v>#REF!</v>
      </c>
      <c r="V217" s="115" t="e">
        <f t="shared" si="57"/>
        <v>#REF!</v>
      </c>
      <c r="W217" s="115" t="e">
        <f t="shared" si="58"/>
        <v>#REF!</v>
      </c>
      <c r="X217" s="116" t="e">
        <f t="shared" si="59"/>
        <v>#REF!</v>
      </c>
      <c r="Y217" s="116" t="e">
        <f t="shared" si="60"/>
        <v>#REF!</v>
      </c>
      <c r="Z217" s="115" t="e">
        <f t="shared" si="61"/>
        <v>#REF!</v>
      </c>
      <c r="AA217" s="115" t="e">
        <f t="shared" si="65"/>
        <v>#REF!</v>
      </c>
      <c r="AB217" s="115"/>
      <c r="AC217" s="117" t="str">
        <f t="shared" si="62"/>
        <v>BERTAHAP</v>
      </c>
      <c r="AD217" s="118">
        <f t="shared" si="63"/>
        <v>0</v>
      </c>
      <c r="AE217" s="119">
        <v>2</v>
      </c>
      <c r="AF217" s="120"/>
      <c r="AG217" s="115" t="e">
        <f>IF(AF217&gt;#REF!,"LB","KR")</f>
        <v>#REF!</v>
      </c>
      <c r="AH217" s="120">
        <v>2387973000</v>
      </c>
      <c r="AI217" s="120">
        <v>2691628000</v>
      </c>
      <c r="AJ217" s="120">
        <v>2857641000</v>
      </c>
      <c r="AK217" s="121">
        <v>3033894000</v>
      </c>
      <c r="AL217" s="121">
        <v>2857641000</v>
      </c>
      <c r="AM217" s="120">
        <v>3033894000</v>
      </c>
      <c r="AN217" s="120" t="e">
        <f t="shared" si="66"/>
        <v>#REF!</v>
      </c>
    </row>
    <row r="218" spans="1:40">
      <c r="A218" s="3">
        <f t="shared" si="64"/>
        <v>179</v>
      </c>
      <c r="B218" s="106">
        <v>7</v>
      </c>
      <c r="C218" s="107" t="s">
        <v>180</v>
      </c>
      <c r="D218" s="106">
        <v>17</v>
      </c>
      <c r="E218" s="109"/>
      <c r="F218" s="110" t="s">
        <v>67</v>
      </c>
      <c r="G218" s="111">
        <f t="shared" si="46"/>
        <v>85</v>
      </c>
      <c r="H218" s="111">
        <f t="shared" si="47"/>
        <v>74</v>
      </c>
      <c r="I218" s="112">
        <f t="shared" si="48"/>
        <v>26438045</v>
      </c>
      <c r="J218" s="112" t="e">
        <f>SUMIF($AN$4:$AN$22,D218,#REF!)</f>
        <v>#REF!</v>
      </c>
      <c r="K218" s="113" t="e">
        <f t="shared" si="49"/>
        <v>#REF!</v>
      </c>
      <c r="L218" s="249" t="e">
        <f>SUMIF($AN$4:$AN$22,D218,#REF!)</f>
        <v>#REF!</v>
      </c>
      <c r="M218" s="115" t="e">
        <f t="shared" si="50"/>
        <v>#REF!</v>
      </c>
      <c r="N218" s="115" t="e">
        <f t="shared" si="51"/>
        <v>#REF!</v>
      </c>
      <c r="O218" s="115" t="e">
        <f t="shared" si="52"/>
        <v>#REF!</v>
      </c>
      <c r="P218" s="115" t="e">
        <f t="shared" si="53"/>
        <v>#REF!</v>
      </c>
      <c r="Q218" s="116" t="e">
        <f t="shared" si="54"/>
        <v>#REF!</v>
      </c>
      <c r="R218" s="115" t="e">
        <f t="shared" si="54"/>
        <v>#REF!</v>
      </c>
      <c r="S218" s="115" t="e">
        <f t="shared" si="55"/>
        <v>#REF!</v>
      </c>
      <c r="T218" s="115"/>
      <c r="U218" s="115" t="e">
        <f t="shared" si="56"/>
        <v>#REF!</v>
      </c>
      <c r="V218" s="115" t="e">
        <f t="shared" si="57"/>
        <v>#REF!</v>
      </c>
      <c r="W218" s="115" t="e">
        <f t="shared" si="58"/>
        <v>#REF!</v>
      </c>
      <c r="X218" s="116" t="e">
        <f t="shared" si="59"/>
        <v>#REF!</v>
      </c>
      <c r="Y218" s="116" t="e">
        <f t="shared" si="60"/>
        <v>#REF!</v>
      </c>
      <c r="Z218" s="115" t="e">
        <f t="shared" si="61"/>
        <v>#REF!</v>
      </c>
      <c r="AA218" s="115" t="e">
        <f t="shared" si="65"/>
        <v>#REF!</v>
      </c>
      <c r="AB218" s="115"/>
      <c r="AC218" s="117" t="str">
        <f t="shared" si="62"/>
        <v>BERTAHAP</v>
      </c>
      <c r="AD218" s="118">
        <f t="shared" si="63"/>
        <v>0</v>
      </c>
      <c r="AE218" s="119">
        <v>2</v>
      </c>
      <c r="AF218" s="120"/>
      <c r="AG218" s="115" t="e">
        <f>IF(AF218&gt;#REF!,"LB","KR")</f>
        <v>#REF!</v>
      </c>
      <c r="AH218" s="120">
        <v>1963445000</v>
      </c>
      <c r="AI218" s="120">
        <v>2213116000</v>
      </c>
      <c r="AJ218" s="120">
        <v>2349616000</v>
      </c>
      <c r="AK218" s="121">
        <v>2494535000</v>
      </c>
      <c r="AL218" s="121">
        <v>2349616000</v>
      </c>
      <c r="AM218" s="120">
        <v>2494535000</v>
      </c>
      <c r="AN218" s="120" t="e">
        <f t="shared" si="66"/>
        <v>#REF!</v>
      </c>
    </row>
    <row r="219" spans="1:40">
      <c r="A219" s="3">
        <f t="shared" si="64"/>
        <v>180</v>
      </c>
      <c r="B219" s="106">
        <v>8</v>
      </c>
      <c r="C219" s="107" t="s">
        <v>180</v>
      </c>
      <c r="D219" s="106">
        <v>19</v>
      </c>
      <c r="E219" s="109"/>
      <c r="F219" s="110" t="s">
        <v>78</v>
      </c>
      <c r="G219" s="111">
        <f t="shared" si="46"/>
        <v>138</v>
      </c>
      <c r="H219" s="111">
        <f t="shared" si="47"/>
        <v>120</v>
      </c>
      <c r="I219" s="112">
        <f t="shared" si="48"/>
        <v>26438045</v>
      </c>
      <c r="J219" s="112" t="e">
        <f>SUMIF($AN$4:$AN$22,D219,#REF!)</f>
        <v>#REF!</v>
      </c>
      <c r="K219" s="113" t="e">
        <f t="shared" si="49"/>
        <v>#REF!</v>
      </c>
      <c r="L219" s="249" t="e">
        <f>SUMIF($AN$4:$AN$22,D219,#REF!)</f>
        <v>#REF!</v>
      </c>
      <c r="M219" s="115" t="e">
        <f t="shared" si="50"/>
        <v>#REF!</v>
      </c>
      <c r="N219" s="115" t="e">
        <f t="shared" si="51"/>
        <v>#REF!</v>
      </c>
      <c r="O219" s="115" t="e">
        <f t="shared" si="52"/>
        <v>#REF!</v>
      </c>
      <c r="P219" s="115" t="e">
        <f t="shared" si="53"/>
        <v>#REF!</v>
      </c>
      <c r="Q219" s="116" t="e">
        <f t="shared" si="54"/>
        <v>#REF!</v>
      </c>
      <c r="R219" s="115" t="e">
        <f t="shared" si="54"/>
        <v>#REF!</v>
      </c>
      <c r="S219" s="115" t="e">
        <f t="shared" si="55"/>
        <v>#REF!</v>
      </c>
      <c r="T219" s="115"/>
      <c r="U219" s="115" t="e">
        <f t="shared" si="56"/>
        <v>#REF!</v>
      </c>
      <c r="V219" s="115" t="e">
        <f t="shared" si="57"/>
        <v>#REF!</v>
      </c>
      <c r="W219" s="115" t="e">
        <f t="shared" si="58"/>
        <v>#REF!</v>
      </c>
      <c r="X219" s="116" t="e">
        <f t="shared" si="59"/>
        <v>#REF!</v>
      </c>
      <c r="Y219" s="116" t="e">
        <f t="shared" si="60"/>
        <v>#REF!</v>
      </c>
      <c r="Z219" s="115" t="e">
        <f t="shared" si="61"/>
        <v>#REF!</v>
      </c>
      <c r="AA219" s="115" t="e">
        <f t="shared" si="65"/>
        <v>#REF!</v>
      </c>
      <c r="AB219" s="115"/>
      <c r="AC219" s="117" t="str">
        <f t="shared" si="62"/>
        <v>BERTAHAP</v>
      </c>
      <c r="AD219" s="118">
        <f t="shared" si="63"/>
        <v>0</v>
      </c>
      <c r="AE219" s="119">
        <v>2</v>
      </c>
      <c r="AF219" s="120"/>
      <c r="AG219" s="115" t="e">
        <f>IF(AF219&gt;#REF!,"LB","KR")</f>
        <v>#REF!</v>
      </c>
      <c r="AH219" s="120">
        <v>3183964000</v>
      </c>
      <c r="AI219" s="120">
        <v>3588837000</v>
      </c>
      <c r="AJ219" s="120">
        <v>3810188000</v>
      </c>
      <c r="AK219" s="121">
        <v>4045192000</v>
      </c>
      <c r="AL219" s="121">
        <v>3810188000</v>
      </c>
      <c r="AM219" s="120">
        <v>4045192000</v>
      </c>
      <c r="AN219" s="120" t="e">
        <f t="shared" si="66"/>
        <v>#REF!</v>
      </c>
    </row>
    <row r="220" spans="1:40">
      <c r="A220" s="3">
        <f t="shared" si="64"/>
        <v>181</v>
      </c>
      <c r="B220" s="106">
        <v>9</v>
      </c>
      <c r="C220" s="107" t="s">
        <v>180</v>
      </c>
      <c r="D220" s="106">
        <v>21</v>
      </c>
      <c r="E220" s="109"/>
      <c r="F220" s="110" t="s">
        <v>84</v>
      </c>
      <c r="G220" s="111">
        <f t="shared" si="46"/>
        <v>132</v>
      </c>
      <c r="H220" s="111">
        <f t="shared" si="47"/>
        <v>112</v>
      </c>
      <c r="I220" s="112">
        <f t="shared" si="48"/>
        <v>26438045</v>
      </c>
      <c r="J220" s="112" t="e">
        <f>SUMIF($AN$4:$AN$22,D220,#REF!)</f>
        <v>#REF!</v>
      </c>
      <c r="K220" s="113" t="e">
        <f t="shared" si="49"/>
        <v>#REF!</v>
      </c>
      <c r="L220" s="249" t="e">
        <f>SUMIF($AN$4:$AN$22,D220,#REF!)</f>
        <v>#REF!</v>
      </c>
      <c r="M220" s="115" t="e">
        <f t="shared" si="50"/>
        <v>#REF!</v>
      </c>
      <c r="N220" s="115" t="e">
        <f t="shared" si="51"/>
        <v>#REF!</v>
      </c>
      <c r="O220" s="115" t="e">
        <f t="shared" si="52"/>
        <v>#REF!</v>
      </c>
      <c r="P220" s="115" t="e">
        <f t="shared" si="53"/>
        <v>#REF!</v>
      </c>
      <c r="Q220" s="116" t="e">
        <f t="shared" si="54"/>
        <v>#REF!</v>
      </c>
      <c r="R220" s="115" t="e">
        <f t="shared" si="54"/>
        <v>#REF!</v>
      </c>
      <c r="S220" s="115" t="e">
        <f t="shared" si="55"/>
        <v>#REF!</v>
      </c>
      <c r="T220" s="115"/>
      <c r="U220" s="115" t="e">
        <f t="shared" si="56"/>
        <v>#REF!</v>
      </c>
      <c r="V220" s="115" t="e">
        <f t="shared" si="57"/>
        <v>#REF!</v>
      </c>
      <c r="W220" s="115" t="e">
        <f t="shared" si="58"/>
        <v>#REF!</v>
      </c>
      <c r="X220" s="116" t="e">
        <f t="shared" si="59"/>
        <v>#REF!</v>
      </c>
      <c r="Y220" s="116" t="e">
        <f t="shared" si="60"/>
        <v>#REF!</v>
      </c>
      <c r="Z220" s="115" t="e">
        <f t="shared" si="61"/>
        <v>#REF!</v>
      </c>
      <c r="AA220" s="115" t="e">
        <f t="shared" si="65"/>
        <v>#REF!</v>
      </c>
      <c r="AB220" s="115"/>
      <c r="AC220" s="117" t="str">
        <f t="shared" si="62"/>
        <v>BERTAHAP</v>
      </c>
      <c r="AD220" s="118">
        <f t="shared" si="63"/>
        <v>0</v>
      </c>
      <c r="AE220" s="119">
        <v>2</v>
      </c>
      <c r="AF220" s="120"/>
      <c r="AG220" s="115" t="e">
        <f>IF(AF220&gt;#REF!,"LB","KR")</f>
        <v>#REF!</v>
      </c>
      <c r="AH220" s="120">
        <v>3083840000</v>
      </c>
      <c r="AI220" s="120">
        <v>3475980000</v>
      </c>
      <c r="AJ220" s="120">
        <v>3690371000</v>
      </c>
      <c r="AK220" s="121">
        <v>3917985000</v>
      </c>
      <c r="AL220" s="121">
        <v>3690371000</v>
      </c>
      <c r="AM220" s="120">
        <v>3917985000</v>
      </c>
      <c r="AN220" s="120" t="e">
        <f t="shared" si="66"/>
        <v>#REF!</v>
      </c>
    </row>
    <row r="221" spans="1:40">
      <c r="A221" s="3">
        <f t="shared" si="64"/>
        <v>182</v>
      </c>
      <c r="B221" s="106">
        <v>1</v>
      </c>
      <c r="C221" s="107" t="s">
        <v>181</v>
      </c>
      <c r="D221" s="108" t="s">
        <v>29</v>
      </c>
      <c r="E221" s="109"/>
      <c r="F221" s="110" t="s">
        <v>74</v>
      </c>
      <c r="G221" s="111">
        <f t="shared" si="46"/>
        <v>85</v>
      </c>
      <c r="H221" s="111">
        <f t="shared" si="47"/>
        <v>74</v>
      </c>
      <c r="I221" s="112">
        <f t="shared" si="48"/>
        <v>26438045</v>
      </c>
      <c r="J221" s="112" t="e">
        <f>SUMIF($AN$4:$AN$22,D221,#REF!)</f>
        <v>#REF!</v>
      </c>
      <c r="K221" s="113" t="e">
        <f t="shared" si="49"/>
        <v>#REF!</v>
      </c>
      <c r="L221" s="114" t="e">
        <f>SUMIF($AN$4:$AN$22,D221,#REF!)</f>
        <v>#REF!</v>
      </c>
      <c r="M221" s="115" t="e">
        <f t="shared" si="50"/>
        <v>#REF!</v>
      </c>
      <c r="N221" s="115" t="e">
        <f t="shared" si="51"/>
        <v>#REF!</v>
      </c>
      <c r="O221" s="115" t="e">
        <f t="shared" si="52"/>
        <v>#REF!</v>
      </c>
      <c r="P221" s="115" t="e">
        <f t="shared" si="53"/>
        <v>#REF!</v>
      </c>
      <c r="Q221" s="116" t="e">
        <f t="shared" si="54"/>
        <v>#REF!</v>
      </c>
      <c r="R221" s="115" t="e">
        <f t="shared" si="54"/>
        <v>#REF!</v>
      </c>
      <c r="S221" s="115" t="e">
        <f t="shared" si="55"/>
        <v>#REF!</v>
      </c>
      <c r="T221" s="115"/>
      <c r="U221" s="115" t="e">
        <f t="shared" si="56"/>
        <v>#REF!</v>
      </c>
      <c r="V221" s="115" t="e">
        <f t="shared" si="57"/>
        <v>#REF!</v>
      </c>
      <c r="W221" s="115" t="e">
        <f t="shared" si="58"/>
        <v>#REF!</v>
      </c>
      <c r="X221" s="116" t="e">
        <f t="shared" si="59"/>
        <v>#REF!</v>
      </c>
      <c r="Y221" s="116" t="e">
        <f t="shared" si="60"/>
        <v>#REF!</v>
      </c>
      <c r="Z221" s="115" t="e">
        <f t="shared" si="61"/>
        <v>#REF!</v>
      </c>
      <c r="AA221" s="115" t="e">
        <f t="shared" si="65"/>
        <v>#REF!</v>
      </c>
      <c r="AB221" s="115"/>
      <c r="AC221" s="117" t="str">
        <f t="shared" si="62"/>
        <v>BERTAHAP</v>
      </c>
      <c r="AD221" s="118">
        <f t="shared" si="63"/>
        <v>0</v>
      </c>
      <c r="AE221" s="119">
        <v>2</v>
      </c>
      <c r="AF221" s="120"/>
      <c r="AG221" s="115" t="e">
        <f>IF(AF221&gt;#REF!,"LB","KR")</f>
        <v>#REF!</v>
      </c>
      <c r="AH221" s="120">
        <v>1944382000</v>
      </c>
      <c r="AI221" s="120">
        <v>2191629000</v>
      </c>
      <c r="AJ221" s="120">
        <v>2326804000</v>
      </c>
      <c r="AK221" s="121">
        <v>2470317000</v>
      </c>
      <c r="AL221" s="121">
        <v>2326804000</v>
      </c>
      <c r="AM221" s="120">
        <v>2470317000</v>
      </c>
      <c r="AN221" s="120" t="e">
        <f t="shared" si="66"/>
        <v>#REF!</v>
      </c>
    </row>
    <row r="222" spans="1:40">
      <c r="A222" s="3">
        <f t="shared" si="64"/>
        <v>183</v>
      </c>
      <c r="B222" s="106">
        <v>2</v>
      </c>
      <c r="C222" s="107" t="s">
        <v>181</v>
      </c>
      <c r="D222" s="108" t="s">
        <v>32</v>
      </c>
      <c r="E222" s="109"/>
      <c r="F222" s="110" t="s">
        <v>56</v>
      </c>
      <c r="G222" s="111">
        <f t="shared" si="46"/>
        <v>85</v>
      </c>
      <c r="H222" s="111">
        <f t="shared" si="47"/>
        <v>74</v>
      </c>
      <c r="I222" s="112">
        <f t="shared" si="48"/>
        <v>26438045</v>
      </c>
      <c r="J222" s="112" t="e">
        <f>SUMIF($AN$4:$AN$22,D222,#REF!)</f>
        <v>#REF!</v>
      </c>
      <c r="K222" s="113" t="e">
        <f t="shared" si="49"/>
        <v>#REF!</v>
      </c>
      <c r="L222" s="114" t="e">
        <f>SUMIF($AN$4:$AN$22,D222,#REF!)</f>
        <v>#REF!</v>
      </c>
      <c r="M222" s="115" t="e">
        <f t="shared" si="50"/>
        <v>#REF!</v>
      </c>
      <c r="N222" s="115" t="e">
        <f t="shared" si="51"/>
        <v>#REF!</v>
      </c>
      <c r="O222" s="115" t="e">
        <f t="shared" si="52"/>
        <v>#REF!</v>
      </c>
      <c r="P222" s="115" t="e">
        <f t="shared" si="53"/>
        <v>#REF!</v>
      </c>
      <c r="Q222" s="116" t="e">
        <f t="shared" si="54"/>
        <v>#REF!</v>
      </c>
      <c r="R222" s="115" t="e">
        <f t="shared" si="54"/>
        <v>#REF!</v>
      </c>
      <c r="S222" s="115" t="e">
        <f t="shared" si="55"/>
        <v>#REF!</v>
      </c>
      <c r="T222" s="115"/>
      <c r="U222" s="115" t="e">
        <f t="shared" si="56"/>
        <v>#REF!</v>
      </c>
      <c r="V222" s="115" t="e">
        <f t="shared" si="57"/>
        <v>#REF!</v>
      </c>
      <c r="W222" s="115" t="e">
        <f t="shared" si="58"/>
        <v>#REF!</v>
      </c>
      <c r="X222" s="116" t="e">
        <f t="shared" si="59"/>
        <v>#REF!</v>
      </c>
      <c r="Y222" s="116" t="e">
        <f t="shared" si="60"/>
        <v>#REF!</v>
      </c>
      <c r="Z222" s="115" t="e">
        <f t="shared" si="61"/>
        <v>#REF!</v>
      </c>
      <c r="AA222" s="115" t="e">
        <f t="shared" si="65"/>
        <v>#REF!</v>
      </c>
      <c r="AB222" s="115"/>
      <c r="AC222" s="117" t="str">
        <f t="shared" si="62"/>
        <v>BERTAHAP</v>
      </c>
      <c r="AD222" s="118">
        <f t="shared" si="63"/>
        <v>0</v>
      </c>
      <c r="AE222" s="119">
        <v>2</v>
      </c>
      <c r="AF222" s="120"/>
      <c r="AG222" s="115" t="e">
        <f>IF(AF222&gt;#REF!,"LB","KR")</f>
        <v>#REF!</v>
      </c>
      <c r="AH222" s="120">
        <v>1944382000</v>
      </c>
      <c r="AI222" s="120">
        <v>2191629000</v>
      </c>
      <c r="AJ222" s="120">
        <v>2326804000</v>
      </c>
      <c r="AK222" s="121">
        <v>2470317000</v>
      </c>
      <c r="AL222" s="121">
        <v>2326804000</v>
      </c>
      <c r="AM222" s="120">
        <v>2470317000</v>
      </c>
      <c r="AN222" s="120" t="e">
        <f t="shared" si="66"/>
        <v>#REF!</v>
      </c>
    </row>
    <row r="223" spans="1:40">
      <c r="A223" s="3">
        <f t="shared" si="64"/>
        <v>184</v>
      </c>
      <c r="B223" s="106">
        <v>3</v>
      </c>
      <c r="C223" s="107" t="s">
        <v>181</v>
      </c>
      <c r="D223" s="108" t="s">
        <v>38</v>
      </c>
      <c r="E223" s="109"/>
      <c r="F223" s="110" t="s">
        <v>58</v>
      </c>
      <c r="G223" s="111">
        <f t="shared" si="46"/>
        <v>101</v>
      </c>
      <c r="H223" s="111">
        <f t="shared" si="47"/>
        <v>90</v>
      </c>
      <c r="I223" s="112">
        <f t="shared" si="48"/>
        <v>26438045</v>
      </c>
      <c r="J223" s="112" t="e">
        <f>SUMIF($AN$4:$AN$22,D223,#REF!)</f>
        <v>#REF!</v>
      </c>
      <c r="K223" s="113" t="e">
        <f t="shared" si="49"/>
        <v>#REF!</v>
      </c>
      <c r="L223" s="114" t="e">
        <f>SUMIF($AN$4:$AN$22,D223,#REF!)</f>
        <v>#REF!</v>
      </c>
      <c r="M223" s="115" t="e">
        <f t="shared" si="50"/>
        <v>#REF!</v>
      </c>
      <c r="N223" s="115" t="e">
        <f t="shared" si="51"/>
        <v>#REF!</v>
      </c>
      <c r="O223" s="115" t="e">
        <f t="shared" si="52"/>
        <v>#REF!</v>
      </c>
      <c r="P223" s="115" t="e">
        <f t="shared" si="53"/>
        <v>#REF!</v>
      </c>
      <c r="Q223" s="116" t="e">
        <f t="shared" si="54"/>
        <v>#REF!</v>
      </c>
      <c r="R223" s="115" t="e">
        <f t="shared" si="54"/>
        <v>#REF!</v>
      </c>
      <c r="S223" s="115" t="e">
        <f t="shared" si="55"/>
        <v>#REF!</v>
      </c>
      <c r="T223" s="115"/>
      <c r="U223" s="115" t="e">
        <f t="shared" si="56"/>
        <v>#REF!</v>
      </c>
      <c r="V223" s="115" t="e">
        <f t="shared" si="57"/>
        <v>#REF!</v>
      </c>
      <c r="W223" s="115" t="e">
        <f t="shared" si="58"/>
        <v>#REF!</v>
      </c>
      <c r="X223" s="116" t="e">
        <f t="shared" si="59"/>
        <v>#REF!</v>
      </c>
      <c r="Y223" s="116" t="e">
        <f t="shared" si="60"/>
        <v>#REF!</v>
      </c>
      <c r="Z223" s="115" t="e">
        <f t="shared" si="61"/>
        <v>#REF!</v>
      </c>
      <c r="AA223" s="115" t="e">
        <f t="shared" si="65"/>
        <v>#REF!</v>
      </c>
      <c r="AB223" s="115"/>
      <c r="AC223" s="117" t="str">
        <f t="shared" si="62"/>
        <v>BERTAHAP</v>
      </c>
      <c r="AD223" s="118">
        <f t="shared" si="63"/>
        <v>0</v>
      </c>
      <c r="AE223" s="119">
        <v>2</v>
      </c>
      <c r="AF223" s="120"/>
      <c r="AG223" s="115" t="e">
        <f>IF(AF223&gt;#REF!,"LB","KR")</f>
        <v>#REF!</v>
      </c>
      <c r="AH223" s="120">
        <v>2364789000</v>
      </c>
      <c r="AI223" s="120">
        <v>2665495000</v>
      </c>
      <c r="AJ223" s="120">
        <v>2829897000</v>
      </c>
      <c r="AK223" s="121">
        <v>3004439000</v>
      </c>
      <c r="AL223" s="121">
        <v>2829897000</v>
      </c>
      <c r="AM223" s="120">
        <v>3004439000</v>
      </c>
      <c r="AN223" s="120" t="e">
        <f t="shared" si="66"/>
        <v>#REF!</v>
      </c>
    </row>
    <row r="224" spans="1:40">
      <c r="A224" s="3">
        <f t="shared" si="64"/>
        <v>185</v>
      </c>
      <c r="B224" s="106">
        <v>4</v>
      </c>
      <c r="C224" s="107" t="s">
        <v>181</v>
      </c>
      <c r="D224" s="108" t="s">
        <v>44</v>
      </c>
      <c r="E224" s="109"/>
      <c r="F224" s="110" t="s">
        <v>60</v>
      </c>
      <c r="G224" s="111">
        <f t="shared" si="46"/>
        <v>101</v>
      </c>
      <c r="H224" s="111">
        <f t="shared" si="47"/>
        <v>90</v>
      </c>
      <c r="I224" s="112">
        <f t="shared" si="48"/>
        <v>26438045</v>
      </c>
      <c r="J224" s="112" t="e">
        <f>SUMIF($AN$4:$AN$22,D224,#REF!)</f>
        <v>#REF!</v>
      </c>
      <c r="K224" s="113" t="e">
        <f t="shared" si="49"/>
        <v>#REF!</v>
      </c>
      <c r="L224" s="114" t="e">
        <f>SUMIF($AN$4:$AN$22,D224,#REF!)</f>
        <v>#REF!</v>
      </c>
      <c r="M224" s="115" t="e">
        <f t="shared" si="50"/>
        <v>#REF!</v>
      </c>
      <c r="N224" s="115" t="e">
        <f t="shared" si="51"/>
        <v>#REF!</v>
      </c>
      <c r="O224" s="115" t="e">
        <f t="shared" si="52"/>
        <v>#REF!</v>
      </c>
      <c r="P224" s="115" t="e">
        <f t="shared" si="53"/>
        <v>#REF!</v>
      </c>
      <c r="Q224" s="116" t="e">
        <f t="shared" si="54"/>
        <v>#REF!</v>
      </c>
      <c r="R224" s="115" t="e">
        <f t="shared" si="54"/>
        <v>#REF!</v>
      </c>
      <c r="S224" s="115" t="e">
        <f t="shared" si="55"/>
        <v>#REF!</v>
      </c>
      <c r="T224" s="115"/>
      <c r="U224" s="115" t="e">
        <f t="shared" si="56"/>
        <v>#REF!</v>
      </c>
      <c r="V224" s="115" t="e">
        <f t="shared" si="57"/>
        <v>#REF!</v>
      </c>
      <c r="W224" s="115" t="e">
        <f t="shared" si="58"/>
        <v>#REF!</v>
      </c>
      <c r="X224" s="116" t="e">
        <f t="shared" si="59"/>
        <v>#REF!</v>
      </c>
      <c r="Y224" s="116" t="e">
        <f t="shared" si="60"/>
        <v>#REF!</v>
      </c>
      <c r="Z224" s="115" t="e">
        <f t="shared" si="61"/>
        <v>#REF!</v>
      </c>
      <c r="AA224" s="115" t="e">
        <f t="shared" si="65"/>
        <v>#REF!</v>
      </c>
      <c r="AB224" s="115"/>
      <c r="AC224" s="117" t="str">
        <f t="shared" si="62"/>
        <v>BERTAHAP</v>
      </c>
      <c r="AD224" s="118">
        <f t="shared" si="63"/>
        <v>0</v>
      </c>
      <c r="AE224" s="119">
        <v>2</v>
      </c>
      <c r="AF224" s="120"/>
      <c r="AG224" s="115" t="e">
        <f>IF(AF224&gt;#REF!,"LB","KR")</f>
        <v>#REF!</v>
      </c>
      <c r="AH224" s="120">
        <v>2364789000</v>
      </c>
      <c r="AI224" s="120">
        <v>2665495000</v>
      </c>
      <c r="AJ224" s="120">
        <v>2829897000</v>
      </c>
      <c r="AK224" s="121">
        <v>3004439000</v>
      </c>
      <c r="AL224" s="121">
        <v>2829897000</v>
      </c>
      <c r="AM224" s="120">
        <v>3004439000</v>
      </c>
      <c r="AN224" s="120" t="e">
        <f t="shared" si="66"/>
        <v>#REF!</v>
      </c>
    </row>
    <row r="225" spans="1:40">
      <c r="A225" s="3">
        <f t="shared" si="64"/>
        <v>186</v>
      </c>
      <c r="B225" s="106">
        <v>5</v>
      </c>
      <c r="C225" s="107" t="s">
        <v>181</v>
      </c>
      <c r="D225" s="106">
        <v>11</v>
      </c>
      <c r="E225" s="109"/>
      <c r="F225" s="110" t="s">
        <v>62</v>
      </c>
      <c r="G225" s="111">
        <f t="shared" si="46"/>
        <v>101</v>
      </c>
      <c r="H225" s="111">
        <f t="shared" si="47"/>
        <v>90</v>
      </c>
      <c r="I225" s="112">
        <f t="shared" si="48"/>
        <v>26438045</v>
      </c>
      <c r="J225" s="112" t="e">
        <f>SUMIF($AN$4:$AN$22,D225,#REF!)</f>
        <v>#REF!</v>
      </c>
      <c r="K225" s="113" t="e">
        <f t="shared" si="49"/>
        <v>#REF!</v>
      </c>
      <c r="L225" s="114" t="e">
        <f>SUMIF($AN$4:$AN$22,D225,#REF!)</f>
        <v>#REF!</v>
      </c>
      <c r="M225" s="115" t="e">
        <f t="shared" si="50"/>
        <v>#REF!</v>
      </c>
      <c r="N225" s="115" t="e">
        <f t="shared" si="51"/>
        <v>#REF!</v>
      </c>
      <c r="O225" s="115" t="e">
        <f t="shared" si="52"/>
        <v>#REF!</v>
      </c>
      <c r="P225" s="115" t="e">
        <f t="shared" si="53"/>
        <v>#REF!</v>
      </c>
      <c r="Q225" s="116" t="e">
        <f t="shared" si="54"/>
        <v>#REF!</v>
      </c>
      <c r="R225" s="115" t="e">
        <f t="shared" si="54"/>
        <v>#REF!</v>
      </c>
      <c r="S225" s="115" t="e">
        <f t="shared" si="55"/>
        <v>#REF!</v>
      </c>
      <c r="T225" s="115"/>
      <c r="U225" s="115" t="e">
        <f t="shared" si="56"/>
        <v>#REF!</v>
      </c>
      <c r="V225" s="115" t="e">
        <f t="shared" si="57"/>
        <v>#REF!</v>
      </c>
      <c r="W225" s="115" t="e">
        <f t="shared" si="58"/>
        <v>#REF!</v>
      </c>
      <c r="X225" s="116" t="e">
        <f t="shared" si="59"/>
        <v>#REF!</v>
      </c>
      <c r="Y225" s="116" t="e">
        <f t="shared" si="60"/>
        <v>#REF!</v>
      </c>
      <c r="Z225" s="115" t="e">
        <f t="shared" si="61"/>
        <v>#REF!</v>
      </c>
      <c r="AA225" s="115" t="e">
        <f t="shared" si="65"/>
        <v>#REF!</v>
      </c>
      <c r="AB225" s="115"/>
      <c r="AC225" s="117" t="str">
        <f t="shared" si="62"/>
        <v>BERTAHAP</v>
      </c>
      <c r="AD225" s="118">
        <f t="shared" si="63"/>
        <v>0</v>
      </c>
      <c r="AE225" s="119">
        <v>2</v>
      </c>
      <c r="AF225" s="120"/>
      <c r="AG225" s="115" t="e">
        <f>IF(AF225&gt;#REF!,"LB","KR")</f>
        <v>#REF!</v>
      </c>
      <c r="AH225" s="120">
        <v>2364789000</v>
      </c>
      <c r="AI225" s="120">
        <v>2665495000</v>
      </c>
      <c r="AJ225" s="120">
        <v>2829897000</v>
      </c>
      <c r="AK225" s="121">
        <v>3004439000</v>
      </c>
      <c r="AL225" s="121">
        <v>2829897000</v>
      </c>
      <c r="AM225" s="120">
        <v>3004439000</v>
      </c>
      <c r="AN225" s="120" t="e">
        <f t="shared" si="66"/>
        <v>#REF!</v>
      </c>
    </row>
    <row r="226" spans="1:40">
      <c r="A226" s="3">
        <f t="shared" si="64"/>
        <v>187</v>
      </c>
      <c r="B226" s="106">
        <v>6</v>
      </c>
      <c r="C226" s="107" t="s">
        <v>181</v>
      </c>
      <c r="D226" s="106">
        <v>15</v>
      </c>
      <c r="E226" s="109"/>
      <c r="F226" s="110" t="s">
        <v>64</v>
      </c>
      <c r="G226" s="111">
        <f t="shared" si="46"/>
        <v>101</v>
      </c>
      <c r="H226" s="111">
        <f t="shared" si="47"/>
        <v>90</v>
      </c>
      <c r="I226" s="112">
        <f t="shared" si="48"/>
        <v>26438045</v>
      </c>
      <c r="J226" s="112" t="e">
        <f>SUMIF($AN$4:$AN$22,D226,#REF!)</f>
        <v>#REF!</v>
      </c>
      <c r="K226" s="113" t="e">
        <f t="shared" si="49"/>
        <v>#REF!</v>
      </c>
      <c r="L226" s="114" t="e">
        <f>SUMIF($AN$4:$AN$22,D226,#REF!)</f>
        <v>#REF!</v>
      </c>
      <c r="M226" s="115" t="e">
        <f t="shared" si="50"/>
        <v>#REF!</v>
      </c>
      <c r="N226" s="115" t="e">
        <f t="shared" si="51"/>
        <v>#REF!</v>
      </c>
      <c r="O226" s="115" t="e">
        <f t="shared" si="52"/>
        <v>#REF!</v>
      </c>
      <c r="P226" s="115" t="e">
        <f t="shared" si="53"/>
        <v>#REF!</v>
      </c>
      <c r="Q226" s="116" t="e">
        <f t="shared" si="54"/>
        <v>#REF!</v>
      </c>
      <c r="R226" s="115" t="e">
        <f t="shared" si="54"/>
        <v>#REF!</v>
      </c>
      <c r="S226" s="115" t="e">
        <f t="shared" si="55"/>
        <v>#REF!</v>
      </c>
      <c r="T226" s="115"/>
      <c r="U226" s="115" t="e">
        <f t="shared" si="56"/>
        <v>#REF!</v>
      </c>
      <c r="V226" s="115" t="e">
        <f t="shared" si="57"/>
        <v>#REF!</v>
      </c>
      <c r="W226" s="115" t="e">
        <f t="shared" si="58"/>
        <v>#REF!</v>
      </c>
      <c r="X226" s="116" t="e">
        <f t="shared" si="59"/>
        <v>#REF!</v>
      </c>
      <c r="Y226" s="116" t="e">
        <f t="shared" si="60"/>
        <v>#REF!</v>
      </c>
      <c r="Z226" s="115" t="e">
        <f t="shared" si="61"/>
        <v>#REF!</v>
      </c>
      <c r="AA226" s="115" t="e">
        <f t="shared" si="65"/>
        <v>#REF!</v>
      </c>
      <c r="AB226" s="115"/>
      <c r="AC226" s="117" t="str">
        <f t="shared" si="62"/>
        <v>BERTAHAP</v>
      </c>
      <c r="AD226" s="118">
        <f t="shared" si="63"/>
        <v>0</v>
      </c>
      <c r="AE226" s="119">
        <v>2</v>
      </c>
      <c r="AF226" s="120"/>
      <c r="AG226" s="115" t="e">
        <f>IF(AF226&gt;#REF!,"LB","KR")</f>
        <v>#REF!</v>
      </c>
      <c r="AH226" s="120">
        <v>2364789000</v>
      </c>
      <c r="AI226" s="120">
        <v>2665495000</v>
      </c>
      <c r="AJ226" s="120">
        <v>2829897000</v>
      </c>
      <c r="AK226" s="121">
        <v>3004439000</v>
      </c>
      <c r="AL226" s="121">
        <v>2829897000</v>
      </c>
      <c r="AM226" s="120">
        <v>3004439000</v>
      </c>
      <c r="AN226" s="120" t="e">
        <f t="shared" si="66"/>
        <v>#REF!</v>
      </c>
    </row>
    <row r="227" spans="1:40">
      <c r="A227" s="3">
        <f t="shared" si="64"/>
        <v>188</v>
      </c>
      <c r="B227" s="106">
        <v>7</v>
      </c>
      <c r="C227" s="107" t="s">
        <v>181</v>
      </c>
      <c r="D227" s="106">
        <v>17</v>
      </c>
      <c r="E227" s="109"/>
      <c r="F227" s="110" t="s">
        <v>67</v>
      </c>
      <c r="G227" s="111">
        <f t="shared" si="46"/>
        <v>85</v>
      </c>
      <c r="H227" s="111">
        <f t="shared" si="47"/>
        <v>74</v>
      </c>
      <c r="I227" s="112">
        <f t="shared" si="48"/>
        <v>26438045</v>
      </c>
      <c r="J227" s="112" t="e">
        <f>SUMIF($AN$4:$AN$22,D227,#REF!)</f>
        <v>#REF!</v>
      </c>
      <c r="K227" s="113" t="e">
        <f t="shared" si="49"/>
        <v>#REF!</v>
      </c>
      <c r="L227" s="114" t="e">
        <f>SUMIF($AN$4:$AN$22,D227,#REF!)</f>
        <v>#REF!</v>
      </c>
      <c r="M227" s="115" t="e">
        <f t="shared" si="50"/>
        <v>#REF!</v>
      </c>
      <c r="N227" s="115" t="e">
        <f t="shared" si="51"/>
        <v>#REF!</v>
      </c>
      <c r="O227" s="115" t="e">
        <f t="shared" si="52"/>
        <v>#REF!</v>
      </c>
      <c r="P227" s="115" t="e">
        <f t="shared" si="53"/>
        <v>#REF!</v>
      </c>
      <c r="Q227" s="116" t="e">
        <f t="shared" si="54"/>
        <v>#REF!</v>
      </c>
      <c r="R227" s="115" t="e">
        <f t="shared" si="54"/>
        <v>#REF!</v>
      </c>
      <c r="S227" s="115" t="e">
        <f t="shared" si="55"/>
        <v>#REF!</v>
      </c>
      <c r="T227" s="115"/>
      <c r="U227" s="115" t="e">
        <f t="shared" si="56"/>
        <v>#REF!</v>
      </c>
      <c r="V227" s="115" t="e">
        <f t="shared" si="57"/>
        <v>#REF!</v>
      </c>
      <c r="W227" s="115" t="e">
        <f t="shared" si="58"/>
        <v>#REF!</v>
      </c>
      <c r="X227" s="116" t="e">
        <f t="shared" si="59"/>
        <v>#REF!</v>
      </c>
      <c r="Y227" s="116" t="e">
        <f t="shared" si="60"/>
        <v>#REF!</v>
      </c>
      <c r="Z227" s="115" t="e">
        <f t="shared" si="61"/>
        <v>#REF!</v>
      </c>
      <c r="AA227" s="115" t="e">
        <f t="shared" si="65"/>
        <v>#REF!</v>
      </c>
      <c r="AB227" s="115"/>
      <c r="AC227" s="117" t="str">
        <f t="shared" si="62"/>
        <v>BERTAHAP</v>
      </c>
      <c r="AD227" s="118">
        <f t="shared" si="63"/>
        <v>0</v>
      </c>
      <c r="AE227" s="119">
        <v>2</v>
      </c>
      <c r="AF227" s="120"/>
      <c r="AG227" s="115" t="e">
        <f>IF(AF227&gt;#REF!,"LB","KR")</f>
        <v>#REF!</v>
      </c>
      <c r="AH227" s="120">
        <v>1944382000</v>
      </c>
      <c r="AI227" s="120">
        <v>2191629000</v>
      </c>
      <c r="AJ227" s="120">
        <v>2326804000</v>
      </c>
      <c r="AK227" s="121">
        <v>2470317000</v>
      </c>
      <c r="AL227" s="121">
        <v>2326804000</v>
      </c>
      <c r="AM227" s="120">
        <v>2470317000</v>
      </c>
      <c r="AN227" s="120" t="e">
        <f t="shared" si="66"/>
        <v>#REF!</v>
      </c>
    </row>
    <row r="228" spans="1:40">
      <c r="A228" s="3">
        <f t="shared" si="64"/>
        <v>189</v>
      </c>
      <c r="B228" s="106">
        <v>8</v>
      </c>
      <c r="C228" s="107" t="s">
        <v>181</v>
      </c>
      <c r="D228" s="106">
        <v>19</v>
      </c>
      <c r="E228" s="109"/>
      <c r="F228" s="110" t="s">
        <v>78</v>
      </c>
      <c r="G228" s="111">
        <f t="shared" si="46"/>
        <v>138</v>
      </c>
      <c r="H228" s="111">
        <f t="shared" si="47"/>
        <v>120</v>
      </c>
      <c r="I228" s="112">
        <f t="shared" si="48"/>
        <v>26438045</v>
      </c>
      <c r="J228" s="112" t="e">
        <f>SUMIF($AN$4:$AN$22,D228,#REF!)</f>
        <v>#REF!</v>
      </c>
      <c r="K228" s="113" t="e">
        <f t="shared" si="49"/>
        <v>#REF!</v>
      </c>
      <c r="L228" s="114" t="e">
        <f>SUMIF($AN$4:$AN$22,D228,#REF!)</f>
        <v>#REF!</v>
      </c>
      <c r="M228" s="115" t="e">
        <f t="shared" si="50"/>
        <v>#REF!</v>
      </c>
      <c r="N228" s="115" t="e">
        <f t="shared" si="51"/>
        <v>#REF!</v>
      </c>
      <c r="O228" s="115" t="e">
        <f t="shared" si="52"/>
        <v>#REF!</v>
      </c>
      <c r="P228" s="115" t="e">
        <f t="shared" si="53"/>
        <v>#REF!</v>
      </c>
      <c r="Q228" s="116" t="e">
        <f t="shared" si="54"/>
        <v>#REF!</v>
      </c>
      <c r="R228" s="115" t="e">
        <f t="shared" si="54"/>
        <v>#REF!</v>
      </c>
      <c r="S228" s="115" t="e">
        <f t="shared" si="55"/>
        <v>#REF!</v>
      </c>
      <c r="T228" s="115"/>
      <c r="U228" s="115" t="e">
        <f t="shared" si="56"/>
        <v>#REF!</v>
      </c>
      <c r="V228" s="115" t="e">
        <f t="shared" si="57"/>
        <v>#REF!</v>
      </c>
      <c r="W228" s="115" t="e">
        <f t="shared" si="58"/>
        <v>#REF!</v>
      </c>
      <c r="X228" s="116" t="e">
        <f t="shared" si="59"/>
        <v>#REF!</v>
      </c>
      <c r="Y228" s="116" t="e">
        <f t="shared" si="60"/>
        <v>#REF!</v>
      </c>
      <c r="Z228" s="115" t="e">
        <f t="shared" si="61"/>
        <v>#REF!</v>
      </c>
      <c r="AA228" s="115" t="e">
        <f t="shared" si="65"/>
        <v>#REF!</v>
      </c>
      <c r="AB228" s="115"/>
      <c r="AC228" s="117" t="str">
        <f t="shared" si="62"/>
        <v>BERTAHAP</v>
      </c>
      <c r="AD228" s="118">
        <f t="shared" si="63"/>
        <v>0</v>
      </c>
      <c r="AE228" s="119">
        <v>2</v>
      </c>
      <c r="AF228" s="120"/>
      <c r="AG228" s="115" t="e">
        <f>IF(AF228&gt;#REF!,"LB","KR")</f>
        <v>#REF!</v>
      </c>
      <c r="AH228" s="120">
        <v>3153052000</v>
      </c>
      <c r="AI228" s="120">
        <v>3553993000</v>
      </c>
      <c r="AJ228" s="120">
        <v>3773196000</v>
      </c>
      <c r="AK228" s="121">
        <v>4005918000</v>
      </c>
      <c r="AL228" s="121">
        <v>3773196000</v>
      </c>
      <c r="AM228" s="120">
        <v>4005918000</v>
      </c>
      <c r="AN228" s="120" t="e">
        <f t="shared" si="66"/>
        <v>#REF!</v>
      </c>
    </row>
    <row r="229" spans="1:40">
      <c r="A229" s="3">
        <f t="shared" si="64"/>
        <v>190</v>
      </c>
      <c r="B229" s="106">
        <v>9</v>
      </c>
      <c r="C229" s="107" t="s">
        <v>181</v>
      </c>
      <c r="D229" s="106">
        <v>21</v>
      </c>
      <c r="E229" s="109"/>
      <c r="F229" s="110" t="s">
        <v>84</v>
      </c>
      <c r="G229" s="111">
        <f t="shared" si="46"/>
        <v>132</v>
      </c>
      <c r="H229" s="111">
        <f t="shared" si="47"/>
        <v>112</v>
      </c>
      <c r="I229" s="112">
        <f t="shared" si="48"/>
        <v>26438045</v>
      </c>
      <c r="J229" s="112" t="e">
        <f>SUMIF($AN$4:$AN$22,D229,#REF!)</f>
        <v>#REF!</v>
      </c>
      <c r="K229" s="113" t="e">
        <f t="shared" si="49"/>
        <v>#REF!</v>
      </c>
      <c r="L229" s="114" t="e">
        <f>SUMIF($AN$4:$AN$22,D229,#REF!)</f>
        <v>#REF!</v>
      </c>
      <c r="M229" s="115" t="e">
        <f t="shared" si="50"/>
        <v>#REF!</v>
      </c>
      <c r="N229" s="115" t="e">
        <f t="shared" si="51"/>
        <v>#REF!</v>
      </c>
      <c r="O229" s="115" t="e">
        <f t="shared" si="52"/>
        <v>#REF!</v>
      </c>
      <c r="P229" s="115" t="e">
        <f t="shared" si="53"/>
        <v>#REF!</v>
      </c>
      <c r="Q229" s="116" t="e">
        <f t="shared" si="54"/>
        <v>#REF!</v>
      </c>
      <c r="R229" s="115" t="e">
        <f t="shared" si="54"/>
        <v>#REF!</v>
      </c>
      <c r="S229" s="115" t="e">
        <f t="shared" si="55"/>
        <v>#REF!</v>
      </c>
      <c r="T229" s="115"/>
      <c r="U229" s="115" t="e">
        <f t="shared" si="56"/>
        <v>#REF!</v>
      </c>
      <c r="V229" s="115" t="e">
        <f t="shared" si="57"/>
        <v>#REF!</v>
      </c>
      <c r="W229" s="115" t="e">
        <f t="shared" si="58"/>
        <v>#REF!</v>
      </c>
      <c r="X229" s="116" t="e">
        <f t="shared" si="59"/>
        <v>#REF!</v>
      </c>
      <c r="Y229" s="116" t="e">
        <f t="shared" si="60"/>
        <v>#REF!</v>
      </c>
      <c r="Z229" s="115" t="e">
        <f t="shared" si="61"/>
        <v>#REF!</v>
      </c>
      <c r="AA229" s="115" t="e">
        <f t="shared" si="65"/>
        <v>#REF!</v>
      </c>
      <c r="AB229" s="115"/>
      <c r="AC229" s="117" t="str">
        <f t="shared" si="62"/>
        <v>BERTAHAP</v>
      </c>
      <c r="AD229" s="118">
        <f t="shared" si="63"/>
        <v>0</v>
      </c>
      <c r="AE229" s="119">
        <v>2</v>
      </c>
      <c r="AF229" s="120"/>
      <c r="AG229" s="115" t="e">
        <f>IF(AF229&gt;#REF!,"LB","KR")</f>
        <v>#REF!</v>
      </c>
      <c r="AH229" s="120">
        <v>3053900000</v>
      </c>
      <c r="AI229" s="120">
        <v>3442233000</v>
      </c>
      <c r="AJ229" s="120">
        <v>3654542000</v>
      </c>
      <c r="AK229" s="121">
        <v>3879946000</v>
      </c>
      <c r="AL229" s="121">
        <v>3654542000</v>
      </c>
      <c r="AM229" s="120">
        <v>3879946000</v>
      </c>
      <c r="AN229" s="120" t="e">
        <f t="shared" si="66"/>
        <v>#REF!</v>
      </c>
    </row>
    <row r="230" spans="1:40">
      <c r="A230" s="3">
        <f t="shared" si="64"/>
        <v>191</v>
      </c>
      <c r="B230" s="106">
        <v>1</v>
      </c>
      <c r="C230" s="107" t="s">
        <v>182</v>
      </c>
      <c r="D230" s="108" t="s">
        <v>29</v>
      </c>
      <c r="E230" s="109"/>
      <c r="F230" s="110" t="s">
        <v>74</v>
      </c>
      <c r="G230" s="111">
        <f t="shared" si="46"/>
        <v>85</v>
      </c>
      <c r="H230" s="111">
        <f t="shared" si="47"/>
        <v>74</v>
      </c>
      <c r="I230" s="112">
        <f t="shared" si="48"/>
        <v>26438045</v>
      </c>
      <c r="J230" s="112" t="e">
        <f>SUMIF($AN$4:$AN$22,D230,#REF!)</f>
        <v>#REF!</v>
      </c>
      <c r="K230" s="113" t="e">
        <f t="shared" si="49"/>
        <v>#REF!</v>
      </c>
      <c r="L230" s="114" t="e">
        <f>SUMIF($AN$4:$AN$22,D230,#REF!)</f>
        <v>#REF!</v>
      </c>
      <c r="M230" s="115" t="e">
        <f t="shared" si="50"/>
        <v>#REF!</v>
      </c>
      <c r="N230" s="115" t="e">
        <f t="shared" si="51"/>
        <v>#REF!</v>
      </c>
      <c r="O230" s="115" t="e">
        <f t="shared" si="52"/>
        <v>#REF!</v>
      </c>
      <c r="P230" s="115" t="e">
        <f t="shared" si="53"/>
        <v>#REF!</v>
      </c>
      <c r="Q230" s="116" t="e">
        <f t="shared" si="54"/>
        <v>#REF!</v>
      </c>
      <c r="R230" s="115" t="e">
        <f t="shared" si="54"/>
        <v>#REF!</v>
      </c>
      <c r="S230" s="115" t="e">
        <f t="shared" si="55"/>
        <v>#REF!</v>
      </c>
      <c r="T230" s="115"/>
      <c r="U230" s="115" t="e">
        <f t="shared" si="56"/>
        <v>#REF!</v>
      </c>
      <c r="V230" s="115" t="e">
        <f t="shared" si="57"/>
        <v>#REF!</v>
      </c>
      <c r="W230" s="115" t="e">
        <f t="shared" si="58"/>
        <v>#REF!</v>
      </c>
      <c r="X230" s="116" t="e">
        <f t="shared" si="59"/>
        <v>#REF!</v>
      </c>
      <c r="Y230" s="116" t="e">
        <f t="shared" si="60"/>
        <v>#REF!</v>
      </c>
      <c r="Z230" s="115" t="e">
        <f t="shared" si="61"/>
        <v>#REF!</v>
      </c>
      <c r="AA230" s="115" t="e">
        <f t="shared" si="65"/>
        <v>#REF!</v>
      </c>
      <c r="AB230" s="115"/>
      <c r="AC230" s="117" t="str">
        <f t="shared" si="62"/>
        <v>BERTAHAP</v>
      </c>
      <c r="AD230" s="118">
        <f t="shared" si="63"/>
        <v>0</v>
      </c>
      <c r="AE230" s="119">
        <v>2</v>
      </c>
      <c r="AF230" s="120"/>
      <c r="AG230" s="115" t="e">
        <f>IF(AF230&gt;#REF!,"LB","KR")</f>
        <v>#REF!</v>
      </c>
      <c r="AH230" s="120">
        <v>1944382000</v>
      </c>
      <c r="AI230" s="120">
        <v>2191629000</v>
      </c>
      <c r="AJ230" s="120">
        <v>2326804000</v>
      </c>
      <c r="AK230" s="121">
        <v>2470317000</v>
      </c>
      <c r="AL230" s="121">
        <v>2326804000</v>
      </c>
      <c r="AM230" s="120">
        <v>2470317000</v>
      </c>
      <c r="AN230" s="120" t="e">
        <f t="shared" si="66"/>
        <v>#REF!</v>
      </c>
    </row>
    <row r="231" spans="1:40">
      <c r="A231" s="3">
        <f t="shared" si="64"/>
        <v>192</v>
      </c>
      <c r="B231" s="106">
        <v>2</v>
      </c>
      <c r="C231" s="107" t="s">
        <v>182</v>
      </c>
      <c r="D231" s="108" t="s">
        <v>32</v>
      </c>
      <c r="E231" s="109"/>
      <c r="F231" s="110" t="s">
        <v>56</v>
      </c>
      <c r="G231" s="111">
        <f t="shared" si="46"/>
        <v>85</v>
      </c>
      <c r="H231" s="111">
        <f t="shared" si="47"/>
        <v>74</v>
      </c>
      <c r="I231" s="112">
        <f t="shared" si="48"/>
        <v>26438045</v>
      </c>
      <c r="J231" s="112" t="e">
        <f>SUMIF($AN$4:$AN$22,D231,#REF!)</f>
        <v>#REF!</v>
      </c>
      <c r="K231" s="113" t="e">
        <f t="shared" si="49"/>
        <v>#REF!</v>
      </c>
      <c r="L231" s="114" t="e">
        <f>SUMIF($AN$4:$AN$22,D231,#REF!)</f>
        <v>#REF!</v>
      </c>
      <c r="M231" s="115" t="e">
        <f t="shared" si="50"/>
        <v>#REF!</v>
      </c>
      <c r="N231" s="115" t="e">
        <f t="shared" si="51"/>
        <v>#REF!</v>
      </c>
      <c r="O231" s="115" t="e">
        <f t="shared" si="52"/>
        <v>#REF!</v>
      </c>
      <c r="P231" s="115" t="e">
        <f t="shared" si="53"/>
        <v>#REF!</v>
      </c>
      <c r="Q231" s="116" t="e">
        <f t="shared" si="54"/>
        <v>#REF!</v>
      </c>
      <c r="R231" s="115" t="e">
        <f t="shared" si="54"/>
        <v>#REF!</v>
      </c>
      <c r="S231" s="115" t="e">
        <f t="shared" si="55"/>
        <v>#REF!</v>
      </c>
      <c r="T231" s="115"/>
      <c r="U231" s="115" t="e">
        <f t="shared" si="56"/>
        <v>#REF!</v>
      </c>
      <c r="V231" s="115" t="e">
        <f t="shared" si="57"/>
        <v>#REF!</v>
      </c>
      <c r="W231" s="115" t="e">
        <f t="shared" si="58"/>
        <v>#REF!</v>
      </c>
      <c r="X231" s="116" t="e">
        <f t="shared" si="59"/>
        <v>#REF!</v>
      </c>
      <c r="Y231" s="116" t="e">
        <f t="shared" si="60"/>
        <v>#REF!</v>
      </c>
      <c r="Z231" s="115" t="e">
        <f t="shared" si="61"/>
        <v>#REF!</v>
      </c>
      <c r="AA231" s="115" t="e">
        <f t="shared" si="65"/>
        <v>#REF!</v>
      </c>
      <c r="AB231" s="115"/>
      <c r="AC231" s="117" t="str">
        <f t="shared" si="62"/>
        <v>BERTAHAP</v>
      </c>
      <c r="AD231" s="118">
        <f t="shared" si="63"/>
        <v>0</v>
      </c>
      <c r="AE231" s="119">
        <v>2</v>
      </c>
      <c r="AF231" s="120"/>
      <c r="AG231" s="115" t="e">
        <f>IF(AF231&gt;#REF!,"LB","KR")</f>
        <v>#REF!</v>
      </c>
      <c r="AH231" s="120">
        <v>1944382000</v>
      </c>
      <c r="AI231" s="120">
        <v>2191629000</v>
      </c>
      <c r="AJ231" s="120">
        <v>2326804000</v>
      </c>
      <c r="AK231" s="121">
        <v>2470317000</v>
      </c>
      <c r="AL231" s="121">
        <v>2326804000</v>
      </c>
      <c r="AM231" s="120">
        <v>2470317000</v>
      </c>
      <c r="AN231" s="120" t="e">
        <f t="shared" si="66"/>
        <v>#REF!</v>
      </c>
    </row>
    <row r="232" spans="1:40">
      <c r="A232" s="3">
        <f t="shared" si="64"/>
        <v>193</v>
      </c>
      <c r="B232" s="106">
        <v>3</v>
      </c>
      <c r="C232" s="107" t="s">
        <v>182</v>
      </c>
      <c r="D232" s="108" t="s">
        <v>38</v>
      </c>
      <c r="E232" s="109"/>
      <c r="F232" s="110" t="s">
        <v>58</v>
      </c>
      <c r="G232" s="111">
        <f t="shared" ref="G232:G295" si="67">SUMIF($V$10:$V$28,F232,$AA$10:$AA$28)</f>
        <v>101</v>
      </c>
      <c r="H232" s="111">
        <f t="shared" ref="H232:H295" si="68">SUMIF($V$10:$V$28,F232,$X$10:$X$28)</f>
        <v>90</v>
      </c>
      <c r="I232" s="112">
        <f t="shared" ref="I232:I295" si="69">$I$27</f>
        <v>26438045</v>
      </c>
      <c r="J232" s="112" t="e">
        <f>SUMIF($AN$4:$AN$22,D232,#REF!)</f>
        <v>#REF!</v>
      </c>
      <c r="K232" s="113" t="e">
        <f t="shared" ref="K232:K295" si="70">IF(J232=$AJ$25,$AI$25,IF(J232=$AJ$26,$AI$26,IF(J232=$AJ$27,$AI$27,IF(J232=$AJ$28,$AI$28,IF(J232=$AJ$29,$AI$29,IF(J232=$AJ$30,$AI$30))))))</f>
        <v>#REF!</v>
      </c>
      <c r="L232" s="114" t="e">
        <f>SUMIF($AN$4:$AN$22,D232,#REF!)</f>
        <v>#REF!</v>
      </c>
      <c r="M232" s="115" t="e">
        <f t="shared" ref="M232:M295" si="71">$O232/(1+6%/12)^36</f>
        <v>#REF!</v>
      </c>
      <c r="N232" s="115" t="e">
        <f t="shared" ref="N232:N295" si="72">$O232/(1+6%/12)^12</f>
        <v>#REF!</v>
      </c>
      <c r="O232" s="115" t="e">
        <f t="shared" ref="O232:O295" si="73">$I$27*K232*L232</f>
        <v>#REF!</v>
      </c>
      <c r="P232" s="115" t="e">
        <f t="shared" ref="P232:P295" si="74">$O232*(1+6%/12)^12</f>
        <v>#REF!</v>
      </c>
      <c r="Q232" s="116" t="e">
        <f t="shared" ref="Q232:R295" si="75">O232</f>
        <v>#REF!</v>
      </c>
      <c r="R232" s="115" t="e">
        <f t="shared" si="75"/>
        <v>#REF!</v>
      </c>
      <c r="S232" s="115" t="e">
        <f t="shared" ref="S232:S295" si="76">$O232*(1+6%/12)^24</f>
        <v>#REF!</v>
      </c>
      <c r="T232" s="115"/>
      <c r="U232" s="115" t="e">
        <f t="shared" ref="U232:U295" si="77">M232*H232</f>
        <v>#REF!</v>
      </c>
      <c r="V232" s="115" t="e">
        <f t="shared" ref="V232:V295" si="78">N232*H232</f>
        <v>#REF!</v>
      </c>
      <c r="W232" s="115" t="e">
        <f t="shared" ref="W232:W295" si="79">O232*H232</f>
        <v>#REF!</v>
      </c>
      <c r="X232" s="116" t="e">
        <f t="shared" ref="X232:X295" si="80">P232*H232</f>
        <v>#REF!</v>
      </c>
      <c r="Y232" s="116" t="e">
        <f t="shared" ref="Y232:Y295" si="81">Q232*H232</f>
        <v>#REF!</v>
      </c>
      <c r="Z232" s="115" t="e">
        <f t="shared" ref="Z232:Z295" si="82">R232*H232</f>
        <v>#REF!</v>
      </c>
      <c r="AA232" s="115" t="e">
        <f t="shared" si="65"/>
        <v>#REF!</v>
      </c>
      <c r="AB232" s="115"/>
      <c r="AC232" s="117" t="str">
        <f t="shared" ref="AC232:AC295" si="83">IF(AE232=$H$32,$M$32,IF(AE232=$H$33,$M$33,IF(AE232=$H$34,$M$34)))</f>
        <v>BERTAHAP</v>
      </c>
      <c r="AD232" s="118">
        <f t="shared" ref="AD232:AD295" si="84">IF(AC232=$M$32,$N$32,IF(AC232=$M$33,$N$33,$N$34))</f>
        <v>0</v>
      </c>
      <c r="AE232" s="119">
        <v>2</v>
      </c>
      <c r="AF232" s="120"/>
      <c r="AG232" s="115" t="e">
        <f>IF(AF232&gt;#REF!,"LB","KR")</f>
        <v>#REF!</v>
      </c>
      <c r="AH232" s="120">
        <v>2364789000</v>
      </c>
      <c r="AI232" s="120">
        <v>2665495000</v>
      </c>
      <c r="AJ232" s="120">
        <v>2829897000</v>
      </c>
      <c r="AK232" s="121">
        <v>3004439000</v>
      </c>
      <c r="AL232" s="121">
        <v>2829897000</v>
      </c>
      <c r="AM232" s="120">
        <v>3004439000</v>
      </c>
      <c r="AN232" s="120" t="e">
        <f t="shared" si="66"/>
        <v>#REF!</v>
      </c>
    </row>
    <row r="233" spans="1:40">
      <c r="A233" s="3">
        <f t="shared" ref="A233:A296" si="85">A232+1</f>
        <v>194</v>
      </c>
      <c r="B233" s="106">
        <v>4</v>
      </c>
      <c r="C233" s="107" t="s">
        <v>182</v>
      </c>
      <c r="D233" s="108" t="s">
        <v>44</v>
      </c>
      <c r="E233" s="109"/>
      <c r="F233" s="110" t="s">
        <v>60</v>
      </c>
      <c r="G233" s="111">
        <f t="shared" si="67"/>
        <v>101</v>
      </c>
      <c r="H233" s="111">
        <f t="shared" si="68"/>
        <v>90</v>
      </c>
      <c r="I233" s="112">
        <f t="shared" si="69"/>
        <v>26438045</v>
      </c>
      <c r="J233" s="112" t="e">
        <f>SUMIF($AN$4:$AN$22,D233,#REF!)</f>
        <v>#REF!</v>
      </c>
      <c r="K233" s="113" t="e">
        <f t="shared" si="70"/>
        <v>#REF!</v>
      </c>
      <c r="L233" s="114" t="e">
        <f>SUMIF($AN$4:$AN$22,D233,#REF!)</f>
        <v>#REF!</v>
      </c>
      <c r="M233" s="115" t="e">
        <f t="shared" si="71"/>
        <v>#REF!</v>
      </c>
      <c r="N233" s="115" t="e">
        <f t="shared" si="72"/>
        <v>#REF!</v>
      </c>
      <c r="O233" s="115" t="e">
        <f t="shared" si="73"/>
        <v>#REF!</v>
      </c>
      <c r="P233" s="115" t="e">
        <f t="shared" si="74"/>
        <v>#REF!</v>
      </c>
      <c r="Q233" s="116" t="e">
        <f t="shared" si="75"/>
        <v>#REF!</v>
      </c>
      <c r="R233" s="115" t="e">
        <f t="shared" si="75"/>
        <v>#REF!</v>
      </c>
      <c r="S233" s="115" t="e">
        <f t="shared" si="76"/>
        <v>#REF!</v>
      </c>
      <c r="T233" s="115"/>
      <c r="U233" s="115" t="e">
        <f t="shared" si="77"/>
        <v>#REF!</v>
      </c>
      <c r="V233" s="115" t="e">
        <f t="shared" si="78"/>
        <v>#REF!</v>
      </c>
      <c r="W233" s="115" t="e">
        <f t="shared" si="79"/>
        <v>#REF!</v>
      </c>
      <c r="X233" s="116" t="e">
        <f t="shared" si="80"/>
        <v>#REF!</v>
      </c>
      <c r="Y233" s="116" t="e">
        <f t="shared" si="81"/>
        <v>#REF!</v>
      </c>
      <c r="Z233" s="115" t="e">
        <f t="shared" si="82"/>
        <v>#REF!</v>
      </c>
      <c r="AA233" s="115" t="e">
        <f t="shared" ref="AA233:AA296" si="86">S233*H233</f>
        <v>#REF!</v>
      </c>
      <c r="AB233" s="115"/>
      <c r="AC233" s="117" t="str">
        <f t="shared" si="83"/>
        <v>BERTAHAP</v>
      </c>
      <c r="AD233" s="118">
        <f t="shared" si="84"/>
        <v>0</v>
      </c>
      <c r="AE233" s="119">
        <v>2</v>
      </c>
      <c r="AF233" s="120"/>
      <c r="AG233" s="115" t="e">
        <f>IF(AF233&gt;#REF!,"LB","KR")</f>
        <v>#REF!</v>
      </c>
      <c r="AH233" s="120">
        <v>2364789000</v>
      </c>
      <c r="AI233" s="120">
        <v>2665495000</v>
      </c>
      <c r="AJ233" s="120">
        <v>2829897000</v>
      </c>
      <c r="AK233" s="121">
        <v>3004439000</v>
      </c>
      <c r="AL233" s="121">
        <v>2829897000</v>
      </c>
      <c r="AM233" s="120">
        <v>3004439000</v>
      </c>
      <c r="AN233" s="120" t="e">
        <f t="shared" si="66"/>
        <v>#REF!</v>
      </c>
    </row>
    <row r="234" spans="1:40">
      <c r="A234" s="3">
        <f t="shared" si="85"/>
        <v>195</v>
      </c>
      <c r="B234" s="106">
        <v>5</v>
      </c>
      <c r="C234" s="107" t="s">
        <v>182</v>
      </c>
      <c r="D234" s="106">
        <v>11</v>
      </c>
      <c r="E234" s="109"/>
      <c r="F234" s="110" t="s">
        <v>62</v>
      </c>
      <c r="G234" s="111">
        <f t="shared" si="67"/>
        <v>101</v>
      </c>
      <c r="H234" s="111">
        <f t="shared" si="68"/>
        <v>90</v>
      </c>
      <c r="I234" s="112">
        <f t="shared" si="69"/>
        <v>26438045</v>
      </c>
      <c r="J234" s="112" t="e">
        <f>SUMIF($AN$4:$AN$22,D234,#REF!)</f>
        <v>#REF!</v>
      </c>
      <c r="K234" s="113" t="e">
        <f t="shared" si="70"/>
        <v>#REF!</v>
      </c>
      <c r="L234" s="114" t="e">
        <f>SUMIF($AN$4:$AN$22,D234,#REF!)</f>
        <v>#REF!</v>
      </c>
      <c r="M234" s="115" t="e">
        <f t="shared" si="71"/>
        <v>#REF!</v>
      </c>
      <c r="N234" s="115" t="e">
        <f t="shared" si="72"/>
        <v>#REF!</v>
      </c>
      <c r="O234" s="115" t="e">
        <f t="shared" si="73"/>
        <v>#REF!</v>
      </c>
      <c r="P234" s="115" t="e">
        <f t="shared" si="74"/>
        <v>#REF!</v>
      </c>
      <c r="Q234" s="116" t="e">
        <f t="shared" si="75"/>
        <v>#REF!</v>
      </c>
      <c r="R234" s="115" t="e">
        <f t="shared" si="75"/>
        <v>#REF!</v>
      </c>
      <c r="S234" s="115" t="e">
        <f t="shared" si="76"/>
        <v>#REF!</v>
      </c>
      <c r="T234" s="115"/>
      <c r="U234" s="115" t="e">
        <f t="shared" si="77"/>
        <v>#REF!</v>
      </c>
      <c r="V234" s="115" t="e">
        <f t="shared" si="78"/>
        <v>#REF!</v>
      </c>
      <c r="W234" s="115" t="e">
        <f t="shared" si="79"/>
        <v>#REF!</v>
      </c>
      <c r="X234" s="116" t="e">
        <f t="shared" si="80"/>
        <v>#REF!</v>
      </c>
      <c r="Y234" s="116" t="e">
        <f t="shared" si="81"/>
        <v>#REF!</v>
      </c>
      <c r="Z234" s="115" t="e">
        <f t="shared" si="82"/>
        <v>#REF!</v>
      </c>
      <c r="AA234" s="115" t="e">
        <f t="shared" si="86"/>
        <v>#REF!</v>
      </c>
      <c r="AB234" s="115"/>
      <c r="AC234" s="117" t="str">
        <f t="shared" si="83"/>
        <v>BERTAHAP</v>
      </c>
      <c r="AD234" s="118">
        <f t="shared" si="84"/>
        <v>0</v>
      </c>
      <c r="AE234" s="119">
        <v>2</v>
      </c>
      <c r="AF234" s="120"/>
      <c r="AG234" s="115" t="e">
        <f>IF(AF234&gt;#REF!,"LB","KR")</f>
        <v>#REF!</v>
      </c>
      <c r="AH234" s="120">
        <v>2364789000</v>
      </c>
      <c r="AI234" s="120">
        <v>2665495000</v>
      </c>
      <c r="AJ234" s="120">
        <v>2829897000</v>
      </c>
      <c r="AK234" s="121">
        <v>3004439000</v>
      </c>
      <c r="AL234" s="121">
        <v>2829897000</v>
      </c>
      <c r="AM234" s="120">
        <v>3004439000</v>
      </c>
      <c r="AN234" s="120" t="e">
        <f t="shared" si="66"/>
        <v>#REF!</v>
      </c>
    </row>
    <row r="235" spans="1:40">
      <c r="A235" s="3">
        <f t="shared" si="85"/>
        <v>196</v>
      </c>
      <c r="B235" s="106">
        <v>6</v>
      </c>
      <c r="C235" s="107" t="s">
        <v>182</v>
      </c>
      <c r="D235" s="106">
        <v>15</v>
      </c>
      <c r="E235" s="109"/>
      <c r="F235" s="110" t="s">
        <v>64</v>
      </c>
      <c r="G235" s="111">
        <f t="shared" si="67"/>
        <v>101</v>
      </c>
      <c r="H235" s="111">
        <f t="shared" si="68"/>
        <v>90</v>
      </c>
      <c r="I235" s="112">
        <f t="shared" si="69"/>
        <v>26438045</v>
      </c>
      <c r="J235" s="112" t="e">
        <f>SUMIF($AN$4:$AN$22,D235,#REF!)</f>
        <v>#REF!</v>
      </c>
      <c r="K235" s="113" t="e">
        <f t="shared" si="70"/>
        <v>#REF!</v>
      </c>
      <c r="L235" s="114" t="e">
        <f>SUMIF($AN$4:$AN$22,D235,#REF!)</f>
        <v>#REF!</v>
      </c>
      <c r="M235" s="115" t="e">
        <f t="shared" si="71"/>
        <v>#REF!</v>
      </c>
      <c r="N235" s="115" t="e">
        <f t="shared" si="72"/>
        <v>#REF!</v>
      </c>
      <c r="O235" s="115" t="e">
        <f t="shared" si="73"/>
        <v>#REF!</v>
      </c>
      <c r="P235" s="115" t="e">
        <f t="shared" si="74"/>
        <v>#REF!</v>
      </c>
      <c r="Q235" s="116" t="e">
        <f t="shared" si="75"/>
        <v>#REF!</v>
      </c>
      <c r="R235" s="115" t="e">
        <f t="shared" si="75"/>
        <v>#REF!</v>
      </c>
      <c r="S235" s="115" t="e">
        <f t="shared" si="76"/>
        <v>#REF!</v>
      </c>
      <c r="T235" s="115"/>
      <c r="U235" s="115" t="e">
        <f t="shared" si="77"/>
        <v>#REF!</v>
      </c>
      <c r="V235" s="115" t="e">
        <f t="shared" si="78"/>
        <v>#REF!</v>
      </c>
      <c r="W235" s="115" t="e">
        <f t="shared" si="79"/>
        <v>#REF!</v>
      </c>
      <c r="X235" s="116" t="e">
        <f t="shared" si="80"/>
        <v>#REF!</v>
      </c>
      <c r="Y235" s="116" t="e">
        <f t="shared" si="81"/>
        <v>#REF!</v>
      </c>
      <c r="Z235" s="115" t="e">
        <f t="shared" si="82"/>
        <v>#REF!</v>
      </c>
      <c r="AA235" s="115" t="e">
        <f t="shared" si="86"/>
        <v>#REF!</v>
      </c>
      <c r="AB235" s="115"/>
      <c r="AC235" s="117" t="str">
        <f t="shared" si="83"/>
        <v>BERTAHAP</v>
      </c>
      <c r="AD235" s="118">
        <f t="shared" si="84"/>
        <v>0</v>
      </c>
      <c r="AE235" s="119">
        <v>2</v>
      </c>
      <c r="AF235" s="120"/>
      <c r="AG235" s="115" t="e">
        <f>IF(AF235&gt;#REF!,"LB","KR")</f>
        <v>#REF!</v>
      </c>
      <c r="AH235" s="120">
        <v>2364789000</v>
      </c>
      <c r="AI235" s="120">
        <v>2665495000</v>
      </c>
      <c r="AJ235" s="120">
        <v>2829897000</v>
      </c>
      <c r="AK235" s="121">
        <v>3004439000</v>
      </c>
      <c r="AL235" s="121">
        <v>2829897000</v>
      </c>
      <c r="AM235" s="120">
        <v>3004439000</v>
      </c>
      <c r="AN235" s="120" t="e">
        <f t="shared" si="66"/>
        <v>#REF!</v>
      </c>
    </row>
    <row r="236" spans="1:40">
      <c r="A236" s="3">
        <f t="shared" si="85"/>
        <v>197</v>
      </c>
      <c r="B236" s="106">
        <v>7</v>
      </c>
      <c r="C236" s="107" t="s">
        <v>182</v>
      </c>
      <c r="D236" s="106">
        <v>17</v>
      </c>
      <c r="E236" s="109"/>
      <c r="F236" s="110" t="s">
        <v>67</v>
      </c>
      <c r="G236" s="111">
        <f t="shared" si="67"/>
        <v>85</v>
      </c>
      <c r="H236" s="111">
        <f t="shared" si="68"/>
        <v>74</v>
      </c>
      <c r="I236" s="112">
        <f t="shared" si="69"/>
        <v>26438045</v>
      </c>
      <c r="J236" s="112" t="e">
        <f>SUMIF($AN$4:$AN$22,D236,#REF!)</f>
        <v>#REF!</v>
      </c>
      <c r="K236" s="113" t="e">
        <f t="shared" si="70"/>
        <v>#REF!</v>
      </c>
      <c r="L236" s="114" t="e">
        <f>SUMIF($AN$4:$AN$22,D236,#REF!)</f>
        <v>#REF!</v>
      </c>
      <c r="M236" s="115" t="e">
        <f t="shared" si="71"/>
        <v>#REF!</v>
      </c>
      <c r="N236" s="115" t="e">
        <f t="shared" si="72"/>
        <v>#REF!</v>
      </c>
      <c r="O236" s="115" t="e">
        <f t="shared" si="73"/>
        <v>#REF!</v>
      </c>
      <c r="P236" s="115" t="e">
        <f t="shared" si="74"/>
        <v>#REF!</v>
      </c>
      <c r="Q236" s="116" t="e">
        <f t="shared" si="75"/>
        <v>#REF!</v>
      </c>
      <c r="R236" s="115" t="e">
        <f t="shared" si="75"/>
        <v>#REF!</v>
      </c>
      <c r="S236" s="115" t="e">
        <f t="shared" si="76"/>
        <v>#REF!</v>
      </c>
      <c r="T236" s="115"/>
      <c r="U236" s="115" t="e">
        <f t="shared" si="77"/>
        <v>#REF!</v>
      </c>
      <c r="V236" s="115" t="e">
        <f t="shared" si="78"/>
        <v>#REF!</v>
      </c>
      <c r="W236" s="115" t="e">
        <f t="shared" si="79"/>
        <v>#REF!</v>
      </c>
      <c r="X236" s="116" t="e">
        <f t="shared" si="80"/>
        <v>#REF!</v>
      </c>
      <c r="Y236" s="116" t="e">
        <f t="shared" si="81"/>
        <v>#REF!</v>
      </c>
      <c r="Z236" s="115" t="e">
        <f t="shared" si="82"/>
        <v>#REF!</v>
      </c>
      <c r="AA236" s="115" t="e">
        <f t="shared" si="86"/>
        <v>#REF!</v>
      </c>
      <c r="AB236" s="115"/>
      <c r="AC236" s="117" t="str">
        <f t="shared" si="83"/>
        <v>BERTAHAP</v>
      </c>
      <c r="AD236" s="118">
        <f t="shared" si="84"/>
        <v>0</v>
      </c>
      <c r="AE236" s="119">
        <v>2</v>
      </c>
      <c r="AF236" s="120"/>
      <c r="AG236" s="115" t="e">
        <f>IF(AF236&gt;#REF!,"LB","KR")</f>
        <v>#REF!</v>
      </c>
      <c r="AH236" s="120">
        <v>1944382000</v>
      </c>
      <c r="AI236" s="120">
        <v>2191629000</v>
      </c>
      <c r="AJ236" s="120">
        <v>2326804000</v>
      </c>
      <c r="AK236" s="121">
        <v>2470317000</v>
      </c>
      <c r="AL236" s="121">
        <v>2326804000</v>
      </c>
      <c r="AM236" s="120">
        <v>2470317000</v>
      </c>
      <c r="AN236" s="120" t="e">
        <f t="shared" si="66"/>
        <v>#REF!</v>
      </c>
    </row>
    <row r="237" spans="1:40">
      <c r="A237" s="3">
        <f t="shared" si="85"/>
        <v>198</v>
      </c>
      <c r="B237" s="106">
        <v>8</v>
      </c>
      <c r="C237" s="107" t="s">
        <v>182</v>
      </c>
      <c r="D237" s="106">
        <v>19</v>
      </c>
      <c r="E237" s="109"/>
      <c r="F237" s="110" t="s">
        <v>78</v>
      </c>
      <c r="G237" s="111">
        <f t="shared" si="67"/>
        <v>138</v>
      </c>
      <c r="H237" s="111">
        <f t="shared" si="68"/>
        <v>120</v>
      </c>
      <c r="I237" s="112">
        <f t="shared" si="69"/>
        <v>26438045</v>
      </c>
      <c r="J237" s="112" t="e">
        <f>SUMIF($AN$4:$AN$22,D237,#REF!)</f>
        <v>#REF!</v>
      </c>
      <c r="K237" s="113" t="e">
        <f t="shared" si="70"/>
        <v>#REF!</v>
      </c>
      <c r="L237" s="114" t="e">
        <f>SUMIF($AN$4:$AN$22,D237,#REF!)</f>
        <v>#REF!</v>
      </c>
      <c r="M237" s="115" t="e">
        <f t="shared" si="71"/>
        <v>#REF!</v>
      </c>
      <c r="N237" s="115" t="e">
        <f t="shared" si="72"/>
        <v>#REF!</v>
      </c>
      <c r="O237" s="115" t="e">
        <f t="shared" si="73"/>
        <v>#REF!</v>
      </c>
      <c r="P237" s="115" t="e">
        <f t="shared" si="74"/>
        <v>#REF!</v>
      </c>
      <c r="Q237" s="116" t="e">
        <f t="shared" si="75"/>
        <v>#REF!</v>
      </c>
      <c r="R237" s="115" t="e">
        <f t="shared" si="75"/>
        <v>#REF!</v>
      </c>
      <c r="S237" s="115" t="e">
        <f t="shared" si="76"/>
        <v>#REF!</v>
      </c>
      <c r="T237" s="115"/>
      <c r="U237" s="115" t="e">
        <f t="shared" si="77"/>
        <v>#REF!</v>
      </c>
      <c r="V237" s="115" t="e">
        <f t="shared" si="78"/>
        <v>#REF!</v>
      </c>
      <c r="W237" s="115" t="e">
        <f t="shared" si="79"/>
        <v>#REF!</v>
      </c>
      <c r="X237" s="116" t="e">
        <f t="shared" si="80"/>
        <v>#REF!</v>
      </c>
      <c r="Y237" s="116" t="e">
        <f t="shared" si="81"/>
        <v>#REF!</v>
      </c>
      <c r="Z237" s="115" t="e">
        <f t="shared" si="82"/>
        <v>#REF!</v>
      </c>
      <c r="AA237" s="115" t="e">
        <f t="shared" si="86"/>
        <v>#REF!</v>
      </c>
      <c r="AB237" s="115"/>
      <c r="AC237" s="117" t="str">
        <f t="shared" si="83"/>
        <v>BERTAHAP</v>
      </c>
      <c r="AD237" s="118">
        <f t="shared" si="84"/>
        <v>0</v>
      </c>
      <c r="AE237" s="119">
        <v>2</v>
      </c>
      <c r="AF237" s="120"/>
      <c r="AG237" s="115" t="e">
        <f>IF(AF237&gt;#REF!,"LB","KR")</f>
        <v>#REF!</v>
      </c>
      <c r="AH237" s="120">
        <v>3153052000</v>
      </c>
      <c r="AI237" s="120">
        <v>3553993000</v>
      </c>
      <c r="AJ237" s="120">
        <v>3773196000</v>
      </c>
      <c r="AK237" s="121">
        <v>4005918000</v>
      </c>
      <c r="AL237" s="121">
        <v>3773196000</v>
      </c>
      <c r="AM237" s="120">
        <v>4005918000</v>
      </c>
      <c r="AN237" s="120" t="e">
        <f t="shared" si="66"/>
        <v>#REF!</v>
      </c>
    </row>
    <row r="238" spans="1:40">
      <c r="A238" s="3">
        <f t="shared" si="85"/>
        <v>199</v>
      </c>
      <c r="B238" s="106">
        <v>9</v>
      </c>
      <c r="C238" s="107" t="s">
        <v>182</v>
      </c>
      <c r="D238" s="106">
        <v>21</v>
      </c>
      <c r="E238" s="109"/>
      <c r="F238" s="110" t="s">
        <v>84</v>
      </c>
      <c r="G238" s="111">
        <f t="shared" si="67"/>
        <v>132</v>
      </c>
      <c r="H238" s="111">
        <f t="shared" si="68"/>
        <v>112</v>
      </c>
      <c r="I238" s="112">
        <f t="shared" si="69"/>
        <v>26438045</v>
      </c>
      <c r="J238" s="112" t="e">
        <f>SUMIF($AN$4:$AN$22,D238,#REF!)</f>
        <v>#REF!</v>
      </c>
      <c r="K238" s="113" t="e">
        <f t="shared" si="70"/>
        <v>#REF!</v>
      </c>
      <c r="L238" s="114" t="e">
        <f>SUMIF($AN$4:$AN$22,D238,#REF!)</f>
        <v>#REF!</v>
      </c>
      <c r="M238" s="115" t="e">
        <f t="shared" si="71"/>
        <v>#REF!</v>
      </c>
      <c r="N238" s="115" t="e">
        <f t="shared" si="72"/>
        <v>#REF!</v>
      </c>
      <c r="O238" s="115" t="e">
        <f t="shared" si="73"/>
        <v>#REF!</v>
      </c>
      <c r="P238" s="115" t="e">
        <f t="shared" si="74"/>
        <v>#REF!</v>
      </c>
      <c r="Q238" s="116" t="e">
        <f t="shared" si="75"/>
        <v>#REF!</v>
      </c>
      <c r="R238" s="115" t="e">
        <f t="shared" si="75"/>
        <v>#REF!</v>
      </c>
      <c r="S238" s="115" t="e">
        <f t="shared" si="76"/>
        <v>#REF!</v>
      </c>
      <c r="T238" s="115"/>
      <c r="U238" s="115" t="e">
        <f t="shared" si="77"/>
        <v>#REF!</v>
      </c>
      <c r="V238" s="115" t="e">
        <f t="shared" si="78"/>
        <v>#REF!</v>
      </c>
      <c r="W238" s="115" t="e">
        <f t="shared" si="79"/>
        <v>#REF!</v>
      </c>
      <c r="X238" s="116" t="e">
        <f t="shared" si="80"/>
        <v>#REF!</v>
      </c>
      <c r="Y238" s="116" t="e">
        <f t="shared" si="81"/>
        <v>#REF!</v>
      </c>
      <c r="Z238" s="115" t="e">
        <f t="shared" si="82"/>
        <v>#REF!</v>
      </c>
      <c r="AA238" s="115" t="e">
        <f t="shared" si="86"/>
        <v>#REF!</v>
      </c>
      <c r="AB238" s="115"/>
      <c r="AC238" s="117" t="str">
        <f t="shared" si="83"/>
        <v>BERTAHAP</v>
      </c>
      <c r="AD238" s="118">
        <f t="shared" si="84"/>
        <v>0</v>
      </c>
      <c r="AE238" s="119">
        <v>2</v>
      </c>
      <c r="AF238" s="120"/>
      <c r="AG238" s="115" t="e">
        <f>IF(AF238&gt;#REF!,"LB","KR")</f>
        <v>#REF!</v>
      </c>
      <c r="AH238" s="120">
        <v>3053900000</v>
      </c>
      <c r="AI238" s="120">
        <v>3442233000</v>
      </c>
      <c r="AJ238" s="120">
        <v>3654542000</v>
      </c>
      <c r="AK238" s="121">
        <v>3879946000</v>
      </c>
      <c r="AL238" s="121">
        <v>3654542000</v>
      </c>
      <c r="AM238" s="120">
        <v>3879946000</v>
      </c>
      <c r="AN238" s="120" t="e">
        <f t="shared" si="66"/>
        <v>#REF!</v>
      </c>
    </row>
    <row r="239" spans="1:40">
      <c r="A239" s="3">
        <f t="shared" si="85"/>
        <v>200</v>
      </c>
      <c r="B239" s="106">
        <v>1</v>
      </c>
      <c r="C239" s="107" t="s">
        <v>183</v>
      </c>
      <c r="D239" s="108" t="s">
        <v>19</v>
      </c>
      <c r="E239" s="109"/>
      <c r="F239" s="110" t="s">
        <v>72</v>
      </c>
      <c r="G239" s="111">
        <f t="shared" si="67"/>
        <v>175</v>
      </c>
      <c r="H239" s="111">
        <f t="shared" si="68"/>
        <v>156</v>
      </c>
      <c r="I239" s="112">
        <f t="shared" si="69"/>
        <v>26438045</v>
      </c>
      <c r="J239" s="112" t="e">
        <f>SUMIF($AN$4:$AN$22,D239,#REF!)</f>
        <v>#REF!</v>
      </c>
      <c r="K239" s="113" t="e">
        <f t="shared" si="70"/>
        <v>#REF!</v>
      </c>
      <c r="L239" s="249" t="e">
        <f>SUMIF($AN$4:$AN$22,D239,#REF!)</f>
        <v>#REF!</v>
      </c>
      <c r="M239" s="115" t="e">
        <f t="shared" si="71"/>
        <v>#REF!</v>
      </c>
      <c r="N239" s="115" t="e">
        <f t="shared" si="72"/>
        <v>#REF!</v>
      </c>
      <c r="O239" s="115" t="e">
        <f t="shared" si="73"/>
        <v>#REF!</v>
      </c>
      <c r="P239" s="115" t="e">
        <f t="shared" si="74"/>
        <v>#REF!</v>
      </c>
      <c r="Q239" s="116" t="e">
        <f t="shared" si="75"/>
        <v>#REF!</v>
      </c>
      <c r="R239" s="115" t="e">
        <f t="shared" si="75"/>
        <v>#REF!</v>
      </c>
      <c r="S239" s="115" t="e">
        <f t="shared" si="76"/>
        <v>#REF!</v>
      </c>
      <c r="T239" s="115"/>
      <c r="U239" s="115" t="e">
        <f t="shared" si="77"/>
        <v>#REF!</v>
      </c>
      <c r="V239" s="115" t="e">
        <f t="shared" si="78"/>
        <v>#REF!</v>
      </c>
      <c r="W239" s="115" t="e">
        <f t="shared" si="79"/>
        <v>#REF!</v>
      </c>
      <c r="X239" s="116" t="e">
        <f t="shared" si="80"/>
        <v>#REF!</v>
      </c>
      <c r="Y239" s="116" t="e">
        <f t="shared" si="81"/>
        <v>#REF!</v>
      </c>
      <c r="Z239" s="115" t="e">
        <f t="shared" si="82"/>
        <v>#REF!</v>
      </c>
      <c r="AA239" s="115" t="e">
        <f t="shared" si="86"/>
        <v>#REF!</v>
      </c>
      <c r="AB239" s="115"/>
      <c r="AC239" s="117" t="str">
        <f t="shared" si="83"/>
        <v>BERTAHAP</v>
      </c>
      <c r="AD239" s="118">
        <f t="shared" si="84"/>
        <v>0</v>
      </c>
      <c r="AE239" s="119">
        <v>2</v>
      </c>
      <c r="AF239" s="120"/>
      <c r="AG239" s="115" t="e">
        <f>IF(AF239&gt;#REF!,"LB","KR")</f>
        <v>#REF!</v>
      </c>
      <c r="AH239" s="120">
        <v>4217251000</v>
      </c>
      <c r="AI239" s="120">
        <v>4753515000</v>
      </c>
      <c r="AJ239" s="120">
        <v>5046702000</v>
      </c>
      <c r="AK239" s="121">
        <v>5357971000</v>
      </c>
      <c r="AL239" s="121">
        <v>5046702000</v>
      </c>
      <c r="AM239" s="120">
        <v>5357971000</v>
      </c>
      <c r="AN239" s="120" t="e">
        <f t="shared" si="66"/>
        <v>#REF!</v>
      </c>
    </row>
    <row r="240" spans="1:40">
      <c r="A240" s="3">
        <f t="shared" si="85"/>
        <v>201</v>
      </c>
      <c r="B240" s="106">
        <v>2</v>
      </c>
      <c r="C240" s="107" t="s">
        <v>183</v>
      </c>
      <c r="D240" s="108" t="s">
        <v>29</v>
      </c>
      <c r="E240" s="109"/>
      <c r="F240" s="110" t="s">
        <v>74</v>
      </c>
      <c r="G240" s="111">
        <f t="shared" si="67"/>
        <v>85</v>
      </c>
      <c r="H240" s="111">
        <f t="shared" si="68"/>
        <v>74</v>
      </c>
      <c r="I240" s="112">
        <f t="shared" si="69"/>
        <v>26438045</v>
      </c>
      <c r="J240" s="112" t="e">
        <f>SUMIF($AN$4:$AN$22,D240,#REF!)</f>
        <v>#REF!</v>
      </c>
      <c r="K240" s="113" t="e">
        <f t="shared" si="70"/>
        <v>#REF!</v>
      </c>
      <c r="L240" s="249" t="e">
        <f>SUMIF($AN$4:$AN$22,D240,#REF!)</f>
        <v>#REF!</v>
      </c>
      <c r="M240" s="115" t="e">
        <f t="shared" si="71"/>
        <v>#REF!</v>
      </c>
      <c r="N240" s="115" t="e">
        <f t="shared" si="72"/>
        <v>#REF!</v>
      </c>
      <c r="O240" s="115" t="e">
        <f t="shared" si="73"/>
        <v>#REF!</v>
      </c>
      <c r="P240" s="115" t="e">
        <f t="shared" si="74"/>
        <v>#REF!</v>
      </c>
      <c r="Q240" s="116" t="e">
        <f t="shared" si="75"/>
        <v>#REF!</v>
      </c>
      <c r="R240" s="115" t="e">
        <f t="shared" si="75"/>
        <v>#REF!</v>
      </c>
      <c r="S240" s="115" t="e">
        <f t="shared" si="76"/>
        <v>#REF!</v>
      </c>
      <c r="T240" s="115"/>
      <c r="U240" s="115" t="e">
        <f t="shared" si="77"/>
        <v>#REF!</v>
      </c>
      <c r="V240" s="115" t="e">
        <f t="shared" si="78"/>
        <v>#REF!</v>
      </c>
      <c r="W240" s="115" t="e">
        <f t="shared" si="79"/>
        <v>#REF!</v>
      </c>
      <c r="X240" s="116" t="e">
        <f t="shared" si="80"/>
        <v>#REF!</v>
      </c>
      <c r="Y240" s="116" t="e">
        <f t="shared" si="81"/>
        <v>#REF!</v>
      </c>
      <c r="Z240" s="115" t="e">
        <f t="shared" si="82"/>
        <v>#REF!</v>
      </c>
      <c r="AA240" s="115" t="e">
        <f t="shared" si="86"/>
        <v>#REF!</v>
      </c>
      <c r="AB240" s="115"/>
      <c r="AC240" s="117" t="str">
        <f t="shared" si="83"/>
        <v>BERTAHAP</v>
      </c>
      <c r="AD240" s="118">
        <f t="shared" si="84"/>
        <v>0</v>
      </c>
      <c r="AE240" s="119">
        <v>2</v>
      </c>
      <c r="AF240" s="120"/>
      <c r="AG240" s="115" t="e">
        <f>IF(AF240&gt;#REF!,"LB","KR")</f>
        <v>#REF!</v>
      </c>
      <c r="AH240" s="120">
        <v>1963445000</v>
      </c>
      <c r="AI240" s="120">
        <v>2213116000</v>
      </c>
      <c r="AJ240" s="120">
        <v>2349616000</v>
      </c>
      <c r="AK240" s="121">
        <v>2494535000</v>
      </c>
      <c r="AL240" s="121">
        <v>2349616000</v>
      </c>
      <c r="AM240" s="120">
        <v>2494535000</v>
      </c>
      <c r="AN240" s="120" t="e">
        <f t="shared" si="66"/>
        <v>#REF!</v>
      </c>
    </row>
    <row r="241" spans="1:40">
      <c r="A241" s="3">
        <f t="shared" si="85"/>
        <v>202</v>
      </c>
      <c r="B241" s="106">
        <v>3</v>
      </c>
      <c r="C241" s="107" t="s">
        <v>183</v>
      </c>
      <c r="D241" s="108" t="s">
        <v>32</v>
      </c>
      <c r="E241" s="109"/>
      <c r="F241" s="110" t="s">
        <v>56</v>
      </c>
      <c r="G241" s="111">
        <f t="shared" si="67"/>
        <v>85</v>
      </c>
      <c r="H241" s="111">
        <f t="shared" si="68"/>
        <v>74</v>
      </c>
      <c r="I241" s="112">
        <f t="shared" si="69"/>
        <v>26438045</v>
      </c>
      <c r="J241" s="112" t="e">
        <f>SUMIF($AN$4:$AN$22,D241,#REF!)</f>
        <v>#REF!</v>
      </c>
      <c r="K241" s="113" t="e">
        <f t="shared" si="70"/>
        <v>#REF!</v>
      </c>
      <c r="L241" s="249" t="e">
        <f>SUMIF($AN$4:$AN$22,D241,#REF!)</f>
        <v>#REF!</v>
      </c>
      <c r="M241" s="115" t="e">
        <f t="shared" si="71"/>
        <v>#REF!</v>
      </c>
      <c r="N241" s="115" t="e">
        <f t="shared" si="72"/>
        <v>#REF!</v>
      </c>
      <c r="O241" s="115" t="e">
        <f t="shared" si="73"/>
        <v>#REF!</v>
      </c>
      <c r="P241" s="115" t="e">
        <f t="shared" si="74"/>
        <v>#REF!</v>
      </c>
      <c r="Q241" s="116" t="e">
        <f t="shared" si="75"/>
        <v>#REF!</v>
      </c>
      <c r="R241" s="115" t="e">
        <f t="shared" si="75"/>
        <v>#REF!</v>
      </c>
      <c r="S241" s="115" t="e">
        <f t="shared" si="76"/>
        <v>#REF!</v>
      </c>
      <c r="T241" s="115"/>
      <c r="U241" s="115" t="e">
        <f t="shared" si="77"/>
        <v>#REF!</v>
      </c>
      <c r="V241" s="115" t="e">
        <f t="shared" si="78"/>
        <v>#REF!</v>
      </c>
      <c r="W241" s="115" t="e">
        <f t="shared" si="79"/>
        <v>#REF!</v>
      </c>
      <c r="X241" s="116" t="e">
        <f t="shared" si="80"/>
        <v>#REF!</v>
      </c>
      <c r="Y241" s="116" t="e">
        <f t="shared" si="81"/>
        <v>#REF!</v>
      </c>
      <c r="Z241" s="115" t="e">
        <f t="shared" si="82"/>
        <v>#REF!</v>
      </c>
      <c r="AA241" s="115" t="e">
        <f t="shared" si="86"/>
        <v>#REF!</v>
      </c>
      <c r="AB241" s="115"/>
      <c r="AC241" s="117" t="str">
        <f t="shared" si="83"/>
        <v>BERTAHAP</v>
      </c>
      <c r="AD241" s="118">
        <f t="shared" si="84"/>
        <v>0</v>
      </c>
      <c r="AE241" s="119">
        <v>2</v>
      </c>
      <c r="AF241" s="120"/>
      <c r="AG241" s="115" t="e">
        <f>IF(AF241&gt;#REF!,"LB","KR")</f>
        <v>#REF!</v>
      </c>
      <c r="AH241" s="120">
        <v>1963445000</v>
      </c>
      <c r="AI241" s="120">
        <v>2213116000</v>
      </c>
      <c r="AJ241" s="120">
        <v>2349616000</v>
      </c>
      <c r="AK241" s="121">
        <v>2494535000</v>
      </c>
      <c r="AL241" s="121">
        <v>2349616000</v>
      </c>
      <c r="AM241" s="120">
        <v>2494535000</v>
      </c>
      <c r="AN241" s="120" t="e">
        <f t="shared" si="66"/>
        <v>#REF!</v>
      </c>
    </row>
    <row r="242" spans="1:40">
      <c r="A242" s="3">
        <f t="shared" si="85"/>
        <v>203</v>
      </c>
      <c r="B242" s="106">
        <v>4</v>
      </c>
      <c r="C242" s="107" t="s">
        <v>183</v>
      </c>
      <c r="D242" s="108" t="s">
        <v>38</v>
      </c>
      <c r="E242" s="109"/>
      <c r="F242" s="110" t="s">
        <v>58</v>
      </c>
      <c r="G242" s="111">
        <f t="shared" si="67"/>
        <v>101</v>
      </c>
      <c r="H242" s="111">
        <f t="shared" si="68"/>
        <v>90</v>
      </c>
      <c r="I242" s="112">
        <f t="shared" si="69"/>
        <v>26438045</v>
      </c>
      <c r="J242" s="112" t="e">
        <f>SUMIF($AN$4:$AN$22,D242,#REF!)</f>
        <v>#REF!</v>
      </c>
      <c r="K242" s="113" t="e">
        <f t="shared" si="70"/>
        <v>#REF!</v>
      </c>
      <c r="L242" s="249" t="e">
        <f>SUMIF($AN$4:$AN$22,D242,#REF!)</f>
        <v>#REF!</v>
      </c>
      <c r="M242" s="115" t="e">
        <f t="shared" si="71"/>
        <v>#REF!</v>
      </c>
      <c r="N242" s="115" t="e">
        <f t="shared" si="72"/>
        <v>#REF!</v>
      </c>
      <c r="O242" s="115" t="e">
        <f t="shared" si="73"/>
        <v>#REF!</v>
      </c>
      <c r="P242" s="115" t="e">
        <f t="shared" si="74"/>
        <v>#REF!</v>
      </c>
      <c r="Q242" s="116" t="e">
        <f t="shared" si="75"/>
        <v>#REF!</v>
      </c>
      <c r="R242" s="115" t="e">
        <f t="shared" si="75"/>
        <v>#REF!</v>
      </c>
      <c r="S242" s="115" t="e">
        <f t="shared" si="76"/>
        <v>#REF!</v>
      </c>
      <c r="T242" s="115"/>
      <c r="U242" s="115" t="e">
        <f t="shared" si="77"/>
        <v>#REF!</v>
      </c>
      <c r="V242" s="115" t="e">
        <f t="shared" si="78"/>
        <v>#REF!</v>
      </c>
      <c r="W242" s="115" t="e">
        <f t="shared" si="79"/>
        <v>#REF!</v>
      </c>
      <c r="X242" s="116" t="e">
        <f t="shared" si="80"/>
        <v>#REF!</v>
      </c>
      <c r="Y242" s="116" t="e">
        <f t="shared" si="81"/>
        <v>#REF!</v>
      </c>
      <c r="Z242" s="115" t="e">
        <f t="shared" si="82"/>
        <v>#REF!</v>
      </c>
      <c r="AA242" s="115" t="e">
        <f t="shared" si="86"/>
        <v>#REF!</v>
      </c>
      <c r="AB242" s="115"/>
      <c r="AC242" s="117" t="str">
        <f t="shared" si="83"/>
        <v>BERTAHAP</v>
      </c>
      <c r="AD242" s="118">
        <f t="shared" si="84"/>
        <v>0</v>
      </c>
      <c r="AE242" s="119">
        <v>2</v>
      </c>
      <c r="AF242" s="120"/>
      <c r="AG242" s="115" t="e">
        <f>IF(AF242&gt;#REF!,"LB","KR")</f>
        <v>#REF!</v>
      </c>
      <c r="AH242" s="120">
        <v>2387973000</v>
      </c>
      <c r="AI242" s="120">
        <v>2691628000</v>
      </c>
      <c r="AJ242" s="120">
        <v>2857641000</v>
      </c>
      <c r="AK242" s="121">
        <v>3033894000</v>
      </c>
      <c r="AL242" s="121">
        <v>2857641000</v>
      </c>
      <c r="AM242" s="120">
        <v>3033894000</v>
      </c>
      <c r="AN242" s="120" t="e">
        <f t="shared" si="66"/>
        <v>#REF!</v>
      </c>
    </row>
    <row r="243" spans="1:40">
      <c r="A243" s="3">
        <f t="shared" si="85"/>
        <v>204</v>
      </c>
      <c r="B243" s="106">
        <v>5</v>
      </c>
      <c r="C243" s="107" t="s">
        <v>183</v>
      </c>
      <c r="D243" s="108" t="s">
        <v>44</v>
      </c>
      <c r="E243" s="109"/>
      <c r="F243" s="110" t="s">
        <v>60</v>
      </c>
      <c r="G243" s="111">
        <f t="shared" si="67"/>
        <v>101</v>
      </c>
      <c r="H243" s="111">
        <f t="shared" si="68"/>
        <v>90</v>
      </c>
      <c r="I243" s="112">
        <f t="shared" si="69"/>
        <v>26438045</v>
      </c>
      <c r="J243" s="112" t="e">
        <f>SUMIF($AN$4:$AN$22,D243,#REF!)</f>
        <v>#REF!</v>
      </c>
      <c r="K243" s="113" t="e">
        <f t="shared" si="70"/>
        <v>#REF!</v>
      </c>
      <c r="L243" s="249" t="e">
        <f>SUMIF($AN$4:$AN$22,D243,#REF!)</f>
        <v>#REF!</v>
      </c>
      <c r="M243" s="115" t="e">
        <f t="shared" si="71"/>
        <v>#REF!</v>
      </c>
      <c r="N243" s="115" t="e">
        <f t="shared" si="72"/>
        <v>#REF!</v>
      </c>
      <c r="O243" s="115" t="e">
        <f t="shared" si="73"/>
        <v>#REF!</v>
      </c>
      <c r="P243" s="115" t="e">
        <f t="shared" si="74"/>
        <v>#REF!</v>
      </c>
      <c r="Q243" s="116" t="e">
        <f t="shared" si="75"/>
        <v>#REF!</v>
      </c>
      <c r="R243" s="115" t="e">
        <f t="shared" si="75"/>
        <v>#REF!</v>
      </c>
      <c r="S243" s="115" t="e">
        <f t="shared" si="76"/>
        <v>#REF!</v>
      </c>
      <c r="T243" s="115"/>
      <c r="U243" s="115" t="e">
        <f t="shared" si="77"/>
        <v>#REF!</v>
      </c>
      <c r="V243" s="115" t="e">
        <f t="shared" si="78"/>
        <v>#REF!</v>
      </c>
      <c r="W243" s="115" t="e">
        <f t="shared" si="79"/>
        <v>#REF!</v>
      </c>
      <c r="X243" s="116" t="e">
        <f t="shared" si="80"/>
        <v>#REF!</v>
      </c>
      <c r="Y243" s="116" t="e">
        <f t="shared" si="81"/>
        <v>#REF!</v>
      </c>
      <c r="Z243" s="115" t="e">
        <f t="shared" si="82"/>
        <v>#REF!</v>
      </c>
      <c r="AA243" s="115" t="e">
        <f t="shared" si="86"/>
        <v>#REF!</v>
      </c>
      <c r="AB243" s="115"/>
      <c r="AC243" s="117" t="str">
        <f t="shared" si="83"/>
        <v>BERTAHAP</v>
      </c>
      <c r="AD243" s="118">
        <f t="shared" si="84"/>
        <v>0</v>
      </c>
      <c r="AE243" s="119">
        <v>2</v>
      </c>
      <c r="AF243" s="120"/>
      <c r="AG243" s="115" t="e">
        <f>IF(AF243&gt;#REF!,"LB","KR")</f>
        <v>#REF!</v>
      </c>
      <c r="AH243" s="120">
        <v>2387973000</v>
      </c>
      <c r="AI243" s="120">
        <v>2691628000</v>
      </c>
      <c r="AJ243" s="120">
        <v>2857641000</v>
      </c>
      <c r="AK243" s="121">
        <v>3033894000</v>
      </c>
      <c r="AL243" s="121">
        <v>2857641000</v>
      </c>
      <c r="AM243" s="120">
        <v>3033894000</v>
      </c>
      <c r="AN243" s="120" t="e">
        <f t="shared" si="66"/>
        <v>#REF!</v>
      </c>
    </row>
    <row r="244" spans="1:40">
      <c r="A244" s="3">
        <f t="shared" si="85"/>
        <v>205</v>
      </c>
      <c r="B244" s="106">
        <v>6</v>
      </c>
      <c r="C244" s="107" t="s">
        <v>183</v>
      </c>
      <c r="D244" s="106">
        <v>11</v>
      </c>
      <c r="E244" s="109"/>
      <c r="F244" s="110" t="s">
        <v>62</v>
      </c>
      <c r="G244" s="111">
        <f t="shared" si="67"/>
        <v>101</v>
      </c>
      <c r="H244" s="111">
        <f t="shared" si="68"/>
        <v>90</v>
      </c>
      <c r="I244" s="112">
        <f t="shared" si="69"/>
        <v>26438045</v>
      </c>
      <c r="J244" s="112" t="e">
        <f>SUMIF($AN$4:$AN$22,D244,#REF!)</f>
        <v>#REF!</v>
      </c>
      <c r="K244" s="113" t="e">
        <f t="shared" si="70"/>
        <v>#REF!</v>
      </c>
      <c r="L244" s="249" t="e">
        <f>SUMIF($AN$4:$AN$22,D244,#REF!)</f>
        <v>#REF!</v>
      </c>
      <c r="M244" s="115" t="e">
        <f t="shared" si="71"/>
        <v>#REF!</v>
      </c>
      <c r="N244" s="115" t="e">
        <f t="shared" si="72"/>
        <v>#REF!</v>
      </c>
      <c r="O244" s="115" t="e">
        <f t="shared" si="73"/>
        <v>#REF!</v>
      </c>
      <c r="P244" s="115" t="e">
        <f t="shared" si="74"/>
        <v>#REF!</v>
      </c>
      <c r="Q244" s="116" t="e">
        <f t="shared" si="75"/>
        <v>#REF!</v>
      </c>
      <c r="R244" s="115" t="e">
        <f t="shared" si="75"/>
        <v>#REF!</v>
      </c>
      <c r="S244" s="115" t="e">
        <f t="shared" si="76"/>
        <v>#REF!</v>
      </c>
      <c r="T244" s="115"/>
      <c r="U244" s="115" t="e">
        <f t="shared" si="77"/>
        <v>#REF!</v>
      </c>
      <c r="V244" s="115" t="e">
        <f t="shared" si="78"/>
        <v>#REF!</v>
      </c>
      <c r="W244" s="115" t="e">
        <f t="shared" si="79"/>
        <v>#REF!</v>
      </c>
      <c r="X244" s="116" t="e">
        <f t="shared" si="80"/>
        <v>#REF!</v>
      </c>
      <c r="Y244" s="116" t="e">
        <f t="shared" si="81"/>
        <v>#REF!</v>
      </c>
      <c r="Z244" s="115" t="e">
        <f t="shared" si="82"/>
        <v>#REF!</v>
      </c>
      <c r="AA244" s="115" t="e">
        <f t="shared" si="86"/>
        <v>#REF!</v>
      </c>
      <c r="AB244" s="115"/>
      <c r="AC244" s="117" t="str">
        <f t="shared" si="83"/>
        <v>BERTAHAP</v>
      </c>
      <c r="AD244" s="118">
        <f t="shared" si="84"/>
        <v>0</v>
      </c>
      <c r="AE244" s="119">
        <v>2</v>
      </c>
      <c r="AF244" s="120"/>
      <c r="AG244" s="115" t="e">
        <f>IF(AF244&gt;#REF!,"LB","KR")</f>
        <v>#REF!</v>
      </c>
      <c r="AH244" s="120">
        <v>2387973000</v>
      </c>
      <c r="AI244" s="120">
        <v>2691628000</v>
      </c>
      <c r="AJ244" s="120">
        <v>2857641000</v>
      </c>
      <c r="AK244" s="121">
        <v>3033894000</v>
      </c>
      <c r="AL244" s="121">
        <v>2857641000</v>
      </c>
      <c r="AM244" s="120">
        <v>3033894000</v>
      </c>
      <c r="AN244" s="120" t="e">
        <f t="shared" si="66"/>
        <v>#REF!</v>
      </c>
    </row>
    <row r="245" spans="1:40">
      <c r="A245" s="3">
        <f t="shared" si="85"/>
        <v>206</v>
      </c>
      <c r="B245" s="106">
        <v>7</v>
      </c>
      <c r="C245" s="107" t="s">
        <v>183</v>
      </c>
      <c r="D245" s="106">
        <v>15</v>
      </c>
      <c r="E245" s="109"/>
      <c r="F245" s="110" t="s">
        <v>64</v>
      </c>
      <c r="G245" s="111">
        <f t="shared" si="67"/>
        <v>101</v>
      </c>
      <c r="H245" s="111">
        <f t="shared" si="68"/>
        <v>90</v>
      </c>
      <c r="I245" s="112">
        <f t="shared" si="69"/>
        <v>26438045</v>
      </c>
      <c r="J245" s="112" t="e">
        <f>SUMIF($AN$4:$AN$22,D245,#REF!)</f>
        <v>#REF!</v>
      </c>
      <c r="K245" s="113" t="e">
        <f t="shared" si="70"/>
        <v>#REF!</v>
      </c>
      <c r="L245" s="249" t="e">
        <f>SUMIF($AN$4:$AN$22,D245,#REF!)</f>
        <v>#REF!</v>
      </c>
      <c r="M245" s="115" t="e">
        <f t="shared" si="71"/>
        <v>#REF!</v>
      </c>
      <c r="N245" s="115" t="e">
        <f t="shared" si="72"/>
        <v>#REF!</v>
      </c>
      <c r="O245" s="115" t="e">
        <f t="shared" si="73"/>
        <v>#REF!</v>
      </c>
      <c r="P245" s="115" t="e">
        <f t="shared" si="74"/>
        <v>#REF!</v>
      </c>
      <c r="Q245" s="116" t="e">
        <f t="shared" si="75"/>
        <v>#REF!</v>
      </c>
      <c r="R245" s="115" t="e">
        <f t="shared" si="75"/>
        <v>#REF!</v>
      </c>
      <c r="S245" s="115" t="e">
        <f t="shared" si="76"/>
        <v>#REF!</v>
      </c>
      <c r="T245" s="115"/>
      <c r="U245" s="115" t="e">
        <f t="shared" si="77"/>
        <v>#REF!</v>
      </c>
      <c r="V245" s="115" t="e">
        <f t="shared" si="78"/>
        <v>#REF!</v>
      </c>
      <c r="W245" s="115" t="e">
        <f t="shared" si="79"/>
        <v>#REF!</v>
      </c>
      <c r="X245" s="116" t="e">
        <f t="shared" si="80"/>
        <v>#REF!</v>
      </c>
      <c r="Y245" s="116" t="e">
        <f t="shared" si="81"/>
        <v>#REF!</v>
      </c>
      <c r="Z245" s="115" t="e">
        <f t="shared" si="82"/>
        <v>#REF!</v>
      </c>
      <c r="AA245" s="115" t="e">
        <f t="shared" si="86"/>
        <v>#REF!</v>
      </c>
      <c r="AB245" s="115"/>
      <c r="AC245" s="117" t="str">
        <f t="shared" si="83"/>
        <v>BERTAHAP</v>
      </c>
      <c r="AD245" s="118">
        <f t="shared" si="84"/>
        <v>0</v>
      </c>
      <c r="AE245" s="119">
        <v>2</v>
      </c>
      <c r="AF245" s="120"/>
      <c r="AG245" s="115" t="e">
        <f>IF(AF245&gt;#REF!,"LB","KR")</f>
        <v>#REF!</v>
      </c>
      <c r="AH245" s="120">
        <v>2387973000</v>
      </c>
      <c r="AI245" s="120">
        <v>2691628000</v>
      </c>
      <c r="AJ245" s="120">
        <v>2857641000</v>
      </c>
      <c r="AK245" s="121">
        <v>3033894000</v>
      </c>
      <c r="AL245" s="121">
        <v>2857641000</v>
      </c>
      <c r="AM245" s="120">
        <v>3033894000</v>
      </c>
      <c r="AN245" s="120" t="e">
        <f t="shared" si="66"/>
        <v>#REF!</v>
      </c>
    </row>
    <row r="246" spans="1:40">
      <c r="A246" s="3">
        <f t="shared" si="85"/>
        <v>207</v>
      </c>
      <c r="B246" s="106">
        <v>8</v>
      </c>
      <c r="C246" s="107" t="s">
        <v>183</v>
      </c>
      <c r="D246" s="106">
        <v>17</v>
      </c>
      <c r="E246" s="109"/>
      <c r="F246" s="110" t="s">
        <v>67</v>
      </c>
      <c r="G246" s="111">
        <f t="shared" si="67"/>
        <v>85</v>
      </c>
      <c r="H246" s="111">
        <f t="shared" si="68"/>
        <v>74</v>
      </c>
      <c r="I246" s="112">
        <f t="shared" si="69"/>
        <v>26438045</v>
      </c>
      <c r="J246" s="112" t="e">
        <f>SUMIF($AN$4:$AN$22,D246,#REF!)</f>
        <v>#REF!</v>
      </c>
      <c r="K246" s="113" t="e">
        <f t="shared" si="70"/>
        <v>#REF!</v>
      </c>
      <c r="L246" s="249" t="e">
        <f>SUMIF($AN$4:$AN$22,D246,#REF!)</f>
        <v>#REF!</v>
      </c>
      <c r="M246" s="115" t="e">
        <f t="shared" si="71"/>
        <v>#REF!</v>
      </c>
      <c r="N246" s="115" t="e">
        <f t="shared" si="72"/>
        <v>#REF!</v>
      </c>
      <c r="O246" s="115" t="e">
        <f t="shared" si="73"/>
        <v>#REF!</v>
      </c>
      <c r="P246" s="115" t="e">
        <f t="shared" si="74"/>
        <v>#REF!</v>
      </c>
      <c r="Q246" s="116" t="e">
        <f t="shared" si="75"/>
        <v>#REF!</v>
      </c>
      <c r="R246" s="115" t="e">
        <f t="shared" si="75"/>
        <v>#REF!</v>
      </c>
      <c r="S246" s="115" t="e">
        <f t="shared" si="76"/>
        <v>#REF!</v>
      </c>
      <c r="T246" s="115"/>
      <c r="U246" s="115" t="e">
        <f t="shared" si="77"/>
        <v>#REF!</v>
      </c>
      <c r="V246" s="115" t="e">
        <f t="shared" si="78"/>
        <v>#REF!</v>
      </c>
      <c r="W246" s="115" t="e">
        <f t="shared" si="79"/>
        <v>#REF!</v>
      </c>
      <c r="X246" s="116" t="e">
        <f t="shared" si="80"/>
        <v>#REF!</v>
      </c>
      <c r="Y246" s="116" t="e">
        <f t="shared" si="81"/>
        <v>#REF!</v>
      </c>
      <c r="Z246" s="115" t="e">
        <f t="shared" si="82"/>
        <v>#REF!</v>
      </c>
      <c r="AA246" s="115" t="e">
        <f t="shared" si="86"/>
        <v>#REF!</v>
      </c>
      <c r="AB246" s="115"/>
      <c r="AC246" s="117" t="str">
        <f t="shared" si="83"/>
        <v>BERTAHAP</v>
      </c>
      <c r="AD246" s="118">
        <f t="shared" si="84"/>
        <v>0</v>
      </c>
      <c r="AE246" s="119">
        <v>2</v>
      </c>
      <c r="AF246" s="120"/>
      <c r="AG246" s="115" t="e">
        <f>IF(AF246&gt;#REF!,"LB","KR")</f>
        <v>#REF!</v>
      </c>
      <c r="AH246" s="120">
        <v>1963445000</v>
      </c>
      <c r="AI246" s="120">
        <v>2213116000</v>
      </c>
      <c r="AJ246" s="120">
        <v>2349616000</v>
      </c>
      <c r="AK246" s="121">
        <v>2494535000</v>
      </c>
      <c r="AL246" s="121">
        <v>2349616000</v>
      </c>
      <c r="AM246" s="120">
        <v>2494535000</v>
      </c>
      <c r="AN246" s="120" t="e">
        <f t="shared" si="66"/>
        <v>#REF!</v>
      </c>
    </row>
    <row r="247" spans="1:40">
      <c r="A247" s="3">
        <f t="shared" si="85"/>
        <v>208</v>
      </c>
      <c r="B247" s="106">
        <v>9</v>
      </c>
      <c r="C247" s="107" t="s">
        <v>183</v>
      </c>
      <c r="D247" s="106">
        <v>19</v>
      </c>
      <c r="E247" s="109"/>
      <c r="F247" s="110" t="s">
        <v>78</v>
      </c>
      <c r="G247" s="111">
        <f t="shared" si="67"/>
        <v>138</v>
      </c>
      <c r="H247" s="111">
        <f t="shared" si="68"/>
        <v>120</v>
      </c>
      <c r="I247" s="112">
        <f t="shared" si="69"/>
        <v>26438045</v>
      </c>
      <c r="J247" s="112" t="e">
        <f>SUMIF($AN$4:$AN$22,D247,#REF!)</f>
        <v>#REF!</v>
      </c>
      <c r="K247" s="113" t="e">
        <f t="shared" si="70"/>
        <v>#REF!</v>
      </c>
      <c r="L247" s="249" t="e">
        <f>SUMIF($AN$4:$AN$22,D247,#REF!)</f>
        <v>#REF!</v>
      </c>
      <c r="M247" s="115" t="e">
        <f t="shared" si="71"/>
        <v>#REF!</v>
      </c>
      <c r="N247" s="115" t="e">
        <f t="shared" si="72"/>
        <v>#REF!</v>
      </c>
      <c r="O247" s="115" t="e">
        <f t="shared" si="73"/>
        <v>#REF!</v>
      </c>
      <c r="P247" s="115" t="e">
        <f t="shared" si="74"/>
        <v>#REF!</v>
      </c>
      <c r="Q247" s="116" t="e">
        <f t="shared" si="75"/>
        <v>#REF!</v>
      </c>
      <c r="R247" s="115" t="e">
        <f t="shared" si="75"/>
        <v>#REF!</v>
      </c>
      <c r="S247" s="115" t="e">
        <f t="shared" si="76"/>
        <v>#REF!</v>
      </c>
      <c r="T247" s="115"/>
      <c r="U247" s="115" t="e">
        <f t="shared" si="77"/>
        <v>#REF!</v>
      </c>
      <c r="V247" s="115" t="e">
        <f t="shared" si="78"/>
        <v>#REF!</v>
      </c>
      <c r="W247" s="115" t="e">
        <f t="shared" si="79"/>
        <v>#REF!</v>
      </c>
      <c r="X247" s="116" t="e">
        <f t="shared" si="80"/>
        <v>#REF!</v>
      </c>
      <c r="Y247" s="116" t="e">
        <f t="shared" si="81"/>
        <v>#REF!</v>
      </c>
      <c r="Z247" s="115" t="e">
        <f t="shared" si="82"/>
        <v>#REF!</v>
      </c>
      <c r="AA247" s="115" t="e">
        <f t="shared" si="86"/>
        <v>#REF!</v>
      </c>
      <c r="AB247" s="115"/>
      <c r="AC247" s="117" t="str">
        <f t="shared" si="83"/>
        <v>BERTAHAP</v>
      </c>
      <c r="AD247" s="118">
        <f t="shared" si="84"/>
        <v>0</v>
      </c>
      <c r="AE247" s="119">
        <v>2</v>
      </c>
      <c r="AF247" s="120"/>
      <c r="AG247" s="115" t="e">
        <f>IF(AF247&gt;#REF!,"LB","KR")</f>
        <v>#REF!</v>
      </c>
      <c r="AH247" s="120">
        <v>3183964000</v>
      </c>
      <c r="AI247" s="120">
        <v>3588837000</v>
      </c>
      <c r="AJ247" s="120">
        <v>3810188000</v>
      </c>
      <c r="AK247" s="121">
        <v>4045192000</v>
      </c>
      <c r="AL247" s="121">
        <v>3810188000</v>
      </c>
      <c r="AM247" s="120">
        <v>4045192000</v>
      </c>
      <c r="AN247" s="120" t="e">
        <f t="shared" ref="AN247" si="87">ROUNDUP((AA247*(1+$J$5)),-3)</f>
        <v>#REF!</v>
      </c>
    </row>
    <row r="248" spans="1:40">
      <c r="A248" s="3">
        <f t="shared" si="85"/>
        <v>209</v>
      </c>
      <c r="B248" s="106">
        <v>10</v>
      </c>
      <c r="C248" s="107" t="s">
        <v>183</v>
      </c>
      <c r="D248" s="106">
        <v>21</v>
      </c>
      <c r="E248" s="109"/>
      <c r="F248" s="110" t="s">
        <v>84</v>
      </c>
      <c r="G248" s="111">
        <f t="shared" si="67"/>
        <v>132</v>
      </c>
      <c r="H248" s="111">
        <f t="shared" si="68"/>
        <v>112</v>
      </c>
      <c r="I248" s="112">
        <f t="shared" si="69"/>
        <v>26438045</v>
      </c>
      <c r="J248" s="112" t="e">
        <f>SUMIF($AN$4:$AN$22,D248,#REF!)</f>
        <v>#REF!</v>
      </c>
      <c r="K248" s="113" t="e">
        <f t="shared" si="70"/>
        <v>#REF!</v>
      </c>
      <c r="L248" s="249" t="e">
        <f>SUMIF($AN$4:$AN$22,D248,#REF!)</f>
        <v>#REF!</v>
      </c>
      <c r="M248" s="115" t="e">
        <f t="shared" si="71"/>
        <v>#REF!</v>
      </c>
      <c r="N248" s="115" t="e">
        <f t="shared" si="72"/>
        <v>#REF!</v>
      </c>
      <c r="O248" s="115" t="e">
        <f t="shared" si="73"/>
        <v>#REF!</v>
      </c>
      <c r="P248" s="115" t="e">
        <f t="shared" si="74"/>
        <v>#REF!</v>
      </c>
      <c r="Q248" s="116" t="e">
        <f t="shared" si="75"/>
        <v>#REF!</v>
      </c>
      <c r="R248" s="115" t="e">
        <f t="shared" si="75"/>
        <v>#REF!</v>
      </c>
      <c r="S248" s="115" t="e">
        <f t="shared" si="76"/>
        <v>#REF!</v>
      </c>
      <c r="T248" s="115"/>
      <c r="U248" s="115" t="e">
        <f t="shared" si="77"/>
        <v>#REF!</v>
      </c>
      <c r="V248" s="115" t="e">
        <f t="shared" si="78"/>
        <v>#REF!</v>
      </c>
      <c r="W248" s="115" t="e">
        <f t="shared" si="79"/>
        <v>#REF!</v>
      </c>
      <c r="X248" s="116" t="e">
        <f t="shared" si="80"/>
        <v>#REF!</v>
      </c>
      <c r="Y248" s="116" t="e">
        <f t="shared" si="81"/>
        <v>#REF!</v>
      </c>
      <c r="Z248" s="115" t="e">
        <f t="shared" si="82"/>
        <v>#REF!</v>
      </c>
      <c r="AA248" s="115" t="e">
        <f t="shared" si="86"/>
        <v>#REF!</v>
      </c>
      <c r="AB248" s="115"/>
      <c r="AC248" s="117" t="str">
        <f t="shared" si="83"/>
        <v>BERTAHAP</v>
      </c>
      <c r="AD248" s="118">
        <f t="shared" si="84"/>
        <v>0</v>
      </c>
      <c r="AE248" s="119">
        <v>2</v>
      </c>
      <c r="AF248" s="120"/>
      <c r="AG248" s="115" t="e">
        <f>IF(AF248&gt;#REF!,"LB","KR")</f>
        <v>#REF!</v>
      </c>
      <c r="AH248" s="120">
        <v>3083840000</v>
      </c>
      <c r="AI248" s="120">
        <v>3475980000</v>
      </c>
      <c r="AJ248" s="120">
        <v>3690371000</v>
      </c>
      <c r="AK248" s="121">
        <v>3917985000</v>
      </c>
      <c r="AL248" s="121">
        <v>3690371000</v>
      </c>
      <c r="AM248" s="120">
        <v>3917985000</v>
      </c>
      <c r="AN248" s="120" t="e">
        <f t="shared" ref="AN248:AN283" si="88">ROUNDUP((AA248*(1+$J$5)),-3)</f>
        <v>#REF!</v>
      </c>
    </row>
    <row r="249" spans="1:40">
      <c r="A249" s="3">
        <f t="shared" si="85"/>
        <v>210</v>
      </c>
      <c r="B249" s="106">
        <v>1</v>
      </c>
      <c r="C249" s="107" t="s">
        <v>184</v>
      </c>
      <c r="D249" s="108" t="s">
        <v>19</v>
      </c>
      <c r="E249" s="109"/>
      <c r="F249" s="110" t="s">
        <v>72</v>
      </c>
      <c r="G249" s="111">
        <f t="shared" si="67"/>
        <v>175</v>
      </c>
      <c r="H249" s="111">
        <f t="shared" si="68"/>
        <v>156</v>
      </c>
      <c r="I249" s="112">
        <f t="shared" si="69"/>
        <v>26438045</v>
      </c>
      <c r="J249" s="112" t="e">
        <f>SUMIF($AN$4:$AN$22,D249,#REF!)</f>
        <v>#REF!</v>
      </c>
      <c r="K249" s="113" t="e">
        <f t="shared" si="70"/>
        <v>#REF!</v>
      </c>
      <c r="L249" s="114" t="e">
        <f>SUMIF($AN$4:$AN$22,D249,#REF!)</f>
        <v>#REF!</v>
      </c>
      <c r="M249" s="115" t="e">
        <f t="shared" si="71"/>
        <v>#REF!</v>
      </c>
      <c r="N249" s="115" t="e">
        <f t="shared" si="72"/>
        <v>#REF!</v>
      </c>
      <c r="O249" s="115" t="e">
        <f t="shared" si="73"/>
        <v>#REF!</v>
      </c>
      <c r="P249" s="115" t="e">
        <f t="shared" si="74"/>
        <v>#REF!</v>
      </c>
      <c r="Q249" s="116" t="e">
        <f t="shared" si="75"/>
        <v>#REF!</v>
      </c>
      <c r="R249" s="115" t="e">
        <f t="shared" si="75"/>
        <v>#REF!</v>
      </c>
      <c r="S249" s="115" t="e">
        <f t="shared" si="76"/>
        <v>#REF!</v>
      </c>
      <c r="T249" s="115"/>
      <c r="U249" s="115" t="e">
        <f t="shared" si="77"/>
        <v>#REF!</v>
      </c>
      <c r="V249" s="115" t="e">
        <f t="shared" si="78"/>
        <v>#REF!</v>
      </c>
      <c r="W249" s="115" t="e">
        <f t="shared" si="79"/>
        <v>#REF!</v>
      </c>
      <c r="X249" s="116" t="e">
        <f t="shared" si="80"/>
        <v>#REF!</v>
      </c>
      <c r="Y249" s="116" t="e">
        <f t="shared" si="81"/>
        <v>#REF!</v>
      </c>
      <c r="Z249" s="115" t="e">
        <f t="shared" si="82"/>
        <v>#REF!</v>
      </c>
      <c r="AA249" s="115" t="e">
        <f t="shared" si="86"/>
        <v>#REF!</v>
      </c>
      <c r="AB249" s="115"/>
      <c r="AC249" s="117" t="str">
        <f t="shared" si="83"/>
        <v>BERTAHAP</v>
      </c>
      <c r="AD249" s="118">
        <f t="shared" si="84"/>
        <v>0</v>
      </c>
      <c r="AE249" s="119">
        <v>2</v>
      </c>
      <c r="AF249" s="120"/>
      <c r="AG249" s="115" t="e">
        <f>IF(AF249&gt;#REF!,"LB","KR")</f>
        <v>#REF!</v>
      </c>
      <c r="AH249" s="120">
        <v>4176307000</v>
      </c>
      <c r="AI249" s="120">
        <v>4707365000</v>
      </c>
      <c r="AJ249" s="120">
        <v>4997705000</v>
      </c>
      <c r="AK249" s="121">
        <v>5305952000</v>
      </c>
      <c r="AL249" s="121">
        <v>4997705000</v>
      </c>
      <c r="AM249" s="120">
        <v>5305952000</v>
      </c>
      <c r="AN249" s="120" t="e">
        <f t="shared" si="88"/>
        <v>#REF!</v>
      </c>
    </row>
    <row r="250" spans="1:40">
      <c r="A250" s="3">
        <f t="shared" si="85"/>
        <v>211</v>
      </c>
      <c r="B250" s="106">
        <v>2</v>
      </c>
      <c r="C250" s="107" t="s">
        <v>184</v>
      </c>
      <c r="D250" s="108" t="s">
        <v>29</v>
      </c>
      <c r="E250" s="109"/>
      <c r="F250" s="110" t="s">
        <v>74</v>
      </c>
      <c r="G250" s="111">
        <f t="shared" si="67"/>
        <v>85</v>
      </c>
      <c r="H250" s="111">
        <f t="shared" si="68"/>
        <v>74</v>
      </c>
      <c r="I250" s="112">
        <f t="shared" si="69"/>
        <v>26438045</v>
      </c>
      <c r="J250" s="112" t="e">
        <f>SUMIF($AN$4:$AN$22,D250,#REF!)</f>
        <v>#REF!</v>
      </c>
      <c r="K250" s="113" t="e">
        <f t="shared" si="70"/>
        <v>#REF!</v>
      </c>
      <c r="L250" s="114" t="e">
        <f>SUMIF($AN$4:$AN$22,D250,#REF!)</f>
        <v>#REF!</v>
      </c>
      <c r="M250" s="115" t="e">
        <f t="shared" si="71"/>
        <v>#REF!</v>
      </c>
      <c r="N250" s="115" t="e">
        <f t="shared" si="72"/>
        <v>#REF!</v>
      </c>
      <c r="O250" s="115" t="e">
        <f t="shared" si="73"/>
        <v>#REF!</v>
      </c>
      <c r="P250" s="115" t="e">
        <f t="shared" si="74"/>
        <v>#REF!</v>
      </c>
      <c r="Q250" s="116" t="e">
        <f t="shared" si="75"/>
        <v>#REF!</v>
      </c>
      <c r="R250" s="115" t="e">
        <f t="shared" si="75"/>
        <v>#REF!</v>
      </c>
      <c r="S250" s="115" t="e">
        <f t="shared" si="76"/>
        <v>#REF!</v>
      </c>
      <c r="T250" s="115"/>
      <c r="U250" s="115" t="e">
        <f t="shared" si="77"/>
        <v>#REF!</v>
      </c>
      <c r="V250" s="115" t="e">
        <f t="shared" si="78"/>
        <v>#REF!</v>
      </c>
      <c r="W250" s="115" t="e">
        <f t="shared" si="79"/>
        <v>#REF!</v>
      </c>
      <c r="X250" s="116" t="e">
        <f t="shared" si="80"/>
        <v>#REF!</v>
      </c>
      <c r="Y250" s="116" t="e">
        <f t="shared" si="81"/>
        <v>#REF!</v>
      </c>
      <c r="Z250" s="115" t="e">
        <f t="shared" si="82"/>
        <v>#REF!</v>
      </c>
      <c r="AA250" s="115" t="e">
        <f t="shared" si="86"/>
        <v>#REF!</v>
      </c>
      <c r="AB250" s="115"/>
      <c r="AC250" s="117" t="str">
        <f t="shared" si="83"/>
        <v>BERTAHAP</v>
      </c>
      <c r="AD250" s="118">
        <f t="shared" si="84"/>
        <v>0</v>
      </c>
      <c r="AE250" s="119">
        <v>2</v>
      </c>
      <c r="AF250" s="120"/>
      <c r="AG250" s="115" t="e">
        <f>IF(AF250&gt;#REF!,"LB","KR")</f>
        <v>#REF!</v>
      </c>
      <c r="AH250" s="120">
        <v>1944382000</v>
      </c>
      <c r="AI250" s="120">
        <v>2191629000</v>
      </c>
      <c r="AJ250" s="120">
        <v>2326804000</v>
      </c>
      <c r="AK250" s="121">
        <v>2470317000</v>
      </c>
      <c r="AL250" s="121">
        <v>2326804000</v>
      </c>
      <c r="AM250" s="120">
        <v>2470317000</v>
      </c>
      <c r="AN250" s="120" t="e">
        <f t="shared" si="88"/>
        <v>#REF!</v>
      </c>
    </row>
    <row r="251" spans="1:40">
      <c r="A251" s="3">
        <f t="shared" si="85"/>
        <v>212</v>
      </c>
      <c r="B251" s="106">
        <v>3</v>
      </c>
      <c r="C251" s="107" t="s">
        <v>184</v>
      </c>
      <c r="D251" s="108" t="s">
        <v>32</v>
      </c>
      <c r="E251" s="109"/>
      <c r="F251" s="110" t="s">
        <v>56</v>
      </c>
      <c r="G251" s="111">
        <f t="shared" si="67"/>
        <v>85</v>
      </c>
      <c r="H251" s="111">
        <f t="shared" si="68"/>
        <v>74</v>
      </c>
      <c r="I251" s="112">
        <f t="shared" si="69"/>
        <v>26438045</v>
      </c>
      <c r="J251" s="112" t="e">
        <f>SUMIF($AN$4:$AN$22,D251,#REF!)</f>
        <v>#REF!</v>
      </c>
      <c r="K251" s="113" t="e">
        <f t="shared" si="70"/>
        <v>#REF!</v>
      </c>
      <c r="L251" s="114" t="e">
        <f>SUMIF($AN$4:$AN$22,D251,#REF!)</f>
        <v>#REF!</v>
      </c>
      <c r="M251" s="115" t="e">
        <f t="shared" si="71"/>
        <v>#REF!</v>
      </c>
      <c r="N251" s="115" t="e">
        <f t="shared" si="72"/>
        <v>#REF!</v>
      </c>
      <c r="O251" s="115" t="e">
        <f t="shared" si="73"/>
        <v>#REF!</v>
      </c>
      <c r="P251" s="115" t="e">
        <f t="shared" si="74"/>
        <v>#REF!</v>
      </c>
      <c r="Q251" s="116" t="e">
        <f t="shared" si="75"/>
        <v>#REF!</v>
      </c>
      <c r="R251" s="115" t="e">
        <f t="shared" si="75"/>
        <v>#REF!</v>
      </c>
      <c r="S251" s="115" t="e">
        <f t="shared" si="76"/>
        <v>#REF!</v>
      </c>
      <c r="T251" s="115"/>
      <c r="U251" s="115" t="e">
        <f t="shared" si="77"/>
        <v>#REF!</v>
      </c>
      <c r="V251" s="115" t="e">
        <f t="shared" si="78"/>
        <v>#REF!</v>
      </c>
      <c r="W251" s="115" t="e">
        <f t="shared" si="79"/>
        <v>#REF!</v>
      </c>
      <c r="X251" s="116" t="e">
        <f t="shared" si="80"/>
        <v>#REF!</v>
      </c>
      <c r="Y251" s="116" t="e">
        <f t="shared" si="81"/>
        <v>#REF!</v>
      </c>
      <c r="Z251" s="115" t="e">
        <f t="shared" si="82"/>
        <v>#REF!</v>
      </c>
      <c r="AA251" s="115" t="e">
        <f t="shared" si="86"/>
        <v>#REF!</v>
      </c>
      <c r="AB251" s="115"/>
      <c r="AC251" s="117" t="str">
        <f t="shared" si="83"/>
        <v>BERTAHAP</v>
      </c>
      <c r="AD251" s="118">
        <f t="shared" si="84"/>
        <v>0</v>
      </c>
      <c r="AE251" s="119">
        <v>2</v>
      </c>
      <c r="AF251" s="120"/>
      <c r="AG251" s="115" t="e">
        <f>IF(AF251&gt;#REF!,"LB","KR")</f>
        <v>#REF!</v>
      </c>
      <c r="AH251" s="120">
        <v>1944382000</v>
      </c>
      <c r="AI251" s="120">
        <v>2191629000</v>
      </c>
      <c r="AJ251" s="120">
        <v>2326804000</v>
      </c>
      <c r="AK251" s="121">
        <v>2470317000</v>
      </c>
      <c r="AL251" s="121">
        <v>2326804000</v>
      </c>
      <c r="AM251" s="120">
        <v>2470317000</v>
      </c>
      <c r="AN251" s="120" t="e">
        <f t="shared" si="88"/>
        <v>#REF!</v>
      </c>
    </row>
    <row r="252" spans="1:40">
      <c r="A252" s="3">
        <f t="shared" si="85"/>
        <v>213</v>
      </c>
      <c r="B252" s="106">
        <v>4</v>
      </c>
      <c r="C252" s="107" t="s">
        <v>184</v>
      </c>
      <c r="D252" s="108" t="s">
        <v>38</v>
      </c>
      <c r="E252" s="109"/>
      <c r="F252" s="110" t="s">
        <v>58</v>
      </c>
      <c r="G252" s="111">
        <f t="shared" si="67"/>
        <v>101</v>
      </c>
      <c r="H252" s="111">
        <f t="shared" si="68"/>
        <v>90</v>
      </c>
      <c r="I252" s="112">
        <f t="shared" si="69"/>
        <v>26438045</v>
      </c>
      <c r="J252" s="112" t="e">
        <f>SUMIF($AN$4:$AN$22,D252,#REF!)</f>
        <v>#REF!</v>
      </c>
      <c r="K252" s="113" t="e">
        <f t="shared" si="70"/>
        <v>#REF!</v>
      </c>
      <c r="L252" s="114" t="e">
        <f>SUMIF($AN$4:$AN$22,D252,#REF!)</f>
        <v>#REF!</v>
      </c>
      <c r="M252" s="115" t="e">
        <f t="shared" si="71"/>
        <v>#REF!</v>
      </c>
      <c r="N252" s="115" t="e">
        <f t="shared" si="72"/>
        <v>#REF!</v>
      </c>
      <c r="O252" s="115" t="e">
        <f t="shared" si="73"/>
        <v>#REF!</v>
      </c>
      <c r="P252" s="115" t="e">
        <f t="shared" si="74"/>
        <v>#REF!</v>
      </c>
      <c r="Q252" s="116" t="e">
        <f t="shared" si="75"/>
        <v>#REF!</v>
      </c>
      <c r="R252" s="115" t="e">
        <f t="shared" si="75"/>
        <v>#REF!</v>
      </c>
      <c r="S252" s="115" t="e">
        <f t="shared" si="76"/>
        <v>#REF!</v>
      </c>
      <c r="T252" s="115"/>
      <c r="U252" s="115" t="e">
        <f t="shared" si="77"/>
        <v>#REF!</v>
      </c>
      <c r="V252" s="115" t="e">
        <f t="shared" si="78"/>
        <v>#REF!</v>
      </c>
      <c r="W252" s="115" t="e">
        <f t="shared" si="79"/>
        <v>#REF!</v>
      </c>
      <c r="X252" s="116" t="e">
        <f t="shared" si="80"/>
        <v>#REF!</v>
      </c>
      <c r="Y252" s="116" t="e">
        <f t="shared" si="81"/>
        <v>#REF!</v>
      </c>
      <c r="Z252" s="115" t="e">
        <f t="shared" si="82"/>
        <v>#REF!</v>
      </c>
      <c r="AA252" s="115" t="e">
        <f t="shared" si="86"/>
        <v>#REF!</v>
      </c>
      <c r="AB252" s="115"/>
      <c r="AC252" s="117" t="str">
        <f t="shared" si="83"/>
        <v>BERTAHAP</v>
      </c>
      <c r="AD252" s="118">
        <f t="shared" si="84"/>
        <v>0</v>
      </c>
      <c r="AE252" s="119">
        <v>2</v>
      </c>
      <c r="AF252" s="120"/>
      <c r="AG252" s="115" t="e">
        <f>IF(AF252&gt;#REF!,"LB","KR")</f>
        <v>#REF!</v>
      </c>
      <c r="AH252" s="120">
        <v>2364789000</v>
      </c>
      <c r="AI252" s="120">
        <v>2665495000</v>
      </c>
      <c r="AJ252" s="120">
        <v>2829897000</v>
      </c>
      <c r="AK252" s="121">
        <v>3004439000</v>
      </c>
      <c r="AL252" s="121">
        <v>2829897000</v>
      </c>
      <c r="AM252" s="120">
        <v>3004439000</v>
      </c>
      <c r="AN252" s="120" t="e">
        <f t="shared" si="88"/>
        <v>#REF!</v>
      </c>
    </row>
    <row r="253" spans="1:40">
      <c r="A253" s="3">
        <f t="shared" si="85"/>
        <v>214</v>
      </c>
      <c r="B253" s="106">
        <v>5</v>
      </c>
      <c r="C253" s="107" t="s">
        <v>184</v>
      </c>
      <c r="D253" s="108" t="s">
        <v>44</v>
      </c>
      <c r="E253" s="109"/>
      <c r="F253" s="110" t="s">
        <v>60</v>
      </c>
      <c r="G253" s="111">
        <f t="shared" si="67"/>
        <v>101</v>
      </c>
      <c r="H253" s="111">
        <f t="shared" si="68"/>
        <v>90</v>
      </c>
      <c r="I253" s="112">
        <f t="shared" si="69"/>
        <v>26438045</v>
      </c>
      <c r="J253" s="112" t="e">
        <f>SUMIF($AN$4:$AN$22,D253,#REF!)</f>
        <v>#REF!</v>
      </c>
      <c r="K253" s="113" t="e">
        <f t="shared" si="70"/>
        <v>#REF!</v>
      </c>
      <c r="L253" s="114" t="e">
        <f>SUMIF($AN$4:$AN$22,D253,#REF!)</f>
        <v>#REF!</v>
      </c>
      <c r="M253" s="115" t="e">
        <f t="shared" si="71"/>
        <v>#REF!</v>
      </c>
      <c r="N253" s="115" t="e">
        <f t="shared" si="72"/>
        <v>#REF!</v>
      </c>
      <c r="O253" s="115" t="e">
        <f t="shared" si="73"/>
        <v>#REF!</v>
      </c>
      <c r="P253" s="115" t="e">
        <f t="shared" si="74"/>
        <v>#REF!</v>
      </c>
      <c r="Q253" s="116" t="e">
        <f t="shared" si="75"/>
        <v>#REF!</v>
      </c>
      <c r="R253" s="115" t="e">
        <f t="shared" si="75"/>
        <v>#REF!</v>
      </c>
      <c r="S253" s="115" t="e">
        <f t="shared" si="76"/>
        <v>#REF!</v>
      </c>
      <c r="T253" s="115"/>
      <c r="U253" s="115" t="e">
        <f t="shared" si="77"/>
        <v>#REF!</v>
      </c>
      <c r="V253" s="115" t="e">
        <f t="shared" si="78"/>
        <v>#REF!</v>
      </c>
      <c r="W253" s="115" t="e">
        <f t="shared" si="79"/>
        <v>#REF!</v>
      </c>
      <c r="X253" s="116" t="e">
        <f t="shared" si="80"/>
        <v>#REF!</v>
      </c>
      <c r="Y253" s="116" t="e">
        <f t="shared" si="81"/>
        <v>#REF!</v>
      </c>
      <c r="Z253" s="115" t="e">
        <f t="shared" si="82"/>
        <v>#REF!</v>
      </c>
      <c r="AA253" s="115" t="e">
        <f t="shared" si="86"/>
        <v>#REF!</v>
      </c>
      <c r="AB253" s="115"/>
      <c r="AC253" s="117" t="str">
        <f t="shared" si="83"/>
        <v>BERTAHAP</v>
      </c>
      <c r="AD253" s="118">
        <f t="shared" si="84"/>
        <v>0</v>
      </c>
      <c r="AE253" s="119">
        <v>2</v>
      </c>
      <c r="AF253" s="120"/>
      <c r="AG253" s="115" t="e">
        <f>IF(AF253&gt;#REF!,"LB","KR")</f>
        <v>#REF!</v>
      </c>
      <c r="AH253" s="120">
        <v>2364789000</v>
      </c>
      <c r="AI253" s="120">
        <v>2665495000</v>
      </c>
      <c r="AJ253" s="120">
        <v>2829897000</v>
      </c>
      <c r="AK253" s="121">
        <v>3004439000</v>
      </c>
      <c r="AL253" s="121">
        <v>2829897000</v>
      </c>
      <c r="AM253" s="120">
        <v>3004439000</v>
      </c>
      <c r="AN253" s="120" t="e">
        <f t="shared" si="88"/>
        <v>#REF!</v>
      </c>
    </row>
    <row r="254" spans="1:40">
      <c r="A254" s="3">
        <f t="shared" si="85"/>
        <v>215</v>
      </c>
      <c r="B254" s="106">
        <v>6</v>
      </c>
      <c r="C254" s="107" t="s">
        <v>184</v>
      </c>
      <c r="D254" s="106">
        <v>11</v>
      </c>
      <c r="E254" s="109"/>
      <c r="F254" s="110" t="s">
        <v>62</v>
      </c>
      <c r="G254" s="111">
        <f t="shared" si="67"/>
        <v>101</v>
      </c>
      <c r="H254" s="111">
        <f t="shared" si="68"/>
        <v>90</v>
      </c>
      <c r="I254" s="112">
        <f t="shared" si="69"/>
        <v>26438045</v>
      </c>
      <c r="J254" s="112" t="e">
        <f>SUMIF($AN$4:$AN$22,D254,#REF!)</f>
        <v>#REF!</v>
      </c>
      <c r="K254" s="113" t="e">
        <f t="shared" si="70"/>
        <v>#REF!</v>
      </c>
      <c r="L254" s="114" t="e">
        <f>SUMIF($AN$4:$AN$22,D254,#REF!)</f>
        <v>#REF!</v>
      </c>
      <c r="M254" s="115" t="e">
        <f t="shared" si="71"/>
        <v>#REF!</v>
      </c>
      <c r="N254" s="115" t="e">
        <f t="shared" si="72"/>
        <v>#REF!</v>
      </c>
      <c r="O254" s="115" t="e">
        <f t="shared" si="73"/>
        <v>#REF!</v>
      </c>
      <c r="P254" s="115" t="e">
        <f t="shared" si="74"/>
        <v>#REF!</v>
      </c>
      <c r="Q254" s="116" t="e">
        <f t="shared" si="75"/>
        <v>#REF!</v>
      </c>
      <c r="R254" s="115" t="e">
        <f t="shared" si="75"/>
        <v>#REF!</v>
      </c>
      <c r="S254" s="115" t="e">
        <f t="shared" si="76"/>
        <v>#REF!</v>
      </c>
      <c r="T254" s="115"/>
      <c r="U254" s="115" t="e">
        <f t="shared" si="77"/>
        <v>#REF!</v>
      </c>
      <c r="V254" s="115" t="e">
        <f t="shared" si="78"/>
        <v>#REF!</v>
      </c>
      <c r="W254" s="115" t="e">
        <f t="shared" si="79"/>
        <v>#REF!</v>
      </c>
      <c r="X254" s="116" t="e">
        <f t="shared" si="80"/>
        <v>#REF!</v>
      </c>
      <c r="Y254" s="116" t="e">
        <f t="shared" si="81"/>
        <v>#REF!</v>
      </c>
      <c r="Z254" s="115" t="e">
        <f t="shared" si="82"/>
        <v>#REF!</v>
      </c>
      <c r="AA254" s="115" t="e">
        <f t="shared" si="86"/>
        <v>#REF!</v>
      </c>
      <c r="AB254" s="115"/>
      <c r="AC254" s="117" t="str">
        <f t="shared" si="83"/>
        <v>BERTAHAP</v>
      </c>
      <c r="AD254" s="118">
        <f t="shared" si="84"/>
        <v>0</v>
      </c>
      <c r="AE254" s="119">
        <v>2</v>
      </c>
      <c r="AF254" s="120"/>
      <c r="AG254" s="115" t="e">
        <f>IF(AF254&gt;#REF!,"LB","KR")</f>
        <v>#REF!</v>
      </c>
      <c r="AH254" s="120">
        <v>2364789000</v>
      </c>
      <c r="AI254" s="120">
        <v>2665495000</v>
      </c>
      <c r="AJ254" s="120">
        <v>2829897000</v>
      </c>
      <c r="AK254" s="121">
        <v>3004439000</v>
      </c>
      <c r="AL254" s="121">
        <v>2829897000</v>
      </c>
      <c r="AM254" s="120">
        <v>3004439000</v>
      </c>
      <c r="AN254" s="120" t="e">
        <f t="shared" si="88"/>
        <v>#REF!</v>
      </c>
    </row>
    <row r="255" spans="1:40">
      <c r="A255" s="3">
        <f t="shared" si="85"/>
        <v>216</v>
      </c>
      <c r="B255" s="106">
        <v>7</v>
      </c>
      <c r="C255" s="107" t="s">
        <v>184</v>
      </c>
      <c r="D255" s="106">
        <v>15</v>
      </c>
      <c r="E255" s="109"/>
      <c r="F255" s="110" t="s">
        <v>64</v>
      </c>
      <c r="G255" s="111">
        <f t="shared" si="67"/>
        <v>101</v>
      </c>
      <c r="H255" s="111">
        <f t="shared" si="68"/>
        <v>90</v>
      </c>
      <c r="I255" s="112">
        <f t="shared" si="69"/>
        <v>26438045</v>
      </c>
      <c r="J255" s="112" t="e">
        <f>SUMIF($AN$4:$AN$22,D255,#REF!)</f>
        <v>#REF!</v>
      </c>
      <c r="K255" s="113" t="e">
        <f t="shared" si="70"/>
        <v>#REF!</v>
      </c>
      <c r="L255" s="114" t="e">
        <f>SUMIF($AN$4:$AN$22,D255,#REF!)</f>
        <v>#REF!</v>
      </c>
      <c r="M255" s="115" t="e">
        <f t="shared" si="71"/>
        <v>#REF!</v>
      </c>
      <c r="N255" s="115" t="e">
        <f t="shared" si="72"/>
        <v>#REF!</v>
      </c>
      <c r="O255" s="115" t="e">
        <f t="shared" si="73"/>
        <v>#REF!</v>
      </c>
      <c r="P255" s="115" t="e">
        <f t="shared" si="74"/>
        <v>#REF!</v>
      </c>
      <c r="Q255" s="116" t="e">
        <f t="shared" si="75"/>
        <v>#REF!</v>
      </c>
      <c r="R255" s="115" t="e">
        <f t="shared" si="75"/>
        <v>#REF!</v>
      </c>
      <c r="S255" s="115" t="e">
        <f t="shared" si="76"/>
        <v>#REF!</v>
      </c>
      <c r="T255" s="115"/>
      <c r="U255" s="115" t="e">
        <f t="shared" si="77"/>
        <v>#REF!</v>
      </c>
      <c r="V255" s="115" t="e">
        <f t="shared" si="78"/>
        <v>#REF!</v>
      </c>
      <c r="W255" s="115" t="e">
        <f t="shared" si="79"/>
        <v>#REF!</v>
      </c>
      <c r="X255" s="116" t="e">
        <f t="shared" si="80"/>
        <v>#REF!</v>
      </c>
      <c r="Y255" s="116" t="e">
        <f t="shared" si="81"/>
        <v>#REF!</v>
      </c>
      <c r="Z255" s="115" t="e">
        <f t="shared" si="82"/>
        <v>#REF!</v>
      </c>
      <c r="AA255" s="115" t="e">
        <f t="shared" si="86"/>
        <v>#REF!</v>
      </c>
      <c r="AB255" s="115"/>
      <c r="AC255" s="117" t="str">
        <f t="shared" si="83"/>
        <v>BERTAHAP</v>
      </c>
      <c r="AD255" s="118">
        <f t="shared" si="84"/>
        <v>0</v>
      </c>
      <c r="AE255" s="119">
        <v>2</v>
      </c>
      <c r="AF255" s="120"/>
      <c r="AG255" s="115" t="e">
        <f>IF(AF255&gt;#REF!,"LB","KR")</f>
        <v>#REF!</v>
      </c>
      <c r="AH255" s="120">
        <v>2364789000</v>
      </c>
      <c r="AI255" s="120">
        <v>2665495000</v>
      </c>
      <c r="AJ255" s="120">
        <v>2829897000</v>
      </c>
      <c r="AK255" s="121">
        <v>3004439000</v>
      </c>
      <c r="AL255" s="121">
        <v>2829897000</v>
      </c>
      <c r="AM255" s="120">
        <v>3004439000</v>
      </c>
      <c r="AN255" s="120" t="e">
        <f t="shared" si="88"/>
        <v>#REF!</v>
      </c>
    </row>
    <row r="256" spans="1:40">
      <c r="A256" s="3">
        <f t="shared" si="85"/>
        <v>217</v>
      </c>
      <c r="B256" s="106">
        <v>8</v>
      </c>
      <c r="C256" s="107" t="s">
        <v>184</v>
      </c>
      <c r="D256" s="106">
        <v>17</v>
      </c>
      <c r="E256" s="109"/>
      <c r="F256" s="110" t="s">
        <v>67</v>
      </c>
      <c r="G256" s="111">
        <f t="shared" si="67"/>
        <v>85</v>
      </c>
      <c r="H256" s="111">
        <f t="shared" si="68"/>
        <v>74</v>
      </c>
      <c r="I256" s="112">
        <f t="shared" si="69"/>
        <v>26438045</v>
      </c>
      <c r="J256" s="112" t="e">
        <f>SUMIF($AN$4:$AN$22,D256,#REF!)</f>
        <v>#REF!</v>
      </c>
      <c r="K256" s="113" t="e">
        <f t="shared" si="70"/>
        <v>#REF!</v>
      </c>
      <c r="L256" s="114" t="e">
        <f>SUMIF($AN$4:$AN$22,D256,#REF!)</f>
        <v>#REF!</v>
      </c>
      <c r="M256" s="115" t="e">
        <f t="shared" si="71"/>
        <v>#REF!</v>
      </c>
      <c r="N256" s="115" t="e">
        <f t="shared" si="72"/>
        <v>#REF!</v>
      </c>
      <c r="O256" s="115" t="e">
        <f t="shared" si="73"/>
        <v>#REF!</v>
      </c>
      <c r="P256" s="115" t="e">
        <f t="shared" si="74"/>
        <v>#REF!</v>
      </c>
      <c r="Q256" s="116" t="e">
        <f t="shared" si="75"/>
        <v>#REF!</v>
      </c>
      <c r="R256" s="115" t="e">
        <f t="shared" si="75"/>
        <v>#REF!</v>
      </c>
      <c r="S256" s="115" t="e">
        <f t="shared" si="76"/>
        <v>#REF!</v>
      </c>
      <c r="T256" s="115"/>
      <c r="U256" s="115" t="e">
        <f t="shared" si="77"/>
        <v>#REF!</v>
      </c>
      <c r="V256" s="115" t="e">
        <f t="shared" si="78"/>
        <v>#REF!</v>
      </c>
      <c r="W256" s="115" t="e">
        <f t="shared" si="79"/>
        <v>#REF!</v>
      </c>
      <c r="X256" s="116" t="e">
        <f t="shared" si="80"/>
        <v>#REF!</v>
      </c>
      <c r="Y256" s="116" t="e">
        <f t="shared" si="81"/>
        <v>#REF!</v>
      </c>
      <c r="Z256" s="115" t="e">
        <f t="shared" si="82"/>
        <v>#REF!</v>
      </c>
      <c r="AA256" s="115" t="e">
        <f t="shared" si="86"/>
        <v>#REF!</v>
      </c>
      <c r="AB256" s="115"/>
      <c r="AC256" s="117" t="str">
        <f t="shared" si="83"/>
        <v>BERTAHAP</v>
      </c>
      <c r="AD256" s="118">
        <f t="shared" si="84"/>
        <v>0</v>
      </c>
      <c r="AE256" s="119">
        <v>2</v>
      </c>
      <c r="AF256" s="120"/>
      <c r="AG256" s="115" t="e">
        <f>IF(AF256&gt;#REF!,"LB","KR")</f>
        <v>#REF!</v>
      </c>
      <c r="AH256" s="120">
        <v>1944382000</v>
      </c>
      <c r="AI256" s="120">
        <v>2191629000</v>
      </c>
      <c r="AJ256" s="120">
        <v>2326804000</v>
      </c>
      <c r="AK256" s="121">
        <v>2470317000</v>
      </c>
      <c r="AL256" s="121">
        <v>2326804000</v>
      </c>
      <c r="AM256" s="120">
        <v>2470317000</v>
      </c>
      <c r="AN256" s="120" t="e">
        <f t="shared" si="88"/>
        <v>#REF!</v>
      </c>
    </row>
    <row r="257" spans="1:40">
      <c r="A257" s="3">
        <f t="shared" si="85"/>
        <v>218</v>
      </c>
      <c r="B257" s="106">
        <v>9</v>
      </c>
      <c r="C257" s="107" t="s">
        <v>184</v>
      </c>
      <c r="D257" s="106">
        <v>19</v>
      </c>
      <c r="E257" s="109"/>
      <c r="F257" s="110" t="s">
        <v>78</v>
      </c>
      <c r="G257" s="111">
        <f t="shared" si="67"/>
        <v>138</v>
      </c>
      <c r="H257" s="111">
        <f t="shared" si="68"/>
        <v>120</v>
      </c>
      <c r="I257" s="112">
        <f t="shared" si="69"/>
        <v>26438045</v>
      </c>
      <c r="J257" s="112" t="e">
        <f>SUMIF($AN$4:$AN$22,D257,#REF!)</f>
        <v>#REF!</v>
      </c>
      <c r="K257" s="113" t="e">
        <f t="shared" si="70"/>
        <v>#REF!</v>
      </c>
      <c r="L257" s="114" t="e">
        <f>SUMIF($AN$4:$AN$22,D257,#REF!)</f>
        <v>#REF!</v>
      </c>
      <c r="M257" s="115" t="e">
        <f t="shared" si="71"/>
        <v>#REF!</v>
      </c>
      <c r="N257" s="115" t="e">
        <f t="shared" si="72"/>
        <v>#REF!</v>
      </c>
      <c r="O257" s="115" t="e">
        <f t="shared" si="73"/>
        <v>#REF!</v>
      </c>
      <c r="P257" s="115" t="e">
        <f t="shared" si="74"/>
        <v>#REF!</v>
      </c>
      <c r="Q257" s="116" t="e">
        <f t="shared" si="75"/>
        <v>#REF!</v>
      </c>
      <c r="R257" s="115" t="e">
        <f t="shared" si="75"/>
        <v>#REF!</v>
      </c>
      <c r="S257" s="115" t="e">
        <f t="shared" si="76"/>
        <v>#REF!</v>
      </c>
      <c r="T257" s="115"/>
      <c r="U257" s="115" t="e">
        <f t="shared" si="77"/>
        <v>#REF!</v>
      </c>
      <c r="V257" s="115" t="e">
        <f t="shared" si="78"/>
        <v>#REF!</v>
      </c>
      <c r="W257" s="115" t="e">
        <f t="shared" si="79"/>
        <v>#REF!</v>
      </c>
      <c r="X257" s="116" t="e">
        <f t="shared" si="80"/>
        <v>#REF!</v>
      </c>
      <c r="Y257" s="116" t="e">
        <f t="shared" si="81"/>
        <v>#REF!</v>
      </c>
      <c r="Z257" s="115" t="e">
        <f t="shared" si="82"/>
        <v>#REF!</v>
      </c>
      <c r="AA257" s="115" t="e">
        <f t="shared" si="86"/>
        <v>#REF!</v>
      </c>
      <c r="AB257" s="115"/>
      <c r="AC257" s="117" t="str">
        <f t="shared" si="83"/>
        <v>BERTAHAP</v>
      </c>
      <c r="AD257" s="118">
        <f t="shared" si="84"/>
        <v>0</v>
      </c>
      <c r="AE257" s="119">
        <v>2</v>
      </c>
      <c r="AF257" s="120"/>
      <c r="AG257" s="115" t="e">
        <f>IF(AF257&gt;#REF!,"LB","KR")</f>
        <v>#REF!</v>
      </c>
      <c r="AH257" s="120">
        <v>3153052000</v>
      </c>
      <c r="AI257" s="120">
        <v>3553993000</v>
      </c>
      <c r="AJ257" s="120">
        <v>3773196000</v>
      </c>
      <c r="AK257" s="121">
        <v>4005918000</v>
      </c>
      <c r="AL257" s="121">
        <v>3773196000</v>
      </c>
      <c r="AM257" s="120">
        <v>4005918000</v>
      </c>
      <c r="AN257" s="120" t="e">
        <f t="shared" si="88"/>
        <v>#REF!</v>
      </c>
    </row>
    <row r="258" spans="1:40">
      <c r="A258" s="3">
        <f t="shared" si="85"/>
        <v>219</v>
      </c>
      <c r="B258" s="106">
        <v>10</v>
      </c>
      <c r="C258" s="107" t="s">
        <v>184</v>
      </c>
      <c r="D258" s="106">
        <v>21</v>
      </c>
      <c r="E258" s="109"/>
      <c r="F258" s="110" t="s">
        <v>84</v>
      </c>
      <c r="G258" s="111">
        <f t="shared" si="67"/>
        <v>132</v>
      </c>
      <c r="H258" s="111">
        <f t="shared" si="68"/>
        <v>112</v>
      </c>
      <c r="I258" s="112">
        <f t="shared" si="69"/>
        <v>26438045</v>
      </c>
      <c r="J258" s="112" t="e">
        <f>SUMIF($AN$4:$AN$22,D258,#REF!)</f>
        <v>#REF!</v>
      </c>
      <c r="K258" s="113" t="e">
        <f t="shared" si="70"/>
        <v>#REF!</v>
      </c>
      <c r="L258" s="114" t="e">
        <f>SUMIF($AN$4:$AN$22,D258,#REF!)</f>
        <v>#REF!</v>
      </c>
      <c r="M258" s="115" t="e">
        <f t="shared" si="71"/>
        <v>#REF!</v>
      </c>
      <c r="N258" s="115" t="e">
        <f t="shared" si="72"/>
        <v>#REF!</v>
      </c>
      <c r="O258" s="115" t="e">
        <f t="shared" si="73"/>
        <v>#REF!</v>
      </c>
      <c r="P258" s="115" t="e">
        <f t="shared" si="74"/>
        <v>#REF!</v>
      </c>
      <c r="Q258" s="116" t="e">
        <f t="shared" si="75"/>
        <v>#REF!</v>
      </c>
      <c r="R258" s="115" t="e">
        <f t="shared" si="75"/>
        <v>#REF!</v>
      </c>
      <c r="S258" s="115" t="e">
        <f t="shared" si="76"/>
        <v>#REF!</v>
      </c>
      <c r="T258" s="115"/>
      <c r="U258" s="115" t="e">
        <f t="shared" si="77"/>
        <v>#REF!</v>
      </c>
      <c r="V258" s="115" t="e">
        <f t="shared" si="78"/>
        <v>#REF!</v>
      </c>
      <c r="W258" s="115" t="e">
        <f t="shared" si="79"/>
        <v>#REF!</v>
      </c>
      <c r="X258" s="116" t="e">
        <f t="shared" si="80"/>
        <v>#REF!</v>
      </c>
      <c r="Y258" s="116" t="e">
        <f t="shared" si="81"/>
        <v>#REF!</v>
      </c>
      <c r="Z258" s="115" t="e">
        <f t="shared" si="82"/>
        <v>#REF!</v>
      </c>
      <c r="AA258" s="115" t="e">
        <f t="shared" si="86"/>
        <v>#REF!</v>
      </c>
      <c r="AB258" s="115"/>
      <c r="AC258" s="117" t="str">
        <f t="shared" si="83"/>
        <v>BERTAHAP</v>
      </c>
      <c r="AD258" s="118">
        <f t="shared" si="84"/>
        <v>0</v>
      </c>
      <c r="AE258" s="119">
        <v>2</v>
      </c>
      <c r="AF258" s="120"/>
      <c r="AG258" s="115" t="e">
        <f>IF(AF258&gt;#REF!,"LB","KR")</f>
        <v>#REF!</v>
      </c>
      <c r="AH258" s="120">
        <v>3053900000</v>
      </c>
      <c r="AI258" s="120">
        <v>3442233000</v>
      </c>
      <c r="AJ258" s="120">
        <v>3654542000</v>
      </c>
      <c r="AK258" s="121">
        <v>3879946000</v>
      </c>
      <c r="AL258" s="121">
        <v>3654542000</v>
      </c>
      <c r="AM258" s="120">
        <v>3879946000</v>
      </c>
      <c r="AN258" s="120" t="e">
        <f t="shared" si="88"/>
        <v>#REF!</v>
      </c>
    </row>
    <row r="259" spans="1:40">
      <c r="A259" s="3">
        <f t="shared" si="85"/>
        <v>220</v>
      </c>
      <c r="B259" s="106">
        <v>1</v>
      </c>
      <c r="C259" s="107" t="s">
        <v>185</v>
      </c>
      <c r="D259" s="108" t="s">
        <v>19</v>
      </c>
      <c r="E259" s="109"/>
      <c r="F259" s="110" t="s">
        <v>72</v>
      </c>
      <c r="G259" s="111">
        <f t="shared" si="67"/>
        <v>175</v>
      </c>
      <c r="H259" s="111">
        <f t="shared" si="68"/>
        <v>156</v>
      </c>
      <c r="I259" s="112">
        <f t="shared" si="69"/>
        <v>26438045</v>
      </c>
      <c r="J259" s="112" t="e">
        <f>SUMIF($AN$4:$AN$22,D259,#REF!)</f>
        <v>#REF!</v>
      </c>
      <c r="K259" s="113" t="e">
        <f t="shared" si="70"/>
        <v>#REF!</v>
      </c>
      <c r="L259" s="249" t="e">
        <f>SUMIF($AN$4:$AN$22,D259,#REF!)</f>
        <v>#REF!</v>
      </c>
      <c r="M259" s="115" t="e">
        <f t="shared" si="71"/>
        <v>#REF!</v>
      </c>
      <c r="N259" s="115" t="e">
        <f t="shared" si="72"/>
        <v>#REF!</v>
      </c>
      <c r="O259" s="115" t="e">
        <f t="shared" si="73"/>
        <v>#REF!</v>
      </c>
      <c r="P259" s="115" t="e">
        <f t="shared" si="74"/>
        <v>#REF!</v>
      </c>
      <c r="Q259" s="116" t="e">
        <f t="shared" si="75"/>
        <v>#REF!</v>
      </c>
      <c r="R259" s="115" t="e">
        <f t="shared" si="75"/>
        <v>#REF!</v>
      </c>
      <c r="S259" s="115" t="e">
        <f t="shared" si="76"/>
        <v>#REF!</v>
      </c>
      <c r="T259" s="115"/>
      <c r="U259" s="115" t="e">
        <f t="shared" si="77"/>
        <v>#REF!</v>
      </c>
      <c r="V259" s="115" t="e">
        <f t="shared" si="78"/>
        <v>#REF!</v>
      </c>
      <c r="W259" s="115" t="e">
        <f t="shared" si="79"/>
        <v>#REF!</v>
      </c>
      <c r="X259" s="116" t="e">
        <f t="shared" si="80"/>
        <v>#REF!</v>
      </c>
      <c r="Y259" s="116" t="e">
        <f t="shared" si="81"/>
        <v>#REF!</v>
      </c>
      <c r="Z259" s="115" t="e">
        <f t="shared" si="82"/>
        <v>#REF!</v>
      </c>
      <c r="AA259" s="115" t="e">
        <f t="shared" si="86"/>
        <v>#REF!</v>
      </c>
      <c r="AB259" s="115"/>
      <c r="AC259" s="117" t="str">
        <f t="shared" si="83"/>
        <v>BERTAHAP</v>
      </c>
      <c r="AD259" s="118">
        <f t="shared" si="84"/>
        <v>0</v>
      </c>
      <c r="AE259" s="119">
        <v>2</v>
      </c>
      <c r="AF259" s="120"/>
      <c r="AG259" s="115" t="e">
        <f>IF(AF259&gt;#REF!,"LB","KR")</f>
        <v>#REF!</v>
      </c>
      <c r="AH259" s="120">
        <v>4217251000</v>
      </c>
      <c r="AI259" s="120">
        <v>4753515000</v>
      </c>
      <c r="AJ259" s="120">
        <v>5046702000</v>
      </c>
      <c r="AK259" s="121">
        <v>5357971000</v>
      </c>
      <c r="AL259" s="121">
        <v>5046702000</v>
      </c>
      <c r="AM259" s="120">
        <v>5357971000</v>
      </c>
      <c r="AN259" s="120" t="e">
        <f t="shared" si="88"/>
        <v>#REF!</v>
      </c>
    </row>
    <row r="260" spans="1:40">
      <c r="A260" s="3">
        <f t="shared" si="85"/>
        <v>221</v>
      </c>
      <c r="B260" s="106">
        <v>2</v>
      </c>
      <c r="C260" s="107" t="s">
        <v>185</v>
      </c>
      <c r="D260" s="108" t="s">
        <v>29</v>
      </c>
      <c r="E260" s="109"/>
      <c r="F260" s="110" t="s">
        <v>74</v>
      </c>
      <c r="G260" s="111">
        <f t="shared" si="67"/>
        <v>85</v>
      </c>
      <c r="H260" s="111">
        <f t="shared" si="68"/>
        <v>74</v>
      </c>
      <c r="I260" s="112">
        <f t="shared" si="69"/>
        <v>26438045</v>
      </c>
      <c r="J260" s="112" t="e">
        <f>SUMIF($AN$4:$AN$22,D260,#REF!)</f>
        <v>#REF!</v>
      </c>
      <c r="K260" s="113" t="e">
        <f t="shared" si="70"/>
        <v>#REF!</v>
      </c>
      <c r="L260" s="249" t="e">
        <f>SUMIF($AN$4:$AN$22,D260,#REF!)</f>
        <v>#REF!</v>
      </c>
      <c r="M260" s="115" t="e">
        <f t="shared" si="71"/>
        <v>#REF!</v>
      </c>
      <c r="N260" s="115" t="e">
        <f t="shared" si="72"/>
        <v>#REF!</v>
      </c>
      <c r="O260" s="115" t="e">
        <f t="shared" si="73"/>
        <v>#REF!</v>
      </c>
      <c r="P260" s="115" t="e">
        <f t="shared" si="74"/>
        <v>#REF!</v>
      </c>
      <c r="Q260" s="116" t="e">
        <f t="shared" si="75"/>
        <v>#REF!</v>
      </c>
      <c r="R260" s="115" t="e">
        <f t="shared" si="75"/>
        <v>#REF!</v>
      </c>
      <c r="S260" s="115" t="e">
        <f t="shared" si="76"/>
        <v>#REF!</v>
      </c>
      <c r="T260" s="115"/>
      <c r="U260" s="115" t="e">
        <f t="shared" si="77"/>
        <v>#REF!</v>
      </c>
      <c r="V260" s="115" t="e">
        <f t="shared" si="78"/>
        <v>#REF!</v>
      </c>
      <c r="W260" s="115" t="e">
        <f t="shared" si="79"/>
        <v>#REF!</v>
      </c>
      <c r="X260" s="116" t="e">
        <f t="shared" si="80"/>
        <v>#REF!</v>
      </c>
      <c r="Y260" s="116" t="e">
        <f t="shared" si="81"/>
        <v>#REF!</v>
      </c>
      <c r="Z260" s="115" t="e">
        <f t="shared" si="82"/>
        <v>#REF!</v>
      </c>
      <c r="AA260" s="115" t="e">
        <f t="shared" si="86"/>
        <v>#REF!</v>
      </c>
      <c r="AB260" s="115"/>
      <c r="AC260" s="117" t="str">
        <f t="shared" si="83"/>
        <v>BERTAHAP</v>
      </c>
      <c r="AD260" s="118">
        <f t="shared" si="84"/>
        <v>0</v>
      </c>
      <c r="AE260" s="119">
        <v>2</v>
      </c>
      <c r="AF260" s="120"/>
      <c r="AG260" s="115" t="e">
        <f>IF(AF260&gt;#REF!,"LB","KR")</f>
        <v>#REF!</v>
      </c>
      <c r="AH260" s="120">
        <v>1963445000</v>
      </c>
      <c r="AI260" s="120">
        <v>2213116000</v>
      </c>
      <c r="AJ260" s="120">
        <v>2349616000</v>
      </c>
      <c r="AK260" s="121">
        <v>2494535000</v>
      </c>
      <c r="AL260" s="121">
        <v>2349616000</v>
      </c>
      <c r="AM260" s="120">
        <v>2494535000</v>
      </c>
      <c r="AN260" s="120" t="e">
        <f t="shared" si="88"/>
        <v>#REF!</v>
      </c>
    </row>
    <row r="261" spans="1:40">
      <c r="A261" s="3">
        <f t="shared" si="85"/>
        <v>222</v>
      </c>
      <c r="B261" s="106">
        <v>3</v>
      </c>
      <c r="C261" s="107" t="s">
        <v>185</v>
      </c>
      <c r="D261" s="108" t="s">
        <v>32</v>
      </c>
      <c r="E261" s="109"/>
      <c r="F261" s="110" t="s">
        <v>56</v>
      </c>
      <c r="G261" s="111">
        <f t="shared" si="67"/>
        <v>85</v>
      </c>
      <c r="H261" s="111">
        <f t="shared" si="68"/>
        <v>74</v>
      </c>
      <c r="I261" s="112">
        <f t="shared" si="69"/>
        <v>26438045</v>
      </c>
      <c r="J261" s="112" t="e">
        <f>SUMIF($AN$4:$AN$22,D261,#REF!)</f>
        <v>#REF!</v>
      </c>
      <c r="K261" s="113" t="e">
        <f t="shared" si="70"/>
        <v>#REF!</v>
      </c>
      <c r="L261" s="249" t="e">
        <f>SUMIF($AN$4:$AN$22,D261,#REF!)</f>
        <v>#REF!</v>
      </c>
      <c r="M261" s="115" t="e">
        <f t="shared" si="71"/>
        <v>#REF!</v>
      </c>
      <c r="N261" s="115" t="e">
        <f t="shared" si="72"/>
        <v>#REF!</v>
      </c>
      <c r="O261" s="115" t="e">
        <f t="shared" si="73"/>
        <v>#REF!</v>
      </c>
      <c r="P261" s="115" t="e">
        <f t="shared" si="74"/>
        <v>#REF!</v>
      </c>
      <c r="Q261" s="116" t="e">
        <f t="shared" si="75"/>
        <v>#REF!</v>
      </c>
      <c r="R261" s="115" t="e">
        <f t="shared" si="75"/>
        <v>#REF!</v>
      </c>
      <c r="S261" s="115" t="e">
        <f t="shared" si="76"/>
        <v>#REF!</v>
      </c>
      <c r="T261" s="115"/>
      <c r="U261" s="115" t="e">
        <f t="shared" si="77"/>
        <v>#REF!</v>
      </c>
      <c r="V261" s="115" t="e">
        <f t="shared" si="78"/>
        <v>#REF!</v>
      </c>
      <c r="W261" s="115" t="e">
        <f t="shared" si="79"/>
        <v>#REF!</v>
      </c>
      <c r="X261" s="116" t="e">
        <f t="shared" si="80"/>
        <v>#REF!</v>
      </c>
      <c r="Y261" s="116" t="e">
        <f t="shared" si="81"/>
        <v>#REF!</v>
      </c>
      <c r="Z261" s="115" t="e">
        <f t="shared" si="82"/>
        <v>#REF!</v>
      </c>
      <c r="AA261" s="115" t="e">
        <f t="shared" si="86"/>
        <v>#REF!</v>
      </c>
      <c r="AB261" s="115"/>
      <c r="AC261" s="117" t="str">
        <f t="shared" si="83"/>
        <v>BERTAHAP</v>
      </c>
      <c r="AD261" s="118">
        <f t="shared" si="84"/>
        <v>0</v>
      </c>
      <c r="AE261" s="119">
        <v>2</v>
      </c>
      <c r="AF261" s="120"/>
      <c r="AG261" s="115" t="e">
        <f>IF(AF261&gt;#REF!,"LB","KR")</f>
        <v>#REF!</v>
      </c>
      <c r="AH261" s="120">
        <v>1963445000</v>
      </c>
      <c r="AI261" s="120">
        <v>2213116000</v>
      </c>
      <c r="AJ261" s="120">
        <v>2349616000</v>
      </c>
      <c r="AK261" s="121">
        <v>2494535000</v>
      </c>
      <c r="AL261" s="121">
        <v>2349616000</v>
      </c>
      <c r="AM261" s="120">
        <v>2494535000</v>
      </c>
      <c r="AN261" s="120" t="e">
        <f t="shared" si="88"/>
        <v>#REF!</v>
      </c>
    </row>
    <row r="262" spans="1:40">
      <c r="A262" s="3">
        <f t="shared" si="85"/>
        <v>223</v>
      </c>
      <c r="B262" s="106">
        <v>4</v>
      </c>
      <c r="C262" s="107" t="s">
        <v>185</v>
      </c>
      <c r="D262" s="108" t="s">
        <v>38</v>
      </c>
      <c r="E262" s="109"/>
      <c r="F262" s="110" t="s">
        <v>58</v>
      </c>
      <c r="G262" s="111">
        <f t="shared" si="67"/>
        <v>101</v>
      </c>
      <c r="H262" s="111">
        <f t="shared" si="68"/>
        <v>90</v>
      </c>
      <c r="I262" s="112">
        <f t="shared" si="69"/>
        <v>26438045</v>
      </c>
      <c r="J262" s="112" t="e">
        <f>SUMIF($AN$4:$AN$22,D262,#REF!)</f>
        <v>#REF!</v>
      </c>
      <c r="K262" s="113" t="e">
        <f t="shared" si="70"/>
        <v>#REF!</v>
      </c>
      <c r="L262" s="249" t="e">
        <f>SUMIF($AN$4:$AN$22,D262,#REF!)</f>
        <v>#REF!</v>
      </c>
      <c r="M262" s="115" t="e">
        <f t="shared" si="71"/>
        <v>#REF!</v>
      </c>
      <c r="N262" s="115" t="e">
        <f t="shared" si="72"/>
        <v>#REF!</v>
      </c>
      <c r="O262" s="115" t="e">
        <f t="shared" si="73"/>
        <v>#REF!</v>
      </c>
      <c r="P262" s="115" t="e">
        <f t="shared" si="74"/>
        <v>#REF!</v>
      </c>
      <c r="Q262" s="116" t="e">
        <f t="shared" si="75"/>
        <v>#REF!</v>
      </c>
      <c r="R262" s="115" t="e">
        <f t="shared" si="75"/>
        <v>#REF!</v>
      </c>
      <c r="S262" s="115" t="e">
        <f t="shared" si="76"/>
        <v>#REF!</v>
      </c>
      <c r="T262" s="115"/>
      <c r="U262" s="115" t="e">
        <f t="shared" si="77"/>
        <v>#REF!</v>
      </c>
      <c r="V262" s="115" t="e">
        <f t="shared" si="78"/>
        <v>#REF!</v>
      </c>
      <c r="W262" s="115" t="e">
        <f t="shared" si="79"/>
        <v>#REF!</v>
      </c>
      <c r="X262" s="116" t="e">
        <f t="shared" si="80"/>
        <v>#REF!</v>
      </c>
      <c r="Y262" s="116" t="e">
        <f t="shared" si="81"/>
        <v>#REF!</v>
      </c>
      <c r="Z262" s="115" t="e">
        <f t="shared" si="82"/>
        <v>#REF!</v>
      </c>
      <c r="AA262" s="115" t="e">
        <f t="shared" si="86"/>
        <v>#REF!</v>
      </c>
      <c r="AB262" s="115"/>
      <c r="AC262" s="117" t="str">
        <f t="shared" si="83"/>
        <v>BERTAHAP</v>
      </c>
      <c r="AD262" s="118">
        <f t="shared" si="84"/>
        <v>0</v>
      </c>
      <c r="AE262" s="119">
        <v>2</v>
      </c>
      <c r="AF262" s="120"/>
      <c r="AG262" s="115" t="e">
        <f>IF(AF262&gt;#REF!,"LB","KR")</f>
        <v>#REF!</v>
      </c>
      <c r="AH262" s="120">
        <v>2387973000</v>
      </c>
      <c r="AI262" s="120">
        <v>2691628000</v>
      </c>
      <c r="AJ262" s="120">
        <v>2857641000</v>
      </c>
      <c r="AK262" s="121">
        <v>3033894000</v>
      </c>
      <c r="AL262" s="121">
        <v>2857641000</v>
      </c>
      <c r="AM262" s="120">
        <v>3033894000</v>
      </c>
      <c r="AN262" s="120" t="e">
        <f t="shared" si="88"/>
        <v>#REF!</v>
      </c>
    </row>
    <row r="263" spans="1:40">
      <c r="A263" s="3">
        <f t="shared" si="85"/>
        <v>224</v>
      </c>
      <c r="B263" s="106">
        <v>5</v>
      </c>
      <c r="C263" s="107" t="s">
        <v>185</v>
      </c>
      <c r="D263" s="106">
        <v>15</v>
      </c>
      <c r="E263" s="109"/>
      <c r="F263" s="110" t="s">
        <v>64</v>
      </c>
      <c r="G263" s="111">
        <f t="shared" si="67"/>
        <v>101</v>
      </c>
      <c r="H263" s="111">
        <f t="shared" si="68"/>
        <v>90</v>
      </c>
      <c r="I263" s="112">
        <f t="shared" si="69"/>
        <v>26438045</v>
      </c>
      <c r="J263" s="112" t="e">
        <f>SUMIF($AN$4:$AN$22,D263,#REF!)</f>
        <v>#REF!</v>
      </c>
      <c r="K263" s="113" t="e">
        <f t="shared" si="70"/>
        <v>#REF!</v>
      </c>
      <c r="L263" s="249" t="e">
        <f>SUMIF($AN$4:$AN$22,D263,#REF!)</f>
        <v>#REF!</v>
      </c>
      <c r="M263" s="115" t="e">
        <f t="shared" si="71"/>
        <v>#REF!</v>
      </c>
      <c r="N263" s="115" t="e">
        <f t="shared" si="72"/>
        <v>#REF!</v>
      </c>
      <c r="O263" s="115" t="e">
        <f t="shared" si="73"/>
        <v>#REF!</v>
      </c>
      <c r="P263" s="115" t="e">
        <f t="shared" si="74"/>
        <v>#REF!</v>
      </c>
      <c r="Q263" s="116" t="e">
        <f t="shared" si="75"/>
        <v>#REF!</v>
      </c>
      <c r="R263" s="115" t="e">
        <f t="shared" si="75"/>
        <v>#REF!</v>
      </c>
      <c r="S263" s="115" t="e">
        <f t="shared" si="76"/>
        <v>#REF!</v>
      </c>
      <c r="T263" s="115"/>
      <c r="U263" s="115" t="e">
        <f t="shared" si="77"/>
        <v>#REF!</v>
      </c>
      <c r="V263" s="115" t="e">
        <f t="shared" si="78"/>
        <v>#REF!</v>
      </c>
      <c r="W263" s="115" t="e">
        <f t="shared" si="79"/>
        <v>#REF!</v>
      </c>
      <c r="X263" s="116" t="e">
        <f t="shared" si="80"/>
        <v>#REF!</v>
      </c>
      <c r="Y263" s="116" t="e">
        <f t="shared" si="81"/>
        <v>#REF!</v>
      </c>
      <c r="Z263" s="115" t="e">
        <f t="shared" si="82"/>
        <v>#REF!</v>
      </c>
      <c r="AA263" s="115" t="e">
        <f t="shared" si="86"/>
        <v>#REF!</v>
      </c>
      <c r="AB263" s="115"/>
      <c r="AC263" s="117" t="str">
        <f t="shared" si="83"/>
        <v>BERTAHAP</v>
      </c>
      <c r="AD263" s="118">
        <f t="shared" si="84"/>
        <v>0</v>
      </c>
      <c r="AE263" s="119">
        <v>2</v>
      </c>
      <c r="AF263" s="120"/>
      <c r="AG263" s="115" t="e">
        <f>IF(AF263&gt;#REF!,"LB","KR")</f>
        <v>#REF!</v>
      </c>
      <c r="AH263" s="120">
        <v>2387973000</v>
      </c>
      <c r="AI263" s="120">
        <v>2691628000</v>
      </c>
      <c r="AJ263" s="120">
        <v>2857641000</v>
      </c>
      <c r="AK263" s="121">
        <v>3033894000</v>
      </c>
      <c r="AL263" s="121">
        <v>2857641000</v>
      </c>
      <c r="AM263" s="120">
        <v>3033894000</v>
      </c>
      <c r="AN263" s="120" t="e">
        <f t="shared" si="88"/>
        <v>#REF!</v>
      </c>
    </row>
    <row r="264" spans="1:40">
      <c r="A264" s="3">
        <f t="shared" si="85"/>
        <v>225</v>
      </c>
      <c r="B264" s="106">
        <v>6</v>
      </c>
      <c r="C264" s="107" t="s">
        <v>185</v>
      </c>
      <c r="D264" s="106">
        <v>17</v>
      </c>
      <c r="E264" s="109"/>
      <c r="F264" s="110" t="s">
        <v>67</v>
      </c>
      <c r="G264" s="111">
        <f t="shared" si="67"/>
        <v>85</v>
      </c>
      <c r="H264" s="111">
        <f t="shared" si="68"/>
        <v>74</v>
      </c>
      <c r="I264" s="112">
        <f t="shared" si="69"/>
        <v>26438045</v>
      </c>
      <c r="J264" s="112" t="e">
        <f>SUMIF($AN$4:$AN$22,D264,#REF!)</f>
        <v>#REF!</v>
      </c>
      <c r="K264" s="113" t="e">
        <f t="shared" si="70"/>
        <v>#REF!</v>
      </c>
      <c r="L264" s="249" t="e">
        <f>SUMIF($AN$4:$AN$22,D264,#REF!)</f>
        <v>#REF!</v>
      </c>
      <c r="M264" s="115" t="e">
        <f t="shared" si="71"/>
        <v>#REF!</v>
      </c>
      <c r="N264" s="115" t="e">
        <f t="shared" si="72"/>
        <v>#REF!</v>
      </c>
      <c r="O264" s="115" t="e">
        <f t="shared" si="73"/>
        <v>#REF!</v>
      </c>
      <c r="P264" s="115" t="e">
        <f t="shared" si="74"/>
        <v>#REF!</v>
      </c>
      <c r="Q264" s="116" t="e">
        <f t="shared" si="75"/>
        <v>#REF!</v>
      </c>
      <c r="R264" s="115" t="e">
        <f t="shared" si="75"/>
        <v>#REF!</v>
      </c>
      <c r="S264" s="115" t="e">
        <f t="shared" si="76"/>
        <v>#REF!</v>
      </c>
      <c r="T264" s="115"/>
      <c r="U264" s="115" t="e">
        <f t="shared" si="77"/>
        <v>#REF!</v>
      </c>
      <c r="V264" s="115" t="e">
        <f t="shared" si="78"/>
        <v>#REF!</v>
      </c>
      <c r="W264" s="115" t="e">
        <f t="shared" si="79"/>
        <v>#REF!</v>
      </c>
      <c r="X264" s="116" t="e">
        <f t="shared" si="80"/>
        <v>#REF!</v>
      </c>
      <c r="Y264" s="116" t="e">
        <f t="shared" si="81"/>
        <v>#REF!</v>
      </c>
      <c r="Z264" s="115" t="e">
        <f t="shared" si="82"/>
        <v>#REF!</v>
      </c>
      <c r="AA264" s="115" t="e">
        <f t="shared" si="86"/>
        <v>#REF!</v>
      </c>
      <c r="AB264" s="115"/>
      <c r="AC264" s="117" t="str">
        <f t="shared" si="83"/>
        <v>BERTAHAP</v>
      </c>
      <c r="AD264" s="118">
        <f t="shared" si="84"/>
        <v>0</v>
      </c>
      <c r="AE264" s="119">
        <v>2</v>
      </c>
      <c r="AF264" s="120"/>
      <c r="AG264" s="115" t="e">
        <f>IF(AF264&gt;#REF!,"LB","KR")</f>
        <v>#REF!</v>
      </c>
      <c r="AH264" s="120">
        <v>1963445000</v>
      </c>
      <c r="AI264" s="120">
        <v>2213116000</v>
      </c>
      <c r="AJ264" s="120">
        <v>2349616000</v>
      </c>
      <c r="AK264" s="121">
        <v>2494535000</v>
      </c>
      <c r="AL264" s="121">
        <v>2349616000</v>
      </c>
      <c r="AM264" s="120">
        <v>2494535000</v>
      </c>
      <c r="AN264" s="120" t="e">
        <f t="shared" si="88"/>
        <v>#REF!</v>
      </c>
    </row>
    <row r="265" spans="1:40">
      <c r="A265" s="3">
        <f t="shared" si="85"/>
        <v>226</v>
      </c>
      <c r="B265" s="106">
        <v>7</v>
      </c>
      <c r="C265" s="107" t="s">
        <v>185</v>
      </c>
      <c r="D265" s="106">
        <v>19</v>
      </c>
      <c r="E265" s="109"/>
      <c r="F265" s="110" t="s">
        <v>78</v>
      </c>
      <c r="G265" s="111">
        <f t="shared" si="67"/>
        <v>138</v>
      </c>
      <c r="H265" s="111">
        <f t="shared" si="68"/>
        <v>120</v>
      </c>
      <c r="I265" s="112">
        <f t="shared" si="69"/>
        <v>26438045</v>
      </c>
      <c r="J265" s="112" t="e">
        <f>SUMIF($AN$4:$AN$22,D265,#REF!)</f>
        <v>#REF!</v>
      </c>
      <c r="K265" s="113" t="e">
        <f t="shared" si="70"/>
        <v>#REF!</v>
      </c>
      <c r="L265" s="249" t="e">
        <f>SUMIF($AN$4:$AN$22,D265,#REF!)</f>
        <v>#REF!</v>
      </c>
      <c r="M265" s="115" t="e">
        <f t="shared" si="71"/>
        <v>#REF!</v>
      </c>
      <c r="N265" s="115" t="e">
        <f t="shared" si="72"/>
        <v>#REF!</v>
      </c>
      <c r="O265" s="115" t="e">
        <f t="shared" si="73"/>
        <v>#REF!</v>
      </c>
      <c r="P265" s="115" t="e">
        <f t="shared" si="74"/>
        <v>#REF!</v>
      </c>
      <c r="Q265" s="116" t="e">
        <f t="shared" si="75"/>
        <v>#REF!</v>
      </c>
      <c r="R265" s="115" t="e">
        <f t="shared" si="75"/>
        <v>#REF!</v>
      </c>
      <c r="S265" s="115" t="e">
        <f t="shared" si="76"/>
        <v>#REF!</v>
      </c>
      <c r="T265" s="115"/>
      <c r="U265" s="115" t="e">
        <f t="shared" si="77"/>
        <v>#REF!</v>
      </c>
      <c r="V265" s="115" t="e">
        <f t="shared" si="78"/>
        <v>#REF!</v>
      </c>
      <c r="W265" s="115" t="e">
        <f t="shared" si="79"/>
        <v>#REF!</v>
      </c>
      <c r="X265" s="116" t="e">
        <f t="shared" si="80"/>
        <v>#REF!</v>
      </c>
      <c r="Y265" s="116" t="e">
        <f t="shared" si="81"/>
        <v>#REF!</v>
      </c>
      <c r="Z265" s="115" t="e">
        <f t="shared" si="82"/>
        <v>#REF!</v>
      </c>
      <c r="AA265" s="115" t="e">
        <f t="shared" si="86"/>
        <v>#REF!</v>
      </c>
      <c r="AB265" s="115"/>
      <c r="AC265" s="117" t="str">
        <f t="shared" si="83"/>
        <v>BERTAHAP</v>
      </c>
      <c r="AD265" s="118">
        <f t="shared" si="84"/>
        <v>0</v>
      </c>
      <c r="AE265" s="119">
        <v>2</v>
      </c>
      <c r="AF265" s="120"/>
      <c r="AG265" s="115" t="e">
        <f>IF(AF265&gt;#REF!,"LB","KR")</f>
        <v>#REF!</v>
      </c>
      <c r="AH265" s="120">
        <v>3183964000</v>
      </c>
      <c r="AI265" s="120">
        <v>3588837000</v>
      </c>
      <c r="AJ265" s="120">
        <v>3810188000</v>
      </c>
      <c r="AK265" s="121">
        <v>4045192000</v>
      </c>
      <c r="AL265" s="121">
        <v>3810188000</v>
      </c>
      <c r="AM265" s="120">
        <v>4045192000</v>
      </c>
      <c r="AN265" s="120" t="e">
        <f t="shared" si="88"/>
        <v>#REF!</v>
      </c>
    </row>
    <row r="266" spans="1:40">
      <c r="A266" s="3">
        <f t="shared" si="85"/>
        <v>227</v>
      </c>
      <c r="B266" s="106">
        <v>8</v>
      </c>
      <c r="C266" s="107" t="s">
        <v>185</v>
      </c>
      <c r="D266" s="106">
        <v>21</v>
      </c>
      <c r="E266" s="109"/>
      <c r="F266" s="110" t="s">
        <v>84</v>
      </c>
      <c r="G266" s="111">
        <f t="shared" si="67"/>
        <v>132</v>
      </c>
      <c r="H266" s="111">
        <f t="shared" si="68"/>
        <v>112</v>
      </c>
      <c r="I266" s="112">
        <f t="shared" si="69"/>
        <v>26438045</v>
      </c>
      <c r="J266" s="112" t="e">
        <f>SUMIF($AN$4:$AN$22,D266,#REF!)</f>
        <v>#REF!</v>
      </c>
      <c r="K266" s="113" t="e">
        <f t="shared" si="70"/>
        <v>#REF!</v>
      </c>
      <c r="L266" s="249" t="e">
        <f>SUMIF($AN$4:$AN$22,D266,#REF!)</f>
        <v>#REF!</v>
      </c>
      <c r="M266" s="115" t="e">
        <f t="shared" si="71"/>
        <v>#REF!</v>
      </c>
      <c r="N266" s="115" t="e">
        <f t="shared" si="72"/>
        <v>#REF!</v>
      </c>
      <c r="O266" s="115" t="e">
        <f t="shared" si="73"/>
        <v>#REF!</v>
      </c>
      <c r="P266" s="115" t="e">
        <f t="shared" si="74"/>
        <v>#REF!</v>
      </c>
      <c r="Q266" s="116" t="e">
        <f t="shared" si="75"/>
        <v>#REF!</v>
      </c>
      <c r="R266" s="115" t="e">
        <f t="shared" si="75"/>
        <v>#REF!</v>
      </c>
      <c r="S266" s="115" t="e">
        <f t="shared" si="76"/>
        <v>#REF!</v>
      </c>
      <c r="T266" s="115"/>
      <c r="U266" s="115" t="e">
        <f t="shared" si="77"/>
        <v>#REF!</v>
      </c>
      <c r="V266" s="115" t="e">
        <f t="shared" si="78"/>
        <v>#REF!</v>
      </c>
      <c r="W266" s="115" t="e">
        <f t="shared" si="79"/>
        <v>#REF!</v>
      </c>
      <c r="X266" s="116" t="e">
        <f t="shared" si="80"/>
        <v>#REF!</v>
      </c>
      <c r="Y266" s="116" t="e">
        <f t="shared" si="81"/>
        <v>#REF!</v>
      </c>
      <c r="Z266" s="115" t="e">
        <f t="shared" si="82"/>
        <v>#REF!</v>
      </c>
      <c r="AA266" s="115" t="e">
        <f t="shared" si="86"/>
        <v>#REF!</v>
      </c>
      <c r="AB266" s="115"/>
      <c r="AC266" s="117" t="str">
        <f t="shared" si="83"/>
        <v>BERTAHAP</v>
      </c>
      <c r="AD266" s="118">
        <f t="shared" si="84"/>
        <v>0</v>
      </c>
      <c r="AE266" s="119">
        <v>2</v>
      </c>
      <c r="AF266" s="120"/>
      <c r="AG266" s="115" t="e">
        <f>IF(AF266&gt;#REF!,"LB","KR")</f>
        <v>#REF!</v>
      </c>
      <c r="AH266" s="120">
        <v>3083840000</v>
      </c>
      <c r="AI266" s="120">
        <v>3475980000</v>
      </c>
      <c r="AJ266" s="120">
        <v>3690371000</v>
      </c>
      <c r="AK266" s="121">
        <v>3917985000</v>
      </c>
      <c r="AL266" s="121">
        <v>3690371000</v>
      </c>
      <c r="AM266" s="120">
        <v>3917985000</v>
      </c>
      <c r="AN266" s="120" t="e">
        <f t="shared" si="88"/>
        <v>#REF!</v>
      </c>
    </row>
    <row r="267" spans="1:40">
      <c r="A267" s="3">
        <f t="shared" si="85"/>
        <v>228</v>
      </c>
      <c r="B267" s="106">
        <v>1</v>
      </c>
      <c r="C267" s="107" t="s">
        <v>186</v>
      </c>
      <c r="D267" s="108" t="s">
        <v>19</v>
      </c>
      <c r="E267" s="109"/>
      <c r="F267" s="110" t="s">
        <v>72</v>
      </c>
      <c r="G267" s="111">
        <f t="shared" si="67"/>
        <v>175</v>
      </c>
      <c r="H267" s="111">
        <f t="shared" si="68"/>
        <v>156</v>
      </c>
      <c r="I267" s="112">
        <f t="shared" si="69"/>
        <v>26438045</v>
      </c>
      <c r="J267" s="112" t="e">
        <f>SUMIF($AN$4:$AN$22,D267,#REF!)</f>
        <v>#REF!</v>
      </c>
      <c r="K267" s="113" t="e">
        <f t="shared" si="70"/>
        <v>#REF!</v>
      </c>
      <c r="L267" s="114" t="e">
        <f>SUMIF($AN$4:$AN$22,D267,#REF!)</f>
        <v>#REF!</v>
      </c>
      <c r="M267" s="115" t="e">
        <f t="shared" si="71"/>
        <v>#REF!</v>
      </c>
      <c r="N267" s="115" t="e">
        <f t="shared" si="72"/>
        <v>#REF!</v>
      </c>
      <c r="O267" s="115" t="e">
        <f t="shared" si="73"/>
        <v>#REF!</v>
      </c>
      <c r="P267" s="115" t="e">
        <f t="shared" si="74"/>
        <v>#REF!</v>
      </c>
      <c r="Q267" s="116" t="e">
        <f t="shared" si="75"/>
        <v>#REF!</v>
      </c>
      <c r="R267" s="115" t="e">
        <f t="shared" si="75"/>
        <v>#REF!</v>
      </c>
      <c r="S267" s="115" t="e">
        <f t="shared" si="76"/>
        <v>#REF!</v>
      </c>
      <c r="T267" s="115"/>
      <c r="U267" s="115" t="e">
        <f t="shared" si="77"/>
        <v>#REF!</v>
      </c>
      <c r="V267" s="115" t="e">
        <f t="shared" si="78"/>
        <v>#REF!</v>
      </c>
      <c r="W267" s="115" t="e">
        <f t="shared" si="79"/>
        <v>#REF!</v>
      </c>
      <c r="X267" s="116" t="e">
        <f t="shared" si="80"/>
        <v>#REF!</v>
      </c>
      <c r="Y267" s="116" t="e">
        <f t="shared" si="81"/>
        <v>#REF!</v>
      </c>
      <c r="Z267" s="115" t="e">
        <f t="shared" si="82"/>
        <v>#REF!</v>
      </c>
      <c r="AA267" s="115" t="e">
        <f t="shared" si="86"/>
        <v>#REF!</v>
      </c>
      <c r="AB267" s="115"/>
      <c r="AC267" s="117" t="str">
        <f t="shared" si="83"/>
        <v>BERTAHAP</v>
      </c>
      <c r="AD267" s="118">
        <f t="shared" si="84"/>
        <v>0</v>
      </c>
      <c r="AE267" s="119">
        <v>2</v>
      </c>
      <c r="AF267" s="120"/>
      <c r="AG267" s="115" t="e">
        <f>IF(AF267&gt;#REF!,"LB","KR")</f>
        <v>#REF!</v>
      </c>
      <c r="AH267" s="120">
        <v>4155835000</v>
      </c>
      <c r="AI267" s="120">
        <v>4684289000</v>
      </c>
      <c r="AJ267" s="120">
        <v>4973206000</v>
      </c>
      <c r="AK267" s="121">
        <v>5279943000</v>
      </c>
      <c r="AL267" s="121">
        <v>4973206000</v>
      </c>
      <c r="AM267" s="120">
        <v>5279943000</v>
      </c>
      <c r="AN267" s="120" t="e">
        <f t="shared" si="88"/>
        <v>#REF!</v>
      </c>
    </row>
    <row r="268" spans="1:40">
      <c r="A268" s="3">
        <f t="shared" si="85"/>
        <v>229</v>
      </c>
      <c r="B268" s="106">
        <v>2</v>
      </c>
      <c r="C268" s="107" t="s">
        <v>186</v>
      </c>
      <c r="D268" s="108" t="s">
        <v>29</v>
      </c>
      <c r="E268" s="109"/>
      <c r="F268" s="110" t="s">
        <v>74</v>
      </c>
      <c r="G268" s="111">
        <f t="shared" si="67"/>
        <v>85</v>
      </c>
      <c r="H268" s="111">
        <f t="shared" si="68"/>
        <v>74</v>
      </c>
      <c r="I268" s="112">
        <f t="shared" si="69"/>
        <v>26438045</v>
      </c>
      <c r="J268" s="112" t="e">
        <f>SUMIF($AN$4:$AN$22,D268,#REF!)</f>
        <v>#REF!</v>
      </c>
      <c r="K268" s="113" t="e">
        <f t="shared" si="70"/>
        <v>#REF!</v>
      </c>
      <c r="L268" s="114" t="e">
        <f>SUMIF($AN$4:$AN$22,D268,#REF!)</f>
        <v>#REF!</v>
      </c>
      <c r="M268" s="115" t="e">
        <f t="shared" si="71"/>
        <v>#REF!</v>
      </c>
      <c r="N268" s="115" t="e">
        <f t="shared" si="72"/>
        <v>#REF!</v>
      </c>
      <c r="O268" s="115" t="e">
        <f t="shared" si="73"/>
        <v>#REF!</v>
      </c>
      <c r="P268" s="115" t="e">
        <f t="shared" si="74"/>
        <v>#REF!</v>
      </c>
      <c r="Q268" s="116" t="e">
        <f t="shared" si="75"/>
        <v>#REF!</v>
      </c>
      <c r="R268" s="115" t="e">
        <f t="shared" si="75"/>
        <v>#REF!</v>
      </c>
      <c r="S268" s="115" t="e">
        <f t="shared" si="76"/>
        <v>#REF!</v>
      </c>
      <c r="T268" s="115"/>
      <c r="U268" s="115" t="e">
        <f t="shared" si="77"/>
        <v>#REF!</v>
      </c>
      <c r="V268" s="115" t="e">
        <f t="shared" si="78"/>
        <v>#REF!</v>
      </c>
      <c r="W268" s="115" t="e">
        <f t="shared" si="79"/>
        <v>#REF!</v>
      </c>
      <c r="X268" s="116" t="e">
        <f t="shared" si="80"/>
        <v>#REF!</v>
      </c>
      <c r="Y268" s="116" t="e">
        <f t="shared" si="81"/>
        <v>#REF!</v>
      </c>
      <c r="Z268" s="115" t="e">
        <f t="shared" si="82"/>
        <v>#REF!</v>
      </c>
      <c r="AA268" s="115" t="e">
        <f t="shared" si="86"/>
        <v>#REF!</v>
      </c>
      <c r="AB268" s="115"/>
      <c r="AC268" s="117" t="str">
        <f t="shared" si="83"/>
        <v>BERTAHAP</v>
      </c>
      <c r="AD268" s="118">
        <f t="shared" si="84"/>
        <v>0</v>
      </c>
      <c r="AE268" s="119">
        <v>2</v>
      </c>
      <c r="AF268" s="120"/>
      <c r="AG268" s="115" t="e">
        <f>IF(AF268&gt;#REF!,"LB","KR")</f>
        <v>#REF!</v>
      </c>
      <c r="AH268" s="120">
        <v>1934851000</v>
      </c>
      <c r="AI268" s="120">
        <v>2180886000</v>
      </c>
      <c r="AJ268" s="120">
        <v>2315398000</v>
      </c>
      <c r="AK268" s="121">
        <v>2458207000</v>
      </c>
      <c r="AL268" s="121">
        <v>2315398000</v>
      </c>
      <c r="AM268" s="120">
        <v>2458207000</v>
      </c>
      <c r="AN268" s="120" t="e">
        <f t="shared" si="88"/>
        <v>#REF!</v>
      </c>
    </row>
    <row r="269" spans="1:40">
      <c r="A269" s="3">
        <f t="shared" si="85"/>
        <v>230</v>
      </c>
      <c r="B269" s="106">
        <v>3</v>
      </c>
      <c r="C269" s="107" t="s">
        <v>186</v>
      </c>
      <c r="D269" s="108" t="s">
        <v>32</v>
      </c>
      <c r="E269" s="109"/>
      <c r="F269" s="110" t="s">
        <v>56</v>
      </c>
      <c r="G269" s="111">
        <f t="shared" si="67"/>
        <v>85</v>
      </c>
      <c r="H269" s="111">
        <f t="shared" si="68"/>
        <v>74</v>
      </c>
      <c r="I269" s="112">
        <f t="shared" si="69"/>
        <v>26438045</v>
      </c>
      <c r="J269" s="112" t="e">
        <f>SUMIF($AN$4:$AN$22,D269,#REF!)</f>
        <v>#REF!</v>
      </c>
      <c r="K269" s="113" t="e">
        <f t="shared" si="70"/>
        <v>#REF!</v>
      </c>
      <c r="L269" s="114" t="e">
        <f>SUMIF($AN$4:$AN$22,D269,#REF!)</f>
        <v>#REF!</v>
      </c>
      <c r="M269" s="115" t="e">
        <f t="shared" si="71"/>
        <v>#REF!</v>
      </c>
      <c r="N269" s="115" t="e">
        <f t="shared" si="72"/>
        <v>#REF!</v>
      </c>
      <c r="O269" s="115" t="e">
        <f t="shared" si="73"/>
        <v>#REF!</v>
      </c>
      <c r="P269" s="115" t="e">
        <f t="shared" si="74"/>
        <v>#REF!</v>
      </c>
      <c r="Q269" s="116" t="e">
        <f t="shared" si="75"/>
        <v>#REF!</v>
      </c>
      <c r="R269" s="115" t="e">
        <f t="shared" si="75"/>
        <v>#REF!</v>
      </c>
      <c r="S269" s="115" t="e">
        <f t="shared" si="76"/>
        <v>#REF!</v>
      </c>
      <c r="T269" s="115"/>
      <c r="U269" s="115" t="e">
        <f t="shared" si="77"/>
        <v>#REF!</v>
      </c>
      <c r="V269" s="115" t="e">
        <f t="shared" si="78"/>
        <v>#REF!</v>
      </c>
      <c r="W269" s="115" t="e">
        <f t="shared" si="79"/>
        <v>#REF!</v>
      </c>
      <c r="X269" s="116" t="e">
        <f t="shared" si="80"/>
        <v>#REF!</v>
      </c>
      <c r="Y269" s="116" t="e">
        <f t="shared" si="81"/>
        <v>#REF!</v>
      </c>
      <c r="Z269" s="115" t="e">
        <f t="shared" si="82"/>
        <v>#REF!</v>
      </c>
      <c r="AA269" s="115" t="e">
        <f t="shared" si="86"/>
        <v>#REF!</v>
      </c>
      <c r="AB269" s="115"/>
      <c r="AC269" s="117" t="str">
        <f t="shared" si="83"/>
        <v>BERTAHAP</v>
      </c>
      <c r="AD269" s="118">
        <f t="shared" si="84"/>
        <v>0</v>
      </c>
      <c r="AE269" s="119">
        <v>2</v>
      </c>
      <c r="AF269" s="120"/>
      <c r="AG269" s="115" t="e">
        <f>IF(AF269&gt;#REF!,"LB","KR")</f>
        <v>#REF!</v>
      </c>
      <c r="AH269" s="120">
        <v>1934851000</v>
      </c>
      <c r="AI269" s="120">
        <v>2180886000</v>
      </c>
      <c r="AJ269" s="120">
        <v>2315398000</v>
      </c>
      <c r="AK269" s="121">
        <v>2458207000</v>
      </c>
      <c r="AL269" s="121">
        <v>2315398000</v>
      </c>
      <c r="AM269" s="120">
        <v>2458207000</v>
      </c>
      <c r="AN269" s="120" t="e">
        <f t="shared" si="88"/>
        <v>#REF!</v>
      </c>
    </row>
    <row r="270" spans="1:40">
      <c r="A270" s="3">
        <f t="shared" si="85"/>
        <v>231</v>
      </c>
      <c r="B270" s="106">
        <v>4</v>
      </c>
      <c r="C270" s="107" t="s">
        <v>186</v>
      </c>
      <c r="D270" s="108" t="s">
        <v>38</v>
      </c>
      <c r="E270" s="109"/>
      <c r="F270" s="110" t="s">
        <v>58</v>
      </c>
      <c r="G270" s="111">
        <f t="shared" si="67"/>
        <v>101</v>
      </c>
      <c r="H270" s="111">
        <f t="shared" si="68"/>
        <v>90</v>
      </c>
      <c r="I270" s="112">
        <f t="shared" si="69"/>
        <v>26438045</v>
      </c>
      <c r="J270" s="112" t="e">
        <f>SUMIF($AN$4:$AN$22,D270,#REF!)</f>
        <v>#REF!</v>
      </c>
      <c r="K270" s="113" t="e">
        <f t="shared" si="70"/>
        <v>#REF!</v>
      </c>
      <c r="L270" s="114" t="e">
        <f>SUMIF($AN$4:$AN$22,D270,#REF!)</f>
        <v>#REF!</v>
      </c>
      <c r="M270" s="115" t="e">
        <f t="shared" si="71"/>
        <v>#REF!</v>
      </c>
      <c r="N270" s="115" t="e">
        <f t="shared" si="72"/>
        <v>#REF!</v>
      </c>
      <c r="O270" s="115" t="e">
        <f t="shared" si="73"/>
        <v>#REF!</v>
      </c>
      <c r="P270" s="115" t="e">
        <f t="shared" si="74"/>
        <v>#REF!</v>
      </c>
      <c r="Q270" s="116" t="e">
        <f t="shared" si="75"/>
        <v>#REF!</v>
      </c>
      <c r="R270" s="115" t="e">
        <f t="shared" si="75"/>
        <v>#REF!</v>
      </c>
      <c r="S270" s="115" t="e">
        <f t="shared" si="76"/>
        <v>#REF!</v>
      </c>
      <c r="T270" s="115"/>
      <c r="U270" s="115" t="e">
        <f t="shared" si="77"/>
        <v>#REF!</v>
      </c>
      <c r="V270" s="115" t="e">
        <f t="shared" si="78"/>
        <v>#REF!</v>
      </c>
      <c r="W270" s="115" t="e">
        <f t="shared" si="79"/>
        <v>#REF!</v>
      </c>
      <c r="X270" s="116" t="e">
        <f t="shared" si="80"/>
        <v>#REF!</v>
      </c>
      <c r="Y270" s="116" t="e">
        <f t="shared" si="81"/>
        <v>#REF!</v>
      </c>
      <c r="Z270" s="115" t="e">
        <f t="shared" si="82"/>
        <v>#REF!</v>
      </c>
      <c r="AA270" s="115" t="e">
        <f t="shared" si="86"/>
        <v>#REF!</v>
      </c>
      <c r="AB270" s="115"/>
      <c r="AC270" s="117" t="str">
        <f t="shared" si="83"/>
        <v>BERTAHAP</v>
      </c>
      <c r="AD270" s="118">
        <f t="shared" si="84"/>
        <v>0</v>
      </c>
      <c r="AE270" s="119">
        <v>2</v>
      </c>
      <c r="AF270" s="120"/>
      <c r="AG270" s="115" t="e">
        <f>IF(AF270&gt;#REF!,"LB","KR")</f>
        <v>#REF!</v>
      </c>
      <c r="AH270" s="120">
        <v>2353197000</v>
      </c>
      <c r="AI270" s="120">
        <v>2652429000</v>
      </c>
      <c r="AJ270" s="120">
        <v>2816025000</v>
      </c>
      <c r="AK270" s="121">
        <v>2989711000</v>
      </c>
      <c r="AL270" s="121">
        <v>2816025000</v>
      </c>
      <c r="AM270" s="120">
        <v>2989711000</v>
      </c>
      <c r="AN270" s="120" t="e">
        <f t="shared" si="88"/>
        <v>#REF!</v>
      </c>
    </row>
    <row r="271" spans="1:40">
      <c r="A271" s="3">
        <f t="shared" si="85"/>
        <v>232</v>
      </c>
      <c r="B271" s="106">
        <v>5</v>
      </c>
      <c r="C271" s="107" t="s">
        <v>186</v>
      </c>
      <c r="D271" s="106">
        <v>15</v>
      </c>
      <c r="E271" s="109"/>
      <c r="F271" s="110" t="s">
        <v>64</v>
      </c>
      <c r="G271" s="111">
        <f t="shared" si="67"/>
        <v>101</v>
      </c>
      <c r="H271" s="111">
        <f t="shared" si="68"/>
        <v>90</v>
      </c>
      <c r="I271" s="112">
        <f t="shared" si="69"/>
        <v>26438045</v>
      </c>
      <c r="J271" s="112" t="e">
        <f>SUMIF($AN$4:$AN$22,D271,#REF!)</f>
        <v>#REF!</v>
      </c>
      <c r="K271" s="113" t="e">
        <f t="shared" si="70"/>
        <v>#REF!</v>
      </c>
      <c r="L271" s="114" t="e">
        <f>SUMIF($AN$4:$AN$22,D271,#REF!)</f>
        <v>#REF!</v>
      </c>
      <c r="M271" s="115" t="e">
        <f t="shared" si="71"/>
        <v>#REF!</v>
      </c>
      <c r="N271" s="115" t="e">
        <f t="shared" si="72"/>
        <v>#REF!</v>
      </c>
      <c r="O271" s="115" t="e">
        <f t="shared" si="73"/>
        <v>#REF!</v>
      </c>
      <c r="P271" s="115" t="e">
        <f t="shared" si="74"/>
        <v>#REF!</v>
      </c>
      <c r="Q271" s="116" t="e">
        <f t="shared" si="75"/>
        <v>#REF!</v>
      </c>
      <c r="R271" s="115" t="e">
        <f t="shared" si="75"/>
        <v>#REF!</v>
      </c>
      <c r="S271" s="115" t="e">
        <f t="shared" si="76"/>
        <v>#REF!</v>
      </c>
      <c r="T271" s="115"/>
      <c r="U271" s="115" t="e">
        <f t="shared" si="77"/>
        <v>#REF!</v>
      </c>
      <c r="V271" s="115" t="e">
        <f t="shared" si="78"/>
        <v>#REF!</v>
      </c>
      <c r="W271" s="115" t="e">
        <f t="shared" si="79"/>
        <v>#REF!</v>
      </c>
      <c r="X271" s="116" t="e">
        <f t="shared" si="80"/>
        <v>#REF!</v>
      </c>
      <c r="Y271" s="116" t="e">
        <f t="shared" si="81"/>
        <v>#REF!</v>
      </c>
      <c r="Z271" s="115" t="e">
        <f t="shared" si="82"/>
        <v>#REF!</v>
      </c>
      <c r="AA271" s="115" t="e">
        <f t="shared" si="86"/>
        <v>#REF!</v>
      </c>
      <c r="AB271" s="115"/>
      <c r="AC271" s="117" t="str">
        <f t="shared" si="83"/>
        <v>BERTAHAP</v>
      </c>
      <c r="AD271" s="118">
        <f t="shared" si="84"/>
        <v>0</v>
      </c>
      <c r="AE271" s="119">
        <v>2</v>
      </c>
      <c r="AF271" s="120"/>
      <c r="AG271" s="115" t="e">
        <f>IF(AF271&gt;#REF!,"LB","KR")</f>
        <v>#REF!</v>
      </c>
      <c r="AH271" s="120">
        <v>2353197000</v>
      </c>
      <c r="AI271" s="120">
        <v>2652429000</v>
      </c>
      <c r="AJ271" s="120">
        <v>2816025000</v>
      </c>
      <c r="AK271" s="121">
        <v>2989711000</v>
      </c>
      <c r="AL271" s="121">
        <v>2816025000</v>
      </c>
      <c r="AM271" s="120">
        <v>2989711000</v>
      </c>
      <c r="AN271" s="120" t="e">
        <f t="shared" si="88"/>
        <v>#REF!</v>
      </c>
    </row>
    <row r="272" spans="1:40">
      <c r="A272" s="3">
        <f t="shared" si="85"/>
        <v>233</v>
      </c>
      <c r="B272" s="106">
        <v>6</v>
      </c>
      <c r="C272" s="107" t="s">
        <v>186</v>
      </c>
      <c r="D272" s="106">
        <v>17</v>
      </c>
      <c r="E272" s="109"/>
      <c r="F272" s="110" t="s">
        <v>67</v>
      </c>
      <c r="G272" s="111">
        <f t="shared" si="67"/>
        <v>85</v>
      </c>
      <c r="H272" s="111">
        <f t="shared" si="68"/>
        <v>74</v>
      </c>
      <c r="I272" s="112">
        <f t="shared" si="69"/>
        <v>26438045</v>
      </c>
      <c r="J272" s="112" t="e">
        <f>SUMIF($AN$4:$AN$22,D272,#REF!)</f>
        <v>#REF!</v>
      </c>
      <c r="K272" s="113" t="e">
        <f t="shared" si="70"/>
        <v>#REF!</v>
      </c>
      <c r="L272" s="114" t="e">
        <f>SUMIF($AN$4:$AN$22,D272,#REF!)</f>
        <v>#REF!</v>
      </c>
      <c r="M272" s="115" t="e">
        <f t="shared" si="71"/>
        <v>#REF!</v>
      </c>
      <c r="N272" s="115" t="e">
        <f t="shared" si="72"/>
        <v>#REF!</v>
      </c>
      <c r="O272" s="115" t="e">
        <f t="shared" si="73"/>
        <v>#REF!</v>
      </c>
      <c r="P272" s="115" t="e">
        <f t="shared" si="74"/>
        <v>#REF!</v>
      </c>
      <c r="Q272" s="116" t="e">
        <f t="shared" si="75"/>
        <v>#REF!</v>
      </c>
      <c r="R272" s="115" t="e">
        <f t="shared" si="75"/>
        <v>#REF!</v>
      </c>
      <c r="S272" s="115" t="e">
        <f t="shared" si="76"/>
        <v>#REF!</v>
      </c>
      <c r="T272" s="115"/>
      <c r="U272" s="115" t="e">
        <f t="shared" si="77"/>
        <v>#REF!</v>
      </c>
      <c r="V272" s="115" t="e">
        <f t="shared" si="78"/>
        <v>#REF!</v>
      </c>
      <c r="W272" s="115" t="e">
        <f t="shared" si="79"/>
        <v>#REF!</v>
      </c>
      <c r="X272" s="116" t="e">
        <f t="shared" si="80"/>
        <v>#REF!</v>
      </c>
      <c r="Y272" s="116" t="e">
        <f t="shared" si="81"/>
        <v>#REF!</v>
      </c>
      <c r="Z272" s="115" t="e">
        <f t="shared" si="82"/>
        <v>#REF!</v>
      </c>
      <c r="AA272" s="115" t="e">
        <f t="shared" si="86"/>
        <v>#REF!</v>
      </c>
      <c r="AB272" s="115"/>
      <c r="AC272" s="117" t="str">
        <f t="shared" si="83"/>
        <v>BERTAHAP</v>
      </c>
      <c r="AD272" s="118">
        <f t="shared" si="84"/>
        <v>0</v>
      </c>
      <c r="AE272" s="119">
        <v>2</v>
      </c>
      <c r="AF272" s="120"/>
      <c r="AG272" s="115" t="e">
        <f>IF(AF272&gt;#REF!,"LB","KR")</f>
        <v>#REF!</v>
      </c>
      <c r="AH272" s="120">
        <v>1934851000</v>
      </c>
      <c r="AI272" s="120">
        <v>2180886000</v>
      </c>
      <c r="AJ272" s="120">
        <v>2315398000</v>
      </c>
      <c r="AK272" s="121">
        <v>2458207000</v>
      </c>
      <c r="AL272" s="121">
        <v>2315398000</v>
      </c>
      <c r="AM272" s="120">
        <v>2458207000</v>
      </c>
      <c r="AN272" s="120" t="e">
        <f t="shared" si="88"/>
        <v>#REF!</v>
      </c>
    </row>
    <row r="273" spans="1:40">
      <c r="A273" s="3">
        <f t="shared" si="85"/>
        <v>234</v>
      </c>
      <c r="B273" s="106">
        <v>7</v>
      </c>
      <c r="C273" s="107" t="s">
        <v>186</v>
      </c>
      <c r="D273" s="106">
        <v>19</v>
      </c>
      <c r="E273" s="109"/>
      <c r="F273" s="110" t="s">
        <v>78</v>
      </c>
      <c r="G273" s="111">
        <f t="shared" si="67"/>
        <v>138</v>
      </c>
      <c r="H273" s="111">
        <f t="shared" si="68"/>
        <v>120</v>
      </c>
      <c r="I273" s="112">
        <f t="shared" si="69"/>
        <v>26438045</v>
      </c>
      <c r="J273" s="112" t="e">
        <f>SUMIF($AN$4:$AN$22,D273,#REF!)</f>
        <v>#REF!</v>
      </c>
      <c r="K273" s="113" t="e">
        <f t="shared" si="70"/>
        <v>#REF!</v>
      </c>
      <c r="L273" s="114" t="e">
        <f>SUMIF($AN$4:$AN$22,D273,#REF!)</f>
        <v>#REF!</v>
      </c>
      <c r="M273" s="115" t="e">
        <f t="shared" si="71"/>
        <v>#REF!</v>
      </c>
      <c r="N273" s="115" t="e">
        <f t="shared" si="72"/>
        <v>#REF!</v>
      </c>
      <c r="O273" s="115" t="e">
        <f t="shared" si="73"/>
        <v>#REF!</v>
      </c>
      <c r="P273" s="115" t="e">
        <f t="shared" si="74"/>
        <v>#REF!</v>
      </c>
      <c r="Q273" s="116" t="e">
        <f t="shared" si="75"/>
        <v>#REF!</v>
      </c>
      <c r="R273" s="115" t="e">
        <f t="shared" si="75"/>
        <v>#REF!</v>
      </c>
      <c r="S273" s="115" t="e">
        <f t="shared" si="76"/>
        <v>#REF!</v>
      </c>
      <c r="T273" s="115"/>
      <c r="U273" s="115" t="e">
        <f t="shared" si="77"/>
        <v>#REF!</v>
      </c>
      <c r="V273" s="115" t="e">
        <f t="shared" si="78"/>
        <v>#REF!</v>
      </c>
      <c r="W273" s="115" t="e">
        <f t="shared" si="79"/>
        <v>#REF!</v>
      </c>
      <c r="X273" s="116" t="e">
        <f t="shared" si="80"/>
        <v>#REF!</v>
      </c>
      <c r="Y273" s="116" t="e">
        <f t="shared" si="81"/>
        <v>#REF!</v>
      </c>
      <c r="Z273" s="115" t="e">
        <f t="shared" si="82"/>
        <v>#REF!</v>
      </c>
      <c r="AA273" s="115" t="e">
        <f t="shared" si="86"/>
        <v>#REF!</v>
      </c>
      <c r="AB273" s="115"/>
      <c r="AC273" s="117" t="str">
        <f t="shared" si="83"/>
        <v>BERTAHAP</v>
      </c>
      <c r="AD273" s="118">
        <f t="shared" si="84"/>
        <v>0</v>
      </c>
      <c r="AE273" s="119">
        <v>2</v>
      </c>
      <c r="AF273" s="120"/>
      <c r="AG273" s="115" t="e">
        <f>IF(AF273&gt;#REF!,"LB","KR")</f>
        <v>#REF!</v>
      </c>
      <c r="AH273" s="120">
        <v>3137596000</v>
      </c>
      <c r="AI273" s="120">
        <v>3536572000</v>
      </c>
      <c r="AJ273" s="120">
        <v>3754700000</v>
      </c>
      <c r="AK273" s="121">
        <v>3986282000</v>
      </c>
      <c r="AL273" s="121">
        <v>3754700000</v>
      </c>
      <c r="AM273" s="120">
        <v>3986282000</v>
      </c>
      <c r="AN273" s="120" t="e">
        <f t="shared" si="88"/>
        <v>#REF!</v>
      </c>
    </row>
    <row r="274" spans="1:40">
      <c r="A274" s="3">
        <f t="shared" si="85"/>
        <v>235</v>
      </c>
      <c r="B274" s="106">
        <v>8</v>
      </c>
      <c r="C274" s="107" t="s">
        <v>186</v>
      </c>
      <c r="D274" s="106">
        <v>21</v>
      </c>
      <c r="E274" s="109"/>
      <c r="F274" s="110" t="s">
        <v>84</v>
      </c>
      <c r="G274" s="111">
        <f t="shared" si="67"/>
        <v>132</v>
      </c>
      <c r="H274" s="111">
        <f t="shared" si="68"/>
        <v>112</v>
      </c>
      <c r="I274" s="112">
        <f t="shared" si="69"/>
        <v>26438045</v>
      </c>
      <c r="J274" s="112" t="e">
        <f>SUMIF($AN$4:$AN$22,D274,#REF!)</f>
        <v>#REF!</v>
      </c>
      <c r="K274" s="113" t="e">
        <f t="shared" si="70"/>
        <v>#REF!</v>
      </c>
      <c r="L274" s="114" t="e">
        <f>SUMIF($AN$4:$AN$22,D274,#REF!)</f>
        <v>#REF!</v>
      </c>
      <c r="M274" s="115" t="e">
        <f t="shared" si="71"/>
        <v>#REF!</v>
      </c>
      <c r="N274" s="115" t="e">
        <f t="shared" si="72"/>
        <v>#REF!</v>
      </c>
      <c r="O274" s="115" t="e">
        <f t="shared" si="73"/>
        <v>#REF!</v>
      </c>
      <c r="P274" s="115" t="e">
        <f t="shared" si="74"/>
        <v>#REF!</v>
      </c>
      <c r="Q274" s="116" t="e">
        <f t="shared" si="75"/>
        <v>#REF!</v>
      </c>
      <c r="R274" s="115" t="e">
        <f t="shared" si="75"/>
        <v>#REF!</v>
      </c>
      <c r="S274" s="115" t="e">
        <f t="shared" si="76"/>
        <v>#REF!</v>
      </c>
      <c r="T274" s="115"/>
      <c r="U274" s="115" t="e">
        <f t="shared" si="77"/>
        <v>#REF!</v>
      </c>
      <c r="V274" s="115" t="e">
        <f t="shared" si="78"/>
        <v>#REF!</v>
      </c>
      <c r="W274" s="115" t="e">
        <f t="shared" si="79"/>
        <v>#REF!</v>
      </c>
      <c r="X274" s="116" t="e">
        <f t="shared" si="80"/>
        <v>#REF!</v>
      </c>
      <c r="Y274" s="116" t="e">
        <f t="shared" si="81"/>
        <v>#REF!</v>
      </c>
      <c r="Z274" s="115" t="e">
        <f t="shared" si="82"/>
        <v>#REF!</v>
      </c>
      <c r="AA274" s="115" t="e">
        <f t="shared" si="86"/>
        <v>#REF!</v>
      </c>
      <c r="AB274" s="115"/>
      <c r="AC274" s="117" t="str">
        <f t="shared" si="83"/>
        <v>BERTAHAP</v>
      </c>
      <c r="AD274" s="118">
        <f t="shared" si="84"/>
        <v>0</v>
      </c>
      <c r="AE274" s="119">
        <v>2</v>
      </c>
      <c r="AF274" s="120"/>
      <c r="AG274" s="115" t="e">
        <f>IF(AF274&gt;#REF!,"LB","KR")</f>
        <v>#REF!</v>
      </c>
      <c r="AH274" s="120">
        <v>3038929000</v>
      </c>
      <c r="AI274" s="120">
        <v>3425359000</v>
      </c>
      <c r="AJ274" s="120">
        <v>3636628000</v>
      </c>
      <c r="AK274" s="121">
        <v>3860927000</v>
      </c>
      <c r="AL274" s="121">
        <v>3636628000</v>
      </c>
      <c r="AM274" s="120">
        <v>3860927000</v>
      </c>
      <c r="AN274" s="120" t="e">
        <f t="shared" si="88"/>
        <v>#REF!</v>
      </c>
    </row>
    <row r="275" spans="1:40">
      <c r="A275" s="3">
        <f t="shared" si="85"/>
        <v>236</v>
      </c>
      <c r="B275" s="106">
        <v>1</v>
      </c>
      <c r="C275" s="107" t="s">
        <v>187</v>
      </c>
      <c r="D275" s="108" t="s">
        <v>19</v>
      </c>
      <c r="E275" s="109"/>
      <c r="F275" s="110" t="s">
        <v>72</v>
      </c>
      <c r="G275" s="111">
        <f t="shared" si="67"/>
        <v>175</v>
      </c>
      <c r="H275" s="111">
        <f t="shared" si="68"/>
        <v>156</v>
      </c>
      <c r="I275" s="112">
        <f t="shared" si="69"/>
        <v>26438045</v>
      </c>
      <c r="J275" s="112" t="e">
        <f>SUMIF($AN$4:$AN$22,D275,#REF!)</f>
        <v>#REF!</v>
      </c>
      <c r="K275" s="113" t="e">
        <f t="shared" si="70"/>
        <v>#REF!</v>
      </c>
      <c r="L275" s="114" t="e">
        <f>SUMIF($AN$4:$AN$22,D275,#REF!)</f>
        <v>#REF!</v>
      </c>
      <c r="M275" s="115" t="e">
        <f t="shared" si="71"/>
        <v>#REF!</v>
      </c>
      <c r="N275" s="115" t="e">
        <f t="shared" si="72"/>
        <v>#REF!</v>
      </c>
      <c r="O275" s="115" t="e">
        <f t="shared" si="73"/>
        <v>#REF!</v>
      </c>
      <c r="P275" s="115" t="e">
        <f t="shared" si="74"/>
        <v>#REF!</v>
      </c>
      <c r="Q275" s="116" t="e">
        <f t="shared" si="75"/>
        <v>#REF!</v>
      </c>
      <c r="R275" s="115" t="e">
        <f t="shared" si="75"/>
        <v>#REF!</v>
      </c>
      <c r="S275" s="115" t="e">
        <f t="shared" si="76"/>
        <v>#REF!</v>
      </c>
      <c r="T275" s="115"/>
      <c r="U275" s="115" t="e">
        <f t="shared" si="77"/>
        <v>#REF!</v>
      </c>
      <c r="V275" s="115" t="e">
        <f t="shared" si="78"/>
        <v>#REF!</v>
      </c>
      <c r="W275" s="115" t="e">
        <f t="shared" si="79"/>
        <v>#REF!</v>
      </c>
      <c r="X275" s="116" t="e">
        <f t="shared" si="80"/>
        <v>#REF!</v>
      </c>
      <c r="Y275" s="116" t="e">
        <f t="shared" si="81"/>
        <v>#REF!</v>
      </c>
      <c r="Z275" s="115" t="e">
        <f t="shared" si="82"/>
        <v>#REF!</v>
      </c>
      <c r="AA275" s="115" t="e">
        <f t="shared" si="86"/>
        <v>#REF!</v>
      </c>
      <c r="AB275" s="115"/>
      <c r="AC275" s="117" t="str">
        <f t="shared" si="83"/>
        <v>BERTAHAP</v>
      </c>
      <c r="AD275" s="118">
        <f t="shared" si="84"/>
        <v>0</v>
      </c>
      <c r="AE275" s="119">
        <v>2</v>
      </c>
      <c r="AF275" s="120"/>
      <c r="AG275" s="115" t="e">
        <f>IF(AF275&gt;#REF!,"LB","KR")</f>
        <v>#REF!</v>
      </c>
      <c r="AH275" s="120">
        <v>4155835000</v>
      </c>
      <c r="AI275" s="120">
        <v>4684289000</v>
      </c>
      <c r="AJ275" s="120">
        <v>4973206000</v>
      </c>
      <c r="AK275" s="121">
        <v>5279943000</v>
      </c>
      <c r="AL275" s="121">
        <v>4973206000</v>
      </c>
      <c r="AM275" s="120">
        <v>5279943000</v>
      </c>
      <c r="AN275" s="120" t="e">
        <f t="shared" si="88"/>
        <v>#REF!</v>
      </c>
    </row>
    <row r="276" spans="1:40">
      <c r="A276" s="3">
        <f t="shared" si="85"/>
        <v>237</v>
      </c>
      <c r="B276" s="106">
        <v>2</v>
      </c>
      <c r="C276" s="107" t="s">
        <v>187</v>
      </c>
      <c r="D276" s="108" t="s">
        <v>29</v>
      </c>
      <c r="E276" s="109"/>
      <c r="F276" s="110" t="s">
        <v>74</v>
      </c>
      <c r="G276" s="111">
        <f t="shared" si="67"/>
        <v>85</v>
      </c>
      <c r="H276" s="111">
        <f t="shared" si="68"/>
        <v>74</v>
      </c>
      <c r="I276" s="112">
        <f t="shared" si="69"/>
        <v>26438045</v>
      </c>
      <c r="J276" s="112" t="e">
        <f>SUMIF($AN$4:$AN$22,D276,#REF!)</f>
        <v>#REF!</v>
      </c>
      <c r="K276" s="113" t="e">
        <f t="shared" si="70"/>
        <v>#REF!</v>
      </c>
      <c r="L276" s="114" t="e">
        <f>SUMIF($AN$4:$AN$22,D276,#REF!)</f>
        <v>#REF!</v>
      </c>
      <c r="M276" s="115" t="e">
        <f t="shared" si="71"/>
        <v>#REF!</v>
      </c>
      <c r="N276" s="115" t="e">
        <f t="shared" si="72"/>
        <v>#REF!</v>
      </c>
      <c r="O276" s="115" t="e">
        <f t="shared" si="73"/>
        <v>#REF!</v>
      </c>
      <c r="P276" s="115" t="e">
        <f t="shared" si="74"/>
        <v>#REF!</v>
      </c>
      <c r="Q276" s="116" t="e">
        <f t="shared" si="75"/>
        <v>#REF!</v>
      </c>
      <c r="R276" s="115" t="e">
        <f t="shared" si="75"/>
        <v>#REF!</v>
      </c>
      <c r="S276" s="115" t="e">
        <f t="shared" si="76"/>
        <v>#REF!</v>
      </c>
      <c r="T276" s="115"/>
      <c r="U276" s="115" t="e">
        <f t="shared" si="77"/>
        <v>#REF!</v>
      </c>
      <c r="V276" s="115" t="e">
        <f t="shared" si="78"/>
        <v>#REF!</v>
      </c>
      <c r="W276" s="115" t="e">
        <f t="shared" si="79"/>
        <v>#REF!</v>
      </c>
      <c r="X276" s="116" t="e">
        <f t="shared" si="80"/>
        <v>#REF!</v>
      </c>
      <c r="Y276" s="116" t="e">
        <f t="shared" si="81"/>
        <v>#REF!</v>
      </c>
      <c r="Z276" s="115" t="e">
        <f t="shared" si="82"/>
        <v>#REF!</v>
      </c>
      <c r="AA276" s="115" t="e">
        <f t="shared" si="86"/>
        <v>#REF!</v>
      </c>
      <c r="AB276" s="115"/>
      <c r="AC276" s="117" t="str">
        <f t="shared" si="83"/>
        <v>BERTAHAP</v>
      </c>
      <c r="AD276" s="118">
        <f t="shared" si="84"/>
        <v>0</v>
      </c>
      <c r="AE276" s="119">
        <v>2</v>
      </c>
      <c r="AF276" s="120"/>
      <c r="AG276" s="115" t="e">
        <f>IF(AF276&gt;#REF!,"LB","KR")</f>
        <v>#REF!</v>
      </c>
      <c r="AH276" s="120">
        <v>1934851000</v>
      </c>
      <c r="AI276" s="120">
        <v>2180886000</v>
      </c>
      <c r="AJ276" s="120">
        <v>2315398000</v>
      </c>
      <c r="AK276" s="121">
        <v>2458207000</v>
      </c>
      <c r="AL276" s="121">
        <v>2315398000</v>
      </c>
      <c r="AM276" s="120">
        <v>2458207000</v>
      </c>
      <c r="AN276" s="120" t="e">
        <f t="shared" si="88"/>
        <v>#REF!</v>
      </c>
    </row>
    <row r="277" spans="1:40">
      <c r="A277" s="3">
        <f t="shared" si="85"/>
        <v>238</v>
      </c>
      <c r="B277" s="106">
        <v>3</v>
      </c>
      <c r="C277" s="107" t="s">
        <v>187</v>
      </c>
      <c r="D277" s="108" t="s">
        <v>32</v>
      </c>
      <c r="E277" s="109"/>
      <c r="F277" s="110" t="s">
        <v>56</v>
      </c>
      <c r="G277" s="111">
        <f t="shared" si="67"/>
        <v>85</v>
      </c>
      <c r="H277" s="111">
        <f t="shared" si="68"/>
        <v>74</v>
      </c>
      <c r="I277" s="112">
        <f t="shared" si="69"/>
        <v>26438045</v>
      </c>
      <c r="J277" s="112" t="e">
        <f>SUMIF($AN$4:$AN$22,D277,#REF!)</f>
        <v>#REF!</v>
      </c>
      <c r="K277" s="113" t="e">
        <f t="shared" si="70"/>
        <v>#REF!</v>
      </c>
      <c r="L277" s="114" t="e">
        <f>SUMIF($AN$4:$AN$22,D277,#REF!)</f>
        <v>#REF!</v>
      </c>
      <c r="M277" s="115" t="e">
        <f t="shared" si="71"/>
        <v>#REF!</v>
      </c>
      <c r="N277" s="115" t="e">
        <f t="shared" si="72"/>
        <v>#REF!</v>
      </c>
      <c r="O277" s="115" t="e">
        <f t="shared" si="73"/>
        <v>#REF!</v>
      </c>
      <c r="P277" s="115" t="e">
        <f t="shared" si="74"/>
        <v>#REF!</v>
      </c>
      <c r="Q277" s="116" t="e">
        <f t="shared" si="75"/>
        <v>#REF!</v>
      </c>
      <c r="R277" s="115" t="e">
        <f t="shared" si="75"/>
        <v>#REF!</v>
      </c>
      <c r="S277" s="115" t="e">
        <f t="shared" si="76"/>
        <v>#REF!</v>
      </c>
      <c r="T277" s="115"/>
      <c r="U277" s="115" t="e">
        <f t="shared" si="77"/>
        <v>#REF!</v>
      </c>
      <c r="V277" s="115" t="e">
        <f t="shared" si="78"/>
        <v>#REF!</v>
      </c>
      <c r="W277" s="115" t="e">
        <f t="shared" si="79"/>
        <v>#REF!</v>
      </c>
      <c r="X277" s="116" t="e">
        <f t="shared" si="80"/>
        <v>#REF!</v>
      </c>
      <c r="Y277" s="116" t="e">
        <f t="shared" si="81"/>
        <v>#REF!</v>
      </c>
      <c r="Z277" s="115" t="e">
        <f t="shared" si="82"/>
        <v>#REF!</v>
      </c>
      <c r="AA277" s="115" t="e">
        <f t="shared" si="86"/>
        <v>#REF!</v>
      </c>
      <c r="AB277" s="115"/>
      <c r="AC277" s="117" t="str">
        <f t="shared" si="83"/>
        <v>BERTAHAP</v>
      </c>
      <c r="AD277" s="118">
        <f t="shared" si="84"/>
        <v>0</v>
      </c>
      <c r="AE277" s="119">
        <v>2</v>
      </c>
      <c r="AF277" s="120"/>
      <c r="AG277" s="115" t="e">
        <f>IF(AF277&gt;#REF!,"LB","KR")</f>
        <v>#REF!</v>
      </c>
      <c r="AH277" s="120">
        <v>1934851000</v>
      </c>
      <c r="AI277" s="120">
        <v>2180886000</v>
      </c>
      <c r="AJ277" s="120">
        <v>2315398000</v>
      </c>
      <c r="AK277" s="121">
        <v>2458207000</v>
      </c>
      <c r="AL277" s="121">
        <v>2315398000</v>
      </c>
      <c r="AM277" s="120">
        <v>2458207000</v>
      </c>
      <c r="AN277" s="120" t="e">
        <f t="shared" si="88"/>
        <v>#REF!</v>
      </c>
    </row>
    <row r="278" spans="1:40">
      <c r="A278" s="3">
        <f t="shared" si="85"/>
        <v>239</v>
      </c>
      <c r="B278" s="106">
        <v>4</v>
      </c>
      <c r="C278" s="107" t="s">
        <v>187</v>
      </c>
      <c r="D278" s="108" t="s">
        <v>38</v>
      </c>
      <c r="E278" s="109"/>
      <c r="F278" s="110" t="s">
        <v>58</v>
      </c>
      <c r="G278" s="111">
        <f t="shared" si="67"/>
        <v>101</v>
      </c>
      <c r="H278" s="111">
        <f t="shared" si="68"/>
        <v>90</v>
      </c>
      <c r="I278" s="112">
        <f t="shared" si="69"/>
        <v>26438045</v>
      </c>
      <c r="J278" s="112" t="e">
        <f>SUMIF($AN$4:$AN$22,D278,#REF!)</f>
        <v>#REF!</v>
      </c>
      <c r="K278" s="113" t="e">
        <f t="shared" si="70"/>
        <v>#REF!</v>
      </c>
      <c r="L278" s="114" t="e">
        <f>SUMIF($AN$4:$AN$22,D278,#REF!)</f>
        <v>#REF!</v>
      </c>
      <c r="M278" s="115" t="e">
        <f t="shared" si="71"/>
        <v>#REF!</v>
      </c>
      <c r="N278" s="115" t="e">
        <f t="shared" si="72"/>
        <v>#REF!</v>
      </c>
      <c r="O278" s="115" t="e">
        <f t="shared" si="73"/>
        <v>#REF!</v>
      </c>
      <c r="P278" s="115" t="e">
        <f t="shared" si="74"/>
        <v>#REF!</v>
      </c>
      <c r="Q278" s="116" t="e">
        <f t="shared" si="75"/>
        <v>#REF!</v>
      </c>
      <c r="R278" s="115" t="e">
        <f t="shared" si="75"/>
        <v>#REF!</v>
      </c>
      <c r="S278" s="115" t="e">
        <f t="shared" si="76"/>
        <v>#REF!</v>
      </c>
      <c r="T278" s="115"/>
      <c r="U278" s="115" t="e">
        <f t="shared" si="77"/>
        <v>#REF!</v>
      </c>
      <c r="V278" s="115" t="e">
        <f t="shared" si="78"/>
        <v>#REF!</v>
      </c>
      <c r="W278" s="115" t="e">
        <f t="shared" si="79"/>
        <v>#REF!</v>
      </c>
      <c r="X278" s="116" t="e">
        <f t="shared" si="80"/>
        <v>#REF!</v>
      </c>
      <c r="Y278" s="116" t="e">
        <f t="shared" si="81"/>
        <v>#REF!</v>
      </c>
      <c r="Z278" s="115" t="e">
        <f t="shared" si="82"/>
        <v>#REF!</v>
      </c>
      <c r="AA278" s="115" t="e">
        <f t="shared" si="86"/>
        <v>#REF!</v>
      </c>
      <c r="AB278" s="115"/>
      <c r="AC278" s="117" t="str">
        <f t="shared" si="83"/>
        <v>BERTAHAP</v>
      </c>
      <c r="AD278" s="118">
        <f t="shared" si="84"/>
        <v>0</v>
      </c>
      <c r="AE278" s="119">
        <v>2</v>
      </c>
      <c r="AF278" s="120"/>
      <c r="AG278" s="115" t="e">
        <f>IF(AF278&gt;#REF!,"LB","KR")</f>
        <v>#REF!</v>
      </c>
      <c r="AH278" s="120">
        <v>2353197000</v>
      </c>
      <c r="AI278" s="120">
        <v>2652429000</v>
      </c>
      <c r="AJ278" s="120">
        <v>2816025000</v>
      </c>
      <c r="AK278" s="121">
        <v>2989711000</v>
      </c>
      <c r="AL278" s="121">
        <v>2816025000</v>
      </c>
      <c r="AM278" s="120">
        <v>2989711000</v>
      </c>
      <c r="AN278" s="120" t="e">
        <f t="shared" si="88"/>
        <v>#REF!</v>
      </c>
    </row>
    <row r="279" spans="1:40">
      <c r="A279" s="3">
        <f t="shared" si="85"/>
        <v>240</v>
      </c>
      <c r="B279" s="106">
        <v>5</v>
      </c>
      <c r="C279" s="107" t="s">
        <v>187</v>
      </c>
      <c r="D279" s="106">
        <v>15</v>
      </c>
      <c r="E279" s="109"/>
      <c r="F279" s="110" t="s">
        <v>64</v>
      </c>
      <c r="G279" s="111">
        <f t="shared" si="67"/>
        <v>101</v>
      </c>
      <c r="H279" s="111">
        <f t="shared" si="68"/>
        <v>90</v>
      </c>
      <c r="I279" s="112">
        <f t="shared" si="69"/>
        <v>26438045</v>
      </c>
      <c r="J279" s="112" t="e">
        <f>SUMIF($AN$4:$AN$22,D279,#REF!)</f>
        <v>#REF!</v>
      </c>
      <c r="K279" s="113" t="e">
        <f t="shared" si="70"/>
        <v>#REF!</v>
      </c>
      <c r="L279" s="114" t="e">
        <f>SUMIF($AN$4:$AN$22,D279,#REF!)</f>
        <v>#REF!</v>
      </c>
      <c r="M279" s="115" t="e">
        <f t="shared" si="71"/>
        <v>#REF!</v>
      </c>
      <c r="N279" s="115" t="e">
        <f t="shared" si="72"/>
        <v>#REF!</v>
      </c>
      <c r="O279" s="115" t="e">
        <f t="shared" si="73"/>
        <v>#REF!</v>
      </c>
      <c r="P279" s="115" t="e">
        <f t="shared" si="74"/>
        <v>#REF!</v>
      </c>
      <c r="Q279" s="116" t="e">
        <f t="shared" si="75"/>
        <v>#REF!</v>
      </c>
      <c r="R279" s="115" t="e">
        <f t="shared" si="75"/>
        <v>#REF!</v>
      </c>
      <c r="S279" s="115" t="e">
        <f t="shared" si="76"/>
        <v>#REF!</v>
      </c>
      <c r="T279" s="115"/>
      <c r="U279" s="115" t="e">
        <f t="shared" si="77"/>
        <v>#REF!</v>
      </c>
      <c r="V279" s="115" t="e">
        <f t="shared" si="78"/>
        <v>#REF!</v>
      </c>
      <c r="W279" s="115" t="e">
        <f t="shared" si="79"/>
        <v>#REF!</v>
      </c>
      <c r="X279" s="116" t="e">
        <f t="shared" si="80"/>
        <v>#REF!</v>
      </c>
      <c r="Y279" s="116" t="e">
        <f t="shared" si="81"/>
        <v>#REF!</v>
      </c>
      <c r="Z279" s="115" t="e">
        <f t="shared" si="82"/>
        <v>#REF!</v>
      </c>
      <c r="AA279" s="115" t="e">
        <f t="shared" si="86"/>
        <v>#REF!</v>
      </c>
      <c r="AB279" s="115"/>
      <c r="AC279" s="117" t="str">
        <f t="shared" si="83"/>
        <v>BERTAHAP</v>
      </c>
      <c r="AD279" s="118">
        <f t="shared" si="84"/>
        <v>0</v>
      </c>
      <c r="AE279" s="119">
        <v>2</v>
      </c>
      <c r="AF279" s="120"/>
      <c r="AG279" s="115" t="e">
        <f>IF(AF279&gt;#REF!,"LB","KR")</f>
        <v>#REF!</v>
      </c>
      <c r="AH279" s="120">
        <v>2353197000</v>
      </c>
      <c r="AI279" s="120">
        <v>2652429000</v>
      </c>
      <c r="AJ279" s="120">
        <v>2816025000</v>
      </c>
      <c r="AK279" s="121">
        <v>2989711000</v>
      </c>
      <c r="AL279" s="121">
        <v>2816025000</v>
      </c>
      <c r="AM279" s="120">
        <v>2989711000</v>
      </c>
      <c r="AN279" s="120" t="e">
        <f t="shared" si="88"/>
        <v>#REF!</v>
      </c>
    </row>
    <row r="280" spans="1:40">
      <c r="A280" s="3">
        <f t="shared" si="85"/>
        <v>241</v>
      </c>
      <c r="B280" s="106">
        <v>6</v>
      </c>
      <c r="C280" s="107" t="s">
        <v>187</v>
      </c>
      <c r="D280" s="106">
        <v>17</v>
      </c>
      <c r="E280" s="109"/>
      <c r="F280" s="110" t="s">
        <v>67</v>
      </c>
      <c r="G280" s="111">
        <f t="shared" si="67"/>
        <v>85</v>
      </c>
      <c r="H280" s="111">
        <f t="shared" si="68"/>
        <v>74</v>
      </c>
      <c r="I280" s="112">
        <f t="shared" si="69"/>
        <v>26438045</v>
      </c>
      <c r="J280" s="112" t="e">
        <f>SUMIF($AN$4:$AN$22,D280,#REF!)</f>
        <v>#REF!</v>
      </c>
      <c r="K280" s="113" t="e">
        <f t="shared" si="70"/>
        <v>#REF!</v>
      </c>
      <c r="L280" s="114" t="e">
        <f>SUMIF($AN$4:$AN$22,D280,#REF!)</f>
        <v>#REF!</v>
      </c>
      <c r="M280" s="115" t="e">
        <f t="shared" si="71"/>
        <v>#REF!</v>
      </c>
      <c r="N280" s="115" t="e">
        <f t="shared" si="72"/>
        <v>#REF!</v>
      </c>
      <c r="O280" s="115" t="e">
        <f t="shared" si="73"/>
        <v>#REF!</v>
      </c>
      <c r="P280" s="115" t="e">
        <f t="shared" si="74"/>
        <v>#REF!</v>
      </c>
      <c r="Q280" s="116" t="e">
        <f t="shared" si="75"/>
        <v>#REF!</v>
      </c>
      <c r="R280" s="115" t="e">
        <f t="shared" si="75"/>
        <v>#REF!</v>
      </c>
      <c r="S280" s="115" t="e">
        <f t="shared" si="76"/>
        <v>#REF!</v>
      </c>
      <c r="T280" s="115"/>
      <c r="U280" s="115" t="e">
        <f t="shared" si="77"/>
        <v>#REF!</v>
      </c>
      <c r="V280" s="115" t="e">
        <f t="shared" si="78"/>
        <v>#REF!</v>
      </c>
      <c r="W280" s="115" t="e">
        <f t="shared" si="79"/>
        <v>#REF!</v>
      </c>
      <c r="X280" s="116" t="e">
        <f t="shared" si="80"/>
        <v>#REF!</v>
      </c>
      <c r="Y280" s="116" t="e">
        <f t="shared" si="81"/>
        <v>#REF!</v>
      </c>
      <c r="Z280" s="115" t="e">
        <f t="shared" si="82"/>
        <v>#REF!</v>
      </c>
      <c r="AA280" s="115" t="e">
        <f t="shared" si="86"/>
        <v>#REF!</v>
      </c>
      <c r="AB280" s="115"/>
      <c r="AC280" s="117" t="str">
        <f t="shared" si="83"/>
        <v>BERTAHAP</v>
      </c>
      <c r="AD280" s="118">
        <f t="shared" si="84"/>
        <v>0</v>
      </c>
      <c r="AE280" s="119">
        <v>2</v>
      </c>
      <c r="AF280" s="120"/>
      <c r="AG280" s="115" t="e">
        <f>IF(AF280&gt;#REF!,"LB","KR")</f>
        <v>#REF!</v>
      </c>
      <c r="AH280" s="120">
        <v>1934851000</v>
      </c>
      <c r="AI280" s="120">
        <v>2180886000</v>
      </c>
      <c r="AJ280" s="120">
        <v>2315398000</v>
      </c>
      <c r="AK280" s="121">
        <v>2458207000</v>
      </c>
      <c r="AL280" s="121">
        <v>2315398000</v>
      </c>
      <c r="AM280" s="120">
        <v>2458207000</v>
      </c>
      <c r="AN280" s="120" t="e">
        <f t="shared" si="88"/>
        <v>#REF!</v>
      </c>
    </row>
    <row r="281" spans="1:40">
      <c r="A281" s="3">
        <f t="shared" si="85"/>
        <v>242</v>
      </c>
      <c r="B281" s="106">
        <v>7</v>
      </c>
      <c r="C281" s="107" t="s">
        <v>187</v>
      </c>
      <c r="D281" s="106">
        <v>19</v>
      </c>
      <c r="E281" s="109"/>
      <c r="F281" s="110" t="s">
        <v>78</v>
      </c>
      <c r="G281" s="111">
        <f t="shared" si="67"/>
        <v>138</v>
      </c>
      <c r="H281" s="111">
        <f t="shared" si="68"/>
        <v>120</v>
      </c>
      <c r="I281" s="112">
        <f t="shared" si="69"/>
        <v>26438045</v>
      </c>
      <c r="J281" s="112" t="e">
        <f>SUMIF($AN$4:$AN$22,D281,#REF!)</f>
        <v>#REF!</v>
      </c>
      <c r="K281" s="113" t="e">
        <f t="shared" si="70"/>
        <v>#REF!</v>
      </c>
      <c r="L281" s="114" t="e">
        <f>SUMIF($AN$4:$AN$22,D281,#REF!)</f>
        <v>#REF!</v>
      </c>
      <c r="M281" s="115" t="e">
        <f t="shared" si="71"/>
        <v>#REF!</v>
      </c>
      <c r="N281" s="115" t="e">
        <f t="shared" si="72"/>
        <v>#REF!</v>
      </c>
      <c r="O281" s="115" t="e">
        <f t="shared" si="73"/>
        <v>#REF!</v>
      </c>
      <c r="P281" s="115" t="e">
        <f t="shared" si="74"/>
        <v>#REF!</v>
      </c>
      <c r="Q281" s="116" t="e">
        <f t="shared" si="75"/>
        <v>#REF!</v>
      </c>
      <c r="R281" s="115" t="e">
        <f t="shared" si="75"/>
        <v>#REF!</v>
      </c>
      <c r="S281" s="115" t="e">
        <f t="shared" si="76"/>
        <v>#REF!</v>
      </c>
      <c r="T281" s="115"/>
      <c r="U281" s="115" t="e">
        <f t="shared" si="77"/>
        <v>#REF!</v>
      </c>
      <c r="V281" s="115" t="e">
        <f t="shared" si="78"/>
        <v>#REF!</v>
      </c>
      <c r="W281" s="115" t="e">
        <f t="shared" si="79"/>
        <v>#REF!</v>
      </c>
      <c r="X281" s="116" t="e">
        <f t="shared" si="80"/>
        <v>#REF!</v>
      </c>
      <c r="Y281" s="116" t="e">
        <f t="shared" si="81"/>
        <v>#REF!</v>
      </c>
      <c r="Z281" s="115" t="e">
        <f t="shared" si="82"/>
        <v>#REF!</v>
      </c>
      <c r="AA281" s="115" t="e">
        <f t="shared" si="86"/>
        <v>#REF!</v>
      </c>
      <c r="AB281" s="115"/>
      <c r="AC281" s="117" t="str">
        <f t="shared" si="83"/>
        <v>BERTAHAP</v>
      </c>
      <c r="AD281" s="118">
        <f t="shared" si="84"/>
        <v>0</v>
      </c>
      <c r="AE281" s="119">
        <v>2</v>
      </c>
      <c r="AF281" s="120"/>
      <c r="AG281" s="115" t="e">
        <f>IF(AF281&gt;#REF!,"LB","KR")</f>
        <v>#REF!</v>
      </c>
      <c r="AH281" s="120">
        <v>3137596000</v>
      </c>
      <c r="AI281" s="120">
        <v>3536572000</v>
      </c>
      <c r="AJ281" s="120">
        <v>3754700000</v>
      </c>
      <c r="AK281" s="121">
        <v>3986282000</v>
      </c>
      <c r="AL281" s="121">
        <v>3754700000</v>
      </c>
      <c r="AM281" s="120">
        <v>3986282000</v>
      </c>
      <c r="AN281" s="120" t="e">
        <f t="shared" si="88"/>
        <v>#REF!</v>
      </c>
    </row>
    <row r="282" spans="1:40">
      <c r="A282" s="3">
        <f t="shared" si="85"/>
        <v>243</v>
      </c>
      <c r="B282" s="106">
        <v>8</v>
      </c>
      <c r="C282" s="107" t="s">
        <v>187</v>
      </c>
      <c r="D282" s="106">
        <v>21</v>
      </c>
      <c r="E282" s="109"/>
      <c r="F282" s="110" t="s">
        <v>84</v>
      </c>
      <c r="G282" s="111">
        <f t="shared" si="67"/>
        <v>132</v>
      </c>
      <c r="H282" s="111">
        <f t="shared" si="68"/>
        <v>112</v>
      </c>
      <c r="I282" s="112">
        <f t="shared" si="69"/>
        <v>26438045</v>
      </c>
      <c r="J282" s="112" t="e">
        <f>SUMIF($AN$4:$AN$22,D282,#REF!)</f>
        <v>#REF!</v>
      </c>
      <c r="K282" s="113" t="e">
        <f t="shared" si="70"/>
        <v>#REF!</v>
      </c>
      <c r="L282" s="114" t="e">
        <f>SUMIF($AN$4:$AN$22,D282,#REF!)</f>
        <v>#REF!</v>
      </c>
      <c r="M282" s="115" t="e">
        <f t="shared" si="71"/>
        <v>#REF!</v>
      </c>
      <c r="N282" s="115" t="e">
        <f t="shared" si="72"/>
        <v>#REF!</v>
      </c>
      <c r="O282" s="115" t="e">
        <f t="shared" si="73"/>
        <v>#REF!</v>
      </c>
      <c r="P282" s="115" t="e">
        <f t="shared" si="74"/>
        <v>#REF!</v>
      </c>
      <c r="Q282" s="116" t="e">
        <f t="shared" si="75"/>
        <v>#REF!</v>
      </c>
      <c r="R282" s="115" t="e">
        <f t="shared" si="75"/>
        <v>#REF!</v>
      </c>
      <c r="S282" s="115" t="e">
        <f t="shared" si="76"/>
        <v>#REF!</v>
      </c>
      <c r="T282" s="115"/>
      <c r="U282" s="115" t="e">
        <f t="shared" si="77"/>
        <v>#REF!</v>
      </c>
      <c r="V282" s="115" t="e">
        <f t="shared" si="78"/>
        <v>#REF!</v>
      </c>
      <c r="W282" s="115" t="e">
        <f t="shared" si="79"/>
        <v>#REF!</v>
      </c>
      <c r="X282" s="116" t="e">
        <f t="shared" si="80"/>
        <v>#REF!</v>
      </c>
      <c r="Y282" s="116" t="e">
        <f t="shared" si="81"/>
        <v>#REF!</v>
      </c>
      <c r="Z282" s="115" t="e">
        <f t="shared" si="82"/>
        <v>#REF!</v>
      </c>
      <c r="AA282" s="115" t="e">
        <f t="shared" si="86"/>
        <v>#REF!</v>
      </c>
      <c r="AB282" s="115"/>
      <c r="AC282" s="117" t="str">
        <f t="shared" si="83"/>
        <v>BERTAHAP</v>
      </c>
      <c r="AD282" s="118">
        <f t="shared" si="84"/>
        <v>0</v>
      </c>
      <c r="AE282" s="119">
        <v>2</v>
      </c>
      <c r="AF282" s="120"/>
      <c r="AG282" s="115" t="e">
        <f>IF(AF282&gt;#REF!,"LB","KR")</f>
        <v>#REF!</v>
      </c>
      <c r="AH282" s="120">
        <v>3038929000</v>
      </c>
      <c r="AI282" s="120">
        <v>3425359000</v>
      </c>
      <c r="AJ282" s="120">
        <v>3636628000</v>
      </c>
      <c r="AK282" s="121">
        <v>3860927000</v>
      </c>
      <c r="AL282" s="121">
        <v>3636628000</v>
      </c>
      <c r="AM282" s="120">
        <v>3860927000</v>
      </c>
      <c r="AN282" s="120" t="e">
        <f t="shared" si="88"/>
        <v>#REF!</v>
      </c>
    </row>
    <row r="283" spans="1:40">
      <c r="A283" s="3">
        <f t="shared" si="85"/>
        <v>244</v>
      </c>
      <c r="B283" s="106">
        <v>1</v>
      </c>
      <c r="C283" s="107" t="s">
        <v>188</v>
      </c>
      <c r="D283" s="108" t="s">
        <v>19</v>
      </c>
      <c r="E283" s="109"/>
      <c r="F283" s="110" t="s">
        <v>72</v>
      </c>
      <c r="G283" s="111">
        <f t="shared" si="67"/>
        <v>175</v>
      </c>
      <c r="H283" s="111">
        <f t="shared" si="68"/>
        <v>156</v>
      </c>
      <c r="I283" s="112">
        <f t="shared" si="69"/>
        <v>26438045</v>
      </c>
      <c r="J283" s="112" t="e">
        <f>SUMIF($AN$4:$AN$22,D283,#REF!)</f>
        <v>#REF!</v>
      </c>
      <c r="K283" s="113" t="e">
        <f t="shared" si="70"/>
        <v>#REF!</v>
      </c>
      <c r="L283" s="114" t="e">
        <f>SUMIF($AN$4:$AN$22,D283,#REF!)</f>
        <v>#REF!</v>
      </c>
      <c r="M283" s="115" t="e">
        <f t="shared" si="71"/>
        <v>#REF!</v>
      </c>
      <c r="N283" s="115" t="e">
        <f t="shared" si="72"/>
        <v>#REF!</v>
      </c>
      <c r="O283" s="115" t="e">
        <f t="shared" si="73"/>
        <v>#REF!</v>
      </c>
      <c r="P283" s="115" t="e">
        <f t="shared" si="74"/>
        <v>#REF!</v>
      </c>
      <c r="Q283" s="116" t="e">
        <f t="shared" si="75"/>
        <v>#REF!</v>
      </c>
      <c r="R283" s="115" t="e">
        <f t="shared" si="75"/>
        <v>#REF!</v>
      </c>
      <c r="S283" s="115" t="e">
        <f t="shared" si="76"/>
        <v>#REF!</v>
      </c>
      <c r="T283" s="115"/>
      <c r="U283" s="115" t="e">
        <f t="shared" si="77"/>
        <v>#REF!</v>
      </c>
      <c r="V283" s="115" t="e">
        <f t="shared" si="78"/>
        <v>#REF!</v>
      </c>
      <c r="W283" s="115" t="e">
        <f t="shared" si="79"/>
        <v>#REF!</v>
      </c>
      <c r="X283" s="116" t="e">
        <f t="shared" si="80"/>
        <v>#REF!</v>
      </c>
      <c r="Y283" s="116" t="e">
        <f t="shared" si="81"/>
        <v>#REF!</v>
      </c>
      <c r="Z283" s="115" t="e">
        <f t="shared" si="82"/>
        <v>#REF!</v>
      </c>
      <c r="AA283" s="115" t="e">
        <f t="shared" si="86"/>
        <v>#REF!</v>
      </c>
      <c r="AB283" s="115"/>
      <c r="AC283" s="117" t="str">
        <f t="shared" si="83"/>
        <v>BERTAHAP</v>
      </c>
      <c r="AD283" s="118">
        <f t="shared" si="84"/>
        <v>0</v>
      </c>
      <c r="AE283" s="119">
        <v>2</v>
      </c>
      <c r="AF283" s="120"/>
      <c r="AG283" s="115" t="e">
        <f>IF(AF283&gt;#REF!,"LB","KR")</f>
        <v>#REF!</v>
      </c>
      <c r="AH283" s="120">
        <v>4155835000</v>
      </c>
      <c r="AI283" s="120">
        <v>4684289000</v>
      </c>
      <c r="AJ283" s="120">
        <v>4973206000</v>
      </c>
      <c r="AK283" s="121">
        <v>5279943000</v>
      </c>
      <c r="AL283" s="121">
        <v>4973206000</v>
      </c>
      <c r="AM283" s="120">
        <v>5279943000</v>
      </c>
      <c r="AN283" s="120" t="e">
        <f t="shared" si="88"/>
        <v>#REF!</v>
      </c>
    </row>
    <row r="284" spans="1:40">
      <c r="A284" s="3">
        <f t="shared" si="85"/>
        <v>245</v>
      </c>
      <c r="B284" s="106">
        <v>2</v>
      </c>
      <c r="C284" s="107" t="s">
        <v>188</v>
      </c>
      <c r="D284" s="108" t="s">
        <v>29</v>
      </c>
      <c r="E284" s="109"/>
      <c r="F284" s="110" t="s">
        <v>74</v>
      </c>
      <c r="G284" s="111">
        <f t="shared" si="67"/>
        <v>85</v>
      </c>
      <c r="H284" s="111">
        <f t="shared" si="68"/>
        <v>74</v>
      </c>
      <c r="I284" s="112">
        <f t="shared" si="69"/>
        <v>26438045</v>
      </c>
      <c r="J284" s="112" t="e">
        <f>SUMIF($AN$4:$AN$22,D284,#REF!)</f>
        <v>#REF!</v>
      </c>
      <c r="K284" s="113" t="e">
        <f t="shared" si="70"/>
        <v>#REF!</v>
      </c>
      <c r="L284" s="114" t="e">
        <f>SUMIF($AN$4:$AN$22,D284,#REF!)</f>
        <v>#REF!</v>
      </c>
      <c r="M284" s="115" t="e">
        <f t="shared" si="71"/>
        <v>#REF!</v>
      </c>
      <c r="N284" s="115" t="e">
        <f t="shared" si="72"/>
        <v>#REF!</v>
      </c>
      <c r="O284" s="115" t="e">
        <f t="shared" si="73"/>
        <v>#REF!</v>
      </c>
      <c r="P284" s="115" t="e">
        <f t="shared" si="74"/>
        <v>#REF!</v>
      </c>
      <c r="Q284" s="116" t="e">
        <f t="shared" si="75"/>
        <v>#REF!</v>
      </c>
      <c r="R284" s="115" t="e">
        <f t="shared" si="75"/>
        <v>#REF!</v>
      </c>
      <c r="S284" s="115" t="e">
        <f t="shared" si="76"/>
        <v>#REF!</v>
      </c>
      <c r="T284" s="115"/>
      <c r="U284" s="115" t="e">
        <f t="shared" si="77"/>
        <v>#REF!</v>
      </c>
      <c r="V284" s="115" t="e">
        <f t="shared" si="78"/>
        <v>#REF!</v>
      </c>
      <c r="W284" s="115" t="e">
        <f t="shared" si="79"/>
        <v>#REF!</v>
      </c>
      <c r="X284" s="116" t="e">
        <f t="shared" si="80"/>
        <v>#REF!</v>
      </c>
      <c r="Y284" s="116" t="e">
        <f t="shared" si="81"/>
        <v>#REF!</v>
      </c>
      <c r="Z284" s="115" t="e">
        <f t="shared" si="82"/>
        <v>#REF!</v>
      </c>
      <c r="AA284" s="115" t="e">
        <f t="shared" si="86"/>
        <v>#REF!</v>
      </c>
      <c r="AB284" s="115"/>
      <c r="AC284" s="117" t="str">
        <f t="shared" si="83"/>
        <v>BERTAHAP</v>
      </c>
      <c r="AD284" s="118">
        <f t="shared" si="84"/>
        <v>0</v>
      </c>
      <c r="AE284" s="119">
        <v>2</v>
      </c>
      <c r="AF284" s="120"/>
      <c r="AG284" s="115" t="e">
        <f>IF(AF284&gt;#REF!,"LB","KR")</f>
        <v>#REF!</v>
      </c>
      <c r="AH284" s="120">
        <v>1934851000</v>
      </c>
      <c r="AI284" s="120">
        <v>2180886000</v>
      </c>
      <c r="AJ284" s="120">
        <v>2315398000</v>
      </c>
      <c r="AK284" s="121">
        <v>2458207000</v>
      </c>
      <c r="AL284" s="121">
        <v>2315398000</v>
      </c>
      <c r="AM284" s="120">
        <v>2458207000</v>
      </c>
      <c r="AN284" s="120" t="e">
        <f t="shared" ref="AN284:AN318" si="89">ROUNDUP((AA284*(1+$J$5)),-3)</f>
        <v>#REF!</v>
      </c>
    </row>
    <row r="285" spans="1:40">
      <c r="A285" s="3">
        <f t="shared" si="85"/>
        <v>246</v>
      </c>
      <c r="B285" s="106">
        <v>3</v>
      </c>
      <c r="C285" s="107" t="s">
        <v>188</v>
      </c>
      <c r="D285" s="108" t="s">
        <v>32</v>
      </c>
      <c r="E285" s="109"/>
      <c r="F285" s="110" t="s">
        <v>56</v>
      </c>
      <c r="G285" s="111">
        <f t="shared" si="67"/>
        <v>85</v>
      </c>
      <c r="H285" s="111">
        <f t="shared" si="68"/>
        <v>74</v>
      </c>
      <c r="I285" s="112">
        <f t="shared" si="69"/>
        <v>26438045</v>
      </c>
      <c r="J285" s="112" t="e">
        <f>SUMIF($AN$4:$AN$22,D285,#REF!)</f>
        <v>#REF!</v>
      </c>
      <c r="K285" s="113" t="e">
        <f t="shared" si="70"/>
        <v>#REF!</v>
      </c>
      <c r="L285" s="114" t="e">
        <f>SUMIF($AN$4:$AN$22,D285,#REF!)</f>
        <v>#REF!</v>
      </c>
      <c r="M285" s="115" t="e">
        <f t="shared" si="71"/>
        <v>#REF!</v>
      </c>
      <c r="N285" s="115" t="e">
        <f t="shared" si="72"/>
        <v>#REF!</v>
      </c>
      <c r="O285" s="115" t="e">
        <f t="shared" si="73"/>
        <v>#REF!</v>
      </c>
      <c r="P285" s="115" t="e">
        <f t="shared" si="74"/>
        <v>#REF!</v>
      </c>
      <c r="Q285" s="116" t="e">
        <f t="shared" si="75"/>
        <v>#REF!</v>
      </c>
      <c r="R285" s="115" t="e">
        <f t="shared" si="75"/>
        <v>#REF!</v>
      </c>
      <c r="S285" s="115" t="e">
        <f t="shared" si="76"/>
        <v>#REF!</v>
      </c>
      <c r="T285" s="115"/>
      <c r="U285" s="115" t="e">
        <f t="shared" si="77"/>
        <v>#REF!</v>
      </c>
      <c r="V285" s="115" t="e">
        <f t="shared" si="78"/>
        <v>#REF!</v>
      </c>
      <c r="W285" s="115" t="e">
        <f t="shared" si="79"/>
        <v>#REF!</v>
      </c>
      <c r="X285" s="116" t="e">
        <f t="shared" si="80"/>
        <v>#REF!</v>
      </c>
      <c r="Y285" s="116" t="e">
        <f t="shared" si="81"/>
        <v>#REF!</v>
      </c>
      <c r="Z285" s="115" t="e">
        <f t="shared" si="82"/>
        <v>#REF!</v>
      </c>
      <c r="AA285" s="115" t="e">
        <f t="shared" si="86"/>
        <v>#REF!</v>
      </c>
      <c r="AB285" s="115"/>
      <c r="AC285" s="117" t="str">
        <f t="shared" si="83"/>
        <v>BERTAHAP</v>
      </c>
      <c r="AD285" s="118">
        <f t="shared" si="84"/>
        <v>0</v>
      </c>
      <c r="AE285" s="119">
        <v>2</v>
      </c>
      <c r="AF285" s="120"/>
      <c r="AG285" s="115" t="e">
        <f>IF(AF285&gt;#REF!,"LB","KR")</f>
        <v>#REF!</v>
      </c>
      <c r="AH285" s="120">
        <v>1934851000</v>
      </c>
      <c r="AI285" s="120">
        <v>2180886000</v>
      </c>
      <c r="AJ285" s="120">
        <v>2315398000</v>
      </c>
      <c r="AK285" s="121">
        <v>2458207000</v>
      </c>
      <c r="AL285" s="121">
        <v>2315398000</v>
      </c>
      <c r="AM285" s="120">
        <v>2458207000</v>
      </c>
      <c r="AN285" s="120" t="e">
        <f t="shared" si="89"/>
        <v>#REF!</v>
      </c>
    </row>
    <row r="286" spans="1:40">
      <c r="A286" s="3">
        <f t="shared" si="85"/>
        <v>247</v>
      </c>
      <c r="B286" s="106">
        <v>4</v>
      </c>
      <c r="C286" s="107" t="s">
        <v>188</v>
      </c>
      <c r="D286" s="108" t="s">
        <v>38</v>
      </c>
      <c r="E286" s="109"/>
      <c r="F286" s="110" t="s">
        <v>58</v>
      </c>
      <c r="G286" s="111">
        <f t="shared" si="67"/>
        <v>101</v>
      </c>
      <c r="H286" s="111">
        <f t="shared" si="68"/>
        <v>90</v>
      </c>
      <c r="I286" s="112">
        <f t="shared" si="69"/>
        <v>26438045</v>
      </c>
      <c r="J286" s="112" t="e">
        <f>SUMIF($AN$4:$AN$22,D286,#REF!)</f>
        <v>#REF!</v>
      </c>
      <c r="K286" s="113" t="e">
        <f t="shared" si="70"/>
        <v>#REF!</v>
      </c>
      <c r="L286" s="114" t="e">
        <f>SUMIF($AN$4:$AN$22,D286,#REF!)</f>
        <v>#REF!</v>
      </c>
      <c r="M286" s="115" t="e">
        <f t="shared" si="71"/>
        <v>#REF!</v>
      </c>
      <c r="N286" s="115" t="e">
        <f t="shared" si="72"/>
        <v>#REF!</v>
      </c>
      <c r="O286" s="115" t="e">
        <f t="shared" si="73"/>
        <v>#REF!</v>
      </c>
      <c r="P286" s="115" t="e">
        <f t="shared" si="74"/>
        <v>#REF!</v>
      </c>
      <c r="Q286" s="116" t="e">
        <f t="shared" si="75"/>
        <v>#REF!</v>
      </c>
      <c r="R286" s="115" t="e">
        <f t="shared" si="75"/>
        <v>#REF!</v>
      </c>
      <c r="S286" s="115" t="e">
        <f t="shared" si="76"/>
        <v>#REF!</v>
      </c>
      <c r="T286" s="115"/>
      <c r="U286" s="115" t="e">
        <f t="shared" si="77"/>
        <v>#REF!</v>
      </c>
      <c r="V286" s="115" t="e">
        <f t="shared" si="78"/>
        <v>#REF!</v>
      </c>
      <c r="W286" s="115" t="e">
        <f t="shared" si="79"/>
        <v>#REF!</v>
      </c>
      <c r="X286" s="116" t="e">
        <f t="shared" si="80"/>
        <v>#REF!</v>
      </c>
      <c r="Y286" s="116" t="e">
        <f t="shared" si="81"/>
        <v>#REF!</v>
      </c>
      <c r="Z286" s="115" t="e">
        <f t="shared" si="82"/>
        <v>#REF!</v>
      </c>
      <c r="AA286" s="115" t="e">
        <f t="shared" si="86"/>
        <v>#REF!</v>
      </c>
      <c r="AB286" s="115"/>
      <c r="AC286" s="117" t="str">
        <f t="shared" si="83"/>
        <v>BERTAHAP</v>
      </c>
      <c r="AD286" s="118">
        <f t="shared" si="84"/>
        <v>0</v>
      </c>
      <c r="AE286" s="119">
        <v>2</v>
      </c>
      <c r="AF286" s="120"/>
      <c r="AG286" s="115" t="e">
        <f>IF(AF286&gt;#REF!,"LB","KR")</f>
        <v>#REF!</v>
      </c>
      <c r="AH286" s="120">
        <v>2353197000</v>
      </c>
      <c r="AI286" s="120">
        <v>2652429000</v>
      </c>
      <c r="AJ286" s="120">
        <v>2816025000</v>
      </c>
      <c r="AK286" s="121">
        <v>2989711000</v>
      </c>
      <c r="AL286" s="121">
        <v>2816025000</v>
      </c>
      <c r="AM286" s="120">
        <v>2989711000</v>
      </c>
      <c r="AN286" s="120" t="e">
        <f t="shared" si="89"/>
        <v>#REF!</v>
      </c>
    </row>
    <row r="287" spans="1:40">
      <c r="A287" s="3">
        <f t="shared" si="85"/>
        <v>248</v>
      </c>
      <c r="B287" s="106">
        <v>5</v>
      </c>
      <c r="C287" s="107" t="s">
        <v>188</v>
      </c>
      <c r="D287" s="108" t="s">
        <v>44</v>
      </c>
      <c r="E287" s="109"/>
      <c r="F287" s="110" t="s">
        <v>60</v>
      </c>
      <c r="G287" s="111">
        <f t="shared" si="67"/>
        <v>101</v>
      </c>
      <c r="H287" s="111">
        <f t="shared" si="68"/>
        <v>90</v>
      </c>
      <c r="I287" s="112">
        <f t="shared" si="69"/>
        <v>26438045</v>
      </c>
      <c r="J287" s="112" t="e">
        <f>SUMIF($AN$4:$AN$22,D287,#REF!)</f>
        <v>#REF!</v>
      </c>
      <c r="K287" s="113" t="e">
        <f t="shared" si="70"/>
        <v>#REF!</v>
      </c>
      <c r="L287" s="114" t="e">
        <f>SUMIF($AN$4:$AN$22,D287,#REF!)</f>
        <v>#REF!</v>
      </c>
      <c r="M287" s="115" t="e">
        <f t="shared" si="71"/>
        <v>#REF!</v>
      </c>
      <c r="N287" s="115" t="e">
        <f t="shared" si="72"/>
        <v>#REF!</v>
      </c>
      <c r="O287" s="115" t="e">
        <f t="shared" si="73"/>
        <v>#REF!</v>
      </c>
      <c r="P287" s="115" t="e">
        <f t="shared" si="74"/>
        <v>#REF!</v>
      </c>
      <c r="Q287" s="116" t="e">
        <f t="shared" si="75"/>
        <v>#REF!</v>
      </c>
      <c r="R287" s="115" t="e">
        <f t="shared" si="75"/>
        <v>#REF!</v>
      </c>
      <c r="S287" s="115" t="e">
        <f t="shared" si="76"/>
        <v>#REF!</v>
      </c>
      <c r="T287" s="115"/>
      <c r="U287" s="115" t="e">
        <f t="shared" si="77"/>
        <v>#REF!</v>
      </c>
      <c r="V287" s="115" t="e">
        <f t="shared" si="78"/>
        <v>#REF!</v>
      </c>
      <c r="W287" s="115" t="e">
        <f t="shared" si="79"/>
        <v>#REF!</v>
      </c>
      <c r="X287" s="116" t="e">
        <f t="shared" si="80"/>
        <v>#REF!</v>
      </c>
      <c r="Y287" s="116" t="e">
        <f t="shared" si="81"/>
        <v>#REF!</v>
      </c>
      <c r="Z287" s="115" t="e">
        <f t="shared" si="82"/>
        <v>#REF!</v>
      </c>
      <c r="AA287" s="115" t="e">
        <f t="shared" si="86"/>
        <v>#REF!</v>
      </c>
      <c r="AB287" s="115"/>
      <c r="AC287" s="117" t="str">
        <f t="shared" si="83"/>
        <v>BERTAHAP</v>
      </c>
      <c r="AD287" s="118">
        <f t="shared" si="84"/>
        <v>0</v>
      </c>
      <c r="AE287" s="119">
        <v>2</v>
      </c>
      <c r="AF287" s="120"/>
      <c r="AG287" s="115" t="e">
        <f>IF(AF287&gt;#REF!,"LB","KR")</f>
        <v>#REF!</v>
      </c>
      <c r="AH287" s="120">
        <v>2353197000</v>
      </c>
      <c r="AI287" s="120">
        <v>2652429000</v>
      </c>
      <c r="AJ287" s="120">
        <v>2816025000</v>
      </c>
      <c r="AK287" s="121">
        <v>2989711000</v>
      </c>
      <c r="AL287" s="121">
        <v>2816025000</v>
      </c>
      <c r="AM287" s="120">
        <v>2989711000</v>
      </c>
      <c r="AN287" s="120" t="e">
        <f t="shared" si="89"/>
        <v>#REF!</v>
      </c>
    </row>
    <row r="288" spans="1:40">
      <c r="A288" s="3">
        <f t="shared" si="85"/>
        <v>249</v>
      </c>
      <c r="B288" s="106">
        <v>6</v>
      </c>
      <c r="C288" s="107" t="s">
        <v>188</v>
      </c>
      <c r="D288" s="106">
        <v>11</v>
      </c>
      <c r="E288" s="109"/>
      <c r="F288" s="110" t="s">
        <v>62</v>
      </c>
      <c r="G288" s="111">
        <f t="shared" si="67"/>
        <v>101</v>
      </c>
      <c r="H288" s="111">
        <f t="shared" si="68"/>
        <v>90</v>
      </c>
      <c r="I288" s="112">
        <f t="shared" si="69"/>
        <v>26438045</v>
      </c>
      <c r="J288" s="112" t="e">
        <f>SUMIF($AN$4:$AN$22,D288,#REF!)</f>
        <v>#REF!</v>
      </c>
      <c r="K288" s="113" t="e">
        <f t="shared" si="70"/>
        <v>#REF!</v>
      </c>
      <c r="L288" s="114" t="e">
        <f>SUMIF($AN$4:$AN$22,D288,#REF!)</f>
        <v>#REF!</v>
      </c>
      <c r="M288" s="115" t="e">
        <f t="shared" si="71"/>
        <v>#REF!</v>
      </c>
      <c r="N288" s="115" t="e">
        <f t="shared" si="72"/>
        <v>#REF!</v>
      </c>
      <c r="O288" s="115" t="e">
        <f t="shared" si="73"/>
        <v>#REF!</v>
      </c>
      <c r="P288" s="115" t="e">
        <f t="shared" si="74"/>
        <v>#REF!</v>
      </c>
      <c r="Q288" s="116" t="e">
        <f t="shared" si="75"/>
        <v>#REF!</v>
      </c>
      <c r="R288" s="115" t="e">
        <f t="shared" si="75"/>
        <v>#REF!</v>
      </c>
      <c r="S288" s="115" t="e">
        <f t="shared" si="76"/>
        <v>#REF!</v>
      </c>
      <c r="T288" s="115"/>
      <c r="U288" s="115" t="e">
        <f t="shared" si="77"/>
        <v>#REF!</v>
      </c>
      <c r="V288" s="115" t="e">
        <f t="shared" si="78"/>
        <v>#REF!</v>
      </c>
      <c r="W288" s="115" t="e">
        <f t="shared" si="79"/>
        <v>#REF!</v>
      </c>
      <c r="X288" s="116" t="e">
        <f t="shared" si="80"/>
        <v>#REF!</v>
      </c>
      <c r="Y288" s="116" t="e">
        <f t="shared" si="81"/>
        <v>#REF!</v>
      </c>
      <c r="Z288" s="115" t="e">
        <f t="shared" si="82"/>
        <v>#REF!</v>
      </c>
      <c r="AA288" s="115" t="e">
        <f t="shared" si="86"/>
        <v>#REF!</v>
      </c>
      <c r="AB288" s="115"/>
      <c r="AC288" s="117" t="str">
        <f t="shared" si="83"/>
        <v>BERTAHAP</v>
      </c>
      <c r="AD288" s="118">
        <f t="shared" si="84"/>
        <v>0</v>
      </c>
      <c r="AE288" s="119">
        <v>2</v>
      </c>
      <c r="AF288" s="120"/>
      <c r="AG288" s="115" t="e">
        <f>IF(AF288&gt;#REF!,"LB","KR")</f>
        <v>#REF!</v>
      </c>
      <c r="AH288" s="120">
        <v>2353197000</v>
      </c>
      <c r="AI288" s="120">
        <v>2652429000</v>
      </c>
      <c r="AJ288" s="120">
        <v>2816025000</v>
      </c>
      <c r="AK288" s="121">
        <v>2989711000</v>
      </c>
      <c r="AL288" s="121">
        <v>2816025000</v>
      </c>
      <c r="AM288" s="120">
        <v>2989711000</v>
      </c>
      <c r="AN288" s="120" t="e">
        <f t="shared" si="89"/>
        <v>#REF!</v>
      </c>
    </row>
    <row r="289" spans="1:40">
      <c r="A289" s="3">
        <f t="shared" si="85"/>
        <v>250</v>
      </c>
      <c r="B289" s="106">
        <v>7</v>
      </c>
      <c r="C289" s="107" t="s">
        <v>188</v>
      </c>
      <c r="D289" s="106">
        <v>15</v>
      </c>
      <c r="E289" s="109"/>
      <c r="F289" s="110" t="s">
        <v>64</v>
      </c>
      <c r="G289" s="111">
        <f t="shared" si="67"/>
        <v>101</v>
      </c>
      <c r="H289" s="111">
        <f t="shared" si="68"/>
        <v>90</v>
      </c>
      <c r="I289" s="112">
        <f t="shared" si="69"/>
        <v>26438045</v>
      </c>
      <c r="J289" s="112" t="e">
        <f>SUMIF($AN$4:$AN$22,D289,#REF!)</f>
        <v>#REF!</v>
      </c>
      <c r="K289" s="113" t="e">
        <f t="shared" si="70"/>
        <v>#REF!</v>
      </c>
      <c r="L289" s="114" t="e">
        <f>SUMIF($AN$4:$AN$22,D289,#REF!)</f>
        <v>#REF!</v>
      </c>
      <c r="M289" s="115" t="e">
        <f t="shared" si="71"/>
        <v>#REF!</v>
      </c>
      <c r="N289" s="115" t="e">
        <f t="shared" si="72"/>
        <v>#REF!</v>
      </c>
      <c r="O289" s="115" t="e">
        <f t="shared" si="73"/>
        <v>#REF!</v>
      </c>
      <c r="P289" s="115" t="e">
        <f t="shared" si="74"/>
        <v>#REF!</v>
      </c>
      <c r="Q289" s="116" t="e">
        <f t="shared" si="75"/>
        <v>#REF!</v>
      </c>
      <c r="R289" s="115" t="e">
        <f t="shared" si="75"/>
        <v>#REF!</v>
      </c>
      <c r="S289" s="115" t="e">
        <f t="shared" si="76"/>
        <v>#REF!</v>
      </c>
      <c r="T289" s="115"/>
      <c r="U289" s="115" t="e">
        <f t="shared" si="77"/>
        <v>#REF!</v>
      </c>
      <c r="V289" s="115" t="e">
        <f t="shared" si="78"/>
        <v>#REF!</v>
      </c>
      <c r="W289" s="115" t="e">
        <f t="shared" si="79"/>
        <v>#REF!</v>
      </c>
      <c r="X289" s="116" t="e">
        <f t="shared" si="80"/>
        <v>#REF!</v>
      </c>
      <c r="Y289" s="116" t="e">
        <f t="shared" si="81"/>
        <v>#REF!</v>
      </c>
      <c r="Z289" s="115" t="e">
        <f t="shared" si="82"/>
        <v>#REF!</v>
      </c>
      <c r="AA289" s="115" t="e">
        <f t="shared" si="86"/>
        <v>#REF!</v>
      </c>
      <c r="AB289" s="115"/>
      <c r="AC289" s="117" t="str">
        <f t="shared" si="83"/>
        <v>BERTAHAP</v>
      </c>
      <c r="AD289" s="118">
        <f t="shared" si="84"/>
        <v>0</v>
      </c>
      <c r="AE289" s="119">
        <v>2</v>
      </c>
      <c r="AF289" s="120"/>
      <c r="AG289" s="115" t="e">
        <f>IF(AF289&gt;#REF!,"LB","KR")</f>
        <v>#REF!</v>
      </c>
      <c r="AH289" s="120">
        <v>2353197000</v>
      </c>
      <c r="AI289" s="120">
        <v>2652429000</v>
      </c>
      <c r="AJ289" s="120">
        <v>2816025000</v>
      </c>
      <c r="AK289" s="121">
        <v>2989711000</v>
      </c>
      <c r="AL289" s="121">
        <v>2816025000</v>
      </c>
      <c r="AM289" s="120">
        <v>2989711000</v>
      </c>
      <c r="AN289" s="120" t="e">
        <f t="shared" si="89"/>
        <v>#REF!</v>
      </c>
    </row>
    <row r="290" spans="1:40">
      <c r="A290" s="3">
        <f t="shared" si="85"/>
        <v>251</v>
      </c>
      <c r="B290" s="106">
        <v>8</v>
      </c>
      <c r="C290" s="107" t="s">
        <v>188</v>
      </c>
      <c r="D290" s="106">
        <v>17</v>
      </c>
      <c r="E290" s="109"/>
      <c r="F290" s="110" t="s">
        <v>67</v>
      </c>
      <c r="G290" s="111">
        <f t="shared" si="67"/>
        <v>85</v>
      </c>
      <c r="H290" s="111">
        <f t="shared" si="68"/>
        <v>74</v>
      </c>
      <c r="I290" s="112">
        <f t="shared" si="69"/>
        <v>26438045</v>
      </c>
      <c r="J290" s="112" t="e">
        <f>SUMIF($AN$4:$AN$22,D290,#REF!)</f>
        <v>#REF!</v>
      </c>
      <c r="K290" s="113" t="e">
        <f t="shared" si="70"/>
        <v>#REF!</v>
      </c>
      <c r="L290" s="114" t="e">
        <f>SUMIF($AN$4:$AN$22,D290,#REF!)</f>
        <v>#REF!</v>
      </c>
      <c r="M290" s="115" t="e">
        <f t="shared" si="71"/>
        <v>#REF!</v>
      </c>
      <c r="N290" s="115" t="e">
        <f t="shared" si="72"/>
        <v>#REF!</v>
      </c>
      <c r="O290" s="115" t="e">
        <f t="shared" si="73"/>
        <v>#REF!</v>
      </c>
      <c r="P290" s="115" t="e">
        <f t="shared" si="74"/>
        <v>#REF!</v>
      </c>
      <c r="Q290" s="116" t="e">
        <f t="shared" si="75"/>
        <v>#REF!</v>
      </c>
      <c r="R290" s="115" t="e">
        <f t="shared" si="75"/>
        <v>#REF!</v>
      </c>
      <c r="S290" s="115" t="e">
        <f t="shared" si="76"/>
        <v>#REF!</v>
      </c>
      <c r="T290" s="115"/>
      <c r="U290" s="115" t="e">
        <f t="shared" si="77"/>
        <v>#REF!</v>
      </c>
      <c r="V290" s="115" t="e">
        <f t="shared" si="78"/>
        <v>#REF!</v>
      </c>
      <c r="W290" s="115" t="e">
        <f t="shared" si="79"/>
        <v>#REF!</v>
      </c>
      <c r="X290" s="116" t="e">
        <f t="shared" si="80"/>
        <v>#REF!</v>
      </c>
      <c r="Y290" s="116" t="e">
        <f t="shared" si="81"/>
        <v>#REF!</v>
      </c>
      <c r="Z290" s="115" t="e">
        <f t="shared" si="82"/>
        <v>#REF!</v>
      </c>
      <c r="AA290" s="115" t="e">
        <f t="shared" si="86"/>
        <v>#REF!</v>
      </c>
      <c r="AB290" s="115"/>
      <c r="AC290" s="117" t="str">
        <f t="shared" si="83"/>
        <v>BERTAHAP</v>
      </c>
      <c r="AD290" s="118">
        <f t="shared" si="84"/>
        <v>0</v>
      </c>
      <c r="AE290" s="119">
        <v>2</v>
      </c>
      <c r="AF290" s="120"/>
      <c r="AG290" s="115" t="e">
        <f>IF(AF290&gt;#REF!,"LB","KR")</f>
        <v>#REF!</v>
      </c>
      <c r="AH290" s="120">
        <v>1934851000</v>
      </c>
      <c r="AI290" s="120">
        <v>2180886000</v>
      </c>
      <c r="AJ290" s="120">
        <v>2315398000</v>
      </c>
      <c r="AK290" s="121">
        <v>2458207000</v>
      </c>
      <c r="AL290" s="121">
        <v>2315398000</v>
      </c>
      <c r="AM290" s="120">
        <v>2458207000</v>
      </c>
      <c r="AN290" s="120" t="e">
        <f t="shared" si="89"/>
        <v>#REF!</v>
      </c>
    </row>
    <row r="291" spans="1:40">
      <c r="A291" s="3">
        <f t="shared" si="85"/>
        <v>252</v>
      </c>
      <c r="B291" s="106">
        <v>9</v>
      </c>
      <c r="C291" s="107" t="s">
        <v>188</v>
      </c>
      <c r="D291" s="106">
        <v>19</v>
      </c>
      <c r="E291" s="109"/>
      <c r="F291" s="110" t="s">
        <v>78</v>
      </c>
      <c r="G291" s="111">
        <f t="shared" si="67"/>
        <v>138</v>
      </c>
      <c r="H291" s="111">
        <f t="shared" si="68"/>
        <v>120</v>
      </c>
      <c r="I291" s="112">
        <f t="shared" si="69"/>
        <v>26438045</v>
      </c>
      <c r="J291" s="112" t="e">
        <f>SUMIF($AN$4:$AN$22,D291,#REF!)</f>
        <v>#REF!</v>
      </c>
      <c r="K291" s="113" t="e">
        <f t="shared" si="70"/>
        <v>#REF!</v>
      </c>
      <c r="L291" s="114" t="e">
        <f>SUMIF($AN$4:$AN$22,D291,#REF!)</f>
        <v>#REF!</v>
      </c>
      <c r="M291" s="115" t="e">
        <f t="shared" si="71"/>
        <v>#REF!</v>
      </c>
      <c r="N291" s="115" t="e">
        <f t="shared" si="72"/>
        <v>#REF!</v>
      </c>
      <c r="O291" s="115" t="e">
        <f t="shared" si="73"/>
        <v>#REF!</v>
      </c>
      <c r="P291" s="115" t="e">
        <f t="shared" si="74"/>
        <v>#REF!</v>
      </c>
      <c r="Q291" s="116" t="e">
        <f t="shared" si="75"/>
        <v>#REF!</v>
      </c>
      <c r="R291" s="115" t="e">
        <f t="shared" si="75"/>
        <v>#REF!</v>
      </c>
      <c r="S291" s="115" t="e">
        <f t="shared" si="76"/>
        <v>#REF!</v>
      </c>
      <c r="T291" s="115"/>
      <c r="U291" s="115" t="e">
        <f t="shared" si="77"/>
        <v>#REF!</v>
      </c>
      <c r="V291" s="115" t="e">
        <f t="shared" si="78"/>
        <v>#REF!</v>
      </c>
      <c r="W291" s="115" t="e">
        <f t="shared" si="79"/>
        <v>#REF!</v>
      </c>
      <c r="X291" s="116" t="e">
        <f t="shared" si="80"/>
        <v>#REF!</v>
      </c>
      <c r="Y291" s="116" t="e">
        <f t="shared" si="81"/>
        <v>#REF!</v>
      </c>
      <c r="Z291" s="115" t="e">
        <f t="shared" si="82"/>
        <v>#REF!</v>
      </c>
      <c r="AA291" s="115" t="e">
        <f t="shared" si="86"/>
        <v>#REF!</v>
      </c>
      <c r="AB291" s="115"/>
      <c r="AC291" s="117" t="str">
        <f t="shared" si="83"/>
        <v>BERTAHAP</v>
      </c>
      <c r="AD291" s="118">
        <f t="shared" si="84"/>
        <v>0</v>
      </c>
      <c r="AE291" s="119">
        <v>2</v>
      </c>
      <c r="AF291" s="120"/>
      <c r="AG291" s="115" t="e">
        <f>IF(AF291&gt;#REF!,"LB","KR")</f>
        <v>#REF!</v>
      </c>
      <c r="AH291" s="120">
        <v>3137596000</v>
      </c>
      <c r="AI291" s="120">
        <v>3536572000</v>
      </c>
      <c r="AJ291" s="120">
        <v>3754700000</v>
      </c>
      <c r="AK291" s="121">
        <v>3986282000</v>
      </c>
      <c r="AL291" s="121">
        <v>3754700000</v>
      </c>
      <c r="AM291" s="120">
        <v>3986282000</v>
      </c>
      <c r="AN291" s="120" t="e">
        <f t="shared" si="89"/>
        <v>#REF!</v>
      </c>
    </row>
    <row r="292" spans="1:40">
      <c r="A292" s="3">
        <f t="shared" si="85"/>
        <v>253</v>
      </c>
      <c r="B292" s="106">
        <v>10</v>
      </c>
      <c r="C292" s="107" t="s">
        <v>188</v>
      </c>
      <c r="D292" s="106">
        <v>21</v>
      </c>
      <c r="E292" s="109"/>
      <c r="F292" s="110" t="s">
        <v>84</v>
      </c>
      <c r="G292" s="111">
        <f t="shared" si="67"/>
        <v>132</v>
      </c>
      <c r="H292" s="111">
        <f t="shared" si="68"/>
        <v>112</v>
      </c>
      <c r="I292" s="112">
        <f t="shared" si="69"/>
        <v>26438045</v>
      </c>
      <c r="J292" s="112" t="e">
        <f>SUMIF($AN$4:$AN$22,D292,#REF!)</f>
        <v>#REF!</v>
      </c>
      <c r="K292" s="113" t="e">
        <f t="shared" si="70"/>
        <v>#REF!</v>
      </c>
      <c r="L292" s="114" t="e">
        <f>SUMIF($AN$4:$AN$22,D292,#REF!)</f>
        <v>#REF!</v>
      </c>
      <c r="M292" s="115" t="e">
        <f t="shared" si="71"/>
        <v>#REF!</v>
      </c>
      <c r="N292" s="115" t="e">
        <f t="shared" si="72"/>
        <v>#REF!</v>
      </c>
      <c r="O292" s="115" t="e">
        <f t="shared" si="73"/>
        <v>#REF!</v>
      </c>
      <c r="P292" s="115" t="e">
        <f t="shared" si="74"/>
        <v>#REF!</v>
      </c>
      <c r="Q292" s="116" t="e">
        <f t="shared" si="75"/>
        <v>#REF!</v>
      </c>
      <c r="R292" s="115" t="e">
        <f t="shared" si="75"/>
        <v>#REF!</v>
      </c>
      <c r="S292" s="115" t="e">
        <f t="shared" si="76"/>
        <v>#REF!</v>
      </c>
      <c r="T292" s="115"/>
      <c r="U292" s="115" t="e">
        <f t="shared" si="77"/>
        <v>#REF!</v>
      </c>
      <c r="V292" s="115" t="e">
        <f t="shared" si="78"/>
        <v>#REF!</v>
      </c>
      <c r="W292" s="115" t="e">
        <f t="shared" si="79"/>
        <v>#REF!</v>
      </c>
      <c r="X292" s="116" t="e">
        <f t="shared" si="80"/>
        <v>#REF!</v>
      </c>
      <c r="Y292" s="116" t="e">
        <f t="shared" si="81"/>
        <v>#REF!</v>
      </c>
      <c r="Z292" s="115" t="e">
        <f t="shared" si="82"/>
        <v>#REF!</v>
      </c>
      <c r="AA292" s="115" t="e">
        <f t="shared" si="86"/>
        <v>#REF!</v>
      </c>
      <c r="AB292" s="115"/>
      <c r="AC292" s="117" t="str">
        <f t="shared" si="83"/>
        <v>BERTAHAP</v>
      </c>
      <c r="AD292" s="118">
        <f t="shared" si="84"/>
        <v>0</v>
      </c>
      <c r="AE292" s="119">
        <v>2</v>
      </c>
      <c r="AF292" s="120"/>
      <c r="AG292" s="115" t="e">
        <f>IF(AF292&gt;#REF!,"LB","KR")</f>
        <v>#REF!</v>
      </c>
      <c r="AH292" s="120">
        <v>3038929000</v>
      </c>
      <c r="AI292" s="120">
        <v>3425359000</v>
      </c>
      <c r="AJ292" s="120">
        <v>3636628000</v>
      </c>
      <c r="AK292" s="121">
        <v>3860927000</v>
      </c>
      <c r="AL292" s="121">
        <v>3636628000</v>
      </c>
      <c r="AM292" s="120">
        <v>3860927000</v>
      </c>
      <c r="AN292" s="120" t="e">
        <f t="shared" si="89"/>
        <v>#REF!</v>
      </c>
    </row>
    <row r="293" spans="1:40">
      <c r="A293" s="3">
        <f t="shared" si="85"/>
        <v>254</v>
      </c>
      <c r="B293" s="106">
        <v>1</v>
      </c>
      <c r="C293" s="107" t="s">
        <v>189</v>
      </c>
      <c r="D293" s="108" t="s">
        <v>19</v>
      </c>
      <c r="E293" s="109"/>
      <c r="F293" s="110" t="s">
        <v>72</v>
      </c>
      <c r="G293" s="111">
        <f t="shared" si="67"/>
        <v>175</v>
      </c>
      <c r="H293" s="111">
        <f t="shared" si="68"/>
        <v>156</v>
      </c>
      <c r="I293" s="112">
        <f t="shared" si="69"/>
        <v>26438045</v>
      </c>
      <c r="J293" s="112" t="e">
        <f>SUMIF($AN$4:$AN$22,D293,#REF!)</f>
        <v>#REF!</v>
      </c>
      <c r="K293" s="113" t="e">
        <f t="shared" si="70"/>
        <v>#REF!</v>
      </c>
      <c r="L293" s="114" t="e">
        <f>SUMIF($AN$4:$AN$22,D293,#REF!)</f>
        <v>#REF!</v>
      </c>
      <c r="M293" s="115" t="e">
        <f t="shared" si="71"/>
        <v>#REF!</v>
      </c>
      <c r="N293" s="115" t="e">
        <f t="shared" si="72"/>
        <v>#REF!</v>
      </c>
      <c r="O293" s="115" t="e">
        <f t="shared" si="73"/>
        <v>#REF!</v>
      </c>
      <c r="P293" s="115" t="e">
        <f t="shared" si="74"/>
        <v>#REF!</v>
      </c>
      <c r="Q293" s="116" t="e">
        <f t="shared" si="75"/>
        <v>#REF!</v>
      </c>
      <c r="R293" s="115" t="e">
        <f t="shared" si="75"/>
        <v>#REF!</v>
      </c>
      <c r="S293" s="115" t="e">
        <f t="shared" si="76"/>
        <v>#REF!</v>
      </c>
      <c r="T293" s="115"/>
      <c r="U293" s="115" t="e">
        <f t="shared" si="77"/>
        <v>#REF!</v>
      </c>
      <c r="V293" s="115" t="e">
        <f t="shared" si="78"/>
        <v>#REF!</v>
      </c>
      <c r="W293" s="115" t="e">
        <f t="shared" si="79"/>
        <v>#REF!</v>
      </c>
      <c r="X293" s="116" t="e">
        <f t="shared" si="80"/>
        <v>#REF!</v>
      </c>
      <c r="Y293" s="116" t="e">
        <f t="shared" si="81"/>
        <v>#REF!</v>
      </c>
      <c r="Z293" s="115" t="e">
        <f t="shared" si="82"/>
        <v>#REF!</v>
      </c>
      <c r="AA293" s="115" t="e">
        <f t="shared" si="86"/>
        <v>#REF!</v>
      </c>
      <c r="AB293" s="115"/>
      <c r="AC293" s="117" t="str">
        <f t="shared" si="83"/>
        <v>BERTAHAP</v>
      </c>
      <c r="AD293" s="118">
        <f t="shared" si="84"/>
        <v>0</v>
      </c>
      <c r="AE293" s="119">
        <v>2</v>
      </c>
      <c r="AF293" s="120"/>
      <c r="AG293" s="115" t="e">
        <f>IF(AF293&gt;#REF!,"LB","KR")</f>
        <v>#REF!</v>
      </c>
      <c r="AH293" s="120">
        <v>4155835000</v>
      </c>
      <c r="AI293" s="120">
        <v>4684289000</v>
      </c>
      <c r="AJ293" s="120">
        <v>4973206000</v>
      </c>
      <c r="AK293" s="121">
        <v>5279943000</v>
      </c>
      <c r="AL293" s="121">
        <v>4973206000</v>
      </c>
      <c r="AM293" s="120">
        <v>5279943000</v>
      </c>
      <c r="AN293" s="120" t="e">
        <f t="shared" si="89"/>
        <v>#REF!</v>
      </c>
    </row>
    <row r="294" spans="1:40">
      <c r="A294" s="3">
        <f t="shared" si="85"/>
        <v>255</v>
      </c>
      <c r="B294" s="106">
        <v>2</v>
      </c>
      <c r="C294" s="107" t="s">
        <v>189</v>
      </c>
      <c r="D294" s="108" t="s">
        <v>29</v>
      </c>
      <c r="E294" s="109"/>
      <c r="F294" s="110" t="s">
        <v>74</v>
      </c>
      <c r="G294" s="111">
        <f t="shared" si="67"/>
        <v>85</v>
      </c>
      <c r="H294" s="111">
        <f t="shared" si="68"/>
        <v>74</v>
      </c>
      <c r="I294" s="112">
        <f t="shared" si="69"/>
        <v>26438045</v>
      </c>
      <c r="J294" s="112" t="e">
        <f>SUMIF($AN$4:$AN$22,D294,#REF!)</f>
        <v>#REF!</v>
      </c>
      <c r="K294" s="113" t="e">
        <f t="shared" si="70"/>
        <v>#REF!</v>
      </c>
      <c r="L294" s="114" t="e">
        <f>SUMIF($AN$4:$AN$22,D294,#REF!)</f>
        <v>#REF!</v>
      </c>
      <c r="M294" s="115" t="e">
        <f t="shared" si="71"/>
        <v>#REF!</v>
      </c>
      <c r="N294" s="115" t="e">
        <f t="shared" si="72"/>
        <v>#REF!</v>
      </c>
      <c r="O294" s="115" t="e">
        <f t="shared" si="73"/>
        <v>#REF!</v>
      </c>
      <c r="P294" s="115" t="e">
        <f t="shared" si="74"/>
        <v>#REF!</v>
      </c>
      <c r="Q294" s="116" t="e">
        <f t="shared" si="75"/>
        <v>#REF!</v>
      </c>
      <c r="R294" s="115" t="e">
        <f t="shared" si="75"/>
        <v>#REF!</v>
      </c>
      <c r="S294" s="115" t="e">
        <f t="shared" si="76"/>
        <v>#REF!</v>
      </c>
      <c r="T294" s="115"/>
      <c r="U294" s="115" t="e">
        <f t="shared" si="77"/>
        <v>#REF!</v>
      </c>
      <c r="V294" s="115" t="e">
        <f t="shared" si="78"/>
        <v>#REF!</v>
      </c>
      <c r="W294" s="115" t="e">
        <f t="shared" si="79"/>
        <v>#REF!</v>
      </c>
      <c r="X294" s="116" t="e">
        <f t="shared" si="80"/>
        <v>#REF!</v>
      </c>
      <c r="Y294" s="116" t="e">
        <f t="shared" si="81"/>
        <v>#REF!</v>
      </c>
      <c r="Z294" s="115" t="e">
        <f t="shared" si="82"/>
        <v>#REF!</v>
      </c>
      <c r="AA294" s="115" t="e">
        <f t="shared" si="86"/>
        <v>#REF!</v>
      </c>
      <c r="AB294" s="115"/>
      <c r="AC294" s="117" t="str">
        <f t="shared" si="83"/>
        <v>BERTAHAP</v>
      </c>
      <c r="AD294" s="118">
        <f t="shared" si="84"/>
        <v>0</v>
      </c>
      <c r="AE294" s="119">
        <v>2</v>
      </c>
      <c r="AF294" s="120"/>
      <c r="AG294" s="115" t="e">
        <f>IF(AF294&gt;#REF!,"LB","KR")</f>
        <v>#REF!</v>
      </c>
      <c r="AH294" s="120">
        <v>1934851000</v>
      </c>
      <c r="AI294" s="120">
        <v>2180886000</v>
      </c>
      <c r="AJ294" s="120">
        <v>2315398000</v>
      </c>
      <c r="AK294" s="121">
        <v>2458207000</v>
      </c>
      <c r="AL294" s="121">
        <v>2315398000</v>
      </c>
      <c r="AM294" s="120">
        <v>2458207000</v>
      </c>
      <c r="AN294" s="120" t="e">
        <f t="shared" si="89"/>
        <v>#REF!</v>
      </c>
    </row>
    <row r="295" spans="1:40">
      <c r="A295" s="3">
        <f t="shared" si="85"/>
        <v>256</v>
      </c>
      <c r="B295" s="106">
        <v>3</v>
      </c>
      <c r="C295" s="107" t="s">
        <v>189</v>
      </c>
      <c r="D295" s="108" t="s">
        <v>32</v>
      </c>
      <c r="E295" s="109"/>
      <c r="F295" s="110" t="s">
        <v>56</v>
      </c>
      <c r="G295" s="111">
        <f t="shared" si="67"/>
        <v>85</v>
      </c>
      <c r="H295" s="111">
        <f t="shared" si="68"/>
        <v>74</v>
      </c>
      <c r="I295" s="112">
        <f t="shared" si="69"/>
        <v>26438045</v>
      </c>
      <c r="J295" s="112" t="e">
        <f>SUMIF($AN$4:$AN$22,D295,#REF!)</f>
        <v>#REF!</v>
      </c>
      <c r="K295" s="113" t="e">
        <f t="shared" si="70"/>
        <v>#REF!</v>
      </c>
      <c r="L295" s="114" t="e">
        <f>SUMIF($AN$4:$AN$22,D295,#REF!)</f>
        <v>#REF!</v>
      </c>
      <c r="M295" s="115" t="e">
        <f t="shared" si="71"/>
        <v>#REF!</v>
      </c>
      <c r="N295" s="115" t="e">
        <f t="shared" si="72"/>
        <v>#REF!</v>
      </c>
      <c r="O295" s="115" t="e">
        <f t="shared" si="73"/>
        <v>#REF!</v>
      </c>
      <c r="P295" s="115" t="e">
        <f t="shared" si="74"/>
        <v>#REF!</v>
      </c>
      <c r="Q295" s="116" t="e">
        <f t="shared" si="75"/>
        <v>#REF!</v>
      </c>
      <c r="R295" s="115" t="e">
        <f t="shared" si="75"/>
        <v>#REF!</v>
      </c>
      <c r="S295" s="115" t="e">
        <f t="shared" si="76"/>
        <v>#REF!</v>
      </c>
      <c r="T295" s="115"/>
      <c r="U295" s="115" t="e">
        <f t="shared" si="77"/>
        <v>#REF!</v>
      </c>
      <c r="V295" s="115" t="e">
        <f t="shared" si="78"/>
        <v>#REF!</v>
      </c>
      <c r="W295" s="115" t="e">
        <f t="shared" si="79"/>
        <v>#REF!</v>
      </c>
      <c r="X295" s="116" t="e">
        <f t="shared" si="80"/>
        <v>#REF!</v>
      </c>
      <c r="Y295" s="116" t="e">
        <f t="shared" si="81"/>
        <v>#REF!</v>
      </c>
      <c r="Z295" s="115" t="e">
        <f t="shared" si="82"/>
        <v>#REF!</v>
      </c>
      <c r="AA295" s="115" t="e">
        <f t="shared" si="86"/>
        <v>#REF!</v>
      </c>
      <c r="AB295" s="115"/>
      <c r="AC295" s="117" t="str">
        <f t="shared" si="83"/>
        <v>BERTAHAP</v>
      </c>
      <c r="AD295" s="118">
        <f t="shared" si="84"/>
        <v>0</v>
      </c>
      <c r="AE295" s="119">
        <v>2</v>
      </c>
      <c r="AF295" s="120"/>
      <c r="AG295" s="115" t="e">
        <f>IF(AF295&gt;#REF!,"LB","KR")</f>
        <v>#REF!</v>
      </c>
      <c r="AH295" s="120">
        <v>1934851000</v>
      </c>
      <c r="AI295" s="120">
        <v>2180886000</v>
      </c>
      <c r="AJ295" s="120">
        <v>2315398000</v>
      </c>
      <c r="AK295" s="121">
        <v>2458207000</v>
      </c>
      <c r="AL295" s="121">
        <v>2315398000</v>
      </c>
      <c r="AM295" s="120">
        <v>2458207000</v>
      </c>
      <c r="AN295" s="120" t="e">
        <f t="shared" si="89"/>
        <v>#REF!</v>
      </c>
    </row>
    <row r="296" spans="1:40">
      <c r="A296" s="3">
        <f t="shared" si="85"/>
        <v>257</v>
      </c>
      <c r="B296" s="106">
        <v>4</v>
      </c>
      <c r="C296" s="107" t="s">
        <v>189</v>
      </c>
      <c r="D296" s="108" t="s">
        <v>38</v>
      </c>
      <c r="E296" s="109"/>
      <c r="F296" s="110" t="s">
        <v>58</v>
      </c>
      <c r="G296" s="111">
        <f t="shared" ref="G296:G318" si="90">SUMIF($V$10:$V$28,F296,$AA$10:$AA$28)</f>
        <v>101</v>
      </c>
      <c r="H296" s="111">
        <f t="shared" ref="H296:H318" si="91">SUMIF($V$10:$V$28,F296,$X$10:$X$28)</f>
        <v>90</v>
      </c>
      <c r="I296" s="112">
        <f t="shared" ref="I296:I318" si="92">$I$27</f>
        <v>26438045</v>
      </c>
      <c r="J296" s="112" t="e">
        <f>SUMIF($AN$4:$AN$22,D296,#REF!)</f>
        <v>#REF!</v>
      </c>
      <c r="K296" s="113" t="e">
        <f t="shared" ref="K296:K318" si="93">IF(J296=$AJ$25,$AI$25,IF(J296=$AJ$26,$AI$26,IF(J296=$AJ$27,$AI$27,IF(J296=$AJ$28,$AI$28,IF(J296=$AJ$29,$AI$29,IF(J296=$AJ$30,$AI$30))))))</f>
        <v>#REF!</v>
      </c>
      <c r="L296" s="114" t="e">
        <f>SUMIF($AN$4:$AN$22,D296,#REF!)</f>
        <v>#REF!</v>
      </c>
      <c r="M296" s="115" t="e">
        <f t="shared" ref="M296:M318" si="94">$O296/(1+6%/12)^36</f>
        <v>#REF!</v>
      </c>
      <c r="N296" s="115" t="e">
        <f t="shared" ref="N296:N318" si="95">$O296/(1+6%/12)^12</f>
        <v>#REF!</v>
      </c>
      <c r="O296" s="115" t="e">
        <f t="shared" ref="O296:O318" si="96">$I$27*K296*L296</f>
        <v>#REF!</v>
      </c>
      <c r="P296" s="115" t="e">
        <f t="shared" ref="P296:P318" si="97">$O296*(1+6%/12)^12</f>
        <v>#REF!</v>
      </c>
      <c r="Q296" s="116" t="e">
        <f t="shared" ref="Q296:R318" si="98">O296</f>
        <v>#REF!</v>
      </c>
      <c r="R296" s="115" t="e">
        <f t="shared" si="98"/>
        <v>#REF!</v>
      </c>
      <c r="S296" s="115" t="e">
        <f t="shared" ref="S296:S318" si="99">$O296*(1+6%/12)^24</f>
        <v>#REF!</v>
      </c>
      <c r="T296" s="115"/>
      <c r="U296" s="115" t="e">
        <f t="shared" ref="U296:U318" si="100">M296*H296</f>
        <v>#REF!</v>
      </c>
      <c r="V296" s="115" t="e">
        <f t="shared" ref="V296:V318" si="101">N296*H296</f>
        <v>#REF!</v>
      </c>
      <c r="W296" s="115" t="e">
        <f t="shared" ref="W296:W318" si="102">O296*H296</f>
        <v>#REF!</v>
      </c>
      <c r="X296" s="116" t="e">
        <f t="shared" ref="X296:X318" si="103">P296*H296</f>
        <v>#REF!</v>
      </c>
      <c r="Y296" s="116" t="e">
        <f t="shared" ref="Y296:Y318" si="104">Q296*H296</f>
        <v>#REF!</v>
      </c>
      <c r="Z296" s="115" t="e">
        <f t="shared" ref="Z296:Z318" si="105">R296*H296</f>
        <v>#REF!</v>
      </c>
      <c r="AA296" s="115" t="e">
        <f t="shared" si="86"/>
        <v>#REF!</v>
      </c>
      <c r="AB296" s="115"/>
      <c r="AC296" s="117" t="str">
        <f t="shared" ref="AC296:AC318" si="106">IF(AE296=$H$32,$M$32,IF(AE296=$H$33,$M$33,IF(AE296=$H$34,$M$34)))</f>
        <v>BERTAHAP</v>
      </c>
      <c r="AD296" s="118">
        <f t="shared" ref="AD296:AD318" si="107">IF(AC296=$M$32,$N$32,IF(AC296=$M$33,$N$33,$N$34))</f>
        <v>0</v>
      </c>
      <c r="AE296" s="119">
        <v>2</v>
      </c>
      <c r="AF296" s="120"/>
      <c r="AG296" s="115" t="e">
        <f>IF(AF296&gt;#REF!,"LB","KR")</f>
        <v>#REF!</v>
      </c>
      <c r="AH296" s="120">
        <v>2353197000</v>
      </c>
      <c r="AI296" s="120">
        <v>2652429000</v>
      </c>
      <c r="AJ296" s="120">
        <v>2816025000</v>
      </c>
      <c r="AK296" s="121">
        <v>2989711000</v>
      </c>
      <c r="AL296" s="121">
        <v>2816025000</v>
      </c>
      <c r="AM296" s="120">
        <v>2989711000</v>
      </c>
      <c r="AN296" s="120" t="e">
        <f t="shared" si="89"/>
        <v>#REF!</v>
      </c>
    </row>
    <row r="297" spans="1:40">
      <c r="A297" s="3">
        <f t="shared" ref="A297:A318" si="108">A296+1</f>
        <v>258</v>
      </c>
      <c r="B297" s="106">
        <v>5</v>
      </c>
      <c r="C297" s="107" t="s">
        <v>189</v>
      </c>
      <c r="D297" s="108" t="s">
        <v>44</v>
      </c>
      <c r="E297" s="109"/>
      <c r="F297" s="110" t="s">
        <v>60</v>
      </c>
      <c r="G297" s="111">
        <f t="shared" si="90"/>
        <v>101</v>
      </c>
      <c r="H297" s="111">
        <f t="shared" si="91"/>
        <v>90</v>
      </c>
      <c r="I297" s="112">
        <f t="shared" si="92"/>
        <v>26438045</v>
      </c>
      <c r="J297" s="112" t="e">
        <f>SUMIF($AN$4:$AN$22,D297,#REF!)</f>
        <v>#REF!</v>
      </c>
      <c r="K297" s="113" t="e">
        <f t="shared" si="93"/>
        <v>#REF!</v>
      </c>
      <c r="L297" s="114" t="e">
        <f>SUMIF($AN$4:$AN$22,D297,#REF!)</f>
        <v>#REF!</v>
      </c>
      <c r="M297" s="115" t="e">
        <f t="shared" si="94"/>
        <v>#REF!</v>
      </c>
      <c r="N297" s="115" t="e">
        <f t="shared" si="95"/>
        <v>#REF!</v>
      </c>
      <c r="O297" s="115" t="e">
        <f t="shared" si="96"/>
        <v>#REF!</v>
      </c>
      <c r="P297" s="115" t="e">
        <f t="shared" si="97"/>
        <v>#REF!</v>
      </c>
      <c r="Q297" s="116" t="e">
        <f t="shared" si="98"/>
        <v>#REF!</v>
      </c>
      <c r="R297" s="115" t="e">
        <f t="shared" si="98"/>
        <v>#REF!</v>
      </c>
      <c r="S297" s="115" t="e">
        <f t="shared" si="99"/>
        <v>#REF!</v>
      </c>
      <c r="T297" s="115"/>
      <c r="U297" s="115" t="e">
        <f t="shared" si="100"/>
        <v>#REF!</v>
      </c>
      <c r="V297" s="115" t="e">
        <f t="shared" si="101"/>
        <v>#REF!</v>
      </c>
      <c r="W297" s="115" t="e">
        <f t="shared" si="102"/>
        <v>#REF!</v>
      </c>
      <c r="X297" s="116" t="e">
        <f t="shared" si="103"/>
        <v>#REF!</v>
      </c>
      <c r="Y297" s="116" t="e">
        <f t="shared" si="104"/>
        <v>#REF!</v>
      </c>
      <c r="Z297" s="115" t="e">
        <f t="shared" si="105"/>
        <v>#REF!</v>
      </c>
      <c r="AA297" s="115" t="e">
        <f t="shared" ref="AA297:AA318" si="109">S297*H297</f>
        <v>#REF!</v>
      </c>
      <c r="AB297" s="115"/>
      <c r="AC297" s="117" t="str">
        <f t="shared" si="106"/>
        <v>BERTAHAP</v>
      </c>
      <c r="AD297" s="118">
        <f t="shared" si="107"/>
        <v>0</v>
      </c>
      <c r="AE297" s="119">
        <v>2</v>
      </c>
      <c r="AF297" s="120"/>
      <c r="AG297" s="115" t="e">
        <f>IF(AF297&gt;#REF!,"LB","KR")</f>
        <v>#REF!</v>
      </c>
      <c r="AH297" s="120">
        <v>2353197000</v>
      </c>
      <c r="AI297" s="120">
        <v>2652429000</v>
      </c>
      <c r="AJ297" s="120">
        <v>2816025000</v>
      </c>
      <c r="AK297" s="121">
        <v>2989711000</v>
      </c>
      <c r="AL297" s="121">
        <v>2816025000</v>
      </c>
      <c r="AM297" s="120">
        <v>2989711000</v>
      </c>
      <c r="AN297" s="120" t="e">
        <f t="shared" si="89"/>
        <v>#REF!</v>
      </c>
    </row>
    <row r="298" spans="1:40">
      <c r="A298" s="3">
        <f t="shared" si="108"/>
        <v>259</v>
      </c>
      <c r="B298" s="106">
        <v>6</v>
      </c>
      <c r="C298" s="107" t="s">
        <v>189</v>
      </c>
      <c r="D298" s="106">
        <v>11</v>
      </c>
      <c r="E298" s="109"/>
      <c r="F298" s="110" t="s">
        <v>62</v>
      </c>
      <c r="G298" s="111">
        <f t="shared" si="90"/>
        <v>101</v>
      </c>
      <c r="H298" s="111">
        <f t="shared" si="91"/>
        <v>90</v>
      </c>
      <c r="I298" s="112">
        <f t="shared" si="92"/>
        <v>26438045</v>
      </c>
      <c r="J298" s="112" t="e">
        <f>SUMIF($AN$4:$AN$22,D298,#REF!)</f>
        <v>#REF!</v>
      </c>
      <c r="K298" s="113" t="e">
        <f t="shared" si="93"/>
        <v>#REF!</v>
      </c>
      <c r="L298" s="114" t="e">
        <f>SUMIF($AN$4:$AN$22,D298,#REF!)</f>
        <v>#REF!</v>
      </c>
      <c r="M298" s="115" t="e">
        <f t="shared" si="94"/>
        <v>#REF!</v>
      </c>
      <c r="N298" s="115" t="e">
        <f t="shared" si="95"/>
        <v>#REF!</v>
      </c>
      <c r="O298" s="115" t="e">
        <f t="shared" si="96"/>
        <v>#REF!</v>
      </c>
      <c r="P298" s="115" t="e">
        <f t="shared" si="97"/>
        <v>#REF!</v>
      </c>
      <c r="Q298" s="116" t="e">
        <f t="shared" si="98"/>
        <v>#REF!</v>
      </c>
      <c r="R298" s="115" t="e">
        <f t="shared" si="98"/>
        <v>#REF!</v>
      </c>
      <c r="S298" s="115" t="e">
        <f t="shared" si="99"/>
        <v>#REF!</v>
      </c>
      <c r="T298" s="115"/>
      <c r="U298" s="115" t="e">
        <f t="shared" si="100"/>
        <v>#REF!</v>
      </c>
      <c r="V298" s="115" t="e">
        <f t="shared" si="101"/>
        <v>#REF!</v>
      </c>
      <c r="W298" s="115" t="e">
        <f t="shared" si="102"/>
        <v>#REF!</v>
      </c>
      <c r="X298" s="116" t="e">
        <f t="shared" si="103"/>
        <v>#REF!</v>
      </c>
      <c r="Y298" s="116" t="e">
        <f t="shared" si="104"/>
        <v>#REF!</v>
      </c>
      <c r="Z298" s="115" t="e">
        <f t="shared" si="105"/>
        <v>#REF!</v>
      </c>
      <c r="AA298" s="115" t="e">
        <f t="shared" si="109"/>
        <v>#REF!</v>
      </c>
      <c r="AB298" s="115"/>
      <c r="AC298" s="117" t="str">
        <f t="shared" si="106"/>
        <v>BERTAHAP</v>
      </c>
      <c r="AD298" s="118">
        <f t="shared" si="107"/>
        <v>0</v>
      </c>
      <c r="AE298" s="119">
        <v>2</v>
      </c>
      <c r="AF298" s="120"/>
      <c r="AG298" s="115" t="e">
        <f>IF(AF298&gt;#REF!,"LB","KR")</f>
        <v>#REF!</v>
      </c>
      <c r="AH298" s="120">
        <v>2353197000</v>
      </c>
      <c r="AI298" s="120">
        <v>2652429000</v>
      </c>
      <c r="AJ298" s="120">
        <v>2816025000</v>
      </c>
      <c r="AK298" s="121">
        <v>2989711000</v>
      </c>
      <c r="AL298" s="121">
        <v>2816025000</v>
      </c>
      <c r="AM298" s="120">
        <v>2989711000</v>
      </c>
      <c r="AN298" s="120" t="e">
        <f t="shared" si="89"/>
        <v>#REF!</v>
      </c>
    </row>
    <row r="299" spans="1:40">
      <c r="A299" s="3">
        <f t="shared" si="108"/>
        <v>260</v>
      </c>
      <c r="B299" s="106">
        <v>7</v>
      </c>
      <c r="C299" s="107" t="s">
        <v>189</v>
      </c>
      <c r="D299" s="106">
        <v>15</v>
      </c>
      <c r="E299" s="109"/>
      <c r="F299" s="110" t="s">
        <v>64</v>
      </c>
      <c r="G299" s="111">
        <f t="shared" si="90"/>
        <v>101</v>
      </c>
      <c r="H299" s="111">
        <f t="shared" si="91"/>
        <v>90</v>
      </c>
      <c r="I299" s="112">
        <f t="shared" si="92"/>
        <v>26438045</v>
      </c>
      <c r="J299" s="112" t="e">
        <f>SUMIF($AN$4:$AN$22,D299,#REF!)</f>
        <v>#REF!</v>
      </c>
      <c r="K299" s="113" t="e">
        <f t="shared" si="93"/>
        <v>#REF!</v>
      </c>
      <c r="L299" s="114" t="e">
        <f>SUMIF($AN$4:$AN$22,D299,#REF!)</f>
        <v>#REF!</v>
      </c>
      <c r="M299" s="115" t="e">
        <f t="shared" si="94"/>
        <v>#REF!</v>
      </c>
      <c r="N299" s="115" t="e">
        <f t="shared" si="95"/>
        <v>#REF!</v>
      </c>
      <c r="O299" s="115" t="e">
        <f t="shared" si="96"/>
        <v>#REF!</v>
      </c>
      <c r="P299" s="115" t="e">
        <f t="shared" si="97"/>
        <v>#REF!</v>
      </c>
      <c r="Q299" s="116" t="e">
        <f t="shared" si="98"/>
        <v>#REF!</v>
      </c>
      <c r="R299" s="115" t="e">
        <f t="shared" si="98"/>
        <v>#REF!</v>
      </c>
      <c r="S299" s="115" t="e">
        <f t="shared" si="99"/>
        <v>#REF!</v>
      </c>
      <c r="T299" s="115"/>
      <c r="U299" s="115" t="e">
        <f t="shared" si="100"/>
        <v>#REF!</v>
      </c>
      <c r="V299" s="115" t="e">
        <f t="shared" si="101"/>
        <v>#REF!</v>
      </c>
      <c r="W299" s="115" t="e">
        <f t="shared" si="102"/>
        <v>#REF!</v>
      </c>
      <c r="X299" s="116" t="e">
        <f t="shared" si="103"/>
        <v>#REF!</v>
      </c>
      <c r="Y299" s="116" t="e">
        <f t="shared" si="104"/>
        <v>#REF!</v>
      </c>
      <c r="Z299" s="115" t="e">
        <f t="shared" si="105"/>
        <v>#REF!</v>
      </c>
      <c r="AA299" s="115" t="e">
        <f t="shared" si="109"/>
        <v>#REF!</v>
      </c>
      <c r="AB299" s="115"/>
      <c r="AC299" s="117" t="str">
        <f t="shared" si="106"/>
        <v>BERTAHAP</v>
      </c>
      <c r="AD299" s="118">
        <f t="shared" si="107"/>
        <v>0</v>
      </c>
      <c r="AE299" s="119">
        <v>2</v>
      </c>
      <c r="AF299" s="120"/>
      <c r="AG299" s="115" t="e">
        <f>IF(AF299&gt;#REF!,"LB","KR")</f>
        <v>#REF!</v>
      </c>
      <c r="AH299" s="120">
        <v>2353197000</v>
      </c>
      <c r="AI299" s="120">
        <v>2652429000</v>
      </c>
      <c r="AJ299" s="120">
        <v>2816025000</v>
      </c>
      <c r="AK299" s="121">
        <v>2989711000</v>
      </c>
      <c r="AL299" s="121">
        <v>2816025000</v>
      </c>
      <c r="AM299" s="120">
        <v>2989711000</v>
      </c>
      <c r="AN299" s="120" t="e">
        <f t="shared" si="89"/>
        <v>#REF!</v>
      </c>
    </row>
    <row r="300" spans="1:40">
      <c r="A300" s="3">
        <f t="shared" si="108"/>
        <v>261</v>
      </c>
      <c r="B300" s="106">
        <v>8</v>
      </c>
      <c r="C300" s="107" t="s">
        <v>189</v>
      </c>
      <c r="D300" s="106">
        <v>17</v>
      </c>
      <c r="E300" s="109"/>
      <c r="F300" s="110" t="s">
        <v>67</v>
      </c>
      <c r="G300" s="111">
        <f t="shared" si="90"/>
        <v>85</v>
      </c>
      <c r="H300" s="111">
        <f t="shared" si="91"/>
        <v>74</v>
      </c>
      <c r="I300" s="112">
        <f t="shared" si="92"/>
        <v>26438045</v>
      </c>
      <c r="J300" s="112" t="e">
        <f>SUMIF($AN$4:$AN$22,D300,#REF!)</f>
        <v>#REF!</v>
      </c>
      <c r="K300" s="113" t="e">
        <f t="shared" si="93"/>
        <v>#REF!</v>
      </c>
      <c r="L300" s="114" t="e">
        <f>SUMIF($AN$4:$AN$22,D300,#REF!)</f>
        <v>#REF!</v>
      </c>
      <c r="M300" s="115" t="e">
        <f t="shared" si="94"/>
        <v>#REF!</v>
      </c>
      <c r="N300" s="115" t="e">
        <f t="shared" si="95"/>
        <v>#REF!</v>
      </c>
      <c r="O300" s="115" t="e">
        <f t="shared" si="96"/>
        <v>#REF!</v>
      </c>
      <c r="P300" s="115" t="e">
        <f t="shared" si="97"/>
        <v>#REF!</v>
      </c>
      <c r="Q300" s="116" t="e">
        <f t="shared" si="98"/>
        <v>#REF!</v>
      </c>
      <c r="R300" s="115" t="e">
        <f t="shared" si="98"/>
        <v>#REF!</v>
      </c>
      <c r="S300" s="115" t="e">
        <f t="shared" si="99"/>
        <v>#REF!</v>
      </c>
      <c r="T300" s="115"/>
      <c r="U300" s="115" t="e">
        <f t="shared" si="100"/>
        <v>#REF!</v>
      </c>
      <c r="V300" s="115" t="e">
        <f t="shared" si="101"/>
        <v>#REF!</v>
      </c>
      <c r="W300" s="115" t="e">
        <f t="shared" si="102"/>
        <v>#REF!</v>
      </c>
      <c r="X300" s="116" t="e">
        <f t="shared" si="103"/>
        <v>#REF!</v>
      </c>
      <c r="Y300" s="116" t="e">
        <f t="shared" si="104"/>
        <v>#REF!</v>
      </c>
      <c r="Z300" s="115" t="e">
        <f t="shared" si="105"/>
        <v>#REF!</v>
      </c>
      <c r="AA300" s="115" t="e">
        <f t="shared" si="109"/>
        <v>#REF!</v>
      </c>
      <c r="AB300" s="115"/>
      <c r="AC300" s="117" t="str">
        <f t="shared" si="106"/>
        <v>BERTAHAP</v>
      </c>
      <c r="AD300" s="118">
        <f t="shared" si="107"/>
        <v>0</v>
      </c>
      <c r="AE300" s="119">
        <v>2</v>
      </c>
      <c r="AF300" s="120"/>
      <c r="AG300" s="115" t="e">
        <f>IF(AF300&gt;#REF!,"LB","KR")</f>
        <v>#REF!</v>
      </c>
      <c r="AH300" s="120">
        <v>1934851000</v>
      </c>
      <c r="AI300" s="120">
        <v>2180886000</v>
      </c>
      <c r="AJ300" s="120">
        <v>2315398000</v>
      </c>
      <c r="AK300" s="121">
        <v>2458207000</v>
      </c>
      <c r="AL300" s="121">
        <v>2315398000</v>
      </c>
      <c r="AM300" s="120">
        <v>2458207000</v>
      </c>
      <c r="AN300" s="120" t="e">
        <f t="shared" si="89"/>
        <v>#REF!</v>
      </c>
    </row>
    <row r="301" spans="1:40">
      <c r="A301" s="3">
        <f t="shared" si="108"/>
        <v>262</v>
      </c>
      <c r="B301" s="106">
        <v>9</v>
      </c>
      <c r="C301" s="107" t="s">
        <v>189</v>
      </c>
      <c r="D301" s="106">
        <v>19</v>
      </c>
      <c r="E301" s="109"/>
      <c r="F301" s="110" t="s">
        <v>78</v>
      </c>
      <c r="G301" s="111">
        <f t="shared" si="90"/>
        <v>138</v>
      </c>
      <c r="H301" s="111">
        <f t="shared" si="91"/>
        <v>120</v>
      </c>
      <c r="I301" s="112">
        <f t="shared" si="92"/>
        <v>26438045</v>
      </c>
      <c r="J301" s="112" t="e">
        <f>SUMIF($AN$4:$AN$22,D301,#REF!)</f>
        <v>#REF!</v>
      </c>
      <c r="K301" s="113" t="e">
        <f t="shared" si="93"/>
        <v>#REF!</v>
      </c>
      <c r="L301" s="114" t="e">
        <f>SUMIF($AN$4:$AN$22,D301,#REF!)</f>
        <v>#REF!</v>
      </c>
      <c r="M301" s="115" t="e">
        <f t="shared" si="94"/>
        <v>#REF!</v>
      </c>
      <c r="N301" s="115" t="e">
        <f t="shared" si="95"/>
        <v>#REF!</v>
      </c>
      <c r="O301" s="115" t="e">
        <f t="shared" si="96"/>
        <v>#REF!</v>
      </c>
      <c r="P301" s="115" t="e">
        <f t="shared" si="97"/>
        <v>#REF!</v>
      </c>
      <c r="Q301" s="116" t="e">
        <f t="shared" si="98"/>
        <v>#REF!</v>
      </c>
      <c r="R301" s="115" t="e">
        <f t="shared" si="98"/>
        <v>#REF!</v>
      </c>
      <c r="S301" s="115" t="e">
        <f t="shared" si="99"/>
        <v>#REF!</v>
      </c>
      <c r="T301" s="115"/>
      <c r="U301" s="115" t="e">
        <f t="shared" si="100"/>
        <v>#REF!</v>
      </c>
      <c r="V301" s="115" t="e">
        <f t="shared" si="101"/>
        <v>#REF!</v>
      </c>
      <c r="W301" s="115" t="e">
        <f t="shared" si="102"/>
        <v>#REF!</v>
      </c>
      <c r="X301" s="116" t="e">
        <f t="shared" si="103"/>
        <v>#REF!</v>
      </c>
      <c r="Y301" s="116" t="e">
        <f t="shared" si="104"/>
        <v>#REF!</v>
      </c>
      <c r="Z301" s="115" t="e">
        <f t="shared" si="105"/>
        <v>#REF!</v>
      </c>
      <c r="AA301" s="115" t="e">
        <f t="shared" si="109"/>
        <v>#REF!</v>
      </c>
      <c r="AB301" s="115"/>
      <c r="AC301" s="117" t="str">
        <f t="shared" si="106"/>
        <v>BERTAHAP</v>
      </c>
      <c r="AD301" s="118">
        <f t="shared" si="107"/>
        <v>0</v>
      </c>
      <c r="AE301" s="119">
        <v>2</v>
      </c>
      <c r="AF301" s="120"/>
      <c r="AG301" s="115" t="e">
        <f>IF(AF301&gt;#REF!,"LB","KR")</f>
        <v>#REF!</v>
      </c>
      <c r="AH301" s="120">
        <v>3137596000</v>
      </c>
      <c r="AI301" s="120">
        <v>3536572000</v>
      </c>
      <c r="AJ301" s="120">
        <v>3754700000</v>
      </c>
      <c r="AK301" s="121">
        <v>3986282000</v>
      </c>
      <c r="AL301" s="121">
        <v>3754700000</v>
      </c>
      <c r="AM301" s="120">
        <v>3986282000</v>
      </c>
      <c r="AN301" s="120" t="e">
        <f t="shared" si="89"/>
        <v>#REF!</v>
      </c>
    </row>
    <row r="302" spans="1:40">
      <c r="A302" s="3">
        <f t="shared" si="108"/>
        <v>263</v>
      </c>
      <c r="B302" s="106">
        <v>10</v>
      </c>
      <c r="C302" s="107" t="s">
        <v>189</v>
      </c>
      <c r="D302" s="106">
        <v>21</v>
      </c>
      <c r="E302" s="109"/>
      <c r="F302" s="110" t="s">
        <v>84</v>
      </c>
      <c r="G302" s="111">
        <f t="shared" si="90"/>
        <v>132</v>
      </c>
      <c r="H302" s="111">
        <f t="shared" si="91"/>
        <v>112</v>
      </c>
      <c r="I302" s="112">
        <f t="shared" si="92"/>
        <v>26438045</v>
      </c>
      <c r="J302" s="112" t="e">
        <f>SUMIF($AN$4:$AN$22,D302,#REF!)</f>
        <v>#REF!</v>
      </c>
      <c r="K302" s="113" t="e">
        <f t="shared" si="93"/>
        <v>#REF!</v>
      </c>
      <c r="L302" s="114" t="e">
        <f>SUMIF($AN$4:$AN$22,D302,#REF!)</f>
        <v>#REF!</v>
      </c>
      <c r="M302" s="115" t="e">
        <f t="shared" si="94"/>
        <v>#REF!</v>
      </c>
      <c r="N302" s="115" t="e">
        <f t="shared" si="95"/>
        <v>#REF!</v>
      </c>
      <c r="O302" s="115" t="e">
        <f t="shared" si="96"/>
        <v>#REF!</v>
      </c>
      <c r="P302" s="115" t="e">
        <f t="shared" si="97"/>
        <v>#REF!</v>
      </c>
      <c r="Q302" s="116" t="e">
        <f t="shared" si="98"/>
        <v>#REF!</v>
      </c>
      <c r="R302" s="115" t="e">
        <f t="shared" si="98"/>
        <v>#REF!</v>
      </c>
      <c r="S302" s="115" t="e">
        <f t="shared" si="99"/>
        <v>#REF!</v>
      </c>
      <c r="T302" s="115"/>
      <c r="U302" s="115" t="e">
        <f t="shared" si="100"/>
        <v>#REF!</v>
      </c>
      <c r="V302" s="115" t="e">
        <f t="shared" si="101"/>
        <v>#REF!</v>
      </c>
      <c r="W302" s="115" t="e">
        <f t="shared" si="102"/>
        <v>#REF!</v>
      </c>
      <c r="X302" s="116" t="e">
        <f t="shared" si="103"/>
        <v>#REF!</v>
      </c>
      <c r="Y302" s="116" t="e">
        <f t="shared" si="104"/>
        <v>#REF!</v>
      </c>
      <c r="Z302" s="115" t="e">
        <f t="shared" si="105"/>
        <v>#REF!</v>
      </c>
      <c r="AA302" s="115" t="e">
        <f t="shared" si="109"/>
        <v>#REF!</v>
      </c>
      <c r="AB302" s="115"/>
      <c r="AC302" s="117" t="str">
        <f t="shared" si="106"/>
        <v>BERTAHAP</v>
      </c>
      <c r="AD302" s="118">
        <f t="shared" si="107"/>
        <v>0</v>
      </c>
      <c r="AE302" s="119">
        <v>2</v>
      </c>
      <c r="AF302" s="120"/>
      <c r="AG302" s="115" t="e">
        <f>IF(AF302&gt;#REF!,"LB","KR")</f>
        <v>#REF!</v>
      </c>
      <c r="AH302" s="120">
        <v>3038929000</v>
      </c>
      <c r="AI302" s="120">
        <v>3425359000</v>
      </c>
      <c r="AJ302" s="120">
        <v>3636628000</v>
      </c>
      <c r="AK302" s="121">
        <v>3860927000</v>
      </c>
      <c r="AL302" s="121">
        <v>3636628000</v>
      </c>
      <c r="AM302" s="120">
        <v>3860927000</v>
      </c>
      <c r="AN302" s="120" t="e">
        <f t="shared" si="89"/>
        <v>#REF!</v>
      </c>
    </row>
    <row r="303" spans="1:40">
      <c r="A303" s="3">
        <f t="shared" si="108"/>
        <v>264</v>
      </c>
      <c r="B303" s="106">
        <v>1</v>
      </c>
      <c r="C303" s="107" t="s">
        <v>190</v>
      </c>
      <c r="D303" s="108" t="s">
        <v>19</v>
      </c>
      <c r="E303" s="109"/>
      <c r="F303" s="110" t="s">
        <v>72</v>
      </c>
      <c r="G303" s="111">
        <f t="shared" si="90"/>
        <v>175</v>
      </c>
      <c r="H303" s="111">
        <f t="shared" si="91"/>
        <v>156</v>
      </c>
      <c r="I303" s="112">
        <f t="shared" si="92"/>
        <v>26438045</v>
      </c>
      <c r="J303" s="112" t="e">
        <f>SUMIF($AN$4:$AN$22,D303,#REF!)</f>
        <v>#REF!</v>
      </c>
      <c r="K303" s="113" t="e">
        <f t="shared" si="93"/>
        <v>#REF!</v>
      </c>
      <c r="L303" s="114" t="e">
        <f>SUMIF($AN$4:$AN$22,D303,#REF!)</f>
        <v>#REF!</v>
      </c>
      <c r="M303" s="115" t="e">
        <f t="shared" si="94"/>
        <v>#REF!</v>
      </c>
      <c r="N303" s="115" t="e">
        <f t="shared" si="95"/>
        <v>#REF!</v>
      </c>
      <c r="O303" s="115" t="e">
        <f t="shared" si="96"/>
        <v>#REF!</v>
      </c>
      <c r="P303" s="115" t="e">
        <f t="shared" si="97"/>
        <v>#REF!</v>
      </c>
      <c r="Q303" s="116" t="e">
        <f t="shared" si="98"/>
        <v>#REF!</v>
      </c>
      <c r="R303" s="115" t="e">
        <f t="shared" si="98"/>
        <v>#REF!</v>
      </c>
      <c r="S303" s="115" t="e">
        <f t="shared" si="99"/>
        <v>#REF!</v>
      </c>
      <c r="T303" s="115"/>
      <c r="U303" s="115" t="e">
        <f t="shared" si="100"/>
        <v>#REF!</v>
      </c>
      <c r="V303" s="115" t="e">
        <f t="shared" si="101"/>
        <v>#REF!</v>
      </c>
      <c r="W303" s="115" t="e">
        <f t="shared" si="102"/>
        <v>#REF!</v>
      </c>
      <c r="X303" s="116" t="e">
        <f t="shared" si="103"/>
        <v>#REF!</v>
      </c>
      <c r="Y303" s="116" t="e">
        <f t="shared" si="104"/>
        <v>#REF!</v>
      </c>
      <c r="Z303" s="115" t="e">
        <f t="shared" si="105"/>
        <v>#REF!</v>
      </c>
      <c r="AA303" s="115" t="e">
        <f t="shared" si="109"/>
        <v>#REF!</v>
      </c>
      <c r="AB303" s="115"/>
      <c r="AC303" s="117" t="str">
        <f t="shared" si="106"/>
        <v>BERTAHAP</v>
      </c>
      <c r="AD303" s="118">
        <f t="shared" si="107"/>
        <v>0</v>
      </c>
      <c r="AE303" s="119">
        <v>2</v>
      </c>
      <c r="AF303" s="120"/>
      <c r="AG303" s="115" t="e">
        <f>IF(AF303&gt;#REF!,"LB","KR")</f>
        <v>#REF!</v>
      </c>
      <c r="AH303" s="120">
        <v>4155835000</v>
      </c>
      <c r="AI303" s="120">
        <v>4684289000</v>
      </c>
      <c r="AJ303" s="120">
        <v>4973206000</v>
      </c>
      <c r="AK303" s="121">
        <v>5279943000</v>
      </c>
      <c r="AL303" s="121">
        <v>4973206000</v>
      </c>
      <c r="AM303" s="120">
        <v>5279943000</v>
      </c>
      <c r="AN303" s="120" t="e">
        <f t="shared" si="89"/>
        <v>#REF!</v>
      </c>
    </row>
    <row r="304" spans="1:40">
      <c r="A304" s="3">
        <f t="shared" si="108"/>
        <v>265</v>
      </c>
      <c r="B304" s="106">
        <v>2</v>
      </c>
      <c r="C304" s="107" t="s">
        <v>190</v>
      </c>
      <c r="D304" s="108" t="s">
        <v>29</v>
      </c>
      <c r="E304" s="109"/>
      <c r="F304" s="110" t="s">
        <v>74</v>
      </c>
      <c r="G304" s="111">
        <f t="shared" si="90"/>
        <v>85</v>
      </c>
      <c r="H304" s="111">
        <f t="shared" si="91"/>
        <v>74</v>
      </c>
      <c r="I304" s="112">
        <f t="shared" si="92"/>
        <v>26438045</v>
      </c>
      <c r="J304" s="112" t="e">
        <f>SUMIF($AN$4:$AN$22,D304,#REF!)</f>
        <v>#REF!</v>
      </c>
      <c r="K304" s="113" t="e">
        <f t="shared" si="93"/>
        <v>#REF!</v>
      </c>
      <c r="L304" s="114" t="e">
        <f>SUMIF($AN$4:$AN$22,D304,#REF!)</f>
        <v>#REF!</v>
      </c>
      <c r="M304" s="115" t="e">
        <f t="shared" si="94"/>
        <v>#REF!</v>
      </c>
      <c r="N304" s="115" t="e">
        <f t="shared" si="95"/>
        <v>#REF!</v>
      </c>
      <c r="O304" s="115" t="e">
        <f t="shared" si="96"/>
        <v>#REF!</v>
      </c>
      <c r="P304" s="115" t="e">
        <f t="shared" si="97"/>
        <v>#REF!</v>
      </c>
      <c r="Q304" s="116" t="e">
        <f t="shared" si="98"/>
        <v>#REF!</v>
      </c>
      <c r="R304" s="115" t="e">
        <f t="shared" si="98"/>
        <v>#REF!</v>
      </c>
      <c r="S304" s="115" t="e">
        <f t="shared" si="99"/>
        <v>#REF!</v>
      </c>
      <c r="T304" s="115"/>
      <c r="U304" s="115" t="e">
        <f t="shared" si="100"/>
        <v>#REF!</v>
      </c>
      <c r="V304" s="115" t="e">
        <f t="shared" si="101"/>
        <v>#REF!</v>
      </c>
      <c r="W304" s="115" t="e">
        <f t="shared" si="102"/>
        <v>#REF!</v>
      </c>
      <c r="X304" s="116" t="e">
        <f t="shared" si="103"/>
        <v>#REF!</v>
      </c>
      <c r="Y304" s="116" t="e">
        <f t="shared" si="104"/>
        <v>#REF!</v>
      </c>
      <c r="Z304" s="115" t="e">
        <f t="shared" si="105"/>
        <v>#REF!</v>
      </c>
      <c r="AA304" s="115" t="e">
        <f t="shared" si="109"/>
        <v>#REF!</v>
      </c>
      <c r="AB304" s="115"/>
      <c r="AC304" s="117" t="str">
        <f t="shared" si="106"/>
        <v>BERTAHAP</v>
      </c>
      <c r="AD304" s="118">
        <f t="shared" si="107"/>
        <v>0</v>
      </c>
      <c r="AE304" s="119">
        <v>2</v>
      </c>
      <c r="AF304" s="120"/>
      <c r="AG304" s="115" t="e">
        <f>IF(AF304&gt;#REF!,"LB","KR")</f>
        <v>#REF!</v>
      </c>
      <c r="AH304" s="120">
        <v>1934851000</v>
      </c>
      <c r="AI304" s="120">
        <v>2180886000</v>
      </c>
      <c r="AJ304" s="120">
        <v>2315398000</v>
      </c>
      <c r="AK304" s="121">
        <v>2458207000</v>
      </c>
      <c r="AL304" s="121">
        <v>2315398000</v>
      </c>
      <c r="AM304" s="120">
        <v>2458207000</v>
      </c>
      <c r="AN304" s="120" t="e">
        <f t="shared" si="89"/>
        <v>#REF!</v>
      </c>
    </row>
    <row r="305" spans="1:40">
      <c r="A305" s="3">
        <f t="shared" si="108"/>
        <v>266</v>
      </c>
      <c r="B305" s="106">
        <v>3</v>
      </c>
      <c r="C305" s="107" t="s">
        <v>190</v>
      </c>
      <c r="D305" s="108" t="s">
        <v>32</v>
      </c>
      <c r="E305" s="109"/>
      <c r="F305" s="110" t="s">
        <v>56</v>
      </c>
      <c r="G305" s="111">
        <f t="shared" si="90"/>
        <v>85</v>
      </c>
      <c r="H305" s="111">
        <f t="shared" si="91"/>
        <v>74</v>
      </c>
      <c r="I305" s="112">
        <f t="shared" si="92"/>
        <v>26438045</v>
      </c>
      <c r="J305" s="112" t="e">
        <f>SUMIF($AN$4:$AN$22,D305,#REF!)</f>
        <v>#REF!</v>
      </c>
      <c r="K305" s="113" t="e">
        <f t="shared" si="93"/>
        <v>#REF!</v>
      </c>
      <c r="L305" s="114" t="e">
        <f>SUMIF($AN$4:$AN$22,D305,#REF!)</f>
        <v>#REF!</v>
      </c>
      <c r="M305" s="115" t="e">
        <f t="shared" si="94"/>
        <v>#REF!</v>
      </c>
      <c r="N305" s="115" t="e">
        <f t="shared" si="95"/>
        <v>#REF!</v>
      </c>
      <c r="O305" s="115" t="e">
        <f t="shared" si="96"/>
        <v>#REF!</v>
      </c>
      <c r="P305" s="115" t="e">
        <f t="shared" si="97"/>
        <v>#REF!</v>
      </c>
      <c r="Q305" s="116" t="e">
        <f t="shared" si="98"/>
        <v>#REF!</v>
      </c>
      <c r="R305" s="115" t="e">
        <f t="shared" si="98"/>
        <v>#REF!</v>
      </c>
      <c r="S305" s="115" t="e">
        <f t="shared" si="99"/>
        <v>#REF!</v>
      </c>
      <c r="T305" s="115"/>
      <c r="U305" s="115" t="e">
        <f t="shared" si="100"/>
        <v>#REF!</v>
      </c>
      <c r="V305" s="115" t="e">
        <f t="shared" si="101"/>
        <v>#REF!</v>
      </c>
      <c r="W305" s="115" t="e">
        <f t="shared" si="102"/>
        <v>#REF!</v>
      </c>
      <c r="X305" s="116" t="e">
        <f t="shared" si="103"/>
        <v>#REF!</v>
      </c>
      <c r="Y305" s="116" t="e">
        <f t="shared" si="104"/>
        <v>#REF!</v>
      </c>
      <c r="Z305" s="115" t="e">
        <f t="shared" si="105"/>
        <v>#REF!</v>
      </c>
      <c r="AA305" s="115" t="e">
        <f t="shared" si="109"/>
        <v>#REF!</v>
      </c>
      <c r="AB305" s="115"/>
      <c r="AC305" s="117" t="str">
        <f t="shared" si="106"/>
        <v>BERTAHAP</v>
      </c>
      <c r="AD305" s="118">
        <f t="shared" si="107"/>
        <v>0</v>
      </c>
      <c r="AE305" s="119">
        <v>2</v>
      </c>
      <c r="AF305" s="120"/>
      <c r="AG305" s="115" t="e">
        <f>IF(AF305&gt;#REF!,"LB","KR")</f>
        <v>#REF!</v>
      </c>
      <c r="AH305" s="120">
        <v>1934851000</v>
      </c>
      <c r="AI305" s="120">
        <v>2180886000</v>
      </c>
      <c r="AJ305" s="120">
        <v>2315398000</v>
      </c>
      <c r="AK305" s="121">
        <v>2458207000</v>
      </c>
      <c r="AL305" s="121">
        <v>2315398000</v>
      </c>
      <c r="AM305" s="120">
        <v>2458207000</v>
      </c>
      <c r="AN305" s="120" t="e">
        <f t="shared" si="89"/>
        <v>#REF!</v>
      </c>
    </row>
    <row r="306" spans="1:40">
      <c r="A306" s="3">
        <f t="shared" si="108"/>
        <v>267</v>
      </c>
      <c r="B306" s="106">
        <v>4</v>
      </c>
      <c r="C306" s="107" t="s">
        <v>190</v>
      </c>
      <c r="D306" s="108" t="s">
        <v>38</v>
      </c>
      <c r="E306" s="109"/>
      <c r="F306" s="110" t="s">
        <v>58</v>
      </c>
      <c r="G306" s="111">
        <f t="shared" si="90"/>
        <v>101</v>
      </c>
      <c r="H306" s="111">
        <f t="shared" si="91"/>
        <v>90</v>
      </c>
      <c r="I306" s="112">
        <f t="shared" si="92"/>
        <v>26438045</v>
      </c>
      <c r="J306" s="112" t="e">
        <f>SUMIF($AN$4:$AN$22,D306,#REF!)</f>
        <v>#REF!</v>
      </c>
      <c r="K306" s="113" t="e">
        <f t="shared" si="93"/>
        <v>#REF!</v>
      </c>
      <c r="L306" s="114" t="e">
        <f>SUMIF($AN$4:$AN$22,D306,#REF!)</f>
        <v>#REF!</v>
      </c>
      <c r="M306" s="115" t="e">
        <f t="shared" si="94"/>
        <v>#REF!</v>
      </c>
      <c r="N306" s="115" t="e">
        <f t="shared" si="95"/>
        <v>#REF!</v>
      </c>
      <c r="O306" s="115" t="e">
        <f t="shared" si="96"/>
        <v>#REF!</v>
      </c>
      <c r="P306" s="115" t="e">
        <f t="shared" si="97"/>
        <v>#REF!</v>
      </c>
      <c r="Q306" s="116" t="e">
        <f t="shared" si="98"/>
        <v>#REF!</v>
      </c>
      <c r="R306" s="115" t="e">
        <f t="shared" si="98"/>
        <v>#REF!</v>
      </c>
      <c r="S306" s="115" t="e">
        <f t="shared" si="99"/>
        <v>#REF!</v>
      </c>
      <c r="T306" s="115"/>
      <c r="U306" s="115" t="e">
        <f t="shared" si="100"/>
        <v>#REF!</v>
      </c>
      <c r="V306" s="115" t="e">
        <f t="shared" si="101"/>
        <v>#REF!</v>
      </c>
      <c r="W306" s="115" t="e">
        <f t="shared" si="102"/>
        <v>#REF!</v>
      </c>
      <c r="X306" s="116" t="e">
        <f t="shared" si="103"/>
        <v>#REF!</v>
      </c>
      <c r="Y306" s="116" t="e">
        <f t="shared" si="104"/>
        <v>#REF!</v>
      </c>
      <c r="Z306" s="115" t="e">
        <f t="shared" si="105"/>
        <v>#REF!</v>
      </c>
      <c r="AA306" s="115" t="e">
        <f t="shared" si="109"/>
        <v>#REF!</v>
      </c>
      <c r="AB306" s="115"/>
      <c r="AC306" s="117" t="str">
        <f t="shared" si="106"/>
        <v>BERTAHAP</v>
      </c>
      <c r="AD306" s="118">
        <f t="shared" si="107"/>
        <v>0</v>
      </c>
      <c r="AE306" s="119">
        <v>2</v>
      </c>
      <c r="AF306" s="120"/>
      <c r="AG306" s="115" t="e">
        <f>IF(AF306&gt;#REF!,"LB","KR")</f>
        <v>#REF!</v>
      </c>
      <c r="AH306" s="120">
        <v>2353197000</v>
      </c>
      <c r="AI306" s="120">
        <v>2652429000</v>
      </c>
      <c r="AJ306" s="120">
        <v>2816025000</v>
      </c>
      <c r="AK306" s="121">
        <v>2989711000</v>
      </c>
      <c r="AL306" s="121">
        <v>2816025000</v>
      </c>
      <c r="AM306" s="120">
        <v>2989711000</v>
      </c>
      <c r="AN306" s="120" t="e">
        <f t="shared" si="89"/>
        <v>#REF!</v>
      </c>
    </row>
    <row r="307" spans="1:40">
      <c r="A307" s="3">
        <f t="shared" si="108"/>
        <v>268</v>
      </c>
      <c r="B307" s="106">
        <v>5</v>
      </c>
      <c r="C307" s="107" t="s">
        <v>190</v>
      </c>
      <c r="D307" s="108" t="s">
        <v>44</v>
      </c>
      <c r="E307" s="109"/>
      <c r="F307" s="110" t="s">
        <v>60</v>
      </c>
      <c r="G307" s="111">
        <f t="shared" si="90"/>
        <v>101</v>
      </c>
      <c r="H307" s="111">
        <f t="shared" si="91"/>
        <v>90</v>
      </c>
      <c r="I307" s="112">
        <f t="shared" si="92"/>
        <v>26438045</v>
      </c>
      <c r="J307" s="112" t="e">
        <f>SUMIF($AN$4:$AN$22,D307,#REF!)</f>
        <v>#REF!</v>
      </c>
      <c r="K307" s="113" t="e">
        <f t="shared" si="93"/>
        <v>#REF!</v>
      </c>
      <c r="L307" s="114" t="e">
        <f>SUMIF($AN$4:$AN$22,D307,#REF!)</f>
        <v>#REF!</v>
      </c>
      <c r="M307" s="115" t="e">
        <f t="shared" si="94"/>
        <v>#REF!</v>
      </c>
      <c r="N307" s="115" t="e">
        <f t="shared" si="95"/>
        <v>#REF!</v>
      </c>
      <c r="O307" s="115" t="e">
        <f t="shared" si="96"/>
        <v>#REF!</v>
      </c>
      <c r="P307" s="115" t="e">
        <f t="shared" si="97"/>
        <v>#REF!</v>
      </c>
      <c r="Q307" s="116" t="e">
        <f t="shared" si="98"/>
        <v>#REF!</v>
      </c>
      <c r="R307" s="115" t="e">
        <f t="shared" si="98"/>
        <v>#REF!</v>
      </c>
      <c r="S307" s="115" t="e">
        <f t="shared" si="99"/>
        <v>#REF!</v>
      </c>
      <c r="T307" s="115"/>
      <c r="U307" s="115" t="e">
        <f t="shared" si="100"/>
        <v>#REF!</v>
      </c>
      <c r="V307" s="115" t="e">
        <f t="shared" si="101"/>
        <v>#REF!</v>
      </c>
      <c r="W307" s="115" t="e">
        <f t="shared" si="102"/>
        <v>#REF!</v>
      </c>
      <c r="X307" s="116" t="e">
        <f t="shared" si="103"/>
        <v>#REF!</v>
      </c>
      <c r="Y307" s="116" t="e">
        <f t="shared" si="104"/>
        <v>#REF!</v>
      </c>
      <c r="Z307" s="115" t="e">
        <f t="shared" si="105"/>
        <v>#REF!</v>
      </c>
      <c r="AA307" s="115" t="e">
        <f t="shared" si="109"/>
        <v>#REF!</v>
      </c>
      <c r="AB307" s="115"/>
      <c r="AC307" s="117" t="str">
        <f t="shared" si="106"/>
        <v>BERTAHAP</v>
      </c>
      <c r="AD307" s="118">
        <f t="shared" si="107"/>
        <v>0</v>
      </c>
      <c r="AE307" s="119">
        <v>2</v>
      </c>
      <c r="AF307" s="120"/>
      <c r="AG307" s="115" t="e">
        <f>IF(AF307&gt;#REF!,"LB","KR")</f>
        <v>#REF!</v>
      </c>
      <c r="AH307" s="120">
        <v>2353197000</v>
      </c>
      <c r="AI307" s="120">
        <v>2652429000</v>
      </c>
      <c r="AJ307" s="120">
        <v>2816025000</v>
      </c>
      <c r="AK307" s="121">
        <v>2989711000</v>
      </c>
      <c r="AL307" s="121">
        <v>2816025000</v>
      </c>
      <c r="AM307" s="120">
        <v>2989711000</v>
      </c>
      <c r="AN307" s="120" t="e">
        <f t="shared" si="89"/>
        <v>#REF!</v>
      </c>
    </row>
    <row r="308" spans="1:40">
      <c r="A308" s="3">
        <f t="shared" si="108"/>
        <v>269</v>
      </c>
      <c r="B308" s="106">
        <v>6</v>
      </c>
      <c r="C308" s="107" t="s">
        <v>190</v>
      </c>
      <c r="D308" s="106">
        <v>11</v>
      </c>
      <c r="E308" s="109"/>
      <c r="F308" s="110" t="s">
        <v>62</v>
      </c>
      <c r="G308" s="111">
        <f t="shared" si="90"/>
        <v>101</v>
      </c>
      <c r="H308" s="111">
        <f t="shared" si="91"/>
        <v>90</v>
      </c>
      <c r="I308" s="112">
        <f t="shared" si="92"/>
        <v>26438045</v>
      </c>
      <c r="J308" s="112" t="e">
        <f>SUMIF($AN$4:$AN$22,D308,#REF!)</f>
        <v>#REF!</v>
      </c>
      <c r="K308" s="113" t="e">
        <f t="shared" si="93"/>
        <v>#REF!</v>
      </c>
      <c r="L308" s="114" t="e">
        <f>SUMIF($AN$4:$AN$22,D308,#REF!)</f>
        <v>#REF!</v>
      </c>
      <c r="M308" s="115" t="e">
        <f t="shared" si="94"/>
        <v>#REF!</v>
      </c>
      <c r="N308" s="115" t="e">
        <f t="shared" si="95"/>
        <v>#REF!</v>
      </c>
      <c r="O308" s="115" t="e">
        <f t="shared" si="96"/>
        <v>#REF!</v>
      </c>
      <c r="P308" s="115" t="e">
        <f t="shared" si="97"/>
        <v>#REF!</v>
      </c>
      <c r="Q308" s="116" t="e">
        <f t="shared" si="98"/>
        <v>#REF!</v>
      </c>
      <c r="R308" s="115" t="e">
        <f t="shared" si="98"/>
        <v>#REF!</v>
      </c>
      <c r="S308" s="115" t="e">
        <f t="shared" si="99"/>
        <v>#REF!</v>
      </c>
      <c r="T308" s="115"/>
      <c r="U308" s="115" t="e">
        <f t="shared" si="100"/>
        <v>#REF!</v>
      </c>
      <c r="V308" s="115" t="e">
        <f t="shared" si="101"/>
        <v>#REF!</v>
      </c>
      <c r="W308" s="115" t="e">
        <f t="shared" si="102"/>
        <v>#REF!</v>
      </c>
      <c r="X308" s="116" t="e">
        <f t="shared" si="103"/>
        <v>#REF!</v>
      </c>
      <c r="Y308" s="116" t="e">
        <f t="shared" si="104"/>
        <v>#REF!</v>
      </c>
      <c r="Z308" s="115" t="e">
        <f t="shared" si="105"/>
        <v>#REF!</v>
      </c>
      <c r="AA308" s="115" t="e">
        <f t="shared" si="109"/>
        <v>#REF!</v>
      </c>
      <c r="AB308" s="115"/>
      <c r="AC308" s="117" t="str">
        <f t="shared" si="106"/>
        <v>BERTAHAP</v>
      </c>
      <c r="AD308" s="118">
        <f t="shared" si="107"/>
        <v>0</v>
      </c>
      <c r="AE308" s="119">
        <v>2</v>
      </c>
      <c r="AF308" s="120"/>
      <c r="AG308" s="115" t="e">
        <f>IF(AF308&gt;#REF!,"LB","KR")</f>
        <v>#REF!</v>
      </c>
      <c r="AH308" s="120">
        <v>2353197000</v>
      </c>
      <c r="AI308" s="120">
        <v>2652429000</v>
      </c>
      <c r="AJ308" s="120">
        <v>2816025000</v>
      </c>
      <c r="AK308" s="121">
        <v>2989711000</v>
      </c>
      <c r="AL308" s="121">
        <v>2816025000</v>
      </c>
      <c r="AM308" s="120">
        <v>2989711000</v>
      </c>
      <c r="AN308" s="120" t="e">
        <f t="shared" si="89"/>
        <v>#REF!</v>
      </c>
    </row>
    <row r="309" spans="1:40">
      <c r="A309" s="3">
        <f t="shared" si="108"/>
        <v>270</v>
      </c>
      <c r="B309" s="106">
        <v>7</v>
      </c>
      <c r="C309" s="107" t="s">
        <v>190</v>
      </c>
      <c r="D309" s="106">
        <v>15</v>
      </c>
      <c r="E309" s="109"/>
      <c r="F309" s="110" t="s">
        <v>64</v>
      </c>
      <c r="G309" s="111">
        <f t="shared" si="90"/>
        <v>101</v>
      </c>
      <c r="H309" s="111">
        <f t="shared" si="91"/>
        <v>90</v>
      </c>
      <c r="I309" s="112">
        <f t="shared" si="92"/>
        <v>26438045</v>
      </c>
      <c r="J309" s="112" t="e">
        <f>SUMIF($AN$4:$AN$22,D309,#REF!)</f>
        <v>#REF!</v>
      </c>
      <c r="K309" s="113" t="e">
        <f t="shared" si="93"/>
        <v>#REF!</v>
      </c>
      <c r="L309" s="114" t="e">
        <f>SUMIF($AN$4:$AN$22,D309,#REF!)</f>
        <v>#REF!</v>
      </c>
      <c r="M309" s="115" t="e">
        <f t="shared" si="94"/>
        <v>#REF!</v>
      </c>
      <c r="N309" s="115" t="e">
        <f t="shared" si="95"/>
        <v>#REF!</v>
      </c>
      <c r="O309" s="115" t="e">
        <f t="shared" si="96"/>
        <v>#REF!</v>
      </c>
      <c r="P309" s="115" t="e">
        <f t="shared" si="97"/>
        <v>#REF!</v>
      </c>
      <c r="Q309" s="116" t="e">
        <f t="shared" si="98"/>
        <v>#REF!</v>
      </c>
      <c r="R309" s="115" t="e">
        <f t="shared" si="98"/>
        <v>#REF!</v>
      </c>
      <c r="S309" s="115" t="e">
        <f t="shared" si="99"/>
        <v>#REF!</v>
      </c>
      <c r="T309" s="115"/>
      <c r="U309" s="115" t="e">
        <f t="shared" si="100"/>
        <v>#REF!</v>
      </c>
      <c r="V309" s="115" t="e">
        <f t="shared" si="101"/>
        <v>#REF!</v>
      </c>
      <c r="W309" s="115" t="e">
        <f t="shared" si="102"/>
        <v>#REF!</v>
      </c>
      <c r="X309" s="116" t="e">
        <f t="shared" si="103"/>
        <v>#REF!</v>
      </c>
      <c r="Y309" s="116" t="e">
        <f t="shared" si="104"/>
        <v>#REF!</v>
      </c>
      <c r="Z309" s="115" t="e">
        <f t="shared" si="105"/>
        <v>#REF!</v>
      </c>
      <c r="AA309" s="115" t="e">
        <f t="shared" si="109"/>
        <v>#REF!</v>
      </c>
      <c r="AB309" s="115"/>
      <c r="AC309" s="117" t="str">
        <f t="shared" si="106"/>
        <v>BERTAHAP</v>
      </c>
      <c r="AD309" s="118">
        <f t="shared" si="107"/>
        <v>0</v>
      </c>
      <c r="AE309" s="119">
        <v>2</v>
      </c>
      <c r="AF309" s="120"/>
      <c r="AG309" s="115" t="e">
        <f>IF(AF309&gt;#REF!,"LB","KR")</f>
        <v>#REF!</v>
      </c>
      <c r="AH309" s="120">
        <v>2353197000</v>
      </c>
      <c r="AI309" s="120">
        <v>2652429000</v>
      </c>
      <c r="AJ309" s="120">
        <v>2816025000</v>
      </c>
      <c r="AK309" s="121">
        <v>2989711000</v>
      </c>
      <c r="AL309" s="121">
        <v>2816025000</v>
      </c>
      <c r="AM309" s="120">
        <v>2989711000</v>
      </c>
      <c r="AN309" s="120" t="e">
        <f t="shared" si="89"/>
        <v>#REF!</v>
      </c>
    </row>
    <row r="310" spans="1:40">
      <c r="A310" s="3">
        <f t="shared" si="108"/>
        <v>271</v>
      </c>
      <c r="B310" s="106">
        <v>8</v>
      </c>
      <c r="C310" s="107" t="s">
        <v>190</v>
      </c>
      <c r="D310" s="106">
        <v>17</v>
      </c>
      <c r="E310" s="109"/>
      <c r="F310" s="110" t="s">
        <v>67</v>
      </c>
      <c r="G310" s="111">
        <f t="shared" si="90"/>
        <v>85</v>
      </c>
      <c r="H310" s="111">
        <f t="shared" si="91"/>
        <v>74</v>
      </c>
      <c r="I310" s="112">
        <f t="shared" si="92"/>
        <v>26438045</v>
      </c>
      <c r="J310" s="112" t="e">
        <f>SUMIF($AN$4:$AN$22,D310,#REF!)</f>
        <v>#REF!</v>
      </c>
      <c r="K310" s="113" t="e">
        <f t="shared" si="93"/>
        <v>#REF!</v>
      </c>
      <c r="L310" s="114" t="e">
        <f>SUMIF($AN$4:$AN$22,D310,#REF!)</f>
        <v>#REF!</v>
      </c>
      <c r="M310" s="115" t="e">
        <f t="shared" si="94"/>
        <v>#REF!</v>
      </c>
      <c r="N310" s="115" t="e">
        <f t="shared" si="95"/>
        <v>#REF!</v>
      </c>
      <c r="O310" s="115" t="e">
        <f t="shared" si="96"/>
        <v>#REF!</v>
      </c>
      <c r="P310" s="115" t="e">
        <f t="shared" si="97"/>
        <v>#REF!</v>
      </c>
      <c r="Q310" s="116" t="e">
        <f t="shared" si="98"/>
        <v>#REF!</v>
      </c>
      <c r="R310" s="115" t="e">
        <f t="shared" si="98"/>
        <v>#REF!</v>
      </c>
      <c r="S310" s="115" t="e">
        <f t="shared" si="99"/>
        <v>#REF!</v>
      </c>
      <c r="T310" s="115"/>
      <c r="U310" s="115" t="e">
        <f t="shared" si="100"/>
        <v>#REF!</v>
      </c>
      <c r="V310" s="115" t="e">
        <f t="shared" si="101"/>
        <v>#REF!</v>
      </c>
      <c r="W310" s="115" t="e">
        <f t="shared" si="102"/>
        <v>#REF!</v>
      </c>
      <c r="X310" s="116" t="e">
        <f t="shared" si="103"/>
        <v>#REF!</v>
      </c>
      <c r="Y310" s="116" t="e">
        <f t="shared" si="104"/>
        <v>#REF!</v>
      </c>
      <c r="Z310" s="115" t="e">
        <f t="shared" si="105"/>
        <v>#REF!</v>
      </c>
      <c r="AA310" s="115" t="e">
        <f t="shared" si="109"/>
        <v>#REF!</v>
      </c>
      <c r="AB310" s="115"/>
      <c r="AC310" s="117" t="str">
        <f t="shared" si="106"/>
        <v>BERTAHAP</v>
      </c>
      <c r="AD310" s="118">
        <f t="shared" si="107"/>
        <v>0</v>
      </c>
      <c r="AE310" s="119">
        <v>2</v>
      </c>
      <c r="AF310" s="120"/>
      <c r="AG310" s="115" t="e">
        <f>IF(AF310&gt;#REF!,"LB","KR")</f>
        <v>#REF!</v>
      </c>
      <c r="AH310" s="120">
        <v>1934851000</v>
      </c>
      <c r="AI310" s="120">
        <v>2180886000</v>
      </c>
      <c r="AJ310" s="120">
        <v>2315398000</v>
      </c>
      <c r="AK310" s="121">
        <v>2458207000</v>
      </c>
      <c r="AL310" s="121">
        <v>2315398000</v>
      </c>
      <c r="AM310" s="120">
        <v>2458207000</v>
      </c>
      <c r="AN310" s="120" t="e">
        <f t="shared" si="89"/>
        <v>#REF!</v>
      </c>
    </row>
    <row r="311" spans="1:40">
      <c r="A311" s="3">
        <f t="shared" si="108"/>
        <v>272</v>
      </c>
      <c r="B311" s="106">
        <v>9</v>
      </c>
      <c r="C311" s="107" t="s">
        <v>190</v>
      </c>
      <c r="D311" s="106">
        <v>19</v>
      </c>
      <c r="E311" s="109"/>
      <c r="F311" s="110" t="s">
        <v>78</v>
      </c>
      <c r="G311" s="111">
        <f t="shared" si="90"/>
        <v>138</v>
      </c>
      <c r="H311" s="111">
        <f t="shared" si="91"/>
        <v>120</v>
      </c>
      <c r="I311" s="112">
        <f t="shared" si="92"/>
        <v>26438045</v>
      </c>
      <c r="J311" s="112" t="e">
        <f>SUMIF($AN$4:$AN$22,D311,#REF!)</f>
        <v>#REF!</v>
      </c>
      <c r="K311" s="113" t="e">
        <f t="shared" si="93"/>
        <v>#REF!</v>
      </c>
      <c r="L311" s="114" t="e">
        <f>SUMIF($AN$4:$AN$22,D311,#REF!)</f>
        <v>#REF!</v>
      </c>
      <c r="M311" s="115" t="e">
        <f t="shared" si="94"/>
        <v>#REF!</v>
      </c>
      <c r="N311" s="115" t="e">
        <f t="shared" si="95"/>
        <v>#REF!</v>
      </c>
      <c r="O311" s="115" t="e">
        <f t="shared" si="96"/>
        <v>#REF!</v>
      </c>
      <c r="P311" s="115" t="e">
        <f t="shared" si="97"/>
        <v>#REF!</v>
      </c>
      <c r="Q311" s="116" t="e">
        <f t="shared" si="98"/>
        <v>#REF!</v>
      </c>
      <c r="R311" s="115" t="e">
        <f t="shared" si="98"/>
        <v>#REF!</v>
      </c>
      <c r="S311" s="115" t="e">
        <f t="shared" si="99"/>
        <v>#REF!</v>
      </c>
      <c r="T311" s="115"/>
      <c r="U311" s="115" t="e">
        <f t="shared" si="100"/>
        <v>#REF!</v>
      </c>
      <c r="V311" s="115" t="e">
        <f t="shared" si="101"/>
        <v>#REF!</v>
      </c>
      <c r="W311" s="115" t="e">
        <f t="shared" si="102"/>
        <v>#REF!</v>
      </c>
      <c r="X311" s="116" t="e">
        <f t="shared" si="103"/>
        <v>#REF!</v>
      </c>
      <c r="Y311" s="116" t="e">
        <f t="shared" si="104"/>
        <v>#REF!</v>
      </c>
      <c r="Z311" s="115" t="e">
        <f t="shared" si="105"/>
        <v>#REF!</v>
      </c>
      <c r="AA311" s="115" t="e">
        <f t="shared" si="109"/>
        <v>#REF!</v>
      </c>
      <c r="AB311" s="115"/>
      <c r="AC311" s="117" t="str">
        <f t="shared" si="106"/>
        <v>BERTAHAP</v>
      </c>
      <c r="AD311" s="118">
        <f t="shared" si="107"/>
        <v>0</v>
      </c>
      <c r="AE311" s="119">
        <v>2</v>
      </c>
      <c r="AF311" s="120"/>
      <c r="AG311" s="115" t="e">
        <f>IF(AF311&gt;#REF!,"LB","KR")</f>
        <v>#REF!</v>
      </c>
      <c r="AH311" s="120">
        <v>3137596000</v>
      </c>
      <c r="AI311" s="120">
        <v>3536572000</v>
      </c>
      <c r="AJ311" s="120">
        <v>3754700000</v>
      </c>
      <c r="AK311" s="121">
        <v>3986282000</v>
      </c>
      <c r="AL311" s="121">
        <v>3754700000</v>
      </c>
      <c r="AM311" s="120">
        <v>3986282000</v>
      </c>
      <c r="AN311" s="120" t="e">
        <f t="shared" si="89"/>
        <v>#REF!</v>
      </c>
    </row>
    <row r="312" spans="1:40">
      <c r="A312" s="3">
        <f t="shared" si="108"/>
        <v>273</v>
      </c>
      <c r="B312" s="106">
        <v>10</v>
      </c>
      <c r="C312" s="107" t="s">
        <v>190</v>
      </c>
      <c r="D312" s="106">
        <v>21</v>
      </c>
      <c r="E312" s="109"/>
      <c r="F312" s="110" t="s">
        <v>84</v>
      </c>
      <c r="G312" s="111">
        <f t="shared" si="90"/>
        <v>132</v>
      </c>
      <c r="H312" s="111">
        <f t="shared" si="91"/>
        <v>112</v>
      </c>
      <c r="I312" s="112">
        <f t="shared" si="92"/>
        <v>26438045</v>
      </c>
      <c r="J312" s="112" t="e">
        <f>SUMIF($AN$4:$AN$22,D312,#REF!)</f>
        <v>#REF!</v>
      </c>
      <c r="K312" s="113" t="e">
        <f t="shared" si="93"/>
        <v>#REF!</v>
      </c>
      <c r="L312" s="114" t="e">
        <f>SUMIF($AN$4:$AN$22,D312,#REF!)</f>
        <v>#REF!</v>
      </c>
      <c r="M312" s="115" t="e">
        <f t="shared" si="94"/>
        <v>#REF!</v>
      </c>
      <c r="N312" s="115" t="e">
        <f t="shared" si="95"/>
        <v>#REF!</v>
      </c>
      <c r="O312" s="115" t="e">
        <f t="shared" si="96"/>
        <v>#REF!</v>
      </c>
      <c r="P312" s="115" t="e">
        <f t="shared" si="97"/>
        <v>#REF!</v>
      </c>
      <c r="Q312" s="116" t="e">
        <f t="shared" si="98"/>
        <v>#REF!</v>
      </c>
      <c r="R312" s="115" t="e">
        <f t="shared" si="98"/>
        <v>#REF!</v>
      </c>
      <c r="S312" s="115" t="e">
        <f t="shared" si="99"/>
        <v>#REF!</v>
      </c>
      <c r="T312" s="115"/>
      <c r="U312" s="115" t="e">
        <f t="shared" si="100"/>
        <v>#REF!</v>
      </c>
      <c r="V312" s="115" t="e">
        <f t="shared" si="101"/>
        <v>#REF!</v>
      </c>
      <c r="W312" s="115" t="e">
        <f t="shared" si="102"/>
        <v>#REF!</v>
      </c>
      <c r="X312" s="116" t="e">
        <f t="shared" si="103"/>
        <v>#REF!</v>
      </c>
      <c r="Y312" s="116" t="e">
        <f t="shared" si="104"/>
        <v>#REF!</v>
      </c>
      <c r="Z312" s="115" t="e">
        <f t="shared" si="105"/>
        <v>#REF!</v>
      </c>
      <c r="AA312" s="115" t="e">
        <f t="shared" si="109"/>
        <v>#REF!</v>
      </c>
      <c r="AB312" s="115"/>
      <c r="AC312" s="117" t="str">
        <f t="shared" si="106"/>
        <v>BERTAHAP</v>
      </c>
      <c r="AD312" s="118">
        <f t="shared" si="107"/>
        <v>0</v>
      </c>
      <c r="AE312" s="119">
        <v>2</v>
      </c>
      <c r="AF312" s="120"/>
      <c r="AG312" s="115" t="e">
        <f>IF(AF312&gt;#REF!,"LB","KR")</f>
        <v>#REF!</v>
      </c>
      <c r="AH312" s="120">
        <v>3038929000</v>
      </c>
      <c r="AI312" s="120">
        <v>3425359000</v>
      </c>
      <c r="AJ312" s="120">
        <v>3636628000</v>
      </c>
      <c r="AK312" s="121">
        <v>3860927000</v>
      </c>
      <c r="AL312" s="121">
        <v>3636628000</v>
      </c>
      <c r="AM312" s="120">
        <v>3860927000</v>
      </c>
      <c r="AN312" s="120" t="e">
        <f t="shared" si="89"/>
        <v>#REF!</v>
      </c>
    </row>
    <row r="313" spans="1:40">
      <c r="A313" s="3">
        <f t="shared" si="108"/>
        <v>274</v>
      </c>
      <c r="B313" s="106">
        <v>1</v>
      </c>
      <c r="C313" s="107" t="s">
        <v>191</v>
      </c>
      <c r="D313" s="108" t="s">
        <v>19</v>
      </c>
      <c r="E313" s="109"/>
      <c r="F313" s="110" t="s">
        <v>72</v>
      </c>
      <c r="G313" s="111">
        <f t="shared" si="90"/>
        <v>175</v>
      </c>
      <c r="H313" s="111">
        <f t="shared" si="91"/>
        <v>156</v>
      </c>
      <c r="I313" s="112">
        <f t="shared" si="92"/>
        <v>26438045</v>
      </c>
      <c r="J313" s="112" t="e">
        <f>SUMIF($AN$4:$AN$22,D313,#REF!)</f>
        <v>#REF!</v>
      </c>
      <c r="K313" s="113" t="e">
        <f t="shared" si="93"/>
        <v>#REF!</v>
      </c>
      <c r="L313" s="249" t="e">
        <f>SUMIF($AN$4:$AN$22,D313,#REF!)</f>
        <v>#REF!</v>
      </c>
      <c r="M313" s="115" t="e">
        <f t="shared" si="94"/>
        <v>#REF!</v>
      </c>
      <c r="N313" s="115" t="e">
        <f t="shared" si="95"/>
        <v>#REF!</v>
      </c>
      <c r="O313" s="115" t="e">
        <f t="shared" si="96"/>
        <v>#REF!</v>
      </c>
      <c r="P313" s="115" t="e">
        <f t="shared" si="97"/>
        <v>#REF!</v>
      </c>
      <c r="Q313" s="116" t="e">
        <f t="shared" si="98"/>
        <v>#REF!</v>
      </c>
      <c r="R313" s="115" t="e">
        <f t="shared" si="98"/>
        <v>#REF!</v>
      </c>
      <c r="S313" s="115" t="e">
        <f t="shared" si="99"/>
        <v>#REF!</v>
      </c>
      <c r="T313" s="115"/>
      <c r="U313" s="115" t="e">
        <f t="shared" si="100"/>
        <v>#REF!</v>
      </c>
      <c r="V313" s="115" t="e">
        <f t="shared" si="101"/>
        <v>#REF!</v>
      </c>
      <c r="W313" s="115" t="e">
        <f t="shared" si="102"/>
        <v>#REF!</v>
      </c>
      <c r="X313" s="116" t="e">
        <f t="shared" si="103"/>
        <v>#REF!</v>
      </c>
      <c r="Y313" s="116" t="e">
        <f t="shared" si="104"/>
        <v>#REF!</v>
      </c>
      <c r="Z313" s="115" t="e">
        <f t="shared" si="105"/>
        <v>#REF!</v>
      </c>
      <c r="AA313" s="115" t="e">
        <f t="shared" si="109"/>
        <v>#REF!</v>
      </c>
      <c r="AB313" s="115"/>
      <c r="AC313" s="117" t="str">
        <f t="shared" si="106"/>
        <v>BERTAHAP</v>
      </c>
      <c r="AD313" s="118">
        <f t="shared" si="107"/>
        <v>0</v>
      </c>
      <c r="AE313" s="119">
        <v>2</v>
      </c>
      <c r="AF313" s="120"/>
      <c r="AG313" s="115" t="e">
        <f>IF(AF313&gt;#REF!,"LB","KR")</f>
        <v>#REF!</v>
      </c>
      <c r="AH313" s="120">
        <v>4196779000</v>
      </c>
      <c r="AI313" s="120">
        <v>4730440000</v>
      </c>
      <c r="AJ313" s="120">
        <v>5022203000</v>
      </c>
      <c r="AK313" s="121">
        <v>5331962000</v>
      </c>
      <c r="AL313" s="121">
        <v>5022203000</v>
      </c>
      <c r="AM313" s="120">
        <v>5331962000</v>
      </c>
      <c r="AN313" s="120" t="e">
        <f t="shared" si="89"/>
        <v>#REF!</v>
      </c>
    </row>
    <row r="314" spans="1:40">
      <c r="A314" s="3">
        <f t="shared" si="108"/>
        <v>275</v>
      </c>
      <c r="B314" s="106">
        <v>2</v>
      </c>
      <c r="C314" s="107" t="s">
        <v>191</v>
      </c>
      <c r="D314" s="108" t="s">
        <v>29</v>
      </c>
      <c r="E314" s="109"/>
      <c r="F314" s="110" t="s">
        <v>74</v>
      </c>
      <c r="G314" s="111">
        <f t="shared" si="90"/>
        <v>85</v>
      </c>
      <c r="H314" s="111">
        <f t="shared" si="91"/>
        <v>74</v>
      </c>
      <c r="I314" s="112">
        <f t="shared" si="92"/>
        <v>26438045</v>
      </c>
      <c r="J314" s="112" t="e">
        <f>SUMIF($AN$4:$AN$22,D314,#REF!)</f>
        <v>#REF!</v>
      </c>
      <c r="K314" s="113" t="e">
        <f t="shared" si="93"/>
        <v>#REF!</v>
      </c>
      <c r="L314" s="249" t="e">
        <f>SUMIF($AN$4:$AN$22,D314,#REF!)</f>
        <v>#REF!</v>
      </c>
      <c r="M314" s="115" t="e">
        <f t="shared" si="94"/>
        <v>#REF!</v>
      </c>
      <c r="N314" s="115" t="e">
        <f t="shared" si="95"/>
        <v>#REF!</v>
      </c>
      <c r="O314" s="115" t="e">
        <f t="shared" si="96"/>
        <v>#REF!</v>
      </c>
      <c r="P314" s="115" t="e">
        <f t="shared" si="97"/>
        <v>#REF!</v>
      </c>
      <c r="Q314" s="116" t="e">
        <f t="shared" si="98"/>
        <v>#REF!</v>
      </c>
      <c r="R314" s="115" t="e">
        <f t="shared" si="98"/>
        <v>#REF!</v>
      </c>
      <c r="S314" s="115" t="e">
        <f t="shared" si="99"/>
        <v>#REF!</v>
      </c>
      <c r="T314" s="115"/>
      <c r="U314" s="115" t="e">
        <f t="shared" si="100"/>
        <v>#REF!</v>
      </c>
      <c r="V314" s="115" t="e">
        <f t="shared" si="101"/>
        <v>#REF!</v>
      </c>
      <c r="W314" s="115" t="e">
        <f t="shared" si="102"/>
        <v>#REF!</v>
      </c>
      <c r="X314" s="116" t="e">
        <f t="shared" si="103"/>
        <v>#REF!</v>
      </c>
      <c r="Y314" s="116" t="e">
        <f t="shared" si="104"/>
        <v>#REF!</v>
      </c>
      <c r="Z314" s="115" t="e">
        <f t="shared" si="105"/>
        <v>#REF!</v>
      </c>
      <c r="AA314" s="115" t="e">
        <f t="shared" si="109"/>
        <v>#REF!</v>
      </c>
      <c r="AB314" s="115"/>
      <c r="AC314" s="117" t="str">
        <f t="shared" si="106"/>
        <v>BERTAHAP</v>
      </c>
      <c r="AD314" s="118">
        <f t="shared" si="107"/>
        <v>0</v>
      </c>
      <c r="AE314" s="119">
        <v>2</v>
      </c>
      <c r="AF314" s="120"/>
      <c r="AG314" s="115" t="e">
        <f>IF(AF314&gt;#REF!,"LB","KR")</f>
        <v>#REF!</v>
      </c>
      <c r="AH314" s="120">
        <v>1953914000</v>
      </c>
      <c r="AI314" s="120">
        <v>2202373000</v>
      </c>
      <c r="AJ314" s="120">
        <v>2338210000</v>
      </c>
      <c r="AK314" s="121">
        <v>2482426000</v>
      </c>
      <c r="AL314" s="121">
        <v>2338210000</v>
      </c>
      <c r="AM314" s="120">
        <v>2482426000</v>
      </c>
      <c r="AN314" s="120" t="e">
        <f t="shared" si="89"/>
        <v>#REF!</v>
      </c>
    </row>
    <row r="315" spans="1:40">
      <c r="A315" s="3">
        <f t="shared" si="108"/>
        <v>276</v>
      </c>
      <c r="B315" s="106">
        <v>3</v>
      </c>
      <c r="C315" s="107" t="s">
        <v>191</v>
      </c>
      <c r="D315" s="108" t="s">
        <v>44</v>
      </c>
      <c r="E315" s="109"/>
      <c r="F315" s="110" t="s">
        <v>60</v>
      </c>
      <c r="G315" s="111">
        <f t="shared" si="90"/>
        <v>101</v>
      </c>
      <c r="H315" s="111">
        <f t="shared" si="91"/>
        <v>90</v>
      </c>
      <c r="I315" s="112">
        <f t="shared" si="92"/>
        <v>26438045</v>
      </c>
      <c r="J315" s="112" t="e">
        <f>SUMIF($AN$4:$AN$22,D315,#REF!)</f>
        <v>#REF!</v>
      </c>
      <c r="K315" s="113" t="e">
        <f t="shared" si="93"/>
        <v>#REF!</v>
      </c>
      <c r="L315" s="249" t="e">
        <f>SUMIF($AN$4:$AN$22,D315,#REF!)</f>
        <v>#REF!</v>
      </c>
      <c r="M315" s="115" t="e">
        <f t="shared" si="94"/>
        <v>#REF!</v>
      </c>
      <c r="N315" s="115" t="e">
        <f t="shared" si="95"/>
        <v>#REF!</v>
      </c>
      <c r="O315" s="115" t="e">
        <f t="shared" si="96"/>
        <v>#REF!</v>
      </c>
      <c r="P315" s="115" t="e">
        <f t="shared" si="97"/>
        <v>#REF!</v>
      </c>
      <c r="Q315" s="116" t="e">
        <f t="shared" si="98"/>
        <v>#REF!</v>
      </c>
      <c r="R315" s="115" t="e">
        <f t="shared" si="98"/>
        <v>#REF!</v>
      </c>
      <c r="S315" s="115" t="e">
        <f t="shared" si="99"/>
        <v>#REF!</v>
      </c>
      <c r="T315" s="115"/>
      <c r="U315" s="115" t="e">
        <f t="shared" si="100"/>
        <v>#REF!</v>
      </c>
      <c r="V315" s="115" t="e">
        <f t="shared" si="101"/>
        <v>#REF!</v>
      </c>
      <c r="W315" s="115" t="e">
        <f t="shared" si="102"/>
        <v>#REF!</v>
      </c>
      <c r="X315" s="116" t="e">
        <f t="shared" si="103"/>
        <v>#REF!</v>
      </c>
      <c r="Y315" s="116" t="e">
        <f t="shared" si="104"/>
        <v>#REF!</v>
      </c>
      <c r="Z315" s="115" t="e">
        <f t="shared" si="105"/>
        <v>#REF!</v>
      </c>
      <c r="AA315" s="115" t="e">
        <f t="shared" si="109"/>
        <v>#REF!</v>
      </c>
      <c r="AB315" s="115"/>
      <c r="AC315" s="117" t="str">
        <f t="shared" si="106"/>
        <v>BERTAHAP</v>
      </c>
      <c r="AD315" s="118">
        <f t="shared" si="107"/>
        <v>0</v>
      </c>
      <c r="AE315" s="119">
        <v>2</v>
      </c>
      <c r="AF315" s="120"/>
      <c r="AG315" s="115" t="e">
        <f>IF(AF315&gt;#REF!,"LB","KR")</f>
        <v>#REF!</v>
      </c>
      <c r="AH315" s="120">
        <v>2376381000</v>
      </c>
      <c r="AI315" s="120">
        <v>2678561000</v>
      </c>
      <c r="AJ315" s="120">
        <v>2843769000</v>
      </c>
      <c r="AK315" s="121">
        <v>3019167000</v>
      </c>
      <c r="AL315" s="121">
        <v>2843769000</v>
      </c>
      <c r="AM315" s="120">
        <v>3019167000</v>
      </c>
      <c r="AN315" s="120" t="e">
        <f t="shared" si="89"/>
        <v>#REF!</v>
      </c>
    </row>
    <row r="316" spans="1:40">
      <c r="A316" s="3">
        <f t="shared" si="108"/>
        <v>277</v>
      </c>
      <c r="B316" s="106">
        <v>4</v>
      </c>
      <c r="C316" s="107" t="s">
        <v>191</v>
      </c>
      <c r="D316" s="106">
        <v>11</v>
      </c>
      <c r="E316" s="109"/>
      <c r="F316" s="110" t="s">
        <v>62</v>
      </c>
      <c r="G316" s="111">
        <f t="shared" si="90"/>
        <v>101</v>
      </c>
      <c r="H316" s="111">
        <f t="shared" si="91"/>
        <v>90</v>
      </c>
      <c r="I316" s="112">
        <f t="shared" si="92"/>
        <v>26438045</v>
      </c>
      <c r="J316" s="112" t="e">
        <f>SUMIF($AN$4:$AN$22,D316,#REF!)</f>
        <v>#REF!</v>
      </c>
      <c r="K316" s="113" t="e">
        <f t="shared" si="93"/>
        <v>#REF!</v>
      </c>
      <c r="L316" s="249" t="e">
        <f>SUMIF($AN$4:$AN$22,D316,#REF!)</f>
        <v>#REF!</v>
      </c>
      <c r="M316" s="115" t="e">
        <f t="shared" si="94"/>
        <v>#REF!</v>
      </c>
      <c r="N316" s="115" t="e">
        <f t="shared" si="95"/>
        <v>#REF!</v>
      </c>
      <c r="O316" s="115" t="e">
        <f t="shared" si="96"/>
        <v>#REF!</v>
      </c>
      <c r="P316" s="115" t="e">
        <f t="shared" si="97"/>
        <v>#REF!</v>
      </c>
      <c r="Q316" s="116" t="e">
        <f t="shared" si="98"/>
        <v>#REF!</v>
      </c>
      <c r="R316" s="115" t="e">
        <f t="shared" si="98"/>
        <v>#REF!</v>
      </c>
      <c r="S316" s="115" t="e">
        <f t="shared" si="99"/>
        <v>#REF!</v>
      </c>
      <c r="T316" s="115"/>
      <c r="U316" s="115" t="e">
        <f t="shared" si="100"/>
        <v>#REF!</v>
      </c>
      <c r="V316" s="115" t="e">
        <f t="shared" si="101"/>
        <v>#REF!</v>
      </c>
      <c r="W316" s="115" t="e">
        <f t="shared" si="102"/>
        <v>#REF!</v>
      </c>
      <c r="X316" s="116" t="e">
        <f t="shared" si="103"/>
        <v>#REF!</v>
      </c>
      <c r="Y316" s="116" t="e">
        <f t="shared" si="104"/>
        <v>#REF!</v>
      </c>
      <c r="Z316" s="115" t="e">
        <f t="shared" si="105"/>
        <v>#REF!</v>
      </c>
      <c r="AA316" s="115" t="e">
        <f t="shared" si="109"/>
        <v>#REF!</v>
      </c>
      <c r="AB316" s="115"/>
      <c r="AC316" s="117" t="str">
        <f t="shared" si="106"/>
        <v>BERTAHAP</v>
      </c>
      <c r="AD316" s="118">
        <f t="shared" si="107"/>
        <v>0</v>
      </c>
      <c r="AE316" s="119">
        <v>2</v>
      </c>
      <c r="AF316" s="120"/>
      <c r="AG316" s="115" t="e">
        <f>IF(AF316&gt;#REF!,"LB","KR")</f>
        <v>#REF!</v>
      </c>
      <c r="AH316" s="120">
        <v>2376381000</v>
      </c>
      <c r="AI316" s="120">
        <v>2678561000</v>
      </c>
      <c r="AJ316" s="120">
        <v>2843769000</v>
      </c>
      <c r="AK316" s="121">
        <v>3019167000</v>
      </c>
      <c r="AL316" s="121">
        <v>2843769000</v>
      </c>
      <c r="AM316" s="120">
        <v>3019167000</v>
      </c>
      <c r="AN316" s="120" t="e">
        <f t="shared" si="89"/>
        <v>#REF!</v>
      </c>
    </row>
    <row r="317" spans="1:40">
      <c r="A317" s="3">
        <f t="shared" si="108"/>
        <v>278</v>
      </c>
      <c r="B317" s="106">
        <v>5</v>
      </c>
      <c r="C317" s="107" t="s">
        <v>191</v>
      </c>
      <c r="D317" s="106">
        <v>19</v>
      </c>
      <c r="E317" s="109"/>
      <c r="F317" s="110" t="s">
        <v>78</v>
      </c>
      <c r="G317" s="111">
        <f t="shared" si="90"/>
        <v>138</v>
      </c>
      <c r="H317" s="111">
        <f t="shared" si="91"/>
        <v>120</v>
      </c>
      <c r="I317" s="112">
        <f t="shared" si="92"/>
        <v>26438045</v>
      </c>
      <c r="J317" s="112" t="e">
        <f>SUMIF($AN$4:$AN$22,D317,#REF!)</f>
        <v>#REF!</v>
      </c>
      <c r="K317" s="113" t="e">
        <f t="shared" si="93"/>
        <v>#REF!</v>
      </c>
      <c r="L317" s="249" t="e">
        <f>SUMIF($AN$4:$AN$22,D317,#REF!)</f>
        <v>#REF!</v>
      </c>
      <c r="M317" s="115" t="e">
        <f t="shared" si="94"/>
        <v>#REF!</v>
      </c>
      <c r="N317" s="115" t="e">
        <f t="shared" si="95"/>
        <v>#REF!</v>
      </c>
      <c r="O317" s="115" t="e">
        <f t="shared" si="96"/>
        <v>#REF!</v>
      </c>
      <c r="P317" s="115" t="e">
        <f t="shared" si="97"/>
        <v>#REF!</v>
      </c>
      <c r="Q317" s="116" t="e">
        <f t="shared" si="98"/>
        <v>#REF!</v>
      </c>
      <c r="R317" s="115" t="e">
        <f t="shared" si="98"/>
        <v>#REF!</v>
      </c>
      <c r="S317" s="115" t="e">
        <f t="shared" si="99"/>
        <v>#REF!</v>
      </c>
      <c r="T317" s="115"/>
      <c r="U317" s="115" t="e">
        <f t="shared" si="100"/>
        <v>#REF!</v>
      </c>
      <c r="V317" s="115" t="e">
        <f t="shared" si="101"/>
        <v>#REF!</v>
      </c>
      <c r="W317" s="115" t="e">
        <f t="shared" si="102"/>
        <v>#REF!</v>
      </c>
      <c r="X317" s="116" t="e">
        <f t="shared" si="103"/>
        <v>#REF!</v>
      </c>
      <c r="Y317" s="116" t="e">
        <f t="shared" si="104"/>
        <v>#REF!</v>
      </c>
      <c r="Z317" s="115" t="e">
        <f t="shared" si="105"/>
        <v>#REF!</v>
      </c>
      <c r="AA317" s="115" t="e">
        <f t="shared" si="109"/>
        <v>#REF!</v>
      </c>
      <c r="AB317" s="115"/>
      <c r="AC317" s="117" t="str">
        <f t="shared" si="106"/>
        <v>BERTAHAP</v>
      </c>
      <c r="AD317" s="118">
        <f t="shared" si="107"/>
        <v>0</v>
      </c>
      <c r="AE317" s="119">
        <v>2</v>
      </c>
      <c r="AF317" s="120"/>
      <c r="AG317" s="115" t="e">
        <f>IF(AF317&gt;#REF!,"LB","KR")</f>
        <v>#REF!</v>
      </c>
      <c r="AH317" s="120">
        <v>3168508000</v>
      </c>
      <c r="AI317" s="120">
        <v>3571415000</v>
      </c>
      <c r="AJ317" s="120">
        <v>3791692000</v>
      </c>
      <c r="AK317" s="121">
        <v>4025555000</v>
      </c>
      <c r="AL317" s="121">
        <v>3791692000</v>
      </c>
      <c r="AM317" s="120">
        <v>4025555000</v>
      </c>
      <c r="AN317" s="120" t="e">
        <f t="shared" si="89"/>
        <v>#REF!</v>
      </c>
    </row>
    <row r="318" spans="1:40">
      <c r="A318" s="3">
        <f t="shared" si="108"/>
        <v>279</v>
      </c>
      <c r="B318" s="106">
        <v>6</v>
      </c>
      <c r="C318" s="107" t="s">
        <v>191</v>
      </c>
      <c r="D318" s="106">
        <v>21</v>
      </c>
      <c r="E318" s="109"/>
      <c r="F318" s="110" t="s">
        <v>84</v>
      </c>
      <c r="G318" s="111">
        <f t="shared" si="90"/>
        <v>132</v>
      </c>
      <c r="H318" s="111">
        <f t="shared" si="91"/>
        <v>112</v>
      </c>
      <c r="I318" s="112">
        <f t="shared" si="92"/>
        <v>26438045</v>
      </c>
      <c r="J318" s="112" t="e">
        <f>SUMIF($AN$4:$AN$22,D318,#REF!)</f>
        <v>#REF!</v>
      </c>
      <c r="K318" s="113" t="e">
        <f t="shared" si="93"/>
        <v>#REF!</v>
      </c>
      <c r="L318" s="249" t="e">
        <f>SUMIF($AN$4:$AN$22,D318,#REF!)</f>
        <v>#REF!</v>
      </c>
      <c r="M318" s="115" t="e">
        <f t="shared" si="94"/>
        <v>#REF!</v>
      </c>
      <c r="N318" s="115" t="e">
        <f t="shared" si="95"/>
        <v>#REF!</v>
      </c>
      <c r="O318" s="115" t="e">
        <f t="shared" si="96"/>
        <v>#REF!</v>
      </c>
      <c r="P318" s="115" t="e">
        <f t="shared" si="97"/>
        <v>#REF!</v>
      </c>
      <c r="Q318" s="116" t="e">
        <f t="shared" si="98"/>
        <v>#REF!</v>
      </c>
      <c r="R318" s="115" t="e">
        <f t="shared" si="98"/>
        <v>#REF!</v>
      </c>
      <c r="S318" s="115" t="e">
        <f t="shared" si="99"/>
        <v>#REF!</v>
      </c>
      <c r="T318" s="115"/>
      <c r="U318" s="115" t="e">
        <f t="shared" si="100"/>
        <v>#REF!</v>
      </c>
      <c r="V318" s="115" t="e">
        <f t="shared" si="101"/>
        <v>#REF!</v>
      </c>
      <c r="W318" s="115" t="e">
        <f t="shared" si="102"/>
        <v>#REF!</v>
      </c>
      <c r="X318" s="116" t="e">
        <f t="shared" si="103"/>
        <v>#REF!</v>
      </c>
      <c r="Y318" s="116" t="e">
        <f t="shared" si="104"/>
        <v>#REF!</v>
      </c>
      <c r="Z318" s="115" t="e">
        <f t="shared" si="105"/>
        <v>#REF!</v>
      </c>
      <c r="AA318" s="115" t="e">
        <f t="shared" si="109"/>
        <v>#REF!</v>
      </c>
      <c r="AB318" s="115"/>
      <c r="AC318" s="117" t="str">
        <f t="shared" si="106"/>
        <v>BERTAHAP</v>
      </c>
      <c r="AD318" s="118">
        <f t="shared" si="107"/>
        <v>0</v>
      </c>
      <c r="AE318" s="119">
        <v>2</v>
      </c>
      <c r="AF318" s="120"/>
      <c r="AG318" s="115" t="e">
        <f>IF(AF318&gt;#REF!,"LB","KR")</f>
        <v>#REF!</v>
      </c>
      <c r="AH318" s="120">
        <v>3068870000</v>
      </c>
      <c r="AI318" s="120">
        <v>3459106000</v>
      </c>
      <c r="AJ318" s="120">
        <v>3672456000</v>
      </c>
      <c r="AK318" s="121">
        <v>3898966000</v>
      </c>
      <c r="AL318" s="121">
        <v>3672456000</v>
      </c>
      <c r="AM318" s="120">
        <v>3898966000</v>
      </c>
      <c r="AN318" s="120" t="e">
        <f t="shared" si="89"/>
        <v>#REF!</v>
      </c>
    </row>
    <row r="319" spans="1:40">
      <c r="A319" s="144"/>
      <c r="B319" s="145"/>
      <c r="C319" s="146"/>
      <c r="D319" s="145"/>
      <c r="E319" s="145"/>
      <c r="F319" s="147"/>
      <c r="G319" s="147"/>
      <c r="H319" s="148"/>
      <c r="I319" s="89"/>
      <c r="J319" s="89"/>
      <c r="K319" s="89"/>
      <c r="L319" s="149"/>
      <c r="M319" s="149"/>
      <c r="N319" s="149"/>
      <c r="O319" s="149"/>
      <c r="P319" s="149"/>
      <c r="Q319" s="149"/>
      <c r="R319" s="149"/>
      <c r="S319" s="149"/>
      <c r="T319" s="150"/>
      <c r="U319" s="151"/>
      <c r="V319" s="151"/>
      <c r="W319" s="151"/>
      <c r="X319" s="152"/>
      <c r="Y319" s="152"/>
      <c r="Z319" s="152"/>
      <c r="AA319" s="153"/>
      <c r="AB319" s="150"/>
      <c r="AC319" s="147"/>
      <c r="AD319" s="154"/>
      <c r="AE319" s="155"/>
      <c r="AF319" s="153"/>
      <c r="AG319" s="151"/>
      <c r="AH319" s="153"/>
      <c r="AI319" s="153"/>
      <c r="AJ319" s="153"/>
      <c r="AK319" s="156"/>
      <c r="AL319" s="156"/>
      <c r="AM319" s="156"/>
      <c r="AN319" s="147"/>
    </row>
    <row r="320" spans="1:40">
      <c r="A320" s="144"/>
      <c r="B320" s="145"/>
      <c r="C320" s="157"/>
      <c r="D320" s="145"/>
      <c r="E320" s="145"/>
      <c r="F320" s="147"/>
      <c r="G320" s="147"/>
      <c r="H320" s="148"/>
      <c r="I320" s="89"/>
      <c r="J320" s="89"/>
      <c r="K320" s="89"/>
      <c r="L320" s="149"/>
      <c r="M320" s="149"/>
      <c r="N320" s="149"/>
      <c r="O320" s="149"/>
      <c r="P320" s="149"/>
      <c r="Q320" s="149"/>
      <c r="R320" s="149"/>
      <c r="S320" s="149"/>
      <c r="T320" s="150"/>
      <c r="U320" s="151"/>
      <c r="V320" s="151"/>
      <c r="W320" s="151"/>
      <c r="X320" s="152"/>
      <c r="Y320" s="152"/>
      <c r="Z320" s="152"/>
      <c r="AA320" s="153"/>
      <c r="AB320" s="150"/>
      <c r="AC320" s="147"/>
      <c r="AD320" s="154"/>
      <c r="AE320" s="155"/>
      <c r="AF320" s="153"/>
      <c r="AG320" s="151"/>
      <c r="AH320" s="153"/>
      <c r="AI320" s="153"/>
      <c r="AJ320" s="153"/>
      <c r="AK320" s="156"/>
      <c r="AL320" s="156"/>
      <c r="AM320" s="156"/>
      <c r="AN320" s="147"/>
    </row>
    <row r="321" spans="1:40">
      <c r="A321" s="158"/>
      <c r="B321" s="159"/>
      <c r="C321" s="160"/>
      <c r="D321" s="160"/>
      <c r="E321" s="160"/>
      <c r="F321" s="160"/>
      <c r="G321" s="160"/>
      <c r="H321" s="161"/>
      <c r="I321" s="162"/>
      <c r="J321" s="162"/>
      <c r="K321" s="162"/>
      <c r="L321" s="163"/>
      <c r="M321" s="163"/>
      <c r="N321" s="163"/>
      <c r="O321" s="163"/>
      <c r="P321" s="163"/>
      <c r="Q321" s="163"/>
      <c r="R321" s="163"/>
      <c r="S321" s="163"/>
      <c r="T321" s="164"/>
      <c r="U321" s="165"/>
      <c r="V321" s="165"/>
      <c r="W321" s="165"/>
      <c r="X321" s="165"/>
      <c r="Y321" s="165"/>
      <c r="Z321" s="165"/>
      <c r="AA321" s="161"/>
      <c r="AB321" s="164"/>
      <c r="AC321" s="160"/>
      <c r="AD321" s="166"/>
      <c r="AE321" s="167"/>
      <c r="AF321" s="161"/>
      <c r="AG321" s="161"/>
      <c r="AH321" s="168"/>
      <c r="AI321" s="161"/>
      <c r="AJ321" s="168"/>
      <c r="AK321" s="160"/>
      <c r="AL321" s="160"/>
      <c r="AM321" s="160"/>
      <c r="AN321" s="160"/>
    </row>
    <row r="322" spans="1:40">
      <c r="A322" s="169">
        <f>COUNT(A40:A320)</f>
        <v>279</v>
      </c>
      <c r="B322" s="170"/>
      <c r="C322" s="171"/>
      <c r="D322" s="172" t="s">
        <v>192</v>
      </c>
      <c r="E322" s="173"/>
      <c r="F322" s="173"/>
      <c r="G322" s="173"/>
      <c r="H322" s="174">
        <f>SUM(H40:H321)</f>
        <v>27054</v>
      </c>
      <c r="L322" s="175" t="s">
        <v>193</v>
      </c>
      <c r="M322" s="176" t="e">
        <f>W322/H322</f>
        <v>#REF!</v>
      </c>
      <c r="N322" s="177"/>
      <c r="O322" s="177"/>
      <c r="P322" s="178"/>
      <c r="Q322" s="178"/>
      <c r="R322" s="178"/>
      <c r="S322" s="178"/>
      <c r="T322" s="178"/>
      <c r="U322" s="179" t="e">
        <f t="shared" ref="U322:AA322" si="110">SUM(U40:U320)</f>
        <v>#REF!</v>
      </c>
      <c r="V322" s="179" t="e">
        <f t="shared" si="110"/>
        <v>#REF!</v>
      </c>
      <c r="W322" s="180" t="e">
        <f t="shared" si="110"/>
        <v>#REF!</v>
      </c>
      <c r="X322" s="179" t="e">
        <f t="shared" si="110"/>
        <v>#REF!</v>
      </c>
      <c r="Y322" s="179" t="e">
        <f t="shared" si="110"/>
        <v>#REF!</v>
      </c>
      <c r="Z322" s="179" t="e">
        <f t="shared" si="110"/>
        <v>#REF!</v>
      </c>
      <c r="AA322" s="179" t="e">
        <f t="shared" si="110"/>
        <v>#REF!</v>
      </c>
      <c r="AB322" s="181"/>
      <c r="AC322" s="182" t="e">
        <f>#REF!/H322</f>
        <v>#REF!</v>
      </c>
      <c r="AD322" s="183"/>
      <c r="AE322" s="183"/>
      <c r="AF322" s="183"/>
      <c r="AG322" s="184"/>
      <c r="AH322" s="185">
        <f t="shared" ref="AH322:AN322" si="111">SUM(AH40:AH320)</f>
        <v>712502240000</v>
      </c>
      <c r="AI322" s="185">
        <f t="shared" si="111"/>
        <v>803103849000</v>
      </c>
      <c r="AJ322" s="185">
        <f t="shared" si="111"/>
        <v>852637543000</v>
      </c>
      <c r="AK322" s="185">
        <f t="shared" si="111"/>
        <v>905226366000</v>
      </c>
      <c r="AL322" s="185">
        <f t="shared" si="111"/>
        <v>852637543000</v>
      </c>
      <c r="AM322" s="185">
        <f t="shared" si="111"/>
        <v>905226366000</v>
      </c>
      <c r="AN322" s="185" t="e">
        <f t="shared" si="111"/>
        <v>#REF!</v>
      </c>
    </row>
    <row r="323" spans="1:40" s="3" customFormat="1">
      <c r="B323" s="186"/>
      <c r="C323" s="186"/>
      <c r="D323" s="187"/>
      <c r="E323" s="187"/>
      <c r="F323" s="187"/>
      <c r="G323" s="187"/>
      <c r="H323" s="188"/>
      <c r="L323" s="189"/>
      <c r="M323" s="190">
        <v>24461000</v>
      </c>
      <c r="N323" s="189" t="e">
        <f>M323/M322</f>
        <v>#REF!</v>
      </c>
      <c r="O323" s="189"/>
      <c r="P323" s="189"/>
      <c r="Q323" s="189"/>
      <c r="R323" s="189"/>
      <c r="S323" s="189"/>
      <c r="T323" s="189"/>
      <c r="U323" s="191"/>
      <c r="V323" s="191"/>
      <c r="W323" s="191"/>
      <c r="X323" s="191"/>
      <c r="Y323" s="191"/>
      <c r="Z323" s="191"/>
      <c r="AA323" s="191"/>
      <c r="AB323" s="187"/>
      <c r="AC323" s="192"/>
      <c r="AD323" s="186"/>
      <c r="AE323" s="186"/>
      <c r="AF323" s="186"/>
      <c r="AG323" s="186"/>
      <c r="AH323" s="188"/>
      <c r="AI323" s="188"/>
      <c r="AJ323" s="188"/>
      <c r="AK323" s="188"/>
      <c r="AL323" s="188"/>
      <c r="AM323" s="188"/>
      <c r="AN323" s="188"/>
    </row>
    <row r="324" spans="1:40" s="3" customFormat="1">
      <c r="B324" s="186"/>
      <c r="C324" s="186"/>
      <c r="D324" s="187"/>
      <c r="E324" s="187"/>
      <c r="F324" s="187"/>
      <c r="G324" s="187"/>
      <c r="H324" s="188"/>
      <c r="L324" s="189"/>
      <c r="M324" s="190"/>
      <c r="N324" s="190"/>
      <c r="O324" s="190"/>
      <c r="P324" s="190"/>
      <c r="Q324" s="190"/>
      <c r="R324" s="190"/>
      <c r="S324" s="190"/>
      <c r="T324" s="189"/>
      <c r="U324" s="190" t="e">
        <f t="shared" ref="U324:AA324" si="112">SUM(U40:U318)</f>
        <v>#REF!</v>
      </c>
      <c r="V324" s="190" t="e">
        <f t="shared" si="112"/>
        <v>#REF!</v>
      </c>
      <c r="W324" s="190" t="e">
        <f t="shared" si="112"/>
        <v>#REF!</v>
      </c>
      <c r="X324" s="190" t="e">
        <f t="shared" si="112"/>
        <v>#REF!</v>
      </c>
      <c r="Y324" s="190" t="e">
        <f t="shared" si="112"/>
        <v>#REF!</v>
      </c>
      <c r="Z324" s="190" t="e">
        <f t="shared" si="112"/>
        <v>#REF!</v>
      </c>
      <c r="AA324" s="190" t="e">
        <f t="shared" si="112"/>
        <v>#REF!</v>
      </c>
      <c r="AB324" s="187"/>
      <c r="AC324" s="192"/>
      <c r="AD324" s="186"/>
      <c r="AE324" s="186"/>
      <c r="AF324" s="186"/>
      <c r="AG324" s="186"/>
      <c r="AH324" s="188"/>
      <c r="AI324" s="188"/>
      <c r="AJ324" s="188"/>
      <c r="AK324" s="188"/>
      <c r="AL324" s="188"/>
      <c r="AM324" s="188"/>
      <c r="AN324" s="188"/>
    </row>
    <row r="325" spans="1:40" s="3" customFormat="1">
      <c r="B325" s="186"/>
      <c r="C325" s="186"/>
      <c r="D325" s="187"/>
      <c r="E325" s="187"/>
      <c r="F325" s="187"/>
      <c r="G325" s="187"/>
      <c r="H325" s="188"/>
      <c r="L325" s="195"/>
      <c r="M325" s="190"/>
      <c r="N325" s="190"/>
      <c r="O325" s="190"/>
      <c r="P325" s="190"/>
      <c r="Q325" s="190"/>
      <c r="R325" s="190"/>
      <c r="S325" s="190"/>
      <c r="T325" s="189"/>
      <c r="U325" s="196" t="e">
        <f t="shared" ref="U325:AA325" si="113">U324/$H$322</f>
        <v>#REF!</v>
      </c>
      <c r="V325" s="196" t="e">
        <f t="shared" si="113"/>
        <v>#REF!</v>
      </c>
      <c r="W325" s="196" t="e">
        <f t="shared" si="113"/>
        <v>#REF!</v>
      </c>
      <c r="X325" s="196" t="e">
        <f t="shared" si="113"/>
        <v>#REF!</v>
      </c>
      <c r="Y325" s="196" t="e">
        <f t="shared" si="113"/>
        <v>#REF!</v>
      </c>
      <c r="Z325" s="196" t="e">
        <f t="shared" si="113"/>
        <v>#REF!</v>
      </c>
      <c r="AA325" s="196" t="e">
        <f t="shared" si="113"/>
        <v>#REF!</v>
      </c>
      <c r="AB325" s="187"/>
      <c r="AC325" s="192"/>
      <c r="AD325" s="186"/>
      <c r="AE325" s="186"/>
      <c r="AF325" s="186"/>
      <c r="AG325" s="186"/>
      <c r="AH325" s="188"/>
      <c r="AI325" s="188"/>
      <c r="AJ325" s="188"/>
      <c r="AK325" s="188"/>
      <c r="AL325" s="188"/>
      <c r="AM325" s="188"/>
      <c r="AN325" s="188"/>
    </row>
    <row r="326" spans="1:40" s="3" customFormat="1">
      <c r="B326" s="186"/>
      <c r="C326" s="186"/>
      <c r="D326" s="187"/>
      <c r="E326" s="187"/>
      <c r="F326" s="187"/>
      <c r="G326" s="187"/>
      <c r="H326" s="188"/>
      <c r="L326" s="189"/>
      <c r="M326" s="94" t="s">
        <v>116</v>
      </c>
      <c r="N326" s="94" t="s">
        <v>117</v>
      </c>
      <c r="O326" s="94" t="s">
        <v>118</v>
      </c>
      <c r="P326" s="94" t="s">
        <v>119</v>
      </c>
      <c r="Q326" s="94" t="s">
        <v>120</v>
      </c>
      <c r="R326" s="94" t="s">
        <v>121</v>
      </c>
      <c r="S326" s="94" t="s">
        <v>122</v>
      </c>
      <c r="T326" s="189"/>
      <c r="U326" s="191"/>
      <c r="V326" s="191"/>
      <c r="W326" s="191"/>
      <c r="X326" s="191"/>
      <c r="Y326" s="191"/>
      <c r="Z326" s="191"/>
      <c r="AA326" s="191"/>
      <c r="AB326" s="187"/>
      <c r="AC326" s="192"/>
      <c r="AD326" s="186"/>
      <c r="AE326" s="186"/>
      <c r="AF326" s="186"/>
      <c r="AG326" s="186"/>
      <c r="AH326" s="94" t="s">
        <v>116</v>
      </c>
      <c r="AI326" s="94" t="s">
        <v>117</v>
      </c>
      <c r="AJ326" s="94" t="s">
        <v>118</v>
      </c>
      <c r="AK326" s="94" t="s">
        <v>119</v>
      </c>
      <c r="AL326" s="94" t="s">
        <v>120</v>
      </c>
      <c r="AM326" s="94" t="s">
        <v>121</v>
      </c>
      <c r="AN326" s="94" t="s">
        <v>122</v>
      </c>
    </row>
    <row r="327" spans="1:40">
      <c r="L327" s="16" t="s">
        <v>194</v>
      </c>
      <c r="M327" s="197" t="e">
        <f t="shared" ref="M327:S327" si="114">MIN(M40:M318)</f>
        <v>#REF!</v>
      </c>
      <c r="N327" s="197" t="e">
        <f t="shared" si="114"/>
        <v>#REF!</v>
      </c>
      <c r="O327" s="197" t="e">
        <f t="shared" si="114"/>
        <v>#REF!</v>
      </c>
      <c r="P327" s="197" t="e">
        <f t="shared" si="114"/>
        <v>#REF!</v>
      </c>
      <c r="Q327" s="197" t="e">
        <f t="shared" si="114"/>
        <v>#REF!</v>
      </c>
      <c r="R327" s="197" t="e">
        <f t="shared" si="114"/>
        <v>#REF!</v>
      </c>
      <c r="S327" s="197" t="e">
        <f t="shared" si="114"/>
        <v>#REF!</v>
      </c>
      <c r="U327" s="197" t="e">
        <f t="shared" ref="U327:AA327" si="115">MIN(U40:U318)</f>
        <v>#REF!</v>
      </c>
      <c r="V327" s="197" t="e">
        <f t="shared" si="115"/>
        <v>#REF!</v>
      </c>
      <c r="W327" s="197" t="e">
        <f t="shared" si="115"/>
        <v>#REF!</v>
      </c>
      <c r="X327" s="197" t="e">
        <f t="shared" si="115"/>
        <v>#REF!</v>
      </c>
      <c r="Y327" s="197" t="e">
        <f t="shared" si="115"/>
        <v>#REF!</v>
      </c>
      <c r="Z327" s="197" t="e">
        <f t="shared" si="115"/>
        <v>#REF!</v>
      </c>
      <c r="AA327" s="197" t="e">
        <f t="shared" si="115"/>
        <v>#REF!</v>
      </c>
      <c r="AH327" s="197">
        <f t="shared" ref="AH327:AN327" si="116">MIN(AH40:AH318)</f>
        <v>1906257000</v>
      </c>
      <c r="AI327" s="197">
        <f t="shared" si="116"/>
        <v>2148656000</v>
      </c>
      <c r="AJ327" s="197">
        <f t="shared" si="116"/>
        <v>2281181000</v>
      </c>
      <c r="AK327" s="197">
        <f t="shared" si="116"/>
        <v>2421879000</v>
      </c>
      <c r="AL327" s="197">
        <f t="shared" si="116"/>
        <v>2281181000</v>
      </c>
      <c r="AM327" s="197">
        <f t="shared" si="116"/>
        <v>2421879000</v>
      </c>
      <c r="AN327" s="197" t="e">
        <f t="shared" si="116"/>
        <v>#REF!</v>
      </c>
    </row>
    <row r="328" spans="1:40">
      <c r="H328" s="56"/>
      <c r="L328" s="16" t="s">
        <v>195</v>
      </c>
      <c r="M328" s="197" t="e">
        <f t="shared" ref="M328:S328" si="117">MAX(M40:M318)</f>
        <v>#REF!</v>
      </c>
      <c r="N328" s="197" t="e">
        <f t="shared" si="117"/>
        <v>#REF!</v>
      </c>
      <c r="O328" s="197" t="e">
        <f t="shared" si="117"/>
        <v>#REF!</v>
      </c>
      <c r="P328" s="197" t="e">
        <f t="shared" si="117"/>
        <v>#REF!</v>
      </c>
      <c r="Q328" s="197" t="e">
        <f t="shared" si="117"/>
        <v>#REF!</v>
      </c>
      <c r="R328" s="197" t="e">
        <f t="shared" si="117"/>
        <v>#REF!</v>
      </c>
      <c r="S328" s="197" t="e">
        <f t="shared" si="117"/>
        <v>#REF!</v>
      </c>
      <c r="U328" s="197" t="e">
        <f t="shared" ref="U328:AA328" si="118">MAX(U40:U318)</f>
        <v>#REF!</v>
      </c>
      <c r="V328" s="197" t="e">
        <f t="shared" si="118"/>
        <v>#REF!</v>
      </c>
      <c r="W328" s="197" t="e">
        <f t="shared" si="118"/>
        <v>#REF!</v>
      </c>
      <c r="X328" s="197" t="e">
        <f t="shared" si="118"/>
        <v>#REF!</v>
      </c>
      <c r="Y328" s="197" t="e">
        <f t="shared" si="118"/>
        <v>#REF!</v>
      </c>
      <c r="Z328" s="197" t="e">
        <f t="shared" si="118"/>
        <v>#REF!</v>
      </c>
      <c r="AA328" s="197" t="e">
        <f t="shared" si="118"/>
        <v>#REF!</v>
      </c>
      <c r="AH328" s="197">
        <f t="shared" ref="AH328:AN328" si="119">MAX(AH40:AH318)</f>
        <v>4217251000</v>
      </c>
      <c r="AI328" s="197">
        <f t="shared" si="119"/>
        <v>4753515000</v>
      </c>
      <c r="AJ328" s="197">
        <f t="shared" si="119"/>
        <v>5046702000</v>
      </c>
      <c r="AK328" s="197">
        <f t="shared" si="119"/>
        <v>5357971000</v>
      </c>
      <c r="AL328" s="197">
        <f t="shared" si="119"/>
        <v>5046702000</v>
      </c>
      <c r="AM328" s="197">
        <f t="shared" si="119"/>
        <v>5357971000</v>
      </c>
      <c r="AN328" s="197" t="e">
        <f t="shared" si="119"/>
        <v>#REF!</v>
      </c>
    </row>
    <row r="329" spans="1:40">
      <c r="H329" s="56"/>
      <c r="L329" s="16" t="s">
        <v>196</v>
      </c>
      <c r="M329" s="197" t="e">
        <f>M330</f>
        <v>#REF!</v>
      </c>
      <c r="N329" s="197" t="e">
        <f>M331</f>
        <v>#REF!</v>
      </c>
      <c r="O329" s="197" t="e">
        <f>M332</f>
        <v>#REF!</v>
      </c>
      <c r="P329" s="197" t="e">
        <f>M333</f>
        <v>#REF!</v>
      </c>
      <c r="Q329" s="197" t="e">
        <f>M334</f>
        <v>#REF!</v>
      </c>
      <c r="R329" s="197" t="e">
        <f>M335</f>
        <v>#REF!</v>
      </c>
      <c r="S329" s="197" t="e">
        <f>M336</f>
        <v>#REF!</v>
      </c>
      <c r="U329" s="198"/>
      <c r="V329" s="62"/>
      <c r="W329" s="62"/>
      <c r="X329" s="62"/>
      <c r="Y329" s="62"/>
      <c r="Z329" s="62"/>
      <c r="AA329" s="62"/>
    </row>
    <row r="330" spans="1:40">
      <c r="I330" s="56"/>
      <c r="L330" s="2" t="s">
        <v>197</v>
      </c>
      <c r="M330" s="199" t="e">
        <f>U322/H322</f>
        <v>#REF!</v>
      </c>
      <c r="N330" s="18" t="s">
        <v>198</v>
      </c>
      <c r="AC330" s="6" t="e">
        <f>#REF!/I330</f>
        <v>#REF!</v>
      </c>
    </row>
    <row r="331" spans="1:40">
      <c r="I331" s="47"/>
      <c r="M331" s="199" t="e">
        <f>V322/H322</f>
        <v>#REF!</v>
      </c>
      <c r="N331" s="18" t="s">
        <v>199</v>
      </c>
      <c r="U331" s="200"/>
      <c r="V331" s="200"/>
      <c r="W331" s="200"/>
      <c r="X331" s="200"/>
      <c r="Y331" s="200"/>
      <c r="Z331" s="200"/>
      <c r="AA331" s="200"/>
      <c r="AC331" s="6"/>
    </row>
    <row r="332" spans="1:40">
      <c r="I332" s="56"/>
      <c r="M332" s="199" t="e">
        <f>W322/H322</f>
        <v>#REF!</v>
      </c>
      <c r="N332" s="18" t="s">
        <v>200</v>
      </c>
      <c r="U332" s="62"/>
      <c r="V332" s="62"/>
      <c r="W332" s="62"/>
      <c r="X332" s="62"/>
      <c r="Y332" s="62"/>
      <c r="Z332" s="62"/>
      <c r="AC332" s="6"/>
    </row>
    <row r="333" spans="1:40">
      <c r="H333" s="56"/>
      <c r="I333" s="56"/>
      <c r="M333" s="199" t="e">
        <f>X322/H322</f>
        <v>#REF!</v>
      </c>
      <c r="N333" s="18" t="s">
        <v>201</v>
      </c>
      <c r="AC333" s="6"/>
    </row>
    <row r="334" spans="1:40">
      <c r="M334" s="199" t="e">
        <f>Y322/H322</f>
        <v>#REF!</v>
      </c>
      <c r="N334" s="18" t="s">
        <v>202</v>
      </c>
      <c r="S334" s="56"/>
      <c r="U334" s="200"/>
      <c r="V334" s="200"/>
      <c r="W334" s="200"/>
      <c r="X334" s="200"/>
      <c r="Y334" s="200"/>
      <c r="Z334" s="200"/>
      <c r="AA334" s="200"/>
      <c r="AH334" s="56">
        <f>AH327*90%</f>
        <v>1715631300</v>
      </c>
      <c r="AI334" s="56">
        <f t="shared" ref="AI334:AN335" si="120">AI327*90%</f>
        <v>1933790400</v>
      </c>
      <c r="AJ334" s="56">
        <f t="shared" si="120"/>
        <v>2053062900</v>
      </c>
      <c r="AK334" s="56">
        <f t="shared" si="120"/>
        <v>2179691100</v>
      </c>
      <c r="AL334" s="56">
        <f t="shared" si="120"/>
        <v>2053062900</v>
      </c>
      <c r="AM334" s="56">
        <f t="shared" si="120"/>
        <v>2179691100</v>
      </c>
      <c r="AN334" s="56" t="e">
        <f t="shared" si="120"/>
        <v>#REF!</v>
      </c>
    </row>
    <row r="335" spans="1:40">
      <c r="M335" s="199" t="e">
        <f>Z322/H322</f>
        <v>#REF!</v>
      </c>
      <c r="N335" s="18" t="s">
        <v>203</v>
      </c>
      <c r="U335" s="62"/>
      <c r="V335" s="62"/>
      <c r="W335" s="62"/>
      <c r="X335" s="62"/>
      <c r="Y335" s="62"/>
      <c r="Z335" s="62"/>
      <c r="AH335" s="56">
        <f>AH328*90%</f>
        <v>3795525900</v>
      </c>
      <c r="AI335" s="56">
        <f t="shared" si="120"/>
        <v>4278163500</v>
      </c>
      <c r="AJ335" s="56">
        <f t="shared" si="120"/>
        <v>4542031800</v>
      </c>
      <c r="AK335" s="56">
        <f t="shared" si="120"/>
        <v>4822173900</v>
      </c>
      <c r="AL335" s="56">
        <f t="shared" si="120"/>
        <v>4542031800</v>
      </c>
      <c r="AM335" s="56">
        <f t="shared" si="120"/>
        <v>4822173900</v>
      </c>
      <c r="AN335" s="56" t="e">
        <f t="shared" si="120"/>
        <v>#REF!</v>
      </c>
    </row>
    <row r="336" spans="1:40">
      <c r="M336" s="199" t="e">
        <f>AA322/H322</f>
        <v>#REF!</v>
      </c>
      <c r="N336" s="18" t="s">
        <v>204</v>
      </c>
    </row>
    <row r="338" spans="1:40">
      <c r="M338" s="47" t="e">
        <f t="shared" ref="M338:S339" si="121">M327/1.15</f>
        <v>#REF!</v>
      </c>
      <c r="N338" s="47" t="e">
        <f t="shared" si="121"/>
        <v>#REF!</v>
      </c>
      <c r="O338" s="47" t="e">
        <f t="shared" si="121"/>
        <v>#REF!</v>
      </c>
      <c r="P338" s="47" t="e">
        <f t="shared" si="121"/>
        <v>#REF!</v>
      </c>
      <c r="Q338" s="47" t="e">
        <f t="shared" si="121"/>
        <v>#REF!</v>
      </c>
      <c r="R338" s="47" t="e">
        <f t="shared" si="121"/>
        <v>#REF!</v>
      </c>
      <c r="S338" s="47" t="e">
        <f t="shared" si="121"/>
        <v>#REF!</v>
      </c>
    </row>
    <row r="339" spans="1:40">
      <c r="M339" s="47" t="e">
        <f t="shared" si="121"/>
        <v>#REF!</v>
      </c>
      <c r="N339" s="47" t="e">
        <f t="shared" si="121"/>
        <v>#REF!</v>
      </c>
      <c r="O339" s="47" t="e">
        <f t="shared" si="121"/>
        <v>#REF!</v>
      </c>
      <c r="P339" s="47" t="e">
        <f t="shared" si="121"/>
        <v>#REF!</v>
      </c>
      <c r="Q339" s="47" t="e">
        <f t="shared" si="121"/>
        <v>#REF!</v>
      </c>
      <c r="R339" s="47" t="e">
        <f t="shared" si="121"/>
        <v>#REF!</v>
      </c>
      <c r="S339" s="47" t="e">
        <f t="shared" si="121"/>
        <v>#REF!</v>
      </c>
    </row>
    <row r="349" spans="1:40" s="15" customFormat="1">
      <c r="A349" s="2"/>
      <c r="B349" s="2"/>
      <c r="C349" s="2"/>
      <c r="D349" s="2"/>
      <c r="E349" s="2"/>
      <c r="F349" s="2"/>
      <c r="G349" s="2"/>
      <c r="H349" s="25"/>
      <c r="I349" s="25"/>
      <c r="J349" s="25"/>
      <c r="K349" s="25"/>
      <c r="L349" s="25"/>
      <c r="M349" s="2"/>
      <c r="N349" s="2"/>
      <c r="O349" s="2"/>
      <c r="P349" s="2"/>
      <c r="Q349" s="2"/>
      <c r="R349" s="2"/>
      <c r="S349" s="2"/>
      <c r="T349" s="3"/>
      <c r="U349" s="2"/>
      <c r="V349" s="2"/>
      <c r="W349" s="2"/>
      <c r="X349" s="2"/>
      <c r="Y349" s="2"/>
      <c r="Z349" s="2"/>
      <c r="AA349" s="2"/>
      <c r="AB349" s="3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</row>
    <row r="350" spans="1:40">
      <c r="H350" s="25"/>
      <c r="I350" s="25"/>
      <c r="J350" s="25"/>
      <c r="K350" s="204" t="s">
        <v>205</v>
      </c>
      <c r="L350" s="204"/>
      <c r="M350" s="205"/>
      <c r="N350" s="206" t="s">
        <v>206</v>
      </c>
      <c r="O350" s="207"/>
      <c r="P350" s="207"/>
    </row>
    <row r="351" spans="1:40">
      <c r="H351" s="25"/>
      <c r="I351" s="25"/>
      <c r="J351" s="25"/>
      <c r="K351" s="209" t="s">
        <v>207</v>
      </c>
      <c r="L351" s="209" t="s">
        <v>16</v>
      </c>
      <c r="M351" s="209" t="s">
        <v>17</v>
      </c>
      <c r="N351" s="210" t="s">
        <v>207</v>
      </c>
      <c r="O351" s="210" t="s">
        <v>16</v>
      </c>
      <c r="P351" s="210" t="s">
        <v>17</v>
      </c>
    </row>
    <row r="352" spans="1:40">
      <c r="H352" s="25"/>
      <c r="I352" s="25"/>
      <c r="J352" s="25"/>
      <c r="K352" s="211" t="s">
        <v>208</v>
      </c>
      <c r="L352" s="212">
        <v>101</v>
      </c>
      <c r="M352" s="212">
        <v>100</v>
      </c>
      <c r="N352" s="213" t="s">
        <v>13</v>
      </c>
      <c r="O352" s="214">
        <v>101</v>
      </c>
      <c r="P352" s="214">
        <v>100</v>
      </c>
    </row>
    <row r="353" spans="8:18">
      <c r="H353" s="25"/>
      <c r="I353" s="25"/>
      <c r="J353" s="25"/>
      <c r="K353" s="211"/>
      <c r="L353" s="212"/>
      <c r="M353" s="212"/>
      <c r="N353" s="213" t="s">
        <v>209</v>
      </c>
      <c r="O353" s="214">
        <v>100</v>
      </c>
      <c r="P353" s="214">
        <v>100</v>
      </c>
    </row>
    <row r="354" spans="8:18">
      <c r="H354" s="25"/>
      <c r="I354" s="25"/>
      <c r="J354" s="25"/>
      <c r="K354" s="215" t="s">
        <v>210</v>
      </c>
      <c r="L354" s="212">
        <v>103</v>
      </c>
      <c r="M354" s="212">
        <v>101</v>
      </c>
      <c r="N354" s="216" t="s">
        <v>211</v>
      </c>
      <c r="O354" s="214">
        <v>102</v>
      </c>
      <c r="P354" s="214">
        <v>102</v>
      </c>
    </row>
    <row r="355" spans="8:18">
      <c r="H355" s="25"/>
      <c r="I355" s="25"/>
      <c r="J355" s="25"/>
      <c r="K355" s="215"/>
      <c r="L355" s="212"/>
      <c r="M355" s="212"/>
      <c r="N355" s="216" t="s">
        <v>41</v>
      </c>
      <c r="O355" s="214">
        <v>108</v>
      </c>
      <c r="P355" s="214">
        <v>105</v>
      </c>
    </row>
    <row r="356" spans="8:18">
      <c r="H356" s="25"/>
      <c r="I356" s="25"/>
      <c r="J356" s="25"/>
      <c r="K356" s="211" t="s">
        <v>212</v>
      </c>
      <c r="L356" s="212">
        <v>101</v>
      </c>
      <c r="M356" s="212">
        <v>100</v>
      </c>
      <c r="N356" s="213" t="s">
        <v>212</v>
      </c>
      <c r="O356" s="214">
        <v>101</v>
      </c>
      <c r="P356" s="214">
        <v>101</v>
      </c>
    </row>
    <row r="357" spans="8:18">
      <c r="H357" s="25"/>
      <c r="I357" s="25"/>
      <c r="J357" s="25"/>
      <c r="K357" s="211" t="s">
        <v>213</v>
      </c>
      <c r="L357" s="212">
        <v>102</v>
      </c>
      <c r="M357" s="212">
        <v>103</v>
      </c>
      <c r="N357" s="213" t="s">
        <v>213</v>
      </c>
      <c r="O357" s="214">
        <v>104</v>
      </c>
      <c r="P357" s="214">
        <v>104</v>
      </c>
    </row>
    <row r="358" spans="8:18">
      <c r="H358" s="25"/>
      <c r="I358" s="217"/>
      <c r="J358" s="25"/>
      <c r="K358" s="211" t="s">
        <v>214</v>
      </c>
      <c r="L358" s="212">
        <v>100</v>
      </c>
      <c r="M358" s="212">
        <v>103</v>
      </c>
      <c r="N358" s="213" t="s">
        <v>214</v>
      </c>
      <c r="O358" s="214">
        <v>103</v>
      </c>
      <c r="P358" s="214">
        <v>103</v>
      </c>
    </row>
    <row r="359" spans="8:18">
      <c r="H359" s="25"/>
      <c r="I359" s="218"/>
      <c r="J359" s="25"/>
      <c r="K359" s="215" t="s">
        <v>215</v>
      </c>
      <c r="L359" s="212">
        <v>101</v>
      </c>
      <c r="M359" s="212">
        <v>104</v>
      </c>
      <c r="N359" s="216" t="s">
        <v>215</v>
      </c>
      <c r="O359" s="214">
        <v>104</v>
      </c>
      <c r="P359" s="214">
        <v>104</v>
      </c>
    </row>
    <row r="360" spans="8:18">
      <c r="H360" s="25"/>
      <c r="I360" s="25"/>
      <c r="J360" s="25"/>
      <c r="K360" s="211" t="s">
        <v>216</v>
      </c>
      <c r="L360" s="212">
        <v>100</v>
      </c>
      <c r="M360" s="212">
        <v>102</v>
      </c>
      <c r="N360" s="213" t="s">
        <v>217</v>
      </c>
      <c r="O360" s="214">
        <v>104</v>
      </c>
      <c r="P360" s="214">
        <v>104</v>
      </c>
    </row>
    <row r="361" spans="8:18">
      <c r="H361" s="25"/>
      <c r="I361" s="25"/>
      <c r="J361" s="25"/>
      <c r="K361" s="211" t="s">
        <v>218</v>
      </c>
      <c r="L361" s="212">
        <v>100</v>
      </c>
      <c r="M361" s="212">
        <v>102</v>
      </c>
      <c r="N361" s="213" t="s">
        <v>219</v>
      </c>
      <c r="O361" s="214">
        <v>105</v>
      </c>
      <c r="P361" s="214">
        <v>105</v>
      </c>
    </row>
    <row r="362" spans="8:18">
      <c r="H362" s="25"/>
      <c r="I362" s="25"/>
      <c r="J362" s="25"/>
      <c r="K362" s="25"/>
      <c r="L362" s="25"/>
      <c r="M362" s="25"/>
      <c r="N362" s="219"/>
      <c r="O362" s="25"/>
      <c r="P362" s="25"/>
      <c r="Q362" s="25"/>
    </row>
    <row r="363" spans="8:18">
      <c r="H363" s="25"/>
      <c r="I363" s="25"/>
      <c r="J363" s="25"/>
      <c r="K363" s="25"/>
      <c r="L363" s="25"/>
      <c r="M363" s="25"/>
      <c r="N363" s="219"/>
      <c r="O363" s="25"/>
      <c r="P363" s="25"/>
      <c r="Q363" s="25"/>
    </row>
    <row r="364" spans="8:18">
      <c r="H364" s="25"/>
      <c r="I364" s="25"/>
      <c r="J364" s="25"/>
      <c r="K364" s="25"/>
      <c r="L364" s="25"/>
      <c r="M364" s="25"/>
      <c r="N364" s="219"/>
      <c r="O364" s="25"/>
      <c r="P364" s="25"/>
      <c r="Q364" s="25"/>
    </row>
    <row r="365" spans="8:18">
      <c r="H365" s="25"/>
      <c r="I365" s="25"/>
      <c r="J365" s="25"/>
      <c r="K365" s="25"/>
      <c r="L365" s="25"/>
    </row>
    <row r="366" spans="8:18">
      <c r="L366" s="220" t="s">
        <v>220</v>
      </c>
      <c r="M366" s="18"/>
      <c r="N366" s="205" t="s">
        <v>221</v>
      </c>
      <c r="O366" s="221"/>
      <c r="P366" s="221"/>
    </row>
    <row r="367" spans="8:18">
      <c r="L367" s="18" t="s">
        <v>75</v>
      </c>
      <c r="M367" s="21">
        <v>1.08</v>
      </c>
      <c r="N367" s="222" t="s">
        <v>13</v>
      </c>
      <c r="O367" s="223" t="s">
        <v>222</v>
      </c>
      <c r="P367" s="224">
        <v>101</v>
      </c>
      <c r="Q367" s="19">
        <v>0.02</v>
      </c>
      <c r="R367" s="18" t="s">
        <v>21</v>
      </c>
    </row>
    <row r="368" spans="8:18">
      <c r="L368" s="18" t="s">
        <v>80</v>
      </c>
      <c r="M368" s="21">
        <v>0.9</v>
      </c>
      <c r="N368" s="222"/>
      <c r="O368" s="223" t="s">
        <v>223</v>
      </c>
      <c r="P368" s="224">
        <v>100</v>
      </c>
      <c r="Q368" s="19">
        <v>0.05</v>
      </c>
      <c r="R368" s="18" t="s">
        <v>26</v>
      </c>
    </row>
    <row r="369" spans="12:18">
      <c r="L369" s="18" t="s">
        <v>85</v>
      </c>
      <c r="M369" s="21">
        <v>1.1200000000000001</v>
      </c>
      <c r="N369" s="222" t="s">
        <v>5</v>
      </c>
      <c r="O369" s="223"/>
      <c r="P369" s="224">
        <v>101</v>
      </c>
      <c r="Q369" s="19">
        <v>0.05</v>
      </c>
      <c r="R369" s="18" t="s">
        <v>30</v>
      </c>
    </row>
    <row r="370" spans="12:18">
      <c r="L370" s="18" t="s">
        <v>90</v>
      </c>
      <c r="M370" s="21">
        <v>0.95</v>
      </c>
      <c r="N370" s="225" t="s">
        <v>6</v>
      </c>
      <c r="O370" s="223"/>
      <c r="P370" s="224">
        <v>101.25</v>
      </c>
      <c r="Q370" s="19">
        <v>0.05</v>
      </c>
      <c r="R370" s="18" t="s">
        <v>33</v>
      </c>
    </row>
    <row r="371" spans="12:18">
      <c r="L371" s="18" t="s">
        <v>91</v>
      </c>
      <c r="M371" s="21">
        <v>1.1000000000000001</v>
      </c>
      <c r="N371" s="225" t="s">
        <v>14</v>
      </c>
      <c r="O371" s="223" t="s">
        <v>222</v>
      </c>
      <c r="P371" s="224">
        <v>101.5</v>
      </c>
    </row>
    <row r="372" spans="12:18">
      <c r="L372" s="18" t="s">
        <v>92</v>
      </c>
      <c r="M372" s="81">
        <v>0.93</v>
      </c>
      <c r="N372" s="225"/>
      <c r="O372" s="223" t="s">
        <v>223</v>
      </c>
      <c r="P372" s="224">
        <v>101.5</v>
      </c>
    </row>
    <row r="373" spans="12:18">
      <c r="N373" s="226" t="s">
        <v>224</v>
      </c>
      <c r="O373" s="227"/>
      <c r="P373" s="228">
        <v>102</v>
      </c>
    </row>
    <row r="374" spans="12:18">
      <c r="N374" s="226">
        <v>18</v>
      </c>
      <c r="O374" s="227"/>
      <c r="P374" s="228">
        <v>102.5</v>
      </c>
    </row>
    <row r="375" spans="12:18">
      <c r="N375" s="226"/>
      <c r="O375" s="227" t="s">
        <v>225</v>
      </c>
      <c r="P375" s="228">
        <v>102.5</v>
      </c>
    </row>
    <row r="376" spans="12:18">
      <c r="N376" s="227" t="s">
        <v>226</v>
      </c>
      <c r="O376" s="227"/>
      <c r="P376" s="228">
        <v>102.25</v>
      </c>
    </row>
    <row r="377" spans="12:18">
      <c r="N377" s="226">
        <v>28</v>
      </c>
      <c r="O377" s="227"/>
      <c r="P377" s="228">
        <v>102.5</v>
      </c>
    </row>
    <row r="378" spans="12:18">
      <c r="N378" s="226"/>
      <c r="O378" s="227" t="s">
        <v>225</v>
      </c>
      <c r="P378" s="228">
        <v>102.5</v>
      </c>
    </row>
    <row r="379" spans="12:18">
      <c r="N379" s="227" t="s">
        <v>227</v>
      </c>
      <c r="O379" s="227" t="s">
        <v>16</v>
      </c>
      <c r="P379" s="228">
        <v>102</v>
      </c>
    </row>
    <row r="380" spans="12:18">
      <c r="N380" s="229"/>
      <c r="O380" s="212" t="s">
        <v>225</v>
      </c>
      <c r="P380" s="230">
        <v>102</v>
      </c>
    </row>
    <row r="381" spans="12:18">
      <c r="N381" s="229"/>
      <c r="O381" s="212"/>
      <c r="P381" s="212"/>
    </row>
  </sheetData>
  <mergeCells count="7">
    <mergeCell ref="I26:J26"/>
    <mergeCell ref="I27:J27"/>
    <mergeCell ref="I28:J28"/>
    <mergeCell ref="C36:D36"/>
    <mergeCell ref="M36:S36"/>
    <mergeCell ref="U36:AA36"/>
    <mergeCell ref="AH36:AN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FF00B0F0"/>
  </sheetPr>
  <dimension ref="A1:CF361"/>
  <sheetViews>
    <sheetView topLeftCell="C1" zoomScale="80" zoomScaleNormal="80" workbookViewId="0">
      <selection activeCell="CH43" sqref="CH43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customWidth="1"/>
    <col min="37" max="37" width="17.42578125" style="2" customWidth="1"/>
    <col min="38" max="39" width="17.5703125" style="2" customWidth="1"/>
    <col min="40" max="40" width="20.7109375" style="2" hidden="1" customWidth="1"/>
    <col min="41" max="42" width="17.5703125" style="2" hidden="1" customWidth="1"/>
    <col min="43" max="44" width="14.7109375" style="4" hidden="1" customWidth="1"/>
    <col min="45" max="45" width="18.7109375" style="4" hidden="1" customWidth="1"/>
    <col min="46" max="46" width="20.5703125" style="4" hidden="1" customWidth="1"/>
    <col min="47" max="47" width="16.28515625" style="5" hidden="1" customWidth="1"/>
    <col min="48" max="49" width="14.7109375" style="6" hidden="1" customWidth="1"/>
    <col min="50" max="50" width="20.140625" style="2" hidden="1" customWidth="1"/>
    <col min="51" max="51" width="11" style="2" hidden="1" customWidth="1"/>
    <col min="52" max="65" width="14.7109375" style="2" hidden="1" customWidth="1"/>
    <col min="66" max="66" width="18" style="2" hidden="1" customWidth="1"/>
    <col min="67" max="67" width="11.7109375" style="2" hidden="1" customWidth="1"/>
    <col min="68" max="68" width="23.5703125" style="2" hidden="1" customWidth="1"/>
    <col min="69" max="69" width="3.28515625" style="2" hidden="1" customWidth="1"/>
    <col min="70" max="70" width="14.28515625" style="2" hidden="1" customWidth="1"/>
    <col min="71" max="71" width="14.5703125" style="2" hidden="1" customWidth="1"/>
    <col min="72" max="72" width="3.42578125" style="91" hidden="1" customWidth="1"/>
    <col min="73" max="73" width="16.7109375" style="2" hidden="1" customWidth="1"/>
    <col min="74" max="74" width="9.140625" style="2" hidden="1" customWidth="1"/>
    <col min="75" max="75" width="9.140625" style="4" hidden="1" customWidth="1"/>
    <col min="76" max="76" width="10.140625" style="2" hidden="1" customWidth="1"/>
    <col min="77" max="77" width="9.140625" style="2" hidden="1" customWidth="1"/>
    <col min="78" max="78" width="14.28515625" style="2" hidden="1" customWidth="1"/>
    <col min="79" max="79" width="9.5703125" style="2" hidden="1" customWidth="1"/>
    <col min="80" max="80" width="11.28515625" style="2" hidden="1" customWidth="1"/>
    <col min="81" max="81" width="8.42578125" style="2" hidden="1" customWidth="1"/>
    <col min="82" max="82" width="8.5703125" style="2" hidden="1" customWidth="1"/>
    <col min="83" max="83" width="10.85546875" style="2" hidden="1" customWidth="1"/>
    <col min="84" max="84" width="0" style="2" hidden="1" customWidth="1"/>
    <col min="85" max="16384" width="9" style="2"/>
  </cols>
  <sheetData>
    <row r="1" spans="2:68" ht="22.5">
      <c r="C1" s="1" t="s">
        <v>0</v>
      </c>
    </row>
    <row r="2" spans="2:68" ht="22.5">
      <c r="C2" s="1" t="s">
        <v>228</v>
      </c>
      <c r="BC2" s="7" t="s">
        <v>2</v>
      </c>
      <c r="BD2" s="7"/>
      <c r="BE2" s="7"/>
      <c r="BF2" s="7"/>
      <c r="BG2" s="7"/>
      <c r="BH2" s="7"/>
      <c r="BI2" s="7"/>
      <c r="BJ2" s="7"/>
      <c r="BK2" s="7"/>
      <c r="BL2" s="7"/>
      <c r="BM2" s="7"/>
    </row>
    <row r="3" spans="2:68" ht="22.5">
      <c r="B3" s="231"/>
      <c r="C3" s="232" t="s">
        <v>238</v>
      </c>
      <c r="AN3" s="9" t="s">
        <v>4</v>
      </c>
      <c r="AQ3" s="10" t="s">
        <v>5</v>
      </c>
      <c r="AR3" s="11" t="s">
        <v>6</v>
      </c>
      <c r="AS3" s="11" t="s">
        <v>7</v>
      </c>
      <c r="AT3" s="12" t="s">
        <v>8</v>
      </c>
      <c r="AU3" s="13" t="s">
        <v>9</v>
      </c>
      <c r="AV3" s="13" t="s">
        <v>10</v>
      </c>
      <c r="AW3" s="13" t="s">
        <v>11</v>
      </c>
      <c r="AX3" s="10" t="s">
        <v>12</v>
      </c>
      <c r="AY3" s="11" t="s">
        <v>13</v>
      </c>
      <c r="AZ3" s="11" t="s">
        <v>14</v>
      </c>
      <c r="BA3" s="14">
        <v>18</v>
      </c>
      <c r="BB3" s="14">
        <v>28</v>
      </c>
      <c r="BC3" s="14">
        <v>3</v>
      </c>
      <c r="BD3" s="14">
        <v>6</v>
      </c>
      <c r="BE3" s="14">
        <v>9</v>
      </c>
      <c r="BF3" s="14">
        <v>11</v>
      </c>
      <c r="BG3" s="14">
        <v>16</v>
      </c>
      <c r="BH3" s="14">
        <v>18</v>
      </c>
      <c r="BI3" s="14">
        <v>21</v>
      </c>
      <c r="BJ3" s="14">
        <v>23</v>
      </c>
      <c r="BK3" s="14">
        <v>27</v>
      </c>
      <c r="BL3" s="14">
        <v>29</v>
      </c>
      <c r="BM3" s="14">
        <v>36</v>
      </c>
      <c r="BO3" s="15" t="s">
        <v>15</v>
      </c>
    </row>
    <row r="4" spans="2:68" hidden="1">
      <c r="AI4" s="16"/>
      <c r="AJ4" s="16" t="s">
        <v>16</v>
      </c>
      <c r="AK4" s="16" t="s">
        <v>17</v>
      </c>
      <c r="AL4" s="2" t="s">
        <v>18</v>
      </c>
      <c r="AN4" s="17" t="s">
        <v>19</v>
      </c>
      <c r="AO4" s="18">
        <v>5</v>
      </c>
      <c r="AP4" s="18" t="s">
        <v>20</v>
      </c>
      <c r="AQ4" s="19">
        <v>1</v>
      </c>
      <c r="AR4" s="19">
        <v>1</v>
      </c>
      <c r="AS4" s="20">
        <v>1.01</v>
      </c>
      <c r="AT4" s="20">
        <v>1.01</v>
      </c>
      <c r="AU4" s="20">
        <v>1.02</v>
      </c>
      <c r="AV4" s="20">
        <v>1.02</v>
      </c>
      <c r="AW4" s="20">
        <v>1.0149999999999999</v>
      </c>
      <c r="AX4" s="20">
        <v>1.0149999999999999</v>
      </c>
      <c r="AY4" s="20">
        <v>1.0024999999999999</v>
      </c>
      <c r="AZ4" s="19">
        <v>1</v>
      </c>
      <c r="BA4" s="20">
        <v>1.01</v>
      </c>
      <c r="BB4" s="20">
        <v>1.02</v>
      </c>
      <c r="BC4" s="20">
        <v>1.01</v>
      </c>
      <c r="BD4" s="20">
        <v>1.01</v>
      </c>
      <c r="BE4" s="20">
        <v>1.01</v>
      </c>
      <c r="BF4" s="20">
        <v>1.02</v>
      </c>
      <c r="BG4" s="20">
        <v>1.02</v>
      </c>
      <c r="BH4" s="20">
        <v>1.02</v>
      </c>
      <c r="BI4" s="20">
        <v>1.03</v>
      </c>
      <c r="BJ4" s="20">
        <v>1.03</v>
      </c>
      <c r="BK4" s="20">
        <v>1.03</v>
      </c>
      <c r="BL4" s="20">
        <v>1.03</v>
      </c>
      <c r="BM4" s="20">
        <v>1.0249999999999999</v>
      </c>
      <c r="BN4" s="18" t="s">
        <v>20</v>
      </c>
      <c r="BO4" s="19">
        <v>0.02</v>
      </c>
      <c r="BP4" s="18" t="s">
        <v>21</v>
      </c>
    </row>
    <row r="5" spans="2:68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16" t="s">
        <v>23</v>
      </c>
      <c r="AJ5" s="16">
        <v>109</v>
      </c>
      <c r="AK5" s="16">
        <v>105</v>
      </c>
      <c r="AN5" s="17" t="s">
        <v>24</v>
      </c>
      <c r="AO5" s="18">
        <v>6</v>
      </c>
      <c r="AP5" s="18" t="s">
        <v>25</v>
      </c>
      <c r="AQ5" s="19">
        <v>1</v>
      </c>
      <c r="AR5" s="19">
        <v>1</v>
      </c>
      <c r="AS5" s="20">
        <v>1.01</v>
      </c>
      <c r="AT5" s="20">
        <v>1.01</v>
      </c>
      <c r="AU5" s="20">
        <v>1.02</v>
      </c>
      <c r="AV5" s="20">
        <v>1.02</v>
      </c>
      <c r="AW5" s="20">
        <v>1.0149999999999999</v>
      </c>
      <c r="AX5" s="20">
        <v>1.0149999999999999</v>
      </c>
      <c r="AY5" s="20">
        <v>1</v>
      </c>
      <c r="AZ5" s="19">
        <v>1</v>
      </c>
      <c r="BA5" s="20">
        <v>1.01</v>
      </c>
      <c r="BB5" s="20">
        <v>1.02</v>
      </c>
      <c r="BC5" s="20">
        <v>1.01</v>
      </c>
      <c r="BD5" s="20">
        <v>1.01</v>
      </c>
      <c r="BE5" s="20">
        <v>1.01</v>
      </c>
      <c r="BF5" s="20">
        <v>1.02</v>
      </c>
      <c r="BG5" s="20">
        <v>1.02</v>
      </c>
      <c r="BH5" s="20">
        <v>1.02</v>
      </c>
      <c r="BI5" s="20">
        <v>1.03</v>
      </c>
      <c r="BJ5" s="20">
        <v>1.03</v>
      </c>
      <c r="BK5" s="20">
        <v>1.03</v>
      </c>
      <c r="BL5" s="20">
        <v>1.03</v>
      </c>
      <c r="BM5" s="20">
        <v>1.0249999999999999</v>
      </c>
      <c r="BN5" s="18" t="s">
        <v>25</v>
      </c>
      <c r="BO5" s="19">
        <v>0.05</v>
      </c>
      <c r="BP5" s="18" t="s">
        <v>26</v>
      </c>
    </row>
    <row r="6" spans="2:68" hidden="1">
      <c r="J6" s="22"/>
      <c r="AB6" s="2"/>
      <c r="AC6" s="3"/>
      <c r="AD6" s="3"/>
      <c r="AE6" s="3"/>
      <c r="AF6" s="23" t="s">
        <v>27</v>
      </c>
      <c r="AG6" s="24">
        <v>100</v>
      </c>
      <c r="AH6" s="25"/>
      <c r="AI6" s="26" t="s">
        <v>28</v>
      </c>
      <c r="AJ6" s="16">
        <v>108</v>
      </c>
      <c r="AK6" s="16">
        <v>104</v>
      </c>
      <c r="AN6" s="17" t="s">
        <v>29</v>
      </c>
      <c r="AO6" s="18">
        <v>1</v>
      </c>
      <c r="AP6" s="18" t="s">
        <v>20</v>
      </c>
      <c r="AQ6" s="19">
        <v>1</v>
      </c>
      <c r="AR6" s="19">
        <v>1</v>
      </c>
      <c r="AS6" s="20">
        <v>1.01</v>
      </c>
      <c r="AT6" s="20">
        <v>1.01</v>
      </c>
      <c r="AU6" s="20">
        <v>1.02</v>
      </c>
      <c r="AV6" s="20">
        <v>1.02</v>
      </c>
      <c r="AW6" s="20">
        <v>1.0149999999999999</v>
      </c>
      <c r="AX6" s="20">
        <v>1.0149999999999999</v>
      </c>
      <c r="AY6" s="20">
        <v>1.0024999999999999</v>
      </c>
      <c r="AZ6" s="19">
        <v>1</v>
      </c>
      <c r="BA6" s="20">
        <v>1.01</v>
      </c>
      <c r="BB6" s="20">
        <v>1.02</v>
      </c>
      <c r="BC6" s="20">
        <v>1.01</v>
      </c>
      <c r="BD6" s="20">
        <v>1.01</v>
      </c>
      <c r="BE6" s="20">
        <v>1.01</v>
      </c>
      <c r="BF6" s="20">
        <v>1.02</v>
      </c>
      <c r="BG6" s="20">
        <v>1.02</v>
      </c>
      <c r="BH6" s="20">
        <v>1.02</v>
      </c>
      <c r="BI6" s="20">
        <v>1.03</v>
      </c>
      <c r="BJ6" s="20">
        <v>1.03</v>
      </c>
      <c r="BK6" s="20">
        <v>1.03</v>
      </c>
      <c r="BL6" s="20">
        <v>1.03</v>
      </c>
      <c r="BM6" s="20">
        <v>1.0249999999999999</v>
      </c>
      <c r="BN6" s="18" t="s">
        <v>20</v>
      </c>
      <c r="BO6" s="19">
        <v>0.05</v>
      </c>
      <c r="BP6" s="18" t="s">
        <v>30</v>
      </c>
    </row>
    <row r="7" spans="2:68" hidden="1">
      <c r="J7" s="22"/>
      <c r="AB7" s="2"/>
      <c r="AC7" s="3"/>
      <c r="AD7" s="3"/>
      <c r="AE7" s="3"/>
      <c r="AF7" s="3"/>
      <c r="AG7" s="3"/>
      <c r="AI7" s="16" t="s">
        <v>31</v>
      </c>
      <c r="AJ7" s="16">
        <v>107</v>
      </c>
      <c r="AK7" s="16">
        <v>103</v>
      </c>
      <c r="AN7" s="17" t="s">
        <v>32</v>
      </c>
      <c r="AO7" s="18">
        <v>1</v>
      </c>
      <c r="AP7" s="18" t="s">
        <v>20</v>
      </c>
      <c r="AQ7" s="19">
        <v>1</v>
      </c>
      <c r="AR7" s="19">
        <v>1</v>
      </c>
      <c r="AS7" s="20">
        <v>1.01</v>
      </c>
      <c r="AT7" s="20">
        <v>1.01</v>
      </c>
      <c r="AU7" s="20">
        <v>1.02</v>
      </c>
      <c r="AV7" s="20">
        <v>1.02</v>
      </c>
      <c r="AW7" s="20">
        <v>1.0149999999999999</v>
      </c>
      <c r="AX7" s="20">
        <v>1.0149999999999999</v>
      </c>
      <c r="AY7" s="20">
        <v>1.0024999999999999</v>
      </c>
      <c r="AZ7" s="19">
        <v>1</v>
      </c>
      <c r="BA7" s="20">
        <v>1.01</v>
      </c>
      <c r="BB7" s="20">
        <v>1.02</v>
      </c>
      <c r="BC7" s="20">
        <v>1.01</v>
      </c>
      <c r="BD7" s="20">
        <v>1.01</v>
      </c>
      <c r="BE7" s="20">
        <v>1.01</v>
      </c>
      <c r="BF7" s="20">
        <v>1.02</v>
      </c>
      <c r="BG7" s="20">
        <v>1.02</v>
      </c>
      <c r="BH7" s="20">
        <v>1.02</v>
      </c>
      <c r="BI7" s="20">
        <v>1.03</v>
      </c>
      <c r="BJ7" s="20">
        <v>1.03</v>
      </c>
      <c r="BK7" s="20">
        <v>1.03</v>
      </c>
      <c r="BL7" s="20">
        <v>1.03</v>
      </c>
      <c r="BM7" s="20">
        <v>1.0249999999999999</v>
      </c>
      <c r="BN7" s="18" t="s">
        <v>20</v>
      </c>
      <c r="BO7" s="19">
        <v>0.05</v>
      </c>
      <c r="BP7" s="18" t="s">
        <v>33</v>
      </c>
    </row>
    <row r="8" spans="2:68" hidden="1">
      <c r="J8" s="22"/>
      <c r="AB8" s="2"/>
      <c r="AC8" s="3"/>
      <c r="AD8" s="3"/>
      <c r="AE8" s="3"/>
      <c r="AF8" s="3"/>
      <c r="AG8" s="3"/>
      <c r="AI8" s="16" t="s">
        <v>34</v>
      </c>
      <c r="AJ8" s="16">
        <v>106</v>
      </c>
      <c r="AK8" s="16">
        <v>101</v>
      </c>
      <c r="AN8" s="17" t="s">
        <v>35</v>
      </c>
      <c r="AO8" s="18">
        <v>2</v>
      </c>
      <c r="AP8" s="18" t="s">
        <v>25</v>
      </c>
      <c r="AQ8" s="19">
        <v>1</v>
      </c>
      <c r="AR8" s="19">
        <v>1</v>
      </c>
      <c r="AS8" s="20">
        <v>1.01</v>
      </c>
      <c r="AT8" s="20">
        <v>1.01</v>
      </c>
      <c r="AU8" s="20">
        <v>1.02</v>
      </c>
      <c r="AV8" s="20">
        <v>1.02</v>
      </c>
      <c r="AW8" s="20">
        <v>1.0149999999999999</v>
      </c>
      <c r="AX8" s="20">
        <v>1.0149999999999999</v>
      </c>
      <c r="AY8" s="20">
        <v>1</v>
      </c>
      <c r="AZ8" s="19">
        <v>1</v>
      </c>
      <c r="BA8" s="20">
        <v>1.01</v>
      </c>
      <c r="BB8" s="20">
        <v>1.02</v>
      </c>
      <c r="BC8" s="20">
        <v>1.01</v>
      </c>
      <c r="BD8" s="20">
        <v>1.01</v>
      </c>
      <c r="BE8" s="20">
        <v>1.01</v>
      </c>
      <c r="BF8" s="20">
        <v>1.02</v>
      </c>
      <c r="BG8" s="20">
        <v>1.02</v>
      </c>
      <c r="BH8" s="20">
        <v>1.02</v>
      </c>
      <c r="BI8" s="20">
        <v>1.03</v>
      </c>
      <c r="BJ8" s="20">
        <v>1.03</v>
      </c>
      <c r="BK8" s="20">
        <v>1.03</v>
      </c>
      <c r="BL8" s="20">
        <v>1.03</v>
      </c>
      <c r="BM8" s="20">
        <v>1.0249999999999999</v>
      </c>
      <c r="BN8" s="18" t="s">
        <v>25</v>
      </c>
      <c r="BO8" s="27"/>
    </row>
    <row r="9" spans="2:68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3" t="s">
        <v>27</v>
      </c>
      <c r="AJ9" s="16">
        <v>100</v>
      </c>
      <c r="AK9" s="16">
        <v>100</v>
      </c>
      <c r="AN9" s="17" t="s">
        <v>38</v>
      </c>
      <c r="AO9" s="18">
        <v>1</v>
      </c>
      <c r="AP9" s="18" t="s">
        <v>20</v>
      </c>
      <c r="AQ9" s="19">
        <v>1</v>
      </c>
      <c r="AR9" s="19">
        <v>1</v>
      </c>
      <c r="AS9" s="20">
        <v>1.01</v>
      </c>
      <c r="AT9" s="20">
        <v>1.01</v>
      </c>
      <c r="AU9" s="20">
        <v>1.02</v>
      </c>
      <c r="AV9" s="20">
        <v>1.02</v>
      </c>
      <c r="AW9" s="20">
        <v>1.0149999999999999</v>
      </c>
      <c r="AX9" s="20">
        <v>1.0149999999999999</v>
      </c>
      <c r="AY9" s="20">
        <v>1.0024999999999999</v>
      </c>
      <c r="AZ9" s="19">
        <v>1</v>
      </c>
      <c r="BA9" s="20">
        <v>1.01</v>
      </c>
      <c r="BB9" s="20">
        <v>1.02</v>
      </c>
      <c r="BC9" s="20">
        <v>1.01</v>
      </c>
      <c r="BD9" s="20">
        <v>1.01</v>
      </c>
      <c r="BE9" s="20">
        <v>1.01</v>
      </c>
      <c r="BF9" s="20">
        <v>1.02</v>
      </c>
      <c r="BG9" s="20">
        <v>1.02</v>
      </c>
      <c r="BH9" s="20">
        <v>1.02</v>
      </c>
      <c r="BI9" s="20">
        <v>1.03</v>
      </c>
      <c r="BJ9" s="20">
        <v>1.03</v>
      </c>
      <c r="BK9" s="20">
        <v>1.03</v>
      </c>
      <c r="BL9" s="20">
        <v>1.03</v>
      </c>
      <c r="BM9" s="20">
        <v>1.0249999999999999</v>
      </c>
      <c r="BN9" s="18" t="s">
        <v>20</v>
      </c>
      <c r="BO9" s="27"/>
    </row>
    <row r="10" spans="2:68" hidden="1">
      <c r="J10" s="22"/>
      <c r="L10" s="29"/>
      <c r="V10" s="30" t="s">
        <v>39</v>
      </c>
      <c r="W10" s="31">
        <f t="shared" ref="W10:W28" si="0">Y10/$Y$29</f>
        <v>0.10810810810810811</v>
      </c>
      <c r="X10" s="32">
        <v>101</v>
      </c>
      <c r="Y10" s="33">
        <f>COUNTIF($H$40:$H$298,X10)</f>
        <v>28</v>
      </c>
      <c r="Z10" s="34">
        <f t="shared" ref="Z10:Z28" si="1">X10*Y10</f>
        <v>2828</v>
      </c>
      <c r="AA10" s="35">
        <v>113</v>
      </c>
      <c r="AB10" s="2"/>
      <c r="AC10" s="3"/>
      <c r="AD10" s="3"/>
      <c r="AE10" s="3"/>
      <c r="AF10" s="3"/>
      <c r="AG10" s="3"/>
      <c r="AH10" s="36"/>
      <c r="AI10" s="37" t="s">
        <v>40</v>
      </c>
      <c r="AJ10" s="16">
        <v>101</v>
      </c>
      <c r="AK10" s="16">
        <v>102</v>
      </c>
      <c r="AL10" s="38"/>
      <c r="AN10" s="17" t="s">
        <v>41</v>
      </c>
      <c r="AO10" s="18">
        <v>2</v>
      </c>
      <c r="AP10" s="18" t="s">
        <v>25</v>
      </c>
      <c r="AQ10" s="19">
        <v>1</v>
      </c>
      <c r="AR10" s="19">
        <v>1</v>
      </c>
      <c r="AS10" s="20">
        <v>1.01</v>
      </c>
      <c r="AT10" s="20">
        <v>1.01</v>
      </c>
      <c r="AU10" s="20">
        <v>1.02</v>
      </c>
      <c r="AV10" s="20">
        <v>1.02</v>
      </c>
      <c r="AW10" s="20">
        <v>1.0149999999999999</v>
      </c>
      <c r="AX10" s="20">
        <v>1.0149999999999999</v>
      </c>
      <c r="AY10" s="20">
        <v>1</v>
      </c>
      <c r="AZ10" s="19">
        <v>1</v>
      </c>
      <c r="BA10" s="20">
        <v>1.01</v>
      </c>
      <c r="BB10" s="20">
        <v>1.02</v>
      </c>
      <c r="BC10" s="20">
        <v>1.01</v>
      </c>
      <c r="BD10" s="20">
        <v>1.01</v>
      </c>
      <c r="BE10" s="20">
        <v>1.01</v>
      </c>
      <c r="BF10" s="20">
        <v>1.02</v>
      </c>
      <c r="BG10" s="20">
        <v>1.02</v>
      </c>
      <c r="BH10" s="20">
        <v>1.02</v>
      </c>
      <c r="BI10" s="20">
        <v>1.03</v>
      </c>
      <c r="BJ10" s="20">
        <v>1.03</v>
      </c>
      <c r="BK10" s="20">
        <v>1.03</v>
      </c>
      <c r="BL10" s="20">
        <v>1.03</v>
      </c>
      <c r="BM10" s="20">
        <v>1.0249999999999999</v>
      </c>
      <c r="BN10" s="18" t="s">
        <v>25</v>
      </c>
      <c r="BO10" s="27"/>
    </row>
    <row r="11" spans="2:68" hidden="1">
      <c r="J11" s="22"/>
      <c r="L11" s="39"/>
      <c r="O11" s="38"/>
      <c r="V11" s="40" t="s">
        <v>42</v>
      </c>
      <c r="W11" s="31">
        <f t="shared" si="0"/>
        <v>0.11969111969111969</v>
      </c>
      <c r="X11" s="32">
        <v>66</v>
      </c>
      <c r="Y11" s="16">
        <f>COUNTIF($H$40:$H$298,X11)</f>
        <v>31</v>
      </c>
      <c r="Z11" s="34">
        <f t="shared" si="1"/>
        <v>2046</v>
      </c>
      <c r="AA11" s="35">
        <v>78</v>
      </c>
      <c r="AB11" s="2"/>
      <c r="AC11" s="3"/>
      <c r="AD11" s="3"/>
      <c r="AE11" s="3"/>
      <c r="AF11" s="3"/>
      <c r="AG11" s="3"/>
      <c r="AH11" s="36"/>
      <c r="AI11" s="16" t="s">
        <v>43</v>
      </c>
      <c r="AJ11" s="16">
        <v>102</v>
      </c>
      <c r="AK11" s="16">
        <v>106</v>
      </c>
      <c r="AL11" s="38"/>
      <c r="AN11" s="17" t="s">
        <v>44</v>
      </c>
      <c r="AO11" s="18">
        <v>1</v>
      </c>
      <c r="AP11" s="18" t="s">
        <v>20</v>
      </c>
      <c r="AQ11" s="19">
        <v>1</v>
      </c>
      <c r="AR11" s="19">
        <v>1</v>
      </c>
      <c r="AS11" s="20">
        <v>1.01</v>
      </c>
      <c r="AT11" s="20">
        <v>1.01</v>
      </c>
      <c r="AU11" s="20">
        <v>1.02</v>
      </c>
      <c r="AV11" s="20">
        <v>1.02</v>
      </c>
      <c r="AW11" s="20">
        <v>1.0149999999999999</v>
      </c>
      <c r="AX11" s="20">
        <v>1.0149999999999999</v>
      </c>
      <c r="AY11" s="20">
        <v>1.0024999999999999</v>
      </c>
      <c r="AZ11" s="19">
        <v>1</v>
      </c>
      <c r="BA11" s="20">
        <v>1.01</v>
      </c>
      <c r="BB11" s="20">
        <v>1.02</v>
      </c>
      <c r="BC11" s="20">
        <v>1.01</v>
      </c>
      <c r="BD11" s="20">
        <v>1.01</v>
      </c>
      <c r="BE11" s="20">
        <v>1.01</v>
      </c>
      <c r="BF11" s="20">
        <v>1.02</v>
      </c>
      <c r="BG11" s="20">
        <v>1.02</v>
      </c>
      <c r="BH11" s="20">
        <v>1.02</v>
      </c>
      <c r="BI11" s="20">
        <v>1.03</v>
      </c>
      <c r="BJ11" s="20">
        <v>1.03</v>
      </c>
      <c r="BK11" s="20">
        <v>1.03</v>
      </c>
      <c r="BL11" s="20">
        <v>1.03</v>
      </c>
      <c r="BM11" s="20">
        <v>1.0249999999999999</v>
      </c>
      <c r="BN11" s="18" t="s">
        <v>20</v>
      </c>
      <c r="BO11" s="27"/>
    </row>
    <row r="12" spans="2:68" hidden="1">
      <c r="J12" s="22"/>
      <c r="V12" s="40" t="s">
        <v>45</v>
      </c>
      <c r="W12" s="31">
        <f t="shared" si="0"/>
        <v>0.10424710424710425</v>
      </c>
      <c r="X12" s="32">
        <v>52</v>
      </c>
      <c r="Y12" s="16">
        <f>COUNTIF($H$40:$H$298,X12)</f>
        <v>27</v>
      </c>
      <c r="Z12" s="34">
        <f t="shared" si="1"/>
        <v>1404</v>
      </c>
      <c r="AA12" s="35">
        <v>60</v>
      </c>
      <c r="AB12" s="2"/>
      <c r="AC12" s="3"/>
      <c r="AD12" s="3"/>
      <c r="AE12" s="3"/>
      <c r="AF12" s="3"/>
      <c r="AG12" s="3"/>
      <c r="AH12" s="36"/>
      <c r="AI12" s="16" t="s">
        <v>46</v>
      </c>
      <c r="AJ12" s="16">
        <v>103</v>
      </c>
      <c r="AK12" s="16">
        <v>107</v>
      </c>
      <c r="AL12" s="38"/>
      <c r="AN12" s="17" t="s">
        <v>47</v>
      </c>
      <c r="AO12" s="18">
        <v>2</v>
      </c>
      <c r="AP12" s="18" t="s">
        <v>25</v>
      </c>
      <c r="AQ12" s="19">
        <v>1</v>
      </c>
      <c r="AR12" s="19">
        <v>1</v>
      </c>
      <c r="AS12" s="20">
        <v>1.01</v>
      </c>
      <c r="AT12" s="20">
        <v>1.01</v>
      </c>
      <c r="AU12" s="20">
        <v>1.02</v>
      </c>
      <c r="AV12" s="20">
        <v>1.02</v>
      </c>
      <c r="AW12" s="20">
        <v>1.0149999999999999</v>
      </c>
      <c r="AX12" s="20">
        <v>1.0149999999999999</v>
      </c>
      <c r="AY12" s="20">
        <v>1</v>
      </c>
      <c r="AZ12" s="19">
        <v>1</v>
      </c>
      <c r="BA12" s="20">
        <v>1.01</v>
      </c>
      <c r="BB12" s="20">
        <v>1.02</v>
      </c>
      <c r="BC12" s="20">
        <v>1.01</v>
      </c>
      <c r="BD12" s="20">
        <v>1.01</v>
      </c>
      <c r="BE12" s="20">
        <v>1.01</v>
      </c>
      <c r="BF12" s="20">
        <v>1.02</v>
      </c>
      <c r="BG12" s="20">
        <v>1.02</v>
      </c>
      <c r="BH12" s="20">
        <v>1.02</v>
      </c>
      <c r="BI12" s="20">
        <v>1.03</v>
      </c>
      <c r="BJ12" s="20">
        <v>1.03</v>
      </c>
      <c r="BK12" s="20">
        <v>1.03</v>
      </c>
      <c r="BL12" s="20">
        <v>1.03</v>
      </c>
      <c r="BM12" s="20">
        <v>1.0249999999999999</v>
      </c>
      <c r="BN12" s="18" t="s">
        <v>25</v>
      </c>
      <c r="BO12" s="27"/>
    </row>
    <row r="13" spans="2:68" hidden="1">
      <c r="J13" s="22"/>
      <c r="V13" s="40" t="s">
        <v>48</v>
      </c>
      <c r="W13" s="31">
        <f t="shared" si="0"/>
        <v>0.11196911196911197</v>
      </c>
      <c r="X13" s="32">
        <v>63</v>
      </c>
      <c r="Y13" s="16">
        <f>COUNTIF($H$40:$H$298,X13)/2</f>
        <v>29</v>
      </c>
      <c r="Z13" s="34">
        <f t="shared" si="1"/>
        <v>1827</v>
      </c>
      <c r="AA13" s="35">
        <v>74</v>
      </c>
      <c r="AB13" s="2"/>
      <c r="AC13" s="3"/>
      <c r="AD13" s="3"/>
      <c r="AE13" s="3"/>
      <c r="AF13" s="3"/>
      <c r="AG13" s="3"/>
      <c r="AH13" s="36"/>
      <c r="AI13" s="16" t="s">
        <v>11</v>
      </c>
      <c r="AJ13" s="16">
        <v>104</v>
      </c>
      <c r="AK13" s="16">
        <v>108</v>
      </c>
      <c r="AL13" s="38"/>
      <c r="AN13" s="17" t="s">
        <v>49</v>
      </c>
      <c r="AO13" s="18">
        <v>1</v>
      </c>
      <c r="AP13" s="18" t="s">
        <v>20</v>
      </c>
      <c r="AQ13" s="19">
        <v>1</v>
      </c>
      <c r="AR13" s="19">
        <v>1</v>
      </c>
      <c r="AS13" s="20">
        <v>1.01</v>
      </c>
      <c r="AT13" s="20">
        <v>1.01</v>
      </c>
      <c r="AU13" s="20">
        <v>1.02</v>
      </c>
      <c r="AV13" s="20">
        <v>1.02</v>
      </c>
      <c r="AW13" s="20">
        <v>1.0149999999999999</v>
      </c>
      <c r="AX13" s="20">
        <v>1.0149999999999999</v>
      </c>
      <c r="AY13" s="20">
        <v>1.0024999999999999</v>
      </c>
      <c r="AZ13" s="19">
        <v>1</v>
      </c>
      <c r="BA13" s="20">
        <v>1.01</v>
      </c>
      <c r="BB13" s="20">
        <v>1.02</v>
      </c>
      <c r="BC13" s="20">
        <v>1.01</v>
      </c>
      <c r="BD13" s="20">
        <v>1.01</v>
      </c>
      <c r="BE13" s="20">
        <v>1.01</v>
      </c>
      <c r="BF13" s="20">
        <v>1.02</v>
      </c>
      <c r="BG13" s="20">
        <v>1.02</v>
      </c>
      <c r="BH13" s="20">
        <v>1.02</v>
      </c>
      <c r="BI13" s="20">
        <v>1.03</v>
      </c>
      <c r="BJ13" s="20">
        <v>1.03</v>
      </c>
      <c r="BK13" s="20">
        <v>1.03</v>
      </c>
      <c r="BL13" s="20">
        <v>1.03</v>
      </c>
      <c r="BM13" s="20">
        <v>1.0249999999999999</v>
      </c>
      <c r="BN13" s="18" t="s">
        <v>20</v>
      </c>
      <c r="BO13" s="27"/>
    </row>
    <row r="14" spans="2:68" hidden="1">
      <c r="J14" s="22"/>
      <c r="V14" s="40" t="s">
        <v>50</v>
      </c>
      <c r="W14" s="31">
        <f t="shared" si="0"/>
        <v>0.10810810810810811</v>
      </c>
      <c r="X14" s="32">
        <v>57</v>
      </c>
      <c r="Y14" s="16">
        <f>COUNTIF($H$40:$H$298,X14)</f>
        <v>28</v>
      </c>
      <c r="Z14" s="34">
        <f t="shared" si="1"/>
        <v>1596</v>
      </c>
      <c r="AA14" s="35">
        <v>67</v>
      </c>
      <c r="AB14" s="2"/>
      <c r="AC14" s="3"/>
      <c r="AD14" s="3"/>
      <c r="AE14" s="3"/>
      <c r="AF14" s="3"/>
      <c r="AG14" s="3"/>
      <c r="AH14" s="36"/>
      <c r="AI14" s="16" t="s">
        <v>12</v>
      </c>
      <c r="AJ14" s="16">
        <v>105</v>
      </c>
      <c r="AK14" s="16">
        <v>109</v>
      </c>
      <c r="AL14" s="38"/>
      <c r="AN14" s="17" t="s">
        <v>51</v>
      </c>
      <c r="AO14" s="18">
        <v>2</v>
      </c>
      <c r="AP14" s="18" t="s">
        <v>25</v>
      </c>
      <c r="AQ14" s="19">
        <v>1</v>
      </c>
      <c r="AR14" s="19">
        <v>1</v>
      </c>
      <c r="AS14" s="20">
        <v>1.01</v>
      </c>
      <c r="AT14" s="20">
        <v>1.01</v>
      </c>
      <c r="AU14" s="20">
        <v>1.02</v>
      </c>
      <c r="AV14" s="20">
        <v>1.02</v>
      </c>
      <c r="AW14" s="20">
        <v>1.0149999999999999</v>
      </c>
      <c r="AX14" s="20">
        <v>1.0149999999999999</v>
      </c>
      <c r="AY14" s="20">
        <v>1</v>
      </c>
      <c r="AZ14" s="19">
        <v>1</v>
      </c>
      <c r="BA14" s="20">
        <v>1.01</v>
      </c>
      <c r="BB14" s="20">
        <v>1.02</v>
      </c>
      <c r="BC14" s="20">
        <v>1.01</v>
      </c>
      <c r="BD14" s="20">
        <v>1.01</v>
      </c>
      <c r="BE14" s="20">
        <v>1.01</v>
      </c>
      <c r="BF14" s="20">
        <v>1.02</v>
      </c>
      <c r="BG14" s="20">
        <v>1.02</v>
      </c>
      <c r="BH14" s="20">
        <v>1.02</v>
      </c>
      <c r="BI14" s="20">
        <v>1.03</v>
      </c>
      <c r="BJ14" s="20">
        <v>1.03</v>
      </c>
      <c r="BK14" s="20">
        <v>1.03</v>
      </c>
      <c r="BL14" s="20">
        <v>1.03</v>
      </c>
      <c r="BM14" s="20">
        <v>1.0249999999999999</v>
      </c>
      <c r="BN14" s="18" t="s">
        <v>25</v>
      </c>
      <c r="BO14" s="27"/>
    </row>
    <row r="15" spans="2:68" hidden="1">
      <c r="J15" s="22"/>
      <c r="V15" s="40" t="s">
        <v>52</v>
      </c>
      <c r="W15" s="31">
        <f t="shared" si="0"/>
        <v>0.11196911196911197</v>
      </c>
      <c r="X15" s="32">
        <v>63</v>
      </c>
      <c r="Y15" s="16">
        <f>COUNTIF($H$40:$H$298,X15)/2</f>
        <v>29</v>
      </c>
      <c r="Z15" s="34">
        <f t="shared" si="1"/>
        <v>1827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  <c r="AO15" s="18">
        <v>1</v>
      </c>
      <c r="AP15" s="18" t="s">
        <v>20</v>
      </c>
      <c r="AQ15" s="19">
        <v>1</v>
      </c>
      <c r="AR15" s="19">
        <v>1</v>
      </c>
      <c r="AS15" s="20">
        <v>1.01</v>
      </c>
      <c r="AT15" s="20">
        <v>1.01</v>
      </c>
      <c r="AU15" s="20">
        <v>1.02</v>
      </c>
      <c r="AV15" s="20">
        <v>1.02</v>
      </c>
      <c r="AW15" s="20">
        <v>1.0149999999999999</v>
      </c>
      <c r="AX15" s="20">
        <v>1.0149999999999999</v>
      </c>
      <c r="AY15" s="20">
        <v>1.0024999999999999</v>
      </c>
      <c r="AZ15" s="19">
        <v>1</v>
      </c>
      <c r="BA15" s="20">
        <v>1.01</v>
      </c>
      <c r="BB15" s="20">
        <v>1.02</v>
      </c>
      <c r="BC15" s="20">
        <v>1.01</v>
      </c>
      <c r="BD15" s="20">
        <v>1.01</v>
      </c>
      <c r="BE15" s="20">
        <v>1.01</v>
      </c>
      <c r="BF15" s="20">
        <v>1.02</v>
      </c>
      <c r="BG15" s="20">
        <v>1.02</v>
      </c>
      <c r="BH15" s="20">
        <v>1.02</v>
      </c>
      <c r="BI15" s="20">
        <v>1.03</v>
      </c>
      <c r="BJ15" s="20">
        <v>1.03</v>
      </c>
      <c r="BK15" s="20">
        <v>1.03</v>
      </c>
      <c r="BL15" s="20">
        <v>1.03</v>
      </c>
      <c r="BM15" s="20">
        <v>1.0249999999999999</v>
      </c>
      <c r="BN15" s="18" t="s">
        <v>20</v>
      </c>
      <c r="BO15" s="27"/>
    </row>
    <row r="16" spans="2:68" hidden="1">
      <c r="J16" s="22"/>
      <c r="V16" s="41" t="s">
        <v>54</v>
      </c>
      <c r="W16" s="42">
        <f t="shared" si="0"/>
        <v>0.11969111969111969</v>
      </c>
      <c r="X16" s="32">
        <v>85</v>
      </c>
      <c r="Y16" s="33">
        <f>COUNTIF($H$40:$H$298,X16)</f>
        <v>31</v>
      </c>
      <c r="Z16" s="34">
        <f t="shared" si="1"/>
        <v>2635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  <c r="AO16" s="18">
        <v>2</v>
      </c>
      <c r="AP16" s="18" t="s">
        <v>25</v>
      </c>
      <c r="AQ16" s="19">
        <v>1</v>
      </c>
      <c r="AR16" s="19">
        <v>1</v>
      </c>
      <c r="AS16" s="20">
        <v>1.01</v>
      </c>
      <c r="AT16" s="20">
        <v>1.01</v>
      </c>
      <c r="AU16" s="20">
        <v>1.02</v>
      </c>
      <c r="AV16" s="20">
        <v>1.02</v>
      </c>
      <c r="AW16" s="20">
        <v>1.0149999999999999</v>
      </c>
      <c r="AX16" s="20">
        <v>1.0149999999999999</v>
      </c>
      <c r="AY16" s="20">
        <v>1</v>
      </c>
      <c r="AZ16" s="19">
        <v>1</v>
      </c>
      <c r="BA16" s="20">
        <v>1.01</v>
      </c>
      <c r="BB16" s="20">
        <v>1.02</v>
      </c>
      <c r="BC16" s="20">
        <v>1.01</v>
      </c>
      <c r="BD16" s="20">
        <v>1.01</v>
      </c>
      <c r="BE16" s="20">
        <v>1.01</v>
      </c>
      <c r="BF16" s="20">
        <v>1.02</v>
      </c>
      <c r="BG16" s="20">
        <v>1.02</v>
      </c>
      <c r="BH16" s="20">
        <v>1.02</v>
      </c>
      <c r="BI16" s="20">
        <v>1.03</v>
      </c>
      <c r="BJ16" s="20">
        <v>1.03</v>
      </c>
      <c r="BK16" s="20">
        <v>1.03</v>
      </c>
      <c r="BL16" s="20">
        <v>1.03</v>
      </c>
      <c r="BM16" s="20">
        <v>1.0249999999999999</v>
      </c>
      <c r="BN16" s="18" t="s">
        <v>25</v>
      </c>
      <c r="BO16" s="27"/>
    </row>
    <row r="17" spans="3:67" hidden="1">
      <c r="J17" s="22"/>
      <c r="V17" s="40" t="s">
        <v>56</v>
      </c>
      <c r="W17" s="31">
        <f t="shared" si="0"/>
        <v>0</v>
      </c>
      <c r="X17" s="32">
        <v>74</v>
      </c>
      <c r="Y17" s="43">
        <f>COUNTIF($H$40:$H$298,X17)/3</f>
        <v>0</v>
      </c>
      <c r="Z17" s="34">
        <f t="shared" si="1"/>
        <v>0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  <c r="AO17" s="18">
        <v>1</v>
      </c>
      <c r="AP17" s="18" t="s">
        <v>20</v>
      </c>
      <c r="AQ17" s="19">
        <v>1</v>
      </c>
      <c r="AR17" s="19">
        <v>1</v>
      </c>
      <c r="AS17" s="20">
        <v>1.01</v>
      </c>
      <c r="AT17" s="20">
        <v>1.01</v>
      </c>
      <c r="AU17" s="20">
        <v>1.02</v>
      </c>
      <c r="AV17" s="20">
        <v>1.02</v>
      </c>
      <c r="AW17" s="20">
        <v>1.0149999999999999</v>
      </c>
      <c r="AX17" s="20">
        <v>1.0149999999999999</v>
      </c>
      <c r="AY17" s="20">
        <v>1.0024999999999999</v>
      </c>
      <c r="AZ17" s="19">
        <v>1</v>
      </c>
      <c r="BA17" s="20">
        <v>1.01</v>
      </c>
      <c r="BB17" s="20">
        <v>1.02</v>
      </c>
      <c r="BC17" s="20">
        <v>1.01</v>
      </c>
      <c r="BD17" s="20">
        <v>1.01</v>
      </c>
      <c r="BE17" s="20">
        <v>1.01</v>
      </c>
      <c r="BF17" s="20">
        <v>1.02</v>
      </c>
      <c r="BG17" s="20">
        <v>1.02</v>
      </c>
      <c r="BH17" s="20">
        <v>1.02</v>
      </c>
      <c r="BI17" s="20">
        <v>1.03</v>
      </c>
      <c r="BJ17" s="20">
        <v>1.03</v>
      </c>
      <c r="BK17" s="20">
        <v>1.03</v>
      </c>
      <c r="BL17" s="20">
        <v>1.03</v>
      </c>
      <c r="BM17" s="20">
        <v>1.0249999999999999</v>
      </c>
      <c r="BN17" s="18" t="s">
        <v>20</v>
      </c>
      <c r="BO17" s="27"/>
    </row>
    <row r="18" spans="3:67" hidden="1">
      <c r="I18" s="44">
        <v>23794050</v>
      </c>
      <c r="J18" s="22"/>
      <c r="V18" s="40" t="s">
        <v>58</v>
      </c>
      <c r="W18" s="31">
        <f t="shared" si="0"/>
        <v>0</v>
      </c>
      <c r="X18" s="32">
        <v>90</v>
      </c>
      <c r="Y18" s="45">
        <f>COUNTIF($H$40:$H$298,X18)/4</f>
        <v>0</v>
      </c>
      <c r="Z18" s="34">
        <f t="shared" si="1"/>
        <v>0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  <c r="AO18" s="18">
        <v>2</v>
      </c>
      <c r="AP18" s="18" t="s">
        <v>25</v>
      </c>
      <c r="AQ18" s="19">
        <v>1</v>
      </c>
      <c r="AR18" s="19">
        <v>1</v>
      </c>
      <c r="AS18" s="20">
        <v>1.01</v>
      </c>
      <c r="AT18" s="20">
        <v>1.01</v>
      </c>
      <c r="AU18" s="20">
        <v>1.02</v>
      </c>
      <c r="AV18" s="20">
        <v>1.02</v>
      </c>
      <c r="AW18" s="20">
        <v>1.0149999999999999</v>
      </c>
      <c r="AX18" s="20">
        <v>1.0149999999999999</v>
      </c>
      <c r="AY18" s="20">
        <v>1</v>
      </c>
      <c r="AZ18" s="19">
        <v>1</v>
      </c>
      <c r="BA18" s="20">
        <v>1.01</v>
      </c>
      <c r="BB18" s="20">
        <v>1.02</v>
      </c>
      <c r="BC18" s="20">
        <v>1.01</v>
      </c>
      <c r="BD18" s="20">
        <v>1.01</v>
      </c>
      <c r="BE18" s="20">
        <v>1.01</v>
      </c>
      <c r="BF18" s="20">
        <v>1.02</v>
      </c>
      <c r="BG18" s="20">
        <v>1.02</v>
      </c>
      <c r="BH18" s="20">
        <v>1.02</v>
      </c>
      <c r="BI18" s="20">
        <v>1.03</v>
      </c>
      <c r="BJ18" s="20">
        <v>1.03</v>
      </c>
      <c r="BK18" s="20">
        <v>1.03</v>
      </c>
      <c r="BL18" s="20">
        <v>1.03</v>
      </c>
      <c r="BM18" s="20">
        <v>1.0249999999999999</v>
      </c>
      <c r="BN18" s="18" t="s">
        <v>25</v>
      </c>
      <c r="BO18" s="27"/>
    </row>
    <row r="19" spans="3:67" hidden="1">
      <c r="I19" s="44">
        <f>I18+(I18*5%)</f>
        <v>24983752.5</v>
      </c>
      <c r="J19" s="22"/>
      <c r="V19" s="40" t="s">
        <v>60</v>
      </c>
      <c r="W19" s="31">
        <f t="shared" si="0"/>
        <v>0</v>
      </c>
      <c r="X19" s="32">
        <v>90</v>
      </c>
      <c r="Y19" s="45">
        <f>COUNTIF($H$40:$H$298,X19)/4</f>
        <v>0</v>
      </c>
      <c r="Z19" s="34">
        <f t="shared" si="1"/>
        <v>0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  <c r="AO19" s="18">
        <v>1</v>
      </c>
      <c r="AP19" s="18" t="s">
        <v>20</v>
      </c>
      <c r="AQ19" s="19">
        <v>1</v>
      </c>
      <c r="AR19" s="19">
        <v>1</v>
      </c>
      <c r="AS19" s="20">
        <v>1.01</v>
      </c>
      <c r="AT19" s="20">
        <v>1.01</v>
      </c>
      <c r="AU19" s="20">
        <v>1.02</v>
      </c>
      <c r="AV19" s="20">
        <v>1.02</v>
      </c>
      <c r="AW19" s="20">
        <v>1.0149999999999999</v>
      </c>
      <c r="AX19" s="20">
        <v>1.0149999999999999</v>
      </c>
      <c r="AY19" s="20">
        <v>1.0024999999999999</v>
      </c>
      <c r="AZ19" s="19">
        <v>1</v>
      </c>
      <c r="BA19" s="20">
        <v>1.01</v>
      </c>
      <c r="BB19" s="20">
        <v>1.02</v>
      </c>
      <c r="BC19" s="20">
        <v>1.01</v>
      </c>
      <c r="BD19" s="20">
        <v>1.01</v>
      </c>
      <c r="BE19" s="20">
        <v>1.01</v>
      </c>
      <c r="BF19" s="20">
        <v>1.02</v>
      </c>
      <c r="BG19" s="20">
        <v>1.02</v>
      </c>
      <c r="BH19" s="20">
        <v>1.02</v>
      </c>
      <c r="BI19" s="20">
        <v>1.03</v>
      </c>
      <c r="BJ19" s="20">
        <v>1.03</v>
      </c>
      <c r="BK19" s="20">
        <v>1.03</v>
      </c>
      <c r="BL19" s="20">
        <v>1.03</v>
      </c>
      <c r="BM19" s="20">
        <v>1.0249999999999999</v>
      </c>
      <c r="BN19" s="18" t="s">
        <v>20</v>
      </c>
      <c r="BO19" s="27"/>
    </row>
    <row r="20" spans="3:67" hidden="1">
      <c r="I20" s="44">
        <f>I18+(I18*11.112%)</f>
        <v>26438044.835999999</v>
      </c>
      <c r="J20" s="22"/>
      <c r="V20" s="40" t="s">
        <v>62</v>
      </c>
      <c r="W20" s="31">
        <f t="shared" si="0"/>
        <v>0</v>
      </c>
      <c r="X20" s="32">
        <v>90</v>
      </c>
      <c r="Y20" s="45">
        <f>COUNTIF($H$40:$H$298,X20)/4</f>
        <v>0</v>
      </c>
      <c r="Z20" s="34">
        <f t="shared" si="1"/>
        <v>0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  <c r="AO20" s="18">
        <v>2</v>
      </c>
      <c r="AP20" s="18" t="s">
        <v>25</v>
      </c>
      <c r="AQ20" s="19">
        <v>1</v>
      </c>
      <c r="AR20" s="19">
        <v>1</v>
      </c>
      <c r="AS20" s="20">
        <v>1.01</v>
      </c>
      <c r="AT20" s="20">
        <v>1.01</v>
      </c>
      <c r="AU20" s="20">
        <v>1.02</v>
      </c>
      <c r="AV20" s="20">
        <v>1.02</v>
      </c>
      <c r="AW20" s="20">
        <v>1.0149999999999999</v>
      </c>
      <c r="AX20" s="20">
        <v>1.0149999999999999</v>
      </c>
      <c r="AY20" s="20">
        <v>1</v>
      </c>
      <c r="AZ20" s="19">
        <v>1</v>
      </c>
      <c r="BA20" s="20">
        <v>1.01</v>
      </c>
      <c r="BB20" s="20">
        <v>1.02</v>
      </c>
      <c r="BC20" s="20">
        <v>1.01</v>
      </c>
      <c r="BD20" s="20">
        <v>1.01</v>
      </c>
      <c r="BE20" s="20">
        <v>1.01</v>
      </c>
      <c r="BF20" s="20">
        <v>1.02</v>
      </c>
      <c r="BG20" s="20">
        <v>1.02</v>
      </c>
      <c r="BH20" s="20">
        <v>1.02</v>
      </c>
      <c r="BI20" s="20">
        <v>1.03</v>
      </c>
      <c r="BJ20" s="20">
        <v>1.03</v>
      </c>
      <c r="BK20" s="20">
        <v>1.03</v>
      </c>
      <c r="BL20" s="20">
        <v>1.03</v>
      </c>
      <c r="BM20" s="20">
        <v>1.0249999999999999</v>
      </c>
      <c r="BN20" s="18" t="s">
        <v>25</v>
      </c>
      <c r="BO20" s="27"/>
    </row>
    <row r="21" spans="3:67" hidden="1">
      <c r="J21" s="22"/>
      <c r="V21" s="40" t="s">
        <v>64</v>
      </c>
      <c r="W21" s="31">
        <f t="shared" si="0"/>
        <v>0</v>
      </c>
      <c r="X21" s="32">
        <v>90</v>
      </c>
      <c r="Y21" s="45">
        <f>COUNTIF($H$40:$H$298,X21)/4</f>
        <v>0</v>
      </c>
      <c r="Z21" s="34">
        <f t="shared" si="1"/>
        <v>0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  <c r="AO21" s="18">
        <v>3</v>
      </c>
      <c r="AP21" s="18" t="s">
        <v>20</v>
      </c>
      <c r="AQ21" s="19">
        <v>1</v>
      </c>
      <c r="AR21" s="19">
        <v>1</v>
      </c>
      <c r="AS21" s="20">
        <v>1.01</v>
      </c>
      <c r="AT21" s="20">
        <v>1.01</v>
      </c>
      <c r="AU21" s="20">
        <v>1.02</v>
      </c>
      <c r="AV21" s="20">
        <v>1.02</v>
      </c>
      <c r="AW21" s="20">
        <v>1.0149999999999999</v>
      </c>
      <c r="AX21" s="20">
        <v>1.0149999999999999</v>
      </c>
      <c r="AY21" s="20">
        <v>1.0024999999999999</v>
      </c>
      <c r="AZ21" s="19">
        <v>1</v>
      </c>
      <c r="BA21" s="20">
        <v>1.01</v>
      </c>
      <c r="BB21" s="20">
        <v>1.02</v>
      </c>
      <c r="BC21" s="20">
        <v>1.01</v>
      </c>
      <c r="BD21" s="20">
        <v>1.01</v>
      </c>
      <c r="BE21" s="20">
        <v>1.01</v>
      </c>
      <c r="BF21" s="20">
        <v>1.02</v>
      </c>
      <c r="BG21" s="20">
        <v>1.02</v>
      </c>
      <c r="BH21" s="20">
        <v>1.02</v>
      </c>
      <c r="BI21" s="20">
        <v>1.03</v>
      </c>
      <c r="BJ21" s="20">
        <v>1.03</v>
      </c>
      <c r="BK21" s="20">
        <v>1.03</v>
      </c>
      <c r="BL21" s="20">
        <v>1.03</v>
      </c>
      <c r="BM21" s="20">
        <v>1.0249999999999999</v>
      </c>
      <c r="BN21" s="18" t="s">
        <v>20</v>
      </c>
      <c r="BO21" s="27"/>
    </row>
    <row r="22" spans="3:67" hidden="1">
      <c r="J22" s="22"/>
      <c r="S22" s="47"/>
      <c r="U22" s="24" t="s">
        <v>66</v>
      </c>
      <c r="V22" s="40" t="s">
        <v>67</v>
      </c>
      <c r="W22" s="31">
        <f t="shared" si="0"/>
        <v>0</v>
      </c>
      <c r="X22" s="32">
        <v>74</v>
      </c>
      <c r="Y22" s="43">
        <f>COUNTIF($H$40:$H$298,X22)/3</f>
        <v>0</v>
      </c>
      <c r="Z22" s="34">
        <f t="shared" si="1"/>
        <v>0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  <c r="AO22" s="18">
        <v>4</v>
      </c>
      <c r="AP22" s="18" t="s">
        <v>25</v>
      </c>
      <c r="AQ22" s="19">
        <v>1</v>
      </c>
      <c r="AR22" s="19">
        <v>1</v>
      </c>
      <c r="AS22" s="20">
        <v>1.01</v>
      </c>
      <c r="AT22" s="20">
        <v>1.01</v>
      </c>
      <c r="AU22" s="20">
        <v>1.02</v>
      </c>
      <c r="AV22" s="20">
        <v>1.02</v>
      </c>
      <c r="AW22" s="20">
        <v>1.0149999999999999</v>
      </c>
      <c r="AX22" s="20">
        <v>1.0149999999999999</v>
      </c>
      <c r="AY22" s="20">
        <v>1</v>
      </c>
      <c r="AZ22" s="19">
        <v>1</v>
      </c>
      <c r="BA22" s="20">
        <v>1.01</v>
      </c>
      <c r="BB22" s="20">
        <v>1.02</v>
      </c>
      <c r="BC22" s="20">
        <v>1.01</v>
      </c>
      <c r="BD22" s="20">
        <v>1.01</v>
      </c>
      <c r="BE22" s="20">
        <v>1.01</v>
      </c>
      <c r="BF22" s="20">
        <v>1.02</v>
      </c>
      <c r="BG22" s="20">
        <v>1.02</v>
      </c>
      <c r="BH22" s="20">
        <v>1.02</v>
      </c>
      <c r="BI22" s="20">
        <v>1.03</v>
      </c>
      <c r="BJ22" s="20">
        <v>1.03</v>
      </c>
      <c r="BK22" s="20">
        <v>1.03</v>
      </c>
      <c r="BL22" s="20">
        <v>1.03</v>
      </c>
      <c r="BM22" s="20">
        <v>1.0249999999999999</v>
      </c>
      <c r="BN22" s="18" t="s">
        <v>25</v>
      </c>
      <c r="BO22" s="27"/>
    </row>
    <row r="23" spans="3:67" hidden="1">
      <c r="J23" s="22"/>
      <c r="S23" s="47"/>
      <c r="U23" s="24" t="s">
        <v>66</v>
      </c>
      <c r="V23" s="30" t="s">
        <v>70</v>
      </c>
      <c r="W23" s="31">
        <f t="shared" si="0"/>
        <v>0.10810810810810811</v>
      </c>
      <c r="X23" s="48">
        <v>51</v>
      </c>
      <c r="Y23" s="16">
        <f>COUNTIF($H$40:$H$298,X23)</f>
        <v>28</v>
      </c>
      <c r="Z23" s="34">
        <f t="shared" si="1"/>
        <v>1428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  <c r="AU23" s="4"/>
      <c r="AV23" s="4"/>
      <c r="AW23" s="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3:67" hidden="1">
      <c r="J24" s="49"/>
      <c r="U24" s="24" t="s">
        <v>66</v>
      </c>
      <c r="V24" s="50" t="s">
        <v>72</v>
      </c>
      <c r="W24" s="31">
        <f t="shared" si="0"/>
        <v>0</v>
      </c>
      <c r="X24" s="48">
        <v>156</v>
      </c>
      <c r="Y24" s="33">
        <f>COUNTIF($H$40:$H$298,X24)</f>
        <v>0</v>
      </c>
      <c r="Z24" s="34">
        <f t="shared" si="1"/>
        <v>0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  <c r="AU24" s="4"/>
      <c r="AV24" s="4"/>
      <c r="AW24" s="4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3:67" hidden="1">
      <c r="J25" s="22"/>
      <c r="S25" s="47"/>
      <c r="U25" s="24" t="s">
        <v>66</v>
      </c>
      <c r="V25" s="51" t="s">
        <v>74</v>
      </c>
      <c r="W25" s="42">
        <f t="shared" si="0"/>
        <v>0</v>
      </c>
      <c r="X25" s="48">
        <v>74</v>
      </c>
      <c r="Y25" s="52">
        <f>COUNTIF($H$40:$H$298,X25)/3</f>
        <v>0</v>
      </c>
      <c r="Z25" s="34">
        <f t="shared" si="1"/>
        <v>0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  <c r="AU25" s="4"/>
      <c r="AV25" s="2"/>
      <c r="AW25" s="2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3:67" hidden="1">
      <c r="C26" s="53"/>
      <c r="D26" s="53"/>
      <c r="E26" s="53"/>
      <c r="F26" s="53"/>
      <c r="G26" s="53"/>
      <c r="H26" s="53"/>
      <c r="I26" s="54">
        <v>0</v>
      </c>
      <c r="J26" s="55"/>
      <c r="K26" s="46" t="s">
        <v>76</v>
      </c>
      <c r="L26" s="2" t="s">
        <v>77</v>
      </c>
      <c r="M26" s="56">
        <f>M310</f>
        <v>21016872.61971575</v>
      </c>
      <c r="N26" s="57">
        <f>M26/M27</f>
        <v>0.83564491880367597</v>
      </c>
      <c r="S26" s="47"/>
      <c r="U26" s="24" t="s">
        <v>66</v>
      </c>
      <c r="V26" s="50" t="s">
        <v>78</v>
      </c>
      <c r="W26" s="31">
        <f t="shared" si="0"/>
        <v>0</v>
      </c>
      <c r="X26" s="48">
        <v>120</v>
      </c>
      <c r="Y26" s="16">
        <f>COUNTIF($H$40:$H$298,X26)</f>
        <v>0</v>
      </c>
      <c r="Z26" s="34">
        <f t="shared" si="1"/>
        <v>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  <c r="AU26" s="4"/>
      <c r="AV26" s="2"/>
      <c r="AW26" s="2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3:67" hidden="1">
      <c r="C27" s="53" t="s">
        <v>81</v>
      </c>
      <c r="D27" s="53"/>
      <c r="E27" s="53"/>
      <c r="F27" s="53"/>
      <c r="G27" s="53"/>
      <c r="H27" s="53"/>
      <c r="I27" s="59">
        <v>26438045</v>
      </c>
      <c r="J27" s="60"/>
      <c r="K27" s="46" t="s">
        <v>76</v>
      </c>
      <c r="L27" s="18" t="s">
        <v>82</v>
      </c>
      <c r="M27" s="61">
        <f>M312</f>
        <v>25150482.156708229</v>
      </c>
      <c r="N27" s="62"/>
      <c r="O27" s="63">
        <f>M27*95%</f>
        <v>23892958.048872817</v>
      </c>
      <c r="Q27" s="56"/>
      <c r="R27" s="56"/>
      <c r="S27" s="56"/>
      <c r="T27" s="64"/>
      <c r="U27" s="24" t="s">
        <v>83</v>
      </c>
      <c r="V27" s="50" t="s">
        <v>84</v>
      </c>
      <c r="W27" s="31">
        <f t="shared" si="0"/>
        <v>0</v>
      </c>
      <c r="X27" s="48">
        <v>112</v>
      </c>
      <c r="Y27" s="16">
        <f>COUNTIF($H$40:$H$298,X27)</f>
        <v>0</v>
      </c>
      <c r="Z27" s="34">
        <f t="shared" si="1"/>
        <v>0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  <c r="AU27" s="4"/>
      <c r="AV27" s="2"/>
      <c r="AW27" s="2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3:67" hidden="1">
      <c r="C28" s="65" t="s">
        <v>86</v>
      </c>
      <c r="D28" s="66"/>
      <c r="E28" s="66"/>
      <c r="F28" s="67"/>
      <c r="G28" s="67"/>
      <c r="H28" s="53"/>
      <c r="I28" s="68">
        <f>COUNT(B40:B300)</f>
        <v>259</v>
      </c>
      <c r="J28" s="69"/>
      <c r="K28" s="2" t="s">
        <v>87</v>
      </c>
      <c r="L28" s="2" t="s">
        <v>88</v>
      </c>
      <c r="M28" s="56">
        <f>M316</f>
        <v>28348611.839212872</v>
      </c>
      <c r="N28" s="57">
        <f>M28/M27</f>
        <v>1.1271597762053889</v>
      </c>
      <c r="U28" s="24" t="s">
        <v>83</v>
      </c>
      <c r="V28" s="70" t="s">
        <v>89</v>
      </c>
      <c r="W28" s="31">
        <f t="shared" si="0"/>
        <v>0.10810810810810811</v>
      </c>
      <c r="X28" s="48">
        <v>70</v>
      </c>
      <c r="Y28" s="16">
        <f>COUNTIF($H$40:$H$298,X28)</f>
        <v>28</v>
      </c>
      <c r="Z28" s="34">
        <f t="shared" si="1"/>
        <v>1960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  <c r="AU28" s="4"/>
      <c r="AV28" s="2"/>
      <c r="AW28" s="2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3:67" hidden="1">
      <c r="C29" s="71"/>
      <c r="D29" s="71"/>
      <c r="E29" s="71"/>
      <c r="F29" s="71"/>
      <c r="G29" s="71"/>
      <c r="H29" s="71"/>
      <c r="I29" s="72"/>
      <c r="J29" s="72"/>
      <c r="W29" s="73">
        <f>SUM(W10:W28)</f>
        <v>1</v>
      </c>
      <c r="X29" s="74">
        <f>SUM(X10:X28)</f>
        <v>1578</v>
      </c>
      <c r="Y29" s="75">
        <f>SUM(Y10:Y28)</f>
        <v>259</v>
      </c>
      <c r="Z29" s="76">
        <f>SUM(Z10:Z28)</f>
        <v>17551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  <c r="AU29" s="4"/>
      <c r="AV29" s="2"/>
      <c r="AW29" s="2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3:67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[1]HPP!$G$18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  <c r="AU30" s="4"/>
      <c r="AV30" s="2"/>
      <c r="AW30" s="2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36"/>
      <c r="BO30" s="6"/>
    </row>
    <row r="31" spans="3:67" hidden="1">
      <c r="C31" s="82"/>
      <c r="D31" s="82"/>
      <c r="E31" s="82"/>
      <c r="F31" s="82"/>
      <c r="G31" s="82"/>
      <c r="H31" s="82"/>
      <c r="I31" s="83"/>
      <c r="J31" s="83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  <c r="AU31" s="4"/>
      <c r="AV31" s="2"/>
      <c r="AW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36"/>
      <c r="BO31" s="6"/>
    </row>
    <row r="32" spans="3:67" hidden="1">
      <c r="C32" s="53" t="s">
        <v>94</v>
      </c>
      <c r="D32" s="53"/>
      <c r="E32" s="53"/>
      <c r="F32" s="53"/>
      <c r="G32" s="53"/>
      <c r="H32" s="85">
        <v>1</v>
      </c>
      <c r="I32" s="86">
        <f>J32/$I$28</f>
        <v>0</v>
      </c>
      <c r="J32" s="87">
        <f>COUNTIF(AE41:AE301,H32)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88" t="s">
        <v>96</v>
      </c>
      <c r="V32" s="88"/>
      <c r="W32" s="88"/>
      <c r="X32" s="89">
        <f>MIN(AF41:AF301)</f>
        <v>0</v>
      </c>
      <c r="Y32" s="89"/>
      <c r="Z32" s="89"/>
      <c r="AA32" s="89" t="e">
        <f>MIN(#REF!)</f>
        <v>#REF!</v>
      </c>
      <c r="AC32" s="3"/>
      <c r="AD32" s="3"/>
      <c r="AE32" s="3"/>
      <c r="AF32" s="3"/>
      <c r="AG32" s="3"/>
      <c r="AI32" s="90"/>
      <c r="AU32" s="4"/>
      <c r="AV32" s="2"/>
      <c r="AW32" s="2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36"/>
      <c r="BO32" s="6"/>
    </row>
    <row r="33" spans="1:84" hidden="1">
      <c r="C33" s="53" t="s">
        <v>97</v>
      </c>
      <c r="D33" s="53"/>
      <c r="E33" s="53"/>
      <c r="F33" s="53"/>
      <c r="G33" s="53"/>
      <c r="H33" s="85">
        <v>2</v>
      </c>
      <c r="I33" s="86">
        <f>J33/$I$28</f>
        <v>0</v>
      </c>
      <c r="J33" s="87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53" t="s">
        <v>99</v>
      </c>
      <c r="V33" s="53"/>
      <c r="W33" s="53"/>
      <c r="X33" s="89">
        <f>MAX(AF41:AF301)</f>
        <v>0</v>
      </c>
      <c r="Y33" s="89"/>
      <c r="Z33" s="89"/>
      <c r="AA33" s="89" t="e">
        <f>MAX(#REF!)</f>
        <v>#REF!</v>
      </c>
      <c r="AC33" s="3"/>
      <c r="AD33" s="3"/>
      <c r="AE33" s="3"/>
      <c r="AF33" s="3"/>
      <c r="AG33" s="3"/>
      <c r="AI33" s="90"/>
      <c r="AU33" s="4"/>
      <c r="AV33" s="2"/>
      <c r="AW33" s="2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36"/>
      <c r="BO33" s="6"/>
    </row>
    <row r="34" spans="1:84" hidden="1">
      <c r="C34" s="65" t="s">
        <v>100</v>
      </c>
      <c r="D34" s="66"/>
      <c r="E34" s="66"/>
      <c r="F34" s="67"/>
      <c r="G34" s="67"/>
      <c r="H34" s="85">
        <v>3</v>
      </c>
      <c r="I34" s="86">
        <f>J34/$I$28</f>
        <v>0</v>
      </c>
      <c r="J34" s="87">
        <f>COUNTIF(AE41:AE301,H34)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53" t="s">
        <v>101</v>
      </c>
      <c r="V34" s="53"/>
      <c r="W34" s="53"/>
      <c r="X34" s="89" t="e">
        <f>AVERAGE(AF41:AF301)</f>
        <v>#DIV/0!</v>
      </c>
      <c r="Y34" s="89" t="e">
        <f>#REF!-#REF!</f>
        <v>#REF!</v>
      </c>
      <c r="Z34" s="89"/>
      <c r="AA34" s="89" t="e">
        <f>AVERAGE(#REF!)</f>
        <v>#REF!</v>
      </c>
      <c r="AC34" s="3"/>
      <c r="AD34" s="3"/>
      <c r="AE34" s="3"/>
      <c r="AF34" s="3"/>
      <c r="AG34" s="3"/>
      <c r="AI34" s="90"/>
      <c r="AN34" s="44"/>
      <c r="AU34" s="4"/>
      <c r="AV34" s="2"/>
      <c r="AW34" s="2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84">
      <c r="AN35" s="4"/>
      <c r="AO35" s="4"/>
      <c r="AP35" s="4"/>
    </row>
    <row r="36" spans="1:84" s="4" customFormat="1" ht="25.5">
      <c r="A36" s="93"/>
      <c r="B36" s="94"/>
      <c r="C36" s="95" t="s">
        <v>102</v>
      </c>
      <c r="D36" s="96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96"/>
      <c r="T36" s="99"/>
      <c r="U36" s="98" t="s">
        <v>110</v>
      </c>
      <c r="V36" s="98"/>
      <c r="W36" s="98"/>
      <c r="X36" s="98"/>
      <c r="Y36" s="98"/>
      <c r="Z36" s="98"/>
      <c r="AA36" s="96"/>
      <c r="AB36" s="99"/>
      <c r="AC36" s="94" t="s">
        <v>111</v>
      </c>
      <c r="AD36" s="94" t="s">
        <v>112</v>
      </c>
      <c r="AE36" s="94" t="s">
        <v>113</v>
      </c>
      <c r="AF36" s="94"/>
      <c r="AG36" s="94" t="s">
        <v>114</v>
      </c>
      <c r="AH36" s="98" t="s">
        <v>115</v>
      </c>
      <c r="AI36" s="98"/>
      <c r="AJ36" s="98"/>
      <c r="AK36" s="98"/>
      <c r="AL36" s="98"/>
      <c r="AM36" s="98"/>
      <c r="AN36" s="96"/>
      <c r="AO36" s="100"/>
      <c r="AP36" s="100"/>
      <c r="AQ36" s="100"/>
      <c r="AR36" s="100"/>
      <c r="AS36" s="5"/>
      <c r="AT36" s="5"/>
      <c r="AU36" s="5"/>
      <c r="BT36" s="91"/>
    </row>
    <row r="37" spans="1:84" s="4" customFormat="1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120</v>
      </c>
      <c r="R37" s="94" t="s">
        <v>121</v>
      </c>
      <c r="S37" s="94" t="s">
        <v>122</v>
      </c>
      <c r="T37" s="102"/>
      <c r="U37" s="94" t="s">
        <v>116</v>
      </c>
      <c r="V37" s="94" t="s">
        <v>117</v>
      </c>
      <c r="W37" s="94" t="s">
        <v>118</v>
      </c>
      <c r="X37" s="94" t="s">
        <v>119</v>
      </c>
      <c r="Y37" s="94" t="s">
        <v>120</v>
      </c>
      <c r="Z37" s="94" t="s">
        <v>121</v>
      </c>
      <c r="AA37" s="94" t="s">
        <v>122</v>
      </c>
      <c r="AB37" s="102"/>
      <c r="AC37" s="94"/>
      <c r="AD37" s="94"/>
      <c r="AE37" s="94"/>
      <c r="AF37" s="94"/>
      <c r="AG37" s="94"/>
      <c r="AH37" s="94" t="s">
        <v>116</v>
      </c>
      <c r="AI37" s="94" t="s">
        <v>117</v>
      </c>
      <c r="AJ37" s="94" t="s">
        <v>118</v>
      </c>
      <c r="AK37" s="94" t="s">
        <v>119</v>
      </c>
      <c r="AL37" s="94" t="s">
        <v>120</v>
      </c>
      <c r="AM37" s="94" t="s">
        <v>121</v>
      </c>
      <c r="AN37" s="94" t="s">
        <v>122</v>
      </c>
      <c r="AO37" s="100"/>
      <c r="AP37" s="100"/>
      <c r="AQ37" s="100"/>
      <c r="AR37" s="100"/>
      <c r="AS37" s="5"/>
      <c r="AT37" s="5"/>
      <c r="AU37" s="5"/>
      <c r="BT37" s="91"/>
    </row>
    <row r="38" spans="1:84" s="4" customFormat="1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>
        <f t="shared" ref="M38:S38" si="2">1-M39</f>
        <v>0.1643550811963248</v>
      </c>
      <c r="N38" s="103">
        <f t="shared" si="2"/>
        <v>5.8094660334080284E-2</v>
      </c>
      <c r="O38" s="103">
        <f t="shared" si="2"/>
        <v>0</v>
      </c>
      <c r="P38" s="103">
        <f t="shared" si="2"/>
        <v>-6.1677811864497611E-2</v>
      </c>
      <c r="Q38" s="103">
        <f t="shared" si="2"/>
        <v>0</v>
      </c>
      <c r="R38" s="103">
        <f t="shared" si="2"/>
        <v>-6.1677811864497611E-2</v>
      </c>
      <c r="S38" s="103">
        <f t="shared" si="2"/>
        <v>-0.12715977620538776</v>
      </c>
      <c r="T38" s="104"/>
      <c r="U38" s="94"/>
      <c r="V38" s="94"/>
      <c r="W38" s="94"/>
      <c r="X38" s="94"/>
      <c r="Y38" s="94"/>
      <c r="Z38" s="94"/>
      <c r="AA38" s="94"/>
      <c r="AB38" s="104"/>
      <c r="AC38" s="94"/>
      <c r="AD38" s="94"/>
      <c r="AE38" s="94"/>
      <c r="AF38" s="94"/>
      <c r="AG38" s="94"/>
      <c r="AH38" s="105"/>
      <c r="AI38" s="94"/>
      <c r="AJ38" s="105"/>
      <c r="AK38" s="105"/>
      <c r="AL38" s="105"/>
      <c r="AM38" s="105"/>
      <c r="AN38" s="105"/>
      <c r="AO38" s="100"/>
      <c r="AP38" s="100"/>
      <c r="AQ38" s="100"/>
      <c r="AR38" s="100"/>
      <c r="AS38" s="5"/>
      <c r="AT38" s="5"/>
      <c r="AU38" s="5"/>
      <c r="BT38" s="91"/>
    </row>
    <row r="39" spans="1:84" s="4" customFormat="1">
      <c r="A39" s="93"/>
      <c r="B39" s="94"/>
      <c r="C39" s="101"/>
      <c r="D39" s="97"/>
      <c r="E39" s="97"/>
      <c r="F39" s="94"/>
      <c r="G39" s="94"/>
      <c r="H39" s="94"/>
      <c r="I39" s="94"/>
      <c r="J39" s="94"/>
      <c r="K39" s="94"/>
      <c r="L39" s="94"/>
      <c r="M39" s="103">
        <f t="shared" ref="M39:S39" si="3">M40/$O$40</f>
        <v>0.8356449188036752</v>
      </c>
      <c r="N39" s="103">
        <f t="shared" si="3"/>
        <v>0.94190533966591972</v>
      </c>
      <c r="O39" s="103">
        <f t="shared" si="3"/>
        <v>1</v>
      </c>
      <c r="P39" s="103">
        <f t="shared" si="3"/>
        <v>1.0616778118644976</v>
      </c>
      <c r="Q39" s="103">
        <f t="shared" si="3"/>
        <v>1</v>
      </c>
      <c r="R39" s="103">
        <f t="shared" si="3"/>
        <v>1.0616778118644976</v>
      </c>
      <c r="S39" s="103">
        <f t="shared" si="3"/>
        <v>1.1271597762053878</v>
      </c>
      <c r="T39" s="104"/>
      <c r="U39" s="94"/>
      <c r="V39" s="94"/>
      <c r="W39" s="94"/>
      <c r="X39" s="94"/>
      <c r="Y39" s="94"/>
      <c r="Z39" s="94"/>
      <c r="AA39" s="94"/>
      <c r="AB39" s="104"/>
      <c r="AC39" s="94"/>
      <c r="AD39" s="94"/>
      <c r="AE39" s="94"/>
      <c r="AF39" s="94"/>
      <c r="AG39" s="94"/>
      <c r="AH39" s="105"/>
      <c r="AI39" s="94"/>
      <c r="AJ39" s="105"/>
      <c r="AK39" s="105"/>
      <c r="AL39" s="105"/>
      <c r="AM39" s="105"/>
      <c r="AN39" s="105"/>
      <c r="AO39" s="100"/>
      <c r="AP39" s="100"/>
      <c r="AQ39" s="100"/>
      <c r="AR39" s="100"/>
      <c r="AS39" s="5"/>
      <c r="AT39" s="5"/>
      <c r="AU39" s="5"/>
      <c r="BT39" s="91" t="s">
        <v>123</v>
      </c>
      <c r="BU39" s="4" t="s">
        <v>124</v>
      </c>
      <c r="BV39" s="4" t="s">
        <v>125</v>
      </c>
      <c r="BW39" s="4" t="s">
        <v>126</v>
      </c>
      <c r="BX39" s="4" t="s">
        <v>127</v>
      </c>
      <c r="BY39" s="4" t="s">
        <v>128</v>
      </c>
      <c r="BZ39" s="4" t="s">
        <v>129</v>
      </c>
      <c r="CA39" s="4" t="s">
        <v>130</v>
      </c>
      <c r="CB39" s="4" t="s">
        <v>117</v>
      </c>
      <c r="CC39" s="4" t="s">
        <v>118</v>
      </c>
      <c r="CD39" s="4" t="s">
        <v>119</v>
      </c>
      <c r="CE39" s="4" t="s">
        <v>131</v>
      </c>
    </row>
    <row r="40" spans="1:84">
      <c r="A40" s="3">
        <v>1</v>
      </c>
      <c r="B40" s="106">
        <v>1</v>
      </c>
      <c r="C40" s="107" t="s">
        <v>132</v>
      </c>
      <c r="D40" s="108" t="s">
        <v>24</v>
      </c>
      <c r="E40" s="109"/>
      <c r="F40" s="110" t="s">
        <v>39</v>
      </c>
      <c r="G40" s="111">
        <f t="shared" ref="G40:G103" si="4">SUMIF($V$10:$V$28,F40,$AA$10:$AA$28)</f>
        <v>113</v>
      </c>
      <c r="H40" s="111">
        <f t="shared" ref="H40:H103" si="5">SUMIF($V$10:$V$28,F40,$X$10:$X$28)</f>
        <v>101</v>
      </c>
      <c r="I40" s="112">
        <f t="shared" ref="I40:I103" si="6">$I$27</f>
        <v>26438045</v>
      </c>
      <c r="J40" s="112">
        <f t="shared" ref="J40:J103" si="7">SUMIF($AN$4:$AN$22,D40,$AO$4:$AO$22)</f>
        <v>6</v>
      </c>
      <c r="K40" s="113">
        <f t="shared" ref="K40:K103" si="8">IF(J40=$AJ$25,$AI$25,IF(J40=$AJ$26,$AI$26,IF(J40=$AJ$27,$AI$27,IF(J40=$AJ$28,$AI$28,IF(J40=$AJ$29,$AI$29,IF(J40=$AJ$30,$AI$30))))))</f>
        <v>0.95</v>
      </c>
      <c r="L40" s="114">
        <f t="shared" ref="L40:L57" si="9">SUMIF($AN$4:$AN$22,D40,$AY$4:$AY$22)</f>
        <v>1</v>
      </c>
      <c r="M40" s="115">
        <f t="shared" ref="M40:M103" si="10">$O40/(1+6%/12)^36</f>
        <v>20988177.068985265</v>
      </c>
      <c r="N40" s="115">
        <f t="shared" ref="N40:N103" si="11">$O40/(1+6%/12)^12</f>
        <v>23657028.968036477</v>
      </c>
      <c r="O40" s="115">
        <f t="shared" ref="O40:O103" si="12">$I$27*K40*L40</f>
        <v>25116142.75</v>
      </c>
      <c r="P40" s="115">
        <f t="shared" ref="P40:P103" si="13">$O40*(1+6%/12)^12</f>
        <v>26665251.477296367</v>
      </c>
      <c r="Q40" s="116">
        <f t="shared" ref="Q40:R103" si="14">O40</f>
        <v>25116142.75</v>
      </c>
      <c r="R40" s="115">
        <f t="shared" si="14"/>
        <v>26665251.477296367</v>
      </c>
      <c r="S40" s="115">
        <f t="shared" ref="S40:S103" si="15">$O40*(1+6%/12)^24</f>
        <v>28309905.841232572</v>
      </c>
      <c r="T40" s="115"/>
      <c r="U40" s="115">
        <f t="shared" ref="U40:U103" si="16">M40*H40</f>
        <v>2119805883.9675117</v>
      </c>
      <c r="V40" s="115">
        <f t="shared" ref="V40:V103" si="17">N40*H40</f>
        <v>2389359925.7716842</v>
      </c>
      <c r="W40" s="115">
        <f t="shared" ref="W40:W103" si="18">O40*H40</f>
        <v>2536730417.75</v>
      </c>
      <c r="X40" s="116">
        <f t="shared" ref="X40:X103" si="19">P40*H40</f>
        <v>2693190399.206933</v>
      </c>
      <c r="Y40" s="116">
        <f t="shared" ref="Y40:Y103" si="20">Q40*H40</f>
        <v>2536730417.75</v>
      </c>
      <c r="Z40" s="115">
        <f t="shared" ref="Z40:Z103" si="21">R40*H40</f>
        <v>2693190399.206933</v>
      </c>
      <c r="AA40" s="115">
        <f t="shared" ref="AA40:AA103" si="22">S40*H40</f>
        <v>2859300489.9644899</v>
      </c>
      <c r="AB40" s="115"/>
      <c r="AC40" s="117" t="str">
        <f t="shared" ref="AC40:AC103" si="23">IF(AE40=$H$32,$M$32,IF(AE40=$H$33,$M$33,IF(AE40=$H$34,$M$34)))</f>
        <v>BERTAHAP</v>
      </c>
      <c r="AD40" s="118">
        <f t="shared" ref="AD40:AD103" si="24">IF(AC40=$M$32,$N$32,IF(AC40=$M$33,$N$33,$N$34))</f>
        <v>0</v>
      </c>
      <c r="AE40" s="119">
        <v>2</v>
      </c>
      <c r="AF40" s="120"/>
      <c r="AG40" s="115" t="str">
        <f t="shared" ref="AG40:AG70" si="25">IF(AF40&gt;$AX$42,"LB","KR")</f>
        <v>KR</v>
      </c>
      <c r="AH40" s="120">
        <v>2331787000</v>
      </c>
      <c r="AI40" s="120">
        <v>2628296000</v>
      </c>
      <c r="AJ40" s="120">
        <v>2790404000</v>
      </c>
      <c r="AK40" s="121">
        <v>2962510000</v>
      </c>
      <c r="AL40" s="121">
        <v>2790404000</v>
      </c>
      <c r="AM40" s="120">
        <v>2962510000</v>
      </c>
      <c r="AN40" s="120">
        <f t="shared" ref="AH40:AN103" si="26">ROUNDUP((AA40*(1+$J$5)),-3)</f>
        <v>3145231000</v>
      </c>
      <c r="AS40" s="5"/>
      <c r="AT40" s="5"/>
      <c r="AV40" s="2"/>
      <c r="AW40" s="2"/>
      <c r="BR40" s="56">
        <f t="shared" ref="BR40:BR103" si="27">O40-$O$298</f>
        <v>-1169883.4912499972</v>
      </c>
      <c r="BS40" s="233">
        <f>O40</f>
        <v>25116142.75</v>
      </c>
      <c r="BT40" s="126">
        <v>1</v>
      </c>
      <c r="BU40" s="122" t="s">
        <v>229</v>
      </c>
      <c r="BV40" s="122" t="str">
        <f t="shared" ref="BV40:BV47" si="28">F40</f>
        <v>2BR-2</v>
      </c>
      <c r="BW40" s="123" t="str">
        <f t="shared" ref="BW40:BW47" si="29">D40</f>
        <v>02</v>
      </c>
      <c r="BX40" s="124">
        <f t="shared" ref="BX40:BY47" si="30">G40</f>
        <v>113</v>
      </c>
      <c r="BY40" s="124">
        <f t="shared" si="30"/>
        <v>101</v>
      </c>
      <c r="BZ40" s="125">
        <f t="shared" ref="BZ40:BZ47" si="31">O40</f>
        <v>25116142.75</v>
      </c>
      <c r="CA40" s="125">
        <f t="shared" ref="CA40:CD47" si="32">AH40</f>
        <v>2331787000</v>
      </c>
      <c r="CB40" s="125">
        <f t="shared" si="32"/>
        <v>2628296000</v>
      </c>
      <c r="CC40" s="125">
        <f t="shared" si="32"/>
        <v>2790404000</v>
      </c>
      <c r="CD40" s="125">
        <f t="shared" si="32"/>
        <v>2962510000</v>
      </c>
      <c r="CE40" s="125">
        <f t="shared" ref="CE40:CE47" si="33">AN40</f>
        <v>3145231000</v>
      </c>
      <c r="CF40" s="2">
        <v>5</v>
      </c>
    </row>
    <row r="41" spans="1:84" ht="15" customHeight="1">
      <c r="A41" s="3">
        <f t="shared" ref="A41:A104" si="34">A40+1</f>
        <v>2</v>
      </c>
      <c r="B41" s="106">
        <v>2</v>
      </c>
      <c r="C41" s="107" t="s">
        <v>132</v>
      </c>
      <c r="D41" s="108" t="s">
        <v>35</v>
      </c>
      <c r="E41" s="109"/>
      <c r="F41" s="110" t="s">
        <v>42</v>
      </c>
      <c r="G41" s="111">
        <f t="shared" si="4"/>
        <v>78</v>
      </c>
      <c r="H41" s="111">
        <f t="shared" si="5"/>
        <v>66</v>
      </c>
      <c r="I41" s="112">
        <f t="shared" si="6"/>
        <v>26438045</v>
      </c>
      <c r="J41" s="112">
        <f t="shared" si="7"/>
        <v>2</v>
      </c>
      <c r="K41" s="113">
        <f t="shared" si="8"/>
        <v>0.93</v>
      </c>
      <c r="L41" s="114">
        <f t="shared" si="9"/>
        <v>1</v>
      </c>
      <c r="M41" s="115">
        <f t="shared" si="10"/>
        <v>20546320.709638204</v>
      </c>
      <c r="N41" s="115">
        <f t="shared" si="11"/>
        <v>23158986.25291992</v>
      </c>
      <c r="O41" s="115">
        <f t="shared" si="12"/>
        <v>24587381.850000001</v>
      </c>
      <c r="P41" s="115">
        <f t="shared" si="13"/>
        <v>26103877.761984866</v>
      </c>
      <c r="Q41" s="116">
        <f t="shared" si="14"/>
        <v>24587381.850000001</v>
      </c>
      <c r="R41" s="115">
        <f t="shared" si="14"/>
        <v>26103877.761984866</v>
      </c>
      <c r="S41" s="115">
        <f t="shared" si="15"/>
        <v>27713907.823522415</v>
      </c>
      <c r="T41" s="115"/>
      <c r="U41" s="115">
        <f t="shared" si="16"/>
        <v>1356057166.8361216</v>
      </c>
      <c r="V41" s="115">
        <f t="shared" si="17"/>
        <v>1528493092.6927147</v>
      </c>
      <c r="W41" s="115">
        <f t="shared" si="18"/>
        <v>1622767202.1000001</v>
      </c>
      <c r="X41" s="116">
        <f t="shared" si="19"/>
        <v>1722855932.2910011</v>
      </c>
      <c r="Y41" s="116">
        <f t="shared" si="20"/>
        <v>1622767202.1000001</v>
      </c>
      <c r="Z41" s="115">
        <f t="shared" si="21"/>
        <v>1722855932.2910011</v>
      </c>
      <c r="AA41" s="115">
        <f t="shared" si="22"/>
        <v>1829117916.3524795</v>
      </c>
      <c r="AB41" s="115"/>
      <c r="AC41" s="117" t="str">
        <f t="shared" si="23"/>
        <v>BERTAHAP</v>
      </c>
      <c r="AD41" s="118">
        <f t="shared" si="24"/>
        <v>0</v>
      </c>
      <c r="AE41" s="119">
        <v>2</v>
      </c>
      <c r="AF41" s="120"/>
      <c r="AG41" s="115" t="str">
        <f t="shared" si="25"/>
        <v>KR</v>
      </c>
      <c r="AH41" s="120">
        <v>1491663000</v>
      </c>
      <c r="AI41" s="120">
        <v>1681343000</v>
      </c>
      <c r="AJ41" s="120">
        <v>1785044000</v>
      </c>
      <c r="AK41" s="121">
        <v>1895142000</v>
      </c>
      <c r="AL41" s="121">
        <v>1785044000</v>
      </c>
      <c r="AM41" s="120">
        <v>1895142000</v>
      </c>
      <c r="AN41" s="120">
        <f t="shared" si="26"/>
        <v>2012030000</v>
      </c>
      <c r="AP41" s="234"/>
      <c r="AQ41" s="235"/>
      <c r="AR41" s="235"/>
      <c r="AS41" s="236"/>
      <c r="AT41" s="236"/>
      <c r="AU41" s="236"/>
      <c r="AV41" s="234"/>
      <c r="AW41" s="234"/>
      <c r="AX41" s="234"/>
      <c r="AY41" s="25"/>
      <c r="AZ41" s="234"/>
      <c r="BA41" s="234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34"/>
      <c r="BR41" s="56">
        <f t="shared" si="27"/>
        <v>-1698644.3912499957</v>
      </c>
      <c r="BS41" s="137">
        <f>O41</f>
        <v>24587381.850000001</v>
      </c>
      <c r="BT41" s="126">
        <v>2</v>
      </c>
      <c r="BU41" s="122" t="s">
        <v>133</v>
      </c>
      <c r="BV41" s="122" t="str">
        <f t="shared" si="28"/>
        <v>1BR-6</v>
      </c>
      <c r="BW41" s="123" t="str">
        <f t="shared" si="29"/>
        <v>06</v>
      </c>
      <c r="BX41" s="124">
        <f t="shared" si="30"/>
        <v>78</v>
      </c>
      <c r="BY41" s="124">
        <f t="shared" si="30"/>
        <v>66</v>
      </c>
      <c r="BZ41" s="125">
        <f t="shared" si="31"/>
        <v>24587381.850000001</v>
      </c>
      <c r="CA41" s="125">
        <f t="shared" si="32"/>
        <v>1491663000</v>
      </c>
      <c r="CB41" s="125">
        <f t="shared" si="32"/>
        <v>1681343000</v>
      </c>
      <c r="CC41" s="125">
        <f t="shared" si="32"/>
        <v>1785044000</v>
      </c>
      <c r="CD41" s="125">
        <f t="shared" si="32"/>
        <v>1895142000</v>
      </c>
      <c r="CE41" s="125">
        <f t="shared" si="33"/>
        <v>2012030000</v>
      </c>
      <c r="CF41" s="2">
        <v>14</v>
      </c>
    </row>
    <row r="42" spans="1:84">
      <c r="A42" s="3">
        <f t="shared" si="34"/>
        <v>3</v>
      </c>
      <c r="B42" s="106">
        <v>3</v>
      </c>
      <c r="C42" s="107" t="s">
        <v>132</v>
      </c>
      <c r="D42" s="108" t="s">
        <v>41</v>
      </c>
      <c r="E42" s="109"/>
      <c r="F42" s="110" t="s">
        <v>45</v>
      </c>
      <c r="G42" s="111">
        <f t="shared" si="4"/>
        <v>60</v>
      </c>
      <c r="H42" s="111">
        <f t="shared" si="5"/>
        <v>52</v>
      </c>
      <c r="I42" s="112">
        <f t="shared" si="6"/>
        <v>26438045</v>
      </c>
      <c r="J42" s="112">
        <f t="shared" si="7"/>
        <v>2</v>
      </c>
      <c r="K42" s="113">
        <f t="shared" si="8"/>
        <v>0.93</v>
      </c>
      <c r="L42" s="114">
        <f t="shared" si="9"/>
        <v>1</v>
      </c>
      <c r="M42" s="115">
        <f t="shared" si="10"/>
        <v>20546320.709638204</v>
      </c>
      <c r="N42" s="115">
        <f t="shared" si="11"/>
        <v>23158986.25291992</v>
      </c>
      <c r="O42" s="115">
        <f t="shared" si="12"/>
        <v>24587381.850000001</v>
      </c>
      <c r="P42" s="115">
        <f t="shared" si="13"/>
        <v>26103877.761984866</v>
      </c>
      <c r="Q42" s="116">
        <f t="shared" si="14"/>
        <v>24587381.850000001</v>
      </c>
      <c r="R42" s="115">
        <f t="shared" si="14"/>
        <v>26103877.761984866</v>
      </c>
      <c r="S42" s="115">
        <f t="shared" si="15"/>
        <v>27713907.823522415</v>
      </c>
      <c r="T42" s="115"/>
      <c r="U42" s="115">
        <f t="shared" si="16"/>
        <v>1068408676.9011866</v>
      </c>
      <c r="V42" s="115">
        <f t="shared" si="17"/>
        <v>1204267285.1518359</v>
      </c>
      <c r="W42" s="115">
        <f t="shared" si="18"/>
        <v>1278543856.2</v>
      </c>
      <c r="X42" s="116">
        <f t="shared" si="19"/>
        <v>1357401643.6232131</v>
      </c>
      <c r="Y42" s="116">
        <f t="shared" si="20"/>
        <v>1278543856.2</v>
      </c>
      <c r="Z42" s="115">
        <f t="shared" si="21"/>
        <v>1357401643.6232131</v>
      </c>
      <c r="AA42" s="115">
        <f t="shared" si="22"/>
        <v>1441123206.8231657</v>
      </c>
      <c r="AB42" s="115"/>
      <c r="AC42" s="117" t="str">
        <f t="shared" si="23"/>
        <v>BERTAHAP</v>
      </c>
      <c r="AD42" s="118">
        <f t="shared" si="24"/>
        <v>0</v>
      </c>
      <c r="AE42" s="119">
        <v>2</v>
      </c>
      <c r="AF42" s="120"/>
      <c r="AG42" s="115" t="str">
        <f t="shared" si="25"/>
        <v>KR</v>
      </c>
      <c r="AH42" s="120">
        <v>1175250000</v>
      </c>
      <c r="AI42" s="120">
        <v>1324695000</v>
      </c>
      <c r="AJ42" s="120">
        <v>1406399000</v>
      </c>
      <c r="AK42" s="121">
        <v>1493142000</v>
      </c>
      <c r="AL42" s="121">
        <v>1406399000</v>
      </c>
      <c r="AM42" s="120">
        <v>1493142000</v>
      </c>
      <c r="AN42" s="120">
        <f t="shared" si="26"/>
        <v>1585236000</v>
      </c>
      <c r="AP42" s="25"/>
      <c r="AQ42" s="237"/>
      <c r="AR42" s="237"/>
      <c r="AS42" s="127"/>
      <c r="AT42" s="127"/>
      <c r="AU42" s="127"/>
      <c r="AV42" s="238"/>
      <c r="AW42" s="238"/>
      <c r="AX42" s="128"/>
      <c r="AY42" s="25"/>
      <c r="AZ42" s="238"/>
      <c r="BA42" s="238"/>
      <c r="BB42" s="238"/>
      <c r="BC42" s="238"/>
      <c r="BD42" s="238"/>
      <c r="BE42" s="238"/>
      <c r="BF42" s="238"/>
      <c r="BG42" s="238"/>
      <c r="BH42" s="238"/>
      <c r="BI42" s="238"/>
      <c r="BJ42" s="238"/>
      <c r="BK42" s="238"/>
      <c r="BL42" s="238"/>
      <c r="BM42" s="238"/>
      <c r="BN42" s="25"/>
      <c r="BO42" s="128"/>
      <c r="BR42" s="56">
        <f t="shared" si="27"/>
        <v>-1698644.3912499957</v>
      </c>
      <c r="BS42" s="136">
        <f>O48</f>
        <v>25644903.649999999</v>
      </c>
      <c r="BT42" s="126"/>
      <c r="BU42" s="122"/>
      <c r="BV42" s="122" t="str">
        <f t="shared" si="28"/>
        <v>1BR-8</v>
      </c>
      <c r="BW42" s="123" t="str">
        <f t="shared" si="29"/>
        <v>08</v>
      </c>
      <c r="BX42" s="124">
        <f t="shared" si="30"/>
        <v>60</v>
      </c>
      <c r="BY42" s="124">
        <f t="shared" si="30"/>
        <v>52</v>
      </c>
      <c r="BZ42" s="125">
        <f t="shared" si="31"/>
        <v>24587381.850000001</v>
      </c>
      <c r="CA42" s="125">
        <f t="shared" si="32"/>
        <v>1175250000</v>
      </c>
      <c r="CB42" s="125">
        <f t="shared" si="32"/>
        <v>1324695000</v>
      </c>
      <c r="CC42" s="125">
        <f t="shared" si="32"/>
        <v>1406399000</v>
      </c>
      <c r="CD42" s="125">
        <f t="shared" si="32"/>
        <v>1493142000</v>
      </c>
      <c r="CE42" s="125">
        <f t="shared" si="33"/>
        <v>1585236000</v>
      </c>
    </row>
    <row r="43" spans="1:84">
      <c r="A43" s="3">
        <f t="shared" si="34"/>
        <v>4</v>
      </c>
      <c r="B43" s="106">
        <v>4</v>
      </c>
      <c r="C43" s="107" t="s">
        <v>132</v>
      </c>
      <c r="D43" s="108">
        <v>10</v>
      </c>
      <c r="E43" s="109"/>
      <c r="F43" s="110" t="s">
        <v>48</v>
      </c>
      <c r="G43" s="111">
        <f t="shared" si="4"/>
        <v>74</v>
      </c>
      <c r="H43" s="111">
        <f t="shared" si="5"/>
        <v>63</v>
      </c>
      <c r="I43" s="112">
        <f t="shared" si="6"/>
        <v>26438045</v>
      </c>
      <c r="J43" s="112">
        <f t="shared" si="7"/>
        <v>2</v>
      </c>
      <c r="K43" s="113">
        <f t="shared" si="8"/>
        <v>0.93</v>
      </c>
      <c r="L43" s="114">
        <f t="shared" si="9"/>
        <v>1</v>
      </c>
      <c r="M43" s="115">
        <f t="shared" si="10"/>
        <v>20546320.709638204</v>
      </c>
      <c r="N43" s="115">
        <f t="shared" si="11"/>
        <v>23158986.25291992</v>
      </c>
      <c r="O43" s="115">
        <f t="shared" si="12"/>
        <v>24587381.850000001</v>
      </c>
      <c r="P43" s="115">
        <f t="shared" si="13"/>
        <v>26103877.761984866</v>
      </c>
      <c r="Q43" s="116">
        <f t="shared" si="14"/>
        <v>24587381.850000001</v>
      </c>
      <c r="R43" s="115">
        <f t="shared" si="14"/>
        <v>26103877.761984866</v>
      </c>
      <c r="S43" s="115">
        <f t="shared" si="15"/>
        <v>27713907.823522415</v>
      </c>
      <c r="T43" s="115"/>
      <c r="U43" s="115">
        <f t="shared" si="16"/>
        <v>1294418204.707207</v>
      </c>
      <c r="V43" s="115">
        <f t="shared" si="17"/>
        <v>1459016133.933955</v>
      </c>
      <c r="W43" s="115">
        <f t="shared" si="18"/>
        <v>1549005056.5500002</v>
      </c>
      <c r="X43" s="116">
        <f t="shared" si="19"/>
        <v>1644544299.0050466</v>
      </c>
      <c r="Y43" s="116">
        <f t="shared" si="20"/>
        <v>1549005056.5500002</v>
      </c>
      <c r="Z43" s="115">
        <f t="shared" si="21"/>
        <v>1644544299.0050466</v>
      </c>
      <c r="AA43" s="115">
        <f t="shared" si="22"/>
        <v>1745976192.8819122</v>
      </c>
      <c r="AB43" s="115"/>
      <c r="AC43" s="117" t="str">
        <f t="shared" si="23"/>
        <v>BERTAHAP</v>
      </c>
      <c r="AD43" s="118">
        <f t="shared" si="24"/>
        <v>0</v>
      </c>
      <c r="AE43" s="119">
        <v>2</v>
      </c>
      <c r="AF43" s="120"/>
      <c r="AG43" s="115" t="str">
        <f t="shared" si="25"/>
        <v>KR</v>
      </c>
      <c r="AH43" s="120">
        <v>1423861000</v>
      </c>
      <c r="AI43" s="120">
        <v>1604918000</v>
      </c>
      <c r="AJ43" s="120">
        <v>1703906000</v>
      </c>
      <c r="AK43" s="121">
        <v>1808999000</v>
      </c>
      <c r="AL43" s="121">
        <v>1703906000</v>
      </c>
      <c r="AM43" s="120">
        <v>1808999000</v>
      </c>
      <c r="AN43" s="120">
        <f t="shared" si="26"/>
        <v>1920574000</v>
      </c>
      <c r="AS43" s="5"/>
      <c r="AT43" s="5"/>
      <c r="AV43" s="2"/>
      <c r="AW43" s="2"/>
      <c r="BR43" s="56">
        <f t="shared" si="27"/>
        <v>-1698644.3912499957</v>
      </c>
      <c r="BS43" s="75">
        <f>O58</f>
        <v>25367304.177500002</v>
      </c>
      <c r="BT43" s="126"/>
      <c r="BU43" s="122"/>
      <c r="BV43" s="122" t="str">
        <f t="shared" si="28"/>
        <v>1BR-10</v>
      </c>
      <c r="BW43" s="123">
        <f t="shared" si="29"/>
        <v>10</v>
      </c>
      <c r="BX43" s="124">
        <f t="shared" si="30"/>
        <v>74</v>
      </c>
      <c r="BY43" s="124">
        <f t="shared" si="30"/>
        <v>63</v>
      </c>
      <c r="BZ43" s="125">
        <f t="shared" si="31"/>
        <v>24587381.850000001</v>
      </c>
      <c r="CA43" s="125">
        <f t="shared" si="32"/>
        <v>1423861000</v>
      </c>
      <c r="CB43" s="125">
        <f t="shared" si="32"/>
        <v>1604918000</v>
      </c>
      <c r="CC43" s="125">
        <f t="shared" si="32"/>
        <v>1703906000</v>
      </c>
      <c r="CD43" s="125">
        <f t="shared" si="32"/>
        <v>1808999000</v>
      </c>
      <c r="CE43" s="125">
        <f t="shared" si="33"/>
        <v>1920574000</v>
      </c>
    </row>
    <row r="44" spans="1:84">
      <c r="A44" s="3">
        <f t="shared" si="34"/>
        <v>5</v>
      </c>
      <c r="B44" s="106">
        <v>5</v>
      </c>
      <c r="C44" s="107" t="s">
        <v>132</v>
      </c>
      <c r="D44" s="106">
        <v>12</v>
      </c>
      <c r="E44" s="109"/>
      <c r="F44" s="110" t="s">
        <v>50</v>
      </c>
      <c r="G44" s="111">
        <f t="shared" si="4"/>
        <v>67</v>
      </c>
      <c r="H44" s="111">
        <f t="shared" si="5"/>
        <v>57</v>
      </c>
      <c r="I44" s="112">
        <f t="shared" si="6"/>
        <v>26438045</v>
      </c>
      <c r="J44" s="112">
        <f t="shared" si="7"/>
        <v>2</v>
      </c>
      <c r="K44" s="113">
        <f t="shared" si="8"/>
        <v>0.93</v>
      </c>
      <c r="L44" s="114">
        <f t="shared" si="9"/>
        <v>1</v>
      </c>
      <c r="M44" s="115">
        <f t="shared" si="10"/>
        <v>20546320.709638204</v>
      </c>
      <c r="N44" s="115">
        <f t="shared" si="11"/>
        <v>23158986.25291992</v>
      </c>
      <c r="O44" s="115">
        <f t="shared" si="12"/>
        <v>24587381.850000001</v>
      </c>
      <c r="P44" s="115">
        <f t="shared" si="13"/>
        <v>26103877.761984866</v>
      </c>
      <c r="Q44" s="116">
        <f t="shared" si="14"/>
        <v>24587381.850000001</v>
      </c>
      <c r="R44" s="115">
        <f t="shared" si="14"/>
        <v>26103877.761984866</v>
      </c>
      <c r="S44" s="115">
        <f t="shared" si="15"/>
        <v>27713907.823522415</v>
      </c>
      <c r="T44" s="115"/>
      <c r="U44" s="115">
        <f t="shared" si="16"/>
        <v>1171140280.4493775</v>
      </c>
      <c r="V44" s="115">
        <f t="shared" si="17"/>
        <v>1320062216.4164355</v>
      </c>
      <c r="W44" s="115">
        <f t="shared" si="18"/>
        <v>1401480765.45</v>
      </c>
      <c r="X44" s="116">
        <f t="shared" si="19"/>
        <v>1487921032.4331374</v>
      </c>
      <c r="Y44" s="116">
        <f t="shared" si="20"/>
        <v>1401480765.45</v>
      </c>
      <c r="Z44" s="115">
        <f t="shared" si="21"/>
        <v>1487921032.4331374</v>
      </c>
      <c r="AA44" s="115">
        <f t="shared" si="22"/>
        <v>1579692745.9407775</v>
      </c>
      <c r="AB44" s="115"/>
      <c r="AC44" s="117" t="str">
        <f t="shared" si="23"/>
        <v>BERTAHAP</v>
      </c>
      <c r="AD44" s="118">
        <f t="shared" si="24"/>
        <v>0</v>
      </c>
      <c r="AE44" s="119">
        <v>2</v>
      </c>
      <c r="AF44" s="120"/>
      <c r="AG44" s="115" t="str">
        <f t="shared" si="25"/>
        <v>KR</v>
      </c>
      <c r="AH44" s="120">
        <v>1288255000</v>
      </c>
      <c r="AI44" s="120">
        <v>1452069000</v>
      </c>
      <c r="AJ44" s="120">
        <v>1541629000</v>
      </c>
      <c r="AK44" s="121">
        <v>1636714000</v>
      </c>
      <c r="AL44" s="121">
        <v>1541629000</v>
      </c>
      <c r="AM44" s="120">
        <v>1636714000</v>
      </c>
      <c r="AN44" s="120">
        <f t="shared" si="26"/>
        <v>1737663000</v>
      </c>
      <c r="AS44" s="5"/>
      <c r="AT44" s="5"/>
      <c r="AV44" s="2"/>
      <c r="AW44" s="56"/>
      <c r="BR44" s="56">
        <f t="shared" si="27"/>
        <v>-1698644.3912499957</v>
      </c>
      <c r="BS44" s="139">
        <f>O59</f>
        <v>24833255.668500002</v>
      </c>
      <c r="BT44" s="126"/>
      <c r="BU44" s="122"/>
      <c r="BV44" s="122" t="str">
        <f t="shared" si="28"/>
        <v>1BR-12</v>
      </c>
      <c r="BW44" s="123">
        <f t="shared" si="29"/>
        <v>12</v>
      </c>
      <c r="BX44" s="124">
        <f t="shared" si="30"/>
        <v>67</v>
      </c>
      <c r="BY44" s="124">
        <f t="shared" si="30"/>
        <v>57</v>
      </c>
      <c r="BZ44" s="125">
        <f t="shared" si="31"/>
        <v>24587381.850000001</v>
      </c>
      <c r="CA44" s="125">
        <f t="shared" si="32"/>
        <v>1288255000</v>
      </c>
      <c r="CB44" s="125">
        <f t="shared" si="32"/>
        <v>1452069000</v>
      </c>
      <c r="CC44" s="125">
        <f t="shared" si="32"/>
        <v>1541629000</v>
      </c>
      <c r="CD44" s="125">
        <f t="shared" si="32"/>
        <v>1636714000</v>
      </c>
      <c r="CE44" s="125">
        <f t="shared" si="33"/>
        <v>1737663000</v>
      </c>
    </row>
    <row r="45" spans="1:84">
      <c r="A45" s="3">
        <f t="shared" si="34"/>
        <v>6</v>
      </c>
      <c r="B45" s="106">
        <v>6</v>
      </c>
      <c r="C45" s="107" t="s">
        <v>132</v>
      </c>
      <c r="D45" s="108">
        <v>16</v>
      </c>
      <c r="E45" s="109"/>
      <c r="F45" s="110" t="s">
        <v>52</v>
      </c>
      <c r="G45" s="111">
        <f t="shared" si="4"/>
        <v>71</v>
      </c>
      <c r="H45" s="111">
        <f t="shared" si="5"/>
        <v>63</v>
      </c>
      <c r="I45" s="112">
        <f t="shared" si="6"/>
        <v>26438045</v>
      </c>
      <c r="J45" s="112">
        <f t="shared" si="7"/>
        <v>2</v>
      </c>
      <c r="K45" s="113">
        <f t="shared" si="8"/>
        <v>0.93</v>
      </c>
      <c r="L45" s="114">
        <f t="shared" si="9"/>
        <v>1</v>
      </c>
      <c r="M45" s="115">
        <f t="shared" si="10"/>
        <v>20546320.709638204</v>
      </c>
      <c r="N45" s="115">
        <f t="shared" si="11"/>
        <v>23158986.25291992</v>
      </c>
      <c r="O45" s="115">
        <f t="shared" si="12"/>
        <v>24587381.850000001</v>
      </c>
      <c r="P45" s="115">
        <f t="shared" si="13"/>
        <v>26103877.761984866</v>
      </c>
      <c r="Q45" s="116">
        <f t="shared" si="14"/>
        <v>24587381.850000001</v>
      </c>
      <c r="R45" s="115">
        <f t="shared" si="14"/>
        <v>26103877.761984866</v>
      </c>
      <c r="S45" s="115">
        <f t="shared" si="15"/>
        <v>27713907.823522415</v>
      </c>
      <c r="T45" s="115"/>
      <c r="U45" s="115">
        <f t="shared" si="16"/>
        <v>1294418204.707207</v>
      </c>
      <c r="V45" s="115">
        <f t="shared" si="17"/>
        <v>1459016133.933955</v>
      </c>
      <c r="W45" s="115">
        <f t="shared" si="18"/>
        <v>1549005056.5500002</v>
      </c>
      <c r="X45" s="116">
        <f t="shared" si="19"/>
        <v>1644544299.0050466</v>
      </c>
      <c r="Y45" s="116">
        <f t="shared" si="20"/>
        <v>1549005056.5500002</v>
      </c>
      <c r="Z45" s="115">
        <f t="shared" si="21"/>
        <v>1644544299.0050466</v>
      </c>
      <c r="AA45" s="115">
        <f t="shared" si="22"/>
        <v>1745976192.8819122</v>
      </c>
      <c r="AB45" s="115"/>
      <c r="AC45" s="117" t="str">
        <f t="shared" si="23"/>
        <v>BERTAHAP</v>
      </c>
      <c r="AD45" s="118">
        <f t="shared" si="24"/>
        <v>0</v>
      </c>
      <c r="AE45" s="119">
        <v>2</v>
      </c>
      <c r="AF45" s="120"/>
      <c r="AG45" s="115" t="str">
        <f t="shared" si="25"/>
        <v>KR</v>
      </c>
      <c r="AH45" s="120">
        <v>1423861000</v>
      </c>
      <c r="AI45" s="120">
        <v>1604918000</v>
      </c>
      <c r="AJ45" s="120">
        <v>1703906000</v>
      </c>
      <c r="AK45" s="121">
        <v>1808999000</v>
      </c>
      <c r="AL45" s="121">
        <v>1703906000</v>
      </c>
      <c r="AM45" s="120">
        <v>1808999000</v>
      </c>
      <c r="AN45" s="120">
        <f t="shared" si="26"/>
        <v>1920574000</v>
      </c>
      <c r="AQ45" s="239"/>
      <c r="AR45" s="234"/>
      <c r="AS45" s="234"/>
      <c r="AT45" s="234"/>
      <c r="AU45" s="234"/>
      <c r="AV45" s="234"/>
      <c r="AW45" s="234"/>
      <c r="BR45" s="56">
        <f t="shared" si="27"/>
        <v>-1698644.3912499957</v>
      </c>
      <c r="BS45" s="138">
        <f>O62</f>
        <v>24833255.668500002</v>
      </c>
      <c r="BT45" s="126"/>
      <c r="BU45" s="122"/>
      <c r="BV45" s="122" t="str">
        <f t="shared" si="28"/>
        <v>1BR-16</v>
      </c>
      <c r="BW45" s="123">
        <f t="shared" si="29"/>
        <v>16</v>
      </c>
      <c r="BX45" s="124">
        <f t="shared" si="30"/>
        <v>71</v>
      </c>
      <c r="BY45" s="124">
        <f t="shared" si="30"/>
        <v>63</v>
      </c>
      <c r="BZ45" s="125">
        <f t="shared" si="31"/>
        <v>24587381.850000001</v>
      </c>
      <c r="CA45" s="125">
        <f t="shared" si="32"/>
        <v>1423861000</v>
      </c>
      <c r="CB45" s="125">
        <f t="shared" si="32"/>
        <v>1604918000</v>
      </c>
      <c r="CC45" s="125">
        <f t="shared" si="32"/>
        <v>1703906000</v>
      </c>
      <c r="CD45" s="125">
        <f t="shared" si="32"/>
        <v>1808999000</v>
      </c>
      <c r="CE45" s="125">
        <f t="shared" si="33"/>
        <v>1920574000</v>
      </c>
    </row>
    <row r="46" spans="1:84">
      <c r="A46" s="3">
        <f t="shared" si="34"/>
        <v>7</v>
      </c>
      <c r="B46" s="106">
        <v>7</v>
      </c>
      <c r="C46" s="107" t="s">
        <v>132</v>
      </c>
      <c r="D46" s="106">
        <v>18</v>
      </c>
      <c r="E46" s="109"/>
      <c r="F46" s="110" t="s">
        <v>54</v>
      </c>
      <c r="G46" s="111">
        <f t="shared" si="4"/>
        <v>97</v>
      </c>
      <c r="H46" s="111">
        <f t="shared" si="5"/>
        <v>85</v>
      </c>
      <c r="I46" s="112">
        <f t="shared" si="6"/>
        <v>26438045</v>
      </c>
      <c r="J46" s="112">
        <f t="shared" si="7"/>
        <v>2</v>
      </c>
      <c r="K46" s="113">
        <f t="shared" si="8"/>
        <v>0.93</v>
      </c>
      <c r="L46" s="114">
        <f t="shared" si="9"/>
        <v>1</v>
      </c>
      <c r="M46" s="115">
        <f t="shared" si="10"/>
        <v>20546320.709638204</v>
      </c>
      <c r="N46" s="115">
        <f t="shared" si="11"/>
        <v>23158986.25291992</v>
      </c>
      <c r="O46" s="115">
        <f t="shared" si="12"/>
        <v>24587381.850000001</v>
      </c>
      <c r="P46" s="115">
        <f t="shared" si="13"/>
        <v>26103877.761984866</v>
      </c>
      <c r="Q46" s="116">
        <f t="shared" si="14"/>
        <v>24587381.850000001</v>
      </c>
      <c r="R46" s="115">
        <f t="shared" si="14"/>
        <v>26103877.761984866</v>
      </c>
      <c r="S46" s="115">
        <f t="shared" si="15"/>
        <v>27713907.823522415</v>
      </c>
      <c r="T46" s="115"/>
      <c r="U46" s="115">
        <f t="shared" si="16"/>
        <v>1746437260.3192475</v>
      </c>
      <c r="V46" s="115">
        <f t="shared" si="17"/>
        <v>1968513831.4981933</v>
      </c>
      <c r="W46" s="115">
        <f t="shared" si="18"/>
        <v>2089927457.2500002</v>
      </c>
      <c r="X46" s="116">
        <f t="shared" si="19"/>
        <v>2218829609.7687135</v>
      </c>
      <c r="Y46" s="116">
        <f t="shared" si="20"/>
        <v>2089927457.2500002</v>
      </c>
      <c r="Z46" s="115">
        <f t="shared" si="21"/>
        <v>2218829609.7687135</v>
      </c>
      <c r="AA46" s="115">
        <f t="shared" si="22"/>
        <v>2355682164.9994054</v>
      </c>
      <c r="AB46" s="115"/>
      <c r="AC46" s="117" t="str">
        <f t="shared" si="23"/>
        <v>BERTAHAP</v>
      </c>
      <c r="AD46" s="118">
        <f t="shared" si="24"/>
        <v>0</v>
      </c>
      <c r="AE46" s="119">
        <v>2</v>
      </c>
      <c r="AF46" s="120"/>
      <c r="AG46" s="115" t="str">
        <f t="shared" si="25"/>
        <v>KR</v>
      </c>
      <c r="AH46" s="120">
        <v>1921081000</v>
      </c>
      <c r="AI46" s="120">
        <v>2165366000</v>
      </c>
      <c r="AJ46" s="120">
        <v>2298921000</v>
      </c>
      <c r="AK46" s="121">
        <v>2440713000</v>
      </c>
      <c r="AL46" s="121">
        <v>2298921000</v>
      </c>
      <c r="AM46" s="120">
        <v>2440713000</v>
      </c>
      <c r="AN46" s="120">
        <f t="shared" si="26"/>
        <v>2591251000</v>
      </c>
      <c r="AQ46" s="240"/>
      <c r="AR46" s="240"/>
      <c r="AS46" s="127"/>
      <c r="AT46" s="127"/>
      <c r="AU46" s="127"/>
      <c r="AV46" s="130"/>
      <c r="AW46" s="130"/>
      <c r="BO46" s="63"/>
      <c r="BP46" s="6"/>
      <c r="BQ46" s="241"/>
      <c r="BR46" s="56">
        <f t="shared" si="27"/>
        <v>-1698644.3912499957</v>
      </c>
      <c r="BS46" s="242">
        <f>O65</f>
        <v>25901352.686499998</v>
      </c>
      <c r="BT46" s="126"/>
      <c r="BU46" s="122"/>
      <c r="BV46" s="122" t="str">
        <f t="shared" si="28"/>
        <v>2BR-18</v>
      </c>
      <c r="BW46" s="123">
        <f t="shared" si="29"/>
        <v>18</v>
      </c>
      <c r="BX46" s="124">
        <f t="shared" si="30"/>
        <v>97</v>
      </c>
      <c r="BY46" s="124">
        <f t="shared" si="30"/>
        <v>85</v>
      </c>
      <c r="BZ46" s="125">
        <f t="shared" si="31"/>
        <v>24587381.850000001</v>
      </c>
      <c r="CA46" s="125">
        <f t="shared" si="32"/>
        <v>1921081000</v>
      </c>
      <c r="CB46" s="125">
        <f t="shared" si="32"/>
        <v>2165366000</v>
      </c>
      <c r="CC46" s="125">
        <f t="shared" si="32"/>
        <v>2298921000</v>
      </c>
      <c r="CD46" s="125">
        <f t="shared" si="32"/>
        <v>2440713000</v>
      </c>
      <c r="CE46" s="125">
        <f t="shared" si="33"/>
        <v>2591251000</v>
      </c>
    </row>
    <row r="47" spans="1:84">
      <c r="A47" s="3">
        <f t="shared" si="34"/>
        <v>8</v>
      </c>
      <c r="B47" s="106">
        <v>8</v>
      </c>
      <c r="C47" s="107" t="s">
        <v>132</v>
      </c>
      <c r="D47" s="106">
        <v>20</v>
      </c>
      <c r="E47" s="109"/>
      <c r="F47" s="110" t="s">
        <v>70</v>
      </c>
      <c r="G47" s="111">
        <f t="shared" si="4"/>
        <v>60</v>
      </c>
      <c r="H47" s="111">
        <f t="shared" si="5"/>
        <v>51</v>
      </c>
      <c r="I47" s="112">
        <f t="shared" si="6"/>
        <v>26438045</v>
      </c>
      <c r="J47" s="112">
        <f t="shared" si="7"/>
        <v>2</v>
      </c>
      <c r="K47" s="113">
        <f t="shared" si="8"/>
        <v>0.93</v>
      </c>
      <c r="L47" s="114">
        <f t="shared" si="9"/>
        <v>1</v>
      </c>
      <c r="M47" s="115">
        <f t="shared" si="10"/>
        <v>20546320.709638204</v>
      </c>
      <c r="N47" s="115">
        <f t="shared" si="11"/>
        <v>23158986.25291992</v>
      </c>
      <c r="O47" s="115">
        <f t="shared" si="12"/>
        <v>24587381.850000001</v>
      </c>
      <c r="P47" s="115">
        <f t="shared" si="13"/>
        <v>26103877.761984866</v>
      </c>
      <c r="Q47" s="116">
        <f t="shared" si="14"/>
        <v>24587381.850000001</v>
      </c>
      <c r="R47" s="115">
        <f t="shared" si="14"/>
        <v>26103877.761984866</v>
      </c>
      <c r="S47" s="115">
        <f t="shared" si="15"/>
        <v>27713907.823522415</v>
      </c>
      <c r="T47" s="115"/>
      <c r="U47" s="115">
        <f t="shared" si="16"/>
        <v>1047862356.1915485</v>
      </c>
      <c r="V47" s="115">
        <f t="shared" si="17"/>
        <v>1181108298.898916</v>
      </c>
      <c r="W47" s="115">
        <f t="shared" si="18"/>
        <v>1253956474.3500001</v>
      </c>
      <c r="X47" s="116">
        <f t="shared" si="19"/>
        <v>1331297765.8612282</v>
      </c>
      <c r="Y47" s="116">
        <f t="shared" si="20"/>
        <v>1253956474.3500001</v>
      </c>
      <c r="Z47" s="115">
        <f t="shared" si="21"/>
        <v>1331297765.8612282</v>
      </c>
      <c r="AA47" s="115">
        <f t="shared" si="22"/>
        <v>1413409298.9996431</v>
      </c>
      <c r="AB47" s="115"/>
      <c r="AC47" s="117" t="str">
        <f t="shared" si="23"/>
        <v>BERTAHAP</v>
      </c>
      <c r="AD47" s="118">
        <f t="shared" si="24"/>
        <v>0</v>
      </c>
      <c r="AE47" s="119">
        <v>2</v>
      </c>
      <c r="AF47" s="120"/>
      <c r="AG47" s="115" t="str">
        <f t="shared" si="25"/>
        <v>KR</v>
      </c>
      <c r="AH47" s="120">
        <v>1152649000</v>
      </c>
      <c r="AI47" s="120">
        <v>1299220000</v>
      </c>
      <c r="AJ47" s="120">
        <v>1379353000</v>
      </c>
      <c r="AK47" s="121">
        <v>1464428000</v>
      </c>
      <c r="AL47" s="121">
        <v>1379353000</v>
      </c>
      <c r="AM47" s="120">
        <v>1464428000</v>
      </c>
      <c r="AN47" s="120">
        <f t="shared" si="26"/>
        <v>1554751000</v>
      </c>
      <c r="AQ47" s="240"/>
      <c r="AR47" s="240"/>
      <c r="AS47" s="127"/>
      <c r="AT47" s="127"/>
      <c r="AU47" s="127"/>
      <c r="AV47" s="130"/>
      <c r="AW47" s="130"/>
      <c r="BP47" s="6"/>
      <c r="BQ47" s="22"/>
      <c r="BR47" s="56">
        <f t="shared" si="27"/>
        <v>-1698644.3912499957</v>
      </c>
      <c r="BS47" s="140">
        <f>O70</f>
        <v>24587381.850000001</v>
      </c>
      <c r="BT47" s="126"/>
      <c r="BU47" s="122"/>
      <c r="BV47" s="122" t="str">
        <f t="shared" si="28"/>
        <v>1BR-20</v>
      </c>
      <c r="BW47" s="123">
        <f t="shared" si="29"/>
        <v>20</v>
      </c>
      <c r="BX47" s="124">
        <f t="shared" si="30"/>
        <v>60</v>
      </c>
      <c r="BY47" s="124">
        <f t="shared" si="30"/>
        <v>51</v>
      </c>
      <c r="BZ47" s="125">
        <f t="shared" si="31"/>
        <v>24587381.850000001</v>
      </c>
      <c r="CA47" s="125">
        <f t="shared" si="32"/>
        <v>1152649000</v>
      </c>
      <c r="CB47" s="125">
        <f t="shared" si="32"/>
        <v>1299220000</v>
      </c>
      <c r="CC47" s="125">
        <f t="shared" si="32"/>
        <v>1379353000</v>
      </c>
      <c r="CD47" s="125">
        <f t="shared" si="32"/>
        <v>1464428000</v>
      </c>
      <c r="CE47" s="125">
        <f t="shared" si="33"/>
        <v>1554751000</v>
      </c>
    </row>
    <row r="48" spans="1:84">
      <c r="A48" s="3">
        <f t="shared" si="34"/>
        <v>9</v>
      </c>
      <c r="B48" s="106">
        <v>9</v>
      </c>
      <c r="C48" s="107" t="s">
        <v>132</v>
      </c>
      <c r="D48" s="106">
        <v>22</v>
      </c>
      <c r="E48" s="109"/>
      <c r="F48" s="110" t="s">
        <v>89</v>
      </c>
      <c r="G48" s="111">
        <f t="shared" si="4"/>
        <v>81</v>
      </c>
      <c r="H48" s="111">
        <f t="shared" si="5"/>
        <v>70</v>
      </c>
      <c r="I48" s="112">
        <f t="shared" si="6"/>
        <v>26438045</v>
      </c>
      <c r="J48" s="112">
        <f t="shared" si="7"/>
        <v>4</v>
      </c>
      <c r="K48" s="113">
        <f t="shared" si="8"/>
        <v>0.97</v>
      </c>
      <c r="L48" s="114">
        <f t="shared" si="9"/>
        <v>1</v>
      </c>
      <c r="M48" s="115">
        <f t="shared" si="10"/>
        <v>21430033.428332321</v>
      </c>
      <c r="N48" s="115">
        <f t="shared" si="11"/>
        <v>24155071.683153033</v>
      </c>
      <c r="O48" s="115">
        <f t="shared" si="12"/>
        <v>25644903.649999999</v>
      </c>
      <c r="P48" s="115">
        <f t="shared" si="13"/>
        <v>27226625.192607865</v>
      </c>
      <c r="Q48" s="116">
        <f t="shared" si="14"/>
        <v>25644903.649999999</v>
      </c>
      <c r="R48" s="115">
        <f t="shared" si="14"/>
        <v>27226625.192607865</v>
      </c>
      <c r="S48" s="115">
        <f t="shared" si="15"/>
        <v>28905903.858942728</v>
      </c>
      <c r="T48" s="115"/>
      <c r="U48" s="115">
        <f t="shared" si="16"/>
        <v>1500102339.9832625</v>
      </c>
      <c r="V48" s="115">
        <f t="shared" si="17"/>
        <v>1690855017.8207123</v>
      </c>
      <c r="W48" s="115">
        <f t="shared" si="18"/>
        <v>1795143255.5</v>
      </c>
      <c r="X48" s="116">
        <f t="shared" si="19"/>
        <v>1905863763.4825506</v>
      </c>
      <c r="Y48" s="116">
        <f t="shared" si="20"/>
        <v>1795143255.5</v>
      </c>
      <c r="Z48" s="115">
        <f t="shared" si="21"/>
        <v>1905863763.4825506</v>
      </c>
      <c r="AA48" s="115">
        <f t="shared" si="22"/>
        <v>2023413270.1259911</v>
      </c>
      <c r="AB48" s="115"/>
      <c r="AC48" s="117" t="str">
        <f t="shared" si="23"/>
        <v>BERTAHAP</v>
      </c>
      <c r="AD48" s="118">
        <f t="shared" si="24"/>
        <v>0</v>
      </c>
      <c r="AE48" s="119">
        <v>2</v>
      </c>
      <c r="AF48" s="120"/>
      <c r="AG48" s="115" t="str">
        <f t="shared" si="25"/>
        <v>KR</v>
      </c>
      <c r="AH48" s="120">
        <v>1650113000</v>
      </c>
      <c r="AI48" s="120">
        <v>1859941000</v>
      </c>
      <c r="AJ48" s="120">
        <v>1974658000</v>
      </c>
      <c r="AK48" s="121">
        <v>2096451000</v>
      </c>
      <c r="AL48" s="121">
        <v>1974658000</v>
      </c>
      <c r="AM48" s="120">
        <v>2096451000</v>
      </c>
      <c r="AN48" s="120">
        <f t="shared" si="26"/>
        <v>2225755000</v>
      </c>
      <c r="AQ48" s="240"/>
      <c r="AR48" s="240"/>
      <c r="AS48" s="127"/>
      <c r="AT48" s="127"/>
      <c r="AU48" s="127"/>
      <c r="AV48" s="130"/>
      <c r="AW48" s="130"/>
      <c r="BR48" s="56">
        <f t="shared" si="27"/>
        <v>-641122.59124999866</v>
      </c>
      <c r="BS48" s="142">
        <f>O109</f>
        <v>24833255.668500002</v>
      </c>
      <c r="BT48" s="126">
        <v>3</v>
      </c>
      <c r="BU48" s="131" t="s">
        <v>148</v>
      </c>
      <c r="BV48" s="122" t="str">
        <f>F67</f>
        <v>1BR-6</v>
      </c>
      <c r="BW48" s="123" t="str">
        <f>D67</f>
        <v>06</v>
      </c>
      <c r="BX48" s="124">
        <f t="shared" ref="BX48:BY50" si="35">G67</f>
        <v>78</v>
      </c>
      <c r="BY48" s="124">
        <f t="shared" si="35"/>
        <v>66</v>
      </c>
      <c r="BZ48" s="125">
        <f>O67</f>
        <v>24587381.850000001</v>
      </c>
      <c r="CA48" s="125">
        <f t="shared" ref="CA48:CD50" si="36">AH67</f>
        <v>1491663000</v>
      </c>
      <c r="CB48" s="125">
        <f t="shared" si="36"/>
        <v>1681343000</v>
      </c>
      <c r="CC48" s="125">
        <f t="shared" si="36"/>
        <v>1785044000</v>
      </c>
      <c r="CD48" s="125">
        <f t="shared" si="36"/>
        <v>1895142000</v>
      </c>
      <c r="CE48" s="125">
        <f>AN67</f>
        <v>2012030000</v>
      </c>
      <c r="CF48" s="2">
        <v>4</v>
      </c>
    </row>
    <row r="49" spans="1:84">
      <c r="A49" s="3">
        <f t="shared" si="34"/>
        <v>10</v>
      </c>
      <c r="B49" s="106">
        <v>1</v>
      </c>
      <c r="C49" s="107" t="s">
        <v>134</v>
      </c>
      <c r="D49" s="108" t="s">
        <v>24</v>
      </c>
      <c r="E49" s="109"/>
      <c r="F49" s="110" t="s">
        <v>39</v>
      </c>
      <c r="G49" s="111">
        <f t="shared" si="4"/>
        <v>113</v>
      </c>
      <c r="H49" s="111">
        <f t="shared" si="5"/>
        <v>101</v>
      </c>
      <c r="I49" s="112">
        <f t="shared" si="6"/>
        <v>26438045</v>
      </c>
      <c r="J49" s="112">
        <f t="shared" si="7"/>
        <v>6</v>
      </c>
      <c r="K49" s="113">
        <f t="shared" si="8"/>
        <v>0.95</v>
      </c>
      <c r="L49" s="114">
        <f t="shared" si="9"/>
        <v>1</v>
      </c>
      <c r="M49" s="115">
        <f t="shared" si="10"/>
        <v>20988177.068985265</v>
      </c>
      <c r="N49" s="115">
        <f t="shared" si="11"/>
        <v>23657028.968036477</v>
      </c>
      <c r="O49" s="115">
        <f t="shared" si="12"/>
        <v>25116142.75</v>
      </c>
      <c r="P49" s="115">
        <f t="shared" si="13"/>
        <v>26665251.477296367</v>
      </c>
      <c r="Q49" s="116">
        <f t="shared" si="14"/>
        <v>25116142.75</v>
      </c>
      <c r="R49" s="115">
        <f t="shared" si="14"/>
        <v>26665251.477296367</v>
      </c>
      <c r="S49" s="115">
        <f t="shared" si="15"/>
        <v>28309905.841232572</v>
      </c>
      <c r="T49" s="115"/>
      <c r="U49" s="115">
        <f t="shared" si="16"/>
        <v>2119805883.9675117</v>
      </c>
      <c r="V49" s="115">
        <f t="shared" si="17"/>
        <v>2389359925.7716842</v>
      </c>
      <c r="W49" s="115">
        <f t="shared" si="18"/>
        <v>2536730417.75</v>
      </c>
      <c r="X49" s="116">
        <f t="shared" si="19"/>
        <v>2693190399.206933</v>
      </c>
      <c r="Y49" s="116">
        <f t="shared" si="20"/>
        <v>2536730417.75</v>
      </c>
      <c r="Z49" s="115">
        <f t="shared" si="21"/>
        <v>2693190399.206933</v>
      </c>
      <c r="AA49" s="115">
        <f t="shared" si="22"/>
        <v>2859300489.9644899</v>
      </c>
      <c r="AB49" s="115"/>
      <c r="AC49" s="117" t="str">
        <f t="shared" si="23"/>
        <v>BERTAHAP</v>
      </c>
      <c r="AD49" s="118">
        <f t="shared" si="24"/>
        <v>0</v>
      </c>
      <c r="AE49" s="119">
        <v>2</v>
      </c>
      <c r="AF49" s="120"/>
      <c r="AG49" s="115" t="str">
        <f t="shared" si="25"/>
        <v>KR</v>
      </c>
      <c r="AH49" s="120">
        <v>2331787000</v>
      </c>
      <c r="AI49" s="120">
        <v>2628296000</v>
      </c>
      <c r="AJ49" s="120">
        <v>2790404000</v>
      </c>
      <c r="AK49" s="121">
        <v>2962510000</v>
      </c>
      <c r="AL49" s="121">
        <v>2790404000</v>
      </c>
      <c r="AM49" s="120">
        <v>2962510000</v>
      </c>
      <c r="AN49" s="120">
        <f t="shared" si="26"/>
        <v>3145231000</v>
      </c>
      <c r="AQ49" s="240"/>
      <c r="AR49" s="240"/>
      <c r="AS49" s="127"/>
      <c r="AT49" s="127"/>
      <c r="AU49" s="127"/>
      <c r="AV49" s="130"/>
      <c r="AW49" s="130"/>
      <c r="BR49" s="56">
        <f t="shared" si="27"/>
        <v>-1169883.4912499972</v>
      </c>
      <c r="BS49" s="243">
        <f>O116</f>
        <v>25618465.605</v>
      </c>
      <c r="BT49" s="126"/>
      <c r="BU49" s="122"/>
      <c r="BV49" s="122" t="str">
        <f>F68</f>
        <v>1BR-8</v>
      </c>
      <c r="BW49" s="123" t="str">
        <f>D68</f>
        <v>08</v>
      </c>
      <c r="BX49" s="124">
        <f t="shared" si="35"/>
        <v>60</v>
      </c>
      <c r="BY49" s="124">
        <f t="shared" si="35"/>
        <v>52</v>
      </c>
      <c r="BZ49" s="125">
        <f>O68</f>
        <v>24587381.850000001</v>
      </c>
      <c r="CA49" s="125">
        <f t="shared" si="36"/>
        <v>1175250000</v>
      </c>
      <c r="CB49" s="125">
        <f t="shared" si="36"/>
        <v>1324695000</v>
      </c>
      <c r="CC49" s="125">
        <f t="shared" si="36"/>
        <v>1406399000</v>
      </c>
      <c r="CD49" s="125">
        <f t="shared" si="36"/>
        <v>1493142000</v>
      </c>
      <c r="CE49" s="125">
        <f>AN68</f>
        <v>1585236000</v>
      </c>
    </row>
    <row r="50" spans="1:84">
      <c r="A50" s="3">
        <f t="shared" si="34"/>
        <v>11</v>
      </c>
      <c r="B50" s="106">
        <v>2</v>
      </c>
      <c r="C50" s="107" t="s">
        <v>134</v>
      </c>
      <c r="D50" s="108" t="s">
        <v>35</v>
      </c>
      <c r="E50" s="109"/>
      <c r="F50" s="110" t="s">
        <v>42</v>
      </c>
      <c r="G50" s="111">
        <f t="shared" si="4"/>
        <v>78</v>
      </c>
      <c r="H50" s="111">
        <f t="shared" si="5"/>
        <v>66</v>
      </c>
      <c r="I50" s="112">
        <f t="shared" si="6"/>
        <v>26438045</v>
      </c>
      <c r="J50" s="112">
        <f t="shared" si="7"/>
        <v>2</v>
      </c>
      <c r="K50" s="113">
        <f t="shared" si="8"/>
        <v>0.93</v>
      </c>
      <c r="L50" s="114">
        <f t="shared" si="9"/>
        <v>1</v>
      </c>
      <c r="M50" s="115">
        <f t="shared" si="10"/>
        <v>20546320.709638204</v>
      </c>
      <c r="N50" s="115">
        <f t="shared" si="11"/>
        <v>23158986.25291992</v>
      </c>
      <c r="O50" s="115">
        <f t="shared" si="12"/>
        <v>24587381.850000001</v>
      </c>
      <c r="P50" s="115">
        <f t="shared" si="13"/>
        <v>26103877.761984866</v>
      </c>
      <c r="Q50" s="116">
        <f t="shared" si="14"/>
        <v>24587381.850000001</v>
      </c>
      <c r="R50" s="115">
        <f t="shared" si="14"/>
        <v>26103877.761984866</v>
      </c>
      <c r="S50" s="115">
        <f t="shared" si="15"/>
        <v>27713907.823522415</v>
      </c>
      <c r="T50" s="115"/>
      <c r="U50" s="115">
        <f t="shared" si="16"/>
        <v>1356057166.8361216</v>
      </c>
      <c r="V50" s="115">
        <f t="shared" si="17"/>
        <v>1528493092.6927147</v>
      </c>
      <c r="W50" s="115">
        <f t="shared" si="18"/>
        <v>1622767202.1000001</v>
      </c>
      <c r="X50" s="116">
        <f t="shared" si="19"/>
        <v>1722855932.2910011</v>
      </c>
      <c r="Y50" s="116">
        <f t="shared" si="20"/>
        <v>1622767202.1000001</v>
      </c>
      <c r="Z50" s="115">
        <f t="shared" si="21"/>
        <v>1722855932.2910011</v>
      </c>
      <c r="AA50" s="115">
        <f t="shared" si="22"/>
        <v>1829117916.3524795</v>
      </c>
      <c r="AB50" s="115"/>
      <c r="AC50" s="117" t="str">
        <f t="shared" si="23"/>
        <v>BERTAHAP</v>
      </c>
      <c r="AD50" s="118">
        <f t="shared" si="24"/>
        <v>0</v>
      </c>
      <c r="AE50" s="119">
        <v>2</v>
      </c>
      <c r="AF50" s="120"/>
      <c r="AG50" s="115" t="str">
        <f t="shared" si="25"/>
        <v>KR</v>
      </c>
      <c r="AH50" s="120">
        <v>1491663000</v>
      </c>
      <c r="AI50" s="120">
        <v>1681343000</v>
      </c>
      <c r="AJ50" s="120">
        <v>1785044000</v>
      </c>
      <c r="AK50" s="121">
        <v>1895142000</v>
      </c>
      <c r="AL50" s="121">
        <v>1785044000</v>
      </c>
      <c r="AM50" s="120">
        <v>1895142000</v>
      </c>
      <c r="AN50" s="120">
        <f t="shared" si="26"/>
        <v>2012030000</v>
      </c>
      <c r="AQ50" s="240"/>
      <c r="AR50" s="240"/>
      <c r="AS50" s="127"/>
      <c r="AT50" s="127"/>
      <c r="AU50" s="127"/>
      <c r="AV50" s="130"/>
      <c r="AW50" s="130"/>
      <c r="BR50" s="56">
        <f t="shared" si="27"/>
        <v>-1698644.3912499957</v>
      </c>
      <c r="BS50" s="244">
        <f>O123</f>
        <v>26157801.722999997</v>
      </c>
      <c r="BT50" s="126"/>
      <c r="BU50" s="122"/>
      <c r="BV50" s="122" t="str">
        <f>F69</f>
        <v>1BR-10</v>
      </c>
      <c r="BW50" s="123">
        <f>D69</f>
        <v>10</v>
      </c>
      <c r="BX50" s="124">
        <f t="shared" si="35"/>
        <v>74</v>
      </c>
      <c r="BY50" s="124">
        <f t="shared" si="35"/>
        <v>63</v>
      </c>
      <c r="BZ50" s="125">
        <f>O69</f>
        <v>24587381.850000001</v>
      </c>
      <c r="CA50" s="125">
        <f t="shared" si="36"/>
        <v>1423861000</v>
      </c>
      <c r="CB50" s="125">
        <f t="shared" si="36"/>
        <v>1604918000</v>
      </c>
      <c r="CC50" s="125">
        <f t="shared" si="36"/>
        <v>1703906000</v>
      </c>
      <c r="CD50" s="125">
        <f t="shared" si="36"/>
        <v>1808999000</v>
      </c>
      <c r="CE50" s="125">
        <f>AN69</f>
        <v>1920574000</v>
      </c>
    </row>
    <row r="51" spans="1:84">
      <c r="A51" s="3">
        <f t="shared" si="34"/>
        <v>12</v>
      </c>
      <c r="B51" s="106">
        <v>3</v>
      </c>
      <c r="C51" s="107" t="s">
        <v>134</v>
      </c>
      <c r="D51" s="108" t="s">
        <v>41</v>
      </c>
      <c r="E51" s="109"/>
      <c r="F51" s="110" t="s">
        <v>45</v>
      </c>
      <c r="G51" s="111">
        <f t="shared" si="4"/>
        <v>60</v>
      </c>
      <c r="H51" s="111">
        <f t="shared" si="5"/>
        <v>52</v>
      </c>
      <c r="I51" s="112">
        <f t="shared" si="6"/>
        <v>26438045</v>
      </c>
      <c r="J51" s="112">
        <f t="shared" si="7"/>
        <v>2</v>
      </c>
      <c r="K51" s="113">
        <f t="shared" si="8"/>
        <v>0.93</v>
      </c>
      <c r="L51" s="114">
        <f t="shared" si="9"/>
        <v>1</v>
      </c>
      <c r="M51" s="115">
        <f t="shared" si="10"/>
        <v>20546320.709638204</v>
      </c>
      <c r="N51" s="115">
        <f t="shared" si="11"/>
        <v>23158986.25291992</v>
      </c>
      <c r="O51" s="115">
        <f t="shared" si="12"/>
        <v>24587381.850000001</v>
      </c>
      <c r="P51" s="115">
        <f t="shared" si="13"/>
        <v>26103877.761984866</v>
      </c>
      <c r="Q51" s="116">
        <f t="shared" si="14"/>
        <v>24587381.850000001</v>
      </c>
      <c r="R51" s="115">
        <f t="shared" si="14"/>
        <v>26103877.761984866</v>
      </c>
      <c r="S51" s="115">
        <f t="shared" si="15"/>
        <v>27713907.823522415</v>
      </c>
      <c r="T51" s="115"/>
      <c r="U51" s="115">
        <f t="shared" si="16"/>
        <v>1068408676.9011866</v>
      </c>
      <c r="V51" s="115">
        <f t="shared" si="17"/>
        <v>1204267285.1518359</v>
      </c>
      <c r="W51" s="115">
        <f t="shared" si="18"/>
        <v>1278543856.2</v>
      </c>
      <c r="X51" s="116">
        <f t="shared" si="19"/>
        <v>1357401643.6232131</v>
      </c>
      <c r="Y51" s="116">
        <f t="shared" si="20"/>
        <v>1278543856.2</v>
      </c>
      <c r="Z51" s="115">
        <f t="shared" si="21"/>
        <v>1357401643.6232131</v>
      </c>
      <c r="AA51" s="115">
        <f t="shared" si="22"/>
        <v>1441123206.8231657</v>
      </c>
      <c r="AB51" s="115"/>
      <c r="AC51" s="117" t="str">
        <f t="shared" si="23"/>
        <v>BERTAHAP</v>
      </c>
      <c r="AD51" s="118">
        <f t="shared" si="24"/>
        <v>0</v>
      </c>
      <c r="AE51" s="119">
        <v>2</v>
      </c>
      <c r="AF51" s="120"/>
      <c r="AG51" s="115" t="str">
        <f t="shared" si="25"/>
        <v>KR</v>
      </c>
      <c r="AH51" s="120">
        <v>1175250000</v>
      </c>
      <c r="AI51" s="120">
        <v>1324695000</v>
      </c>
      <c r="AJ51" s="120">
        <v>1406399000</v>
      </c>
      <c r="AK51" s="121">
        <v>1493142000</v>
      </c>
      <c r="AL51" s="121">
        <v>1406399000</v>
      </c>
      <c r="AM51" s="120">
        <v>1493142000</v>
      </c>
      <c r="AN51" s="120">
        <f t="shared" si="26"/>
        <v>1585236000</v>
      </c>
      <c r="AQ51" s="240"/>
      <c r="AR51" s="240"/>
      <c r="AS51" s="127"/>
      <c r="AT51" s="127"/>
      <c r="AU51" s="127"/>
      <c r="AV51" s="130"/>
      <c r="AW51" s="130"/>
      <c r="BR51" s="56">
        <f t="shared" si="27"/>
        <v>-1698644.3912499957</v>
      </c>
      <c r="BS51" s="245">
        <f>O126</f>
        <v>24833255.668500002</v>
      </c>
      <c r="BT51" s="126"/>
      <c r="BU51" s="122"/>
      <c r="BV51" s="122" t="str">
        <f>F72</f>
        <v>1BR-20</v>
      </c>
      <c r="BW51" s="123">
        <f>D72</f>
        <v>20</v>
      </c>
      <c r="BX51" s="124">
        <f>G72</f>
        <v>60</v>
      </c>
      <c r="BY51" s="124">
        <f>H72</f>
        <v>51</v>
      </c>
      <c r="BZ51" s="125">
        <f>O72</f>
        <v>24587381.850000001</v>
      </c>
      <c r="CA51" s="125">
        <f>AH72</f>
        <v>1152649000</v>
      </c>
      <c r="CB51" s="125">
        <f>AI72</f>
        <v>1299220000</v>
      </c>
      <c r="CC51" s="125">
        <f>AJ72</f>
        <v>1379353000</v>
      </c>
      <c r="CD51" s="125">
        <f>AK72</f>
        <v>1464428000</v>
      </c>
      <c r="CE51" s="125">
        <f>AN72</f>
        <v>1554751000</v>
      </c>
    </row>
    <row r="52" spans="1:84">
      <c r="A52" s="3">
        <f t="shared" si="34"/>
        <v>13</v>
      </c>
      <c r="B52" s="106">
        <v>4</v>
      </c>
      <c r="C52" s="107" t="s">
        <v>134</v>
      </c>
      <c r="D52" s="108">
        <v>10</v>
      </c>
      <c r="E52" s="109"/>
      <c r="F52" s="110" t="s">
        <v>48</v>
      </c>
      <c r="G52" s="111">
        <f t="shared" si="4"/>
        <v>74</v>
      </c>
      <c r="H52" s="111">
        <f t="shared" si="5"/>
        <v>63</v>
      </c>
      <c r="I52" s="112">
        <f t="shared" si="6"/>
        <v>26438045</v>
      </c>
      <c r="J52" s="112">
        <f t="shared" si="7"/>
        <v>2</v>
      </c>
      <c r="K52" s="113">
        <f t="shared" si="8"/>
        <v>0.93</v>
      </c>
      <c r="L52" s="114">
        <f t="shared" si="9"/>
        <v>1</v>
      </c>
      <c r="M52" s="115">
        <f t="shared" si="10"/>
        <v>20546320.709638204</v>
      </c>
      <c r="N52" s="115">
        <f t="shared" si="11"/>
        <v>23158986.25291992</v>
      </c>
      <c r="O52" s="115">
        <f t="shared" si="12"/>
        <v>24587381.850000001</v>
      </c>
      <c r="P52" s="115">
        <f t="shared" si="13"/>
        <v>26103877.761984866</v>
      </c>
      <c r="Q52" s="116">
        <f t="shared" si="14"/>
        <v>24587381.850000001</v>
      </c>
      <c r="R52" s="115">
        <f t="shared" si="14"/>
        <v>26103877.761984866</v>
      </c>
      <c r="S52" s="115">
        <f t="shared" si="15"/>
        <v>27713907.823522415</v>
      </c>
      <c r="T52" s="115"/>
      <c r="U52" s="115">
        <f t="shared" si="16"/>
        <v>1294418204.707207</v>
      </c>
      <c r="V52" s="115">
        <f t="shared" si="17"/>
        <v>1459016133.933955</v>
      </c>
      <c r="W52" s="115">
        <f t="shared" si="18"/>
        <v>1549005056.5500002</v>
      </c>
      <c r="X52" s="116">
        <f t="shared" si="19"/>
        <v>1644544299.0050466</v>
      </c>
      <c r="Y52" s="116">
        <f t="shared" si="20"/>
        <v>1549005056.5500002</v>
      </c>
      <c r="Z52" s="115">
        <f t="shared" si="21"/>
        <v>1644544299.0050466</v>
      </c>
      <c r="AA52" s="115">
        <f t="shared" si="22"/>
        <v>1745976192.8819122</v>
      </c>
      <c r="AB52" s="115"/>
      <c r="AC52" s="117" t="str">
        <f t="shared" si="23"/>
        <v>BERTAHAP</v>
      </c>
      <c r="AD52" s="118">
        <f t="shared" si="24"/>
        <v>0</v>
      </c>
      <c r="AE52" s="119">
        <v>2</v>
      </c>
      <c r="AF52" s="120"/>
      <c r="AG52" s="115" t="str">
        <f t="shared" si="25"/>
        <v>KR</v>
      </c>
      <c r="AH52" s="120">
        <v>1423861000</v>
      </c>
      <c r="AI52" s="120">
        <v>1604918000</v>
      </c>
      <c r="AJ52" s="120">
        <v>1703906000</v>
      </c>
      <c r="AK52" s="121">
        <v>1808999000</v>
      </c>
      <c r="AL52" s="121">
        <v>1703906000</v>
      </c>
      <c r="AM52" s="120">
        <v>1808999000</v>
      </c>
      <c r="AN52" s="120">
        <f t="shared" si="26"/>
        <v>1920574000</v>
      </c>
      <c r="AQ52" s="240"/>
      <c r="AR52" s="240"/>
      <c r="AS52" s="127"/>
      <c r="AT52" s="127"/>
      <c r="AU52" s="127"/>
      <c r="AV52" s="130"/>
      <c r="AW52" s="130"/>
      <c r="BR52" s="56">
        <f t="shared" si="27"/>
        <v>-1698644.3912499957</v>
      </c>
      <c r="BS52" s="246">
        <f>O171</f>
        <v>25901352.686499998</v>
      </c>
      <c r="BT52" s="126">
        <v>4</v>
      </c>
      <c r="BU52" s="122" t="s">
        <v>150</v>
      </c>
      <c r="BV52" s="122" t="str">
        <f>F83</f>
        <v>1BR-6</v>
      </c>
      <c r="BW52" s="123" t="str">
        <f>D83</f>
        <v>06</v>
      </c>
      <c r="BX52" s="124">
        <f t="shared" ref="BX52:BY55" si="37">G83</f>
        <v>78</v>
      </c>
      <c r="BY52" s="124">
        <f t="shared" si="37"/>
        <v>66</v>
      </c>
      <c r="BZ52" s="125">
        <f>O83</f>
        <v>24587381.850000001</v>
      </c>
      <c r="CA52" s="125">
        <f t="shared" ref="CA52:CD55" si="38">AH83</f>
        <v>1491663000</v>
      </c>
      <c r="CB52" s="125">
        <f t="shared" si="38"/>
        <v>1681343000</v>
      </c>
      <c r="CC52" s="125">
        <f t="shared" si="38"/>
        <v>1785044000</v>
      </c>
      <c r="CD52" s="125">
        <f t="shared" si="38"/>
        <v>1895142000</v>
      </c>
      <c r="CE52" s="125">
        <f>AN83</f>
        <v>2012030000</v>
      </c>
      <c r="CF52" s="2">
        <v>12</v>
      </c>
    </row>
    <row r="53" spans="1:84">
      <c r="A53" s="3">
        <f t="shared" si="34"/>
        <v>14</v>
      </c>
      <c r="B53" s="106">
        <v>5</v>
      </c>
      <c r="C53" s="107" t="s">
        <v>134</v>
      </c>
      <c r="D53" s="106">
        <v>12</v>
      </c>
      <c r="E53" s="109"/>
      <c r="F53" s="110" t="s">
        <v>50</v>
      </c>
      <c r="G53" s="111">
        <f t="shared" si="4"/>
        <v>67</v>
      </c>
      <c r="H53" s="111">
        <f t="shared" si="5"/>
        <v>57</v>
      </c>
      <c r="I53" s="112">
        <f t="shared" si="6"/>
        <v>26438045</v>
      </c>
      <c r="J53" s="112">
        <f t="shared" si="7"/>
        <v>2</v>
      </c>
      <c r="K53" s="113">
        <f t="shared" si="8"/>
        <v>0.93</v>
      </c>
      <c r="L53" s="114">
        <f t="shared" si="9"/>
        <v>1</v>
      </c>
      <c r="M53" s="115">
        <f t="shared" si="10"/>
        <v>20546320.709638204</v>
      </c>
      <c r="N53" s="115">
        <f t="shared" si="11"/>
        <v>23158986.25291992</v>
      </c>
      <c r="O53" s="115">
        <f t="shared" si="12"/>
        <v>24587381.850000001</v>
      </c>
      <c r="P53" s="115">
        <f t="shared" si="13"/>
        <v>26103877.761984866</v>
      </c>
      <c r="Q53" s="116">
        <f t="shared" si="14"/>
        <v>24587381.850000001</v>
      </c>
      <c r="R53" s="115">
        <f t="shared" si="14"/>
        <v>26103877.761984866</v>
      </c>
      <c r="S53" s="115">
        <f t="shared" si="15"/>
        <v>27713907.823522415</v>
      </c>
      <c r="T53" s="115"/>
      <c r="U53" s="115">
        <f t="shared" si="16"/>
        <v>1171140280.4493775</v>
      </c>
      <c r="V53" s="115">
        <f t="shared" si="17"/>
        <v>1320062216.4164355</v>
      </c>
      <c r="W53" s="115">
        <f t="shared" si="18"/>
        <v>1401480765.45</v>
      </c>
      <c r="X53" s="116">
        <f t="shared" si="19"/>
        <v>1487921032.4331374</v>
      </c>
      <c r="Y53" s="116">
        <f t="shared" si="20"/>
        <v>1401480765.45</v>
      </c>
      <c r="Z53" s="115">
        <f t="shared" si="21"/>
        <v>1487921032.4331374</v>
      </c>
      <c r="AA53" s="115">
        <f t="shared" si="22"/>
        <v>1579692745.9407775</v>
      </c>
      <c r="AB53" s="115"/>
      <c r="AC53" s="117" t="str">
        <f t="shared" si="23"/>
        <v>BERTAHAP</v>
      </c>
      <c r="AD53" s="118">
        <f t="shared" si="24"/>
        <v>0</v>
      </c>
      <c r="AE53" s="119">
        <v>2</v>
      </c>
      <c r="AF53" s="120"/>
      <c r="AG53" s="115" t="str">
        <f t="shared" si="25"/>
        <v>KR</v>
      </c>
      <c r="AH53" s="120">
        <v>1288255000</v>
      </c>
      <c r="AI53" s="120">
        <v>1452069000</v>
      </c>
      <c r="AJ53" s="120">
        <v>1541629000</v>
      </c>
      <c r="AK53" s="121">
        <v>1636714000</v>
      </c>
      <c r="AL53" s="121">
        <v>1541629000</v>
      </c>
      <c r="AM53" s="120">
        <v>1636714000</v>
      </c>
      <c r="AN53" s="120">
        <f t="shared" si="26"/>
        <v>1737663000</v>
      </c>
      <c r="AQ53" s="240"/>
      <c r="AR53" s="240"/>
      <c r="AS53" s="127"/>
      <c r="AT53" s="127"/>
      <c r="AU53" s="127"/>
      <c r="AV53" s="130"/>
      <c r="AW53" s="130"/>
      <c r="BR53" s="56">
        <f t="shared" si="27"/>
        <v>-1698644.3912499957</v>
      </c>
      <c r="BS53" s="133">
        <f>O179</f>
        <v>25079129.487000003</v>
      </c>
      <c r="BT53" s="126"/>
      <c r="BU53" s="122"/>
      <c r="BV53" s="122" t="str">
        <f>F84</f>
        <v>1BR-8</v>
      </c>
      <c r="BW53" s="123" t="str">
        <f>D84</f>
        <v>08</v>
      </c>
      <c r="BX53" s="124">
        <f t="shared" si="37"/>
        <v>60</v>
      </c>
      <c r="BY53" s="124">
        <f t="shared" si="37"/>
        <v>52</v>
      </c>
      <c r="BZ53" s="125">
        <f>O84</f>
        <v>24587381.850000001</v>
      </c>
      <c r="CA53" s="125">
        <f t="shared" si="38"/>
        <v>1175250000</v>
      </c>
      <c r="CB53" s="125">
        <f t="shared" si="38"/>
        <v>1324695000</v>
      </c>
      <c r="CC53" s="125">
        <f t="shared" si="38"/>
        <v>1406399000</v>
      </c>
      <c r="CD53" s="125">
        <f t="shared" si="38"/>
        <v>1493142000</v>
      </c>
      <c r="CE53" s="125">
        <f>AN84</f>
        <v>1585236000</v>
      </c>
    </row>
    <row r="54" spans="1:84">
      <c r="A54" s="3">
        <f t="shared" si="34"/>
        <v>15</v>
      </c>
      <c r="B54" s="106">
        <v>6</v>
      </c>
      <c r="C54" s="107" t="s">
        <v>134</v>
      </c>
      <c r="D54" s="108">
        <v>16</v>
      </c>
      <c r="E54" s="109"/>
      <c r="F54" s="110" t="s">
        <v>52</v>
      </c>
      <c r="G54" s="111">
        <f t="shared" si="4"/>
        <v>71</v>
      </c>
      <c r="H54" s="111">
        <f t="shared" si="5"/>
        <v>63</v>
      </c>
      <c r="I54" s="112">
        <f t="shared" si="6"/>
        <v>26438045</v>
      </c>
      <c r="J54" s="112">
        <f t="shared" si="7"/>
        <v>2</v>
      </c>
      <c r="K54" s="113">
        <f t="shared" si="8"/>
        <v>0.93</v>
      </c>
      <c r="L54" s="114">
        <f t="shared" si="9"/>
        <v>1</v>
      </c>
      <c r="M54" s="115">
        <f t="shared" si="10"/>
        <v>20546320.709638204</v>
      </c>
      <c r="N54" s="115">
        <f t="shared" si="11"/>
        <v>23158986.25291992</v>
      </c>
      <c r="O54" s="115">
        <f t="shared" si="12"/>
        <v>24587381.850000001</v>
      </c>
      <c r="P54" s="115">
        <f t="shared" si="13"/>
        <v>26103877.761984866</v>
      </c>
      <c r="Q54" s="116">
        <f t="shared" si="14"/>
        <v>24587381.850000001</v>
      </c>
      <c r="R54" s="115">
        <f t="shared" si="14"/>
        <v>26103877.761984866</v>
      </c>
      <c r="S54" s="115">
        <f t="shared" si="15"/>
        <v>27713907.823522415</v>
      </c>
      <c r="T54" s="115"/>
      <c r="U54" s="115">
        <f t="shared" si="16"/>
        <v>1294418204.707207</v>
      </c>
      <c r="V54" s="115">
        <f t="shared" si="17"/>
        <v>1459016133.933955</v>
      </c>
      <c r="W54" s="115">
        <f t="shared" si="18"/>
        <v>1549005056.5500002</v>
      </c>
      <c r="X54" s="116">
        <f t="shared" si="19"/>
        <v>1644544299.0050466</v>
      </c>
      <c r="Y54" s="116">
        <f t="shared" si="20"/>
        <v>1549005056.5500002</v>
      </c>
      <c r="Z54" s="115">
        <f t="shared" si="21"/>
        <v>1644544299.0050466</v>
      </c>
      <c r="AA54" s="115">
        <f t="shared" si="22"/>
        <v>1745976192.8819122</v>
      </c>
      <c r="AB54" s="115"/>
      <c r="AC54" s="117" t="str">
        <f t="shared" si="23"/>
        <v>BERTAHAP</v>
      </c>
      <c r="AD54" s="118">
        <f t="shared" si="24"/>
        <v>0</v>
      </c>
      <c r="AE54" s="119">
        <v>2</v>
      </c>
      <c r="AF54" s="120"/>
      <c r="AG54" s="115" t="str">
        <f t="shared" si="25"/>
        <v>KR</v>
      </c>
      <c r="AH54" s="120">
        <v>1423861000</v>
      </c>
      <c r="AI54" s="120">
        <v>1604918000</v>
      </c>
      <c r="AJ54" s="120">
        <v>1703906000</v>
      </c>
      <c r="AK54" s="121">
        <v>1808999000</v>
      </c>
      <c r="AL54" s="121">
        <v>1703906000</v>
      </c>
      <c r="AM54" s="120">
        <v>1808999000</v>
      </c>
      <c r="AN54" s="120">
        <f t="shared" si="26"/>
        <v>1920574000</v>
      </c>
      <c r="AQ54" s="240"/>
      <c r="AR54" s="240"/>
      <c r="AS54" s="127"/>
      <c r="AT54" s="127"/>
      <c r="AU54" s="127"/>
      <c r="AV54" s="130"/>
      <c r="AW54" s="130"/>
      <c r="BR54" s="56">
        <f t="shared" si="27"/>
        <v>-1698644.3912499957</v>
      </c>
      <c r="BS54" s="247">
        <f>O180</f>
        <v>26157801.722999997</v>
      </c>
      <c r="BT54" s="126"/>
      <c r="BU54" s="131"/>
      <c r="BV54" s="122" t="str">
        <f>F85</f>
        <v>1BR-10</v>
      </c>
      <c r="BW54" s="123">
        <f>D85</f>
        <v>10</v>
      </c>
      <c r="BX54" s="124">
        <f t="shared" si="37"/>
        <v>74</v>
      </c>
      <c r="BY54" s="124">
        <f t="shared" si="37"/>
        <v>63</v>
      </c>
      <c r="BZ54" s="125">
        <f>O85</f>
        <v>24587381.850000001</v>
      </c>
      <c r="CA54" s="125">
        <f t="shared" si="38"/>
        <v>1423861000</v>
      </c>
      <c r="CB54" s="125">
        <f t="shared" si="38"/>
        <v>1604918000</v>
      </c>
      <c r="CC54" s="125">
        <f t="shared" si="38"/>
        <v>1703906000</v>
      </c>
      <c r="CD54" s="125">
        <f t="shared" si="38"/>
        <v>1808999000</v>
      </c>
      <c r="CE54" s="125">
        <f>AN85</f>
        <v>1920574000</v>
      </c>
    </row>
    <row r="55" spans="1:84">
      <c r="A55" s="3">
        <f t="shared" si="34"/>
        <v>16</v>
      </c>
      <c r="B55" s="106">
        <v>7</v>
      </c>
      <c r="C55" s="107" t="s">
        <v>134</v>
      </c>
      <c r="D55" s="106">
        <v>18</v>
      </c>
      <c r="E55" s="109"/>
      <c r="F55" s="110" t="s">
        <v>54</v>
      </c>
      <c r="G55" s="111">
        <f t="shared" si="4"/>
        <v>97</v>
      </c>
      <c r="H55" s="111">
        <f t="shared" si="5"/>
        <v>85</v>
      </c>
      <c r="I55" s="112">
        <f t="shared" si="6"/>
        <v>26438045</v>
      </c>
      <c r="J55" s="112">
        <f t="shared" si="7"/>
        <v>2</v>
      </c>
      <c r="K55" s="113">
        <f t="shared" si="8"/>
        <v>0.93</v>
      </c>
      <c r="L55" s="114">
        <f t="shared" si="9"/>
        <v>1</v>
      </c>
      <c r="M55" s="115">
        <f t="shared" si="10"/>
        <v>20546320.709638204</v>
      </c>
      <c r="N55" s="115">
        <f t="shared" si="11"/>
        <v>23158986.25291992</v>
      </c>
      <c r="O55" s="115">
        <f t="shared" si="12"/>
        <v>24587381.850000001</v>
      </c>
      <c r="P55" s="115">
        <f t="shared" si="13"/>
        <v>26103877.761984866</v>
      </c>
      <c r="Q55" s="116">
        <f t="shared" si="14"/>
        <v>24587381.850000001</v>
      </c>
      <c r="R55" s="115">
        <f t="shared" si="14"/>
        <v>26103877.761984866</v>
      </c>
      <c r="S55" s="115">
        <f t="shared" si="15"/>
        <v>27713907.823522415</v>
      </c>
      <c r="T55" s="115"/>
      <c r="U55" s="115">
        <f t="shared" si="16"/>
        <v>1746437260.3192475</v>
      </c>
      <c r="V55" s="115">
        <f t="shared" si="17"/>
        <v>1968513831.4981933</v>
      </c>
      <c r="W55" s="115">
        <f t="shared" si="18"/>
        <v>2089927457.2500002</v>
      </c>
      <c r="X55" s="116">
        <f t="shared" si="19"/>
        <v>2218829609.7687135</v>
      </c>
      <c r="Y55" s="116">
        <f t="shared" si="20"/>
        <v>2089927457.2500002</v>
      </c>
      <c r="Z55" s="115">
        <f t="shared" si="21"/>
        <v>2218829609.7687135</v>
      </c>
      <c r="AA55" s="115">
        <f t="shared" si="22"/>
        <v>2355682164.9994054</v>
      </c>
      <c r="AB55" s="115"/>
      <c r="AC55" s="117" t="str">
        <f t="shared" si="23"/>
        <v>BERTAHAP</v>
      </c>
      <c r="AD55" s="118">
        <f t="shared" si="24"/>
        <v>0</v>
      </c>
      <c r="AE55" s="119">
        <v>2</v>
      </c>
      <c r="AF55" s="120"/>
      <c r="AG55" s="115" t="str">
        <f t="shared" si="25"/>
        <v>KR</v>
      </c>
      <c r="AH55" s="120">
        <v>1921081000</v>
      </c>
      <c r="AI55" s="120">
        <v>2165366000</v>
      </c>
      <c r="AJ55" s="120">
        <v>2298921000</v>
      </c>
      <c r="AK55" s="121">
        <v>2440713000</v>
      </c>
      <c r="AL55" s="121">
        <v>2298921000</v>
      </c>
      <c r="AM55" s="120">
        <v>2440713000</v>
      </c>
      <c r="AN55" s="120">
        <f t="shared" si="26"/>
        <v>2591251000</v>
      </c>
      <c r="AQ55" s="240"/>
      <c r="AR55" s="240"/>
      <c r="AS55" s="127"/>
      <c r="AT55" s="127"/>
      <c r="AU55" s="127"/>
      <c r="AV55" s="130"/>
      <c r="AW55" s="130"/>
      <c r="BR55" s="56">
        <f t="shared" si="27"/>
        <v>-1698644.3912499957</v>
      </c>
      <c r="BS55" s="137">
        <f>O188</f>
        <v>26414250.759500001</v>
      </c>
      <c r="BT55" s="126"/>
      <c r="BU55" s="122"/>
      <c r="BV55" s="122" t="str">
        <f>F86</f>
        <v>1BR-12</v>
      </c>
      <c r="BW55" s="123">
        <f>D86</f>
        <v>12</v>
      </c>
      <c r="BX55" s="124">
        <f t="shared" si="37"/>
        <v>67</v>
      </c>
      <c r="BY55" s="124">
        <f t="shared" si="37"/>
        <v>57</v>
      </c>
      <c r="BZ55" s="125">
        <f>O86</f>
        <v>24587381.850000001</v>
      </c>
      <c r="CA55" s="125">
        <f t="shared" si="38"/>
        <v>1288255000</v>
      </c>
      <c r="CB55" s="125">
        <f t="shared" si="38"/>
        <v>1452069000</v>
      </c>
      <c r="CC55" s="125">
        <f t="shared" si="38"/>
        <v>1541629000</v>
      </c>
      <c r="CD55" s="125">
        <f t="shared" si="38"/>
        <v>1636714000</v>
      </c>
      <c r="CE55" s="125">
        <f>AN86</f>
        <v>1737663000</v>
      </c>
    </row>
    <row r="56" spans="1:84">
      <c r="A56" s="3">
        <f t="shared" si="34"/>
        <v>17</v>
      </c>
      <c r="B56" s="106">
        <v>8</v>
      </c>
      <c r="C56" s="107" t="s">
        <v>134</v>
      </c>
      <c r="D56" s="106">
        <v>20</v>
      </c>
      <c r="E56" s="109"/>
      <c r="F56" s="110" t="s">
        <v>70</v>
      </c>
      <c r="G56" s="111">
        <f t="shared" si="4"/>
        <v>60</v>
      </c>
      <c r="H56" s="111">
        <f t="shared" si="5"/>
        <v>51</v>
      </c>
      <c r="I56" s="112">
        <f t="shared" si="6"/>
        <v>26438045</v>
      </c>
      <c r="J56" s="112">
        <f t="shared" si="7"/>
        <v>2</v>
      </c>
      <c r="K56" s="113">
        <f t="shared" si="8"/>
        <v>0.93</v>
      </c>
      <c r="L56" s="114">
        <f t="shared" si="9"/>
        <v>1</v>
      </c>
      <c r="M56" s="115">
        <f t="shared" si="10"/>
        <v>20546320.709638204</v>
      </c>
      <c r="N56" s="115">
        <f t="shared" si="11"/>
        <v>23158986.25291992</v>
      </c>
      <c r="O56" s="115">
        <f t="shared" si="12"/>
        <v>24587381.850000001</v>
      </c>
      <c r="P56" s="115">
        <f t="shared" si="13"/>
        <v>26103877.761984866</v>
      </c>
      <c r="Q56" s="116">
        <f t="shared" si="14"/>
        <v>24587381.850000001</v>
      </c>
      <c r="R56" s="115">
        <f t="shared" si="14"/>
        <v>26103877.761984866</v>
      </c>
      <c r="S56" s="115">
        <f t="shared" si="15"/>
        <v>27713907.823522415</v>
      </c>
      <c r="T56" s="115"/>
      <c r="U56" s="115">
        <f t="shared" si="16"/>
        <v>1047862356.1915485</v>
      </c>
      <c r="V56" s="115">
        <f t="shared" si="17"/>
        <v>1181108298.898916</v>
      </c>
      <c r="W56" s="115">
        <f t="shared" si="18"/>
        <v>1253956474.3500001</v>
      </c>
      <c r="X56" s="116">
        <f t="shared" si="19"/>
        <v>1331297765.8612282</v>
      </c>
      <c r="Y56" s="116">
        <f t="shared" si="20"/>
        <v>1253956474.3500001</v>
      </c>
      <c r="Z56" s="115">
        <f t="shared" si="21"/>
        <v>1331297765.8612282</v>
      </c>
      <c r="AA56" s="115">
        <f t="shared" si="22"/>
        <v>1413409298.9996431</v>
      </c>
      <c r="AB56" s="115"/>
      <c r="AC56" s="117" t="str">
        <f t="shared" si="23"/>
        <v>BERTAHAP</v>
      </c>
      <c r="AD56" s="118">
        <f t="shared" si="24"/>
        <v>0</v>
      </c>
      <c r="AE56" s="119">
        <v>2</v>
      </c>
      <c r="AF56" s="120"/>
      <c r="AG56" s="115" t="str">
        <f t="shared" si="25"/>
        <v>KR</v>
      </c>
      <c r="AH56" s="120">
        <v>1152649000</v>
      </c>
      <c r="AI56" s="120">
        <v>1299220000</v>
      </c>
      <c r="AJ56" s="120">
        <v>1379353000</v>
      </c>
      <c r="AK56" s="121">
        <v>1464428000</v>
      </c>
      <c r="AL56" s="121">
        <v>1379353000</v>
      </c>
      <c r="AM56" s="120">
        <v>1464428000</v>
      </c>
      <c r="AN56" s="120">
        <f t="shared" si="26"/>
        <v>1554751000</v>
      </c>
      <c r="AQ56" s="240"/>
      <c r="AR56" s="240"/>
      <c r="AS56" s="127"/>
      <c r="AT56" s="127"/>
      <c r="AU56" s="127"/>
      <c r="AV56" s="130"/>
      <c r="AW56" s="130"/>
      <c r="BR56" s="56">
        <f t="shared" si="27"/>
        <v>-1698644.3912499957</v>
      </c>
      <c r="BS56" s="75">
        <f>O189</f>
        <v>25079129.487000003</v>
      </c>
      <c r="BT56" s="126"/>
      <c r="BU56" s="122"/>
      <c r="BV56" s="122" t="str">
        <f>F88</f>
        <v>2BR-18</v>
      </c>
      <c r="BW56" s="123">
        <f>D88</f>
        <v>18</v>
      </c>
      <c r="BX56" s="124">
        <f>G88</f>
        <v>97</v>
      </c>
      <c r="BY56" s="124">
        <f>H88</f>
        <v>85</v>
      </c>
      <c r="BZ56" s="125">
        <f>O88</f>
        <v>24587381.850000001</v>
      </c>
      <c r="CA56" s="125">
        <f t="shared" ref="CA56:CD57" si="39">AH88</f>
        <v>1921081000</v>
      </c>
      <c r="CB56" s="125">
        <f t="shared" si="39"/>
        <v>2165366000</v>
      </c>
      <c r="CC56" s="125">
        <f t="shared" si="39"/>
        <v>2298921000</v>
      </c>
      <c r="CD56" s="125">
        <f t="shared" si="39"/>
        <v>2440713000</v>
      </c>
      <c r="CE56" s="125">
        <f>AN88</f>
        <v>2591251000</v>
      </c>
    </row>
    <row r="57" spans="1:84">
      <c r="A57" s="3">
        <f t="shared" si="34"/>
        <v>18</v>
      </c>
      <c r="B57" s="106">
        <v>9</v>
      </c>
      <c r="C57" s="107" t="s">
        <v>134</v>
      </c>
      <c r="D57" s="106">
        <v>22</v>
      </c>
      <c r="E57" s="109"/>
      <c r="F57" s="110" t="s">
        <v>89</v>
      </c>
      <c r="G57" s="111">
        <f t="shared" si="4"/>
        <v>81</v>
      </c>
      <c r="H57" s="111">
        <f t="shared" si="5"/>
        <v>70</v>
      </c>
      <c r="I57" s="112">
        <f t="shared" si="6"/>
        <v>26438045</v>
      </c>
      <c r="J57" s="112">
        <f t="shared" si="7"/>
        <v>4</v>
      </c>
      <c r="K57" s="113">
        <f t="shared" si="8"/>
        <v>0.97</v>
      </c>
      <c r="L57" s="114">
        <f t="shared" si="9"/>
        <v>1</v>
      </c>
      <c r="M57" s="115">
        <f t="shared" si="10"/>
        <v>21430033.428332321</v>
      </c>
      <c r="N57" s="115">
        <f t="shared" si="11"/>
        <v>24155071.683153033</v>
      </c>
      <c r="O57" s="115">
        <f t="shared" si="12"/>
        <v>25644903.649999999</v>
      </c>
      <c r="P57" s="115">
        <f t="shared" si="13"/>
        <v>27226625.192607865</v>
      </c>
      <c r="Q57" s="116">
        <f t="shared" si="14"/>
        <v>25644903.649999999</v>
      </c>
      <c r="R57" s="115">
        <f t="shared" si="14"/>
        <v>27226625.192607865</v>
      </c>
      <c r="S57" s="115">
        <f t="shared" si="15"/>
        <v>28905903.858942728</v>
      </c>
      <c r="T57" s="115"/>
      <c r="U57" s="115">
        <f t="shared" si="16"/>
        <v>1500102339.9832625</v>
      </c>
      <c r="V57" s="115">
        <f t="shared" si="17"/>
        <v>1690855017.8207123</v>
      </c>
      <c r="W57" s="115">
        <f t="shared" si="18"/>
        <v>1795143255.5</v>
      </c>
      <c r="X57" s="116">
        <f t="shared" si="19"/>
        <v>1905863763.4825506</v>
      </c>
      <c r="Y57" s="116">
        <f t="shared" si="20"/>
        <v>1795143255.5</v>
      </c>
      <c r="Z57" s="115">
        <f t="shared" si="21"/>
        <v>1905863763.4825506</v>
      </c>
      <c r="AA57" s="115">
        <f t="shared" si="22"/>
        <v>2023413270.1259911</v>
      </c>
      <c r="AB57" s="115"/>
      <c r="AC57" s="117" t="str">
        <f t="shared" si="23"/>
        <v>BERTAHAP</v>
      </c>
      <c r="AD57" s="118">
        <f t="shared" si="24"/>
        <v>0</v>
      </c>
      <c r="AE57" s="119">
        <v>2</v>
      </c>
      <c r="AF57" s="120"/>
      <c r="AG57" s="115" t="str">
        <f t="shared" si="25"/>
        <v>KR</v>
      </c>
      <c r="AH57" s="120">
        <v>1650113000</v>
      </c>
      <c r="AI57" s="120">
        <v>1859941000</v>
      </c>
      <c r="AJ57" s="120">
        <v>1974658000</v>
      </c>
      <c r="AK57" s="121">
        <v>2096451000</v>
      </c>
      <c r="AL57" s="121">
        <v>1974658000</v>
      </c>
      <c r="AM57" s="120">
        <v>2096451000</v>
      </c>
      <c r="AN57" s="120">
        <f t="shared" si="26"/>
        <v>2225755000</v>
      </c>
      <c r="AQ57" s="240"/>
      <c r="AR57" s="240"/>
      <c r="AS57" s="127"/>
      <c r="AT57" s="127"/>
      <c r="AU57" s="127"/>
      <c r="AV57" s="130"/>
      <c r="AW57" s="130"/>
      <c r="BR57" s="56">
        <f t="shared" si="27"/>
        <v>-641122.59124999866</v>
      </c>
      <c r="BS57" s="136">
        <f>O205</f>
        <v>25618465.605</v>
      </c>
      <c r="BT57" s="126"/>
      <c r="BU57" s="122"/>
      <c r="BV57" s="122" t="str">
        <f>F89</f>
        <v>1BR-20</v>
      </c>
      <c r="BW57" s="123">
        <f>D89</f>
        <v>20</v>
      </c>
      <c r="BX57" s="124">
        <f>G89</f>
        <v>60</v>
      </c>
      <c r="BY57" s="124">
        <f>H89</f>
        <v>51</v>
      </c>
      <c r="BZ57" s="125">
        <f>O89</f>
        <v>24587381.850000001</v>
      </c>
      <c r="CA57" s="125">
        <f t="shared" si="39"/>
        <v>1152649000</v>
      </c>
      <c r="CB57" s="125">
        <f t="shared" si="39"/>
        <v>1299220000</v>
      </c>
      <c r="CC57" s="125">
        <f t="shared" si="39"/>
        <v>1379353000</v>
      </c>
      <c r="CD57" s="125">
        <f t="shared" si="39"/>
        <v>1464428000</v>
      </c>
      <c r="CE57" s="125">
        <f>AN89</f>
        <v>1554751000</v>
      </c>
    </row>
    <row r="58" spans="1:84">
      <c r="A58" s="3">
        <f t="shared" si="34"/>
        <v>19</v>
      </c>
      <c r="B58" s="106">
        <v>1</v>
      </c>
      <c r="C58" s="107" t="s">
        <v>139</v>
      </c>
      <c r="D58" s="108" t="s">
        <v>24</v>
      </c>
      <c r="E58" s="109"/>
      <c r="F58" s="110" t="s">
        <v>39</v>
      </c>
      <c r="G58" s="111">
        <f t="shared" si="4"/>
        <v>113</v>
      </c>
      <c r="H58" s="111">
        <f t="shared" si="5"/>
        <v>101</v>
      </c>
      <c r="I58" s="112">
        <f t="shared" si="6"/>
        <v>26438045</v>
      </c>
      <c r="J58" s="112">
        <f t="shared" si="7"/>
        <v>6</v>
      </c>
      <c r="K58" s="113">
        <f t="shared" si="8"/>
        <v>0.95</v>
      </c>
      <c r="L58" s="249">
        <f>SUMIF($AN$4:$AN$22,D58,$BC$4:$BC$22)</f>
        <v>1.01</v>
      </c>
      <c r="M58" s="115">
        <f t="shared" si="10"/>
        <v>21198058.839675117</v>
      </c>
      <c r="N58" s="115">
        <f t="shared" si="11"/>
        <v>23893599.257716842</v>
      </c>
      <c r="O58" s="115">
        <f t="shared" si="12"/>
        <v>25367304.177500002</v>
      </c>
      <c r="P58" s="115">
        <f t="shared" si="13"/>
        <v>26931903.99206933</v>
      </c>
      <c r="Q58" s="116">
        <f t="shared" si="14"/>
        <v>25367304.177500002</v>
      </c>
      <c r="R58" s="115">
        <f t="shared" si="14"/>
        <v>26931903.99206933</v>
      </c>
      <c r="S58" s="115">
        <f t="shared" si="15"/>
        <v>28593004.8996449</v>
      </c>
      <c r="T58" s="115"/>
      <c r="U58" s="115">
        <f t="shared" si="16"/>
        <v>2141003942.8071868</v>
      </c>
      <c r="V58" s="115">
        <f t="shared" si="17"/>
        <v>2413253525.0294008</v>
      </c>
      <c r="W58" s="115">
        <f t="shared" si="18"/>
        <v>2562097721.9275002</v>
      </c>
      <c r="X58" s="116">
        <f t="shared" si="19"/>
        <v>2720122303.1990023</v>
      </c>
      <c r="Y58" s="116">
        <f t="shared" si="20"/>
        <v>2562097721.9275002</v>
      </c>
      <c r="Z58" s="115">
        <f t="shared" si="21"/>
        <v>2720122303.1990023</v>
      </c>
      <c r="AA58" s="115">
        <f t="shared" si="22"/>
        <v>2887893494.8641348</v>
      </c>
      <c r="AB58" s="115"/>
      <c r="AC58" s="117" t="str">
        <f t="shared" si="23"/>
        <v>BERTAHAP</v>
      </c>
      <c r="AD58" s="118">
        <f t="shared" si="24"/>
        <v>0</v>
      </c>
      <c r="AE58" s="119">
        <v>2</v>
      </c>
      <c r="AF58" s="120"/>
      <c r="AG58" s="115" t="str">
        <f t="shared" si="25"/>
        <v>KR</v>
      </c>
      <c r="AH58" s="120">
        <v>2355105000</v>
      </c>
      <c r="AI58" s="120">
        <v>2654579000</v>
      </c>
      <c r="AJ58" s="120">
        <v>2818308000</v>
      </c>
      <c r="AK58" s="121">
        <v>2992135000</v>
      </c>
      <c r="AL58" s="121">
        <v>2818308000</v>
      </c>
      <c r="AM58" s="120">
        <v>2992135000</v>
      </c>
      <c r="AN58" s="120">
        <f t="shared" si="26"/>
        <v>3176683000</v>
      </c>
      <c r="AQ58" s="240"/>
      <c r="AR58" s="240"/>
      <c r="AS58" s="127"/>
      <c r="AT58" s="127"/>
      <c r="AU58" s="127"/>
      <c r="AV58" s="130"/>
      <c r="AW58" s="130"/>
      <c r="BR58" s="56">
        <f t="shared" si="27"/>
        <v>-918722.06374999508</v>
      </c>
      <c r="BS58" s="140">
        <f>O223</f>
        <v>25869627.032499999</v>
      </c>
      <c r="BT58" s="126">
        <v>5</v>
      </c>
      <c r="BU58" s="122" t="s">
        <v>229</v>
      </c>
      <c r="BV58" s="122" t="str">
        <f>F48</f>
        <v>2BR-22</v>
      </c>
      <c r="BW58" s="123">
        <f>D48</f>
        <v>22</v>
      </c>
      <c r="BX58" s="124">
        <f>G48</f>
        <v>81</v>
      </c>
      <c r="BY58" s="124">
        <f>H48</f>
        <v>70</v>
      </c>
      <c r="BZ58" s="125">
        <f>O48</f>
        <v>25644903.649999999</v>
      </c>
      <c r="CA58" s="125">
        <f>AH48</f>
        <v>1650113000</v>
      </c>
      <c r="CB58" s="125">
        <f>AI48</f>
        <v>1859941000</v>
      </c>
      <c r="CC58" s="125">
        <f>AJ48</f>
        <v>1974658000</v>
      </c>
      <c r="CD58" s="125">
        <f>AK48</f>
        <v>2096451000</v>
      </c>
      <c r="CE58" s="125">
        <f>AN48</f>
        <v>2225755000</v>
      </c>
      <c r="CF58" s="2">
        <v>5</v>
      </c>
    </row>
    <row r="59" spans="1:84">
      <c r="A59" s="3">
        <f t="shared" si="34"/>
        <v>20</v>
      </c>
      <c r="B59" s="106">
        <v>2</v>
      </c>
      <c r="C59" s="107" t="s">
        <v>139</v>
      </c>
      <c r="D59" s="108" t="s">
        <v>35</v>
      </c>
      <c r="E59" s="109"/>
      <c r="F59" s="110" t="s">
        <v>42</v>
      </c>
      <c r="G59" s="111">
        <f t="shared" si="4"/>
        <v>78</v>
      </c>
      <c r="H59" s="111">
        <f t="shared" si="5"/>
        <v>66</v>
      </c>
      <c r="I59" s="112">
        <f t="shared" si="6"/>
        <v>26438045</v>
      </c>
      <c r="J59" s="112">
        <f t="shared" si="7"/>
        <v>2</v>
      </c>
      <c r="K59" s="113">
        <f t="shared" si="8"/>
        <v>0.93</v>
      </c>
      <c r="L59" s="249">
        <f t="shared" ref="L59:L65" si="40">SUMIF($AN$4:$AN$22,D59,$BC$4:$BC$22)</f>
        <v>1.01</v>
      </c>
      <c r="M59" s="115">
        <f t="shared" si="10"/>
        <v>20751783.916734587</v>
      </c>
      <c r="N59" s="115">
        <f t="shared" si="11"/>
        <v>23390576.115449119</v>
      </c>
      <c r="O59" s="115">
        <f t="shared" si="12"/>
        <v>24833255.668500002</v>
      </c>
      <c r="P59" s="115">
        <f t="shared" si="13"/>
        <v>26364916.539604716</v>
      </c>
      <c r="Q59" s="116">
        <f t="shared" si="14"/>
        <v>24833255.668500002</v>
      </c>
      <c r="R59" s="115">
        <f t="shared" si="14"/>
        <v>26364916.539604716</v>
      </c>
      <c r="S59" s="115">
        <f t="shared" si="15"/>
        <v>27991046.901757639</v>
      </c>
      <c r="T59" s="115"/>
      <c r="U59" s="115">
        <f t="shared" si="16"/>
        <v>1369617738.5044827</v>
      </c>
      <c r="V59" s="115">
        <f t="shared" si="17"/>
        <v>1543778023.6196418</v>
      </c>
      <c r="W59" s="115">
        <f t="shared" si="18"/>
        <v>1638994874.1210001</v>
      </c>
      <c r="X59" s="116">
        <f t="shared" si="19"/>
        <v>1740084491.6139112</v>
      </c>
      <c r="Y59" s="116">
        <f t="shared" si="20"/>
        <v>1638994874.1210001</v>
      </c>
      <c r="Z59" s="115">
        <f t="shared" si="21"/>
        <v>1740084491.6139112</v>
      </c>
      <c r="AA59" s="115">
        <f t="shared" si="22"/>
        <v>1847409095.5160041</v>
      </c>
      <c r="AB59" s="115"/>
      <c r="AC59" s="117" t="str">
        <f t="shared" si="23"/>
        <v>BERTAHAP</v>
      </c>
      <c r="AD59" s="118">
        <f t="shared" si="24"/>
        <v>0</v>
      </c>
      <c r="AE59" s="119">
        <v>2</v>
      </c>
      <c r="AF59" s="120"/>
      <c r="AG59" s="115" t="str">
        <f t="shared" si="25"/>
        <v>KR</v>
      </c>
      <c r="AH59" s="120">
        <v>1506580000</v>
      </c>
      <c r="AI59" s="120">
        <v>1698156000</v>
      </c>
      <c r="AJ59" s="120">
        <v>1802895000</v>
      </c>
      <c r="AK59" s="121">
        <v>1914093000</v>
      </c>
      <c r="AL59" s="121">
        <v>1802895000</v>
      </c>
      <c r="AM59" s="120">
        <v>1914093000</v>
      </c>
      <c r="AN59" s="120">
        <f t="shared" si="26"/>
        <v>2032151000</v>
      </c>
      <c r="AQ59" s="240"/>
      <c r="AR59" s="240"/>
      <c r="AS59" s="127"/>
      <c r="AT59" s="127"/>
      <c r="AU59" s="127"/>
      <c r="AV59" s="130"/>
      <c r="AW59" s="130"/>
      <c r="BR59" s="56">
        <f t="shared" si="27"/>
        <v>-1452770.5727499947</v>
      </c>
      <c r="BS59" s="142">
        <f>O247</f>
        <v>25492884.891249999</v>
      </c>
      <c r="BT59" s="126">
        <v>6</v>
      </c>
      <c r="BU59" s="122" t="s">
        <v>135</v>
      </c>
      <c r="BV59" s="122" t="str">
        <f>F58</f>
        <v>2BR-2</v>
      </c>
      <c r="BW59" s="123" t="str">
        <f>D58</f>
        <v>02</v>
      </c>
      <c r="BX59" s="124">
        <f>G58</f>
        <v>113</v>
      </c>
      <c r="BY59" s="124">
        <f>H58</f>
        <v>101</v>
      </c>
      <c r="BZ59" s="125">
        <f>O58</f>
        <v>25367304.177500002</v>
      </c>
      <c r="CA59" s="125">
        <f>AH58</f>
        <v>2355105000</v>
      </c>
      <c r="CB59" s="125">
        <f>AI58</f>
        <v>2654579000</v>
      </c>
      <c r="CC59" s="125">
        <f>AJ58</f>
        <v>2818308000</v>
      </c>
      <c r="CD59" s="125">
        <f>AK58</f>
        <v>2992135000</v>
      </c>
      <c r="CE59" s="125">
        <f>AN58</f>
        <v>3176683000</v>
      </c>
      <c r="CF59" s="2">
        <v>8</v>
      </c>
    </row>
    <row r="60" spans="1:84">
      <c r="A60" s="3">
        <f t="shared" si="34"/>
        <v>21</v>
      </c>
      <c r="B60" s="106">
        <v>3</v>
      </c>
      <c r="C60" s="107" t="s">
        <v>139</v>
      </c>
      <c r="D60" s="108" t="s">
        <v>41</v>
      </c>
      <c r="E60" s="109"/>
      <c r="F60" s="110" t="s">
        <v>45</v>
      </c>
      <c r="G60" s="111">
        <f t="shared" si="4"/>
        <v>60</v>
      </c>
      <c r="H60" s="111">
        <f t="shared" si="5"/>
        <v>52</v>
      </c>
      <c r="I60" s="112">
        <f t="shared" si="6"/>
        <v>26438045</v>
      </c>
      <c r="J60" s="112">
        <f t="shared" si="7"/>
        <v>2</v>
      </c>
      <c r="K60" s="113">
        <f t="shared" si="8"/>
        <v>0.93</v>
      </c>
      <c r="L60" s="249">
        <f t="shared" si="40"/>
        <v>1.01</v>
      </c>
      <c r="M60" s="115">
        <f t="shared" si="10"/>
        <v>20751783.916734587</v>
      </c>
      <c r="N60" s="115">
        <f t="shared" si="11"/>
        <v>23390576.115449119</v>
      </c>
      <c r="O60" s="115">
        <f t="shared" si="12"/>
        <v>24833255.668500002</v>
      </c>
      <c r="P60" s="115">
        <f t="shared" si="13"/>
        <v>26364916.539604716</v>
      </c>
      <c r="Q60" s="116">
        <f t="shared" si="14"/>
        <v>24833255.668500002</v>
      </c>
      <c r="R60" s="115">
        <f t="shared" si="14"/>
        <v>26364916.539604716</v>
      </c>
      <c r="S60" s="115">
        <f t="shared" si="15"/>
        <v>27991046.901757639</v>
      </c>
      <c r="T60" s="115"/>
      <c r="U60" s="115">
        <f t="shared" si="16"/>
        <v>1079092763.6701984</v>
      </c>
      <c r="V60" s="115">
        <f t="shared" si="17"/>
        <v>1216309958.0033543</v>
      </c>
      <c r="W60" s="115">
        <f t="shared" si="18"/>
        <v>1291329294.7620001</v>
      </c>
      <c r="X60" s="116">
        <f t="shared" si="19"/>
        <v>1370975660.0594451</v>
      </c>
      <c r="Y60" s="116">
        <f t="shared" si="20"/>
        <v>1291329294.7620001</v>
      </c>
      <c r="Z60" s="115">
        <f t="shared" si="21"/>
        <v>1370975660.0594451</v>
      </c>
      <c r="AA60" s="115">
        <f t="shared" si="22"/>
        <v>1455534438.8913972</v>
      </c>
      <c r="AB60" s="115"/>
      <c r="AC60" s="117" t="str">
        <f t="shared" si="23"/>
        <v>BERTAHAP</v>
      </c>
      <c r="AD60" s="118">
        <f t="shared" si="24"/>
        <v>0</v>
      </c>
      <c r="AE60" s="119">
        <v>2</v>
      </c>
      <c r="AF60" s="120"/>
      <c r="AG60" s="115" t="str">
        <f t="shared" si="25"/>
        <v>KR</v>
      </c>
      <c r="AH60" s="120">
        <v>1187003000</v>
      </c>
      <c r="AI60" s="120">
        <v>1337941000</v>
      </c>
      <c r="AJ60" s="120">
        <v>1420463000</v>
      </c>
      <c r="AK60" s="121">
        <v>1508074000</v>
      </c>
      <c r="AL60" s="121">
        <v>1420463000</v>
      </c>
      <c r="AM60" s="120">
        <v>1508074000</v>
      </c>
      <c r="AN60" s="120">
        <f t="shared" si="26"/>
        <v>1601088000</v>
      </c>
      <c r="AQ60" s="240"/>
      <c r="AR60" s="240"/>
      <c r="AS60" s="127"/>
      <c r="AT60" s="127"/>
      <c r="AU60" s="127"/>
      <c r="AV60" s="130"/>
      <c r="AW60" s="130"/>
      <c r="BR60" s="56">
        <f t="shared" si="27"/>
        <v>-1452770.5727499947</v>
      </c>
      <c r="BS60" s="143">
        <f>O248</f>
        <v>24956192.577749997</v>
      </c>
      <c r="BT60" s="126"/>
      <c r="BU60" s="122" t="s">
        <v>136</v>
      </c>
      <c r="BV60" s="122"/>
      <c r="BW60" s="123"/>
      <c r="BX60" s="124"/>
      <c r="BY60" s="124"/>
      <c r="BZ60" s="125"/>
      <c r="CA60" s="125"/>
      <c r="CB60" s="125"/>
      <c r="CC60" s="125"/>
      <c r="CD60" s="125"/>
      <c r="CE60" s="125"/>
    </row>
    <row r="61" spans="1:84">
      <c r="A61" s="3">
        <f t="shared" si="34"/>
        <v>22</v>
      </c>
      <c r="B61" s="106">
        <v>4</v>
      </c>
      <c r="C61" s="107" t="s">
        <v>139</v>
      </c>
      <c r="D61" s="108">
        <v>10</v>
      </c>
      <c r="E61" s="109"/>
      <c r="F61" s="110" t="s">
        <v>48</v>
      </c>
      <c r="G61" s="111">
        <f t="shared" si="4"/>
        <v>74</v>
      </c>
      <c r="H61" s="111">
        <f t="shared" si="5"/>
        <v>63</v>
      </c>
      <c r="I61" s="112">
        <f t="shared" si="6"/>
        <v>26438045</v>
      </c>
      <c r="J61" s="112">
        <f t="shared" si="7"/>
        <v>2</v>
      </c>
      <c r="K61" s="113">
        <f t="shared" si="8"/>
        <v>0.93</v>
      </c>
      <c r="L61" s="249">
        <f t="shared" si="40"/>
        <v>1.01</v>
      </c>
      <c r="M61" s="115">
        <f t="shared" si="10"/>
        <v>20751783.916734587</v>
      </c>
      <c r="N61" s="115">
        <f t="shared" si="11"/>
        <v>23390576.115449119</v>
      </c>
      <c r="O61" s="115">
        <f t="shared" si="12"/>
        <v>24833255.668500002</v>
      </c>
      <c r="P61" s="115">
        <f t="shared" si="13"/>
        <v>26364916.539604716</v>
      </c>
      <c r="Q61" s="116">
        <f t="shared" si="14"/>
        <v>24833255.668500002</v>
      </c>
      <c r="R61" s="115">
        <f t="shared" si="14"/>
        <v>26364916.539604716</v>
      </c>
      <c r="S61" s="115">
        <f t="shared" si="15"/>
        <v>27991046.901757639</v>
      </c>
      <c r="T61" s="115"/>
      <c r="U61" s="115">
        <f t="shared" si="16"/>
        <v>1307362386.7542789</v>
      </c>
      <c r="V61" s="115">
        <f t="shared" si="17"/>
        <v>1473606295.2732944</v>
      </c>
      <c r="W61" s="115">
        <f t="shared" si="18"/>
        <v>1564495107.1155002</v>
      </c>
      <c r="X61" s="116">
        <f t="shared" si="19"/>
        <v>1660989741.9950972</v>
      </c>
      <c r="Y61" s="116">
        <f t="shared" si="20"/>
        <v>1564495107.1155002</v>
      </c>
      <c r="Z61" s="115">
        <f t="shared" si="21"/>
        <v>1660989741.9950972</v>
      </c>
      <c r="AA61" s="115">
        <f t="shared" si="22"/>
        <v>1763435954.8107312</v>
      </c>
      <c r="AB61" s="115"/>
      <c r="AC61" s="117" t="str">
        <f t="shared" si="23"/>
        <v>BERTAHAP</v>
      </c>
      <c r="AD61" s="118">
        <f t="shared" si="24"/>
        <v>0</v>
      </c>
      <c r="AE61" s="119">
        <v>2</v>
      </c>
      <c r="AF61" s="120"/>
      <c r="AG61" s="115" t="str">
        <f t="shared" si="25"/>
        <v>KR</v>
      </c>
      <c r="AH61" s="120">
        <v>1438099000</v>
      </c>
      <c r="AI61" s="120">
        <v>1620967000</v>
      </c>
      <c r="AJ61" s="120">
        <v>1720945000</v>
      </c>
      <c r="AK61" s="121">
        <v>1827089000</v>
      </c>
      <c r="AL61" s="121">
        <v>1720945000</v>
      </c>
      <c r="AM61" s="120">
        <v>1827089000</v>
      </c>
      <c r="AN61" s="120">
        <f t="shared" si="26"/>
        <v>1939780000</v>
      </c>
      <c r="AS61" s="5"/>
      <c r="AT61" s="5"/>
      <c r="AV61" s="2"/>
      <c r="AW61" s="2"/>
      <c r="BR61" s="56">
        <f t="shared" si="27"/>
        <v>-1452770.5727499947</v>
      </c>
      <c r="BS61" s="133">
        <f>O250</f>
        <v>24956192.577749997</v>
      </c>
      <c r="BT61" s="126">
        <v>7</v>
      </c>
      <c r="BU61" s="122" t="s">
        <v>230</v>
      </c>
      <c r="BV61" s="122" t="str">
        <f>F59</f>
        <v>1BR-6</v>
      </c>
      <c r="BW61" s="123" t="str">
        <f>D59</f>
        <v>06</v>
      </c>
      <c r="BX61" s="124">
        <f t="shared" ref="BX61:BY63" si="41">G59</f>
        <v>78</v>
      </c>
      <c r="BY61" s="124">
        <f t="shared" si="41"/>
        <v>66</v>
      </c>
      <c r="BZ61" s="125">
        <f>O59</f>
        <v>24833255.668500002</v>
      </c>
      <c r="CA61" s="125">
        <f t="shared" ref="CA61:CD63" si="42">AH59</f>
        <v>1506580000</v>
      </c>
      <c r="CB61" s="125">
        <f t="shared" si="42"/>
        <v>1698156000</v>
      </c>
      <c r="CC61" s="125">
        <f t="shared" si="42"/>
        <v>1802895000</v>
      </c>
      <c r="CD61" s="125">
        <f t="shared" si="42"/>
        <v>1914093000</v>
      </c>
      <c r="CE61" s="125">
        <f>AN59</f>
        <v>2032151000</v>
      </c>
      <c r="CF61" s="2">
        <v>8</v>
      </c>
    </row>
    <row r="62" spans="1:84">
      <c r="A62" s="3">
        <f t="shared" si="34"/>
        <v>23</v>
      </c>
      <c r="B62" s="106">
        <v>5</v>
      </c>
      <c r="C62" s="107" t="s">
        <v>139</v>
      </c>
      <c r="D62" s="106">
        <v>12</v>
      </c>
      <c r="E62" s="109"/>
      <c r="F62" s="110" t="s">
        <v>50</v>
      </c>
      <c r="G62" s="111">
        <f t="shared" si="4"/>
        <v>67</v>
      </c>
      <c r="H62" s="111">
        <f t="shared" si="5"/>
        <v>57</v>
      </c>
      <c r="I62" s="112">
        <f t="shared" si="6"/>
        <v>26438045</v>
      </c>
      <c r="J62" s="112">
        <f t="shared" si="7"/>
        <v>2</v>
      </c>
      <c r="K62" s="113">
        <f t="shared" si="8"/>
        <v>0.93</v>
      </c>
      <c r="L62" s="249">
        <f t="shared" si="40"/>
        <v>1.01</v>
      </c>
      <c r="M62" s="115">
        <f t="shared" si="10"/>
        <v>20751783.916734587</v>
      </c>
      <c r="N62" s="115">
        <f t="shared" si="11"/>
        <v>23390576.115449119</v>
      </c>
      <c r="O62" s="115">
        <f t="shared" si="12"/>
        <v>24833255.668500002</v>
      </c>
      <c r="P62" s="115">
        <f t="shared" si="13"/>
        <v>26364916.539604716</v>
      </c>
      <c r="Q62" s="116">
        <f t="shared" si="14"/>
        <v>24833255.668500002</v>
      </c>
      <c r="R62" s="115">
        <f t="shared" si="14"/>
        <v>26364916.539604716</v>
      </c>
      <c r="S62" s="115">
        <f t="shared" si="15"/>
        <v>27991046.901757639</v>
      </c>
      <c r="T62" s="115"/>
      <c r="U62" s="115">
        <f t="shared" si="16"/>
        <v>1182851683.2538714</v>
      </c>
      <c r="V62" s="115">
        <f t="shared" si="17"/>
        <v>1333262838.5805998</v>
      </c>
      <c r="W62" s="115">
        <f t="shared" si="18"/>
        <v>1415495573.1045001</v>
      </c>
      <c r="X62" s="116">
        <f t="shared" si="19"/>
        <v>1502800242.7574687</v>
      </c>
      <c r="Y62" s="116">
        <f t="shared" si="20"/>
        <v>1415495573.1045001</v>
      </c>
      <c r="Z62" s="115">
        <f t="shared" si="21"/>
        <v>1502800242.7574687</v>
      </c>
      <c r="AA62" s="115">
        <f t="shared" si="22"/>
        <v>1595489673.4001853</v>
      </c>
      <c r="AB62" s="115"/>
      <c r="AC62" s="117" t="str">
        <f t="shared" si="23"/>
        <v>BERTAHAP</v>
      </c>
      <c r="AD62" s="118">
        <f t="shared" si="24"/>
        <v>0</v>
      </c>
      <c r="AE62" s="119">
        <v>2</v>
      </c>
      <c r="AF62" s="120"/>
      <c r="AG62" s="115" t="str">
        <f t="shared" si="25"/>
        <v>KR</v>
      </c>
      <c r="AH62" s="120">
        <v>1301137000</v>
      </c>
      <c r="AI62" s="120">
        <v>1466590000</v>
      </c>
      <c r="AJ62" s="120">
        <v>1557046000</v>
      </c>
      <c r="AK62" s="121">
        <v>1653081000</v>
      </c>
      <c r="AL62" s="121">
        <v>1557046000</v>
      </c>
      <c r="AM62" s="120">
        <v>1653081000</v>
      </c>
      <c r="AN62" s="120">
        <f t="shared" si="26"/>
        <v>1755039000</v>
      </c>
      <c r="AS62" s="5"/>
      <c r="AT62" s="5"/>
      <c r="AV62" s="2"/>
      <c r="AW62" s="2"/>
      <c r="BR62" s="56">
        <f t="shared" si="27"/>
        <v>-1452770.5727499947</v>
      </c>
      <c r="BS62" s="248">
        <f>O255</f>
        <v>26029577.204749998</v>
      </c>
      <c r="BT62" s="126"/>
      <c r="BU62" s="122"/>
      <c r="BV62" s="122" t="str">
        <f>F60</f>
        <v>1BR-8</v>
      </c>
      <c r="BW62" s="123" t="str">
        <f>D60</f>
        <v>08</v>
      </c>
      <c r="BX62" s="124">
        <f t="shared" si="41"/>
        <v>60</v>
      </c>
      <c r="BY62" s="124">
        <f t="shared" si="41"/>
        <v>52</v>
      </c>
      <c r="BZ62" s="125">
        <f>O60</f>
        <v>24833255.668500002</v>
      </c>
      <c r="CA62" s="125">
        <f t="shared" si="42"/>
        <v>1187003000</v>
      </c>
      <c r="CB62" s="125">
        <f t="shared" si="42"/>
        <v>1337941000</v>
      </c>
      <c r="CC62" s="125">
        <f t="shared" si="42"/>
        <v>1420463000</v>
      </c>
      <c r="CD62" s="125">
        <f t="shared" si="42"/>
        <v>1508074000</v>
      </c>
      <c r="CE62" s="125">
        <f>AN60</f>
        <v>1601088000</v>
      </c>
    </row>
    <row r="63" spans="1:84">
      <c r="A63" s="3">
        <f t="shared" si="34"/>
        <v>24</v>
      </c>
      <c r="B63" s="106">
        <v>6</v>
      </c>
      <c r="C63" s="107" t="s">
        <v>139</v>
      </c>
      <c r="D63" s="106">
        <v>18</v>
      </c>
      <c r="E63" s="109"/>
      <c r="F63" s="110" t="s">
        <v>54</v>
      </c>
      <c r="G63" s="111">
        <f t="shared" si="4"/>
        <v>97</v>
      </c>
      <c r="H63" s="111">
        <f t="shared" si="5"/>
        <v>85</v>
      </c>
      <c r="I63" s="112">
        <f t="shared" si="6"/>
        <v>26438045</v>
      </c>
      <c r="J63" s="112">
        <f t="shared" si="7"/>
        <v>2</v>
      </c>
      <c r="K63" s="113">
        <f t="shared" si="8"/>
        <v>0.93</v>
      </c>
      <c r="L63" s="249">
        <f t="shared" si="40"/>
        <v>1.01</v>
      </c>
      <c r="M63" s="115">
        <f t="shared" si="10"/>
        <v>20751783.916734587</v>
      </c>
      <c r="N63" s="115">
        <f t="shared" si="11"/>
        <v>23390576.115449119</v>
      </c>
      <c r="O63" s="115">
        <f t="shared" si="12"/>
        <v>24833255.668500002</v>
      </c>
      <c r="P63" s="115">
        <f t="shared" si="13"/>
        <v>26364916.539604716</v>
      </c>
      <c r="Q63" s="116">
        <f t="shared" si="14"/>
        <v>24833255.668500002</v>
      </c>
      <c r="R63" s="115">
        <f t="shared" si="14"/>
        <v>26364916.539604716</v>
      </c>
      <c r="S63" s="115">
        <f t="shared" si="15"/>
        <v>27991046.901757639</v>
      </c>
      <c r="T63" s="115"/>
      <c r="U63" s="115">
        <f t="shared" si="16"/>
        <v>1763901632.9224398</v>
      </c>
      <c r="V63" s="115">
        <f t="shared" si="17"/>
        <v>1988198969.8131752</v>
      </c>
      <c r="W63" s="115">
        <f t="shared" si="18"/>
        <v>2110826731.8225002</v>
      </c>
      <c r="X63" s="116">
        <f t="shared" si="19"/>
        <v>2241017905.8664007</v>
      </c>
      <c r="Y63" s="116">
        <f t="shared" si="20"/>
        <v>2110826731.8225002</v>
      </c>
      <c r="Z63" s="115">
        <f t="shared" si="21"/>
        <v>2241017905.8664007</v>
      </c>
      <c r="AA63" s="115">
        <f t="shared" si="22"/>
        <v>2379238986.6493993</v>
      </c>
      <c r="AB63" s="115"/>
      <c r="AC63" s="117" t="str">
        <f t="shared" si="23"/>
        <v>BERTAHAP</v>
      </c>
      <c r="AD63" s="118">
        <f t="shared" si="24"/>
        <v>0</v>
      </c>
      <c r="AE63" s="119">
        <v>2</v>
      </c>
      <c r="AF63" s="120"/>
      <c r="AG63" s="115" t="str">
        <f t="shared" si="25"/>
        <v>KR</v>
      </c>
      <c r="AH63" s="120">
        <v>1940292000</v>
      </c>
      <c r="AI63" s="120">
        <v>2187019000</v>
      </c>
      <c r="AJ63" s="120">
        <v>2321910000</v>
      </c>
      <c r="AK63" s="121">
        <v>2465120000</v>
      </c>
      <c r="AL63" s="121">
        <v>2321910000</v>
      </c>
      <c r="AM63" s="120">
        <v>2465120000</v>
      </c>
      <c r="AN63" s="120">
        <f t="shared" si="26"/>
        <v>2617163000</v>
      </c>
      <c r="AS63" s="5"/>
      <c r="AT63" s="5"/>
      <c r="AV63" s="2"/>
      <c r="AW63" s="2"/>
      <c r="BR63" s="56">
        <f t="shared" si="27"/>
        <v>-1452770.5727499947</v>
      </c>
      <c r="BS63" s="135">
        <f>O292</f>
        <v>25744046.318749998</v>
      </c>
      <c r="BT63" s="126"/>
      <c r="BU63" s="122"/>
      <c r="BV63" s="122" t="str">
        <f>F61</f>
        <v>1BR-10</v>
      </c>
      <c r="BW63" s="123">
        <f>D61</f>
        <v>10</v>
      </c>
      <c r="BX63" s="124">
        <f t="shared" si="41"/>
        <v>74</v>
      </c>
      <c r="BY63" s="124">
        <f t="shared" si="41"/>
        <v>63</v>
      </c>
      <c r="BZ63" s="125">
        <f>O61</f>
        <v>24833255.668500002</v>
      </c>
      <c r="CA63" s="125">
        <f t="shared" si="42"/>
        <v>1438099000</v>
      </c>
      <c r="CB63" s="125">
        <f t="shared" si="42"/>
        <v>1620967000</v>
      </c>
      <c r="CC63" s="125">
        <f t="shared" si="42"/>
        <v>1720945000</v>
      </c>
      <c r="CD63" s="125">
        <f t="shared" si="42"/>
        <v>1827089000</v>
      </c>
      <c r="CE63" s="125">
        <f>AN61</f>
        <v>1939780000</v>
      </c>
    </row>
    <row r="64" spans="1:84">
      <c r="A64" s="3">
        <f t="shared" si="34"/>
        <v>25</v>
      </c>
      <c r="B64" s="106">
        <v>7</v>
      </c>
      <c r="C64" s="107" t="s">
        <v>139</v>
      </c>
      <c r="D64" s="106">
        <v>20</v>
      </c>
      <c r="E64" s="109"/>
      <c r="F64" s="110" t="s">
        <v>70</v>
      </c>
      <c r="G64" s="111">
        <f t="shared" si="4"/>
        <v>60</v>
      </c>
      <c r="H64" s="111">
        <f t="shared" si="5"/>
        <v>51</v>
      </c>
      <c r="I64" s="112">
        <f t="shared" si="6"/>
        <v>26438045</v>
      </c>
      <c r="J64" s="112">
        <f t="shared" si="7"/>
        <v>2</v>
      </c>
      <c r="K64" s="113">
        <f t="shared" si="8"/>
        <v>0.93</v>
      </c>
      <c r="L64" s="249">
        <f t="shared" si="40"/>
        <v>1.01</v>
      </c>
      <c r="M64" s="115">
        <f t="shared" si="10"/>
        <v>20751783.916734587</v>
      </c>
      <c r="N64" s="115">
        <f t="shared" si="11"/>
        <v>23390576.115449119</v>
      </c>
      <c r="O64" s="115">
        <f t="shared" si="12"/>
        <v>24833255.668500002</v>
      </c>
      <c r="P64" s="115">
        <f t="shared" si="13"/>
        <v>26364916.539604716</v>
      </c>
      <c r="Q64" s="116">
        <f t="shared" si="14"/>
        <v>24833255.668500002</v>
      </c>
      <c r="R64" s="115">
        <f t="shared" si="14"/>
        <v>26364916.539604716</v>
      </c>
      <c r="S64" s="115">
        <f t="shared" si="15"/>
        <v>27991046.901757639</v>
      </c>
      <c r="T64" s="115"/>
      <c r="U64" s="115">
        <f t="shared" si="16"/>
        <v>1058340979.753464</v>
      </c>
      <c r="V64" s="115">
        <f t="shared" si="17"/>
        <v>1192919381.8879051</v>
      </c>
      <c r="W64" s="115">
        <f t="shared" si="18"/>
        <v>1266496039.0935001</v>
      </c>
      <c r="X64" s="116">
        <f t="shared" si="19"/>
        <v>1344610743.5198405</v>
      </c>
      <c r="Y64" s="116">
        <f t="shared" si="20"/>
        <v>1266496039.0935001</v>
      </c>
      <c r="Z64" s="115">
        <f t="shared" si="21"/>
        <v>1344610743.5198405</v>
      </c>
      <c r="AA64" s="115">
        <f t="shared" si="22"/>
        <v>1427543391.9896395</v>
      </c>
      <c r="AB64" s="115"/>
      <c r="AC64" s="117" t="str">
        <f t="shared" si="23"/>
        <v>BERTAHAP</v>
      </c>
      <c r="AD64" s="118">
        <f t="shared" si="24"/>
        <v>0</v>
      </c>
      <c r="AE64" s="119">
        <v>2</v>
      </c>
      <c r="AF64" s="120"/>
      <c r="AG64" s="115" t="str">
        <f t="shared" si="25"/>
        <v>KR</v>
      </c>
      <c r="AH64" s="120">
        <v>1164176000</v>
      </c>
      <c r="AI64" s="120">
        <v>1312212000</v>
      </c>
      <c r="AJ64" s="120">
        <v>1393146000</v>
      </c>
      <c r="AK64" s="121">
        <v>1479072000</v>
      </c>
      <c r="AL64" s="121">
        <v>1393146000</v>
      </c>
      <c r="AM64" s="120">
        <v>1479072000</v>
      </c>
      <c r="AN64" s="120">
        <f t="shared" si="26"/>
        <v>1570298000</v>
      </c>
      <c r="AS64" s="5"/>
      <c r="AT64" s="5"/>
      <c r="AV64" s="2"/>
      <c r="AW64" s="2"/>
      <c r="BR64" s="56">
        <f t="shared" si="27"/>
        <v>-1452770.5727499947</v>
      </c>
      <c r="BS64" s="132">
        <f>O297</f>
        <v>25202066.396249998</v>
      </c>
      <c r="BT64" s="126"/>
      <c r="BU64" s="122"/>
      <c r="BV64" s="122" t="str">
        <f>F64</f>
        <v>1BR-20</v>
      </c>
      <c r="BW64" s="123">
        <f>D64</f>
        <v>20</v>
      </c>
      <c r="BX64" s="124">
        <f>G64</f>
        <v>60</v>
      </c>
      <c r="BY64" s="124">
        <f>H64</f>
        <v>51</v>
      </c>
      <c r="BZ64" s="125">
        <f>O64</f>
        <v>24833255.668500002</v>
      </c>
      <c r="CA64" s="125">
        <f>AH64</f>
        <v>1164176000</v>
      </c>
      <c r="CB64" s="125">
        <f>AI64</f>
        <v>1312212000</v>
      </c>
      <c r="CC64" s="125">
        <f>AJ64</f>
        <v>1393146000</v>
      </c>
      <c r="CD64" s="125">
        <f>AK64</f>
        <v>1479072000</v>
      </c>
      <c r="CE64" s="125">
        <f>AN64</f>
        <v>1570298000</v>
      </c>
    </row>
    <row r="65" spans="1:84">
      <c r="A65" s="3">
        <f t="shared" si="34"/>
        <v>26</v>
      </c>
      <c r="B65" s="106">
        <v>8</v>
      </c>
      <c r="C65" s="107" t="s">
        <v>139</v>
      </c>
      <c r="D65" s="106">
        <v>22</v>
      </c>
      <c r="E65" s="109"/>
      <c r="F65" s="110" t="s">
        <v>89</v>
      </c>
      <c r="G65" s="111">
        <f t="shared" si="4"/>
        <v>81</v>
      </c>
      <c r="H65" s="111">
        <f t="shared" si="5"/>
        <v>70</v>
      </c>
      <c r="I65" s="112">
        <f t="shared" si="6"/>
        <v>26438045</v>
      </c>
      <c r="J65" s="112">
        <f t="shared" si="7"/>
        <v>4</v>
      </c>
      <c r="K65" s="113">
        <f t="shared" si="8"/>
        <v>0.97</v>
      </c>
      <c r="L65" s="249">
        <f t="shared" si="40"/>
        <v>1.01</v>
      </c>
      <c r="M65" s="115">
        <f t="shared" si="10"/>
        <v>21644333.762615643</v>
      </c>
      <c r="N65" s="115">
        <f t="shared" si="11"/>
        <v>24396622.399984561</v>
      </c>
      <c r="O65" s="115">
        <f t="shared" si="12"/>
        <v>25901352.686499998</v>
      </c>
      <c r="P65" s="115">
        <f t="shared" si="13"/>
        <v>27498891.444533944</v>
      </c>
      <c r="Q65" s="116">
        <f t="shared" si="14"/>
        <v>25901352.686499998</v>
      </c>
      <c r="R65" s="115">
        <f t="shared" si="14"/>
        <v>27498891.444533944</v>
      </c>
      <c r="S65" s="115">
        <f t="shared" si="15"/>
        <v>29194962.897532158</v>
      </c>
      <c r="T65" s="115"/>
      <c r="U65" s="115">
        <f t="shared" si="16"/>
        <v>1515103363.383095</v>
      </c>
      <c r="V65" s="115">
        <f t="shared" si="17"/>
        <v>1707763567.9989192</v>
      </c>
      <c r="W65" s="115">
        <f t="shared" si="18"/>
        <v>1813094688.0549998</v>
      </c>
      <c r="X65" s="116">
        <f t="shared" si="19"/>
        <v>1924922401.1173761</v>
      </c>
      <c r="Y65" s="116">
        <f t="shared" si="20"/>
        <v>1813094688.0549998</v>
      </c>
      <c r="Z65" s="115">
        <f t="shared" si="21"/>
        <v>1924922401.1173761</v>
      </c>
      <c r="AA65" s="115">
        <f t="shared" si="22"/>
        <v>2043647402.827251</v>
      </c>
      <c r="AB65" s="115"/>
      <c r="AC65" s="117" t="str">
        <f t="shared" si="23"/>
        <v>BERTAHAP</v>
      </c>
      <c r="AD65" s="118">
        <f t="shared" si="24"/>
        <v>0</v>
      </c>
      <c r="AE65" s="119">
        <v>2</v>
      </c>
      <c r="AF65" s="120"/>
      <c r="AG65" s="115" t="str">
        <f t="shared" si="25"/>
        <v>KR</v>
      </c>
      <c r="AH65" s="120">
        <v>1666614000</v>
      </c>
      <c r="AI65" s="120">
        <v>1878540000</v>
      </c>
      <c r="AJ65" s="120">
        <v>1994405000</v>
      </c>
      <c r="AK65" s="121">
        <v>2117415000</v>
      </c>
      <c r="AL65" s="121">
        <v>1994405000</v>
      </c>
      <c r="AM65" s="120">
        <v>2117415000</v>
      </c>
      <c r="AN65" s="120">
        <f t="shared" si="26"/>
        <v>2248013000</v>
      </c>
      <c r="AS65" s="5"/>
      <c r="AT65" s="5"/>
      <c r="AV65" s="2"/>
      <c r="AW65" s="2"/>
      <c r="BR65" s="56">
        <f t="shared" si="27"/>
        <v>-384673.5547499992</v>
      </c>
      <c r="BS65" s="134">
        <f>O298</f>
        <v>26286026.241249997</v>
      </c>
      <c r="BT65" s="126">
        <v>8</v>
      </c>
      <c r="BU65" s="122" t="s">
        <v>140</v>
      </c>
      <c r="BV65" s="122" t="str">
        <f>F103</f>
        <v>1BR-12</v>
      </c>
      <c r="BW65" s="123">
        <f>D103</f>
        <v>12</v>
      </c>
      <c r="BX65" s="124">
        <f t="shared" ref="BX65:BY68" si="43">G103</f>
        <v>67</v>
      </c>
      <c r="BY65" s="124">
        <f t="shared" si="43"/>
        <v>57</v>
      </c>
      <c r="BZ65" s="125">
        <f>O103</f>
        <v>24833255.668500002</v>
      </c>
      <c r="CA65" s="125">
        <f t="shared" ref="CA65:CD68" si="44">AH103</f>
        <v>1301137000</v>
      </c>
      <c r="CB65" s="125">
        <f t="shared" si="44"/>
        <v>1466590000</v>
      </c>
      <c r="CC65" s="125">
        <f t="shared" si="44"/>
        <v>1557046000</v>
      </c>
      <c r="CD65" s="125">
        <f t="shared" si="44"/>
        <v>1653081000</v>
      </c>
      <c r="CE65" s="125">
        <f>AN103</f>
        <v>1755039000</v>
      </c>
      <c r="CF65" s="2">
        <v>8</v>
      </c>
    </row>
    <row r="66" spans="1:84">
      <c r="A66" s="3">
        <f t="shared" si="34"/>
        <v>27</v>
      </c>
      <c r="B66" s="106">
        <v>1</v>
      </c>
      <c r="C66" s="107" t="s">
        <v>142</v>
      </c>
      <c r="D66" s="108" t="s">
        <v>24</v>
      </c>
      <c r="E66" s="109"/>
      <c r="F66" s="110" t="s">
        <v>39</v>
      </c>
      <c r="G66" s="111">
        <f t="shared" si="4"/>
        <v>113</v>
      </c>
      <c r="H66" s="111">
        <f t="shared" si="5"/>
        <v>101</v>
      </c>
      <c r="I66" s="112">
        <f t="shared" si="6"/>
        <v>26438045</v>
      </c>
      <c r="J66" s="112">
        <f t="shared" si="7"/>
        <v>6</v>
      </c>
      <c r="K66" s="113">
        <f t="shared" si="8"/>
        <v>0.95</v>
      </c>
      <c r="L66" s="114">
        <f t="shared" ref="L66:L73" si="45">SUMIF($AN$4:$AN$22,D66,$AQ$4:$AQ$22)</f>
        <v>1</v>
      </c>
      <c r="M66" s="115">
        <f t="shared" si="10"/>
        <v>20988177.068985265</v>
      </c>
      <c r="N66" s="115">
        <f t="shared" si="11"/>
        <v>23657028.968036477</v>
      </c>
      <c r="O66" s="115">
        <f t="shared" si="12"/>
        <v>25116142.75</v>
      </c>
      <c r="P66" s="115">
        <f t="shared" si="13"/>
        <v>26665251.477296367</v>
      </c>
      <c r="Q66" s="116">
        <f t="shared" si="14"/>
        <v>25116142.75</v>
      </c>
      <c r="R66" s="115">
        <f t="shared" si="14"/>
        <v>26665251.477296367</v>
      </c>
      <c r="S66" s="115">
        <f t="shared" si="15"/>
        <v>28309905.841232572</v>
      </c>
      <c r="T66" s="115"/>
      <c r="U66" s="115">
        <f t="shared" si="16"/>
        <v>2119805883.9675117</v>
      </c>
      <c r="V66" s="115">
        <f t="shared" si="17"/>
        <v>2389359925.7716842</v>
      </c>
      <c r="W66" s="115">
        <f t="shared" si="18"/>
        <v>2536730417.75</v>
      </c>
      <c r="X66" s="116">
        <f t="shared" si="19"/>
        <v>2693190399.206933</v>
      </c>
      <c r="Y66" s="116">
        <f t="shared" si="20"/>
        <v>2536730417.75</v>
      </c>
      <c r="Z66" s="115">
        <f t="shared" si="21"/>
        <v>2693190399.206933</v>
      </c>
      <c r="AA66" s="115">
        <f t="shared" si="22"/>
        <v>2859300489.9644899</v>
      </c>
      <c r="AB66" s="115"/>
      <c r="AC66" s="117" t="str">
        <f t="shared" si="23"/>
        <v>BERTAHAP</v>
      </c>
      <c r="AD66" s="118">
        <f t="shared" si="24"/>
        <v>0</v>
      </c>
      <c r="AE66" s="119">
        <v>2</v>
      </c>
      <c r="AF66" s="120"/>
      <c r="AG66" s="115" t="str">
        <f t="shared" si="25"/>
        <v>KR</v>
      </c>
      <c r="AH66" s="120">
        <v>2331787000</v>
      </c>
      <c r="AI66" s="120">
        <v>2628296000</v>
      </c>
      <c r="AJ66" s="120">
        <v>2790404000</v>
      </c>
      <c r="AK66" s="121">
        <v>2962510000</v>
      </c>
      <c r="AL66" s="121">
        <v>2790404000</v>
      </c>
      <c r="AM66" s="120">
        <v>2962510000</v>
      </c>
      <c r="AN66" s="120">
        <f t="shared" si="26"/>
        <v>3145231000</v>
      </c>
      <c r="AS66" s="5"/>
      <c r="AT66" s="5"/>
      <c r="AV66" s="2"/>
      <c r="AW66" s="2"/>
      <c r="BR66" s="56">
        <f t="shared" si="27"/>
        <v>-1169883.4912499972</v>
      </c>
      <c r="BS66" s="64"/>
      <c r="BT66" s="126"/>
      <c r="BU66" s="131"/>
      <c r="BV66" s="122" t="str">
        <f>F104</f>
        <v>1BR-16</v>
      </c>
      <c r="BW66" s="123">
        <f>D104</f>
        <v>16</v>
      </c>
      <c r="BX66" s="124">
        <f t="shared" si="43"/>
        <v>71</v>
      </c>
      <c r="BY66" s="124">
        <f t="shared" si="43"/>
        <v>63</v>
      </c>
      <c r="BZ66" s="125">
        <f>O104</f>
        <v>24833255.668500002</v>
      </c>
      <c r="CA66" s="125">
        <f t="shared" si="44"/>
        <v>1438099000</v>
      </c>
      <c r="CB66" s="125">
        <f t="shared" si="44"/>
        <v>1620967000</v>
      </c>
      <c r="CC66" s="125">
        <f t="shared" si="44"/>
        <v>1720945000</v>
      </c>
      <c r="CD66" s="125">
        <f t="shared" si="44"/>
        <v>1827089000</v>
      </c>
      <c r="CE66" s="125">
        <f>AN104</f>
        <v>1939780000</v>
      </c>
    </row>
    <row r="67" spans="1:84">
      <c r="A67" s="3">
        <f t="shared" si="34"/>
        <v>28</v>
      </c>
      <c r="B67" s="106">
        <v>2</v>
      </c>
      <c r="C67" s="107" t="s">
        <v>142</v>
      </c>
      <c r="D67" s="108" t="s">
        <v>35</v>
      </c>
      <c r="E67" s="109"/>
      <c r="F67" s="110" t="s">
        <v>42</v>
      </c>
      <c r="G67" s="111">
        <f t="shared" si="4"/>
        <v>78</v>
      </c>
      <c r="H67" s="111">
        <f t="shared" si="5"/>
        <v>66</v>
      </c>
      <c r="I67" s="112">
        <f t="shared" si="6"/>
        <v>26438045</v>
      </c>
      <c r="J67" s="112">
        <f t="shared" si="7"/>
        <v>2</v>
      </c>
      <c r="K67" s="113">
        <f t="shared" si="8"/>
        <v>0.93</v>
      </c>
      <c r="L67" s="114">
        <f t="shared" si="45"/>
        <v>1</v>
      </c>
      <c r="M67" s="115">
        <f t="shared" si="10"/>
        <v>20546320.709638204</v>
      </c>
      <c r="N67" s="115">
        <f t="shared" si="11"/>
        <v>23158986.25291992</v>
      </c>
      <c r="O67" s="115">
        <f t="shared" si="12"/>
        <v>24587381.850000001</v>
      </c>
      <c r="P67" s="115">
        <f t="shared" si="13"/>
        <v>26103877.761984866</v>
      </c>
      <c r="Q67" s="116">
        <f t="shared" si="14"/>
        <v>24587381.850000001</v>
      </c>
      <c r="R67" s="115">
        <f t="shared" si="14"/>
        <v>26103877.761984866</v>
      </c>
      <c r="S67" s="115">
        <f t="shared" si="15"/>
        <v>27713907.823522415</v>
      </c>
      <c r="T67" s="115"/>
      <c r="U67" s="115">
        <f t="shared" si="16"/>
        <v>1356057166.8361216</v>
      </c>
      <c r="V67" s="115">
        <f t="shared" si="17"/>
        <v>1528493092.6927147</v>
      </c>
      <c r="W67" s="115">
        <f t="shared" si="18"/>
        <v>1622767202.1000001</v>
      </c>
      <c r="X67" s="116">
        <f t="shared" si="19"/>
        <v>1722855932.2910011</v>
      </c>
      <c r="Y67" s="116">
        <f t="shared" si="20"/>
        <v>1622767202.1000001</v>
      </c>
      <c r="Z67" s="115">
        <f t="shared" si="21"/>
        <v>1722855932.2910011</v>
      </c>
      <c r="AA67" s="115">
        <f t="shared" si="22"/>
        <v>1829117916.3524795</v>
      </c>
      <c r="AB67" s="115"/>
      <c r="AC67" s="117" t="str">
        <f t="shared" si="23"/>
        <v>BERTAHAP</v>
      </c>
      <c r="AD67" s="118">
        <f t="shared" si="24"/>
        <v>0</v>
      </c>
      <c r="AE67" s="119">
        <v>2</v>
      </c>
      <c r="AF67" s="120"/>
      <c r="AG67" s="115" t="str">
        <f t="shared" si="25"/>
        <v>KR</v>
      </c>
      <c r="AH67" s="120">
        <v>1491663000</v>
      </c>
      <c r="AI67" s="120">
        <v>1681343000</v>
      </c>
      <c r="AJ67" s="120">
        <v>1785044000</v>
      </c>
      <c r="AK67" s="121">
        <v>1895142000</v>
      </c>
      <c r="AL67" s="121">
        <v>1785044000</v>
      </c>
      <c r="AM67" s="120">
        <v>1895142000</v>
      </c>
      <c r="AN67" s="120">
        <f t="shared" si="26"/>
        <v>2012030000</v>
      </c>
      <c r="AS67" s="5"/>
      <c r="AT67" s="5"/>
      <c r="AV67" s="2"/>
      <c r="AW67" s="2"/>
      <c r="BR67" s="56">
        <f t="shared" si="27"/>
        <v>-1698644.3912499957</v>
      </c>
      <c r="BS67" s="64"/>
      <c r="BT67" s="126"/>
      <c r="BU67" s="122"/>
      <c r="BV67" s="122" t="str">
        <f>F105</f>
        <v>2BR-18</v>
      </c>
      <c r="BW67" s="123">
        <f>D105</f>
        <v>18</v>
      </c>
      <c r="BX67" s="124">
        <f t="shared" si="43"/>
        <v>97</v>
      </c>
      <c r="BY67" s="124">
        <f t="shared" si="43"/>
        <v>85</v>
      </c>
      <c r="BZ67" s="125">
        <f>O105</f>
        <v>24833255.668500002</v>
      </c>
      <c r="CA67" s="125">
        <f t="shared" si="44"/>
        <v>1940292000</v>
      </c>
      <c r="CB67" s="125">
        <f t="shared" si="44"/>
        <v>2187019000</v>
      </c>
      <c r="CC67" s="125">
        <f t="shared" si="44"/>
        <v>2321910000</v>
      </c>
      <c r="CD67" s="125">
        <f t="shared" si="44"/>
        <v>2465120000</v>
      </c>
      <c r="CE67" s="125">
        <f>AN105</f>
        <v>2617163000</v>
      </c>
    </row>
    <row r="68" spans="1:84">
      <c r="A68" s="3">
        <f t="shared" si="34"/>
        <v>29</v>
      </c>
      <c r="B68" s="106">
        <v>3</v>
      </c>
      <c r="C68" s="107" t="s">
        <v>142</v>
      </c>
      <c r="D68" s="108" t="s">
        <v>41</v>
      </c>
      <c r="E68" s="109"/>
      <c r="F68" s="110" t="s">
        <v>45</v>
      </c>
      <c r="G68" s="111">
        <f t="shared" si="4"/>
        <v>60</v>
      </c>
      <c r="H68" s="111">
        <f t="shared" si="5"/>
        <v>52</v>
      </c>
      <c r="I68" s="112">
        <f t="shared" si="6"/>
        <v>26438045</v>
      </c>
      <c r="J68" s="112">
        <f t="shared" si="7"/>
        <v>2</v>
      </c>
      <c r="K68" s="113">
        <f t="shared" si="8"/>
        <v>0.93</v>
      </c>
      <c r="L68" s="114">
        <f t="shared" si="45"/>
        <v>1</v>
      </c>
      <c r="M68" s="115">
        <f t="shared" si="10"/>
        <v>20546320.709638204</v>
      </c>
      <c r="N68" s="115">
        <f t="shared" si="11"/>
        <v>23158986.25291992</v>
      </c>
      <c r="O68" s="115">
        <f t="shared" si="12"/>
        <v>24587381.850000001</v>
      </c>
      <c r="P68" s="115">
        <f t="shared" si="13"/>
        <v>26103877.761984866</v>
      </c>
      <c r="Q68" s="116">
        <f t="shared" si="14"/>
        <v>24587381.850000001</v>
      </c>
      <c r="R68" s="115">
        <f t="shared" si="14"/>
        <v>26103877.761984866</v>
      </c>
      <c r="S68" s="115">
        <f t="shared" si="15"/>
        <v>27713907.823522415</v>
      </c>
      <c r="T68" s="115"/>
      <c r="U68" s="115">
        <f t="shared" si="16"/>
        <v>1068408676.9011866</v>
      </c>
      <c r="V68" s="115">
        <f t="shared" si="17"/>
        <v>1204267285.1518359</v>
      </c>
      <c r="W68" s="115">
        <f t="shared" si="18"/>
        <v>1278543856.2</v>
      </c>
      <c r="X68" s="116">
        <f t="shared" si="19"/>
        <v>1357401643.6232131</v>
      </c>
      <c r="Y68" s="116">
        <f t="shared" si="20"/>
        <v>1278543856.2</v>
      </c>
      <c r="Z68" s="115">
        <f t="shared" si="21"/>
        <v>1357401643.6232131</v>
      </c>
      <c r="AA68" s="115">
        <f t="shared" si="22"/>
        <v>1441123206.8231657</v>
      </c>
      <c r="AB68" s="115"/>
      <c r="AC68" s="117" t="str">
        <f t="shared" si="23"/>
        <v>BERTAHAP</v>
      </c>
      <c r="AD68" s="118">
        <f t="shared" si="24"/>
        <v>0</v>
      </c>
      <c r="AE68" s="119">
        <v>2</v>
      </c>
      <c r="AF68" s="120"/>
      <c r="AG68" s="115" t="str">
        <f t="shared" si="25"/>
        <v>KR</v>
      </c>
      <c r="AH68" s="120">
        <v>1175250000</v>
      </c>
      <c r="AI68" s="120">
        <v>1324695000</v>
      </c>
      <c r="AJ68" s="120">
        <v>1406399000</v>
      </c>
      <c r="AK68" s="121">
        <v>1493142000</v>
      </c>
      <c r="AL68" s="121">
        <v>1406399000</v>
      </c>
      <c r="AM68" s="120">
        <v>1493142000</v>
      </c>
      <c r="AN68" s="120">
        <f t="shared" si="26"/>
        <v>1585236000</v>
      </c>
      <c r="AS68" s="5"/>
      <c r="AT68" s="5"/>
      <c r="AV68" s="2"/>
      <c r="AW68" s="2"/>
      <c r="BR68" s="56">
        <f t="shared" si="27"/>
        <v>-1698644.3912499957</v>
      </c>
      <c r="BS68" s="64"/>
      <c r="BT68" s="126"/>
      <c r="BU68" s="122"/>
      <c r="BV68" s="122" t="str">
        <f>F106</f>
        <v>1BR-20</v>
      </c>
      <c r="BW68" s="123">
        <f>D106</f>
        <v>20</v>
      </c>
      <c r="BX68" s="124">
        <f t="shared" si="43"/>
        <v>60</v>
      </c>
      <c r="BY68" s="124">
        <f t="shared" si="43"/>
        <v>51</v>
      </c>
      <c r="BZ68" s="125">
        <f>O106</f>
        <v>24833255.668500002</v>
      </c>
      <c r="CA68" s="125">
        <f t="shared" si="44"/>
        <v>1164176000</v>
      </c>
      <c r="CB68" s="125">
        <f t="shared" si="44"/>
        <v>1312212000</v>
      </c>
      <c r="CC68" s="125">
        <f t="shared" si="44"/>
        <v>1393146000</v>
      </c>
      <c r="CD68" s="125">
        <f t="shared" si="44"/>
        <v>1479072000</v>
      </c>
      <c r="CE68" s="125">
        <f>AN106</f>
        <v>1570298000</v>
      </c>
    </row>
    <row r="69" spans="1:84">
      <c r="A69" s="3">
        <f t="shared" si="34"/>
        <v>30</v>
      </c>
      <c r="B69" s="106">
        <v>4</v>
      </c>
      <c r="C69" s="107" t="s">
        <v>142</v>
      </c>
      <c r="D69" s="108">
        <v>10</v>
      </c>
      <c r="E69" s="109"/>
      <c r="F69" s="110" t="s">
        <v>48</v>
      </c>
      <c r="G69" s="111">
        <f t="shared" si="4"/>
        <v>74</v>
      </c>
      <c r="H69" s="111">
        <f t="shared" si="5"/>
        <v>63</v>
      </c>
      <c r="I69" s="112">
        <f t="shared" si="6"/>
        <v>26438045</v>
      </c>
      <c r="J69" s="112">
        <f t="shared" si="7"/>
        <v>2</v>
      </c>
      <c r="K69" s="113">
        <f t="shared" si="8"/>
        <v>0.93</v>
      </c>
      <c r="L69" s="114">
        <f t="shared" si="45"/>
        <v>1</v>
      </c>
      <c r="M69" s="115">
        <f t="shared" si="10"/>
        <v>20546320.709638204</v>
      </c>
      <c r="N69" s="115">
        <f t="shared" si="11"/>
        <v>23158986.25291992</v>
      </c>
      <c r="O69" s="115">
        <f t="shared" si="12"/>
        <v>24587381.850000001</v>
      </c>
      <c r="P69" s="115">
        <f t="shared" si="13"/>
        <v>26103877.761984866</v>
      </c>
      <c r="Q69" s="116">
        <f t="shared" si="14"/>
        <v>24587381.850000001</v>
      </c>
      <c r="R69" s="115">
        <f t="shared" si="14"/>
        <v>26103877.761984866</v>
      </c>
      <c r="S69" s="115">
        <f t="shared" si="15"/>
        <v>27713907.823522415</v>
      </c>
      <c r="T69" s="115"/>
      <c r="U69" s="115">
        <f t="shared" si="16"/>
        <v>1294418204.707207</v>
      </c>
      <c r="V69" s="115">
        <f t="shared" si="17"/>
        <v>1459016133.933955</v>
      </c>
      <c r="W69" s="115">
        <f t="shared" si="18"/>
        <v>1549005056.5500002</v>
      </c>
      <c r="X69" s="116">
        <f t="shared" si="19"/>
        <v>1644544299.0050466</v>
      </c>
      <c r="Y69" s="116">
        <f t="shared" si="20"/>
        <v>1549005056.5500002</v>
      </c>
      <c r="Z69" s="115">
        <f t="shared" si="21"/>
        <v>1644544299.0050466</v>
      </c>
      <c r="AA69" s="115">
        <f t="shared" si="22"/>
        <v>1745976192.8819122</v>
      </c>
      <c r="AB69" s="115"/>
      <c r="AC69" s="117" t="str">
        <f t="shared" si="23"/>
        <v>BERTAHAP</v>
      </c>
      <c r="AD69" s="118">
        <f t="shared" si="24"/>
        <v>0</v>
      </c>
      <c r="AE69" s="119">
        <v>2</v>
      </c>
      <c r="AF69" s="120"/>
      <c r="AG69" s="115" t="str">
        <f t="shared" si="25"/>
        <v>KR</v>
      </c>
      <c r="AH69" s="120">
        <v>1423861000</v>
      </c>
      <c r="AI69" s="120">
        <v>1604918000</v>
      </c>
      <c r="AJ69" s="120">
        <v>1703906000</v>
      </c>
      <c r="AK69" s="121">
        <v>1808999000</v>
      </c>
      <c r="AL69" s="121">
        <v>1703906000</v>
      </c>
      <c r="AM69" s="120">
        <v>1808999000</v>
      </c>
      <c r="AN69" s="120">
        <f t="shared" si="26"/>
        <v>1920574000</v>
      </c>
      <c r="AS69" s="5"/>
      <c r="AT69" s="5"/>
      <c r="AV69" s="2"/>
      <c r="AW69" s="2"/>
      <c r="BR69" s="56">
        <f t="shared" si="27"/>
        <v>-1698644.3912499957</v>
      </c>
      <c r="BS69" s="64"/>
      <c r="BT69" s="126">
        <v>9</v>
      </c>
      <c r="BU69" s="131" t="s">
        <v>141</v>
      </c>
      <c r="BV69" s="122" t="str">
        <f>F125</f>
        <v>1BR-6</v>
      </c>
      <c r="BW69" s="123" t="str">
        <f>D125</f>
        <v>06</v>
      </c>
      <c r="BX69" s="124">
        <f>G125</f>
        <v>78</v>
      </c>
      <c r="BY69" s="124">
        <f>H125</f>
        <v>66</v>
      </c>
      <c r="BZ69" s="125">
        <f>O125</f>
        <v>24833255.668500002</v>
      </c>
      <c r="CA69" s="125">
        <f>AH125</f>
        <v>1506580000</v>
      </c>
      <c r="CB69" s="125">
        <f>AI125</f>
        <v>1698156000</v>
      </c>
      <c r="CC69" s="125">
        <f>AJ125</f>
        <v>1802895000</v>
      </c>
      <c r="CD69" s="125">
        <f>AK125</f>
        <v>1914093000</v>
      </c>
      <c r="CE69" s="125">
        <f>AN125</f>
        <v>2032151000</v>
      </c>
      <c r="CF69" s="2">
        <v>12</v>
      </c>
    </row>
    <row r="70" spans="1:84">
      <c r="A70" s="3">
        <f t="shared" si="34"/>
        <v>31</v>
      </c>
      <c r="B70" s="106">
        <v>5</v>
      </c>
      <c r="C70" s="107" t="s">
        <v>142</v>
      </c>
      <c r="D70" s="106">
        <v>12</v>
      </c>
      <c r="E70" s="109"/>
      <c r="F70" s="110" t="s">
        <v>50</v>
      </c>
      <c r="G70" s="111">
        <f t="shared" si="4"/>
        <v>67</v>
      </c>
      <c r="H70" s="111">
        <f t="shared" si="5"/>
        <v>57</v>
      </c>
      <c r="I70" s="112">
        <f t="shared" si="6"/>
        <v>26438045</v>
      </c>
      <c r="J70" s="112">
        <f t="shared" si="7"/>
        <v>2</v>
      </c>
      <c r="K70" s="113">
        <f t="shared" si="8"/>
        <v>0.93</v>
      </c>
      <c r="L70" s="114">
        <f t="shared" si="45"/>
        <v>1</v>
      </c>
      <c r="M70" s="115">
        <f t="shared" si="10"/>
        <v>20546320.709638204</v>
      </c>
      <c r="N70" s="115">
        <f t="shared" si="11"/>
        <v>23158986.25291992</v>
      </c>
      <c r="O70" s="115">
        <f t="shared" si="12"/>
        <v>24587381.850000001</v>
      </c>
      <c r="P70" s="115">
        <f t="shared" si="13"/>
        <v>26103877.761984866</v>
      </c>
      <c r="Q70" s="116">
        <f t="shared" si="14"/>
        <v>24587381.850000001</v>
      </c>
      <c r="R70" s="115">
        <f t="shared" si="14"/>
        <v>26103877.761984866</v>
      </c>
      <c r="S70" s="115">
        <f t="shared" si="15"/>
        <v>27713907.823522415</v>
      </c>
      <c r="T70" s="115"/>
      <c r="U70" s="115">
        <f t="shared" si="16"/>
        <v>1171140280.4493775</v>
      </c>
      <c r="V70" s="115">
        <f t="shared" si="17"/>
        <v>1320062216.4164355</v>
      </c>
      <c r="W70" s="115">
        <f t="shared" si="18"/>
        <v>1401480765.45</v>
      </c>
      <c r="X70" s="116">
        <f t="shared" si="19"/>
        <v>1487921032.4331374</v>
      </c>
      <c r="Y70" s="116">
        <f t="shared" si="20"/>
        <v>1401480765.45</v>
      </c>
      <c r="Z70" s="115">
        <f t="shared" si="21"/>
        <v>1487921032.4331374</v>
      </c>
      <c r="AA70" s="115">
        <f t="shared" si="22"/>
        <v>1579692745.9407775</v>
      </c>
      <c r="AB70" s="115"/>
      <c r="AC70" s="117" t="str">
        <f t="shared" si="23"/>
        <v>BERTAHAP</v>
      </c>
      <c r="AD70" s="118">
        <f t="shared" si="24"/>
        <v>0</v>
      </c>
      <c r="AE70" s="119">
        <v>2</v>
      </c>
      <c r="AF70" s="120"/>
      <c r="AG70" s="115" t="str">
        <f t="shared" si="25"/>
        <v>KR</v>
      </c>
      <c r="AH70" s="120">
        <v>1288255000</v>
      </c>
      <c r="AI70" s="120">
        <v>1452069000</v>
      </c>
      <c r="AJ70" s="120">
        <v>1541629000</v>
      </c>
      <c r="AK70" s="121">
        <v>1636714000</v>
      </c>
      <c r="AL70" s="121">
        <v>1541629000</v>
      </c>
      <c r="AM70" s="120">
        <v>1636714000</v>
      </c>
      <c r="AN70" s="120">
        <f t="shared" si="26"/>
        <v>1737663000</v>
      </c>
      <c r="AS70" s="5"/>
      <c r="AT70" s="5"/>
      <c r="AV70" s="2"/>
      <c r="AW70" s="2"/>
      <c r="BR70" s="56">
        <f t="shared" si="27"/>
        <v>-1698644.3912499957</v>
      </c>
      <c r="BS70" s="64"/>
      <c r="BT70" s="126"/>
      <c r="BU70" s="131"/>
      <c r="BV70" s="122" t="str">
        <f>F127</f>
        <v>1BR-10</v>
      </c>
      <c r="BW70" s="123">
        <f>D127</f>
        <v>10</v>
      </c>
      <c r="BX70" s="124">
        <f t="shared" ref="BX70:BY74" si="46">G127</f>
        <v>74</v>
      </c>
      <c r="BY70" s="124">
        <f t="shared" si="46"/>
        <v>63</v>
      </c>
      <c r="BZ70" s="125">
        <f>O127</f>
        <v>24833255.668500002</v>
      </c>
      <c r="CA70" s="125">
        <f t="shared" ref="CA70:CD74" si="47">AH127</f>
        <v>1438099000</v>
      </c>
      <c r="CB70" s="125">
        <f t="shared" si="47"/>
        <v>1620967000</v>
      </c>
      <c r="CC70" s="125">
        <f t="shared" si="47"/>
        <v>1720945000</v>
      </c>
      <c r="CD70" s="125">
        <f t="shared" si="47"/>
        <v>1827089000</v>
      </c>
      <c r="CE70" s="125">
        <f>AN127</f>
        <v>1939780000</v>
      </c>
    </row>
    <row r="71" spans="1:84">
      <c r="A71" s="3">
        <f t="shared" si="34"/>
        <v>32</v>
      </c>
      <c r="B71" s="106">
        <v>6</v>
      </c>
      <c r="C71" s="107" t="s">
        <v>142</v>
      </c>
      <c r="D71" s="106">
        <v>18</v>
      </c>
      <c r="E71" s="109"/>
      <c r="F71" s="110" t="s">
        <v>54</v>
      </c>
      <c r="G71" s="111">
        <f t="shared" si="4"/>
        <v>97</v>
      </c>
      <c r="H71" s="111">
        <f t="shared" si="5"/>
        <v>85</v>
      </c>
      <c r="I71" s="112">
        <f t="shared" si="6"/>
        <v>26438045</v>
      </c>
      <c r="J71" s="112">
        <f t="shared" si="7"/>
        <v>2</v>
      </c>
      <c r="K71" s="113">
        <f t="shared" si="8"/>
        <v>0.93</v>
      </c>
      <c r="L71" s="114">
        <f t="shared" si="45"/>
        <v>1</v>
      </c>
      <c r="M71" s="115">
        <f t="shared" si="10"/>
        <v>20546320.709638204</v>
      </c>
      <c r="N71" s="115">
        <f t="shared" si="11"/>
        <v>23158986.25291992</v>
      </c>
      <c r="O71" s="115">
        <f t="shared" si="12"/>
        <v>24587381.850000001</v>
      </c>
      <c r="P71" s="115">
        <f t="shared" si="13"/>
        <v>26103877.761984866</v>
      </c>
      <c r="Q71" s="116">
        <f t="shared" si="14"/>
        <v>24587381.850000001</v>
      </c>
      <c r="R71" s="115">
        <f t="shared" si="14"/>
        <v>26103877.761984866</v>
      </c>
      <c r="S71" s="115">
        <f t="shared" si="15"/>
        <v>27713907.823522415</v>
      </c>
      <c r="T71" s="115"/>
      <c r="U71" s="115">
        <f t="shared" si="16"/>
        <v>1746437260.3192475</v>
      </c>
      <c r="V71" s="115">
        <f t="shared" si="17"/>
        <v>1968513831.4981933</v>
      </c>
      <c r="W71" s="115">
        <f t="shared" si="18"/>
        <v>2089927457.2500002</v>
      </c>
      <c r="X71" s="116">
        <f t="shared" si="19"/>
        <v>2218829609.7687135</v>
      </c>
      <c r="Y71" s="116">
        <f t="shared" si="20"/>
        <v>2089927457.2500002</v>
      </c>
      <c r="Z71" s="115">
        <f t="shared" si="21"/>
        <v>2218829609.7687135</v>
      </c>
      <c r="AA71" s="115">
        <f t="shared" si="22"/>
        <v>2355682164.9994054</v>
      </c>
      <c r="AB71" s="115"/>
      <c r="AC71" s="117" t="str">
        <f t="shared" si="23"/>
        <v>BERTAHAP</v>
      </c>
      <c r="AD71" s="118">
        <f t="shared" si="24"/>
        <v>0</v>
      </c>
      <c r="AE71" s="119">
        <v>2</v>
      </c>
      <c r="AF71" s="120"/>
      <c r="AG71" s="115" t="e">
        <f>IF(AF71&gt;#REF!,"LB","KR")</f>
        <v>#REF!</v>
      </c>
      <c r="AH71" s="120">
        <v>1921081000</v>
      </c>
      <c r="AI71" s="120">
        <v>2165366000</v>
      </c>
      <c r="AJ71" s="120">
        <v>2298921000</v>
      </c>
      <c r="AK71" s="121">
        <v>2440713000</v>
      </c>
      <c r="AL71" s="121">
        <v>2298921000</v>
      </c>
      <c r="AM71" s="120">
        <v>2440713000</v>
      </c>
      <c r="AN71" s="120">
        <f t="shared" si="26"/>
        <v>2591251000</v>
      </c>
      <c r="AS71" s="5"/>
      <c r="AT71" s="5"/>
      <c r="AV71" s="2"/>
      <c r="AW71" s="2"/>
      <c r="BR71" s="56">
        <f t="shared" si="27"/>
        <v>-1698644.3912499957</v>
      </c>
      <c r="BS71" s="64"/>
      <c r="BT71" s="126"/>
      <c r="BU71" s="131"/>
      <c r="BV71" s="122" t="str">
        <f>F128</f>
        <v>1BR-12</v>
      </c>
      <c r="BW71" s="123">
        <f>D128</f>
        <v>12</v>
      </c>
      <c r="BX71" s="124">
        <f t="shared" si="46"/>
        <v>67</v>
      </c>
      <c r="BY71" s="124">
        <f t="shared" si="46"/>
        <v>57</v>
      </c>
      <c r="BZ71" s="125">
        <f>O128</f>
        <v>24833255.668500002</v>
      </c>
      <c r="CA71" s="125">
        <f t="shared" si="47"/>
        <v>1301137000</v>
      </c>
      <c r="CB71" s="125">
        <f t="shared" si="47"/>
        <v>1466590000</v>
      </c>
      <c r="CC71" s="125">
        <f t="shared" si="47"/>
        <v>1557046000</v>
      </c>
      <c r="CD71" s="125">
        <f t="shared" si="47"/>
        <v>1653081000</v>
      </c>
      <c r="CE71" s="125">
        <f>AN128</f>
        <v>1755039000</v>
      </c>
    </row>
    <row r="72" spans="1:84">
      <c r="A72" s="3">
        <f t="shared" si="34"/>
        <v>33</v>
      </c>
      <c r="B72" s="106">
        <v>7</v>
      </c>
      <c r="C72" s="107" t="s">
        <v>142</v>
      </c>
      <c r="D72" s="106">
        <v>20</v>
      </c>
      <c r="E72" s="109"/>
      <c r="F72" s="110" t="s">
        <v>70</v>
      </c>
      <c r="G72" s="111">
        <f t="shared" si="4"/>
        <v>60</v>
      </c>
      <c r="H72" s="111">
        <f t="shared" si="5"/>
        <v>51</v>
      </c>
      <c r="I72" s="112">
        <f t="shared" si="6"/>
        <v>26438045</v>
      </c>
      <c r="J72" s="112">
        <f t="shared" si="7"/>
        <v>2</v>
      </c>
      <c r="K72" s="113">
        <f t="shared" si="8"/>
        <v>0.93</v>
      </c>
      <c r="L72" s="114">
        <f t="shared" si="45"/>
        <v>1</v>
      </c>
      <c r="M72" s="115">
        <f t="shared" si="10"/>
        <v>20546320.709638204</v>
      </c>
      <c r="N72" s="115">
        <f t="shared" si="11"/>
        <v>23158986.25291992</v>
      </c>
      <c r="O72" s="115">
        <f t="shared" si="12"/>
        <v>24587381.850000001</v>
      </c>
      <c r="P72" s="115">
        <f t="shared" si="13"/>
        <v>26103877.761984866</v>
      </c>
      <c r="Q72" s="116">
        <f t="shared" si="14"/>
        <v>24587381.850000001</v>
      </c>
      <c r="R72" s="115">
        <f t="shared" si="14"/>
        <v>26103877.761984866</v>
      </c>
      <c r="S72" s="115">
        <f t="shared" si="15"/>
        <v>27713907.823522415</v>
      </c>
      <c r="T72" s="115"/>
      <c r="U72" s="115">
        <f t="shared" si="16"/>
        <v>1047862356.1915485</v>
      </c>
      <c r="V72" s="115">
        <f t="shared" si="17"/>
        <v>1181108298.898916</v>
      </c>
      <c r="W72" s="115">
        <f t="shared" si="18"/>
        <v>1253956474.3500001</v>
      </c>
      <c r="X72" s="116">
        <f t="shared" si="19"/>
        <v>1331297765.8612282</v>
      </c>
      <c r="Y72" s="116">
        <f t="shared" si="20"/>
        <v>1253956474.3500001</v>
      </c>
      <c r="Z72" s="115">
        <f t="shared" si="21"/>
        <v>1331297765.8612282</v>
      </c>
      <c r="AA72" s="115">
        <f t="shared" si="22"/>
        <v>1413409298.9996431</v>
      </c>
      <c r="AB72" s="115"/>
      <c r="AC72" s="117" t="str">
        <f t="shared" si="23"/>
        <v>BERTAHAP</v>
      </c>
      <c r="AD72" s="118">
        <f t="shared" si="24"/>
        <v>0</v>
      </c>
      <c r="AE72" s="119">
        <v>2</v>
      </c>
      <c r="AF72" s="120"/>
      <c r="AG72" s="115" t="e">
        <f>IF(AF72&gt;#REF!,"LB","KR")</f>
        <v>#REF!</v>
      </c>
      <c r="AH72" s="120">
        <v>1152649000</v>
      </c>
      <c r="AI72" s="120">
        <v>1299220000</v>
      </c>
      <c r="AJ72" s="120">
        <v>1379353000</v>
      </c>
      <c r="AK72" s="121">
        <v>1464428000</v>
      </c>
      <c r="AL72" s="121">
        <v>1379353000</v>
      </c>
      <c r="AM72" s="120">
        <v>1464428000</v>
      </c>
      <c r="AN72" s="120">
        <f t="shared" si="26"/>
        <v>1554751000</v>
      </c>
      <c r="AS72" s="5"/>
      <c r="AT72" s="5"/>
      <c r="AV72" s="2"/>
      <c r="AW72" s="2"/>
      <c r="BR72" s="56">
        <f t="shared" si="27"/>
        <v>-1698644.3912499957</v>
      </c>
      <c r="BS72" s="64"/>
      <c r="BT72" s="126"/>
      <c r="BU72" s="122"/>
      <c r="BV72" s="122" t="str">
        <f>F129</f>
        <v>1BR-16</v>
      </c>
      <c r="BW72" s="123">
        <f>D129</f>
        <v>16</v>
      </c>
      <c r="BX72" s="124">
        <f t="shared" si="46"/>
        <v>71</v>
      </c>
      <c r="BY72" s="124">
        <f t="shared" si="46"/>
        <v>63</v>
      </c>
      <c r="BZ72" s="125">
        <f>O129</f>
        <v>24833255.668500002</v>
      </c>
      <c r="CA72" s="125">
        <f t="shared" si="47"/>
        <v>1438099000</v>
      </c>
      <c r="CB72" s="125">
        <f t="shared" si="47"/>
        <v>1620967000</v>
      </c>
      <c r="CC72" s="125">
        <f t="shared" si="47"/>
        <v>1720945000</v>
      </c>
      <c r="CD72" s="125">
        <f t="shared" si="47"/>
        <v>1827089000</v>
      </c>
      <c r="CE72" s="125">
        <f>AN129</f>
        <v>1939780000</v>
      </c>
    </row>
    <row r="73" spans="1:84">
      <c r="A73" s="3">
        <f t="shared" si="34"/>
        <v>34</v>
      </c>
      <c r="B73" s="106">
        <v>8</v>
      </c>
      <c r="C73" s="107" t="s">
        <v>142</v>
      </c>
      <c r="D73" s="106">
        <v>22</v>
      </c>
      <c r="E73" s="109"/>
      <c r="F73" s="110" t="s">
        <v>89</v>
      </c>
      <c r="G73" s="111">
        <f t="shared" si="4"/>
        <v>81</v>
      </c>
      <c r="H73" s="111">
        <f t="shared" si="5"/>
        <v>70</v>
      </c>
      <c r="I73" s="112">
        <f t="shared" si="6"/>
        <v>26438045</v>
      </c>
      <c r="J73" s="112">
        <f t="shared" si="7"/>
        <v>4</v>
      </c>
      <c r="K73" s="113">
        <f t="shared" si="8"/>
        <v>0.97</v>
      </c>
      <c r="L73" s="114">
        <f t="shared" si="45"/>
        <v>1</v>
      </c>
      <c r="M73" s="115">
        <f t="shared" si="10"/>
        <v>21430033.428332321</v>
      </c>
      <c r="N73" s="115">
        <f t="shared" si="11"/>
        <v>24155071.683153033</v>
      </c>
      <c r="O73" s="115">
        <f t="shared" si="12"/>
        <v>25644903.649999999</v>
      </c>
      <c r="P73" s="115">
        <f t="shared" si="13"/>
        <v>27226625.192607865</v>
      </c>
      <c r="Q73" s="116">
        <f t="shared" si="14"/>
        <v>25644903.649999999</v>
      </c>
      <c r="R73" s="115">
        <f t="shared" si="14"/>
        <v>27226625.192607865</v>
      </c>
      <c r="S73" s="115">
        <f t="shared" si="15"/>
        <v>28905903.858942728</v>
      </c>
      <c r="T73" s="115"/>
      <c r="U73" s="115">
        <f t="shared" si="16"/>
        <v>1500102339.9832625</v>
      </c>
      <c r="V73" s="115">
        <f t="shared" si="17"/>
        <v>1690855017.8207123</v>
      </c>
      <c r="W73" s="115">
        <f t="shared" si="18"/>
        <v>1795143255.5</v>
      </c>
      <c r="X73" s="116">
        <f t="shared" si="19"/>
        <v>1905863763.4825506</v>
      </c>
      <c r="Y73" s="116">
        <f t="shared" si="20"/>
        <v>1795143255.5</v>
      </c>
      <c r="Z73" s="115">
        <f t="shared" si="21"/>
        <v>1905863763.4825506</v>
      </c>
      <c r="AA73" s="115">
        <f t="shared" si="22"/>
        <v>2023413270.1259911</v>
      </c>
      <c r="AB73" s="115"/>
      <c r="AC73" s="117" t="str">
        <f t="shared" si="23"/>
        <v>BERTAHAP</v>
      </c>
      <c r="AD73" s="118">
        <f t="shared" si="24"/>
        <v>0</v>
      </c>
      <c r="AE73" s="119">
        <v>2</v>
      </c>
      <c r="AF73" s="120"/>
      <c r="AG73" s="115" t="e">
        <f>IF(AF73&gt;#REF!,"LB","KR")</f>
        <v>#REF!</v>
      </c>
      <c r="AH73" s="120">
        <v>1650113000</v>
      </c>
      <c r="AI73" s="120">
        <v>1859941000</v>
      </c>
      <c r="AJ73" s="120">
        <v>1974658000</v>
      </c>
      <c r="AK73" s="121">
        <v>2096451000</v>
      </c>
      <c r="AL73" s="121">
        <v>1974658000</v>
      </c>
      <c r="AM73" s="120">
        <v>2096451000</v>
      </c>
      <c r="AN73" s="120">
        <f t="shared" si="26"/>
        <v>2225755000</v>
      </c>
      <c r="AS73" s="5"/>
      <c r="AT73" s="5"/>
      <c r="AV73" s="2"/>
      <c r="AW73" s="2"/>
      <c r="BR73" s="56">
        <f t="shared" si="27"/>
        <v>-641122.59124999866</v>
      </c>
      <c r="BT73" s="126"/>
      <c r="BU73" s="122"/>
      <c r="BV73" s="122" t="str">
        <f>F130</f>
        <v>2BR-18</v>
      </c>
      <c r="BW73" s="123">
        <f>D130</f>
        <v>18</v>
      </c>
      <c r="BX73" s="124">
        <f t="shared" si="46"/>
        <v>97</v>
      </c>
      <c r="BY73" s="124">
        <f t="shared" si="46"/>
        <v>85</v>
      </c>
      <c r="BZ73" s="125">
        <f>O130</f>
        <v>24833255.668500002</v>
      </c>
      <c r="CA73" s="125">
        <f t="shared" si="47"/>
        <v>1940292000</v>
      </c>
      <c r="CB73" s="125">
        <f t="shared" si="47"/>
        <v>2187019000</v>
      </c>
      <c r="CC73" s="125">
        <f t="shared" si="47"/>
        <v>2321910000</v>
      </c>
      <c r="CD73" s="125">
        <f t="shared" si="47"/>
        <v>2465120000</v>
      </c>
      <c r="CE73" s="125">
        <f>AN130</f>
        <v>2617163000</v>
      </c>
    </row>
    <row r="74" spans="1:84">
      <c r="A74" s="3">
        <f t="shared" si="34"/>
        <v>35</v>
      </c>
      <c r="B74" s="106">
        <v>1</v>
      </c>
      <c r="C74" s="107" t="s">
        <v>143</v>
      </c>
      <c r="D74" s="108" t="s">
        <v>24</v>
      </c>
      <c r="E74" s="109"/>
      <c r="F74" s="110" t="s">
        <v>39</v>
      </c>
      <c r="G74" s="111">
        <f t="shared" si="4"/>
        <v>113</v>
      </c>
      <c r="H74" s="111">
        <f t="shared" si="5"/>
        <v>101</v>
      </c>
      <c r="I74" s="112">
        <f t="shared" si="6"/>
        <v>26438045</v>
      </c>
      <c r="J74" s="112">
        <f t="shared" si="7"/>
        <v>6</v>
      </c>
      <c r="K74" s="113">
        <f t="shared" si="8"/>
        <v>0.95</v>
      </c>
      <c r="L74" s="249">
        <f>SUMIF($AN$4:$AN$22,D74,$BD$4:$BD$22)</f>
        <v>1.01</v>
      </c>
      <c r="M74" s="115">
        <f t="shared" si="10"/>
        <v>21198058.839675117</v>
      </c>
      <c r="N74" s="115">
        <f t="shared" si="11"/>
        <v>23893599.257716842</v>
      </c>
      <c r="O74" s="115">
        <f t="shared" si="12"/>
        <v>25367304.177500002</v>
      </c>
      <c r="P74" s="115">
        <f t="shared" si="13"/>
        <v>26931903.99206933</v>
      </c>
      <c r="Q74" s="116">
        <f t="shared" si="14"/>
        <v>25367304.177500002</v>
      </c>
      <c r="R74" s="115">
        <f t="shared" si="14"/>
        <v>26931903.99206933</v>
      </c>
      <c r="S74" s="115">
        <f t="shared" si="15"/>
        <v>28593004.8996449</v>
      </c>
      <c r="T74" s="115"/>
      <c r="U74" s="115">
        <f t="shared" si="16"/>
        <v>2141003942.8071868</v>
      </c>
      <c r="V74" s="115">
        <f t="shared" si="17"/>
        <v>2413253525.0294008</v>
      </c>
      <c r="W74" s="115">
        <f t="shared" si="18"/>
        <v>2562097721.9275002</v>
      </c>
      <c r="X74" s="116">
        <f t="shared" si="19"/>
        <v>2720122303.1990023</v>
      </c>
      <c r="Y74" s="116">
        <f t="shared" si="20"/>
        <v>2562097721.9275002</v>
      </c>
      <c r="Z74" s="115">
        <f t="shared" si="21"/>
        <v>2720122303.1990023</v>
      </c>
      <c r="AA74" s="115">
        <f t="shared" si="22"/>
        <v>2887893494.8641348</v>
      </c>
      <c r="AB74" s="115"/>
      <c r="AC74" s="117" t="str">
        <f t="shared" si="23"/>
        <v>BERTAHAP</v>
      </c>
      <c r="AD74" s="118">
        <f t="shared" si="24"/>
        <v>0</v>
      </c>
      <c r="AE74" s="119">
        <v>2</v>
      </c>
      <c r="AF74" s="120"/>
      <c r="AG74" s="115" t="e">
        <f>IF(AF74&gt;#REF!,"LB","KR")</f>
        <v>#REF!</v>
      </c>
      <c r="AH74" s="120">
        <v>2355105000</v>
      </c>
      <c r="AI74" s="120">
        <v>2654579000</v>
      </c>
      <c r="AJ74" s="120">
        <v>2818308000</v>
      </c>
      <c r="AK74" s="121">
        <v>2992135000</v>
      </c>
      <c r="AL74" s="121">
        <v>2818308000</v>
      </c>
      <c r="AM74" s="120">
        <v>2992135000</v>
      </c>
      <c r="AN74" s="120">
        <f t="shared" si="26"/>
        <v>3176683000</v>
      </c>
      <c r="AS74" s="5"/>
      <c r="AT74" s="5"/>
      <c r="AV74" s="2"/>
      <c r="AW74" s="2"/>
      <c r="BR74" s="56">
        <f t="shared" si="27"/>
        <v>-918722.06374999508</v>
      </c>
      <c r="BT74" s="126"/>
      <c r="BU74" s="131"/>
      <c r="BV74" s="122" t="str">
        <f>F131</f>
        <v>1BR-20</v>
      </c>
      <c r="BW74" s="123">
        <f>D131</f>
        <v>20</v>
      </c>
      <c r="BX74" s="124">
        <f t="shared" si="46"/>
        <v>60</v>
      </c>
      <c r="BY74" s="124">
        <f t="shared" si="46"/>
        <v>51</v>
      </c>
      <c r="BZ74" s="125">
        <f>O131</f>
        <v>24833255.668500002</v>
      </c>
      <c r="CA74" s="125">
        <f t="shared" si="47"/>
        <v>1164176000</v>
      </c>
      <c r="CB74" s="125">
        <f t="shared" si="47"/>
        <v>1312212000</v>
      </c>
      <c r="CC74" s="125">
        <f t="shared" si="47"/>
        <v>1393146000</v>
      </c>
      <c r="CD74" s="125">
        <f t="shared" si="47"/>
        <v>1479072000</v>
      </c>
      <c r="CE74" s="125">
        <f>AN131</f>
        <v>1570298000</v>
      </c>
    </row>
    <row r="75" spans="1:84">
      <c r="A75" s="3">
        <f t="shared" si="34"/>
        <v>36</v>
      </c>
      <c r="B75" s="106">
        <v>2</v>
      </c>
      <c r="C75" s="107" t="s">
        <v>143</v>
      </c>
      <c r="D75" s="108" t="s">
        <v>35</v>
      </c>
      <c r="E75" s="109"/>
      <c r="F75" s="110" t="s">
        <v>42</v>
      </c>
      <c r="G75" s="111">
        <f t="shared" si="4"/>
        <v>78</v>
      </c>
      <c r="H75" s="111">
        <f t="shared" si="5"/>
        <v>66</v>
      </c>
      <c r="I75" s="112">
        <f t="shared" si="6"/>
        <v>26438045</v>
      </c>
      <c r="J75" s="112">
        <f t="shared" si="7"/>
        <v>2</v>
      </c>
      <c r="K75" s="113">
        <f t="shared" si="8"/>
        <v>0.93</v>
      </c>
      <c r="L75" s="249">
        <f t="shared" ref="L75:L81" si="48">SUMIF($AN$4:$AN$22,D75,$BD$4:$BD$22)</f>
        <v>1.01</v>
      </c>
      <c r="M75" s="115">
        <f t="shared" si="10"/>
        <v>20751783.916734587</v>
      </c>
      <c r="N75" s="115">
        <f t="shared" si="11"/>
        <v>23390576.115449119</v>
      </c>
      <c r="O75" s="115">
        <f t="shared" si="12"/>
        <v>24833255.668500002</v>
      </c>
      <c r="P75" s="115">
        <f t="shared" si="13"/>
        <v>26364916.539604716</v>
      </c>
      <c r="Q75" s="116">
        <f t="shared" si="14"/>
        <v>24833255.668500002</v>
      </c>
      <c r="R75" s="115">
        <f t="shared" si="14"/>
        <v>26364916.539604716</v>
      </c>
      <c r="S75" s="115">
        <f t="shared" si="15"/>
        <v>27991046.901757639</v>
      </c>
      <c r="T75" s="115"/>
      <c r="U75" s="115">
        <f t="shared" si="16"/>
        <v>1369617738.5044827</v>
      </c>
      <c r="V75" s="115">
        <f t="shared" si="17"/>
        <v>1543778023.6196418</v>
      </c>
      <c r="W75" s="115">
        <f t="shared" si="18"/>
        <v>1638994874.1210001</v>
      </c>
      <c r="X75" s="116">
        <f t="shared" si="19"/>
        <v>1740084491.6139112</v>
      </c>
      <c r="Y75" s="116">
        <f t="shared" si="20"/>
        <v>1638994874.1210001</v>
      </c>
      <c r="Z75" s="115">
        <f t="shared" si="21"/>
        <v>1740084491.6139112</v>
      </c>
      <c r="AA75" s="115">
        <f t="shared" si="22"/>
        <v>1847409095.5160041</v>
      </c>
      <c r="AB75" s="115"/>
      <c r="AC75" s="117" t="str">
        <f t="shared" si="23"/>
        <v>BERTAHAP</v>
      </c>
      <c r="AD75" s="118">
        <f t="shared" si="24"/>
        <v>0</v>
      </c>
      <c r="AE75" s="119">
        <v>2</v>
      </c>
      <c r="AF75" s="120"/>
      <c r="AG75" s="115" t="str">
        <f t="shared" ref="AG75:AG89" si="49">IF(AF75&gt;$AX$42,"LB","KR")</f>
        <v>KR</v>
      </c>
      <c r="AH75" s="120">
        <v>1506580000</v>
      </c>
      <c r="AI75" s="120">
        <v>1698156000</v>
      </c>
      <c r="AJ75" s="120">
        <v>1802895000</v>
      </c>
      <c r="AK75" s="121">
        <v>1914093000</v>
      </c>
      <c r="AL75" s="121">
        <v>1802895000</v>
      </c>
      <c r="AM75" s="120">
        <v>1914093000</v>
      </c>
      <c r="AN75" s="120">
        <f t="shared" si="26"/>
        <v>2032151000</v>
      </c>
      <c r="AS75" s="5"/>
      <c r="AT75" s="5"/>
      <c r="AV75" s="2"/>
      <c r="AW75" s="2"/>
      <c r="BR75" s="56">
        <f t="shared" si="27"/>
        <v>-1452770.5727499947</v>
      </c>
      <c r="BT75" s="126">
        <v>10</v>
      </c>
      <c r="BU75" s="131" t="s">
        <v>57</v>
      </c>
      <c r="BV75" s="122" t="str">
        <f>F150</f>
        <v>1BR-6</v>
      </c>
      <c r="BW75" s="123" t="str">
        <f>D150</f>
        <v>06</v>
      </c>
      <c r="BX75" s="124">
        <f t="shared" ref="BX75:BY79" si="50">G150</f>
        <v>78</v>
      </c>
      <c r="BY75" s="124">
        <f t="shared" si="50"/>
        <v>66</v>
      </c>
      <c r="BZ75" s="125">
        <f>O150</f>
        <v>24833255.668500002</v>
      </c>
      <c r="CA75" s="125">
        <f t="shared" ref="CA75:CD79" si="51">AH150</f>
        <v>1506580000</v>
      </c>
      <c r="CB75" s="125">
        <f t="shared" si="51"/>
        <v>1698156000</v>
      </c>
      <c r="CC75" s="125">
        <f t="shared" si="51"/>
        <v>1802895000</v>
      </c>
      <c r="CD75" s="125">
        <f t="shared" si="51"/>
        <v>1914093000</v>
      </c>
      <c r="CE75" s="125">
        <f>AN150</f>
        <v>2032151000</v>
      </c>
      <c r="CF75" s="2">
        <v>5</v>
      </c>
    </row>
    <row r="76" spans="1:84">
      <c r="A76" s="3">
        <f t="shared" si="34"/>
        <v>37</v>
      </c>
      <c r="B76" s="106">
        <v>3</v>
      </c>
      <c r="C76" s="107" t="s">
        <v>143</v>
      </c>
      <c r="D76" s="108" t="s">
        <v>41</v>
      </c>
      <c r="E76" s="109"/>
      <c r="F76" s="110" t="s">
        <v>45</v>
      </c>
      <c r="G76" s="111">
        <f t="shared" si="4"/>
        <v>60</v>
      </c>
      <c r="H76" s="111">
        <f t="shared" si="5"/>
        <v>52</v>
      </c>
      <c r="I76" s="112">
        <f t="shared" si="6"/>
        <v>26438045</v>
      </c>
      <c r="J76" s="112">
        <f t="shared" si="7"/>
        <v>2</v>
      </c>
      <c r="K76" s="113">
        <f t="shared" si="8"/>
        <v>0.93</v>
      </c>
      <c r="L76" s="249">
        <f t="shared" si="48"/>
        <v>1.01</v>
      </c>
      <c r="M76" s="115">
        <f t="shared" si="10"/>
        <v>20751783.916734587</v>
      </c>
      <c r="N76" s="115">
        <f t="shared" si="11"/>
        <v>23390576.115449119</v>
      </c>
      <c r="O76" s="115">
        <f t="shared" si="12"/>
        <v>24833255.668500002</v>
      </c>
      <c r="P76" s="115">
        <f t="shared" si="13"/>
        <v>26364916.539604716</v>
      </c>
      <c r="Q76" s="116">
        <f t="shared" si="14"/>
        <v>24833255.668500002</v>
      </c>
      <c r="R76" s="115">
        <f t="shared" si="14"/>
        <v>26364916.539604716</v>
      </c>
      <c r="S76" s="115">
        <f t="shared" si="15"/>
        <v>27991046.901757639</v>
      </c>
      <c r="T76" s="115"/>
      <c r="U76" s="115">
        <f t="shared" si="16"/>
        <v>1079092763.6701984</v>
      </c>
      <c r="V76" s="115">
        <f t="shared" si="17"/>
        <v>1216309958.0033543</v>
      </c>
      <c r="W76" s="115">
        <f t="shared" si="18"/>
        <v>1291329294.7620001</v>
      </c>
      <c r="X76" s="116">
        <f t="shared" si="19"/>
        <v>1370975660.0594451</v>
      </c>
      <c r="Y76" s="116">
        <f t="shared" si="20"/>
        <v>1291329294.7620001</v>
      </c>
      <c r="Z76" s="115">
        <f t="shared" si="21"/>
        <v>1370975660.0594451</v>
      </c>
      <c r="AA76" s="115">
        <f t="shared" si="22"/>
        <v>1455534438.8913972</v>
      </c>
      <c r="AB76" s="115"/>
      <c r="AC76" s="117" t="str">
        <f t="shared" si="23"/>
        <v>BERTAHAP</v>
      </c>
      <c r="AD76" s="118">
        <f t="shared" si="24"/>
        <v>0</v>
      </c>
      <c r="AE76" s="119">
        <v>2</v>
      </c>
      <c r="AF76" s="120"/>
      <c r="AG76" s="115" t="str">
        <f t="shared" si="49"/>
        <v>KR</v>
      </c>
      <c r="AH76" s="120">
        <v>1187003000</v>
      </c>
      <c r="AI76" s="120">
        <v>1337941000</v>
      </c>
      <c r="AJ76" s="120">
        <v>1420463000</v>
      </c>
      <c r="AK76" s="121">
        <v>1508074000</v>
      </c>
      <c r="AL76" s="121">
        <v>1420463000</v>
      </c>
      <c r="AM76" s="120">
        <v>1508074000</v>
      </c>
      <c r="AN76" s="120">
        <f t="shared" ref="AK76:AN139" si="52">ROUNDUP((AA76*(1+$J$5)),-3)</f>
        <v>1601088000</v>
      </c>
      <c r="AS76" s="5"/>
      <c r="AT76" s="5"/>
      <c r="AV76" s="2"/>
      <c r="AW76" s="2"/>
      <c r="BR76" s="56">
        <f t="shared" si="27"/>
        <v>-1452770.5727499947</v>
      </c>
      <c r="BT76" s="126"/>
      <c r="BU76" s="131"/>
      <c r="BV76" s="122" t="str">
        <f>F151</f>
        <v>1BR-8</v>
      </c>
      <c r="BW76" s="123" t="str">
        <f>D151</f>
        <v>08</v>
      </c>
      <c r="BX76" s="124">
        <f t="shared" si="50"/>
        <v>60</v>
      </c>
      <c r="BY76" s="124">
        <f t="shared" si="50"/>
        <v>52</v>
      </c>
      <c r="BZ76" s="125">
        <f>O151</f>
        <v>24833255.668500002</v>
      </c>
      <c r="CA76" s="125">
        <f t="shared" si="51"/>
        <v>1187003000</v>
      </c>
      <c r="CB76" s="125">
        <f t="shared" si="51"/>
        <v>1337941000</v>
      </c>
      <c r="CC76" s="125">
        <f t="shared" si="51"/>
        <v>1420463000</v>
      </c>
      <c r="CD76" s="125">
        <f t="shared" si="51"/>
        <v>1508074000</v>
      </c>
      <c r="CE76" s="125">
        <f>AN151</f>
        <v>1601088000</v>
      </c>
    </row>
    <row r="77" spans="1:84">
      <c r="A77" s="3">
        <f t="shared" si="34"/>
        <v>38</v>
      </c>
      <c r="B77" s="106">
        <v>4</v>
      </c>
      <c r="C77" s="107" t="s">
        <v>143</v>
      </c>
      <c r="D77" s="108">
        <v>10</v>
      </c>
      <c r="E77" s="109"/>
      <c r="F77" s="110" t="s">
        <v>48</v>
      </c>
      <c r="G77" s="111">
        <f t="shared" si="4"/>
        <v>74</v>
      </c>
      <c r="H77" s="111">
        <f t="shared" si="5"/>
        <v>63</v>
      </c>
      <c r="I77" s="112">
        <f t="shared" si="6"/>
        <v>26438045</v>
      </c>
      <c r="J77" s="112">
        <f t="shared" si="7"/>
        <v>2</v>
      </c>
      <c r="K77" s="113">
        <f t="shared" si="8"/>
        <v>0.93</v>
      </c>
      <c r="L77" s="249">
        <f t="shared" si="48"/>
        <v>1.01</v>
      </c>
      <c r="M77" s="115">
        <f t="shared" si="10"/>
        <v>20751783.916734587</v>
      </c>
      <c r="N77" s="115">
        <f t="shared" si="11"/>
        <v>23390576.115449119</v>
      </c>
      <c r="O77" s="115">
        <f t="shared" si="12"/>
        <v>24833255.668500002</v>
      </c>
      <c r="P77" s="115">
        <f t="shared" si="13"/>
        <v>26364916.539604716</v>
      </c>
      <c r="Q77" s="116">
        <f t="shared" si="14"/>
        <v>24833255.668500002</v>
      </c>
      <c r="R77" s="115">
        <f t="shared" si="14"/>
        <v>26364916.539604716</v>
      </c>
      <c r="S77" s="115">
        <f t="shared" si="15"/>
        <v>27991046.901757639</v>
      </c>
      <c r="T77" s="115"/>
      <c r="U77" s="115">
        <f t="shared" si="16"/>
        <v>1307362386.7542789</v>
      </c>
      <c r="V77" s="115">
        <f t="shared" si="17"/>
        <v>1473606295.2732944</v>
      </c>
      <c r="W77" s="115">
        <f t="shared" si="18"/>
        <v>1564495107.1155002</v>
      </c>
      <c r="X77" s="116">
        <f t="shared" si="19"/>
        <v>1660989741.9950972</v>
      </c>
      <c r="Y77" s="116">
        <f t="shared" si="20"/>
        <v>1564495107.1155002</v>
      </c>
      <c r="Z77" s="115">
        <f t="shared" si="21"/>
        <v>1660989741.9950972</v>
      </c>
      <c r="AA77" s="115">
        <f t="shared" si="22"/>
        <v>1763435954.8107312</v>
      </c>
      <c r="AB77" s="115"/>
      <c r="AC77" s="117" t="str">
        <f t="shared" si="23"/>
        <v>BERTAHAP</v>
      </c>
      <c r="AD77" s="118">
        <f t="shared" si="24"/>
        <v>0</v>
      </c>
      <c r="AE77" s="119">
        <v>2</v>
      </c>
      <c r="AF77" s="120"/>
      <c r="AG77" s="115" t="str">
        <f t="shared" si="49"/>
        <v>KR</v>
      </c>
      <c r="AH77" s="120">
        <v>1438099000</v>
      </c>
      <c r="AI77" s="120">
        <v>1620967000</v>
      </c>
      <c r="AJ77" s="120">
        <v>1720945000</v>
      </c>
      <c r="AK77" s="121">
        <v>1827089000</v>
      </c>
      <c r="AL77" s="121">
        <v>1720945000</v>
      </c>
      <c r="AM77" s="120">
        <v>1827089000</v>
      </c>
      <c r="AN77" s="120">
        <f t="shared" si="52"/>
        <v>1939780000</v>
      </c>
      <c r="AS77" s="5"/>
      <c r="AT77" s="5"/>
      <c r="AV77" s="2"/>
      <c r="AW77" s="2"/>
      <c r="BR77" s="56">
        <f t="shared" si="27"/>
        <v>-1452770.5727499947</v>
      </c>
      <c r="BT77" s="126"/>
      <c r="BU77" s="131"/>
      <c r="BV77" s="122" t="str">
        <f>F152</f>
        <v>1BR-10</v>
      </c>
      <c r="BW77" s="123">
        <f>D152</f>
        <v>10</v>
      </c>
      <c r="BX77" s="124">
        <f t="shared" si="50"/>
        <v>74</v>
      </c>
      <c r="BY77" s="124">
        <f t="shared" si="50"/>
        <v>63</v>
      </c>
      <c r="BZ77" s="125">
        <f>O152</f>
        <v>24833255.668500002</v>
      </c>
      <c r="CA77" s="125">
        <f t="shared" si="51"/>
        <v>1438099000</v>
      </c>
      <c r="CB77" s="125">
        <f t="shared" si="51"/>
        <v>1620967000</v>
      </c>
      <c r="CC77" s="125">
        <f t="shared" si="51"/>
        <v>1720945000</v>
      </c>
      <c r="CD77" s="125">
        <f t="shared" si="51"/>
        <v>1827089000</v>
      </c>
      <c r="CE77" s="125">
        <f>AN152</f>
        <v>1939780000</v>
      </c>
    </row>
    <row r="78" spans="1:84">
      <c r="A78" s="3">
        <f t="shared" si="34"/>
        <v>39</v>
      </c>
      <c r="B78" s="106">
        <v>5</v>
      </c>
      <c r="C78" s="107" t="s">
        <v>143</v>
      </c>
      <c r="D78" s="106">
        <v>12</v>
      </c>
      <c r="E78" s="109"/>
      <c r="F78" s="110" t="s">
        <v>50</v>
      </c>
      <c r="G78" s="111">
        <f t="shared" si="4"/>
        <v>67</v>
      </c>
      <c r="H78" s="111">
        <f t="shared" si="5"/>
        <v>57</v>
      </c>
      <c r="I78" s="112">
        <f t="shared" si="6"/>
        <v>26438045</v>
      </c>
      <c r="J78" s="112">
        <f t="shared" si="7"/>
        <v>2</v>
      </c>
      <c r="K78" s="113">
        <f t="shared" si="8"/>
        <v>0.93</v>
      </c>
      <c r="L78" s="249">
        <f t="shared" si="48"/>
        <v>1.01</v>
      </c>
      <c r="M78" s="115">
        <f t="shared" si="10"/>
        <v>20751783.916734587</v>
      </c>
      <c r="N78" s="115">
        <f t="shared" si="11"/>
        <v>23390576.115449119</v>
      </c>
      <c r="O78" s="115">
        <f t="shared" si="12"/>
        <v>24833255.668500002</v>
      </c>
      <c r="P78" s="115">
        <f t="shared" si="13"/>
        <v>26364916.539604716</v>
      </c>
      <c r="Q78" s="116">
        <f t="shared" si="14"/>
        <v>24833255.668500002</v>
      </c>
      <c r="R78" s="115">
        <f t="shared" si="14"/>
        <v>26364916.539604716</v>
      </c>
      <c r="S78" s="115">
        <f t="shared" si="15"/>
        <v>27991046.901757639</v>
      </c>
      <c r="T78" s="115"/>
      <c r="U78" s="115">
        <f t="shared" si="16"/>
        <v>1182851683.2538714</v>
      </c>
      <c r="V78" s="115">
        <f t="shared" si="17"/>
        <v>1333262838.5805998</v>
      </c>
      <c r="W78" s="115">
        <f t="shared" si="18"/>
        <v>1415495573.1045001</v>
      </c>
      <c r="X78" s="116">
        <f t="shared" si="19"/>
        <v>1502800242.7574687</v>
      </c>
      <c r="Y78" s="116">
        <f t="shared" si="20"/>
        <v>1415495573.1045001</v>
      </c>
      <c r="Z78" s="115">
        <f t="shared" si="21"/>
        <v>1502800242.7574687</v>
      </c>
      <c r="AA78" s="115">
        <f t="shared" si="22"/>
        <v>1595489673.4001853</v>
      </c>
      <c r="AB78" s="115"/>
      <c r="AC78" s="117" t="str">
        <f t="shared" si="23"/>
        <v>BERTAHAP</v>
      </c>
      <c r="AD78" s="118">
        <f t="shared" si="24"/>
        <v>0</v>
      </c>
      <c r="AE78" s="119">
        <v>2</v>
      </c>
      <c r="AF78" s="120"/>
      <c r="AG78" s="115" t="str">
        <f t="shared" si="49"/>
        <v>KR</v>
      </c>
      <c r="AH78" s="120">
        <v>1301137000</v>
      </c>
      <c r="AI78" s="120">
        <v>1466590000</v>
      </c>
      <c r="AJ78" s="120">
        <v>1557046000</v>
      </c>
      <c r="AK78" s="121">
        <v>1653081000</v>
      </c>
      <c r="AL78" s="121">
        <v>1557046000</v>
      </c>
      <c r="AM78" s="120">
        <v>1653081000</v>
      </c>
      <c r="AN78" s="120">
        <f t="shared" si="52"/>
        <v>1755039000</v>
      </c>
      <c r="AS78" s="5"/>
      <c r="AT78" s="5"/>
      <c r="AV78" s="2"/>
      <c r="AW78" s="2"/>
      <c r="BR78" s="56">
        <f t="shared" si="27"/>
        <v>-1452770.5727499947</v>
      </c>
      <c r="BT78" s="126"/>
      <c r="BU78" s="122"/>
      <c r="BV78" s="122" t="str">
        <f>F153</f>
        <v>1BR-12</v>
      </c>
      <c r="BW78" s="123">
        <f>D153</f>
        <v>12</v>
      </c>
      <c r="BX78" s="124">
        <f t="shared" si="50"/>
        <v>67</v>
      </c>
      <c r="BY78" s="124">
        <f t="shared" si="50"/>
        <v>57</v>
      </c>
      <c r="BZ78" s="125">
        <f>O153</f>
        <v>24833255.668500002</v>
      </c>
      <c r="CA78" s="125">
        <f t="shared" si="51"/>
        <v>1301137000</v>
      </c>
      <c r="CB78" s="125">
        <f t="shared" si="51"/>
        <v>1466590000</v>
      </c>
      <c r="CC78" s="125">
        <f t="shared" si="51"/>
        <v>1557046000</v>
      </c>
      <c r="CD78" s="125">
        <f t="shared" si="51"/>
        <v>1653081000</v>
      </c>
      <c r="CE78" s="125">
        <f>AN153</f>
        <v>1755039000</v>
      </c>
    </row>
    <row r="79" spans="1:84">
      <c r="A79" s="3">
        <f t="shared" si="34"/>
        <v>40</v>
      </c>
      <c r="B79" s="106">
        <v>6</v>
      </c>
      <c r="C79" s="107" t="s">
        <v>143</v>
      </c>
      <c r="D79" s="106">
        <v>18</v>
      </c>
      <c r="E79" s="109"/>
      <c r="F79" s="110" t="s">
        <v>54</v>
      </c>
      <c r="G79" s="111">
        <f t="shared" si="4"/>
        <v>97</v>
      </c>
      <c r="H79" s="111">
        <f t="shared" si="5"/>
        <v>85</v>
      </c>
      <c r="I79" s="112">
        <f t="shared" si="6"/>
        <v>26438045</v>
      </c>
      <c r="J79" s="112">
        <f t="shared" si="7"/>
        <v>2</v>
      </c>
      <c r="K79" s="113">
        <f t="shared" si="8"/>
        <v>0.93</v>
      </c>
      <c r="L79" s="249">
        <f t="shared" si="48"/>
        <v>1.01</v>
      </c>
      <c r="M79" s="115">
        <f t="shared" si="10"/>
        <v>20751783.916734587</v>
      </c>
      <c r="N79" s="115">
        <f t="shared" si="11"/>
        <v>23390576.115449119</v>
      </c>
      <c r="O79" s="115">
        <f t="shared" si="12"/>
        <v>24833255.668500002</v>
      </c>
      <c r="P79" s="115">
        <f t="shared" si="13"/>
        <v>26364916.539604716</v>
      </c>
      <c r="Q79" s="116">
        <f t="shared" si="14"/>
        <v>24833255.668500002</v>
      </c>
      <c r="R79" s="115">
        <f t="shared" si="14"/>
        <v>26364916.539604716</v>
      </c>
      <c r="S79" s="115">
        <f t="shared" si="15"/>
        <v>27991046.901757639</v>
      </c>
      <c r="T79" s="115"/>
      <c r="U79" s="115">
        <f t="shared" si="16"/>
        <v>1763901632.9224398</v>
      </c>
      <c r="V79" s="115">
        <f t="shared" si="17"/>
        <v>1988198969.8131752</v>
      </c>
      <c r="W79" s="115">
        <f t="shared" si="18"/>
        <v>2110826731.8225002</v>
      </c>
      <c r="X79" s="116">
        <f t="shared" si="19"/>
        <v>2241017905.8664007</v>
      </c>
      <c r="Y79" s="116">
        <f t="shared" si="20"/>
        <v>2110826731.8225002</v>
      </c>
      <c r="Z79" s="115">
        <f t="shared" si="21"/>
        <v>2241017905.8664007</v>
      </c>
      <c r="AA79" s="115">
        <f t="shared" si="22"/>
        <v>2379238986.6493993</v>
      </c>
      <c r="AB79" s="115"/>
      <c r="AC79" s="117" t="str">
        <f t="shared" si="23"/>
        <v>BERTAHAP</v>
      </c>
      <c r="AD79" s="118">
        <f t="shared" si="24"/>
        <v>0</v>
      </c>
      <c r="AE79" s="119">
        <v>2</v>
      </c>
      <c r="AF79" s="120"/>
      <c r="AG79" s="115" t="str">
        <f t="shared" si="49"/>
        <v>KR</v>
      </c>
      <c r="AH79" s="120">
        <v>1940292000</v>
      </c>
      <c r="AI79" s="120">
        <v>2187019000</v>
      </c>
      <c r="AJ79" s="120">
        <v>2321910000</v>
      </c>
      <c r="AK79" s="121">
        <v>2465120000</v>
      </c>
      <c r="AL79" s="121">
        <v>2321910000</v>
      </c>
      <c r="AM79" s="120">
        <v>2465120000</v>
      </c>
      <c r="AN79" s="120">
        <f t="shared" si="52"/>
        <v>2617163000</v>
      </c>
      <c r="AS79" s="5"/>
      <c r="AT79" s="5"/>
      <c r="AV79" s="2"/>
      <c r="AW79" s="2"/>
      <c r="BR79" s="56">
        <f t="shared" si="27"/>
        <v>-1452770.5727499947</v>
      </c>
      <c r="BT79" s="126"/>
      <c r="BU79" s="122"/>
      <c r="BV79" s="122" t="str">
        <f>F154</f>
        <v>1BR-16</v>
      </c>
      <c r="BW79" s="123">
        <f>D154</f>
        <v>16</v>
      </c>
      <c r="BX79" s="124">
        <f t="shared" si="50"/>
        <v>71</v>
      </c>
      <c r="BY79" s="124">
        <f t="shared" si="50"/>
        <v>63</v>
      </c>
      <c r="BZ79" s="125">
        <f>O154</f>
        <v>24833255.668500002</v>
      </c>
      <c r="CA79" s="125">
        <f t="shared" si="51"/>
        <v>1438099000</v>
      </c>
      <c r="CB79" s="125">
        <f t="shared" si="51"/>
        <v>1620967000</v>
      </c>
      <c r="CC79" s="125">
        <f t="shared" si="51"/>
        <v>1720945000</v>
      </c>
      <c r="CD79" s="125">
        <f t="shared" si="51"/>
        <v>1827089000</v>
      </c>
      <c r="CE79" s="125">
        <f>AN154</f>
        <v>1939780000</v>
      </c>
    </row>
    <row r="80" spans="1:84">
      <c r="A80" s="3">
        <f t="shared" si="34"/>
        <v>41</v>
      </c>
      <c r="B80" s="106">
        <v>7</v>
      </c>
      <c r="C80" s="107" t="s">
        <v>143</v>
      </c>
      <c r="D80" s="106">
        <v>20</v>
      </c>
      <c r="E80" s="109"/>
      <c r="F80" s="110" t="s">
        <v>70</v>
      </c>
      <c r="G80" s="111">
        <f t="shared" si="4"/>
        <v>60</v>
      </c>
      <c r="H80" s="111">
        <f t="shared" si="5"/>
        <v>51</v>
      </c>
      <c r="I80" s="112">
        <f t="shared" si="6"/>
        <v>26438045</v>
      </c>
      <c r="J80" s="112">
        <f t="shared" si="7"/>
        <v>2</v>
      </c>
      <c r="K80" s="113">
        <f t="shared" si="8"/>
        <v>0.93</v>
      </c>
      <c r="L80" s="249">
        <f t="shared" si="48"/>
        <v>1.01</v>
      </c>
      <c r="M80" s="115">
        <f t="shared" si="10"/>
        <v>20751783.916734587</v>
      </c>
      <c r="N80" s="115">
        <f t="shared" si="11"/>
        <v>23390576.115449119</v>
      </c>
      <c r="O80" s="115">
        <f t="shared" si="12"/>
        <v>24833255.668500002</v>
      </c>
      <c r="P80" s="115">
        <f t="shared" si="13"/>
        <v>26364916.539604716</v>
      </c>
      <c r="Q80" s="116">
        <f t="shared" si="14"/>
        <v>24833255.668500002</v>
      </c>
      <c r="R80" s="115">
        <f t="shared" si="14"/>
        <v>26364916.539604716</v>
      </c>
      <c r="S80" s="115">
        <f t="shared" si="15"/>
        <v>27991046.901757639</v>
      </c>
      <c r="T80" s="115"/>
      <c r="U80" s="115">
        <f t="shared" si="16"/>
        <v>1058340979.753464</v>
      </c>
      <c r="V80" s="115">
        <f t="shared" si="17"/>
        <v>1192919381.8879051</v>
      </c>
      <c r="W80" s="115">
        <f t="shared" si="18"/>
        <v>1266496039.0935001</v>
      </c>
      <c r="X80" s="116">
        <f t="shared" si="19"/>
        <v>1344610743.5198405</v>
      </c>
      <c r="Y80" s="116">
        <f t="shared" si="20"/>
        <v>1266496039.0935001</v>
      </c>
      <c r="Z80" s="115">
        <f t="shared" si="21"/>
        <v>1344610743.5198405</v>
      </c>
      <c r="AA80" s="115">
        <f t="shared" si="22"/>
        <v>1427543391.9896395</v>
      </c>
      <c r="AB80" s="115"/>
      <c r="AC80" s="117" t="str">
        <f t="shared" si="23"/>
        <v>BERTAHAP</v>
      </c>
      <c r="AD80" s="118">
        <f t="shared" si="24"/>
        <v>0</v>
      </c>
      <c r="AE80" s="119">
        <v>2</v>
      </c>
      <c r="AF80" s="120"/>
      <c r="AG80" s="115" t="str">
        <f t="shared" si="49"/>
        <v>KR</v>
      </c>
      <c r="AH80" s="120">
        <v>1164176000</v>
      </c>
      <c r="AI80" s="120">
        <v>1312212000</v>
      </c>
      <c r="AJ80" s="120">
        <v>1393146000</v>
      </c>
      <c r="AK80" s="121">
        <v>1479072000</v>
      </c>
      <c r="AL80" s="121">
        <v>1393146000</v>
      </c>
      <c r="AM80" s="120">
        <v>1479072000</v>
      </c>
      <c r="AN80" s="120">
        <f t="shared" si="52"/>
        <v>1570298000</v>
      </c>
      <c r="AS80" s="5"/>
      <c r="AT80" s="5"/>
      <c r="AV80" s="2"/>
      <c r="AW80" s="2"/>
      <c r="BR80" s="56">
        <f t="shared" si="27"/>
        <v>-1452770.5727499947</v>
      </c>
      <c r="BT80" s="126">
        <v>11</v>
      </c>
      <c r="BU80" s="131" t="s">
        <v>61</v>
      </c>
      <c r="BV80" s="122" t="str">
        <f t="shared" ref="BV80:BV85" si="53">F164</f>
        <v>1BR-6</v>
      </c>
      <c r="BW80" s="123" t="str">
        <f t="shared" ref="BW80:BW85" si="54">D164</f>
        <v>06</v>
      </c>
      <c r="BX80" s="124">
        <f t="shared" ref="BX80:BY85" si="55">G164</f>
        <v>78</v>
      </c>
      <c r="BY80" s="124">
        <f t="shared" si="55"/>
        <v>66</v>
      </c>
      <c r="BZ80" s="125">
        <f t="shared" ref="BZ80:BZ85" si="56">O164</f>
        <v>24833255.668500002</v>
      </c>
      <c r="CA80" s="125">
        <f t="shared" ref="CA80:CD85" si="57">AH164</f>
        <v>1506580000</v>
      </c>
      <c r="CB80" s="125">
        <f t="shared" si="57"/>
        <v>1698156000</v>
      </c>
      <c r="CC80" s="125">
        <f t="shared" si="57"/>
        <v>1802895000</v>
      </c>
      <c r="CD80" s="125">
        <f t="shared" si="57"/>
        <v>1914093000</v>
      </c>
      <c r="CE80" s="125">
        <f t="shared" ref="CE80:CE85" si="58">AN164</f>
        <v>2032151000</v>
      </c>
      <c r="CF80" s="2">
        <v>6</v>
      </c>
    </row>
    <row r="81" spans="1:84">
      <c r="A81" s="3">
        <f t="shared" si="34"/>
        <v>42</v>
      </c>
      <c r="B81" s="106">
        <v>8</v>
      </c>
      <c r="C81" s="107" t="s">
        <v>143</v>
      </c>
      <c r="D81" s="106">
        <v>22</v>
      </c>
      <c r="E81" s="109"/>
      <c r="F81" s="110" t="s">
        <v>89</v>
      </c>
      <c r="G81" s="111">
        <f t="shared" si="4"/>
        <v>81</v>
      </c>
      <c r="H81" s="111">
        <f t="shared" si="5"/>
        <v>70</v>
      </c>
      <c r="I81" s="112">
        <f t="shared" si="6"/>
        <v>26438045</v>
      </c>
      <c r="J81" s="112">
        <f t="shared" si="7"/>
        <v>4</v>
      </c>
      <c r="K81" s="113">
        <f t="shared" si="8"/>
        <v>0.97</v>
      </c>
      <c r="L81" s="249">
        <f t="shared" si="48"/>
        <v>1.01</v>
      </c>
      <c r="M81" s="115">
        <f t="shared" si="10"/>
        <v>21644333.762615643</v>
      </c>
      <c r="N81" s="115">
        <f t="shared" si="11"/>
        <v>24396622.399984561</v>
      </c>
      <c r="O81" s="115">
        <f t="shared" si="12"/>
        <v>25901352.686499998</v>
      </c>
      <c r="P81" s="115">
        <f t="shared" si="13"/>
        <v>27498891.444533944</v>
      </c>
      <c r="Q81" s="116">
        <f t="shared" si="14"/>
        <v>25901352.686499998</v>
      </c>
      <c r="R81" s="115">
        <f t="shared" si="14"/>
        <v>27498891.444533944</v>
      </c>
      <c r="S81" s="115">
        <f t="shared" si="15"/>
        <v>29194962.897532158</v>
      </c>
      <c r="T81" s="115"/>
      <c r="U81" s="115">
        <f t="shared" si="16"/>
        <v>1515103363.383095</v>
      </c>
      <c r="V81" s="115">
        <f t="shared" si="17"/>
        <v>1707763567.9989192</v>
      </c>
      <c r="W81" s="115">
        <f t="shared" si="18"/>
        <v>1813094688.0549998</v>
      </c>
      <c r="X81" s="116">
        <f t="shared" si="19"/>
        <v>1924922401.1173761</v>
      </c>
      <c r="Y81" s="116">
        <f t="shared" si="20"/>
        <v>1813094688.0549998</v>
      </c>
      <c r="Z81" s="115">
        <f t="shared" si="21"/>
        <v>1924922401.1173761</v>
      </c>
      <c r="AA81" s="115">
        <f t="shared" si="22"/>
        <v>2043647402.827251</v>
      </c>
      <c r="AB81" s="115"/>
      <c r="AC81" s="117" t="str">
        <f t="shared" si="23"/>
        <v>BERTAHAP</v>
      </c>
      <c r="AD81" s="118">
        <f t="shared" si="24"/>
        <v>0</v>
      </c>
      <c r="AE81" s="119">
        <v>2</v>
      </c>
      <c r="AF81" s="120"/>
      <c r="AG81" s="115" t="str">
        <f t="shared" si="49"/>
        <v>KR</v>
      </c>
      <c r="AH81" s="120">
        <v>1666614000</v>
      </c>
      <c r="AI81" s="120">
        <v>1878540000</v>
      </c>
      <c r="AJ81" s="120">
        <v>1994405000</v>
      </c>
      <c r="AK81" s="121">
        <v>2117415000</v>
      </c>
      <c r="AL81" s="121">
        <v>1994405000</v>
      </c>
      <c r="AM81" s="120">
        <v>2117415000</v>
      </c>
      <c r="AN81" s="120">
        <f t="shared" si="52"/>
        <v>2248013000</v>
      </c>
      <c r="AS81" s="5"/>
      <c r="AT81" s="5"/>
      <c r="AV81" s="2"/>
      <c r="AW81" s="2"/>
      <c r="BR81" s="56">
        <f t="shared" si="27"/>
        <v>-384673.5547499992</v>
      </c>
      <c r="BT81" s="126"/>
      <c r="BU81" s="122"/>
      <c r="BV81" s="122" t="str">
        <f t="shared" si="53"/>
        <v>1BR-8</v>
      </c>
      <c r="BW81" s="123" t="str">
        <f t="shared" si="54"/>
        <v>08</v>
      </c>
      <c r="BX81" s="124">
        <f t="shared" si="55"/>
        <v>60</v>
      </c>
      <c r="BY81" s="124">
        <f t="shared" si="55"/>
        <v>52</v>
      </c>
      <c r="BZ81" s="125">
        <f t="shared" si="56"/>
        <v>24833255.668500002</v>
      </c>
      <c r="CA81" s="125">
        <f t="shared" si="57"/>
        <v>1187003000</v>
      </c>
      <c r="CB81" s="125">
        <f t="shared" si="57"/>
        <v>1337941000</v>
      </c>
      <c r="CC81" s="125">
        <f t="shared" si="57"/>
        <v>1420463000</v>
      </c>
      <c r="CD81" s="125">
        <f t="shared" si="57"/>
        <v>1508074000</v>
      </c>
      <c r="CE81" s="125">
        <f t="shared" si="58"/>
        <v>1601088000</v>
      </c>
    </row>
    <row r="82" spans="1:84">
      <c r="A82" s="3">
        <f t="shared" si="34"/>
        <v>43</v>
      </c>
      <c r="B82" s="106">
        <v>1</v>
      </c>
      <c r="C82" s="107" t="s">
        <v>145</v>
      </c>
      <c r="D82" s="108" t="s">
        <v>24</v>
      </c>
      <c r="E82" s="109"/>
      <c r="F82" s="110" t="s">
        <v>39</v>
      </c>
      <c r="G82" s="111">
        <f t="shared" si="4"/>
        <v>113</v>
      </c>
      <c r="H82" s="111">
        <f t="shared" si="5"/>
        <v>101</v>
      </c>
      <c r="I82" s="112">
        <f t="shared" si="6"/>
        <v>26438045</v>
      </c>
      <c r="J82" s="112">
        <f t="shared" si="7"/>
        <v>6</v>
      </c>
      <c r="K82" s="113">
        <f t="shared" si="8"/>
        <v>0.95</v>
      </c>
      <c r="L82" s="114">
        <f t="shared" ref="L82:L90" si="59">SUMIF($AN$4:$AN$22,D82,$AR$4:$AR$22)</f>
        <v>1</v>
      </c>
      <c r="M82" s="115">
        <f t="shared" si="10"/>
        <v>20988177.068985265</v>
      </c>
      <c r="N82" s="115">
        <f t="shared" si="11"/>
        <v>23657028.968036477</v>
      </c>
      <c r="O82" s="115">
        <f t="shared" si="12"/>
        <v>25116142.75</v>
      </c>
      <c r="P82" s="115">
        <f t="shared" si="13"/>
        <v>26665251.477296367</v>
      </c>
      <c r="Q82" s="116">
        <f t="shared" si="14"/>
        <v>25116142.75</v>
      </c>
      <c r="R82" s="115">
        <f t="shared" si="14"/>
        <v>26665251.477296367</v>
      </c>
      <c r="S82" s="115">
        <f t="shared" si="15"/>
        <v>28309905.841232572</v>
      </c>
      <c r="T82" s="115"/>
      <c r="U82" s="115">
        <f t="shared" si="16"/>
        <v>2119805883.9675117</v>
      </c>
      <c r="V82" s="115">
        <f t="shared" si="17"/>
        <v>2389359925.7716842</v>
      </c>
      <c r="W82" s="115">
        <f t="shared" si="18"/>
        <v>2536730417.75</v>
      </c>
      <c r="X82" s="116">
        <f t="shared" si="19"/>
        <v>2693190399.206933</v>
      </c>
      <c r="Y82" s="116">
        <f t="shared" si="20"/>
        <v>2536730417.75</v>
      </c>
      <c r="Z82" s="115">
        <f t="shared" si="21"/>
        <v>2693190399.206933</v>
      </c>
      <c r="AA82" s="115">
        <f t="shared" si="22"/>
        <v>2859300489.9644899</v>
      </c>
      <c r="AB82" s="115"/>
      <c r="AC82" s="117" t="str">
        <f t="shared" si="23"/>
        <v>BERTAHAP</v>
      </c>
      <c r="AD82" s="118">
        <f t="shared" si="24"/>
        <v>0</v>
      </c>
      <c r="AE82" s="119">
        <v>2</v>
      </c>
      <c r="AF82" s="120"/>
      <c r="AG82" s="115" t="str">
        <f t="shared" si="49"/>
        <v>KR</v>
      </c>
      <c r="AH82" s="120">
        <v>2331787000</v>
      </c>
      <c r="AI82" s="120">
        <v>2628296000</v>
      </c>
      <c r="AJ82" s="120">
        <v>2790404000</v>
      </c>
      <c r="AK82" s="121">
        <v>2962510000</v>
      </c>
      <c r="AL82" s="121">
        <v>2790404000</v>
      </c>
      <c r="AM82" s="120">
        <v>2962510000</v>
      </c>
      <c r="AN82" s="120">
        <f t="shared" si="52"/>
        <v>3145231000</v>
      </c>
      <c r="AS82" s="5"/>
      <c r="AT82" s="5"/>
      <c r="AV82" s="2"/>
      <c r="AW82" s="2"/>
      <c r="BR82" s="56">
        <f t="shared" si="27"/>
        <v>-1169883.4912499972</v>
      </c>
      <c r="BT82" s="126"/>
      <c r="BU82" s="122"/>
      <c r="BV82" s="122" t="str">
        <f t="shared" si="53"/>
        <v>1BR-10</v>
      </c>
      <c r="BW82" s="123">
        <f t="shared" si="54"/>
        <v>10</v>
      </c>
      <c r="BX82" s="124">
        <f t="shared" si="55"/>
        <v>74</v>
      </c>
      <c r="BY82" s="124">
        <f t="shared" si="55"/>
        <v>63</v>
      </c>
      <c r="BZ82" s="125">
        <f t="shared" si="56"/>
        <v>24833255.668500002</v>
      </c>
      <c r="CA82" s="125">
        <f t="shared" si="57"/>
        <v>1438099000</v>
      </c>
      <c r="CB82" s="125">
        <f t="shared" si="57"/>
        <v>1620967000</v>
      </c>
      <c r="CC82" s="125">
        <f t="shared" si="57"/>
        <v>1720945000</v>
      </c>
      <c r="CD82" s="125">
        <f t="shared" si="57"/>
        <v>1827089000</v>
      </c>
      <c r="CE82" s="125">
        <f t="shared" si="58"/>
        <v>1939780000</v>
      </c>
    </row>
    <row r="83" spans="1:84">
      <c r="A83" s="3">
        <f t="shared" si="34"/>
        <v>44</v>
      </c>
      <c r="B83" s="106">
        <v>2</v>
      </c>
      <c r="C83" s="107" t="s">
        <v>145</v>
      </c>
      <c r="D83" s="108" t="s">
        <v>35</v>
      </c>
      <c r="E83" s="109"/>
      <c r="F83" s="110" t="s">
        <v>42</v>
      </c>
      <c r="G83" s="111">
        <f t="shared" si="4"/>
        <v>78</v>
      </c>
      <c r="H83" s="111">
        <f t="shared" si="5"/>
        <v>66</v>
      </c>
      <c r="I83" s="112">
        <f t="shared" si="6"/>
        <v>26438045</v>
      </c>
      <c r="J83" s="112">
        <f t="shared" si="7"/>
        <v>2</v>
      </c>
      <c r="K83" s="113">
        <f t="shared" si="8"/>
        <v>0.93</v>
      </c>
      <c r="L83" s="114">
        <f t="shared" si="59"/>
        <v>1</v>
      </c>
      <c r="M83" s="115">
        <f t="shared" si="10"/>
        <v>20546320.709638204</v>
      </c>
      <c r="N83" s="115">
        <f t="shared" si="11"/>
        <v>23158986.25291992</v>
      </c>
      <c r="O83" s="115">
        <f t="shared" si="12"/>
        <v>24587381.850000001</v>
      </c>
      <c r="P83" s="115">
        <f t="shared" si="13"/>
        <v>26103877.761984866</v>
      </c>
      <c r="Q83" s="116">
        <f t="shared" si="14"/>
        <v>24587381.850000001</v>
      </c>
      <c r="R83" s="115">
        <f t="shared" si="14"/>
        <v>26103877.761984866</v>
      </c>
      <c r="S83" s="115">
        <f t="shared" si="15"/>
        <v>27713907.823522415</v>
      </c>
      <c r="T83" s="115"/>
      <c r="U83" s="115">
        <f t="shared" si="16"/>
        <v>1356057166.8361216</v>
      </c>
      <c r="V83" s="115">
        <f t="shared" si="17"/>
        <v>1528493092.6927147</v>
      </c>
      <c r="W83" s="115">
        <f t="shared" si="18"/>
        <v>1622767202.1000001</v>
      </c>
      <c r="X83" s="116">
        <f t="shared" si="19"/>
        <v>1722855932.2910011</v>
      </c>
      <c r="Y83" s="116">
        <f t="shared" si="20"/>
        <v>1622767202.1000001</v>
      </c>
      <c r="Z83" s="115">
        <f t="shared" si="21"/>
        <v>1722855932.2910011</v>
      </c>
      <c r="AA83" s="115">
        <f t="shared" si="22"/>
        <v>1829117916.3524795</v>
      </c>
      <c r="AB83" s="115"/>
      <c r="AC83" s="117" t="str">
        <f t="shared" si="23"/>
        <v>BERTAHAP</v>
      </c>
      <c r="AD83" s="118">
        <f t="shared" si="24"/>
        <v>0</v>
      </c>
      <c r="AE83" s="119">
        <v>2</v>
      </c>
      <c r="AF83" s="120"/>
      <c r="AG83" s="115" t="str">
        <f t="shared" si="49"/>
        <v>KR</v>
      </c>
      <c r="AH83" s="120">
        <v>1491663000</v>
      </c>
      <c r="AI83" s="120">
        <v>1681343000</v>
      </c>
      <c r="AJ83" s="120">
        <v>1785044000</v>
      </c>
      <c r="AK83" s="121">
        <v>1895142000</v>
      </c>
      <c r="AL83" s="121">
        <v>1785044000</v>
      </c>
      <c r="AM83" s="120">
        <v>1895142000</v>
      </c>
      <c r="AN83" s="120">
        <f t="shared" si="52"/>
        <v>2012030000</v>
      </c>
      <c r="AS83" s="5"/>
      <c r="AT83" s="5"/>
      <c r="AV83" s="2"/>
      <c r="AW83" s="2"/>
      <c r="BR83" s="56">
        <f t="shared" si="27"/>
        <v>-1698644.3912499957</v>
      </c>
      <c r="BT83" s="126"/>
      <c r="BU83" s="131"/>
      <c r="BV83" s="122" t="str">
        <f t="shared" si="53"/>
        <v>1BR-12</v>
      </c>
      <c r="BW83" s="123">
        <f t="shared" si="54"/>
        <v>12</v>
      </c>
      <c r="BX83" s="124">
        <f t="shared" si="55"/>
        <v>67</v>
      </c>
      <c r="BY83" s="124">
        <f t="shared" si="55"/>
        <v>57</v>
      </c>
      <c r="BZ83" s="125">
        <f t="shared" si="56"/>
        <v>24833255.668500002</v>
      </c>
      <c r="CA83" s="125">
        <f t="shared" si="57"/>
        <v>1301137000</v>
      </c>
      <c r="CB83" s="125">
        <f t="shared" si="57"/>
        <v>1466590000</v>
      </c>
      <c r="CC83" s="125">
        <f t="shared" si="57"/>
        <v>1557046000</v>
      </c>
      <c r="CD83" s="125">
        <f t="shared" si="57"/>
        <v>1653081000</v>
      </c>
      <c r="CE83" s="125">
        <f t="shared" si="58"/>
        <v>1755039000</v>
      </c>
    </row>
    <row r="84" spans="1:84">
      <c r="A84" s="3">
        <f t="shared" si="34"/>
        <v>45</v>
      </c>
      <c r="B84" s="106">
        <v>3</v>
      </c>
      <c r="C84" s="107" t="s">
        <v>145</v>
      </c>
      <c r="D84" s="108" t="s">
        <v>41</v>
      </c>
      <c r="E84" s="109"/>
      <c r="F84" s="110" t="s">
        <v>45</v>
      </c>
      <c r="G84" s="111">
        <f t="shared" si="4"/>
        <v>60</v>
      </c>
      <c r="H84" s="111">
        <f t="shared" si="5"/>
        <v>52</v>
      </c>
      <c r="I84" s="112">
        <f t="shared" si="6"/>
        <v>26438045</v>
      </c>
      <c r="J84" s="112">
        <f t="shared" si="7"/>
        <v>2</v>
      </c>
      <c r="K84" s="113">
        <f t="shared" si="8"/>
        <v>0.93</v>
      </c>
      <c r="L84" s="114">
        <f t="shared" si="59"/>
        <v>1</v>
      </c>
      <c r="M84" s="115">
        <f t="shared" si="10"/>
        <v>20546320.709638204</v>
      </c>
      <c r="N84" s="115">
        <f t="shared" si="11"/>
        <v>23158986.25291992</v>
      </c>
      <c r="O84" s="115">
        <f t="shared" si="12"/>
        <v>24587381.850000001</v>
      </c>
      <c r="P84" s="115">
        <f t="shared" si="13"/>
        <v>26103877.761984866</v>
      </c>
      <c r="Q84" s="116">
        <f t="shared" si="14"/>
        <v>24587381.850000001</v>
      </c>
      <c r="R84" s="115">
        <f t="shared" si="14"/>
        <v>26103877.761984866</v>
      </c>
      <c r="S84" s="115">
        <f t="shared" si="15"/>
        <v>27713907.823522415</v>
      </c>
      <c r="T84" s="115"/>
      <c r="U84" s="115">
        <f t="shared" si="16"/>
        <v>1068408676.9011866</v>
      </c>
      <c r="V84" s="115">
        <f t="shared" si="17"/>
        <v>1204267285.1518359</v>
      </c>
      <c r="W84" s="115">
        <f t="shared" si="18"/>
        <v>1278543856.2</v>
      </c>
      <c r="X84" s="116">
        <f t="shared" si="19"/>
        <v>1357401643.6232131</v>
      </c>
      <c r="Y84" s="116">
        <f t="shared" si="20"/>
        <v>1278543856.2</v>
      </c>
      <c r="Z84" s="115">
        <f t="shared" si="21"/>
        <v>1357401643.6232131</v>
      </c>
      <c r="AA84" s="115">
        <f t="shared" si="22"/>
        <v>1441123206.8231657</v>
      </c>
      <c r="AB84" s="115"/>
      <c r="AC84" s="117" t="str">
        <f t="shared" si="23"/>
        <v>BERTAHAP</v>
      </c>
      <c r="AD84" s="118">
        <f t="shared" si="24"/>
        <v>0</v>
      </c>
      <c r="AE84" s="119">
        <v>2</v>
      </c>
      <c r="AF84" s="120"/>
      <c r="AG84" s="115" t="str">
        <f t="shared" si="49"/>
        <v>KR</v>
      </c>
      <c r="AH84" s="120">
        <v>1175250000</v>
      </c>
      <c r="AI84" s="120">
        <v>1324695000</v>
      </c>
      <c r="AJ84" s="120">
        <v>1406399000</v>
      </c>
      <c r="AK84" s="121">
        <v>1493142000</v>
      </c>
      <c r="AL84" s="121">
        <v>1406399000</v>
      </c>
      <c r="AM84" s="120">
        <v>1493142000</v>
      </c>
      <c r="AN84" s="120">
        <f t="shared" si="52"/>
        <v>1585236000</v>
      </c>
      <c r="AS84" s="5"/>
      <c r="AT84" s="5"/>
      <c r="AV84" s="2"/>
      <c r="AW84" s="2"/>
      <c r="BR84" s="56">
        <f t="shared" si="27"/>
        <v>-1698644.3912499957</v>
      </c>
      <c r="BT84" s="126"/>
      <c r="BU84" s="122"/>
      <c r="BV84" s="122" t="str">
        <f t="shared" si="53"/>
        <v>1BR-16</v>
      </c>
      <c r="BW84" s="123">
        <f t="shared" si="54"/>
        <v>16</v>
      </c>
      <c r="BX84" s="124">
        <f t="shared" si="55"/>
        <v>71</v>
      </c>
      <c r="BY84" s="124">
        <f t="shared" si="55"/>
        <v>63</v>
      </c>
      <c r="BZ84" s="125">
        <f t="shared" si="56"/>
        <v>24833255.668500002</v>
      </c>
      <c r="CA84" s="125">
        <f t="shared" si="57"/>
        <v>1438099000</v>
      </c>
      <c r="CB84" s="125">
        <f t="shared" si="57"/>
        <v>1620967000</v>
      </c>
      <c r="CC84" s="125">
        <f t="shared" si="57"/>
        <v>1720945000</v>
      </c>
      <c r="CD84" s="125">
        <f t="shared" si="57"/>
        <v>1827089000</v>
      </c>
      <c r="CE84" s="125">
        <f t="shared" si="58"/>
        <v>1939780000</v>
      </c>
    </row>
    <row r="85" spans="1:84">
      <c r="A85" s="3">
        <f t="shared" si="34"/>
        <v>46</v>
      </c>
      <c r="B85" s="106">
        <v>4</v>
      </c>
      <c r="C85" s="107" t="s">
        <v>145</v>
      </c>
      <c r="D85" s="108">
        <v>10</v>
      </c>
      <c r="E85" s="109"/>
      <c r="F85" s="110" t="s">
        <v>48</v>
      </c>
      <c r="G85" s="111">
        <f t="shared" si="4"/>
        <v>74</v>
      </c>
      <c r="H85" s="111">
        <f t="shared" si="5"/>
        <v>63</v>
      </c>
      <c r="I85" s="112">
        <f t="shared" si="6"/>
        <v>26438045</v>
      </c>
      <c r="J85" s="112">
        <f t="shared" si="7"/>
        <v>2</v>
      </c>
      <c r="K85" s="113">
        <f t="shared" si="8"/>
        <v>0.93</v>
      </c>
      <c r="L85" s="114">
        <f t="shared" si="59"/>
        <v>1</v>
      </c>
      <c r="M85" s="115">
        <f t="shared" si="10"/>
        <v>20546320.709638204</v>
      </c>
      <c r="N85" s="115">
        <f t="shared" si="11"/>
        <v>23158986.25291992</v>
      </c>
      <c r="O85" s="115">
        <f t="shared" si="12"/>
        <v>24587381.850000001</v>
      </c>
      <c r="P85" s="115">
        <f t="shared" si="13"/>
        <v>26103877.761984866</v>
      </c>
      <c r="Q85" s="116">
        <f t="shared" si="14"/>
        <v>24587381.850000001</v>
      </c>
      <c r="R85" s="115">
        <f t="shared" si="14"/>
        <v>26103877.761984866</v>
      </c>
      <c r="S85" s="115">
        <f t="shared" si="15"/>
        <v>27713907.823522415</v>
      </c>
      <c r="T85" s="115"/>
      <c r="U85" s="115">
        <f t="shared" si="16"/>
        <v>1294418204.707207</v>
      </c>
      <c r="V85" s="115">
        <f t="shared" si="17"/>
        <v>1459016133.933955</v>
      </c>
      <c r="W85" s="115">
        <f t="shared" si="18"/>
        <v>1549005056.5500002</v>
      </c>
      <c r="X85" s="116">
        <f t="shared" si="19"/>
        <v>1644544299.0050466</v>
      </c>
      <c r="Y85" s="116">
        <f t="shared" si="20"/>
        <v>1549005056.5500002</v>
      </c>
      <c r="Z85" s="115">
        <f t="shared" si="21"/>
        <v>1644544299.0050466</v>
      </c>
      <c r="AA85" s="115">
        <f t="shared" si="22"/>
        <v>1745976192.8819122</v>
      </c>
      <c r="AB85" s="115"/>
      <c r="AC85" s="117" t="str">
        <f t="shared" si="23"/>
        <v>BERTAHAP</v>
      </c>
      <c r="AD85" s="118">
        <f t="shared" si="24"/>
        <v>0</v>
      </c>
      <c r="AE85" s="119">
        <v>2</v>
      </c>
      <c r="AF85" s="120"/>
      <c r="AG85" s="115" t="str">
        <f t="shared" si="49"/>
        <v>KR</v>
      </c>
      <c r="AH85" s="120">
        <v>1423861000</v>
      </c>
      <c r="AI85" s="120">
        <v>1604918000</v>
      </c>
      <c r="AJ85" s="120">
        <v>1703906000</v>
      </c>
      <c r="AK85" s="121">
        <v>1808999000</v>
      </c>
      <c r="AL85" s="121">
        <v>1703906000</v>
      </c>
      <c r="AM85" s="120">
        <v>1808999000</v>
      </c>
      <c r="AN85" s="120">
        <f t="shared" si="52"/>
        <v>1920574000</v>
      </c>
      <c r="AS85" s="5"/>
      <c r="AT85" s="5"/>
      <c r="AV85" s="2"/>
      <c r="AW85" s="2"/>
      <c r="BR85" s="56">
        <f t="shared" si="27"/>
        <v>-1698644.3912499957</v>
      </c>
      <c r="BT85" s="126"/>
      <c r="BU85" s="122"/>
      <c r="BV85" s="122" t="str">
        <f t="shared" si="53"/>
        <v>2BR-18</v>
      </c>
      <c r="BW85" s="123">
        <f t="shared" si="54"/>
        <v>18</v>
      </c>
      <c r="BX85" s="124">
        <f t="shared" si="55"/>
        <v>97</v>
      </c>
      <c r="BY85" s="124">
        <f t="shared" si="55"/>
        <v>85</v>
      </c>
      <c r="BZ85" s="125">
        <f t="shared" si="56"/>
        <v>24833255.668500002</v>
      </c>
      <c r="CA85" s="125">
        <f t="shared" si="57"/>
        <v>1940292000</v>
      </c>
      <c r="CB85" s="125">
        <f t="shared" si="57"/>
        <v>2187019000</v>
      </c>
      <c r="CC85" s="125">
        <f t="shared" si="57"/>
        <v>2321910000</v>
      </c>
      <c r="CD85" s="125">
        <f t="shared" si="57"/>
        <v>2465120000</v>
      </c>
      <c r="CE85" s="125">
        <f t="shared" si="58"/>
        <v>2617163000</v>
      </c>
    </row>
    <row r="86" spans="1:84">
      <c r="A86" s="3">
        <f t="shared" si="34"/>
        <v>47</v>
      </c>
      <c r="B86" s="106">
        <v>5</v>
      </c>
      <c r="C86" s="107" t="s">
        <v>145</v>
      </c>
      <c r="D86" s="106">
        <v>12</v>
      </c>
      <c r="E86" s="109"/>
      <c r="F86" s="110" t="s">
        <v>50</v>
      </c>
      <c r="G86" s="111">
        <f t="shared" si="4"/>
        <v>67</v>
      </c>
      <c r="H86" s="111">
        <f t="shared" si="5"/>
        <v>57</v>
      </c>
      <c r="I86" s="112">
        <f t="shared" si="6"/>
        <v>26438045</v>
      </c>
      <c r="J86" s="112">
        <f t="shared" si="7"/>
        <v>2</v>
      </c>
      <c r="K86" s="113">
        <f t="shared" si="8"/>
        <v>0.93</v>
      </c>
      <c r="L86" s="114">
        <f t="shared" si="59"/>
        <v>1</v>
      </c>
      <c r="M86" s="115">
        <f t="shared" si="10"/>
        <v>20546320.709638204</v>
      </c>
      <c r="N86" s="115">
        <f t="shared" si="11"/>
        <v>23158986.25291992</v>
      </c>
      <c r="O86" s="115">
        <f t="shared" si="12"/>
        <v>24587381.850000001</v>
      </c>
      <c r="P86" s="115">
        <f t="shared" si="13"/>
        <v>26103877.761984866</v>
      </c>
      <c r="Q86" s="116">
        <f t="shared" si="14"/>
        <v>24587381.850000001</v>
      </c>
      <c r="R86" s="115">
        <f t="shared" si="14"/>
        <v>26103877.761984866</v>
      </c>
      <c r="S86" s="115">
        <f t="shared" si="15"/>
        <v>27713907.823522415</v>
      </c>
      <c r="T86" s="115"/>
      <c r="U86" s="115">
        <f t="shared" si="16"/>
        <v>1171140280.4493775</v>
      </c>
      <c r="V86" s="115">
        <f t="shared" si="17"/>
        <v>1320062216.4164355</v>
      </c>
      <c r="W86" s="115">
        <f t="shared" si="18"/>
        <v>1401480765.45</v>
      </c>
      <c r="X86" s="116">
        <f t="shared" si="19"/>
        <v>1487921032.4331374</v>
      </c>
      <c r="Y86" s="116">
        <f t="shared" si="20"/>
        <v>1401480765.45</v>
      </c>
      <c r="Z86" s="115">
        <f t="shared" si="21"/>
        <v>1487921032.4331374</v>
      </c>
      <c r="AA86" s="115">
        <f t="shared" si="22"/>
        <v>1579692745.9407775</v>
      </c>
      <c r="AB86" s="115"/>
      <c r="AC86" s="117" t="str">
        <f t="shared" si="23"/>
        <v>BERTAHAP</v>
      </c>
      <c r="AD86" s="118">
        <f t="shared" si="24"/>
        <v>0</v>
      </c>
      <c r="AE86" s="119">
        <v>2</v>
      </c>
      <c r="AF86" s="120"/>
      <c r="AG86" s="115" t="str">
        <f t="shared" si="49"/>
        <v>KR</v>
      </c>
      <c r="AH86" s="120">
        <v>1288255000</v>
      </c>
      <c r="AI86" s="120">
        <v>1452069000</v>
      </c>
      <c r="AJ86" s="120">
        <v>1541629000</v>
      </c>
      <c r="AK86" s="121">
        <v>1636714000</v>
      </c>
      <c r="AL86" s="121">
        <v>1541629000</v>
      </c>
      <c r="AM86" s="120">
        <v>1636714000</v>
      </c>
      <c r="AN86" s="120">
        <f t="shared" si="52"/>
        <v>1737663000</v>
      </c>
      <c r="AS86" s="5"/>
      <c r="AT86" s="5"/>
      <c r="AV86" s="2"/>
      <c r="AW86" s="2"/>
      <c r="BR86" s="56">
        <f t="shared" si="27"/>
        <v>-1698644.3912499957</v>
      </c>
      <c r="BT86" s="126">
        <v>12</v>
      </c>
      <c r="BU86" s="131" t="s">
        <v>137</v>
      </c>
      <c r="BV86" s="122" t="str">
        <f>F62</f>
        <v>1BR-12</v>
      </c>
      <c r="BW86" s="123">
        <f>D62</f>
        <v>12</v>
      </c>
      <c r="BX86" s="124">
        <f>G62</f>
        <v>67</v>
      </c>
      <c r="BY86" s="124">
        <f>H62</f>
        <v>57</v>
      </c>
      <c r="BZ86" s="125">
        <f>O62</f>
        <v>24833255.668500002</v>
      </c>
      <c r="CA86" s="125">
        <f t="shared" ref="CA86:CD87" si="60">AH62</f>
        <v>1301137000</v>
      </c>
      <c r="CB86" s="125">
        <f t="shared" si="60"/>
        <v>1466590000</v>
      </c>
      <c r="CC86" s="125">
        <f t="shared" si="60"/>
        <v>1557046000</v>
      </c>
      <c r="CD86" s="125">
        <f t="shared" si="60"/>
        <v>1653081000</v>
      </c>
      <c r="CE86" s="125">
        <f>AN62</f>
        <v>1755039000</v>
      </c>
      <c r="CF86" s="2">
        <v>2</v>
      </c>
    </row>
    <row r="87" spans="1:84">
      <c r="A87" s="3">
        <f t="shared" si="34"/>
        <v>48</v>
      </c>
      <c r="B87" s="106">
        <v>6</v>
      </c>
      <c r="C87" s="107" t="s">
        <v>145</v>
      </c>
      <c r="D87" s="108">
        <v>16</v>
      </c>
      <c r="E87" s="109"/>
      <c r="F87" s="110" t="s">
        <v>52</v>
      </c>
      <c r="G87" s="111">
        <f t="shared" si="4"/>
        <v>71</v>
      </c>
      <c r="H87" s="111">
        <f t="shared" si="5"/>
        <v>63</v>
      </c>
      <c r="I87" s="112">
        <f t="shared" si="6"/>
        <v>26438045</v>
      </c>
      <c r="J87" s="112">
        <f t="shared" si="7"/>
        <v>2</v>
      </c>
      <c r="K87" s="113">
        <f t="shared" si="8"/>
        <v>0.93</v>
      </c>
      <c r="L87" s="114">
        <f t="shared" si="59"/>
        <v>1</v>
      </c>
      <c r="M87" s="115">
        <f t="shared" si="10"/>
        <v>20546320.709638204</v>
      </c>
      <c r="N87" s="115">
        <f t="shared" si="11"/>
        <v>23158986.25291992</v>
      </c>
      <c r="O87" s="115">
        <f t="shared" si="12"/>
        <v>24587381.850000001</v>
      </c>
      <c r="P87" s="115">
        <f t="shared" si="13"/>
        <v>26103877.761984866</v>
      </c>
      <c r="Q87" s="116">
        <f t="shared" si="14"/>
        <v>24587381.850000001</v>
      </c>
      <c r="R87" s="115">
        <f t="shared" si="14"/>
        <v>26103877.761984866</v>
      </c>
      <c r="S87" s="115">
        <f t="shared" si="15"/>
        <v>27713907.823522415</v>
      </c>
      <c r="T87" s="115"/>
      <c r="U87" s="115">
        <f t="shared" si="16"/>
        <v>1294418204.707207</v>
      </c>
      <c r="V87" s="115">
        <f t="shared" si="17"/>
        <v>1459016133.933955</v>
      </c>
      <c r="W87" s="115">
        <f t="shared" si="18"/>
        <v>1549005056.5500002</v>
      </c>
      <c r="X87" s="116">
        <f t="shared" si="19"/>
        <v>1644544299.0050466</v>
      </c>
      <c r="Y87" s="116">
        <f t="shared" si="20"/>
        <v>1549005056.5500002</v>
      </c>
      <c r="Z87" s="115">
        <f t="shared" si="21"/>
        <v>1644544299.0050466</v>
      </c>
      <c r="AA87" s="115">
        <f t="shared" si="22"/>
        <v>1745976192.8819122</v>
      </c>
      <c r="AB87" s="115"/>
      <c r="AC87" s="117" t="str">
        <f t="shared" si="23"/>
        <v>BERTAHAP</v>
      </c>
      <c r="AD87" s="118">
        <f t="shared" si="24"/>
        <v>0</v>
      </c>
      <c r="AE87" s="119">
        <v>2</v>
      </c>
      <c r="AF87" s="120"/>
      <c r="AG87" s="115" t="str">
        <f t="shared" si="49"/>
        <v>KR</v>
      </c>
      <c r="AH87" s="120">
        <v>1423861000</v>
      </c>
      <c r="AI87" s="120">
        <v>1604918000</v>
      </c>
      <c r="AJ87" s="120">
        <v>1703906000</v>
      </c>
      <c r="AK87" s="121">
        <v>1808999000</v>
      </c>
      <c r="AL87" s="121">
        <v>1703906000</v>
      </c>
      <c r="AM87" s="120">
        <v>1808999000</v>
      </c>
      <c r="AN87" s="120">
        <f t="shared" si="52"/>
        <v>1920574000</v>
      </c>
      <c r="AS87" s="5"/>
      <c r="AT87" s="5"/>
      <c r="AV87" s="2"/>
      <c r="AW87" s="2"/>
      <c r="BR87" s="56">
        <f t="shared" si="27"/>
        <v>-1698644.3912499957</v>
      </c>
      <c r="BT87" s="126"/>
      <c r="BU87" s="122"/>
      <c r="BV87" s="122" t="str">
        <f>F63</f>
        <v>2BR-18</v>
      </c>
      <c r="BW87" s="123">
        <f>D63</f>
        <v>18</v>
      </c>
      <c r="BX87" s="124">
        <f>G63</f>
        <v>97</v>
      </c>
      <c r="BY87" s="124">
        <f>H63</f>
        <v>85</v>
      </c>
      <c r="BZ87" s="125">
        <f>O63</f>
        <v>24833255.668500002</v>
      </c>
      <c r="CA87" s="125">
        <f t="shared" si="60"/>
        <v>1940292000</v>
      </c>
      <c r="CB87" s="125">
        <f t="shared" si="60"/>
        <v>2187019000</v>
      </c>
      <c r="CC87" s="125">
        <f t="shared" si="60"/>
        <v>2321910000</v>
      </c>
      <c r="CD87" s="125">
        <f t="shared" si="60"/>
        <v>2465120000</v>
      </c>
      <c r="CE87" s="125">
        <f>AN63</f>
        <v>2617163000</v>
      </c>
    </row>
    <row r="88" spans="1:84">
      <c r="A88" s="3">
        <f t="shared" si="34"/>
        <v>49</v>
      </c>
      <c r="B88" s="106">
        <v>7</v>
      </c>
      <c r="C88" s="107" t="s">
        <v>145</v>
      </c>
      <c r="D88" s="106">
        <v>18</v>
      </c>
      <c r="E88" s="109"/>
      <c r="F88" s="110" t="s">
        <v>54</v>
      </c>
      <c r="G88" s="111">
        <f t="shared" si="4"/>
        <v>97</v>
      </c>
      <c r="H88" s="111">
        <f t="shared" si="5"/>
        <v>85</v>
      </c>
      <c r="I88" s="112">
        <f t="shared" si="6"/>
        <v>26438045</v>
      </c>
      <c r="J88" s="112">
        <f t="shared" si="7"/>
        <v>2</v>
      </c>
      <c r="K88" s="113">
        <f t="shared" si="8"/>
        <v>0.93</v>
      </c>
      <c r="L88" s="114">
        <f t="shared" si="59"/>
        <v>1</v>
      </c>
      <c r="M88" s="115">
        <f t="shared" si="10"/>
        <v>20546320.709638204</v>
      </c>
      <c r="N88" s="115">
        <f t="shared" si="11"/>
        <v>23158986.25291992</v>
      </c>
      <c r="O88" s="115">
        <f t="shared" si="12"/>
        <v>24587381.850000001</v>
      </c>
      <c r="P88" s="115">
        <f t="shared" si="13"/>
        <v>26103877.761984866</v>
      </c>
      <c r="Q88" s="116">
        <f t="shared" si="14"/>
        <v>24587381.850000001</v>
      </c>
      <c r="R88" s="115">
        <f t="shared" si="14"/>
        <v>26103877.761984866</v>
      </c>
      <c r="S88" s="115">
        <f t="shared" si="15"/>
        <v>27713907.823522415</v>
      </c>
      <c r="T88" s="115"/>
      <c r="U88" s="115">
        <f t="shared" si="16"/>
        <v>1746437260.3192475</v>
      </c>
      <c r="V88" s="115">
        <f t="shared" si="17"/>
        <v>1968513831.4981933</v>
      </c>
      <c r="W88" s="115">
        <f t="shared" si="18"/>
        <v>2089927457.2500002</v>
      </c>
      <c r="X88" s="116">
        <f t="shared" si="19"/>
        <v>2218829609.7687135</v>
      </c>
      <c r="Y88" s="116">
        <f t="shared" si="20"/>
        <v>2089927457.2500002</v>
      </c>
      <c r="Z88" s="115">
        <f t="shared" si="21"/>
        <v>2218829609.7687135</v>
      </c>
      <c r="AA88" s="115">
        <f t="shared" si="22"/>
        <v>2355682164.9994054</v>
      </c>
      <c r="AB88" s="115"/>
      <c r="AC88" s="117" t="str">
        <f t="shared" si="23"/>
        <v>BERTAHAP</v>
      </c>
      <c r="AD88" s="118">
        <f t="shared" si="24"/>
        <v>0</v>
      </c>
      <c r="AE88" s="119">
        <v>2</v>
      </c>
      <c r="AF88" s="120"/>
      <c r="AG88" s="115" t="str">
        <f t="shared" si="49"/>
        <v>KR</v>
      </c>
      <c r="AH88" s="120">
        <v>1921081000</v>
      </c>
      <c r="AI88" s="120">
        <v>2165366000</v>
      </c>
      <c r="AJ88" s="120">
        <v>2298921000</v>
      </c>
      <c r="AK88" s="121">
        <v>2440713000</v>
      </c>
      <c r="AL88" s="121">
        <v>2298921000</v>
      </c>
      <c r="AM88" s="120">
        <v>2440713000</v>
      </c>
      <c r="AN88" s="120">
        <f t="shared" si="52"/>
        <v>2591251000</v>
      </c>
      <c r="AS88" s="5"/>
      <c r="AT88" s="5"/>
      <c r="AV88" s="2"/>
      <c r="AW88" s="2"/>
      <c r="BR88" s="56">
        <f t="shared" si="27"/>
        <v>-1698644.3912499957</v>
      </c>
      <c r="BT88" s="126">
        <v>13</v>
      </c>
      <c r="BU88" s="122" t="s">
        <v>150</v>
      </c>
      <c r="BV88" s="122" t="str">
        <f>F87</f>
        <v>1BR-16</v>
      </c>
      <c r="BW88" s="123">
        <f>D87</f>
        <v>16</v>
      </c>
      <c r="BX88" s="124">
        <f>G87</f>
        <v>71</v>
      </c>
      <c r="BY88" s="124">
        <f>H87</f>
        <v>63</v>
      </c>
      <c r="BZ88" s="125">
        <f>O87</f>
        <v>24587381.850000001</v>
      </c>
      <c r="CA88" s="125">
        <f>AH87</f>
        <v>1423861000</v>
      </c>
      <c r="CB88" s="125">
        <f>AI87</f>
        <v>1604918000</v>
      </c>
      <c r="CC88" s="125">
        <f>AJ87</f>
        <v>1703906000</v>
      </c>
      <c r="CD88" s="125">
        <f>AK87</f>
        <v>1808999000</v>
      </c>
      <c r="CE88" s="125">
        <f>AN87</f>
        <v>1920574000</v>
      </c>
      <c r="CF88" s="2">
        <v>2</v>
      </c>
    </row>
    <row r="89" spans="1:84">
      <c r="A89" s="3">
        <f t="shared" si="34"/>
        <v>50</v>
      </c>
      <c r="B89" s="106">
        <v>8</v>
      </c>
      <c r="C89" s="107" t="s">
        <v>145</v>
      </c>
      <c r="D89" s="106">
        <v>20</v>
      </c>
      <c r="E89" s="109"/>
      <c r="F89" s="110" t="s">
        <v>70</v>
      </c>
      <c r="G89" s="111">
        <f t="shared" si="4"/>
        <v>60</v>
      </c>
      <c r="H89" s="111">
        <f t="shared" si="5"/>
        <v>51</v>
      </c>
      <c r="I89" s="112">
        <f t="shared" si="6"/>
        <v>26438045</v>
      </c>
      <c r="J89" s="112">
        <f t="shared" si="7"/>
        <v>2</v>
      </c>
      <c r="K89" s="113">
        <f t="shared" si="8"/>
        <v>0.93</v>
      </c>
      <c r="L89" s="114">
        <f t="shared" si="59"/>
        <v>1</v>
      </c>
      <c r="M89" s="115">
        <f t="shared" si="10"/>
        <v>20546320.709638204</v>
      </c>
      <c r="N89" s="115">
        <f t="shared" si="11"/>
        <v>23158986.25291992</v>
      </c>
      <c r="O89" s="115">
        <f t="shared" si="12"/>
        <v>24587381.850000001</v>
      </c>
      <c r="P89" s="115">
        <f t="shared" si="13"/>
        <v>26103877.761984866</v>
      </c>
      <c r="Q89" s="116">
        <f t="shared" si="14"/>
        <v>24587381.850000001</v>
      </c>
      <c r="R89" s="115">
        <f t="shared" si="14"/>
        <v>26103877.761984866</v>
      </c>
      <c r="S89" s="115">
        <f t="shared" si="15"/>
        <v>27713907.823522415</v>
      </c>
      <c r="T89" s="115"/>
      <c r="U89" s="115">
        <f t="shared" si="16"/>
        <v>1047862356.1915485</v>
      </c>
      <c r="V89" s="115">
        <f t="shared" si="17"/>
        <v>1181108298.898916</v>
      </c>
      <c r="W89" s="115">
        <f t="shared" si="18"/>
        <v>1253956474.3500001</v>
      </c>
      <c r="X89" s="116">
        <f t="shared" si="19"/>
        <v>1331297765.8612282</v>
      </c>
      <c r="Y89" s="116">
        <f t="shared" si="20"/>
        <v>1253956474.3500001</v>
      </c>
      <c r="Z89" s="115">
        <f t="shared" si="21"/>
        <v>1331297765.8612282</v>
      </c>
      <c r="AA89" s="115">
        <f t="shared" si="22"/>
        <v>1413409298.9996431</v>
      </c>
      <c r="AB89" s="115"/>
      <c r="AC89" s="117" t="str">
        <f t="shared" si="23"/>
        <v>BERTAHAP</v>
      </c>
      <c r="AD89" s="118">
        <f t="shared" si="24"/>
        <v>0</v>
      </c>
      <c r="AE89" s="119">
        <v>2</v>
      </c>
      <c r="AF89" s="120"/>
      <c r="AG89" s="115" t="str">
        <f t="shared" si="49"/>
        <v>KR</v>
      </c>
      <c r="AH89" s="120">
        <v>1152649000</v>
      </c>
      <c r="AI89" s="120">
        <v>1299220000</v>
      </c>
      <c r="AJ89" s="120">
        <v>1379353000</v>
      </c>
      <c r="AK89" s="121">
        <v>1464428000</v>
      </c>
      <c r="AL89" s="121">
        <v>1379353000</v>
      </c>
      <c r="AM89" s="120">
        <v>1464428000</v>
      </c>
      <c r="AN89" s="120">
        <f t="shared" si="52"/>
        <v>1554751000</v>
      </c>
      <c r="AS89" s="5"/>
      <c r="AT89" s="5"/>
      <c r="AV89" s="2"/>
      <c r="AW89" s="2"/>
      <c r="BR89" s="56">
        <f t="shared" si="27"/>
        <v>-1698644.3912499957</v>
      </c>
      <c r="BT89" s="126">
        <v>14</v>
      </c>
      <c r="BU89" s="131" t="s">
        <v>146</v>
      </c>
      <c r="BV89" s="122" t="str">
        <f>F101</f>
        <v>1BR-6</v>
      </c>
      <c r="BW89" s="123" t="str">
        <f>D101</f>
        <v>06</v>
      </c>
      <c r="BX89" s="124">
        <f>G101</f>
        <v>78</v>
      </c>
      <c r="BY89" s="124">
        <f>H101</f>
        <v>66</v>
      </c>
      <c r="BZ89" s="125">
        <f>O101</f>
        <v>24833255.668500002</v>
      </c>
      <c r="CA89" s="125">
        <f t="shared" ref="CA89:CD90" si="61">AH101</f>
        <v>1506580000</v>
      </c>
      <c r="CB89" s="125">
        <f t="shared" si="61"/>
        <v>1698156000</v>
      </c>
      <c r="CC89" s="125">
        <f t="shared" si="61"/>
        <v>1802895000</v>
      </c>
      <c r="CD89" s="125">
        <f t="shared" si="61"/>
        <v>1914093000</v>
      </c>
      <c r="CE89" s="125">
        <f>AN101</f>
        <v>2032151000</v>
      </c>
      <c r="CF89" s="2">
        <v>2</v>
      </c>
    </row>
    <row r="90" spans="1:84">
      <c r="A90" s="3">
        <f t="shared" si="34"/>
        <v>51</v>
      </c>
      <c r="B90" s="106">
        <v>9</v>
      </c>
      <c r="C90" s="107" t="s">
        <v>145</v>
      </c>
      <c r="D90" s="106">
        <v>22</v>
      </c>
      <c r="E90" s="109"/>
      <c r="F90" s="110" t="s">
        <v>89</v>
      </c>
      <c r="G90" s="111">
        <f t="shared" si="4"/>
        <v>81</v>
      </c>
      <c r="H90" s="111">
        <f t="shared" si="5"/>
        <v>70</v>
      </c>
      <c r="I90" s="112">
        <f t="shared" si="6"/>
        <v>26438045</v>
      </c>
      <c r="J90" s="112">
        <f t="shared" si="7"/>
        <v>4</v>
      </c>
      <c r="K90" s="113">
        <f t="shared" si="8"/>
        <v>0.97</v>
      </c>
      <c r="L90" s="114">
        <f t="shared" si="59"/>
        <v>1</v>
      </c>
      <c r="M90" s="115">
        <f t="shared" si="10"/>
        <v>21430033.428332321</v>
      </c>
      <c r="N90" s="115">
        <f t="shared" si="11"/>
        <v>24155071.683153033</v>
      </c>
      <c r="O90" s="115">
        <f t="shared" si="12"/>
        <v>25644903.649999999</v>
      </c>
      <c r="P90" s="115">
        <f t="shared" si="13"/>
        <v>27226625.192607865</v>
      </c>
      <c r="Q90" s="116">
        <f t="shared" si="14"/>
        <v>25644903.649999999</v>
      </c>
      <c r="R90" s="115">
        <f t="shared" si="14"/>
        <v>27226625.192607865</v>
      </c>
      <c r="S90" s="115">
        <f t="shared" si="15"/>
        <v>28905903.858942728</v>
      </c>
      <c r="T90" s="115"/>
      <c r="U90" s="115">
        <f t="shared" si="16"/>
        <v>1500102339.9832625</v>
      </c>
      <c r="V90" s="115">
        <f t="shared" si="17"/>
        <v>1690855017.8207123</v>
      </c>
      <c r="W90" s="115">
        <f t="shared" si="18"/>
        <v>1795143255.5</v>
      </c>
      <c r="X90" s="116">
        <f t="shared" si="19"/>
        <v>1905863763.4825506</v>
      </c>
      <c r="Y90" s="116">
        <f t="shared" si="20"/>
        <v>1795143255.5</v>
      </c>
      <c r="Z90" s="115">
        <f t="shared" si="21"/>
        <v>1905863763.4825506</v>
      </c>
      <c r="AA90" s="115">
        <f t="shared" si="22"/>
        <v>2023413270.1259911</v>
      </c>
      <c r="AB90" s="115"/>
      <c r="AC90" s="117" t="str">
        <f t="shared" si="23"/>
        <v>BERTAHAP</v>
      </c>
      <c r="AD90" s="118">
        <f t="shared" si="24"/>
        <v>0</v>
      </c>
      <c r="AE90" s="119">
        <v>2</v>
      </c>
      <c r="AF90" s="120"/>
      <c r="AG90" s="115" t="e">
        <f>IF(AF90&gt;#REF!,"LB","KR")</f>
        <v>#REF!</v>
      </c>
      <c r="AH90" s="120">
        <v>1650113000</v>
      </c>
      <c r="AI90" s="120">
        <v>1859941000</v>
      </c>
      <c r="AJ90" s="120">
        <v>1974658000</v>
      </c>
      <c r="AK90" s="121">
        <v>2096451000</v>
      </c>
      <c r="AL90" s="121">
        <v>1974658000</v>
      </c>
      <c r="AM90" s="120">
        <v>2096451000</v>
      </c>
      <c r="AN90" s="120">
        <f t="shared" si="52"/>
        <v>2225755000</v>
      </c>
      <c r="AS90" s="5"/>
      <c r="AT90" s="5"/>
      <c r="AV90" s="2"/>
      <c r="AW90" s="2"/>
      <c r="BR90" s="56">
        <f t="shared" si="27"/>
        <v>-641122.59124999866</v>
      </c>
      <c r="BT90" s="126"/>
      <c r="BU90" s="122"/>
      <c r="BV90" s="122" t="str">
        <f>F102</f>
        <v>1BR-10</v>
      </c>
      <c r="BW90" s="123">
        <f>D102</f>
        <v>10</v>
      </c>
      <c r="BX90" s="124">
        <f>G102</f>
        <v>74</v>
      </c>
      <c r="BY90" s="124">
        <f>H102</f>
        <v>63</v>
      </c>
      <c r="BZ90" s="125">
        <f>O102</f>
        <v>24833255.668500002</v>
      </c>
      <c r="CA90" s="125">
        <f t="shared" si="61"/>
        <v>1438099000</v>
      </c>
      <c r="CB90" s="125">
        <f t="shared" si="61"/>
        <v>1620967000</v>
      </c>
      <c r="CC90" s="125">
        <f t="shared" si="61"/>
        <v>1720945000</v>
      </c>
      <c r="CD90" s="125">
        <f t="shared" si="61"/>
        <v>1827089000</v>
      </c>
      <c r="CE90" s="125">
        <f>AN102</f>
        <v>1939780000</v>
      </c>
    </row>
    <row r="91" spans="1:84">
      <c r="A91" s="3">
        <f t="shared" si="34"/>
        <v>52</v>
      </c>
      <c r="B91" s="106">
        <v>1</v>
      </c>
      <c r="C91" s="107" t="s">
        <v>149</v>
      </c>
      <c r="D91" s="108" t="s">
        <v>24</v>
      </c>
      <c r="E91" s="109"/>
      <c r="F91" s="110" t="s">
        <v>39</v>
      </c>
      <c r="G91" s="111">
        <f t="shared" si="4"/>
        <v>113</v>
      </c>
      <c r="H91" s="111">
        <f t="shared" si="5"/>
        <v>101</v>
      </c>
      <c r="I91" s="112">
        <f t="shared" si="6"/>
        <v>26438045</v>
      </c>
      <c r="J91" s="112">
        <f t="shared" si="7"/>
        <v>6</v>
      </c>
      <c r="K91" s="113">
        <f t="shared" si="8"/>
        <v>0.95</v>
      </c>
      <c r="L91" s="114">
        <f t="shared" ref="L91:L99" si="62">SUMIF($AN$4:$AN$22,D91,$AZ$4:$AZ$22)</f>
        <v>1</v>
      </c>
      <c r="M91" s="115">
        <f t="shared" si="10"/>
        <v>20988177.068985265</v>
      </c>
      <c r="N91" s="115">
        <f t="shared" si="11"/>
        <v>23657028.968036477</v>
      </c>
      <c r="O91" s="115">
        <f t="shared" si="12"/>
        <v>25116142.75</v>
      </c>
      <c r="P91" s="115">
        <f t="shared" si="13"/>
        <v>26665251.477296367</v>
      </c>
      <c r="Q91" s="116">
        <f t="shared" si="14"/>
        <v>25116142.75</v>
      </c>
      <c r="R91" s="115">
        <f t="shared" si="14"/>
        <v>26665251.477296367</v>
      </c>
      <c r="S91" s="115">
        <f t="shared" si="15"/>
        <v>28309905.841232572</v>
      </c>
      <c r="T91" s="115"/>
      <c r="U91" s="115">
        <f t="shared" si="16"/>
        <v>2119805883.9675117</v>
      </c>
      <c r="V91" s="115">
        <f t="shared" si="17"/>
        <v>2389359925.7716842</v>
      </c>
      <c r="W91" s="115">
        <f t="shared" si="18"/>
        <v>2536730417.75</v>
      </c>
      <c r="X91" s="116">
        <f t="shared" si="19"/>
        <v>2693190399.206933</v>
      </c>
      <c r="Y91" s="116">
        <f t="shared" si="20"/>
        <v>2536730417.75</v>
      </c>
      <c r="Z91" s="115">
        <f t="shared" si="21"/>
        <v>2693190399.206933</v>
      </c>
      <c r="AA91" s="115">
        <f t="shared" si="22"/>
        <v>2859300489.9644899</v>
      </c>
      <c r="AB91" s="115"/>
      <c r="AC91" s="117" t="str">
        <f t="shared" si="23"/>
        <v>BERTAHAP</v>
      </c>
      <c r="AD91" s="118">
        <f t="shared" si="24"/>
        <v>0</v>
      </c>
      <c r="AE91" s="119">
        <v>2</v>
      </c>
      <c r="AF91" s="120"/>
      <c r="AG91" s="115" t="e">
        <f>IF(AF91&gt;#REF!,"LB","KR")</f>
        <v>#REF!</v>
      </c>
      <c r="AH91" s="120">
        <v>2331787000</v>
      </c>
      <c r="AI91" s="120">
        <v>2628296000</v>
      </c>
      <c r="AJ91" s="120">
        <v>2790404000</v>
      </c>
      <c r="AK91" s="121">
        <v>2962510000</v>
      </c>
      <c r="AL91" s="121">
        <v>2790404000</v>
      </c>
      <c r="AM91" s="120">
        <v>2962510000</v>
      </c>
      <c r="AN91" s="120">
        <f t="shared" si="52"/>
        <v>3145231000</v>
      </c>
      <c r="AS91" s="5"/>
      <c r="AT91" s="5"/>
      <c r="AV91" s="2"/>
      <c r="AW91" s="2"/>
      <c r="BR91" s="56">
        <f t="shared" si="27"/>
        <v>-1169883.4912499972</v>
      </c>
      <c r="BT91" s="126">
        <v>15</v>
      </c>
      <c r="BU91" s="122" t="s">
        <v>135</v>
      </c>
      <c r="BV91" s="122" t="str">
        <f>F65</f>
        <v>2BR-22</v>
      </c>
      <c r="BW91" s="123">
        <f>D65</f>
        <v>22</v>
      </c>
      <c r="BX91" s="124">
        <f>G65</f>
        <v>81</v>
      </c>
      <c r="BY91" s="124">
        <f>H65</f>
        <v>70</v>
      </c>
      <c r="BZ91" s="125">
        <f>O65</f>
        <v>25901352.686499998</v>
      </c>
      <c r="CA91" s="125">
        <f>AH65</f>
        <v>1666614000</v>
      </c>
      <c r="CB91" s="125">
        <f>AI65</f>
        <v>1878540000</v>
      </c>
      <c r="CC91" s="125">
        <f>AJ65</f>
        <v>1994405000</v>
      </c>
      <c r="CD91" s="125">
        <f>AK65</f>
        <v>2117415000</v>
      </c>
      <c r="CE91" s="125">
        <f>AN65</f>
        <v>2248013000</v>
      </c>
      <c r="CF91" s="2">
        <v>6</v>
      </c>
    </row>
    <row r="92" spans="1:84">
      <c r="A92" s="3">
        <f t="shared" si="34"/>
        <v>53</v>
      </c>
      <c r="B92" s="106">
        <v>2</v>
      </c>
      <c r="C92" s="107" t="s">
        <v>149</v>
      </c>
      <c r="D92" s="108" t="s">
        <v>35</v>
      </c>
      <c r="E92" s="109"/>
      <c r="F92" s="110" t="s">
        <v>42</v>
      </c>
      <c r="G92" s="111">
        <f t="shared" si="4"/>
        <v>78</v>
      </c>
      <c r="H92" s="111">
        <f t="shared" si="5"/>
        <v>66</v>
      </c>
      <c r="I92" s="112">
        <f t="shared" si="6"/>
        <v>26438045</v>
      </c>
      <c r="J92" s="112">
        <f t="shared" si="7"/>
        <v>2</v>
      </c>
      <c r="K92" s="113">
        <f t="shared" si="8"/>
        <v>0.93</v>
      </c>
      <c r="L92" s="114">
        <f t="shared" si="62"/>
        <v>1</v>
      </c>
      <c r="M92" s="115">
        <f t="shared" si="10"/>
        <v>20546320.709638204</v>
      </c>
      <c r="N92" s="115">
        <f t="shared" si="11"/>
        <v>23158986.25291992</v>
      </c>
      <c r="O92" s="115">
        <f t="shared" si="12"/>
        <v>24587381.850000001</v>
      </c>
      <c r="P92" s="115">
        <f t="shared" si="13"/>
        <v>26103877.761984866</v>
      </c>
      <c r="Q92" s="116">
        <f t="shared" si="14"/>
        <v>24587381.850000001</v>
      </c>
      <c r="R92" s="115">
        <f t="shared" si="14"/>
        <v>26103877.761984866</v>
      </c>
      <c r="S92" s="115">
        <f t="shared" si="15"/>
        <v>27713907.823522415</v>
      </c>
      <c r="T92" s="115"/>
      <c r="U92" s="115">
        <f t="shared" si="16"/>
        <v>1356057166.8361216</v>
      </c>
      <c r="V92" s="115">
        <f t="shared" si="17"/>
        <v>1528493092.6927147</v>
      </c>
      <c r="W92" s="115">
        <f t="shared" si="18"/>
        <v>1622767202.1000001</v>
      </c>
      <c r="X92" s="116">
        <f t="shared" si="19"/>
        <v>1722855932.2910011</v>
      </c>
      <c r="Y92" s="116">
        <f t="shared" si="20"/>
        <v>1622767202.1000001</v>
      </c>
      <c r="Z92" s="115">
        <f t="shared" si="21"/>
        <v>1722855932.2910011</v>
      </c>
      <c r="AA92" s="115">
        <f t="shared" si="22"/>
        <v>1829117916.3524795</v>
      </c>
      <c r="AB92" s="115"/>
      <c r="AC92" s="117" t="str">
        <f t="shared" si="23"/>
        <v>BERTAHAP</v>
      </c>
      <c r="AD92" s="118">
        <f t="shared" si="24"/>
        <v>0</v>
      </c>
      <c r="AE92" s="119">
        <v>2</v>
      </c>
      <c r="AF92" s="120"/>
      <c r="AG92" s="115" t="str">
        <f t="shared" ref="AG92:AG100" si="63">IF(AF92&gt;$AX$42,"LB","KR")</f>
        <v>KR</v>
      </c>
      <c r="AH92" s="120">
        <v>1491663000</v>
      </c>
      <c r="AI92" s="120">
        <v>1681343000</v>
      </c>
      <c r="AJ92" s="120">
        <v>1785044000</v>
      </c>
      <c r="AK92" s="121">
        <v>1895142000</v>
      </c>
      <c r="AL92" s="121">
        <v>1785044000</v>
      </c>
      <c r="AM92" s="120">
        <v>1895142000</v>
      </c>
      <c r="AN92" s="120">
        <f t="shared" si="52"/>
        <v>2012030000</v>
      </c>
      <c r="AS92" s="5"/>
      <c r="AT92" s="5"/>
      <c r="AV92" s="2"/>
      <c r="AW92" s="2"/>
      <c r="BR92" s="56">
        <f t="shared" si="27"/>
        <v>-1698644.3912499957</v>
      </c>
      <c r="BT92" s="126"/>
      <c r="BU92" s="131" t="s">
        <v>53</v>
      </c>
      <c r="BV92" s="122"/>
      <c r="BW92" s="123"/>
      <c r="BX92" s="124"/>
      <c r="BY92" s="124"/>
      <c r="BZ92" s="125"/>
      <c r="CA92" s="125"/>
      <c r="CB92" s="125"/>
      <c r="CC92" s="125"/>
      <c r="CD92" s="125"/>
      <c r="CE92" s="125"/>
    </row>
    <row r="93" spans="1:84">
      <c r="A93" s="3">
        <f t="shared" si="34"/>
        <v>54</v>
      </c>
      <c r="B93" s="106">
        <v>3</v>
      </c>
      <c r="C93" s="107" t="s">
        <v>149</v>
      </c>
      <c r="D93" s="108" t="s">
        <v>41</v>
      </c>
      <c r="E93" s="109"/>
      <c r="F93" s="110" t="s">
        <v>45</v>
      </c>
      <c r="G93" s="111">
        <f t="shared" si="4"/>
        <v>60</v>
      </c>
      <c r="H93" s="111">
        <f t="shared" si="5"/>
        <v>52</v>
      </c>
      <c r="I93" s="112">
        <f t="shared" si="6"/>
        <v>26438045</v>
      </c>
      <c r="J93" s="112">
        <f t="shared" si="7"/>
        <v>2</v>
      </c>
      <c r="K93" s="113">
        <f t="shared" si="8"/>
        <v>0.93</v>
      </c>
      <c r="L93" s="114">
        <f t="shared" si="62"/>
        <v>1</v>
      </c>
      <c r="M93" s="115">
        <f t="shared" si="10"/>
        <v>20546320.709638204</v>
      </c>
      <c r="N93" s="115">
        <f t="shared" si="11"/>
        <v>23158986.25291992</v>
      </c>
      <c r="O93" s="115">
        <f t="shared" si="12"/>
        <v>24587381.850000001</v>
      </c>
      <c r="P93" s="115">
        <f t="shared" si="13"/>
        <v>26103877.761984866</v>
      </c>
      <c r="Q93" s="116">
        <f t="shared" si="14"/>
        <v>24587381.850000001</v>
      </c>
      <c r="R93" s="115">
        <f t="shared" si="14"/>
        <v>26103877.761984866</v>
      </c>
      <c r="S93" s="115">
        <f t="shared" si="15"/>
        <v>27713907.823522415</v>
      </c>
      <c r="T93" s="115"/>
      <c r="U93" s="115">
        <f t="shared" si="16"/>
        <v>1068408676.9011866</v>
      </c>
      <c r="V93" s="115">
        <f t="shared" si="17"/>
        <v>1204267285.1518359</v>
      </c>
      <c r="W93" s="115">
        <f t="shared" si="18"/>
        <v>1278543856.2</v>
      </c>
      <c r="X93" s="116">
        <f t="shared" si="19"/>
        <v>1357401643.6232131</v>
      </c>
      <c r="Y93" s="116">
        <f t="shared" si="20"/>
        <v>1278543856.2</v>
      </c>
      <c r="Z93" s="115">
        <f t="shared" si="21"/>
        <v>1357401643.6232131</v>
      </c>
      <c r="AA93" s="115">
        <f t="shared" si="22"/>
        <v>1441123206.8231657</v>
      </c>
      <c r="AB93" s="115"/>
      <c r="AC93" s="117" t="str">
        <f t="shared" si="23"/>
        <v>BERTAHAP</v>
      </c>
      <c r="AD93" s="118">
        <f t="shared" si="24"/>
        <v>0</v>
      </c>
      <c r="AE93" s="119">
        <v>2</v>
      </c>
      <c r="AF93" s="120"/>
      <c r="AG93" s="115" t="str">
        <f t="shared" si="63"/>
        <v>KR</v>
      </c>
      <c r="AH93" s="120">
        <v>1175250000</v>
      </c>
      <c r="AI93" s="120">
        <v>1324695000</v>
      </c>
      <c r="AJ93" s="120">
        <v>1406399000</v>
      </c>
      <c r="AK93" s="121">
        <v>1493142000</v>
      </c>
      <c r="AL93" s="121">
        <v>1406399000</v>
      </c>
      <c r="AM93" s="120">
        <v>1493142000</v>
      </c>
      <c r="AN93" s="120">
        <f t="shared" si="52"/>
        <v>1585236000</v>
      </c>
      <c r="AS93" s="5"/>
      <c r="AT93" s="5"/>
      <c r="AV93" s="2"/>
      <c r="AW93" s="2"/>
      <c r="BR93" s="56">
        <f t="shared" si="27"/>
        <v>-1698644.3912499957</v>
      </c>
      <c r="BT93" s="126">
        <v>16</v>
      </c>
      <c r="BU93" s="122" t="s">
        <v>231</v>
      </c>
      <c r="BV93" s="122" t="str">
        <f>F70</f>
        <v>1BR-12</v>
      </c>
      <c r="BW93" s="123">
        <f>D70</f>
        <v>12</v>
      </c>
      <c r="BX93" s="124">
        <f>G70</f>
        <v>67</v>
      </c>
      <c r="BY93" s="124">
        <f>H70</f>
        <v>57</v>
      </c>
      <c r="BZ93" s="125">
        <f>O70</f>
        <v>24587381.850000001</v>
      </c>
      <c r="CA93" s="125">
        <f t="shared" ref="CA93:CD94" si="64">AH70</f>
        <v>1288255000</v>
      </c>
      <c r="CB93" s="125">
        <f t="shared" si="64"/>
        <v>1452069000</v>
      </c>
      <c r="CC93" s="125">
        <f t="shared" si="64"/>
        <v>1541629000</v>
      </c>
      <c r="CD93" s="125">
        <f t="shared" si="64"/>
        <v>1636714000</v>
      </c>
      <c r="CE93" s="125">
        <f>AN70</f>
        <v>1737663000</v>
      </c>
      <c r="CF93" s="2">
        <v>4</v>
      </c>
    </row>
    <row r="94" spans="1:84">
      <c r="A94" s="3">
        <f t="shared" si="34"/>
        <v>55</v>
      </c>
      <c r="B94" s="106">
        <v>4</v>
      </c>
      <c r="C94" s="107" t="s">
        <v>149</v>
      </c>
      <c r="D94" s="108">
        <v>10</v>
      </c>
      <c r="E94" s="109"/>
      <c r="F94" s="110" t="s">
        <v>48</v>
      </c>
      <c r="G94" s="111">
        <f t="shared" si="4"/>
        <v>74</v>
      </c>
      <c r="H94" s="111">
        <f t="shared" si="5"/>
        <v>63</v>
      </c>
      <c r="I94" s="112">
        <f t="shared" si="6"/>
        <v>26438045</v>
      </c>
      <c r="J94" s="112">
        <f t="shared" si="7"/>
        <v>2</v>
      </c>
      <c r="K94" s="113">
        <f t="shared" si="8"/>
        <v>0.93</v>
      </c>
      <c r="L94" s="114">
        <f t="shared" si="62"/>
        <v>1</v>
      </c>
      <c r="M94" s="115">
        <f t="shared" si="10"/>
        <v>20546320.709638204</v>
      </c>
      <c r="N94" s="115">
        <f t="shared" si="11"/>
        <v>23158986.25291992</v>
      </c>
      <c r="O94" s="115">
        <f t="shared" si="12"/>
        <v>24587381.850000001</v>
      </c>
      <c r="P94" s="115">
        <f t="shared" si="13"/>
        <v>26103877.761984866</v>
      </c>
      <c r="Q94" s="116">
        <f t="shared" si="14"/>
        <v>24587381.850000001</v>
      </c>
      <c r="R94" s="115">
        <f t="shared" si="14"/>
        <v>26103877.761984866</v>
      </c>
      <c r="S94" s="115">
        <f t="shared" si="15"/>
        <v>27713907.823522415</v>
      </c>
      <c r="T94" s="115"/>
      <c r="U94" s="115">
        <f t="shared" si="16"/>
        <v>1294418204.707207</v>
      </c>
      <c r="V94" s="115">
        <f t="shared" si="17"/>
        <v>1459016133.933955</v>
      </c>
      <c r="W94" s="115">
        <f t="shared" si="18"/>
        <v>1549005056.5500002</v>
      </c>
      <c r="X94" s="116">
        <f t="shared" si="19"/>
        <v>1644544299.0050466</v>
      </c>
      <c r="Y94" s="116">
        <f t="shared" si="20"/>
        <v>1549005056.5500002</v>
      </c>
      <c r="Z94" s="115">
        <f t="shared" si="21"/>
        <v>1644544299.0050466</v>
      </c>
      <c r="AA94" s="115">
        <f t="shared" si="22"/>
        <v>1745976192.8819122</v>
      </c>
      <c r="AB94" s="115"/>
      <c r="AC94" s="117" t="str">
        <f t="shared" si="23"/>
        <v>BERTAHAP</v>
      </c>
      <c r="AD94" s="118">
        <f t="shared" si="24"/>
        <v>0</v>
      </c>
      <c r="AE94" s="119">
        <v>2</v>
      </c>
      <c r="AF94" s="120"/>
      <c r="AG94" s="115" t="str">
        <f t="shared" si="63"/>
        <v>KR</v>
      </c>
      <c r="AH94" s="120">
        <v>1423861000</v>
      </c>
      <c r="AI94" s="120">
        <v>1604918000</v>
      </c>
      <c r="AJ94" s="120">
        <v>1703906000</v>
      </c>
      <c r="AK94" s="121">
        <v>1808999000</v>
      </c>
      <c r="AL94" s="121">
        <v>1703906000</v>
      </c>
      <c r="AM94" s="120">
        <v>1808999000</v>
      </c>
      <c r="AN94" s="120">
        <f t="shared" si="52"/>
        <v>1920574000</v>
      </c>
      <c r="AS94" s="5"/>
      <c r="AT94" s="5"/>
      <c r="AV94" s="2"/>
      <c r="AW94" s="2"/>
      <c r="BR94" s="56">
        <f t="shared" si="27"/>
        <v>-1698644.3912499957</v>
      </c>
      <c r="BT94" s="126"/>
      <c r="BU94" s="122"/>
      <c r="BV94" s="122" t="str">
        <f>F71</f>
        <v>2BR-18</v>
      </c>
      <c r="BW94" s="123">
        <f>D71</f>
        <v>18</v>
      </c>
      <c r="BX94" s="124">
        <f>G71</f>
        <v>97</v>
      </c>
      <c r="BY94" s="124">
        <f>H71</f>
        <v>85</v>
      </c>
      <c r="BZ94" s="125">
        <f>O71</f>
        <v>24587381.850000001</v>
      </c>
      <c r="CA94" s="125">
        <f t="shared" si="64"/>
        <v>1921081000</v>
      </c>
      <c r="CB94" s="125">
        <f t="shared" si="64"/>
        <v>2165366000</v>
      </c>
      <c r="CC94" s="125">
        <f t="shared" si="64"/>
        <v>2298921000</v>
      </c>
      <c r="CD94" s="125">
        <f t="shared" si="64"/>
        <v>2440713000</v>
      </c>
      <c r="CE94" s="125">
        <f>AN71</f>
        <v>2591251000</v>
      </c>
    </row>
    <row r="95" spans="1:84">
      <c r="A95" s="3">
        <f t="shared" si="34"/>
        <v>56</v>
      </c>
      <c r="B95" s="106">
        <v>5</v>
      </c>
      <c r="C95" s="107" t="s">
        <v>149</v>
      </c>
      <c r="D95" s="106">
        <v>12</v>
      </c>
      <c r="E95" s="109"/>
      <c r="F95" s="110" t="s">
        <v>50</v>
      </c>
      <c r="G95" s="111">
        <f t="shared" si="4"/>
        <v>67</v>
      </c>
      <c r="H95" s="111">
        <f t="shared" si="5"/>
        <v>57</v>
      </c>
      <c r="I95" s="112">
        <f t="shared" si="6"/>
        <v>26438045</v>
      </c>
      <c r="J95" s="112">
        <f t="shared" si="7"/>
        <v>2</v>
      </c>
      <c r="K95" s="113">
        <f t="shared" si="8"/>
        <v>0.93</v>
      </c>
      <c r="L95" s="114">
        <f t="shared" si="62"/>
        <v>1</v>
      </c>
      <c r="M95" s="115">
        <f t="shared" si="10"/>
        <v>20546320.709638204</v>
      </c>
      <c r="N95" s="115">
        <f t="shared" si="11"/>
        <v>23158986.25291992</v>
      </c>
      <c r="O95" s="115">
        <f t="shared" si="12"/>
        <v>24587381.850000001</v>
      </c>
      <c r="P95" s="115">
        <f t="shared" si="13"/>
        <v>26103877.761984866</v>
      </c>
      <c r="Q95" s="116">
        <f t="shared" si="14"/>
        <v>24587381.850000001</v>
      </c>
      <c r="R95" s="115">
        <f t="shared" si="14"/>
        <v>26103877.761984866</v>
      </c>
      <c r="S95" s="115">
        <f t="shared" si="15"/>
        <v>27713907.823522415</v>
      </c>
      <c r="T95" s="115"/>
      <c r="U95" s="115">
        <f t="shared" si="16"/>
        <v>1171140280.4493775</v>
      </c>
      <c r="V95" s="115">
        <f t="shared" si="17"/>
        <v>1320062216.4164355</v>
      </c>
      <c r="W95" s="115">
        <f t="shared" si="18"/>
        <v>1401480765.45</v>
      </c>
      <c r="X95" s="116">
        <f t="shared" si="19"/>
        <v>1487921032.4331374</v>
      </c>
      <c r="Y95" s="116">
        <f t="shared" si="20"/>
        <v>1401480765.45</v>
      </c>
      <c r="Z95" s="115">
        <f t="shared" si="21"/>
        <v>1487921032.4331374</v>
      </c>
      <c r="AA95" s="115">
        <f t="shared" si="22"/>
        <v>1579692745.9407775</v>
      </c>
      <c r="AB95" s="115"/>
      <c r="AC95" s="117" t="str">
        <f t="shared" si="23"/>
        <v>BERTAHAP</v>
      </c>
      <c r="AD95" s="118">
        <f t="shared" si="24"/>
        <v>0</v>
      </c>
      <c r="AE95" s="119">
        <v>2</v>
      </c>
      <c r="AF95" s="120"/>
      <c r="AG95" s="115" t="str">
        <f t="shared" si="63"/>
        <v>KR</v>
      </c>
      <c r="AH95" s="120">
        <v>1288255000</v>
      </c>
      <c r="AI95" s="120">
        <v>1452069000</v>
      </c>
      <c r="AJ95" s="120">
        <v>1541629000</v>
      </c>
      <c r="AK95" s="121">
        <v>1636714000</v>
      </c>
      <c r="AL95" s="121">
        <v>1541629000</v>
      </c>
      <c r="AM95" s="120">
        <v>1636714000</v>
      </c>
      <c r="AN95" s="120">
        <f t="shared" si="52"/>
        <v>1737663000</v>
      </c>
      <c r="AS95" s="5"/>
      <c r="AT95" s="5"/>
      <c r="AV95" s="2"/>
      <c r="AW95" s="2"/>
      <c r="BR95" s="56">
        <f t="shared" si="27"/>
        <v>-1698644.3912499957</v>
      </c>
      <c r="BT95" s="126">
        <v>17</v>
      </c>
      <c r="BU95" s="131" t="s">
        <v>49</v>
      </c>
      <c r="BV95" s="122" t="str">
        <f>F119</f>
        <v>1BR-12</v>
      </c>
      <c r="BW95" s="123">
        <f>D119</f>
        <v>12</v>
      </c>
      <c r="BX95" s="124">
        <f t="shared" ref="BX95:BY98" si="65">G119</f>
        <v>67</v>
      </c>
      <c r="BY95" s="124">
        <f t="shared" si="65"/>
        <v>57</v>
      </c>
      <c r="BZ95" s="125">
        <f>O119</f>
        <v>25079129.487000003</v>
      </c>
      <c r="CA95" s="125">
        <f t="shared" ref="CA95:CD98" si="66">AH119</f>
        <v>1314020000</v>
      </c>
      <c r="CB95" s="125">
        <f t="shared" si="66"/>
        <v>1481110000</v>
      </c>
      <c r="CC95" s="125">
        <f t="shared" si="66"/>
        <v>1572462000</v>
      </c>
      <c r="CD95" s="125">
        <f t="shared" si="66"/>
        <v>1669448000</v>
      </c>
      <c r="CE95" s="125">
        <f>AN119</f>
        <v>1772416000</v>
      </c>
      <c r="CF95" s="2">
        <v>4</v>
      </c>
    </row>
    <row r="96" spans="1:84">
      <c r="A96" s="3">
        <f t="shared" si="34"/>
        <v>57</v>
      </c>
      <c r="B96" s="106">
        <v>6</v>
      </c>
      <c r="C96" s="107" t="s">
        <v>149</v>
      </c>
      <c r="D96" s="108">
        <v>16</v>
      </c>
      <c r="E96" s="109"/>
      <c r="F96" s="110" t="s">
        <v>52</v>
      </c>
      <c r="G96" s="111">
        <f t="shared" si="4"/>
        <v>71</v>
      </c>
      <c r="H96" s="111">
        <f t="shared" si="5"/>
        <v>63</v>
      </c>
      <c r="I96" s="112">
        <f t="shared" si="6"/>
        <v>26438045</v>
      </c>
      <c r="J96" s="112">
        <f t="shared" si="7"/>
        <v>2</v>
      </c>
      <c r="K96" s="113">
        <f t="shared" si="8"/>
        <v>0.93</v>
      </c>
      <c r="L96" s="114">
        <f t="shared" si="62"/>
        <v>1</v>
      </c>
      <c r="M96" s="115">
        <f t="shared" si="10"/>
        <v>20546320.709638204</v>
      </c>
      <c r="N96" s="115">
        <f t="shared" si="11"/>
        <v>23158986.25291992</v>
      </c>
      <c r="O96" s="115">
        <f t="shared" si="12"/>
        <v>24587381.850000001</v>
      </c>
      <c r="P96" s="115">
        <f t="shared" si="13"/>
        <v>26103877.761984866</v>
      </c>
      <c r="Q96" s="116">
        <f t="shared" si="14"/>
        <v>24587381.850000001</v>
      </c>
      <c r="R96" s="115">
        <f t="shared" si="14"/>
        <v>26103877.761984866</v>
      </c>
      <c r="S96" s="115">
        <f t="shared" si="15"/>
        <v>27713907.823522415</v>
      </c>
      <c r="T96" s="115"/>
      <c r="U96" s="115">
        <f t="shared" si="16"/>
        <v>1294418204.707207</v>
      </c>
      <c r="V96" s="115">
        <f t="shared" si="17"/>
        <v>1459016133.933955</v>
      </c>
      <c r="W96" s="115">
        <f t="shared" si="18"/>
        <v>1549005056.5500002</v>
      </c>
      <c r="X96" s="116">
        <f t="shared" si="19"/>
        <v>1644544299.0050466</v>
      </c>
      <c r="Y96" s="116">
        <f t="shared" si="20"/>
        <v>1549005056.5500002</v>
      </c>
      <c r="Z96" s="115">
        <f t="shared" si="21"/>
        <v>1644544299.0050466</v>
      </c>
      <c r="AA96" s="115">
        <f t="shared" si="22"/>
        <v>1745976192.8819122</v>
      </c>
      <c r="AB96" s="115"/>
      <c r="AC96" s="117" t="str">
        <f t="shared" si="23"/>
        <v>BERTAHAP</v>
      </c>
      <c r="AD96" s="118">
        <f t="shared" si="24"/>
        <v>0</v>
      </c>
      <c r="AE96" s="119">
        <v>2</v>
      </c>
      <c r="AF96" s="120"/>
      <c r="AG96" s="115" t="str">
        <f t="shared" si="63"/>
        <v>KR</v>
      </c>
      <c r="AH96" s="120">
        <v>1423861000</v>
      </c>
      <c r="AI96" s="120">
        <v>1604918000</v>
      </c>
      <c r="AJ96" s="120">
        <v>1703906000</v>
      </c>
      <c r="AK96" s="121">
        <v>1808999000</v>
      </c>
      <c r="AL96" s="121">
        <v>1703906000</v>
      </c>
      <c r="AM96" s="120">
        <v>1808999000</v>
      </c>
      <c r="AN96" s="120">
        <f t="shared" si="52"/>
        <v>1920574000</v>
      </c>
      <c r="AS96" s="5"/>
      <c r="AT96" s="5"/>
      <c r="AV96" s="2"/>
      <c r="AW96" s="2"/>
      <c r="BR96" s="56">
        <f t="shared" si="27"/>
        <v>-1698644.3912499957</v>
      </c>
      <c r="BT96" s="126"/>
      <c r="BU96" s="122"/>
      <c r="BV96" s="122" t="str">
        <f>F120</f>
        <v>1BR-16</v>
      </c>
      <c r="BW96" s="123">
        <f>D120</f>
        <v>16</v>
      </c>
      <c r="BX96" s="124">
        <f t="shared" si="65"/>
        <v>71</v>
      </c>
      <c r="BY96" s="124">
        <f t="shared" si="65"/>
        <v>63</v>
      </c>
      <c r="BZ96" s="125">
        <f>O120</f>
        <v>25079129.487000003</v>
      </c>
      <c r="CA96" s="125">
        <f t="shared" si="66"/>
        <v>1452338000</v>
      </c>
      <c r="CB96" s="125">
        <f t="shared" si="66"/>
        <v>1637017000</v>
      </c>
      <c r="CC96" s="125">
        <f t="shared" si="66"/>
        <v>1737984000</v>
      </c>
      <c r="CD96" s="125">
        <f t="shared" si="66"/>
        <v>1845179000</v>
      </c>
      <c r="CE96" s="125">
        <f>AN120</f>
        <v>1958986000</v>
      </c>
    </row>
    <row r="97" spans="1:84">
      <c r="A97" s="3">
        <f t="shared" si="34"/>
        <v>58</v>
      </c>
      <c r="B97" s="106">
        <v>7</v>
      </c>
      <c r="C97" s="107" t="s">
        <v>149</v>
      </c>
      <c r="D97" s="106">
        <v>18</v>
      </c>
      <c r="E97" s="109"/>
      <c r="F97" s="110" t="s">
        <v>54</v>
      </c>
      <c r="G97" s="111">
        <f t="shared" si="4"/>
        <v>97</v>
      </c>
      <c r="H97" s="111">
        <f t="shared" si="5"/>
        <v>85</v>
      </c>
      <c r="I97" s="112">
        <f t="shared" si="6"/>
        <v>26438045</v>
      </c>
      <c r="J97" s="112">
        <f t="shared" si="7"/>
        <v>2</v>
      </c>
      <c r="K97" s="113">
        <f t="shared" si="8"/>
        <v>0.93</v>
      </c>
      <c r="L97" s="114">
        <f t="shared" si="62"/>
        <v>1</v>
      </c>
      <c r="M97" s="115">
        <f t="shared" si="10"/>
        <v>20546320.709638204</v>
      </c>
      <c r="N97" s="115">
        <f t="shared" si="11"/>
        <v>23158986.25291992</v>
      </c>
      <c r="O97" s="115">
        <f t="shared" si="12"/>
        <v>24587381.850000001</v>
      </c>
      <c r="P97" s="115">
        <f t="shared" si="13"/>
        <v>26103877.761984866</v>
      </c>
      <c r="Q97" s="116">
        <f t="shared" si="14"/>
        <v>24587381.850000001</v>
      </c>
      <c r="R97" s="115">
        <f t="shared" si="14"/>
        <v>26103877.761984866</v>
      </c>
      <c r="S97" s="115">
        <f t="shared" si="15"/>
        <v>27713907.823522415</v>
      </c>
      <c r="T97" s="115"/>
      <c r="U97" s="115">
        <f t="shared" si="16"/>
        <v>1746437260.3192475</v>
      </c>
      <c r="V97" s="115">
        <f t="shared" si="17"/>
        <v>1968513831.4981933</v>
      </c>
      <c r="W97" s="115">
        <f t="shared" si="18"/>
        <v>2089927457.2500002</v>
      </c>
      <c r="X97" s="116">
        <f t="shared" si="19"/>
        <v>2218829609.7687135</v>
      </c>
      <c r="Y97" s="116">
        <f t="shared" si="20"/>
        <v>2089927457.2500002</v>
      </c>
      <c r="Z97" s="115">
        <f t="shared" si="21"/>
        <v>2218829609.7687135</v>
      </c>
      <c r="AA97" s="115">
        <f t="shared" si="22"/>
        <v>2355682164.9994054</v>
      </c>
      <c r="AB97" s="115"/>
      <c r="AC97" s="117" t="str">
        <f t="shared" si="23"/>
        <v>BERTAHAP</v>
      </c>
      <c r="AD97" s="118">
        <f t="shared" si="24"/>
        <v>0</v>
      </c>
      <c r="AE97" s="119">
        <v>2</v>
      </c>
      <c r="AF97" s="120"/>
      <c r="AG97" s="115" t="str">
        <f t="shared" si="63"/>
        <v>KR</v>
      </c>
      <c r="AH97" s="120">
        <v>1921081000</v>
      </c>
      <c r="AI97" s="120">
        <v>2165366000</v>
      </c>
      <c r="AJ97" s="120">
        <v>2298921000</v>
      </c>
      <c r="AK97" s="121">
        <v>2440713000</v>
      </c>
      <c r="AL97" s="121">
        <v>2298921000</v>
      </c>
      <c r="AM97" s="120">
        <v>2440713000</v>
      </c>
      <c r="AN97" s="120">
        <f t="shared" si="52"/>
        <v>2591251000</v>
      </c>
      <c r="AS97" s="5"/>
      <c r="AT97" s="5"/>
      <c r="AV97" s="2"/>
      <c r="AW97" s="2"/>
      <c r="BR97" s="56">
        <f t="shared" si="27"/>
        <v>-1698644.3912499957</v>
      </c>
      <c r="BT97" s="126"/>
      <c r="BU97" s="122"/>
      <c r="BV97" s="122" t="str">
        <f>F121</f>
        <v>2BR-18</v>
      </c>
      <c r="BW97" s="123">
        <f>D121</f>
        <v>18</v>
      </c>
      <c r="BX97" s="124">
        <f t="shared" si="65"/>
        <v>97</v>
      </c>
      <c r="BY97" s="124">
        <f t="shared" si="65"/>
        <v>85</v>
      </c>
      <c r="BZ97" s="125">
        <f>O121</f>
        <v>25079129.487000003</v>
      </c>
      <c r="CA97" s="125">
        <f t="shared" si="66"/>
        <v>1959503000</v>
      </c>
      <c r="CB97" s="125">
        <f t="shared" si="66"/>
        <v>2208673000</v>
      </c>
      <c r="CC97" s="125">
        <f t="shared" si="66"/>
        <v>2344899000</v>
      </c>
      <c r="CD97" s="125">
        <f t="shared" si="66"/>
        <v>2489527000</v>
      </c>
      <c r="CE97" s="125">
        <f>AN121</f>
        <v>2643076000</v>
      </c>
    </row>
    <row r="98" spans="1:84">
      <c r="A98" s="3">
        <f t="shared" si="34"/>
        <v>59</v>
      </c>
      <c r="B98" s="106">
        <v>8</v>
      </c>
      <c r="C98" s="107" t="s">
        <v>149</v>
      </c>
      <c r="D98" s="106">
        <v>20</v>
      </c>
      <c r="E98" s="109"/>
      <c r="F98" s="110" t="s">
        <v>70</v>
      </c>
      <c r="G98" s="111">
        <f t="shared" si="4"/>
        <v>60</v>
      </c>
      <c r="H98" s="111">
        <f t="shared" si="5"/>
        <v>51</v>
      </c>
      <c r="I98" s="112">
        <f t="shared" si="6"/>
        <v>26438045</v>
      </c>
      <c r="J98" s="112">
        <f t="shared" si="7"/>
        <v>2</v>
      </c>
      <c r="K98" s="113">
        <f t="shared" si="8"/>
        <v>0.93</v>
      </c>
      <c r="L98" s="114">
        <f t="shared" si="62"/>
        <v>1</v>
      </c>
      <c r="M98" s="115">
        <f t="shared" si="10"/>
        <v>20546320.709638204</v>
      </c>
      <c r="N98" s="115">
        <f t="shared" si="11"/>
        <v>23158986.25291992</v>
      </c>
      <c r="O98" s="115">
        <f t="shared" si="12"/>
        <v>24587381.850000001</v>
      </c>
      <c r="P98" s="115">
        <f t="shared" si="13"/>
        <v>26103877.761984866</v>
      </c>
      <c r="Q98" s="116">
        <f t="shared" si="14"/>
        <v>24587381.850000001</v>
      </c>
      <c r="R98" s="115">
        <f t="shared" si="14"/>
        <v>26103877.761984866</v>
      </c>
      <c r="S98" s="115">
        <f t="shared" si="15"/>
        <v>27713907.823522415</v>
      </c>
      <c r="T98" s="115"/>
      <c r="U98" s="115">
        <f t="shared" si="16"/>
        <v>1047862356.1915485</v>
      </c>
      <c r="V98" s="115">
        <f t="shared" si="17"/>
        <v>1181108298.898916</v>
      </c>
      <c r="W98" s="115">
        <f t="shared" si="18"/>
        <v>1253956474.3500001</v>
      </c>
      <c r="X98" s="116">
        <f t="shared" si="19"/>
        <v>1331297765.8612282</v>
      </c>
      <c r="Y98" s="116">
        <f t="shared" si="20"/>
        <v>1253956474.3500001</v>
      </c>
      <c r="Z98" s="115">
        <f t="shared" si="21"/>
        <v>1331297765.8612282</v>
      </c>
      <c r="AA98" s="115">
        <f t="shared" si="22"/>
        <v>1413409298.9996431</v>
      </c>
      <c r="AB98" s="115"/>
      <c r="AC98" s="117" t="str">
        <f t="shared" si="23"/>
        <v>BERTAHAP</v>
      </c>
      <c r="AD98" s="118">
        <f t="shared" si="24"/>
        <v>0</v>
      </c>
      <c r="AE98" s="119">
        <v>2</v>
      </c>
      <c r="AF98" s="120"/>
      <c r="AG98" s="115" t="str">
        <f t="shared" si="63"/>
        <v>KR</v>
      </c>
      <c r="AH98" s="120">
        <v>1152649000</v>
      </c>
      <c r="AI98" s="120">
        <v>1299220000</v>
      </c>
      <c r="AJ98" s="120">
        <v>1379353000</v>
      </c>
      <c r="AK98" s="121">
        <v>1464428000</v>
      </c>
      <c r="AL98" s="121">
        <v>1379353000</v>
      </c>
      <c r="AM98" s="120">
        <v>1464428000</v>
      </c>
      <c r="AN98" s="120">
        <f t="shared" si="52"/>
        <v>1554751000</v>
      </c>
      <c r="AS98" s="5"/>
      <c r="AT98" s="5"/>
      <c r="AV98" s="2"/>
      <c r="AW98" s="2"/>
      <c r="BR98" s="56">
        <f t="shared" si="27"/>
        <v>-1698644.3912499957</v>
      </c>
      <c r="BT98" s="126"/>
      <c r="BU98" s="122"/>
      <c r="BV98" s="122" t="str">
        <f>F122</f>
        <v>1BR-20</v>
      </c>
      <c r="BW98" s="123">
        <f>D122</f>
        <v>20</v>
      </c>
      <c r="BX98" s="124">
        <f t="shared" si="65"/>
        <v>60</v>
      </c>
      <c r="BY98" s="124">
        <f t="shared" si="65"/>
        <v>51</v>
      </c>
      <c r="BZ98" s="125">
        <f>O122</f>
        <v>25079129.487000003</v>
      </c>
      <c r="CA98" s="125">
        <f t="shared" si="66"/>
        <v>1175702000</v>
      </c>
      <c r="CB98" s="125">
        <f t="shared" si="66"/>
        <v>1325204000</v>
      </c>
      <c r="CC98" s="125">
        <f t="shared" si="66"/>
        <v>1406940000</v>
      </c>
      <c r="CD98" s="125">
        <f t="shared" si="66"/>
        <v>1493717000</v>
      </c>
      <c r="CE98" s="125">
        <f>AN122</f>
        <v>1585846000</v>
      </c>
    </row>
    <row r="99" spans="1:84">
      <c r="A99" s="3">
        <f t="shared" si="34"/>
        <v>60</v>
      </c>
      <c r="B99" s="106">
        <v>9</v>
      </c>
      <c r="C99" s="107" t="s">
        <v>149</v>
      </c>
      <c r="D99" s="106">
        <v>22</v>
      </c>
      <c r="E99" s="109"/>
      <c r="F99" s="110" t="s">
        <v>89</v>
      </c>
      <c r="G99" s="111">
        <f t="shared" si="4"/>
        <v>81</v>
      </c>
      <c r="H99" s="111">
        <f t="shared" si="5"/>
        <v>70</v>
      </c>
      <c r="I99" s="112">
        <f t="shared" si="6"/>
        <v>26438045</v>
      </c>
      <c r="J99" s="112">
        <f t="shared" si="7"/>
        <v>4</v>
      </c>
      <c r="K99" s="113">
        <f t="shared" si="8"/>
        <v>0.97</v>
      </c>
      <c r="L99" s="114">
        <f t="shared" si="62"/>
        <v>1</v>
      </c>
      <c r="M99" s="115">
        <f t="shared" si="10"/>
        <v>21430033.428332321</v>
      </c>
      <c r="N99" s="115">
        <f t="shared" si="11"/>
        <v>24155071.683153033</v>
      </c>
      <c r="O99" s="115">
        <f t="shared" si="12"/>
        <v>25644903.649999999</v>
      </c>
      <c r="P99" s="115">
        <f t="shared" si="13"/>
        <v>27226625.192607865</v>
      </c>
      <c r="Q99" s="116">
        <f t="shared" si="14"/>
        <v>25644903.649999999</v>
      </c>
      <c r="R99" s="115">
        <f t="shared" si="14"/>
        <v>27226625.192607865</v>
      </c>
      <c r="S99" s="115">
        <f t="shared" si="15"/>
        <v>28905903.858942728</v>
      </c>
      <c r="T99" s="115"/>
      <c r="U99" s="115">
        <f t="shared" si="16"/>
        <v>1500102339.9832625</v>
      </c>
      <c r="V99" s="115">
        <f t="shared" si="17"/>
        <v>1690855017.8207123</v>
      </c>
      <c r="W99" s="115">
        <f t="shared" si="18"/>
        <v>1795143255.5</v>
      </c>
      <c r="X99" s="116">
        <f t="shared" si="19"/>
        <v>1905863763.4825506</v>
      </c>
      <c r="Y99" s="116">
        <f t="shared" si="20"/>
        <v>1795143255.5</v>
      </c>
      <c r="Z99" s="115">
        <f t="shared" si="21"/>
        <v>1905863763.4825506</v>
      </c>
      <c r="AA99" s="115">
        <f t="shared" si="22"/>
        <v>2023413270.1259911</v>
      </c>
      <c r="AB99" s="115"/>
      <c r="AC99" s="117" t="str">
        <f t="shared" si="23"/>
        <v>BERTAHAP</v>
      </c>
      <c r="AD99" s="118">
        <f t="shared" si="24"/>
        <v>0</v>
      </c>
      <c r="AE99" s="119">
        <v>2</v>
      </c>
      <c r="AF99" s="120"/>
      <c r="AG99" s="115" t="str">
        <f t="shared" si="63"/>
        <v>KR</v>
      </c>
      <c r="AH99" s="120">
        <v>1650113000</v>
      </c>
      <c r="AI99" s="120">
        <v>1859941000</v>
      </c>
      <c r="AJ99" s="120">
        <v>1974658000</v>
      </c>
      <c r="AK99" s="121">
        <v>2096451000</v>
      </c>
      <c r="AL99" s="121">
        <v>1974658000</v>
      </c>
      <c r="AM99" s="120">
        <v>2096451000</v>
      </c>
      <c r="AN99" s="120">
        <f t="shared" si="52"/>
        <v>2225755000</v>
      </c>
      <c r="AS99" s="5"/>
      <c r="AT99" s="5"/>
      <c r="AV99" s="2"/>
      <c r="AW99" s="2"/>
      <c r="BR99" s="56">
        <f t="shared" si="27"/>
        <v>-641122.59124999866</v>
      </c>
      <c r="BT99" s="126">
        <v>18</v>
      </c>
      <c r="BU99" s="122" t="s">
        <v>232</v>
      </c>
      <c r="BV99" s="122" t="str">
        <f>F143</f>
        <v>1BR-6</v>
      </c>
      <c r="BW99" s="123" t="str">
        <f>D143</f>
        <v>06</v>
      </c>
      <c r="BX99" s="124">
        <f t="shared" ref="BX99:BY103" si="67">G143</f>
        <v>78</v>
      </c>
      <c r="BY99" s="124">
        <f t="shared" si="67"/>
        <v>66</v>
      </c>
      <c r="BZ99" s="125">
        <f>O143</f>
        <v>25079129.487000003</v>
      </c>
      <c r="CA99" s="125">
        <f t="shared" ref="CA99:CD103" si="68">AH143</f>
        <v>1521497000</v>
      </c>
      <c r="CB99" s="125">
        <f t="shared" si="68"/>
        <v>1714970000</v>
      </c>
      <c r="CC99" s="125">
        <f t="shared" si="68"/>
        <v>1820745000</v>
      </c>
      <c r="CD99" s="125">
        <f t="shared" si="68"/>
        <v>1933045000</v>
      </c>
      <c r="CE99" s="125">
        <f>AN143</f>
        <v>2052271000</v>
      </c>
      <c r="CF99" s="2">
        <v>10</v>
      </c>
    </row>
    <row r="100" spans="1:84">
      <c r="A100" s="3">
        <f t="shared" si="34"/>
        <v>61</v>
      </c>
      <c r="B100" s="106">
        <v>1</v>
      </c>
      <c r="C100" s="107" t="s">
        <v>151</v>
      </c>
      <c r="D100" s="108" t="s">
        <v>24</v>
      </c>
      <c r="E100" s="109"/>
      <c r="F100" s="110" t="s">
        <v>39</v>
      </c>
      <c r="G100" s="111">
        <f t="shared" si="4"/>
        <v>113</v>
      </c>
      <c r="H100" s="111">
        <f t="shared" si="5"/>
        <v>101</v>
      </c>
      <c r="I100" s="112">
        <f t="shared" si="6"/>
        <v>26438045</v>
      </c>
      <c r="J100" s="112">
        <f t="shared" si="7"/>
        <v>6</v>
      </c>
      <c r="K100" s="113">
        <f t="shared" si="8"/>
        <v>0.95</v>
      </c>
      <c r="L100" s="249">
        <f>SUMIF($AN$4:$AN$22,D100,$BE$4:$BE$22)</f>
        <v>1.01</v>
      </c>
      <c r="M100" s="115">
        <f t="shared" si="10"/>
        <v>21198058.839675117</v>
      </c>
      <c r="N100" s="115">
        <f t="shared" si="11"/>
        <v>23893599.257716842</v>
      </c>
      <c r="O100" s="115">
        <f t="shared" si="12"/>
        <v>25367304.177500002</v>
      </c>
      <c r="P100" s="115">
        <f t="shared" si="13"/>
        <v>26931903.99206933</v>
      </c>
      <c r="Q100" s="116">
        <f t="shared" si="14"/>
        <v>25367304.177500002</v>
      </c>
      <c r="R100" s="115">
        <f t="shared" si="14"/>
        <v>26931903.99206933</v>
      </c>
      <c r="S100" s="115">
        <f t="shared" si="15"/>
        <v>28593004.8996449</v>
      </c>
      <c r="T100" s="115"/>
      <c r="U100" s="115">
        <f t="shared" si="16"/>
        <v>2141003942.8071868</v>
      </c>
      <c r="V100" s="115">
        <f t="shared" si="17"/>
        <v>2413253525.0294008</v>
      </c>
      <c r="W100" s="115">
        <f t="shared" si="18"/>
        <v>2562097721.9275002</v>
      </c>
      <c r="X100" s="116">
        <f t="shared" si="19"/>
        <v>2720122303.1990023</v>
      </c>
      <c r="Y100" s="116">
        <f t="shared" si="20"/>
        <v>2562097721.9275002</v>
      </c>
      <c r="Z100" s="115">
        <f t="shared" si="21"/>
        <v>2720122303.1990023</v>
      </c>
      <c r="AA100" s="115">
        <f t="shared" si="22"/>
        <v>2887893494.8641348</v>
      </c>
      <c r="AB100" s="115"/>
      <c r="AC100" s="117" t="str">
        <f t="shared" si="23"/>
        <v>BERTAHAP</v>
      </c>
      <c r="AD100" s="118">
        <f t="shared" si="24"/>
        <v>0</v>
      </c>
      <c r="AE100" s="119">
        <v>2</v>
      </c>
      <c r="AF100" s="120"/>
      <c r="AG100" s="115" t="str">
        <f t="shared" si="63"/>
        <v>KR</v>
      </c>
      <c r="AH100" s="120">
        <v>2355105000</v>
      </c>
      <c r="AI100" s="120">
        <v>2654579000</v>
      </c>
      <c r="AJ100" s="120">
        <v>2818308000</v>
      </c>
      <c r="AK100" s="121">
        <v>2992135000</v>
      </c>
      <c r="AL100" s="121">
        <v>2818308000</v>
      </c>
      <c r="AM100" s="120">
        <v>2992135000</v>
      </c>
      <c r="AN100" s="120">
        <f t="shared" si="52"/>
        <v>3176683000</v>
      </c>
      <c r="AS100" s="5"/>
      <c r="AT100" s="5"/>
      <c r="AV100" s="2"/>
      <c r="AW100" s="2"/>
      <c r="BR100" s="56">
        <f t="shared" si="27"/>
        <v>-918722.06374999508</v>
      </c>
      <c r="BT100" s="126"/>
      <c r="BU100" s="122"/>
      <c r="BV100" s="122" t="str">
        <f>F144</f>
        <v>1BR-8</v>
      </c>
      <c r="BW100" s="123" t="str">
        <f>D144</f>
        <v>08</v>
      </c>
      <c r="BX100" s="124">
        <f t="shared" si="67"/>
        <v>60</v>
      </c>
      <c r="BY100" s="124">
        <f t="shared" si="67"/>
        <v>52</v>
      </c>
      <c r="BZ100" s="125">
        <f>O144</f>
        <v>25079129.487000003</v>
      </c>
      <c r="CA100" s="125">
        <f t="shared" si="68"/>
        <v>1198755000</v>
      </c>
      <c r="CB100" s="125">
        <f t="shared" si="68"/>
        <v>1351188000</v>
      </c>
      <c r="CC100" s="125">
        <f t="shared" si="68"/>
        <v>1434527000</v>
      </c>
      <c r="CD100" s="125">
        <f t="shared" si="68"/>
        <v>1523005000</v>
      </c>
      <c r="CE100" s="125">
        <f>AN144</f>
        <v>1616941000</v>
      </c>
    </row>
    <row r="101" spans="1:84">
      <c r="A101" s="3">
        <f t="shared" si="34"/>
        <v>62</v>
      </c>
      <c r="B101" s="106">
        <v>2</v>
      </c>
      <c r="C101" s="107" t="s">
        <v>151</v>
      </c>
      <c r="D101" s="108" t="s">
        <v>35</v>
      </c>
      <c r="E101" s="109"/>
      <c r="F101" s="110" t="s">
        <v>42</v>
      </c>
      <c r="G101" s="111">
        <f t="shared" si="4"/>
        <v>78</v>
      </c>
      <c r="H101" s="111">
        <f t="shared" si="5"/>
        <v>66</v>
      </c>
      <c r="I101" s="112">
        <f t="shared" si="6"/>
        <v>26438045</v>
      </c>
      <c r="J101" s="112">
        <f t="shared" si="7"/>
        <v>2</v>
      </c>
      <c r="K101" s="113">
        <f t="shared" si="8"/>
        <v>0.93</v>
      </c>
      <c r="L101" s="249">
        <f t="shared" ref="L101:L107" si="69">SUMIF($AN$4:$AN$22,D101,$BE$4:$BE$22)</f>
        <v>1.01</v>
      </c>
      <c r="M101" s="115">
        <f t="shared" si="10"/>
        <v>20751783.916734587</v>
      </c>
      <c r="N101" s="115">
        <f t="shared" si="11"/>
        <v>23390576.115449119</v>
      </c>
      <c r="O101" s="115">
        <f t="shared" si="12"/>
        <v>24833255.668500002</v>
      </c>
      <c r="P101" s="115">
        <f t="shared" si="13"/>
        <v>26364916.539604716</v>
      </c>
      <c r="Q101" s="116">
        <f t="shared" si="14"/>
        <v>24833255.668500002</v>
      </c>
      <c r="R101" s="115">
        <f t="shared" si="14"/>
        <v>26364916.539604716</v>
      </c>
      <c r="S101" s="115">
        <f t="shared" si="15"/>
        <v>27991046.901757639</v>
      </c>
      <c r="T101" s="115"/>
      <c r="U101" s="115">
        <f t="shared" si="16"/>
        <v>1369617738.5044827</v>
      </c>
      <c r="V101" s="115">
        <f t="shared" si="17"/>
        <v>1543778023.6196418</v>
      </c>
      <c r="W101" s="115">
        <f t="shared" si="18"/>
        <v>1638994874.1210001</v>
      </c>
      <c r="X101" s="116">
        <f t="shared" si="19"/>
        <v>1740084491.6139112</v>
      </c>
      <c r="Y101" s="116">
        <f t="shared" si="20"/>
        <v>1638994874.1210001</v>
      </c>
      <c r="Z101" s="115">
        <f t="shared" si="21"/>
        <v>1740084491.6139112</v>
      </c>
      <c r="AA101" s="115">
        <f t="shared" si="22"/>
        <v>1847409095.5160041</v>
      </c>
      <c r="AB101" s="115"/>
      <c r="AC101" s="117" t="str">
        <f t="shared" si="23"/>
        <v>BERTAHAP</v>
      </c>
      <c r="AD101" s="118">
        <f t="shared" si="24"/>
        <v>0</v>
      </c>
      <c r="AE101" s="119">
        <v>2</v>
      </c>
      <c r="AF101" s="120"/>
      <c r="AG101" s="115" t="e">
        <f>IF(AF101&gt;#REF!,"LB","KR")</f>
        <v>#REF!</v>
      </c>
      <c r="AH101" s="120">
        <v>1506580000</v>
      </c>
      <c r="AI101" s="120">
        <v>1698156000</v>
      </c>
      <c r="AJ101" s="120">
        <v>1802895000</v>
      </c>
      <c r="AK101" s="121">
        <v>1914093000</v>
      </c>
      <c r="AL101" s="121">
        <v>1802895000</v>
      </c>
      <c r="AM101" s="120">
        <v>1914093000</v>
      </c>
      <c r="AN101" s="120">
        <f t="shared" si="52"/>
        <v>2032151000</v>
      </c>
      <c r="AS101" s="5"/>
      <c r="AT101" s="5"/>
      <c r="AV101" s="2"/>
      <c r="AW101" s="2"/>
      <c r="BR101" s="56">
        <f t="shared" si="27"/>
        <v>-1452770.5727499947</v>
      </c>
      <c r="BT101" s="126"/>
      <c r="BU101" s="122"/>
      <c r="BV101" s="122" t="str">
        <f>F145</f>
        <v>1BR-10</v>
      </c>
      <c r="BW101" s="123">
        <f>D145</f>
        <v>10</v>
      </c>
      <c r="BX101" s="124">
        <f t="shared" si="67"/>
        <v>74</v>
      </c>
      <c r="BY101" s="124">
        <f t="shared" si="67"/>
        <v>63</v>
      </c>
      <c r="BZ101" s="125">
        <f>O145</f>
        <v>25079129.487000003</v>
      </c>
      <c r="CA101" s="125">
        <f t="shared" si="68"/>
        <v>1452338000</v>
      </c>
      <c r="CB101" s="125">
        <f t="shared" si="68"/>
        <v>1637017000</v>
      </c>
      <c r="CC101" s="125">
        <f t="shared" si="68"/>
        <v>1737984000</v>
      </c>
      <c r="CD101" s="125">
        <f t="shared" si="68"/>
        <v>1845179000</v>
      </c>
      <c r="CE101" s="125">
        <f>AN145</f>
        <v>1958986000</v>
      </c>
    </row>
    <row r="102" spans="1:84">
      <c r="A102" s="3">
        <f t="shared" si="34"/>
        <v>63</v>
      </c>
      <c r="B102" s="106">
        <v>3</v>
      </c>
      <c r="C102" s="107" t="s">
        <v>151</v>
      </c>
      <c r="D102" s="108">
        <v>10</v>
      </c>
      <c r="E102" s="109"/>
      <c r="F102" s="110" t="s">
        <v>48</v>
      </c>
      <c r="G102" s="111">
        <f t="shared" si="4"/>
        <v>74</v>
      </c>
      <c r="H102" s="111">
        <f t="shared" si="5"/>
        <v>63</v>
      </c>
      <c r="I102" s="112">
        <f t="shared" si="6"/>
        <v>26438045</v>
      </c>
      <c r="J102" s="112">
        <f t="shared" si="7"/>
        <v>2</v>
      </c>
      <c r="K102" s="113">
        <f t="shared" si="8"/>
        <v>0.93</v>
      </c>
      <c r="L102" s="249">
        <f t="shared" si="69"/>
        <v>1.01</v>
      </c>
      <c r="M102" s="115">
        <f t="shared" si="10"/>
        <v>20751783.916734587</v>
      </c>
      <c r="N102" s="115">
        <f t="shared" si="11"/>
        <v>23390576.115449119</v>
      </c>
      <c r="O102" s="115">
        <f t="shared" si="12"/>
        <v>24833255.668500002</v>
      </c>
      <c r="P102" s="115">
        <f t="shared" si="13"/>
        <v>26364916.539604716</v>
      </c>
      <c r="Q102" s="116">
        <f t="shared" si="14"/>
        <v>24833255.668500002</v>
      </c>
      <c r="R102" s="115">
        <f t="shared" si="14"/>
        <v>26364916.539604716</v>
      </c>
      <c r="S102" s="115">
        <f t="shared" si="15"/>
        <v>27991046.901757639</v>
      </c>
      <c r="T102" s="115"/>
      <c r="U102" s="115">
        <f t="shared" si="16"/>
        <v>1307362386.7542789</v>
      </c>
      <c r="V102" s="115">
        <f t="shared" si="17"/>
        <v>1473606295.2732944</v>
      </c>
      <c r="W102" s="115">
        <f t="shared" si="18"/>
        <v>1564495107.1155002</v>
      </c>
      <c r="X102" s="116">
        <f t="shared" si="19"/>
        <v>1660989741.9950972</v>
      </c>
      <c r="Y102" s="116">
        <f t="shared" si="20"/>
        <v>1564495107.1155002</v>
      </c>
      <c r="Z102" s="115">
        <f t="shared" si="21"/>
        <v>1660989741.9950972</v>
      </c>
      <c r="AA102" s="115">
        <f t="shared" si="22"/>
        <v>1763435954.8107312</v>
      </c>
      <c r="AB102" s="115"/>
      <c r="AC102" s="117" t="str">
        <f t="shared" si="23"/>
        <v>BERTAHAP</v>
      </c>
      <c r="AD102" s="118">
        <f t="shared" si="24"/>
        <v>0</v>
      </c>
      <c r="AE102" s="119">
        <v>2</v>
      </c>
      <c r="AF102" s="120"/>
      <c r="AG102" s="115" t="str">
        <f t="shared" ref="AG102:AG108" si="70">IF(AF102&gt;$AX$42,"LB","KR")</f>
        <v>KR</v>
      </c>
      <c r="AH102" s="120">
        <v>1438099000</v>
      </c>
      <c r="AI102" s="120">
        <v>1620967000</v>
      </c>
      <c r="AJ102" s="120">
        <v>1720945000</v>
      </c>
      <c r="AK102" s="121">
        <v>1827089000</v>
      </c>
      <c r="AL102" s="121">
        <v>1720945000</v>
      </c>
      <c r="AM102" s="120">
        <v>1827089000</v>
      </c>
      <c r="AN102" s="120">
        <f t="shared" si="52"/>
        <v>1939780000</v>
      </c>
      <c r="AS102" s="5"/>
      <c r="AT102" s="5"/>
      <c r="AV102" s="2"/>
      <c r="AW102" s="2"/>
      <c r="BR102" s="56">
        <f t="shared" si="27"/>
        <v>-1452770.5727499947</v>
      </c>
      <c r="BT102" s="126"/>
      <c r="BU102" s="122"/>
      <c r="BV102" s="122" t="str">
        <f>F146</f>
        <v>1BR-12</v>
      </c>
      <c r="BW102" s="123">
        <f>D146</f>
        <v>12</v>
      </c>
      <c r="BX102" s="124">
        <f t="shared" si="67"/>
        <v>67</v>
      </c>
      <c r="BY102" s="124">
        <f t="shared" si="67"/>
        <v>57</v>
      </c>
      <c r="BZ102" s="125">
        <f>O146</f>
        <v>25079129.487000003</v>
      </c>
      <c r="CA102" s="125">
        <f t="shared" si="68"/>
        <v>1314020000</v>
      </c>
      <c r="CB102" s="125">
        <f t="shared" si="68"/>
        <v>1481110000</v>
      </c>
      <c r="CC102" s="125">
        <f t="shared" si="68"/>
        <v>1572462000</v>
      </c>
      <c r="CD102" s="125">
        <f t="shared" si="68"/>
        <v>1669448000</v>
      </c>
      <c r="CE102" s="125">
        <f>AN146</f>
        <v>1772416000</v>
      </c>
    </row>
    <row r="103" spans="1:84">
      <c r="A103" s="3">
        <f t="shared" si="34"/>
        <v>64</v>
      </c>
      <c r="B103" s="106">
        <v>4</v>
      </c>
      <c r="C103" s="107" t="s">
        <v>151</v>
      </c>
      <c r="D103" s="106">
        <v>12</v>
      </c>
      <c r="E103" s="109"/>
      <c r="F103" s="110" t="s">
        <v>50</v>
      </c>
      <c r="G103" s="111">
        <f t="shared" si="4"/>
        <v>67</v>
      </c>
      <c r="H103" s="111">
        <f t="shared" si="5"/>
        <v>57</v>
      </c>
      <c r="I103" s="112">
        <f t="shared" si="6"/>
        <v>26438045</v>
      </c>
      <c r="J103" s="112">
        <f t="shared" si="7"/>
        <v>2</v>
      </c>
      <c r="K103" s="113">
        <f t="shared" si="8"/>
        <v>0.93</v>
      </c>
      <c r="L103" s="249">
        <f t="shared" si="69"/>
        <v>1.01</v>
      </c>
      <c r="M103" s="115">
        <f t="shared" si="10"/>
        <v>20751783.916734587</v>
      </c>
      <c r="N103" s="115">
        <f t="shared" si="11"/>
        <v>23390576.115449119</v>
      </c>
      <c r="O103" s="115">
        <f t="shared" si="12"/>
        <v>24833255.668500002</v>
      </c>
      <c r="P103" s="115">
        <f t="shared" si="13"/>
        <v>26364916.539604716</v>
      </c>
      <c r="Q103" s="116">
        <f t="shared" si="14"/>
        <v>24833255.668500002</v>
      </c>
      <c r="R103" s="115">
        <f t="shared" si="14"/>
        <v>26364916.539604716</v>
      </c>
      <c r="S103" s="115">
        <f t="shared" si="15"/>
        <v>27991046.901757639</v>
      </c>
      <c r="T103" s="115"/>
      <c r="U103" s="115">
        <f t="shared" si="16"/>
        <v>1182851683.2538714</v>
      </c>
      <c r="V103" s="115">
        <f t="shared" si="17"/>
        <v>1333262838.5805998</v>
      </c>
      <c r="W103" s="115">
        <f t="shared" si="18"/>
        <v>1415495573.1045001</v>
      </c>
      <c r="X103" s="116">
        <f t="shared" si="19"/>
        <v>1502800242.7574687</v>
      </c>
      <c r="Y103" s="116">
        <f t="shared" si="20"/>
        <v>1415495573.1045001</v>
      </c>
      <c r="Z103" s="115">
        <f t="shared" si="21"/>
        <v>1502800242.7574687</v>
      </c>
      <c r="AA103" s="115">
        <f t="shared" si="22"/>
        <v>1595489673.4001853</v>
      </c>
      <c r="AB103" s="115"/>
      <c r="AC103" s="117" t="str">
        <f t="shared" si="23"/>
        <v>BERTAHAP</v>
      </c>
      <c r="AD103" s="118">
        <f t="shared" si="24"/>
        <v>0</v>
      </c>
      <c r="AE103" s="119">
        <v>2</v>
      </c>
      <c r="AF103" s="120"/>
      <c r="AG103" s="115" t="str">
        <f t="shared" si="70"/>
        <v>KR</v>
      </c>
      <c r="AH103" s="120">
        <v>1301137000</v>
      </c>
      <c r="AI103" s="120">
        <v>1466590000</v>
      </c>
      <c r="AJ103" s="120">
        <v>1557046000</v>
      </c>
      <c r="AK103" s="121">
        <v>1653081000</v>
      </c>
      <c r="AL103" s="121">
        <v>1557046000</v>
      </c>
      <c r="AM103" s="120">
        <v>1653081000</v>
      </c>
      <c r="AN103" s="120">
        <f t="shared" si="52"/>
        <v>1755039000</v>
      </c>
      <c r="AS103" s="5"/>
      <c r="AT103" s="5"/>
      <c r="AV103" s="2"/>
      <c r="AW103" s="2"/>
      <c r="BR103" s="56">
        <f t="shared" si="27"/>
        <v>-1452770.5727499947</v>
      </c>
      <c r="BT103" s="126"/>
      <c r="BU103" s="122"/>
      <c r="BV103" s="122" t="str">
        <f>F147</f>
        <v>1BR-16</v>
      </c>
      <c r="BW103" s="123">
        <f>D147</f>
        <v>16</v>
      </c>
      <c r="BX103" s="124">
        <f t="shared" si="67"/>
        <v>71</v>
      </c>
      <c r="BY103" s="124">
        <f t="shared" si="67"/>
        <v>63</v>
      </c>
      <c r="BZ103" s="125">
        <f>O147</f>
        <v>25079129.487000003</v>
      </c>
      <c r="CA103" s="125">
        <f t="shared" si="68"/>
        <v>1452338000</v>
      </c>
      <c r="CB103" s="125">
        <f t="shared" si="68"/>
        <v>1637017000</v>
      </c>
      <c r="CC103" s="125">
        <f t="shared" si="68"/>
        <v>1737984000</v>
      </c>
      <c r="CD103" s="125">
        <f t="shared" si="68"/>
        <v>1845179000</v>
      </c>
      <c r="CE103" s="125">
        <f>AN147</f>
        <v>1958986000</v>
      </c>
    </row>
    <row r="104" spans="1:84">
      <c r="A104" s="3">
        <f t="shared" si="34"/>
        <v>65</v>
      </c>
      <c r="B104" s="106">
        <v>5</v>
      </c>
      <c r="C104" s="107" t="s">
        <v>151</v>
      </c>
      <c r="D104" s="108">
        <v>16</v>
      </c>
      <c r="E104" s="109"/>
      <c r="F104" s="110" t="s">
        <v>52</v>
      </c>
      <c r="G104" s="111">
        <f t="shared" ref="G104:G167" si="71">SUMIF($V$10:$V$28,F104,$AA$10:$AA$28)</f>
        <v>71</v>
      </c>
      <c r="H104" s="111">
        <f t="shared" ref="H104:H167" si="72">SUMIF($V$10:$V$28,F104,$X$10:$X$28)</f>
        <v>63</v>
      </c>
      <c r="I104" s="112">
        <f t="shared" ref="I104:I167" si="73">$I$27</f>
        <v>26438045</v>
      </c>
      <c r="J104" s="112">
        <f t="shared" ref="J104:J167" si="74">SUMIF($AN$4:$AN$22,D104,$AO$4:$AO$22)</f>
        <v>2</v>
      </c>
      <c r="K104" s="113">
        <f t="shared" ref="K104:K167" si="75">IF(J104=$AJ$25,$AI$25,IF(J104=$AJ$26,$AI$26,IF(J104=$AJ$27,$AI$27,IF(J104=$AJ$28,$AI$28,IF(J104=$AJ$29,$AI$29,IF(J104=$AJ$30,$AI$30))))))</f>
        <v>0.93</v>
      </c>
      <c r="L104" s="249">
        <f t="shared" si="69"/>
        <v>1.01</v>
      </c>
      <c r="M104" s="115">
        <f t="shared" ref="M104:M167" si="76">$O104/(1+6%/12)^36</f>
        <v>20751783.916734587</v>
      </c>
      <c r="N104" s="115">
        <f t="shared" ref="N104:N167" si="77">$O104/(1+6%/12)^12</f>
        <v>23390576.115449119</v>
      </c>
      <c r="O104" s="115">
        <f t="shared" ref="O104:O167" si="78">$I$27*K104*L104</f>
        <v>24833255.668500002</v>
      </c>
      <c r="P104" s="115">
        <f t="shared" ref="P104:P167" si="79">$O104*(1+6%/12)^12</f>
        <v>26364916.539604716</v>
      </c>
      <c r="Q104" s="116">
        <f t="shared" ref="Q104:R167" si="80">O104</f>
        <v>24833255.668500002</v>
      </c>
      <c r="R104" s="115">
        <f t="shared" si="80"/>
        <v>26364916.539604716</v>
      </c>
      <c r="S104" s="115">
        <f t="shared" ref="S104:S167" si="81">$O104*(1+6%/12)^24</f>
        <v>27991046.901757639</v>
      </c>
      <c r="T104" s="115"/>
      <c r="U104" s="115">
        <f t="shared" ref="U104:U167" si="82">M104*H104</f>
        <v>1307362386.7542789</v>
      </c>
      <c r="V104" s="115">
        <f t="shared" ref="V104:V167" si="83">N104*H104</f>
        <v>1473606295.2732944</v>
      </c>
      <c r="W104" s="115">
        <f t="shared" ref="W104:W167" si="84">O104*H104</f>
        <v>1564495107.1155002</v>
      </c>
      <c r="X104" s="116">
        <f t="shared" ref="X104:X167" si="85">P104*H104</f>
        <v>1660989741.9950972</v>
      </c>
      <c r="Y104" s="116">
        <f t="shared" ref="Y104:Y167" si="86">Q104*H104</f>
        <v>1564495107.1155002</v>
      </c>
      <c r="Z104" s="115">
        <f t="shared" ref="Z104:Z167" si="87">R104*H104</f>
        <v>1660989741.9950972</v>
      </c>
      <c r="AA104" s="115">
        <f t="shared" ref="AA104:AA167" si="88">S104*H104</f>
        <v>1763435954.8107312</v>
      </c>
      <c r="AB104" s="115"/>
      <c r="AC104" s="117" t="str">
        <f t="shared" ref="AC104:AC167" si="89">IF(AE104=$H$32,$M$32,IF(AE104=$H$33,$M$33,IF(AE104=$H$34,$M$34)))</f>
        <v>BERTAHAP</v>
      </c>
      <c r="AD104" s="118">
        <f t="shared" ref="AD104:AD167" si="90">IF(AC104=$M$32,$N$32,IF(AC104=$M$33,$N$33,$N$34))</f>
        <v>0</v>
      </c>
      <c r="AE104" s="119">
        <v>2</v>
      </c>
      <c r="AF104" s="120"/>
      <c r="AG104" s="115" t="str">
        <f t="shared" si="70"/>
        <v>KR</v>
      </c>
      <c r="AH104" s="120">
        <v>1438099000</v>
      </c>
      <c r="AI104" s="120">
        <v>1620967000</v>
      </c>
      <c r="AJ104" s="120">
        <v>1720945000</v>
      </c>
      <c r="AK104" s="121">
        <v>1827089000</v>
      </c>
      <c r="AL104" s="121">
        <v>1720945000</v>
      </c>
      <c r="AM104" s="120">
        <v>1827089000</v>
      </c>
      <c r="AN104" s="120">
        <f t="shared" si="52"/>
        <v>1939780000</v>
      </c>
      <c r="AS104" s="5"/>
      <c r="AT104" s="5"/>
      <c r="AV104" s="2"/>
      <c r="AW104" s="2"/>
      <c r="BR104" s="56">
        <f t="shared" ref="BR104:BR167" si="91">O104-$O$298</f>
        <v>-1452770.5727499947</v>
      </c>
      <c r="BT104" s="126">
        <v>19</v>
      </c>
      <c r="BU104" s="131" t="s">
        <v>63</v>
      </c>
      <c r="BV104" s="122" t="str">
        <f t="shared" ref="BV104:BV109" si="92">F173</f>
        <v>1BR-6</v>
      </c>
      <c r="BW104" s="123" t="str">
        <f t="shared" ref="BW104:BW109" si="93">D173</f>
        <v>06</v>
      </c>
      <c r="BX104" s="124">
        <f t="shared" ref="BX104:BY109" si="94">G173</f>
        <v>78</v>
      </c>
      <c r="BY104" s="124">
        <f t="shared" si="94"/>
        <v>66</v>
      </c>
      <c r="BZ104" s="125">
        <f t="shared" ref="BZ104:BZ109" si="95">O173</f>
        <v>25079129.487000003</v>
      </c>
      <c r="CA104" s="125">
        <f t="shared" ref="CA104:CD109" si="96">AH173</f>
        <v>1521497000</v>
      </c>
      <c r="CB104" s="125">
        <f t="shared" si="96"/>
        <v>1714970000</v>
      </c>
      <c r="CC104" s="125">
        <f t="shared" si="96"/>
        <v>1820745000</v>
      </c>
      <c r="CD104" s="125">
        <f t="shared" si="96"/>
        <v>1933045000</v>
      </c>
      <c r="CE104" s="125">
        <f t="shared" ref="CE104:CE109" si="97">AN173</f>
        <v>2052271000</v>
      </c>
      <c r="CF104" s="2">
        <v>6</v>
      </c>
    </row>
    <row r="105" spans="1:84">
      <c r="A105" s="3">
        <f t="shared" ref="A105:A168" si="98">A104+1</f>
        <v>66</v>
      </c>
      <c r="B105" s="106">
        <v>6</v>
      </c>
      <c r="C105" s="107" t="s">
        <v>151</v>
      </c>
      <c r="D105" s="106">
        <v>18</v>
      </c>
      <c r="E105" s="109"/>
      <c r="F105" s="110" t="s">
        <v>54</v>
      </c>
      <c r="G105" s="111">
        <f t="shared" si="71"/>
        <v>97</v>
      </c>
      <c r="H105" s="111">
        <f t="shared" si="72"/>
        <v>85</v>
      </c>
      <c r="I105" s="112">
        <f t="shared" si="73"/>
        <v>26438045</v>
      </c>
      <c r="J105" s="112">
        <f t="shared" si="74"/>
        <v>2</v>
      </c>
      <c r="K105" s="113">
        <f t="shared" si="75"/>
        <v>0.93</v>
      </c>
      <c r="L105" s="249">
        <f t="shared" si="69"/>
        <v>1.01</v>
      </c>
      <c r="M105" s="115">
        <f t="shared" si="76"/>
        <v>20751783.916734587</v>
      </c>
      <c r="N105" s="115">
        <f t="shared" si="77"/>
        <v>23390576.115449119</v>
      </c>
      <c r="O105" s="115">
        <f t="shared" si="78"/>
        <v>24833255.668500002</v>
      </c>
      <c r="P105" s="115">
        <f t="shared" si="79"/>
        <v>26364916.539604716</v>
      </c>
      <c r="Q105" s="116">
        <f t="shared" si="80"/>
        <v>24833255.668500002</v>
      </c>
      <c r="R105" s="115">
        <f t="shared" si="80"/>
        <v>26364916.539604716</v>
      </c>
      <c r="S105" s="115">
        <f t="shared" si="81"/>
        <v>27991046.901757639</v>
      </c>
      <c r="T105" s="115"/>
      <c r="U105" s="115">
        <f t="shared" si="82"/>
        <v>1763901632.9224398</v>
      </c>
      <c r="V105" s="115">
        <f t="shared" si="83"/>
        <v>1988198969.8131752</v>
      </c>
      <c r="W105" s="115">
        <f t="shared" si="84"/>
        <v>2110826731.8225002</v>
      </c>
      <c r="X105" s="116">
        <f t="shared" si="85"/>
        <v>2241017905.8664007</v>
      </c>
      <c r="Y105" s="116">
        <f t="shared" si="86"/>
        <v>2110826731.8225002</v>
      </c>
      <c r="Z105" s="115">
        <f t="shared" si="87"/>
        <v>2241017905.8664007</v>
      </c>
      <c r="AA105" s="115">
        <f t="shared" si="88"/>
        <v>2379238986.6493993</v>
      </c>
      <c r="AB105" s="115"/>
      <c r="AC105" s="117" t="str">
        <f t="shared" si="89"/>
        <v>BERTAHAP</v>
      </c>
      <c r="AD105" s="118">
        <f t="shared" si="90"/>
        <v>0</v>
      </c>
      <c r="AE105" s="119">
        <v>2</v>
      </c>
      <c r="AF105" s="120"/>
      <c r="AG105" s="115" t="str">
        <f t="shared" si="70"/>
        <v>KR</v>
      </c>
      <c r="AH105" s="120">
        <v>1940292000</v>
      </c>
      <c r="AI105" s="120">
        <v>2187019000</v>
      </c>
      <c r="AJ105" s="120">
        <v>2321910000</v>
      </c>
      <c r="AK105" s="121">
        <v>2465120000</v>
      </c>
      <c r="AL105" s="121">
        <v>2321910000</v>
      </c>
      <c r="AM105" s="120">
        <v>2465120000</v>
      </c>
      <c r="AN105" s="120">
        <f t="shared" si="52"/>
        <v>2617163000</v>
      </c>
      <c r="AS105" s="5"/>
      <c r="AT105" s="5"/>
      <c r="AV105" s="2"/>
      <c r="AW105" s="2"/>
      <c r="BR105" s="56">
        <f t="shared" si="91"/>
        <v>-1452770.5727499947</v>
      </c>
      <c r="BT105" s="126"/>
      <c r="BU105" s="122"/>
      <c r="BV105" s="122" t="str">
        <f t="shared" si="92"/>
        <v>1BR-8</v>
      </c>
      <c r="BW105" s="123" t="str">
        <f t="shared" si="93"/>
        <v>08</v>
      </c>
      <c r="BX105" s="124">
        <f t="shared" si="94"/>
        <v>60</v>
      </c>
      <c r="BY105" s="124">
        <f t="shared" si="94"/>
        <v>52</v>
      </c>
      <c r="BZ105" s="125">
        <f t="shared" si="95"/>
        <v>25079129.487000003</v>
      </c>
      <c r="CA105" s="125">
        <f t="shared" si="96"/>
        <v>1198755000</v>
      </c>
      <c r="CB105" s="125">
        <f t="shared" si="96"/>
        <v>1351188000</v>
      </c>
      <c r="CC105" s="125">
        <f t="shared" si="96"/>
        <v>1434527000</v>
      </c>
      <c r="CD105" s="125">
        <f t="shared" si="96"/>
        <v>1523005000</v>
      </c>
      <c r="CE105" s="125">
        <f t="shared" si="97"/>
        <v>1616941000</v>
      </c>
    </row>
    <row r="106" spans="1:84">
      <c r="A106" s="3">
        <f t="shared" si="98"/>
        <v>67</v>
      </c>
      <c r="B106" s="106">
        <v>7</v>
      </c>
      <c r="C106" s="107" t="s">
        <v>151</v>
      </c>
      <c r="D106" s="106">
        <v>20</v>
      </c>
      <c r="E106" s="109"/>
      <c r="F106" s="110" t="s">
        <v>70</v>
      </c>
      <c r="G106" s="111">
        <f t="shared" si="71"/>
        <v>60</v>
      </c>
      <c r="H106" s="111">
        <f t="shared" si="72"/>
        <v>51</v>
      </c>
      <c r="I106" s="112">
        <f t="shared" si="73"/>
        <v>26438045</v>
      </c>
      <c r="J106" s="112">
        <f t="shared" si="74"/>
        <v>2</v>
      </c>
      <c r="K106" s="113">
        <f t="shared" si="75"/>
        <v>0.93</v>
      </c>
      <c r="L106" s="249">
        <f t="shared" si="69"/>
        <v>1.01</v>
      </c>
      <c r="M106" s="115">
        <f t="shared" si="76"/>
        <v>20751783.916734587</v>
      </c>
      <c r="N106" s="115">
        <f t="shared" si="77"/>
        <v>23390576.115449119</v>
      </c>
      <c r="O106" s="115">
        <f t="shared" si="78"/>
        <v>24833255.668500002</v>
      </c>
      <c r="P106" s="115">
        <f t="shared" si="79"/>
        <v>26364916.539604716</v>
      </c>
      <c r="Q106" s="116">
        <f t="shared" si="80"/>
        <v>24833255.668500002</v>
      </c>
      <c r="R106" s="115">
        <f t="shared" si="80"/>
        <v>26364916.539604716</v>
      </c>
      <c r="S106" s="115">
        <f t="shared" si="81"/>
        <v>27991046.901757639</v>
      </c>
      <c r="T106" s="115"/>
      <c r="U106" s="115">
        <f t="shared" si="82"/>
        <v>1058340979.753464</v>
      </c>
      <c r="V106" s="115">
        <f t="shared" si="83"/>
        <v>1192919381.8879051</v>
      </c>
      <c r="W106" s="115">
        <f t="shared" si="84"/>
        <v>1266496039.0935001</v>
      </c>
      <c r="X106" s="116">
        <f t="shared" si="85"/>
        <v>1344610743.5198405</v>
      </c>
      <c r="Y106" s="116">
        <f t="shared" si="86"/>
        <v>1266496039.0935001</v>
      </c>
      <c r="Z106" s="115">
        <f t="shared" si="87"/>
        <v>1344610743.5198405</v>
      </c>
      <c r="AA106" s="115">
        <f t="shared" si="88"/>
        <v>1427543391.9896395</v>
      </c>
      <c r="AB106" s="115"/>
      <c r="AC106" s="117" t="str">
        <f t="shared" si="89"/>
        <v>BERTAHAP</v>
      </c>
      <c r="AD106" s="118">
        <f t="shared" si="90"/>
        <v>0</v>
      </c>
      <c r="AE106" s="119">
        <v>2</v>
      </c>
      <c r="AF106" s="120"/>
      <c r="AG106" s="115" t="str">
        <f t="shared" si="70"/>
        <v>KR</v>
      </c>
      <c r="AH106" s="120">
        <v>1164176000</v>
      </c>
      <c r="AI106" s="120">
        <v>1312212000</v>
      </c>
      <c r="AJ106" s="120">
        <v>1393146000</v>
      </c>
      <c r="AK106" s="121">
        <v>1479072000</v>
      </c>
      <c r="AL106" s="121">
        <v>1393146000</v>
      </c>
      <c r="AM106" s="120">
        <v>1479072000</v>
      </c>
      <c r="AN106" s="120">
        <f t="shared" si="52"/>
        <v>1570298000</v>
      </c>
      <c r="AS106" s="5"/>
      <c r="AT106" s="5"/>
      <c r="AV106" s="2"/>
      <c r="AW106" s="2"/>
      <c r="BR106" s="56">
        <f t="shared" si="91"/>
        <v>-1452770.5727499947</v>
      </c>
      <c r="BT106" s="126"/>
      <c r="BU106" s="122"/>
      <c r="BV106" s="122" t="str">
        <f t="shared" si="92"/>
        <v>1BR-10</v>
      </c>
      <c r="BW106" s="123">
        <f t="shared" si="93"/>
        <v>10</v>
      </c>
      <c r="BX106" s="124">
        <f t="shared" si="94"/>
        <v>74</v>
      </c>
      <c r="BY106" s="124">
        <f t="shared" si="94"/>
        <v>63</v>
      </c>
      <c r="BZ106" s="125">
        <f t="shared" si="95"/>
        <v>25079129.487000003</v>
      </c>
      <c r="CA106" s="125">
        <f t="shared" si="96"/>
        <v>1452338000</v>
      </c>
      <c r="CB106" s="125">
        <f t="shared" si="96"/>
        <v>1637017000</v>
      </c>
      <c r="CC106" s="125">
        <f t="shared" si="96"/>
        <v>1737984000</v>
      </c>
      <c r="CD106" s="125">
        <f t="shared" si="96"/>
        <v>1845179000</v>
      </c>
      <c r="CE106" s="125">
        <f t="shared" si="97"/>
        <v>1958986000</v>
      </c>
    </row>
    <row r="107" spans="1:84">
      <c r="A107" s="3">
        <f t="shared" si="98"/>
        <v>68</v>
      </c>
      <c r="B107" s="106">
        <v>8</v>
      </c>
      <c r="C107" s="107" t="s">
        <v>151</v>
      </c>
      <c r="D107" s="106">
        <v>22</v>
      </c>
      <c r="E107" s="109"/>
      <c r="F107" s="110" t="s">
        <v>89</v>
      </c>
      <c r="G107" s="111">
        <f t="shared" si="71"/>
        <v>81</v>
      </c>
      <c r="H107" s="111">
        <f t="shared" si="72"/>
        <v>70</v>
      </c>
      <c r="I107" s="112">
        <f t="shared" si="73"/>
        <v>26438045</v>
      </c>
      <c r="J107" s="112">
        <f t="shared" si="74"/>
        <v>4</v>
      </c>
      <c r="K107" s="113">
        <f t="shared" si="75"/>
        <v>0.97</v>
      </c>
      <c r="L107" s="249">
        <f t="shared" si="69"/>
        <v>1.01</v>
      </c>
      <c r="M107" s="115">
        <f t="shared" si="76"/>
        <v>21644333.762615643</v>
      </c>
      <c r="N107" s="115">
        <f t="shared" si="77"/>
        <v>24396622.399984561</v>
      </c>
      <c r="O107" s="115">
        <f t="shared" si="78"/>
        <v>25901352.686499998</v>
      </c>
      <c r="P107" s="115">
        <f t="shared" si="79"/>
        <v>27498891.444533944</v>
      </c>
      <c r="Q107" s="116">
        <f t="shared" si="80"/>
        <v>25901352.686499998</v>
      </c>
      <c r="R107" s="115">
        <f t="shared" si="80"/>
        <v>27498891.444533944</v>
      </c>
      <c r="S107" s="115">
        <f t="shared" si="81"/>
        <v>29194962.897532158</v>
      </c>
      <c r="T107" s="115"/>
      <c r="U107" s="115">
        <f t="shared" si="82"/>
        <v>1515103363.383095</v>
      </c>
      <c r="V107" s="115">
        <f t="shared" si="83"/>
        <v>1707763567.9989192</v>
      </c>
      <c r="W107" s="115">
        <f t="shared" si="84"/>
        <v>1813094688.0549998</v>
      </c>
      <c r="X107" s="116">
        <f t="shared" si="85"/>
        <v>1924922401.1173761</v>
      </c>
      <c r="Y107" s="116">
        <f t="shared" si="86"/>
        <v>1813094688.0549998</v>
      </c>
      <c r="Z107" s="115">
        <f t="shared" si="87"/>
        <v>1924922401.1173761</v>
      </c>
      <c r="AA107" s="115">
        <f t="shared" si="88"/>
        <v>2043647402.827251</v>
      </c>
      <c r="AB107" s="115"/>
      <c r="AC107" s="117" t="str">
        <f t="shared" si="89"/>
        <v>BERTAHAP</v>
      </c>
      <c r="AD107" s="118">
        <f t="shared" si="90"/>
        <v>0</v>
      </c>
      <c r="AE107" s="119">
        <v>2</v>
      </c>
      <c r="AF107" s="120"/>
      <c r="AG107" s="115" t="str">
        <f t="shared" si="70"/>
        <v>KR</v>
      </c>
      <c r="AH107" s="120">
        <v>1666614000</v>
      </c>
      <c r="AI107" s="120">
        <v>1878540000</v>
      </c>
      <c r="AJ107" s="120">
        <v>1994405000</v>
      </c>
      <c r="AK107" s="121">
        <v>2117415000</v>
      </c>
      <c r="AL107" s="121">
        <v>1994405000</v>
      </c>
      <c r="AM107" s="120">
        <v>2117415000</v>
      </c>
      <c r="AN107" s="120">
        <f t="shared" si="52"/>
        <v>2248013000</v>
      </c>
      <c r="AS107" s="5"/>
      <c r="AT107" s="5"/>
      <c r="AV107" s="2"/>
      <c r="AW107" s="2"/>
      <c r="BR107" s="56">
        <f t="shared" si="91"/>
        <v>-384673.5547499992</v>
      </c>
      <c r="BT107" s="126"/>
      <c r="BU107" s="122"/>
      <c r="BV107" s="122" t="str">
        <f t="shared" si="92"/>
        <v>1BR-12</v>
      </c>
      <c r="BW107" s="123">
        <f t="shared" si="93"/>
        <v>12</v>
      </c>
      <c r="BX107" s="124">
        <f t="shared" si="94"/>
        <v>67</v>
      </c>
      <c r="BY107" s="124">
        <f t="shared" si="94"/>
        <v>57</v>
      </c>
      <c r="BZ107" s="125">
        <f t="shared" si="95"/>
        <v>25079129.487000003</v>
      </c>
      <c r="CA107" s="125">
        <f t="shared" si="96"/>
        <v>1314020000</v>
      </c>
      <c r="CB107" s="125">
        <f t="shared" si="96"/>
        <v>1481110000</v>
      </c>
      <c r="CC107" s="125">
        <f t="shared" si="96"/>
        <v>1572462000</v>
      </c>
      <c r="CD107" s="125">
        <f t="shared" si="96"/>
        <v>1669448000</v>
      </c>
      <c r="CE107" s="125">
        <f t="shared" si="97"/>
        <v>1772416000</v>
      </c>
    </row>
    <row r="108" spans="1:84">
      <c r="A108" s="3">
        <f t="shared" si="98"/>
        <v>69</v>
      </c>
      <c r="B108" s="106">
        <v>1</v>
      </c>
      <c r="C108" s="107" t="s">
        <v>152</v>
      </c>
      <c r="D108" s="108" t="s">
        <v>24</v>
      </c>
      <c r="E108" s="109"/>
      <c r="F108" s="110" t="s">
        <v>39</v>
      </c>
      <c r="G108" s="111">
        <f t="shared" si="71"/>
        <v>113</v>
      </c>
      <c r="H108" s="111">
        <f t="shared" si="72"/>
        <v>101</v>
      </c>
      <c r="I108" s="112">
        <f t="shared" si="73"/>
        <v>26438045</v>
      </c>
      <c r="J108" s="112">
        <f t="shared" si="74"/>
        <v>6</v>
      </c>
      <c r="K108" s="113">
        <f t="shared" si="75"/>
        <v>0.95</v>
      </c>
      <c r="L108" s="114">
        <f t="shared" ref="L108:L115" si="99">SUMIF($AN$4:$AN$22,D108,$AS$4:$AS$22)</f>
        <v>1.01</v>
      </c>
      <c r="M108" s="115">
        <f t="shared" si="76"/>
        <v>21198058.839675117</v>
      </c>
      <c r="N108" s="115">
        <f t="shared" si="77"/>
        <v>23893599.257716842</v>
      </c>
      <c r="O108" s="115">
        <f t="shared" si="78"/>
        <v>25367304.177500002</v>
      </c>
      <c r="P108" s="115">
        <f t="shared" si="79"/>
        <v>26931903.99206933</v>
      </c>
      <c r="Q108" s="116">
        <f t="shared" si="80"/>
        <v>25367304.177500002</v>
      </c>
      <c r="R108" s="115">
        <f t="shared" si="80"/>
        <v>26931903.99206933</v>
      </c>
      <c r="S108" s="115">
        <f t="shared" si="81"/>
        <v>28593004.8996449</v>
      </c>
      <c r="T108" s="115"/>
      <c r="U108" s="115">
        <f t="shared" si="82"/>
        <v>2141003942.8071868</v>
      </c>
      <c r="V108" s="115">
        <f t="shared" si="83"/>
        <v>2413253525.0294008</v>
      </c>
      <c r="W108" s="115">
        <f t="shared" si="84"/>
        <v>2562097721.9275002</v>
      </c>
      <c r="X108" s="116">
        <f t="shared" si="85"/>
        <v>2720122303.1990023</v>
      </c>
      <c r="Y108" s="116">
        <f t="shared" si="86"/>
        <v>2562097721.9275002</v>
      </c>
      <c r="Z108" s="115">
        <f t="shared" si="87"/>
        <v>2720122303.1990023</v>
      </c>
      <c r="AA108" s="115">
        <f t="shared" si="88"/>
        <v>2887893494.8641348</v>
      </c>
      <c r="AB108" s="115"/>
      <c r="AC108" s="117" t="str">
        <f t="shared" si="89"/>
        <v>BERTAHAP</v>
      </c>
      <c r="AD108" s="118">
        <f t="shared" si="90"/>
        <v>0</v>
      </c>
      <c r="AE108" s="119">
        <v>2</v>
      </c>
      <c r="AF108" s="120"/>
      <c r="AG108" s="115" t="str">
        <f t="shared" si="70"/>
        <v>KR</v>
      </c>
      <c r="AH108" s="120">
        <v>2355105000</v>
      </c>
      <c r="AI108" s="120">
        <v>2654579000</v>
      </c>
      <c r="AJ108" s="120">
        <v>2818308000</v>
      </c>
      <c r="AK108" s="121">
        <v>2992135000</v>
      </c>
      <c r="AL108" s="121">
        <v>2818308000</v>
      </c>
      <c r="AM108" s="120">
        <v>2992135000</v>
      </c>
      <c r="AN108" s="120">
        <f t="shared" si="52"/>
        <v>3176683000</v>
      </c>
      <c r="AS108" s="5"/>
      <c r="AT108" s="5"/>
      <c r="AV108" s="2"/>
      <c r="AW108" s="2"/>
      <c r="BR108" s="56">
        <f t="shared" si="91"/>
        <v>-918722.06374999508</v>
      </c>
      <c r="BT108" s="126"/>
      <c r="BU108" s="122"/>
      <c r="BV108" s="122" t="str">
        <f t="shared" si="92"/>
        <v>1BR-16</v>
      </c>
      <c r="BW108" s="123">
        <f t="shared" si="93"/>
        <v>16</v>
      </c>
      <c r="BX108" s="124">
        <f t="shared" si="94"/>
        <v>71</v>
      </c>
      <c r="BY108" s="124">
        <f t="shared" si="94"/>
        <v>63</v>
      </c>
      <c r="BZ108" s="125">
        <f t="shared" si="95"/>
        <v>25079129.487000003</v>
      </c>
      <c r="CA108" s="125">
        <f t="shared" si="96"/>
        <v>1452338000</v>
      </c>
      <c r="CB108" s="125">
        <f t="shared" si="96"/>
        <v>1637017000</v>
      </c>
      <c r="CC108" s="125">
        <f t="shared" si="96"/>
        <v>1737984000</v>
      </c>
      <c r="CD108" s="125">
        <f t="shared" si="96"/>
        <v>1845179000</v>
      </c>
      <c r="CE108" s="125">
        <f t="shared" si="97"/>
        <v>1958986000</v>
      </c>
    </row>
    <row r="109" spans="1:84">
      <c r="A109" s="3">
        <f t="shared" si="98"/>
        <v>70</v>
      </c>
      <c r="B109" s="106">
        <v>2</v>
      </c>
      <c r="C109" s="107" t="s">
        <v>152</v>
      </c>
      <c r="D109" s="108" t="s">
        <v>35</v>
      </c>
      <c r="E109" s="109"/>
      <c r="F109" s="110" t="s">
        <v>42</v>
      </c>
      <c r="G109" s="111">
        <f t="shared" si="71"/>
        <v>78</v>
      </c>
      <c r="H109" s="111">
        <f t="shared" si="72"/>
        <v>66</v>
      </c>
      <c r="I109" s="112">
        <f t="shared" si="73"/>
        <v>26438045</v>
      </c>
      <c r="J109" s="112">
        <f t="shared" si="74"/>
        <v>2</v>
      </c>
      <c r="K109" s="113">
        <f t="shared" si="75"/>
        <v>0.93</v>
      </c>
      <c r="L109" s="114">
        <f t="shared" si="99"/>
        <v>1.01</v>
      </c>
      <c r="M109" s="115">
        <f t="shared" si="76"/>
        <v>20751783.916734587</v>
      </c>
      <c r="N109" s="115">
        <f t="shared" si="77"/>
        <v>23390576.115449119</v>
      </c>
      <c r="O109" s="115">
        <f t="shared" si="78"/>
        <v>24833255.668500002</v>
      </c>
      <c r="P109" s="115">
        <f t="shared" si="79"/>
        <v>26364916.539604716</v>
      </c>
      <c r="Q109" s="116">
        <f t="shared" si="80"/>
        <v>24833255.668500002</v>
      </c>
      <c r="R109" s="115">
        <f t="shared" si="80"/>
        <v>26364916.539604716</v>
      </c>
      <c r="S109" s="115">
        <f t="shared" si="81"/>
        <v>27991046.901757639</v>
      </c>
      <c r="T109" s="115"/>
      <c r="U109" s="115">
        <f t="shared" si="82"/>
        <v>1369617738.5044827</v>
      </c>
      <c r="V109" s="115">
        <f t="shared" si="83"/>
        <v>1543778023.6196418</v>
      </c>
      <c r="W109" s="115">
        <f t="shared" si="84"/>
        <v>1638994874.1210001</v>
      </c>
      <c r="X109" s="116">
        <f t="shared" si="85"/>
        <v>1740084491.6139112</v>
      </c>
      <c r="Y109" s="116">
        <f t="shared" si="86"/>
        <v>1638994874.1210001</v>
      </c>
      <c r="Z109" s="115">
        <f t="shared" si="87"/>
        <v>1740084491.6139112</v>
      </c>
      <c r="AA109" s="115">
        <f t="shared" si="88"/>
        <v>1847409095.5160041</v>
      </c>
      <c r="AB109" s="115"/>
      <c r="AC109" s="117" t="str">
        <f t="shared" si="89"/>
        <v>BERTAHAP</v>
      </c>
      <c r="AD109" s="118">
        <f t="shared" si="90"/>
        <v>0</v>
      </c>
      <c r="AE109" s="119">
        <v>2</v>
      </c>
      <c r="AF109" s="120"/>
      <c r="AG109" s="115" t="e">
        <f>IF(AF109&gt;#REF!,"LB","KR")</f>
        <v>#REF!</v>
      </c>
      <c r="AH109" s="120">
        <v>1506580000</v>
      </c>
      <c r="AI109" s="120">
        <v>1698156000</v>
      </c>
      <c r="AJ109" s="120">
        <v>1802895000</v>
      </c>
      <c r="AK109" s="121">
        <v>1914093000</v>
      </c>
      <c r="AL109" s="121">
        <v>1802895000</v>
      </c>
      <c r="AM109" s="120">
        <v>1914093000</v>
      </c>
      <c r="AN109" s="120">
        <f t="shared" si="52"/>
        <v>2032151000</v>
      </c>
      <c r="AS109" s="5"/>
      <c r="AT109" s="5"/>
      <c r="AV109" s="2"/>
      <c r="AW109" s="2"/>
      <c r="BR109" s="56">
        <f t="shared" si="91"/>
        <v>-1452770.5727499947</v>
      </c>
      <c r="BT109" s="126"/>
      <c r="BU109" s="122"/>
      <c r="BV109" s="122" t="str">
        <f t="shared" si="92"/>
        <v>2BR-18</v>
      </c>
      <c r="BW109" s="123">
        <f t="shared" si="93"/>
        <v>18</v>
      </c>
      <c r="BX109" s="124">
        <f t="shared" si="94"/>
        <v>97</v>
      </c>
      <c r="BY109" s="124">
        <f t="shared" si="94"/>
        <v>85</v>
      </c>
      <c r="BZ109" s="125">
        <f t="shared" si="95"/>
        <v>25079129.487000003</v>
      </c>
      <c r="CA109" s="125">
        <f t="shared" si="96"/>
        <v>1959503000</v>
      </c>
      <c r="CB109" s="125">
        <f t="shared" si="96"/>
        <v>2208673000</v>
      </c>
      <c r="CC109" s="125">
        <f t="shared" si="96"/>
        <v>2344899000</v>
      </c>
      <c r="CD109" s="125">
        <f t="shared" si="96"/>
        <v>2489527000</v>
      </c>
      <c r="CE109" s="125">
        <f t="shared" si="97"/>
        <v>2643076000</v>
      </c>
    </row>
    <row r="110" spans="1:84">
      <c r="A110" s="3">
        <f t="shared" si="98"/>
        <v>71</v>
      </c>
      <c r="B110" s="106">
        <v>3</v>
      </c>
      <c r="C110" s="107" t="s">
        <v>152</v>
      </c>
      <c r="D110" s="108">
        <v>10</v>
      </c>
      <c r="E110" s="109"/>
      <c r="F110" s="110" t="s">
        <v>48</v>
      </c>
      <c r="G110" s="111">
        <f t="shared" si="71"/>
        <v>74</v>
      </c>
      <c r="H110" s="111">
        <f t="shared" si="72"/>
        <v>63</v>
      </c>
      <c r="I110" s="112">
        <f t="shared" si="73"/>
        <v>26438045</v>
      </c>
      <c r="J110" s="112">
        <f t="shared" si="74"/>
        <v>2</v>
      </c>
      <c r="K110" s="113">
        <f t="shared" si="75"/>
        <v>0.93</v>
      </c>
      <c r="L110" s="114">
        <f t="shared" si="99"/>
        <v>1.01</v>
      </c>
      <c r="M110" s="115">
        <f t="shared" si="76"/>
        <v>20751783.916734587</v>
      </c>
      <c r="N110" s="115">
        <f t="shared" si="77"/>
        <v>23390576.115449119</v>
      </c>
      <c r="O110" s="115">
        <f t="shared" si="78"/>
        <v>24833255.668500002</v>
      </c>
      <c r="P110" s="115">
        <f t="shared" si="79"/>
        <v>26364916.539604716</v>
      </c>
      <c r="Q110" s="116">
        <f t="shared" si="80"/>
        <v>24833255.668500002</v>
      </c>
      <c r="R110" s="115">
        <f t="shared" si="80"/>
        <v>26364916.539604716</v>
      </c>
      <c r="S110" s="115">
        <f t="shared" si="81"/>
        <v>27991046.901757639</v>
      </c>
      <c r="T110" s="115"/>
      <c r="U110" s="115">
        <f t="shared" si="82"/>
        <v>1307362386.7542789</v>
      </c>
      <c r="V110" s="115">
        <f t="shared" si="83"/>
        <v>1473606295.2732944</v>
      </c>
      <c r="W110" s="115">
        <f t="shared" si="84"/>
        <v>1564495107.1155002</v>
      </c>
      <c r="X110" s="116">
        <f t="shared" si="85"/>
        <v>1660989741.9950972</v>
      </c>
      <c r="Y110" s="116">
        <f t="shared" si="86"/>
        <v>1564495107.1155002</v>
      </c>
      <c r="Z110" s="115">
        <f t="shared" si="87"/>
        <v>1660989741.9950972</v>
      </c>
      <c r="AA110" s="115">
        <f t="shared" si="88"/>
        <v>1763435954.8107312</v>
      </c>
      <c r="AB110" s="115"/>
      <c r="AC110" s="117" t="str">
        <f t="shared" si="89"/>
        <v>BERTAHAP</v>
      </c>
      <c r="AD110" s="118">
        <f t="shared" si="90"/>
        <v>0</v>
      </c>
      <c r="AE110" s="119">
        <v>2</v>
      </c>
      <c r="AF110" s="120"/>
      <c r="AG110" s="115" t="str">
        <f t="shared" ref="AG110:AG116" si="100">IF(AF110&gt;$AX$42,"LB","KR")</f>
        <v>KR</v>
      </c>
      <c r="AH110" s="120">
        <v>1438099000</v>
      </c>
      <c r="AI110" s="120">
        <v>1620967000</v>
      </c>
      <c r="AJ110" s="120">
        <v>1720945000</v>
      </c>
      <c r="AK110" s="121">
        <v>1827089000</v>
      </c>
      <c r="AL110" s="121">
        <v>1720945000</v>
      </c>
      <c r="AM110" s="120">
        <v>1827089000</v>
      </c>
      <c r="AN110" s="120">
        <f t="shared" si="52"/>
        <v>1939780000</v>
      </c>
      <c r="AS110" s="5"/>
      <c r="AT110" s="5"/>
      <c r="AV110" s="2"/>
      <c r="AW110" s="2"/>
      <c r="BR110" s="56">
        <f t="shared" si="91"/>
        <v>-1452770.5727499947</v>
      </c>
      <c r="BT110" s="126">
        <v>20</v>
      </c>
      <c r="BU110" s="131" t="s">
        <v>69</v>
      </c>
      <c r="BV110" s="122" t="str">
        <f t="shared" ref="BV110:BV115" si="101">F190</f>
        <v>1BR-8</v>
      </c>
      <c r="BW110" s="123" t="str">
        <f t="shared" ref="BW110:BW115" si="102">D190</f>
        <v>08</v>
      </c>
      <c r="BX110" s="124">
        <f t="shared" ref="BX110:BY115" si="103">G190</f>
        <v>60</v>
      </c>
      <c r="BY110" s="124">
        <f t="shared" si="103"/>
        <v>52</v>
      </c>
      <c r="BZ110" s="125">
        <f t="shared" ref="BZ110:BZ115" si="104">O190</f>
        <v>25079129.487000003</v>
      </c>
      <c r="CA110" s="125">
        <f t="shared" ref="CA110:CD115" si="105">AH190</f>
        <v>1198755000</v>
      </c>
      <c r="CB110" s="125">
        <f t="shared" si="105"/>
        <v>1351188000</v>
      </c>
      <c r="CC110" s="125">
        <f t="shared" si="105"/>
        <v>1434527000</v>
      </c>
      <c r="CD110" s="125">
        <f t="shared" si="105"/>
        <v>1523005000</v>
      </c>
      <c r="CE110" s="125">
        <f t="shared" ref="CE110:CE115" si="106">AN190</f>
        <v>1616941000</v>
      </c>
      <c r="CF110" s="2">
        <v>6</v>
      </c>
    </row>
    <row r="111" spans="1:84">
      <c r="A111" s="3">
        <f t="shared" si="98"/>
        <v>72</v>
      </c>
      <c r="B111" s="106">
        <v>4</v>
      </c>
      <c r="C111" s="107" t="s">
        <v>152</v>
      </c>
      <c r="D111" s="106">
        <v>12</v>
      </c>
      <c r="E111" s="109"/>
      <c r="F111" s="110" t="s">
        <v>50</v>
      </c>
      <c r="G111" s="111">
        <f t="shared" si="71"/>
        <v>67</v>
      </c>
      <c r="H111" s="111">
        <f t="shared" si="72"/>
        <v>57</v>
      </c>
      <c r="I111" s="112">
        <f t="shared" si="73"/>
        <v>26438045</v>
      </c>
      <c r="J111" s="112">
        <f t="shared" si="74"/>
        <v>2</v>
      </c>
      <c r="K111" s="113">
        <f t="shared" si="75"/>
        <v>0.93</v>
      </c>
      <c r="L111" s="114">
        <f t="shared" si="99"/>
        <v>1.01</v>
      </c>
      <c r="M111" s="115">
        <f t="shared" si="76"/>
        <v>20751783.916734587</v>
      </c>
      <c r="N111" s="115">
        <f t="shared" si="77"/>
        <v>23390576.115449119</v>
      </c>
      <c r="O111" s="115">
        <f t="shared" si="78"/>
        <v>24833255.668500002</v>
      </c>
      <c r="P111" s="115">
        <f t="shared" si="79"/>
        <v>26364916.539604716</v>
      </c>
      <c r="Q111" s="116">
        <f t="shared" si="80"/>
        <v>24833255.668500002</v>
      </c>
      <c r="R111" s="115">
        <f t="shared" si="80"/>
        <v>26364916.539604716</v>
      </c>
      <c r="S111" s="115">
        <f t="shared" si="81"/>
        <v>27991046.901757639</v>
      </c>
      <c r="T111" s="115"/>
      <c r="U111" s="115">
        <f t="shared" si="82"/>
        <v>1182851683.2538714</v>
      </c>
      <c r="V111" s="115">
        <f t="shared" si="83"/>
        <v>1333262838.5805998</v>
      </c>
      <c r="W111" s="115">
        <f t="shared" si="84"/>
        <v>1415495573.1045001</v>
      </c>
      <c r="X111" s="116">
        <f t="shared" si="85"/>
        <v>1502800242.7574687</v>
      </c>
      <c r="Y111" s="116">
        <f t="shared" si="86"/>
        <v>1415495573.1045001</v>
      </c>
      <c r="Z111" s="115">
        <f t="shared" si="87"/>
        <v>1502800242.7574687</v>
      </c>
      <c r="AA111" s="115">
        <f t="shared" si="88"/>
        <v>1595489673.4001853</v>
      </c>
      <c r="AB111" s="115"/>
      <c r="AC111" s="117" t="str">
        <f t="shared" si="89"/>
        <v>BERTAHAP</v>
      </c>
      <c r="AD111" s="118">
        <f t="shared" si="90"/>
        <v>0</v>
      </c>
      <c r="AE111" s="119">
        <v>2</v>
      </c>
      <c r="AF111" s="120"/>
      <c r="AG111" s="115" t="str">
        <f t="shared" si="100"/>
        <v>KR</v>
      </c>
      <c r="AH111" s="120">
        <v>1301137000</v>
      </c>
      <c r="AI111" s="120">
        <v>1466590000</v>
      </c>
      <c r="AJ111" s="120">
        <v>1557046000</v>
      </c>
      <c r="AK111" s="121">
        <v>1653081000</v>
      </c>
      <c r="AL111" s="121">
        <v>1557046000</v>
      </c>
      <c r="AM111" s="120">
        <v>1653081000</v>
      </c>
      <c r="AN111" s="120">
        <f t="shared" si="52"/>
        <v>1755039000</v>
      </c>
      <c r="AS111" s="5"/>
      <c r="AT111" s="5"/>
      <c r="AV111" s="2"/>
      <c r="AW111" s="2"/>
      <c r="BR111" s="56">
        <f t="shared" si="91"/>
        <v>-1452770.5727499947</v>
      </c>
      <c r="BT111" s="126"/>
      <c r="BU111" s="122"/>
      <c r="BV111" s="122" t="str">
        <f t="shared" si="101"/>
        <v>1BR-10</v>
      </c>
      <c r="BW111" s="123">
        <f t="shared" si="102"/>
        <v>10</v>
      </c>
      <c r="BX111" s="124">
        <f t="shared" si="103"/>
        <v>74</v>
      </c>
      <c r="BY111" s="124">
        <f t="shared" si="103"/>
        <v>63</v>
      </c>
      <c r="BZ111" s="125">
        <f t="shared" si="104"/>
        <v>25079129.487000003</v>
      </c>
      <c r="CA111" s="125">
        <f t="shared" si="105"/>
        <v>1452338000</v>
      </c>
      <c r="CB111" s="125">
        <f t="shared" si="105"/>
        <v>1637017000</v>
      </c>
      <c r="CC111" s="125">
        <f t="shared" si="105"/>
        <v>1737984000</v>
      </c>
      <c r="CD111" s="125">
        <f t="shared" si="105"/>
        <v>1845179000</v>
      </c>
      <c r="CE111" s="125">
        <f t="shared" si="106"/>
        <v>1958986000</v>
      </c>
    </row>
    <row r="112" spans="1:84">
      <c r="A112" s="3">
        <f t="shared" si="98"/>
        <v>73</v>
      </c>
      <c r="B112" s="106">
        <v>5</v>
      </c>
      <c r="C112" s="107" t="s">
        <v>152</v>
      </c>
      <c r="D112" s="108">
        <v>16</v>
      </c>
      <c r="E112" s="109"/>
      <c r="F112" s="110" t="s">
        <v>52</v>
      </c>
      <c r="G112" s="111">
        <f t="shared" si="71"/>
        <v>71</v>
      </c>
      <c r="H112" s="111">
        <f t="shared" si="72"/>
        <v>63</v>
      </c>
      <c r="I112" s="112">
        <f t="shared" si="73"/>
        <v>26438045</v>
      </c>
      <c r="J112" s="112">
        <f t="shared" si="74"/>
        <v>2</v>
      </c>
      <c r="K112" s="113">
        <f t="shared" si="75"/>
        <v>0.93</v>
      </c>
      <c r="L112" s="114">
        <f t="shared" si="99"/>
        <v>1.01</v>
      </c>
      <c r="M112" s="115">
        <f t="shared" si="76"/>
        <v>20751783.916734587</v>
      </c>
      <c r="N112" s="115">
        <f t="shared" si="77"/>
        <v>23390576.115449119</v>
      </c>
      <c r="O112" s="115">
        <f t="shared" si="78"/>
        <v>24833255.668500002</v>
      </c>
      <c r="P112" s="115">
        <f t="shared" si="79"/>
        <v>26364916.539604716</v>
      </c>
      <c r="Q112" s="116">
        <f t="shared" si="80"/>
        <v>24833255.668500002</v>
      </c>
      <c r="R112" s="115">
        <f t="shared" si="80"/>
        <v>26364916.539604716</v>
      </c>
      <c r="S112" s="115">
        <f t="shared" si="81"/>
        <v>27991046.901757639</v>
      </c>
      <c r="T112" s="115"/>
      <c r="U112" s="115">
        <f t="shared" si="82"/>
        <v>1307362386.7542789</v>
      </c>
      <c r="V112" s="115">
        <f t="shared" si="83"/>
        <v>1473606295.2732944</v>
      </c>
      <c r="W112" s="115">
        <f t="shared" si="84"/>
        <v>1564495107.1155002</v>
      </c>
      <c r="X112" s="116">
        <f t="shared" si="85"/>
        <v>1660989741.9950972</v>
      </c>
      <c r="Y112" s="116">
        <f t="shared" si="86"/>
        <v>1564495107.1155002</v>
      </c>
      <c r="Z112" s="115">
        <f t="shared" si="87"/>
        <v>1660989741.9950972</v>
      </c>
      <c r="AA112" s="115">
        <f t="shared" si="88"/>
        <v>1763435954.8107312</v>
      </c>
      <c r="AB112" s="115"/>
      <c r="AC112" s="117" t="str">
        <f t="shared" si="89"/>
        <v>BERTAHAP</v>
      </c>
      <c r="AD112" s="118">
        <f t="shared" si="90"/>
        <v>0</v>
      </c>
      <c r="AE112" s="119">
        <v>2</v>
      </c>
      <c r="AF112" s="120"/>
      <c r="AG112" s="115" t="str">
        <f t="shared" si="100"/>
        <v>KR</v>
      </c>
      <c r="AH112" s="120">
        <v>1438099000</v>
      </c>
      <c r="AI112" s="120">
        <v>1620967000</v>
      </c>
      <c r="AJ112" s="120">
        <v>1720945000</v>
      </c>
      <c r="AK112" s="121">
        <v>1827089000</v>
      </c>
      <c r="AL112" s="121">
        <v>1720945000</v>
      </c>
      <c r="AM112" s="120">
        <v>1827089000</v>
      </c>
      <c r="AN112" s="120">
        <f t="shared" si="52"/>
        <v>1939780000</v>
      </c>
      <c r="AS112" s="5"/>
      <c r="AT112" s="5"/>
      <c r="AV112" s="2"/>
      <c r="AW112" s="2"/>
      <c r="BR112" s="56">
        <f t="shared" si="91"/>
        <v>-1452770.5727499947</v>
      </c>
      <c r="BT112" s="126"/>
      <c r="BU112" s="122"/>
      <c r="BV112" s="122" t="str">
        <f t="shared" si="101"/>
        <v>1BR-12</v>
      </c>
      <c r="BW112" s="123">
        <f t="shared" si="102"/>
        <v>12</v>
      </c>
      <c r="BX112" s="124">
        <f t="shared" si="103"/>
        <v>67</v>
      </c>
      <c r="BY112" s="124">
        <f t="shared" si="103"/>
        <v>57</v>
      </c>
      <c r="BZ112" s="125">
        <f t="shared" si="104"/>
        <v>25079129.487000003</v>
      </c>
      <c r="CA112" s="125">
        <f t="shared" si="105"/>
        <v>1314020000</v>
      </c>
      <c r="CB112" s="125">
        <f t="shared" si="105"/>
        <v>1481110000</v>
      </c>
      <c r="CC112" s="125">
        <f t="shared" si="105"/>
        <v>1572462000</v>
      </c>
      <c r="CD112" s="125">
        <f t="shared" si="105"/>
        <v>1669448000</v>
      </c>
      <c r="CE112" s="125">
        <f t="shared" si="106"/>
        <v>1772416000</v>
      </c>
    </row>
    <row r="113" spans="1:84">
      <c r="A113" s="3">
        <f t="shared" si="98"/>
        <v>74</v>
      </c>
      <c r="B113" s="106">
        <v>6</v>
      </c>
      <c r="C113" s="107" t="s">
        <v>152</v>
      </c>
      <c r="D113" s="106">
        <v>18</v>
      </c>
      <c r="E113" s="109"/>
      <c r="F113" s="110" t="s">
        <v>54</v>
      </c>
      <c r="G113" s="111">
        <f t="shared" si="71"/>
        <v>97</v>
      </c>
      <c r="H113" s="111">
        <f t="shared" si="72"/>
        <v>85</v>
      </c>
      <c r="I113" s="112">
        <f t="shared" si="73"/>
        <v>26438045</v>
      </c>
      <c r="J113" s="112">
        <f t="shared" si="74"/>
        <v>2</v>
      </c>
      <c r="K113" s="113">
        <f t="shared" si="75"/>
        <v>0.93</v>
      </c>
      <c r="L113" s="114">
        <f t="shared" si="99"/>
        <v>1.01</v>
      </c>
      <c r="M113" s="115">
        <f t="shared" si="76"/>
        <v>20751783.916734587</v>
      </c>
      <c r="N113" s="115">
        <f t="shared" si="77"/>
        <v>23390576.115449119</v>
      </c>
      <c r="O113" s="115">
        <f t="shared" si="78"/>
        <v>24833255.668500002</v>
      </c>
      <c r="P113" s="115">
        <f t="shared" si="79"/>
        <v>26364916.539604716</v>
      </c>
      <c r="Q113" s="116">
        <f t="shared" si="80"/>
        <v>24833255.668500002</v>
      </c>
      <c r="R113" s="115">
        <f t="shared" si="80"/>
        <v>26364916.539604716</v>
      </c>
      <c r="S113" s="115">
        <f t="shared" si="81"/>
        <v>27991046.901757639</v>
      </c>
      <c r="T113" s="115"/>
      <c r="U113" s="115">
        <f t="shared" si="82"/>
        <v>1763901632.9224398</v>
      </c>
      <c r="V113" s="115">
        <f t="shared" si="83"/>
        <v>1988198969.8131752</v>
      </c>
      <c r="W113" s="115">
        <f t="shared" si="84"/>
        <v>2110826731.8225002</v>
      </c>
      <c r="X113" s="116">
        <f t="shared" si="85"/>
        <v>2241017905.8664007</v>
      </c>
      <c r="Y113" s="116">
        <f t="shared" si="86"/>
        <v>2110826731.8225002</v>
      </c>
      <c r="Z113" s="115">
        <f t="shared" si="87"/>
        <v>2241017905.8664007</v>
      </c>
      <c r="AA113" s="115">
        <f t="shared" si="88"/>
        <v>2379238986.6493993</v>
      </c>
      <c r="AB113" s="115"/>
      <c r="AC113" s="117" t="str">
        <f t="shared" si="89"/>
        <v>BERTAHAP</v>
      </c>
      <c r="AD113" s="118">
        <f t="shared" si="90"/>
        <v>0</v>
      </c>
      <c r="AE113" s="119">
        <v>2</v>
      </c>
      <c r="AF113" s="120"/>
      <c r="AG113" s="115" t="str">
        <f t="shared" si="100"/>
        <v>KR</v>
      </c>
      <c r="AH113" s="120">
        <v>1940292000</v>
      </c>
      <c r="AI113" s="120">
        <v>2187019000</v>
      </c>
      <c r="AJ113" s="120">
        <v>2321910000</v>
      </c>
      <c r="AK113" s="121">
        <v>2465120000</v>
      </c>
      <c r="AL113" s="121">
        <v>2321910000</v>
      </c>
      <c r="AM113" s="120">
        <v>2465120000</v>
      </c>
      <c r="AN113" s="120">
        <f t="shared" si="52"/>
        <v>2617163000</v>
      </c>
      <c r="AS113" s="5"/>
      <c r="AT113" s="5"/>
      <c r="AV113" s="2"/>
      <c r="AW113" s="2"/>
      <c r="BR113" s="56">
        <f t="shared" si="91"/>
        <v>-1452770.5727499947</v>
      </c>
      <c r="BT113" s="126"/>
      <c r="BU113" s="122"/>
      <c r="BV113" s="122" t="str">
        <f t="shared" si="101"/>
        <v>1BR-16</v>
      </c>
      <c r="BW113" s="123">
        <f t="shared" si="102"/>
        <v>16</v>
      </c>
      <c r="BX113" s="124">
        <f t="shared" si="103"/>
        <v>71</v>
      </c>
      <c r="BY113" s="124">
        <f t="shared" si="103"/>
        <v>63</v>
      </c>
      <c r="BZ113" s="125">
        <f t="shared" si="104"/>
        <v>25079129.487000003</v>
      </c>
      <c r="CA113" s="125">
        <f t="shared" si="105"/>
        <v>1452338000</v>
      </c>
      <c r="CB113" s="125">
        <f t="shared" si="105"/>
        <v>1637017000</v>
      </c>
      <c r="CC113" s="125">
        <f t="shared" si="105"/>
        <v>1737984000</v>
      </c>
      <c r="CD113" s="125">
        <f t="shared" si="105"/>
        <v>1845179000</v>
      </c>
      <c r="CE113" s="125">
        <f t="shared" si="106"/>
        <v>1958986000</v>
      </c>
    </row>
    <row r="114" spans="1:84">
      <c r="A114" s="3">
        <f t="shared" si="98"/>
        <v>75</v>
      </c>
      <c r="B114" s="106">
        <v>7</v>
      </c>
      <c r="C114" s="107" t="s">
        <v>152</v>
      </c>
      <c r="D114" s="106">
        <v>20</v>
      </c>
      <c r="E114" s="109"/>
      <c r="F114" s="110" t="s">
        <v>70</v>
      </c>
      <c r="G114" s="111">
        <f t="shared" si="71"/>
        <v>60</v>
      </c>
      <c r="H114" s="111">
        <f t="shared" si="72"/>
        <v>51</v>
      </c>
      <c r="I114" s="112">
        <f t="shared" si="73"/>
        <v>26438045</v>
      </c>
      <c r="J114" s="112">
        <f t="shared" si="74"/>
        <v>2</v>
      </c>
      <c r="K114" s="113">
        <f t="shared" si="75"/>
        <v>0.93</v>
      </c>
      <c r="L114" s="114">
        <f t="shared" si="99"/>
        <v>1.01</v>
      </c>
      <c r="M114" s="115">
        <f t="shared" si="76"/>
        <v>20751783.916734587</v>
      </c>
      <c r="N114" s="115">
        <f t="shared" si="77"/>
        <v>23390576.115449119</v>
      </c>
      <c r="O114" s="115">
        <f t="shared" si="78"/>
        <v>24833255.668500002</v>
      </c>
      <c r="P114" s="115">
        <f t="shared" si="79"/>
        <v>26364916.539604716</v>
      </c>
      <c r="Q114" s="116">
        <f t="shared" si="80"/>
        <v>24833255.668500002</v>
      </c>
      <c r="R114" s="115">
        <f t="shared" si="80"/>
        <v>26364916.539604716</v>
      </c>
      <c r="S114" s="115">
        <f t="shared" si="81"/>
        <v>27991046.901757639</v>
      </c>
      <c r="T114" s="115"/>
      <c r="U114" s="115">
        <f t="shared" si="82"/>
        <v>1058340979.753464</v>
      </c>
      <c r="V114" s="115">
        <f t="shared" si="83"/>
        <v>1192919381.8879051</v>
      </c>
      <c r="W114" s="115">
        <f t="shared" si="84"/>
        <v>1266496039.0935001</v>
      </c>
      <c r="X114" s="116">
        <f t="shared" si="85"/>
        <v>1344610743.5198405</v>
      </c>
      <c r="Y114" s="116">
        <f t="shared" si="86"/>
        <v>1266496039.0935001</v>
      </c>
      <c r="Z114" s="115">
        <f t="shared" si="87"/>
        <v>1344610743.5198405</v>
      </c>
      <c r="AA114" s="115">
        <f t="shared" si="88"/>
        <v>1427543391.9896395</v>
      </c>
      <c r="AB114" s="115"/>
      <c r="AC114" s="117" t="str">
        <f t="shared" si="89"/>
        <v>BERTAHAP</v>
      </c>
      <c r="AD114" s="118">
        <f t="shared" si="90"/>
        <v>0</v>
      </c>
      <c r="AE114" s="119">
        <v>2</v>
      </c>
      <c r="AF114" s="120"/>
      <c r="AG114" s="115" t="str">
        <f t="shared" si="100"/>
        <v>KR</v>
      </c>
      <c r="AH114" s="120">
        <v>1164176000</v>
      </c>
      <c r="AI114" s="120">
        <v>1312212000</v>
      </c>
      <c r="AJ114" s="120">
        <v>1393146000</v>
      </c>
      <c r="AK114" s="121">
        <v>1479072000</v>
      </c>
      <c r="AL114" s="121">
        <v>1393146000</v>
      </c>
      <c r="AM114" s="120">
        <v>1479072000</v>
      </c>
      <c r="AN114" s="120">
        <f t="shared" si="52"/>
        <v>1570298000</v>
      </c>
      <c r="AS114" s="5"/>
      <c r="AT114" s="5"/>
      <c r="AV114" s="2"/>
      <c r="AW114" s="2"/>
      <c r="BR114" s="56">
        <f t="shared" si="91"/>
        <v>-1452770.5727499947</v>
      </c>
      <c r="BT114" s="126"/>
      <c r="BU114" s="122"/>
      <c r="BV114" s="122" t="str">
        <f t="shared" si="101"/>
        <v>2BR-18</v>
      </c>
      <c r="BW114" s="123">
        <f t="shared" si="102"/>
        <v>18</v>
      </c>
      <c r="BX114" s="124">
        <f t="shared" si="103"/>
        <v>97</v>
      </c>
      <c r="BY114" s="124">
        <f t="shared" si="103"/>
        <v>85</v>
      </c>
      <c r="BZ114" s="125">
        <f t="shared" si="104"/>
        <v>25079129.487000003</v>
      </c>
      <c r="CA114" s="125">
        <f t="shared" si="105"/>
        <v>1959503000</v>
      </c>
      <c r="CB114" s="125">
        <f t="shared" si="105"/>
        <v>2208673000</v>
      </c>
      <c r="CC114" s="125">
        <f t="shared" si="105"/>
        <v>2344899000</v>
      </c>
      <c r="CD114" s="125">
        <f t="shared" si="105"/>
        <v>2489527000</v>
      </c>
      <c r="CE114" s="125">
        <f t="shared" si="106"/>
        <v>2643076000</v>
      </c>
    </row>
    <row r="115" spans="1:84">
      <c r="A115" s="3">
        <f t="shared" si="98"/>
        <v>76</v>
      </c>
      <c r="B115" s="106">
        <v>8</v>
      </c>
      <c r="C115" s="107" t="s">
        <v>152</v>
      </c>
      <c r="D115" s="106">
        <v>22</v>
      </c>
      <c r="E115" s="109"/>
      <c r="F115" s="110" t="s">
        <v>89</v>
      </c>
      <c r="G115" s="111">
        <f t="shared" si="71"/>
        <v>81</v>
      </c>
      <c r="H115" s="111">
        <f t="shared" si="72"/>
        <v>70</v>
      </c>
      <c r="I115" s="112">
        <f t="shared" si="73"/>
        <v>26438045</v>
      </c>
      <c r="J115" s="112">
        <f t="shared" si="74"/>
        <v>4</v>
      </c>
      <c r="K115" s="113">
        <f t="shared" si="75"/>
        <v>0.97</v>
      </c>
      <c r="L115" s="114">
        <f t="shared" si="99"/>
        <v>1.01</v>
      </c>
      <c r="M115" s="115">
        <f t="shared" si="76"/>
        <v>21644333.762615643</v>
      </c>
      <c r="N115" s="115">
        <f t="shared" si="77"/>
        <v>24396622.399984561</v>
      </c>
      <c r="O115" s="115">
        <f t="shared" si="78"/>
        <v>25901352.686499998</v>
      </c>
      <c r="P115" s="115">
        <f t="shared" si="79"/>
        <v>27498891.444533944</v>
      </c>
      <c r="Q115" s="116">
        <f t="shared" si="80"/>
        <v>25901352.686499998</v>
      </c>
      <c r="R115" s="115">
        <f t="shared" si="80"/>
        <v>27498891.444533944</v>
      </c>
      <c r="S115" s="115">
        <f t="shared" si="81"/>
        <v>29194962.897532158</v>
      </c>
      <c r="T115" s="115"/>
      <c r="U115" s="115">
        <f t="shared" si="82"/>
        <v>1515103363.383095</v>
      </c>
      <c r="V115" s="115">
        <f t="shared" si="83"/>
        <v>1707763567.9989192</v>
      </c>
      <c r="W115" s="115">
        <f t="shared" si="84"/>
        <v>1813094688.0549998</v>
      </c>
      <c r="X115" s="116">
        <f t="shared" si="85"/>
        <v>1924922401.1173761</v>
      </c>
      <c r="Y115" s="116">
        <f t="shared" si="86"/>
        <v>1813094688.0549998</v>
      </c>
      <c r="Z115" s="115">
        <f t="shared" si="87"/>
        <v>1924922401.1173761</v>
      </c>
      <c r="AA115" s="115">
        <f t="shared" si="88"/>
        <v>2043647402.827251</v>
      </c>
      <c r="AB115" s="115"/>
      <c r="AC115" s="117" t="str">
        <f t="shared" si="89"/>
        <v>BERTAHAP</v>
      </c>
      <c r="AD115" s="118">
        <f t="shared" si="90"/>
        <v>0</v>
      </c>
      <c r="AE115" s="119">
        <v>2</v>
      </c>
      <c r="AF115" s="120"/>
      <c r="AG115" s="115" t="str">
        <f t="shared" si="100"/>
        <v>KR</v>
      </c>
      <c r="AH115" s="120">
        <v>1666614000</v>
      </c>
      <c r="AI115" s="120">
        <v>1878540000</v>
      </c>
      <c r="AJ115" s="120">
        <v>1994405000</v>
      </c>
      <c r="AK115" s="121">
        <v>2117415000</v>
      </c>
      <c r="AL115" s="121">
        <v>1994405000</v>
      </c>
      <c r="AM115" s="120">
        <v>2117415000</v>
      </c>
      <c r="AN115" s="120">
        <f t="shared" si="52"/>
        <v>2248013000</v>
      </c>
      <c r="AS115" s="5"/>
      <c r="AT115" s="5"/>
      <c r="AV115" s="2"/>
      <c r="AW115" s="2"/>
      <c r="BR115" s="56">
        <f t="shared" si="91"/>
        <v>-384673.5547499992</v>
      </c>
      <c r="BT115" s="126"/>
      <c r="BU115" s="122"/>
      <c r="BV115" s="122" t="str">
        <f t="shared" si="101"/>
        <v>1BR-20</v>
      </c>
      <c r="BW115" s="123">
        <f t="shared" si="102"/>
        <v>20</v>
      </c>
      <c r="BX115" s="124">
        <f t="shared" si="103"/>
        <v>60</v>
      </c>
      <c r="BY115" s="124">
        <f t="shared" si="103"/>
        <v>51</v>
      </c>
      <c r="BZ115" s="125">
        <f t="shared" si="104"/>
        <v>25079129.487000003</v>
      </c>
      <c r="CA115" s="125">
        <f t="shared" si="105"/>
        <v>1175702000</v>
      </c>
      <c r="CB115" s="125">
        <f t="shared" si="105"/>
        <v>1325204000</v>
      </c>
      <c r="CC115" s="125">
        <f t="shared" si="105"/>
        <v>1406940000</v>
      </c>
      <c r="CD115" s="125">
        <f t="shared" si="105"/>
        <v>1493717000</v>
      </c>
      <c r="CE115" s="125">
        <f t="shared" si="106"/>
        <v>1585846000</v>
      </c>
    </row>
    <row r="116" spans="1:84">
      <c r="A116" s="3">
        <f t="shared" si="98"/>
        <v>77</v>
      </c>
      <c r="B116" s="106">
        <v>1</v>
      </c>
      <c r="C116" s="107" t="s">
        <v>154</v>
      </c>
      <c r="D116" s="108" t="s">
        <v>24</v>
      </c>
      <c r="E116" s="109"/>
      <c r="F116" s="110" t="s">
        <v>39</v>
      </c>
      <c r="G116" s="111">
        <f t="shared" si="71"/>
        <v>113</v>
      </c>
      <c r="H116" s="111">
        <f t="shared" si="72"/>
        <v>101</v>
      </c>
      <c r="I116" s="112">
        <f t="shared" si="73"/>
        <v>26438045</v>
      </c>
      <c r="J116" s="112">
        <f t="shared" si="74"/>
        <v>6</v>
      </c>
      <c r="K116" s="113">
        <f t="shared" si="75"/>
        <v>0.95</v>
      </c>
      <c r="L116" s="249">
        <f>SUMIF($AN$4:$AN$22,D116,$BF$4:$BF$22)</f>
        <v>1.02</v>
      </c>
      <c r="M116" s="115">
        <f t="shared" si="76"/>
        <v>21407940.61036497</v>
      </c>
      <c r="N116" s="115">
        <f t="shared" si="77"/>
        <v>24130169.547397207</v>
      </c>
      <c r="O116" s="115">
        <f t="shared" si="78"/>
        <v>25618465.605</v>
      </c>
      <c r="P116" s="115">
        <f t="shared" si="79"/>
        <v>27198556.506842293</v>
      </c>
      <c r="Q116" s="116">
        <f t="shared" si="80"/>
        <v>25618465.605</v>
      </c>
      <c r="R116" s="115">
        <f t="shared" si="80"/>
        <v>27198556.506842293</v>
      </c>
      <c r="S116" s="115">
        <f t="shared" si="81"/>
        <v>28876103.958057225</v>
      </c>
      <c r="T116" s="115"/>
      <c r="U116" s="115">
        <f t="shared" si="82"/>
        <v>2162202001.646862</v>
      </c>
      <c r="V116" s="115">
        <f t="shared" si="83"/>
        <v>2437147124.287118</v>
      </c>
      <c r="W116" s="115">
        <f t="shared" si="84"/>
        <v>2587465026.105</v>
      </c>
      <c r="X116" s="116">
        <f t="shared" si="85"/>
        <v>2747054207.1910715</v>
      </c>
      <c r="Y116" s="116">
        <f t="shared" si="86"/>
        <v>2587465026.105</v>
      </c>
      <c r="Z116" s="115">
        <f t="shared" si="87"/>
        <v>2747054207.1910715</v>
      </c>
      <c r="AA116" s="115">
        <f t="shared" si="88"/>
        <v>2916486499.7637796</v>
      </c>
      <c r="AB116" s="115"/>
      <c r="AC116" s="117" t="str">
        <f t="shared" si="89"/>
        <v>BERTAHAP</v>
      </c>
      <c r="AD116" s="118">
        <f t="shared" si="90"/>
        <v>0</v>
      </c>
      <c r="AE116" s="119">
        <v>2</v>
      </c>
      <c r="AF116" s="120"/>
      <c r="AG116" s="115" t="str">
        <f t="shared" si="100"/>
        <v>KR</v>
      </c>
      <c r="AH116" s="120">
        <v>2378423000</v>
      </c>
      <c r="AI116" s="120">
        <v>2680862000</v>
      </c>
      <c r="AJ116" s="120">
        <v>2846212000</v>
      </c>
      <c r="AK116" s="121">
        <v>3021760000</v>
      </c>
      <c r="AL116" s="121">
        <v>2846212000</v>
      </c>
      <c r="AM116" s="120">
        <v>3021760000</v>
      </c>
      <c r="AN116" s="120">
        <f t="shared" si="52"/>
        <v>3208136000</v>
      </c>
      <c r="AS116" s="5"/>
      <c r="AT116" s="5"/>
      <c r="AV116" s="2"/>
      <c r="AW116" s="2"/>
      <c r="BR116" s="56">
        <f t="shared" si="91"/>
        <v>-667560.63624999672</v>
      </c>
      <c r="BT116" s="126">
        <v>21</v>
      </c>
      <c r="BU116" s="122" t="s">
        <v>156</v>
      </c>
      <c r="BV116" s="122" t="str">
        <f t="shared" ref="BV116:BV122" si="107">F206</f>
        <v>1BR-6</v>
      </c>
      <c r="BW116" s="123" t="str">
        <f t="shared" ref="BW116:BW122" si="108">D206</f>
        <v>06</v>
      </c>
      <c r="BX116" s="124">
        <f t="shared" ref="BX116:BY122" si="109">G206</f>
        <v>78</v>
      </c>
      <c r="BY116" s="124">
        <f t="shared" si="109"/>
        <v>66</v>
      </c>
      <c r="BZ116" s="125">
        <f t="shared" ref="BZ116:BZ122" si="110">O206</f>
        <v>25079129.487000003</v>
      </c>
      <c r="CA116" s="125">
        <f t="shared" ref="CA116:CD122" si="111">AH206</f>
        <v>1521497000</v>
      </c>
      <c r="CB116" s="125">
        <f t="shared" si="111"/>
        <v>1714970000</v>
      </c>
      <c r="CC116" s="125">
        <f t="shared" si="111"/>
        <v>1820745000</v>
      </c>
      <c r="CD116" s="125">
        <f t="shared" si="111"/>
        <v>1933045000</v>
      </c>
      <c r="CE116" s="125">
        <f t="shared" ref="CE116:CE122" si="112">AN206</f>
        <v>2052271000</v>
      </c>
    </row>
    <row r="117" spans="1:84">
      <c r="A117" s="3">
        <f t="shared" si="98"/>
        <v>78</v>
      </c>
      <c r="B117" s="106">
        <v>2</v>
      </c>
      <c r="C117" s="107" t="s">
        <v>154</v>
      </c>
      <c r="D117" s="108" t="s">
        <v>35</v>
      </c>
      <c r="E117" s="109"/>
      <c r="F117" s="110" t="s">
        <v>42</v>
      </c>
      <c r="G117" s="111">
        <f t="shared" si="71"/>
        <v>78</v>
      </c>
      <c r="H117" s="111">
        <f t="shared" si="72"/>
        <v>66</v>
      </c>
      <c r="I117" s="112">
        <f t="shared" si="73"/>
        <v>26438045</v>
      </c>
      <c r="J117" s="112">
        <f t="shared" si="74"/>
        <v>2</v>
      </c>
      <c r="K117" s="113">
        <f t="shared" si="75"/>
        <v>0.93</v>
      </c>
      <c r="L117" s="249">
        <f t="shared" ref="L117:L123" si="113">SUMIF($AN$4:$AN$22,D117,$BF$4:$BF$22)</f>
        <v>1.02</v>
      </c>
      <c r="M117" s="115">
        <f t="shared" si="76"/>
        <v>20957247.12383097</v>
      </c>
      <c r="N117" s="115">
        <f t="shared" si="77"/>
        <v>23622165.977978319</v>
      </c>
      <c r="O117" s="115">
        <f t="shared" si="78"/>
        <v>25079129.487000003</v>
      </c>
      <c r="P117" s="115">
        <f t="shared" si="79"/>
        <v>26625955.317224566</v>
      </c>
      <c r="Q117" s="116">
        <f t="shared" si="80"/>
        <v>25079129.487000003</v>
      </c>
      <c r="R117" s="115">
        <f t="shared" si="80"/>
        <v>26625955.317224566</v>
      </c>
      <c r="S117" s="115">
        <f t="shared" si="81"/>
        <v>28268185.979992867</v>
      </c>
      <c r="T117" s="115"/>
      <c r="U117" s="115">
        <f t="shared" si="82"/>
        <v>1383178310.1728439</v>
      </c>
      <c r="V117" s="115">
        <f t="shared" si="83"/>
        <v>1559062954.5465691</v>
      </c>
      <c r="W117" s="115">
        <f t="shared" si="84"/>
        <v>1655222546.1420002</v>
      </c>
      <c r="X117" s="116">
        <f t="shared" si="85"/>
        <v>1757313050.9368215</v>
      </c>
      <c r="Y117" s="116">
        <f t="shared" si="86"/>
        <v>1655222546.1420002</v>
      </c>
      <c r="Z117" s="115">
        <f t="shared" si="87"/>
        <v>1757313050.9368215</v>
      </c>
      <c r="AA117" s="115">
        <f t="shared" si="88"/>
        <v>1865700274.6795292</v>
      </c>
      <c r="AB117" s="115"/>
      <c r="AC117" s="117" t="str">
        <f t="shared" si="89"/>
        <v>BERTAHAP</v>
      </c>
      <c r="AD117" s="118">
        <f t="shared" si="90"/>
        <v>0</v>
      </c>
      <c r="AE117" s="119">
        <v>2</v>
      </c>
      <c r="AF117" s="120"/>
      <c r="AG117" s="115" t="e">
        <f>IF(AF117&gt;#REF!,"LB","KR")</f>
        <v>#REF!</v>
      </c>
      <c r="AH117" s="120">
        <v>1521497000</v>
      </c>
      <c r="AI117" s="120">
        <v>1714970000</v>
      </c>
      <c r="AJ117" s="120">
        <v>1820745000</v>
      </c>
      <c r="AK117" s="121">
        <v>1933045000</v>
      </c>
      <c r="AL117" s="121">
        <v>1820745000</v>
      </c>
      <c r="AM117" s="120">
        <v>1933045000</v>
      </c>
      <c r="AN117" s="120">
        <f t="shared" si="52"/>
        <v>2052271000</v>
      </c>
      <c r="AS117" s="5"/>
      <c r="AT117" s="5"/>
      <c r="AV117" s="2"/>
      <c r="AW117" s="2"/>
      <c r="BR117" s="56">
        <f t="shared" si="91"/>
        <v>-1206896.7542499937</v>
      </c>
      <c r="BT117" s="126"/>
      <c r="BU117" s="131"/>
      <c r="BV117" s="122" t="str">
        <f t="shared" si="107"/>
        <v>1BR-8</v>
      </c>
      <c r="BW117" s="123" t="str">
        <f t="shared" si="108"/>
        <v>08</v>
      </c>
      <c r="BX117" s="124">
        <f t="shared" si="109"/>
        <v>60</v>
      </c>
      <c r="BY117" s="124">
        <f t="shared" si="109"/>
        <v>52</v>
      </c>
      <c r="BZ117" s="125">
        <f t="shared" si="110"/>
        <v>25079129.487000003</v>
      </c>
      <c r="CA117" s="125">
        <f t="shared" si="111"/>
        <v>1198755000</v>
      </c>
      <c r="CB117" s="125">
        <f t="shared" si="111"/>
        <v>1351188000</v>
      </c>
      <c r="CC117" s="125">
        <f t="shared" si="111"/>
        <v>1434527000</v>
      </c>
      <c r="CD117" s="125">
        <f t="shared" si="111"/>
        <v>1523005000</v>
      </c>
      <c r="CE117" s="125">
        <f t="shared" si="112"/>
        <v>1616941000</v>
      </c>
      <c r="CF117" s="2">
        <v>14</v>
      </c>
    </row>
    <row r="118" spans="1:84">
      <c r="A118" s="3">
        <f t="shared" si="98"/>
        <v>79</v>
      </c>
      <c r="B118" s="106">
        <v>3</v>
      </c>
      <c r="C118" s="107" t="s">
        <v>154</v>
      </c>
      <c r="D118" s="108">
        <v>10</v>
      </c>
      <c r="E118" s="109"/>
      <c r="F118" s="110" t="s">
        <v>48</v>
      </c>
      <c r="G118" s="111">
        <f t="shared" si="71"/>
        <v>74</v>
      </c>
      <c r="H118" s="111">
        <f t="shared" si="72"/>
        <v>63</v>
      </c>
      <c r="I118" s="112">
        <f t="shared" si="73"/>
        <v>26438045</v>
      </c>
      <c r="J118" s="112">
        <f t="shared" si="74"/>
        <v>2</v>
      </c>
      <c r="K118" s="113">
        <f t="shared" si="75"/>
        <v>0.93</v>
      </c>
      <c r="L118" s="249">
        <f t="shared" si="113"/>
        <v>1.02</v>
      </c>
      <c r="M118" s="115">
        <f t="shared" si="76"/>
        <v>20957247.12383097</v>
      </c>
      <c r="N118" s="115">
        <f t="shared" si="77"/>
        <v>23622165.977978319</v>
      </c>
      <c r="O118" s="115">
        <f t="shared" si="78"/>
        <v>25079129.487000003</v>
      </c>
      <c r="P118" s="115">
        <f t="shared" si="79"/>
        <v>26625955.317224566</v>
      </c>
      <c r="Q118" s="116">
        <f t="shared" si="80"/>
        <v>25079129.487000003</v>
      </c>
      <c r="R118" s="115">
        <f t="shared" si="80"/>
        <v>26625955.317224566</v>
      </c>
      <c r="S118" s="115">
        <f t="shared" si="81"/>
        <v>28268185.979992867</v>
      </c>
      <c r="T118" s="115"/>
      <c r="U118" s="115">
        <f t="shared" si="82"/>
        <v>1320306568.8013511</v>
      </c>
      <c r="V118" s="115">
        <f t="shared" si="83"/>
        <v>1488196456.6126342</v>
      </c>
      <c r="W118" s="115">
        <f t="shared" si="84"/>
        <v>1579985157.6810002</v>
      </c>
      <c r="X118" s="116">
        <f t="shared" si="85"/>
        <v>1677435184.9851477</v>
      </c>
      <c r="Y118" s="116">
        <f t="shared" si="86"/>
        <v>1579985157.6810002</v>
      </c>
      <c r="Z118" s="115">
        <f t="shared" si="87"/>
        <v>1677435184.9851477</v>
      </c>
      <c r="AA118" s="115">
        <f t="shared" si="88"/>
        <v>1780895716.7395506</v>
      </c>
      <c r="AB118" s="115"/>
      <c r="AC118" s="117" t="str">
        <f t="shared" si="89"/>
        <v>BERTAHAP</v>
      </c>
      <c r="AD118" s="118">
        <f t="shared" si="90"/>
        <v>0</v>
      </c>
      <c r="AE118" s="119">
        <v>2</v>
      </c>
      <c r="AF118" s="120"/>
      <c r="AG118" s="115" t="str">
        <f t="shared" ref="AG118:AG137" si="114">IF(AF118&gt;$AX$42,"LB","KR")</f>
        <v>KR</v>
      </c>
      <c r="AH118" s="120">
        <v>1452338000</v>
      </c>
      <c r="AI118" s="120">
        <v>1637017000</v>
      </c>
      <c r="AJ118" s="120">
        <v>1737984000</v>
      </c>
      <c r="AK118" s="121">
        <v>1845179000</v>
      </c>
      <c r="AL118" s="121">
        <v>1737984000</v>
      </c>
      <c r="AM118" s="120">
        <v>1845179000</v>
      </c>
      <c r="AN118" s="120">
        <f t="shared" si="52"/>
        <v>1958986000</v>
      </c>
      <c r="AS118" s="5"/>
      <c r="AT118" s="5"/>
      <c r="AV118" s="2"/>
      <c r="AW118" s="2"/>
      <c r="BR118" s="56">
        <f t="shared" si="91"/>
        <v>-1206896.7542499937</v>
      </c>
      <c r="BT118" s="126"/>
      <c r="BU118" s="122"/>
      <c r="BV118" s="122" t="str">
        <f t="shared" si="107"/>
        <v>1BR-10</v>
      </c>
      <c r="BW118" s="123">
        <f t="shared" si="108"/>
        <v>10</v>
      </c>
      <c r="BX118" s="124">
        <f t="shared" si="109"/>
        <v>74</v>
      </c>
      <c r="BY118" s="124">
        <f t="shared" si="109"/>
        <v>63</v>
      </c>
      <c r="BZ118" s="125">
        <f t="shared" si="110"/>
        <v>25079129.487000003</v>
      </c>
      <c r="CA118" s="125">
        <f t="shared" si="111"/>
        <v>1452338000</v>
      </c>
      <c r="CB118" s="125">
        <f t="shared" si="111"/>
        <v>1637017000</v>
      </c>
      <c r="CC118" s="125">
        <f t="shared" si="111"/>
        <v>1737984000</v>
      </c>
      <c r="CD118" s="125">
        <f t="shared" si="111"/>
        <v>1845179000</v>
      </c>
      <c r="CE118" s="125">
        <f t="shared" si="112"/>
        <v>1958986000</v>
      </c>
    </row>
    <row r="119" spans="1:84">
      <c r="A119" s="3">
        <f t="shared" si="98"/>
        <v>80</v>
      </c>
      <c r="B119" s="106">
        <v>4</v>
      </c>
      <c r="C119" s="107" t="s">
        <v>154</v>
      </c>
      <c r="D119" s="106">
        <v>12</v>
      </c>
      <c r="E119" s="109"/>
      <c r="F119" s="110" t="s">
        <v>50</v>
      </c>
      <c r="G119" s="111">
        <f t="shared" si="71"/>
        <v>67</v>
      </c>
      <c r="H119" s="111">
        <f t="shared" si="72"/>
        <v>57</v>
      </c>
      <c r="I119" s="112">
        <f t="shared" si="73"/>
        <v>26438045</v>
      </c>
      <c r="J119" s="112">
        <f t="shared" si="74"/>
        <v>2</v>
      </c>
      <c r="K119" s="113">
        <f t="shared" si="75"/>
        <v>0.93</v>
      </c>
      <c r="L119" s="249">
        <f t="shared" si="113"/>
        <v>1.02</v>
      </c>
      <c r="M119" s="115">
        <f t="shared" si="76"/>
        <v>20957247.12383097</v>
      </c>
      <c r="N119" s="115">
        <f t="shared" si="77"/>
        <v>23622165.977978319</v>
      </c>
      <c r="O119" s="115">
        <f t="shared" si="78"/>
        <v>25079129.487000003</v>
      </c>
      <c r="P119" s="115">
        <f t="shared" si="79"/>
        <v>26625955.317224566</v>
      </c>
      <c r="Q119" s="116">
        <f t="shared" si="80"/>
        <v>25079129.487000003</v>
      </c>
      <c r="R119" s="115">
        <f t="shared" si="80"/>
        <v>26625955.317224566</v>
      </c>
      <c r="S119" s="115">
        <f t="shared" si="81"/>
        <v>28268185.979992867</v>
      </c>
      <c r="T119" s="115"/>
      <c r="U119" s="115">
        <f t="shared" si="82"/>
        <v>1194563086.0583653</v>
      </c>
      <c r="V119" s="115">
        <f t="shared" si="83"/>
        <v>1346463460.7447641</v>
      </c>
      <c r="W119" s="115">
        <f t="shared" si="84"/>
        <v>1429510380.7590003</v>
      </c>
      <c r="X119" s="116">
        <f t="shared" si="85"/>
        <v>1517679453.0818002</v>
      </c>
      <c r="Y119" s="116">
        <f t="shared" si="86"/>
        <v>1429510380.7590003</v>
      </c>
      <c r="Z119" s="115">
        <f t="shared" si="87"/>
        <v>1517679453.0818002</v>
      </c>
      <c r="AA119" s="115">
        <f t="shared" si="88"/>
        <v>1611286600.8595934</v>
      </c>
      <c r="AB119" s="115"/>
      <c r="AC119" s="117" t="str">
        <f t="shared" si="89"/>
        <v>BERTAHAP</v>
      </c>
      <c r="AD119" s="118">
        <f t="shared" si="90"/>
        <v>0</v>
      </c>
      <c r="AE119" s="119">
        <v>2</v>
      </c>
      <c r="AF119" s="120"/>
      <c r="AG119" s="115" t="str">
        <f t="shared" si="114"/>
        <v>KR</v>
      </c>
      <c r="AH119" s="120">
        <v>1314020000</v>
      </c>
      <c r="AI119" s="120">
        <v>1481110000</v>
      </c>
      <c r="AJ119" s="120">
        <v>1572462000</v>
      </c>
      <c r="AK119" s="121">
        <v>1669448000</v>
      </c>
      <c r="AL119" s="121">
        <v>1572462000</v>
      </c>
      <c r="AM119" s="120">
        <v>1669448000</v>
      </c>
      <c r="AN119" s="120">
        <f t="shared" si="52"/>
        <v>1772416000</v>
      </c>
      <c r="AS119" s="5"/>
      <c r="AT119" s="5"/>
      <c r="AV119" s="2"/>
      <c r="AW119" s="2"/>
      <c r="BR119" s="56">
        <f t="shared" si="91"/>
        <v>-1206896.7542499937</v>
      </c>
      <c r="BT119" s="126"/>
      <c r="BU119" s="122"/>
      <c r="BV119" s="122" t="str">
        <f t="shared" si="107"/>
        <v>1BR-12</v>
      </c>
      <c r="BW119" s="123">
        <f t="shared" si="108"/>
        <v>12</v>
      </c>
      <c r="BX119" s="124">
        <f t="shared" si="109"/>
        <v>67</v>
      </c>
      <c r="BY119" s="124">
        <f t="shared" si="109"/>
        <v>57</v>
      </c>
      <c r="BZ119" s="125">
        <f t="shared" si="110"/>
        <v>25079129.487000003</v>
      </c>
      <c r="CA119" s="125">
        <f t="shared" si="111"/>
        <v>1314020000</v>
      </c>
      <c r="CB119" s="125">
        <f t="shared" si="111"/>
        <v>1481110000</v>
      </c>
      <c r="CC119" s="125">
        <f t="shared" si="111"/>
        <v>1572462000</v>
      </c>
      <c r="CD119" s="125">
        <f t="shared" si="111"/>
        <v>1669448000</v>
      </c>
      <c r="CE119" s="125">
        <f t="shared" si="112"/>
        <v>1772416000</v>
      </c>
    </row>
    <row r="120" spans="1:84">
      <c r="A120" s="3">
        <f t="shared" si="98"/>
        <v>81</v>
      </c>
      <c r="B120" s="106">
        <v>5</v>
      </c>
      <c r="C120" s="107" t="s">
        <v>154</v>
      </c>
      <c r="D120" s="108">
        <v>16</v>
      </c>
      <c r="E120" s="109"/>
      <c r="F120" s="110" t="s">
        <v>52</v>
      </c>
      <c r="G120" s="111">
        <f t="shared" si="71"/>
        <v>71</v>
      </c>
      <c r="H120" s="111">
        <f t="shared" si="72"/>
        <v>63</v>
      </c>
      <c r="I120" s="112">
        <f t="shared" si="73"/>
        <v>26438045</v>
      </c>
      <c r="J120" s="112">
        <f t="shared" si="74"/>
        <v>2</v>
      </c>
      <c r="K120" s="113">
        <f t="shared" si="75"/>
        <v>0.93</v>
      </c>
      <c r="L120" s="249">
        <f t="shared" si="113"/>
        <v>1.02</v>
      </c>
      <c r="M120" s="115">
        <f t="shared" si="76"/>
        <v>20957247.12383097</v>
      </c>
      <c r="N120" s="115">
        <f t="shared" si="77"/>
        <v>23622165.977978319</v>
      </c>
      <c r="O120" s="115">
        <f t="shared" si="78"/>
        <v>25079129.487000003</v>
      </c>
      <c r="P120" s="115">
        <f t="shared" si="79"/>
        <v>26625955.317224566</v>
      </c>
      <c r="Q120" s="116">
        <f t="shared" si="80"/>
        <v>25079129.487000003</v>
      </c>
      <c r="R120" s="115">
        <f t="shared" si="80"/>
        <v>26625955.317224566</v>
      </c>
      <c r="S120" s="115">
        <f t="shared" si="81"/>
        <v>28268185.979992867</v>
      </c>
      <c r="T120" s="115"/>
      <c r="U120" s="115">
        <f t="shared" si="82"/>
        <v>1320306568.8013511</v>
      </c>
      <c r="V120" s="115">
        <f t="shared" si="83"/>
        <v>1488196456.6126342</v>
      </c>
      <c r="W120" s="115">
        <f t="shared" si="84"/>
        <v>1579985157.6810002</v>
      </c>
      <c r="X120" s="116">
        <f t="shared" si="85"/>
        <v>1677435184.9851477</v>
      </c>
      <c r="Y120" s="116">
        <f t="shared" si="86"/>
        <v>1579985157.6810002</v>
      </c>
      <c r="Z120" s="115">
        <f t="shared" si="87"/>
        <v>1677435184.9851477</v>
      </c>
      <c r="AA120" s="115">
        <f t="shared" si="88"/>
        <v>1780895716.7395506</v>
      </c>
      <c r="AB120" s="115"/>
      <c r="AC120" s="117" t="str">
        <f t="shared" si="89"/>
        <v>BERTAHAP</v>
      </c>
      <c r="AD120" s="118">
        <f t="shared" si="90"/>
        <v>0</v>
      </c>
      <c r="AE120" s="119">
        <v>2</v>
      </c>
      <c r="AF120" s="120"/>
      <c r="AG120" s="115" t="str">
        <f t="shared" si="114"/>
        <v>KR</v>
      </c>
      <c r="AH120" s="120">
        <v>1452338000</v>
      </c>
      <c r="AI120" s="120">
        <v>1637017000</v>
      </c>
      <c r="AJ120" s="120">
        <v>1737984000</v>
      </c>
      <c r="AK120" s="121">
        <v>1845179000</v>
      </c>
      <c r="AL120" s="121">
        <v>1737984000</v>
      </c>
      <c r="AM120" s="120">
        <v>1845179000</v>
      </c>
      <c r="AN120" s="120">
        <f t="shared" si="52"/>
        <v>1958986000</v>
      </c>
      <c r="AS120" s="5"/>
      <c r="AT120" s="5"/>
      <c r="AV120" s="2"/>
      <c r="AW120" s="2"/>
      <c r="BR120" s="56">
        <f t="shared" si="91"/>
        <v>-1206896.7542499937</v>
      </c>
      <c r="BT120" s="126"/>
      <c r="BU120" s="122"/>
      <c r="BV120" s="122" t="str">
        <f t="shared" si="107"/>
        <v>1BR-16</v>
      </c>
      <c r="BW120" s="123">
        <f t="shared" si="108"/>
        <v>16</v>
      </c>
      <c r="BX120" s="124">
        <f t="shared" si="109"/>
        <v>71</v>
      </c>
      <c r="BY120" s="124">
        <f t="shared" si="109"/>
        <v>63</v>
      </c>
      <c r="BZ120" s="125">
        <f t="shared" si="110"/>
        <v>25079129.487000003</v>
      </c>
      <c r="CA120" s="125">
        <f t="shared" si="111"/>
        <v>1452338000</v>
      </c>
      <c r="CB120" s="125">
        <f t="shared" si="111"/>
        <v>1637017000</v>
      </c>
      <c r="CC120" s="125">
        <f t="shared" si="111"/>
        <v>1737984000</v>
      </c>
      <c r="CD120" s="125">
        <f t="shared" si="111"/>
        <v>1845179000</v>
      </c>
      <c r="CE120" s="125">
        <f t="shared" si="112"/>
        <v>1958986000</v>
      </c>
    </row>
    <row r="121" spans="1:84">
      <c r="A121" s="3">
        <f t="shared" si="98"/>
        <v>82</v>
      </c>
      <c r="B121" s="106">
        <v>6</v>
      </c>
      <c r="C121" s="107" t="s">
        <v>154</v>
      </c>
      <c r="D121" s="106">
        <v>18</v>
      </c>
      <c r="E121" s="109"/>
      <c r="F121" s="110" t="s">
        <v>54</v>
      </c>
      <c r="G121" s="111">
        <f t="shared" si="71"/>
        <v>97</v>
      </c>
      <c r="H121" s="111">
        <f t="shared" si="72"/>
        <v>85</v>
      </c>
      <c r="I121" s="112">
        <f t="shared" si="73"/>
        <v>26438045</v>
      </c>
      <c r="J121" s="112">
        <f t="shared" si="74"/>
        <v>2</v>
      </c>
      <c r="K121" s="113">
        <f t="shared" si="75"/>
        <v>0.93</v>
      </c>
      <c r="L121" s="249">
        <f t="shared" si="113"/>
        <v>1.02</v>
      </c>
      <c r="M121" s="115">
        <f t="shared" si="76"/>
        <v>20957247.12383097</v>
      </c>
      <c r="N121" s="115">
        <f t="shared" si="77"/>
        <v>23622165.977978319</v>
      </c>
      <c r="O121" s="115">
        <f t="shared" si="78"/>
        <v>25079129.487000003</v>
      </c>
      <c r="P121" s="115">
        <f t="shared" si="79"/>
        <v>26625955.317224566</v>
      </c>
      <c r="Q121" s="116">
        <f t="shared" si="80"/>
        <v>25079129.487000003</v>
      </c>
      <c r="R121" s="115">
        <f t="shared" si="80"/>
        <v>26625955.317224566</v>
      </c>
      <c r="S121" s="115">
        <f t="shared" si="81"/>
        <v>28268185.979992867</v>
      </c>
      <c r="T121" s="115"/>
      <c r="U121" s="115">
        <f t="shared" si="82"/>
        <v>1781366005.5256324</v>
      </c>
      <c r="V121" s="115">
        <f t="shared" si="83"/>
        <v>2007884108.1281571</v>
      </c>
      <c r="W121" s="115">
        <f t="shared" si="84"/>
        <v>2131726006.3950002</v>
      </c>
      <c r="X121" s="116">
        <f t="shared" si="85"/>
        <v>2263206201.964088</v>
      </c>
      <c r="Y121" s="116">
        <f t="shared" si="86"/>
        <v>2131726006.3950002</v>
      </c>
      <c r="Z121" s="115">
        <f t="shared" si="87"/>
        <v>2263206201.964088</v>
      </c>
      <c r="AA121" s="115">
        <f t="shared" si="88"/>
        <v>2402795808.2993937</v>
      </c>
      <c r="AB121" s="115"/>
      <c r="AC121" s="117" t="str">
        <f t="shared" si="89"/>
        <v>BERTAHAP</v>
      </c>
      <c r="AD121" s="118">
        <f t="shared" si="90"/>
        <v>0</v>
      </c>
      <c r="AE121" s="119">
        <v>2</v>
      </c>
      <c r="AF121" s="120"/>
      <c r="AG121" s="115" t="str">
        <f t="shared" si="114"/>
        <v>KR</v>
      </c>
      <c r="AH121" s="120">
        <v>1959503000</v>
      </c>
      <c r="AI121" s="120">
        <v>2208673000</v>
      </c>
      <c r="AJ121" s="120">
        <v>2344899000</v>
      </c>
      <c r="AK121" s="121">
        <v>2489527000</v>
      </c>
      <c r="AL121" s="121">
        <v>2344899000</v>
      </c>
      <c r="AM121" s="120">
        <v>2489527000</v>
      </c>
      <c r="AN121" s="120">
        <f t="shared" si="52"/>
        <v>2643076000</v>
      </c>
      <c r="AS121" s="5"/>
      <c r="AT121" s="5"/>
      <c r="AV121" s="2"/>
      <c r="AW121" s="2"/>
      <c r="BR121" s="56">
        <f t="shared" si="91"/>
        <v>-1206896.7542499937</v>
      </c>
      <c r="BT121" s="126"/>
      <c r="BU121" s="131"/>
      <c r="BV121" s="122" t="str">
        <f t="shared" si="107"/>
        <v>2BR-18</v>
      </c>
      <c r="BW121" s="123">
        <f t="shared" si="108"/>
        <v>18</v>
      </c>
      <c r="BX121" s="124">
        <f t="shared" si="109"/>
        <v>97</v>
      </c>
      <c r="BY121" s="124">
        <f t="shared" si="109"/>
        <v>85</v>
      </c>
      <c r="BZ121" s="125">
        <f t="shared" si="110"/>
        <v>25079129.487000003</v>
      </c>
      <c r="CA121" s="125">
        <f t="shared" si="111"/>
        <v>1959503000</v>
      </c>
      <c r="CB121" s="125">
        <f t="shared" si="111"/>
        <v>2208673000</v>
      </c>
      <c r="CC121" s="125">
        <f t="shared" si="111"/>
        <v>2344899000</v>
      </c>
      <c r="CD121" s="125">
        <f t="shared" si="111"/>
        <v>2489527000</v>
      </c>
      <c r="CE121" s="125">
        <f t="shared" si="112"/>
        <v>2643076000</v>
      </c>
    </row>
    <row r="122" spans="1:84">
      <c r="A122" s="3">
        <f t="shared" si="98"/>
        <v>83</v>
      </c>
      <c r="B122" s="106">
        <v>7</v>
      </c>
      <c r="C122" s="107" t="s">
        <v>154</v>
      </c>
      <c r="D122" s="106">
        <v>20</v>
      </c>
      <c r="E122" s="109"/>
      <c r="F122" s="110" t="s">
        <v>70</v>
      </c>
      <c r="G122" s="111">
        <f t="shared" si="71"/>
        <v>60</v>
      </c>
      <c r="H122" s="111">
        <f t="shared" si="72"/>
        <v>51</v>
      </c>
      <c r="I122" s="112">
        <f t="shared" si="73"/>
        <v>26438045</v>
      </c>
      <c r="J122" s="112">
        <f t="shared" si="74"/>
        <v>2</v>
      </c>
      <c r="K122" s="113">
        <f t="shared" si="75"/>
        <v>0.93</v>
      </c>
      <c r="L122" s="249">
        <f t="shared" si="113"/>
        <v>1.02</v>
      </c>
      <c r="M122" s="115">
        <f t="shared" si="76"/>
        <v>20957247.12383097</v>
      </c>
      <c r="N122" s="115">
        <f t="shared" si="77"/>
        <v>23622165.977978319</v>
      </c>
      <c r="O122" s="115">
        <f t="shared" si="78"/>
        <v>25079129.487000003</v>
      </c>
      <c r="P122" s="115">
        <f t="shared" si="79"/>
        <v>26625955.317224566</v>
      </c>
      <c r="Q122" s="116">
        <f t="shared" si="80"/>
        <v>25079129.487000003</v>
      </c>
      <c r="R122" s="115">
        <f t="shared" si="80"/>
        <v>26625955.317224566</v>
      </c>
      <c r="S122" s="115">
        <f t="shared" si="81"/>
        <v>28268185.979992867</v>
      </c>
      <c r="T122" s="115"/>
      <c r="U122" s="115">
        <f t="shared" si="82"/>
        <v>1068819603.3153795</v>
      </c>
      <c r="V122" s="115">
        <f t="shared" si="83"/>
        <v>1204730464.8768942</v>
      </c>
      <c r="W122" s="115">
        <f t="shared" si="84"/>
        <v>1279035603.8370001</v>
      </c>
      <c r="X122" s="116">
        <f t="shared" si="85"/>
        <v>1357923721.178453</v>
      </c>
      <c r="Y122" s="116">
        <f t="shared" si="86"/>
        <v>1279035603.8370001</v>
      </c>
      <c r="Z122" s="115">
        <f t="shared" si="87"/>
        <v>1357923721.178453</v>
      </c>
      <c r="AA122" s="115">
        <f t="shared" si="88"/>
        <v>1441677484.9796362</v>
      </c>
      <c r="AB122" s="115"/>
      <c r="AC122" s="117" t="str">
        <f t="shared" si="89"/>
        <v>BERTAHAP</v>
      </c>
      <c r="AD122" s="118">
        <f t="shared" si="90"/>
        <v>0</v>
      </c>
      <c r="AE122" s="119">
        <v>2</v>
      </c>
      <c r="AF122" s="120"/>
      <c r="AG122" s="115" t="str">
        <f t="shared" si="114"/>
        <v>KR</v>
      </c>
      <c r="AH122" s="120">
        <v>1175702000</v>
      </c>
      <c r="AI122" s="120">
        <v>1325204000</v>
      </c>
      <c r="AJ122" s="120">
        <v>1406940000</v>
      </c>
      <c r="AK122" s="121">
        <v>1493717000</v>
      </c>
      <c r="AL122" s="121">
        <v>1406940000</v>
      </c>
      <c r="AM122" s="120">
        <v>1493717000</v>
      </c>
      <c r="AN122" s="120">
        <f t="shared" si="52"/>
        <v>1585846000</v>
      </c>
      <c r="AS122" s="5"/>
      <c r="AT122" s="5"/>
      <c r="AV122" s="2"/>
      <c r="AW122" s="2"/>
      <c r="BR122" s="56">
        <f t="shared" si="91"/>
        <v>-1206896.7542499937</v>
      </c>
      <c r="BT122" s="126"/>
      <c r="BU122" s="131"/>
      <c r="BV122" s="122" t="str">
        <f t="shared" si="107"/>
        <v>1BR-20</v>
      </c>
      <c r="BW122" s="123">
        <f t="shared" si="108"/>
        <v>20</v>
      </c>
      <c r="BX122" s="124">
        <f t="shared" si="109"/>
        <v>60</v>
      </c>
      <c r="BY122" s="124">
        <f t="shared" si="109"/>
        <v>51</v>
      </c>
      <c r="BZ122" s="125">
        <f t="shared" si="110"/>
        <v>25079129.487000003</v>
      </c>
      <c r="CA122" s="125">
        <f t="shared" si="111"/>
        <v>1175702000</v>
      </c>
      <c r="CB122" s="125">
        <f t="shared" si="111"/>
        <v>1325204000</v>
      </c>
      <c r="CC122" s="125">
        <f t="shared" si="111"/>
        <v>1406940000</v>
      </c>
      <c r="CD122" s="125">
        <f t="shared" si="111"/>
        <v>1493717000</v>
      </c>
      <c r="CE122" s="125">
        <f t="shared" si="112"/>
        <v>1585846000</v>
      </c>
    </row>
    <row r="123" spans="1:84">
      <c r="A123" s="3">
        <f t="shared" si="98"/>
        <v>84</v>
      </c>
      <c r="B123" s="106">
        <v>8</v>
      </c>
      <c r="C123" s="107" t="s">
        <v>154</v>
      </c>
      <c r="D123" s="106">
        <v>22</v>
      </c>
      <c r="E123" s="109"/>
      <c r="F123" s="110" t="s">
        <v>89</v>
      </c>
      <c r="G123" s="111">
        <f t="shared" si="71"/>
        <v>81</v>
      </c>
      <c r="H123" s="111">
        <f t="shared" si="72"/>
        <v>70</v>
      </c>
      <c r="I123" s="112">
        <f t="shared" si="73"/>
        <v>26438045</v>
      </c>
      <c r="J123" s="112">
        <f t="shared" si="74"/>
        <v>4</v>
      </c>
      <c r="K123" s="113">
        <f t="shared" si="75"/>
        <v>0.97</v>
      </c>
      <c r="L123" s="249">
        <f t="shared" si="113"/>
        <v>1.02</v>
      </c>
      <c r="M123" s="115">
        <f t="shared" si="76"/>
        <v>21858634.096898966</v>
      </c>
      <c r="N123" s="115">
        <f t="shared" si="77"/>
        <v>24638173.116816092</v>
      </c>
      <c r="O123" s="115">
        <f t="shared" si="78"/>
        <v>26157801.722999997</v>
      </c>
      <c r="P123" s="115">
        <f t="shared" si="79"/>
        <v>27771157.696460024</v>
      </c>
      <c r="Q123" s="116">
        <f t="shared" si="80"/>
        <v>26157801.722999997</v>
      </c>
      <c r="R123" s="115">
        <f t="shared" si="80"/>
        <v>27771157.696460024</v>
      </c>
      <c r="S123" s="115">
        <f t="shared" si="81"/>
        <v>29484021.936121583</v>
      </c>
      <c r="T123" s="115"/>
      <c r="U123" s="115">
        <f t="shared" si="82"/>
        <v>1530104386.7829275</v>
      </c>
      <c r="V123" s="115">
        <f t="shared" si="83"/>
        <v>1724672118.1771264</v>
      </c>
      <c r="W123" s="115">
        <f t="shared" si="84"/>
        <v>1831046120.6099999</v>
      </c>
      <c r="X123" s="116">
        <f t="shared" si="85"/>
        <v>1943981038.7522016</v>
      </c>
      <c r="Y123" s="116">
        <f t="shared" si="86"/>
        <v>1831046120.6099999</v>
      </c>
      <c r="Z123" s="115">
        <f t="shared" si="87"/>
        <v>1943981038.7522016</v>
      </c>
      <c r="AA123" s="115">
        <f t="shared" si="88"/>
        <v>2063881535.5285108</v>
      </c>
      <c r="AB123" s="115"/>
      <c r="AC123" s="117" t="str">
        <f t="shared" si="89"/>
        <v>BERTAHAP</v>
      </c>
      <c r="AD123" s="118">
        <f t="shared" si="90"/>
        <v>0</v>
      </c>
      <c r="AE123" s="119">
        <v>2</v>
      </c>
      <c r="AF123" s="120"/>
      <c r="AG123" s="115" t="str">
        <f t="shared" si="114"/>
        <v>KR</v>
      </c>
      <c r="AH123" s="120">
        <v>1683115000</v>
      </c>
      <c r="AI123" s="120">
        <v>1897140000</v>
      </c>
      <c r="AJ123" s="120">
        <v>2014151000</v>
      </c>
      <c r="AK123" s="121">
        <v>2138380000</v>
      </c>
      <c r="AL123" s="121">
        <v>2014151000</v>
      </c>
      <c r="AM123" s="120">
        <v>2138380000</v>
      </c>
      <c r="AN123" s="120">
        <f t="shared" si="52"/>
        <v>2270270000</v>
      </c>
      <c r="AS123" s="5"/>
      <c r="AT123" s="5"/>
      <c r="AV123" s="2"/>
      <c r="AW123" s="2"/>
      <c r="BR123" s="56">
        <f t="shared" si="91"/>
        <v>-128224.51824999973</v>
      </c>
      <c r="BT123" s="126">
        <v>22</v>
      </c>
      <c r="BU123" s="131" t="s">
        <v>157</v>
      </c>
      <c r="BV123" s="122" t="str">
        <f>F232</f>
        <v>1BR-6</v>
      </c>
      <c r="BW123" s="123" t="str">
        <f>D232</f>
        <v>06</v>
      </c>
      <c r="BX123" s="124">
        <f>G232</f>
        <v>78</v>
      </c>
      <c r="BY123" s="124">
        <f>H232</f>
        <v>66</v>
      </c>
      <c r="BZ123" s="125">
        <f>O232</f>
        <v>25079129.487000003</v>
      </c>
      <c r="CA123" s="125">
        <f t="shared" ref="CA123:CD124" si="115">AH232</f>
        <v>1521497000</v>
      </c>
      <c r="CB123" s="125">
        <f t="shared" si="115"/>
        <v>1714970000</v>
      </c>
      <c r="CC123" s="125">
        <f t="shared" si="115"/>
        <v>1820745000</v>
      </c>
      <c r="CD123" s="125">
        <f t="shared" si="115"/>
        <v>1933045000</v>
      </c>
      <c r="CE123" s="125">
        <f>AN232</f>
        <v>2052271000</v>
      </c>
      <c r="CF123" s="2">
        <v>4</v>
      </c>
    </row>
    <row r="124" spans="1:84">
      <c r="A124" s="3">
        <f t="shared" si="98"/>
        <v>85</v>
      </c>
      <c r="B124" s="106">
        <v>1</v>
      </c>
      <c r="C124" s="107" t="s">
        <v>155</v>
      </c>
      <c r="D124" s="108" t="s">
        <v>24</v>
      </c>
      <c r="E124" s="109"/>
      <c r="F124" s="110" t="s">
        <v>39</v>
      </c>
      <c r="G124" s="111">
        <f t="shared" si="71"/>
        <v>113</v>
      </c>
      <c r="H124" s="111">
        <f t="shared" si="72"/>
        <v>101</v>
      </c>
      <c r="I124" s="112">
        <f t="shared" si="73"/>
        <v>26438045</v>
      </c>
      <c r="J124" s="112">
        <f t="shared" si="74"/>
        <v>6</v>
      </c>
      <c r="K124" s="113">
        <f t="shared" si="75"/>
        <v>0.95</v>
      </c>
      <c r="L124" s="114">
        <f>SUMIF($AN$4:$AN$22,D124,$AS$4:$AS$22)</f>
        <v>1.01</v>
      </c>
      <c r="M124" s="115">
        <f t="shared" si="76"/>
        <v>21198058.839675117</v>
      </c>
      <c r="N124" s="115">
        <f t="shared" si="77"/>
        <v>23893599.257716842</v>
      </c>
      <c r="O124" s="115">
        <f t="shared" si="78"/>
        <v>25367304.177500002</v>
      </c>
      <c r="P124" s="115">
        <f t="shared" si="79"/>
        <v>26931903.99206933</v>
      </c>
      <c r="Q124" s="116">
        <f t="shared" si="80"/>
        <v>25367304.177500002</v>
      </c>
      <c r="R124" s="115">
        <f t="shared" si="80"/>
        <v>26931903.99206933</v>
      </c>
      <c r="S124" s="115">
        <f t="shared" si="81"/>
        <v>28593004.8996449</v>
      </c>
      <c r="T124" s="115"/>
      <c r="U124" s="115">
        <f t="shared" si="82"/>
        <v>2141003942.8071868</v>
      </c>
      <c r="V124" s="115">
        <f t="shared" si="83"/>
        <v>2413253525.0294008</v>
      </c>
      <c r="W124" s="115">
        <f t="shared" si="84"/>
        <v>2562097721.9275002</v>
      </c>
      <c r="X124" s="116">
        <f t="shared" si="85"/>
        <v>2720122303.1990023</v>
      </c>
      <c r="Y124" s="116">
        <f t="shared" si="86"/>
        <v>2562097721.9275002</v>
      </c>
      <c r="Z124" s="115">
        <f t="shared" si="87"/>
        <v>2720122303.1990023</v>
      </c>
      <c r="AA124" s="115">
        <f t="shared" si="88"/>
        <v>2887893494.8641348</v>
      </c>
      <c r="AB124" s="115"/>
      <c r="AC124" s="117" t="str">
        <f t="shared" si="89"/>
        <v>BERTAHAP</v>
      </c>
      <c r="AD124" s="118">
        <f t="shared" si="90"/>
        <v>0</v>
      </c>
      <c r="AE124" s="119">
        <v>2</v>
      </c>
      <c r="AF124" s="120"/>
      <c r="AG124" s="115" t="str">
        <f t="shared" si="114"/>
        <v>KR</v>
      </c>
      <c r="AH124" s="120">
        <v>2355105000</v>
      </c>
      <c r="AI124" s="120">
        <v>2654579000</v>
      </c>
      <c r="AJ124" s="120">
        <v>2818308000</v>
      </c>
      <c r="AK124" s="121">
        <v>2992135000</v>
      </c>
      <c r="AL124" s="121">
        <v>2818308000</v>
      </c>
      <c r="AM124" s="120">
        <v>2992135000</v>
      </c>
      <c r="AN124" s="120">
        <f t="shared" si="52"/>
        <v>3176683000</v>
      </c>
      <c r="AS124" s="5"/>
      <c r="AT124" s="5"/>
      <c r="AV124" s="2"/>
      <c r="AW124" s="2"/>
      <c r="BR124" s="56">
        <f t="shared" si="91"/>
        <v>-918722.06374999508</v>
      </c>
      <c r="BT124" s="126"/>
      <c r="BU124" s="122"/>
      <c r="BV124" s="122" t="str">
        <f>F233</f>
        <v>1BR-8</v>
      </c>
      <c r="BW124" s="123" t="str">
        <f>D233</f>
        <v>08</v>
      </c>
      <c r="BX124" s="124">
        <f>G233</f>
        <v>60</v>
      </c>
      <c r="BY124" s="124">
        <f>H233</f>
        <v>52</v>
      </c>
      <c r="BZ124" s="125">
        <f>O233</f>
        <v>25079129.487000003</v>
      </c>
      <c r="CA124" s="125">
        <f t="shared" si="115"/>
        <v>1198755000</v>
      </c>
      <c r="CB124" s="125">
        <f t="shared" si="115"/>
        <v>1351188000</v>
      </c>
      <c r="CC124" s="125">
        <f t="shared" si="115"/>
        <v>1434527000</v>
      </c>
      <c r="CD124" s="125">
        <f t="shared" si="115"/>
        <v>1523005000</v>
      </c>
      <c r="CE124" s="125">
        <f>AN233</f>
        <v>1616941000</v>
      </c>
    </row>
    <row r="125" spans="1:84">
      <c r="A125" s="3">
        <f t="shared" si="98"/>
        <v>86</v>
      </c>
      <c r="B125" s="106">
        <v>2</v>
      </c>
      <c r="C125" s="107" t="s">
        <v>155</v>
      </c>
      <c r="D125" s="108" t="s">
        <v>35</v>
      </c>
      <c r="E125" s="109"/>
      <c r="F125" s="110" t="s">
        <v>42</v>
      </c>
      <c r="G125" s="111">
        <f t="shared" si="71"/>
        <v>78</v>
      </c>
      <c r="H125" s="111">
        <f t="shared" si="72"/>
        <v>66</v>
      </c>
      <c r="I125" s="112">
        <f t="shared" si="73"/>
        <v>26438045</v>
      </c>
      <c r="J125" s="112">
        <f t="shared" si="74"/>
        <v>2</v>
      </c>
      <c r="K125" s="113">
        <f t="shared" si="75"/>
        <v>0.93</v>
      </c>
      <c r="L125" s="114">
        <f>SUMIF($AN$4:$AN$22,D125,$AS$4:$AS$22)</f>
        <v>1.01</v>
      </c>
      <c r="M125" s="115">
        <f t="shared" si="76"/>
        <v>20751783.916734587</v>
      </c>
      <c r="N125" s="115">
        <f t="shared" si="77"/>
        <v>23390576.115449119</v>
      </c>
      <c r="O125" s="115">
        <f t="shared" si="78"/>
        <v>24833255.668500002</v>
      </c>
      <c r="P125" s="115">
        <f t="shared" si="79"/>
        <v>26364916.539604716</v>
      </c>
      <c r="Q125" s="116">
        <f t="shared" si="80"/>
        <v>24833255.668500002</v>
      </c>
      <c r="R125" s="115">
        <f t="shared" si="80"/>
        <v>26364916.539604716</v>
      </c>
      <c r="S125" s="115">
        <f t="shared" si="81"/>
        <v>27991046.901757639</v>
      </c>
      <c r="T125" s="115"/>
      <c r="U125" s="115">
        <f t="shared" si="82"/>
        <v>1369617738.5044827</v>
      </c>
      <c r="V125" s="115">
        <f t="shared" si="83"/>
        <v>1543778023.6196418</v>
      </c>
      <c r="W125" s="115">
        <f t="shared" si="84"/>
        <v>1638994874.1210001</v>
      </c>
      <c r="X125" s="116">
        <f t="shared" si="85"/>
        <v>1740084491.6139112</v>
      </c>
      <c r="Y125" s="116">
        <f t="shared" si="86"/>
        <v>1638994874.1210001</v>
      </c>
      <c r="Z125" s="115">
        <f t="shared" si="87"/>
        <v>1740084491.6139112</v>
      </c>
      <c r="AA125" s="115">
        <f t="shared" si="88"/>
        <v>1847409095.5160041</v>
      </c>
      <c r="AB125" s="115"/>
      <c r="AC125" s="117" t="str">
        <f t="shared" si="89"/>
        <v>BERTAHAP</v>
      </c>
      <c r="AD125" s="118">
        <f t="shared" si="90"/>
        <v>0</v>
      </c>
      <c r="AE125" s="119">
        <v>2</v>
      </c>
      <c r="AF125" s="120"/>
      <c r="AG125" s="115" t="str">
        <f t="shared" si="114"/>
        <v>KR</v>
      </c>
      <c r="AH125" s="120">
        <v>1506580000</v>
      </c>
      <c r="AI125" s="120">
        <v>1698156000</v>
      </c>
      <c r="AJ125" s="120">
        <v>1802895000</v>
      </c>
      <c r="AK125" s="121">
        <v>1914093000</v>
      </c>
      <c r="AL125" s="121">
        <v>1802895000</v>
      </c>
      <c r="AM125" s="120">
        <v>1914093000</v>
      </c>
      <c r="AN125" s="120">
        <f t="shared" si="52"/>
        <v>2032151000</v>
      </c>
      <c r="AS125" s="5"/>
      <c r="AT125" s="5"/>
      <c r="AV125" s="2"/>
      <c r="AW125" s="2"/>
      <c r="BR125" s="56">
        <f t="shared" si="91"/>
        <v>-1452770.5727499947</v>
      </c>
      <c r="BT125" s="126"/>
      <c r="BU125" s="131"/>
      <c r="BV125" s="122" t="str">
        <f>F236</f>
        <v>2BR-18</v>
      </c>
      <c r="BW125" s="123">
        <f>D236</f>
        <v>18</v>
      </c>
      <c r="BX125" s="124">
        <f>G236</f>
        <v>97</v>
      </c>
      <c r="BY125" s="124">
        <f>H236</f>
        <v>85</v>
      </c>
      <c r="BZ125" s="125">
        <f>O236</f>
        <v>25079129.487000003</v>
      </c>
      <c r="CA125" s="125">
        <f t="shared" ref="CA125:CD126" si="116">AH236</f>
        <v>1959503000</v>
      </c>
      <c r="CB125" s="125">
        <f t="shared" si="116"/>
        <v>2208673000</v>
      </c>
      <c r="CC125" s="125">
        <f t="shared" si="116"/>
        <v>2344899000</v>
      </c>
      <c r="CD125" s="125">
        <f t="shared" si="116"/>
        <v>2489527000</v>
      </c>
      <c r="CE125" s="125">
        <f>AN236</f>
        <v>2643076000</v>
      </c>
    </row>
    <row r="126" spans="1:84">
      <c r="A126" s="3">
        <f t="shared" si="98"/>
        <v>87</v>
      </c>
      <c r="B126" s="106">
        <v>3</v>
      </c>
      <c r="C126" s="107" t="s">
        <v>155</v>
      </c>
      <c r="D126" s="108" t="s">
        <v>41</v>
      </c>
      <c r="E126" s="109"/>
      <c r="F126" s="110" t="s">
        <v>45</v>
      </c>
      <c r="G126" s="111">
        <f t="shared" si="71"/>
        <v>60</v>
      </c>
      <c r="H126" s="111">
        <f t="shared" si="72"/>
        <v>52</v>
      </c>
      <c r="I126" s="112">
        <f t="shared" si="73"/>
        <v>26438045</v>
      </c>
      <c r="J126" s="112">
        <f t="shared" si="74"/>
        <v>2</v>
      </c>
      <c r="K126" s="113">
        <f t="shared" si="75"/>
        <v>0.93</v>
      </c>
      <c r="L126" s="114">
        <f>SUMIF($AN$4:$AN$22,D126,$AS$4:$AS$22)</f>
        <v>1.01</v>
      </c>
      <c r="M126" s="115">
        <f t="shared" si="76"/>
        <v>20751783.916734587</v>
      </c>
      <c r="N126" s="115">
        <f t="shared" si="77"/>
        <v>23390576.115449119</v>
      </c>
      <c r="O126" s="115">
        <f t="shared" si="78"/>
        <v>24833255.668500002</v>
      </c>
      <c r="P126" s="115">
        <f t="shared" si="79"/>
        <v>26364916.539604716</v>
      </c>
      <c r="Q126" s="116">
        <f t="shared" si="80"/>
        <v>24833255.668500002</v>
      </c>
      <c r="R126" s="115">
        <f t="shared" si="80"/>
        <v>26364916.539604716</v>
      </c>
      <c r="S126" s="115">
        <f t="shared" si="81"/>
        <v>27991046.901757639</v>
      </c>
      <c r="T126" s="115"/>
      <c r="U126" s="115">
        <f t="shared" si="82"/>
        <v>1079092763.6701984</v>
      </c>
      <c r="V126" s="115">
        <f t="shared" si="83"/>
        <v>1216309958.0033543</v>
      </c>
      <c r="W126" s="115">
        <f t="shared" si="84"/>
        <v>1291329294.7620001</v>
      </c>
      <c r="X126" s="116">
        <f t="shared" si="85"/>
        <v>1370975660.0594451</v>
      </c>
      <c r="Y126" s="116">
        <f t="shared" si="86"/>
        <v>1291329294.7620001</v>
      </c>
      <c r="Z126" s="115">
        <f t="shared" si="87"/>
        <v>1370975660.0594451</v>
      </c>
      <c r="AA126" s="115">
        <f t="shared" si="88"/>
        <v>1455534438.8913972</v>
      </c>
      <c r="AB126" s="115"/>
      <c r="AC126" s="117" t="str">
        <f t="shared" si="89"/>
        <v>BERTAHAP</v>
      </c>
      <c r="AD126" s="118">
        <f t="shared" si="90"/>
        <v>0</v>
      </c>
      <c r="AE126" s="119">
        <v>2</v>
      </c>
      <c r="AF126" s="120"/>
      <c r="AG126" s="115" t="str">
        <f t="shared" si="114"/>
        <v>KR</v>
      </c>
      <c r="AH126" s="120">
        <v>1187003000</v>
      </c>
      <c r="AI126" s="120">
        <v>1337941000</v>
      </c>
      <c r="AJ126" s="120">
        <v>1420463000</v>
      </c>
      <c r="AK126" s="121">
        <v>1508074000</v>
      </c>
      <c r="AL126" s="121">
        <v>1420463000</v>
      </c>
      <c r="AM126" s="120">
        <v>1508074000</v>
      </c>
      <c r="AN126" s="120">
        <f t="shared" si="52"/>
        <v>1601088000</v>
      </c>
      <c r="AS126" s="5"/>
      <c r="AT126" s="5"/>
      <c r="AV126" s="2"/>
      <c r="AW126" s="2"/>
      <c r="BR126" s="56">
        <f t="shared" si="91"/>
        <v>-1452770.5727499947</v>
      </c>
      <c r="BT126" s="126"/>
      <c r="BU126" s="122"/>
      <c r="BV126" s="122" t="str">
        <f>F237</f>
        <v>1BR-20</v>
      </c>
      <c r="BW126" s="123">
        <f>D237</f>
        <v>20</v>
      </c>
      <c r="BX126" s="124">
        <f>G237</f>
        <v>60</v>
      </c>
      <c r="BY126" s="124">
        <f>H237</f>
        <v>51</v>
      </c>
      <c r="BZ126" s="125">
        <f>O237</f>
        <v>25079129.487000003</v>
      </c>
      <c r="CA126" s="125">
        <f t="shared" si="116"/>
        <v>1175702000</v>
      </c>
      <c r="CB126" s="125">
        <f t="shared" si="116"/>
        <v>1325204000</v>
      </c>
      <c r="CC126" s="125">
        <f t="shared" si="116"/>
        <v>1406940000</v>
      </c>
      <c r="CD126" s="125">
        <f t="shared" si="116"/>
        <v>1493717000</v>
      </c>
      <c r="CE126" s="125">
        <f>AN237</f>
        <v>1585846000</v>
      </c>
    </row>
    <row r="127" spans="1:84">
      <c r="A127" s="3">
        <f t="shared" si="98"/>
        <v>88</v>
      </c>
      <c r="B127" s="106">
        <v>4</v>
      </c>
      <c r="C127" s="107" t="s">
        <v>155</v>
      </c>
      <c r="D127" s="108">
        <v>10</v>
      </c>
      <c r="E127" s="109"/>
      <c r="F127" s="110" t="s">
        <v>48</v>
      </c>
      <c r="G127" s="111">
        <f t="shared" si="71"/>
        <v>74</v>
      </c>
      <c r="H127" s="111">
        <f t="shared" si="72"/>
        <v>63</v>
      </c>
      <c r="I127" s="112">
        <f t="shared" si="73"/>
        <v>26438045</v>
      </c>
      <c r="J127" s="112">
        <f t="shared" si="74"/>
        <v>2</v>
      </c>
      <c r="K127" s="113">
        <f t="shared" si="75"/>
        <v>0.93</v>
      </c>
      <c r="L127" s="114">
        <f t="shared" ref="L127:L134" si="117">SUMIF($AN$4:$AN$22,D127,$AS$4:$AS$22)</f>
        <v>1.01</v>
      </c>
      <c r="M127" s="115">
        <f t="shared" si="76"/>
        <v>20751783.916734587</v>
      </c>
      <c r="N127" s="115">
        <f t="shared" si="77"/>
        <v>23390576.115449119</v>
      </c>
      <c r="O127" s="115">
        <f t="shared" si="78"/>
        <v>24833255.668500002</v>
      </c>
      <c r="P127" s="115">
        <f t="shared" si="79"/>
        <v>26364916.539604716</v>
      </c>
      <c r="Q127" s="116">
        <f t="shared" si="80"/>
        <v>24833255.668500002</v>
      </c>
      <c r="R127" s="115">
        <f t="shared" si="80"/>
        <v>26364916.539604716</v>
      </c>
      <c r="S127" s="115">
        <f t="shared" si="81"/>
        <v>27991046.901757639</v>
      </c>
      <c r="T127" s="115"/>
      <c r="U127" s="115">
        <f t="shared" si="82"/>
        <v>1307362386.7542789</v>
      </c>
      <c r="V127" s="115">
        <f t="shared" si="83"/>
        <v>1473606295.2732944</v>
      </c>
      <c r="W127" s="115">
        <f t="shared" si="84"/>
        <v>1564495107.1155002</v>
      </c>
      <c r="X127" s="116">
        <f t="shared" si="85"/>
        <v>1660989741.9950972</v>
      </c>
      <c r="Y127" s="116">
        <f t="shared" si="86"/>
        <v>1564495107.1155002</v>
      </c>
      <c r="Z127" s="115">
        <f t="shared" si="87"/>
        <v>1660989741.9950972</v>
      </c>
      <c r="AA127" s="115">
        <f t="shared" si="88"/>
        <v>1763435954.8107312</v>
      </c>
      <c r="AB127" s="115"/>
      <c r="AC127" s="117" t="str">
        <f t="shared" si="89"/>
        <v>BERTAHAP</v>
      </c>
      <c r="AD127" s="118">
        <f t="shared" si="90"/>
        <v>0</v>
      </c>
      <c r="AE127" s="119">
        <v>2</v>
      </c>
      <c r="AF127" s="120"/>
      <c r="AG127" s="115" t="str">
        <f t="shared" si="114"/>
        <v>KR</v>
      </c>
      <c r="AH127" s="120">
        <v>1438099000</v>
      </c>
      <c r="AI127" s="120">
        <v>1620967000</v>
      </c>
      <c r="AJ127" s="120">
        <v>1720945000</v>
      </c>
      <c r="AK127" s="121">
        <v>1827089000</v>
      </c>
      <c r="AL127" s="121">
        <v>1720945000</v>
      </c>
      <c r="AM127" s="120">
        <v>1827089000</v>
      </c>
      <c r="AN127" s="120">
        <f t="shared" si="52"/>
        <v>1939780000</v>
      </c>
      <c r="AS127" s="5"/>
      <c r="AT127" s="5"/>
      <c r="AV127" s="2"/>
      <c r="AW127" s="2"/>
      <c r="BR127" s="56">
        <f t="shared" si="91"/>
        <v>-1452770.5727499947</v>
      </c>
      <c r="BT127" s="126">
        <v>23</v>
      </c>
      <c r="BU127" s="122" t="s">
        <v>233</v>
      </c>
      <c r="BV127" s="122" t="str">
        <f>F109</f>
        <v>1BR-6</v>
      </c>
      <c r="BW127" s="123" t="str">
        <f>D109</f>
        <v>06</v>
      </c>
      <c r="BX127" s="124">
        <f>G109</f>
        <v>78</v>
      </c>
      <c r="BY127" s="124">
        <f>H109</f>
        <v>66</v>
      </c>
      <c r="BZ127" s="125">
        <f>O109</f>
        <v>24833255.668500002</v>
      </c>
      <c r="CA127" s="125">
        <f t="shared" ref="CA127:CD128" si="118">AH109</f>
        <v>1506580000</v>
      </c>
      <c r="CB127" s="125">
        <f t="shared" si="118"/>
        <v>1698156000</v>
      </c>
      <c r="CC127" s="125">
        <f t="shared" si="118"/>
        <v>1802895000</v>
      </c>
      <c r="CD127" s="125">
        <f t="shared" si="118"/>
        <v>1914093000</v>
      </c>
      <c r="CE127" s="125">
        <f>AN109</f>
        <v>2032151000</v>
      </c>
      <c r="CF127" s="2">
        <v>4</v>
      </c>
    </row>
    <row r="128" spans="1:84">
      <c r="A128" s="3">
        <f t="shared" si="98"/>
        <v>89</v>
      </c>
      <c r="B128" s="106">
        <v>5</v>
      </c>
      <c r="C128" s="107" t="s">
        <v>155</v>
      </c>
      <c r="D128" s="106">
        <v>12</v>
      </c>
      <c r="E128" s="109"/>
      <c r="F128" s="110" t="s">
        <v>50</v>
      </c>
      <c r="G128" s="111">
        <f t="shared" si="71"/>
        <v>67</v>
      </c>
      <c r="H128" s="111">
        <f t="shared" si="72"/>
        <v>57</v>
      </c>
      <c r="I128" s="112">
        <f t="shared" si="73"/>
        <v>26438045</v>
      </c>
      <c r="J128" s="112">
        <f t="shared" si="74"/>
        <v>2</v>
      </c>
      <c r="K128" s="113">
        <f t="shared" si="75"/>
        <v>0.93</v>
      </c>
      <c r="L128" s="114">
        <f t="shared" si="117"/>
        <v>1.01</v>
      </c>
      <c r="M128" s="115">
        <f t="shared" si="76"/>
        <v>20751783.916734587</v>
      </c>
      <c r="N128" s="115">
        <f t="shared" si="77"/>
        <v>23390576.115449119</v>
      </c>
      <c r="O128" s="115">
        <f t="shared" si="78"/>
        <v>24833255.668500002</v>
      </c>
      <c r="P128" s="115">
        <f t="shared" si="79"/>
        <v>26364916.539604716</v>
      </c>
      <c r="Q128" s="116">
        <f t="shared" si="80"/>
        <v>24833255.668500002</v>
      </c>
      <c r="R128" s="115">
        <f t="shared" si="80"/>
        <v>26364916.539604716</v>
      </c>
      <c r="S128" s="115">
        <f t="shared" si="81"/>
        <v>27991046.901757639</v>
      </c>
      <c r="T128" s="115"/>
      <c r="U128" s="115">
        <f t="shared" si="82"/>
        <v>1182851683.2538714</v>
      </c>
      <c r="V128" s="115">
        <f t="shared" si="83"/>
        <v>1333262838.5805998</v>
      </c>
      <c r="W128" s="115">
        <f t="shared" si="84"/>
        <v>1415495573.1045001</v>
      </c>
      <c r="X128" s="116">
        <f t="shared" si="85"/>
        <v>1502800242.7574687</v>
      </c>
      <c r="Y128" s="116">
        <f t="shared" si="86"/>
        <v>1415495573.1045001</v>
      </c>
      <c r="Z128" s="115">
        <f t="shared" si="87"/>
        <v>1502800242.7574687</v>
      </c>
      <c r="AA128" s="115">
        <f t="shared" si="88"/>
        <v>1595489673.4001853</v>
      </c>
      <c r="AB128" s="115"/>
      <c r="AC128" s="117" t="str">
        <f t="shared" si="89"/>
        <v>BERTAHAP</v>
      </c>
      <c r="AD128" s="118">
        <f t="shared" si="90"/>
        <v>0</v>
      </c>
      <c r="AE128" s="119">
        <v>2</v>
      </c>
      <c r="AF128" s="120"/>
      <c r="AG128" s="115" t="str">
        <f t="shared" si="114"/>
        <v>KR</v>
      </c>
      <c r="AH128" s="120">
        <v>1301137000</v>
      </c>
      <c r="AI128" s="120">
        <v>1466590000</v>
      </c>
      <c r="AJ128" s="120">
        <v>1557046000</v>
      </c>
      <c r="AK128" s="121">
        <v>1653081000</v>
      </c>
      <c r="AL128" s="121">
        <v>1557046000</v>
      </c>
      <c r="AM128" s="120">
        <v>1653081000</v>
      </c>
      <c r="AN128" s="120">
        <f t="shared" si="52"/>
        <v>1755039000</v>
      </c>
      <c r="AS128" s="5"/>
      <c r="AT128" s="5"/>
      <c r="AV128" s="2"/>
      <c r="AW128" s="2"/>
      <c r="BR128" s="56">
        <f t="shared" si="91"/>
        <v>-1452770.5727499947</v>
      </c>
      <c r="BT128" s="126"/>
      <c r="BU128" s="122"/>
      <c r="BV128" s="122" t="str">
        <f>F110</f>
        <v>1BR-10</v>
      </c>
      <c r="BW128" s="123">
        <f>D110</f>
        <v>10</v>
      </c>
      <c r="BX128" s="124">
        <f>G110</f>
        <v>74</v>
      </c>
      <c r="BY128" s="124">
        <f>H110</f>
        <v>63</v>
      </c>
      <c r="BZ128" s="125">
        <f>O110</f>
        <v>24833255.668500002</v>
      </c>
      <c r="CA128" s="125">
        <f t="shared" si="118"/>
        <v>1438099000</v>
      </c>
      <c r="CB128" s="125">
        <f t="shared" si="118"/>
        <v>1620967000</v>
      </c>
      <c r="CC128" s="125">
        <f t="shared" si="118"/>
        <v>1720945000</v>
      </c>
      <c r="CD128" s="125">
        <f t="shared" si="118"/>
        <v>1827089000</v>
      </c>
      <c r="CE128" s="125">
        <f>AN110</f>
        <v>1939780000</v>
      </c>
    </row>
    <row r="129" spans="1:84">
      <c r="A129" s="3">
        <f t="shared" si="98"/>
        <v>90</v>
      </c>
      <c r="B129" s="106">
        <v>6</v>
      </c>
      <c r="C129" s="107" t="s">
        <v>155</v>
      </c>
      <c r="D129" s="108">
        <v>16</v>
      </c>
      <c r="E129" s="109"/>
      <c r="F129" s="110" t="s">
        <v>52</v>
      </c>
      <c r="G129" s="111">
        <f t="shared" si="71"/>
        <v>71</v>
      </c>
      <c r="H129" s="111">
        <f t="shared" si="72"/>
        <v>63</v>
      </c>
      <c r="I129" s="112">
        <f t="shared" si="73"/>
        <v>26438045</v>
      </c>
      <c r="J129" s="112">
        <f t="shared" si="74"/>
        <v>2</v>
      </c>
      <c r="K129" s="113">
        <f t="shared" si="75"/>
        <v>0.93</v>
      </c>
      <c r="L129" s="114">
        <f t="shared" si="117"/>
        <v>1.01</v>
      </c>
      <c r="M129" s="115">
        <f t="shared" si="76"/>
        <v>20751783.916734587</v>
      </c>
      <c r="N129" s="115">
        <f t="shared" si="77"/>
        <v>23390576.115449119</v>
      </c>
      <c r="O129" s="115">
        <f t="shared" si="78"/>
        <v>24833255.668500002</v>
      </c>
      <c r="P129" s="115">
        <f t="shared" si="79"/>
        <v>26364916.539604716</v>
      </c>
      <c r="Q129" s="116">
        <f t="shared" si="80"/>
        <v>24833255.668500002</v>
      </c>
      <c r="R129" s="115">
        <f t="shared" si="80"/>
        <v>26364916.539604716</v>
      </c>
      <c r="S129" s="115">
        <f t="shared" si="81"/>
        <v>27991046.901757639</v>
      </c>
      <c r="T129" s="115"/>
      <c r="U129" s="115">
        <f t="shared" si="82"/>
        <v>1307362386.7542789</v>
      </c>
      <c r="V129" s="115">
        <f t="shared" si="83"/>
        <v>1473606295.2732944</v>
      </c>
      <c r="W129" s="115">
        <f t="shared" si="84"/>
        <v>1564495107.1155002</v>
      </c>
      <c r="X129" s="116">
        <f t="shared" si="85"/>
        <v>1660989741.9950972</v>
      </c>
      <c r="Y129" s="116">
        <f t="shared" si="86"/>
        <v>1564495107.1155002</v>
      </c>
      <c r="Z129" s="115">
        <f t="shared" si="87"/>
        <v>1660989741.9950972</v>
      </c>
      <c r="AA129" s="115">
        <f t="shared" si="88"/>
        <v>1763435954.8107312</v>
      </c>
      <c r="AB129" s="115"/>
      <c r="AC129" s="117" t="str">
        <f t="shared" si="89"/>
        <v>BERTAHAP</v>
      </c>
      <c r="AD129" s="118">
        <f t="shared" si="90"/>
        <v>0</v>
      </c>
      <c r="AE129" s="119">
        <v>2</v>
      </c>
      <c r="AF129" s="120"/>
      <c r="AG129" s="115" t="str">
        <f t="shared" si="114"/>
        <v>KR</v>
      </c>
      <c r="AH129" s="120">
        <v>1438099000</v>
      </c>
      <c r="AI129" s="120">
        <v>1620967000</v>
      </c>
      <c r="AJ129" s="120">
        <v>1720945000</v>
      </c>
      <c r="AK129" s="121">
        <v>1827089000</v>
      </c>
      <c r="AL129" s="121">
        <v>1720945000</v>
      </c>
      <c r="AM129" s="120">
        <v>1827089000</v>
      </c>
      <c r="AN129" s="120">
        <f t="shared" si="52"/>
        <v>1939780000</v>
      </c>
      <c r="AS129" s="5"/>
      <c r="AT129" s="5"/>
      <c r="AV129" s="2"/>
      <c r="AW129" s="2"/>
      <c r="BR129" s="56">
        <f t="shared" si="91"/>
        <v>-1452770.5727499947</v>
      </c>
      <c r="BT129" s="126">
        <v>24</v>
      </c>
      <c r="BU129" s="122" t="s">
        <v>234</v>
      </c>
      <c r="BV129" s="122" t="str">
        <f>F155</f>
        <v>2BR-18</v>
      </c>
      <c r="BW129" s="123">
        <f>D155</f>
        <v>18</v>
      </c>
      <c r="BX129" s="124">
        <f>G155</f>
        <v>97</v>
      </c>
      <c r="BY129" s="124">
        <f>H155</f>
        <v>85</v>
      </c>
      <c r="BZ129" s="125">
        <f>O155</f>
        <v>24833255.668500002</v>
      </c>
      <c r="CA129" s="125">
        <f>AH155</f>
        <v>1940292000</v>
      </c>
      <c r="CB129" s="125">
        <f>AI155</f>
        <v>2187019000</v>
      </c>
      <c r="CC129" s="125">
        <f>AJ155</f>
        <v>2321910000</v>
      </c>
      <c r="CD129" s="125">
        <f>AK155</f>
        <v>2465120000</v>
      </c>
      <c r="CE129" s="125">
        <f>AN155</f>
        <v>2617163000</v>
      </c>
      <c r="CF129" s="2">
        <v>2</v>
      </c>
    </row>
    <row r="130" spans="1:84">
      <c r="A130" s="3">
        <f t="shared" si="98"/>
        <v>91</v>
      </c>
      <c r="B130" s="106">
        <v>7</v>
      </c>
      <c r="C130" s="107" t="s">
        <v>155</v>
      </c>
      <c r="D130" s="106">
        <v>18</v>
      </c>
      <c r="E130" s="109"/>
      <c r="F130" s="110" t="s">
        <v>54</v>
      </c>
      <c r="G130" s="111">
        <f t="shared" si="71"/>
        <v>97</v>
      </c>
      <c r="H130" s="111">
        <f t="shared" si="72"/>
        <v>85</v>
      </c>
      <c r="I130" s="112">
        <f t="shared" si="73"/>
        <v>26438045</v>
      </c>
      <c r="J130" s="112">
        <f t="shared" si="74"/>
        <v>2</v>
      </c>
      <c r="K130" s="113">
        <f t="shared" si="75"/>
        <v>0.93</v>
      </c>
      <c r="L130" s="114">
        <f t="shared" si="117"/>
        <v>1.01</v>
      </c>
      <c r="M130" s="115">
        <f t="shared" si="76"/>
        <v>20751783.916734587</v>
      </c>
      <c r="N130" s="115">
        <f t="shared" si="77"/>
        <v>23390576.115449119</v>
      </c>
      <c r="O130" s="115">
        <f t="shared" si="78"/>
        <v>24833255.668500002</v>
      </c>
      <c r="P130" s="115">
        <f t="shared" si="79"/>
        <v>26364916.539604716</v>
      </c>
      <c r="Q130" s="116">
        <f t="shared" si="80"/>
        <v>24833255.668500002</v>
      </c>
      <c r="R130" s="115">
        <f t="shared" si="80"/>
        <v>26364916.539604716</v>
      </c>
      <c r="S130" s="115">
        <f t="shared" si="81"/>
        <v>27991046.901757639</v>
      </c>
      <c r="T130" s="115"/>
      <c r="U130" s="115">
        <f t="shared" si="82"/>
        <v>1763901632.9224398</v>
      </c>
      <c r="V130" s="115">
        <f t="shared" si="83"/>
        <v>1988198969.8131752</v>
      </c>
      <c r="W130" s="115">
        <f t="shared" si="84"/>
        <v>2110826731.8225002</v>
      </c>
      <c r="X130" s="116">
        <f t="shared" si="85"/>
        <v>2241017905.8664007</v>
      </c>
      <c r="Y130" s="116">
        <f t="shared" si="86"/>
        <v>2110826731.8225002</v>
      </c>
      <c r="Z130" s="115">
        <f t="shared" si="87"/>
        <v>2241017905.8664007</v>
      </c>
      <c r="AA130" s="115">
        <f t="shared" si="88"/>
        <v>2379238986.6493993</v>
      </c>
      <c r="AB130" s="115"/>
      <c r="AC130" s="117" t="str">
        <f t="shared" si="89"/>
        <v>BERTAHAP</v>
      </c>
      <c r="AD130" s="118">
        <f t="shared" si="90"/>
        <v>0</v>
      </c>
      <c r="AE130" s="119">
        <v>2</v>
      </c>
      <c r="AF130" s="120"/>
      <c r="AG130" s="115" t="str">
        <f t="shared" si="114"/>
        <v>KR</v>
      </c>
      <c r="AH130" s="120">
        <v>1940292000</v>
      </c>
      <c r="AI130" s="120">
        <v>2187019000</v>
      </c>
      <c r="AJ130" s="120">
        <v>2321910000</v>
      </c>
      <c r="AK130" s="121">
        <v>2465120000</v>
      </c>
      <c r="AL130" s="121">
        <v>2321910000</v>
      </c>
      <c r="AM130" s="120">
        <v>2465120000</v>
      </c>
      <c r="AN130" s="120">
        <f t="shared" si="52"/>
        <v>2617163000</v>
      </c>
      <c r="AS130" s="5"/>
      <c r="AT130" s="5"/>
      <c r="AV130" s="2"/>
      <c r="AW130" s="2"/>
      <c r="BR130" s="56">
        <f t="shared" si="91"/>
        <v>-1452770.5727499947</v>
      </c>
      <c r="BT130" s="126">
        <v>25</v>
      </c>
      <c r="BU130" s="122" t="s">
        <v>235</v>
      </c>
      <c r="BV130" s="122" t="str">
        <f t="shared" ref="BV130:BV135" si="119">F182</f>
        <v>1BR-8</v>
      </c>
      <c r="BW130" s="123" t="str">
        <f t="shared" ref="BW130:BW135" si="120">D182</f>
        <v>08</v>
      </c>
      <c r="BX130" s="124">
        <f t="shared" ref="BX130:BY135" si="121">G182</f>
        <v>60</v>
      </c>
      <c r="BY130" s="124">
        <f t="shared" si="121"/>
        <v>52</v>
      </c>
      <c r="BZ130" s="125">
        <f t="shared" ref="BZ130:BZ135" si="122">O182</f>
        <v>25325003.305500001</v>
      </c>
      <c r="CA130" s="125">
        <f t="shared" ref="CA130:CD135" si="123">AH182</f>
        <v>1210508000</v>
      </c>
      <c r="CB130" s="125">
        <f t="shared" si="123"/>
        <v>1364435000</v>
      </c>
      <c r="CC130" s="125">
        <f t="shared" si="123"/>
        <v>1448591000</v>
      </c>
      <c r="CD130" s="125">
        <f t="shared" si="123"/>
        <v>1537937000</v>
      </c>
      <c r="CE130" s="125">
        <f t="shared" ref="CE130:CE135" si="124">AN182</f>
        <v>1632793000</v>
      </c>
      <c r="CF130" s="2">
        <v>12</v>
      </c>
    </row>
    <row r="131" spans="1:84">
      <c r="A131" s="3">
        <f t="shared" si="98"/>
        <v>92</v>
      </c>
      <c r="B131" s="106">
        <v>8</v>
      </c>
      <c r="C131" s="107" t="s">
        <v>155</v>
      </c>
      <c r="D131" s="106">
        <v>20</v>
      </c>
      <c r="E131" s="109"/>
      <c r="F131" s="110" t="s">
        <v>70</v>
      </c>
      <c r="G131" s="111">
        <f t="shared" si="71"/>
        <v>60</v>
      </c>
      <c r="H131" s="111">
        <f t="shared" si="72"/>
        <v>51</v>
      </c>
      <c r="I131" s="112">
        <f t="shared" si="73"/>
        <v>26438045</v>
      </c>
      <c r="J131" s="112">
        <f t="shared" si="74"/>
        <v>2</v>
      </c>
      <c r="K131" s="113">
        <f t="shared" si="75"/>
        <v>0.93</v>
      </c>
      <c r="L131" s="114">
        <f t="shared" si="117"/>
        <v>1.01</v>
      </c>
      <c r="M131" s="115">
        <f t="shared" si="76"/>
        <v>20751783.916734587</v>
      </c>
      <c r="N131" s="115">
        <f t="shared" si="77"/>
        <v>23390576.115449119</v>
      </c>
      <c r="O131" s="115">
        <f t="shared" si="78"/>
        <v>24833255.668500002</v>
      </c>
      <c r="P131" s="115">
        <f t="shared" si="79"/>
        <v>26364916.539604716</v>
      </c>
      <c r="Q131" s="116">
        <f t="shared" si="80"/>
        <v>24833255.668500002</v>
      </c>
      <c r="R131" s="115">
        <f t="shared" si="80"/>
        <v>26364916.539604716</v>
      </c>
      <c r="S131" s="115">
        <f t="shared" si="81"/>
        <v>27991046.901757639</v>
      </c>
      <c r="T131" s="115"/>
      <c r="U131" s="115">
        <f t="shared" si="82"/>
        <v>1058340979.753464</v>
      </c>
      <c r="V131" s="115">
        <f t="shared" si="83"/>
        <v>1192919381.8879051</v>
      </c>
      <c r="W131" s="115">
        <f t="shared" si="84"/>
        <v>1266496039.0935001</v>
      </c>
      <c r="X131" s="116">
        <f t="shared" si="85"/>
        <v>1344610743.5198405</v>
      </c>
      <c r="Y131" s="116">
        <f t="shared" si="86"/>
        <v>1266496039.0935001</v>
      </c>
      <c r="Z131" s="115">
        <f t="shared" si="87"/>
        <v>1344610743.5198405</v>
      </c>
      <c r="AA131" s="115">
        <f t="shared" si="88"/>
        <v>1427543391.9896395</v>
      </c>
      <c r="AB131" s="115"/>
      <c r="AC131" s="117" t="str">
        <f t="shared" si="89"/>
        <v>BERTAHAP</v>
      </c>
      <c r="AD131" s="118">
        <f t="shared" si="90"/>
        <v>0</v>
      </c>
      <c r="AE131" s="119">
        <v>2</v>
      </c>
      <c r="AF131" s="120"/>
      <c r="AG131" s="115" t="str">
        <f t="shared" si="114"/>
        <v>KR</v>
      </c>
      <c r="AH131" s="120">
        <v>1164176000</v>
      </c>
      <c r="AI131" s="120">
        <v>1312212000</v>
      </c>
      <c r="AJ131" s="120">
        <v>1393146000</v>
      </c>
      <c r="AK131" s="121">
        <v>1479072000</v>
      </c>
      <c r="AL131" s="121">
        <v>1393146000</v>
      </c>
      <c r="AM131" s="120">
        <v>1479072000</v>
      </c>
      <c r="AN131" s="120">
        <f t="shared" si="52"/>
        <v>1570298000</v>
      </c>
      <c r="AS131" s="5"/>
      <c r="AT131" s="5"/>
      <c r="AV131" s="2"/>
      <c r="AW131" s="2"/>
      <c r="BR131" s="56">
        <f t="shared" si="91"/>
        <v>-1452770.5727499947</v>
      </c>
      <c r="BT131" s="126"/>
      <c r="BU131" s="122"/>
      <c r="BV131" s="122" t="str">
        <f t="shared" si="119"/>
        <v>1BR-10</v>
      </c>
      <c r="BW131" s="123">
        <f t="shared" si="120"/>
        <v>10</v>
      </c>
      <c r="BX131" s="124">
        <f t="shared" si="121"/>
        <v>74</v>
      </c>
      <c r="BY131" s="124">
        <f t="shared" si="121"/>
        <v>63</v>
      </c>
      <c r="BZ131" s="125">
        <f t="shared" si="122"/>
        <v>25325003.305500001</v>
      </c>
      <c r="CA131" s="125">
        <f t="shared" si="123"/>
        <v>1466576000</v>
      </c>
      <c r="CB131" s="125">
        <f t="shared" si="123"/>
        <v>1653066000</v>
      </c>
      <c r="CC131" s="125">
        <f t="shared" si="123"/>
        <v>1755023000</v>
      </c>
      <c r="CD131" s="125">
        <f t="shared" si="123"/>
        <v>1863269000</v>
      </c>
      <c r="CE131" s="125">
        <f t="shared" si="124"/>
        <v>1978192000</v>
      </c>
    </row>
    <row r="132" spans="1:84">
      <c r="A132" s="3">
        <f t="shared" si="98"/>
        <v>93</v>
      </c>
      <c r="B132" s="106">
        <v>9</v>
      </c>
      <c r="C132" s="107" t="s">
        <v>155</v>
      </c>
      <c r="D132" s="106">
        <v>22</v>
      </c>
      <c r="E132" s="109"/>
      <c r="F132" s="110" t="s">
        <v>89</v>
      </c>
      <c r="G132" s="111">
        <f t="shared" si="71"/>
        <v>81</v>
      </c>
      <c r="H132" s="111">
        <f t="shared" si="72"/>
        <v>70</v>
      </c>
      <c r="I132" s="112">
        <f t="shared" si="73"/>
        <v>26438045</v>
      </c>
      <c r="J132" s="112">
        <f t="shared" si="74"/>
        <v>4</v>
      </c>
      <c r="K132" s="113">
        <f t="shared" si="75"/>
        <v>0.97</v>
      </c>
      <c r="L132" s="114">
        <f t="shared" si="117"/>
        <v>1.01</v>
      </c>
      <c r="M132" s="115">
        <f t="shared" si="76"/>
        <v>21644333.762615643</v>
      </c>
      <c r="N132" s="115">
        <f t="shared" si="77"/>
        <v>24396622.399984561</v>
      </c>
      <c r="O132" s="115">
        <f t="shared" si="78"/>
        <v>25901352.686499998</v>
      </c>
      <c r="P132" s="115">
        <f t="shared" si="79"/>
        <v>27498891.444533944</v>
      </c>
      <c r="Q132" s="116">
        <f t="shared" si="80"/>
        <v>25901352.686499998</v>
      </c>
      <c r="R132" s="115">
        <f t="shared" si="80"/>
        <v>27498891.444533944</v>
      </c>
      <c r="S132" s="115">
        <f t="shared" si="81"/>
        <v>29194962.897532158</v>
      </c>
      <c r="T132" s="115"/>
      <c r="U132" s="115">
        <f t="shared" si="82"/>
        <v>1515103363.383095</v>
      </c>
      <c r="V132" s="115">
        <f t="shared" si="83"/>
        <v>1707763567.9989192</v>
      </c>
      <c r="W132" s="115">
        <f t="shared" si="84"/>
        <v>1813094688.0549998</v>
      </c>
      <c r="X132" s="116">
        <f t="shared" si="85"/>
        <v>1924922401.1173761</v>
      </c>
      <c r="Y132" s="116">
        <f t="shared" si="86"/>
        <v>1813094688.0549998</v>
      </c>
      <c r="Z132" s="115">
        <f t="shared" si="87"/>
        <v>1924922401.1173761</v>
      </c>
      <c r="AA132" s="115">
        <f t="shared" si="88"/>
        <v>2043647402.827251</v>
      </c>
      <c r="AB132" s="115"/>
      <c r="AC132" s="117" t="str">
        <f t="shared" si="89"/>
        <v>BERTAHAP</v>
      </c>
      <c r="AD132" s="118">
        <f t="shared" si="90"/>
        <v>0</v>
      </c>
      <c r="AE132" s="119">
        <v>2</v>
      </c>
      <c r="AF132" s="120"/>
      <c r="AG132" s="115" t="str">
        <f t="shared" si="114"/>
        <v>KR</v>
      </c>
      <c r="AH132" s="120">
        <v>1666614000</v>
      </c>
      <c r="AI132" s="120">
        <v>1878540000</v>
      </c>
      <c r="AJ132" s="120">
        <v>1994405000</v>
      </c>
      <c r="AK132" s="121">
        <v>2117415000</v>
      </c>
      <c r="AL132" s="121">
        <v>1994405000</v>
      </c>
      <c r="AM132" s="120">
        <v>2117415000</v>
      </c>
      <c r="AN132" s="120">
        <f t="shared" si="52"/>
        <v>2248013000</v>
      </c>
      <c r="AS132" s="5"/>
      <c r="AT132" s="5"/>
      <c r="AV132" s="2"/>
      <c r="AW132" s="2"/>
      <c r="BR132" s="56">
        <f t="shared" si="91"/>
        <v>-384673.5547499992</v>
      </c>
      <c r="BT132" s="126"/>
      <c r="BU132" s="122"/>
      <c r="BV132" s="122" t="str">
        <f t="shared" si="119"/>
        <v>1BR-12</v>
      </c>
      <c r="BW132" s="123">
        <f t="shared" si="120"/>
        <v>12</v>
      </c>
      <c r="BX132" s="124">
        <f t="shared" si="121"/>
        <v>67</v>
      </c>
      <c r="BY132" s="124">
        <f t="shared" si="121"/>
        <v>57</v>
      </c>
      <c r="BZ132" s="125">
        <f t="shared" si="122"/>
        <v>25325003.305500001</v>
      </c>
      <c r="CA132" s="125">
        <f t="shared" si="123"/>
        <v>1326902000</v>
      </c>
      <c r="CB132" s="125">
        <f t="shared" si="123"/>
        <v>1495631000</v>
      </c>
      <c r="CC132" s="125">
        <f t="shared" si="123"/>
        <v>1587878000</v>
      </c>
      <c r="CD132" s="125">
        <f t="shared" si="123"/>
        <v>1685815000</v>
      </c>
      <c r="CE132" s="125">
        <f t="shared" si="124"/>
        <v>1789792000</v>
      </c>
    </row>
    <row r="133" spans="1:84">
      <c r="A133" s="3">
        <f t="shared" si="98"/>
        <v>94</v>
      </c>
      <c r="B133" s="106">
        <v>1</v>
      </c>
      <c r="C133" s="107" t="s">
        <v>158</v>
      </c>
      <c r="D133" s="108" t="s">
        <v>24</v>
      </c>
      <c r="E133" s="109"/>
      <c r="F133" s="110" t="s">
        <v>39</v>
      </c>
      <c r="G133" s="111">
        <f t="shared" si="71"/>
        <v>113</v>
      </c>
      <c r="H133" s="111">
        <f t="shared" si="72"/>
        <v>101</v>
      </c>
      <c r="I133" s="112">
        <f t="shared" si="73"/>
        <v>26438045</v>
      </c>
      <c r="J133" s="112">
        <f t="shared" si="74"/>
        <v>6</v>
      </c>
      <c r="K133" s="113">
        <f t="shared" si="75"/>
        <v>0.95</v>
      </c>
      <c r="L133" s="114">
        <f t="shared" si="117"/>
        <v>1.01</v>
      </c>
      <c r="M133" s="115">
        <f t="shared" si="76"/>
        <v>21198058.839675117</v>
      </c>
      <c r="N133" s="115">
        <f t="shared" si="77"/>
        <v>23893599.257716842</v>
      </c>
      <c r="O133" s="115">
        <f t="shared" si="78"/>
        <v>25367304.177500002</v>
      </c>
      <c r="P133" s="115">
        <f t="shared" si="79"/>
        <v>26931903.99206933</v>
      </c>
      <c r="Q133" s="116">
        <f t="shared" si="80"/>
        <v>25367304.177500002</v>
      </c>
      <c r="R133" s="115">
        <f t="shared" si="80"/>
        <v>26931903.99206933</v>
      </c>
      <c r="S133" s="115">
        <f t="shared" si="81"/>
        <v>28593004.8996449</v>
      </c>
      <c r="T133" s="115"/>
      <c r="U133" s="115">
        <f t="shared" si="82"/>
        <v>2141003942.8071868</v>
      </c>
      <c r="V133" s="115">
        <f t="shared" si="83"/>
        <v>2413253525.0294008</v>
      </c>
      <c r="W133" s="115">
        <f t="shared" si="84"/>
        <v>2562097721.9275002</v>
      </c>
      <c r="X133" s="116">
        <f t="shared" si="85"/>
        <v>2720122303.1990023</v>
      </c>
      <c r="Y133" s="116">
        <f t="shared" si="86"/>
        <v>2562097721.9275002</v>
      </c>
      <c r="Z133" s="115">
        <f t="shared" si="87"/>
        <v>2720122303.1990023</v>
      </c>
      <c r="AA133" s="115">
        <f t="shared" si="88"/>
        <v>2887893494.8641348</v>
      </c>
      <c r="AB133" s="115"/>
      <c r="AC133" s="117" t="str">
        <f t="shared" si="89"/>
        <v>BERTAHAP</v>
      </c>
      <c r="AD133" s="118">
        <f t="shared" si="90"/>
        <v>0</v>
      </c>
      <c r="AE133" s="119">
        <v>2</v>
      </c>
      <c r="AF133" s="120"/>
      <c r="AG133" s="115" t="str">
        <f t="shared" si="114"/>
        <v>KR</v>
      </c>
      <c r="AH133" s="120">
        <v>2355105000</v>
      </c>
      <c r="AI133" s="120">
        <v>2654579000</v>
      </c>
      <c r="AJ133" s="120">
        <v>2818308000</v>
      </c>
      <c r="AK133" s="121">
        <v>2992135000</v>
      </c>
      <c r="AL133" s="121">
        <v>2818308000</v>
      </c>
      <c r="AM133" s="120">
        <v>2992135000</v>
      </c>
      <c r="AN133" s="120">
        <f t="shared" si="52"/>
        <v>3176683000</v>
      </c>
      <c r="AS133" s="5"/>
      <c r="AT133" s="5"/>
      <c r="AV133" s="2"/>
      <c r="AW133" s="2"/>
      <c r="BR133" s="56">
        <f t="shared" si="91"/>
        <v>-918722.06374999508</v>
      </c>
      <c r="BT133" s="126"/>
      <c r="BU133" s="122"/>
      <c r="BV133" s="122" t="str">
        <f t="shared" si="119"/>
        <v>1BR-16</v>
      </c>
      <c r="BW133" s="123">
        <f t="shared" si="120"/>
        <v>16</v>
      </c>
      <c r="BX133" s="124">
        <f t="shared" si="121"/>
        <v>71</v>
      </c>
      <c r="BY133" s="124">
        <f t="shared" si="121"/>
        <v>63</v>
      </c>
      <c r="BZ133" s="125">
        <f t="shared" si="122"/>
        <v>25325003.305500001</v>
      </c>
      <c r="CA133" s="125">
        <f t="shared" si="123"/>
        <v>1466576000</v>
      </c>
      <c r="CB133" s="125">
        <f t="shared" si="123"/>
        <v>1653066000</v>
      </c>
      <c r="CC133" s="125">
        <f t="shared" si="123"/>
        <v>1755023000</v>
      </c>
      <c r="CD133" s="125">
        <f t="shared" si="123"/>
        <v>1863269000</v>
      </c>
      <c r="CE133" s="125">
        <f t="shared" si="124"/>
        <v>1978192000</v>
      </c>
    </row>
    <row r="134" spans="1:84">
      <c r="A134" s="3">
        <f t="shared" si="98"/>
        <v>95</v>
      </c>
      <c r="B134" s="106">
        <v>2</v>
      </c>
      <c r="C134" s="107" t="s">
        <v>158</v>
      </c>
      <c r="D134" s="108" t="s">
        <v>35</v>
      </c>
      <c r="E134" s="109"/>
      <c r="F134" s="110" t="s">
        <v>42</v>
      </c>
      <c r="G134" s="111">
        <f t="shared" si="71"/>
        <v>78</v>
      </c>
      <c r="H134" s="111">
        <f t="shared" si="72"/>
        <v>66</v>
      </c>
      <c r="I134" s="112">
        <f t="shared" si="73"/>
        <v>26438045</v>
      </c>
      <c r="J134" s="112">
        <f t="shared" si="74"/>
        <v>2</v>
      </c>
      <c r="K134" s="113">
        <f t="shared" si="75"/>
        <v>0.93</v>
      </c>
      <c r="L134" s="114">
        <f t="shared" si="117"/>
        <v>1.01</v>
      </c>
      <c r="M134" s="115">
        <f t="shared" si="76"/>
        <v>20751783.916734587</v>
      </c>
      <c r="N134" s="115">
        <f t="shared" si="77"/>
        <v>23390576.115449119</v>
      </c>
      <c r="O134" s="115">
        <f t="shared" si="78"/>
        <v>24833255.668500002</v>
      </c>
      <c r="P134" s="115">
        <f t="shared" si="79"/>
        <v>26364916.539604716</v>
      </c>
      <c r="Q134" s="116">
        <f t="shared" si="80"/>
        <v>24833255.668500002</v>
      </c>
      <c r="R134" s="115">
        <f t="shared" si="80"/>
        <v>26364916.539604716</v>
      </c>
      <c r="S134" s="115">
        <f t="shared" si="81"/>
        <v>27991046.901757639</v>
      </c>
      <c r="T134" s="115"/>
      <c r="U134" s="115">
        <f t="shared" si="82"/>
        <v>1369617738.5044827</v>
      </c>
      <c r="V134" s="115">
        <f t="shared" si="83"/>
        <v>1543778023.6196418</v>
      </c>
      <c r="W134" s="115">
        <f t="shared" si="84"/>
        <v>1638994874.1210001</v>
      </c>
      <c r="X134" s="116">
        <f t="shared" si="85"/>
        <v>1740084491.6139112</v>
      </c>
      <c r="Y134" s="116">
        <f t="shared" si="86"/>
        <v>1638994874.1210001</v>
      </c>
      <c r="Z134" s="115">
        <f t="shared" si="87"/>
        <v>1740084491.6139112</v>
      </c>
      <c r="AA134" s="115">
        <f t="shared" si="88"/>
        <v>1847409095.5160041</v>
      </c>
      <c r="AB134" s="115"/>
      <c r="AC134" s="117" t="str">
        <f t="shared" si="89"/>
        <v>BERTAHAP</v>
      </c>
      <c r="AD134" s="118">
        <f t="shared" si="90"/>
        <v>0</v>
      </c>
      <c r="AE134" s="119">
        <v>2</v>
      </c>
      <c r="AF134" s="120"/>
      <c r="AG134" s="115" t="str">
        <f t="shared" si="114"/>
        <v>KR</v>
      </c>
      <c r="AH134" s="120">
        <v>1506580000</v>
      </c>
      <c r="AI134" s="120">
        <v>1698156000</v>
      </c>
      <c r="AJ134" s="120">
        <v>1802895000</v>
      </c>
      <c r="AK134" s="121">
        <v>1914093000</v>
      </c>
      <c r="AL134" s="121">
        <v>1802895000</v>
      </c>
      <c r="AM134" s="120">
        <v>1914093000</v>
      </c>
      <c r="AN134" s="120">
        <f t="shared" si="52"/>
        <v>2032151000</v>
      </c>
      <c r="AS134" s="5"/>
      <c r="AT134" s="5"/>
      <c r="AV134" s="2"/>
      <c r="AW134" s="2"/>
      <c r="BR134" s="56">
        <f t="shared" si="91"/>
        <v>-1452770.5727499947</v>
      </c>
      <c r="BT134" s="126"/>
      <c r="BU134" s="122"/>
      <c r="BV134" s="122" t="str">
        <f t="shared" si="119"/>
        <v>2BR-18</v>
      </c>
      <c r="BW134" s="123">
        <f t="shared" si="120"/>
        <v>18</v>
      </c>
      <c r="BX134" s="124">
        <f t="shared" si="121"/>
        <v>97</v>
      </c>
      <c r="BY134" s="124">
        <f t="shared" si="121"/>
        <v>85</v>
      </c>
      <c r="BZ134" s="125">
        <f t="shared" si="122"/>
        <v>25325003.305500001</v>
      </c>
      <c r="CA134" s="125">
        <f t="shared" si="123"/>
        <v>1978714000</v>
      </c>
      <c r="CB134" s="125">
        <f t="shared" si="123"/>
        <v>2230327000</v>
      </c>
      <c r="CC134" s="125">
        <f t="shared" si="123"/>
        <v>2367888000</v>
      </c>
      <c r="CD134" s="125">
        <f t="shared" si="123"/>
        <v>2513934000</v>
      </c>
      <c r="CE134" s="125">
        <f t="shared" si="124"/>
        <v>2668988000</v>
      </c>
    </row>
    <row r="135" spans="1:84">
      <c r="A135" s="3">
        <f t="shared" si="98"/>
        <v>96</v>
      </c>
      <c r="B135" s="106">
        <v>3</v>
      </c>
      <c r="C135" s="107" t="s">
        <v>158</v>
      </c>
      <c r="D135" s="108" t="s">
        <v>41</v>
      </c>
      <c r="E135" s="109"/>
      <c r="F135" s="110" t="s">
        <v>45</v>
      </c>
      <c r="G135" s="111">
        <f t="shared" si="71"/>
        <v>60</v>
      </c>
      <c r="H135" s="111">
        <f t="shared" si="72"/>
        <v>52</v>
      </c>
      <c r="I135" s="112">
        <f t="shared" si="73"/>
        <v>26438045</v>
      </c>
      <c r="J135" s="112">
        <f t="shared" si="74"/>
        <v>2</v>
      </c>
      <c r="K135" s="113">
        <f t="shared" si="75"/>
        <v>0.93</v>
      </c>
      <c r="L135" s="114">
        <f>SUMIF($AN$4:$AN$22,D135,$AS$4:$AS$22)</f>
        <v>1.01</v>
      </c>
      <c r="M135" s="115">
        <f t="shared" si="76"/>
        <v>20751783.916734587</v>
      </c>
      <c r="N135" s="115">
        <f t="shared" si="77"/>
        <v>23390576.115449119</v>
      </c>
      <c r="O135" s="115">
        <f t="shared" si="78"/>
        <v>24833255.668500002</v>
      </c>
      <c r="P135" s="115">
        <f t="shared" si="79"/>
        <v>26364916.539604716</v>
      </c>
      <c r="Q135" s="116">
        <f t="shared" si="80"/>
        <v>24833255.668500002</v>
      </c>
      <c r="R135" s="115">
        <f t="shared" si="80"/>
        <v>26364916.539604716</v>
      </c>
      <c r="S135" s="115">
        <f t="shared" si="81"/>
        <v>27991046.901757639</v>
      </c>
      <c r="T135" s="115"/>
      <c r="U135" s="115">
        <f t="shared" si="82"/>
        <v>1079092763.6701984</v>
      </c>
      <c r="V135" s="115">
        <f t="shared" si="83"/>
        <v>1216309958.0033543</v>
      </c>
      <c r="W135" s="115">
        <f t="shared" si="84"/>
        <v>1291329294.7620001</v>
      </c>
      <c r="X135" s="116">
        <f t="shared" si="85"/>
        <v>1370975660.0594451</v>
      </c>
      <c r="Y135" s="116">
        <f t="shared" si="86"/>
        <v>1291329294.7620001</v>
      </c>
      <c r="Z135" s="115">
        <f t="shared" si="87"/>
        <v>1370975660.0594451</v>
      </c>
      <c r="AA135" s="115">
        <f t="shared" si="88"/>
        <v>1455534438.8913972</v>
      </c>
      <c r="AB135" s="115"/>
      <c r="AC135" s="117" t="str">
        <f t="shared" si="89"/>
        <v>BERTAHAP</v>
      </c>
      <c r="AD135" s="118">
        <f t="shared" si="90"/>
        <v>0</v>
      </c>
      <c r="AE135" s="119">
        <v>2</v>
      </c>
      <c r="AF135" s="120"/>
      <c r="AG135" s="115" t="str">
        <f t="shared" si="114"/>
        <v>KR</v>
      </c>
      <c r="AH135" s="120">
        <v>1187003000</v>
      </c>
      <c r="AI135" s="120">
        <v>1337941000</v>
      </c>
      <c r="AJ135" s="120">
        <v>1420463000</v>
      </c>
      <c r="AK135" s="121">
        <v>1508074000</v>
      </c>
      <c r="AL135" s="121">
        <v>1420463000</v>
      </c>
      <c r="AM135" s="120">
        <v>1508074000</v>
      </c>
      <c r="AN135" s="120">
        <f t="shared" si="52"/>
        <v>1601088000</v>
      </c>
      <c r="AS135" s="5"/>
      <c r="AT135" s="5"/>
      <c r="AV135" s="2"/>
      <c r="AW135" s="2"/>
      <c r="BR135" s="56">
        <f t="shared" si="91"/>
        <v>-1452770.5727499947</v>
      </c>
      <c r="BT135" s="126"/>
      <c r="BU135" s="131"/>
      <c r="BV135" s="122" t="str">
        <f t="shared" si="119"/>
        <v>1BR-20</v>
      </c>
      <c r="BW135" s="123">
        <f t="shared" si="120"/>
        <v>20</v>
      </c>
      <c r="BX135" s="124">
        <f t="shared" si="121"/>
        <v>60</v>
      </c>
      <c r="BY135" s="124">
        <f t="shared" si="121"/>
        <v>51</v>
      </c>
      <c r="BZ135" s="125">
        <f t="shared" si="122"/>
        <v>25325003.305500001</v>
      </c>
      <c r="CA135" s="125">
        <f t="shared" si="123"/>
        <v>1187229000</v>
      </c>
      <c r="CB135" s="125">
        <f t="shared" si="123"/>
        <v>1338196000</v>
      </c>
      <c r="CC135" s="125">
        <f t="shared" si="123"/>
        <v>1420733000</v>
      </c>
      <c r="CD135" s="125">
        <f t="shared" si="123"/>
        <v>1508361000</v>
      </c>
      <c r="CE135" s="125">
        <f t="shared" si="124"/>
        <v>1601393000</v>
      </c>
    </row>
    <row r="136" spans="1:84">
      <c r="A136" s="3">
        <f t="shared" si="98"/>
        <v>97</v>
      </c>
      <c r="B136" s="106">
        <v>4</v>
      </c>
      <c r="C136" s="107" t="s">
        <v>158</v>
      </c>
      <c r="D136" s="108">
        <v>10</v>
      </c>
      <c r="E136" s="109"/>
      <c r="F136" s="110" t="s">
        <v>48</v>
      </c>
      <c r="G136" s="111">
        <f t="shared" si="71"/>
        <v>74</v>
      </c>
      <c r="H136" s="111">
        <f t="shared" si="72"/>
        <v>63</v>
      </c>
      <c r="I136" s="112">
        <f t="shared" si="73"/>
        <v>26438045</v>
      </c>
      <c r="J136" s="112">
        <f t="shared" si="74"/>
        <v>2</v>
      </c>
      <c r="K136" s="113">
        <f t="shared" si="75"/>
        <v>0.93</v>
      </c>
      <c r="L136" s="114">
        <f t="shared" ref="L136:L141" si="125">SUMIF($AN$4:$AN$22,D136,$AS$4:$AS$22)</f>
        <v>1.01</v>
      </c>
      <c r="M136" s="115">
        <f t="shared" si="76"/>
        <v>20751783.916734587</v>
      </c>
      <c r="N136" s="115">
        <f t="shared" si="77"/>
        <v>23390576.115449119</v>
      </c>
      <c r="O136" s="115">
        <f t="shared" si="78"/>
        <v>24833255.668500002</v>
      </c>
      <c r="P136" s="115">
        <f t="shared" si="79"/>
        <v>26364916.539604716</v>
      </c>
      <c r="Q136" s="116">
        <f t="shared" si="80"/>
        <v>24833255.668500002</v>
      </c>
      <c r="R136" s="115">
        <f t="shared" si="80"/>
        <v>26364916.539604716</v>
      </c>
      <c r="S136" s="115">
        <f t="shared" si="81"/>
        <v>27991046.901757639</v>
      </c>
      <c r="T136" s="115"/>
      <c r="U136" s="115">
        <f t="shared" si="82"/>
        <v>1307362386.7542789</v>
      </c>
      <c r="V136" s="115">
        <f t="shared" si="83"/>
        <v>1473606295.2732944</v>
      </c>
      <c r="W136" s="115">
        <f t="shared" si="84"/>
        <v>1564495107.1155002</v>
      </c>
      <c r="X136" s="116">
        <f t="shared" si="85"/>
        <v>1660989741.9950972</v>
      </c>
      <c r="Y136" s="116">
        <f t="shared" si="86"/>
        <v>1564495107.1155002</v>
      </c>
      <c r="Z136" s="115">
        <f t="shared" si="87"/>
        <v>1660989741.9950972</v>
      </c>
      <c r="AA136" s="115">
        <f t="shared" si="88"/>
        <v>1763435954.8107312</v>
      </c>
      <c r="AB136" s="115"/>
      <c r="AC136" s="117" t="str">
        <f t="shared" si="89"/>
        <v>BERTAHAP</v>
      </c>
      <c r="AD136" s="118">
        <f t="shared" si="90"/>
        <v>0</v>
      </c>
      <c r="AE136" s="119">
        <v>2</v>
      </c>
      <c r="AF136" s="120"/>
      <c r="AG136" s="115" t="str">
        <f t="shared" si="114"/>
        <v>KR</v>
      </c>
      <c r="AH136" s="120">
        <v>1438099000</v>
      </c>
      <c r="AI136" s="120">
        <v>1620967000</v>
      </c>
      <c r="AJ136" s="120">
        <v>1720945000</v>
      </c>
      <c r="AK136" s="121">
        <v>1827089000</v>
      </c>
      <c r="AL136" s="121">
        <v>1720945000</v>
      </c>
      <c r="AM136" s="120">
        <v>1827089000</v>
      </c>
      <c r="AN136" s="120">
        <f t="shared" si="52"/>
        <v>1939780000</v>
      </c>
      <c r="AS136" s="5"/>
      <c r="AT136" s="5"/>
      <c r="AV136" s="2"/>
      <c r="AW136" s="2"/>
      <c r="BR136" s="56">
        <f t="shared" si="91"/>
        <v>-1452770.5727499947</v>
      </c>
      <c r="BT136" s="126">
        <v>26</v>
      </c>
      <c r="BU136" s="122" t="s">
        <v>174</v>
      </c>
      <c r="BV136" s="122" t="str">
        <f>F224</f>
        <v>1BR-6</v>
      </c>
      <c r="BW136" s="123" t="str">
        <f>D224</f>
        <v>06</v>
      </c>
      <c r="BX136" s="124">
        <f>G224</f>
        <v>78</v>
      </c>
      <c r="BY136" s="124">
        <f>H224</f>
        <v>66</v>
      </c>
      <c r="BZ136" s="125">
        <f>O224</f>
        <v>25325003.305500001</v>
      </c>
      <c r="CA136" s="125">
        <f t="shared" ref="CA136:CD137" si="126">AH224</f>
        <v>1536413000</v>
      </c>
      <c r="CB136" s="125">
        <f t="shared" si="126"/>
        <v>1731783000</v>
      </c>
      <c r="CC136" s="125">
        <f t="shared" si="126"/>
        <v>1838596000</v>
      </c>
      <c r="CD136" s="125">
        <f t="shared" si="126"/>
        <v>1951996000</v>
      </c>
      <c r="CE136" s="125">
        <f>AN224</f>
        <v>2072391000</v>
      </c>
      <c r="CF136" s="2">
        <v>8</v>
      </c>
    </row>
    <row r="137" spans="1:84">
      <c r="A137" s="3">
        <f t="shared" si="98"/>
        <v>98</v>
      </c>
      <c r="B137" s="106">
        <v>5</v>
      </c>
      <c r="C137" s="107" t="s">
        <v>158</v>
      </c>
      <c r="D137" s="106">
        <v>12</v>
      </c>
      <c r="E137" s="109"/>
      <c r="F137" s="110" t="s">
        <v>50</v>
      </c>
      <c r="G137" s="111">
        <f t="shared" si="71"/>
        <v>67</v>
      </c>
      <c r="H137" s="111">
        <f t="shared" si="72"/>
        <v>57</v>
      </c>
      <c r="I137" s="112">
        <f t="shared" si="73"/>
        <v>26438045</v>
      </c>
      <c r="J137" s="112">
        <f t="shared" si="74"/>
        <v>2</v>
      </c>
      <c r="K137" s="113">
        <f t="shared" si="75"/>
        <v>0.93</v>
      </c>
      <c r="L137" s="114">
        <f t="shared" si="125"/>
        <v>1.01</v>
      </c>
      <c r="M137" s="115">
        <f t="shared" si="76"/>
        <v>20751783.916734587</v>
      </c>
      <c r="N137" s="115">
        <f t="shared" si="77"/>
        <v>23390576.115449119</v>
      </c>
      <c r="O137" s="115">
        <f t="shared" si="78"/>
        <v>24833255.668500002</v>
      </c>
      <c r="P137" s="115">
        <f t="shared" si="79"/>
        <v>26364916.539604716</v>
      </c>
      <c r="Q137" s="116">
        <f t="shared" si="80"/>
        <v>24833255.668500002</v>
      </c>
      <c r="R137" s="115">
        <f t="shared" si="80"/>
        <v>26364916.539604716</v>
      </c>
      <c r="S137" s="115">
        <f t="shared" si="81"/>
        <v>27991046.901757639</v>
      </c>
      <c r="T137" s="115"/>
      <c r="U137" s="115">
        <f t="shared" si="82"/>
        <v>1182851683.2538714</v>
      </c>
      <c r="V137" s="115">
        <f t="shared" si="83"/>
        <v>1333262838.5805998</v>
      </c>
      <c r="W137" s="115">
        <f t="shared" si="84"/>
        <v>1415495573.1045001</v>
      </c>
      <c r="X137" s="116">
        <f t="shared" si="85"/>
        <v>1502800242.7574687</v>
      </c>
      <c r="Y137" s="116">
        <f t="shared" si="86"/>
        <v>1415495573.1045001</v>
      </c>
      <c r="Z137" s="115">
        <f t="shared" si="87"/>
        <v>1502800242.7574687</v>
      </c>
      <c r="AA137" s="115">
        <f t="shared" si="88"/>
        <v>1595489673.4001853</v>
      </c>
      <c r="AB137" s="115"/>
      <c r="AC137" s="117" t="str">
        <f t="shared" si="89"/>
        <v>BERTAHAP</v>
      </c>
      <c r="AD137" s="118">
        <f t="shared" si="90"/>
        <v>0</v>
      </c>
      <c r="AE137" s="119">
        <v>2</v>
      </c>
      <c r="AF137" s="120"/>
      <c r="AG137" s="115" t="str">
        <f t="shared" si="114"/>
        <v>KR</v>
      </c>
      <c r="AH137" s="120">
        <v>1301137000</v>
      </c>
      <c r="AI137" s="120">
        <v>1466590000</v>
      </c>
      <c r="AJ137" s="120">
        <v>1557046000</v>
      </c>
      <c r="AK137" s="121">
        <v>1653081000</v>
      </c>
      <c r="AL137" s="121">
        <v>1557046000</v>
      </c>
      <c r="AM137" s="120">
        <v>1653081000</v>
      </c>
      <c r="AN137" s="120">
        <f t="shared" si="52"/>
        <v>1755039000</v>
      </c>
      <c r="AS137" s="5"/>
      <c r="AT137" s="5"/>
      <c r="AV137" s="2"/>
      <c r="AW137" s="2"/>
      <c r="BR137" s="56">
        <f t="shared" si="91"/>
        <v>-1452770.5727499947</v>
      </c>
      <c r="BT137" s="126"/>
      <c r="BU137" s="122"/>
      <c r="BV137" s="122" t="str">
        <f>F225</f>
        <v>1BR-8</v>
      </c>
      <c r="BW137" s="123" t="str">
        <f>D225</f>
        <v>08</v>
      </c>
      <c r="BX137" s="124">
        <f>G225</f>
        <v>60</v>
      </c>
      <c r="BY137" s="124">
        <f>H225</f>
        <v>52</v>
      </c>
      <c r="BZ137" s="125">
        <f>O225</f>
        <v>25325003.305500001</v>
      </c>
      <c r="CA137" s="125">
        <f t="shared" si="126"/>
        <v>1210508000</v>
      </c>
      <c r="CB137" s="125">
        <f t="shared" si="126"/>
        <v>1364435000</v>
      </c>
      <c r="CC137" s="125">
        <f t="shared" si="126"/>
        <v>1448591000</v>
      </c>
      <c r="CD137" s="125">
        <f t="shared" si="126"/>
        <v>1537937000</v>
      </c>
      <c r="CE137" s="125">
        <f>AN225</f>
        <v>1632793000</v>
      </c>
    </row>
    <row r="138" spans="1:84">
      <c r="A138" s="3">
        <f t="shared" si="98"/>
        <v>99</v>
      </c>
      <c r="B138" s="106">
        <v>6</v>
      </c>
      <c r="C138" s="107" t="s">
        <v>158</v>
      </c>
      <c r="D138" s="108">
        <v>16</v>
      </c>
      <c r="E138" s="109"/>
      <c r="F138" s="110" t="s">
        <v>52</v>
      </c>
      <c r="G138" s="111">
        <f t="shared" si="71"/>
        <v>71</v>
      </c>
      <c r="H138" s="111">
        <f t="shared" si="72"/>
        <v>63</v>
      </c>
      <c r="I138" s="112">
        <f t="shared" si="73"/>
        <v>26438045</v>
      </c>
      <c r="J138" s="112">
        <f t="shared" si="74"/>
        <v>2</v>
      </c>
      <c r="K138" s="113">
        <f t="shared" si="75"/>
        <v>0.93</v>
      </c>
      <c r="L138" s="114">
        <f t="shared" si="125"/>
        <v>1.01</v>
      </c>
      <c r="M138" s="115">
        <f t="shared" si="76"/>
        <v>20751783.916734587</v>
      </c>
      <c r="N138" s="115">
        <f t="shared" si="77"/>
        <v>23390576.115449119</v>
      </c>
      <c r="O138" s="115">
        <f t="shared" si="78"/>
        <v>24833255.668500002</v>
      </c>
      <c r="P138" s="115">
        <f t="shared" si="79"/>
        <v>26364916.539604716</v>
      </c>
      <c r="Q138" s="116">
        <f t="shared" si="80"/>
        <v>24833255.668500002</v>
      </c>
      <c r="R138" s="115">
        <f t="shared" si="80"/>
        <v>26364916.539604716</v>
      </c>
      <c r="S138" s="115">
        <f t="shared" si="81"/>
        <v>27991046.901757639</v>
      </c>
      <c r="T138" s="115"/>
      <c r="U138" s="115">
        <f t="shared" si="82"/>
        <v>1307362386.7542789</v>
      </c>
      <c r="V138" s="115">
        <f t="shared" si="83"/>
        <v>1473606295.2732944</v>
      </c>
      <c r="W138" s="115">
        <f t="shared" si="84"/>
        <v>1564495107.1155002</v>
      </c>
      <c r="X138" s="116">
        <f t="shared" si="85"/>
        <v>1660989741.9950972</v>
      </c>
      <c r="Y138" s="116">
        <f t="shared" si="86"/>
        <v>1564495107.1155002</v>
      </c>
      <c r="Z138" s="115">
        <f t="shared" si="87"/>
        <v>1660989741.9950972</v>
      </c>
      <c r="AA138" s="115">
        <f t="shared" si="88"/>
        <v>1763435954.8107312</v>
      </c>
      <c r="AB138" s="115"/>
      <c r="AC138" s="117" t="str">
        <f t="shared" si="89"/>
        <v>BERTAHAP</v>
      </c>
      <c r="AD138" s="118">
        <f t="shared" si="90"/>
        <v>0</v>
      </c>
      <c r="AE138" s="119">
        <v>2</v>
      </c>
      <c r="AF138" s="120"/>
      <c r="AG138" s="115" t="e">
        <f>IF(AF138&gt;#REF!,"LB","KR")</f>
        <v>#REF!</v>
      </c>
      <c r="AH138" s="120">
        <v>1438099000</v>
      </c>
      <c r="AI138" s="120">
        <v>1620967000</v>
      </c>
      <c r="AJ138" s="120">
        <v>1720945000</v>
      </c>
      <c r="AK138" s="121">
        <v>1827089000</v>
      </c>
      <c r="AL138" s="121">
        <v>1720945000</v>
      </c>
      <c r="AM138" s="120">
        <v>1827089000</v>
      </c>
      <c r="AN138" s="120">
        <f t="shared" si="52"/>
        <v>1939780000</v>
      </c>
      <c r="AS138" s="5"/>
      <c r="AT138" s="5"/>
      <c r="AV138" s="2"/>
      <c r="AW138" s="2"/>
      <c r="BR138" s="56">
        <f t="shared" si="91"/>
        <v>-1452770.5727499947</v>
      </c>
      <c r="BT138" s="126"/>
      <c r="BU138" s="122"/>
      <c r="BV138" s="122" t="str">
        <f>F228</f>
        <v>2BR-18</v>
      </c>
      <c r="BW138" s="123">
        <f>D228</f>
        <v>18</v>
      </c>
      <c r="BX138" s="124">
        <f>G228</f>
        <v>97</v>
      </c>
      <c r="BY138" s="124">
        <f>H228</f>
        <v>85</v>
      </c>
      <c r="BZ138" s="125">
        <f>O228</f>
        <v>25325003.305500001</v>
      </c>
      <c r="CA138" s="125">
        <f t="shared" ref="CA138:CD139" si="127">AH228</f>
        <v>1978714000</v>
      </c>
      <c r="CB138" s="125">
        <f t="shared" si="127"/>
        <v>2230327000</v>
      </c>
      <c r="CC138" s="125">
        <f t="shared" si="127"/>
        <v>2367888000</v>
      </c>
      <c r="CD138" s="125">
        <f t="shared" si="127"/>
        <v>2513934000</v>
      </c>
      <c r="CE138" s="125">
        <f>AN228</f>
        <v>2668988000</v>
      </c>
    </row>
    <row r="139" spans="1:84">
      <c r="A139" s="3">
        <f t="shared" si="98"/>
        <v>100</v>
      </c>
      <c r="B139" s="106">
        <v>7</v>
      </c>
      <c r="C139" s="107" t="s">
        <v>158</v>
      </c>
      <c r="D139" s="106">
        <v>18</v>
      </c>
      <c r="E139" s="109"/>
      <c r="F139" s="110" t="s">
        <v>54</v>
      </c>
      <c r="G139" s="111">
        <f t="shared" si="71"/>
        <v>97</v>
      </c>
      <c r="H139" s="111">
        <f t="shared" si="72"/>
        <v>85</v>
      </c>
      <c r="I139" s="112">
        <f t="shared" si="73"/>
        <v>26438045</v>
      </c>
      <c r="J139" s="112">
        <f t="shared" si="74"/>
        <v>2</v>
      </c>
      <c r="K139" s="113">
        <f t="shared" si="75"/>
        <v>0.93</v>
      </c>
      <c r="L139" s="114">
        <f t="shared" si="125"/>
        <v>1.01</v>
      </c>
      <c r="M139" s="115">
        <f t="shared" si="76"/>
        <v>20751783.916734587</v>
      </c>
      <c r="N139" s="115">
        <f t="shared" si="77"/>
        <v>23390576.115449119</v>
      </c>
      <c r="O139" s="115">
        <f t="shared" si="78"/>
        <v>24833255.668500002</v>
      </c>
      <c r="P139" s="115">
        <f t="shared" si="79"/>
        <v>26364916.539604716</v>
      </c>
      <c r="Q139" s="116">
        <f t="shared" si="80"/>
        <v>24833255.668500002</v>
      </c>
      <c r="R139" s="115">
        <f t="shared" si="80"/>
        <v>26364916.539604716</v>
      </c>
      <c r="S139" s="115">
        <f t="shared" si="81"/>
        <v>27991046.901757639</v>
      </c>
      <c r="T139" s="115"/>
      <c r="U139" s="115">
        <f t="shared" si="82"/>
        <v>1763901632.9224398</v>
      </c>
      <c r="V139" s="115">
        <f t="shared" si="83"/>
        <v>1988198969.8131752</v>
      </c>
      <c r="W139" s="115">
        <f t="shared" si="84"/>
        <v>2110826731.8225002</v>
      </c>
      <c r="X139" s="116">
        <f t="shared" si="85"/>
        <v>2241017905.8664007</v>
      </c>
      <c r="Y139" s="116">
        <f t="shared" si="86"/>
        <v>2110826731.8225002</v>
      </c>
      <c r="Z139" s="115">
        <f t="shared" si="87"/>
        <v>2241017905.8664007</v>
      </c>
      <c r="AA139" s="115">
        <f t="shared" si="88"/>
        <v>2379238986.6493993</v>
      </c>
      <c r="AB139" s="115"/>
      <c r="AC139" s="117" t="str">
        <f t="shared" si="89"/>
        <v>BERTAHAP</v>
      </c>
      <c r="AD139" s="118">
        <f t="shared" si="90"/>
        <v>0</v>
      </c>
      <c r="AE139" s="119">
        <v>2</v>
      </c>
      <c r="AF139" s="120"/>
      <c r="AG139" s="115" t="str">
        <f>IF(AF139&gt;$AX$42,"LB","KR")</f>
        <v>KR</v>
      </c>
      <c r="AH139" s="120">
        <v>1940292000</v>
      </c>
      <c r="AI139" s="120">
        <v>2187019000</v>
      </c>
      <c r="AJ139" s="120">
        <v>2321910000</v>
      </c>
      <c r="AK139" s="121">
        <v>2465120000</v>
      </c>
      <c r="AL139" s="121">
        <v>2321910000</v>
      </c>
      <c r="AM139" s="120">
        <v>2465120000</v>
      </c>
      <c r="AN139" s="120">
        <f t="shared" ref="AN139:AN202" si="128">ROUNDUP((AA139*(1+$J$5)),-3)</f>
        <v>2617163000</v>
      </c>
      <c r="AS139" s="5"/>
      <c r="AT139" s="5"/>
      <c r="AV139" s="2"/>
      <c r="AW139" s="2"/>
      <c r="BR139" s="56">
        <f t="shared" si="91"/>
        <v>-1452770.5727499947</v>
      </c>
      <c r="BT139" s="126"/>
      <c r="BU139" s="131"/>
      <c r="BV139" s="122" t="str">
        <f>F229</f>
        <v>1BR-20</v>
      </c>
      <c r="BW139" s="123">
        <f>D229</f>
        <v>20</v>
      </c>
      <c r="BX139" s="124">
        <f>G229</f>
        <v>60</v>
      </c>
      <c r="BY139" s="124">
        <f>H229</f>
        <v>51</v>
      </c>
      <c r="BZ139" s="125">
        <f>O229</f>
        <v>25325003.305500001</v>
      </c>
      <c r="CA139" s="125">
        <f t="shared" si="127"/>
        <v>1187229000</v>
      </c>
      <c r="CB139" s="125">
        <f t="shared" si="127"/>
        <v>1338196000</v>
      </c>
      <c r="CC139" s="125">
        <f t="shared" si="127"/>
        <v>1420733000</v>
      </c>
      <c r="CD139" s="125">
        <f t="shared" si="127"/>
        <v>1508361000</v>
      </c>
      <c r="CE139" s="125">
        <f>AN229</f>
        <v>1601393000</v>
      </c>
    </row>
    <row r="140" spans="1:84">
      <c r="A140" s="3">
        <f t="shared" si="98"/>
        <v>101</v>
      </c>
      <c r="B140" s="106">
        <v>8</v>
      </c>
      <c r="C140" s="107" t="s">
        <v>158</v>
      </c>
      <c r="D140" s="106">
        <v>20</v>
      </c>
      <c r="E140" s="109"/>
      <c r="F140" s="110" t="s">
        <v>70</v>
      </c>
      <c r="G140" s="111">
        <f t="shared" si="71"/>
        <v>60</v>
      </c>
      <c r="H140" s="111">
        <f t="shared" si="72"/>
        <v>51</v>
      </c>
      <c r="I140" s="112">
        <f t="shared" si="73"/>
        <v>26438045</v>
      </c>
      <c r="J140" s="112">
        <f t="shared" si="74"/>
        <v>2</v>
      </c>
      <c r="K140" s="113">
        <f t="shared" si="75"/>
        <v>0.93</v>
      </c>
      <c r="L140" s="114">
        <f t="shared" si="125"/>
        <v>1.01</v>
      </c>
      <c r="M140" s="115">
        <f t="shared" si="76"/>
        <v>20751783.916734587</v>
      </c>
      <c r="N140" s="115">
        <f t="shared" si="77"/>
        <v>23390576.115449119</v>
      </c>
      <c r="O140" s="115">
        <f t="shared" si="78"/>
        <v>24833255.668500002</v>
      </c>
      <c r="P140" s="115">
        <f t="shared" si="79"/>
        <v>26364916.539604716</v>
      </c>
      <c r="Q140" s="116">
        <f t="shared" si="80"/>
        <v>24833255.668500002</v>
      </c>
      <c r="R140" s="115">
        <f t="shared" si="80"/>
        <v>26364916.539604716</v>
      </c>
      <c r="S140" s="115">
        <f t="shared" si="81"/>
        <v>27991046.901757639</v>
      </c>
      <c r="T140" s="115"/>
      <c r="U140" s="115">
        <f t="shared" si="82"/>
        <v>1058340979.753464</v>
      </c>
      <c r="V140" s="115">
        <f t="shared" si="83"/>
        <v>1192919381.8879051</v>
      </c>
      <c r="W140" s="115">
        <f t="shared" si="84"/>
        <v>1266496039.0935001</v>
      </c>
      <c r="X140" s="116">
        <f t="shared" si="85"/>
        <v>1344610743.5198405</v>
      </c>
      <c r="Y140" s="116">
        <f t="shared" si="86"/>
        <v>1266496039.0935001</v>
      </c>
      <c r="Z140" s="115">
        <f t="shared" si="87"/>
        <v>1344610743.5198405</v>
      </c>
      <c r="AA140" s="115">
        <f t="shared" si="88"/>
        <v>1427543391.9896395</v>
      </c>
      <c r="AB140" s="115"/>
      <c r="AC140" s="117" t="str">
        <f t="shared" si="89"/>
        <v>BERTAHAP</v>
      </c>
      <c r="AD140" s="118">
        <f t="shared" si="90"/>
        <v>0</v>
      </c>
      <c r="AE140" s="119">
        <v>2</v>
      </c>
      <c r="AF140" s="120"/>
      <c r="AG140" s="115" t="str">
        <f>IF(AF140&gt;$AX$42,"LB","KR")</f>
        <v>KR</v>
      </c>
      <c r="AH140" s="120">
        <v>1164176000</v>
      </c>
      <c r="AI140" s="120">
        <v>1312212000</v>
      </c>
      <c r="AJ140" s="120">
        <v>1393146000</v>
      </c>
      <c r="AK140" s="121">
        <v>1479072000</v>
      </c>
      <c r="AL140" s="121">
        <v>1393146000</v>
      </c>
      <c r="AM140" s="120">
        <v>1479072000</v>
      </c>
      <c r="AN140" s="120">
        <f t="shared" si="128"/>
        <v>1570298000</v>
      </c>
      <c r="AS140" s="5"/>
      <c r="AT140" s="5"/>
      <c r="AV140" s="2"/>
      <c r="AW140" s="2"/>
      <c r="BR140" s="56">
        <f t="shared" si="91"/>
        <v>-1452770.5727499947</v>
      </c>
      <c r="BT140" s="126">
        <v>27</v>
      </c>
      <c r="BU140" s="122" t="s">
        <v>161</v>
      </c>
      <c r="BV140" s="122" t="str">
        <f>F116</f>
        <v>2BR-2</v>
      </c>
      <c r="BW140" s="123" t="str">
        <f>D116</f>
        <v>02</v>
      </c>
      <c r="BX140" s="124">
        <f>G116</f>
        <v>113</v>
      </c>
      <c r="BY140" s="124">
        <f>H116</f>
        <v>101</v>
      </c>
      <c r="BZ140" s="125">
        <f>O116</f>
        <v>25618465.605</v>
      </c>
      <c r="CA140" s="125">
        <f>AH116</f>
        <v>2378423000</v>
      </c>
      <c r="CB140" s="125">
        <f>AI116</f>
        <v>2680862000</v>
      </c>
      <c r="CC140" s="125">
        <f>AJ116</f>
        <v>2846212000</v>
      </c>
      <c r="CD140" s="125">
        <f>AK116</f>
        <v>3021760000</v>
      </c>
      <c r="CE140" s="125">
        <f>AN116</f>
        <v>3208136000</v>
      </c>
      <c r="CF140" s="2">
        <v>5</v>
      </c>
    </row>
    <row r="141" spans="1:84">
      <c r="A141" s="3">
        <f t="shared" si="98"/>
        <v>102</v>
      </c>
      <c r="B141" s="106">
        <v>9</v>
      </c>
      <c r="C141" s="107" t="s">
        <v>158</v>
      </c>
      <c r="D141" s="106">
        <v>22</v>
      </c>
      <c r="E141" s="109"/>
      <c r="F141" s="110" t="s">
        <v>89</v>
      </c>
      <c r="G141" s="111">
        <f t="shared" si="71"/>
        <v>81</v>
      </c>
      <c r="H141" s="111">
        <f t="shared" si="72"/>
        <v>70</v>
      </c>
      <c r="I141" s="112">
        <f t="shared" si="73"/>
        <v>26438045</v>
      </c>
      <c r="J141" s="112">
        <f t="shared" si="74"/>
        <v>4</v>
      </c>
      <c r="K141" s="113">
        <f t="shared" si="75"/>
        <v>0.97</v>
      </c>
      <c r="L141" s="114">
        <f t="shared" si="125"/>
        <v>1.01</v>
      </c>
      <c r="M141" s="115">
        <f t="shared" si="76"/>
        <v>21644333.762615643</v>
      </c>
      <c r="N141" s="115">
        <f t="shared" si="77"/>
        <v>24396622.399984561</v>
      </c>
      <c r="O141" s="115">
        <f t="shared" si="78"/>
        <v>25901352.686499998</v>
      </c>
      <c r="P141" s="115">
        <f t="shared" si="79"/>
        <v>27498891.444533944</v>
      </c>
      <c r="Q141" s="116">
        <f t="shared" si="80"/>
        <v>25901352.686499998</v>
      </c>
      <c r="R141" s="115">
        <f t="shared" si="80"/>
        <v>27498891.444533944</v>
      </c>
      <c r="S141" s="115">
        <f t="shared" si="81"/>
        <v>29194962.897532158</v>
      </c>
      <c r="T141" s="115"/>
      <c r="U141" s="115">
        <f t="shared" si="82"/>
        <v>1515103363.383095</v>
      </c>
      <c r="V141" s="115">
        <f t="shared" si="83"/>
        <v>1707763567.9989192</v>
      </c>
      <c r="W141" s="115">
        <f t="shared" si="84"/>
        <v>1813094688.0549998</v>
      </c>
      <c r="X141" s="116">
        <f t="shared" si="85"/>
        <v>1924922401.1173761</v>
      </c>
      <c r="Y141" s="116">
        <f t="shared" si="86"/>
        <v>1813094688.0549998</v>
      </c>
      <c r="Z141" s="115">
        <f t="shared" si="87"/>
        <v>1924922401.1173761</v>
      </c>
      <c r="AA141" s="115">
        <f t="shared" si="88"/>
        <v>2043647402.827251</v>
      </c>
      <c r="AB141" s="115"/>
      <c r="AC141" s="117" t="str">
        <f t="shared" si="89"/>
        <v>BERTAHAP</v>
      </c>
      <c r="AD141" s="118">
        <f t="shared" si="90"/>
        <v>0</v>
      </c>
      <c r="AE141" s="119">
        <v>2</v>
      </c>
      <c r="AF141" s="120"/>
      <c r="AG141" s="115" t="str">
        <f>IF(AF141&gt;$AX$42,"LB","KR")</f>
        <v>KR</v>
      </c>
      <c r="AH141" s="120">
        <v>1666614000</v>
      </c>
      <c r="AI141" s="120">
        <v>1878540000</v>
      </c>
      <c r="AJ141" s="120">
        <v>1994405000</v>
      </c>
      <c r="AK141" s="121">
        <v>2117415000</v>
      </c>
      <c r="AL141" s="121">
        <v>1994405000</v>
      </c>
      <c r="AM141" s="120">
        <v>2117415000</v>
      </c>
      <c r="AN141" s="120">
        <f t="shared" si="128"/>
        <v>2248013000</v>
      </c>
      <c r="AS141" s="5"/>
      <c r="AT141" s="5"/>
      <c r="AV141" s="2"/>
      <c r="AW141" s="2"/>
      <c r="BR141" s="56">
        <f t="shared" si="91"/>
        <v>-384673.5547499992</v>
      </c>
      <c r="BT141" s="126">
        <v>28</v>
      </c>
      <c r="BU141" s="122" t="s">
        <v>162</v>
      </c>
      <c r="BV141" s="122" t="str">
        <f>F123</f>
        <v>2BR-22</v>
      </c>
      <c r="BW141" s="123">
        <f>D123</f>
        <v>22</v>
      </c>
      <c r="BX141" s="124">
        <f>G123</f>
        <v>81</v>
      </c>
      <c r="BY141" s="124">
        <f>H123</f>
        <v>70</v>
      </c>
      <c r="BZ141" s="125">
        <f>O123</f>
        <v>26157801.722999997</v>
      </c>
      <c r="CA141" s="125">
        <f>AH123</f>
        <v>1683115000</v>
      </c>
      <c r="CB141" s="125">
        <f>AI123</f>
        <v>1897140000</v>
      </c>
      <c r="CC141" s="125">
        <f>AJ123</f>
        <v>2014151000</v>
      </c>
      <c r="CD141" s="125">
        <f>AK123</f>
        <v>2138380000</v>
      </c>
      <c r="CE141" s="125">
        <f>AN123</f>
        <v>2270270000</v>
      </c>
      <c r="CF141" s="2">
        <v>5</v>
      </c>
    </row>
    <row r="142" spans="1:84">
      <c r="A142" s="3">
        <f t="shared" si="98"/>
        <v>103</v>
      </c>
      <c r="B142" s="106">
        <v>1</v>
      </c>
      <c r="C142" s="107" t="s">
        <v>159</v>
      </c>
      <c r="D142" s="108" t="s">
        <v>24</v>
      </c>
      <c r="E142" s="109"/>
      <c r="F142" s="110" t="s">
        <v>39</v>
      </c>
      <c r="G142" s="111">
        <f t="shared" si="71"/>
        <v>113</v>
      </c>
      <c r="H142" s="111">
        <f t="shared" si="72"/>
        <v>101</v>
      </c>
      <c r="I142" s="112">
        <f t="shared" si="73"/>
        <v>26438045</v>
      </c>
      <c r="J142" s="112">
        <f t="shared" si="74"/>
        <v>6</v>
      </c>
      <c r="K142" s="113">
        <f t="shared" si="75"/>
        <v>0.95</v>
      </c>
      <c r="L142" s="249">
        <f t="shared" ref="L142:L148" si="129">SUMIF($AN$4:$AN$22,D142,$BG$4:$BG$22)</f>
        <v>1.02</v>
      </c>
      <c r="M142" s="115">
        <f t="shared" si="76"/>
        <v>21407940.61036497</v>
      </c>
      <c r="N142" s="115">
        <f t="shared" si="77"/>
        <v>24130169.547397207</v>
      </c>
      <c r="O142" s="115">
        <f t="shared" si="78"/>
        <v>25618465.605</v>
      </c>
      <c r="P142" s="115">
        <f t="shared" si="79"/>
        <v>27198556.506842293</v>
      </c>
      <c r="Q142" s="116">
        <f t="shared" si="80"/>
        <v>25618465.605</v>
      </c>
      <c r="R142" s="115">
        <f t="shared" si="80"/>
        <v>27198556.506842293</v>
      </c>
      <c r="S142" s="115">
        <f t="shared" si="81"/>
        <v>28876103.958057225</v>
      </c>
      <c r="T142" s="115"/>
      <c r="U142" s="115">
        <f t="shared" si="82"/>
        <v>2162202001.646862</v>
      </c>
      <c r="V142" s="115">
        <f t="shared" si="83"/>
        <v>2437147124.287118</v>
      </c>
      <c r="W142" s="115">
        <f t="shared" si="84"/>
        <v>2587465026.105</v>
      </c>
      <c r="X142" s="116">
        <f t="shared" si="85"/>
        <v>2747054207.1910715</v>
      </c>
      <c r="Y142" s="116">
        <f t="shared" si="86"/>
        <v>2587465026.105</v>
      </c>
      <c r="Z142" s="115">
        <f t="shared" si="87"/>
        <v>2747054207.1910715</v>
      </c>
      <c r="AA142" s="115">
        <f t="shared" si="88"/>
        <v>2916486499.7637796</v>
      </c>
      <c r="AB142" s="115"/>
      <c r="AC142" s="117" t="str">
        <f t="shared" si="89"/>
        <v>BERTAHAP</v>
      </c>
      <c r="AD142" s="118">
        <f t="shared" si="90"/>
        <v>0</v>
      </c>
      <c r="AE142" s="119">
        <v>2</v>
      </c>
      <c r="AF142" s="120"/>
      <c r="AG142" s="115" t="str">
        <f>IF(AF142&gt;$AX$42,"LB","KR")</f>
        <v>KR</v>
      </c>
      <c r="AH142" s="120">
        <v>2378423000</v>
      </c>
      <c r="AI142" s="120">
        <v>2680862000</v>
      </c>
      <c r="AJ142" s="120">
        <v>2846212000</v>
      </c>
      <c r="AK142" s="121">
        <v>3021760000</v>
      </c>
      <c r="AL142" s="121">
        <v>2846212000</v>
      </c>
      <c r="AM142" s="120">
        <v>3021760000</v>
      </c>
      <c r="AN142" s="120">
        <f t="shared" si="128"/>
        <v>3208136000</v>
      </c>
      <c r="AS142" s="5"/>
      <c r="AT142" s="5"/>
      <c r="AV142" s="2"/>
      <c r="AW142" s="2"/>
      <c r="BR142" s="56">
        <f t="shared" si="91"/>
        <v>-667560.63624999672</v>
      </c>
      <c r="BT142" s="126">
        <v>29</v>
      </c>
      <c r="BU142" s="122" t="s">
        <v>141</v>
      </c>
      <c r="BV142" s="122" t="str">
        <f>F126</f>
        <v>1BR-8</v>
      </c>
      <c r="BW142" s="123" t="str">
        <f>D126</f>
        <v>08</v>
      </c>
      <c r="BX142" s="124">
        <f>G126</f>
        <v>60</v>
      </c>
      <c r="BY142" s="124">
        <f>H126</f>
        <v>52</v>
      </c>
      <c r="BZ142" s="125">
        <f>O126</f>
        <v>24833255.668500002</v>
      </c>
      <c r="CA142" s="125">
        <f>AH126</f>
        <v>1187003000</v>
      </c>
      <c r="CB142" s="125">
        <f>AI126</f>
        <v>1337941000</v>
      </c>
      <c r="CC142" s="125">
        <f>AJ126</f>
        <v>1420463000</v>
      </c>
      <c r="CD142" s="125">
        <f>AK126</f>
        <v>1508074000</v>
      </c>
      <c r="CE142" s="125">
        <f>AN126</f>
        <v>1601088000</v>
      </c>
      <c r="CF142" s="2">
        <v>2</v>
      </c>
    </row>
    <row r="143" spans="1:84">
      <c r="A143" s="3">
        <f t="shared" si="98"/>
        <v>104</v>
      </c>
      <c r="B143" s="106">
        <v>2</v>
      </c>
      <c r="C143" s="107" t="s">
        <v>159</v>
      </c>
      <c r="D143" s="108" t="s">
        <v>35</v>
      </c>
      <c r="E143" s="109"/>
      <c r="F143" s="110" t="s">
        <v>42</v>
      </c>
      <c r="G143" s="111">
        <f t="shared" si="71"/>
        <v>78</v>
      </c>
      <c r="H143" s="111">
        <f t="shared" si="72"/>
        <v>66</v>
      </c>
      <c r="I143" s="112">
        <f t="shared" si="73"/>
        <v>26438045</v>
      </c>
      <c r="J143" s="112">
        <f t="shared" si="74"/>
        <v>2</v>
      </c>
      <c r="K143" s="113">
        <f t="shared" si="75"/>
        <v>0.93</v>
      </c>
      <c r="L143" s="249">
        <f t="shared" si="129"/>
        <v>1.02</v>
      </c>
      <c r="M143" s="115">
        <f t="shared" si="76"/>
        <v>20957247.12383097</v>
      </c>
      <c r="N143" s="115">
        <f t="shared" si="77"/>
        <v>23622165.977978319</v>
      </c>
      <c r="O143" s="115">
        <f t="shared" si="78"/>
        <v>25079129.487000003</v>
      </c>
      <c r="P143" s="115">
        <f t="shared" si="79"/>
        <v>26625955.317224566</v>
      </c>
      <c r="Q143" s="116">
        <f t="shared" si="80"/>
        <v>25079129.487000003</v>
      </c>
      <c r="R143" s="115">
        <f t="shared" si="80"/>
        <v>26625955.317224566</v>
      </c>
      <c r="S143" s="115">
        <f t="shared" si="81"/>
        <v>28268185.979992867</v>
      </c>
      <c r="T143" s="115"/>
      <c r="U143" s="115">
        <f t="shared" si="82"/>
        <v>1383178310.1728439</v>
      </c>
      <c r="V143" s="115">
        <f t="shared" si="83"/>
        <v>1559062954.5465691</v>
      </c>
      <c r="W143" s="115">
        <f t="shared" si="84"/>
        <v>1655222546.1420002</v>
      </c>
      <c r="X143" s="116">
        <f t="shared" si="85"/>
        <v>1757313050.9368215</v>
      </c>
      <c r="Y143" s="116">
        <f t="shared" si="86"/>
        <v>1655222546.1420002</v>
      </c>
      <c r="Z143" s="115">
        <f t="shared" si="87"/>
        <v>1757313050.9368215</v>
      </c>
      <c r="AA143" s="115">
        <f t="shared" si="88"/>
        <v>1865700274.6795292</v>
      </c>
      <c r="AB143" s="115"/>
      <c r="AC143" s="117" t="str">
        <f t="shared" si="89"/>
        <v>BERTAHAP</v>
      </c>
      <c r="AD143" s="118">
        <f t="shared" si="90"/>
        <v>0</v>
      </c>
      <c r="AE143" s="119">
        <v>2</v>
      </c>
      <c r="AF143" s="120"/>
      <c r="AG143" s="115" t="str">
        <f>IF(AF143&gt;$AX$42,"LB","KR")</f>
        <v>KR</v>
      </c>
      <c r="AH143" s="120">
        <v>1521497000</v>
      </c>
      <c r="AI143" s="120">
        <v>1714970000</v>
      </c>
      <c r="AJ143" s="120">
        <v>1820745000</v>
      </c>
      <c r="AK143" s="121">
        <v>1933045000</v>
      </c>
      <c r="AL143" s="121">
        <v>1820745000</v>
      </c>
      <c r="AM143" s="120">
        <v>1933045000</v>
      </c>
      <c r="AN143" s="120">
        <f t="shared" si="128"/>
        <v>2052271000</v>
      </c>
      <c r="AS143" s="5"/>
      <c r="AT143" s="5"/>
      <c r="AV143" s="2"/>
      <c r="AW143" s="2"/>
      <c r="BR143" s="56">
        <f t="shared" si="91"/>
        <v>-1206896.7542499937</v>
      </c>
      <c r="BT143" s="126">
        <v>30</v>
      </c>
      <c r="BU143" s="131" t="s">
        <v>55</v>
      </c>
      <c r="BV143" s="122" t="str">
        <f>F148</f>
        <v>2BR-18</v>
      </c>
      <c r="BW143" s="123">
        <f>D148</f>
        <v>18</v>
      </c>
      <c r="BX143" s="124">
        <f>G148</f>
        <v>97</v>
      </c>
      <c r="BY143" s="124">
        <f>H148</f>
        <v>85</v>
      </c>
      <c r="BZ143" s="125">
        <f>O148</f>
        <v>25079129.487000003</v>
      </c>
      <c r="CA143" s="125">
        <f>AH148</f>
        <v>1959503000</v>
      </c>
      <c r="CB143" s="125">
        <f>AI148</f>
        <v>2208673000</v>
      </c>
      <c r="CC143" s="125">
        <f>AJ148</f>
        <v>2344899000</v>
      </c>
      <c r="CD143" s="125">
        <f>AK148</f>
        <v>2489527000</v>
      </c>
      <c r="CE143" s="125">
        <f>AN148</f>
        <v>2643076000</v>
      </c>
      <c r="CF143" s="2">
        <v>1</v>
      </c>
    </row>
    <row r="144" spans="1:84">
      <c r="A144" s="3">
        <f t="shared" si="98"/>
        <v>105</v>
      </c>
      <c r="B144" s="106">
        <v>3</v>
      </c>
      <c r="C144" s="107" t="s">
        <v>159</v>
      </c>
      <c r="D144" s="108" t="s">
        <v>41</v>
      </c>
      <c r="E144" s="109"/>
      <c r="F144" s="110" t="s">
        <v>45</v>
      </c>
      <c r="G144" s="111">
        <f t="shared" si="71"/>
        <v>60</v>
      </c>
      <c r="H144" s="111">
        <f t="shared" si="72"/>
        <v>52</v>
      </c>
      <c r="I144" s="112">
        <f t="shared" si="73"/>
        <v>26438045</v>
      </c>
      <c r="J144" s="112">
        <f t="shared" si="74"/>
        <v>2</v>
      </c>
      <c r="K144" s="113">
        <f t="shared" si="75"/>
        <v>0.93</v>
      </c>
      <c r="L144" s="249">
        <f t="shared" si="129"/>
        <v>1.02</v>
      </c>
      <c r="M144" s="115">
        <f t="shared" si="76"/>
        <v>20957247.12383097</v>
      </c>
      <c r="N144" s="115">
        <f t="shared" si="77"/>
        <v>23622165.977978319</v>
      </c>
      <c r="O144" s="115">
        <f t="shared" si="78"/>
        <v>25079129.487000003</v>
      </c>
      <c r="P144" s="115">
        <f t="shared" si="79"/>
        <v>26625955.317224566</v>
      </c>
      <c r="Q144" s="116">
        <f t="shared" si="80"/>
        <v>25079129.487000003</v>
      </c>
      <c r="R144" s="115">
        <f t="shared" si="80"/>
        <v>26625955.317224566</v>
      </c>
      <c r="S144" s="115">
        <f t="shared" si="81"/>
        <v>28268185.979992867</v>
      </c>
      <c r="T144" s="115"/>
      <c r="U144" s="115">
        <f t="shared" si="82"/>
        <v>1089776850.4392104</v>
      </c>
      <c r="V144" s="115">
        <f t="shared" si="83"/>
        <v>1228352630.8548727</v>
      </c>
      <c r="W144" s="115">
        <f t="shared" si="84"/>
        <v>1304114733.3240001</v>
      </c>
      <c r="X144" s="116">
        <f t="shared" si="85"/>
        <v>1384549676.4956775</v>
      </c>
      <c r="Y144" s="116">
        <f t="shared" si="86"/>
        <v>1304114733.3240001</v>
      </c>
      <c r="Z144" s="115">
        <f t="shared" si="87"/>
        <v>1384549676.4956775</v>
      </c>
      <c r="AA144" s="115">
        <f t="shared" si="88"/>
        <v>1469945670.9596291</v>
      </c>
      <c r="AB144" s="115"/>
      <c r="AC144" s="117" t="str">
        <f t="shared" si="89"/>
        <v>BERTAHAP</v>
      </c>
      <c r="AD144" s="118">
        <f t="shared" si="90"/>
        <v>0</v>
      </c>
      <c r="AE144" s="119">
        <v>2</v>
      </c>
      <c r="AF144" s="120"/>
      <c r="AG144" s="115" t="e">
        <f>IF(AF144&gt;#REF!,"LB","KR")</f>
        <v>#REF!</v>
      </c>
      <c r="AH144" s="120">
        <v>1198755000</v>
      </c>
      <c r="AI144" s="120">
        <v>1351188000</v>
      </c>
      <c r="AJ144" s="120">
        <v>1434527000</v>
      </c>
      <c r="AK144" s="121">
        <v>1523005000</v>
      </c>
      <c r="AL144" s="121">
        <v>1434527000</v>
      </c>
      <c r="AM144" s="120">
        <v>1523005000</v>
      </c>
      <c r="AN144" s="120">
        <f t="shared" si="128"/>
        <v>1616941000</v>
      </c>
      <c r="AS144" s="5"/>
      <c r="AT144" s="5"/>
      <c r="AV144" s="2"/>
      <c r="AW144" s="2"/>
      <c r="BR144" s="56">
        <f t="shared" si="91"/>
        <v>-1206896.7542499937</v>
      </c>
      <c r="BT144" s="126">
        <v>31</v>
      </c>
      <c r="BU144" s="131" t="s">
        <v>61</v>
      </c>
      <c r="BV144" s="122" t="str">
        <f>F170</f>
        <v>1BR-20</v>
      </c>
      <c r="BW144" s="123">
        <f>D170</f>
        <v>20</v>
      </c>
      <c r="BX144" s="124">
        <f>G170</f>
        <v>60</v>
      </c>
      <c r="BY144" s="124">
        <f>H170</f>
        <v>51</v>
      </c>
      <c r="BZ144" s="125">
        <f>O170</f>
        <v>24833255.668500002</v>
      </c>
      <c r="CA144" s="125">
        <f t="shared" ref="CA144:CD145" si="130">AH170</f>
        <v>1164176000</v>
      </c>
      <c r="CB144" s="125">
        <f t="shared" si="130"/>
        <v>1312212000</v>
      </c>
      <c r="CC144" s="125">
        <f t="shared" si="130"/>
        <v>1393146000</v>
      </c>
      <c r="CD144" s="125">
        <f t="shared" si="130"/>
        <v>1479072000</v>
      </c>
      <c r="CE144" s="125">
        <f>AN170</f>
        <v>1570298000</v>
      </c>
      <c r="CF144" s="2">
        <v>1</v>
      </c>
    </row>
    <row r="145" spans="1:84">
      <c r="A145" s="3">
        <f t="shared" si="98"/>
        <v>106</v>
      </c>
      <c r="B145" s="106">
        <v>4</v>
      </c>
      <c r="C145" s="107" t="s">
        <v>159</v>
      </c>
      <c r="D145" s="108">
        <v>10</v>
      </c>
      <c r="E145" s="109"/>
      <c r="F145" s="110" t="s">
        <v>48</v>
      </c>
      <c r="G145" s="111">
        <f t="shared" si="71"/>
        <v>74</v>
      </c>
      <c r="H145" s="111">
        <f t="shared" si="72"/>
        <v>63</v>
      </c>
      <c r="I145" s="112">
        <f t="shared" si="73"/>
        <v>26438045</v>
      </c>
      <c r="J145" s="112">
        <f t="shared" si="74"/>
        <v>2</v>
      </c>
      <c r="K145" s="113">
        <f t="shared" si="75"/>
        <v>0.93</v>
      </c>
      <c r="L145" s="249">
        <f t="shared" si="129"/>
        <v>1.02</v>
      </c>
      <c r="M145" s="115">
        <f t="shared" si="76"/>
        <v>20957247.12383097</v>
      </c>
      <c r="N145" s="115">
        <f t="shared" si="77"/>
        <v>23622165.977978319</v>
      </c>
      <c r="O145" s="115">
        <f t="shared" si="78"/>
        <v>25079129.487000003</v>
      </c>
      <c r="P145" s="115">
        <f t="shared" si="79"/>
        <v>26625955.317224566</v>
      </c>
      <c r="Q145" s="116">
        <f t="shared" si="80"/>
        <v>25079129.487000003</v>
      </c>
      <c r="R145" s="115">
        <f t="shared" si="80"/>
        <v>26625955.317224566</v>
      </c>
      <c r="S145" s="115">
        <f t="shared" si="81"/>
        <v>28268185.979992867</v>
      </c>
      <c r="T145" s="115"/>
      <c r="U145" s="115">
        <f t="shared" si="82"/>
        <v>1320306568.8013511</v>
      </c>
      <c r="V145" s="115">
        <f t="shared" si="83"/>
        <v>1488196456.6126342</v>
      </c>
      <c r="W145" s="115">
        <f t="shared" si="84"/>
        <v>1579985157.6810002</v>
      </c>
      <c r="X145" s="116">
        <f t="shared" si="85"/>
        <v>1677435184.9851477</v>
      </c>
      <c r="Y145" s="116">
        <f t="shared" si="86"/>
        <v>1579985157.6810002</v>
      </c>
      <c r="Z145" s="115">
        <f t="shared" si="87"/>
        <v>1677435184.9851477</v>
      </c>
      <c r="AA145" s="115">
        <f t="shared" si="88"/>
        <v>1780895716.7395506</v>
      </c>
      <c r="AB145" s="115"/>
      <c r="AC145" s="117" t="str">
        <f t="shared" si="89"/>
        <v>BERTAHAP</v>
      </c>
      <c r="AD145" s="118">
        <f t="shared" si="90"/>
        <v>0</v>
      </c>
      <c r="AE145" s="119">
        <v>2</v>
      </c>
      <c r="AF145" s="120"/>
      <c r="AG145" s="115" t="e">
        <f>IF(AF145&gt;#REF!,"LB","KR")</f>
        <v>#REF!</v>
      </c>
      <c r="AH145" s="120">
        <v>1452338000</v>
      </c>
      <c r="AI145" s="120">
        <v>1637017000</v>
      </c>
      <c r="AJ145" s="120">
        <v>1737984000</v>
      </c>
      <c r="AK145" s="121">
        <v>1845179000</v>
      </c>
      <c r="AL145" s="121">
        <v>1737984000</v>
      </c>
      <c r="AM145" s="120">
        <v>1845179000</v>
      </c>
      <c r="AN145" s="120">
        <f t="shared" si="128"/>
        <v>1958986000</v>
      </c>
      <c r="AS145" s="5"/>
      <c r="AT145" s="5"/>
      <c r="AV145" s="2"/>
      <c r="AW145" s="2"/>
      <c r="BR145" s="56">
        <f t="shared" si="91"/>
        <v>-1206896.7542499937</v>
      </c>
      <c r="BT145" s="126">
        <v>32</v>
      </c>
      <c r="BU145" s="131" t="s">
        <v>61</v>
      </c>
      <c r="BV145" s="122" t="str">
        <f>F171</f>
        <v>2BR-22</v>
      </c>
      <c r="BW145" s="123">
        <f>D171</f>
        <v>22</v>
      </c>
      <c r="BX145" s="124">
        <f>G171</f>
        <v>81</v>
      </c>
      <c r="BY145" s="124">
        <f>H171</f>
        <v>70</v>
      </c>
      <c r="BZ145" s="125">
        <f>O171</f>
        <v>25901352.686499998</v>
      </c>
      <c r="CA145" s="125">
        <f t="shared" si="130"/>
        <v>1666614000</v>
      </c>
      <c r="CB145" s="125">
        <f t="shared" si="130"/>
        <v>1878540000</v>
      </c>
      <c r="CC145" s="125">
        <f t="shared" si="130"/>
        <v>1994405000</v>
      </c>
      <c r="CD145" s="125">
        <f t="shared" si="130"/>
        <v>2117415000</v>
      </c>
      <c r="CE145" s="125">
        <f>AN171</f>
        <v>2248013000</v>
      </c>
      <c r="CF145" s="2">
        <v>1</v>
      </c>
    </row>
    <row r="146" spans="1:84">
      <c r="A146" s="3">
        <f t="shared" si="98"/>
        <v>107</v>
      </c>
      <c r="B146" s="106">
        <v>5</v>
      </c>
      <c r="C146" s="107" t="s">
        <v>159</v>
      </c>
      <c r="D146" s="106">
        <v>12</v>
      </c>
      <c r="E146" s="109"/>
      <c r="F146" s="110" t="s">
        <v>50</v>
      </c>
      <c r="G146" s="111">
        <f t="shared" si="71"/>
        <v>67</v>
      </c>
      <c r="H146" s="111">
        <f t="shared" si="72"/>
        <v>57</v>
      </c>
      <c r="I146" s="112">
        <f t="shared" si="73"/>
        <v>26438045</v>
      </c>
      <c r="J146" s="112">
        <f t="shared" si="74"/>
        <v>2</v>
      </c>
      <c r="K146" s="113">
        <f t="shared" si="75"/>
        <v>0.93</v>
      </c>
      <c r="L146" s="249">
        <f t="shared" si="129"/>
        <v>1.02</v>
      </c>
      <c r="M146" s="115">
        <f t="shared" si="76"/>
        <v>20957247.12383097</v>
      </c>
      <c r="N146" s="115">
        <f t="shared" si="77"/>
        <v>23622165.977978319</v>
      </c>
      <c r="O146" s="115">
        <f t="shared" si="78"/>
        <v>25079129.487000003</v>
      </c>
      <c r="P146" s="115">
        <f t="shared" si="79"/>
        <v>26625955.317224566</v>
      </c>
      <c r="Q146" s="116">
        <f t="shared" si="80"/>
        <v>25079129.487000003</v>
      </c>
      <c r="R146" s="115">
        <f t="shared" si="80"/>
        <v>26625955.317224566</v>
      </c>
      <c r="S146" s="115">
        <f t="shared" si="81"/>
        <v>28268185.979992867</v>
      </c>
      <c r="T146" s="115"/>
      <c r="U146" s="115">
        <f t="shared" si="82"/>
        <v>1194563086.0583653</v>
      </c>
      <c r="V146" s="115">
        <f t="shared" si="83"/>
        <v>1346463460.7447641</v>
      </c>
      <c r="W146" s="115">
        <f t="shared" si="84"/>
        <v>1429510380.7590003</v>
      </c>
      <c r="X146" s="116">
        <f t="shared" si="85"/>
        <v>1517679453.0818002</v>
      </c>
      <c r="Y146" s="116">
        <f t="shared" si="86"/>
        <v>1429510380.7590003</v>
      </c>
      <c r="Z146" s="115">
        <f t="shared" si="87"/>
        <v>1517679453.0818002</v>
      </c>
      <c r="AA146" s="115">
        <f t="shared" si="88"/>
        <v>1611286600.8595934</v>
      </c>
      <c r="AB146" s="115"/>
      <c r="AC146" s="117" t="str">
        <f t="shared" si="89"/>
        <v>BERTAHAP</v>
      </c>
      <c r="AD146" s="118">
        <f t="shared" si="90"/>
        <v>0</v>
      </c>
      <c r="AE146" s="119">
        <v>2</v>
      </c>
      <c r="AF146" s="120"/>
      <c r="AG146" s="115" t="e">
        <f>IF(AF146&gt;#REF!,"LB","KR")</f>
        <v>#REF!</v>
      </c>
      <c r="AH146" s="120">
        <v>1314020000</v>
      </c>
      <c r="AI146" s="120">
        <v>1481110000</v>
      </c>
      <c r="AJ146" s="120">
        <v>1572462000</v>
      </c>
      <c r="AK146" s="121">
        <v>1669448000</v>
      </c>
      <c r="AL146" s="121">
        <v>1572462000</v>
      </c>
      <c r="AM146" s="120">
        <v>1669448000</v>
      </c>
      <c r="AN146" s="120">
        <f t="shared" si="128"/>
        <v>1772416000</v>
      </c>
      <c r="AS146" s="5"/>
      <c r="AT146" s="5"/>
      <c r="AV146" s="2"/>
      <c r="AW146" s="2"/>
      <c r="BR146" s="56">
        <f t="shared" si="91"/>
        <v>-1206896.7542499937</v>
      </c>
      <c r="BT146" s="126">
        <v>33</v>
      </c>
      <c r="BU146" s="131" t="s">
        <v>63</v>
      </c>
      <c r="BV146" s="122" t="str">
        <f>F179</f>
        <v>1BR-20</v>
      </c>
      <c r="BW146" s="123">
        <f>D179</f>
        <v>20</v>
      </c>
      <c r="BX146" s="124">
        <f>G179</f>
        <v>60</v>
      </c>
      <c r="BY146" s="124">
        <f>H179</f>
        <v>51</v>
      </c>
      <c r="BZ146" s="125">
        <f>O179</f>
        <v>25079129.487000003</v>
      </c>
      <c r="CA146" s="125">
        <f>AH179</f>
        <v>1175702000</v>
      </c>
      <c r="CB146" s="125">
        <f>AI179</f>
        <v>1325204000</v>
      </c>
      <c r="CC146" s="125">
        <f>AJ179</f>
        <v>1406940000</v>
      </c>
      <c r="CD146" s="125">
        <f>AK179</f>
        <v>1493717000</v>
      </c>
      <c r="CE146" s="125">
        <f>AN179</f>
        <v>1585846000</v>
      </c>
      <c r="CF146" s="2">
        <v>1</v>
      </c>
    </row>
    <row r="147" spans="1:84">
      <c r="A147" s="3">
        <f t="shared" si="98"/>
        <v>108</v>
      </c>
      <c r="B147" s="106">
        <v>6</v>
      </c>
      <c r="C147" s="107" t="s">
        <v>159</v>
      </c>
      <c r="D147" s="108">
        <v>16</v>
      </c>
      <c r="E147" s="109"/>
      <c r="F147" s="110" t="s">
        <v>52</v>
      </c>
      <c r="G147" s="111">
        <f t="shared" si="71"/>
        <v>71</v>
      </c>
      <c r="H147" s="111">
        <f t="shared" si="72"/>
        <v>63</v>
      </c>
      <c r="I147" s="112">
        <f t="shared" si="73"/>
        <v>26438045</v>
      </c>
      <c r="J147" s="112">
        <f t="shared" si="74"/>
        <v>2</v>
      </c>
      <c r="K147" s="113">
        <f t="shared" si="75"/>
        <v>0.93</v>
      </c>
      <c r="L147" s="249">
        <f t="shared" si="129"/>
        <v>1.02</v>
      </c>
      <c r="M147" s="115">
        <f t="shared" si="76"/>
        <v>20957247.12383097</v>
      </c>
      <c r="N147" s="115">
        <f t="shared" si="77"/>
        <v>23622165.977978319</v>
      </c>
      <c r="O147" s="115">
        <f t="shared" si="78"/>
        <v>25079129.487000003</v>
      </c>
      <c r="P147" s="115">
        <f t="shared" si="79"/>
        <v>26625955.317224566</v>
      </c>
      <c r="Q147" s="116">
        <f t="shared" si="80"/>
        <v>25079129.487000003</v>
      </c>
      <c r="R147" s="115">
        <f t="shared" si="80"/>
        <v>26625955.317224566</v>
      </c>
      <c r="S147" s="115">
        <f t="shared" si="81"/>
        <v>28268185.979992867</v>
      </c>
      <c r="T147" s="115"/>
      <c r="U147" s="115">
        <f t="shared" si="82"/>
        <v>1320306568.8013511</v>
      </c>
      <c r="V147" s="115">
        <f t="shared" si="83"/>
        <v>1488196456.6126342</v>
      </c>
      <c r="W147" s="115">
        <f t="shared" si="84"/>
        <v>1579985157.6810002</v>
      </c>
      <c r="X147" s="116">
        <f t="shared" si="85"/>
        <v>1677435184.9851477</v>
      </c>
      <c r="Y147" s="116">
        <f t="shared" si="86"/>
        <v>1579985157.6810002</v>
      </c>
      <c r="Z147" s="115">
        <f t="shared" si="87"/>
        <v>1677435184.9851477</v>
      </c>
      <c r="AA147" s="115">
        <f t="shared" si="88"/>
        <v>1780895716.7395506</v>
      </c>
      <c r="AB147" s="115"/>
      <c r="AC147" s="117" t="str">
        <f t="shared" si="89"/>
        <v>BERTAHAP</v>
      </c>
      <c r="AD147" s="118">
        <f t="shared" si="90"/>
        <v>0</v>
      </c>
      <c r="AE147" s="119">
        <v>2</v>
      </c>
      <c r="AF147" s="120"/>
      <c r="AG147" s="115" t="e">
        <f>IF(AF147&gt;#REF!,"LB","KR")</f>
        <v>#REF!</v>
      </c>
      <c r="AH147" s="120">
        <v>1452338000</v>
      </c>
      <c r="AI147" s="120">
        <v>1637017000</v>
      </c>
      <c r="AJ147" s="120">
        <v>1737984000</v>
      </c>
      <c r="AK147" s="121">
        <v>1845179000</v>
      </c>
      <c r="AL147" s="121">
        <v>1737984000</v>
      </c>
      <c r="AM147" s="120">
        <v>1845179000</v>
      </c>
      <c r="AN147" s="120">
        <f t="shared" si="128"/>
        <v>1958986000</v>
      </c>
      <c r="AS147" s="5"/>
      <c r="AT147" s="5"/>
      <c r="AV147" s="2"/>
      <c r="AW147" s="2"/>
      <c r="BR147" s="56">
        <f t="shared" si="91"/>
        <v>-1206896.7542499937</v>
      </c>
      <c r="BT147" s="126">
        <v>34</v>
      </c>
      <c r="BU147" s="131" t="s">
        <v>65</v>
      </c>
      <c r="BV147" s="122" t="str">
        <f>F181</f>
        <v>1BR-6</v>
      </c>
      <c r="BW147" s="123" t="str">
        <f>D181</f>
        <v>06</v>
      </c>
      <c r="BX147" s="124">
        <f>G181</f>
        <v>78</v>
      </c>
      <c r="BY147" s="124">
        <f>H181</f>
        <v>66</v>
      </c>
      <c r="BZ147" s="125">
        <f>O181</f>
        <v>25325003.305500001</v>
      </c>
      <c r="CA147" s="125">
        <f>AH181</f>
        <v>1536413000</v>
      </c>
      <c r="CB147" s="125">
        <f>AI181</f>
        <v>1731783000</v>
      </c>
      <c r="CC147" s="125">
        <f>AJ181</f>
        <v>1838596000</v>
      </c>
      <c r="CD147" s="125">
        <f>AK181</f>
        <v>1951996000</v>
      </c>
      <c r="CE147" s="125">
        <f>AN181</f>
        <v>2072391000</v>
      </c>
      <c r="CF147" s="2">
        <v>1</v>
      </c>
    </row>
    <row r="148" spans="1:84">
      <c r="A148" s="3">
        <f t="shared" si="98"/>
        <v>109</v>
      </c>
      <c r="B148" s="106">
        <v>7</v>
      </c>
      <c r="C148" s="107" t="s">
        <v>159</v>
      </c>
      <c r="D148" s="106">
        <v>18</v>
      </c>
      <c r="E148" s="109"/>
      <c r="F148" s="110" t="s">
        <v>54</v>
      </c>
      <c r="G148" s="111">
        <f t="shared" si="71"/>
        <v>97</v>
      </c>
      <c r="H148" s="111">
        <f t="shared" si="72"/>
        <v>85</v>
      </c>
      <c r="I148" s="112">
        <f t="shared" si="73"/>
        <v>26438045</v>
      </c>
      <c r="J148" s="112">
        <f t="shared" si="74"/>
        <v>2</v>
      </c>
      <c r="K148" s="113">
        <f t="shared" si="75"/>
        <v>0.93</v>
      </c>
      <c r="L148" s="249">
        <f t="shared" si="129"/>
        <v>1.02</v>
      </c>
      <c r="M148" s="115">
        <f t="shared" si="76"/>
        <v>20957247.12383097</v>
      </c>
      <c r="N148" s="115">
        <f t="shared" si="77"/>
        <v>23622165.977978319</v>
      </c>
      <c r="O148" s="115">
        <f t="shared" si="78"/>
        <v>25079129.487000003</v>
      </c>
      <c r="P148" s="115">
        <f t="shared" si="79"/>
        <v>26625955.317224566</v>
      </c>
      <c r="Q148" s="116">
        <f t="shared" si="80"/>
        <v>25079129.487000003</v>
      </c>
      <c r="R148" s="115">
        <f t="shared" si="80"/>
        <v>26625955.317224566</v>
      </c>
      <c r="S148" s="115">
        <f t="shared" si="81"/>
        <v>28268185.979992867</v>
      </c>
      <c r="T148" s="115"/>
      <c r="U148" s="115">
        <f t="shared" si="82"/>
        <v>1781366005.5256324</v>
      </c>
      <c r="V148" s="115">
        <f t="shared" si="83"/>
        <v>2007884108.1281571</v>
      </c>
      <c r="W148" s="115">
        <f t="shared" si="84"/>
        <v>2131726006.3950002</v>
      </c>
      <c r="X148" s="116">
        <f t="shared" si="85"/>
        <v>2263206201.964088</v>
      </c>
      <c r="Y148" s="116">
        <f t="shared" si="86"/>
        <v>2131726006.3950002</v>
      </c>
      <c r="Z148" s="115">
        <f t="shared" si="87"/>
        <v>2263206201.964088</v>
      </c>
      <c r="AA148" s="115">
        <f t="shared" si="88"/>
        <v>2402795808.2993937</v>
      </c>
      <c r="AB148" s="115"/>
      <c r="AC148" s="117" t="str">
        <f t="shared" si="89"/>
        <v>BERTAHAP</v>
      </c>
      <c r="AD148" s="118">
        <f t="shared" si="90"/>
        <v>0</v>
      </c>
      <c r="AE148" s="119">
        <v>2</v>
      </c>
      <c r="AF148" s="120"/>
      <c r="AG148" s="115" t="e">
        <f>IF(AF148&gt;#REF!,"LB","KR")</f>
        <v>#REF!</v>
      </c>
      <c r="AH148" s="120">
        <v>1959503000</v>
      </c>
      <c r="AI148" s="120">
        <v>2208673000</v>
      </c>
      <c r="AJ148" s="120">
        <v>2344899000</v>
      </c>
      <c r="AK148" s="121">
        <v>2489527000</v>
      </c>
      <c r="AL148" s="121">
        <v>2344899000</v>
      </c>
      <c r="AM148" s="120">
        <v>2489527000</v>
      </c>
      <c r="AN148" s="120">
        <f t="shared" si="128"/>
        <v>2643076000</v>
      </c>
      <c r="AS148" s="5"/>
      <c r="AT148" s="5"/>
      <c r="AV148" s="2"/>
      <c r="AW148" s="2"/>
      <c r="BR148" s="56">
        <f t="shared" si="91"/>
        <v>-1206896.7542499937</v>
      </c>
      <c r="BT148" s="126">
        <v>35</v>
      </c>
      <c r="BU148" s="131" t="s">
        <v>166</v>
      </c>
      <c r="BV148" s="122" t="str">
        <f>F226</f>
        <v>1BR-10</v>
      </c>
      <c r="BW148" s="123">
        <f>D226</f>
        <v>10</v>
      </c>
      <c r="BX148" s="124">
        <f>G226</f>
        <v>74</v>
      </c>
      <c r="BY148" s="124">
        <f>H226</f>
        <v>63</v>
      </c>
      <c r="BZ148" s="125">
        <f>O226</f>
        <v>25325003.305500001</v>
      </c>
      <c r="CA148" s="125">
        <f t="shared" ref="CA148:CD149" si="131">AH226</f>
        <v>1466576000</v>
      </c>
      <c r="CB148" s="125">
        <f t="shared" si="131"/>
        <v>1653066000</v>
      </c>
      <c r="CC148" s="125">
        <f t="shared" si="131"/>
        <v>1755023000</v>
      </c>
      <c r="CD148" s="125">
        <f t="shared" si="131"/>
        <v>1863269000</v>
      </c>
      <c r="CE148" s="125">
        <f>AN226</f>
        <v>1978192000</v>
      </c>
      <c r="CF148" s="2">
        <v>2</v>
      </c>
    </row>
    <row r="149" spans="1:84">
      <c r="A149" s="3">
        <f t="shared" si="98"/>
        <v>110</v>
      </c>
      <c r="B149" s="106">
        <v>1</v>
      </c>
      <c r="C149" s="107" t="s">
        <v>163</v>
      </c>
      <c r="D149" s="108" t="s">
        <v>24</v>
      </c>
      <c r="E149" s="109"/>
      <c r="F149" s="110" t="s">
        <v>39</v>
      </c>
      <c r="G149" s="111">
        <f t="shared" si="71"/>
        <v>113</v>
      </c>
      <c r="H149" s="111">
        <f t="shared" si="72"/>
        <v>101</v>
      </c>
      <c r="I149" s="112">
        <f t="shared" si="73"/>
        <v>26438045</v>
      </c>
      <c r="J149" s="112">
        <f t="shared" si="74"/>
        <v>6</v>
      </c>
      <c r="K149" s="113">
        <f t="shared" si="75"/>
        <v>0.95</v>
      </c>
      <c r="L149" s="114">
        <f t="shared" ref="L149:L154" si="132">SUMIF($AN$4:$AN$22,D149,$AT$4:$AT$22)</f>
        <v>1.01</v>
      </c>
      <c r="M149" s="115">
        <f t="shared" si="76"/>
        <v>21198058.839675117</v>
      </c>
      <c r="N149" s="115">
        <f t="shared" si="77"/>
        <v>23893599.257716842</v>
      </c>
      <c r="O149" s="115">
        <f t="shared" si="78"/>
        <v>25367304.177500002</v>
      </c>
      <c r="P149" s="115">
        <f t="shared" si="79"/>
        <v>26931903.99206933</v>
      </c>
      <c r="Q149" s="116">
        <f t="shared" si="80"/>
        <v>25367304.177500002</v>
      </c>
      <c r="R149" s="115">
        <f t="shared" si="80"/>
        <v>26931903.99206933</v>
      </c>
      <c r="S149" s="115">
        <f t="shared" si="81"/>
        <v>28593004.8996449</v>
      </c>
      <c r="T149" s="115"/>
      <c r="U149" s="115">
        <f t="shared" si="82"/>
        <v>2141003942.8071868</v>
      </c>
      <c r="V149" s="115">
        <f t="shared" si="83"/>
        <v>2413253525.0294008</v>
      </c>
      <c r="W149" s="115">
        <f t="shared" si="84"/>
        <v>2562097721.9275002</v>
      </c>
      <c r="X149" s="116">
        <f t="shared" si="85"/>
        <v>2720122303.1990023</v>
      </c>
      <c r="Y149" s="116">
        <f t="shared" si="86"/>
        <v>2562097721.9275002</v>
      </c>
      <c r="Z149" s="115">
        <f t="shared" si="87"/>
        <v>2720122303.1990023</v>
      </c>
      <c r="AA149" s="115">
        <f t="shared" si="88"/>
        <v>2887893494.8641348</v>
      </c>
      <c r="AB149" s="115"/>
      <c r="AC149" s="117" t="str">
        <f t="shared" si="89"/>
        <v>BERTAHAP</v>
      </c>
      <c r="AD149" s="118">
        <f t="shared" si="90"/>
        <v>0</v>
      </c>
      <c r="AE149" s="119">
        <v>2</v>
      </c>
      <c r="AF149" s="120"/>
      <c r="AG149" s="115" t="e">
        <f>IF(AF149&gt;#REF!,"LB","KR")</f>
        <v>#REF!</v>
      </c>
      <c r="AH149" s="120">
        <v>2355105000</v>
      </c>
      <c r="AI149" s="120">
        <v>2654579000</v>
      </c>
      <c r="AJ149" s="120">
        <v>2818308000</v>
      </c>
      <c r="AK149" s="121">
        <v>2992135000</v>
      </c>
      <c r="AL149" s="121">
        <v>2818308000</v>
      </c>
      <c r="AM149" s="120">
        <v>2992135000</v>
      </c>
      <c r="AN149" s="120">
        <f t="shared" si="128"/>
        <v>3176683000</v>
      </c>
      <c r="AS149" s="5"/>
      <c r="AT149" s="5"/>
      <c r="AV149" s="2"/>
      <c r="AW149" s="2"/>
      <c r="BR149" s="56">
        <f t="shared" si="91"/>
        <v>-918722.06374999508</v>
      </c>
      <c r="BT149" s="126"/>
      <c r="BU149" s="122"/>
      <c r="BV149" s="122" t="str">
        <f>F227</f>
        <v>1BR-16</v>
      </c>
      <c r="BW149" s="123">
        <f>D227</f>
        <v>16</v>
      </c>
      <c r="BX149" s="124">
        <f>G227</f>
        <v>71</v>
      </c>
      <c r="BY149" s="124">
        <f>H227</f>
        <v>63</v>
      </c>
      <c r="BZ149" s="125">
        <f>O227</f>
        <v>25325003.305500001</v>
      </c>
      <c r="CA149" s="125">
        <f t="shared" si="131"/>
        <v>1466576000</v>
      </c>
      <c r="CB149" s="125">
        <f t="shared" si="131"/>
        <v>1653066000</v>
      </c>
      <c r="CC149" s="125">
        <f t="shared" si="131"/>
        <v>1755023000</v>
      </c>
      <c r="CD149" s="125">
        <f t="shared" si="131"/>
        <v>1863269000</v>
      </c>
      <c r="CE149" s="125">
        <f>AN227</f>
        <v>1978192000</v>
      </c>
    </row>
    <row r="150" spans="1:84">
      <c r="A150" s="3">
        <f t="shared" si="98"/>
        <v>111</v>
      </c>
      <c r="B150" s="106">
        <v>2</v>
      </c>
      <c r="C150" s="107" t="s">
        <v>163</v>
      </c>
      <c r="D150" s="108" t="s">
        <v>35</v>
      </c>
      <c r="E150" s="109"/>
      <c r="F150" s="110" t="s">
        <v>42</v>
      </c>
      <c r="G150" s="111">
        <f t="shared" si="71"/>
        <v>78</v>
      </c>
      <c r="H150" s="111">
        <f t="shared" si="72"/>
        <v>66</v>
      </c>
      <c r="I150" s="112">
        <f t="shared" si="73"/>
        <v>26438045</v>
      </c>
      <c r="J150" s="112">
        <f t="shared" si="74"/>
        <v>2</v>
      </c>
      <c r="K150" s="113">
        <f t="shared" si="75"/>
        <v>0.93</v>
      </c>
      <c r="L150" s="114">
        <f t="shared" si="132"/>
        <v>1.01</v>
      </c>
      <c r="M150" s="115">
        <f t="shared" si="76"/>
        <v>20751783.916734587</v>
      </c>
      <c r="N150" s="115">
        <f t="shared" si="77"/>
        <v>23390576.115449119</v>
      </c>
      <c r="O150" s="115">
        <f t="shared" si="78"/>
        <v>24833255.668500002</v>
      </c>
      <c r="P150" s="115">
        <f t="shared" si="79"/>
        <v>26364916.539604716</v>
      </c>
      <c r="Q150" s="116">
        <f t="shared" si="80"/>
        <v>24833255.668500002</v>
      </c>
      <c r="R150" s="115">
        <f t="shared" si="80"/>
        <v>26364916.539604716</v>
      </c>
      <c r="S150" s="115">
        <f t="shared" si="81"/>
        <v>27991046.901757639</v>
      </c>
      <c r="T150" s="115"/>
      <c r="U150" s="115">
        <f t="shared" si="82"/>
        <v>1369617738.5044827</v>
      </c>
      <c r="V150" s="115">
        <f t="shared" si="83"/>
        <v>1543778023.6196418</v>
      </c>
      <c r="W150" s="115">
        <f t="shared" si="84"/>
        <v>1638994874.1210001</v>
      </c>
      <c r="X150" s="116">
        <f t="shared" si="85"/>
        <v>1740084491.6139112</v>
      </c>
      <c r="Y150" s="116">
        <f t="shared" si="86"/>
        <v>1638994874.1210001</v>
      </c>
      <c r="Z150" s="115">
        <f t="shared" si="87"/>
        <v>1740084491.6139112</v>
      </c>
      <c r="AA150" s="115">
        <f t="shared" si="88"/>
        <v>1847409095.5160041</v>
      </c>
      <c r="AB150" s="115"/>
      <c r="AC150" s="117" t="str">
        <f t="shared" si="89"/>
        <v>BERTAHAP</v>
      </c>
      <c r="AD150" s="118">
        <f t="shared" si="90"/>
        <v>0</v>
      </c>
      <c r="AE150" s="119">
        <v>2</v>
      </c>
      <c r="AF150" s="120"/>
      <c r="AG150" s="115" t="e">
        <f>IF(AF150&gt;#REF!,"LB","KR")</f>
        <v>#REF!</v>
      </c>
      <c r="AH150" s="120">
        <v>1506580000</v>
      </c>
      <c r="AI150" s="120">
        <v>1698156000</v>
      </c>
      <c r="AJ150" s="120">
        <v>1802895000</v>
      </c>
      <c r="AK150" s="121">
        <v>1914093000</v>
      </c>
      <c r="AL150" s="121">
        <v>1802895000</v>
      </c>
      <c r="AM150" s="120">
        <v>1914093000</v>
      </c>
      <c r="AN150" s="120">
        <f t="shared" si="128"/>
        <v>2032151000</v>
      </c>
      <c r="AS150" s="5"/>
      <c r="AT150" s="5"/>
      <c r="AV150" s="2"/>
      <c r="AW150" s="2"/>
      <c r="BR150" s="56">
        <f t="shared" si="91"/>
        <v>-1452770.5727499947</v>
      </c>
      <c r="BT150" s="126">
        <v>36</v>
      </c>
      <c r="BU150" s="131" t="s">
        <v>63</v>
      </c>
      <c r="BV150" s="122" t="str">
        <f>F180</f>
        <v>2BR-22</v>
      </c>
      <c r="BW150" s="123">
        <f>D180</f>
        <v>22</v>
      </c>
      <c r="BX150" s="124">
        <f>G180</f>
        <v>81</v>
      </c>
      <c r="BY150" s="124">
        <f>H180</f>
        <v>70</v>
      </c>
      <c r="BZ150" s="125">
        <f>O180</f>
        <v>26157801.722999997</v>
      </c>
      <c r="CA150" s="125">
        <f>AH180</f>
        <v>1683115000</v>
      </c>
      <c r="CB150" s="125">
        <f>AI180</f>
        <v>1897140000</v>
      </c>
      <c r="CC150" s="125">
        <f>AJ180</f>
        <v>2014151000</v>
      </c>
      <c r="CD150" s="125">
        <f>AK180</f>
        <v>2138380000</v>
      </c>
      <c r="CE150" s="125">
        <f>AN180</f>
        <v>2270270000</v>
      </c>
      <c r="CF150" s="2">
        <v>1</v>
      </c>
    </row>
    <row r="151" spans="1:84">
      <c r="A151" s="3">
        <f t="shared" si="98"/>
        <v>112</v>
      </c>
      <c r="B151" s="106">
        <v>3</v>
      </c>
      <c r="C151" s="107" t="s">
        <v>163</v>
      </c>
      <c r="D151" s="108" t="s">
        <v>41</v>
      </c>
      <c r="E151" s="109"/>
      <c r="F151" s="110" t="s">
        <v>45</v>
      </c>
      <c r="G151" s="111">
        <f t="shared" si="71"/>
        <v>60</v>
      </c>
      <c r="H151" s="111">
        <f t="shared" si="72"/>
        <v>52</v>
      </c>
      <c r="I151" s="112">
        <f t="shared" si="73"/>
        <v>26438045</v>
      </c>
      <c r="J151" s="112">
        <f t="shared" si="74"/>
        <v>2</v>
      </c>
      <c r="K151" s="113">
        <f t="shared" si="75"/>
        <v>0.93</v>
      </c>
      <c r="L151" s="114">
        <f t="shared" si="132"/>
        <v>1.01</v>
      </c>
      <c r="M151" s="115">
        <f t="shared" si="76"/>
        <v>20751783.916734587</v>
      </c>
      <c r="N151" s="115">
        <f t="shared" si="77"/>
        <v>23390576.115449119</v>
      </c>
      <c r="O151" s="115">
        <f t="shared" si="78"/>
        <v>24833255.668500002</v>
      </c>
      <c r="P151" s="115">
        <f t="shared" si="79"/>
        <v>26364916.539604716</v>
      </c>
      <c r="Q151" s="116">
        <f t="shared" si="80"/>
        <v>24833255.668500002</v>
      </c>
      <c r="R151" s="115">
        <f t="shared" si="80"/>
        <v>26364916.539604716</v>
      </c>
      <c r="S151" s="115">
        <f t="shared" si="81"/>
        <v>27991046.901757639</v>
      </c>
      <c r="T151" s="115"/>
      <c r="U151" s="115">
        <f t="shared" si="82"/>
        <v>1079092763.6701984</v>
      </c>
      <c r="V151" s="115">
        <f t="shared" si="83"/>
        <v>1216309958.0033543</v>
      </c>
      <c r="W151" s="115">
        <f t="shared" si="84"/>
        <v>1291329294.7620001</v>
      </c>
      <c r="X151" s="116">
        <f t="shared" si="85"/>
        <v>1370975660.0594451</v>
      </c>
      <c r="Y151" s="116">
        <f t="shared" si="86"/>
        <v>1291329294.7620001</v>
      </c>
      <c r="Z151" s="115">
        <f t="shared" si="87"/>
        <v>1370975660.0594451</v>
      </c>
      <c r="AA151" s="115">
        <f t="shared" si="88"/>
        <v>1455534438.8913972</v>
      </c>
      <c r="AB151" s="115"/>
      <c r="AC151" s="117" t="str">
        <f t="shared" si="89"/>
        <v>BERTAHAP</v>
      </c>
      <c r="AD151" s="118">
        <f t="shared" si="90"/>
        <v>0</v>
      </c>
      <c r="AE151" s="119">
        <v>2</v>
      </c>
      <c r="AF151" s="120"/>
      <c r="AG151" s="115" t="e">
        <f>IF(AF151&gt;#REF!,"LB","KR")</f>
        <v>#REF!</v>
      </c>
      <c r="AH151" s="120">
        <v>1187003000</v>
      </c>
      <c r="AI151" s="120">
        <v>1337941000</v>
      </c>
      <c r="AJ151" s="120">
        <v>1420463000</v>
      </c>
      <c r="AK151" s="121">
        <v>1508074000</v>
      </c>
      <c r="AL151" s="121">
        <v>1420463000</v>
      </c>
      <c r="AM151" s="120">
        <v>1508074000</v>
      </c>
      <c r="AN151" s="120">
        <f t="shared" si="128"/>
        <v>1601088000</v>
      </c>
      <c r="AS151" s="5"/>
      <c r="AT151" s="5"/>
      <c r="AV151" s="2"/>
      <c r="AW151" s="2"/>
      <c r="BR151" s="56">
        <f t="shared" si="91"/>
        <v>-1452770.5727499947</v>
      </c>
      <c r="BT151" s="126">
        <v>37</v>
      </c>
      <c r="BU151" s="122" t="s">
        <v>171</v>
      </c>
      <c r="BV151" s="122" t="str">
        <f>F188</f>
        <v>2BR-22</v>
      </c>
      <c r="BW151" s="123">
        <f>D188</f>
        <v>22</v>
      </c>
      <c r="BX151" s="124">
        <f>G188</f>
        <v>81</v>
      </c>
      <c r="BY151" s="124">
        <f>H188</f>
        <v>70</v>
      </c>
      <c r="BZ151" s="125">
        <f>O188</f>
        <v>26414250.759500001</v>
      </c>
      <c r="CA151" s="125">
        <f t="shared" ref="CA151:CD152" si="133">AH188</f>
        <v>1699616000</v>
      </c>
      <c r="CB151" s="125">
        <f t="shared" si="133"/>
        <v>1915739000</v>
      </c>
      <c r="CC151" s="125">
        <f t="shared" si="133"/>
        <v>2033898000</v>
      </c>
      <c r="CD151" s="125">
        <f t="shared" si="133"/>
        <v>2159344000</v>
      </c>
      <c r="CE151" s="125">
        <f>AN188</f>
        <v>2292528000</v>
      </c>
      <c r="CF151" s="2">
        <v>4</v>
      </c>
    </row>
    <row r="152" spans="1:84">
      <c r="A152" s="3">
        <f t="shared" si="98"/>
        <v>113</v>
      </c>
      <c r="B152" s="106">
        <v>4</v>
      </c>
      <c r="C152" s="107" t="s">
        <v>163</v>
      </c>
      <c r="D152" s="108">
        <v>10</v>
      </c>
      <c r="E152" s="109"/>
      <c r="F152" s="110" t="s">
        <v>48</v>
      </c>
      <c r="G152" s="111">
        <f t="shared" si="71"/>
        <v>74</v>
      </c>
      <c r="H152" s="111">
        <f t="shared" si="72"/>
        <v>63</v>
      </c>
      <c r="I152" s="112">
        <f t="shared" si="73"/>
        <v>26438045</v>
      </c>
      <c r="J152" s="112">
        <f t="shared" si="74"/>
        <v>2</v>
      </c>
      <c r="K152" s="113">
        <f t="shared" si="75"/>
        <v>0.93</v>
      </c>
      <c r="L152" s="114">
        <f t="shared" si="132"/>
        <v>1.01</v>
      </c>
      <c r="M152" s="115">
        <f t="shared" si="76"/>
        <v>20751783.916734587</v>
      </c>
      <c r="N152" s="115">
        <f t="shared" si="77"/>
        <v>23390576.115449119</v>
      </c>
      <c r="O152" s="115">
        <f t="shared" si="78"/>
        <v>24833255.668500002</v>
      </c>
      <c r="P152" s="115">
        <f t="shared" si="79"/>
        <v>26364916.539604716</v>
      </c>
      <c r="Q152" s="116">
        <f t="shared" si="80"/>
        <v>24833255.668500002</v>
      </c>
      <c r="R152" s="115">
        <f t="shared" si="80"/>
        <v>26364916.539604716</v>
      </c>
      <c r="S152" s="115">
        <f t="shared" si="81"/>
        <v>27991046.901757639</v>
      </c>
      <c r="T152" s="115"/>
      <c r="U152" s="115">
        <f t="shared" si="82"/>
        <v>1307362386.7542789</v>
      </c>
      <c r="V152" s="115">
        <f t="shared" si="83"/>
        <v>1473606295.2732944</v>
      </c>
      <c r="W152" s="115">
        <f t="shared" si="84"/>
        <v>1564495107.1155002</v>
      </c>
      <c r="X152" s="116">
        <f t="shared" si="85"/>
        <v>1660989741.9950972</v>
      </c>
      <c r="Y152" s="116">
        <f t="shared" si="86"/>
        <v>1564495107.1155002</v>
      </c>
      <c r="Z152" s="115">
        <f t="shared" si="87"/>
        <v>1660989741.9950972</v>
      </c>
      <c r="AA152" s="115">
        <f t="shared" si="88"/>
        <v>1763435954.8107312</v>
      </c>
      <c r="AB152" s="115"/>
      <c r="AC152" s="117" t="str">
        <f t="shared" si="89"/>
        <v>BERTAHAP</v>
      </c>
      <c r="AD152" s="118">
        <f t="shared" si="90"/>
        <v>0</v>
      </c>
      <c r="AE152" s="119">
        <v>2</v>
      </c>
      <c r="AF152" s="120"/>
      <c r="AG152" s="115" t="e">
        <f>IF(AF152&gt;#REF!,"LB","KR")</f>
        <v>#REF!</v>
      </c>
      <c r="AH152" s="120">
        <v>1438099000</v>
      </c>
      <c r="AI152" s="120">
        <v>1620967000</v>
      </c>
      <c r="AJ152" s="120">
        <v>1720945000</v>
      </c>
      <c r="AK152" s="121">
        <v>1827089000</v>
      </c>
      <c r="AL152" s="121">
        <v>1720945000</v>
      </c>
      <c r="AM152" s="120">
        <v>1827089000</v>
      </c>
      <c r="AN152" s="120">
        <f t="shared" si="128"/>
        <v>1939780000</v>
      </c>
      <c r="AS152" s="5"/>
      <c r="AT152" s="5"/>
      <c r="AV152" s="2"/>
      <c r="AW152" s="2"/>
      <c r="BR152" s="56">
        <f t="shared" si="91"/>
        <v>-1452770.5727499947</v>
      </c>
      <c r="BT152" s="126">
        <v>38</v>
      </c>
      <c r="BU152" s="122" t="s">
        <v>236</v>
      </c>
      <c r="BV152" s="122" t="str">
        <f>F189</f>
        <v>1BR-6</v>
      </c>
      <c r="BW152" s="123" t="str">
        <f>D189</f>
        <v>06</v>
      </c>
      <c r="BX152" s="124">
        <f>G189</f>
        <v>78</v>
      </c>
      <c r="BY152" s="124">
        <f>H189</f>
        <v>66</v>
      </c>
      <c r="BZ152" s="125">
        <f>O189</f>
        <v>25079129.487000003</v>
      </c>
      <c r="CA152" s="125">
        <f t="shared" si="133"/>
        <v>1521497000</v>
      </c>
      <c r="CB152" s="125">
        <f t="shared" si="133"/>
        <v>1714970000</v>
      </c>
      <c r="CC152" s="125">
        <f t="shared" si="133"/>
        <v>1820745000</v>
      </c>
      <c r="CD152" s="125">
        <f t="shared" si="133"/>
        <v>1933045000</v>
      </c>
      <c r="CE152" s="125">
        <f>AN189</f>
        <v>2052271000</v>
      </c>
      <c r="CF152" s="2">
        <v>2</v>
      </c>
    </row>
    <row r="153" spans="1:84">
      <c r="A153" s="3">
        <f t="shared" si="98"/>
        <v>114</v>
      </c>
      <c r="B153" s="106">
        <v>5</v>
      </c>
      <c r="C153" s="107" t="s">
        <v>163</v>
      </c>
      <c r="D153" s="106">
        <v>12</v>
      </c>
      <c r="E153" s="109"/>
      <c r="F153" s="110" t="s">
        <v>50</v>
      </c>
      <c r="G153" s="111">
        <f t="shared" si="71"/>
        <v>67</v>
      </c>
      <c r="H153" s="111">
        <f t="shared" si="72"/>
        <v>57</v>
      </c>
      <c r="I153" s="112">
        <f t="shared" si="73"/>
        <v>26438045</v>
      </c>
      <c r="J153" s="112">
        <f t="shared" si="74"/>
        <v>2</v>
      </c>
      <c r="K153" s="113">
        <f t="shared" si="75"/>
        <v>0.93</v>
      </c>
      <c r="L153" s="114">
        <f t="shared" si="132"/>
        <v>1.01</v>
      </c>
      <c r="M153" s="115">
        <f t="shared" si="76"/>
        <v>20751783.916734587</v>
      </c>
      <c r="N153" s="115">
        <f t="shared" si="77"/>
        <v>23390576.115449119</v>
      </c>
      <c r="O153" s="115">
        <f t="shared" si="78"/>
        <v>24833255.668500002</v>
      </c>
      <c r="P153" s="115">
        <f t="shared" si="79"/>
        <v>26364916.539604716</v>
      </c>
      <c r="Q153" s="116">
        <f t="shared" si="80"/>
        <v>24833255.668500002</v>
      </c>
      <c r="R153" s="115">
        <f t="shared" si="80"/>
        <v>26364916.539604716</v>
      </c>
      <c r="S153" s="115">
        <f t="shared" si="81"/>
        <v>27991046.901757639</v>
      </c>
      <c r="T153" s="115"/>
      <c r="U153" s="115">
        <f t="shared" si="82"/>
        <v>1182851683.2538714</v>
      </c>
      <c r="V153" s="115">
        <f t="shared" si="83"/>
        <v>1333262838.5805998</v>
      </c>
      <c r="W153" s="115">
        <f t="shared" si="84"/>
        <v>1415495573.1045001</v>
      </c>
      <c r="X153" s="116">
        <f t="shared" si="85"/>
        <v>1502800242.7574687</v>
      </c>
      <c r="Y153" s="116">
        <f t="shared" si="86"/>
        <v>1415495573.1045001</v>
      </c>
      <c r="Z153" s="115">
        <f t="shared" si="87"/>
        <v>1502800242.7574687</v>
      </c>
      <c r="AA153" s="115">
        <f t="shared" si="88"/>
        <v>1595489673.4001853</v>
      </c>
      <c r="AB153" s="115"/>
      <c r="AC153" s="117" t="str">
        <f t="shared" si="89"/>
        <v>BERTAHAP</v>
      </c>
      <c r="AD153" s="118">
        <f t="shared" si="90"/>
        <v>0</v>
      </c>
      <c r="AE153" s="119">
        <v>2</v>
      </c>
      <c r="AF153" s="120"/>
      <c r="AG153" s="115" t="e">
        <f>IF(AF153&gt;#REF!,"LB","KR")</f>
        <v>#REF!</v>
      </c>
      <c r="AH153" s="120">
        <v>1301137000</v>
      </c>
      <c r="AI153" s="120">
        <v>1466590000</v>
      </c>
      <c r="AJ153" s="120">
        <v>1557046000</v>
      </c>
      <c r="AK153" s="121">
        <v>1653081000</v>
      </c>
      <c r="AL153" s="121">
        <v>1557046000</v>
      </c>
      <c r="AM153" s="120">
        <v>1653081000</v>
      </c>
      <c r="AN153" s="120">
        <f t="shared" si="128"/>
        <v>1755039000</v>
      </c>
      <c r="AS153" s="5"/>
      <c r="AT153" s="5"/>
      <c r="AV153" s="2"/>
      <c r="AW153" s="2"/>
      <c r="BR153" s="56">
        <f t="shared" si="91"/>
        <v>-1452770.5727499947</v>
      </c>
      <c r="BT153" s="126">
        <v>39</v>
      </c>
      <c r="BU153" s="122" t="s">
        <v>237</v>
      </c>
      <c r="BV153" s="122" t="str">
        <f>F234</f>
        <v>1BR-10</v>
      </c>
      <c r="BW153" s="123">
        <f>D234</f>
        <v>10</v>
      </c>
      <c r="BX153" s="124">
        <f>G234</f>
        <v>74</v>
      </c>
      <c r="BY153" s="124">
        <f>H234</f>
        <v>63</v>
      </c>
      <c r="BZ153" s="125">
        <f>O234</f>
        <v>25079129.487000003</v>
      </c>
      <c r="CA153" s="125">
        <f t="shared" ref="CA153:CD154" si="134">AH234</f>
        <v>1452338000</v>
      </c>
      <c r="CB153" s="125">
        <f t="shared" si="134"/>
        <v>1637017000</v>
      </c>
      <c r="CC153" s="125">
        <f t="shared" si="134"/>
        <v>1737984000</v>
      </c>
      <c r="CD153" s="125">
        <f t="shared" si="134"/>
        <v>1845179000</v>
      </c>
      <c r="CE153" s="125">
        <f>AN234</f>
        <v>1958986000</v>
      </c>
      <c r="CF153" s="2">
        <v>4</v>
      </c>
    </row>
    <row r="154" spans="1:84">
      <c r="A154" s="3">
        <f t="shared" si="98"/>
        <v>115</v>
      </c>
      <c r="B154" s="106">
        <v>6</v>
      </c>
      <c r="C154" s="107" t="s">
        <v>163</v>
      </c>
      <c r="D154" s="108">
        <v>16</v>
      </c>
      <c r="E154" s="109"/>
      <c r="F154" s="110" t="s">
        <v>52</v>
      </c>
      <c r="G154" s="111">
        <f t="shared" si="71"/>
        <v>71</v>
      </c>
      <c r="H154" s="111">
        <f t="shared" si="72"/>
        <v>63</v>
      </c>
      <c r="I154" s="112">
        <f t="shared" si="73"/>
        <v>26438045</v>
      </c>
      <c r="J154" s="112">
        <f t="shared" si="74"/>
        <v>2</v>
      </c>
      <c r="K154" s="113">
        <f t="shared" si="75"/>
        <v>0.93</v>
      </c>
      <c r="L154" s="114">
        <f t="shared" si="132"/>
        <v>1.01</v>
      </c>
      <c r="M154" s="115">
        <f t="shared" si="76"/>
        <v>20751783.916734587</v>
      </c>
      <c r="N154" s="115">
        <f t="shared" si="77"/>
        <v>23390576.115449119</v>
      </c>
      <c r="O154" s="115">
        <f t="shared" si="78"/>
        <v>24833255.668500002</v>
      </c>
      <c r="P154" s="115">
        <f t="shared" si="79"/>
        <v>26364916.539604716</v>
      </c>
      <c r="Q154" s="116">
        <f t="shared" si="80"/>
        <v>24833255.668500002</v>
      </c>
      <c r="R154" s="115">
        <f t="shared" si="80"/>
        <v>26364916.539604716</v>
      </c>
      <c r="S154" s="115">
        <f t="shared" si="81"/>
        <v>27991046.901757639</v>
      </c>
      <c r="T154" s="115"/>
      <c r="U154" s="115">
        <f t="shared" si="82"/>
        <v>1307362386.7542789</v>
      </c>
      <c r="V154" s="115">
        <f t="shared" si="83"/>
        <v>1473606295.2732944</v>
      </c>
      <c r="W154" s="115">
        <f t="shared" si="84"/>
        <v>1564495107.1155002</v>
      </c>
      <c r="X154" s="116">
        <f t="shared" si="85"/>
        <v>1660989741.9950972</v>
      </c>
      <c r="Y154" s="116">
        <f t="shared" si="86"/>
        <v>1564495107.1155002</v>
      </c>
      <c r="Z154" s="115">
        <f t="shared" si="87"/>
        <v>1660989741.9950972</v>
      </c>
      <c r="AA154" s="115">
        <f t="shared" si="88"/>
        <v>1763435954.8107312</v>
      </c>
      <c r="AB154" s="115"/>
      <c r="AC154" s="117" t="str">
        <f t="shared" si="89"/>
        <v>BERTAHAP</v>
      </c>
      <c r="AD154" s="118">
        <f t="shared" si="90"/>
        <v>0</v>
      </c>
      <c r="AE154" s="119">
        <v>2</v>
      </c>
      <c r="AF154" s="120"/>
      <c r="AG154" s="115" t="e">
        <f>IF(AF154&gt;#REF!,"LB","KR")</f>
        <v>#REF!</v>
      </c>
      <c r="AH154" s="120">
        <v>1438099000</v>
      </c>
      <c r="AI154" s="120">
        <v>1620967000</v>
      </c>
      <c r="AJ154" s="120">
        <v>1720945000</v>
      </c>
      <c r="AK154" s="121">
        <v>1827089000</v>
      </c>
      <c r="AL154" s="121">
        <v>1720945000</v>
      </c>
      <c r="AM154" s="120">
        <v>1827089000</v>
      </c>
      <c r="AN154" s="120">
        <f t="shared" si="128"/>
        <v>1939780000</v>
      </c>
      <c r="AS154" s="5"/>
      <c r="AT154" s="5"/>
      <c r="AV154" s="2"/>
      <c r="AW154" s="2"/>
      <c r="BR154" s="56">
        <f t="shared" si="91"/>
        <v>-1452770.5727499947</v>
      </c>
      <c r="BT154" s="126"/>
      <c r="BU154" s="122"/>
      <c r="BV154" s="122" t="str">
        <f>F235</f>
        <v>1BR-16</v>
      </c>
      <c r="BW154" s="123">
        <f>D235</f>
        <v>16</v>
      </c>
      <c r="BX154" s="124">
        <f>G235</f>
        <v>71</v>
      </c>
      <c r="BY154" s="124">
        <f>H235</f>
        <v>63</v>
      </c>
      <c r="BZ154" s="125">
        <f>O235</f>
        <v>25079129.487000003</v>
      </c>
      <c r="CA154" s="125">
        <f t="shared" si="134"/>
        <v>1452338000</v>
      </c>
      <c r="CB154" s="125">
        <f t="shared" si="134"/>
        <v>1637017000</v>
      </c>
      <c r="CC154" s="125">
        <f t="shared" si="134"/>
        <v>1737984000</v>
      </c>
      <c r="CD154" s="125">
        <f t="shared" si="134"/>
        <v>1845179000</v>
      </c>
      <c r="CE154" s="125">
        <f>AN235</f>
        <v>1958986000</v>
      </c>
    </row>
    <row r="155" spans="1:84">
      <c r="A155" s="3">
        <f t="shared" si="98"/>
        <v>116</v>
      </c>
      <c r="B155" s="106">
        <v>7</v>
      </c>
      <c r="C155" s="107" t="s">
        <v>163</v>
      </c>
      <c r="D155" s="106">
        <v>18</v>
      </c>
      <c r="E155" s="109"/>
      <c r="F155" s="110" t="s">
        <v>54</v>
      </c>
      <c r="G155" s="111">
        <f t="shared" si="71"/>
        <v>97</v>
      </c>
      <c r="H155" s="111">
        <f t="shared" si="72"/>
        <v>85</v>
      </c>
      <c r="I155" s="112">
        <f t="shared" si="73"/>
        <v>26438045</v>
      </c>
      <c r="J155" s="112">
        <f t="shared" si="74"/>
        <v>2</v>
      </c>
      <c r="K155" s="113">
        <f t="shared" si="75"/>
        <v>0.93</v>
      </c>
      <c r="L155" s="114">
        <f>SUMIF($AN$4:$AN$22,D155,$AT$4:$AT$22)</f>
        <v>1.01</v>
      </c>
      <c r="M155" s="115">
        <f t="shared" si="76"/>
        <v>20751783.916734587</v>
      </c>
      <c r="N155" s="115">
        <f t="shared" si="77"/>
        <v>23390576.115449119</v>
      </c>
      <c r="O155" s="115">
        <f t="shared" si="78"/>
        <v>24833255.668500002</v>
      </c>
      <c r="P155" s="115">
        <f t="shared" si="79"/>
        <v>26364916.539604716</v>
      </c>
      <c r="Q155" s="116">
        <f t="shared" si="80"/>
        <v>24833255.668500002</v>
      </c>
      <c r="R155" s="115">
        <f t="shared" si="80"/>
        <v>26364916.539604716</v>
      </c>
      <c r="S155" s="115">
        <f t="shared" si="81"/>
        <v>27991046.901757639</v>
      </c>
      <c r="T155" s="115"/>
      <c r="U155" s="115">
        <f t="shared" si="82"/>
        <v>1763901632.9224398</v>
      </c>
      <c r="V155" s="115">
        <f t="shared" si="83"/>
        <v>1988198969.8131752</v>
      </c>
      <c r="W155" s="115">
        <f t="shared" si="84"/>
        <v>2110826731.8225002</v>
      </c>
      <c r="X155" s="116">
        <f t="shared" si="85"/>
        <v>2241017905.8664007</v>
      </c>
      <c r="Y155" s="116">
        <f t="shared" si="86"/>
        <v>2110826731.8225002</v>
      </c>
      <c r="Z155" s="115">
        <f t="shared" si="87"/>
        <v>2241017905.8664007</v>
      </c>
      <c r="AA155" s="115">
        <f t="shared" si="88"/>
        <v>2379238986.6493993</v>
      </c>
      <c r="AB155" s="115"/>
      <c r="AC155" s="117" t="str">
        <f t="shared" si="89"/>
        <v>BERTAHAP</v>
      </c>
      <c r="AD155" s="118">
        <f t="shared" si="90"/>
        <v>0</v>
      </c>
      <c r="AE155" s="119">
        <v>2</v>
      </c>
      <c r="AF155" s="120"/>
      <c r="AG155" s="115" t="e">
        <f>IF(AF155&gt;#REF!,"LB","KR")</f>
        <v>#REF!</v>
      </c>
      <c r="AH155" s="120">
        <v>1940292000</v>
      </c>
      <c r="AI155" s="120">
        <v>2187019000</v>
      </c>
      <c r="AJ155" s="120">
        <v>2321910000</v>
      </c>
      <c r="AK155" s="121">
        <v>2465120000</v>
      </c>
      <c r="AL155" s="121">
        <v>2321910000</v>
      </c>
      <c r="AM155" s="120">
        <v>2465120000</v>
      </c>
      <c r="AN155" s="120">
        <f t="shared" si="128"/>
        <v>2617163000</v>
      </c>
      <c r="AS155" s="5"/>
      <c r="AT155" s="5"/>
      <c r="AV155" s="2"/>
      <c r="AW155" s="2"/>
      <c r="BR155" s="56">
        <f t="shared" si="91"/>
        <v>-1452770.5727499947</v>
      </c>
      <c r="BT155" s="126">
        <v>40</v>
      </c>
      <c r="BU155" s="122" t="s">
        <v>156</v>
      </c>
      <c r="BV155" s="122" t="str">
        <f>F205</f>
        <v>2BR-2</v>
      </c>
      <c r="BW155" s="123" t="str">
        <f>D205</f>
        <v>02</v>
      </c>
      <c r="BX155" s="124">
        <f>G205</f>
        <v>113</v>
      </c>
      <c r="BY155" s="124">
        <f>H205</f>
        <v>101</v>
      </c>
      <c r="BZ155" s="125">
        <f>O205</f>
        <v>25618465.605</v>
      </c>
      <c r="CA155" s="125">
        <f>AH205</f>
        <v>2378423000</v>
      </c>
      <c r="CB155" s="125">
        <f>AI205</f>
        <v>2680862000</v>
      </c>
      <c r="CC155" s="125">
        <f>AJ205</f>
        <v>2846212000</v>
      </c>
      <c r="CD155" s="125">
        <f>AK205</f>
        <v>3021760000</v>
      </c>
      <c r="CE155" s="125">
        <f>AN205</f>
        <v>3208136000</v>
      </c>
      <c r="CF155" s="2">
        <v>2</v>
      </c>
    </row>
    <row r="156" spans="1:84">
      <c r="A156" s="3">
        <f t="shared" si="98"/>
        <v>117</v>
      </c>
      <c r="B156" s="106">
        <v>1</v>
      </c>
      <c r="C156" s="107" t="s">
        <v>165</v>
      </c>
      <c r="D156" s="108" t="s">
        <v>24</v>
      </c>
      <c r="E156" s="109"/>
      <c r="F156" s="110" t="s">
        <v>39</v>
      </c>
      <c r="G156" s="111">
        <f t="shared" si="71"/>
        <v>113</v>
      </c>
      <c r="H156" s="111">
        <f t="shared" si="72"/>
        <v>101</v>
      </c>
      <c r="I156" s="112">
        <f t="shared" si="73"/>
        <v>26438045</v>
      </c>
      <c r="J156" s="112">
        <f t="shared" si="74"/>
        <v>6</v>
      </c>
      <c r="K156" s="113">
        <f t="shared" si="75"/>
        <v>0.95</v>
      </c>
      <c r="L156" s="249">
        <f t="shared" ref="L156:L162" si="135">SUMIF($AN$4:$AN$22,D156,$BH$4:$BH$22)</f>
        <v>1.02</v>
      </c>
      <c r="M156" s="115">
        <f t="shared" si="76"/>
        <v>21407940.61036497</v>
      </c>
      <c r="N156" s="115">
        <f t="shared" si="77"/>
        <v>24130169.547397207</v>
      </c>
      <c r="O156" s="115">
        <f t="shared" si="78"/>
        <v>25618465.605</v>
      </c>
      <c r="P156" s="115">
        <f t="shared" si="79"/>
        <v>27198556.506842293</v>
      </c>
      <c r="Q156" s="116">
        <f t="shared" si="80"/>
        <v>25618465.605</v>
      </c>
      <c r="R156" s="115">
        <f t="shared" si="80"/>
        <v>27198556.506842293</v>
      </c>
      <c r="S156" s="115">
        <f t="shared" si="81"/>
        <v>28876103.958057225</v>
      </c>
      <c r="T156" s="115"/>
      <c r="U156" s="115">
        <f t="shared" si="82"/>
        <v>2162202001.646862</v>
      </c>
      <c r="V156" s="115">
        <f t="shared" si="83"/>
        <v>2437147124.287118</v>
      </c>
      <c r="W156" s="115">
        <f t="shared" si="84"/>
        <v>2587465026.105</v>
      </c>
      <c r="X156" s="116">
        <f t="shared" si="85"/>
        <v>2747054207.1910715</v>
      </c>
      <c r="Y156" s="116">
        <f t="shared" si="86"/>
        <v>2587465026.105</v>
      </c>
      <c r="Z156" s="115">
        <f t="shared" si="87"/>
        <v>2747054207.1910715</v>
      </c>
      <c r="AA156" s="115">
        <f t="shared" si="88"/>
        <v>2916486499.7637796</v>
      </c>
      <c r="AB156" s="115"/>
      <c r="AC156" s="117" t="str">
        <f t="shared" si="89"/>
        <v>BERTAHAP</v>
      </c>
      <c r="AD156" s="118">
        <f t="shared" si="90"/>
        <v>0</v>
      </c>
      <c r="AE156" s="119">
        <v>2</v>
      </c>
      <c r="AF156" s="120"/>
      <c r="AG156" s="115" t="e">
        <f>IF(AF156&gt;#REF!,"LB","KR")</f>
        <v>#REF!</v>
      </c>
      <c r="AH156" s="120">
        <v>2378423000</v>
      </c>
      <c r="AI156" s="120">
        <v>2680862000</v>
      </c>
      <c r="AJ156" s="120">
        <v>2846212000</v>
      </c>
      <c r="AK156" s="121">
        <v>3021760000</v>
      </c>
      <c r="AL156" s="121">
        <v>2846212000</v>
      </c>
      <c r="AM156" s="120">
        <v>3021760000</v>
      </c>
      <c r="AN156" s="120">
        <f t="shared" si="128"/>
        <v>3208136000</v>
      </c>
      <c r="AS156" s="5"/>
      <c r="AT156" s="5"/>
      <c r="AV156" s="2"/>
      <c r="AW156" s="2"/>
      <c r="BR156" s="56">
        <f t="shared" si="91"/>
        <v>-667560.63624999672</v>
      </c>
      <c r="BT156" s="126">
        <v>41</v>
      </c>
      <c r="BU156" s="122" t="s">
        <v>174</v>
      </c>
      <c r="BV156" s="122" t="str">
        <f>F223</f>
        <v>2BR-2</v>
      </c>
      <c r="BW156" s="123" t="str">
        <f>D223</f>
        <v>02</v>
      </c>
      <c r="BX156" s="124">
        <f>G223</f>
        <v>113</v>
      </c>
      <c r="BY156" s="124">
        <f>H223</f>
        <v>101</v>
      </c>
      <c r="BZ156" s="125">
        <f>O223</f>
        <v>25869627.032499999</v>
      </c>
      <c r="CA156" s="125">
        <f>AH223</f>
        <v>2401741000</v>
      </c>
      <c r="CB156" s="125">
        <f>AI223</f>
        <v>2707145000</v>
      </c>
      <c r="CC156" s="125">
        <f>AJ223</f>
        <v>2874116000</v>
      </c>
      <c r="CD156" s="125">
        <f>AK223</f>
        <v>3051385000</v>
      </c>
      <c r="CE156" s="125">
        <f>AN223</f>
        <v>3239588000</v>
      </c>
      <c r="CF156" s="2">
        <v>2</v>
      </c>
    </row>
    <row r="157" spans="1:84">
      <c r="A157" s="3">
        <f t="shared" si="98"/>
        <v>118</v>
      </c>
      <c r="B157" s="106">
        <v>2</v>
      </c>
      <c r="C157" s="107" t="s">
        <v>165</v>
      </c>
      <c r="D157" s="108" t="s">
        <v>35</v>
      </c>
      <c r="E157" s="109"/>
      <c r="F157" s="110" t="s">
        <v>42</v>
      </c>
      <c r="G157" s="111">
        <f t="shared" si="71"/>
        <v>78</v>
      </c>
      <c r="H157" s="111">
        <f t="shared" si="72"/>
        <v>66</v>
      </c>
      <c r="I157" s="112">
        <f t="shared" si="73"/>
        <v>26438045</v>
      </c>
      <c r="J157" s="112">
        <f t="shared" si="74"/>
        <v>2</v>
      </c>
      <c r="K157" s="113">
        <f t="shared" si="75"/>
        <v>0.93</v>
      </c>
      <c r="L157" s="249">
        <f t="shared" si="135"/>
        <v>1.02</v>
      </c>
      <c r="M157" s="115">
        <f t="shared" si="76"/>
        <v>20957247.12383097</v>
      </c>
      <c r="N157" s="115">
        <f t="shared" si="77"/>
        <v>23622165.977978319</v>
      </c>
      <c r="O157" s="115">
        <f t="shared" si="78"/>
        <v>25079129.487000003</v>
      </c>
      <c r="P157" s="115">
        <f t="shared" si="79"/>
        <v>26625955.317224566</v>
      </c>
      <c r="Q157" s="116">
        <f t="shared" si="80"/>
        <v>25079129.487000003</v>
      </c>
      <c r="R157" s="115">
        <f t="shared" si="80"/>
        <v>26625955.317224566</v>
      </c>
      <c r="S157" s="115">
        <f t="shared" si="81"/>
        <v>28268185.979992867</v>
      </c>
      <c r="T157" s="115"/>
      <c r="U157" s="115">
        <f t="shared" si="82"/>
        <v>1383178310.1728439</v>
      </c>
      <c r="V157" s="115">
        <f t="shared" si="83"/>
        <v>1559062954.5465691</v>
      </c>
      <c r="W157" s="115">
        <f t="shared" si="84"/>
        <v>1655222546.1420002</v>
      </c>
      <c r="X157" s="116">
        <f t="shared" si="85"/>
        <v>1757313050.9368215</v>
      </c>
      <c r="Y157" s="116">
        <f t="shared" si="86"/>
        <v>1655222546.1420002</v>
      </c>
      <c r="Z157" s="115">
        <f t="shared" si="87"/>
        <v>1757313050.9368215</v>
      </c>
      <c r="AA157" s="115">
        <f t="shared" si="88"/>
        <v>1865700274.6795292</v>
      </c>
      <c r="AB157" s="115"/>
      <c r="AC157" s="117" t="str">
        <f t="shared" si="89"/>
        <v>BERTAHAP</v>
      </c>
      <c r="AD157" s="118">
        <f t="shared" si="90"/>
        <v>0</v>
      </c>
      <c r="AE157" s="119">
        <v>2</v>
      </c>
      <c r="AF157" s="120"/>
      <c r="AG157" s="115" t="e">
        <f>IF(AF157&gt;#REF!,"LB","KR")</f>
        <v>#REF!</v>
      </c>
      <c r="AH157" s="120">
        <v>1521497000</v>
      </c>
      <c r="AI157" s="120">
        <v>1714970000</v>
      </c>
      <c r="AJ157" s="120">
        <v>1820745000</v>
      </c>
      <c r="AK157" s="121">
        <v>1933045000</v>
      </c>
      <c r="AL157" s="121">
        <v>1820745000</v>
      </c>
      <c r="AM157" s="120">
        <v>1933045000</v>
      </c>
      <c r="AN157" s="120">
        <f t="shared" si="128"/>
        <v>2052271000</v>
      </c>
      <c r="AS157" s="5"/>
      <c r="AT157" s="5"/>
      <c r="AV157" s="2"/>
      <c r="AW157" s="2"/>
      <c r="BR157" s="56">
        <f t="shared" si="91"/>
        <v>-1206896.7542499937</v>
      </c>
      <c r="BT157" s="126">
        <v>42</v>
      </c>
      <c r="BU157" s="122" t="s">
        <v>175</v>
      </c>
      <c r="BV157" s="122" t="str">
        <f>F247</f>
        <v>2BR-2</v>
      </c>
      <c r="BW157" s="123" t="str">
        <f>D247</f>
        <v>02</v>
      </c>
      <c r="BX157" s="124">
        <f t="shared" ref="BX157:BY159" si="136">G247</f>
        <v>113</v>
      </c>
      <c r="BY157" s="124">
        <f t="shared" si="136"/>
        <v>101</v>
      </c>
      <c r="BZ157" s="125">
        <f>O247</f>
        <v>25492884.891249999</v>
      </c>
      <c r="CA157" s="125">
        <f t="shared" ref="CA157:CD159" si="137">AH247</f>
        <v>2366764000</v>
      </c>
      <c r="CB157" s="125">
        <f t="shared" si="137"/>
        <v>2667721000</v>
      </c>
      <c r="CC157" s="125">
        <f t="shared" si="137"/>
        <v>2832260000</v>
      </c>
      <c r="CD157" s="125">
        <f t="shared" si="137"/>
        <v>3006948000</v>
      </c>
      <c r="CE157" s="125">
        <f>AN247</f>
        <v>3192409000</v>
      </c>
      <c r="CF157" s="2">
        <v>5</v>
      </c>
    </row>
    <row r="158" spans="1:84">
      <c r="A158" s="3">
        <f t="shared" si="98"/>
        <v>119</v>
      </c>
      <c r="B158" s="106">
        <v>3</v>
      </c>
      <c r="C158" s="107" t="s">
        <v>165</v>
      </c>
      <c r="D158" s="108" t="s">
        <v>41</v>
      </c>
      <c r="E158" s="109"/>
      <c r="F158" s="110" t="s">
        <v>45</v>
      </c>
      <c r="G158" s="111">
        <f t="shared" si="71"/>
        <v>60</v>
      </c>
      <c r="H158" s="111">
        <f t="shared" si="72"/>
        <v>52</v>
      </c>
      <c r="I158" s="112">
        <f t="shared" si="73"/>
        <v>26438045</v>
      </c>
      <c r="J158" s="112">
        <f t="shared" si="74"/>
        <v>2</v>
      </c>
      <c r="K158" s="113">
        <f t="shared" si="75"/>
        <v>0.93</v>
      </c>
      <c r="L158" s="249">
        <f t="shared" si="135"/>
        <v>1.02</v>
      </c>
      <c r="M158" s="115">
        <f t="shared" si="76"/>
        <v>20957247.12383097</v>
      </c>
      <c r="N158" s="115">
        <f t="shared" si="77"/>
        <v>23622165.977978319</v>
      </c>
      <c r="O158" s="115">
        <f t="shared" si="78"/>
        <v>25079129.487000003</v>
      </c>
      <c r="P158" s="115">
        <f t="shared" si="79"/>
        <v>26625955.317224566</v>
      </c>
      <c r="Q158" s="116">
        <f t="shared" si="80"/>
        <v>25079129.487000003</v>
      </c>
      <c r="R158" s="115">
        <f t="shared" si="80"/>
        <v>26625955.317224566</v>
      </c>
      <c r="S158" s="115">
        <f t="shared" si="81"/>
        <v>28268185.979992867</v>
      </c>
      <c r="T158" s="115"/>
      <c r="U158" s="115">
        <f t="shared" si="82"/>
        <v>1089776850.4392104</v>
      </c>
      <c r="V158" s="115">
        <f t="shared" si="83"/>
        <v>1228352630.8548727</v>
      </c>
      <c r="W158" s="115">
        <f t="shared" si="84"/>
        <v>1304114733.3240001</v>
      </c>
      <c r="X158" s="116">
        <f t="shared" si="85"/>
        <v>1384549676.4956775</v>
      </c>
      <c r="Y158" s="116">
        <f t="shared" si="86"/>
        <v>1304114733.3240001</v>
      </c>
      <c r="Z158" s="115">
        <f t="shared" si="87"/>
        <v>1384549676.4956775</v>
      </c>
      <c r="AA158" s="115">
        <f t="shared" si="88"/>
        <v>1469945670.9596291</v>
      </c>
      <c r="AB158" s="115"/>
      <c r="AC158" s="117" t="str">
        <f t="shared" si="89"/>
        <v>BERTAHAP</v>
      </c>
      <c r="AD158" s="118">
        <f t="shared" si="90"/>
        <v>0</v>
      </c>
      <c r="AE158" s="119">
        <v>2</v>
      </c>
      <c r="AF158" s="120"/>
      <c r="AG158" s="115" t="e">
        <f>IF(AF158&gt;#REF!,"LB","KR")</f>
        <v>#REF!</v>
      </c>
      <c r="AH158" s="120">
        <v>1198755000</v>
      </c>
      <c r="AI158" s="120">
        <v>1351188000</v>
      </c>
      <c r="AJ158" s="120">
        <v>1434527000</v>
      </c>
      <c r="AK158" s="121">
        <v>1523005000</v>
      </c>
      <c r="AL158" s="121">
        <v>1434527000</v>
      </c>
      <c r="AM158" s="120">
        <v>1523005000</v>
      </c>
      <c r="AN158" s="120">
        <f t="shared" si="128"/>
        <v>1616941000</v>
      </c>
      <c r="AS158" s="5"/>
      <c r="AT158" s="5"/>
      <c r="AV158" s="2"/>
      <c r="AW158" s="2"/>
      <c r="BR158" s="56">
        <f t="shared" si="91"/>
        <v>-1206896.7542499937</v>
      </c>
      <c r="BT158" s="126">
        <v>43</v>
      </c>
      <c r="BU158" s="122" t="s">
        <v>176</v>
      </c>
      <c r="BV158" s="122" t="str">
        <f>F248</f>
        <v>1BR-6</v>
      </c>
      <c r="BW158" s="123" t="str">
        <f>D248</f>
        <v>06</v>
      </c>
      <c r="BX158" s="124">
        <f t="shared" si="136"/>
        <v>78</v>
      </c>
      <c r="BY158" s="124">
        <f t="shared" si="136"/>
        <v>66</v>
      </c>
      <c r="BZ158" s="125">
        <f>O248</f>
        <v>24956192.577749997</v>
      </c>
      <c r="CA158" s="125">
        <f t="shared" si="137"/>
        <v>1514038000</v>
      </c>
      <c r="CB158" s="125">
        <f t="shared" si="137"/>
        <v>1706563000</v>
      </c>
      <c r="CC158" s="125">
        <f t="shared" si="137"/>
        <v>1811820000</v>
      </c>
      <c r="CD158" s="125">
        <f t="shared" si="137"/>
        <v>1923569000</v>
      </c>
      <c r="CE158" s="125">
        <f>AN248</f>
        <v>2042211000</v>
      </c>
      <c r="CF158" s="2">
        <v>10</v>
      </c>
    </row>
    <row r="159" spans="1:84">
      <c r="A159" s="3">
        <f t="shared" si="98"/>
        <v>120</v>
      </c>
      <c r="B159" s="106">
        <v>4</v>
      </c>
      <c r="C159" s="107" t="s">
        <v>165</v>
      </c>
      <c r="D159" s="108">
        <v>10</v>
      </c>
      <c r="E159" s="109"/>
      <c r="F159" s="110" t="s">
        <v>48</v>
      </c>
      <c r="G159" s="111">
        <f t="shared" si="71"/>
        <v>74</v>
      </c>
      <c r="H159" s="111">
        <f t="shared" si="72"/>
        <v>63</v>
      </c>
      <c r="I159" s="112">
        <f t="shared" si="73"/>
        <v>26438045</v>
      </c>
      <c r="J159" s="112">
        <f t="shared" si="74"/>
        <v>2</v>
      </c>
      <c r="K159" s="113">
        <f t="shared" si="75"/>
        <v>0.93</v>
      </c>
      <c r="L159" s="249">
        <f t="shared" si="135"/>
        <v>1.02</v>
      </c>
      <c r="M159" s="115">
        <f t="shared" si="76"/>
        <v>20957247.12383097</v>
      </c>
      <c r="N159" s="115">
        <f t="shared" si="77"/>
        <v>23622165.977978319</v>
      </c>
      <c r="O159" s="115">
        <f t="shared" si="78"/>
        <v>25079129.487000003</v>
      </c>
      <c r="P159" s="115">
        <f t="shared" si="79"/>
        <v>26625955.317224566</v>
      </c>
      <c r="Q159" s="116">
        <f t="shared" si="80"/>
        <v>25079129.487000003</v>
      </c>
      <c r="R159" s="115">
        <f t="shared" si="80"/>
        <v>26625955.317224566</v>
      </c>
      <c r="S159" s="115">
        <f t="shared" si="81"/>
        <v>28268185.979992867</v>
      </c>
      <c r="T159" s="115"/>
      <c r="U159" s="115">
        <f t="shared" si="82"/>
        <v>1320306568.8013511</v>
      </c>
      <c r="V159" s="115">
        <f t="shared" si="83"/>
        <v>1488196456.6126342</v>
      </c>
      <c r="W159" s="115">
        <f t="shared" si="84"/>
        <v>1579985157.6810002</v>
      </c>
      <c r="X159" s="116">
        <f t="shared" si="85"/>
        <v>1677435184.9851477</v>
      </c>
      <c r="Y159" s="116">
        <f t="shared" si="86"/>
        <v>1579985157.6810002</v>
      </c>
      <c r="Z159" s="115">
        <f t="shared" si="87"/>
        <v>1677435184.9851477</v>
      </c>
      <c r="AA159" s="115">
        <f t="shared" si="88"/>
        <v>1780895716.7395506</v>
      </c>
      <c r="AB159" s="115"/>
      <c r="AC159" s="117" t="str">
        <f t="shared" si="89"/>
        <v>BERTAHAP</v>
      </c>
      <c r="AD159" s="118">
        <f t="shared" si="90"/>
        <v>0</v>
      </c>
      <c r="AE159" s="119">
        <v>2</v>
      </c>
      <c r="AF159" s="120"/>
      <c r="AG159" s="115" t="e">
        <f>IF(AF159&gt;#REF!,"LB","KR")</f>
        <v>#REF!</v>
      </c>
      <c r="AH159" s="120">
        <v>1452338000</v>
      </c>
      <c r="AI159" s="120">
        <v>1637017000</v>
      </c>
      <c r="AJ159" s="120">
        <v>1737984000</v>
      </c>
      <c r="AK159" s="121">
        <v>1845179000</v>
      </c>
      <c r="AL159" s="121">
        <v>1737984000</v>
      </c>
      <c r="AM159" s="120">
        <v>1845179000</v>
      </c>
      <c r="AN159" s="120">
        <f t="shared" si="128"/>
        <v>1958986000</v>
      </c>
      <c r="AS159" s="5"/>
      <c r="AT159" s="5"/>
      <c r="AV159" s="2"/>
      <c r="AW159" s="2"/>
      <c r="BR159" s="56">
        <f t="shared" si="91"/>
        <v>-1206896.7542499937</v>
      </c>
      <c r="BT159" s="126"/>
      <c r="BU159" s="122"/>
      <c r="BV159" s="122" t="str">
        <f>F249</f>
        <v>1BR-8</v>
      </c>
      <c r="BW159" s="123" t="str">
        <f>D249</f>
        <v>08</v>
      </c>
      <c r="BX159" s="124">
        <f t="shared" si="136"/>
        <v>60</v>
      </c>
      <c r="BY159" s="124">
        <f t="shared" si="136"/>
        <v>52</v>
      </c>
      <c r="BZ159" s="125">
        <f>O249</f>
        <v>24956192.577749997</v>
      </c>
      <c r="CA159" s="125">
        <f t="shared" si="137"/>
        <v>1192879000</v>
      </c>
      <c r="CB159" s="125">
        <f t="shared" si="137"/>
        <v>1344565000</v>
      </c>
      <c r="CC159" s="125">
        <f t="shared" si="137"/>
        <v>1427495000</v>
      </c>
      <c r="CD159" s="125">
        <f t="shared" si="137"/>
        <v>1515539000</v>
      </c>
      <c r="CE159" s="125">
        <f>AN249</f>
        <v>1609015000</v>
      </c>
    </row>
    <row r="160" spans="1:84">
      <c r="A160" s="3">
        <f t="shared" si="98"/>
        <v>121</v>
      </c>
      <c r="B160" s="106">
        <v>5</v>
      </c>
      <c r="C160" s="107" t="s">
        <v>165</v>
      </c>
      <c r="D160" s="106">
        <v>12</v>
      </c>
      <c r="E160" s="109"/>
      <c r="F160" s="110" t="s">
        <v>50</v>
      </c>
      <c r="G160" s="111">
        <f t="shared" si="71"/>
        <v>67</v>
      </c>
      <c r="H160" s="111">
        <f t="shared" si="72"/>
        <v>57</v>
      </c>
      <c r="I160" s="112">
        <f t="shared" si="73"/>
        <v>26438045</v>
      </c>
      <c r="J160" s="112">
        <f t="shared" si="74"/>
        <v>2</v>
      </c>
      <c r="K160" s="113">
        <f t="shared" si="75"/>
        <v>0.93</v>
      </c>
      <c r="L160" s="249">
        <f t="shared" si="135"/>
        <v>1.02</v>
      </c>
      <c r="M160" s="115">
        <f t="shared" si="76"/>
        <v>20957247.12383097</v>
      </c>
      <c r="N160" s="115">
        <f t="shared" si="77"/>
        <v>23622165.977978319</v>
      </c>
      <c r="O160" s="115">
        <f t="shared" si="78"/>
        <v>25079129.487000003</v>
      </c>
      <c r="P160" s="115">
        <f t="shared" si="79"/>
        <v>26625955.317224566</v>
      </c>
      <c r="Q160" s="116">
        <f t="shared" si="80"/>
        <v>25079129.487000003</v>
      </c>
      <c r="R160" s="115">
        <f t="shared" si="80"/>
        <v>26625955.317224566</v>
      </c>
      <c r="S160" s="115">
        <f t="shared" si="81"/>
        <v>28268185.979992867</v>
      </c>
      <c r="T160" s="115"/>
      <c r="U160" s="115">
        <f t="shared" si="82"/>
        <v>1194563086.0583653</v>
      </c>
      <c r="V160" s="115">
        <f t="shared" si="83"/>
        <v>1346463460.7447641</v>
      </c>
      <c r="W160" s="115">
        <f t="shared" si="84"/>
        <v>1429510380.7590003</v>
      </c>
      <c r="X160" s="116">
        <f t="shared" si="85"/>
        <v>1517679453.0818002</v>
      </c>
      <c r="Y160" s="116">
        <f t="shared" si="86"/>
        <v>1429510380.7590003</v>
      </c>
      <c r="Z160" s="115">
        <f t="shared" si="87"/>
        <v>1517679453.0818002</v>
      </c>
      <c r="AA160" s="115">
        <f t="shared" si="88"/>
        <v>1611286600.8595934</v>
      </c>
      <c r="AB160" s="115"/>
      <c r="AC160" s="117" t="str">
        <f t="shared" si="89"/>
        <v>BERTAHAP</v>
      </c>
      <c r="AD160" s="118">
        <f t="shared" si="90"/>
        <v>0</v>
      </c>
      <c r="AE160" s="119">
        <v>2</v>
      </c>
      <c r="AF160" s="120"/>
      <c r="AG160" s="115" t="e">
        <f>IF(AF160&gt;#REF!,"LB","KR")</f>
        <v>#REF!</v>
      </c>
      <c r="AH160" s="120">
        <v>1314020000</v>
      </c>
      <c r="AI160" s="120">
        <v>1481110000</v>
      </c>
      <c r="AJ160" s="120">
        <v>1572462000</v>
      </c>
      <c r="AK160" s="121">
        <v>1669448000</v>
      </c>
      <c r="AL160" s="121">
        <v>1572462000</v>
      </c>
      <c r="AM160" s="120">
        <v>1669448000</v>
      </c>
      <c r="AN160" s="120">
        <f t="shared" si="128"/>
        <v>1772416000</v>
      </c>
      <c r="AS160" s="5"/>
      <c r="AT160" s="5"/>
      <c r="AV160" s="2"/>
      <c r="AW160" s="2"/>
      <c r="BR160" s="56">
        <f t="shared" si="91"/>
        <v>-1206896.7542499937</v>
      </c>
      <c r="BT160" s="126"/>
      <c r="BU160" s="122"/>
      <c r="BV160" s="122" t="str">
        <f>F252</f>
        <v>1BR-16</v>
      </c>
      <c r="BW160" s="123">
        <f>D252</f>
        <v>16</v>
      </c>
      <c r="BX160" s="124">
        <f t="shared" ref="BX160:BY162" si="138">G252</f>
        <v>71</v>
      </c>
      <c r="BY160" s="124">
        <f t="shared" si="138"/>
        <v>63</v>
      </c>
      <c r="BZ160" s="125">
        <f>O252</f>
        <v>24956192.577749997</v>
      </c>
      <c r="CA160" s="125">
        <f t="shared" ref="CA160:CD162" si="139">AH252</f>
        <v>1445218000</v>
      </c>
      <c r="CB160" s="125">
        <f t="shared" si="139"/>
        <v>1628992000</v>
      </c>
      <c r="CC160" s="125">
        <f t="shared" si="139"/>
        <v>1729465000</v>
      </c>
      <c r="CD160" s="125">
        <f t="shared" si="139"/>
        <v>1836134000</v>
      </c>
      <c r="CE160" s="125">
        <f>AN252</f>
        <v>1949383000</v>
      </c>
    </row>
    <row r="161" spans="1:84">
      <c r="A161" s="3">
        <f t="shared" si="98"/>
        <v>122</v>
      </c>
      <c r="B161" s="106">
        <v>6</v>
      </c>
      <c r="C161" s="107" t="s">
        <v>165</v>
      </c>
      <c r="D161" s="108">
        <v>16</v>
      </c>
      <c r="E161" s="109"/>
      <c r="F161" s="110" t="s">
        <v>52</v>
      </c>
      <c r="G161" s="111">
        <f t="shared" si="71"/>
        <v>71</v>
      </c>
      <c r="H161" s="111">
        <f t="shared" si="72"/>
        <v>63</v>
      </c>
      <c r="I161" s="112">
        <f t="shared" si="73"/>
        <v>26438045</v>
      </c>
      <c r="J161" s="112">
        <f t="shared" si="74"/>
        <v>2</v>
      </c>
      <c r="K161" s="113">
        <f t="shared" si="75"/>
        <v>0.93</v>
      </c>
      <c r="L161" s="249">
        <f t="shared" si="135"/>
        <v>1.02</v>
      </c>
      <c r="M161" s="115">
        <f t="shared" si="76"/>
        <v>20957247.12383097</v>
      </c>
      <c r="N161" s="115">
        <f t="shared" si="77"/>
        <v>23622165.977978319</v>
      </c>
      <c r="O161" s="115">
        <f t="shared" si="78"/>
        <v>25079129.487000003</v>
      </c>
      <c r="P161" s="115">
        <f t="shared" si="79"/>
        <v>26625955.317224566</v>
      </c>
      <c r="Q161" s="116">
        <f t="shared" si="80"/>
        <v>25079129.487000003</v>
      </c>
      <c r="R161" s="115">
        <f t="shared" si="80"/>
        <v>26625955.317224566</v>
      </c>
      <c r="S161" s="115">
        <f t="shared" si="81"/>
        <v>28268185.979992867</v>
      </c>
      <c r="T161" s="115"/>
      <c r="U161" s="115">
        <f t="shared" si="82"/>
        <v>1320306568.8013511</v>
      </c>
      <c r="V161" s="115">
        <f t="shared" si="83"/>
        <v>1488196456.6126342</v>
      </c>
      <c r="W161" s="115">
        <f t="shared" si="84"/>
        <v>1579985157.6810002</v>
      </c>
      <c r="X161" s="116">
        <f t="shared" si="85"/>
        <v>1677435184.9851477</v>
      </c>
      <c r="Y161" s="116">
        <f t="shared" si="86"/>
        <v>1579985157.6810002</v>
      </c>
      <c r="Z161" s="115">
        <f t="shared" si="87"/>
        <v>1677435184.9851477</v>
      </c>
      <c r="AA161" s="115">
        <f t="shared" si="88"/>
        <v>1780895716.7395506</v>
      </c>
      <c r="AB161" s="115"/>
      <c r="AC161" s="117" t="str">
        <f t="shared" si="89"/>
        <v>BERTAHAP</v>
      </c>
      <c r="AD161" s="118">
        <f t="shared" si="90"/>
        <v>0</v>
      </c>
      <c r="AE161" s="119">
        <v>2</v>
      </c>
      <c r="AF161" s="120"/>
      <c r="AG161" s="115" t="e">
        <f>IF(AF161&gt;#REF!,"LB","KR")</f>
        <v>#REF!</v>
      </c>
      <c r="AH161" s="120">
        <v>1452338000</v>
      </c>
      <c r="AI161" s="120">
        <v>1637017000</v>
      </c>
      <c r="AJ161" s="120">
        <v>1737984000</v>
      </c>
      <c r="AK161" s="121">
        <v>1845179000</v>
      </c>
      <c r="AL161" s="121">
        <v>1737984000</v>
      </c>
      <c r="AM161" s="120">
        <v>1845179000</v>
      </c>
      <c r="AN161" s="120">
        <f t="shared" si="128"/>
        <v>1958986000</v>
      </c>
      <c r="AS161" s="5"/>
      <c r="AT161" s="5"/>
      <c r="AV161" s="2"/>
      <c r="AW161" s="2"/>
      <c r="BR161" s="56">
        <f t="shared" si="91"/>
        <v>-1206896.7542499937</v>
      </c>
      <c r="BT161" s="126"/>
      <c r="BU161" s="122"/>
      <c r="BV161" s="122" t="str">
        <f>F253</f>
        <v>2BR-18</v>
      </c>
      <c r="BW161" s="123">
        <f>D253</f>
        <v>18</v>
      </c>
      <c r="BX161" s="124">
        <f t="shared" si="138"/>
        <v>97</v>
      </c>
      <c r="BY161" s="124">
        <f t="shared" si="138"/>
        <v>85</v>
      </c>
      <c r="BZ161" s="125">
        <f>O253</f>
        <v>24956192.577749997</v>
      </c>
      <c r="CA161" s="125">
        <f t="shared" si="139"/>
        <v>1949898000</v>
      </c>
      <c r="CB161" s="125">
        <f t="shared" si="139"/>
        <v>2197846000</v>
      </c>
      <c r="CC161" s="125">
        <f t="shared" si="139"/>
        <v>2333405000</v>
      </c>
      <c r="CD161" s="125">
        <f t="shared" si="139"/>
        <v>2477324000</v>
      </c>
      <c r="CE161" s="125">
        <f>AN253</f>
        <v>2630120000</v>
      </c>
    </row>
    <row r="162" spans="1:84">
      <c r="A162" s="3">
        <f t="shared" si="98"/>
        <v>123</v>
      </c>
      <c r="B162" s="106">
        <v>7</v>
      </c>
      <c r="C162" s="107" t="s">
        <v>165</v>
      </c>
      <c r="D162" s="106">
        <v>18</v>
      </c>
      <c r="E162" s="109"/>
      <c r="F162" s="110" t="s">
        <v>54</v>
      </c>
      <c r="G162" s="111">
        <f t="shared" si="71"/>
        <v>97</v>
      </c>
      <c r="H162" s="111">
        <f t="shared" si="72"/>
        <v>85</v>
      </c>
      <c r="I162" s="112">
        <f t="shared" si="73"/>
        <v>26438045</v>
      </c>
      <c r="J162" s="112">
        <f t="shared" si="74"/>
        <v>2</v>
      </c>
      <c r="K162" s="113">
        <f t="shared" si="75"/>
        <v>0.93</v>
      </c>
      <c r="L162" s="249">
        <f t="shared" si="135"/>
        <v>1.02</v>
      </c>
      <c r="M162" s="115">
        <f t="shared" si="76"/>
        <v>20957247.12383097</v>
      </c>
      <c r="N162" s="115">
        <f t="shared" si="77"/>
        <v>23622165.977978319</v>
      </c>
      <c r="O162" s="115">
        <f t="shared" si="78"/>
        <v>25079129.487000003</v>
      </c>
      <c r="P162" s="115">
        <f t="shared" si="79"/>
        <v>26625955.317224566</v>
      </c>
      <c r="Q162" s="116">
        <f t="shared" si="80"/>
        <v>25079129.487000003</v>
      </c>
      <c r="R162" s="115">
        <f t="shared" si="80"/>
        <v>26625955.317224566</v>
      </c>
      <c r="S162" s="115">
        <f t="shared" si="81"/>
        <v>28268185.979992867</v>
      </c>
      <c r="T162" s="115"/>
      <c r="U162" s="115">
        <f t="shared" si="82"/>
        <v>1781366005.5256324</v>
      </c>
      <c r="V162" s="115">
        <f t="shared" si="83"/>
        <v>2007884108.1281571</v>
      </c>
      <c r="W162" s="115">
        <f t="shared" si="84"/>
        <v>2131726006.3950002</v>
      </c>
      <c r="X162" s="116">
        <f t="shared" si="85"/>
        <v>2263206201.964088</v>
      </c>
      <c r="Y162" s="116">
        <f t="shared" si="86"/>
        <v>2131726006.3950002</v>
      </c>
      <c r="Z162" s="115">
        <f t="shared" si="87"/>
        <v>2263206201.964088</v>
      </c>
      <c r="AA162" s="115">
        <f t="shared" si="88"/>
        <v>2402795808.2993937</v>
      </c>
      <c r="AB162" s="115"/>
      <c r="AC162" s="117" t="str">
        <f t="shared" si="89"/>
        <v>BERTAHAP</v>
      </c>
      <c r="AD162" s="118">
        <f t="shared" si="90"/>
        <v>0</v>
      </c>
      <c r="AE162" s="119">
        <v>2</v>
      </c>
      <c r="AF162" s="120"/>
      <c r="AG162" s="115" t="e">
        <f>IF(AF162&gt;#REF!,"LB","KR")</f>
        <v>#REF!</v>
      </c>
      <c r="AH162" s="120">
        <v>1959503000</v>
      </c>
      <c r="AI162" s="120">
        <v>2208673000</v>
      </c>
      <c r="AJ162" s="120">
        <v>2344899000</v>
      </c>
      <c r="AK162" s="121">
        <v>2489527000</v>
      </c>
      <c r="AL162" s="121">
        <v>2344899000</v>
      </c>
      <c r="AM162" s="120">
        <v>2489527000</v>
      </c>
      <c r="AN162" s="120">
        <f t="shared" si="128"/>
        <v>2643076000</v>
      </c>
      <c r="AS162" s="5"/>
      <c r="AT162" s="5"/>
      <c r="AV162" s="2"/>
      <c r="AW162" s="2"/>
      <c r="BR162" s="56">
        <f t="shared" si="91"/>
        <v>-1206896.7542499937</v>
      </c>
      <c r="BT162" s="126"/>
      <c r="BU162" s="122"/>
      <c r="BV162" s="122" t="str">
        <f>F254</f>
        <v>1BR-20</v>
      </c>
      <c r="BW162" s="123">
        <f>D254</f>
        <v>20</v>
      </c>
      <c r="BX162" s="124">
        <f t="shared" si="138"/>
        <v>60</v>
      </c>
      <c r="BY162" s="124">
        <f t="shared" si="138"/>
        <v>51</v>
      </c>
      <c r="BZ162" s="125">
        <f>O254</f>
        <v>24956192.577749997</v>
      </c>
      <c r="CA162" s="125">
        <f t="shared" si="139"/>
        <v>1169939000</v>
      </c>
      <c r="CB162" s="125">
        <f t="shared" si="139"/>
        <v>1318708000</v>
      </c>
      <c r="CC162" s="125">
        <f t="shared" si="139"/>
        <v>1400043000</v>
      </c>
      <c r="CD162" s="125">
        <f t="shared" si="139"/>
        <v>1486394000</v>
      </c>
      <c r="CE162" s="125">
        <f>AN254</f>
        <v>1578072000</v>
      </c>
    </row>
    <row r="163" spans="1:84">
      <c r="A163" s="3">
        <f t="shared" si="98"/>
        <v>124</v>
      </c>
      <c r="B163" s="106">
        <v>1</v>
      </c>
      <c r="C163" s="107" t="s">
        <v>167</v>
      </c>
      <c r="D163" s="108" t="s">
        <v>24</v>
      </c>
      <c r="E163" s="109"/>
      <c r="F163" s="110" t="s">
        <v>39</v>
      </c>
      <c r="G163" s="111">
        <f t="shared" si="71"/>
        <v>113</v>
      </c>
      <c r="H163" s="111">
        <f t="shared" si="72"/>
        <v>101</v>
      </c>
      <c r="I163" s="112">
        <f t="shared" si="73"/>
        <v>26438045</v>
      </c>
      <c r="J163" s="112">
        <f t="shared" si="74"/>
        <v>6</v>
      </c>
      <c r="K163" s="113">
        <f t="shared" si="75"/>
        <v>0.95</v>
      </c>
      <c r="L163" s="114">
        <f t="shared" ref="L163:L169" si="140">SUMIF($AN$4:$AN$22,D163,$AT$4:$AT$22)</f>
        <v>1.01</v>
      </c>
      <c r="M163" s="115">
        <f t="shared" si="76"/>
        <v>21198058.839675117</v>
      </c>
      <c r="N163" s="115">
        <f t="shared" si="77"/>
        <v>23893599.257716842</v>
      </c>
      <c r="O163" s="115">
        <f t="shared" si="78"/>
        <v>25367304.177500002</v>
      </c>
      <c r="P163" s="115">
        <f t="shared" si="79"/>
        <v>26931903.99206933</v>
      </c>
      <c r="Q163" s="116">
        <f t="shared" si="80"/>
        <v>25367304.177500002</v>
      </c>
      <c r="R163" s="115">
        <f t="shared" si="80"/>
        <v>26931903.99206933</v>
      </c>
      <c r="S163" s="115">
        <f t="shared" si="81"/>
        <v>28593004.8996449</v>
      </c>
      <c r="T163" s="115"/>
      <c r="U163" s="115">
        <f t="shared" si="82"/>
        <v>2141003942.8071868</v>
      </c>
      <c r="V163" s="115">
        <f t="shared" si="83"/>
        <v>2413253525.0294008</v>
      </c>
      <c r="W163" s="115">
        <f t="shared" si="84"/>
        <v>2562097721.9275002</v>
      </c>
      <c r="X163" s="116">
        <f t="shared" si="85"/>
        <v>2720122303.1990023</v>
      </c>
      <c r="Y163" s="116">
        <f t="shared" si="86"/>
        <v>2562097721.9275002</v>
      </c>
      <c r="Z163" s="115">
        <f t="shared" si="87"/>
        <v>2720122303.1990023</v>
      </c>
      <c r="AA163" s="115">
        <f t="shared" si="88"/>
        <v>2887893494.8641348</v>
      </c>
      <c r="AB163" s="115"/>
      <c r="AC163" s="117" t="str">
        <f t="shared" si="89"/>
        <v>BERTAHAP</v>
      </c>
      <c r="AD163" s="118">
        <f t="shared" si="90"/>
        <v>0</v>
      </c>
      <c r="AE163" s="119">
        <v>2</v>
      </c>
      <c r="AF163" s="120"/>
      <c r="AG163" s="115" t="e">
        <f>IF(AF163&gt;#REF!,"LB","KR")</f>
        <v>#REF!</v>
      </c>
      <c r="AH163" s="120">
        <v>2355105000</v>
      </c>
      <c r="AI163" s="120">
        <v>2654579000</v>
      </c>
      <c r="AJ163" s="120">
        <v>2818308000</v>
      </c>
      <c r="AK163" s="121">
        <v>2992135000</v>
      </c>
      <c r="AL163" s="121">
        <v>2818308000</v>
      </c>
      <c r="AM163" s="120">
        <v>2992135000</v>
      </c>
      <c r="AN163" s="120">
        <f t="shared" si="128"/>
        <v>3176683000</v>
      </c>
      <c r="AS163" s="5"/>
      <c r="AT163" s="5"/>
      <c r="AV163" s="2"/>
      <c r="AW163" s="2"/>
      <c r="BR163" s="56">
        <f t="shared" si="91"/>
        <v>-918722.06374999508</v>
      </c>
      <c r="BT163" s="126">
        <v>44</v>
      </c>
      <c r="BU163" s="122" t="s">
        <v>177</v>
      </c>
      <c r="BV163" s="122" t="str">
        <f t="shared" ref="BV163:BV169" si="141">F266</f>
        <v>1BR-6</v>
      </c>
      <c r="BW163" s="123" t="str">
        <f t="shared" ref="BW163:BW169" si="142">D266</f>
        <v>06</v>
      </c>
      <c r="BX163" s="124">
        <f t="shared" ref="BX163:BY169" si="143">G266</f>
        <v>78</v>
      </c>
      <c r="BY163" s="124">
        <f t="shared" si="143"/>
        <v>66</v>
      </c>
      <c r="BZ163" s="125">
        <f t="shared" ref="BZ163:BZ169" si="144">O266</f>
        <v>24956192.577749997</v>
      </c>
      <c r="CA163" s="125">
        <f t="shared" ref="CA163:CD169" si="145">AH266</f>
        <v>1514038000</v>
      </c>
      <c r="CB163" s="125">
        <f t="shared" si="145"/>
        <v>1706563000</v>
      </c>
      <c r="CC163" s="125">
        <f t="shared" si="145"/>
        <v>1811820000</v>
      </c>
      <c r="CD163" s="125">
        <f t="shared" si="145"/>
        <v>1923569000</v>
      </c>
      <c r="CE163" s="125">
        <f t="shared" ref="CE163:CE169" si="146">AN266</f>
        <v>2042211000</v>
      </c>
      <c r="CF163" s="2">
        <v>21</v>
      </c>
    </row>
    <row r="164" spans="1:84">
      <c r="A164" s="3">
        <f t="shared" si="98"/>
        <v>125</v>
      </c>
      <c r="B164" s="106">
        <v>2</v>
      </c>
      <c r="C164" s="107" t="s">
        <v>167</v>
      </c>
      <c r="D164" s="108" t="s">
        <v>35</v>
      </c>
      <c r="E164" s="109"/>
      <c r="F164" s="110" t="s">
        <v>42</v>
      </c>
      <c r="G164" s="111">
        <f t="shared" si="71"/>
        <v>78</v>
      </c>
      <c r="H164" s="111">
        <f t="shared" si="72"/>
        <v>66</v>
      </c>
      <c r="I164" s="112">
        <f t="shared" si="73"/>
        <v>26438045</v>
      </c>
      <c r="J164" s="112">
        <f t="shared" si="74"/>
        <v>2</v>
      </c>
      <c r="K164" s="113">
        <f t="shared" si="75"/>
        <v>0.93</v>
      </c>
      <c r="L164" s="114">
        <f t="shared" si="140"/>
        <v>1.01</v>
      </c>
      <c r="M164" s="115">
        <f t="shared" si="76"/>
        <v>20751783.916734587</v>
      </c>
      <c r="N164" s="115">
        <f t="shared" si="77"/>
        <v>23390576.115449119</v>
      </c>
      <c r="O164" s="115">
        <f t="shared" si="78"/>
        <v>24833255.668500002</v>
      </c>
      <c r="P164" s="115">
        <f t="shared" si="79"/>
        <v>26364916.539604716</v>
      </c>
      <c r="Q164" s="116">
        <f t="shared" si="80"/>
        <v>24833255.668500002</v>
      </c>
      <c r="R164" s="115">
        <f t="shared" si="80"/>
        <v>26364916.539604716</v>
      </c>
      <c r="S164" s="115">
        <f t="shared" si="81"/>
        <v>27991046.901757639</v>
      </c>
      <c r="T164" s="115"/>
      <c r="U164" s="115">
        <f t="shared" si="82"/>
        <v>1369617738.5044827</v>
      </c>
      <c r="V164" s="115">
        <f t="shared" si="83"/>
        <v>1543778023.6196418</v>
      </c>
      <c r="W164" s="115">
        <f t="shared" si="84"/>
        <v>1638994874.1210001</v>
      </c>
      <c r="X164" s="116">
        <f t="shared" si="85"/>
        <v>1740084491.6139112</v>
      </c>
      <c r="Y164" s="116">
        <f t="shared" si="86"/>
        <v>1638994874.1210001</v>
      </c>
      <c r="Z164" s="115">
        <f t="shared" si="87"/>
        <v>1740084491.6139112</v>
      </c>
      <c r="AA164" s="115">
        <f t="shared" si="88"/>
        <v>1847409095.5160041</v>
      </c>
      <c r="AB164" s="115"/>
      <c r="AC164" s="117" t="str">
        <f t="shared" si="89"/>
        <v>BERTAHAP</v>
      </c>
      <c r="AD164" s="118">
        <f t="shared" si="90"/>
        <v>0</v>
      </c>
      <c r="AE164" s="119">
        <v>2</v>
      </c>
      <c r="AF164" s="120"/>
      <c r="AG164" s="115" t="e">
        <f>IF(AF164&gt;#REF!,"LB","KR")</f>
        <v>#REF!</v>
      </c>
      <c r="AH164" s="120">
        <v>1506580000</v>
      </c>
      <c r="AI164" s="120">
        <v>1698156000</v>
      </c>
      <c r="AJ164" s="120">
        <v>1802895000</v>
      </c>
      <c r="AK164" s="121">
        <v>1914093000</v>
      </c>
      <c r="AL164" s="121">
        <v>1802895000</v>
      </c>
      <c r="AM164" s="120">
        <v>1914093000</v>
      </c>
      <c r="AN164" s="120">
        <f t="shared" si="128"/>
        <v>2032151000</v>
      </c>
      <c r="AS164" s="5"/>
      <c r="AT164" s="5"/>
      <c r="AV164" s="2"/>
      <c r="AW164" s="2"/>
      <c r="BR164" s="56">
        <f t="shared" si="91"/>
        <v>-1452770.5727499947</v>
      </c>
      <c r="BT164" s="126"/>
      <c r="BU164" s="122"/>
      <c r="BV164" s="122" t="str">
        <f t="shared" si="141"/>
        <v>1BR-8</v>
      </c>
      <c r="BW164" s="123" t="str">
        <f t="shared" si="142"/>
        <v>08</v>
      </c>
      <c r="BX164" s="124">
        <f t="shared" si="143"/>
        <v>60</v>
      </c>
      <c r="BY164" s="124">
        <f t="shared" si="143"/>
        <v>52</v>
      </c>
      <c r="BZ164" s="125">
        <f t="shared" si="144"/>
        <v>24956192.577749997</v>
      </c>
      <c r="CA164" s="125">
        <f t="shared" si="145"/>
        <v>1192879000</v>
      </c>
      <c r="CB164" s="125">
        <f t="shared" si="145"/>
        <v>1344565000</v>
      </c>
      <c r="CC164" s="125">
        <f t="shared" si="145"/>
        <v>1427495000</v>
      </c>
      <c r="CD164" s="125">
        <f t="shared" si="145"/>
        <v>1515539000</v>
      </c>
      <c r="CE164" s="125">
        <f t="shared" si="146"/>
        <v>1609015000</v>
      </c>
    </row>
    <row r="165" spans="1:84">
      <c r="A165" s="3">
        <f t="shared" si="98"/>
        <v>126</v>
      </c>
      <c r="B165" s="106">
        <v>3</v>
      </c>
      <c r="C165" s="107" t="s">
        <v>167</v>
      </c>
      <c r="D165" s="108" t="s">
        <v>41</v>
      </c>
      <c r="E165" s="109"/>
      <c r="F165" s="110" t="s">
        <v>45</v>
      </c>
      <c r="G165" s="111">
        <f t="shared" si="71"/>
        <v>60</v>
      </c>
      <c r="H165" s="111">
        <f t="shared" si="72"/>
        <v>52</v>
      </c>
      <c r="I165" s="112">
        <f t="shared" si="73"/>
        <v>26438045</v>
      </c>
      <c r="J165" s="112">
        <f t="shared" si="74"/>
        <v>2</v>
      </c>
      <c r="K165" s="113">
        <f t="shared" si="75"/>
        <v>0.93</v>
      </c>
      <c r="L165" s="114">
        <f t="shared" si="140"/>
        <v>1.01</v>
      </c>
      <c r="M165" s="115">
        <f t="shared" si="76"/>
        <v>20751783.916734587</v>
      </c>
      <c r="N165" s="115">
        <f t="shared" si="77"/>
        <v>23390576.115449119</v>
      </c>
      <c r="O165" s="115">
        <f t="shared" si="78"/>
        <v>24833255.668500002</v>
      </c>
      <c r="P165" s="115">
        <f t="shared" si="79"/>
        <v>26364916.539604716</v>
      </c>
      <c r="Q165" s="116">
        <f t="shared" si="80"/>
        <v>24833255.668500002</v>
      </c>
      <c r="R165" s="115">
        <f t="shared" si="80"/>
        <v>26364916.539604716</v>
      </c>
      <c r="S165" s="115">
        <f t="shared" si="81"/>
        <v>27991046.901757639</v>
      </c>
      <c r="T165" s="115"/>
      <c r="U165" s="115">
        <f t="shared" si="82"/>
        <v>1079092763.6701984</v>
      </c>
      <c r="V165" s="115">
        <f t="shared" si="83"/>
        <v>1216309958.0033543</v>
      </c>
      <c r="W165" s="115">
        <f t="shared" si="84"/>
        <v>1291329294.7620001</v>
      </c>
      <c r="X165" s="116">
        <f t="shared" si="85"/>
        <v>1370975660.0594451</v>
      </c>
      <c r="Y165" s="116">
        <f t="shared" si="86"/>
        <v>1291329294.7620001</v>
      </c>
      <c r="Z165" s="115">
        <f t="shared" si="87"/>
        <v>1370975660.0594451</v>
      </c>
      <c r="AA165" s="115">
        <f t="shared" si="88"/>
        <v>1455534438.8913972</v>
      </c>
      <c r="AB165" s="115"/>
      <c r="AC165" s="117" t="str">
        <f t="shared" si="89"/>
        <v>BERTAHAP</v>
      </c>
      <c r="AD165" s="118">
        <f t="shared" si="90"/>
        <v>0</v>
      </c>
      <c r="AE165" s="119">
        <v>2</v>
      </c>
      <c r="AF165" s="120"/>
      <c r="AG165" s="115" t="e">
        <f>IF(AF165&gt;#REF!,"LB","KR")</f>
        <v>#REF!</v>
      </c>
      <c r="AH165" s="120">
        <v>1187003000</v>
      </c>
      <c r="AI165" s="120">
        <v>1337941000</v>
      </c>
      <c r="AJ165" s="120">
        <v>1420463000</v>
      </c>
      <c r="AK165" s="121">
        <v>1508074000</v>
      </c>
      <c r="AL165" s="121">
        <v>1420463000</v>
      </c>
      <c r="AM165" s="120">
        <v>1508074000</v>
      </c>
      <c r="AN165" s="120">
        <f t="shared" si="128"/>
        <v>1601088000</v>
      </c>
      <c r="AS165" s="5"/>
      <c r="AT165" s="5"/>
      <c r="AV165" s="2"/>
      <c r="AW165" s="2"/>
      <c r="BR165" s="56">
        <f t="shared" si="91"/>
        <v>-1452770.5727499947</v>
      </c>
      <c r="BT165" s="126"/>
      <c r="BU165" s="122"/>
      <c r="BV165" s="122" t="str">
        <f t="shared" si="141"/>
        <v>1BR-10</v>
      </c>
      <c r="BW165" s="123">
        <f t="shared" si="142"/>
        <v>10</v>
      </c>
      <c r="BX165" s="124">
        <f t="shared" si="143"/>
        <v>74</v>
      </c>
      <c r="BY165" s="124">
        <f t="shared" si="143"/>
        <v>63</v>
      </c>
      <c r="BZ165" s="125">
        <f t="shared" si="144"/>
        <v>24956192.577749997</v>
      </c>
      <c r="CA165" s="125">
        <f t="shared" si="145"/>
        <v>1445218000</v>
      </c>
      <c r="CB165" s="125">
        <f t="shared" si="145"/>
        <v>1628992000</v>
      </c>
      <c r="CC165" s="125">
        <f t="shared" si="145"/>
        <v>1729465000</v>
      </c>
      <c r="CD165" s="125">
        <f t="shared" si="145"/>
        <v>1836134000</v>
      </c>
      <c r="CE165" s="125">
        <f t="shared" si="146"/>
        <v>1949383000</v>
      </c>
    </row>
    <row r="166" spans="1:84">
      <c r="A166" s="3">
        <f t="shared" si="98"/>
        <v>127</v>
      </c>
      <c r="B166" s="106">
        <v>4</v>
      </c>
      <c r="C166" s="107" t="s">
        <v>167</v>
      </c>
      <c r="D166" s="108">
        <v>10</v>
      </c>
      <c r="E166" s="109"/>
      <c r="F166" s="110" t="s">
        <v>48</v>
      </c>
      <c r="G166" s="111">
        <f t="shared" si="71"/>
        <v>74</v>
      </c>
      <c r="H166" s="111">
        <f t="shared" si="72"/>
        <v>63</v>
      </c>
      <c r="I166" s="112">
        <f t="shared" si="73"/>
        <v>26438045</v>
      </c>
      <c r="J166" s="112">
        <f t="shared" si="74"/>
        <v>2</v>
      </c>
      <c r="K166" s="113">
        <f t="shared" si="75"/>
        <v>0.93</v>
      </c>
      <c r="L166" s="114">
        <f t="shared" si="140"/>
        <v>1.01</v>
      </c>
      <c r="M166" s="115">
        <f t="shared" si="76"/>
        <v>20751783.916734587</v>
      </c>
      <c r="N166" s="115">
        <f t="shared" si="77"/>
        <v>23390576.115449119</v>
      </c>
      <c r="O166" s="115">
        <f t="shared" si="78"/>
        <v>24833255.668500002</v>
      </c>
      <c r="P166" s="115">
        <f t="shared" si="79"/>
        <v>26364916.539604716</v>
      </c>
      <c r="Q166" s="116">
        <f t="shared" si="80"/>
        <v>24833255.668500002</v>
      </c>
      <c r="R166" s="115">
        <f t="shared" si="80"/>
        <v>26364916.539604716</v>
      </c>
      <c r="S166" s="115">
        <f t="shared" si="81"/>
        <v>27991046.901757639</v>
      </c>
      <c r="T166" s="115"/>
      <c r="U166" s="115">
        <f t="shared" si="82"/>
        <v>1307362386.7542789</v>
      </c>
      <c r="V166" s="115">
        <f t="shared" si="83"/>
        <v>1473606295.2732944</v>
      </c>
      <c r="W166" s="115">
        <f t="shared" si="84"/>
        <v>1564495107.1155002</v>
      </c>
      <c r="X166" s="116">
        <f t="shared" si="85"/>
        <v>1660989741.9950972</v>
      </c>
      <c r="Y166" s="116">
        <f t="shared" si="86"/>
        <v>1564495107.1155002</v>
      </c>
      <c r="Z166" s="115">
        <f t="shared" si="87"/>
        <v>1660989741.9950972</v>
      </c>
      <c r="AA166" s="115">
        <f t="shared" si="88"/>
        <v>1763435954.8107312</v>
      </c>
      <c r="AB166" s="115"/>
      <c r="AC166" s="117" t="str">
        <f t="shared" si="89"/>
        <v>BERTAHAP</v>
      </c>
      <c r="AD166" s="118">
        <f t="shared" si="90"/>
        <v>0</v>
      </c>
      <c r="AE166" s="119">
        <v>2</v>
      </c>
      <c r="AF166" s="120"/>
      <c r="AG166" s="115" t="e">
        <f>IF(AF166&gt;#REF!,"LB","KR")</f>
        <v>#REF!</v>
      </c>
      <c r="AH166" s="120">
        <v>1438099000</v>
      </c>
      <c r="AI166" s="120">
        <v>1620967000</v>
      </c>
      <c r="AJ166" s="120">
        <v>1720945000</v>
      </c>
      <c r="AK166" s="121">
        <v>1827089000</v>
      </c>
      <c r="AL166" s="121">
        <v>1720945000</v>
      </c>
      <c r="AM166" s="120">
        <v>1827089000</v>
      </c>
      <c r="AN166" s="120">
        <f t="shared" si="128"/>
        <v>1939780000</v>
      </c>
      <c r="AS166" s="5"/>
      <c r="AT166" s="5"/>
      <c r="AV166" s="2"/>
      <c r="AW166" s="2"/>
      <c r="BR166" s="56">
        <f t="shared" si="91"/>
        <v>-1452770.5727499947</v>
      </c>
      <c r="BT166" s="126"/>
      <c r="BU166" s="122"/>
      <c r="BV166" s="122" t="str">
        <f t="shared" si="141"/>
        <v>1BR-12</v>
      </c>
      <c r="BW166" s="123">
        <f t="shared" si="142"/>
        <v>12</v>
      </c>
      <c r="BX166" s="124">
        <f t="shared" si="143"/>
        <v>67</v>
      </c>
      <c r="BY166" s="124">
        <f t="shared" si="143"/>
        <v>57</v>
      </c>
      <c r="BZ166" s="125">
        <f t="shared" si="144"/>
        <v>24956192.577749997</v>
      </c>
      <c r="CA166" s="125">
        <f t="shared" si="145"/>
        <v>1307579000</v>
      </c>
      <c r="CB166" s="125">
        <f t="shared" si="145"/>
        <v>1473850000</v>
      </c>
      <c r="CC166" s="125">
        <f t="shared" si="145"/>
        <v>1564754000</v>
      </c>
      <c r="CD166" s="125">
        <f t="shared" si="145"/>
        <v>1661264000</v>
      </c>
      <c r="CE166" s="125">
        <f t="shared" si="146"/>
        <v>1763727000</v>
      </c>
    </row>
    <row r="167" spans="1:84">
      <c r="A167" s="3">
        <f t="shared" si="98"/>
        <v>128</v>
      </c>
      <c r="B167" s="106">
        <v>5</v>
      </c>
      <c r="C167" s="107" t="s">
        <v>167</v>
      </c>
      <c r="D167" s="106">
        <v>12</v>
      </c>
      <c r="E167" s="109"/>
      <c r="F167" s="110" t="s">
        <v>50</v>
      </c>
      <c r="G167" s="111">
        <f t="shared" si="71"/>
        <v>67</v>
      </c>
      <c r="H167" s="111">
        <f t="shared" si="72"/>
        <v>57</v>
      </c>
      <c r="I167" s="112">
        <f t="shared" si="73"/>
        <v>26438045</v>
      </c>
      <c r="J167" s="112">
        <f t="shared" si="74"/>
        <v>2</v>
      </c>
      <c r="K167" s="113">
        <f t="shared" si="75"/>
        <v>0.93</v>
      </c>
      <c r="L167" s="114">
        <f t="shared" si="140"/>
        <v>1.01</v>
      </c>
      <c r="M167" s="115">
        <f t="shared" si="76"/>
        <v>20751783.916734587</v>
      </c>
      <c r="N167" s="115">
        <f t="shared" si="77"/>
        <v>23390576.115449119</v>
      </c>
      <c r="O167" s="115">
        <f t="shared" si="78"/>
        <v>24833255.668500002</v>
      </c>
      <c r="P167" s="115">
        <f t="shared" si="79"/>
        <v>26364916.539604716</v>
      </c>
      <c r="Q167" s="116">
        <f t="shared" si="80"/>
        <v>24833255.668500002</v>
      </c>
      <c r="R167" s="115">
        <f t="shared" si="80"/>
        <v>26364916.539604716</v>
      </c>
      <c r="S167" s="115">
        <f t="shared" si="81"/>
        <v>27991046.901757639</v>
      </c>
      <c r="T167" s="115"/>
      <c r="U167" s="115">
        <f t="shared" si="82"/>
        <v>1182851683.2538714</v>
      </c>
      <c r="V167" s="115">
        <f t="shared" si="83"/>
        <v>1333262838.5805998</v>
      </c>
      <c r="W167" s="115">
        <f t="shared" si="84"/>
        <v>1415495573.1045001</v>
      </c>
      <c r="X167" s="116">
        <f t="shared" si="85"/>
        <v>1502800242.7574687</v>
      </c>
      <c r="Y167" s="116">
        <f t="shared" si="86"/>
        <v>1415495573.1045001</v>
      </c>
      <c r="Z167" s="115">
        <f t="shared" si="87"/>
        <v>1502800242.7574687</v>
      </c>
      <c r="AA167" s="115">
        <f t="shared" si="88"/>
        <v>1595489673.4001853</v>
      </c>
      <c r="AB167" s="115"/>
      <c r="AC167" s="117" t="str">
        <f t="shared" si="89"/>
        <v>BERTAHAP</v>
      </c>
      <c r="AD167" s="118">
        <f t="shared" si="90"/>
        <v>0</v>
      </c>
      <c r="AE167" s="119">
        <v>2</v>
      </c>
      <c r="AF167" s="120"/>
      <c r="AG167" s="115" t="e">
        <f>IF(AF167&gt;#REF!,"LB","KR")</f>
        <v>#REF!</v>
      </c>
      <c r="AH167" s="120">
        <v>1301137000</v>
      </c>
      <c r="AI167" s="120">
        <v>1466590000</v>
      </c>
      <c r="AJ167" s="120">
        <v>1557046000</v>
      </c>
      <c r="AK167" s="121">
        <v>1653081000</v>
      </c>
      <c r="AL167" s="121">
        <v>1557046000</v>
      </c>
      <c r="AM167" s="120">
        <v>1653081000</v>
      </c>
      <c r="AN167" s="120">
        <f t="shared" si="128"/>
        <v>1755039000</v>
      </c>
      <c r="AS167" s="5"/>
      <c r="AT167" s="5"/>
      <c r="AV167" s="2"/>
      <c r="AW167" s="2"/>
      <c r="BR167" s="56">
        <f t="shared" si="91"/>
        <v>-1452770.5727499947</v>
      </c>
      <c r="BT167" s="126"/>
      <c r="BU167" s="122"/>
      <c r="BV167" s="122" t="str">
        <f t="shared" si="141"/>
        <v>1BR-16</v>
      </c>
      <c r="BW167" s="123">
        <f t="shared" si="142"/>
        <v>16</v>
      </c>
      <c r="BX167" s="124">
        <f t="shared" si="143"/>
        <v>71</v>
      </c>
      <c r="BY167" s="124">
        <f t="shared" si="143"/>
        <v>63</v>
      </c>
      <c r="BZ167" s="125">
        <f t="shared" si="144"/>
        <v>24956192.577749997</v>
      </c>
      <c r="CA167" s="125">
        <f t="shared" si="145"/>
        <v>1445218000</v>
      </c>
      <c r="CB167" s="125">
        <f t="shared" si="145"/>
        <v>1628992000</v>
      </c>
      <c r="CC167" s="125">
        <f t="shared" si="145"/>
        <v>1729465000</v>
      </c>
      <c r="CD167" s="125">
        <f t="shared" si="145"/>
        <v>1836134000</v>
      </c>
      <c r="CE167" s="125">
        <f t="shared" si="146"/>
        <v>1949383000</v>
      </c>
    </row>
    <row r="168" spans="1:84">
      <c r="A168" s="3">
        <f t="shared" si="98"/>
        <v>129</v>
      </c>
      <c r="B168" s="106">
        <v>6</v>
      </c>
      <c r="C168" s="107" t="s">
        <v>167</v>
      </c>
      <c r="D168" s="108">
        <v>16</v>
      </c>
      <c r="E168" s="109"/>
      <c r="F168" s="110" t="s">
        <v>52</v>
      </c>
      <c r="G168" s="111">
        <f t="shared" ref="G168:G231" si="147">SUMIF($V$10:$V$28,F168,$AA$10:$AA$28)</f>
        <v>71</v>
      </c>
      <c r="H168" s="111">
        <f t="shared" ref="H168:H231" si="148">SUMIF($V$10:$V$28,F168,$X$10:$X$28)</f>
        <v>63</v>
      </c>
      <c r="I168" s="112">
        <f t="shared" ref="I168:I231" si="149">$I$27</f>
        <v>26438045</v>
      </c>
      <c r="J168" s="112">
        <f t="shared" ref="J168:J231" si="150">SUMIF($AN$4:$AN$22,D168,$AO$4:$AO$22)</f>
        <v>2</v>
      </c>
      <c r="K168" s="113">
        <f t="shared" ref="K168:K231" si="151">IF(J168=$AJ$25,$AI$25,IF(J168=$AJ$26,$AI$26,IF(J168=$AJ$27,$AI$27,IF(J168=$AJ$28,$AI$28,IF(J168=$AJ$29,$AI$29,IF(J168=$AJ$30,$AI$30))))))</f>
        <v>0.93</v>
      </c>
      <c r="L168" s="114">
        <f t="shared" si="140"/>
        <v>1.01</v>
      </c>
      <c r="M168" s="115">
        <f t="shared" ref="M168:M231" si="152">$O168/(1+6%/12)^36</f>
        <v>20751783.916734587</v>
      </c>
      <c r="N168" s="115">
        <f t="shared" ref="N168:N231" si="153">$O168/(1+6%/12)^12</f>
        <v>23390576.115449119</v>
      </c>
      <c r="O168" s="115">
        <f t="shared" ref="O168:O231" si="154">$I$27*K168*L168</f>
        <v>24833255.668500002</v>
      </c>
      <c r="P168" s="115">
        <f t="shared" ref="P168:P231" si="155">$O168*(1+6%/12)^12</f>
        <v>26364916.539604716</v>
      </c>
      <c r="Q168" s="116">
        <f t="shared" ref="Q168:R231" si="156">O168</f>
        <v>24833255.668500002</v>
      </c>
      <c r="R168" s="115">
        <f t="shared" si="156"/>
        <v>26364916.539604716</v>
      </c>
      <c r="S168" s="115">
        <f t="shared" ref="S168:S231" si="157">$O168*(1+6%/12)^24</f>
        <v>27991046.901757639</v>
      </c>
      <c r="T168" s="115"/>
      <c r="U168" s="115">
        <f t="shared" ref="U168:U231" si="158">M168*H168</f>
        <v>1307362386.7542789</v>
      </c>
      <c r="V168" s="115">
        <f t="shared" ref="V168:V231" si="159">N168*H168</f>
        <v>1473606295.2732944</v>
      </c>
      <c r="W168" s="115">
        <f t="shared" ref="W168:W231" si="160">O168*H168</f>
        <v>1564495107.1155002</v>
      </c>
      <c r="X168" s="116">
        <f t="shared" ref="X168:X231" si="161">P168*H168</f>
        <v>1660989741.9950972</v>
      </c>
      <c r="Y168" s="116">
        <f t="shared" ref="Y168:Y231" si="162">Q168*H168</f>
        <v>1564495107.1155002</v>
      </c>
      <c r="Z168" s="115">
        <f t="shared" ref="Z168:Z231" si="163">R168*H168</f>
        <v>1660989741.9950972</v>
      </c>
      <c r="AA168" s="115">
        <f t="shared" ref="AA168:AA231" si="164">S168*H168</f>
        <v>1763435954.8107312</v>
      </c>
      <c r="AB168" s="115"/>
      <c r="AC168" s="117" t="str">
        <f t="shared" ref="AC168:AC231" si="165">IF(AE168=$H$32,$M$32,IF(AE168=$H$33,$M$33,IF(AE168=$H$34,$M$34)))</f>
        <v>BERTAHAP</v>
      </c>
      <c r="AD168" s="118">
        <f t="shared" ref="AD168:AD231" si="166">IF(AC168=$M$32,$N$32,IF(AC168=$M$33,$N$33,$N$34))</f>
        <v>0</v>
      </c>
      <c r="AE168" s="119">
        <v>2</v>
      </c>
      <c r="AF168" s="120"/>
      <c r="AG168" s="115" t="e">
        <f>IF(AF168&gt;#REF!,"LB","KR")</f>
        <v>#REF!</v>
      </c>
      <c r="AH168" s="120">
        <v>1438099000</v>
      </c>
      <c r="AI168" s="120">
        <v>1620967000</v>
      </c>
      <c r="AJ168" s="120">
        <v>1720945000</v>
      </c>
      <c r="AK168" s="121">
        <v>1827089000</v>
      </c>
      <c r="AL168" s="121">
        <v>1720945000</v>
      </c>
      <c r="AM168" s="120">
        <v>1827089000</v>
      </c>
      <c r="AN168" s="120">
        <f t="shared" si="128"/>
        <v>1939780000</v>
      </c>
      <c r="AS168" s="5"/>
      <c r="AT168" s="5"/>
      <c r="AV168" s="2"/>
      <c r="AW168" s="2"/>
      <c r="BR168" s="56">
        <f t="shared" ref="BR168:BR231" si="167">O168-$O$298</f>
        <v>-1452770.5727499947</v>
      </c>
      <c r="BT168" s="126"/>
      <c r="BU168" s="122"/>
      <c r="BV168" s="122" t="str">
        <f t="shared" si="141"/>
        <v>2BR-18</v>
      </c>
      <c r="BW168" s="123">
        <f t="shared" si="142"/>
        <v>18</v>
      </c>
      <c r="BX168" s="124">
        <f t="shared" si="143"/>
        <v>97</v>
      </c>
      <c r="BY168" s="124">
        <f t="shared" si="143"/>
        <v>85</v>
      </c>
      <c r="BZ168" s="125">
        <f t="shared" si="144"/>
        <v>24956192.577749997</v>
      </c>
      <c r="CA168" s="125">
        <f t="shared" si="145"/>
        <v>1949898000</v>
      </c>
      <c r="CB168" s="125">
        <f t="shared" si="145"/>
        <v>2197846000</v>
      </c>
      <c r="CC168" s="125">
        <f t="shared" si="145"/>
        <v>2333405000</v>
      </c>
      <c r="CD168" s="125">
        <f t="shared" si="145"/>
        <v>2477324000</v>
      </c>
      <c r="CE168" s="125">
        <f t="shared" si="146"/>
        <v>2630120000</v>
      </c>
    </row>
    <row r="169" spans="1:84">
      <c r="A169" s="3">
        <f t="shared" ref="A169:A232" si="168">A168+1</f>
        <v>130</v>
      </c>
      <c r="B169" s="106">
        <v>7</v>
      </c>
      <c r="C169" s="107" t="s">
        <v>167</v>
      </c>
      <c r="D169" s="106">
        <v>18</v>
      </c>
      <c r="E169" s="109"/>
      <c r="F169" s="110" t="s">
        <v>54</v>
      </c>
      <c r="G169" s="111">
        <f t="shared" si="147"/>
        <v>97</v>
      </c>
      <c r="H169" s="111">
        <f t="shared" si="148"/>
        <v>85</v>
      </c>
      <c r="I169" s="112">
        <f t="shared" si="149"/>
        <v>26438045</v>
      </c>
      <c r="J169" s="112">
        <f t="shared" si="150"/>
        <v>2</v>
      </c>
      <c r="K169" s="113">
        <f t="shared" si="151"/>
        <v>0.93</v>
      </c>
      <c r="L169" s="114">
        <f t="shared" si="140"/>
        <v>1.01</v>
      </c>
      <c r="M169" s="115">
        <f t="shared" si="152"/>
        <v>20751783.916734587</v>
      </c>
      <c r="N169" s="115">
        <f t="shared" si="153"/>
        <v>23390576.115449119</v>
      </c>
      <c r="O169" s="115">
        <f t="shared" si="154"/>
        <v>24833255.668500002</v>
      </c>
      <c r="P169" s="115">
        <f t="shared" si="155"/>
        <v>26364916.539604716</v>
      </c>
      <c r="Q169" s="116">
        <f t="shared" si="156"/>
        <v>24833255.668500002</v>
      </c>
      <c r="R169" s="115">
        <f t="shared" si="156"/>
        <v>26364916.539604716</v>
      </c>
      <c r="S169" s="115">
        <f t="shared" si="157"/>
        <v>27991046.901757639</v>
      </c>
      <c r="T169" s="115"/>
      <c r="U169" s="115">
        <f t="shared" si="158"/>
        <v>1763901632.9224398</v>
      </c>
      <c r="V169" s="115">
        <f t="shared" si="159"/>
        <v>1988198969.8131752</v>
      </c>
      <c r="W169" s="115">
        <f t="shared" si="160"/>
        <v>2110826731.8225002</v>
      </c>
      <c r="X169" s="116">
        <f t="shared" si="161"/>
        <v>2241017905.8664007</v>
      </c>
      <c r="Y169" s="116">
        <f t="shared" si="162"/>
        <v>2110826731.8225002</v>
      </c>
      <c r="Z169" s="115">
        <f t="shared" si="163"/>
        <v>2241017905.8664007</v>
      </c>
      <c r="AA169" s="115">
        <f t="shared" si="164"/>
        <v>2379238986.6493993</v>
      </c>
      <c r="AB169" s="115"/>
      <c r="AC169" s="117" t="str">
        <f t="shared" si="165"/>
        <v>BERTAHAP</v>
      </c>
      <c r="AD169" s="118">
        <f t="shared" si="166"/>
        <v>0</v>
      </c>
      <c r="AE169" s="119">
        <v>2</v>
      </c>
      <c r="AF169" s="120"/>
      <c r="AG169" s="115" t="e">
        <f>IF(AF169&gt;#REF!,"LB","KR")</f>
        <v>#REF!</v>
      </c>
      <c r="AH169" s="120">
        <v>1940292000</v>
      </c>
      <c r="AI169" s="120">
        <v>2187019000</v>
      </c>
      <c r="AJ169" s="120">
        <v>2321910000</v>
      </c>
      <c r="AK169" s="121">
        <v>2465120000</v>
      </c>
      <c r="AL169" s="121">
        <v>2321910000</v>
      </c>
      <c r="AM169" s="120">
        <v>2465120000</v>
      </c>
      <c r="AN169" s="120">
        <f t="shared" si="128"/>
        <v>2617163000</v>
      </c>
      <c r="AS169" s="5"/>
      <c r="AT169" s="5"/>
      <c r="AV169" s="2"/>
      <c r="AW169" s="2"/>
      <c r="BR169" s="56">
        <f t="shared" si="167"/>
        <v>-1452770.5727499947</v>
      </c>
      <c r="BT169" s="126"/>
      <c r="BU169" s="122"/>
      <c r="BV169" s="122" t="str">
        <f t="shared" si="141"/>
        <v>1BR-20</v>
      </c>
      <c r="BW169" s="123">
        <f t="shared" si="142"/>
        <v>20</v>
      </c>
      <c r="BX169" s="124">
        <f t="shared" si="143"/>
        <v>60</v>
      </c>
      <c r="BY169" s="124">
        <f t="shared" si="143"/>
        <v>51</v>
      </c>
      <c r="BZ169" s="125">
        <f t="shared" si="144"/>
        <v>24956192.577749997</v>
      </c>
      <c r="CA169" s="125">
        <f t="shared" si="145"/>
        <v>1169939000</v>
      </c>
      <c r="CB169" s="125">
        <f t="shared" si="145"/>
        <v>1318708000</v>
      </c>
      <c r="CC169" s="125">
        <f t="shared" si="145"/>
        <v>1400043000</v>
      </c>
      <c r="CD169" s="125">
        <f t="shared" si="145"/>
        <v>1486394000</v>
      </c>
      <c r="CE169" s="125">
        <f t="shared" si="146"/>
        <v>1578072000</v>
      </c>
    </row>
    <row r="170" spans="1:84">
      <c r="A170" s="3">
        <f t="shared" si="168"/>
        <v>131</v>
      </c>
      <c r="B170" s="106">
        <v>8</v>
      </c>
      <c r="C170" s="107" t="s">
        <v>167</v>
      </c>
      <c r="D170" s="106">
        <v>20</v>
      </c>
      <c r="E170" s="109"/>
      <c r="F170" s="110" t="s">
        <v>70</v>
      </c>
      <c r="G170" s="111">
        <f t="shared" si="147"/>
        <v>60</v>
      </c>
      <c r="H170" s="111">
        <f t="shared" si="148"/>
        <v>51</v>
      </c>
      <c r="I170" s="112">
        <f t="shared" si="149"/>
        <v>26438045</v>
      </c>
      <c r="J170" s="112">
        <f t="shared" si="150"/>
        <v>2</v>
      </c>
      <c r="K170" s="113">
        <f t="shared" si="151"/>
        <v>0.93</v>
      </c>
      <c r="L170" s="114">
        <f>SUMIF($AN$4:$AN$22,D170,$AT$4:$AT$22)</f>
        <v>1.01</v>
      </c>
      <c r="M170" s="115">
        <f t="shared" si="152"/>
        <v>20751783.916734587</v>
      </c>
      <c r="N170" s="115">
        <f t="shared" si="153"/>
        <v>23390576.115449119</v>
      </c>
      <c r="O170" s="115">
        <f t="shared" si="154"/>
        <v>24833255.668500002</v>
      </c>
      <c r="P170" s="115">
        <f t="shared" si="155"/>
        <v>26364916.539604716</v>
      </c>
      <c r="Q170" s="116">
        <f t="shared" si="156"/>
        <v>24833255.668500002</v>
      </c>
      <c r="R170" s="115">
        <f t="shared" si="156"/>
        <v>26364916.539604716</v>
      </c>
      <c r="S170" s="115">
        <f t="shared" si="157"/>
        <v>27991046.901757639</v>
      </c>
      <c r="T170" s="115"/>
      <c r="U170" s="115">
        <f t="shared" si="158"/>
        <v>1058340979.753464</v>
      </c>
      <c r="V170" s="115">
        <f t="shared" si="159"/>
        <v>1192919381.8879051</v>
      </c>
      <c r="W170" s="115">
        <f t="shared" si="160"/>
        <v>1266496039.0935001</v>
      </c>
      <c r="X170" s="116">
        <f t="shared" si="161"/>
        <v>1344610743.5198405</v>
      </c>
      <c r="Y170" s="116">
        <f t="shared" si="162"/>
        <v>1266496039.0935001</v>
      </c>
      <c r="Z170" s="115">
        <f t="shared" si="163"/>
        <v>1344610743.5198405</v>
      </c>
      <c r="AA170" s="115">
        <f t="shared" si="164"/>
        <v>1427543391.9896395</v>
      </c>
      <c r="AB170" s="115"/>
      <c r="AC170" s="117" t="str">
        <f t="shared" si="165"/>
        <v>BERTAHAP</v>
      </c>
      <c r="AD170" s="118">
        <f t="shared" si="166"/>
        <v>0</v>
      </c>
      <c r="AE170" s="119">
        <v>2</v>
      </c>
      <c r="AF170" s="120"/>
      <c r="AG170" s="115" t="e">
        <f>IF(AF170&gt;#REF!,"LB","KR")</f>
        <v>#REF!</v>
      </c>
      <c r="AH170" s="120">
        <v>1164176000</v>
      </c>
      <c r="AI170" s="120">
        <v>1312212000</v>
      </c>
      <c r="AJ170" s="120">
        <v>1393146000</v>
      </c>
      <c r="AK170" s="121">
        <v>1479072000</v>
      </c>
      <c r="AL170" s="121">
        <v>1393146000</v>
      </c>
      <c r="AM170" s="120">
        <v>1479072000</v>
      </c>
      <c r="AN170" s="120">
        <f t="shared" si="128"/>
        <v>1570298000</v>
      </c>
      <c r="AS170" s="5"/>
      <c r="AT170" s="5"/>
      <c r="AV170" s="2"/>
      <c r="AW170" s="2"/>
      <c r="BR170" s="56">
        <f t="shared" si="167"/>
        <v>-1452770.5727499947</v>
      </c>
      <c r="BT170" s="126">
        <v>45</v>
      </c>
      <c r="BU170" s="122" t="s">
        <v>176</v>
      </c>
      <c r="BV170" s="122" t="str">
        <f>F250</f>
        <v>1BR-10</v>
      </c>
      <c r="BW170" s="123">
        <f>D250</f>
        <v>10</v>
      </c>
      <c r="BX170" s="124">
        <f>G250</f>
        <v>74</v>
      </c>
      <c r="BY170" s="124">
        <f>H250</f>
        <v>63</v>
      </c>
      <c r="BZ170" s="125">
        <f>O250</f>
        <v>24956192.577749997</v>
      </c>
      <c r="CA170" s="125">
        <f t="shared" ref="CA170:CD171" si="169">AH250</f>
        <v>1445218000</v>
      </c>
      <c r="CB170" s="125">
        <f t="shared" si="169"/>
        <v>1628992000</v>
      </c>
      <c r="CC170" s="125">
        <f t="shared" si="169"/>
        <v>1729465000</v>
      </c>
      <c r="CD170" s="125">
        <f t="shared" si="169"/>
        <v>1836134000</v>
      </c>
      <c r="CE170" s="125">
        <f>AN250</f>
        <v>1949383000</v>
      </c>
      <c r="CF170" s="2">
        <v>4</v>
      </c>
    </row>
    <row r="171" spans="1:84">
      <c r="A171" s="3">
        <f t="shared" si="168"/>
        <v>132</v>
      </c>
      <c r="B171" s="106">
        <v>9</v>
      </c>
      <c r="C171" s="107" t="s">
        <v>167</v>
      </c>
      <c r="D171" s="106">
        <v>22</v>
      </c>
      <c r="E171" s="109"/>
      <c r="F171" s="110" t="s">
        <v>89</v>
      </c>
      <c r="G171" s="111">
        <f t="shared" si="147"/>
        <v>81</v>
      </c>
      <c r="H171" s="111">
        <f t="shared" si="148"/>
        <v>70</v>
      </c>
      <c r="I171" s="112">
        <f t="shared" si="149"/>
        <v>26438045</v>
      </c>
      <c r="J171" s="112">
        <f t="shared" si="150"/>
        <v>4</v>
      </c>
      <c r="K171" s="113">
        <f t="shared" si="151"/>
        <v>0.97</v>
      </c>
      <c r="L171" s="114">
        <f>SUMIF($AN$4:$AN$22,D171,$AT$4:$AT$22)</f>
        <v>1.01</v>
      </c>
      <c r="M171" s="115">
        <f t="shared" si="152"/>
        <v>21644333.762615643</v>
      </c>
      <c r="N171" s="115">
        <f t="shared" si="153"/>
        <v>24396622.399984561</v>
      </c>
      <c r="O171" s="115">
        <f t="shared" si="154"/>
        <v>25901352.686499998</v>
      </c>
      <c r="P171" s="115">
        <f t="shared" si="155"/>
        <v>27498891.444533944</v>
      </c>
      <c r="Q171" s="116">
        <f t="shared" si="156"/>
        <v>25901352.686499998</v>
      </c>
      <c r="R171" s="115">
        <f t="shared" si="156"/>
        <v>27498891.444533944</v>
      </c>
      <c r="S171" s="115">
        <f t="shared" si="157"/>
        <v>29194962.897532158</v>
      </c>
      <c r="T171" s="115"/>
      <c r="U171" s="115">
        <f t="shared" si="158"/>
        <v>1515103363.383095</v>
      </c>
      <c r="V171" s="115">
        <f t="shared" si="159"/>
        <v>1707763567.9989192</v>
      </c>
      <c r="W171" s="115">
        <f t="shared" si="160"/>
        <v>1813094688.0549998</v>
      </c>
      <c r="X171" s="116">
        <f t="shared" si="161"/>
        <v>1924922401.1173761</v>
      </c>
      <c r="Y171" s="116">
        <f t="shared" si="162"/>
        <v>1813094688.0549998</v>
      </c>
      <c r="Z171" s="115">
        <f t="shared" si="163"/>
        <v>1924922401.1173761</v>
      </c>
      <c r="AA171" s="115">
        <f t="shared" si="164"/>
        <v>2043647402.827251</v>
      </c>
      <c r="AB171" s="115"/>
      <c r="AC171" s="117" t="str">
        <f t="shared" si="165"/>
        <v>BERTAHAP</v>
      </c>
      <c r="AD171" s="118">
        <f t="shared" si="166"/>
        <v>0</v>
      </c>
      <c r="AE171" s="119">
        <v>2</v>
      </c>
      <c r="AF171" s="120"/>
      <c r="AG171" s="115" t="e">
        <f>IF(AF171&gt;#REF!,"LB","KR")</f>
        <v>#REF!</v>
      </c>
      <c r="AH171" s="120">
        <v>1666614000</v>
      </c>
      <c r="AI171" s="120">
        <v>1878540000</v>
      </c>
      <c r="AJ171" s="120">
        <v>1994405000</v>
      </c>
      <c r="AK171" s="121">
        <v>2117415000</v>
      </c>
      <c r="AL171" s="121">
        <v>1994405000</v>
      </c>
      <c r="AM171" s="120">
        <v>2117415000</v>
      </c>
      <c r="AN171" s="120">
        <f t="shared" si="128"/>
        <v>2248013000</v>
      </c>
      <c r="AS171" s="5"/>
      <c r="AT171" s="5"/>
      <c r="AV171" s="2"/>
      <c r="AW171" s="2"/>
      <c r="BR171" s="56">
        <f t="shared" si="167"/>
        <v>-384673.5547499992</v>
      </c>
      <c r="BT171" s="126"/>
      <c r="BU171" s="122"/>
      <c r="BV171" s="122" t="str">
        <f>F251</f>
        <v>1BR-12</v>
      </c>
      <c r="BW171" s="123">
        <f>D251</f>
        <v>12</v>
      </c>
      <c r="BX171" s="124">
        <f>G251</f>
        <v>67</v>
      </c>
      <c r="BY171" s="124">
        <f>H251</f>
        <v>57</v>
      </c>
      <c r="BZ171" s="125">
        <f>O251</f>
        <v>24956192.577749997</v>
      </c>
      <c r="CA171" s="125">
        <f t="shared" si="169"/>
        <v>1307579000</v>
      </c>
      <c r="CB171" s="125">
        <f t="shared" si="169"/>
        <v>1473850000</v>
      </c>
      <c r="CC171" s="125">
        <f t="shared" si="169"/>
        <v>1564754000</v>
      </c>
      <c r="CD171" s="125">
        <f t="shared" si="169"/>
        <v>1661264000</v>
      </c>
      <c r="CE171" s="125">
        <f>AN251</f>
        <v>1763727000</v>
      </c>
    </row>
    <row r="172" spans="1:84">
      <c r="A172" s="3">
        <f t="shared" si="168"/>
        <v>133</v>
      </c>
      <c r="B172" s="106">
        <v>1</v>
      </c>
      <c r="C172" s="107" t="s">
        <v>169</v>
      </c>
      <c r="D172" s="108" t="s">
        <v>24</v>
      </c>
      <c r="E172" s="109"/>
      <c r="F172" s="110" t="s">
        <v>39</v>
      </c>
      <c r="G172" s="111">
        <f t="shared" si="147"/>
        <v>113</v>
      </c>
      <c r="H172" s="111">
        <f t="shared" si="148"/>
        <v>101</v>
      </c>
      <c r="I172" s="112">
        <f t="shared" si="149"/>
        <v>26438045</v>
      </c>
      <c r="J172" s="112">
        <f t="shared" si="150"/>
        <v>6</v>
      </c>
      <c r="K172" s="113">
        <f t="shared" si="151"/>
        <v>0.95</v>
      </c>
      <c r="L172" s="114">
        <f t="shared" ref="L172:L178" si="170">SUMIF($AN$4:$AN$22,D172,$AU$4:$AU$22)</f>
        <v>1.02</v>
      </c>
      <c r="M172" s="115">
        <f t="shared" si="152"/>
        <v>21407940.61036497</v>
      </c>
      <c r="N172" s="115">
        <f t="shared" si="153"/>
        <v>24130169.547397207</v>
      </c>
      <c r="O172" s="115">
        <f t="shared" si="154"/>
        <v>25618465.605</v>
      </c>
      <c r="P172" s="115">
        <f t="shared" si="155"/>
        <v>27198556.506842293</v>
      </c>
      <c r="Q172" s="116">
        <f t="shared" si="156"/>
        <v>25618465.605</v>
      </c>
      <c r="R172" s="115">
        <f t="shared" si="156"/>
        <v>27198556.506842293</v>
      </c>
      <c r="S172" s="115">
        <f t="shared" si="157"/>
        <v>28876103.958057225</v>
      </c>
      <c r="T172" s="115"/>
      <c r="U172" s="115">
        <f t="shared" si="158"/>
        <v>2162202001.646862</v>
      </c>
      <c r="V172" s="115">
        <f t="shared" si="159"/>
        <v>2437147124.287118</v>
      </c>
      <c r="W172" s="115">
        <f t="shared" si="160"/>
        <v>2587465026.105</v>
      </c>
      <c r="X172" s="116">
        <f t="shared" si="161"/>
        <v>2747054207.1910715</v>
      </c>
      <c r="Y172" s="116">
        <f t="shared" si="162"/>
        <v>2587465026.105</v>
      </c>
      <c r="Z172" s="115">
        <f t="shared" si="163"/>
        <v>2747054207.1910715</v>
      </c>
      <c r="AA172" s="115">
        <f t="shared" si="164"/>
        <v>2916486499.7637796</v>
      </c>
      <c r="AB172" s="115"/>
      <c r="AC172" s="117" t="str">
        <f t="shared" si="165"/>
        <v>BERTAHAP</v>
      </c>
      <c r="AD172" s="118">
        <f t="shared" si="166"/>
        <v>0</v>
      </c>
      <c r="AE172" s="119">
        <v>2</v>
      </c>
      <c r="AF172" s="120"/>
      <c r="AG172" s="115" t="e">
        <f>IF(AF172&gt;#REF!,"LB","KR")</f>
        <v>#REF!</v>
      </c>
      <c r="AH172" s="120">
        <v>2378423000</v>
      </c>
      <c r="AI172" s="120">
        <v>2680862000</v>
      </c>
      <c r="AJ172" s="120">
        <v>2846212000</v>
      </c>
      <c r="AK172" s="121">
        <v>3021760000</v>
      </c>
      <c r="AL172" s="121">
        <v>2846212000</v>
      </c>
      <c r="AM172" s="120">
        <v>3021760000</v>
      </c>
      <c r="AN172" s="120">
        <f t="shared" si="128"/>
        <v>3208136000</v>
      </c>
      <c r="AS172" s="5"/>
      <c r="AT172" s="5"/>
      <c r="AV172" s="2"/>
      <c r="AW172" s="2"/>
      <c r="BR172" s="56">
        <f t="shared" si="167"/>
        <v>-667560.63624999672</v>
      </c>
      <c r="BT172" s="126">
        <v>46</v>
      </c>
      <c r="BU172" s="131" t="s">
        <v>179</v>
      </c>
      <c r="BV172" s="122" t="str">
        <f>F293</f>
        <v>1BR-6</v>
      </c>
      <c r="BW172" s="123" t="str">
        <f>D293</f>
        <v>06</v>
      </c>
      <c r="BX172" s="124">
        <f t="shared" ref="BX172:BY175" si="171">G293</f>
        <v>78</v>
      </c>
      <c r="BY172" s="124">
        <f t="shared" si="171"/>
        <v>66</v>
      </c>
      <c r="BZ172" s="125">
        <f>O293</f>
        <v>25202066.396249998</v>
      </c>
      <c r="CA172" s="125">
        <f t="shared" ref="CA172:CD175" si="172">AH293</f>
        <v>1528955000</v>
      </c>
      <c r="CB172" s="125">
        <f t="shared" si="172"/>
        <v>1723376000</v>
      </c>
      <c r="CC172" s="125">
        <f t="shared" si="172"/>
        <v>1829671000</v>
      </c>
      <c r="CD172" s="125">
        <f t="shared" si="172"/>
        <v>1942521000</v>
      </c>
      <c r="CE172" s="125">
        <f>AN293</f>
        <v>2062331000</v>
      </c>
      <c r="CF172" s="2">
        <v>4</v>
      </c>
    </row>
    <row r="173" spans="1:84">
      <c r="A173" s="3">
        <f t="shared" si="168"/>
        <v>134</v>
      </c>
      <c r="B173" s="106">
        <v>2</v>
      </c>
      <c r="C173" s="107" t="s">
        <v>169</v>
      </c>
      <c r="D173" s="108" t="s">
        <v>35</v>
      </c>
      <c r="E173" s="109"/>
      <c r="F173" s="110" t="s">
        <v>42</v>
      </c>
      <c r="G173" s="111">
        <f t="shared" si="147"/>
        <v>78</v>
      </c>
      <c r="H173" s="111">
        <f t="shared" si="148"/>
        <v>66</v>
      </c>
      <c r="I173" s="112">
        <f t="shared" si="149"/>
        <v>26438045</v>
      </c>
      <c r="J173" s="112">
        <f t="shared" si="150"/>
        <v>2</v>
      </c>
      <c r="K173" s="113">
        <f t="shared" si="151"/>
        <v>0.93</v>
      </c>
      <c r="L173" s="114">
        <f t="shared" si="170"/>
        <v>1.02</v>
      </c>
      <c r="M173" s="115">
        <f t="shared" si="152"/>
        <v>20957247.12383097</v>
      </c>
      <c r="N173" s="115">
        <f t="shared" si="153"/>
        <v>23622165.977978319</v>
      </c>
      <c r="O173" s="115">
        <f t="shared" si="154"/>
        <v>25079129.487000003</v>
      </c>
      <c r="P173" s="115">
        <f t="shared" si="155"/>
        <v>26625955.317224566</v>
      </c>
      <c r="Q173" s="116">
        <f t="shared" si="156"/>
        <v>25079129.487000003</v>
      </c>
      <c r="R173" s="115">
        <f t="shared" si="156"/>
        <v>26625955.317224566</v>
      </c>
      <c r="S173" s="115">
        <f t="shared" si="157"/>
        <v>28268185.979992867</v>
      </c>
      <c r="T173" s="115"/>
      <c r="U173" s="115">
        <f t="shared" si="158"/>
        <v>1383178310.1728439</v>
      </c>
      <c r="V173" s="115">
        <f t="shared" si="159"/>
        <v>1559062954.5465691</v>
      </c>
      <c r="W173" s="115">
        <f t="shared" si="160"/>
        <v>1655222546.1420002</v>
      </c>
      <c r="X173" s="116">
        <f t="shared" si="161"/>
        <v>1757313050.9368215</v>
      </c>
      <c r="Y173" s="116">
        <f t="shared" si="162"/>
        <v>1655222546.1420002</v>
      </c>
      <c r="Z173" s="115">
        <f t="shared" si="163"/>
        <v>1757313050.9368215</v>
      </c>
      <c r="AA173" s="115">
        <f t="shared" si="164"/>
        <v>1865700274.6795292</v>
      </c>
      <c r="AB173" s="115"/>
      <c r="AC173" s="117" t="str">
        <f t="shared" si="165"/>
        <v>BERTAHAP</v>
      </c>
      <c r="AD173" s="118">
        <f t="shared" si="166"/>
        <v>0</v>
      </c>
      <c r="AE173" s="119">
        <v>2</v>
      </c>
      <c r="AF173" s="120"/>
      <c r="AG173" s="115" t="e">
        <f>IF(AF173&gt;#REF!,"LB","KR")</f>
        <v>#REF!</v>
      </c>
      <c r="AH173" s="120">
        <v>1521497000</v>
      </c>
      <c r="AI173" s="120">
        <v>1714970000</v>
      </c>
      <c r="AJ173" s="120">
        <v>1820745000</v>
      </c>
      <c r="AK173" s="121">
        <v>1933045000</v>
      </c>
      <c r="AL173" s="121">
        <v>1820745000</v>
      </c>
      <c r="AM173" s="120">
        <v>1933045000</v>
      </c>
      <c r="AN173" s="120">
        <f t="shared" si="128"/>
        <v>2052271000</v>
      </c>
      <c r="AS173" s="5"/>
      <c r="AT173" s="5"/>
      <c r="AV173" s="2"/>
      <c r="AW173" s="2"/>
      <c r="BR173" s="56">
        <f t="shared" si="167"/>
        <v>-1206896.7542499937</v>
      </c>
      <c r="BT173" s="126"/>
      <c r="BU173" s="131"/>
      <c r="BV173" s="122" t="str">
        <f>F294</f>
        <v>1BR-10</v>
      </c>
      <c r="BW173" s="123">
        <f>D294</f>
        <v>10</v>
      </c>
      <c r="BX173" s="124">
        <f t="shared" si="171"/>
        <v>74</v>
      </c>
      <c r="BY173" s="124">
        <f t="shared" si="171"/>
        <v>63</v>
      </c>
      <c r="BZ173" s="125">
        <f>O294</f>
        <v>25202066.396249998</v>
      </c>
      <c r="CA173" s="125">
        <f t="shared" si="172"/>
        <v>1459457000</v>
      </c>
      <c r="CB173" s="125">
        <f t="shared" si="172"/>
        <v>1645041000</v>
      </c>
      <c r="CC173" s="125">
        <f t="shared" si="172"/>
        <v>1746504000</v>
      </c>
      <c r="CD173" s="125">
        <f t="shared" si="172"/>
        <v>1854224000</v>
      </c>
      <c r="CE173" s="125">
        <f>AN294</f>
        <v>1968589000</v>
      </c>
    </row>
    <row r="174" spans="1:84">
      <c r="A174" s="3">
        <f t="shared" si="168"/>
        <v>135</v>
      </c>
      <c r="B174" s="106">
        <v>3</v>
      </c>
      <c r="C174" s="107" t="s">
        <v>169</v>
      </c>
      <c r="D174" s="108" t="s">
        <v>41</v>
      </c>
      <c r="E174" s="109"/>
      <c r="F174" s="110" t="s">
        <v>45</v>
      </c>
      <c r="G174" s="111">
        <f t="shared" si="147"/>
        <v>60</v>
      </c>
      <c r="H174" s="111">
        <f t="shared" si="148"/>
        <v>52</v>
      </c>
      <c r="I174" s="112">
        <f t="shared" si="149"/>
        <v>26438045</v>
      </c>
      <c r="J174" s="112">
        <f t="shared" si="150"/>
        <v>2</v>
      </c>
      <c r="K174" s="113">
        <f t="shared" si="151"/>
        <v>0.93</v>
      </c>
      <c r="L174" s="114">
        <f t="shared" si="170"/>
        <v>1.02</v>
      </c>
      <c r="M174" s="115">
        <f t="shared" si="152"/>
        <v>20957247.12383097</v>
      </c>
      <c r="N174" s="115">
        <f t="shared" si="153"/>
        <v>23622165.977978319</v>
      </c>
      <c r="O174" s="115">
        <f t="shared" si="154"/>
        <v>25079129.487000003</v>
      </c>
      <c r="P174" s="115">
        <f t="shared" si="155"/>
        <v>26625955.317224566</v>
      </c>
      <c r="Q174" s="116">
        <f t="shared" si="156"/>
        <v>25079129.487000003</v>
      </c>
      <c r="R174" s="115">
        <f t="shared" si="156"/>
        <v>26625955.317224566</v>
      </c>
      <c r="S174" s="115">
        <f t="shared" si="157"/>
        <v>28268185.979992867</v>
      </c>
      <c r="T174" s="115"/>
      <c r="U174" s="115">
        <f t="shared" si="158"/>
        <v>1089776850.4392104</v>
      </c>
      <c r="V174" s="115">
        <f t="shared" si="159"/>
        <v>1228352630.8548727</v>
      </c>
      <c r="W174" s="115">
        <f t="shared" si="160"/>
        <v>1304114733.3240001</v>
      </c>
      <c r="X174" s="116">
        <f t="shared" si="161"/>
        <v>1384549676.4956775</v>
      </c>
      <c r="Y174" s="116">
        <f t="shared" si="162"/>
        <v>1304114733.3240001</v>
      </c>
      <c r="Z174" s="115">
        <f t="shared" si="163"/>
        <v>1384549676.4956775</v>
      </c>
      <c r="AA174" s="115">
        <f t="shared" si="164"/>
        <v>1469945670.9596291</v>
      </c>
      <c r="AB174" s="115"/>
      <c r="AC174" s="117" t="str">
        <f t="shared" si="165"/>
        <v>BERTAHAP</v>
      </c>
      <c r="AD174" s="118">
        <f t="shared" si="166"/>
        <v>0</v>
      </c>
      <c r="AE174" s="119">
        <v>2</v>
      </c>
      <c r="AF174" s="120"/>
      <c r="AG174" s="115" t="e">
        <f>IF(AF174&gt;#REF!,"LB","KR")</f>
        <v>#REF!</v>
      </c>
      <c r="AH174" s="120">
        <v>1198755000</v>
      </c>
      <c r="AI174" s="120">
        <v>1351188000</v>
      </c>
      <c r="AJ174" s="120">
        <v>1434527000</v>
      </c>
      <c r="AK174" s="121">
        <v>1523005000</v>
      </c>
      <c r="AL174" s="121">
        <v>1434527000</v>
      </c>
      <c r="AM174" s="120">
        <v>1523005000</v>
      </c>
      <c r="AN174" s="120">
        <f t="shared" si="128"/>
        <v>1616941000</v>
      </c>
      <c r="AS174" s="5"/>
      <c r="AT174" s="5"/>
      <c r="AV174" s="2"/>
      <c r="AW174" s="2"/>
      <c r="BR174" s="56">
        <f t="shared" si="167"/>
        <v>-1206896.7542499937</v>
      </c>
      <c r="BT174" s="126"/>
      <c r="BU174" s="131"/>
      <c r="BV174" s="122" t="str">
        <f>F295</f>
        <v>1BR-12</v>
      </c>
      <c r="BW174" s="123">
        <f>D295</f>
        <v>12</v>
      </c>
      <c r="BX174" s="124">
        <f t="shared" si="171"/>
        <v>67</v>
      </c>
      <c r="BY174" s="124">
        <f t="shared" si="171"/>
        <v>57</v>
      </c>
      <c r="BZ174" s="125">
        <f>O295</f>
        <v>25202066.396249998</v>
      </c>
      <c r="CA174" s="125">
        <f t="shared" si="172"/>
        <v>1320461000</v>
      </c>
      <c r="CB174" s="125">
        <f t="shared" si="172"/>
        <v>1488371000</v>
      </c>
      <c r="CC174" s="125">
        <f t="shared" si="172"/>
        <v>1580170000</v>
      </c>
      <c r="CD174" s="125">
        <f t="shared" si="172"/>
        <v>1677631000</v>
      </c>
      <c r="CE174" s="125">
        <f>AN295</f>
        <v>1781104000</v>
      </c>
    </row>
    <row r="175" spans="1:84">
      <c r="A175" s="3">
        <f t="shared" si="168"/>
        <v>136</v>
      </c>
      <c r="B175" s="106">
        <v>4</v>
      </c>
      <c r="C175" s="107" t="s">
        <v>169</v>
      </c>
      <c r="D175" s="108">
        <v>10</v>
      </c>
      <c r="E175" s="109"/>
      <c r="F175" s="110" t="s">
        <v>48</v>
      </c>
      <c r="G175" s="111">
        <f t="shared" si="147"/>
        <v>74</v>
      </c>
      <c r="H175" s="111">
        <f t="shared" si="148"/>
        <v>63</v>
      </c>
      <c r="I175" s="112">
        <f t="shared" si="149"/>
        <v>26438045</v>
      </c>
      <c r="J175" s="112">
        <f t="shared" si="150"/>
        <v>2</v>
      </c>
      <c r="K175" s="113">
        <f t="shared" si="151"/>
        <v>0.93</v>
      </c>
      <c r="L175" s="114">
        <f t="shared" si="170"/>
        <v>1.02</v>
      </c>
      <c r="M175" s="115">
        <f t="shared" si="152"/>
        <v>20957247.12383097</v>
      </c>
      <c r="N175" s="115">
        <f t="shared" si="153"/>
        <v>23622165.977978319</v>
      </c>
      <c r="O175" s="115">
        <f t="shared" si="154"/>
        <v>25079129.487000003</v>
      </c>
      <c r="P175" s="115">
        <f t="shared" si="155"/>
        <v>26625955.317224566</v>
      </c>
      <c r="Q175" s="116">
        <f t="shared" si="156"/>
        <v>25079129.487000003</v>
      </c>
      <c r="R175" s="115">
        <f t="shared" si="156"/>
        <v>26625955.317224566</v>
      </c>
      <c r="S175" s="115">
        <f t="shared" si="157"/>
        <v>28268185.979992867</v>
      </c>
      <c r="T175" s="115"/>
      <c r="U175" s="115">
        <f t="shared" si="158"/>
        <v>1320306568.8013511</v>
      </c>
      <c r="V175" s="115">
        <f t="shared" si="159"/>
        <v>1488196456.6126342</v>
      </c>
      <c r="W175" s="115">
        <f t="shared" si="160"/>
        <v>1579985157.6810002</v>
      </c>
      <c r="X175" s="116">
        <f t="shared" si="161"/>
        <v>1677435184.9851477</v>
      </c>
      <c r="Y175" s="116">
        <f t="shared" si="162"/>
        <v>1579985157.6810002</v>
      </c>
      <c r="Z175" s="115">
        <f t="shared" si="163"/>
        <v>1677435184.9851477</v>
      </c>
      <c r="AA175" s="115">
        <f t="shared" si="164"/>
        <v>1780895716.7395506</v>
      </c>
      <c r="AB175" s="115"/>
      <c r="AC175" s="117" t="str">
        <f t="shared" si="165"/>
        <v>BERTAHAP</v>
      </c>
      <c r="AD175" s="118">
        <f t="shared" si="166"/>
        <v>0</v>
      </c>
      <c r="AE175" s="119">
        <v>2</v>
      </c>
      <c r="AF175" s="120"/>
      <c r="AG175" s="115" t="e">
        <f>IF(AF175&gt;#REF!,"LB","KR")</f>
        <v>#REF!</v>
      </c>
      <c r="AH175" s="120">
        <v>1452338000</v>
      </c>
      <c r="AI175" s="120">
        <v>1637017000</v>
      </c>
      <c r="AJ175" s="120">
        <v>1737984000</v>
      </c>
      <c r="AK175" s="121">
        <v>1845179000</v>
      </c>
      <c r="AL175" s="121">
        <v>1737984000</v>
      </c>
      <c r="AM175" s="120">
        <v>1845179000</v>
      </c>
      <c r="AN175" s="120">
        <f t="shared" si="128"/>
        <v>1958986000</v>
      </c>
      <c r="AS175" s="5"/>
      <c r="AT175" s="5"/>
      <c r="AV175" s="2"/>
      <c r="AW175" s="2"/>
      <c r="BR175" s="56">
        <f t="shared" si="167"/>
        <v>-1206896.7542499937</v>
      </c>
      <c r="BT175" s="126"/>
      <c r="BU175" s="122"/>
      <c r="BV175" s="122" t="str">
        <f>F296</f>
        <v>2BR-18</v>
      </c>
      <c r="BW175" s="123">
        <f>D296</f>
        <v>18</v>
      </c>
      <c r="BX175" s="124">
        <f t="shared" si="171"/>
        <v>97</v>
      </c>
      <c r="BY175" s="124">
        <f t="shared" si="171"/>
        <v>85</v>
      </c>
      <c r="BZ175" s="125">
        <f>O296</f>
        <v>25202066.396249998</v>
      </c>
      <c r="CA175" s="125">
        <f t="shared" si="172"/>
        <v>1969109000</v>
      </c>
      <c r="CB175" s="125">
        <f t="shared" si="172"/>
        <v>2219500000</v>
      </c>
      <c r="CC175" s="125">
        <f t="shared" si="172"/>
        <v>2356394000</v>
      </c>
      <c r="CD175" s="125">
        <f t="shared" si="172"/>
        <v>2501731000</v>
      </c>
      <c r="CE175" s="125">
        <f>AN296</f>
        <v>2656032000</v>
      </c>
    </row>
    <row r="176" spans="1:84">
      <c r="A176" s="3">
        <f t="shared" si="168"/>
        <v>137</v>
      </c>
      <c r="B176" s="106">
        <v>5</v>
      </c>
      <c r="C176" s="107" t="s">
        <v>169</v>
      </c>
      <c r="D176" s="106">
        <v>12</v>
      </c>
      <c r="E176" s="109"/>
      <c r="F176" s="110" t="s">
        <v>50</v>
      </c>
      <c r="G176" s="111">
        <f t="shared" si="147"/>
        <v>67</v>
      </c>
      <c r="H176" s="111">
        <f t="shared" si="148"/>
        <v>57</v>
      </c>
      <c r="I176" s="112">
        <f t="shared" si="149"/>
        <v>26438045</v>
      </c>
      <c r="J176" s="112">
        <f t="shared" si="150"/>
        <v>2</v>
      </c>
      <c r="K176" s="113">
        <f t="shared" si="151"/>
        <v>0.93</v>
      </c>
      <c r="L176" s="114">
        <f t="shared" si="170"/>
        <v>1.02</v>
      </c>
      <c r="M176" s="115">
        <f t="shared" si="152"/>
        <v>20957247.12383097</v>
      </c>
      <c r="N176" s="115">
        <f t="shared" si="153"/>
        <v>23622165.977978319</v>
      </c>
      <c r="O176" s="115">
        <f t="shared" si="154"/>
        <v>25079129.487000003</v>
      </c>
      <c r="P176" s="115">
        <f t="shared" si="155"/>
        <v>26625955.317224566</v>
      </c>
      <c r="Q176" s="116">
        <f t="shared" si="156"/>
        <v>25079129.487000003</v>
      </c>
      <c r="R176" s="115">
        <f t="shared" si="156"/>
        <v>26625955.317224566</v>
      </c>
      <c r="S176" s="115">
        <f t="shared" si="157"/>
        <v>28268185.979992867</v>
      </c>
      <c r="T176" s="115"/>
      <c r="U176" s="115">
        <f t="shared" si="158"/>
        <v>1194563086.0583653</v>
      </c>
      <c r="V176" s="115">
        <f t="shared" si="159"/>
        <v>1346463460.7447641</v>
      </c>
      <c r="W176" s="115">
        <f t="shared" si="160"/>
        <v>1429510380.7590003</v>
      </c>
      <c r="X176" s="116">
        <f t="shared" si="161"/>
        <v>1517679453.0818002</v>
      </c>
      <c r="Y176" s="116">
        <f t="shared" si="162"/>
        <v>1429510380.7590003</v>
      </c>
      <c r="Z176" s="115">
        <f t="shared" si="163"/>
        <v>1517679453.0818002</v>
      </c>
      <c r="AA176" s="115">
        <f t="shared" si="164"/>
        <v>1611286600.8595934</v>
      </c>
      <c r="AB176" s="115"/>
      <c r="AC176" s="117" t="str">
        <f t="shared" si="165"/>
        <v>BERTAHAP</v>
      </c>
      <c r="AD176" s="118">
        <f t="shared" si="166"/>
        <v>0</v>
      </c>
      <c r="AE176" s="119">
        <v>2</v>
      </c>
      <c r="AF176" s="120"/>
      <c r="AG176" s="115" t="e">
        <f>IF(AF176&gt;#REF!,"LB","KR")</f>
        <v>#REF!</v>
      </c>
      <c r="AH176" s="120">
        <v>1314020000</v>
      </c>
      <c r="AI176" s="120">
        <v>1481110000</v>
      </c>
      <c r="AJ176" s="120">
        <v>1572462000</v>
      </c>
      <c r="AK176" s="121">
        <v>1669448000</v>
      </c>
      <c r="AL176" s="121">
        <v>1572462000</v>
      </c>
      <c r="AM176" s="120">
        <v>1669448000</v>
      </c>
      <c r="AN176" s="120">
        <f t="shared" si="128"/>
        <v>1772416000</v>
      </c>
      <c r="AS176" s="5"/>
      <c r="AT176" s="5"/>
      <c r="AV176" s="2"/>
      <c r="AW176" s="2"/>
      <c r="BR176" s="56">
        <f t="shared" si="167"/>
        <v>-1206896.7542499937</v>
      </c>
      <c r="BT176" s="126">
        <v>47</v>
      </c>
      <c r="BU176" s="122" t="s">
        <v>175</v>
      </c>
      <c r="BV176" s="122" t="str">
        <f>F255</f>
        <v>2BR-22</v>
      </c>
      <c r="BW176" s="123">
        <f>D255</f>
        <v>22</v>
      </c>
      <c r="BX176" s="124">
        <f>G255</f>
        <v>81</v>
      </c>
      <c r="BY176" s="124">
        <f>H255</f>
        <v>70</v>
      </c>
      <c r="BZ176" s="125">
        <f>O255</f>
        <v>26029577.204749998</v>
      </c>
      <c r="CA176" s="125">
        <f>AH255</f>
        <v>1674865000</v>
      </c>
      <c r="CB176" s="125">
        <f>AI255</f>
        <v>1887840000</v>
      </c>
      <c r="CC176" s="125">
        <f>AJ255</f>
        <v>2004278000</v>
      </c>
      <c r="CD176" s="125">
        <f>AK255</f>
        <v>2127897000</v>
      </c>
      <c r="CE176" s="125">
        <f>AN255</f>
        <v>2259141000</v>
      </c>
      <c r="CF176" s="2">
        <v>5</v>
      </c>
    </row>
    <row r="177" spans="1:84">
      <c r="A177" s="3">
        <f t="shared" si="168"/>
        <v>138</v>
      </c>
      <c r="B177" s="106">
        <v>6</v>
      </c>
      <c r="C177" s="107" t="s">
        <v>169</v>
      </c>
      <c r="D177" s="108">
        <v>16</v>
      </c>
      <c r="E177" s="109"/>
      <c r="F177" s="110" t="s">
        <v>52</v>
      </c>
      <c r="G177" s="111">
        <f t="shared" si="147"/>
        <v>71</v>
      </c>
      <c r="H177" s="111">
        <f t="shared" si="148"/>
        <v>63</v>
      </c>
      <c r="I177" s="112">
        <f t="shared" si="149"/>
        <v>26438045</v>
      </c>
      <c r="J177" s="112">
        <f t="shared" si="150"/>
        <v>2</v>
      </c>
      <c r="K177" s="113">
        <f t="shared" si="151"/>
        <v>0.93</v>
      </c>
      <c r="L177" s="114">
        <f t="shared" si="170"/>
        <v>1.02</v>
      </c>
      <c r="M177" s="115">
        <f t="shared" si="152"/>
        <v>20957247.12383097</v>
      </c>
      <c r="N177" s="115">
        <f t="shared" si="153"/>
        <v>23622165.977978319</v>
      </c>
      <c r="O177" s="115">
        <f t="shared" si="154"/>
        <v>25079129.487000003</v>
      </c>
      <c r="P177" s="115">
        <f t="shared" si="155"/>
        <v>26625955.317224566</v>
      </c>
      <c r="Q177" s="116">
        <f t="shared" si="156"/>
        <v>25079129.487000003</v>
      </c>
      <c r="R177" s="115">
        <f t="shared" si="156"/>
        <v>26625955.317224566</v>
      </c>
      <c r="S177" s="115">
        <f t="shared" si="157"/>
        <v>28268185.979992867</v>
      </c>
      <c r="T177" s="115"/>
      <c r="U177" s="115">
        <f t="shared" si="158"/>
        <v>1320306568.8013511</v>
      </c>
      <c r="V177" s="115">
        <f t="shared" si="159"/>
        <v>1488196456.6126342</v>
      </c>
      <c r="W177" s="115">
        <f t="shared" si="160"/>
        <v>1579985157.6810002</v>
      </c>
      <c r="X177" s="116">
        <f t="shared" si="161"/>
        <v>1677435184.9851477</v>
      </c>
      <c r="Y177" s="116">
        <f t="shared" si="162"/>
        <v>1579985157.6810002</v>
      </c>
      <c r="Z177" s="115">
        <f t="shared" si="163"/>
        <v>1677435184.9851477</v>
      </c>
      <c r="AA177" s="115">
        <f t="shared" si="164"/>
        <v>1780895716.7395506</v>
      </c>
      <c r="AB177" s="115"/>
      <c r="AC177" s="117" t="str">
        <f t="shared" si="165"/>
        <v>BERTAHAP</v>
      </c>
      <c r="AD177" s="118">
        <f t="shared" si="166"/>
        <v>0</v>
      </c>
      <c r="AE177" s="119">
        <v>2</v>
      </c>
      <c r="AF177" s="120"/>
      <c r="AG177" s="115" t="e">
        <f>IF(AF177&gt;#REF!,"LB","KR")</f>
        <v>#REF!</v>
      </c>
      <c r="AH177" s="120">
        <v>1452338000</v>
      </c>
      <c r="AI177" s="120">
        <v>1637017000</v>
      </c>
      <c r="AJ177" s="120">
        <v>1737984000</v>
      </c>
      <c r="AK177" s="121">
        <v>1845179000</v>
      </c>
      <c r="AL177" s="121">
        <v>1737984000</v>
      </c>
      <c r="AM177" s="120">
        <v>1845179000</v>
      </c>
      <c r="AN177" s="120">
        <f t="shared" si="128"/>
        <v>1958986000</v>
      </c>
      <c r="AS177" s="5"/>
      <c r="AT177" s="5"/>
      <c r="AV177" s="2"/>
      <c r="AW177" s="2"/>
      <c r="BR177" s="56">
        <f t="shared" si="167"/>
        <v>-1206896.7542499937</v>
      </c>
      <c r="BT177" s="126">
        <v>48</v>
      </c>
      <c r="BU177" s="131" t="s">
        <v>179</v>
      </c>
      <c r="BV177" s="122" t="str">
        <f>F292</f>
        <v>2BR-2</v>
      </c>
      <c r="BW177" s="123" t="str">
        <f>D292</f>
        <v>02</v>
      </c>
      <c r="BX177" s="124">
        <f>G292</f>
        <v>113</v>
      </c>
      <c r="BY177" s="124">
        <f>H292</f>
        <v>101</v>
      </c>
      <c r="BZ177" s="125">
        <f>O292</f>
        <v>25744046.318749998</v>
      </c>
      <c r="CA177" s="125">
        <f>AH292</f>
        <v>2390082000</v>
      </c>
      <c r="CB177" s="125">
        <f>AI292</f>
        <v>2694004000</v>
      </c>
      <c r="CC177" s="125">
        <f>AJ292</f>
        <v>2860164000</v>
      </c>
      <c r="CD177" s="125">
        <f>AK292</f>
        <v>3036573000</v>
      </c>
      <c r="CE177" s="125">
        <f>AN292</f>
        <v>3223862000</v>
      </c>
      <c r="CF177" s="2">
        <v>1</v>
      </c>
    </row>
    <row r="178" spans="1:84">
      <c r="A178" s="3">
        <f t="shared" si="168"/>
        <v>139</v>
      </c>
      <c r="B178" s="106">
        <v>7</v>
      </c>
      <c r="C178" s="107" t="s">
        <v>169</v>
      </c>
      <c r="D178" s="106">
        <v>18</v>
      </c>
      <c r="E178" s="109"/>
      <c r="F178" s="110" t="s">
        <v>54</v>
      </c>
      <c r="G178" s="111">
        <f t="shared" si="147"/>
        <v>97</v>
      </c>
      <c r="H178" s="111">
        <f t="shared" si="148"/>
        <v>85</v>
      </c>
      <c r="I178" s="112">
        <f t="shared" si="149"/>
        <v>26438045</v>
      </c>
      <c r="J178" s="112">
        <f t="shared" si="150"/>
        <v>2</v>
      </c>
      <c r="K178" s="113">
        <f t="shared" si="151"/>
        <v>0.93</v>
      </c>
      <c r="L178" s="114">
        <f t="shared" si="170"/>
        <v>1.02</v>
      </c>
      <c r="M178" s="115">
        <f t="shared" si="152"/>
        <v>20957247.12383097</v>
      </c>
      <c r="N178" s="115">
        <f t="shared" si="153"/>
        <v>23622165.977978319</v>
      </c>
      <c r="O178" s="115">
        <f t="shared" si="154"/>
        <v>25079129.487000003</v>
      </c>
      <c r="P178" s="115">
        <f t="shared" si="155"/>
        <v>26625955.317224566</v>
      </c>
      <c r="Q178" s="116">
        <f t="shared" si="156"/>
        <v>25079129.487000003</v>
      </c>
      <c r="R178" s="115">
        <f t="shared" si="156"/>
        <v>26625955.317224566</v>
      </c>
      <c r="S178" s="115">
        <f t="shared" si="157"/>
        <v>28268185.979992867</v>
      </c>
      <c r="T178" s="115"/>
      <c r="U178" s="115">
        <f t="shared" si="158"/>
        <v>1781366005.5256324</v>
      </c>
      <c r="V178" s="115">
        <f t="shared" si="159"/>
        <v>2007884108.1281571</v>
      </c>
      <c r="W178" s="115">
        <f t="shared" si="160"/>
        <v>2131726006.3950002</v>
      </c>
      <c r="X178" s="116">
        <f t="shared" si="161"/>
        <v>2263206201.964088</v>
      </c>
      <c r="Y178" s="116">
        <f t="shared" si="162"/>
        <v>2131726006.3950002</v>
      </c>
      <c r="Z178" s="115">
        <f t="shared" si="163"/>
        <v>2263206201.964088</v>
      </c>
      <c r="AA178" s="115">
        <f t="shared" si="164"/>
        <v>2402795808.2993937</v>
      </c>
      <c r="AB178" s="115"/>
      <c r="AC178" s="117" t="str">
        <f t="shared" si="165"/>
        <v>BERTAHAP</v>
      </c>
      <c r="AD178" s="118">
        <f t="shared" si="166"/>
        <v>0</v>
      </c>
      <c r="AE178" s="119">
        <v>2</v>
      </c>
      <c r="AF178" s="120"/>
      <c r="AG178" s="115" t="e">
        <f>IF(AF178&gt;#REF!,"LB","KR")</f>
        <v>#REF!</v>
      </c>
      <c r="AH178" s="120">
        <v>1959503000</v>
      </c>
      <c r="AI178" s="120">
        <v>2208673000</v>
      </c>
      <c r="AJ178" s="120">
        <v>2344899000</v>
      </c>
      <c r="AK178" s="121">
        <v>2489527000</v>
      </c>
      <c r="AL178" s="121">
        <v>2344899000</v>
      </c>
      <c r="AM178" s="120">
        <v>2489527000</v>
      </c>
      <c r="AN178" s="120">
        <f t="shared" si="128"/>
        <v>2643076000</v>
      </c>
      <c r="AS178" s="5"/>
      <c r="AT178" s="5"/>
      <c r="AV178" s="2"/>
      <c r="AW178" s="2"/>
      <c r="BR178" s="56">
        <f t="shared" si="167"/>
        <v>-1206896.7542499937</v>
      </c>
      <c r="BT178" s="126">
        <v>49</v>
      </c>
      <c r="BU178" s="131" t="s">
        <v>179</v>
      </c>
      <c r="BV178" s="122" t="str">
        <f>F297</f>
        <v>1BR-20</v>
      </c>
      <c r="BW178" s="123">
        <f>D297</f>
        <v>20</v>
      </c>
      <c r="BX178" s="124">
        <f>G297</f>
        <v>60</v>
      </c>
      <c r="BY178" s="124">
        <f>H297</f>
        <v>51</v>
      </c>
      <c r="BZ178" s="125">
        <f>O297</f>
        <v>25202066.396249998</v>
      </c>
      <c r="CA178" s="125">
        <f t="shared" ref="CA178:CD179" si="173">AH297</f>
        <v>1181465000</v>
      </c>
      <c r="CB178" s="125">
        <f t="shared" si="173"/>
        <v>1331700000</v>
      </c>
      <c r="CC178" s="125">
        <f t="shared" si="173"/>
        <v>1413836000</v>
      </c>
      <c r="CD178" s="125">
        <f t="shared" si="173"/>
        <v>1501039000</v>
      </c>
      <c r="CE178" s="125">
        <f>AN297</f>
        <v>1593619000</v>
      </c>
      <c r="CF178" s="2">
        <v>1</v>
      </c>
    </row>
    <row r="179" spans="1:84">
      <c r="A179" s="3">
        <f t="shared" si="168"/>
        <v>140</v>
      </c>
      <c r="B179" s="106">
        <v>8</v>
      </c>
      <c r="C179" s="107" t="s">
        <v>169</v>
      </c>
      <c r="D179" s="106">
        <v>20</v>
      </c>
      <c r="E179" s="109"/>
      <c r="F179" s="110" t="s">
        <v>70</v>
      </c>
      <c r="G179" s="111">
        <f t="shared" si="147"/>
        <v>60</v>
      </c>
      <c r="H179" s="111">
        <f t="shared" si="148"/>
        <v>51</v>
      </c>
      <c r="I179" s="112">
        <f t="shared" si="149"/>
        <v>26438045</v>
      </c>
      <c r="J179" s="112">
        <f t="shared" si="150"/>
        <v>2</v>
      </c>
      <c r="K179" s="113">
        <f t="shared" si="151"/>
        <v>0.93</v>
      </c>
      <c r="L179" s="114">
        <f>SUMIF($AN$4:$AN$22,D179,$AU$4:$AU$22)</f>
        <v>1.02</v>
      </c>
      <c r="M179" s="115">
        <f t="shared" si="152"/>
        <v>20957247.12383097</v>
      </c>
      <c r="N179" s="115">
        <f t="shared" si="153"/>
        <v>23622165.977978319</v>
      </c>
      <c r="O179" s="115">
        <f t="shared" si="154"/>
        <v>25079129.487000003</v>
      </c>
      <c r="P179" s="115">
        <f t="shared" si="155"/>
        <v>26625955.317224566</v>
      </c>
      <c r="Q179" s="116">
        <f t="shared" si="156"/>
        <v>25079129.487000003</v>
      </c>
      <c r="R179" s="115">
        <f t="shared" si="156"/>
        <v>26625955.317224566</v>
      </c>
      <c r="S179" s="115">
        <f t="shared" si="157"/>
        <v>28268185.979992867</v>
      </c>
      <c r="T179" s="115"/>
      <c r="U179" s="115">
        <f t="shared" si="158"/>
        <v>1068819603.3153795</v>
      </c>
      <c r="V179" s="115">
        <f t="shared" si="159"/>
        <v>1204730464.8768942</v>
      </c>
      <c r="W179" s="115">
        <f t="shared" si="160"/>
        <v>1279035603.8370001</v>
      </c>
      <c r="X179" s="116">
        <f t="shared" si="161"/>
        <v>1357923721.178453</v>
      </c>
      <c r="Y179" s="116">
        <f t="shared" si="162"/>
        <v>1279035603.8370001</v>
      </c>
      <c r="Z179" s="115">
        <f t="shared" si="163"/>
        <v>1357923721.178453</v>
      </c>
      <c r="AA179" s="115">
        <f t="shared" si="164"/>
        <v>1441677484.9796362</v>
      </c>
      <c r="AB179" s="115"/>
      <c r="AC179" s="117" t="str">
        <f t="shared" si="165"/>
        <v>BERTAHAP</v>
      </c>
      <c r="AD179" s="118">
        <f t="shared" si="166"/>
        <v>0</v>
      </c>
      <c r="AE179" s="119">
        <v>2</v>
      </c>
      <c r="AF179" s="120"/>
      <c r="AG179" s="115" t="e">
        <f>IF(AF179&gt;#REF!,"LB","KR")</f>
        <v>#REF!</v>
      </c>
      <c r="AH179" s="120">
        <v>1175702000</v>
      </c>
      <c r="AI179" s="120">
        <v>1325204000</v>
      </c>
      <c r="AJ179" s="120">
        <v>1406940000</v>
      </c>
      <c r="AK179" s="121">
        <v>1493717000</v>
      </c>
      <c r="AL179" s="121">
        <v>1406940000</v>
      </c>
      <c r="AM179" s="120">
        <v>1493717000</v>
      </c>
      <c r="AN179" s="120">
        <f t="shared" si="128"/>
        <v>1585846000</v>
      </c>
      <c r="AS179" s="5"/>
      <c r="AT179" s="5"/>
      <c r="AV179" s="2"/>
      <c r="AW179" s="2"/>
      <c r="BR179" s="56">
        <f t="shared" si="167"/>
        <v>-1206896.7542499937</v>
      </c>
      <c r="BT179" s="126">
        <v>50</v>
      </c>
      <c r="BU179" s="131" t="s">
        <v>179</v>
      </c>
      <c r="BV179" s="122" t="str">
        <f>F298</f>
        <v>2BR-22</v>
      </c>
      <c r="BW179" s="123">
        <f>D298</f>
        <v>22</v>
      </c>
      <c r="BX179" s="124">
        <f>G298</f>
        <v>81</v>
      </c>
      <c r="BY179" s="124">
        <f>H298</f>
        <v>70</v>
      </c>
      <c r="BZ179" s="125">
        <f>O298</f>
        <v>26286026.241249997</v>
      </c>
      <c r="CA179" s="125">
        <f t="shared" si="173"/>
        <v>1691366000</v>
      </c>
      <c r="CB179" s="125">
        <f t="shared" si="173"/>
        <v>1906440000</v>
      </c>
      <c r="CC179" s="125">
        <f t="shared" si="173"/>
        <v>2024025000</v>
      </c>
      <c r="CD179" s="125">
        <f t="shared" si="173"/>
        <v>2148862000</v>
      </c>
      <c r="CE179" s="125">
        <f>AN298</f>
        <v>2281399000</v>
      </c>
      <c r="CF179" s="2">
        <v>1</v>
      </c>
    </row>
    <row r="180" spans="1:84">
      <c r="A180" s="3">
        <f t="shared" si="168"/>
        <v>141</v>
      </c>
      <c r="B180" s="106">
        <v>9</v>
      </c>
      <c r="C180" s="107" t="s">
        <v>169</v>
      </c>
      <c r="D180" s="106">
        <v>22</v>
      </c>
      <c r="E180" s="109"/>
      <c r="F180" s="110" t="s">
        <v>89</v>
      </c>
      <c r="G180" s="111">
        <f t="shared" si="147"/>
        <v>81</v>
      </c>
      <c r="H180" s="111">
        <f t="shared" si="148"/>
        <v>70</v>
      </c>
      <c r="I180" s="112">
        <f t="shared" si="149"/>
        <v>26438045</v>
      </c>
      <c r="J180" s="112">
        <f t="shared" si="150"/>
        <v>4</v>
      </c>
      <c r="K180" s="113">
        <f t="shared" si="151"/>
        <v>0.97</v>
      </c>
      <c r="L180" s="114">
        <f>SUMIF($AN$4:$AN$22,D180,$AU$4:$AU$22)</f>
        <v>1.02</v>
      </c>
      <c r="M180" s="115">
        <f t="shared" si="152"/>
        <v>21858634.096898966</v>
      </c>
      <c r="N180" s="115">
        <f t="shared" si="153"/>
        <v>24638173.116816092</v>
      </c>
      <c r="O180" s="115">
        <f t="shared" si="154"/>
        <v>26157801.722999997</v>
      </c>
      <c r="P180" s="115">
        <f t="shared" si="155"/>
        <v>27771157.696460024</v>
      </c>
      <c r="Q180" s="116">
        <f t="shared" si="156"/>
        <v>26157801.722999997</v>
      </c>
      <c r="R180" s="115">
        <f t="shared" si="156"/>
        <v>27771157.696460024</v>
      </c>
      <c r="S180" s="115">
        <f t="shared" si="157"/>
        <v>29484021.936121583</v>
      </c>
      <c r="T180" s="115"/>
      <c r="U180" s="115">
        <f t="shared" si="158"/>
        <v>1530104386.7829275</v>
      </c>
      <c r="V180" s="115">
        <f t="shared" si="159"/>
        <v>1724672118.1771264</v>
      </c>
      <c r="W180" s="115">
        <f t="shared" si="160"/>
        <v>1831046120.6099999</v>
      </c>
      <c r="X180" s="116">
        <f t="shared" si="161"/>
        <v>1943981038.7522016</v>
      </c>
      <c r="Y180" s="116">
        <f t="shared" si="162"/>
        <v>1831046120.6099999</v>
      </c>
      <c r="Z180" s="115">
        <f t="shared" si="163"/>
        <v>1943981038.7522016</v>
      </c>
      <c r="AA180" s="115">
        <f t="shared" si="164"/>
        <v>2063881535.5285108</v>
      </c>
      <c r="AB180" s="115"/>
      <c r="AC180" s="117" t="str">
        <f t="shared" si="165"/>
        <v>BERTAHAP</v>
      </c>
      <c r="AD180" s="118">
        <f t="shared" si="166"/>
        <v>0</v>
      </c>
      <c r="AE180" s="119">
        <v>2</v>
      </c>
      <c r="AF180" s="120"/>
      <c r="AG180" s="115" t="e">
        <f>IF(AF180&gt;#REF!,"LB","KR")</f>
        <v>#REF!</v>
      </c>
      <c r="AH180" s="120">
        <v>1683115000</v>
      </c>
      <c r="AI180" s="120">
        <v>1897140000</v>
      </c>
      <c r="AJ180" s="120">
        <v>2014151000</v>
      </c>
      <c r="AK180" s="121">
        <v>2138380000</v>
      </c>
      <c r="AL180" s="121">
        <v>2014151000</v>
      </c>
      <c r="AM180" s="120">
        <v>2138380000</v>
      </c>
      <c r="AN180" s="120">
        <f t="shared" si="128"/>
        <v>2270270000</v>
      </c>
      <c r="AS180" s="5"/>
      <c r="AT180" s="5"/>
      <c r="AV180" s="2"/>
      <c r="AW180" s="2"/>
      <c r="BR180" s="56">
        <f t="shared" si="167"/>
        <v>-128224.51824999973</v>
      </c>
      <c r="BT180" s="126"/>
      <c r="BU180" s="131"/>
      <c r="BV180" s="122"/>
      <c r="BW180" s="123"/>
      <c r="BX180" s="124"/>
      <c r="BY180" s="124"/>
      <c r="BZ180" s="125"/>
      <c r="CA180" s="125"/>
      <c r="CB180" s="125"/>
      <c r="CC180" s="125"/>
      <c r="CD180" s="125"/>
      <c r="CE180" s="125"/>
      <c r="CF180" s="2">
        <f>SUM(CF40:CF179)</f>
        <v>259</v>
      </c>
    </row>
    <row r="181" spans="1:84">
      <c r="A181" s="3">
        <f t="shared" si="168"/>
        <v>142</v>
      </c>
      <c r="B181" s="106">
        <v>1</v>
      </c>
      <c r="C181" s="107" t="s">
        <v>173</v>
      </c>
      <c r="D181" s="108" t="s">
        <v>35</v>
      </c>
      <c r="E181" s="109"/>
      <c r="F181" s="110" t="s">
        <v>42</v>
      </c>
      <c r="G181" s="111">
        <f t="shared" si="147"/>
        <v>78</v>
      </c>
      <c r="H181" s="111">
        <f t="shared" si="148"/>
        <v>66</v>
      </c>
      <c r="I181" s="112">
        <f t="shared" si="149"/>
        <v>26438045</v>
      </c>
      <c r="J181" s="112">
        <f t="shared" si="150"/>
        <v>2</v>
      </c>
      <c r="K181" s="113">
        <f t="shared" si="151"/>
        <v>0.93</v>
      </c>
      <c r="L181" s="249">
        <f t="shared" ref="L181:L188" si="174">SUMIF($AN$4:$AN$22,D181,$BI$4:$BI$22)</f>
        <v>1.03</v>
      </c>
      <c r="M181" s="115">
        <f t="shared" si="152"/>
        <v>21162710.33092735</v>
      </c>
      <c r="N181" s="115">
        <f t="shared" si="153"/>
        <v>23853755.840507519</v>
      </c>
      <c r="O181" s="115">
        <f t="shared" si="154"/>
        <v>25325003.305500001</v>
      </c>
      <c r="P181" s="115">
        <f t="shared" si="155"/>
        <v>26886994.094844408</v>
      </c>
      <c r="Q181" s="116">
        <f t="shared" si="156"/>
        <v>25325003.305500001</v>
      </c>
      <c r="R181" s="115">
        <f t="shared" si="156"/>
        <v>26886994.094844408</v>
      </c>
      <c r="S181" s="115">
        <f t="shared" si="157"/>
        <v>28545325.058228087</v>
      </c>
      <c r="T181" s="115"/>
      <c r="U181" s="115">
        <f t="shared" si="158"/>
        <v>1396738881.8412051</v>
      </c>
      <c r="V181" s="115">
        <f t="shared" si="159"/>
        <v>1574347885.4734962</v>
      </c>
      <c r="W181" s="115">
        <f t="shared" si="160"/>
        <v>1671450218.1630001</v>
      </c>
      <c r="X181" s="116">
        <f t="shared" si="161"/>
        <v>1774541610.2597311</v>
      </c>
      <c r="Y181" s="116">
        <f t="shared" si="162"/>
        <v>1671450218.1630001</v>
      </c>
      <c r="Z181" s="115">
        <f t="shared" si="163"/>
        <v>1774541610.2597311</v>
      </c>
      <c r="AA181" s="115">
        <f t="shared" si="164"/>
        <v>1883991453.8430538</v>
      </c>
      <c r="AB181" s="115"/>
      <c r="AC181" s="117" t="str">
        <f t="shared" si="165"/>
        <v>BERTAHAP</v>
      </c>
      <c r="AD181" s="118">
        <f t="shared" si="166"/>
        <v>0</v>
      </c>
      <c r="AE181" s="119">
        <v>2</v>
      </c>
      <c r="AF181" s="120"/>
      <c r="AG181" s="115" t="e">
        <f>IF(AF181&gt;#REF!,"LB","KR")</f>
        <v>#REF!</v>
      </c>
      <c r="AH181" s="120">
        <v>1536413000</v>
      </c>
      <c r="AI181" s="120">
        <v>1731783000</v>
      </c>
      <c r="AJ181" s="120">
        <v>1838596000</v>
      </c>
      <c r="AK181" s="121">
        <v>1951996000</v>
      </c>
      <c r="AL181" s="121">
        <v>1838596000</v>
      </c>
      <c r="AM181" s="120">
        <v>1951996000</v>
      </c>
      <c r="AN181" s="120">
        <f t="shared" si="128"/>
        <v>2072391000</v>
      </c>
      <c r="AS181" s="5"/>
      <c r="AT181" s="5"/>
      <c r="AV181" s="2"/>
      <c r="AW181" s="2"/>
      <c r="BR181" s="56">
        <f t="shared" si="167"/>
        <v>-961022.93574999645</v>
      </c>
      <c r="BT181" s="126"/>
      <c r="BU181" s="122"/>
      <c r="BV181" s="122"/>
      <c r="BW181" s="123"/>
      <c r="BX181" s="124"/>
      <c r="BY181" s="124"/>
      <c r="BZ181" s="125"/>
      <c r="CA181" s="125"/>
      <c r="CB181" s="125"/>
      <c r="CC181" s="125"/>
      <c r="CD181" s="125"/>
      <c r="CE181" s="125"/>
    </row>
    <row r="182" spans="1:84">
      <c r="A182" s="3">
        <f t="shared" si="168"/>
        <v>143</v>
      </c>
      <c r="B182" s="106">
        <v>2</v>
      </c>
      <c r="C182" s="107" t="s">
        <v>173</v>
      </c>
      <c r="D182" s="108" t="s">
        <v>41</v>
      </c>
      <c r="E182" s="109"/>
      <c r="F182" s="110" t="s">
        <v>45</v>
      </c>
      <c r="G182" s="111">
        <f t="shared" si="147"/>
        <v>60</v>
      </c>
      <c r="H182" s="111">
        <f t="shared" si="148"/>
        <v>52</v>
      </c>
      <c r="I182" s="112">
        <f t="shared" si="149"/>
        <v>26438045</v>
      </c>
      <c r="J182" s="112">
        <f t="shared" si="150"/>
        <v>2</v>
      </c>
      <c r="K182" s="113">
        <f t="shared" si="151"/>
        <v>0.93</v>
      </c>
      <c r="L182" s="249">
        <f t="shared" si="174"/>
        <v>1.03</v>
      </c>
      <c r="M182" s="115">
        <f t="shared" si="152"/>
        <v>21162710.33092735</v>
      </c>
      <c r="N182" s="115">
        <f t="shared" si="153"/>
        <v>23853755.840507519</v>
      </c>
      <c r="O182" s="115">
        <f t="shared" si="154"/>
        <v>25325003.305500001</v>
      </c>
      <c r="P182" s="115">
        <f t="shared" si="155"/>
        <v>26886994.094844408</v>
      </c>
      <c r="Q182" s="116">
        <f t="shared" si="156"/>
        <v>25325003.305500001</v>
      </c>
      <c r="R182" s="115">
        <f t="shared" si="156"/>
        <v>26886994.094844408</v>
      </c>
      <c r="S182" s="115">
        <f t="shared" si="157"/>
        <v>28545325.058228087</v>
      </c>
      <c r="T182" s="115"/>
      <c r="U182" s="115">
        <f t="shared" si="158"/>
        <v>1100460937.2082222</v>
      </c>
      <c r="V182" s="115">
        <f t="shared" si="159"/>
        <v>1240395303.7063909</v>
      </c>
      <c r="W182" s="115">
        <f t="shared" si="160"/>
        <v>1316900171.8860002</v>
      </c>
      <c r="X182" s="116">
        <f t="shared" si="161"/>
        <v>1398123692.9319093</v>
      </c>
      <c r="Y182" s="116">
        <f t="shared" si="162"/>
        <v>1316900171.8860002</v>
      </c>
      <c r="Z182" s="115">
        <f t="shared" si="163"/>
        <v>1398123692.9319093</v>
      </c>
      <c r="AA182" s="115">
        <f t="shared" si="164"/>
        <v>1484356903.0278604</v>
      </c>
      <c r="AB182" s="115"/>
      <c r="AC182" s="117" t="str">
        <f t="shared" si="165"/>
        <v>BERTAHAP</v>
      </c>
      <c r="AD182" s="118">
        <f t="shared" si="166"/>
        <v>0</v>
      </c>
      <c r="AE182" s="119">
        <v>2</v>
      </c>
      <c r="AF182" s="120"/>
      <c r="AG182" s="115" t="e">
        <f>IF(AF182&gt;#REF!,"LB","KR")</f>
        <v>#REF!</v>
      </c>
      <c r="AH182" s="120">
        <v>1210508000</v>
      </c>
      <c r="AI182" s="120">
        <v>1364435000</v>
      </c>
      <c r="AJ182" s="120">
        <v>1448591000</v>
      </c>
      <c r="AK182" s="121">
        <v>1537937000</v>
      </c>
      <c r="AL182" s="121">
        <v>1448591000</v>
      </c>
      <c r="AM182" s="120">
        <v>1537937000</v>
      </c>
      <c r="AN182" s="120">
        <f t="shared" si="128"/>
        <v>1632793000</v>
      </c>
      <c r="AS182" s="5"/>
      <c r="AT182" s="5"/>
      <c r="AV182" s="2"/>
      <c r="AW182" s="2"/>
      <c r="BR182" s="56">
        <f t="shared" si="167"/>
        <v>-961022.93574999645</v>
      </c>
      <c r="BT182" s="126"/>
      <c r="BU182" s="122"/>
      <c r="BV182" s="122"/>
      <c r="BW182" s="123"/>
      <c r="BX182" s="124"/>
      <c r="BY182" s="124"/>
      <c r="BZ182" s="125"/>
      <c r="CA182" s="125"/>
      <c r="CB182" s="125"/>
      <c r="CC182" s="125"/>
      <c r="CD182" s="125"/>
      <c r="CE182" s="125"/>
    </row>
    <row r="183" spans="1:84">
      <c r="A183" s="3">
        <f t="shared" si="168"/>
        <v>144</v>
      </c>
      <c r="B183" s="106">
        <v>3</v>
      </c>
      <c r="C183" s="107" t="s">
        <v>173</v>
      </c>
      <c r="D183" s="108">
        <v>10</v>
      </c>
      <c r="E183" s="109"/>
      <c r="F183" s="110" t="s">
        <v>48</v>
      </c>
      <c r="G183" s="111">
        <f t="shared" si="147"/>
        <v>74</v>
      </c>
      <c r="H183" s="111">
        <f t="shared" si="148"/>
        <v>63</v>
      </c>
      <c r="I183" s="112">
        <f t="shared" si="149"/>
        <v>26438045</v>
      </c>
      <c r="J183" s="112">
        <f t="shared" si="150"/>
        <v>2</v>
      </c>
      <c r="K183" s="113">
        <f t="shared" si="151"/>
        <v>0.93</v>
      </c>
      <c r="L183" s="249">
        <f t="shared" si="174"/>
        <v>1.03</v>
      </c>
      <c r="M183" s="115">
        <f t="shared" si="152"/>
        <v>21162710.33092735</v>
      </c>
      <c r="N183" s="115">
        <f t="shared" si="153"/>
        <v>23853755.840507519</v>
      </c>
      <c r="O183" s="115">
        <f t="shared" si="154"/>
        <v>25325003.305500001</v>
      </c>
      <c r="P183" s="115">
        <f t="shared" si="155"/>
        <v>26886994.094844408</v>
      </c>
      <c r="Q183" s="116">
        <f t="shared" si="156"/>
        <v>25325003.305500001</v>
      </c>
      <c r="R183" s="115">
        <f t="shared" si="156"/>
        <v>26886994.094844408</v>
      </c>
      <c r="S183" s="115">
        <f t="shared" si="157"/>
        <v>28545325.058228087</v>
      </c>
      <c r="T183" s="115"/>
      <c r="U183" s="115">
        <f t="shared" si="158"/>
        <v>1333250750.848423</v>
      </c>
      <c r="V183" s="115">
        <f t="shared" si="159"/>
        <v>1502786617.9519737</v>
      </c>
      <c r="W183" s="115">
        <f t="shared" si="160"/>
        <v>1595475208.2465</v>
      </c>
      <c r="X183" s="116">
        <f t="shared" si="161"/>
        <v>1693880627.9751978</v>
      </c>
      <c r="Y183" s="116">
        <f t="shared" si="162"/>
        <v>1595475208.2465</v>
      </c>
      <c r="Z183" s="115">
        <f t="shared" si="163"/>
        <v>1693880627.9751978</v>
      </c>
      <c r="AA183" s="115">
        <f t="shared" si="164"/>
        <v>1798355478.6683695</v>
      </c>
      <c r="AB183" s="115"/>
      <c r="AC183" s="117" t="str">
        <f t="shared" si="165"/>
        <v>BERTAHAP</v>
      </c>
      <c r="AD183" s="118">
        <f t="shared" si="166"/>
        <v>0</v>
      </c>
      <c r="AE183" s="119">
        <v>2</v>
      </c>
      <c r="AF183" s="120"/>
      <c r="AG183" s="115" t="e">
        <f>IF(AF183&gt;#REF!,"LB","KR")</f>
        <v>#REF!</v>
      </c>
      <c r="AH183" s="120">
        <v>1466576000</v>
      </c>
      <c r="AI183" s="120">
        <v>1653066000</v>
      </c>
      <c r="AJ183" s="120">
        <v>1755023000</v>
      </c>
      <c r="AK183" s="121">
        <v>1863269000</v>
      </c>
      <c r="AL183" s="121">
        <v>1755023000</v>
      </c>
      <c r="AM183" s="120">
        <v>1863269000</v>
      </c>
      <c r="AN183" s="120">
        <f t="shared" si="128"/>
        <v>1978192000</v>
      </c>
      <c r="AS183" s="5"/>
      <c r="AT183" s="5"/>
      <c r="AV183" s="2"/>
      <c r="AW183" s="2"/>
      <c r="BR183" s="56">
        <f t="shared" si="167"/>
        <v>-961022.93574999645</v>
      </c>
      <c r="BT183" s="126"/>
      <c r="BU183" s="131"/>
      <c r="BV183" s="122"/>
      <c r="BW183" s="123"/>
      <c r="BX183" s="124"/>
      <c r="BY183" s="124"/>
      <c r="BZ183" s="125"/>
      <c r="CA183" s="125"/>
      <c r="CB183" s="125"/>
      <c r="CC183" s="125"/>
      <c r="CD183" s="125"/>
      <c r="CE183" s="125"/>
    </row>
    <row r="184" spans="1:84">
      <c r="A184" s="3">
        <f t="shared" si="168"/>
        <v>145</v>
      </c>
      <c r="B184" s="106">
        <v>4</v>
      </c>
      <c r="C184" s="107" t="s">
        <v>173</v>
      </c>
      <c r="D184" s="106">
        <v>12</v>
      </c>
      <c r="E184" s="109"/>
      <c r="F184" s="110" t="s">
        <v>50</v>
      </c>
      <c r="G184" s="111">
        <f t="shared" si="147"/>
        <v>67</v>
      </c>
      <c r="H184" s="111">
        <f t="shared" si="148"/>
        <v>57</v>
      </c>
      <c r="I184" s="112">
        <f t="shared" si="149"/>
        <v>26438045</v>
      </c>
      <c r="J184" s="112">
        <f t="shared" si="150"/>
        <v>2</v>
      </c>
      <c r="K184" s="113">
        <f t="shared" si="151"/>
        <v>0.93</v>
      </c>
      <c r="L184" s="249">
        <f t="shared" si="174"/>
        <v>1.03</v>
      </c>
      <c r="M184" s="115">
        <f t="shared" si="152"/>
        <v>21162710.33092735</v>
      </c>
      <c r="N184" s="115">
        <f t="shared" si="153"/>
        <v>23853755.840507519</v>
      </c>
      <c r="O184" s="115">
        <f t="shared" si="154"/>
        <v>25325003.305500001</v>
      </c>
      <c r="P184" s="115">
        <f t="shared" si="155"/>
        <v>26886994.094844408</v>
      </c>
      <c r="Q184" s="116">
        <f t="shared" si="156"/>
        <v>25325003.305500001</v>
      </c>
      <c r="R184" s="115">
        <f t="shared" si="156"/>
        <v>26886994.094844408</v>
      </c>
      <c r="S184" s="115">
        <f t="shared" si="157"/>
        <v>28545325.058228087</v>
      </c>
      <c r="T184" s="115"/>
      <c r="U184" s="115">
        <f t="shared" si="158"/>
        <v>1206274488.862859</v>
      </c>
      <c r="V184" s="115">
        <f t="shared" si="159"/>
        <v>1359664082.9089286</v>
      </c>
      <c r="W184" s="115">
        <f t="shared" si="160"/>
        <v>1443525188.4135001</v>
      </c>
      <c r="X184" s="116">
        <f t="shared" si="161"/>
        <v>1532558663.4061313</v>
      </c>
      <c r="Y184" s="116">
        <f t="shared" si="162"/>
        <v>1443525188.4135001</v>
      </c>
      <c r="Z184" s="115">
        <f t="shared" si="163"/>
        <v>1532558663.4061313</v>
      </c>
      <c r="AA184" s="115">
        <f t="shared" si="164"/>
        <v>1627083528.319001</v>
      </c>
      <c r="AB184" s="115"/>
      <c r="AC184" s="117" t="str">
        <f t="shared" si="165"/>
        <v>BERTAHAP</v>
      </c>
      <c r="AD184" s="118">
        <f t="shared" si="166"/>
        <v>0</v>
      </c>
      <c r="AE184" s="119">
        <v>2</v>
      </c>
      <c r="AF184" s="120"/>
      <c r="AG184" s="115" t="e">
        <f>IF(AF184&gt;#REF!,"LB","KR")</f>
        <v>#REF!</v>
      </c>
      <c r="AH184" s="120">
        <v>1326902000</v>
      </c>
      <c r="AI184" s="120">
        <v>1495631000</v>
      </c>
      <c r="AJ184" s="120">
        <v>1587878000</v>
      </c>
      <c r="AK184" s="121">
        <v>1685815000</v>
      </c>
      <c r="AL184" s="121">
        <v>1587878000</v>
      </c>
      <c r="AM184" s="120">
        <v>1685815000</v>
      </c>
      <c r="AN184" s="120">
        <f t="shared" si="128"/>
        <v>1789792000</v>
      </c>
      <c r="AS184" s="5"/>
      <c r="AT184" s="5"/>
      <c r="AV184" s="2"/>
      <c r="AW184" s="2"/>
      <c r="BR184" s="56">
        <f t="shared" si="167"/>
        <v>-961022.93574999645</v>
      </c>
      <c r="BT184" s="126"/>
      <c r="BU184" s="122"/>
      <c r="BV184" s="122"/>
      <c r="BW184" s="123"/>
      <c r="BX184" s="122"/>
      <c r="BY184" s="122"/>
      <c r="BZ184" s="122"/>
      <c r="CA184" s="122"/>
      <c r="CB184" s="122"/>
      <c r="CC184" s="122"/>
      <c r="CD184" s="122"/>
      <c r="CE184" s="122"/>
    </row>
    <row r="185" spans="1:84">
      <c r="A185" s="3">
        <f t="shared" si="168"/>
        <v>146</v>
      </c>
      <c r="B185" s="106">
        <v>5</v>
      </c>
      <c r="C185" s="107" t="s">
        <v>173</v>
      </c>
      <c r="D185" s="108">
        <v>16</v>
      </c>
      <c r="E185" s="109"/>
      <c r="F185" s="110" t="s">
        <v>52</v>
      </c>
      <c r="G185" s="111">
        <f t="shared" si="147"/>
        <v>71</v>
      </c>
      <c r="H185" s="111">
        <f t="shared" si="148"/>
        <v>63</v>
      </c>
      <c r="I185" s="112">
        <f t="shared" si="149"/>
        <v>26438045</v>
      </c>
      <c r="J185" s="112">
        <f t="shared" si="150"/>
        <v>2</v>
      </c>
      <c r="K185" s="113">
        <f t="shared" si="151"/>
        <v>0.93</v>
      </c>
      <c r="L185" s="249">
        <f t="shared" si="174"/>
        <v>1.03</v>
      </c>
      <c r="M185" s="115">
        <f t="shared" si="152"/>
        <v>21162710.33092735</v>
      </c>
      <c r="N185" s="115">
        <f t="shared" si="153"/>
        <v>23853755.840507519</v>
      </c>
      <c r="O185" s="115">
        <f t="shared" si="154"/>
        <v>25325003.305500001</v>
      </c>
      <c r="P185" s="115">
        <f t="shared" si="155"/>
        <v>26886994.094844408</v>
      </c>
      <c r="Q185" s="116">
        <f t="shared" si="156"/>
        <v>25325003.305500001</v>
      </c>
      <c r="R185" s="115">
        <f t="shared" si="156"/>
        <v>26886994.094844408</v>
      </c>
      <c r="S185" s="115">
        <f t="shared" si="157"/>
        <v>28545325.058228087</v>
      </c>
      <c r="T185" s="115"/>
      <c r="U185" s="115">
        <f t="shared" si="158"/>
        <v>1333250750.848423</v>
      </c>
      <c r="V185" s="115">
        <f t="shared" si="159"/>
        <v>1502786617.9519737</v>
      </c>
      <c r="W185" s="115">
        <f t="shared" si="160"/>
        <v>1595475208.2465</v>
      </c>
      <c r="X185" s="116">
        <f t="shared" si="161"/>
        <v>1693880627.9751978</v>
      </c>
      <c r="Y185" s="116">
        <f t="shared" si="162"/>
        <v>1595475208.2465</v>
      </c>
      <c r="Z185" s="115">
        <f t="shared" si="163"/>
        <v>1693880627.9751978</v>
      </c>
      <c r="AA185" s="115">
        <f t="shared" si="164"/>
        <v>1798355478.6683695</v>
      </c>
      <c r="AB185" s="115"/>
      <c r="AC185" s="117" t="str">
        <f t="shared" si="165"/>
        <v>BERTAHAP</v>
      </c>
      <c r="AD185" s="118">
        <f t="shared" si="166"/>
        <v>0</v>
      </c>
      <c r="AE185" s="119">
        <v>2</v>
      </c>
      <c r="AF185" s="120"/>
      <c r="AG185" s="115" t="e">
        <f>IF(AF185&gt;#REF!,"LB","KR")</f>
        <v>#REF!</v>
      </c>
      <c r="AH185" s="120">
        <v>1466576000</v>
      </c>
      <c r="AI185" s="120">
        <v>1653066000</v>
      </c>
      <c r="AJ185" s="120">
        <v>1755023000</v>
      </c>
      <c r="AK185" s="121">
        <v>1863269000</v>
      </c>
      <c r="AL185" s="121">
        <v>1755023000</v>
      </c>
      <c r="AM185" s="120">
        <v>1863269000</v>
      </c>
      <c r="AN185" s="120">
        <f t="shared" si="128"/>
        <v>1978192000</v>
      </c>
      <c r="AS185" s="5"/>
      <c r="AT185" s="5"/>
      <c r="AV185" s="2"/>
      <c r="AW185" s="2"/>
      <c r="BR185" s="56">
        <f t="shared" si="167"/>
        <v>-961022.93574999645</v>
      </c>
      <c r="BT185" s="126"/>
      <c r="BU185" s="122"/>
      <c r="BV185" s="122"/>
      <c r="BW185" s="123"/>
      <c r="BX185" s="122"/>
      <c r="BY185" s="122"/>
      <c r="BZ185" s="122"/>
      <c r="CA185" s="122"/>
      <c r="CB185" s="122"/>
      <c r="CC185" s="122"/>
      <c r="CD185" s="122"/>
      <c r="CE185" s="122"/>
    </row>
    <row r="186" spans="1:84">
      <c r="A186" s="3">
        <f t="shared" si="168"/>
        <v>147</v>
      </c>
      <c r="B186" s="106">
        <v>6</v>
      </c>
      <c r="C186" s="107" t="s">
        <v>173</v>
      </c>
      <c r="D186" s="106">
        <v>18</v>
      </c>
      <c r="E186" s="109"/>
      <c r="F186" s="110" t="s">
        <v>54</v>
      </c>
      <c r="G186" s="111">
        <f t="shared" si="147"/>
        <v>97</v>
      </c>
      <c r="H186" s="111">
        <f t="shared" si="148"/>
        <v>85</v>
      </c>
      <c r="I186" s="112">
        <f t="shared" si="149"/>
        <v>26438045</v>
      </c>
      <c r="J186" s="112">
        <f t="shared" si="150"/>
        <v>2</v>
      </c>
      <c r="K186" s="113">
        <f t="shared" si="151"/>
        <v>0.93</v>
      </c>
      <c r="L186" s="249">
        <f t="shared" si="174"/>
        <v>1.03</v>
      </c>
      <c r="M186" s="115">
        <f t="shared" si="152"/>
        <v>21162710.33092735</v>
      </c>
      <c r="N186" s="115">
        <f t="shared" si="153"/>
        <v>23853755.840507519</v>
      </c>
      <c r="O186" s="115">
        <f t="shared" si="154"/>
        <v>25325003.305500001</v>
      </c>
      <c r="P186" s="115">
        <f t="shared" si="155"/>
        <v>26886994.094844408</v>
      </c>
      <c r="Q186" s="116">
        <f t="shared" si="156"/>
        <v>25325003.305500001</v>
      </c>
      <c r="R186" s="115">
        <f t="shared" si="156"/>
        <v>26886994.094844408</v>
      </c>
      <c r="S186" s="115">
        <f t="shared" si="157"/>
        <v>28545325.058228087</v>
      </c>
      <c r="T186" s="115"/>
      <c r="U186" s="115">
        <f t="shared" si="158"/>
        <v>1798830378.1288247</v>
      </c>
      <c r="V186" s="115">
        <f t="shared" si="159"/>
        <v>2027569246.4431391</v>
      </c>
      <c r="W186" s="115">
        <f t="shared" si="160"/>
        <v>2152625280.9675002</v>
      </c>
      <c r="X186" s="116">
        <f t="shared" si="161"/>
        <v>2285394498.0617747</v>
      </c>
      <c r="Y186" s="116">
        <f t="shared" si="162"/>
        <v>2152625280.9675002</v>
      </c>
      <c r="Z186" s="115">
        <f t="shared" si="163"/>
        <v>2285394498.0617747</v>
      </c>
      <c r="AA186" s="115">
        <f t="shared" si="164"/>
        <v>2426352629.9493876</v>
      </c>
      <c r="AB186" s="115"/>
      <c r="AC186" s="117" t="str">
        <f t="shared" si="165"/>
        <v>BERTAHAP</v>
      </c>
      <c r="AD186" s="118">
        <f t="shared" si="166"/>
        <v>0</v>
      </c>
      <c r="AE186" s="119">
        <v>2</v>
      </c>
      <c r="AF186" s="120"/>
      <c r="AG186" s="115" t="e">
        <f>IF(AF186&gt;#REF!,"LB","KR")</f>
        <v>#REF!</v>
      </c>
      <c r="AH186" s="120">
        <v>1978714000</v>
      </c>
      <c r="AI186" s="120">
        <v>2230327000</v>
      </c>
      <c r="AJ186" s="120">
        <v>2367888000</v>
      </c>
      <c r="AK186" s="121">
        <v>2513934000</v>
      </c>
      <c r="AL186" s="121">
        <v>2367888000</v>
      </c>
      <c r="AM186" s="120">
        <v>2513934000</v>
      </c>
      <c r="AN186" s="120">
        <f t="shared" si="128"/>
        <v>2668988000</v>
      </c>
      <c r="AS186" s="5"/>
      <c r="AT186" s="5"/>
      <c r="AV186" s="2"/>
      <c r="AW186" s="2"/>
      <c r="BR186" s="56">
        <f t="shared" si="167"/>
        <v>-961022.93574999645</v>
      </c>
      <c r="BT186" s="126"/>
      <c r="BU186" s="122"/>
      <c r="BV186" s="122"/>
      <c r="BW186" s="123"/>
      <c r="BX186" s="122"/>
      <c r="BY186" s="122"/>
      <c r="BZ186" s="122"/>
      <c r="CA186" s="122"/>
      <c r="CB186" s="122"/>
      <c r="CC186" s="122"/>
      <c r="CD186" s="122"/>
      <c r="CE186" s="122"/>
    </row>
    <row r="187" spans="1:84">
      <c r="A187" s="3">
        <f t="shared" si="168"/>
        <v>148</v>
      </c>
      <c r="B187" s="106">
        <v>7</v>
      </c>
      <c r="C187" s="107" t="s">
        <v>173</v>
      </c>
      <c r="D187" s="106">
        <v>20</v>
      </c>
      <c r="E187" s="109"/>
      <c r="F187" s="110" t="s">
        <v>70</v>
      </c>
      <c r="G187" s="111">
        <f t="shared" si="147"/>
        <v>60</v>
      </c>
      <c r="H187" s="111">
        <f t="shared" si="148"/>
        <v>51</v>
      </c>
      <c r="I187" s="112">
        <f t="shared" si="149"/>
        <v>26438045</v>
      </c>
      <c r="J187" s="112">
        <f t="shared" si="150"/>
        <v>2</v>
      </c>
      <c r="K187" s="113">
        <f t="shared" si="151"/>
        <v>0.93</v>
      </c>
      <c r="L187" s="249">
        <f t="shared" si="174"/>
        <v>1.03</v>
      </c>
      <c r="M187" s="115">
        <f t="shared" si="152"/>
        <v>21162710.33092735</v>
      </c>
      <c r="N187" s="115">
        <f t="shared" si="153"/>
        <v>23853755.840507519</v>
      </c>
      <c r="O187" s="115">
        <f t="shared" si="154"/>
        <v>25325003.305500001</v>
      </c>
      <c r="P187" s="115">
        <f t="shared" si="155"/>
        <v>26886994.094844408</v>
      </c>
      <c r="Q187" s="116">
        <f t="shared" si="156"/>
        <v>25325003.305500001</v>
      </c>
      <c r="R187" s="115">
        <f t="shared" si="156"/>
        <v>26886994.094844408</v>
      </c>
      <c r="S187" s="115">
        <f t="shared" si="157"/>
        <v>28545325.058228087</v>
      </c>
      <c r="T187" s="115"/>
      <c r="U187" s="115">
        <f t="shared" si="158"/>
        <v>1079298226.8772948</v>
      </c>
      <c r="V187" s="115">
        <f t="shared" si="159"/>
        <v>1216541547.8658834</v>
      </c>
      <c r="W187" s="115">
        <f t="shared" si="160"/>
        <v>1291575168.5805001</v>
      </c>
      <c r="X187" s="116">
        <f t="shared" si="161"/>
        <v>1371236698.8370647</v>
      </c>
      <c r="Y187" s="116">
        <f t="shared" si="162"/>
        <v>1291575168.5805001</v>
      </c>
      <c r="Z187" s="115">
        <f t="shared" si="163"/>
        <v>1371236698.8370647</v>
      </c>
      <c r="AA187" s="115">
        <f t="shared" si="164"/>
        <v>1455811577.9696324</v>
      </c>
      <c r="AB187" s="115"/>
      <c r="AC187" s="117" t="str">
        <f t="shared" si="165"/>
        <v>BERTAHAP</v>
      </c>
      <c r="AD187" s="118">
        <f t="shared" si="166"/>
        <v>0</v>
      </c>
      <c r="AE187" s="119">
        <v>2</v>
      </c>
      <c r="AF187" s="120"/>
      <c r="AG187" s="115" t="e">
        <f>IF(AF187&gt;#REF!,"LB","KR")</f>
        <v>#REF!</v>
      </c>
      <c r="AH187" s="120">
        <v>1187229000</v>
      </c>
      <c r="AI187" s="120">
        <v>1338196000</v>
      </c>
      <c r="AJ187" s="120">
        <v>1420733000</v>
      </c>
      <c r="AK187" s="121">
        <v>1508361000</v>
      </c>
      <c r="AL187" s="121">
        <v>1420733000</v>
      </c>
      <c r="AM187" s="120">
        <v>1508361000</v>
      </c>
      <c r="AN187" s="120">
        <f t="shared" si="128"/>
        <v>1601393000</v>
      </c>
      <c r="AS187" s="5"/>
      <c r="AT187" s="5"/>
      <c r="AV187" s="2"/>
      <c r="AW187" s="2"/>
      <c r="BR187" s="56">
        <f t="shared" si="167"/>
        <v>-961022.93574999645</v>
      </c>
    </row>
    <row r="188" spans="1:84">
      <c r="A188" s="3">
        <f t="shared" si="168"/>
        <v>149</v>
      </c>
      <c r="B188" s="106">
        <v>8</v>
      </c>
      <c r="C188" s="107" t="s">
        <v>173</v>
      </c>
      <c r="D188" s="106">
        <v>22</v>
      </c>
      <c r="E188" s="109"/>
      <c r="F188" s="110" t="s">
        <v>89</v>
      </c>
      <c r="G188" s="111">
        <f t="shared" si="147"/>
        <v>81</v>
      </c>
      <c r="H188" s="111">
        <f t="shared" si="148"/>
        <v>70</v>
      </c>
      <c r="I188" s="112">
        <f t="shared" si="149"/>
        <v>26438045</v>
      </c>
      <c r="J188" s="112">
        <f t="shared" si="150"/>
        <v>4</v>
      </c>
      <c r="K188" s="113">
        <f t="shared" si="151"/>
        <v>0.97</v>
      </c>
      <c r="L188" s="249">
        <f t="shared" si="174"/>
        <v>1.03</v>
      </c>
      <c r="M188" s="115">
        <f t="shared" si="152"/>
        <v>22072934.431182291</v>
      </c>
      <c r="N188" s="115">
        <f t="shared" si="153"/>
        <v>24879723.833647624</v>
      </c>
      <c r="O188" s="115">
        <f t="shared" si="154"/>
        <v>26414250.759500001</v>
      </c>
      <c r="P188" s="115">
        <f t="shared" si="155"/>
        <v>28043423.948386107</v>
      </c>
      <c r="Q188" s="116">
        <f t="shared" si="156"/>
        <v>26414250.759500001</v>
      </c>
      <c r="R188" s="115">
        <f t="shared" si="156"/>
        <v>28043423.948386107</v>
      </c>
      <c r="S188" s="115">
        <f t="shared" si="157"/>
        <v>29773080.974711016</v>
      </c>
      <c r="T188" s="115"/>
      <c r="U188" s="115">
        <f t="shared" si="158"/>
        <v>1545105410.1827605</v>
      </c>
      <c r="V188" s="115">
        <f t="shared" si="159"/>
        <v>1741580668.3553336</v>
      </c>
      <c r="W188" s="115">
        <f t="shared" si="160"/>
        <v>1848997553.165</v>
      </c>
      <c r="X188" s="116">
        <f t="shared" si="161"/>
        <v>1963039676.3870275</v>
      </c>
      <c r="Y188" s="116">
        <f t="shared" si="162"/>
        <v>1848997553.165</v>
      </c>
      <c r="Z188" s="115">
        <f t="shared" si="163"/>
        <v>1963039676.3870275</v>
      </c>
      <c r="AA188" s="115">
        <f t="shared" si="164"/>
        <v>2084115668.2297711</v>
      </c>
      <c r="AB188" s="115"/>
      <c r="AC188" s="117" t="str">
        <f t="shared" si="165"/>
        <v>BERTAHAP</v>
      </c>
      <c r="AD188" s="118">
        <f t="shared" si="166"/>
        <v>0</v>
      </c>
      <c r="AE188" s="119">
        <v>2</v>
      </c>
      <c r="AF188" s="120"/>
      <c r="AG188" s="115" t="e">
        <f>IF(AF188&gt;#REF!,"LB","KR")</f>
        <v>#REF!</v>
      </c>
      <c r="AH188" s="120">
        <v>1699616000</v>
      </c>
      <c r="AI188" s="120">
        <v>1915739000</v>
      </c>
      <c r="AJ188" s="120">
        <v>2033898000</v>
      </c>
      <c r="AK188" s="121">
        <v>2159344000</v>
      </c>
      <c r="AL188" s="121">
        <v>2033898000</v>
      </c>
      <c r="AM188" s="120">
        <v>2159344000</v>
      </c>
      <c r="AN188" s="120">
        <f t="shared" si="128"/>
        <v>2292528000</v>
      </c>
      <c r="AS188" s="5"/>
      <c r="AT188" s="5"/>
      <c r="AV188" s="2"/>
      <c r="AW188" s="2"/>
      <c r="BR188" s="56">
        <f t="shared" si="167"/>
        <v>128224.51825000346</v>
      </c>
    </row>
    <row r="189" spans="1:84">
      <c r="A189" s="3">
        <f t="shared" si="168"/>
        <v>150</v>
      </c>
      <c r="B189" s="106">
        <v>1</v>
      </c>
      <c r="C189" s="107" t="s">
        <v>178</v>
      </c>
      <c r="D189" s="108" t="s">
        <v>35</v>
      </c>
      <c r="E189" s="109"/>
      <c r="F189" s="110" t="s">
        <v>42</v>
      </c>
      <c r="G189" s="111">
        <f t="shared" si="147"/>
        <v>78</v>
      </c>
      <c r="H189" s="111">
        <f t="shared" si="148"/>
        <v>66</v>
      </c>
      <c r="I189" s="112">
        <f t="shared" si="149"/>
        <v>26438045</v>
      </c>
      <c r="J189" s="112">
        <f t="shared" si="150"/>
        <v>2</v>
      </c>
      <c r="K189" s="113">
        <f t="shared" si="151"/>
        <v>0.93</v>
      </c>
      <c r="L189" s="114">
        <f>SUMIF($AN$4:$AN$22,D189,$AU$4:$AU$22)</f>
        <v>1.02</v>
      </c>
      <c r="M189" s="115">
        <f t="shared" si="152"/>
        <v>20957247.12383097</v>
      </c>
      <c r="N189" s="115">
        <f t="shared" si="153"/>
        <v>23622165.977978319</v>
      </c>
      <c r="O189" s="115">
        <f t="shared" si="154"/>
        <v>25079129.487000003</v>
      </c>
      <c r="P189" s="115">
        <f t="shared" si="155"/>
        <v>26625955.317224566</v>
      </c>
      <c r="Q189" s="116">
        <f t="shared" si="156"/>
        <v>25079129.487000003</v>
      </c>
      <c r="R189" s="115">
        <f t="shared" si="156"/>
        <v>26625955.317224566</v>
      </c>
      <c r="S189" s="115">
        <f t="shared" si="157"/>
        <v>28268185.979992867</v>
      </c>
      <c r="T189" s="115"/>
      <c r="U189" s="115">
        <f t="shared" si="158"/>
        <v>1383178310.1728439</v>
      </c>
      <c r="V189" s="115">
        <f t="shared" si="159"/>
        <v>1559062954.5465691</v>
      </c>
      <c r="W189" s="115">
        <f t="shared" si="160"/>
        <v>1655222546.1420002</v>
      </c>
      <c r="X189" s="116">
        <f t="shared" si="161"/>
        <v>1757313050.9368215</v>
      </c>
      <c r="Y189" s="116">
        <f t="shared" si="162"/>
        <v>1655222546.1420002</v>
      </c>
      <c r="Z189" s="115">
        <f t="shared" si="163"/>
        <v>1757313050.9368215</v>
      </c>
      <c r="AA189" s="115">
        <f t="shared" si="164"/>
        <v>1865700274.6795292</v>
      </c>
      <c r="AB189" s="115"/>
      <c r="AC189" s="117" t="str">
        <f t="shared" si="165"/>
        <v>BERTAHAP</v>
      </c>
      <c r="AD189" s="118">
        <f t="shared" si="166"/>
        <v>0</v>
      </c>
      <c r="AE189" s="119">
        <v>2</v>
      </c>
      <c r="AF189" s="120"/>
      <c r="AG189" s="115" t="e">
        <f>IF(AF189&gt;#REF!,"LB","KR")</f>
        <v>#REF!</v>
      </c>
      <c r="AH189" s="120">
        <v>1521497000</v>
      </c>
      <c r="AI189" s="120">
        <v>1714970000</v>
      </c>
      <c r="AJ189" s="120">
        <v>1820745000</v>
      </c>
      <c r="AK189" s="121">
        <v>1933045000</v>
      </c>
      <c r="AL189" s="121">
        <v>1820745000</v>
      </c>
      <c r="AM189" s="120">
        <v>1933045000</v>
      </c>
      <c r="AN189" s="120">
        <f t="shared" si="128"/>
        <v>2052271000</v>
      </c>
      <c r="AS189" s="5"/>
      <c r="AT189" s="5"/>
      <c r="AV189" s="2"/>
      <c r="AW189" s="2"/>
      <c r="BR189" s="56">
        <f t="shared" si="167"/>
        <v>-1206896.7542499937</v>
      </c>
    </row>
    <row r="190" spans="1:84">
      <c r="A190" s="3">
        <f t="shared" si="168"/>
        <v>151</v>
      </c>
      <c r="B190" s="106">
        <v>2</v>
      </c>
      <c r="C190" s="107" t="s">
        <v>178</v>
      </c>
      <c r="D190" s="108" t="s">
        <v>41</v>
      </c>
      <c r="E190" s="109"/>
      <c r="F190" s="110" t="s">
        <v>45</v>
      </c>
      <c r="G190" s="111">
        <f t="shared" si="147"/>
        <v>60</v>
      </c>
      <c r="H190" s="111">
        <f t="shared" si="148"/>
        <v>52</v>
      </c>
      <c r="I190" s="112">
        <f t="shared" si="149"/>
        <v>26438045</v>
      </c>
      <c r="J190" s="112">
        <f t="shared" si="150"/>
        <v>2</v>
      </c>
      <c r="K190" s="113">
        <f t="shared" si="151"/>
        <v>0.93</v>
      </c>
      <c r="L190" s="114">
        <f t="shared" ref="L190:L196" si="175">SUMIF($AN$4:$AN$22,D190,$AU$4:$AU$22)</f>
        <v>1.02</v>
      </c>
      <c r="M190" s="115">
        <f t="shared" si="152"/>
        <v>20957247.12383097</v>
      </c>
      <c r="N190" s="115">
        <f t="shared" si="153"/>
        <v>23622165.977978319</v>
      </c>
      <c r="O190" s="115">
        <f t="shared" si="154"/>
        <v>25079129.487000003</v>
      </c>
      <c r="P190" s="115">
        <f t="shared" si="155"/>
        <v>26625955.317224566</v>
      </c>
      <c r="Q190" s="116">
        <f t="shared" si="156"/>
        <v>25079129.487000003</v>
      </c>
      <c r="R190" s="115">
        <f t="shared" si="156"/>
        <v>26625955.317224566</v>
      </c>
      <c r="S190" s="115">
        <f t="shared" si="157"/>
        <v>28268185.979992867</v>
      </c>
      <c r="T190" s="115"/>
      <c r="U190" s="115">
        <f t="shared" si="158"/>
        <v>1089776850.4392104</v>
      </c>
      <c r="V190" s="115">
        <f t="shared" si="159"/>
        <v>1228352630.8548727</v>
      </c>
      <c r="W190" s="115">
        <f t="shared" si="160"/>
        <v>1304114733.3240001</v>
      </c>
      <c r="X190" s="116">
        <f t="shared" si="161"/>
        <v>1384549676.4956775</v>
      </c>
      <c r="Y190" s="116">
        <f t="shared" si="162"/>
        <v>1304114733.3240001</v>
      </c>
      <c r="Z190" s="115">
        <f t="shared" si="163"/>
        <v>1384549676.4956775</v>
      </c>
      <c r="AA190" s="115">
        <f t="shared" si="164"/>
        <v>1469945670.9596291</v>
      </c>
      <c r="AB190" s="115"/>
      <c r="AC190" s="117" t="str">
        <f t="shared" si="165"/>
        <v>BERTAHAP</v>
      </c>
      <c r="AD190" s="118">
        <f t="shared" si="166"/>
        <v>0</v>
      </c>
      <c r="AE190" s="119">
        <v>2</v>
      </c>
      <c r="AF190" s="120"/>
      <c r="AG190" s="115" t="e">
        <f>IF(AF190&gt;#REF!,"LB","KR")</f>
        <v>#REF!</v>
      </c>
      <c r="AH190" s="120">
        <v>1198755000</v>
      </c>
      <c r="AI190" s="120">
        <v>1351188000</v>
      </c>
      <c r="AJ190" s="120">
        <v>1434527000</v>
      </c>
      <c r="AK190" s="121">
        <v>1523005000</v>
      </c>
      <c r="AL190" s="121">
        <v>1434527000</v>
      </c>
      <c r="AM190" s="120">
        <v>1523005000</v>
      </c>
      <c r="AN190" s="120">
        <f t="shared" si="128"/>
        <v>1616941000</v>
      </c>
      <c r="AS190" s="5"/>
      <c r="AT190" s="5"/>
      <c r="AV190" s="2"/>
      <c r="AW190" s="2"/>
      <c r="BR190" s="56">
        <f t="shared" si="167"/>
        <v>-1206896.7542499937</v>
      </c>
    </row>
    <row r="191" spans="1:84">
      <c r="A191" s="3">
        <f t="shared" si="168"/>
        <v>152</v>
      </c>
      <c r="B191" s="106">
        <v>3</v>
      </c>
      <c r="C191" s="107" t="s">
        <v>178</v>
      </c>
      <c r="D191" s="108">
        <v>10</v>
      </c>
      <c r="E191" s="109"/>
      <c r="F191" s="110" t="s">
        <v>48</v>
      </c>
      <c r="G191" s="111">
        <f t="shared" si="147"/>
        <v>74</v>
      </c>
      <c r="H191" s="111">
        <f t="shared" si="148"/>
        <v>63</v>
      </c>
      <c r="I191" s="112">
        <f t="shared" si="149"/>
        <v>26438045</v>
      </c>
      <c r="J191" s="112">
        <f t="shared" si="150"/>
        <v>2</v>
      </c>
      <c r="K191" s="113">
        <f t="shared" si="151"/>
        <v>0.93</v>
      </c>
      <c r="L191" s="114">
        <f t="shared" si="175"/>
        <v>1.02</v>
      </c>
      <c r="M191" s="115">
        <f t="shared" si="152"/>
        <v>20957247.12383097</v>
      </c>
      <c r="N191" s="115">
        <f t="shared" si="153"/>
        <v>23622165.977978319</v>
      </c>
      <c r="O191" s="115">
        <f t="shared" si="154"/>
        <v>25079129.487000003</v>
      </c>
      <c r="P191" s="115">
        <f t="shared" si="155"/>
        <v>26625955.317224566</v>
      </c>
      <c r="Q191" s="116">
        <f t="shared" si="156"/>
        <v>25079129.487000003</v>
      </c>
      <c r="R191" s="115">
        <f t="shared" si="156"/>
        <v>26625955.317224566</v>
      </c>
      <c r="S191" s="115">
        <f t="shared" si="157"/>
        <v>28268185.979992867</v>
      </c>
      <c r="T191" s="115"/>
      <c r="U191" s="115">
        <f t="shared" si="158"/>
        <v>1320306568.8013511</v>
      </c>
      <c r="V191" s="115">
        <f t="shared" si="159"/>
        <v>1488196456.6126342</v>
      </c>
      <c r="W191" s="115">
        <f t="shared" si="160"/>
        <v>1579985157.6810002</v>
      </c>
      <c r="X191" s="116">
        <f t="shared" si="161"/>
        <v>1677435184.9851477</v>
      </c>
      <c r="Y191" s="116">
        <f t="shared" si="162"/>
        <v>1579985157.6810002</v>
      </c>
      <c r="Z191" s="115">
        <f t="shared" si="163"/>
        <v>1677435184.9851477</v>
      </c>
      <c r="AA191" s="115">
        <f t="shared" si="164"/>
        <v>1780895716.7395506</v>
      </c>
      <c r="AB191" s="115"/>
      <c r="AC191" s="117" t="str">
        <f t="shared" si="165"/>
        <v>BERTAHAP</v>
      </c>
      <c r="AD191" s="118">
        <f t="shared" si="166"/>
        <v>0</v>
      </c>
      <c r="AE191" s="119">
        <v>2</v>
      </c>
      <c r="AF191" s="120"/>
      <c r="AG191" s="115" t="e">
        <f>IF(AF191&gt;#REF!,"LB","KR")</f>
        <v>#REF!</v>
      </c>
      <c r="AH191" s="120">
        <v>1452338000</v>
      </c>
      <c r="AI191" s="120">
        <v>1637017000</v>
      </c>
      <c r="AJ191" s="120">
        <v>1737984000</v>
      </c>
      <c r="AK191" s="121">
        <v>1845179000</v>
      </c>
      <c r="AL191" s="121">
        <v>1737984000</v>
      </c>
      <c r="AM191" s="120">
        <v>1845179000</v>
      </c>
      <c r="AN191" s="120">
        <f t="shared" si="128"/>
        <v>1958986000</v>
      </c>
      <c r="AS191" s="5"/>
      <c r="AT191" s="5"/>
      <c r="AV191" s="2"/>
      <c r="AW191" s="2"/>
      <c r="BR191" s="56">
        <f t="shared" si="167"/>
        <v>-1206896.7542499937</v>
      </c>
    </row>
    <row r="192" spans="1:84">
      <c r="A192" s="3">
        <f t="shared" si="168"/>
        <v>153</v>
      </c>
      <c r="B192" s="106">
        <v>4</v>
      </c>
      <c r="C192" s="107" t="s">
        <v>178</v>
      </c>
      <c r="D192" s="106">
        <v>12</v>
      </c>
      <c r="E192" s="109"/>
      <c r="F192" s="110" t="s">
        <v>50</v>
      </c>
      <c r="G192" s="111">
        <f t="shared" si="147"/>
        <v>67</v>
      </c>
      <c r="H192" s="111">
        <f t="shared" si="148"/>
        <v>57</v>
      </c>
      <c r="I192" s="112">
        <f t="shared" si="149"/>
        <v>26438045</v>
      </c>
      <c r="J192" s="112">
        <f t="shared" si="150"/>
        <v>2</v>
      </c>
      <c r="K192" s="113">
        <f t="shared" si="151"/>
        <v>0.93</v>
      </c>
      <c r="L192" s="114">
        <f t="shared" si="175"/>
        <v>1.02</v>
      </c>
      <c r="M192" s="115">
        <f t="shared" si="152"/>
        <v>20957247.12383097</v>
      </c>
      <c r="N192" s="115">
        <f t="shared" si="153"/>
        <v>23622165.977978319</v>
      </c>
      <c r="O192" s="115">
        <f t="shared" si="154"/>
        <v>25079129.487000003</v>
      </c>
      <c r="P192" s="115">
        <f t="shared" si="155"/>
        <v>26625955.317224566</v>
      </c>
      <c r="Q192" s="116">
        <f t="shared" si="156"/>
        <v>25079129.487000003</v>
      </c>
      <c r="R192" s="115">
        <f t="shared" si="156"/>
        <v>26625955.317224566</v>
      </c>
      <c r="S192" s="115">
        <f t="shared" si="157"/>
        <v>28268185.979992867</v>
      </c>
      <c r="T192" s="115"/>
      <c r="U192" s="115">
        <f t="shared" si="158"/>
        <v>1194563086.0583653</v>
      </c>
      <c r="V192" s="115">
        <f t="shared" si="159"/>
        <v>1346463460.7447641</v>
      </c>
      <c r="W192" s="115">
        <f t="shared" si="160"/>
        <v>1429510380.7590003</v>
      </c>
      <c r="X192" s="116">
        <f t="shared" si="161"/>
        <v>1517679453.0818002</v>
      </c>
      <c r="Y192" s="116">
        <f t="shared" si="162"/>
        <v>1429510380.7590003</v>
      </c>
      <c r="Z192" s="115">
        <f t="shared" si="163"/>
        <v>1517679453.0818002</v>
      </c>
      <c r="AA192" s="115">
        <f t="shared" si="164"/>
        <v>1611286600.8595934</v>
      </c>
      <c r="AB192" s="115"/>
      <c r="AC192" s="117" t="str">
        <f t="shared" si="165"/>
        <v>BERTAHAP</v>
      </c>
      <c r="AD192" s="118">
        <f t="shared" si="166"/>
        <v>0</v>
      </c>
      <c r="AE192" s="119">
        <v>2</v>
      </c>
      <c r="AF192" s="120"/>
      <c r="AG192" s="115" t="e">
        <f>IF(AF192&gt;#REF!,"LB","KR")</f>
        <v>#REF!</v>
      </c>
      <c r="AH192" s="120">
        <v>1314020000</v>
      </c>
      <c r="AI192" s="120">
        <v>1481110000</v>
      </c>
      <c r="AJ192" s="120">
        <v>1572462000</v>
      </c>
      <c r="AK192" s="121">
        <v>1669448000</v>
      </c>
      <c r="AL192" s="121">
        <v>1572462000</v>
      </c>
      <c r="AM192" s="120">
        <v>1669448000</v>
      </c>
      <c r="AN192" s="120">
        <f t="shared" si="128"/>
        <v>1772416000</v>
      </c>
      <c r="AS192" s="5"/>
      <c r="AT192" s="5"/>
      <c r="AV192" s="2"/>
      <c r="AW192" s="2"/>
      <c r="BR192" s="56">
        <f t="shared" si="167"/>
        <v>-1206896.7542499937</v>
      </c>
    </row>
    <row r="193" spans="1:70">
      <c r="A193" s="3">
        <f t="shared" si="168"/>
        <v>154</v>
      </c>
      <c r="B193" s="106">
        <v>5</v>
      </c>
      <c r="C193" s="107" t="s">
        <v>178</v>
      </c>
      <c r="D193" s="108">
        <v>16</v>
      </c>
      <c r="E193" s="109"/>
      <c r="F193" s="110" t="s">
        <v>52</v>
      </c>
      <c r="G193" s="111">
        <f t="shared" si="147"/>
        <v>71</v>
      </c>
      <c r="H193" s="111">
        <f t="shared" si="148"/>
        <v>63</v>
      </c>
      <c r="I193" s="112">
        <f t="shared" si="149"/>
        <v>26438045</v>
      </c>
      <c r="J193" s="112">
        <f t="shared" si="150"/>
        <v>2</v>
      </c>
      <c r="K193" s="113">
        <f t="shared" si="151"/>
        <v>0.93</v>
      </c>
      <c r="L193" s="114">
        <f t="shared" si="175"/>
        <v>1.02</v>
      </c>
      <c r="M193" s="115">
        <f t="shared" si="152"/>
        <v>20957247.12383097</v>
      </c>
      <c r="N193" s="115">
        <f t="shared" si="153"/>
        <v>23622165.977978319</v>
      </c>
      <c r="O193" s="115">
        <f t="shared" si="154"/>
        <v>25079129.487000003</v>
      </c>
      <c r="P193" s="115">
        <f t="shared" si="155"/>
        <v>26625955.317224566</v>
      </c>
      <c r="Q193" s="116">
        <f t="shared" si="156"/>
        <v>25079129.487000003</v>
      </c>
      <c r="R193" s="115">
        <f t="shared" si="156"/>
        <v>26625955.317224566</v>
      </c>
      <c r="S193" s="115">
        <f t="shared" si="157"/>
        <v>28268185.979992867</v>
      </c>
      <c r="T193" s="115"/>
      <c r="U193" s="115">
        <f t="shared" si="158"/>
        <v>1320306568.8013511</v>
      </c>
      <c r="V193" s="115">
        <f t="shared" si="159"/>
        <v>1488196456.6126342</v>
      </c>
      <c r="W193" s="115">
        <f t="shared" si="160"/>
        <v>1579985157.6810002</v>
      </c>
      <c r="X193" s="116">
        <f t="shared" si="161"/>
        <v>1677435184.9851477</v>
      </c>
      <c r="Y193" s="116">
        <f t="shared" si="162"/>
        <v>1579985157.6810002</v>
      </c>
      <c r="Z193" s="115">
        <f t="shared" si="163"/>
        <v>1677435184.9851477</v>
      </c>
      <c r="AA193" s="115">
        <f t="shared" si="164"/>
        <v>1780895716.7395506</v>
      </c>
      <c r="AB193" s="115"/>
      <c r="AC193" s="117" t="str">
        <f t="shared" si="165"/>
        <v>BERTAHAP</v>
      </c>
      <c r="AD193" s="118">
        <f t="shared" si="166"/>
        <v>0</v>
      </c>
      <c r="AE193" s="119">
        <v>2</v>
      </c>
      <c r="AF193" s="120"/>
      <c r="AG193" s="115" t="e">
        <f>IF(AF193&gt;#REF!,"LB","KR")</f>
        <v>#REF!</v>
      </c>
      <c r="AH193" s="120">
        <v>1452338000</v>
      </c>
      <c r="AI193" s="120">
        <v>1637017000</v>
      </c>
      <c r="AJ193" s="120">
        <v>1737984000</v>
      </c>
      <c r="AK193" s="121">
        <v>1845179000</v>
      </c>
      <c r="AL193" s="121">
        <v>1737984000</v>
      </c>
      <c r="AM193" s="120">
        <v>1845179000</v>
      </c>
      <c r="AN193" s="120">
        <f t="shared" si="128"/>
        <v>1958986000</v>
      </c>
      <c r="AS193" s="5"/>
      <c r="AT193" s="5"/>
      <c r="AV193" s="2"/>
      <c r="AW193" s="2"/>
      <c r="BR193" s="56">
        <f t="shared" si="167"/>
        <v>-1206896.7542499937</v>
      </c>
    </row>
    <row r="194" spans="1:70">
      <c r="A194" s="3">
        <f t="shared" si="168"/>
        <v>155</v>
      </c>
      <c r="B194" s="106">
        <v>6</v>
      </c>
      <c r="C194" s="107" t="s">
        <v>178</v>
      </c>
      <c r="D194" s="106">
        <v>18</v>
      </c>
      <c r="E194" s="109"/>
      <c r="F194" s="110" t="s">
        <v>54</v>
      </c>
      <c r="G194" s="111">
        <f t="shared" si="147"/>
        <v>97</v>
      </c>
      <c r="H194" s="111">
        <f t="shared" si="148"/>
        <v>85</v>
      </c>
      <c r="I194" s="112">
        <f t="shared" si="149"/>
        <v>26438045</v>
      </c>
      <c r="J194" s="112">
        <f t="shared" si="150"/>
        <v>2</v>
      </c>
      <c r="K194" s="113">
        <f t="shared" si="151"/>
        <v>0.93</v>
      </c>
      <c r="L194" s="114">
        <f t="shared" si="175"/>
        <v>1.02</v>
      </c>
      <c r="M194" s="115">
        <f t="shared" si="152"/>
        <v>20957247.12383097</v>
      </c>
      <c r="N194" s="115">
        <f t="shared" si="153"/>
        <v>23622165.977978319</v>
      </c>
      <c r="O194" s="115">
        <f t="shared" si="154"/>
        <v>25079129.487000003</v>
      </c>
      <c r="P194" s="115">
        <f t="shared" si="155"/>
        <v>26625955.317224566</v>
      </c>
      <c r="Q194" s="116">
        <f t="shared" si="156"/>
        <v>25079129.487000003</v>
      </c>
      <c r="R194" s="115">
        <f t="shared" si="156"/>
        <v>26625955.317224566</v>
      </c>
      <c r="S194" s="115">
        <f t="shared" si="157"/>
        <v>28268185.979992867</v>
      </c>
      <c r="T194" s="115"/>
      <c r="U194" s="115">
        <f t="shared" si="158"/>
        <v>1781366005.5256324</v>
      </c>
      <c r="V194" s="115">
        <f t="shared" si="159"/>
        <v>2007884108.1281571</v>
      </c>
      <c r="W194" s="115">
        <f t="shared" si="160"/>
        <v>2131726006.3950002</v>
      </c>
      <c r="X194" s="116">
        <f t="shared" si="161"/>
        <v>2263206201.964088</v>
      </c>
      <c r="Y194" s="116">
        <f t="shared" si="162"/>
        <v>2131726006.3950002</v>
      </c>
      <c r="Z194" s="115">
        <f t="shared" si="163"/>
        <v>2263206201.964088</v>
      </c>
      <c r="AA194" s="115">
        <f t="shared" si="164"/>
        <v>2402795808.2993937</v>
      </c>
      <c r="AB194" s="115"/>
      <c r="AC194" s="117" t="str">
        <f t="shared" si="165"/>
        <v>BERTAHAP</v>
      </c>
      <c r="AD194" s="118">
        <f t="shared" si="166"/>
        <v>0</v>
      </c>
      <c r="AE194" s="119">
        <v>2</v>
      </c>
      <c r="AF194" s="120"/>
      <c r="AG194" s="115" t="e">
        <f>IF(AF194&gt;#REF!,"LB","KR")</f>
        <v>#REF!</v>
      </c>
      <c r="AH194" s="120">
        <v>1959503000</v>
      </c>
      <c r="AI194" s="120">
        <v>2208673000</v>
      </c>
      <c r="AJ194" s="120">
        <v>2344899000</v>
      </c>
      <c r="AK194" s="121">
        <v>2489527000</v>
      </c>
      <c r="AL194" s="121">
        <v>2344899000</v>
      </c>
      <c r="AM194" s="120">
        <v>2489527000</v>
      </c>
      <c r="AN194" s="120">
        <f t="shared" si="128"/>
        <v>2643076000</v>
      </c>
      <c r="AS194" s="5"/>
      <c r="AT194" s="5"/>
      <c r="AV194" s="2"/>
      <c r="AW194" s="2"/>
      <c r="BR194" s="56">
        <f t="shared" si="167"/>
        <v>-1206896.7542499937</v>
      </c>
    </row>
    <row r="195" spans="1:70">
      <c r="A195" s="3">
        <f t="shared" si="168"/>
        <v>156</v>
      </c>
      <c r="B195" s="106">
        <v>7</v>
      </c>
      <c r="C195" s="107" t="s">
        <v>178</v>
      </c>
      <c r="D195" s="106">
        <v>20</v>
      </c>
      <c r="E195" s="109"/>
      <c r="F195" s="110" t="s">
        <v>70</v>
      </c>
      <c r="G195" s="111">
        <f t="shared" si="147"/>
        <v>60</v>
      </c>
      <c r="H195" s="111">
        <f t="shared" si="148"/>
        <v>51</v>
      </c>
      <c r="I195" s="112">
        <f t="shared" si="149"/>
        <v>26438045</v>
      </c>
      <c r="J195" s="112">
        <f t="shared" si="150"/>
        <v>2</v>
      </c>
      <c r="K195" s="113">
        <f t="shared" si="151"/>
        <v>0.93</v>
      </c>
      <c r="L195" s="114">
        <f t="shared" si="175"/>
        <v>1.02</v>
      </c>
      <c r="M195" s="115">
        <f t="shared" si="152"/>
        <v>20957247.12383097</v>
      </c>
      <c r="N195" s="115">
        <f t="shared" si="153"/>
        <v>23622165.977978319</v>
      </c>
      <c r="O195" s="115">
        <f t="shared" si="154"/>
        <v>25079129.487000003</v>
      </c>
      <c r="P195" s="115">
        <f t="shared" si="155"/>
        <v>26625955.317224566</v>
      </c>
      <c r="Q195" s="116">
        <f t="shared" si="156"/>
        <v>25079129.487000003</v>
      </c>
      <c r="R195" s="115">
        <f t="shared" si="156"/>
        <v>26625955.317224566</v>
      </c>
      <c r="S195" s="115">
        <f t="shared" si="157"/>
        <v>28268185.979992867</v>
      </c>
      <c r="T195" s="115"/>
      <c r="U195" s="115">
        <f t="shared" si="158"/>
        <v>1068819603.3153795</v>
      </c>
      <c r="V195" s="115">
        <f t="shared" si="159"/>
        <v>1204730464.8768942</v>
      </c>
      <c r="W195" s="115">
        <f t="shared" si="160"/>
        <v>1279035603.8370001</v>
      </c>
      <c r="X195" s="116">
        <f t="shared" si="161"/>
        <v>1357923721.178453</v>
      </c>
      <c r="Y195" s="116">
        <f t="shared" si="162"/>
        <v>1279035603.8370001</v>
      </c>
      <c r="Z195" s="115">
        <f t="shared" si="163"/>
        <v>1357923721.178453</v>
      </c>
      <c r="AA195" s="115">
        <f t="shared" si="164"/>
        <v>1441677484.9796362</v>
      </c>
      <c r="AB195" s="115"/>
      <c r="AC195" s="117" t="str">
        <f t="shared" si="165"/>
        <v>BERTAHAP</v>
      </c>
      <c r="AD195" s="118">
        <f t="shared" si="166"/>
        <v>0</v>
      </c>
      <c r="AE195" s="119">
        <v>2</v>
      </c>
      <c r="AF195" s="120"/>
      <c r="AG195" s="115" t="e">
        <f>IF(AF195&gt;#REF!,"LB","KR")</f>
        <v>#REF!</v>
      </c>
      <c r="AH195" s="120">
        <v>1175702000</v>
      </c>
      <c r="AI195" s="120">
        <v>1325204000</v>
      </c>
      <c r="AJ195" s="120">
        <v>1406940000</v>
      </c>
      <c r="AK195" s="121">
        <v>1493717000</v>
      </c>
      <c r="AL195" s="121">
        <v>1406940000</v>
      </c>
      <c r="AM195" s="120">
        <v>1493717000</v>
      </c>
      <c r="AN195" s="120">
        <f t="shared" si="128"/>
        <v>1585846000</v>
      </c>
      <c r="AS195" s="5"/>
      <c r="AT195" s="5"/>
      <c r="AV195" s="2"/>
      <c r="AW195" s="2"/>
      <c r="BR195" s="56">
        <f t="shared" si="167"/>
        <v>-1206896.7542499937</v>
      </c>
    </row>
    <row r="196" spans="1:70">
      <c r="A196" s="3">
        <f t="shared" si="168"/>
        <v>157</v>
      </c>
      <c r="B196" s="106">
        <v>8</v>
      </c>
      <c r="C196" s="107" t="s">
        <v>178</v>
      </c>
      <c r="D196" s="106">
        <v>22</v>
      </c>
      <c r="E196" s="109"/>
      <c r="F196" s="110" t="s">
        <v>89</v>
      </c>
      <c r="G196" s="111">
        <f t="shared" si="147"/>
        <v>81</v>
      </c>
      <c r="H196" s="111">
        <f t="shared" si="148"/>
        <v>70</v>
      </c>
      <c r="I196" s="112">
        <f t="shared" si="149"/>
        <v>26438045</v>
      </c>
      <c r="J196" s="112">
        <f t="shared" si="150"/>
        <v>4</v>
      </c>
      <c r="K196" s="113">
        <f t="shared" si="151"/>
        <v>0.97</v>
      </c>
      <c r="L196" s="114">
        <f t="shared" si="175"/>
        <v>1.02</v>
      </c>
      <c r="M196" s="115">
        <f t="shared" si="152"/>
        <v>21858634.096898966</v>
      </c>
      <c r="N196" s="115">
        <f t="shared" si="153"/>
        <v>24638173.116816092</v>
      </c>
      <c r="O196" s="115">
        <f t="shared" si="154"/>
        <v>26157801.722999997</v>
      </c>
      <c r="P196" s="115">
        <f t="shared" si="155"/>
        <v>27771157.696460024</v>
      </c>
      <c r="Q196" s="116">
        <f t="shared" si="156"/>
        <v>26157801.722999997</v>
      </c>
      <c r="R196" s="115">
        <f t="shared" si="156"/>
        <v>27771157.696460024</v>
      </c>
      <c r="S196" s="115">
        <f t="shared" si="157"/>
        <v>29484021.936121583</v>
      </c>
      <c r="T196" s="115"/>
      <c r="U196" s="115">
        <f t="shared" si="158"/>
        <v>1530104386.7829275</v>
      </c>
      <c r="V196" s="115">
        <f t="shared" si="159"/>
        <v>1724672118.1771264</v>
      </c>
      <c r="W196" s="115">
        <f t="shared" si="160"/>
        <v>1831046120.6099999</v>
      </c>
      <c r="X196" s="116">
        <f t="shared" si="161"/>
        <v>1943981038.7522016</v>
      </c>
      <c r="Y196" s="116">
        <f t="shared" si="162"/>
        <v>1831046120.6099999</v>
      </c>
      <c r="Z196" s="115">
        <f t="shared" si="163"/>
        <v>1943981038.7522016</v>
      </c>
      <c r="AA196" s="115">
        <f t="shared" si="164"/>
        <v>2063881535.5285108</v>
      </c>
      <c r="AB196" s="115"/>
      <c r="AC196" s="117" t="str">
        <f t="shared" si="165"/>
        <v>BERTAHAP</v>
      </c>
      <c r="AD196" s="118">
        <f t="shared" si="166"/>
        <v>0</v>
      </c>
      <c r="AE196" s="119">
        <v>2</v>
      </c>
      <c r="AF196" s="120"/>
      <c r="AG196" s="115" t="e">
        <f>IF(AF196&gt;#REF!,"LB","KR")</f>
        <v>#REF!</v>
      </c>
      <c r="AH196" s="120">
        <v>1683115000</v>
      </c>
      <c r="AI196" s="120">
        <v>1897140000</v>
      </c>
      <c r="AJ196" s="120">
        <v>2014151000</v>
      </c>
      <c r="AK196" s="121">
        <v>2138380000</v>
      </c>
      <c r="AL196" s="121">
        <v>2014151000</v>
      </c>
      <c r="AM196" s="120">
        <v>2138380000</v>
      </c>
      <c r="AN196" s="120">
        <f t="shared" si="128"/>
        <v>2270270000</v>
      </c>
      <c r="AS196" s="5"/>
      <c r="AT196" s="5"/>
      <c r="AV196" s="2"/>
      <c r="AW196" s="2"/>
      <c r="BR196" s="56">
        <f t="shared" si="167"/>
        <v>-128224.51824999973</v>
      </c>
    </row>
    <row r="197" spans="1:70">
      <c r="A197" s="3">
        <f t="shared" si="168"/>
        <v>158</v>
      </c>
      <c r="B197" s="106">
        <v>1</v>
      </c>
      <c r="C197" s="107" t="s">
        <v>180</v>
      </c>
      <c r="D197" s="108" t="s">
        <v>35</v>
      </c>
      <c r="E197" s="109"/>
      <c r="F197" s="110" t="s">
        <v>42</v>
      </c>
      <c r="G197" s="111">
        <f t="shared" si="147"/>
        <v>78</v>
      </c>
      <c r="H197" s="111">
        <f t="shared" si="148"/>
        <v>66</v>
      </c>
      <c r="I197" s="112">
        <f t="shared" si="149"/>
        <v>26438045</v>
      </c>
      <c r="J197" s="112">
        <f t="shared" si="150"/>
        <v>2</v>
      </c>
      <c r="K197" s="113">
        <f t="shared" si="151"/>
        <v>0.93</v>
      </c>
      <c r="L197" s="249">
        <f t="shared" ref="L197:L204" si="176">SUMIF($AN$4:$AN$22,D197,$BJ$4:$BJ$22)</f>
        <v>1.03</v>
      </c>
      <c r="M197" s="115">
        <f t="shared" si="152"/>
        <v>21162710.33092735</v>
      </c>
      <c r="N197" s="115">
        <f t="shared" si="153"/>
        <v>23853755.840507519</v>
      </c>
      <c r="O197" s="115">
        <f t="shared" si="154"/>
        <v>25325003.305500001</v>
      </c>
      <c r="P197" s="115">
        <f t="shared" si="155"/>
        <v>26886994.094844408</v>
      </c>
      <c r="Q197" s="116">
        <f t="shared" si="156"/>
        <v>25325003.305500001</v>
      </c>
      <c r="R197" s="115">
        <f t="shared" si="156"/>
        <v>26886994.094844408</v>
      </c>
      <c r="S197" s="115">
        <f t="shared" si="157"/>
        <v>28545325.058228087</v>
      </c>
      <c r="T197" s="115"/>
      <c r="U197" s="115">
        <f t="shared" si="158"/>
        <v>1396738881.8412051</v>
      </c>
      <c r="V197" s="115">
        <f t="shared" si="159"/>
        <v>1574347885.4734962</v>
      </c>
      <c r="W197" s="115">
        <f t="shared" si="160"/>
        <v>1671450218.1630001</v>
      </c>
      <c r="X197" s="116">
        <f t="shared" si="161"/>
        <v>1774541610.2597311</v>
      </c>
      <c r="Y197" s="116">
        <f t="shared" si="162"/>
        <v>1671450218.1630001</v>
      </c>
      <c r="Z197" s="115">
        <f t="shared" si="163"/>
        <v>1774541610.2597311</v>
      </c>
      <c r="AA197" s="115">
        <f t="shared" si="164"/>
        <v>1883991453.8430538</v>
      </c>
      <c r="AB197" s="115"/>
      <c r="AC197" s="117" t="str">
        <f t="shared" si="165"/>
        <v>BERTAHAP</v>
      </c>
      <c r="AD197" s="118">
        <f t="shared" si="166"/>
        <v>0</v>
      </c>
      <c r="AE197" s="119">
        <v>2</v>
      </c>
      <c r="AF197" s="120"/>
      <c r="AG197" s="115" t="e">
        <f>IF(AF197&gt;#REF!,"LB","KR")</f>
        <v>#REF!</v>
      </c>
      <c r="AH197" s="120">
        <v>1536413000</v>
      </c>
      <c r="AI197" s="120">
        <v>1731783000</v>
      </c>
      <c r="AJ197" s="120">
        <v>1838596000</v>
      </c>
      <c r="AK197" s="121">
        <v>1951996000</v>
      </c>
      <c r="AL197" s="121">
        <v>1838596000</v>
      </c>
      <c r="AM197" s="120">
        <v>1951996000</v>
      </c>
      <c r="AN197" s="120">
        <f t="shared" si="128"/>
        <v>2072391000</v>
      </c>
      <c r="AS197" s="5"/>
      <c r="AT197" s="5"/>
      <c r="AV197" s="2"/>
      <c r="AW197" s="2"/>
      <c r="BR197" s="56">
        <f t="shared" si="167"/>
        <v>-961022.93574999645</v>
      </c>
    </row>
    <row r="198" spans="1:70">
      <c r="A198" s="3">
        <f t="shared" si="168"/>
        <v>159</v>
      </c>
      <c r="B198" s="106">
        <v>2</v>
      </c>
      <c r="C198" s="107" t="s">
        <v>180</v>
      </c>
      <c r="D198" s="108" t="s">
        <v>41</v>
      </c>
      <c r="E198" s="109"/>
      <c r="F198" s="110" t="s">
        <v>45</v>
      </c>
      <c r="G198" s="111">
        <f t="shared" si="147"/>
        <v>60</v>
      </c>
      <c r="H198" s="111">
        <f t="shared" si="148"/>
        <v>52</v>
      </c>
      <c r="I198" s="112">
        <f t="shared" si="149"/>
        <v>26438045</v>
      </c>
      <c r="J198" s="112">
        <f t="shared" si="150"/>
        <v>2</v>
      </c>
      <c r="K198" s="113">
        <f t="shared" si="151"/>
        <v>0.93</v>
      </c>
      <c r="L198" s="249">
        <f t="shared" si="176"/>
        <v>1.03</v>
      </c>
      <c r="M198" s="115">
        <f t="shared" si="152"/>
        <v>21162710.33092735</v>
      </c>
      <c r="N198" s="115">
        <f t="shared" si="153"/>
        <v>23853755.840507519</v>
      </c>
      <c r="O198" s="115">
        <f t="shared" si="154"/>
        <v>25325003.305500001</v>
      </c>
      <c r="P198" s="115">
        <f t="shared" si="155"/>
        <v>26886994.094844408</v>
      </c>
      <c r="Q198" s="116">
        <f t="shared" si="156"/>
        <v>25325003.305500001</v>
      </c>
      <c r="R198" s="115">
        <f t="shared" si="156"/>
        <v>26886994.094844408</v>
      </c>
      <c r="S198" s="115">
        <f t="shared" si="157"/>
        <v>28545325.058228087</v>
      </c>
      <c r="T198" s="115"/>
      <c r="U198" s="115">
        <f t="shared" si="158"/>
        <v>1100460937.2082222</v>
      </c>
      <c r="V198" s="115">
        <f t="shared" si="159"/>
        <v>1240395303.7063909</v>
      </c>
      <c r="W198" s="115">
        <f t="shared" si="160"/>
        <v>1316900171.8860002</v>
      </c>
      <c r="X198" s="116">
        <f t="shared" si="161"/>
        <v>1398123692.9319093</v>
      </c>
      <c r="Y198" s="116">
        <f t="shared" si="162"/>
        <v>1316900171.8860002</v>
      </c>
      <c r="Z198" s="115">
        <f t="shared" si="163"/>
        <v>1398123692.9319093</v>
      </c>
      <c r="AA198" s="115">
        <f t="shared" si="164"/>
        <v>1484356903.0278604</v>
      </c>
      <c r="AB198" s="115"/>
      <c r="AC198" s="117" t="str">
        <f t="shared" si="165"/>
        <v>BERTAHAP</v>
      </c>
      <c r="AD198" s="118">
        <f t="shared" si="166"/>
        <v>0</v>
      </c>
      <c r="AE198" s="119">
        <v>2</v>
      </c>
      <c r="AF198" s="120"/>
      <c r="AG198" s="115" t="e">
        <f>IF(AF198&gt;#REF!,"LB","KR")</f>
        <v>#REF!</v>
      </c>
      <c r="AH198" s="120">
        <v>1210508000</v>
      </c>
      <c r="AI198" s="120">
        <v>1364435000</v>
      </c>
      <c r="AJ198" s="120">
        <v>1448591000</v>
      </c>
      <c r="AK198" s="121">
        <v>1537937000</v>
      </c>
      <c r="AL198" s="121">
        <v>1448591000</v>
      </c>
      <c r="AM198" s="120">
        <v>1537937000</v>
      </c>
      <c r="AN198" s="120">
        <f t="shared" si="128"/>
        <v>1632793000</v>
      </c>
      <c r="AS198" s="5"/>
      <c r="AT198" s="5"/>
      <c r="AV198" s="2"/>
      <c r="AW198" s="2"/>
      <c r="BR198" s="56">
        <f t="shared" si="167"/>
        <v>-961022.93574999645</v>
      </c>
    </row>
    <row r="199" spans="1:70">
      <c r="A199" s="3">
        <f t="shared" si="168"/>
        <v>160</v>
      </c>
      <c r="B199" s="106">
        <v>3</v>
      </c>
      <c r="C199" s="107" t="s">
        <v>180</v>
      </c>
      <c r="D199" s="108">
        <v>10</v>
      </c>
      <c r="E199" s="109"/>
      <c r="F199" s="110" t="s">
        <v>48</v>
      </c>
      <c r="G199" s="111">
        <f t="shared" si="147"/>
        <v>74</v>
      </c>
      <c r="H199" s="111">
        <f t="shared" si="148"/>
        <v>63</v>
      </c>
      <c r="I199" s="112">
        <f t="shared" si="149"/>
        <v>26438045</v>
      </c>
      <c r="J199" s="112">
        <f t="shared" si="150"/>
        <v>2</v>
      </c>
      <c r="K199" s="113">
        <f t="shared" si="151"/>
        <v>0.93</v>
      </c>
      <c r="L199" s="249">
        <f t="shared" si="176"/>
        <v>1.03</v>
      </c>
      <c r="M199" s="115">
        <f t="shared" si="152"/>
        <v>21162710.33092735</v>
      </c>
      <c r="N199" s="115">
        <f t="shared" si="153"/>
        <v>23853755.840507519</v>
      </c>
      <c r="O199" s="115">
        <f t="shared" si="154"/>
        <v>25325003.305500001</v>
      </c>
      <c r="P199" s="115">
        <f t="shared" si="155"/>
        <v>26886994.094844408</v>
      </c>
      <c r="Q199" s="116">
        <f t="shared" si="156"/>
        <v>25325003.305500001</v>
      </c>
      <c r="R199" s="115">
        <f t="shared" si="156"/>
        <v>26886994.094844408</v>
      </c>
      <c r="S199" s="115">
        <f t="shared" si="157"/>
        <v>28545325.058228087</v>
      </c>
      <c r="T199" s="115"/>
      <c r="U199" s="115">
        <f t="shared" si="158"/>
        <v>1333250750.848423</v>
      </c>
      <c r="V199" s="115">
        <f t="shared" si="159"/>
        <v>1502786617.9519737</v>
      </c>
      <c r="W199" s="115">
        <f t="shared" si="160"/>
        <v>1595475208.2465</v>
      </c>
      <c r="X199" s="116">
        <f t="shared" si="161"/>
        <v>1693880627.9751978</v>
      </c>
      <c r="Y199" s="116">
        <f t="shared" si="162"/>
        <v>1595475208.2465</v>
      </c>
      <c r="Z199" s="115">
        <f t="shared" si="163"/>
        <v>1693880627.9751978</v>
      </c>
      <c r="AA199" s="115">
        <f t="shared" si="164"/>
        <v>1798355478.6683695</v>
      </c>
      <c r="AB199" s="115"/>
      <c r="AC199" s="117" t="str">
        <f t="shared" si="165"/>
        <v>BERTAHAP</v>
      </c>
      <c r="AD199" s="118">
        <f t="shared" si="166"/>
        <v>0</v>
      </c>
      <c r="AE199" s="119">
        <v>2</v>
      </c>
      <c r="AF199" s="120"/>
      <c r="AG199" s="115" t="e">
        <f>IF(AF199&gt;#REF!,"LB","KR")</f>
        <v>#REF!</v>
      </c>
      <c r="AH199" s="120">
        <v>1466576000</v>
      </c>
      <c r="AI199" s="120">
        <v>1653066000</v>
      </c>
      <c r="AJ199" s="120">
        <v>1755023000</v>
      </c>
      <c r="AK199" s="121">
        <v>1863269000</v>
      </c>
      <c r="AL199" s="121">
        <v>1755023000</v>
      </c>
      <c r="AM199" s="120">
        <v>1863269000</v>
      </c>
      <c r="AN199" s="120">
        <f t="shared" si="128"/>
        <v>1978192000</v>
      </c>
      <c r="AS199" s="5"/>
      <c r="AT199" s="5"/>
      <c r="AV199" s="2"/>
      <c r="AW199" s="2"/>
      <c r="BR199" s="56">
        <f t="shared" si="167"/>
        <v>-961022.93574999645</v>
      </c>
    </row>
    <row r="200" spans="1:70">
      <c r="A200" s="3">
        <f t="shared" si="168"/>
        <v>161</v>
      </c>
      <c r="B200" s="106">
        <v>4</v>
      </c>
      <c r="C200" s="107" t="s">
        <v>180</v>
      </c>
      <c r="D200" s="106">
        <v>12</v>
      </c>
      <c r="E200" s="109"/>
      <c r="F200" s="110" t="s">
        <v>50</v>
      </c>
      <c r="G200" s="111">
        <f t="shared" si="147"/>
        <v>67</v>
      </c>
      <c r="H200" s="111">
        <f t="shared" si="148"/>
        <v>57</v>
      </c>
      <c r="I200" s="112">
        <f t="shared" si="149"/>
        <v>26438045</v>
      </c>
      <c r="J200" s="112">
        <f t="shared" si="150"/>
        <v>2</v>
      </c>
      <c r="K200" s="113">
        <f t="shared" si="151"/>
        <v>0.93</v>
      </c>
      <c r="L200" s="249">
        <f t="shared" si="176"/>
        <v>1.03</v>
      </c>
      <c r="M200" s="115">
        <f t="shared" si="152"/>
        <v>21162710.33092735</v>
      </c>
      <c r="N200" s="115">
        <f t="shared" si="153"/>
        <v>23853755.840507519</v>
      </c>
      <c r="O200" s="115">
        <f t="shared" si="154"/>
        <v>25325003.305500001</v>
      </c>
      <c r="P200" s="115">
        <f t="shared" si="155"/>
        <v>26886994.094844408</v>
      </c>
      <c r="Q200" s="116">
        <f t="shared" si="156"/>
        <v>25325003.305500001</v>
      </c>
      <c r="R200" s="115">
        <f t="shared" si="156"/>
        <v>26886994.094844408</v>
      </c>
      <c r="S200" s="115">
        <f t="shared" si="157"/>
        <v>28545325.058228087</v>
      </c>
      <c r="T200" s="115"/>
      <c r="U200" s="115">
        <f t="shared" si="158"/>
        <v>1206274488.862859</v>
      </c>
      <c r="V200" s="115">
        <f t="shared" si="159"/>
        <v>1359664082.9089286</v>
      </c>
      <c r="W200" s="115">
        <f t="shared" si="160"/>
        <v>1443525188.4135001</v>
      </c>
      <c r="X200" s="116">
        <f t="shared" si="161"/>
        <v>1532558663.4061313</v>
      </c>
      <c r="Y200" s="116">
        <f t="shared" si="162"/>
        <v>1443525188.4135001</v>
      </c>
      <c r="Z200" s="115">
        <f t="shared" si="163"/>
        <v>1532558663.4061313</v>
      </c>
      <c r="AA200" s="115">
        <f t="shared" si="164"/>
        <v>1627083528.319001</v>
      </c>
      <c r="AB200" s="115"/>
      <c r="AC200" s="117" t="str">
        <f t="shared" si="165"/>
        <v>BERTAHAP</v>
      </c>
      <c r="AD200" s="118">
        <f t="shared" si="166"/>
        <v>0</v>
      </c>
      <c r="AE200" s="119">
        <v>2</v>
      </c>
      <c r="AF200" s="120"/>
      <c r="AG200" s="115" t="e">
        <f>IF(AF200&gt;#REF!,"LB","KR")</f>
        <v>#REF!</v>
      </c>
      <c r="AH200" s="120">
        <v>1326902000</v>
      </c>
      <c r="AI200" s="120">
        <v>1495631000</v>
      </c>
      <c r="AJ200" s="120">
        <v>1587878000</v>
      </c>
      <c r="AK200" s="121">
        <v>1685815000</v>
      </c>
      <c r="AL200" s="121">
        <v>1587878000</v>
      </c>
      <c r="AM200" s="120">
        <v>1685815000</v>
      </c>
      <c r="AN200" s="120">
        <f t="shared" si="128"/>
        <v>1789792000</v>
      </c>
      <c r="AS200" s="5"/>
      <c r="AT200" s="5"/>
      <c r="AV200" s="2"/>
      <c r="AW200" s="2"/>
      <c r="BR200" s="56">
        <f t="shared" si="167"/>
        <v>-961022.93574999645</v>
      </c>
    </row>
    <row r="201" spans="1:70">
      <c r="A201" s="3">
        <f t="shared" si="168"/>
        <v>162</v>
      </c>
      <c r="B201" s="106">
        <v>5</v>
      </c>
      <c r="C201" s="107" t="s">
        <v>180</v>
      </c>
      <c r="D201" s="108">
        <v>16</v>
      </c>
      <c r="E201" s="109"/>
      <c r="F201" s="110" t="s">
        <v>52</v>
      </c>
      <c r="G201" s="111">
        <f t="shared" si="147"/>
        <v>71</v>
      </c>
      <c r="H201" s="111">
        <f t="shared" si="148"/>
        <v>63</v>
      </c>
      <c r="I201" s="112">
        <f t="shared" si="149"/>
        <v>26438045</v>
      </c>
      <c r="J201" s="112">
        <f t="shared" si="150"/>
        <v>2</v>
      </c>
      <c r="K201" s="113">
        <f t="shared" si="151"/>
        <v>0.93</v>
      </c>
      <c r="L201" s="249">
        <f t="shared" si="176"/>
        <v>1.03</v>
      </c>
      <c r="M201" s="115">
        <f t="shared" si="152"/>
        <v>21162710.33092735</v>
      </c>
      <c r="N201" s="115">
        <f t="shared" si="153"/>
        <v>23853755.840507519</v>
      </c>
      <c r="O201" s="115">
        <f t="shared" si="154"/>
        <v>25325003.305500001</v>
      </c>
      <c r="P201" s="115">
        <f t="shared" si="155"/>
        <v>26886994.094844408</v>
      </c>
      <c r="Q201" s="116">
        <f t="shared" si="156"/>
        <v>25325003.305500001</v>
      </c>
      <c r="R201" s="115">
        <f t="shared" si="156"/>
        <v>26886994.094844408</v>
      </c>
      <c r="S201" s="115">
        <f t="shared" si="157"/>
        <v>28545325.058228087</v>
      </c>
      <c r="T201" s="115"/>
      <c r="U201" s="115">
        <f t="shared" si="158"/>
        <v>1333250750.848423</v>
      </c>
      <c r="V201" s="115">
        <f t="shared" si="159"/>
        <v>1502786617.9519737</v>
      </c>
      <c r="W201" s="115">
        <f t="shared" si="160"/>
        <v>1595475208.2465</v>
      </c>
      <c r="X201" s="116">
        <f t="shared" si="161"/>
        <v>1693880627.9751978</v>
      </c>
      <c r="Y201" s="116">
        <f t="shared" si="162"/>
        <v>1595475208.2465</v>
      </c>
      <c r="Z201" s="115">
        <f t="shared" si="163"/>
        <v>1693880627.9751978</v>
      </c>
      <c r="AA201" s="115">
        <f t="shared" si="164"/>
        <v>1798355478.6683695</v>
      </c>
      <c r="AB201" s="115"/>
      <c r="AC201" s="117" t="str">
        <f t="shared" si="165"/>
        <v>BERTAHAP</v>
      </c>
      <c r="AD201" s="118">
        <f t="shared" si="166"/>
        <v>0</v>
      </c>
      <c r="AE201" s="119">
        <v>2</v>
      </c>
      <c r="AF201" s="120"/>
      <c r="AG201" s="115" t="e">
        <f>IF(AF201&gt;#REF!,"LB","KR")</f>
        <v>#REF!</v>
      </c>
      <c r="AH201" s="120">
        <v>1466576000</v>
      </c>
      <c r="AI201" s="120">
        <v>1653066000</v>
      </c>
      <c r="AJ201" s="120">
        <v>1755023000</v>
      </c>
      <c r="AK201" s="121">
        <v>1863269000</v>
      </c>
      <c r="AL201" s="121">
        <v>1755023000</v>
      </c>
      <c r="AM201" s="120">
        <v>1863269000</v>
      </c>
      <c r="AN201" s="120">
        <f t="shared" si="128"/>
        <v>1978192000</v>
      </c>
      <c r="AS201" s="5"/>
      <c r="AT201" s="5"/>
      <c r="AV201" s="2"/>
      <c r="AW201" s="2"/>
      <c r="BR201" s="56">
        <f t="shared" si="167"/>
        <v>-961022.93574999645</v>
      </c>
    </row>
    <row r="202" spans="1:70">
      <c r="A202" s="3">
        <f t="shared" si="168"/>
        <v>163</v>
      </c>
      <c r="B202" s="106">
        <v>6</v>
      </c>
      <c r="C202" s="107" t="s">
        <v>180</v>
      </c>
      <c r="D202" s="106">
        <v>18</v>
      </c>
      <c r="E202" s="109"/>
      <c r="F202" s="110" t="s">
        <v>54</v>
      </c>
      <c r="G202" s="111">
        <f t="shared" si="147"/>
        <v>97</v>
      </c>
      <c r="H202" s="111">
        <f t="shared" si="148"/>
        <v>85</v>
      </c>
      <c r="I202" s="112">
        <f t="shared" si="149"/>
        <v>26438045</v>
      </c>
      <c r="J202" s="112">
        <f t="shared" si="150"/>
        <v>2</v>
      </c>
      <c r="K202" s="113">
        <f t="shared" si="151"/>
        <v>0.93</v>
      </c>
      <c r="L202" s="249">
        <f t="shared" si="176"/>
        <v>1.03</v>
      </c>
      <c r="M202" s="115">
        <f t="shared" si="152"/>
        <v>21162710.33092735</v>
      </c>
      <c r="N202" s="115">
        <f t="shared" si="153"/>
        <v>23853755.840507519</v>
      </c>
      <c r="O202" s="115">
        <f t="shared" si="154"/>
        <v>25325003.305500001</v>
      </c>
      <c r="P202" s="115">
        <f t="shared" si="155"/>
        <v>26886994.094844408</v>
      </c>
      <c r="Q202" s="116">
        <f t="shared" si="156"/>
        <v>25325003.305500001</v>
      </c>
      <c r="R202" s="115">
        <f t="shared" si="156"/>
        <v>26886994.094844408</v>
      </c>
      <c r="S202" s="115">
        <f t="shared" si="157"/>
        <v>28545325.058228087</v>
      </c>
      <c r="T202" s="115"/>
      <c r="U202" s="115">
        <f t="shared" si="158"/>
        <v>1798830378.1288247</v>
      </c>
      <c r="V202" s="115">
        <f t="shared" si="159"/>
        <v>2027569246.4431391</v>
      </c>
      <c r="W202" s="115">
        <f t="shared" si="160"/>
        <v>2152625280.9675002</v>
      </c>
      <c r="X202" s="116">
        <f t="shared" si="161"/>
        <v>2285394498.0617747</v>
      </c>
      <c r="Y202" s="116">
        <f t="shared" si="162"/>
        <v>2152625280.9675002</v>
      </c>
      <c r="Z202" s="115">
        <f t="shared" si="163"/>
        <v>2285394498.0617747</v>
      </c>
      <c r="AA202" s="115">
        <f t="shared" si="164"/>
        <v>2426352629.9493876</v>
      </c>
      <c r="AB202" s="115"/>
      <c r="AC202" s="117" t="str">
        <f t="shared" si="165"/>
        <v>BERTAHAP</v>
      </c>
      <c r="AD202" s="118">
        <f t="shared" si="166"/>
        <v>0</v>
      </c>
      <c r="AE202" s="119">
        <v>2</v>
      </c>
      <c r="AF202" s="120"/>
      <c r="AG202" s="115" t="e">
        <f>IF(AF202&gt;#REF!,"LB","KR")</f>
        <v>#REF!</v>
      </c>
      <c r="AH202" s="120">
        <v>1978714000</v>
      </c>
      <c r="AI202" s="120">
        <v>2230327000</v>
      </c>
      <c r="AJ202" s="120">
        <v>2367888000</v>
      </c>
      <c r="AK202" s="121">
        <v>2513934000</v>
      </c>
      <c r="AL202" s="121">
        <v>2367888000</v>
      </c>
      <c r="AM202" s="120">
        <v>2513934000</v>
      </c>
      <c r="AN202" s="120">
        <f t="shared" si="128"/>
        <v>2668988000</v>
      </c>
      <c r="AS202" s="5"/>
      <c r="AT202" s="5"/>
      <c r="AV202" s="2"/>
      <c r="AW202" s="2"/>
      <c r="BR202" s="56">
        <f t="shared" si="167"/>
        <v>-961022.93574999645</v>
      </c>
    </row>
    <row r="203" spans="1:70">
      <c r="A203" s="3">
        <f t="shared" si="168"/>
        <v>164</v>
      </c>
      <c r="B203" s="106">
        <v>7</v>
      </c>
      <c r="C203" s="107" t="s">
        <v>180</v>
      </c>
      <c r="D203" s="106">
        <v>20</v>
      </c>
      <c r="E203" s="109"/>
      <c r="F203" s="110" t="s">
        <v>70</v>
      </c>
      <c r="G203" s="111">
        <f t="shared" si="147"/>
        <v>60</v>
      </c>
      <c r="H203" s="111">
        <f t="shared" si="148"/>
        <v>51</v>
      </c>
      <c r="I203" s="112">
        <f t="shared" si="149"/>
        <v>26438045</v>
      </c>
      <c r="J203" s="112">
        <f t="shared" si="150"/>
        <v>2</v>
      </c>
      <c r="K203" s="113">
        <f t="shared" si="151"/>
        <v>0.93</v>
      </c>
      <c r="L203" s="249">
        <f t="shared" si="176"/>
        <v>1.03</v>
      </c>
      <c r="M203" s="115">
        <f t="shared" si="152"/>
        <v>21162710.33092735</v>
      </c>
      <c r="N203" s="115">
        <f t="shared" si="153"/>
        <v>23853755.840507519</v>
      </c>
      <c r="O203" s="115">
        <f t="shared" si="154"/>
        <v>25325003.305500001</v>
      </c>
      <c r="P203" s="115">
        <f t="shared" si="155"/>
        <v>26886994.094844408</v>
      </c>
      <c r="Q203" s="116">
        <f t="shared" si="156"/>
        <v>25325003.305500001</v>
      </c>
      <c r="R203" s="115">
        <f t="shared" si="156"/>
        <v>26886994.094844408</v>
      </c>
      <c r="S203" s="115">
        <f t="shared" si="157"/>
        <v>28545325.058228087</v>
      </c>
      <c r="T203" s="115"/>
      <c r="U203" s="115">
        <f t="shared" si="158"/>
        <v>1079298226.8772948</v>
      </c>
      <c r="V203" s="115">
        <f t="shared" si="159"/>
        <v>1216541547.8658834</v>
      </c>
      <c r="W203" s="115">
        <f t="shared" si="160"/>
        <v>1291575168.5805001</v>
      </c>
      <c r="X203" s="116">
        <f t="shared" si="161"/>
        <v>1371236698.8370647</v>
      </c>
      <c r="Y203" s="116">
        <f t="shared" si="162"/>
        <v>1291575168.5805001</v>
      </c>
      <c r="Z203" s="115">
        <f t="shared" si="163"/>
        <v>1371236698.8370647</v>
      </c>
      <c r="AA203" s="115">
        <f t="shared" si="164"/>
        <v>1455811577.9696324</v>
      </c>
      <c r="AB203" s="115"/>
      <c r="AC203" s="117" t="str">
        <f t="shared" si="165"/>
        <v>BERTAHAP</v>
      </c>
      <c r="AD203" s="118">
        <f t="shared" si="166"/>
        <v>0</v>
      </c>
      <c r="AE203" s="119">
        <v>2</v>
      </c>
      <c r="AF203" s="120"/>
      <c r="AG203" s="115" t="e">
        <f>IF(AF203&gt;#REF!,"LB","KR")</f>
        <v>#REF!</v>
      </c>
      <c r="AH203" s="120">
        <v>1187229000</v>
      </c>
      <c r="AI203" s="120">
        <v>1338196000</v>
      </c>
      <c r="AJ203" s="120">
        <v>1420733000</v>
      </c>
      <c r="AK203" s="121">
        <v>1508361000</v>
      </c>
      <c r="AL203" s="121">
        <v>1420733000</v>
      </c>
      <c r="AM203" s="120">
        <v>1508361000</v>
      </c>
      <c r="AN203" s="120">
        <f t="shared" ref="AK183:AN246" si="177">ROUNDUP((AA203*(1+$J$5)),-3)</f>
        <v>1601393000</v>
      </c>
      <c r="AS203" s="5"/>
      <c r="AT203" s="5"/>
      <c r="AV203" s="2"/>
      <c r="AW203" s="2"/>
      <c r="BR203" s="56">
        <f t="shared" si="167"/>
        <v>-961022.93574999645</v>
      </c>
    </row>
    <row r="204" spans="1:70">
      <c r="A204" s="3">
        <f t="shared" si="168"/>
        <v>165</v>
      </c>
      <c r="B204" s="106">
        <v>8</v>
      </c>
      <c r="C204" s="107" t="s">
        <v>180</v>
      </c>
      <c r="D204" s="106">
        <v>22</v>
      </c>
      <c r="E204" s="109"/>
      <c r="F204" s="110" t="s">
        <v>89</v>
      </c>
      <c r="G204" s="111">
        <f t="shared" si="147"/>
        <v>81</v>
      </c>
      <c r="H204" s="111">
        <f t="shared" si="148"/>
        <v>70</v>
      </c>
      <c r="I204" s="112">
        <f t="shared" si="149"/>
        <v>26438045</v>
      </c>
      <c r="J204" s="112">
        <f t="shared" si="150"/>
        <v>4</v>
      </c>
      <c r="K204" s="113">
        <f t="shared" si="151"/>
        <v>0.97</v>
      </c>
      <c r="L204" s="249">
        <f t="shared" si="176"/>
        <v>1.03</v>
      </c>
      <c r="M204" s="115">
        <f t="shared" si="152"/>
        <v>22072934.431182291</v>
      </c>
      <c r="N204" s="115">
        <f t="shared" si="153"/>
        <v>24879723.833647624</v>
      </c>
      <c r="O204" s="115">
        <f t="shared" si="154"/>
        <v>26414250.759500001</v>
      </c>
      <c r="P204" s="115">
        <f t="shared" si="155"/>
        <v>28043423.948386107</v>
      </c>
      <c r="Q204" s="116">
        <f t="shared" si="156"/>
        <v>26414250.759500001</v>
      </c>
      <c r="R204" s="115">
        <f t="shared" si="156"/>
        <v>28043423.948386107</v>
      </c>
      <c r="S204" s="115">
        <f t="shared" si="157"/>
        <v>29773080.974711016</v>
      </c>
      <c r="T204" s="115"/>
      <c r="U204" s="115">
        <f t="shared" si="158"/>
        <v>1545105410.1827605</v>
      </c>
      <c r="V204" s="115">
        <f t="shared" si="159"/>
        <v>1741580668.3553336</v>
      </c>
      <c r="W204" s="115">
        <f t="shared" si="160"/>
        <v>1848997553.165</v>
      </c>
      <c r="X204" s="116">
        <f t="shared" si="161"/>
        <v>1963039676.3870275</v>
      </c>
      <c r="Y204" s="116">
        <f t="shared" si="162"/>
        <v>1848997553.165</v>
      </c>
      <c r="Z204" s="115">
        <f t="shared" si="163"/>
        <v>1963039676.3870275</v>
      </c>
      <c r="AA204" s="115">
        <f t="shared" si="164"/>
        <v>2084115668.2297711</v>
      </c>
      <c r="AB204" s="115"/>
      <c r="AC204" s="117" t="str">
        <f t="shared" si="165"/>
        <v>BERTAHAP</v>
      </c>
      <c r="AD204" s="118">
        <f t="shared" si="166"/>
        <v>0</v>
      </c>
      <c r="AE204" s="119">
        <v>2</v>
      </c>
      <c r="AF204" s="120"/>
      <c r="AG204" s="115" t="e">
        <f>IF(AF204&gt;#REF!,"LB","KR")</f>
        <v>#REF!</v>
      </c>
      <c r="AH204" s="120">
        <v>1699616000</v>
      </c>
      <c r="AI204" s="120">
        <v>1915739000</v>
      </c>
      <c r="AJ204" s="120">
        <v>2033898000</v>
      </c>
      <c r="AK204" s="121">
        <v>2159344000</v>
      </c>
      <c r="AL204" s="121">
        <v>2033898000</v>
      </c>
      <c r="AM204" s="120">
        <v>2159344000</v>
      </c>
      <c r="AN204" s="120">
        <f t="shared" si="177"/>
        <v>2292528000</v>
      </c>
      <c r="AS204" s="5"/>
      <c r="AT204" s="5"/>
      <c r="AV204" s="2"/>
      <c r="AW204" s="2"/>
      <c r="BR204" s="56">
        <f t="shared" si="167"/>
        <v>128224.51825000346</v>
      </c>
    </row>
    <row r="205" spans="1:70">
      <c r="A205" s="3">
        <f t="shared" si="168"/>
        <v>166</v>
      </c>
      <c r="B205" s="106">
        <v>1</v>
      </c>
      <c r="C205" s="107" t="s">
        <v>181</v>
      </c>
      <c r="D205" s="108" t="s">
        <v>24</v>
      </c>
      <c r="E205" s="109"/>
      <c r="F205" s="110" t="s">
        <v>39</v>
      </c>
      <c r="G205" s="111">
        <f t="shared" si="147"/>
        <v>113</v>
      </c>
      <c r="H205" s="111">
        <f t="shared" si="148"/>
        <v>101</v>
      </c>
      <c r="I205" s="112">
        <f t="shared" si="149"/>
        <v>26438045</v>
      </c>
      <c r="J205" s="112">
        <f t="shared" si="150"/>
        <v>6</v>
      </c>
      <c r="K205" s="113">
        <f t="shared" si="151"/>
        <v>0.95</v>
      </c>
      <c r="L205" s="114">
        <f>SUMIF($AN$4:$AN$22,D205,$AU$4:$AU$22)</f>
        <v>1.02</v>
      </c>
      <c r="M205" s="115">
        <f t="shared" si="152"/>
        <v>21407940.61036497</v>
      </c>
      <c r="N205" s="115">
        <f t="shared" si="153"/>
        <v>24130169.547397207</v>
      </c>
      <c r="O205" s="115">
        <f t="shared" si="154"/>
        <v>25618465.605</v>
      </c>
      <c r="P205" s="115">
        <f t="shared" si="155"/>
        <v>27198556.506842293</v>
      </c>
      <c r="Q205" s="116">
        <f t="shared" si="156"/>
        <v>25618465.605</v>
      </c>
      <c r="R205" s="115">
        <f t="shared" si="156"/>
        <v>27198556.506842293</v>
      </c>
      <c r="S205" s="115">
        <f t="shared" si="157"/>
        <v>28876103.958057225</v>
      </c>
      <c r="T205" s="115"/>
      <c r="U205" s="115">
        <f t="shared" si="158"/>
        <v>2162202001.646862</v>
      </c>
      <c r="V205" s="115">
        <f t="shared" si="159"/>
        <v>2437147124.287118</v>
      </c>
      <c r="W205" s="115">
        <f t="shared" si="160"/>
        <v>2587465026.105</v>
      </c>
      <c r="X205" s="116">
        <f t="shared" si="161"/>
        <v>2747054207.1910715</v>
      </c>
      <c r="Y205" s="116">
        <f t="shared" si="162"/>
        <v>2587465026.105</v>
      </c>
      <c r="Z205" s="115">
        <f t="shared" si="163"/>
        <v>2747054207.1910715</v>
      </c>
      <c r="AA205" s="115">
        <f t="shared" si="164"/>
        <v>2916486499.7637796</v>
      </c>
      <c r="AB205" s="115"/>
      <c r="AC205" s="117" t="str">
        <f t="shared" si="165"/>
        <v>BERTAHAP</v>
      </c>
      <c r="AD205" s="118">
        <f t="shared" si="166"/>
        <v>0</v>
      </c>
      <c r="AE205" s="119">
        <v>2</v>
      </c>
      <c r="AF205" s="120"/>
      <c r="AG205" s="115" t="e">
        <f>IF(AF205&gt;#REF!,"LB","KR")</f>
        <v>#REF!</v>
      </c>
      <c r="AH205" s="120">
        <v>2378423000</v>
      </c>
      <c r="AI205" s="120">
        <v>2680862000</v>
      </c>
      <c r="AJ205" s="120">
        <v>2846212000</v>
      </c>
      <c r="AK205" s="121">
        <v>3021760000</v>
      </c>
      <c r="AL205" s="121">
        <v>2846212000</v>
      </c>
      <c r="AM205" s="120">
        <v>3021760000</v>
      </c>
      <c r="AN205" s="120">
        <f t="shared" si="177"/>
        <v>3208136000</v>
      </c>
      <c r="AS205" s="5"/>
      <c r="AT205" s="5"/>
      <c r="AV205" s="2"/>
      <c r="AW205" s="2"/>
      <c r="BR205" s="56">
        <f t="shared" si="167"/>
        <v>-667560.63624999672</v>
      </c>
    </row>
    <row r="206" spans="1:70">
      <c r="A206" s="3">
        <f t="shared" si="168"/>
        <v>167</v>
      </c>
      <c r="B206" s="106">
        <v>2</v>
      </c>
      <c r="C206" s="107" t="s">
        <v>181</v>
      </c>
      <c r="D206" s="108" t="s">
        <v>35</v>
      </c>
      <c r="E206" s="109"/>
      <c r="F206" s="110" t="s">
        <v>42</v>
      </c>
      <c r="G206" s="111">
        <f t="shared" si="147"/>
        <v>78</v>
      </c>
      <c r="H206" s="111">
        <f t="shared" si="148"/>
        <v>66</v>
      </c>
      <c r="I206" s="112">
        <f t="shared" si="149"/>
        <v>26438045</v>
      </c>
      <c r="J206" s="112">
        <f t="shared" si="150"/>
        <v>2</v>
      </c>
      <c r="K206" s="113">
        <f t="shared" si="151"/>
        <v>0.93</v>
      </c>
      <c r="L206" s="114">
        <f t="shared" ref="L206:L213" si="178">SUMIF($AN$4:$AN$22,D206,$AU$4:$AU$22)</f>
        <v>1.02</v>
      </c>
      <c r="M206" s="115">
        <f t="shared" si="152"/>
        <v>20957247.12383097</v>
      </c>
      <c r="N206" s="115">
        <f t="shared" si="153"/>
        <v>23622165.977978319</v>
      </c>
      <c r="O206" s="115">
        <f t="shared" si="154"/>
        <v>25079129.487000003</v>
      </c>
      <c r="P206" s="115">
        <f t="shared" si="155"/>
        <v>26625955.317224566</v>
      </c>
      <c r="Q206" s="116">
        <f t="shared" si="156"/>
        <v>25079129.487000003</v>
      </c>
      <c r="R206" s="115">
        <f t="shared" si="156"/>
        <v>26625955.317224566</v>
      </c>
      <c r="S206" s="115">
        <f t="shared" si="157"/>
        <v>28268185.979992867</v>
      </c>
      <c r="T206" s="115"/>
      <c r="U206" s="115">
        <f t="shared" si="158"/>
        <v>1383178310.1728439</v>
      </c>
      <c r="V206" s="115">
        <f t="shared" si="159"/>
        <v>1559062954.5465691</v>
      </c>
      <c r="W206" s="115">
        <f t="shared" si="160"/>
        <v>1655222546.1420002</v>
      </c>
      <c r="X206" s="116">
        <f t="shared" si="161"/>
        <v>1757313050.9368215</v>
      </c>
      <c r="Y206" s="116">
        <f t="shared" si="162"/>
        <v>1655222546.1420002</v>
      </c>
      <c r="Z206" s="115">
        <f t="shared" si="163"/>
        <v>1757313050.9368215</v>
      </c>
      <c r="AA206" s="115">
        <f t="shared" si="164"/>
        <v>1865700274.6795292</v>
      </c>
      <c r="AB206" s="115"/>
      <c r="AC206" s="117" t="str">
        <f t="shared" si="165"/>
        <v>BERTAHAP</v>
      </c>
      <c r="AD206" s="118">
        <f t="shared" si="166"/>
        <v>0</v>
      </c>
      <c r="AE206" s="119">
        <v>2</v>
      </c>
      <c r="AF206" s="120"/>
      <c r="AG206" s="115" t="e">
        <f>IF(AF206&gt;#REF!,"LB","KR")</f>
        <v>#REF!</v>
      </c>
      <c r="AH206" s="120">
        <v>1521497000</v>
      </c>
      <c r="AI206" s="120">
        <v>1714970000</v>
      </c>
      <c r="AJ206" s="120">
        <v>1820745000</v>
      </c>
      <c r="AK206" s="121">
        <v>1933045000</v>
      </c>
      <c r="AL206" s="121">
        <v>1820745000</v>
      </c>
      <c r="AM206" s="120">
        <v>1933045000</v>
      </c>
      <c r="AN206" s="120">
        <f t="shared" si="177"/>
        <v>2052271000</v>
      </c>
      <c r="AS206" s="5"/>
      <c r="AT206" s="5"/>
      <c r="AV206" s="2"/>
      <c r="AW206" s="2"/>
      <c r="BR206" s="56">
        <f t="shared" si="167"/>
        <v>-1206896.7542499937</v>
      </c>
    </row>
    <row r="207" spans="1:70">
      <c r="A207" s="3">
        <f t="shared" si="168"/>
        <v>168</v>
      </c>
      <c r="B207" s="106">
        <v>3</v>
      </c>
      <c r="C207" s="107" t="s">
        <v>181</v>
      </c>
      <c r="D207" s="108" t="s">
        <v>41</v>
      </c>
      <c r="E207" s="109"/>
      <c r="F207" s="110" t="s">
        <v>45</v>
      </c>
      <c r="G207" s="111">
        <f t="shared" si="147"/>
        <v>60</v>
      </c>
      <c r="H207" s="111">
        <f t="shared" si="148"/>
        <v>52</v>
      </c>
      <c r="I207" s="112">
        <f t="shared" si="149"/>
        <v>26438045</v>
      </c>
      <c r="J207" s="112">
        <f t="shared" si="150"/>
        <v>2</v>
      </c>
      <c r="K207" s="113">
        <f t="shared" si="151"/>
        <v>0.93</v>
      </c>
      <c r="L207" s="114">
        <f t="shared" si="178"/>
        <v>1.02</v>
      </c>
      <c r="M207" s="115">
        <f t="shared" si="152"/>
        <v>20957247.12383097</v>
      </c>
      <c r="N207" s="115">
        <f t="shared" si="153"/>
        <v>23622165.977978319</v>
      </c>
      <c r="O207" s="115">
        <f t="shared" si="154"/>
        <v>25079129.487000003</v>
      </c>
      <c r="P207" s="115">
        <f t="shared" si="155"/>
        <v>26625955.317224566</v>
      </c>
      <c r="Q207" s="116">
        <f t="shared" si="156"/>
        <v>25079129.487000003</v>
      </c>
      <c r="R207" s="115">
        <f t="shared" si="156"/>
        <v>26625955.317224566</v>
      </c>
      <c r="S207" s="115">
        <f t="shared" si="157"/>
        <v>28268185.979992867</v>
      </c>
      <c r="T207" s="115"/>
      <c r="U207" s="115">
        <f t="shared" si="158"/>
        <v>1089776850.4392104</v>
      </c>
      <c r="V207" s="115">
        <f t="shared" si="159"/>
        <v>1228352630.8548727</v>
      </c>
      <c r="W207" s="115">
        <f t="shared" si="160"/>
        <v>1304114733.3240001</v>
      </c>
      <c r="X207" s="116">
        <f t="shared" si="161"/>
        <v>1384549676.4956775</v>
      </c>
      <c r="Y207" s="116">
        <f t="shared" si="162"/>
        <v>1304114733.3240001</v>
      </c>
      <c r="Z207" s="115">
        <f t="shared" si="163"/>
        <v>1384549676.4956775</v>
      </c>
      <c r="AA207" s="115">
        <f t="shared" si="164"/>
        <v>1469945670.9596291</v>
      </c>
      <c r="AB207" s="115"/>
      <c r="AC207" s="117" t="str">
        <f t="shared" si="165"/>
        <v>BERTAHAP</v>
      </c>
      <c r="AD207" s="118">
        <f t="shared" si="166"/>
        <v>0</v>
      </c>
      <c r="AE207" s="119">
        <v>2</v>
      </c>
      <c r="AF207" s="120"/>
      <c r="AG207" s="115" t="e">
        <f>IF(AF207&gt;#REF!,"LB","KR")</f>
        <v>#REF!</v>
      </c>
      <c r="AH207" s="120">
        <v>1198755000</v>
      </c>
      <c r="AI207" s="120">
        <v>1351188000</v>
      </c>
      <c r="AJ207" s="120">
        <v>1434527000</v>
      </c>
      <c r="AK207" s="121">
        <v>1523005000</v>
      </c>
      <c r="AL207" s="121">
        <v>1434527000</v>
      </c>
      <c r="AM207" s="120">
        <v>1523005000</v>
      </c>
      <c r="AN207" s="120">
        <f t="shared" si="177"/>
        <v>1616941000</v>
      </c>
      <c r="AS207" s="5"/>
      <c r="AT207" s="5"/>
      <c r="AV207" s="2"/>
      <c r="AW207" s="2"/>
      <c r="BR207" s="56">
        <f t="shared" si="167"/>
        <v>-1206896.7542499937</v>
      </c>
    </row>
    <row r="208" spans="1:70">
      <c r="A208" s="3">
        <f t="shared" si="168"/>
        <v>169</v>
      </c>
      <c r="B208" s="106">
        <v>4</v>
      </c>
      <c r="C208" s="107" t="s">
        <v>181</v>
      </c>
      <c r="D208" s="108">
        <v>10</v>
      </c>
      <c r="E208" s="109"/>
      <c r="F208" s="110" t="s">
        <v>48</v>
      </c>
      <c r="G208" s="111">
        <f t="shared" si="147"/>
        <v>74</v>
      </c>
      <c r="H208" s="111">
        <f t="shared" si="148"/>
        <v>63</v>
      </c>
      <c r="I208" s="112">
        <f t="shared" si="149"/>
        <v>26438045</v>
      </c>
      <c r="J208" s="112">
        <f t="shared" si="150"/>
        <v>2</v>
      </c>
      <c r="K208" s="113">
        <f t="shared" si="151"/>
        <v>0.93</v>
      </c>
      <c r="L208" s="114">
        <f t="shared" si="178"/>
        <v>1.02</v>
      </c>
      <c r="M208" s="115">
        <f t="shared" si="152"/>
        <v>20957247.12383097</v>
      </c>
      <c r="N208" s="115">
        <f t="shared" si="153"/>
        <v>23622165.977978319</v>
      </c>
      <c r="O208" s="115">
        <f t="shared" si="154"/>
        <v>25079129.487000003</v>
      </c>
      <c r="P208" s="115">
        <f t="shared" si="155"/>
        <v>26625955.317224566</v>
      </c>
      <c r="Q208" s="116">
        <f t="shared" si="156"/>
        <v>25079129.487000003</v>
      </c>
      <c r="R208" s="115">
        <f t="shared" si="156"/>
        <v>26625955.317224566</v>
      </c>
      <c r="S208" s="115">
        <f t="shared" si="157"/>
        <v>28268185.979992867</v>
      </c>
      <c r="T208" s="115"/>
      <c r="U208" s="115">
        <f t="shared" si="158"/>
        <v>1320306568.8013511</v>
      </c>
      <c r="V208" s="115">
        <f t="shared" si="159"/>
        <v>1488196456.6126342</v>
      </c>
      <c r="W208" s="115">
        <f t="shared" si="160"/>
        <v>1579985157.6810002</v>
      </c>
      <c r="X208" s="116">
        <f t="shared" si="161"/>
        <v>1677435184.9851477</v>
      </c>
      <c r="Y208" s="116">
        <f t="shared" si="162"/>
        <v>1579985157.6810002</v>
      </c>
      <c r="Z208" s="115">
        <f t="shared" si="163"/>
        <v>1677435184.9851477</v>
      </c>
      <c r="AA208" s="115">
        <f t="shared" si="164"/>
        <v>1780895716.7395506</v>
      </c>
      <c r="AB208" s="115"/>
      <c r="AC208" s="117" t="str">
        <f t="shared" si="165"/>
        <v>BERTAHAP</v>
      </c>
      <c r="AD208" s="118">
        <f t="shared" si="166"/>
        <v>0</v>
      </c>
      <c r="AE208" s="119">
        <v>2</v>
      </c>
      <c r="AF208" s="120"/>
      <c r="AG208" s="115" t="e">
        <f>IF(AF208&gt;#REF!,"LB","KR")</f>
        <v>#REF!</v>
      </c>
      <c r="AH208" s="120">
        <v>1452338000</v>
      </c>
      <c r="AI208" s="120">
        <v>1637017000</v>
      </c>
      <c r="AJ208" s="120">
        <v>1737984000</v>
      </c>
      <c r="AK208" s="121">
        <v>1845179000</v>
      </c>
      <c r="AL208" s="121">
        <v>1737984000</v>
      </c>
      <c r="AM208" s="120">
        <v>1845179000</v>
      </c>
      <c r="AN208" s="120">
        <f t="shared" si="177"/>
        <v>1958986000</v>
      </c>
      <c r="AS208" s="5"/>
      <c r="AT208" s="5"/>
      <c r="AV208" s="2"/>
      <c r="AW208" s="2"/>
      <c r="BR208" s="56">
        <f t="shared" si="167"/>
        <v>-1206896.7542499937</v>
      </c>
    </row>
    <row r="209" spans="1:70">
      <c r="A209" s="3">
        <f t="shared" si="168"/>
        <v>170</v>
      </c>
      <c r="B209" s="106">
        <v>5</v>
      </c>
      <c r="C209" s="107" t="s">
        <v>181</v>
      </c>
      <c r="D209" s="106">
        <v>12</v>
      </c>
      <c r="E209" s="109"/>
      <c r="F209" s="110" t="s">
        <v>50</v>
      </c>
      <c r="G209" s="111">
        <f t="shared" si="147"/>
        <v>67</v>
      </c>
      <c r="H209" s="111">
        <f t="shared" si="148"/>
        <v>57</v>
      </c>
      <c r="I209" s="112">
        <f t="shared" si="149"/>
        <v>26438045</v>
      </c>
      <c r="J209" s="112">
        <f t="shared" si="150"/>
        <v>2</v>
      </c>
      <c r="K209" s="113">
        <f t="shared" si="151"/>
        <v>0.93</v>
      </c>
      <c r="L209" s="114">
        <f t="shared" si="178"/>
        <v>1.02</v>
      </c>
      <c r="M209" s="115">
        <f t="shared" si="152"/>
        <v>20957247.12383097</v>
      </c>
      <c r="N209" s="115">
        <f t="shared" si="153"/>
        <v>23622165.977978319</v>
      </c>
      <c r="O209" s="115">
        <f t="shared" si="154"/>
        <v>25079129.487000003</v>
      </c>
      <c r="P209" s="115">
        <f t="shared" si="155"/>
        <v>26625955.317224566</v>
      </c>
      <c r="Q209" s="116">
        <f t="shared" si="156"/>
        <v>25079129.487000003</v>
      </c>
      <c r="R209" s="115">
        <f t="shared" si="156"/>
        <v>26625955.317224566</v>
      </c>
      <c r="S209" s="115">
        <f t="shared" si="157"/>
        <v>28268185.979992867</v>
      </c>
      <c r="T209" s="115"/>
      <c r="U209" s="115">
        <f t="shared" si="158"/>
        <v>1194563086.0583653</v>
      </c>
      <c r="V209" s="115">
        <f t="shared" si="159"/>
        <v>1346463460.7447641</v>
      </c>
      <c r="W209" s="115">
        <f t="shared" si="160"/>
        <v>1429510380.7590003</v>
      </c>
      <c r="X209" s="116">
        <f t="shared" si="161"/>
        <v>1517679453.0818002</v>
      </c>
      <c r="Y209" s="116">
        <f t="shared" si="162"/>
        <v>1429510380.7590003</v>
      </c>
      <c r="Z209" s="115">
        <f t="shared" si="163"/>
        <v>1517679453.0818002</v>
      </c>
      <c r="AA209" s="115">
        <f t="shared" si="164"/>
        <v>1611286600.8595934</v>
      </c>
      <c r="AB209" s="115"/>
      <c r="AC209" s="117" t="str">
        <f t="shared" si="165"/>
        <v>BERTAHAP</v>
      </c>
      <c r="AD209" s="118">
        <f t="shared" si="166"/>
        <v>0</v>
      </c>
      <c r="AE209" s="119">
        <v>2</v>
      </c>
      <c r="AF209" s="120"/>
      <c r="AG209" s="115" t="e">
        <f>IF(AF209&gt;#REF!,"LB","KR")</f>
        <v>#REF!</v>
      </c>
      <c r="AH209" s="120">
        <v>1314020000</v>
      </c>
      <c r="AI209" s="120">
        <v>1481110000</v>
      </c>
      <c r="AJ209" s="120">
        <v>1572462000</v>
      </c>
      <c r="AK209" s="121">
        <v>1669448000</v>
      </c>
      <c r="AL209" s="121">
        <v>1572462000</v>
      </c>
      <c r="AM209" s="120">
        <v>1669448000</v>
      </c>
      <c r="AN209" s="120">
        <f t="shared" si="177"/>
        <v>1772416000</v>
      </c>
      <c r="AS209" s="5"/>
      <c r="AT209" s="5"/>
      <c r="AV209" s="2"/>
      <c r="AW209" s="2"/>
      <c r="BR209" s="56">
        <f t="shared" si="167"/>
        <v>-1206896.7542499937</v>
      </c>
    </row>
    <row r="210" spans="1:70">
      <c r="A210" s="3">
        <f t="shared" si="168"/>
        <v>171</v>
      </c>
      <c r="B210" s="106">
        <v>6</v>
      </c>
      <c r="C210" s="107" t="s">
        <v>181</v>
      </c>
      <c r="D210" s="108">
        <v>16</v>
      </c>
      <c r="E210" s="109"/>
      <c r="F210" s="110" t="s">
        <v>52</v>
      </c>
      <c r="G210" s="111">
        <f t="shared" si="147"/>
        <v>71</v>
      </c>
      <c r="H210" s="111">
        <f t="shared" si="148"/>
        <v>63</v>
      </c>
      <c r="I210" s="112">
        <f t="shared" si="149"/>
        <v>26438045</v>
      </c>
      <c r="J210" s="112">
        <f t="shared" si="150"/>
        <v>2</v>
      </c>
      <c r="K210" s="113">
        <f t="shared" si="151"/>
        <v>0.93</v>
      </c>
      <c r="L210" s="114">
        <f t="shared" si="178"/>
        <v>1.02</v>
      </c>
      <c r="M210" s="115">
        <f t="shared" si="152"/>
        <v>20957247.12383097</v>
      </c>
      <c r="N210" s="115">
        <f t="shared" si="153"/>
        <v>23622165.977978319</v>
      </c>
      <c r="O210" s="115">
        <f t="shared" si="154"/>
        <v>25079129.487000003</v>
      </c>
      <c r="P210" s="115">
        <f t="shared" si="155"/>
        <v>26625955.317224566</v>
      </c>
      <c r="Q210" s="116">
        <f t="shared" si="156"/>
        <v>25079129.487000003</v>
      </c>
      <c r="R210" s="115">
        <f t="shared" si="156"/>
        <v>26625955.317224566</v>
      </c>
      <c r="S210" s="115">
        <f t="shared" si="157"/>
        <v>28268185.979992867</v>
      </c>
      <c r="T210" s="115"/>
      <c r="U210" s="115">
        <f t="shared" si="158"/>
        <v>1320306568.8013511</v>
      </c>
      <c r="V210" s="115">
        <f t="shared" si="159"/>
        <v>1488196456.6126342</v>
      </c>
      <c r="W210" s="115">
        <f t="shared" si="160"/>
        <v>1579985157.6810002</v>
      </c>
      <c r="X210" s="116">
        <f t="shared" si="161"/>
        <v>1677435184.9851477</v>
      </c>
      <c r="Y210" s="116">
        <f t="shared" si="162"/>
        <v>1579985157.6810002</v>
      </c>
      <c r="Z210" s="115">
        <f t="shared" si="163"/>
        <v>1677435184.9851477</v>
      </c>
      <c r="AA210" s="115">
        <f t="shared" si="164"/>
        <v>1780895716.7395506</v>
      </c>
      <c r="AB210" s="115"/>
      <c r="AC210" s="117" t="str">
        <f t="shared" si="165"/>
        <v>BERTAHAP</v>
      </c>
      <c r="AD210" s="118">
        <f t="shared" si="166"/>
        <v>0</v>
      </c>
      <c r="AE210" s="119">
        <v>2</v>
      </c>
      <c r="AF210" s="120"/>
      <c r="AG210" s="115" t="e">
        <f>IF(AF210&gt;#REF!,"LB","KR")</f>
        <v>#REF!</v>
      </c>
      <c r="AH210" s="120">
        <v>1452338000</v>
      </c>
      <c r="AI210" s="120">
        <v>1637017000</v>
      </c>
      <c r="AJ210" s="120">
        <v>1737984000</v>
      </c>
      <c r="AK210" s="121">
        <v>1845179000</v>
      </c>
      <c r="AL210" s="121">
        <v>1737984000</v>
      </c>
      <c r="AM210" s="120">
        <v>1845179000</v>
      </c>
      <c r="AN210" s="120">
        <f t="shared" si="177"/>
        <v>1958986000</v>
      </c>
      <c r="AS210" s="5"/>
      <c r="AT210" s="5"/>
      <c r="AV210" s="2"/>
      <c r="AW210" s="2"/>
      <c r="BR210" s="56">
        <f t="shared" si="167"/>
        <v>-1206896.7542499937</v>
      </c>
    </row>
    <row r="211" spans="1:70">
      <c r="A211" s="3">
        <f t="shared" si="168"/>
        <v>172</v>
      </c>
      <c r="B211" s="106">
        <v>7</v>
      </c>
      <c r="C211" s="107" t="s">
        <v>181</v>
      </c>
      <c r="D211" s="106">
        <v>18</v>
      </c>
      <c r="E211" s="109"/>
      <c r="F211" s="110" t="s">
        <v>54</v>
      </c>
      <c r="G211" s="111">
        <f t="shared" si="147"/>
        <v>97</v>
      </c>
      <c r="H211" s="111">
        <f t="shared" si="148"/>
        <v>85</v>
      </c>
      <c r="I211" s="112">
        <f t="shared" si="149"/>
        <v>26438045</v>
      </c>
      <c r="J211" s="112">
        <f t="shared" si="150"/>
        <v>2</v>
      </c>
      <c r="K211" s="113">
        <f t="shared" si="151"/>
        <v>0.93</v>
      </c>
      <c r="L211" s="114">
        <f t="shared" si="178"/>
        <v>1.02</v>
      </c>
      <c r="M211" s="115">
        <f t="shared" si="152"/>
        <v>20957247.12383097</v>
      </c>
      <c r="N211" s="115">
        <f t="shared" si="153"/>
        <v>23622165.977978319</v>
      </c>
      <c r="O211" s="115">
        <f t="shared" si="154"/>
        <v>25079129.487000003</v>
      </c>
      <c r="P211" s="115">
        <f t="shared" si="155"/>
        <v>26625955.317224566</v>
      </c>
      <c r="Q211" s="116">
        <f t="shared" si="156"/>
        <v>25079129.487000003</v>
      </c>
      <c r="R211" s="115">
        <f t="shared" si="156"/>
        <v>26625955.317224566</v>
      </c>
      <c r="S211" s="115">
        <f t="shared" si="157"/>
        <v>28268185.979992867</v>
      </c>
      <c r="T211" s="115"/>
      <c r="U211" s="115">
        <f t="shared" si="158"/>
        <v>1781366005.5256324</v>
      </c>
      <c r="V211" s="115">
        <f t="shared" si="159"/>
        <v>2007884108.1281571</v>
      </c>
      <c r="W211" s="115">
        <f t="shared" si="160"/>
        <v>2131726006.3950002</v>
      </c>
      <c r="X211" s="116">
        <f t="shared" si="161"/>
        <v>2263206201.964088</v>
      </c>
      <c r="Y211" s="116">
        <f t="shared" si="162"/>
        <v>2131726006.3950002</v>
      </c>
      <c r="Z211" s="115">
        <f t="shared" si="163"/>
        <v>2263206201.964088</v>
      </c>
      <c r="AA211" s="115">
        <f t="shared" si="164"/>
        <v>2402795808.2993937</v>
      </c>
      <c r="AB211" s="115"/>
      <c r="AC211" s="117" t="str">
        <f t="shared" si="165"/>
        <v>BERTAHAP</v>
      </c>
      <c r="AD211" s="118">
        <f t="shared" si="166"/>
        <v>0</v>
      </c>
      <c r="AE211" s="119">
        <v>2</v>
      </c>
      <c r="AF211" s="120"/>
      <c r="AG211" s="115" t="e">
        <f>IF(AF211&gt;#REF!,"LB","KR")</f>
        <v>#REF!</v>
      </c>
      <c r="AH211" s="120">
        <v>1959503000</v>
      </c>
      <c r="AI211" s="120">
        <v>2208673000</v>
      </c>
      <c r="AJ211" s="120">
        <v>2344899000</v>
      </c>
      <c r="AK211" s="121">
        <v>2489527000</v>
      </c>
      <c r="AL211" s="121">
        <v>2344899000</v>
      </c>
      <c r="AM211" s="120">
        <v>2489527000</v>
      </c>
      <c r="AN211" s="120">
        <f t="shared" si="177"/>
        <v>2643076000</v>
      </c>
      <c r="AS211" s="5"/>
      <c r="AT211" s="5"/>
      <c r="AV211" s="2"/>
      <c r="AW211" s="2"/>
      <c r="BR211" s="56">
        <f t="shared" si="167"/>
        <v>-1206896.7542499937</v>
      </c>
    </row>
    <row r="212" spans="1:70">
      <c r="A212" s="3">
        <f t="shared" si="168"/>
        <v>173</v>
      </c>
      <c r="B212" s="106">
        <v>8</v>
      </c>
      <c r="C212" s="107" t="s">
        <v>181</v>
      </c>
      <c r="D212" s="106">
        <v>20</v>
      </c>
      <c r="E212" s="109"/>
      <c r="F212" s="110" t="s">
        <v>70</v>
      </c>
      <c r="G212" s="111">
        <f t="shared" si="147"/>
        <v>60</v>
      </c>
      <c r="H212" s="111">
        <f t="shared" si="148"/>
        <v>51</v>
      </c>
      <c r="I212" s="112">
        <f t="shared" si="149"/>
        <v>26438045</v>
      </c>
      <c r="J212" s="112">
        <f t="shared" si="150"/>
        <v>2</v>
      </c>
      <c r="K212" s="113">
        <f t="shared" si="151"/>
        <v>0.93</v>
      </c>
      <c r="L212" s="114">
        <f t="shared" si="178"/>
        <v>1.02</v>
      </c>
      <c r="M212" s="115">
        <f t="shared" si="152"/>
        <v>20957247.12383097</v>
      </c>
      <c r="N212" s="115">
        <f t="shared" si="153"/>
        <v>23622165.977978319</v>
      </c>
      <c r="O212" s="115">
        <f t="shared" si="154"/>
        <v>25079129.487000003</v>
      </c>
      <c r="P212" s="115">
        <f t="shared" si="155"/>
        <v>26625955.317224566</v>
      </c>
      <c r="Q212" s="116">
        <f t="shared" si="156"/>
        <v>25079129.487000003</v>
      </c>
      <c r="R212" s="115">
        <f t="shared" si="156"/>
        <v>26625955.317224566</v>
      </c>
      <c r="S212" s="115">
        <f t="shared" si="157"/>
        <v>28268185.979992867</v>
      </c>
      <c r="T212" s="115"/>
      <c r="U212" s="115">
        <f t="shared" si="158"/>
        <v>1068819603.3153795</v>
      </c>
      <c r="V212" s="115">
        <f t="shared" si="159"/>
        <v>1204730464.8768942</v>
      </c>
      <c r="W212" s="115">
        <f t="shared" si="160"/>
        <v>1279035603.8370001</v>
      </c>
      <c r="X212" s="116">
        <f t="shared" si="161"/>
        <v>1357923721.178453</v>
      </c>
      <c r="Y212" s="116">
        <f t="shared" si="162"/>
        <v>1279035603.8370001</v>
      </c>
      <c r="Z212" s="115">
        <f t="shared" si="163"/>
        <v>1357923721.178453</v>
      </c>
      <c r="AA212" s="115">
        <f t="shared" si="164"/>
        <v>1441677484.9796362</v>
      </c>
      <c r="AB212" s="115"/>
      <c r="AC212" s="117" t="str">
        <f t="shared" si="165"/>
        <v>BERTAHAP</v>
      </c>
      <c r="AD212" s="118">
        <f t="shared" si="166"/>
        <v>0</v>
      </c>
      <c r="AE212" s="119">
        <v>2</v>
      </c>
      <c r="AF212" s="120"/>
      <c r="AG212" s="115" t="e">
        <f>IF(AF212&gt;#REF!,"LB","KR")</f>
        <v>#REF!</v>
      </c>
      <c r="AH212" s="120">
        <v>1175702000</v>
      </c>
      <c r="AI212" s="120">
        <v>1325204000</v>
      </c>
      <c r="AJ212" s="120">
        <v>1406940000</v>
      </c>
      <c r="AK212" s="121">
        <v>1493717000</v>
      </c>
      <c r="AL212" s="121">
        <v>1406940000</v>
      </c>
      <c r="AM212" s="120">
        <v>1493717000</v>
      </c>
      <c r="AN212" s="120">
        <f t="shared" si="177"/>
        <v>1585846000</v>
      </c>
      <c r="AS212" s="5"/>
      <c r="AT212" s="5"/>
      <c r="AV212" s="2"/>
      <c r="AW212" s="2"/>
      <c r="BR212" s="56">
        <f t="shared" si="167"/>
        <v>-1206896.7542499937</v>
      </c>
    </row>
    <row r="213" spans="1:70">
      <c r="A213" s="3">
        <f t="shared" si="168"/>
        <v>174</v>
      </c>
      <c r="B213" s="106">
        <v>9</v>
      </c>
      <c r="C213" s="107" t="s">
        <v>181</v>
      </c>
      <c r="D213" s="106">
        <v>22</v>
      </c>
      <c r="E213" s="109"/>
      <c r="F213" s="110" t="s">
        <v>89</v>
      </c>
      <c r="G213" s="111">
        <f t="shared" si="147"/>
        <v>81</v>
      </c>
      <c r="H213" s="111">
        <f t="shared" si="148"/>
        <v>70</v>
      </c>
      <c r="I213" s="112">
        <f t="shared" si="149"/>
        <v>26438045</v>
      </c>
      <c r="J213" s="112">
        <f t="shared" si="150"/>
        <v>4</v>
      </c>
      <c r="K213" s="113">
        <f t="shared" si="151"/>
        <v>0.97</v>
      </c>
      <c r="L213" s="114">
        <f t="shared" si="178"/>
        <v>1.02</v>
      </c>
      <c r="M213" s="115">
        <f t="shared" si="152"/>
        <v>21858634.096898966</v>
      </c>
      <c r="N213" s="115">
        <f t="shared" si="153"/>
        <v>24638173.116816092</v>
      </c>
      <c r="O213" s="115">
        <f t="shared" si="154"/>
        <v>26157801.722999997</v>
      </c>
      <c r="P213" s="115">
        <f t="shared" si="155"/>
        <v>27771157.696460024</v>
      </c>
      <c r="Q213" s="116">
        <f t="shared" si="156"/>
        <v>26157801.722999997</v>
      </c>
      <c r="R213" s="115">
        <f t="shared" si="156"/>
        <v>27771157.696460024</v>
      </c>
      <c r="S213" s="115">
        <f t="shared" si="157"/>
        <v>29484021.936121583</v>
      </c>
      <c r="T213" s="115"/>
      <c r="U213" s="115">
        <f t="shared" si="158"/>
        <v>1530104386.7829275</v>
      </c>
      <c r="V213" s="115">
        <f t="shared" si="159"/>
        <v>1724672118.1771264</v>
      </c>
      <c r="W213" s="115">
        <f t="shared" si="160"/>
        <v>1831046120.6099999</v>
      </c>
      <c r="X213" s="116">
        <f t="shared" si="161"/>
        <v>1943981038.7522016</v>
      </c>
      <c r="Y213" s="116">
        <f t="shared" si="162"/>
        <v>1831046120.6099999</v>
      </c>
      <c r="Z213" s="115">
        <f t="shared" si="163"/>
        <v>1943981038.7522016</v>
      </c>
      <c r="AA213" s="115">
        <f t="shared" si="164"/>
        <v>2063881535.5285108</v>
      </c>
      <c r="AB213" s="115"/>
      <c r="AC213" s="117" t="str">
        <f t="shared" si="165"/>
        <v>BERTAHAP</v>
      </c>
      <c r="AD213" s="118">
        <f t="shared" si="166"/>
        <v>0</v>
      </c>
      <c r="AE213" s="119">
        <v>2</v>
      </c>
      <c r="AF213" s="120"/>
      <c r="AG213" s="115" t="e">
        <f>IF(AF213&gt;#REF!,"LB","KR")</f>
        <v>#REF!</v>
      </c>
      <c r="AH213" s="120">
        <v>1683115000</v>
      </c>
      <c r="AI213" s="120">
        <v>1897140000</v>
      </c>
      <c r="AJ213" s="120">
        <v>2014151000</v>
      </c>
      <c r="AK213" s="121">
        <v>2138380000</v>
      </c>
      <c r="AL213" s="121">
        <v>2014151000</v>
      </c>
      <c r="AM213" s="120">
        <v>2138380000</v>
      </c>
      <c r="AN213" s="120">
        <f t="shared" si="177"/>
        <v>2270270000</v>
      </c>
      <c r="AS213" s="5"/>
      <c r="AT213" s="5"/>
      <c r="AV213" s="2"/>
      <c r="AW213" s="2"/>
      <c r="BR213" s="56">
        <f t="shared" si="167"/>
        <v>-128224.51824999973</v>
      </c>
    </row>
    <row r="214" spans="1:70">
      <c r="A214" s="3">
        <f t="shared" si="168"/>
        <v>175</v>
      </c>
      <c r="B214" s="106">
        <v>1</v>
      </c>
      <c r="C214" s="107" t="s">
        <v>182</v>
      </c>
      <c r="D214" s="108" t="s">
        <v>24</v>
      </c>
      <c r="E214" s="109"/>
      <c r="F214" s="110" t="s">
        <v>39</v>
      </c>
      <c r="G214" s="111">
        <f t="shared" si="147"/>
        <v>113</v>
      </c>
      <c r="H214" s="111">
        <f t="shared" si="148"/>
        <v>101</v>
      </c>
      <c r="I214" s="112">
        <f t="shared" si="149"/>
        <v>26438045</v>
      </c>
      <c r="J214" s="112">
        <f t="shared" si="150"/>
        <v>6</v>
      </c>
      <c r="K214" s="113">
        <f t="shared" si="151"/>
        <v>0.95</v>
      </c>
      <c r="L214" s="114">
        <f>SUMIF($AN$4:$AN$22,D214,$AU$4:$AU$22)</f>
        <v>1.02</v>
      </c>
      <c r="M214" s="115">
        <f t="shared" si="152"/>
        <v>21407940.61036497</v>
      </c>
      <c r="N214" s="115">
        <f t="shared" si="153"/>
        <v>24130169.547397207</v>
      </c>
      <c r="O214" s="115">
        <f t="shared" si="154"/>
        <v>25618465.605</v>
      </c>
      <c r="P214" s="115">
        <f t="shared" si="155"/>
        <v>27198556.506842293</v>
      </c>
      <c r="Q214" s="116">
        <f t="shared" si="156"/>
        <v>25618465.605</v>
      </c>
      <c r="R214" s="115">
        <f t="shared" si="156"/>
        <v>27198556.506842293</v>
      </c>
      <c r="S214" s="115">
        <f t="shared" si="157"/>
        <v>28876103.958057225</v>
      </c>
      <c r="T214" s="115"/>
      <c r="U214" s="115">
        <f t="shared" si="158"/>
        <v>2162202001.646862</v>
      </c>
      <c r="V214" s="115">
        <f t="shared" si="159"/>
        <v>2437147124.287118</v>
      </c>
      <c r="W214" s="115">
        <f t="shared" si="160"/>
        <v>2587465026.105</v>
      </c>
      <c r="X214" s="116">
        <f t="shared" si="161"/>
        <v>2747054207.1910715</v>
      </c>
      <c r="Y214" s="116">
        <f t="shared" si="162"/>
        <v>2587465026.105</v>
      </c>
      <c r="Z214" s="115">
        <f t="shared" si="163"/>
        <v>2747054207.1910715</v>
      </c>
      <c r="AA214" s="115">
        <f t="shared" si="164"/>
        <v>2916486499.7637796</v>
      </c>
      <c r="AB214" s="115"/>
      <c r="AC214" s="117" t="str">
        <f t="shared" si="165"/>
        <v>BERTAHAP</v>
      </c>
      <c r="AD214" s="118">
        <f t="shared" si="166"/>
        <v>0</v>
      </c>
      <c r="AE214" s="119">
        <v>2</v>
      </c>
      <c r="AF214" s="120"/>
      <c r="AG214" s="115" t="e">
        <f>IF(AF214&gt;#REF!,"LB","KR")</f>
        <v>#REF!</v>
      </c>
      <c r="AH214" s="120">
        <v>2378423000</v>
      </c>
      <c r="AI214" s="120">
        <v>2680862000</v>
      </c>
      <c r="AJ214" s="120">
        <v>2846212000</v>
      </c>
      <c r="AK214" s="121">
        <v>3021760000</v>
      </c>
      <c r="AL214" s="121">
        <v>2846212000</v>
      </c>
      <c r="AM214" s="120">
        <v>3021760000</v>
      </c>
      <c r="AN214" s="120">
        <f t="shared" si="177"/>
        <v>3208136000</v>
      </c>
      <c r="AS214" s="5"/>
      <c r="AT214" s="5"/>
      <c r="AV214" s="2"/>
      <c r="AW214" s="2"/>
      <c r="BR214" s="56">
        <f t="shared" si="167"/>
        <v>-667560.63624999672</v>
      </c>
    </row>
    <row r="215" spans="1:70">
      <c r="A215" s="3">
        <f t="shared" si="168"/>
        <v>176</v>
      </c>
      <c r="B215" s="106">
        <v>2</v>
      </c>
      <c r="C215" s="107" t="s">
        <v>182</v>
      </c>
      <c r="D215" s="108" t="s">
        <v>35</v>
      </c>
      <c r="E215" s="109"/>
      <c r="F215" s="110" t="s">
        <v>42</v>
      </c>
      <c r="G215" s="111">
        <f t="shared" si="147"/>
        <v>78</v>
      </c>
      <c r="H215" s="111">
        <f t="shared" si="148"/>
        <v>66</v>
      </c>
      <c r="I215" s="112">
        <f t="shared" si="149"/>
        <v>26438045</v>
      </c>
      <c r="J215" s="112">
        <f t="shared" si="150"/>
        <v>2</v>
      </c>
      <c r="K215" s="113">
        <f t="shared" si="151"/>
        <v>0.93</v>
      </c>
      <c r="L215" s="114">
        <f t="shared" ref="L215:L222" si="179">SUMIF($AN$4:$AN$22,D215,$AU$4:$AU$22)</f>
        <v>1.02</v>
      </c>
      <c r="M215" s="115">
        <f t="shared" si="152"/>
        <v>20957247.12383097</v>
      </c>
      <c r="N215" s="115">
        <f t="shared" si="153"/>
        <v>23622165.977978319</v>
      </c>
      <c r="O215" s="115">
        <f t="shared" si="154"/>
        <v>25079129.487000003</v>
      </c>
      <c r="P215" s="115">
        <f t="shared" si="155"/>
        <v>26625955.317224566</v>
      </c>
      <c r="Q215" s="116">
        <f t="shared" si="156"/>
        <v>25079129.487000003</v>
      </c>
      <c r="R215" s="115">
        <f t="shared" si="156"/>
        <v>26625955.317224566</v>
      </c>
      <c r="S215" s="115">
        <f t="shared" si="157"/>
        <v>28268185.979992867</v>
      </c>
      <c r="T215" s="115"/>
      <c r="U215" s="115">
        <f t="shared" si="158"/>
        <v>1383178310.1728439</v>
      </c>
      <c r="V215" s="115">
        <f t="shared" si="159"/>
        <v>1559062954.5465691</v>
      </c>
      <c r="W215" s="115">
        <f t="shared" si="160"/>
        <v>1655222546.1420002</v>
      </c>
      <c r="X215" s="116">
        <f t="shared" si="161"/>
        <v>1757313050.9368215</v>
      </c>
      <c r="Y215" s="116">
        <f t="shared" si="162"/>
        <v>1655222546.1420002</v>
      </c>
      <c r="Z215" s="115">
        <f t="shared" si="163"/>
        <v>1757313050.9368215</v>
      </c>
      <c r="AA215" s="115">
        <f t="shared" si="164"/>
        <v>1865700274.6795292</v>
      </c>
      <c r="AB215" s="115"/>
      <c r="AC215" s="117" t="str">
        <f t="shared" si="165"/>
        <v>BERTAHAP</v>
      </c>
      <c r="AD215" s="118">
        <f t="shared" si="166"/>
        <v>0</v>
      </c>
      <c r="AE215" s="119">
        <v>2</v>
      </c>
      <c r="AF215" s="120"/>
      <c r="AG215" s="115" t="e">
        <f>IF(AF215&gt;#REF!,"LB","KR")</f>
        <v>#REF!</v>
      </c>
      <c r="AH215" s="120">
        <v>1521497000</v>
      </c>
      <c r="AI215" s="120">
        <v>1714970000</v>
      </c>
      <c r="AJ215" s="120">
        <v>1820745000</v>
      </c>
      <c r="AK215" s="121">
        <v>1933045000</v>
      </c>
      <c r="AL215" s="121">
        <v>1820745000</v>
      </c>
      <c r="AM215" s="120">
        <v>1933045000</v>
      </c>
      <c r="AN215" s="120">
        <f t="shared" si="177"/>
        <v>2052271000</v>
      </c>
      <c r="AS215" s="5"/>
      <c r="AT215" s="5"/>
      <c r="AV215" s="2"/>
      <c r="AW215" s="2"/>
      <c r="BR215" s="56">
        <f t="shared" si="167"/>
        <v>-1206896.7542499937</v>
      </c>
    </row>
    <row r="216" spans="1:70">
      <c r="A216" s="3">
        <f t="shared" si="168"/>
        <v>177</v>
      </c>
      <c r="B216" s="106">
        <v>3</v>
      </c>
      <c r="C216" s="107" t="s">
        <v>182</v>
      </c>
      <c r="D216" s="108" t="s">
        <v>41</v>
      </c>
      <c r="E216" s="109"/>
      <c r="F216" s="110" t="s">
        <v>45</v>
      </c>
      <c r="G216" s="111">
        <f t="shared" si="147"/>
        <v>60</v>
      </c>
      <c r="H216" s="111">
        <f t="shared" si="148"/>
        <v>52</v>
      </c>
      <c r="I216" s="112">
        <f t="shared" si="149"/>
        <v>26438045</v>
      </c>
      <c r="J216" s="112">
        <f t="shared" si="150"/>
        <v>2</v>
      </c>
      <c r="K216" s="113">
        <f t="shared" si="151"/>
        <v>0.93</v>
      </c>
      <c r="L216" s="114">
        <f t="shared" si="179"/>
        <v>1.02</v>
      </c>
      <c r="M216" s="115">
        <f t="shared" si="152"/>
        <v>20957247.12383097</v>
      </c>
      <c r="N216" s="115">
        <f t="shared" si="153"/>
        <v>23622165.977978319</v>
      </c>
      <c r="O216" s="115">
        <f t="shared" si="154"/>
        <v>25079129.487000003</v>
      </c>
      <c r="P216" s="115">
        <f t="shared" si="155"/>
        <v>26625955.317224566</v>
      </c>
      <c r="Q216" s="116">
        <f t="shared" si="156"/>
        <v>25079129.487000003</v>
      </c>
      <c r="R216" s="115">
        <f t="shared" si="156"/>
        <v>26625955.317224566</v>
      </c>
      <c r="S216" s="115">
        <f t="shared" si="157"/>
        <v>28268185.979992867</v>
      </c>
      <c r="T216" s="115"/>
      <c r="U216" s="115">
        <f t="shared" si="158"/>
        <v>1089776850.4392104</v>
      </c>
      <c r="V216" s="115">
        <f t="shared" si="159"/>
        <v>1228352630.8548727</v>
      </c>
      <c r="W216" s="115">
        <f t="shared" si="160"/>
        <v>1304114733.3240001</v>
      </c>
      <c r="X216" s="116">
        <f t="shared" si="161"/>
        <v>1384549676.4956775</v>
      </c>
      <c r="Y216" s="116">
        <f t="shared" si="162"/>
        <v>1304114733.3240001</v>
      </c>
      <c r="Z216" s="115">
        <f t="shared" si="163"/>
        <v>1384549676.4956775</v>
      </c>
      <c r="AA216" s="115">
        <f t="shared" si="164"/>
        <v>1469945670.9596291</v>
      </c>
      <c r="AB216" s="115"/>
      <c r="AC216" s="117" t="str">
        <f t="shared" si="165"/>
        <v>BERTAHAP</v>
      </c>
      <c r="AD216" s="118">
        <f t="shared" si="166"/>
        <v>0</v>
      </c>
      <c r="AE216" s="119">
        <v>2</v>
      </c>
      <c r="AF216" s="120"/>
      <c r="AG216" s="115" t="e">
        <f>IF(AF216&gt;#REF!,"LB","KR")</f>
        <v>#REF!</v>
      </c>
      <c r="AH216" s="120">
        <v>1198755000</v>
      </c>
      <c r="AI216" s="120">
        <v>1351188000</v>
      </c>
      <c r="AJ216" s="120">
        <v>1434527000</v>
      </c>
      <c r="AK216" s="121">
        <v>1523005000</v>
      </c>
      <c r="AL216" s="121">
        <v>1434527000</v>
      </c>
      <c r="AM216" s="120">
        <v>1523005000</v>
      </c>
      <c r="AN216" s="120">
        <f t="shared" si="177"/>
        <v>1616941000</v>
      </c>
      <c r="AS216" s="5"/>
      <c r="AT216" s="5"/>
      <c r="AV216" s="2"/>
      <c r="AW216" s="2"/>
      <c r="BR216" s="56">
        <f t="shared" si="167"/>
        <v>-1206896.7542499937</v>
      </c>
    </row>
    <row r="217" spans="1:70">
      <c r="A217" s="3">
        <f t="shared" si="168"/>
        <v>178</v>
      </c>
      <c r="B217" s="106">
        <v>4</v>
      </c>
      <c r="C217" s="107" t="s">
        <v>182</v>
      </c>
      <c r="D217" s="108">
        <v>10</v>
      </c>
      <c r="E217" s="109"/>
      <c r="F217" s="110" t="s">
        <v>48</v>
      </c>
      <c r="G217" s="111">
        <f t="shared" si="147"/>
        <v>74</v>
      </c>
      <c r="H217" s="111">
        <f t="shared" si="148"/>
        <v>63</v>
      </c>
      <c r="I217" s="112">
        <f t="shared" si="149"/>
        <v>26438045</v>
      </c>
      <c r="J217" s="112">
        <f t="shared" si="150"/>
        <v>2</v>
      </c>
      <c r="K217" s="113">
        <f t="shared" si="151"/>
        <v>0.93</v>
      </c>
      <c r="L217" s="114">
        <f t="shared" si="179"/>
        <v>1.02</v>
      </c>
      <c r="M217" s="115">
        <f t="shared" si="152"/>
        <v>20957247.12383097</v>
      </c>
      <c r="N217" s="115">
        <f t="shared" si="153"/>
        <v>23622165.977978319</v>
      </c>
      <c r="O217" s="115">
        <f t="shared" si="154"/>
        <v>25079129.487000003</v>
      </c>
      <c r="P217" s="115">
        <f t="shared" si="155"/>
        <v>26625955.317224566</v>
      </c>
      <c r="Q217" s="116">
        <f t="shared" si="156"/>
        <v>25079129.487000003</v>
      </c>
      <c r="R217" s="115">
        <f t="shared" si="156"/>
        <v>26625955.317224566</v>
      </c>
      <c r="S217" s="115">
        <f t="shared" si="157"/>
        <v>28268185.979992867</v>
      </c>
      <c r="T217" s="115"/>
      <c r="U217" s="115">
        <f t="shared" si="158"/>
        <v>1320306568.8013511</v>
      </c>
      <c r="V217" s="115">
        <f t="shared" si="159"/>
        <v>1488196456.6126342</v>
      </c>
      <c r="W217" s="115">
        <f t="shared" si="160"/>
        <v>1579985157.6810002</v>
      </c>
      <c r="X217" s="116">
        <f t="shared" si="161"/>
        <v>1677435184.9851477</v>
      </c>
      <c r="Y217" s="116">
        <f t="shared" si="162"/>
        <v>1579985157.6810002</v>
      </c>
      <c r="Z217" s="115">
        <f t="shared" si="163"/>
        <v>1677435184.9851477</v>
      </c>
      <c r="AA217" s="115">
        <f t="shared" si="164"/>
        <v>1780895716.7395506</v>
      </c>
      <c r="AB217" s="115"/>
      <c r="AC217" s="117" t="str">
        <f t="shared" si="165"/>
        <v>BERTAHAP</v>
      </c>
      <c r="AD217" s="118">
        <f t="shared" si="166"/>
        <v>0</v>
      </c>
      <c r="AE217" s="119">
        <v>2</v>
      </c>
      <c r="AF217" s="120"/>
      <c r="AG217" s="115" t="e">
        <f>IF(AF217&gt;#REF!,"LB","KR")</f>
        <v>#REF!</v>
      </c>
      <c r="AH217" s="120">
        <v>1452338000</v>
      </c>
      <c r="AI217" s="120">
        <v>1637017000</v>
      </c>
      <c r="AJ217" s="120">
        <v>1737984000</v>
      </c>
      <c r="AK217" s="121">
        <v>1845179000</v>
      </c>
      <c r="AL217" s="121">
        <v>1737984000</v>
      </c>
      <c r="AM217" s="120">
        <v>1845179000</v>
      </c>
      <c r="AN217" s="120">
        <f t="shared" si="177"/>
        <v>1958986000</v>
      </c>
      <c r="AS217" s="5"/>
      <c r="AT217" s="5"/>
      <c r="AV217" s="2"/>
      <c r="AW217" s="2"/>
      <c r="BR217" s="56">
        <f t="shared" si="167"/>
        <v>-1206896.7542499937</v>
      </c>
    </row>
    <row r="218" spans="1:70">
      <c r="A218" s="3">
        <f t="shared" si="168"/>
        <v>179</v>
      </c>
      <c r="B218" s="106">
        <v>5</v>
      </c>
      <c r="C218" s="107" t="s">
        <v>182</v>
      </c>
      <c r="D218" s="106">
        <v>12</v>
      </c>
      <c r="E218" s="109"/>
      <c r="F218" s="110" t="s">
        <v>50</v>
      </c>
      <c r="G218" s="111">
        <f t="shared" si="147"/>
        <v>67</v>
      </c>
      <c r="H218" s="111">
        <f t="shared" si="148"/>
        <v>57</v>
      </c>
      <c r="I218" s="112">
        <f t="shared" si="149"/>
        <v>26438045</v>
      </c>
      <c r="J218" s="112">
        <f t="shared" si="150"/>
        <v>2</v>
      </c>
      <c r="K218" s="113">
        <f t="shared" si="151"/>
        <v>0.93</v>
      </c>
      <c r="L218" s="114">
        <f t="shared" si="179"/>
        <v>1.02</v>
      </c>
      <c r="M218" s="115">
        <f t="shared" si="152"/>
        <v>20957247.12383097</v>
      </c>
      <c r="N218" s="115">
        <f t="shared" si="153"/>
        <v>23622165.977978319</v>
      </c>
      <c r="O218" s="115">
        <f t="shared" si="154"/>
        <v>25079129.487000003</v>
      </c>
      <c r="P218" s="115">
        <f t="shared" si="155"/>
        <v>26625955.317224566</v>
      </c>
      <c r="Q218" s="116">
        <f t="shared" si="156"/>
        <v>25079129.487000003</v>
      </c>
      <c r="R218" s="115">
        <f t="shared" si="156"/>
        <v>26625955.317224566</v>
      </c>
      <c r="S218" s="115">
        <f t="shared" si="157"/>
        <v>28268185.979992867</v>
      </c>
      <c r="T218" s="115"/>
      <c r="U218" s="115">
        <f t="shared" si="158"/>
        <v>1194563086.0583653</v>
      </c>
      <c r="V218" s="115">
        <f t="shared" si="159"/>
        <v>1346463460.7447641</v>
      </c>
      <c r="W218" s="115">
        <f t="shared" si="160"/>
        <v>1429510380.7590003</v>
      </c>
      <c r="X218" s="116">
        <f t="shared" si="161"/>
        <v>1517679453.0818002</v>
      </c>
      <c r="Y218" s="116">
        <f t="shared" si="162"/>
        <v>1429510380.7590003</v>
      </c>
      <c r="Z218" s="115">
        <f t="shared" si="163"/>
        <v>1517679453.0818002</v>
      </c>
      <c r="AA218" s="115">
        <f t="shared" si="164"/>
        <v>1611286600.8595934</v>
      </c>
      <c r="AB218" s="115"/>
      <c r="AC218" s="117" t="str">
        <f t="shared" si="165"/>
        <v>BERTAHAP</v>
      </c>
      <c r="AD218" s="118">
        <f t="shared" si="166"/>
        <v>0</v>
      </c>
      <c r="AE218" s="119">
        <v>2</v>
      </c>
      <c r="AF218" s="120"/>
      <c r="AG218" s="115" t="e">
        <f>IF(AF218&gt;#REF!,"LB","KR")</f>
        <v>#REF!</v>
      </c>
      <c r="AH218" s="120">
        <v>1314020000</v>
      </c>
      <c r="AI218" s="120">
        <v>1481110000</v>
      </c>
      <c r="AJ218" s="120">
        <v>1572462000</v>
      </c>
      <c r="AK218" s="121">
        <v>1669448000</v>
      </c>
      <c r="AL218" s="121">
        <v>1572462000</v>
      </c>
      <c r="AM218" s="120">
        <v>1669448000</v>
      </c>
      <c r="AN218" s="120">
        <f t="shared" si="177"/>
        <v>1772416000</v>
      </c>
      <c r="AS218" s="5"/>
      <c r="AT218" s="5"/>
      <c r="AV218" s="2"/>
      <c r="AW218" s="2"/>
      <c r="BR218" s="56">
        <f t="shared" si="167"/>
        <v>-1206896.7542499937</v>
      </c>
    </row>
    <row r="219" spans="1:70">
      <c r="A219" s="3">
        <f t="shared" si="168"/>
        <v>180</v>
      </c>
      <c r="B219" s="106">
        <v>6</v>
      </c>
      <c r="C219" s="107" t="s">
        <v>182</v>
      </c>
      <c r="D219" s="108">
        <v>16</v>
      </c>
      <c r="E219" s="109"/>
      <c r="F219" s="110" t="s">
        <v>52</v>
      </c>
      <c r="G219" s="111">
        <f t="shared" si="147"/>
        <v>71</v>
      </c>
      <c r="H219" s="111">
        <f t="shared" si="148"/>
        <v>63</v>
      </c>
      <c r="I219" s="112">
        <f t="shared" si="149"/>
        <v>26438045</v>
      </c>
      <c r="J219" s="112">
        <f t="shared" si="150"/>
        <v>2</v>
      </c>
      <c r="K219" s="113">
        <f t="shared" si="151"/>
        <v>0.93</v>
      </c>
      <c r="L219" s="114">
        <f t="shared" si="179"/>
        <v>1.02</v>
      </c>
      <c r="M219" s="115">
        <f t="shared" si="152"/>
        <v>20957247.12383097</v>
      </c>
      <c r="N219" s="115">
        <f t="shared" si="153"/>
        <v>23622165.977978319</v>
      </c>
      <c r="O219" s="115">
        <f t="shared" si="154"/>
        <v>25079129.487000003</v>
      </c>
      <c r="P219" s="115">
        <f t="shared" si="155"/>
        <v>26625955.317224566</v>
      </c>
      <c r="Q219" s="116">
        <f t="shared" si="156"/>
        <v>25079129.487000003</v>
      </c>
      <c r="R219" s="115">
        <f t="shared" si="156"/>
        <v>26625955.317224566</v>
      </c>
      <c r="S219" s="115">
        <f t="shared" si="157"/>
        <v>28268185.979992867</v>
      </c>
      <c r="T219" s="115"/>
      <c r="U219" s="115">
        <f t="shared" si="158"/>
        <v>1320306568.8013511</v>
      </c>
      <c r="V219" s="115">
        <f t="shared" si="159"/>
        <v>1488196456.6126342</v>
      </c>
      <c r="W219" s="115">
        <f t="shared" si="160"/>
        <v>1579985157.6810002</v>
      </c>
      <c r="X219" s="116">
        <f t="shared" si="161"/>
        <v>1677435184.9851477</v>
      </c>
      <c r="Y219" s="116">
        <f t="shared" si="162"/>
        <v>1579985157.6810002</v>
      </c>
      <c r="Z219" s="115">
        <f t="shared" si="163"/>
        <v>1677435184.9851477</v>
      </c>
      <c r="AA219" s="115">
        <f t="shared" si="164"/>
        <v>1780895716.7395506</v>
      </c>
      <c r="AB219" s="115"/>
      <c r="AC219" s="117" t="str">
        <f t="shared" si="165"/>
        <v>BERTAHAP</v>
      </c>
      <c r="AD219" s="118">
        <f t="shared" si="166"/>
        <v>0</v>
      </c>
      <c r="AE219" s="119">
        <v>2</v>
      </c>
      <c r="AF219" s="120"/>
      <c r="AG219" s="115" t="e">
        <f>IF(AF219&gt;#REF!,"LB","KR")</f>
        <v>#REF!</v>
      </c>
      <c r="AH219" s="120">
        <v>1452338000</v>
      </c>
      <c r="AI219" s="120">
        <v>1637017000</v>
      </c>
      <c r="AJ219" s="120">
        <v>1737984000</v>
      </c>
      <c r="AK219" s="121">
        <v>1845179000</v>
      </c>
      <c r="AL219" s="121">
        <v>1737984000</v>
      </c>
      <c r="AM219" s="120">
        <v>1845179000</v>
      </c>
      <c r="AN219" s="120">
        <f t="shared" si="177"/>
        <v>1958986000</v>
      </c>
      <c r="AS219" s="5"/>
      <c r="AT219" s="5"/>
      <c r="AV219" s="2"/>
      <c r="AW219" s="2"/>
      <c r="BR219" s="56">
        <f t="shared" si="167"/>
        <v>-1206896.7542499937</v>
      </c>
    </row>
    <row r="220" spans="1:70">
      <c r="A220" s="3">
        <f t="shared" si="168"/>
        <v>181</v>
      </c>
      <c r="B220" s="106">
        <v>7</v>
      </c>
      <c r="C220" s="107" t="s">
        <v>182</v>
      </c>
      <c r="D220" s="106">
        <v>18</v>
      </c>
      <c r="E220" s="109"/>
      <c r="F220" s="110" t="s">
        <v>54</v>
      </c>
      <c r="G220" s="111">
        <f t="shared" si="147"/>
        <v>97</v>
      </c>
      <c r="H220" s="111">
        <f t="shared" si="148"/>
        <v>85</v>
      </c>
      <c r="I220" s="112">
        <f t="shared" si="149"/>
        <v>26438045</v>
      </c>
      <c r="J220" s="112">
        <f t="shared" si="150"/>
        <v>2</v>
      </c>
      <c r="K220" s="113">
        <f t="shared" si="151"/>
        <v>0.93</v>
      </c>
      <c r="L220" s="114">
        <f t="shared" si="179"/>
        <v>1.02</v>
      </c>
      <c r="M220" s="115">
        <f t="shared" si="152"/>
        <v>20957247.12383097</v>
      </c>
      <c r="N220" s="115">
        <f t="shared" si="153"/>
        <v>23622165.977978319</v>
      </c>
      <c r="O220" s="115">
        <f t="shared" si="154"/>
        <v>25079129.487000003</v>
      </c>
      <c r="P220" s="115">
        <f t="shared" si="155"/>
        <v>26625955.317224566</v>
      </c>
      <c r="Q220" s="116">
        <f t="shared" si="156"/>
        <v>25079129.487000003</v>
      </c>
      <c r="R220" s="115">
        <f t="shared" si="156"/>
        <v>26625955.317224566</v>
      </c>
      <c r="S220" s="115">
        <f t="shared" si="157"/>
        <v>28268185.979992867</v>
      </c>
      <c r="T220" s="115"/>
      <c r="U220" s="115">
        <f t="shared" si="158"/>
        <v>1781366005.5256324</v>
      </c>
      <c r="V220" s="115">
        <f t="shared" si="159"/>
        <v>2007884108.1281571</v>
      </c>
      <c r="W220" s="115">
        <f t="shared" si="160"/>
        <v>2131726006.3950002</v>
      </c>
      <c r="X220" s="116">
        <f t="shared" si="161"/>
        <v>2263206201.964088</v>
      </c>
      <c r="Y220" s="116">
        <f t="shared" si="162"/>
        <v>2131726006.3950002</v>
      </c>
      <c r="Z220" s="115">
        <f t="shared" si="163"/>
        <v>2263206201.964088</v>
      </c>
      <c r="AA220" s="115">
        <f t="shared" si="164"/>
        <v>2402795808.2993937</v>
      </c>
      <c r="AB220" s="115"/>
      <c r="AC220" s="117" t="str">
        <f t="shared" si="165"/>
        <v>BERTAHAP</v>
      </c>
      <c r="AD220" s="118">
        <f t="shared" si="166"/>
        <v>0</v>
      </c>
      <c r="AE220" s="119">
        <v>2</v>
      </c>
      <c r="AF220" s="120"/>
      <c r="AG220" s="115" t="e">
        <f>IF(AF220&gt;#REF!,"LB","KR")</f>
        <v>#REF!</v>
      </c>
      <c r="AH220" s="120">
        <v>1959503000</v>
      </c>
      <c r="AI220" s="120">
        <v>2208673000</v>
      </c>
      <c r="AJ220" s="120">
        <v>2344899000</v>
      </c>
      <c r="AK220" s="121">
        <v>2489527000</v>
      </c>
      <c r="AL220" s="121">
        <v>2344899000</v>
      </c>
      <c r="AM220" s="120">
        <v>2489527000</v>
      </c>
      <c r="AN220" s="120">
        <f t="shared" si="177"/>
        <v>2643076000</v>
      </c>
      <c r="AS220" s="5"/>
      <c r="AT220" s="5"/>
      <c r="AV220" s="2"/>
      <c r="AW220" s="2"/>
      <c r="BR220" s="56">
        <f t="shared" si="167"/>
        <v>-1206896.7542499937</v>
      </c>
    </row>
    <row r="221" spans="1:70">
      <c r="A221" s="3">
        <f t="shared" si="168"/>
        <v>182</v>
      </c>
      <c r="B221" s="106">
        <v>8</v>
      </c>
      <c r="C221" s="107" t="s">
        <v>182</v>
      </c>
      <c r="D221" s="106">
        <v>20</v>
      </c>
      <c r="E221" s="109"/>
      <c r="F221" s="110" t="s">
        <v>70</v>
      </c>
      <c r="G221" s="111">
        <f t="shared" si="147"/>
        <v>60</v>
      </c>
      <c r="H221" s="111">
        <f t="shared" si="148"/>
        <v>51</v>
      </c>
      <c r="I221" s="112">
        <f t="shared" si="149"/>
        <v>26438045</v>
      </c>
      <c r="J221" s="112">
        <f t="shared" si="150"/>
        <v>2</v>
      </c>
      <c r="K221" s="113">
        <f t="shared" si="151"/>
        <v>0.93</v>
      </c>
      <c r="L221" s="114">
        <f t="shared" si="179"/>
        <v>1.02</v>
      </c>
      <c r="M221" s="115">
        <f t="shared" si="152"/>
        <v>20957247.12383097</v>
      </c>
      <c r="N221" s="115">
        <f t="shared" si="153"/>
        <v>23622165.977978319</v>
      </c>
      <c r="O221" s="115">
        <f t="shared" si="154"/>
        <v>25079129.487000003</v>
      </c>
      <c r="P221" s="115">
        <f t="shared" si="155"/>
        <v>26625955.317224566</v>
      </c>
      <c r="Q221" s="116">
        <f t="shared" si="156"/>
        <v>25079129.487000003</v>
      </c>
      <c r="R221" s="115">
        <f t="shared" si="156"/>
        <v>26625955.317224566</v>
      </c>
      <c r="S221" s="115">
        <f t="shared" si="157"/>
        <v>28268185.979992867</v>
      </c>
      <c r="T221" s="115"/>
      <c r="U221" s="115">
        <f t="shared" si="158"/>
        <v>1068819603.3153795</v>
      </c>
      <c r="V221" s="115">
        <f t="shared" si="159"/>
        <v>1204730464.8768942</v>
      </c>
      <c r="W221" s="115">
        <f t="shared" si="160"/>
        <v>1279035603.8370001</v>
      </c>
      <c r="X221" s="116">
        <f t="shared" si="161"/>
        <v>1357923721.178453</v>
      </c>
      <c r="Y221" s="116">
        <f t="shared" si="162"/>
        <v>1279035603.8370001</v>
      </c>
      <c r="Z221" s="115">
        <f t="shared" si="163"/>
        <v>1357923721.178453</v>
      </c>
      <c r="AA221" s="115">
        <f t="shared" si="164"/>
        <v>1441677484.9796362</v>
      </c>
      <c r="AB221" s="115"/>
      <c r="AC221" s="117" t="str">
        <f t="shared" si="165"/>
        <v>BERTAHAP</v>
      </c>
      <c r="AD221" s="118">
        <f t="shared" si="166"/>
        <v>0</v>
      </c>
      <c r="AE221" s="119">
        <v>2</v>
      </c>
      <c r="AF221" s="120"/>
      <c r="AG221" s="115" t="e">
        <f>IF(AF221&gt;#REF!,"LB","KR")</f>
        <v>#REF!</v>
      </c>
      <c r="AH221" s="120">
        <v>1175702000</v>
      </c>
      <c r="AI221" s="120">
        <v>1325204000</v>
      </c>
      <c r="AJ221" s="120">
        <v>1406940000</v>
      </c>
      <c r="AK221" s="121">
        <v>1493717000</v>
      </c>
      <c r="AL221" s="121">
        <v>1406940000</v>
      </c>
      <c r="AM221" s="120">
        <v>1493717000</v>
      </c>
      <c r="AN221" s="120">
        <f t="shared" si="177"/>
        <v>1585846000</v>
      </c>
      <c r="AS221" s="5"/>
      <c r="AT221" s="5"/>
      <c r="AV221" s="2"/>
      <c r="AW221" s="2"/>
      <c r="BR221" s="56">
        <f t="shared" si="167"/>
        <v>-1206896.7542499937</v>
      </c>
    </row>
    <row r="222" spans="1:70">
      <c r="A222" s="3">
        <f t="shared" si="168"/>
        <v>183</v>
      </c>
      <c r="B222" s="106">
        <v>9</v>
      </c>
      <c r="C222" s="107" t="s">
        <v>182</v>
      </c>
      <c r="D222" s="106">
        <v>22</v>
      </c>
      <c r="E222" s="109"/>
      <c r="F222" s="110" t="s">
        <v>89</v>
      </c>
      <c r="G222" s="111">
        <f t="shared" si="147"/>
        <v>81</v>
      </c>
      <c r="H222" s="111">
        <f t="shared" si="148"/>
        <v>70</v>
      </c>
      <c r="I222" s="112">
        <f t="shared" si="149"/>
        <v>26438045</v>
      </c>
      <c r="J222" s="112">
        <f t="shared" si="150"/>
        <v>4</v>
      </c>
      <c r="K222" s="113">
        <f t="shared" si="151"/>
        <v>0.97</v>
      </c>
      <c r="L222" s="114">
        <f t="shared" si="179"/>
        <v>1.02</v>
      </c>
      <c r="M222" s="115">
        <f t="shared" si="152"/>
        <v>21858634.096898966</v>
      </c>
      <c r="N222" s="115">
        <f t="shared" si="153"/>
        <v>24638173.116816092</v>
      </c>
      <c r="O222" s="115">
        <f t="shared" si="154"/>
        <v>26157801.722999997</v>
      </c>
      <c r="P222" s="115">
        <f t="shared" si="155"/>
        <v>27771157.696460024</v>
      </c>
      <c r="Q222" s="116">
        <f t="shared" si="156"/>
        <v>26157801.722999997</v>
      </c>
      <c r="R222" s="115">
        <f t="shared" si="156"/>
        <v>27771157.696460024</v>
      </c>
      <c r="S222" s="115">
        <f t="shared" si="157"/>
        <v>29484021.936121583</v>
      </c>
      <c r="T222" s="115"/>
      <c r="U222" s="115">
        <f t="shared" si="158"/>
        <v>1530104386.7829275</v>
      </c>
      <c r="V222" s="115">
        <f t="shared" si="159"/>
        <v>1724672118.1771264</v>
      </c>
      <c r="W222" s="115">
        <f t="shared" si="160"/>
        <v>1831046120.6099999</v>
      </c>
      <c r="X222" s="116">
        <f t="shared" si="161"/>
        <v>1943981038.7522016</v>
      </c>
      <c r="Y222" s="116">
        <f t="shared" si="162"/>
        <v>1831046120.6099999</v>
      </c>
      <c r="Z222" s="115">
        <f t="shared" si="163"/>
        <v>1943981038.7522016</v>
      </c>
      <c r="AA222" s="115">
        <f t="shared" si="164"/>
        <v>2063881535.5285108</v>
      </c>
      <c r="AB222" s="115"/>
      <c r="AC222" s="117" t="str">
        <f t="shared" si="165"/>
        <v>BERTAHAP</v>
      </c>
      <c r="AD222" s="118">
        <f t="shared" si="166"/>
        <v>0</v>
      </c>
      <c r="AE222" s="119">
        <v>2</v>
      </c>
      <c r="AF222" s="120"/>
      <c r="AG222" s="115" t="e">
        <f>IF(AF222&gt;#REF!,"LB","KR")</f>
        <v>#REF!</v>
      </c>
      <c r="AH222" s="120">
        <v>1683115000</v>
      </c>
      <c r="AI222" s="120">
        <v>1897140000</v>
      </c>
      <c r="AJ222" s="120">
        <v>2014151000</v>
      </c>
      <c r="AK222" s="121">
        <v>2138380000</v>
      </c>
      <c r="AL222" s="121">
        <v>2014151000</v>
      </c>
      <c r="AM222" s="120">
        <v>2138380000</v>
      </c>
      <c r="AN222" s="120">
        <f t="shared" si="177"/>
        <v>2270270000</v>
      </c>
      <c r="AS222" s="5"/>
      <c r="AT222" s="5"/>
      <c r="AV222" s="2"/>
      <c r="AW222" s="2"/>
      <c r="BR222" s="56">
        <f t="shared" si="167"/>
        <v>-128224.51824999973</v>
      </c>
    </row>
    <row r="223" spans="1:70">
      <c r="A223" s="3">
        <f t="shared" si="168"/>
        <v>184</v>
      </c>
      <c r="B223" s="106">
        <v>1</v>
      </c>
      <c r="C223" s="107" t="s">
        <v>183</v>
      </c>
      <c r="D223" s="108" t="s">
        <v>24</v>
      </c>
      <c r="E223" s="109"/>
      <c r="F223" s="110" t="s">
        <v>39</v>
      </c>
      <c r="G223" s="111">
        <f t="shared" si="147"/>
        <v>113</v>
      </c>
      <c r="H223" s="111">
        <f t="shared" si="148"/>
        <v>101</v>
      </c>
      <c r="I223" s="112">
        <f t="shared" si="149"/>
        <v>26438045</v>
      </c>
      <c r="J223" s="112">
        <f t="shared" si="150"/>
        <v>6</v>
      </c>
      <c r="K223" s="113">
        <f t="shared" si="151"/>
        <v>0.95</v>
      </c>
      <c r="L223" s="249">
        <f>SUMIF($AN$4:$AN$22,D223,$BK$4:$BK$22)</f>
        <v>1.03</v>
      </c>
      <c r="M223" s="115">
        <f t="shared" si="152"/>
        <v>21617822.381054819</v>
      </c>
      <c r="N223" s="115">
        <f t="shared" si="153"/>
        <v>24366739.837077569</v>
      </c>
      <c r="O223" s="115">
        <f t="shared" si="154"/>
        <v>25869627.032499999</v>
      </c>
      <c r="P223" s="115">
        <f t="shared" si="155"/>
        <v>27465209.021615256</v>
      </c>
      <c r="Q223" s="116">
        <f t="shared" si="156"/>
        <v>25869627.032499999</v>
      </c>
      <c r="R223" s="115">
        <f t="shared" si="156"/>
        <v>27465209.021615256</v>
      </c>
      <c r="S223" s="115">
        <f t="shared" si="157"/>
        <v>29159203.016469549</v>
      </c>
      <c r="T223" s="115"/>
      <c r="U223" s="115">
        <f t="shared" si="158"/>
        <v>2183400060.4865365</v>
      </c>
      <c r="V223" s="115">
        <f t="shared" si="159"/>
        <v>2461040723.5448346</v>
      </c>
      <c r="W223" s="115">
        <f t="shared" si="160"/>
        <v>2612832330.2824998</v>
      </c>
      <c r="X223" s="116">
        <f t="shared" si="161"/>
        <v>2773986111.1831408</v>
      </c>
      <c r="Y223" s="116">
        <f t="shared" si="162"/>
        <v>2612832330.2824998</v>
      </c>
      <c r="Z223" s="115">
        <f t="shared" si="163"/>
        <v>2773986111.1831408</v>
      </c>
      <c r="AA223" s="115">
        <f t="shared" si="164"/>
        <v>2945079504.6634245</v>
      </c>
      <c r="AB223" s="115"/>
      <c r="AC223" s="117" t="str">
        <f t="shared" si="165"/>
        <v>BERTAHAP</v>
      </c>
      <c r="AD223" s="118">
        <f t="shared" si="166"/>
        <v>0</v>
      </c>
      <c r="AE223" s="119">
        <v>2</v>
      </c>
      <c r="AF223" s="120"/>
      <c r="AG223" s="115" t="e">
        <f>IF(AF223&gt;#REF!,"LB","KR")</f>
        <v>#REF!</v>
      </c>
      <c r="AH223" s="120">
        <v>2401741000</v>
      </c>
      <c r="AI223" s="120">
        <v>2707145000</v>
      </c>
      <c r="AJ223" s="120">
        <v>2874116000</v>
      </c>
      <c r="AK223" s="121">
        <v>3051385000</v>
      </c>
      <c r="AL223" s="121">
        <v>2874116000</v>
      </c>
      <c r="AM223" s="120">
        <v>3051385000</v>
      </c>
      <c r="AN223" s="120">
        <f t="shared" si="177"/>
        <v>3239588000</v>
      </c>
      <c r="AS223" s="5"/>
      <c r="AT223" s="5"/>
      <c r="AV223" s="2"/>
      <c r="AW223" s="2"/>
      <c r="BR223" s="56">
        <f t="shared" si="167"/>
        <v>-416399.20874999836</v>
      </c>
    </row>
    <row r="224" spans="1:70">
      <c r="A224" s="3">
        <f t="shared" si="168"/>
        <v>185</v>
      </c>
      <c r="B224" s="106">
        <v>2</v>
      </c>
      <c r="C224" s="107" t="s">
        <v>183</v>
      </c>
      <c r="D224" s="108" t="s">
        <v>35</v>
      </c>
      <c r="E224" s="109"/>
      <c r="F224" s="110" t="s">
        <v>42</v>
      </c>
      <c r="G224" s="111">
        <f t="shared" si="147"/>
        <v>78</v>
      </c>
      <c r="H224" s="111">
        <f t="shared" si="148"/>
        <v>66</v>
      </c>
      <c r="I224" s="112">
        <f t="shared" si="149"/>
        <v>26438045</v>
      </c>
      <c r="J224" s="112">
        <f t="shared" si="150"/>
        <v>2</v>
      </c>
      <c r="K224" s="113">
        <f t="shared" si="151"/>
        <v>0.93</v>
      </c>
      <c r="L224" s="249">
        <f t="shared" ref="L224:L230" si="180">SUMIF($AN$4:$AN$22,D224,$BK$4:$BK$22)</f>
        <v>1.03</v>
      </c>
      <c r="M224" s="115">
        <f t="shared" si="152"/>
        <v>21162710.33092735</v>
      </c>
      <c r="N224" s="115">
        <f t="shared" si="153"/>
        <v>23853755.840507519</v>
      </c>
      <c r="O224" s="115">
        <f t="shared" si="154"/>
        <v>25325003.305500001</v>
      </c>
      <c r="P224" s="115">
        <f t="shared" si="155"/>
        <v>26886994.094844408</v>
      </c>
      <c r="Q224" s="116">
        <f t="shared" si="156"/>
        <v>25325003.305500001</v>
      </c>
      <c r="R224" s="115">
        <f t="shared" si="156"/>
        <v>26886994.094844408</v>
      </c>
      <c r="S224" s="115">
        <f t="shared" si="157"/>
        <v>28545325.058228087</v>
      </c>
      <c r="T224" s="115"/>
      <c r="U224" s="115">
        <f t="shared" si="158"/>
        <v>1396738881.8412051</v>
      </c>
      <c r="V224" s="115">
        <f t="shared" si="159"/>
        <v>1574347885.4734962</v>
      </c>
      <c r="W224" s="115">
        <f t="shared" si="160"/>
        <v>1671450218.1630001</v>
      </c>
      <c r="X224" s="116">
        <f t="shared" si="161"/>
        <v>1774541610.2597311</v>
      </c>
      <c r="Y224" s="116">
        <f t="shared" si="162"/>
        <v>1671450218.1630001</v>
      </c>
      <c r="Z224" s="115">
        <f t="shared" si="163"/>
        <v>1774541610.2597311</v>
      </c>
      <c r="AA224" s="115">
        <f t="shared" si="164"/>
        <v>1883991453.8430538</v>
      </c>
      <c r="AB224" s="115"/>
      <c r="AC224" s="117" t="str">
        <f t="shared" si="165"/>
        <v>BERTAHAP</v>
      </c>
      <c r="AD224" s="118">
        <f t="shared" si="166"/>
        <v>0</v>
      </c>
      <c r="AE224" s="119">
        <v>2</v>
      </c>
      <c r="AF224" s="120"/>
      <c r="AG224" s="115" t="e">
        <f>IF(AF224&gt;#REF!,"LB","KR")</f>
        <v>#REF!</v>
      </c>
      <c r="AH224" s="120">
        <v>1536413000</v>
      </c>
      <c r="AI224" s="120">
        <v>1731783000</v>
      </c>
      <c r="AJ224" s="120">
        <v>1838596000</v>
      </c>
      <c r="AK224" s="121">
        <v>1951996000</v>
      </c>
      <c r="AL224" s="121">
        <v>1838596000</v>
      </c>
      <c r="AM224" s="120">
        <v>1951996000</v>
      </c>
      <c r="AN224" s="120">
        <f t="shared" si="177"/>
        <v>2072391000</v>
      </c>
      <c r="AS224" s="5"/>
      <c r="AT224" s="5"/>
      <c r="AV224" s="2"/>
      <c r="AW224" s="2"/>
      <c r="BR224" s="56">
        <f t="shared" si="167"/>
        <v>-961022.93574999645</v>
      </c>
    </row>
    <row r="225" spans="1:70">
      <c r="A225" s="3">
        <f t="shared" si="168"/>
        <v>186</v>
      </c>
      <c r="B225" s="106">
        <v>3</v>
      </c>
      <c r="C225" s="107" t="s">
        <v>183</v>
      </c>
      <c r="D225" s="108" t="s">
        <v>41</v>
      </c>
      <c r="E225" s="109"/>
      <c r="F225" s="110" t="s">
        <v>45</v>
      </c>
      <c r="G225" s="111">
        <f t="shared" si="147"/>
        <v>60</v>
      </c>
      <c r="H225" s="111">
        <f t="shared" si="148"/>
        <v>52</v>
      </c>
      <c r="I225" s="112">
        <f t="shared" si="149"/>
        <v>26438045</v>
      </c>
      <c r="J225" s="112">
        <f t="shared" si="150"/>
        <v>2</v>
      </c>
      <c r="K225" s="113">
        <f t="shared" si="151"/>
        <v>0.93</v>
      </c>
      <c r="L225" s="249">
        <f t="shared" si="180"/>
        <v>1.03</v>
      </c>
      <c r="M225" s="115">
        <f t="shared" si="152"/>
        <v>21162710.33092735</v>
      </c>
      <c r="N225" s="115">
        <f t="shared" si="153"/>
        <v>23853755.840507519</v>
      </c>
      <c r="O225" s="115">
        <f t="shared" si="154"/>
        <v>25325003.305500001</v>
      </c>
      <c r="P225" s="115">
        <f t="shared" si="155"/>
        <v>26886994.094844408</v>
      </c>
      <c r="Q225" s="116">
        <f t="shared" si="156"/>
        <v>25325003.305500001</v>
      </c>
      <c r="R225" s="115">
        <f t="shared" si="156"/>
        <v>26886994.094844408</v>
      </c>
      <c r="S225" s="115">
        <f t="shared" si="157"/>
        <v>28545325.058228087</v>
      </c>
      <c r="T225" s="115"/>
      <c r="U225" s="115">
        <f t="shared" si="158"/>
        <v>1100460937.2082222</v>
      </c>
      <c r="V225" s="115">
        <f t="shared" si="159"/>
        <v>1240395303.7063909</v>
      </c>
      <c r="W225" s="115">
        <f t="shared" si="160"/>
        <v>1316900171.8860002</v>
      </c>
      <c r="X225" s="116">
        <f t="shared" si="161"/>
        <v>1398123692.9319093</v>
      </c>
      <c r="Y225" s="116">
        <f t="shared" si="162"/>
        <v>1316900171.8860002</v>
      </c>
      <c r="Z225" s="115">
        <f t="shared" si="163"/>
        <v>1398123692.9319093</v>
      </c>
      <c r="AA225" s="115">
        <f t="shared" si="164"/>
        <v>1484356903.0278604</v>
      </c>
      <c r="AB225" s="115"/>
      <c r="AC225" s="117" t="str">
        <f t="shared" si="165"/>
        <v>BERTAHAP</v>
      </c>
      <c r="AD225" s="118">
        <f t="shared" si="166"/>
        <v>0</v>
      </c>
      <c r="AE225" s="119">
        <v>2</v>
      </c>
      <c r="AF225" s="120"/>
      <c r="AG225" s="115" t="e">
        <f>IF(AF225&gt;#REF!,"LB","KR")</f>
        <v>#REF!</v>
      </c>
      <c r="AH225" s="120">
        <v>1210508000</v>
      </c>
      <c r="AI225" s="120">
        <v>1364435000</v>
      </c>
      <c r="AJ225" s="120">
        <v>1448591000</v>
      </c>
      <c r="AK225" s="121">
        <v>1537937000</v>
      </c>
      <c r="AL225" s="121">
        <v>1448591000</v>
      </c>
      <c r="AM225" s="120">
        <v>1537937000</v>
      </c>
      <c r="AN225" s="120">
        <f t="shared" si="177"/>
        <v>1632793000</v>
      </c>
      <c r="AS225" s="5"/>
      <c r="AT225" s="5"/>
      <c r="AV225" s="2"/>
      <c r="AW225" s="2"/>
      <c r="BR225" s="56">
        <f t="shared" si="167"/>
        <v>-961022.93574999645</v>
      </c>
    </row>
    <row r="226" spans="1:70">
      <c r="A226" s="3">
        <f t="shared" si="168"/>
        <v>187</v>
      </c>
      <c r="B226" s="106">
        <v>4</v>
      </c>
      <c r="C226" s="107" t="s">
        <v>183</v>
      </c>
      <c r="D226" s="108">
        <v>10</v>
      </c>
      <c r="E226" s="109"/>
      <c r="F226" s="110" t="s">
        <v>48</v>
      </c>
      <c r="G226" s="111">
        <f t="shared" si="147"/>
        <v>74</v>
      </c>
      <c r="H226" s="111">
        <f t="shared" si="148"/>
        <v>63</v>
      </c>
      <c r="I226" s="112">
        <f t="shared" si="149"/>
        <v>26438045</v>
      </c>
      <c r="J226" s="112">
        <f t="shared" si="150"/>
        <v>2</v>
      </c>
      <c r="K226" s="113">
        <f t="shared" si="151"/>
        <v>0.93</v>
      </c>
      <c r="L226" s="249">
        <f t="shared" si="180"/>
        <v>1.03</v>
      </c>
      <c r="M226" s="115">
        <f t="shared" si="152"/>
        <v>21162710.33092735</v>
      </c>
      <c r="N226" s="115">
        <f t="shared" si="153"/>
        <v>23853755.840507519</v>
      </c>
      <c r="O226" s="115">
        <f t="shared" si="154"/>
        <v>25325003.305500001</v>
      </c>
      <c r="P226" s="115">
        <f t="shared" si="155"/>
        <v>26886994.094844408</v>
      </c>
      <c r="Q226" s="116">
        <f t="shared" si="156"/>
        <v>25325003.305500001</v>
      </c>
      <c r="R226" s="115">
        <f t="shared" si="156"/>
        <v>26886994.094844408</v>
      </c>
      <c r="S226" s="115">
        <f t="shared" si="157"/>
        <v>28545325.058228087</v>
      </c>
      <c r="T226" s="115"/>
      <c r="U226" s="115">
        <f t="shared" si="158"/>
        <v>1333250750.848423</v>
      </c>
      <c r="V226" s="115">
        <f t="shared" si="159"/>
        <v>1502786617.9519737</v>
      </c>
      <c r="W226" s="115">
        <f t="shared" si="160"/>
        <v>1595475208.2465</v>
      </c>
      <c r="X226" s="116">
        <f t="shared" si="161"/>
        <v>1693880627.9751978</v>
      </c>
      <c r="Y226" s="116">
        <f t="shared" si="162"/>
        <v>1595475208.2465</v>
      </c>
      <c r="Z226" s="115">
        <f t="shared" si="163"/>
        <v>1693880627.9751978</v>
      </c>
      <c r="AA226" s="115">
        <f t="shared" si="164"/>
        <v>1798355478.6683695</v>
      </c>
      <c r="AB226" s="115"/>
      <c r="AC226" s="117" t="str">
        <f t="shared" si="165"/>
        <v>BERTAHAP</v>
      </c>
      <c r="AD226" s="118">
        <f t="shared" si="166"/>
        <v>0</v>
      </c>
      <c r="AE226" s="119">
        <v>2</v>
      </c>
      <c r="AF226" s="120"/>
      <c r="AG226" s="115" t="e">
        <f>IF(AF226&gt;#REF!,"LB","KR")</f>
        <v>#REF!</v>
      </c>
      <c r="AH226" s="120">
        <v>1466576000</v>
      </c>
      <c r="AI226" s="120">
        <v>1653066000</v>
      </c>
      <c r="AJ226" s="120">
        <v>1755023000</v>
      </c>
      <c r="AK226" s="121">
        <v>1863269000</v>
      </c>
      <c r="AL226" s="121">
        <v>1755023000</v>
      </c>
      <c r="AM226" s="120">
        <v>1863269000</v>
      </c>
      <c r="AN226" s="120">
        <f t="shared" si="177"/>
        <v>1978192000</v>
      </c>
      <c r="AS226" s="5"/>
      <c r="AT226" s="5"/>
      <c r="AV226" s="2"/>
      <c r="AW226" s="2"/>
      <c r="BR226" s="56">
        <f t="shared" si="167"/>
        <v>-961022.93574999645</v>
      </c>
    </row>
    <row r="227" spans="1:70">
      <c r="A227" s="3">
        <f t="shared" si="168"/>
        <v>188</v>
      </c>
      <c r="B227" s="106">
        <v>5</v>
      </c>
      <c r="C227" s="107" t="s">
        <v>183</v>
      </c>
      <c r="D227" s="108">
        <v>16</v>
      </c>
      <c r="E227" s="109"/>
      <c r="F227" s="110" t="s">
        <v>52</v>
      </c>
      <c r="G227" s="111">
        <f t="shared" si="147"/>
        <v>71</v>
      </c>
      <c r="H227" s="111">
        <f t="shared" si="148"/>
        <v>63</v>
      </c>
      <c r="I227" s="112">
        <f t="shared" si="149"/>
        <v>26438045</v>
      </c>
      <c r="J227" s="112">
        <f t="shared" si="150"/>
        <v>2</v>
      </c>
      <c r="K227" s="113">
        <f t="shared" si="151"/>
        <v>0.93</v>
      </c>
      <c r="L227" s="249">
        <f t="shared" si="180"/>
        <v>1.03</v>
      </c>
      <c r="M227" s="115">
        <f t="shared" si="152"/>
        <v>21162710.33092735</v>
      </c>
      <c r="N227" s="115">
        <f t="shared" si="153"/>
        <v>23853755.840507519</v>
      </c>
      <c r="O227" s="115">
        <f t="shared" si="154"/>
        <v>25325003.305500001</v>
      </c>
      <c r="P227" s="115">
        <f t="shared" si="155"/>
        <v>26886994.094844408</v>
      </c>
      <c r="Q227" s="116">
        <f t="shared" si="156"/>
        <v>25325003.305500001</v>
      </c>
      <c r="R227" s="115">
        <f t="shared" si="156"/>
        <v>26886994.094844408</v>
      </c>
      <c r="S227" s="115">
        <f t="shared" si="157"/>
        <v>28545325.058228087</v>
      </c>
      <c r="T227" s="115"/>
      <c r="U227" s="115">
        <f t="shared" si="158"/>
        <v>1333250750.848423</v>
      </c>
      <c r="V227" s="115">
        <f t="shared" si="159"/>
        <v>1502786617.9519737</v>
      </c>
      <c r="W227" s="115">
        <f t="shared" si="160"/>
        <v>1595475208.2465</v>
      </c>
      <c r="X227" s="116">
        <f t="shared" si="161"/>
        <v>1693880627.9751978</v>
      </c>
      <c r="Y227" s="116">
        <f t="shared" si="162"/>
        <v>1595475208.2465</v>
      </c>
      <c r="Z227" s="115">
        <f t="shared" si="163"/>
        <v>1693880627.9751978</v>
      </c>
      <c r="AA227" s="115">
        <f t="shared" si="164"/>
        <v>1798355478.6683695</v>
      </c>
      <c r="AB227" s="115"/>
      <c r="AC227" s="117" t="str">
        <f t="shared" si="165"/>
        <v>BERTAHAP</v>
      </c>
      <c r="AD227" s="118">
        <f t="shared" si="166"/>
        <v>0</v>
      </c>
      <c r="AE227" s="119">
        <v>2</v>
      </c>
      <c r="AF227" s="120"/>
      <c r="AG227" s="115" t="e">
        <f>IF(AF227&gt;#REF!,"LB","KR")</f>
        <v>#REF!</v>
      </c>
      <c r="AH227" s="120">
        <v>1466576000</v>
      </c>
      <c r="AI227" s="120">
        <v>1653066000</v>
      </c>
      <c r="AJ227" s="120">
        <v>1755023000</v>
      </c>
      <c r="AK227" s="121">
        <v>1863269000</v>
      </c>
      <c r="AL227" s="121">
        <v>1755023000</v>
      </c>
      <c r="AM227" s="120">
        <v>1863269000</v>
      </c>
      <c r="AN227" s="120">
        <f t="shared" si="177"/>
        <v>1978192000</v>
      </c>
      <c r="AS227" s="5"/>
      <c r="AT227" s="5"/>
      <c r="AV227" s="2"/>
      <c r="AW227" s="2"/>
      <c r="BR227" s="56">
        <f t="shared" si="167"/>
        <v>-961022.93574999645</v>
      </c>
    </row>
    <row r="228" spans="1:70">
      <c r="A228" s="3">
        <f t="shared" si="168"/>
        <v>189</v>
      </c>
      <c r="B228" s="106">
        <v>6</v>
      </c>
      <c r="C228" s="107" t="s">
        <v>183</v>
      </c>
      <c r="D228" s="106">
        <v>18</v>
      </c>
      <c r="E228" s="109"/>
      <c r="F228" s="110" t="s">
        <v>54</v>
      </c>
      <c r="G228" s="111">
        <f t="shared" si="147"/>
        <v>97</v>
      </c>
      <c r="H228" s="111">
        <f t="shared" si="148"/>
        <v>85</v>
      </c>
      <c r="I228" s="112">
        <f t="shared" si="149"/>
        <v>26438045</v>
      </c>
      <c r="J228" s="112">
        <f t="shared" si="150"/>
        <v>2</v>
      </c>
      <c r="K228" s="113">
        <f t="shared" si="151"/>
        <v>0.93</v>
      </c>
      <c r="L228" s="249">
        <f t="shared" si="180"/>
        <v>1.03</v>
      </c>
      <c r="M228" s="115">
        <f t="shared" si="152"/>
        <v>21162710.33092735</v>
      </c>
      <c r="N228" s="115">
        <f t="shared" si="153"/>
        <v>23853755.840507519</v>
      </c>
      <c r="O228" s="115">
        <f t="shared" si="154"/>
        <v>25325003.305500001</v>
      </c>
      <c r="P228" s="115">
        <f t="shared" si="155"/>
        <v>26886994.094844408</v>
      </c>
      <c r="Q228" s="116">
        <f t="shared" si="156"/>
        <v>25325003.305500001</v>
      </c>
      <c r="R228" s="115">
        <f t="shared" si="156"/>
        <v>26886994.094844408</v>
      </c>
      <c r="S228" s="115">
        <f t="shared" si="157"/>
        <v>28545325.058228087</v>
      </c>
      <c r="T228" s="115"/>
      <c r="U228" s="115">
        <f t="shared" si="158"/>
        <v>1798830378.1288247</v>
      </c>
      <c r="V228" s="115">
        <f t="shared" si="159"/>
        <v>2027569246.4431391</v>
      </c>
      <c r="W228" s="115">
        <f t="shared" si="160"/>
        <v>2152625280.9675002</v>
      </c>
      <c r="X228" s="116">
        <f t="shared" si="161"/>
        <v>2285394498.0617747</v>
      </c>
      <c r="Y228" s="116">
        <f t="shared" si="162"/>
        <v>2152625280.9675002</v>
      </c>
      <c r="Z228" s="115">
        <f t="shared" si="163"/>
        <v>2285394498.0617747</v>
      </c>
      <c r="AA228" s="115">
        <f t="shared" si="164"/>
        <v>2426352629.9493876</v>
      </c>
      <c r="AB228" s="115"/>
      <c r="AC228" s="117" t="str">
        <f t="shared" si="165"/>
        <v>BERTAHAP</v>
      </c>
      <c r="AD228" s="118">
        <f t="shared" si="166"/>
        <v>0</v>
      </c>
      <c r="AE228" s="119">
        <v>2</v>
      </c>
      <c r="AF228" s="120"/>
      <c r="AG228" s="115" t="e">
        <f>IF(AF228&gt;#REF!,"LB","KR")</f>
        <v>#REF!</v>
      </c>
      <c r="AH228" s="120">
        <v>1978714000</v>
      </c>
      <c r="AI228" s="120">
        <v>2230327000</v>
      </c>
      <c r="AJ228" s="120">
        <v>2367888000</v>
      </c>
      <c r="AK228" s="121">
        <v>2513934000</v>
      </c>
      <c r="AL228" s="121">
        <v>2367888000</v>
      </c>
      <c r="AM228" s="120">
        <v>2513934000</v>
      </c>
      <c r="AN228" s="120">
        <f t="shared" si="177"/>
        <v>2668988000</v>
      </c>
      <c r="AS228" s="5"/>
      <c r="AT228" s="5"/>
      <c r="AV228" s="2"/>
      <c r="AW228" s="2"/>
      <c r="BR228" s="56">
        <f t="shared" si="167"/>
        <v>-961022.93574999645</v>
      </c>
    </row>
    <row r="229" spans="1:70">
      <c r="A229" s="3">
        <f t="shared" si="168"/>
        <v>190</v>
      </c>
      <c r="B229" s="106">
        <v>7</v>
      </c>
      <c r="C229" s="107" t="s">
        <v>183</v>
      </c>
      <c r="D229" s="106">
        <v>20</v>
      </c>
      <c r="E229" s="109"/>
      <c r="F229" s="110" t="s">
        <v>70</v>
      </c>
      <c r="G229" s="111">
        <f t="shared" si="147"/>
        <v>60</v>
      </c>
      <c r="H229" s="111">
        <f t="shared" si="148"/>
        <v>51</v>
      </c>
      <c r="I229" s="112">
        <f t="shared" si="149"/>
        <v>26438045</v>
      </c>
      <c r="J229" s="112">
        <f t="shared" si="150"/>
        <v>2</v>
      </c>
      <c r="K229" s="113">
        <f t="shared" si="151"/>
        <v>0.93</v>
      </c>
      <c r="L229" s="249">
        <f t="shared" si="180"/>
        <v>1.03</v>
      </c>
      <c r="M229" s="115">
        <f t="shared" si="152"/>
        <v>21162710.33092735</v>
      </c>
      <c r="N229" s="115">
        <f t="shared" si="153"/>
        <v>23853755.840507519</v>
      </c>
      <c r="O229" s="115">
        <f t="shared" si="154"/>
        <v>25325003.305500001</v>
      </c>
      <c r="P229" s="115">
        <f t="shared" si="155"/>
        <v>26886994.094844408</v>
      </c>
      <c r="Q229" s="116">
        <f t="shared" si="156"/>
        <v>25325003.305500001</v>
      </c>
      <c r="R229" s="115">
        <f t="shared" si="156"/>
        <v>26886994.094844408</v>
      </c>
      <c r="S229" s="115">
        <f t="shared" si="157"/>
        <v>28545325.058228087</v>
      </c>
      <c r="T229" s="115"/>
      <c r="U229" s="115">
        <f t="shared" si="158"/>
        <v>1079298226.8772948</v>
      </c>
      <c r="V229" s="115">
        <f t="shared" si="159"/>
        <v>1216541547.8658834</v>
      </c>
      <c r="W229" s="115">
        <f t="shared" si="160"/>
        <v>1291575168.5805001</v>
      </c>
      <c r="X229" s="116">
        <f t="shared" si="161"/>
        <v>1371236698.8370647</v>
      </c>
      <c r="Y229" s="116">
        <f t="shared" si="162"/>
        <v>1291575168.5805001</v>
      </c>
      <c r="Z229" s="115">
        <f t="shared" si="163"/>
        <v>1371236698.8370647</v>
      </c>
      <c r="AA229" s="115">
        <f t="shared" si="164"/>
        <v>1455811577.9696324</v>
      </c>
      <c r="AB229" s="115"/>
      <c r="AC229" s="117" t="str">
        <f t="shared" si="165"/>
        <v>BERTAHAP</v>
      </c>
      <c r="AD229" s="118">
        <f t="shared" si="166"/>
        <v>0</v>
      </c>
      <c r="AE229" s="119">
        <v>2</v>
      </c>
      <c r="AF229" s="120"/>
      <c r="AG229" s="115" t="e">
        <f>IF(AF229&gt;#REF!,"LB","KR")</f>
        <v>#REF!</v>
      </c>
      <c r="AH229" s="120">
        <v>1187229000</v>
      </c>
      <c r="AI229" s="120">
        <v>1338196000</v>
      </c>
      <c r="AJ229" s="120">
        <v>1420733000</v>
      </c>
      <c r="AK229" s="121">
        <v>1508361000</v>
      </c>
      <c r="AL229" s="121">
        <v>1420733000</v>
      </c>
      <c r="AM229" s="120">
        <v>1508361000</v>
      </c>
      <c r="AN229" s="120">
        <f t="shared" si="177"/>
        <v>1601393000</v>
      </c>
      <c r="AS229" s="5"/>
      <c r="AT229" s="5"/>
      <c r="AV229" s="2"/>
      <c r="AW229" s="2"/>
      <c r="BR229" s="56">
        <f t="shared" si="167"/>
        <v>-961022.93574999645</v>
      </c>
    </row>
    <row r="230" spans="1:70">
      <c r="A230" s="3">
        <f t="shared" si="168"/>
        <v>191</v>
      </c>
      <c r="B230" s="106">
        <v>8</v>
      </c>
      <c r="C230" s="107" t="s">
        <v>183</v>
      </c>
      <c r="D230" s="106">
        <v>22</v>
      </c>
      <c r="E230" s="109"/>
      <c r="F230" s="110" t="s">
        <v>89</v>
      </c>
      <c r="G230" s="111">
        <f t="shared" si="147"/>
        <v>81</v>
      </c>
      <c r="H230" s="111">
        <f t="shared" si="148"/>
        <v>70</v>
      </c>
      <c r="I230" s="112">
        <f t="shared" si="149"/>
        <v>26438045</v>
      </c>
      <c r="J230" s="112">
        <f t="shared" si="150"/>
        <v>4</v>
      </c>
      <c r="K230" s="113">
        <f t="shared" si="151"/>
        <v>0.97</v>
      </c>
      <c r="L230" s="249">
        <f t="shared" si="180"/>
        <v>1.03</v>
      </c>
      <c r="M230" s="115">
        <f t="shared" si="152"/>
        <v>22072934.431182291</v>
      </c>
      <c r="N230" s="115">
        <f t="shared" si="153"/>
        <v>24879723.833647624</v>
      </c>
      <c r="O230" s="115">
        <f t="shared" si="154"/>
        <v>26414250.759500001</v>
      </c>
      <c r="P230" s="115">
        <f t="shared" si="155"/>
        <v>28043423.948386107</v>
      </c>
      <c r="Q230" s="116">
        <f t="shared" si="156"/>
        <v>26414250.759500001</v>
      </c>
      <c r="R230" s="115">
        <f t="shared" si="156"/>
        <v>28043423.948386107</v>
      </c>
      <c r="S230" s="115">
        <f t="shared" si="157"/>
        <v>29773080.974711016</v>
      </c>
      <c r="T230" s="115"/>
      <c r="U230" s="115">
        <f t="shared" si="158"/>
        <v>1545105410.1827605</v>
      </c>
      <c r="V230" s="115">
        <f t="shared" si="159"/>
        <v>1741580668.3553336</v>
      </c>
      <c r="W230" s="115">
        <f t="shared" si="160"/>
        <v>1848997553.165</v>
      </c>
      <c r="X230" s="116">
        <f t="shared" si="161"/>
        <v>1963039676.3870275</v>
      </c>
      <c r="Y230" s="116">
        <f t="shared" si="162"/>
        <v>1848997553.165</v>
      </c>
      <c r="Z230" s="115">
        <f t="shared" si="163"/>
        <v>1963039676.3870275</v>
      </c>
      <c r="AA230" s="115">
        <f t="shared" si="164"/>
        <v>2084115668.2297711</v>
      </c>
      <c r="AB230" s="115"/>
      <c r="AC230" s="117" t="str">
        <f t="shared" si="165"/>
        <v>BERTAHAP</v>
      </c>
      <c r="AD230" s="118">
        <f t="shared" si="166"/>
        <v>0</v>
      </c>
      <c r="AE230" s="119">
        <v>2</v>
      </c>
      <c r="AF230" s="120"/>
      <c r="AG230" s="115" t="e">
        <f>IF(AF230&gt;#REF!,"LB","KR")</f>
        <v>#REF!</v>
      </c>
      <c r="AH230" s="120">
        <v>1699616000</v>
      </c>
      <c r="AI230" s="120">
        <v>1915739000</v>
      </c>
      <c r="AJ230" s="120">
        <v>2033898000</v>
      </c>
      <c r="AK230" s="121">
        <v>2159344000</v>
      </c>
      <c r="AL230" s="121">
        <v>2033898000</v>
      </c>
      <c r="AM230" s="120">
        <v>2159344000</v>
      </c>
      <c r="AN230" s="120">
        <f t="shared" si="177"/>
        <v>2292528000</v>
      </c>
      <c r="AS230" s="5"/>
      <c r="AT230" s="5"/>
      <c r="AV230" s="2"/>
      <c r="AW230" s="2"/>
      <c r="BR230" s="56">
        <f t="shared" si="167"/>
        <v>128224.51825000346</v>
      </c>
    </row>
    <row r="231" spans="1:70">
      <c r="A231" s="3">
        <f t="shared" si="168"/>
        <v>192</v>
      </c>
      <c r="B231" s="106">
        <v>1</v>
      </c>
      <c r="C231" s="107" t="s">
        <v>184</v>
      </c>
      <c r="D231" s="108" t="s">
        <v>24</v>
      </c>
      <c r="E231" s="109"/>
      <c r="F231" s="110" t="s">
        <v>39</v>
      </c>
      <c r="G231" s="111">
        <f t="shared" si="147"/>
        <v>113</v>
      </c>
      <c r="H231" s="111">
        <f t="shared" si="148"/>
        <v>101</v>
      </c>
      <c r="I231" s="112">
        <f t="shared" si="149"/>
        <v>26438045</v>
      </c>
      <c r="J231" s="112">
        <f t="shared" si="150"/>
        <v>6</v>
      </c>
      <c r="K231" s="113">
        <f t="shared" si="151"/>
        <v>0.95</v>
      </c>
      <c r="L231" s="114">
        <f t="shared" ref="L231:L238" si="181">SUMIF($AN$4:$AN$22,D231,$BB$4:$BB$22)</f>
        <v>1.02</v>
      </c>
      <c r="M231" s="115">
        <f t="shared" si="152"/>
        <v>21407940.61036497</v>
      </c>
      <c r="N231" s="115">
        <f t="shared" si="153"/>
        <v>24130169.547397207</v>
      </c>
      <c r="O231" s="115">
        <f t="shared" si="154"/>
        <v>25618465.605</v>
      </c>
      <c r="P231" s="115">
        <f t="shared" si="155"/>
        <v>27198556.506842293</v>
      </c>
      <c r="Q231" s="116">
        <f t="shared" si="156"/>
        <v>25618465.605</v>
      </c>
      <c r="R231" s="115">
        <f t="shared" si="156"/>
        <v>27198556.506842293</v>
      </c>
      <c r="S231" s="115">
        <f t="shared" si="157"/>
        <v>28876103.958057225</v>
      </c>
      <c r="T231" s="115"/>
      <c r="U231" s="115">
        <f t="shared" si="158"/>
        <v>2162202001.646862</v>
      </c>
      <c r="V231" s="115">
        <f t="shared" si="159"/>
        <v>2437147124.287118</v>
      </c>
      <c r="W231" s="115">
        <f t="shared" si="160"/>
        <v>2587465026.105</v>
      </c>
      <c r="X231" s="116">
        <f t="shared" si="161"/>
        <v>2747054207.1910715</v>
      </c>
      <c r="Y231" s="116">
        <f t="shared" si="162"/>
        <v>2587465026.105</v>
      </c>
      <c r="Z231" s="115">
        <f t="shared" si="163"/>
        <v>2747054207.1910715</v>
      </c>
      <c r="AA231" s="115">
        <f t="shared" si="164"/>
        <v>2916486499.7637796</v>
      </c>
      <c r="AB231" s="115"/>
      <c r="AC231" s="117" t="str">
        <f t="shared" si="165"/>
        <v>BERTAHAP</v>
      </c>
      <c r="AD231" s="118">
        <f t="shared" si="166"/>
        <v>0</v>
      </c>
      <c r="AE231" s="119">
        <v>2</v>
      </c>
      <c r="AF231" s="120"/>
      <c r="AG231" s="115" t="e">
        <f>IF(AF231&gt;#REF!,"LB","KR")</f>
        <v>#REF!</v>
      </c>
      <c r="AH231" s="120">
        <v>2378423000</v>
      </c>
      <c r="AI231" s="120">
        <v>2680862000</v>
      </c>
      <c r="AJ231" s="120">
        <v>2846212000</v>
      </c>
      <c r="AK231" s="121">
        <v>3021760000</v>
      </c>
      <c r="AL231" s="121">
        <v>2846212000</v>
      </c>
      <c r="AM231" s="120">
        <v>3021760000</v>
      </c>
      <c r="AN231" s="120">
        <f t="shared" si="177"/>
        <v>3208136000</v>
      </c>
      <c r="AS231" s="5"/>
      <c r="AT231" s="5"/>
      <c r="AV231" s="2"/>
      <c r="AW231" s="2"/>
      <c r="BR231" s="56">
        <f t="shared" si="167"/>
        <v>-667560.63624999672</v>
      </c>
    </row>
    <row r="232" spans="1:70">
      <c r="A232" s="3">
        <f t="shared" si="168"/>
        <v>193</v>
      </c>
      <c r="B232" s="106">
        <v>2</v>
      </c>
      <c r="C232" s="107" t="s">
        <v>184</v>
      </c>
      <c r="D232" s="108" t="s">
        <v>35</v>
      </c>
      <c r="E232" s="109"/>
      <c r="F232" s="110" t="s">
        <v>42</v>
      </c>
      <c r="G232" s="111">
        <f t="shared" ref="G232:G295" si="182">SUMIF($V$10:$V$28,F232,$AA$10:$AA$28)</f>
        <v>78</v>
      </c>
      <c r="H232" s="111">
        <f t="shared" ref="H232:H298" si="183">SUMIF($V$10:$V$28,F232,$X$10:$X$28)</f>
        <v>66</v>
      </c>
      <c r="I232" s="112">
        <f t="shared" ref="I232:I298" si="184">$I$27</f>
        <v>26438045</v>
      </c>
      <c r="J232" s="112">
        <f t="shared" ref="J232:J298" si="185">SUMIF($AN$4:$AN$22,D232,$AO$4:$AO$22)</f>
        <v>2</v>
      </c>
      <c r="K232" s="113">
        <f t="shared" ref="K232:K295" si="186">IF(J232=$AJ$25,$AI$25,IF(J232=$AJ$26,$AI$26,IF(J232=$AJ$27,$AI$27,IF(J232=$AJ$28,$AI$28,IF(J232=$AJ$29,$AI$29,IF(J232=$AJ$30,$AI$30))))))</f>
        <v>0.93</v>
      </c>
      <c r="L232" s="114">
        <f t="shared" si="181"/>
        <v>1.02</v>
      </c>
      <c r="M232" s="115">
        <f t="shared" ref="M232:M298" si="187">$O232/(1+6%/12)^36</f>
        <v>20957247.12383097</v>
      </c>
      <c r="N232" s="115">
        <f t="shared" ref="N232:N298" si="188">$O232/(1+6%/12)^12</f>
        <v>23622165.977978319</v>
      </c>
      <c r="O232" s="115">
        <f t="shared" ref="O232:O298" si="189">$I$27*K232*L232</f>
        <v>25079129.487000003</v>
      </c>
      <c r="P232" s="115">
        <f t="shared" ref="P232:P298" si="190">$O232*(1+6%/12)^12</f>
        <v>26625955.317224566</v>
      </c>
      <c r="Q232" s="116">
        <f t="shared" ref="Q232:R298" si="191">O232</f>
        <v>25079129.487000003</v>
      </c>
      <c r="R232" s="115">
        <f t="shared" si="191"/>
        <v>26625955.317224566</v>
      </c>
      <c r="S232" s="115">
        <f t="shared" ref="S232:S298" si="192">$O232*(1+6%/12)^24</f>
        <v>28268185.979992867</v>
      </c>
      <c r="T232" s="115"/>
      <c r="U232" s="115">
        <f t="shared" ref="U232:U298" si="193">M232*H232</f>
        <v>1383178310.1728439</v>
      </c>
      <c r="V232" s="115">
        <f t="shared" ref="V232:V298" si="194">N232*H232</f>
        <v>1559062954.5465691</v>
      </c>
      <c r="W232" s="115">
        <f t="shared" ref="W232:W298" si="195">O232*H232</f>
        <v>1655222546.1420002</v>
      </c>
      <c r="X232" s="116">
        <f t="shared" ref="X232:X298" si="196">P232*H232</f>
        <v>1757313050.9368215</v>
      </c>
      <c r="Y232" s="116">
        <f t="shared" ref="Y232:Y298" si="197">Q232*H232</f>
        <v>1655222546.1420002</v>
      </c>
      <c r="Z232" s="115">
        <f t="shared" ref="Z232:Z298" si="198">R232*H232</f>
        <v>1757313050.9368215</v>
      </c>
      <c r="AA232" s="115">
        <f t="shared" ref="AA232:AA298" si="199">S232*H232</f>
        <v>1865700274.6795292</v>
      </c>
      <c r="AB232" s="115"/>
      <c r="AC232" s="117" t="str">
        <f t="shared" ref="AC232:AC298" si="200">IF(AE232=$H$32,$M$32,IF(AE232=$H$33,$M$33,IF(AE232=$H$34,$M$34)))</f>
        <v>BERTAHAP</v>
      </c>
      <c r="AD232" s="118">
        <f t="shared" ref="AD232:AD295" si="201">IF(AC232=$M$32,$N$32,IF(AC232=$M$33,$N$33,$N$34))</f>
        <v>0</v>
      </c>
      <c r="AE232" s="119">
        <v>2</v>
      </c>
      <c r="AF232" s="120"/>
      <c r="AG232" s="115" t="e">
        <f>IF(AF232&gt;#REF!,"LB","KR")</f>
        <v>#REF!</v>
      </c>
      <c r="AH232" s="120">
        <v>1521497000</v>
      </c>
      <c r="AI232" s="120">
        <v>1714970000</v>
      </c>
      <c r="AJ232" s="120">
        <v>1820745000</v>
      </c>
      <c r="AK232" s="121">
        <v>1933045000</v>
      </c>
      <c r="AL232" s="121">
        <v>1820745000</v>
      </c>
      <c r="AM232" s="120">
        <v>1933045000</v>
      </c>
      <c r="AN232" s="120">
        <f t="shared" si="177"/>
        <v>2052271000</v>
      </c>
      <c r="AS232" s="5"/>
      <c r="AT232" s="5"/>
      <c r="AV232" s="2"/>
      <c r="AW232" s="2"/>
      <c r="BR232" s="56">
        <f t="shared" ref="BR232:BR298" si="202">O232-$O$298</f>
        <v>-1206896.7542499937</v>
      </c>
    </row>
    <row r="233" spans="1:70">
      <c r="A233" s="3">
        <f t="shared" ref="A233:A296" si="203">A232+1</f>
        <v>194</v>
      </c>
      <c r="B233" s="106">
        <v>3</v>
      </c>
      <c r="C233" s="107" t="s">
        <v>184</v>
      </c>
      <c r="D233" s="108" t="s">
        <v>41</v>
      </c>
      <c r="E233" s="109"/>
      <c r="F233" s="110" t="s">
        <v>45</v>
      </c>
      <c r="G233" s="111">
        <f t="shared" si="182"/>
        <v>60</v>
      </c>
      <c r="H233" s="111">
        <f t="shared" si="183"/>
        <v>52</v>
      </c>
      <c r="I233" s="112">
        <f t="shared" si="184"/>
        <v>26438045</v>
      </c>
      <c r="J233" s="112">
        <f t="shared" si="185"/>
        <v>2</v>
      </c>
      <c r="K233" s="113">
        <f t="shared" si="186"/>
        <v>0.93</v>
      </c>
      <c r="L233" s="114">
        <f t="shared" si="181"/>
        <v>1.02</v>
      </c>
      <c r="M233" s="115">
        <f t="shared" si="187"/>
        <v>20957247.12383097</v>
      </c>
      <c r="N233" s="115">
        <f t="shared" si="188"/>
        <v>23622165.977978319</v>
      </c>
      <c r="O233" s="115">
        <f t="shared" si="189"/>
        <v>25079129.487000003</v>
      </c>
      <c r="P233" s="115">
        <f t="shared" si="190"/>
        <v>26625955.317224566</v>
      </c>
      <c r="Q233" s="116">
        <f t="shared" si="191"/>
        <v>25079129.487000003</v>
      </c>
      <c r="R233" s="115">
        <f t="shared" si="191"/>
        <v>26625955.317224566</v>
      </c>
      <c r="S233" s="115">
        <f t="shared" si="192"/>
        <v>28268185.979992867</v>
      </c>
      <c r="T233" s="115"/>
      <c r="U233" s="115">
        <f t="shared" si="193"/>
        <v>1089776850.4392104</v>
      </c>
      <c r="V233" s="115">
        <f t="shared" si="194"/>
        <v>1228352630.8548727</v>
      </c>
      <c r="W233" s="115">
        <f t="shared" si="195"/>
        <v>1304114733.3240001</v>
      </c>
      <c r="X233" s="116">
        <f t="shared" si="196"/>
        <v>1384549676.4956775</v>
      </c>
      <c r="Y233" s="116">
        <f t="shared" si="197"/>
        <v>1304114733.3240001</v>
      </c>
      <c r="Z233" s="115">
        <f t="shared" si="198"/>
        <v>1384549676.4956775</v>
      </c>
      <c r="AA233" s="115">
        <f t="shared" si="199"/>
        <v>1469945670.9596291</v>
      </c>
      <c r="AB233" s="115"/>
      <c r="AC233" s="117" t="str">
        <f t="shared" si="200"/>
        <v>BERTAHAP</v>
      </c>
      <c r="AD233" s="118">
        <f t="shared" si="201"/>
        <v>0</v>
      </c>
      <c r="AE233" s="119">
        <v>2</v>
      </c>
      <c r="AF233" s="120"/>
      <c r="AG233" s="115" t="e">
        <f>IF(AF233&gt;#REF!,"LB","KR")</f>
        <v>#REF!</v>
      </c>
      <c r="AH233" s="120">
        <v>1198755000</v>
      </c>
      <c r="AI233" s="120">
        <v>1351188000</v>
      </c>
      <c r="AJ233" s="120">
        <v>1434527000</v>
      </c>
      <c r="AK233" s="121">
        <v>1523005000</v>
      </c>
      <c r="AL233" s="121">
        <v>1434527000</v>
      </c>
      <c r="AM233" s="120">
        <v>1523005000</v>
      </c>
      <c r="AN233" s="120">
        <f t="shared" si="177"/>
        <v>1616941000</v>
      </c>
      <c r="AS233" s="5"/>
      <c r="AT233" s="5"/>
      <c r="AV233" s="2"/>
      <c r="AW233" s="2"/>
      <c r="BR233" s="56">
        <f t="shared" si="202"/>
        <v>-1206896.7542499937</v>
      </c>
    </row>
    <row r="234" spans="1:70">
      <c r="A234" s="3">
        <f t="shared" si="203"/>
        <v>195</v>
      </c>
      <c r="B234" s="106">
        <v>4</v>
      </c>
      <c r="C234" s="107" t="s">
        <v>184</v>
      </c>
      <c r="D234" s="108">
        <v>10</v>
      </c>
      <c r="E234" s="109"/>
      <c r="F234" s="110" t="s">
        <v>48</v>
      </c>
      <c r="G234" s="111">
        <f t="shared" si="182"/>
        <v>74</v>
      </c>
      <c r="H234" s="111">
        <f t="shared" si="183"/>
        <v>63</v>
      </c>
      <c r="I234" s="112">
        <f t="shared" si="184"/>
        <v>26438045</v>
      </c>
      <c r="J234" s="112">
        <f t="shared" si="185"/>
        <v>2</v>
      </c>
      <c r="K234" s="113">
        <f t="shared" si="186"/>
        <v>0.93</v>
      </c>
      <c r="L234" s="114">
        <f t="shared" si="181"/>
        <v>1.02</v>
      </c>
      <c r="M234" s="115">
        <f t="shared" si="187"/>
        <v>20957247.12383097</v>
      </c>
      <c r="N234" s="115">
        <f t="shared" si="188"/>
        <v>23622165.977978319</v>
      </c>
      <c r="O234" s="115">
        <f t="shared" si="189"/>
        <v>25079129.487000003</v>
      </c>
      <c r="P234" s="115">
        <f t="shared" si="190"/>
        <v>26625955.317224566</v>
      </c>
      <c r="Q234" s="116">
        <f t="shared" si="191"/>
        <v>25079129.487000003</v>
      </c>
      <c r="R234" s="115">
        <f t="shared" si="191"/>
        <v>26625955.317224566</v>
      </c>
      <c r="S234" s="115">
        <f t="shared" si="192"/>
        <v>28268185.979992867</v>
      </c>
      <c r="T234" s="115"/>
      <c r="U234" s="115">
        <f t="shared" si="193"/>
        <v>1320306568.8013511</v>
      </c>
      <c r="V234" s="115">
        <f t="shared" si="194"/>
        <v>1488196456.6126342</v>
      </c>
      <c r="W234" s="115">
        <f t="shared" si="195"/>
        <v>1579985157.6810002</v>
      </c>
      <c r="X234" s="116">
        <f t="shared" si="196"/>
        <v>1677435184.9851477</v>
      </c>
      <c r="Y234" s="116">
        <f t="shared" si="197"/>
        <v>1579985157.6810002</v>
      </c>
      <c r="Z234" s="115">
        <f t="shared" si="198"/>
        <v>1677435184.9851477</v>
      </c>
      <c r="AA234" s="115">
        <f t="shared" si="199"/>
        <v>1780895716.7395506</v>
      </c>
      <c r="AB234" s="115"/>
      <c r="AC234" s="117" t="str">
        <f t="shared" si="200"/>
        <v>BERTAHAP</v>
      </c>
      <c r="AD234" s="118">
        <f t="shared" si="201"/>
        <v>0</v>
      </c>
      <c r="AE234" s="119">
        <v>2</v>
      </c>
      <c r="AF234" s="120"/>
      <c r="AG234" s="115" t="e">
        <f>IF(AF234&gt;#REF!,"LB","KR")</f>
        <v>#REF!</v>
      </c>
      <c r="AH234" s="120">
        <v>1452338000</v>
      </c>
      <c r="AI234" s="120">
        <v>1637017000</v>
      </c>
      <c r="AJ234" s="120">
        <v>1737984000</v>
      </c>
      <c r="AK234" s="121">
        <v>1845179000</v>
      </c>
      <c r="AL234" s="121">
        <v>1737984000</v>
      </c>
      <c r="AM234" s="120">
        <v>1845179000</v>
      </c>
      <c r="AN234" s="120">
        <f t="shared" si="177"/>
        <v>1958986000</v>
      </c>
      <c r="AS234" s="5"/>
      <c r="AT234" s="5"/>
      <c r="AV234" s="2"/>
      <c r="AW234" s="2"/>
      <c r="BR234" s="56">
        <f t="shared" si="202"/>
        <v>-1206896.7542499937</v>
      </c>
    </row>
    <row r="235" spans="1:70">
      <c r="A235" s="3">
        <f t="shared" si="203"/>
        <v>196</v>
      </c>
      <c r="B235" s="106">
        <v>5</v>
      </c>
      <c r="C235" s="107" t="s">
        <v>184</v>
      </c>
      <c r="D235" s="108">
        <v>16</v>
      </c>
      <c r="E235" s="109"/>
      <c r="F235" s="110" t="s">
        <v>52</v>
      </c>
      <c r="G235" s="111">
        <f t="shared" si="182"/>
        <v>71</v>
      </c>
      <c r="H235" s="111">
        <f t="shared" si="183"/>
        <v>63</v>
      </c>
      <c r="I235" s="112">
        <f t="shared" si="184"/>
        <v>26438045</v>
      </c>
      <c r="J235" s="112">
        <f t="shared" si="185"/>
        <v>2</v>
      </c>
      <c r="K235" s="113">
        <f t="shared" si="186"/>
        <v>0.93</v>
      </c>
      <c r="L235" s="114">
        <f t="shared" si="181"/>
        <v>1.02</v>
      </c>
      <c r="M235" s="115">
        <f t="shared" si="187"/>
        <v>20957247.12383097</v>
      </c>
      <c r="N235" s="115">
        <f t="shared" si="188"/>
        <v>23622165.977978319</v>
      </c>
      <c r="O235" s="115">
        <f t="shared" si="189"/>
        <v>25079129.487000003</v>
      </c>
      <c r="P235" s="115">
        <f t="shared" si="190"/>
        <v>26625955.317224566</v>
      </c>
      <c r="Q235" s="116">
        <f t="shared" si="191"/>
        <v>25079129.487000003</v>
      </c>
      <c r="R235" s="115">
        <f t="shared" si="191"/>
        <v>26625955.317224566</v>
      </c>
      <c r="S235" s="115">
        <f t="shared" si="192"/>
        <v>28268185.979992867</v>
      </c>
      <c r="T235" s="115"/>
      <c r="U235" s="115">
        <f t="shared" si="193"/>
        <v>1320306568.8013511</v>
      </c>
      <c r="V235" s="115">
        <f t="shared" si="194"/>
        <v>1488196456.6126342</v>
      </c>
      <c r="W235" s="115">
        <f t="shared" si="195"/>
        <v>1579985157.6810002</v>
      </c>
      <c r="X235" s="116">
        <f t="shared" si="196"/>
        <v>1677435184.9851477</v>
      </c>
      <c r="Y235" s="116">
        <f t="shared" si="197"/>
        <v>1579985157.6810002</v>
      </c>
      <c r="Z235" s="115">
        <f t="shared" si="198"/>
        <v>1677435184.9851477</v>
      </c>
      <c r="AA235" s="115">
        <f t="shared" si="199"/>
        <v>1780895716.7395506</v>
      </c>
      <c r="AB235" s="115"/>
      <c r="AC235" s="117" t="str">
        <f t="shared" si="200"/>
        <v>BERTAHAP</v>
      </c>
      <c r="AD235" s="118">
        <f t="shared" si="201"/>
        <v>0</v>
      </c>
      <c r="AE235" s="119">
        <v>2</v>
      </c>
      <c r="AF235" s="120"/>
      <c r="AG235" s="115" t="e">
        <f>IF(AF235&gt;#REF!,"LB","KR")</f>
        <v>#REF!</v>
      </c>
      <c r="AH235" s="120">
        <v>1452338000</v>
      </c>
      <c r="AI235" s="120">
        <v>1637017000</v>
      </c>
      <c r="AJ235" s="120">
        <v>1737984000</v>
      </c>
      <c r="AK235" s="121">
        <v>1845179000</v>
      </c>
      <c r="AL235" s="121">
        <v>1737984000</v>
      </c>
      <c r="AM235" s="120">
        <v>1845179000</v>
      </c>
      <c r="AN235" s="120">
        <f t="shared" si="177"/>
        <v>1958986000</v>
      </c>
      <c r="AS235" s="5"/>
      <c r="AT235" s="5"/>
      <c r="AV235" s="2"/>
      <c r="AW235" s="2"/>
      <c r="BR235" s="56">
        <f t="shared" si="202"/>
        <v>-1206896.7542499937</v>
      </c>
    </row>
    <row r="236" spans="1:70">
      <c r="A236" s="3">
        <f t="shared" si="203"/>
        <v>197</v>
      </c>
      <c r="B236" s="106">
        <v>6</v>
      </c>
      <c r="C236" s="107" t="s">
        <v>184</v>
      </c>
      <c r="D236" s="106">
        <v>18</v>
      </c>
      <c r="E236" s="109"/>
      <c r="F236" s="110" t="s">
        <v>54</v>
      </c>
      <c r="G236" s="111">
        <f t="shared" si="182"/>
        <v>97</v>
      </c>
      <c r="H236" s="111">
        <f t="shared" si="183"/>
        <v>85</v>
      </c>
      <c r="I236" s="112">
        <f t="shared" si="184"/>
        <v>26438045</v>
      </c>
      <c r="J236" s="112">
        <f t="shared" si="185"/>
        <v>2</v>
      </c>
      <c r="K236" s="113">
        <f t="shared" si="186"/>
        <v>0.93</v>
      </c>
      <c r="L236" s="114">
        <f t="shared" si="181"/>
        <v>1.02</v>
      </c>
      <c r="M236" s="115">
        <f t="shared" si="187"/>
        <v>20957247.12383097</v>
      </c>
      <c r="N236" s="115">
        <f t="shared" si="188"/>
        <v>23622165.977978319</v>
      </c>
      <c r="O236" s="115">
        <f t="shared" si="189"/>
        <v>25079129.487000003</v>
      </c>
      <c r="P236" s="115">
        <f t="shared" si="190"/>
        <v>26625955.317224566</v>
      </c>
      <c r="Q236" s="116">
        <f t="shared" si="191"/>
        <v>25079129.487000003</v>
      </c>
      <c r="R236" s="115">
        <f t="shared" si="191"/>
        <v>26625955.317224566</v>
      </c>
      <c r="S236" s="115">
        <f t="shared" si="192"/>
        <v>28268185.979992867</v>
      </c>
      <c r="T236" s="115"/>
      <c r="U236" s="115">
        <f t="shared" si="193"/>
        <v>1781366005.5256324</v>
      </c>
      <c r="V236" s="115">
        <f t="shared" si="194"/>
        <v>2007884108.1281571</v>
      </c>
      <c r="W236" s="115">
        <f t="shared" si="195"/>
        <v>2131726006.3950002</v>
      </c>
      <c r="X236" s="116">
        <f t="shared" si="196"/>
        <v>2263206201.964088</v>
      </c>
      <c r="Y236" s="116">
        <f t="shared" si="197"/>
        <v>2131726006.3950002</v>
      </c>
      <c r="Z236" s="115">
        <f t="shared" si="198"/>
        <v>2263206201.964088</v>
      </c>
      <c r="AA236" s="115">
        <f t="shared" si="199"/>
        <v>2402795808.2993937</v>
      </c>
      <c r="AB236" s="115"/>
      <c r="AC236" s="117" t="str">
        <f t="shared" si="200"/>
        <v>BERTAHAP</v>
      </c>
      <c r="AD236" s="118">
        <f t="shared" si="201"/>
        <v>0</v>
      </c>
      <c r="AE236" s="119">
        <v>2</v>
      </c>
      <c r="AF236" s="120"/>
      <c r="AG236" s="115" t="e">
        <f>IF(AF236&gt;#REF!,"LB","KR")</f>
        <v>#REF!</v>
      </c>
      <c r="AH236" s="120">
        <v>1959503000</v>
      </c>
      <c r="AI236" s="120">
        <v>2208673000</v>
      </c>
      <c r="AJ236" s="120">
        <v>2344899000</v>
      </c>
      <c r="AK236" s="121">
        <v>2489527000</v>
      </c>
      <c r="AL236" s="121">
        <v>2344899000</v>
      </c>
      <c r="AM236" s="120">
        <v>2489527000</v>
      </c>
      <c r="AN236" s="120">
        <f t="shared" si="177"/>
        <v>2643076000</v>
      </c>
      <c r="AS236" s="5"/>
      <c r="AT236" s="5"/>
      <c r="AV236" s="2"/>
      <c r="AW236" s="2"/>
      <c r="BR236" s="56">
        <f t="shared" si="202"/>
        <v>-1206896.7542499937</v>
      </c>
    </row>
    <row r="237" spans="1:70">
      <c r="A237" s="3">
        <f t="shared" si="203"/>
        <v>198</v>
      </c>
      <c r="B237" s="106">
        <v>7</v>
      </c>
      <c r="C237" s="107" t="s">
        <v>184</v>
      </c>
      <c r="D237" s="106">
        <v>20</v>
      </c>
      <c r="E237" s="109"/>
      <c r="F237" s="110" t="s">
        <v>70</v>
      </c>
      <c r="G237" s="111">
        <f t="shared" si="182"/>
        <v>60</v>
      </c>
      <c r="H237" s="111">
        <f t="shared" si="183"/>
        <v>51</v>
      </c>
      <c r="I237" s="112">
        <f t="shared" si="184"/>
        <v>26438045</v>
      </c>
      <c r="J237" s="112">
        <f t="shared" si="185"/>
        <v>2</v>
      </c>
      <c r="K237" s="113">
        <f t="shared" si="186"/>
        <v>0.93</v>
      </c>
      <c r="L237" s="114">
        <f t="shared" si="181"/>
        <v>1.02</v>
      </c>
      <c r="M237" s="115">
        <f t="shared" si="187"/>
        <v>20957247.12383097</v>
      </c>
      <c r="N237" s="115">
        <f t="shared" si="188"/>
        <v>23622165.977978319</v>
      </c>
      <c r="O237" s="115">
        <f t="shared" si="189"/>
        <v>25079129.487000003</v>
      </c>
      <c r="P237" s="115">
        <f t="shared" si="190"/>
        <v>26625955.317224566</v>
      </c>
      <c r="Q237" s="116">
        <f t="shared" si="191"/>
        <v>25079129.487000003</v>
      </c>
      <c r="R237" s="115">
        <f t="shared" si="191"/>
        <v>26625955.317224566</v>
      </c>
      <c r="S237" s="115">
        <f t="shared" si="192"/>
        <v>28268185.979992867</v>
      </c>
      <c r="T237" s="115"/>
      <c r="U237" s="115">
        <f t="shared" si="193"/>
        <v>1068819603.3153795</v>
      </c>
      <c r="V237" s="115">
        <f t="shared" si="194"/>
        <v>1204730464.8768942</v>
      </c>
      <c r="W237" s="115">
        <f t="shared" si="195"/>
        <v>1279035603.8370001</v>
      </c>
      <c r="X237" s="116">
        <f t="shared" si="196"/>
        <v>1357923721.178453</v>
      </c>
      <c r="Y237" s="116">
        <f t="shared" si="197"/>
        <v>1279035603.8370001</v>
      </c>
      <c r="Z237" s="115">
        <f t="shared" si="198"/>
        <v>1357923721.178453</v>
      </c>
      <c r="AA237" s="115">
        <f t="shared" si="199"/>
        <v>1441677484.9796362</v>
      </c>
      <c r="AB237" s="115"/>
      <c r="AC237" s="117" t="str">
        <f t="shared" si="200"/>
        <v>BERTAHAP</v>
      </c>
      <c r="AD237" s="118">
        <f t="shared" si="201"/>
        <v>0</v>
      </c>
      <c r="AE237" s="119">
        <v>2</v>
      </c>
      <c r="AF237" s="120"/>
      <c r="AG237" s="115" t="e">
        <f>IF(AF237&gt;#REF!,"LB","KR")</f>
        <v>#REF!</v>
      </c>
      <c r="AH237" s="120">
        <v>1175702000</v>
      </c>
      <c r="AI237" s="120">
        <v>1325204000</v>
      </c>
      <c r="AJ237" s="120">
        <v>1406940000</v>
      </c>
      <c r="AK237" s="121">
        <v>1493717000</v>
      </c>
      <c r="AL237" s="121">
        <v>1406940000</v>
      </c>
      <c r="AM237" s="120">
        <v>1493717000</v>
      </c>
      <c r="AN237" s="120">
        <f t="shared" si="177"/>
        <v>1585846000</v>
      </c>
      <c r="AS237" s="5"/>
      <c r="AT237" s="5"/>
      <c r="AV237" s="2"/>
      <c r="AW237" s="2"/>
      <c r="BR237" s="56">
        <f t="shared" si="202"/>
        <v>-1206896.7542499937</v>
      </c>
    </row>
    <row r="238" spans="1:70">
      <c r="A238" s="3">
        <f t="shared" si="203"/>
        <v>199</v>
      </c>
      <c r="B238" s="106">
        <v>8</v>
      </c>
      <c r="C238" s="107" t="s">
        <v>184</v>
      </c>
      <c r="D238" s="106">
        <v>22</v>
      </c>
      <c r="E238" s="109"/>
      <c r="F238" s="110" t="s">
        <v>89</v>
      </c>
      <c r="G238" s="111">
        <f t="shared" si="182"/>
        <v>81</v>
      </c>
      <c r="H238" s="111">
        <f t="shared" si="183"/>
        <v>70</v>
      </c>
      <c r="I238" s="112">
        <f t="shared" si="184"/>
        <v>26438045</v>
      </c>
      <c r="J238" s="112">
        <f t="shared" si="185"/>
        <v>4</v>
      </c>
      <c r="K238" s="113">
        <f t="shared" si="186"/>
        <v>0.97</v>
      </c>
      <c r="L238" s="114">
        <f t="shared" si="181"/>
        <v>1.02</v>
      </c>
      <c r="M238" s="115">
        <f t="shared" si="187"/>
        <v>21858634.096898966</v>
      </c>
      <c r="N238" s="115">
        <f t="shared" si="188"/>
        <v>24638173.116816092</v>
      </c>
      <c r="O238" s="115">
        <f t="shared" si="189"/>
        <v>26157801.722999997</v>
      </c>
      <c r="P238" s="115">
        <f t="shared" si="190"/>
        <v>27771157.696460024</v>
      </c>
      <c r="Q238" s="116">
        <f t="shared" si="191"/>
        <v>26157801.722999997</v>
      </c>
      <c r="R238" s="115">
        <f t="shared" si="191"/>
        <v>27771157.696460024</v>
      </c>
      <c r="S238" s="115">
        <f t="shared" si="192"/>
        <v>29484021.936121583</v>
      </c>
      <c r="T238" s="115"/>
      <c r="U238" s="115">
        <f t="shared" si="193"/>
        <v>1530104386.7829275</v>
      </c>
      <c r="V238" s="115">
        <f t="shared" si="194"/>
        <v>1724672118.1771264</v>
      </c>
      <c r="W238" s="115">
        <f t="shared" si="195"/>
        <v>1831046120.6099999</v>
      </c>
      <c r="X238" s="116">
        <f t="shared" si="196"/>
        <v>1943981038.7522016</v>
      </c>
      <c r="Y238" s="116">
        <f t="shared" si="197"/>
        <v>1831046120.6099999</v>
      </c>
      <c r="Z238" s="115">
        <f t="shared" si="198"/>
        <v>1943981038.7522016</v>
      </c>
      <c r="AA238" s="115">
        <f t="shared" si="199"/>
        <v>2063881535.5285108</v>
      </c>
      <c r="AB238" s="115"/>
      <c r="AC238" s="117" t="str">
        <f t="shared" si="200"/>
        <v>BERTAHAP</v>
      </c>
      <c r="AD238" s="118">
        <f t="shared" si="201"/>
        <v>0</v>
      </c>
      <c r="AE238" s="119">
        <v>2</v>
      </c>
      <c r="AF238" s="120"/>
      <c r="AG238" s="115" t="e">
        <f>IF(AF238&gt;#REF!,"LB","KR")</f>
        <v>#REF!</v>
      </c>
      <c r="AH238" s="120">
        <v>1683115000</v>
      </c>
      <c r="AI238" s="120">
        <v>1897140000</v>
      </c>
      <c r="AJ238" s="120">
        <v>2014151000</v>
      </c>
      <c r="AK238" s="121">
        <v>2138380000</v>
      </c>
      <c r="AL238" s="121">
        <v>2014151000</v>
      </c>
      <c r="AM238" s="120">
        <v>2138380000</v>
      </c>
      <c r="AN238" s="120">
        <f t="shared" si="177"/>
        <v>2270270000</v>
      </c>
      <c r="AS238" s="5"/>
      <c r="AT238" s="5"/>
      <c r="AV238" s="2"/>
      <c r="AW238" s="2"/>
      <c r="BR238" s="56">
        <f t="shared" si="202"/>
        <v>-128224.51824999973</v>
      </c>
    </row>
    <row r="239" spans="1:70">
      <c r="A239" s="3">
        <f t="shared" si="203"/>
        <v>200</v>
      </c>
      <c r="B239" s="106">
        <v>1</v>
      </c>
      <c r="C239" s="107" t="s">
        <v>185</v>
      </c>
      <c r="D239" s="108" t="s">
        <v>24</v>
      </c>
      <c r="E239" s="109"/>
      <c r="F239" s="110" t="s">
        <v>39</v>
      </c>
      <c r="G239" s="111">
        <f t="shared" si="182"/>
        <v>113</v>
      </c>
      <c r="H239" s="111">
        <f t="shared" si="183"/>
        <v>101</v>
      </c>
      <c r="I239" s="112">
        <f t="shared" si="184"/>
        <v>26438045</v>
      </c>
      <c r="J239" s="112">
        <f t="shared" si="185"/>
        <v>6</v>
      </c>
      <c r="K239" s="113">
        <f t="shared" si="186"/>
        <v>0.95</v>
      </c>
      <c r="L239" s="249">
        <f>SUMIF($AN$4:$AN$22,D239,$BL$4:$BL$22)</f>
        <v>1.03</v>
      </c>
      <c r="M239" s="115">
        <f t="shared" si="187"/>
        <v>21617822.381054819</v>
      </c>
      <c r="N239" s="115">
        <f t="shared" si="188"/>
        <v>24366739.837077569</v>
      </c>
      <c r="O239" s="115">
        <f t="shared" si="189"/>
        <v>25869627.032499999</v>
      </c>
      <c r="P239" s="115">
        <f t="shared" si="190"/>
        <v>27465209.021615256</v>
      </c>
      <c r="Q239" s="116">
        <f t="shared" si="191"/>
        <v>25869627.032499999</v>
      </c>
      <c r="R239" s="115">
        <f t="shared" si="191"/>
        <v>27465209.021615256</v>
      </c>
      <c r="S239" s="115">
        <f t="shared" si="192"/>
        <v>29159203.016469549</v>
      </c>
      <c r="T239" s="115"/>
      <c r="U239" s="115">
        <f t="shared" si="193"/>
        <v>2183400060.4865365</v>
      </c>
      <c r="V239" s="115">
        <f t="shared" si="194"/>
        <v>2461040723.5448346</v>
      </c>
      <c r="W239" s="115">
        <f t="shared" si="195"/>
        <v>2612832330.2824998</v>
      </c>
      <c r="X239" s="116">
        <f t="shared" si="196"/>
        <v>2773986111.1831408</v>
      </c>
      <c r="Y239" s="116">
        <f t="shared" si="197"/>
        <v>2612832330.2824998</v>
      </c>
      <c r="Z239" s="115">
        <f t="shared" si="198"/>
        <v>2773986111.1831408</v>
      </c>
      <c r="AA239" s="115">
        <f t="shared" si="199"/>
        <v>2945079504.6634245</v>
      </c>
      <c r="AB239" s="115"/>
      <c r="AC239" s="117" t="str">
        <f t="shared" si="200"/>
        <v>BERTAHAP</v>
      </c>
      <c r="AD239" s="118">
        <f t="shared" si="201"/>
        <v>0</v>
      </c>
      <c r="AE239" s="119">
        <v>2</v>
      </c>
      <c r="AF239" s="120"/>
      <c r="AG239" s="115" t="e">
        <f>IF(AF239&gt;#REF!,"LB","KR")</f>
        <v>#REF!</v>
      </c>
      <c r="AH239" s="120">
        <v>2401741000</v>
      </c>
      <c r="AI239" s="120">
        <v>2707145000</v>
      </c>
      <c r="AJ239" s="120">
        <v>2874116000</v>
      </c>
      <c r="AK239" s="121">
        <v>3051385000</v>
      </c>
      <c r="AL239" s="121">
        <v>2874116000</v>
      </c>
      <c r="AM239" s="120">
        <v>3051385000</v>
      </c>
      <c r="AN239" s="120">
        <f t="shared" si="177"/>
        <v>3239588000</v>
      </c>
      <c r="AS239" s="5"/>
      <c r="AT239" s="5"/>
      <c r="AV239" s="2"/>
      <c r="AW239" s="2"/>
      <c r="BR239" s="56">
        <f t="shared" si="202"/>
        <v>-416399.20874999836</v>
      </c>
    </row>
    <row r="240" spans="1:70">
      <c r="A240" s="3">
        <f t="shared" si="203"/>
        <v>201</v>
      </c>
      <c r="B240" s="106">
        <v>2</v>
      </c>
      <c r="C240" s="107" t="s">
        <v>185</v>
      </c>
      <c r="D240" s="108" t="s">
        <v>35</v>
      </c>
      <c r="E240" s="109"/>
      <c r="F240" s="110" t="s">
        <v>42</v>
      </c>
      <c r="G240" s="111">
        <f t="shared" si="182"/>
        <v>78</v>
      </c>
      <c r="H240" s="111">
        <f t="shared" si="183"/>
        <v>66</v>
      </c>
      <c r="I240" s="112">
        <f t="shared" si="184"/>
        <v>26438045</v>
      </c>
      <c r="J240" s="112">
        <f t="shared" si="185"/>
        <v>2</v>
      </c>
      <c r="K240" s="113">
        <f t="shared" si="186"/>
        <v>0.93</v>
      </c>
      <c r="L240" s="249">
        <f t="shared" ref="L240:L246" si="204">SUMIF($AN$4:$AN$22,D240,$BL$4:$BL$22)</f>
        <v>1.03</v>
      </c>
      <c r="M240" s="115">
        <f t="shared" si="187"/>
        <v>21162710.33092735</v>
      </c>
      <c r="N240" s="115">
        <f t="shared" si="188"/>
        <v>23853755.840507519</v>
      </c>
      <c r="O240" s="115">
        <f t="shared" si="189"/>
        <v>25325003.305500001</v>
      </c>
      <c r="P240" s="115">
        <f t="shared" si="190"/>
        <v>26886994.094844408</v>
      </c>
      <c r="Q240" s="116">
        <f t="shared" si="191"/>
        <v>25325003.305500001</v>
      </c>
      <c r="R240" s="115">
        <f t="shared" si="191"/>
        <v>26886994.094844408</v>
      </c>
      <c r="S240" s="115">
        <f t="shared" si="192"/>
        <v>28545325.058228087</v>
      </c>
      <c r="T240" s="115"/>
      <c r="U240" s="115">
        <f t="shared" si="193"/>
        <v>1396738881.8412051</v>
      </c>
      <c r="V240" s="115">
        <f t="shared" si="194"/>
        <v>1574347885.4734962</v>
      </c>
      <c r="W240" s="115">
        <f t="shared" si="195"/>
        <v>1671450218.1630001</v>
      </c>
      <c r="X240" s="116">
        <f t="shared" si="196"/>
        <v>1774541610.2597311</v>
      </c>
      <c r="Y240" s="116">
        <f t="shared" si="197"/>
        <v>1671450218.1630001</v>
      </c>
      <c r="Z240" s="115">
        <f t="shared" si="198"/>
        <v>1774541610.2597311</v>
      </c>
      <c r="AA240" s="115">
        <f t="shared" si="199"/>
        <v>1883991453.8430538</v>
      </c>
      <c r="AB240" s="115"/>
      <c r="AC240" s="117" t="str">
        <f t="shared" si="200"/>
        <v>BERTAHAP</v>
      </c>
      <c r="AD240" s="118">
        <f t="shared" si="201"/>
        <v>0</v>
      </c>
      <c r="AE240" s="119">
        <v>2</v>
      </c>
      <c r="AF240" s="120"/>
      <c r="AG240" s="115" t="e">
        <f>IF(AF240&gt;#REF!,"LB","KR")</f>
        <v>#REF!</v>
      </c>
      <c r="AH240" s="120">
        <v>1536413000</v>
      </c>
      <c r="AI240" s="120">
        <v>1731783000</v>
      </c>
      <c r="AJ240" s="120">
        <v>1838596000</v>
      </c>
      <c r="AK240" s="121">
        <v>1951996000</v>
      </c>
      <c r="AL240" s="121">
        <v>1838596000</v>
      </c>
      <c r="AM240" s="120">
        <v>1951996000</v>
      </c>
      <c r="AN240" s="120">
        <f t="shared" si="177"/>
        <v>2072391000</v>
      </c>
      <c r="AS240" s="5"/>
      <c r="AT240" s="5"/>
      <c r="AV240" s="2"/>
      <c r="AW240" s="2"/>
      <c r="BR240" s="56">
        <f t="shared" si="202"/>
        <v>-961022.93574999645</v>
      </c>
    </row>
    <row r="241" spans="1:70">
      <c r="A241" s="3">
        <f t="shared" si="203"/>
        <v>202</v>
      </c>
      <c r="B241" s="106">
        <v>3</v>
      </c>
      <c r="C241" s="107" t="s">
        <v>185</v>
      </c>
      <c r="D241" s="108" t="s">
        <v>41</v>
      </c>
      <c r="E241" s="109"/>
      <c r="F241" s="110" t="s">
        <v>45</v>
      </c>
      <c r="G241" s="111">
        <f t="shared" si="182"/>
        <v>60</v>
      </c>
      <c r="H241" s="111">
        <f t="shared" si="183"/>
        <v>52</v>
      </c>
      <c r="I241" s="112">
        <f t="shared" si="184"/>
        <v>26438045</v>
      </c>
      <c r="J241" s="112">
        <f t="shared" si="185"/>
        <v>2</v>
      </c>
      <c r="K241" s="113">
        <f t="shared" si="186"/>
        <v>0.93</v>
      </c>
      <c r="L241" s="249">
        <f t="shared" si="204"/>
        <v>1.03</v>
      </c>
      <c r="M241" s="115">
        <f t="shared" si="187"/>
        <v>21162710.33092735</v>
      </c>
      <c r="N241" s="115">
        <f t="shared" si="188"/>
        <v>23853755.840507519</v>
      </c>
      <c r="O241" s="115">
        <f t="shared" si="189"/>
        <v>25325003.305500001</v>
      </c>
      <c r="P241" s="115">
        <f t="shared" si="190"/>
        <v>26886994.094844408</v>
      </c>
      <c r="Q241" s="116">
        <f t="shared" si="191"/>
        <v>25325003.305500001</v>
      </c>
      <c r="R241" s="115">
        <f t="shared" si="191"/>
        <v>26886994.094844408</v>
      </c>
      <c r="S241" s="115">
        <f t="shared" si="192"/>
        <v>28545325.058228087</v>
      </c>
      <c r="T241" s="115"/>
      <c r="U241" s="115">
        <f t="shared" si="193"/>
        <v>1100460937.2082222</v>
      </c>
      <c r="V241" s="115">
        <f t="shared" si="194"/>
        <v>1240395303.7063909</v>
      </c>
      <c r="W241" s="115">
        <f t="shared" si="195"/>
        <v>1316900171.8860002</v>
      </c>
      <c r="X241" s="116">
        <f t="shared" si="196"/>
        <v>1398123692.9319093</v>
      </c>
      <c r="Y241" s="116">
        <f t="shared" si="197"/>
        <v>1316900171.8860002</v>
      </c>
      <c r="Z241" s="115">
        <f t="shared" si="198"/>
        <v>1398123692.9319093</v>
      </c>
      <c r="AA241" s="115">
        <f t="shared" si="199"/>
        <v>1484356903.0278604</v>
      </c>
      <c r="AB241" s="115"/>
      <c r="AC241" s="117" t="str">
        <f t="shared" si="200"/>
        <v>BERTAHAP</v>
      </c>
      <c r="AD241" s="118">
        <f t="shared" si="201"/>
        <v>0</v>
      </c>
      <c r="AE241" s="119">
        <v>2</v>
      </c>
      <c r="AF241" s="120"/>
      <c r="AG241" s="115" t="e">
        <f>IF(AF241&gt;#REF!,"LB","KR")</f>
        <v>#REF!</v>
      </c>
      <c r="AH241" s="120">
        <v>1210508000</v>
      </c>
      <c r="AI241" s="120">
        <v>1364435000</v>
      </c>
      <c r="AJ241" s="120">
        <v>1448591000</v>
      </c>
      <c r="AK241" s="121">
        <v>1537937000</v>
      </c>
      <c r="AL241" s="121">
        <v>1448591000</v>
      </c>
      <c r="AM241" s="120">
        <v>1537937000</v>
      </c>
      <c r="AN241" s="120">
        <f t="shared" si="177"/>
        <v>1632793000</v>
      </c>
      <c r="AS241" s="5"/>
      <c r="AT241" s="5"/>
      <c r="AV241" s="2"/>
      <c r="AW241" s="2"/>
      <c r="BR241" s="56">
        <f t="shared" si="202"/>
        <v>-961022.93574999645</v>
      </c>
    </row>
    <row r="242" spans="1:70">
      <c r="A242" s="3">
        <f t="shared" si="203"/>
        <v>203</v>
      </c>
      <c r="B242" s="106">
        <v>4</v>
      </c>
      <c r="C242" s="107" t="s">
        <v>185</v>
      </c>
      <c r="D242" s="108">
        <v>10</v>
      </c>
      <c r="E242" s="109"/>
      <c r="F242" s="110" t="s">
        <v>48</v>
      </c>
      <c r="G242" s="111">
        <f t="shared" si="182"/>
        <v>74</v>
      </c>
      <c r="H242" s="111">
        <f t="shared" si="183"/>
        <v>63</v>
      </c>
      <c r="I242" s="112">
        <f t="shared" si="184"/>
        <v>26438045</v>
      </c>
      <c r="J242" s="112">
        <f t="shared" si="185"/>
        <v>2</v>
      </c>
      <c r="K242" s="113">
        <f t="shared" si="186"/>
        <v>0.93</v>
      </c>
      <c r="L242" s="249">
        <f t="shared" si="204"/>
        <v>1.03</v>
      </c>
      <c r="M242" s="115">
        <f t="shared" si="187"/>
        <v>21162710.33092735</v>
      </c>
      <c r="N242" s="115">
        <f t="shared" si="188"/>
        <v>23853755.840507519</v>
      </c>
      <c r="O242" s="115">
        <f t="shared" si="189"/>
        <v>25325003.305500001</v>
      </c>
      <c r="P242" s="115">
        <f t="shared" si="190"/>
        <v>26886994.094844408</v>
      </c>
      <c r="Q242" s="116">
        <f t="shared" si="191"/>
        <v>25325003.305500001</v>
      </c>
      <c r="R242" s="115">
        <f t="shared" si="191"/>
        <v>26886994.094844408</v>
      </c>
      <c r="S242" s="115">
        <f t="shared" si="192"/>
        <v>28545325.058228087</v>
      </c>
      <c r="T242" s="115"/>
      <c r="U242" s="115">
        <f t="shared" si="193"/>
        <v>1333250750.848423</v>
      </c>
      <c r="V242" s="115">
        <f t="shared" si="194"/>
        <v>1502786617.9519737</v>
      </c>
      <c r="W242" s="115">
        <f t="shared" si="195"/>
        <v>1595475208.2465</v>
      </c>
      <c r="X242" s="116">
        <f t="shared" si="196"/>
        <v>1693880627.9751978</v>
      </c>
      <c r="Y242" s="116">
        <f t="shared" si="197"/>
        <v>1595475208.2465</v>
      </c>
      <c r="Z242" s="115">
        <f t="shared" si="198"/>
        <v>1693880627.9751978</v>
      </c>
      <c r="AA242" s="115">
        <f t="shared" si="199"/>
        <v>1798355478.6683695</v>
      </c>
      <c r="AB242" s="115"/>
      <c r="AC242" s="117" t="str">
        <f t="shared" si="200"/>
        <v>BERTAHAP</v>
      </c>
      <c r="AD242" s="118">
        <f t="shared" si="201"/>
        <v>0</v>
      </c>
      <c r="AE242" s="119">
        <v>2</v>
      </c>
      <c r="AF242" s="120"/>
      <c r="AG242" s="115" t="e">
        <f>IF(AF242&gt;#REF!,"LB","KR")</f>
        <v>#REF!</v>
      </c>
      <c r="AH242" s="120">
        <v>1466576000</v>
      </c>
      <c r="AI242" s="120">
        <v>1653066000</v>
      </c>
      <c r="AJ242" s="120">
        <v>1755023000</v>
      </c>
      <c r="AK242" s="121">
        <v>1863269000</v>
      </c>
      <c r="AL242" s="121">
        <v>1755023000</v>
      </c>
      <c r="AM242" s="120">
        <v>1863269000</v>
      </c>
      <c r="AN242" s="120">
        <f t="shared" si="177"/>
        <v>1978192000</v>
      </c>
      <c r="AS242" s="5"/>
      <c r="AT242" s="5"/>
      <c r="AV242" s="2"/>
      <c r="AW242" s="2"/>
      <c r="BR242" s="56">
        <f t="shared" si="202"/>
        <v>-961022.93574999645</v>
      </c>
    </row>
    <row r="243" spans="1:70">
      <c r="A243" s="3">
        <f t="shared" si="203"/>
        <v>204</v>
      </c>
      <c r="B243" s="106">
        <v>5</v>
      </c>
      <c r="C243" s="107" t="s">
        <v>185</v>
      </c>
      <c r="D243" s="108">
        <v>16</v>
      </c>
      <c r="E243" s="109"/>
      <c r="F243" s="110" t="s">
        <v>52</v>
      </c>
      <c r="G243" s="111">
        <f t="shared" si="182"/>
        <v>71</v>
      </c>
      <c r="H243" s="111">
        <f t="shared" si="183"/>
        <v>63</v>
      </c>
      <c r="I243" s="112">
        <f t="shared" si="184"/>
        <v>26438045</v>
      </c>
      <c r="J243" s="112">
        <f t="shared" si="185"/>
        <v>2</v>
      </c>
      <c r="K243" s="113">
        <f t="shared" si="186"/>
        <v>0.93</v>
      </c>
      <c r="L243" s="249">
        <f t="shared" si="204"/>
        <v>1.03</v>
      </c>
      <c r="M243" s="115">
        <f t="shared" si="187"/>
        <v>21162710.33092735</v>
      </c>
      <c r="N243" s="115">
        <f t="shared" si="188"/>
        <v>23853755.840507519</v>
      </c>
      <c r="O243" s="115">
        <f t="shared" si="189"/>
        <v>25325003.305500001</v>
      </c>
      <c r="P243" s="115">
        <f t="shared" si="190"/>
        <v>26886994.094844408</v>
      </c>
      <c r="Q243" s="116">
        <f t="shared" si="191"/>
        <v>25325003.305500001</v>
      </c>
      <c r="R243" s="115">
        <f t="shared" si="191"/>
        <v>26886994.094844408</v>
      </c>
      <c r="S243" s="115">
        <f t="shared" si="192"/>
        <v>28545325.058228087</v>
      </c>
      <c r="T243" s="115"/>
      <c r="U243" s="115">
        <f t="shared" si="193"/>
        <v>1333250750.848423</v>
      </c>
      <c r="V243" s="115">
        <f t="shared" si="194"/>
        <v>1502786617.9519737</v>
      </c>
      <c r="W243" s="115">
        <f t="shared" si="195"/>
        <v>1595475208.2465</v>
      </c>
      <c r="X243" s="116">
        <f t="shared" si="196"/>
        <v>1693880627.9751978</v>
      </c>
      <c r="Y243" s="116">
        <f t="shared" si="197"/>
        <v>1595475208.2465</v>
      </c>
      <c r="Z243" s="115">
        <f t="shared" si="198"/>
        <v>1693880627.9751978</v>
      </c>
      <c r="AA243" s="115">
        <f t="shared" si="199"/>
        <v>1798355478.6683695</v>
      </c>
      <c r="AB243" s="115"/>
      <c r="AC243" s="117" t="str">
        <f t="shared" si="200"/>
        <v>BERTAHAP</v>
      </c>
      <c r="AD243" s="118">
        <f t="shared" si="201"/>
        <v>0</v>
      </c>
      <c r="AE243" s="119">
        <v>2</v>
      </c>
      <c r="AF243" s="120"/>
      <c r="AG243" s="115" t="e">
        <f>IF(AF243&gt;#REF!,"LB","KR")</f>
        <v>#REF!</v>
      </c>
      <c r="AH243" s="120">
        <v>1466576000</v>
      </c>
      <c r="AI243" s="120">
        <v>1653066000</v>
      </c>
      <c r="AJ243" s="120">
        <v>1755023000</v>
      </c>
      <c r="AK243" s="121">
        <v>1863269000</v>
      </c>
      <c r="AL243" s="121">
        <v>1755023000</v>
      </c>
      <c r="AM243" s="120">
        <v>1863269000</v>
      </c>
      <c r="AN243" s="120">
        <f t="shared" si="177"/>
        <v>1978192000</v>
      </c>
      <c r="AS243" s="5"/>
      <c r="AT243" s="5"/>
      <c r="AV243" s="2"/>
      <c r="AW243" s="2"/>
      <c r="BR243" s="56">
        <f t="shared" si="202"/>
        <v>-961022.93574999645</v>
      </c>
    </row>
    <row r="244" spans="1:70">
      <c r="A244" s="3">
        <f t="shared" si="203"/>
        <v>205</v>
      </c>
      <c r="B244" s="106">
        <v>6</v>
      </c>
      <c r="C244" s="107" t="s">
        <v>185</v>
      </c>
      <c r="D244" s="106">
        <v>18</v>
      </c>
      <c r="E244" s="109"/>
      <c r="F244" s="110" t="s">
        <v>54</v>
      </c>
      <c r="G244" s="111">
        <f t="shared" si="182"/>
        <v>97</v>
      </c>
      <c r="H244" s="111">
        <f t="shared" si="183"/>
        <v>85</v>
      </c>
      <c r="I244" s="112">
        <f t="shared" si="184"/>
        <v>26438045</v>
      </c>
      <c r="J244" s="112">
        <f t="shared" si="185"/>
        <v>2</v>
      </c>
      <c r="K244" s="113">
        <f t="shared" si="186"/>
        <v>0.93</v>
      </c>
      <c r="L244" s="249">
        <f t="shared" si="204"/>
        <v>1.03</v>
      </c>
      <c r="M244" s="115">
        <f t="shared" si="187"/>
        <v>21162710.33092735</v>
      </c>
      <c r="N244" s="115">
        <f t="shared" si="188"/>
        <v>23853755.840507519</v>
      </c>
      <c r="O244" s="115">
        <f t="shared" si="189"/>
        <v>25325003.305500001</v>
      </c>
      <c r="P244" s="115">
        <f t="shared" si="190"/>
        <v>26886994.094844408</v>
      </c>
      <c r="Q244" s="116">
        <f t="shared" si="191"/>
        <v>25325003.305500001</v>
      </c>
      <c r="R244" s="115">
        <f t="shared" si="191"/>
        <v>26886994.094844408</v>
      </c>
      <c r="S244" s="115">
        <f t="shared" si="192"/>
        <v>28545325.058228087</v>
      </c>
      <c r="T244" s="115"/>
      <c r="U244" s="115">
        <f t="shared" si="193"/>
        <v>1798830378.1288247</v>
      </c>
      <c r="V244" s="115">
        <f t="shared" si="194"/>
        <v>2027569246.4431391</v>
      </c>
      <c r="W244" s="115">
        <f t="shared" si="195"/>
        <v>2152625280.9675002</v>
      </c>
      <c r="X244" s="116">
        <f t="shared" si="196"/>
        <v>2285394498.0617747</v>
      </c>
      <c r="Y244" s="116">
        <f t="shared" si="197"/>
        <v>2152625280.9675002</v>
      </c>
      <c r="Z244" s="115">
        <f t="shared" si="198"/>
        <v>2285394498.0617747</v>
      </c>
      <c r="AA244" s="115">
        <f t="shared" si="199"/>
        <v>2426352629.9493876</v>
      </c>
      <c r="AB244" s="115"/>
      <c r="AC244" s="117" t="str">
        <f t="shared" si="200"/>
        <v>BERTAHAP</v>
      </c>
      <c r="AD244" s="118">
        <f t="shared" si="201"/>
        <v>0</v>
      </c>
      <c r="AE244" s="119">
        <v>2</v>
      </c>
      <c r="AF244" s="120"/>
      <c r="AG244" s="115" t="e">
        <f>IF(AF244&gt;#REF!,"LB","KR")</f>
        <v>#REF!</v>
      </c>
      <c r="AH244" s="120">
        <v>1978714000</v>
      </c>
      <c r="AI244" s="120">
        <v>2230327000</v>
      </c>
      <c r="AJ244" s="120">
        <v>2367888000</v>
      </c>
      <c r="AK244" s="121">
        <v>2513934000</v>
      </c>
      <c r="AL244" s="121">
        <v>2367888000</v>
      </c>
      <c r="AM244" s="120">
        <v>2513934000</v>
      </c>
      <c r="AN244" s="120">
        <f t="shared" si="177"/>
        <v>2668988000</v>
      </c>
      <c r="AS244" s="5"/>
      <c r="AT244" s="5"/>
      <c r="AV244" s="2"/>
      <c r="AW244" s="2"/>
      <c r="BR244" s="56">
        <f t="shared" si="202"/>
        <v>-961022.93574999645</v>
      </c>
    </row>
    <row r="245" spans="1:70">
      <c r="A245" s="3">
        <f t="shared" si="203"/>
        <v>206</v>
      </c>
      <c r="B245" s="106">
        <v>7</v>
      </c>
      <c r="C245" s="107" t="s">
        <v>185</v>
      </c>
      <c r="D245" s="106">
        <v>20</v>
      </c>
      <c r="E245" s="109"/>
      <c r="F245" s="110" t="s">
        <v>70</v>
      </c>
      <c r="G245" s="111">
        <f t="shared" si="182"/>
        <v>60</v>
      </c>
      <c r="H245" s="111">
        <f t="shared" si="183"/>
        <v>51</v>
      </c>
      <c r="I245" s="112">
        <f t="shared" si="184"/>
        <v>26438045</v>
      </c>
      <c r="J245" s="112">
        <f t="shared" si="185"/>
        <v>2</v>
      </c>
      <c r="K245" s="113">
        <f t="shared" si="186"/>
        <v>0.93</v>
      </c>
      <c r="L245" s="249">
        <f t="shared" si="204"/>
        <v>1.03</v>
      </c>
      <c r="M245" s="115">
        <f t="shared" si="187"/>
        <v>21162710.33092735</v>
      </c>
      <c r="N245" s="115">
        <f t="shared" si="188"/>
        <v>23853755.840507519</v>
      </c>
      <c r="O245" s="115">
        <f t="shared" si="189"/>
        <v>25325003.305500001</v>
      </c>
      <c r="P245" s="115">
        <f t="shared" si="190"/>
        <v>26886994.094844408</v>
      </c>
      <c r="Q245" s="116">
        <f t="shared" si="191"/>
        <v>25325003.305500001</v>
      </c>
      <c r="R245" s="115">
        <f t="shared" si="191"/>
        <v>26886994.094844408</v>
      </c>
      <c r="S245" s="115">
        <f t="shared" si="192"/>
        <v>28545325.058228087</v>
      </c>
      <c r="T245" s="115"/>
      <c r="U245" s="115">
        <f t="shared" si="193"/>
        <v>1079298226.8772948</v>
      </c>
      <c r="V245" s="115">
        <f t="shared" si="194"/>
        <v>1216541547.8658834</v>
      </c>
      <c r="W245" s="115">
        <f t="shared" si="195"/>
        <v>1291575168.5805001</v>
      </c>
      <c r="X245" s="116">
        <f t="shared" si="196"/>
        <v>1371236698.8370647</v>
      </c>
      <c r="Y245" s="116">
        <f t="shared" si="197"/>
        <v>1291575168.5805001</v>
      </c>
      <c r="Z245" s="115">
        <f t="shared" si="198"/>
        <v>1371236698.8370647</v>
      </c>
      <c r="AA245" s="115">
        <f t="shared" si="199"/>
        <v>1455811577.9696324</v>
      </c>
      <c r="AB245" s="115"/>
      <c r="AC245" s="117" t="str">
        <f t="shared" si="200"/>
        <v>BERTAHAP</v>
      </c>
      <c r="AD245" s="118">
        <f t="shared" si="201"/>
        <v>0</v>
      </c>
      <c r="AE245" s="119">
        <v>2</v>
      </c>
      <c r="AF245" s="120"/>
      <c r="AG245" s="115" t="e">
        <f>IF(AF245&gt;#REF!,"LB","KR")</f>
        <v>#REF!</v>
      </c>
      <c r="AH245" s="120">
        <v>1187229000</v>
      </c>
      <c r="AI245" s="120">
        <v>1338196000</v>
      </c>
      <c r="AJ245" s="120">
        <v>1420733000</v>
      </c>
      <c r="AK245" s="121">
        <v>1508361000</v>
      </c>
      <c r="AL245" s="121">
        <v>1420733000</v>
      </c>
      <c r="AM245" s="120">
        <v>1508361000</v>
      </c>
      <c r="AN245" s="120">
        <f t="shared" si="177"/>
        <v>1601393000</v>
      </c>
      <c r="AS245" s="5"/>
      <c r="AT245" s="5"/>
      <c r="AV245" s="2"/>
      <c r="AW245" s="2"/>
      <c r="BR245" s="56">
        <f t="shared" si="202"/>
        <v>-961022.93574999645</v>
      </c>
    </row>
    <row r="246" spans="1:70">
      <c r="A246" s="3">
        <f t="shared" si="203"/>
        <v>207</v>
      </c>
      <c r="B246" s="106">
        <v>8</v>
      </c>
      <c r="C246" s="107" t="s">
        <v>185</v>
      </c>
      <c r="D246" s="106">
        <v>22</v>
      </c>
      <c r="E246" s="109"/>
      <c r="F246" s="110" t="s">
        <v>89</v>
      </c>
      <c r="G246" s="111">
        <f t="shared" si="182"/>
        <v>81</v>
      </c>
      <c r="H246" s="111">
        <f t="shared" si="183"/>
        <v>70</v>
      </c>
      <c r="I246" s="112">
        <f t="shared" si="184"/>
        <v>26438045</v>
      </c>
      <c r="J246" s="112">
        <f t="shared" si="185"/>
        <v>4</v>
      </c>
      <c r="K246" s="113">
        <f t="shared" si="186"/>
        <v>0.97</v>
      </c>
      <c r="L246" s="249">
        <f t="shared" si="204"/>
        <v>1.03</v>
      </c>
      <c r="M246" s="115">
        <f t="shared" si="187"/>
        <v>22072934.431182291</v>
      </c>
      <c r="N246" s="115">
        <f t="shared" si="188"/>
        <v>24879723.833647624</v>
      </c>
      <c r="O246" s="115">
        <f t="shared" si="189"/>
        <v>26414250.759500001</v>
      </c>
      <c r="P246" s="115">
        <f t="shared" si="190"/>
        <v>28043423.948386107</v>
      </c>
      <c r="Q246" s="116">
        <f t="shared" si="191"/>
        <v>26414250.759500001</v>
      </c>
      <c r="R246" s="115">
        <f t="shared" si="191"/>
        <v>28043423.948386107</v>
      </c>
      <c r="S246" s="115">
        <f t="shared" si="192"/>
        <v>29773080.974711016</v>
      </c>
      <c r="T246" s="115"/>
      <c r="U246" s="115">
        <f t="shared" si="193"/>
        <v>1545105410.1827605</v>
      </c>
      <c r="V246" s="115">
        <f t="shared" si="194"/>
        <v>1741580668.3553336</v>
      </c>
      <c r="W246" s="115">
        <f t="shared" si="195"/>
        <v>1848997553.165</v>
      </c>
      <c r="X246" s="116">
        <f t="shared" si="196"/>
        <v>1963039676.3870275</v>
      </c>
      <c r="Y246" s="116">
        <f t="shared" si="197"/>
        <v>1848997553.165</v>
      </c>
      <c r="Z246" s="115">
        <f t="shared" si="198"/>
        <v>1963039676.3870275</v>
      </c>
      <c r="AA246" s="115">
        <f t="shared" si="199"/>
        <v>2084115668.2297711</v>
      </c>
      <c r="AB246" s="115"/>
      <c r="AC246" s="117" t="str">
        <f t="shared" si="200"/>
        <v>BERTAHAP</v>
      </c>
      <c r="AD246" s="118">
        <f t="shared" si="201"/>
        <v>0</v>
      </c>
      <c r="AE246" s="119">
        <v>2</v>
      </c>
      <c r="AF246" s="120"/>
      <c r="AG246" s="115" t="e">
        <f>IF(AF246&gt;#REF!,"LB","KR")</f>
        <v>#REF!</v>
      </c>
      <c r="AH246" s="120">
        <v>1699616000</v>
      </c>
      <c r="AI246" s="120">
        <v>1915739000</v>
      </c>
      <c r="AJ246" s="120">
        <v>2033898000</v>
      </c>
      <c r="AK246" s="121">
        <v>2159344000</v>
      </c>
      <c r="AL246" s="121">
        <v>2033898000</v>
      </c>
      <c r="AM246" s="120">
        <v>2159344000</v>
      </c>
      <c r="AN246" s="120">
        <f t="shared" si="177"/>
        <v>2292528000</v>
      </c>
      <c r="AS246" s="5"/>
      <c r="AT246" s="5"/>
      <c r="AV246" s="2"/>
      <c r="AW246" s="2"/>
      <c r="BR246" s="56">
        <f t="shared" si="202"/>
        <v>128224.51825000346</v>
      </c>
    </row>
    <row r="247" spans="1:70">
      <c r="A247" s="3">
        <f t="shared" si="203"/>
        <v>208</v>
      </c>
      <c r="B247" s="106">
        <v>1</v>
      </c>
      <c r="C247" s="107" t="s">
        <v>186</v>
      </c>
      <c r="D247" s="108" t="s">
        <v>24</v>
      </c>
      <c r="E247" s="109"/>
      <c r="F247" s="110" t="s">
        <v>39</v>
      </c>
      <c r="G247" s="111">
        <f t="shared" si="182"/>
        <v>113</v>
      </c>
      <c r="H247" s="111">
        <f t="shared" si="183"/>
        <v>101</v>
      </c>
      <c r="I247" s="112">
        <f t="shared" si="184"/>
        <v>26438045</v>
      </c>
      <c r="J247" s="112">
        <f t="shared" si="185"/>
        <v>6</v>
      </c>
      <c r="K247" s="113">
        <f t="shared" si="186"/>
        <v>0.95</v>
      </c>
      <c r="L247" s="114">
        <f>SUMIF($AN$4:$AN$22,D247,$AW$4:$AW$22)</f>
        <v>1.0149999999999999</v>
      </c>
      <c r="M247" s="115">
        <f t="shared" si="187"/>
        <v>21302999.72502004</v>
      </c>
      <c r="N247" s="115">
        <f t="shared" si="188"/>
        <v>24011884.402557023</v>
      </c>
      <c r="O247" s="115">
        <f t="shared" si="189"/>
        <v>25492884.891249999</v>
      </c>
      <c r="P247" s="115">
        <f t="shared" si="190"/>
        <v>27065230.24945581</v>
      </c>
      <c r="Q247" s="116">
        <f t="shared" si="191"/>
        <v>25492884.891249999</v>
      </c>
      <c r="R247" s="115">
        <f t="shared" si="191"/>
        <v>27065230.24945581</v>
      </c>
      <c r="S247" s="115">
        <f t="shared" si="192"/>
        <v>28734554.428851061</v>
      </c>
      <c r="T247" s="115"/>
      <c r="U247" s="115">
        <f t="shared" si="193"/>
        <v>2151602972.2270241</v>
      </c>
      <c r="V247" s="115">
        <f t="shared" si="194"/>
        <v>2425200324.6582594</v>
      </c>
      <c r="W247" s="115">
        <f t="shared" si="195"/>
        <v>2574781374.0162501</v>
      </c>
      <c r="X247" s="116">
        <f t="shared" si="196"/>
        <v>2733588255.1950369</v>
      </c>
      <c r="Y247" s="116">
        <f t="shared" si="197"/>
        <v>2574781374.0162501</v>
      </c>
      <c r="Z247" s="115">
        <f t="shared" si="198"/>
        <v>2733588255.1950369</v>
      </c>
      <c r="AA247" s="115">
        <f t="shared" si="199"/>
        <v>2902189997.3139572</v>
      </c>
      <c r="AB247" s="115"/>
      <c r="AC247" s="117" t="str">
        <f t="shared" si="200"/>
        <v>BERTAHAP</v>
      </c>
      <c r="AD247" s="118">
        <f t="shared" si="201"/>
        <v>0</v>
      </c>
      <c r="AE247" s="119">
        <v>2</v>
      </c>
      <c r="AF247" s="120"/>
      <c r="AG247" s="115" t="e">
        <f>IF(AF247&gt;#REF!,"LB","KR")</f>
        <v>#REF!</v>
      </c>
      <c r="AH247" s="120">
        <v>2366764000</v>
      </c>
      <c r="AI247" s="120">
        <v>2667721000</v>
      </c>
      <c r="AJ247" s="120">
        <v>2832260000</v>
      </c>
      <c r="AK247" s="121">
        <v>3006948000</v>
      </c>
      <c r="AL247" s="121">
        <v>2832260000</v>
      </c>
      <c r="AM247" s="120">
        <v>3006948000</v>
      </c>
      <c r="AN247" s="120">
        <f t="shared" ref="AH184:AN247" si="205">ROUNDUP((AA247*(1+$J$5)),-3)</f>
        <v>3192409000</v>
      </c>
      <c r="AS247" s="5"/>
      <c r="AT247" s="5"/>
      <c r="AV247" s="2"/>
      <c r="AW247" s="2"/>
      <c r="BR247" s="56">
        <f t="shared" si="202"/>
        <v>-793141.34999999776</v>
      </c>
    </row>
    <row r="248" spans="1:70">
      <c r="A248" s="3">
        <f t="shared" si="203"/>
        <v>209</v>
      </c>
      <c r="B248" s="106">
        <v>2</v>
      </c>
      <c r="C248" s="107" t="s">
        <v>186</v>
      </c>
      <c r="D248" s="108" t="s">
        <v>35</v>
      </c>
      <c r="E248" s="109"/>
      <c r="F248" s="110" t="s">
        <v>42</v>
      </c>
      <c r="G248" s="111">
        <f t="shared" si="182"/>
        <v>78</v>
      </c>
      <c r="H248" s="111">
        <f t="shared" si="183"/>
        <v>66</v>
      </c>
      <c r="I248" s="112">
        <f t="shared" si="184"/>
        <v>26438045</v>
      </c>
      <c r="J248" s="112">
        <f t="shared" si="185"/>
        <v>2</v>
      </c>
      <c r="K248" s="113">
        <f t="shared" si="186"/>
        <v>0.93</v>
      </c>
      <c r="L248" s="114">
        <f>SUMIF($AN$4:$AN$22,D248,$AW$4:$AW$22)</f>
        <v>1.0149999999999999</v>
      </c>
      <c r="M248" s="115">
        <f t="shared" si="187"/>
        <v>20854515.520282775</v>
      </c>
      <c r="N248" s="115">
        <f t="shared" si="188"/>
        <v>23506371.046713714</v>
      </c>
      <c r="O248" s="115">
        <f t="shared" si="189"/>
        <v>24956192.577749997</v>
      </c>
      <c r="P248" s="115">
        <f t="shared" si="190"/>
        <v>26495435.928414632</v>
      </c>
      <c r="Q248" s="116">
        <f t="shared" si="191"/>
        <v>24956192.577749997</v>
      </c>
      <c r="R248" s="115">
        <f t="shared" si="191"/>
        <v>26495435.928414632</v>
      </c>
      <c r="S248" s="115">
        <f t="shared" si="192"/>
        <v>28129616.440875247</v>
      </c>
      <c r="T248" s="115"/>
      <c r="U248" s="115">
        <f t="shared" si="193"/>
        <v>1376398024.3386631</v>
      </c>
      <c r="V248" s="115">
        <f t="shared" si="194"/>
        <v>1551420489.0831051</v>
      </c>
      <c r="W248" s="115">
        <f t="shared" si="195"/>
        <v>1647108710.1314998</v>
      </c>
      <c r="X248" s="116">
        <f t="shared" si="196"/>
        <v>1748698771.2753656</v>
      </c>
      <c r="Y248" s="116">
        <f t="shared" si="197"/>
        <v>1647108710.1314998</v>
      </c>
      <c r="Z248" s="115">
        <f t="shared" si="198"/>
        <v>1748698771.2753656</v>
      </c>
      <c r="AA248" s="115">
        <f t="shared" si="199"/>
        <v>1856554685.0977664</v>
      </c>
      <c r="AB248" s="115"/>
      <c r="AC248" s="117" t="str">
        <f t="shared" si="200"/>
        <v>BERTAHAP</v>
      </c>
      <c r="AD248" s="118">
        <f t="shared" si="201"/>
        <v>0</v>
      </c>
      <c r="AE248" s="119">
        <v>2</v>
      </c>
      <c r="AF248" s="120"/>
      <c r="AG248" s="115" t="e">
        <f>IF(AF248&gt;#REF!,"LB","KR")</f>
        <v>#REF!</v>
      </c>
      <c r="AH248" s="120">
        <v>1514038000</v>
      </c>
      <c r="AI248" s="120">
        <v>1706563000</v>
      </c>
      <c r="AJ248" s="120">
        <v>1811820000</v>
      </c>
      <c r="AK248" s="121">
        <v>1923569000</v>
      </c>
      <c r="AL248" s="121">
        <v>1811820000</v>
      </c>
      <c r="AM248" s="120">
        <v>1923569000</v>
      </c>
      <c r="AN248" s="120">
        <f t="shared" ref="AH248:AN314" si="206">ROUNDUP((AA248*(1+$J$5)),-3)</f>
        <v>2042211000</v>
      </c>
      <c r="AS248" s="5"/>
      <c r="AT248" s="5"/>
      <c r="AV248" s="2"/>
      <c r="AW248" s="2"/>
      <c r="BR248" s="56">
        <f t="shared" si="202"/>
        <v>-1329833.6634999998</v>
      </c>
    </row>
    <row r="249" spans="1:70">
      <c r="A249" s="3">
        <f t="shared" si="203"/>
        <v>210</v>
      </c>
      <c r="B249" s="106">
        <v>3</v>
      </c>
      <c r="C249" s="107" t="s">
        <v>186</v>
      </c>
      <c r="D249" s="108" t="s">
        <v>41</v>
      </c>
      <c r="E249" s="109"/>
      <c r="F249" s="110" t="s">
        <v>45</v>
      </c>
      <c r="G249" s="111">
        <f t="shared" si="182"/>
        <v>60</v>
      </c>
      <c r="H249" s="111">
        <f t="shared" si="183"/>
        <v>52</v>
      </c>
      <c r="I249" s="112">
        <f t="shared" si="184"/>
        <v>26438045</v>
      </c>
      <c r="J249" s="112">
        <f t="shared" si="185"/>
        <v>2</v>
      </c>
      <c r="K249" s="113">
        <f t="shared" si="186"/>
        <v>0.93</v>
      </c>
      <c r="L249" s="114">
        <f>SUMIF($AN$4:$AN$22,D249,$AW$4:$AW$22)</f>
        <v>1.0149999999999999</v>
      </c>
      <c r="M249" s="115">
        <f t="shared" si="187"/>
        <v>20854515.520282775</v>
      </c>
      <c r="N249" s="115">
        <f t="shared" si="188"/>
        <v>23506371.046713714</v>
      </c>
      <c r="O249" s="115">
        <f t="shared" si="189"/>
        <v>24956192.577749997</v>
      </c>
      <c r="P249" s="115">
        <f t="shared" si="190"/>
        <v>26495435.928414632</v>
      </c>
      <c r="Q249" s="116">
        <f t="shared" si="191"/>
        <v>24956192.577749997</v>
      </c>
      <c r="R249" s="115">
        <f t="shared" si="191"/>
        <v>26495435.928414632</v>
      </c>
      <c r="S249" s="115">
        <f t="shared" si="192"/>
        <v>28129616.440875247</v>
      </c>
      <c r="T249" s="115"/>
      <c r="U249" s="115">
        <f t="shared" si="193"/>
        <v>1084434807.0547042</v>
      </c>
      <c r="V249" s="115">
        <f t="shared" si="194"/>
        <v>1222331294.4291131</v>
      </c>
      <c r="W249" s="115">
        <f t="shared" si="195"/>
        <v>1297722014.0429997</v>
      </c>
      <c r="X249" s="116">
        <f t="shared" si="196"/>
        <v>1377762668.2775609</v>
      </c>
      <c r="Y249" s="116">
        <f t="shared" si="197"/>
        <v>1297722014.0429997</v>
      </c>
      <c r="Z249" s="115">
        <f t="shared" si="198"/>
        <v>1377762668.2775609</v>
      </c>
      <c r="AA249" s="115">
        <f t="shared" si="199"/>
        <v>1462740054.9255128</v>
      </c>
      <c r="AB249" s="115"/>
      <c r="AC249" s="117" t="str">
        <f t="shared" si="200"/>
        <v>BERTAHAP</v>
      </c>
      <c r="AD249" s="118">
        <f t="shared" si="201"/>
        <v>0</v>
      </c>
      <c r="AE249" s="119">
        <v>2</v>
      </c>
      <c r="AF249" s="120"/>
      <c r="AG249" s="115" t="e">
        <f>IF(AF249&gt;#REF!,"LB","KR")</f>
        <v>#REF!</v>
      </c>
      <c r="AH249" s="120">
        <v>1192879000</v>
      </c>
      <c r="AI249" s="120">
        <v>1344565000</v>
      </c>
      <c r="AJ249" s="120">
        <v>1427495000</v>
      </c>
      <c r="AK249" s="121">
        <v>1515539000</v>
      </c>
      <c r="AL249" s="121">
        <v>1427495000</v>
      </c>
      <c r="AM249" s="120">
        <v>1515539000</v>
      </c>
      <c r="AN249" s="120">
        <f t="shared" si="206"/>
        <v>1609015000</v>
      </c>
      <c r="AS249" s="5"/>
      <c r="AT249" s="5"/>
      <c r="AV249" s="2"/>
      <c r="AW249" s="2"/>
      <c r="BR249" s="56">
        <f t="shared" si="202"/>
        <v>-1329833.6634999998</v>
      </c>
    </row>
    <row r="250" spans="1:70">
      <c r="A250" s="3">
        <f t="shared" si="203"/>
        <v>211</v>
      </c>
      <c r="B250" s="106">
        <v>4</v>
      </c>
      <c r="C250" s="107" t="s">
        <v>186</v>
      </c>
      <c r="D250" s="108">
        <v>10</v>
      </c>
      <c r="E250" s="109"/>
      <c r="F250" s="110" t="s">
        <v>48</v>
      </c>
      <c r="G250" s="111">
        <f t="shared" si="182"/>
        <v>74</v>
      </c>
      <c r="H250" s="111">
        <f t="shared" si="183"/>
        <v>63</v>
      </c>
      <c r="I250" s="112">
        <f t="shared" si="184"/>
        <v>26438045</v>
      </c>
      <c r="J250" s="112">
        <f t="shared" si="185"/>
        <v>2</v>
      </c>
      <c r="K250" s="113">
        <f t="shared" si="186"/>
        <v>0.93</v>
      </c>
      <c r="L250" s="114">
        <f>SUMIF($AN$4:$AN$22,D250,$AW$4:$AW$22)</f>
        <v>1.0149999999999999</v>
      </c>
      <c r="M250" s="115">
        <f t="shared" si="187"/>
        <v>20854515.520282775</v>
      </c>
      <c r="N250" s="115">
        <f t="shared" si="188"/>
        <v>23506371.046713714</v>
      </c>
      <c r="O250" s="115">
        <f t="shared" si="189"/>
        <v>24956192.577749997</v>
      </c>
      <c r="P250" s="115">
        <f t="shared" si="190"/>
        <v>26495435.928414632</v>
      </c>
      <c r="Q250" s="116">
        <f t="shared" si="191"/>
        <v>24956192.577749997</v>
      </c>
      <c r="R250" s="115">
        <f t="shared" si="191"/>
        <v>26495435.928414632</v>
      </c>
      <c r="S250" s="115">
        <f t="shared" si="192"/>
        <v>28129616.440875247</v>
      </c>
      <c r="T250" s="115"/>
      <c r="U250" s="115">
        <f t="shared" si="193"/>
        <v>1313834477.7778149</v>
      </c>
      <c r="V250" s="115">
        <f t="shared" si="194"/>
        <v>1480901375.9429638</v>
      </c>
      <c r="W250" s="115">
        <f t="shared" si="195"/>
        <v>1572240132.3982499</v>
      </c>
      <c r="X250" s="116">
        <f t="shared" si="196"/>
        <v>1669212463.4901218</v>
      </c>
      <c r="Y250" s="116">
        <f t="shared" si="197"/>
        <v>1572240132.3982499</v>
      </c>
      <c r="Z250" s="115">
        <f t="shared" si="198"/>
        <v>1669212463.4901218</v>
      </c>
      <c r="AA250" s="115">
        <f t="shared" si="199"/>
        <v>1772165835.7751405</v>
      </c>
      <c r="AB250" s="115"/>
      <c r="AC250" s="117" t="str">
        <f t="shared" si="200"/>
        <v>BERTAHAP</v>
      </c>
      <c r="AD250" s="118">
        <f t="shared" si="201"/>
        <v>0</v>
      </c>
      <c r="AE250" s="119">
        <v>2</v>
      </c>
      <c r="AF250" s="120"/>
      <c r="AG250" s="115" t="e">
        <f>IF(AF250&gt;#REF!,"LB","KR")</f>
        <v>#REF!</v>
      </c>
      <c r="AH250" s="120">
        <v>1445218000</v>
      </c>
      <c r="AI250" s="120">
        <v>1628992000</v>
      </c>
      <c r="AJ250" s="120">
        <v>1729465000</v>
      </c>
      <c r="AK250" s="121">
        <v>1836134000</v>
      </c>
      <c r="AL250" s="121">
        <v>1729465000</v>
      </c>
      <c r="AM250" s="120">
        <v>1836134000</v>
      </c>
      <c r="AN250" s="120">
        <f t="shared" si="206"/>
        <v>1949383000</v>
      </c>
      <c r="AS250" s="5"/>
      <c r="AT250" s="5"/>
      <c r="AV250" s="2"/>
      <c r="AW250" s="2"/>
      <c r="BR250" s="56">
        <f t="shared" si="202"/>
        <v>-1329833.6634999998</v>
      </c>
    </row>
    <row r="251" spans="1:70">
      <c r="A251" s="3">
        <f t="shared" si="203"/>
        <v>212</v>
      </c>
      <c r="B251" s="106">
        <v>5</v>
      </c>
      <c r="C251" s="107" t="s">
        <v>186</v>
      </c>
      <c r="D251" s="106">
        <v>12</v>
      </c>
      <c r="E251" s="109"/>
      <c r="F251" s="110" t="s">
        <v>50</v>
      </c>
      <c r="G251" s="111">
        <f t="shared" si="182"/>
        <v>67</v>
      </c>
      <c r="H251" s="111">
        <f t="shared" si="183"/>
        <v>57</v>
      </c>
      <c r="I251" s="112">
        <f t="shared" si="184"/>
        <v>26438045</v>
      </c>
      <c r="J251" s="112">
        <f t="shared" si="185"/>
        <v>2</v>
      </c>
      <c r="K251" s="113">
        <f t="shared" si="186"/>
        <v>0.93</v>
      </c>
      <c r="L251" s="114">
        <f>SUMIF($AN$4:$AN$22,D251,$AW$4:$AW$22)</f>
        <v>1.0149999999999999</v>
      </c>
      <c r="M251" s="115">
        <f t="shared" si="187"/>
        <v>20854515.520282775</v>
      </c>
      <c r="N251" s="115">
        <f t="shared" si="188"/>
        <v>23506371.046713714</v>
      </c>
      <c r="O251" s="115">
        <f t="shared" si="189"/>
        <v>24956192.577749997</v>
      </c>
      <c r="P251" s="115">
        <f t="shared" si="190"/>
        <v>26495435.928414632</v>
      </c>
      <c r="Q251" s="116">
        <f t="shared" si="191"/>
        <v>24956192.577749997</v>
      </c>
      <c r="R251" s="115">
        <f t="shared" si="191"/>
        <v>26495435.928414632</v>
      </c>
      <c r="S251" s="115">
        <f t="shared" si="192"/>
        <v>28129616.440875247</v>
      </c>
      <c r="T251" s="115"/>
      <c r="U251" s="115">
        <f t="shared" si="193"/>
        <v>1188707384.6561182</v>
      </c>
      <c r="V251" s="115">
        <f t="shared" si="194"/>
        <v>1339863149.6626816</v>
      </c>
      <c r="W251" s="115">
        <f t="shared" si="195"/>
        <v>1422502976.9317498</v>
      </c>
      <c r="X251" s="116">
        <f t="shared" si="196"/>
        <v>1510239847.9196341</v>
      </c>
      <c r="Y251" s="116">
        <f t="shared" si="197"/>
        <v>1422502976.9317498</v>
      </c>
      <c r="Z251" s="115">
        <f t="shared" si="198"/>
        <v>1510239847.9196341</v>
      </c>
      <c r="AA251" s="115">
        <f t="shared" si="199"/>
        <v>1603388137.129889</v>
      </c>
      <c r="AB251" s="115"/>
      <c r="AC251" s="117" t="str">
        <f t="shared" si="200"/>
        <v>BERTAHAP</v>
      </c>
      <c r="AD251" s="118">
        <f t="shared" si="201"/>
        <v>0</v>
      </c>
      <c r="AE251" s="119">
        <v>2</v>
      </c>
      <c r="AF251" s="120"/>
      <c r="AG251" s="115" t="e">
        <f>IF(AF251&gt;#REF!,"LB","KR")</f>
        <v>#REF!</v>
      </c>
      <c r="AH251" s="120">
        <v>1307579000</v>
      </c>
      <c r="AI251" s="120">
        <v>1473850000</v>
      </c>
      <c r="AJ251" s="120">
        <v>1564754000</v>
      </c>
      <c r="AK251" s="121">
        <v>1661264000</v>
      </c>
      <c r="AL251" s="121">
        <v>1564754000</v>
      </c>
      <c r="AM251" s="120">
        <v>1661264000</v>
      </c>
      <c r="AN251" s="120">
        <f t="shared" si="206"/>
        <v>1763727000</v>
      </c>
      <c r="AS251" s="5"/>
      <c r="AT251" s="5"/>
      <c r="AV251" s="2"/>
      <c r="AW251" s="2"/>
      <c r="BR251" s="56">
        <f t="shared" si="202"/>
        <v>-1329833.6634999998</v>
      </c>
    </row>
    <row r="252" spans="1:70">
      <c r="A252" s="3">
        <f t="shared" si="203"/>
        <v>213</v>
      </c>
      <c r="B252" s="106">
        <v>6</v>
      </c>
      <c r="C252" s="107" t="s">
        <v>186</v>
      </c>
      <c r="D252" s="108">
        <v>16</v>
      </c>
      <c r="E252" s="109"/>
      <c r="F252" s="110" t="s">
        <v>52</v>
      </c>
      <c r="G252" s="111">
        <f t="shared" si="182"/>
        <v>71</v>
      </c>
      <c r="H252" s="111">
        <f t="shared" si="183"/>
        <v>63</v>
      </c>
      <c r="I252" s="112">
        <f t="shared" si="184"/>
        <v>26438045</v>
      </c>
      <c r="J252" s="112">
        <f t="shared" si="185"/>
        <v>2</v>
      </c>
      <c r="K252" s="113">
        <f t="shared" si="186"/>
        <v>0.93</v>
      </c>
      <c r="L252" s="114">
        <f t="shared" ref="L252:L258" si="207">SUMIF($AN$4:$AN$22,D252,$AW$4:$AW$22)</f>
        <v>1.0149999999999999</v>
      </c>
      <c r="M252" s="115">
        <f t="shared" si="187"/>
        <v>20854515.520282775</v>
      </c>
      <c r="N252" s="115">
        <f t="shared" si="188"/>
        <v>23506371.046713714</v>
      </c>
      <c r="O252" s="115">
        <f t="shared" si="189"/>
        <v>24956192.577749997</v>
      </c>
      <c r="P252" s="115">
        <f t="shared" si="190"/>
        <v>26495435.928414632</v>
      </c>
      <c r="Q252" s="116">
        <f t="shared" si="191"/>
        <v>24956192.577749997</v>
      </c>
      <c r="R252" s="115">
        <f t="shared" si="191"/>
        <v>26495435.928414632</v>
      </c>
      <c r="S252" s="115">
        <f t="shared" si="192"/>
        <v>28129616.440875247</v>
      </c>
      <c r="T252" s="115"/>
      <c r="U252" s="115">
        <f t="shared" si="193"/>
        <v>1313834477.7778149</v>
      </c>
      <c r="V252" s="115">
        <f t="shared" si="194"/>
        <v>1480901375.9429638</v>
      </c>
      <c r="W252" s="115">
        <f t="shared" si="195"/>
        <v>1572240132.3982499</v>
      </c>
      <c r="X252" s="116">
        <f t="shared" si="196"/>
        <v>1669212463.4901218</v>
      </c>
      <c r="Y252" s="116">
        <f t="shared" si="197"/>
        <v>1572240132.3982499</v>
      </c>
      <c r="Z252" s="115">
        <f t="shared" si="198"/>
        <v>1669212463.4901218</v>
      </c>
      <c r="AA252" s="115">
        <f t="shared" si="199"/>
        <v>1772165835.7751405</v>
      </c>
      <c r="AB252" s="115"/>
      <c r="AC252" s="117" t="str">
        <f t="shared" si="200"/>
        <v>BERTAHAP</v>
      </c>
      <c r="AD252" s="118">
        <f t="shared" si="201"/>
        <v>0</v>
      </c>
      <c r="AE252" s="119">
        <v>2</v>
      </c>
      <c r="AF252" s="120"/>
      <c r="AG252" s="115" t="e">
        <f>IF(AF252&gt;#REF!,"LB","KR")</f>
        <v>#REF!</v>
      </c>
      <c r="AH252" s="120">
        <v>1445218000</v>
      </c>
      <c r="AI252" s="120">
        <v>1628992000</v>
      </c>
      <c r="AJ252" s="120">
        <v>1729465000</v>
      </c>
      <c r="AK252" s="121">
        <v>1836134000</v>
      </c>
      <c r="AL252" s="121">
        <v>1729465000</v>
      </c>
      <c r="AM252" s="120">
        <v>1836134000</v>
      </c>
      <c r="AN252" s="120">
        <f t="shared" si="206"/>
        <v>1949383000</v>
      </c>
      <c r="AS252" s="5"/>
      <c r="AT252" s="5"/>
      <c r="AV252" s="2"/>
      <c r="AW252" s="2"/>
      <c r="BR252" s="56">
        <f t="shared" si="202"/>
        <v>-1329833.6634999998</v>
      </c>
    </row>
    <row r="253" spans="1:70">
      <c r="A253" s="3">
        <f t="shared" si="203"/>
        <v>214</v>
      </c>
      <c r="B253" s="106">
        <v>7</v>
      </c>
      <c r="C253" s="107" t="s">
        <v>186</v>
      </c>
      <c r="D253" s="106">
        <v>18</v>
      </c>
      <c r="E253" s="109"/>
      <c r="F253" s="110" t="s">
        <v>54</v>
      </c>
      <c r="G253" s="111">
        <f t="shared" si="182"/>
        <v>97</v>
      </c>
      <c r="H253" s="111">
        <f t="shared" si="183"/>
        <v>85</v>
      </c>
      <c r="I253" s="112">
        <f t="shared" si="184"/>
        <v>26438045</v>
      </c>
      <c r="J253" s="112">
        <f t="shared" si="185"/>
        <v>2</v>
      </c>
      <c r="K253" s="113">
        <f t="shared" si="186"/>
        <v>0.93</v>
      </c>
      <c r="L253" s="114">
        <f t="shared" si="207"/>
        <v>1.0149999999999999</v>
      </c>
      <c r="M253" s="115">
        <f t="shared" si="187"/>
        <v>20854515.520282775</v>
      </c>
      <c r="N253" s="115">
        <f t="shared" si="188"/>
        <v>23506371.046713714</v>
      </c>
      <c r="O253" s="115">
        <f t="shared" si="189"/>
        <v>24956192.577749997</v>
      </c>
      <c r="P253" s="115">
        <f t="shared" si="190"/>
        <v>26495435.928414632</v>
      </c>
      <c r="Q253" s="116">
        <f t="shared" si="191"/>
        <v>24956192.577749997</v>
      </c>
      <c r="R253" s="115">
        <f t="shared" si="191"/>
        <v>26495435.928414632</v>
      </c>
      <c r="S253" s="115">
        <f t="shared" si="192"/>
        <v>28129616.440875247</v>
      </c>
      <c r="T253" s="115"/>
      <c r="U253" s="115">
        <f t="shared" si="193"/>
        <v>1772633819.224036</v>
      </c>
      <c r="V253" s="115">
        <f t="shared" si="194"/>
        <v>1998041538.9706657</v>
      </c>
      <c r="W253" s="115">
        <f t="shared" si="195"/>
        <v>2121276369.1087499</v>
      </c>
      <c r="X253" s="116">
        <f t="shared" si="196"/>
        <v>2252112053.9152436</v>
      </c>
      <c r="Y253" s="116">
        <f t="shared" si="197"/>
        <v>2121276369.1087499</v>
      </c>
      <c r="Z253" s="115">
        <f t="shared" si="198"/>
        <v>2252112053.9152436</v>
      </c>
      <c r="AA253" s="115">
        <f t="shared" si="199"/>
        <v>2391017397.4743962</v>
      </c>
      <c r="AB253" s="115"/>
      <c r="AC253" s="117" t="str">
        <f t="shared" si="200"/>
        <v>BERTAHAP</v>
      </c>
      <c r="AD253" s="118">
        <f t="shared" si="201"/>
        <v>0</v>
      </c>
      <c r="AE253" s="119">
        <v>2</v>
      </c>
      <c r="AF253" s="120"/>
      <c r="AG253" s="115" t="e">
        <f>IF(AF253&gt;#REF!,"LB","KR")</f>
        <v>#REF!</v>
      </c>
      <c r="AH253" s="120">
        <v>1949898000</v>
      </c>
      <c r="AI253" s="120">
        <v>2197846000</v>
      </c>
      <c r="AJ253" s="120">
        <v>2333405000</v>
      </c>
      <c r="AK253" s="121">
        <v>2477324000</v>
      </c>
      <c r="AL253" s="121">
        <v>2333405000</v>
      </c>
      <c r="AM253" s="120">
        <v>2477324000</v>
      </c>
      <c r="AN253" s="120">
        <f t="shared" si="206"/>
        <v>2630120000</v>
      </c>
      <c r="AS253" s="5"/>
      <c r="AT253" s="5"/>
      <c r="AV253" s="2"/>
      <c r="AW253" s="2"/>
      <c r="BR253" s="56">
        <f t="shared" si="202"/>
        <v>-1329833.6634999998</v>
      </c>
    </row>
    <row r="254" spans="1:70">
      <c r="A254" s="3">
        <f t="shared" si="203"/>
        <v>215</v>
      </c>
      <c r="B254" s="106">
        <v>8</v>
      </c>
      <c r="C254" s="107" t="s">
        <v>186</v>
      </c>
      <c r="D254" s="106">
        <v>20</v>
      </c>
      <c r="E254" s="109"/>
      <c r="F254" s="110" t="s">
        <v>70</v>
      </c>
      <c r="G254" s="111">
        <f t="shared" si="182"/>
        <v>60</v>
      </c>
      <c r="H254" s="111">
        <f t="shared" si="183"/>
        <v>51</v>
      </c>
      <c r="I254" s="112">
        <f t="shared" si="184"/>
        <v>26438045</v>
      </c>
      <c r="J254" s="112">
        <f t="shared" si="185"/>
        <v>2</v>
      </c>
      <c r="K254" s="113">
        <f t="shared" si="186"/>
        <v>0.93</v>
      </c>
      <c r="L254" s="114">
        <f t="shared" si="207"/>
        <v>1.0149999999999999</v>
      </c>
      <c r="M254" s="115">
        <f t="shared" si="187"/>
        <v>20854515.520282775</v>
      </c>
      <c r="N254" s="115">
        <f t="shared" si="188"/>
        <v>23506371.046713714</v>
      </c>
      <c r="O254" s="115">
        <f t="shared" si="189"/>
        <v>24956192.577749997</v>
      </c>
      <c r="P254" s="115">
        <f t="shared" si="190"/>
        <v>26495435.928414632</v>
      </c>
      <c r="Q254" s="116">
        <f t="shared" si="191"/>
        <v>24956192.577749997</v>
      </c>
      <c r="R254" s="115">
        <f t="shared" si="191"/>
        <v>26495435.928414632</v>
      </c>
      <c r="S254" s="115">
        <f t="shared" si="192"/>
        <v>28129616.440875247</v>
      </c>
      <c r="T254" s="115"/>
      <c r="U254" s="115">
        <f t="shared" si="193"/>
        <v>1063580291.5344216</v>
      </c>
      <c r="V254" s="115">
        <f t="shared" si="194"/>
        <v>1198824923.3823993</v>
      </c>
      <c r="W254" s="115">
        <f t="shared" si="195"/>
        <v>1272765821.4652498</v>
      </c>
      <c r="X254" s="116">
        <f t="shared" si="196"/>
        <v>1351267232.3491461</v>
      </c>
      <c r="Y254" s="116">
        <f t="shared" si="197"/>
        <v>1272765821.4652498</v>
      </c>
      <c r="Z254" s="115">
        <f t="shared" si="198"/>
        <v>1351267232.3491461</v>
      </c>
      <c r="AA254" s="115">
        <f t="shared" si="199"/>
        <v>1434610438.4846375</v>
      </c>
      <c r="AB254" s="115"/>
      <c r="AC254" s="117" t="str">
        <f t="shared" si="200"/>
        <v>BERTAHAP</v>
      </c>
      <c r="AD254" s="118">
        <f t="shared" si="201"/>
        <v>0</v>
      </c>
      <c r="AE254" s="119">
        <v>2</v>
      </c>
      <c r="AF254" s="120"/>
      <c r="AG254" s="115" t="e">
        <f>IF(AF254&gt;#REF!,"LB","KR")</f>
        <v>#REF!</v>
      </c>
      <c r="AH254" s="120">
        <v>1169939000</v>
      </c>
      <c r="AI254" s="120">
        <v>1318708000</v>
      </c>
      <c r="AJ254" s="120">
        <v>1400043000</v>
      </c>
      <c r="AK254" s="121">
        <v>1486394000</v>
      </c>
      <c r="AL254" s="121">
        <v>1400043000</v>
      </c>
      <c r="AM254" s="120">
        <v>1486394000</v>
      </c>
      <c r="AN254" s="120">
        <f t="shared" si="206"/>
        <v>1578072000</v>
      </c>
      <c r="AS254" s="5"/>
      <c r="AT254" s="5"/>
      <c r="AV254" s="2"/>
      <c r="AW254" s="2"/>
      <c r="BR254" s="56">
        <f t="shared" si="202"/>
        <v>-1329833.6634999998</v>
      </c>
    </row>
    <row r="255" spans="1:70">
      <c r="A255" s="3">
        <f t="shared" si="203"/>
        <v>216</v>
      </c>
      <c r="B255" s="106">
        <v>9</v>
      </c>
      <c r="C255" s="107" t="s">
        <v>186</v>
      </c>
      <c r="D255" s="106">
        <v>22</v>
      </c>
      <c r="E255" s="109"/>
      <c r="F255" s="110" t="s">
        <v>89</v>
      </c>
      <c r="G255" s="111">
        <f t="shared" si="182"/>
        <v>81</v>
      </c>
      <c r="H255" s="111">
        <f t="shared" si="183"/>
        <v>70</v>
      </c>
      <c r="I255" s="112">
        <f t="shared" si="184"/>
        <v>26438045</v>
      </c>
      <c r="J255" s="112">
        <f t="shared" si="185"/>
        <v>4</v>
      </c>
      <c r="K255" s="113">
        <f t="shared" si="186"/>
        <v>0.97</v>
      </c>
      <c r="L255" s="114">
        <f t="shared" si="207"/>
        <v>1.0149999999999999</v>
      </c>
      <c r="M255" s="115">
        <f t="shared" si="187"/>
        <v>21751483.929757304</v>
      </c>
      <c r="N255" s="115">
        <f t="shared" si="188"/>
        <v>24517397.758400328</v>
      </c>
      <c r="O255" s="115">
        <f t="shared" si="189"/>
        <v>26029577.204749998</v>
      </c>
      <c r="P255" s="115">
        <f t="shared" si="190"/>
        <v>27635024.570496984</v>
      </c>
      <c r="Q255" s="116">
        <f t="shared" si="191"/>
        <v>26029577.204749998</v>
      </c>
      <c r="R255" s="115">
        <f t="shared" si="191"/>
        <v>27635024.570496984</v>
      </c>
      <c r="S255" s="115">
        <f t="shared" si="192"/>
        <v>29339492.41682687</v>
      </c>
      <c r="T255" s="115"/>
      <c r="U255" s="115">
        <f t="shared" si="193"/>
        <v>1522603875.0830114</v>
      </c>
      <c r="V255" s="115">
        <f t="shared" si="194"/>
        <v>1716217843.0880229</v>
      </c>
      <c r="W255" s="115">
        <f t="shared" si="195"/>
        <v>1822070404.3324997</v>
      </c>
      <c r="X255" s="116">
        <f t="shared" si="196"/>
        <v>1934451719.9347889</v>
      </c>
      <c r="Y255" s="116">
        <f t="shared" si="197"/>
        <v>1822070404.3324997</v>
      </c>
      <c r="Z255" s="115">
        <f t="shared" si="198"/>
        <v>1934451719.9347889</v>
      </c>
      <c r="AA255" s="115">
        <f t="shared" si="199"/>
        <v>2053764469.177881</v>
      </c>
      <c r="AB255" s="115"/>
      <c r="AC255" s="117" t="str">
        <f t="shared" si="200"/>
        <v>BERTAHAP</v>
      </c>
      <c r="AD255" s="118">
        <f t="shared" si="201"/>
        <v>0</v>
      </c>
      <c r="AE255" s="119">
        <v>2</v>
      </c>
      <c r="AF255" s="120"/>
      <c r="AG255" s="115" t="e">
        <f>IF(AF255&gt;#REF!,"LB","KR")</f>
        <v>#REF!</v>
      </c>
      <c r="AH255" s="120">
        <v>1674865000</v>
      </c>
      <c r="AI255" s="120">
        <v>1887840000</v>
      </c>
      <c r="AJ255" s="120">
        <v>2004278000</v>
      </c>
      <c r="AK255" s="121">
        <v>2127897000</v>
      </c>
      <c r="AL255" s="121">
        <v>2004278000</v>
      </c>
      <c r="AM255" s="120">
        <v>2127897000</v>
      </c>
      <c r="AN255" s="120">
        <f t="shared" si="206"/>
        <v>2259141000</v>
      </c>
      <c r="AS255" s="5"/>
      <c r="AT255" s="5"/>
      <c r="AV255" s="2"/>
      <c r="AW255" s="2"/>
      <c r="BR255" s="56">
        <f t="shared" si="202"/>
        <v>-256449.03649999946</v>
      </c>
    </row>
    <row r="256" spans="1:70">
      <c r="A256" s="3">
        <f t="shared" si="203"/>
        <v>217</v>
      </c>
      <c r="B256" s="106">
        <v>1</v>
      </c>
      <c r="C256" s="107" t="s">
        <v>187</v>
      </c>
      <c r="D256" s="108" t="s">
        <v>24</v>
      </c>
      <c r="E256" s="109"/>
      <c r="F256" s="110" t="s">
        <v>39</v>
      </c>
      <c r="G256" s="111">
        <f t="shared" si="182"/>
        <v>113</v>
      </c>
      <c r="H256" s="111">
        <f t="shared" si="183"/>
        <v>101</v>
      </c>
      <c r="I256" s="112">
        <f t="shared" si="184"/>
        <v>26438045</v>
      </c>
      <c r="J256" s="112">
        <f t="shared" si="185"/>
        <v>6</v>
      </c>
      <c r="K256" s="113">
        <f t="shared" si="186"/>
        <v>0.95</v>
      </c>
      <c r="L256" s="114">
        <f t="shared" si="207"/>
        <v>1.0149999999999999</v>
      </c>
      <c r="M256" s="115">
        <f t="shared" si="187"/>
        <v>21302999.72502004</v>
      </c>
      <c r="N256" s="115">
        <f t="shared" si="188"/>
        <v>24011884.402557023</v>
      </c>
      <c r="O256" s="115">
        <f t="shared" si="189"/>
        <v>25492884.891249999</v>
      </c>
      <c r="P256" s="115">
        <f t="shared" si="190"/>
        <v>27065230.24945581</v>
      </c>
      <c r="Q256" s="116">
        <f t="shared" si="191"/>
        <v>25492884.891249999</v>
      </c>
      <c r="R256" s="115">
        <f t="shared" si="191"/>
        <v>27065230.24945581</v>
      </c>
      <c r="S256" s="115">
        <f t="shared" si="192"/>
        <v>28734554.428851061</v>
      </c>
      <c r="T256" s="115"/>
      <c r="U256" s="115">
        <f t="shared" si="193"/>
        <v>2151602972.2270241</v>
      </c>
      <c r="V256" s="115">
        <f t="shared" si="194"/>
        <v>2425200324.6582594</v>
      </c>
      <c r="W256" s="115">
        <f t="shared" si="195"/>
        <v>2574781374.0162501</v>
      </c>
      <c r="X256" s="116">
        <f t="shared" si="196"/>
        <v>2733588255.1950369</v>
      </c>
      <c r="Y256" s="116">
        <f t="shared" si="197"/>
        <v>2574781374.0162501</v>
      </c>
      <c r="Z256" s="115">
        <f t="shared" si="198"/>
        <v>2733588255.1950369</v>
      </c>
      <c r="AA256" s="115">
        <f t="shared" si="199"/>
        <v>2902189997.3139572</v>
      </c>
      <c r="AB256" s="115"/>
      <c r="AC256" s="117" t="str">
        <f t="shared" si="200"/>
        <v>BERTAHAP</v>
      </c>
      <c r="AD256" s="118">
        <f t="shared" si="201"/>
        <v>0</v>
      </c>
      <c r="AE256" s="119">
        <v>2</v>
      </c>
      <c r="AF256" s="120"/>
      <c r="AG256" s="115" t="e">
        <f>IF(AF256&gt;#REF!,"LB","KR")</f>
        <v>#REF!</v>
      </c>
      <c r="AH256" s="120">
        <v>2366764000</v>
      </c>
      <c r="AI256" s="120">
        <v>2667721000</v>
      </c>
      <c r="AJ256" s="120">
        <v>2832260000</v>
      </c>
      <c r="AK256" s="121">
        <v>3006948000</v>
      </c>
      <c r="AL256" s="121">
        <v>2832260000</v>
      </c>
      <c r="AM256" s="120">
        <v>3006948000</v>
      </c>
      <c r="AN256" s="120">
        <f t="shared" si="206"/>
        <v>3192409000</v>
      </c>
      <c r="AS256" s="5"/>
      <c r="AT256" s="5"/>
      <c r="AV256" s="2"/>
      <c r="AW256" s="2"/>
      <c r="BR256" s="56">
        <f t="shared" si="202"/>
        <v>-793141.34999999776</v>
      </c>
    </row>
    <row r="257" spans="1:70">
      <c r="A257" s="3">
        <f t="shared" si="203"/>
        <v>218</v>
      </c>
      <c r="B257" s="106">
        <v>2</v>
      </c>
      <c r="C257" s="107" t="s">
        <v>187</v>
      </c>
      <c r="D257" s="108" t="s">
        <v>35</v>
      </c>
      <c r="E257" s="109"/>
      <c r="F257" s="110" t="s">
        <v>42</v>
      </c>
      <c r="G257" s="111">
        <f t="shared" si="182"/>
        <v>78</v>
      </c>
      <c r="H257" s="111">
        <f t="shared" si="183"/>
        <v>66</v>
      </c>
      <c r="I257" s="112">
        <f t="shared" si="184"/>
        <v>26438045</v>
      </c>
      <c r="J257" s="112">
        <f t="shared" si="185"/>
        <v>2</v>
      </c>
      <c r="K257" s="113">
        <f t="shared" si="186"/>
        <v>0.93</v>
      </c>
      <c r="L257" s="114">
        <f t="shared" si="207"/>
        <v>1.0149999999999999</v>
      </c>
      <c r="M257" s="115">
        <f t="shared" si="187"/>
        <v>20854515.520282775</v>
      </c>
      <c r="N257" s="115">
        <f t="shared" si="188"/>
        <v>23506371.046713714</v>
      </c>
      <c r="O257" s="115">
        <f t="shared" si="189"/>
        <v>24956192.577749997</v>
      </c>
      <c r="P257" s="115">
        <f t="shared" si="190"/>
        <v>26495435.928414632</v>
      </c>
      <c r="Q257" s="116">
        <f t="shared" si="191"/>
        <v>24956192.577749997</v>
      </c>
      <c r="R257" s="115">
        <f t="shared" si="191"/>
        <v>26495435.928414632</v>
      </c>
      <c r="S257" s="115">
        <f t="shared" si="192"/>
        <v>28129616.440875247</v>
      </c>
      <c r="T257" s="115"/>
      <c r="U257" s="115">
        <f t="shared" si="193"/>
        <v>1376398024.3386631</v>
      </c>
      <c r="V257" s="115">
        <f t="shared" si="194"/>
        <v>1551420489.0831051</v>
      </c>
      <c r="W257" s="115">
        <f t="shared" si="195"/>
        <v>1647108710.1314998</v>
      </c>
      <c r="X257" s="116">
        <f t="shared" si="196"/>
        <v>1748698771.2753656</v>
      </c>
      <c r="Y257" s="116">
        <f t="shared" si="197"/>
        <v>1647108710.1314998</v>
      </c>
      <c r="Z257" s="115">
        <f t="shared" si="198"/>
        <v>1748698771.2753656</v>
      </c>
      <c r="AA257" s="115">
        <f t="shared" si="199"/>
        <v>1856554685.0977664</v>
      </c>
      <c r="AB257" s="115"/>
      <c r="AC257" s="117" t="str">
        <f t="shared" si="200"/>
        <v>BERTAHAP</v>
      </c>
      <c r="AD257" s="118">
        <f t="shared" si="201"/>
        <v>0</v>
      </c>
      <c r="AE257" s="119">
        <v>2</v>
      </c>
      <c r="AF257" s="120"/>
      <c r="AG257" s="115" t="e">
        <f>IF(AF257&gt;#REF!,"LB","KR")</f>
        <v>#REF!</v>
      </c>
      <c r="AH257" s="120">
        <v>1514038000</v>
      </c>
      <c r="AI257" s="120">
        <v>1706563000</v>
      </c>
      <c r="AJ257" s="120">
        <v>1811820000</v>
      </c>
      <c r="AK257" s="121">
        <v>1923569000</v>
      </c>
      <c r="AL257" s="121">
        <v>1811820000</v>
      </c>
      <c r="AM257" s="120">
        <v>1923569000</v>
      </c>
      <c r="AN257" s="120">
        <f t="shared" si="206"/>
        <v>2042211000</v>
      </c>
      <c r="AS257" s="5"/>
      <c r="AT257" s="5"/>
      <c r="AV257" s="2"/>
      <c r="AW257" s="2"/>
      <c r="BR257" s="56">
        <f t="shared" si="202"/>
        <v>-1329833.6634999998</v>
      </c>
    </row>
    <row r="258" spans="1:70">
      <c r="A258" s="3">
        <f t="shared" si="203"/>
        <v>219</v>
      </c>
      <c r="B258" s="106">
        <v>3</v>
      </c>
      <c r="C258" s="107" t="s">
        <v>187</v>
      </c>
      <c r="D258" s="108" t="s">
        <v>41</v>
      </c>
      <c r="E258" s="109"/>
      <c r="F258" s="110" t="s">
        <v>45</v>
      </c>
      <c r="G258" s="111">
        <f t="shared" si="182"/>
        <v>60</v>
      </c>
      <c r="H258" s="111">
        <f t="shared" si="183"/>
        <v>52</v>
      </c>
      <c r="I258" s="112">
        <f t="shared" si="184"/>
        <v>26438045</v>
      </c>
      <c r="J258" s="112">
        <f t="shared" si="185"/>
        <v>2</v>
      </c>
      <c r="K258" s="113">
        <f t="shared" si="186"/>
        <v>0.93</v>
      </c>
      <c r="L258" s="114">
        <f t="shared" si="207"/>
        <v>1.0149999999999999</v>
      </c>
      <c r="M258" s="115">
        <f t="shared" si="187"/>
        <v>20854515.520282775</v>
      </c>
      <c r="N258" s="115">
        <f t="shared" si="188"/>
        <v>23506371.046713714</v>
      </c>
      <c r="O258" s="115">
        <f t="shared" si="189"/>
        <v>24956192.577749997</v>
      </c>
      <c r="P258" s="115">
        <f t="shared" si="190"/>
        <v>26495435.928414632</v>
      </c>
      <c r="Q258" s="116">
        <f t="shared" si="191"/>
        <v>24956192.577749997</v>
      </c>
      <c r="R258" s="115">
        <f t="shared" si="191"/>
        <v>26495435.928414632</v>
      </c>
      <c r="S258" s="115">
        <f t="shared" si="192"/>
        <v>28129616.440875247</v>
      </c>
      <c r="T258" s="115"/>
      <c r="U258" s="115">
        <f t="shared" si="193"/>
        <v>1084434807.0547042</v>
      </c>
      <c r="V258" s="115">
        <f t="shared" si="194"/>
        <v>1222331294.4291131</v>
      </c>
      <c r="W258" s="115">
        <f t="shared" si="195"/>
        <v>1297722014.0429997</v>
      </c>
      <c r="X258" s="116">
        <f t="shared" si="196"/>
        <v>1377762668.2775609</v>
      </c>
      <c r="Y258" s="116">
        <f t="shared" si="197"/>
        <v>1297722014.0429997</v>
      </c>
      <c r="Z258" s="115">
        <f t="shared" si="198"/>
        <v>1377762668.2775609</v>
      </c>
      <c r="AA258" s="115">
        <f t="shared" si="199"/>
        <v>1462740054.9255128</v>
      </c>
      <c r="AB258" s="115"/>
      <c r="AC258" s="117" t="str">
        <f t="shared" si="200"/>
        <v>BERTAHAP</v>
      </c>
      <c r="AD258" s="118">
        <f t="shared" si="201"/>
        <v>0</v>
      </c>
      <c r="AE258" s="119">
        <v>2</v>
      </c>
      <c r="AF258" s="120"/>
      <c r="AG258" s="115" t="e">
        <f>IF(AF258&gt;#REF!,"LB","KR")</f>
        <v>#REF!</v>
      </c>
      <c r="AH258" s="120">
        <v>1192879000</v>
      </c>
      <c r="AI258" s="120">
        <v>1344565000</v>
      </c>
      <c r="AJ258" s="120">
        <v>1427495000</v>
      </c>
      <c r="AK258" s="121">
        <v>1515539000</v>
      </c>
      <c r="AL258" s="121">
        <v>1427495000</v>
      </c>
      <c r="AM258" s="120">
        <v>1515539000</v>
      </c>
      <c r="AN258" s="120">
        <f t="shared" si="206"/>
        <v>1609015000</v>
      </c>
      <c r="AS258" s="5"/>
      <c r="AT258" s="5"/>
      <c r="AV258" s="2"/>
      <c r="AW258" s="2"/>
      <c r="BR258" s="56">
        <f t="shared" si="202"/>
        <v>-1329833.6634999998</v>
      </c>
    </row>
    <row r="259" spans="1:70">
      <c r="A259" s="3">
        <f t="shared" si="203"/>
        <v>220</v>
      </c>
      <c r="B259" s="106">
        <v>4</v>
      </c>
      <c r="C259" s="107" t="s">
        <v>187</v>
      </c>
      <c r="D259" s="108">
        <v>10</v>
      </c>
      <c r="E259" s="109"/>
      <c r="F259" s="110" t="s">
        <v>48</v>
      </c>
      <c r="G259" s="111">
        <f t="shared" si="182"/>
        <v>74</v>
      </c>
      <c r="H259" s="111">
        <f t="shared" si="183"/>
        <v>63</v>
      </c>
      <c r="I259" s="112">
        <f t="shared" si="184"/>
        <v>26438045</v>
      </c>
      <c r="J259" s="112">
        <f t="shared" si="185"/>
        <v>2</v>
      </c>
      <c r="K259" s="113">
        <f t="shared" si="186"/>
        <v>0.93</v>
      </c>
      <c r="L259" s="114">
        <f>SUMIF($AN$4:$AN$22,D259,$AW$4:$AW$22)</f>
        <v>1.0149999999999999</v>
      </c>
      <c r="M259" s="115">
        <f t="shared" si="187"/>
        <v>20854515.520282775</v>
      </c>
      <c r="N259" s="115">
        <f t="shared" si="188"/>
        <v>23506371.046713714</v>
      </c>
      <c r="O259" s="115">
        <f t="shared" si="189"/>
        <v>24956192.577749997</v>
      </c>
      <c r="P259" s="115">
        <f t="shared" si="190"/>
        <v>26495435.928414632</v>
      </c>
      <c r="Q259" s="116">
        <f t="shared" si="191"/>
        <v>24956192.577749997</v>
      </c>
      <c r="R259" s="115">
        <f t="shared" si="191"/>
        <v>26495435.928414632</v>
      </c>
      <c r="S259" s="115">
        <f t="shared" si="192"/>
        <v>28129616.440875247</v>
      </c>
      <c r="T259" s="115"/>
      <c r="U259" s="115">
        <f t="shared" si="193"/>
        <v>1313834477.7778149</v>
      </c>
      <c r="V259" s="115">
        <f t="shared" si="194"/>
        <v>1480901375.9429638</v>
      </c>
      <c r="W259" s="115">
        <f t="shared" si="195"/>
        <v>1572240132.3982499</v>
      </c>
      <c r="X259" s="116">
        <f t="shared" si="196"/>
        <v>1669212463.4901218</v>
      </c>
      <c r="Y259" s="116">
        <f t="shared" si="197"/>
        <v>1572240132.3982499</v>
      </c>
      <c r="Z259" s="115">
        <f t="shared" si="198"/>
        <v>1669212463.4901218</v>
      </c>
      <c r="AA259" s="115">
        <f t="shared" si="199"/>
        <v>1772165835.7751405</v>
      </c>
      <c r="AB259" s="115"/>
      <c r="AC259" s="117" t="str">
        <f t="shared" si="200"/>
        <v>BERTAHAP</v>
      </c>
      <c r="AD259" s="118">
        <f t="shared" si="201"/>
        <v>0</v>
      </c>
      <c r="AE259" s="119">
        <v>2</v>
      </c>
      <c r="AF259" s="120"/>
      <c r="AG259" s="115" t="e">
        <f>IF(AF259&gt;#REF!,"LB","KR")</f>
        <v>#REF!</v>
      </c>
      <c r="AH259" s="120">
        <v>1445218000</v>
      </c>
      <c r="AI259" s="120">
        <v>1628992000</v>
      </c>
      <c r="AJ259" s="120">
        <v>1729465000</v>
      </c>
      <c r="AK259" s="121">
        <v>1836134000</v>
      </c>
      <c r="AL259" s="121">
        <v>1729465000</v>
      </c>
      <c r="AM259" s="120">
        <v>1836134000</v>
      </c>
      <c r="AN259" s="120">
        <f t="shared" si="206"/>
        <v>1949383000</v>
      </c>
      <c r="AS259" s="5"/>
      <c r="AT259" s="5"/>
      <c r="AV259" s="2"/>
      <c r="AW259" s="2"/>
      <c r="BR259" s="56">
        <f t="shared" si="202"/>
        <v>-1329833.6634999998</v>
      </c>
    </row>
    <row r="260" spans="1:70">
      <c r="A260" s="3">
        <f t="shared" si="203"/>
        <v>221</v>
      </c>
      <c r="B260" s="106">
        <v>5</v>
      </c>
      <c r="C260" s="107" t="s">
        <v>187</v>
      </c>
      <c r="D260" s="106">
        <v>12</v>
      </c>
      <c r="E260" s="109"/>
      <c r="F260" s="110" t="s">
        <v>50</v>
      </c>
      <c r="G260" s="111">
        <f t="shared" si="182"/>
        <v>67</v>
      </c>
      <c r="H260" s="111">
        <f t="shared" si="183"/>
        <v>57</v>
      </c>
      <c r="I260" s="112">
        <f t="shared" si="184"/>
        <v>26438045</v>
      </c>
      <c r="J260" s="112">
        <f t="shared" si="185"/>
        <v>2</v>
      </c>
      <c r="K260" s="113">
        <f t="shared" si="186"/>
        <v>0.93</v>
      </c>
      <c r="L260" s="114">
        <f>SUMIF($AN$4:$AN$22,D260,$AW$4:$AW$22)</f>
        <v>1.0149999999999999</v>
      </c>
      <c r="M260" s="115">
        <f t="shared" si="187"/>
        <v>20854515.520282775</v>
      </c>
      <c r="N260" s="115">
        <f t="shared" si="188"/>
        <v>23506371.046713714</v>
      </c>
      <c r="O260" s="115">
        <f t="shared" si="189"/>
        <v>24956192.577749997</v>
      </c>
      <c r="P260" s="115">
        <f t="shared" si="190"/>
        <v>26495435.928414632</v>
      </c>
      <c r="Q260" s="116">
        <f t="shared" si="191"/>
        <v>24956192.577749997</v>
      </c>
      <c r="R260" s="115">
        <f t="shared" si="191"/>
        <v>26495435.928414632</v>
      </c>
      <c r="S260" s="115">
        <f t="shared" si="192"/>
        <v>28129616.440875247</v>
      </c>
      <c r="T260" s="115"/>
      <c r="U260" s="115">
        <f t="shared" si="193"/>
        <v>1188707384.6561182</v>
      </c>
      <c r="V260" s="115">
        <f t="shared" si="194"/>
        <v>1339863149.6626816</v>
      </c>
      <c r="W260" s="115">
        <f t="shared" si="195"/>
        <v>1422502976.9317498</v>
      </c>
      <c r="X260" s="116">
        <f t="shared" si="196"/>
        <v>1510239847.9196341</v>
      </c>
      <c r="Y260" s="116">
        <f t="shared" si="197"/>
        <v>1422502976.9317498</v>
      </c>
      <c r="Z260" s="115">
        <f t="shared" si="198"/>
        <v>1510239847.9196341</v>
      </c>
      <c r="AA260" s="115">
        <f t="shared" si="199"/>
        <v>1603388137.129889</v>
      </c>
      <c r="AB260" s="115"/>
      <c r="AC260" s="117" t="str">
        <f t="shared" si="200"/>
        <v>BERTAHAP</v>
      </c>
      <c r="AD260" s="118">
        <f t="shared" si="201"/>
        <v>0</v>
      </c>
      <c r="AE260" s="119">
        <v>2</v>
      </c>
      <c r="AF260" s="120"/>
      <c r="AG260" s="115" t="e">
        <f>IF(AF260&gt;#REF!,"LB","KR")</f>
        <v>#REF!</v>
      </c>
      <c r="AH260" s="120">
        <v>1307579000</v>
      </c>
      <c r="AI260" s="120">
        <v>1473850000</v>
      </c>
      <c r="AJ260" s="120">
        <v>1564754000</v>
      </c>
      <c r="AK260" s="121">
        <v>1661264000</v>
      </c>
      <c r="AL260" s="121">
        <v>1564754000</v>
      </c>
      <c r="AM260" s="120">
        <v>1661264000</v>
      </c>
      <c r="AN260" s="120">
        <f t="shared" si="206"/>
        <v>1763727000</v>
      </c>
      <c r="AS260" s="5"/>
      <c r="AT260" s="5"/>
      <c r="AV260" s="2"/>
      <c r="AW260" s="2"/>
      <c r="BR260" s="56">
        <f t="shared" si="202"/>
        <v>-1329833.6634999998</v>
      </c>
    </row>
    <row r="261" spans="1:70">
      <c r="A261" s="3">
        <f t="shared" si="203"/>
        <v>222</v>
      </c>
      <c r="B261" s="106">
        <v>6</v>
      </c>
      <c r="C261" s="107" t="s">
        <v>187</v>
      </c>
      <c r="D261" s="108">
        <v>16</v>
      </c>
      <c r="E261" s="109"/>
      <c r="F261" s="110" t="s">
        <v>52</v>
      </c>
      <c r="G261" s="111">
        <f t="shared" si="182"/>
        <v>71</v>
      </c>
      <c r="H261" s="111">
        <f t="shared" si="183"/>
        <v>63</v>
      </c>
      <c r="I261" s="112">
        <f t="shared" si="184"/>
        <v>26438045</v>
      </c>
      <c r="J261" s="112">
        <f t="shared" si="185"/>
        <v>2</v>
      </c>
      <c r="K261" s="113">
        <f t="shared" si="186"/>
        <v>0.93</v>
      </c>
      <c r="L261" s="114">
        <f t="shared" ref="L261:L282" si="208">SUMIF($AN$4:$AN$22,D261,$AW$4:$AW$22)</f>
        <v>1.0149999999999999</v>
      </c>
      <c r="M261" s="115">
        <f t="shared" si="187"/>
        <v>20854515.520282775</v>
      </c>
      <c r="N261" s="115">
        <f t="shared" si="188"/>
        <v>23506371.046713714</v>
      </c>
      <c r="O261" s="115">
        <f t="shared" si="189"/>
        <v>24956192.577749997</v>
      </c>
      <c r="P261" s="115">
        <f t="shared" si="190"/>
        <v>26495435.928414632</v>
      </c>
      <c r="Q261" s="116">
        <f t="shared" si="191"/>
        <v>24956192.577749997</v>
      </c>
      <c r="R261" s="115">
        <f t="shared" si="191"/>
        <v>26495435.928414632</v>
      </c>
      <c r="S261" s="115">
        <f t="shared" si="192"/>
        <v>28129616.440875247</v>
      </c>
      <c r="T261" s="115"/>
      <c r="U261" s="115">
        <f t="shared" si="193"/>
        <v>1313834477.7778149</v>
      </c>
      <c r="V261" s="115">
        <f t="shared" si="194"/>
        <v>1480901375.9429638</v>
      </c>
      <c r="W261" s="115">
        <f t="shared" si="195"/>
        <v>1572240132.3982499</v>
      </c>
      <c r="X261" s="116">
        <f t="shared" si="196"/>
        <v>1669212463.4901218</v>
      </c>
      <c r="Y261" s="116">
        <f t="shared" si="197"/>
        <v>1572240132.3982499</v>
      </c>
      <c r="Z261" s="115">
        <f t="shared" si="198"/>
        <v>1669212463.4901218</v>
      </c>
      <c r="AA261" s="115">
        <f t="shared" si="199"/>
        <v>1772165835.7751405</v>
      </c>
      <c r="AB261" s="115"/>
      <c r="AC261" s="117" t="str">
        <f t="shared" si="200"/>
        <v>BERTAHAP</v>
      </c>
      <c r="AD261" s="118">
        <f t="shared" si="201"/>
        <v>0</v>
      </c>
      <c r="AE261" s="119">
        <v>2</v>
      </c>
      <c r="AF261" s="120"/>
      <c r="AG261" s="115" t="e">
        <f>IF(AF261&gt;#REF!,"LB","KR")</f>
        <v>#REF!</v>
      </c>
      <c r="AH261" s="120">
        <v>1445218000</v>
      </c>
      <c r="AI261" s="120">
        <v>1628992000</v>
      </c>
      <c r="AJ261" s="120">
        <v>1729465000</v>
      </c>
      <c r="AK261" s="121">
        <v>1836134000</v>
      </c>
      <c r="AL261" s="121">
        <v>1729465000</v>
      </c>
      <c r="AM261" s="120">
        <v>1836134000</v>
      </c>
      <c r="AN261" s="120">
        <f t="shared" si="206"/>
        <v>1949383000</v>
      </c>
      <c r="AS261" s="5"/>
      <c r="AT261" s="5"/>
      <c r="AV261" s="2"/>
      <c r="AW261" s="2"/>
      <c r="BR261" s="56">
        <f t="shared" si="202"/>
        <v>-1329833.6634999998</v>
      </c>
    </row>
    <row r="262" spans="1:70">
      <c r="A262" s="3">
        <f t="shared" si="203"/>
        <v>223</v>
      </c>
      <c r="B262" s="106">
        <v>7</v>
      </c>
      <c r="C262" s="107" t="s">
        <v>187</v>
      </c>
      <c r="D262" s="106">
        <v>18</v>
      </c>
      <c r="E262" s="109"/>
      <c r="F262" s="110" t="s">
        <v>54</v>
      </c>
      <c r="G262" s="111">
        <f t="shared" si="182"/>
        <v>97</v>
      </c>
      <c r="H262" s="111">
        <f t="shared" si="183"/>
        <v>85</v>
      </c>
      <c r="I262" s="112">
        <f t="shared" si="184"/>
        <v>26438045</v>
      </c>
      <c r="J262" s="112">
        <f t="shared" si="185"/>
        <v>2</v>
      </c>
      <c r="K262" s="113">
        <f t="shared" si="186"/>
        <v>0.93</v>
      </c>
      <c r="L262" s="114">
        <f t="shared" si="208"/>
        <v>1.0149999999999999</v>
      </c>
      <c r="M262" s="115">
        <f t="shared" si="187"/>
        <v>20854515.520282775</v>
      </c>
      <c r="N262" s="115">
        <f t="shared" si="188"/>
        <v>23506371.046713714</v>
      </c>
      <c r="O262" s="115">
        <f t="shared" si="189"/>
        <v>24956192.577749997</v>
      </c>
      <c r="P262" s="115">
        <f t="shared" si="190"/>
        <v>26495435.928414632</v>
      </c>
      <c r="Q262" s="116">
        <f t="shared" si="191"/>
        <v>24956192.577749997</v>
      </c>
      <c r="R262" s="115">
        <f t="shared" si="191"/>
        <v>26495435.928414632</v>
      </c>
      <c r="S262" s="115">
        <f t="shared" si="192"/>
        <v>28129616.440875247</v>
      </c>
      <c r="T262" s="115"/>
      <c r="U262" s="115">
        <f t="shared" si="193"/>
        <v>1772633819.224036</v>
      </c>
      <c r="V262" s="115">
        <f t="shared" si="194"/>
        <v>1998041538.9706657</v>
      </c>
      <c r="W262" s="115">
        <f t="shared" si="195"/>
        <v>2121276369.1087499</v>
      </c>
      <c r="X262" s="116">
        <f t="shared" si="196"/>
        <v>2252112053.9152436</v>
      </c>
      <c r="Y262" s="116">
        <f t="shared" si="197"/>
        <v>2121276369.1087499</v>
      </c>
      <c r="Z262" s="115">
        <f t="shared" si="198"/>
        <v>2252112053.9152436</v>
      </c>
      <c r="AA262" s="115">
        <f t="shared" si="199"/>
        <v>2391017397.4743962</v>
      </c>
      <c r="AB262" s="115"/>
      <c r="AC262" s="117" t="str">
        <f t="shared" si="200"/>
        <v>BERTAHAP</v>
      </c>
      <c r="AD262" s="118">
        <f t="shared" si="201"/>
        <v>0</v>
      </c>
      <c r="AE262" s="119">
        <v>2</v>
      </c>
      <c r="AF262" s="120"/>
      <c r="AG262" s="115" t="e">
        <f>IF(AF262&gt;#REF!,"LB","KR")</f>
        <v>#REF!</v>
      </c>
      <c r="AH262" s="120">
        <v>1949898000</v>
      </c>
      <c r="AI262" s="120">
        <v>2197846000</v>
      </c>
      <c r="AJ262" s="120">
        <v>2333405000</v>
      </c>
      <c r="AK262" s="121">
        <v>2477324000</v>
      </c>
      <c r="AL262" s="121">
        <v>2333405000</v>
      </c>
      <c r="AM262" s="120">
        <v>2477324000</v>
      </c>
      <c r="AN262" s="120">
        <f t="shared" si="206"/>
        <v>2630120000</v>
      </c>
      <c r="AS262" s="5"/>
      <c r="AT262" s="5"/>
      <c r="AV262" s="2"/>
      <c r="AW262" s="2"/>
      <c r="BR262" s="56">
        <f t="shared" si="202"/>
        <v>-1329833.6634999998</v>
      </c>
    </row>
    <row r="263" spans="1:70">
      <c r="A263" s="3">
        <f t="shared" si="203"/>
        <v>224</v>
      </c>
      <c r="B263" s="106">
        <v>8</v>
      </c>
      <c r="C263" s="107" t="s">
        <v>187</v>
      </c>
      <c r="D263" s="106">
        <v>20</v>
      </c>
      <c r="E263" s="109"/>
      <c r="F263" s="110" t="s">
        <v>70</v>
      </c>
      <c r="G263" s="111">
        <f t="shared" si="182"/>
        <v>60</v>
      </c>
      <c r="H263" s="111">
        <f t="shared" si="183"/>
        <v>51</v>
      </c>
      <c r="I263" s="112">
        <f t="shared" si="184"/>
        <v>26438045</v>
      </c>
      <c r="J263" s="112">
        <f t="shared" si="185"/>
        <v>2</v>
      </c>
      <c r="K263" s="113">
        <f t="shared" si="186"/>
        <v>0.93</v>
      </c>
      <c r="L263" s="114">
        <f t="shared" si="208"/>
        <v>1.0149999999999999</v>
      </c>
      <c r="M263" s="115">
        <f t="shared" si="187"/>
        <v>20854515.520282775</v>
      </c>
      <c r="N263" s="115">
        <f t="shared" si="188"/>
        <v>23506371.046713714</v>
      </c>
      <c r="O263" s="115">
        <f t="shared" si="189"/>
        <v>24956192.577749997</v>
      </c>
      <c r="P263" s="115">
        <f t="shared" si="190"/>
        <v>26495435.928414632</v>
      </c>
      <c r="Q263" s="116">
        <f t="shared" si="191"/>
        <v>24956192.577749997</v>
      </c>
      <c r="R263" s="115">
        <f t="shared" si="191"/>
        <v>26495435.928414632</v>
      </c>
      <c r="S263" s="115">
        <f t="shared" si="192"/>
        <v>28129616.440875247</v>
      </c>
      <c r="T263" s="115"/>
      <c r="U263" s="115">
        <f t="shared" si="193"/>
        <v>1063580291.5344216</v>
      </c>
      <c r="V263" s="115">
        <f t="shared" si="194"/>
        <v>1198824923.3823993</v>
      </c>
      <c r="W263" s="115">
        <f t="shared" si="195"/>
        <v>1272765821.4652498</v>
      </c>
      <c r="X263" s="116">
        <f t="shared" si="196"/>
        <v>1351267232.3491461</v>
      </c>
      <c r="Y263" s="116">
        <f t="shared" si="197"/>
        <v>1272765821.4652498</v>
      </c>
      <c r="Z263" s="115">
        <f t="shared" si="198"/>
        <v>1351267232.3491461</v>
      </c>
      <c r="AA263" s="115">
        <f t="shared" si="199"/>
        <v>1434610438.4846375</v>
      </c>
      <c r="AB263" s="115"/>
      <c r="AC263" s="117" t="str">
        <f t="shared" si="200"/>
        <v>BERTAHAP</v>
      </c>
      <c r="AD263" s="118">
        <f t="shared" si="201"/>
        <v>0</v>
      </c>
      <c r="AE263" s="119">
        <v>2</v>
      </c>
      <c r="AF263" s="120"/>
      <c r="AG263" s="115" t="e">
        <f>IF(AF263&gt;#REF!,"LB","KR")</f>
        <v>#REF!</v>
      </c>
      <c r="AH263" s="120">
        <v>1169939000</v>
      </c>
      <c r="AI263" s="120">
        <v>1318708000</v>
      </c>
      <c r="AJ263" s="120">
        <v>1400043000</v>
      </c>
      <c r="AK263" s="121">
        <v>1486394000</v>
      </c>
      <c r="AL263" s="121">
        <v>1400043000</v>
      </c>
      <c r="AM263" s="120">
        <v>1486394000</v>
      </c>
      <c r="AN263" s="120">
        <f t="shared" si="206"/>
        <v>1578072000</v>
      </c>
      <c r="AS263" s="5"/>
      <c r="AT263" s="5"/>
      <c r="AV263" s="2"/>
      <c r="AW263" s="2"/>
      <c r="BR263" s="56">
        <f t="shared" si="202"/>
        <v>-1329833.6634999998</v>
      </c>
    </row>
    <row r="264" spans="1:70">
      <c r="A264" s="3">
        <f t="shared" si="203"/>
        <v>225</v>
      </c>
      <c r="B264" s="106">
        <v>9</v>
      </c>
      <c r="C264" s="107" t="s">
        <v>187</v>
      </c>
      <c r="D264" s="106">
        <v>22</v>
      </c>
      <c r="E264" s="109"/>
      <c r="F264" s="110" t="s">
        <v>89</v>
      </c>
      <c r="G264" s="111">
        <f t="shared" si="182"/>
        <v>81</v>
      </c>
      <c r="H264" s="111">
        <f t="shared" si="183"/>
        <v>70</v>
      </c>
      <c r="I264" s="112">
        <f t="shared" si="184"/>
        <v>26438045</v>
      </c>
      <c r="J264" s="112">
        <f t="shared" si="185"/>
        <v>4</v>
      </c>
      <c r="K264" s="113">
        <f t="shared" si="186"/>
        <v>0.97</v>
      </c>
      <c r="L264" s="114">
        <f t="shared" si="208"/>
        <v>1.0149999999999999</v>
      </c>
      <c r="M264" s="115">
        <f t="shared" si="187"/>
        <v>21751483.929757304</v>
      </c>
      <c r="N264" s="115">
        <f t="shared" si="188"/>
        <v>24517397.758400328</v>
      </c>
      <c r="O264" s="115">
        <f t="shared" si="189"/>
        <v>26029577.204749998</v>
      </c>
      <c r="P264" s="115">
        <f t="shared" si="190"/>
        <v>27635024.570496984</v>
      </c>
      <c r="Q264" s="116">
        <f t="shared" si="191"/>
        <v>26029577.204749998</v>
      </c>
      <c r="R264" s="115">
        <f t="shared" si="191"/>
        <v>27635024.570496984</v>
      </c>
      <c r="S264" s="115">
        <f t="shared" si="192"/>
        <v>29339492.41682687</v>
      </c>
      <c r="T264" s="115"/>
      <c r="U264" s="115">
        <f t="shared" si="193"/>
        <v>1522603875.0830114</v>
      </c>
      <c r="V264" s="115">
        <f t="shared" si="194"/>
        <v>1716217843.0880229</v>
      </c>
      <c r="W264" s="115">
        <f t="shared" si="195"/>
        <v>1822070404.3324997</v>
      </c>
      <c r="X264" s="116">
        <f t="shared" si="196"/>
        <v>1934451719.9347889</v>
      </c>
      <c r="Y264" s="116">
        <f t="shared" si="197"/>
        <v>1822070404.3324997</v>
      </c>
      <c r="Z264" s="115">
        <f t="shared" si="198"/>
        <v>1934451719.9347889</v>
      </c>
      <c r="AA264" s="115">
        <f t="shared" si="199"/>
        <v>2053764469.177881</v>
      </c>
      <c r="AB264" s="115"/>
      <c r="AC264" s="117" t="str">
        <f t="shared" si="200"/>
        <v>BERTAHAP</v>
      </c>
      <c r="AD264" s="118">
        <f t="shared" si="201"/>
        <v>0</v>
      </c>
      <c r="AE264" s="119">
        <v>2</v>
      </c>
      <c r="AF264" s="120"/>
      <c r="AG264" s="115" t="e">
        <f>IF(AF264&gt;#REF!,"LB","KR")</f>
        <v>#REF!</v>
      </c>
      <c r="AH264" s="120">
        <v>1674865000</v>
      </c>
      <c r="AI264" s="120">
        <v>1887840000</v>
      </c>
      <c r="AJ264" s="120">
        <v>2004278000</v>
      </c>
      <c r="AK264" s="121">
        <v>2127897000</v>
      </c>
      <c r="AL264" s="121">
        <v>2004278000</v>
      </c>
      <c r="AM264" s="120">
        <v>2127897000</v>
      </c>
      <c r="AN264" s="120">
        <f t="shared" si="206"/>
        <v>2259141000</v>
      </c>
      <c r="AS264" s="5"/>
      <c r="AT264" s="5"/>
      <c r="AV264" s="2"/>
      <c r="AW264" s="2"/>
      <c r="BR264" s="56">
        <f t="shared" si="202"/>
        <v>-256449.03649999946</v>
      </c>
    </row>
    <row r="265" spans="1:70">
      <c r="A265" s="3">
        <f t="shared" si="203"/>
        <v>226</v>
      </c>
      <c r="B265" s="106">
        <v>1</v>
      </c>
      <c r="C265" s="107" t="s">
        <v>188</v>
      </c>
      <c r="D265" s="108" t="s">
        <v>24</v>
      </c>
      <c r="E265" s="109"/>
      <c r="F265" s="110" t="s">
        <v>39</v>
      </c>
      <c r="G265" s="111">
        <f t="shared" si="182"/>
        <v>113</v>
      </c>
      <c r="H265" s="111">
        <f t="shared" si="183"/>
        <v>101</v>
      </c>
      <c r="I265" s="112">
        <f t="shared" si="184"/>
        <v>26438045</v>
      </c>
      <c r="J265" s="112">
        <f t="shared" si="185"/>
        <v>6</v>
      </c>
      <c r="K265" s="113">
        <f t="shared" si="186"/>
        <v>0.95</v>
      </c>
      <c r="L265" s="114">
        <f t="shared" si="208"/>
        <v>1.0149999999999999</v>
      </c>
      <c r="M265" s="115">
        <f t="shared" si="187"/>
        <v>21302999.72502004</v>
      </c>
      <c r="N265" s="115">
        <f t="shared" si="188"/>
        <v>24011884.402557023</v>
      </c>
      <c r="O265" s="115">
        <f t="shared" si="189"/>
        <v>25492884.891249999</v>
      </c>
      <c r="P265" s="115">
        <f t="shared" si="190"/>
        <v>27065230.24945581</v>
      </c>
      <c r="Q265" s="116">
        <f t="shared" si="191"/>
        <v>25492884.891249999</v>
      </c>
      <c r="R265" s="115">
        <f t="shared" si="191"/>
        <v>27065230.24945581</v>
      </c>
      <c r="S265" s="115">
        <f t="shared" si="192"/>
        <v>28734554.428851061</v>
      </c>
      <c r="T265" s="115"/>
      <c r="U265" s="115">
        <f t="shared" si="193"/>
        <v>2151602972.2270241</v>
      </c>
      <c r="V265" s="115">
        <f t="shared" si="194"/>
        <v>2425200324.6582594</v>
      </c>
      <c r="W265" s="115">
        <f t="shared" si="195"/>
        <v>2574781374.0162501</v>
      </c>
      <c r="X265" s="116">
        <f t="shared" si="196"/>
        <v>2733588255.1950369</v>
      </c>
      <c r="Y265" s="116">
        <f t="shared" si="197"/>
        <v>2574781374.0162501</v>
      </c>
      <c r="Z265" s="115">
        <f t="shared" si="198"/>
        <v>2733588255.1950369</v>
      </c>
      <c r="AA265" s="115">
        <f t="shared" si="199"/>
        <v>2902189997.3139572</v>
      </c>
      <c r="AB265" s="115"/>
      <c r="AC265" s="117" t="str">
        <f t="shared" si="200"/>
        <v>BERTAHAP</v>
      </c>
      <c r="AD265" s="118">
        <f t="shared" si="201"/>
        <v>0</v>
      </c>
      <c r="AE265" s="119">
        <v>2</v>
      </c>
      <c r="AF265" s="120"/>
      <c r="AG265" s="115" t="e">
        <f>IF(AF265&gt;#REF!,"LB","KR")</f>
        <v>#REF!</v>
      </c>
      <c r="AH265" s="120">
        <v>2366764000</v>
      </c>
      <c r="AI265" s="120">
        <v>2667721000</v>
      </c>
      <c r="AJ265" s="120">
        <v>2832260000</v>
      </c>
      <c r="AK265" s="121">
        <v>3006948000</v>
      </c>
      <c r="AL265" s="121">
        <v>2832260000</v>
      </c>
      <c r="AM265" s="120">
        <v>3006948000</v>
      </c>
      <c r="AN265" s="120">
        <f t="shared" si="206"/>
        <v>3192409000</v>
      </c>
      <c r="AS265" s="5"/>
      <c r="AT265" s="5"/>
      <c r="AV265" s="2"/>
      <c r="AW265" s="2"/>
      <c r="BR265" s="56">
        <f t="shared" si="202"/>
        <v>-793141.34999999776</v>
      </c>
    </row>
    <row r="266" spans="1:70">
      <c r="A266" s="3">
        <f t="shared" si="203"/>
        <v>227</v>
      </c>
      <c r="B266" s="106">
        <v>2</v>
      </c>
      <c r="C266" s="107" t="s">
        <v>188</v>
      </c>
      <c r="D266" s="108" t="s">
        <v>35</v>
      </c>
      <c r="E266" s="109"/>
      <c r="F266" s="110" t="s">
        <v>42</v>
      </c>
      <c r="G266" s="111">
        <f t="shared" si="182"/>
        <v>78</v>
      </c>
      <c r="H266" s="111">
        <f t="shared" si="183"/>
        <v>66</v>
      </c>
      <c r="I266" s="112">
        <f t="shared" si="184"/>
        <v>26438045</v>
      </c>
      <c r="J266" s="112">
        <f t="shared" si="185"/>
        <v>2</v>
      </c>
      <c r="K266" s="113">
        <f t="shared" si="186"/>
        <v>0.93</v>
      </c>
      <c r="L266" s="114">
        <f t="shared" si="208"/>
        <v>1.0149999999999999</v>
      </c>
      <c r="M266" s="115">
        <f t="shared" si="187"/>
        <v>20854515.520282775</v>
      </c>
      <c r="N266" s="115">
        <f t="shared" si="188"/>
        <v>23506371.046713714</v>
      </c>
      <c r="O266" s="115">
        <f t="shared" si="189"/>
        <v>24956192.577749997</v>
      </c>
      <c r="P266" s="115">
        <f t="shared" si="190"/>
        <v>26495435.928414632</v>
      </c>
      <c r="Q266" s="116">
        <f t="shared" si="191"/>
        <v>24956192.577749997</v>
      </c>
      <c r="R266" s="115">
        <f t="shared" si="191"/>
        <v>26495435.928414632</v>
      </c>
      <c r="S266" s="115">
        <f t="shared" si="192"/>
        <v>28129616.440875247</v>
      </c>
      <c r="T266" s="115"/>
      <c r="U266" s="115">
        <f t="shared" si="193"/>
        <v>1376398024.3386631</v>
      </c>
      <c r="V266" s="115">
        <f t="shared" si="194"/>
        <v>1551420489.0831051</v>
      </c>
      <c r="W266" s="115">
        <f t="shared" si="195"/>
        <v>1647108710.1314998</v>
      </c>
      <c r="X266" s="116">
        <f t="shared" si="196"/>
        <v>1748698771.2753656</v>
      </c>
      <c r="Y266" s="116">
        <f t="shared" si="197"/>
        <v>1647108710.1314998</v>
      </c>
      <c r="Z266" s="115">
        <f t="shared" si="198"/>
        <v>1748698771.2753656</v>
      </c>
      <c r="AA266" s="115">
        <f t="shared" si="199"/>
        <v>1856554685.0977664</v>
      </c>
      <c r="AB266" s="115"/>
      <c r="AC266" s="117" t="str">
        <f t="shared" si="200"/>
        <v>BERTAHAP</v>
      </c>
      <c r="AD266" s="118">
        <f t="shared" si="201"/>
        <v>0</v>
      </c>
      <c r="AE266" s="119">
        <v>2</v>
      </c>
      <c r="AF266" s="120"/>
      <c r="AG266" s="115" t="e">
        <f>IF(AF266&gt;#REF!,"LB","KR")</f>
        <v>#REF!</v>
      </c>
      <c r="AH266" s="120">
        <v>1514038000</v>
      </c>
      <c r="AI266" s="120">
        <v>1706563000</v>
      </c>
      <c r="AJ266" s="120">
        <v>1811820000</v>
      </c>
      <c r="AK266" s="121">
        <v>1923569000</v>
      </c>
      <c r="AL266" s="121">
        <v>1811820000</v>
      </c>
      <c r="AM266" s="120">
        <v>1923569000</v>
      </c>
      <c r="AN266" s="120">
        <f t="shared" si="206"/>
        <v>2042211000</v>
      </c>
      <c r="AS266" s="5"/>
      <c r="AT266" s="5"/>
      <c r="AV266" s="2"/>
      <c r="AW266" s="2"/>
      <c r="BR266" s="56">
        <f t="shared" si="202"/>
        <v>-1329833.6634999998</v>
      </c>
    </row>
    <row r="267" spans="1:70">
      <c r="A267" s="3">
        <f t="shared" si="203"/>
        <v>228</v>
      </c>
      <c r="B267" s="106">
        <v>3</v>
      </c>
      <c r="C267" s="107" t="s">
        <v>188</v>
      </c>
      <c r="D267" s="108" t="s">
        <v>41</v>
      </c>
      <c r="E267" s="109"/>
      <c r="F267" s="110" t="s">
        <v>45</v>
      </c>
      <c r="G267" s="111">
        <f t="shared" si="182"/>
        <v>60</v>
      </c>
      <c r="H267" s="111">
        <f t="shared" si="183"/>
        <v>52</v>
      </c>
      <c r="I267" s="112">
        <f t="shared" si="184"/>
        <v>26438045</v>
      </c>
      <c r="J267" s="112">
        <f t="shared" si="185"/>
        <v>2</v>
      </c>
      <c r="K267" s="113">
        <f t="shared" si="186"/>
        <v>0.93</v>
      </c>
      <c r="L267" s="114">
        <f t="shared" si="208"/>
        <v>1.0149999999999999</v>
      </c>
      <c r="M267" s="115">
        <f t="shared" si="187"/>
        <v>20854515.520282775</v>
      </c>
      <c r="N267" s="115">
        <f t="shared" si="188"/>
        <v>23506371.046713714</v>
      </c>
      <c r="O267" s="115">
        <f t="shared" si="189"/>
        <v>24956192.577749997</v>
      </c>
      <c r="P267" s="115">
        <f t="shared" si="190"/>
        <v>26495435.928414632</v>
      </c>
      <c r="Q267" s="116">
        <f t="shared" si="191"/>
        <v>24956192.577749997</v>
      </c>
      <c r="R267" s="115">
        <f t="shared" si="191"/>
        <v>26495435.928414632</v>
      </c>
      <c r="S267" s="115">
        <f t="shared" si="192"/>
        <v>28129616.440875247</v>
      </c>
      <c r="T267" s="115"/>
      <c r="U267" s="115">
        <f t="shared" si="193"/>
        <v>1084434807.0547042</v>
      </c>
      <c r="V267" s="115">
        <f t="shared" si="194"/>
        <v>1222331294.4291131</v>
      </c>
      <c r="W267" s="115">
        <f t="shared" si="195"/>
        <v>1297722014.0429997</v>
      </c>
      <c r="X267" s="116">
        <f t="shared" si="196"/>
        <v>1377762668.2775609</v>
      </c>
      <c r="Y267" s="116">
        <f t="shared" si="197"/>
        <v>1297722014.0429997</v>
      </c>
      <c r="Z267" s="115">
        <f t="shared" si="198"/>
        <v>1377762668.2775609</v>
      </c>
      <c r="AA267" s="115">
        <f t="shared" si="199"/>
        <v>1462740054.9255128</v>
      </c>
      <c r="AB267" s="115"/>
      <c r="AC267" s="117" t="str">
        <f t="shared" si="200"/>
        <v>BERTAHAP</v>
      </c>
      <c r="AD267" s="118">
        <f t="shared" si="201"/>
        <v>0</v>
      </c>
      <c r="AE267" s="119">
        <v>2</v>
      </c>
      <c r="AF267" s="120"/>
      <c r="AG267" s="115" t="e">
        <f>IF(AF267&gt;#REF!,"LB","KR")</f>
        <v>#REF!</v>
      </c>
      <c r="AH267" s="120">
        <v>1192879000</v>
      </c>
      <c r="AI267" s="120">
        <v>1344565000</v>
      </c>
      <c r="AJ267" s="120">
        <v>1427495000</v>
      </c>
      <c r="AK267" s="121">
        <v>1515539000</v>
      </c>
      <c r="AL267" s="121">
        <v>1427495000</v>
      </c>
      <c r="AM267" s="120">
        <v>1515539000</v>
      </c>
      <c r="AN267" s="120">
        <f t="shared" si="206"/>
        <v>1609015000</v>
      </c>
      <c r="AS267" s="5"/>
      <c r="AT267" s="5"/>
      <c r="AV267" s="2"/>
      <c r="AW267" s="2"/>
      <c r="BR267" s="56">
        <f t="shared" si="202"/>
        <v>-1329833.6634999998</v>
      </c>
    </row>
    <row r="268" spans="1:70">
      <c r="A268" s="3">
        <f t="shared" si="203"/>
        <v>229</v>
      </c>
      <c r="B268" s="106">
        <v>4</v>
      </c>
      <c r="C268" s="107" t="s">
        <v>188</v>
      </c>
      <c r="D268" s="108">
        <v>10</v>
      </c>
      <c r="E268" s="109"/>
      <c r="F268" s="110" t="s">
        <v>48</v>
      </c>
      <c r="G268" s="111">
        <f t="shared" si="182"/>
        <v>74</v>
      </c>
      <c r="H268" s="111">
        <f t="shared" si="183"/>
        <v>63</v>
      </c>
      <c r="I268" s="112">
        <f t="shared" si="184"/>
        <v>26438045</v>
      </c>
      <c r="J268" s="112">
        <f t="shared" si="185"/>
        <v>2</v>
      </c>
      <c r="K268" s="113">
        <f t="shared" si="186"/>
        <v>0.93</v>
      </c>
      <c r="L268" s="114">
        <f t="shared" si="208"/>
        <v>1.0149999999999999</v>
      </c>
      <c r="M268" s="115">
        <f t="shared" si="187"/>
        <v>20854515.520282775</v>
      </c>
      <c r="N268" s="115">
        <f t="shared" si="188"/>
        <v>23506371.046713714</v>
      </c>
      <c r="O268" s="115">
        <f t="shared" si="189"/>
        <v>24956192.577749997</v>
      </c>
      <c r="P268" s="115">
        <f t="shared" si="190"/>
        <v>26495435.928414632</v>
      </c>
      <c r="Q268" s="116">
        <f t="shared" si="191"/>
        <v>24956192.577749997</v>
      </c>
      <c r="R268" s="115">
        <f t="shared" si="191"/>
        <v>26495435.928414632</v>
      </c>
      <c r="S268" s="115">
        <f t="shared" si="192"/>
        <v>28129616.440875247</v>
      </c>
      <c r="T268" s="115"/>
      <c r="U268" s="115">
        <f t="shared" si="193"/>
        <v>1313834477.7778149</v>
      </c>
      <c r="V268" s="115">
        <f t="shared" si="194"/>
        <v>1480901375.9429638</v>
      </c>
      <c r="W268" s="115">
        <f t="shared" si="195"/>
        <v>1572240132.3982499</v>
      </c>
      <c r="X268" s="116">
        <f t="shared" si="196"/>
        <v>1669212463.4901218</v>
      </c>
      <c r="Y268" s="116">
        <f t="shared" si="197"/>
        <v>1572240132.3982499</v>
      </c>
      <c r="Z268" s="115">
        <f t="shared" si="198"/>
        <v>1669212463.4901218</v>
      </c>
      <c r="AA268" s="115">
        <f t="shared" si="199"/>
        <v>1772165835.7751405</v>
      </c>
      <c r="AB268" s="115"/>
      <c r="AC268" s="117" t="str">
        <f t="shared" si="200"/>
        <v>BERTAHAP</v>
      </c>
      <c r="AD268" s="118">
        <f t="shared" si="201"/>
        <v>0</v>
      </c>
      <c r="AE268" s="119">
        <v>2</v>
      </c>
      <c r="AF268" s="120"/>
      <c r="AG268" s="115" t="e">
        <f>IF(AF268&gt;#REF!,"LB","KR")</f>
        <v>#REF!</v>
      </c>
      <c r="AH268" s="120">
        <v>1445218000</v>
      </c>
      <c r="AI268" s="120">
        <v>1628992000</v>
      </c>
      <c r="AJ268" s="120">
        <v>1729465000</v>
      </c>
      <c r="AK268" s="121">
        <v>1836134000</v>
      </c>
      <c r="AL268" s="121">
        <v>1729465000</v>
      </c>
      <c r="AM268" s="120">
        <v>1836134000</v>
      </c>
      <c r="AN268" s="120">
        <f t="shared" si="206"/>
        <v>1949383000</v>
      </c>
      <c r="AS268" s="5"/>
      <c r="AT268" s="5"/>
      <c r="AV268" s="2"/>
      <c r="AW268" s="2"/>
      <c r="BR268" s="56">
        <f t="shared" si="202"/>
        <v>-1329833.6634999998</v>
      </c>
    </row>
    <row r="269" spans="1:70">
      <c r="A269" s="3">
        <f t="shared" si="203"/>
        <v>230</v>
      </c>
      <c r="B269" s="106">
        <v>5</v>
      </c>
      <c r="C269" s="107" t="s">
        <v>188</v>
      </c>
      <c r="D269" s="106">
        <v>12</v>
      </c>
      <c r="E269" s="109"/>
      <c r="F269" s="110" t="s">
        <v>50</v>
      </c>
      <c r="G269" s="111">
        <f t="shared" si="182"/>
        <v>67</v>
      </c>
      <c r="H269" s="111">
        <f t="shared" si="183"/>
        <v>57</v>
      </c>
      <c r="I269" s="112">
        <f t="shared" si="184"/>
        <v>26438045</v>
      </c>
      <c r="J269" s="112">
        <f t="shared" si="185"/>
        <v>2</v>
      </c>
      <c r="K269" s="113">
        <f t="shared" si="186"/>
        <v>0.93</v>
      </c>
      <c r="L269" s="114">
        <f t="shared" si="208"/>
        <v>1.0149999999999999</v>
      </c>
      <c r="M269" s="115">
        <f t="shared" si="187"/>
        <v>20854515.520282775</v>
      </c>
      <c r="N269" s="115">
        <f t="shared" si="188"/>
        <v>23506371.046713714</v>
      </c>
      <c r="O269" s="115">
        <f t="shared" si="189"/>
        <v>24956192.577749997</v>
      </c>
      <c r="P269" s="115">
        <f t="shared" si="190"/>
        <v>26495435.928414632</v>
      </c>
      <c r="Q269" s="116">
        <f t="shared" si="191"/>
        <v>24956192.577749997</v>
      </c>
      <c r="R269" s="115">
        <f t="shared" si="191"/>
        <v>26495435.928414632</v>
      </c>
      <c r="S269" s="115">
        <f t="shared" si="192"/>
        <v>28129616.440875247</v>
      </c>
      <c r="T269" s="115"/>
      <c r="U269" s="115">
        <f t="shared" si="193"/>
        <v>1188707384.6561182</v>
      </c>
      <c r="V269" s="115">
        <f t="shared" si="194"/>
        <v>1339863149.6626816</v>
      </c>
      <c r="W269" s="115">
        <f t="shared" si="195"/>
        <v>1422502976.9317498</v>
      </c>
      <c r="X269" s="116">
        <f t="shared" si="196"/>
        <v>1510239847.9196341</v>
      </c>
      <c r="Y269" s="116">
        <f t="shared" si="197"/>
        <v>1422502976.9317498</v>
      </c>
      <c r="Z269" s="115">
        <f t="shared" si="198"/>
        <v>1510239847.9196341</v>
      </c>
      <c r="AA269" s="115">
        <f t="shared" si="199"/>
        <v>1603388137.129889</v>
      </c>
      <c r="AB269" s="115"/>
      <c r="AC269" s="117" t="str">
        <f t="shared" si="200"/>
        <v>BERTAHAP</v>
      </c>
      <c r="AD269" s="118">
        <f t="shared" si="201"/>
        <v>0</v>
      </c>
      <c r="AE269" s="119">
        <v>2</v>
      </c>
      <c r="AF269" s="120"/>
      <c r="AG269" s="115" t="e">
        <f>IF(AF269&gt;#REF!,"LB","KR")</f>
        <v>#REF!</v>
      </c>
      <c r="AH269" s="120">
        <v>1307579000</v>
      </c>
      <c r="AI269" s="120">
        <v>1473850000</v>
      </c>
      <c r="AJ269" s="120">
        <v>1564754000</v>
      </c>
      <c r="AK269" s="121">
        <v>1661264000</v>
      </c>
      <c r="AL269" s="121">
        <v>1564754000</v>
      </c>
      <c r="AM269" s="120">
        <v>1661264000</v>
      </c>
      <c r="AN269" s="120">
        <f t="shared" si="206"/>
        <v>1763727000</v>
      </c>
      <c r="AS269" s="5"/>
      <c r="AT269" s="5"/>
      <c r="AV269" s="2"/>
      <c r="AW269" s="2"/>
      <c r="BR269" s="56">
        <f t="shared" si="202"/>
        <v>-1329833.6634999998</v>
      </c>
    </row>
    <row r="270" spans="1:70">
      <c r="A270" s="3">
        <f t="shared" si="203"/>
        <v>231</v>
      </c>
      <c r="B270" s="106">
        <v>6</v>
      </c>
      <c r="C270" s="107" t="s">
        <v>188</v>
      </c>
      <c r="D270" s="108">
        <v>16</v>
      </c>
      <c r="E270" s="109"/>
      <c r="F270" s="110" t="s">
        <v>52</v>
      </c>
      <c r="G270" s="111">
        <f t="shared" si="182"/>
        <v>71</v>
      </c>
      <c r="H270" s="111">
        <f t="shared" si="183"/>
        <v>63</v>
      </c>
      <c r="I270" s="112">
        <f t="shared" si="184"/>
        <v>26438045</v>
      </c>
      <c r="J270" s="112">
        <f t="shared" si="185"/>
        <v>2</v>
      </c>
      <c r="K270" s="113">
        <f t="shared" si="186"/>
        <v>0.93</v>
      </c>
      <c r="L270" s="114">
        <f t="shared" si="208"/>
        <v>1.0149999999999999</v>
      </c>
      <c r="M270" s="115">
        <f t="shared" si="187"/>
        <v>20854515.520282775</v>
      </c>
      <c r="N270" s="115">
        <f t="shared" si="188"/>
        <v>23506371.046713714</v>
      </c>
      <c r="O270" s="115">
        <f t="shared" si="189"/>
        <v>24956192.577749997</v>
      </c>
      <c r="P270" s="115">
        <f t="shared" si="190"/>
        <v>26495435.928414632</v>
      </c>
      <c r="Q270" s="116">
        <f t="shared" si="191"/>
        <v>24956192.577749997</v>
      </c>
      <c r="R270" s="115">
        <f t="shared" si="191"/>
        <v>26495435.928414632</v>
      </c>
      <c r="S270" s="115">
        <f t="shared" si="192"/>
        <v>28129616.440875247</v>
      </c>
      <c r="T270" s="115"/>
      <c r="U270" s="115">
        <f t="shared" si="193"/>
        <v>1313834477.7778149</v>
      </c>
      <c r="V270" s="115">
        <f t="shared" si="194"/>
        <v>1480901375.9429638</v>
      </c>
      <c r="W270" s="115">
        <f t="shared" si="195"/>
        <v>1572240132.3982499</v>
      </c>
      <c r="X270" s="116">
        <f t="shared" si="196"/>
        <v>1669212463.4901218</v>
      </c>
      <c r="Y270" s="116">
        <f t="shared" si="197"/>
        <v>1572240132.3982499</v>
      </c>
      <c r="Z270" s="115">
        <f t="shared" si="198"/>
        <v>1669212463.4901218</v>
      </c>
      <c r="AA270" s="115">
        <f t="shared" si="199"/>
        <v>1772165835.7751405</v>
      </c>
      <c r="AB270" s="115"/>
      <c r="AC270" s="117" t="str">
        <f t="shared" si="200"/>
        <v>BERTAHAP</v>
      </c>
      <c r="AD270" s="118">
        <f t="shared" si="201"/>
        <v>0</v>
      </c>
      <c r="AE270" s="119">
        <v>2</v>
      </c>
      <c r="AF270" s="120"/>
      <c r="AG270" s="115" t="e">
        <f>IF(AF270&gt;#REF!,"LB","KR")</f>
        <v>#REF!</v>
      </c>
      <c r="AH270" s="120">
        <v>1445218000</v>
      </c>
      <c r="AI270" s="120">
        <v>1628992000</v>
      </c>
      <c r="AJ270" s="120">
        <v>1729465000</v>
      </c>
      <c r="AK270" s="121">
        <v>1836134000</v>
      </c>
      <c r="AL270" s="121">
        <v>1729465000</v>
      </c>
      <c r="AM270" s="120">
        <v>1836134000</v>
      </c>
      <c r="AN270" s="120">
        <f t="shared" si="206"/>
        <v>1949383000</v>
      </c>
      <c r="AS270" s="5"/>
      <c r="AT270" s="5"/>
      <c r="AV270" s="2"/>
      <c r="AW270" s="2"/>
      <c r="BR270" s="56">
        <f t="shared" si="202"/>
        <v>-1329833.6634999998</v>
      </c>
    </row>
    <row r="271" spans="1:70">
      <c r="A271" s="3">
        <f t="shared" si="203"/>
        <v>232</v>
      </c>
      <c r="B271" s="106">
        <v>7</v>
      </c>
      <c r="C271" s="107" t="s">
        <v>188</v>
      </c>
      <c r="D271" s="106">
        <v>18</v>
      </c>
      <c r="E271" s="109"/>
      <c r="F271" s="110" t="s">
        <v>54</v>
      </c>
      <c r="G271" s="111">
        <f t="shared" si="182"/>
        <v>97</v>
      </c>
      <c r="H271" s="111">
        <f t="shared" si="183"/>
        <v>85</v>
      </c>
      <c r="I271" s="112">
        <f t="shared" si="184"/>
        <v>26438045</v>
      </c>
      <c r="J271" s="112">
        <f t="shared" si="185"/>
        <v>2</v>
      </c>
      <c r="K271" s="113">
        <f t="shared" si="186"/>
        <v>0.93</v>
      </c>
      <c r="L271" s="114">
        <f t="shared" si="208"/>
        <v>1.0149999999999999</v>
      </c>
      <c r="M271" s="115">
        <f t="shared" si="187"/>
        <v>20854515.520282775</v>
      </c>
      <c r="N271" s="115">
        <f t="shared" si="188"/>
        <v>23506371.046713714</v>
      </c>
      <c r="O271" s="115">
        <f t="shared" si="189"/>
        <v>24956192.577749997</v>
      </c>
      <c r="P271" s="115">
        <f t="shared" si="190"/>
        <v>26495435.928414632</v>
      </c>
      <c r="Q271" s="116">
        <f t="shared" si="191"/>
        <v>24956192.577749997</v>
      </c>
      <c r="R271" s="115">
        <f t="shared" si="191"/>
        <v>26495435.928414632</v>
      </c>
      <c r="S271" s="115">
        <f t="shared" si="192"/>
        <v>28129616.440875247</v>
      </c>
      <c r="T271" s="115"/>
      <c r="U271" s="115">
        <f t="shared" si="193"/>
        <v>1772633819.224036</v>
      </c>
      <c r="V271" s="115">
        <f t="shared" si="194"/>
        <v>1998041538.9706657</v>
      </c>
      <c r="W271" s="115">
        <f t="shared" si="195"/>
        <v>2121276369.1087499</v>
      </c>
      <c r="X271" s="116">
        <f t="shared" si="196"/>
        <v>2252112053.9152436</v>
      </c>
      <c r="Y271" s="116">
        <f t="shared" si="197"/>
        <v>2121276369.1087499</v>
      </c>
      <c r="Z271" s="115">
        <f t="shared" si="198"/>
        <v>2252112053.9152436</v>
      </c>
      <c r="AA271" s="115">
        <f t="shared" si="199"/>
        <v>2391017397.4743962</v>
      </c>
      <c r="AB271" s="115"/>
      <c r="AC271" s="117" t="str">
        <f t="shared" si="200"/>
        <v>BERTAHAP</v>
      </c>
      <c r="AD271" s="118">
        <f t="shared" si="201"/>
        <v>0</v>
      </c>
      <c r="AE271" s="119">
        <v>2</v>
      </c>
      <c r="AF271" s="120"/>
      <c r="AG271" s="115" t="e">
        <f>IF(AF271&gt;#REF!,"LB","KR")</f>
        <v>#REF!</v>
      </c>
      <c r="AH271" s="120">
        <v>1949898000</v>
      </c>
      <c r="AI271" s="120">
        <v>2197846000</v>
      </c>
      <c r="AJ271" s="120">
        <v>2333405000</v>
      </c>
      <c r="AK271" s="121">
        <v>2477324000</v>
      </c>
      <c r="AL271" s="121">
        <v>2333405000</v>
      </c>
      <c r="AM271" s="120">
        <v>2477324000</v>
      </c>
      <c r="AN271" s="120">
        <f t="shared" si="206"/>
        <v>2630120000</v>
      </c>
      <c r="AS271" s="5"/>
      <c r="AT271" s="5"/>
      <c r="AV271" s="2"/>
      <c r="AW271" s="2"/>
      <c r="BR271" s="56">
        <f t="shared" si="202"/>
        <v>-1329833.6634999998</v>
      </c>
    </row>
    <row r="272" spans="1:70">
      <c r="A272" s="3">
        <f t="shared" si="203"/>
        <v>233</v>
      </c>
      <c r="B272" s="106">
        <v>8</v>
      </c>
      <c r="C272" s="107" t="s">
        <v>188</v>
      </c>
      <c r="D272" s="106">
        <v>20</v>
      </c>
      <c r="E272" s="109"/>
      <c r="F272" s="110" t="s">
        <v>70</v>
      </c>
      <c r="G272" s="111">
        <f t="shared" si="182"/>
        <v>60</v>
      </c>
      <c r="H272" s="111">
        <f t="shared" si="183"/>
        <v>51</v>
      </c>
      <c r="I272" s="112">
        <f t="shared" si="184"/>
        <v>26438045</v>
      </c>
      <c r="J272" s="112">
        <f t="shared" si="185"/>
        <v>2</v>
      </c>
      <c r="K272" s="113">
        <f t="shared" si="186"/>
        <v>0.93</v>
      </c>
      <c r="L272" s="114">
        <f t="shared" si="208"/>
        <v>1.0149999999999999</v>
      </c>
      <c r="M272" s="115">
        <f t="shared" si="187"/>
        <v>20854515.520282775</v>
      </c>
      <c r="N272" s="115">
        <f t="shared" si="188"/>
        <v>23506371.046713714</v>
      </c>
      <c r="O272" s="115">
        <f t="shared" si="189"/>
        <v>24956192.577749997</v>
      </c>
      <c r="P272" s="115">
        <f t="shared" si="190"/>
        <v>26495435.928414632</v>
      </c>
      <c r="Q272" s="116">
        <f t="shared" si="191"/>
        <v>24956192.577749997</v>
      </c>
      <c r="R272" s="115">
        <f t="shared" si="191"/>
        <v>26495435.928414632</v>
      </c>
      <c r="S272" s="115">
        <f t="shared" si="192"/>
        <v>28129616.440875247</v>
      </c>
      <c r="T272" s="115"/>
      <c r="U272" s="115">
        <f t="shared" si="193"/>
        <v>1063580291.5344216</v>
      </c>
      <c r="V272" s="115">
        <f t="shared" si="194"/>
        <v>1198824923.3823993</v>
      </c>
      <c r="W272" s="115">
        <f t="shared" si="195"/>
        <v>1272765821.4652498</v>
      </c>
      <c r="X272" s="116">
        <f t="shared" si="196"/>
        <v>1351267232.3491461</v>
      </c>
      <c r="Y272" s="116">
        <f t="shared" si="197"/>
        <v>1272765821.4652498</v>
      </c>
      <c r="Z272" s="115">
        <f t="shared" si="198"/>
        <v>1351267232.3491461</v>
      </c>
      <c r="AA272" s="115">
        <f t="shared" si="199"/>
        <v>1434610438.4846375</v>
      </c>
      <c r="AB272" s="115"/>
      <c r="AC272" s="117" t="str">
        <f t="shared" si="200"/>
        <v>BERTAHAP</v>
      </c>
      <c r="AD272" s="118">
        <f t="shared" si="201"/>
        <v>0</v>
      </c>
      <c r="AE272" s="119">
        <v>2</v>
      </c>
      <c r="AF272" s="120"/>
      <c r="AG272" s="115" t="e">
        <f>IF(AF272&gt;#REF!,"LB","KR")</f>
        <v>#REF!</v>
      </c>
      <c r="AH272" s="120">
        <v>1169939000</v>
      </c>
      <c r="AI272" s="120">
        <v>1318708000</v>
      </c>
      <c r="AJ272" s="120">
        <v>1400043000</v>
      </c>
      <c r="AK272" s="121">
        <v>1486394000</v>
      </c>
      <c r="AL272" s="121">
        <v>1400043000</v>
      </c>
      <c r="AM272" s="120">
        <v>1486394000</v>
      </c>
      <c r="AN272" s="120">
        <f t="shared" si="206"/>
        <v>1578072000</v>
      </c>
      <c r="AS272" s="5"/>
      <c r="AT272" s="5"/>
      <c r="AV272" s="2"/>
      <c r="AW272" s="2"/>
      <c r="BR272" s="56">
        <f t="shared" si="202"/>
        <v>-1329833.6634999998</v>
      </c>
    </row>
    <row r="273" spans="1:70">
      <c r="A273" s="3">
        <f t="shared" si="203"/>
        <v>234</v>
      </c>
      <c r="B273" s="106">
        <v>9</v>
      </c>
      <c r="C273" s="107" t="s">
        <v>188</v>
      </c>
      <c r="D273" s="106">
        <v>22</v>
      </c>
      <c r="E273" s="109">
        <v>0</v>
      </c>
      <c r="F273" s="110" t="s">
        <v>89</v>
      </c>
      <c r="G273" s="111">
        <f t="shared" si="182"/>
        <v>81</v>
      </c>
      <c r="H273" s="111">
        <f t="shared" si="183"/>
        <v>70</v>
      </c>
      <c r="I273" s="112">
        <f t="shared" si="184"/>
        <v>26438045</v>
      </c>
      <c r="J273" s="112">
        <f t="shared" si="185"/>
        <v>4</v>
      </c>
      <c r="K273" s="113">
        <f t="shared" si="186"/>
        <v>0.97</v>
      </c>
      <c r="L273" s="114">
        <f t="shared" si="208"/>
        <v>1.0149999999999999</v>
      </c>
      <c r="M273" s="115">
        <f t="shared" si="187"/>
        <v>21751483.929757304</v>
      </c>
      <c r="N273" s="115">
        <f t="shared" si="188"/>
        <v>24517397.758400328</v>
      </c>
      <c r="O273" s="115">
        <f t="shared" si="189"/>
        <v>26029577.204749998</v>
      </c>
      <c r="P273" s="115">
        <f t="shared" si="190"/>
        <v>27635024.570496984</v>
      </c>
      <c r="Q273" s="116">
        <f t="shared" si="191"/>
        <v>26029577.204749998</v>
      </c>
      <c r="R273" s="115">
        <f t="shared" si="191"/>
        <v>27635024.570496984</v>
      </c>
      <c r="S273" s="115">
        <f t="shared" si="192"/>
        <v>29339492.41682687</v>
      </c>
      <c r="T273" s="115"/>
      <c r="U273" s="115">
        <f t="shared" si="193"/>
        <v>1522603875.0830114</v>
      </c>
      <c r="V273" s="115">
        <f t="shared" si="194"/>
        <v>1716217843.0880229</v>
      </c>
      <c r="W273" s="115">
        <f t="shared" si="195"/>
        <v>1822070404.3324997</v>
      </c>
      <c r="X273" s="116">
        <f t="shared" si="196"/>
        <v>1934451719.9347889</v>
      </c>
      <c r="Y273" s="116">
        <f t="shared" si="197"/>
        <v>1822070404.3324997</v>
      </c>
      <c r="Z273" s="115">
        <f t="shared" si="198"/>
        <v>1934451719.9347889</v>
      </c>
      <c r="AA273" s="115">
        <f t="shared" si="199"/>
        <v>2053764469.177881</v>
      </c>
      <c r="AB273" s="115"/>
      <c r="AC273" s="117" t="str">
        <f t="shared" si="200"/>
        <v>BERTAHAP</v>
      </c>
      <c r="AD273" s="118">
        <f t="shared" si="201"/>
        <v>0</v>
      </c>
      <c r="AE273" s="119">
        <v>2</v>
      </c>
      <c r="AF273" s="120"/>
      <c r="AG273" s="115" t="e">
        <f>IF(AF273&gt;#REF!,"LB","KR")</f>
        <v>#REF!</v>
      </c>
      <c r="AH273" s="120">
        <v>1674865000</v>
      </c>
      <c r="AI273" s="120">
        <v>1887840000</v>
      </c>
      <c r="AJ273" s="120">
        <v>2004278000</v>
      </c>
      <c r="AK273" s="121">
        <v>2127897000</v>
      </c>
      <c r="AL273" s="121">
        <v>2004278000</v>
      </c>
      <c r="AM273" s="120">
        <v>2127897000</v>
      </c>
      <c r="AN273" s="120">
        <f t="shared" si="206"/>
        <v>2259141000</v>
      </c>
      <c r="AS273" s="5"/>
      <c r="AT273" s="5"/>
      <c r="AV273" s="2"/>
      <c r="AW273" s="2"/>
      <c r="BR273" s="56">
        <f t="shared" si="202"/>
        <v>-256449.03649999946</v>
      </c>
    </row>
    <row r="274" spans="1:70">
      <c r="A274" s="3">
        <f t="shared" si="203"/>
        <v>235</v>
      </c>
      <c r="B274" s="106">
        <v>1</v>
      </c>
      <c r="C274" s="107" t="s">
        <v>189</v>
      </c>
      <c r="D274" s="108" t="s">
        <v>24</v>
      </c>
      <c r="E274" s="109"/>
      <c r="F274" s="110" t="s">
        <v>39</v>
      </c>
      <c r="G274" s="111">
        <f t="shared" si="182"/>
        <v>113</v>
      </c>
      <c r="H274" s="111">
        <f t="shared" si="183"/>
        <v>101</v>
      </c>
      <c r="I274" s="112">
        <f t="shared" si="184"/>
        <v>26438045</v>
      </c>
      <c r="J274" s="112">
        <f t="shared" si="185"/>
        <v>6</v>
      </c>
      <c r="K274" s="113">
        <f t="shared" si="186"/>
        <v>0.95</v>
      </c>
      <c r="L274" s="114">
        <f t="shared" si="208"/>
        <v>1.0149999999999999</v>
      </c>
      <c r="M274" s="115">
        <f t="shared" si="187"/>
        <v>21302999.72502004</v>
      </c>
      <c r="N274" s="115">
        <f t="shared" si="188"/>
        <v>24011884.402557023</v>
      </c>
      <c r="O274" s="115">
        <f t="shared" si="189"/>
        <v>25492884.891249999</v>
      </c>
      <c r="P274" s="115">
        <f t="shared" si="190"/>
        <v>27065230.24945581</v>
      </c>
      <c r="Q274" s="116">
        <f t="shared" si="191"/>
        <v>25492884.891249999</v>
      </c>
      <c r="R274" s="115">
        <f t="shared" si="191"/>
        <v>27065230.24945581</v>
      </c>
      <c r="S274" s="115">
        <f t="shared" si="192"/>
        <v>28734554.428851061</v>
      </c>
      <c r="T274" s="115"/>
      <c r="U274" s="115">
        <f t="shared" si="193"/>
        <v>2151602972.2270241</v>
      </c>
      <c r="V274" s="115">
        <f t="shared" si="194"/>
        <v>2425200324.6582594</v>
      </c>
      <c r="W274" s="115">
        <f t="shared" si="195"/>
        <v>2574781374.0162501</v>
      </c>
      <c r="X274" s="116">
        <f t="shared" si="196"/>
        <v>2733588255.1950369</v>
      </c>
      <c r="Y274" s="116">
        <f t="shared" si="197"/>
        <v>2574781374.0162501</v>
      </c>
      <c r="Z274" s="115">
        <f t="shared" si="198"/>
        <v>2733588255.1950369</v>
      </c>
      <c r="AA274" s="115">
        <f t="shared" si="199"/>
        <v>2902189997.3139572</v>
      </c>
      <c r="AB274" s="115"/>
      <c r="AC274" s="117" t="str">
        <f t="shared" si="200"/>
        <v>BERTAHAP</v>
      </c>
      <c r="AD274" s="118">
        <f t="shared" si="201"/>
        <v>0</v>
      </c>
      <c r="AE274" s="119">
        <v>2</v>
      </c>
      <c r="AF274" s="120"/>
      <c r="AG274" s="115" t="e">
        <f>IF(AF274&gt;#REF!,"LB","KR")</f>
        <v>#REF!</v>
      </c>
      <c r="AH274" s="120">
        <v>2366764000</v>
      </c>
      <c r="AI274" s="120">
        <v>2667721000</v>
      </c>
      <c r="AJ274" s="120">
        <v>2832260000</v>
      </c>
      <c r="AK274" s="121">
        <v>3006948000</v>
      </c>
      <c r="AL274" s="121">
        <v>2832260000</v>
      </c>
      <c r="AM274" s="120">
        <v>3006948000</v>
      </c>
      <c r="AN274" s="120">
        <f t="shared" si="206"/>
        <v>3192409000</v>
      </c>
      <c r="AS274" s="5"/>
      <c r="AT274" s="5"/>
      <c r="AV274" s="2"/>
      <c r="AW274" s="2"/>
      <c r="BR274" s="56">
        <f t="shared" si="202"/>
        <v>-793141.34999999776</v>
      </c>
    </row>
    <row r="275" spans="1:70">
      <c r="A275" s="3">
        <f t="shared" si="203"/>
        <v>236</v>
      </c>
      <c r="B275" s="106">
        <v>2</v>
      </c>
      <c r="C275" s="107" t="s">
        <v>189</v>
      </c>
      <c r="D275" s="108" t="s">
        <v>35</v>
      </c>
      <c r="E275" s="109"/>
      <c r="F275" s="110" t="s">
        <v>42</v>
      </c>
      <c r="G275" s="111">
        <f t="shared" si="182"/>
        <v>78</v>
      </c>
      <c r="H275" s="111">
        <f t="shared" si="183"/>
        <v>66</v>
      </c>
      <c r="I275" s="112">
        <f t="shared" si="184"/>
        <v>26438045</v>
      </c>
      <c r="J275" s="112">
        <f t="shared" si="185"/>
        <v>2</v>
      </c>
      <c r="K275" s="113">
        <f t="shared" si="186"/>
        <v>0.93</v>
      </c>
      <c r="L275" s="114">
        <f t="shared" si="208"/>
        <v>1.0149999999999999</v>
      </c>
      <c r="M275" s="115">
        <f t="shared" si="187"/>
        <v>20854515.520282775</v>
      </c>
      <c r="N275" s="115">
        <f t="shared" si="188"/>
        <v>23506371.046713714</v>
      </c>
      <c r="O275" s="115">
        <f t="shared" si="189"/>
        <v>24956192.577749997</v>
      </c>
      <c r="P275" s="115">
        <f t="shared" si="190"/>
        <v>26495435.928414632</v>
      </c>
      <c r="Q275" s="116">
        <f t="shared" si="191"/>
        <v>24956192.577749997</v>
      </c>
      <c r="R275" s="115">
        <f t="shared" si="191"/>
        <v>26495435.928414632</v>
      </c>
      <c r="S275" s="115">
        <f t="shared" si="192"/>
        <v>28129616.440875247</v>
      </c>
      <c r="T275" s="115"/>
      <c r="U275" s="115">
        <f t="shared" si="193"/>
        <v>1376398024.3386631</v>
      </c>
      <c r="V275" s="115">
        <f t="shared" si="194"/>
        <v>1551420489.0831051</v>
      </c>
      <c r="W275" s="115">
        <f t="shared" si="195"/>
        <v>1647108710.1314998</v>
      </c>
      <c r="X275" s="116">
        <f t="shared" si="196"/>
        <v>1748698771.2753656</v>
      </c>
      <c r="Y275" s="116">
        <f t="shared" si="197"/>
        <v>1647108710.1314998</v>
      </c>
      <c r="Z275" s="115">
        <f t="shared" si="198"/>
        <v>1748698771.2753656</v>
      </c>
      <c r="AA275" s="115">
        <f t="shared" si="199"/>
        <v>1856554685.0977664</v>
      </c>
      <c r="AB275" s="115"/>
      <c r="AC275" s="117" t="str">
        <f t="shared" si="200"/>
        <v>BERTAHAP</v>
      </c>
      <c r="AD275" s="118">
        <f t="shared" si="201"/>
        <v>0</v>
      </c>
      <c r="AE275" s="119">
        <v>2</v>
      </c>
      <c r="AF275" s="120"/>
      <c r="AG275" s="115" t="e">
        <f>IF(AF275&gt;#REF!,"LB","KR")</f>
        <v>#REF!</v>
      </c>
      <c r="AH275" s="120">
        <v>1514038000</v>
      </c>
      <c r="AI275" s="120">
        <v>1706563000</v>
      </c>
      <c r="AJ275" s="120">
        <v>1811820000</v>
      </c>
      <c r="AK275" s="121">
        <v>1923569000</v>
      </c>
      <c r="AL275" s="121">
        <v>1811820000</v>
      </c>
      <c r="AM275" s="120">
        <v>1923569000</v>
      </c>
      <c r="AN275" s="120">
        <f t="shared" si="206"/>
        <v>2042211000</v>
      </c>
      <c r="AS275" s="5"/>
      <c r="AT275" s="5"/>
      <c r="AV275" s="2"/>
      <c r="AW275" s="2"/>
      <c r="BR275" s="56">
        <f t="shared" si="202"/>
        <v>-1329833.6634999998</v>
      </c>
    </row>
    <row r="276" spans="1:70">
      <c r="A276" s="3">
        <f t="shared" si="203"/>
        <v>237</v>
      </c>
      <c r="B276" s="106">
        <v>3</v>
      </c>
      <c r="C276" s="107" t="s">
        <v>189</v>
      </c>
      <c r="D276" s="108" t="s">
        <v>41</v>
      </c>
      <c r="E276" s="109"/>
      <c r="F276" s="110" t="s">
        <v>45</v>
      </c>
      <c r="G276" s="111">
        <f t="shared" si="182"/>
        <v>60</v>
      </c>
      <c r="H276" s="111">
        <f t="shared" si="183"/>
        <v>52</v>
      </c>
      <c r="I276" s="112">
        <f t="shared" si="184"/>
        <v>26438045</v>
      </c>
      <c r="J276" s="112">
        <f t="shared" si="185"/>
        <v>2</v>
      </c>
      <c r="K276" s="113">
        <f t="shared" si="186"/>
        <v>0.93</v>
      </c>
      <c r="L276" s="114">
        <f t="shared" si="208"/>
        <v>1.0149999999999999</v>
      </c>
      <c r="M276" s="115">
        <f t="shared" si="187"/>
        <v>20854515.520282775</v>
      </c>
      <c r="N276" s="115">
        <f t="shared" si="188"/>
        <v>23506371.046713714</v>
      </c>
      <c r="O276" s="115">
        <f t="shared" si="189"/>
        <v>24956192.577749997</v>
      </c>
      <c r="P276" s="115">
        <f t="shared" si="190"/>
        <v>26495435.928414632</v>
      </c>
      <c r="Q276" s="116">
        <f t="shared" si="191"/>
        <v>24956192.577749997</v>
      </c>
      <c r="R276" s="115">
        <f t="shared" si="191"/>
        <v>26495435.928414632</v>
      </c>
      <c r="S276" s="115">
        <f t="shared" si="192"/>
        <v>28129616.440875247</v>
      </c>
      <c r="T276" s="115"/>
      <c r="U276" s="115">
        <f t="shared" si="193"/>
        <v>1084434807.0547042</v>
      </c>
      <c r="V276" s="115">
        <f t="shared" si="194"/>
        <v>1222331294.4291131</v>
      </c>
      <c r="W276" s="115">
        <f t="shared" si="195"/>
        <v>1297722014.0429997</v>
      </c>
      <c r="X276" s="116">
        <f t="shared" si="196"/>
        <v>1377762668.2775609</v>
      </c>
      <c r="Y276" s="116">
        <f t="shared" si="197"/>
        <v>1297722014.0429997</v>
      </c>
      <c r="Z276" s="115">
        <f t="shared" si="198"/>
        <v>1377762668.2775609</v>
      </c>
      <c r="AA276" s="115">
        <f t="shared" si="199"/>
        <v>1462740054.9255128</v>
      </c>
      <c r="AB276" s="115"/>
      <c r="AC276" s="117" t="str">
        <f t="shared" si="200"/>
        <v>BERTAHAP</v>
      </c>
      <c r="AD276" s="118">
        <f t="shared" si="201"/>
        <v>0</v>
      </c>
      <c r="AE276" s="119">
        <v>2</v>
      </c>
      <c r="AF276" s="120"/>
      <c r="AG276" s="115" t="e">
        <f>IF(AF276&gt;#REF!,"LB","KR")</f>
        <v>#REF!</v>
      </c>
      <c r="AH276" s="120">
        <v>1192879000</v>
      </c>
      <c r="AI276" s="120">
        <v>1344565000</v>
      </c>
      <c r="AJ276" s="120">
        <v>1427495000</v>
      </c>
      <c r="AK276" s="121">
        <v>1515539000</v>
      </c>
      <c r="AL276" s="121">
        <v>1427495000</v>
      </c>
      <c r="AM276" s="120">
        <v>1515539000</v>
      </c>
      <c r="AN276" s="120">
        <f t="shared" si="206"/>
        <v>1609015000</v>
      </c>
      <c r="AS276" s="5"/>
      <c r="AT276" s="5"/>
      <c r="AV276" s="2"/>
      <c r="AW276" s="2"/>
      <c r="BR276" s="56">
        <f t="shared" si="202"/>
        <v>-1329833.6634999998</v>
      </c>
    </row>
    <row r="277" spans="1:70">
      <c r="A277" s="3">
        <f t="shared" si="203"/>
        <v>238</v>
      </c>
      <c r="B277" s="106">
        <v>4</v>
      </c>
      <c r="C277" s="107" t="s">
        <v>189</v>
      </c>
      <c r="D277" s="108">
        <v>10</v>
      </c>
      <c r="E277" s="109"/>
      <c r="F277" s="110" t="s">
        <v>48</v>
      </c>
      <c r="G277" s="111">
        <f t="shared" si="182"/>
        <v>74</v>
      </c>
      <c r="H277" s="111">
        <f t="shared" si="183"/>
        <v>63</v>
      </c>
      <c r="I277" s="112">
        <f t="shared" si="184"/>
        <v>26438045</v>
      </c>
      <c r="J277" s="112">
        <f t="shared" si="185"/>
        <v>2</v>
      </c>
      <c r="K277" s="113">
        <f t="shared" si="186"/>
        <v>0.93</v>
      </c>
      <c r="L277" s="114">
        <f t="shared" si="208"/>
        <v>1.0149999999999999</v>
      </c>
      <c r="M277" s="115">
        <f t="shared" si="187"/>
        <v>20854515.520282775</v>
      </c>
      <c r="N277" s="115">
        <f t="shared" si="188"/>
        <v>23506371.046713714</v>
      </c>
      <c r="O277" s="115">
        <f t="shared" si="189"/>
        <v>24956192.577749997</v>
      </c>
      <c r="P277" s="115">
        <f t="shared" si="190"/>
        <v>26495435.928414632</v>
      </c>
      <c r="Q277" s="116">
        <f t="shared" si="191"/>
        <v>24956192.577749997</v>
      </c>
      <c r="R277" s="115">
        <f t="shared" si="191"/>
        <v>26495435.928414632</v>
      </c>
      <c r="S277" s="115">
        <f t="shared" si="192"/>
        <v>28129616.440875247</v>
      </c>
      <c r="T277" s="115"/>
      <c r="U277" s="115">
        <f t="shared" si="193"/>
        <v>1313834477.7778149</v>
      </c>
      <c r="V277" s="115">
        <f t="shared" si="194"/>
        <v>1480901375.9429638</v>
      </c>
      <c r="W277" s="115">
        <f t="shared" si="195"/>
        <v>1572240132.3982499</v>
      </c>
      <c r="X277" s="116">
        <f t="shared" si="196"/>
        <v>1669212463.4901218</v>
      </c>
      <c r="Y277" s="116">
        <f t="shared" si="197"/>
        <v>1572240132.3982499</v>
      </c>
      <c r="Z277" s="115">
        <f t="shared" si="198"/>
        <v>1669212463.4901218</v>
      </c>
      <c r="AA277" s="115">
        <f t="shared" si="199"/>
        <v>1772165835.7751405</v>
      </c>
      <c r="AB277" s="115"/>
      <c r="AC277" s="117" t="str">
        <f t="shared" si="200"/>
        <v>BERTAHAP</v>
      </c>
      <c r="AD277" s="118">
        <f t="shared" si="201"/>
        <v>0</v>
      </c>
      <c r="AE277" s="119">
        <v>2</v>
      </c>
      <c r="AF277" s="120"/>
      <c r="AG277" s="115" t="e">
        <f>IF(AF277&gt;#REF!,"LB","KR")</f>
        <v>#REF!</v>
      </c>
      <c r="AH277" s="120">
        <v>1445218000</v>
      </c>
      <c r="AI277" s="120">
        <v>1628992000</v>
      </c>
      <c r="AJ277" s="120">
        <v>1729465000</v>
      </c>
      <c r="AK277" s="121">
        <v>1836134000</v>
      </c>
      <c r="AL277" s="121">
        <v>1729465000</v>
      </c>
      <c r="AM277" s="120">
        <v>1836134000</v>
      </c>
      <c r="AN277" s="120">
        <f t="shared" si="206"/>
        <v>1949383000</v>
      </c>
      <c r="AS277" s="5"/>
      <c r="AT277" s="5"/>
      <c r="AV277" s="2"/>
      <c r="AW277" s="2"/>
      <c r="BR277" s="56">
        <f t="shared" si="202"/>
        <v>-1329833.6634999998</v>
      </c>
    </row>
    <row r="278" spans="1:70">
      <c r="A278" s="3">
        <f t="shared" si="203"/>
        <v>239</v>
      </c>
      <c r="B278" s="106">
        <v>5</v>
      </c>
      <c r="C278" s="107" t="s">
        <v>189</v>
      </c>
      <c r="D278" s="106">
        <v>12</v>
      </c>
      <c r="E278" s="109"/>
      <c r="F278" s="110" t="s">
        <v>50</v>
      </c>
      <c r="G278" s="111">
        <f t="shared" si="182"/>
        <v>67</v>
      </c>
      <c r="H278" s="111">
        <f t="shared" si="183"/>
        <v>57</v>
      </c>
      <c r="I278" s="112">
        <f t="shared" si="184"/>
        <v>26438045</v>
      </c>
      <c r="J278" s="112">
        <f t="shared" si="185"/>
        <v>2</v>
      </c>
      <c r="K278" s="113">
        <f t="shared" si="186"/>
        <v>0.93</v>
      </c>
      <c r="L278" s="114">
        <f t="shared" si="208"/>
        <v>1.0149999999999999</v>
      </c>
      <c r="M278" s="115">
        <f t="shared" si="187"/>
        <v>20854515.520282775</v>
      </c>
      <c r="N278" s="115">
        <f t="shared" si="188"/>
        <v>23506371.046713714</v>
      </c>
      <c r="O278" s="115">
        <f t="shared" si="189"/>
        <v>24956192.577749997</v>
      </c>
      <c r="P278" s="115">
        <f t="shared" si="190"/>
        <v>26495435.928414632</v>
      </c>
      <c r="Q278" s="116">
        <f t="shared" si="191"/>
        <v>24956192.577749997</v>
      </c>
      <c r="R278" s="115">
        <f t="shared" si="191"/>
        <v>26495435.928414632</v>
      </c>
      <c r="S278" s="115">
        <f t="shared" si="192"/>
        <v>28129616.440875247</v>
      </c>
      <c r="T278" s="115"/>
      <c r="U278" s="115">
        <f t="shared" si="193"/>
        <v>1188707384.6561182</v>
      </c>
      <c r="V278" s="115">
        <f t="shared" si="194"/>
        <v>1339863149.6626816</v>
      </c>
      <c r="W278" s="115">
        <f t="shared" si="195"/>
        <v>1422502976.9317498</v>
      </c>
      <c r="X278" s="116">
        <f t="shared" si="196"/>
        <v>1510239847.9196341</v>
      </c>
      <c r="Y278" s="116">
        <f t="shared" si="197"/>
        <v>1422502976.9317498</v>
      </c>
      <c r="Z278" s="115">
        <f t="shared" si="198"/>
        <v>1510239847.9196341</v>
      </c>
      <c r="AA278" s="115">
        <f t="shared" si="199"/>
        <v>1603388137.129889</v>
      </c>
      <c r="AB278" s="115"/>
      <c r="AC278" s="117" t="str">
        <f t="shared" si="200"/>
        <v>BERTAHAP</v>
      </c>
      <c r="AD278" s="118">
        <f t="shared" si="201"/>
        <v>0</v>
      </c>
      <c r="AE278" s="119">
        <v>2</v>
      </c>
      <c r="AF278" s="120"/>
      <c r="AG278" s="115" t="e">
        <f>IF(AF278&gt;#REF!,"LB","KR")</f>
        <v>#REF!</v>
      </c>
      <c r="AH278" s="120">
        <v>1307579000</v>
      </c>
      <c r="AI278" s="120">
        <v>1473850000</v>
      </c>
      <c r="AJ278" s="120">
        <v>1564754000</v>
      </c>
      <c r="AK278" s="121">
        <v>1661264000</v>
      </c>
      <c r="AL278" s="121">
        <v>1564754000</v>
      </c>
      <c r="AM278" s="120">
        <v>1661264000</v>
      </c>
      <c r="AN278" s="120">
        <f t="shared" si="206"/>
        <v>1763727000</v>
      </c>
      <c r="AS278" s="5"/>
      <c r="AT278" s="5"/>
      <c r="AV278" s="2"/>
      <c r="AW278" s="2"/>
      <c r="BR278" s="56">
        <f t="shared" si="202"/>
        <v>-1329833.6634999998</v>
      </c>
    </row>
    <row r="279" spans="1:70">
      <c r="A279" s="3">
        <f t="shared" si="203"/>
        <v>240</v>
      </c>
      <c r="B279" s="106">
        <v>6</v>
      </c>
      <c r="C279" s="107" t="s">
        <v>189</v>
      </c>
      <c r="D279" s="108">
        <v>16</v>
      </c>
      <c r="E279" s="109"/>
      <c r="F279" s="110" t="s">
        <v>52</v>
      </c>
      <c r="G279" s="111">
        <f t="shared" si="182"/>
        <v>71</v>
      </c>
      <c r="H279" s="111">
        <f t="shared" si="183"/>
        <v>63</v>
      </c>
      <c r="I279" s="112">
        <f t="shared" si="184"/>
        <v>26438045</v>
      </c>
      <c r="J279" s="112">
        <f t="shared" si="185"/>
        <v>2</v>
      </c>
      <c r="K279" s="113">
        <f t="shared" si="186"/>
        <v>0.93</v>
      </c>
      <c r="L279" s="114">
        <f t="shared" si="208"/>
        <v>1.0149999999999999</v>
      </c>
      <c r="M279" s="115">
        <f t="shared" si="187"/>
        <v>20854515.520282775</v>
      </c>
      <c r="N279" s="115">
        <f t="shared" si="188"/>
        <v>23506371.046713714</v>
      </c>
      <c r="O279" s="115">
        <f t="shared" si="189"/>
        <v>24956192.577749997</v>
      </c>
      <c r="P279" s="115">
        <f t="shared" si="190"/>
        <v>26495435.928414632</v>
      </c>
      <c r="Q279" s="116">
        <f t="shared" si="191"/>
        <v>24956192.577749997</v>
      </c>
      <c r="R279" s="115">
        <f t="shared" si="191"/>
        <v>26495435.928414632</v>
      </c>
      <c r="S279" s="115">
        <f t="shared" si="192"/>
        <v>28129616.440875247</v>
      </c>
      <c r="T279" s="115"/>
      <c r="U279" s="115">
        <f t="shared" si="193"/>
        <v>1313834477.7778149</v>
      </c>
      <c r="V279" s="115">
        <f t="shared" si="194"/>
        <v>1480901375.9429638</v>
      </c>
      <c r="W279" s="115">
        <f t="shared" si="195"/>
        <v>1572240132.3982499</v>
      </c>
      <c r="X279" s="116">
        <f t="shared" si="196"/>
        <v>1669212463.4901218</v>
      </c>
      <c r="Y279" s="116">
        <f t="shared" si="197"/>
        <v>1572240132.3982499</v>
      </c>
      <c r="Z279" s="115">
        <f t="shared" si="198"/>
        <v>1669212463.4901218</v>
      </c>
      <c r="AA279" s="115">
        <f t="shared" si="199"/>
        <v>1772165835.7751405</v>
      </c>
      <c r="AB279" s="115"/>
      <c r="AC279" s="117" t="str">
        <f t="shared" si="200"/>
        <v>BERTAHAP</v>
      </c>
      <c r="AD279" s="118">
        <f t="shared" si="201"/>
        <v>0</v>
      </c>
      <c r="AE279" s="119">
        <v>2</v>
      </c>
      <c r="AF279" s="120"/>
      <c r="AG279" s="115" t="e">
        <f>IF(AF279&gt;#REF!,"LB","KR")</f>
        <v>#REF!</v>
      </c>
      <c r="AH279" s="120">
        <v>1445218000</v>
      </c>
      <c r="AI279" s="120">
        <v>1628992000</v>
      </c>
      <c r="AJ279" s="120">
        <v>1729465000</v>
      </c>
      <c r="AK279" s="121">
        <v>1836134000</v>
      </c>
      <c r="AL279" s="121">
        <v>1729465000</v>
      </c>
      <c r="AM279" s="120">
        <v>1836134000</v>
      </c>
      <c r="AN279" s="120">
        <f t="shared" si="206"/>
        <v>1949383000</v>
      </c>
      <c r="AS279" s="5"/>
      <c r="AT279" s="5"/>
      <c r="AV279" s="2"/>
      <c r="AW279" s="2"/>
      <c r="BR279" s="56">
        <f t="shared" si="202"/>
        <v>-1329833.6634999998</v>
      </c>
    </row>
    <row r="280" spans="1:70">
      <c r="A280" s="3">
        <f t="shared" si="203"/>
        <v>241</v>
      </c>
      <c r="B280" s="106">
        <v>7</v>
      </c>
      <c r="C280" s="107" t="s">
        <v>189</v>
      </c>
      <c r="D280" s="106">
        <v>18</v>
      </c>
      <c r="E280" s="109"/>
      <c r="F280" s="110" t="s">
        <v>54</v>
      </c>
      <c r="G280" s="111">
        <f t="shared" si="182"/>
        <v>97</v>
      </c>
      <c r="H280" s="111">
        <f t="shared" si="183"/>
        <v>85</v>
      </c>
      <c r="I280" s="112">
        <f t="shared" si="184"/>
        <v>26438045</v>
      </c>
      <c r="J280" s="112">
        <f t="shared" si="185"/>
        <v>2</v>
      </c>
      <c r="K280" s="113">
        <f t="shared" si="186"/>
        <v>0.93</v>
      </c>
      <c r="L280" s="114">
        <f t="shared" si="208"/>
        <v>1.0149999999999999</v>
      </c>
      <c r="M280" s="115">
        <f t="shared" si="187"/>
        <v>20854515.520282775</v>
      </c>
      <c r="N280" s="115">
        <f t="shared" si="188"/>
        <v>23506371.046713714</v>
      </c>
      <c r="O280" s="115">
        <f t="shared" si="189"/>
        <v>24956192.577749997</v>
      </c>
      <c r="P280" s="115">
        <f t="shared" si="190"/>
        <v>26495435.928414632</v>
      </c>
      <c r="Q280" s="116">
        <f t="shared" si="191"/>
        <v>24956192.577749997</v>
      </c>
      <c r="R280" s="115">
        <f t="shared" si="191"/>
        <v>26495435.928414632</v>
      </c>
      <c r="S280" s="115">
        <f t="shared" si="192"/>
        <v>28129616.440875247</v>
      </c>
      <c r="T280" s="115"/>
      <c r="U280" s="115">
        <f t="shared" si="193"/>
        <v>1772633819.224036</v>
      </c>
      <c r="V280" s="115">
        <f t="shared" si="194"/>
        <v>1998041538.9706657</v>
      </c>
      <c r="W280" s="115">
        <f t="shared" si="195"/>
        <v>2121276369.1087499</v>
      </c>
      <c r="X280" s="116">
        <f t="shared" si="196"/>
        <v>2252112053.9152436</v>
      </c>
      <c r="Y280" s="116">
        <f t="shared" si="197"/>
        <v>2121276369.1087499</v>
      </c>
      <c r="Z280" s="115">
        <f t="shared" si="198"/>
        <v>2252112053.9152436</v>
      </c>
      <c r="AA280" s="115">
        <f t="shared" si="199"/>
        <v>2391017397.4743962</v>
      </c>
      <c r="AB280" s="115"/>
      <c r="AC280" s="117" t="str">
        <f t="shared" si="200"/>
        <v>BERTAHAP</v>
      </c>
      <c r="AD280" s="118">
        <f t="shared" si="201"/>
        <v>0</v>
      </c>
      <c r="AE280" s="119">
        <v>2</v>
      </c>
      <c r="AF280" s="120"/>
      <c r="AG280" s="115" t="e">
        <f>IF(AF280&gt;#REF!,"LB","KR")</f>
        <v>#REF!</v>
      </c>
      <c r="AH280" s="120">
        <v>1949898000</v>
      </c>
      <c r="AI280" s="120">
        <v>2197846000</v>
      </c>
      <c r="AJ280" s="120">
        <v>2333405000</v>
      </c>
      <c r="AK280" s="121">
        <v>2477324000</v>
      </c>
      <c r="AL280" s="121">
        <v>2333405000</v>
      </c>
      <c r="AM280" s="120">
        <v>2477324000</v>
      </c>
      <c r="AN280" s="120">
        <f t="shared" si="206"/>
        <v>2630120000</v>
      </c>
      <c r="AS280" s="5"/>
      <c r="AT280" s="5"/>
      <c r="AV280" s="2"/>
      <c r="AW280" s="2"/>
      <c r="BR280" s="56">
        <f t="shared" si="202"/>
        <v>-1329833.6634999998</v>
      </c>
    </row>
    <row r="281" spans="1:70">
      <c r="A281" s="3">
        <f t="shared" si="203"/>
        <v>242</v>
      </c>
      <c r="B281" s="106">
        <v>8</v>
      </c>
      <c r="C281" s="107" t="s">
        <v>189</v>
      </c>
      <c r="D281" s="106">
        <v>20</v>
      </c>
      <c r="E281" s="109"/>
      <c r="F281" s="110" t="s">
        <v>70</v>
      </c>
      <c r="G281" s="111">
        <f t="shared" si="182"/>
        <v>60</v>
      </c>
      <c r="H281" s="111">
        <f t="shared" si="183"/>
        <v>51</v>
      </c>
      <c r="I281" s="112">
        <f t="shared" si="184"/>
        <v>26438045</v>
      </c>
      <c r="J281" s="112">
        <f t="shared" si="185"/>
        <v>2</v>
      </c>
      <c r="K281" s="113">
        <f t="shared" si="186"/>
        <v>0.93</v>
      </c>
      <c r="L281" s="114">
        <f t="shared" si="208"/>
        <v>1.0149999999999999</v>
      </c>
      <c r="M281" s="115">
        <f t="shared" si="187"/>
        <v>20854515.520282775</v>
      </c>
      <c r="N281" s="115">
        <f t="shared" si="188"/>
        <v>23506371.046713714</v>
      </c>
      <c r="O281" s="115">
        <f t="shared" si="189"/>
        <v>24956192.577749997</v>
      </c>
      <c r="P281" s="115">
        <f t="shared" si="190"/>
        <v>26495435.928414632</v>
      </c>
      <c r="Q281" s="116">
        <f t="shared" si="191"/>
        <v>24956192.577749997</v>
      </c>
      <c r="R281" s="115">
        <f t="shared" si="191"/>
        <v>26495435.928414632</v>
      </c>
      <c r="S281" s="115">
        <f t="shared" si="192"/>
        <v>28129616.440875247</v>
      </c>
      <c r="T281" s="115"/>
      <c r="U281" s="115">
        <f t="shared" si="193"/>
        <v>1063580291.5344216</v>
      </c>
      <c r="V281" s="115">
        <f t="shared" si="194"/>
        <v>1198824923.3823993</v>
      </c>
      <c r="W281" s="115">
        <f t="shared" si="195"/>
        <v>1272765821.4652498</v>
      </c>
      <c r="X281" s="116">
        <f t="shared" si="196"/>
        <v>1351267232.3491461</v>
      </c>
      <c r="Y281" s="116">
        <f t="shared" si="197"/>
        <v>1272765821.4652498</v>
      </c>
      <c r="Z281" s="115">
        <f t="shared" si="198"/>
        <v>1351267232.3491461</v>
      </c>
      <c r="AA281" s="115">
        <f t="shared" si="199"/>
        <v>1434610438.4846375</v>
      </c>
      <c r="AB281" s="115"/>
      <c r="AC281" s="117" t="str">
        <f t="shared" si="200"/>
        <v>BERTAHAP</v>
      </c>
      <c r="AD281" s="118">
        <f t="shared" si="201"/>
        <v>0</v>
      </c>
      <c r="AE281" s="119">
        <v>2</v>
      </c>
      <c r="AF281" s="120"/>
      <c r="AG281" s="115" t="e">
        <f>IF(AF281&gt;#REF!,"LB","KR")</f>
        <v>#REF!</v>
      </c>
      <c r="AH281" s="120">
        <v>1169939000</v>
      </c>
      <c r="AI281" s="120">
        <v>1318708000</v>
      </c>
      <c r="AJ281" s="120">
        <v>1400043000</v>
      </c>
      <c r="AK281" s="121">
        <v>1486394000</v>
      </c>
      <c r="AL281" s="121">
        <v>1400043000</v>
      </c>
      <c r="AM281" s="120">
        <v>1486394000</v>
      </c>
      <c r="AN281" s="120">
        <f t="shared" si="206"/>
        <v>1578072000</v>
      </c>
      <c r="AS281" s="5"/>
      <c r="AT281" s="5"/>
      <c r="AV281" s="2"/>
      <c r="AW281" s="2"/>
      <c r="BR281" s="56">
        <f t="shared" si="202"/>
        <v>-1329833.6634999998</v>
      </c>
    </row>
    <row r="282" spans="1:70">
      <c r="A282" s="3">
        <f t="shared" si="203"/>
        <v>243</v>
      </c>
      <c r="B282" s="106">
        <v>9</v>
      </c>
      <c r="C282" s="107" t="s">
        <v>189</v>
      </c>
      <c r="D282" s="106">
        <v>22</v>
      </c>
      <c r="E282" s="109">
        <v>0</v>
      </c>
      <c r="F282" s="110" t="s">
        <v>89</v>
      </c>
      <c r="G282" s="111">
        <f t="shared" si="182"/>
        <v>81</v>
      </c>
      <c r="H282" s="111">
        <f t="shared" si="183"/>
        <v>70</v>
      </c>
      <c r="I282" s="112">
        <f t="shared" si="184"/>
        <v>26438045</v>
      </c>
      <c r="J282" s="112">
        <f t="shared" si="185"/>
        <v>4</v>
      </c>
      <c r="K282" s="113">
        <f t="shared" si="186"/>
        <v>0.97</v>
      </c>
      <c r="L282" s="114">
        <f t="shared" si="208"/>
        <v>1.0149999999999999</v>
      </c>
      <c r="M282" s="115">
        <f t="shared" si="187"/>
        <v>21751483.929757304</v>
      </c>
      <c r="N282" s="115">
        <f t="shared" si="188"/>
        <v>24517397.758400328</v>
      </c>
      <c r="O282" s="115">
        <f t="shared" si="189"/>
        <v>26029577.204749998</v>
      </c>
      <c r="P282" s="115">
        <f t="shared" si="190"/>
        <v>27635024.570496984</v>
      </c>
      <c r="Q282" s="116">
        <f t="shared" si="191"/>
        <v>26029577.204749998</v>
      </c>
      <c r="R282" s="115">
        <f t="shared" si="191"/>
        <v>27635024.570496984</v>
      </c>
      <c r="S282" s="115">
        <f t="shared" si="192"/>
        <v>29339492.41682687</v>
      </c>
      <c r="T282" s="115"/>
      <c r="U282" s="115">
        <f t="shared" si="193"/>
        <v>1522603875.0830114</v>
      </c>
      <c r="V282" s="115">
        <f t="shared" si="194"/>
        <v>1716217843.0880229</v>
      </c>
      <c r="W282" s="115">
        <f t="shared" si="195"/>
        <v>1822070404.3324997</v>
      </c>
      <c r="X282" s="116">
        <f t="shared" si="196"/>
        <v>1934451719.9347889</v>
      </c>
      <c r="Y282" s="116">
        <f t="shared" si="197"/>
        <v>1822070404.3324997</v>
      </c>
      <c r="Z282" s="115">
        <f t="shared" si="198"/>
        <v>1934451719.9347889</v>
      </c>
      <c r="AA282" s="115">
        <f t="shared" si="199"/>
        <v>2053764469.177881</v>
      </c>
      <c r="AB282" s="115"/>
      <c r="AC282" s="117" t="str">
        <f t="shared" si="200"/>
        <v>BERTAHAP</v>
      </c>
      <c r="AD282" s="118">
        <f t="shared" si="201"/>
        <v>0</v>
      </c>
      <c r="AE282" s="119">
        <v>2</v>
      </c>
      <c r="AF282" s="120"/>
      <c r="AG282" s="115" t="e">
        <f>IF(AF282&gt;#REF!,"LB","KR")</f>
        <v>#REF!</v>
      </c>
      <c r="AH282" s="120">
        <v>1674865000</v>
      </c>
      <c r="AI282" s="120">
        <v>1887840000</v>
      </c>
      <c r="AJ282" s="120">
        <v>2004278000</v>
      </c>
      <c r="AK282" s="121">
        <v>2127897000</v>
      </c>
      <c r="AL282" s="121">
        <v>2004278000</v>
      </c>
      <c r="AM282" s="120">
        <v>2127897000</v>
      </c>
      <c r="AN282" s="120">
        <f t="shared" si="206"/>
        <v>2259141000</v>
      </c>
      <c r="AS282" s="5"/>
      <c r="AT282" s="5"/>
      <c r="AV282" s="2"/>
      <c r="AW282" s="2"/>
      <c r="BR282" s="56">
        <f t="shared" si="202"/>
        <v>-256449.03649999946</v>
      </c>
    </row>
    <row r="283" spans="1:70">
      <c r="A283" s="3">
        <f t="shared" si="203"/>
        <v>244</v>
      </c>
      <c r="B283" s="106">
        <v>1</v>
      </c>
      <c r="C283" s="107" t="s">
        <v>190</v>
      </c>
      <c r="D283" s="108" t="s">
        <v>24</v>
      </c>
      <c r="E283" s="109"/>
      <c r="F283" s="110" t="s">
        <v>39</v>
      </c>
      <c r="G283" s="111">
        <f t="shared" si="182"/>
        <v>113</v>
      </c>
      <c r="H283" s="111">
        <f t="shared" si="183"/>
        <v>101</v>
      </c>
      <c r="I283" s="112">
        <f t="shared" si="184"/>
        <v>26438045</v>
      </c>
      <c r="J283" s="112">
        <f t="shared" si="185"/>
        <v>6</v>
      </c>
      <c r="K283" s="113">
        <f t="shared" si="186"/>
        <v>0.95</v>
      </c>
      <c r="L283" s="114">
        <f t="shared" ref="L283:L291" si="209">SUMIF($AN$4:$AN$22,D283,$AX$4:$AX$22)</f>
        <v>1.0149999999999999</v>
      </c>
      <c r="M283" s="115">
        <f t="shared" si="187"/>
        <v>21302999.72502004</v>
      </c>
      <c r="N283" s="115">
        <f t="shared" si="188"/>
        <v>24011884.402557023</v>
      </c>
      <c r="O283" s="115">
        <f t="shared" si="189"/>
        <v>25492884.891249999</v>
      </c>
      <c r="P283" s="115">
        <f t="shared" si="190"/>
        <v>27065230.24945581</v>
      </c>
      <c r="Q283" s="116">
        <f t="shared" si="191"/>
        <v>25492884.891249999</v>
      </c>
      <c r="R283" s="115">
        <f t="shared" si="191"/>
        <v>27065230.24945581</v>
      </c>
      <c r="S283" s="115">
        <f t="shared" si="192"/>
        <v>28734554.428851061</v>
      </c>
      <c r="T283" s="115"/>
      <c r="U283" s="115">
        <f t="shared" si="193"/>
        <v>2151602972.2270241</v>
      </c>
      <c r="V283" s="115">
        <f t="shared" si="194"/>
        <v>2425200324.6582594</v>
      </c>
      <c r="W283" s="115">
        <f t="shared" si="195"/>
        <v>2574781374.0162501</v>
      </c>
      <c r="X283" s="116">
        <f t="shared" si="196"/>
        <v>2733588255.1950369</v>
      </c>
      <c r="Y283" s="116">
        <f t="shared" si="197"/>
        <v>2574781374.0162501</v>
      </c>
      <c r="Z283" s="115">
        <f t="shared" si="198"/>
        <v>2733588255.1950369</v>
      </c>
      <c r="AA283" s="115">
        <f t="shared" si="199"/>
        <v>2902189997.3139572</v>
      </c>
      <c r="AB283" s="115"/>
      <c r="AC283" s="117" t="str">
        <f t="shared" si="200"/>
        <v>BERTAHAP</v>
      </c>
      <c r="AD283" s="118">
        <f t="shared" si="201"/>
        <v>0</v>
      </c>
      <c r="AE283" s="119">
        <v>2</v>
      </c>
      <c r="AF283" s="120"/>
      <c r="AG283" s="115" t="e">
        <f>IF(AF283&gt;#REF!,"LB","KR")</f>
        <v>#REF!</v>
      </c>
      <c r="AH283" s="120">
        <v>2366764000</v>
      </c>
      <c r="AI283" s="120">
        <v>2667721000</v>
      </c>
      <c r="AJ283" s="120">
        <v>2832260000</v>
      </c>
      <c r="AK283" s="121">
        <v>3006948000</v>
      </c>
      <c r="AL283" s="121">
        <v>2832260000</v>
      </c>
      <c r="AM283" s="120">
        <v>3006948000</v>
      </c>
      <c r="AN283" s="120">
        <f t="shared" si="206"/>
        <v>3192409000</v>
      </c>
      <c r="AS283" s="5"/>
      <c r="AT283" s="5"/>
      <c r="AV283" s="2"/>
      <c r="AW283" s="2"/>
      <c r="BR283" s="56">
        <f t="shared" si="202"/>
        <v>-793141.34999999776</v>
      </c>
    </row>
    <row r="284" spans="1:70">
      <c r="A284" s="3">
        <f t="shared" si="203"/>
        <v>245</v>
      </c>
      <c r="B284" s="106">
        <v>2</v>
      </c>
      <c r="C284" s="107" t="s">
        <v>190</v>
      </c>
      <c r="D284" s="108" t="s">
        <v>35</v>
      </c>
      <c r="E284" s="109"/>
      <c r="F284" s="110" t="s">
        <v>42</v>
      </c>
      <c r="G284" s="111">
        <f t="shared" si="182"/>
        <v>78</v>
      </c>
      <c r="H284" s="111">
        <f t="shared" si="183"/>
        <v>66</v>
      </c>
      <c r="I284" s="112">
        <f t="shared" si="184"/>
        <v>26438045</v>
      </c>
      <c r="J284" s="112">
        <f t="shared" si="185"/>
        <v>2</v>
      </c>
      <c r="K284" s="113">
        <f t="shared" si="186"/>
        <v>0.93</v>
      </c>
      <c r="L284" s="114">
        <f t="shared" si="209"/>
        <v>1.0149999999999999</v>
      </c>
      <c r="M284" s="115">
        <f t="shared" si="187"/>
        <v>20854515.520282775</v>
      </c>
      <c r="N284" s="115">
        <f t="shared" si="188"/>
        <v>23506371.046713714</v>
      </c>
      <c r="O284" s="115">
        <f t="shared" si="189"/>
        <v>24956192.577749997</v>
      </c>
      <c r="P284" s="115">
        <f t="shared" si="190"/>
        <v>26495435.928414632</v>
      </c>
      <c r="Q284" s="116">
        <f t="shared" si="191"/>
        <v>24956192.577749997</v>
      </c>
      <c r="R284" s="115">
        <f t="shared" si="191"/>
        <v>26495435.928414632</v>
      </c>
      <c r="S284" s="115">
        <f t="shared" si="192"/>
        <v>28129616.440875247</v>
      </c>
      <c r="T284" s="115"/>
      <c r="U284" s="115">
        <f t="shared" si="193"/>
        <v>1376398024.3386631</v>
      </c>
      <c r="V284" s="115">
        <f t="shared" si="194"/>
        <v>1551420489.0831051</v>
      </c>
      <c r="W284" s="115">
        <f t="shared" si="195"/>
        <v>1647108710.1314998</v>
      </c>
      <c r="X284" s="116">
        <f t="shared" si="196"/>
        <v>1748698771.2753656</v>
      </c>
      <c r="Y284" s="116">
        <f t="shared" si="197"/>
        <v>1647108710.1314998</v>
      </c>
      <c r="Z284" s="115">
        <f t="shared" si="198"/>
        <v>1748698771.2753656</v>
      </c>
      <c r="AA284" s="115">
        <f t="shared" si="199"/>
        <v>1856554685.0977664</v>
      </c>
      <c r="AB284" s="115"/>
      <c r="AC284" s="117" t="str">
        <f t="shared" si="200"/>
        <v>BERTAHAP</v>
      </c>
      <c r="AD284" s="118">
        <f t="shared" si="201"/>
        <v>0</v>
      </c>
      <c r="AE284" s="119">
        <v>2</v>
      </c>
      <c r="AF284" s="120"/>
      <c r="AG284" s="115" t="e">
        <f>IF(AF284&gt;#REF!,"LB","KR")</f>
        <v>#REF!</v>
      </c>
      <c r="AH284" s="120">
        <v>1514038000</v>
      </c>
      <c r="AI284" s="120">
        <v>1706563000</v>
      </c>
      <c r="AJ284" s="120">
        <v>1811820000</v>
      </c>
      <c r="AK284" s="121">
        <v>1923569000</v>
      </c>
      <c r="AL284" s="121">
        <v>1811820000</v>
      </c>
      <c r="AM284" s="120">
        <v>1923569000</v>
      </c>
      <c r="AN284" s="120">
        <f t="shared" ref="AK284:AN350" si="210">ROUNDUP((AA284*(1+$J$5)),-3)</f>
        <v>2042211000</v>
      </c>
      <c r="AS284" s="5"/>
      <c r="AT284" s="5"/>
      <c r="AV284" s="2"/>
      <c r="AW284" s="2"/>
      <c r="BR284" s="56">
        <f t="shared" si="202"/>
        <v>-1329833.6634999998</v>
      </c>
    </row>
    <row r="285" spans="1:70">
      <c r="A285" s="3">
        <f t="shared" si="203"/>
        <v>246</v>
      </c>
      <c r="B285" s="106">
        <v>3</v>
      </c>
      <c r="C285" s="107" t="s">
        <v>190</v>
      </c>
      <c r="D285" s="108" t="s">
        <v>41</v>
      </c>
      <c r="E285" s="109"/>
      <c r="F285" s="110" t="s">
        <v>45</v>
      </c>
      <c r="G285" s="111">
        <f t="shared" si="182"/>
        <v>60</v>
      </c>
      <c r="H285" s="111">
        <f t="shared" si="183"/>
        <v>52</v>
      </c>
      <c r="I285" s="112">
        <f t="shared" si="184"/>
        <v>26438045</v>
      </c>
      <c r="J285" s="112">
        <f t="shared" si="185"/>
        <v>2</v>
      </c>
      <c r="K285" s="113">
        <f t="shared" si="186"/>
        <v>0.93</v>
      </c>
      <c r="L285" s="114">
        <f t="shared" si="209"/>
        <v>1.0149999999999999</v>
      </c>
      <c r="M285" s="115">
        <f t="shared" si="187"/>
        <v>20854515.520282775</v>
      </c>
      <c r="N285" s="115">
        <f t="shared" si="188"/>
        <v>23506371.046713714</v>
      </c>
      <c r="O285" s="115">
        <f t="shared" si="189"/>
        <v>24956192.577749997</v>
      </c>
      <c r="P285" s="115">
        <f t="shared" si="190"/>
        <v>26495435.928414632</v>
      </c>
      <c r="Q285" s="116">
        <f t="shared" si="191"/>
        <v>24956192.577749997</v>
      </c>
      <c r="R285" s="115">
        <f t="shared" si="191"/>
        <v>26495435.928414632</v>
      </c>
      <c r="S285" s="115">
        <f t="shared" si="192"/>
        <v>28129616.440875247</v>
      </c>
      <c r="T285" s="115"/>
      <c r="U285" s="115">
        <f t="shared" si="193"/>
        <v>1084434807.0547042</v>
      </c>
      <c r="V285" s="115">
        <f t="shared" si="194"/>
        <v>1222331294.4291131</v>
      </c>
      <c r="W285" s="115">
        <f t="shared" si="195"/>
        <v>1297722014.0429997</v>
      </c>
      <c r="X285" s="116">
        <f t="shared" si="196"/>
        <v>1377762668.2775609</v>
      </c>
      <c r="Y285" s="116">
        <f t="shared" si="197"/>
        <v>1297722014.0429997</v>
      </c>
      <c r="Z285" s="115">
        <f t="shared" si="198"/>
        <v>1377762668.2775609</v>
      </c>
      <c r="AA285" s="115">
        <f t="shared" si="199"/>
        <v>1462740054.9255128</v>
      </c>
      <c r="AB285" s="115"/>
      <c r="AC285" s="117" t="str">
        <f t="shared" si="200"/>
        <v>BERTAHAP</v>
      </c>
      <c r="AD285" s="118">
        <f t="shared" si="201"/>
        <v>0</v>
      </c>
      <c r="AE285" s="119">
        <v>2</v>
      </c>
      <c r="AF285" s="120"/>
      <c r="AG285" s="115" t="e">
        <f>IF(AF285&gt;#REF!,"LB","KR")</f>
        <v>#REF!</v>
      </c>
      <c r="AH285" s="120">
        <v>1192879000</v>
      </c>
      <c r="AI285" s="120">
        <v>1344565000</v>
      </c>
      <c r="AJ285" s="120">
        <v>1427495000</v>
      </c>
      <c r="AK285" s="121">
        <v>1515539000</v>
      </c>
      <c r="AL285" s="121">
        <v>1427495000</v>
      </c>
      <c r="AM285" s="120">
        <v>1515539000</v>
      </c>
      <c r="AN285" s="120">
        <f t="shared" si="210"/>
        <v>1609015000</v>
      </c>
      <c r="AS285" s="5"/>
      <c r="AT285" s="5"/>
      <c r="AV285" s="2"/>
      <c r="AW285" s="2"/>
      <c r="BR285" s="56">
        <f t="shared" si="202"/>
        <v>-1329833.6634999998</v>
      </c>
    </row>
    <row r="286" spans="1:70">
      <c r="A286" s="3">
        <f t="shared" si="203"/>
        <v>247</v>
      </c>
      <c r="B286" s="106">
        <v>4</v>
      </c>
      <c r="C286" s="107" t="s">
        <v>190</v>
      </c>
      <c r="D286" s="108">
        <v>10</v>
      </c>
      <c r="E286" s="109"/>
      <c r="F286" s="110" t="s">
        <v>48</v>
      </c>
      <c r="G286" s="111">
        <f t="shared" si="182"/>
        <v>74</v>
      </c>
      <c r="H286" s="111">
        <f t="shared" si="183"/>
        <v>63</v>
      </c>
      <c r="I286" s="112">
        <f t="shared" si="184"/>
        <v>26438045</v>
      </c>
      <c r="J286" s="112">
        <f t="shared" si="185"/>
        <v>2</v>
      </c>
      <c r="K286" s="113">
        <f t="shared" si="186"/>
        <v>0.93</v>
      </c>
      <c r="L286" s="114">
        <f t="shared" si="209"/>
        <v>1.0149999999999999</v>
      </c>
      <c r="M286" s="115">
        <f t="shared" si="187"/>
        <v>20854515.520282775</v>
      </c>
      <c r="N286" s="115">
        <f t="shared" si="188"/>
        <v>23506371.046713714</v>
      </c>
      <c r="O286" s="115">
        <f t="shared" si="189"/>
        <v>24956192.577749997</v>
      </c>
      <c r="P286" s="115">
        <f t="shared" si="190"/>
        <v>26495435.928414632</v>
      </c>
      <c r="Q286" s="116">
        <f t="shared" si="191"/>
        <v>24956192.577749997</v>
      </c>
      <c r="R286" s="115">
        <f t="shared" si="191"/>
        <v>26495435.928414632</v>
      </c>
      <c r="S286" s="115">
        <f t="shared" si="192"/>
        <v>28129616.440875247</v>
      </c>
      <c r="T286" s="115"/>
      <c r="U286" s="115">
        <f t="shared" si="193"/>
        <v>1313834477.7778149</v>
      </c>
      <c r="V286" s="115">
        <f t="shared" si="194"/>
        <v>1480901375.9429638</v>
      </c>
      <c r="W286" s="115">
        <f t="shared" si="195"/>
        <v>1572240132.3982499</v>
      </c>
      <c r="X286" s="116">
        <f t="shared" si="196"/>
        <v>1669212463.4901218</v>
      </c>
      <c r="Y286" s="116">
        <f t="shared" si="197"/>
        <v>1572240132.3982499</v>
      </c>
      <c r="Z286" s="115">
        <f t="shared" si="198"/>
        <v>1669212463.4901218</v>
      </c>
      <c r="AA286" s="115">
        <f t="shared" si="199"/>
        <v>1772165835.7751405</v>
      </c>
      <c r="AB286" s="115"/>
      <c r="AC286" s="117" t="str">
        <f t="shared" si="200"/>
        <v>BERTAHAP</v>
      </c>
      <c r="AD286" s="118">
        <f t="shared" si="201"/>
        <v>0</v>
      </c>
      <c r="AE286" s="119">
        <v>2</v>
      </c>
      <c r="AF286" s="120"/>
      <c r="AG286" s="115" t="e">
        <f>IF(AF286&gt;#REF!,"LB","KR")</f>
        <v>#REF!</v>
      </c>
      <c r="AH286" s="120">
        <v>1445218000</v>
      </c>
      <c r="AI286" s="120">
        <v>1628992000</v>
      </c>
      <c r="AJ286" s="120">
        <v>1729465000</v>
      </c>
      <c r="AK286" s="121">
        <v>1836134000</v>
      </c>
      <c r="AL286" s="121">
        <v>1729465000</v>
      </c>
      <c r="AM286" s="120">
        <v>1836134000</v>
      </c>
      <c r="AN286" s="120">
        <f t="shared" si="210"/>
        <v>1949383000</v>
      </c>
      <c r="AS286" s="5"/>
      <c r="AT286" s="5"/>
      <c r="AV286" s="2"/>
      <c r="AW286" s="2"/>
      <c r="BR286" s="56">
        <f t="shared" si="202"/>
        <v>-1329833.6634999998</v>
      </c>
    </row>
    <row r="287" spans="1:70">
      <c r="A287" s="3">
        <f t="shared" si="203"/>
        <v>248</v>
      </c>
      <c r="B287" s="106">
        <v>5</v>
      </c>
      <c r="C287" s="107" t="s">
        <v>190</v>
      </c>
      <c r="D287" s="106">
        <v>12</v>
      </c>
      <c r="E287" s="109"/>
      <c r="F287" s="110" t="s">
        <v>50</v>
      </c>
      <c r="G287" s="111">
        <f t="shared" si="182"/>
        <v>67</v>
      </c>
      <c r="H287" s="111">
        <f t="shared" si="183"/>
        <v>57</v>
      </c>
      <c r="I287" s="112">
        <f t="shared" si="184"/>
        <v>26438045</v>
      </c>
      <c r="J287" s="112">
        <f t="shared" si="185"/>
        <v>2</v>
      </c>
      <c r="K287" s="113">
        <f t="shared" si="186"/>
        <v>0.93</v>
      </c>
      <c r="L287" s="114">
        <f t="shared" si="209"/>
        <v>1.0149999999999999</v>
      </c>
      <c r="M287" s="115">
        <f t="shared" si="187"/>
        <v>20854515.520282775</v>
      </c>
      <c r="N287" s="115">
        <f t="shared" si="188"/>
        <v>23506371.046713714</v>
      </c>
      <c r="O287" s="115">
        <f t="shared" si="189"/>
        <v>24956192.577749997</v>
      </c>
      <c r="P287" s="115">
        <f t="shared" si="190"/>
        <v>26495435.928414632</v>
      </c>
      <c r="Q287" s="116">
        <f t="shared" si="191"/>
        <v>24956192.577749997</v>
      </c>
      <c r="R287" s="115">
        <f t="shared" si="191"/>
        <v>26495435.928414632</v>
      </c>
      <c r="S287" s="115">
        <f t="shared" si="192"/>
        <v>28129616.440875247</v>
      </c>
      <c r="T287" s="115"/>
      <c r="U287" s="115">
        <f t="shared" si="193"/>
        <v>1188707384.6561182</v>
      </c>
      <c r="V287" s="115">
        <f t="shared" si="194"/>
        <v>1339863149.6626816</v>
      </c>
      <c r="W287" s="115">
        <f t="shared" si="195"/>
        <v>1422502976.9317498</v>
      </c>
      <c r="X287" s="116">
        <f t="shared" si="196"/>
        <v>1510239847.9196341</v>
      </c>
      <c r="Y287" s="116">
        <f t="shared" si="197"/>
        <v>1422502976.9317498</v>
      </c>
      <c r="Z287" s="115">
        <f t="shared" si="198"/>
        <v>1510239847.9196341</v>
      </c>
      <c r="AA287" s="115">
        <f t="shared" si="199"/>
        <v>1603388137.129889</v>
      </c>
      <c r="AB287" s="115"/>
      <c r="AC287" s="117" t="str">
        <f t="shared" si="200"/>
        <v>BERTAHAP</v>
      </c>
      <c r="AD287" s="118">
        <f t="shared" si="201"/>
        <v>0</v>
      </c>
      <c r="AE287" s="119">
        <v>2</v>
      </c>
      <c r="AF287" s="120"/>
      <c r="AG287" s="115" t="e">
        <f>IF(AF287&gt;#REF!,"LB","KR")</f>
        <v>#REF!</v>
      </c>
      <c r="AH287" s="120">
        <v>1307579000</v>
      </c>
      <c r="AI287" s="120">
        <v>1473850000</v>
      </c>
      <c r="AJ287" s="120">
        <v>1564754000</v>
      </c>
      <c r="AK287" s="121">
        <v>1661264000</v>
      </c>
      <c r="AL287" s="121">
        <v>1564754000</v>
      </c>
      <c r="AM287" s="120">
        <v>1661264000</v>
      </c>
      <c r="AN287" s="120">
        <f t="shared" si="210"/>
        <v>1763727000</v>
      </c>
      <c r="AS287" s="5"/>
      <c r="AT287" s="5"/>
      <c r="AV287" s="2"/>
      <c r="AW287" s="2"/>
      <c r="BR287" s="56">
        <f t="shared" si="202"/>
        <v>-1329833.6634999998</v>
      </c>
    </row>
    <row r="288" spans="1:70">
      <c r="A288" s="3">
        <f t="shared" si="203"/>
        <v>249</v>
      </c>
      <c r="B288" s="106">
        <v>6</v>
      </c>
      <c r="C288" s="107" t="s">
        <v>190</v>
      </c>
      <c r="D288" s="108">
        <v>16</v>
      </c>
      <c r="E288" s="109"/>
      <c r="F288" s="110" t="s">
        <v>52</v>
      </c>
      <c r="G288" s="111">
        <f t="shared" si="182"/>
        <v>71</v>
      </c>
      <c r="H288" s="111">
        <f t="shared" si="183"/>
        <v>63</v>
      </c>
      <c r="I288" s="112">
        <f t="shared" si="184"/>
        <v>26438045</v>
      </c>
      <c r="J288" s="112">
        <f t="shared" si="185"/>
        <v>2</v>
      </c>
      <c r="K288" s="113">
        <f t="shared" si="186"/>
        <v>0.93</v>
      </c>
      <c r="L288" s="114">
        <f t="shared" si="209"/>
        <v>1.0149999999999999</v>
      </c>
      <c r="M288" s="115">
        <f t="shared" si="187"/>
        <v>20854515.520282775</v>
      </c>
      <c r="N288" s="115">
        <f t="shared" si="188"/>
        <v>23506371.046713714</v>
      </c>
      <c r="O288" s="115">
        <f t="shared" si="189"/>
        <v>24956192.577749997</v>
      </c>
      <c r="P288" s="115">
        <f t="shared" si="190"/>
        <v>26495435.928414632</v>
      </c>
      <c r="Q288" s="116">
        <f t="shared" si="191"/>
        <v>24956192.577749997</v>
      </c>
      <c r="R288" s="115">
        <f t="shared" si="191"/>
        <v>26495435.928414632</v>
      </c>
      <c r="S288" s="115">
        <f t="shared" si="192"/>
        <v>28129616.440875247</v>
      </c>
      <c r="T288" s="115"/>
      <c r="U288" s="115">
        <f t="shared" si="193"/>
        <v>1313834477.7778149</v>
      </c>
      <c r="V288" s="115">
        <f t="shared" si="194"/>
        <v>1480901375.9429638</v>
      </c>
      <c r="W288" s="115">
        <f t="shared" si="195"/>
        <v>1572240132.3982499</v>
      </c>
      <c r="X288" s="116">
        <f t="shared" si="196"/>
        <v>1669212463.4901218</v>
      </c>
      <c r="Y288" s="116">
        <f t="shared" si="197"/>
        <v>1572240132.3982499</v>
      </c>
      <c r="Z288" s="115">
        <f t="shared" si="198"/>
        <v>1669212463.4901218</v>
      </c>
      <c r="AA288" s="115">
        <f t="shared" si="199"/>
        <v>1772165835.7751405</v>
      </c>
      <c r="AB288" s="115"/>
      <c r="AC288" s="117" t="str">
        <f t="shared" si="200"/>
        <v>BERTAHAP</v>
      </c>
      <c r="AD288" s="118">
        <f t="shared" si="201"/>
        <v>0</v>
      </c>
      <c r="AE288" s="119">
        <v>2</v>
      </c>
      <c r="AF288" s="120"/>
      <c r="AG288" s="115" t="e">
        <f>IF(AF288&gt;#REF!,"LB","KR")</f>
        <v>#REF!</v>
      </c>
      <c r="AH288" s="120">
        <v>1445218000</v>
      </c>
      <c r="AI288" s="120">
        <v>1628992000</v>
      </c>
      <c r="AJ288" s="120">
        <v>1729465000</v>
      </c>
      <c r="AK288" s="121">
        <v>1836134000</v>
      </c>
      <c r="AL288" s="121">
        <v>1729465000</v>
      </c>
      <c r="AM288" s="120">
        <v>1836134000</v>
      </c>
      <c r="AN288" s="120">
        <f t="shared" si="210"/>
        <v>1949383000</v>
      </c>
      <c r="AS288" s="5"/>
      <c r="AT288" s="5"/>
      <c r="AV288" s="2"/>
      <c r="AW288" s="2"/>
      <c r="BR288" s="56">
        <f t="shared" si="202"/>
        <v>-1329833.6634999998</v>
      </c>
    </row>
    <row r="289" spans="1:75">
      <c r="A289" s="3">
        <f t="shared" si="203"/>
        <v>250</v>
      </c>
      <c r="B289" s="106">
        <v>7</v>
      </c>
      <c r="C289" s="107" t="s">
        <v>190</v>
      </c>
      <c r="D289" s="106">
        <v>18</v>
      </c>
      <c r="E289" s="109"/>
      <c r="F289" s="110" t="s">
        <v>54</v>
      </c>
      <c r="G289" s="111">
        <f t="shared" si="182"/>
        <v>97</v>
      </c>
      <c r="H289" s="111">
        <f t="shared" si="183"/>
        <v>85</v>
      </c>
      <c r="I289" s="112">
        <f t="shared" si="184"/>
        <v>26438045</v>
      </c>
      <c r="J289" s="112">
        <f t="shared" si="185"/>
        <v>2</v>
      </c>
      <c r="K289" s="113">
        <f t="shared" si="186"/>
        <v>0.93</v>
      </c>
      <c r="L289" s="114">
        <f t="shared" si="209"/>
        <v>1.0149999999999999</v>
      </c>
      <c r="M289" s="115">
        <f t="shared" si="187"/>
        <v>20854515.520282775</v>
      </c>
      <c r="N289" s="115">
        <f t="shared" si="188"/>
        <v>23506371.046713714</v>
      </c>
      <c r="O289" s="115">
        <f t="shared" si="189"/>
        <v>24956192.577749997</v>
      </c>
      <c r="P289" s="115">
        <f t="shared" si="190"/>
        <v>26495435.928414632</v>
      </c>
      <c r="Q289" s="116">
        <f t="shared" si="191"/>
        <v>24956192.577749997</v>
      </c>
      <c r="R289" s="115">
        <f t="shared" si="191"/>
        <v>26495435.928414632</v>
      </c>
      <c r="S289" s="115">
        <f t="shared" si="192"/>
        <v>28129616.440875247</v>
      </c>
      <c r="T289" s="115"/>
      <c r="U289" s="115">
        <f t="shared" si="193"/>
        <v>1772633819.224036</v>
      </c>
      <c r="V289" s="115">
        <f t="shared" si="194"/>
        <v>1998041538.9706657</v>
      </c>
      <c r="W289" s="115">
        <f t="shared" si="195"/>
        <v>2121276369.1087499</v>
      </c>
      <c r="X289" s="116">
        <f t="shared" si="196"/>
        <v>2252112053.9152436</v>
      </c>
      <c r="Y289" s="116">
        <f t="shared" si="197"/>
        <v>2121276369.1087499</v>
      </c>
      <c r="Z289" s="115">
        <f t="shared" si="198"/>
        <v>2252112053.9152436</v>
      </c>
      <c r="AA289" s="115">
        <f t="shared" si="199"/>
        <v>2391017397.4743962</v>
      </c>
      <c r="AB289" s="115"/>
      <c r="AC289" s="117" t="str">
        <f t="shared" si="200"/>
        <v>BERTAHAP</v>
      </c>
      <c r="AD289" s="118">
        <f t="shared" si="201"/>
        <v>0</v>
      </c>
      <c r="AE289" s="119">
        <v>2</v>
      </c>
      <c r="AF289" s="120"/>
      <c r="AG289" s="115" t="e">
        <f>IF(AF289&gt;#REF!,"LB","KR")</f>
        <v>#REF!</v>
      </c>
      <c r="AH289" s="120">
        <v>1949898000</v>
      </c>
      <c r="AI289" s="120">
        <v>2197846000</v>
      </c>
      <c r="AJ289" s="120">
        <v>2333405000</v>
      </c>
      <c r="AK289" s="121">
        <v>2477324000</v>
      </c>
      <c r="AL289" s="121">
        <v>2333405000</v>
      </c>
      <c r="AM289" s="120">
        <v>2477324000</v>
      </c>
      <c r="AN289" s="120">
        <f t="shared" si="210"/>
        <v>2630120000</v>
      </c>
      <c r="AS289" s="5"/>
      <c r="AT289" s="5"/>
      <c r="AV289" s="2"/>
      <c r="AW289" s="2"/>
      <c r="BR289" s="56">
        <f t="shared" si="202"/>
        <v>-1329833.6634999998</v>
      </c>
    </row>
    <row r="290" spans="1:75">
      <c r="A290" s="3">
        <f t="shared" si="203"/>
        <v>251</v>
      </c>
      <c r="B290" s="106">
        <v>8</v>
      </c>
      <c r="C290" s="107" t="s">
        <v>190</v>
      </c>
      <c r="D290" s="106">
        <v>20</v>
      </c>
      <c r="E290" s="109"/>
      <c r="F290" s="110" t="s">
        <v>70</v>
      </c>
      <c r="G290" s="111">
        <f t="shared" si="182"/>
        <v>60</v>
      </c>
      <c r="H290" s="111">
        <f t="shared" si="183"/>
        <v>51</v>
      </c>
      <c r="I290" s="112">
        <f t="shared" si="184"/>
        <v>26438045</v>
      </c>
      <c r="J290" s="112">
        <f t="shared" si="185"/>
        <v>2</v>
      </c>
      <c r="K290" s="113">
        <f t="shared" si="186"/>
        <v>0.93</v>
      </c>
      <c r="L290" s="114">
        <f t="shared" si="209"/>
        <v>1.0149999999999999</v>
      </c>
      <c r="M290" s="115">
        <f t="shared" si="187"/>
        <v>20854515.520282775</v>
      </c>
      <c r="N290" s="115">
        <f t="shared" si="188"/>
        <v>23506371.046713714</v>
      </c>
      <c r="O290" s="115">
        <f t="shared" si="189"/>
        <v>24956192.577749997</v>
      </c>
      <c r="P290" s="115">
        <f t="shared" si="190"/>
        <v>26495435.928414632</v>
      </c>
      <c r="Q290" s="116">
        <f t="shared" si="191"/>
        <v>24956192.577749997</v>
      </c>
      <c r="R290" s="115">
        <f t="shared" si="191"/>
        <v>26495435.928414632</v>
      </c>
      <c r="S290" s="115">
        <f t="shared" si="192"/>
        <v>28129616.440875247</v>
      </c>
      <c r="T290" s="115"/>
      <c r="U290" s="115">
        <f t="shared" si="193"/>
        <v>1063580291.5344216</v>
      </c>
      <c r="V290" s="115">
        <f t="shared" si="194"/>
        <v>1198824923.3823993</v>
      </c>
      <c r="W290" s="115">
        <f t="shared" si="195"/>
        <v>1272765821.4652498</v>
      </c>
      <c r="X290" s="116">
        <f t="shared" si="196"/>
        <v>1351267232.3491461</v>
      </c>
      <c r="Y290" s="116">
        <f t="shared" si="197"/>
        <v>1272765821.4652498</v>
      </c>
      <c r="Z290" s="115">
        <f t="shared" si="198"/>
        <v>1351267232.3491461</v>
      </c>
      <c r="AA290" s="115">
        <f t="shared" si="199"/>
        <v>1434610438.4846375</v>
      </c>
      <c r="AB290" s="115"/>
      <c r="AC290" s="117" t="str">
        <f t="shared" si="200"/>
        <v>BERTAHAP</v>
      </c>
      <c r="AD290" s="118">
        <f t="shared" si="201"/>
        <v>0</v>
      </c>
      <c r="AE290" s="119">
        <v>2</v>
      </c>
      <c r="AF290" s="120"/>
      <c r="AG290" s="115" t="e">
        <f>IF(AF290&gt;#REF!,"LB","KR")</f>
        <v>#REF!</v>
      </c>
      <c r="AH290" s="120">
        <v>1169939000</v>
      </c>
      <c r="AI290" s="120">
        <v>1318708000</v>
      </c>
      <c r="AJ290" s="120">
        <v>1400043000</v>
      </c>
      <c r="AK290" s="121">
        <v>1486394000</v>
      </c>
      <c r="AL290" s="121">
        <v>1400043000</v>
      </c>
      <c r="AM290" s="120">
        <v>1486394000</v>
      </c>
      <c r="AN290" s="120">
        <f t="shared" si="210"/>
        <v>1578072000</v>
      </c>
      <c r="AS290" s="5"/>
      <c r="AT290" s="5"/>
      <c r="AV290" s="2"/>
      <c r="AW290" s="2"/>
      <c r="BR290" s="56">
        <f t="shared" si="202"/>
        <v>-1329833.6634999998</v>
      </c>
    </row>
    <row r="291" spans="1:75">
      <c r="A291" s="3">
        <f t="shared" si="203"/>
        <v>252</v>
      </c>
      <c r="B291" s="106">
        <v>9</v>
      </c>
      <c r="C291" s="107" t="s">
        <v>190</v>
      </c>
      <c r="D291" s="106">
        <v>22</v>
      </c>
      <c r="E291" s="109">
        <v>0</v>
      </c>
      <c r="F291" s="110" t="s">
        <v>89</v>
      </c>
      <c r="G291" s="111">
        <f t="shared" si="182"/>
        <v>81</v>
      </c>
      <c r="H291" s="111">
        <f t="shared" si="183"/>
        <v>70</v>
      </c>
      <c r="I291" s="112">
        <f t="shared" si="184"/>
        <v>26438045</v>
      </c>
      <c r="J291" s="112">
        <f t="shared" si="185"/>
        <v>4</v>
      </c>
      <c r="K291" s="113">
        <f t="shared" si="186"/>
        <v>0.97</v>
      </c>
      <c r="L291" s="114">
        <f t="shared" si="209"/>
        <v>1.0149999999999999</v>
      </c>
      <c r="M291" s="115">
        <f t="shared" si="187"/>
        <v>21751483.929757304</v>
      </c>
      <c r="N291" s="115">
        <f t="shared" si="188"/>
        <v>24517397.758400328</v>
      </c>
      <c r="O291" s="115">
        <f t="shared" si="189"/>
        <v>26029577.204749998</v>
      </c>
      <c r="P291" s="115">
        <f t="shared" si="190"/>
        <v>27635024.570496984</v>
      </c>
      <c r="Q291" s="116">
        <f t="shared" si="191"/>
        <v>26029577.204749998</v>
      </c>
      <c r="R291" s="115">
        <f t="shared" si="191"/>
        <v>27635024.570496984</v>
      </c>
      <c r="S291" s="115">
        <f t="shared" si="192"/>
        <v>29339492.41682687</v>
      </c>
      <c r="T291" s="115"/>
      <c r="U291" s="115">
        <f t="shared" si="193"/>
        <v>1522603875.0830114</v>
      </c>
      <c r="V291" s="115">
        <f t="shared" si="194"/>
        <v>1716217843.0880229</v>
      </c>
      <c r="W291" s="115">
        <f t="shared" si="195"/>
        <v>1822070404.3324997</v>
      </c>
      <c r="X291" s="116">
        <f t="shared" si="196"/>
        <v>1934451719.9347889</v>
      </c>
      <c r="Y291" s="116">
        <f t="shared" si="197"/>
        <v>1822070404.3324997</v>
      </c>
      <c r="Z291" s="115">
        <f t="shared" si="198"/>
        <v>1934451719.9347889</v>
      </c>
      <c r="AA291" s="115">
        <f t="shared" si="199"/>
        <v>2053764469.177881</v>
      </c>
      <c r="AB291" s="115"/>
      <c r="AC291" s="117" t="str">
        <f t="shared" si="200"/>
        <v>BERTAHAP</v>
      </c>
      <c r="AD291" s="118">
        <f t="shared" si="201"/>
        <v>0</v>
      </c>
      <c r="AE291" s="119">
        <v>2</v>
      </c>
      <c r="AF291" s="120"/>
      <c r="AG291" s="115" t="e">
        <f>IF(AF291&gt;#REF!,"LB","KR")</f>
        <v>#REF!</v>
      </c>
      <c r="AH291" s="120">
        <v>1674865000</v>
      </c>
      <c r="AI291" s="120">
        <v>1887840000</v>
      </c>
      <c r="AJ291" s="120">
        <v>2004278000</v>
      </c>
      <c r="AK291" s="121">
        <v>2127897000</v>
      </c>
      <c r="AL291" s="121">
        <v>2004278000</v>
      </c>
      <c r="AM291" s="120">
        <v>2127897000</v>
      </c>
      <c r="AN291" s="120">
        <f t="shared" si="210"/>
        <v>2259141000</v>
      </c>
      <c r="AS291" s="5"/>
      <c r="AT291" s="5"/>
      <c r="AV291" s="2"/>
      <c r="AW291" s="2"/>
      <c r="BR291" s="56">
        <f t="shared" si="202"/>
        <v>-256449.03649999946</v>
      </c>
    </row>
    <row r="292" spans="1:75">
      <c r="A292" s="3">
        <f t="shared" si="203"/>
        <v>253</v>
      </c>
      <c r="B292" s="106">
        <v>1</v>
      </c>
      <c r="C292" s="107" t="s">
        <v>191</v>
      </c>
      <c r="D292" s="108" t="s">
        <v>24</v>
      </c>
      <c r="E292" s="109"/>
      <c r="F292" s="110" t="s">
        <v>39</v>
      </c>
      <c r="G292" s="111">
        <f t="shared" si="182"/>
        <v>113</v>
      </c>
      <c r="H292" s="111">
        <f t="shared" si="183"/>
        <v>101</v>
      </c>
      <c r="I292" s="112">
        <f t="shared" si="184"/>
        <v>26438045</v>
      </c>
      <c r="J292" s="112">
        <f t="shared" si="185"/>
        <v>6</v>
      </c>
      <c r="K292" s="113">
        <f t="shared" si="186"/>
        <v>0.95</v>
      </c>
      <c r="L292" s="249">
        <f>SUMIF($AN$4:$AN$22,D292,$BM$4:$BM$22)</f>
        <v>1.0249999999999999</v>
      </c>
      <c r="M292" s="115">
        <f t="shared" si="187"/>
        <v>21512881.495709892</v>
      </c>
      <c r="N292" s="115">
        <f t="shared" si="188"/>
        <v>24248454.692237385</v>
      </c>
      <c r="O292" s="115">
        <f t="shared" si="189"/>
        <v>25744046.318749998</v>
      </c>
      <c r="P292" s="115">
        <f t="shared" si="190"/>
        <v>27331882.764228772</v>
      </c>
      <c r="Q292" s="116">
        <f t="shared" si="191"/>
        <v>25744046.318749998</v>
      </c>
      <c r="R292" s="115">
        <f t="shared" si="191"/>
        <v>27331882.764228772</v>
      </c>
      <c r="S292" s="115">
        <f t="shared" si="192"/>
        <v>29017653.487263385</v>
      </c>
      <c r="T292" s="115"/>
      <c r="U292" s="115">
        <f t="shared" si="193"/>
        <v>2172801031.066699</v>
      </c>
      <c r="V292" s="115">
        <f t="shared" si="194"/>
        <v>2449093923.915976</v>
      </c>
      <c r="W292" s="115">
        <f t="shared" si="195"/>
        <v>2600148678.1937499</v>
      </c>
      <c r="X292" s="116">
        <f t="shared" si="196"/>
        <v>2760520159.1871061</v>
      </c>
      <c r="Y292" s="116">
        <f t="shared" si="197"/>
        <v>2600148678.1937499</v>
      </c>
      <c r="Z292" s="115">
        <f t="shared" si="198"/>
        <v>2760520159.1871061</v>
      </c>
      <c r="AA292" s="115">
        <f t="shared" si="199"/>
        <v>2930783002.2136021</v>
      </c>
      <c r="AB292" s="115"/>
      <c r="AC292" s="117" t="str">
        <f t="shared" si="200"/>
        <v>BERTAHAP</v>
      </c>
      <c r="AD292" s="118">
        <f t="shared" si="201"/>
        <v>0</v>
      </c>
      <c r="AE292" s="119">
        <v>2</v>
      </c>
      <c r="AF292" s="120"/>
      <c r="AG292" s="115" t="e">
        <f>IF(AF292&gt;#REF!,"LB","KR")</f>
        <v>#REF!</v>
      </c>
      <c r="AH292" s="120">
        <v>2390082000</v>
      </c>
      <c r="AI292" s="120">
        <v>2694004000</v>
      </c>
      <c r="AJ292" s="120">
        <v>2860164000</v>
      </c>
      <c r="AK292" s="121">
        <v>3036573000</v>
      </c>
      <c r="AL292" s="121">
        <v>2860164000</v>
      </c>
      <c r="AM292" s="120">
        <v>3036573000</v>
      </c>
      <c r="AN292" s="120">
        <f t="shared" si="210"/>
        <v>3223862000</v>
      </c>
      <c r="AS292" s="5"/>
      <c r="AT292" s="5"/>
      <c r="AV292" s="2"/>
      <c r="AW292" s="2"/>
      <c r="BR292" s="56">
        <f t="shared" si="202"/>
        <v>-541979.9224999994</v>
      </c>
    </row>
    <row r="293" spans="1:75">
      <c r="A293" s="3">
        <f t="shared" si="203"/>
        <v>254</v>
      </c>
      <c r="B293" s="106">
        <v>2</v>
      </c>
      <c r="C293" s="107" t="s">
        <v>191</v>
      </c>
      <c r="D293" s="108" t="s">
        <v>35</v>
      </c>
      <c r="E293" s="109"/>
      <c r="F293" s="110" t="s">
        <v>42</v>
      </c>
      <c r="G293" s="111">
        <f t="shared" si="182"/>
        <v>78</v>
      </c>
      <c r="H293" s="111">
        <f t="shared" si="183"/>
        <v>66</v>
      </c>
      <c r="I293" s="112">
        <f t="shared" si="184"/>
        <v>26438045</v>
      </c>
      <c r="J293" s="112">
        <f t="shared" si="185"/>
        <v>2</v>
      </c>
      <c r="K293" s="113">
        <f t="shared" si="186"/>
        <v>0.93</v>
      </c>
      <c r="L293" s="249">
        <f t="shared" ref="L293:L298" si="211">SUMIF($AN$4:$AN$22,D293,$BM$4:$BM$22)</f>
        <v>1.0249999999999999</v>
      </c>
      <c r="M293" s="115">
        <f t="shared" si="187"/>
        <v>21059978.727379158</v>
      </c>
      <c r="N293" s="115">
        <f t="shared" si="188"/>
        <v>23737960.909242917</v>
      </c>
      <c r="O293" s="115">
        <f t="shared" si="189"/>
        <v>25202066.396249998</v>
      </c>
      <c r="P293" s="115">
        <f t="shared" si="190"/>
        <v>26756474.706034482</v>
      </c>
      <c r="Q293" s="116">
        <f t="shared" si="191"/>
        <v>25202066.396249998</v>
      </c>
      <c r="R293" s="115">
        <f t="shared" si="191"/>
        <v>26756474.706034482</v>
      </c>
      <c r="S293" s="115">
        <f t="shared" si="192"/>
        <v>28406755.519110471</v>
      </c>
      <c r="T293" s="115"/>
      <c r="U293" s="115">
        <f t="shared" si="193"/>
        <v>1389958596.0070245</v>
      </c>
      <c r="V293" s="115">
        <f t="shared" si="194"/>
        <v>1566705420.0100324</v>
      </c>
      <c r="W293" s="115">
        <f t="shared" si="195"/>
        <v>1663336382.1524999</v>
      </c>
      <c r="X293" s="116">
        <f t="shared" si="196"/>
        <v>1765927330.5982757</v>
      </c>
      <c r="Y293" s="116">
        <f t="shared" si="197"/>
        <v>1663336382.1524999</v>
      </c>
      <c r="Z293" s="115">
        <f t="shared" si="198"/>
        <v>1765927330.5982757</v>
      </c>
      <c r="AA293" s="115">
        <f t="shared" si="199"/>
        <v>1874845864.261291</v>
      </c>
      <c r="AB293" s="115"/>
      <c r="AC293" s="117" t="str">
        <f t="shared" si="200"/>
        <v>BERTAHAP</v>
      </c>
      <c r="AD293" s="118">
        <f t="shared" si="201"/>
        <v>0</v>
      </c>
      <c r="AE293" s="119">
        <v>2</v>
      </c>
      <c r="AF293" s="120"/>
      <c r="AG293" s="115" t="e">
        <f>IF(AF293&gt;#REF!,"LB","KR")</f>
        <v>#REF!</v>
      </c>
      <c r="AH293" s="120">
        <v>1528955000</v>
      </c>
      <c r="AI293" s="120">
        <v>1723376000</v>
      </c>
      <c r="AJ293" s="120">
        <v>1829671000</v>
      </c>
      <c r="AK293" s="121">
        <v>1942521000</v>
      </c>
      <c r="AL293" s="121">
        <v>1829671000</v>
      </c>
      <c r="AM293" s="120">
        <v>1942521000</v>
      </c>
      <c r="AN293" s="120">
        <f t="shared" si="210"/>
        <v>2062331000</v>
      </c>
      <c r="AS293" s="5"/>
      <c r="AT293" s="5"/>
      <c r="AV293" s="2"/>
      <c r="AW293" s="2"/>
      <c r="BR293" s="56">
        <f t="shared" si="202"/>
        <v>-1083959.8449999988</v>
      </c>
    </row>
    <row r="294" spans="1:75">
      <c r="A294" s="3">
        <f t="shared" si="203"/>
        <v>255</v>
      </c>
      <c r="B294" s="106">
        <v>3</v>
      </c>
      <c r="C294" s="107" t="s">
        <v>191</v>
      </c>
      <c r="D294" s="108">
        <v>10</v>
      </c>
      <c r="E294" s="109"/>
      <c r="F294" s="110" t="s">
        <v>48</v>
      </c>
      <c r="G294" s="111">
        <f t="shared" si="182"/>
        <v>74</v>
      </c>
      <c r="H294" s="111">
        <f t="shared" si="183"/>
        <v>63</v>
      </c>
      <c r="I294" s="112">
        <f t="shared" si="184"/>
        <v>26438045</v>
      </c>
      <c r="J294" s="112">
        <f t="shared" si="185"/>
        <v>2</v>
      </c>
      <c r="K294" s="113">
        <f t="shared" si="186"/>
        <v>0.93</v>
      </c>
      <c r="L294" s="249">
        <f t="shared" si="211"/>
        <v>1.0249999999999999</v>
      </c>
      <c r="M294" s="115">
        <f t="shared" si="187"/>
        <v>21059978.727379158</v>
      </c>
      <c r="N294" s="115">
        <f t="shared" si="188"/>
        <v>23737960.909242917</v>
      </c>
      <c r="O294" s="115">
        <f t="shared" si="189"/>
        <v>25202066.396249998</v>
      </c>
      <c r="P294" s="115">
        <f t="shared" si="190"/>
        <v>26756474.706034482</v>
      </c>
      <c r="Q294" s="116">
        <f t="shared" si="191"/>
        <v>25202066.396249998</v>
      </c>
      <c r="R294" s="115">
        <f t="shared" si="191"/>
        <v>26756474.706034482</v>
      </c>
      <c r="S294" s="115">
        <f t="shared" si="192"/>
        <v>28406755.519110471</v>
      </c>
      <c r="T294" s="115"/>
      <c r="U294" s="115">
        <f t="shared" si="193"/>
        <v>1326778659.824887</v>
      </c>
      <c r="V294" s="115">
        <f t="shared" si="194"/>
        <v>1495491537.2823038</v>
      </c>
      <c r="W294" s="115">
        <f t="shared" si="195"/>
        <v>1587730182.9637499</v>
      </c>
      <c r="X294" s="116">
        <f t="shared" si="196"/>
        <v>1685657906.4801724</v>
      </c>
      <c r="Y294" s="116">
        <f t="shared" si="197"/>
        <v>1587730182.9637499</v>
      </c>
      <c r="Z294" s="115">
        <f t="shared" si="198"/>
        <v>1685657906.4801724</v>
      </c>
      <c r="AA294" s="115">
        <f t="shared" si="199"/>
        <v>1789625597.7039597</v>
      </c>
      <c r="AB294" s="115"/>
      <c r="AC294" s="117" t="str">
        <f t="shared" si="200"/>
        <v>BERTAHAP</v>
      </c>
      <c r="AD294" s="118">
        <f t="shared" si="201"/>
        <v>0</v>
      </c>
      <c r="AE294" s="119">
        <v>2</v>
      </c>
      <c r="AF294" s="120"/>
      <c r="AG294" s="115" t="e">
        <f>IF(AF294&gt;#REF!,"LB","KR")</f>
        <v>#REF!</v>
      </c>
      <c r="AH294" s="120">
        <v>1459457000</v>
      </c>
      <c r="AI294" s="120">
        <v>1645041000</v>
      </c>
      <c r="AJ294" s="120">
        <v>1746504000</v>
      </c>
      <c r="AK294" s="121">
        <v>1854224000</v>
      </c>
      <c r="AL294" s="121">
        <v>1746504000</v>
      </c>
      <c r="AM294" s="120">
        <v>1854224000</v>
      </c>
      <c r="AN294" s="120">
        <f t="shared" si="210"/>
        <v>1968589000</v>
      </c>
      <c r="AS294" s="5"/>
      <c r="AT294" s="5"/>
      <c r="AV294" s="2"/>
      <c r="AW294" s="2"/>
      <c r="BR294" s="56">
        <f t="shared" si="202"/>
        <v>-1083959.8449999988</v>
      </c>
    </row>
    <row r="295" spans="1:75">
      <c r="A295" s="3">
        <f t="shared" si="203"/>
        <v>256</v>
      </c>
      <c r="B295" s="106">
        <v>4</v>
      </c>
      <c r="C295" s="107" t="s">
        <v>191</v>
      </c>
      <c r="D295" s="106">
        <v>12</v>
      </c>
      <c r="E295" s="109"/>
      <c r="F295" s="110" t="s">
        <v>50</v>
      </c>
      <c r="G295" s="111">
        <f t="shared" si="182"/>
        <v>67</v>
      </c>
      <c r="H295" s="111">
        <f t="shared" si="183"/>
        <v>57</v>
      </c>
      <c r="I295" s="112">
        <f t="shared" si="184"/>
        <v>26438045</v>
      </c>
      <c r="J295" s="112">
        <f t="shared" si="185"/>
        <v>2</v>
      </c>
      <c r="K295" s="113">
        <f t="shared" si="186"/>
        <v>0.93</v>
      </c>
      <c r="L295" s="249">
        <f t="shared" si="211"/>
        <v>1.0249999999999999</v>
      </c>
      <c r="M295" s="115">
        <f t="shared" si="187"/>
        <v>21059978.727379158</v>
      </c>
      <c r="N295" s="115">
        <f t="shared" si="188"/>
        <v>23737960.909242917</v>
      </c>
      <c r="O295" s="115">
        <f t="shared" si="189"/>
        <v>25202066.396249998</v>
      </c>
      <c r="P295" s="115">
        <f t="shared" si="190"/>
        <v>26756474.706034482</v>
      </c>
      <c r="Q295" s="116">
        <f t="shared" si="191"/>
        <v>25202066.396249998</v>
      </c>
      <c r="R295" s="115">
        <f t="shared" si="191"/>
        <v>26756474.706034482</v>
      </c>
      <c r="S295" s="115">
        <f t="shared" si="192"/>
        <v>28406755.519110471</v>
      </c>
      <c r="T295" s="115"/>
      <c r="U295" s="115">
        <f t="shared" si="193"/>
        <v>1200418787.4606121</v>
      </c>
      <c r="V295" s="115">
        <f t="shared" si="194"/>
        <v>1353063771.8268464</v>
      </c>
      <c r="W295" s="115">
        <f t="shared" si="195"/>
        <v>1436517784.5862498</v>
      </c>
      <c r="X295" s="116">
        <f t="shared" si="196"/>
        <v>1525119058.2439654</v>
      </c>
      <c r="Y295" s="116">
        <f t="shared" si="197"/>
        <v>1436517784.5862498</v>
      </c>
      <c r="Z295" s="115">
        <f t="shared" si="198"/>
        <v>1525119058.2439654</v>
      </c>
      <c r="AA295" s="115">
        <f t="shared" si="199"/>
        <v>1619185064.5892968</v>
      </c>
      <c r="AB295" s="115"/>
      <c r="AC295" s="117" t="str">
        <f t="shared" si="200"/>
        <v>BERTAHAP</v>
      </c>
      <c r="AD295" s="118">
        <f t="shared" si="201"/>
        <v>0</v>
      </c>
      <c r="AE295" s="119">
        <v>2</v>
      </c>
      <c r="AF295" s="120"/>
      <c r="AG295" s="115" t="e">
        <f>IF(AF295&gt;#REF!,"LB","KR")</f>
        <v>#REF!</v>
      </c>
      <c r="AH295" s="120">
        <v>1320461000</v>
      </c>
      <c r="AI295" s="120">
        <v>1488371000</v>
      </c>
      <c r="AJ295" s="120">
        <v>1580170000</v>
      </c>
      <c r="AK295" s="121">
        <v>1677631000</v>
      </c>
      <c r="AL295" s="121">
        <v>1580170000</v>
      </c>
      <c r="AM295" s="120">
        <v>1677631000</v>
      </c>
      <c r="AN295" s="120">
        <f t="shared" si="210"/>
        <v>1781104000</v>
      </c>
      <c r="AS295" s="5"/>
      <c r="AT295" s="5"/>
      <c r="AV295" s="2"/>
      <c r="AW295" s="2"/>
      <c r="BR295" s="56">
        <f t="shared" si="202"/>
        <v>-1083959.8449999988</v>
      </c>
    </row>
    <row r="296" spans="1:75">
      <c r="A296" s="3">
        <f t="shared" si="203"/>
        <v>257</v>
      </c>
      <c r="B296" s="106">
        <v>5</v>
      </c>
      <c r="C296" s="107" t="s">
        <v>191</v>
      </c>
      <c r="D296" s="106">
        <v>18</v>
      </c>
      <c r="E296" s="109"/>
      <c r="F296" s="110" t="s">
        <v>54</v>
      </c>
      <c r="G296" s="111">
        <f>SUMIF($V$10:$V$28,F296,$AA$10:$AA$28)</f>
        <v>97</v>
      </c>
      <c r="H296" s="111">
        <f t="shared" si="183"/>
        <v>85</v>
      </c>
      <c r="I296" s="112">
        <f t="shared" si="184"/>
        <v>26438045</v>
      </c>
      <c r="J296" s="112">
        <f t="shared" si="185"/>
        <v>2</v>
      </c>
      <c r="K296" s="113">
        <f>IF(J296=$AJ$25,$AI$25,IF(J296=$AJ$26,$AI$26,IF(J296=$AJ$27,$AI$27,IF(J296=$AJ$28,$AI$28,IF(J296=$AJ$29,$AI$29,IF(J296=$AJ$30,$AI$30))))))</f>
        <v>0.93</v>
      </c>
      <c r="L296" s="249">
        <f t="shared" si="211"/>
        <v>1.0249999999999999</v>
      </c>
      <c r="M296" s="115">
        <f t="shared" si="187"/>
        <v>21059978.727379158</v>
      </c>
      <c r="N296" s="115">
        <f t="shared" si="188"/>
        <v>23737960.909242917</v>
      </c>
      <c r="O296" s="115">
        <f t="shared" si="189"/>
        <v>25202066.396249998</v>
      </c>
      <c r="P296" s="115">
        <f t="shared" si="190"/>
        <v>26756474.706034482</v>
      </c>
      <c r="Q296" s="116">
        <f t="shared" si="191"/>
        <v>25202066.396249998</v>
      </c>
      <c r="R296" s="115">
        <f t="shared" si="191"/>
        <v>26756474.706034482</v>
      </c>
      <c r="S296" s="115">
        <f t="shared" si="192"/>
        <v>28406755.519110471</v>
      </c>
      <c r="T296" s="115"/>
      <c r="U296" s="115">
        <f t="shared" si="193"/>
        <v>1790098191.8272285</v>
      </c>
      <c r="V296" s="115">
        <f t="shared" si="194"/>
        <v>2017726677.2856479</v>
      </c>
      <c r="W296" s="115">
        <f t="shared" si="195"/>
        <v>2142175643.6812499</v>
      </c>
      <c r="X296" s="116">
        <f t="shared" si="196"/>
        <v>2274300350.0129309</v>
      </c>
      <c r="Y296" s="116">
        <f t="shared" si="197"/>
        <v>2142175643.6812499</v>
      </c>
      <c r="Z296" s="115">
        <f t="shared" si="198"/>
        <v>2274300350.0129309</v>
      </c>
      <c r="AA296" s="115">
        <f t="shared" si="199"/>
        <v>2414574219.1243901</v>
      </c>
      <c r="AB296" s="115"/>
      <c r="AC296" s="117" t="str">
        <f t="shared" si="200"/>
        <v>BERTAHAP</v>
      </c>
      <c r="AD296" s="118">
        <f>IF(AC296=$M$32,$N$32,IF(AC296=$M$33,$N$33,$N$34))</f>
        <v>0</v>
      </c>
      <c r="AE296" s="119">
        <v>2</v>
      </c>
      <c r="AF296" s="120"/>
      <c r="AG296" s="115" t="e">
        <f>IF(AF296&gt;#REF!,"LB","KR")</f>
        <v>#REF!</v>
      </c>
      <c r="AH296" s="120">
        <v>1969109000</v>
      </c>
      <c r="AI296" s="120">
        <v>2219500000</v>
      </c>
      <c r="AJ296" s="120">
        <v>2356394000</v>
      </c>
      <c r="AK296" s="121">
        <v>2501731000</v>
      </c>
      <c r="AL296" s="121">
        <v>2356394000</v>
      </c>
      <c r="AM296" s="120">
        <v>2501731000</v>
      </c>
      <c r="AN296" s="120">
        <f t="shared" si="210"/>
        <v>2656032000</v>
      </c>
      <c r="AS296" s="5"/>
      <c r="AT296" s="5"/>
      <c r="AV296" s="2"/>
      <c r="AW296" s="2"/>
      <c r="BR296" s="56">
        <f t="shared" si="202"/>
        <v>-1083959.8449999988</v>
      </c>
    </row>
    <row r="297" spans="1:75">
      <c r="A297" s="3">
        <f t="shared" ref="A297:A298" si="212">A296+1</f>
        <v>258</v>
      </c>
      <c r="B297" s="106">
        <v>6</v>
      </c>
      <c r="C297" s="107" t="s">
        <v>191</v>
      </c>
      <c r="D297" s="106">
        <v>20</v>
      </c>
      <c r="E297" s="109"/>
      <c r="F297" s="110" t="s">
        <v>70</v>
      </c>
      <c r="G297" s="111">
        <f>SUMIF($V$10:$V$28,F297,$AA$10:$AA$28)</f>
        <v>60</v>
      </c>
      <c r="H297" s="111">
        <f t="shared" si="183"/>
        <v>51</v>
      </c>
      <c r="I297" s="112">
        <f t="shared" si="184"/>
        <v>26438045</v>
      </c>
      <c r="J297" s="112">
        <f t="shared" si="185"/>
        <v>2</v>
      </c>
      <c r="K297" s="113">
        <f>IF(J297=$AJ$25,$AI$25,IF(J297=$AJ$26,$AI$26,IF(J297=$AJ$27,$AI$27,IF(J297=$AJ$28,$AI$28,IF(J297=$AJ$29,$AI$29,IF(J297=$AJ$30,$AI$30))))))</f>
        <v>0.93</v>
      </c>
      <c r="L297" s="249">
        <f t="shared" si="211"/>
        <v>1.0249999999999999</v>
      </c>
      <c r="M297" s="115">
        <f t="shared" si="187"/>
        <v>21059978.727379158</v>
      </c>
      <c r="N297" s="115">
        <f t="shared" si="188"/>
        <v>23737960.909242917</v>
      </c>
      <c r="O297" s="115">
        <f t="shared" si="189"/>
        <v>25202066.396249998</v>
      </c>
      <c r="P297" s="115">
        <f t="shared" si="190"/>
        <v>26756474.706034482</v>
      </c>
      <c r="Q297" s="116">
        <f t="shared" si="191"/>
        <v>25202066.396249998</v>
      </c>
      <c r="R297" s="115">
        <f t="shared" si="191"/>
        <v>26756474.706034482</v>
      </c>
      <c r="S297" s="115">
        <f t="shared" si="192"/>
        <v>28406755.519110471</v>
      </c>
      <c r="T297" s="115"/>
      <c r="U297" s="115">
        <f t="shared" si="193"/>
        <v>1074058915.0963371</v>
      </c>
      <c r="V297" s="115">
        <f t="shared" si="194"/>
        <v>1210636006.3713887</v>
      </c>
      <c r="W297" s="115">
        <f t="shared" si="195"/>
        <v>1285305386.20875</v>
      </c>
      <c r="X297" s="116">
        <f t="shared" si="196"/>
        <v>1364580210.0077586</v>
      </c>
      <c r="Y297" s="116">
        <f t="shared" si="197"/>
        <v>1285305386.20875</v>
      </c>
      <c r="Z297" s="115">
        <f t="shared" si="198"/>
        <v>1364580210.0077586</v>
      </c>
      <c r="AA297" s="115">
        <f t="shared" si="199"/>
        <v>1448744531.4746339</v>
      </c>
      <c r="AB297" s="115"/>
      <c r="AC297" s="117" t="str">
        <f t="shared" si="200"/>
        <v>BERTAHAP</v>
      </c>
      <c r="AD297" s="118">
        <f>IF(AC297=$M$32,$N$32,IF(AC297=$M$33,$N$33,$N$34))</f>
        <v>0</v>
      </c>
      <c r="AE297" s="119">
        <v>2</v>
      </c>
      <c r="AF297" s="120"/>
      <c r="AG297" s="115" t="e">
        <f>IF(AF297&gt;#REF!,"LB","KR")</f>
        <v>#REF!</v>
      </c>
      <c r="AH297" s="120">
        <v>1181465000</v>
      </c>
      <c r="AI297" s="120">
        <v>1331700000</v>
      </c>
      <c r="AJ297" s="120">
        <v>1413836000</v>
      </c>
      <c r="AK297" s="121">
        <v>1501039000</v>
      </c>
      <c r="AL297" s="121">
        <v>1413836000</v>
      </c>
      <c r="AM297" s="120">
        <v>1501039000</v>
      </c>
      <c r="AN297" s="120">
        <f t="shared" si="210"/>
        <v>1593619000</v>
      </c>
      <c r="AS297" s="5"/>
      <c r="AT297" s="5"/>
      <c r="AV297" s="2"/>
      <c r="AW297" s="2"/>
      <c r="BR297" s="56">
        <f t="shared" si="202"/>
        <v>-1083959.8449999988</v>
      </c>
    </row>
    <row r="298" spans="1:75">
      <c r="A298" s="3">
        <f t="shared" si="212"/>
        <v>259</v>
      </c>
      <c r="B298" s="106">
        <v>7</v>
      </c>
      <c r="C298" s="107" t="s">
        <v>191</v>
      </c>
      <c r="D298" s="106">
        <v>22</v>
      </c>
      <c r="E298" s="109">
        <v>0</v>
      </c>
      <c r="F298" s="110" t="s">
        <v>89</v>
      </c>
      <c r="G298" s="111">
        <f>SUMIF($V$10:$V$28,F298,$AA$10:$AA$28)</f>
        <v>81</v>
      </c>
      <c r="H298" s="111">
        <f t="shared" si="183"/>
        <v>70</v>
      </c>
      <c r="I298" s="112">
        <f t="shared" si="184"/>
        <v>26438045</v>
      </c>
      <c r="J298" s="112">
        <f t="shared" si="185"/>
        <v>4</v>
      </c>
      <c r="K298" s="113">
        <f>IF(J298=$AJ$25,$AI$25,IF(J298=$AJ$26,$AI$26,IF(J298=$AJ$27,$AI$27,IF(J298=$AJ$28,$AI$28,IF(J298=$AJ$29,$AI$29,IF(J298=$AJ$30,$AI$30))))))</f>
        <v>0.97</v>
      </c>
      <c r="L298" s="249">
        <f t="shared" si="211"/>
        <v>1.0249999999999999</v>
      </c>
      <c r="M298" s="115">
        <f t="shared" si="187"/>
        <v>21965784.264040627</v>
      </c>
      <c r="N298" s="115">
        <f t="shared" si="188"/>
        <v>24758948.475231856</v>
      </c>
      <c r="O298" s="115">
        <f t="shared" si="189"/>
        <v>26286026.241249997</v>
      </c>
      <c r="P298" s="115">
        <f t="shared" si="190"/>
        <v>27907290.822423063</v>
      </c>
      <c r="Q298" s="116">
        <f t="shared" si="191"/>
        <v>26286026.241249997</v>
      </c>
      <c r="R298" s="115">
        <f t="shared" si="191"/>
        <v>27907290.822423063</v>
      </c>
      <c r="S298" s="115">
        <f t="shared" si="192"/>
        <v>29628551.455416296</v>
      </c>
      <c r="T298" s="115"/>
      <c r="U298" s="115">
        <f t="shared" si="193"/>
        <v>1537604898.4828439</v>
      </c>
      <c r="V298" s="115">
        <f t="shared" si="194"/>
        <v>1733126393.2662299</v>
      </c>
      <c r="W298" s="115">
        <f t="shared" si="195"/>
        <v>1840021836.8874998</v>
      </c>
      <c r="X298" s="116">
        <f t="shared" si="196"/>
        <v>1953510357.5696144</v>
      </c>
      <c r="Y298" s="116">
        <f t="shared" si="197"/>
        <v>1840021836.8874998</v>
      </c>
      <c r="Z298" s="115">
        <f t="shared" si="198"/>
        <v>1953510357.5696144</v>
      </c>
      <c r="AA298" s="115">
        <f t="shared" si="199"/>
        <v>2073998601.8791406</v>
      </c>
      <c r="AB298" s="115"/>
      <c r="AC298" s="117" t="str">
        <f t="shared" si="200"/>
        <v>BERTAHAP</v>
      </c>
      <c r="AD298" s="118">
        <f>IF(AC298=$M$32,$N$32,IF(AC298=$M$33,$N$33,$N$34))</f>
        <v>0</v>
      </c>
      <c r="AE298" s="119">
        <v>2</v>
      </c>
      <c r="AF298" s="120"/>
      <c r="AG298" s="115" t="e">
        <f>IF(AF298&gt;#REF!,"LB","KR")</f>
        <v>#REF!</v>
      </c>
      <c r="AH298" s="120">
        <v>1691366000</v>
      </c>
      <c r="AI298" s="120">
        <v>1906440000</v>
      </c>
      <c r="AJ298" s="120">
        <v>2024025000</v>
      </c>
      <c r="AK298" s="121">
        <v>2148862000</v>
      </c>
      <c r="AL298" s="121">
        <v>2024025000</v>
      </c>
      <c r="AM298" s="120">
        <v>2148862000</v>
      </c>
      <c r="AN298" s="120">
        <f t="shared" si="210"/>
        <v>2281399000</v>
      </c>
      <c r="AS298" s="5"/>
      <c r="AT298" s="5"/>
      <c r="AV298" s="2"/>
      <c r="AW298" s="2"/>
      <c r="BR298" s="56">
        <f t="shared" si="202"/>
        <v>0</v>
      </c>
    </row>
    <row r="299" spans="1:75">
      <c r="A299" s="144"/>
      <c r="B299" s="145"/>
      <c r="C299" s="146"/>
      <c r="D299" s="145"/>
      <c r="E299" s="145"/>
      <c r="F299" s="147"/>
      <c r="G299" s="147"/>
      <c r="H299" s="148"/>
      <c r="I299" s="89"/>
      <c r="J299" s="89"/>
      <c r="K299" s="89"/>
      <c r="L299" s="149"/>
      <c r="M299" s="149"/>
      <c r="N299" s="149"/>
      <c r="O299" s="149"/>
      <c r="P299" s="149"/>
      <c r="Q299" s="149"/>
      <c r="R299" s="149"/>
      <c r="S299" s="149"/>
      <c r="T299" s="150"/>
      <c r="U299" s="151"/>
      <c r="V299" s="151"/>
      <c r="W299" s="151"/>
      <c r="X299" s="152"/>
      <c r="Y299" s="152"/>
      <c r="Z299" s="152"/>
      <c r="AA299" s="153"/>
      <c r="AB299" s="150"/>
      <c r="AC299" s="147"/>
      <c r="AD299" s="154"/>
      <c r="AE299" s="155"/>
      <c r="AF299" s="153"/>
      <c r="AG299" s="151"/>
      <c r="AH299" s="153"/>
      <c r="AI299" s="153"/>
      <c r="AJ299" s="153"/>
      <c r="AK299" s="156"/>
      <c r="AL299" s="156"/>
      <c r="AM299" s="156"/>
      <c r="AN299" s="147"/>
      <c r="AS299" s="5"/>
      <c r="AT299" s="5"/>
      <c r="AV299" s="2"/>
      <c r="AW299" s="2"/>
    </row>
    <row r="300" spans="1:75">
      <c r="A300" s="144"/>
      <c r="B300" s="145"/>
      <c r="C300" s="157"/>
      <c r="D300" s="145"/>
      <c r="E300" s="145"/>
      <c r="F300" s="147"/>
      <c r="G300" s="147"/>
      <c r="H300" s="148"/>
      <c r="I300" s="89"/>
      <c r="J300" s="89"/>
      <c r="K300" s="89"/>
      <c r="L300" s="149"/>
      <c r="M300" s="149"/>
      <c r="N300" s="149"/>
      <c r="O300" s="149"/>
      <c r="P300" s="149"/>
      <c r="Q300" s="149"/>
      <c r="R300" s="149"/>
      <c r="S300" s="149"/>
      <c r="T300" s="150"/>
      <c r="U300" s="151"/>
      <c r="V300" s="151"/>
      <c r="W300" s="151"/>
      <c r="X300" s="152"/>
      <c r="Y300" s="152"/>
      <c r="Z300" s="152"/>
      <c r="AA300" s="153"/>
      <c r="AB300" s="150"/>
      <c r="AC300" s="147"/>
      <c r="AD300" s="154"/>
      <c r="AE300" s="155"/>
      <c r="AF300" s="153"/>
      <c r="AG300" s="151"/>
      <c r="AH300" s="153"/>
      <c r="AI300" s="153"/>
      <c r="AJ300" s="153"/>
      <c r="AK300" s="156"/>
      <c r="AL300" s="156"/>
      <c r="AM300" s="156"/>
      <c r="AN300" s="147"/>
      <c r="AS300" s="5"/>
      <c r="AT300" s="5"/>
      <c r="AV300" s="2"/>
      <c r="AW300" s="2"/>
    </row>
    <row r="301" spans="1:75">
      <c r="A301" s="158"/>
      <c r="B301" s="159"/>
      <c r="C301" s="160"/>
      <c r="D301" s="160"/>
      <c r="E301" s="160"/>
      <c r="F301" s="160"/>
      <c r="G301" s="160"/>
      <c r="H301" s="161"/>
      <c r="I301" s="162"/>
      <c r="J301" s="162"/>
      <c r="K301" s="162"/>
      <c r="L301" s="163"/>
      <c r="M301" s="163"/>
      <c r="N301" s="163"/>
      <c r="O301" s="163"/>
      <c r="P301" s="163"/>
      <c r="Q301" s="163"/>
      <c r="R301" s="163"/>
      <c r="S301" s="163"/>
      <c r="T301" s="164"/>
      <c r="U301" s="165"/>
      <c r="V301" s="165"/>
      <c r="W301" s="165"/>
      <c r="X301" s="165"/>
      <c r="Y301" s="165"/>
      <c r="Z301" s="165"/>
      <c r="AA301" s="161"/>
      <c r="AB301" s="164"/>
      <c r="AC301" s="160"/>
      <c r="AD301" s="166"/>
      <c r="AE301" s="167"/>
      <c r="AF301" s="161"/>
      <c r="AG301" s="161"/>
      <c r="AH301" s="168"/>
      <c r="AI301" s="161"/>
      <c r="AJ301" s="168"/>
      <c r="AK301" s="160"/>
      <c r="AL301" s="160"/>
      <c r="AM301" s="160"/>
      <c r="AN301" s="160"/>
      <c r="AS301" s="5"/>
      <c r="AT301" s="5"/>
      <c r="AV301" s="2"/>
      <c r="AW301" s="2"/>
    </row>
    <row r="302" spans="1:75">
      <c r="A302" s="169">
        <f>COUNT(A40:A300)</f>
        <v>259</v>
      </c>
      <c r="B302" s="170"/>
      <c r="C302" s="171"/>
      <c r="D302" s="172" t="s">
        <v>192</v>
      </c>
      <c r="E302" s="173"/>
      <c r="F302" s="173"/>
      <c r="G302" s="173"/>
      <c r="H302" s="174">
        <f>SUM(H40:H301)</f>
        <v>17551</v>
      </c>
      <c r="L302" s="175" t="s">
        <v>193</v>
      </c>
      <c r="M302" s="176">
        <f>W302/H302</f>
        <v>25150482.156708229</v>
      </c>
      <c r="N302" s="177"/>
      <c r="O302" s="177"/>
      <c r="P302" s="178"/>
      <c r="Q302" s="178"/>
      <c r="R302" s="178"/>
      <c r="S302" s="178"/>
      <c r="T302" s="178"/>
      <c r="U302" s="179">
        <f t="shared" ref="U302:AA302" si="213">SUM(U40:U300)</f>
        <v>368867131348.6311</v>
      </c>
      <c r="V302" s="179">
        <f t="shared" si="213"/>
        <v>415772193220.44556</v>
      </c>
      <c r="W302" s="180">
        <f t="shared" si="213"/>
        <v>441416112332.38611</v>
      </c>
      <c r="X302" s="179">
        <f t="shared" si="213"/>
        <v>468641692262.78046</v>
      </c>
      <c r="Y302" s="179">
        <f t="shared" si="213"/>
        <v>441416112332.38611</v>
      </c>
      <c r="Z302" s="179">
        <f t="shared" si="213"/>
        <v>468641692262.78046</v>
      </c>
      <c r="AA302" s="179">
        <f t="shared" si="213"/>
        <v>497546486390.02509</v>
      </c>
      <c r="AB302" s="181"/>
      <c r="AC302" s="182" t="e">
        <f>#REF!/H302</f>
        <v>#REF!</v>
      </c>
      <c r="AD302" s="183"/>
      <c r="AE302" s="183"/>
      <c r="AF302" s="183"/>
      <c r="AG302" s="184"/>
      <c r="AH302" s="185">
        <f t="shared" ref="AH302:AN302" si="214">SUM(AH40:AH300)</f>
        <v>405753980000</v>
      </c>
      <c r="AI302" s="185">
        <f t="shared" si="214"/>
        <v>457349529000</v>
      </c>
      <c r="AJ302" s="185">
        <f t="shared" si="214"/>
        <v>485557865000</v>
      </c>
      <c r="AK302" s="185">
        <f t="shared" si="214"/>
        <v>515505971000</v>
      </c>
      <c r="AL302" s="185">
        <f t="shared" si="214"/>
        <v>485557865000</v>
      </c>
      <c r="AM302" s="185">
        <f t="shared" si="214"/>
        <v>515505971000</v>
      </c>
      <c r="AN302" s="185">
        <f t="shared" si="214"/>
        <v>547301272000</v>
      </c>
      <c r="AO302" s="147"/>
      <c r="AP302" s="147"/>
    </row>
    <row r="303" spans="1:75" s="3" customFormat="1">
      <c r="B303" s="186"/>
      <c r="C303" s="186"/>
      <c r="D303" s="187"/>
      <c r="E303" s="187"/>
      <c r="F303" s="187"/>
      <c r="G303" s="187"/>
      <c r="H303" s="188"/>
      <c r="L303" s="189"/>
      <c r="M303" s="190">
        <v>24461000</v>
      </c>
      <c r="N303" s="189">
        <f>M303/M302</f>
        <v>0.97258572808218202</v>
      </c>
      <c r="O303" s="189"/>
      <c r="P303" s="189"/>
      <c r="Q303" s="189"/>
      <c r="R303" s="189"/>
      <c r="S303" s="189"/>
      <c r="T303" s="189"/>
      <c r="U303" s="191"/>
      <c r="V303" s="191"/>
      <c r="W303" s="191"/>
      <c r="X303" s="191"/>
      <c r="Y303" s="191"/>
      <c r="Z303" s="191"/>
      <c r="AA303" s="191"/>
      <c r="AB303" s="187"/>
      <c r="AC303" s="192"/>
      <c r="AD303" s="186"/>
      <c r="AE303" s="186"/>
      <c r="AF303" s="186"/>
      <c r="AG303" s="186"/>
      <c r="AH303" s="188"/>
      <c r="AI303" s="188"/>
      <c r="AJ303" s="188"/>
      <c r="AK303" s="188"/>
      <c r="AL303" s="188"/>
      <c r="AM303" s="188"/>
      <c r="AN303" s="188"/>
      <c r="AO303" s="117"/>
      <c r="AP303" s="117"/>
      <c r="AQ303" s="91"/>
      <c r="AR303" s="91"/>
      <c r="AS303" s="91"/>
      <c r="AT303" s="91"/>
      <c r="AU303" s="193"/>
      <c r="AV303" s="194"/>
      <c r="AW303" s="194"/>
      <c r="BT303" s="91"/>
      <c r="BW303" s="91"/>
    </row>
    <row r="304" spans="1:75" s="3" customFormat="1">
      <c r="B304" s="186"/>
      <c r="C304" s="186"/>
      <c r="D304" s="187"/>
      <c r="E304" s="187"/>
      <c r="F304" s="187"/>
      <c r="G304" s="187"/>
      <c r="H304" s="188"/>
      <c r="L304" s="189"/>
      <c r="M304" s="190"/>
      <c r="N304" s="190"/>
      <c r="O304" s="190"/>
      <c r="P304" s="190"/>
      <c r="Q304" s="190"/>
      <c r="R304" s="190"/>
      <c r="S304" s="190"/>
      <c r="T304" s="189"/>
      <c r="U304" s="190">
        <f t="shared" ref="U304:AA304" si="215">SUM(U40:U298)</f>
        <v>368867131348.6311</v>
      </c>
      <c r="V304" s="190">
        <f t="shared" si="215"/>
        <v>415772193220.44556</v>
      </c>
      <c r="W304" s="190">
        <f t="shared" si="215"/>
        <v>441416112332.38611</v>
      </c>
      <c r="X304" s="190">
        <f t="shared" si="215"/>
        <v>468641692262.78046</v>
      </c>
      <c r="Y304" s="190">
        <f t="shared" si="215"/>
        <v>441416112332.38611</v>
      </c>
      <c r="Z304" s="190">
        <f t="shared" si="215"/>
        <v>468641692262.78046</v>
      </c>
      <c r="AA304" s="190">
        <f t="shared" si="215"/>
        <v>497546486390.02509</v>
      </c>
      <c r="AB304" s="187"/>
      <c r="AC304" s="192"/>
      <c r="AD304" s="186"/>
      <c r="AE304" s="186"/>
      <c r="AF304" s="186"/>
      <c r="AG304" s="186"/>
      <c r="AH304" s="188"/>
      <c r="AI304" s="188"/>
      <c r="AJ304" s="188"/>
      <c r="AK304" s="188"/>
      <c r="AL304" s="188"/>
      <c r="AM304" s="188"/>
      <c r="AN304" s="188"/>
      <c r="AO304" s="117"/>
      <c r="AP304" s="117"/>
      <c r="AQ304" s="91"/>
      <c r="AR304" s="91"/>
      <c r="AS304" s="91"/>
      <c r="AT304" s="91"/>
      <c r="AU304" s="193"/>
      <c r="AV304" s="194"/>
      <c r="AW304" s="194"/>
      <c r="BT304" s="91"/>
      <c r="BW304" s="91"/>
    </row>
    <row r="305" spans="2:75" s="3" customFormat="1">
      <c r="B305" s="186"/>
      <c r="C305" s="186"/>
      <c r="D305" s="187"/>
      <c r="E305" s="187"/>
      <c r="F305" s="187"/>
      <c r="G305" s="187"/>
      <c r="H305" s="188"/>
      <c r="L305" s="195"/>
      <c r="M305" s="190"/>
      <c r="N305" s="190"/>
      <c r="O305" s="190"/>
      <c r="P305" s="190"/>
      <c r="Q305" s="190"/>
      <c r="R305" s="190"/>
      <c r="S305" s="190"/>
      <c r="T305" s="189"/>
      <c r="U305" s="196">
        <f t="shared" ref="U305:AA305" si="216">U304/$H$302</f>
        <v>21016872.61971575</v>
      </c>
      <c r="V305" s="196">
        <f t="shared" si="216"/>
        <v>23689373.438575897</v>
      </c>
      <c r="W305" s="196">
        <f t="shared" si="216"/>
        <v>25150482.156708229</v>
      </c>
      <c r="X305" s="196">
        <f t="shared" si="216"/>
        <v>26701708.863471054</v>
      </c>
      <c r="Y305" s="196">
        <f t="shared" si="216"/>
        <v>25150482.156708229</v>
      </c>
      <c r="Z305" s="196">
        <f t="shared" si="216"/>
        <v>26701708.863471054</v>
      </c>
      <c r="AA305" s="196">
        <f t="shared" si="216"/>
        <v>28348611.839212872</v>
      </c>
      <c r="AB305" s="187"/>
      <c r="AC305" s="192"/>
      <c r="AD305" s="186"/>
      <c r="AE305" s="186"/>
      <c r="AF305" s="186"/>
      <c r="AG305" s="186"/>
      <c r="AH305" s="188"/>
      <c r="AI305" s="188"/>
      <c r="AJ305" s="188"/>
      <c r="AK305" s="188"/>
      <c r="AL305" s="188"/>
      <c r="AM305" s="188"/>
      <c r="AN305" s="188"/>
      <c r="AO305" s="117"/>
      <c r="AP305" s="117"/>
      <c r="AQ305" s="91"/>
      <c r="AR305" s="91"/>
      <c r="AS305" s="91"/>
      <c r="AT305" s="91"/>
      <c r="AU305" s="193"/>
      <c r="AV305" s="194"/>
      <c r="AW305" s="194"/>
      <c r="BT305" s="91"/>
      <c r="BW305" s="91"/>
    </row>
    <row r="306" spans="2:75" s="3" customFormat="1">
      <c r="B306" s="186"/>
      <c r="C306" s="186"/>
      <c r="D306" s="187"/>
      <c r="E306" s="187"/>
      <c r="F306" s="187"/>
      <c r="G306" s="187"/>
      <c r="H306" s="188"/>
      <c r="L306" s="189"/>
      <c r="M306" s="94" t="s">
        <v>116</v>
      </c>
      <c r="N306" s="94" t="s">
        <v>117</v>
      </c>
      <c r="O306" s="94" t="s">
        <v>118</v>
      </c>
      <c r="P306" s="94" t="s">
        <v>119</v>
      </c>
      <c r="Q306" s="94" t="s">
        <v>120</v>
      </c>
      <c r="R306" s="94" t="s">
        <v>121</v>
      </c>
      <c r="S306" s="94" t="s">
        <v>122</v>
      </c>
      <c r="T306" s="189"/>
      <c r="U306" s="191"/>
      <c r="V306" s="191"/>
      <c r="W306" s="191"/>
      <c r="X306" s="191"/>
      <c r="Y306" s="191"/>
      <c r="Z306" s="191"/>
      <c r="AA306" s="191"/>
      <c r="AB306" s="187"/>
      <c r="AC306" s="192"/>
      <c r="AD306" s="186"/>
      <c r="AE306" s="186"/>
      <c r="AF306" s="186"/>
      <c r="AG306" s="186"/>
      <c r="AH306" s="188"/>
      <c r="AI306" s="188"/>
      <c r="AJ306" s="188"/>
      <c r="AK306" s="188"/>
      <c r="AL306" s="188"/>
      <c r="AM306" s="188"/>
      <c r="AN306" s="188"/>
      <c r="AO306" s="117"/>
      <c r="AP306" s="117"/>
      <c r="AQ306" s="91"/>
      <c r="AR306" s="91"/>
      <c r="AS306" s="91"/>
      <c r="AT306" s="91"/>
      <c r="AU306" s="193"/>
      <c r="AV306" s="194"/>
      <c r="AW306" s="194"/>
      <c r="BT306" s="91"/>
      <c r="BW306" s="91"/>
    </row>
    <row r="307" spans="2:75">
      <c r="L307" s="16" t="s">
        <v>194</v>
      </c>
      <c r="M307" s="197">
        <f t="shared" ref="M307:S307" si="217">MIN(M40:M298)</f>
        <v>20546320.709638204</v>
      </c>
      <c r="N307" s="197">
        <f t="shared" si="217"/>
        <v>23158986.25291992</v>
      </c>
      <c r="O307" s="197">
        <f t="shared" si="217"/>
        <v>24587381.850000001</v>
      </c>
      <c r="P307" s="197">
        <f t="shared" si="217"/>
        <v>26103877.761984866</v>
      </c>
      <c r="Q307" s="197">
        <f t="shared" si="217"/>
        <v>24587381.850000001</v>
      </c>
      <c r="R307" s="197">
        <f t="shared" si="217"/>
        <v>26103877.761984866</v>
      </c>
      <c r="S307" s="197">
        <f t="shared" si="217"/>
        <v>27713907.823522415</v>
      </c>
      <c r="U307" s="197">
        <f t="shared" ref="U307:AA307" si="218">MIN(U40:U298)</f>
        <v>1047862356.1915485</v>
      </c>
      <c r="V307" s="197">
        <f t="shared" si="218"/>
        <v>1181108298.898916</v>
      </c>
      <c r="W307" s="197">
        <f t="shared" si="218"/>
        <v>1253956474.3500001</v>
      </c>
      <c r="X307" s="197">
        <f t="shared" si="218"/>
        <v>1331297765.8612282</v>
      </c>
      <c r="Y307" s="197">
        <f t="shared" si="218"/>
        <v>1253956474.3500001</v>
      </c>
      <c r="Z307" s="197">
        <f t="shared" si="218"/>
        <v>1331297765.8612282</v>
      </c>
      <c r="AA307" s="197">
        <f t="shared" si="218"/>
        <v>1413409298.9996431</v>
      </c>
      <c r="AH307" s="197">
        <f t="shared" ref="AH307:AN307" si="219">MIN(AH40:AH298)</f>
        <v>1152649000</v>
      </c>
      <c r="AI307" s="197">
        <f t="shared" si="219"/>
        <v>1299220000</v>
      </c>
      <c r="AJ307" s="197">
        <f t="shared" si="219"/>
        <v>1379353000</v>
      </c>
      <c r="AK307" s="197">
        <f t="shared" si="219"/>
        <v>1464428000</v>
      </c>
      <c r="AL307" s="197">
        <f t="shared" si="219"/>
        <v>1379353000</v>
      </c>
      <c r="AM307" s="197">
        <f t="shared" si="219"/>
        <v>1464428000</v>
      </c>
      <c r="AN307" s="197">
        <f t="shared" si="219"/>
        <v>1554751000</v>
      </c>
      <c r="AO307" s="147"/>
      <c r="AP307" s="147"/>
    </row>
    <row r="308" spans="2:75">
      <c r="H308" s="56"/>
      <c r="L308" s="16" t="s">
        <v>195</v>
      </c>
      <c r="M308" s="197">
        <f t="shared" ref="M308:S308" si="220">MAX(M40:M298)</f>
        <v>22072934.431182291</v>
      </c>
      <c r="N308" s="197">
        <f t="shared" si="220"/>
        <v>24879723.833647624</v>
      </c>
      <c r="O308" s="197">
        <f t="shared" si="220"/>
        <v>26414250.759500001</v>
      </c>
      <c r="P308" s="197">
        <f t="shared" si="220"/>
        <v>28043423.948386107</v>
      </c>
      <c r="Q308" s="197">
        <f t="shared" si="220"/>
        <v>26414250.759500001</v>
      </c>
      <c r="R308" s="197">
        <f t="shared" si="220"/>
        <v>28043423.948386107</v>
      </c>
      <c r="S308" s="197">
        <f t="shared" si="220"/>
        <v>29773080.974711016</v>
      </c>
      <c r="U308" s="197">
        <f t="shared" ref="U308:AA308" si="221">MAX(U40:U298)</f>
        <v>2183400060.4865365</v>
      </c>
      <c r="V308" s="197">
        <f t="shared" si="221"/>
        <v>2461040723.5448346</v>
      </c>
      <c r="W308" s="197">
        <f t="shared" si="221"/>
        <v>2612832330.2824998</v>
      </c>
      <c r="X308" s="197">
        <f t="shared" si="221"/>
        <v>2773986111.1831408</v>
      </c>
      <c r="Y308" s="197">
        <f t="shared" si="221"/>
        <v>2612832330.2824998</v>
      </c>
      <c r="Z308" s="197">
        <f t="shared" si="221"/>
        <v>2773986111.1831408</v>
      </c>
      <c r="AA308" s="197">
        <f t="shared" si="221"/>
        <v>2945079504.6634245</v>
      </c>
      <c r="AH308" s="197">
        <f t="shared" ref="AH308:AN308" si="222">MAX(AH40:AH298)</f>
        <v>2401741000</v>
      </c>
      <c r="AI308" s="197">
        <f t="shared" si="222"/>
        <v>2707145000</v>
      </c>
      <c r="AJ308" s="197">
        <f t="shared" si="222"/>
        <v>2874116000</v>
      </c>
      <c r="AK308" s="197">
        <f t="shared" si="222"/>
        <v>3051385000</v>
      </c>
      <c r="AL308" s="197">
        <f t="shared" si="222"/>
        <v>2874116000</v>
      </c>
      <c r="AM308" s="197">
        <f t="shared" si="222"/>
        <v>3051385000</v>
      </c>
      <c r="AN308" s="197">
        <f t="shared" si="222"/>
        <v>3239588000</v>
      </c>
      <c r="AO308" s="147"/>
      <c r="AP308" s="147"/>
      <c r="AU308" s="4"/>
      <c r="AV308" s="2"/>
      <c r="AW308" s="2"/>
    </row>
    <row r="309" spans="2:75">
      <c r="H309" s="56"/>
      <c r="L309" s="16" t="s">
        <v>196</v>
      </c>
      <c r="M309" s="197">
        <f>M310</f>
        <v>21016872.61971575</v>
      </c>
      <c r="N309" s="197">
        <f>M311</f>
        <v>23689373.438575897</v>
      </c>
      <c r="O309" s="197">
        <f>M312</f>
        <v>25150482.156708229</v>
      </c>
      <c r="P309" s="197">
        <f>M313</f>
        <v>26701708.863471054</v>
      </c>
      <c r="Q309" s="197">
        <f>M314</f>
        <v>25150482.156708229</v>
      </c>
      <c r="R309" s="197">
        <f>M315</f>
        <v>26701708.863471054</v>
      </c>
      <c r="S309" s="197">
        <f>M316</f>
        <v>28348611.839212872</v>
      </c>
      <c r="U309" s="198"/>
      <c r="V309" s="62"/>
      <c r="W309" s="62"/>
      <c r="X309" s="62"/>
      <c r="Y309" s="62"/>
      <c r="Z309" s="62"/>
      <c r="AA309" s="62"/>
      <c r="AO309" s="147"/>
      <c r="AP309" s="147"/>
      <c r="AU309" s="4"/>
      <c r="AV309" s="2"/>
      <c r="AW309" s="2"/>
    </row>
    <row r="310" spans="2:75">
      <c r="I310" s="56"/>
      <c r="L310" s="2" t="s">
        <v>197</v>
      </c>
      <c r="M310" s="199">
        <f>U302/H302</f>
        <v>21016872.61971575</v>
      </c>
      <c r="N310" s="18" t="s">
        <v>198</v>
      </c>
      <c r="AC310" s="6" t="e">
        <f>#REF!/I310</f>
        <v>#REF!</v>
      </c>
      <c r="AO310" s="147"/>
      <c r="AP310" s="147"/>
      <c r="AU310" s="4"/>
      <c r="AV310" s="2"/>
      <c r="AW310" s="2"/>
    </row>
    <row r="311" spans="2:75">
      <c r="I311" s="47"/>
      <c r="M311" s="199">
        <f>V302/H302</f>
        <v>23689373.438575897</v>
      </c>
      <c r="N311" s="18" t="s">
        <v>199</v>
      </c>
      <c r="U311" s="200"/>
      <c r="V311" s="200"/>
      <c r="W311" s="200"/>
      <c r="X311" s="200"/>
      <c r="Y311" s="200"/>
      <c r="Z311" s="200"/>
      <c r="AA311" s="200"/>
      <c r="AC311" s="6"/>
      <c r="AO311" s="147"/>
      <c r="AP311" s="147"/>
      <c r="AU311" s="4"/>
      <c r="AV311" s="2"/>
      <c r="AW311" s="2"/>
    </row>
    <row r="312" spans="2:75">
      <c r="I312" s="56"/>
      <c r="M312" s="199">
        <f>W302/H302</f>
        <v>25150482.156708229</v>
      </c>
      <c r="N312" s="18" t="s">
        <v>200</v>
      </c>
      <c r="U312" s="62"/>
      <c r="V312" s="62"/>
      <c r="W312" s="62"/>
      <c r="X312" s="62"/>
      <c r="Y312" s="62"/>
      <c r="Z312" s="62"/>
      <c r="AC312" s="6"/>
      <c r="AH312" s="56">
        <f>AH307*90%</f>
        <v>1037384100</v>
      </c>
      <c r="AI312" s="56">
        <f t="shared" ref="AI312:AN313" si="223">AI307*90%</f>
        <v>1169298000</v>
      </c>
      <c r="AJ312" s="56">
        <f t="shared" si="223"/>
        <v>1241417700</v>
      </c>
      <c r="AK312" s="56">
        <f t="shared" si="223"/>
        <v>1317985200</v>
      </c>
      <c r="AL312" s="56">
        <f t="shared" si="223"/>
        <v>1241417700</v>
      </c>
      <c r="AM312" s="56">
        <f t="shared" si="223"/>
        <v>1317985200</v>
      </c>
      <c r="AN312" s="56">
        <f t="shared" si="223"/>
        <v>1399275900</v>
      </c>
      <c r="AO312" s="147"/>
      <c r="AP312" s="147"/>
      <c r="AU312" s="4"/>
      <c r="AV312" s="2"/>
      <c r="AW312" s="2"/>
    </row>
    <row r="313" spans="2:75">
      <c r="H313" s="56"/>
      <c r="I313" s="56"/>
      <c r="M313" s="199">
        <f>X302/H302</f>
        <v>26701708.863471054</v>
      </c>
      <c r="N313" s="18" t="s">
        <v>201</v>
      </c>
      <c r="AC313" s="6"/>
      <c r="AH313" s="56">
        <f>AH308*90%</f>
        <v>2161566900</v>
      </c>
      <c r="AI313" s="56">
        <f t="shared" si="223"/>
        <v>2436430500</v>
      </c>
      <c r="AJ313" s="56">
        <f t="shared" si="223"/>
        <v>2586704400</v>
      </c>
      <c r="AK313" s="56">
        <f t="shared" si="223"/>
        <v>2746246500</v>
      </c>
      <c r="AL313" s="56">
        <f t="shared" si="223"/>
        <v>2586704400</v>
      </c>
      <c r="AM313" s="56">
        <f t="shared" si="223"/>
        <v>2746246500</v>
      </c>
      <c r="AN313" s="56">
        <f t="shared" si="223"/>
        <v>2915629200</v>
      </c>
      <c r="AO313" s="147"/>
      <c r="AP313" s="147"/>
      <c r="AU313" s="4"/>
      <c r="AV313" s="2"/>
      <c r="AW313" s="2"/>
    </row>
    <row r="314" spans="2:75">
      <c r="M314" s="199">
        <f>Y302/H302</f>
        <v>25150482.156708229</v>
      </c>
      <c r="N314" s="18" t="s">
        <v>202</v>
      </c>
      <c r="S314" s="56"/>
      <c r="U314" s="200"/>
      <c r="V314" s="200"/>
      <c r="W314" s="200"/>
      <c r="X314" s="200"/>
      <c r="Y314" s="200"/>
      <c r="Z314" s="200"/>
      <c r="AA314" s="200"/>
      <c r="AO314" s="147"/>
      <c r="AP314" s="147"/>
      <c r="AU314" s="4"/>
      <c r="AV314" s="2"/>
      <c r="AW314" s="2"/>
    </row>
    <row r="315" spans="2:75">
      <c r="M315" s="199">
        <f>Z302/H302</f>
        <v>26701708.863471054</v>
      </c>
      <c r="N315" s="18" t="s">
        <v>203</v>
      </c>
      <c r="U315" s="62"/>
      <c r="V315" s="62"/>
      <c r="W315" s="62"/>
      <c r="X315" s="62"/>
      <c r="Y315" s="62"/>
      <c r="Z315" s="62"/>
      <c r="AO315" s="147"/>
      <c r="AP315" s="147"/>
      <c r="AU315" s="4"/>
      <c r="AV315" s="2"/>
      <c r="AW315" s="2"/>
    </row>
    <row r="316" spans="2:75">
      <c r="M316" s="199">
        <f>AA302/H302</f>
        <v>28348611.839212872</v>
      </c>
      <c r="N316" s="18" t="s">
        <v>204</v>
      </c>
      <c r="AO316" s="147"/>
      <c r="AP316" s="147"/>
      <c r="AU316" s="4"/>
      <c r="AV316" s="2"/>
      <c r="AW316" s="2"/>
    </row>
    <row r="317" spans="2:75">
      <c r="AO317" s="147"/>
      <c r="AP317" s="147"/>
      <c r="AU317" s="4"/>
      <c r="AV317" s="2"/>
      <c r="AW317" s="2"/>
    </row>
    <row r="318" spans="2:75">
      <c r="M318" s="47">
        <f t="shared" ref="M318:S319" si="224">M307/1.15</f>
        <v>17866365.834468007</v>
      </c>
      <c r="N318" s="47">
        <f t="shared" si="224"/>
        <v>20138248.915582541</v>
      </c>
      <c r="O318" s="47">
        <f t="shared" si="224"/>
        <v>21380332.043478265</v>
      </c>
      <c r="P318" s="47">
        <f t="shared" si="224"/>
        <v>22699024.140856408</v>
      </c>
      <c r="Q318" s="47">
        <f t="shared" si="224"/>
        <v>21380332.043478265</v>
      </c>
      <c r="R318" s="47">
        <f t="shared" si="224"/>
        <v>22699024.140856408</v>
      </c>
      <c r="S318" s="47">
        <f t="shared" si="224"/>
        <v>24099050.281323843</v>
      </c>
      <c r="AO318" s="147"/>
      <c r="AP318" s="147"/>
      <c r="AU318" s="4"/>
      <c r="AV318" s="2"/>
      <c r="AW318" s="2"/>
    </row>
    <row r="319" spans="2:75">
      <c r="M319" s="47">
        <f t="shared" si="224"/>
        <v>19193856.027115036</v>
      </c>
      <c r="N319" s="47">
        <f t="shared" si="224"/>
        <v>21634542.464041412</v>
      </c>
      <c r="O319" s="47">
        <f t="shared" si="224"/>
        <v>22968913.703913044</v>
      </c>
      <c r="P319" s="47">
        <f t="shared" si="224"/>
        <v>24385586.042074878</v>
      </c>
      <c r="Q319" s="47">
        <f t="shared" si="224"/>
        <v>22968913.703913044</v>
      </c>
      <c r="R319" s="47">
        <f t="shared" si="224"/>
        <v>24385586.042074878</v>
      </c>
      <c r="S319" s="47">
        <f t="shared" si="224"/>
        <v>25889635.630183496</v>
      </c>
      <c r="AO319" s="147"/>
      <c r="AP319" s="147"/>
      <c r="AU319" s="4"/>
      <c r="AV319" s="2"/>
      <c r="AW319" s="2"/>
    </row>
    <row r="320" spans="2:75">
      <c r="AO320" s="147"/>
      <c r="AP320" s="147"/>
      <c r="AU320" s="4"/>
      <c r="AV320" s="2"/>
      <c r="AW320" s="2"/>
    </row>
    <row r="321" spans="1:75">
      <c r="AO321" s="147"/>
      <c r="AP321" s="147"/>
      <c r="AU321" s="4"/>
      <c r="AV321" s="2"/>
      <c r="AW321" s="2"/>
    </row>
    <row r="322" spans="1:75">
      <c r="AO322" s="147"/>
      <c r="AP322" s="147"/>
      <c r="AU322" s="4"/>
      <c r="AV322" s="2"/>
      <c r="AW322" s="2"/>
    </row>
    <row r="323" spans="1:75">
      <c r="AO323" s="147"/>
      <c r="AP323" s="147"/>
      <c r="AU323" s="4"/>
      <c r="AV323" s="2"/>
      <c r="AW323" s="2"/>
    </row>
    <row r="324" spans="1:75">
      <c r="AO324" s="147"/>
      <c r="AP324" s="147"/>
      <c r="AU324" s="4"/>
      <c r="AV324" s="2"/>
      <c r="AW324" s="2"/>
    </row>
    <row r="325" spans="1:75">
      <c r="AO325" s="147"/>
      <c r="AP325" s="147"/>
      <c r="AU325" s="4"/>
      <c r="AV325" s="2"/>
      <c r="AW325" s="2"/>
    </row>
    <row r="326" spans="1:75">
      <c r="AO326" s="147"/>
      <c r="AP326" s="147"/>
      <c r="AU326" s="4"/>
      <c r="AV326" s="2"/>
      <c r="AW326" s="2"/>
    </row>
    <row r="327" spans="1:75">
      <c r="AO327" s="147"/>
      <c r="AP327" s="147"/>
      <c r="AU327" s="4"/>
      <c r="AV327" s="2"/>
      <c r="AW327" s="2"/>
    </row>
    <row r="328" spans="1:75">
      <c r="AO328" s="147"/>
      <c r="AP328" s="147"/>
    </row>
    <row r="329" spans="1:75" s="15" customFormat="1">
      <c r="A329" s="2"/>
      <c r="B329" s="2"/>
      <c r="C329" s="2"/>
      <c r="D329" s="2"/>
      <c r="E329" s="2"/>
      <c r="F329" s="2"/>
      <c r="G329" s="2"/>
      <c r="H329" s="25"/>
      <c r="I329" s="25"/>
      <c r="J329" s="25"/>
      <c r="K329" s="25"/>
      <c r="L329" s="25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01"/>
      <c r="AP329" s="201"/>
      <c r="AQ329" s="202"/>
      <c r="AR329" s="202"/>
      <c r="AS329" s="4"/>
      <c r="AT329" s="4"/>
      <c r="AU329" s="5"/>
      <c r="AV329" s="6"/>
      <c r="AW329" s="6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T329" s="203"/>
      <c r="BW329" s="202"/>
    </row>
    <row r="330" spans="1:75">
      <c r="H330" s="25"/>
      <c r="I330" s="25"/>
      <c r="J330" s="25"/>
      <c r="K330" s="204" t="s">
        <v>205</v>
      </c>
      <c r="L330" s="204"/>
      <c r="M330" s="205"/>
      <c r="N330" s="206" t="s">
        <v>206</v>
      </c>
      <c r="O330" s="207"/>
      <c r="P330" s="207"/>
      <c r="AO330" s="208">
        <f>SUM(AO41:AO329)</f>
        <v>0</v>
      </c>
      <c r="AP330" s="208">
        <f>SUM(AP41:AP329)</f>
        <v>0</v>
      </c>
    </row>
    <row r="331" spans="1:75">
      <c r="H331" s="25"/>
      <c r="I331" s="25"/>
      <c r="J331" s="25"/>
      <c r="K331" s="209" t="s">
        <v>207</v>
      </c>
      <c r="L331" s="209" t="s">
        <v>16</v>
      </c>
      <c r="M331" s="209" t="s">
        <v>17</v>
      </c>
      <c r="N331" s="210" t="s">
        <v>207</v>
      </c>
      <c r="O331" s="210" t="s">
        <v>16</v>
      </c>
      <c r="P331" s="210" t="s">
        <v>17</v>
      </c>
    </row>
    <row r="332" spans="1:75">
      <c r="H332" s="25"/>
      <c r="I332" s="25"/>
      <c r="J332" s="25"/>
      <c r="K332" s="211" t="s">
        <v>208</v>
      </c>
      <c r="L332" s="212">
        <v>101</v>
      </c>
      <c r="M332" s="212">
        <v>100</v>
      </c>
      <c r="N332" s="213" t="s">
        <v>13</v>
      </c>
      <c r="O332" s="214">
        <v>101</v>
      </c>
      <c r="P332" s="214">
        <v>100</v>
      </c>
    </row>
    <row r="333" spans="1:75">
      <c r="H333" s="25"/>
      <c r="I333" s="25"/>
      <c r="J333" s="25"/>
      <c r="K333" s="211"/>
      <c r="L333" s="212"/>
      <c r="M333" s="212"/>
      <c r="N333" s="213" t="s">
        <v>209</v>
      </c>
      <c r="O333" s="214">
        <v>100</v>
      </c>
      <c r="P333" s="214">
        <v>100</v>
      </c>
    </row>
    <row r="334" spans="1:75">
      <c r="H334" s="25"/>
      <c r="I334" s="25"/>
      <c r="J334" s="25"/>
      <c r="K334" s="215" t="s">
        <v>210</v>
      </c>
      <c r="L334" s="212">
        <v>103</v>
      </c>
      <c r="M334" s="212">
        <v>101</v>
      </c>
      <c r="N334" s="216" t="s">
        <v>211</v>
      </c>
      <c r="O334" s="214">
        <v>102</v>
      </c>
      <c r="P334" s="214">
        <v>102</v>
      </c>
    </row>
    <row r="335" spans="1:75">
      <c r="H335" s="25"/>
      <c r="I335" s="25"/>
      <c r="J335" s="25"/>
      <c r="K335" s="215"/>
      <c r="L335" s="212"/>
      <c r="M335" s="212"/>
      <c r="N335" s="216" t="s">
        <v>41</v>
      </c>
      <c r="O335" s="214">
        <v>108</v>
      </c>
      <c r="P335" s="214">
        <v>105</v>
      </c>
    </row>
    <row r="336" spans="1:75">
      <c r="H336" s="25"/>
      <c r="I336" s="25"/>
      <c r="J336" s="25"/>
      <c r="K336" s="211" t="s">
        <v>212</v>
      </c>
      <c r="L336" s="212">
        <v>101</v>
      </c>
      <c r="M336" s="212">
        <v>100</v>
      </c>
      <c r="N336" s="213" t="s">
        <v>212</v>
      </c>
      <c r="O336" s="214">
        <v>101</v>
      </c>
      <c r="P336" s="214">
        <v>101</v>
      </c>
    </row>
    <row r="337" spans="8:18">
      <c r="H337" s="25"/>
      <c r="I337" s="25"/>
      <c r="J337" s="25"/>
      <c r="K337" s="211" t="s">
        <v>213</v>
      </c>
      <c r="L337" s="212">
        <v>102</v>
      </c>
      <c r="M337" s="212">
        <v>103</v>
      </c>
      <c r="N337" s="213" t="s">
        <v>213</v>
      </c>
      <c r="O337" s="214">
        <v>104</v>
      </c>
      <c r="P337" s="214">
        <v>104</v>
      </c>
    </row>
    <row r="338" spans="8:18">
      <c r="H338" s="25"/>
      <c r="I338" s="217"/>
      <c r="J338" s="25"/>
      <c r="K338" s="211" t="s">
        <v>214</v>
      </c>
      <c r="L338" s="212">
        <v>100</v>
      </c>
      <c r="M338" s="212">
        <v>103</v>
      </c>
      <c r="N338" s="213" t="s">
        <v>214</v>
      </c>
      <c r="O338" s="214">
        <v>103</v>
      </c>
      <c r="P338" s="214">
        <v>103</v>
      </c>
    </row>
    <row r="339" spans="8:18">
      <c r="H339" s="25"/>
      <c r="I339" s="218"/>
      <c r="J339" s="25"/>
      <c r="K339" s="215" t="s">
        <v>215</v>
      </c>
      <c r="L339" s="212">
        <v>101</v>
      </c>
      <c r="M339" s="212">
        <v>104</v>
      </c>
      <c r="N339" s="216" t="s">
        <v>215</v>
      </c>
      <c r="O339" s="214">
        <v>104</v>
      </c>
      <c r="P339" s="214">
        <v>104</v>
      </c>
    </row>
    <row r="340" spans="8:18">
      <c r="H340" s="25"/>
      <c r="I340" s="25"/>
      <c r="J340" s="25"/>
      <c r="K340" s="211" t="s">
        <v>216</v>
      </c>
      <c r="L340" s="212">
        <v>100</v>
      </c>
      <c r="M340" s="212">
        <v>102</v>
      </c>
      <c r="N340" s="213" t="s">
        <v>217</v>
      </c>
      <c r="O340" s="214">
        <v>104</v>
      </c>
      <c r="P340" s="214">
        <v>104</v>
      </c>
    </row>
    <row r="341" spans="8:18">
      <c r="H341" s="25"/>
      <c r="I341" s="25"/>
      <c r="J341" s="25"/>
      <c r="K341" s="211" t="s">
        <v>218</v>
      </c>
      <c r="L341" s="212">
        <v>100</v>
      </c>
      <c r="M341" s="212">
        <v>102</v>
      </c>
      <c r="N341" s="213" t="s">
        <v>219</v>
      </c>
      <c r="O341" s="214">
        <v>105</v>
      </c>
      <c r="P341" s="214">
        <v>105</v>
      </c>
    </row>
    <row r="342" spans="8:18">
      <c r="H342" s="25"/>
      <c r="I342" s="25"/>
      <c r="J342" s="25"/>
      <c r="K342" s="25"/>
      <c r="L342" s="25"/>
      <c r="M342" s="25"/>
      <c r="N342" s="219"/>
      <c r="O342" s="25"/>
      <c r="P342" s="25"/>
      <c r="Q342" s="25"/>
    </row>
    <row r="343" spans="8:18">
      <c r="H343" s="25"/>
      <c r="I343" s="25"/>
      <c r="J343" s="25"/>
      <c r="K343" s="25"/>
      <c r="L343" s="25"/>
      <c r="M343" s="25"/>
      <c r="N343" s="219"/>
      <c r="O343" s="25"/>
      <c r="P343" s="25"/>
      <c r="Q343" s="25"/>
    </row>
    <row r="344" spans="8:18">
      <c r="H344" s="25"/>
      <c r="I344" s="25"/>
      <c r="J344" s="25"/>
      <c r="K344" s="25"/>
      <c r="L344" s="25"/>
      <c r="M344" s="25"/>
      <c r="N344" s="219"/>
      <c r="O344" s="25"/>
      <c r="P344" s="25"/>
      <c r="Q344" s="25"/>
    </row>
    <row r="345" spans="8:18">
      <c r="H345" s="25"/>
      <c r="I345" s="25"/>
      <c r="J345" s="25"/>
      <c r="K345" s="25"/>
      <c r="L345" s="25"/>
    </row>
    <row r="346" spans="8:18">
      <c r="L346" s="220" t="s">
        <v>220</v>
      </c>
      <c r="M346" s="18"/>
      <c r="N346" s="205" t="s">
        <v>221</v>
      </c>
      <c r="O346" s="221"/>
      <c r="P346" s="221"/>
    </row>
    <row r="347" spans="8:18">
      <c r="L347" s="18" t="s">
        <v>75</v>
      </c>
      <c r="M347" s="21">
        <v>1.08</v>
      </c>
      <c r="N347" s="222" t="s">
        <v>13</v>
      </c>
      <c r="O347" s="223" t="s">
        <v>222</v>
      </c>
      <c r="P347" s="224">
        <v>101</v>
      </c>
      <c r="Q347" s="19">
        <v>0.02</v>
      </c>
      <c r="R347" s="18" t="s">
        <v>21</v>
      </c>
    </row>
    <row r="348" spans="8:18">
      <c r="L348" s="18" t="s">
        <v>80</v>
      </c>
      <c r="M348" s="21">
        <v>0.9</v>
      </c>
      <c r="N348" s="222"/>
      <c r="O348" s="223" t="s">
        <v>223</v>
      </c>
      <c r="P348" s="224">
        <v>100</v>
      </c>
      <c r="Q348" s="19">
        <v>0.05</v>
      </c>
      <c r="R348" s="18" t="s">
        <v>26</v>
      </c>
    </row>
    <row r="349" spans="8:18">
      <c r="L349" s="18" t="s">
        <v>85</v>
      </c>
      <c r="M349" s="21">
        <v>1.1200000000000001</v>
      </c>
      <c r="N349" s="222" t="s">
        <v>5</v>
      </c>
      <c r="O349" s="223"/>
      <c r="P349" s="224">
        <v>101</v>
      </c>
      <c r="Q349" s="19">
        <v>0.05</v>
      </c>
      <c r="R349" s="18" t="s">
        <v>30</v>
      </c>
    </row>
    <row r="350" spans="8:18">
      <c r="L350" s="18" t="s">
        <v>90</v>
      </c>
      <c r="M350" s="21">
        <v>0.95</v>
      </c>
      <c r="N350" s="225" t="s">
        <v>6</v>
      </c>
      <c r="O350" s="223"/>
      <c r="P350" s="224">
        <v>101.25</v>
      </c>
      <c r="Q350" s="19">
        <v>0.05</v>
      </c>
      <c r="R350" s="18" t="s">
        <v>33</v>
      </c>
    </row>
    <row r="351" spans="8:18">
      <c r="L351" s="18" t="s">
        <v>91</v>
      </c>
      <c r="M351" s="21">
        <v>1.1000000000000001</v>
      </c>
      <c r="N351" s="225" t="s">
        <v>14</v>
      </c>
      <c r="O351" s="223" t="s">
        <v>222</v>
      </c>
      <c r="P351" s="224">
        <v>101.5</v>
      </c>
    </row>
    <row r="352" spans="8:18">
      <c r="L352" s="18" t="s">
        <v>92</v>
      </c>
      <c r="M352" s="81">
        <v>0.93</v>
      </c>
      <c r="N352" s="225"/>
      <c r="O352" s="223" t="s">
        <v>223</v>
      </c>
      <c r="P352" s="224">
        <v>101.5</v>
      </c>
    </row>
    <row r="353" spans="14:16">
      <c r="N353" s="226" t="s">
        <v>224</v>
      </c>
      <c r="O353" s="227"/>
      <c r="P353" s="228">
        <v>102</v>
      </c>
    </row>
    <row r="354" spans="14:16">
      <c r="N354" s="226">
        <v>18</v>
      </c>
      <c r="O354" s="227"/>
      <c r="P354" s="228">
        <v>102.5</v>
      </c>
    </row>
    <row r="355" spans="14:16">
      <c r="N355" s="226"/>
      <c r="O355" s="227" t="s">
        <v>225</v>
      </c>
      <c r="P355" s="228">
        <v>102.5</v>
      </c>
    </row>
    <row r="356" spans="14:16">
      <c r="N356" s="227" t="s">
        <v>226</v>
      </c>
      <c r="O356" s="227"/>
      <c r="P356" s="228">
        <v>102.25</v>
      </c>
    </row>
    <row r="357" spans="14:16">
      <c r="N357" s="226">
        <v>28</v>
      </c>
      <c r="O357" s="227"/>
      <c r="P357" s="228">
        <v>102.5</v>
      </c>
    </row>
    <row r="358" spans="14:16">
      <c r="N358" s="226"/>
      <c r="O358" s="227" t="s">
        <v>225</v>
      </c>
      <c r="P358" s="228">
        <v>102.5</v>
      </c>
    </row>
    <row r="359" spans="14:16">
      <c r="N359" s="227" t="s">
        <v>227</v>
      </c>
      <c r="O359" s="227" t="s">
        <v>16</v>
      </c>
      <c r="P359" s="228">
        <v>102</v>
      </c>
    </row>
    <row r="360" spans="14:16">
      <c r="N360" s="229"/>
      <c r="O360" s="212" t="s">
        <v>225</v>
      </c>
      <c r="P360" s="230">
        <v>102</v>
      </c>
    </row>
    <row r="361" spans="14:16">
      <c r="N361" s="229"/>
      <c r="O361" s="212"/>
      <c r="P361" s="212"/>
    </row>
  </sheetData>
  <mergeCells count="8">
    <mergeCell ref="BC2:BM2"/>
    <mergeCell ref="I26:J26"/>
    <mergeCell ref="I27:J27"/>
    <mergeCell ref="I28:J28"/>
    <mergeCell ref="C36:D36"/>
    <mergeCell ref="M36:S36"/>
    <mergeCell ref="U36:AA36"/>
    <mergeCell ref="AH36:AN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FF0000"/>
  </sheetPr>
  <dimension ref="A1:CH381"/>
  <sheetViews>
    <sheetView topLeftCell="D1" zoomScale="85" zoomScaleNormal="80" workbookViewId="0">
      <selection activeCell="CH2" sqref="CH2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customWidth="1"/>
    <col min="39" max="39" width="17.5703125" style="2" customWidth="1"/>
    <col min="40" max="40" width="18.140625" style="2" hidden="1" customWidth="1"/>
    <col min="41" max="41" width="17.5703125" style="2" hidden="1" customWidth="1"/>
    <col min="42" max="42" width="22.7109375" style="2" hidden="1" customWidth="1"/>
    <col min="43" max="43" width="13.42578125" style="4" hidden="1" customWidth="1"/>
    <col min="44" max="44" width="16.42578125" style="4" hidden="1" customWidth="1"/>
    <col min="45" max="45" width="18.7109375" style="4" hidden="1" customWidth="1"/>
    <col min="46" max="46" width="20.5703125" style="4" hidden="1" customWidth="1"/>
    <col min="47" max="47" width="16.28515625" style="5" hidden="1" customWidth="1"/>
    <col min="48" max="49" width="14.7109375" style="6" hidden="1" customWidth="1"/>
    <col min="50" max="50" width="20.140625" style="2" hidden="1" customWidth="1"/>
    <col min="51" max="51" width="11" style="2" hidden="1" customWidth="1"/>
    <col min="52" max="65" width="14.7109375" style="2" hidden="1" customWidth="1"/>
    <col min="66" max="66" width="18" style="2" hidden="1" customWidth="1"/>
    <col min="67" max="67" width="11.7109375" style="2" hidden="1" customWidth="1"/>
    <col min="68" max="68" width="23.5703125" style="2" hidden="1" customWidth="1"/>
    <col min="69" max="69" width="13.7109375" style="2" hidden="1" customWidth="1"/>
    <col min="70" max="70" width="4.140625" style="2" hidden="1" customWidth="1"/>
    <col min="71" max="71" width="3.85546875" style="91" hidden="1" customWidth="1"/>
    <col min="72" max="72" width="13" style="2" hidden="1" customWidth="1"/>
    <col min="73" max="73" width="9" style="2" hidden="1" customWidth="1"/>
    <col min="74" max="74" width="9" style="4" hidden="1" customWidth="1"/>
    <col min="75" max="76" width="10" style="2" hidden="1" customWidth="1"/>
    <col min="77" max="77" width="14.5703125" style="2" hidden="1" customWidth="1"/>
    <col min="78" max="78" width="7.140625" style="2" hidden="1" customWidth="1"/>
    <col min="79" max="80" width="6.7109375" style="2" hidden="1" customWidth="1"/>
    <col min="81" max="81" width="7.42578125" style="2" hidden="1" customWidth="1"/>
    <col min="82" max="82" width="10.7109375" style="2" hidden="1" customWidth="1"/>
    <col min="83" max="83" width="9" style="2" hidden="1" customWidth="1"/>
    <col min="84" max="84" width="18.85546875" style="2" hidden="1" customWidth="1"/>
    <col min="85" max="85" width="18.28515625" style="2" hidden="1" customWidth="1"/>
    <col min="86" max="86" width="16.5703125" style="2" customWidth="1"/>
    <col min="87" max="96" width="9" style="2" customWidth="1"/>
    <col min="97" max="16384" width="9" style="2"/>
  </cols>
  <sheetData>
    <row r="1" spans="3:68" ht="22.5">
      <c r="C1" s="1" t="s">
        <v>0</v>
      </c>
    </row>
    <row r="2" spans="3:68" ht="22.5" customHeight="1">
      <c r="C2" s="1" t="s">
        <v>1</v>
      </c>
      <c r="BC2" s="7" t="s">
        <v>2</v>
      </c>
      <c r="BD2" s="7"/>
      <c r="BE2" s="7"/>
      <c r="BF2" s="7"/>
      <c r="BG2" s="7"/>
      <c r="BH2" s="7"/>
      <c r="BI2" s="7"/>
      <c r="BJ2" s="7"/>
      <c r="BK2" s="7"/>
      <c r="BL2" s="7"/>
      <c r="BM2" s="7"/>
    </row>
    <row r="3" spans="3:68" ht="22.5">
      <c r="C3" s="8" t="s">
        <v>239</v>
      </c>
      <c r="AN3" s="9" t="s">
        <v>4</v>
      </c>
      <c r="AQ3" s="10" t="s">
        <v>5</v>
      </c>
      <c r="AR3" s="11" t="s">
        <v>6</v>
      </c>
      <c r="AS3" s="11" t="s">
        <v>7</v>
      </c>
      <c r="AT3" s="12" t="s">
        <v>8</v>
      </c>
      <c r="AU3" s="13" t="s">
        <v>9</v>
      </c>
      <c r="AV3" s="13" t="s">
        <v>10</v>
      </c>
      <c r="AW3" s="13" t="s">
        <v>11</v>
      </c>
      <c r="AX3" s="10" t="s">
        <v>12</v>
      </c>
      <c r="AY3" s="11" t="s">
        <v>13</v>
      </c>
      <c r="AZ3" s="11" t="s">
        <v>14</v>
      </c>
      <c r="BA3" s="14">
        <v>18</v>
      </c>
      <c r="BB3" s="14">
        <v>28</v>
      </c>
      <c r="BC3" s="14">
        <v>3</v>
      </c>
      <c r="BD3" s="14">
        <v>6</v>
      </c>
      <c r="BE3" s="14">
        <v>9</v>
      </c>
      <c r="BF3" s="14">
        <v>11</v>
      </c>
      <c r="BG3" s="14">
        <v>16</v>
      </c>
      <c r="BH3" s="14">
        <v>18</v>
      </c>
      <c r="BI3" s="14">
        <v>21</v>
      </c>
      <c r="BJ3" s="14">
        <v>23</v>
      </c>
      <c r="BK3" s="14">
        <v>27</v>
      </c>
      <c r="BL3" s="14">
        <v>29</v>
      </c>
      <c r="BM3" s="14">
        <v>36</v>
      </c>
      <c r="BO3" s="15" t="s">
        <v>15</v>
      </c>
    </row>
    <row r="4" spans="3:68" hidden="1">
      <c r="AI4" s="16"/>
      <c r="AJ4" s="16" t="s">
        <v>16</v>
      </c>
      <c r="AK4" s="16" t="s">
        <v>17</v>
      </c>
      <c r="AL4" s="2" t="s">
        <v>18</v>
      </c>
      <c r="AN4" s="17" t="s">
        <v>19</v>
      </c>
      <c r="AO4" s="18">
        <v>5</v>
      </c>
      <c r="AP4" s="18" t="s">
        <v>20</v>
      </c>
      <c r="AQ4" s="19">
        <v>1</v>
      </c>
      <c r="AR4" s="19">
        <v>1</v>
      </c>
      <c r="AS4" s="20">
        <v>1.01</v>
      </c>
      <c r="AT4" s="20">
        <v>1.01</v>
      </c>
      <c r="AU4" s="20">
        <v>1.02</v>
      </c>
      <c r="AV4" s="20">
        <v>1.02</v>
      </c>
      <c r="AW4" s="20">
        <v>1.0149999999999999</v>
      </c>
      <c r="AX4" s="20">
        <v>1.0149999999999999</v>
      </c>
      <c r="AY4" s="20">
        <v>1.0024999999999999</v>
      </c>
      <c r="AZ4" s="19">
        <v>1</v>
      </c>
      <c r="BA4" s="20">
        <v>1.01</v>
      </c>
      <c r="BB4" s="20">
        <v>1.02</v>
      </c>
      <c r="BC4" s="20">
        <v>1.01</v>
      </c>
      <c r="BD4" s="20">
        <v>1.01</v>
      </c>
      <c r="BE4" s="20">
        <v>1.01</v>
      </c>
      <c r="BF4" s="20">
        <v>1.02</v>
      </c>
      <c r="BG4" s="20">
        <v>1.02</v>
      </c>
      <c r="BH4" s="20">
        <v>1.02</v>
      </c>
      <c r="BI4" s="20">
        <v>1.03</v>
      </c>
      <c r="BJ4" s="20">
        <v>1.03</v>
      </c>
      <c r="BK4" s="20">
        <v>1.03</v>
      </c>
      <c r="BL4" s="20">
        <v>1.03</v>
      </c>
      <c r="BM4" s="20">
        <v>1.0249999999999999</v>
      </c>
      <c r="BN4" s="18" t="s">
        <v>20</v>
      </c>
      <c r="BO4" s="19">
        <v>0.02</v>
      </c>
      <c r="BP4" s="18" t="s">
        <v>21</v>
      </c>
    </row>
    <row r="5" spans="3:68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16" t="s">
        <v>23</v>
      </c>
      <c r="AJ5" s="16">
        <v>109</v>
      </c>
      <c r="AK5" s="16">
        <v>105</v>
      </c>
      <c r="AN5" s="17" t="s">
        <v>24</v>
      </c>
      <c r="AO5" s="18">
        <v>6</v>
      </c>
      <c r="AP5" s="18" t="s">
        <v>25</v>
      </c>
      <c r="AQ5" s="19">
        <v>1</v>
      </c>
      <c r="AR5" s="19">
        <v>1</v>
      </c>
      <c r="AS5" s="20">
        <v>1.01</v>
      </c>
      <c r="AT5" s="20">
        <v>1.01</v>
      </c>
      <c r="AU5" s="20">
        <v>1.02</v>
      </c>
      <c r="AV5" s="20">
        <v>1.02</v>
      </c>
      <c r="AW5" s="20">
        <v>1.0149999999999999</v>
      </c>
      <c r="AX5" s="20">
        <v>1.0149999999999999</v>
      </c>
      <c r="AY5" s="20">
        <v>1</v>
      </c>
      <c r="AZ5" s="19">
        <v>1</v>
      </c>
      <c r="BA5" s="20">
        <v>1.01</v>
      </c>
      <c r="BB5" s="20">
        <v>1.02</v>
      </c>
      <c r="BC5" s="20">
        <v>1.01</v>
      </c>
      <c r="BD5" s="20">
        <v>1.01</v>
      </c>
      <c r="BE5" s="20">
        <v>1.01</v>
      </c>
      <c r="BF5" s="20">
        <v>1.02</v>
      </c>
      <c r="BG5" s="20">
        <v>1.02</v>
      </c>
      <c r="BH5" s="20">
        <v>1.02</v>
      </c>
      <c r="BI5" s="20">
        <v>1.03</v>
      </c>
      <c r="BJ5" s="20">
        <v>1.03</v>
      </c>
      <c r="BK5" s="20">
        <v>1.03</v>
      </c>
      <c r="BL5" s="20">
        <v>1.03</v>
      </c>
      <c r="BM5" s="20">
        <v>1.0249999999999999</v>
      </c>
      <c r="BN5" s="18" t="s">
        <v>25</v>
      </c>
      <c r="BO5" s="19">
        <v>0.05</v>
      </c>
      <c r="BP5" s="18" t="s">
        <v>26</v>
      </c>
    </row>
    <row r="6" spans="3:68" hidden="1">
      <c r="J6" s="22"/>
      <c r="AB6" s="2"/>
      <c r="AC6" s="3"/>
      <c r="AD6" s="3"/>
      <c r="AE6" s="3"/>
      <c r="AF6" s="23" t="s">
        <v>27</v>
      </c>
      <c r="AG6" s="24">
        <v>100</v>
      </c>
      <c r="AH6" s="25"/>
      <c r="AI6" s="26" t="s">
        <v>28</v>
      </c>
      <c r="AJ6" s="16">
        <v>108</v>
      </c>
      <c r="AK6" s="16">
        <v>104</v>
      </c>
      <c r="AN6" s="17" t="s">
        <v>29</v>
      </c>
      <c r="AO6" s="18">
        <v>1</v>
      </c>
      <c r="AP6" s="18" t="s">
        <v>20</v>
      </c>
      <c r="AQ6" s="19">
        <v>1</v>
      </c>
      <c r="AR6" s="19">
        <v>1</v>
      </c>
      <c r="AS6" s="20">
        <v>1.01</v>
      </c>
      <c r="AT6" s="20">
        <v>1.01</v>
      </c>
      <c r="AU6" s="20">
        <v>1.02</v>
      </c>
      <c r="AV6" s="20">
        <v>1.02</v>
      </c>
      <c r="AW6" s="20">
        <v>1.0149999999999999</v>
      </c>
      <c r="AX6" s="20">
        <v>1.0149999999999999</v>
      </c>
      <c r="AY6" s="20">
        <v>1.0024999999999999</v>
      </c>
      <c r="AZ6" s="19">
        <v>1</v>
      </c>
      <c r="BA6" s="20">
        <v>1.01</v>
      </c>
      <c r="BB6" s="20">
        <v>1.02</v>
      </c>
      <c r="BC6" s="20">
        <v>1.01</v>
      </c>
      <c r="BD6" s="20">
        <v>1.01</v>
      </c>
      <c r="BE6" s="20">
        <v>1.01</v>
      </c>
      <c r="BF6" s="20">
        <v>1.02</v>
      </c>
      <c r="BG6" s="20">
        <v>1.02</v>
      </c>
      <c r="BH6" s="20">
        <v>1.02</v>
      </c>
      <c r="BI6" s="20">
        <v>1.03</v>
      </c>
      <c r="BJ6" s="20">
        <v>1.03</v>
      </c>
      <c r="BK6" s="20">
        <v>1.03</v>
      </c>
      <c r="BL6" s="20">
        <v>1.03</v>
      </c>
      <c r="BM6" s="20">
        <v>1.0249999999999999</v>
      </c>
      <c r="BN6" s="18" t="s">
        <v>20</v>
      </c>
      <c r="BO6" s="19">
        <v>0.05</v>
      </c>
      <c r="BP6" s="18" t="s">
        <v>30</v>
      </c>
    </row>
    <row r="7" spans="3:68" hidden="1">
      <c r="J7" s="22"/>
      <c r="AB7" s="2"/>
      <c r="AC7" s="3"/>
      <c r="AD7" s="3"/>
      <c r="AE7" s="3"/>
      <c r="AF7" s="3"/>
      <c r="AG7" s="3"/>
      <c r="AI7" s="16" t="s">
        <v>31</v>
      </c>
      <c r="AJ7" s="16">
        <v>107</v>
      </c>
      <c r="AK7" s="16">
        <v>103</v>
      </c>
      <c r="AN7" s="17" t="s">
        <v>32</v>
      </c>
      <c r="AO7" s="18">
        <v>1</v>
      </c>
      <c r="AP7" s="18" t="s">
        <v>20</v>
      </c>
      <c r="AQ7" s="19">
        <v>1</v>
      </c>
      <c r="AR7" s="19">
        <v>1</v>
      </c>
      <c r="AS7" s="20">
        <v>1.01</v>
      </c>
      <c r="AT7" s="20">
        <v>1.01</v>
      </c>
      <c r="AU7" s="20">
        <v>1.02</v>
      </c>
      <c r="AV7" s="20">
        <v>1.02</v>
      </c>
      <c r="AW7" s="20">
        <v>1.0149999999999999</v>
      </c>
      <c r="AX7" s="20">
        <v>1.0149999999999999</v>
      </c>
      <c r="AY7" s="20">
        <v>1.0024999999999999</v>
      </c>
      <c r="AZ7" s="19">
        <v>1</v>
      </c>
      <c r="BA7" s="20">
        <v>1.01</v>
      </c>
      <c r="BB7" s="20">
        <v>1.02</v>
      </c>
      <c r="BC7" s="20">
        <v>1.01</v>
      </c>
      <c r="BD7" s="20">
        <v>1.01</v>
      </c>
      <c r="BE7" s="20">
        <v>1.01</v>
      </c>
      <c r="BF7" s="20">
        <v>1.02</v>
      </c>
      <c r="BG7" s="20">
        <v>1.02</v>
      </c>
      <c r="BH7" s="20">
        <v>1.02</v>
      </c>
      <c r="BI7" s="20">
        <v>1.03</v>
      </c>
      <c r="BJ7" s="20">
        <v>1.03</v>
      </c>
      <c r="BK7" s="20">
        <v>1.03</v>
      </c>
      <c r="BL7" s="20">
        <v>1.03</v>
      </c>
      <c r="BM7" s="20">
        <v>1.0249999999999999</v>
      </c>
      <c r="BN7" s="18" t="s">
        <v>20</v>
      </c>
      <c r="BO7" s="19">
        <v>0.05</v>
      </c>
      <c r="BP7" s="18" t="s">
        <v>33</v>
      </c>
    </row>
    <row r="8" spans="3:68" hidden="1">
      <c r="J8" s="22"/>
      <c r="AB8" s="2"/>
      <c r="AC8" s="3"/>
      <c r="AD8" s="3"/>
      <c r="AE8" s="3"/>
      <c r="AF8" s="3"/>
      <c r="AG8" s="3"/>
      <c r="AI8" s="16" t="s">
        <v>34</v>
      </c>
      <c r="AJ8" s="16">
        <v>106</v>
      </c>
      <c r="AK8" s="16">
        <v>101</v>
      </c>
      <c r="AN8" s="17" t="s">
        <v>35</v>
      </c>
      <c r="AO8" s="18">
        <v>2</v>
      </c>
      <c r="AP8" s="18" t="s">
        <v>25</v>
      </c>
      <c r="AQ8" s="19">
        <v>1</v>
      </c>
      <c r="AR8" s="19">
        <v>1</v>
      </c>
      <c r="AS8" s="20">
        <v>1.01</v>
      </c>
      <c r="AT8" s="20">
        <v>1.01</v>
      </c>
      <c r="AU8" s="20">
        <v>1.02</v>
      </c>
      <c r="AV8" s="20">
        <v>1.02</v>
      </c>
      <c r="AW8" s="20">
        <v>1.0149999999999999</v>
      </c>
      <c r="AX8" s="20">
        <v>1.0149999999999999</v>
      </c>
      <c r="AY8" s="20">
        <v>1</v>
      </c>
      <c r="AZ8" s="19">
        <v>1</v>
      </c>
      <c r="BA8" s="20">
        <v>1.01</v>
      </c>
      <c r="BB8" s="20">
        <v>1.02</v>
      </c>
      <c r="BC8" s="20">
        <v>1.01</v>
      </c>
      <c r="BD8" s="20">
        <v>1.01</v>
      </c>
      <c r="BE8" s="20">
        <v>1.01</v>
      </c>
      <c r="BF8" s="20">
        <v>1.02</v>
      </c>
      <c r="BG8" s="20">
        <v>1.02</v>
      </c>
      <c r="BH8" s="20">
        <v>1.02</v>
      </c>
      <c r="BI8" s="20">
        <v>1.03</v>
      </c>
      <c r="BJ8" s="20">
        <v>1.03</v>
      </c>
      <c r="BK8" s="20">
        <v>1.03</v>
      </c>
      <c r="BL8" s="20">
        <v>1.03</v>
      </c>
      <c r="BM8" s="20">
        <v>1.0249999999999999</v>
      </c>
      <c r="BN8" s="18" t="s">
        <v>25</v>
      </c>
      <c r="BO8" s="27"/>
    </row>
    <row r="9" spans="3:68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3" t="s">
        <v>27</v>
      </c>
      <c r="AJ9" s="16">
        <v>100</v>
      </c>
      <c r="AK9" s="16">
        <v>100</v>
      </c>
      <c r="AN9" s="17" t="s">
        <v>38</v>
      </c>
      <c r="AO9" s="18">
        <v>1</v>
      </c>
      <c r="AP9" s="18" t="s">
        <v>20</v>
      </c>
      <c r="AQ9" s="19">
        <v>1</v>
      </c>
      <c r="AR9" s="19">
        <v>1</v>
      </c>
      <c r="AS9" s="20">
        <v>1.01</v>
      </c>
      <c r="AT9" s="20">
        <v>1.01</v>
      </c>
      <c r="AU9" s="20">
        <v>1.02</v>
      </c>
      <c r="AV9" s="20">
        <v>1.02</v>
      </c>
      <c r="AW9" s="20">
        <v>1.0149999999999999</v>
      </c>
      <c r="AX9" s="20">
        <v>1.0149999999999999</v>
      </c>
      <c r="AY9" s="20">
        <v>1.0024999999999999</v>
      </c>
      <c r="AZ9" s="19">
        <v>1</v>
      </c>
      <c r="BA9" s="20">
        <v>1.01</v>
      </c>
      <c r="BB9" s="20">
        <v>1.02</v>
      </c>
      <c r="BC9" s="20">
        <v>1.01</v>
      </c>
      <c r="BD9" s="20">
        <v>1.01</v>
      </c>
      <c r="BE9" s="20">
        <v>1.01</v>
      </c>
      <c r="BF9" s="20">
        <v>1.02</v>
      </c>
      <c r="BG9" s="20">
        <v>1.02</v>
      </c>
      <c r="BH9" s="20">
        <v>1.02</v>
      </c>
      <c r="BI9" s="20">
        <v>1.03</v>
      </c>
      <c r="BJ9" s="20">
        <v>1.03</v>
      </c>
      <c r="BK9" s="20">
        <v>1.03</v>
      </c>
      <c r="BL9" s="20">
        <v>1.03</v>
      </c>
      <c r="BM9" s="20">
        <v>1.0249999999999999</v>
      </c>
      <c r="BN9" s="18" t="s">
        <v>20</v>
      </c>
      <c r="BO9" s="27"/>
    </row>
    <row r="10" spans="3:68" hidden="1">
      <c r="J10" s="22"/>
      <c r="L10" s="29"/>
      <c r="V10" s="30" t="s">
        <v>39</v>
      </c>
      <c r="W10" s="31">
        <f t="shared" ref="W10:W28" si="0">Y10/$Y$29</f>
        <v>0</v>
      </c>
      <c r="X10" s="32">
        <v>101</v>
      </c>
      <c r="Y10" s="33">
        <f>COUNTIF($H$40:$H$318,X10)</f>
        <v>0</v>
      </c>
      <c r="Z10" s="34">
        <f t="shared" ref="Z10:Z28" si="1">X10*Y10</f>
        <v>0</v>
      </c>
      <c r="AA10" s="35">
        <v>113</v>
      </c>
      <c r="AB10" s="2"/>
      <c r="AC10" s="3"/>
      <c r="AD10" s="3"/>
      <c r="AE10" s="3"/>
      <c r="AF10" s="3"/>
      <c r="AG10" s="3"/>
      <c r="AH10" s="36"/>
      <c r="AI10" s="37" t="s">
        <v>40</v>
      </c>
      <c r="AJ10" s="16">
        <v>101</v>
      </c>
      <c r="AK10" s="16">
        <v>102</v>
      </c>
      <c r="AL10" s="38"/>
      <c r="AN10" s="17" t="s">
        <v>41</v>
      </c>
      <c r="AO10" s="18">
        <v>2</v>
      </c>
      <c r="AP10" s="18" t="s">
        <v>25</v>
      </c>
      <c r="AQ10" s="19">
        <v>1</v>
      </c>
      <c r="AR10" s="19">
        <v>1</v>
      </c>
      <c r="AS10" s="20">
        <v>1.01</v>
      </c>
      <c r="AT10" s="20">
        <v>1.01</v>
      </c>
      <c r="AU10" s="20">
        <v>1.02</v>
      </c>
      <c r="AV10" s="20">
        <v>1.02</v>
      </c>
      <c r="AW10" s="20">
        <v>1.0149999999999999</v>
      </c>
      <c r="AX10" s="20">
        <v>1.0149999999999999</v>
      </c>
      <c r="AY10" s="20">
        <v>1</v>
      </c>
      <c r="AZ10" s="19">
        <v>1</v>
      </c>
      <c r="BA10" s="20">
        <v>1.01</v>
      </c>
      <c r="BB10" s="20">
        <v>1.02</v>
      </c>
      <c r="BC10" s="20">
        <v>1.01</v>
      </c>
      <c r="BD10" s="20">
        <v>1.01</v>
      </c>
      <c r="BE10" s="20">
        <v>1.01</v>
      </c>
      <c r="BF10" s="20">
        <v>1.02</v>
      </c>
      <c r="BG10" s="20">
        <v>1.02</v>
      </c>
      <c r="BH10" s="20">
        <v>1.02</v>
      </c>
      <c r="BI10" s="20">
        <v>1.03</v>
      </c>
      <c r="BJ10" s="20">
        <v>1.03</v>
      </c>
      <c r="BK10" s="20">
        <v>1.03</v>
      </c>
      <c r="BL10" s="20">
        <v>1.03</v>
      </c>
      <c r="BM10" s="20">
        <v>1.0249999999999999</v>
      </c>
      <c r="BN10" s="18" t="s">
        <v>25</v>
      </c>
      <c r="BO10" s="27"/>
    </row>
    <row r="11" spans="3:68" hidden="1">
      <c r="J11" s="22"/>
      <c r="L11" s="39"/>
      <c r="O11" s="38"/>
      <c r="V11" s="40" t="s">
        <v>42</v>
      </c>
      <c r="W11" s="31">
        <f t="shared" si="0"/>
        <v>0</v>
      </c>
      <c r="X11" s="32">
        <v>66</v>
      </c>
      <c r="Y11" s="16">
        <f>COUNTIF($H$40:$H$318,X11)</f>
        <v>0</v>
      </c>
      <c r="Z11" s="34">
        <f t="shared" si="1"/>
        <v>0</v>
      </c>
      <c r="AA11" s="35">
        <v>78</v>
      </c>
      <c r="AB11" s="2"/>
      <c r="AC11" s="3"/>
      <c r="AD11" s="3"/>
      <c r="AE11" s="3"/>
      <c r="AF11" s="3"/>
      <c r="AG11" s="3"/>
      <c r="AH11" s="36"/>
      <c r="AI11" s="16" t="s">
        <v>43</v>
      </c>
      <c r="AJ11" s="16">
        <v>102</v>
      </c>
      <c r="AK11" s="16">
        <v>106</v>
      </c>
      <c r="AL11" s="38"/>
      <c r="AN11" s="17" t="s">
        <v>44</v>
      </c>
      <c r="AO11" s="18">
        <v>1</v>
      </c>
      <c r="AP11" s="18" t="s">
        <v>20</v>
      </c>
      <c r="AQ11" s="19">
        <v>1</v>
      </c>
      <c r="AR11" s="19">
        <v>1</v>
      </c>
      <c r="AS11" s="20">
        <v>1.01</v>
      </c>
      <c r="AT11" s="20">
        <v>1.01</v>
      </c>
      <c r="AU11" s="20">
        <v>1.02</v>
      </c>
      <c r="AV11" s="20">
        <v>1.02</v>
      </c>
      <c r="AW11" s="20">
        <v>1.0149999999999999</v>
      </c>
      <c r="AX11" s="20">
        <v>1.0149999999999999</v>
      </c>
      <c r="AY11" s="20">
        <v>1.0024999999999999</v>
      </c>
      <c r="AZ11" s="19">
        <v>1</v>
      </c>
      <c r="BA11" s="20">
        <v>1.01</v>
      </c>
      <c r="BB11" s="20">
        <v>1.02</v>
      </c>
      <c r="BC11" s="20">
        <v>1.01</v>
      </c>
      <c r="BD11" s="20">
        <v>1.01</v>
      </c>
      <c r="BE11" s="20">
        <v>1.01</v>
      </c>
      <c r="BF11" s="20">
        <v>1.02</v>
      </c>
      <c r="BG11" s="20">
        <v>1.02</v>
      </c>
      <c r="BH11" s="20">
        <v>1.02</v>
      </c>
      <c r="BI11" s="20">
        <v>1.03</v>
      </c>
      <c r="BJ11" s="20">
        <v>1.03</v>
      </c>
      <c r="BK11" s="20">
        <v>1.03</v>
      </c>
      <c r="BL11" s="20">
        <v>1.03</v>
      </c>
      <c r="BM11" s="20">
        <v>1.0249999999999999</v>
      </c>
      <c r="BN11" s="18" t="s">
        <v>20</v>
      </c>
      <c r="BO11" s="27"/>
    </row>
    <row r="12" spans="3:68" hidden="1">
      <c r="J12" s="22"/>
      <c r="V12" s="40" t="s">
        <v>45</v>
      </c>
      <c r="W12" s="31">
        <f t="shared" si="0"/>
        <v>0</v>
      </c>
      <c r="X12" s="32">
        <v>52</v>
      </c>
      <c r="Y12" s="16">
        <f>COUNTIF($H$40:$H$318,X12)</f>
        <v>0</v>
      </c>
      <c r="Z12" s="34">
        <f t="shared" si="1"/>
        <v>0</v>
      </c>
      <c r="AA12" s="35">
        <v>60</v>
      </c>
      <c r="AB12" s="2"/>
      <c r="AC12" s="3"/>
      <c r="AD12" s="3"/>
      <c r="AE12" s="3"/>
      <c r="AF12" s="3"/>
      <c r="AG12" s="3"/>
      <c r="AH12" s="36"/>
      <c r="AI12" s="16" t="s">
        <v>46</v>
      </c>
      <c r="AJ12" s="16">
        <v>103</v>
      </c>
      <c r="AK12" s="16">
        <v>107</v>
      </c>
      <c r="AL12" s="38"/>
      <c r="AN12" s="17" t="s">
        <v>47</v>
      </c>
      <c r="AO12" s="18">
        <v>2</v>
      </c>
      <c r="AP12" s="18" t="s">
        <v>25</v>
      </c>
      <c r="AQ12" s="19">
        <v>1</v>
      </c>
      <c r="AR12" s="19">
        <v>1</v>
      </c>
      <c r="AS12" s="20">
        <v>1.01</v>
      </c>
      <c r="AT12" s="20">
        <v>1.01</v>
      </c>
      <c r="AU12" s="20">
        <v>1.02</v>
      </c>
      <c r="AV12" s="20">
        <v>1.02</v>
      </c>
      <c r="AW12" s="20">
        <v>1.0149999999999999</v>
      </c>
      <c r="AX12" s="20">
        <v>1.0149999999999999</v>
      </c>
      <c r="AY12" s="20">
        <v>1</v>
      </c>
      <c r="AZ12" s="19">
        <v>1</v>
      </c>
      <c r="BA12" s="20">
        <v>1.01</v>
      </c>
      <c r="BB12" s="20">
        <v>1.02</v>
      </c>
      <c r="BC12" s="20">
        <v>1.01</v>
      </c>
      <c r="BD12" s="20">
        <v>1.01</v>
      </c>
      <c r="BE12" s="20">
        <v>1.01</v>
      </c>
      <c r="BF12" s="20">
        <v>1.02</v>
      </c>
      <c r="BG12" s="20">
        <v>1.02</v>
      </c>
      <c r="BH12" s="20">
        <v>1.02</v>
      </c>
      <c r="BI12" s="20">
        <v>1.03</v>
      </c>
      <c r="BJ12" s="20">
        <v>1.03</v>
      </c>
      <c r="BK12" s="20">
        <v>1.03</v>
      </c>
      <c r="BL12" s="20">
        <v>1.03</v>
      </c>
      <c r="BM12" s="20">
        <v>1.0249999999999999</v>
      </c>
      <c r="BN12" s="18" t="s">
        <v>25</v>
      </c>
      <c r="BO12" s="27"/>
    </row>
    <row r="13" spans="3:68" hidden="1">
      <c r="J13" s="22"/>
      <c r="V13" s="40" t="s">
        <v>48</v>
      </c>
      <c r="W13" s="31">
        <f t="shared" si="0"/>
        <v>0</v>
      </c>
      <c r="X13" s="32">
        <v>63</v>
      </c>
      <c r="Y13" s="16">
        <f>COUNTIF($H$40:$H$318,X13)/2</f>
        <v>0</v>
      </c>
      <c r="Z13" s="34">
        <f t="shared" si="1"/>
        <v>0</v>
      </c>
      <c r="AA13" s="35">
        <v>74</v>
      </c>
      <c r="AB13" s="2"/>
      <c r="AC13" s="3"/>
      <c r="AD13" s="3"/>
      <c r="AE13" s="3"/>
      <c r="AF13" s="3"/>
      <c r="AG13" s="3"/>
      <c r="AH13" s="36"/>
      <c r="AI13" s="16" t="s">
        <v>11</v>
      </c>
      <c r="AJ13" s="16">
        <v>104</v>
      </c>
      <c r="AK13" s="16">
        <v>108</v>
      </c>
      <c r="AL13" s="38"/>
      <c r="AN13" s="17" t="s">
        <v>49</v>
      </c>
      <c r="AO13" s="18">
        <v>1</v>
      </c>
      <c r="AP13" s="18" t="s">
        <v>20</v>
      </c>
      <c r="AQ13" s="19">
        <v>1</v>
      </c>
      <c r="AR13" s="19">
        <v>1</v>
      </c>
      <c r="AS13" s="20">
        <v>1.01</v>
      </c>
      <c r="AT13" s="20">
        <v>1.01</v>
      </c>
      <c r="AU13" s="20">
        <v>1.02</v>
      </c>
      <c r="AV13" s="20">
        <v>1.02</v>
      </c>
      <c r="AW13" s="20">
        <v>1.0149999999999999</v>
      </c>
      <c r="AX13" s="20">
        <v>1.0149999999999999</v>
      </c>
      <c r="AY13" s="20">
        <v>1.0024999999999999</v>
      </c>
      <c r="AZ13" s="19">
        <v>1</v>
      </c>
      <c r="BA13" s="20">
        <v>1.01</v>
      </c>
      <c r="BB13" s="20">
        <v>1.02</v>
      </c>
      <c r="BC13" s="20">
        <v>1.01</v>
      </c>
      <c r="BD13" s="20">
        <v>1.01</v>
      </c>
      <c r="BE13" s="20">
        <v>1.01</v>
      </c>
      <c r="BF13" s="20">
        <v>1.02</v>
      </c>
      <c r="BG13" s="20">
        <v>1.02</v>
      </c>
      <c r="BH13" s="20">
        <v>1.02</v>
      </c>
      <c r="BI13" s="20">
        <v>1.03</v>
      </c>
      <c r="BJ13" s="20">
        <v>1.03</v>
      </c>
      <c r="BK13" s="20">
        <v>1.03</v>
      </c>
      <c r="BL13" s="20">
        <v>1.03</v>
      </c>
      <c r="BM13" s="20">
        <v>1.0249999999999999</v>
      </c>
      <c r="BN13" s="18" t="s">
        <v>20</v>
      </c>
      <c r="BO13" s="27"/>
    </row>
    <row r="14" spans="3:68" hidden="1">
      <c r="J14" s="22"/>
      <c r="V14" s="40" t="s">
        <v>50</v>
      </c>
      <c r="W14" s="31">
        <f t="shared" si="0"/>
        <v>0</v>
      </c>
      <c r="X14" s="32">
        <v>57</v>
      </c>
      <c r="Y14" s="16">
        <f>COUNTIF($H$40:$H$318,X14)</f>
        <v>0</v>
      </c>
      <c r="Z14" s="34">
        <f t="shared" si="1"/>
        <v>0</v>
      </c>
      <c r="AA14" s="35">
        <v>67</v>
      </c>
      <c r="AB14" s="2"/>
      <c r="AC14" s="3"/>
      <c r="AD14" s="3"/>
      <c r="AE14" s="3"/>
      <c r="AF14" s="3"/>
      <c r="AG14" s="3"/>
      <c r="AH14" s="36"/>
      <c r="AI14" s="16" t="s">
        <v>12</v>
      </c>
      <c r="AJ14" s="16">
        <v>105</v>
      </c>
      <c r="AK14" s="16">
        <v>109</v>
      </c>
      <c r="AL14" s="38"/>
      <c r="AN14" s="17" t="s">
        <v>51</v>
      </c>
      <c r="AO14" s="18">
        <v>2</v>
      </c>
      <c r="AP14" s="18" t="s">
        <v>25</v>
      </c>
      <c r="AQ14" s="19">
        <v>1</v>
      </c>
      <c r="AR14" s="19">
        <v>1</v>
      </c>
      <c r="AS14" s="20">
        <v>1.01</v>
      </c>
      <c r="AT14" s="20">
        <v>1.01</v>
      </c>
      <c r="AU14" s="20">
        <v>1.02</v>
      </c>
      <c r="AV14" s="20">
        <v>1.02</v>
      </c>
      <c r="AW14" s="20">
        <v>1.0149999999999999</v>
      </c>
      <c r="AX14" s="20">
        <v>1.0149999999999999</v>
      </c>
      <c r="AY14" s="20">
        <v>1</v>
      </c>
      <c r="AZ14" s="19">
        <v>1</v>
      </c>
      <c r="BA14" s="20">
        <v>1.01</v>
      </c>
      <c r="BB14" s="20">
        <v>1.02</v>
      </c>
      <c r="BC14" s="20">
        <v>1.01</v>
      </c>
      <c r="BD14" s="20">
        <v>1.01</v>
      </c>
      <c r="BE14" s="20">
        <v>1.01</v>
      </c>
      <c r="BF14" s="20">
        <v>1.02</v>
      </c>
      <c r="BG14" s="20">
        <v>1.02</v>
      </c>
      <c r="BH14" s="20">
        <v>1.02</v>
      </c>
      <c r="BI14" s="20">
        <v>1.03</v>
      </c>
      <c r="BJ14" s="20">
        <v>1.03</v>
      </c>
      <c r="BK14" s="20">
        <v>1.03</v>
      </c>
      <c r="BL14" s="20">
        <v>1.03</v>
      </c>
      <c r="BM14" s="20">
        <v>1.0249999999999999</v>
      </c>
      <c r="BN14" s="18" t="s">
        <v>25</v>
      </c>
      <c r="BO14" s="27"/>
    </row>
    <row r="15" spans="3:68" hidden="1">
      <c r="J15" s="22"/>
      <c r="V15" s="40" t="s">
        <v>52</v>
      </c>
      <c r="W15" s="31">
        <f t="shared" si="0"/>
        <v>0</v>
      </c>
      <c r="X15" s="32">
        <v>63</v>
      </c>
      <c r="Y15" s="16">
        <f>COUNTIF($H$40:$H$318,X15)/2</f>
        <v>0</v>
      </c>
      <c r="Z15" s="34">
        <f t="shared" si="1"/>
        <v>0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  <c r="AO15" s="18">
        <v>1</v>
      </c>
      <c r="AP15" s="18" t="s">
        <v>20</v>
      </c>
      <c r="AQ15" s="19">
        <v>1</v>
      </c>
      <c r="AR15" s="19">
        <v>1</v>
      </c>
      <c r="AS15" s="20">
        <v>1.01</v>
      </c>
      <c r="AT15" s="20">
        <v>1.01</v>
      </c>
      <c r="AU15" s="20">
        <v>1.02</v>
      </c>
      <c r="AV15" s="20">
        <v>1.02</v>
      </c>
      <c r="AW15" s="20">
        <v>1.0149999999999999</v>
      </c>
      <c r="AX15" s="20">
        <v>1.0149999999999999</v>
      </c>
      <c r="AY15" s="20">
        <v>1.0024999999999999</v>
      </c>
      <c r="AZ15" s="19">
        <v>1</v>
      </c>
      <c r="BA15" s="20">
        <v>1.01</v>
      </c>
      <c r="BB15" s="20">
        <v>1.02</v>
      </c>
      <c r="BC15" s="20">
        <v>1.01</v>
      </c>
      <c r="BD15" s="20">
        <v>1.01</v>
      </c>
      <c r="BE15" s="20">
        <v>1.01</v>
      </c>
      <c r="BF15" s="20">
        <v>1.02</v>
      </c>
      <c r="BG15" s="20">
        <v>1.02</v>
      </c>
      <c r="BH15" s="20">
        <v>1.02</v>
      </c>
      <c r="BI15" s="20">
        <v>1.03</v>
      </c>
      <c r="BJ15" s="20">
        <v>1.03</v>
      </c>
      <c r="BK15" s="20">
        <v>1.03</v>
      </c>
      <c r="BL15" s="20">
        <v>1.03</v>
      </c>
      <c r="BM15" s="20">
        <v>1.0249999999999999</v>
      </c>
      <c r="BN15" s="18" t="s">
        <v>20</v>
      </c>
      <c r="BO15" s="27"/>
    </row>
    <row r="16" spans="3:68" hidden="1">
      <c r="J16" s="22"/>
      <c r="V16" s="41" t="s">
        <v>54</v>
      </c>
      <c r="W16" s="42">
        <f t="shared" si="0"/>
        <v>0</v>
      </c>
      <c r="X16" s="32">
        <v>85</v>
      </c>
      <c r="Y16" s="33">
        <f>COUNTIF($H$40:$H$318,X16)</f>
        <v>0</v>
      </c>
      <c r="Z16" s="34">
        <f t="shared" si="1"/>
        <v>0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  <c r="AO16" s="18">
        <v>2</v>
      </c>
      <c r="AP16" s="18" t="s">
        <v>25</v>
      </c>
      <c r="AQ16" s="19">
        <v>1</v>
      </c>
      <c r="AR16" s="19">
        <v>1</v>
      </c>
      <c r="AS16" s="20">
        <v>1.01</v>
      </c>
      <c r="AT16" s="20">
        <v>1.01</v>
      </c>
      <c r="AU16" s="20">
        <v>1.02</v>
      </c>
      <c r="AV16" s="20">
        <v>1.02</v>
      </c>
      <c r="AW16" s="20">
        <v>1.0149999999999999</v>
      </c>
      <c r="AX16" s="20">
        <v>1.0149999999999999</v>
      </c>
      <c r="AY16" s="20">
        <v>1</v>
      </c>
      <c r="AZ16" s="19">
        <v>1</v>
      </c>
      <c r="BA16" s="20">
        <v>1.01</v>
      </c>
      <c r="BB16" s="20">
        <v>1.02</v>
      </c>
      <c r="BC16" s="20">
        <v>1.01</v>
      </c>
      <c r="BD16" s="20">
        <v>1.01</v>
      </c>
      <c r="BE16" s="20">
        <v>1.01</v>
      </c>
      <c r="BF16" s="20">
        <v>1.02</v>
      </c>
      <c r="BG16" s="20">
        <v>1.02</v>
      </c>
      <c r="BH16" s="20">
        <v>1.02</v>
      </c>
      <c r="BI16" s="20">
        <v>1.03</v>
      </c>
      <c r="BJ16" s="20">
        <v>1.03</v>
      </c>
      <c r="BK16" s="20">
        <v>1.03</v>
      </c>
      <c r="BL16" s="20">
        <v>1.03</v>
      </c>
      <c r="BM16" s="20">
        <v>1.0249999999999999</v>
      </c>
      <c r="BN16" s="18" t="s">
        <v>25</v>
      </c>
      <c r="BO16" s="27"/>
    </row>
    <row r="17" spans="3:67" hidden="1">
      <c r="J17" s="22"/>
      <c r="V17" s="40" t="s">
        <v>56</v>
      </c>
      <c r="W17" s="31">
        <f t="shared" si="0"/>
        <v>0.1015531660692951</v>
      </c>
      <c r="X17" s="32">
        <v>74</v>
      </c>
      <c r="Y17" s="43">
        <f>COUNTIF($H$40:$H$318,X17)/3</f>
        <v>28.333333333333332</v>
      </c>
      <c r="Z17" s="34">
        <f t="shared" si="1"/>
        <v>2096.6666666666665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  <c r="AO17" s="18">
        <v>1</v>
      </c>
      <c r="AP17" s="18" t="s">
        <v>20</v>
      </c>
      <c r="AQ17" s="19">
        <v>1</v>
      </c>
      <c r="AR17" s="19">
        <v>1</v>
      </c>
      <c r="AS17" s="20">
        <v>1.01</v>
      </c>
      <c r="AT17" s="20">
        <v>1.01</v>
      </c>
      <c r="AU17" s="20">
        <v>1.02</v>
      </c>
      <c r="AV17" s="20">
        <v>1.02</v>
      </c>
      <c r="AW17" s="20">
        <v>1.0149999999999999</v>
      </c>
      <c r="AX17" s="20">
        <v>1.0149999999999999</v>
      </c>
      <c r="AY17" s="20">
        <v>1.0024999999999999</v>
      </c>
      <c r="AZ17" s="19">
        <v>1</v>
      </c>
      <c r="BA17" s="20">
        <v>1.01</v>
      </c>
      <c r="BB17" s="20">
        <v>1.02</v>
      </c>
      <c r="BC17" s="20">
        <v>1.01</v>
      </c>
      <c r="BD17" s="20">
        <v>1.01</v>
      </c>
      <c r="BE17" s="20">
        <v>1.01</v>
      </c>
      <c r="BF17" s="20">
        <v>1.02</v>
      </c>
      <c r="BG17" s="20">
        <v>1.02</v>
      </c>
      <c r="BH17" s="20">
        <v>1.02</v>
      </c>
      <c r="BI17" s="20">
        <v>1.03</v>
      </c>
      <c r="BJ17" s="20">
        <v>1.03</v>
      </c>
      <c r="BK17" s="20">
        <v>1.03</v>
      </c>
      <c r="BL17" s="20">
        <v>1.03</v>
      </c>
      <c r="BM17" s="20">
        <v>1.0249999999999999</v>
      </c>
      <c r="BN17" s="18" t="s">
        <v>20</v>
      </c>
      <c r="BO17" s="27"/>
    </row>
    <row r="18" spans="3:67" hidden="1">
      <c r="I18" s="44">
        <v>23794050</v>
      </c>
      <c r="J18" s="22"/>
      <c r="V18" s="40" t="s">
        <v>58</v>
      </c>
      <c r="W18" s="31">
        <f t="shared" si="0"/>
        <v>9.8566308243727599E-2</v>
      </c>
      <c r="X18" s="32">
        <v>90</v>
      </c>
      <c r="Y18" s="45">
        <f>COUNTIF($H$40:$H$318,X18)/4</f>
        <v>27.5</v>
      </c>
      <c r="Z18" s="34">
        <f t="shared" si="1"/>
        <v>2475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  <c r="AO18" s="18">
        <v>2</v>
      </c>
      <c r="AP18" s="18" t="s">
        <v>25</v>
      </c>
      <c r="AQ18" s="19">
        <v>1</v>
      </c>
      <c r="AR18" s="19">
        <v>1</v>
      </c>
      <c r="AS18" s="20">
        <v>1.01</v>
      </c>
      <c r="AT18" s="20">
        <v>1.01</v>
      </c>
      <c r="AU18" s="20">
        <v>1.02</v>
      </c>
      <c r="AV18" s="20">
        <v>1.02</v>
      </c>
      <c r="AW18" s="20">
        <v>1.0149999999999999</v>
      </c>
      <c r="AX18" s="20">
        <v>1.0149999999999999</v>
      </c>
      <c r="AY18" s="20">
        <v>1</v>
      </c>
      <c r="AZ18" s="19">
        <v>1</v>
      </c>
      <c r="BA18" s="20">
        <v>1.01</v>
      </c>
      <c r="BB18" s="20">
        <v>1.02</v>
      </c>
      <c r="BC18" s="20">
        <v>1.01</v>
      </c>
      <c r="BD18" s="20">
        <v>1.01</v>
      </c>
      <c r="BE18" s="20">
        <v>1.01</v>
      </c>
      <c r="BF18" s="20">
        <v>1.02</v>
      </c>
      <c r="BG18" s="20">
        <v>1.02</v>
      </c>
      <c r="BH18" s="20">
        <v>1.02</v>
      </c>
      <c r="BI18" s="20">
        <v>1.03</v>
      </c>
      <c r="BJ18" s="20">
        <v>1.03</v>
      </c>
      <c r="BK18" s="20">
        <v>1.03</v>
      </c>
      <c r="BL18" s="20">
        <v>1.03</v>
      </c>
      <c r="BM18" s="20">
        <v>1.0249999999999999</v>
      </c>
      <c r="BN18" s="18" t="s">
        <v>25</v>
      </c>
      <c r="BO18" s="27"/>
    </row>
    <row r="19" spans="3:67" hidden="1">
      <c r="I19" s="44">
        <f>I18+(I18*5%)</f>
        <v>24983752.5</v>
      </c>
      <c r="J19" s="22"/>
      <c r="V19" s="40" t="s">
        <v>60</v>
      </c>
      <c r="W19" s="31">
        <f t="shared" si="0"/>
        <v>9.8566308243727599E-2</v>
      </c>
      <c r="X19" s="32">
        <v>90</v>
      </c>
      <c r="Y19" s="45">
        <f>COUNTIF($H$40:$H$318,X19)/4</f>
        <v>27.5</v>
      </c>
      <c r="Z19" s="34">
        <f t="shared" si="1"/>
        <v>2475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  <c r="AO19" s="18">
        <v>1</v>
      </c>
      <c r="AP19" s="18" t="s">
        <v>20</v>
      </c>
      <c r="AQ19" s="19">
        <v>1</v>
      </c>
      <c r="AR19" s="19">
        <v>1</v>
      </c>
      <c r="AS19" s="20">
        <v>1.01</v>
      </c>
      <c r="AT19" s="20">
        <v>1.01</v>
      </c>
      <c r="AU19" s="20">
        <v>1.02</v>
      </c>
      <c r="AV19" s="20">
        <v>1.02</v>
      </c>
      <c r="AW19" s="20">
        <v>1.0149999999999999</v>
      </c>
      <c r="AX19" s="20">
        <v>1.0149999999999999</v>
      </c>
      <c r="AY19" s="20">
        <v>1.0024999999999999</v>
      </c>
      <c r="AZ19" s="19">
        <v>1</v>
      </c>
      <c r="BA19" s="20">
        <v>1.01</v>
      </c>
      <c r="BB19" s="20">
        <v>1.02</v>
      </c>
      <c r="BC19" s="20">
        <v>1.01</v>
      </c>
      <c r="BD19" s="20">
        <v>1.01</v>
      </c>
      <c r="BE19" s="20">
        <v>1.01</v>
      </c>
      <c r="BF19" s="20">
        <v>1.02</v>
      </c>
      <c r="BG19" s="20">
        <v>1.02</v>
      </c>
      <c r="BH19" s="20">
        <v>1.02</v>
      </c>
      <c r="BI19" s="20">
        <v>1.03</v>
      </c>
      <c r="BJ19" s="20">
        <v>1.03</v>
      </c>
      <c r="BK19" s="20">
        <v>1.03</v>
      </c>
      <c r="BL19" s="20">
        <v>1.03</v>
      </c>
      <c r="BM19" s="20">
        <v>1.0249999999999999</v>
      </c>
      <c r="BN19" s="18" t="s">
        <v>20</v>
      </c>
      <c r="BO19" s="27"/>
    </row>
    <row r="20" spans="3:67" hidden="1">
      <c r="I20" s="44">
        <f>I18+(I18*11.112%)</f>
        <v>26438044.835999999</v>
      </c>
      <c r="J20" s="22"/>
      <c r="V20" s="40" t="s">
        <v>62</v>
      </c>
      <c r="W20" s="31">
        <f t="shared" si="0"/>
        <v>9.8566308243727599E-2</v>
      </c>
      <c r="X20" s="32">
        <v>90</v>
      </c>
      <c r="Y20" s="45">
        <f>COUNTIF($H$40:$H$318,X20)/4</f>
        <v>27.5</v>
      </c>
      <c r="Z20" s="34">
        <f t="shared" si="1"/>
        <v>2475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  <c r="AO20" s="18">
        <v>2</v>
      </c>
      <c r="AP20" s="18" t="s">
        <v>25</v>
      </c>
      <c r="AQ20" s="19">
        <v>1</v>
      </c>
      <c r="AR20" s="19">
        <v>1</v>
      </c>
      <c r="AS20" s="20">
        <v>1.01</v>
      </c>
      <c r="AT20" s="20">
        <v>1.01</v>
      </c>
      <c r="AU20" s="20">
        <v>1.02</v>
      </c>
      <c r="AV20" s="20">
        <v>1.02</v>
      </c>
      <c r="AW20" s="20">
        <v>1.0149999999999999</v>
      </c>
      <c r="AX20" s="20">
        <v>1.0149999999999999</v>
      </c>
      <c r="AY20" s="20">
        <v>1</v>
      </c>
      <c r="AZ20" s="19">
        <v>1</v>
      </c>
      <c r="BA20" s="20">
        <v>1.01</v>
      </c>
      <c r="BB20" s="20">
        <v>1.02</v>
      </c>
      <c r="BC20" s="20">
        <v>1.01</v>
      </c>
      <c r="BD20" s="20">
        <v>1.01</v>
      </c>
      <c r="BE20" s="20">
        <v>1.01</v>
      </c>
      <c r="BF20" s="20">
        <v>1.02</v>
      </c>
      <c r="BG20" s="20">
        <v>1.02</v>
      </c>
      <c r="BH20" s="20">
        <v>1.02</v>
      </c>
      <c r="BI20" s="20">
        <v>1.03</v>
      </c>
      <c r="BJ20" s="20">
        <v>1.03</v>
      </c>
      <c r="BK20" s="20">
        <v>1.03</v>
      </c>
      <c r="BL20" s="20">
        <v>1.03</v>
      </c>
      <c r="BM20" s="20">
        <v>1.0249999999999999</v>
      </c>
      <c r="BN20" s="18" t="s">
        <v>25</v>
      </c>
      <c r="BO20" s="27"/>
    </row>
    <row r="21" spans="3:67" hidden="1">
      <c r="I21" s="250">
        <f>I20+(I20*2%)</f>
        <v>26966805.732719999</v>
      </c>
      <c r="J21" s="22"/>
      <c r="V21" s="40" t="s">
        <v>64</v>
      </c>
      <c r="W21" s="31">
        <f t="shared" si="0"/>
        <v>9.8566308243727599E-2</v>
      </c>
      <c r="X21" s="32">
        <v>90</v>
      </c>
      <c r="Y21" s="45">
        <f>COUNTIF($H$40:$H$318,X21)/4</f>
        <v>27.5</v>
      </c>
      <c r="Z21" s="34">
        <f t="shared" si="1"/>
        <v>2475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  <c r="AO21" s="18">
        <v>3</v>
      </c>
      <c r="AP21" s="18" t="s">
        <v>20</v>
      </c>
      <c r="AQ21" s="19">
        <v>1</v>
      </c>
      <c r="AR21" s="19">
        <v>1</v>
      </c>
      <c r="AS21" s="20">
        <v>1.01</v>
      </c>
      <c r="AT21" s="20">
        <v>1.01</v>
      </c>
      <c r="AU21" s="20">
        <v>1.02</v>
      </c>
      <c r="AV21" s="20">
        <v>1.02</v>
      </c>
      <c r="AW21" s="20">
        <v>1.0149999999999999</v>
      </c>
      <c r="AX21" s="20">
        <v>1.0149999999999999</v>
      </c>
      <c r="AY21" s="20">
        <v>1.0024999999999999</v>
      </c>
      <c r="AZ21" s="19">
        <v>1</v>
      </c>
      <c r="BA21" s="20">
        <v>1.01</v>
      </c>
      <c r="BB21" s="20">
        <v>1.02</v>
      </c>
      <c r="BC21" s="20">
        <v>1.01</v>
      </c>
      <c r="BD21" s="20">
        <v>1.01</v>
      </c>
      <c r="BE21" s="20">
        <v>1.01</v>
      </c>
      <c r="BF21" s="20">
        <v>1.02</v>
      </c>
      <c r="BG21" s="20">
        <v>1.02</v>
      </c>
      <c r="BH21" s="20">
        <v>1.02</v>
      </c>
      <c r="BI21" s="20">
        <v>1.03</v>
      </c>
      <c r="BJ21" s="20">
        <v>1.03</v>
      </c>
      <c r="BK21" s="20">
        <v>1.03</v>
      </c>
      <c r="BL21" s="20">
        <v>1.03</v>
      </c>
      <c r="BM21" s="20">
        <v>1.0249999999999999</v>
      </c>
      <c r="BN21" s="18" t="s">
        <v>20</v>
      </c>
      <c r="BO21" s="27"/>
    </row>
    <row r="22" spans="3:67" hidden="1">
      <c r="J22" s="22"/>
      <c r="S22" s="47"/>
      <c r="U22" s="24" t="s">
        <v>66</v>
      </c>
      <c r="V22" s="40" t="s">
        <v>67</v>
      </c>
      <c r="W22" s="31">
        <f t="shared" si="0"/>
        <v>0.1015531660692951</v>
      </c>
      <c r="X22" s="32">
        <v>74</v>
      </c>
      <c r="Y22" s="43">
        <f>COUNTIF($H$40:$H$318,X22)/3</f>
        <v>28.333333333333332</v>
      </c>
      <c r="Z22" s="34">
        <f t="shared" si="1"/>
        <v>2096.6666666666665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  <c r="AO22" s="18">
        <v>4</v>
      </c>
      <c r="AP22" s="18" t="s">
        <v>25</v>
      </c>
      <c r="AQ22" s="19">
        <v>1</v>
      </c>
      <c r="AR22" s="19">
        <v>1</v>
      </c>
      <c r="AS22" s="20">
        <v>1.01</v>
      </c>
      <c r="AT22" s="20">
        <v>1.01</v>
      </c>
      <c r="AU22" s="20">
        <v>1.02</v>
      </c>
      <c r="AV22" s="20">
        <v>1.02</v>
      </c>
      <c r="AW22" s="20">
        <v>1.0149999999999999</v>
      </c>
      <c r="AX22" s="20">
        <v>1.0149999999999999</v>
      </c>
      <c r="AY22" s="20">
        <v>1</v>
      </c>
      <c r="AZ22" s="19">
        <v>1</v>
      </c>
      <c r="BA22" s="20">
        <v>1.01</v>
      </c>
      <c r="BB22" s="20">
        <v>1.02</v>
      </c>
      <c r="BC22" s="20">
        <v>1.01</v>
      </c>
      <c r="BD22" s="20">
        <v>1.01</v>
      </c>
      <c r="BE22" s="20">
        <v>1.01</v>
      </c>
      <c r="BF22" s="20">
        <v>1.02</v>
      </c>
      <c r="BG22" s="20">
        <v>1.02</v>
      </c>
      <c r="BH22" s="20">
        <v>1.02</v>
      </c>
      <c r="BI22" s="20">
        <v>1.03</v>
      </c>
      <c r="BJ22" s="20">
        <v>1.03</v>
      </c>
      <c r="BK22" s="20">
        <v>1.03</v>
      </c>
      <c r="BL22" s="20">
        <v>1.03</v>
      </c>
      <c r="BM22" s="20">
        <v>1.0249999999999999</v>
      </c>
      <c r="BN22" s="18" t="s">
        <v>25</v>
      </c>
      <c r="BO22" s="27"/>
    </row>
    <row r="23" spans="3:67" hidden="1">
      <c r="J23" s="22"/>
      <c r="S23" s="47"/>
      <c r="U23" s="24" t="s">
        <v>66</v>
      </c>
      <c r="V23" s="30" t="s">
        <v>70</v>
      </c>
      <c r="W23" s="31">
        <f t="shared" si="0"/>
        <v>0</v>
      </c>
      <c r="X23" s="48">
        <v>51</v>
      </c>
      <c r="Y23" s="16">
        <f>COUNTIF($H$40:$H$318,X23)</f>
        <v>0</v>
      </c>
      <c r="Z23" s="34">
        <f t="shared" si="1"/>
        <v>0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  <c r="AU23" s="4"/>
      <c r="AV23" s="4"/>
      <c r="AW23" s="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3:67" hidden="1">
      <c r="J24" s="49"/>
      <c r="U24" s="24" t="s">
        <v>66</v>
      </c>
      <c r="V24" s="50" t="s">
        <v>72</v>
      </c>
      <c r="W24" s="31">
        <f t="shared" si="0"/>
        <v>0.1003584229390681</v>
      </c>
      <c r="X24" s="48">
        <v>156</v>
      </c>
      <c r="Y24" s="33">
        <f>COUNTIF($H$40:$H$318,X24)</f>
        <v>28</v>
      </c>
      <c r="Z24" s="34">
        <f t="shared" si="1"/>
        <v>4368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  <c r="AU24" s="4"/>
      <c r="AV24" s="4"/>
      <c r="AW24" s="4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3:67" hidden="1">
      <c r="J25" s="22"/>
      <c r="S25" s="47"/>
      <c r="U25" s="24" t="s">
        <v>66</v>
      </c>
      <c r="V25" s="51" t="s">
        <v>74</v>
      </c>
      <c r="W25" s="42">
        <f t="shared" si="0"/>
        <v>0.1015531660692951</v>
      </c>
      <c r="X25" s="48">
        <v>74</v>
      </c>
      <c r="Y25" s="52">
        <f>COUNTIF($H$40:$H$318,X25)/3</f>
        <v>28.333333333333332</v>
      </c>
      <c r="Z25" s="34">
        <f t="shared" si="1"/>
        <v>2096.6666666666665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  <c r="AU25" s="4"/>
      <c r="AV25" s="2"/>
      <c r="AW25" s="2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3:67" hidden="1">
      <c r="C26" s="53"/>
      <c r="D26" s="53"/>
      <c r="E26" s="53"/>
      <c r="F26" s="53"/>
      <c r="G26" s="53"/>
      <c r="H26" s="53"/>
      <c r="I26" s="54">
        <v>0</v>
      </c>
      <c r="J26" s="55"/>
      <c r="K26" s="46" t="s">
        <v>76</v>
      </c>
      <c r="L26" s="2" t="s">
        <v>77</v>
      </c>
      <c r="M26" s="56">
        <f>M330</f>
        <v>24420927.945326388</v>
      </c>
      <c r="N26" s="57">
        <f>M26/M27</f>
        <v>0.83564491880367653</v>
      </c>
      <c r="S26" s="47"/>
      <c r="U26" s="24" t="s">
        <v>66</v>
      </c>
      <c r="V26" s="50" t="s">
        <v>78</v>
      </c>
      <c r="W26" s="31">
        <f t="shared" si="0"/>
        <v>0.1003584229390681</v>
      </c>
      <c r="X26" s="48">
        <v>120</v>
      </c>
      <c r="Y26" s="16">
        <f>COUNTIF($H$40:$H$318,X26)</f>
        <v>28</v>
      </c>
      <c r="Z26" s="34">
        <f t="shared" si="1"/>
        <v>3360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  <c r="AU26" s="4"/>
      <c r="AV26" s="2"/>
      <c r="AW26" s="2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3:67" hidden="1">
      <c r="C27" s="53" t="s">
        <v>81</v>
      </c>
      <c r="D27" s="53"/>
      <c r="E27" s="53"/>
      <c r="F27" s="53"/>
      <c r="G27" s="53"/>
      <c r="H27" s="53"/>
      <c r="I27" s="59">
        <v>26966806</v>
      </c>
      <c r="J27" s="60"/>
      <c r="K27" s="46" t="s">
        <v>76</v>
      </c>
      <c r="L27" s="18" t="s">
        <v>82</v>
      </c>
      <c r="M27" s="61">
        <f>M332</f>
        <v>29224048.870287877</v>
      </c>
      <c r="N27" s="62"/>
      <c r="O27" s="63">
        <f>M27*95%</f>
        <v>27762846.426773481</v>
      </c>
      <c r="Q27" s="56"/>
      <c r="R27" s="56"/>
      <c r="S27" s="56"/>
      <c r="T27" s="64"/>
      <c r="U27" s="24" t="s">
        <v>83</v>
      </c>
      <c r="V27" s="50" t="s">
        <v>84</v>
      </c>
      <c r="W27" s="31">
        <f t="shared" si="0"/>
        <v>0.1003584229390681</v>
      </c>
      <c r="X27" s="48">
        <v>112</v>
      </c>
      <c r="Y27" s="16">
        <f>COUNTIF($H$40:$H$318,X27)</f>
        <v>28</v>
      </c>
      <c r="Z27" s="34">
        <f t="shared" si="1"/>
        <v>3136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  <c r="AU27" s="4"/>
      <c r="AV27" s="2"/>
      <c r="AW27" s="2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3:67" hidden="1">
      <c r="C28" s="65" t="s">
        <v>86</v>
      </c>
      <c r="D28" s="66"/>
      <c r="E28" s="66"/>
      <c r="F28" s="67"/>
      <c r="G28" s="67"/>
      <c r="H28" s="53"/>
      <c r="I28" s="68">
        <f>COUNT(B40:B320)</f>
        <v>279</v>
      </c>
      <c r="J28" s="69"/>
      <c r="K28" s="2" t="s">
        <v>87</v>
      </c>
      <c r="L28" s="2" t="s">
        <v>88</v>
      </c>
      <c r="M28" s="56">
        <f>M336</f>
        <v>32940172.384449027</v>
      </c>
      <c r="N28" s="57">
        <f>M28/M27</f>
        <v>1.1271597762053889</v>
      </c>
      <c r="U28" s="24" t="s">
        <v>83</v>
      </c>
      <c r="V28" s="70" t="s">
        <v>89</v>
      </c>
      <c r="W28" s="31">
        <f t="shared" si="0"/>
        <v>0</v>
      </c>
      <c r="X28" s="48">
        <v>70</v>
      </c>
      <c r="Y28" s="16">
        <f>COUNTIF($H$40:$H$318,X28)</f>
        <v>0</v>
      </c>
      <c r="Z28" s="34">
        <f t="shared" si="1"/>
        <v>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  <c r="AU28" s="4"/>
      <c r="AV28" s="2"/>
      <c r="AW28" s="2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3:67" hidden="1">
      <c r="C29" s="71"/>
      <c r="D29" s="71"/>
      <c r="E29" s="71"/>
      <c r="F29" s="71"/>
      <c r="G29" s="71"/>
      <c r="H29" s="71"/>
      <c r="I29" s="72"/>
      <c r="J29" s="72"/>
      <c r="W29" s="73">
        <f>SUM(W10:W28)</f>
        <v>1</v>
      </c>
      <c r="X29" s="74">
        <f>SUM(X10:X28)</f>
        <v>1578</v>
      </c>
      <c r="Y29" s="75">
        <f>SUM(Y10:Y28)</f>
        <v>279</v>
      </c>
      <c r="Z29" s="76">
        <f>SUM(Z10:Z28)</f>
        <v>27054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  <c r="AU29" s="4"/>
      <c r="AV29" s="2"/>
      <c r="AW29" s="2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3:67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[45]HPP!$G$18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  <c r="AU30" s="4"/>
      <c r="AV30" s="2"/>
      <c r="AW30" s="2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36"/>
      <c r="BO30" s="6"/>
    </row>
    <row r="31" spans="3:67" hidden="1">
      <c r="C31" s="82"/>
      <c r="D31" s="82"/>
      <c r="E31" s="82"/>
      <c r="F31" s="82"/>
      <c r="G31" s="82"/>
      <c r="H31" s="82"/>
      <c r="I31" s="83"/>
      <c r="J31" s="83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  <c r="AU31" s="4"/>
      <c r="AV31" s="2"/>
      <c r="AW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36"/>
      <c r="BO31" s="6"/>
    </row>
    <row r="32" spans="3:67" hidden="1">
      <c r="C32" s="53" t="s">
        <v>94</v>
      </c>
      <c r="D32" s="53"/>
      <c r="E32" s="53"/>
      <c r="F32" s="53"/>
      <c r="G32" s="53"/>
      <c r="H32" s="85">
        <v>1</v>
      </c>
      <c r="I32" s="86">
        <f>J32/$I$28</f>
        <v>0</v>
      </c>
      <c r="J32" s="87">
        <f>COUNTIF(AE41:AE321,H32)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88" t="s">
        <v>96</v>
      </c>
      <c r="V32" s="88"/>
      <c r="W32" s="88"/>
      <c r="X32" s="89">
        <f>MIN(AF41:AF321)</f>
        <v>0</v>
      </c>
      <c r="Y32" s="89"/>
      <c r="Z32" s="89"/>
      <c r="AA32" s="89" t="e">
        <f>MIN(#REF!)</f>
        <v>#REF!</v>
      </c>
      <c r="AC32" s="3"/>
      <c r="AD32" s="3"/>
      <c r="AE32" s="3"/>
      <c r="AF32" s="3"/>
      <c r="AG32" s="3"/>
      <c r="AI32" s="90"/>
      <c r="AU32" s="4"/>
      <c r="AV32" s="2"/>
      <c r="AW32" s="2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36"/>
      <c r="BO32" s="6"/>
    </row>
    <row r="33" spans="1:86" hidden="1">
      <c r="C33" s="53" t="s">
        <v>97</v>
      </c>
      <c r="D33" s="53"/>
      <c r="E33" s="53"/>
      <c r="F33" s="53"/>
      <c r="G33" s="53"/>
      <c r="H33" s="85">
        <v>2</v>
      </c>
      <c r="I33" s="86">
        <f>J33/$I$28</f>
        <v>0</v>
      </c>
      <c r="J33" s="87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53" t="s">
        <v>99</v>
      </c>
      <c r="V33" s="53"/>
      <c r="W33" s="53"/>
      <c r="X33" s="89">
        <f>MAX(AF41:AF321)</f>
        <v>0</v>
      </c>
      <c r="Y33" s="89"/>
      <c r="Z33" s="89"/>
      <c r="AA33" s="89" t="e">
        <f>MAX(#REF!)</f>
        <v>#REF!</v>
      </c>
      <c r="AC33" s="3"/>
      <c r="AD33" s="3"/>
      <c r="AE33" s="3"/>
      <c r="AF33" s="3"/>
      <c r="AG33" s="3"/>
      <c r="AI33" s="90"/>
      <c r="AU33" s="4"/>
      <c r="AV33" s="2"/>
      <c r="AW33" s="2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36"/>
      <c r="BO33" s="6"/>
    </row>
    <row r="34" spans="1:86" hidden="1">
      <c r="C34" s="65" t="s">
        <v>100</v>
      </c>
      <c r="D34" s="66"/>
      <c r="E34" s="66"/>
      <c r="F34" s="67"/>
      <c r="G34" s="67"/>
      <c r="H34" s="85">
        <v>3</v>
      </c>
      <c r="I34" s="86">
        <f>J34/$I$28</f>
        <v>0</v>
      </c>
      <c r="J34" s="87">
        <f>COUNTIF(AE41:AE321,H34)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53" t="s">
        <v>101</v>
      </c>
      <c r="V34" s="53"/>
      <c r="W34" s="53"/>
      <c r="X34" s="89" t="e">
        <f>AVERAGE(AF41:AF321)</f>
        <v>#DIV/0!</v>
      </c>
      <c r="Y34" s="89">
        <f>W259-W60</f>
        <v>90867349.497599602</v>
      </c>
      <c r="Z34" s="89"/>
      <c r="AA34" s="89" t="e">
        <f>AVERAGE(#REF!)</f>
        <v>#REF!</v>
      </c>
      <c r="AC34" s="3"/>
      <c r="AD34" s="3"/>
      <c r="AE34" s="3"/>
      <c r="AF34" s="3"/>
      <c r="AG34" s="3"/>
      <c r="AI34" s="90"/>
      <c r="AN34" s="44"/>
      <c r="AU34" s="4"/>
      <c r="AV34" s="2"/>
      <c r="AW34" s="2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86">
      <c r="AN35" s="4"/>
      <c r="AO35" s="4"/>
      <c r="AP35" s="4"/>
    </row>
    <row r="36" spans="1:86" s="4" customFormat="1" ht="25.5">
      <c r="A36" s="93"/>
      <c r="B36" s="94"/>
      <c r="C36" s="251" t="s">
        <v>102</v>
      </c>
      <c r="D36" s="252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252"/>
      <c r="T36" s="99"/>
      <c r="U36" s="98" t="s">
        <v>110</v>
      </c>
      <c r="V36" s="98"/>
      <c r="W36" s="98"/>
      <c r="X36" s="98"/>
      <c r="Y36" s="98"/>
      <c r="Z36" s="98"/>
      <c r="AA36" s="252"/>
      <c r="AB36" s="99"/>
      <c r="AC36" s="94" t="s">
        <v>111</v>
      </c>
      <c r="AD36" s="94" t="s">
        <v>112</v>
      </c>
      <c r="AE36" s="94" t="s">
        <v>113</v>
      </c>
      <c r="AF36" s="94"/>
      <c r="AG36" s="94" t="s">
        <v>114</v>
      </c>
      <c r="AH36" s="253" t="s">
        <v>115</v>
      </c>
      <c r="AI36" s="254"/>
      <c r="AJ36" s="254"/>
      <c r="AK36" s="254"/>
      <c r="AL36" s="254"/>
      <c r="AM36" s="254"/>
      <c r="AN36" s="254"/>
      <c r="AO36" s="254"/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</row>
    <row r="37" spans="1:86" s="4" customFormat="1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120</v>
      </c>
      <c r="R37" s="94" t="s">
        <v>121</v>
      </c>
      <c r="S37" s="94" t="s">
        <v>122</v>
      </c>
      <c r="T37" s="102"/>
      <c r="U37" s="94" t="s">
        <v>116</v>
      </c>
      <c r="V37" s="94" t="s">
        <v>117</v>
      </c>
      <c r="W37" s="94" t="s">
        <v>118</v>
      </c>
      <c r="X37" s="94" t="s">
        <v>119</v>
      </c>
      <c r="Y37" s="94" t="s">
        <v>120</v>
      </c>
      <c r="Z37" s="94" t="s">
        <v>121</v>
      </c>
      <c r="AA37" s="94" t="s">
        <v>122</v>
      </c>
      <c r="AB37" s="102"/>
      <c r="AC37" s="94"/>
      <c r="AD37" s="94"/>
      <c r="AE37" s="94"/>
      <c r="AF37" s="94"/>
      <c r="AG37" s="94"/>
      <c r="AH37" s="94" t="s">
        <v>116</v>
      </c>
      <c r="AI37" s="94" t="s">
        <v>117</v>
      </c>
      <c r="AJ37" s="94" t="s">
        <v>118</v>
      </c>
      <c r="AK37" s="94" t="s">
        <v>119</v>
      </c>
      <c r="AL37" s="94" t="s">
        <v>120</v>
      </c>
      <c r="AM37" s="94" t="s">
        <v>121</v>
      </c>
      <c r="AN37" s="94" t="s">
        <v>122</v>
      </c>
      <c r="AO37" s="100"/>
      <c r="AP37" s="100"/>
      <c r="AQ37" s="100"/>
      <c r="AR37" s="100"/>
      <c r="AS37" s="5"/>
      <c r="AT37" s="5"/>
      <c r="AU37" s="5"/>
      <c r="BS37" s="91"/>
      <c r="CF37" s="255" t="s">
        <v>240</v>
      </c>
      <c r="CG37" s="255" t="s">
        <v>241</v>
      </c>
    </row>
    <row r="38" spans="1:86" s="4" customFormat="1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>
        <f t="shared" ref="M38:S38" si="2">1-M39</f>
        <v>0.1643550811963248</v>
      </c>
      <c r="N38" s="103">
        <f t="shared" si="2"/>
        <v>5.8094660334080284E-2</v>
      </c>
      <c r="O38" s="103">
        <f t="shared" si="2"/>
        <v>0</v>
      </c>
      <c r="P38" s="103">
        <f t="shared" si="2"/>
        <v>-6.1677811864497611E-2</v>
      </c>
      <c r="Q38" s="103">
        <f t="shared" si="2"/>
        <v>0</v>
      </c>
      <c r="R38" s="103">
        <f t="shared" si="2"/>
        <v>-6.1677811864497611E-2</v>
      </c>
      <c r="S38" s="103">
        <f t="shared" si="2"/>
        <v>-0.12715977620538776</v>
      </c>
      <c r="T38" s="104"/>
      <c r="U38" s="94"/>
      <c r="V38" s="94"/>
      <c r="W38" s="94"/>
      <c r="X38" s="94"/>
      <c r="Y38" s="94"/>
      <c r="Z38" s="94"/>
      <c r="AA38" s="94"/>
      <c r="AB38" s="104"/>
      <c r="AC38" s="94"/>
      <c r="AD38" s="94"/>
      <c r="AE38" s="94"/>
      <c r="AF38" s="94"/>
      <c r="AG38" s="94"/>
      <c r="AH38" s="105"/>
      <c r="AI38" s="94"/>
      <c r="AJ38" s="105"/>
      <c r="AK38" s="105"/>
      <c r="AL38" s="105"/>
      <c r="AM38" s="105"/>
      <c r="AN38" s="105"/>
      <c r="AO38" s="100"/>
      <c r="AP38" s="100"/>
      <c r="AQ38" s="100"/>
      <c r="AR38" s="100"/>
      <c r="AS38" s="5"/>
      <c r="AT38" s="5"/>
      <c r="AU38" s="5"/>
      <c r="BS38" s="91"/>
      <c r="CF38" s="105"/>
      <c r="CG38" s="105"/>
    </row>
    <row r="39" spans="1:86" s="4" customFormat="1">
      <c r="A39" s="93"/>
      <c r="B39" s="94"/>
      <c r="C39" s="256"/>
      <c r="D39" s="257"/>
      <c r="E39" s="257"/>
      <c r="F39" s="258"/>
      <c r="G39" s="258"/>
      <c r="H39" s="258"/>
      <c r="I39" s="258"/>
      <c r="J39" s="258"/>
      <c r="K39" s="258"/>
      <c r="L39" s="258"/>
      <c r="M39" s="259">
        <f>M40/O40</f>
        <v>0.8356449188036752</v>
      </c>
      <c r="N39" s="259">
        <f>N40/O40</f>
        <v>0.94190533966591972</v>
      </c>
      <c r="O39" s="259">
        <f>O40/O40</f>
        <v>1</v>
      </c>
      <c r="P39" s="259">
        <f>P40/O40</f>
        <v>1.0616778118644976</v>
      </c>
      <c r="Q39" s="259">
        <f>Q40/$O$40</f>
        <v>1</v>
      </c>
      <c r="R39" s="259">
        <f>R40/$O$40</f>
        <v>1.0616778118644976</v>
      </c>
      <c r="S39" s="259">
        <f>S40/$O$40</f>
        <v>1.1271597762053878</v>
      </c>
      <c r="T39" s="260"/>
      <c r="U39" s="258"/>
      <c r="V39" s="258"/>
      <c r="W39" s="258"/>
      <c r="X39" s="258"/>
      <c r="Y39" s="258"/>
      <c r="Z39" s="258"/>
      <c r="AA39" s="258"/>
      <c r="AB39" s="260"/>
      <c r="AC39" s="258"/>
      <c r="AD39" s="258"/>
      <c r="AE39" s="258"/>
      <c r="AF39" s="258"/>
      <c r="AG39" s="258"/>
      <c r="AH39" s="261"/>
      <c r="AI39" s="258"/>
      <c r="AJ39" s="261"/>
      <c r="AK39" s="261"/>
      <c r="AL39" s="261"/>
      <c r="AM39" s="261"/>
      <c r="AN39" s="261"/>
      <c r="AO39" s="100"/>
      <c r="AP39" s="100"/>
      <c r="AQ39" s="100"/>
      <c r="AR39" s="100"/>
      <c r="AS39" s="5"/>
      <c r="AT39" s="5"/>
      <c r="AU39" s="5"/>
      <c r="BS39" s="91" t="s">
        <v>123</v>
      </c>
      <c r="BT39" s="4" t="s">
        <v>124</v>
      </c>
      <c r="BU39" s="4" t="s">
        <v>125</v>
      </c>
      <c r="BV39" s="4" t="s">
        <v>126</v>
      </c>
      <c r="BW39" s="4" t="s">
        <v>127</v>
      </c>
      <c r="BX39" s="4" t="s">
        <v>128</v>
      </c>
      <c r="BY39" s="4" t="s">
        <v>129</v>
      </c>
      <c r="BZ39" s="4" t="s">
        <v>130</v>
      </c>
      <c r="CA39" s="4" t="s">
        <v>117</v>
      </c>
      <c r="CB39" s="4" t="s">
        <v>118</v>
      </c>
      <c r="CC39" s="4" t="s">
        <v>119</v>
      </c>
      <c r="CD39" s="4" t="s">
        <v>131</v>
      </c>
      <c r="CF39" s="262"/>
      <c r="CG39" s="262"/>
    </row>
    <row r="40" spans="1:86">
      <c r="A40" s="3">
        <v>1</v>
      </c>
      <c r="B40" s="263">
        <v>1</v>
      </c>
      <c r="C40" s="264" t="s">
        <v>132</v>
      </c>
      <c r="D40" s="265" t="s">
        <v>19</v>
      </c>
      <c r="E40" s="266"/>
      <c r="F40" s="41" t="s">
        <v>72</v>
      </c>
      <c r="G40" s="267">
        <f t="shared" ref="G40:G103" si="3">SUMIF($V$10:$V$28,F40,$AA$10:$AA$28)</f>
        <v>175</v>
      </c>
      <c r="H40" s="267">
        <f t="shared" ref="H40:H103" si="4">SUMIF($V$10:$V$28,F40,$X$10:$X$28)</f>
        <v>156</v>
      </c>
      <c r="I40" s="268">
        <f t="shared" ref="I40:I103" si="5">$I$27</f>
        <v>26966806</v>
      </c>
      <c r="J40" s="268">
        <f t="shared" ref="J40:J103" si="6">SUMIF($AN$4:$AN$22,D40,$AO$4:$AO$22)</f>
        <v>5</v>
      </c>
      <c r="K40" s="269">
        <f t="shared" ref="K40:K103" si="7">IF(J40=$AJ$25,$AI$25,IF(J40=$AJ$26,$AI$26,IF(J40=$AJ$27,$AI$27,IF(J40=$AJ$28,$AI$28,IF(J40=$AJ$29,$AI$29,IF(J40=$AJ$30,$AI$30))))))</f>
        <v>1.08</v>
      </c>
      <c r="L40" s="270">
        <f t="shared" ref="L40:L59" si="8">SUMIF($AN$4:$AN$22,D40,$AY$4:$AY$22)</f>
        <v>1.0024999999999999</v>
      </c>
      <c r="M40" s="271">
        <f t="shared" ref="M40:M103" si="9">$O40/(1+6%/12)^36</f>
        <v>24398291.983993329</v>
      </c>
      <c r="N40" s="271">
        <f t="shared" ref="N40:N103" si="10">$O40/(1+6%/12)^12</f>
        <v>27500773.33247162</v>
      </c>
      <c r="O40" s="271">
        <f t="shared" ref="O40:O103" si="11">$I$27*K40*L40</f>
        <v>29196960.856199998</v>
      </c>
      <c r="P40" s="271">
        <f t="shared" ref="P40:P103" si="12">$O40*(1+6%/12)^12</f>
        <v>30997765.514903802</v>
      </c>
      <c r="Q40" s="272">
        <f t="shared" ref="Q40:R103" si="13">O40</f>
        <v>29196960.856199998</v>
      </c>
      <c r="R40" s="271">
        <f t="shared" si="13"/>
        <v>30997765.514903802</v>
      </c>
      <c r="S40" s="271">
        <f t="shared" ref="S40:S103" si="14">$O40*(1+6%/12)^24</f>
        <v>32909639.864551857</v>
      </c>
      <c r="T40" s="271"/>
      <c r="U40" s="271">
        <f t="shared" ref="U40:U103" si="15">M40*H40</f>
        <v>3806133549.5029593</v>
      </c>
      <c r="V40" s="271">
        <f t="shared" ref="V40:V103" si="16">N40*H40</f>
        <v>4290120639.8655729</v>
      </c>
      <c r="W40" s="271">
        <f t="shared" ref="W40:W103" si="17">O40*H40</f>
        <v>4554725893.5671997</v>
      </c>
      <c r="X40" s="272">
        <f t="shared" ref="X40:X103" si="18">P40*H40</f>
        <v>4835651420.3249931</v>
      </c>
      <c r="Y40" s="272">
        <f t="shared" ref="Y40:Y103" si="19">Q40*H40</f>
        <v>4554725893.5671997</v>
      </c>
      <c r="Z40" s="271">
        <f t="shared" ref="Z40:Z103" si="20">R40*H40</f>
        <v>4835651420.3249931</v>
      </c>
      <c r="AA40" s="271">
        <f>S40*$H$40</f>
        <v>5133903818.8700895</v>
      </c>
      <c r="AB40" s="271"/>
      <c r="AC40" s="33" t="str">
        <f t="shared" ref="AC40:AC103" si="21">IF(AE40=$H$32,$M$32,IF(AE40=$H$33,$M$33,IF(AE40=$H$34,$M$34)))</f>
        <v>BERTAHAP</v>
      </c>
      <c r="AD40" s="273">
        <f t="shared" ref="AD40:AD103" si="22">IF(AC40=$M$32,$N$32,IF(AC40=$M$33,$N$33,$N$34))</f>
        <v>0</v>
      </c>
      <c r="AE40" s="274">
        <v>2</v>
      </c>
      <c r="AF40" s="275"/>
      <c r="AG40" s="271" t="e">
        <f>IF(AF40&gt;#REF!,"LB","KR")</f>
        <v>#REF!</v>
      </c>
      <c r="AH40" s="275">
        <v>4186747000</v>
      </c>
      <c r="AI40" s="275">
        <v>4719133000</v>
      </c>
      <c r="AJ40" s="275">
        <v>5010199000</v>
      </c>
      <c r="AK40" s="276">
        <v>5319217000</v>
      </c>
      <c r="AL40" s="276">
        <v>5010199000</v>
      </c>
      <c r="AM40" s="275">
        <v>5319217000</v>
      </c>
      <c r="AN40" s="275">
        <f t="shared" ref="AN40:AN75" si="23">ROUNDUP((AA40*(1+$J$5)),-3)</f>
        <v>5647295000</v>
      </c>
      <c r="AO40" s="16"/>
      <c r="AP40" s="277">
        <v>1</v>
      </c>
      <c r="AQ40" s="278">
        <f t="shared" ref="AQ40:AQ103" si="24">O40-$O$318</f>
        <v>-1208112.9088000022</v>
      </c>
      <c r="AR40" s="279"/>
      <c r="AS40" s="280"/>
      <c r="AT40" s="280"/>
      <c r="AU40" s="280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281">
        <f>O40</f>
        <v>29196960.856199998</v>
      </c>
      <c r="BR40" s="16"/>
      <c r="BS40" s="282">
        <v>1</v>
      </c>
      <c r="BT40" s="283" t="s">
        <v>133</v>
      </c>
      <c r="BU40" s="283" t="str">
        <f t="shared" ref="BU40:BU49" si="25">F40</f>
        <v>3BR-1</v>
      </c>
      <c r="BV40" s="284" t="str">
        <f t="shared" ref="BV40:BV49" si="26">D40</f>
        <v>01</v>
      </c>
      <c r="BW40" s="285">
        <f t="shared" ref="BW40:BX49" si="27">G40</f>
        <v>175</v>
      </c>
      <c r="BX40" s="285">
        <f t="shared" si="27"/>
        <v>156</v>
      </c>
      <c r="BY40" s="286">
        <f t="shared" ref="BY40:BY49" si="28">O40</f>
        <v>29196960.856199998</v>
      </c>
      <c r="BZ40" s="286">
        <f t="shared" ref="BZ40:CC49" si="29">AH40</f>
        <v>4186747000</v>
      </c>
      <c r="CA40" s="286">
        <f t="shared" si="29"/>
        <v>4719133000</v>
      </c>
      <c r="CB40" s="286">
        <f t="shared" si="29"/>
        <v>5010199000</v>
      </c>
      <c r="CC40" s="286">
        <f t="shared" si="29"/>
        <v>5319217000</v>
      </c>
      <c r="CD40" s="286">
        <f t="shared" ref="CD40:CD49" si="30">AN40</f>
        <v>5647295000</v>
      </c>
      <c r="CE40" s="16">
        <v>2</v>
      </c>
      <c r="CF40" s="43">
        <f>AJ40+(AJ40*6%)</f>
        <v>5310810940</v>
      </c>
      <c r="CG40" s="197">
        <f>AK40+(AK40*6%)</f>
        <v>5638370020</v>
      </c>
      <c r="CH40" s="22"/>
    </row>
    <row r="41" spans="1:86">
      <c r="A41" s="3">
        <f t="shared" ref="A41:A104" si="31">A40+1</f>
        <v>2</v>
      </c>
      <c r="B41" s="263">
        <v>2</v>
      </c>
      <c r="C41" s="264" t="s">
        <v>132</v>
      </c>
      <c r="D41" s="265" t="s">
        <v>29</v>
      </c>
      <c r="E41" s="266"/>
      <c r="F41" s="41" t="s">
        <v>74</v>
      </c>
      <c r="G41" s="267">
        <f t="shared" si="3"/>
        <v>85</v>
      </c>
      <c r="H41" s="267">
        <f t="shared" si="4"/>
        <v>74</v>
      </c>
      <c r="I41" s="268">
        <f t="shared" si="5"/>
        <v>26966806</v>
      </c>
      <c r="J41" s="268">
        <f t="shared" si="6"/>
        <v>1</v>
      </c>
      <c r="K41" s="269">
        <f t="shared" si="7"/>
        <v>1.06</v>
      </c>
      <c r="L41" s="270">
        <f t="shared" si="8"/>
        <v>1.0024999999999999</v>
      </c>
      <c r="M41" s="271">
        <f t="shared" si="9"/>
        <v>23946471.762067527</v>
      </c>
      <c r="N41" s="271">
        <f t="shared" si="10"/>
        <v>26991499.752240665</v>
      </c>
      <c r="O41" s="271">
        <f t="shared" si="11"/>
        <v>28656276.3959</v>
      </c>
      <c r="P41" s="271">
        <f t="shared" si="12"/>
        <v>30423732.820183363</v>
      </c>
      <c r="Q41" s="272">
        <f t="shared" si="13"/>
        <v>28656276.3959</v>
      </c>
      <c r="R41" s="271">
        <f t="shared" si="13"/>
        <v>30423732.820183363</v>
      </c>
      <c r="S41" s="271">
        <f t="shared" si="14"/>
        <v>32300202.089282379</v>
      </c>
      <c r="T41" s="271"/>
      <c r="U41" s="271">
        <f t="shared" si="15"/>
        <v>1772038910.392997</v>
      </c>
      <c r="V41" s="271">
        <f t="shared" si="16"/>
        <v>1997370981.6658092</v>
      </c>
      <c r="W41" s="271">
        <f t="shared" si="17"/>
        <v>2120564453.2966001</v>
      </c>
      <c r="X41" s="272">
        <f t="shared" si="18"/>
        <v>2251356228.6935687</v>
      </c>
      <c r="Y41" s="272">
        <f t="shared" si="19"/>
        <v>2120564453.2966001</v>
      </c>
      <c r="Z41" s="271">
        <f t="shared" si="20"/>
        <v>2251356228.6935687</v>
      </c>
      <c r="AA41" s="271">
        <f t="shared" ref="AA41:AA104" si="32">S41*H41</f>
        <v>2390214954.6068959</v>
      </c>
      <c r="AB41" s="271"/>
      <c r="AC41" s="33" t="str">
        <f t="shared" si="21"/>
        <v>BERTAHAP</v>
      </c>
      <c r="AD41" s="273">
        <f t="shared" si="22"/>
        <v>0</v>
      </c>
      <c r="AE41" s="274">
        <v>2</v>
      </c>
      <c r="AF41" s="275"/>
      <c r="AG41" s="271" t="e">
        <f>IF(AF41&gt;#REF!,"LB","KR")</f>
        <v>#REF!</v>
      </c>
      <c r="AH41" s="275">
        <v>1949243000</v>
      </c>
      <c r="AI41" s="275">
        <v>2197109000</v>
      </c>
      <c r="AJ41" s="275">
        <v>2332621000</v>
      </c>
      <c r="AK41" s="276">
        <v>2476492000</v>
      </c>
      <c r="AL41" s="276">
        <v>2332621000</v>
      </c>
      <c r="AM41" s="275">
        <v>2476492000</v>
      </c>
      <c r="AN41" s="275">
        <f t="shared" si="23"/>
        <v>2629237000</v>
      </c>
      <c r="AO41" s="16"/>
      <c r="AP41" s="277">
        <v>2</v>
      </c>
      <c r="AQ41" s="278">
        <f t="shared" si="24"/>
        <v>-1748797.3691000007</v>
      </c>
      <c r="AR41" s="279"/>
      <c r="AS41" s="280"/>
      <c r="AT41" s="280"/>
      <c r="AU41" s="280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288">
        <f>O41</f>
        <v>28656276.3959</v>
      </c>
      <c r="BR41" s="16"/>
      <c r="BS41" s="282">
        <v>2</v>
      </c>
      <c r="BT41" s="283" t="s">
        <v>133</v>
      </c>
      <c r="BU41" s="283" t="str">
        <f t="shared" si="25"/>
        <v>2BR-3</v>
      </c>
      <c r="BV41" s="284" t="str">
        <f t="shared" si="26"/>
        <v>03</v>
      </c>
      <c r="BW41" s="285">
        <f t="shared" si="27"/>
        <v>85</v>
      </c>
      <c r="BX41" s="285">
        <f t="shared" si="27"/>
        <v>74</v>
      </c>
      <c r="BY41" s="286">
        <f t="shared" si="28"/>
        <v>28656276.3959</v>
      </c>
      <c r="BZ41" s="286">
        <f t="shared" si="29"/>
        <v>1949243000</v>
      </c>
      <c r="CA41" s="286">
        <f t="shared" si="29"/>
        <v>2197109000</v>
      </c>
      <c r="CB41" s="286">
        <f t="shared" si="29"/>
        <v>2332621000</v>
      </c>
      <c r="CC41" s="286">
        <f t="shared" si="29"/>
        <v>2476492000</v>
      </c>
      <c r="CD41" s="286">
        <f t="shared" si="30"/>
        <v>2629237000</v>
      </c>
      <c r="CE41" s="16">
        <v>16</v>
      </c>
      <c r="CF41" s="43">
        <f t="shared" ref="CF41:CG104" si="33">AJ41+(AJ41*6%)</f>
        <v>2472578260</v>
      </c>
      <c r="CG41" s="197">
        <f t="shared" si="33"/>
        <v>2625081520</v>
      </c>
      <c r="CH41" s="22"/>
    </row>
    <row r="42" spans="1:86">
      <c r="A42" s="3">
        <f t="shared" si="31"/>
        <v>3</v>
      </c>
      <c r="B42" s="263">
        <v>3</v>
      </c>
      <c r="C42" s="264" t="s">
        <v>132</v>
      </c>
      <c r="D42" s="265" t="s">
        <v>32</v>
      </c>
      <c r="E42" s="266"/>
      <c r="F42" s="41" t="s">
        <v>56</v>
      </c>
      <c r="G42" s="267">
        <f t="shared" si="3"/>
        <v>85</v>
      </c>
      <c r="H42" s="267">
        <f t="shared" si="4"/>
        <v>74</v>
      </c>
      <c r="I42" s="268">
        <f t="shared" si="5"/>
        <v>26966806</v>
      </c>
      <c r="J42" s="268">
        <f t="shared" si="6"/>
        <v>1</v>
      </c>
      <c r="K42" s="269">
        <f t="shared" si="7"/>
        <v>1.06</v>
      </c>
      <c r="L42" s="270">
        <f t="shared" si="8"/>
        <v>1.0024999999999999</v>
      </c>
      <c r="M42" s="271">
        <f t="shared" si="9"/>
        <v>23946471.762067527</v>
      </c>
      <c r="N42" s="271">
        <f t="shared" si="10"/>
        <v>26991499.752240665</v>
      </c>
      <c r="O42" s="271">
        <f t="shared" si="11"/>
        <v>28656276.3959</v>
      </c>
      <c r="P42" s="271">
        <f t="shared" si="12"/>
        <v>30423732.820183363</v>
      </c>
      <c r="Q42" s="272">
        <f t="shared" si="13"/>
        <v>28656276.3959</v>
      </c>
      <c r="R42" s="271">
        <f t="shared" si="13"/>
        <v>30423732.820183363</v>
      </c>
      <c r="S42" s="271">
        <f t="shared" si="14"/>
        <v>32300202.089282379</v>
      </c>
      <c r="T42" s="271"/>
      <c r="U42" s="271">
        <f t="shared" si="15"/>
        <v>1772038910.392997</v>
      </c>
      <c r="V42" s="271">
        <f t="shared" si="16"/>
        <v>1997370981.6658092</v>
      </c>
      <c r="W42" s="271">
        <f t="shared" si="17"/>
        <v>2120564453.2966001</v>
      </c>
      <c r="X42" s="272">
        <f t="shared" si="18"/>
        <v>2251356228.6935687</v>
      </c>
      <c r="Y42" s="272">
        <f t="shared" si="19"/>
        <v>2120564453.2966001</v>
      </c>
      <c r="Z42" s="271">
        <f t="shared" si="20"/>
        <v>2251356228.6935687</v>
      </c>
      <c r="AA42" s="271">
        <f t="shared" si="32"/>
        <v>2390214954.6068959</v>
      </c>
      <c r="AB42" s="271"/>
      <c r="AC42" s="33" t="str">
        <f t="shared" si="21"/>
        <v>BERTAHAP</v>
      </c>
      <c r="AD42" s="273">
        <f t="shared" si="22"/>
        <v>0</v>
      </c>
      <c r="AE42" s="274">
        <v>2</v>
      </c>
      <c r="AF42" s="275"/>
      <c r="AG42" s="271" t="e">
        <f>IF(AF42&gt;#REF!,"LB","KR")</f>
        <v>#REF!</v>
      </c>
      <c r="AH42" s="275">
        <v>1949243000</v>
      </c>
      <c r="AI42" s="275">
        <v>2197109000</v>
      </c>
      <c r="AJ42" s="275">
        <v>2332621000</v>
      </c>
      <c r="AK42" s="276">
        <v>2476492000</v>
      </c>
      <c r="AL42" s="276">
        <v>2332621000</v>
      </c>
      <c r="AM42" s="275">
        <v>2476492000</v>
      </c>
      <c r="AN42" s="275">
        <f t="shared" si="23"/>
        <v>2629237000</v>
      </c>
      <c r="AO42" s="16"/>
      <c r="AP42" s="277">
        <v>3</v>
      </c>
      <c r="AQ42" s="278">
        <f t="shared" si="24"/>
        <v>-1748797.3691000007</v>
      </c>
      <c r="AR42" s="279"/>
      <c r="AS42" s="280"/>
      <c r="AT42" s="280"/>
      <c r="AU42" s="280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289">
        <f>O49</f>
        <v>29737645.316500001</v>
      </c>
      <c r="BR42" s="16"/>
      <c r="BS42" s="290"/>
      <c r="BT42" s="283"/>
      <c r="BU42" s="283" t="str">
        <f t="shared" si="25"/>
        <v>2BR-5</v>
      </c>
      <c r="BV42" s="284" t="str">
        <f t="shared" si="26"/>
        <v>05</v>
      </c>
      <c r="BW42" s="285">
        <f t="shared" si="27"/>
        <v>85</v>
      </c>
      <c r="BX42" s="285">
        <f t="shared" si="27"/>
        <v>74</v>
      </c>
      <c r="BY42" s="286">
        <f t="shared" si="28"/>
        <v>28656276.3959</v>
      </c>
      <c r="BZ42" s="286">
        <f t="shared" si="29"/>
        <v>1949243000</v>
      </c>
      <c r="CA42" s="286">
        <f t="shared" si="29"/>
        <v>2197109000</v>
      </c>
      <c r="CB42" s="286">
        <f t="shared" si="29"/>
        <v>2332621000</v>
      </c>
      <c r="CC42" s="286">
        <f t="shared" si="29"/>
        <v>2476492000</v>
      </c>
      <c r="CD42" s="286">
        <f t="shared" si="30"/>
        <v>2629237000</v>
      </c>
      <c r="CE42" s="16"/>
      <c r="CF42" s="43">
        <f t="shared" si="33"/>
        <v>2472578260</v>
      </c>
      <c r="CG42" s="197">
        <f t="shared" si="33"/>
        <v>2625081520</v>
      </c>
    </row>
    <row r="43" spans="1:86">
      <c r="A43" s="3">
        <f t="shared" si="31"/>
        <v>4</v>
      </c>
      <c r="B43" s="263">
        <v>4</v>
      </c>
      <c r="C43" s="264" t="s">
        <v>132</v>
      </c>
      <c r="D43" s="265" t="s">
        <v>38</v>
      </c>
      <c r="E43" s="266"/>
      <c r="F43" s="41" t="s">
        <v>58</v>
      </c>
      <c r="G43" s="267">
        <f t="shared" si="3"/>
        <v>101</v>
      </c>
      <c r="H43" s="267">
        <f t="shared" si="4"/>
        <v>90</v>
      </c>
      <c r="I43" s="268">
        <f t="shared" si="5"/>
        <v>26966806</v>
      </c>
      <c r="J43" s="268">
        <f t="shared" si="6"/>
        <v>1</v>
      </c>
      <c r="K43" s="269">
        <f t="shared" si="7"/>
        <v>1.06</v>
      </c>
      <c r="L43" s="270">
        <f t="shared" si="8"/>
        <v>1.0024999999999999</v>
      </c>
      <c r="M43" s="271">
        <f t="shared" si="9"/>
        <v>23946471.762067527</v>
      </c>
      <c r="N43" s="271">
        <f t="shared" si="10"/>
        <v>26991499.752240665</v>
      </c>
      <c r="O43" s="271">
        <f t="shared" si="11"/>
        <v>28656276.3959</v>
      </c>
      <c r="P43" s="271">
        <f t="shared" si="12"/>
        <v>30423732.820183363</v>
      </c>
      <c r="Q43" s="272">
        <f t="shared" si="13"/>
        <v>28656276.3959</v>
      </c>
      <c r="R43" s="271">
        <f t="shared" si="13"/>
        <v>30423732.820183363</v>
      </c>
      <c r="S43" s="271">
        <f t="shared" si="14"/>
        <v>32300202.089282379</v>
      </c>
      <c r="T43" s="271"/>
      <c r="U43" s="271">
        <f t="shared" si="15"/>
        <v>2155182458.5860772</v>
      </c>
      <c r="V43" s="271">
        <f t="shared" si="16"/>
        <v>2429234977.7016597</v>
      </c>
      <c r="W43" s="271">
        <f t="shared" si="17"/>
        <v>2579064875.631</v>
      </c>
      <c r="X43" s="272">
        <f t="shared" si="18"/>
        <v>2738135953.8165026</v>
      </c>
      <c r="Y43" s="272">
        <f t="shared" si="19"/>
        <v>2579064875.631</v>
      </c>
      <c r="Z43" s="271">
        <f t="shared" si="20"/>
        <v>2738135953.8165026</v>
      </c>
      <c r="AA43" s="271">
        <f t="shared" si="32"/>
        <v>2907018188.0354142</v>
      </c>
      <c r="AB43" s="271"/>
      <c r="AC43" s="33" t="str">
        <f t="shared" si="21"/>
        <v>BERTAHAP</v>
      </c>
      <c r="AD43" s="273">
        <f t="shared" si="22"/>
        <v>0</v>
      </c>
      <c r="AE43" s="274">
        <v>2</v>
      </c>
      <c r="AF43" s="275"/>
      <c r="AG43" s="271" t="e">
        <f>IF(AF43&gt;#REF!,"LB","KR")</f>
        <v>#REF!</v>
      </c>
      <c r="AH43" s="275">
        <v>2370701000</v>
      </c>
      <c r="AI43" s="275">
        <v>2672159000</v>
      </c>
      <c r="AJ43" s="275">
        <v>2836972000</v>
      </c>
      <c r="AK43" s="276">
        <v>3011950000</v>
      </c>
      <c r="AL43" s="276">
        <v>2836972000</v>
      </c>
      <c r="AM43" s="275">
        <v>3011950000</v>
      </c>
      <c r="AN43" s="275">
        <f t="shared" si="23"/>
        <v>3197721000</v>
      </c>
      <c r="AO43" s="16"/>
      <c r="AP43" s="277">
        <v>4</v>
      </c>
      <c r="AQ43" s="278">
        <f t="shared" si="24"/>
        <v>-1748797.3691000007</v>
      </c>
      <c r="AR43" s="279"/>
      <c r="AS43" s="291"/>
      <c r="AT43" s="280"/>
      <c r="AU43" s="292"/>
      <c r="AV43" s="293"/>
      <c r="AW43" s="294"/>
      <c r="AX43" s="293"/>
      <c r="AY43" s="16"/>
      <c r="AZ43" s="293"/>
      <c r="BA43" s="293"/>
      <c r="BB43" s="293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16"/>
      <c r="BO43" s="293"/>
      <c r="BP43" s="16"/>
      <c r="BQ43" s="295">
        <f>O60</f>
        <v>29415391.9848</v>
      </c>
      <c r="BR43" s="16"/>
      <c r="BS43" s="290"/>
      <c r="BT43" s="283"/>
      <c r="BU43" s="283" t="str">
        <f t="shared" si="25"/>
        <v>2BR-7</v>
      </c>
      <c r="BV43" s="284" t="str">
        <f t="shared" si="26"/>
        <v>07</v>
      </c>
      <c r="BW43" s="285">
        <f t="shared" si="27"/>
        <v>101</v>
      </c>
      <c r="BX43" s="285">
        <f t="shared" si="27"/>
        <v>90</v>
      </c>
      <c r="BY43" s="286">
        <f t="shared" si="28"/>
        <v>28656276.3959</v>
      </c>
      <c r="BZ43" s="286">
        <f t="shared" si="29"/>
        <v>2370701000</v>
      </c>
      <c r="CA43" s="286">
        <f t="shared" si="29"/>
        <v>2672159000</v>
      </c>
      <c r="CB43" s="286">
        <f t="shared" si="29"/>
        <v>2836972000</v>
      </c>
      <c r="CC43" s="286">
        <f t="shared" si="29"/>
        <v>3011950000</v>
      </c>
      <c r="CD43" s="286">
        <f t="shared" si="30"/>
        <v>3197721000</v>
      </c>
      <c r="CE43" s="16"/>
      <c r="CF43" s="43">
        <f t="shared" si="33"/>
        <v>3007190320</v>
      </c>
      <c r="CG43" s="197">
        <f t="shared" si="33"/>
        <v>3192667000</v>
      </c>
    </row>
    <row r="44" spans="1:86">
      <c r="A44" s="3">
        <f t="shared" si="31"/>
        <v>5</v>
      </c>
      <c r="B44" s="263">
        <v>5</v>
      </c>
      <c r="C44" s="264" t="s">
        <v>132</v>
      </c>
      <c r="D44" s="265" t="s">
        <v>44</v>
      </c>
      <c r="E44" s="266"/>
      <c r="F44" s="41" t="s">
        <v>60</v>
      </c>
      <c r="G44" s="267">
        <f t="shared" si="3"/>
        <v>101</v>
      </c>
      <c r="H44" s="267">
        <f t="shared" si="4"/>
        <v>90</v>
      </c>
      <c r="I44" s="268">
        <f t="shared" si="5"/>
        <v>26966806</v>
      </c>
      <c r="J44" s="268">
        <f t="shared" si="6"/>
        <v>1</v>
      </c>
      <c r="K44" s="269">
        <f t="shared" si="7"/>
        <v>1.06</v>
      </c>
      <c r="L44" s="270">
        <f t="shared" si="8"/>
        <v>1.0024999999999999</v>
      </c>
      <c r="M44" s="271">
        <f t="shared" si="9"/>
        <v>23946471.762067527</v>
      </c>
      <c r="N44" s="271">
        <f t="shared" si="10"/>
        <v>26991499.752240665</v>
      </c>
      <c r="O44" s="271">
        <f t="shared" si="11"/>
        <v>28656276.3959</v>
      </c>
      <c r="P44" s="271">
        <f t="shared" si="12"/>
        <v>30423732.820183363</v>
      </c>
      <c r="Q44" s="272">
        <f t="shared" si="13"/>
        <v>28656276.3959</v>
      </c>
      <c r="R44" s="271">
        <f t="shared" si="13"/>
        <v>30423732.820183363</v>
      </c>
      <c r="S44" s="271">
        <f t="shared" si="14"/>
        <v>32300202.089282379</v>
      </c>
      <c r="T44" s="271"/>
      <c r="U44" s="271">
        <f t="shared" si="15"/>
        <v>2155182458.5860772</v>
      </c>
      <c r="V44" s="271">
        <f t="shared" si="16"/>
        <v>2429234977.7016597</v>
      </c>
      <c r="W44" s="271">
        <f t="shared" si="17"/>
        <v>2579064875.631</v>
      </c>
      <c r="X44" s="272">
        <f t="shared" si="18"/>
        <v>2738135953.8165026</v>
      </c>
      <c r="Y44" s="272">
        <f t="shared" si="19"/>
        <v>2579064875.631</v>
      </c>
      <c r="Z44" s="271">
        <f t="shared" si="20"/>
        <v>2738135953.8165026</v>
      </c>
      <c r="AA44" s="271">
        <f t="shared" si="32"/>
        <v>2907018188.0354142</v>
      </c>
      <c r="AB44" s="271"/>
      <c r="AC44" s="33" t="str">
        <f t="shared" si="21"/>
        <v>BERTAHAP</v>
      </c>
      <c r="AD44" s="273">
        <f t="shared" si="22"/>
        <v>0</v>
      </c>
      <c r="AE44" s="274">
        <v>2</v>
      </c>
      <c r="AF44" s="275"/>
      <c r="AG44" s="271" t="e">
        <f>IF(AF44&gt;#REF!,"LB","KR")</f>
        <v>#REF!</v>
      </c>
      <c r="AH44" s="275">
        <v>2370701000</v>
      </c>
      <c r="AI44" s="275">
        <v>2672159000</v>
      </c>
      <c r="AJ44" s="275">
        <v>2836972000</v>
      </c>
      <c r="AK44" s="276">
        <v>3011950000</v>
      </c>
      <c r="AL44" s="276">
        <v>2836972000</v>
      </c>
      <c r="AM44" s="275">
        <v>3011950000</v>
      </c>
      <c r="AN44" s="275">
        <f t="shared" si="23"/>
        <v>3197721000</v>
      </c>
      <c r="AO44" s="16"/>
      <c r="AP44" s="277">
        <v>5</v>
      </c>
      <c r="AQ44" s="278">
        <f t="shared" si="24"/>
        <v>-1748797.3691000007</v>
      </c>
      <c r="AR44" s="279"/>
      <c r="AS44" s="296"/>
      <c r="AT44" s="296"/>
      <c r="AU44" s="296"/>
      <c r="AV44" s="297"/>
      <c r="AW44" s="297"/>
      <c r="AX44" s="297"/>
      <c r="AY44" s="16"/>
      <c r="AZ44" s="297"/>
      <c r="BA44" s="297"/>
      <c r="BB44" s="297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16"/>
      <c r="BQ44" s="298">
        <f>O61</f>
        <v>28870662.503600005</v>
      </c>
      <c r="BR44" s="16"/>
      <c r="BS44" s="290"/>
      <c r="BT44" s="283"/>
      <c r="BU44" s="283" t="str">
        <f t="shared" si="25"/>
        <v>2BR-9</v>
      </c>
      <c r="BV44" s="284" t="str">
        <f t="shared" si="26"/>
        <v>09</v>
      </c>
      <c r="BW44" s="285">
        <f t="shared" si="27"/>
        <v>101</v>
      </c>
      <c r="BX44" s="285">
        <f t="shared" si="27"/>
        <v>90</v>
      </c>
      <c r="BY44" s="286">
        <f t="shared" si="28"/>
        <v>28656276.3959</v>
      </c>
      <c r="BZ44" s="286">
        <f t="shared" si="29"/>
        <v>2370701000</v>
      </c>
      <c r="CA44" s="286">
        <f t="shared" si="29"/>
        <v>2672159000</v>
      </c>
      <c r="CB44" s="286">
        <f t="shared" si="29"/>
        <v>2836972000</v>
      </c>
      <c r="CC44" s="286">
        <f t="shared" si="29"/>
        <v>3011950000</v>
      </c>
      <c r="CD44" s="286">
        <f t="shared" si="30"/>
        <v>3197721000</v>
      </c>
      <c r="CE44" s="16"/>
      <c r="CF44" s="43">
        <f t="shared" si="33"/>
        <v>3007190320</v>
      </c>
      <c r="CG44" s="197">
        <f t="shared" si="33"/>
        <v>3192667000</v>
      </c>
    </row>
    <row r="45" spans="1:86">
      <c r="A45" s="3">
        <f t="shared" si="31"/>
        <v>6</v>
      </c>
      <c r="B45" s="263">
        <v>6</v>
      </c>
      <c r="C45" s="264" t="s">
        <v>132</v>
      </c>
      <c r="D45" s="299">
        <v>11</v>
      </c>
      <c r="E45" s="266"/>
      <c r="F45" s="41" t="s">
        <v>62</v>
      </c>
      <c r="G45" s="267">
        <f t="shared" si="3"/>
        <v>101</v>
      </c>
      <c r="H45" s="267">
        <f t="shared" si="4"/>
        <v>90</v>
      </c>
      <c r="I45" s="268">
        <f t="shared" si="5"/>
        <v>26966806</v>
      </c>
      <c r="J45" s="268">
        <f t="shared" si="6"/>
        <v>1</v>
      </c>
      <c r="K45" s="269">
        <f t="shared" si="7"/>
        <v>1.06</v>
      </c>
      <c r="L45" s="270">
        <f t="shared" si="8"/>
        <v>1.0024999999999999</v>
      </c>
      <c r="M45" s="271">
        <f t="shared" si="9"/>
        <v>23946471.762067527</v>
      </c>
      <c r="N45" s="271">
        <f t="shared" si="10"/>
        <v>26991499.752240665</v>
      </c>
      <c r="O45" s="271">
        <f t="shared" si="11"/>
        <v>28656276.3959</v>
      </c>
      <c r="P45" s="271">
        <f t="shared" si="12"/>
        <v>30423732.820183363</v>
      </c>
      <c r="Q45" s="272">
        <f t="shared" si="13"/>
        <v>28656276.3959</v>
      </c>
      <c r="R45" s="271">
        <f t="shared" si="13"/>
        <v>30423732.820183363</v>
      </c>
      <c r="S45" s="271">
        <f t="shared" si="14"/>
        <v>32300202.089282379</v>
      </c>
      <c r="T45" s="271"/>
      <c r="U45" s="271">
        <f t="shared" si="15"/>
        <v>2155182458.5860772</v>
      </c>
      <c r="V45" s="271">
        <f t="shared" si="16"/>
        <v>2429234977.7016597</v>
      </c>
      <c r="W45" s="271">
        <f t="shared" si="17"/>
        <v>2579064875.631</v>
      </c>
      <c r="X45" s="272">
        <f t="shared" si="18"/>
        <v>2738135953.8165026</v>
      </c>
      <c r="Y45" s="272">
        <f t="shared" si="19"/>
        <v>2579064875.631</v>
      </c>
      <c r="Z45" s="271">
        <f t="shared" si="20"/>
        <v>2738135953.8165026</v>
      </c>
      <c r="AA45" s="271">
        <f t="shared" si="32"/>
        <v>2907018188.0354142</v>
      </c>
      <c r="AB45" s="271"/>
      <c r="AC45" s="33" t="str">
        <f t="shared" si="21"/>
        <v>BERTAHAP</v>
      </c>
      <c r="AD45" s="273">
        <f t="shared" si="22"/>
        <v>0</v>
      </c>
      <c r="AE45" s="274">
        <v>2</v>
      </c>
      <c r="AF45" s="275"/>
      <c r="AG45" s="271" t="e">
        <f>IF(AF45&gt;#REF!,"LB","KR")</f>
        <v>#REF!</v>
      </c>
      <c r="AH45" s="275">
        <v>2370701000</v>
      </c>
      <c r="AI45" s="275">
        <v>2672159000</v>
      </c>
      <c r="AJ45" s="275">
        <v>2836972000</v>
      </c>
      <c r="AK45" s="276">
        <v>3011950000</v>
      </c>
      <c r="AL45" s="276">
        <v>2836972000</v>
      </c>
      <c r="AM45" s="275">
        <v>3011950000</v>
      </c>
      <c r="AN45" s="275">
        <f t="shared" si="23"/>
        <v>3197721000</v>
      </c>
      <c r="AO45" s="16"/>
      <c r="AP45" s="277">
        <v>6</v>
      </c>
      <c r="AQ45" s="278">
        <f t="shared" si="24"/>
        <v>-1748797.3691000007</v>
      </c>
      <c r="AR45" s="279"/>
      <c r="AS45" s="280"/>
      <c r="AT45" s="280"/>
      <c r="AU45" s="280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300">
        <f>O66</f>
        <v>28870662.503600005</v>
      </c>
      <c r="BR45" s="16"/>
      <c r="BS45" s="290"/>
      <c r="BT45" s="283"/>
      <c r="BU45" s="283" t="str">
        <f t="shared" si="25"/>
        <v>2BR-11</v>
      </c>
      <c r="BV45" s="284">
        <f t="shared" si="26"/>
        <v>11</v>
      </c>
      <c r="BW45" s="285">
        <f t="shared" si="27"/>
        <v>101</v>
      </c>
      <c r="BX45" s="285">
        <f t="shared" si="27"/>
        <v>90</v>
      </c>
      <c r="BY45" s="286">
        <f t="shared" si="28"/>
        <v>28656276.3959</v>
      </c>
      <c r="BZ45" s="286">
        <f t="shared" si="29"/>
        <v>2370701000</v>
      </c>
      <c r="CA45" s="286">
        <f t="shared" si="29"/>
        <v>2672159000</v>
      </c>
      <c r="CB45" s="286">
        <f t="shared" si="29"/>
        <v>2836972000</v>
      </c>
      <c r="CC45" s="286">
        <f t="shared" si="29"/>
        <v>3011950000</v>
      </c>
      <c r="CD45" s="286">
        <f t="shared" si="30"/>
        <v>3197721000</v>
      </c>
      <c r="CE45" s="16"/>
      <c r="CF45" s="43">
        <f t="shared" si="33"/>
        <v>3007190320</v>
      </c>
      <c r="CG45" s="197">
        <f t="shared" si="33"/>
        <v>3192667000</v>
      </c>
    </row>
    <row r="46" spans="1:86">
      <c r="A46" s="3">
        <f t="shared" si="31"/>
        <v>7</v>
      </c>
      <c r="B46" s="263">
        <v>7</v>
      </c>
      <c r="C46" s="264" t="s">
        <v>132</v>
      </c>
      <c r="D46" s="299">
        <v>15</v>
      </c>
      <c r="E46" s="266"/>
      <c r="F46" s="41" t="s">
        <v>64</v>
      </c>
      <c r="G46" s="267">
        <f t="shared" si="3"/>
        <v>101</v>
      </c>
      <c r="H46" s="267">
        <f t="shared" si="4"/>
        <v>90</v>
      </c>
      <c r="I46" s="268">
        <f t="shared" si="5"/>
        <v>26966806</v>
      </c>
      <c r="J46" s="268">
        <f t="shared" si="6"/>
        <v>1</v>
      </c>
      <c r="K46" s="269">
        <f t="shared" si="7"/>
        <v>1.06</v>
      </c>
      <c r="L46" s="270">
        <f t="shared" si="8"/>
        <v>1.0024999999999999</v>
      </c>
      <c r="M46" s="271">
        <f t="shared" si="9"/>
        <v>23946471.762067527</v>
      </c>
      <c r="N46" s="271">
        <f t="shared" si="10"/>
        <v>26991499.752240665</v>
      </c>
      <c r="O46" s="271">
        <f t="shared" si="11"/>
        <v>28656276.3959</v>
      </c>
      <c r="P46" s="271">
        <f t="shared" si="12"/>
        <v>30423732.820183363</v>
      </c>
      <c r="Q46" s="272">
        <f t="shared" si="13"/>
        <v>28656276.3959</v>
      </c>
      <c r="R46" s="271">
        <f t="shared" si="13"/>
        <v>30423732.820183363</v>
      </c>
      <c r="S46" s="271">
        <f t="shared" si="14"/>
        <v>32300202.089282379</v>
      </c>
      <c r="T46" s="271"/>
      <c r="U46" s="271">
        <f t="shared" si="15"/>
        <v>2155182458.5860772</v>
      </c>
      <c r="V46" s="271">
        <f t="shared" si="16"/>
        <v>2429234977.7016597</v>
      </c>
      <c r="W46" s="271">
        <f t="shared" si="17"/>
        <v>2579064875.631</v>
      </c>
      <c r="X46" s="272">
        <f t="shared" si="18"/>
        <v>2738135953.8165026</v>
      </c>
      <c r="Y46" s="272">
        <f t="shared" si="19"/>
        <v>2579064875.631</v>
      </c>
      <c r="Z46" s="271">
        <f t="shared" si="20"/>
        <v>2738135953.8165026</v>
      </c>
      <c r="AA46" s="271">
        <f t="shared" si="32"/>
        <v>2907018188.0354142</v>
      </c>
      <c r="AB46" s="271"/>
      <c r="AC46" s="33" t="str">
        <f t="shared" si="21"/>
        <v>BERTAHAP</v>
      </c>
      <c r="AD46" s="273">
        <f t="shared" si="22"/>
        <v>0</v>
      </c>
      <c r="AE46" s="274">
        <v>2</v>
      </c>
      <c r="AF46" s="275"/>
      <c r="AG46" s="271" t="e">
        <f>IF(AF46&gt;#REF!,"LB","KR")</f>
        <v>#REF!</v>
      </c>
      <c r="AH46" s="275">
        <v>2370701000</v>
      </c>
      <c r="AI46" s="275">
        <v>2672159000</v>
      </c>
      <c r="AJ46" s="275">
        <v>2836972000</v>
      </c>
      <c r="AK46" s="276">
        <v>3011950000</v>
      </c>
      <c r="AL46" s="276">
        <v>2836972000</v>
      </c>
      <c r="AM46" s="275">
        <v>3011950000</v>
      </c>
      <c r="AN46" s="275">
        <f t="shared" si="23"/>
        <v>3197721000</v>
      </c>
      <c r="AO46" s="16"/>
      <c r="AP46" s="277">
        <v>7</v>
      </c>
      <c r="AQ46" s="278">
        <f t="shared" si="24"/>
        <v>-1748797.3691000007</v>
      </c>
      <c r="AR46" s="279"/>
      <c r="AS46" s="301"/>
      <c r="AT46" s="301"/>
      <c r="AU46" s="301"/>
      <c r="AV46" s="301"/>
      <c r="AW46" s="301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302">
        <f>O69</f>
        <v>29960121.466000002</v>
      </c>
      <c r="BR46" s="16"/>
      <c r="BS46" s="290"/>
      <c r="BT46" s="283"/>
      <c r="BU46" s="283" t="str">
        <f t="shared" si="25"/>
        <v>2BR-15</v>
      </c>
      <c r="BV46" s="284">
        <f t="shared" si="26"/>
        <v>15</v>
      </c>
      <c r="BW46" s="285">
        <f t="shared" si="27"/>
        <v>101</v>
      </c>
      <c r="BX46" s="285">
        <f t="shared" si="27"/>
        <v>90</v>
      </c>
      <c r="BY46" s="286">
        <f t="shared" si="28"/>
        <v>28656276.3959</v>
      </c>
      <c r="BZ46" s="286">
        <f t="shared" si="29"/>
        <v>2370701000</v>
      </c>
      <c r="CA46" s="286">
        <f t="shared" si="29"/>
        <v>2672159000</v>
      </c>
      <c r="CB46" s="286">
        <f t="shared" si="29"/>
        <v>2836972000</v>
      </c>
      <c r="CC46" s="286">
        <f t="shared" si="29"/>
        <v>3011950000</v>
      </c>
      <c r="CD46" s="286">
        <f t="shared" si="30"/>
        <v>3197721000</v>
      </c>
      <c r="CE46" s="16"/>
      <c r="CF46" s="43">
        <f t="shared" si="33"/>
        <v>3007190320</v>
      </c>
      <c r="CG46" s="197">
        <f t="shared" si="33"/>
        <v>3192667000</v>
      </c>
    </row>
    <row r="47" spans="1:86">
      <c r="A47" s="3">
        <f t="shared" si="31"/>
        <v>8</v>
      </c>
      <c r="B47" s="263">
        <v>8</v>
      </c>
      <c r="C47" s="264" t="s">
        <v>132</v>
      </c>
      <c r="D47" s="299">
        <v>17</v>
      </c>
      <c r="E47" s="266"/>
      <c r="F47" s="41" t="s">
        <v>67</v>
      </c>
      <c r="G47" s="267">
        <f t="shared" si="3"/>
        <v>85</v>
      </c>
      <c r="H47" s="267">
        <f t="shared" si="4"/>
        <v>74</v>
      </c>
      <c r="I47" s="268">
        <f t="shared" si="5"/>
        <v>26966806</v>
      </c>
      <c r="J47" s="268">
        <f t="shared" si="6"/>
        <v>1</v>
      </c>
      <c r="K47" s="269">
        <f t="shared" si="7"/>
        <v>1.06</v>
      </c>
      <c r="L47" s="270">
        <f t="shared" si="8"/>
        <v>1.0024999999999999</v>
      </c>
      <c r="M47" s="271">
        <f t="shared" si="9"/>
        <v>23946471.762067527</v>
      </c>
      <c r="N47" s="271">
        <f t="shared" si="10"/>
        <v>26991499.752240665</v>
      </c>
      <c r="O47" s="271">
        <f t="shared" si="11"/>
        <v>28656276.3959</v>
      </c>
      <c r="P47" s="271">
        <f t="shared" si="12"/>
        <v>30423732.820183363</v>
      </c>
      <c r="Q47" s="272">
        <f t="shared" si="13"/>
        <v>28656276.3959</v>
      </c>
      <c r="R47" s="271">
        <f t="shared" si="13"/>
        <v>30423732.820183363</v>
      </c>
      <c r="S47" s="271">
        <f t="shared" si="14"/>
        <v>32300202.089282379</v>
      </c>
      <c r="T47" s="271"/>
      <c r="U47" s="271">
        <f t="shared" si="15"/>
        <v>1772038910.392997</v>
      </c>
      <c r="V47" s="271">
        <f t="shared" si="16"/>
        <v>1997370981.6658092</v>
      </c>
      <c r="W47" s="271">
        <f t="shared" si="17"/>
        <v>2120564453.2966001</v>
      </c>
      <c r="X47" s="272">
        <f t="shared" si="18"/>
        <v>2251356228.6935687</v>
      </c>
      <c r="Y47" s="272">
        <f t="shared" si="19"/>
        <v>2120564453.2966001</v>
      </c>
      <c r="Z47" s="271">
        <f t="shared" si="20"/>
        <v>2251356228.6935687</v>
      </c>
      <c r="AA47" s="271">
        <f t="shared" si="32"/>
        <v>2390214954.6068959</v>
      </c>
      <c r="AB47" s="271"/>
      <c r="AC47" s="33" t="str">
        <f t="shared" si="21"/>
        <v>BERTAHAP</v>
      </c>
      <c r="AD47" s="273">
        <f t="shared" si="22"/>
        <v>0</v>
      </c>
      <c r="AE47" s="274">
        <v>2</v>
      </c>
      <c r="AF47" s="275"/>
      <c r="AG47" s="271" t="e">
        <f>IF(AF47&gt;#REF!,"LB","KR")</f>
        <v>#REF!</v>
      </c>
      <c r="AH47" s="275">
        <v>1949243000</v>
      </c>
      <c r="AI47" s="275">
        <v>2197109000</v>
      </c>
      <c r="AJ47" s="275">
        <v>2332621000</v>
      </c>
      <c r="AK47" s="276">
        <v>2476492000</v>
      </c>
      <c r="AL47" s="276">
        <v>2332621000</v>
      </c>
      <c r="AM47" s="275">
        <v>2476492000</v>
      </c>
      <c r="AN47" s="275">
        <f t="shared" si="23"/>
        <v>2629237000</v>
      </c>
      <c r="AO47" s="16"/>
      <c r="AP47" s="277">
        <v>8</v>
      </c>
      <c r="AQ47" s="278">
        <f t="shared" si="24"/>
        <v>-1748797.3691000007</v>
      </c>
      <c r="AR47" s="279"/>
      <c r="AS47" s="301"/>
      <c r="AT47" s="301"/>
      <c r="AU47" s="301"/>
      <c r="AV47" s="301"/>
      <c r="AW47" s="301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303">
        <f>O70</f>
        <v>29124150.48</v>
      </c>
      <c r="BR47" s="16"/>
      <c r="BS47" s="290"/>
      <c r="BT47" s="283"/>
      <c r="BU47" s="283" t="str">
        <f t="shared" si="25"/>
        <v>2BR-17</v>
      </c>
      <c r="BV47" s="284">
        <f t="shared" si="26"/>
        <v>17</v>
      </c>
      <c r="BW47" s="285">
        <f t="shared" si="27"/>
        <v>85</v>
      </c>
      <c r="BX47" s="285">
        <f t="shared" si="27"/>
        <v>74</v>
      </c>
      <c r="BY47" s="286">
        <f t="shared" si="28"/>
        <v>28656276.3959</v>
      </c>
      <c r="BZ47" s="286">
        <f t="shared" si="29"/>
        <v>1949243000</v>
      </c>
      <c r="CA47" s="286">
        <f t="shared" si="29"/>
        <v>2197109000</v>
      </c>
      <c r="CB47" s="286">
        <f t="shared" si="29"/>
        <v>2332621000</v>
      </c>
      <c r="CC47" s="286">
        <f t="shared" si="29"/>
        <v>2476492000</v>
      </c>
      <c r="CD47" s="286">
        <f t="shared" si="30"/>
        <v>2629237000</v>
      </c>
      <c r="CE47" s="16"/>
      <c r="CF47" s="43">
        <f t="shared" si="33"/>
        <v>2472578260</v>
      </c>
      <c r="CG47" s="197">
        <f t="shared" si="33"/>
        <v>2625081520</v>
      </c>
    </row>
    <row r="48" spans="1:86">
      <c r="A48" s="3">
        <f t="shared" si="31"/>
        <v>9</v>
      </c>
      <c r="B48" s="263">
        <v>9</v>
      </c>
      <c r="C48" s="264" t="s">
        <v>132</v>
      </c>
      <c r="D48" s="299">
        <v>19</v>
      </c>
      <c r="E48" s="266"/>
      <c r="F48" s="41" t="s">
        <v>78</v>
      </c>
      <c r="G48" s="267">
        <f t="shared" si="3"/>
        <v>138</v>
      </c>
      <c r="H48" s="267">
        <f t="shared" si="4"/>
        <v>120</v>
      </c>
      <c r="I48" s="268">
        <f t="shared" si="5"/>
        <v>26966806</v>
      </c>
      <c r="J48" s="268">
        <f t="shared" si="6"/>
        <v>1</v>
      </c>
      <c r="K48" s="269">
        <f t="shared" si="7"/>
        <v>1.06</v>
      </c>
      <c r="L48" s="270">
        <f t="shared" si="8"/>
        <v>1.0024999999999999</v>
      </c>
      <c r="M48" s="271">
        <f t="shared" si="9"/>
        <v>23946471.762067527</v>
      </c>
      <c r="N48" s="271">
        <f t="shared" si="10"/>
        <v>26991499.752240665</v>
      </c>
      <c r="O48" s="271">
        <f t="shared" si="11"/>
        <v>28656276.3959</v>
      </c>
      <c r="P48" s="271">
        <f t="shared" si="12"/>
        <v>30423732.820183363</v>
      </c>
      <c r="Q48" s="272">
        <f t="shared" si="13"/>
        <v>28656276.3959</v>
      </c>
      <c r="R48" s="271">
        <f t="shared" si="13"/>
        <v>30423732.820183363</v>
      </c>
      <c r="S48" s="271">
        <f t="shared" si="14"/>
        <v>32300202.089282379</v>
      </c>
      <c r="T48" s="271"/>
      <c r="U48" s="271">
        <f t="shared" si="15"/>
        <v>2873576611.448103</v>
      </c>
      <c r="V48" s="271">
        <f t="shared" si="16"/>
        <v>3238979970.2688799</v>
      </c>
      <c r="W48" s="271">
        <f t="shared" si="17"/>
        <v>3438753167.5079999</v>
      </c>
      <c r="X48" s="272">
        <f t="shared" si="18"/>
        <v>3650847938.4220037</v>
      </c>
      <c r="Y48" s="272">
        <f t="shared" si="19"/>
        <v>3438753167.5079999</v>
      </c>
      <c r="Z48" s="271">
        <f t="shared" si="20"/>
        <v>3650847938.4220037</v>
      </c>
      <c r="AA48" s="271">
        <f t="shared" si="32"/>
        <v>3876024250.7138853</v>
      </c>
      <c r="AB48" s="271"/>
      <c r="AC48" s="33" t="str">
        <f t="shared" si="21"/>
        <v>BERTAHAP</v>
      </c>
      <c r="AD48" s="273">
        <f t="shared" si="22"/>
        <v>0</v>
      </c>
      <c r="AE48" s="274">
        <v>2</v>
      </c>
      <c r="AF48" s="275"/>
      <c r="AG48" s="271" t="e">
        <f>IF(AF48&gt;#REF!,"LB","KR")</f>
        <v>#REF!</v>
      </c>
      <c r="AH48" s="275">
        <v>3160935000</v>
      </c>
      <c r="AI48" s="275">
        <v>3562878000</v>
      </c>
      <c r="AJ48" s="275">
        <v>3782629000</v>
      </c>
      <c r="AK48" s="276">
        <v>4015933000</v>
      </c>
      <c r="AL48" s="276">
        <v>3782629000</v>
      </c>
      <c r="AM48" s="275">
        <v>4015933000</v>
      </c>
      <c r="AN48" s="275">
        <f t="shared" si="23"/>
        <v>4263627000</v>
      </c>
      <c r="AO48" s="16"/>
      <c r="AP48" s="277">
        <v>9</v>
      </c>
      <c r="AQ48" s="278">
        <f t="shared" si="24"/>
        <v>-1748797.3691000007</v>
      </c>
      <c r="AR48" s="279"/>
      <c r="AS48" s="280"/>
      <c r="AT48" s="280"/>
      <c r="AU48" s="280"/>
      <c r="AV48" s="304"/>
      <c r="AW48" s="304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305">
        <f>O71</f>
        <v>28584814.360000003</v>
      </c>
      <c r="BR48" s="16"/>
      <c r="BS48" s="290"/>
      <c r="BT48" s="283"/>
      <c r="BU48" s="283" t="str">
        <f t="shared" si="25"/>
        <v>3BR-19</v>
      </c>
      <c r="BV48" s="284">
        <f t="shared" si="26"/>
        <v>19</v>
      </c>
      <c r="BW48" s="285">
        <f t="shared" si="27"/>
        <v>138</v>
      </c>
      <c r="BX48" s="285">
        <f t="shared" si="27"/>
        <v>120</v>
      </c>
      <c r="BY48" s="286">
        <f t="shared" si="28"/>
        <v>28656276.3959</v>
      </c>
      <c r="BZ48" s="286">
        <f t="shared" si="29"/>
        <v>3160935000</v>
      </c>
      <c r="CA48" s="286">
        <f t="shared" si="29"/>
        <v>3562878000</v>
      </c>
      <c r="CB48" s="286">
        <f t="shared" si="29"/>
        <v>3782629000</v>
      </c>
      <c r="CC48" s="286">
        <f t="shared" si="29"/>
        <v>4015933000</v>
      </c>
      <c r="CD48" s="286">
        <f t="shared" si="30"/>
        <v>4263627000</v>
      </c>
      <c r="CE48" s="16"/>
      <c r="CF48" s="43">
        <f t="shared" si="33"/>
        <v>4009586740</v>
      </c>
      <c r="CG48" s="197">
        <f t="shared" si="33"/>
        <v>4256888980</v>
      </c>
    </row>
    <row r="49" spans="1:85">
      <c r="A49" s="3">
        <f t="shared" si="31"/>
        <v>10</v>
      </c>
      <c r="B49" s="263">
        <v>10</v>
      </c>
      <c r="C49" s="264" t="s">
        <v>132</v>
      </c>
      <c r="D49" s="299">
        <v>21</v>
      </c>
      <c r="E49" s="266"/>
      <c r="F49" s="41" t="s">
        <v>84</v>
      </c>
      <c r="G49" s="267">
        <f t="shared" si="3"/>
        <v>132</v>
      </c>
      <c r="H49" s="267">
        <f t="shared" si="4"/>
        <v>112</v>
      </c>
      <c r="I49" s="268">
        <f t="shared" si="5"/>
        <v>26966806</v>
      </c>
      <c r="J49" s="268">
        <f t="shared" si="6"/>
        <v>3</v>
      </c>
      <c r="K49" s="269">
        <f t="shared" si="7"/>
        <v>1.1000000000000001</v>
      </c>
      <c r="L49" s="270">
        <f t="shared" si="8"/>
        <v>1.0024999999999999</v>
      </c>
      <c r="M49" s="271">
        <f t="shared" si="9"/>
        <v>24850112.205919132</v>
      </c>
      <c r="N49" s="271">
        <f t="shared" si="10"/>
        <v>28010046.912702579</v>
      </c>
      <c r="O49" s="271">
        <f t="shared" si="11"/>
        <v>29737645.316500001</v>
      </c>
      <c r="P49" s="271">
        <f t="shared" si="12"/>
        <v>31571798.209624246</v>
      </c>
      <c r="Q49" s="272">
        <f t="shared" si="13"/>
        <v>29737645.316500001</v>
      </c>
      <c r="R49" s="271">
        <f t="shared" si="13"/>
        <v>31571798.209624246</v>
      </c>
      <c r="S49" s="271">
        <f t="shared" si="14"/>
        <v>33519077.639821339</v>
      </c>
      <c r="T49" s="271"/>
      <c r="U49" s="271">
        <f t="shared" si="15"/>
        <v>2783212567.0629425</v>
      </c>
      <c r="V49" s="271">
        <f t="shared" si="16"/>
        <v>3137125254.2226887</v>
      </c>
      <c r="W49" s="271">
        <f t="shared" si="17"/>
        <v>3330616275.448</v>
      </c>
      <c r="X49" s="272">
        <f t="shared" si="18"/>
        <v>3536041399.4779158</v>
      </c>
      <c r="Y49" s="272">
        <f t="shared" si="19"/>
        <v>3330616275.448</v>
      </c>
      <c r="Z49" s="271">
        <f t="shared" si="20"/>
        <v>3536041399.4779158</v>
      </c>
      <c r="AA49" s="271">
        <f t="shared" si="32"/>
        <v>3754136695.6599898</v>
      </c>
      <c r="AB49" s="271"/>
      <c r="AC49" s="33" t="str">
        <f t="shared" si="21"/>
        <v>BERTAHAP</v>
      </c>
      <c r="AD49" s="273">
        <f t="shared" si="22"/>
        <v>0</v>
      </c>
      <c r="AE49" s="274">
        <v>2</v>
      </c>
      <c r="AF49" s="275"/>
      <c r="AG49" s="271" t="e">
        <f>IF(AF49&gt;#REF!,"LB","KR")</f>
        <v>#REF!</v>
      </c>
      <c r="AH49" s="275">
        <v>3061534000</v>
      </c>
      <c r="AI49" s="275">
        <v>3450838000</v>
      </c>
      <c r="AJ49" s="275">
        <v>3663678000</v>
      </c>
      <c r="AK49" s="276">
        <v>3889646000</v>
      </c>
      <c r="AL49" s="276">
        <v>3663678000</v>
      </c>
      <c r="AM49" s="275">
        <v>3889646000</v>
      </c>
      <c r="AN49" s="275">
        <f t="shared" si="23"/>
        <v>4129551000</v>
      </c>
      <c r="AO49" s="16"/>
      <c r="AP49" s="277">
        <v>10</v>
      </c>
      <c r="AQ49" s="278">
        <f t="shared" si="24"/>
        <v>-667428.44849999994</v>
      </c>
      <c r="AR49" s="279"/>
      <c r="AS49" s="280"/>
      <c r="AT49" s="280"/>
      <c r="AU49" s="280"/>
      <c r="AV49" s="304"/>
      <c r="AW49" s="304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306">
        <f>O79</f>
        <v>29663486.600000001</v>
      </c>
      <c r="BR49" s="16"/>
      <c r="BS49" s="282">
        <v>3</v>
      </c>
      <c r="BT49" s="283" t="s">
        <v>133</v>
      </c>
      <c r="BU49" s="283" t="str">
        <f t="shared" si="25"/>
        <v>3BR-21</v>
      </c>
      <c r="BV49" s="284">
        <f t="shared" si="26"/>
        <v>21</v>
      </c>
      <c r="BW49" s="285">
        <f t="shared" si="27"/>
        <v>132</v>
      </c>
      <c r="BX49" s="285">
        <f t="shared" si="27"/>
        <v>112</v>
      </c>
      <c r="BY49" s="286">
        <f t="shared" si="28"/>
        <v>29737645.316500001</v>
      </c>
      <c r="BZ49" s="286">
        <f t="shared" si="29"/>
        <v>3061534000</v>
      </c>
      <c r="CA49" s="286">
        <f t="shared" si="29"/>
        <v>3450838000</v>
      </c>
      <c r="CB49" s="286">
        <f t="shared" si="29"/>
        <v>3663678000</v>
      </c>
      <c r="CC49" s="286">
        <f t="shared" si="29"/>
        <v>3889646000</v>
      </c>
      <c r="CD49" s="286">
        <f t="shared" si="30"/>
        <v>4129551000</v>
      </c>
      <c r="CE49" s="16">
        <v>2</v>
      </c>
      <c r="CF49" s="43">
        <f t="shared" si="33"/>
        <v>3883498680</v>
      </c>
      <c r="CG49" s="197">
        <f t="shared" si="33"/>
        <v>4123024760</v>
      </c>
    </row>
    <row r="50" spans="1:85">
      <c r="A50" s="3">
        <f t="shared" si="31"/>
        <v>11</v>
      </c>
      <c r="B50" s="263">
        <v>1</v>
      </c>
      <c r="C50" s="264" t="s">
        <v>134</v>
      </c>
      <c r="D50" s="265" t="s">
        <v>19</v>
      </c>
      <c r="E50" s="266"/>
      <c r="F50" s="41" t="s">
        <v>72</v>
      </c>
      <c r="G50" s="267">
        <f t="shared" si="3"/>
        <v>175</v>
      </c>
      <c r="H50" s="267">
        <f t="shared" si="4"/>
        <v>156</v>
      </c>
      <c r="I50" s="268">
        <f t="shared" si="5"/>
        <v>26966806</v>
      </c>
      <c r="J50" s="268">
        <f t="shared" si="6"/>
        <v>5</v>
      </c>
      <c r="K50" s="269">
        <f t="shared" si="7"/>
        <v>1.08</v>
      </c>
      <c r="L50" s="270">
        <f t="shared" si="8"/>
        <v>1.0024999999999999</v>
      </c>
      <c r="M50" s="271">
        <f t="shared" si="9"/>
        <v>24398291.983993329</v>
      </c>
      <c r="N50" s="271">
        <f t="shared" si="10"/>
        <v>27500773.33247162</v>
      </c>
      <c r="O50" s="271">
        <f t="shared" si="11"/>
        <v>29196960.856199998</v>
      </c>
      <c r="P50" s="271">
        <f t="shared" si="12"/>
        <v>30997765.514903802</v>
      </c>
      <c r="Q50" s="272">
        <f t="shared" si="13"/>
        <v>29196960.856199998</v>
      </c>
      <c r="R50" s="271">
        <f t="shared" si="13"/>
        <v>30997765.514903802</v>
      </c>
      <c r="S50" s="271">
        <f t="shared" si="14"/>
        <v>32909639.864551857</v>
      </c>
      <c r="T50" s="271"/>
      <c r="U50" s="271">
        <f t="shared" si="15"/>
        <v>3806133549.5029593</v>
      </c>
      <c r="V50" s="271">
        <f t="shared" si="16"/>
        <v>4290120639.8655729</v>
      </c>
      <c r="W50" s="271">
        <f t="shared" si="17"/>
        <v>4554725893.5671997</v>
      </c>
      <c r="X50" s="272">
        <f t="shared" si="18"/>
        <v>4835651420.3249931</v>
      </c>
      <c r="Y50" s="272">
        <f t="shared" si="19"/>
        <v>4554725893.5671997</v>
      </c>
      <c r="Z50" s="271">
        <f t="shared" si="20"/>
        <v>4835651420.3249931</v>
      </c>
      <c r="AA50" s="271">
        <f t="shared" si="32"/>
        <v>5133903818.8700895</v>
      </c>
      <c r="AB50" s="271"/>
      <c r="AC50" s="33" t="str">
        <f t="shared" si="21"/>
        <v>BERTAHAP</v>
      </c>
      <c r="AD50" s="273">
        <f t="shared" si="22"/>
        <v>0</v>
      </c>
      <c r="AE50" s="274">
        <v>2</v>
      </c>
      <c r="AF50" s="275"/>
      <c r="AG50" s="271" t="e">
        <f>IF(AF50&gt;#REF!,"LB","KR")</f>
        <v>#REF!</v>
      </c>
      <c r="AH50" s="275">
        <v>4186747000</v>
      </c>
      <c r="AI50" s="275">
        <v>4719133000</v>
      </c>
      <c r="AJ50" s="275">
        <v>5010199000</v>
      </c>
      <c r="AK50" s="276">
        <v>5319217000</v>
      </c>
      <c r="AL50" s="276">
        <v>5010199000</v>
      </c>
      <c r="AM50" s="275">
        <v>5319217000</v>
      </c>
      <c r="AN50" s="275">
        <f t="shared" si="23"/>
        <v>5647295000</v>
      </c>
      <c r="AO50" s="16"/>
      <c r="AP50" s="277">
        <v>11</v>
      </c>
      <c r="AQ50" s="278">
        <f t="shared" si="24"/>
        <v>-1208112.9088000022</v>
      </c>
      <c r="AR50" s="279"/>
      <c r="AS50" s="280"/>
      <c r="AT50" s="280"/>
      <c r="AU50" s="280"/>
      <c r="AV50" s="304"/>
      <c r="AW50" s="304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307">
        <f>O93</f>
        <v>28584814.360000003</v>
      </c>
      <c r="BR50" s="16"/>
      <c r="BS50" s="282">
        <v>4</v>
      </c>
      <c r="BT50" s="283" t="s">
        <v>135</v>
      </c>
      <c r="BU50" s="283" t="str">
        <f>F60</f>
        <v>3BR-1</v>
      </c>
      <c r="BV50" s="284" t="str">
        <f>D60</f>
        <v>01</v>
      </c>
      <c r="BW50" s="285">
        <f>G60</f>
        <v>175</v>
      </c>
      <c r="BX50" s="285">
        <f>H60</f>
        <v>156</v>
      </c>
      <c r="BY50" s="286">
        <f>O60</f>
        <v>29415391.9848</v>
      </c>
      <c r="BZ50" s="286">
        <f>AH60</f>
        <v>4218070000</v>
      </c>
      <c r="CA50" s="286">
        <f>AI60</f>
        <v>4754438000</v>
      </c>
      <c r="CB50" s="286">
        <f>AJ60</f>
        <v>5047682000</v>
      </c>
      <c r="CC50" s="286">
        <f>AK60</f>
        <v>5359012000</v>
      </c>
      <c r="CD50" s="286">
        <f>AN60</f>
        <v>5689544000</v>
      </c>
      <c r="CE50" s="16">
        <v>8</v>
      </c>
      <c r="CF50" s="43">
        <f t="shared" si="33"/>
        <v>5310810940</v>
      </c>
      <c r="CG50" s="197">
        <f t="shared" si="33"/>
        <v>5638370020</v>
      </c>
    </row>
    <row r="51" spans="1:85">
      <c r="A51" s="3">
        <f t="shared" si="31"/>
        <v>12</v>
      </c>
      <c r="B51" s="263">
        <v>2</v>
      </c>
      <c r="C51" s="264" t="s">
        <v>134</v>
      </c>
      <c r="D51" s="265" t="s">
        <v>29</v>
      </c>
      <c r="E51" s="266"/>
      <c r="F51" s="41" t="s">
        <v>74</v>
      </c>
      <c r="G51" s="267">
        <f t="shared" si="3"/>
        <v>85</v>
      </c>
      <c r="H51" s="267">
        <f t="shared" si="4"/>
        <v>74</v>
      </c>
      <c r="I51" s="268">
        <f t="shared" si="5"/>
        <v>26966806</v>
      </c>
      <c r="J51" s="268">
        <f t="shared" si="6"/>
        <v>1</v>
      </c>
      <c r="K51" s="269">
        <f t="shared" si="7"/>
        <v>1.06</v>
      </c>
      <c r="L51" s="270">
        <f t="shared" si="8"/>
        <v>1.0024999999999999</v>
      </c>
      <c r="M51" s="271">
        <f t="shared" si="9"/>
        <v>23946471.762067527</v>
      </c>
      <c r="N51" s="271">
        <f t="shared" si="10"/>
        <v>26991499.752240665</v>
      </c>
      <c r="O51" s="271">
        <f t="shared" si="11"/>
        <v>28656276.3959</v>
      </c>
      <c r="P51" s="271">
        <f t="shared" si="12"/>
        <v>30423732.820183363</v>
      </c>
      <c r="Q51" s="272">
        <f t="shared" si="13"/>
        <v>28656276.3959</v>
      </c>
      <c r="R51" s="271">
        <f t="shared" si="13"/>
        <v>30423732.820183363</v>
      </c>
      <c r="S51" s="271">
        <f t="shared" si="14"/>
        <v>32300202.089282379</v>
      </c>
      <c r="T51" s="271"/>
      <c r="U51" s="271">
        <f t="shared" si="15"/>
        <v>1772038910.392997</v>
      </c>
      <c r="V51" s="271">
        <f t="shared" si="16"/>
        <v>1997370981.6658092</v>
      </c>
      <c r="W51" s="271">
        <f t="shared" si="17"/>
        <v>2120564453.2966001</v>
      </c>
      <c r="X51" s="272">
        <f t="shared" si="18"/>
        <v>2251356228.6935687</v>
      </c>
      <c r="Y51" s="272">
        <f t="shared" si="19"/>
        <v>2120564453.2966001</v>
      </c>
      <c r="Z51" s="271">
        <f t="shared" si="20"/>
        <v>2251356228.6935687</v>
      </c>
      <c r="AA51" s="271">
        <f t="shared" si="32"/>
        <v>2390214954.6068959</v>
      </c>
      <c r="AB51" s="271"/>
      <c r="AC51" s="33" t="str">
        <f t="shared" si="21"/>
        <v>BERTAHAP</v>
      </c>
      <c r="AD51" s="273">
        <f t="shared" si="22"/>
        <v>0</v>
      </c>
      <c r="AE51" s="274">
        <v>2</v>
      </c>
      <c r="AF51" s="275"/>
      <c r="AG51" s="271" t="e">
        <f>IF(AF51&gt;#REF!,"LB","KR")</f>
        <v>#REF!</v>
      </c>
      <c r="AH51" s="275">
        <v>1949243000</v>
      </c>
      <c r="AI51" s="275">
        <v>2197109000</v>
      </c>
      <c r="AJ51" s="275">
        <v>2332621000</v>
      </c>
      <c r="AK51" s="276">
        <v>2476492000</v>
      </c>
      <c r="AL51" s="276">
        <v>2332621000</v>
      </c>
      <c r="AM51" s="275">
        <v>2476492000</v>
      </c>
      <c r="AN51" s="275">
        <f t="shared" si="23"/>
        <v>2629237000</v>
      </c>
      <c r="AO51" s="16"/>
      <c r="AP51" s="277">
        <v>12</v>
      </c>
      <c r="AQ51" s="278">
        <f t="shared" si="24"/>
        <v>-1748797.3691000007</v>
      </c>
      <c r="AR51" s="279"/>
      <c r="AS51" s="280"/>
      <c r="AT51" s="280"/>
      <c r="AU51" s="280"/>
      <c r="AV51" s="304"/>
      <c r="AW51" s="304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308">
        <f>O116</f>
        <v>28870662.503600005</v>
      </c>
      <c r="BR51" s="16"/>
      <c r="BS51" s="290"/>
      <c r="BT51" s="283" t="s">
        <v>136</v>
      </c>
      <c r="BU51" s="283"/>
      <c r="BV51" s="284"/>
      <c r="BW51" s="285"/>
      <c r="BX51" s="285"/>
      <c r="BY51" s="286"/>
      <c r="BZ51" s="286"/>
      <c r="CA51" s="286"/>
      <c r="CB51" s="286"/>
      <c r="CC51" s="286"/>
      <c r="CD51" s="286"/>
      <c r="CE51" s="16"/>
      <c r="CF51" s="43">
        <f t="shared" si="33"/>
        <v>2472578260</v>
      </c>
      <c r="CG51" s="197">
        <f t="shared" si="33"/>
        <v>2625081520</v>
      </c>
    </row>
    <row r="52" spans="1:85">
      <c r="A52" s="3">
        <f t="shared" si="31"/>
        <v>13</v>
      </c>
      <c r="B52" s="263">
        <v>3</v>
      </c>
      <c r="C52" s="264" t="s">
        <v>134</v>
      </c>
      <c r="D52" s="265" t="s">
        <v>32</v>
      </c>
      <c r="E52" s="266"/>
      <c r="F52" s="41" t="s">
        <v>56</v>
      </c>
      <c r="G52" s="267">
        <f t="shared" si="3"/>
        <v>85</v>
      </c>
      <c r="H52" s="267">
        <f t="shared" si="4"/>
        <v>74</v>
      </c>
      <c r="I52" s="268">
        <f t="shared" si="5"/>
        <v>26966806</v>
      </c>
      <c r="J52" s="268">
        <f t="shared" si="6"/>
        <v>1</v>
      </c>
      <c r="K52" s="269">
        <f t="shared" si="7"/>
        <v>1.06</v>
      </c>
      <c r="L52" s="270">
        <f t="shared" si="8"/>
        <v>1.0024999999999999</v>
      </c>
      <c r="M52" s="271">
        <f t="shared" si="9"/>
        <v>23946471.762067527</v>
      </c>
      <c r="N52" s="271">
        <f t="shared" si="10"/>
        <v>26991499.752240665</v>
      </c>
      <c r="O52" s="271">
        <f t="shared" si="11"/>
        <v>28656276.3959</v>
      </c>
      <c r="P52" s="271">
        <f t="shared" si="12"/>
        <v>30423732.820183363</v>
      </c>
      <c r="Q52" s="272">
        <f t="shared" si="13"/>
        <v>28656276.3959</v>
      </c>
      <c r="R52" s="271">
        <f t="shared" si="13"/>
        <v>30423732.820183363</v>
      </c>
      <c r="S52" s="271">
        <f t="shared" si="14"/>
        <v>32300202.089282379</v>
      </c>
      <c r="T52" s="271"/>
      <c r="U52" s="271">
        <f t="shared" si="15"/>
        <v>1772038910.392997</v>
      </c>
      <c r="V52" s="271">
        <f t="shared" si="16"/>
        <v>1997370981.6658092</v>
      </c>
      <c r="W52" s="271">
        <f t="shared" si="17"/>
        <v>2120564453.2966001</v>
      </c>
      <c r="X52" s="272">
        <f t="shared" si="18"/>
        <v>2251356228.6935687</v>
      </c>
      <c r="Y52" s="272">
        <f t="shared" si="19"/>
        <v>2120564453.2966001</v>
      </c>
      <c r="Z52" s="271">
        <f t="shared" si="20"/>
        <v>2251356228.6935687</v>
      </c>
      <c r="AA52" s="271">
        <f t="shared" si="32"/>
        <v>2390214954.6068959</v>
      </c>
      <c r="AB52" s="271"/>
      <c r="AC52" s="33" t="str">
        <f t="shared" si="21"/>
        <v>BERTAHAP</v>
      </c>
      <c r="AD52" s="273">
        <f t="shared" si="22"/>
        <v>0</v>
      </c>
      <c r="AE52" s="274">
        <v>2</v>
      </c>
      <c r="AF52" s="275"/>
      <c r="AG52" s="271" t="e">
        <f>IF(AF52&gt;#REF!,"LB","KR")</f>
        <v>#REF!</v>
      </c>
      <c r="AH52" s="275">
        <v>1949243000</v>
      </c>
      <c r="AI52" s="275">
        <v>2197109000</v>
      </c>
      <c r="AJ52" s="275">
        <v>2332621000</v>
      </c>
      <c r="AK52" s="276">
        <v>2476492000</v>
      </c>
      <c r="AL52" s="276">
        <v>2332621000</v>
      </c>
      <c r="AM52" s="275">
        <v>2476492000</v>
      </c>
      <c r="AN52" s="275">
        <f t="shared" si="23"/>
        <v>2629237000</v>
      </c>
      <c r="AO52" s="16"/>
      <c r="AP52" s="277">
        <v>13</v>
      </c>
      <c r="AQ52" s="278">
        <f t="shared" si="24"/>
        <v>-1748797.3691000007</v>
      </c>
      <c r="AR52" s="279"/>
      <c r="AS52" s="280"/>
      <c r="AT52" s="280"/>
      <c r="AU52" s="280"/>
      <c r="AV52" s="304"/>
      <c r="AW52" s="304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309">
        <f>O124</f>
        <v>29706633.489600003</v>
      </c>
      <c r="BR52" s="16"/>
      <c r="BS52" s="282">
        <v>5</v>
      </c>
      <c r="BT52" s="310" t="s">
        <v>137</v>
      </c>
      <c r="BU52" s="283" t="str">
        <f>F61</f>
        <v>2BR-3</v>
      </c>
      <c r="BV52" s="284" t="str">
        <f>D61</f>
        <v>03</v>
      </c>
      <c r="BW52" s="285">
        <f t="shared" ref="BW52:BX56" si="34">G61</f>
        <v>85</v>
      </c>
      <c r="BX52" s="285">
        <f t="shared" si="34"/>
        <v>74</v>
      </c>
      <c r="BY52" s="286">
        <f>O61</f>
        <v>28870662.503600005</v>
      </c>
      <c r="BZ52" s="286">
        <f t="shared" ref="BZ52:CC56" si="35">AH61</f>
        <v>1963826000</v>
      </c>
      <c r="CA52" s="286">
        <f t="shared" si="35"/>
        <v>2213546000</v>
      </c>
      <c r="CB52" s="286">
        <f t="shared" si="35"/>
        <v>2350072000</v>
      </c>
      <c r="CC52" s="286">
        <f t="shared" si="35"/>
        <v>2495020000</v>
      </c>
      <c r="CD52" s="286">
        <f>AN61</f>
        <v>2648907000</v>
      </c>
      <c r="CE52" s="16">
        <v>6</v>
      </c>
      <c r="CF52" s="43">
        <f t="shared" si="33"/>
        <v>2472578260</v>
      </c>
      <c r="CG52" s="197">
        <f t="shared" si="33"/>
        <v>2625081520</v>
      </c>
    </row>
    <row r="53" spans="1:85">
      <c r="A53" s="3">
        <f t="shared" si="31"/>
        <v>14</v>
      </c>
      <c r="B53" s="263">
        <v>4</v>
      </c>
      <c r="C53" s="264" t="s">
        <v>134</v>
      </c>
      <c r="D53" s="265" t="s">
        <v>38</v>
      </c>
      <c r="E53" s="266"/>
      <c r="F53" s="41" t="s">
        <v>58</v>
      </c>
      <c r="G53" s="267">
        <f t="shared" si="3"/>
        <v>101</v>
      </c>
      <c r="H53" s="267">
        <f t="shared" si="4"/>
        <v>90</v>
      </c>
      <c r="I53" s="268">
        <f t="shared" si="5"/>
        <v>26966806</v>
      </c>
      <c r="J53" s="268">
        <f t="shared" si="6"/>
        <v>1</v>
      </c>
      <c r="K53" s="269">
        <f t="shared" si="7"/>
        <v>1.06</v>
      </c>
      <c r="L53" s="270">
        <f t="shared" si="8"/>
        <v>1.0024999999999999</v>
      </c>
      <c r="M53" s="271">
        <f t="shared" si="9"/>
        <v>23946471.762067527</v>
      </c>
      <c r="N53" s="271">
        <f t="shared" si="10"/>
        <v>26991499.752240665</v>
      </c>
      <c r="O53" s="271">
        <f t="shared" si="11"/>
        <v>28656276.3959</v>
      </c>
      <c r="P53" s="271">
        <f t="shared" si="12"/>
        <v>30423732.820183363</v>
      </c>
      <c r="Q53" s="272">
        <f t="shared" si="13"/>
        <v>28656276.3959</v>
      </c>
      <c r="R53" s="271">
        <f t="shared" si="13"/>
        <v>30423732.820183363</v>
      </c>
      <c r="S53" s="271">
        <f t="shared" si="14"/>
        <v>32300202.089282379</v>
      </c>
      <c r="T53" s="271"/>
      <c r="U53" s="271">
        <f t="shared" si="15"/>
        <v>2155182458.5860772</v>
      </c>
      <c r="V53" s="271">
        <f t="shared" si="16"/>
        <v>2429234977.7016597</v>
      </c>
      <c r="W53" s="271">
        <f t="shared" si="17"/>
        <v>2579064875.631</v>
      </c>
      <c r="X53" s="272">
        <f t="shared" si="18"/>
        <v>2738135953.8165026</v>
      </c>
      <c r="Y53" s="272">
        <f t="shared" si="19"/>
        <v>2579064875.631</v>
      </c>
      <c r="Z53" s="271">
        <f t="shared" si="20"/>
        <v>2738135953.8165026</v>
      </c>
      <c r="AA53" s="271">
        <f t="shared" si="32"/>
        <v>2907018188.0354142</v>
      </c>
      <c r="AB53" s="271"/>
      <c r="AC53" s="33" t="str">
        <f t="shared" si="21"/>
        <v>BERTAHAP</v>
      </c>
      <c r="AD53" s="273">
        <f t="shared" si="22"/>
        <v>0</v>
      </c>
      <c r="AE53" s="274">
        <v>2</v>
      </c>
      <c r="AF53" s="275"/>
      <c r="AG53" s="271" t="e">
        <f>IF(AF53&gt;#REF!,"LB","KR")</f>
        <v>#REF!</v>
      </c>
      <c r="AH53" s="275">
        <v>2370701000</v>
      </c>
      <c r="AI53" s="275">
        <v>2672159000</v>
      </c>
      <c r="AJ53" s="275">
        <v>2836972000</v>
      </c>
      <c r="AK53" s="276">
        <v>3011950000</v>
      </c>
      <c r="AL53" s="276">
        <v>2836972000</v>
      </c>
      <c r="AM53" s="275">
        <v>3011950000</v>
      </c>
      <c r="AN53" s="275">
        <f t="shared" si="23"/>
        <v>3197721000</v>
      </c>
      <c r="AO53" s="16"/>
      <c r="AP53" s="277">
        <v>14</v>
      </c>
      <c r="AQ53" s="278">
        <f t="shared" si="24"/>
        <v>-1748797.3691000007</v>
      </c>
      <c r="AR53" s="311"/>
      <c r="AS53" s="280"/>
      <c r="AT53" s="280"/>
      <c r="AU53" s="280"/>
      <c r="AV53" s="304"/>
      <c r="AW53" s="304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312">
        <f>O131</f>
        <v>30256756.332000002</v>
      </c>
      <c r="BR53" s="16"/>
      <c r="BS53" s="282"/>
      <c r="BT53" s="283"/>
      <c r="BU53" s="283" t="str">
        <f>F62</f>
        <v>2BR-5</v>
      </c>
      <c r="BV53" s="284" t="str">
        <f>D62</f>
        <v>05</v>
      </c>
      <c r="BW53" s="285">
        <f t="shared" si="34"/>
        <v>85</v>
      </c>
      <c r="BX53" s="285">
        <f t="shared" si="34"/>
        <v>74</v>
      </c>
      <c r="BY53" s="286">
        <f>O62</f>
        <v>28870662.503600005</v>
      </c>
      <c r="BZ53" s="286">
        <f t="shared" si="35"/>
        <v>1963826000</v>
      </c>
      <c r="CA53" s="286">
        <f t="shared" si="35"/>
        <v>2213546000</v>
      </c>
      <c r="CB53" s="286">
        <f t="shared" si="35"/>
        <v>2350072000</v>
      </c>
      <c r="CC53" s="286">
        <f t="shared" si="35"/>
        <v>2495020000</v>
      </c>
      <c r="CD53" s="286">
        <f>AN62</f>
        <v>2648907000</v>
      </c>
      <c r="CE53" s="16"/>
      <c r="CF53" s="43">
        <f t="shared" si="33"/>
        <v>3007190320</v>
      </c>
      <c r="CG53" s="197">
        <f t="shared" si="33"/>
        <v>3192667000</v>
      </c>
    </row>
    <row r="54" spans="1:85">
      <c r="A54" s="3">
        <f t="shared" si="31"/>
        <v>15</v>
      </c>
      <c r="B54" s="263">
        <v>5</v>
      </c>
      <c r="C54" s="264" t="s">
        <v>134</v>
      </c>
      <c r="D54" s="265" t="s">
        <v>44</v>
      </c>
      <c r="E54" s="266"/>
      <c r="F54" s="41" t="s">
        <v>60</v>
      </c>
      <c r="G54" s="267">
        <f t="shared" si="3"/>
        <v>101</v>
      </c>
      <c r="H54" s="267">
        <f t="shared" si="4"/>
        <v>90</v>
      </c>
      <c r="I54" s="268">
        <f t="shared" si="5"/>
        <v>26966806</v>
      </c>
      <c r="J54" s="268">
        <f t="shared" si="6"/>
        <v>1</v>
      </c>
      <c r="K54" s="269">
        <f t="shared" si="7"/>
        <v>1.06</v>
      </c>
      <c r="L54" s="270">
        <f t="shared" si="8"/>
        <v>1.0024999999999999</v>
      </c>
      <c r="M54" s="271">
        <f t="shared" si="9"/>
        <v>23946471.762067527</v>
      </c>
      <c r="N54" s="271">
        <f t="shared" si="10"/>
        <v>26991499.752240665</v>
      </c>
      <c r="O54" s="271">
        <f t="shared" si="11"/>
        <v>28656276.3959</v>
      </c>
      <c r="P54" s="271">
        <f t="shared" si="12"/>
        <v>30423732.820183363</v>
      </c>
      <c r="Q54" s="272">
        <f t="shared" si="13"/>
        <v>28656276.3959</v>
      </c>
      <c r="R54" s="271">
        <f t="shared" si="13"/>
        <v>30423732.820183363</v>
      </c>
      <c r="S54" s="271">
        <f t="shared" si="14"/>
        <v>32300202.089282379</v>
      </c>
      <c r="T54" s="271"/>
      <c r="U54" s="271">
        <f t="shared" si="15"/>
        <v>2155182458.5860772</v>
      </c>
      <c r="V54" s="271">
        <f t="shared" si="16"/>
        <v>2429234977.7016597</v>
      </c>
      <c r="W54" s="271">
        <f t="shared" si="17"/>
        <v>2579064875.631</v>
      </c>
      <c r="X54" s="272">
        <f t="shared" si="18"/>
        <v>2738135953.8165026</v>
      </c>
      <c r="Y54" s="272">
        <f t="shared" si="19"/>
        <v>2579064875.631</v>
      </c>
      <c r="Z54" s="271">
        <f t="shared" si="20"/>
        <v>2738135953.8165026</v>
      </c>
      <c r="AA54" s="271">
        <f t="shared" si="32"/>
        <v>2907018188.0354142</v>
      </c>
      <c r="AB54" s="271"/>
      <c r="AC54" s="33" t="str">
        <f t="shared" si="21"/>
        <v>BERTAHAP</v>
      </c>
      <c r="AD54" s="273">
        <f t="shared" si="22"/>
        <v>0</v>
      </c>
      <c r="AE54" s="274">
        <v>2</v>
      </c>
      <c r="AF54" s="275"/>
      <c r="AG54" s="271" t="e">
        <f>IF(AF54&gt;#REF!,"LB","KR")</f>
        <v>#REF!</v>
      </c>
      <c r="AH54" s="275">
        <v>2370701000</v>
      </c>
      <c r="AI54" s="275">
        <v>2672159000</v>
      </c>
      <c r="AJ54" s="275">
        <v>2836972000</v>
      </c>
      <c r="AK54" s="276">
        <v>3011950000</v>
      </c>
      <c r="AL54" s="276">
        <v>2836972000</v>
      </c>
      <c r="AM54" s="275">
        <v>3011950000</v>
      </c>
      <c r="AN54" s="275">
        <f t="shared" si="23"/>
        <v>3197721000</v>
      </c>
      <c r="AO54" s="16"/>
      <c r="AP54" s="277">
        <v>15</v>
      </c>
      <c r="AQ54" s="278">
        <f t="shared" si="24"/>
        <v>-1748797.3691000007</v>
      </c>
      <c r="AR54" s="311"/>
      <c r="AS54" s="280"/>
      <c r="AT54" s="280"/>
      <c r="AU54" s="280"/>
      <c r="AV54" s="304"/>
      <c r="AW54" s="304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313">
        <f>O133</f>
        <v>28870662.503600005</v>
      </c>
      <c r="BR54" s="16"/>
      <c r="BS54" s="282"/>
      <c r="BT54" s="283"/>
      <c r="BU54" s="283" t="str">
        <f>F63</f>
        <v>2BR-7</v>
      </c>
      <c r="BV54" s="284" t="str">
        <f>D63</f>
        <v>07</v>
      </c>
      <c r="BW54" s="285">
        <f t="shared" si="34"/>
        <v>101</v>
      </c>
      <c r="BX54" s="285">
        <f t="shared" si="34"/>
        <v>90</v>
      </c>
      <c r="BY54" s="286">
        <f>O63</f>
        <v>28870662.503600005</v>
      </c>
      <c r="BZ54" s="286">
        <f t="shared" si="35"/>
        <v>2388437000</v>
      </c>
      <c r="CA54" s="286">
        <f t="shared" si="35"/>
        <v>2692150000</v>
      </c>
      <c r="CB54" s="286">
        <f t="shared" si="35"/>
        <v>2858196000</v>
      </c>
      <c r="CC54" s="286">
        <f t="shared" si="35"/>
        <v>3034483000</v>
      </c>
      <c r="CD54" s="286">
        <f>AN63</f>
        <v>3221644000</v>
      </c>
      <c r="CE54" s="16"/>
      <c r="CF54" s="43">
        <f t="shared" si="33"/>
        <v>3007190320</v>
      </c>
      <c r="CG54" s="197">
        <f t="shared" si="33"/>
        <v>3192667000</v>
      </c>
    </row>
    <row r="55" spans="1:85">
      <c r="A55" s="3">
        <f t="shared" si="31"/>
        <v>16</v>
      </c>
      <c r="B55" s="263">
        <v>6</v>
      </c>
      <c r="C55" s="264" t="s">
        <v>134</v>
      </c>
      <c r="D55" s="299">
        <v>11</v>
      </c>
      <c r="E55" s="266"/>
      <c r="F55" s="41" t="s">
        <v>62</v>
      </c>
      <c r="G55" s="267">
        <f t="shared" si="3"/>
        <v>101</v>
      </c>
      <c r="H55" s="267">
        <f t="shared" si="4"/>
        <v>90</v>
      </c>
      <c r="I55" s="268">
        <f t="shared" si="5"/>
        <v>26966806</v>
      </c>
      <c r="J55" s="268">
        <f t="shared" si="6"/>
        <v>1</v>
      </c>
      <c r="K55" s="269">
        <f t="shared" si="7"/>
        <v>1.06</v>
      </c>
      <c r="L55" s="270">
        <f t="shared" si="8"/>
        <v>1.0024999999999999</v>
      </c>
      <c r="M55" s="271">
        <f t="shared" si="9"/>
        <v>23946471.762067527</v>
      </c>
      <c r="N55" s="271">
        <f t="shared" si="10"/>
        <v>26991499.752240665</v>
      </c>
      <c r="O55" s="271">
        <f t="shared" si="11"/>
        <v>28656276.3959</v>
      </c>
      <c r="P55" s="271">
        <f t="shared" si="12"/>
        <v>30423732.820183363</v>
      </c>
      <c r="Q55" s="272">
        <f t="shared" si="13"/>
        <v>28656276.3959</v>
      </c>
      <c r="R55" s="271">
        <f t="shared" si="13"/>
        <v>30423732.820183363</v>
      </c>
      <c r="S55" s="271">
        <f t="shared" si="14"/>
        <v>32300202.089282379</v>
      </c>
      <c r="T55" s="271"/>
      <c r="U55" s="271">
        <f t="shared" si="15"/>
        <v>2155182458.5860772</v>
      </c>
      <c r="V55" s="271">
        <f t="shared" si="16"/>
        <v>2429234977.7016597</v>
      </c>
      <c r="W55" s="271">
        <f t="shared" si="17"/>
        <v>2579064875.631</v>
      </c>
      <c r="X55" s="272">
        <f t="shared" si="18"/>
        <v>2738135953.8165026</v>
      </c>
      <c r="Y55" s="272">
        <f t="shared" si="19"/>
        <v>2579064875.631</v>
      </c>
      <c r="Z55" s="271">
        <f t="shared" si="20"/>
        <v>2738135953.8165026</v>
      </c>
      <c r="AA55" s="271">
        <f t="shared" si="32"/>
        <v>2907018188.0354142</v>
      </c>
      <c r="AB55" s="271"/>
      <c r="AC55" s="33" t="str">
        <f t="shared" si="21"/>
        <v>BERTAHAP</v>
      </c>
      <c r="AD55" s="273">
        <f t="shared" si="22"/>
        <v>0</v>
      </c>
      <c r="AE55" s="274">
        <v>2</v>
      </c>
      <c r="AF55" s="275"/>
      <c r="AG55" s="271" t="e">
        <f>IF(AF55&gt;#REF!,"LB","KR")</f>
        <v>#REF!</v>
      </c>
      <c r="AH55" s="275">
        <v>2370701000</v>
      </c>
      <c r="AI55" s="275">
        <v>2672159000</v>
      </c>
      <c r="AJ55" s="275">
        <v>2836972000</v>
      </c>
      <c r="AK55" s="276">
        <v>3011950000</v>
      </c>
      <c r="AL55" s="276">
        <v>2836972000</v>
      </c>
      <c r="AM55" s="275">
        <v>3011950000</v>
      </c>
      <c r="AN55" s="275">
        <f t="shared" si="23"/>
        <v>3197721000</v>
      </c>
      <c r="AO55" s="16"/>
      <c r="AP55" s="277">
        <v>16</v>
      </c>
      <c r="AQ55" s="278">
        <f t="shared" si="24"/>
        <v>-1748797.3691000007</v>
      </c>
      <c r="AR55" s="311"/>
      <c r="AS55" s="280"/>
      <c r="AT55" s="280"/>
      <c r="AU55" s="280"/>
      <c r="AV55" s="304"/>
      <c r="AW55" s="304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314">
        <f>O157</f>
        <v>30256756.332000002</v>
      </c>
      <c r="BR55" s="16"/>
      <c r="BS55" s="282"/>
      <c r="BT55" s="283"/>
      <c r="BU55" s="283" t="str">
        <f>F64</f>
        <v>2BR-9</v>
      </c>
      <c r="BV55" s="284" t="str">
        <f>D64</f>
        <v>09</v>
      </c>
      <c r="BW55" s="285">
        <f t="shared" si="34"/>
        <v>101</v>
      </c>
      <c r="BX55" s="285">
        <f t="shared" si="34"/>
        <v>90</v>
      </c>
      <c r="BY55" s="286">
        <f>O64</f>
        <v>28870662.503600005</v>
      </c>
      <c r="BZ55" s="286">
        <f t="shared" si="35"/>
        <v>2388437000</v>
      </c>
      <c r="CA55" s="286">
        <f t="shared" si="35"/>
        <v>2692150000</v>
      </c>
      <c r="CB55" s="286">
        <f t="shared" si="35"/>
        <v>2858196000</v>
      </c>
      <c r="CC55" s="286">
        <f t="shared" si="35"/>
        <v>3034483000</v>
      </c>
      <c r="CD55" s="286">
        <f>AN64</f>
        <v>3221644000</v>
      </c>
      <c r="CE55" s="16"/>
      <c r="CF55" s="43">
        <f t="shared" si="33"/>
        <v>3007190320</v>
      </c>
      <c r="CG55" s="197">
        <f t="shared" si="33"/>
        <v>3192667000</v>
      </c>
    </row>
    <row r="56" spans="1:85">
      <c r="A56" s="3">
        <f t="shared" si="31"/>
        <v>17</v>
      </c>
      <c r="B56" s="263">
        <v>7</v>
      </c>
      <c r="C56" s="264" t="s">
        <v>134</v>
      </c>
      <c r="D56" s="299">
        <v>15</v>
      </c>
      <c r="E56" s="266"/>
      <c r="F56" s="41" t="s">
        <v>64</v>
      </c>
      <c r="G56" s="267">
        <f t="shared" si="3"/>
        <v>101</v>
      </c>
      <c r="H56" s="267">
        <f t="shared" si="4"/>
        <v>90</v>
      </c>
      <c r="I56" s="268">
        <f t="shared" si="5"/>
        <v>26966806</v>
      </c>
      <c r="J56" s="268">
        <f t="shared" si="6"/>
        <v>1</v>
      </c>
      <c r="K56" s="269">
        <f t="shared" si="7"/>
        <v>1.06</v>
      </c>
      <c r="L56" s="270">
        <f t="shared" si="8"/>
        <v>1.0024999999999999</v>
      </c>
      <c r="M56" s="271">
        <f t="shared" si="9"/>
        <v>23946471.762067527</v>
      </c>
      <c r="N56" s="271">
        <f t="shared" si="10"/>
        <v>26991499.752240665</v>
      </c>
      <c r="O56" s="271">
        <f t="shared" si="11"/>
        <v>28656276.3959</v>
      </c>
      <c r="P56" s="271">
        <f t="shared" si="12"/>
        <v>30423732.820183363</v>
      </c>
      <c r="Q56" s="272">
        <f t="shared" si="13"/>
        <v>28656276.3959</v>
      </c>
      <c r="R56" s="271">
        <f t="shared" si="13"/>
        <v>30423732.820183363</v>
      </c>
      <c r="S56" s="271">
        <f t="shared" si="14"/>
        <v>32300202.089282379</v>
      </c>
      <c r="T56" s="271"/>
      <c r="U56" s="271">
        <f t="shared" si="15"/>
        <v>2155182458.5860772</v>
      </c>
      <c r="V56" s="271">
        <f t="shared" si="16"/>
        <v>2429234977.7016597</v>
      </c>
      <c r="W56" s="271">
        <f t="shared" si="17"/>
        <v>2579064875.631</v>
      </c>
      <c r="X56" s="272">
        <f t="shared" si="18"/>
        <v>2738135953.8165026</v>
      </c>
      <c r="Y56" s="272">
        <f t="shared" si="19"/>
        <v>2579064875.631</v>
      </c>
      <c r="Z56" s="271">
        <f t="shared" si="20"/>
        <v>2738135953.8165026</v>
      </c>
      <c r="AA56" s="271">
        <f t="shared" si="32"/>
        <v>2907018188.0354142</v>
      </c>
      <c r="AB56" s="271"/>
      <c r="AC56" s="33" t="str">
        <f t="shared" si="21"/>
        <v>BERTAHAP</v>
      </c>
      <c r="AD56" s="273">
        <f t="shared" si="22"/>
        <v>0</v>
      </c>
      <c r="AE56" s="274">
        <v>2</v>
      </c>
      <c r="AF56" s="275"/>
      <c r="AG56" s="271" t="e">
        <f>IF(AF56&gt;#REF!,"LB","KR")</f>
        <v>#REF!</v>
      </c>
      <c r="AH56" s="275">
        <v>2370701000</v>
      </c>
      <c r="AI56" s="275">
        <v>2672159000</v>
      </c>
      <c r="AJ56" s="275">
        <v>2836972000</v>
      </c>
      <c r="AK56" s="276">
        <v>3011950000</v>
      </c>
      <c r="AL56" s="276">
        <v>2836972000</v>
      </c>
      <c r="AM56" s="275">
        <v>3011950000</v>
      </c>
      <c r="AN56" s="275">
        <f t="shared" si="23"/>
        <v>3197721000</v>
      </c>
      <c r="AO56" s="16"/>
      <c r="AP56" s="277">
        <v>17</v>
      </c>
      <c r="AQ56" s="278">
        <f t="shared" si="24"/>
        <v>-1748797.3691000007</v>
      </c>
      <c r="AR56" s="311"/>
      <c r="AS56" s="280"/>
      <c r="AT56" s="280"/>
      <c r="AU56" s="280"/>
      <c r="AV56" s="304"/>
      <c r="AW56" s="304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315">
        <f>O191</f>
        <v>29156510.647200003</v>
      </c>
      <c r="BR56" s="16"/>
      <c r="BS56" s="282"/>
      <c r="BT56" s="283"/>
      <c r="BU56" s="283" t="str">
        <f>F65</f>
        <v>2BR-11</v>
      </c>
      <c r="BV56" s="284">
        <f>D65</f>
        <v>11</v>
      </c>
      <c r="BW56" s="285">
        <f t="shared" si="34"/>
        <v>101</v>
      </c>
      <c r="BX56" s="285">
        <f t="shared" si="34"/>
        <v>90</v>
      </c>
      <c r="BY56" s="286">
        <f>O65</f>
        <v>28870662.503600005</v>
      </c>
      <c r="BZ56" s="286">
        <f t="shared" si="35"/>
        <v>2388437000</v>
      </c>
      <c r="CA56" s="286">
        <f t="shared" si="35"/>
        <v>2692150000</v>
      </c>
      <c r="CB56" s="286">
        <f t="shared" si="35"/>
        <v>2858196000</v>
      </c>
      <c r="CC56" s="286">
        <f t="shared" si="35"/>
        <v>3034483000</v>
      </c>
      <c r="CD56" s="286">
        <f>AN65</f>
        <v>3221644000</v>
      </c>
      <c r="CE56" s="16"/>
      <c r="CF56" s="43">
        <f t="shared" si="33"/>
        <v>3007190320</v>
      </c>
      <c r="CG56" s="197">
        <f t="shared" si="33"/>
        <v>3192667000</v>
      </c>
    </row>
    <row r="57" spans="1:85">
      <c r="A57" s="3">
        <f t="shared" si="31"/>
        <v>18</v>
      </c>
      <c r="B57" s="263">
        <v>8</v>
      </c>
      <c r="C57" s="264" t="s">
        <v>134</v>
      </c>
      <c r="D57" s="299">
        <v>17</v>
      </c>
      <c r="E57" s="266"/>
      <c r="F57" s="41" t="s">
        <v>67</v>
      </c>
      <c r="G57" s="267">
        <f t="shared" si="3"/>
        <v>85</v>
      </c>
      <c r="H57" s="267">
        <f t="shared" si="4"/>
        <v>74</v>
      </c>
      <c r="I57" s="268">
        <f t="shared" si="5"/>
        <v>26966806</v>
      </c>
      <c r="J57" s="268">
        <f t="shared" si="6"/>
        <v>1</v>
      </c>
      <c r="K57" s="269">
        <f t="shared" si="7"/>
        <v>1.06</v>
      </c>
      <c r="L57" s="270">
        <f t="shared" si="8"/>
        <v>1.0024999999999999</v>
      </c>
      <c r="M57" s="271">
        <f t="shared" si="9"/>
        <v>23946471.762067527</v>
      </c>
      <c r="N57" s="271">
        <f t="shared" si="10"/>
        <v>26991499.752240665</v>
      </c>
      <c r="O57" s="271">
        <f t="shared" si="11"/>
        <v>28656276.3959</v>
      </c>
      <c r="P57" s="271">
        <f t="shared" si="12"/>
        <v>30423732.820183363</v>
      </c>
      <c r="Q57" s="272">
        <f t="shared" si="13"/>
        <v>28656276.3959</v>
      </c>
      <c r="R57" s="271">
        <f t="shared" si="13"/>
        <v>30423732.820183363</v>
      </c>
      <c r="S57" s="271">
        <f t="shared" si="14"/>
        <v>32300202.089282379</v>
      </c>
      <c r="T57" s="271"/>
      <c r="U57" s="271">
        <f t="shared" si="15"/>
        <v>1772038910.392997</v>
      </c>
      <c r="V57" s="271">
        <f t="shared" si="16"/>
        <v>1997370981.6658092</v>
      </c>
      <c r="W57" s="271">
        <f t="shared" si="17"/>
        <v>2120564453.2966001</v>
      </c>
      <c r="X57" s="272">
        <f t="shared" si="18"/>
        <v>2251356228.6935687</v>
      </c>
      <c r="Y57" s="272">
        <f t="shared" si="19"/>
        <v>2120564453.2966001</v>
      </c>
      <c r="Z57" s="271">
        <f t="shared" si="20"/>
        <v>2251356228.6935687</v>
      </c>
      <c r="AA57" s="271">
        <f t="shared" si="32"/>
        <v>2390214954.6068959</v>
      </c>
      <c r="AB57" s="271"/>
      <c r="AC57" s="33" t="str">
        <f t="shared" si="21"/>
        <v>BERTAHAP</v>
      </c>
      <c r="AD57" s="273">
        <f t="shared" si="22"/>
        <v>0</v>
      </c>
      <c r="AE57" s="274">
        <v>2</v>
      </c>
      <c r="AF57" s="275"/>
      <c r="AG57" s="271" t="e">
        <f>IF(AF57&gt;#REF!,"LB","KR")</f>
        <v>#REF!</v>
      </c>
      <c r="AH57" s="275">
        <v>1949243000</v>
      </c>
      <c r="AI57" s="275">
        <v>2197109000</v>
      </c>
      <c r="AJ57" s="275">
        <v>2332621000</v>
      </c>
      <c r="AK57" s="276">
        <v>2476492000</v>
      </c>
      <c r="AL57" s="276">
        <v>2332621000</v>
      </c>
      <c r="AM57" s="275">
        <v>2476492000</v>
      </c>
      <c r="AN57" s="275">
        <f t="shared" si="23"/>
        <v>2629237000</v>
      </c>
      <c r="AO57" s="16"/>
      <c r="AP57" s="277">
        <v>18</v>
      </c>
      <c r="AQ57" s="278">
        <f t="shared" si="24"/>
        <v>-1748797.3691000007</v>
      </c>
      <c r="AR57" s="311"/>
      <c r="AS57" s="280"/>
      <c r="AT57" s="280"/>
      <c r="AU57" s="280"/>
      <c r="AV57" s="304"/>
      <c r="AW57" s="304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316">
        <f>O192</f>
        <v>29997874.994400002</v>
      </c>
      <c r="BR57" s="16"/>
      <c r="BS57" s="282"/>
      <c r="BT57" s="283"/>
      <c r="BU57" s="283" t="str">
        <f>F68</f>
        <v>3BR-19</v>
      </c>
      <c r="BV57" s="284">
        <f>D68</f>
        <v>19</v>
      </c>
      <c r="BW57" s="285">
        <f>G68</f>
        <v>138</v>
      </c>
      <c r="BX57" s="285">
        <f>H68</f>
        <v>120</v>
      </c>
      <c r="BY57" s="286">
        <f>O68</f>
        <v>28870662.503600005</v>
      </c>
      <c r="BZ57" s="286">
        <f>AH68</f>
        <v>3184583000</v>
      </c>
      <c r="CA57" s="286">
        <f>AI68</f>
        <v>3589533000</v>
      </c>
      <c r="CB57" s="286">
        <f>AJ68</f>
        <v>3810928000</v>
      </c>
      <c r="CC57" s="286">
        <f>AK68</f>
        <v>4045978000</v>
      </c>
      <c r="CD57" s="286">
        <f>AN68</f>
        <v>4295525000</v>
      </c>
      <c r="CE57" s="16"/>
      <c r="CF57" s="43">
        <f t="shared" si="33"/>
        <v>2472578260</v>
      </c>
      <c r="CG57" s="197">
        <f t="shared" si="33"/>
        <v>2625081520</v>
      </c>
    </row>
    <row r="58" spans="1:85">
      <c r="A58" s="3">
        <f t="shared" si="31"/>
        <v>19</v>
      </c>
      <c r="B58" s="263">
        <v>9</v>
      </c>
      <c r="C58" s="264" t="s">
        <v>134</v>
      </c>
      <c r="D58" s="299">
        <v>19</v>
      </c>
      <c r="E58" s="266"/>
      <c r="F58" s="41" t="s">
        <v>78</v>
      </c>
      <c r="G58" s="267">
        <f t="shared" si="3"/>
        <v>138</v>
      </c>
      <c r="H58" s="267">
        <f t="shared" si="4"/>
        <v>120</v>
      </c>
      <c r="I58" s="268">
        <f t="shared" si="5"/>
        <v>26966806</v>
      </c>
      <c r="J58" s="268">
        <f t="shared" si="6"/>
        <v>1</v>
      </c>
      <c r="K58" s="269">
        <f t="shared" si="7"/>
        <v>1.06</v>
      </c>
      <c r="L58" s="270">
        <f t="shared" si="8"/>
        <v>1.0024999999999999</v>
      </c>
      <c r="M58" s="271">
        <f t="shared" si="9"/>
        <v>23946471.762067527</v>
      </c>
      <c r="N58" s="271">
        <f t="shared" si="10"/>
        <v>26991499.752240665</v>
      </c>
      <c r="O58" s="271">
        <f t="shared" si="11"/>
        <v>28656276.3959</v>
      </c>
      <c r="P58" s="271">
        <f t="shared" si="12"/>
        <v>30423732.820183363</v>
      </c>
      <c r="Q58" s="272">
        <f t="shared" si="13"/>
        <v>28656276.3959</v>
      </c>
      <c r="R58" s="271">
        <f t="shared" si="13"/>
        <v>30423732.820183363</v>
      </c>
      <c r="S58" s="271">
        <f t="shared" si="14"/>
        <v>32300202.089282379</v>
      </c>
      <c r="T58" s="271"/>
      <c r="U58" s="271">
        <f t="shared" si="15"/>
        <v>2873576611.448103</v>
      </c>
      <c r="V58" s="271">
        <f t="shared" si="16"/>
        <v>3238979970.2688799</v>
      </c>
      <c r="W58" s="271">
        <f t="shared" si="17"/>
        <v>3438753167.5079999</v>
      </c>
      <c r="X58" s="272">
        <f t="shared" si="18"/>
        <v>3650847938.4220037</v>
      </c>
      <c r="Y58" s="272">
        <f t="shared" si="19"/>
        <v>3438753167.5079999</v>
      </c>
      <c r="Z58" s="271">
        <f t="shared" si="20"/>
        <v>3650847938.4220037</v>
      </c>
      <c r="AA58" s="271">
        <f t="shared" si="32"/>
        <v>3876024250.7138853</v>
      </c>
      <c r="AB58" s="271"/>
      <c r="AC58" s="33" t="str">
        <f t="shared" si="21"/>
        <v>BERTAHAP</v>
      </c>
      <c r="AD58" s="273">
        <f t="shared" si="22"/>
        <v>0</v>
      </c>
      <c r="AE58" s="274">
        <v>2</v>
      </c>
      <c r="AF58" s="275"/>
      <c r="AG58" s="271" t="e">
        <f>IF(AF58&gt;#REF!,"LB","KR")</f>
        <v>#REF!</v>
      </c>
      <c r="AH58" s="275">
        <v>3160935000</v>
      </c>
      <c r="AI58" s="275">
        <v>3562878000</v>
      </c>
      <c r="AJ58" s="275">
        <v>3782629000</v>
      </c>
      <c r="AK58" s="276">
        <v>4015933000</v>
      </c>
      <c r="AL58" s="276">
        <v>3782629000</v>
      </c>
      <c r="AM58" s="275">
        <v>4015933000</v>
      </c>
      <c r="AN58" s="275">
        <f t="shared" si="23"/>
        <v>4263627000</v>
      </c>
      <c r="AO58" s="16"/>
      <c r="AP58" s="277">
        <v>19</v>
      </c>
      <c r="AQ58" s="278">
        <f t="shared" si="24"/>
        <v>-1748797.3691000007</v>
      </c>
      <c r="AR58" s="311"/>
      <c r="AS58" s="280"/>
      <c r="AT58" s="280"/>
      <c r="AU58" s="280"/>
      <c r="AV58" s="304"/>
      <c r="AW58" s="304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317">
        <f>O201</f>
        <v>30553391.198000003</v>
      </c>
      <c r="BR58" s="16"/>
      <c r="BS58" s="282">
        <v>6</v>
      </c>
      <c r="BT58" s="310" t="s">
        <v>138</v>
      </c>
      <c r="BU58" s="283" t="str">
        <f>F81</f>
        <v>2BR-3</v>
      </c>
      <c r="BV58" s="284" t="str">
        <f>D81</f>
        <v>03</v>
      </c>
      <c r="BW58" s="285">
        <f t="shared" ref="BW58:BX61" si="36">G81</f>
        <v>85</v>
      </c>
      <c r="BX58" s="285">
        <f t="shared" si="36"/>
        <v>74</v>
      </c>
      <c r="BY58" s="286">
        <f>O81</f>
        <v>28870662.503600005</v>
      </c>
      <c r="BZ58" s="286">
        <f t="shared" ref="BZ58:CC61" si="37">AH81</f>
        <v>1963826000</v>
      </c>
      <c r="CA58" s="286">
        <f t="shared" si="37"/>
        <v>2213546000</v>
      </c>
      <c r="CB58" s="286">
        <f t="shared" si="37"/>
        <v>2350072000</v>
      </c>
      <c r="CC58" s="286">
        <f t="shared" si="37"/>
        <v>2495020000</v>
      </c>
      <c r="CD58" s="286">
        <f>AN81</f>
        <v>2648907000</v>
      </c>
      <c r="CE58" s="16">
        <v>4</v>
      </c>
      <c r="CF58" s="43">
        <f t="shared" si="33"/>
        <v>4009586740</v>
      </c>
      <c r="CG58" s="197">
        <f t="shared" si="33"/>
        <v>4256888980</v>
      </c>
    </row>
    <row r="59" spans="1:85">
      <c r="A59" s="3">
        <f t="shared" si="31"/>
        <v>20</v>
      </c>
      <c r="B59" s="263">
        <v>10</v>
      </c>
      <c r="C59" s="264" t="s">
        <v>134</v>
      </c>
      <c r="D59" s="299">
        <v>21</v>
      </c>
      <c r="E59" s="266"/>
      <c r="F59" s="41" t="s">
        <v>84</v>
      </c>
      <c r="G59" s="267">
        <f t="shared" si="3"/>
        <v>132</v>
      </c>
      <c r="H59" s="267">
        <f t="shared" si="4"/>
        <v>112</v>
      </c>
      <c r="I59" s="268">
        <f t="shared" si="5"/>
        <v>26966806</v>
      </c>
      <c r="J59" s="268">
        <f t="shared" si="6"/>
        <v>3</v>
      </c>
      <c r="K59" s="269">
        <f t="shared" si="7"/>
        <v>1.1000000000000001</v>
      </c>
      <c r="L59" s="270">
        <f t="shared" si="8"/>
        <v>1.0024999999999999</v>
      </c>
      <c r="M59" s="271">
        <f t="shared" si="9"/>
        <v>24850112.205919132</v>
      </c>
      <c r="N59" s="271">
        <f t="shared" si="10"/>
        <v>28010046.912702579</v>
      </c>
      <c r="O59" s="271">
        <f t="shared" si="11"/>
        <v>29737645.316500001</v>
      </c>
      <c r="P59" s="271">
        <f t="shared" si="12"/>
        <v>31571798.209624246</v>
      </c>
      <c r="Q59" s="272">
        <f t="shared" si="13"/>
        <v>29737645.316500001</v>
      </c>
      <c r="R59" s="271">
        <f t="shared" si="13"/>
        <v>31571798.209624246</v>
      </c>
      <c r="S59" s="271">
        <f t="shared" si="14"/>
        <v>33519077.639821339</v>
      </c>
      <c r="T59" s="271"/>
      <c r="U59" s="271">
        <f t="shared" si="15"/>
        <v>2783212567.0629425</v>
      </c>
      <c r="V59" s="271">
        <f t="shared" si="16"/>
        <v>3137125254.2226887</v>
      </c>
      <c r="W59" s="271">
        <f t="shared" si="17"/>
        <v>3330616275.448</v>
      </c>
      <c r="X59" s="272">
        <f t="shared" si="18"/>
        <v>3536041399.4779158</v>
      </c>
      <c r="Y59" s="272">
        <f t="shared" si="19"/>
        <v>3330616275.448</v>
      </c>
      <c r="Z59" s="271">
        <f t="shared" si="20"/>
        <v>3536041399.4779158</v>
      </c>
      <c r="AA59" s="271">
        <f t="shared" si="32"/>
        <v>3754136695.6599898</v>
      </c>
      <c r="AB59" s="271"/>
      <c r="AC59" s="33" t="str">
        <f t="shared" si="21"/>
        <v>BERTAHAP</v>
      </c>
      <c r="AD59" s="273">
        <f t="shared" si="22"/>
        <v>0</v>
      </c>
      <c r="AE59" s="274">
        <v>2</v>
      </c>
      <c r="AF59" s="275"/>
      <c r="AG59" s="271" t="e">
        <f>IF(AF59&gt;#REF!,"LB","KR")</f>
        <v>#REF!</v>
      </c>
      <c r="AH59" s="275">
        <v>3061534000</v>
      </c>
      <c r="AI59" s="275">
        <v>3450838000</v>
      </c>
      <c r="AJ59" s="275">
        <v>3663678000</v>
      </c>
      <c r="AK59" s="276">
        <v>3889646000</v>
      </c>
      <c r="AL59" s="276">
        <v>3663678000</v>
      </c>
      <c r="AM59" s="275">
        <v>3889646000</v>
      </c>
      <c r="AN59" s="275">
        <f t="shared" si="23"/>
        <v>4129551000</v>
      </c>
      <c r="AO59" s="16"/>
      <c r="AP59" s="277">
        <v>20</v>
      </c>
      <c r="AQ59" s="278">
        <f t="shared" si="24"/>
        <v>-667428.44849999994</v>
      </c>
      <c r="AR59" s="311"/>
      <c r="AS59" s="280"/>
      <c r="AT59" s="280"/>
      <c r="AU59" s="280"/>
      <c r="AV59" s="304"/>
      <c r="AW59" s="304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318">
        <f>O212</f>
        <v>29442358.790800005</v>
      </c>
      <c r="BR59" s="16"/>
      <c r="BS59" s="282"/>
      <c r="BT59" s="310"/>
      <c r="BU59" s="283" t="str">
        <f>F82</f>
        <v>2BR-5</v>
      </c>
      <c r="BV59" s="284" t="str">
        <f>D82</f>
        <v>05</v>
      </c>
      <c r="BW59" s="285">
        <f t="shared" si="36"/>
        <v>85</v>
      </c>
      <c r="BX59" s="285">
        <f t="shared" si="36"/>
        <v>74</v>
      </c>
      <c r="BY59" s="286">
        <f>O82</f>
        <v>28870662.503600005</v>
      </c>
      <c r="BZ59" s="286">
        <f t="shared" si="37"/>
        <v>1963826000</v>
      </c>
      <c r="CA59" s="286">
        <f t="shared" si="37"/>
        <v>2213546000</v>
      </c>
      <c r="CB59" s="286">
        <f t="shared" si="37"/>
        <v>2350072000</v>
      </c>
      <c r="CC59" s="286">
        <f t="shared" si="37"/>
        <v>2495020000</v>
      </c>
      <c r="CD59" s="286">
        <f>AN82</f>
        <v>2648907000</v>
      </c>
      <c r="CE59" s="16"/>
      <c r="CF59" s="43">
        <f t="shared" si="33"/>
        <v>3883498680</v>
      </c>
      <c r="CG59" s="197">
        <f t="shared" si="33"/>
        <v>4123024760</v>
      </c>
    </row>
    <row r="60" spans="1:85">
      <c r="A60" s="3">
        <f t="shared" si="31"/>
        <v>21</v>
      </c>
      <c r="B60" s="263">
        <v>1</v>
      </c>
      <c r="C60" s="264" t="s">
        <v>139</v>
      </c>
      <c r="D60" s="265" t="s">
        <v>19</v>
      </c>
      <c r="E60" s="266"/>
      <c r="F60" s="41" t="s">
        <v>72</v>
      </c>
      <c r="G60" s="267">
        <f t="shared" si="3"/>
        <v>175</v>
      </c>
      <c r="H60" s="267">
        <f t="shared" si="4"/>
        <v>156</v>
      </c>
      <c r="I60" s="268">
        <f t="shared" si="5"/>
        <v>26966806</v>
      </c>
      <c r="J60" s="268">
        <f t="shared" si="6"/>
        <v>5</v>
      </c>
      <c r="K60" s="269">
        <f t="shared" si="7"/>
        <v>1.08</v>
      </c>
      <c r="L60" s="319">
        <f t="shared" ref="L60:L69" si="38">SUMIF($AN$4:$AN$22,D60,$BC$4:$BC$22)</f>
        <v>1.01</v>
      </c>
      <c r="M60" s="271">
        <f t="shared" si="9"/>
        <v>24580822.846716471</v>
      </c>
      <c r="N60" s="271">
        <f t="shared" si="10"/>
        <v>27706514.778849214</v>
      </c>
      <c r="O60" s="271">
        <f t="shared" si="11"/>
        <v>29415391.9848</v>
      </c>
      <c r="P60" s="271">
        <f t="shared" si="12"/>
        <v>31229668.997558944</v>
      </c>
      <c r="Q60" s="272">
        <f t="shared" si="13"/>
        <v>29415391.9848</v>
      </c>
      <c r="R60" s="271">
        <f t="shared" si="13"/>
        <v>31229668.997558944</v>
      </c>
      <c r="S60" s="271">
        <f t="shared" si="14"/>
        <v>33155846.646580923</v>
      </c>
      <c r="T60" s="271"/>
      <c r="U60" s="271">
        <f t="shared" si="15"/>
        <v>3834608364.0877695</v>
      </c>
      <c r="V60" s="271">
        <f t="shared" si="16"/>
        <v>4322216305.5004778</v>
      </c>
      <c r="W60" s="271">
        <f t="shared" si="17"/>
        <v>4588801149.6288004</v>
      </c>
      <c r="X60" s="272">
        <f t="shared" si="18"/>
        <v>4871828363.619195</v>
      </c>
      <c r="Y60" s="272">
        <f t="shared" si="19"/>
        <v>4588801149.6288004</v>
      </c>
      <c r="Z60" s="271">
        <f t="shared" si="20"/>
        <v>4871828363.619195</v>
      </c>
      <c r="AA60" s="271">
        <f t="shared" si="32"/>
        <v>5172312076.8666239</v>
      </c>
      <c r="AB60" s="271"/>
      <c r="AC60" s="33" t="str">
        <f t="shared" si="21"/>
        <v>BERTAHAP</v>
      </c>
      <c r="AD60" s="273">
        <f t="shared" si="22"/>
        <v>0</v>
      </c>
      <c r="AE60" s="274">
        <v>2</v>
      </c>
      <c r="AF60" s="275"/>
      <c r="AG60" s="271" t="e">
        <f>IF(AF60&gt;#REF!,"LB","KR")</f>
        <v>#REF!</v>
      </c>
      <c r="AH60" s="275">
        <v>4218070000</v>
      </c>
      <c r="AI60" s="275">
        <v>4754438000</v>
      </c>
      <c r="AJ60" s="275">
        <v>5047682000</v>
      </c>
      <c r="AK60" s="276">
        <v>5359012000</v>
      </c>
      <c r="AL60" s="276">
        <v>5047682000</v>
      </c>
      <c r="AM60" s="275">
        <v>5359012000</v>
      </c>
      <c r="AN60" s="275">
        <f t="shared" si="23"/>
        <v>5689544000</v>
      </c>
      <c r="AO60" s="16"/>
      <c r="AP60" s="277">
        <v>21</v>
      </c>
      <c r="AQ60" s="278">
        <f t="shared" si="24"/>
        <v>-989681.78020000085</v>
      </c>
      <c r="AR60" s="311"/>
      <c r="AS60" s="280"/>
      <c r="AT60" s="280"/>
      <c r="AU60" s="280"/>
      <c r="AV60" s="304"/>
      <c r="AW60" s="304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320">
        <f>O239</f>
        <v>29997874.994400002</v>
      </c>
      <c r="BR60" s="16"/>
      <c r="BS60" s="282"/>
      <c r="BT60" s="283"/>
      <c r="BU60" s="283" t="str">
        <f>F83</f>
        <v>2BR-7</v>
      </c>
      <c r="BV60" s="284" t="str">
        <f>D83</f>
        <v>07</v>
      </c>
      <c r="BW60" s="285">
        <f t="shared" si="36"/>
        <v>101</v>
      </c>
      <c r="BX60" s="285">
        <f t="shared" si="36"/>
        <v>90</v>
      </c>
      <c r="BY60" s="286">
        <f>O83</f>
        <v>28870662.503600005</v>
      </c>
      <c r="BZ60" s="286">
        <f t="shared" si="37"/>
        <v>2388437000</v>
      </c>
      <c r="CA60" s="286">
        <f t="shared" si="37"/>
        <v>2692150000</v>
      </c>
      <c r="CB60" s="286">
        <f t="shared" si="37"/>
        <v>2858196000</v>
      </c>
      <c r="CC60" s="286">
        <f t="shared" si="37"/>
        <v>3034483000</v>
      </c>
      <c r="CD60" s="286">
        <f>AN83</f>
        <v>3221644000</v>
      </c>
      <c r="CE60" s="16"/>
      <c r="CF60" s="43">
        <f t="shared" si="33"/>
        <v>5350542920</v>
      </c>
      <c r="CG60" s="197">
        <f t="shared" si="33"/>
        <v>5680552720</v>
      </c>
    </row>
    <row r="61" spans="1:85">
      <c r="A61" s="3">
        <f t="shared" si="31"/>
        <v>22</v>
      </c>
      <c r="B61" s="263">
        <v>2</v>
      </c>
      <c r="C61" s="264" t="s">
        <v>139</v>
      </c>
      <c r="D61" s="265" t="s">
        <v>29</v>
      </c>
      <c r="E61" s="266"/>
      <c r="F61" s="41" t="s">
        <v>74</v>
      </c>
      <c r="G61" s="267">
        <f t="shared" si="3"/>
        <v>85</v>
      </c>
      <c r="H61" s="267">
        <f t="shared" si="4"/>
        <v>74</v>
      </c>
      <c r="I61" s="268">
        <f t="shared" si="5"/>
        <v>26966806</v>
      </c>
      <c r="J61" s="268">
        <f t="shared" si="6"/>
        <v>1</v>
      </c>
      <c r="K61" s="269">
        <f t="shared" si="7"/>
        <v>1.06</v>
      </c>
      <c r="L61" s="319">
        <f t="shared" si="38"/>
        <v>1.01</v>
      </c>
      <c r="M61" s="271">
        <f t="shared" si="9"/>
        <v>24125622.423629135</v>
      </c>
      <c r="N61" s="271">
        <f t="shared" si="10"/>
        <v>27193431.171833493</v>
      </c>
      <c r="O61" s="271">
        <f t="shared" si="11"/>
        <v>28870662.503600005</v>
      </c>
      <c r="P61" s="271">
        <f t="shared" si="12"/>
        <v>30651341.793900453</v>
      </c>
      <c r="Q61" s="272">
        <f t="shared" si="13"/>
        <v>28870662.503600005</v>
      </c>
      <c r="R61" s="271">
        <f t="shared" si="13"/>
        <v>30651341.793900453</v>
      </c>
      <c r="S61" s="271">
        <f t="shared" si="14"/>
        <v>32541849.486459062</v>
      </c>
      <c r="T61" s="271"/>
      <c r="U61" s="271">
        <f t="shared" si="15"/>
        <v>1785296059.348556</v>
      </c>
      <c r="V61" s="271">
        <f t="shared" si="16"/>
        <v>2012313906.7156785</v>
      </c>
      <c r="W61" s="271">
        <f t="shared" si="17"/>
        <v>2136429025.2664003</v>
      </c>
      <c r="X61" s="272">
        <f t="shared" si="18"/>
        <v>2268199292.7486334</v>
      </c>
      <c r="Y61" s="272">
        <f t="shared" si="19"/>
        <v>2136429025.2664003</v>
      </c>
      <c r="Z61" s="271">
        <f t="shared" si="20"/>
        <v>2268199292.7486334</v>
      </c>
      <c r="AA61" s="271">
        <f t="shared" si="32"/>
        <v>2408096861.9979706</v>
      </c>
      <c r="AB61" s="271"/>
      <c r="AC61" s="33" t="str">
        <f t="shared" si="21"/>
        <v>BERTAHAP</v>
      </c>
      <c r="AD61" s="273">
        <f t="shared" si="22"/>
        <v>0</v>
      </c>
      <c r="AE61" s="274">
        <v>2</v>
      </c>
      <c r="AF61" s="275"/>
      <c r="AG61" s="271" t="e">
        <f>IF(AF61&gt;#REF!,"LB","KR")</f>
        <v>#REF!</v>
      </c>
      <c r="AH61" s="275">
        <v>1963826000</v>
      </c>
      <c r="AI61" s="275">
        <v>2213546000</v>
      </c>
      <c r="AJ61" s="275">
        <v>2350072000</v>
      </c>
      <c r="AK61" s="276">
        <v>2495020000</v>
      </c>
      <c r="AL61" s="276">
        <v>2350072000</v>
      </c>
      <c r="AM61" s="275">
        <v>2495020000</v>
      </c>
      <c r="AN61" s="275">
        <f t="shared" si="23"/>
        <v>2648907000</v>
      </c>
      <c r="AO61" s="16"/>
      <c r="AP61" s="277">
        <v>22</v>
      </c>
      <c r="AQ61" s="278">
        <f t="shared" si="24"/>
        <v>-1534411.2613999955</v>
      </c>
      <c r="AR61" s="311"/>
      <c r="AS61" s="280"/>
      <c r="AT61" s="280"/>
      <c r="AU61" s="280"/>
      <c r="AV61" s="304"/>
      <c r="AW61" s="304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321">
        <f>O267</f>
        <v>29561012.737199999</v>
      </c>
      <c r="BR61" s="16"/>
      <c r="BS61" s="282"/>
      <c r="BT61" s="283"/>
      <c r="BU61" s="283" t="str">
        <f>F84</f>
        <v>2BR-9</v>
      </c>
      <c r="BV61" s="284" t="str">
        <f>D84</f>
        <v>09</v>
      </c>
      <c r="BW61" s="285">
        <f t="shared" si="36"/>
        <v>101</v>
      </c>
      <c r="BX61" s="285">
        <f t="shared" si="36"/>
        <v>90</v>
      </c>
      <c r="BY61" s="286">
        <f>O84</f>
        <v>28870662.503600005</v>
      </c>
      <c r="BZ61" s="286">
        <f t="shared" si="37"/>
        <v>2388437000</v>
      </c>
      <c r="CA61" s="286">
        <f t="shared" si="37"/>
        <v>2692150000</v>
      </c>
      <c r="CB61" s="286">
        <f t="shared" si="37"/>
        <v>2858196000</v>
      </c>
      <c r="CC61" s="286">
        <f t="shared" si="37"/>
        <v>3034483000</v>
      </c>
      <c r="CD61" s="286">
        <f>AN84</f>
        <v>3221644000</v>
      </c>
      <c r="CE61" s="16"/>
      <c r="CF61" s="43">
        <f t="shared" si="33"/>
        <v>2491076320</v>
      </c>
      <c r="CG61" s="197">
        <f t="shared" si="33"/>
        <v>2644721200</v>
      </c>
    </row>
    <row r="62" spans="1:85">
      <c r="A62" s="3">
        <f t="shared" si="31"/>
        <v>23</v>
      </c>
      <c r="B62" s="263">
        <v>3</v>
      </c>
      <c r="C62" s="264" t="s">
        <v>139</v>
      </c>
      <c r="D62" s="265" t="s">
        <v>32</v>
      </c>
      <c r="E62" s="266"/>
      <c r="F62" s="41" t="s">
        <v>56</v>
      </c>
      <c r="G62" s="267">
        <f t="shared" si="3"/>
        <v>85</v>
      </c>
      <c r="H62" s="267">
        <f t="shared" si="4"/>
        <v>74</v>
      </c>
      <c r="I62" s="268">
        <f t="shared" si="5"/>
        <v>26966806</v>
      </c>
      <c r="J62" s="268">
        <f t="shared" si="6"/>
        <v>1</v>
      </c>
      <c r="K62" s="269">
        <f t="shared" si="7"/>
        <v>1.06</v>
      </c>
      <c r="L62" s="319">
        <f t="shared" si="38"/>
        <v>1.01</v>
      </c>
      <c r="M62" s="271">
        <f t="shared" si="9"/>
        <v>24125622.423629135</v>
      </c>
      <c r="N62" s="271">
        <f t="shared" si="10"/>
        <v>27193431.171833493</v>
      </c>
      <c r="O62" s="271">
        <f t="shared" si="11"/>
        <v>28870662.503600005</v>
      </c>
      <c r="P62" s="271">
        <f t="shared" si="12"/>
        <v>30651341.793900453</v>
      </c>
      <c r="Q62" s="272">
        <f t="shared" si="13"/>
        <v>28870662.503600005</v>
      </c>
      <c r="R62" s="271">
        <f t="shared" si="13"/>
        <v>30651341.793900453</v>
      </c>
      <c r="S62" s="271">
        <f t="shared" si="14"/>
        <v>32541849.486459062</v>
      </c>
      <c r="T62" s="271"/>
      <c r="U62" s="271">
        <f t="shared" si="15"/>
        <v>1785296059.348556</v>
      </c>
      <c r="V62" s="271">
        <f t="shared" si="16"/>
        <v>2012313906.7156785</v>
      </c>
      <c r="W62" s="271">
        <f t="shared" si="17"/>
        <v>2136429025.2664003</v>
      </c>
      <c r="X62" s="272">
        <f t="shared" si="18"/>
        <v>2268199292.7486334</v>
      </c>
      <c r="Y62" s="272">
        <f t="shared" si="19"/>
        <v>2136429025.2664003</v>
      </c>
      <c r="Z62" s="271">
        <f t="shared" si="20"/>
        <v>2268199292.7486334</v>
      </c>
      <c r="AA62" s="271">
        <f t="shared" si="32"/>
        <v>2408096861.9979706</v>
      </c>
      <c r="AB62" s="271"/>
      <c r="AC62" s="33" t="str">
        <f t="shared" si="21"/>
        <v>BERTAHAP</v>
      </c>
      <c r="AD62" s="273">
        <f t="shared" si="22"/>
        <v>0</v>
      </c>
      <c r="AE62" s="274">
        <v>2</v>
      </c>
      <c r="AF62" s="275"/>
      <c r="AG62" s="271" t="e">
        <f>IF(AF62&gt;#REF!,"LB","KR")</f>
        <v>#REF!</v>
      </c>
      <c r="AH62" s="275">
        <v>1963826000</v>
      </c>
      <c r="AI62" s="275">
        <v>2213546000</v>
      </c>
      <c r="AJ62" s="275">
        <v>2350072000</v>
      </c>
      <c r="AK62" s="276">
        <v>2495020000</v>
      </c>
      <c r="AL62" s="276">
        <v>2350072000</v>
      </c>
      <c r="AM62" s="275">
        <v>2495020000</v>
      </c>
      <c r="AN62" s="275">
        <f t="shared" si="23"/>
        <v>2648907000</v>
      </c>
      <c r="AO62" s="16"/>
      <c r="AP62" s="277">
        <v>23</v>
      </c>
      <c r="AQ62" s="278">
        <f t="shared" si="24"/>
        <v>-1534411.2613999955</v>
      </c>
      <c r="AR62" s="311"/>
      <c r="AS62" s="280"/>
      <c r="AT62" s="280"/>
      <c r="AU62" s="280"/>
      <c r="AV62" s="304"/>
      <c r="AW62" s="304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322">
        <f>O268</f>
        <v>29013586.575399999</v>
      </c>
      <c r="BR62" s="16"/>
      <c r="BS62" s="282">
        <v>7</v>
      </c>
      <c r="BT62" s="283" t="s">
        <v>140</v>
      </c>
      <c r="BU62" s="283" t="str">
        <f>F105</f>
        <v>2BR-3</v>
      </c>
      <c r="BV62" s="284" t="str">
        <f>D105</f>
        <v>03</v>
      </c>
      <c r="BW62" s="285">
        <f>G105</f>
        <v>85</v>
      </c>
      <c r="BX62" s="285">
        <f>H105</f>
        <v>74</v>
      </c>
      <c r="BY62" s="286">
        <f>O105</f>
        <v>28870662.503600005</v>
      </c>
      <c r="BZ62" s="286">
        <f>AH105</f>
        <v>1963826000</v>
      </c>
      <c r="CA62" s="286">
        <f>AI105</f>
        <v>2213546000</v>
      </c>
      <c r="CB62" s="286">
        <f>AJ105</f>
        <v>2350072000</v>
      </c>
      <c r="CC62" s="286">
        <f>AK105</f>
        <v>2495020000</v>
      </c>
      <c r="CD62" s="286">
        <f>AN105</f>
        <v>2648907000</v>
      </c>
      <c r="CE62" s="16">
        <v>12</v>
      </c>
      <c r="CF62" s="43">
        <f t="shared" si="33"/>
        <v>2491076320</v>
      </c>
      <c r="CG62" s="197">
        <f t="shared" si="33"/>
        <v>2644721200</v>
      </c>
    </row>
    <row r="63" spans="1:85">
      <c r="A63" s="3">
        <f t="shared" si="31"/>
        <v>24</v>
      </c>
      <c r="B63" s="263">
        <v>4</v>
      </c>
      <c r="C63" s="264" t="s">
        <v>139</v>
      </c>
      <c r="D63" s="265" t="s">
        <v>38</v>
      </c>
      <c r="E63" s="266"/>
      <c r="F63" s="41" t="s">
        <v>58</v>
      </c>
      <c r="G63" s="267">
        <f t="shared" si="3"/>
        <v>101</v>
      </c>
      <c r="H63" s="267">
        <f t="shared" si="4"/>
        <v>90</v>
      </c>
      <c r="I63" s="268">
        <f t="shared" si="5"/>
        <v>26966806</v>
      </c>
      <c r="J63" s="268">
        <f t="shared" si="6"/>
        <v>1</v>
      </c>
      <c r="K63" s="269">
        <f t="shared" si="7"/>
        <v>1.06</v>
      </c>
      <c r="L63" s="319">
        <f t="shared" si="38"/>
        <v>1.01</v>
      </c>
      <c r="M63" s="271">
        <f t="shared" si="9"/>
        <v>24125622.423629135</v>
      </c>
      <c r="N63" s="271">
        <f t="shared" si="10"/>
        <v>27193431.171833493</v>
      </c>
      <c r="O63" s="271">
        <f t="shared" si="11"/>
        <v>28870662.503600005</v>
      </c>
      <c r="P63" s="271">
        <f t="shared" si="12"/>
        <v>30651341.793900453</v>
      </c>
      <c r="Q63" s="272">
        <f t="shared" si="13"/>
        <v>28870662.503600005</v>
      </c>
      <c r="R63" s="271">
        <f t="shared" si="13"/>
        <v>30651341.793900453</v>
      </c>
      <c r="S63" s="271">
        <f t="shared" si="14"/>
        <v>32541849.486459062</v>
      </c>
      <c r="T63" s="271"/>
      <c r="U63" s="271">
        <f t="shared" si="15"/>
        <v>2171306018.1266222</v>
      </c>
      <c r="V63" s="271">
        <f t="shared" si="16"/>
        <v>2447408805.4650145</v>
      </c>
      <c r="W63" s="271">
        <f t="shared" si="17"/>
        <v>2598359625.3240004</v>
      </c>
      <c r="X63" s="272">
        <f t="shared" si="18"/>
        <v>2758620761.4510407</v>
      </c>
      <c r="Y63" s="272">
        <f t="shared" si="19"/>
        <v>2598359625.3240004</v>
      </c>
      <c r="Z63" s="271">
        <f t="shared" si="20"/>
        <v>2758620761.4510407</v>
      </c>
      <c r="AA63" s="271">
        <f t="shared" si="32"/>
        <v>2928766453.7813153</v>
      </c>
      <c r="AB63" s="271"/>
      <c r="AC63" s="33" t="str">
        <f t="shared" si="21"/>
        <v>BERTAHAP</v>
      </c>
      <c r="AD63" s="273">
        <f t="shared" si="22"/>
        <v>0</v>
      </c>
      <c r="AE63" s="274">
        <v>2</v>
      </c>
      <c r="AF63" s="275"/>
      <c r="AG63" s="271" t="e">
        <f>IF(AF63&gt;#REF!,"LB","KR")</f>
        <v>#REF!</v>
      </c>
      <c r="AH63" s="275">
        <v>2388437000</v>
      </c>
      <c r="AI63" s="275">
        <v>2692150000</v>
      </c>
      <c r="AJ63" s="275">
        <v>2858196000</v>
      </c>
      <c r="AK63" s="276">
        <v>3034483000</v>
      </c>
      <c r="AL63" s="276">
        <v>2858196000</v>
      </c>
      <c r="AM63" s="275">
        <v>3034483000</v>
      </c>
      <c r="AN63" s="275">
        <f t="shared" si="23"/>
        <v>3221644000</v>
      </c>
      <c r="AO63" s="16"/>
      <c r="AP63" s="277">
        <v>24</v>
      </c>
      <c r="AQ63" s="278">
        <f t="shared" si="24"/>
        <v>-1534411.2613999955</v>
      </c>
      <c r="AR63" s="311"/>
      <c r="AS63" s="280"/>
      <c r="AT63" s="280"/>
      <c r="AU63" s="280"/>
      <c r="AV63" s="304"/>
      <c r="AW63" s="304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323">
        <f>O270</f>
        <v>29013586.575399999</v>
      </c>
      <c r="BR63" s="16"/>
      <c r="BS63" s="290"/>
      <c r="BT63" s="283"/>
      <c r="BU63" s="283" t="str">
        <f>F108</f>
        <v>2BR-9</v>
      </c>
      <c r="BV63" s="284" t="str">
        <f>D108</f>
        <v>09</v>
      </c>
      <c r="BW63" s="285">
        <f t="shared" ref="BW63:BX67" si="39">G108</f>
        <v>101</v>
      </c>
      <c r="BX63" s="285">
        <f t="shared" si="39"/>
        <v>90</v>
      </c>
      <c r="BY63" s="286">
        <f>O108</f>
        <v>28870662.503600005</v>
      </c>
      <c r="BZ63" s="286">
        <f t="shared" ref="BZ63:CC67" si="40">AH108</f>
        <v>2388437000</v>
      </c>
      <c r="CA63" s="286">
        <f t="shared" si="40"/>
        <v>2692150000</v>
      </c>
      <c r="CB63" s="286">
        <f t="shared" si="40"/>
        <v>2858196000</v>
      </c>
      <c r="CC63" s="286">
        <f t="shared" si="40"/>
        <v>3034483000</v>
      </c>
      <c r="CD63" s="286">
        <f>AN108</f>
        <v>3221644000</v>
      </c>
      <c r="CE63" s="16"/>
      <c r="CF63" s="43">
        <f t="shared" si="33"/>
        <v>3029687760</v>
      </c>
      <c r="CG63" s="197">
        <f t="shared" si="33"/>
        <v>3216551980</v>
      </c>
    </row>
    <row r="64" spans="1:85">
      <c r="A64" s="3">
        <f t="shared" si="31"/>
        <v>25</v>
      </c>
      <c r="B64" s="263">
        <v>5</v>
      </c>
      <c r="C64" s="264" t="s">
        <v>139</v>
      </c>
      <c r="D64" s="265" t="s">
        <v>44</v>
      </c>
      <c r="E64" s="266"/>
      <c r="F64" s="41" t="s">
        <v>60</v>
      </c>
      <c r="G64" s="267">
        <f t="shared" si="3"/>
        <v>101</v>
      </c>
      <c r="H64" s="267">
        <f t="shared" si="4"/>
        <v>90</v>
      </c>
      <c r="I64" s="268">
        <f t="shared" si="5"/>
        <v>26966806</v>
      </c>
      <c r="J64" s="268">
        <f t="shared" si="6"/>
        <v>1</v>
      </c>
      <c r="K64" s="269">
        <f t="shared" si="7"/>
        <v>1.06</v>
      </c>
      <c r="L64" s="319">
        <f t="shared" si="38"/>
        <v>1.01</v>
      </c>
      <c r="M64" s="271">
        <f t="shared" si="9"/>
        <v>24125622.423629135</v>
      </c>
      <c r="N64" s="271">
        <f t="shared" si="10"/>
        <v>27193431.171833493</v>
      </c>
      <c r="O64" s="271">
        <f t="shared" si="11"/>
        <v>28870662.503600005</v>
      </c>
      <c r="P64" s="271">
        <f t="shared" si="12"/>
        <v>30651341.793900453</v>
      </c>
      <c r="Q64" s="272">
        <f t="shared" si="13"/>
        <v>28870662.503600005</v>
      </c>
      <c r="R64" s="271">
        <f t="shared" si="13"/>
        <v>30651341.793900453</v>
      </c>
      <c r="S64" s="271">
        <f t="shared" si="14"/>
        <v>32541849.486459062</v>
      </c>
      <c r="T64" s="271"/>
      <c r="U64" s="271">
        <f t="shared" si="15"/>
        <v>2171306018.1266222</v>
      </c>
      <c r="V64" s="271">
        <f t="shared" si="16"/>
        <v>2447408805.4650145</v>
      </c>
      <c r="W64" s="271">
        <f t="shared" si="17"/>
        <v>2598359625.3240004</v>
      </c>
      <c r="X64" s="272">
        <f t="shared" si="18"/>
        <v>2758620761.4510407</v>
      </c>
      <c r="Y64" s="272">
        <f t="shared" si="19"/>
        <v>2598359625.3240004</v>
      </c>
      <c r="Z64" s="271">
        <f t="shared" si="20"/>
        <v>2758620761.4510407</v>
      </c>
      <c r="AA64" s="271">
        <f t="shared" si="32"/>
        <v>2928766453.7813153</v>
      </c>
      <c r="AB64" s="271"/>
      <c r="AC64" s="33" t="str">
        <f t="shared" si="21"/>
        <v>BERTAHAP</v>
      </c>
      <c r="AD64" s="273">
        <f t="shared" si="22"/>
        <v>0</v>
      </c>
      <c r="AE64" s="274">
        <v>2</v>
      </c>
      <c r="AF64" s="275"/>
      <c r="AG64" s="271" t="e">
        <f>IF(AF64&gt;#REF!,"LB","KR")</f>
        <v>#REF!</v>
      </c>
      <c r="AH64" s="275">
        <v>2388437000</v>
      </c>
      <c r="AI64" s="275">
        <v>2692150000</v>
      </c>
      <c r="AJ64" s="275">
        <v>2858196000</v>
      </c>
      <c r="AK64" s="276">
        <v>3034483000</v>
      </c>
      <c r="AL64" s="276">
        <v>2858196000</v>
      </c>
      <c r="AM64" s="275">
        <v>3034483000</v>
      </c>
      <c r="AN64" s="275">
        <f t="shared" si="23"/>
        <v>3221644000</v>
      </c>
      <c r="AO64" s="16"/>
      <c r="AP64" s="277">
        <v>25</v>
      </c>
      <c r="AQ64" s="278">
        <f t="shared" si="24"/>
        <v>-1534411.2613999955</v>
      </c>
      <c r="AR64" s="311"/>
      <c r="AS64" s="280"/>
      <c r="AT64" s="280"/>
      <c r="AU64" s="280"/>
      <c r="AV64" s="280"/>
      <c r="AW64" s="280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324">
        <f>O274</f>
        <v>30108438.899</v>
      </c>
      <c r="BR64" s="16"/>
      <c r="BS64" s="290"/>
      <c r="BT64" s="283"/>
      <c r="BU64" s="283" t="str">
        <f>F109</f>
        <v>2BR-11</v>
      </c>
      <c r="BV64" s="284">
        <f>D109</f>
        <v>11</v>
      </c>
      <c r="BW64" s="285">
        <f t="shared" si="39"/>
        <v>101</v>
      </c>
      <c r="BX64" s="285">
        <f t="shared" si="39"/>
        <v>90</v>
      </c>
      <c r="BY64" s="286">
        <f>O109</f>
        <v>28870662.503600005</v>
      </c>
      <c r="BZ64" s="286">
        <f t="shared" si="40"/>
        <v>2388437000</v>
      </c>
      <c r="CA64" s="286">
        <f t="shared" si="40"/>
        <v>2692150000</v>
      </c>
      <c r="CB64" s="286">
        <f t="shared" si="40"/>
        <v>2858196000</v>
      </c>
      <c r="CC64" s="286">
        <f t="shared" si="40"/>
        <v>3034483000</v>
      </c>
      <c r="CD64" s="286">
        <f>AN109</f>
        <v>3221644000</v>
      </c>
      <c r="CE64" s="16"/>
      <c r="CF64" s="43">
        <f t="shared" si="33"/>
        <v>3029687760</v>
      </c>
      <c r="CG64" s="197">
        <f t="shared" si="33"/>
        <v>3216551980</v>
      </c>
    </row>
    <row r="65" spans="1:85">
      <c r="A65" s="3">
        <f t="shared" si="31"/>
        <v>26</v>
      </c>
      <c r="B65" s="263">
        <v>6</v>
      </c>
      <c r="C65" s="264" t="s">
        <v>139</v>
      </c>
      <c r="D65" s="299">
        <v>11</v>
      </c>
      <c r="E65" s="266"/>
      <c r="F65" s="41" t="s">
        <v>62</v>
      </c>
      <c r="G65" s="267">
        <f t="shared" si="3"/>
        <v>101</v>
      </c>
      <c r="H65" s="267">
        <f t="shared" si="4"/>
        <v>90</v>
      </c>
      <c r="I65" s="268">
        <f t="shared" si="5"/>
        <v>26966806</v>
      </c>
      <c r="J65" s="268">
        <f t="shared" si="6"/>
        <v>1</v>
      </c>
      <c r="K65" s="269">
        <f t="shared" si="7"/>
        <v>1.06</v>
      </c>
      <c r="L65" s="319">
        <f t="shared" si="38"/>
        <v>1.01</v>
      </c>
      <c r="M65" s="271">
        <f t="shared" si="9"/>
        <v>24125622.423629135</v>
      </c>
      <c r="N65" s="271">
        <f t="shared" si="10"/>
        <v>27193431.171833493</v>
      </c>
      <c r="O65" s="271">
        <f t="shared" si="11"/>
        <v>28870662.503600005</v>
      </c>
      <c r="P65" s="271">
        <f t="shared" si="12"/>
        <v>30651341.793900453</v>
      </c>
      <c r="Q65" s="272">
        <f t="shared" si="13"/>
        <v>28870662.503600005</v>
      </c>
      <c r="R65" s="271">
        <f t="shared" si="13"/>
        <v>30651341.793900453</v>
      </c>
      <c r="S65" s="271">
        <f t="shared" si="14"/>
        <v>32541849.486459062</v>
      </c>
      <c r="T65" s="271"/>
      <c r="U65" s="271">
        <f t="shared" si="15"/>
        <v>2171306018.1266222</v>
      </c>
      <c r="V65" s="271">
        <f t="shared" si="16"/>
        <v>2447408805.4650145</v>
      </c>
      <c r="W65" s="271">
        <f t="shared" si="17"/>
        <v>2598359625.3240004</v>
      </c>
      <c r="X65" s="272">
        <f t="shared" si="18"/>
        <v>2758620761.4510407</v>
      </c>
      <c r="Y65" s="272">
        <f t="shared" si="19"/>
        <v>2598359625.3240004</v>
      </c>
      <c r="Z65" s="271">
        <f t="shared" si="20"/>
        <v>2758620761.4510407</v>
      </c>
      <c r="AA65" s="271">
        <f t="shared" si="32"/>
        <v>2928766453.7813153</v>
      </c>
      <c r="AB65" s="271"/>
      <c r="AC65" s="33" t="str">
        <f t="shared" si="21"/>
        <v>BERTAHAP</v>
      </c>
      <c r="AD65" s="273">
        <f t="shared" si="22"/>
        <v>0</v>
      </c>
      <c r="AE65" s="274">
        <v>2</v>
      </c>
      <c r="AF65" s="275"/>
      <c r="AG65" s="271" t="e">
        <f>IF(AF65&gt;#REF!,"LB","KR")</f>
        <v>#REF!</v>
      </c>
      <c r="AH65" s="275">
        <v>2388437000</v>
      </c>
      <c r="AI65" s="275">
        <v>2692150000</v>
      </c>
      <c r="AJ65" s="275">
        <v>2858196000</v>
      </c>
      <c r="AK65" s="276">
        <v>3034483000</v>
      </c>
      <c r="AL65" s="276">
        <v>2858196000</v>
      </c>
      <c r="AM65" s="275">
        <v>3034483000</v>
      </c>
      <c r="AN65" s="275">
        <f t="shared" si="23"/>
        <v>3221644000</v>
      </c>
      <c r="AO65" s="16"/>
      <c r="AP65" s="277">
        <v>26</v>
      </c>
      <c r="AQ65" s="278">
        <f t="shared" si="24"/>
        <v>-1534411.2613999955</v>
      </c>
      <c r="AR65" s="311"/>
      <c r="AS65" s="280"/>
      <c r="AT65" s="280"/>
      <c r="AU65" s="280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325">
        <f>O313</f>
        <v>29852254.241999999</v>
      </c>
      <c r="BR65" s="16"/>
      <c r="BS65" s="290"/>
      <c r="BT65" s="310"/>
      <c r="BU65" s="283" t="str">
        <f>F110</f>
        <v>2BR-15</v>
      </c>
      <c r="BV65" s="284">
        <f>D110</f>
        <v>15</v>
      </c>
      <c r="BW65" s="285">
        <f t="shared" si="39"/>
        <v>101</v>
      </c>
      <c r="BX65" s="285">
        <f t="shared" si="39"/>
        <v>90</v>
      </c>
      <c r="BY65" s="286">
        <f>O110</f>
        <v>28870662.503600005</v>
      </c>
      <c r="BZ65" s="286">
        <f t="shared" si="40"/>
        <v>2388437000</v>
      </c>
      <c r="CA65" s="286">
        <f t="shared" si="40"/>
        <v>2692150000</v>
      </c>
      <c r="CB65" s="286">
        <f t="shared" si="40"/>
        <v>2858196000</v>
      </c>
      <c r="CC65" s="286">
        <f t="shared" si="40"/>
        <v>3034483000</v>
      </c>
      <c r="CD65" s="286">
        <f>AN110</f>
        <v>3221644000</v>
      </c>
      <c r="CE65" s="16"/>
      <c r="CF65" s="43">
        <f t="shared" si="33"/>
        <v>3029687760</v>
      </c>
      <c r="CG65" s="197">
        <f t="shared" si="33"/>
        <v>3216551980</v>
      </c>
    </row>
    <row r="66" spans="1:85">
      <c r="A66" s="3">
        <f t="shared" si="31"/>
        <v>27</v>
      </c>
      <c r="B66" s="263">
        <v>7</v>
      </c>
      <c r="C66" s="264" t="s">
        <v>139</v>
      </c>
      <c r="D66" s="299">
        <v>15</v>
      </c>
      <c r="E66" s="266"/>
      <c r="F66" s="41" t="s">
        <v>64</v>
      </c>
      <c r="G66" s="267">
        <f t="shared" si="3"/>
        <v>101</v>
      </c>
      <c r="H66" s="267">
        <f t="shared" si="4"/>
        <v>90</v>
      </c>
      <c r="I66" s="268">
        <f t="shared" si="5"/>
        <v>26966806</v>
      </c>
      <c r="J66" s="268">
        <f t="shared" si="6"/>
        <v>1</v>
      </c>
      <c r="K66" s="269">
        <f t="shared" si="7"/>
        <v>1.06</v>
      </c>
      <c r="L66" s="319">
        <f t="shared" si="38"/>
        <v>1.01</v>
      </c>
      <c r="M66" s="271">
        <f t="shared" si="9"/>
        <v>24125622.423629135</v>
      </c>
      <c r="N66" s="271">
        <f t="shared" si="10"/>
        <v>27193431.171833493</v>
      </c>
      <c r="O66" s="271">
        <f t="shared" si="11"/>
        <v>28870662.503600005</v>
      </c>
      <c r="P66" s="271">
        <f t="shared" si="12"/>
        <v>30651341.793900453</v>
      </c>
      <c r="Q66" s="272">
        <f t="shared" si="13"/>
        <v>28870662.503600005</v>
      </c>
      <c r="R66" s="271">
        <f t="shared" si="13"/>
        <v>30651341.793900453</v>
      </c>
      <c r="S66" s="271">
        <f t="shared" si="14"/>
        <v>32541849.486459062</v>
      </c>
      <c r="T66" s="271"/>
      <c r="U66" s="271">
        <f t="shared" si="15"/>
        <v>2171306018.1266222</v>
      </c>
      <c r="V66" s="271">
        <f t="shared" si="16"/>
        <v>2447408805.4650145</v>
      </c>
      <c r="W66" s="271">
        <f t="shared" si="17"/>
        <v>2598359625.3240004</v>
      </c>
      <c r="X66" s="272">
        <f t="shared" si="18"/>
        <v>2758620761.4510407</v>
      </c>
      <c r="Y66" s="272">
        <f t="shared" si="19"/>
        <v>2598359625.3240004</v>
      </c>
      <c r="Z66" s="271">
        <f t="shared" si="20"/>
        <v>2758620761.4510407</v>
      </c>
      <c r="AA66" s="271">
        <f t="shared" si="32"/>
        <v>2928766453.7813153</v>
      </c>
      <c r="AB66" s="271"/>
      <c r="AC66" s="33" t="str">
        <f t="shared" si="21"/>
        <v>BERTAHAP</v>
      </c>
      <c r="AD66" s="273">
        <f t="shared" si="22"/>
        <v>0</v>
      </c>
      <c r="AE66" s="274">
        <v>2</v>
      </c>
      <c r="AF66" s="275"/>
      <c r="AG66" s="271" t="e">
        <f>IF(AF66&gt;#REF!,"LB","KR")</f>
        <v>#REF!</v>
      </c>
      <c r="AH66" s="275">
        <v>2388437000</v>
      </c>
      <c r="AI66" s="275">
        <v>2692150000</v>
      </c>
      <c r="AJ66" s="275">
        <v>2858196000</v>
      </c>
      <c r="AK66" s="276">
        <v>3034483000</v>
      </c>
      <c r="AL66" s="276">
        <v>2858196000</v>
      </c>
      <c r="AM66" s="275">
        <v>3034483000</v>
      </c>
      <c r="AN66" s="275">
        <f t="shared" si="23"/>
        <v>3221644000</v>
      </c>
      <c r="AO66" s="16"/>
      <c r="AP66" s="277">
        <v>27</v>
      </c>
      <c r="AQ66" s="278">
        <f t="shared" si="24"/>
        <v>-1534411.2613999955</v>
      </c>
      <c r="AR66" s="311"/>
      <c r="AS66" s="280"/>
      <c r="AT66" s="280"/>
      <c r="AU66" s="280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326">
        <f>O314</f>
        <v>29299434.719000001</v>
      </c>
      <c r="BR66" s="16"/>
      <c r="BS66" s="290"/>
      <c r="BT66" s="283"/>
      <c r="BU66" s="283" t="str">
        <f>F111</f>
        <v>2BR-17</v>
      </c>
      <c r="BV66" s="284">
        <f>D111</f>
        <v>17</v>
      </c>
      <c r="BW66" s="285">
        <f t="shared" si="39"/>
        <v>85</v>
      </c>
      <c r="BX66" s="285">
        <f t="shared" si="39"/>
        <v>74</v>
      </c>
      <c r="BY66" s="286">
        <f>O111</f>
        <v>28870662.503600005</v>
      </c>
      <c r="BZ66" s="286">
        <f t="shared" si="40"/>
        <v>1963826000</v>
      </c>
      <c r="CA66" s="286">
        <f t="shared" si="40"/>
        <v>2213546000</v>
      </c>
      <c r="CB66" s="286">
        <f t="shared" si="40"/>
        <v>2350072000</v>
      </c>
      <c r="CC66" s="286">
        <f t="shared" si="40"/>
        <v>2495020000</v>
      </c>
      <c r="CD66" s="286">
        <f>AN111</f>
        <v>2648907000</v>
      </c>
      <c r="CE66" s="16"/>
      <c r="CF66" s="43">
        <f t="shared" si="33"/>
        <v>3029687760</v>
      </c>
      <c r="CG66" s="197">
        <f t="shared" si="33"/>
        <v>3216551980</v>
      </c>
    </row>
    <row r="67" spans="1:85">
      <c r="A67" s="3">
        <f t="shared" si="31"/>
        <v>28</v>
      </c>
      <c r="B67" s="263">
        <v>8</v>
      </c>
      <c r="C67" s="264" t="s">
        <v>139</v>
      </c>
      <c r="D67" s="299">
        <v>17</v>
      </c>
      <c r="E67" s="266"/>
      <c r="F67" s="41" t="s">
        <v>67</v>
      </c>
      <c r="G67" s="267">
        <f t="shared" si="3"/>
        <v>85</v>
      </c>
      <c r="H67" s="267">
        <f t="shared" si="4"/>
        <v>74</v>
      </c>
      <c r="I67" s="268">
        <f t="shared" si="5"/>
        <v>26966806</v>
      </c>
      <c r="J67" s="268">
        <f t="shared" si="6"/>
        <v>1</v>
      </c>
      <c r="K67" s="269">
        <f t="shared" si="7"/>
        <v>1.06</v>
      </c>
      <c r="L67" s="319">
        <f t="shared" si="38"/>
        <v>1.01</v>
      </c>
      <c r="M67" s="271">
        <f t="shared" si="9"/>
        <v>24125622.423629135</v>
      </c>
      <c r="N67" s="271">
        <f t="shared" si="10"/>
        <v>27193431.171833493</v>
      </c>
      <c r="O67" s="271">
        <f t="shared" si="11"/>
        <v>28870662.503600005</v>
      </c>
      <c r="P67" s="271">
        <f t="shared" si="12"/>
        <v>30651341.793900453</v>
      </c>
      <c r="Q67" s="272">
        <f t="shared" si="13"/>
        <v>28870662.503600005</v>
      </c>
      <c r="R67" s="271">
        <f t="shared" si="13"/>
        <v>30651341.793900453</v>
      </c>
      <c r="S67" s="271">
        <f t="shared" si="14"/>
        <v>32541849.486459062</v>
      </c>
      <c r="T67" s="271"/>
      <c r="U67" s="271">
        <f t="shared" si="15"/>
        <v>1785296059.348556</v>
      </c>
      <c r="V67" s="271">
        <f t="shared" si="16"/>
        <v>2012313906.7156785</v>
      </c>
      <c r="W67" s="271">
        <f t="shared" si="17"/>
        <v>2136429025.2664003</v>
      </c>
      <c r="X67" s="272">
        <f t="shared" si="18"/>
        <v>2268199292.7486334</v>
      </c>
      <c r="Y67" s="272">
        <f t="shared" si="19"/>
        <v>2136429025.2664003</v>
      </c>
      <c r="Z67" s="271">
        <f t="shared" si="20"/>
        <v>2268199292.7486334</v>
      </c>
      <c r="AA67" s="271">
        <f t="shared" si="32"/>
        <v>2408096861.9979706</v>
      </c>
      <c r="AB67" s="271"/>
      <c r="AC67" s="33" t="str">
        <f t="shared" si="21"/>
        <v>BERTAHAP</v>
      </c>
      <c r="AD67" s="273">
        <f t="shared" si="22"/>
        <v>0</v>
      </c>
      <c r="AE67" s="274">
        <v>2</v>
      </c>
      <c r="AF67" s="275"/>
      <c r="AG67" s="271" t="e">
        <f>IF(AF67&gt;#REF!,"LB","KR")</f>
        <v>#REF!</v>
      </c>
      <c r="AH67" s="275">
        <v>1963826000</v>
      </c>
      <c r="AI67" s="275">
        <v>2213546000</v>
      </c>
      <c r="AJ67" s="275">
        <v>2350072000</v>
      </c>
      <c r="AK67" s="276">
        <v>2495020000</v>
      </c>
      <c r="AL67" s="276">
        <v>2350072000</v>
      </c>
      <c r="AM67" s="275">
        <v>2495020000</v>
      </c>
      <c r="AN67" s="275">
        <f t="shared" si="23"/>
        <v>2648907000</v>
      </c>
      <c r="AO67" s="16"/>
      <c r="AP67" s="277">
        <v>28</v>
      </c>
      <c r="AQ67" s="278">
        <f t="shared" si="24"/>
        <v>-1534411.2613999955</v>
      </c>
      <c r="AR67" s="311"/>
      <c r="AS67" s="280"/>
      <c r="AT67" s="280"/>
      <c r="AU67" s="280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327">
        <f>O318</f>
        <v>30405073.765000001</v>
      </c>
      <c r="BR67" s="16"/>
      <c r="BS67" s="290"/>
      <c r="BT67" s="283"/>
      <c r="BU67" s="283" t="str">
        <f>F112</f>
        <v>3BR-19</v>
      </c>
      <c r="BV67" s="284">
        <f>D112</f>
        <v>19</v>
      </c>
      <c r="BW67" s="285">
        <f t="shared" si="39"/>
        <v>138</v>
      </c>
      <c r="BX67" s="285">
        <f t="shared" si="39"/>
        <v>120</v>
      </c>
      <c r="BY67" s="286">
        <f>O112</f>
        <v>28870662.503600005</v>
      </c>
      <c r="BZ67" s="286">
        <f t="shared" si="40"/>
        <v>3184583000</v>
      </c>
      <c r="CA67" s="286">
        <f t="shared" si="40"/>
        <v>3589533000</v>
      </c>
      <c r="CB67" s="286">
        <f t="shared" si="40"/>
        <v>3810928000</v>
      </c>
      <c r="CC67" s="286">
        <f t="shared" si="40"/>
        <v>4045978000</v>
      </c>
      <c r="CD67" s="286">
        <f>AN112</f>
        <v>4295525000</v>
      </c>
      <c r="CE67" s="16"/>
      <c r="CF67" s="43">
        <f t="shared" si="33"/>
        <v>2491076320</v>
      </c>
      <c r="CG67" s="197">
        <f t="shared" si="33"/>
        <v>2644721200</v>
      </c>
    </row>
    <row r="68" spans="1:85">
      <c r="A68" s="3">
        <f t="shared" si="31"/>
        <v>29</v>
      </c>
      <c r="B68" s="263">
        <v>9</v>
      </c>
      <c r="C68" s="264" t="s">
        <v>139</v>
      </c>
      <c r="D68" s="299">
        <v>19</v>
      </c>
      <c r="E68" s="266"/>
      <c r="F68" s="41" t="s">
        <v>78</v>
      </c>
      <c r="G68" s="267">
        <f t="shared" si="3"/>
        <v>138</v>
      </c>
      <c r="H68" s="267">
        <f t="shared" si="4"/>
        <v>120</v>
      </c>
      <c r="I68" s="268">
        <f t="shared" si="5"/>
        <v>26966806</v>
      </c>
      <c r="J68" s="268">
        <f t="shared" si="6"/>
        <v>1</v>
      </c>
      <c r="K68" s="269">
        <f t="shared" si="7"/>
        <v>1.06</v>
      </c>
      <c r="L68" s="319">
        <f t="shared" si="38"/>
        <v>1.01</v>
      </c>
      <c r="M68" s="271">
        <f t="shared" si="9"/>
        <v>24125622.423629135</v>
      </c>
      <c r="N68" s="271">
        <f t="shared" si="10"/>
        <v>27193431.171833493</v>
      </c>
      <c r="O68" s="271">
        <f t="shared" si="11"/>
        <v>28870662.503600005</v>
      </c>
      <c r="P68" s="271">
        <f t="shared" si="12"/>
        <v>30651341.793900453</v>
      </c>
      <c r="Q68" s="272">
        <f t="shared" si="13"/>
        <v>28870662.503600005</v>
      </c>
      <c r="R68" s="271">
        <f t="shared" si="13"/>
        <v>30651341.793900453</v>
      </c>
      <c r="S68" s="271">
        <f t="shared" si="14"/>
        <v>32541849.486459062</v>
      </c>
      <c r="T68" s="271"/>
      <c r="U68" s="271">
        <f t="shared" si="15"/>
        <v>2895074690.8354959</v>
      </c>
      <c r="V68" s="271">
        <f t="shared" si="16"/>
        <v>3263211740.620019</v>
      </c>
      <c r="W68" s="271">
        <f t="shared" si="17"/>
        <v>3464479500.4320006</v>
      </c>
      <c r="X68" s="272">
        <f t="shared" si="18"/>
        <v>3678161015.2680545</v>
      </c>
      <c r="Y68" s="272">
        <f t="shared" si="19"/>
        <v>3464479500.4320006</v>
      </c>
      <c r="Z68" s="271">
        <f t="shared" si="20"/>
        <v>3678161015.2680545</v>
      </c>
      <c r="AA68" s="271">
        <f t="shared" si="32"/>
        <v>3905021938.3750873</v>
      </c>
      <c r="AB68" s="271"/>
      <c r="AC68" s="33" t="str">
        <f t="shared" si="21"/>
        <v>BERTAHAP</v>
      </c>
      <c r="AD68" s="273">
        <f t="shared" si="22"/>
        <v>0</v>
      </c>
      <c r="AE68" s="274">
        <v>2</v>
      </c>
      <c r="AF68" s="275"/>
      <c r="AG68" s="271" t="e">
        <f>IF(AF68&gt;#REF!,"LB","KR")</f>
        <v>#REF!</v>
      </c>
      <c r="AH68" s="275">
        <v>3184583000</v>
      </c>
      <c r="AI68" s="275">
        <v>3589533000</v>
      </c>
      <c r="AJ68" s="275">
        <v>3810928000</v>
      </c>
      <c r="AK68" s="276">
        <v>4045978000</v>
      </c>
      <c r="AL68" s="276">
        <v>3810928000</v>
      </c>
      <c r="AM68" s="275">
        <v>4045978000</v>
      </c>
      <c r="AN68" s="275">
        <f t="shared" si="23"/>
        <v>4295525000</v>
      </c>
      <c r="AO68" s="16"/>
      <c r="AP68" s="277">
        <v>29</v>
      </c>
      <c r="AQ68" s="278">
        <f t="shared" si="24"/>
        <v>-1534411.2613999955</v>
      </c>
      <c r="AR68" s="311"/>
      <c r="AS68" s="280"/>
      <c r="AT68" s="280"/>
      <c r="AU68" s="280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268"/>
      <c r="BR68" s="16"/>
      <c r="BS68" s="282">
        <v>8</v>
      </c>
      <c r="BT68" s="283" t="s">
        <v>141</v>
      </c>
      <c r="BU68" s="283" t="str">
        <f>F135</f>
        <v>2BR-11</v>
      </c>
      <c r="BV68" s="284">
        <f>D135</f>
        <v>11</v>
      </c>
      <c r="BW68" s="285">
        <f t="shared" ref="BW68:BX71" si="41">G135</f>
        <v>101</v>
      </c>
      <c r="BX68" s="285">
        <f t="shared" si="41"/>
        <v>90</v>
      </c>
      <c r="BY68" s="286">
        <f>O135</f>
        <v>28870662.503600005</v>
      </c>
      <c r="BZ68" s="286">
        <f t="shared" ref="BZ68:CC71" si="42">AH135</f>
        <v>2388437000</v>
      </c>
      <c r="CA68" s="286">
        <f t="shared" si="42"/>
        <v>2692150000</v>
      </c>
      <c r="CB68" s="286">
        <f t="shared" si="42"/>
        <v>2858196000</v>
      </c>
      <c r="CC68" s="286">
        <f t="shared" si="42"/>
        <v>3034483000</v>
      </c>
      <c r="CD68" s="286">
        <f>AN135</f>
        <v>3221644000</v>
      </c>
      <c r="CE68" s="16">
        <v>8</v>
      </c>
      <c r="CF68" s="43">
        <f t="shared" si="33"/>
        <v>4039583680</v>
      </c>
      <c r="CG68" s="197">
        <f t="shared" si="33"/>
        <v>4288736680</v>
      </c>
    </row>
    <row r="69" spans="1:85">
      <c r="A69" s="3">
        <f t="shared" si="31"/>
        <v>30</v>
      </c>
      <c r="B69" s="263">
        <v>10</v>
      </c>
      <c r="C69" s="264" t="s">
        <v>139</v>
      </c>
      <c r="D69" s="299">
        <v>21</v>
      </c>
      <c r="E69" s="266"/>
      <c r="F69" s="41" t="s">
        <v>84</v>
      </c>
      <c r="G69" s="267">
        <f t="shared" si="3"/>
        <v>132</v>
      </c>
      <c r="H69" s="267">
        <f t="shared" si="4"/>
        <v>112</v>
      </c>
      <c r="I69" s="268">
        <f t="shared" si="5"/>
        <v>26966806</v>
      </c>
      <c r="J69" s="268">
        <f t="shared" si="6"/>
        <v>3</v>
      </c>
      <c r="K69" s="269">
        <f t="shared" si="7"/>
        <v>1.1000000000000001</v>
      </c>
      <c r="L69" s="319">
        <f t="shared" si="38"/>
        <v>1.01</v>
      </c>
      <c r="M69" s="271">
        <f t="shared" si="9"/>
        <v>25036023.269803815</v>
      </c>
      <c r="N69" s="271">
        <f t="shared" si="10"/>
        <v>28219598.385864943</v>
      </c>
      <c r="O69" s="271">
        <f t="shared" si="11"/>
        <v>29960121.466000002</v>
      </c>
      <c r="P69" s="271">
        <f t="shared" si="12"/>
        <v>31807996.201217446</v>
      </c>
      <c r="Q69" s="272">
        <f t="shared" si="13"/>
        <v>29960121.466000002</v>
      </c>
      <c r="R69" s="271">
        <f t="shared" si="13"/>
        <v>31807996.201217446</v>
      </c>
      <c r="S69" s="271">
        <f t="shared" si="14"/>
        <v>33769843.806702793</v>
      </c>
      <c r="T69" s="271"/>
      <c r="U69" s="271">
        <f t="shared" si="15"/>
        <v>2804034606.2180271</v>
      </c>
      <c r="V69" s="271">
        <f t="shared" si="16"/>
        <v>3160595019.2168736</v>
      </c>
      <c r="W69" s="271">
        <f t="shared" si="17"/>
        <v>3355533604.1920004</v>
      </c>
      <c r="X69" s="272">
        <f t="shared" si="18"/>
        <v>3562495574.5363541</v>
      </c>
      <c r="Y69" s="272">
        <f t="shared" si="19"/>
        <v>3355533604.1920004</v>
      </c>
      <c r="Z69" s="271">
        <f t="shared" si="20"/>
        <v>3562495574.5363541</v>
      </c>
      <c r="AA69" s="271">
        <f t="shared" si="32"/>
        <v>3782222506.3507128</v>
      </c>
      <c r="AB69" s="271"/>
      <c r="AC69" s="33" t="str">
        <f t="shared" si="21"/>
        <v>BERTAHAP</v>
      </c>
      <c r="AD69" s="273">
        <f t="shared" si="22"/>
        <v>0</v>
      </c>
      <c r="AE69" s="274">
        <v>2</v>
      </c>
      <c r="AF69" s="275"/>
      <c r="AG69" s="271" t="e">
        <f>IF(AF69&gt;#REF!,"LB","KR")</f>
        <v>#REF!</v>
      </c>
      <c r="AH69" s="275">
        <v>3084439000</v>
      </c>
      <c r="AI69" s="275">
        <v>3476655000</v>
      </c>
      <c r="AJ69" s="275">
        <v>3691087000</v>
      </c>
      <c r="AK69" s="276">
        <v>3918746000</v>
      </c>
      <c r="AL69" s="276">
        <v>3691087000</v>
      </c>
      <c r="AM69" s="275">
        <v>3918746000</v>
      </c>
      <c r="AN69" s="275">
        <f t="shared" si="23"/>
        <v>4160445000</v>
      </c>
      <c r="AO69" s="16"/>
      <c r="AP69" s="277">
        <v>30</v>
      </c>
      <c r="AQ69" s="278">
        <f t="shared" si="24"/>
        <v>-444952.29899999872</v>
      </c>
      <c r="AR69" s="311"/>
      <c r="AS69" s="280"/>
      <c r="AT69" s="280"/>
      <c r="AU69" s="280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282"/>
      <c r="BT69" s="310"/>
      <c r="BU69" s="283" t="str">
        <f>F136</f>
        <v>2BR-15</v>
      </c>
      <c r="BV69" s="284">
        <f>D136</f>
        <v>15</v>
      </c>
      <c r="BW69" s="285">
        <f t="shared" si="41"/>
        <v>101</v>
      </c>
      <c r="BX69" s="285">
        <f t="shared" si="41"/>
        <v>90</v>
      </c>
      <c r="BY69" s="286">
        <f>O136</f>
        <v>28870662.503600005</v>
      </c>
      <c r="BZ69" s="286">
        <f t="shared" si="42"/>
        <v>2388437000</v>
      </c>
      <c r="CA69" s="286">
        <f t="shared" si="42"/>
        <v>2692150000</v>
      </c>
      <c r="CB69" s="286">
        <f t="shared" si="42"/>
        <v>2858196000</v>
      </c>
      <c r="CC69" s="286">
        <f t="shared" si="42"/>
        <v>3034483000</v>
      </c>
      <c r="CD69" s="286">
        <f>AN136</f>
        <v>3221644000</v>
      </c>
      <c r="CE69" s="16"/>
      <c r="CF69" s="43">
        <f t="shared" si="33"/>
        <v>3912552220</v>
      </c>
      <c r="CG69" s="197">
        <f t="shared" si="33"/>
        <v>4153870760</v>
      </c>
    </row>
    <row r="70" spans="1:85">
      <c r="A70" s="3">
        <f t="shared" si="31"/>
        <v>31</v>
      </c>
      <c r="B70" s="263">
        <v>1</v>
      </c>
      <c r="C70" s="264" t="s">
        <v>142</v>
      </c>
      <c r="D70" s="265" t="s">
        <v>19</v>
      </c>
      <c r="E70" s="266"/>
      <c r="F70" s="41" t="s">
        <v>72</v>
      </c>
      <c r="G70" s="267">
        <f t="shared" si="3"/>
        <v>175</v>
      </c>
      <c r="H70" s="267">
        <f t="shared" si="4"/>
        <v>156</v>
      </c>
      <c r="I70" s="268">
        <f t="shared" si="5"/>
        <v>26966806</v>
      </c>
      <c r="J70" s="268">
        <f t="shared" si="6"/>
        <v>5</v>
      </c>
      <c r="K70" s="269">
        <f t="shared" si="7"/>
        <v>1.08</v>
      </c>
      <c r="L70" s="270">
        <f t="shared" ref="L70:L75" si="43">SUMIF($AN$4:$AN$22,D70,$AQ$4:$AQ$22)</f>
        <v>1</v>
      </c>
      <c r="M70" s="271">
        <f t="shared" si="9"/>
        <v>24337448.363085616</v>
      </c>
      <c r="N70" s="271">
        <f t="shared" si="10"/>
        <v>27432192.850345757</v>
      </c>
      <c r="O70" s="271">
        <f t="shared" si="11"/>
        <v>29124150.48</v>
      </c>
      <c r="P70" s="271">
        <f t="shared" si="12"/>
        <v>30920464.354018759</v>
      </c>
      <c r="Q70" s="272">
        <f t="shared" si="13"/>
        <v>29124150.48</v>
      </c>
      <c r="R70" s="271">
        <f t="shared" si="13"/>
        <v>30920464.354018759</v>
      </c>
      <c r="S70" s="271">
        <f t="shared" si="14"/>
        <v>32827570.937208839</v>
      </c>
      <c r="T70" s="271"/>
      <c r="U70" s="271">
        <f t="shared" si="15"/>
        <v>3796641944.641356</v>
      </c>
      <c r="V70" s="271">
        <f t="shared" si="16"/>
        <v>4279422084.6539383</v>
      </c>
      <c r="W70" s="271">
        <f t="shared" si="17"/>
        <v>4543367474.8800001</v>
      </c>
      <c r="X70" s="272">
        <f t="shared" si="18"/>
        <v>4823592439.2269268</v>
      </c>
      <c r="Y70" s="272">
        <f t="shared" si="19"/>
        <v>4543367474.8800001</v>
      </c>
      <c r="Z70" s="271">
        <f t="shared" si="20"/>
        <v>4823592439.2269268</v>
      </c>
      <c r="AA70" s="271">
        <f t="shared" si="32"/>
        <v>5121101066.2045784</v>
      </c>
      <c r="AB70" s="271"/>
      <c r="AC70" s="33" t="str">
        <f t="shared" si="21"/>
        <v>BERTAHAP</v>
      </c>
      <c r="AD70" s="273">
        <f t="shared" si="22"/>
        <v>0</v>
      </c>
      <c r="AE70" s="274">
        <v>2</v>
      </c>
      <c r="AF70" s="275"/>
      <c r="AG70" s="271" t="e">
        <f>IF(AF70&gt;#REF!,"LB","KR")</f>
        <v>#REF!</v>
      </c>
      <c r="AH70" s="275">
        <v>4176307000</v>
      </c>
      <c r="AI70" s="275">
        <v>4707365000</v>
      </c>
      <c r="AJ70" s="275">
        <v>4997705000</v>
      </c>
      <c r="AK70" s="276">
        <v>5305952000</v>
      </c>
      <c r="AL70" s="276">
        <v>4997705000</v>
      </c>
      <c r="AM70" s="275">
        <v>5305952000</v>
      </c>
      <c r="AN70" s="275">
        <f t="shared" si="23"/>
        <v>5633212000</v>
      </c>
      <c r="AO70" s="16"/>
      <c r="AP70" s="277">
        <v>31</v>
      </c>
      <c r="AQ70" s="278">
        <f t="shared" si="24"/>
        <v>-1280923.2850000001</v>
      </c>
      <c r="AR70" s="311"/>
      <c r="AS70" s="280"/>
      <c r="AT70" s="280"/>
      <c r="AU70" s="280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282"/>
      <c r="BT70" s="283"/>
      <c r="BU70" s="283" t="str">
        <f>F137</f>
        <v>2BR-17</v>
      </c>
      <c r="BV70" s="284">
        <f>D137</f>
        <v>17</v>
      </c>
      <c r="BW70" s="285">
        <f t="shared" si="41"/>
        <v>85</v>
      </c>
      <c r="BX70" s="285">
        <f t="shared" si="41"/>
        <v>74</v>
      </c>
      <c r="BY70" s="286">
        <f>O137</f>
        <v>28870662.503600005</v>
      </c>
      <c r="BZ70" s="286">
        <f t="shared" si="42"/>
        <v>1963826000</v>
      </c>
      <c r="CA70" s="286">
        <f t="shared" si="42"/>
        <v>2213546000</v>
      </c>
      <c r="CB70" s="286">
        <f t="shared" si="42"/>
        <v>2350072000</v>
      </c>
      <c r="CC70" s="286">
        <f t="shared" si="42"/>
        <v>2495020000</v>
      </c>
      <c r="CD70" s="286">
        <f>AN137</f>
        <v>2648907000</v>
      </c>
      <c r="CE70" s="16"/>
      <c r="CF70" s="43">
        <f t="shared" si="33"/>
        <v>5297567300</v>
      </c>
      <c r="CG70" s="197">
        <f t="shared" si="33"/>
        <v>5624309120</v>
      </c>
    </row>
    <row r="71" spans="1:85">
      <c r="A71" s="3">
        <f t="shared" si="31"/>
        <v>32</v>
      </c>
      <c r="B71" s="263">
        <v>2</v>
      </c>
      <c r="C71" s="264" t="s">
        <v>142</v>
      </c>
      <c r="D71" s="265" t="s">
        <v>29</v>
      </c>
      <c r="E71" s="266"/>
      <c r="F71" s="41" t="s">
        <v>74</v>
      </c>
      <c r="G71" s="267">
        <f t="shared" si="3"/>
        <v>85</v>
      </c>
      <c r="H71" s="267">
        <f t="shared" si="4"/>
        <v>74</v>
      </c>
      <c r="I71" s="268">
        <f t="shared" si="5"/>
        <v>26966806</v>
      </c>
      <c r="J71" s="268">
        <f t="shared" si="6"/>
        <v>1</v>
      </c>
      <c r="K71" s="269">
        <f t="shared" si="7"/>
        <v>1.06</v>
      </c>
      <c r="L71" s="270">
        <f t="shared" si="43"/>
        <v>1</v>
      </c>
      <c r="M71" s="271">
        <f t="shared" si="9"/>
        <v>23886754.874880329</v>
      </c>
      <c r="N71" s="271">
        <f t="shared" si="10"/>
        <v>26924189.27904306</v>
      </c>
      <c r="O71" s="271">
        <f t="shared" si="11"/>
        <v>28584814.360000003</v>
      </c>
      <c r="P71" s="271">
        <f t="shared" si="12"/>
        <v>30347863.162277672</v>
      </c>
      <c r="Q71" s="272">
        <f t="shared" si="13"/>
        <v>28584814.360000003</v>
      </c>
      <c r="R71" s="271">
        <f t="shared" si="13"/>
        <v>30347863.162277672</v>
      </c>
      <c r="S71" s="271">
        <f t="shared" si="14"/>
        <v>32219652.956890158</v>
      </c>
      <c r="T71" s="271"/>
      <c r="U71" s="271">
        <f t="shared" si="15"/>
        <v>1767619860.7411444</v>
      </c>
      <c r="V71" s="271">
        <f t="shared" si="16"/>
        <v>1992390006.6491864</v>
      </c>
      <c r="W71" s="271">
        <f t="shared" si="17"/>
        <v>2115276262.6400003</v>
      </c>
      <c r="X71" s="272">
        <f t="shared" si="18"/>
        <v>2245741874.0085478</v>
      </c>
      <c r="Y71" s="272">
        <f t="shared" si="19"/>
        <v>2115276262.6400003</v>
      </c>
      <c r="Z71" s="271">
        <f t="shared" si="20"/>
        <v>2245741874.0085478</v>
      </c>
      <c r="AA71" s="271">
        <f t="shared" si="32"/>
        <v>2384254318.8098717</v>
      </c>
      <c r="AB71" s="271"/>
      <c r="AC71" s="33" t="str">
        <f t="shared" si="21"/>
        <v>BERTAHAP</v>
      </c>
      <c r="AD71" s="273">
        <f t="shared" si="22"/>
        <v>0</v>
      </c>
      <c r="AE71" s="274">
        <v>2</v>
      </c>
      <c r="AF71" s="275"/>
      <c r="AG71" s="271" t="e">
        <f>IF(AF71&gt;#REF!,"LB","KR")</f>
        <v>#REF!</v>
      </c>
      <c r="AH71" s="275">
        <v>1944382000</v>
      </c>
      <c r="AI71" s="275">
        <v>2191630000</v>
      </c>
      <c r="AJ71" s="275">
        <v>2326804000</v>
      </c>
      <c r="AK71" s="276">
        <v>2470317000</v>
      </c>
      <c r="AL71" s="276">
        <v>2326804000</v>
      </c>
      <c r="AM71" s="275">
        <v>2470317000</v>
      </c>
      <c r="AN71" s="275">
        <f t="shared" si="23"/>
        <v>2622680000</v>
      </c>
      <c r="AO71" s="16"/>
      <c r="AP71" s="277">
        <v>32</v>
      </c>
      <c r="AQ71" s="278">
        <f t="shared" si="24"/>
        <v>-1820259.4049999975</v>
      </c>
      <c r="AR71" s="311"/>
      <c r="AS71" s="280"/>
      <c r="AT71" s="280"/>
      <c r="AU71" s="280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282"/>
      <c r="BT71" s="283"/>
      <c r="BU71" s="283" t="str">
        <f>F138</f>
        <v>3BR-19</v>
      </c>
      <c r="BV71" s="284">
        <f>D138</f>
        <v>19</v>
      </c>
      <c r="BW71" s="285">
        <f t="shared" si="41"/>
        <v>138</v>
      </c>
      <c r="BX71" s="285">
        <f t="shared" si="41"/>
        <v>120</v>
      </c>
      <c r="BY71" s="286">
        <f>O138</f>
        <v>28870662.503600005</v>
      </c>
      <c r="BZ71" s="286">
        <f t="shared" si="42"/>
        <v>3184583000</v>
      </c>
      <c r="CA71" s="286">
        <f t="shared" si="42"/>
        <v>3589533000</v>
      </c>
      <c r="CB71" s="286">
        <f t="shared" si="42"/>
        <v>3810928000</v>
      </c>
      <c r="CC71" s="286">
        <f t="shared" si="42"/>
        <v>4045978000</v>
      </c>
      <c r="CD71" s="286">
        <f>AN138</f>
        <v>4295525000</v>
      </c>
      <c r="CE71" s="16"/>
      <c r="CF71" s="43">
        <f t="shared" si="33"/>
        <v>2466412240</v>
      </c>
      <c r="CG71" s="197">
        <f t="shared" si="33"/>
        <v>2618536020</v>
      </c>
    </row>
    <row r="72" spans="1:85">
      <c r="A72" s="3">
        <f t="shared" si="31"/>
        <v>33</v>
      </c>
      <c r="B72" s="263">
        <v>3</v>
      </c>
      <c r="C72" s="264" t="s">
        <v>142</v>
      </c>
      <c r="D72" s="265" t="s">
        <v>32</v>
      </c>
      <c r="E72" s="266"/>
      <c r="F72" s="41" t="s">
        <v>56</v>
      </c>
      <c r="G72" s="267">
        <f t="shared" si="3"/>
        <v>85</v>
      </c>
      <c r="H72" s="267">
        <f t="shared" si="4"/>
        <v>74</v>
      </c>
      <c r="I72" s="268">
        <f t="shared" si="5"/>
        <v>26966806</v>
      </c>
      <c r="J72" s="268">
        <f t="shared" si="6"/>
        <v>1</v>
      </c>
      <c r="K72" s="269">
        <f t="shared" si="7"/>
        <v>1.06</v>
      </c>
      <c r="L72" s="270">
        <f t="shared" si="43"/>
        <v>1</v>
      </c>
      <c r="M72" s="271">
        <f t="shared" si="9"/>
        <v>23886754.874880329</v>
      </c>
      <c r="N72" s="271">
        <f t="shared" si="10"/>
        <v>26924189.27904306</v>
      </c>
      <c r="O72" s="271">
        <f t="shared" si="11"/>
        <v>28584814.360000003</v>
      </c>
      <c r="P72" s="271">
        <f t="shared" si="12"/>
        <v>30347863.162277672</v>
      </c>
      <c r="Q72" s="272">
        <f t="shared" si="13"/>
        <v>28584814.360000003</v>
      </c>
      <c r="R72" s="271">
        <f t="shared" si="13"/>
        <v>30347863.162277672</v>
      </c>
      <c r="S72" s="271">
        <f t="shared" si="14"/>
        <v>32219652.956890158</v>
      </c>
      <c r="T72" s="271"/>
      <c r="U72" s="271">
        <f t="shared" si="15"/>
        <v>1767619860.7411444</v>
      </c>
      <c r="V72" s="271">
        <f t="shared" si="16"/>
        <v>1992390006.6491864</v>
      </c>
      <c r="W72" s="271">
        <f t="shared" si="17"/>
        <v>2115276262.6400003</v>
      </c>
      <c r="X72" s="272">
        <f t="shared" si="18"/>
        <v>2245741874.0085478</v>
      </c>
      <c r="Y72" s="272">
        <f t="shared" si="19"/>
        <v>2115276262.6400003</v>
      </c>
      <c r="Z72" s="271">
        <f t="shared" si="20"/>
        <v>2245741874.0085478</v>
      </c>
      <c r="AA72" s="271">
        <f t="shared" si="32"/>
        <v>2384254318.8098717</v>
      </c>
      <c r="AB72" s="271"/>
      <c r="AC72" s="33" t="str">
        <f t="shared" si="21"/>
        <v>BERTAHAP</v>
      </c>
      <c r="AD72" s="273">
        <f t="shared" si="22"/>
        <v>0</v>
      </c>
      <c r="AE72" s="274">
        <v>2</v>
      </c>
      <c r="AF72" s="275"/>
      <c r="AG72" s="271" t="e">
        <f>IF(AF72&gt;#REF!,"LB","KR")</f>
        <v>#REF!</v>
      </c>
      <c r="AH72" s="275">
        <v>1944382000</v>
      </c>
      <c r="AI72" s="275">
        <v>2191630000</v>
      </c>
      <c r="AJ72" s="275">
        <v>2326804000</v>
      </c>
      <c r="AK72" s="276">
        <v>2470317000</v>
      </c>
      <c r="AL72" s="276">
        <v>2326804000</v>
      </c>
      <c r="AM72" s="275">
        <v>2470317000</v>
      </c>
      <c r="AN72" s="275">
        <f t="shared" si="23"/>
        <v>2622680000</v>
      </c>
      <c r="AO72" s="16"/>
      <c r="AP72" s="277">
        <v>33</v>
      </c>
      <c r="AQ72" s="278">
        <f t="shared" si="24"/>
        <v>-1820259.4049999975</v>
      </c>
      <c r="AR72" s="311"/>
      <c r="AS72" s="280"/>
      <c r="AT72" s="280"/>
      <c r="AU72" s="280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282">
        <v>9</v>
      </c>
      <c r="BT72" s="310" t="s">
        <v>57</v>
      </c>
      <c r="BU72" s="283" t="str">
        <f t="shared" ref="BU72:BU78" si="44">F159</f>
        <v>2BR-3</v>
      </c>
      <c r="BV72" s="284" t="str">
        <f t="shared" ref="BV72:BV78" si="45">D159</f>
        <v>03</v>
      </c>
      <c r="BW72" s="285">
        <f t="shared" ref="BW72:BX78" si="46">G159</f>
        <v>85</v>
      </c>
      <c r="BX72" s="285">
        <f t="shared" si="46"/>
        <v>74</v>
      </c>
      <c r="BY72" s="286">
        <f t="shared" ref="BY72:BY78" si="47">O159</f>
        <v>28870662.503600005</v>
      </c>
      <c r="BZ72" s="286">
        <f t="shared" ref="BZ72:CC78" si="48">AH159</f>
        <v>1963826000</v>
      </c>
      <c r="CA72" s="286">
        <f t="shared" si="48"/>
        <v>2213546000</v>
      </c>
      <c r="CB72" s="286">
        <f t="shared" si="48"/>
        <v>2350072000</v>
      </c>
      <c r="CC72" s="286">
        <f t="shared" si="48"/>
        <v>2495020000</v>
      </c>
      <c r="CD72" s="286">
        <f t="shared" ref="CD72:CD78" si="49">AN159</f>
        <v>2648907000</v>
      </c>
      <c r="CE72" s="16">
        <v>7</v>
      </c>
      <c r="CF72" s="43">
        <f t="shared" si="33"/>
        <v>2466412240</v>
      </c>
      <c r="CG72" s="197">
        <f t="shared" si="33"/>
        <v>2618536020</v>
      </c>
    </row>
    <row r="73" spans="1:85">
      <c r="A73" s="3">
        <f t="shared" si="31"/>
        <v>34</v>
      </c>
      <c r="B73" s="263">
        <v>4</v>
      </c>
      <c r="C73" s="264" t="s">
        <v>142</v>
      </c>
      <c r="D73" s="265" t="s">
        <v>38</v>
      </c>
      <c r="E73" s="266"/>
      <c r="F73" s="41" t="s">
        <v>58</v>
      </c>
      <c r="G73" s="267">
        <f t="shared" si="3"/>
        <v>101</v>
      </c>
      <c r="H73" s="267">
        <f t="shared" si="4"/>
        <v>90</v>
      </c>
      <c r="I73" s="268">
        <f t="shared" si="5"/>
        <v>26966806</v>
      </c>
      <c r="J73" s="268">
        <f t="shared" si="6"/>
        <v>1</v>
      </c>
      <c r="K73" s="269">
        <f t="shared" si="7"/>
        <v>1.06</v>
      </c>
      <c r="L73" s="270">
        <f t="shared" si="43"/>
        <v>1</v>
      </c>
      <c r="M73" s="271">
        <f t="shared" si="9"/>
        <v>23886754.874880329</v>
      </c>
      <c r="N73" s="271">
        <f t="shared" si="10"/>
        <v>26924189.27904306</v>
      </c>
      <c r="O73" s="271">
        <f t="shared" si="11"/>
        <v>28584814.360000003</v>
      </c>
      <c r="P73" s="271">
        <f t="shared" si="12"/>
        <v>30347863.162277672</v>
      </c>
      <c r="Q73" s="272">
        <f t="shared" si="13"/>
        <v>28584814.360000003</v>
      </c>
      <c r="R73" s="271">
        <f t="shared" si="13"/>
        <v>30347863.162277672</v>
      </c>
      <c r="S73" s="271">
        <f t="shared" si="14"/>
        <v>32219652.956890158</v>
      </c>
      <c r="T73" s="271"/>
      <c r="U73" s="271">
        <f t="shared" si="15"/>
        <v>2149807938.7392297</v>
      </c>
      <c r="V73" s="271">
        <f t="shared" si="16"/>
        <v>2423177035.1138754</v>
      </c>
      <c r="W73" s="271">
        <f t="shared" si="17"/>
        <v>2572633292.4000001</v>
      </c>
      <c r="X73" s="272">
        <f t="shared" si="18"/>
        <v>2731307684.6049905</v>
      </c>
      <c r="Y73" s="272">
        <f t="shared" si="19"/>
        <v>2572633292.4000001</v>
      </c>
      <c r="Z73" s="271">
        <f t="shared" si="20"/>
        <v>2731307684.6049905</v>
      </c>
      <c r="AA73" s="271">
        <f t="shared" si="32"/>
        <v>2899768766.1201143</v>
      </c>
      <c r="AB73" s="271"/>
      <c r="AC73" s="33" t="str">
        <f t="shared" si="21"/>
        <v>BERTAHAP</v>
      </c>
      <c r="AD73" s="273">
        <f t="shared" si="22"/>
        <v>0</v>
      </c>
      <c r="AE73" s="274">
        <v>2</v>
      </c>
      <c r="AF73" s="275"/>
      <c r="AG73" s="271" t="e">
        <f>IF(AF73&gt;#REF!,"LB","KR")</f>
        <v>#REF!</v>
      </c>
      <c r="AH73" s="275">
        <v>2364789000</v>
      </c>
      <c r="AI73" s="275">
        <v>2665495000</v>
      </c>
      <c r="AJ73" s="275">
        <v>2829897000</v>
      </c>
      <c r="AK73" s="276">
        <v>3004439000</v>
      </c>
      <c r="AL73" s="276">
        <v>2829897000</v>
      </c>
      <c r="AM73" s="275">
        <v>3004439000</v>
      </c>
      <c r="AN73" s="275">
        <f t="shared" si="23"/>
        <v>3189746000</v>
      </c>
      <c r="AO73" s="16"/>
      <c r="AP73" s="277">
        <v>34</v>
      </c>
      <c r="AQ73" s="278">
        <f t="shared" si="24"/>
        <v>-1820259.4049999975</v>
      </c>
      <c r="AR73" s="311"/>
      <c r="AS73" s="280"/>
      <c r="AT73" s="280"/>
      <c r="AU73" s="280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282"/>
      <c r="BT73" s="283"/>
      <c r="BU73" s="283" t="str">
        <f t="shared" si="44"/>
        <v>2BR-5</v>
      </c>
      <c r="BV73" s="284" t="str">
        <f t="shared" si="45"/>
        <v>05</v>
      </c>
      <c r="BW73" s="285">
        <f t="shared" si="46"/>
        <v>85</v>
      </c>
      <c r="BX73" s="285">
        <f t="shared" si="46"/>
        <v>74</v>
      </c>
      <c r="BY73" s="286">
        <f t="shared" si="47"/>
        <v>28870662.503600005</v>
      </c>
      <c r="BZ73" s="286">
        <f t="shared" si="48"/>
        <v>1963826000</v>
      </c>
      <c r="CA73" s="286">
        <f t="shared" si="48"/>
        <v>2213546000</v>
      </c>
      <c r="CB73" s="286">
        <f t="shared" si="48"/>
        <v>2350072000</v>
      </c>
      <c r="CC73" s="286">
        <f t="shared" si="48"/>
        <v>2495020000</v>
      </c>
      <c r="CD73" s="286">
        <f t="shared" si="49"/>
        <v>2648907000</v>
      </c>
      <c r="CE73" s="16"/>
      <c r="CF73" s="43">
        <f t="shared" si="33"/>
        <v>2999690820</v>
      </c>
      <c r="CG73" s="197">
        <f t="shared" si="33"/>
        <v>3184705340</v>
      </c>
    </row>
    <row r="74" spans="1:85">
      <c r="A74" s="3">
        <f t="shared" si="31"/>
        <v>35</v>
      </c>
      <c r="B74" s="263">
        <v>5</v>
      </c>
      <c r="C74" s="264" t="s">
        <v>142</v>
      </c>
      <c r="D74" s="265" t="s">
        <v>44</v>
      </c>
      <c r="E74" s="266"/>
      <c r="F74" s="41" t="s">
        <v>60</v>
      </c>
      <c r="G74" s="267">
        <f t="shared" si="3"/>
        <v>101</v>
      </c>
      <c r="H74" s="267">
        <f t="shared" si="4"/>
        <v>90</v>
      </c>
      <c r="I74" s="268">
        <f t="shared" si="5"/>
        <v>26966806</v>
      </c>
      <c r="J74" s="268">
        <f t="shared" si="6"/>
        <v>1</v>
      </c>
      <c r="K74" s="269">
        <f t="shared" si="7"/>
        <v>1.06</v>
      </c>
      <c r="L74" s="270">
        <f t="shared" si="43"/>
        <v>1</v>
      </c>
      <c r="M74" s="271">
        <f t="shared" si="9"/>
        <v>23886754.874880329</v>
      </c>
      <c r="N74" s="271">
        <f t="shared" si="10"/>
        <v>26924189.27904306</v>
      </c>
      <c r="O74" s="271">
        <f t="shared" si="11"/>
        <v>28584814.360000003</v>
      </c>
      <c r="P74" s="271">
        <f t="shared" si="12"/>
        <v>30347863.162277672</v>
      </c>
      <c r="Q74" s="272">
        <f t="shared" si="13"/>
        <v>28584814.360000003</v>
      </c>
      <c r="R74" s="271">
        <f t="shared" si="13"/>
        <v>30347863.162277672</v>
      </c>
      <c r="S74" s="271">
        <f t="shared" si="14"/>
        <v>32219652.956890158</v>
      </c>
      <c r="T74" s="271"/>
      <c r="U74" s="271">
        <f t="shared" si="15"/>
        <v>2149807938.7392297</v>
      </c>
      <c r="V74" s="271">
        <f t="shared" si="16"/>
        <v>2423177035.1138754</v>
      </c>
      <c r="W74" s="271">
        <f t="shared" si="17"/>
        <v>2572633292.4000001</v>
      </c>
      <c r="X74" s="272">
        <f t="shared" si="18"/>
        <v>2731307684.6049905</v>
      </c>
      <c r="Y74" s="272">
        <f t="shared" si="19"/>
        <v>2572633292.4000001</v>
      </c>
      <c r="Z74" s="271">
        <f t="shared" si="20"/>
        <v>2731307684.6049905</v>
      </c>
      <c r="AA74" s="271">
        <f t="shared" si="32"/>
        <v>2899768766.1201143</v>
      </c>
      <c r="AB74" s="271"/>
      <c r="AC74" s="33" t="str">
        <f t="shared" si="21"/>
        <v>BERTAHAP</v>
      </c>
      <c r="AD74" s="273">
        <f t="shared" si="22"/>
        <v>0</v>
      </c>
      <c r="AE74" s="274">
        <v>2</v>
      </c>
      <c r="AF74" s="275"/>
      <c r="AG74" s="271" t="e">
        <f>IF(AF74&gt;#REF!,"LB","KR")</f>
        <v>#REF!</v>
      </c>
      <c r="AH74" s="275">
        <v>2364789000</v>
      </c>
      <c r="AI74" s="275">
        <v>2665495000</v>
      </c>
      <c r="AJ74" s="275">
        <v>2829897000</v>
      </c>
      <c r="AK74" s="276">
        <v>3004439000</v>
      </c>
      <c r="AL74" s="276">
        <v>2829897000</v>
      </c>
      <c r="AM74" s="275">
        <v>3004439000</v>
      </c>
      <c r="AN74" s="275">
        <f t="shared" si="23"/>
        <v>3189746000</v>
      </c>
      <c r="AO74" s="16"/>
      <c r="AP74" s="277">
        <v>35</v>
      </c>
      <c r="AQ74" s="278">
        <f t="shared" si="24"/>
        <v>-1820259.4049999975</v>
      </c>
      <c r="AR74" s="311"/>
      <c r="AS74" s="280"/>
      <c r="AT74" s="280"/>
      <c r="AU74" s="280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282"/>
      <c r="BT74" s="283"/>
      <c r="BU74" s="283" t="str">
        <f t="shared" si="44"/>
        <v>2BR-7</v>
      </c>
      <c r="BV74" s="284" t="str">
        <f t="shared" si="45"/>
        <v>07</v>
      </c>
      <c r="BW74" s="285">
        <f t="shared" si="46"/>
        <v>101</v>
      </c>
      <c r="BX74" s="285">
        <f t="shared" si="46"/>
        <v>90</v>
      </c>
      <c r="BY74" s="286">
        <f t="shared" si="47"/>
        <v>28870662.503600005</v>
      </c>
      <c r="BZ74" s="286">
        <f t="shared" si="48"/>
        <v>2388437000</v>
      </c>
      <c r="CA74" s="286">
        <f t="shared" si="48"/>
        <v>2692150000</v>
      </c>
      <c r="CB74" s="286">
        <f t="shared" si="48"/>
        <v>2858196000</v>
      </c>
      <c r="CC74" s="286">
        <f t="shared" si="48"/>
        <v>3034483000</v>
      </c>
      <c r="CD74" s="286">
        <f t="shared" si="49"/>
        <v>3221644000</v>
      </c>
      <c r="CE74" s="16"/>
      <c r="CF74" s="43">
        <f t="shared" si="33"/>
        <v>2999690820</v>
      </c>
      <c r="CG74" s="197">
        <f t="shared" si="33"/>
        <v>3184705340</v>
      </c>
    </row>
    <row r="75" spans="1:85">
      <c r="A75" s="3">
        <f t="shared" si="31"/>
        <v>36</v>
      </c>
      <c r="B75" s="263">
        <v>6</v>
      </c>
      <c r="C75" s="264" t="s">
        <v>142</v>
      </c>
      <c r="D75" s="299">
        <v>11</v>
      </c>
      <c r="E75" s="266"/>
      <c r="F75" s="41" t="s">
        <v>62</v>
      </c>
      <c r="G75" s="267">
        <f t="shared" si="3"/>
        <v>101</v>
      </c>
      <c r="H75" s="267">
        <f t="shared" si="4"/>
        <v>90</v>
      </c>
      <c r="I75" s="268">
        <f t="shared" si="5"/>
        <v>26966806</v>
      </c>
      <c r="J75" s="268">
        <f t="shared" si="6"/>
        <v>1</v>
      </c>
      <c r="K75" s="269">
        <f t="shared" si="7"/>
        <v>1.06</v>
      </c>
      <c r="L75" s="270">
        <f t="shared" si="43"/>
        <v>1</v>
      </c>
      <c r="M75" s="271">
        <f t="shared" si="9"/>
        <v>23886754.874880329</v>
      </c>
      <c r="N75" s="271">
        <f t="shared" si="10"/>
        <v>26924189.27904306</v>
      </c>
      <c r="O75" s="271">
        <f t="shared" si="11"/>
        <v>28584814.360000003</v>
      </c>
      <c r="P75" s="271">
        <f t="shared" si="12"/>
        <v>30347863.162277672</v>
      </c>
      <c r="Q75" s="272">
        <f t="shared" si="13"/>
        <v>28584814.360000003</v>
      </c>
      <c r="R75" s="271">
        <f t="shared" si="13"/>
        <v>30347863.162277672</v>
      </c>
      <c r="S75" s="271">
        <f t="shared" si="14"/>
        <v>32219652.956890158</v>
      </c>
      <c r="T75" s="271"/>
      <c r="U75" s="271">
        <f t="shared" si="15"/>
        <v>2149807938.7392297</v>
      </c>
      <c r="V75" s="271">
        <f t="shared" si="16"/>
        <v>2423177035.1138754</v>
      </c>
      <c r="W75" s="271">
        <f t="shared" si="17"/>
        <v>2572633292.4000001</v>
      </c>
      <c r="X75" s="272">
        <f t="shared" si="18"/>
        <v>2731307684.6049905</v>
      </c>
      <c r="Y75" s="272">
        <f t="shared" si="19"/>
        <v>2572633292.4000001</v>
      </c>
      <c r="Z75" s="271">
        <f t="shared" si="20"/>
        <v>2731307684.6049905</v>
      </c>
      <c r="AA75" s="271">
        <f t="shared" si="32"/>
        <v>2899768766.1201143</v>
      </c>
      <c r="AB75" s="271"/>
      <c r="AC75" s="33" t="str">
        <f t="shared" si="21"/>
        <v>BERTAHAP</v>
      </c>
      <c r="AD75" s="273">
        <f t="shared" si="22"/>
        <v>0</v>
      </c>
      <c r="AE75" s="274">
        <v>2</v>
      </c>
      <c r="AF75" s="275"/>
      <c r="AG75" s="271" t="e">
        <f>IF(AF75&gt;#REF!,"LB","KR")</f>
        <v>#REF!</v>
      </c>
      <c r="AH75" s="275">
        <v>2364789000</v>
      </c>
      <c r="AI75" s="275">
        <v>2665495000</v>
      </c>
      <c r="AJ75" s="275">
        <v>2829897000</v>
      </c>
      <c r="AK75" s="276">
        <v>3004439000</v>
      </c>
      <c r="AL75" s="276">
        <v>2829897000</v>
      </c>
      <c r="AM75" s="275">
        <v>3004439000</v>
      </c>
      <c r="AN75" s="275">
        <f t="shared" si="23"/>
        <v>3189746000</v>
      </c>
      <c r="AO75" s="16"/>
      <c r="AP75" s="277">
        <v>36</v>
      </c>
      <c r="AQ75" s="278">
        <f t="shared" si="24"/>
        <v>-1820259.4049999975</v>
      </c>
      <c r="AR75" s="311"/>
      <c r="AS75" s="280"/>
      <c r="AT75" s="280"/>
      <c r="AU75" s="280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282"/>
      <c r="BT75" s="283"/>
      <c r="BU75" s="283" t="str">
        <f t="shared" si="44"/>
        <v>2BR-9</v>
      </c>
      <c r="BV75" s="284" t="str">
        <f t="shared" si="45"/>
        <v>09</v>
      </c>
      <c r="BW75" s="285">
        <f t="shared" si="46"/>
        <v>101</v>
      </c>
      <c r="BX75" s="285">
        <f t="shared" si="46"/>
        <v>90</v>
      </c>
      <c r="BY75" s="286">
        <f t="shared" si="47"/>
        <v>28870662.503600005</v>
      </c>
      <c r="BZ75" s="286">
        <f t="shared" si="48"/>
        <v>2388437000</v>
      </c>
      <c r="CA75" s="286">
        <f t="shared" si="48"/>
        <v>2692150000</v>
      </c>
      <c r="CB75" s="286">
        <f t="shared" si="48"/>
        <v>2858196000</v>
      </c>
      <c r="CC75" s="286">
        <f t="shared" si="48"/>
        <v>3034483000</v>
      </c>
      <c r="CD75" s="286">
        <f t="shared" si="49"/>
        <v>3221644000</v>
      </c>
      <c r="CE75" s="16"/>
      <c r="CF75" s="43">
        <f t="shared" si="33"/>
        <v>2999690820</v>
      </c>
      <c r="CG75" s="197">
        <f t="shared" si="33"/>
        <v>3184705340</v>
      </c>
    </row>
    <row r="76" spans="1:85">
      <c r="A76" s="3">
        <f t="shared" si="31"/>
        <v>37</v>
      </c>
      <c r="B76" s="263">
        <v>7</v>
      </c>
      <c r="C76" s="264" t="s">
        <v>142</v>
      </c>
      <c r="D76" s="299">
        <v>15</v>
      </c>
      <c r="E76" s="266"/>
      <c r="F76" s="41" t="s">
        <v>64</v>
      </c>
      <c r="G76" s="267">
        <f t="shared" si="3"/>
        <v>101</v>
      </c>
      <c r="H76" s="267">
        <f t="shared" si="4"/>
        <v>90</v>
      </c>
      <c r="I76" s="268">
        <f t="shared" si="5"/>
        <v>26966806</v>
      </c>
      <c r="J76" s="268">
        <f t="shared" si="6"/>
        <v>1</v>
      </c>
      <c r="K76" s="269">
        <f t="shared" si="7"/>
        <v>1.06</v>
      </c>
      <c r="L76" s="270">
        <f>SUMIF($AN$4:$AN$22,D76,$AQ$4:$AQ$22)</f>
        <v>1</v>
      </c>
      <c r="M76" s="271">
        <f t="shared" si="9"/>
        <v>23886754.874880329</v>
      </c>
      <c r="N76" s="271">
        <f t="shared" si="10"/>
        <v>26924189.27904306</v>
      </c>
      <c r="O76" s="271">
        <f t="shared" si="11"/>
        <v>28584814.360000003</v>
      </c>
      <c r="P76" s="271">
        <f t="shared" si="12"/>
        <v>30347863.162277672</v>
      </c>
      <c r="Q76" s="272">
        <f t="shared" si="13"/>
        <v>28584814.360000003</v>
      </c>
      <c r="R76" s="271">
        <f t="shared" si="13"/>
        <v>30347863.162277672</v>
      </c>
      <c r="S76" s="271">
        <f t="shared" si="14"/>
        <v>32219652.956890158</v>
      </c>
      <c r="T76" s="271"/>
      <c r="U76" s="271">
        <f t="shared" si="15"/>
        <v>2149807938.7392297</v>
      </c>
      <c r="V76" s="271">
        <f t="shared" si="16"/>
        <v>2423177035.1138754</v>
      </c>
      <c r="W76" s="271">
        <f t="shared" si="17"/>
        <v>2572633292.4000001</v>
      </c>
      <c r="X76" s="272">
        <f t="shared" si="18"/>
        <v>2731307684.6049905</v>
      </c>
      <c r="Y76" s="272">
        <f t="shared" si="19"/>
        <v>2572633292.4000001</v>
      </c>
      <c r="Z76" s="271">
        <f t="shared" si="20"/>
        <v>2731307684.6049905</v>
      </c>
      <c r="AA76" s="271">
        <f t="shared" si="32"/>
        <v>2899768766.1201143</v>
      </c>
      <c r="AB76" s="271"/>
      <c r="AC76" s="33" t="str">
        <f t="shared" si="21"/>
        <v>BERTAHAP</v>
      </c>
      <c r="AD76" s="273">
        <f t="shared" si="22"/>
        <v>0</v>
      </c>
      <c r="AE76" s="274">
        <v>2</v>
      </c>
      <c r="AF76" s="275"/>
      <c r="AG76" s="271" t="e">
        <f>IF(AF76&gt;#REF!,"LB","KR")</f>
        <v>#REF!</v>
      </c>
      <c r="AH76" s="275">
        <v>2364789000</v>
      </c>
      <c r="AI76" s="275">
        <v>2665495000</v>
      </c>
      <c r="AJ76" s="275">
        <v>2829897000</v>
      </c>
      <c r="AK76" s="276">
        <v>3004439000</v>
      </c>
      <c r="AL76" s="276">
        <v>2829897000</v>
      </c>
      <c r="AM76" s="275">
        <v>3004439000</v>
      </c>
      <c r="AN76" s="275">
        <f t="shared" ref="AN76:AN138" si="50">ROUNDUP((AA76*(1+$J$5)),-3)</f>
        <v>3189746000</v>
      </c>
      <c r="AO76" s="16"/>
      <c r="AP76" s="277">
        <v>37</v>
      </c>
      <c r="AQ76" s="278">
        <f t="shared" si="24"/>
        <v>-1820259.4049999975</v>
      </c>
      <c r="AR76" s="311"/>
      <c r="AS76" s="280"/>
      <c r="AT76" s="280"/>
      <c r="AU76" s="280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282"/>
      <c r="BT76" s="283"/>
      <c r="BU76" s="283" t="str">
        <f t="shared" si="44"/>
        <v>2BR-11</v>
      </c>
      <c r="BV76" s="284">
        <f t="shared" si="45"/>
        <v>11</v>
      </c>
      <c r="BW76" s="285">
        <f t="shared" si="46"/>
        <v>101</v>
      </c>
      <c r="BX76" s="285">
        <f t="shared" si="46"/>
        <v>90</v>
      </c>
      <c r="BY76" s="286">
        <f t="shared" si="47"/>
        <v>28870662.503600005</v>
      </c>
      <c r="BZ76" s="286">
        <f t="shared" si="48"/>
        <v>2388437000</v>
      </c>
      <c r="CA76" s="286">
        <f t="shared" si="48"/>
        <v>2692150000</v>
      </c>
      <c r="CB76" s="286">
        <f t="shared" si="48"/>
        <v>2858196000</v>
      </c>
      <c r="CC76" s="286">
        <f t="shared" si="48"/>
        <v>3034483000</v>
      </c>
      <c r="CD76" s="286">
        <f t="shared" si="49"/>
        <v>3221644000</v>
      </c>
      <c r="CE76" s="16"/>
      <c r="CF76" s="43">
        <f t="shared" si="33"/>
        <v>2999690820</v>
      </c>
      <c r="CG76" s="197">
        <f t="shared" si="33"/>
        <v>3184705340</v>
      </c>
    </row>
    <row r="77" spans="1:85">
      <c r="A77" s="3">
        <f t="shared" si="31"/>
        <v>38</v>
      </c>
      <c r="B77" s="263">
        <v>8</v>
      </c>
      <c r="C77" s="264" t="s">
        <v>142</v>
      </c>
      <c r="D77" s="299">
        <v>17</v>
      </c>
      <c r="E77" s="266"/>
      <c r="F77" s="41" t="s">
        <v>67</v>
      </c>
      <c r="G77" s="267">
        <f t="shared" si="3"/>
        <v>85</v>
      </c>
      <c r="H77" s="267">
        <f t="shared" si="4"/>
        <v>74</v>
      </c>
      <c r="I77" s="268">
        <f t="shared" si="5"/>
        <v>26966806</v>
      </c>
      <c r="J77" s="268">
        <f t="shared" si="6"/>
        <v>1</v>
      </c>
      <c r="K77" s="269">
        <f t="shared" si="7"/>
        <v>1.06</v>
      </c>
      <c r="L77" s="270">
        <f>SUMIF($AN$4:$AN$22,D77,$AQ$4:$AQ$22)</f>
        <v>1</v>
      </c>
      <c r="M77" s="271">
        <f t="shared" si="9"/>
        <v>23886754.874880329</v>
      </c>
      <c r="N77" s="271">
        <f t="shared" si="10"/>
        <v>26924189.27904306</v>
      </c>
      <c r="O77" s="271">
        <f t="shared" si="11"/>
        <v>28584814.360000003</v>
      </c>
      <c r="P77" s="271">
        <f t="shared" si="12"/>
        <v>30347863.162277672</v>
      </c>
      <c r="Q77" s="272">
        <f t="shared" si="13"/>
        <v>28584814.360000003</v>
      </c>
      <c r="R77" s="271">
        <f t="shared" si="13"/>
        <v>30347863.162277672</v>
      </c>
      <c r="S77" s="271">
        <f t="shared" si="14"/>
        <v>32219652.956890158</v>
      </c>
      <c r="T77" s="271"/>
      <c r="U77" s="271">
        <f t="shared" si="15"/>
        <v>1767619860.7411444</v>
      </c>
      <c r="V77" s="271">
        <f t="shared" si="16"/>
        <v>1992390006.6491864</v>
      </c>
      <c r="W77" s="271">
        <f t="shared" si="17"/>
        <v>2115276262.6400003</v>
      </c>
      <c r="X77" s="272">
        <f t="shared" si="18"/>
        <v>2245741874.0085478</v>
      </c>
      <c r="Y77" s="272">
        <f t="shared" si="19"/>
        <v>2115276262.6400003</v>
      </c>
      <c r="Z77" s="271">
        <f t="shared" si="20"/>
        <v>2245741874.0085478</v>
      </c>
      <c r="AA77" s="271">
        <f t="shared" si="32"/>
        <v>2384254318.8098717</v>
      </c>
      <c r="AB77" s="271"/>
      <c r="AC77" s="33" t="str">
        <f t="shared" si="21"/>
        <v>BERTAHAP</v>
      </c>
      <c r="AD77" s="273">
        <f t="shared" si="22"/>
        <v>0</v>
      </c>
      <c r="AE77" s="274">
        <v>2</v>
      </c>
      <c r="AF77" s="275"/>
      <c r="AG77" s="271" t="e">
        <f>IF(AF77&gt;#REF!,"LB","KR")</f>
        <v>#REF!</v>
      </c>
      <c r="AH77" s="275">
        <v>1944382000</v>
      </c>
      <c r="AI77" s="275">
        <v>2191630000</v>
      </c>
      <c r="AJ77" s="275">
        <v>2326804000</v>
      </c>
      <c r="AK77" s="276">
        <v>2470317000</v>
      </c>
      <c r="AL77" s="276">
        <v>2326804000</v>
      </c>
      <c r="AM77" s="275">
        <v>2470317000</v>
      </c>
      <c r="AN77" s="275">
        <f t="shared" si="50"/>
        <v>2622680000</v>
      </c>
      <c r="AO77" s="16"/>
      <c r="AP77" s="277">
        <v>38</v>
      </c>
      <c r="AQ77" s="278">
        <f t="shared" si="24"/>
        <v>-1820259.4049999975</v>
      </c>
      <c r="AR77" s="311"/>
      <c r="AS77" s="280"/>
      <c r="AT77" s="280"/>
      <c r="AU77" s="280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282"/>
      <c r="BT77" s="283"/>
      <c r="BU77" s="283" t="str">
        <f t="shared" si="44"/>
        <v>2BR-15</v>
      </c>
      <c r="BV77" s="284">
        <f t="shared" si="45"/>
        <v>15</v>
      </c>
      <c r="BW77" s="285">
        <f t="shared" si="46"/>
        <v>101</v>
      </c>
      <c r="BX77" s="285">
        <f t="shared" si="46"/>
        <v>90</v>
      </c>
      <c r="BY77" s="286">
        <f t="shared" si="47"/>
        <v>28870662.503600005</v>
      </c>
      <c r="BZ77" s="286">
        <f t="shared" si="48"/>
        <v>2388437000</v>
      </c>
      <c r="CA77" s="286">
        <f t="shared" si="48"/>
        <v>2692150000</v>
      </c>
      <c r="CB77" s="286">
        <f t="shared" si="48"/>
        <v>2858196000</v>
      </c>
      <c r="CC77" s="286">
        <f t="shared" si="48"/>
        <v>3034483000</v>
      </c>
      <c r="CD77" s="286">
        <f t="shared" si="49"/>
        <v>3221644000</v>
      </c>
      <c r="CE77" s="16"/>
      <c r="CF77" s="43">
        <f t="shared" si="33"/>
        <v>2466412240</v>
      </c>
      <c r="CG77" s="197">
        <f t="shared" si="33"/>
        <v>2618536020</v>
      </c>
    </row>
    <row r="78" spans="1:85">
      <c r="A78" s="3">
        <f t="shared" si="31"/>
        <v>39</v>
      </c>
      <c r="B78" s="263">
        <v>9</v>
      </c>
      <c r="C78" s="264" t="s">
        <v>142</v>
      </c>
      <c r="D78" s="299">
        <v>19</v>
      </c>
      <c r="E78" s="266"/>
      <c r="F78" s="41" t="s">
        <v>78</v>
      </c>
      <c r="G78" s="267">
        <f t="shared" si="3"/>
        <v>138</v>
      </c>
      <c r="H78" s="267">
        <f t="shared" si="4"/>
        <v>120</v>
      </c>
      <c r="I78" s="268">
        <f t="shared" si="5"/>
        <v>26966806</v>
      </c>
      <c r="J78" s="268">
        <f t="shared" si="6"/>
        <v>1</v>
      </c>
      <c r="K78" s="269">
        <f t="shared" si="7"/>
        <v>1.06</v>
      </c>
      <c r="L78" s="270">
        <f>SUMIF($AN$4:$AN$22,D78,$AQ$4:$AQ$22)</f>
        <v>1</v>
      </c>
      <c r="M78" s="271">
        <f t="shared" si="9"/>
        <v>23886754.874880329</v>
      </c>
      <c r="N78" s="271">
        <f t="shared" si="10"/>
        <v>26924189.27904306</v>
      </c>
      <c r="O78" s="271">
        <f t="shared" si="11"/>
        <v>28584814.360000003</v>
      </c>
      <c r="P78" s="271">
        <f t="shared" si="12"/>
        <v>30347863.162277672</v>
      </c>
      <c r="Q78" s="272">
        <f t="shared" si="13"/>
        <v>28584814.360000003</v>
      </c>
      <c r="R78" s="271">
        <f t="shared" si="13"/>
        <v>30347863.162277672</v>
      </c>
      <c r="S78" s="271">
        <f t="shared" si="14"/>
        <v>32219652.956890158</v>
      </c>
      <c r="T78" s="271"/>
      <c r="U78" s="271">
        <f t="shared" si="15"/>
        <v>2866410584.9856396</v>
      </c>
      <c r="V78" s="271">
        <f t="shared" si="16"/>
        <v>3230902713.485167</v>
      </c>
      <c r="W78" s="271">
        <f t="shared" si="17"/>
        <v>3430177723.2000003</v>
      </c>
      <c r="X78" s="272">
        <f t="shared" si="18"/>
        <v>3641743579.4733205</v>
      </c>
      <c r="Y78" s="272">
        <f t="shared" si="19"/>
        <v>3430177723.2000003</v>
      </c>
      <c r="Z78" s="271">
        <f t="shared" si="20"/>
        <v>3641743579.4733205</v>
      </c>
      <c r="AA78" s="271">
        <f t="shared" si="32"/>
        <v>3866358354.8268189</v>
      </c>
      <c r="AB78" s="271"/>
      <c r="AC78" s="33" t="str">
        <f t="shared" si="21"/>
        <v>BERTAHAP</v>
      </c>
      <c r="AD78" s="273">
        <f t="shared" si="22"/>
        <v>0</v>
      </c>
      <c r="AE78" s="274">
        <v>2</v>
      </c>
      <c r="AF78" s="275"/>
      <c r="AG78" s="271" t="e">
        <f>IF(AF78&gt;#REF!,"LB","KR")</f>
        <v>#REF!</v>
      </c>
      <c r="AH78" s="275">
        <v>3153052000</v>
      </c>
      <c r="AI78" s="275">
        <v>3553993000</v>
      </c>
      <c r="AJ78" s="275">
        <v>3773196000</v>
      </c>
      <c r="AK78" s="276">
        <v>4005918000</v>
      </c>
      <c r="AL78" s="276">
        <v>3773196000</v>
      </c>
      <c r="AM78" s="275">
        <v>4005918000</v>
      </c>
      <c r="AN78" s="275">
        <f t="shared" si="50"/>
        <v>4252995000</v>
      </c>
      <c r="AO78" s="16"/>
      <c r="AP78" s="277">
        <v>39</v>
      </c>
      <c r="AQ78" s="278">
        <f t="shared" si="24"/>
        <v>-1820259.4049999975</v>
      </c>
      <c r="AR78" s="311"/>
      <c r="AS78" s="280"/>
      <c r="AT78" s="280"/>
      <c r="AU78" s="280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282"/>
      <c r="BT78" s="283"/>
      <c r="BU78" s="283" t="str">
        <f t="shared" si="44"/>
        <v>2BR-17</v>
      </c>
      <c r="BV78" s="284">
        <f t="shared" si="45"/>
        <v>17</v>
      </c>
      <c r="BW78" s="285">
        <f t="shared" si="46"/>
        <v>85</v>
      </c>
      <c r="BX78" s="285">
        <f t="shared" si="46"/>
        <v>74</v>
      </c>
      <c r="BY78" s="286">
        <f t="shared" si="47"/>
        <v>28870662.503600005</v>
      </c>
      <c r="BZ78" s="286">
        <f t="shared" si="48"/>
        <v>1963826000</v>
      </c>
      <c r="CA78" s="286">
        <f t="shared" si="48"/>
        <v>2213546000</v>
      </c>
      <c r="CB78" s="286">
        <f t="shared" si="48"/>
        <v>2350072000</v>
      </c>
      <c r="CC78" s="286">
        <f t="shared" si="48"/>
        <v>2495020000</v>
      </c>
      <c r="CD78" s="286">
        <f t="shared" si="49"/>
        <v>2648907000</v>
      </c>
      <c r="CE78" s="16"/>
      <c r="CF78" s="43">
        <f t="shared" si="33"/>
        <v>3999587760</v>
      </c>
      <c r="CG78" s="197">
        <f t="shared" si="33"/>
        <v>4246273080</v>
      </c>
    </row>
    <row r="79" spans="1:85">
      <c r="A79" s="3">
        <f t="shared" si="31"/>
        <v>40</v>
      </c>
      <c r="B79" s="263">
        <v>10</v>
      </c>
      <c r="C79" s="264" t="s">
        <v>142</v>
      </c>
      <c r="D79" s="299">
        <v>21</v>
      </c>
      <c r="E79" s="266"/>
      <c r="F79" s="41" t="s">
        <v>84</v>
      </c>
      <c r="G79" s="267">
        <f t="shared" si="3"/>
        <v>132</v>
      </c>
      <c r="H79" s="267">
        <f t="shared" si="4"/>
        <v>112</v>
      </c>
      <c r="I79" s="268">
        <f t="shared" si="5"/>
        <v>26966806</v>
      </c>
      <c r="J79" s="268">
        <f t="shared" si="6"/>
        <v>3</v>
      </c>
      <c r="K79" s="269">
        <f t="shared" si="7"/>
        <v>1.1000000000000001</v>
      </c>
      <c r="L79" s="270">
        <f>SUMIF($AN$4:$AN$22,D79,$AQ$4:$AQ$22)</f>
        <v>1</v>
      </c>
      <c r="M79" s="271">
        <f t="shared" si="9"/>
        <v>24788141.851290904</v>
      </c>
      <c r="N79" s="271">
        <f t="shared" si="10"/>
        <v>27940196.421648458</v>
      </c>
      <c r="O79" s="271">
        <f t="shared" si="11"/>
        <v>29663486.600000001</v>
      </c>
      <c r="P79" s="271">
        <f t="shared" si="12"/>
        <v>31493065.545759849</v>
      </c>
      <c r="Q79" s="272">
        <f t="shared" si="13"/>
        <v>29663486.600000001</v>
      </c>
      <c r="R79" s="271">
        <f t="shared" si="13"/>
        <v>31493065.545759849</v>
      </c>
      <c r="S79" s="271">
        <f t="shared" si="14"/>
        <v>33435488.917527519</v>
      </c>
      <c r="T79" s="271"/>
      <c r="U79" s="271">
        <f t="shared" si="15"/>
        <v>2776271887.3445811</v>
      </c>
      <c r="V79" s="271">
        <f t="shared" si="16"/>
        <v>3129301999.2246275</v>
      </c>
      <c r="W79" s="271">
        <f t="shared" si="17"/>
        <v>3322310499.2000003</v>
      </c>
      <c r="X79" s="272">
        <f t="shared" si="18"/>
        <v>3527223341.125103</v>
      </c>
      <c r="Y79" s="272">
        <f t="shared" si="19"/>
        <v>3322310499.2000003</v>
      </c>
      <c r="Z79" s="271">
        <f t="shared" si="20"/>
        <v>3527223341.125103</v>
      </c>
      <c r="AA79" s="271">
        <f t="shared" si="32"/>
        <v>3744774758.763082</v>
      </c>
      <c r="AB79" s="271"/>
      <c r="AC79" s="33" t="str">
        <f t="shared" si="21"/>
        <v>BERTAHAP</v>
      </c>
      <c r="AD79" s="273">
        <f t="shared" si="22"/>
        <v>0</v>
      </c>
      <c r="AE79" s="274">
        <v>2</v>
      </c>
      <c r="AF79" s="275"/>
      <c r="AG79" s="271" t="e">
        <f>IF(AF79&gt;#REF!,"LB","KR")</f>
        <v>#REF!</v>
      </c>
      <c r="AH79" s="275">
        <v>3053900000</v>
      </c>
      <c r="AI79" s="275">
        <v>3442233000</v>
      </c>
      <c r="AJ79" s="275">
        <v>3654542000</v>
      </c>
      <c r="AK79" s="276">
        <v>3879946000</v>
      </c>
      <c r="AL79" s="276">
        <v>3654542000</v>
      </c>
      <c r="AM79" s="275">
        <v>3879946000</v>
      </c>
      <c r="AN79" s="275">
        <f t="shared" si="50"/>
        <v>4119253000</v>
      </c>
      <c r="AO79" s="16"/>
      <c r="AP79" s="277">
        <v>40</v>
      </c>
      <c r="AQ79" s="278">
        <f t="shared" si="24"/>
        <v>-741587.16499999911</v>
      </c>
      <c r="AR79" s="311"/>
      <c r="AS79" s="280"/>
      <c r="AT79" s="280"/>
      <c r="AU79" s="280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282">
        <v>10</v>
      </c>
      <c r="BT79" s="310" t="s">
        <v>61</v>
      </c>
      <c r="BU79" s="283" t="str">
        <f t="shared" ref="BU79:BU84" si="51">F177</f>
        <v>2BR-3</v>
      </c>
      <c r="BV79" s="284" t="str">
        <f t="shared" ref="BV79:BV84" si="52">D177</f>
        <v>03</v>
      </c>
      <c r="BW79" s="285">
        <f t="shared" ref="BW79:BX84" si="53">G177</f>
        <v>85</v>
      </c>
      <c r="BX79" s="285">
        <f t="shared" si="53"/>
        <v>74</v>
      </c>
      <c r="BY79" s="286">
        <f t="shared" ref="BY79:BY84" si="54">O177</f>
        <v>28870662.503600005</v>
      </c>
      <c r="BZ79" s="286">
        <f t="shared" ref="BZ79:CC84" si="55">AH177</f>
        <v>1963826000</v>
      </c>
      <c r="CA79" s="286">
        <f t="shared" si="55"/>
        <v>2213546000</v>
      </c>
      <c r="CB79" s="286">
        <f t="shared" si="55"/>
        <v>2350072000</v>
      </c>
      <c r="CC79" s="286">
        <f t="shared" si="55"/>
        <v>2495020000</v>
      </c>
      <c r="CD79" s="286">
        <f t="shared" ref="CD79:CD84" si="56">AN177</f>
        <v>2648907000</v>
      </c>
      <c r="CE79" s="16">
        <v>6</v>
      </c>
      <c r="CF79" s="43">
        <f t="shared" si="33"/>
        <v>3873814520</v>
      </c>
      <c r="CG79" s="197">
        <f t="shared" si="33"/>
        <v>4112742760</v>
      </c>
    </row>
    <row r="80" spans="1:85">
      <c r="A80" s="3">
        <f t="shared" si="31"/>
        <v>41</v>
      </c>
      <c r="B80" s="263">
        <v>1</v>
      </c>
      <c r="C80" s="264" t="s">
        <v>143</v>
      </c>
      <c r="D80" s="265" t="s">
        <v>19</v>
      </c>
      <c r="E80" s="266"/>
      <c r="F80" s="41" t="s">
        <v>72</v>
      </c>
      <c r="G80" s="267">
        <f t="shared" si="3"/>
        <v>175</v>
      </c>
      <c r="H80" s="267">
        <f t="shared" si="4"/>
        <v>156</v>
      </c>
      <c r="I80" s="268">
        <f t="shared" si="5"/>
        <v>26966806</v>
      </c>
      <c r="J80" s="268">
        <f t="shared" si="6"/>
        <v>5</v>
      </c>
      <c r="K80" s="269">
        <f t="shared" si="7"/>
        <v>1.08</v>
      </c>
      <c r="L80" s="319">
        <f>SUMIF($AN$4:$AN$22,D80,$BD$4:$BD$22)</f>
        <v>1.01</v>
      </c>
      <c r="M80" s="271">
        <f t="shared" si="9"/>
        <v>24580822.846716471</v>
      </c>
      <c r="N80" s="271">
        <f t="shared" si="10"/>
        <v>27706514.778849214</v>
      </c>
      <c r="O80" s="271">
        <f t="shared" si="11"/>
        <v>29415391.9848</v>
      </c>
      <c r="P80" s="271">
        <f t="shared" si="12"/>
        <v>31229668.997558944</v>
      </c>
      <c r="Q80" s="272">
        <f t="shared" si="13"/>
        <v>29415391.9848</v>
      </c>
      <c r="R80" s="271">
        <f t="shared" si="13"/>
        <v>31229668.997558944</v>
      </c>
      <c r="S80" s="271">
        <f t="shared" si="14"/>
        <v>33155846.646580923</v>
      </c>
      <c r="T80" s="271"/>
      <c r="U80" s="271">
        <f t="shared" si="15"/>
        <v>3834608364.0877695</v>
      </c>
      <c r="V80" s="271">
        <f t="shared" si="16"/>
        <v>4322216305.5004778</v>
      </c>
      <c r="W80" s="271">
        <f t="shared" si="17"/>
        <v>4588801149.6288004</v>
      </c>
      <c r="X80" s="272">
        <f t="shared" si="18"/>
        <v>4871828363.619195</v>
      </c>
      <c r="Y80" s="272">
        <f t="shared" si="19"/>
        <v>4588801149.6288004</v>
      </c>
      <c r="Z80" s="271">
        <f t="shared" si="20"/>
        <v>4871828363.619195</v>
      </c>
      <c r="AA80" s="271">
        <f t="shared" si="32"/>
        <v>5172312076.8666239</v>
      </c>
      <c r="AB80" s="271"/>
      <c r="AC80" s="33" t="str">
        <f t="shared" si="21"/>
        <v>BERTAHAP</v>
      </c>
      <c r="AD80" s="273">
        <f t="shared" si="22"/>
        <v>0</v>
      </c>
      <c r="AE80" s="274">
        <v>2</v>
      </c>
      <c r="AF80" s="275"/>
      <c r="AG80" s="271" t="e">
        <f>IF(AF80&gt;#REF!,"LB","KR")</f>
        <v>#REF!</v>
      </c>
      <c r="AH80" s="275">
        <v>4218070000</v>
      </c>
      <c r="AI80" s="275">
        <v>4754438000</v>
      </c>
      <c r="AJ80" s="275">
        <v>5047682000</v>
      </c>
      <c r="AK80" s="276">
        <v>5359012000</v>
      </c>
      <c r="AL80" s="276">
        <v>5047682000</v>
      </c>
      <c r="AM80" s="275">
        <v>5359012000</v>
      </c>
      <c r="AN80" s="275">
        <f t="shared" si="50"/>
        <v>5689544000</v>
      </c>
      <c r="AO80" s="16"/>
      <c r="AP80" s="33"/>
      <c r="AQ80" s="278">
        <f t="shared" si="24"/>
        <v>-989681.78020000085</v>
      </c>
      <c r="AR80" s="311"/>
      <c r="AS80" s="280"/>
      <c r="AT80" s="280"/>
      <c r="AU80" s="280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282"/>
      <c r="BT80" s="283"/>
      <c r="BU80" s="283" t="str">
        <f t="shared" si="51"/>
        <v>2BR-5</v>
      </c>
      <c r="BV80" s="284" t="str">
        <f t="shared" si="52"/>
        <v>05</v>
      </c>
      <c r="BW80" s="285">
        <f t="shared" si="53"/>
        <v>85</v>
      </c>
      <c r="BX80" s="285">
        <f t="shared" si="53"/>
        <v>74</v>
      </c>
      <c r="BY80" s="286">
        <f t="shared" si="54"/>
        <v>28870662.503600005</v>
      </c>
      <c r="BZ80" s="286">
        <f t="shared" si="55"/>
        <v>1963826000</v>
      </c>
      <c r="CA80" s="286">
        <f t="shared" si="55"/>
        <v>2213546000</v>
      </c>
      <c r="CB80" s="286">
        <f t="shared" si="55"/>
        <v>2350072000</v>
      </c>
      <c r="CC80" s="286">
        <f t="shared" si="55"/>
        <v>2495020000</v>
      </c>
      <c r="CD80" s="286">
        <f t="shared" si="56"/>
        <v>2648907000</v>
      </c>
      <c r="CE80" s="16"/>
      <c r="CF80" s="43">
        <f t="shared" si="33"/>
        <v>5350542920</v>
      </c>
      <c r="CG80" s="197">
        <f t="shared" si="33"/>
        <v>5680552720</v>
      </c>
    </row>
    <row r="81" spans="1:85">
      <c r="A81" s="3">
        <f t="shared" si="31"/>
        <v>42</v>
      </c>
      <c r="B81" s="263">
        <v>2</v>
      </c>
      <c r="C81" s="264" t="s">
        <v>143</v>
      </c>
      <c r="D81" s="265" t="s">
        <v>29</v>
      </c>
      <c r="E81" s="266"/>
      <c r="F81" s="41" t="s">
        <v>74</v>
      </c>
      <c r="G81" s="267">
        <f t="shared" si="3"/>
        <v>85</v>
      </c>
      <c r="H81" s="267">
        <f t="shared" si="4"/>
        <v>74</v>
      </c>
      <c r="I81" s="268">
        <f t="shared" si="5"/>
        <v>26966806</v>
      </c>
      <c r="J81" s="268">
        <f t="shared" si="6"/>
        <v>1</v>
      </c>
      <c r="K81" s="269">
        <f t="shared" si="7"/>
        <v>1.06</v>
      </c>
      <c r="L81" s="319">
        <f t="shared" ref="L81:L87" si="57">SUMIF($AN$4:$AN$22,D81,$BD$4:$BD$22)</f>
        <v>1.01</v>
      </c>
      <c r="M81" s="271">
        <f t="shared" si="9"/>
        <v>24125622.423629135</v>
      </c>
      <c r="N81" s="271">
        <f t="shared" si="10"/>
        <v>27193431.171833493</v>
      </c>
      <c r="O81" s="271">
        <f t="shared" si="11"/>
        <v>28870662.503600005</v>
      </c>
      <c r="P81" s="271">
        <f t="shared" si="12"/>
        <v>30651341.793900453</v>
      </c>
      <c r="Q81" s="272">
        <f t="shared" si="13"/>
        <v>28870662.503600005</v>
      </c>
      <c r="R81" s="271">
        <f t="shared" si="13"/>
        <v>30651341.793900453</v>
      </c>
      <c r="S81" s="271">
        <f t="shared" si="14"/>
        <v>32541849.486459062</v>
      </c>
      <c r="T81" s="271"/>
      <c r="U81" s="271">
        <f t="shared" si="15"/>
        <v>1785296059.348556</v>
      </c>
      <c r="V81" s="271">
        <f t="shared" si="16"/>
        <v>2012313906.7156785</v>
      </c>
      <c r="W81" s="271">
        <f t="shared" si="17"/>
        <v>2136429025.2664003</v>
      </c>
      <c r="X81" s="272">
        <f t="shared" si="18"/>
        <v>2268199292.7486334</v>
      </c>
      <c r="Y81" s="272">
        <f t="shared" si="19"/>
        <v>2136429025.2664003</v>
      </c>
      <c r="Z81" s="271">
        <f t="shared" si="20"/>
        <v>2268199292.7486334</v>
      </c>
      <c r="AA81" s="271">
        <f t="shared" si="32"/>
        <v>2408096861.9979706</v>
      </c>
      <c r="AB81" s="271"/>
      <c r="AC81" s="33" t="str">
        <f t="shared" si="21"/>
        <v>BERTAHAP</v>
      </c>
      <c r="AD81" s="273">
        <f t="shared" si="22"/>
        <v>0</v>
      </c>
      <c r="AE81" s="274">
        <v>2</v>
      </c>
      <c r="AF81" s="275"/>
      <c r="AG81" s="271" t="e">
        <f>IF(AF81&gt;#REF!,"LB","KR")</f>
        <v>#REF!</v>
      </c>
      <c r="AH81" s="275">
        <v>1963826000</v>
      </c>
      <c r="AI81" s="275">
        <v>2213546000</v>
      </c>
      <c r="AJ81" s="275">
        <v>2350072000</v>
      </c>
      <c r="AK81" s="276">
        <v>2495020000</v>
      </c>
      <c r="AL81" s="276">
        <v>2350072000</v>
      </c>
      <c r="AM81" s="275">
        <v>2495020000</v>
      </c>
      <c r="AN81" s="275">
        <f t="shared" si="50"/>
        <v>2648907000</v>
      </c>
      <c r="AO81" s="16"/>
      <c r="AP81" s="33"/>
      <c r="AQ81" s="278">
        <f t="shared" si="24"/>
        <v>-1534411.2613999955</v>
      </c>
      <c r="AR81" s="311"/>
      <c r="AS81" s="280"/>
      <c r="AT81" s="280"/>
      <c r="AU81" s="280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282"/>
      <c r="BT81" s="283"/>
      <c r="BU81" s="283" t="str">
        <f t="shared" si="51"/>
        <v>2BR-7</v>
      </c>
      <c r="BV81" s="284" t="str">
        <f t="shared" si="52"/>
        <v>07</v>
      </c>
      <c r="BW81" s="285">
        <f t="shared" si="53"/>
        <v>101</v>
      </c>
      <c r="BX81" s="285">
        <f t="shared" si="53"/>
        <v>90</v>
      </c>
      <c r="BY81" s="286">
        <f t="shared" si="54"/>
        <v>28870662.503600005</v>
      </c>
      <c r="BZ81" s="286">
        <f t="shared" si="55"/>
        <v>2388437000</v>
      </c>
      <c r="CA81" s="286">
        <f t="shared" si="55"/>
        <v>2692150000</v>
      </c>
      <c r="CB81" s="286">
        <f t="shared" si="55"/>
        <v>2858196000</v>
      </c>
      <c r="CC81" s="286">
        <f t="shared" si="55"/>
        <v>3034483000</v>
      </c>
      <c r="CD81" s="286">
        <f t="shared" si="56"/>
        <v>3221644000</v>
      </c>
      <c r="CE81" s="16"/>
      <c r="CF81" s="43">
        <f t="shared" si="33"/>
        <v>2491076320</v>
      </c>
      <c r="CG81" s="197">
        <f t="shared" si="33"/>
        <v>2644721200</v>
      </c>
    </row>
    <row r="82" spans="1:85">
      <c r="A82" s="3">
        <f t="shared" si="31"/>
        <v>43</v>
      </c>
      <c r="B82" s="263">
        <v>3</v>
      </c>
      <c r="C82" s="264" t="s">
        <v>143</v>
      </c>
      <c r="D82" s="265" t="s">
        <v>32</v>
      </c>
      <c r="E82" s="266"/>
      <c r="F82" s="41" t="s">
        <v>56</v>
      </c>
      <c r="G82" s="267">
        <f t="shared" si="3"/>
        <v>85</v>
      </c>
      <c r="H82" s="267">
        <f t="shared" si="4"/>
        <v>74</v>
      </c>
      <c r="I82" s="268">
        <f t="shared" si="5"/>
        <v>26966806</v>
      </c>
      <c r="J82" s="268">
        <f t="shared" si="6"/>
        <v>1</v>
      </c>
      <c r="K82" s="269">
        <f t="shared" si="7"/>
        <v>1.06</v>
      </c>
      <c r="L82" s="319">
        <f t="shared" si="57"/>
        <v>1.01</v>
      </c>
      <c r="M82" s="271">
        <f t="shared" si="9"/>
        <v>24125622.423629135</v>
      </c>
      <c r="N82" s="271">
        <f t="shared" si="10"/>
        <v>27193431.171833493</v>
      </c>
      <c r="O82" s="271">
        <f t="shared" si="11"/>
        <v>28870662.503600005</v>
      </c>
      <c r="P82" s="271">
        <f t="shared" si="12"/>
        <v>30651341.793900453</v>
      </c>
      <c r="Q82" s="272">
        <f t="shared" si="13"/>
        <v>28870662.503600005</v>
      </c>
      <c r="R82" s="271">
        <f t="shared" si="13"/>
        <v>30651341.793900453</v>
      </c>
      <c r="S82" s="271">
        <f t="shared" si="14"/>
        <v>32541849.486459062</v>
      </c>
      <c r="T82" s="271"/>
      <c r="U82" s="271">
        <f t="shared" si="15"/>
        <v>1785296059.348556</v>
      </c>
      <c r="V82" s="271">
        <f t="shared" si="16"/>
        <v>2012313906.7156785</v>
      </c>
      <c r="W82" s="271">
        <f t="shared" si="17"/>
        <v>2136429025.2664003</v>
      </c>
      <c r="X82" s="272">
        <f t="shared" si="18"/>
        <v>2268199292.7486334</v>
      </c>
      <c r="Y82" s="272">
        <f t="shared" si="19"/>
        <v>2136429025.2664003</v>
      </c>
      <c r="Z82" s="271">
        <f t="shared" si="20"/>
        <v>2268199292.7486334</v>
      </c>
      <c r="AA82" s="271">
        <f t="shared" si="32"/>
        <v>2408096861.9979706</v>
      </c>
      <c r="AB82" s="271"/>
      <c r="AC82" s="33" t="str">
        <f t="shared" si="21"/>
        <v>BERTAHAP</v>
      </c>
      <c r="AD82" s="273">
        <f t="shared" si="22"/>
        <v>0</v>
      </c>
      <c r="AE82" s="274">
        <v>2</v>
      </c>
      <c r="AF82" s="275"/>
      <c r="AG82" s="271" t="e">
        <f>IF(AF82&gt;#REF!,"LB","KR")</f>
        <v>#REF!</v>
      </c>
      <c r="AH82" s="275">
        <v>1963826000</v>
      </c>
      <c r="AI82" s="275">
        <v>2213546000</v>
      </c>
      <c r="AJ82" s="275">
        <v>2350072000</v>
      </c>
      <c r="AK82" s="276">
        <v>2495020000</v>
      </c>
      <c r="AL82" s="276">
        <v>2350072000</v>
      </c>
      <c r="AM82" s="275">
        <v>2495020000</v>
      </c>
      <c r="AN82" s="275">
        <f t="shared" si="50"/>
        <v>2648907000</v>
      </c>
      <c r="AO82" s="16"/>
      <c r="AP82" s="33"/>
      <c r="AQ82" s="278">
        <f t="shared" si="24"/>
        <v>-1534411.2613999955</v>
      </c>
      <c r="AR82" s="311"/>
      <c r="AS82" s="280"/>
      <c r="AT82" s="280"/>
      <c r="AU82" s="280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282"/>
      <c r="BT82" s="310"/>
      <c r="BU82" s="283" t="str">
        <f t="shared" si="51"/>
        <v>2BR-9</v>
      </c>
      <c r="BV82" s="284" t="str">
        <f t="shared" si="52"/>
        <v>09</v>
      </c>
      <c r="BW82" s="285">
        <f t="shared" si="53"/>
        <v>101</v>
      </c>
      <c r="BX82" s="285">
        <f t="shared" si="53"/>
        <v>90</v>
      </c>
      <c r="BY82" s="286">
        <f t="shared" si="54"/>
        <v>28870662.503600005</v>
      </c>
      <c r="BZ82" s="286">
        <f t="shared" si="55"/>
        <v>2388437000</v>
      </c>
      <c r="CA82" s="286">
        <f t="shared" si="55"/>
        <v>2692150000</v>
      </c>
      <c r="CB82" s="286">
        <f t="shared" si="55"/>
        <v>2858196000</v>
      </c>
      <c r="CC82" s="286">
        <f t="shared" si="55"/>
        <v>3034483000</v>
      </c>
      <c r="CD82" s="286">
        <f t="shared" si="56"/>
        <v>3221644000</v>
      </c>
      <c r="CE82" s="16"/>
      <c r="CF82" s="43">
        <f t="shared" si="33"/>
        <v>2491076320</v>
      </c>
      <c r="CG82" s="197">
        <f t="shared" si="33"/>
        <v>2644721200</v>
      </c>
    </row>
    <row r="83" spans="1:85">
      <c r="A83" s="3">
        <f t="shared" si="31"/>
        <v>44</v>
      </c>
      <c r="B83" s="263">
        <v>4</v>
      </c>
      <c r="C83" s="264" t="s">
        <v>143</v>
      </c>
      <c r="D83" s="265" t="s">
        <v>38</v>
      </c>
      <c r="E83" s="266"/>
      <c r="F83" s="41" t="s">
        <v>58</v>
      </c>
      <c r="G83" s="267">
        <f t="shared" si="3"/>
        <v>101</v>
      </c>
      <c r="H83" s="267">
        <f t="shared" si="4"/>
        <v>90</v>
      </c>
      <c r="I83" s="268">
        <f t="shared" si="5"/>
        <v>26966806</v>
      </c>
      <c r="J83" s="268">
        <f t="shared" si="6"/>
        <v>1</v>
      </c>
      <c r="K83" s="269">
        <f t="shared" si="7"/>
        <v>1.06</v>
      </c>
      <c r="L83" s="319">
        <f t="shared" si="57"/>
        <v>1.01</v>
      </c>
      <c r="M83" s="271">
        <f t="shared" si="9"/>
        <v>24125622.423629135</v>
      </c>
      <c r="N83" s="271">
        <f t="shared" si="10"/>
        <v>27193431.171833493</v>
      </c>
      <c r="O83" s="271">
        <f t="shared" si="11"/>
        <v>28870662.503600005</v>
      </c>
      <c r="P83" s="271">
        <f t="shared" si="12"/>
        <v>30651341.793900453</v>
      </c>
      <c r="Q83" s="272">
        <f t="shared" si="13"/>
        <v>28870662.503600005</v>
      </c>
      <c r="R83" s="271">
        <f t="shared" si="13"/>
        <v>30651341.793900453</v>
      </c>
      <c r="S83" s="271">
        <f t="shared" si="14"/>
        <v>32541849.486459062</v>
      </c>
      <c r="T83" s="271"/>
      <c r="U83" s="271">
        <f t="shared" si="15"/>
        <v>2171306018.1266222</v>
      </c>
      <c r="V83" s="271">
        <f t="shared" si="16"/>
        <v>2447408805.4650145</v>
      </c>
      <c r="W83" s="271">
        <f t="shared" si="17"/>
        <v>2598359625.3240004</v>
      </c>
      <c r="X83" s="272">
        <f t="shared" si="18"/>
        <v>2758620761.4510407</v>
      </c>
      <c r="Y83" s="272">
        <f t="shared" si="19"/>
        <v>2598359625.3240004</v>
      </c>
      <c r="Z83" s="271">
        <f t="shared" si="20"/>
        <v>2758620761.4510407</v>
      </c>
      <c r="AA83" s="271">
        <f t="shared" si="32"/>
        <v>2928766453.7813153</v>
      </c>
      <c r="AB83" s="271"/>
      <c r="AC83" s="33" t="str">
        <f t="shared" si="21"/>
        <v>BERTAHAP</v>
      </c>
      <c r="AD83" s="273">
        <f t="shared" si="22"/>
        <v>0</v>
      </c>
      <c r="AE83" s="274">
        <v>2</v>
      </c>
      <c r="AF83" s="275"/>
      <c r="AG83" s="271" t="e">
        <f>IF(AF83&gt;#REF!,"LB","KR")</f>
        <v>#REF!</v>
      </c>
      <c r="AH83" s="275">
        <v>2388437000</v>
      </c>
      <c r="AI83" s="275">
        <v>2692150000</v>
      </c>
      <c r="AJ83" s="275">
        <v>2858196000</v>
      </c>
      <c r="AK83" s="276">
        <v>3034483000</v>
      </c>
      <c r="AL83" s="276">
        <v>2858196000</v>
      </c>
      <c r="AM83" s="275">
        <v>3034483000</v>
      </c>
      <c r="AN83" s="275">
        <f t="shared" si="50"/>
        <v>3221644000</v>
      </c>
      <c r="AO83" s="16"/>
      <c r="AP83" s="16"/>
      <c r="AQ83" s="278">
        <f t="shared" si="24"/>
        <v>-1534411.2613999955</v>
      </c>
      <c r="AR83" s="311"/>
      <c r="AS83" s="280"/>
      <c r="AT83" s="280"/>
      <c r="AU83" s="280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282"/>
      <c r="BT83" s="283"/>
      <c r="BU83" s="283" t="str">
        <f t="shared" si="51"/>
        <v>2BR-11</v>
      </c>
      <c r="BV83" s="284">
        <f t="shared" si="52"/>
        <v>11</v>
      </c>
      <c r="BW83" s="285">
        <f t="shared" si="53"/>
        <v>101</v>
      </c>
      <c r="BX83" s="285">
        <f t="shared" si="53"/>
        <v>90</v>
      </c>
      <c r="BY83" s="286">
        <f t="shared" si="54"/>
        <v>28870662.503600005</v>
      </c>
      <c r="BZ83" s="286">
        <f t="shared" si="55"/>
        <v>2388437000</v>
      </c>
      <c r="CA83" s="286">
        <f t="shared" si="55"/>
        <v>2692150000</v>
      </c>
      <c r="CB83" s="286">
        <f t="shared" si="55"/>
        <v>2858196000</v>
      </c>
      <c r="CC83" s="286">
        <f t="shared" si="55"/>
        <v>3034483000</v>
      </c>
      <c r="CD83" s="286">
        <f t="shared" si="56"/>
        <v>3221644000</v>
      </c>
      <c r="CE83" s="16"/>
      <c r="CF83" s="43">
        <f t="shared" si="33"/>
        <v>3029687760</v>
      </c>
      <c r="CG83" s="197">
        <f t="shared" si="33"/>
        <v>3216551980</v>
      </c>
    </row>
    <row r="84" spans="1:85">
      <c r="A84" s="3">
        <f t="shared" si="31"/>
        <v>45</v>
      </c>
      <c r="B84" s="263">
        <v>5</v>
      </c>
      <c r="C84" s="264" t="s">
        <v>143</v>
      </c>
      <c r="D84" s="265" t="s">
        <v>44</v>
      </c>
      <c r="E84" s="266"/>
      <c r="F84" s="41" t="s">
        <v>60</v>
      </c>
      <c r="G84" s="267">
        <f t="shared" si="3"/>
        <v>101</v>
      </c>
      <c r="H84" s="267">
        <f t="shared" si="4"/>
        <v>90</v>
      </c>
      <c r="I84" s="268">
        <f t="shared" si="5"/>
        <v>26966806</v>
      </c>
      <c r="J84" s="268">
        <f t="shared" si="6"/>
        <v>1</v>
      </c>
      <c r="K84" s="269">
        <f t="shared" si="7"/>
        <v>1.06</v>
      </c>
      <c r="L84" s="319">
        <f t="shared" si="57"/>
        <v>1.01</v>
      </c>
      <c r="M84" s="271">
        <f t="shared" si="9"/>
        <v>24125622.423629135</v>
      </c>
      <c r="N84" s="271">
        <f t="shared" si="10"/>
        <v>27193431.171833493</v>
      </c>
      <c r="O84" s="271">
        <f t="shared" si="11"/>
        <v>28870662.503600005</v>
      </c>
      <c r="P84" s="271">
        <f t="shared" si="12"/>
        <v>30651341.793900453</v>
      </c>
      <c r="Q84" s="272">
        <f t="shared" si="13"/>
        <v>28870662.503600005</v>
      </c>
      <c r="R84" s="271">
        <f t="shared" si="13"/>
        <v>30651341.793900453</v>
      </c>
      <c r="S84" s="271">
        <f t="shared" si="14"/>
        <v>32541849.486459062</v>
      </c>
      <c r="T84" s="271"/>
      <c r="U84" s="271">
        <f t="shared" si="15"/>
        <v>2171306018.1266222</v>
      </c>
      <c r="V84" s="271">
        <f t="shared" si="16"/>
        <v>2447408805.4650145</v>
      </c>
      <c r="W84" s="271">
        <f t="shared" si="17"/>
        <v>2598359625.3240004</v>
      </c>
      <c r="X84" s="272">
        <f t="shared" si="18"/>
        <v>2758620761.4510407</v>
      </c>
      <c r="Y84" s="272">
        <f t="shared" si="19"/>
        <v>2598359625.3240004</v>
      </c>
      <c r="Z84" s="271">
        <f t="shared" si="20"/>
        <v>2758620761.4510407</v>
      </c>
      <c r="AA84" s="271">
        <f t="shared" si="32"/>
        <v>2928766453.7813153</v>
      </c>
      <c r="AB84" s="271"/>
      <c r="AC84" s="33" t="str">
        <f t="shared" si="21"/>
        <v>BERTAHAP</v>
      </c>
      <c r="AD84" s="273">
        <f t="shared" si="22"/>
        <v>0</v>
      </c>
      <c r="AE84" s="274">
        <v>2</v>
      </c>
      <c r="AF84" s="275"/>
      <c r="AG84" s="271" t="e">
        <f>IF(AF84&gt;#REF!,"LB","KR")</f>
        <v>#REF!</v>
      </c>
      <c r="AH84" s="275">
        <v>2388437000</v>
      </c>
      <c r="AI84" s="275">
        <v>2692150000</v>
      </c>
      <c r="AJ84" s="275">
        <v>2858196000</v>
      </c>
      <c r="AK84" s="276">
        <v>3034483000</v>
      </c>
      <c r="AL84" s="276">
        <v>2858196000</v>
      </c>
      <c r="AM84" s="275">
        <v>3034483000</v>
      </c>
      <c r="AN84" s="275">
        <f t="shared" si="50"/>
        <v>3221644000</v>
      </c>
      <c r="AO84" s="16"/>
      <c r="AP84" s="16"/>
      <c r="AQ84" s="278">
        <f t="shared" si="24"/>
        <v>-1534411.2613999955</v>
      </c>
      <c r="AR84" s="311"/>
      <c r="AS84" s="280"/>
      <c r="AT84" s="280"/>
      <c r="AU84" s="280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282"/>
      <c r="BT84" s="283"/>
      <c r="BU84" s="283" t="str">
        <f t="shared" si="51"/>
        <v>2BR-15</v>
      </c>
      <c r="BV84" s="284">
        <f t="shared" si="52"/>
        <v>15</v>
      </c>
      <c r="BW84" s="285">
        <f t="shared" si="53"/>
        <v>101</v>
      </c>
      <c r="BX84" s="285">
        <f t="shared" si="53"/>
        <v>90</v>
      </c>
      <c r="BY84" s="286">
        <f t="shared" si="54"/>
        <v>28870662.503600005</v>
      </c>
      <c r="BZ84" s="286">
        <f t="shared" si="55"/>
        <v>2388437000</v>
      </c>
      <c r="CA84" s="286">
        <f t="shared" si="55"/>
        <v>2692150000</v>
      </c>
      <c r="CB84" s="286">
        <f t="shared" si="55"/>
        <v>2858196000</v>
      </c>
      <c r="CC84" s="286">
        <f t="shared" si="55"/>
        <v>3034483000</v>
      </c>
      <c r="CD84" s="286">
        <f t="shared" si="56"/>
        <v>3221644000</v>
      </c>
      <c r="CE84" s="16"/>
      <c r="CF84" s="43">
        <f t="shared" si="33"/>
        <v>3029687760</v>
      </c>
      <c r="CG84" s="197">
        <f t="shared" si="33"/>
        <v>3216551980</v>
      </c>
    </row>
    <row r="85" spans="1:85">
      <c r="A85" s="3">
        <f t="shared" si="31"/>
        <v>46</v>
      </c>
      <c r="B85" s="263">
        <v>6</v>
      </c>
      <c r="C85" s="264" t="s">
        <v>143</v>
      </c>
      <c r="D85" s="299">
        <v>11</v>
      </c>
      <c r="E85" s="266"/>
      <c r="F85" s="41" t="s">
        <v>62</v>
      </c>
      <c r="G85" s="267">
        <f t="shared" si="3"/>
        <v>101</v>
      </c>
      <c r="H85" s="267">
        <f t="shared" si="4"/>
        <v>90</v>
      </c>
      <c r="I85" s="268">
        <f t="shared" si="5"/>
        <v>26966806</v>
      </c>
      <c r="J85" s="268">
        <f t="shared" si="6"/>
        <v>1</v>
      </c>
      <c r="K85" s="269">
        <f t="shared" si="7"/>
        <v>1.06</v>
      </c>
      <c r="L85" s="319">
        <f t="shared" si="57"/>
        <v>1.01</v>
      </c>
      <c r="M85" s="271">
        <f t="shared" si="9"/>
        <v>24125622.423629135</v>
      </c>
      <c r="N85" s="271">
        <f t="shared" si="10"/>
        <v>27193431.171833493</v>
      </c>
      <c r="O85" s="271">
        <f t="shared" si="11"/>
        <v>28870662.503600005</v>
      </c>
      <c r="P85" s="271">
        <f t="shared" si="12"/>
        <v>30651341.793900453</v>
      </c>
      <c r="Q85" s="272">
        <f t="shared" si="13"/>
        <v>28870662.503600005</v>
      </c>
      <c r="R85" s="271">
        <f t="shared" si="13"/>
        <v>30651341.793900453</v>
      </c>
      <c r="S85" s="271">
        <f t="shared" si="14"/>
        <v>32541849.486459062</v>
      </c>
      <c r="T85" s="271"/>
      <c r="U85" s="271">
        <f t="shared" si="15"/>
        <v>2171306018.1266222</v>
      </c>
      <c r="V85" s="271">
        <f t="shared" si="16"/>
        <v>2447408805.4650145</v>
      </c>
      <c r="W85" s="271">
        <f t="shared" si="17"/>
        <v>2598359625.3240004</v>
      </c>
      <c r="X85" s="272">
        <f t="shared" si="18"/>
        <v>2758620761.4510407</v>
      </c>
      <c r="Y85" s="272">
        <f t="shared" si="19"/>
        <v>2598359625.3240004</v>
      </c>
      <c r="Z85" s="271">
        <f t="shared" si="20"/>
        <v>2758620761.4510407</v>
      </c>
      <c r="AA85" s="271">
        <f t="shared" si="32"/>
        <v>2928766453.7813153</v>
      </c>
      <c r="AB85" s="271"/>
      <c r="AC85" s="33" t="str">
        <f t="shared" si="21"/>
        <v>BERTAHAP</v>
      </c>
      <c r="AD85" s="273">
        <f t="shared" si="22"/>
        <v>0</v>
      </c>
      <c r="AE85" s="274">
        <v>2</v>
      </c>
      <c r="AF85" s="275"/>
      <c r="AG85" s="271" t="e">
        <f>IF(AF85&gt;#REF!,"LB","KR")</f>
        <v>#REF!</v>
      </c>
      <c r="AH85" s="275">
        <v>2388437000</v>
      </c>
      <c r="AI85" s="275">
        <v>2692150000</v>
      </c>
      <c r="AJ85" s="275">
        <v>2858196000</v>
      </c>
      <c r="AK85" s="276">
        <v>3034483000</v>
      </c>
      <c r="AL85" s="276">
        <v>2858196000</v>
      </c>
      <c r="AM85" s="275">
        <v>3034483000</v>
      </c>
      <c r="AN85" s="275">
        <f t="shared" si="50"/>
        <v>3221644000</v>
      </c>
      <c r="AO85" s="16"/>
      <c r="AP85" s="16"/>
      <c r="AQ85" s="278">
        <f t="shared" si="24"/>
        <v>-1534411.2613999955</v>
      </c>
      <c r="AR85" s="311"/>
      <c r="AS85" s="280"/>
      <c r="AT85" s="280"/>
      <c r="AU85" s="280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282">
        <v>11</v>
      </c>
      <c r="BT85" s="283" t="s">
        <v>144</v>
      </c>
      <c r="BU85" s="283" t="str">
        <f>F66</f>
        <v>2BR-15</v>
      </c>
      <c r="BV85" s="284">
        <f>D66</f>
        <v>15</v>
      </c>
      <c r="BW85" s="285">
        <f>G66</f>
        <v>101</v>
      </c>
      <c r="BX85" s="285">
        <f>H66</f>
        <v>90</v>
      </c>
      <c r="BY85" s="286">
        <f>O66</f>
        <v>28870662.503600005</v>
      </c>
      <c r="BZ85" s="286">
        <f t="shared" ref="BZ85:CC86" si="58">AH66</f>
        <v>2388437000</v>
      </c>
      <c r="CA85" s="286">
        <f t="shared" si="58"/>
        <v>2692150000</v>
      </c>
      <c r="CB85" s="286">
        <f t="shared" si="58"/>
        <v>2858196000</v>
      </c>
      <c r="CC85" s="286">
        <f t="shared" si="58"/>
        <v>3034483000</v>
      </c>
      <c r="CD85" s="286">
        <f>AN66</f>
        <v>3221644000</v>
      </c>
      <c r="CE85" s="16">
        <v>4</v>
      </c>
      <c r="CF85" s="43">
        <f t="shared" si="33"/>
        <v>3029687760</v>
      </c>
      <c r="CG85" s="197">
        <f t="shared" si="33"/>
        <v>3216551980</v>
      </c>
    </row>
    <row r="86" spans="1:85">
      <c r="A86" s="3">
        <f t="shared" si="31"/>
        <v>47</v>
      </c>
      <c r="B86" s="263">
        <v>7</v>
      </c>
      <c r="C86" s="264" t="s">
        <v>143</v>
      </c>
      <c r="D86" s="299">
        <v>19</v>
      </c>
      <c r="E86" s="266"/>
      <c r="F86" s="41" t="s">
        <v>78</v>
      </c>
      <c r="G86" s="267">
        <f t="shared" si="3"/>
        <v>138</v>
      </c>
      <c r="H86" s="267">
        <f t="shared" si="4"/>
        <v>120</v>
      </c>
      <c r="I86" s="268">
        <f t="shared" si="5"/>
        <v>26966806</v>
      </c>
      <c r="J86" s="268">
        <f t="shared" si="6"/>
        <v>1</v>
      </c>
      <c r="K86" s="269">
        <f t="shared" si="7"/>
        <v>1.06</v>
      </c>
      <c r="L86" s="319">
        <f t="shared" si="57"/>
        <v>1.01</v>
      </c>
      <c r="M86" s="271">
        <f t="shared" si="9"/>
        <v>24125622.423629135</v>
      </c>
      <c r="N86" s="271">
        <f t="shared" si="10"/>
        <v>27193431.171833493</v>
      </c>
      <c r="O86" s="271">
        <f t="shared" si="11"/>
        <v>28870662.503600005</v>
      </c>
      <c r="P86" s="271">
        <f t="shared" si="12"/>
        <v>30651341.793900453</v>
      </c>
      <c r="Q86" s="272">
        <f t="shared" si="13"/>
        <v>28870662.503600005</v>
      </c>
      <c r="R86" s="271">
        <f t="shared" si="13"/>
        <v>30651341.793900453</v>
      </c>
      <c r="S86" s="271">
        <f t="shared" si="14"/>
        <v>32541849.486459062</v>
      </c>
      <c r="T86" s="271"/>
      <c r="U86" s="271">
        <f t="shared" si="15"/>
        <v>2895074690.8354959</v>
      </c>
      <c r="V86" s="271">
        <f t="shared" si="16"/>
        <v>3263211740.620019</v>
      </c>
      <c r="W86" s="271">
        <f t="shared" si="17"/>
        <v>3464479500.4320006</v>
      </c>
      <c r="X86" s="272">
        <f t="shared" si="18"/>
        <v>3678161015.2680545</v>
      </c>
      <c r="Y86" s="272">
        <f t="shared" si="19"/>
        <v>3464479500.4320006</v>
      </c>
      <c r="Z86" s="271">
        <f t="shared" si="20"/>
        <v>3678161015.2680545</v>
      </c>
      <c r="AA86" s="271">
        <f t="shared" si="32"/>
        <v>3905021938.3750873</v>
      </c>
      <c r="AB86" s="271"/>
      <c r="AC86" s="33" t="str">
        <f t="shared" si="21"/>
        <v>BERTAHAP</v>
      </c>
      <c r="AD86" s="273">
        <f t="shared" si="22"/>
        <v>0</v>
      </c>
      <c r="AE86" s="274">
        <v>2</v>
      </c>
      <c r="AF86" s="275"/>
      <c r="AG86" s="271" t="e">
        <f>IF(AF86&gt;#REF!,"LB","KR")</f>
        <v>#REF!</v>
      </c>
      <c r="AH86" s="275">
        <v>3184583000</v>
      </c>
      <c r="AI86" s="275">
        <v>3589533000</v>
      </c>
      <c r="AJ86" s="275">
        <v>3810928000</v>
      </c>
      <c r="AK86" s="276">
        <v>4045978000</v>
      </c>
      <c r="AL86" s="276">
        <v>3810928000</v>
      </c>
      <c r="AM86" s="275">
        <v>4045978000</v>
      </c>
      <c r="AN86" s="275">
        <f t="shared" si="50"/>
        <v>4295525000</v>
      </c>
      <c r="AO86" s="16"/>
      <c r="AP86" s="16"/>
      <c r="AQ86" s="278">
        <f t="shared" si="24"/>
        <v>-1534411.2613999955</v>
      </c>
      <c r="AR86" s="311"/>
      <c r="AS86" s="280"/>
      <c r="AT86" s="280"/>
      <c r="AU86" s="280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282"/>
      <c r="BT86" s="310"/>
      <c r="BU86" s="283" t="str">
        <f>F67</f>
        <v>2BR-17</v>
      </c>
      <c r="BV86" s="284">
        <f>D67</f>
        <v>17</v>
      </c>
      <c r="BW86" s="285">
        <f>G67</f>
        <v>85</v>
      </c>
      <c r="BX86" s="285">
        <f>H67</f>
        <v>74</v>
      </c>
      <c r="BY86" s="286">
        <f>O67</f>
        <v>28870662.503600005</v>
      </c>
      <c r="BZ86" s="286">
        <f t="shared" si="58"/>
        <v>1963826000</v>
      </c>
      <c r="CA86" s="286">
        <f t="shared" si="58"/>
        <v>2213546000</v>
      </c>
      <c r="CB86" s="286">
        <f t="shared" si="58"/>
        <v>2350072000</v>
      </c>
      <c r="CC86" s="286">
        <f t="shared" si="58"/>
        <v>2495020000</v>
      </c>
      <c r="CD86" s="286">
        <f>AN67</f>
        <v>2648907000</v>
      </c>
      <c r="CE86" s="16"/>
      <c r="CF86" s="43">
        <f t="shared" si="33"/>
        <v>4039583680</v>
      </c>
      <c r="CG86" s="197">
        <f t="shared" si="33"/>
        <v>4288736680</v>
      </c>
    </row>
    <row r="87" spans="1:85">
      <c r="A87" s="3">
        <f t="shared" si="31"/>
        <v>48</v>
      </c>
      <c r="B87" s="263">
        <v>8</v>
      </c>
      <c r="C87" s="264" t="s">
        <v>143</v>
      </c>
      <c r="D87" s="299">
        <v>21</v>
      </c>
      <c r="E87" s="266"/>
      <c r="F87" s="41" t="s">
        <v>84</v>
      </c>
      <c r="G87" s="267">
        <f t="shared" si="3"/>
        <v>132</v>
      </c>
      <c r="H87" s="267">
        <f t="shared" si="4"/>
        <v>112</v>
      </c>
      <c r="I87" s="268">
        <f t="shared" si="5"/>
        <v>26966806</v>
      </c>
      <c r="J87" s="268">
        <f t="shared" si="6"/>
        <v>3</v>
      </c>
      <c r="K87" s="269">
        <f t="shared" si="7"/>
        <v>1.1000000000000001</v>
      </c>
      <c r="L87" s="319">
        <f t="shared" si="57"/>
        <v>1.01</v>
      </c>
      <c r="M87" s="271">
        <f t="shared" si="9"/>
        <v>25036023.269803815</v>
      </c>
      <c r="N87" s="271">
        <f t="shared" si="10"/>
        <v>28219598.385864943</v>
      </c>
      <c r="O87" s="271">
        <f t="shared" si="11"/>
        <v>29960121.466000002</v>
      </c>
      <c r="P87" s="271">
        <f t="shared" si="12"/>
        <v>31807996.201217446</v>
      </c>
      <c r="Q87" s="272">
        <f t="shared" si="13"/>
        <v>29960121.466000002</v>
      </c>
      <c r="R87" s="271">
        <f t="shared" si="13"/>
        <v>31807996.201217446</v>
      </c>
      <c r="S87" s="271">
        <f t="shared" si="14"/>
        <v>33769843.806702793</v>
      </c>
      <c r="T87" s="271"/>
      <c r="U87" s="271">
        <f t="shared" si="15"/>
        <v>2804034606.2180271</v>
      </c>
      <c r="V87" s="271">
        <f t="shared" si="16"/>
        <v>3160595019.2168736</v>
      </c>
      <c r="W87" s="271">
        <f t="shared" si="17"/>
        <v>3355533604.1920004</v>
      </c>
      <c r="X87" s="272">
        <f t="shared" si="18"/>
        <v>3562495574.5363541</v>
      </c>
      <c r="Y87" s="272">
        <f t="shared" si="19"/>
        <v>3355533604.1920004</v>
      </c>
      <c r="Z87" s="271">
        <f t="shared" si="20"/>
        <v>3562495574.5363541</v>
      </c>
      <c r="AA87" s="271">
        <f t="shared" si="32"/>
        <v>3782222506.3507128</v>
      </c>
      <c r="AB87" s="271"/>
      <c r="AC87" s="33" t="str">
        <f t="shared" si="21"/>
        <v>BERTAHAP</v>
      </c>
      <c r="AD87" s="273">
        <f t="shared" si="22"/>
        <v>0</v>
      </c>
      <c r="AE87" s="274">
        <v>2</v>
      </c>
      <c r="AF87" s="275"/>
      <c r="AG87" s="271" t="e">
        <f>IF(AF87&gt;#REF!,"LB","KR")</f>
        <v>#REF!</v>
      </c>
      <c r="AH87" s="275">
        <v>3084439000</v>
      </c>
      <c r="AI87" s="275">
        <v>3476655000</v>
      </c>
      <c r="AJ87" s="275">
        <v>3691087000</v>
      </c>
      <c r="AK87" s="276">
        <v>3918746000</v>
      </c>
      <c r="AL87" s="276">
        <v>3691087000</v>
      </c>
      <c r="AM87" s="275">
        <v>3918746000</v>
      </c>
      <c r="AN87" s="275">
        <f t="shared" si="50"/>
        <v>4160445000</v>
      </c>
      <c r="AO87" s="16"/>
      <c r="AP87" s="16"/>
      <c r="AQ87" s="278">
        <f t="shared" si="24"/>
        <v>-444952.29899999872</v>
      </c>
      <c r="AR87" s="311"/>
      <c r="AS87" s="280"/>
      <c r="AT87" s="280"/>
      <c r="AU87" s="280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282">
        <v>12</v>
      </c>
      <c r="BT87" s="310" t="s">
        <v>138</v>
      </c>
      <c r="BU87" s="283" t="str">
        <f>F85</f>
        <v>2BR-11</v>
      </c>
      <c r="BV87" s="284">
        <f>D85</f>
        <v>11</v>
      </c>
      <c r="BW87" s="285">
        <f>G85</f>
        <v>101</v>
      </c>
      <c r="BX87" s="285">
        <f>H85</f>
        <v>90</v>
      </c>
      <c r="BY87" s="286">
        <f>O85</f>
        <v>28870662.503600005</v>
      </c>
      <c r="BZ87" s="286">
        <f t="shared" ref="BZ87:CC88" si="59">AH85</f>
        <v>2388437000</v>
      </c>
      <c r="CA87" s="286">
        <f t="shared" si="59"/>
        <v>2692150000</v>
      </c>
      <c r="CB87" s="286">
        <f t="shared" si="59"/>
        <v>2858196000</v>
      </c>
      <c r="CC87" s="286">
        <f t="shared" si="59"/>
        <v>3034483000</v>
      </c>
      <c r="CD87" s="286">
        <f>AN85</f>
        <v>3221644000</v>
      </c>
      <c r="CE87" s="16">
        <v>2</v>
      </c>
      <c r="CF87" s="43">
        <f t="shared" si="33"/>
        <v>3912552220</v>
      </c>
      <c r="CG87" s="197">
        <f t="shared" si="33"/>
        <v>4153870760</v>
      </c>
    </row>
    <row r="88" spans="1:85">
      <c r="A88" s="3">
        <f t="shared" si="31"/>
        <v>49</v>
      </c>
      <c r="B88" s="263">
        <v>1</v>
      </c>
      <c r="C88" s="264" t="s">
        <v>145</v>
      </c>
      <c r="D88" s="265" t="s">
        <v>19</v>
      </c>
      <c r="E88" s="266"/>
      <c r="F88" s="41" t="s">
        <v>72</v>
      </c>
      <c r="G88" s="267">
        <f t="shared" si="3"/>
        <v>175</v>
      </c>
      <c r="H88" s="267">
        <f t="shared" si="4"/>
        <v>156</v>
      </c>
      <c r="I88" s="268">
        <f t="shared" si="5"/>
        <v>26966806</v>
      </c>
      <c r="J88" s="268">
        <f t="shared" si="6"/>
        <v>5</v>
      </c>
      <c r="K88" s="269">
        <f t="shared" si="7"/>
        <v>1.08</v>
      </c>
      <c r="L88" s="270">
        <f t="shared" ref="L88:L95" si="60">SUMIF($AN$4:$AN$22,D88,$AR$4:$AR$22)</f>
        <v>1</v>
      </c>
      <c r="M88" s="271">
        <f t="shared" si="9"/>
        <v>24337448.363085616</v>
      </c>
      <c r="N88" s="271">
        <f t="shared" si="10"/>
        <v>27432192.850345757</v>
      </c>
      <c r="O88" s="271">
        <f t="shared" si="11"/>
        <v>29124150.48</v>
      </c>
      <c r="P88" s="271">
        <f t="shared" si="12"/>
        <v>30920464.354018759</v>
      </c>
      <c r="Q88" s="272">
        <f t="shared" si="13"/>
        <v>29124150.48</v>
      </c>
      <c r="R88" s="271">
        <f t="shared" si="13"/>
        <v>30920464.354018759</v>
      </c>
      <c r="S88" s="271">
        <f t="shared" si="14"/>
        <v>32827570.937208839</v>
      </c>
      <c r="T88" s="271"/>
      <c r="U88" s="271">
        <f t="shared" si="15"/>
        <v>3796641944.641356</v>
      </c>
      <c r="V88" s="271">
        <f t="shared" si="16"/>
        <v>4279422084.6539383</v>
      </c>
      <c r="W88" s="271">
        <f t="shared" si="17"/>
        <v>4543367474.8800001</v>
      </c>
      <c r="X88" s="272">
        <f t="shared" si="18"/>
        <v>4823592439.2269268</v>
      </c>
      <c r="Y88" s="272">
        <f t="shared" si="19"/>
        <v>4543367474.8800001</v>
      </c>
      <c r="Z88" s="271">
        <f t="shared" si="20"/>
        <v>4823592439.2269268</v>
      </c>
      <c r="AA88" s="271">
        <f t="shared" si="32"/>
        <v>5121101066.2045784</v>
      </c>
      <c r="AB88" s="271"/>
      <c r="AC88" s="33" t="str">
        <f t="shared" si="21"/>
        <v>BERTAHAP</v>
      </c>
      <c r="AD88" s="273">
        <f t="shared" si="22"/>
        <v>0</v>
      </c>
      <c r="AE88" s="274">
        <v>2</v>
      </c>
      <c r="AF88" s="275"/>
      <c r="AG88" s="271" t="e">
        <f>IF(AF88&gt;#REF!,"LB","KR")</f>
        <v>#REF!</v>
      </c>
      <c r="AH88" s="275">
        <v>4176307000</v>
      </c>
      <c r="AI88" s="275">
        <v>4707365000</v>
      </c>
      <c r="AJ88" s="275">
        <v>4997705000</v>
      </c>
      <c r="AK88" s="276">
        <v>5305952000</v>
      </c>
      <c r="AL88" s="276">
        <v>4997705000</v>
      </c>
      <c r="AM88" s="275">
        <v>5305952000</v>
      </c>
      <c r="AN88" s="275">
        <f t="shared" si="50"/>
        <v>5633212000</v>
      </c>
      <c r="AO88" s="16"/>
      <c r="AP88" s="16"/>
      <c r="AQ88" s="278">
        <f t="shared" si="24"/>
        <v>-1280923.2850000001</v>
      </c>
      <c r="AR88" s="311"/>
      <c r="AS88" s="280"/>
      <c r="AT88" s="280"/>
      <c r="AU88" s="280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282"/>
      <c r="BT88" s="283"/>
      <c r="BU88" s="283" t="str">
        <f>F86</f>
        <v>3BR-19</v>
      </c>
      <c r="BV88" s="284">
        <f>D86</f>
        <v>19</v>
      </c>
      <c r="BW88" s="285">
        <f>G86</f>
        <v>138</v>
      </c>
      <c r="BX88" s="285">
        <f>H86</f>
        <v>120</v>
      </c>
      <c r="BY88" s="286">
        <f>O86</f>
        <v>28870662.503600005</v>
      </c>
      <c r="BZ88" s="286">
        <f t="shared" si="59"/>
        <v>3184583000</v>
      </c>
      <c r="CA88" s="286">
        <f t="shared" si="59"/>
        <v>3589533000</v>
      </c>
      <c r="CB88" s="286">
        <f t="shared" si="59"/>
        <v>3810928000</v>
      </c>
      <c r="CC88" s="286">
        <f t="shared" si="59"/>
        <v>4045978000</v>
      </c>
      <c r="CD88" s="286">
        <f>AN86</f>
        <v>4295525000</v>
      </c>
      <c r="CE88" s="16"/>
      <c r="CF88" s="43">
        <f t="shared" si="33"/>
        <v>5297567300</v>
      </c>
      <c r="CG88" s="197">
        <f t="shared" si="33"/>
        <v>5624309120</v>
      </c>
    </row>
    <row r="89" spans="1:85">
      <c r="A89" s="3">
        <f t="shared" si="31"/>
        <v>50</v>
      </c>
      <c r="B89" s="263">
        <v>2</v>
      </c>
      <c r="C89" s="264" t="s">
        <v>145</v>
      </c>
      <c r="D89" s="265" t="s">
        <v>29</v>
      </c>
      <c r="E89" s="266"/>
      <c r="F89" s="41" t="s">
        <v>74</v>
      </c>
      <c r="G89" s="267">
        <f t="shared" si="3"/>
        <v>85</v>
      </c>
      <c r="H89" s="267">
        <f t="shared" si="4"/>
        <v>74</v>
      </c>
      <c r="I89" s="268">
        <f t="shared" si="5"/>
        <v>26966806</v>
      </c>
      <c r="J89" s="268">
        <f t="shared" si="6"/>
        <v>1</v>
      </c>
      <c r="K89" s="269">
        <f t="shared" si="7"/>
        <v>1.06</v>
      </c>
      <c r="L89" s="270">
        <f t="shared" si="60"/>
        <v>1</v>
      </c>
      <c r="M89" s="271">
        <f t="shared" si="9"/>
        <v>23886754.874880329</v>
      </c>
      <c r="N89" s="271">
        <f t="shared" si="10"/>
        <v>26924189.27904306</v>
      </c>
      <c r="O89" s="271">
        <f t="shared" si="11"/>
        <v>28584814.360000003</v>
      </c>
      <c r="P89" s="271">
        <f t="shared" si="12"/>
        <v>30347863.162277672</v>
      </c>
      <c r="Q89" s="272">
        <f t="shared" si="13"/>
        <v>28584814.360000003</v>
      </c>
      <c r="R89" s="271">
        <f t="shared" si="13"/>
        <v>30347863.162277672</v>
      </c>
      <c r="S89" s="271">
        <f t="shared" si="14"/>
        <v>32219652.956890158</v>
      </c>
      <c r="T89" s="271"/>
      <c r="U89" s="271">
        <f t="shared" si="15"/>
        <v>1767619860.7411444</v>
      </c>
      <c r="V89" s="271">
        <f t="shared" si="16"/>
        <v>1992390006.6491864</v>
      </c>
      <c r="W89" s="271">
        <f t="shared" si="17"/>
        <v>2115276262.6400003</v>
      </c>
      <c r="X89" s="272">
        <f t="shared" si="18"/>
        <v>2245741874.0085478</v>
      </c>
      <c r="Y89" s="272">
        <f t="shared" si="19"/>
        <v>2115276262.6400003</v>
      </c>
      <c r="Z89" s="271">
        <f t="shared" si="20"/>
        <v>2245741874.0085478</v>
      </c>
      <c r="AA89" s="271">
        <f t="shared" si="32"/>
        <v>2384254318.8098717</v>
      </c>
      <c r="AB89" s="271"/>
      <c r="AC89" s="33" t="str">
        <f t="shared" si="21"/>
        <v>BERTAHAP</v>
      </c>
      <c r="AD89" s="273">
        <f t="shared" si="22"/>
        <v>0</v>
      </c>
      <c r="AE89" s="274">
        <v>2</v>
      </c>
      <c r="AF89" s="275"/>
      <c r="AG89" s="271" t="e">
        <f>IF(AF89&gt;#REF!,"LB","KR")</f>
        <v>#REF!</v>
      </c>
      <c r="AH89" s="275">
        <v>1944382000</v>
      </c>
      <c r="AI89" s="275">
        <v>2191630000</v>
      </c>
      <c r="AJ89" s="275">
        <v>2326804000</v>
      </c>
      <c r="AK89" s="276">
        <v>2470317000</v>
      </c>
      <c r="AL89" s="276">
        <v>2326804000</v>
      </c>
      <c r="AM89" s="275">
        <v>2470317000</v>
      </c>
      <c r="AN89" s="275">
        <f t="shared" si="50"/>
        <v>2622680000</v>
      </c>
      <c r="AO89" s="16"/>
      <c r="AP89" s="16"/>
      <c r="AQ89" s="278">
        <f t="shared" si="24"/>
        <v>-1820259.4049999975</v>
      </c>
      <c r="AR89" s="311"/>
      <c r="AS89" s="280"/>
      <c r="AT89" s="280"/>
      <c r="AU89" s="280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282">
        <v>13</v>
      </c>
      <c r="BT89" s="310" t="s">
        <v>146</v>
      </c>
      <c r="BU89" s="283" t="str">
        <f>F106</f>
        <v>2BR-5</v>
      </c>
      <c r="BV89" s="284" t="str">
        <f>D106</f>
        <v>05</v>
      </c>
      <c r="BW89" s="285">
        <f>G106</f>
        <v>85</v>
      </c>
      <c r="BX89" s="285">
        <f>H106</f>
        <v>74</v>
      </c>
      <c r="BY89" s="286">
        <f>O106</f>
        <v>28870662.503600005</v>
      </c>
      <c r="BZ89" s="286">
        <f t="shared" ref="BZ89:CC90" si="61">AH106</f>
        <v>1963826000</v>
      </c>
      <c r="CA89" s="286">
        <f t="shared" si="61"/>
        <v>2213546000</v>
      </c>
      <c r="CB89" s="286">
        <f t="shared" si="61"/>
        <v>2350072000</v>
      </c>
      <c r="CC89" s="286">
        <f t="shared" si="61"/>
        <v>2495020000</v>
      </c>
      <c r="CD89" s="286">
        <f>AN106</f>
        <v>2648907000</v>
      </c>
      <c r="CE89" s="16">
        <v>2</v>
      </c>
      <c r="CF89" s="43">
        <f t="shared" si="33"/>
        <v>2466412240</v>
      </c>
      <c r="CG89" s="197">
        <f t="shared" si="33"/>
        <v>2618536020</v>
      </c>
    </row>
    <row r="90" spans="1:85">
      <c r="A90" s="3">
        <f t="shared" si="31"/>
        <v>51</v>
      </c>
      <c r="B90" s="263">
        <v>3</v>
      </c>
      <c r="C90" s="264" t="s">
        <v>145</v>
      </c>
      <c r="D90" s="265" t="s">
        <v>32</v>
      </c>
      <c r="E90" s="266"/>
      <c r="F90" s="41" t="s">
        <v>56</v>
      </c>
      <c r="G90" s="267">
        <f t="shared" si="3"/>
        <v>85</v>
      </c>
      <c r="H90" s="267">
        <f t="shared" si="4"/>
        <v>74</v>
      </c>
      <c r="I90" s="268">
        <f t="shared" si="5"/>
        <v>26966806</v>
      </c>
      <c r="J90" s="268">
        <f t="shared" si="6"/>
        <v>1</v>
      </c>
      <c r="K90" s="269">
        <f t="shared" si="7"/>
        <v>1.06</v>
      </c>
      <c r="L90" s="270">
        <f t="shared" si="60"/>
        <v>1</v>
      </c>
      <c r="M90" s="271">
        <f t="shared" si="9"/>
        <v>23886754.874880329</v>
      </c>
      <c r="N90" s="271">
        <f t="shared" si="10"/>
        <v>26924189.27904306</v>
      </c>
      <c r="O90" s="271">
        <f t="shared" si="11"/>
        <v>28584814.360000003</v>
      </c>
      <c r="P90" s="271">
        <f t="shared" si="12"/>
        <v>30347863.162277672</v>
      </c>
      <c r="Q90" s="272">
        <f t="shared" si="13"/>
        <v>28584814.360000003</v>
      </c>
      <c r="R90" s="271">
        <f t="shared" si="13"/>
        <v>30347863.162277672</v>
      </c>
      <c r="S90" s="271">
        <f t="shared" si="14"/>
        <v>32219652.956890158</v>
      </c>
      <c r="T90" s="271"/>
      <c r="U90" s="271">
        <f t="shared" si="15"/>
        <v>1767619860.7411444</v>
      </c>
      <c r="V90" s="271">
        <f t="shared" si="16"/>
        <v>1992390006.6491864</v>
      </c>
      <c r="W90" s="271">
        <f t="shared" si="17"/>
        <v>2115276262.6400003</v>
      </c>
      <c r="X90" s="272">
        <f t="shared" si="18"/>
        <v>2245741874.0085478</v>
      </c>
      <c r="Y90" s="272">
        <f t="shared" si="19"/>
        <v>2115276262.6400003</v>
      </c>
      <c r="Z90" s="271">
        <f t="shared" si="20"/>
        <v>2245741874.0085478</v>
      </c>
      <c r="AA90" s="271">
        <f t="shared" si="32"/>
        <v>2384254318.8098717</v>
      </c>
      <c r="AB90" s="271"/>
      <c r="AC90" s="33" t="str">
        <f t="shared" si="21"/>
        <v>BERTAHAP</v>
      </c>
      <c r="AD90" s="273">
        <f t="shared" si="22"/>
        <v>0</v>
      </c>
      <c r="AE90" s="274">
        <v>2</v>
      </c>
      <c r="AF90" s="275"/>
      <c r="AG90" s="271" t="e">
        <f>IF(AF90&gt;#REF!,"LB","KR")</f>
        <v>#REF!</v>
      </c>
      <c r="AH90" s="275">
        <v>1944382000</v>
      </c>
      <c r="AI90" s="275">
        <v>2191630000</v>
      </c>
      <c r="AJ90" s="275">
        <v>2326804000</v>
      </c>
      <c r="AK90" s="276">
        <v>2470317000</v>
      </c>
      <c r="AL90" s="276">
        <v>2326804000</v>
      </c>
      <c r="AM90" s="275">
        <v>2470317000</v>
      </c>
      <c r="AN90" s="275">
        <f t="shared" si="50"/>
        <v>2622680000</v>
      </c>
      <c r="AO90" s="16"/>
      <c r="AP90" s="16"/>
      <c r="AQ90" s="278">
        <f t="shared" si="24"/>
        <v>-1820259.4049999975</v>
      </c>
      <c r="AR90" s="311"/>
      <c r="AS90" s="280"/>
      <c r="AT90" s="280"/>
      <c r="AU90" s="280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282"/>
      <c r="BT90" s="283"/>
      <c r="BU90" s="283" t="str">
        <f>F107</f>
        <v>2BR-7</v>
      </c>
      <c r="BV90" s="284" t="str">
        <f>D107</f>
        <v>07</v>
      </c>
      <c r="BW90" s="285">
        <f>G107</f>
        <v>101</v>
      </c>
      <c r="BX90" s="285">
        <f>H107</f>
        <v>90</v>
      </c>
      <c r="BY90" s="286">
        <f>O107</f>
        <v>28870662.503600005</v>
      </c>
      <c r="BZ90" s="286">
        <f t="shared" si="61"/>
        <v>2388437000</v>
      </c>
      <c r="CA90" s="286">
        <f t="shared" si="61"/>
        <v>2692150000</v>
      </c>
      <c r="CB90" s="286">
        <f t="shared" si="61"/>
        <v>2858196000</v>
      </c>
      <c r="CC90" s="286">
        <f t="shared" si="61"/>
        <v>3034483000</v>
      </c>
      <c r="CD90" s="286">
        <f>AN107</f>
        <v>3221644000</v>
      </c>
      <c r="CE90" s="16"/>
      <c r="CF90" s="43">
        <f t="shared" si="33"/>
        <v>2466412240</v>
      </c>
      <c r="CG90" s="197">
        <f t="shared" si="33"/>
        <v>2618536020</v>
      </c>
    </row>
    <row r="91" spans="1:85">
      <c r="A91" s="3">
        <f t="shared" si="31"/>
        <v>52</v>
      </c>
      <c r="B91" s="263">
        <v>4</v>
      </c>
      <c r="C91" s="264" t="s">
        <v>145</v>
      </c>
      <c r="D91" s="265" t="s">
        <v>38</v>
      </c>
      <c r="E91" s="266"/>
      <c r="F91" s="41" t="s">
        <v>58</v>
      </c>
      <c r="G91" s="267">
        <f t="shared" si="3"/>
        <v>101</v>
      </c>
      <c r="H91" s="267">
        <f t="shared" si="4"/>
        <v>90</v>
      </c>
      <c r="I91" s="268">
        <f t="shared" si="5"/>
        <v>26966806</v>
      </c>
      <c r="J91" s="268">
        <f t="shared" si="6"/>
        <v>1</v>
      </c>
      <c r="K91" s="269">
        <f t="shared" si="7"/>
        <v>1.06</v>
      </c>
      <c r="L91" s="270">
        <f t="shared" si="60"/>
        <v>1</v>
      </c>
      <c r="M91" s="271">
        <f t="shared" si="9"/>
        <v>23886754.874880329</v>
      </c>
      <c r="N91" s="271">
        <f t="shared" si="10"/>
        <v>26924189.27904306</v>
      </c>
      <c r="O91" s="271">
        <f t="shared" si="11"/>
        <v>28584814.360000003</v>
      </c>
      <c r="P91" s="271">
        <f t="shared" si="12"/>
        <v>30347863.162277672</v>
      </c>
      <c r="Q91" s="272">
        <f t="shared" si="13"/>
        <v>28584814.360000003</v>
      </c>
      <c r="R91" s="271">
        <f t="shared" si="13"/>
        <v>30347863.162277672</v>
      </c>
      <c r="S91" s="271">
        <f t="shared" si="14"/>
        <v>32219652.956890158</v>
      </c>
      <c r="T91" s="271"/>
      <c r="U91" s="271">
        <f t="shared" si="15"/>
        <v>2149807938.7392297</v>
      </c>
      <c r="V91" s="271">
        <f t="shared" si="16"/>
        <v>2423177035.1138754</v>
      </c>
      <c r="W91" s="271">
        <f t="shared" si="17"/>
        <v>2572633292.4000001</v>
      </c>
      <c r="X91" s="272">
        <f t="shared" si="18"/>
        <v>2731307684.6049905</v>
      </c>
      <c r="Y91" s="272">
        <f t="shared" si="19"/>
        <v>2572633292.4000001</v>
      </c>
      <c r="Z91" s="271">
        <f t="shared" si="20"/>
        <v>2731307684.6049905</v>
      </c>
      <c r="AA91" s="271">
        <f t="shared" si="32"/>
        <v>2899768766.1201143</v>
      </c>
      <c r="AB91" s="271"/>
      <c r="AC91" s="33" t="str">
        <f t="shared" si="21"/>
        <v>BERTAHAP</v>
      </c>
      <c r="AD91" s="273">
        <f t="shared" si="22"/>
        <v>0</v>
      </c>
      <c r="AE91" s="274">
        <v>2</v>
      </c>
      <c r="AF91" s="275"/>
      <c r="AG91" s="271" t="e">
        <f>IF(AF91&gt;#REF!,"LB","KR")</f>
        <v>#REF!</v>
      </c>
      <c r="AH91" s="275">
        <v>2364789000</v>
      </c>
      <c r="AI91" s="275">
        <v>2665495000</v>
      </c>
      <c r="AJ91" s="275">
        <v>2829897000</v>
      </c>
      <c r="AK91" s="276">
        <v>3004439000</v>
      </c>
      <c r="AL91" s="276">
        <v>2829897000</v>
      </c>
      <c r="AM91" s="275">
        <v>3004439000</v>
      </c>
      <c r="AN91" s="275">
        <f t="shared" si="50"/>
        <v>3189746000</v>
      </c>
      <c r="AO91" s="16"/>
      <c r="AP91" s="16"/>
      <c r="AQ91" s="278">
        <f t="shared" si="24"/>
        <v>-1820259.4049999975</v>
      </c>
      <c r="AR91" s="311"/>
      <c r="AS91" s="280"/>
      <c r="AT91" s="280"/>
      <c r="AU91" s="280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282">
        <v>14</v>
      </c>
      <c r="BT91" s="283" t="s">
        <v>135</v>
      </c>
      <c r="BU91" s="283" t="str">
        <f>F69</f>
        <v>3BR-21</v>
      </c>
      <c r="BV91" s="284">
        <f>D69</f>
        <v>21</v>
      </c>
      <c r="BW91" s="285">
        <f>G69</f>
        <v>132</v>
      </c>
      <c r="BX91" s="285">
        <f>H69</f>
        <v>112</v>
      </c>
      <c r="BY91" s="286">
        <f>O69</f>
        <v>29960121.466000002</v>
      </c>
      <c r="BZ91" s="286">
        <f>AH69</f>
        <v>3084439000</v>
      </c>
      <c r="CA91" s="286">
        <f>AI69</f>
        <v>3476655000</v>
      </c>
      <c r="CB91" s="286">
        <f>AJ69</f>
        <v>3691087000</v>
      </c>
      <c r="CC91" s="286">
        <f>AK69</f>
        <v>3918746000</v>
      </c>
      <c r="CD91" s="286">
        <f>AN69</f>
        <v>4160445000</v>
      </c>
      <c r="CE91" s="16">
        <v>6</v>
      </c>
      <c r="CF91" s="43">
        <f t="shared" si="33"/>
        <v>2999690820</v>
      </c>
      <c r="CG91" s="197">
        <f t="shared" si="33"/>
        <v>3184705340</v>
      </c>
    </row>
    <row r="92" spans="1:85">
      <c r="A92" s="3">
        <f t="shared" si="31"/>
        <v>53</v>
      </c>
      <c r="B92" s="263">
        <v>5</v>
      </c>
      <c r="C92" s="264" t="s">
        <v>145</v>
      </c>
      <c r="D92" s="265" t="s">
        <v>44</v>
      </c>
      <c r="E92" s="266"/>
      <c r="F92" s="41" t="s">
        <v>60</v>
      </c>
      <c r="G92" s="267">
        <f t="shared" si="3"/>
        <v>101</v>
      </c>
      <c r="H92" s="267">
        <f t="shared" si="4"/>
        <v>90</v>
      </c>
      <c r="I92" s="268">
        <f t="shared" si="5"/>
        <v>26966806</v>
      </c>
      <c r="J92" s="268">
        <f t="shared" si="6"/>
        <v>1</v>
      </c>
      <c r="K92" s="269">
        <f t="shared" si="7"/>
        <v>1.06</v>
      </c>
      <c r="L92" s="270">
        <f t="shared" si="60"/>
        <v>1</v>
      </c>
      <c r="M92" s="271">
        <f t="shared" si="9"/>
        <v>23886754.874880329</v>
      </c>
      <c r="N92" s="271">
        <f t="shared" si="10"/>
        <v>26924189.27904306</v>
      </c>
      <c r="O92" s="271">
        <f t="shared" si="11"/>
        <v>28584814.360000003</v>
      </c>
      <c r="P92" s="271">
        <f t="shared" si="12"/>
        <v>30347863.162277672</v>
      </c>
      <c r="Q92" s="272">
        <f t="shared" si="13"/>
        <v>28584814.360000003</v>
      </c>
      <c r="R92" s="271">
        <f t="shared" si="13"/>
        <v>30347863.162277672</v>
      </c>
      <c r="S92" s="271">
        <f t="shared" si="14"/>
        <v>32219652.956890158</v>
      </c>
      <c r="T92" s="271"/>
      <c r="U92" s="271">
        <f t="shared" si="15"/>
        <v>2149807938.7392297</v>
      </c>
      <c r="V92" s="271">
        <f t="shared" si="16"/>
        <v>2423177035.1138754</v>
      </c>
      <c r="W92" s="271">
        <f t="shared" si="17"/>
        <v>2572633292.4000001</v>
      </c>
      <c r="X92" s="272">
        <f t="shared" si="18"/>
        <v>2731307684.6049905</v>
      </c>
      <c r="Y92" s="272">
        <f t="shared" si="19"/>
        <v>2572633292.4000001</v>
      </c>
      <c r="Z92" s="271">
        <f t="shared" si="20"/>
        <v>2731307684.6049905</v>
      </c>
      <c r="AA92" s="271">
        <f t="shared" si="32"/>
        <v>2899768766.1201143</v>
      </c>
      <c r="AB92" s="271"/>
      <c r="AC92" s="33" t="str">
        <f t="shared" si="21"/>
        <v>BERTAHAP</v>
      </c>
      <c r="AD92" s="273">
        <f t="shared" si="22"/>
        <v>0</v>
      </c>
      <c r="AE92" s="274">
        <v>2</v>
      </c>
      <c r="AF92" s="275"/>
      <c r="AG92" s="271" t="e">
        <f>IF(AF92&gt;#REF!,"LB","KR")</f>
        <v>#REF!</v>
      </c>
      <c r="AH92" s="275">
        <v>2364789000</v>
      </c>
      <c r="AI92" s="275">
        <v>2665495000</v>
      </c>
      <c r="AJ92" s="275">
        <v>2829897000</v>
      </c>
      <c r="AK92" s="276">
        <v>3004439000</v>
      </c>
      <c r="AL92" s="276">
        <v>2829897000</v>
      </c>
      <c r="AM92" s="275">
        <v>3004439000</v>
      </c>
      <c r="AN92" s="275">
        <f t="shared" si="50"/>
        <v>3189746000</v>
      </c>
      <c r="AO92" s="16"/>
      <c r="AP92" s="16"/>
      <c r="AQ92" s="278">
        <f t="shared" si="24"/>
        <v>-1820259.4049999975</v>
      </c>
      <c r="AR92" s="311"/>
      <c r="AS92" s="280"/>
      <c r="AT92" s="280"/>
      <c r="AU92" s="280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282"/>
      <c r="BT92" s="310" t="s">
        <v>53</v>
      </c>
      <c r="BU92" s="283"/>
      <c r="BV92" s="284"/>
      <c r="BW92" s="285"/>
      <c r="BX92" s="285"/>
      <c r="BY92" s="286"/>
      <c r="BZ92" s="286"/>
      <c r="CA92" s="286"/>
      <c r="CB92" s="286"/>
      <c r="CC92" s="286"/>
      <c r="CD92" s="286"/>
      <c r="CE92" s="16"/>
      <c r="CF92" s="43">
        <f t="shared" si="33"/>
        <v>2999690820</v>
      </c>
      <c r="CG92" s="197">
        <f t="shared" si="33"/>
        <v>3184705340</v>
      </c>
    </row>
    <row r="93" spans="1:85">
      <c r="A93" s="3">
        <f t="shared" si="31"/>
        <v>54</v>
      </c>
      <c r="B93" s="263">
        <v>6</v>
      </c>
      <c r="C93" s="264" t="s">
        <v>145</v>
      </c>
      <c r="D93" s="299">
        <v>11</v>
      </c>
      <c r="E93" s="266"/>
      <c r="F93" s="41" t="s">
        <v>62</v>
      </c>
      <c r="G93" s="267">
        <f t="shared" si="3"/>
        <v>101</v>
      </c>
      <c r="H93" s="267">
        <f t="shared" si="4"/>
        <v>90</v>
      </c>
      <c r="I93" s="268">
        <f t="shared" si="5"/>
        <v>26966806</v>
      </c>
      <c r="J93" s="268">
        <f t="shared" si="6"/>
        <v>1</v>
      </c>
      <c r="K93" s="269">
        <f t="shared" si="7"/>
        <v>1.06</v>
      </c>
      <c r="L93" s="270">
        <f t="shared" si="60"/>
        <v>1</v>
      </c>
      <c r="M93" s="271">
        <f t="shared" si="9"/>
        <v>23886754.874880329</v>
      </c>
      <c r="N93" s="271">
        <f t="shared" si="10"/>
        <v>26924189.27904306</v>
      </c>
      <c r="O93" s="271">
        <f t="shared" si="11"/>
        <v>28584814.360000003</v>
      </c>
      <c r="P93" s="271">
        <f t="shared" si="12"/>
        <v>30347863.162277672</v>
      </c>
      <c r="Q93" s="272">
        <f t="shared" si="13"/>
        <v>28584814.360000003</v>
      </c>
      <c r="R93" s="271">
        <f t="shared" si="13"/>
        <v>30347863.162277672</v>
      </c>
      <c r="S93" s="271">
        <f t="shared" si="14"/>
        <v>32219652.956890158</v>
      </c>
      <c r="T93" s="271"/>
      <c r="U93" s="271">
        <f t="shared" si="15"/>
        <v>2149807938.7392297</v>
      </c>
      <c r="V93" s="271">
        <f t="shared" si="16"/>
        <v>2423177035.1138754</v>
      </c>
      <c r="W93" s="271">
        <f t="shared" si="17"/>
        <v>2572633292.4000001</v>
      </c>
      <c r="X93" s="272">
        <f t="shared" si="18"/>
        <v>2731307684.6049905</v>
      </c>
      <c r="Y93" s="272">
        <f t="shared" si="19"/>
        <v>2572633292.4000001</v>
      </c>
      <c r="Z93" s="271">
        <f t="shared" si="20"/>
        <v>2731307684.6049905</v>
      </c>
      <c r="AA93" s="271">
        <f t="shared" si="32"/>
        <v>2899768766.1201143</v>
      </c>
      <c r="AB93" s="271"/>
      <c r="AC93" s="33" t="str">
        <f t="shared" si="21"/>
        <v>BERTAHAP</v>
      </c>
      <c r="AD93" s="273">
        <f t="shared" si="22"/>
        <v>0</v>
      </c>
      <c r="AE93" s="274">
        <v>2</v>
      </c>
      <c r="AF93" s="275"/>
      <c r="AG93" s="271" t="e">
        <f>IF(AF93&gt;#REF!,"LB","KR")</f>
        <v>#REF!</v>
      </c>
      <c r="AH93" s="275">
        <v>2364789000</v>
      </c>
      <c r="AI93" s="275">
        <v>2665495000</v>
      </c>
      <c r="AJ93" s="275">
        <v>2829897000</v>
      </c>
      <c r="AK93" s="276">
        <v>3004439000</v>
      </c>
      <c r="AL93" s="276">
        <v>2829897000</v>
      </c>
      <c r="AM93" s="275">
        <v>3004439000</v>
      </c>
      <c r="AN93" s="275">
        <f t="shared" si="50"/>
        <v>3189746000</v>
      </c>
      <c r="AO93" s="16"/>
      <c r="AP93" s="16"/>
      <c r="AQ93" s="278">
        <f t="shared" si="24"/>
        <v>-1820259.4049999975</v>
      </c>
      <c r="AR93" s="311"/>
      <c r="AS93" s="280"/>
      <c r="AT93" s="280"/>
      <c r="AU93" s="280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282">
        <v>15</v>
      </c>
      <c r="BT93" s="283" t="s">
        <v>147</v>
      </c>
      <c r="BU93" s="283" t="str">
        <f t="shared" ref="BU93:BU98" si="62">F70</f>
        <v>3BR-1</v>
      </c>
      <c r="BV93" s="284" t="str">
        <f t="shared" ref="BV93:BV98" si="63">D70</f>
        <v>01</v>
      </c>
      <c r="BW93" s="285">
        <f t="shared" ref="BW93:BX98" si="64">G70</f>
        <v>175</v>
      </c>
      <c r="BX93" s="285">
        <f t="shared" si="64"/>
        <v>156</v>
      </c>
      <c r="BY93" s="286">
        <f t="shared" ref="BY93:BY98" si="65">O70</f>
        <v>29124150.48</v>
      </c>
      <c r="BZ93" s="286">
        <f t="shared" ref="BZ93:CC98" si="66">AH70</f>
        <v>4176307000</v>
      </c>
      <c r="CA93" s="286">
        <f t="shared" si="66"/>
        <v>4707365000</v>
      </c>
      <c r="CB93" s="286">
        <f t="shared" si="66"/>
        <v>4997705000</v>
      </c>
      <c r="CC93" s="286">
        <f t="shared" si="66"/>
        <v>5305952000</v>
      </c>
      <c r="CD93" s="286">
        <f t="shared" ref="CD93:CD98" si="67">AN70</f>
        <v>5633212000</v>
      </c>
      <c r="CE93" s="16">
        <v>3</v>
      </c>
      <c r="CF93" s="43">
        <f t="shared" si="33"/>
        <v>2999690820</v>
      </c>
      <c r="CG93" s="197">
        <f t="shared" si="33"/>
        <v>3184705340</v>
      </c>
    </row>
    <row r="94" spans="1:85">
      <c r="A94" s="3">
        <f t="shared" si="31"/>
        <v>55</v>
      </c>
      <c r="B94" s="263">
        <v>7</v>
      </c>
      <c r="C94" s="264" t="s">
        <v>145</v>
      </c>
      <c r="D94" s="299">
        <v>19</v>
      </c>
      <c r="E94" s="266"/>
      <c r="F94" s="41" t="s">
        <v>78</v>
      </c>
      <c r="G94" s="267">
        <f t="shared" si="3"/>
        <v>138</v>
      </c>
      <c r="H94" s="267">
        <f t="shared" si="4"/>
        <v>120</v>
      </c>
      <c r="I94" s="268">
        <f t="shared" si="5"/>
        <v>26966806</v>
      </c>
      <c r="J94" s="268">
        <f t="shared" si="6"/>
        <v>1</v>
      </c>
      <c r="K94" s="269">
        <f t="shared" si="7"/>
        <v>1.06</v>
      </c>
      <c r="L94" s="270">
        <f t="shared" si="60"/>
        <v>1</v>
      </c>
      <c r="M94" s="271">
        <f t="shared" si="9"/>
        <v>23886754.874880329</v>
      </c>
      <c r="N94" s="271">
        <f t="shared" si="10"/>
        <v>26924189.27904306</v>
      </c>
      <c r="O94" s="271">
        <f t="shared" si="11"/>
        <v>28584814.360000003</v>
      </c>
      <c r="P94" s="271">
        <f t="shared" si="12"/>
        <v>30347863.162277672</v>
      </c>
      <c r="Q94" s="272">
        <f t="shared" si="13"/>
        <v>28584814.360000003</v>
      </c>
      <c r="R94" s="271">
        <f t="shared" si="13"/>
        <v>30347863.162277672</v>
      </c>
      <c r="S94" s="271">
        <f t="shared" si="14"/>
        <v>32219652.956890158</v>
      </c>
      <c r="T94" s="271"/>
      <c r="U94" s="271">
        <f t="shared" si="15"/>
        <v>2866410584.9856396</v>
      </c>
      <c r="V94" s="271">
        <f t="shared" si="16"/>
        <v>3230902713.485167</v>
      </c>
      <c r="W94" s="271">
        <f t="shared" si="17"/>
        <v>3430177723.2000003</v>
      </c>
      <c r="X94" s="272">
        <f t="shared" si="18"/>
        <v>3641743579.4733205</v>
      </c>
      <c r="Y94" s="272">
        <f t="shared" si="19"/>
        <v>3430177723.2000003</v>
      </c>
      <c r="Z94" s="271">
        <f t="shared" si="20"/>
        <v>3641743579.4733205</v>
      </c>
      <c r="AA94" s="271">
        <f t="shared" si="32"/>
        <v>3866358354.8268189</v>
      </c>
      <c r="AB94" s="271"/>
      <c r="AC94" s="33" t="str">
        <f t="shared" si="21"/>
        <v>BERTAHAP</v>
      </c>
      <c r="AD94" s="273">
        <f t="shared" si="22"/>
        <v>0</v>
      </c>
      <c r="AE94" s="274">
        <v>2</v>
      </c>
      <c r="AF94" s="275"/>
      <c r="AG94" s="271" t="e">
        <f>IF(AF94&gt;#REF!,"LB","KR")</f>
        <v>#REF!</v>
      </c>
      <c r="AH94" s="275">
        <v>3153052000</v>
      </c>
      <c r="AI94" s="275">
        <v>3553993000</v>
      </c>
      <c r="AJ94" s="275">
        <v>3773196000</v>
      </c>
      <c r="AK94" s="276">
        <v>4005918000</v>
      </c>
      <c r="AL94" s="276">
        <v>3773196000</v>
      </c>
      <c r="AM94" s="275">
        <v>4005918000</v>
      </c>
      <c r="AN94" s="275">
        <f t="shared" si="50"/>
        <v>4252995000</v>
      </c>
      <c r="AO94" s="16"/>
      <c r="AP94" s="16"/>
      <c r="AQ94" s="278">
        <f t="shared" si="24"/>
        <v>-1820259.4049999975</v>
      </c>
      <c r="AR94" s="311"/>
      <c r="AS94" s="280"/>
      <c r="AT94" s="280"/>
      <c r="AU94" s="280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282">
        <v>16</v>
      </c>
      <c r="BT94" s="310" t="s">
        <v>148</v>
      </c>
      <c r="BU94" s="283" t="str">
        <f t="shared" si="62"/>
        <v>2BR-3</v>
      </c>
      <c r="BV94" s="284" t="str">
        <f t="shared" si="63"/>
        <v>03</v>
      </c>
      <c r="BW94" s="285">
        <f t="shared" si="64"/>
        <v>85</v>
      </c>
      <c r="BX94" s="285">
        <f t="shared" si="64"/>
        <v>74</v>
      </c>
      <c r="BY94" s="286">
        <f t="shared" si="65"/>
        <v>28584814.360000003</v>
      </c>
      <c r="BZ94" s="286">
        <f t="shared" si="66"/>
        <v>1944382000</v>
      </c>
      <c r="CA94" s="286">
        <f t="shared" si="66"/>
        <v>2191630000</v>
      </c>
      <c r="CB94" s="286">
        <f t="shared" si="66"/>
        <v>2326804000</v>
      </c>
      <c r="CC94" s="286">
        <f t="shared" si="66"/>
        <v>2470317000</v>
      </c>
      <c r="CD94" s="286">
        <f t="shared" si="67"/>
        <v>2622680000</v>
      </c>
      <c r="CE94" s="16">
        <v>6</v>
      </c>
      <c r="CF94" s="43">
        <f t="shared" si="33"/>
        <v>3999587760</v>
      </c>
      <c r="CG94" s="197">
        <f t="shared" si="33"/>
        <v>4246273080</v>
      </c>
    </row>
    <row r="95" spans="1:85">
      <c r="A95" s="3">
        <f t="shared" si="31"/>
        <v>56</v>
      </c>
      <c r="B95" s="263">
        <v>8</v>
      </c>
      <c r="C95" s="264" t="s">
        <v>145</v>
      </c>
      <c r="D95" s="299">
        <v>21</v>
      </c>
      <c r="E95" s="266"/>
      <c r="F95" s="41" t="s">
        <v>84</v>
      </c>
      <c r="G95" s="267">
        <f t="shared" si="3"/>
        <v>132</v>
      </c>
      <c r="H95" s="267">
        <f t="shared" si="4"/>
        <v>112</v>
      </c>
      <c r="I95" s="268">
        <f t="shared" si="5"/>
        <v>26966806</v>
      </c>
      <c r="J95" s="268">
        <f t="shared" si="6"/>
        <v>3</v>
      </c>
      <c r="K95" s="269">
        <f t="shared" si="7"/>
        <v>1.1000000000000001</v>
      </c>
      <c r="L95" s="270">
        <f t="shared" si="60"/>
        <v>1</v>
      </c>
      <c r="M95" s="271">
        <f t="shared" si="9"/>
        <v>24788141.851290904</v>
      </c>
      <c r="N95" s="271">
        <f t="shared" si="10"/>
        <v>27940196.421648458</v>
      </c>
      <c r="O95" s="271">
        <f t="shared" si="11"/>
        <v>29663486.600000001</v>
      </c>
      <c r="P95" s="271">
        <f t="shared" si="12"/>
        <v>31493065.545759849</v>
      </c>
      <c r="Q95" s="272">
        <f t="shared" si="13"/>
        <v>29663486.600000001</v>
      </c>
      <c r="R95" s="271">
        <f t="shared" si="13"/>
        <v>31493065.545759849</v>
      </c>
      <c r="S95" s="271">
        <f t="shared" si="14"/>
        <v>33435488.917527519</v>
      </c>
      <c r="T95" s="271"/>
      <c r="U95" s="271">
        <f t="shared" si="15"/>
        <v>2776271887.3445811</v>
      </c>
      <c r="V95" s="271">
        <f t="shared" si="16"/>
        <v>3129301999.2246275</v>
      </c>
      <c r="W95" s="271">
        <f t="shared" si="17"/>
        <v>3322310499.2000003</v>
      </c>
      <c r="X95" s="272">
        <f t="shared" si="18"/>
        <v>3527223341.125103</v>
      </c>
      <c r="Y95" s="272">
        <f t="shared" si="19"/>
        <v>3322310499.2000003</v>
      </c>
      <c r="Z95" s="271">
        <f t="shared" si="20"/>
        <v>3527223341.125103</v>
      </c>
      <c r="AA95" s="271">
        <f t="shared" si="32"/>
        <v>3744774758.763082</v>
      </c>
      <c r="AB95" s="271"/>
      <c r="AC95" s="33" t="str">
        <f t="shared" si="21"/>
        <v>BERTAHAP</v>
      </c>
      <c r="AD95" s="273">
        <f t="shared" si="22"/>
        <v>0</v>
      </c>
      <c r="AE95" s="274">
        <v>2</v>
      </c>
      <c r="AF95" s="275"/>
      <c r="AG95" s="271" t="e">
        <f>IF(AF95&gt;#REF!,"LB","KR")</f>
        <v>#REF!</v>
      </c>
      <c r="AH95" s="275">
        <v>3053900000</v>
      </c>
      <c r="AI95" s="275">
        <v>3442233000</v>
      </c>
      <c r="AJ95" s="275">
        <v>3654542000</v>
      </c>
      <c r="AK95" s="276">
        <v>3879946000</v>
      </c>
      <c r="AL95" s="276">
        <v>3654542000</v>
      </c>
      <c r="AM95" s="275">
        <v>3879946000</v>
      </c>
      <c r="AN95" s="275">
        <f t="shared" si="50"/>
        <v>4119253000</v>
      </c>
      <c r="AO95" s="16"/>
      <c r="AP95" s="16"/>
      <c r="AQ95" s="278">
        <f t="shared" si="24"/>
        <v>-741587.16499999911</v>
      </c>
      <c r="AR95" s="311"/>
      <c r="AS95" s="280"/>
      <c r="AT95" s="280"/>
      <c r="AU95" s="280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290"/>
      <c r="BT95" s="310"/>
      <c r="BU95" s="283" t="str">
        <f t="shared" si="62"/>
        <v>2BR-5</v>
      </c>
      <c r="BV95" s="284" t="str">
        <f t="shared" si="63"/>
        <v>05</v>
      </c>
      <c r="BW95" s="285">
        <f t="shared" si="64"/>
        <v>85</v>
      </c>
      <c r="BX95" s="285">
        <f t="shared" si="64"/>
        <v>74</v>
      </c>
      <c r="BY95" s="286">
        <f t="shared" si="65"/>
        <v>28584814.360000003</v>
      </c>
      <c r="BZ95" s="286">
        <f t="shared" si="66"/>
        <v>1944382000</v>
      </c>
      <c r="CA95" s="286">
        <f t="shared" si="66"/>
        <v>2191630000</v>
      </c>
      <c r="CB95" s="286">
        <f t="shared" si="66"/>
        <v>2326804000</v>
      </c>
      <c r="CC95" s="286">
        <f t="shared" si="66"/>
        <v>2470317000</v>
      </c>
      <c r="CD95" s="286">
        <f t="shared" si="67"/>
        <v>2622680000</v>
      </c>
      <c r="CE95" s="16"/>
      <c r="CF95" s="43">
        <f t="shared" si="33"/>
        <v>3873814520</v>
      </c>
      <c r="CG95" s="197">
        <f t="shared" si="33"/>
        <v>4112742760</v>
      </c>
    </row>
    <row r="96" spans="1:85">
      <c r="A96" s="3">
        <f t="shared" si="31"/>
        <v>57</v>
      </c>
      <c r="B96" s="263">
        <v>1</v>
      </c>
      <c r="C96" s="264" t="s">
        <v>149</v>
      </c>
      <c r="D96" s="265" t="s">
        <v>19</v>
      </c>
      <c r="E96" s="266"/>
      <c r="F96" s="41" t="s">
        <v>72</v>
      </c>
      <c r="G96" s="267">
        <f t="shared" si="3"/>
        <v>175</v>
      </c>
      <c r="H96" s="267">
        <f t="shared" si="4"/>
        <v>156</v>
      </c>
      <c r="I96" s="268">
        <f t="shared" si="5"/>
        <v>26966806</v>
      </c>
      <c r="J96" s="268">
        <f t="shared" si="6"/>
        <v>5</v>
      </c>
      <c r="K96" s="269">
        <f t="shared" si="7"/>
        <v>1.08</v>
      </c>
      <c r="L96" s="270">
        <f t="shared" ref="L96:L103" si="68">SUMIF($AN$4:$AN$22,D96,$AZ$4:$AZ$22)</f>
        <v>1</v>
      </c>
      <c r="M96" s="271">
        <f t="shared" si="9"/>
        <v>24337448.363085616</v>
      </c>
      <c r="N96" s="271">
        <f t="shared" si="10"/>
        <v>27432192.850345757</v>
      </c>
      <c r="O96" s="271">
        <f t="shared" si="11"/>
        <v>29124150.48</v>
      </c>
      <c r="P96" s="271">
        <f t="shared" si="12"/>
        <v>30920464.354018759</v>
      </c>
      <c r="Q96" s="272">
        <f t="shared" si="13"/>
        <v>29124150.48</v>
      </c>
      <c r="R96" s="271">
        <f t="shared" si="13"/>
        <v>30920464.354018759</v>
      </c>
      <c r="S96" s="271">
        <f t="shared" si="14"/>
        <v>32827570.937208839</v>
      </c>
      <c r="T96" s="271"/>
      <c r="U96" s="271">
        <f t="shared" si="15"/>
        <v>3796641944.641356</v>
      </c>
      <c r="V96" s="271">
        <f t="shared" si="16"/>
        <v>4279422084.6539383</v>
      </c>
      <c r="W96" s="271">
        <f t="shared" si="17"/>
        <v>4543367474.8800001</v>
      </c>
      <c r="X96" s="272">
        <f t="shared" si="18"/>
        <v>4823592439.2269268</v>
      </c>
      <c r="Y96" s="272">
        <f t="shared" si="19"/>
        <v>4543367474.8800001</v>
      </c>
      <c r="Z96" s="271">
        <f t="shared" si="20"/>
        <v>4823592439.2269268</v>
      </c>
      <c r="AA96" s="271">
        <f t="shared" si="32"/>
        <v>5121101066.2045784</v>
      </c>
      <c r="AB96" s="271"/>
      <c r="AC96" s="33" t="str">
        <f t="shared" si="21"/>
        <v>BERTAHAP</v>
      </c>
      <c r="AD96" s="273">
        <f t="shared" si="22"/>
        <v>0</v>
      </c>
      <c r="AE96" s="274">
        <v>2</v>
      </c>
      <c r="AF96" s="275"/>
      <c r="AG96" s="271" t="e">
        <f>IF(AF96&gt;#REF!,"LB","KR")</f>
        <v>#REF!</v>
      </c>
      <c r="AH96" s="275">
        <v>4176307000</v>
      </c>
      <c r="AI96" s="275">
        <v>4707365000</v>
      </c>
      <c r="AJ96" s="275">
        <v>4997705000</v>
      </c>
      <c r="AK96" s="276">
        <v>5305952000</v>
      </c>
      <c r="AL96" s="276">
        <v>4997705000</v>
      </c>
      <c r="AM96" s="275">
        <v>5305952000</v>
      </c>
      <c r="AN96" s="275">
        <f t="shared" si="50"/>
        <v>5633212000</v>
      </c>
      <c r="AO96" s="16"/>
      <c r="AP96" s="16"/>
      <c r="AQ96" s="278">
        <f t="shared" si="24"/>
        <v>-1280923.2850000001</v>
      </c>
      <c r="AR96" s="311"/>
      <c r="AS96" s="280"/>
      <c r="AT96" s="280"/>
      <c r="AU96" s="280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290"/>
      <c r="BT96" s="283"/>
      <c r="BU96" s="283" t="str">
        <f t="shared" si="62"/>
        <v>2BR-7</v>
      </c>
      <c r="BV96" s="284" t="str">
        <f t="shared" si="63"/>
        <v>07</v>
      </c>
      <c r="BW96" s="285">
        <f t="shared" si="64"/>
        <v>101</v>
      </c>
      <c r="BX96" s="285">
        <f t="shared" si="64"/>
        <v>90</v>
      </c>
      <c r="BY96" s="286">
        <f t="shared" si="65"/>
        <v>28584814.360000003</v>
      </c>
      <c r="BZ96" s="286">
        <f t="shared" si="66"/>
        <v>2364789000</v>
      </c>
      <c r="CA96" s="286">
        <f t="shared" si="66"/>
        <v>2665495000</v>
      </c>
      <c r="CB96" s="286">
        <f t="shared" si="66"/>
        <v>2829897000</v>
      </c>
      <c r="CC96" s="286">
        <f t="shared" si="66"/>
        <v>3004439000</v>
      </c>
      <c r="CD96" s="286">
        <f t="shared" si="67"/>
        <v>3189746000</v>
      </c>
      <c r="CE96" s="16"/>
      <c r="CF96" s="43">
        <f t="shared" si="33"/>
        <v>5297567300</v>
      </c>
      <c r="CG96" s="197">
        <f t="shared" si="33"/>
        <v>5624309120</v>
      </c>
    </row>
    <row r="97" spans="1:85">
      <c r="A97" s="3">
        <f t="shared" si="31"/>
        <v>58</v>
      </c>
      <c r="B97" s="263">
        <v>2</v>
      </c>
      <c r="C97" s="264" t="s">
        <v>149</v>
      </c>
      <c r="D97" s="265" t="s">
        <v>29</v>
      </c>
      <c r="E97" s="266"/>
      <c r="F97" s="41" t="s">
        <v>74</v>
      </c>
      <c r="G97" s="267">
        <f t="shared" si="3"/>
        <v>85</v>
      </c>
      <c r="H97" s="267">
        <f t="shared" si="4"/>
        <v>74</v>
      </c>
      <c r="I97" s="268">
        <f t="shared" si="5"/>
        <v>26966806</v>
      </c>
      <c r="J97" s="268">
        <f t="shared" si="6"/>
        <v>1</v>
      </c>
      <c r="K97" s="269">
        <f t="shared" si="7"/>
        <v>1.06</v>
      </c>
      <c r="L97" s="270">
        <f t="shared" si="68"/>
        <v>1</v>
      </c>
      <c r="M97" s="271">
        <f t="shared" si="9"/>
        <v>23886754.874880329</v>
      </c>
      <c r="N97" s="271">
        <f t="shared" si="10"/>
        <v>26924189.27904306</v>
      </c>
      <c r="O97" s="271">
        <f t="shared" si="11"/>
        <v>28584814.360000003</v>
      </c>
      <c r="P97" s="271">
        <f t="shared" si="12"/>
        <v>30347863.162277672</v>
      </c>
      <c r="Q97" s="272">
        <f t="shared" si="13"/>
        <v>28584814.360000003</v>
      </c>
      <c r="R97" s="271">
        <f t="shared" si="13"/>
        <v>30347863.162277672</v>
      </c>
      <c r="S97" s="271">
        <f t="shared" si="14"/>
        <v>32219652.956890158</v>
      </c>
      <c r="T97" s="271"/>
      <c r="U97" s="271">
        <f t="shared" si="15"/>
        <v>1767619860.7411444</v>
      </c>
      <c r="V97" s="271">
        <f t="shared" si="16"/>
        <v>1992390006.6491864</v>
      </c>
      <c r="W97" s="271">
        <f t="shared" si="17"/>
        <v>2115276262.6400003</v>
      </c>
      <c r="X97" s="272">
        <f t="shared" si="18"/>
        <v>2245741874.0085478</v>
      </c>
      <c r="Y97" s="272">
        <f t="shared" si="19"/>
        <v>2115276262.6400003</v>
      </c>
      <c r="Z97" s="271">
        <f t="shared" si="20"/>
        <v>2245741874.0085478</v>
      </c>
      <c r="AA97" s="271">
        <f t="shared" si="32"/>
        <v>2384254318.8098717</v>
      </c>
      <c r="AB97" s="271"/>
      <c r="AC97" s="33" t="str">
        <f t="shared" si="21"/>
        <v>BERTAHAP</v>
      </c>
      <c r="AD97" s="273">
        <f t="shared" si="22"/>
        <v>0</v>
      </c>
      <c r="AE97" s="274">
        <v>2</v>
      </c>
      <c r="AF97" s="275"/>
      <c r="AG97" s="271" t="e">
        <f>IF(AF97&gt;#REF!,"LB","KR")</f>
        <v>#REF!</v>
      </c>
      <c r="AH97" s="275">
        <v>1944382000</v>
      </c>
      <c r="AI97" s="275">
        <v>2191630000</v>
      </c>
      <c r="AJ97" s="275">
        <v>2326804000</v>
      </c>
      <c r="AK97" s="276">
        <v>2470317000</v>
      </c>
      <c r="AL97" s="276">
        <v>2326804000</v>
      </c>
      <c r="AM97" s="275">
        <v>2470317000</v>
      </c>
      <c r="AN97" s="275">
        <f t="shared" si="50"/>
        <v>2622680000</v>
      </c>
      <c r="AO97" s="16"/>
      <c r="AP97" s="16"/>
      <c r="AQ97" s="278">
        <f t="shared" si="24"/>
        <v>-1820259.4049999975</v>
      </c>
      <c r="AR97" s="311"/>
      <c r="AS97" s="280"/>
      <c r="AT97" s="280"/>
      <c r="AU97" s="280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290"/>
      <c r="BT97" s="283"/>
      <c r="BU97" s="283" t="str">
        <f t="shared" si="62"/>
        <v>2BR-9</v>
      </c>
      <c r="BV97" s="284" t="str">
        <f t="shared" si="63"/>
        <v>09</v>
      </c>
      <c r="BW97" s="285">
        <f t="shared" si="64"/>
        <v>101</v>
      </c>
      <c r="BX97" s="285">
        <f t="shared" si="64"/>
        <v>90</v>
      </c>
      <c r="BY97" s="286">
        <f t="shared" si="65"/>
        <v>28584814.360000003</v>
      </c>
      <c r="BZ97" s="286">
        <f t="shared" si="66"/>
        <v>2364789000</v>
      </c>
      <c r="CA97" s="286">
        <f t="shared" si="66"/>
        <v>2665495000</v>
      </c>
      <c r="CB97" s="286">
        <f t="shared" si="66"/>
        <v>2829897000</v>
      </c>
      <c r="CC97" s="286">
        <f t="shared" si="66"/>
        <v>3004439000</v>
      </c>
      <c r="CD97" s="286">
        <f t="shared" si="67"/>
        <v>3189746000</v>
      </c>
      <c r="CE97" s="16"/>
      <c r="CF97" s="43">
        <f t="shared" si="33"/>
        <v>2466412240</v>
      </c>
      <c r="CG97" s="197">
        <f t="shared" si="33"/>
        <v>2618536020</v>
      </c>
    </row>
    <row r="98" spans="1:85">
      <c r="A98" s="3">
        <f t="shared" si="31"/>
        <v>59</v>
      </c>
      <c r="B98" s="263">
        <v>3</v>
      </c>
      <c r="C98" s="264" t="s">
        <v>149</v>
      </c>
      <c r="D98" s="265" t="s">
        <v>32</v>
      </c>
      <c r="E98" s="266"/>
      <c r="F98" s="41" t="s">
        <v>56</v>
      </c>
      <c r="G98" s="267">
        <f t="shared" si="3"/>
        <v>85</v>
      </c>
      <c r="H98" s="267">
        <f t="shared" si="4"/>
        <v>74</v>
      </c>
      <c r="I98" s="268">
        <f t="shared" si="5"/>
        <v>26966806</v>
      </c>
      <c r="J98" s="268">
        <f t="shared" si="6"/>
        <v>1</v>
      </c>
      <c r="K98" s="269">
        <f t="shared" si="7"/>
        <v>1.06</v>
      </c>
      <c r="L98" s="270">
        <f t="shared" si="68"/>
        <v>1</v>
      </c>
      <c r="M98" s="271">
        <f t="shared" si="9"/>
        <v>23886754.874880329</v>
      </c>
      <c r="N98" s="271">
        <f t="shared" si="10"/>
        <v>26924189.27904306</v>
      </c>
      <c r="O98" s="271">
        <f t="shared" si="11"/>
        <v>28584814.360000003</v>
      </c>
      <c r="P98" s="271">
        <f t="shared" si="12"/>
        <v>30347863.162277672</v>
      </c>
      <c r="Q98" s="272">
        <f t="shared" si="13"/>
        <v>28584814.360000003</v>
      </c>
      <c r="R98" s="271">
        <f t="shared" si="13"/>
        <v>30347863.162277672</v>
      </c>
      <c r="S98" s="271">
        <f t="shared" si="14"/>
        <v>32219652.956890158</v>
      </c>
      <c r="T98" s="271"/>
      <c r="U98" s="271">
        <f t="shared" si="15"/>
        <v>1767619860.7411444</v>
      </c>
      <c r="V98" s="271">
        <f t="shared" si="16"/>
        <v>1992390006.6491864</v>
      </c>
      <c r="W98" s="271">
        <f t="shared" si="17"/>
        <v>2115276262.6400003</v>
      </c>
      <c r="X98" s="272">
        <f t="shared" si="18"/>
        <v>2245741874.0085478</v>
      </c>
      <c r="Y98" s="272">
        <f t="shared" si="19"/>
        <v>2115276262.6400003</v>
      </c>
      <c r="Z98" s="271">
        <f t="shared" si="20"/>
        <v>2245741874.0085478</v>
      </c>
      <c r="AA98" s="271">
        <f t="shared" si="32"/>
        <v>2384254318.8098717</v>
      </c>
      <c r="AB98" s="271"/>
      <c r="AC98" s="33" t="str">
        <f t="shared" si="21"/>
        <v>BERTAHAP</v>
      </c>
      <c r="AD98" s="273">
        <f t="shared" si="22"/>
        <v>0</v>
      </c>
      <c r="AE98" s="274">
        <v>2</v>
      </c>
      <c r="AF98" s="275"/>
      <c r="AG98" s="271" t="e">
        <f>IF(AF98&gt;#REF!,"LB","KR")</f>
        <v>#REF!</v>
      </c>
      <c r="AH98" s="275">
        <v>1944382000</v>
      </c>
      <c r="AI98" s="275">
        <v>2191630000</v>
      </c>
      <c r="AJ98" s="275">
        <v>2326804000</v>
      </c>
      <c r="AK98" s="276">
        <v>2470317000</v>
      </c>
      <c r="AL98" s="276">
        <v>2326804000</v>
      </c>
      <c r="AM98" s="275">
        <v>2470317000</v>
      </c>
      <c r="AN98" s="275">
        <f t="shared" si="50"/>
        <v>2622680000</v>
      </c>
      <c r="AO98" s="16"/>
      <c r="AP98" s="16"/>
      <c r="AQ98" s="278">
        <f t="shared" si="24"/>
        <v>-1820259.4049999975</v>
      </c>
      <c r="AR98" s="311"/>
      <c r="AS98" s="280"/>
      <c r="AT98" s="280"/>
      <c r="AU98" s="280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290"/>
      <c r="BT98" s="283"/>
      <c r="BU98" s="283" t="str">
        <f t="shared" si="62"/>
        <v>2BR-11</v>
      </c>
      <c r="BV98" s="284">
        <f t="shared" si="63"/>
        <v>11</v>
      </c>
      <c r="BW98" s="285">
        <f t="shared" si="64"/>
        <v>101</v>
      </c>
      <c r="BX98" s="285">
        <f t="shared" si="64"/>
        <v>90</v>
      </c>
      <c r="BY98" s="286">
        <f t="shared" si="65"/>
        <v>28584814.360000003</v>
      </c>
      <c r="BZ98" s="286">
        <f t="shared" si="66"/>
        <v>2364789000</v>
      </c>
      <c r="CA98" s="286">
        <f t="shared" si="66"/>
        <v>2665495000</v>
      </c>
      <c r="CB98" s="286">
        <f t="shared" si="66"/>
        <v>2829897000</v>
      </c>
      <c r="CC98" s="286">
        <f t="shared" si="66"/>
        <v>3004439000</v>
      </c>
      <c r="CD98" s="286">
        <f t="shared" si="67"/>
        <v>3189746000</v>
      </c>
      <c r="CE98" s="16"/>
      <c r="CF98" s="43">
        <f t="shared" si="33"/>
        <v>2466412240</v>
      </c>
      <c r="CG98" s="197">
        <f t="shared" si="33"/>
        <v>2618536020</v>
      </c>
    </row>
    <row r="99" spans="1:85">
      <c r="A99" s="3">
        <f t="shared" si="31"/>
        <v>60</v>
      </c>
      <c r="B99" s="263">
        <v>4</v>
      </c>
      <c r="C99" s="264" t="s">
        <v>149</v>
      </c>
      <c r="D99" s="265" t="s">
        <v>38</v>
      </c>
      <c r="E99" s="266"/>
      <c r="F99" s="41" t="s">
        <v>58</v>
      </c>
      <c r="G99" s="267">
        <f t="shared" si="3"/>
        <v>101</v>
      </c>
      <c r="H99" s="267">
        <f t="shared" si="4"/>
        <v>90</v>
      </c>
      <c r="I99" s="268">
        <f t="shared" si="5"/>
        <v>26966806</v>
      </c>
      <c r="J99" s="268">
        <f t="shared" si="6"/>
        <v>1</v>
      </c>
      <c r="K99" s="269">
        <f t="shared" si="7"/>
        <v>1.06</v>
      </c>
      <c r="L99" s="270">
        <f t="shared" si="68"/>
        <v>1</v>
      </c>
      <c r="M99" s="271">
        <f t="shared" si="9"/>
        <v>23886754.874880329</v>
      </c>
      <c r="N99" s="271">
        <f t="shared" si="10"/>
        <v>26924189.27904306</v>
      </c>
      <c r="O99" s="271">
        <f t="shared" si="11"/>
        <v>28584814.360000003</v>
      </c>
      <c r="P99" s="271">
        <f t="shared" si="12"/>
        <v>30347863.162277672</v>
      </c>
      <c r="Q99" s="272">
        <f t="shared" si="13"/>
        <v>28584814.360000003</v>
      </c>
      <c r="R99" s="271">
        <f t="shared" si="13"/>
        <v>30347863.162277672</v>
      </c>
      <c r="S99" s="271">
        <f t="shared" si="14"/>
        <v>32219652.956890158</v>
      </c>
      <c r="T99" s="271"/>
      <c r="U99" s="271">
        <f t="shared" si="15"/>
        <v>2149807938.7392297</v>
      </c>
      <c r="V99" s="271">
        <f t="shared" si="16"/>
        <v>2423177035.1138754</v>
      </c>
      <c r="W99" s="271">
        <f t="shared" si="17"/>
        <v>2572633292.4000001</v>
      </c>
      <c r="X99" s="272">
        <f t="shared" si="18"/>
        <v>2731307684.6049905</v>
      </c>
      <c r="Y99" s="272">
        <f t="shared" si="19"/>
        <v>2572633292.4000001</v>
      </c>
      <c r="Z99" s="271">
        <f t="shared" si="20"/>
        <v>2731307684.6049905</v>
      </c>
      <c r="AA99" s="271">
        <f t="shared" si="32"/>
        <v>2899768766.1201143</v>
      </c>
      <c r="AB99" s="271"/>
      <c r="AC99" s="33" t="str">
        <f t="shared" si="21"/>
        <v>BERTAHAP</v>
      </c>
      <c r="AD99" s="273">
        <f t="shared" si="22"/>
        <v>0</v>
      </c>
      <c r="AE99" s="274">
        <v>2</v>
      </c>
      <c r="AF99" s="275"/>
      <c r="AG99" s="271" t="e">
        <f>IF(AF99&gt;#REF!,"LB","KR")</f>
        <v>#REF!</v>
      </c>
      <c r="AH99" s="275">
        <v>2364789000</v>
      </c>
      <c r="AI99" s="275">
        <v>2665495000</v>
      </c>
      <c r="AJ99" s="275">
        <v>2829897000</v>
      </c>
      <c r="AK99" s="276">
        <v>3004439000</v>
      </c>
      <c r="AL99" s="276">
        <v>2829897000</v>
      </c>
      <c r="AM99" s="275">
        <v>3004439000</v>
      </c>
      <c r="AN99" s="275">
        <f t="shared" si="50"/>
        <v>3189746000</v>
      </c>
      <c r="AO99" s="16"/>
      <c r="AP99" s="16"/>
      <c r="AQ99" s="278">
        <f t="shared" si="24"/>
        <v>-1820259.4049999975</v>
      </c>
      <c r="AR99" s="311"/>
      <c r="AS99" s="280"/>
      <c r="AT99" s="280"/>
      <c r="AU99" s="280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290"/>
      <c r="BT99" s="283"/>
      <c r="BU99" s="283" t="str">
        <f>F78</f>
        <v>3BR-19</v>
      </c>
      <c r="BV99" s="284">
        <f>D78</f>
        <v>19</v>
      </c>
      <c r="BW99" s="285">
        <f>G78</f>
        <v>138</v>
      </c>
      <c r="BX99" s="285">
        <f>H78</f>
        <v>120</v>
      </c>
      <c r="BY99" s="286">
        <f>O78</f>
        <v>28584814.360000003</v>
      </c>
      <c r="BZ99" s="286">
        <f>AH78</f>
        <v>3153052000</v>
      </c>
      <c r="CA99" s="286">
        <f>AI78</f>
        <v>3553993000</v>
      </c>
      <c r="CB99" s="286">
        <f>AJ78</f>
        <v>3773196000</v>
      </c>
      <c r="CC99" s="286">
        <f>AK78</f>
        <v>4005918000</v>
      </c>
      <c r="CD99" s="286">
        <f>AN78</f>
        <v>4252995000</v>
      </c>
      <c r="CE99" s="16"/>
      <c r="CF99" s="43">
        <f t="shared" si="33"/>
        <v>2999690820</v>
      </c>
      <c r="CG99" s="197">
        <f t="shared" si="33"/>
        <v>3184705340</v>
      </c>
    </row>
    <row r="100" spans="1:85">
      <c r="A100" s="3">
        <f t="shared" si="31"/>
        <v>61</v>
      </c>
      <c r="B100" s="263">
        <v>5</v>
      </c>
      <c r="C100" s="264" t="s">
        <v>149</v>
      </c>
      <c r="D100" s="265" t="s">
        <v>44</v>
      </c>
      <c r="E100" s="266"/>
      <c r="F100" s="41" t="s">
        <v>60</v>
      </c>
      <c r="G100" s="267">
        <f t="shared" si="3"/>
        <v>101</v>
      </c>
      <c r="H100" s="267">
        <f t="shared" si="4"/>
        <v>90</v>
      </c>
      <c r="I100" s="268">
        <f t="shared" si="5"/>
        <v>26966806</v>
      </c>
      <c r="J100" s="268">
        <f t="shared" si="6"/>
        <v>1</v>
      </c>
      <c r="K100" s="269">
        <f t="shared" si="7"/>
        <v>1.06</v>
      </c>
      <c r="L100" s="270">
        <f t="shared" si="68"/>
        <v>1</v>
      </c>
      <c r="M100" s="271">
        <f t="shared" si="9"/>
        <v>23886754.874880329</v>
      </c>
      <c r="N100" s="271">
        <f t="shared" si="10"/>
        <v>26924189.27904306</v>
      </c>
      <c r="O100" s="271">
        <f t="shared" si="11"/>
        <v>28584814.360000003</v>
      </c>
      <c r="P100" s="271">
        <f t="shared" si="12"/>
        <v>30347863.162277672</v>
      </c>
      <c r="Q100" s="272">
        <f t="shared" si="13"/>
        <v>28584814.360000003</v>
      </c>
      <c r="R100" s="271">
        <f t="shared" si="13"/>
        <v>30347863.162277672</v>
      </c>
      <c r="S100" s="271">
        <f t="shared" si="14"/>
        <v>32219652.956890158</v>
      </c>
      <c r="T100" s="271"/>
      <c r="U100" s="271">
        <f t="shared" si="15"/>
        <v>2149807938.7392297</v>
      </c>
      <c r="V100" s="271">
        <f t="shared" si="16"/>
        <v>2423177035.1138754</v>
      </c>
      <c r="W100" s="271">
        <f t="shared" si="17"/>
        <v>2572633292.4000001</v>
      </c>
      <c r="X100" s="272">
        <f t="shared" si="18"/>
        <v>2731307684.6049905</v>
      </c>
      <c r="Y100" s="272">
        <f t="shared" si="19"/>
        <v>2572633292.4000001</v>
      </c>
      <c r="Z100" s="271">
        <f t="shared" si="20"/>
        <v>2731307684.6049905</v>
      </c>
      <c r="AA100" s="271">
        <f t="shared" si="32"/>
        <v>2899768766.1201143</v>
      </c>
      <c r="AB100" s="271"/>
      <c r="AC100" s="33" t="str">
        <f t="shared" si="21"/>
        <v>BERTAHAP</v>
      </c>
      <c r="AD100" s="273">
        <f t="shared" si="22"/>
        <v>0</v>
      </c>
      <c r="AE100" s="274">
        <v>2</v>
      </c>
      <c r="AF100" s="275"/>
      <c r="AG100" s="271" t="e">
        <f>IF(AF100&gt;#REF!,"LB","KR")</f>
        <v>#REF!</v>
      </c>
      <c r="AH100" s="275">
        <v>2364789000</v>
      </c>
      <c r="AI100" s="275">
        <v>2665495000</v>
      </c>
      <c r="AJ100" s="275">
        <v>2829897000</v>
      </c>
      <c r="AK100" s="276">
        <v>3004439000</v>
      </c>
      <c r="AL100" s="276">
        <v>2829897000</v>
      </c>
      <c r="AM100" s="275">
        <v>3004439000</v>
      </c>
      <c r="AN100" s="275">
        <f t="shared" si="50"/>
        <v>3189746000</v>
      </c>
      <c r="AO100" s="16"/>
      <c r="AP100" s="16"/>
      <c r="AQ100" s="278">
        <f t="shared" si="24"/>
        <v>-1820259.4049999975</v>
      </c>
      <c r="AR100" s="311"/>
      <c r="AS100" s="280"/>
      <c r="AT100" s="280"/>
      <c r="AU100" s="280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282">
        <v>17</v>
      </c>
      <c r="BT100" s="283" t="s">
        <v>150</v>
      </c>
      <c r="BU100" s="283" t="str">
        <f>F89</f>
        <v>2BR-3</v>
      </c>
      <c r="BV100" s="284" t="str">
        <f>D89</f>
        <v>03</v>
      </c>
      <c r="BW100" s="285">
        <f t="shared" ref="BW100:BX103" si="69">G89</f>
        <v>85</v>
      </c>
      <c r="BX100" s="285">
        <f t="shared" si="69"/>
        <v>74</v>
      </c>
      <c r="BY100" s="286">
        <f>O89</f>
        <v>28584814.360000003</v>
      </c>
      <c r="BZ100" s="286">
        <f t="shared" ref="BZ100:CC103" si="70">AH89</f>
        <v>1944382000</v>
      </c>
      <c r="CA100" s="286">
        <f t="shared" si="70"/>
        <v>2191630000</v>
      </c>
      <c r="CB100" s="286">
        <f t="shared" si="70"/>
        <v>2326804000</v>
      </c>
      <c r="CC100" s="286">
        <f t="shared" si="70"/>
        <v>2470317000</v>
      </c>
      <c r="CD100" s="286">
        <f>AN89</f>
        <v>2622680000</v>
      </c>
      <c r="CE100" s="16">
        <v>8</v>
      </c>
      <c r="CF100" s="43">
        <f t="shared" si="33"/>
        <v>2999690820</v>
      </c>
      <c r="CG100" s="197">
        <f t="shared" si="33"/>
        <v>3184705340</v>
      </c>
    </row>
    <row r="101" spans="1:85">
      <c r="A101" s="3">
        <f t="shared" si="31"/>
        <v>62</v>
      </c>
      <c r="B101" s="263">
        <v>6</v>
      </c>
      <c r="C101" s="264" t="s">
        <v>149</v>
      </c>
      <c r="D101" s="299">
        <v>11</v>
      </c>
      <c r="E101" s="266"/>
      <c r="F101" s="41" t="s">
        <v>62</v>
      </c>
      <c r="G101" s="267">
        <f t="shared" si="3"/>
        <v>101</v>
      </c>
      <c r="H101" s="267">
        <f t="shared" si="4"/>
        <v>90</v>
      </c>
      <c r="I101" s="268">
        <f t="shared" si="5"/>
        <v>26966806</v>
      </c>
      <c r="J101" s="268">
        <f t="shared" si="6"/>
        <v>1</v>
      </c>
      <c r="K101" s="269">
        <f t="shared" si="7"/>
        <v>1.06</v>
      </c>
      <c r="L101" s="270">
        <f t="shared" si="68"/>
        <v>1</v>
      </c>
      <c r="M101" s="271">
        <f t="shared" si="9"/>
        <v>23886754.874880329</v>
      </c>
      <c r="N101" s="271">
        <f t="shared" si="10"/>
        <v>26924189.27904306</v>
      </c>
      <c r="O101" s="271">
        <f t="shared" si="11"/>
        <v>28584814.360000003</v>
      </c>
      <c r="P101" s="271">
        <f t="shared" si="12"/>
        <v>30347863.162277672</v>
      </c>
      <c r="Q101" s="272">
        <f t="shared" si="13"/>
        <v>28584814.360000003</v>
      </c>
      <c r="R101" s="271">
        <f t="shared" si="13"/>
        <v>30347863.162277672</v>
      </c>
      <c r="S101" s="271">
        <f t="shared" si="14"/>
        <v>32219652.956890158</v>
      </c>
      <c r="T101" s="271"/>
      <c r="U101" s="271">
        <f t="shared" si="15"/>
        <v>2149807938.7392297</v>
      </c>
      <c r="V101" s="271">
        <f t="shared" si="16"/>
        <v>2423177035.1138754</v>
      </c>
      <c r="W101" s="271">
        <f t="shared" si="17"/>
        <v>2572633292.4000001</v>
      </c>
      <c r="X101" s="272">
        <f t="shared" si="18"/>
        <v>2731307684.6049905</v>
      </c>
      <c r="Y101" s="272">
        <f t="shared" si="19"/>
        <v>2572633292.4000001</v>
      </c>
      <c r="Z101" s="271">
        <f t="shared" si="20"/>
        <v>2731307684.6049905</v>
      </c>
      <c r="AA101" s="271">
        <f t="shared" si="32"/>
        <v>2899768766.1201143</v>
      </c>
      <c r="AB101" s="271"/>
      <c r="AC101" s="33" t="str">
        <f t="shared" si="21"/>
        <v>BERTAHAP</v>
      </c>
      <c r="AD101" s="273">
        <f t="shared" si="22"/>
        <v>0</v>
      </c>
      <c r="AE101" s="274">
        <v>2</v>
      </c>
      <c r="AF101" s="275"/>
      <c r="AG101" s="271" t="e">
        <f>IF(AF101&gt;#REF!,"LB","KR")</f>
        <v>#REF!</v>
      </c>
      <c r="AH101" s="275">
        <v>2364789000</v>
      </c>
      <c r="AI101" s="275">
        <v>2665495000</v>
      </c>
      <c r="AJ101" s="275">
        <v>2829897000</v>
      </c>
      <c r="AK101" s="276">
        <v>3004439000</v>
      </c>
      <c r="AL101" s="276">
        <v>2829897000</v>
      </c>
      <c r="AM101" s="275">
        <v>3004439000</v>
      </c>
      <c r="AN101" s="275">
        <f t="shared" si="50"/>
        <v>3189746000</v>
      </c>
      <c r="AO101" s="16"/>
      <c r="AP101" s="16"/>
      <c r="AQ101" s="278">
        <f t="shared" si="24"/>
        <v>-1820259.4049999975</v>
      </c>
      <c r="AR101" s="311"/>
      <c r="AS101" s="280"/>
      <c r="AT101" s="280"/>
      <c r="AU101" s="280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282"/>
      <c r="BT101" s="283"/>
      <c r="BU101" s="283" t="str">
        <f>F90</f>
        <v>2BR-5</v>
      </c>
      <c r="BV101" s="284" t="str">
        <f>D90</f>
        <v>05</v>
      </c>
      <c r="BW101" s="285">
        <f t="shared" si="69"/>
        <v>85</v>
      </c>
      <c r="BX101" s="285">
        <f t="shared" si="69"/>
        <v>74</v>
      </c>
      <c r="BY101" s="286">
        <f>O90</f>
        <v>28584814.360000003</v>
      </c>
      <c r="BZ101" s="286">
        <f t="shared" si="70"/>
        <v>1944382000</v>
      </c>
      <c r="CA101" s="286">
        <f t="shared" si="70"/>
        <v>2191630000</v>
      </c>
      <c r="CB101" s="286">
        <f t="shared" si="70"/>
        <v>2326804000</v>
      </c>
      <c r="CC101" s="286">
        <f t="shared" si="70"/>
        <v>2470317000</v>
      </c>
      <c r="CD101" s="286">
        <f>AN90</f>
        <v>2622680000</v>
      </c>
      <c r="CE101" s="16"/>
      <c r="CF101" s="43">
        <f t="shared" si="33"/>
        <v>2999690820</v>
      </c>
      <c r="CG101" s="197">
        <f t="shared" si="33"/>
        <v>3184705340</v>
      </c>
    </row>
    <row r="102" spans="1:85">
      <c r="A102" s="3">
        <f t="shared" si="31"/>
        <v>63</v>
      </c>
      <c r="B102" s="263">
        <v>7</v>
      </c>
      <c r="C102" s="264" t="s">
        <v>149</v>
      </c>
      <c r="D102" s="299">
        <v>19</v>
      </c>
      <c r="E102" s="266"/>
      <c r="F102" s="41" t="s">
        <v>78</v>
      </c>
      <c r="G102" s="267">
        <f t="shared" si="3"/>
        <v>138</v>
      </c>
      <c r="H102" s="267">
        <f t="shared" si="4"/>
        <v>120</v>
      </c>
      <c r="I102" s="268">
        <f t="shared" si="5"/>
        <v>26966806</v>
      </c>
      <c r="J102" s="268">
        <f t="shared" si="6"/>
        <v>1</v>
      </c>
      <c r="K102" s="269">
        <f t="shared" si="7"/>
        <v>1.06</v>
      </c>
      <c r="L102" s="270">
        <f t="shared" si="68"/>
        <v>1</v>
      </c>
      <c r="M102" s="271">
        <f t="shared" si="9"/>
        <v>23886754.874880329</v>
      </c>
      <c r="N102" s="271">
        <f t="shared" si="10"/>
        <v>26924189.27904306</v>
      </c>
      <c r="O102" s="271">
        <f t="shared" si="11"/>
        <v>28584814.360000003</v>
      </c>
      <c r="P102" s="271">
        <f t="shared" si="12"/>
        <v>30347863.162277672</v>
      </c>
      <c r="Q102" s="272">
        <f t="shared" si="13"/>
        <v>28584814.360000003</v>
      </c>
      <c r="R102" s="271">
        <f t="shared" si="13"/>
        <v>30347863.162277672</v>
      </c>
      <c r="S102" s="271">
        <f t="shared" si="14"/>
        <v>32219652.956890158</v>
      </c>
      <c r="T102" s="271"/>
      <c r="U102" s="271">
        <f t="shared" si="15"/>
        <v>2866410584.9856396</v>
      </c>
      <c r="V102" s="271">
        <f t="shared" si="16"/>
        <v>3230902713.485167</v>
      </c>
      <c r="W102" s="271">
        <f t="shared" si="17"/>
        <v>3430177723.2000003</v>
      </c>
      <c r="X102" s="272">
        <f t="shared" si="18"/>
        <v>3641743579.4733205</v>
      </c>
      <c r="Y102" s="272">
        <f t="shared" si="19"/>
        <v>3430177723.2000003</v>
      </c>
      <c r="Z102" s="271">
        <f t="shared" si="20"/>
        <v>3641743579.4733205</v>
      </c>
      <c r="AA102" s="271">
        <f t="shared" si="32"/>
        <v>3866358354.8268189</v>
      </c>
      <c r="AB102" s="271"/>
      <c r="AC102" s="33" t="str">
        <f t="shared" si="21"/>
        <v>BERTAHAP</v>
      </c>
      <c r="AD102" s="273">
        <f t="shared" si="22"/>
        <v>0</v>
      </c>
      <c r="AE102" s="274">
        <v>2</v>
      </c>
      <c r="AF102" s="275"/>
      <c r="AG102" s="271" t="e">
        <f>IF(AF102&gt;#REF!,"LB","KR")</f>
        <v>#REF!</v>
      </c>
      <c r="AH102" s="275">
        <v>3153052000</v>
      </c>
      <c r="AI102" s="275">
        <v>3553993000</v>
      </c>
      <c r="AJ102" s="275">
        <v>3773196000</v>
      </c>
      <c r="AK102" s="276">
        <v>4005918000</v>
      </c>
      <c r="AL102" s="276">
        <v>3773196000</v>
      </c>
      <c r="AM102" s="275">
        <v>4005918000</v>
      </c>
      <c r="AN102" s="275">
        <f t="shared" si="50"/>
        <v>4252995000</v>
      </c>
      <c r="AO102" s="16"/>
      <c r="AP102" s="16"/>
      <c r="AQ102" s="278">
        <f t="shared" si="24"/>
        <v>-1820259.4049999975</v>
      </c>
      <c r="AR102" s="311"/>
      <c r="AS102" s="280"/>
      <c r="AT102" s="280"/>
      <c r="AU102" s="280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282"/>
      <c r="BT102" s="310"/>
      <c r="BU102" s="283" t="str">
        <f>F91</f>
        <v>2BR-7</v>
      </c>
      <c r="BV102" s="284" t="str">
        <f>D91</f>
        <v>07</v>
      </c>
      <c r="BW102" s="285">
        <f t="shared" si="69"/>
        <v>101</v>
      </c>
      <c r="BX102" s="285">
        <f t="shared" si="69"/>
        <v>90</v>
      </c>
      <c r="BY102" s="286">
        <f>O91</f>
        <v>28584814.360000003</v>
      </c>
      <c r="BZ102" s="286">
        <f t="shared" si="70"/>
        <v>2364789000</v>
      </c>
      <c r="CA102" s="286">
        <f t="shared" si="70"/>
        <v>2665495000</v>
      </c>
      <c r="CB102" s="286">
        <f t="shared" si="70"/>
        <v>2829897000</v>
      </c>
      <c r="CC102" s="286">
        <f t="shared" si="70"/>
        <v>3004439000</v>
      </c>
      <c r="CD102" s="286">
        <f>AN91</f>
        <v>3189746000</v>
      </c>
      <c r="CE102" s="16"/>
      <c r="CF102" s="43">
        <f t="shared" si="33"/>
        <v>3999587760</v>
      </c>
      <c r="CG102" s="197">
        <f t="shared" si="33"/>
        <v>4246273080</v>
      </c>
    </row>
    <row r="103" spans="1:85">
      <c r="A103" s="3">
        <f t="shared" si="31"/>
        <v>64</v>
      </c>
      <c r="B103" s="263">
        <v>8</v>
      </c>
      <c r="C103" s="264" t="s">
        <v>149</v>
      </c>
      <c r="D103" s="299">
        <v>21</v>
      </c>
      <c r="E103" s="266"/>
      <c r="F103" s="41" t="s">
        <v>84</v>
      </c>
      <c r="G103" s="267">
        <f t="shared" si="3"/>
        <v>132</v>
      </c>
      <c r="H103" s="267">
        <f t="shared" si="4"/>
        <v>112</v>
      </c>
      <c r="I103" s="268">
        <f t="shared" si="5"/>
        <v>26966806</v>
      </c>
      <c r="J103" s="268">
        <f t="shared" si="6"/>
        <v>3</v>
      </c>
      <c r="K103" s="269">
        <f t="shared" si="7"/>
        <v>1.1000000000000001</v>
      </c>
      <c r="L103" s="270">
        <f t="shared" si="68"/>
        <v>1</v>
      </c>
      <c r="M103" s="271">
        <f t="shared" si="9"/>
        <v>24788141.851290904</v>
      </c>
      <c r="N103" s="271">
        <f t="shared" si="10"/>
        <v>27940196.421648458</v>
      </c>
      <c r="O103" s="271">
        <f t="shared" si="11"/>
        <v>29663486.600000001</v>
      </c>
      <c r="P103" s="271">
        <f t="shared" si="12"/>
        <v>31493065.545759849</v>
      </c>
      <c r="Q103" s="272">
        <f t="shared" si="13"/>
        <v>29663486.600000001</v>
      </c>
      <c r="R103" s="271">
        <f t="shared" si="13"/>
        <v>31493065.545759849</v>
      </c>
      <c r="S103" s="271">
        <f t="shared" si="14"/>
        <v>33435488.917527519</v>
      </c>
      <c r="T103" s="271"/>
      <c r="U103" s="271">
        <f t="shared" si="15"/>
        <v>2776271887.3445811</v>
      </c>
      <c r="V103" s="271">
        <f t="shared" si="16"/>
        <v>3129301999.2246275</v>
      </c>
      <c r="W103" s="271">
        <f t="shared" si="17"/>
        <v>3322310499.2000003</v>
      </c>
      <c r="X103" s="272">
        <f t="shared" si="18"/>
        <v>3527223341.125103</v>
      </c>
      <c r="Y103" s="272">
        <f t="shared" si="19"/>
        <v>3322310499.2000003</v>
      </c>
      <c r="Z103" s="271">
        <f t="shared" si="20"/>
        <v>3527223341.125103</v>
      </c>
      <c r="AA103" s="271">
        <f t="shared" si="32"/>
        <v>3744774758.763082</v>
      </c>
      <c r="AB103" s="271"/>
      <c r="AC103" s="33" t="str">
        <f t="shared" si="21"/>
        <v>BERTAHAP</v>
      </c>
      <c r="AD103" s="273">
        <f t="shared" si="22"/>
        <v>0</v>
      </c>
      <c r="AE103" s="274">
        <v>2</v>
      </c>
      <c r="AF103" s="275"/>
      <c r="AG103" s="271" t="e">
        <f>IF(AF103&gt;#REF!,"LB","KR")</f>
        <v>#REF!</v>
      </c>
      <c r="AH103" s="275">
        <v>3053900000</v>
      </c>
      <c r="AI103" s="275">
        <v>3442233000</v>
      </c>
      <c r="AJ103" s="275">
        <v>3654542000</v>
      </c>
      <c r="AK103" s="276">
        <v>3879946000</v>
      </c>
      <c r="AL103" s="276">
        <v>3654542000</v>
      </c>
      <c r="AM103" s="275">
        <v>3879946000</v>
      </c>
      <c r="AN103" s="275">
        <f t="shared" si="50"/>
        <v>4119253000</v>
      </c>
      <c r="AO103" s="16"/>
      <c r="AP103" s="16"/>
      <c r="AQ103" s="278">
        <f t="shared" si="24"/>
        <v>-741587.16499999911</v>
      </c>
      <c r="AR103" s="311"/>
      <c r="AS103" s="280"/>
      <c r="AT103" s="280"/>
      <c r="AU103" s="280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282"/>
      <c r="BT103" s="310"/>
      <c r="BU103" s="283" t="str">
        <f>F92</f>
        <v>2BR-9</v>
      </c>
      <c r="BV103" s="284" t="str">
        <f>D92</f>
        <v>09</v>
      </c>
      <c r="BW103" s="285">
        <f t="shared" si="69"/>
        <v>101</v>
      </c>
      <c r="BX103" s="285">
        <f t="shared" si="69"/>
        <v>90</v>
      </c>
      <c r="BY103" s="286">
        <f>O92</f>
        <v>28584814.360000003</v>
      </c>
      <c r="BZ103" s="286">
        <f t="shared" si="70"/>
        <v>2364789000</v>
      </c>
      <c r="CA103" s="286">
        <f t="shared" si="70"/>
        <v>2665495000</v>
      </c>
      <c r="CB103" s="286">
        <f t="shared" si="70"/>
        <v>2829897000</v>
      </c>
      <c r="CC103" s="286">
        <f t="shared" si="70"/>
        <v>3004439000</v>
      </c>
      <c r="CD103" s="286">
        <f>AN92</f>
        <v>3189746000</v>
      </c>
      <c r="CE103" s="16"/>
      <c r="CF103" s="43">
        <f t="shared" si="33"/>
        <v>3873814520</v>
      </c>
      <c r="CG103" s="197">
        <f t="shared" si="33"/>
        <v>4112742760</v>
      </c>
    </row>
    <row r="104" spans="1:85">
      <c r="A104" s="3">
        <f t="shared" si="31"/>
        <v>65</v>
      </c>
      <c r="B104" s="263">
        <v>1</v>
      </c>
      <c r="C104" s="264" t="s">
        <v>151</v>
      </c>
      <c r="D104" s="265" t="s">
        <v>19</v>
      </c>
      <c r="E104" s="266"/>
      <c r="F104" s="41" t="s">
        <v>72</v>
      </c>
      <c r="G104" s="267">
        <f t="shared" ref="G104:G167" si="71">SUMIF($V$10:$V$28,F104,$AA$10:$AA$28)</f>
        <v>175</v>
      </c>
      <c r="H104" s="267">
        <f t="shared" ref="H104:H167" si="72">SUMIF($V$10:$V$28,F104,$X$10:$X$28)</f>
        <v>156</v>
      </c>
      <c r="I104" s="268">
        <f t="shared" ref="I104:I167" si="73">$I$27</f>
        <v>26966806</v>
      </c>
      <c r="J104" s="268">
        <f t="shared" ref="J104:J167" si="74">SUMIF($AN$4:$AN$22,D104,$AO$4:$AO$22)</f>
        <v>5</v>
      </c>
      <c r="K104" s="269">
        <f t="shared" ref="K104:K167" si="75">IF(J104=$AJ$25,$AI$25,IF(J104=$AJ$26,$AI$26,IF(J104=$AJ$27,$AI$27,IF(J104=$AJ$28,$AI$28,IF(J104=$AJ$29,$AI$29,IF(J104=$AJ$30,$AI$30))))))</f>
        <v>1.08</v>
      </c>
      <c r="L104" s="319">
        <f>SUMIF($AN$4:$AN$22,D104,$BE$4:$BE$22)</f>
        <v>1.01</v>
      </c>
      <c r="M104" s="271">
        <f t="shared" ref="M104:M167" si="76">$O104/(1+6%/12)^36</f>
        <v>24580822.846716471</v>
      </c>
      <c r="N104" s="271">
        <f t="shared" ref="N104:N167" si="77">$O104/(1+6%/12)^12</f>
        <v>27706514.778849214</v>
      </c>
      <c r="O104" s="271">
        <f t="shared" ref="O104:O167" si="78">$I$27*K104*L104</f>
        <v>29415391.9848</v>
      </c>
      <c r="P104" s="271">
        <f t="shared" ref="P104:P167" si="79">$O104*(1+6%/12)^12</f>
        <v>31229668.997558944</v>
      </c>
      <c r="Q104" s="272">
        <f t="shared" ref="Q104:R167" si="80">O104</f>
        <v>29415391.9848</v>
      </c>
      <c r="R104" s="271">
        <f t="shared" si="80"/>
        <v>31229668.997558944</v>
      </c>
      <c r="S104" s="271">
        <f t="shared" ref="S104:S167" si="81">$O104*(1+6%/12)^24</f>
        <v>33155846.646580923</v>
      </c>
      <c r="T104" s="271"/>
      <c r="U104" s="271">
        <f t="shared" ref="U104:U167" si="82">M104*H104</f>
        <v>3834608364.0877695</v>
      </c>
      <c r="V104" s="271">
        <f t="shared" ref="V104:V167" si="83">N104*H104</f>
        <v>4322216305.5004778</v>
      </c>
      <c r="W104" s="271">
        <f t="shared" ref="W104:W167" si="84">O104*H104</f>
        <v>4588801149.6288004</v>
      </c>
      <c r="X104" s="272">
        <f t="shared" ref="X104:X167" si="85">P104*H104</f>
        <v>4871828363.619195</v>
      </c>
      <c r="Y104" s="272">
        <f t="shared" ref="Y104:Y167" si="86">Q104*H104</f>
        <v>4588801149.6288004</v>
      </c>
      <c r="Z104" s="271">
        <f t="shared" ref="Z104:Z167" si="87">R104*H104</f>
        <v>4871828363.619195</v>
      </c>
      <c r="AA104" s="271">
        <f t="shared" si="32"/>
        <v>5172312076.8666239</v>
      </c>
      <c r="AB104" s="271"/>
      <c r="AC104" s="33" t="str">
        <f t="shared" ref="AC104:AC167" si="88">IF(AE104=$H$32,$M$32,IF(AE104=$H$33,$M$33,IF(AE104=$H$34,$M$34)))</f>
        <v>BERTAHAP</v>
      </c>
      <c r="AD104" s="273">
        <f t="shared" ref="AD104:AD167" si="89">IF(AC104=$M$32,$N$32,IF(AC104=$M$33,$N$33,$N$34))</f>
        <v>0</v>
      </c>
      <c r="AE104" s="274">
        <v>2</v>
      </c>
      <c r="AF104" s="275"/>
      <c r="AG104" s="271" t="e">
        <f>IF(AF104&gt;#REF!,"LB","KR")</f>
        <v>#REF!</v>
      </c>
      <c r="AH104" s="275">
        <v>4218070000</v>
      </c>
      <c r="AI104" s="275">
        <v>4754438000</v>
      </c>
      <c r="AJ104" s="275">
        <v>5047682000</v>
      </c>
      <c r="AK104" s="276">
        <v>5359012000</v>
      </c>
      <c r="AL104" s="276">
        <v>5047682000</v>
      </c>
      <c r="AM104" s="275">
        <v>5359012000</v>
      </c>
      <c r="AN104" s="275">
        <f t="shared" si="50"/>
        <v>5689544000</v>
      </c>
      <c r="AO104" s="16"/>
      <c r="AP104" s="16"/>
      <c r="AQ104" s="278">
        <f t="shared" ref="AQ104:AQ167" si="90">O104-$O$318</f>
        <v>-989681.78020000085</v>
      </c>
      <c r="AR104" s="311"/>
      <c r="AS104" s="280"/>
      <c r="AT104" s="280"/>
      <c r="AU104" s="280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282">
        <v>18</v>
      </c>
      <c r="BT104" s="283" t="s">
        <v>147</v>
      </c>
      <c r="BU104" s="283" t="str">
        <f>F79</f>
        <v>3BR-21</v>
      </c>
      <c r="BV104" s="284">
        <f>D79</f>
        <v>21</v>
      </c>
      <c r="BW104" s="285">
        <f>G79</f>
        <v>132</v>
      </c>
      <c r="BX104" s="285">
        <f>H79</f>
        <v>112</v>
      </c>
      <c r="BY104" s="286">
        <f>O79</f>
        <v>29663486.600000001</v>
      </c>
      <c r="BZ104" s="286">
        <f>AH79</f>
        <v>3053900000</v>
      </c>
      <c r="CA104" s="286">
        <f>AI79</f>
        <v>3442233000</v>
      </c>
      <c r="CB104" s="286">
        <f>AJ79</f>
        <v>3654542000</v>
      </c>
      <c r="CC104" s="286">
        <f>AK79</f>
        <v>3879946000</v>
      </c>
      <c r="CD104" s="286">
        <f>AN79</f>
        <v>4119253000</v>
      </c>
      <c r="CE104" s="16">
        <v>3</v>
      </c>
      <c r="CF104" s="43">
        <f t="shared" si="33"/>
        <v>5350542920</v>
      </c>
      <c r="CG104" s="197">
        <f t="shared" si="33"/>
        <v>5680552720</v>
      </c>
    </row>
    <row r="105" spans="1:85">
      <c r="A105" s="3">
        <f t="shared" ref="A105:A168" si="91">A104+1</f>
        <v>66</v>
      </c>
      <c r="B105" s="263">
        <v>2</v>
      </c>
      <c r="C105" s="264" t="s">
        <v>151</v>
      </c>
      <c r="D105" s="265" t="s">
        <v>29</v>
      </c>
      <c r="E105" s="266"/>
      <c r="F105" s="41" t="s">
        <v>74</v>
      </c>
      <c r="G105" s="267">
        <f t="shared" si="71"/>
        <v>85</v>
      </c>
      <c r="H105" s="267">
        <f t="shared" si="72"/>
        <v>74</v>
      </c>
      <c r="I105" s="268">
        <f t="shared" si="73"/>
        <v>26966806</v>
      </c>
      <c r="J105" s="268">
        <f t="shared" si="74"/>
        <v>1</v>
      </c>
      <c r="K105" s="269">
        <f t="shared" si="75"/>
        <v>1.06</v>
      </c>
      <c r="L105" s="319">
        <f t="shared" ref="L105:L113" si="92">SUMIF($AN$4:$AN$22,D105,$BE$4:$BE$22)</f>
        <v>1.01</v>
      </c>
      <c r="M105" s="271">
        <f t="shared" si="76"/>
        <v>24125622.423629135</v>
      </c>
      <c r="N105" s="271">
        <f t="shared" si="77"/>
        <v>27193431.171833493</v>
      </c>
      <c r="O105" s="271">
        <f t="shared" si="78"/>
        <v>28870662.503600005</v>
      </c>
      <c r="P105" s="271">
        <f t="shared" si="79"/>
        <v>30651341.793900453</v>
      </c>
      <c r="Q105" s="272">
        <f t="shared" si="80"/>
        <v>28870662.503600005</v>
      </c>
      <c r="R105" s="271">
        <f t="shared" si="80"/>
        <v>30651341.793900453</v>
      </c>
      <c r="S105" s="271">
        <f t="shared" si="81"/>
        <v>32541849.486459062</v>
      </c>
      <c r="T105" s="271"/>
      <c r="U105" s="271">
        <f t="shared" si="82"/>
        <v>1785296059.348556</v>
      </c>
      <c r="V105" s="271">
        <f t="shared" si="83"/>
        <v>2012313906.7156785</v>
      </c>
      <c r="W105" s="271">
        <f t="shared" si="84"/>
        <v>2136429025.2664003</v>
      </c>
      <c r="X105" s="272">
        <f t="shared" si="85"/>
        <v>2268199292.7486334</v>
      </c>
      <c r="Y105" s="272">
        <f t="shared" si="86"/>
        <v>2136429025.2664003</v>
      </c>
      <c r="Z105" s="271">
        <f t="shared" si="87"/>
        <v>2268199292.7486334</v>
      </c>
      <c r="AA105" s="271">
        <f t="shared" ref="AA105:AA168" si="93">S105*H105</f>
        <v>2408096861.9979706</v>
      </c>
      <c r="AB105" s="271"/>
      <c r="AC105" s="33" t="str">
        <f t="shared" si="88"/>
        <v>BERTAHAP</v>
      </c>
      <c r="AD105" s="273">
        <f t="shared" si="89"/>
        <v>0</v>
      </c>
      <c r="AE105" s="274">
        <v>2</v>
      </c>
      <c r="AF105" s="275"/>
      <c r="AG105" s="271" t="e">
        <f>IF(AF105&gt;#REF!,"LB","KR")</f>
        <v>#REF!</v>
      </c>
      <c r="AH105" s="275">
        <v>1963826000</v>
      </c>
      <c r="AI105" s="275">
        <v>2213546000</v>
      </c>
      <c r="AJ105" s="275">
        <v>2350072000</v>
      </c>
      <c r="AK105" s="276">
        <v>2495020000</v>
      </c>
      <c r="AL105" s="276">
        <v>2350072000</v>
      </c>
      <c r="AM105" s="275">
        <v>2495020000</v>
      </c>
      <c r="AN105" s="275">
        <f t="shared" si="50"/>
        <v>2648907000</v>
      </c>
      <c r="AO105" s="16"/>
      <c r="AP105" s="16"/>
      <c r="AQ105" s="278">
        <f t="shared" si="90"/>
        <v>-1534411.2613999955</v>
      </c>
      <c r="AR105" s="311"/>
      <c r="AS105" s="280"/>
      <c r="AT105" s="280"/>
      <c r="AU105" s="280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282">
        <v>19</v>
      </c>
      <c r="BT105" s="283" t="s">
        <v>150</v>
      </c>
      <c r="BU105" s="283" t="str">
        <f>F93</f>
        <v>2BR-11</v>
      </c>
      <c r="BV105" s="284">
        <f>D93</f>
        <v>11</v>
      </c>
      <c r="BW105" s="285">
        <f>G93</f>
        <v>101</v>
      </c>
      <c r="BX105" s="285">
        <f>H93</f>
        <v>90</v>
      </c>
      <c r="BY105" s="286">
        <f>O93</f>
        <v>28584814.360000003</v>
      </c>
      <c r="BZ105" s="286">
        <f t="shared" ref="BZ105:CC106" si="94">AH93</f>
        <v>2364789000</v>
      </c>
      <c r="CA105" s="286">
        <f t="shared" si="94"/>
        <v>2665495000</v>
      </c>
      <c r="CB105" s="286">
        <f t="shared" si="94"/>
        <v>2829897000</v>
      </c>
      <c r="CC105" s="286">
        <f t="shared" si="94"/>
        <v>3004439000</v>
      </c>
      <c r="CD105" s="286">
        <f>AN93</f>
        <v>3189746000</v>
      </c>
      <c r="CE105" s="16">
        <v>4</v>
      </c>
      <c r="CF105" s="43">
        <f t="shared" ref="CF105:CG168" si="95">AJ105+(AJ105*6%)</f>
        <v>2491076320</v>
      </c>
      <c r="CG105" s="197">
        <f t="shared" si="95"/>
        <v>2644721200</v>
      </c>
    </row>
    <row r="106" spans="1:85">
      <c r="A106" s="3">
        <f t="shared" si="91"/>
        <v>67</v>
      </c>
      <c r="B106" s="263">
        <v>3</v>
      </c>
      <c r="C106" s="264" t="s">
        <v>151</v>
      </c>
      <c r="D106" s="265" t="s">
        <v>32</v>
      </c>
      <c r="E106" s="266"/>
      <c r="F106" s="41" t="s">
        <v>56</v>
      </c>
      <c r="G106" s="267">
        <f t="shared" si="71"/>
        <v>85</v>
      </c>
      <c r="H106" s="267">
        <f t="shared" si="72"/>
        <v>74</v>
      </c>
      <c r="I106" s="268">
        <f t="shared" si="73"/>
        <v>26966806</v>
      </c>
      <c r="J106" s="268">
        <f t="shared" si="74"/>
        <v>1</v>
      </c>
      <c r="K106" s="269">
        <f t="shared" si="75"/>
        <v>1.06</v>
      </c>
      <c r="L106" s="319">
        <f t="shared" si="92"/>
        <v>1.01</v>
      </c>
      <c r="M106" s="271">
        <f t="shared" si="76"/>
        <v>24125622.423629135</v>
      </c>
      <c r="N106" s="271">
        <f t="shared" si="77"/>
        <v>27193431.171833493</v>
      </c>
      <c r="O106" s="271">
        <f t="shared" si="78"/>
        <v>28870662.503600005</v>
      </c>
      <c r="P106" s="271">
        <f t="shared" si="79"/>
        <v>30651341.793900453</v>
      </c>
      <c r="Q106" s="272">
        <f t="shared" si="80"/>
        <v>28870662.503600005</v>
      </c>
      <c r="R106" s="271">
        <f t="shared" si="80"/>
        <v>30651341.793900453</v>
      </c>
      <c r="S106" s="271">
        <f t="shared" si="81"/>
        <v>32541849.486459062</v>
      </c>
      <c r="T106" s="271"/>
      <c r="U106" s="271">
        <f t="shared" si="82"/>
        <v>1785296059.348556</v>
      </c>
      <c r="V106" s="271">
        <f t="shared" si="83"/>
        <v>2012313906.7156785</v>
      </c>
      <c r="W106" s="271">
        <f t="shared" si="84"/>
        <v>2136429025.2664003</v>
      </c>
      <c r="X106" s="272">
        <f t="shared" si="85"/>
        <v>2268199292.7486334</v>
      </c>
      <c r="Y106" s="272">
        <f t="shared" si="86"/>
        <v>2136429025.2664003</v>
      </c>
      <c r="Z106" s="271">
        <f t="shared" si="87"/>
        <v>2268199292.7486334</v>
      </c>
      <c r="AA106" s="271">
        <f t="shared" si="93"/>
        <v>2408096861.9979706</v>
      </c>
      <c r="AB106" s="271"/>
      <c r="AC106" s="33" t="str">
        <f t="shared" si="88"/>
        <v>BERTAHAP</v>
      </c>
      <c r="AD106" s="273">
        <f t="shared" si="89"/>
        <v>0</v>
      </c>
      <c r="AE106" s="274">
        <v>2</v>
      </c>
      <c r="AF106" s="275"/>
      <c r="AG106" s="271" t="e">
        <f>IF(AF106&gt;#REF!,"LB","KR")</f>
        <v>#REF!</v>
      </c>
      <c r="AH106" s="275">
        <v>1963826000</v>
      </c>
      <c r="AI106" s="275">
        <v>2213546000</v>
      </c>
      <c r="AJ106" s="275">
        <v>2350072000</v>
      </c>
      <c r="AK106" s="276">
        <v>2495020000</v>
      </c>
      <c r="AL106" s="276">
        <v>2350072000</v>
      </c>
      <c r="AM106" s="275">
        <v>2495020000</v>
      </c>
      <c r="AN106" s="275">
        <f t="shared" si="50"/>
        <v>2648907000</v>
      </c>
      <c r="AO106" s="16"/>
      <c r="AP106" s="16"/>
      <c r="AQ106" s="278">
        <f t="shared" si="90"/>
        <v>-1534411.2613999955</v>
      </c>
      <c r="AR106" s="311"/>
      <c r="AS106" s="280"/>
      <c r="AT106" s="280"/>
      <c r="AU106" s="280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282"/>
      <c r="BT106" s="310"/>
      <c r="BU106" s="283" t="str">
        <f>F94</f>
        <v>3BR-19</v>
      </c>
      <c r="BV106" s="284">
        <f>D94</f>
        <v>19</v>
      </c>
      <c r="BW106" s="285">
        <f>G94</f>
        <v>138</v>
      </c>
      <c r="BX106" s="285">
        <f>H94</f>
        <v>120</v>
      </c>
      <c r="BY106" s="286">
        <f>O94</f>
        <v>28584814.360000003</v>
      </c>
      <c r="BZ106" s="286">
        <f t="shared" si="94"/>
        <v>3153052000</v>
      </c>
      <c r="CA106" s="286">
        <f t="shared" si="94"/>
        <v>3553993000</v>
      </c>
      <c r="CB106" s="286">
        <f t="shared" si="94"/>
        <v>3773196000</v>
      </c>
      <c r="CC106" s="286">
        <f t="shared" si="94"/>
        <v>4005918000</v>
      </c>
      <c r="CD106" s="286">
        <f>AN94</f>
        <v>4252995000</v>
      </c>
      <c r="CE106" s="16"/>
      <c r="CF106" s="43">
        <f t="shared" si="95"/>
        <v>2491076320</v>
      </c>
      <c r="CG106" s="197">
        <f t="shared" si="95"/>
        <v>2644721200</v>
      </c>
    </row>
    <row r="107" spans="1:85">
      <c r="A107" s="3">
        <f t="shared" si="91"/>
        <v>68</v>
      </c>
      <c r="B107" s="263">
        <v>4</v>
      </c>
      <c r="C107" s="264" t="s">
        <v>151</v>
      </c>
      <c r="D107" s="265" t="s">
        <v>38</v>
      </c>
      <c r="E107" s="266"/>
      <c r="F107" s="41" t="s">
        <v>58</v>
      </c>
      <c r="G107" s="267">
        <f t="shared" si="71"/>
        <v>101</v>
      </c>
      <c r="H107" s="267">
        <f t="shared" si="72"/>
        <v>90</v>
      </c>
      <c r="I107" s="268">
        <f t="shared" si="73"/>
        <v>26966806</v>
      </c>
      <c r="J107" s="268">
        <f t="shared" si="74"/>
        <v>1</v>
      </c>
      <c r="K107" s="269">
        <f t="shared" si="75"/>
        <v>1.06</v>
      </c>
      <c r="L107" s="319">
        <f t="shared" si="92"/>
        <v>1.01</v>
      </c>
      <c r="M107" s="271">
        <f t="shared" si="76"/>
        <v>24125622.423629135</v>
      </c>
      <c r="N107" s="271">
        <f t="shared" si="77"/>
        <v>27193431.171833493</v>
      </c>
      <c r="O107" s="271">
        <f t="shared" si="78"/>
        <v>28870662.503600005</v>
      </c>
      <c r="P107" s="271">
        <f t="shared" si="79"/>
        <v>30651341.793900453</v>
      </c>
      <c r="Q107" s="272">
        <f t="shared" si="80"/>
        <v>28870662.503600005</v>
      </c>
      <c r="R107" s="271">
        <f t="shared" si="80"/>
        <v>30651341.793900453</v>
      </c>
      <c r="S107" s="271">
        <f t="shared" si="81"/>
        <v>32541849.486459062</v>
      </c>
      <c r="T107" s="271"/>
      <c r="U107" s="271">
        <f t="shared" si="82"/>
        <v>2171306018.1266222</v>
      </c>
      <c r="V107" s="271">
        <f t="shared" si="83"/>
        <v>2447408805.4650145</v>
      </c>
      <c r="W107" s="271">
        <f t="shared" si="84"/>
        <v>2598359625.3240004</v>
      </c>
      <c r="X107" s="272">
        <f t="shared" si="85"/>
        <v>2758620761.4510407</v>
      </c>
      <c r="Y107" s="272">
        <f t="shared" si="86"/>
        <v>2598359625.3240004</v>
      </c>
      <c r="Z107" s="271">
        <f t="shared" si="87"/>
        <v>2758620761.4510407</v>
      </c>
      <c r="AA107" s="271">
        <f t="shared" si="93"/>
        <v>2928766453.7813153</v>
      </c>
      <c r="AB107" s="271"/>
      <c r="AC107" s="33" t="str">
        <f t="shared" si="88"/>
        <v>BERTAHAP</v>
      </c>
      <c r="AD107" s="273">
        <f t="shared" si="89"/>
        <v>0</v>
      </c>
      <c r="AE107" s="274">
        <v>2</v>
      </c>
      <c r="AF107" s="275"/>
      <c r="AG107" s="271" t="e">
        <f>IF(AF107&gt;#REF!,"LB","KR")</f>
        <v>#REF!</v>
      </c>
      <c r="AH107" s="275">
        <v>2388437000</v>
      </c>
      <c r="AI107" s="275">
        <v>2692150000</v>
      </c>
      <c r="AJ107" s="275">
        <v>2858196000</v>
      </c>
      <c r="AK107" s="276">
        <v>3034483000</v>
      </c>
      <c r="AL107" s="276">
        <v>2858196000</v>
      </c>
      <c r="AM107" s="275">
        <v>3034483000</v>
      </c>
      <c r="AN107" s="275">
        <f t="shared" si="50"/>
        <v>3221644000</v>
      </c>
      <c r="AO107" s="16"/>
      <c r="AP107" s="16"/>
      <c r="AQ107" s="278">
        <f t="shared" si="90"/>
        <v>-1534411.2613999955</v>
      </c>
      <c r="AR107" s="311"/>
      <c r="AS107" s="280"/>
      <c r="AT107" s="280"/>
      <c r="AU107" s="280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282">
        <v>20</v>
      </c>
      <c r="BT107" s="310" t="s">
        <v>49</v>
      </c>
      <c r="BU107" s="283" t="str">
        <f>F127</f>
        <v>2BR-11</v>
      </c>
      <c r="BV107" s="284">
        <f>D127</f>
        <v>11</v>
      </c>
      <c r="BW107" s="285">
        <f t="shared" ref="BW107:BX110" si="96">G127</f>
        <v>101</v>
      </c>
      <c r="BX107" s="285">
        <f t="shared" si="96"/>
        <v>90</v>
      </c>
      <c r="BY107" s="286">
        <f>O127</f>
        <v>29156510.647200003</v>
      </c>
      <c r="BZ107" s="286">
        <f t="shared" ref="BZ107:CC110" si="97">AH127</f>
        <v>2412085000</v>
      </c>
      <c r="CA107" s="286">
        <f t="shared" si="97"/>
        <v>2718805000</v>
      </c>
      <c r="CB107" s="286">
        <f t="shared" si="97"/>
        <v>2886495000</v>
      </c>
      <c r="CC107" s="286">
        <f t="shared" si="97"/>
        <v>3064528000</v>
      </c>
      <c r="CD107" s="286">
        <f>AN127</f>
        <v>3253541000</v>
      </c>
      <c r="CE107" s="16">
        <v>4</v>
      </c>
      <c r="CF107" s="43">
        <f t="shared" si="95"/>
        <v>3029687760</v>
      </c>
      <c r="CG107" s="197">
        <f t="shared" si="95"/>
        <v>3216551980</v>
      </c>
    </row>
    <row r="108" spans="1:85">
      <c r="A108" s="3">
        <f t="shared" si="91"/>
        <v>69</v>
      </c>
      <c r="B108" s="263">
        <v>5</v>
      </c>
      <c r="C108" s="264" t="s">
        <v>151</v>
      </c>
      <c r="D108" s="265" t="s">
        <v>44</v>
      </c>
      <c r="E108" s="266"/>
      <c r="F108" s="41" t="s">
        <v>60</v>
      </c>
      <c r="G108" s="267">
        <f t="shared" si="71"/>
        <v>101</v>
      </c>
      <c r="H108" s="267">
        <f t="shared" si="72"/>
        <v>90</v>
      </c>
      <c r="I108" s="268">
        <f t="shared" si="73"/>
        <v>26966806</v>
      </c>
      <c r="J108" s="268">
        <f t="shared" si="74"/>
        <v>1</v>
      </c>
      <c r="K108" s="269">
        <f t="shared" si="75"/>
        <v>1.06</v>
      </c>
      <c r="L108" s="319">
        <f t="shared" si="92"/>
        <v>1.01</v>
      </c>
      <c r="M108" s="271">
        <f t="shared" si="76"/>
        <v>24125622.423629135</v>
      </c>
      <c r="N108" s="271">
        <f t="shared" si="77"/>
        <v>27193431.171833493</v>
      </c>
      <c r="O108" s="271">
        <f t="shared" si="78"/>
        <v>28870662.503600005</v>
      </c>
      <c r="P108" s="271">
        <f t="shared" si="79"/>
        <v>30651341.793900453</v>
      </c>
      <c r="Q108" s="272">
        <f t="shared" si="80"/>
        <v>28870662.503600005</v>
      </c>
      <c r="R108" s="271">
        <f t="shared" si="80"/>
        <v>30651341.793900453</v>
      </c>
      <c r="S108" s="271">
        <f t="shared" si="81"/>
        <v>32541849.486459062</v>
      </c>
      <c r="T108" s="271"/>
      <c r="U108" s="271">
        <f t="shared" si="82"/>
        <v>2171306018.1266222</v>
      </c>
      <c r="V108" s="271">
        <f t="shared" si="83"/>
        <v>2447408805.4650145</v>
      </c>
      <c r="W108" s="271">
        <f t="shared" si="84"/>
        <v>2598359625.3240004</v>
      </c>
      <c r="X108" s="272">
        <f t="shared" si="85"/>
        <v>2758620761.4510407</v>
      </c>
      <c r="Y108" s="272">
        <f t="shared" si="86"/>
        <v>2598359625.3240004</v>
      </c>
      <c r="Z108" s="271">
        <f t="shared" si="87"/>
        <v>2758620761.4510407</v>
      </c>
      <c r="AA108" s="271">
        <f t="shared" si="93"/>
        <v>2928766453.7813153</v>
      </c>
      <c r="AB108" s="271"/>
      <c r="AC108" s="33" t="str">
        <f t="shared" si="88"/>
        <v>BERTAHAP</v>
      </c>
      <c r="AD108" s="273">
        <f t="shared" si="89"/>
        <v>0</v>
      </c>
      <c r="AE108" s="274">
        <v>2</v>
      </c>
      <c r="AF108" s="275"/>
      <c r="AG108" s="271" t="e">
        <f>IF(AF108&gt;#REF!,"LB","KR")</f>
        <v>#REF!</v>
      </c>
      <c r="AH108" s="275">
        <v>2388437000</v>
      </c>
      <c r="AI108" s="275">
        <v>2692150000</v>
      </c>
      <c r="AJ108" s="275">
        <v>2858196000</v>
      </c>
      <c r="AK108" s="276">
        <v>3034483000</v>
      </c>
      <c r="AL108" s="276">
        <v>2858196000</v>
      </c>
      <c r="AM108" s="275">
        <v>3034483000</v>
      </c>
      <c r="AN108" s="275">
        <f t="shared" si="50"/>
        <v>3221644000</v>
      </c>
      <c r="AO108" s="16"/>
      <c r="AP108" s="16"/>
      <c r="AQ108" s="278">
        <f t="shared" si="90"/>
        <v>-1534411.2613999955</v>
      </c>
      <c r="AR108" s="311"/>
      <c r="AS108" s="280"/>
      <c r="AT108" s="280"/>
      <c r="AU108" s="280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282"/>
      <c r="BT108" s="283"/>
      <c r="BU108" s="283" t="str">
        <f>F128</f>
        <v>2BR-15</v>
      </c>
      <c r="BV108" s="284">
        <f>D128</f>
        <v>15</v>
      </c>
      <c r="BW108" s="285">
        <f t="shared" si="96"/>
        <v>101</v>
      </c>
      <c r="BX108" s="285">
        <f t="shared" si="96"/>
        <v>90</v>
      </c>
      <c r="BY108" s="286">
        <f>O128</f>
        <v>29156510.647200003</v>
      </c>
      <c r="BZ108" s="286">
        <f t="shared" si="97"/>
        <v>2412085000</v>
      </c>
      <c r="CA108" s="286">
        <f t="shared" si="97"/>
        <v>2718805000</v>
      </c>
      <c r="CB108" s="286">
        <f t="shared" si="97"/>
        <v>2886495000</v>
      </c>
      <c r="CC108" s="286">
        <f t="shared" si="97"/>
        <v>3064528000</v>
      </c>
      <c r="CD108" s="286">
        <f>AN128</f>
        <v>3253541000</v>
      </c>
      <c r="CE108" s="16"/>
      <c r="CF108" s="43">
        <f t="shared" si="95"/>
        <v>3029687760</v>
      </c>
      <c r="CG108" s="197">
        <f t="shared" si="95"/>
        <v>3216551980</v>
      </c>
    </row>
    <row r="109" spans="1:85">
      <c r="A109" s="3">
        <f t="shared" si="91"/>
        <v>70</v>
      </c>
      <c r="B109" s="263">
        <v>6</v>
      </c>
      <c r="C109" s="264" t="s">
        <v>151</v>
      </c>
      <c r="D109" s="299">
        <v>11</v>
      </c>
      <c r="E109" s="266"/>
      <c r="F109" s="41" t="s">
        <v>62</v>
      </c>
      <c r="G109" s="267">
        <f t="shared" si="71"/>
        <v>101</v>
      </c>
      <c r="H109" s="267">
        <f t="shared" si="72"/>
        <v>90</v>
      </c>
      <c r="I109" s="268">
        <f t="shared" si="73"/>
        <v>26966806</v>
      </c>
      <c r="J109" s="268">
        <f t="shared" si="74"/>
        <v>1</v>
      </c>
      <c r="K109" s="269">
        <f t="shared" si="75"/>
        <v>1.06</v>
      </c>
      <c r="L109" s="319">
        <f t="shared" si="92"/>
        <v>1.01</v>
      </c>
      <c r="M109" s="271">
        <f t="shared" si="76"/>
        <v>24125622.423629135</v>
      </c>
      <c r="N109" s="271">
        <f t="shared" si="77"/>
        <v>27193431.171833493</v>
      </c>
      <c r="O109" s="271">
        <f t="shared" si="78"/>
        <v>28870662.503600005</v>
      </c>
      <c r="P109" s="271">
        <f t="shared" si="79"/>
        <v>30651341.793900453</v>
      </c>
      <c r="Q109" s="272">
        <f t="shared" si="80"/>
        <v>28870662.503600005</v>
      </c>
      <c r="R109" s="271">
        <f t="shared" si="80"/>
        <v>30651341.793900453</v>
      </c>
      <c r="S109" s="271">
        <f t="shared" si="81"/>
        <v>32541849.486459062</v>
      </c>
      <c r="T109" s="271"/>
      <c r="U109" s="271">
        <f t="shared" si="82"/>
        <v>2171306018.1266222</v>
      </c>
      <c r="V109" s="271">
        <f t="shared" si="83"/>
        <v>2447408805.4650145</v>
      </c>
      <c r="W109" s="271">
        <f t="shared" si="84"/>
        <v>2598359625.3240004</v>
      </c>
      <c r="X109" s="272">
        <f t="shared" si="85"/>
        <v>2758620761.4510407</v>
      </c>
      <c r="Y109" s="272">
        <f t="shared" si="86"/>
        <v>2598359625.3240004</v>
      </c>
      <c r="Z109" s="271">
        <f t="shared" si="87"/>
        <v>2758620761.4510407</v>
      </c>
      <c r="AA109" s="271">
        <f t="shared" si="93"/>
        <v>2928766453.7813153</v>
      </c>
      <c r="AB109" s="271"/>
      <c r="AC109" s="33" t="str">
        <f t="shared" si="88"/>
        <v>BERTAHAP</v>
      </c>
      <c r="AD109" s="273">
        <f t="shared" si="89"/>
        <v>0</v>
      </c>
      <c r="AE109" s="274">
        <v>2</v>
      </c>
      <c r="AF109" s="275"/>
      <c r="AG109" s="271" t="e">
        <f>IF(AF109&gt;#REF!,"LB","KR")</f>
        <v>#REF!</v>
      </c>
      <c r="AH109" s="275">
        <v>2388437000</v>
      </c>
      <c r="AI109" s="275">
        <v>2692150000</v>
      </c>
      <c r="AJ109" s="275">
        <v>2858196000</v>
      </c>
      <c r="AK109" s="276">
        <v>3034483000</v>
      </c>
      <c r="AL109" s="276">
        <v>2858196000</v>
      </c>
      <c r="AM109" s="275">
        <v>3034483000</v>
      </c>
      <c r="AN109" s="275">
        <f t="shared" si="50"/>
        <v>3221644000</v>
      </c>
      <c r="AO109" s="16"/>
      <c r="AP109" s="16"/>
      <c r="AQ109" s="278">
        <f t="shared" si="90"/>
        <v>-1534411.2613999955</v>
      </c>
      <c r="AR109" s="311"/>
      <c r="AS109" s="280"/>
      <c r="AT109" s="280"/>
      <c r="AU109" s="280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282"/>
      <c r="BT109" s="283"/>
      <c r="BU109" s="283" t="str">
        <f>F129</f>
        <v>2BR-17</v>
      </c>
      <c r="BV109" s="284">
        <f>D129</f>
        <v>17</v>
      </c>
      <c r="BW109" s="285">
        <f t="shared" si="96"/>
        <v>85</v>
      </c>
      <c r="BX109" s="285">
        <f t="shared" si="96"/>
        <v>74</v>
      </c>
      <c r="BY109" s="286">
        <f>O129</f>
        <v>29156510.647200003</v>
      </c>
      <c r="BZ109" s="286">
        <f t="shared" si="97"/>
        <v>1983270000</v>
      </c>
      <c r="CA109" s="286">
        <f t="shared" si="97"/>
        <v>2235462000</v>
      </c>
      <c r="CB109" s="286">
        <f t="shared" si="97"/>
        <v>2373340000</v>
      </c>
      <c r="CC109" s="286">
        <f t="shared" si="97"/>
        <v>2519723000</v>
      </c>
      <c r="CD109" s="286">
        <f>AN129</f>
        <v>2675134000</v>
      </c>
      <c r="CE109" s="16"/>
      <c r="CF109" s="43">
        <f t="shared" si="95"/>
        <v>3029687760</v>
      </c>
      <c r="CG109" s="197">
        <f t="shared" si="95"/>
        <v>3216551980</v>
      </c>
    </row>
    <row r="110" spans="1:85">
      <c r="A110" s="3">
        <f t="shared" si="91"/>
        <v>71</v>
      </c>
      <c r="B110" s="263">
        <v>7</v>
      </c>
      <c r="C110" s="264" t="s">
        <v>151</v>
      </c>
      <c r="D110" s="299">
        <v>15</v>
      </c>
      <c r="E110" s="266"/>
      <c r="F110" s="41" t="s">
        <v>64</v>
      </c>
      <c r="G110" s="267">
        <f t="shared" si="71"/>
        <v>101</v>
      </c>
      <c r="H110" s="267">
        <f t="shared" si="72"/>
        <v>90</v>
      </c>
      <c r="I110" s="268">
        <f t="shared" si="73"/>
        <v>26966806</v>
      </c>
      <c r="J110" s="268">
        <f t="shared" si="74"/>
        <v>1</v>
      </c>
      <c r="K110" s="269">
        <f t="shared" si="75"/>
        <v>1.06</v>
      </c>
      <c r="L110" s="319">
        <f t="shared" si="92"/>
        <v>1.01</v>
      </c>
      <c r="M110" s="271">
        <f t="shared" si="76"/>
        <v>24125622.423629135</v>
      </c>
      <c r="N110" s="271">
        <f t="shared" si="77"/>
        <v>27193431.171833493</v>
      </c>
      <c r="O110" s="271">
        <f t="shared" si="78"/>
        <v>28870662.503600005</v>
      </c>
      <c r="P110" s="271">
        <f t="shared" si="79"/>
        <v>30651341.793900453</v>
      </c>
      <c r="Q110" s="272">
        <f t="shared" si="80"/>
        <v>28870662.503600005</v>
      </c>
      <c r="R110" s="271">
        <f t="shared" si="80"/>
        <v>30651341.793900453</v>
      </c>
      <c r="S110" s="271">
        <f t="shared" si="81"/>
        <v>32541849.486459062</v>
      </c>
      <c r="T110" s="271"/>
      <c r="U110" s="271">
        <f t="shared" si="82"/>
        <v>2171306018.1266222</v>
      </c>
      <c r="V110" s="271">
        <f t="shared" si="83"/>
        <v>2447408805.4650145</v>
      </c>
      <c r="W110" s="271">
        <f t="shared" si="84"/>
        <v>2598359625.3240004</v>
      </c>
      <c r="X110" s="272">
        <f t="shared" si="85"/>
        <v>2758620761.4510407</v>
      </c>
      <c r="Y110" s="272">
        <f t="shared" si="86"/>
        <v>2598359625.3240004</v>
      </c>
      <c r="Z110" s="271">
        <f t="shared" si="87"/>
        <v>2758620761.4510407</v>
      </c>
      <c r="AA110" s="271">
        <f t="shared" si="93"/>
        <v>2928766453.7813153</v>
      </c>
      <c r="AB110" s="271"/>
      <c r="AC110" s="33" t="str">
        <f t="shared" si="88"/>
        <v>BERTAHAP</v>
      </c>
      <c r="AD110" s="273">
        <f t="shared" si="89"/>
        <v>0</v>
      </c>
      <c r="AE110" s="274">
        <v>2</v>
      </c>
      <c r="AF110" s="275"/>
      <c r="AG110" s="271" t="e">
        <f>IF(AF110&gt;#REF!,"LB","KR")</f>
        <v>#REF!</v>
      </c>
      <c r="AH110" s="275">
        <v>2388437000</v>
      </c>
      <c r="AI110" s="275">
        <v>2692150000</v>
      </c>
      <c r="AJ110" s="275">
        <v>2858196000</v>
      </c>
      <c r="AK110" s="276">
        <v>3034483000</v>
      </c>
      <c r="AL110" s="276">
        <v>2858196000</v>
      </c>
      <c r="AM110" s="275">
        <v>3034483000</v>
      </c>
      <c r="AN110" s="275">
        <f t="shared" si="50"/>
        <v>3221644000</v>
      </c>
      <c r="AO110" s="16"/>
      <c r="AP110" s="16"/>
      <c r="AQ110" s="278">
        <f t="shared" si="90"/>
        <v>-1534411.2613999955</v>
      </c>
      <c r="AR110" s="311"/>
      <c r="AS110" s="280"/>
      <c r="AT110" s="280"/>
      <c r="AU110" s="280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282"/>
      <c r="BT110" s="310"/>
      <c r="BU110" s="283" t="str">
        <f>F130</f>
        <v>3BR-19</v>
      </c>
      <c r="BV110" s="284">
        <f>D130</f>
        <v>19</v>
      </c>
      <c r="BW110" s="285">
        <f t="shared" si="96"/>
        <v>138</v>
      </c>
      <c r="BX110" s="285">
        <f t="shared" si="96"/>
        <v>120</v>
      </c>
      <c r="BY110" s="286">
        <f>O130</f>
        <v>29156510.647200003</v>
      </c>
      <c r="BZ110" s="286">
        <f t="shared" si="97"/>
        <v>3216113000</v>
      </c>
      <c r="CA110" s="286">
        <f t="shared" si="97"/>
        <v>3625073000</v>
      </c>
      <c r="CB110" s="286">
        <f t="shared" si="97"/>
        <v>3848660000</v>
      </c>
      <c r="CC110" s="286">
        <f t="shared" si="97"/>
        <v>4086037000</v>
      </c>
      <c r="CD110" s="286">
        <f>AN130</f>
        <v>4338055000</v>
      </c>
      <c r="CE110" s="16"/>
      <c r="CF110" s="43">
        <f t="shared" si="95"/>
        <v>3029687760</v>
      </c>
      <c r="CG110" s="197">
        <f t="shared" si="95"/>
        <v>3216551980</v>
      </c>
    </row>
    <row r="111" spans="1:85">
      <c r="A111" s="3">
        <f t="shared" si="91"/>
        <v>72</v>
      </c>
      <c r="B111" s="263">
        <v>8</v>
      </c>
      <c r="C111" s="264" t="s">
        <v>151</v>
      </c>
      <c r="D111" s="299">
        <v>17</v>
      </c>
      <c r="E111" s="266"/>
      <c r="F111" s="41" t="s">
        <v>67</v>
      </c>
      <c r="G111" s="267">
        <f t="shared" si="71"/>
        <v>85</v>
      </c>
      <c r="H111" s="267">
        <f t="shared" si="72"/>
        <v>74</v>
      </c>
      <c r="I111" s="268">
        <f t="shared" si="73"/>
        <v>26966806</v>
      </c>
      <c r="J111" s="268">
        <f t="shared" si="74"/>
        <v>1</v>
      </c>
      <c r="K111" s="269">
        <f t="shared" si="75"/>
        <v>1.06</v>
      </c>
      <c r="L111" s="319">
        <f t="shared" si="92"/>
        <v>1.01</v>
      </c>
      <c r="M111" s="271">
        <f t="shared" si="76"/>
        <v>24125622.423629135</v>
      </c>
      <c r="N111" s="271">
        <f t="shared" si="77"/>
        <v>27193431.171833493</v>
      </c>
      <c r="O111" s="271">
        <f t="shared" si="78"/>
        <v>28870662.503600005</v>
      </c>
      <c r="P111" s="271">
        <f t="shared" si="79"/>
        <v>30651341.793900453</v>
      </c>
      <c r="Q111" s="272">
        <f t="shared" si="80"/>
        <v>28870662.503600005</v>
      </c>
      <c r="R111" s="271">
        <f t="shared" si="80"/>
        <v>30651341.793900453</v>
      </c>
      <c r="S111" s="271">
        <f t="shared" si="81"/>
        <v>32541849.486459062</v>
      </c>
      <c r="T111" s="271"/>
      <c r="U111" s="271">
        <f t="shared" si="82"/>
        <v>1785296059.348556</v>
      </c>
      <c r="V111" s="271">
        <f t="shared" si="83"/>
        <v>2012313906.7156785</v>
      </c>
      <c r="W111" s="271">
        <f t="shared" si="84"/>
        <v>2136429025.2664003</v>
      </c>
      <c r="X111" s="272">
        <f t="shared" si="85"/>
        <v>2268199292.7486334</v>
      </c>
      <c r="Y111" s="272">
        <f t="shared" si="86"/>
        <v>2136429025.2664003</v>
      </c>
      <c r="Z111" s="271">
        <f t="shared" si="87"/>
        <v>2268199292.7486334</v>
      </c>
      <c r="AA111" s="271">
        <f t="shared" si="93"/>
        <v>2408096861.9979706</v>
      </c>
      <c r="AB111" s="271"/>
      <c r="AC111" s="33" t="str">
        <f t="shared" si="88"/>
        <v>BERTAHAP</v>
      </c>
      <c r="AD111" s="273">
        <f t="shared" si="89"/>
        <v>0</v>
      </c>
      <c r="AE111" s="274">
        <v>2</v>
      </c>
      <c r="AF111" s="275"/>
      <c r="AG111" s="271" t="e">
        <f>IF(AF111&gt;#REF!,"LB","KR")</f>
        <v>#REF!</v>
      </c>
      <c r="AH111" s="275">
        <v>1963826000</v>
      </c>
      <c r="AI111" s="275">
        <v>2213546000</v>
      </c>
      <c r="AJ111" s="275">
        <v>2350072000</v>
      </c>
      <c r="AK111" s="276">
        <v>2495020000</v>
      </c>
      <c r="AL111" s="276">
        <v>2350072000</v>
      </c>
      <c r="AM111" s="275">
        <v>2495020000</v>
      </c>
      <c r="AN111" s="275">
        <f t="shared" si="50"/>
        <v>2648907000</v>
      </c>
      <c r="AO111" s="16"/>
      <c r="AP111" s="16"/>
      <c r="AQ111" s="278">
        <f t="shared" si="90"/>
        <v>-1534411.2613999955</v>
      </c>
      <c r="AR111" s="311"/>
      <c r="AS111" s="280"/>
      <c r="AT111" s="280"/>
      <c r="AU111" s="280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282">
        <v>21</v>
      </c>
      <c r="BT111" s="310" t="s">
        <v>55</v>
      </c>
      <c r="BU111" s="283" t="str">
        <f t="shared" ref="BU111:BU117" si="98">F149</f>
        <v>2BR-3</v>
      </c>
      <c r="BV111" s="284" t="str">
        <f t="shared" ref="BV111:BV117" si="99">D149</f>
        <v>03</v>
      </c>
      <c r="BW111" s="285">
        <f t="shared" ref="BW111:BX117" si="100">G149</f>
        <v>85</v>
      </c>
      <c r="BX111" s="285">
        <f t="shared" si="100"/>
        <v>74</v>
      </c>
      <c r="BY111" s="286">
        <f t="shared" ref="BY111:BY117" si="101">O149</f>
        <v>29156510.647200003</v>
      </c>
      <c r="BZ111" s="286">
        <f t="shared" ref="BZ111:CC117" si="102">AH149</f>
        <v>1983270000</v>
      </c>
      <c r="CA111" s="286">
        <f t="shared" si="102"/>
        <v>2235462000</v>
      </c>
      <c r="CB111" s="286">
        <f t="shared" si="102"/>
        <v>2373340000</v>
      </c>
      <c r="CC111" s="286">
        <f t="shared" si="102"/>
        <v>2519723000</v>
      </c>
      <c r="CD111" s="286">
        <f t="shared" ref="CD111:CD117" si="103">AN149</f>
        <v>2675134000</v>
      </c>
      <c r="CE111" s="16">
        <v>7</v>
      </c>
      <c r="CF111" s="43">
        <f t="shared" si="95"/>
        <v>2491076320</v>
      </c>
      <c r="CG111" s="197">
        <f t="shared" si="95"/>
        <v>2644721200</v>
      </c>
    </row>
    <row r="112" spans="1:85">
      <c r="A112" s="3">
        <f t="shared" si="91"/>
        <v>73</v>
      </c>
      <c r="B112" s="263">
        <v>9</v>
      </c>
      <c r="C112" s="264" t="s">
        <v>151</v>
      </c>
      <c r="D112" s="299">
        <v>19</v>
      </c>
      <c r="E112" s="266"/>
      <c r="F112" s="41" t="s">
        <v>78</v>
      </c>
      <c r="G112" s="267">
        <f t="shared" si="71"/>
        <v>138</v>
      </c>
      <c r="H112" s="267">
        <f t="shared" si="72"/>
        <v>120</v>
      </c>
      <c r="I112" s="268">
        <f t="shared" si="73"/>
        <v>26966806</v>
      </c>
      <c r="J112" s="268">
        <f t="shared" si="74"/>
        <v>1</v>
      </c>
      <c r="K112" s="269">
        <f t="shared" si="75"/>
        <v>1.06</v>
      </c>
      <c r="L112" s="319">
        <f t="shared" si="92"/>
        <v>1.01</v>
      </c>
      <c r="M112" s="271">
        <f t="shared" si="76"/>
        <v>24125622.423629135</v>
      </c>
      <c r="N112" s="271">
        <f t="shared" si="77"/>
        <v>27193431.171833493</v>
      </c>
      <c r="O112" s="271">
        <f t="shared" si="78"/>
        <v>28870662.503600005</v>
      </c>
      <c r="P112" s="271">
        <f t="shared" si="79"/>
        <v>30651341.793900453</v>
      </c>
      <c r="Q112" s="272">
        <f t="shared" si="80"/>
        <v>28870662.503600005</v>
      </c>
      <c r="R112" s="271">
        <f t="shared" si="80"/>
        <v>30651341.793900453</v>
      </c>
      <c r="S112" s="271">
        <f t="shared" si="81"/>
        <v>32541849.486459062</v>
      </c>
      <c r="T112" s="271"/>
      <c r="U112" s="271">
        <f t="shared" si="82"/>
        <v>2895074690.8354959</v>
      </c>
      <c r="V112" s="271">
        <f t="shared" si="83"/>
        <v>3263211740.620019</v>
      </c>
      <c r="W112" s="271">
        <f t="shared" si="84"/>
        <v>3464479500.4320006</v>
      </c>
      <c r="X112" s="272">
        <f t="shared" si="85"/>
        <v>3678161015.2680545</v>
      </c>
      <c r="Y112" s="272">
        <f t="shared" si="86"/>
        <v>3464479500.4320006</v>
      </c>
      <c r="Z112" s="271">
        <f t="shared" si="87"/>
        <v>3678161015.2680545</v>
      </c>
      <c r="AA112" s="271">
        <f t="shared" si="93"/>
        <v>3905021938.3750873</v>
      </c>
      <c r="AB112" s="271"/>
      <c r="AC112" s="33" t="str">
        <f t="shared" si="88"/>
        <v>BERTAHAP</v>
      </c>
      <c r="AD112" s="273">
        <f t="shared" si="89"/>
        <v>0</v>
      </c>
      <c r="AE112" s="274">
        <v>2</v>
      </c>
      <c r="AF112" s="275"/>
      <c r="AG112" s="271" t="e">
        <f>IF(AF112&gt;#REF!,"LB","KR")</f>
        <v>#REF!</v>
      </c>
      <c r="AH112" s="275">
        <v>3184583000</v>
      </c>
      <c r="AI112" s="275">
        <v>3589533000</v>
      </c>
      <c r="AJ112" s="275">
        <v>3810928000</v>
      </c>
      <c r="AK112" s="276">
        <v>4045978000</v>
      </c>
      <c r="AL112" s="276">
        <v>3810928000</v>
      </c>
      <c r="AM112" s="275">
        <v>4045978000</v>
      </c>
      <c r="AN112" s="275">
        <f t="shared" si="50"/>
        <v>4295525000</v>
      </c>
      <c r="AO112" s="16"/>
      <c r="AP112" s="16"/>
      <c r="AQ112" s="278">
        <f t="shared" si="90"/>
        <v>-1534411.2613999955</v>
      </c>
      <c r="AR112" s="311"/>
      <c r="AS112" s="280"/>
      <c r="AT112" s="280"/>
      <c r="AU112" s="280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282"/>
      <c r="BT112" s="283"/>
      <c r="BU112" s="283" t="str">
        <f t="shared" si="98"/>
        <v>2BR-5</v>
      </c>
      <c r="BV112" s="284" t="str">
        <f t="shared" si="99"/>
        <v>05</v>
      </c>
      <c r="BW112" s="285">
        <f t="shared" si="100"/>
        <v>85</v>
      </c>
      <c r="BX112" s="285">
        <f t="shared" si="100"/>
        <v>74</v>
      </c>
      <c r="BY112" s="286">
        <f t="shared" si="101"/>
        <v>29156510.647200003</v>
      </c>
      <c r="BZ112" s="286">
        <f t="shared" si="102"/>
        <v>1983270000</v>
      </c>
      <c r="CA112" s="286">
        <f t="shared" si="102"/>
        <v>2235462000</v>
      </c>
      <c r="CB112" s="286">
        <f t="shared" si="102"/>
        <v>2373340000</v>
      </c>
      <c r="CC112" s="286">
        <f t="shared" si="102"/>
        <v>2519723000</v>
      </c>
      <c r="CD112" s="286">
        <f t="shared" si="103"/>
        <v>2675134000</v>
      </c>
      <c r="CE112" s="16"/>
      <c r="CF112" s="43">
        <f t="shared" si="95"/>
        <v>4039583680</v>
      </c>
      <c r="CG112" s="197">
        <f t="shared" si="95"/>
        <v>4288736680</v>
      </c>
    </row>
    <row r="113" spans="1:85">
      <c r="A113" s="3">
        <f t="shared" si="91"/>
        <v>74</v>
      </c>
      <c r="B113" s="263">
        <v>10</v>
      </c>
      <c r="C113" s="264" t="s">
        <v>151</v>
      </c>
      <c r="D113" s="299">
        <v>21</v>
      </c>
      <c r="E113" s="266"/>
      <c r="F113" s="41" t="s">
        <v>84</v>
      </c>
      <c r="G113" s="267">
        <f t="shared" si="71"/>
        <v>132</v>
      </c>
      <c r="H113" s="267">
        <f t="shared" si="72"/>
        <v>112</v>
      </c>
      <c r="I113" s="268">
        <f t="shared" si="73"/>
        <v>26966806</v>
      </c>
      <c r="J113" s="268">
        <f t="shared" si="74"/>
        <v>3</v>
      </c>
      <c r="K113" s="269">
        <f t="shared" si="75"/>
        <v>1.1000000000000001</v>
      </c>
      <c r="L113" s="319">
        <f t="shared" si="92"/>
        <v>1.01</v>
      </c>
      <c r="M113" s="271">
        <f t="shared" si="76"/>
        <v>25036023.269803815</v>
      </c>
      <c r="N113" s="271">
        <f t="shared" si="77"/>
        <v>28219598.385864943</v>
      </c>
      <c r="O113" s="271">
        <f t="shared" si="78"/>
        <v>29960121.466000002</v>
      </c>
      <c r="P113" s="271">
        <f t="shared" si="79"/>
        <v>31807996.201217446</v>
      </c>
      <c r="Q113" s="272">
        <f t="shared" si="80"/>
        <v>29960121.466000002</v>
      </c>
      <c r="R113" s="271">
        <f t="shared" si="80"/>
        <v>31807996.201217446</v>
      </c>
      <c r="S113" s="271">
        <f t="shared" si="81"/>
        <v>33769843.806702793</v>
      </c>
      <c r="T113" s="271"/>
      <c r="U113" s="271">
        <f t="shared" si="82"/>
        <v>2804034606.2180271</v>
      </c>
      <c r="V113" s="271">
        <f t="shared" si="83"/>
        <v>3160595019.2168736</v>
      </c>
      <c r="W113" s="271">
        <f t="shared" si="84"/>
        <v>3355533604.1920004</v>
      </c>
      <c r="X113" s="272">
        <f t="shared" si="85"/>
        <v>3562495574.5363541</v>
      </c>
      <c r="Y113" s="272">
        <f t="shared" si="86"/>
        <v>3355533604.1920004</v>
      </c>
      <c r="Z113" s="271">
        <f t="shared" si="87"/>
        <v>3562495574.5363541</v>
      </c>
      <c r="AA113" s="271">
        <f t="shared" si="93"/>
        <v>3782222506.3507128</v>
      </c>
      <c r="AB113" s="271"/>
      <c r="AC113" s="33" t="str">
        <f t="shared" si="88"/>
        <v>BERTAHAP</v>
      </c>
      <c r="AD113" s="273">
        <f t="shared" si="89"/>
        <v>0</v>
      </c>
      <c r="AE113" s="274">
        <v>2</v>
      </c>
      <c r="AF113" s="275"/>
      <c r="AG113" s="271" t="e">
        <f>IF(AF113&gt;#REF!,"LB","KR")</f>
        <v>#REF!</v>
      </c>
      <c r="AH113" s="275">
        <v>3084439000</v>
      </c>
      <c r="AI113" s="275">
        <v>3476655000</v>
      </c>
      <c r="AJ113" s="275">
        <v>3691087000</v>
      </c>
      <c r="AK113" s="276">
        <v>3918746000</v>
      </c>
      <c r="AL113" s="276">
        <v>3691087000</v>
      </c>
      <c r="AM113" s="275">
        <v>3918746000</v>
      </c>
      <c r="AN113" s="275">
        <f t="shared" si="50"/>
        <v>4160445000</v>
      </c>
      <c r="AO113" s="16"/>
      <c r="AP113" s="16"/>
      <c r="AQ113" s="278">
        <f t="shared" si="90"/>
        <v>-444952.29899999872</v>
      </c>
      <c r="AR113" s="311"/>
      <c r="AS113" s="280"/>
      <c r="AT113" s="280"/>
      <c r="AU113" s="280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282"/>
      <c r="BT113" s="283"/>
      <c r="BU113" s="283" t="str">
        <f t="shared" si="98"/>
        <v>2BR-7</v>
      </c>
      <c r="BV113" s="284" t="str">
        <f t="shared" si="99"/>
        <v>07</v>
      </c>
      <c r="BW113" s="285">
        <f t="shared" si="100"/>
        <v>101</v>
      </c>
      <c r="BX113" s="285">
        <f t="shared" si="100"/>
        <v>90</v>
      </c>
      <c r="BY113" s="286">
        <f t="shared" si="101"/>
        <v>29156510.647200003</v>
      </c>
      <c r="BZ113" s="286">
        <f t="shared" si="102"/>
        <v>2412085000</v>
      </c>
      <c r="CA113" s="286">
        <f t="shared" si="102"/>
        <v>2718805000</v>
      </c>
      <c r="CB113" s="286">
        <f t="shared" si="102"/>
        <v>2886495000</v>
      </c>
      <c r="CC113" s="286">
        <f t="shared" si="102"/>
        <v>3064528000</v>
      </c>
      <c r="CD113" s="286">
        <f t="shared" si="103"/>
        <v>3253541000</v>
      </c>
      <c r="CE113" s="16"/>
      <c r="CF113" s="43">
        <f t="shared" si="95"/>
        <v>3912552220</v>
      </c>
      <c r="CG113" s="197">
        <f t="shared" si="95"/>
        <v>4153870760</v>
      </c>
    </row>
    <row r="114" spans="1:85">
      <c r="A114" s="3">
        <f t="shared" si="91"/>
        <v>75</v>
      </c>
      <c r="B114" s="263">
        <v>1</v>
      </c>
      <c r="C114" s="264" t="s">
        <v>152</v>
      </c>
      <c r="D114" s="265" t="s">
        <v>19</v>
      </c>
      <c r="E114" s="266"/>
      <c r="F114" s="41" t="s">
        <v>72</v>
      </c>
      <c r="G114" s="267">
        <f t="shared" si="71"/>
        <v>175</v>
      </c>
      <c r="H114" s="267">
        <f t="shared" si="72"/>
        <v>156</v>
      </c>
      <c r="I114" s="268">
        <f t="shared" si="73"/>
        <v>26966806</v>
      </c>
      <c r="J114" s="268">
        <f t="shared" si="74"/>
        <v>5</v>
      </c>
      <c r="K114" s="269">
        <f t="shared" si="75"/>
        <v>1.08</v>
      </c>
      <c r="L114" s="270">
        <f>SUMIF($AN$4:$AN$22,D114,$AS$4:$AS$22)</f>
        <v>1.01</v>
      </c>
      <c r="M114" s="271">
        <f t="shared" si="76"/>
        <v>24580822.846716471</v>
      </c>
      <c r="N114" s="271">
        <f t="shared" si="77"/>
        <v>27706514.778849214</v>
      </c>
      <c r="O114" s="271">
        <f t="shared" si="78"/>
        <v>29415391.9848</v>
      </c>
      <c r="P114" s="271">
        <f t="shared" si="79"/>
        <v>31229668.997558944</v>
      </c>
      <c r="Q114" s="272">
        <f t="shared" si="80"/>
        <v>29415391.9848</v>
      </c>
      <c r="R114" s="271">
        <f t="shared" si="80"/>
        <v>31229668.997558944</v>
      </c>
      <c r="S114" s="271">
        <f t="shared" si="81"/>
        <v>33155846.646580923</v>
      </c>
      <c r="T114" s="271"/>
      <c r="U114" s="271">
        <f t="shared" si="82"/>
        <v>3834608364.0877695</v>
      </c>
      <c r="V114" s="271">
        <f t="shared" si="83"/>
        <v>4322216305.5004778</v>
      </c>
      <c r="W114" s="271">
        <f t="shared" si="84"/>
        <v>4588801149.6288004</v>
      </c>
      <c r="X114" s="272">
        <f t="shared" si="85"/>
        <v>4871828363.619195</v>
      </c>
      <c r="Y114" s="272">
        <f t="shared" si="86"/>
        <v>4588801149.6288004</v>
      </c>
      <c r="Z114" s="271">
        <f t="shared" si="87"/>
        <v>4871828363.619195</v>
      </c>
      <c r="AA114" s="271">
        <f t="shared" si="93"/>
        <v>5172312076.8666239</v>
      </c>
      <c r="AB114" s="271"/>
      <c r="AC114" s="33" t="str">
        <f t="shared" si="88"/>
        <v>BERTAHAP</v>
      </c>
      <c r="AD114" s="273">
        <f t="shared" si="89"/>
        <v>0</v>
      </c>
      <c r="AE114" s="274">
        <v>2</v>
      </c>
      <c r="AF114" s="275"/>
      <c r="AG114" s="271" t="e">
        <f>IF(AF114&gt;#REF!,"LB","KR")</f>
        <v>#REF!</v>
      </c>
      <c r="AH114" s="275">
        <v>4218070000</v>
      </c>
      <c r="AI114" s="275">
        <v>4754438000</v>
      </c>
      <c r="AJ114" s="275">
        <v>5047682000</v>
      </c>
      <c r="AK114" s="276">
        <v>5359012000</v>
      </c>
      <c r="AL114" s="276">
        <v>5047682000</v>
      </c>
      <c r="AM114" s="275">
        <v>5359012000</v>
      </c>
      <c r="AN114" s="275">
        <f t="shared" si="50"/>
        <v>5689544000</v>
      </c>
      <c r="AO114" s="16"/>
      <c r="AP114" s="16"/>
      <c r="AQ114" s="278">
        <f t="shared" si="90"/>
        <v>-989681.78020000085</v>
      </c>
      <c r="AR114" s="311"/>
      <c r="AS114" s="280"/>
      <c r="AT114" s="280"/>
      <c r="AU114" s="280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282"/>
      <c r="BT114" s="283"/>
      <c r="BU114" s="283" t="str">
        <f t="shared" si="98"/>
        <v>2BR-9</v>
      </c>
      <c r="BV114" s="284" t="str">
        <f t="shared" si="99"/>
        <v>09</v>
      </c>
      <c r="BW114" s="285">
        <f t="shared" si="100"/>
        <v>101</v>
      </c>
      <c r="BX114" s="285">
        <f t="shared" si="100"/>
        <v>90</v>
      </c>
      <c r="BY114" s="286">
        <f t="shared" si="101"/>
        <v>29156510.647200003</v>
      </c>
      <c r="BZ114" s="286">
        <f t="shared" si="102"/>
        <v>2412085000</v>
      </c>
      <c r="CA114" s="286">
        <f t="shared" si="102"/>
        <v>2718805000</v>
      </c>
      <c r="CB114" s="286">
        <f t="shared" si="102"/>
        <v>2886495000</v>
      </c>
      <c r="CC114" s="286">
        <f t="shared" si="102"/>
        <v>3064528000</v>
      </c>
      <c r="CD114" s="286">
        <f t="shared" si="103"/>
        <v>3253541000</v>
      </c>
      <c r="CE114" s="16"/>
      <c r="CF114" s="43">
        <f t="shared" si="95"/>
        <v>5350542920</v>
      </c>
      <c r="CG114" s="197">
        <f t="shared" si="95"/>
        <v>5680552720</v>
      </c>
    </row>
    <row r="115" spans="1:85">
      <c r="A115" s="3">
        <f t="shared" si="91"/>
        <v>76</v>
      </c>
      <c r="B115" s="263">
        <v>2</v>
      </c>
      <c r="C115" s="264" t="s">
        <v>152</v>
      </c>
      <c r="D115" s="265" t="s">
        <v>29</v>
      </c>
      <c r="E115" s="266"/>
      <c r="F115" s="41" t="s">
        <v>74</v>
      </c>
      <c r="G115" s="267">
        <f t="shared" si="71"/>
        <v>85</v>
      </c>
      <c r="H115" s="267">
        <f t="shared" si="72"/>
        <v>74</v>
      </c>
      <c r="I115" s="268">
        <f t="shared" si="73"/>
        <v>26966806</v>
      </c>
      <c r="J115" s="268">
        <f t="shared" si="74"/>
        <v>1</v>
      </c>
      <c r="K115" s="269">
        <f t="shared" si="75"/>
        <v>1.06</v>
      </c>
      <c r="L115" s="270">
        <f>SUMIF($AN$4:$AN$22,D115,$AS$4:$AS$22)</f>
        <v>1.01</v>
      </c>
      <c r="M115" s="271">
        <f t="shared" si="76"/>
        <v>24125622.423629135</v>
      </c>
      <c r="N115" s="271">
        <f t="shared" si="77"/>
        <v>27193431.171833493</v>
      </c>
      <c r="O115" s="271">
        <f t="shared" si="78"/>
        <v>28870662.503600005</v>
      </c>
      <c r="P115" s="271">
        <f t="shared" si="79"/>
        <v>30651341.793900453</v>
      </c>
      <c r="Q115" s="272">
        <f t="shared" si="80"/>
        <v>28870662.503600005</v>
      </c>
      <c r="R115" s="271">
        <f t="shared" si="80"/>
        <v>30651341.793900453</v>
      </c>
      <c r="S115" s="271">
        <f t="shared" si="81"/>
        <v>32541849.486459062</v>
      </c>
      <c r="T115" s="271"/>
      <c r="U115" s="271">
        <f t="shared" si="82"/>
        <v>1785296059.348556</v>
      </c>
      <c r="V115" s="271">
        <f t="shared" si="83"/>
        <v>2012313906.7156785</v>
      </c>
      <c r="W115" s="271">
        <f t="shared" si="84"/>
        <v>2136429025.2664003</v>
      </c>
      <c r="X115" s="272">
        <f t="shared" si="85"/>
        <v>2268199292.7486334</v>
      </c>
      <c r="Y115" s="272">
        <f t="shared" si="86"/>
        <v>2136429025.2664003</v>
      </c>
      <c r="Z115" s="271">
        <f t="shared" si="87"/>
        <v>2268199292.7486334</v>
      </c>
      <c r="AA115" s="271">
        <f t="shared" si="93"/>
        <v>2408096861.9979706</v>
      </c>
      <c r="AB115" s="271"/>
      <c r="AC115" s="33" t="str">
        <f t="shared" si="88"/>
        <v>BERTAHAP</v>
      </c>
      <c r="AD115" s="273">
        <f t="shared" si="89"/>
        <v>0</v>
      </c>
      <c r="AE115" s="274">
        <v>2</v>
      </c>
      <c r="AF115" s="275"/>
      <c r="AG115" s="271" t="e">
        <f>IF(AF115&gt;#REF!,"LB","KR")</f>
        <v>#REF!</v>
      </c>
      <c r="AH115" s="275">
        <v>1963826000</v>
      </c>
      <c r="AI115" s="275">
        <v>2213546000</v>
      </c>
      <c r="AJ115" s="275">
        <v>2350072000</v>
      </c>
      <c r="AK115" s="276">
        <v>2495020000</v>
      </c>
      <c r="AL115" s="276">
        <v>2350072000</v>
      </c>
      <c r="AM115" s="275">
        <v>2495020000</v>
      </c>
      <c r="AN115" s="275">
        <f t="shared" si="50"/>
        <v>2648907000</v>
      </c>
      <c r="AO115" s="16"/>
      <c r="AP115" s="16"/>
      <c r="AQ115" s="278">
        <f t="shared" si="90"/>
        <v>-1534411.2613999955</v>
      </c>
      <c r="AR115" s="311"/>
      <c r="AS115" s="280"/>
      <c r="AT115" s="280"/>
      <c r="AU115" s="280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282"/>
      <c r="BT115" s="310"/>
      <c r="BU115" s="283" t="str">
        <f t="shared" si="98"/>
        <v>2BR-11</v>
      </c>
      <c r="BV115" s="284">
        <f t="shared" si="99"/>
        <v>11</v>
      </c>
      <c r="BW115" s="285">
        <f t="shared" si="100"/>
        <v>101</v>
      </c>
      <c r="BX115" s="285">
        <f t="shared" si="100"/>
        <v>90</v>
      </c>
      <c r="BY115" s="286">
        <f t="shared" si="101"/>
        <v>29156510.647200003</v>
      </c>
      <c r="BZ115" s="286">
        <f t="shared" si="102"/>
        <v>2412085000</v>
      </c>
      <c r="CA115" s="286">
        <f t="shared" si="102"/>
        <v>2718805000</v>
      </c>
      <c r="CB115" s="286">
        <f t="shared" si="102"/>
        <v>2886495000</v>
      </c>
      <c r="CC115" s="286">
        <f t="shared" si="102"/>
        <v>3064528000</v>
      </c>
      <c r="CD115" s="286">
        <f t="shared" si="103"/>
        <v>3253541000</v>
      </c>
      <c r="CE115" s="16"/>
      <c r="CF115" s="43">
        <f t="shared" si="95"/>
        <v>2491076320</v>
      </c>
      <c r="CG115" s="197">
        <f t="shared" si="95"/>
        <v>2644721200</v>
      </c>
    </row>
    <row r="116" spans="1:85">
      <c r="A116" s="3">
        <f t="shared" si="91"/>
        <v>77</v>
      </c>
      <c r="B116" s="263">
        <v>3</v>
      </c>
      <c r="C116" s="264" t="s">
        <v>152</v>
      </c>
      <c r="D116" s="265" t="s">
        <v>32</v>
      </c>
      <c r="E116" s="266"/>
      <c r="F116" s="41" t="s">
        <v>56</v>
      </c>
      <c r="G116" s="267">
        <f t="shared" si="71"/>
        <v>85</v>
      </c>
      <c r="H116" s="267">
        <f t="shared" si="72"/>
        <v>74</v>
      </c>
      <c r="I116" s="268">
        <f t="shared" si="73"/>
        <v>26966806</v>
      </c>
      <c r="J116" s="268">
        <f t="shared" si="74"/>
        <v>1</v>
      </c>
      <c r="K116" s="269">
        <f t="shared" si="75"/>
        <v>1.06</v>
      </c>
      <c r="L116" s="270">
        <f>SUMIF($AN$4:$AN$22,D116,$AS$4:$AS$22)</f>
        <v>1.01</v>
      </c>
      <c r="M116" s="271">
        <f t="shared" si="76"/>
        <v>24125622.423629135</v>
      </c>
      <c r="N116" s="271">
        <f t="shared" si="77"/>
        <v>27193431.171833493</v>
      </c>
      <c r="O116" s="271">
        <f t="shared" si="78"/>
        <v>28870662.503600005</v>
      </c>
      <c r="P116" s="271">
        <f t="shared" si="79"/>
        <v>30651341.793900453</v>
      </c>
      <c r="Q116" s="272">
        <f t="shared" si="80"/>
        <v>28870662.503600005</v>
      </c>
      <c r="R116" s="271">
        <f t="shared" si="80"/>
        <v>30651341.793900453</v>
      </c>
      <c r="S116" s="271">
        <f t="shared" si="81"/>
        <v>32541849.486459062</v>
      </c>
      <c r="T116" s="271"/>
      <c r="U116" s="271">
        <f t="shared" si="82"/>
        <v>1785296059.348556</v>
      </c>
      <c r="V116" s="271">
        <f t="shared" si="83"/>
        <v>2012313906.7156785</v>
      </c>
      <c r="W116" s="271">
        <f t="shared" si="84"/>
        <v>2136429025.2664003</v>
      </c>
      <c r="X116" s="272">
        <f t="shared" si="85"/>
        <v>2268199292.7486334</v>
      </c>
      <c r="Y116" s="272">
        <f t="shared" si="86"/>
        <v>2136429025.2664003</v>
      </c>
      <c r="Z116" s="271">
        <f t="shared" si="87"/>
        <v>2268199292.7486334</v>
      </c>
      <c r="AA116" s="271">
        <f t="shared" si="93"/>
        <v>2408096861.9979706</v>
      </c>
      <c r="AB116" s="271"/>
      <c r="AC116" s="33" t="str">
        <f t="shared" si="88"/>
        <v>BERTAHAP</v>
      </c>
      <c r="AD116" s="273">
        <f t="shared" si="89"/>
        <v>0</v>
      </c>
      <c r="AE116" s="274">
        <v>2</v>
      </c>
      <c r="AF116" s="275"/>
      <c r="AG116" s="271" t="e">
        <f>IF(AF116&gt;#REF!,"LB","KR")</f>
        <v>#REF!</v>
      </c>
      <c r="AH116" s="275">
        <v>1963826000</v>
      </c>
      <c r="AI116" s="275">
        <v>2213546000</v>
      </c>
      <c r="AJ116" s="275">
        <v>2350072000</v>
      </c>
      <c r="AK116" s="276">
        <v>2495020000</v>
      </c>
      <c r="AL116" s="276">
        <v>2350072000</v>
      </c>
      <c r="AM116" s="275">
        <v>2495020000</v>
      </c>
      <c r="AN116" s="275">
        <f t="shared" si="50"/>
        <v>2648907000</v>
      </c>
      <c r="AO116" s="16"/>
      <c r="AP116" s="16"/>
      <c r="AQ116" s="278">
        <f t="shared" si="90"/>
        <v>-1534411.2613999955</v>
      </c>
      <c r="AR116" s="311"/>
      <c r="AS116" s="280"/>
      <c r="AT116" s="280"/>
      <c r="AU116" s="280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282"/>
      <c r="BT116" s="283"/>
      <c r="BU116" s="283" t="str">
        <f t="shared" si="98"/>
        <v>2BR-15</v>
      </c>
      <c r="BV116" s="284">
        <f t="shared" si="99"/>
        <v>15</v>
      </c>
      <c r="BW116" s="285">
        <f t="shared" si="100"/>
        <v>101</v>
      </c>
      <c r="BX116" s="285">
        <f t="shared" si="100"/>
        <v>90</v>
      </c>
      <c r="BY116" s="286">
        <f t="shared" si="101"/>
        <v>29156510.647200003</v>
      </c>
      <c r="BZ116" s="286">
        <f t="shared" si="102"/>
        <v>2412085000</v>
      </c>
      <c r="CA116" s="286">
        <f t="shared" si="102"/>
        <v>2718805000</v>
      </c>
      <c r="CB116" s="286">
        <f t="shared" si="102"/>
        <v>2886495000</v>
      </c>
      <c r="CC116" s="286">
        <f t="shared" si="102"/>
        <v>3064528000</v>
      </c>
      <c r="CD116" s="286">
        <f t="shared" si="103"/>
        <v>3253541000</v>
      </c>
      <c r="CE116" s="16"/>
      <c r="CF116" s="43">
        <f t="shared" si="95"/>
        <v>2491076320</v>
      </c>
      <c r="CG116" s="197">
        <f t="shared" si="95"/>
        <v>2644721200</v>
      </c>
    </row>
    <row r="117" spans="1:85">
      <c r="A117" s="3">
        <f t="shared" si="91"/>
        <v>78</v>
      </c>
      <c r="B117" s="263">
        <v>4</v>
      </c>
      <c r="C117" s="264" t="s">
        <v>152</v>
      </c>
      <c r="D117" s="265" t="s">
        <v>38</v>
      </c>
      <c r="E117" s="266"/>
      <c r="F117" s="41" t="s">
        <v>58</v>
      </c>
      <c r="G117" s="267">
        <f t="shared" si="71"/>
        <v>101</v>
      </c>
      <c r="H117" s="267">
        <f t="shared" si="72"/>
        <v>90</v>
      </c>
      <c r="I117" s="268">
        <f t="shared" si="73"/>
        <v>26966806</v>
      </c>
      <c r="J117" s="268">
        <f t="shared" si="74"/>
        <v>1</v>
      </c>
      <c r="K117" s="269">
        <f t="shared" si="75"/>
        <v>1.06</v>
      </c>
      <c r="L117" s="270">
        <f>SUMIF($AN$4:$AN$22,D117,$AS$4:$AS$22)</f>
        <v>1.01</v>
      </c>
      <c r="M117" s="271">
        <f t="shared" si="76"/>
        <v>24125622.423629135</v>
      </c>
      <c r="N117" s="271">
        <f t="shared" si="77"/>
        <v>27193431.171833493</v>
      </c>
      <c r="O117" s="271">
        <f t="shared" si="78"/>
        <v>28870662.503600005</v>
      </c>
      <c r="P117" s="271">
        <f t="shared" si="79"/>
        <v>30651341.793900453</v>
      </c>
      <c r="Q117" s="272">
        <f t="shared" si="80"/>
        <v>28870662.503600005</v>
      </c>
      <c r="R117" s="271">
        <f t="shared" si="80"/>
        <v>30651341.793900453</v>
      </c>
      <c r="S117" s="271">
        <f t="shared" si="81"/>
        <v>32541849.486459062</v>
      </c>
      <c r="T117" s="271"/>
      <c r="U117" s="271">
        <f t="shared" si="82"/>
        <v>2171306018.1266222</v>
      </c>
      <c r="V117" s="271">
        <f t="shared" si="83"/>
        <v>2447408805.4650145</v>
      </c>
      <c r="W117" s="271">
        <f t="shared" si="84"/>
        <v>2598359625.3240004</v>
      </c>
      <c r="X117" s="272">
        <f t="shared" si="85"/>
        <v>2758620761.4510407</v>
      </c>
      <c r="Y117" s="272">
        <f t="shared" si="86"/>
        <v>2598359625.3240004</v>
      </c>
      <c r="Z117" s="271">
        <f t="shared" si="87"/>
        <v>2758620761.4510407</v>
      </c>
      <c r="AA117" s="271">
        <f t="shared" si="93"/>
        <v>2928766453.7813153</v>
      </c>
      <c r="AB117" s="271"/>
      <c r="AC117" s="33" t="str">
        <f t="shared" si="88"/>
        <v>BERTAHAP</v>
      </c>
      <c r="AD117" s="273">
        <f t="shared" si="89"/>
        <v>0</v>
      </c>
      <c r="AE117" s="274">
        <v>2</v>
      </c>
      <c r="AF117" s="275"/>
      <c r="AG117" s="271" t="e">
        <f>IF(AF117&gt;#REF!,"LB","KR")</f>
        <v>#REF!</v>
      </c>
      <c r="AH117" s="275">
        <v>2388437000</v>
      </c>
      <c r="AI117" s="275">
        <v>2692150000</v>
      </c>
      <c r="AJ117" s="275">
        <v>2858196000</v>
      </c>
      <c r="AK117" s="276">
        <v>3034483000</v>
      </c>
      <c r="AL117" s="276">
        <v>2858196000</v>
      </c>
      <c r="AM117" s="275">
        <v>3034483000</v>
      </c>
      <c r="AN117" s="275">
        <f t="shared" si="50"/>
        <v>3221644000</v>
      </c>
      <c r="AO117" s="16"/>
      <c r="AP117" s="16"/>
      <c r="AQ117" s="278">
        <f t="shared" si="90"/>
        <v>-1534411.2613999955</v>
      </c>
      <c r="AR117" s="311"/>
      <c r="AS117" s="280"/>
      <c r="AT117" s="280"/>
      <c r="AU117" s="280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282"/>
      <c r="BT117" s="310"/>
      <c r="BU117" s="283" t="str">
        <f t="shared" si="98"/>
        <v>2BR-17</v>
      </c>
      <c r="BV117" s="284">
        <f t="shared" si="99"/>
        <v>17</v>
      </c>
      <c r="BW117" s="285">
        <f t="shared" si="100"/>
        <v>85</v>
      </c>
      <c r="BX117" s="285">
        <f t="shared" si="100"/>
        <v>74</v>
      </c>
      <c r="BY117" s="286">
        <f t="shared" si="101"/>
        <v>29156510.647200003</v>
      </c>
      <c r="BZ117" s="286">
        <f t="shared" si="102"/>
        <v>1983270000</v>
      </c>
      <c r="CA117" s="286">
        <f t="shared" si="102"/>
        <v>2235462000</v>
      </c>
      <c r="CB117" s="286">
        <f t="shared" si="102"/>
        <v>2373340000</v>
      </c>
      <c r="CC117" s="286">
        <f t="shared" si="102"/>
        <v>2519723000</v>
      </c>
      <c r="CD117" s="286">
        <f t="shared" si="103"/>
        <v>2675134000</v>
      </c>
      <c r="CE117" s="16"/>
      <c r="CF117" s="43">
        <f t="shared" si="95"/>
        <v>3029687760</v>
      </c>
      <c r="CG117" s="197">
        <f t="shared" si="95"/>
        <v>3216551980</v>
      </c>
    </row>
    <row r="118" spans="1:85">
      <c r="A118" s="3">
        <f t="shared" si="91"/>
        <v>79</v>
      </c>
      <c r="B118" s="263">
        <v>5</v>
      </c>
      <c r="C118" s="264" t="s">
        <v>152</v>
      </c>
      <c r="D118" s="265" t="s">
        <v>44</v>
      </c>
      <c r="E118" s="266"/>
      <c r="F118" s="41" t="s">
        <v>60</v>
      </c>
      <c r="G118" s="267">
        <f t="shared" si="71"/>
        <v>101</v>
      </c>
      <c r="H118" s="267">
        <f t="shared" si="72"/>
        <v>90</v>
      </c>
      <c r="I118" s="268">
        <f t="shared" si="73"/>
        <v>26966806</v>
      </c>
      <c r="J118" s="268">
        <f t="shared" si="74"/>
        <v>1</v>
      </c>
      <c r="K118" s="269">
        <f t="shared" si="75"/>
        <v>1.06</v>
      </c>
      <c r="L118" s="270">
        <f t="shared" ref="L118:L123" si="104">SUMIF($AN$4:$AN$22,D118,$AS$4:$AS$22)</f>
        <v>1.01</v>
      </c>
      <c r="M118" s="271">
        <f t="shared" si="76"/>
        <v>24125622.423629135</v>
      </c>
      <c r="N118" s="271">
        <f t="shared" si="77"/>
        <v>27193431.171833493</v>
      </c>
      <c r="O118" s="271">
        <f t="shared" si="78"/>
        <v>28870662.503600005</v>
      </c>
      <c r="P118" s="271">
        <f t="shared" si="79"/>
        <v>30651341.793900453</v>
      </c>
      <c r="Q118" s="272">
        <f t="shared" si="80"/>
        <v>28870662.503600005</v>
      </c>
      <c r="R118" s="271">
        <f t="shared" si="80"/>
        <v>30651341.793900453</v>
      </c>
      <c r="S118" s="271">
        <f t="shared" si="81"/>
        <v>32541849.486459062</v>
      </c>
      <c r="T118" s="271"/>
      <c r="U118" s="271">
        <f t="shared" si="82"/>
        <v>2171306018.1266222</v>
      </c>
      <c r="V118" s="271">
        <f t="shared" si="83"/>
        <v>2447408805.4650145</v>
      </c>
      <c r="W118" s="271">
        <f t="shared" si="84"/>
        <v>2598359625.3240004</v>
      </c>
      <c r="X118" s="272">
        <f t="shared" si="85"/>
        <v>2758620761.4510407</v>
      </c>
      <c r="Y118" s="272">
        <f t="shared" si="86"/>
        <v>2598359625.3240004</v>
      </c>
      <c r="Z118" s="271">
        <f t="shared" si="87"/>
        <v>2758620761.4510407</v>
      </c>
      <c r="AA118" s="271">
        <f t="shared" si="93"/>
        <v>2928766453.7813153</v>
      </c>
      <c r="AB118" s="271"/>
      <c r="AC118" s="33" t="str">
        <f t="shared" si="88"/>
        <v>BERTAHAP</v>
      </c>
      <c r="AD118" s="273">
        <f t="shared" si="89"/>
        <v>0</v>
      </c>
      <c r="AE118" s="274">
        <v>2</v>
      </c>
      <c r="AF118" s="275"/>
      <c r="AG118" s="271" t="e">
        <f>IF(AF118&gt;#REF!,"LB","KR")</f>
        <v>#REF!</v>
      </c>
      <c r="AH118" s="275">
        <v>2388437000</v>
      </c>
      <c r="AI118" s="275">
        <v>2692150000</v>
      </c>
      <c r="AJ118" s="275">
        <v>2858196000</v>
      </c>
      <c r="AK118" s="276">
        <v>3034483000</v>
      </c>
      <c r="AL118" s="276">
        <v>2858196000</v>
      </c>
      <c r="AM118" s="275">
        <v>3034483000</v>
      </c>
      <c r="AN118" s="275">
        <f t="shared" si="50"/>
        <v>3221644000</v>
      </c>
      <c r="AO118" s="16"/>
      <c r="AP118" s="16"/>
      <c r="AQ118" s="278">
        <f t="shared" si="90"/>
        <v>-1534411.2613999955</v>
      </c>
      <c r="AR118" s="311"/>
      <c r="AS118" s="280"/>
      <c r="AT118" s="280"/>
      <c r="AU118" s="280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282">
        <v>22</v>
      </c>
      <c r="BT118" s="283" t="s">
        <v>153</v>
      </c>
      <c r="BU118" s="283" t="str">
        <f t="shared" ref="BU118:BU123" si="105">F169</f>
        <v>2BR-3</v>
      </c>
      <c r="BV118" s="284" t="str">
        <f t="shared" ref="BV118:BV123" si="106">D169</f>
        <v>03</v>
      </c>
      <c r="BW118" s="285">
        <f t="shared" ref="BW118:BX123" si="107">G169</f>
        <v>85</v>
      </c>
      <c r="BX118" s="285">
        <f t="shared" si="107"/>
        <v>74</v>
      </c>
      <c r="BY118" s="286">
        <f t="shared" ref="BY118:BY123" si="108">O169</f>
        <v>29156510.647200003</v>
      </c>
      <c r="BZ118" s="286">
        <f t="shared" ref="BZ118:CC123" si="109">AH169</f>
        <v>1983270000</v>
      </c>
      <c r="CA118" s="286">
        <f t="shared" si="109"/>
        <v>2235462000</v>
      </c>
      <c r="CB118" s="286">
        <f t="shared" si="109"/>
        <v>2373340000</v>
      </c>
      <c r="CC118" s="286">
        <f t="shared" si="109"/>
        <v>2519723000</v>
      </c>
      <c r="CD118" s="286">
        <f t="shared" ref="CD118:CD123" si="110">AN169</f>
        <v>2675134000</v>
      </c>
      <c r="CE118" s="16">
        <v>12</v>
      </c>
      <c r="CF118" s="43">
        <f t="shared" si="95"/>
        <v>3029687760</v>
      </c>
      <c r="CG118" s="197">
        <f t="shared" si="95"/>
        <v>3216551980</v>
      </c>
    </row>
    <row r="119" spans="1:85">
      <c r="A119" s="3">
        <f t="shared" si="91"/>
        <v>80</v>
      </c>
      <c r="B119" s="263">
        <v>6</v>
      </c>
      <c r="C119" s="264" t="s">
        <v>152</v>
      </c>
      <c r="D119" s="299">
        <v>11</v>
      </c>
      <c r="E119" s="266"/>
      <c r="F119" s="41" t="s">
        <v>62</v>
      </c>
      <c r="G119" s="267">
        <f t="shared" si="71"/>
        <v>101</v>
      </c>
      <c r="H119" s="267">
        <f t="shared" si="72"/>
        <v>90</v>
      </c>
      <c r="I119" s="268">
        <f t="shared" si="73"/>
        <v>26966806</v>
      </c>
      <c r="J119" s="268">
        <f t="shared" si="74"/>
        <v>1</v>
      </c>
      <c r="K119" s="269">
        <f t="shared" si="75"/>
        <v>1.06</v>
      </c>
      <c r="L119" s="270">
        <f t="shared" si="104"/>
        <v>1.01</v>
      </c>
      <c r="M119" s="271">
        <f t="shared" si="76"/>
        <v>24125622.423629135</v>
      </c>
      <c r="N119" s="271">
        <f t="shared" si="77"/>
        <v>27193431.171833493</v>
      </c>
      <c r="O119" s="271">
        <f t="shared" si="78"/>
        <v>28870662.503600005</v>
      </c>
      <c r="P119" s="271">
        <f t="shared" si="79"/>
        <v>30651341.793900453</v>
      </c>
      <c r="Q119" s="272">
        <f t="shared" si="80"/>
        <v>28870662.503600005</v>
      </c>
      <c r="R119" s="271">
        <f t="shared" si="80"/>
        <v>30651341.793900453</v>
      </c>
      <c r="S119" s="271">
        <f t="shared" si="81"/>
        <v>32541849.486459062</v>
      </c>
      <c r="T119" s="271"/>
      <c r="U119" s="271">
        <f t="shared" si="82"/>
        <v>2171306018.1266222</v>
      </c>
      <c r="V119" s="271">
        <f t="shared" si="83"/>
        <v>2447408805.4650145</v>
      </c>
      <c r="W119" s="271">
        <f t="shared" si="84"/>
        <v>2598359625.3240004</v>
      </c>
      <c r="X119" s="272">
        <f t="shared" si="85"/>
        <v>2758620761.4510407</v>
      </c>
      <c r="Y119" s="272">
        <f t="shared" si="86"/>
        <v>2598359625.3240004</v>
      </c>
      <c r="Z119" s="271">
        <f t="shared" si="87"/>
        <v>2758620761.4510407</v>
      </c>
      <c r="AA119" s="271">
        <f t="shared" si="93"/>
        <v>2928766453.7813153</v>
      </c>
      <c r="AB119" s="271"/>
      <c r="AC119" s="33" t="str">
        <f t="shared" si="88"/>
        <v>BERTAHAP</v>
      </c>
      <c r="AD119" s="273">
        <f t="shared" si="89"/>
        <v>0</v>
      </c>
      <c r="AE119" s="274">
        <v>2</v>
      </c>
      <c r="AF119" s="275"/>
      <c r="AG119" s="271" t="e">
        <f>IF(AF119&gt;#REF!,"LB","KR")</f>
        <v>#REF!</v>
      </c>
      <c r="AH119" s="275">
        <v>2388437000</v>
      </c>
      <c r="AI119" s="275">
        <v>2692150000</v>
      </c>
      <c r="AJ119" s="275">
        <v>2858196000</v>
      </c>
      <c r="AK119" s="276">
        <v>3034483000</v>
      </c>
      <c r="AL119" s="276">
        <v>2858196000</v>
      </c>
      <c r="AM119" s="275">
        <v>3034483000</v>
      </c>
      <c r="AN119" s="275">
        <f t="shared" si="50"/>
        <v>3221644000</v>
      </c>
      <c r="AO119" s="16"/>
      <c r="AP119" s="16"/>
      <c r="AQ119" s="278">
        <f t="shared" si="90"/>
        <v>-1534411.2613999955</v>
      </c>
      <c r="AR119" s="311"/>
      <c r="AS119" s="280"/>
      <c r="AT119" s="280"/>
      <c r="AU119" s="280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282"/>
      <c r="BT119" s="283"/>
      <c r="BU119" s="283" t="str">
        <f t="shared" si="105"/>
        <v>2BR-5</v>
      </c>
      <c r="BV119" s="284" t="str">
        <f t="shared" si="106"/>
        <v>05</v>
      </c>
      <c r="BW119" s="285">
        <f t="shared" si="107"/>
        <v>85</v>
      </c>
      <c r="BX119" s="285">
        <f t="shared" si="107"/>
        <v>74</v>
      </c>
      <c r="BY119" s="286">
        <f t="shared" si="108"/>
        <v>29156510.647200003</v>
      </c>
      <c r="BZ119" s="286">
        <f t="shared" si="109"/>
        <v>1983270000</v>
      </c>
      <c r="CA119" s="286">
        <f t="shared" si="109"/>
        <v>2235462000</v>
      </c>
      <c r="CB119" s="286">
        <f t="shared" si="109"/>
        <v>2373340000</v>
      </c>
      <c r="CC119" s="286">
        <f t="shared" si="109"/>
        <v>2519723000</v>
      </c>
      <c r="CD119" s="286">
        <f t="shared" si="110"/>
        <v>2675134000</v>
      </c>
      <c r="CE119" s="16"/>
      <c r="CF119" s="43">
        <f t="shared" si="95"/>
        <v>3029687760</v>
      </c>
      <c r="CG119" s="197">
        <f t="shared" si="95"/>
        <v>3216551980</v>
      </c>
    </row>
    <row r="120" spans="1:85">
      <c r="A120" s="3">
        <f t="shared" si="91"/>
        <v>81</v>
      </c>
      <c r="B120" s="263">
        <v>7</v>
      </c>
      <c r="C120" s="264" t="s">
        <v>152</v>
      </c>
      <c r="D120" s="299">
        <v>15</v>
      </c>
      <c r="E120" s="266"/>
      <c r="F120" s="41" t="s">
        <v>64</v>
      </c>
      <c r="G120" s="267">
        <f t="shared" si="71"/>
        <v>101</v>
      </c>
      <c r="H120" s="267">
        <f t="shared" si="72"/>
        <v>90</v>
      </c>
      <c r="I120" s="268">
        <f t="shared" si="73"/>
        <v>26966806</v>
      </c>
      <c r="J120" s="268">
        <f t="shared" si="74"/>
        <v>1</v>
      </c>
      <c r="K120" s="269">
        <f t="shared" si="75"/>
        <v>1.06</v>
      </c>
      <c r="L120" s="270">
        <f t="shared" si="104"/>
        <v>1.01</v>
      </c>
      <c r="M120" s="271">
        <f t="shared" si="76"/>
        <v>24125622.423629135</v>
      </c>
      <c r="N120" s="271">
        <f t="shared" si="77"/>
        <v>27193431.171833493</v>
      </c>
      <c r="O120" s="271">
        <f t="shared" si="78"/>
        <v>28870662.503600005</v>
      </c>
      <c r="P120" s="271">
        <f t="shared" si="79"/>
        <v>30651341.793900453</v>
      </c>
      <c r="Q120" s="272">
        <f t="shared" si="80"/>
        <v>28870662.503600005</v>
      </c>
      <c r="R120" s="271">
        <f t="shared" si="80"/>
        <v>30651341.793900453</v>
      </c>
      <c r="S120" s="271">
        <f t="shared" si="81"/>
        <v>32541849.486459062</v>
      </c>
      <c r="T120" s="271"/>
      <c r="U120" s="271">
        <f t="shared" si="82"/>
        <v>2171306018.1266222</v>
      </c>
      <c r="V120" s="271">
        <f t="shared" si="83"/>
        <v>2447408805.4650145</v>
      </c>
      <c r="W120" s="271">
        <f t="shared" si="84"/>
        <v>2598359625.3240004</v>
      </c>
      <c r="X120" s="272">
        <f t="shared" si="85"/>
        <v>2758620761.4510407</v>
      </c>
      <c r="Y120" s="272">
        <f t="shared" si="86"/>
        <v>2598359625.3240004</v>
      </c>
      <c r="Z120" s="271">
        <f t="shared" si="87"/>
        <v>2758620761.4510407</v>
      </c>
      <c r="AA120" s="271">
        <f t="shared" si="93"/>
        <v>2928766453.7813153</v>
      </c>
      <c r="AB120" s="271"/>
      <c r="AC120" s="33" t="str">
        <f t="shared" si="88"/>
        <v>BERTAHAP</v>
      </c>
      <c r="AD120" s="273">
        <f t="shared" si="89"/>
        <v>0</v>
      </c>
      <c r="AE120" s="274">
        <v>2</v>
      </c>
      <c r="AF120" s="275"/>
      <c r="AG120" s="271" t="e">
        <f>IF(AF120&gt;#REF!,"LB","KR")</f>
        <v>#REF!</v>
      </c>
      <c r="AH120" s="275">
        <v>2388437000</v>
      </c>
      <c r="AI120" s="275">
        <v>2692150000</v>
      </c>
      <c r="AJ120" s="275">
        <v>2858196000</v>
      </c>
      <c r="AK120" s="276">
        <v>3034483000</v>
      </c>
      <c r="AL120" s="276">
        <v>2858196000</v>
      </c>
      <c r="AM120" s="275">
        <v>3034483000</v>
      </c>
      <c r="AN120" s="275">
        <f t="shared" si="50"/>
        <v>3221644000</v>
      </c>
      <c r="AO120" s="16"/>
      <c r="AP120" s="16"/>
      <c r="AQ120" s="278">
        <f t="shared" si="90"/>
        <v>-1534411.2613999955</v>
      </c>
      <c r="AR120" s="311"/>
      <c r="AS120" s="280"/>
      <c r="AT120" s="280"/>
      <c r="AU120" s="280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282"/>
      <c r="BT120" s="283"/>
      <c r="BU120" s="283" t="str">
        <f t="shared" si="105"/>
        <v>2BR-7</v>
      </c>
      <c r="BV120" s="284" t="str">
        <f t="shared" si="106"/>
        <v>07</v>
      </c>
      <c r="BW120" s="285">
        <f t="shared" si="107"/>
        <v>101</v>
      </c>
      <c r="BX120" s="285">
        <f t="shared" si="107"/>
        <v>90</v>
      </c>
      <c r="BY120" s="286">
        <f t="shared" si="108"/>
        <v>29156510.647200003</v>
      </c>
      <c r="BZ120" s="286">
        <f t="shared" si="109"/>
        <v>2412085000</v>
      </c>
      <c r="CA120" s="286">
        <f t="shared" si="109"/>
        <v>2718805000</v>
      </c>
      <c r="CB120" s="286">
        <f t="shared" si="109"/>
        <v>2886495000</v>
      </c>
      <c r="CC120" s="286">
        <f t="shared" si="109"/>
        <v>3064528000</v>
      </c>
      <c r="CD120" s="286">
        <f t="shared" si="110"/>
        <v>3253541000</v>
      </c>
      <c r="CE120" s="16"/>
      <c r="CF120" s="43">
        <f t="shared" si="95"/>
        <v>3029687760</v>
      </c>
      <c r="CG120" s="197">
        <f t="shared" si="95"/>
        <v>3216551980</v>
      </c>
    </row>
    <row r="121" spans="1:85">
      <c r="A121" s="3">
        <f t="shared" si="91"/>
        <v>82</v>
      </c>
      <c r="B121" s="263">
        <v>8</v>
      </c>
      <c r="C121" s="264" t="s">
        <v>152</v>
      </c>
      <c r="D121" s="299">
        <v>17</v>
      </c>
      <c r="E121" s="266"/>
      <c r="F121" s="41" t="s">
        <v>67</v>
      </c>
      <c r="G121" s="267">
        <f t="shared" si="71"/>
        <v>85</v>
      </c>
      <c r="H121" s="267">
        <f t="shared" si="72"/>
        <v>74</v>
      </c>
      <c r="I121" s="268">
        <f t="shared" si="73"/>
        <v>26966806</v>
      </c>
      <c r="J121" s="268">
        <f t="shared" si="74"/>
        <v>1</v>
      </c>
      <c r="K121" s="269">
        <f t="shared" si="75"/>
        <v>1.06</v>
      </c>
      <c r="L121" s="270">
        <f t="shared" si="104"/>
        <v>1.01</v>
      </c>
      <c r="M121" s="271">
        <f t="shared" si="76"/>
        <v>24125622.423629135</v>
      </c>
      <c r="N121" s="271">
        <f t="shared" si="77"/>
        <v>27193431.171833493</v>
      </c>
      <c r="O121" s="271">
        <f t="shared" si="78"/>
        <v>28870662.503600005</v>
      </c>
      <c r="P121" s="271">
        <f t="shared" si="79"/>
        <v>30651341.793900453</v>
      </c>
      <c r="Q121" s="272">
        <f t="shared" si="80"/>
        <v>28870662.503600005</v>
      </c>
      <c r="R121" s="271">
        <f t="shared" si="80"/>
        <v>30651341.793900453</v>
      </c>
      <c r="S121" s="271">
        <f t="shared" si="81"/>
        <v>32541849.486459062</v>
      </c>
      <c r="T121" s="271"/>
      <c r="U121" s="271">
        <f t="shared" si="82"/>
        <v>1785296059.348556</v>
      </c>
      <c r="V121" s="271">
        <f t="shared" si="83"/>
        <v>2012313906.7156785</v>
      </c>
      <c r="W121" s="271">
        <f t="shared" si="84"/>
        <v>2136429025.2664003</v>
      </c>
      <c r="X121" s="272">
        <f t="shared" si="85"/>
        <v>2268199292.7486334</v>
      </c>
      <c r="Y121" s="272">
        <f t="shared" si="86"/>
        <v>2136429025.2664003</v>
      </c>
      <c r="Z121" s="271">
        <f t="shared" si="87"/>
        <v>2268199292.7486334</v>
      </c>
      <c r="AA121" s="271">
        <f t="shared" si="93"/>
        <v>2408096861.9979706</v>
      </c>
      <c r="AB121" s="271"/>
      <c r="AC121" s="33" t="str">
        <f t="shared" si="88"/>
        <v>BERTAHAP</v>
      </c>
      <c r="AD121" s="273">
        <f t="shared" si="89"/>
        <v>0</v>
      </c>
      <c r="AE121" s="274">
        <v>2</v>
      </c>
      <c r="AF121" s="275"/>
      <c r="AG121" s="271" t="e">
        <f>IF(AF121&gt;#REF!,"LB","KR")</f>
        <v>#REF!</v>
      </c>
      <c r="AH121" s="275">
        <v>1963826000</v>
      </c>
      <c r="AI121" s="275">
        <v>2213546000</v>
      </c>
      <c r="AJ121" s="275">
        <v>2350072000</v>
      </c>
      <c r="AK121" s="276">
        <v>2495020000</v>
      </c>
      <c r="AL121" s="276">
        <v>2350072000</v>
      </c>
      <c r="AM121" s="275">
        <v>2495020000</v>
      </c>
      <c r="AN121" s="275">
        <f t="shared" si="50"/>
        <v>2648907000</v>
      </c>
      <c r="AO121" s="16"/>
      <c r="AP121" s="16"/>
      <c r="AQ121" s="278">
        <f t="shared" si="90"/>
        <v>-1534411.2613999955</v>
      </c>
      <c r="AR121" s="311"/>
      <c r="AS121" s="280"/>
      <c r="AT121" s="280"/>
      <c r="AU121" s="280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282"/>
      <c r="BT121" s="283"/>
      <c r="BU121" s="283" t="str">
        <f t="shared" si="105"/>
        <v>2BR-9</v>
      </c>
      <c r="BV121" s="284" t="str">
        <f t="shared" si="106"/>
        <v>09</v>
      </c>
      <c r="BW121" s="285">
        <f t="shared" si="107"/>
        <v>101</v>
      </c>
      <c r="BX121" s="285">
        <f t="shared" si="107"/>
        <v>90</v>
      </c>
      <c r="BY121" s="286">
        <f t="shared" si="108"/>
        <v>29156510.647200003</v>
      </c>
      <c r="BZ121" s="286">
        <f t="shared" si="109"/>
        <v>2412085000</v>
      </c>
      <c r="CA121" s="286">
        <f t="shared" si="109"/>
        <v>2718805000</v>
      </c>
      <c r="CB121" s="286">
        <f t="shared" si="109"/>
        <v>2886495000</v>
      </c>
      <c r="CC121" s="286">
        <f t="shared" si="109"/>
        <v>3064528000</v>
      </c>
      <c r="CD121" s="286">
        <f t="shared" si="110"/>
        <v>3253541000</v>
      </c>
      <c r="CE121" s="16"/>
      <c r="CF121" s="43">
        <f t="shared" si="95"/>
        <v>2491076320</v>
      </c>
      <c r="CG121" s="197">
        <f t="shared" si="95"/>
        <v>2644721200</v>
      </c>
    </row>
    <row r="122" spans="1:85">
      <c r="A122" s="3">
        <f t="shared" si="91"/>
        <v>83</v>
      </c>
      <c r="B122" s="263">
        <v>9</v>
      </c>
      <c r="C122" s="264" t="s">
        <v>152</v>
      </c>
      <c r="D122" s="299">
        <v>19</v>
      </c>
      <c r="E122" s="266"/>
      <c r="F122" s="41" t="s">
        <v>78</v>
      </c>
      <c r="G122" s="267">
        <f t="shared" si="71"/>
        <v>138</v>
      </c>
      <c r="H122" s="267">
        <f t="shared" si="72"/>
        <v>120</v>
      </c>
      <c r="I122" s="268">
        <f t="shared" si="73"/>
        <v>26966806</v>
      </c>
      <c r="J122" s="268">
        <f t="shared" si="74"/>
        <v>1</v>
      </c>
      <c r="K122" s="269">
        <f t="shared" si="75"/>
        <v>1.06</v>
      </c>
      <c r="L122" s="270">
        <f t="shared" si="104"/>
        <v>1.01</v>
      </c>
      <c r="M122" s="271">
        <f t="shared" si="76"/>
        <v>24125622.423629135</v>
      </c>
      <c r="N122" s="271">
        <f t="shared" si="77"/>
        <v>27193431.171833493</v>
      </c>
      <c r="O122" s="271">
        <f t="shared" si="78"/>
        <v>28870662.503600005</v>
      </c>
      <c r="P122" s="271">
        <f t="shared" si="79"/>
        <v>30651341.793900453</v>
      </c>
      <c r="Q122" s="272">
        <f t="shared" si="80"/>
        <v>28870662.503600005</v>
      </c>
      <c r="R122" s="271">
        <f t="shared" si="80"/>
        <v>30651341.793900453</v>
      </c>
      <c r="S122" s="271">
        <f t="shared" si="81"/>
        <v>32541849.486459062</v>
      </c>
      <c r="T122" s="271"/>
      <c r="U122" s="271">
        <f t="shared" si="82"/>
        <v>2895074690.8354959</v>
      </c>
      <c r="V122" s="271">
        <f t="shared" si="83"/>
        <v>3263211740.620019</v>
      </c>
      <c r="W122" s="271">
        <f t="shared" si="84"/>
        <v>3464479500.4320006</v>
      </c>
      <c r="X122" s="272">
        <f t="shared" si="85"/>
        <v>3678161015.2680545</v>
      </c>
      <c r="Y122" s="272">
        <f t="shared" si="86"/>
        <v>3464479500.4320006</v>
      </c>
      <c r="Z122" s="271">
        <f t="shared" si="87"/>
        <v>3678161015.2680545</v>
      </c>
      <c r="AA122" s="271">
        <f t="shared" si="93"/>
        <v>3905021938.3750873</v>
      </c>
      <c r="AB122" s="271"/>
      <c r="AC122" s="33" t="str">
        <f t="shared" si="88"/>
        <v>BERTAHAP</v>
      </c>
      <c r="AD122" s="273">
        <f t="shared" si="89"/>
        <v>0</v>
      </c>
      <c r="AE122" s="274">
        <v>2</v>
      </c>
      <c r="AF122" s="275"/>
      <c r="AG122" s="271" t="e">
        <f>IF(AF122&gt;#REF!,"LB","KR")</f>
        <v>#REF!</v>
      </c>
      <c r="AH122" s="275">
        <v>3184583000</v>
      </c>
      <c r="AI122" s="275">
        <v>3589533000</v>
      </c>
      <c r="AJ122" s="275">
        <v>3810928000</v>
      </c>
      <c r="AK122" s="276">
        <v>4045978000</v>
      </c>
      <c r="AL122" s="276">
        <v>3810928000</v>
      </c>
      <c r="AM122" s="275">
        <v>4045978000</v>
      </c>
      <c r="AN122" s="275">
        <f t="shared" si="50"/>
        <v>4295525000</v>
      </c>
      <c r="AO122" s="16"/>
      <c r="AP122" s="16"/>
      <c r="AQ122" s="278">
        <f t="shared" si="90"/>
        <v>-1534411.2613999955</v>
      </c>
      <c r="AR122" s="311"/>
      <c r="AS122" s="280"/>
      <c r="AT122" s="280"/>
      <c r="AU122" s="280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282"/>
      <c r="BT122" s="283"/>
      <c r="BU122" s="283" t="str">
        <f t="shared" si="105"/>
        <v>2BR-11</v>
      </c>
      <c r="BV122" s="284">
        <f t="shared" si="106"/>
        <v>11</v>
      </c>
      <c r="BW122" s="285">
        <f t="shared" si="107"/>
        <v>101</v>
      </c>
      <c r="BX122" s="285">
        <f t="shared" si="107"/>
        <v>90</v>
      </c>
      <c r="BY122" s="286">
        <f t="shared" si="108"/>
        <v>29156510.647200003</v>
      </c>
      <c r="BZ122" s="286">
        <f t="shared" si="109"/>
        <v>2412085000</v>
      </c>
      <c r="CA122" s="286">
        <f t="shared" si="109"/>
        <v>2718805000</v>
      </c>
      <c r="CB122" s="286">
        <f t="shared" si="109"/>
        <v>2886495000</v>
      </c>
      <c r="CC122" s="286">
        <f t="shared" si="109"/>
        <v>3064528000</v>
      </c>
      <c r="CD122" s="286">
        <f t="shared" si="110"/>
        <v>3253541000</v>
      </c>
      <c r="CE122" s="16"/>
      <c r="CF122" s="43">
        <f t="shared" si="95"/>
        <v>4039583680</v>
      </c>
      <c r="CG122" s="197">
        <f t="shared" si="95"/>
        <v>4288736680</v>
      </c>
    </row>
    <row r="123" spans="1:85">
      <c r="A123" s="3">
        <f t="shared" si="91"/>
        <v>84</v>
      </c>
      <c r="B123" s="263">
        <v>10</v>
      </c>
      <c r="C123" s="264" t="s">
        <v>152</v>
      </c>
      <c r="D123" s="299">
        <v>21</v>
      </c>
      <c r="E123" s="266"/>
      <c r="F123" s="41" t="s">
        <v>84</v>
      </c>
      <c r="G123" s="267">
        <f t="shared" si="71"/>
        <v>132</v>
      </c>
      <c r="H123" s="267">
        <f t="shared" si="72"/>
        <v>112</v>
      </c>
      <c r="I123" s="268">
        <f t="shared" si="73"/>
        <v>26966806</v>
      </c>
      <c r="J123" s="268">
        <f t="shared" si="74"/>
        <v>3</v>
      </c>
      <c r="K123" s="269">
        <f t="shared" si="75"/>
        <v>1.1000000000000001</v>
      </c>
      <c r="L123" s="270">
        <f t="shared" si="104"/>
        <v>1.01</v>
      </c>
      <c r="M123" s="271">
        <f t="shared" si="76"/>
        <v>25036023.269803815</v>
      </c>
      <c r="N123" s="271">
        <f t="shared" si="77"/>
        <v>28219598.385864943</v>
      </c>
      <c r="O123" s="271">
        <f t="shared" si="78"/>
        <v>29960121.466000002</v>
      </c>
      <c r="P123" s="271">
        <f t="shared" si="79"/>
        <v>31807996.201217446</v>
      </c>
      <c r="Q123" s="272">
        <f t="shared" si="80"/>
        <v>29960121.466000002</v>
      </c>
      <c r="R123" s="271">
        <f t="shared" si="80"/>
        <v>31807996.201217446</v>
      </c>
      <c r="S123" s="271">
        <f t="shared" si="81"/>
        <v>33769843.806702793</v>
      </c>
      <c r="T123" s="271"/>
      <c r="U123" s="271">
        <f t="shared" si="82"/>
        <v>2804034606.2180271</v>
      </c>
      <c r="V123" s="271">
        <f t="shared" si="83"/>
        <v>3160595019.2168736</v>
      </c>
      <c r="W123" s="271">
        <f t="shared" si="84"/>
        <v>3355533604.1920004</v>
      </c>
      <c r="X123" s="272">
        <f t="shared" si="85"/>
        <v>3562495574.5363541</v>
      </c>
      <c r="Y123" s="272">
        <f t="shared" si="86"/>
        <v>3355533604.1920004</v>
      </c>
      <c r="Z123" s="271">
        <f t="shared" si="87"/>
        <v>3562495574.5363541</v>
      </c>
      <c r="AA123" s="271">
        <f t="shared" si="93"/>
        <v>3782222506.3507128</v>
      </c>
      <c r="AB123" s="271"/>
      <c r="AC123" s="33" t="str">
        <f t="shared" si="88"/>
        <v>BERTAHAP</v>
      </c>
      <c r="AD123" s="273">
        <f t="shared" si="89"/>
        <v>0</v>
      </c>
      <c r="AE123" s="274">
        <v>2</v>
      </c>
      <c r="AF123" s="275"/>
      <c r="AG123" s="271" t="e">
        <f>IF(AF123&gt;#REF!,"LB","KR")</f>
        <v>#REF!</v>
      </c>
      <c r="AH123" s="275">
        <v>3084439000</v>
      </c>
      <c r="AI123" s="275">
        <v>3476655000</v>
      </c>
      <c r="AJ123" s="275">
        <v>3691087000</v>
      </c>
      <c r="AK123" s="276">
        <v>3918746000</v>
      </c>
      <c r="AL123" s="276">
        <v>3691087000</v>
      </c>
      <c r="AM123" s="275">
        <v>3918746000</v>
      </c>
      <c r="AN123" s="275">
        <f t="shared" si="50"/>
        <v>4160445000</v>
      </c>
      <c r="AO123" s="16"/>
      <c r="AP123" s="16"/>
      <c r="AQ123" s="278">
        <f t="shared" si="90"/>
        <v>-444952.29899999872</v>
      </c>
      <c r="AR123" s="311"/>
      <c r="AS123" s="280"/>
      <c r="AT123" s="280"/>
      <c r="AU123" s="280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282"/>
      <c r="BT123" s="283"/>
      <c r="BU123" s="283" t="str">
        <f t="shared" si="105"/>
        <v>2BR-15</v>
      </c>
      <c r="BV123" s="284">
        <f t="shared" si="106"/>
        <v>15</v>
      </c>
      <c r="BW123" s="285">
        <f t="shared" si="107"/>
        <v>101</v>
      </c>
      <c r="BX123" s="285">
        <f t="shared" si="107"/>
        <v>90</v>
      </c>
      <c r="BY123" s="286">
        <f t="shared" si="108"/>
        <v>29156510.647200003</v>
      </c>
      <c r="BZ123" s="286">
        <f t="shared" si="109"/>
        <v>2412085000</v>
      </c>
      <c r="CA123" s="286">
        <f t="shared" si="109"/>
        <v>2718805000</v>
      </c>
      <c r="CB123" s="286">
        <f t="shared" si="109"/>
        <v>2886495000</v>
      </c>
      <c r="CC123" s="286">
        <f t="shared" si="109"/>
        <v>3064528000</v>
      </c>
      <c r="CD123" s="286">
        <f t="shared" si="110"/>
        <v>3253541000</v>
      </c>
      <c r="CE123" s="16"/>
      <c r="CF123" s="43">
        <f t="shared" si="95"/>
        <v>3912552220</v>
      </c>
      <c r="CG123" s="197">
        <f t="shared" si="95"/>
        <v>4153870760</v>
      </c>
    </row>
    <row r="124" spans="1:85">
      <c r="A124" s="3">
        <f t="shared" si="91"/>
        <v>85</v>
      </c>
      <c r="B124" s="263">
        <v>1</v>
      </c>
      <c r="C124" s="264" t="s">
        <v>154</v>
      </c>
      <c r="D124" s="265" t="s">
        <v>19</v>
      </c>
      <c r="E124" s="266"/>
      <c r="F124" s="41" t="s">
        <v>72</v>
      </c>
      <c r="G124" s="267">
        <f t="shared" si="71"/>
        <v>175</v>
      </c>
      <c r="H124" s="267">
        <f t="shared" si="72"/>
        <v>156</v>
      </c>
      <c r="I124" s="268">
        <f t="shared" si="73"/>
        <v>26966806</v>
      </c>
      <c r="J124" s="268">
        <f t="shared" si="74"/>
        <v>5</v>
      </c>
      <c r="K124" s="269">
        <f t="shared" si="75"/>
        <v>1.08</v>
      </c>
      <c r="L124" s="319">
        <f>SUMIF($AN$4:$AN$22,D124,$BF$4:$BF$22)</f>
        <v>1.02</v>
      </c>
      <c r="M124" s="271">
        <f t="shared" si="76"/>
        <v>24824197.330347329</v>
      </c>
      <c r="N124" s="271">
        <f t="shared" si="77"/>
        <v>27980836.707352675</v>
      </c>
      <c r="O124" s="271">
        <f t="shared" si="78"/>
        <v>29706633.489600003</v>
      </c>
      <c r="P124" s="271">
        <f t="shared" si="79"/>
        <v>31538873.641099136</v>
      </c>
      <c r="Q124" s="272">
        <f t="shared" si="80"/>
        <v>29706633.489600003</v>
      </c>
      <c r="R124" s="271">
        <f t="shared" si="80"/>
        <v>31538873.641099136</v>
      </c>
      <c r="S124" s="271">
        <f t="shared" si="81"/>
        <v>33484122.355953015</v>
      </c>
      <c r="T124" s="271"/>
      <c r="U124" s="271">
        <f t="shared" si="82"/>
        <v>3872574783.5341835</v>
      </c>
      <c r="V124" s="271">
        <f t="shared" si="83"/>
        <v>4365010526.3470173</v>
      </c>
      <c r="W124" s="271">
        <f t="shared" si="84"/>
        <v>4634234824.3776007</v>
      </c>
      <c r="X124" s="272">
        <f t="shared" si="85"/>
        <v>4920064288.0114651</v>
      </c>
      <c r="Y124" s="272">
        <f t="shared" si="86"/>
        <v>4634234824.3776007</v>
      </c>
      <c r="Z124" s="271">
        <f t="shared" si="87"/>
        <v>4920064288.0114651</v>
      </c>
      <c r="AA124" s="271">
        <f t="shared" si="93"/>
        <v>5223523087.5286703</v>
      </c>
      <c r="AB124" s="271"/>
      <c r="AC124" s="33" t="str">
        <f t="shared" si="88"/>
        <v>BERTAHAP</v>
      </c>
      <c r="AD124" s="273">
        <f t="shared" si="89"/>
        <v>0</v>
      </c>
      <c r="AE124" s="274">
        <v>2</v>
      </c>
      <c r="AF124" s="275"/>
      <c r="AG124" s="271" t="e">
        <f>IF(AF124&gt;#REF!,"LB","KR")</f>
        <v>#REF!</v>
      </c>
      <c r="AH124" s="275">
        <v>4259833000</v>
      </c>
      <c r="AI124" s="275">
        <v>4801512000</v>
      </c>
      <c r="AJ124" s="275">
        <v>5097659000</v>
      </c>
      <c r="AK124" s="276">
        <v>5412071000</v>
      </c>
      <c r="AL124" s="276">
        <v>5097659000</v>
      </c>
      <c r="AM124" s="275">
        <v>5412071000</v>
      </c>
      <c r="AN124" s="275">
        <f t="shared" si="50"/>
        <v>5745876000</v>
      </c>
      <c r="AO124" s="16"/>
      <c r="AP124" s="16"/>
      <c r="AQ124" s="278">
        <f t="shared" si="90"/>
        <v>-698440.27539999783</v>
      </c>
      <c r="AR124" s="311"/>
      <c r="AS124" s="280"/>
      <c r="AT124" s="280"/>
      <c r="AU124" s="280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282">
        <v>23</v>
      </c>
      <c r="BT124" s="310" t="s">
        <v>69</v>
      </c>
      <c r="BU124" s="283" t="str">
        <f t="shared" ref="BU124:BU131" si="111">F203</f>
        <v>2BR-3</v>
      </c>
      <c r="BV124" s="284" t="str">
        <f t="shared" ref="BV124:BV131" si="112">D203</f>
        <v>03</v>
      </c>
      <c r="BW124" s="285">
        <f t="shared" ref="BW124:BX131" si="113">G203</f>
        <v>85</v>
      </c>
      <c r="BX124" s="285">
        <f t="shared" si="113"/>
        <v>74</v>
      </c>
      <c r="BY124" s="286">
        <f t="shared" ref="BY124:BY131" si="114">O203</f>
        <v>29156510.647200003</v>
      </c>
      <c r="BZ124" s="286">
        <f t="shared" ref="BZ124:CC131" si="115">AH203</f>
        <v>1983270000</v>
      </c>
      <c r="CA124" s="286">
        <f t="shared" si="115"/>
        <v>2235462000</v>
      </c>
      <c r="CB124" s="286">
        <f t="shared" si="115"/>
        <v>2373340000</v>
      </c>
      <c r="CC124" s="286">
        <f t="shared" si="115"/>
        <v>2519723000</v>
      </c>
      <c r="CD124" s="286">
        <f t="shared" ref="CD124:CD131" si="116">AN203</f>
        <v>2675134000</v>
      </c>
      <c r="CE124" s="16">
        <v>8</v>
      </c>
      <c r="CF124" s="43">
        <f t="shared" si="95"/>
        <v>5403518540</v>
      </c>
      <c r="CG124" s="197">
        <f t="shared" si="95"/>
        <v>5736795260</v>
      </c>
    </row>
    <row r="125" spans="1:85">
      <c r="A125" s="3">
        <f t="shared" si="91"/>
        <v>86</v>
      </c>
      <c r="B125" s="263">
        <v>2</v>
      </c>
      <c r="C125" s="264" t="s">
        <v>154</v>
      </c>
      <c r="D125" s="265" t="s">
        <v>29</v>
      </c>
      <c r="E125" s="266"/>
      <c r="F125" s="41" t="s">
        <v>74</v>
      </c>
      <c r="G125" s="267">
        <f t="shared" si="71"/>
        <v>85</v>
      </c>
      <c r="H125" s="267">
        <f t="shared" si="72"/>
        <v>74</v>
      </c>
      <c r="I125" s="268">
        <f t="shared" si="73"/>
        <v>26966806</v>
      </c>
      <c r="J125" s="268">
        <f t="shared" si="74"/>
        <v>1</v>
      </c>
      <c r="K125" s="269">
        <f t="shared" si="75"/>
        <v>1.06</v>
      </c>
      <c r="L125" s="319">
        <f t="shared" ref="L125:L131" si="117">SUMIF($AN$4:$AN$22,D125,$BF$4:$BF$22)</f>
        <v>1.02</v>
      </c>
      <c r="M125" s="271">
        <f t="shared" si="76"/>
        <v>24364489.972377934</v>
      </c>
      <c r="N125" s="271">
        <f t="shared" si="77"/>
        <v>27462673.064623922</v>
      </c>
      <c r="O125" s="271">
        <f t="shared" si="78"/>
        <v>29156510.647200003</v>
      </c>
      <c r="P125" s="271">
        <f t="shared" si="79"/>
        <v>30954820.425523225</v>
      </c>
      <c r="Q125" s="272">
        <f t="shared" si="80"/>
        <v>29156510.647200003</v>
      </c>
      <c r="R125" s="271">
        <f t="shared" si="80"/>
        <v>30954820.425523225</v>
      </c>
      <c r="S125" s="271">
        <f t="shared" si="81"/>
        <v>32864046.016027961</v>
      </c>
      <c r="T125" s="271"/>
      <c r="U125" s="271">
        <f t="shared" si="82"/>
        <v>1802972257.9559672</v>
      </c>
      <c r="V125" s="271">
        <f t="shared" si="83"/>
        <v>2032237806.7821703</v>
      </c>
      <c r="W125" s="271">
        <f t="shared" si="84"/>
        <v>2157581787.8928003</v>
      </c>
      <c r="X125" s="272">
        <f t="shared" si="85"/>
        <v>2290656711.4887185</v>
      </c>
      <c r="Y125" s="272">
        <f t="shared" si="86"/>
        <v>2157581787.8928003</v>
      </c>
      <c r="Z125" s="271">
        <f t="shared" si="87"/>
        <v>2290656711.4887185</v>
      </c>
      <c r="AA125" s="271">
        <f t="shared" si="93"/>
        <v>2431939405.186069</v>
      </c>
      <c r="AB125" s="271"/>
      <c r="AC125" s="33" t="str">
        <f t="shared" si="88"/>
        <v>BERTAHAP</v>
      </c>
      <c r="AD125" s="273">
        <f t="shared" si="89"/>
        <v>0</v>
      </c>
      <c r="AE125" s="274">
        <v>2</v>
      </c>
      <c r="AF125" s="275"/>
      <c r="AG125" s="271" t="e">
        <f>IF(AF125&gt;#REF!,"LB","KR")</f>
        <v>#REF!</v>
      </c>
      <c r="AH125" s="275">
        <v>1983270000</v>
      </c>
      <c r="AI125" s="275">
        <v>2235462000</v>
      </c>
      <c r="AJ125" s="275">
        <v>2373340000</v>
      </c>
      <c r="AK125" s="276">
        <v>2519723000</v>
      </c>
      <c r="AL125" s="276">
        <v>2373340000</v>
      </c>
      <c r="AM125" s="275">
        <v>2519723000</v>
      </c>
      <c r="AN125" s="275">
        <f t="shared" si="50"/>
        <v>2675134000</v>
      </c>
      <c r="AO125" s="16"/>
      <c r="AP125" s="16"/>
      <c r="AQ125" s="278">
        <f t="shared" si="90"/>
        <v>-1248563.1177999973</v>
      </c>
      <c r="AR125" s="311"/>
      <c r="AS125" s="280"/>
      <c r="AT125" s="280"/>
      <c r="AU125" s="280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282"/>
      <c r="BT125" s="310"/>
      <c r="BU125" s="283" t="str">
        <f t="shared" si="111"/>
        <v>2BR-5</v>
      </c>
      <c r="BV125" s="284" t="str">
        <f t="shared" si="112"/>
        <v>05</v>
      </c>
      <c r="BW125" s="285">
        <f t="shared" si="113"/>
        <v>85</v>
      </c>
      <c r="BX125" s="285">
        <f t="shared" si="113"/>
        <v>74</v>
      </c>
      <c r="BY125" s="286">
        <f t="shared" si="114"/>
        <v>29156510.647200003</v>
      </c>
      <c r="BZ125" s="286">
        <f t="shared" si="115"/>
        <v>1983270000</v>
      </c>
      <c r="CA125" s="286">
        <f t="shared" si="115"/>
        <v>2235462000</v>
      </c>
      <c r="CB125" s="286">
        <f t="shared" si="115"/>
        <v>2373340000</v>
      </c>
      <c r="CC125" s="286">
        <f t="shared" si="115"/>
        <v>2519723000</v>
      </c>
      <c r="CD125" s="286">
        <f t="shared" si="116"/>
        <v>2675134000</v>
      </c>
      <c r="CE125" s="16"/>
      <c r="CF125" s="43">
        <f t="shared" si="95"/>
        <v>2515740400</v>
      </c>
      <c r="CG125" s="197">
        <f t="shared" si="95"/>
        <v>2670906380</v>
      </c>
    </row>
    <row r="126" spans="1:85">
      <c r="A126" s="3">
        <f t="shared" si="91"/>
        <v>87</v>
      </c>
      <c r="B126" s="263">
        <v>3</v>
      </c>
      <c r="C126" s="264" t="s">
        <v>154</v>
      </c>
      <c r="D126" s="265" t="s">
        <v>44</v>
      </c>
      <c r="E126" s="266"/>
      <c r="F126" s="41" t="s">
        <v>60</v>
      </c>
      <c r="G126" s="267">
        <f t="shared" si="71"/>
        <v>101</v>
      </c>
      <c r="H126" s="267">
        <f t="shared" si="72"/>
        <v>90</v>
      </c>
      <c r="I126" s="268">
        <f t="shared" si="73"/>
        <v>26966806</v>
      </c>
      <c r="J126" s="268">
        <f t="shared" si="74"/>
        <v>1</v>
      </c>
      <c r="K126" s="269">
        <f t="shared" si="75"/>
        <v>1.06</v>
      </c>
      <c r="L126" s="319">
        <f t="shared" si="117"/>
        <v>1.02</v>
      </c>
      <c r="M126" s="271">
        <f t="shared" si="76"/>
        <v>24364489.972377934</v>
      </c>
      <c r="N126" s="271">
        <f t="shared" si="77"/>
        <v>27462673.064623922</v>
      </c>
      <c r="O126" s="271">
        <f t="shared" si="78"/>
        <v>29156510.647200003</v>
      </c>
      <c r="P126" s="271">
        <f t="shared" si="79"/>
        <v>30954820.425523225</v>
      </c>
      <c r="Q126" s="272">
        <f t="shared" si="80"/>
        <v>29156510.647200003</v>
      </c>
      <c r="R126" s="271">
        <f t="shared" si="80"/>
        <v>30954820.425523225</v>
      </c>
      <c r="S126" s="271">
        <f t="shared" si="81"/>
        <v>32864046.016027961</v>
      </c>
      <c r="T126" s="271"/>
      <c r="U126" s="271">
        <f t="shared" si="82"/>
        <v>2192804097.5140142</v>
      </c>
      <c r="V126" s="271">
        <f t="shared" si="83"/>
        <v>2471640575.816153</v>
      </c>
      <c r="W126" s="271">
        <f t="shared" si="84"/>
        <v>2624085958.2480001</v>
      </c>
      <c r="X126" s="272">
        <f t="shared" si="85"/>
        <v>2785933838.2970901</v>
      </c>
      <c r="Y126" s="272">
        <f t="shared" si="86"/>
        <v>2624085958.2480001</v>
      </c>
      <c r="Z126" s="271">
        <f t="shared" si="87"/>
        <v>2785933838.2970901</v>
      </c>
      <c r="AA126" s="271">
        <f t="shared" si="93"/>
        <v>2957764141.4425163</v>
      </c>
      <c r="AB126" s="271"/>
      <c r="AC126" s="33" t="str">
        <f t="shared" si="88"/>
        <v>BERTAHAP</v>
      </c>
      <c r="AD126" s="273">
        <f t="shared" si="89"/>
        <v>0</v>
      </c>
      <c r="AE126" s="274">
        <v>2</v>
      </c>
      <c r="AF126" s="275"/>
      <c r="AG126" s="271" t="e">
        <f>IF(AF126&gt;#REF!,"LB","KR")</f>
        <v>#REF!</v>
      </c>
      <c r="AH126" s="275">
        <v>2412085000</v>
      </c>
      <c r="AI126" s="275">
        <v>2718805000</v>
      </c>
      <c r="AJ126" s="275">
        <v>2886495000</v>
      </c>
      <c r="AK126" s="276">
        <v>3064528000</v>
      </c>
      <c r="AL126" s="276">
        <v>2886495000</v>
      </c>
      <c r="AM126" s="275">
        <v>3064528000</v>
      </c>
      <c r="AN126" s="275">
        <f t="shared" si="50"/>
        <v>3253541000</v>
      </c>
      <c r="AO126" s="16"/>
      <c r="AP126" s="16"/>
      <c r="AQ126" s="278">
        <f t="shared" si="90"/>
        <v>-1248563.1177999973</v>
      </c>
      <c r="AR126" s="311"/>
      <c r="AS126" s="280"/>
      <c r="AT126" s="280"/>
      <c r="AU126" s="280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282"/>
      <c r="BT126" s="310"/>
      <c r="BU126" s="283" t="str">
        <f t="shared" si="111"/>
        <v>2BR-7</v>
      </c>
      <c r="BV126" s="284" t="str">
        <f t="shared" si="112"/>
        <v>07</v>
      </c>
      <c r="BW126" s="285">
        <f t="shared" si="113"/>
        <v>101</v>
      </c>
      <c r="BX126" s="285">
        <f t="shared" si="113"/>
        <v>90</v>
      </c>
      <c r="BY126" s="286">
        <f t="shared" si="114"/>
        <v>29156510.647200003</v>
      </c>
      <c r="BZ126" s="286">
        <f t="shared" si="115"/>
        <v>2412085000</v>
      </c>
      <c r="CA126" s="286">
        <f t="shared" si="115"/>
        <v>2718805000</v>
      </c>
      <c r="CB126" s="286">
        <f t="shared" si="115"/>
        <v>2886495000</v>
      </c>
      <c r="CC126" s="286">
        <f t="shared" si="115"/>
        <v>3064528000</v>
      </c>
      <c r="CD126" s="286">
        <f t="shared" si="116"/>
        <v>3253541000</v>
      </c>
      <c r="CE126" s="16"/>
      <c r="CF126" s="43">
        <f t="shared" si="95"/>
        <v>3059684700</v>
      </c>
      <c r="CG126" s="197">
        <f t="shared" si="95"/>
        <v>3248399680</v>
      </c>
    </row>
    <row r="127" spans="1:85">
      <c r="A127" s="3">
        <f t="shared" si="91"/>
        <v>88</v>
      </c>
      <c r="B127" s="263">
        <v>4</v>
      </c>
      <c r="C127" s="264" t="s">
        <v>154</v>
      </c>
      <c r="D127" s="299">
        <v>11</v>
      </c>
      <c r="E127" s="266"/>
      <c r="F127" s="41" t="s">
        <v>62</v>
      </c>
      <c r="G127" s="267">
        <f t="shared" si="71"/>
        <v>101</v>
      </c>
      <c r="H127" s="267">
        <f t="shared" si="72"/>
        <v>90</v>
      </c>
      <c r="I127" s="268">
        <f t="shared" si="73"/>
        <v>26966806</v>
      </c>
      <c r="J127" s="268">
        <f t="shared" si="74"/>
        <v>1</v>
      </c>
      <c r="K127" s="269">
        <f t="shared" si="75"/>
        <v>1.06</v>
      </c>
      <c r="L127" s="319">
        <f t="shared" si="117"/>
        <v>1.02</v>
      </c>
      <c r="M127" s="271">
        <f t="shared" si="76"/>
        <v>24364489.972377934</v>
      </c>
      <c r="N127" s="271">
        <f t="shared" si="77"/>
        <v>27462673.064623922</v>
      </c>
      <c r="O127" s="271">
        <f t="shared" si="78"/>
        <v>29156510.647200003</v>
      </c>
      <c r="P127" s="271">
        <f t="shared" si="79"/>
        <v>30954820.425523225</v>
      </c>
      <c r="Q127" s="272">
        <f t="shared" si="80"/>
        <v>29156510.647200003</v>
      </c>
      <c r="R127" s="271">
        <f t="shared" si="80"/>
        <v>30954820.425523225</v>
      </c>
      <c r="S127" s="271">
        <f t="shared" si="81"/>
        <v>32864046.016027961</v>
      </c>
      <c r="T127" s="271"/>
      <c r="U127" s="271">
        <f t="shared" si="82"/>
        <v>2192804097.5140142</v>
      </c>
      <c r="V127" s="271">
        <f t="shared" si="83"/>
        <v>2471640575.816153</v>
      </c>
      <c r="W127" s="271">
        <f t="shared" si="84"/>
        <v>2624085958.2480001</v>
      </c>
      <c r="X127" s="272">
        <f t="shared" si="85"/>
        <v>2785933838.2970901</v>
      </c>
      <c r="Y127" s="272">
        <f t="shared" si="86"/>
        <v>2624085958.2480001</v>
      </c>
      <c r="Z127" s="271">
        <f t="shared" si="87"/>
        <v>2785933838.2970901</v>
      </c>
      <c r="AA127" s="271">
        <f t="shared" si="93"/>
        <v>2957764141.4425163</v>
      </c>
      <c r="AB127" s="271"/>
      <c r="AC127" s="33" t="str">
        <f t="shared" si="88"/>
        <v>BERTAHAP</v>
      </c>
      <c r="AD127" s="273">
        <f t="shared" si="89"/>
        <v>0</v>
      </c>
      <c r="AE127" s="274">
        <v>2</v>
      </c>
      <c r="AF127" s="275"/>
      <c r="AG127" s="271" t="e">
        <f>IF(AF127&gt;#REF!,"LB","KR")</f>
        <v>#REF!</v>
      </c>
      <c r="AH127" s="275">
        <v>2412085000</v>
      </c>
      <c r="AI127" s="275">
        <v>2718805000</v>
      </c>
      <c r="AJ127" s="275">
        <v>2886495000</v>
      </c>
      <c r="AK127" s="276">
        <v>3064528000</v>
      </c>
      <c r="AL127" s="276">
        <v>2886495000</v>
      </c>
      <c r="AM127" s="275">
        <v>3064528000</v>
      </c>
      <c r="AN127" s="275">
        <f t="shared" si="50"/>
        <v>3253541000</v>
      </c>
      <c r="AO127" s="16"/>
      <c r="AP127" s="16"/>
      <c r="AQ127" s="278">
        <f t="shared" si="90"/>
        <v>-1248563.1177999973</v>
      </c>
      <c r="AR127" s="311"/>
      <c r="AS127" s="280"/>
      <c r="AT127" s="280"/>
      <c r="AU127" s="280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282"/>
      <c r="BT127" s="283"/>
      <c r="BU127" s="283" t="str">
        <f t="shared" si="111"/>
        <v>2BR-9</v>
      </c>
      <c r="BV127" s="284" t="str">
        <f t="shared" si="112"/>
        <v>09</v>
      </c>
      <c r="BW127" s="285">
        <f t="shared" si="113"/>
        <v>101</v>
      </c>
      <c r="BX127" s="285">
        <f t="shared" si="113"/>
        <v>90</v>
      </c>
      <c r="BY127" s="286">
        <f t="shared" si="114"/>
        <v>29156510.647200003</v>
      </c>
      <c r="BZ127" s="286">
        <f t="shared" si="115"/>
        <v>2412085000</v>
      </c>
      <c r="CA127" s="286">
        <f t="shared" si="115"/>
        <v>2718805000</v>
      </c>
      <c r="CB127" s="286">
        <f t="shared" si="115"/>
        <v>2886495000</v>
      </c>
      <c r="CC127" s="286">
        <f t="shared" si="115"/>
        <v>3064528000</v>
      </c>
      <c r="CD127" s="286">
        <f t="shared" si="116"/>
        <v>3253541000</v>
      </c>
      <c r="CE127" s="16"/>
      <c r="CF127" s="43">
        <f t="shared" si="95"/>
        <v>3059684700</v>
      </c>
      <c r="CG127" s="197">
        <f t="shared" si="95"/>
        <v>3248399680</v>
      </c>
    </row>
    <row r="128" spans="1:85">
      <c r="A128" s="3">
        <f t="shared" si="91"/>
        <v>89</v>
      </c>
      <c r="B128" s="263">
        <v>5</v>
      </c>
      <c r="C128" s="264" t="s">
        <v>154</v>
      </c>
      <c r="D128" s="299">
        <v>15</v>
      </c>
      <c r="E128" s="266"/>
      <c r="F128" s="41" t="s">
        <v>64</v>
      </c>
      <c r="G128" s="267">
        <f t="shared" si="71"/>
        <v>101</v>
      </c>
      <c r="H128" s="267">
        <f t="shared" si="72"/>
        <v>90</v>
      </c>
      <c r="I128" s="268">
        <f t="shared" si="73"/>
        <v>26966806</v>
      </c>
      <c r="J128" s="268">
        <f t="shared" si="74"/>
        <v>1</v>
      </c>
      <c r="K128" s="269">
        <f t="shared" si="75"/>
        <v>1.06</v>
      </c>
      <c r="L128" s="319">
        <f t="shared" si="117"/>
        <v>1.02</v>
      </c>
      <c r="M128" s="271">
        <f t="shared" si="76"/>
        <v>24364489.972377934</v>
      </c>
      <c r="N128" s="271">
        <f t="shared" si="77"/>
        <v>27462673.064623922</v>
      </c>
      <c r="O128" s="271">
        <f t="shared" si="78"/>
        <v>29156510.647200003</v>
      </c>
      <c r="P128" s="271">
        <f t="shared" si="79"/>
        <v>30954820.425523225</v>
      </c>
      <c r="Q128" s="272">
        <f t="shared" si="80"/>
        <v>29156510.647200003</v>
      </c>
      <c r="R128" s="271">
        <f t="shared" si="80"/>
        <v>30954820.425523225</v>
      </c>
      <c r="S128" s="271">
        <f t="shared" si="81"/>
        <v>32864046.016027961</v>
      </c>
      <c r="T128" s="271"/>
      <c r="U128" s="271">
        <f t="shared" si="82"/>
        <v>2192804097.5140142</v>
      </c>
      <c r="V128" s="271">
        <f t="shared" si="83"/>
        <v>2471640575.816153</v>
      </c>
      <c r="W128" s="271">
        <f t="shared" si="84"/>
        <v>2624085958.2480001</v>
      </c>
      <c r="X128" s="272">
        <f t="shared" si="85"/>
        <v>2785933838.2970901</v>
      </c>
      <c r="Y128" s="272">
        <f t="shared" si="86"/>
        <v>2624085958.2480001</v>
      </c>
      <c r="Z128" s="271">
        <f t="shared" si="87"/>
        <v>2785933838.2970901</v>
      </c>
      <c r="AA128" s="271">
        <f t="shared" si="93"/>
        <v>2957764141.4425163</v>
      </c>
      <c r="AB128" s="271"/>
      <c r="AC128" s="33" t="str">
        <f t="shared" si="88"/>
        <v>BERTAHAP</v>
      </c>
      <c r="AD128" s="273">
        <f t="shared" si="89"/>
        <v>0</v>
      </c>
      <c r="AE128" s="274">
        <v>2</v>
      </c>
      <c r="AF128" s="275"/>
      <c r="AG128" s="271" t="e">
        <f>IF(AF128&gt;#REF!,"LB","KR")</f>
        <v>#REF!</v>
      </c>
      <c r="AH128" s="275">
        <v>2412085000</v>
      </c>
      <c r="AI128" s="275">
        <v>2718805000</v>
      </c>
      <c r="AJ128" s="275">
        <v>2886495000</v>
      </c>
      <c r="AK128" s="276">
        <v>3064528000</v>
      </c>
      <c r="AL128" s="276">
        <v>2886495000</v>
      </c>
      <c r="AM128" s="275">
        <v>3064528000</v>
      </c>
      <c r="AN128" s="275">
        <f t="shared" si="50"/>
        <v>3253541000</v>
      </c>
      <c r="AO128" s="16"/>
      <c r="AP128" s="16"/>
      <c r="AQ128" s="278">
        <f t="shared" si="90"/>
        <v>-1248563.1177999973</v>
      </c>
      <c r="AR128" s="311"/>
      <c r="AS128" s="280"/>
      <c r="AT128" s="280"/>
      <c r="AU128" s="280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282"/>
      <c r="BT128" s="283"/>
      <c r="BU128" s="283" t="str">
        <f t="shared" si="111"/>
        <v>2BR-11</v>
      </c>
      <c r="BV128" s="284">
        <f t="shared" si="112"/>
        <v>11</v>
      </c>
      <c r="BW128" s="285">
        <f t="shared" si="113"/>
        <v>101</v>
      </c>
      <c r="BX128" s="285">
        <f t="shared" si="113"/>
        <v>90</v>
      </c>
      <c r="BY128" s="286">
        <f t="shared" si="114"/>
        <v>29156510.647200003</v>
      </c>
      <c r="BZ128" s="286">
        <f t="shared" si="115"/>
        <v>2412085000</v>
      </c>
      <c r="CA128" s="286">
        <f t="shared" si="115"/>
        <v>2718805000</v>
      </c>
      <c r="CB128" s="286">
        <f t="shared" si="115"/>
        <v>2886495000</v>
      </c>
      <c r="CC128" s="286">
        <f t="shared" si="115"/>
        <v>3064528000</v>
      </c>
      <c r="CD128" s="286">
        <f t="shared" si="116"/>
        <v>3253541000</v>
      </c>
      <c r="CE128" s="16"/>
      <c r="CF128" s="43">
        <f t="shared" si="95"/>
        <v>3059684700</v>
      </c>
      <c r="CG128" s="197">
        <f t="shared" si="95"/>
        <v>3248399680</v>
      </c>
    </row>
    <row r="129" spans="1:85">
      <c r="A129" s="3">
        <f t="shared" si="91"/>
        <v>90</v>
      </c>
      <c r="B129" s="263">
        <v>6</v>
      </c>
      <c r="C129" s="264" t="s">
        <v>154</v>
      </c>
      <c r="D129" s="299">
        <v>17</v>
      </c>
      <c r="E129" s="266"/>
      <c r="F129" s="41" t="s">
        <v>67</v>
      </c>
      <c r="G129" s="267">
        <f t="shared" si="71"/>
        <v>85</v>
      </c>
      <c r="H129" s="267">
        <f t="shared" si="72"/>
        <v>74</v>
      </c>
      <c r="I129" s="268">
        <f t="shared" si="73"/>
        <v>26966806</v>
      </c>
      <c r="J129" s="268">
        <f t="shared" si="74"/>
        <v>1</v>
      </c>
      <c r="K129" s="269">
        <f t="shared" si="75"/>
        <v>1.06</v>
      </c>
      <c r="L129" s="319">
        <f t="shared" si="117"/>
        <v>1.02</v>
      </c>
      <c r="M129" s="271">
        <f t="shared" si="76"/>
        <v>24364489.972377934</v>
      </c>
      <c r="N129" s="271">
        <f t="shared" si="77"/>
        <v>27462673.064623922</v>
      </c>
      <c r="O129" s="271">
        <f t="shared" si="78"/>
        <v>29156510.647200003</v>
      </c>
      <c r="P129" s="271">
        <f t="shared" si="79"/>
        <v>30954820.425523225</v>
      </c>
      <c r="Q129" s="272">
        <f t="shared" si="80"/>
        <v>29156510.647200003</v>
      </c>
      <c r="R129" s="271">
        <f t="shared" si="80"/>
        <v>30954820.425523225</v>
      </c>
      <c r="S129" s="271">
        <f t="shared" si="81"/>
        <v>32864046.016027961</v>
      </c>
      <c r="T129" s="271"/>
      <c r="U129" s="271">
        <f t="shared" si="82"/>
        <v>1802972257.9559672</v>
      </c>
      <c r="V129" s="271">
        <f t="shared" si="83"/>
        <v>2032237806.7821703</v>
      </c>
      <c r="W129" s="271">
        <f t="shared" si="84"/>
        <v>2157581787.8928003</v>
      </c>
      <c r="X129" s="272">
        <f t="shared" si="85"/>
        <v>2290656711.4887185</v>
      </c>
      <c r="Y129" s="272">
        <f t="shared" si="86"/>
        <v>2157581787.8928003</v>
      </c>
      <c r="Z129" s="271">
        <f t="shared" si="87"/>
        <v>2290656711.4887185</v>
      </c>
      <c r="AA129" s="271">
        <f t="shared" si="93"/>
        <v>2431939405.186069</v>
      </c>
      <c r="AB129" s="271"/>
      <c r="AC129" s="33" t="str">
        <f t="shared" si="88"/>
        <v>BERTAHAP</v>
      </c>
      <c r="AD129" s="273">
        <f t="shared" si="89"/>
        <v>0</v>
      </c>
      <c r="AE129" s="274">
        <v>2</v>
      </c>
      <c r="AF129" s="275"/>
      <c r="AG129" s="271" t="e">
        <f>IF(AF129&gt;#REF!,"LB","KR")</f>
        <v>#REF!</v>
      </c>
      <c r="AH129" s="275">
        <v>1983270000</v>
      </c>
      <c r="AI129" s="275">
        <v>2235462000</v>
      </c>
      <c r="AJ129" s="275">
        <v>2373340000</v>
      </c>
      <c r="AK129" s="276">
        <v>2519723000</v>
      </c>
      <c r="AL129" s="276">
        <v>2373340000</v>
      </c>
      <c r="AM129" s="275">
        <v>2519723000</v>
      </c>
      <c r="AN129" s="275">
        <f t="shared" si="50"/>
        <v>2675134000</v>
      </c>
      <c r="AO129" s="16"/>
      <c r="AP129" s="16"/>
      <c r="AQ129" s="278">
        <f t="shared" si="90"/>
        <v>-1248563.1177999973</v>
      </c>
      <c r="AR129" s="311"/>
      <c r="AS129" s="280"/>
      <c r="AT129" s="280"/>
      <c r="AU129" s="280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282"/>
      <c r="BT129" s="283"/>
      <c r="BU129" s="283" t="str">
        <f t="shared" si="111"/>
        <v>2BR-15</v>
      </c>
      <c r="BV129" s="284">
        <f t="shared" si="112"/>
        <v>15</v>
      </c>
      <c r="BW129" s="285">
        <f t="shared" si="113"/>
        <v>101</v>
      </c>
      <c r="BX129" s="285">
        <f t="shared" si="113"/>
        <v>90</v>
      </c>
      <c r="BY129" s="286">
        <f t="shared" si="114"/>
        <v>29156510.647200003</v>
      </c>
      <c r="BZ129" s="286">
        <f t="shared" si="115"/>
        <v>2412085000</v>
      </c>
      <c r="CA129" s="286">
        <f t="shared" si="115"/>
        <v>2718805000</v>
      </c>
      <c r="CB129" s="286">
        <f t="shared" si="115"/>
        <v>2886495000</v>
      </c>
      <c r="CC129" s="286">
        <f t="shared" si="115"/>
        <v>3064528000</v>
      </c>
      <c r="CD129" s="286">
        <f t="shared" si="116"/>
        <v>3253541000</v>
      </c>
      <c r="CE129" s="16"/>
      <c r="CF129" s="43">
        <f t="shared" si="95"/>
        <v>2515740400</v>
      </c>
      <c r="CG129" s="197">
        <f t="shared" si="95"/>
        <v>2670906380</v>
      </c>
    </row>
    <row r="130" spans="1:85">
      <c r="A130" s="3">
        <f t="shared" si="91"/>
        <v>91</v>
      </c>
      <c r="B130" s="263">
        <v>7</v>
      </c>
      <c r="C130" s="264" t="s">
        <v>154</v>
      </c>
      <c r="D130" s="299">
        <v>19</v>
      </c>
      <c r="E130" s="266"/>
      <c r="F130" s="41" t="s">
        <v>78</v>
      </c>
      <c r="G130" s="267">
        <f t="shared" si="71"/>
        <v>138</v>
      </c>
      <c r="H130" s="267">
        <f t="shared" si="72"/>
        <v>120</v>
      </c>
      <c r="I130" s="268">
        <f t="shared" si="73"/>
        <v>26966806</v>
      </c>
      <c r="J130" s="268">
        <f t="shared" si="74"/>
        <v>1</v>
      </c>
      <c r="K130" s="269">
        <f t="shared" si="75"/>
        <v>1.06</v>
      </c>
      <c r="L130" s="319">
        <f t="shared" si="117"/>
        <v>1.02</v>
      </c>
      <c r="M130" s="271">
        <f t="shared" si="76"/>
        <v>24364489.972377934</v>
      </c>
      <c r="N130" s="271">
        <f t="shared" si="77"/>
        <v>27462673.064623922</v>
      </c>
      <c r="O130" s="271">
        <f t="shared" si="78"/>
        <v>29156510.647200003</v>
      </c>
      <c r="P130" s="271">
        <f t="shared" si="79"/>
        <v>30954820.425523225</v>
      </c>
      <c r="Q130" s="272">
        <f t="shared" si="80"/>
        <v>29156510.647200003</v>
      </c>
      <c r="R130" s="271">
        <f t="shared" si="80"/>
        <v>30954820.425523225</v>
      </c>
      <c r="S130" s="271">
        <f t="shared" si="81"/>
        <v>32864046.016027961</v>
      </c>
      <c r="T130" s="271"/>
      <c r="U130" s="271">
        <f t="shared" si="82"/>
        <v>2923738796.6853518</v>
      </c>
      <c r="V130" s="271">
        <f t="shared" si="83"/>
        <v>3295520767.7548704</v>
      </c>
      <c r="W130" s="271">
        <f t="shared" si="84"/>
        <v>3498781277.6640005</v>
      </c>
      <c r="X130" s="272">
        <f t="shared" si="85"/>
        <v>3714578451.0627871</v>
      </c>
      <c r="Y130" s="272">
        <f t="shared" si="86"/>
        <v>3498781277.6640005</v>
      </c>
      <c r="Z130" s="271">
        <f t="shared" si="87"/>
        <v>3714578451.0627871</v>
      </c>
      <c r="AA130" s="271">
        <f t="shared" si="93"/>
        <v>3943685521.9233551</v>
      </c>
      <c r="AB130" s="271"/>
      <c r="AC130" s="33" t="str">
        <f t="shared" si="88"/>
        <v>BERTAHAP</v>
      </c>
      <c r="AD130" s="273">
        <f t="shared" si="89"/>
        <v>0</v>
      </c>
      <c r="AE130" s="274">
        <v>2</v>
      </c>
      <c r="AF130" s="275"/>
      <c r="AG130" s="271" t="e">
        <f>IF(AF130&gt;#REF!,"LB","KR")</f>
        <v>#REF!</v>
      </c>
      <c r="AH130" s="275">
        <v>3216113000</v>
      </c>
      <c r="AI130" s="275">
        <v>3625073000</v>
      </c>
      <c r="AJ130" s="275">
        <v>3848660000</v>
      </c>
      <c r="AK130" s="276">
        <v>4086037000</v>
      </c>
      <c r="AL130" s="276">
        <v>3848660000</v>
      </c>
      <c r="AM130" s="275">
        <v>4086037000</v>
      </c>
      <c r="AN130" s="275">
        <f t="shared" si="50"/>
        <v>4338055000</v>
      </c>
      <c r="AO130" s="16"/>
      <c r="AP130" s="16"/>
      <c r="AQ130" s="278">
        <f t="shared" si="90"/>
        <v>-1248563.1177999973</v>
      </c>
      <c r="AR130" s="311"/>
      <c r="AS130" s="280"/>
      <c r="AT130" s="280"/>
      <c r="AU130" s="280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282"/>
      <c r="BT130" s="283"/>
      <c r="BU130" s="283" t="str">
        <f t="shared" si="111"/>
        <v>2BR-17</v>
      </c>
      <c r="BV130" s="284">
        <f t="shared" si="112"/>
        <v>17</v>
      </c>
      <c r="BW130" s="285">
        <f t="shared" si="113"/>
        <v>85</v>
      </c>
      <c r="BX130" s="285">
        <f t="shared" si="113"/>
        <v>74</v>
      </c>
      <c r="BY130" s="286">
        <f t="shared" si="114"/>
        <v>29156510.647200003</v>
      </c>
      <c r="BZ130" s="286">
        <f t="shared" si="115"/>
        <v>1983270000</v>
      </c>
      <c r="CA130" s="286">
        <f t="shared" si="115"/>
        <v>2235462000</v>
      </c>
      <c r="CB130" s="286">
        <f t="shared" si="115"/>
        <v>2373340000</v>
      </c>
      <c r="CC130" s="286">
        <f t="shared" si="115"/>
        <v>2519723000</v>
      </c>
      <c r="CD130" s="286">
        <f t="shared" si="116"/>
        <v>2675134000</v>
      </c>
      <c r="CE130" s="16"/>
      <c r="CF130" s="43">
        <f t="shared" si="95"/>
        <v>4079579600</v>
      </c>
      <c r="CG130" s="197">
        <f t="shared" si="95"/>
        <v>4331199220</v>
      </c>
    </row>
    <row r="131" spans="1:85">
      <c r="A131" s="3">
        <f t="shared" si="91"/>
        <v>92</v>
      </c>
      <c r="B131" s="263">
        <v>8</v>
      </c>
      <c r="C131" s="264" t="s">
        <v>154</v>
      </c>
      <c r="D131" s="299">
        <v>21</v>
      </c>
      <c r="E131" s="266"/>
      <c r="F131" s="41" t="s">
        <v>84</v>
      </c>
      <c r="G131" s="267">
        <f t="shared" si="71"/>
        <v>132</v>
      </c>
      <c r="H131" s="267">
        <f t="shared" si="72"/>
        <v>112</v>
      </c>
      <c r="I131" s="268">
        <f t="shared" si="73"/>
        <v>26966806</v>
      </c>
      <c r="J131" s="268">
        <f t="shared" si="74"/>
        <v>3</v>
      </c>
      <c r="K131" s="269">
        <f t="shared" si="75"/>
        <v>1.1000000000000001</v>
      </c>
      <c r="L131" s="319">
        <f t="shared" si="117"/>
        <v>1.02</v>
      </c>
      <c r="M131" s="271">
        <f t="shared" si="76"/>
        <v>25283904.688316725</v>
      </c>
      <c r="N131" s="271">
        <f t="shared" si="77"/>
        <v>28499000.350081429</v>
      </c>
      <c r="O131" s="271">
        <f t="shared" si="78"/>
        <v>30256756.332000002</v>
      </c>
      <c r="P131" s="271">
        <f t="shared" si="79"/>
        <v>32122926.856675044</v>
      </c>
      <c r="Q131" s="272">
        <f t="shared" si="80"/>
        <v>30256756.332000002</v>
      </c>
      <c r="R131" s="271">
        <f t="shared" si="80"/>
        <v>32122926.856675044</v>
      </c>
      <c r="S131" s="271">
        <f t="shared" si="81"/>
        <v>34104198.695878074</v>
      </c>
      <c r="T131" s="271"/>
      <c r="U131" s="271">
        <f t="shared" si="82"/>
        <v>2831797325.0914731</v>
      </c>
      <c r="V131" s="271">
        <f t="shared" si="83"/>
        <v>3191888039.2091198</v>
      </c>
      <c r="W131" s="271">
        <f t="shared" si="84"/>
        <v>3388756709.184</v>
      </c>
      <c r="X131" s="272">
        <f t="shared" si="85"/>
        <v>3597767807.9476051</v>
      </c>
      <c r="Y131" s="272">
        <f t="shared" si="86"/>
        <v>3388756709.184</v>
      </c>
      <c r="Z131" s="271">
        <f t="shared" si="87"/>
        <v>3597767807.9476051</v>
      </c>
      <c r="AA131" s="271">
        <f t="shared" si="93"/>
        <v>3819670253.938344</v>
      </c>
      <c r="AB131" s="271"/>
      <c r="AC131" s="33" t="str">
        <f t="shared" si="88"/>
        <v>BERTAHAP</v>
      </c>
      <c r="AD131" s="273">
        <f t="shared" si="89"/>
        <v>0</v>
      </c>
      <c r="AE131" s="274">
        <v>2</v>
      </c>
      <c r="AF131" s="275"/>
      <c r="AG131" s="271" t="e">
        <f>IF(AF131&gt;#REF!,"LB","KR")</f>
        <v>#REF!</v>
      </c>
      <c r="AH131" s="275">
        <v>3114978000</v>
      </c>
      <c r="AI131" s="275">
        <v>3511077000</v>
      </c>
      <c r="AJ131" s="275">
        <v>3727633000</v>
      </c>
      <c r="AK131" s="276">
        <v>3957545000</v>
      </c>
      <c r="AL131" s="276">
        <v>3727633000</v>
      </c>
      <c r="AM131" s="275">
        <v>3957545000</v>
      </c>
      <c r="AN131" s="275">
        <f t="shared" si="50"/>
        <v>4201638000</v>
      </c>
      <c r="AO131" s="16"/>
      <c r="AP131" s="16"/>
      <c r="AQ131" s="278">
        <f t="shared" si="90"/>
        <v>-148317.43299999833</v>
      </c>
      <c r="AR131" s="311"/>
      <c r="AS131" s="280"/>
      <c r="AT131" s="280"/>
      <c r="AU131" s="280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282"/>
      <c r="BT131" s="283"/>
      <c r="BU131" s="283" t="str">
        <f t="shared" si="111"/>
        <v>3BR-19</v>
      </c>
      <c r="BV131" s="284">
        <f t="shared" si="112"/>
        <v>19</v>
      </c>
      <c r="BW131" s="285">
        <f t="shared" si="113"/>
        <v>138</v>
      </c>
      <c r="BX131" s="285">
        <f t="shared" si="113"/>
        <v>120</v>
      </c>
      <c r="BY131" s="286">
        <f t="shared" si="114"/>
        <v>29156510.647200003</v>
      </c>
      <c r="BZ131" s="286">
        <f t="shared" si="115"/>
        <v>3216113000</v>
      </c>
      <c r="CA131" s="286">
        <f t="shared" si="115"/>
        <v>3625073000</v>
      </c>
      <c r="CB131" s="286">
        <f t="shared" si="115"/>
        <v>3848660000</v>
      </c>
      <c r="CC131" s="286">
        <f t="shared" si="115"/>
        <v>4086037000</v>
      </c>
      <c r="CD131" s="286">
        <f t="shared" si="116"/>
        <v>4338055000</v>
      </c>
      <c r="CE131" s="16"/>
      <c r="CF131" s="43">
        <f t="shared" si="95"/>
        <v>3951290980</v>
      </c>
      <c r="CG131" s="197">
        <f t="shared" si="95"/>
        <v>4194997700</v>
      </c>
    </row>
    <row r="132" spans="1:85">
      <c r="A132" s="3">
        <f t="shared" si="91"/>
        <v>93</v>
      </c>
      <c r="B132" s="263">
        <v>1</v>
      </c>
      <c r="C132" s="264" t="s">
        <v>155</v>
      </c>
      <c r="D132" s="265" t="s">
        <v>19</v>
      </c>
      <c r="E132" s="266"/>
      <c r="F132" s="41" t="s">
        <v>72</v>
      </c>
      <c r="G132" s="267">
        <f t="shared" si="71"/>
        <v>175</v>
      </c>
      <c r="H132" s="267">
        <f t="shared" si="72"/>
        <v>156</v>
      </c>
      <c r="I132" s="268">
        <f t="shared" si="73"/>
        <v>26966806</v>
      </c>
      <c r="J132" s="268">
        <f t="shared" si="74"/>
        <v>5</v>
      </c>
      <c r="K132" s="269">
        <f t="shared" si="75"/>
        <v>1.08</v>
      </c>
      <c r="L132" s="270">
        <f>SUMIF($AN$4:$AN$22,D132,$AS$4:$AS$22)</f>
        <v>1.01</v>
      </c>
      <c r="M132" s="271">
        <f t="shared" si="76"/>
        <v>24580822.846716471</v>
      </c>
      <c r="N132" s="271">
        <f t="shared" si="77"/>
        <v>27706514.778849214</v>
      </c>
      <c r="O132" s="271">
        <f t="shared" si="78"/>
        <v>29415391.9848</v>
      </c>
      <c r="P132" s="271">
        <f t="shared" si="79"/>
        <v>31229668.997558944</v>
      </c>
      <c r="Q132" s="272">
        <f t="shared" si="80"/>
        <v>29415391.9848</v>
      </c>
      <c r="R132" s="271">
        <f t="shared" si="80"/>
        <v>31229668.997558944</v>
      </c>
      <c r="S132" s="271">
        <f t="shared" si="81"/>
        <v>33155846.646580923</v>
      </c>
      <c r="T132" s="271"/>
      <c r="U132" s="271">
        <f t="shared" si="82"/>
        <v>3834608364.0877695</v>
      </c>
      <c r="V132" s="271">
        <f t="shared" si="83"/>
        <v>4322216305.5004778</v>
      </c>
      <c r="W132" s="271">
        <f t="shared" si="84"/>
        <v>4588801149.6288004</v>
      </c>
      <c r="X132" s="272">
        <f t="shared" si="85"/>
        <v>4871828363.619195</v>
      </c>
      <c r="Y132" s="272">
        <f t="shared" si="86"/>
        <v>4588801149.6288004</v>
      </c>
      <c r="Z132" s="271">
        <f t="shared" si="87"/>
        <v>4871828363.619195</v>
      </c>
      <c r="AA132" s="271">
        <f t="shared" si="93"/>
        <v>5172312076.8666239</v>
      </c>
      <c r="AB132" s="271"/>
      <c r="AC132" s="33" t="str">
        <f t="shared" si="88"/>
        <v>BERTAHAP</v>
      </c>
      <c r="AD132" s="273">
        <f t="shared" si="89"/>
        <v>0</v>
      </c>
      <c r="AE132" s="274">
        <v>2</v>
      </c>
      <c r="AF132" s="275"/>
      <c r="AG132" s="271" t="e">
        <f>IF(AF132&gt;#REF!,"LB","KR")</f>
        <v>#REF!</v>
      </c>
      <c r="AH132" s="275">
        <v>4218070000</v>
      </c>
      <c r="AI132" s="275">
        <v>4754438000</v>
      </c>
      <c r="AJ132" s="275">
        <v>5047682000</v>
      </c>
      <c r="AK132" s="276">
        <v>5359012000</v>
      </c>
      <c r="AL132" s="276">
        <v>5047682000</v>
      </c>
      <c r="AM132" s="275">
        <v>5359012000</v>
      </c>
      <c r="AN132" s="275">
        <f t="shared" si="50"/>
        <v>5689544000</v>
      </c>
      <c r="AO132" s="16"/>
      <c r="AP132" s="16"/>
      <c r="AQ132" s="278">
        <f t="shared" si="90"/>
        <v>-989681.78020000085</v>
      </c>
      <c r="AR132" s="311"/>
      <c r="AS132" s="280"/>
      <c r="AT132" s="280"/>
      <c r="AU132" s="280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282">
        <v>24</v>
      </c>
      <c r="BT132" s="283" t="s">
        <v>156</v>
      </c>
      <c r="BU132" s="283" t="str">
        <f t="shared" ref="BU132:BU138" si="118">F222</f>
        <v>2BR-5</v>
      </c>
      <c r="BV132" s="284" t="str">
        <f t="shared" ref="BV132:BV138" si="119">D222</f>
        <v>05</v>
      </c>
      <c r="BW132" s="285">
        <f t="shared" ref="BW132:BX138" si="120">G222</f>
        <v>85</v>
      </c>
      <c r="BX132" s="285">
        <f t="shared" si="120"/>
        <v>74</v>
      </c>
      <c r="BY132" s="286">
        <f t="shared" ref="BY132:BY138" si="121">O222</f>
        <v>29156510.647200003</v>
      </c>
      <c r="BZ132" s="286">
        <f t="shared" ref="BZ132:CC138" si="122">AH222</f>
        <v>1983270000</v>
      </c>
      <c r="CA132" s="286">
        <f t="shared" si="122"/>
        <v>2235462000</v>
      </c>
      <c r="CB132" s="286">
        <f t="shared" si="122"/>
        <v>2373340000</v>
      </c>
      <c r="CC132" s="286">
        <f t="shared" si="122"/>
        <v>2519723000</v>
      </c>
      <c r="CD132" s="286">
        <f t="shared" ref="CD132:CD138" si="123">AN222</f>
        <v>2675134000</v>
      </c>
      <c r="CE132" s="16">
        <v>14</v>
      </c>
      <c r="CF132" s="43">
        <f t="shared" si="95"/>
        <v>5350542920</v>
      </c>
      <c r="CG132" s="197">
        <f t="shared" si="95"/>
        <v>5680552720</v>
      </c>
    </row>
    <row r="133" spans="1:85">
      <c r="A133" s="3">
        <f t="shared" si="91"/>
        <v>94</v>
      </c>
      <c r="B133" s="263">
        <v>2</v>
      </c>
      <c r="C133" s="264" t="s">
        <v>155</v>
      </c>
      <c r="D133" s="265" t="s">
        <v>29</v>
      </c>
      <c r="E133" s="266"/>
      <c r="F133" s="41" t="s">
        <v>74</v>
      </c>
      <c r="G133" s="267">
        <f t="shared" si="71"/>
        <v>85</v>
      </c>
      <c r="H133" s="267">
        <f t="shared" si="72"/>
        <v>74</v>
      </c>
      <c r="I133" s="268">
        <f t="shared" si="73"/>
        <v>26966806</v>
      </c>
      <c r="J133" s="268">
        <f t="shared" si="74"/>
        <v>1</v>
      </c>
      <c r="K133" s="269">
        <f t="shared" si="75"/>
        <v>1.06</v>
      </c>
      <c r="L133" s="270">
        <f>SUMIF($AN$4:$AN$22,D133,$AS$4:$AS$22)</f>
        <v>1.01</v>
      </c>
      <c r="M133" s="271">
        <f t="shared" si="76"/>
        <v>24125622.423629135</v>
      </c>
      <c r="N133" s="271">
        <f t="shared" si="77"/>
        <v>27193431.171833493</v>
      </c>
      <c r="O133" s="271">
        <f t="shared" si="78"/>
        <v>28870662.503600005</v>
      </c>
      <c r="P133" s="271">
        <f t="shared" si="79"/>
        <v>30651341.793900453</v>
      </c>
      <c r="Q133" s="272">
        <f t="shared" si="80"/>
        <v>28870662.503600005</v>
      </c>
      <c r="R133" s="271">
        <f t="shared" si="80"/>
        <v>30651341.793900453</v>
      </c>
      <c r="S133" s="271">
        <f t="shared" si="81"/>
        <v>32541849.486459062</v>
      </c>
      <c r="T133" s="271"/>
      <c r="U133" s="271">
        <f t="shared" si="82"/>
        <v>1785296059.348556</v>
      </c>
      <c r="V133" s="271">
        <f t="shared" si="83"/>
        <v>2012313906.7156785</v>
      </c>
      <c r="W133" s="271">
        <f t="shared" si="84"/>
        <v>2136429025.2664003</v>
      </c>
      <c r="X133" s="272">
        <f t="shared" si="85"/>
        <v>2268199292.7486334</v>
      </c>
      <c r="Y133" s="272">
        <f t="shared" si="86"/>
        <v>2136429025.2664003</v>
      </c>
      <c r="Z133" s="271">
        <f t="shared" si="87"/>
        <v>2268199292.7486334</v>
      </c>
      <c r="AA133" s="271">
        <f t="shared" si="93"/>
        <v>2408096861.9979706</v>
      </c>
      <c r="AB133" s="271"/>
      <c r="AC133" s="33" t="str">
        <f t="shared" si="88"/>
        <v>BERTAHAP</v>
      </c>
      <c r="AD133" s="273">
        <f t="shared" si="89"/>
        <v>0</v>
      </c>
      <c r="AE133" s="274">
        <v>2</v>
      </c>
      <c r="AF133" s="275"/>
      <c r="AG133" s="271" t="e">
        <f>IF(AF133&gt;#REF!,"LB","KR")</f>
        <v>#REF!</v>
      </c>
      <c r="AH133" s="275">
        <v>1963826000</v>
      </c>
      <c r="AI133" s="275">
        <v>2213546000</v>
      </c>
      <c r="AJ133" s="275">
        <v>2350072000</v>
      </c>
      <c r="AK133" s="276">
        <v>2495020000</v>
      </c>
      <c r="AL133" s="276">
        <v>2350072000</v>
      </c>
      <c r="AM133" s="275">
        <v>2495020000</v>
      </c>
      <c r="AN133" s="275">
        <f t="shared" si="50"/>
        <v>2648907000</v>
      </c>
      <c r="AO133" s="16"/>
      <c r="AP133" s="16"/>
      <c r="AQ133" s="278">
        <f t="shared" si="90"/>
        <v>-1534411.2613999955</v>
      </c>
      <c r="AR133" s="311"/>
      <c r="AS133" s="280"/>
      <c r="AT133" s="280"/>
      <c r="AU133" s="280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282"/>
      <c r="BT133" s="283"/>
      <c r="BU133" s="283" t="str">
        <f t="shared" si="118"/>
        <v>2BR-7</v>
      </c>
      <c r="BV133" s="284" t="str">
        <f t="shared" si="119"/>
        <v>07</v>
      </c>
      <c r="BW133" s="285">
        <f t="shared" si="120"/>
        <v>101</v>
      </c>
      <c r="BX133" s="285">
        <f t="shared" si="120"/>
        <v>90</v>
      </c>
      <c r="BY133" s="286">
        <f t="shared" si="121"/>
        <v>29156510.647200003</v>
      </c>
      <c r="BZ133" s="286">
        <f t="shared" si="122"/>
        <v>2412085000</v>
      </c>
      <c r="CA133" s="286">
        <f t="shared" si="122"/>
        <v>2718805000</v>
      </c>
      <c r="CB133" s="286">
        <f t="shared" si="122"/>
        <v>2886495000</v>
      </c>
      <c r="CC133" s="286">
        <f t="shared" si="122"/>
        <v>3064528000</v>
      </c>
      <c r="CD133" s="286">
        <f t="shared" si="123"/>
        <v>3253541000</v>
      </c>
      <c r="CE133" s="16"/>
      <c r="CF133" s="43">
        <f t="shared" si="95"/>
        <v>2491076320</v>
      </c>
      <c r="CG133" s="197">
        <f t="shared" si="95"/>
        <v>2644721200</v>
      </c>
    </row>
    <row r="134" spans="1:85">
      <c r="A134" s="3">
        <f t="shared" si="91"/>
        <v>95</v>
      </c>
      <c r="B134" s="263">
        <v>3</v>
      </c>
      <c r="C134" s="264" t="s">
        <v>155</v>
      </c>
      <c r="D134" s="265" t="s">
        <v>44</v>
      </c>
      <c r="E134" s="266"/>
      <c r="F134" s="41" t="s">
        <v>60</v>
      </c>
      <c r="G134" s="267">
        <f t="shared" si="71"/>
        <v>101</v>
      </c>
      <c r="H134" s="267">
        <f t="shared" si="72"/>
        <v>90</v>
      </c>
      <c r="I134" s="268">
        <f t="shared" si="73"/>
        <v>26966806</v>
      </c>
      <c r="J134" s="268">
        <f t="shared" si="74"/>
        <v>1</v>
      </c>
      <c r="K134" s="269">
        <f t="shared" si="75"/>
        <v>1.06</v>
      </c>
      <c r="L134" s="270">
        <f>SUMIF($AN$4:$AN$22,D134,$AS$4:$AS$22)</f>
        <v>1.01</v>
      </c>
      <c r="M134" s="271">
        <f t="shared" si="76"/>
        <v>24125622.423629135</v>
      </c>
      <c r="N134" s="271">
        <f t="shared" si="77"/>
        <v>27193431.171833493</v>
      </c>
      <c r="O134" s="271">
        <f t="shared" si="78"/>
        <v>28870662.503600005</v>
      </c>
      <c r="P134" s="271">
        <f t="shared" si="79"/>
        <v>30651341.793900453</v>
      </c>
      <c r="Q134" s="272">
        <f t="shared" si="80"/>
        <v>28870662.503600005</v>
      </c>
      <c r="R134" s="271">
        <f t="shared" si="80"/>
        <v>30651341.793900453</v>
      </c>
      <c r="S134" s="271">
        <f t="shared" si="81"/>
        <v>32541849.486459062</v>
      </c>
      <c r="T134" s="271"/>
      <c r="U134" s="271">
        <f t="shared" si="82"/>
        <v>2171306018.1266222</v>
      </c>
      <c r="V134" s="271">
        <f t="shared" si="83"/>
        <v>2447408805.4650145</v>
      </c>
      <c r="W134" s="271">
        <f t="shared" si="84"/>
        <v>2598359625.3240004</v>
      </c>
      <c r="X134" s="272">
        <f t="shared" si="85"/>
        <v>2758620761.4510407</v>
      </c>
      <c r="Y134" s="272">
        <f t="shared" si="86"/>
        <v>2598359625.3240004</v>
      </c>
      <c r="Z134" s="271">
        <f t="shared" si="87"/>
        <v>2758620761.4510407</v>
      </c>
      <c r="AA134" s="271">
        <f t="shared" si="93"/>
        <v>2928766453.7813153</v>
      </c>
      <c r="AB134" s="271"/>
      <c r="AC134" s="33" t="str">
        <f t="shared" si="88"/>
        <v>BERTAHAP</v>
      </c>
      <c r="AD134" s="273">
        <f t="shared" si="89"/>
        <v>0</v>
      </c>
      <c r="AE134" s="274">
        <v>2</v>
      </c>
      <c r="AF134" s="275"/>
      <c r="AG134" s="271" t="e">
        <f>IF(AF134&gt;#REF!,"LB","KR")</f>
        <v>#REF!</v>
      </c>
      <c r="AH134" s="275">
        <v>2388437000</v>
      </c>
      <c r="AI134" s="275">
        <v>2692150000</v>
      </c>
      <c r="AJ134" s="275">
        <v>2858196000</v>
      </c>
      <c r="AK134" s="276">
        <v>3034483000</v>
      </c>
      <c r="AL134" s="276">
        <v>2858196000</v>
      </c>
      <c r="AM134" s="275">
        <v>3034483000</v>
      </c>
      <c r="AN134" s="275">
        <f t="shared" si="50"/>
        <v>3221644000</v>
      </c>
      <c r="AO134" s="16"/>
      <c r="AP134" s="16"/>
      <c r="AQ134" s="278">
        <f t="shared" si="90"/>
        <v>-1534411.2613999955</v>
      </c>
      <c r="AR134" s="311"/>
      <c r="AS134" s="280"/>
      <c r="AT134" s="280"/>
      <c r="AU134" s="280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282"/>
      <c r="BT134" s="283"/>
      <c r="BU134" s="283" t="str">
        <f t="shared" si="118"/>
        <v>2BR-9</v>
      </c>
      <c r="BV134" s="284" t="str">
        <f t="shared" si="119"/>
        <v>09</v>
      </c>
      <c r="BW134" s="285">
        <f t="shared" si="120"/>
        <v>101</v>
      </c>
      <c r="BX134" s="285">
        <f t="shared" si="120"/>
        <v>90</v>
      </c>
      <c r="BY134" s="286">
        <f t="shared" si="121"/>
        <v>29156510.647200003</v>
      </c>
      <c r="BZ134" s="286">
        <f t="shared" si="122"/>
        <v>2412085000</v>
      </c>
      <c r="CA134" s="286">
        <f t="shared" si="122"/>
        <v>2718805000</v>
      </c>
      <c r="CB134" s="286">
        <f t="shared" si="122"/>
        <v>2886495000</v>
      </c>
      <c r="CC134" s="286">
        <f t="shared" si="122"/>
        <v>3064528000</v>
      </c>
      <c r="CD134" s="286">
        <f t="shared" si="123"/>
        <v>3253541000</v>
      </c>
      <c r="CE134" s="16"/>
      <c r="CF134" s="43">
        <f t="shared" si="95"/>
        <v>3029687760</v>
      </c>
      <c r="CG134" s="197">
        <f t="shared" si="95"/>
        <v>3216551980</v>
      </c>
    </row>
    <row r="135" spans="1:85">
      <c r="A135" s="3">
        <f t="shared" si="91"/>
        <v>96</v>
      </c>
      <c r="B135" s="263">
        <v>4</v>
      </c>
      <c r="C135" s="264" t="s">
        <v>155</v>
      </c>
      <c r="D135" s="299">
        <v>11</v>
      </c>
      <c r="E135" s="266"/>
      <c r="F135" s="41" t="s">
        <v>62</v>
      </c>
      <c r="G135" s="267">
        <f t="shared" si="71"/>
        <v>101</v>
      </c>
      <c r="H135" s="267">
        <f t="shared" si="72"/>
        <v>90</v>
      </c>
      <c r="I135" s="268">
        <f t="shared" si="73"/>
        <v>26966806</v>
      </c>
      <c r="J135" s="268">
        <f t="shared" si="74"/>
        <v>1</v>
      </c>
      <c r="K135" s="269">
        <f t="shared" si="75"/>
        <v>1.06</v>
      </c>
      <c r="L135" s="270">
        <f t="shared" ref="L135:L147" si="124">SUMIF($AN$4:$AN$22,D135,$AS$4:$AS$22)</f>
        <v>1.01</v>
      </c>
      <c r="M135" s="271">
        <f t="shared" si="76"/>
        <v>24125622.423629135</v>
      </c>
      <c r="N135" s="271">
        <f t="shared" si="77"/>
        <v>27193431.171833493</v>
      </c>
      <c r="O135" s="271">
        <f t="shared" si="78"/>
        <v>28870662.503600005</v>
      </c>
      <c r="P135" s="271">
        <f t="shared" si="79"/>
        <v>30651341.793900453</v>
      </c>
      <c r="Q135" s="272">
        <f t="shared" si="80"/>
        <v>28870662.503600005</v>
      </c>
      <c r="R135" s="271">
        <f t="shared" si="80"/>
        <v>30651341.793900453</v>
      </c>
      <c r="S135" s="271">
        <f t="shared" si="81"/>
        <v>32541849.486459062</v>
      </c>
      <c r="T135" s="271"/>
      <c r="U135" s="271">
        <f t="shared" si="82"/>
        <v>2171306018.1266222</v>
      </c>
      <c r="V135" s="271">
        <f t="shared" si="83"/>
        <v>2447408805.4650145</v>
      </c>
      <c r="W135" s="271">
        <f t="shared" si="84"/>
        <v>2598359625.3240004</v>
      </c>
      <c r="X135" s="272">
        <f t="shared" si="85"/>
        <v>2758620761.4510407</v>
      </c>
      <c r="Y135" s="272">
        <f t="shared" si="86"/>
        <v>2598359625.3240004</v>
      </c>
      <c r="Z135" s="271">
        <f t="shared" si="87"/>
        <v>2758620761.4510407</v>
      </c>
      <c r="AA135" s="271">
        <f t="shared" si="93"/>
        <v>2928766453.7813153</v>
      </c>
      <c r="AB135" s="271"/>
      <c r="AC135" s="33" t="str">
        <f t="shared" si="88"/>
        <v>BERTAHAP</v>
      </c>
      <c r="AD135" s="273">
        <f t="shared" si="89"/>
        <v>0</v>
      </c>
      <c r="AE135" s="274">
        <v>2</v>
      </c>
      <c r="AF135" s="275"/>
      <c r="AG135" s="271" t="e">
        <f>IF(AF135&gt;#REF!,"LB","KR")</f>
        <v>#REF!</v>
      </c>
      <c r="AH135" s="275">
        <v>2388437000</v>
      </c>
      <c r="AI135" s="275">
        <v>2692150000</v>
      </c>
      <c r="AJ135" s="275">
        <v>2858196000</v>
      </c>
      <c r="AK135" s="276">
        <v>3034483000</v>
      </c>
      <c r="AL135" s="276">
        <v>2858196000</v>
      </c>
      <c r="AM135" s="275">
        <v>3034483000</v>
      </c>
      <c r="AN135" s="275">
        <f t="shared" si="50"/>
        <v>3221644000</v>
      </c>
      <c r="AO135" s="16"/>
      <c r="AP135" s="16"/>
      <c r="AQ135" s="278">
        <f t="shared" si="90"/>
        <v>-1534411.2613999955</v>
      </c>
      <c r="AR135" s="311"/>
      <c r="AS135" s="280"/>
      <c r="AT135" s="280"/>
      <c r="AU135" s="280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282"/>
      <c r="BT135" s="283"/>
      <c r="BU135" s="283" t="str">
        <f t="shared" si="118"/>
        <v>2BR-11</v>
      </c>
      <c r="BV135" s="284">
        <f t="shared" si="119"/>
        <v>11</v>
      </c>
      <c r="BW135" s="285">
        <f t="shared" si="120"/>
        <v>101</v>
      </c>
      <c r="BX135" s="285">
        <f t="shared" si="120"/>
        <v>90</v>
      </c>
      <c r="BY135" s="286">
        <f t="shared" si="121"/>
        <v>29156510.647200003</v>
      </c>
      <c r="BZ135" s="286">
        <f t="shared" si="122"/>
        <v>2412085000</v>
      </c>
      <c r="CA135" s="286">
        <f t="shared" si="122"/>
        <v>2718805000</v>
      </c>
      <c r="CB135" s="286">
        <f t="shared" si="122"/>
        <v>2886495000</v>
      </c>
      <c r="CC135" s="286">
        <f t="shared" si="122"/>
        <v>3064528000</v>
      </c>
      <c r="CD135" s="286">
        <f t="shared" si="123"/>
        <v>3253541000</v>
      </c>
      <c r="CE135" s="16"/>
      <c r="CF135" s="43">
        <f t="shared" si="95"/>
        <v>3029687760</v>
      </c>
      <c r="CG135" s="197">
        <f t="shared" si="95"/>
        <v>3216551980</v>
      </c>
    </row>
    <row r="136" spans="1:85">
      <c r="A136" s="3">
        <f t="shared" si="91"/>
        <v>97</v>
      </c>
      <c r="B136" s="263">
        <v>5</v>
      </c>
      <c r="C136" s="264" t="s">
        <v>155</v>
      </c>
      <c r="D136" s="299">
        <v>15</v>
      </c>
      <c r="E136" s="266"/>
      <c r="F136" s="41" t="s">
        <v>64</v>
      </c>
      <c r="G136" s="267">
        <f t="shared" si="71"/>
        <v>101</v>
      </c>
      <c r="H136" s="267">
        <f t="shared" si="72"/>
        <v>90</v>
      </c>
      <c r="I136" s="268">
        <f t="shared" si="73"/>
        <v>26966806</v>
      </c>
      <c r="J136" s="268">
        <f t="shared" si="74"/>
        <v>1</v>
      </c>
      <c r="K136" s="269">
        <f t="shared" si="75"/>
        <v>1.06</v>
      </c>
      <c r="L136" s="270">
        <f t="shared" si="124"/>
        <v>1.01</v>
      </c>
      <c r="M136" s="271">
        <f t="shared" si="76"/>
        <v>24125622.423629135</v>
      </c>
      <c r="N136" s="271">
        <f t="shared" si="77"/>
        <v>27193431.171833493</v>
      </c>
      <c r="O136" s="271">
        <f t="shared" si="78"/>
        <v>28870662.503600005</v>
      </c>
      <c r="P136" s="271">
        <f t="shared" si="79"/>
        <v>30651341.793900453</v>
      </c>
      <c r="Q136" s="272">
        <f t="shared" si="80"/>
        <v>28870662.503600005</v>
      </c>
      <c r="R136" s="271">
        <f t="shared" si="80"/>
        <v>30651341.793900453</v>
      </c>
      <c r="S136" s="271">
        <f t="shared" si="81"/>
        <v>32541849.486459062</v>
      </c>
      <c r="T136" s="271"/>
      <c r="U136" s="271">
        <f t="shared" si="82"/>
        <v>2171306018.1266222</v>
      </c>
      <c r="V136" s="271">
        <f t="shared" si="83"/>
        <v>2447408805.4650145</v>
      </c>
      <c r="W136" s="271">
        <f t="shared" si="84"/>
        <v>2598359625.3240004</v>
      </c>
      <c r="X136" s="272">
        <f t="shared" si="85"/>
        <v>2758620761.4510407</v>
      </c>
      <c r="Y136" s="272">
        <f t="shared" si="86"/>
        <v>2598359625.3240004</v>
      </c>
      <c r="Z136" s="271">
        <f t="shared" si="87"/>
        <v>2758620761.4510407</v>
      </c>
      <c r="AA136" s="271">
        <f t="shared" si="93"/>
        <v>2928766453.7813153</v>
      </c>
      <c r="AB136" s="271"/>
      <c r="AC136" s="33" t="str">
        <f t="shared" si="88"/>
        <v>BERTAHAP</v>
      </c>
      <c r="AD136" s="273">
        <f t="shared" si="89"/>
        <v>0</v>
      </c>
      <c r="AE136" s="274">
        <v>2</v>
      </c>
      <c r="AF136" s="275"/>
      <c r="AG136" s="271" t="e">
        <f>IF(AF136&gt;#REF!,"LB","KR")</f>
        <v>#REF!</v>
      </c>
      <c r="AH136" s="275">
        <v>2388437000</v>
      </c>
      <c r="AI136" s="275">
        <v>2692150000</v>
      </c>
      <c r="AJ136" s="275">
        <v>2858196000</v>
      </c>
      <c r="AK136" s="276">
        <v>3034483000</v>
      </c>
      <c r="AL136" s="276">
        <v>2858196000</v>
      </c>
      <c r="AM136" s="275">
        <v>3034483000</v>
      </c>
      <c r="AN136" s="275">
        <f t="shared" si="50"/>
        <v>3221644000</v>
      </c>
      <c r="AO136" s="16"/>
      <c r="AP136" s="16"/>
      <c r="AQ136" s="278">
        <f t="shared" si="90"/>
        <v>-1534411.2613999955</v>
      </c>
      <c r="AR136" s="311"/>
      <c r="AS136" s="280"/>
      <c r="AT136" s="280"/>
      <c r="AU136" s="280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282"/>
      <c r="BT136" s="283"/>
      <c r="BU136" s="283" t="str">
        <f t="shared" si="118"/>
        <v>2BR-15</v>
      </c>
      <c r="BV136" s="284">
        <f t="shared" si="119"/>
        <v>15</v>
      </c>
      <c r="BW136" s="285">
        <f t="shared" si="120"/>
        <v>101</v>
      </c>
      <c r="BX136" s="285">
        <f t="shared" si="120"/>
        <v>90</v>
      </c>
      <c r="BY136" s="286">
        <f t="shared" si="121"/>
        <v>29156510.647200003</v>
      </c>
      <c r="BZ136" s="286">
        <f t="shared" si="122"/>
        <v>2412085000</v>
      </c>
      <c r="CA136" s="286">
        <f t="shared" si="122"/>
        <v>2718805000</v>
      </c>
      <c r="CB136" s="286">
        <f t="shared" si="122"/>
        <v>2886495000</v>
      </c>
      <c r="CC136" s="286">
        <f t="shared" si="122"/>
        <v>3064528000</v>
      </c>
      <c r="CD136" s="286">
        <f t="shared" si="123"/>
        <v>3253541000</v>
      </c>
      <c r="CE136" s="16"/>
      <c r="CF136" s="43">
        <f t="shared" si="95"/>
        <v>3029687760</v>
      </c>
      <c r="CG136" s="197">
        <f t="shared" si="95"/>
        <v>3216551980</v>
      </c>
    </row>
    <row r="137" spans="1:85">
      <c r="A137" s="3">
        <f t="shared" si="91"/>
        <v>98</v>
      </c>
      <c r="B137" s="263">
        <v>6</v>
      </c>
      <c r="C137" s="264" t="s">
        <v>155</v>
      </c>
      <c r="D137" s="299">
        <v>17</v>
      </c>
      <c r="E137" s="266"/>
      <c r="F137" s="41" t="s">
        <v>67</v>
      </c>
      <c r="G137" s="267">
        <f t="shared" si="71"/>
        <v>85</v>
      </c>
      <c r="H137" s="267">
        <f t="shared" si="72"/>
        <v>74</v>
      </c>
      <c r="I137" s="268">
        <f t="shared" si="73"/>
        <v>26966806</v>
      </c>
      <c r="J137" s="268">
        <f t="shared" si="74"/>
        <v>1</v>
      </c>
      <c r="K137" s="269">
        <f t="shared" si="75"/>
        <v>1.06</v>
      </c>
      <c r="L137" s="270">
        <f t="shared" si="124"/>
        <v>1.01</v>
      </c>
      <c r="M137" s="271">
        <f t="shared" si="76"/>
        <v>24125622.423629135</v>
      </c>
      <c r="N137" s="271">
        <f t="shared" si="77"/>
        <v>27193431.171833493</v>
      </c>
      <c r="O137" s="271">
        <f t="shared" si="78"/>
        <v>28870662.503600005</v>
      </c>
      <c r="P137" s="271">
        <f t="shared" si="79"/>
        <v>30651341.793900453</v>
      </c>
      <c r="Q137" s="272">
        <f t="shared" si="80"/>
        <v>28870662.503600005</v>
      </c>
      <c r="R137" s="271">
        <f t="shared" si="80"/>
        <v>30651341.793900453</v>
      </c>
      <c r="S137" s="271">
        <f t="shared" si="81"/>
        <v>32541849.486459062</v>
      </c>
      <c r="T137" s="271"/>
      <c r="U137" s="271">
        <f t="shared" si="82"/>
        <v>1785296059.348556</v>
      </c>
      <c r="V137" s="271">
        <f t="shared" si="83"/>
        <v>2012313906.7156785</v>
      </c>
      <c r="W137" s="271">
        <f t="shared" si="84"/>
        <v>2136429025.2664003</v>
      </c>
      <c r="X137" s="272">
        <f t="shared" si="85"/>
        <v>2268199292.7486334</v>
      </c>
      <c r="Y137" s="272">
        <f t="shared" si="86"/>
        <v>2136429025.2664003</v>
      </c>
      <c r="Z137" s="271">
        <f t="shared" si="87"/>
        <v>2268199292.7486334</v>
      </c>
      <c r="AA137" s="271">
        <f t="shared" si="93"/>
        <v>2408096861.9979706</v>
      </c>
      <c r="AB137" s="271"/>
      <c r="AC137" s="33" t="str">
        <f t="shared" si="88"/>
        <v>BERTAHAP</v>
      </c>
      <c r="AD137" s="273">
        <f t="shared" si="89"/>
        <v>0</v>
      </c>
      <c r="AE137" s="274">
        <v>2</v>
      </c>
      <c r="AF137" s="275"/>
      <c r="AG137" s="271" t="e">
        <f>IF(AF137&gt;#REF!,"LB","KR")</f>
        <v>#REF!</v>
      </c>
      <c r="AH137" s="275">
        <v>1963826000</v>
      </c>
      <c r="AI137" s="275">
        <v>2213546000</v>
      </c>
      <c r="AJ137" s="275">
        <v>2350072000</v>
      </c>
      <c r="AK137" s="276">
        <v>2495020000</v>
      </c>
      <c r="AL137" s="276">
        <v>2350072000</v>
      </c>
      <c r="AM137" s="275">
        <v>2495020000</v>
      </c>
      <c r="AN137" s="275">
        <f t="shared" si="50"/>
        <v>2648907000</v>
      </c>
      <c r="AO137" s="16"/>
      <c r="AP137" s="16"/>
      <c r="AQ137" s="278">
        <f t="shared" si="90"/>
        <v>-1534411.2613999955</v>
      </c>
      <c r="AR137" s="311"/>
      <c r="AS137" s="280"/>
      <c r="AT137" s="280"/>
      <c r="AU137" s="280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282"/>
      <c r="BT137" s="283"/>
      <c r="BU137" s="283" t="str">
        <f t="shared" si="118"/>
        <v>2BR-17</v>
      </c>
      <c r="BV137" s="284">
        <f t="shared" si="119"/>
        <v>17</v>
      </c>
      <c r="BW137" s="285">
        <f t="shared" si="120"/>
        <v>85</v>
      </c>
      <c r="BX137" s="285">
        <f t="shared" si="120"/>
        <v>74</v>
      </c>
      <c r="BY137" s="286">
        <f t="shared" si="121"/>
        <v>29156510.647200003</v>
      </c>
      <c r="BZ137" s="286">
        <f t="shared" si="122"/>
        <v>1983270000</v>
      </c>
      <c r="CA137" s="286">
        <f t="shared" si="122"/>
        <v>2235462000</v>
      </c>
      <c r="CB137" s="286">
        <f t="shared" si="122"/>
        <v>2373340000</v>
      </c>
      <c r="CC137" s="286">
        <f t="shared" si="122"/>
        <v>2519723000</v>
      </c>
      <c r="CD137" s="286">
        <f t="shared" si="123"/>
        <v>2675134000</v>
      </c>
      <c r="CE137" s="16"/>
      <c r="CF137" s="43">
        <f t="shared" si="95"/>
        <v>2491076320</v>
      </c>
      <c r="CG137" s="197">
        <f t="shared" si="95"/>
        <v>2644721200</v>
      </c>
    </row>
    <row r="138" spans="1:85">
      <c r="A138" s="3">
        <f t="shared" si="91"/>
        <v>99</v>
      </c>
      <c r="B138" s="263">
        <v>7</v>
      </c>
      <c r="C138" s="264" t="s">
        <v>155</v>
      </c>
      <c r="D138" s="299">
        <v>19</v>
      </c>
      <c r="E138" s="266"/>
      <c r="F138" s="41" t="s">
        <v>78</v>
      </c>
      <c r="G138" s="267">
        <f t="shared" si="71"/>
        <v>138</v>
      </c>
      <c r="H138" s="267">
        <f t="shared" si="72"/>
        <v>120</v>
      </c>
      <c r="I138" s="268">
        <f t="shared" si="73"/>
        <v>26966806</v>
      </c>
      <c r="J138" s="268">
        <f t="shared" si="74"/>
        <v>1</v>
      </c>
      <c r="K138" s="269">
        <f t="shared" si="75"/>
        <v>1.06</v>
      </c>
      <c r="L138" s="270">
        <f t="shared" si="124"/>
        <v>1.01</v>
      </c>
      <c r="M138" s="271">
        <f t="shared" si="76"/>
        <v>24125622.423629135</v>
      </c>
      <c r="N138" s="271">
        <f t="shared" si="77"/>
        <v>27193431.171833493</v>
      </c>
      <c r="O138" s="271">
        <f t="shared" si="78"/>
        <v>28870662.503600005</v>
      </c>
      <c r="P138" s="271">
        <f t="shared" si="79"/>
        <v>30651341.793900453</v>
      </c>
      <c r="Q138" s="272">
        <f t="shared" si="80"/>
        <v>28870662.503600005</v>
      </c>
      <c r="R138" s="271">
        <f t="shared" si="80"/>
        <v>30651341.793900453</v>
      </c>
      <c r="S138" s="271">
        <f t="shared" si="81"/>
        <v>32541849.486459062</v>
      </c>
      <c r="T138" s="271"/>
      <c r="U138" s="271">
        <f t="shared" si="82"/>
        <v>2895074690.8354959</v>
      </c>
      <c r="V138" s="271">
        <f t="shared" si="83"/>
        <v>3263211740.620019</v>
      </c>
      <c r="W138" s="271">
        <f t="shared" si="84"/>
        <v>3464479500.4320006</v>
      </c>
      <c r="X138" s="272">
        <f t="shared" si="85"/>
        <v>3678161015.2680545</v>
      </c>
      <c r="Y138" s="272">
        <f t="shared" si="86"/>
        <v>3464479500.4320006</v>
      </c>
      <c r="Z138" s="271">
        <f t="shared" si="87"/>
        <v>3678161015.2680545</v>
      </c>
      <c r="AA138" s="271">
        <f t="shared" si="93"/>
        <v>3905021938.3750873</v>
      </c>
      <c r="AB138" s="271"/>
      <c r="AC138" s="33" t="str">
        <f t="shared" si="88"/>
        <v>BERTAHAP</v>
      </c>
      <c r="AD138" s="273">
        <f t="shared" si="89"/>
        <v>0</v>
      </c>
      <c r="AE138" s="274">
        <v>2</v>
      </c>
      <c r="AF138" s="275"/>
      <c r="AG138" s="271" t="e">
        <f>IF(AF138&gt;#REF!,"LB","KR")</f>
        <v>#REF!</v>
      </c>
      <c r="AH138" s="275">
        <v>3184583000</v>
      </c>
      <c r="AI138" s="275">
        <v>3589533000</v>
      </c>
      <c r="AJ138" s="275">
        <v>3810928000</v>
      </c>
      <c r="AK138" s="276">
        <v>4045978000</v>
      </c>
      <c r="AL138" s="276">
        <v>3810928000</v>
      </c>
      <c r="AM138" s="275">
        <v>4045978000</v>
      </c>
      <c r="AN138" s="275">
        <f t="shared" si="50"/>
        <v>4295525000</v>
      </c>
      <c r="AO138" s="16"/>
      <c r="AP138" s="16"/>
      <c r="AQ138" s="278">
        <f t="shared" si="90"/>
        <v>-1534411.2613999955</v>
      </c>
      <c r="AR138" s="311"/>
      <c r="AS138" s="280"/>
      <c r="AT138" s="280"/>
      <c r="AU138" s="280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282"/>
      <c r="BT138" s="283"/>
      <c r="BU138" s="283" t="str">
        <f t="shared" si="118"/>
        <v>3BR-19</v>
      </c>
      <c r="BV138" s="284">
        <f t="shared" si="119"/>
        <v>19</v>
      </c>
      <c r="BW138" s="285">
        <f t="shared" si="120"/>
        <v>138</v>
      </c>
      <c r="BX138" s="285">
        <f t="shared" si="120"/>
        <v>120</v>
      </c>
      <c r="BY138" s="286">
        <f t="shared" si="121"/>
        <v>29156510.647200003</v>
      </c>
      <c r="BZ138" s="286">
        <f t="shared" si="122"/>
        <v>3216113000</v>
      </c>
      <c r="CA138" s="286">
        <f t="shared" si="122"/>
        <v>3625073000</v>
      </c>
      <c r="CB138" s="286">
        <f t="shared" si="122"/>
        <v>3848660000</v>
      </c>
      <c r="CC138" s="286">
        <f t="shared" si="122"/>
        <v>4086037000</v>
      </c>
      <c r="CD138" s="286">
        <f t="shared" si="123"/>
        <v>4338055000</v>
      </c>
      <c r="CE138" s="16"/>
      <c r="CF138" s="43">
        <f t="shared" si="95"/>
        <v>4039583680</v>
      </c>
      <c r="CG138" s="197">
        <f t="shared" si="95"/>
        <v>4288736680</v>
      </c>
    </row>
    <row r="139" spans="1:85">
      <c r="A139" s="3">
        <f t="shared" si="91"/>
        <v>100</v>
      </c>
      <c r="B139" s="263">
        <v>8</v>
      </c>
      <c r="C139" s="264" t="s">
        <v>155</v>
      </c>
      <c r="D139" s="299">
        <v>21</v>
      </c>
      <c r="E139" s="266"/>
      <c r="F139" s="41" t="s">
        <v>84</v>
      </c>
      <c r="G139" s="267">
        <f t="shared" si="71"/>
        <v>132</v>
      </c>
      <c r="H139" s="267">
        <f t="shared" si="72"/>
        <v>112</v>
      </c>
      <c r="I139" s="268">
        <f t="shared" si="73"/>
        <v>26966806</v>
      </c>
      <c r="J139" s="268">
        <f t="shared" si="74"/>
        <v>3</v>
      </c>
      <c r="K139" s="269">
        <f t="shared" si="75"/>
        <v>1.1000000000000001</v>
      </c>
      <c r="L139" s="270">
        <f t="shared" si="124"/>
        <v>1.01</v>
      </c>
      <c r="M139" s="271">
        <f t="shared" si="76"/>
        <v>25036023.269803815</v>
      </c>
      <c r="N139" s="271">
        <f t="shared" si="77"/>
        <v>28219598.385864943</v>
      </c>
      <c r="O139" s="271">
        <f t="shared" si="78"/>
        <v>29960121.466000002</v>
      </c>
      <c r="P139" s="271">
        <f t="shared" si="79"/>
        <v>31807996.201217446</v>
      </c>
      <c r="Q139" s="272">
        <f t="shared" si="80"/>
        <v>29960121.466000002</v>
      </c>
      <c r="R139" s="271">
        <f t="shared" si="80"/>
        <v>31807996.201217446</v>
      </c>
      <c r="S139" s="271">
        <f t="shared" si="81"/>
        <v>33769843.806702793</v>
      </c>
      <c r="T139" s="271"/>
      <c r="U139" s="271">
        <f t="shared" si="82"/>
        <v>2804034606.2180271</v>
      </c>
      <c r="V139" s="271">
        <f t="shared" si="83"/>
        <v>3160595019.2168736</v>
      </c>
      <c r="W139" s="271">
        <f t="shared" si="84"/>
        <v>3355533604.1920004</v>
      </c>
      <c r="X139" s="272">
        <f t="shared" si="85"/>
        <v>3562495574.5363541</v>
      </c>
      <c r="Y139" s="272">
        <f t="shared" si="86"/>
        <v>3355533604.1920004</v>
      </c>
      <c r="Z139" s="271">
        <f t="shared" si="87"/>
        <v>3562495574.5363541</v>
      </c>
      <c r="AA139" s="271">
        <f t="shared" si="93"/>
        <v>3782222506.3507128</v>
      </c>
      <c r="AB139" s="271"/>
      <c r="AC139" s="33" t="str">
        <f t="shared" si="88"/>
        <v>BERTAHAP</v>
      </c>
      <c r="AD139" s="273">
        <f t="shared" si="89"/>
        <v>0</v>
      </c>
      <c r="AE139" s="274">
        <v>2</v>
      </c>
      <c r="AF139" s="275"/>
      <c r="AG139" s="271" t="e">
        <f>IF(AF139&gt;#REF!,"LB","KR")</f>
        <v>#REF!</v>
      </c>
      <c r="AH139" s="275">
        <v>3084439000</v>
      </c>
      <c r="AI139" s="275">
        <v>3476655000</v>
      </c>
      <c r="AJ139" s="275">
        <v>3691087000</v>
      </c>
      <c r="AK139" s="276">
        <v>3918746000</v>
      </c>
      <c r="AL139" s="276">
        <v>3691087000</v>
      </c>
      <c r="AM139" s="275">
        <v>3918746000</v>
      </c>
      <c r="AN139" s="275">
        <f t="shared" ref="AN139:AN202" si="125">ROUNDUP((AA139*(1+$J$5)),-3)</f>
        <v>4160445000</v>
      </c>
      <c r="AO139" s="16"/>
      <c r="AP139" s="16"/>
      <c r="AQ139" s="278">
        <f t="shared" si="90"/>
        <v>-444952.29899999872</v>
      </c>
      <c r="AR139" s="311"/>
      <c r="AS139" s="280"/>
      <c r="AT139" s="280"/>
      <c r="AU139" s="280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282">
        <v>25</v>
      </c>
      <c r="BT139" s="310" t="s">
        <v>157</v>
      </c>
      <c r="BU139" s="283" t="str">
        <f>F250</f>
        <v>2BR-3</v>
      </c>
      <c r="BV139" s="284" t="str">
        <f>D250</f>
        <v>03</v>
      </c>
      <c r="BW139" s="285">
        <f t="shared" ref="BW139:BX142" si="126">G250</f>
        <v>85</v>
      </c>
      <c r="BX139" s="285">
        <f t="shared" si="126"/>
        <v>74</v>
      </c>
      <c r="BY139" s="286">
        <f>O250</f>
        <v>29156510.647200003</v>
      </c>
      <c r="BZ139" s="286">
        <f t="shared" ref="BZ139:CC142" si="127">AH250</f>
        <v>1983270000</v>
      </c>
      <c r="CA139" s="286">
        <f t="shared" si="127"/>
        <v>2235462000</v>
      </c>
      <c r="CB139" s="286">
        <f t="shared" si="127"/>
        <v>2373340000</v>
      </c>
      <c r="CC139" s="286">
        <f t="shared" si="127"/>
        <v>2519723000</v>
      </c>
      <c r="CD139" s="286">
        <f>AN250</f>
        <v>2675134000</v>
      </c>
      <c r="CE139" s="16">
        <v>7</v>
      </c>
      <c r="CF139" s="43">
        <f t="shared" si="95"/>
        <v>3912552220</v>
      </c>
      <c r="CG139" s="197">
        <f t="shared" si="95"/>
        <v>4153870760</v>
      </c>
    </row>
    <row r="140" spans="1:85">
      <c r="A140" s="3">
        <f t="shared" si="91"/>
        <v>101</v>
      </c>
      <c r="B140" s="263">
        <v>1</v>
      </c>
      <c r="C140" s="264" t="s">
        <v>158</v>
      </c>
      <c r="D140" s="265" t="s">
        <v>19</v>
      </c>
      <c r="E140" s="266"/>
      <c r="F140" s="41" t="s">
        <v>72</v>
      </c>
      <c r="G140" s="267">
        <f t="shared" si="71"/>
        <v>175</v>
      </c>
      <c r="H140" s="267">
        <f t="shared" si="72"/>
        <v>156</v>
      </c>
      <c r="I140" s="268">
        <f t="shared" si="73"/>
        <v>26966806</v>
      </c>
      <c r="J140" s="268">
        <f t="shared" si="74"/>
        <v>5</v>
      </c>
      <c r="K140" s="269">
        <f t="shared" si="75"/>
        <v>1.08</v>
      </c>
      <c r="L140" s="270">
        <f t="shared" si="124"/>
        <v>1.01</v>
      </c>
      <c r="M140" s="271">
        <f t="shared" si="76"/>
        <v>24580822.846716471</v>
      </c>
      <c r="N140" s="271">
        <f t="shared" si="77"/>
        <v>27706514.778849214</v>
      </c>
      <c r="O140" s="271">
        <f t="shared" si="78"/>
        <v>29415391.9848</v>
      </c>
      <c r="P140" s="271">
        <f t="shared" si="79"/>
        <v>31229668.997558944</v>
      </c>
      <c r="Q140" s="272">
        <f t="shared" si="80"/>
        <v>29415391.9848</v>
      </c>
      <c r="R140" s="271">
        <f t="shared" si="80"/>
        <v>31229668.997558944</v>
      </c>
      <c r="S140" s="271">
        <f t="shared" si="81"/>
        <v>33155846.646580923</v>
      </c>
      <c r="T140" s="271"/>
      <c r="U140" s="271">
        <f t="shared" si="82"/>
        <v>3834608364.0877695</v>
      </c>
      <c r="V140" s="271">
        <f t="shared" si="83"/>
        <v>4322216305.5004778</v>
      </c>
      <c r="W140" s="271">
        <f t="shared" si="84"/>
        <v>4588801149.6288004</v>
      </c>
      <c r="X140" s="272">
        <f t="shared" si="85"/>
        <v>4871828363.619195</v>
      </c>
      <c r="Y140" s="272">
        <f t="shared" si="86"/>
        <v>4588801149.6288004</v>
      </c>
      <c r="Z140" s="271">
        <f t="shared" si="87"/>
        <v>4871828363.619195</v>
      </c>
      <c r="AA140" s="271">
        <f t="shared" si="93"/>
        <v>5172312076.8666239</v>
      </c>
      <c r="AB140" s="271"/>
      <c r="AC140" s="33" t="str">
        <f t="shared" si="88"/>
        <v>BERTAHAP</v>
      </c>
      <c r="AD140" s="273">
        <f t="shared" si="89"/>
        <v>0</v>
      </c>
      <c r="AE140" s="274">
        <v>2</v>
      </c>
      <c r="AF140" s="275"/>
      <c r="AG140" s="271" t="e">
        <f>IF(AF140&gt;#REF!,"LB","KR")</f>
        <v>#REF!</v>
      </c>
      <c r="AH140" s="275">
        <v>4218070000</v>
      </c>
      <c r="AI140" s="275">
        <v>4754438000</v>
      </c>
      <c r="AJ140" s="275">
        <v>5047682000</v>
      </c>
      <c r="AK140" s="276">
        <v>5359012000</v>
      </c>
      <c r="AL140" s="276">
        <v>5047682000</v>
      </c>
      <c r="AM140" s="275">
        <v>5359012000</v>
      </c>
      <c r="AN140" s="275">
        <f t="shared" si="125"/>
        <v>5689544000</v>
      </c>
      <c r="AO140" s="16"/>
      <c r="AP140" s="16"/>
      <c r="AQ140" s="278">
        <f t="shared" si="90"/>
        <v>-989681.78020000085</v>
      </c>
      <c r="AR140" s="311"/>
      <c r="AS140" s="280"/>
      <c r="AT140" s="280"/>
      <c r="AU140" s="280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282"/>
      <c r="BT140" s="283"/>
      <c r="BU140" s="283" t="str">
        <f>F251</f>
        <v>2BR-5</v>
      </c>
      <c r="BV140" s="284" t="str">
        <f>D251</f>
        <v>05</v>
      </c>
      <c r="BW140" s="285">
        <f t="shared" si="126"/>
        <v>85</v>
      </c>
      <c r="BX140" s="285">
        <f t="shared" si="126"/>
        <v>74</v>
      </c>
      <c r="BY140" s="286">
        <f>O251</f>
        <v>29156510.647200003</v>
      </c>
      <c r="BZ140" s="286">
        <f t="shared" si="127"/>
        <v>1983270000</v>
      </c>
      <c r="CA140" s="286">
        <f t="shared" si="127"/>
        <v>2235462000</v>
      </c>
      <c r="CB140" s="286">
        <f t="shared" si="127"/>
        <v>2373340000</v>
      </c>
      <c r="CC140" s="286">
        <f t="shared" si="127"/>
        <v>2519723000</v>
      </c>
      <c r="CD140" s="286">
        <f>AN251</f>
        <v>2675134000</v>
      </c>
      <c r="CE140" s="16"/>
      <c r="CF140" s="43">
        <f t="shared" si="95"/>
        <v>5350542920</v>
      </c>
      <c r="CG140" s="197">
        <f t="shared" si="95"/>
        <v>5680552720</v>
      </c>
    </row>
    <row r="141" spans="1:85">
      <c r="A141" s="3">
        <f t="shared" si="91"/>
        <v>102</v>
      </c>
      <c r="B141" s="263">
        <v>2</v>
      </c>
      <c r="C141" s="264" t="s">
        <v>158</v>
      </c>
      <c r="D141" s="265" t="s">
        <v>29</v>
      </c>
      <c r="E141" s="266"/>
      <c r="F141" s="41" t="s">
        <v>74</v>
      </c>
      <c r="G141" s="267">
        <f t="shared" si="71"/>
        <v>85</v>
      </c>
      <c r="H141" s="267">
        <f t="shared" si="72"/>
        <v>74</v>
      </c>
      <c r="I141" s="268">
        <f t="shared" si="73"/>
        <v>26966806</v>
      </c>
      <c r="J141" s="268">
        <f t="shared" si="74"/>
        <v>1</v>
      </c>
      <c r="K141" s="269">
        <f t="shared" si="75"/>
        <v>1.06</v>
      </c>
      <c r="L141" s="270">
        <f t="shared" si="124"/>
        <v>1.01</v>
      </c>
      <c r="M141" s="271">
        <f t="shared" si="76"/>
        <v>24125622.423629135</v>
      </c>
      <c r="N141" s="271">
        <f t="shared" si="77"/>
        <v>27193431.171833493</v>
      </c>
      <c r="O141" s="271">
        <f t="shared" si="78"/>
        <v>28870662.503600005</v>
      </c>
      <c r="P141" s="271">
        <f t="shared" si="79"/>
        <v>30651341.793900453</v>
      </c>
      <c r="Q141" s="272">
        <f t="shared" si="80"/>
        <v>28870662.503600005</v>
      </c>
      <c r="R141" s="271">
        <f t="shared" si="80"/>
        <v>30651341.793900453</v>
      </c>
      <c r="S141" s="271">
        <f t="shared" si="81"/>
        <v>32541849.486459062</v>
      </c>
      <c r="T141" s="271"/>
      <c r="U141" s="271">
        <f t="shared" si="82"/>
        <v>1785296059.348556</v>
      </c>
      <c r="V141" s="271">
        <f t="shared" si="83"/>
        <v>2012313906.7156785</v>
      </c>
      <c r="W141" s="271">
        <f t="shared" si="84"/>
        <v>2136429025.2664003</v>
      </c>
      <c r="X141" s="272">
        <f t="shared" si="85"/>
        <v>2268199292.7486334</v>
      </c>
      <c r="Y141" s="272">
        <f t="shared" si="86"/>
        <v>2136429025.2664003</v>
      </c>
      <c r="Z141" s="271">
        <f t="shared" si="87"/>
        <v>2268199292.7486334</v>
      </c>
      <c r="AA141" s="271">
        <f t="shared" si="93"/>
        <v>2408096861.9979706</v>
      </c>
      <c r="AB141" s="271"/>
      <c r="AC141" s="33" t="str">
        <f t="shared" si="88"/>
        <v>BERTAHAP</v>
      </c>
      <c r="AD141" s="273">
        <f t="shared" si="89"/>
        <v>0</v>
      </c>
      <c r="AE141" s="274">
        <v>2</v>
      </c>
      <c r="AF141" s="275"/>
      <c r="AG141" s="271" t="e">
        <f>IF(AF141&gt;#REF!,"LB","KR")</f>
        <v>#REF!</v>
      </c>
      <c r="AH141" s="275">
        <v>1963826000</v>
      </c>
      <c r="AI141" s="275">
        <v>2213546000</v>
      </c>
      <c r="AJ141" s="275">
        <v>2350072000</v>
      </c>
      <c r="AK141" s="276">
        <v>2495020000</v>
      </c>
      <c r="AL141" s="276">
        <v>2350072000</v>
      </c>
      <c r="AM141" s="275">
        <v>2495020000</v>
      </c>
      <c r="AN141" s="275">
        <f t="shared" si="125"/>
        <v>2648907000</v>
      </c>
      <c r="AO141" s="16"/>
      <c r="AP141" s="16"/>
      <c r="AQ141" s="278">
        <f t="shared" si="90"/>
        <v>-1534411.2613999955</v>
      </c>
      <c r="AR141" s="311"/>
      <c r="AS141" s="280"/>
      <c r="AT141" s="280"/>
      <c r="AU141" s="280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282"/>
      <c r="BT141" s="283"/>
      <c r="BU141" s="283" t="str">
        <f>F252</f>
        <v>2BR-7</v>
      </c>
      <c r="BV141" s="284" t="str">
        <f>D252</f>
        <v>07</v>
      </c>
      <c r="BW141" s="285">
        <f t="shared" si="126"/>
        <v>101</v>
      </c>
      <c r="BX141" s="285">
        <f t="shared" si="126"/>
        <v>90</v>
      </c>
      <c r="BY141" s="286">
        <f>O252</f>
        <v>29156510.647200003</v>
      </c>
      <c r="BZ141" s="286">
        <f t="shared" si="127"/>
        <v>2412085000</v>
      </c>
      <c r="CA141" s="286">
        <f t="shared" si="127"/>
        <v>2718805000</v>
      </c>
      <c r="CB141" s="286">
        <f t="shared" si="127"/>
        <v>2886495000</v>
      </c>
      <c r="CC141" s="286">
        <f t="shared" si="127"/>
        <v>3064528000</v>
      </c>
      <c r="CD141" s="286">
        <f>AN252</f>
        <v>3253541000</v>
      </c>
      <c r="CE141" s="16"/>
      <c r="CF141" s="43">
        <f t="shared" si="95"/>
        <v>2491076320</v>
      </c>
      <c r="CG141" s="197">
        <f t="shared" si="95"/>
        <v>2644721200</v>
      </c>
    </row>
    <row r="142" spans="1:85">
      <c r="A142" s="3">
        <f t="shared" si="91"/>
        <v>103</v>
      </c>
      <c r="B142" s="263">
        <v>3</v>
      </c>
      <c r="C142" s="264" t="s">
        <v>158</v>
      </c>
      <c r="D142" s="265" t="s">
        <v>44</v>
      </c>
      <c r="E142" s="266"/>
      <c r="F142" s="41" t="s">
        <v>60</v>
      </c>
      <c r="G142" s="267">
        <f t="shared" si="71"/>
        <v>101</v>
      </c>
      <c r="H142" s="267">
        <f t="shared" si="72"/>
        <v>90</v>
      </c>
      <c r="I142" s="268">
        <f t="shared" si="73"/>
        <v>26966806</v>
      </c>
      <c r="J142" s="268">
        <f t="shared" si="74"/>
        <v>1</v>
      </c>
      <c r="K142" s="269">
        <f t="shared" si="75"/>
        <v>1.06</v>
      </c>
      <c r="L142" s="270">
        <f t="shared" si="124"/>
        <v>1.01</v>
      </c>
      <c r="M142" s="271">
        <f t="shared" si="76"/>
        <v>24125622.423629135</v>
      </c>
      <c r="N142" s="271">
        <f t="shared" si="77"/>
        <v>27193431.171833493</v>
      </c>
      <c r="O142" s="271">
        <f t="shared" si="78"/>
        <v>28870662.503600005</v>
      </c>
      <c r="P142" s="271">
        <f t="shared" si="79"/>
        <v>30651341.793900453</v>
      </c>
      <c r="Q142" s="272">
        <f t="shared" si="80"/>
        <v>28870662.503600005</v>
      </c>
      <c r="R142" s="271">
        <f t="shared" si="80"/>
        <v>30651341.793900453</v>
      </c>
      <c r="S142" s="271">
        <f t="shared" si="81"/>
        <v>32541849.486459062</v>
      </c>
      <c r="T142" s="271"/>
      <c r="U142" s="271">
        <f t="shared" si="82"/>
        <v>2171306018.1266222</v>
      </c>
      <c r="V142" s="271">
        <f t="shared" si="83"/>
        <v>2447408805.4650145</v>
      </c>
      <c r="W142" s="271">
        <f t="shared" si="84"/>
        <v>2598359625.3240004</v>
      </c>
      <c r="X142" s="272">
        <f t="shared" si="85"/>
        <v>2758620761.4510407</v>
      </c>
      <c r="Y142" s="272">
        <f t="shared" si="86"/>
        <v>2598359625.3240004</v>
      </c>
      <c r="Z142" s="271">
        <f t="shared" si="87"/>
        <v>2758620761.4510407</v>
      </c>
      <c r="AA142" s="271">
        <f t="shared" si="93"/>
        <v>2928766453.7813153</v>
      </c>
      <c r="AB142" s="271"/>
      <c r="AC142" s="33" t="str">
        <f t="shared" si="88"/>
        <v>BERTAHAP</v>
      </c>
      <c r="AD142" s="273">
        <f t="shared" si="89"/>
        <v>0</v>
      </c>
      <c r="AE142" s="274">
        <v>2</v>
      </c>
      <c r="AF142" s="275"/>
      <c r="AG142" s="271" t="e">
        <f>IF(AF142&gt;#REF!,"LB","KR")</f>
        <v>#REF!</v>
      </c>
      <c r="AH142" s="275">
        <v>2388437000</v>
      </c>
      <c r="AI142" s="275">
        <v>2692150000</v>
      </c>
      <c r="AJ142" s="275">
        <v>2858196000</v>
      </c>
      <c r="AK142" s="276">
        <v>3034483000</v>
      </c>
      <c r="AL142" s="276">
        <v>2858196000</v>
      </c>
      <c r="AM142" s="275">
        <v>3034483000</v>
      </c>
      <c r="AN142" s="275">
        <f t="shared" si="125"/>
        <v>3221644000</v>
      </c>
      <c r="AO142" s="16"/>
      <c r="AP142" s="16"/>
      <c r="AQ142" s="278">
        <f t="shared" si="90"/>
        <v>-1534411.2613999955</v>
      </c>
      <c r="AR142" s="311"/>
      <c r="AS142" s="280"/>
      <c r="AT142" s="280"/>
      <c r="AU142" s="280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282"/>
      <c r="BT142" s="283"/>
      <c r="BU142" s="283" t="str">
        <f>F253</f>
        <v>2BR-9</v>
      </c>
      <c r="BV142" s="284" t="str">
        <f>D253</f>
        <v>09</v>
      </c>
      <c r="BW142" s="285">
        <f t="shared" si="126"/>
        <v>101</v>
      </c>
      <c r="BX142" s="285">
        <f t="shared" si="126"/>
        <v>90</v>
      </c>
      <c r="BY142" s="286">
        <f>O253</f>
        <v>29156510.647200003</v>
      </c>
      <c r="BZ142" s="286">
        <f t="shared" si="127"/>
        <v>2412085000</v>
      </c>
      <c r="CA142" s="286">
        <f t="shared" si="127"/>
        <v>2718805000</v>
      </c>
      <c r="CB142" s="286">
        <f t="shared" si="127"/>
        <v>2886495000</v>
      </c>
      <c r="CC142" s="286">
        <f t="shared" si="127"/>
        <v>3064528000</v>
      </c>
      <c r="CD142" s="286">
        <f>AN253</f>
        <v>3253541000</v>
      </c>
      <c r="CE142" s="16"/>
      <c r="CF142" s="43">
        <f t="shared" si="95"/>
        <v>3029687760</v>
      </c>
      <c r="CG142" s="197">
        <f t="shared" si="95"/>
        <v>3216551980</v>
      </c>
    </row>
    <row r="143" spans="1:85">
      <c r="A143" s="3">
        <f t="shared" si="91"/>
        <v>104</v>
      </c>
      <c r="B143" s="263">
        <v>4</v>
      </c>
      <c r="C143" s="264" t="s">
        <v>158</v>
      </c>
      <c r="D143" s="299">
        <v>11</v>
      </c>
      <c r="E143" s="266"/>
      <c r="F143" s="41" t="s">
        <v>62</v>
      </c>
      <c r="G143" s="267">
        <f t="shared" si="71"/>
        <v>101</v>
      </c>
      <c r="H143" s="267">
        <f t="shared" si="72"/>
        <v>90</v>
      </c>
      <c r="I143" s="268">
        <f t="shared" si="73"/>
        <v>26966806</v>
      </c>
      <c r="J143" s="268">
        <f t="shared" si="74"/>
        <v>1</v>
      </c>
      <c r="K143" s="269">
        <f t="shared" si="75"/>
        <v>1.06</v>
      </c>
      <c r="L143" s="270">
        <f t="shared" si="124"/>
        <v>1.01</v>
      </c>
      <c r="M143" s="271">
        <f t="shared" si="76"/>
        <v>24125622.423629135</v>
      </c>
      <c r="N143" s="271">
        <f t="shared" si="77"/>
        <v>27193431.171833493</v>
      </c>
      <c r="O143" s="271">
        <f t="shared" si="78"/>
        <v>28870662.503600005</v>
      </c>
      <c r="P143" s="271">
        <f t="shared" si="79"/>
        <v>30651341.793900453</v>
      </c>
      <c r="Q143" s="272">
        <f t="shared" si="80"/>
        <v>28870662.503600005</v>
      </c>
      <c r="R143" s="271">
        <f t="shared" si="80"/>
        <v>30651341.793900453</v>
      </c>
      <c r="S143" s="271">
        <f t="shared" si="81"/>
        <v>32541849.486459062</v>
      </c>
      <c r="T143" s="271"/>
      <c r="U143" s="271">
        <f t="shared" si="82"/>
        <v>2171306018.1266222</v>
      </c>
      <c r="V143" s="271">
        <f t="shared" si="83"/>
        <v>2447408805.4650145</v>
      </c>
      <c r="W143" s="271">
        <f t="shared" si="84"/>
        <v>2598359625.3240004</v>
      </c>
      <c r="X143" s="272">
        <f t="shared" si="85"/>
        <v>2758620761.4510407</v>
      </c>
      <c r="Y143" s="272">
        <f t="shared" si="86"/>
        <v>2598359625.3240004</v>
      </c>
      <c r="Z143" s="271">
        <f t="shared" si="87"/>
        <v>2758620761.4510407</v>
      </c>
      <c r="AA143" s="271">
        <f t="shared" si="93"/>
        <v>2928766453.7813153</v>
      </c>
      <c r="AB143" s="271"/>
      <c r="AC143" s="33" t="str">
        <f t="shared" si="88"/>
        <v>BERTAHAP</v>
      </c>
      <c r="AD143" s="273">
        <f t="shared" si="89"/>
        <v>0</v>
      </c>
      <c r="AE143" s="274">
        <v>2</v>
      </c>
      <c r="AF143" s="275"/>
      <c r="AG143" s="271" t="e">
        <f>IF(AF143&gt;#REF!,"LB","KR")</f>
        <v>#REF!</v>
      </c>
      <c r="AH143" s="275">
        <v>2388437000</v>
      </c>
      <c r="AI143" s="275">
        <v>2692150000</v>
      </c>
      <c r="AJ143" s="275">
        <v>2858196000</v>
      </c>
      <c r="AK143" s="276">
        <v>3034483000</v>
      </c>
      <c r="AL143" s="276">
        <v>2858196000</v>
      </c>
      <c r="AM143" s="275">
        <v>3034483000</v>
      </c>
      <c r="AN143" s="275">
        <f t="shared" si="125"/>
        <v>3221644000</v>
      </c>
      <c r="AO143" s="16"/>
      <c r="AP143" s="16"/>
      <c r="AQ143" s="278">
        <f t="shared" si="90"/>
        <v>-1534411.2613999955</v>
      </c>
      <c r="AR143" s="311"/>
      <c r="AS143" s="280"/>
      <c r="AT143" s="280"/>
      <c r="AU143" s="280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282"/>
      <c r="BT143" s="310"/>
      <c r="BU143" s="283" t="str">
        <f>F255</f>
        <v>2BR-15</v>
      </c>
      <c r="BV143" s="284">
        <f>D255</f>
        <v>15</v>
      </c>
      <c r="BW143" s="285">
        <f t="shared" ref="BW143:BX145" si="128">G255</f>
        <v>101</v>
      </c>
      <c r="BX143" s="285">
        <f t="shared" si="128"/>
        <v>90</v>
      </c>
      <c r="BY143" s="286">
        <f>O255</f>
        <v>29156510.647200003</v>
      </c>
      <c r="BZ143" s="286">
        <f t="shared" ref="BZ143:CC145" si="129">AH255</f>
        <v>2412085000</v>
      </c>
      <c r="CA143" s="286">
        <f t="shared" si="129"/>
        <v>2718805000</v>
      </c>
      <c r="CB143" s="286">
        <f t="shared" si="129"/>
        <v>2886495000</v>
      </c>
      <c r="CC143" s="286">
        <f t="shared" si="129"/>
        <v>3064528000</v>
      </c>
      <c r="CD143" s="286">
        <f>AN255</f>
        <v>3253541000</v>
      </c>
      <c r="CE143" s="16"/>
      <c r="CF143" s="43">
        <f t="shared" si="95"/>
        <v>3029687760</v>
      </c>
      <c r="CG143" s="197">
        <f t="shared" si="95"/>
        <v>3216551980</v>
      </c>
    </row>
    <row r="144" spans="1:85">
      <c r="A144" s="3">
        <f t="shared" si="91"/>
        <v>105</v>
      </c>
      <c r="B144" s="263">
        <v>5</v>
      </c>
      <c r="C144" s="264" t="s">
        <v>158</v>
      </c>
      <c r="D144" s="299">
        <v>15</v>
      </c>
      <c r="E144" s="266"/>
      <c r="F144" s="41" t="s">
        <v>64</v>
      </c>
      <c r="G144" s="267">
        <f t="shared" si="71"/>
        <v>101</v>
      </c>
      <c r="H144" s="267">
        <f t="shared" si="72"/>
        <v>90</v>
      </c>
      <c r="I144" s="268">
        <f t="shared" si="73"/>
        <v>26966806</v>
      </c>
      <c r="J144" s="268">
        <f t="shared" si="74"/>
        <v>1</v>
      </c>
      <c r="K144" s="269">
        <f t="shared" si="75"/>
        <v>1.06</v>
      </c>
      <c r="L144" s="270">
        <f t="shared" si="124"/>
        <v>1.01</v>
      </c>
      <c r="M144" s="271">
        <f t="shared" si="76"/>
        <v>24125622.423629135</v>
      </c>
      <c r="N144" s="271">
        <f t="shared" si="77"/>
        <v>27193431.171833493</v>
      </c>
      <c r="O144" s="271">
        <f t="shared" si="78"/>
        <v>28870662.503600005</v>
      </c>
      <c r="P144" s="271">
        <f t="shared" si="79"/>
        <v>30651341.793900453</v>
      </c>
      <c r="Q144" s="272">
        <f t="shared" si="80"/>
        <v>28870662.503600005</v>
      </c>
      <c r="R144" s="271">
        <f t="shared" si="80"/>
        <v>30651341.793900453</v>
      </c>
      <c r="S144" s="271">
        <f t="shared" si="81"/>
        <v>32541849.486459062</v>
      </c>
      <c r="T144" s="271"/>
      <c r="U144" s="271">
        <f t="shared" si="82"/>
        <v>2171306018.1266222</v>
      </c>
      <c r="V144" s="271">
        <f t="shared" si="83"/>
        <v>2447408805.4650145</v>
      </c>
      <c r="W144" s="271">
        <f t="shared" si="84"/>
        <v>2598359625.3240004</v>
      </c>
      <c r="X144" s="272">
        <f t="shared" si="85"/>
        <v>2758620761.4510407</v>
      </c>
      <c r="Y144" s="272">
        <f t="shared" si="86"/>
        <v>2598359625.3240004</v>
      </c>
      <c r="Z144" s="271">
        <f t="shared" si="87"/>
        <v>2758620761.4510407</v>
      </c>
      <c r="AA144" s="271">
        <f t="shared" si="93"/>
        <v>2928766453.7813153</v>
      </c>
      <c r="AB144" s="271"/>
      <c r="AC144" s="33" t="str">
        <f t="shared" si="88"/>
        <v>BERTAHAP</v>
      </c>
      <c r="AD144" s="273">
        <f t="shared" si="89"/>
        <v>0</v>
      </c>
      <c r="AE144" s="274">
        <v>2</v>
      </c>
      <c r="AF144" s="275"/>
      <c r="AG144" s="271" t="e">
        <f>IF(AF144&gt;#REF!,"LB","KR")</f>
        <v>#REF!</v>
      </c>
      <c r="AH144" s="275">
        <v>2388437000</v>
      </c>
      <c r="AI144" s="275">
        <v>2692150000</v>
      </c>
      <c r="AJ144" s="275">
        <v>2858196000</v>
      </c>
      <c r="AK144" s="276">
        <v>3034483000</v>
      </c>
      <c r="AL144" s="276">
        <v>2858196000</v>
      </c>
      <c r="AM144" s="275">
        <v>3034483000</v>
      </c>
      <c r="AN144" s="275">
        <f t="shared" si="125"/>
        <v>3221644000</v>
      </c>
      <c r="AO144" s="16"/>
      <c r="AP144" s="16"/>
      <c r="AQ144" s="278">
        <f t="shared" si="90"/>
        <v>-1534411.2613999955</v>
      </c>
      <c r="AR144" s="311"/>
      <c r="AS144" s="280"/>
      <c r="AT144" s="280"/>
      <c r="AU144" s="280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282"/>
      <c r="BT144" s="310"/>
      <c r="BU144" s="283" t="str">
        <f>F256</f>
        <v>2BR-17</v>
      </c>
      <c r="BV144" s="284">
        <f>D256</f>
        <v>17</v>
      </c>
      <c r="BW144" s="285">
        <f t="shared" si="128"/>
        <v>85</v>
      </c>
      <c r="BX144" s="285">
        <f t="shared" si="128"/>
        <v>74</v>
      </c>
      <c r="BY144" s="286">
        <f>O256</f>
        <v>29156510.647200003</v>
      </c>
      <c r="BZ144" s="286">
        <f t="shared" si="129"/>
        <v>1983270000</v>
      </c>
      <c r="CA144" s="286">
        <f t="shared" si="129"/>
        <v>2235462000</v>
      </c>
      <c r="CB144" s="286">
        <f t="shared" si="129"/>
        <v>2373340000</v>
      </c>
      <c r="CC144" s="286">
        <f t="shared" si="129"/>
        <v>2519723000</v>
      </c>
      <c r="CD144" s="286">
        <f>AN256</f>
        <v>2675134000</v>
      </c>
      <c r="CE144" s="16"/>
      <c r="CF144" s="43">
        <f t="shared" si="95"/>
        <v>3029687760</v>
      </c>
      <c r="CG144" s="197">
        <f t="shared" si="95"/>
        <v>3216551980</v>
      </c>
    </row>
    <row r="145" spans="1:85">
      <c r="A145" s="3">
        <f t="shared" si="91"/>
        <v>106</v>
      </c>
      <c r="B145" s="263">
        <v>6</v>
      </c>
      <c r="C145" s="264" t="s">
        <v>158</v>
      </c>
      <c r="D145" s="299">
        <v>17</v>
      </c>
      <c r="E145" s="266"/>
      <c r="F145" s="41" t="s">
        <v>67</v>
      </c>
      <c r="G145" s="267">
        <f t="shared" si="71"/>
        <v>85</v>
      </c>
      <c r="H145" s="267">
        <f t="shared" si="72"/>
        <v>74</v>
      </c>
      <c r="I145" s="268">
        <f t="shared" si="73"/>
        <v>26966806</v>
      </c>
      <c r="J145" s="268">
        <f t="shared" si="74"/>
        <v>1</v>
      </c>
      <c r="K145" s="269">
        <f t="shared" si="75"/>
        <v>1.06</v>
      </c>
      <c r="L145" s="270">
        <f t="shared" si="124"/>
        <v>1.01</v>
      </c>
      <c r="M145" s="271">
        <f t="shared" si="76"/>
        <v>24125622.423629135</v>
      </c>
      <c r="N145" s="271">
        <f t="shared" si="77"/>
        <v>27193431.171833493</v>
      </c>
      <c r="O145" s="271">
        <f t="shared" si="78"/>
        <v>28870662.503600005</v>
      </c>
      <c r="P145" s="271">
        <f t="shared" si="79"/>
        <v>30651341.793900453</v>
      </c>
      <c r="Q145" s="272">
        <f t="shared" si="80"/>
        <v>28870662.503600005</v>
      </c>
      <c r="R145" s="271">
        <f t="shared" si="80"/>
        <v>30651341.793900453</v>
      </c>
      <c r="S145" s="271">
        <f t="shared" si="81"/>
        <v>32541849.486459062</v>
      </c>
      <c r="T145" s="271"/>
      <c r="U145" s="271">
        <f t="shared" si="82"/>
        <v>1785296059.348556</v>
      </c>
      <c r="V145" s="271">
        <f t="shared" si="83"/>
        <v>2012313906.7156785</v>
      </c>
      <c r="W145" s="271">
        <f t="shared" si="84"/>
        <v>2136429025.2664003</v>
      </c>
      <c r="X145" s="272">
        <f t="shared" si="85"/>
        <v>2268199292.7486334</v>
      </c>
      <c r="Y145" s="272">
        <f t="shared" si="86"/>
        <v>2136429025.2664003</v>
      </c>
      <c r="Z145" s="271">
        <f t="shared" si="87"/>
        <v>2268199292.7486334</v>
      </c>
      <c r="AA145" s="271">
        <f t="shared" si="93"/>
        <v>2408096861.9979706</v>
      </c>
      <c r="AB145" s="271"/>
      <c r="AC145" s="33" t="str">
        <f t="shared" si="88"/>
        <v>BERTAHAP</v>
      </c>
      <c r="AD145" s="273">
        <f t="shared" si="89"/>
        <v>0</v>
      </c>
      <c r="AE145" s="274">
        <v>2</v>
      </c>
      <c r="AF145" s="275"/>
      <c r="AG145" s="271" t="e">
        <f>IF(AF145&gt;#REF!,"LB","KR")</f>
        <v>#REF!</v>
      </c>
      <c r="AH145" s="275">
        <v>1963826000</v>
      </c>
      <c r="AI145" s="275">
        <v>2213546000</v>
      </c>
      <c r="AJ145" s="275">
        <v>2350072000</v>
      </c>
      <c r="AK145" s="276">
        <v>2495020000</v>
      </c>
      <c r="AL145" s="276">
        <v>2350072000</v>
      </c>
      <c r="AM145" s="275">
        <v>2495020000</v>
      </c>
      <c r="AN145" s="275">
        <f t="shared" si="125"/>
        <v>2648907000</v>
      </c>
      <c r="AO145" s="16"/>
      <c r="AP145" s="16"/>
      <c r="AQ145" s="278">
        <f t="shared" si="90"/>
        <v>-1534411.2613999955</v>
      </c>
      <c r="AR145" s="311"/>
      <c r="AS145" s="280"/>
      <c r="AT145" s="280"/>
      <c r="AU145" s="280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282"/>
      <c r="BT145" s="310"/>
      <c r="BU145" s="283" t="str">
        <f>F257</f>
        <v>3BR-19</v>
      </c>
      <c r="BV145" s="284">
        <f>D257</f>
        <v>19</v>
      </c>
      <c r="BW145" s="285">
        <f t="shared" si="128"/>
        <v>138</v>
      </c>
      <c r="BX145" s="285">
        <f t="shared" si="128"/>
        <v>120</v>
      </c>
      <c r="BY145" s="286">
        <f>O257</f>
        <v>29156510.647200003</v>
      </c>
      <c r="BZ145" s="286">
        <f t="shared" si="129"/>
        <v>3216113000</v>
      </c>
      <c r="CA145" s="286">
        <f t="shared" si="129"/>
        <v>3625073000</v>
      </c>
      <c r="CB145" s="286">
        <f t="shared" si="129"/>
        <v>3848660000</v>
      </c>
      <c r="CC145" s="286">
        <f t="shared" si="129"/>
        <v>4086037000</v>
      </c>
      <c r="CD145" s="286">
        <f>AN257</f>
        <v>4338055000</v>
      </c>
      <c r="CE145" s="16"/>
      <c r="CF145" s="43">
        <f t="shared" si="95"/>
        <v>2491076320</v>
      </c>
      <c r="CG145" s="197">
        <f t="shared" si="95"/>
        <v>2644721200</v>
      </c>
    </row>
    <row r="146" spans="1:85">
      <c r="A146" s="3">
        <f t="shared" si="91"/>
        <v>107</v>
      </c>
      <c r="B146" s="263">
        <v>7</v>
      </c>
      <c r="C146" s="264" t="s">
        <v>158</v>
      </c>
      <c r="D146" s="299">
        <v>19</v>
      </c>
      <c r="E146" s="266"/>
      <c r="F146" s="41" t="s">
        <v>78</v>
      </c>
      <c r="G146" s="267">
        <f t="shared" si="71"/>
        <v>138</v>
      </c>
      <c r="H146" s="267">
        <f t="shared" si="72"/>
        <v>120</v>
      </c>
      <c r="I146" s="268">
        <f t="shared" si="73"/>
        <v>26966806</v>
      </c>
      <c r="J146" s="268">
        <f t="shared" si="74"/>
        <v>1</v>
      </c>
      <c r="K146" s="269">
        <f t="shared" si="75"/>
        <v>1.06</v>
      </c>
      <c r="L146" s="270">
        <f t="shared" si="124"/>
        <v>1.01</v>
      </c>
      <c r="M146" s="271">
        <f t="shared" si="76"/>
        <v>24125622.423629135</v>
      </c>
      <c r="N146" s="271">
        <f t="shared" si="77"/>
        <v>27193431.171833493</v>
      </c>
      <c r="O146" s="271">
        <f t="shared" si="78"/>
        <v>28870662.503600005</v>
      </c>
      <c r="P146" s="271">
        <f t="shared" si="79"/>
        <v>30651341.793900453</v>
      </c>
      <c r="Q146" s="272">
        <f t="shared" si="80"/>
        <v>28870662.503600005</v>
      </c>
      <c r="R146" s="271">
        <f t="shared" si="80"/>
        <v>30651341.793900453</v>
      </c>
      <c r="S146" s="271">
        <f t="shared" si="81"/>
        <v>32541849.486459062</v>
      </c>
      <c r="T146" s="271"/>
      <c r="U146" s="271">
        <f t="shared" si="82"/>
        <v>2895074690.8354959</v>
      </c>
      <c r="V146" s="271">
        <f t="shared" si="83"/>
        <v>3263211740.620019</v>
      </c>
      <c r="W146" s="271">
        <f t="shared" si="84"/>
        <v>3464479500.4320006</v>
      </c>
      <c r="X146" s="272">
        <f t="shared" si="85"/>
        <v>3678161015.2680545</v>
      </c>
      <c r="Y146" s="272">
        <f t="shared" si="86"/>
        <v>3464479500.4320006</v>
      </c>
      <c r="Z146" s="271">
        <f t="shared" si="87"/>
        <v>3678161015.2680545</v>
      </c>
      <c r="AA146" s="271">
        <f t="shared" si="93"/>
        <v>3905021938.3750873</v>
      </c>
      <c r="AB146" s="271"/>
      <c r="AC146" s="33" t="str">
        <f t="shared" si="88"/>
        <v>BERTAHAP</v>
      </c>
      <c r="AD146" s="273">
        <f t="shared" si="89"/>
        <v>0</v>
      </c>
      <c r="AE146" s="274">
        <v>2</v>
      </c>
      <c r="AF146" s="275"/>
      <c r="AG146" s="271" t="e">
        <f>IF(AF146&gt;#REF!,"LB","KR")</f>
        <v>#REF!</v>
      </c>
      <c r="AH146" s="275">
        <v>3184583000</v>
      </c>
      <c r="AI146" s="275">
        <v>3589533000</v>
      </c>
      <c r="AJ146" s="275">
        <v>3810928000</v>
      </c>
      <c r="AK146" s="276">
        <v>4045978000</v>
      </c>
      <c r="AL146" s="276">
        <v>3810928000</v>
      </c>
      <c r="AM146" s="275">
        <v>4045978000</v>
      </c>
      <c r="AN146" s="275">
        <f t="shared" si="125"/>
        <v>4295525000</v>
      </c>
      <c r="AO146" s="16"/>
      <c r="AP146" s="16"/>
      <c r="AQ146" s="278">
        <f t="shared" si="90"/>
        <v>-1534411.2613999955</v>
      </c>
      <c r="AR146" s="311"/>
      <c r="AS146" s="280"/>
      <c r="AT146" s="280"/>
      <c r="AU146" s="280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282">
        <v>26</v>
      </c>
      <c r="BT146" s="310" t="s">
        <v>47</v>
      </c>
      <c r="BU146" s="283" t="str">
        <f>F116</f>
        <v>2BR-5</v>
      </c>
      <c r="BV146" s="284" t="str">
        <f>D116</f>
        <v>05</v>
      </c>
      <c r="BW146" s="285">
        <f>G116</f>
        <v>85</v>
      </c>
      <c r="BX146" s="285">
        <f>H116</f>
        <v>74</v>
      </c>
      <c r="BY146" s="286">
        <f>O116</f>
        <v>28870662.503600005</v>
      </c>
      <c r="BZ146" s="286">
        <f t="shared" ref="BZ146:CC147" si="130">AH116</f>
        <v>1963826000</v>
      </c>
      <c r="CA146" s="286">
        <f t="shared" si="130"/>
        <v>2213546000</v>
      </c>
      <c r="CB146" s="286">
        <f t="shared" si="130"/>
        <v>2350072000</v>
      </c>
      <c r="CC146" s="286">
        <f t="shared" si="130"/>
        <v>2495020000</v>
      </c>
      <c r="CD146" s="286">
        <f>AN116</f>
        <v>2648907000</v>
      </c>
      <c r="CE146" s="16">
        <v>2</v>
      </c>
      <c r="CF146" s="43">
        <f t="shared" si="95"/>
        <v>4039583680</v>
      </c>
      <c r="CG146" s="197">
        <f t="shared" si="95"/>
        <v>4288736680</v>
      </c>
    </row>
    <row r="147" spans="1:85">
      <c r="A147" s="3">
        <f t="shared" si="91"/>
        <v>108</v>
      </c>
      <c r="B147" s="263">
        <v>8</v>
      </c>
      <c r="C147" s="264" t="s">
        <v>158</v>
      </c>
      <c r="D147" s="299">
        <v>21</v>
      </c>
      <c r="E147" s="266"/>
      <c r="F147" s="41" t="s">
        <v>84</v>
      </c>
      <c r="G147" s="267">
        <f t="shared" si="71"/>
        <v>132</v>
      </c>
      <c r="H147" s="267">
        <f t="shared" si="72"/>
        <v>112</v>
      </c>
      <c r="I147" s="268">
        <f t="shared" si="73"/>
        <v>26966806</v>
      </c>
      <c r="J147" s="268">
        <f t="shared" si="74"/>
        <v>3</v>
      </c>
      <c r="K147" s="269">
        <f t="shared" si="75"/>
        <v>1.1000000000000001</v>
      </c>
      <c r="L147" s="270">
        <f t="shared" si="124"/>
        <v>1.01</v>
      </c>
      <c r="M147" s="271">
        <f t="shared" si="76"/>
        <v>25036023.269803815</v>
      </c>
      <c r="N147" s="271">
        <f t="shared" si="77"/>
        <v>28219598.385864943</v>
      </c>
      <c r="O147" s="271">
        <f t="shared" si="78"/>
        <v>29960121.466000002</v>
      </c>
      <c r="P147" s="271">
        <f t="shared" si="79"/>
        <v>31807996.201217446</v>
      </c>
      <c r="Q147" s="272">
        <f t="shared" si="80"/>
        <v>29960121.466000002</v>
      </c>
      <c r="R147" s="271">
        <f t="shared" si="80"/>
        <v>31807996.201217446</v>
      </c>
      <c r="S147" s="271">
        <f t="shared" si="81"/>
        <v>33769843.806702793</v>
      </c>
      <c r="T147" s="271"/>
      <c r="U147" s="271">
        <f t="shared" si="82"/>
        <v>2804034606.2180271</v>
      </c>
      <c r="V147" s="271">
        <f t="shared" si="83"/>
        <v>3160595019.2168736</v>
      </c>
      <c r="W147" s="271">
        <f t="shared" si="84"/>
        <v>3355533604.1920004</v>
      </c>
      <c r="X147" s="272">
        <f t="shared" si="85"/>
        <v>3562495574.5363541</v>
      </c>
      <c r="Y147" s="272">
        <f t="shared" si="86"/>
        <v>3355533604.1920004</v>
      </c>
      <c r="Z147" s="271">
        <f t="shared" si="87"/>
        <v>3562495574.5363541</v>
      </c>
      <c r="AA147" s="271">
        <f t="shared" si="93"/>
        <v>3782222506.3507128</v>
      </c>
      <c r="AB147" s="271"/>
      <c r="AC147" s="33" t="str">
        <f t="shared" si="88"/>
        <v>BERTAHAP</v>
      </c>
      <c r="AD147" s="273">
        <f t="shared" si="89"/>
        <v>0</v>
      </c>
      <c r="AE147" s="274">
        <v>2</v>
      </c>
      <c r="AF147" s="275"/>
      <c r="AG147" s="271" t="e">
        <f>IF(AF147&gt;#REF!,"LB","KR")</f>
        <v>#REF!</v>
      </c>
      <c r="AH147" s="275">
        <v>3084439000</v>
      </c>
      <c r="AI147" s="275">
        <v>3476655000</v>
      </c>
      <c r="AJ147" s="275">
        <v>3691087000</v>
      </c>
      <c r="AK147" s="276">
        <v>3918746000</v>
      </c>
      <c r="AL147" s="276">
        <v>3691087000</v>
      </c>
      <c r="AM147" s="275">
        <v>3918746000</v>
      </c>
      <c r="AN147" s="275">
        <f t="shared" si="125"/>
        <v>4160445000</v>
      </c>
      <c r="AO147" s="16"/>
      <c r="AP147" s="16"/>
      <c r="AQ147" s="278">
        <f t="shared" si="90"/>
        <v>-444952.29899999872</v>
      </c>
      <c r="AR147" s="279"/>
      <c r="AS147" s="280"/>
      <c r="AT147" s="280"/>
      <c r="AU147" s="280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282"/>
      <c r="BT147" s="283"/>
      <c r="BU147" s="283" t="str">
        <f>F117</f>
        <v>2BR-7</v>
      </c>
      <c r="BV147" s="284" t="str">
        <f>D117</f>
        <v>07</v>
      </c>
      <c r="BW147" s="285">
        <f>G117</f>
        <v>101</v>
      </c>
      <c r="BX147" s="285">
        <f>H117</f>
        <v>90</v>
      </c>
      <c r="BY147" s="286">
        <f>O117</f>
        <v>28870662.503600005</v>
      </c>
      <c r="BZ147" s="286">
        <f t="shared" si="130"/>
        <v>2388437000</v>
      </c>
      <c r="CA147" s="286">
        <f t="shared" si="130"/>
        <v>2692150000</v>
      </c>
      <c r="CB147" s="286">
        <f t="shared" si="130"/>
        <v>2858196000</v>
      </c>
      <c r="CC147" s="286">
        <f t="shared" si="130"/>
        <v>3034483000</v>
      </c>
      <c r="CD147" s="286">
        <f>AN117</f>
        <v>3221644000</v>
      </c>
      <c r="CE147" s="16"/>
      <c r="CF147" s="43">
        <f t="shared" si="95"/>
        <v>3912552220</v>
      </c>
      <c r="CG147" s="197">
        <f t="shared" si="95"/>
        <v>4153870760</v>
      </c>
    </row>
    <row r="148" spans="1:85">
      <c r="A148" s="3">
        <f t="shared" si="91"/>
        <v>109</v>
      </c>
      <c r="B148" s="263">
        <v>1</v>
      </c>
      <c r="C148" s="264" t="s">
        <v>159</v>
      </c>
      <c r="D148" s="265" t="s">
        <v>19</v>
      </c>
      <c r="E148" s="266"/>
      <c r="F148" s="41" t="s">
        <v>72</v>
      </c>
      <c r="G148" s="267">
        <f t="shared" si="71"/>
        <v>175</v>
      </c>
      <c r="H148" s="267">
        <f t="shared" si="72"/>
        <v>156</v>
      </c>
      <c r="I148" s="268">
        <f t="shared" si="73"/>
        <v>26966806</v>
      </c>
      <c r="J148" s="268">
        <f t="shared" si="74"/>
        <v>5</v>
      </c>
      <c r="K148" s="269">
        <f t="shared" si="75"/>
        <v>1.08</v>
      </c>
      <c r="L148" s="319">
        <f t="shared" ref="L148:L157" si="131">SUMIF($AN$4:$AN$22,D148,$BG$4:$BG$22)</f>
        <v>1.02</v>
      </c>
      <c r="M148" s="271">
        <f t="shared" si="76"/>
        <v>24824197.330347329</v>
      </c>
      <c r="N148" s="271">
        <f t="shared" si="77"/>
        <v>27980836.707352675</v>
      </c>
      <c r="O148" s="271">
        <f t="shared" si="78"/>
        <v>29706633.489600003</v>
      </c>
      <c r="P148" s="271">
        <f t="shared" si="79"/>
        <v>31538873.641099136</v>
      </c>
      <c r="Q148" s="272">
        <f t="shared" si="80"/>
        <v>29706633.489600003</v>
      </c>
      <c r="R148" s="271">
        <f t="shared" si="80"/>
        <v>31538873.641099136</v>
      </c>
      <c r="S148" s="271">
        <f t="shared" si="81"/>
        <v>33484122.355953015</v>
      </c>
      <c r="T148" s="271"/>
      <c r="U148" s="271">
        <f t="shared" si="82"/>
        <v>3872574783.5341835</v>
      </c>
      <c r="V148" s="271">
        <f t="shared" si="83"/>
        <v>4365010526.3470173</v>
      </c>
      <c r="W148" s="271">
        <f t="shared" si="84"/>
        <v>4634234824.3776007</v>
      </c>
      <c r="X148" s="272">
        <f t="shared" si="85"/>
        <v>4920064288.0114651</v>
      </c>
      <c r="Y148" s="272">
        <f t="shared" si="86"/>
        <v>4634234824.3776007</v>
      </c>
      <c r="Z148" s="271">
        <f t="shared" si="87"/>
        <v>4920064288.0114651</v>
      </c>
      <c r="AA148" s="271">
        <f t="shared" si="93"/>
        <v>5223523087.5286703</v>
      </c>
      <c r="AB148" s="271"/>
      <c r="AC148" s="33" t="str">
        <f t="shared" si="88"/>
        <v>BERTAHAP</v>
      </c>
      <c r="AD148" s="273">
        <f t="shared" si="89"/>
        <v>0</v>
      </c>
      <c r="AE148" s="274">
        <v>2</v>
      </c>
      <c r="AF148" s="275"/>
      <c r="AG148" s="271" t="e">
        <f>IF(AF148&gt;#REF!,"LB","KR")</f>
        <v>#REF!</v>
      </c>
      <c r="AH148" s="275">
        <v>4259833000</v>
      </c>
      <c r="AI148" s="275">
        <v>4801512000</v>
      </c>
      <c r="AJ148" s="275">
        <v>5097659000</v>
      </c>
      <c r="AK148" s="276">
        <v>5412071000</v>
      </c>
      <c r="AL148" s="276">
        <v>5097659000</v>
      </c>
      <c r="AM148" s="275">
        <v>5412071000</v>
      </c>
      <c r="AN148" s="275">
        <f t="shared" si="125"/>
        <v>5745876000</v>
      </c>
      <c r="AO148" s="16"/>
      <c r="AP148" s="16"/>
      <c r="AQ148" s="278">
        <f t="shared" si="90"/>
        <v>-698440.27539999783</v>
      </c>
      <c r="AR148" s="279"/>
      <c r="AS148" s="280"/>
      <c r="AT148" s="280"/>
      <c r="AU148" s="280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282">
        <v>27</v>
      </c>
      <c r="BT148" s="310" t="s">
        <v>49</v>
      </c>
      <c r="BU148" s="283" t="str">
        <f>F125</f>
        <v>2BR-3</v>
      </c>
      <c r="BV148" s="284" t="str">
        <f>D125</f>
        <v>03</v>
      </c>
      <c r="BW148" s="285">
        <f>G125</f>
        <v>85</v>
      </c>
      <c r="BX148" s="285">
        <f>H125</f>
        <v>74</v>
      </c>
      <c r="BY148" s="286">
        <f>O125</f>
        <v>29156510.647200003</v>
      </c>
      <c r="BZ148" s="286">
        <f t="shared" ref="BZ148:CC149" si="132">AH125</f>
        <v>1983270000</v>
      </c>
      <c r="CA148" s="286">
        <f t="shared" si="132"/>
        <v>2235462000</v>
      </c>
      <c r="CB148" s="286">
        <f t="shared" si="132"/>
        <v>2373340000</v>
      </c>
      <c r="CC148" s="286">
        <f t="shared" si="132"/>
        <v>2519723000</v>
      </c>
      <c r="CD148" s="286">
        <f>AN125</f>
        <v>2675134000</v>
      </c>
      <c r="CE148" s="16">
        <v>2</v>
      </c>
      <c r="CF148" s="43">
        <f t="shared" si="95"/>
        <v>5403518540</v>
      </c>
      <c r="CG148" s="197">
        <f t="shared" si="95"/>
        <v>5736795260</v>
      </c>
    </row>
    <row r="149" spans="1:85">
      <c r="A149" s="3">
        <f t="shared" si="91"/>
        <v>110</v>
      </c>
      <c r="B149" s="263">
        <v>2</v>
      </c>
      <c r="C149" s="264" t="s">
        <v>159</v>
      </c>
      <c r="D149" s="265" t="s">
        <v>29</v>
      </c>
      <c r="E149" s="266"/>
      <c r="F149" s="41" t="s">
        <v>74</v>
      </c>
      <c r="G149" s="267">
        <f t="shared" si="71"/>
        <v>85</v>
      </c>
      <c r="H149" s="267">
        <f t="shared" si="72"/>
        <v>74</v>
      </c>
      <c r="I149" s="268">
        <f t="shared" si="73"/>
        <v>26966806</v>
      </c>
      <c r="J149" s="268">
        <f t="shared" si="74"/>
        <v>1</v>
      </c>
      <c r="K149" s="269">
        <f t="shared" si="75"/>
        <v>1.06</v>
      </c>
      <c r="L149" s="319">
        <f t="shared" si="131"/>
        <v>1.02</v>
      </c>
      <c r="M149" s="271">
        <f t="shared" si="76"/>
        <v>24364489.972377934</v>
      </c>
      <c r="N149" s="271">
        <f t="shared" si="77"/>
        <v>27462673.064623922</v>
      </c>
      <c r="O149" s="271">
        <f t="shared" si="78"/>
        <v>29156510.647200003</v>
      </c>
      <c r="P149" s="271">
        <f t="shared" si="79"/>
        <v>30954820.425523225</v>
      </c>
      <c r="Q149" s="272">
        <f t="shared" si="80"/>
        <v>29156510.647200003</v>
      </c>
      <c r="R149" s="271">
        <f t="shared" si="80"/>
        <v>30954820.425523225</v>
      </c>
      <c r="S149" s="271">
        <f t="shared" si="81"/>
        <v>32864046.016027961</v>
      </c>
      <c r="T149" s="271"/>
      <c r="U149" s="271">
        <f t="shared" si="82"/>
        <v>1802972257.9559672</v>
      </c>
      <c r="V149" s="271">
        <f t="shared" si="83"/>
        <v>2032237806.7821703</v>
      </c>
      <c r="W149" s="271">
        <f t="shared" si="84"/>
        <v>2157581787.8928003</v>
      </c>
      <c r="X149" s="272">
        <f t="shared" si="85"/>
        <v>2290656711.4887185</v>
      </c>
      <c r="Y149" s="272">
        <f t="shared" si="86"/>
        <v>2157581787.8928003</v>
      </c>
      <c r="Z149" s="271">
        <f t="shared" si="87"/>
        <v>2290656711.4887185</v>
      </c>
      <c r="AA149" s="271">
        <f t="shared" si="93"/>
        <v>2431939405.186069</v>
      </c>
      <c r="AB149" s="271"/>
      <c r="AC149" s="33" t="str">
        <f t="shared" si="88"/>
        <v>BERTAHAP</v>
      </c>
      <c r="AD149" s="273">
        <f t="shared" si="89"/>
        <v>0</v>
      </c>
      <c r="AE149" s="274">
        <v>2</v>
      </c>
      <c r="AF149" s="275"/>
      <c r="AG149" s="271" t="e">
        <f>IF(AF149&gt;#REF!,"LB","KR")</f>
        <v>#REF!</v>
      </c>
      <c r="AH149" s="275">
        <v>1983270000</v>
      </c>
      <c r="AI149" s="275">
        <v>2235462000</v>
      </c>
      <c r="AJ149" s="275">
        <v>2373340000</v>
      </c>
      <c r="AK149" s="276">
        <v>2519723000</v>
      </c>
      <c r="AL149" s="276">
        <v>2373340000</v>
      </c>
      <c r="AM149" s="275">
        <v>2519723000</v>
      </c>
      <c r="AN149" s="275">
        <f t="shared" si="125"/>
        <v>2675134000</v>
      </c>
      <c r="AO149" s="16"/>
      <c r="AP149" s="16"/>
      <c r="AQ149" s="278">
        <f t="shared" si="90"/>
        <v>-1248563.1177999973</v>
      </c>
      <c r="AR149" s="279"/>
      <c r="AS149" s="280"/>
      <c r="AT149" s="280"/>
      <c r="AU149" s="280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282"/>
      <c r="BT149" s="310"/>
      <c r="BU149" s="283" t="str">
        <f>F126</f>
        <v>2BR-9</v>
      </c>
      <c r="BV149" s="284" t="str">
        <f>D126</f>
        <v>09</v>
      </c>
      <c r="BW149" s="285">
        <f>G126</f>
        <v>101</v>
      </c>
      <c r="BX149" s="285">
        <f>H126</f>
        <v>90</v>
      </c>
      <c r="BY149" s="286">
        <f>O126</f>
        <v>29156510.647200003</v>
      </c>
      <c r="BZ149" s="286">
        <f t="shared" si="132"/>
        <v>2412085000</v>
      </c>
      <c r="CA149" s="286">
        <f t="shared" si="132"/>
        <v>2718805000</v>
      </c>
      <c r="CB149" s="286">
        <f t="shared" si="132"/>
        <v>2886495000</v>
      </c>
      <c r="CC149" s="286">
        <f t="shared" si="132"/>
        <v>3064528000</v>
      </c>
      <c r="CD149" s="286">
        <f>AN126</f>
        <v>3253541000</v>
      </c>
      <c r="CE149" s="16"/>
      <c r="CF149" s="43">
        <f t="shared" si="95"/>
        <v>2515740400</v>
      </c>
      <c r="CG149" s="197">
        <f t="shared" si="95"/>
        <v>2670906380</v>
      </c>
    </row>
    <row r="150" spans="1:85">
      <c r="A150" s="3">
        <f t="shared" si="91"/>
        <v>111</v>
      </c>
      <c r="B150" s="263">
        <v>3</v>
      </c>
      <c r="C150" s="264" t="s">
        <v>159</v>
      </c>
      <c r="D150" s="265" t="s">
        <v>32</v>
      </c>
      <c r="E150" s="266"/>
      <c r="F150" s="41" t="s">
        <v>56</v>
      </c>
      <c r="G150" s="267">
        <f t="shared" si="71"/>
        <v>85</v>
      </c>
      <c r="H150" s="267">
        <f t="shared" si="72"/>
        <v>74</v>
      </c>
      <c r="I150" s="268">
        <f t="shared" si="73"/>
        <v>26966806</v>
      </c>
      <c r="J150" s="268">
        <f t="shared" si="74"/>
        <v>1</v>
      </c>
      <c r="K150" s="269">
        <f t="shared" si="75"/>
        <v>1.06</v>
      </c>
      <c r="L150" s="319">
        <f t="shared" si="131"/>
        <v>1.02</v>
      </c>
      <c r="M150" s="271">
        <f t="shared" si="76"/>
        <v>24364489.972377934</v>
      </c>
      <c r="N150" s="271">
        <f t="shared" si="77"/>
        <v>27462673.064623922</v>
      </c>
      <c r="O150" s="271">
        <f t="shared" si="78"/>
        <v>29156510.647200003</v>
      </c>
      <c r="P150" s="271">
        <f t="shared" si="79"/>
        <v>30954820.425523225</v>
      </c>
      <c r="Q150" s="272">
        <f t="shared" si="80"/>
        <v>29156510.647200003</v>
      </c>
      <c r="R150" s="271">
        <f t="shared" si="80"/>
        <v>30954820.425523225</v>
      </c>
      <c r="S150" s="271">
        <f t="shared" si="81"/>
        <v>32864046.016027961</v>
      </c>
      <c r="T150" s="271"/>
      <c r="U150" s="271">
        <f t="shared" si="82"/>
        <v>1802972257.9559672</v>
      </c>
      <c r="V150" s="271">
        <f t="shared" si="83"/>
        <v>2032237806.7821703</v>
      </c>
      <c r="W150" s="271">
        <f t="shared" si="84"/>
        <v>2157581787.8928003</v>
      </c>
      <c r="X150" s="272">
        <f t="shared" si="85"/>
        <v>2290656711.4887185</v>
      </c>
      <c r="Y150" s="272">
        <f t="shared" si="86"/>
        <v>2157581787.8928003</v>
      </c>
      <c r="Z150" s="271">
        <f t="shared" si="87"/>
        <v>2290656711.4887185</v>
      </c>
      <c r="AA150" s="271">
        <f t="shared" si="93"/>
        <v>2431939405.186069</v>
      </c>
      <c r="AB150" s="271"/>
      <c r="AC150" s="33" t="str">
        <f t="shared" si="88"/>
        <v>BERTAHAP</v>
      </c>
      <c r="AD150" s="273">
        <f t="shared" si="89"/>
        <v>0</v>
      </c>
      <c r="AE150" s="274">
        <v>2</v>
      </c>
      <c r="AF150" s="275"/>
      <c r="AG150" s="271" t="e">
        <f>IF(AF150&gt;#REF!,"LB","KR")</f>
        <v>#REF!</v>
      </c>
      <c r="AH150" s="275">
        <v>1983270000</v>
      </c>
      <c r="AI150" s="275">
        <v>2235462000</v>
      </c>
      <c r="AJ150" s="275">
        <v>2373340000</v>
      </c>
      <c r="AK150" s="276">
        <v>2519723000</v>
      </c>
      <c r="AL150" s="276">
        <v>2373340000</v>
      </c>
      <c r="AM150" s="275">
        <v>2519723000</v>
      </c>
      <c r="AN150" s="275">
        <f t="shared" si="125"/>
        <v>2675134000</v>
      </c>
      <c r="AO150" s="16"/>
      <c r="AP150" s="16"/>
      <c r="AQ150" s="278">
        <f t="shared" si="90"/>
        <v>-1248563.1177999973</v>
      </c>
      <c r="AR150" s="279"/>
      <c r="AS150" s="280"/>
      <c r="AT150" s="280"/>
      <c r="AU150" s="280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282">
        <v>28</v>
      </c>
      <c r="BT150" s="283" t="s">
        <v>160</v>
      </c>
      <c r="BU150" s="283" t="str">
        <f>F156</f>
        <v>3BR-19</v>
      </c>
      <c r="BV150" s="284">
        <f>D156</f>
        <v>19</v>
      </c>
      <c r="BW150" s="285">
        <f>G156</f>
        <v>138</v>
      </c>
      <c r="BX150" s="285">
        <f>H156</f>
        <v>120</v>
      </c>
      <c r="BY150" s="286">
        <f>O156</f>
        <v>29156510.647200003</v>
      </c>
      <c r="BZ150" s="286">
        <f>AH156</f>
        <v>3216113000</v>
      </c>
      <c r="CA150" s="286">
        <f>AI156</f>
        <v>3625073000</v>
      </c>
      <c r="CB150" s="286">
        <f>AJ156</f>
        <v>3848660000</v>
      </c>
      <c r="CC150" s="286">
        <f>AK156</f>
        <v>4086037000</v>
      </c>
      <c r="CD150" s="286">
        <f>AN156</f>
        <v>4338055000</v>
      </c>
      <c r="CE150" s="16">
        <v>2</v>
      </c>
      <c r="CF150" s="43">
        <f t="shared" si="95"/>
        <v>2515740400</v>
      </c>
      <c r="CG150" s="197">
        <f t="shared" si="95"/>
        <v>2670906380</v>
      </c>
    </row>
    <row r="151" spans="1:85">
      <c r="A151" s="3">
        <f t="shared" si="91"/>
        <v>112</v>
      </c>
      <c r="B151" s="263">
        <v>4</v>
      </c>
      <c r="C151" s="264" t="s">
        <v>159</v>
      </c>
      <c r="D151" s="265" t="s">
        <v>38</v>
      </c>
      <c r="E151" s="266"/>
      <c r="F151" s="41" t="s">
        <v>58</v>
      </c>
      <c r="G151" s="267">
        <f t="shared" si="71"/>
        <v>101</v>
      </c>
      <c r="H151" s="267">
        <f t="shared" si="72"/>
        <v>90</v>
      </c>
      <c r="I151" s="268">
        <f t="shared" si="73"/>
        <v>26966806</v>
      </c>
      <c r="J151" s="268">
        <f t="shared" si="74"/>
        <v>1</v>
      </c>
      <c r="K151" s="269">
        <f t="shared" si="75"/>
        <v>1.06</v>
      </c>
      <c r="L151" s="319">
        <f t="shared" si="131"/>
        <v>1.02</v>
      </c>
      <c r="M151" s="271">
        <f t="shared" si="76"/>
        <v>24364489.972377934</v>
      </c>
      <c r="N151" s="271">
        <f t="shared" si="77"/>
        <v>27462673.064623922</v>
      </c>
      <c r="O151" s="271">
        <f t="shared" si="78"/>
        <v>29156510.647200003</v>
      </c>
      <c r="P151" s="271">
        <f t="shared" si="79"/>
        <v>30954820.425523225</v>
      </c>
      <c r="Q151" s="272">
        <f t="shared" si="80"/>
        <v>29156510.647200003</v>
      </c>
      <c r="R151" s="271">
        <f t="shared" si="80"/>
        <v>30954820.425523225</v>
      </c>
      <c r="S151" s="271">
        <f t="shared" si="81"/>
        <v>32864046.016027961</v>
      </c>
      <c r="T151" s="271"/>
      <c r="U151" s="271">
        <f t="shared" si="82"/>
        <v>2192804097.5140142</v>
      </c>
      <c r="V151" s="271">
        <f t="shared" si="83"/>
        <v>2471640575.816153</v>
      </c>
      <c r="W151" s="271">
        <f t="shared" si="84"/>
        <v>2624085958.2480001</v>
      </c>
      <c r="X151" s="272">
        <f t="shared" si="85"/>
        <v>2785933838.2970901</v>
      </c>
      <c r="Y151" s="272">
        <f t="shared" si="86"/>
        <v>2624085958.2480001</v>
      </c>
      <c r="Z151" s="271">
        <f t="shared" si="87"/>
        <v>2785933838.2970901</v>
      </c>
      <c r="AA151" s="271">
        <f t="shared" si="93"/>
        <v>2957764141.4425163</v>
      </c>
      <c r="AB151" s="271"/>
      <c r="AC151" s="33" t="str">
        <f t="shared" si="88"/>
        <v>BERTAHAP</v>
      </c>
      <c r="AD151" s="273">
        <f t="shared" si="89"/>
        <v>0</v>
      </c>
      <c r="AE151" s="274">
        <v>2</v>
      </c>
      <c r="AF151" s="275"/>
      <c r="AG151" s="271" t="e">
        <f>IF(AF151&gt;#REF!,"LB","KR")</f>
        <v>#REF!</v>
      </c>
      <c r="AH151" s="275">
        <v>2412085000</v>
      </c>
      <c r="AI151" s="275">
        <v>2718805000</v>
      </c>
      <c r="AJ151" s="275">
        <v>2886495000</v>
      </c>
      <c r="AK151" s="276">
        <v>3064528000</v>
      </c>
      <c r="AL151" s="276">
        <v>2886495000</v>
      </c>
      <c r="AM151" s="275">
        <v>3064528000</v>
      </c>
      <c r="AN151" s="275">
        <f t="shared" si="125"/>
        <v>3253541000</v>
      </c>
      <c r="AO151" s="16"/>
      <c r="AP151" s="16"/>
      <c r="AQ151" s="278">
        <f t="shared" si="90"/>
        <v>-1248563.1177999973</v>
      </c>
      <c r="AR151" s="279"/>
      <c r="AS151" s="280"/>
      <c r="AT151" s="280"/>
      <c r="AU151" s="280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290">
        <v>29</v>
      </c>
      <c r="BT151" s="310" t="s">
        <v>59</v>
      </c>
      <c r="BU151" s="283" t="str">
        <f>F175</f>
        <v>2BR-17</v>
      </c>
      <c r="BV151" s="284">
        <f>D175</f>
        <v>17</v>
      </c>
      <c r="BW151" s="285">
        <f>G175</f>
        <v>85</v>
      </c>
      <c r="BX151" s="285">
        <f>H175</f>
        <v>74</v>
      </c>
      <c r="BY151" s="286">
        <f>O175</f>
        <v>29156510.647200003</v>
      </c>
      <c r="BZ151" s="286">
        <f>AH175</f>
        <v>1983270000</v>
      </c>
      <c r="CA151" s="286">
        <f>AI175</f>
        <v>2235462000</v>
      </c>
      <c r="CB151" s="286">
        <f>AJ175</f>
        <v>2373340000</v>
      </c>
      <c r="CC151" s="286">
        <f>AK175</f>
        <v>2519723000</v>
      </c>
      <c r="CD151" s="286">
        <f>AN175</f>
        <v>2675134000</v>
      </c>
      <c r="CE151" s="16">
        <v>1</v>
      </c>
      <c r="CF151" s="43">
        <f t="shared" si="95"/>
        <v>3059684700</v>
      </c>
      <c r="CG151" s="197">
        <f t="shared" si="95"/>
        <v>3248399680</v>
      </c>
    </row>
    <row r="152" spans="1:85">
      <c r="A152" s="3">
        <f t="shared" si="91"/>
        <v>113</v>
      </c>
      <c r="B152" s="263">
        <v>5</v>
      </c>
      <c r="C152" s="264" t="s">
        <v>159</v>
      </c>
      <c r="D152" s="265" t="s">
        <v>44</v>
      </c>
      <c r="E152" s="266"/>
      <c r="F152" s="41" t="s">
        <v>60</v>
      </c>
      <c r="G152" s="267">
        <f t="shared" si="71"/>
        <v>101</v>
      </c>
      <c r="H152" s="267">
        <f t="shared" si="72"/>
        <v>90</v>
      </c>
      <c r="I152" s="268">
        <f t="shared" si="73"/>
        <v>26966806</v>
      </c>
      <c r="J152" s="268">
        <f t="shared" si="74"/>
        <v>1</v>
      </c>
      <c r="K152" s="269">
        <f t="shared" si="75"/>
        <v>1.06</v>
      </c>
      <c r="L152" s="319">
        <f t="shared" si="131"/>
        <v>1.02</v>
      </c>
      <c r="M152" s="271">
        <f t="shared" si="76"/>
        <v>24364489.972377934</v>
      </c>
      <c r="N152" s="271">
        <f t="shared" si="77"/>
        <v>27462673.064623922</v>
      </c>
      <c r="O152" s="271">
        <f t="shared" si="78"/>
        <v>29156510.647200003</v>
      </c>
      <c r="P152" s="271">
        <f t="shared" si="79"/>
        <v>30954820.425523225</v>
      </c>
      <c r="Q152" s="272">
        <f t="shared" si="80"/>
        <v>29156510.647200003</v>
      </c>
      <c r="R152" s="271">
        <f t="shared" si="80"/>
        <v>30954820.425523225</v>
      </c>
      <c r="S152" s="271">
        <f t="shared" si="81"/>
        <v>32864046.016027961</v>
      </c>
      <c r="T152" s="271"/>
      <c r="U152" s="271">
        <f t="shared" si="82"/>
        <v>2192804097.5140142</v>
      </c>
      <c r="V152" s="271">
        <f t="shared" si="83"/>
        <v>2471640575.816153</v>
      </c>
      <c r="W152" s="271">
        <f t="shared" si="84"/>
        <v>2624085958.2480001</v>
      </c>
      <c r="X152" s="272">
        <f t="shared" si="85"/>
        <v>2785933838.2970901</v>
      </c>
      <c r="Y152" s="272">
        <f t="shared" si="86"/>
        <v>2624085958.2480001</v>
      </c>
      <c r="Z152" s="271">
        <f t="shared" si="87"/>
        <v>2785933838.2970901</v>
      </c>
      <c r="AA152" s="271">
        <f t="shared" si="93"/>
        <v>2957764141.4425163</v>
      </c>
      <c r="AB152" s="271"/>
      <c r="AC152" s="33" t="str">
        <f t="shared" si="88"/>
        <v>BERTAHAP</v>
      </c>
      <c r="AD152" s="273">
        <f t="shared" si="89"/>
        <v>0</v>
      </c>
      <c r="AE152" s="274">
        <v>2</v>
      </c>
      <c r="AF152" s="275"/>
      <c r="AG152" s="271" t="e">
        <f>IF(AF152&gt;#REF!,"LB","KR")</f>
        <v>#REF!</v>
      </c>
      <c r="AH152" s="275">
        <v>2412085000</v>
      </c>
      <c r="AI152" s="275">
        <v>2718805000</v>
      </c>
      <c r="AJ152" s="275">
        <v>2886495000</v>
      </c>
      <c r="AK152" s="276">
        <v>3064528000</v>
      </c>
      <c r="AL152" s="276">
        <v>2886495000</v>
      </c>
      <c r="AM152" s="275">
        <v>3064528000</v>
      </c>
      <c r="AN152" s="275">
        <f t="shared" si="125"/>
        <v>3253541000</v>
      </c>
      <c r="AO152" s="16"/>
      <c r="AP152" s="16"/>
      <c r="AQ152" s="278">
        <f t="shared" si="90"/>
        <v>-1248563.1177999973</v>
      </c>
      <c r="AR152" s="279"/>
      <c r="AS152" s="280"/>
      <c r="AT152" s="280"/>
      <c r="AU152" s="280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290">
        <v>30</v>
      </c>
      <c r="BT152" s="283" t="s">
        <v>161</v>
      </c>
      <c r="BU152" s="283" t="str">
        <f>F124</f>
        <v>3BR-1</v>
      </c>
      <c r="BV152" s="284" t="str">
        <f>D124</f>
        <v>01</v>
      </c>
      <c r="BW152" s="285">
        <f>G124</f>
        <v>175</v>
      </c>
      <c r="BX152" s="285">
        <f>H124</f>
        <v>156</v>
      </c>
      <c r="BY152" s="286">
        <f>O124</f>
        <v>29706633.489600003</v>
      </c>
      <c r="BZ152" s="286">
        <f>AH124</f>
        <v>4259833000</v>
      </c>
      <c r="CA152" s="286">
        <f>AI124</f>
        <v>4801512000</v>
      </c>
      <c r="CB152" s="286">
        <f>AJ124</f>
        <v>5097659000</v>
      </c>
      <c r="CC152" s="286">
        <f>AK124</f>
        <v>5412071000</v>
      </c>
      <c r="CD152" s="286">
        <f>AN124</f>
        <v>5745876000</v>
      </c>
      <c r="CE152" s="16">
        <v>5</v>
      </c>
      <c r="CF152" s="43">
        <f t="shared" si="95"/>
        <v>3059684700</v>
      </c>
      <c r="CG152" s="197">
        <f t="shared" si="95"/>
        <v>3248399680</v>
      </c>
    </row>
    <row r="153" spans="1:85">
      <c r="A153" s="3">
        <f t="shared" si="91"/>
        <v>114</v>
      </c>
      <c r="B153" s="263">
        <v>6</v>
      </c>
      <c r="C153" s="264" t="s">
        <v>159</v>
      </c>
      <c r="D153" s="299">
        <v>11</v>
      </c>
      <c r="E153" s="266"/>
      <c r="F153" s="41" t="s">
        <v>62</v>
      </c>
      <c r="G153" s="267">
        <f t="shared" si="71"/>
        <v>101</v>
      </c>
      <c r="H153" s="267">
        <f t="shared" si="72"/>
        <v>90</v>
      </c>
      <c r="I153" s="268">
        <f t="shared" si="73"/>
        <v>26966806</v>
      </c>
      <c r="J153" s="268">
        <f t="shared" si="74"/>
        <v>1</v>
      </c>
      <c r="K153" s="269">
        <f t="shared" si="75"/>
        <v>1.06</v>
      </c>
      <c r="L153" s="319">
        <f t="shared" si="131"/>
        <v>1.02</v>
      </c>
      <c r="M153" s="271">
        <f t="shared" si="76"/>
        <v>24364489.972377934</v>
      </c>
      <c r="N153" s="271">
        <f t="shared" si="77"/>
        <v>27462673.064623922</v>
      </c>
      <c r="O153" s="271">
        <f t="shared" si="78"/>
        <v>29156510.647200003</v>
      </c>
      <c r="P153" s="271">
        <f t="shared" si="79"/>
        <v>30954820.425523225</v>
      </c>
      <c r="Q153" s="272">
        <f t="shared" si="80"/>
        <v>29156510.647200003</v>
      </c>
      <c r="R153" s="271">
        <f t="shared" si="80"/>
        <v>30954820.425523225</v>
      </c>
      <c r="S153" s="271">
        <f t="shared" si="81"/>
        <v>32864046.016027961</v>
      </c>
      <c r="T153" s="271"/>
      <c r="U153" s="271">
        <f t="shared" si="82"/>
        <v>2192804097.5140142</v>
      </c>
      <c r="V153" s="271">
        <f t="shared" si="83"/>
        <v>2471640575.816153</v>
      </c>
      <c r="W153" s="271">
        <f t="shared" si="84"/>
        <v>2624085958.2480001</v>
      </c>
      <c r="X153" s="272">
        <f t="shared" si="85"/>
        <v>2785933838.2970901</v>
      </c>
      <c r="Y153" s="272">
        <f t="shared" si="86"/>
        <v>2624085958.2480001</v>
      </c>
      <c r="Z153" s="271">
        <f t="shared" si="87"/>
        <v>2785933838.2970901</v>
      </c>
      <c r="AA153" s="271">
        <f t="shared" si="93"/>
        <v>2957764141.4425163</v>
      </c>
      <c r="AB153" s="271"/>
      <c r="AC153" s="33" t="str">
        <f t="shared" si="88"/>
        <v>BERTAHAP</v>
      </c>
      <c r="AD153" s="273">
        <f t="shared" si="89"/>
        <v>0</v>
      </c>
      <c r="AE153" s="274">
        <v>2</v>
      </c>
      <c r="AF153" s="275"/>
      <c r="AG153" s="271" t="e">
        <f>IF(AF153&gt;#REF!,"LB","KR")</f>
        <v>#REF!</v>
      </c>
      <c r="AH153" s="275">
        <v>2412085000</v>
      </c>
      <c r="AI153" s="275">
        <v>2718805000</v>
      </c>
      <c r="AJ153" s="275">
        <v>2886495000</v>
      </c>
      <c r="AK153" s="276">
        <v>3064528000</v>
      </c>
      <c r="AL153" s="276">
        <v>2886495000</v>
      </c>
      <c r="AM153" s="275">
        <v>3064528000</v>
      </c>
      <c r="AN153" s="275">
        <f t="shared" si="125"/>
        <v>3253541000</v>
      </c>
      <c r="AO153" s="16"/>
      <c r="AP153" s="16"/>
      <c r="AQ153" s="278">
        <f t="shared" si="90"/>
        <v>-1248563.1177999973</v>
      </c>
      <c r="AR153" s="279"/>
      <c r="AS153" s="280"/>
      <c r="AT153" s="280"/>
      <c r="AU153" s="280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290">
        <v>31</v>
      </c>
      <c r="BT153" s="283" t="s">
        <v>162</v>
      </c>
      <c r="BU153" s="283" t="str">
        <f>F131</f>
        <v>3BR-21</v>
      </c>
      <c r="BV153" s="284">
        <f>D131</f>
        <v>21</v>
      </c>
      <c r="BW153" s="285">
        <f>G131</f>
        <v>132</v>
      </c>
      <c r="BX153" s="285">
        <f>H131</f>
        <v>112</v>
      </c>
      <c r="BY153" s="286">
        <f>O131</f>
        <v>30256756.332000002</v>
      </c>
      <c r="BZ153" s="286">
        <f>AH131</f>
        <v>3114978000</v>
      </c>
      <c r="CA153" s="286">
        <f>AI131</f>
        <v>3511077000</v>
      </c>
      <c r="CB153" s="286">
        <f>AJ131</f>
        <v>3727633000</v>
      </c>
      <c r="CC153" s="286">
        <f>AK131</f>
        <v>3957545000</v>
      </c>
      <c r="CD153" s="286">
        <f>AN131</f>
        <v>4201638000</v>
      </c>
      <c r="CE153" s="16">
        <v>5</v>
      </c>
      <c r="CF153" s="43">
        <f t="shared" si="95"/>
        <v>3059684700</v>
      </c>
      <c r="CG153" s="197">
        <f t="shared" si="95"/>
        <v>3248399680</v>
      </c>
    </row>
    <row r="154" spans="1:85">
      <c r="A154" s="3">
        <f t="shared" si="91"/>
        <v>115</v>
      </c>
      <c r="B154" s="263">
        <v>7</v>
      </c>
      <c r="C154" s="264" t="s">
        <v>159</v>
      </c>
      <c r="D154" s="299">
        <v>15</v>
      </c>
      <c r="E154" s="266"/>
      <c r="F154" s="41" t="s">
        <v>64</v>
      </c>
      <c r="G154" s="267">
        <f t="shared" si="71"/>
        <v>101</v>
      </c>
      <c r="H154" s="267">
        <f t="shared" si="72"/>
        <v>90</v>
      </c>
      <c r="I154" s="268">
        <f t="shared" si="73"/>
        <v>26966806</v>
      </c>
      <c r="J154" s="268">
        <f t="shared" si="74"/>
        <v>1</v>
      </c>
      <c r="K154" s="269">
        <f t="shared" si="75"/>
        <v>1.06</v>
      </c>
      <c r="L154" s="319">
        <f t="shared" si="131"/>
        <v>1.02</v>
      </c>
      <c r="M154" s="271">
        <f t="shared" si="76"/>
        <v>24364489.972377934</v>
      </c>
      <c r="N154" s="271">
        <f t="shared" si="77"/>
        <v>27462673.064623922</v>
      </c>
      <c r="O154" s="271">
        <f t="shared" si="78"/>
        <v>29156510.647200003</v>
      </c>
      <c r="P154" s="271">
        <f t="shared" si="79"/>
        <v>30954820.425523225</v>
      </c>
      <c r="Q154" s="272">
        <f t="shared" si="80"/>
        <v>29156510.647200003</v>
      </c>
      <c r="R154" s="271">
        <f t="shared" si="80"/>
        <v>30954820.425523225</v>
      </c>
      <c r="S154" s="271">
        <f t="shared" si="81"/>
        <v>32864046.016027961</v>
      </c>
      <c r="T154" s="271"/>
      <c r="U154" s="271">
        <f t="shared" si="82"/>
        <v>2192804097.5140142</v>
      </c>
      <c r="V154" s="271">
        <f t="shared" si="83"/>
        <v>2471640575.816153</v>
      </c>
      <c r="W154" s="271">
        <f t="shared" si="84"/>
        <v>2624085958.2480001</v>
      </c>
      <c r="X154" s="272">
        <f t="shared" si="85"/>
        <v>2785933838.2970901</v>
      </c>
      <c r="Y154" s="272">
        <f t="shared" si="86"/>
        <v>2624085958.2480001</v>
      </c>
      <c r="Z154" s="271">
        <f t="shared" si="87"/>
        <v>2785933838.2970901</v>
      </c>
      <c r="AA154" s="271">
        <f t="shared" si="93"/>
        <v>2957764141.4425163</v>
      </c>
      <c r="AB154" s="271"/>
      <c r="AC154" s="33" t="str">
        <f t="shared" si="88"/>
        <v>BERTAHAP</v>
      </c>
      <c r="AD154" s="273">
        <f t="shared" si="89"/>
        <v>0</v>
      </c>
      <c r="AE154" s="274">
        <v>2</v>
      </c>
      <c r="AF154" s="275"/>
      <c r="AG154" s="271" t="e">
        <f>IF(AF154&gt;#REF!,"LB","KR")</f>
        <v>#REF!</v>
      </c>
      <c r="AH154" s="275">
        <v>2412085000</v>
      </c>
      <c r="AI154" s="275">
        <v>2718805000</v>
      </c>
      <c r="AJ154" s="275">
        <v>2886495000</v>
      </c>
      <c r="AK154" s="276">
        <v>3064528000</v>
      </c>
      <c r="AL154" s="276">
        <v>2886495000</v>
      </c>
      <c r="AM154" s="275">
        <v>3064528000</v>
      </c>
      <c r="AN154" s="275">
        <f t="shared" si="125"/>
        <v>3253541000</v>
      </c>
      <c r="AO154" s="16"/>
      <c r="AP154" s="16"/>
      <c r="AQ154" s="278">
        <f t="shared" si="90"/>
        <v>-1248563.1177999973</v>
      </c>
      <c r="AR154" s="279"/>
      <c r="AS154" s="280"/>
      <c r="AT154" s="280"/>
      <c r="AU154" s="280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290">
        <v>32</v>
      </c>
      <c r="BT154" s="283" t="s">
        <v>141</v>
      </c>
      <c r="BU154" s="283" t="str">
        <f>F133</f>
        <v>2BR-3</v>
      </c>
      <c r="BV154" s="284" t="str">
        <f>D133</f>
        <v>03</v>
      </c>
      <c r="BW154" s="285">
        <f>G133</f>
        <v>85</v>
      </c>
      <c r="BX154" s="285">
        <f>H133</f>
        <v>74</v>
      </c>
      <c r="BY154" s="286">
        <f>O133</f>
        <v>28870662.503600005</v>
      </c>
      <c r="BZ154" s="286">
        <f t="shared" ref="BZ154:CC155" si="133">AH133</f>
        <v>1963826000</v>
      </c>
      <c r="CA154" s="286">
        <f t="shared" si="133"/>
        <v>2213546000</v>
      </c>
      <c r="CB154" s="286">
        <f t="shared" si="133"/>
        <v>2350072000</v>
      </c>
      <c r="CC154" s="286">
        <f t="shared" si="133"/>
        <v>2495020000</v>
      </c>
      <c r="CD154" s="286">
        <f>AN133</f>
        <v>2648907000</v>
      </c>
      <c r="CE154" s="16">
        <v>4</v>
      </c>
      <c r="CF154" s="43">
        <f t="shared" si="95"/>
        <v>3059684700</v>
      </c>
      <c r="CG154" s="197">
        <f t="shared" si="95"/>
        <v>3248399680</v>
      </c>
    </row>
    <row r="155" spans="1:85">
      <c r="A155" s="3">
        <f t="shared" si="91"/>
        <v>116</v>
      </c>
      <c r="B155" s="263">
        <v>8</v>
      </c>
      <c r="C155" s="264" t="s">
        <v>159</v>
      </c>
      <c r="D155" s="299">
        <v>17</v>
      </c>
      <c r="E155" s="266"/>
      <c r="F155" s="41" t="s">
        <v>67</v>
      </c>
      <c r="G155" s="267">
        <f t="shared" si="71"/>
        <v>85</v>
      </c>
      <c r="H155" s="267">
        <f t="shared" si="72"/>
        <v>74</v>
      </c>
      <c r="I155" s="268">
        <f t="shared" si="73"/>
        <v>26966806</v>
      </c>
      <c r="J155" s="268">
        <f t="shared" si="74"/>
        <v>1</v>
      </c>
      <c r="K155" s="269">
        <f t="shared" si="75"/>
        <v>1.06</v>
      </c>
      <c r="L155" s="319">
        <f t="shared" si="131"/>
        <v>1.02</v>
      </c>
      <c r="M155" s="271">
        <f t="shared" si="76"/>
        <v>24364489.972377934</v>
      </c>
      <c r="N155" s="271">
        <f t="shared" si="77"/>
        <v>27462673.064623922</v>
      </c>
      <c r="O155" s="271">
        <f t="shared" si="78"/>
        <v>29156510.647200003</v>
      </c>
      <c r="P155" s="271">
        <f t="shared" si="79"/>
        <v>30954820.425523225</v>
      </c>
      <c r="Q155" s="272">
        <f t="shared" si="80"/>
        <v>29156510.647200003</v>
      </c>
      <c r="R155" s="271">
        <f t="shared" si="80"/>
        <v>30954820.425523225</v>
      </c>
      <c r="S155" s="271">
        <f t="shared" si="81"/>
        <v>32864046.016027961</v>
      </c>
      <c r="T155" s="271"/>
      <c r="U155" s="271">
        <f t="shared" si="82"/>
        <v>1802972257.9559672</v>
      </c>
      <c r="V155" s="271">
        <f t="shared" si="83"/>
        <v>2032237806.7821703</v>
      </c>
      <c r="W155" s="271">
        <f t="shared" si="84"/>
        <v>2157581787.8928003</v>
      </c>
      <c r="X155" s="272">
        <f t="shared" si="85"/>
        <v>2290656711.4887185</v>
      </c>
      <c r="Y155" s="272">
        <f t="shared" si="86"/>
        <v>2157581787.8928003</v>
      </c>
      <c r="Z155" s="271">
        <f t="shared" si="87"/>
        <v>2290656711.4887185</v>
      </c>
      <c r="AA155" s="271">
        <f t="shared" si="93"/>
        <v>2431939405.186069</v>
      </c>
      <c r="AB155" s="271"/>
      <c r="AC155" s="33" t="str">
        <f t="shared" si="88"/>
        <v>BERTAHAP</v>
      </c>
      <c r="AD155" s="273">
        <f t="shared" si="89"/>
        <v>0</v>
      </c>
      <c r="AE155" s="274">
        <v>2</v>
      </c>
      <c r="AF155" s="275"/>
      <c r="AG155" s="271" t="e">
        <f>IF(AF155&gt;#REF!,"LB","KR")</f>
        <v>#REF!</v>
      </c>
      <c r="AH155" s="275">
        <v>1983270000</v>
      </c>
      <c r="AI155" s="275">
        <v>2235462000</v>
      </c>
      <c r="AJ155" s="275">
        <v>2373340000</v>
      </c>
      <c r="AK155" s="276">
        <v>2519723000</v>
      </c>
      <c r="AL155" s="276">
        <v>2373340000</v>
      </c>
      <c r="AM155" s="275">
        <v>2519723000</v>
      </c>
      <c r="AN155" s="275">
        <f t="shared" si="125"/>
        <v>2675134000</v>
      </c>
      <c r="AO155" s="16"/>
      <c r="AP155" s="16"/>
      <c r="AQ155" s="278">
        <f t="shared" si="90"/>
        <v>-1248563.1177999973</v>
      </c>
      <c r="AR155" s="279"/>
      <c r="AS155" s="280"/>
      <c r="AT155" s="280"/>
      <c r="AU155" s="280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290"/>
      <c r="BT155" s="283"/>
      <c r="BU155" s="283" t="str">
        <f>F134</f>
        <v>2BR-9</v>
      </c>
      <c r="BV155" s="284" t="str">
        <f>D134</f>
        <v>09</v>
      </c>
      <c r="BW155" s="285">
        <f>G134</f>
        <v>101</v>
      </c>
      <c r="BX155" s="285">
        <f>H134</f>
        <v>90</v>
      </c>
      <c r="BY155" s="286">
        <f>O134</f>
        <v>28870662.503600005</v>
      </c>
      <c r="BZ155" s="286">
        <f t="shared" si="133"/>
        <v>2388437000</v>
      </c>
      <c r="CA155" s="286">
        <f t="shared" si="133"/>
        <v>2692150000</v>
      </c>
      <c r="CB155" s="286">
        <f t="shared" si="133"/>
        <v>2858196000</v>
      </c>
      <c r="CC155" s="286">
        <f t="shared" si="133"/>
        <v>3034483000</v>
      </c>
      <c r="CD155" s="286">
        <f>AN134</f>
        <v>3221644000</v>
      </c>
      <c r="CE155" s="16"/>
      <c r="CF155" s="43">
        <f t="shared" si="95"/>
        <v>2515740400</v>
      </c>
      <c r="CG155" s="197">
        <f t="shared" si="95"/>
        <v>2670906380</v>
      </c>
    </row>
    <row r="156" spans="1:85">
      <c r="A156" s="3">
        <f t="shared" si="91"/>
        <v>117</v>
      </c>
      <c r="B156" s="263">
        <v>9</v>
      </c>
      <c r="C156" s="264" t="s">
        <v>159</v>
      </c>
      <c r="D156" s="299">
        <v>19</v>
      </c>
      <c r="E156" s="266"/>
      <c r="F156" s="41" t="s">
        <v>78</v>
      </c>
      <c r="G156" s="267">
        <f t="shared" si="71"/>
        <v>138</v>
      </c>
      <c r="H156" s="267">
        <f t="shared" si="72"/>
        <v>120</v>
      </c>
      <c r="I156" s="268">
        <f t="shared" si="73"/>
        <v>26966806</v>
      </c>
      <c r="J156" s="268">
        <f t="shared" si="74"/>
        <v>1</v>
      </c>
      <c r="K156" s="269">
        <f t="shared" si="75"/>
        <v>1.06</v>
      </c>
      <c r="L156" s="319">
        <f t="shared" si="131"/>
        <v>1.02</v>
      </c>
      <c r="M156" s="271">
        <f t="shared" si="76"/>
        <v>24364489.972377934</v>
      </c>
      <c r="N156" s="271">
        <f t="shared" si="77"/>
        <v>27462673.064623922</v>
      </c>
      <c r="O156" s="271">
        <f t="shared" si="78"/>
        <v>29156510.647200003</v>
      </c>
      <c r="P156" s="271">
        <f t="shared" si="79"/>
        <v>30954820.425523225</v>
      </c>
      <c r="Q156" s="272">
        <f t="shared" si="80"/>
        <v>29156510.647200003</v>
      </c>
      <c r="R156" s="271">
        <f t="shared" si="80"/>
        <v>30954820.425523225</v>
      </c>
      <c r="S156" s="271">
        <f t="shared" si="81"/>
        <v>32864046.016027961</v>
      </c>
      <c r="T156" s="271"/>
      <c r="U156" s="271">
        <f t="shared" si="82"/>
        <v>2923738796.6853518</v>
      </c>
      <c r="V156" s="271">
        <f t="shared" si="83"/>
        <v>3295520767.7548704</v>
      </c>
      <c r="W156" s="271">
        <f t="shared" si="84"/>
        <v>3498781277.6640005</v>
      </c>
      <c r="X156" s="272">
        <f t="shared" si="85"/>
        <v>3714578451.0627871</v>
      </c>
      <c r="Y156" s="272">
        <f t="shared" si="86"/>
        <v>3498781277.6640005</v>
      </c>
      <c r="Z156" s="271">
        <f t="shared" si="87"/>
        <v>3714578451.0627871</v>
      </c>
      <c r="AA156" s="271">
        <f t="shared" si="93"/>
        <v>3943685521.9233551</v>
      </c>
      <c r="AB156" s="271"/>
      <c r="AC156" s="33" t="str">
        <f t="shared" si="88"/>
        <v>BERTAHAP</v>
      </c>
      <c r="AD156" s="273">
        <f t="shared" si="89"/>
        <v>0</v>
      </c>
      <c r="AE156" s="274">
        <v>2</v>
      </c>
      <c r="AF156" s="275"/>
      <c r="AG156" s="271" t="e">
        <f>IF(AF156&gt;#REF!,"LB","KR")</f>
        <v>#REF!</v>
      </c>
      <c r="AH156" s="275">
        <v>3216113000</v>
      </c>
      <c r="AI156" s="275">
        <v>3625073000</v>
      </c>
      <c r="AJ156" s="275">
        <v>3848660000</v>
      </c>
      <c r="AK156" s="276">
        <v>4086037000</v>
      </c>
      <c r="AL156" s="276">
        <v>3848660000</v>
      </c>
      <c r="AM156" s="275">
        <v>4086037000</v>
      </c>
      <c r="AN156" s="275">
        <f t="shared" si="125"/>
        <v>4338055000</v>
      </c>
      <c r="AO156" s="16"/>
      <c r="AP156" s="16"/>
      <c r="AQ156" s="278">
        <f t="shared" si="90"/>
        <v>-1248563.1177999973</v>
      </c>
      <c r="AR156" s="279"/>
      <c r="AS156" s="280"/>
      <c r="AT156" s="280"/>
      <c r="AU156" s="280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290">
        <v>33</v>
      </c>
      <c r="BT156" s="310" t="s">
        <v>61</v>
      </c>
      <c r="BU156" s="283" t="str">
        <f>F183</f>
        <v>2BR-17</v>
      </c>
      <c r="BV156" s="284">
        <f>D183</f>
        <v>17</v>
      </c>
      <c r="BW156" s="285">
        <f>G183</f>
        <v>85</v>
      </c>
      <c r="BX156" s="285">
        <f>H183</f>
        <v>74</v>
      </c>
      <c r="BY156" s="286">
        <f>O183</f>
        <v>28870662.503600005</v>
      </c>
      <c r="BZ156" s="286">
        <f>AH183</f>
        <v>1963826000</v>
      </c>
      <c r="CA156" s="286">
        <f>AI183</f>
        <v>2213546000</v>
      </c>
      <c r="CB156" s="286">
        <f>AJ183</f>
        <v>2350072000</v>
      </c>
      <c r="CC156" s="286">
        <f>AK183</f>
        <v>2495020000</v>
      </c>
      <c r="CD156" s="286">
        <f>AN183</f>
        <v>2648907000</v>
      </c>
      <c r="CE156" s="16">
        <v>1</v>
      </c>
      <c r="CF156" s="43">
        <f t="shared" si="95"/>
        <v>4079579600</v>
      </c>
      <c r="CG156" s="197">
        <f t="shared" si="95"/>
        <v>4331199220</v>
      </c>
    </row>
    <row r="157" spans="1:85">
      <c r="A157" s="3">
        <f t="shared" si="91"/>
        <v>118</v>
      </c>
      <c r="B157" s="263">
        <v>10</v>
      </c>
      <c r="C157" s="264" t="s">
        <v>159</v>
      </c>
      <c r="D157" s="299">
        <v>21</v>
      </c>
      <c r="E157" s="266"/>
      <c r="F157" s="41" t="s">
        <v>84</v>
      </c>
      <c r="G157" s="267">
        <f t="shared" si="71"/>
        <v>132</v>
      </c>
      <c r="H157" s="267">
        <f t="shared" si="72"/>
        <v>112</v>
      </c>
      <c r="I157" s="268">
        <f t="shared" si="73"/>
        <v>26966806</v>
      </c>
      <c r="J157" s="268">
        <f t="shared" si="74"/>
        <v>3</v>
      </c>
      <c r="K157" s="269">
        <f t="shared" si="75"/>
        <v>1.1000000000000001</v>
      </c>
      <c r="L157" s="319">
        <f t="shared" si="131"/>
        <v>1.02</v>
      </c>
      <c r="M157" s="271">
        <f t="shared" si="76"/>
        <v>25283904.688316725</v>
      </c>
      <c r="N157" s="271">
        <f t="shared" si="77"/>
        <v>28499000.350081429</v>
      </c>
      <c r="O157" s="271">
        <f t="shared" si="78"/>
        <v>30256756.332000002</v>
      </c>
      <c r="P157" s="271">
        <f t="shared" si="79"/>
        <v>32122926.856675044</v>
      </c>
      <c r="Q157" s="272">
        <f t="shared" si="80"/>
        <v>30256756.332000002</v>
      </c>
      <c r="R157" s="271">
        <f t="shared" si="80"/>
        <v>32122926.856675044</v>
      </c>
      <c r="S157" s="271">
        <f t="shared" si="81"/>
        <v>34104198.695878074</v>
      </c>
      <c r="T157" s="271"/>
      <c r="U157" s="271">
        <f t="shared" si="82"/>
        <v>2831797325.0914731</v>
      </c>
      <c r="V157" s="271">
        <f t="shared" si="83"/>
        <v>3191888039.2091198</v>
      </c>
      <c r="W157" s="271">
        <f t="shared" si="84"/>
        <v>3388756709.184</v>
      </c>
      <c r="X157" s="272">
        <f t="shared" si="85"/>
        <v>3597767807.9476051</v>
      </c>
      <c r="Y157" s="272">
        <f t="shared" si="86"/>
        <v>3388756709.184</v>
      </c>
      <c r="Z157" s="271">
        <f t="shared" si="87"/>
        <v>3597767807.9476051</v>
      </c>
      <c r="AA157" s="271">
        <f t="shared" si="93"/>
        <v>3819670253.938344</v>
      </c>
      <c r="AB157" s="271"/>
      <c r="AC157" s="33" t="str">
        <f t="shared" si="88"/>
        <v>BERTAHAP</v>
      </c>
      <c r="AD157" s="273">
        <f t="shared" si="89"/>
        <v>0</v>
      </c>
      <c r="AE157" s="274">
        <v>2</v>
      </c>
      <c r="AF157" s="275"/>
      <c r="AG157" s="271" t="e">
        <f>IF(AF157&gt;#REF!,"LB","KR")</f>
        <v>#REF!</v>
      </c>
      <c r="AH157" s="275">
        <v>3114978000</v>
      </c>
      <c r="AI157" s="275">
        <v>3511077000</v>
      </c>
      <c r="AJ157" s="275">
        <v>3727633000</v>
      </c>
      <c r="AK157" s="276">
        <v>3957545000</v>
      </c>
      <c r="AL157" s="276">
        <v>3727633000</v>
      </c>
      <c r="AM157" s="275">
        <v>3957545000</v>
      </c>
      <c r="AN157" s="275">
        <f t="shared" si="125"/>
        <v>4201638000</v>
      </c>
      <c r="AO157" s="16"/>
      <c r="AP157" s="16"/>
      <c r="AQ157" s="278">
        <f t="shared" si="90"/>
        <v>-148317.43299999833</v>
      </c>
      <c r="AR157" s="279"/>
      <c r="AS157" s="280"/>
      <c r="AT157" s="280"/>
      <c r="AU157" s="280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290">
        <v>34</v>
      </c>
      <c r="BT157" s="310" t="s">
        <v>65</v>
      </c>
      <c r="BU157" s="283" t="str">
        <f t="shared" ref="BU157:BU164" si="134">F193</f>
        <v>2BR-3</v>
      </c>
      <c r="BV157" s="284" t="str">
        <f t="shared" ref="BV157:BV164" si="135">D193</f>
        <v>03</v>
      </c>
      <c r="BW157" s="285">
        <f t="shared" ref="BW157:BX164" si="136">G193</f>
        <v>85</v>
      </c>
      <c r="BX157" s="285">
        <f t="shared" si="136"/>
        <v>74</v>
      </c>
      <c r="BY157" s="286">
        <f t="shared" ref="BY157:BY164" si="137">O193</f>
        <v>29442358.790800005</v>
      </c>
      <c r="BZ157" s="286">
        <f t="shared" ref="BZ157:CC164" si="138">AH193</f>
        <v>2002714000</v>
      </c>
      <c r="CA157" s="286">
        <f t="shared" si="138"/>
        <v>2257378000</v>
      </c>
      <c r="CB157" s="286">
        <f t="shared" si="138"/>
        <v>2396609000</v>
      </c>
      <c r="CC157" s="286">
        <f t="shared" si="138"/>
        <v>2544426000</v>
      </c>
      <c r="CD157" s="286">
        <f t="shared" ref="CD157:CD164" si="139">AN193</f>
        <v>2701361000</v>
      </c>
      <c r="CE157" s="16">
        <v>8</v>
      </c>
      <c r="CF157" s="43">
        <f t="shared" si="95"/>
        <v>3951290980</v>
      </c>
      <c r="CG157" s="197">
        <f t="shared" si="95"/>
        <v>4194997700</v>
      </c>
    </row>
    <row r="158" spans="1:85">
      <c r="A158" s="3">
        <f t="shared" si="91"/>
        <v>119</v>
      </c>
      <c r="B158" s="263">
        <v>1</v>
      </c>
      <c r="C158" s="264" t="s">
        <v>163</v>
      </c>
      <c r="D158" s="265" t="s">
        <v>19</v>
      </c>
      <c r="E158" s="266"/>
      <c r="F158" s="41" t="s">
        <v>72</v>
      </c>
      <c r="G158" s="267">
        <f t="shared" si="71"/>
        <v>175</v>
      </c>
      <c r="H158" s="267">
        <f t="shared" si="72"/>
        <v>156</v>
      </c>
      <c r="I158" s="268">
        <f t="shared" si="73"/>
        <v>26966806</v>
      </c>
      <c r="J158" s="268">
        <f t="shared" si="74"/>
        <v>5</v>
      </c>
      <c r="K158" s="269">
        <f t="shared" si="75"/>
        <v>1.08</v>
      </c>
      <c r="L158" s="270">
        <f t="shared" ref="L158:L165" si="140">SUMIF($AN$4:$AN$22,D158,$AT$4:$AT$22)</f>
        <v>1.01</v>
      </c>
      <c r="M158" s="271">
        <f t="shared" si="76"/>
        <v>24580822.846716471</v>
      </c>
      <c r="N158" s="271">
        <f t="shared" si="77"/>
        <v>27706514.778849214</v>
      </c>
      <c r="O158" s="271">
        <f t="shared" si="78"/>
        <v>29415391.9848</v>
      </c>
      <c r="P158" s="271">
        <f t="shared" si="79"/>
        <v>31229668.997558944</v>
      </c>
      <c r="Q158" s="272">
        <f t="shared" si="80"/>
        <v>29415391.9848</v>
      </c>
      <c r="R158" s="271">
        <f t="shared" si="80"/>
        <v>31229668.997558944</v>
      </c>
      <c r="S158" s="271">
        <f t="shared" si="81"/>
        <v>33155846.646580923</v>
      </c>
      <c r="T158" s="271"/>
      <c r="U158" s="271">
        <f t="shared" si="82"/>
        <v>3834608364.0877695</v>
      </c>
      <c r="V158" s="271">
        <f t="shared" si="83"/>
        <v>4322216305.5004778</v>
      </c>
      <c r="W158" s="271">
        <f t="shared" si="84"/>
        <v>4588801149.6288004</v>
      </c>
      <c r="X158" s="272">
        <f t="shared" si="85"/>
        <v>4871828363.619195</v>
      </c>
      <c r="Y158" s="272">
        <f t="shared" si="86"/>
        <v>4588801149.6288004</v>
      </c>
      <c r="Z158" s="271">
        <f t="shared" si="87"/>
        <v>4871828363.619195</v>
      </c>
      <c r="AA158" s="271">
        <f t="shared" si="93"/>
        <v>5172312076.8666239</v>
      </c>
      <c r="AB158" s="271"/>
      <c r="AC158" s="33" t="str">
        <f t="shared" si="88"/>
        <v>BERTAHAP</v>
      </c>
      <c r="AD158" s="273">
        <f t="shared" si="89"/>
        <v>0</v>
      </c>
      <c r="AE158" s="274">
        <v>2</v>
      </c>
      <c r="AF158" s="275"/>
      <c r="AG158" s="271" t="e">
        <f>IF(AF158&gt;#REF!,"LB","KR")</f>
        <v>#REF!</v>
      </c>
      <c r="AH158" s="275">
        <v>4218070000</v>
      </c>
      <c r="AI158" s="275">
        <v>4754438000</v>
      </c>
      <c r="AJ158" s="275">
        <v>5047682000</v>
      </c>
      <c r="AK158" s="276">
        <v>5359012000</v>
      </c>
      <c r="AL158" s="276">
        <v>5047682000</v>
      </c>
      <c r="AM158" s="275">
        <v>5359012000</v>
      </c>
      <c r="AN158" s="275">
        <f t="shared" si="125"/>
        <v>5689544000</v>
      </c>
      <c r="AO158" s="16"/>
      <c r="AP158" s="16"/>
      <c r="AQ158" s="278">
        <f t="shared" si="90"/>
        <v>-989681.78020000085</v>
      </c>
      <c r="AR158" s="279"/>
      <c r="AS158" s="280"/>
      <c r="AT158" s="280"/>
      <c r="AU158" s="280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290"/>
      <c r="BT158" s="310"/>
      <c r="BU158" s="283" t="str">
        <f t="shared" si="134"/>
        <v>2BR-5</v>
      </c>
      <c r="BV158" s="284" t="str">
        <f t="shared" si="135"/>
        <v>05</v>
      </c>
      <c r="BW158" s="285">
        <f t="shared" si="136"/>
        <v>85</v>
      </c>
      <c r="BX158" s="285">
        <f t="shared" si="136"/>
        <v>74</v>
      </c>
      <c r="BY158" s="286">
        <f t="shared" si="137"/>
        <v>29442358.790800005</v>
      </c>
      <c r="BZ158" s="286">
        <f t="shared" si="138"/>
        <v>2002714000</v>
      </c>
      <c r="CA158" s="286">
        <f t="shared" si="138"/>
        <v>2257378000</v>
      </c>
      <c r="CB158" s="286">
        <f t="shared" si="138"/>
        <v>2396609000</v>
      </c>
      <c r="CC158" s="286">
        <f t="shared" si="138"/>
        <v>2544426000</v>
      </c>
      <c r="CD158" s="286">
        <f t="shared" si="139"/>
        <v>2701361000</v>
      </c>
      <c r="CE158" s="16"/>
      <c r="CF158" s="43">
        <f t="shared" si="95"/>
        <v>5350542920</v>
      </c>
      <c r="CG158" s="197">
        <f t="shared" si="95"/>
        <v>5680552720</v>
      </c>
    </row>
    <row r="159" spans="1:85">
      <c r="A159" s="3">
        <f t="shared" si="91"/>
        <v>120</v>
      </c>
      <c r="B159" s="263">
        <v>2</v>
      </c>
      <c r="C159" s="264" t="s">
        <v>163</v>
      </c>
      <c r="D159" s="265" t="s">
        <v>29</v>
      </c>
      <c r="E159" s="266"/>
      <c r="F159" s="41" t="s">
        <v>74</v>
      </c>
      <c r="G159" s="267">
        <f t="shared" si="71"/>
        <v>85</v>
      </c>
      <c r="H159" s="267">
        <f t="shared" si="72"/>
        <v>74</v>
      </c>
      <c r="I159" s="268">
        <f t="shared" si="73"/>
        <v>26966806</v>
      </c>
      <c r="J159" s="268">
        <f t="shared" si="74"/>
        <v>1</v>
      </c>
      <c r="K159" s="269">
        <f t="shared" si="75"/>
        <v>1.06</v>
      </c>
      <c r="L159" s="270">
        <f t="shared" si="140"/>
        <v>1.01</v>
      </c>
      <c r="M159" s="271">
        <f t="shared" si="76"/>
        <v>24125622.423629135</v>
      </c>
      <c r="N159" s="271">
        <f t="shared" si="77"/>
        <v>27193431.171833493</v>
      </c>
      <c r="O159" s="271">
        <f t="shared" si="78"/>
        <v>28870662.503600005</v>
      </c>
      <c r="P159" s="271">
        <f t="shared" si="79"/>
        <v>30651341.793900453</v>
      </c>
      <c r="Q159" s="272">
        <f t="shared" si="80"/>
        <v>28870662.503600005</v>
      </c>
      <c r="R159" s="271">
        <f t="shared" si="80"/>
        <v>30651341.793900453</v>
      </c>
      <c r="S159" s="271">
        <f t="shared" si="81"/>
        <v>32541849.486459062</v>
      </c>
      <c r="T159" s="271"/>
      <c r="U159" s="271">
        <f t="shared" si="82"/>
        <v>1785296059.348556</v>
      </c>
      <c r="V159" s="271">
        <f t="shared" si="83"/>
        <v>2012313906.7156785</v>
      </c>
      <c r="W159" s="271">
        <f t="shared" si="84"/>
        <v>2136429025.2664003</v>
      </c>
      <c r="X159" s="272">
        <f t="shared" si="85"/>
        <v>2268199292.7486334</v>
      </c>
      <c r="Y159" s="272">
        <f t="shared" si="86"/>
        <v>2136429025.2664003</v>
      </c>
      <c r="Z159" s="271">
        <f t="shared" si="87"/>
        <v>2268199292.7486334</v>
      </c>
      <c r="AA159" s="271">
        <f t="shared" si="93"/>
        <v>2408096861.9979706</v>
      </c>
      <c r="AB159" s="271"/>
      <c r="AC159" s="33" t="str">
        <f t="shared" si="88"/>
        <v>BERTAHAP</v>
      </c>
      <c r="AD159" s="273">
        <f t="shared" si="89"/>
        <v>0</v>
      </c>
      <c r="AE159" s="274">
        <v>2</v>
      </c>
      <c r="AF159" s="275"/>
      <c r="AG159" s="271" t="e">
        <f>IF(AF159&gt;#REF!,"LB","KR")</f>
        <v>#REF!</v>
      </c>
      <c r="AH159" s="275">
        <v>1963826000</v>
      </c>
      <c r="AI159" s="275">
        <v>2213546000</v>
      </c>
      <c r="AJ159" s="275">
        <v>2350072000</v>
      </c>
      <c r="AK159" s="276">
        <v>2495020000</v>
      </c>
      <c r="AL159" s="276">
        <v>2350072000</v>
      </c>
      <c r="AM159" s="275">
        <v>2495020000</v>
      </c>
      <c r="AN159" s="275">
        <f t="shared" si="125"/>
        <v>2648907000</v>
      </c>
      <c r="AO159" s="16"/>
      <c r="AP159" s="16"/>
      <c r="AQ159" s="278">
        <f t="shared" si="90"/>
        <v>-1534411.2613999955</v>
      </c>
      <c r="AR159" s="279"/>
      <c r="AS159" s="280"/>
      <c r="AT159" s="280"/>
      <c r="AU159" s="280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290"/>
      <c r="BT159" s="283"/>
      <c r="BU159" s="283" t="str">
        <f t="shared" si="134"/>
        <v>2BR-7</v>
      </c>
      <c r="BV159" s="284" t="str">
        <f t="shared" si="135"/>
        <v>07</v>
      </c>
      <c r="BW159" s="285">
        <f t="shared" si="136"/>
        <v>101</v>
      </c>
      <c r="BX159" s="285">
        <f t="shared" si="136"/>
        <v>90</v>
      </c>
      <c r="BY159" s="286">
        <f t="shared" si="137"/>
        <v>29442358.790800005</v>
      </c>
      <c r="BZ159" s="286">
        <f t="shared" si="138"/>
        <v>2435733000</v>
      </c>
      <c r="CA159" s="286">
        <f t="shared" si="138"/>
        <v>2745460000</v>
      </c>
      <c r="CB159" s="286">
        <f t="shared" si="138"/>
        <v>2914794000</v>
      </c>
      <c r="CC159" s="286">
        <f t="shared" si="138"/>
        <v>3094572000</v>
      </c>
      <c r="CD159" s="286">
        <f t="shared" si="139"/>
        <v>3285439000</v>
      </c>
      <c r="CE159" s="16"/>
      <c r="CF159" s="43">
        <f t="shared" si="95"/>
        <v>2491076320</v>
      </c>
      <c r="CG159" s="197">
        <f t="shared" si="95"/>
        <v>2644721200</v>
      </c>
    </row>
    <row r="160" spans="1:85">
      <c r="A160" s="3">
        <f t="shared" si="91"/>
        <v>121</v>
      </c>
      <c r="B160" s="263">
        <v>3</v>
      </c>
      <c r="C160" s="264" t="s">
        <v>163</v>
      </c>
      <c r="D160" s="265" t="s">
        <v>32</v>
      </c>
      <c r="E160" s="266"/>
      <c r="F160" s="41" t="s">
        <v>56</v>
      </c>
      <c r="G160" s="267">
        <f t="shared" si="71"/>
        <v>85</v>
      </c>
      <c r="H160" s="267">
        <f t="shared" si="72"/>
        <v>74</v>
      </c>
      <c r="I160" s="268">
        <f t="shared" si="73"/>
        <v>26966806</v>
      </c>
      <c r="J160" s="268">
        <f t="shared" si="74"/>
        <v>1</v>
      </c>
      <c r="K160" s="269">
        <f t="shared" si="75"/>
        <v>1.06</v>
      </c>
      <c r="L160" s="270">
        <f t="shared" si="140"/>
        <v>1.01</v>
      </c>
      <c r="M160" s="271">
        <f t="shared" si="76"/>
        <v>24125622.423629135</v>
      </c>
      <c r="N160" s="271">
        <f t="shared" si="77"/>
        <v>27193431.171833493</v>
      </c>
      <c r="O160" s="271">
        <f t="shared" si="78"/>
        <v>28870662.503600005</v>
      </c>
      <c r="P160" s="271">
        <f t="shared" si="79"/>
        <v>30651341.793900453</v>
      </c>
      <c r="Q160" s="272">
        <f t="shared" si="80"/>
        <v>28870662.503600005</v>
      </c>
      <c r="R160" s="271">
        <f t="shared" si="80"/>
        <v>30651341.793900453</v>
      </c>
      <c r="S160" s="271">
        <f t="shared" si="81"/>
        <v>32541849.486459062</v>
      </c>
      <c r="T160" s="271"/>
      <c r="U160" s="271">
        <f t="shared" si="82"/>
        <v>1785296059.348556</v>
      </c>
      <c r="V160" s="271">
        <f t="shared" si="83"/>
        <v>2012313906.7156785</v>
      </c>
      <c r="W160" s="271">
        <f t="shared" si="84"/>
        <v>2136429025.2664003</v>
      </c>
      <c r="X160" s="272">
        <f t="shared" si="85"/>
        <v>2268199292.7486334</v>
      </c>
      <c r="Y160" s="272">
        <f t="shared" si="86"/>
        <v>2136429025.2664003</v>
      </c>
      <c r="Z160" s="271">
        <f t="shared" si="87"/>
        <v>2268199292.7486334</v>
      </c>
      <c r="AA160" s="271">
        <f t="shared" si="93"/>
        <v>2408096861.9979706</v>
      </c>
      <c r="AB160" s="271"/>
      <c r="AC160" s="33" t="str">
        <f t="shared" si="88"/>
        <v>BERTAHAP</v>
      </c>
      <c r="AD160" s="273">
        <f t="shared" si="89"/>
        <v>0</v>
      </c>
      <c r="AE160" s="274">
        <v>2</v>
      </c>
      <c r="AF160" s="275"/>
      <c r="AG160" s="271" t="e">
        <f>IF(AF160&gt;#REF!,"LB","KR")</f>
        <v>#REF!</v>
      </c>
      <c r="AH160" s="275">
        <v>1963826000</v>
      </c>
      <c r="AI160" s="275">
        <v>2213546000</v>
      </c>
      <c r="AJ160" s="275">
        <v>2350072000</v>
      </c>
      <c r="AK160" s="276">
        <v>2495020000</v>
      </c>
      <c r="AL160" s="276">
        <v>2350072000</v>
      </c>
      <c r="AM160" s="275">
        <v>2495020000</v>
      </c>
      <c r="AN160" s="275">
        <f t="shared" si="125"/>
        <v>2648907000</v>
      </c>
      <c r="AO160" s="16"/>
      <c r="AP160" s="16"/>
      <c r="AQ160" s="278">
        <f t="shared" si="90"/>
        <v>-1534411.2613999955</v>
      </c>
      <c r="AR160" s="279"/>
      <c r="AS160" s="280"/>
      <c r="AT160" s="280"/>
      <c r="AU160" s="280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290"/>
      <c r="BT160" s="283"/>
      <c r="BU160" s="283" t="str">
        <f t="shared" si="134"/>
        <v>2BR-9</v>
      </c>
      <c r="BV160" s="284" t="str">
        <f t="shared" si="135"/>
        <v>09</v>
      </c>
      <c r="BW160" s="285">
        <f t="shared" si="136"/>
        <v>101</v>
      </c>
      <c r="BX160" s="285">
        <f t="shared" si="136"/>
        <v>90</v>
      </c>
      <c r="BY160" s="286">
        <f t="shared" si="137"/>
        <v>29442358.790800005</v>
      </c>
      <c r="BZ160" s="286">
        <f t="shared" si="138"/>
        <v>2435733000</v>
      </c>
      <c r="CA160" s="286">
        <f t="shared" si="138"/>
        <v>2745460000</v>
      </c>
      <c r="CB160" s="286">
        <f t="shared" si="138"/>
        <v>2914794000</v>
      </c>
      <c r="CC160" s="286">
        <f t="shared" si="138"/>
        <v>3094572000</v>
      </c>
      <c r="CD160" s="286">
        <f t="shared" si="139"/>
        <v>3285439000</v>
      </c>
      <c r="CE160" s="16"/>
      <c r="CF160" s="43">
        <f t="shared" si="95"/>
        <v>2491076320</v>
      </c>
      <c r="CG160" s="197">
        <f t="shared" si="95"/>
        <v>2644721200</v>
      </c>
    </row>
    <row r="161" spans="1:85">
      <c r="A161" s="3">
        <f t="shared" si="91"/>
        <v>122</v>
      </c>
      <c r="B161" s="263">
        <v>4</v>
      </c>
      <c r="C161" s="264" t="s">
        <v>163</v>
      </c>
      <c r="D161" s="265" t="s">
        <v>38</v>
      </c>
      <c r="E161" s="266"/>
      <c r="F161" s="41" t="s">
        <v>58</v>
      </c>
      <c r="G161" s="267">
        <f t="shared" si="71"/>
        <v>101</v>
      </c>
      <c r="H161" s="267">
        <f t="shared" si="72"/>
        <v>90</v>
      </c>
      <c r="I161" s="268">
        <f t="shared" si="73"/>
        <v>26966806</v>
      </c>
      <c r="J161" s="268">
        <f t="shared" si="74"/>
        <v>1</v>
      </c>
      <c r="K161" s="269">
        <f t="shared" si="75"/>
        <v>1.06</v>
      </c>
      <c r="L161" s="270">
        <f t="shared" si="140"/>
        <v>1.01</v>
      </c>
      <c r="M161" s="271">
        <f t="shared" si="76"/>
        <v>24125622.423629135</v>
      </c>
      <c r="N161" s="271">
        <f t="shared" si="77"/>
        <v>27193431.171833493</v>
      </c>
      <c r="O161" s="271">
        <f t="shared" si="78"/>
        <v>28870662.503600005</v>
      </c>
      <c r="P161" s="271">
        <f t="shared" si="79"/>
        <v>30651341.793900453</v>
      </c>
      <c r="Q161" s="272">
        <f t="shared" si="80"/>
        <v>28870662.503600005</v>
      </c>
      <c r="R161" s="271">
        <f t="shared" si="80"/>
        <v>30651341.793900453</v>
      </c>
      <c r="S161" s="271">
        <f t="shared" si="81"/>
        <v>32541849.486459062</v>
      </c>
      <c r="T161" s="271"/>
      <c r="U161" s="271">
        <f t="shared" si="82"/>
        <v>2171306018.1266222</v>
      </c>
      <c r="V161" s="271">
        <f t="shared" si="83"/>
        <v>2447408805.4650145</v>
      </c>
      <c r="W161" s="271">
        <f t="shared" si="84"/>
        <v>2598359625.3240004</v>
      </c>
      <c r="X161" s="272">
        <f t="shared" si="85"/>
        <v>2758620761.4510407</v>
      </c>
      <c r="Y161" s="272">
        <f t="shared" si="86"/>
        <v>2598359625.3240004</v>
      </c>
      <c r="Z161" s="271">
        <f t="shared" si="87"/>
        <v>2758620761.4510407</v>
      </c>
      <c r="AA161" s="271">
        <f t="shared" si="93"/>
        <v>2928766453.7813153</v>
      </c>
      <c r="AB161" s="271"/>
      <c r="AC161" s="33" t="str">
        <f t="shared" si="88"/>
        <v>BERTAHAP</v>
      </c>
      <c r="AD161" s="273">
        <f t="shared" si="89"/>
        <v>0</v>
      </c>
      <c r="AE161" s="274">
        <v>2</v>
      </c>
      <c r="AF161" s="275"/>
      <c r="AG161" s="271" t="e">
        <f>IF(AF161&gt;#REF!,"LB","KR")</f>
        <v>#REF!</v>
      </c>
      <c r="AH161" s="275">
        <v>2388437000</v>
      </c>
      <c r="AI161" s="275">
        <v>2692150000</v>
      </c>
      <c r="AJ161" s="275">
        <v>2858196000</v>
      </c>
      <c r="AK161" s="276">
        <v>3034483000</v>
      </c>
      <c r="AL161" s="276">
        <v>2858196000</v>
      </c>
      <c r="AM161" s="275">
        <v>3034483000</v>
      </c>
      <c r="AN161" s="275">
        <f t="shared" si="125"/>
        <v>3221644000</v>
      </c>
      <c r="AO161" s="16"/>
      <c r="AP161" s="16"/>
      <c r="AQ161" s="278">
        <f t="shared" si="90"/>
        <v>-1534411.2613999955</v>
      </c>
      <c r="AR161" s="279"/>
      <c r="AS161" s="280"/>
      <c r="AT161" s="280"/>
      <c r="AU161" s="280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290"/>
      <c r="BT161" s="283"/>
      <c r="BU161" s="283" t="str">
        <f t="shared" si="134"/>
        <v>2BR-11</v>
      </c>
      <c r="BV161" s="284">
        <f t="shared" si="135"/>
        <v>11</v>
      </c>
      <c r="BW161" s="285">
        <f t="shared" si="136"/>
        <v>101</v>
      </c>
      <c r="BX161" s="285">
        <f t="shared" si="136"/>
        <v>90</v>
      </c>
      <c r="BY161" s="286">
        <f t="shared" si="137"/>
        <v>29442358.790800005</v>
      </c>
      <c r="BZ161" s="286">
        <f t="shared" si="138"/>
        <v>2435733000</v>
      </c>
      <c r="CA161" s="286">
        <f t="shared" si="138"/>
        <v>2745460000</v>
      </c>
      <c r="CB161" s="286">
        <f t="shared" si="138"/>
        <v>2914794000</v>
      </c>
      <c r="CC161" s="286">
        <f t="shared" si="138"/>
        <v>3094572000</v>
      </c>
      <c r="CD161" s="286">
        <f t="shared" si="139"/>
        <v>3285439000</v>
      </c>
      <c r="CE161" s="16"/>
      <c r="CF161" s="43">
        <f t="shared" si="95"/>
        <v>3029687760</v>
      </c>
      <c r="CG161" s="197">
        <f t="shared" si="95"/>
        <v>3216551980</v>
      </c>
    </row>
    <row r="162" spans="1:85">
      <c r="A162" s="3">
        <f t="shared" si="91"/>
        <v>123</v>
      </c>
      <c r="B162" s="263">
        <v>5</v>
      </c>
      <c r="C162" s="264" t="s">
        <v>163</v>
      </c>
      <c r="D162" s="265" t="s">
        <v>44</v>
      </c>
      <c r="E162" s="266"/>
      <c r="F162" s="41" t="s">
        <v>60</v>
      </c>
      <c r="G162" s="267">
        <f t="shared" si="71"/>
        <v>101</v>
      </c>
      <c r="H162" s="267">
        <f t="shared" si="72"/>
        <v>90</v>
      </c>
      <c r="I162" s="268">
        <f t="shared" si="73"/>
        <v>26966806</v>
      </c>
      <c r="J162" s="268">
        <f t="shared" si="74"/>
        <v>1</v>
      </c>
      <c r="K162" s="269">
        <f t="shared" si="75"/>
        <v>1.06</v>
      </c>
      <c r="L162" s="270">
        <f t="shared" si="140"/>
        <v>1.01</v>
      </c>
      <c r="M162" s="271">
        <f t="shared" si="76"/>
        <v>24125622.423629135</v>
      </c>
      <c r="N162" s="271">
        <f t="shared" si="77"/>
        <v>27193431.171833493</v>
      </c>
      <c r="O162" s="271">
        <f t="shared" si="78"/>
        <v>28870662.503600005</v>
      </c>
      <c r="P162" s="271">
        <f t="shared" si="79"/>
        <v>30651341.793900453</v>
      </c>
      <c r="Q162" s="272">
        <f t="shared" si="80"/>
        <v>28870662.503600005</v>
      </c>
      <c r="R162" s="271">
        <f t="shared" si="80"/>
        <v>30651341.793900453</v>
      </c>
      <c r="S162" s="271">
        <f t="shared" si="81"/>
        <v>32541849.486459062</v>
      </c>
      <c r="T162" s="271"/>
      <c r="U162" s="271">
        <f t="shared" si="82"/>
        <v>2171306018.1266222</v>
      </c>
      <c r="V162" s="271">
        <f t="shared" si="83"/>
        <v>2447408805.4650145</v>
      </c>
      <c r="W162" s="271">
        <f t="shared" si="84"/>
        <v>2598359625.3240004</v>
      </c>
      <c r="X162" s="272">
        <f t="shared" si="85"/>
        <v>2758620761.4510407</v>
      </c>
      <c r="Y162" s="272">
        <f t="shared" si="86"/>
        <v>2598359625.3240004</v>
      </c>
      <c r="Z162" s="271">
        <f t="shared" si="87"/>
        <v>2758620761.4510407</v>
      </c>
      <c r="AA162" s="271">
        <f t="shared" si="93"/>
        <v>2928766453.7813153</v>
      </c>
      <c r="AB162" s="271"/>
      <c r="AC162" s="33" t="str">
        <f t="shared" si="88"/>
        <v>BERTAHAP</v>
      </c>
      <c r="AD162" s="273">
        <f t="shared" si="89"/>
        <v>0</v>
      </c>
      <c r="AE162" s="274">
        <v>2</v>
      </c>
      <c r="AF162" s="275"/>
      <c r="AG162" s="271" t="e">
        <f>IF(AF162&gt;#REF!,"LB","KR")</f>
        <v>#REF!</v>
      </c>
      <c r="AH162" s="275">
        <v>2388437000</v>
      </c>
      <c r="AI162" s="275">
        <v>2692150000</v>
      </c>
      <c r="AJ162" s="275">
        <v>2858196000</v>
      </c>
      <c r="AK162" s="276">
        <v>3034483000</v>
      </c>
      <c r="AL162" s="276">
        <v>2858196000</v>
      </c>
      <c r="AM162" s="275">
        <v>3034483000</v>
      </c>
      <c r="AN162" s="275">
        <f t="shared" si="125"/>
        <v>3221644000</v>
      </c>
      <c r="AO162" s="16"/>
      <c r="AP162" s="16"/>
      <c r="AQ162" s="278">
        <f t="shared" si="90"/>
        <v>-1534411.2613999955</v>
      </c>
      <c r="AR162" s="279"/>
      <c r="AS162" s="280"/>
      <c r="AT162" s="280"/>
      <c r="AU162" s="280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290"/>
      <c r="BT162" s="283"/>
      <c r="BU162" s="283" t="str">
        <f t="shared" si="134"/>
        <v>2BR-15</v>
      </c>
      <c r="BV162" s="284">
        <f t="shared" si="135"/>
        <v>15</v>
      </c>
      <c r="BW162" s="285">
        <f t="shared" si="136"/>
        <v>101</v>
      </c>
      <c r="BX162" s="285">
        <f t="shared" si="136"/>
        <v>90</v>
      </c>
      <c r="BY162" s="286">
        <f t="shared" si="137"/>
        <v>29442358.790800005</v>
      </c>
      <c r="BZ162" s="286">
        <f t="shared" si="138"/>
        <v>2435733000</v>
      </c>
      <c r="CA162" s="286">
        <f t="shared" si="138"/>
        <v>2745460000</v>
      </c>
      <c r="CB162" s="286">
        <f t="shared" si="138"/>
        <v>2914794000</v>
      </c>
      <c r="CC162" s="286">
        <f t="shared" si="138"/>
        <v>3094572000</v>
      </c>
      <c r="CD162" s="286">
        <f t="shared" si="139"/>
        <v>3285439000</v>
      </c>
      <c r="CE162" s="16"/>
      <c r="CF162" s="43">
        <f t="shared" si="95"/>
        <v>3029687760</v>
      </c>
      <c r="CG162" s="197">
        <f t="shared" si="95"/>
        <v>3216551980</v>
      </c>
    </row>
    <row r="163" spans="1:85">
      <c r="A163" s="3">
        <f t="shared" si="91"/>
        <v>124</v>
      </c>
      <c r="B163" s="263">
        <v>6</v>
      </c>
      <c r="C163" s="264" t="s">
        <v>163</v>
      </c>
      <c r="D163" s="299">
        <v>11</v>
      </c>
      <c r="E163" s="266"/>
      <c r="F163" s="41" t="s">
        <v>62</v>
      </c>
      <c r="G163" s="267">
        <f t="shared" si="71"/>
        <v>101</v>
      </c>
      <c r="H163" s="267">
        <f t="shared" si="72"/>
        <v>90</v>
      </c>
      <c r="I163" s="268">
        <f t="shared" si="73"/>
        <v>26966806</v>
      </c>
      <c r="J163" s="268">
        <f t="shared" si="74"/>
        <v>1</v>
      </c>
      <c r="K163" s="269">
        <f t="shared" si="75"/>
        <v>1.06</v>
      </c>
      <c r="L163" s="270">
        <f t="shared" si="140"/>
        <v>1.01</v>
      </c>
      <c r="M163" s="271">
        <f t="shared" si="76"/>
        <v>24125622.423629135</v>
      </c>
      <c r="N163" s="271">
        <f t="shared" si="77"/>
        <v>27193431.171833493</v>
      </c>
      <c r="O163" s="271">
        <f t="shared" si="78"/>
        <v>28870662.503600005</v>
      </c>
      <c r="P163" s="271">
        <f t="shared" si="79"/>
        <v>30651341.793900453</v>
      </c>
      <c r="Q163" s="272">
        <f t="shared" si="80"/>
        <v>28870662.503600005</v>
      </c>
      <c r="R163" s="271">
        <f t="shared" si="80"/>
        <v>30651341.793900453</v>
      </c>
      <c r="S163" s="271">
        <f t="shared" si="81"/>
        <v>32541849.486459062</v>
      </c>
      <c r="T163" s="271"/>
      <c r="U163" s="271">
        <f t="shared" si="82"/>
        <v>2171306018.1266222</v>
      </c>
      <c r="V163" s="271">
        <f t="shared" si="83"/>
        <v>2447408805.4650145</v>
      </c>
      <c r="W163" s="271">
        <f t="shared" si="84"/>
        <v>2598359625.3240004</v>
      </c>
      <c r="X163" s="272">
        <f t="shared" si="85"/>
        <v>2758620761.4510407</v>
      </c>
      <c r="Y163" s="272">
        <f t="shared" si="86"/>
        <v>2598359625.3240004</v>
      </c>
      <c r="Z163" s="271">
        <f t="shared" si="87"/>
        <v>2758620761.4510407</v>
      </c>
      <c r="AA163" s="271">
        <f t="shared" si="93"/>
        <v>2928766453.7813153</v>
      </c>
      <c r="AB163" s="271"/>
      <c r="AC163" s="33" t="str">
        <f t="shared" si="88"/>
        <v>BERTAHAP</v>
      </c>
      <c r="AD163" s="273">
        <f t="shared" si="89"/>
        <v>0</v>
      </c>
      <c r="AE163" s="274">
        <v>2</v>
      </c>
      <c r="AF163" s="275"/>
      <c r="AG163" s="271" t="e">
        <f>IF(AF163&gt;#REF!,"LB","KR")</f>
        <v>#REF!</v>
      </c>
      <c r="AH163" s="275">
        <v>2388437000</v>
      </c>
      <c r="AI163" s="275">
        <v>2692150000</v>
      </c>
      <c r="AJ163" s="275">
        <v>2858196000</v>
      </c>
      <c r="AK163" s="276">
        <v>3034483000</v>
      </c>
      <c r="AL163" s="276">
        <v>2858196000</v>
      </c>
      <c r="AM163" s="275">
        <v>3034483000</v>
      </c>
      <c r="AN163" s="275">
        <f t="shared" si="125"/>
        <v>3221644000</v>
      </c>
      <c r="AO163" s="16"/>
      <c r="AP163" s="16"/>
      <c r="AQ163" s="278">
        <f t="shared" si="90"/>
        <v>-1534411.2613999955</v>
      </c>
      <c r="AR163" s="279"/>
      <c r="AS163" s="280"/>
      <c r="AT163" s="280"/>
      <c r="AU163" s="280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290"/>
      <c r="BT163" s="310"/>
      <c r="BU163" s="283" t="str">
        <f t="shared" si="134"/>
        <v>2BR-17</v>
      </c>
      <c r="BV163" s="284">
        <f t="shared" si="135"/>
        <v>17</v>
      </c>
      <c r="BW163" s="285">
        <f t="shared" si="136"/>
        <v>85</v>
      </c>
      <c r="BX163" s="285">
        <f t="shared" si="136"/>
        <v>74</v>
      </c>
      <c r="BY163" s="286">
        <f t="shared" si="137"/>
        <v>29442358.790800005</v>
      </c>
      <c r="BZ163" s="286">
        <f t="shared" si="138"/>
        <v>2002714000</v>
      </c>
      <c r="CA163" s="286">
        <f t="shared" si="138"/>
        <v>2257378000</v>
      </c>
      <c r="CB163" s="286">
        <f t="shared" si="138"/>
        <v>2396609000</v>
      </c>
      <c r="CC163" s="286">
        <f t="shared" si="138"/>
        <v>2544426000</v>
      </c>
      <c r="CD163" s="286">
        <f t="shared" si="139"/>
        <v>2701361000</v>
      </c>
      <c r="CE163" s="16"/>
      <c r="CF163" s="43">
        <f t="shared" si="95"/>
        <v>3029687760</v>
      </c>
      <c r="CG163" s="197">
        <f t="shared" si="95"/>
        <v>3216551980</v>
      </c>
    </row>
    <row r="164" spans="1:85">
      <c r="A164" s="3">
        <f t="shared" si="91"/>
        <v>125</v>
      </c>
      <c r="B164" s="263">
        <v>7</v>
      </c>
      <c r="C164" s="264" t="s">
        <v>163</v>
      </c>
      <c r="D164" s="299">
        <v>15</v>
      </c>
      <c r="E164" s="266"/>
      <c r="F164" s="41" t="s">
        <v>64</v>
      </c>
      <c r="G164" s="267">
        <f t="shared" si="71"/>
        <v>101</v>
      </c>
      <c r="H164" s="267">
        <f t="shared" si="72"/>
        <v>90</v>
      </c>
      <c r="I164" s="268">
        <f t="shared" si="73"/>
        <v>26966806</v>
      </c>
      <c r="J164" s="268">
        <f t="shared" si="74"/>
        <v>1</v>
      </c>
      <c r="K164" s="269">
        <f t="shared" si="75"/>
        <v>1.06</v>
      </c>
      <c r="L164" s="270">
        <f t="shared" si="140"/>
        <v>1.01</v>
      </c>
      <c r="M164" s="271">
        <f t="shared" si="76"/>
        <v>24125622.423629135</v>
      </c>
      <c r="N164" s="271">
        <f t="shared" si="77"/>
        <v>27193431.171833493</v>
      </c>
      <c r="O164" s="271">
        <f t="shared" si="78"/>
        <v>28870662.503600005</v>
      </c>
      <c r="P164" s="271">
        <f t="shared" si="79"/>
        <v>30651341.793900453</v>
      </c>
      <c r="Q164" s="272">
        <f t="shared" si="80"/>
        <v>28870662.503600005</v>
      </c>
      <c r="R164" s="271">
        <f t="shared" si="80"/>
        <v>30651341.793900453</v>
      </c>
      <c r="S164" s="271">
        <f t="shared" si="81"/>
        <v>32541849.486459062</v>
      </c>
      <c r="T164" s="271"/>
      <c r="U164" s="271">
        <f t="shared" si="82"/>
        <v>2171306018.1266222</v>
      </c>
      <c r="V164" s="271">
        <f t="shared" si="83"/>
        <v>2447408805.4650145</v>
      </c>
      <c r="W164" s="271">
        <f t="shared" si="84"/>
        <v>2598359625.3240004</v>
      </c>
      <c r="X164" s="272">
        <f t="shared" si="85"/>
        <v>2758620761.4510407</v>
      </c>
      <c r="Y164" s="272">
        <f t="shared" si="86"/>
        <v>2598359625.3240004</v>
      </c>
      <c r="Z164" s="271">
        <f t="shared" si="87"/>
        <v>2758620761.4510407</v>
      </c>
      <c r="AA164" s="271">
        <f t="shared" si="93"/>
        <v>2928766453.7813153</v>
      </c>
      <c r="AB164" s="271"/>
      <c r="AC164" s="33" t="str">
        <f t="shared" si="88"/>
        <v>BERTAHAP</v>
      </c>
      <c r="AD164" s="273">
        <f t="shared" si="89"/>
        <v>0</v>
      </c>
      <c r="AE164" s="274">
        <v>2</v>
      </c>
      <c r="AF164" s="275"/>
      <c r="AG164" s="271" t="e">
        <f>IF(AF164&gt;#REF!,"LB","KR")</f>
        <v>#REF!</v>
      </c>
      <c r="AH164" s="275">
        <v>2388437000</v>
      </c>
      <c r="AI164" s="275">
        <v>2692150000</v>
      </c>
      <c r="AJ164" s="275">
        <v>2858196000</v>
      </c>
      <c r="AK164" s="276">
        <v>3034483000</v>
      </c>
      <c r="AL164" s="276">
        <v>2858196000</v>
      </c>
      <c r="AM164" s="275">
        <v>3034483000</v>
      </c>
      <c r="AN164" s="275">
        <f t="shared" si="125"/>
        <v>3221644000</v>
      </c>
      <c r="AO164" s="16"/>
      <c r="AP164" s="16"/>
      <c r="AQ164" s="278">
        <f t="shared" si="90"/>
        <v>-1534411.2613999955</v>
      </c>
      <c r="AR164" s="279"/>
      <c r="AS164" s="280"/>
      <c r="AT164" s="280"/>
      <c r="AU164" s="280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290"/>
      <c r="BT164" s="283"/>
      <c r="BU164" s="283" t="str">
        <f t="shared" si="134"/>
        <v>3BR-19</v>
      </c>
      <c r="BV164" s="284">
        <f t="shared" si="135"/>
        <v>19</v>
      </c>
      <c r="BW164" s="285">
        <f t="shared" si="136"/>
        <v>138</v>
      </c>
      <c r="BX164" s="285">
        <f t="shared" si="136"/>
        <v>120</v>
      </c>
      <c r="BY164" s="286">
        <f t="shared" si="137"/>
        <v>29442358.790800005</v>
      </c>
      <c r="BZ164" s="286">
        <f t="shared" si="138"/>
        <v>3247644000</v>
      </c>
      <c r="CA164" s="286">
        <f t="shared" si="138"/>
        <v>3660613000</v>
      </c>
      <c r="CB164" s="286">
        <f t="shared" si="138"/>
        <v>3886392000</v>
      </c>
      <c r="CC164" s="286">
        <f t="shared" si="138"/>
        <v>4126096000</v>
      </c>
      <c r="CD164" s="286">
        <f t="shared" si="139"/>
        <v>4380585000</v>
      </c>
      <c r="CE164" s="16"/>
      <c r="CF164" s="43">
        <f t="shared" si="95"/>
        <v>3029687760</v>
      </c>
      <c r="CG164" s="197">
        <f t="shared" si="95"/>
        <v>3216551980</v>
      </c>
    </row>
    <row r="165" spans="1:85">
      <c r="A165" s="3">
        <f t="shared" si="91"/>
        <v>126</v>
      </c>
      <c r="B165" s="263">
        <v>8</v>
      </c>
      <c r="C165" s="264" t="s">
        <v>163</v>
      </c>
      <c r="D165" s="299">
        <v>17</v>
      </c>
      <c r="E165" s="266"/>
      <c r="F165" s="41" t="s">
        <v>67</v>
      </c>
      <c r="G165" s="267">
        <f t="shared" si="71"/>
        <v>85</v>
      </c>
      <c r="H165" s="267">
        <f t="shared" si="72"/>
        <v>74</v>
      </c>
      <c r="I165" s="268">
        <f t="shared" si="73"/>
        <v>26966806</v>
      </c>
      <c r="J165" s="268">
        <f t="shared" si="74"/>
        <v>1</v>
      </c>
      <c r="K165" s="269">
        <f t="shared" si="75"/>
        <v>1.06</v>
      </c>
      <c r="L165" s="270">
        <f t="shared" si="140"/>
        <v>1.01</v>
      </c>
      <c r="M165" s="271">
        <f t="shared" si="76"/>
        <v>24125622.423629135</v>
      </c>
      <c r="N165" s="271">
        <f t="shared" si="77"/>
        <v>27193431.171833493</v>
      </c>
      <c r="O165" s="271">
        <f t="shared" si="78"/>
        <v>28870662.503600005</v>
      </c>
      <c r="P165" s="271">
        <f t="shared" si="79"/>
        <v>30651341.793900453</v>
      </c>
      <c r="Q165" s="272">
        <f t="shared" si="80"/>
        <v>28870662.503600005</v>
      </c>
      <c r="R165" s="271">
        <f t="shared" si="80"/>
        <v>30651341.793900453</v>
      </c>
      <c r="S165" s="271">
        <f t="shared" si="81"/>
        <v>32541849.486459062</v>
      </c>
      <c r="T165" s="271"/>
      <c r="U165" s="271">
        <f t="shared" si="82"/>
        <v>1785296059.348556</v>
      </c>
      <c r="V165" s="271">
        <f t="shared" si="83"/>
        <v>2012313906.7156785</v>
      </c>
      <c r="W165" s="271">
        <f t="shared" si="84"/>
        <v>2136429025.2664003</v>
      </c>
      <c r="X165" s="272">
        <f t="shared" si="85"/>
        <v>2268199292.7486334</v>
      </c>
      <c r="Y165" s="272">
        <f t="shared" si="86"/>
        <v>2136429025.2664003</v>
      </c>
      <c r="Z165" s="271">
        <f t="shared" si="87"/>
        <v>2268199292.7486334</v>
      </c>
      <c r="AA165" s="271">
        <f t="shared" si="93"/>
        <v>2408096861.9979706</v>
      </c>
      <c r="AB165" s="271"/>
      <c r="AC165" s="33" t="str">
        <f t="shared" si="88"/>
        <v>BERTAHAP</v>
      </c>
      <c r="AD165" s="273">
        <f t="shared" si="89"/>
        <v>0</v>
      </c>
      <c r="AE165" s="274">
        <v>2</v>
      </c>
      <c r="AF165" s="275"/>
      <c r="AG165" s="271" t="e">
        <f>IF(AF165&gt;#REF!,"LB","KR")</f>
        <v>#REF!</v>
      </c>
      <c r="AH165" s="275">
        <v>1963826000</v>
      </c>
      <c r="AI165" s="275">
        <v>2213546000</v>
      </c>
      <c r="AJ165" s="275">
        <v>2350072000</v>
      </c>
      <c r="AK165" s="276">
        <v>2495020000</v>
      </c>
      <c r="AL165" s="276">
        <v>2350072000</v>
      </c>
      <c r="AM165" s="275">
        <v>2495020000</v>
      </c>
      <c r="AN165" s="275">
        <f t="shared" si="125"/>
        <v>2648907000</v>
      </c>
      <c r="AO165" s="16"/>
      <c r="AP165" s="16"/>
      <c r="AQ165" s="278">
        <f t="shared" si="90"/>
        <v>-1534411.2613999955</v>
      </c>
      <c r="AR165" s="279"/>
      <c r="AS165" s="280"/>
      <c r="AT165" s="280"/>
      <c r="AU165" s="280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290">
        <v>35</v>
      </c>
      <c r="BT165" s="310" t="s">
        <v>164</v>
      </c>
      <c r="BU165" s="283" t="str">
        <f t="shared" ref="BU165:BU171" si="141">F213</f>
        <v>2BR-5</v>
      </c>
      <c r="BV165" s="284" t="str">
        <f t="shared" ref="BV165:BV171" si="142">D213</f>
        <v>05</v>
      </c>
      <c r="BW165" s="285">
        <f t="shared" ref="BW165:BX171" si="143">G213</f>
        <v>85</v>
      </c>
      <c r="BX165" s="285">
        <f t="shared" si="143"/>
        <v>74</v>
      </c>
      <c r="BY165" s="286">
        <f t="shared" ref="BY165:BY171" si="144">O213</f>
        <v>29442358.790800005</v>
      </c>
      <c r="BZ165" s="286">
        <f t="shared" ref="BZ165:CC171" si="145">AH213</f>
        <v>2002714000</v>
      </c>
      <c r="CA165" s="286">
        <f t="shared" si="145"/>
        <v>2257378000</v>
      </c>
      <c r="CB165" s="286">
        <f t="shared" si="145"/>
        <v>2396609000</v>
      </c>
      <c r="CC165" s="286">
        <f t="shared" si="145"/>
        <v>2544426000</v>
      </c>
      <c r="CD165" s="286">
        <f t="shared" ref="CD165:CD171" si="146">AN213</f>
        <v>2701361000</v>
      </c>
      <c r="CE165" s="16">
        <v>7</v>
      </c>
      <c r="CF165" s="43">
        <f t="shared" si="95"/>
        <v>2491076320</v>
      </c>
      <c r="CG165" s="197">
        <f t="shared" si="95"/>
        <v>2644721200</v>
      </c>
    </row>
    <row r="166" spans="1:85">
      <c r="A166" s="3">
        <f t="shared" si="91"/>
        <v>127</v>
      </c>
      <c r="B166" s="263">
        <v>9</v>
      </c>
      <c r="C166" s="264" t="s">
        <v>163</v>
      </c>
      <c r="D166" s="299">
        <v>19</v>
      </c>
      <c r="E166" s="266"/>
      <c r="F166" s="41" t="s">
        <v>78</v>
      </c>
      <c r="G166" s="267">
        <f t="shared" si="71"/>
        <v>138</v>
      </c>
      <c r="H166" s="267">
        <f t="shared" si="72"/>
        <v>120</v>
      </c>
      <c r="I166" s="268">
        <f t="shared" si="73"/>
        <v>26966806</v>
      </c>
      <c r="J166" s="268">
        <f t="shared" si="74"/>
        <v>1</v>
      </c>
      <c r="K166" s="269">
        <f t="shared" si="75"/>
        <v>1.06</v>
      </c>
      <c r="L166" s="270">
        <f>SUMIF($AN$4:$AN$22,D166,$AT$4:$AT$22)</f>
        <v>1.01</v>
      </c>
      <c r="M166" s="271">
        <f t="shared" si="76"/>
        <v>24125622.423629135</v>
      </c>
      <c r="N166" s="271">
        <f t="shared" si="77"/>
        <v>27193431.171833493</v>
      </c>
      <c r="O166" s="271">
        <f t="shared" si="78"/>
        <v>28870662.503600005</v>
      </c>
      <c r="P166" s="271">
        <f t="shared" si="79"/>
        <v>30651341.793900453</v>
      </c>
      <c r="Q166" s="272">
        <f t="shared" si="80"/>
        <v>28870662.503600005</v>
      </c>
      <c r="R166" s="271">
        <f t="shared" si="80"/>
        <v>30651341.793900453</v>
      </c>
      <c r="S166" s="271">
        <f t="shared" si="81"/>
        <v>32541849.486459062</v>
      </c>
      <c r="T166" s="271"/>
      <c r="U166" s="271">
        <f t="shared" si="82"/>
        <v>2895074690.8354959</v>
      </c>
      <c r="V166" s="271">
        <f t="shared" si="83"/>
        <v>3263211740.620019</v>
      </c>
      <c r="W166" s="271">
        <f t="shared" si="84"/>
        <v>3464479500.4320006</v>
      </c>
      <c r="X166" s="272">
        <f t="shared" si="85"/>
        <v>3678161015.2680545</v>
      </c>
      <c r="Y166" s="272">
        <f t="shared" si="86"/>
        <v>3464479500.4320006</v>
      </c>
      <c r="Z166" s="271">
        <f t="shared" si="87"/>
        <v>3678161015.2680545</v>
      </c>
      <c r="AA166" s="271">
        <f t="shared" si="93"/>
        <v>3905021938.3750873</v>
      </c>
      <c r="AB166" s="271"/>
      <c r="AC166" s="33" t="str">
        <f t="shared" si="88"/>
        <v>BERTAHAP</v>
      </c>
      <c r="AD166" s="273">
        <f t="shared" si="89"/>
        <v>0</v>
      </c>
      <c r="AE166" s="274">
        <v>2</v>
      </c>
      <c r="AF166" s="275"/>
      <c r="AG166" s="271" t="e">
        <f>IF(AF166&gt;#REF!,"LB","KR")</f>
        <v>#REF!</v>
      </c>
      <c r="AH166" s="275">
        <v>3184583000</v>
      </c>
      <c r="AI166" s="275">
        <v>3589533000</v>
      </c>
      <c r="AJ166" s="275">
        <v>3810928000</v>
      </c>
      <c r="AK166" s="276">
        <v>4045978000</v>
      </c>
      <c r="AL166" s="276">
        <v>3810928000</v>
      </c>
      <c r="AM166" s="275">
        <v>4045978000</v>
      </c>
      <c r="AN166" s="275">
        <f t="shared" si="125"/>
        <v>4295525000</v>
      </c>
      <c r="AO166" s="16"/>
      <c r="AP166" s="16"/>
      <c r="AQ166" s="278">
        <f t="shared" si="90"/>
        <v>-1534411.2613999955</v>
      </c>
      <c r="AR166" s="279"/>
      <c r="AS166" s="280"/>
      <c r="AT166" s="280"/>
      <c r="AU166" s="280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290"/>
      <c r="BT166" s="283"/>
      <c r="BU166" s="283" t="str">
        <f t="shared" si="141"/>
        <v>2BR-7</v>
      </c>
      <c r="BV166" s="284" t="str">
        <f t="shared" si="142"/>
        <v>07</v>
      </c>
      <c r="BW166" s="285">
        <f t="shared" si="143"/>
        <v>101</v>
      </c>
      <c r="BX166" s="285">
        <f t="shared" si="143"/>
        <v>90</v>
      </c>
      <c r="BY166" s="286">
        <f t="shared" si="144"/>
        <v>29442358.790800005</v>
      </c>
      <c r="BZ166" s="286">
        <f t="shared" si="145"/>
        <v>2435733000</v>
      </c>
      <c r="CA166" s="286">
        <f t="shared" si="145"/>
        <v>2745460000</v>
      </c>
      <c r="CB166" s="286">
        <f t="shared" si="145"/>
        <v>2914794000</v>
      </c>
      <c r="CC166" s="286">
        <f t="shared" si="145"/>
        <v>3094572000</v>
      </c>
      <c r="CD166" s="286">
        <f t="shared" si="146"/>
        <v>3285439000</v>
      </c>
      <c r="CE166" s="16"/>
      <c r="CF166" s="43">
        <f t="shared" si="95"/>
        <v>4039583680</v>
      </c>
      <c r="CG166" s="197">
        <f t="shared" si="95"/>
        <v>4288736680</v>
      </c>
    </row>
    <row r="167" spans="1:85">
      <c r="A167" s="3">
        <f t="shared" si="91"/>
        <v>128</v>
      </c>
      <c r="B167" s="263">
        <v>10</v>
      </c>
      <c r="C167" s="264" t="s">
        <v>163</v>
      </c>
      <c r="D167" s="299">
        <v>21</v>
      </c>
      <c r="E167" s="266"/>
      <c r="F167" s="41" t="s">
        <v>84</v>
      </c>
      <c r="G167" s="267">
        <f t="shared" si="71"/>
        <v>132</v>
      </c>
      <c r="H167" s="267">
        <f t="shared" si="72"/>
        <v>112</v>
      </c>
      <c r="I167" s="268">
        <f t="shared" si="73"/>
        <v>26966806</v>
      </c>
      <c r="J167" s="268">
        <f t="shared" si="74"/>
        <v>3</v>
      </c>
      <c r="K167" s="269">
        <f t="shared" si="75"/>
        <v>1.1000000000000001</v>
      </c>
      <c r="L167" s="270">
        <f>SUMIF($AN$4:$AN$22,D167,$AT$4:$AT$22)</f>
        <v>1.01</v>
      </c>
      <c r="M167" s="271">
        <f t="shared" si="76"/>
        <v>25036023.269803815</v>
      </c>
      <c r="N167" s="271">
        <f t="shared" si="77"/>
        <v>28219598.385864943</v>
      </c>
      <c r="O167" s="271">
        <f t="shared" si="78"/>
        <v>29960121.466000002</v>
      </c>
      <c r="P167" s="271">
        <f t="shared" si="79"/>
        <v>31807996.201217446</v>
      </c>
      <c r="Q167" s="272">
        <f t="shared" si="80"/>
        <v>29960121.466000002</v>
      </c>
      <c r="R167" s="271">
        <f t="shared" si="80"/>
        <v>31807996.201217446</v>
      </c>
      <c r="S167" s="271">
        <f t="shared" si="81"/>
        <v>33769843.806702793</v>
      </c>
      <c r="T167" s="271"/>
      <c r="U167" s="271">
        <f t="shared" si="82"/>
        <v>2804034606.2180271</v>
      </c>
      <c r="V167" s="271">
        <f t="shared" si="83"/>
        <v>3160595019.2168736</v>
      </c>
      <c r="W167" s="271">
        <f t="shared" si="84"/>
        <v>3355533604.1920004</v>
      </c>
      <c r="X167" s="272">
        <f t="shared" si="85"/>
        <v>3562495574.5363541</v>
      </c>
      <c r="Y167" s="272">
        <f t="shared" si="86"/>
        <v>3355533604.1920004</v>
      </c>
      <c r="Z167" s="271">
        <f t="shared" si="87"/>
        <v>3562495574.5363541</v>
      </c>
      <c r="AA167" s="271">
        <f t="shared" si="93"/>
        <v>3782222506.3507128</v>
      </c>
      <c r="AB167" s="271"/>
      <c r="AC167" s="33" t="str">
        <f t="shared" si="88"/>
        <v>BERTAHAP</v>
      </c>
      <c r="AD167" s="273">
        <f t="shared" si="89"/>
        <v>0</v>
      </c>
      <c r="AE167" s="274">
        <v>2</v>
      </c>
      <c r="AF167" s="275"/>
      <c r="AG167" s="271" t="e">
        <f>IF(AF167&gt;#REF!,"LB","KR")</f>
        <v>#REF!</v>
      </c>
      <c r="AH167" s="275">
        <v>3084439000</v>
      </c>
      <c r="AI167" s="275">
        <v>3476655000</v>
      </c>
      <c r="AJ167" s="275">
        <v>3691087000</v>
      </c>
      <c r="AK167" s="276">
        <v>3918746000</v>
      </c>
      <c r="AL167" s="276">
        <v>3691087000</v>
      </c>
      <c r="AM167" s="275">
        <v>3918746000</v>
      </c>
      <c r="AN167" s="275">
        <f t="shared" si="125"/>
        <v>4160445000</v>
      </c>
      <c r="AO167" s="16"/>
      <c r="AP167" s="16"/>
      <c r="AQ167" s="278">
        <f t="shared" si="90"/>
        <v>-444952.29899999872</v>
      </c>
      <c r="AR167" s="279"/>
      <c r="AS167" s="280"/>
      <c r="AT167" s="280"/>
      <c r="AU167" s="280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290"/>
      <c r="BT167" s="283"/>
      <c r="BU167" s="283" t="str">
        <f t="shared" si="141"/>
        <v>2BR-9</v>
      </c>
      <c r="BV167" s="284" t="str">
        <f t="shared" si="142"/>
        <v>09</v>
      </c>
      <c r="BW167" s="285">
        <f t="shared" si="143"/>
        <v>101</v>
      </c>
      <c r="BX167" s="285">
        <f t="shared" si="143"/>
        <v>90</v>
      </c>
      <c r="BY167" s="286">
        <f t="shared" si="144"/>
        <v>29442358.790800005</v>
      </c>
      <c r="BZ167" s="286">
        <f t="shared" si="145"/>
        <v>2435733000</v>
      </c>
      <c r="CA167" s="286">
        <f t="shared" si="145"/>
        <v>2745460000</v>
      </c>
      <c r="CB167" s="286">
        <f t="shared" si="145"/>
        <v>2914794000</v>
      </c>
      <c r="CC167" s="286">
        <f t="shared" si="145"/>
        <v>3094572000</v>
      </c>
      <c r="CD167" s="286">
        <f t="shared" si="146"/>
        <v>3285439000</v>
      </c>
      <c r="CE167" s="16"/>
      <c r="CF167" s="43">
        <f t="shared" si="95"/>
        <v>3912552220</v>
      </c>
      <c r="CG167" s="197">
        <f t="shared" si="95"/>
        <v>4153870760</v>
      </c>
    </row>
    <row r="168" spans="1:85">
      <c r="A168" s="3">
        <f t="shared" si="91"/>
        <v>129</v>
      </c>
      <c r="B168" s="263">
        <v>1</v>
      </c>
      <c r="C168" s="264" t="s">
        <v>165</v>
      </c>
      <c r="D168" s="265" t="s">
        <v>19</v>
      </c>
      <c r="E168" s="266"/>
      <c r="F168" s="41" t="s">
        <v>72</v>
      </c>
      <c r="G168" s="267">
        <f t="shared" ref="G168:G231" si="147">SUMIF($V$10:$V$28,F168,$AA$10:$AA$28)</f>
        <v>175</v>
      </c>
      <c r="H168" s="267">
        <f t="shared" ref="H168:H231" si="148">SUMIF($V$10:$V$28,F168,$X$10:$X$28)</f>
        <v>156</v>
      </c>
      <c r="I168" s="268">
        <f t="shared" ref="I168:I231" si="149">$I$27</f>
        <v>26966806</v>
      </c>
      <c r="J168" s="268">
        <f t="shared" ref="J168:J231" si="150">SUMIF($AN$4:$AN$22,D168,$AO$4:$AO$22)</f>
        <v>5</v>
      </c>
      <c r="K168" s="269">
        <f t="shared" ref="K168:K231" si="151">IF(J168=$AJ$25,$AI$25,IF(J168=$AJ$26,$AI$26,IF(J168=$AJ$27,$AI$27,IF(J168=$AJ$28,$AI$28,IF(J168=$AJ$29,$AI$29,IF(J168=$AJ$30,$AI$30))))))</f>
        <v>1.08</v>
      </c>
      <c r="L168" s="319">
        <f t="shared" ref="L168:L175" si="152">SUMIF($AN$4:$AN$22,D168,$BH$4:$BH$22)</f>
        <v>1.02</v>
      </c>
      <c r="M168" s="271">
        <f t="shared" ref="M168:M231" si="153">$O168/(1+6%/12)^36</f>
        <v>24824197.330347329</v>
      </c>
      <c r="N168" s="271">
        <f t="shared" ref="N168:N231" si="154">$O168/(1+6%/12)^12</f>
        <v>27980836.707352675</v>
      </c>
      <c r="O168" s="271">
        <f t="shared" ref="O168:O231" si="155">$I$27*K168*L168</f>
        <v>29706633.489600003</v>
      </c>
      <c r="P168" s="271">
        <f t="shared" ref="P168:P231" si="156">$O168*(1+6%/12)^12</f>
        <v>31538873.641099136</v>
      </c>
      <c r="Q168" s="272">
        <f t="shared" ref="Q168:R231" si="157">O168</f>
        <v>29706633.489600003</v>
      </c>
      <c r="R168" s="271">
        <f t="shared" si="157"/>
        <v>31538873.641099136</v>
      </c>
      <c r="S168" s="271">
        <f t="shared" ref="S168:S231" si="158">$O168*(1+6%/12)^24</f>
        <v>33484122.355953015</v>
      </c>
      <c r="T168" s="271"/>
      <c r="U168" s="271">
        <f t="shared" ref="U168:U231" si="159">M168*H168</f>
        <v>3872574783.5341835</v>
      </c>
      <c r="V168" s="271">
        <f t="shared" ref="V168:V231" si="160">N168*H168</f>
        <v>4365010526.3470173</v>
      </c>
      <c r="W168" s="271">
        <f t="shared" ref="W168:W231" si="161">O168*H168</f>
        <v>4634234824.3776007</v>
      </c>
      <c r="X168" s="272">
        <f t="shared" ref="X168:X231" si="162">P168*H168</f>
        <v>4920064288.0114651</v>
      </c>
      <c r="Y168" s="272">
        <f t="shared" ref="Y168:Y231" si="163">Q168*H168</f>
        <v>4634234824.3776007</v>
      </c>
      <c r="Z168" s="271">
        <f t="shared" ref="Z168:Z231" si="164">R168*H168</f>
        <v>4920064288.0114651</v>
      </c>
      <c r="AA168" s="271">
        <f t="shared" si="93"/>
        <v>5223523087.5286703</v>
      </c>
      <c r="AB168" s="271"/>
      <c r="AC168" s="33" t="str">
        <f t="shared" ref="AC168:AC231" si="165">IF(AE168=$H$32,$M$32,IF(AE168=$H$33,$M$33,IF(AE168=$H$34,$M$34)))</f>
        <v>BERTAHAP</v>
      </c>
      <c r="AD168" s="273">
        <f t="shared" ref="AD168:AD231" si="166">IF(AC168=$M$32,$N$32,IF(AC168=$M$33,$N$33,$N$34))</f>
        <v>0</v>
      </c>
      <c r="AE168" s="274">
        <v>2</v>
      </c>
      <c r="AF168" s="275"/>
      <c r="AG168" s="271" t="e">
        <f>IF(AF168&gt;#REF!,"LB","KR")</f>
        <v>#REF!</v>
      </c>
      <c r="AH168" s="275">
        <v>4259833000</v>
      </c>
      <c r="AI168" s="275">
        <v>4801512000</v>
      </c>
      <c r="AJ168" s="275">
        <v>5097659000</v>
      </c>
      <c r="AK168" s="276">
        <v>5412071000</v>
      </c>
      <c r="AL168" s="276">
        <v>5097659000</v>
      </c>
      <c r="AM168" s="275">
        <v>5412071000</v>
      </c>
      <c r="AN168" s="275">
        <f t="shared" si="125"/>
        <v>5745876000</v>
      </c>
      <c r="AO168" s="16"/>
      <c r="AP168" s="16"/>
      <c r="AQ168" s="278">
        <f t="shared" ref="AQ168:AQ231" si="167">O168-$O$318</f>
        <v>-698440.27539999783</v>
      </c>
      <c r="AR168" s="279"/>
      <c r="AS168" s="280"/>
      <c r="AT168" s="280"/>
      <c r="AU168" s="280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290"/>
      <c r="BT168" s="283"/>
      <c r="BU168" s="283" t="str">
        <f t="shared" si="141"/>
        <v>2BR-11</v>
      </c>
      <c r="BV168" s="284">
        <f t="shared" si="142"/>
        <v>11</v>
      </c>
      <c r="BW168" s="285">
        <f t="shared" si="143"/>
        <v>101</v>
      </c>
      <c r="BX168" s="285">
        <f t="shared" si="143"/>
        <v>90</v>
      </c>
      <c r="BY168" s="286">
        <f t="shared" si="144"/>
        <v>29442358.790800005</v>
      </c>
      <c r="BZ168" s="286">
        <f t="shared" si="145"/>
        <v>2435733000</v>
      </c>
      <c r="CA168" s="286">
        <f t="shared" si="145"/>
        <v>2745460000</v>
      </c>
      <c r="CB168" s="286">
        <f t="shared" si="145"/>
        <v>2914794000</v>
      </c>
      <c r="CC168" s="286">
        <f t="shared" si="145"/>
        <v>3094572000</v>
      </c>
      <c r="CD168" s="286">
        <f t="shared" si="146"/>
        <v>3285439000</v>
      </c>
      <c r="CE168" s="16"/>
      <c r="CF168" s="43">
        <f t="shared" si="95"/>
        <v>5403518540</v>
      </c>
      <c r="CG168" s="197">
        <f t="shared" si="95"/>
        <v>5736795260</v>
      </c>
    </row>
    <row r="169" spans="1:85">
      <c r="A169" s="3">
        <f t="shared" ref="A169:A232" si="168">A168+1</f>
        <v>130</v>
      </c>
      <c r="B169" s="263">
        <v>2</v>
      </c>
      <c r="C169" s="264" t="s">
        <v>165</v>
      </c>
      <c r="D169" s="265" t="s">
        <v>29</v>
      </c>
      <c r="E169" s="266"/>
      <c r="F169" s="41" t="s">
        <v>74</v>
      </c>
      <c r="G169" s="267">
        <f t="shared" si="147"/>
        <v>85</v>
      </c>
      <c r="H169" s="267">
        <f t="shared" si="148"/>
        <v>74</v>
      </c>
      <c r="I169" s="268">
        <f t="shared" si="149"/>
        <v>26966806</v>
      </c>
      <c r="J169" s="268">
        <f t="shared" si="150"/>
        <v>1</v>
      </c>
      <c r="K169" s="269">
        <f t="shared" si="151"/>
        <v>1.06</v>
      </c>
      <c r="L169" s="319">
        <f t="shared" si="152"/>
        <v>1.02</v>
      </c>
      <c r="M169" s="271">
        <f t="shared" si="153"/>
        <v>24364489.972377934</v>
      </c>
      <c r="N169" s="271">
        <f t="shared" si="154"/>
        <v>27462673.064623922</v>
      </c>
      <c r="O169" s="271">
        <f t="shared" si="155"/>
        <v>29156510.647200003</v>
      </c>
      <c r="P169" s="271">
        <f t="shared" si="156"/>
        <v>30954820.425523225</v>
      </c>
      <c r="Q169" s="272">
        <f t="shared" si="157"/>
        <v>29156510.647200003</v>
      </c>
      <c r="R169" s="271">
        <f t="shared" si="157"/>
        <v>30954820.425523225</v>
      </c>
      <c r="S169" s="271">
        <f t="shared" si="158"/>
        <v>32864046.016027961</v>
      </c>
      <c r="T169" s="271"/>
      <c r="U169" s="271">
        <f t="shared" si="159"/>
        <v>1802972257.9559672</v>
      </c>
      <c r="V169" s="271">
        <f t="shared" si="160"/>
        <v>2032237806.7821703</v>
      </c>
      <c r="W169" s="271">
        <f t="shared" si="161"/>
        <v>2157581787.8928003</v>
      </c>
      <c r="X169" s="272">
        <f t="shared" si="162"/>
        <v>2290656711.4887185</v>
      </c>
      <c r="Y169" s="272">
        <f t="shared" si="163"/>
        <v>2157581787.8928003</v>
      </c>
      <c r="Z169" s="271">
        <f t="shared" si="164"/>
        <v>2290656711.4887185</v>
      </c>
      <c r="AA169" s="271">
        <f t="shared" ref="AA169:AA232" si="169">S169*H169</f>
        <v>2431939405.186069</v>
      </c>
      <c r="AB169" s="271"/>
      <c r="AC169" s="33" t="str">
        <f t="shared" si="165"/>
        <v>BERTAHAP</v>
      </c>
      <c r="AD169" s="273">
        <f t="shared" si="166"/>
        <v>0</v>
      </c>
      <c r="AE169" s="274">
        <v>2</v>
      </c>
      <c r="AF169" s="275"/>
      <c r="AG169" s="271" t="e">
        <f>IF(AF169&gt;#REF!,"LB","KR")</f>
        <v>#REF!</v>
      </c>
      <c r="AH169" s="275">
        <v>1983270000</v>
      </c>
      <c r="AI169" s="275">
        <v>2235462000</v>
      </c>
      <c r="AJ169" s="275">
        <v>2373340000</v>
      </c>
      <c r="AK169" s="276">
        <v>2519723000</v>
      </c>
      <c r="AL169" s="276">
        <v>2373340000</v>
      </c>
      <c r="AM169" s="275">
        <v>2519723000</v>
      </c>
      <c r="AN169" s="275">
        <f t="shared" si="125"/>
        <v>2675134000</v>
      </c>
      <c r="AO169" s="16"/>
      <c r="AP169" s="16"/>
      <c r="AQ169" s="278">
        <f t="shared" si="167"/>
        <v>-1248563.1177999973</v>
      </c>
      <c r="AR169" s="279"/>
      <c r="AS169" s="280"/>
      <c r="AT169" s="280"/>
      <c r="AU169" s="280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290"/>
      <c r="BT169" s="310"/>
      <c r="BU169" s="283" t="str">
        <f t="shared" si="141"/>
        <v>2BR-15</v>
      </c>
      <c r="BV169" s="284">
        <f t="shared" si="142"/>
        <v>15</v>
      </c>
      <c r="BW169" s="285">
        <f t="shared" si="143"/>
        <v>101</v>
      </c>
      <c r="BX169" s="285">
        <f t="shared" si="143"/>
        <v>90</v>
      </c>
      <c r="BY169" s="286">
        <f t="shared" si="144"/>
        <v>29442358.790800005</v>
      </c>
      <c r="BZ169" s="286">
        <f t="shared" si="145"/>
        <v>2435733000</v>
      </c>
      <c r="CA169" s="286">
        <f t="shared" si="145"/>
        <v>2745460000</v>
      </c>
      <c r="CB169" s="286">
        <f t="shared" si="145"/>
        <v>2914794000</v>
      </c>
      <c r="CC169" s="286">
        <f t="shared" si="145"/>
        <v>3094572000</v>
      </c>
      <c r="CD169" s="286">
        <f t="shared" si="146"/>
        <v>3285439000</v>
      </c>
      <c r="CE169" s="16"/>
      <c r="CF169" s="43">
        <f t="shared" ref="CF169:CG232" si="170">AJ169+(AJ169*6%)</f>
        <v>2515740400</v>
      </c>
      <c r="CG169" s="197">
        <f t="shared" si="170"/>
        <v>2670906380</v>
      </c>
    </row>
    <row r="170" spans="1:85">
      <c r="A170" s="3">
        <f t="shared" si="168"/>
        <v>131</v>
      </c>
      <c r="B170" s="263">
        <v>3</v>
      </c>
      <c r="C170" s="264" t="s">
        <v>165</v>
      </c>
      <c r="D170" s="265" t="s">
        <v>32</v>
      </c>
      <c r="E170" s="266"/>
      <c r="F170" s="41" t="s">
        <v>56</v>
      </c>
      <c r="G170" s="267">
        <f t="shared" si="147"/>
        <v>85</v>
      </c>
      <c r="H170" s="267">
        <f t="shared" si="148"/>
        <v>74</v>
      </c>
      <c r="I170" s="268">
        <f t="shared" si="149"/>
        <v>26966806</v>
      </c>
      <c r="J170" s="268">
        <f t="shared" si="150"/>
        <v>1</v>
      </c>
      <c r="K170" s="269">
        <f t="shared" si="151"/>
        <v>1.06</v>
      </c>
      <c r="L170" s="319">
        <f t="shared" si="152"/>
        <v>1.02</v>
      </c>
      <c r="M170" s="271">
        <f t="shared" si="153"/>
        <v>24364489.972377934</v>
      </c>
      <c r="N170" s="271">
        <f t="shared" si="154"/>
        <v>27462673.064623922</v>
      </c>
      <c r="O170" s="271">
        <f t="shared" si="155"/>
        <v>29156510.647200003</v>
      </c>
      <c r="P170" s="271">
        <f t="shared" si="156"/>
        <v>30954820.425523225</v>
      </c>
      <c r="Q170" s="272">
        <f t="shared" si="157"/>
        <v>29156510.647200003</v>
      </c>
      <c r="R170" s="271">
        <f t="shared" si="157"/>
        <v>30954820.425523225</v>
      </c>
      <c r="S170" s="271">
        <f t="shared" si="158"/>
        <v>32864046.016027961</v>
      </c>
      <c r="T170" s="271"/>
      <c r="U170" s="271">
        <f t="shared" si="159"/>
        <v>1802972257.9559672</v>
      </c>
      <c r="V170" s="271">
        <f t="shared" si="160"/>
        <v>2032237806.7821703</v>
      </c>
      <c r="W170" s="271">
        <f t="shared" si="161"/>
        <v>2157581787.8928003</v>
      </c>
      <c r="X170" s="272">
        <f t="shared" si="162"/>
        <v>2290656711.4887185</v>
      </c>
      <c r="Y170" s="272">
        <f t="shared" si="163"/>
        <v>2157581787.8928003</v>
      </c>
      <c r="Z170" s="271">
        <f t="shared" si="164"/>
        <v>2290656711.4887185</v>
      </c>
      <c r="AA170" s="271">
        <f t="shared" si="169"/>
        <v>2431939405.186069</v>
      </c>
      <c r="AB170" s="271"/>
      <c r="AC170" s="33" t="str">
        <f t="shared" si="165"/>
        <v>BERTAHAP</v>
      </c>
      <c r="AD170" s="273">
        <f t="shared" si="166"/>
        <v>0</v>
      </c>
      <c r="AE170" s="274">
        <v>2</v>
      </c>
      <c r="AF170" s="275"/>
      <c r="AG170" s="271" t="e">
        <f>IF(AF170&gt;#REF!,"LB","KR")</f>
        <v>#REF!</v>
      </c>
      <c r="AH170" s="275">
        <v>1983270000</v>
      </c>
      <c r="AI170" s="275">
        <v>2235462000</v>
      </c>
      <c r="AJ170" s="275">
        <v>2373340000</v>
      </c>
      <c r="AK170" s="276">
        <v>2519723000</v>
      </c>
      <c r="AL170" s="276">
        <v>2373340000</v>
      </c>
      <c r="AM170" s="275">
        <v>2519723000</v>
      </c>
      <c r="AN170" s="275">
        <f t="shared" si="125"/>
        <v>2675134000</v>
      </c>
      <c r="AO170" s="16"/>
      <c r="AP170" s="16"/>
      <c r="AQ170" s="278">
        <f t="shared" si="167"/>
        <v>-1248563.1177999973</v>
      </c>
      <c r="AR170" s="279"/>
      <c r="AS170" s="280"/>
      <c r="AT170" s="280"/>
      <c r="AU170" s="280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290"/>
      <c r="BT170" s="283"/>
      <c r="BU170" s="283" t="str">
        <f t="shared" si="141"/>
        <v>2BR-17</v>
      </c>
      <c r="BV170" s="284">
        <f t="shared" si="142"/>
        <v>17</v>
      </c>
      <c r="BW170" s="285">
        <f t="shared" si="143"/>
        <v>85</v>
      </c>
      <c r="BX170" s="285">
        <f t="shared" si="143"/>
        <v>74</v>
      </c>
      <c r="BY170" s="286">
        <f t="shared" si="144"/>
        <v>29442358.790800005</v>
      </c>
      <c r="BZ170" s="286">
        <f t="shared" si="145"/>
        <v>2002714000</v>
      </c>
      <c r="CA170" s="286">
        <f t="shared" si="145"/>
        <v>2257378000</v>
      </c>
      <c r="CB170" s="286">
        <f t="shared" si="145"/>
        <v>2396609000</v>
      </c>
      <c r="CC170" s="286">
        <f t="shared" si="145"/>
        <v>2544426000</v>
      </c>
      <c r="CD170" s="286">
        <f t="shared" si="146"/>
        <v>2701361000</v>
      </c>
      <c r="CE170" s="16"/>
      <c r="CF170" s="43">
        <f t="shared" si="170"/>
        <v>2515740400</v>
      </c>
      <c r="CG170" s="197">
        <f t="shared" si="170"/>
        <v>2670906380</v>
      </c>
    </row>
    <row r="171" spans="1:85">
      <c r="A171" s="3">
        <f t="shared" si="168"/>
        <v>132</v>
      </c>
      <c r="B171" s="263">
        <v>4</v>
      </c>
      <c r="C171" s="264" t="s">
        <v>165</v>
      </c>
      <c r="D171" s="265" t="s">
        <v>38</v>
      </c>
      <c r="E171" s="266"/>
      <c r="F171" s="41" t="s">
        <v>58</v>
      </c>
      <c r="G171" s="267">
        <f t="shared" si="147"/>
        <v>101</v>
      </c>
      <c r="H171" s="267">
        <f t="shared" si="148"/>
        <v>90</v>
      </c>
      <c r="I171" s="268">
        <f t="shared" si="149"/>
        <v>26966806</v>
      </c>
      <c r="J171" s="268">
        <f t="shared" si="150"/>
        <v>1</v>
      </c>
      <c r="K171" s="269">
        <f t="shared" si="151"/>
        <v>1.06</v>
      </c>
      <c r="L171" s="319">
        <f t="shared" si="152"/>
        <v>1.02</v>
      </c>
      <c r="M171" s="271">
        <f t="shared" si="153"/>
        <v>24364489.972377934</v>
      </c>
      <c r="N171" s="271">
        <f t="shared" si="154"/>
        <v>27462673.064623922</v>
      </c>
      <c r="O171" s="271">
        <f t="shared" si="155"/>
        <v>29156510.647200003</v>
      </c>
      <c r="P171" s="271">
        <f t="shared" si="156"/>
        <v>30954820.425523225</v>
      </c>
      <c r="Q171" s="272">
        <f t="shared" si="157"/>
        <v>29156510.647200003</v>
      </c>
      <c r="R171" s="271">
        <f t="shared" si="157"/>
        <v>30954820.425523225</v>
      </c>
      <c r="S171" s="271">
        <f t="shared" si="158"/>
        <v>32864046.016027961</v>
      </c>
      <c r="T171" s="271"/>
      <c r="U171" s="271">
        <f t="shared" si="159"/>
        <v>2192804097.5140142</v>
      </c>
      <c r="V171" s="271">
        <f t="shared" si="160"/>
        <v>2471640575.816153</v>
      </c>
      <c r="W171" s="271">
        <f t="shared" si="161"/>
        <v>2624085958.2480001</v>
      </c>
      <c r="X171" s="272">
        <f t="shared" si="162"/>
        <v>2785933838.2970901</v>
      </c>
      <c r="Y171" s="272">
        <f t="shared" si="163"/>
        <v>2624085958.2480001</v>
      </c>
      <c r="Z171" s="271">
        <f t="shared" si="164"/>
        <v>2785933838.2970901</v>
      </c>
      <c r="AA171" s="271">
        <f t="shared" si="169"/>
        <v>2957764141.4425163</v>
      </c>
      <c r="AB171" s="271"/>
      <c r="AC171" s="33" t="str">
        <f t="shared" si="165"/>
        <v>BERTAHAP</v>
      </c>
      <c r="AD171" s="273">
        <f t="shared" si="166"/>
        <v>0</v>
      </c>
      <c r="AE171" s="274">
        <v>2</v>
      </c>
      <c r="AF171" s="275"/>
      <c r="AG171" s="271" t="e">
        <f>IF(AF171&gt;#REF!,"LB","KR")</f>
        <v>#REF!</v>
      </c>
      <c r="AH171" s="275">
        <v>2412085000</v>
      </c>
      <c r="AI171" s="275">
        <v>2718805000</v>
      </c>
      <c r="AJ171" s="275">
        <v>2886495000</v>
      </c>
      <c r="AK171" s="276">
        <v>3064528000</v>
      </c>
      <c r="AL171" s="276">
        <v>2886495000</v>
      </c>
      <c r="AM171" s="275">
        <v>3064528000</v>
      </c>
      <c r="AN171" s="275">
        <f t="shared" si="125"/>
        <v>3253541000</v>
      </c>
      <c r="AO171" s="16"/>
      <c r="AP171" s="16"/>
      <c r="AQ171" s="278">
        <f t="shared" si="167"/>
        <v>-1248563.1177999973</v>
      </c>
      <c r="AR171" s="279"/>
      <c r="AS171" s="280"/>
      <c r="AT171" s="280"/>
      <c r="AU171" s="280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290"/>
      <c r="BT171" s="283"/>
      <c r="BU171" s="283" t="str">
        <f t="shared" si="141"/>
        <v>3BR-19</v>
      </c>
      <c r="BV171" s="284">
        <f t="shared" si="142"/>
        <v>19</v>
      </c>
      <c r="BW171" s="285">
        <f t="shared" si="143"/>
        <v>138</v>
      </c>
      <c r="BX171" s="285">
        <f t="shared" si="143"/>
        <v>120</v>
      </c>
      <c r="BY171" s="286">
        <f t="shared" si="144"/>
        <v>29442358.790800005</v>
      </c>
      <c r="BZ171" s="286">
        <f t="shared" si="145"/>
        <v>3247644000</v>
      </c>
      <c r="CA171" s="286">
        <f t="shared" si="145"/>
        <v>3660613000</v>
      </c>
      <c r="CB171" s="286">
        <f t="shared" si="145"/>
        <v>3886392000</v>
      </c>
      <c r="CC171" s="286">
        <f t="shared" si="145"/>
        <v>4126096000</v>
      </c>
      <c r="CD171" s="286">
        <f t="shared" si="146"/>
        <v>4380585000</v>
      </c>
      <c r="CE171" s="16"/>
      <c r="CF171" s="43">
        <f t="shared" si="170"/>
        <v>3059684700</v>
      </c>
      <c r="CG171" s="197">
        <f t="shared" si="170"/>
        <v>3248399680</v>
      </c>
    </row>
    <row r="172" spans="1:85">
      <c r="A172" s="3">
        <f t="shared" si="168"/>
        <v>133</v>
      </c>
      <c r="B172" s="263">
        <v>5</v>
      </c>
      <c r="C172" s="264" t="s">
        <v>165</v>
      </c>
      <c r="D172" s="265" t="s">
        <v>44</v>
      </c>
      <c r="E172" s="266"/>
      <c r="F172" s="41" t="s">
        <v>60</v>
      </c>
      <c r="G172" s="267">
        <f t="shared" si="147"/>
        <v>101</v>
      </c>
      <c r="H172" s="267">
        <f t="shared" si="148"/>
        <v>90</v>
      </c>
      <c r="I172" s="268">
        <f t="shared" si="149"/>
        <v>26966806</v>
      </c>
      <c r="J172" s="268">
        <f t="shared" si="150"/>
        <v>1</v>
      </c>
      <c r="K172" s="269">
        <f t="shared" si="151"/>
        <v>1.06</v>
      </c>
      <c r="L172" s="319">
        <f t="shared" si="152"/>
        <v>1.02</v>
      </c>
      <c r="M172" s="271">
        <f t="shared" si="153"/>
        <v>24364489.972377934</v>
      </c>
      <c r="N172" s="271">
        <f t="shared" si="154"/>
        <v>27462673.064623922</v>
      </c>
      <c r="O172" s="271">
        <f t="shared" si="155"/>
        <v>29156510.647200003</v>
      </c>
      <c r="P172" s="271">
        <f t="shared" si="156"/>
        <v>30954820.425523225</v>
      </c>
      <c r="Q172" s="272">
        <f t="shared" si="157"/>
        <v>29156510.647200003</v>
      </c>
      <c r="R172" s="271">
        <f t="shared" si="157"/>
        <v>30954820.425523225</v>
      </c>
      <c r="S172" s="271">
        <f t="shared" si="158"/>
        <v>32864046.016027961</v>
      </c>
      <c r="T172" s="271"/>
      <c r="U172" s="271">
        <f t="shared" si="159"/>
        <v>2192804097.5140142</v>
      </c>
      <c r="V172" s="271">
        <f t="shared" si="160"/>
        <v>2471640575.816153</v>
      </c>
      <c r="W172" s="271">
        <f t="shared" si="161"/>
        <v>2624085958.2480001</v>
      </c>
      <c r="X172" s="272">
        <f t="shared" si="162"/>
        <v>2785933838.2970901</v>
      </c>
      <c r="Y172" s="272">
        <f t="shared" si="163"/>
        <v>2624085958.2480001</v>
      </c>
      <c r="Z172" s="271">
        <f t="shared" si="164"/>
        <v>2785933838.2970901</v>
      </c>
      <c r="AA172" s="271">
        <f t="shared" si="169"/>
        <v>2957764141.4425163</v>
      </c>
      <c r="AB172" s="271"/>
      <c r="AC172" s="33" t="str">
        <f t="shared" si="165"/>
        <v>BERTAHAP</v>
      </c>
      <c r="AD172" s="273">
        <f t="shared" si="166"/>
        <v>0</v>
      </c>
      <c r="AE172" s="274">
        <v>2</v>
      </c>
      <c r="AF172" s="275"/>
      <c r="AG172" s="271" t="e">
        <f>IF(AF172&gt;#REF!,"LB","KR")</f>
        <v>#REF!</v>
      </c>
      <c r="AH172" s="275">
        <v>2412085000</v>
      </c>
      <c r="AI172" s="275">
        <v>2718805000</v>
      </c>
      <c r="AJ172" s="275">
        <v>2886495000</v>
      </c>
      <c r="AK172" s="276">
        <v>3064528000</v>
      </c>
      <c r="AL172" s="276">
        <v>2886495000</v>
      </c>
      <c r="AM172" s="275">
        <v>3064528000</v>
      </c>
      <c r="AN172" s="275">
        <f t="shared" si="125"/>
        <v>3253541000</v>
      </c>
      <c r="AO172" s="16"/>
      <c r="AP172" s="16"/>
      <c r="AQ172" s="278">
        <f t="shared" si="167"/>
        <v>-1248563.1177999973</v>
      </c>
      <c r="AR172" s="279"/>
      <c r="AS172" s="280"/>
      <c r="AT172" s="280"/>
      <c r="AU172" s="280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290">
        <v>36</v>
      </c>
      <c r="BT172" s="310" t="s">
        <v>166</v>
      </c>
      <c r="BU172" s="283" t="str">
        <f>F240</f>
        <v>2BR-3</v>
      </c>
      <c r="BV172" s="284" t="str">
        <f>D240</f>
        <v>03</v>
      </c>
      <c r="BW172" s="285">
        <f t="shared" ref="BW172:BX175" si="171">G240</f>
        <v>85</v>
      </c>
      <c r="BX172" s="285">
        <f t="shared" si="171"/>
        <v>74</v>
      </c>
      <c r="BY172" s="286">
        <f>O240</f>
        <v>29442358.790800005</v>
      </c>
      <c r="BZ172" s="286">
        <f t="shared" ref="BZ172:CC175" si="172">AH240</f>
        <v>2002714000</v>
      </c>
      <c r="CA172" s="286">
        <f t="shared" si="172"/>
        <v>2257378000</v>
      </c>
      <c r="CB172" s="286">
        <f t="shared" si="172"/>
        <v>2396609000</v>
      </c>
      <c r="CC172" s="286">
        <f t="shared" si="172"/>
        <v>2544426000</v>
      </c>
      <c r="CD172" s="286">
        <f>AN240</f>
        <v>2701361000</v>
      </c>
      <c r="CE172" s="16">
        <v>7</v>
      </c>
      <c r="CF172" s="43">
        <f t="shared" si="170"/>
        <v>3059684700</v>
      </c>
      <c r="CG172" s="197">
        <f t="shared" si="170"/>
        <v>3248399680</v>
      </c>
    </row>
    <row r="173" spans="1:85">
      <c r="A173" s="3">
        <f t="shared" si="168"/>
        <v>134</v>
      </c>
      <c r="B173" s="263">
        <v>6</v>
      </c>
      <c r="C173" s="264" t="s">
        <v>165</v>
      </c>
      <c r="D173" s="299">
        <v>11</v>
      </c>
      <c r="E173" s="266"/>
      <c r="F173" s="41" t="s">
        <v>62</v>
      </c>
      <c r="G173" s="267">
        <f t="shared" si="147"/>
        <v>101</v>
      </c>
      <c r="H173" s="267">
        <f t="shared" si="148"/>
        <v>90</v>
      </c>
      <c r="I173" s="268">
        <f t="shared" si="149"/>
        <v>26966806</v>
      </c>
      <c r="J173" s="268">
        <f t="shared" si="150"/>
        <v>1</v>
      </c>
      <c r="K173" s="269">
        <f t="shared" si="151"/>
        <v>1.06</v>
      </c>
      <c r="L173" s="319">
        <f t="shared" si="152"/>
        <v>1.02</v>
      </c>
      <c r="M173" s="271">
        <f t="shared" si="153"/>
        <v>24364489.972377934</v>
      </c>
      <c r="N173" s="271">
        <f t="shared" si="154"/>
        <v>27462673.064623922</v>
      </c>
      <c r="O173" s="271">
        <f t="shared" si="155"/>
        <v>29156510.647200003</v>
      </c>
      <c r="P173" s="271">
        <f t="shared" si="156"/>
        <v>30954820.425523225</v>
      </c>
      <c r="Q173" s="272">
        <f t="shared" si="157"/>
        <v>29156510.647200003</v>
      </c>
      <c r="R173" s="271">
        <f t="shared" si="157"/>
        <v>30954820.425523225</v>
      </c>
      <c r="S173" s="271">
        <f t="shared" si="158"/>
        <v>32864046.016027961</v>
      </c>
      <c r="T173" s="271"/>
      <c r="U173" s="271">
        <f t="shared" si="159"/>
        <v>2192804097.5140142</v>
      </c>
      <c r="V173" s="271">
        <f t="shared" si="160"/>
        <v>2471640575.816153</v>
      </c>
      <c r="W173" s="271">
        <f t="shared" si="161"/>
        <v>2624085958.2480001</v>
      </c>
      <c r="X173" s="272">
        <f t="shared" si="162"/>
        <v>2785933838.2970901</v>
      </c>
      <c r="Y173" s="272">
        <f t="shared" si="163"/>
        <v>2624085958.2480001</v>
      </c>
      <c r="Z173" s="271">
        <f t="shared" si="164"/>
        <v>2785933838.2970901</v>
      </c>
      <c r="AA173" s="271">
        <f t="shared" si="169"/>
        <v>2957764141.4425163</v>
      </c>
      <c r="AB173" s="271"/>
      <c r="AC173" s="33" t="str">
        <f t="shared" si="165"/>
        <v>BERTAHAP</v>
      </c>
      <c r="AD173" s="273">
        <f t="shared" si="166"/>
        <v>0</v>
      </c>
      <c r="AE173" s="274">
        <v>2</v>
      </c>
      <c r="AF173" s="275"/>
      <c r="AG173" s="271" t="e">
        <f>IF(AF173&gt;#REF!,"LB","KR")</f>
        <v>#REF!</v>
      </c>
      <c r="AH173" s="275">
        <v>2412085000</v>
      </c>
      <c r="AI173" s="275">
        <v>2718805000</v>
      </c>
      <c r="AJ173" s="275">
        <v>2886495000</v>
      </c>
      <c r="AK173" s="276">
        <v>3064528000</v>
      </c>
      <c r="AL173" s="276">
        <v>2886495000</v>
      </c>
      <c r="AM173" s="275">
        <v>3064528000</v>
      </c>
      <c r="AN173" s="275">
        <f t="shared" si="125"/>
        <v>3253541000</v>
      </c>
      <c r="AO173" s="16"/>
      <c r="AP173" s="16"/>
      <c r="AQ173" s="278">
        <f t="shared" si="167"/>
        <v>-1248563.1177999973</v>
      </c>
      <c r="AR173" s="279"/>
      <c r="AS173" s="280"/>
      <c r="AT173" s="280"/>
      <c r="AU173" s="280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290"/>
      <c r="BT173" s="283"/>
      <c r="BU173" s="283" t="str">
        <f>F241</f>
        <v>2BR-5</v>
      </c>
      <c r="BV173" s="284" t="str">
        <f>D241</f>
        <v>05</v>
      </c>
      <c r="BW173" s="285">
        <f t="shared" si="171"/>
        <v>85</v>
      </c>
      <c r="BX173" s="285">
        <f t="shared" si="171"/>
        <v>74</v>
      </c>
      <c r="BY173" s="286">
        <f>O241</f>
        <v>29442358.790800005</v>
      </c>
      <c r="BZ173" s="286">
        <f t="shared" si="172"/>
        <v>2002714000</v>
      </c>
      <c r="CA173" s="286">
        <f t="shared" si="172"/>
        <v>2257378000</v>
      </c>
      <c r="CB173" s="286">
        <f t="shared" si="172"/>
        <v>2396609000</v>
      </c>
      <c r="CC173" s="286">
        <f t="shared" si="172"/>
        <v>2544426000</v>
      </c>
      <c r="CD173" s="286">
        <f>AN241</f>
        <v>2701361000</v>
      </c>
      <c r="CE173" s="16"/>
      <c r="CF173" s="43">
        <f t="shared" si="170"/>
        <v>3059684700</v>
      </c>
      <c r="CG173" s="197">
        <f t="shared" si="170"/>
        <v>3248399680</v>
      </c>
    </row>
    <row r="174" spans="1:85">
      <c r="A174" s="3">
        <f t="shared" si="168"/>
        <v>135</v>
      </c>
      <c r="B174" s="263">
        <v>7</v>
      </c>
      <c r="C174" s="264" t="s">
        <v>165</v>
      </c>
      <c r="D174" s="299">
        <v>15</v>
      </c>
      <c r="E174" s="266"/>
      <c r="F174" s="41" t="s">
        <v>64</v>
      </c>
      <c r="G174" s="267">
        <f t="shared" si="147"/>
        <v>101</v>
      </c>
      <c r="H174" s="267">
        <f t="shared" si="148"/>
        <v>90</v>
      </c>
      <c r="I174" s="268">
        <f t="shared" si="149"/>
        <v>26966806</v>
      </c>
      <c r="J174" s="268">
        <f t="shared" si="150"/>
        <v>1</v>
      </c>
      <c r="K174" s="269">
        <f t="shared" si="151"/>
        <v>1.06</v>
      </c>
      <c r="L174" s="319">
        <f t="shared" si="152"/>
        <v>1.02</v>
      </c>
      <c r="M174" s="271">
        <f t="shared" si="153"/>
        <v>24364489.972377934</v>
      </c>
      <c r="N174" s="271">
        <f t="shared" si="154"/>
        <v>27462673.064623922</v>
      </c>
      <c r="O174" s="271">
        <f t="shared" si="155"/>
        <v>29156510.647200003</v>
      </c>
      <c r="P174" s="271">
        <f t="shared" si="156"/>
        <v>30954820.425523225</v>
      </c>
      <c r="Q174" s="272">
        <f t="shared" si="157"/>
        <v>29156510.647200003</v>
      </c>
      <c r="R174" s="271">
        <f t="shared" si="157"/>
        <v>30954820.425523225</v>
      </c>
      <c r="S174" s="271">
        <f t="shared" si="158"/>
        <v>32864046.016027961</v>
      </c>
      <c r="T174" s="271"/>
      <c r="U174" s="271">
        <f t="shared" si="159"/>
        <v>2192804097.5140142</v>
      </c>
      <c r="V174" s="271">
        <f t="shared" si="160"/>
        <v>2471640575.816153</v>
      </c>
      <c r="W174" s="271">
        <f t="shared" si="161"/>
        <v>2624085958.2480001</v>
      </c>
      <c r="X174" s="272">
        <f t="shared" si="162"/>
        <v>2785933838.2970901</v>
      </c>
      <c r="Y174" s="272">
        <f t="shared" si="163"/>
        <v>2624085958.2480001</v>
      </c>
      <c r="Z174" s="271">
        <f t="shared" si="164"/>
        <v>2785933838.2970901</v>
      </c>
      <c r="AA174" s="271">
        <f t="shared" si="169"/>
        <v>2957764141.4425163</v>
      </c>
      <c r="AB174" s="271"/>
      <c r="AC174" s="33" t="str">
        <f t="shared" si="165"/>
        <v>BERTAHAP</v>
      </c>
      <c r="AD174" s="273">
        <f t="shared" si="166"/>
        <v>0</v>
      </c>
      <c r="AE174" s="274">
        <v>2</v>
      </c>
      <c r="AF174" s="275"/>
      <c r="AG174" s="271" t="e">
        <f>IF(AF174&gt;#REF!,"LB","KR")</f>
        <v>#REF!</v>
      </c>
      <c r="AH174" s="275">
        <v>2412085000</v>
      </c>
      <c r="AI174" s="275">
        <v>2718805000</v>
      </c>
      <c r="AJ174" s="275">
        <v>2886495000</v>
      </c>
      <c r="AK174" s="276">
        <v>3064528000</v>
      </c>
      <c r="AL174" s="276">
        <v>2886495000</v>
      </c>
      <c r="AM174" s="275">
        <v>3064528000</v>
      </c>
      <c r="AN174" s="275">
        <f t="shared" si="125"/>
        <v>3253541000</v>
      </c>
      <c r="AO174" s="16"/>
      <c r="AP174" s="16"/>
      <c r="AQ174" s="278">
        <f t="shared" si="167"/>
        <v>-1248563.1177999973</v>
      </c>
      <c r="AR174" s="279"/>
      <c r="AS174" s="280"/>
      <c r="AT174" s="280"/>
      <c r="AU174" s="280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290"/>
      <c r="BT174" s="283"/>
      <c r="BU174" s="283" t="str">
        <f>F242</f>
        <v>2BR-7</v>
      </c>
      <c r="BV174" s="284" t="str">
        <f>D242</f>
        <v>07</v>
      </c>
      <c r="BW174" s="285">
        <f t="shared" si="171"/>
        <v>101</v>
      </c>
      <c r="BX174" s="285">
        <f t="shared" si="171"/>
        <v>90</v>
      </c>
      <c r="BY174" s="286">
        <f>O242</f>
        <v>29442358.790800005</v>
      </c>
      <c r="BZ174" s="286">
        <f t="shared" si="172"/>
        <v>2435733000</v>
      </c>
      <c r="CA174" s="286">
        <f t="shared" si="172"/>
        <v>2745460000</v>
      </c>
      <c r="CB174" s="286">
        <f t="shared" si="172"/>
        <v>2914794000</v>
      </c>
      <c r="CC174" s="286">
        <f t="shared" si="172"/>
        <v>3094572000</v>
      </c>
      <c r="CD174" s="286">
        <f>AN242</f>
        <v>3285439000</v>
      </c>
      <c r="CE174" s="16"/>
      <c r="CF174" s="43">
        <f t="shared" si="170"/>
        <v>3059684700</v>
      </c>
      <c r="CG174" s="197">
        <f t="shared" si="170"/>
        <v>3248399680</v>
      </c>
    </row>
    <row r="175" spans="1:85">
      <c r="A175" s="3">
        <f t="shared" si="168"/>
        <v>136</v>
      </c>
      <c r="B175" s="263">
        <v>8</v>
      </c>
      <c r="C175" s="264" t="s">
        <v>165</v>
      </c>
      <c r="D175" s="299">
        <v>17</v>
      </c>
      <c r="E175" s="266"/>
      <c r="F175" s="41" t="s">
        <v>67</v>
      </c>
      <c r="G175" s="267">
        <f t="shared" si="147"/>
        <v>85</v>
      </c>
      <c r="H175" s="267">
        <f t="shared" si="148"/>
        <v>74</v>
      </c>
      <c r="I175" s="268">
        <f t="shared" si="149"/>
        <v>26966806</v>
      </c>
      <c r="J175" s="268">
        <f t="shared" si="150"/>
        <v>1</v>
      </c>
      <c r="K175" s="269">
        <f t="shared" si="151"/>
        <v>1.06</v>
      </c>
      <c r="L175" s="319">
        <f t="shared" si="152"/>
        <v>1.02</v>
      </c>
      <c r="M175" s="271">
        <f t="shared" si="153"/>
        <v>24364489.972377934</v>
      </c>
      <c r="N175" s="271">
        <f t="shared" si="154"/>
        <v>27462673.064623922</v>
      </c>
      <c r="O175" s="271">
        <f t="shared" si="155"/>
        <v>29156510.647200003</v>
      </c>
      <c r="P175" s="271">
        <f t="shared" si="156"/>
        <v>30954820.425523225</v>
      </c>
      <c r="Q175" s="272">
        <f t="shared" si="157"/>
        <v>29156510.647200003</v>
      </c>
      <c r="R175" s="271">
        <f t="shared" si="157"/>
        <v>30954820.425523225</v>
      </c>
      <c r="S175" s="271">
        <f t="shared" si="158"/>
        <v>32864046.016027961</v>
      </c>
      <c r="T175" s="271"/>
      <c r="U175" s="271">
        <f t="shared" si="159"/>
        <v>1802972257.9559672</v>
      </c>
      <c r="V175" s="271">
        <f t="shared" si="160"/>
        <v>2032237806.7821703</v>
      </c>
      <c r="W175" s="271">
        <f t="shared" si="161"/>
        <v>2157581787.8928003</v>
      </c>
      <c r="X175" s="272">
        <f t="shared" si="162"/>
        <v>2290656711.4887185</v>
      </c>
      <c r="Y175" s="272">
        <f t="shared" si="163"/>
        <v>2157581787.8928003</v>
      </c>
      <c r="Z175" s="271">
        <f t="shared" si="164"/>
        <v>2290656711.4887185</v>
      </c>
      <c r="AA175" s="271">
        <f t="shared" si="169"/>
        <v>2431939405.186069</v>
      </c>
      <c r="AB175" s="271"/>
      <c r="AC175" s="33" t="str">
        <f t="shared" si="165"/>
        <v>BERTAHAP</v>
      </c>
      <c r="AD175" s="273">
        <f t="shared" si="166"/>
        <v>0</v>
      </c>
      <c r="AE175" s="274">
        <v>2</v>
      </c>
      <c r="AF175" s="275"/>
      <c r="AG175" s="271" t="e">
        <f>IF(AF175&gt;#REF!,"LB","KR")</f>
        <v>#REF!</v>
      </c>
      <c r="AH175" s="275">
        <v>1983270000</v>
      </c>
      <c r="AI175" s="275">
        <v>2235462000</v>
      </c>
      <c r="AJ175" s="275">
        <v>2373340000</v>
      </c>
      <c r="AK175" s="276">
        <v>2519723000</v>
      </c>
      <c r="AL175" s="276">
        <v>2373340000</v>
      </c>
      <c r="AM175" s="275">
        <v>2519723000</v>
      </c>
      <c r="AN175" s="275">
        <f t="shared" si="125"/>
        <v>2675134000</v>
      </c>
      <c r="AO175" s="16"/>
      <c r="AP175" s="16"/>
      <c r="AQ175" s="278">
        <f t="shared" si="167"/>
        <v>-1248563.1177999973</v>
      </c>
      <c r="AR175" s="279"/>
      <c r="AS175" s="280"/>
      <c r="AT175" s="280"/>
      <c r="AU175" s="280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290"/>
      <c r="BT175" s="283"/>
      <c r="BU175" s="283" t="str">
        <f>F243</f>
        <v>2BR-9</v>
      </c>
      <c r="BV175" s="284" t="str">
        <f>D243</f>
        <v>09</v>
      </c>
      <c r="BW175" s="285">
        <f t="shared" si="171"/>
        <v>101</v>
      </c>
      <c r="BX175" s="285">
        <f t="shared" si="171"/>
        <v>90</v>
      </c>
      <c r="BY175" s="286">
        <f>O243</f>
        <v>29442358.790800005</v>
      </c>
      <c r="BZ175" s="286">
        <f t="shared" si="172"/>
        <v>2435733000</v>
      </c>
      <c r="CA175" s="286">
        <f t="shared" si="172"/>
        <v>2745460000</v>
      </c>
      <c r="CB175" s="286">
        <f t="shared" si="172"/>
        <v>2914794000</v>
      </c>
      <c r="CC175" s="286">
        <f t="shared" si="172"/>
        <v>3094572000</v>
      </c>
      <c r="CD175" s="286">
        <f>AN243</f>
        <v>3285439000</v>
      </c>
      <c r="CE175" s="16"/>
      <c r="CF175" s="43">
        <f t="shared" si="170"/>
        <v>2515740400</v>
      </c>
      <c r="CG175" s="197">
        <f t="shared" si="170"/>
        <v>2670906380</v>
      </c>
    </row>
    <row r="176" spans="1:85">
      <c r="A176" s="3">
        <f t="shared" si="168"/>
        <v>137</v>
      </c>
      <c r="B176" s="263">
        <v>1</v>
      </c>
      <c r="C176" s="264" t="s">
        <v>167</v>
      </c>
      <c r="D176" s="265" t="s">
        <v>19</v>
      </c>
      <c r="E176" s="266"/>
      <c r="F176" s="41" t="s">
        <v>72</v>
      </c>
      <c r="G176" s="267">
        <f t="shared" si="147"/>
        <v>175</v>
      </c>
      <c r="H176" s="267">
        <f t="shared" si="148"/>
        <v>156</v>
      </c>
      <c r="I176" s="268">
        <f t="shared" si="149"/>
        <v>26966806</v>
      </c>
      <c r="J176" s="268">
        <f t="shared" si="150"/>
        <v>5</v>
      </c>
      <c r="K176" s="269">
        <f t="shared" si="151"/>
        <v>1.08</v>
      </c>
      <c r="L176" s="270">
        <f t="shared" ref="L176:L182" si="173">SUMIF($AN$4:$AN$22,D176,$AT$4:$AT$22)</f>
        <v>1.01</v>
      </c>
      <c r="M176" s="271">
        <f t="shared" si="153"/>
        <v>24580822.846716471</v>
      </c>
      <c r="N176" s="271">
        <f t="shared" si="154"/>
        <v>27706514.778849214</v>
      </c>
      <c r="O176" s="271">
        <f t="shared" si="155"/>
        <v>29415391.9848</v>
      </c>
      <c r="P176" s="271">
        <f t="shared" si="156"/>
        <v>31229668.997558944</v>
      </c>
      <c r="Q176" s="272">
        <f t="shared" si="157"/>
        <v>29415391.9848</v>
      </c>
      <c r="R176" s="271">
        <f t="shared" si="157"/>
        <v>31229668.997558944</v>
      </c>
      <c r="S176" s="271">
        <f t="shared" si="158"/>
        <v>33155846.646580923</v>
      </c>
      <c r="T176" s="271"/>
      <c r="U176" s="271">
        <f t="shared" si="159"/>
        <v>3834608364.0877695</v>
      </c>
      <c r="V176" s="271">
        <f t="shared" si="160"/>
        <v>4322216305.5004778</v>
      </c>
      <c r="W176" s="271">
        <f t="shared" si="161"/>
        <v>4588801149.6288004</v>
      </c>
      <c r="X176" s="272">
        <f t="shared" si="162"/>
        <v>4871828363.619195</v>
      </c>
      <c r="Y176" s="272">
        <f t="shared" si="163"/>
        <v>4588801149.6288004</v>
      </c>
      <c r="Z176" s="271">
        <f t="shared" si="164"/>
        <v>4871828363.619195</v>
      </c>
      <c r="AA176" s="271">
        <f t="shared" si="169"/>
        <v>5172312076.8666239</v>
      </c>
      <c r="AB176" s="271"/>
      <c r="AC176" s="33" t="str">
        <f t="shared" si="165"/>
        <v>BERTAHAP</v>
      </c>
      <c r="AD176" s="273">
        <f t="shared" si="166"/>
        <v>0</v>
      </c>
      <c r="AE176" s="274">
        <v>2</v>
      </c>
      <c r="AF176" s="275"/>
      <c r="AG176" s="271" t="e">
        <f>IF(AF176&gt;#REF!,"LB","KR")</f>
        <v>#REF!</v>
      </c>
      <c r="AH176" s="275">
        <v>4218070000</v>
      </c>
      <c r="AI176" s="275">
        <v>4754438000</v>
      </c>
      <c r="AJ176" s="275">
        <v>5047682000</v>
      </c>
      <c r="AK176" s="276">
        <v>5359012000</v>
      </c>
      <c r="AL176" s="276">
        <v>5047682000</v>
      </c>
      <c r="AM176" s="275">
        <v>5359012000</v>
      </c>
      <c r="AN176" s="275">
        <f t="shared" si="125"/>
        <v>5689544000</v>
      </c>
      <c r="AO176" s="16"/>
      <c r="AP176" s="16"/>
      <c r="AQ176" s="278">
        <f t="shared" si="167"/>
        <v>-989681.78020000085</v>
      </c>
      <c r="AR176" s="279"/>
      <c r="AS176" s="280"/>
      <c r="AT176" s="280"/>
      <c r="AU176" s="280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290"/>
      <c r="BT176" s="310"/>
      <c r="BU176" s="283" t="str">
        <f>F245</f>
        <v>2BR-15</v>
      </c>
      <c r="BV176" s="284">
        <f>D245</f>
        <v>15</v>
      </c>
      <c r="BW176" s="285">
        <f t="shared" ref="BW176:BX178" si="174">G245</f>
        <v>101</v>
      </c>
      <c r="BX176" s="285">
        <f t="shared" si="174"/>
        <v>90</v>
      </c>
      <c r="BY176" s="286">
        <f>O245</f>
        <v>29442358.790800005</v>
      </c>
      <c r="BZ176" s="286">
        <f t="shared" ref="BZ176:CC178" si="175">AH245</f>
        <v>2435733000</v>
      </c>
      <c r="CA176" s="286">
        <f t="shared" si="175"/>
        <v>2745460000</v>
      </c>
      <c r="CB176" s="286">
        <f t="shared" si="175"/>
        <v>2914794000</v>
      </c>
      <c r="CC176" s="286">
        <f t="shared" si="175"/>
        <v>3094572000</v>
      </c>
      <c r="CD176" s="286">
        <f>AN245</f>
        <v>3285439000</v>
      </c>
      <c r="CE176" s="16"/>
      <c r="CF176" s="43">
        <f t="shared" si="170"/>
        <v>5350542920</v>
      </c>
      <c r="CG176" s="197">
        <f t="shared" si="170"/>
        <v>5680552720</v>
      </c>
    </row>
    <row r="177" spans="1:85">
      <c r="A177" s="3">
        <f t="shared" si="168"/>
        <v>138</v>
      </c>
      <c r="B177" s="263">
        <v>2</v>
      </c>
      <c r="C177" s="264" t="s">
        <v>167</v>
      </c>
      <c r="D177" s="265" t="s">
        <v>29</v>
      </c>
      <c r="E177" s="266"/>
      <c r="F177" s="41" t="s">
        <v>74</v>
      </c>
      <c r="G177" s="267">
        <f t="shared" si="147"/>
        <v>85</v>
      </c>
      <c r="H177" s="267">
        <f t="shared" si="148"/>
        <v>74</v>
      </c>
      <c r="I177" s="268">
        <f t="shared" si="149"/>
        <v>26966806</v>
      </c>
      <c r="J177" s="268">
        <f t="shared" si="150"/>
        <v>1</v>
      </c>
      <c r="K177" s="269">
        <f t="shared" si="151"/>
        <v>1.06</v>
      </c>
      <c r="L177" s="270">
        <f t="shared" si="173"/>
        <v>1.01</v>
      </c>
      <c r="M177" s="271">
        <f t="shared" si="153"/>
        <v>24125622.423629135</v>
      </c>
      <c r="N177" s="271">
        <f t="shared" si="154"/>
        <v>27193431.171833493</v>
      </c>
      <c r="O177" s="271">
        <f t="shared" si="155"/>
        <v>28870662.503600005</v>
      </c>
      <c r="P177" s="271">
        <f t="shared" si="156"/>
        <v>30651341.793900453</v>
      </c>
      <c r="Q177" s="272">
        <f t="shared" si="157"/>
        <v>28870662.503600005</v>
      </c>
      <c r="R177" s="271">
        <f t="shared" si="157"/>
        <v>30651341.793900453</v>
      </c>
      <c r="S177" s="271">
        <f t="shared" si="158"/>
        <v>32541849.486459062</v>
      </c>
      <c r="T177" s="271"/>
      <c r="U177" s="271">
        <f t="shared" si="159"/>
        <v>1785296059.348556</v>
      </c>
      <c r="V177" s="271">
        <f t="shared" si="160"/>
        <v>2012313906.7156785</v>
      </c>
      <c r="W177" s="271">
        <f t="shared" si="161"/>
        <v>2136429025.2664003</v>
      </c>
      <c r="X177" s="272">
        <f t="shared" si="162"/>
        <v>2268199292.7486334</v>
      </c>
      <c r="Y177" s="272">
        <f t="shared" si="163"/>
        <v>2136429025.2664003</v>
      </c>
      <c r="Z177" s="271">
        <f t="shared" si="164"/>
        <v>2268199292.7486334</v>
      </c>
      <c r="AA177" s="271">
        <f t="shared" si="169"/>
        <v>2408096861.9979706</v>
      </c>
      <c r="AB177" s="271"/>
      <c r="AC177" s="33" t="str">
        <f t="shared" si="165"/>
        <v>BERTAHAP</v>
      </c>
      <c r="AD177" s="273">
        <f t="shared" si="166"/>
        <v>0</v>
      </c>
      <c r="AE177" s="274">
        <v>2</v>
      </c>
      <c r="AF177" s="275"/>
      <c r="AG177" s="271" t="e">
        <f>IF(AF177&gt;#REF!,"LB","KR")</f>
        <v>#REF!</v>
      </c>
      <c r="AH177" s="275">
        <v>1963826000</v>
      </c>
      <c r="AI177" s="275">
        <v>2213546000</v>
      </c>
      <c r="AJ177" s="275">
        <v>2350072000</v>
      </c>
      <c r="AK177" s="276">
        <v>2495020000</v>
      </c>
      <c r="AL177" s="276">
        <v>2350072000</v>
      </c>
      <c r="AM177" s="275">
        <v>2495020000</v>
      </c>
      <c r="AN177" s="275">
        <f t="shared" si="125"/>
        <v>2648907000</v>
      </c>
      <c r="AO177" s="16"/>
      <c r="AP177" s="16"/>
      <c r="AQ177" s="278">
        <f t="shared" si="167"/>
        <v>-1534411.2613999955</v>
      </c>
      <c r="AR177" s="279"/>
      <c r="AS177" s="280"/>
      <c r="AT177" s="280"/>
      <c r="AU177" s="280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290"/>
      <c r="BT177" s="310"/>
      <c r="BU177" s="283" t="str">
        <f>F246</f>
        <v>2BR-17</v>
      </c>
      <c r="BV177" s="284">
        <f>D246</f>
        <v>17</v>
      </c>
      <c r="BW177" s="285">
        <f t="shared" si="174"/>
        <v>85</v>
      </c>
      <c r="BX177" s="285">
        <f t="shared" si="174"/>
        <v>74</v>
      </c>
      <c r="BY177" s="286">
        <f>O246</f>
        <v>29442358.790800005</v>
      </c>
      <c r="BZ177" s="286">
        <f t="shared" si="175"/>
        <v>2002714000</v>
      </c>
      <c r="CA177" s="286">
        <f t="shared" si="175"/>
        <v>2257378000</v>
      </c>
      <c r="CB177" s="286">
        <f t="shared" si="175"/>
        <v>2396609000</v>
      </c>
      <c r="CC177" s="286">
        <f t="shared" si="175"/>
        <v>2544426000</v>
      </c>
      <c r="CD177" s="286">
        <f>AN246</f>
        <v>2701361000</v>
      </c>
      <c r="CE177" s="16"/>
      <c r="CF177" s="43">
        <f t="shared" si="170"/>
        <v>2491076320</v>
      </c>
      <c r="CG177" s="197">
        <f t="shared" si="170"/>
        <v>2644721200</v>
      </c>
    </row>
    <row r="178" spans="1:85">
      <c r="A178" s="3">
        <f t="shared" si="168"/>
        <v>139</v>
      </c>
      <c r="B178" s="263">
        <v>3</v>
      </c>
      <c r="C178" s="264" t="s">
        <v>167</v>
      </c>
      <c r="D178" s="265" t="s">
        <v>32</v>
      </c>
      <c r="E178" s="266"/>
      <c r="F178" s="41" t="s">
        <v>56</v>
      </c>
      <c r="G178" s="267">
        <f t="shared" si="147"/>
        <v>85</v>
      </c>
      <c r="H178" s="267">
        <f t="shared" si="148"/>
        <v>74</v>
      </c>
      <c r="I178" s="268">
        <f t="shared" si="149"/>
        <v>26966806</v>
      </c>
      <c r="J178" s="268">
        <f t="shared" si="150"/>
        <v>1</v>
      </c>
      <c r="K178" s="269">
        <f t="shared" si="151"/>
        <v>1.06</v>
      </c>
      <c r="L178" s="270">
        <f t="shared" si="173"/>
        <v>1.01</v>
      </c>
      <c r="M178" s="271">
        <f t="shared" si="153"/>
        <v>24125622.423629135</v>
      </c>
      <c r="N178" s="271">
        <f t="shared" si="154"/>
        <v>27193431.171833493</v>
      </c>
      <c r="O178" s="271">
        <f t="shared" si="155"/>
        <v>28870662.503600005</v>
      </c>
      <c r="P178" s="271">
        <f t="shared" si="156"/>
        <v>30651341.793900453</v>
      </c>
      <c r="Q178" s="272">
        <f t="shared" si="157"/>
        <v>28870662.503600005</v>
      </c>
      <c r="R178" s="271">
        <f t="shared" si="157"/>
        <v>30651341.793900453</v>
      </c>
      <c r="S178" s="271">
        <f t="shared" si="158"/>
        <v>32541849.486459062</v>
      </c>
      <c r="T178" s="271"/>
      <c r="U178" s="271">
        <f t="shared" si="159"/>
        <v>1785296059.348556</v>
      </c>
      <c r="V178" s="271">
        <f t="shared" si="160"/>
        <v>2012313906.7156785</v>
      </c>
      <c r="W178" s="271">
        <f t="shared" si="161"/>
        <v>2136429025.2664003</v>
      </c>
      <c r="X178" s="272">
        <f t="shared" si="162"/>
        <v>2268199292.7486334</v>
      </c>
      <c r="Y178" s="272">
        <f t="shared" si="163"/>
        <v>2136429025.2664003</v>
      </c>
      <c r="Z178" s="271">
        <f t="shared" si="164"/>
        <v>2268199292.7486334</v>
      </c>
      <c r="AA178" s="271">
        <f t="shared" si="169"/>
        <v>2408096861.9979706</v>
      </c>
      <c r="AB178" s="271"/>
      <c r="AC178" s="33" t="str">
        <f t="shared" si="165"/>
        <v>BERTAHAP</v>
      </c>
      <c r="AD178" s="273">
        <f t="shared" si="166"/>
        <v>0</v>
      </c>
      <c r="AE178" s="274">
        <v>2</v>
      </c>
      <c r="AF178" s="275"/>
      <c r="AG178" s="271" t="e">
        <f>IF(AF178&gt;#REF!,"LB","KR")</f>
        <v>#REF!</v>
      </c>
      <c r="AH178" s="275">
        <v>1963826000</v>
      </c>
      <c r="AI178" s="275">
        <v>2213546000</v>
      </c>
      <c r="AJ178" s="275">
        <v>2350072000</v>
      </c>
      <c r="AK178" s="276">
        <v>2495020000</v>
      </c>
      <c r="AL178" s="276">
        <v>2350072000</v>
      </c>
      <c r="AM178" s="275">
        <v>2495020000</v>
      </c>
      <c r="AN178" s="275">
        <f t="shared" si="125"/>
        <v>2648907000</v>
      </c>
      <c r="AO178" s="16"/>
      <c r="AP178" s="16"/>
      <c r="AQ178" s="278">
        <f t="shared" si="167"/>
        <v>-1534411.2613999955</v>
      </c>
      <c r="AR178" s="279"/>
      <c r="AS178" s="280"/>
      <c r="AT178" s="280"/>
      <c r="AU178" s="280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290"/>
      <c r="BT178" s="283"/>
      <c r="BU178" s="283" t="str">
        <f>F247</f>
        <v>3BR-19</v>
      </c>
      <c r="BV178" s="284">
        <f>D247</f>
        <v>19</v>
      </c>
      <c r="BW178" s="285">
        <f t="shared" si="174"/>
        <v>138</v>
      </c>
      <c r="BX178" s="285">
        <f t="shared" si="174"/>
        <v>120</v>
      </c>
      <c r="BY178" s="286">
        <f>O247</f>
        <v>29442358.790800005</v>
      </c>
      <c r="BZ178" s="286">
        <f t="shared" si="175"/>
        <v>3247644000</v>
      </c>
      <c r="CA178" s="286">
        <f t="shared" si="175"/>
        <v>3660613000</v>
      </c>
      <c r="CB178" s="286">
        <f t="shared" si="175"/>
        <v>3886392000</v>
      </c>
      <c r="CC178" s="286">
        <f t="shared" si="175"/>
        <v>4126096000</v>
      </c>
      <c r="CD178" s="286">
        <f>AN247</f>
        <v>4380585000</v>
      </c>
      <c r="CE178" s="16"/>
      <c r="CF178" s="43">
        <f t="shared" si="170"/>
        <v>2491076320</v>
      </c>
      <c r="CG178" s="197">
        <f t="shared" si="170"/>
        <v>2644721200</v>
      </c>
    </row>
    <row r="179" spans="1:85">
      <c r="A179" s="3">
        <f t="shared" si="168"/>
        <v>140</v>
      </c>
      <c r="B179" s="263">
        <v>4</v>
      </c>
      <c r="C179" s="264" t="s">
        <v>167</v>
      </c>
      <c r="D179" s="265" t="s">
        <v>38</v>
      </c>
      <c r="E179" s="266"/>
      <c r="F179" s="41" t="s">
        <v>58</v>
      </c>
      <c r="G179" s="267">
        <f t="shared" si="147"/>
        <v>101</v>
      </c>
      <c r="H179" s="267">
        <f t="shared" si="148"/>
        <v>90</v>
      </c>
      <c r="I179" s="268">
        <f t="shared" si="149"/>
        <v>26966806</v>
      </c>
      <c r="J179" s="268">
        <f t="shared" si="150"/>
        <v>1</v>
      </c>
      <c r="K179" s="269">
        <f t="shared" si="151"/>
        <v>1.06</v>
      </c>
      <c r="L179" s="270">
        <f t="shared" si="173"/>
        <v>1.01</v>
      </c>
      <c r="M179" s="271">
        <f t="shared" si="153"/>
        <v>24125622.423629135</v>
      </c>
      <c r="N179" s="271">
        <f t="shared" si="154"/>
        <v>27193431.171833493</v>
      </c>
      <c r="O179" s="271">
        <f t="shared" si="155"/>
        <v>28870662.503600005</v>
      </c>
      <c r="P179" s="271">
        <f t="shared" si="156"/>
        <v>30651341.793900453</v>
      </c>
      <c r="Q179" s="272">
        <f t="shared" si="157"/>
        <v>28870662.503600005</v>
      </c>
      <c r="R179" s="271">
        <f t="shared" si="157"/>
        <v>30651341.793900453</v>
      </c>
      <c r="S179" s="271">
        <f t="shared" si="158"/>
        <v>32541849.486459062</v>
      </c>
      <c r="T179" s="271"/>
      <c r="U179" s="271">
        <f t="shared" si="159"/>
        <v>2171306018.1266222</v>
      </c>
      <c r="V179" s="271">
        <f t="shared" si="160"/>
        <v>2447408805.4650145</v>
      </c>
      <c r="W179" s="271">
        <f t="shared" si="161"/>
        <v>2598359625.3240004</v>
      </c>
      <c r="X179" s="272">
        <f t="shared" si="162"/>
        <v>2758620761.4510407</v>
      </c>
      <c r="Y179" s="272">
        <f t="shared" si="163"/>
        <v>2598359625.3240004</v>
      </c>
      <c r="Z179" s="271">
        <f t="shared" si="164"/>
        <v>2758620761.4510407</v>
      </c>
      <c r="AA179" s="271">
        <f t="shared" si="169"/>
        <v>2928766453.7813153</v>
      </c>
      <c r="AB179" s="271"/>
      <c r="AC179" s="33" t="str">
        <f t="shared" si="165"/>
        <v>BERTAHAP</v>
      </c>
      <c r="AD179" s="273">
        <f t="shared" si="166"/>
        <v>0</v>
      </c>
      <c r="AE179" s="274">
        <v>2</v>
      </c>
      <c r="AF179" s="275"/>
      <c r="AG179" s="271" t="e">
        <f>IF(AF179&gt;#REF!,"LB","KR")</f>
        <v>#REF!</v>
      </c>
      <c r="AH179" s="275">
        <v>2388437000</v>
      </c>
      <c r="AI179" s="275">
        <v>2692150000</v>
      </c>
      <c r="AJ179" s="275">
        <v>2858196000</v>
      </c>
      <c r="AK179" s="276">
        <v>3034483000</v>
      </c>
      <c r="AL179" s="276">
        <v>2858196000</v>
      </c>
      <c r="AM179" s="275">
        <v>3034483000</v>
      </c>
      <c r="AN179" s="275">
        <f t="shared" si="125"/>
        <v>3221644000</v>
      </c>
      <c r="AO179" s="16"/>
      <c r="AP179" s="16"/>
      <c r="AQ179" s="278">
        <f t="shared" si="167"/>
        <v>-1534411.2613999955</v>
      </c>
      <c r="AR179" s="279"/>
      <c r="AS179" s="280"/>
      <c r="AT179" s="280"/>
      <c r="AU179" s="280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290">
        <v>37</v>
      </c>
      <c r="BT179" s="310" t="s">
        <v>168</v>
      </c>
      <c r="BU179" s="283" t="str">
        <f>F260</f>
        <v>2BR-3</v>
      </c>
      <c r="BV179" s="284" t="str">
        <f>D260</f>
        <v>03</v>
      </c>
      <c r="BW179" s="285">
        <f>G260</f>
        <v>85</v>
      </c>
      <c r="BX179" s="285">
        <f>H260</f>
        <v>74</v>
      </c>
      <c r="BY179" s="286">
        <f>O260</f>
        <v>29442358.790800005</v>
      </c>
      <c r="BZ179" s="286">
        <f t="shared" ref="BZ179:CC180" si="176">AH260</f>
        <v>2002714000</v>
      </c>
      <c r="CA179" s="286">
        <f t="shared" si="176"/>
        <v>2257378000</v>
      </c>
      <c r="CB179" s="286">
        <f t="shared" si="176"/>
        <v>2396609000</v>
      </c>
      <c r="CC179" s="286">
        <f t="shared" si="176"/>
        <v>2544426000</v>
      </c>
      <c r="CD179" s="286">
        <f>AN260</f>
        <v>2701361000</v>
      </c>
      <c r="CE179" s="16">
        <v>4</v>
      </c>
      <c r="CF179" s="43">
        <f t="shared" si="170"/>
        <v>3029687760</v>
      </c>
      <c r="CG179" s="197">
        <f t="shared" si="170"/>
        <v>3216551980</v>
      </c>
    </row>
    <row r="180" spans="1:85">
      <c r="A180" s="3">
        <f t="shared" si="168"/>
        <v>141</v>
      </c>
      <c r="B180" s="263">
        <v>5</v>
      </c>
      <c r="C180" s="264" t="s">
        <v>167</v>
      </c>
      <c r="D180" s="265" t="s">
        <v>44</v>
      </c>
      <c r="E180" s="266"/>
      <c r="F180" s="41" t="s">
        <v>60</v>
      </c>
      <c r="G180" s="267">
        <f t="shared" si="147"/>
        <v>101</v>
      </c>
      <c r="H180" s="267">
        <f t="shared" si="148"/>
        <v>90</v>
      </c>
      <c r="I180" s="268">
        <f t="shared" si="149"/>
        <v>26966806</v>
      </c>
      <c r="J180" s="268">
        <f t="shared" si="150"/>
        <v>1</v>
      </c>
      <c r="K180" s="269">
        <f t="shared" si="151"/>
        <v>1.06</v>
      </c>
      <c r="L180" s="270">
        <f t="shared" si="173"/>
        <v>1.01</v>
      </c>
      <c r="M180" s="271">
        <f t="shared" si="153"/>
        <v>24125622.423629135</v>
      </c>
      <c r="N180" s="271">
        <f t="shared" si="154"/>
        <v>27193431.171833493</v>
      </c>
      <c r="O180" s="271">
        <f t="shared" si="155"/>
        <v>28870662.503600005</v>
      </c>
      <c r="P180" s="271">
        <f t="shared" si="156"/>
        <v>30651341.793900453</v>
      </c>
      <c r="Q180" s="272">
        <f t="shared" si="157"/>
        <v>28870662.503600005</v>
      </c>
      <c r="R180" s="271">
        <f t="shared" si="157"/>
        <v>30651341.793900453</v>
      </c>
      <c r="S180" s="271">
        <f t="shared" si="158"/>
        <v>32541849.486459062</v>
      </c>
      <c r="T180" s="271"/>
      <c r="U180" s="271">
        <f t="shared" si="159"/>
        <v>2171306018.1266222</v>
      </c>
      <c r="V180" s="271">
        <f t="shared" si="160"/>
        <v>2447408805.4650145</v>
      </c>
      <c r="W180" s="271">
        <f t="shared" si="161"/>
        <v>2598359625.3240004</v>
      </c>
      <c r="X180" s="272">
        <f t="shared" si="162"/>
        <v>2758620761.4510407</v>
      </c>
      <c r="Y180" s="272">
        <f t="shared" si="163"/>
        <v>2598359625.3240004</v>
      </c>
      <c r="Z180" s="271">
        <f t="shared" si="164"/>
        <v>2758620761.4510407</v>
      </c>
      <c r="AA180" s="271">
        <f t="shared" si="169"/>
        <v>2928766453.7813153</v>
      </c>
      <c r="AB180" s="271"/>
      <c r="AC180" s="33" t="str">
        <f t="shared" si="165"/>
        <v>BERTAHAP</v>
      </c>
      <c r="AD180" s="273">
        <f t="shared" si="166"/>
        <v>0</v>
      </c>
      <c r="AE180" s="274">
        <v>2</v>
      </c>
      <c r="AF180" s="275"/>
      <c r="AG180" s="271" t="e">
        <f>IF(AF180&gt;#REF!,"LB","KR")</f>
        <v>#REF!</v>
      </c>
      <c r="AH180" s="275">
        <v>2388437000</v>
      </c>
      <c r="AI180" s="275">
        <v>2692150000</v>
      </c>
      <c r="AJ180" s="275">
        <v>2858196000</v>
      </c>
      <c r="AK180" s="276">
        <v>3034483000</v>
      </c>
      <c r="AL180" s="276">
        <v>2858196000</v>
      </c>
      <c r="AM180" s="275">
        <v>3034483000</v>
      </c>
      <c r="AN180" s="275">
        <f t="shared" si="125"/>
        <v>3221644000</v>
      </c>
      <c r="AO180" s="16"/>
      <c r="AP180" s="16"/>
      <c r="AQ180" s="278">
        <f t="shared" si="167"/>
        <v>-1534411.2613999955</v>
      </c>
      <c r="AR180" s="279"/>
      <c r="AS180" s="280"/>
      <c r="AT180" s="280"/>
      <c r="AU180" s="280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290"/>
      <c r="BT180" s="283"/>
      <c r="BU180" s="283" t="str">
        <f>F261</f>
        <v>2BR-5</v>
      </c>
      <c r="BV180" s="284" t="str">
        <f>D261</f>
        <v>05</v>
      </c>
      <c r="BW180" s="285">
        <f>G261</f>
        <v>85</v>
      </c>
      <c r="BX180" s="285">
        <f>H261</f>
        <v>74</v>
      </c>
      <c r="BY180" s="286">
        <f>O261</f>
        <v>29442358.790800005</v>
      </c>
      <c r="BZ180" s="286">
        <f t="shared" si="176"/>
        <v>2002714000</v>
      </c>
      <c r="CA180" s="286">
        <f t="shared" si="176"/>
        <v>2257378000</v>
      </c>
      <c r="CB180" s="286">
        <f t="shared" si="176"/>
        <v>2396609000</v>
      </c>
      <c r="CC180" s="286">
        <f t="shared" si="176"/>
        <v>2544426000</v>
      </c>
      <c r="CD180" s="286">
        <f>AN261</f>
        <v>2701361000</v>
      </c>
      <c r="CE180" s="16"/>
      <c r="CF180" s="43">
        <f t="shared" si="170"/>
        <v>3029687760</v>
      </c>
      <c r="CG180" s="197">
        <f t="shared" si="170"/>
        <v>3216551980</v>
      </c>
    </row>
    <row r="181" spans="1:85">
      <c r="A181" s="3">
        <f t="shared" si="168"/>
        <v>142</v>
      </c>
      <c r="B181" s="263">
        <v>6</v>
      </c>
      <c r="C181" s="264" t="s">
        <v>167</v>
      </c>
      <c r="D181" s="299">
        <v>11</v>
      </c>
      <c r="E181" s="266"/>
      <c r="F181" s="41" t="s">
        <v>62</v>
      </c>
      <c r="G181" s="267">
        <f t="shared" si="147"/>
        <v>101</v>
      </c>
      <c r="H181" s="267">
        <f t="shared" si="148"/>
        <v>90</v>
      </c>
      <c r="I181" s="268">
        <f t="shared" si="149"/>
        <v>26966806</v>
      </c>
      <c r="J181" s="268">
        <f t="shared" si="150"/>
        <v>1</v>
      </c>
      <c r="K181" s="269">
        <f t="shared" si="151"/>
        <v>1.06</v>
      </c>
      <c r="L181" s="270">
        <f t="shared" si="173"/>
        <v>1.01</v>
      </c>
      <c r="M181" s="271">
        <f t="shared" si="153"/>
        <v>24125622.423629135</v>
      </c>
      <c r="N181" s="271">
        <f t="shared" si="154"/>
        <v>27193431.171833493</v>
      </c>
      <c r="O181" s="271">
        <f t="shared" si="155"/>
        <v>28870662.503600005</v>
      </c>
      <c r="P181" s="271">
        <f t="shared" si="156"/>
        <v>30651341.793900453</v>
      </c>
      <c r="Q181" s="272">
        <f t="shared" si="157"/>
        <v>28870662.503600005</v>
      </c>
      <c r="R181" s="271">
        <f t="shared" si="157"/>
        <v>30651341.793900453</v>
      </c>
      <c r="S181" s="271">
        <f t="shared" si="158"/>
        <v>32541849.486459062</v>
      </c>
      <c r="T181" s="271"/>
      <c r="U181" s="271">
        <f t="shared" si="159"/>
        <v>2171306018.1266222</v>
      </c>
      <c r="V181" s="271">
        <f t="shared" si="160"/>
        <v>2447408805.4650145</v>
      </c>
      <c r="W181" s="271">
        <f t="shared" si="161"/>
        <v>2598359625.3240004</v>
      </c>
      <c r="X181" s="272">
        <f t="shared" si="162"/>
        <v>2758620761.4510407</v>
      </c>
      <c r="Y181" s="272">
        <f t="shared" si="163"/>
        <v>2598359625.3240004</v>
      </c>
      <c r="Z181" s="271">
        <f t="shared" si="164"/>
        <v>2758620761.4510407</v>
      </c>
      <c r="AA181" s="271">
        <f t="shared" si="169"/>
        <v>2928766453.7813153</v>
      </c>
      <c r="AB181" s="271"/>
      <c r="AC181" s="33" t="str">
        <f t="shared" si="165"/>
        <v>BERTAHAP</v>
      </c>
      <c r="AD181" s="273">
        <f t="shared" si="166"/>
        <v>0</v>
      </c>
      <c r="AE181" s="274">
        <v>2</v>
      </c>
      <c r="AF181" s="275"/>
      <c r="AG181" s="271" t="e">
        <f>IF(AF181&gt;#REF!,"LB","KR")</f>
        <v>#REF!</v>
      </c>
      <c r="AH181" s="275">
        <v>2388437000</v>
      </c>
      <c r="AI181" s="275">
        <v>2692150000</v>
      </c>
      <c r="AJ181" s="275">
        <v>2858196000</v>
      </c>
      <c r="AK181" s="276">
        <v>3034483000</v>
      </c>
      <c r="AL181" s="276">
        <v>2858196000</v>
      </c>
      <c r="AM181" s="275">
        <v>3034483000</v>
      </c>
      <c r="AN181" s="275">
        <f t="shared" si="125"/>
        <v>3221644000</v>
      </c>
      <c r="AO181" s="16"/>
      <c r="AP181" s="16"/>
      <c r="AQ181" s="278">
        <f t="shared" si="167"/>
        <v>-1534411.2613999955</v>
      </c>
      <c r="AR181" s="279"/>
      <c r="AS181" s="280"/>
      <c r="AT181" s="280"/>
      <c r="AU181" s="280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290"/>
      <c r="BT181" s="283"/>
      <c r="BU181" s="283" t="str">
        <f>F264</f>
        <v>2BR-17</v>
      </c>
      <c r="BV181" s="284">
        <f>D264</f>
        <v>17</v>
      </c>
      <c r="BW181" s="285">
        <f>G264</f>
        <v>85</v>
      </c>
      <c r="BX181" s="285">
        <f>H264</f>
        <v>74</v>
      </c>
      <c r="BY181" s="286">
        <f>O264</f>
        <v>29442358.790800005</v>
      </c>
      <c r="BZ181" s="286">
        <f t="shared" ref="BZ181:CC182" si="177">AH264</f>
        <v>2002714000</v>
      </c>
      <c r="CA181" s="286">
        <f t="shared" si="177"/>
        <v>2257378000</v>
      </c>
      <c r="CB181" s="286">
        <f t="shared" si="177"/>
        <v>2396609000</v>
      </c>
      <c r="CC181" s="286">
        <f t="shared" si="177"/>
        <v>2544426000</v>
      </c>
      <c r="CD181" s="286">
        <f>AN264</f>
        <v>2701361000</v>
      </c>
      <c r="CE181" s="16"/>
      <c r="CF181" s="43">
        <f t="shared" si="170"/>
        <v>3029687760</v>
      </c>
      <c r="CG181" s="197">
        <f t="shared" si="170"/>
        <v>3216551980</v>
      </c>
    </row>
    <row r="182" spans="1:85">
      <c r="A182" s="3">
        <f t="shared" si="168"/>
        <v>143</v>
      </c>
      <c r="B182" s="263">
        <v>7</v>
      </c>
      <c r="C182" s="264" t="s">
        <v>167</v>
      </c>
      <c r="D182" s="299">
        <v>15</v>
      </c>
      <c r="E182" s="266"/>
      <c r="F182" s="41" t="s">
        <v>64</v>
      </c>
      <c r="G182" s="267">
        <f t="shared" si="147"/>
        <v>101</v>
      </c>
      <c r="H182" s="267">
        <f t="shared" si="148"/>
        <v>90</v>
      </c>
      <c r="I182" s="268">
        <f t="shared" si="149"/>
        <v>26966806</v>
      </c>
      <c r="J182" s="268">
        <f t="shared" si="150"/>
        <v>1</v>
      </c>
      <c r="K182" s="269">
        <f t="shared" si="151"/>
        <v>1.06</v>
      </c>
      <c r="L182" s="270">
        <f t="shared" si="173"/>
        <v>1.01</v>
      </c>
      <c r="M182" s="271">
        <f t="shared" si="153"/>
        <v>24125622.423629135</v>
      </c>
      <c r="N182" s="271">
        <f t="shared" si="154"/>
        <v>27193431.171833493</v>
      </c>
      <c r="O182" s="271">
        <f t="shared" si="155"/>
        <v>28870662.503600005</v>
      </c>
      <c r="P182" s="271">
        <f t="shared" si="156"/>
        <v>30651341.793900453</v>
      </c>
      <c r="Q182" s="272">
        <f t="shared" si="157"/>
        <v>28870662.503600005</v>
      </c>
      <c r="R182" s="271">
        <f t="shared" si="157"/>
        <v>30651341.793900453</v>
      </c>
      <c r="S182" s="271">
        <f t="shared" si="158"/>
        <v>32541849.486459062</v>
      </c>
      <c r="T182" s="271"/>
      <c r="U182" s="271">
        <f t="shared" si="159"/>
        <v>2171306018.1266222</v>
      </c>
      <c r="V182" s="271">
        <f t="shared" si="160"/>
        <v>2447408805.4650145</v>
      </c>
      <c r="W182" s="271">
        <f t="shared" si="161"/>
        <v>2598359625.3240004</v>
      </c>
      <c r="X182" s="272">
        <f t="shared" si="162"/>
        <v>2758620761.4510407</v>
      </c>
      <c r="Y182" s="272">
        <f t="shared" si="163"/>
        <v>2598359625.3240004</v>
      </c>
      <c r="Z182" s="271">
        <f t="shared" si="164"/>
        <v>2758620761.4510407</v>
      </c>
      <c r="AA182" s="271">
        <f t="shared" si="169"/>
        <v>2928766453.7813153</v>
      </c>
      <c r="AB182" s="271"/>
      <c r="AC182" s="33" t="str">
        <f t="shared" si="165"/>
        <v>BERTAHAP</v>
      </c>
      <c r="AD182" s="273">
        <f t="shared" si="166"/>
        <v>0</v>
      </c>
      <c r="AE182" s="274">
        <v>2</v>
      </c>
      <c r="AF182" s="275"/>
      <c r="AG182" s="271" t="e">
        <f>IF(AF182&gt;#REF!,"LB","KR")</f>
        <v>#REF!</v>
      </c>
      <c r="AH182" s="275">
        <v>2388437000</v>
      </c>
      <c r="AI182" s="275">
        <v>2692150000</v>
      </c>
      <c r="AJ182" s="275">
        <v>2858196000</v>
      </c>
      <c r="AK182" s="276">
        <v>3034483000</v>
      </c>
      <c r="AL182" s="276">
        <v>2858196000</v>
      </c>
      <c r="AM182" s="275">
        <v>3034483000</v>
      </c>
      <c r="AN182" s="275">
        <f t="shared" si="125"/>
        <v>3221644000</v>
      </c>
      <c r="AO182" s="16"/>
      <c r="AP182" s="16"/>
      <c r="AQ182" s="278">
        <f t="shared" si="167"/>
        <v>-1534411.2613999955</v>
      </c>
      <c r="AR182" s="279"/>
      <c r="AS182" s="280"/>
      <c r="AT182" s="280"/>
      <c r="AU182" s="280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290"/>
      <c r="BT182" s="283"/>
      <c r="BU182" s="283" t="str">
        <f>F265</f>
        <v>3BR-19</v>
      </c>
      <c r="BV182" s="284">
        <f>D265</f>
        <v>19</v>
      </c>
      <c r="BW182" s="285">
        <f>G265</f>
        <v>138</v>
      </c>
      <c r="BX182" s="285">
        <f>H265</f>
        <v>120</v>
      </c>
      <c r="BY182" s="286">
        <f>O265</f>
        <v>29442358.790800005</v>
      </c>
      <c r="BZ182" s="286">
        <f t="shared" si="177"/>
        <v>3247644000</v>
      </c>
      <c r="CA182" s="286">
        <f t="shared" si="177"/>
        <v>3660613000</v>
      </c>
      <c r="CB182" s="286">
        <f t="shared" si="177"/>
        <v>3886392000</v>
      </c>
      <c r="CC182" s="286">
        <f t="shared" si="177"/>
        <v>4126096000</v>
      </c>
      <c r="CD182" s="286">
        <f>AN265</f>
        <v>4380585000</v>
      </c>
      <c r="CE182" s="16"/>
      <c r="CF182" s="43">
        <f t="shared" si="170"/>
        <v>3029687760</v>
      </c>
      <c r="CG182" s="197">
        <f t="shared" si="170"/>
        <v>3216551980</v>
      </c>
    </row>
    <row r="183" spans="1:85">
      <c r="A183" s="3">
        <f t="shared" si="168"/>
        <v>144</v>
      </c>
      <c r="B183" s="263">
        <v>8</v>
      </c>
      <c r="C183" s="264" t="s">
        <v>167</v>
      </c>
      <c r="D183" s="299">
        <v>17</v>
      </c>
      <c r="E183" s="266"/>
      <c r="F183" s="41" t="s">
        <v>67</v>
      </c>
      <c r="G183" s="267">
        <f t="shared" si="147"/>
        <v>85</v>
      </c>
      <c r="H183" s="267">
        <f t="shared" si="148"/>
        <v>74</v>
      </c>
      <c r="I183" s="268">
        <f t="shared" si="149"/>
        <v>26966806</v>
      </c>
      <c r="J183" s="268">
        <f t="shared" si="150"/>
        <v>1</v>
      </c>
      <c r="K183" s="269">
        <f t="shared" si="151"/>
        <v>1.06</v>
      </c>
      <c r="L183" s="270">
        <f>SUMIF($AN$4:$AN$22,D183,$AT$4:$AT$22)</f>
        <v>1.01</v>
      </c>
      <c r="M183" s="271">
        <f t="shared" si="153"/>
        <v>24125622.423629135</v>
      </c>
      <c r="N183" s="271">
        <f t="shared" si="154"/>
        <v>27193431.171833493</v>
      </c>
      <c r="O183" s="271">
        <f t="shared" si="155"/>
        <v>28870662.503600005</v>
      </c>
      <c r="P183" s="271">
        <f t="shared" si="156"/>
        <v>30651341.793900453</v>
      </c>
      <c r="Q183" s="272">
        <f t="shared" si="157"/>
        <v>28870662.503600005</v>
      </c>
      <c r="R183" s="271">
        <f t="shared" si="157"/>
        <v>30651341.793900453</v>
      </c>
      <c r="S183" s="271">
        <f t="shared" si="158"/>
        <v>32541849.486459062</v>
      </c>
      <c r="T183" s="271"/>
      <c r="U183" s="271">
        <f t="shared" si="159"/>
        <v>1785296059.348556</v>
      </c>
      <c r="V183" s="271">
        <f t="shared" si="160"/>
        <v>2012313906.7156785</v>
      </c>
      <c r="W183" s="271">
        <f t="shared" si="161"/>
        <v>2136429025.2664003</v>
      </c>
      <c r="X183" s="272">
        <f t="shared" si="162"/>
        <v>2268199292.7486334</v>
      </c>
      <c r="Y183" s="272">
        <f t="shared" si="163"/>
        <v>2136429025.2664003</v>
      </c>
      <c r="Z183" s="271">
        <f t="shared" si="164"/>
        <v>2268199292.7486334</v>
      </c>
      <c r="AA183" s="271">
        <f t="shared" si="169"/>
        <v>2408096861.9979706</v>
      </c>
      <c r="AB183" s="271"/>
      <c r="AC183" s="33" t="str">
        <f t="shared" si="165"/>
        <v>BERTAHAP</v>
      </c>
      <c r="AD183" s="273">
        <f t="shared" si="166"/>
        <v>0</v>
      </c>
      <c r="AE183" s="274">
        <v>2</v>
      </c>
      <c r="AF183" s="275"/>
      <c r="AG183" s="271" t="e">
        <f>IF(AF183&gt;#REF!,"LB","KR")</f>
        <v>#REF!</v>
      </c>
      <c r="AH183" s="275">
        <v>1963826000</v>
      </c>
      <c r="AI183" s="275">
        <v>2213546000</v>
      </c>
      <c r="AJ183" s="275">
        <v>2350072000</v>
      </c>
      <c r="AK183" s="276">
        <v>2495020000</v>
      </c>
      <c r="AL183" s="276">
        <v>2350072000</v>
      </c>
      <c r="AM183" s="275">
        <v>2495020000</v>
      </c>
      <c r="AN183" s="275">
        <f t="shared" si="125"/>
        <v>2648907000</v>
      </c>
      <c r="AO183" s="16"/>
      <c r="AP183" s="16"/>
      <c r="AQ183" s="278">
        <f t="shared" si="167"/>
        <v>-1534411.2613999955</v>
      </c>
      <c r="AR183" s="279"/>
      <c r="AS183" s="280"/>
      <c r="AT183" s="280"/>
      <c r="AU183" s="280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290">
        <v>38</v>
      </c>
      <c r="BT183" s="283" t="s">
        <v>160</v>
      </c>
      <c r="BU183" s="283" t="str">
        <f>F157</f>
        <v>3BR-21</v>
      </c>
      <c r="BV183" s="284">
        <f>D157</f>
        <v>21</v>
      </c>
      <c r="BW183" s="285">
        <f>G157</f>
        <v>132</v>
      </c>
      <c r="BX183" s="285">
        <f>H157</f>
        <v>112</v>
      </c>
      <c r="BY183" s="286">
        <f>O157</f>
        <v>30256756.332000002</v>
      </c>
      <c r="BZ183" s="286">
        <f>AH157</f>
        <v>3114978000</v>
      </c>
      <c r="CA183" s="286">
        <f>AI157</f>
        <v>3511077000</v>
      </c>
      <c r="CB183" s="286">
        <f>AJ157</f>
        <v>3727633000</v>
      </c>
      <c r="CC183" s="286">
        <f>AK157</f>
        <v>3957545000</v>
      </c>
      <c r="CD183" s="286">
        <f>AN157</f>
        <v>4201638000</v>
      </c>
      <c r="CE183" s="16">
        <v>2</v>
      </c>
      <c r="CF183" s="43">
        <f t="shared" si="170"/>
        <v>2491076320</v>
      </c>
      <c r="CG183" s="197">
        <f t="shared" si="170"/>
        <v>2644721200</v>
      </c>
    </row>
    <row r="184" spans="1:85">
      <c r="A184" s="3">
        <f t="shared" si="168"/>
        <v>145</v>
      </c>
      <c r="B184" s="263">
        <v>1</v>
      </c>
      <c r="C184" s="264" t="s">
        <v>169</v>
      </c>
      <c r="D184" s="265" t="s">
        <v>19</v>
      </c>
      <c r="E184" s="266"/>
      <c r="F184" s="41" t="s">
        <v>72</v>
      </c>
      <c r="G184" s="267">
        <f t="shared" si="147"/>
        <v>175</v>
      </c>
      <c r="H184" s="267">
        <f t="shared" si="148"/>
        <v>156</v>
      </c>
      <c r="I184" s="268">
        <f t="shared" si="149"/>
        <v>26966806</v>
      </c>
      <c r="J184" s="268">
        <f t="shared" si="150"/>
        <v>5</v>
      </c>
      <c r="K184" s="269">
        <f t="shared" si="151"/>
        <v>1.08</v>
      </c>
      <c r="L184" s="270">
        <f t="shared" ref="L184:L190" si="178">SUMIF($AN$4:$AN$22,D184,$AU$4:$AU$22)</f>
        <v>1.02</v>
      </c>
      <c r="M184" s="271">
        <f t="shared" si="153"/>
        <v>24824197.330347329</v>
      </c>
      <c r="N184" s="271">
        <f t="shared" si="154"/>
        <v>27980836.707352675</v>
      </c>
      <c r="O184" s="271">
        <f t="shared" si="155"/>
        <v>29706633.489600003</v>
      </c>
      <c r="P184" s="271">
        <f t="shared" si="156"/>
        <v>31538873.641099136</v>
      </c>
      <c r="Q184" s="272">
        <f t="shared" si="157"/>
        <v>29706633.489600003</v>
      </c>
      <c r="R184" s="271">
        <f t="shared" si="157"/>
        <v>31538873.641099136</v>
      </c>
      <c r="S184" s="271">
        <f t="shared" si="158"/>
        <v>33484122.355953015</v>
      </c>
      <c r="T184" s="271"/>
      <c r="U184" s="271">
        <f t="shared" si="159"/>
        <v>3872574783.5341835</v>
      </c>
      <c r="V184" s="271">
        <f t="shared" si="160"/>
        <v>4365010526.3470173</v>
      </c>
      <c r="W184" s="271">
        <f t="shared" si="161"/>
        <v>4634234824.3776007</v>
      </c>
      <c r="X184" s="272">
        <f t="shared" si="162"/>
        <v>4920064288.0114651</v>
      </c>
      <c r="Y184" s="272">
        <f t="shared" si="163"/>
        <v>4634234824.3776007</v>
      </c>
      <c r="Z184" s="271">
        <f t="shared" si="164"/>
        <v>4920064288.0114651</v>
      </c>
      <c r="AA184" s="271">
        <f t="shared" si="169"/>
        <v>5223523087.5286703</v>
      </c>
      <c r="AB184" s="271"/>
      <c r="AC184" s="33" t="str">
        <f t="shared" si="165"/>
        <v>BERTAHAP</v>
      </c>
      <c r="AD184" s="273">
        <f t="shared" si="166"/>
        <v>0</v>
      </c>
      <c r="AE184" s="274">
        <v>2</v>
      </c>
      <c r="AF184" s="275"/>
      <c r="AG184" s="271" t="e">
        <f>IF(AF184&gt;#REF!,"LB","KR")</f>
        <v>#REF!</v>
      </c>
      <c r="AH184" s="275">
        <v>4259833000</v>
      </c>
      <c r="AI184" s="275">
        <v>4801512000</v>
      </c>
      <c r="AJ184" s="275">
        <v>5097659000</v>
      </c>
      <c r="AK184" s="276">
        <v>5412071000</v>
      </c>
      <c r="AL184" s="276">
        <v>5097659000</v>
      </c>
      <c r="AM184" s="275">
        <v>5412071000</v>
      </c>
      <c r="AN184" s="275">
        <f t="shared" si="125"/>
        <v>5745876000</v>
      </c>
      <c r="AO184" s="16"/>
      <c r="AP184" s="16"/>
      <c r="AQ184" s="278">
        <f t="shared" si="167"/>
        <v>-698440.27539999783</v>
      </c>
      <c r="AR184" s="279"/>
      <c r="AS184" s="280"/>
      <c r="AT184" s="280"/>
      <c r="AU184" s="280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290">
        <v>39</v>
      </c>
      <c r="BT184" s="310" t="s">
        <v>63</v>
      </c>
      <c r="BU184" s="283" t="str">
        <f>F191</f>
        <v>2BR-17</v>
      </c>
      <c r="BV184" s="284">
        <f>D191</f>
        <v>17</v>
      </c>
      <c r="BW184" s="285">
        <f>G191</f>
        <v>85</v>
      </c>
      <c r="BX184" s="285">
        <f>H191</f>
        <v>74</v>
      </c>
      <c r="BY184" s="286">
        <f>O191</f>
        <v>29156510.647200003</v>
      </c>
      <c r="BZ184" s="286">
        <f>AH191</f>
        <v>1983270000</v>
      </c>
      <c r="CA184" s="286">
        <f>AI191</f>
        <v>2235462000</v>
      </c>
      <c r="CB184" s="286">
        <f>AJ191</f>
        <v>2373340000</v>
      </c>
      <c r="CC184" s="286">
        <f>AK191</f>
        <v>2519723000</v>
      </c>
      <c r="CD184" s="286">
        <f>AN191</f>
        <v>2675134000</v>
      </c>
      <c r="CE184" s="16">
        <v>1</v>
      </c>
      <c r="CF184" s="43">
        <f t="shared" si="170"/>
        <v>5403518540</v>
      </c>
      <c r="CG184" s="197">
        <f t="shared" si="170"/>
        <v>5736795260</v>
      </c>
    </row>
    <row r="185" spans="1:85">
      <c r="A185" s="3">
        <f t="shared" si="168"/>
        <v>146</v>
      </c>
      <c r="B185" s="263">
        <v>2</v>
      </c>
      <c r="C185" s="264" t="s">
        <v>169</v>
      </c>
      <c r="D185" s="265" t="s">
        <v>29</v>
      </c>
      <c r="E185" s="266"/>
      <c r="F185" s="41" t="s">
        <v>74</v>
      </c>
      <c r="G185" s="267">
        <f t="shared" si="147"/>
        <v>85</v>
      </c>
      <c r="H185" s="267">
        <f t="shared" si="148"/>
        <v>74</v>
      </c>
      <c r="I185" s="268">
        <f t="shared" si="149"/>
        <v>26966806</v>
      </c>
      <c r="J185" s="268">
        <f t="shared" si="150"/>
        <v>1</v>
      </c>
      <c r="K185" s="269">
        <f t="shared" si="151"/>
        <v>1.06</v>
      </c>
      <c r="L185" s="270">
        <f t="shared" si="178"/>
        <v>1.02</v>
      </c>
      <c r="M185" s="271">
        <f t="shared" si="153"/>
        <v>24364489.972377934</v>
      </c>
      <c r="N185" s="271">
        <f t="shared" si="154"/>
        <v>27462673.064623922</v>
      </c>
      <c r="O185" s="271">
        <f t="shared" si="155"/>
        <v>29156510.647200003</v>
      </c>
      <c r="P185" s="271">
        <f t="shared" si="156"/>
        <v>30954820.425523225</v>
      </c>
      <c r="Q185" s="272">
        <f t="shared" si="157"/>
        <v>29156510.647200003</v>
      </c>
      <c r="R185" s="271">
        <f t="shared" si="157"/>
        <v>30954820.425523225</v>
      </c>
      <c r="S185" s="271">
        <f t="shared" si="158"/>
        <v>32864046.016027961</v>
      </c>
      <c r="T185" s="271"/>
      <c r="U185" s="271">
        <f t="shared" si="159"/>
        <v>1802972257.9559672</v>
      </c>
      <c r="V185" s="271">
        <f t="shared" si="160"/>
        <v>2032237806.7821703</v>
      </c>
      <c r="W185" s="271">
        <f t="shared" si="161"/>
        <v>2157581787.8928003</v>
      </c>
      <c r="X185" s="272">
        <f t="shared" si="162"/>
        <v>2290656711.4887185</v>
      </c>
      <c r="Y185" s="272">
        <f t="shared" si="163"/>
        <v>2157581787.8928003</v>
      </c>
      <c r="Z185" s="271">
        <f t="shared" si="164"/>
        <v>2290656711.4887185</v>
      </c>
      <c r="AA185" s="271">
        <f t="shared" si="169"/>
        <v>2431939405.186069</v>
      </c>
      <c r="AB185" s="271"/>
      <c r="AC185" s="33" t="str">
        <f t="shared" si="165"/>
        <v>BERTAHAP</v>
      </c>
      <c r="AD185" s="273">
        <f t="shared" si="166"/>
        <v>0</v>
      </c>
      <c r="AE185" s="274">
        <v>2</v>
      </c>
      <c r="AF185" s="275"/>
      <c r="AG185" s="271" t="e">
        <f>IF(AF185&gt;#REF!,"LB","KR")</f>
        <v>#REF!</v>
      </c>
      <c r="AH185" s="275">
        <v>1983270000</v>
      </c>
      <c r="AI185" s="275">
        <v>2235462000</v>
      </c>
      <c r="AJ185" s="275">
        <v>2373340000</v>
      </c>
      <c r="AK185" s="276">
        <v>2519723000</v>
      </c>
      <c r="AL185" s="276">
        <v>2373340000</v>
      </c>
      <c r="AM185" s="275">
        <v>2519723000</v>
      </c>
      <c r="AN185" s="275">
        <f t="shared" si="125"/>
        <v>2675134000</v>
      </c>
      <c r="AO185" s="16"/>
      <c r="AP185" s="16"/>
      <c r="AQ185" s="278">
        <f t="shared" si="167"/>
        <v>-1248563.1177999973</v>
      </c>
      <c r="AR185" s="279"/>
      <c r="AS185" s="280"/>
      <c r="AT185" s="280"/>
      <c r="AU185" s="280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290">
        <v>40</v>
      </c>
      <c r="BT185" s="283" t="s">
        <v>156</v>
      </c>
      <c r="BU185" s="283" t="str">
        <f>F221</f>
        <v>2BR-3</v>
      </c>
      <c r="BV185" s="284" t="str">
        <f>D221</f>
        <v>03</v>
      </c>
      <c r="BW185" s="285">
        <f>G221</f>
        <v>85</v>
      </c>
      <c r="BX185" s="285">
        <f>H221</f>
        <v>74</v>
      </c>
      <c r="BY185" s="286">
        <f>O221</f>
        <v>29156510.647200003</v>
      </c>
      <c r="BZ185" s="286">
        <f>AH221</f>
        <v>1983270000</v>
      </c>
      <c r="CA185" s="286">
        <f>AI221</f>
        <v>2235462000</v>
      </c>
      <c r="CB185" s="286">
        <f>AJ221</f>
        <v>2373340000</v>
      </c>
      <c r="CC185" s="286">
        <f>AK221</f>
        <v>2519723000</v>
      </c>
      <c r="CD185" s="286">
        <f>AN221</f>
        <v>2675134000</v>
      </c>
      <c r="CE185" s="16">
        <v>2</v>
      </c>
      <c r="CF185" s="43">
        <f t="shared" si="170"/>
        <v>2515740400</v>
      </c>
      <c r="CG185" s="197">
        <f t="shared" si="170"/>
        <v>2670906380</v>
      </c>
    </row>
    <row r="186" spans="1:85">
      <c r="A186" s="3">
        <f t="shared" si="168"/>
        <v>147</v>
      </c>
      <c r="B186" s="263">
        <v>3</v>
      </c>
      <c r="C186" s="264" t="s">
        <v>169</v>
      </c>
      <c r="D186" s="265" t="s">
        <v>32</v>
      </c>
      <c r="E186" s="266"/>
      <c r="F186" s="41" t="s">
        <v>56</v>
      </c>
      <c r="G186" s="267">
        <f t="shared" si="147"/>
        <v>85</v>
      </c>
      <c r="H186" s="267">
        <f t="shared" si="148"/>
        <v>74</v>
      </c>
      <c r="I186" s="268">
        <f t="shared" si="149"/>
        <v>26966806</v>
      </c>
      <c r="J186" s="268">
        <f t="shared" si="150"/>
        <v>1</v>
      </c>
      <c r="K186" s="269">
        <f t="shared" si="151"/>
        <v>1.06</v>
      </c>
      <c r="L186" s="270">
        <f t="shared" si="178"/>
        <v>1.02</v>
      </c>
      <c r="M186" s="271">
        <f t="shared" si="153"/>
        <v>24364489.972377934</v>
      </c>
      <c r="N186" s="271">
        <f t="shared" si="154"/>
        <v>27462673.064623922</v>
      </c>
      <c r="O186" s="271">
        <f t="shared" si="155"/>
        <v>29156510.647200003</v>
      </c>
      <c r="P186" s="271">
        <f t="shared" si="156"/>
        <v>30954820.425523225</v>
      </c>
      <c r="Q186" s="272">
        <f t="shared" si="157"/>
        <v>29156510.647200003</v>
      </c>
      <c r="R186" s="271">
        <f t="shared" si="157"/>
        <v>30954820.425523225</v>
      </c>
      <c r="S186" s="271">
        <f t="shared" si="158"/>
        <v>32864046.016027961</v>
      </c>
      <c r="T186" s="271"/>
      <c r="U186" s="271">
        <f t="shared" si="159"/>
        <v>1802972257.9559672</v>
      </c>
      <c r="V186" s="271">
        <f t="shared" si="160"/>
        <v>2032237806.7821703</v>
      </c>
      <c r="W186" s="271">
        <f t="shared" si="161"/>
        <v>2157581787.8928003</v>
      </c>
      <c r="X186" s="272">
        <f t="shared" si="162"/>
        <v>2290656711.4887185</v>
      </c>
      <c r="Y186" s="272">
        <f t="shared" si="163"/>
        <v>2157581787.8928003</v>
      </c>
      <c r="Z186" s="271">
        <f t="shared" si="164"/>
        <v>2290656711.4887185</v>
      </c>
      <c r="AA186" s="271">
        <f t="shared" si="169"/>
        <v>2431939405.186069</v>
      </c>
      <c r="AB186" s="271"/>
      <c r="AC186" s="33" t="str">
        <f t="shared" si="165"/>
        <v>BERTAHAP</v>
      </c>
      <c r="AD186" s="273">
        <f t="shared" si="166"/>
        <v>0</v>
      </c>
      <c r="AE186" s="274">
        <v>2</v>
      </c>
      <c r="AF186" s="275"/>
      <c r="AG186" s="271" t="e">
        <f>IF(AF186&gt;#REF!,"LB","KR")</f>
        <v>#REF!</v>
      </c>
      <c r="AH186" s="275">
        <v>1983270000</v>
      </c>
      <c r="AI186" s="275">
        <v>2235462000</v>
      </c>
      <c r="AJ186" s="275">
        <v>2373340000</v>
      </c>
      <c r="AK186" s="276">
        <v>2519723000</v>
      </c>
      <c r="AL186" s="276">
        <v>2373340000</v>
      </c>
      <c r="AM186" s="275">
        <v>2519723000</v>
      </c>
      <c r="AN186" s="275">
        <f t="shared" si="125"/>
        <v>2675134000</v>
      </c>
      <c r="AO186" s="16"/>
      <c r="AP186" s="16"/>
      <c r="AQ186" s="278">
        <f t="shared" si="167"/>
        <v>-1248563.1177999973</v>
      </c>
      <c r="AR186" s="279"/>
      <c r="AS186" s="280"/>
      <c r="AT186" s="280"/>
      <c r="AU186" s="280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290">
        <v>41</v>
      </c>
      <c r="BT186" s="283" t="s">
        <v>170</v>
      </c>
      <c r="BU186" s="283" t="str">
        <f>F192</f>
        <v>3BR-1</v>
      </c>
      <c r="BV186" s="284" t="str">
        <f>D192</f>
        <v>01</v>
      </c>
      <c r="BW186" s="285">
        <f>G192</f>
        <v>175</v>
      </c>
      <c r="BX186" s="285">
        <f>H192</f>
        <v>156</v>
      </c>
      <c r="BY186" s="286">
        <f>O192</f>
        <v>29997874.994400002</v>
      </c>
      <c r="BZ186" s="286">
        <f>AH192</f>
        <v>4301596000</v>
      </c>
      <c r="CA186" s="286">
        <f>AI192</f>
        <v>4848586000</v>
      </c>
      <c r="CB186" s="286">
        <f>AJ192</f>
        <v>5147636000</v>
      </c>
      <c r="CC186" s="286">
        <f>AK192</f>
        <v>5465131000</v>
      </c>
      <c r="CD186" s="286">
        <f>AN192</f>
        <v>5802208000</v>
      </c>
      <c r="CE186" s="16">
        <v>2</v>
      </c>
      <c r="CF186" s="43">
        <f t="shared" si="170"/>
        <v>2515740400</v>
      </c>
      <c r="CG186" s="197">
        <f t="shared" si="170"/>
        <v>2670906380</v>
      </c>
    </row>
    <row r="187" spans="1:85">
      <c r="A187" s="3">
        <f t="shared" si="168"/>
        <v>148</v>
      </c>
      <c r="B187" s="263">
        <v>4</v>
      </c>
      <c r="C187" s="264" t="s">
        <v>169</v>
      </c>
      <c r="D187" s="265" t="s">
        <v>38</v>
      </c>
      <c r="E187" s="266"/>
      <c r="F187" s="41" t="s">
        <v>58</v>
      </c>
      <c r="G187" s="267">
        <f t="shared" si="147"/>
        <v>101</v>
      </c>
      <c r="H187" s="267">
        <f t="shared" si="148"/>
        <v>90</v>
      </c>
      <c r="I187" s="268">
        <f t="shared" si="149"/>
        <v>26966806</v>
      </c>
      <c r="J187" s="268">
        <f t="shared" si="150"/>
        <v>1</v>
      </c>
      <c r="K187" s="269">
        <f t="shared" si="151"/>
        <v>1.06</v>
      </c>
      <c r="L187" s="270">
        <f t="shared" si="178"/>
        <v>1.02</v>
      </c>
      <c r="M187" s="271">
        <f t="shared" si="153"/>
        <v>24364489.972377934</v>
      </c>
      <c r="N187" s="271">
        <f t="shared" si="154"/>
        <v>27462673.064623922</v>
      </c>
      <c r="O187" s="271">
        <f t="shared" si="155"/>
        <v>29156510.647200003</v>
      </c>
      <c r="P187" s="271">
        <f t="shared" si="156"/>
        <v>30954820.425523225</v>
      </c>
      <c r="Q187" s="272">
        <f t="shared" si="157"/>
        <v>29156510.647200003</v>
      </c>
      <c r="R187" s="271">
        <f t="shared" si="157"/>
        <v>30954820.425523225</v>
      </c>
      <c r="S187" s="271">
        <f t="shared" si="158"/>
        <v>32864046.016027961</v>
      </c>
      <c r="T187" s="271"/>
      <c r="U187" s="271">
        <f t="shared" si="159"/>
        <v>2192804097.5140142</v>
      </c>
      <c r="V187" s="271">
        <f t="shared" si="160"/>
        <v>2471640575.816153</v>
      </c>
      <c r="W187" s="271">
        <f t="shared" si="161"/>
        <v>2624085958.2480001</v>
      </c>
      <c r="X187" s="272">
        <f t="shared" si="162"/>
        <v>2785933838.2970901</v>
      </c>
      <c r="Y187" s="272">
        <f t="shared" si="163"/>
        <v>2624085958.2480001</v>
      </c>
      <c r="Z187" s="271">
        <f t="shared" si="164"/>
        <v>2785933838.2970901</v>
      </c>
      <c r="AA187" s="271">
        <f t="shared" si="169"/>
        <v>2957764141.4425163</v>
      </c>
      <c r="AB187" s="271"/>
      <c r="AC187" s="33" t="str">
        <f t="shared" si="165"/>
        <v>BERTAHAP</v>
      </c>
      <c r="AD187" s="273">
        <f t="shared" si="166"/>
        <v>0</v>
      </c>
      <c r="AE187" s="274">
        <v>2</v>
      </c>
      <c r="AF187" s="275"/>
      <c r="AG187" s="271" t="e">
        <f>IF(AF187&gt;#REF!,"LB","KR")</f>
        <v>#REF!</v>
      </c>
      <c r="AH187" s="275">
        <v>2412085000</v>
      </c>
      <c r="AI187" s="275">
        <v>2718805000</v>
      </c>
      <c r="AJ187" s="275">
        <v>2886495000</v>
      </c>
      <c r="AK187" s="276">
        <v>3064528000</v>
      </c>
      <c r="AL187" s="276">
        <v>2886495000</v>
      </c>
      <c r="AM187" s="275">
        <v>3064528000</v>
      </c>
      <c r="AN187" s="275">
        <f t="shared" si="125"/>
        <v>3253541000</v>
      </c>
      <c r="AO187" s="16"/>
      <c r="AP187" s="16"/>
      <c r="AQ187" s="278">
        <f t="shared" si="167"/>
        <v>-1248563.1177999973</v>
      </c>
      <c r="AR187" s="279"/>
      <c r="AS187" s="280"/>
      <c r="AT187" s="280"/>
      <c r="AU187" s="280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290">
        <v>42</v>
      </c>
      <c r="BT187" s="283" t="s">
        <v>171</v>
      </c>
      <c r="BU187" s="283" t="str">
        <f>F201</f>
        <v>3BR-21</v>
      </c>
      <c r="BV187" s="284">
        <f>D201</f>
        <v>21</v>
      </c>
      <c r="BW187" s="285">
        <f>G201</f>
        <v>132</v>
      </c>
      <c r="BX187" s="285">
        <f>H201</f>
        <v>112</v>
      </c>
      <c r="BY187" s="286">
        <f>O201</f>
        <v>30553391.198000003</v>
      </c>
      <c r="BZ187" s="286">
        <f>AH201</f>
        <v>3145517000</v>
      </c>
      <c r="CA187" s="286">
        <f>AI201</f>
        <v>3545500000</v>
      </c>
      <c r="CB187" s="286">
        <f>AJ201</f>
        <v>3764178000</v>
      </c>
      <c r="CC187" s="286">
        <f>AK201</f>
        <v>3996345000</v>
      </c>
      <c r="CD187" s="286">
        <f>AN201</f>
        <v>4242830000</v>
      </c>
      <c r="CE187" s="16">
        <v>4</v>
      </c>
      <c r="CF187" s="43">
        <f t="shared" si="170"/>
        <v>3059684700</v>
      </c>
      <c r="CG187" s="197">
        <f t="shared" si="170"/>
        <v>3248399680</v>
      </c>
    </row>
    <row r="188" spans="1:85">
      <c r="A188" s="3">
        <f t="shared" si="168"/>
        <v>149</v>
      </c>
      <c r="B188" s="263">
        <v>5</v>
      </c>
      <c r="C188" s="264" t="s">
        <v>169</v>
      </c>
      <c r="D188" s="265" t="s">
        <v>44</v>
      </c>
      <c r="E188" s="266"/>
      <c r="F188" s="41" t="s">
        <v>60</v>
      </c>
      <c r="G188" s="267">
        <f t="shared" si="147"/>
        <v>101</v>
      </c>
      <c r="H188" s="267">
        <f t="shared" si="148"/>
        <v>90</v>
      </c>
      <c r="I188" s="268">
        <f t="shared" si="149"/>
        <v>26966806</v>
      </c>
      <c r="J188" s="268">
        <f t="shared" si="150"/>
        <v>1</v>
      </c>
      <c r="K188" s="269">
        <f t="shared" si="151"/>
        <v>1.06</v>
      </c>
      <c r="L188" s="270">
        <f t="shared" si="178"/>
        <v>1.02</v>
      </c>
      <c r="M188" s="271">
        <f t="shared" si="153"/>
        <v>24364489.972377934</v>
      </c>
      <c r="N188" s="271">
        <f t="shared" si="154"/>
        <v>27462673.064623922</v>
      </c>
      <c r="O188" s="271">
        <f t="shared" si="155"/>
        <v>29156510.647200003</v>
      </c>
      <c r="P188" s="271">
        <f t="shared" si="156"/>
        <v>30954820.425523225</v>
      </c>
      <c r="Q188" s="272">
        <f t="shared" si="157"/>
        <v>29156510.647200003</v>
      </c>
      <c r="R188" s="271">
        <f t="shared" si="157"/>
        <v>30954820.425523225</v>
      </c>
      <c r="S188" s="271">
        <f t="shared" si="158"/>
        <v>32864046.016027961</v>
      </c>
      <c r="T188" s="271"/>
      <c r="U188" s="271">
        <f t="shared" si="159"/>
        <v>2192804097.5140142</v>
      </c>
      <c r="V188" s="271">
        <f t="shared" si="160"/>
        <v>2471640575.816153</v>
      </c>
      <c r="W188" s="271">
        <f t="shared" si="161"/>
        <v>2624085958.2480001</v>
      </c>
      <c r="X188" s="272">
        <f t="shared" si="162"/>
        <v>2785933838.2970901</v>
      </c>
      <c r="Y188" s="272">
        <f t="shared" si="163"/>
        <v>2624085958.2480001</v>
      </c>
      <c r="Z188" s="271">
        <f t="shared" si="164"/>
        <v>2785933838.2970901</v>
      </c>
      <c r="AA188" s="271">
        <f t="shared" si="169"/>
        <v>2957764141.4425163</v>
      </c>
      <c r="AB188" s="271"/>
      <c r="AC188" s="33" t="str">
        <f t="shared" si="165"/>
        <v>BERTAHAP</v>
      </c>
      <c r="AD188" s="273">
        <f t="shared" si="166"/>
        <v>0</v>
      </c>
      <c r="AE188" s="274">
        <v>2</v>
      </c>
      <c r="AF188" s="275"/>
      <c r="AG188" s="271" t="e">
        <f>IF(AF188&gt;#REF!,"LB","KR")</f>
        <v>#REF!</v>
      </c>
      <c r="AH188" s="275">
        <v>2412085000</v>
      </c>
      <c r="AI188" s="275">
        <v>2718805000</v>
      </c>
      <c r="AJ188" s="275">
        <v>2886495000</v>
      </c>
      <c r="AK188" s="276">
        <v>3064528000</v>
      </c>
      <c r="AL188" s="276">
        <v>2886495000</v>
      </c>
      <c r="AM188" s="275">
        <v>3064528000</v>
      </c>
      <c r="AN188" s="275">
        <f t="shared" si="125"/>
        <v>3253541000</v>
      </c>
      <c r="AO188" s="16"/>
      <c r="AP188" s="16"/>
      <c r="AQ188" s="278">
        <f t="shared" si="167"/>
        <v>-1248563.1177999973</v>
      </c>
      <c r="AR188" s="279"/>
      <c r="AS188" s="280"/>
      <c r="AT188" s="280"/>
      <c r="AU188" s="280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290">
        <v>43</v>
      </c>
      <c r="BT188" s="310" t="s">
        <v>164</v>
      </c>
      <c r="BU188" s="283" t="str">
        <f>F212</f>
        <v>2BR-3</v>
      </c>
      <c r="BV188" s="284" t="str">
        <f>D212</f>
        <v>03</v>
      </c>
      <c r="BW188" s="285">
        <f>G212</f>
        <v>85</v>
      </c>
      <c r="BX188" s="285">
        <f>H212</f>
        <v>74</v>
      </c>
      <c r="BY188" s="286">
        <f>O212</f>
        <v>29442358.790800005</v>
      </c>
      <c r="BZ188" s="286">
        <f>AH212</f>
        <v>2002714000</v>
      </c>
      <c r="CA188" s="286">
        <f>AI212</f>
        <v>2257378000</v>
      </c>
      <c r="CB188" s="286">
        <f>AJ212</f>
        <v>2396609000</v>
      </c>
      <c r="CC188" s="286">
        <f>AK212</f>
        <v>2544426000</v>
      </c>
      <c r="CD188" s="286">
        <f>AN212</f>
        <v>2701361000</v>
      </c>
      <c r="CE188" s="16">
        <v>1</v>
      </c>
      <c r="CF188" s="43">
        <f t="shared" si="170"/>
        <v>3059684700</v>
      </c>
      <c r="CG188" s="197">
        <f t="shared" si="170"/>
        <v>3248399680</v>
      </c>
    </row>
    <row r="189" spans="1:85">
      <c r="A189" s="3">
        <f t="shared" si="168"/>
        <v>150</v>
      </c>
      <c r="B189" s="263">
        <v>6</v>
      </c>
      <c r="C189" s="264" t="s">
        <v>169</v>
      </c>
      <c r="D189" s="299">
        <v>11</v>
      </c>
      <c r="E189" s="266"/>
      <c r="F189" s="41" t="s">
        <v>62</v>
      </c>
      <c r="G189" s="267">
        <f t="shared" si="147"/>
        <v>101</v>
      </c>
      <c r="H189" s="267">
        <f t="shared" si="148"/>
        <v>90</v>
      </c>
      <c r="I189" s="268">
        <f t="shared" si="149"/>
        <v>26966806</v>
      </c>
      <c r="J189" s="268">
        <f t="shared" si="150"/>
        <v>1</v>
      </c>
      <c r="K189" s="269">
        <f t="shared" si="151"/>
        <v>1.06</v>
      </c>
      <c r="L189" s="270">
        <f t="shared" si="178"/>
        <v>1.02</v>
      </c>
      <c r="M189" s="271">
        <f t="shared" si="153"/>
        <v>24364489.972377934</v>
      </c>
      <c r="N189" s="271">
        <f t="shared" si="154"/>
        <v>27462673.064623922</v>
      </c>
      <c r="O189" s="271">
        <f t="shared" si="155"/>
        <v>29156510.647200003</v>
      </c>
      <c r="P189" s="271">
        <f t="shared" si="156"/>
        <v>30954820.425523225</v>
      </c>
      <c r="Q189" s="272">
        <f t="shared" si="157"/>
        <v>29156510.647200003</v>
      </c>
      <c r="R189" s="271">
        <f t="shared" si="157"/>
        <v>30954820.425523225</v>
      </c>
      <c r="S189" s="271">
        <f t="shared" si="158"/>
        <v>32864046.016027961</v>
      </c>
      <c r="T189" s="271"/>
      <c r="U189" s="271">
        <f t="shared" si="159"/>
        <v>2192804097.5140142</v>
      </c>
      <c r="V189" s="271">
        <f t="shared" si="160"/>
        <v>2471640575.816153</v>
      </c>
      <c r="W189" s="271">
        <f t="shared" si="161"/>
        <v>2624085958.2480001</v>
      </c>
      <c r="X189" s="272">
        <f t="shared" si="162"/>
        <v>2785933838.2970901</v>
      </c>
      <c r="Y189" s="272">
        <f t="shared" si="163"/>
        <v>2624085958.2480001</v>
      </c>
      <c r="Z189" s="271">
        <f t="shared" si="164"/>
        <v>2785933838.2970901</v>
      </c>
      <c r="AA189" s="271">
        <f t="shared" si="169"/>
        <v>2957764141.4425163</v>
      </c>
      <c r="AB189" s="271"/>
      <c r="AC189" s="33" t="str">
        <f t="shared" si="165"/>
        <v>BERTAHAP</v>
      </c>
      <c r="AD189" s="273">
        <f t="shared" si="166"/>
        <v>0</v>
      </c>
      <c r="AE189" s="274">
        <v>2</v>
      </c>
      <c r="AF189" s="275"/>
      <c r="AG189" s="271" t="e">
        <f>IF(AF189&gt;#REF!,"LB","KR")</f>
        <v>#REF!</v>
      </c>
      <c r="AH189" s="275">
        <v>2412085000</v>
      </c>
      <c r="AI189" s="275">
        <v>2718805000</v>
      </c>
      <c r="AJ189" s="275">
        <v>2886495000</v>
      </c>
      <c r="AK189" s="276">
        <v>3064528000</v>
      </c>
      <c r="AL189" s="276">
        <v>2886495000</v>
      </c>
      <c r="AM189" s="275">
        <v>3064528000</v>
      </c>
      <c r="AN189" s="275">
        <f t="shared" si="125"/>
        <v>3253541000</v>
      </c>
      <c r="AO189" s="16"/>
      <c r="AP189" s="16"/>
      <c r="AQ189" s="278">
        <f t="shared" si="167"/>
        <v>-1248563.1177999973</v>
      </c>
      <c r="AR189" s="279"/>
      <c r="AS189" s="280"/>
      <c r="AT189" s="280"/>
      <c r="AU189" s="280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290">
        <v>44</v>
      </c>
      <c r="BT189" s="283" t="s">
        <v>172</v>
      </c>
      <c r="BU189" s="283" t="str">
        <f>F244</f>
        <v>2BR-11</v>
      </c>
      <c r="BV189" s="284">
        <f>D244</f>
        <v>11</v>
      </c>
      <c r="BW189" s="285">
        <f>G244</f>
        <v>101</v>
      </c>
      <c r="BX189" s="285">
        <f>H244</f>
        <v>90</v>
      </c>
      <c r="BY189" s="286">
        <f>O244</f>
        <v>29442358.790800005</v>
      </c>
      <c r="BZ189" s="286">
        <f>AH244</f>
        <v>2435733000</v>
      </c>
      <c r="CA189" s="286">
        <f>AI244</f>
        <v>2745460000</v>
      </c>
      <c r="CB189" s="286">
        <f>AJ244</f>
        <v>2914794000</v>
      </c>
      <c r="CC189" s="286">
        <f>AK244</f>
        <v>3094572000</v>
      </c>
      <c r="CD189" s="286">
        <f>AN244</f>
        <v>3285439000</v>
      </c>
      <c r="CE189" s="16">
        <v>2</v>
      </c>
      <c r="CF189" s="43">
        <f t="shared" si="170"/>
        <v>3059684700</v>
      </c>
      <c r="CG189" s="197">
        <f t="shared" si="170"/>
        <v>3248399680</v>
      </c>
    </row>
    <row r="190" spans="1:85">
      <c r="A190" s="3">
        <f t="shared" si="168"/>
        <v>151</v>
      </c>
      <c r="B190" s="263">
        <v>7</v>
      </c>
      <c r="C190" s="264" t="s">
        <v>169</v>
      </c>
      <c r="D190" s="299">
        <v>15</v>
      </c>
      <c r="E190" s="266"/>
      <c r="F190" s="41" t="s">
        <v>64</v>
      </c>
      <c r="G190" s="267">
        <f t="shared" si="147"/>
        <v>101</v>
      </c>
      <c r="H190" s="267">
        <f t="shared" si="148"/>
        <v>90</v>
      </c>
      <c r="I190" s="268">
        <f t="shared" si="149"/>
        <v>26966806</v>
      </c>
      <c r="J190" s="268">
        <f t="shared" si="150"/>
        <v>1</v>
      </c>
      <c r="K190" s="269">
        <f t="shared" si="151"/>
        <v>1.06</v>
      </c>
      <c r="L190" s="270">
        <f t="shared" si="178"/>
        <v>1.02</v>
      </c>
      <c r="M190" s="271">
        <f t="shared" si="153"/>
        <v>24364489.972377934</v>
      </c>
      <c r="N190" s="271">
        <f t="shared" si="154"/>
        <v>27462673.064623922</v>
      </c>
      <c r="O190" s="271">
        <f t="shared" si="155"/>
        <v>29156510.647200003</v>
      </c>
      <c r="P190" s="271">
        <f t="shared" si="156"/>
        <v>30954820.425523225</v>
      </c>
      <c r="Q190" s="272">
        <f t="shared" si="157"/>
        <v>29156510.647200003</v>
      </c>
      <c r="R190" s="271">
        <f t="shared" si="157"/>
        <v>30954820.425523225</v>
      </c>
      <c r="S190" s="271">
        <f t="shared" si="158"/>
        <v>32864046.016027961</v>
      </c>
      <c r="T190" s="271"/>
      <c r="U190" s="271">
        <f t="shared" si="159"/>
        <v>2192804097.5140142</v>
      </c>
      <c r="V190" s="271">
        <f t="shared" si="160"/>
        <v>2471640575.816153</v>
      </c>
      <c r="W190" s="271">
        <f t="shared" si="161"/>
        <v>2624085958.2480001</v>
      </c>
      <c r="X190" s="272">
        <f t="shared" si="162"/>
        <v>2785933838.2970901</v>
      </c>
      <c r="Y190" s="272">
        <f t="shared" si="163"/>
        <v>2624085958.2480001</v>
      </c>
      <c r="Z190" s="271">
        <f t="shared" si="164"/>
        <v>2785933838.2970901</v>
      </c>
      <c r="AA190" s="271">
        <f t="shared" si="169"/>
        <v>2957764141.4425163</v>
      </c>
      <c r="AB190" s="271"/>
      <c r="AC190" s="33" t="str">
        <f t="shared" si="165"/>
        <v>BERTAHAP</v>
      </c>
      <c r="AD190" s="273">
        <f t="shared" si="166"/>
        <v>0</v>
      </c>
      <c r="AE190" s="274">
        <v>2</v>
      </c>
      <c r="AF190" s="275"/>
      <c r="AG190" s="271" t="e">
        <f>IF(AF190&gt;#REF!,"LB","KR")</f>
        <v>#REF!</v>
      </c>
      <c r="AH190" s="275">
        <v>2412085000</v>
      </c>
      <c r="AI190" s="275">
        <v>2718805000</v>
      </c>
      <c r="AJ190" s="275">
        <v>2886495000</v>
      </c>
      <c r="AK190" s="276">
        <v>3064528000</v>
      </c>
      <c r="AL190" s="276">
        <v>2886495000</v>
      </c>
      <c r="AM190" s="275">
        <v>3064528000</v>
      </c>
      <c r="AN190" s="275">
        <f t="shared" si="125"/>
        <v>3253541000</v>
      </c>
      <c r="AO190" s="16"/>
      <c r="AP190" s="16"/>
      <c r="AQ190" s="278">
        <f t="shared" si="167"/>
        <v>-1248563.1177999973</v>
      </c>
      <c r="AR190" s="279"/>
      <c r="AS190" s="280"/>
      <c r="AT190" s="280"/>
      <c r="AU190" s="280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290">
        <v>45</v>
      </c>
      <c r="BT190" s="310" t="s">
        <v>168</v>
      </c>
      <c r="BU190" s="283" t="str">
        <f>F262</f>
        <v>2BR-7</v>
      </c>
      <c r="BV190" s="284" t="str">
        <f>D262</f>
        <v>07</v>
      </c>
      <c r="BW190" s="285">
        <f>G262</f>
        <v>101</v>
      </c>
      <c r="BX190" s="285">
        <f>H262</f>
        <v>90</v>
      </c>
      <c r="BY190" s="286">
        <f>O262</f>
        <v>29442358.790800005</v>
      </c>
      <c r="BZ190" s="286">
        <f t="shared" ref="BZ190:CC191" si="179">AH262</f>
        <v>2435733000</v>
      </c>
      <c r="CA190" s="286">
        <f t="shared" si="179"/>
        <v>2745460000</v>
      </c>
      <c r="CB190" s="286">
        <f t="shared" si="179"/>
        <v>2914794000</v>
      </c>
      <c r="CC190" s="286">
        <f t="shared" si="179"/>
        <v>3094572000</v>
      </c>
      <c r="CD190" s="286">
        <f>AN262</f>
        <v>3285439000</v>
      </c>
      <c r="CE190" s="16">
        <v>2</v>
      </c>
      <c r="CF190" s="43">
        <f t="shared" si="170"/>
        <v>3059684700</v>
      </c>
      <c r="CG190" s="197">
        <f t="shared" si="170"/>
        <v>3248399680</v>
      </c>
    </row>
    <row r="191" spans="1:85">
      <c r="A191" s="3">
        <f t="shared" si="168"/>
        <v>152</v>
      </c>
      <c r="B191" s="263">
        <v>8</v>
      </c>
      <c r="C191" s="264" t="s">
        <v>169</v>
      </c>
      <c r="D191" s="299">
        <v>17</v>
      </c>
      <c r="E191" s="266"/>
      <c r="F191" s="41" t="s">
        <v>67</v>
      </c>
      <c r="G191" s="267">
        <f t="shared" si="147"/>
        <v>85</v>
      </c>
      <c r="H191" s="267">
        <f t="shared" si="148"/>
        <v>74</v>
      </c>
      <c r="I191" s="268">
        <f t="shared" si="149"/>
        <v>26966806</v>
      </c>
      <c r="J191" s="268">
        <f t="shared" si="150"/>
        <v>1</v>
      </c>
      <c r="K191" s="269">
        <f t="shared" si="151"/>
        <v>1.06</v>
      </c>
      <c r="L191" s="270">
        <f>SUMIF($AN$4:$AN$22,D191,$AU$4:$AU$22)</f>
        <v>1.02</v>
      </c>
      <c r="M191" s="271">
        <f t="shared" si="153"/>
        <v>24364489.972377934</v>
      </c>
      <c r="N191" s="271">
        <f t="shared" si="154"/>
        <v>27462673.064623922</v>
      </c>
      <c r="O191" s="271">
        <f t="shared" si="155"/>
        <v>29156510.647200003</v>
      </c>
      <c r="P191" s="271">
        <f t="shared" si="156"/>
        <v>30954820.425523225</v>
      </c>
      <c r="Q191" s="272">
        <f t="shared" si="157"/>
        <v>29156510.647200003</v>
      </c>
      <c r="R191" s="271">
        <f t="shared" si="157"/>
        <v>30954820.425523225</v>
      </c>
      <c r="S191" s="271">
        <f t="shared" si="158"/>
        <v>32864046.016027961</v>
      </c>
      <c r="T191" s="271"/>
      <c r="U191" s="271">
        <f t="shared" si="159"/>
        <v>1802972257.9559672</v>
      </c>
      <c r="V191" s="271">
        <f t="shared" si="160"/>
        <v>2032237806.7821703</v>
      </c>
      <c r="W191" s="271">
        <f t="shared" si="161"/>
        <v>2157581787.8928003</v>
      </c>
      <c r="X191" s="272">
        <f t="shared" si="162"/>
        <v>2290656711.4887185</v>
      </c>
      <c r="Y191" s="272">
        <f t="shared" si="163"/>
        <v>2157581787.8928003</v>
      </c>
      <c r="Z191" s="271">
        <f t="shared" si="164"/>
        <v>2290656711.4887185</v>
      </c>
      <c r="AA191" s="271">
        <f t="shared" si="169"/>
        <v>2431939405.186069</v>
      </c>
      <c r="AB191" s="271"/>
      <c r="AC191" s="33" t="str">
        <f t="shared" si="165"/>
        <v>BERTAHAP</v>
      </c>
      <c r="AD191" s="273">
        <f t="shared" si="166"/>
        <v>0</v>
      </c>
      <c r="AE191" s="274">
        <v>2</v>
      </c>
      <c r="AF191" s="275"/>
      <c r="AG191" s="271" t="e">
        <f>IF(AF191&gt;#REF!,"LB","KR")</f>
        <v>#REF!</v>
      </c>
      <c r="AH191" s="275">
        <v>1983270000</v>
      </c>
      <c r="AI191" s="275">
        <v>2235462000</v>
      </c>
      <c r="AJ191" s="275">
        <v>2373340000</v>
      </c>
      <c r="AK191" s="276">
        <v>2519723000</v>
      </c>
      <c r="AL191" s="276">
        <v>2373340000</v>
      </c>
      <c r="AM191" s="275">
        <v>2519723000</v>
      </c>
      <c r="AN191" s="275">
        <f t="shared" si="125"/>
        <v>2675134000</v>
      </c>
      <c r="AO191" s="16"/>
      <c r="AP191" s="16"/>
      <c r="AQ191" s="278">
        <f t="shared" si="167"/>
        <v>-1248563.1177999973</v>
      </c>
      <c r="AR191" s="279"/>
      <c r="AS191" s="280"/>
      <c r="AT191" s="280"/>
      <c r="AU191" s="280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290"/>
      <c r="BT191" s="283"/>
      <c r="BU191" s="283" t="str">
        <f>F263</f>
        <v>2BR-15</v>
      </c>
      <c r="BV191" s="284">
        <f>D263</f>
        <v>15</v>
      </c>
      <c r="BW191" s="285">
        <f>G263</f>
        <v>101</v>
      </c>
      <c r="BX191" s="285">
        <f>H263</f>
        <v>90</v>
      </c>
      <c r="BY191" s="286">
        <f>O263</f>
        <v>29442358.790800005</v>
      </c>
      <c r="BZ191" s="286">
        <f t="shared" si="179"/>
        <v>2435733000</v>
      </c>
      <c r="CA191" s="286">
        <f t="shared" si="179"/>
        <v>2745460000</v>
      </c>
      <c r="CB191" s="286">
        <f t="shared" si="179"/>
        <v>2914794000</v>
      </c>
      <c r="CC191" s="286">
        <f t="shared" si="179"/>
        <v>3094572000</v>
      </c>
      <c r="CD191" s="286">
        <f>AN263</f>
        <v>3285439000</v>
      </c>
      <c r="CE191" s="16"/>
      <c r="CF191" s="43">
        <f t="shared" si="170"/>
        <v>2515740400</v>
      </c>
      <c r="CG191" s="197">
        <f t="shared" si="170"/>
        <v>2670906380</v>
      </c>
    </row>
    <row r="192" spans="1:85">
      <c r="A192" s="3">
        <f t="shared" si="168"/>
        <v>153</v>
      </c>
      <c r="B192" s="263">
        <v>1</v>
      </c>
      <c r="C192" s="264" t="s">
        <v>173</v>
      </c>
      <c r="D192" s="265" t="s">
        <v>19</v>
      </c>
      <c r="E192" s="266"/>
      <c r="F192" s="41" t="s">
        <v>72</v>
      </c>
      <c r="G192" s="267">
        <f t="shared" si="147"/>
        <v>175</v>
      </c>
      <c r="H192" s="267">
        <f t="shared" si="148"/>
        <v>156</v>
      </c>
      <c r="I192" s="268">
        <f t="shared" si="149"/>
        <v>26966806</v>
      </c>
      <c r="J192" s="268">
        <f t="shared" si="150"/>
        <v>5</v>
      </c>
      <c r="K192" s="269">
        <f t="shared" si="151"/>
        <v>1.08</v>
      </c>
      <c r="L192" s="319">
        <f t="shared" ref="L192:L201" si="180">SUMIF($AN$4:$AN$22,D192,$BI$4:$BI$22)</f>
        <v>1.03</v>
      </c>
      <c r="M192" s="271">
        <f t="shared" si="153"/>
        <v>25067571.813978184</v>
      </c>
      <c r="N192" s="271">
        <f t="shared" si="154"/>
        <v>28255158.635856133</v>
      </c>
      <c r="O192" s="271">
        <f t="shared" si="155"/>
        <v>29997874.994400002</v>
      </c>
      <c r="P192" s="271">
        <f t="shared" si="156"/>
        <v>31848078.284639321</v>
      </c>
      <c r="Q192" s="272">
        <f t="shared" si="157"/>
        <v>29997874.994400002</v>
      </c>
      <c r="R192" s="271">
        <f t="shared" si="157"/>
        <v>31848078.284639321</v>
      </c>
      <c r="S192" s="271">
        <f t="shared" si="158"/>
        <v>33812398.065325104</v>
      </c>
      <c r="T192" s="271"/>
      <c r="U192" s="271">
        <f t="shared" si="159"/>
        <v>3910541202.9805965</v>
      </c>
      <c r="V192" s="271">
        <f t="shared" si="160"/>
        <v>4407804747.1935568</v>
      </c>
      <c r="W192" s="271">
        <f t="shared" si="161"/>
        <v>4679668499.1264</v>
      </c>
      <c r="X192" s="272">
        <f t="shared" si="162"/>
        <v>4968300212.4037342</v>
      </c>
      <c r="Y192" s="272">
        <f t="shared" si="163"/>
        <v>4679668499.1264</v>
      </c>
      <c r="Z192" s="271">
        <f t="shared" si="164"/>
        <v>4968300212.4037342</v>
      </c>
      <c r="AA192" s="271">
        <f t="shared" si="169"/>
        <v>5274734098.1907158</v>
      </c>
      <c r="AB192" s="271"/>
      <c r="AC192" s="33" t="str">
        <f t="shared" si="165"/>
        <v>BERTAHAP</v>
      </c>
      <c r="AD192" s="273">
        <f t="shared" si="166"/>
        <v>0</v>
      </c>
      <c r="AE192" s="274">
        <v>2</v>
      </c>
      <c r="AF192" s="275"/>
      <c r="AG192" s="271" t="e">
        <f>IF(AF192&gt;#REF!,"LB","KR")</f>
        <v>#REF!</v>
      </c>
      <c r="AH192" s="275">
        <v>4301596000</v>
      </c>
      <c r="AI192" s="275">
        <v>4848586000</v>
      </c>
      <c r="AJ192" s="275">
        <v>5147636000</v>
      </c>
      <c r="AK192" s="276">
        <v>5465131000</v>
      </c>
      <c r="AL192" s="276">
        <v>5147636000</v>
      </c>
      <c r="AM192" s="275">
        <v>5465131000</v>
      </c>
      <c r="AN192" s="275">
        <f t="shared" si="125"/>
        <v>5802208000</v>
      </c>
      <c r="AO192" s="16"/>
      <c r="AP192" s="16"/>
      <c r="AQ192" s="278">
        <f t="shared" si="167"/>
        <v>-407198.77059999853</v>
      </c>
      <c r="AR192" s="279"/>
      <c r="AS192" s="280"/>
      <c r="AT192" s="280"/>
      <c r="AU192" s="280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290">
        <v>46</v>
      </c>
      <c r="BT192" s="283" t="s">
        <v>174</v>
      </c>
      <c r="BU192" s="283" t="str">
        <f>F239</f>
        <v>3BR-1</v>
      </c>
      <c r="BV192" s="284" t="str">
        <f>D239</f>
        <v>01</v>
      </c>
      <c r="BW192" s="285">
        <f>G239</f>
        <v>175</v>
      </c>
      <c r="BX192" s="285">
        <f>H239</f>
        <v>156</v>
      </c>
      <c r="BY192" s="286">
        <f>O239</f>
        <v>29997874.994400002</v>
      </c>
      <c r="BZ192" s="286">
        <f>AH239</f>
        <v>4301596000</v>
      </c>
      <c r="CA192" s="286">
        <f>AI239</f>
        <v>4848586000</v>
      </c>
      <c r="CB192" s="286">
        <f>AJ239</f>
        <v>5147636000</v>
      </c>
      <c r="CC192" s="286">
        <f>AK239</f>
        <v>5465131000</v>
      </c>
      <c r="CD192" s="286">
        <f>AN239</f>
        <v>5802208000</v>
      </c>
      <c r="CE192" s="16">
        <v>2</v>
      </c>
      <c r="CF192" s="43">
        <f t="shared" si="170"/>
        <v>5456494160</v>
      </c>
      <c r="CG192" s="197">
        <f t="shared" si="170"/>
        <v>5793038860</v>
      </c>
    </row>
    <row r="193" spans="1:85">
      <c r="A193" s="3">
        <f t="shared" si="168"/>
        <v>154</v>
      </c>
      <c r="B193" s="263">
        <v>2</v>
      </c>
      <c r="C193" s="264" t="s">
        <v>173</v>
      </c>
      <c r="D193" s="265" t="s">
        <v>29</v>
      </c>
      <c r="E193" s="266"/>
      <c r="F193" s="41" t="s">
        <v>74</v>
      </c>
      <c r="G193" s="267">
        <f t="shared" si="147"/>
        <v>85</v>
      </c>
      <c r="H193" s="267">
        <f t="shared" si="148"/>
        <v>74</v>
      </c>
      <c r="I193" s="268">
        <f t="shared" si="149"/>
        <v>26966806</v>
      </c>
      <c r="J193" s="268">
        <f t="shared" si="150"/>
        <v>1</v>
      </c>
      <c r="K193" s="269">
        <f t="shared" si="151"/>
        <v>1.06</v>
      </c>
      <c r="L193" s="319">
        <f t="shared" si="180"/>
        <v>1.03</v>
      </c>
      <c r="M193" s="271">
        <f t="shared" si="153"/>
        <v>24603357.52112674</v>
      </c>
      <c r="N193" s="271">
        <f t="shared" si="154"/>
        <v>27731914.957414355</v>
      </c>
      <c r="O193" s="271">
        <f t="shared" si="155"/>
        <v>29442358.790800005</v>
      </c>
      <c r="P193" s="271">
        <f t="shared" si="156"/>
        <v>31258299.057146005</v>
      </c>
      <c r="Q193" s="272">
        <f t="shared" si="157"/>
        <v>29442358.790800005</v>
      </c>
      <c r="R193" s="271">
        <f t="shared" si="157"/>
        <v>31258299.057146005</v>
      </c>
      <c r="S193" s="271">
        <f t="shared" si="158"/>
        <v>33186242.545596864</v>
      </c>
      <c r="T193" s="271"/>
      <c r="U193" s="271">
        <f t="shared" si="159"/>
        <v>1820648456.5633788</v>
      </c>
      <c r="V193" s="271">
        <f t="shared" si="160"/>
        <v>2052161706.8486624</v>
      </c>
      <c r="W193" s="271">
        <f t="shared" si="161"/>
        <v>2178734550.5192003</v>
      </c>
      <c r="X193" s="272">
        <f t="shared" si="162"/>
        <v>2313114130.2288046</v>
      </c>
      <c r="Y193" s="272">
        <f t="shared" si="163"/>
        <v>2178734550.5192003</v>
      </c>
      <c r="Z193" s="271">
        <f t="shared" si="164"/>
        <v>2313114130.2288046</v>
      </c>
      <c r="AA193" s="271">
        <f t="shared" si="169"/>
        <v>2455781948.3741679</v>
      </c>
      <c r="AB193" s="271"/>
      <c r="AC193" s="33" t="str">
        <f t="shared" si="165"/>
        <v>BERTAHAP</v>
      </c>
      <c r="AD193" s="273">
        <f t="shared" si="166"/>
        <v>0</v>
      </c>
      <c r="AE193" s="274">
        <v>2</v>
      </c>
      <c r="AF193" s="275"/>
      <c r="AG193" s="271" t="e">
        <f>IF(AF193&gt;#REF!,"LB","KR")</f>
        <v>#REF!</v>
      </c>
      <c r="AH193" s="275">
        <v>2002714000</v>
      </c>
      <c r="AI193" s="275">
        <v>2257378000</v>
      </c>
      <c r="AJ193" s="275">
        <v>2396609000</v>
      </c>
      <c r="AK193" s="276">
        <v>2544426000</v>
      </c>
      <c r="AL193" s="276">
        <v>2396609000</v>
      </c>
      <c r="AM193" s="275">
        <v>2544426000</v>
      </c>
      <c r="AN193" s="275">
        <f t="shared" si="125"/>
        <v>2701361000</v>
      </c>
      <c r="AO193" s="16"/>
      <c r="AP193" s="16"/>
      <c r="AQ193" s="278">
        <f t="shared" si="167"/>
        <v>-962714.9741999954</v>
      </c>
      <c r="AR193" s="279"/>
      <c r="AS193" s="280"/>
      <c r="AT193" s="280"/>
      <c r="AU193" s="280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290">
        <v>47</v>
      </c>
      <c r="BT193" s="283" t="s">
        <v>175</v>
      </c>
      <c r="BU193" s="283" t="str">
        <f>F267</f>
        <v>3BR-1</v>
      </c>
      <c r="BV193" s="284" t="str">
        <f>D267</f>
        <v>01</v>
      </c>
      <c r="BW193" s="285">
        <f t="shared" ref="BW193:BX195" si="181">G267</f>
        <v>175</v>
      </c>
      <c r="BX193" s="285">
        <f t="shared" si="181"/>
        <v>156</v>
      </c>
      <c r="BY193" s="286">
        <f>O267</f>
        <v>29561012.737199999</v>
      </c>
      <c r="BZ193" s="286">
        <f t="shared" ref="BZ193:CC195" si="182">AH267</f>
        <v>4238951000</v>
      </c>
      <c r="CA193" s="286">
        <f t="shared" si="182"/>
        <v>4777975000</v>
      </c>
      <c r="CB193" s="286">
        <f t="shared" si="182"/>
        <v>5072670000</v>
      </c>
      <c r="CC193" s="286">
        <f t="shared" si="182"/>
        <v>5385541000</v>
      </c>
      <c r="CD193" s="286">
        <f>AN267</f>
        <v>5717710000</v>
      </c>
      <c r="CE193" s="16">
        <v>5</v>
      </c>
      <c r="CF193" s="43">
        <f t="shared" si="170"/>
        <v>2540405540</v>
      </c>
      <c r="CG193" s="197">
        <f t="shared" si="170"/>
        <v>2697091560</v>
      </c>
    </row>
    <row r="194" spans="1:85">
      <c r="A194" s="3">
        <f t="shared" si="168"/>
        <v>155</v>
      </c>
      <c r="B194" s="263">
        <v>3</v>
      </c>
      <c r="C194" s="264" t="s">
        <v>173</v>
      </c>
      <c r="D194" s="265" t="s">
        <v>32</v>
      </c>
      <c r="E194" s="266"/>
      <c r="F194" s="41" t="s">
        <v>56</v>
      </c>
      <c r="G194" s="267">
        <f t="shared" si="147"/>
        <v>85</v>
      </c>
      <c r="H194" s="267">
        <f t="shared" si="148"/>
        <v>74</v>
      </c>
      <c r="I194" s="268">
        <f t="shared" si="149"/>
        <v>26966806</v>
      </c>
      <c r="J194" s="268">
        <f t="shared" si="150"/>
        <v>1</v>
      </c>
      <c r="K194" s="269">
        <f t="shared" si="151"/>
        <v>1.06</v>
      </c>
      <c r="L194" s="319">
        <f t="shared" si="180"/>
        <v>1.03</v>
      </c>
      <c r="M194" s="271">
        <f t="shared" si="153"/>
        <v>24603357.52112674</v>
      </c>
      <c r="N194" s="271">
        <f t="shared" si="154"/>
        <v>27731914.957414355</v>
      </c>
      <c r="O194" s="271">
        <f t="shared" si="155"/>
        <v>29442358.790800005</v>
      </c>
      <c r="P194" s="271">
        <f t="shared" si="156"/>
        <v>31258299.057146005</v>
      </c>
      <c r="Q194" s="272">
        <f t="shared" si="157"/>
        <v>29442358.790800005</v>
      </c>
      <c r="R194" s="271">
        <f t="shared" si="157"/>
        <v>31258299.057146005</v>
      </c>
      <c r="S194" s="271">
        <f t="shared" si="158"/>
        <v>33186242.545596864</v>
      </c>
      <c r="T194" s="271"/>
      <c r="U194" s="271">
        <f t="shared" si="159"/>
        <v>1820648456.5633788</v>
      </c>
      <c r="V194" s="271">
        <f t="shared" si="160"/>
        <v>2052161706.8486624</v>
      </c>
      <c r="W194" s="271">
        <f t="shared" si="161"/>
        <v>2178734550.5192003</v>
      </c>
      <c r="X194" s="272">
        <f t="shared" si="162"/>
        <v>2313114130.2288046</v>
      </c>
      <c r="Y194" s="272">
        <f t="shared" si="163"/>
        <v>2178734550.5192003</v>
      </c>
      <c r="Z194" s="271">
        <f t="shared" si="164"/>
        <v>2313114130.2288046</v>
      </c>
      <c r="AA194" s="271">
        <f t="shared" si="169"/>
        <v>2455781948.3741679</v>
      </c>
      <c r="AB194" s="271"/>
      <c r="AC194" s="33" t="str">
        <f t="shared" si="165"/>
        <v>BERTAHAP</v>
      </c>
      <c r="AD194" s="273">
        <f t="shared" si="166"/>
        <v>0</v>
      </c>
      <c r="AE194" s="274">
        <v>2</v>
      </c>
      <c r="AF194" s="275"/>
      <c r="AG194" s="271" t="e">
        <f>IF(AF194&gt;#REF!,"LB","KR")</f>
        <v>#REF!</v>
      </c>
      <c r="AH194" s="275">
        <v>2002714000</v>
      </c>
      <c r="AI194" s="275">
        <v>2257378000</v>
      </c>
      <c r="AJ194" s="275">
        <v>2396609000</v>
      </c>
      <c r="AK194" s="276">
        <v>2544426000</v>
      </c>
      <c r="AL194" s="276">
        <v>2396609000</v>
      </c>
      <c r="AM194" s="275">
        <v>2544426000</v>
      </c>
      <c r="AN194" s="275">
        <f t="shared" si="125"/>
        <v>2701361000</v>
      </c>
      <c r="AO194" s="16"/>
      <c r="AP194" s="16"/>
      <c r="AQ194" s="278">
        <f t="shared" si="167"/>
        <v>-962714.9741999954</v>
      </c>
      <c r="AR194" s="279"/>
      <c r="AS194" s="280"/>
      <c r="AT194" s="280"/>
      <c r="AU194" s="280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290">
        <v>48</v>
      </c>
      <c r="BT194" s="283" t="s">
        <v>176</v>
      </c>
      <c r="BU194" s="283" t="str">
        <f>F268</f>
        <v>2BR-3</v>
      </c>
      <c r="BV194" s="284" t="str">
        <f>D268</f>
        <v>03</v>
      </c>
      <c r="BW194" s="285">
        <f t="shared" si="181"/>
        <v>85</v>
      </c>
      <c r="BX194" s="285">
        <f t="shared" si="181"/>
        <v>74</v>
      </c>
      <c r="BY194" s="286">
        <f>O268</f>
        <v>29013586.575399999</v>
      </c>
      <c r="BZ194" s="286">
        <f t="shared" si="182"/>
        <v>1973548000</v>
      </c>
      <c r="CA194" s="286">
        <f t="shared" si="182"/>
        <v>2224504000</v>
      </c>
      <c r="CB194" s="286">
        <f t="shared" si="182"/>
        <v>2361706000</v>
      </c>
      <c r="CC194" s="286">
        <f t="shared" si="182"/>
        <v>2507371000</v>
      </c>
      <c r="CD194" s="286">
        <f>AN268</f>
        <v>2662020000</v>
      </c>
      <c r="CE194" s="16">
        <v>8</v>
      </c>
      <c r="CF194" s="43">
        <f t="shared" si="170"/>
        <v>2540405540</v>
      </c>
      <c r="CG194" s="197">
        <f t="shared" si="170"/>
        <v>2697091560</v>
      </c>
    </row>
    <row r="195" spans="1:85">
      <c r="A195" s="3">
        <f t="shared" si="168"/>
        <v>156</v>
      </c>
      <c r="B195" s="263">
        <v>4</v>
      </c>
      <c r="C195" s="264" t="s">
        <v>173</v>
      </c>
      <c r="D195" s="265" t="s">
        <v>38</v>
      </c>
      <c r="E195" s="266"/>
      <c r="F195" s="41" t="s">
        <v>58</v>
      </c>
      <c r="G195" s="267">
        <f t="shared" si="147"/>
        <v>101</v>
      </c>
      <c r="H195" s="267">
        <f t="shared" si="148"/>
        <v>90</v>
      </c>
      <c r="I195" s="268">
        <f t="shared" si="149"/>
        <v>26966806</v>
      </c>
      <c r="J195" s="268">
        <f t="shared" si="150"/>
        <v>1</v>
      </c>
      <c r="K195" s="269">
        <f t="shared" si="151"/>
        <v>1.06</v>
      </c>
      <c r="L195" s="319">
        <f t="shared" si="180"/>
        <v>1.03</v>
      </c>
      <c r="M195" s="271">
        <f t="shared" si="153"/>
        <v>24603357.52112674</v>
      </c>
      <c r="N195" s="271">
        <f t="shared" si="154"/>
        <v>27731914.957414355</v>
      </c>
      <c r="O195" s="271">
        <f t="shared" si="155"/>
        <v>29442358.790800005</v>
      </c>
      <c r="P195" s="271">
        <f t="shared" si="156"/>
        <v>31258299.057146005</v>
      </c>
      <c r="Q195" s="272">
        <f t="shared" si="157"/>
        <v>29442358.790800005</v>
      </c>
      <c r="R195" s="271">
        <f t="shared" si="157"/>
        <v>31258299.057146005</v>
      </c>
      <c r="S195" s="271">
        <f t="shared" si="158"/>
        <v>33186242.545596864</v>
      </c>
      <c r="T195" s="271"/>
      <c r="U195" s="271">
        <f t="shared" si="159"/>
        <v>2214302176.9014068</v>
      </c>
      <c r="V195" s="271">
        <f t="shared" si="160"/>
        <v>2495872346.1672921</v>
      </c>
      <c r="W195" s="271">
        <f t="shared" si="161"/>
        <v>2649812291.1720004</v>
      </c>
      <c r="X195" s="272">
        <f t="shared" si="162"/>
        <v>2813246915.1431403</v>
      </c>
      <c r="Y195" s="272">
        <f t="shared" si="163"/>
        <v>2649812291.1720004</v>
      </c>
      <c r="Z195" s="271">
        <f t="shared" si="164"/>
        <v>2813246915.1431403</v>
      </c>
      <c r="AA195" s="271">
        <f t="shared" si="169"/>
        <v>2986761829.1037178</v>
      </c>
      <c r="AB195" s="271"/>
      <c r="AC195" s="33" t="str">
        <f t="shared" si="165"/>
        <v>BERTAHAP</v>
      </c>
      <c r="AD195" s="273">
        <f t="shared" si="166"/>
        <v>0</v>
      </c>
      <c r="AE195" s="274">
        <v>2</v>
      </c>
      <c r="AF195" s="275"/>
      <c r="AG195" s="271" t="e">
        <f>IF(AF195&gt;#REF!,"LB","KR")</f>
        <v>#REF!</v>
      </c>
      <c r="AH195" s="275">
        <v>2435733000</v>
      </c>
      <c r="AI195" s="275">
        <v>2745460000</v>
      </c>
      <c r="AJ195" s="275">
        <v>2914794000</v>
      </c>
      <c r="AK195" s="276">
        <v>3094572000</v>
      </c>
      <c r="AL195" s="276">
        <v>2914794000</v>
      </c>
      <c r="AM195" s="275">
        <v>3094572000</v>
      </c>
      <c r="AN195" s="275">
        <f t="shared" si="125"/>
        <v>3285439000</v>
      </c>
      <c r="AO195" s="16"/>
      <c r="AP195" s="16"/>
      <c r="AQ195" s="278">
        <f t="shared" si="167"/>
        <v>-962714.9741999954</v>
      </c>
      <c r="AR195" s="279"/>
      <c r="AS195" s="280"/>
      <c r="AT195" s="280"/>
      <c r="AU195" s="280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290"/>
      <c r="BT195" s="283"/>
      <c r="BU195" s="283" t="str">
        <f>F269</f>
        <v>2BR-5</v>
      </c>
      <c r="BV195" s="284" t="str">
        <f>D269</f>
        <v>05</v>
      </c>
      <c r="BW195" s="285">
        <f t="shared" si="181"/>
        <v>85</v>
      </c>
      <c r="BX195" s="285">
        <f t="shared" si="181"/>
        <v>74</v>
      </c>
      <c r="BY195" s="286">
        <f>O269</f>
        <v>29013586.575399999</v>
      </c>
      <c r="BZ195" s="286">
        <f t="shared" si="182"/>
        <v>1973548000</v>
      </c>
      <c r="CA195" s="286">
        <f t="shared" si="182"/>
        <v>2224504000</v>
      </c>
      <c r="CB195" s="286">
        <f t="shared" si="182"/>
        <v>2361706000</v>
      </c>
      <c r="CC195" s="286">
        <f t="shared" si="182"/>
        <v>2507371000</v>
      </c>
      <c r="CD195" s="286">
        <f>AN269</f>
        <v>2662020000</v>
      </c>
      <c r="CE195" s="16"/>
      <c r="CF195" s="43">
        <f t="shared" si="170"/>
        <v>3089681640</v>
      </c>
      <c r="CG195" s="197">
        <f t="shared" si="170"/>
        <v>3280246320</v>
      </c>
    </row>
    <row r="196" spans="1:85">
      <c r="A196" s="3">
        <f t="shared" si="168"/>
        <v>157</v>
      </c>
      <c r="B196" s="263">
        <v>5</v>
      </c>
      <c r="C196" s="264" t="s">
        <v>173</v>
      </c>
      <c r="D196" s="265" t="s">
        <v>44</v>
      </c>
      <c r="E196" s="266"/>
      <c r="F196" s="41" t="s">
        <v>60</v>
      </c>
      <c r="G196" s="267">
        <f t="shared" si="147"/>
        <v>101</v>
      </c>
      <c r="H196" s="267">
        <f t="shared" si="148"/>
        <v>90</v>
      </c>
      <c r="I196" s="268">
        <f t="shared" si="149"/>
        <v>26966806</v>
      </c>
      <c r="J196" s="268">
        <f t="shared" si="150"/>
        <v>1</v>
      </c>
      <c r="K196" s="269">
        <f t="shared" si="151"/>
        <v>1.06</v>
      </c>
      <c r="L196" s="319">
        <f t="shared" si="180"/>
        <v>1.03</v>
      </c>
      <c r="M196" s="271">
        <f t="shared" si="153"/>
        <v>24603357.52112674</v>
      </c>
      <c r="N196" s="271">
        <f t="shared" si="154"/>
        <v>27731914.957414355</v>
      </c>
      <c r="O196" s="271">
        <f t="shared" si="155"/>
        <v>29442358.790800005</v>
      </c>
      <c r="P196" s="271">
        <f t="shared" si="156"/>
        <v>31258299.057146005</v>
      </c>
      <c r="Q196" s="272">
        <f t="shared" si="157"/>
        <v>29442358.790800005</v>
      </c>
      <c r="R196" s="271">
        <f t="shared" si="157"/>
        <v>31258299.057146005</v>
      </c>
      <c r="S196" s="271">
        <f t="shared" si="158"/>
        <v>33186242.545596864</v>
      </c>
      <c r="T196" s="271"/>
      <c r="U196" s="271">
        <f t="shared" si="159"/>
        <v>2214302176.9014068</v>
      </c>
      <c r="V196" s="271">
        <f t="shared" si="160"/>
        <v>2495872346.1672921</v>
      </c>
      <c r="W196" s="271">
        <f t="shared" si="161"/>
        <v>2649812291.1720004</v>
      </c>
      <c r="X196" s="272">
        <f t="shared" si="162"/>
        <v>2813246915.1431403</v>
      </c>
      <c r="Y196" s="272">
        <f t="shared" si="163"/>
        <v>2649812291.1720004</v>
      </c>
      <c r="Z196" s="271">
        <f t="shared" si="164"/>
        <v>2813246915.1431403</v>
      </c>
      <c r="AA196" s="271">
        <f t="shared" si="169"/>
        <v>2986761829.1037178</v>
      </c>
      <c r="AB196" s="271"/>
      <c r="AC196" s="33" t="str">
        <f t="shared" si="165"/>
        <v>BERTAHAP</v>
      </c>
      <c r="AD196" s="273">
        <f t="shared" si="166"/>
        <v>0</v>
      </c>
      <c r="AE196" s="274">
        <v>2</v>
      </c>
      <c r="AF196" s="275"/>
      <c r="AG196" s="271" t="e">
        <f>IF(AF196&gt;#REF!,"LB","KR")</f>
        <v>#REF!</v>
      </c>
      <c r="AH196" s="275">
        <v>2435733000</v>
      </c>
      <c r="AI196" s="275">
        <v>2745460000</v>
      </c>
      <c r="AJ196" s="275">
        <v>2914794000</v>
      </c>
      <c r="AK196" s="276">
        <v>3094572000</v>
      </c>
      <c r="AL196" s="276">
        <v>2914794000</v>
      </c>
      <c r="AM196" s="275">
        <v>3094572000</v>
      </c>
      <c r="AN196" s="275">
        <f t="shared" si="125"/>
        <v>3285439000</v>
      </c>
      <c r="AO196" s="16"/>
      <c r="AP196" s="16"/>
      <c r="AQ196" s="278">
        <f t="shared" si="167"/>
        <v>-962714.9741999954</v>
      </c>
      <c r="AR196" s="279"/>
      <c r="AS196" s="280"/>
      <c r="AT196" s="280"/>
      <c r="AU196" s="280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290"/>
      <c r="BT196" s="283"/>
      <c r="BU196" s="283" t="str">
        <f>F272</f>
        <v>2BR-17</v>
      </c>
      <c r="BV196" s="284">
        <f>D272</f>
        <v>17</v>
      </c>
      <c r="BW196" s="285">
        <f>G272</f>
        <v>85</v>
      </c>
      <c r="BX196" s="285">
        <f>H272</f>
        <v>74</v>
      </c>
      <c r="BY196" s="286">
        <f>O272</f>
        <v>29013586.575399999</v>
      </c>
      <c r="BZ196" s="286">
        <f t="shared" ref="BZ196:CC197" si="183">AH272</f>
        <v>1973548000</v>
      </c>
      <c r="CA196" s="286">
        <f t="shared" si="183"/>
        <v>2224504000</v>
      </c>
      <c r="CB196" s="286">
        <f t="shared" si="183"/>
        <v>2361706000</v>
      </c>
      <c r="CC196" s="286">
        <f t="shared" si="183"/>
        <v>2507371000</v>
      </c>
      <c r="CD196" s="286">
        <f>AN272</f>
        <v>2662020000</v>
      </c>
      <c r="CE196" s="16"/>
      <c r="CF196" s="43">
        <f t="shared" si="170"/>
        <v>3089681640</v>
      </c>
      <c r="CG196" s="197">
        <f t="shared" si="170"/>
        <v>3280246320</v>
      </c>
    </row>
    <row r="197" spans="1:85">
      <c r="A197" s="3">
        <f t="shared" si="168"/>
        <v>158</v>
      </c>
      <c r="B197" s="263">
        <v>6</v>
      </c>
      <c r="C197" s="264" t="s">
        <v>173</v>
      </c>
      <c r="D197" s="299">
        <v>11</v>
      </c>
      <c r="E197" s="266"/>
      <c r="F197" s="41" t="s">
        <v>62</v>
      </c>
      <c r="G197" s="267">
        <f t="shared" si="147"/>
        <v>101</v>
      </c>
      <c r="H197" s="267">
        <f t="shared" si="148"/>
        <v>90</v>
      </c>
      <c r="I197" s="268">
        <f t="shared" si="149"/>
        <v>26966806</v>
      </c>
      <c r="J197" s="268">
        <f t="shared" si="150"/>
        <v>1</v>
      </c>
      <c r="K197" s="269">
        <f t="shared" si="151"/>
        <v>1.06</v>
      </c>
      <c r="L197" s="319">
        <f t="shared" si="180"/>
        <v>1.03</v>
      </c>
      <c r="M197" s="271">
        <f t="shared" si="153"/>
        <v>24603357.52112674</v>
      </c>
      <c r="N197" s="271">
        <f t="shared" si="154"/>
        <v>27731914.957414355</v>
      </c>
      <c r="O197" s="271">
        <f t="shared" si="155"/>
        <v>29442358.790800005</v>
      </c>
      <c r="P197" s="271">
        <f t="shared" si="156"/>
        <v>31258299.057146005</v>
      </c>
      <c r="Q197" s="272">
        <f t="shared" si="157"/>
        <v>29442358.790800005</v>
      </c>
      <c r="R197" s="271">
        <f t="shared" si="157"/>
        <v>31258299.057146005</v>
      </c>
      <c r="S197" s="271">
        <f t="shared" si="158"/>
        <v>33186242.545596864</v>
      </c>
      <c r="T197" s="271"/>
      <c r="U197" s="271">
        <f t="shared" si="159"/>
        <v>2214302176.9014068</v>
      </c>
      <c r="V197" s="271">
        <f t="shared" si="160"/>
        <v>2495872346.1672921</v>
      </c>
      <c r="W197" s="271">
        <f t="shared" si="161"/>
        <v>2649812291.1720004</v>
      </c>
      <c r="X197" s="272">
        <f t="shared" si="162"/>
        <v>2813246915.1431403</v>
      </c>
      <c r="Y197" s="272">
        <f t="shared" si="163"/>
        <v>2649812291.1720004</v>
      </c>
      <c r="Z197" s="271">
        <f t="shared" si="164"/>
        <v>2813246915.1431403</v>
      </c>
      <c r="AA197" s="271">
        <f t="shared" si="169"/>
        <v>2986761829.1037178</v>
      </c>
      <c r="AB197" s="271"/>
      <c r="AC197" s="33" t="str">
        <f t="shared" si="165"/>
        <v>BERTAHAP</v>
      </c>
      <c r="AD197" s="273">
        <f t="shared" si="166"/>
        <v>0</v>
      </c>
      <c r="AE197" s="274">
        <v>2</v>
      </c>
      <c r="AF197" s="275"/>
      <c r="AG197" s="271" t="e">
        <f>IF(AF197&gt;#REF!,"LB","KR")</f>
        <v>#REF!</v>
      </c>
      <c r="AH197" s="275">
        <v>2435733000</v>
      </c>
      <c r="AI197" s="275">
        <v>2745460000</v>
      </c>
      <c r="AJ197" s="275">
        <v>2914794000</v>
      </c>
      <c r="AK197" s="276">
        <v>3094572000</v>
      </c>
      <c r="AL197" s="276">
        <v>2914794000</v>
      </c>
      <c r="AM197" s="275">
        <v>3094572000</v>
      </c>
      <c r="AN197" s="275">
        <f t="shared" si="125"/>
        <v>3285439000</v>
      </c>
      <c r="AO197" s="16"/>
      <c r="AP197" s="16"/>
      <c r="AQ197" s="278">
        <f t="shared" si="167"/>
        <v>-962714.9741999954</v>
      </c>
      <c r="AR197" s="279"/>
      <c r="AS197" s="280"/>
      <c r="AT197" s="280"/>
      <c r="AU197" s="280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290"/>
      <c r="BT197" s="283"/>
      <c r="BU197" s="283" t="str">
        <f>F273</f>
        <v>3BR-19</v>
      </c>
      <c r="BV197" s="284">
        <f>D273</f>
        <v>19</v>
      </c>
      <c r="BW197" s="285">
        <f>G273</f>
        <v>138</v>
      </c>
      <c r="BX197" s="285">
        <f>H273</f>
        <v>120</v>
      </c>
      <c r="BY197" s="286">
        <f>O273</f>
        <v>29013586.575399999</v>
      </c>
      <c r="BZ197" s="286">
        <f t="shared" si="183"/>
        <v>3200348000</v>
      </c>
      <c r="CA197" s="286">
        <f t="shared" si="183"/>
        <v>3607303000</v>
      </c>
      <c r="CB197" s="286">
        <f t="shared" si="183"/>
        <v>3829794000</v>
      </c>
      <c r="CC197" s="286">
        <f t="shared" si="183"/>
        <v>4066007000</v>
      </c>
      <c r="CD197" s="286">
        <f>AN273</f>
        <v>4316790000</v>
      </c>
      <c r="CE197" s="16"/>
      <c r="CF197" s="43">
        <f t="shared" si="170"/>
        <v>3089681640</v>
      </c>
      <c r="CG197" s="197">
        <f t="shared" si="170"/>
        <v>3280246320</v>
      </c>
    </row>
    <row r="198" spans="1:85">
      <c r="A198" s="3">
        <f t="shared" si="168"/>
        <v>159</v>
      </c>
      <c r="B198" s="263">
        <v>7</v>
      </c>
      <c r="C198" s="264" t="s">
        <v>173</v>
      </c>
      <c r="D198" s="299">
        <v>15</v>
      </c>
      <c r="E198" s="266"/>
      <c r="F198" s="41" t="s">
        <v>64</v>
      </c>
      <c r="G198" s="267">
        <f t="shared" si="147"/>
        <v>101</v>
      </c>
      <c r="H198" s="267">
        <f t="shared" si="148"/>
        <v>90</v>
      </c>
      <c r="I198" s="268">
        <f t="shared" si="149"/>
        <v>26966806</v>
      </c>
      <c r="J198" s="268">
        <f t="shared" si="150"/>
        <v>1</v>
      </c>
      <c r="K198" s="269">
        <f t="shared" si="151"/>
        <v>1.06</v>
      </c>
      <c r="L198" s="319">
        <f t="shared" si="180"/>
        <v>1.03</v>
      </c>
      <c r="M198" s="271">
        <f t="shared" si="153"/>
        <v>24603357.52112674</v>
      </c>
      <c r="N198" s="271">
        <f t="shared" si="154"/>
        <v>27731914.957414355</v>
      </c>
      <c r="O198" s="271">
        <f t="shared" si="155"/>
        <v>29442358.790800005</v>
      </c>
      <c r="P198" s="271">
        <f t="shared" si="156"/>
        <v>31258299.057146005</v>
      </c>
      <c r="Q198" s="272">
        <f t="shared" si="157"/>
        <v>29442358.790800005</v>
      </c>
      <c r="R198" s="271">
        <f t="shared" si="157"/>
        <v>31258299.057146005</v>
      </c>
      <c r="S198" s="271">
        <f t="shared" si="158"/>
        <v>33186242.545596864</v>
      </c>
      <c r="T198" s="271"/>
      <c r="U198" s="271">
        <f t="shared" si="159"/>
        <v>2214302176.9014068</v>
      </c>
      <c r="V198" s="271">
        <f t="shared" si="160"/>
        <v>2495872346.1672921</v>
      </c>
      <c r="W198" s="271">
        <f t="shared" si="161"/>
        <v>2649812291.1720004</v>
      </c>
      <c r="X198" s="272">
        <f t="shared" si="162"/>
        <v>2813246915.1431403</v>
      </c>
      <c r="Y198" s="272">
        <f t="shared" si="163"/>
        <v>2649812291.1720004</v>
      </c>
      <c r="Z198" s="271">
        <f t="shared" si="164"/>
        <v>2813246915.1431403</v>
      </c>
      <c r="AA198" s="271">
        <f t="shared" si="169"/>
        <v>2986761829.1037178</v>
      </c>
      <c r="AB198" s="271"/>
      <c r="AC198" s="33" t="str">
        <f t="shared" si="165"/>
        <v>BERTAHAP</v>
      </c>
      <c r="AD198" s="273">
        <f t="shared" si="166"/>
        <v>0</v>
      </c>
      <c r="AE198" s="274">
        <v>2</v>
      </c>
      <c r="AF198" s="275"/>
      <c r="AG198" s="271" t="e">
        <f>IF(AF198&gt;#REF!,"LB","KR")</f>
        <v>#REF!</v>
      </c>
      <c r="AH198" s="275">
        <v>2435733000</v>
      </c>
      <c r="AI198" s="275">
        <v>2745460000</v>
      </c>
      <c r="AJ198" s="275">
        <v>2914794000</v>
      </c>
      <c r="AK198" s="276">
        <v>3094572000</v>
      </c>
      <c r="AL198" s="276">
        <v>2914794000</v>
      </c>
      <c r="AM198" s="275">
        <v>3094572000</v>
      </c>
      <c r="AN198" s="275">
        <f t="shared" si="125"/>
        <v>3285439000</v>
      </c>
      <c r="AO198" s="16"/>
      <c r="AP198" s="16"/>
      <c r="AQ198" s="278">
        <f t="shared" si="167"/>
        <v>-962714.9741999954</v>
      </c>
      <c r="AR198" s="279"/>
      <c r="AS198" s="280"/>
      <c r="AT198" s="280"/>
      <c r="AU198" s="280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290">
        <v>49</v>
      </c>
      <c r="BT198" s="283" t="s">
        <v>177</v>
      </c>
      <c r="BU198" s="283" t="str">
        <f t="shared" ref="BU198:BU205" si="184">F284</f>
        <v>2BR-3</v>
      </c>
      <c r="BV198" s="284" t="str">
        <f t="shared" ref="BV198:BV205" si="185">D284</f>
        <v>03</v>
      </c>
      <c r="BW198" s="285">
        <f t="shared" ref="BW198:BX205" si="186">G284</f>
        <v>85</v>
      </c>
      <c r="BX198" s="285">
        <f t="shared" si="186"/>
        <v>74</v>
      </c>
      <c r="BY198" s="286">
        <f t="shared" ref="BY198:BY205" si="187">O284</f>
        <v>29013586.575399999</v>
      </c>
      <c r="BZ198" s="286">
        <f t="shared" ref="BZ198:CC205" si="188">AH284</f>
        <v>1973548000</v>
      </c>
      <c r="CA198" s="286">
        <f t="shared" si="188"/>
        <v>2224504000</v>
      </c>
      <c r="CB198" s="286">
        <f t="shared" si="188"/>
        <v>2361706000</v>
      </c>
      <c r="CC198" s="286">
        <f t="shared" si="188"/>
        <v>2507371000</v>
      </c>
      <c r="CD198" s="286">
        <f t="shared" ref="CD198:CD205" si="189">AN284</f>
        <v>2662020000</v>
      </c>
      <c r="CE198" s="16">
        <v>24</v>
      </c>
      <c r="CF198" s="43">
        <f t="shared" si="170"/>
        <v>3089681640</v>
      </c>
      <c r="CG198" s="197">
        <f t="shared" si="170"/>
        <v>3280246320</v>
      </c>
    </row>
    <row r="199" spans="1:85">
      <c r="A199" s="3">
        <f t="shared" si="168"/>
        <v>160</v>
      </c>
      <c r="B199" s="263">
        <v>8</v>
      </c>
      <c r="C199" s="264" t="s">
        <v>173</v>
      </c>
      <c r="D199" s="299">
        <v>17</v>
      </c>
      <c r="E199" s="266"/>
      <c r="F199" s="41" t="s">
        <v>67</v>
      </c>
      <c r="G199" s="267">
        <f t="shared" si="147"/>
        <v>85</v>
      </c>
      <c r="H199" s="267">
        <f t="shared" si="148"/>
        <v>74</v>
      </c>
      <c r="I199" s="268">
        <f t="shared" si="149"/>
        <v>26966806</v>
      </c>
      <c r="J199" s="268">
        <f t="shared" si="150"/>
        <v>1</v>
      </c>
      <c r="K199" s="269">
        <f t="shared" si="151"/>
        <v>1.06</v>
      </c>
      <c r="L199" s="319">
        <f t="shared" si="180"/>
        <v>1.03</v>
      </c>
      <c r="M199" s="271">
        <f t="shared" si="153"/>
        <v>24603357.52112674</v>
      </c>
      <c r="N199" s="271">
        <f t="shared" si="154"/>
        <v>27731914.957414355</v>
      </c>
      <c r="O199" s="271">
        <f t="shared" si="155"/>
        <v>29442358.790800005</v>
      </c>
      <c r="P199" s="271">
        <f t="shared" si="156"/>
        <v>31258299.057146005</v>
      </c>
      <c r="Q199" s="272">
        <f t="shared" si="157"/>
        <v>29442358.790800005</v>
      </c>
      <c r="R199" s="271">
        <f t="shared" si="157"/>
        <v>31258299.057146005</v>
      </c>
      <c r="S199" s="271">
        <f t="shared" si="158"/>
        <v>33186242.545596864</v>
      </c>
      <c r="T199" s="271"/>
      <c r="U199" s="271">
        <f t="shared" si="159"/>
        <v>1820648456.5633788</v>
      </c>
      <c r="V199" s="271">
        <f t="shared" si="160"/>
        <v>2052161706.8486624</v>
      </c>
      <c r="W199" s="271">
        <f t="shared" si="161"/>
        <v>2178734550.5192003</v>
      </c>
      <c r="X199" s="272">
        <f t="shared" si="162"/>
        <v>2313114130.2288046</v>
      </c>
      <c r="Y199" s="272">
        <f t="shared" si="163"/>
        <v>2178734550.5192003</v>
      </c>
      <c r="Z199" s="271">
        <f t="shared" si="164"/>
        <v>2313114130.2288046</v>
      </c>
      <c r="AA199" s="271">
        <f t="shared" si="169"/>
        <v>2455781948.3741679</v>
      </c>
      <c r="AB199" s="271"/>
      <c r="AC199" s="33" t="str">
        <f t="shared" si="165"/>
        <v>BERTAHAP</v>
      </c>
      <c r="AD199" s="273">
        <f t="shared" si="166"/>
        <v>0</v>
      </c>
      <c r="AE199" s="274">
        <v>2</v>
      </c>
      <c r="AF199" s="275"/>
      <c r="AG199" s="271" t="e">
        <f>IF(AF199&gt;#REF!,"LB","KR")</f>
        <v>#REF!</v>
      </c>
      <c r="AH199" s="275">
        <v>2002714000</v>
      </c>
      <c r="AI199" s="275">
        <v>2257378000</v>
      </c>
      <c r="AJ199" s="275">
        <v>2396609000</v>
      </c>
      <c r="AK199" s="276">
        <v>2544426000</v>
      </c>
      <c r="AL199" s="276">
        <v>2396609000</v>
      </c>
      <c r="AM199" s="275">
        <v>2544426000</v>
      </c>
      <c r="AN199" s="275">
        <f t="shared" si="125"/>
        <v>2701361000</v>
      </c>
      <c r="AO199" s="16"/>
      <c r="AP199" s="16"/>
      <c r="AQ199" s="278">
        <f t="shared" si="167"/>
        <v>-962714.9741999954</v>
      </c>
      <c r="AR199" s="279"/>
      <c r="AS199" s="280"/>
      <c r="AT199" s="280"/>
      <c r="AU199" s="280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290"/>
      <c r="BT199" s="283"/>
      <c r="BU199" s="283" t="str">
        <f t="shared" si="184"/>
        <v>2BR-5</v>
      </c>
      <c r="BV199" s="284" t="str">
        <f t="shared" si="185"/>
        <v>05</v>
      </c>
      <c r="BW199" s="285">
        <f t="shared" si="186"/>
        <v>85</v>
      </c>
      <c r="BX199" s="285">
        <f t="shared" si="186"/>
        <v>74</v>
      </c>
      <c r="BY199" s="286">
        <f t="shared" si="187"/>
        <v>29013586.575399999</v>
      </c>
      <c r="BZ199" s="286">
        <f t="shared" si="188"/>
        <v>1973548000</v>
      </c>
      <c r="CA199" s="286">
        <f t="shared" si="188"/>
        <v>2224504000</v>
      </c>
      <c r="CB199" s="286">
        <f t="shared" si="188"/>
        <v>2361706000</v>
      </c>
      <c r="CC199" s="286">
        <f t="shared" si="188"/>
        <v>2507371000</v>
      </c>
      <c r="CD199" s="286">
        <f t="shared" si="189"/>
        <v>2662020000</v>
      </c>
      <c r="CE199" s="16"/>
      <c r="CF199" s="43">
        <f t="shared" si="170"/>
        <v>2540405540</v>
      </c>
      <c r="CG199" s="197">
        <f t="shared" si="170"/>
        <v>2697091560</v>
      </c>
    </row>
    <row r="200" spans="1:85">
      <c r="A200" s="3">
        <f t="shared" si="168"/>
        <v>161</v>
      </c>
      <c r="B200" s="263">
        <v>9</v>
      </c>
      <c r="C200" s="264" t="s">
        <v>173</v>
      </c>
      <c r="D200" s="299">
        <v>19</v>
      </c>
      <c r="E200" s="266"/>
      <c r="F200" s="41" t="s">
        <v>78</v>
      </c>
      <c r="G200" s="267">
        <f t="shared" si="147"/>
        <v>138</v>
      </c>
      <c r="H200" s="267">
        <f t="shared" si="148"/>
        <v>120</v>
      </c>
      <c r="I200" s="268">
        <f t="shared" si="149"/>
        <v>26966806</v>
      </c>
      <c r="J200" s="268">
        <f t="shared" si="150"/>
        <v>1</v>
      </c>
      <c r="K200" s="269">
        <f t="shared" si="151"/>
        <v>1.06</v>
      </c>
      <c r="L200" s="319">
        <f t="shared" si="180"/>
        <v>1.03</v>
      </c>
      <c r="M200" s="271">
        <f t="shared" si="153"/>
        <v>24603357.52112674</v>
      </c>
      <c r="N200" s="271">
        <f t="shared" si="154"/>
        <v>27731914.957414355</v>
      </c>
      <c r="O200" s="271">
        <f t="shared" si="155"/>
        <v>29442358.790800005</v>
      </c>
      <c r="P200" s="271">
        <f t="shared" si="156"/>
        <v>31258299.057146005</v>
      </c>
      <c r="Q200" s="272">
        <f t="shared" si="157"/>
        <v>29442358.790800005</v>
      </c>
      <c r="R200" s="271">
        <f t="shared" si="157"/>
        <v>31258299.057146005</v>
      </c>
      <c r="S200" s="271">
        <f t="shared" si="158"/>
        <v>33186242.545596864</v>
      </c>
      <c r="T200" s="271"/>
      <c r="U200" s="271">
        <f t="shared" si="159"/>
        <v>2952402902.5352087</v>
      </c>
      <c r="V200" s="271">
        <f t="shared" si="160"/>
        <v>3327829794.8897228</v>
      </c>
      <c r="W200" s="271">
        <f t="shared" si="161"/>
        <v>3533083054.8960009</v>
      </c>
      <c r="X200" s="272">
        <f t="shared" si="162"/>
        <v>3750995886.8575206</v>
      </c>
      <c r="Y200" s="272">
        <f t="shared" si="163"/>
        <v>3533083054.8960009</v>
      </c>
      <c r="Z200" s="271">
        <f t="shared" si="164"/>
        <v>3750995886.8575206</v>
      </c>
      <c r="AA200" s="271">
        <f t="shared" si="169"/>
        <v>3982349105.4716239</v>
      </c>
      <c r="AB200" s="271"/>
      <c r="AC200" s="33" t="str">
        <f t="shared" si="165"/>
        <v>BERTAHAP</v>
      </c>
      <c r="AD200" s="273">
        <f t="shared" si="166"/>
        <v>0</v>
      </c>
      <c r="AE200" s="274">
        <v>2</v>
      </c>
      <c r="AF200" s="275"/>
      <c r="AG200" s="271" t="e">
        <f>IF(AF200&gt;#REF!,"LB","KR")</f>
        <v>#REF!</v>
      </c>
      <c r="AH200" s="275">
        <v>3247644000</v>
      </c>
      <c r="AI200" s="275">
        <v>3660613000</v>
      </c>
      <c r="AJ200" s="275">
        <v>3886392000</v>
      </c>
      <c r="AK200" s="276">
        <v>4126096000</v>
      </c>
      <c r="AL200" s="276">
        <v>3886392000</v>
      </c>
      <c r="AM200" s="275">
        <v>4126096000</v>
      </c>
      <c r="AN200" s="275">
        <f t="shared" si="125"/>
        <v>4380585000</v>
      </c>
      <c r="AO200" s="16"/>
      <c r="AP200" s="16"/>
      <c r="AQ200" s="278">
        <f t="shared" si="167"/>
        <v>-962714.9741999954</v>
      </c>
      <c r="AR200" s="279"/>
      <c r="AS200" s="280"/>
      <c r="AT200" s="280"/>
      <c r="AU200" s="280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290"/>
      <c r="BT200" s="310"/>
      <c r="BU200" s="283" t="str">
        <f t="shared" si="184"/>
        <v>2BR-7</v>
      </c>
      <c r="BV200" s="284" t="str">
        <f t="shared" si="185"/>
        <v>07</v>
      </c>
      <c r="BW200" s="285">
        <f t="shared" si="186"/>
        <v>101</v>
      </c>
      <c r="BX200" s="285">
        <f t="shared" si="186"/>
        <v>90</v>
      </c>
      <c r="BY200" s="286">
        <f t="shared" si="187"/>
        <v>29013586.575399999</v>
      </c>
      <c r="BZ200" s="286">
        <f t="shared" si="188"/>
        <v>2400261000</v>
      </c>
      <c r="CA200" s="286">
        <f t="shared" si="188"/>
        <v>2705478000</v>
      </c>
      <c r="CB200" s="286">
        <f t="shared" si="188"/>
        <v>2872346000</v>
      </c>
      <c r="CC200" s="286">
        <f t="shared" si="188"/>
        <v>3049506000</v>
      </c>
      <c r="CD200" s="286">
        <f t="shared" si="189"/>
        <v>3237592000</v>
      </c>
      <c r="CE200" s="16"/>
      <c r="CF200" s="43">
        <f t="shared" si="170"/>
        <v>4119575520</v>
      </c>
      <c r="CG200" s="197">
        <f t="shared" si="170"/>
        <v>4373661760</v>
      </c>
    </row>
    <row r="201" spans="1:85">
      <c r="A201" s="3">
        <f t="shared" si="168"/>
        <v>162</v>
      </c>
      <c r="B201" s="263">
        <v>10</v>
      </c>
      <c r="C201" s="264" t="s">
        <v>173</v>
      </c>
      <c r="D201" s="299">
        <v>21</v>
      </c>
      <c r="E201" s="266"/>
      <c r="F201" s="41" t="s">
        <v>84</v>
      </c>
      <c r="G201" s="267">
        <f t="shared" si="147"/>
        <v>132</v>
      </c>
      <c r="H201" s="267">
        <f t="shared" si="148"/>
        <v>112</v>
      </c>
      <c r="I201" s="268">
        <f t="shared" si="149"/>
        <v>26966806</v>
      </c>
      <c r="J201" s="268">
        <f t="shared" si="150"/>
        <v>3</v>
      </c>
      <c r="K201" s="269">
        <f t="shared" si="151"/>
        <v>1.1000000000000001</v>
      </c>
      <c r="L201" s="319">
        <f t="shared" si="180"/>
        <v>1.03</v>
      </c>
      <c r="M201" s="271">
        <f t="shared" si="153"/>
        <v>25531786.106829632</v>
      </c>
      <c r="N201" s="271">
        <f t="shared" si="154"/>
        <v>28778402.314297915</v>
      </c>
      <c r="O201" s="271">
        <f t="shared" si="155"/>
        <v>30553391.198000003</v>
      </c>
      <c r="P201" s="271">
        <f t="shared" si="156"/>
        <v>32437857.512132645</v>
      </c>
      <c r="Q201" s="272">
        <f t="shared" si="157"/>
        <v>30553391.198000003</v>
      </c>
      <c r="R201" s="271">
        <f t="shared" si="157"/>
        <v>32437857.512132645</v>
      </c>
      <c r="S201" s="271">
        <f t="shared" si="158"/>
        <v>34438553.585053347</v>
      </c>
      <c r="T201" s="271"/>
      <c r="U201" s="271">
        <f t="shared" si="159"/>
        <v>2859560043.9649186</v>
      </c>
      <c r="V201" s="271">
        <f t="shared" si="160"/>
        <v>3223181059.2013664</v>
      </c>
      <c r="W201" s="271">
        <f t="shared" si="161"/>
        <v>3421979814.1760001</v>
      </c>
      <c r="X201" s="272">
        <f t="shared" si="162"/>
        <v>3633040041.3588562</v>
      </c>
      <c r="Y201" s="272">
        <f t="shared" si="163"/>
        <v>3421979814.1760001</v>
      </c>
      <c r="Z201" s="271">
        <f t="shared" si="164"/>
        <v>3633040041.3588562</v>
      </c>
      <c r="AA201" s="271">
        <f t="shared" si="169"/>
        <v>3857118001.5259748</v>
      </c>
      <c r="AB201" s="271"/>
      <c r="AC201" s="33" t="str">
        <f t="shared" si="165"/>
        <v>BERTAHAP</v>
      </c>
      <c r="AD201" s="273">
        <f t="shared" si="166"/>
        <v>0</v>
      </c>
      <c r="AE201" s="274">
        <v>2</v>
      </c>
      <c r="AF201" s="275"/>
      <c r="AG201" s="271" t="e">
        <f>IF(AF201&gt;#REF!,"LB","KR")</f>
        <v>#REF!</v>
      </c>
      <c r="AH201" s="275">
        <v>3145517000</v>
      </c>
      <c r="AI201" s="275">
        <v>3545500000</v>
      </c>
      <c r="AJ201" s="275">
        <v>3764178000</v>
      </c>
      <c r="AK201" s="276">
        <v>3996345000</v>
      </c>
      <c r="AL201" s="276">
        <v>3764178000</v>
      </c>
      <c r="AM201" s="275">
        <v>3996345000</v>
      </c>
      <c r="AN201" s="275">
        <f t="shared" si="125"/>
        <v>4242830000</v>
      </c>
      <c r="AO201" s="16"/>
      <c r="AP201" s="16"/>
      <c r="AQ201" s="278">
        <f t="shared" si="167"/>
        <v>148317.43300000206</v>
      </c>
      <c r="AR201" s="279"/>
      <c r="AS201" s="280"/>
      <c r="AT201" s="280"/>
      <c r="AU201" s="280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290"/>
      <c r="BT201" s="283"/>
      <c r="BU201" s="283" t="str">
        <f t="shared" si="184"/>
        <v>2BR-9</v>
      </c>
      <c r="BV201" s="284" t="str">
        <f t="shared" si="185"/>
        <v>09</v>
      </c>
      <c r="BW201" s="285">
        <f t="shared" si="186"/>
        <v>101</v>
      </c>
      <c r="BX201" s="285">
        <f t="shared" si="186"/>
        <v>90</v>
      </c>
      <c r="BY201" s="286">
        <f t="shared" si="187"/>
        <v>29013586.575399999</v>
      </c>
      <c r="BZ201" s="286">
        <f t="shared" si="188"/>
        <v>2400261000</v>
      </c>
      <c r="CA201" s="286">
        <f t="shared" si="188"/>
        <v>2705478000</v>
      </c>
      <c r="CB201" s="286">
        <f t="shared" si="188"/>
        <v>2872346000</v>
      </c>
      <c r="CC201" s="286">
        <f t="shared" si="188"/>
        <v>3049506000</v>
      </c>
      <c r="CD201" s="286">
        <f t="shared" si="189"/>
        <v>3237592000</v>
      </c>
      <c r="CE201" s="16"/>
      <c r="CF201" s="43">
        <f t="shared" si="170"/>
        <v>3990028680</v>
      </c>
      <c r="CG201" s="197">
        <f t="shared" si="170"/>
        <v>4236125700</v>
      </c>
    </row>
    <row r="202" spans="1:85">
      <c r="A202" s="3">
        <f t="shared" si="168"/>
        <v>163</v>
      </c>
      <c r="B202" s="263">
        <v>1</v>
      </c>
      <c r="C202" s="264" t="s">
        <v>178</v>
      </c>
      <c r="D202" s="265" t="s">
        <v>19</v>
      </c>
      <c r="E202" s="266"/>
      <c r="F202" s="41" t="s">
        <v>72</v>
      </c>
      <c r="G202" s="267">
        <f t="shared" si="147"/>
        <v>175</v>
      </c>
      <c r="H202" s="267">
        <f t="shared" si="148"/>
        <v>156</v>
      </c>
      <c r="I202" s="268">
        <f t="shared" si="149"/>
        <v>26966806</v>
      </c>
      <c r="J202" s="268">
        <f t="shared" si="150"/>
        <v>5</v>
      </c>
      <c r="K202" s="269">
        <f t="shared" si="151"/>
        <v>1.08</v>
      </c>
      <c r="L202" s="270">
        <f>SUMIF($AN$4:$AN$22,D202,$AU$4:$AU$22)</f>
        <v>1.02</v>
      </c>
      <c r="M202" s="271">
        <f t="shared" si="153"/>
        <v>24824197.330347329</v>
      </c>
      <c r="N202" s="271">
        <f t="shared" si="154"/>
        <v>27980836.707352675</v>
      </c>
      <c r="O202" s="271">
        <f t="shared" si="155"/>
        <v>29706633.489600003</v>
      </c>
      <c r="P202" s="271">
        <f t="shared" si="156"/>
        <v>31538873.641099136</v>
      </c>
      <c r="Q202" s="272">
        <f t="shared" si="157"/>
        <v>29706633.489600003</v>
      </c>
      <c r="R202" s="271">
        <f t="shared" si="157"/>
        <v>31538873.641099136</v>
      </c>
      <c r="S202" s="271">
        <f t="shared" si="158"/>
        <v>33484122.355953015</v>
      </c>
      <c r="T202" s="271"/>
      <c r="U202" s="271">
        <f t="shared" si="159"/>
        <v>3872574783.5341835</v>
      </c>
      <c r="V202" s="271">
        <f t="shared" si="160"/>
        <v>4365010526.3470173</v>
      </c>
      <c r="W202" s="271">
        <f t="shared" si="161"/>
        <v>4634234824.3776007</v>
      </c>
      <c r="X202" s="272">
        <f t="shared" si="162"/>
        <v>4920064288.0114651</v>
      </c>
      <c r="Y202" s="272">
        <f t="shared" si="163"/>
        <v>4634234824.3776007</v>
      </c>
      <c r="Z202" s="271">
        <f t="shared" si="164"/>
        <v>4920064288.0114651</v>
      </c>
      <c r="AA202" s="271">
        <f t="shared" si="169"/>
        <v>5223523087.5286703</v>
      </c>
      <c r="AB202" s="271"/>
      <c r="AC202" s="33" t="str">
        <f t="shared" si="165"/>
        <v>BERTAHAP</v>
      </c>
      <c r="AD202" s="273">
        <f t="shared" si="166"/>
        <v>0</v>
      </c>
      <c r="AE202" s="274">
        <v>2</v>
      </c>
      <c r="AF202" s="275"/>
      <c r="AG202" s="271" t="e">
        <f>IF(AF202&gt;#REF!,"LB","KR")</f>
        <v>#REF!</v>
      </c>
      <c r="AH202" s="275">
        <v>4259833000</v>
      </c>
      <c r="AI202" s="275">
        <v>4801512000</v>
      </c>
      <c r="AJ202" s="275">
        <v>5097659000</v>
      </c>
      <c r="AK202" s="276">
        <v>5412071000</v>
      </c>
      <c r="AL202" s="276">
        <v>5097659000</v>
      </c>
      <c r="AM202" s="275">
        <v>5412071000</v>
      </c>
      <c r="AN202" s="275">
        <f t="shared" si="125"/>
        <v>5745876000</v>
      </c>
      <c r="AO202" s="16"/>
      <c r="AP202" s="16"/>
      <c r="AQ202" s="278">
        <f t="shared" si="167"/>
        <v>-698440.27539999783</v>
      </c>
      <c r="AR202" s="279"/>
      <c r="AS202" s="280"/>
      <c r="AT202" s="280"/>
      <c r="AU202" s="280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290"/>
      <c r="BT202" s="283"/>
      <c r="BU202" s="283" t="str">
        <f t="shared" si="184"/>
        <v>2BR-11</v>
      </c>
      <c r="BV202" s="284">
        <f t="shared" si="185"/>
        <v>11</v>
      </c>
      <c r="BW202" s="285">
        <f t="shared" si="186"/>
        <v>101</v>
      </c>
      <c r="BX202" s="285">
        <f t="shared" si="186"/>
        <v>90</v>
      </c>
      <c r="BY202" s="286">
        <f t="shared" si="187"/>
        <v>29013586.575399999</v>
      </c>
      <c r="BZ202" s="286">
        <f t="shared" si="188"/>
        <v>2400261000</v>
      </c>
      <c r="CA202" s="286">
        <f t="shared" si="188"/>
        <v>2705478000</v>
      </c>
      <c r="CB202" s="286">
        <f t="shared" si="188"/>
        <v>2872346000</v>
      </c>
      <c r="CC202" s="286">
        <f t="shared" si="188"/>
        <v>3049506000</v>
      </c>
      <c r="CD202" s="286">
        <f t="shared" si="189"/>
        <v>3237592000</v>
      </c>
      <c r="CE202" s="16"/>
      <c r="CF202" s="43">
        <f t="shared" si="170"/>
        <v>5403518540</v>
      </c>
      <c r="CG202" s="197">
        <f t="shared" si="170"/>
        <v>5736795260</v>
      </c>
    </row>
    <row r="203" spans="1:85">
      <c r="A203" s="3">
        <f t="shared" si="168"/>
        <v>164</v>
      </c>
      <c r="B203" s="263">
        <v>2</v>
      </c>
      <c r="C203" s="264" t="s">
        <v>178</v>
      </c>
      <c r="D203" s="265" t="s">
        <v>29</v>
      </c>
      <c r="E203" s="266"/>
      <c r="F203" s="41" t="s">
        <v>74</v>
      </c>
      <c r="G203" s="267">
        <f t="shared" si="147"/>
        <v>85</v>
      </c>
      <c r="H203" s="267">
        <f t="shared" si="148"/>
        <v>74</v>
      </c>
      <c r="I203" s="268">
        <f t="shared" si="149"/>
        <v>26966806</v>
      </c>
      <c r="J203" s="268">
        <f t="shared" si="150"/>
        <v>1</v>
      </c>
      <c r="K203" s="269">
        <f t="shared" si="151"/>
        <v>1.06</v>
      </c>
      <c r="L203" s="270">
        <f t="shared" ref="L203:L211" si="190">SUMIF($AN$4:$AN$22,D203,$AU$4:$AU$22)</f>
        <v>1.02</v>
      </c>
      <c r="M203" s="271">
        <f t="shared" si="153"/>
        <v>24364489.972377934</v>
      </c>
      <c r="N203" s="271">
        <f t="shared" si="154"/>
        <v>27462673.064623922</v>
      </c>
      <c r="O203" s="271">
        <f t="shared" si="155"/>
        <v>29156510.647200003</v>
      </c>
      <c r="P203" s="271">
        <f t="shared" si="156"/>
        <v>30954820.425523225</v>
      </c>
      <c r="Q203" s="272">
        <f t="shared" si="157"/>
        <v>29156510.647200003</v>
      </c>
      <c r="R203" s="271">
        <f t="shared" si="157"/>
        <v>30954820.425523225</v>
      </c>
      <c r="S203" s="271">
        <f t="shared" si="158"/>
        <v>32864046.016027961</v>
      </c>
      <c r="T203" s="271"/>
      <c r="U203" s="271">
        <f t="shared" si="159"/>
        <v>1802972257.9559672</v>
      </c>
      <c r="V203" s="271">
        <f t="shared" si="160"/>
        <v>2032237806.7821703</v>
      </c>
      <c r="W203" s="271">
        <f t="shared" si="161"/>
        <v>2157581787.8928003</v>
      </c>
      <c r="X203" s="272">
        <f t="shared" si="162"/>
        <v>2290656711.4887185</v>
      </c>
      <c r="Y203" s="272">
        <f t="shared" si="163"/>
        <v>2157581787.8928003</v>
      </c>
      <c r="Z203" s="271">
        <f t="shared" si="164"/>
        <v>2290656711.4887185</v>
      </c>
      <c r="AA203" s="271">
        <f t="shared" si="169"/>
        <v>2431939405.186069</v>
      </c>
      <c r="AB203" s="271"/>
      <c r="AC203" s="33" t="str">
        <f t="shared" si="165"/>
        <v>BERTAHAP</v>
      </c>
      <c r="AD203" s="273">
        <f t="shared" si="166"/>
        <v>0</v>
      </c>
      <c r="AE203" s="274">
        <v>2</v>
      </c>
      <c r="AF203" s="275"/>
      <c r="AG203" s="271" t="e">
        <f>IF(AF203&gt;#REF!,"LB","KR")</f>
        <v>#REF!</v>
      </c>
      <c r="AH203" s="275">
        <v>1983270000</v>
      </c>
      <c r="AI203" s="275">
        <v>2235462000</v>
      </c>
      <c r="AJ203" s="275">
        <v>2373340000</v>
      </c>
      <c r="AK203" s="276">
        <v>2519723000</v>
      </c>
      <c r="AL203" s="276">
        <v>2373340000</v>
      </c>
      <c r="AM203" s="275">
        <v>2519723000</v>
      </c>
      <c r="AN203" s="275">
        <f t="shared" ref="AN203:AN246" si="191">ROUNDUP((AA203*(1+$J$5)),-3)</f>
        <v>2675134000</v>
      </c>
      <c r="AO203" s="16"/>
      <c r="AP203" s="16"/>
      <c r="AQ203" s="278">
        <f t="shared" si="167"/>
        <v>-1248563.1177999973</v>
      </c>
      <c r="AR203" s="279"/>
      <c r="AS203" s="280"/>
      <c r="AT203" s="280"/>
      <c r="AU203" s="280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290"/>
      <c r="BT203" s="283"/>
      <c r="BU203" s="283" t="str">
        <f t="shared" si="184"/>
        <v>2BR-15</v>
      </c>
      <c r="BV203" s="284">
        <f t="shared" si="185"/>
        <v>15</v>
      </c>
      <c r="BW203" s="285">
        <f t="shared" si="186"/>
        <v>101</v>
      </c>
      <c r="BX203" s="285">
        <f t="shared" si="186"/>
        <v>90</v>
      </c>
      <c r="BY203" s="286">
        <f t="shared" si="187"/>
        <v>29013586.575399999</v>
      </c>
      <c r="BZ203" s="286">
        <f t="shared" si="188"/>
        <v>2400261000</v>
      </c>
      <c r="CA203" s="286">
        <f t="shared" si="188"/>
        <v>2705478000</v>
      </c>
      <c r="CB203" s="286">
        <f t="shared" si="188"/>
        <v>2872346000</v>
      </c>
      <c r="CC203" s="286">
        <f t="shared" si="188"/>
        <v>3049506000</v>
      </c>
      <c r="CD203" s="286">
        <f t="shared" si="189"/>
        <v>3237592000</v>
      </c>
      <c r="CE203" s="16"/>
      <c r="CF203" s="43">
        <f t="shared" si="170"/>
        <v>2515740400</v>
      </c>
      <c r="CG203" s="197">
        <f t="shared" si="170"/>
        <v>2670906380</v>
      </c>
    </row>
    <row r="204" spans="1:85">
      <c r="A204" s="3">
        <f t="shared" si="168"/>
        <v>165</v>
      </c>
      <c r="B204" s="263">
        <v>3</v>
      </c>
      <c r="C204" s="264" t="s">
        <v>178</v>
      </c>
      <c r="D204" s="265" t="s">
        <v>32</v>
      </c>
      <c r="E204" s="266"/>
      <c r="F204" s="41" t="s">
        <v>56</v>
      </c>
      <c r="G204" s="267">
        <f t="shared" si="147"/>
        <v>85</v>
      </c>
      <c r="H204" s="267">
        <f t="shared" si="148"/>
        <v>74</v>
      </c>
      <c r="I204" s="268">
        <f t="shared" si="149"/>
        <v>26966806</v>
      </c>
      <c r="J204" s="268">
        <f t="shared" si="150"/>
        <v>1</v>
      </c>
      <c r="K204" s="269">
        <f t="shared" si="151"/>
        <v>1.06</v>
      </c>
      <c r="L204" s="270">
        <f t="shared" si="190"/>
        <v>1.02</v>
      </c>
      <c r="M204" s="271">
        <f t="shared" si="153"/>
        <v>24364489.972377934</v>
      </c>
      <c r="N204" s="271">
        <f t="shared" si="154"/>
        <v>27462673.064623922</v>
      </c>
      <c r="O204" s="271">
        <f t="shared" si="155"/>
        <v>29156510.647200003</v>
      </c>
      <c r="P204" s="271">
        <f t="shared" si="156"/>
        <v>30954820.425523225</v>
      </c>
      <c r="Q204" s="272">
        <f t="shared" si="157"/>
        <v>29156510.647200003</v>
      </c>
      <c r="R204" s="271">
        <f t="shared" si="157"/>
        <v>30954820.425523225</v>
      </c>
      <c r="S204" s="271">
        <f t="shared" si="158"/>
        <v>32864046.016027961</v>
      </c>
      <c r="T204" s="271"/>
      <c r="U204" s="271">
        <f t="shared" si="159"/>
        <v>1802972257.9559672</v>
      </c>
      <c r="V204" s="271">
        <f t="shared" si="160"/>
        <v>2032237806.7821703</v>
      </c>
      <c r="W204" s="271">
        <f t="shared" si="161"/>
        <v>2157581787.8928003</v>
      </c>
      <c r="X204" s="272">
        <f t="shared" si="162"/>
        <v>2290656711.4887185</v>
      </c>
      <c r="Y204" s="272">
        <f t="shared" si="163"/>
        <v>2157581787.8928003</v>
      </c>
      <c r="Z204" s="271">
        <f t="shared" si="164"/>
        <v>2290656711.4887185</v>
      </c>
      <c r="AA204" s="271">
        <f t="shared" si="169"/>
        <v>2431939405.186069</v>
      </c>
      <c r="AB204" s="271"/>
      <c r="AC204" s="33" t="str">
        <f t="shared" si="165"/>
        <v>BERTAHAP</v>
      </c>
      <c r="AD204" s="273">
        <f t="shared" si="166"/>
        <v>0</v>
      </c>
      <c r="AE204" s="274">
        <v>2</v>
      </c>
      <c r="AF204" s="275"/>
      <c r="AG204" s="271" t="e">
        <f>IF(AF204&gt;#REF!,"LB","KR")</f>
        <v>#REF!</v>
      </c>
      <c r="AH204" s="275">
        <v>1983270000</v>
      </c>
      <c r="AI204" s="275">
        <v>2235462000</v>
      </c>
      <c r="AJ204" s="275">
        <v>2373340000</v>
      </c>
      <c r="AK204" s="276">
        <v>2519723000</v>
      </c>
      <c r="AL204" s="276">
        <v>2373340000</v>
      </c>
      <c r="AM204" s="275">
        <v>2519723000</v>
      </c>
      <c r="AN204" s="275">
        <f t="shared" si="191"/>
        <v>2675134000</v>
      </c>
      <c r="AO204" s="16"/>
      <c r="AP204" s="16"/>
      <c r="AQ204" s="278">
        <f t="shared" si="167"/>
        <v>-1248563.1177999973</v>
      </c>
      <c r="AR204" s="279"/>
      <c r="AS204" s="280"/>
      <c r="AT204" s="280"/>
      <c r="AU204" s="280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290"/>
      <c r="BT204" s="283"/>
      <c r="BU204" s="283" t="str">
        <f t="shared" si="184"/>
        <v>2BR-17</v>
      </c>
      <c r="BV204" s="284">
        <f t="shared" si="185"/>
        <v>17</v>
      </c>
      <c r="BW204" s="285">
        <f t="shared" si="186"/>
        <v>85</v>
      </c>
      <c r="BX204" s="285">
        <f t="shared" si="186"/>
        <v>74</v>
      </c>
      <c r="BY204" s="286">
        <f t="shared" si="187"/>
        <v>29013586.575399999</v>
      </c>
      <c r="BZ204" s="286">
        <f t="shared" si="188"/>
        <v>1973548000</v>
      </c>
      <c r="CA204" s="286">
        <f t="shared" si="188"/>
        <v>2224504000</v>
      </c>
      <c r="CB204" s="286">
        <f t="shared" si="188"/>
        <v>2361706000</v>
      </c>
      <c r="CC204" s="286">
        <f t="shared" si="188"/>
        <v>2507371000</v>
      </c>
      <c r="CD204" s="286">
        <f t="shared" si="189"/>
        <v>2662020000</v>
      </c>
      <c r="CE204" s="16"/>
      <c r="CF204" s="43">
        <f t="shared" si="170"/>
        <v>2515740400</v>
      </c>
      <c r="CG204" s="197">
        <f t="shared" si="170"/>
        <v>2670906380</v>
      </c>
    </row>
    <row r="205" spans="1:85">
      <c r="A205" s="3">
        <f t="shared" si="168"/>
        <v>166</v>
      </c>
      <c r="B205" s="263">
        <v>4</v>
      </c>
      <c r="C205" s="264" t="s">
        <v>178</v>
      </c>
      <c r="D205" s="265" t="s">
        <v>38</v>
      </c>
      <c r="E205" s="266"/>
      <c r="F205" s="41" t="s">
        <v>58</v>
      </c>
      <c r="G205" s="267">
        <f t="shared" si="147"/>
        <v>101</v>
      </c>
      <c r="H205" s="267">
        <f t="shared" si="148"/>
        <v>90</v>
      </c>
      <c r="I205" s="268">
        <f t="shared" si="149"/>
        <v>26966806</v>
      </c>
      <c r="J205" s="268">
        <f t="shared" si="150"/>
        <v>1</v>
      </c>
      <c r="K205" s="269">
        <f t="shared" si="151"/>
        <v>1.06</v>
      </c>
      <c r="L205" s="270">
        <f t="shared" si="190"/>
        <v>1.02</v>
      </c>
      <c r="M205" s="271">
        <f t="shared" si="153"/>
        <v>24364489.972377934</v>
      </c>
      <c r="N205" s="271">
        <f t="shared" si="154"/>
        <v>27462673.064623922</v>
      </c>
      <c r="O205" s="271">
        <f t="shared" si="155"/>
        <v>29156510.647200003</v>
      </c>
      <c r="P205" s="271">
        <f t="shared" si="156"/>
        <v>30954820.425523225</v>
      </c>
      <c r="Q205" s="272">
        <f t="shared" si="157"/>
        <v>29156510.647200003</v>
      </c>
      <c r="R205" s="271">
        <f t="shared" si="157"/>
        <v>30954820.425523225</v>
      </c>
      <c r="S205" s="271">
        <f t="shared" si="158"/>
        <v>32864046.016027961</v>
      </c>
      <c r="T205" s="271"/>
      <c r="U205" s="271">
        <f t="shared" si="159"/>
        <v>2192804097.5140142</v>
      </c>
      <c r="V205" s="271">
        <f t="shared" si="160"/>
        <v>2471640575.816153</v>
      </c>
      <c r="W205" s="271">
        <f t="shared" si="161"/>
        <v>2624085958.2480001</v>
      </c>
      <c r="X205" s="272">
        <f t="shared" si="162"/>
        <v>2785933838.2970901</v>
      </c>
      <c r="Y205" s="272">
        <f t="shared" si="163"/>
        <v>2624085958.2480001</v>
      </c>
      <c r="Z205" s="271">
        <f t="shared" si="164"/>
        <v>2785933838.2970901</v>
      </c>
      <c r="AA205" s="271">
        <f t="shared" si="169"/>
        <v>2957764141.4425163</v>
      </c>
      <c r="AB205" s="271"/>
      <c r="AC205" s="33" t="str">
        <f t="shared" si="165"/>
        <v>BERTAHAP</v>
      </c>
      <c r="AD205" s="273">
        <f t="shared" si="166"/>
        <v>0</v>
      </c>
      <c r="AE205" s="274">
        <v>2</v>
      </c>
      <c r="AF205" s="275"/>
      <c r="AG205" s="271" t="e">
        <f>IF(AF205&gt;#REF!,"LB","KR")</f>
        <v>#REF!</v>
      </c>
      <c r="AH205" s="275">
        <v>2412085000</v>
      </c>
      <c r="AI205" s="275">
        <v>2718805000</v>
      </c>
      <c r="AJ205" s="275">
        <v>2886495000</v>
      </c>
      <c r="AK205" s="276">
        <v>3064528000</v>
      </c>
      <c r="AL205" s="276">
        <v>2886495000</v>
      </c>
      <c r="AM205" s="275">
        <v>3064528000</v>
      </c>
      <c r="AN205" s="275">
        <f t="shared" si="191"/>
        <v>3253541000</v>
      </c>
      <c r="AO205" s="16"/>
      <c r="AP205" s="16"/>
      <c r="AQ205" s="278">
        <f t="shared" si="167"/>
        <v>-1248563.1177999973</v>
      </c>
      <c r="AR205" s="279"/>
      <c r="AS205" s="280"/>
      <c r="AT205" s="280"/>
      <c r="AU205" s="280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290"/>
      <c r="BT205" s="283"/>
      <c r="BU205" s="283" t="str">
        <f t="shared" si="184"/>
        <v>3BR-19</v>
      </c>
      <c r="BV205" s="284">
        <f t="shared" si="185"/>
        <v>19</v>
      </c>
      <c r="BW205" s="285">
        <f t="shared" si="186"/>
        <v>138</v>
      </c>
      <c r="BX205" s="285">
        <f t="shared" si="186"/>
        <v>120</v>
      </c>
      <c r="BY205" s="286">
        <f t="shared" si="187"/>
        <v>29013586.575399999</v>
      </c>
      <c r="BZ205" s="286">
        <f t="shared" si="188"/>
        <v>3200348000</v>
      </c>
      <c r="CA205" s="286">
        <f t="shared" si="188"/>
        <v>3607303000</v>
      </c>
      <c r="CB205" s="286">
        <f t="shared" si="188"/>
        <v>3829794000</v>
      </c>
      <c r="CC205" s="286">
        <f t="shared" si="188"/>
        <v>4066007000</v>
      </c>
      <c r="CD205" s="286">
        <f t="shared" si="189"/>
        <v>4316790000</v>
      </c>
      <c r="CE205" s="16"/>
      <c r="CF205" s="43">
        <f t="shared" si="170"/>
        <v>3059684700</v>
      </c>
      <c r="CG205" s="197">
        <f t="shared" si="170"/>
        <v>3248399680</v>
      </c>
    </row>
    <row r="206" spans="1:85">
      <c r="A206" s="3">
        <f t="shared" si="168"/>
        <v>167</v>
      </c>
      <c r="B206" s="263">
        <v>5</v>
      </c>
      <c r="C206" s="264" t="s">
        <v>178</v>
      </c>
      <c r="D206" s="265" t="s">
        <v>44</v>
      </c>
      <c r="E206" s="266"/>
      <c r="F206" s="41" t="s">
        <v>60</v>
      </c>
      <c r="G206" s="267">
        <f t="shared" si="147"/>
        <v>101</v>
      </c>
      <c r="H206" s="267">
        <f t="shared" si="148"/>
        <v>90</v>
      </c>
      <c r="I206" s="268">
        <f t="shared" si="149"/>
        <v>26966806</v>
      </c>
      <c r="J206" s="268">
        <f t="shared" si="150"/>
        <v>1</v>
      </c>
      <c r="K206" s="269">
        <f t="shared" si="151"/>
        <v>1.06</v>
      </c>
      <c r="L206" s="270">
        <f t="shared" si="190"/>
        <v>1.02</v>
      </c>
      <c r="M206" s="271">
        <f t="shared" si="153"/>
        <v>24364489.972377934</v>
      </c>
      <c r="N206" s="271">
        <f t="shared" si="154"/>
        <v>27462673.064623922</v>
      </c>
      <c r="O206" s="271">
        <f t="shared" si="155"/>
        <v>29156510.647200003</v>
      </c>
      <c r="P206" s="271">
        <f t="shared" si="156"/>
        <v>30954820.425523225</v>
      </c>
      <c r="Q206" s="272">
        <f t="shared" si="157"/>
        <v>29156510.647200003</v>
      </c>
      <c r="R206" s="271">
        <f t="shared" si="157"/>
        <v>30954820.425523225</v>
      </c>
      <c r="S206" s="271">
        <f t="shared" si="158"/>
        <v>32864046.016027961</v>
      </c>
      <c r="T206" s="271"/>
      <c r="U206" s="271">
        <f t="shared" si="159"/>
        <v>2192804097.5140142</v>
      </c>
      <c r="V206" s="271">
        <f t="shared" si="160"/>
        <v>2471640575.816153</v>
      </c>
      <c r="W206" s="271">
        <f t="shared" si="161"/>
        <v>2624085958.2480001</v>
      </c>
      <c r="X206" s="272">
        <f t="shared" si="162"/>
        <v>2785933838.2970901</v>
      </c>
      <c r="Y206" s="272">
        <f t="shared" si="163"/>
        <v>2624085958.2480001</v>
      </c>
      <c r="Z206" s="271">
        <f t="shared" si="164"/>
        <v>2785933838.2970901</v>
      </c>
      <c r="AA206" s="271">
        <f t="shared" si="169"/>
        <v>2957764141.4425163</v>
      </c>
      <c r="AB206" s="271"/>
      <c r="AC206" s="33" t="str">
        <f t="shared" si="165"/>
        <v>BERTAHAP</v>
      </c>
      <c r="AD206" s="273">
        <f t="shared" si="166"/>
        <v>0</v>
      </c>
      <c r="AE206" s="274">
        <v>2</v>
      </c>
      <c r="AF206" s="275"/>
      <c r="AG206" s="271" t="e">
        <f>IF(AF206&gt;#REF!,"LB","KR")</f>
        <v>#REF!</v>
      </c>
      <c r="AH206" s="275">
        <v>2412085000</v>
      </c>
      <c r="AI206" s="275">
        <v>2718805000</v>
      </c>
      <c r="AJ206" s="275">
        <v>2886495000</v>
      </c>
      <c r="AK206" s="276">
        <v>3064528000</v>
      </c>
      <c r="AL206" s="276">
        <v>2886495000</v>
      </c>
      <c r="AM206" s="275">
        <v>3064528000</v>
      </c>
      <c r="AN206" s="275">
        <f t="shared" si="191"/>
        <v>3253541000</v>
      </c>
      <c r="AO206" s="16"/>
      <c r="AP206" s="16"/>
      <c r="AQ206" s="278">
        <f t="shared" si="167"/>
        <v>-1248563.1177999973</v>
      </c>
      <c r="AR206" s="279"/>
      <c r="AS206" s="280"/>
      <c r="AT206" s="280"/>
      <c r="AU206" s="280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290">
        <v>50</v>
      </c>
      <c r="BT206" s="283" t="s">
        <v>176</v>
      </c>
      <c r="BU206" s="283" t="str">
        <f>F270</f>
        <v>2BR-7</v>
      </c>
      <c r="BV206" s="284" t="str">
        <f>D270</f>
        <v>07</v>
      </c>
      <c r="BW206" s="285">
        <f>G270</f>
        <v>101</v>
      </c>
      <c r="BX206" s="285">
        <f>H270</f>
        <v>90</v>
      </c>
      <c r="BY206" s="286">
        <f>O270</f>
        <v>29013586.575399999</v>
      </c>
      <c r="BZ206" s="286">
        <f t="shared" ref="BZ206:CC207" si="192">AH270</f>
        <v>2400261000</v>
      </c>
      <c r="CA206" s="286">
        <f t="shared" si="192"/>
        <v>2705478000</v>
      </c>
      <c r="CB206" s="286">
        <f t="shared" si="192"/>
        <v>2872346000</v>
      </c>
      <c r="CC206" s="286">
        <f t="shared" si="192"/>
        <v>3049506000</v>
      </c>
      <c r="CD206" s="286">
        <f>AN270</f>
        <v>3237592000</v>
      </c>
      <c r="CE206" s="16">
        <v>4</v>
      </c>
      <c r="CF206" s="43">
        <f t="shared" si="170"/>
        <v>3059684700</v>
      </c>
      <c r="CG206" s="197">
        <f t="shared" si="170"/>
        <v>3248399680</v>
      </c>
    </row>
    <row r="207" spans="1:85">
      <c r="A207" s="3">
        <f t="shared" si="168"/>
        <v>168</v>
      </c>
      <c r="B207" s="263">
        <v>6</v>
      </c>
      <c r="C207" s="264" t="s">
        <v>178</v>
      </c>
      <c r="D207" s="299">
        <v>11</v>
      </c>
      <c r="E207" s="266"/>
      <c r="F207" s="41" t="s">
        <v>62</v>
      </c>
      <c r="G207" s="267">
        <f t="shared" si="147"/>
        <v>101</v>
      </c>
      <c r="H207" s="267">
        <f t="shared" si="148"/>
        <v>90</v>
      </c>
      <c r="I207" s="268">
        <f t="shared" si="149"/>
        <v>26966806</v>
      </c>
      <c r="J207" s="268">
        <f t="shared" si="150"/>
        <v>1</v>
      </c>
      <c r="K207" s="269">
        <f t="shared" si="151"/>
        <v>1.06</v>
      </c>
      <c r="L207" s="270">
        <f t="shared" si="190"/>
        <v>1.02</v>
      </c>
      <c r="M207" s="271">
        <f t="shared" si="153"/>
        <v>24364489.972377934</v>
      </c>
      <c r="N207" s="271">
        <f t="shared" si="154"/>
        <v>27462673.064623922</v>
      </c>
      <c r="O207" s="271">
        <f t="shared" si="155"/>
        <v>29156510.647200003</v>
      </c>
      <c r="P207" s="271">
        <f t="shared" si="156"/>
        <v>30954820.425523225</v>
      </c>
      <c r="Q207" s="272">
        <f t="shared" si="157"/>
        <v>29156510.647200003</v>
      </c>
      <c r="R207" s="271">
        <f t="shared" si="157"/>
        <v>30954820.425523225</v>
      </c>
      <c r="S207" s="271">
        <f t="shared" si="158"/>
        <v>32864046.016027961</v>
      </c>
      <c r="T207" s="271"/>
      <c r="U207" s="271">
        <f t="shared" si="159"/>
        <v>2192804097.5140142</v>
      </c>
      <c r="V207" s="271">
        <f t="shared" si="160"/>
        <v>2471640575.816153</v>
      </c>
      <c r="W207" s="271">
        <f t="shared" si="161"/>
        <v>2624085958.2480001</v>
      </c>
      <c r="X207" s="272">
        <f t="shared" si="162"/>
        <v>2785933838.2970901</v>
      </c>
      <c r="Y207" s="272">
        <f t="shared" si="163"/>
        <v>2624085958.2480001</v>
      </c>
      <c r="Z207" s="271">
        <f t="shared" si="164"/>
        <v>2785933838.2970901</v>
      </c>
      <c r="AA207" s="271">
        <f t="shared" si="169"/>
        <v>2957764141.4425163</v>
      </c>
      <c r="AB207" s="271"/>
      <c r="AC207" s="33" t="str">
        <f t="shared" si="165"/>
        <v>BERTAHAP</v>
      </c>
      <c r="AD207" s="273">
        <f t="shared" si="166"/>
        <v>0</v>
      </c>
      <c r="AE207" s="274">
        <v>2</v>
      </c>
      <c r="AF207" s="275"/>
      <c r="AG207" s="271" t="e">
        <f>IF(AF207&gt;#REF!,"LB","KR")</f>
        <v>#REF!</v>
      </c>
      <c r="AH207" s="275">
        <v>2412085000</v>
      </c>
      <c r="AI207" s="275">
        <v>2718805000</v>
      </c>
      <c r="AJ207" s="275">
        <v>2886495000</v>
      </c>
      <c r="AK207" s="276">
        <v>3064528000</v>
      </c>
      <c r="AL207" s="276">
        <v>2886495000</v>
      </c>
      <c r="AM207" s="275">
        <v>3064528000</v>
      </c>
      <c r="AN207" s="275">
        <f t="shared" si="191"/>
        <v>3253541000</v>
      </c>
      <c r="AO207" s="16"/>
      <c r="AP207" s="16"/>
      <c r="AQ207" s="278">
        <f t="shared" si="167"/>
        <v>-1248563.1177999973</v>
      </c>
      <c r="AR207" s="279"/>
      <c r="AS207" s="280"/>
      <c r="AT207" s="280"/>
      <c r="AU207" s="280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290"/>
      <c r="BT207" s="310"/>
      <c r="BU207" s="283" t="str">
        <f>F271</f>
        <v>2BR-15</v>
      </c>
      <c r="BV207" s="284">
        <f>D271</f>
        <v>15</v>
      </c>
      <c r="BW207" s="285">
        <f>G271</f>
        <v>101</v>
      </c>
      <c r="BX207" s="285">
        <f>H271</f>
        <v>90</v>
      </c>
      <c r="BY207" s="286">
        <f>O271</f>
        <v>29013586.575399999</v>
      </c>
      <c r="BZ207" s="286">
        <f t="shared" si="192"/>
        <v>2400261000</v>
      </c>
      <c r="CA207" s="286">
        <f t="shared" si="192"/>
        <v>2705478000</v>
      </c>
      <c r="CB207" s="286">
        <f t="shared" si="192"/>
        <v>2872346000</v>
      </c>
      <c r="CC207" s="286">
        <f t="shared" si="192"/>
        <v>3049506000</v>
      </c>
      <c r="CD207" s="286">
        <f>AN271</f>
        <v>3237592000</v>
      </c>
      <c r="CE207" s="16"/>
      <c r="CF207" s="43">
        <f t="shared" si="170"/>
        <v>3059684700</v>
      </c>
      <c r="CG207" s="197">
        <f t="shared" si="170"/>
        <v>3248399680</v>
      </c>
    </row>
    <row r="208" spans="1:85">
      <c r="A208" s="3">
        <f t="shared" si="168"/>
        <v>169</v>
      </c>
      <c r="B208" s="263">
        <v>7</v>
      </c>
      <c r="C208" s="264" t="s">
        <v>178</v>
      </c>
      <c r="D208" s="299">
        <v>15</v>
      </c>
      <c r="E208" s="266"/>
      <c r="F208" s="41" t="s">
        <v>64</v>
      </c>
      <c r="G208" s="267">
        <f t="shared" si="147"/>
        <v>101</v>
      </c>
      <c r="H208" s="267">
        <f t="shared" si="148"/>
        <v>90</v>
      </c>
      <c r="I208" s="268">
        <f t="shared" si="149"/>
        <v>26966806</v>
      </c>
      <c r="J208" s="268">
        <f t="shared" si="150"/>
        <v>1</v>
      </c>
      <c r="K208" s="269">
        <f t="shared" si="151"/>
        <v>1.06</v>
      </c>
      <c r="L208" s="270">
        <f t="shared" si="190"/>
        <v>1.02</v>
      </c>
      <c r="M208" s="271">
        <f t="shared" si="153"/>
        <v>24364489.972377934</v>
      </c>
      <c r="N208" s="271">
        <f t="shared" si="154"/>
        <v>27462673.064623922</v>
      </c>
      <c r="O208" s="271">
        <f t="shared" si="155"/>
        <v>29156510.647200003</v>
      </c>
      <c r="P208" s="271">
        <f t="shared" si="156"/>
        <v>30954820.425523225</v>
      </c>
      <c r="Q208" s="272">
        <f t="shared" si="157"/>
        <v>29156510.647200003</v>
      </c>
      <c r="R208" s="271">
        <f t="shared" si="157"/>
        <v>30954820.425523225</v>
      </c>
      <c r="S208" s="271">
        <f t="shared" si="158"/>
        <v>32864046.016027961</v>
      </c>
      <c r="T208" s="271"/>
      <c r="U208" s="271">
        <f t="shared" si="159"/>
        <v>2192804097.5140142</v>
      </c>
      <c r="V208" s="271">
        <f t="shared" si="160"/>
        <v>2471640575.816153</v>
      </c>
      <c r="W208" s="271">
        <f t="shared" si="161"/>
        <v>2624085958.2480001</v>
      </c>
      <c r="X208" s="272">
        <f t="shared" si="162"/>
        <v>2785933838.2970901</v>
      </c>
      <c r="Y208" s="272">
        <f t="shared" si="163"/>
        <v>2624085958.2480001</v>
      </c>
      <c r="Z208" s="271">
        <f t="shared" si="164"/>
        <v>2785933838.2970901</v>
      </c>
      <c r="AA208" s="271">
        <f t="shared" si="169"/>
        <v>2957764141.4425163</v>
      </c>
      <c r="AB208" s="271"/>
      <c r="AC208" s="33" t="str">
        <f t="shared" si="165"/>
        <v>BERTAHAP</v>
      </c>
      <c r="AD208" s="273">
        <f t="shared" si="166"/>
        <v>0</v>
      </c>
      <c r="AE208" s="274">
        <v>2</v>
      </c>
      <c r="AF208" s="275"/>
      <c r="AG208" s="271" t="e">
        <f>IF(AF208&gt;#REF!,"LB","KR")</f>
        <v>#REF!</v>
      </c>
      <c r="AH208" s="275">
        <v>2412085000</v>
      </c>
      <c r="AI208" s="275">
        <v>2718805000</v>
      </c>
      <c r="AJ208" s="275">
        <v>2886495000</v>
      </c>
      <c r="AK208" s="276">
        <v>3064528000</v>
      </c>
      <c r="AL208" s="276">
        <v>2886495000</v>
      </c>
      <c r="AM208" s="275">
        <v>3064528000</v>
      </c>
      <c r="AN208" s="275">
        <f t="shared" si="191"/>
        <v>3253541000</v>
      </c>
      <c r="AO208" s="16"/>
      <c r="AP208" s="16"/>
      <c r="AQ208" s="278">
        <f t="shared" si="167"/>
        <v>-1248563.1177999973</v>
      </c>
      <c r="AR208" s="279"/>
      <c r="AS208" s="280"/>
      <c r="AT208" s="280"/>
      <c r="AU208" s="280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290">
        <v>51</v>
      </c>
      <c r="BT208" s="283" t="s">
        <v>175</v>
      </c>
      <c r="BU208" s="283" t="str">
        <f>F274</f>
        <v>3BR-21</v>
      </c>
      <c r="BV208" s="284">
        <f>D274</f>
        <v>21</v>
      </c>
      <c r="BW208" s="285">
        <f>G274</f>
        <v>132</v>
      </c>
      <c r="BX208" s="285">
        <f>H274</f>
        <v>112</v>
      </c>
      <c r="BY208" s="286">
        <f>O274</f>
        <v>30108438.899</v>
      </c>
      <c r="BZ208" s="286">
        <f>AH274</f>
        <v>3099708000</v>
      </c>
      <c r="CA208" s="286">
        <f>AI274</f>
        <v>3493866000</v>
      </c>
      <c r="CB208" s="286">
        <f>AJ274</f>
        <v>3709360000</v>
      </c>
      <c r="CC208" s="286">
        <f>AK274</f>
        <v>3938145000</v>
      </c>
      <c r="CD208" s="286">
        <f>AN274</f>
        <v>4181042000</v>
      </c>
      <c r="CE208" s="16">
        <v>5</v>
      </c>
      <c r="CF208" s="43">
        <f t="shared" si="170"/>
        <v>3059684700</v>
      </c>
      <c r="CG208" s="197">
        <f t="shared" si="170"/>
        <v>3248399680</v>
      </c>
    </row>
    <row r="209" spans="1:85">
      <c r="A209" s="3">
        <f t="shared" si="168"/>
        <v>170</v>
      </c>
      <c r="B209" s="263">
        <v>8</v>
      </c>
      <c r="C209" s="264" t="s">
        <v>178</v>
      </c>
      <c r="D209" s="299">
        <v>17</v>
      </c>
      <c r="E209" s="266"/>
      <c r="F209" s="41" t="s">
        <v>67</v>
      </c>
      <c r="G209" s="267">
        <f t="shared" si="147"/>
        <v>85</v>
      </c>
      <c r="H209" s="267">
        <f t="shared" si="148"/>
        <v>74</v>
      </c>
      <c r="I209" s="268">
        <f t="shared" si="149"/>
        <v>26966806</v>
      </c>
      <c r="J209" s="268">
        <f t="shared" si="150"/>
        <v>1</v>
      </c>
      <c r="K209" s="269">
        <f t="shared" si="151"/>
        <v>1.06</v>
      </c>
      <c r="L209" s="270">
        <f t="shared" si="190"/>
        <v>1.02</v>
      </c>
      <c r="M209" s="271">
        <f t="shared" si="153"/>
        <v>24364489.972377934</v>
      </c>
      <c r="N209" s="271">
        <f t="shared" si="154"/>
        <v>27462673.064623922</v>
      </c>
      <c r="O209" s="271">
        <f t="shared" si="155"/>
        <v>29156510.647200003</v>
      </c>
      <c r="P209" s="271">
        <f t="shared" si="156"/>
        <v>30954820.425523225</v>
      </c>
      <c r="Q209" s="272">
        <f t="shared" si="157"/>
        <v>29156510.647200003</v>
      </c>
      <c r="R209" s="271">
        <f t="shared" si="157"/>
        <v>30954820.425523225</v>
      </c>
      <c r="S209" s="271">
        <f t="shared" si="158"/>
        <v>32864046.016027961</v>
      </c>
      <c r="T209" s="271"/>
      <c r="U209" s="271">
        <f t="shared" si="159"/>
        <v>1802972257.9559672</v>
      </c>
      <c r="V209" s="271">
        <f t="shared" si="160"/>
        <v>2032237806.7821703</v>
      </c>
      <c r="W209" s="271">
        <f t="shared" si="161"/>
        <v>2157581787.8928003</v>
      </c>
      <c r="X209" s="272">
        <f t="shared" si="162"/>
        <v>2290656711.4887185</v>
      </c>
      <c r="Y209" s="272">
        <f t="shared" si="163"/>
        <v>2157581787.8928003</v>
      </c>
      <c r="Z209" s="271">
        <f t="shared" si="164"/>
        <v>2290656711.4887185</v>
      </c>
      <c r="AA209" s="271">
        <f t="shared" si="169"/>
        <v>2431939405.186069</v>
      </c>
      <c r="AB209" s="271"/>
      <c r="AC209" s="33" t="str">
        <f t="shared" si="165"/>
        <v>BERTAHAP</v>
      </c>
      <c r="AD209" s="273">
        <f t="shared" si="166"/>
        <v>0</v>
      </c>
      <c r="AE209" s="274">
        <v>2</v>
      </c>
      <c r="AF209" s="275"/>
      <c r="AG209" s="271" t="e">
        <f>IF(AF209&gt;#REF!,"LB","KR")</f>
        <v>#REF!</v>
      </c>
      <c r="AH209" s="275">
        <v>1983270000</v>
      </c>
      <c r="AI209" s="275">
        <v>2235462000</v>
      </c>
      <c r="AJ209" s="275">
        <v>2373340000</v>
      </c>
      <c r="AK209" s="276">
        <v>2519723000</v>
      </c>
      <c r="AL209" s="276">
        <v>2373340000</v>
      </c>
      <c r="AM209" s="275">
        <v>2519723000</v>
      </c>
      <c r="AN209" s="275">
        <f t="shared" si="191"/>
        <v>2675134000</v>
      </c>
      <c r="AO209" s="16"/>
      <c r="AP209" s="16"/>
      <c r="AQ209" s="278">
        <f t="shared" si="167"/>
        <v>-1248563.1177999973</v>
      </c>
      <c r="AR209" s="279"/>
      <c r="AS209" s="280"/>
      <c r="AT209" s="280"/>
      <c r="AU209" s="280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290">
        <v>52</v>
      </c>
      <c r="BT209" s="310" t="s">
        <v>179</v>
      </c>
      <c r="BU209" s="283" t="str">
        <f t="shared" ref="BU209:BU214" si="193">F313</f>
        <v>3BR-1</v>
      </c>
      <c r="BV209" s="284" t="str">
        <f t="shared" ref="BV209:BV214" si="194">D313</f>
        <v>01</v>
      </c>
      <c r="BW209" s="285">
        <f t="shared" ref="BW209:BX214" si="195">G313</f>
        <v>175</v>
      </c>
      <c r="BX209" s="285">
        <f t="shared" si="195"/>
        <v>156</v>
      </c>
      <c r="BY209" s="286">
        <f t="shared" ref="BY209:BY214" si="196">O313</f>
        <v>29852254.241999999</v>
      </c>
      <c r="BZ209" s="286">
        <f t="shared" ref="BZ209:CC214" si="197">AH313</f>
        <v>4280714000</v>
      </c>
      <c r="CA209" s="286">
        <f t="shared" si="197"/>
        <v>4825049000</v>
      </c>
      <c r="CB209" s="286">
        <f t="shared" si="197"/>
        <v>5122647000</v>
      </c>
      <c r="CC209" s="286">
        <f t="shared" si="197"/>
        <v>5438601000</v>
      </c>
      <c r="CD209" s="286">
        <f t="shared" ref="CD209:CD214" si="198">AN313</f>
        <v>5774042000</v>
      </c>
      <c r="CE209" s="16">
        <v>1</v>
      </c>
      <c r="CF209" s="43">
        <f t="shared" si="170"/>
        <v>2515740400</v>
      </c>
      <c r="CG209" s="197">
        <f t="shared" si="170"/>
        <v>2670906380</v>
      </c>
    </row>
    <row r="210" spans="1:85">
      <c r="A210" s="3">
        <f t="shared" si="168"/>
        <v>171</v>
      </c>
      <c r="B210" s="263">
        <v>9</v>
      </c>
      <c r="C210" s="264" t="s">
        <v>178</v>
      </c>
      <c r="D210" s="299">
        <v>19</v>
      </c>
      <c r="E210" s="266"/>
      <c r="F210" s="41" t="s">
        <v>78</v>
      </c>
      <c r="G210" s="267">
        <f t="shared" si="147"/>
        <v>138</v>
      </c>
      <c r="H210" s="267">
        <f t="shared" si="148"/>
        <v>120</v>
      </c>
      <c r="I210" s="268">
        <f t="shared" si="149"/>
        <v>26966806</v>
      </c>
      <c r="J210" s="268">
        <f t="shared" si="150"/>
        <v>1</v>
      </c>
      <c r="K210" s="269">
        <f t="shared" si="151"/>
        <v>1.06</v>
      </c>
      <c r="L210" s="270">
        <f t="shared" si="190"/>
        <v>1.02</v>
      </c>
      <c r="M210" s="271">
        <f t="shared" si="153"/>
        <v>24364489.972377934</v>
      </c>
      <c r="N210" s="271">
        <f t="shared" si="154"/>
        <v>27462673.064623922</v>
      </c>
      <c r="O210" s="271">
        <f t="shared" si="155"/>
        <v>29156510.647200003</v>
      </c>
      <c r="P210" s="271">
        <f t="shared" si="156"/>
        <v>30954820.425523225</v>
      </c>
      <c r="Q210" s="272">
        <f t="shared" si="157"/>
        <v>29156510.647200003</v>
      </c>
      <c r="R210" s="271">
        <f t="shared" si="157"/>
        <v>30954820.425523225</v>
      </c>
      <c r="S210" s="271">
        <f t="shared" si="158"/>
        <v>32864046.016027961</v>
      </c>
      <c r="T210" s="271"/>
      <c r="U210" s="271">
        <f t="shared" si="159"/>
        <v>2923738796.6853518</v>
      </c>
      <c r="V210" s="271">
        <f t="shared" si="160"/>
        <v>3295520767.7548704</v>
      </c>
      <c r="W210" s="271">
        <f t="shared" si="161"/>
        <v>3498781277.6640005</v>
      </c>
      <c r="X210" s="272">
        <f t="shared" si="162"/>
        <v>3714578451.0627871</v>
      </c>
      <c r="Y210" s="272">
        <f t="shared" si="163"/>
        <v>3498781277.6640005</v>
      </c>
      <c r="Z210" s="271">
        <f t="shared" si="164"/>
        <v>3714578451.0627871</v>
      </c>
      <c r="AA210" s="271">
        <f t="shared" si="169"/>
        <v>3943685521.9233551</v>
      </c>
      <c r="AB210" s="271"/>
      <c r="AC210" s="33" t="str">
        <f t="shared" si="165"/>
        <v>BERTAHAP</v>
      </c>
      <c r="AD210" s="273">
        <f t="shared" si="166"/>
        <v>0</v>
      </c>
      <c r="AE210" s="274">
        <v>2</v>
      </c>
      <c r="AF210" s="275"/>
      <c r="AG210" s="271" t="e">
        <f>IF(AF210&gt;#REF!,"LB","KR")</f>
        <v>#REF!</v>
      </c>
      <c r="AH210" s="275">
        <v>3216113000</v>
      </c>
      <c r="AI210" s="275">
        <v>3625073000</v>
      </c>
      <c r="AJ210" s="275">
        <v>3848660000</v>
      </c>
      <c r="AK210" s="276">
        <v>4086037000</v>
      </c>
      <c r="AL210" s="276">
        <v>3848660000</v>
      </c>
      <c r="AM210" s="275">
        <v>4086037000</v>
      </c>
      <c r="AN210" s="275">
        <f t="shared" si="191"/>
        <v>4338055000</v>
      </c>
      <c r="AO210" s="16"/>
      <c r="AP210" s="16"/>
      <c r="AQ210" s="278">
        <f t="shared" si="167"/>
        <v>-1248563.1177999973</v>
      </c>
      <c r="AR210" s="279"/>
      <c r="AS210" s="280"/>
      <c r="AT210" s="280"/>
      <c r="AU210" s="280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290">
        <v>53</v>
      </c>
      <c r="BT210" s="310" t="s">
        <v>179</v>
      </c>
      <c r="BU210" s="283" t="str">
        <f t="shared" si="193"/>
        <v>2BR-3</v>
      </c>
      <c r="BV210" s="284" t="str">
        <f t="shared" si="194"/>
        <v>03</v>
      </c>
      <c r="BW210" s="285">
        <f t="shared" si="195"/>
        <v>85</v>
      </c>
      <c r="BX210" s="285">
        <f t="shared" si="195"/>
        <v>74</v>
      </c>
      <c r="BY210" s="286">
        <f t="shared" si="196"/>
        <v>29299434.719000001</v>
      </c>
      <c r="BZ210" s="286">
        <f t="shared" si="197"/>
        <v>1992992000</v>
      </c>
      <c r="CA210" s="286">
        <f t="shared" si="197"/>
        <v>2246420000</v>
      </c>
      <c r="CB210" s="286">
        <f t="shared" si="197"/>
        <v>2384974000</v>
      </c>
      <c r="CC210" s="286">
        <f t="shared" si="197"/>
        <v>2532074000</v>
      </c>
      <c r="CD210" s="286">
        <f t="shared" si="198"/>
        <v>2688247000</v>
      </c>
      <c r="CE210" s="16">
        <v>4</v>
      </c>
      <c r="CF210" s="43">
        <f t="shared" si="170"/>
        <v>4079579600</v>
      </c>
      <c r="CG210" s="197">
        <f t="shared" si="170"/>
        <v>4331199220</v>
      </c>
    </row>
    <row r="211" spans="1:85">
      <c r="A211" s="3">
        <f t="shared" si="168"/>
        <v>172</v>
      </c>
      <c r="B211" s="263">
        <v>10</v>
      </c>
      <c r="C211" s="264" t="s">
        <v>178</v>
      </c>
      <c r="D211" s="299">
        <v>21</v>
      </c>
      <c r="E211" s="266"/>
      <c r="F211" s="41" t="s">
        <v>84</v>
      </c>
      <c r="G211" s="267">
        <f t="shared" si="147"/>
        <v>132</v>
      </c>
      <c r="H211" s="267">
        <f t="shared" si="148"/>
        <v>112</v>
      </c>
      <c r="I211" s="268">
        <f t="shared" si="149"/>
        <v>26966806</v>
      </c>
      <c r="J211" s="268">
        <f t="shared" si="150"/>
        <v>3</v>
      </c>
      <c r="K211" s="269">
        <f t="shared" si="151"/>
        <v>1.1000000000000001</v>
      </c>
      <c r="L211" s="270">
        <f t="shared" si="190"/>
        <v>1.02</v>
      </c>
      <c r="M211" s="271">
        <f t="shared" si="153"/>
        <v>25283904.688316725</v>
      </c>
      <c r="N211" s="271">
        <f t="shared" si="154"/>
        <v>28499000.350081429</v>
      </c>
      <c r="O211" s="271">
        <f t="shared" si="155"/>
        <v>30256756.332000002</v>
      </c>
      <c r="P211" s="271">
        <f t="shared" si="156"/>
        <v>32122926.856675044</v>
      </c>
      <c r="Q211" s="272">
        <f t="shared" si="157"/>
        <v>30256756.332000002</v>
      </c>
      <c r="R211" s="271">
        <f t="shared" si="157"/>
        <v>32122926.856675044</v>
      </c>
      <c r="S211" s="271">
        <f t="shared" si="158"/>
        <v>34104198.695878074</v>
      </c>
      <c r="T211" s="271"/>
      <c r="U211" s="271">
        <f t="shared" si="159"/>
        <v>2831797325.0914731</v>
      </c>
      <c r="V211" s="271">
        <f t="shared" si="160"/>
        <v>3191888039.2091198</v>
      </c>
      <c r="W211" s="271">
        <f t="shared" si="161"/>
        <v>3388756709.184</v>
      </c>
      <c r="X211" s="272">
        <f t="shared" si="162"/>
        <v>3597767807.9476051</v>
      </c>
      <c r="Y211" s="272">
        <f t="shared" si="163"/>
        <v>3388756709.184</v>
      </c>
      <c r="Z211" s="271">
        <f t="shared" si="164"/>
        <v>3597767807.9476051</v>
      </c>
      <c r="AA211" s="271">
        <f t="shared" si="169"/>
        <v>3819670253.938344</v>
      </c>
      <c r="AB211" s="271"/>
      <c r="AC211" s="33" t="str">
        <f t="shared" si="165"/>
        <v>BERTAHAP</v>
      </c>
      <c r="AD211" s="273">
        <f t="shared" si="166"/>
        <v>0</v>
      </c>
      <c r="AE211" s="274">
        <v>2</v>
      </c>
      <c r="AF211" s="275"/>
      <c r="AG211" s="271" t="e">
        <f>IF(AF211&gt;#REF!,"LB","KR")</f>
        <v>#REF!</v>
      </c>
      <c r="AH211" s="275">
        <v>3114978000</v>
      </c>
      <c r="AI211" s="275">
        <v>3511077000</v>
      </c>
      <c r="AJ211" s="275">
        <v>3727633000</v>
      </c>
      <c r="AK211" s="276">
        <v>3957545000</v>
      </c>
      <c r="AL211" s="276">
        <v>3727633000</v>
      </c>
      <c r="AM211" s="275">
        <v>3957545000</v>
      </c>
      <c r="AN211" s="275">
        <f t="shared" si="191"/>
        <v>4201638000</v>
      </c>
      <c r="AO211" s="16"/>
      <c r="AP211" s="16"/>
      <c r="AQ211" s="278">
        <f t="shared" si="167"/>
        <v>-148317.43299999833</v>
      </c>
      <c r="AR211" s="279"/>
      <c r="AS211" s="280"/>
      <c r="AT211" s="280"/>
      <c r="AU211" s="280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290"/>
      <c r="BT211" s="310"/>
      <c r="BU211" s="283" t="str">
        <f t="shared" si="193"/>
        <v>2BR-9</v>
      </c>
      <c r="BV211" s="284" t="str">
        <f t="shared" si="194"/>
        <v>09</v>
      </c>
      <c r="BW211" s="285">
        <f t="shared" si="195"/>
        <v>101</v>
      </c>
      <c r="BX211" s="285">
        <f t="shared" si="195"/>
        <v>90</v>
      </c>
      <c r="BY211" s="286">
        <f t="shared" si="196"/>
        <v>29299434.719000001</v>
      </c>
      <c r="BZ211" s="286">
        <f t="shared" si="197"/>
        <v>2423909000</v>
      </c>
      <c r="CA211" s="286">
        <f t="shared" si="197"/>
        <v>2732133000</v>
      </c>
      <c r="CB211" s="286">
        <f t="shared" si="197"/>
        <v>2900645000</v>
      </c>
      <c r="CC211" s="286">
        <f t="shared" si="197"/>
        <v>3079550000</v>
      </c>
      <c r="CD211" s="286">
        <f t="shared" si="198"/>
        <v>3269490000</v>
      </c>
      <c r="CE211" s="16"/>
      <c r="CF211" s="43">
        <f t="shared" si="170"/>
        <v>3951290980</v>
      </c>
      <c r="CG211" s="197">
        <f t="shared" si="170"/>
        <v>4194997700</v>
      </c>
    </row>
    <row r="212" spans="1:85">
      <c r="A212" s="3">
        <f t="shared" si="168"/>
        <v>173</v>
      </c>
      <c r="B212" s="263">
        <v>1</v>
      </c>
      <c r="C212" s="264" t="s">
        <v>180</v>
      </c>
      <c r="D212" s="265" t="s">
        <v>29</v>
      </c>
      <c r="E212" s="266"/>
      <c r="F212" s="41" t="s">
        <v>74</v>
      </c>
      <c r="G212" s="267">
        <f t="shared" si="147"/>
        <v>85</v>
      </c>
      <c r="H212" s="267">
        <f t="shared" si="148"/>
        <v>74</v>
      </c>
      <c r="I212" s="268">
        <f t="shared" si="149"/>
        <v>26966806</v>
      </c>
      <c r="J212" s="268">
        <f t="shared" si="150"/>
        <v>1</v>
      </c>
      <c r="K212" s="269">
        <f t="shared" si="151"/>
        <v>1.06</v>
      </c>
      <c r="L212" s="319">
        <f t="shared" ref="L212:L220" si="199">SUMIF($AN$4:$AN$22,D212,$BJ$4:$BJ$22)</f>
        <v>1.03</v>
      </c>
      <c r="M212" s="271">
        <f t="shared" si="153"/>
        <v>24603357.52112674</v>
      </c>
      <c r="N212" s="271">
        <f t="shared" si="154"/>
        <v>27731914.957414355</v>
      </c>
      <c r="O212" s="271">
        <f t="shared" si="155"/>
        <v>29442358.790800005</v>
      </c>
      <c r="P212" s="271">
        <f t="shared" si="156"/>
        <v>31258299.057146005</v>
      </c>
      <c r="Q212" s="272">
        <f t="shared" si="157"/>
        <v>29442358.790800005</v>
      </c>
      <c r="R212" s="271">
        <f t="shared" si="157"/>
        <v>31258299.057146005</v>
      </c>
      <c r="S212" s="271">
        <f t="shared" si="158"/>
        <v>33186242.545596864</v>
      </c>
      <c r="T212" s="271"/>
      <c r="U212" s="271">
        <f t="shared" si="159"/>
        <v>1820648456.5633788</v>
      </c>
      <c r="V212" s="271">
        <f t="shared" si="160"/>
        <v>2052161706.8486624</v>
      </c>
      <c r="W212" s="271">
        <f t="shared" si="161"/>
        <v>2178734550.5192003</v>
      </c>
      <c r="X212" s="272">
        <f t="shared" si="162"/>
        <v>2313114130.2288046</v>
      </c>
      <c r="Y212" s="272">
        <f t="shared" si="163"/>
        <v>2178734550.5192003</v>
      </c>
      <c r="Z212" s="271">
        <f t="shared" si="164"/>
        <v>2313114130.2288046</v>
      </c>
      <c r="AA212" s="271">
        <f t="shared" si="169"/>
        <v>2455781948.3741679</v>
      </c>
      <c r="AB212" s="271"/>
      <c r="AC212" s="33" t="str">
        <f t="shared" si="165"/>
        <v>BERTAHAP</v>
      </c>
      <c r="AD212" s="273">
        <f t="shared" si="166"/>
        <v>0</v>
      </c>
      <c r="AE212" s="274">
        <v>2</v>
      </c>
      <c r="AF212" s="275"/>
      <c r="AG212" s="271" t="e">
        <f>IF(AF212&gt;#REF!,"LB","KR")</f>
        <v>#REF!</v>
      </c>
      <c r="AH212" s="275">
        <v>2002714000</v>
      </c>
      <c r="AI212" s="275">
        <v>2257378000</v>
      </c>
      <c r="AJ212" s="275">
        <v>2396609000</v>
      </c>
      <c r="AK212" s="276">
        <v>2544426000</v>
      </c>
      <c r="AL212" s="276">
        <v>2396609000</v>
      </c>
      <c r="AM212" s="275">
        <v>2544426000</v>
      </c>
      <c r="AN212" s="275">
        <f t="shared" si="191"/>
        <v>2701361000</v>
      </c>
      <c r="AO212" s="16"/>
      <c r="AP212" s="16"/>
      <c r="AQ212" s="278">
        <f t="shared" si="167"/>
        <v>-962714.9741999954</v>
      </c>
      <c r="AR212" s="279"/>
      <c r="AS212" s="280"/>
      <c r="AT212" s="280"/>
      <c r="AU212" s="280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290"/>
      <c r="BT212" s="283"/>
      <c r="BU212" s="283" t="str">
        <f t="shared" si="193"/>
        <v>2BR-11</v>
      </c>
      <c r="BV212" s="284">
        <f t="shared" si="194"/>
        <v>11</v>
      </c>
      <c r="BW212" s="285">
        <f t="shared" si="195"/>
        <v>101</v>
      </c>
      <c r="BX212" s="285">
        <f t="shared" si="195"/>
        <v>90</v>
      </c>
      <c r="BY212" s="286">
        <f t="shared" si="196"/>
        <v>29299434.719000001</v>
      </c>
      <c r="BZ212" s="286">
        <f t="shared" si="197"/>
        <v>2423909000</v>
      </c>
      <c r="CA212" s="286">
        <f t="shared" si="197"/>
        <v>2732133000</v>
      </c>
      <c r="CB212" s="286">
        <f t="shared" si="197"/>
        <v>2900645000</v>
      </c>
      <c r="CC212" s="286">
        <f t="shared" si="197"/>
        <v>3079550000</v>
      </c>
      <c r="CD212" s="286">
        <f t="shared" si="198"/>
        <v>3269490000</v>
      </c>
      <c r="CE212" s="16"/>
      <c r="CF212" s="43">
        <f t="shared" si="170"/>
        <v>2540405540</v>
      </c>
      <c r="CG212" s="197">
        <f t="shared" si="170"/>
        <v>2697091560</v>
      </c>
    </row>
    <row r="213" spans="1:85">
      <c r="A213" s="3">
        <f t="shared" si="168"/>
        <v>174</v>
      </c>
      <c r="B213" s="263">
        <v>2</v>
      </c>
      <c r="C213" s="264" t="s">
        <v>180</v>
      </c>
      <c r="D213" s="265" t="s">
        <v>32</v>
      </c>
      <c r="E213" s="266"/>
      <c r="F213" s="41" t="s">
        <v>56</v>
      </c>
      <c r="G213" s="267">
        <f t="shared" si="147"/>
        <v>85</v>
      </c>
      <c r="H213" s="267">
        <f t="shared" si="148"/>
        <v>74</v>
      </c>
      <c r="I213" s="268">
        <f t="shared" si="149"/>
        <v>26966806</v>
      </c>
      <c r="J213" s="268">
        <f t="shared" si="150"/>
        <v>1</v>
      </c>
      <c r="K213" s="269">
        <f t="shared" si="151"/>
        <v>1.06</v>
      </c>
      <c r="L213" s="319">
        <f t="shared" si="199"/>
        <v>1.03</v>
      </c>
      <c r="M213" s="271">
        <f t="shared" si="153"/>
        <v>24603357.52112674</v>
      </c>
      <c r="N213" s="271">
        <f t="shared" si="154"/>
        <v>27731914.957414355</v>
      </c>
      <c r="O213" s="271">
        <f t="shared" si="155"/>
        <v>29442358.790800005</v>
      </c>
      <c r="P213" s="271">
        <f t="shared" si="156"/>
        <v>31258299.057146005</v>
      </c>
      <c r="Q213" s="272">
        <f t="shared" si="157"/>
        <v>29442358.790800005</v>
      </c>
      <c r="R213" s="271">
        <f t="shared" si="157"/>
        <v>31258299.057146005</v>
      </c>
      <c r="S213" s="271">
        <f t="shared" si="158"/>
        <v>33186242.545596864</v>
      </c>
      <c r="T213" s="271"/>
      <c r="U213" s="271">
        <f t="shared" si="159"/>
        <v>1820648456.5633788</v>
      </c>
      <c r="V213" s="271">
        <f t="shared" si="160"/>
        <v>2052161706.8486624</v>
      </c>
      <c r="W213" s="271">
        <f t="shared" si="161"/>
        <v>2178734550.5192003</v>
      </c>
      <c r="X213" s="272">
        <f t="shared" si="162"/>
        <v>2313114130.2288046</v>
      </c>
      <c r="Y213" s="272">
        <f t="shared" si="163"/>
        <v>2178734550.5192003</v>
      </c>
      <c r="Z213" s="271">
        <f t="shared" si="164"/>
        <v>2313114130.2288046</v>
      </c>
      <c r="AA213" s="271">
        <f t="shared" si="169"/>
        <v>2455781948.3741679</v>
      </c>
      <c r="AB213" s="271"/>
      <c r="AC213" s="33" t="str">
        <f t="shared" si="165"/>
        <v>BERTAHAP</v>
      </c>
      <c r="AD213" s="273">
        <f t="shared" si="166"/>
        <v>0</v>
      </c>
      <c r="AE213" s="274">
        <v>2</v>
      </c>
      <c r="AF213" s="275"/>
      <c r="AG213" s="271" t="e">
        <f>IF(AF213&gt;#REF!,"LB","KR")</f>
        <v>#REF!</v>
      </c>
      <c r="AH213" s="275">
        <v>2002714000</v>
      </c>
      <c r="AI213" s="275">
        <v>2257378000</v>
      </c>
      <c r="AJ213" s="275">
        <v>2396609000</v>
      </c>
      <c r="AK213" s="276">
        <v>2544426000</v>
      </c>
      <c r="AL213" s="276">
        <v>2396609000</v>
      </c>
      <c r="AM213" s="275">
        <v>2544426000</v>
      </c>
      <c r="AN213" s="275">
        <f t="shared" si="191"/>
        <v>2701361000</v>
      </c>
      <c r="AO213" s="16"/>
      <c r="AP213" s="16"/>
      <c r="AQ213" s="278">
        <f t="shared" si="167"/>
        <v>-962714.9741999954</v>
      </c>
      <c r="AR213" s="279"/>
      <c r="AS213" s="280"/>
      <c r="AT213" s="280"/>
      <c r="AU213" s="280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290"/>
      <c r="BT213" s="283"/>
      <c r="BU213" s="283" t="str">
        <f t="shared" si="193"/>
        <v>3BR-19</v>
      </c>
      <c r="BV213" s="284">
        <f t="shared" si="194"/>
        <v>19</v>
      </c>
      <c r="BW213" s="285">
        <f t="shared" si="195"/>
        <v>138</v>
      </c>
      <c r="BX213" s="285">
        <f t="shared" si="195"/>
        <v>120</v>
      </c>
      <c r="BY213" s="286">
        <f t="shared" si="196"/>
        <v>29299434.719000001</v>
      </c>
      <c r="BZ213" s="286">
        <f t="shared" si="197"/>
        <v>3231878000</v>
      </c>
      <c r="CA213" s="286">
        <f t="shared" si="197"/>
        <v>3642843000</v>
      </c>
      <c r="CB213" s="286">
        <f t="shared" si="197"/>
        <v>3867526000</v>
      </c>
      <c r="CC213" s="286">
        <f t="shared" si="197"/>
        <v>4106066000</v>
      </c>
      <c r="CD213" s="286">
        <f t="shared" si="198"/>
        <v>4359320000</v>
      </c>
      <c r="CE213" s="16"/>
      <c r="CF213" s="43">
        <f t="shared" si="170"/>
        <v>2540405540</v>
      </c>
      <c r="CG213" s="197">
        <f t="shared" si="170"/>
        <v>2697091560</v>
      </c>
    </row>
    <row r="214" spans="1:85">
      <c r="A214" s="3">
        <f t="shared" si="168"/>
        <v>175</v>
      </c>
      <c r="B214" s="263">
        <v>3</v>
      </c>
      <c r="C214" s="264" t="s">
        <v>180</v>
      </c>
      <c r="D214" s="265" t="s">
        <v>38</v>
      </c>
      <c r="E214" s="266"/>
      <c r="F214" s="41" t="s">
        <v>58</v>
      </c>
      <c r="G214" s="267">
        <f t="shared" si="147"/>
        <v>101</v>
      </c>
      <c r="H214" s="267">
        <f t="shared" si="148"/>
        <v>90</v>
      </c>
      <c r="I214" s="268">
        <f t="shared" si="149"/>
        <v>26966806</v>
      </c>
      <c r="J214" s="268">
        <f t="shared" si="150"/>
        <v>1</v>
      </c>
      <c r="K214" s="269">
        <f t="shared" si="151"/>
        <v>1.06</v>
      </c>
      <c r="L214" s="319">
        <f t="shared" si="199"/>
        <v>1.03</v>
      </c>
      <c r="M214" s="271">
        <f t="shared" si="153"/>
        <v>24603357.52112674</v>
      </c>
      <c r="N214" s="271">
        <f t="shared" si="154"/>
        <v>27731914.957414355</v>
      </c>
      <c r="O214" s="271">
        <f t="shared" si="155"/>
        <v>29442358.790800005</v>
      </c>
      <c r="P214" s="271">
        <f t="shared" si="156"/>
        <v>31258299.057146005</v>
      </c>
      <c r="Q214" s="272">
        <f t="shared" si="157"/>
        <v>29442358.790800005</v>
      </c>
      <c r="R214" s="271">
        <f t="shared" si="157"/>
        <v>31258299.057146005</v>
      </c>
      <c r="S214" s="271">
        <f t="shared" si="158"/>
        <v>33186242.545596864</v>
      </c>
      <c r="T214" s="271"/>
      <c r="U214" s="271">
        <f t="shared" si="159"/>
        <v>2214302176.9014068</v>
      </c>
      <c r="V214" s="271">
        <f t="shared" si="160"/>
        <v>2495872346.1672921</v>
      </c>
      <c r="W214" s="271">
        <f t="shared" si="161"/>
        <v>2649812291.1720004</v>
      </c>
      <c r="X214" s="272">
        <f t="shared" si="162"/>
        <v>2813246915.1431403</v>
      </c>
      <c r="Y214" s="272">
        <f t="shared" si="163"/>
        <v>2649812291.1720004</v>
      </c>
      <c r="Z214" s="271">
        <f t="shared" si="164"/>
        <v>2813246915.1431403</v>
      </c>
      <c r="AA214" s="271">
        <f t="shared" si="169"/>
        <v>2986761829.1037178</v>
      </c>
      <c r="AB214" s="271"/>
      <c r="AC214" s="33" t="str">
        <f t="shared" si="165"/>
        <v>BERTAHAP</v>
      </c>
      <c r="AD214" s="273">
        <f t="shared" si="166"/>
        <v>0</v>
      </c>
      <c r="AE214" s="274">
        <v>2</v>
      </c>
      <c r="AF214" s="275"/>
      <c r="AG214" s="271" t="e">
        <f>IF(AF214&gt;#REF!,"LB","KR")</f>
        <v>#REF!</v>
      </c>
      <c r="AH214" s="275">
        <v>2435733000</v>
      </c>
      <c r="AI214" s="275">
        <v>2745460000</v>
      </c>
      <c r="AJ214" s="275">
        <v>2914794000</v>
      </c>
      <c r="AK214" s="276">
        <v>3094572000</v>
      </c>
      <c r="AL214" s="276">
        <v>2914794000</v>
      </c>
      <c r="AM214" s="275">
        <v>3094572000</v>
      </c>
      <c r="AN214" s="275">
        <f t="shared" si="191"/>
        <v>3285439000</v>
      </c>
      <c r="AO214" s="16"/>
      <c r="AP214" s="16"/>
      <c r="AQ214" s="278">
        <f t="shared" si="167"/>
        <v>-962714.9741999954</v>
      </c>
      <c r="AR214" s="279"/>
      <c r="AS214" s="280"/>
      <c r="AT214" s="280"/>
      <c r="AU214" s="280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290">
        <v>54</v>
      </c>
      <c r="BT214" s="310" t="s">
        <v>179</v>
      </c>
      <c r="BU214" s="283" t="str">
        <f t="shared" si="193"/>
        <v>3BR-21</v>
      </c>
      <c r="BV214" s="284">
        <f t="shared" si="194"/>
        <v>21</v>
      </c>
      <c r="BW214" s="285">
        <f t="shared" si="195"/>
        <v>132</v>
      </c>
      <c r="BX214" s="285">
        <f t="shared" si="195"/>
        <v>112</v>
      </c>
      <c r="BY214" s="286">
        <f t="shared" si="196"/>
        <v>30405073.765000001</v>
      </c>
      <c r="BZ214" s="286">
        <f t="shared" si="197"/>
        <v>3130247000</v>
      </c>
      <c r="CA214" s="286">
        <f t="shared" si="197"/>
        <v>3528289000</v>
      </c>
      <c r="CB214" s="286">
        <f t="shared" si="197"/>
        <v>3745906000</v>
      </c>
      <c r="CC214" s="286">
        <f t="shared" si="197"/>
        <v>3976945000</v>
      </c>
      <c r="CD214" s="286">
        <f t="shared" si="198"/>
        <v>4222234000</v>
      </c>
      <c r="CE214" s="16">
        <v>1</v>
      </c>
      <c r="CF214" s="43">
        <f t="shared" si="170"/>
        <v>3089681640</v>
      </c>
      <c r="CG214" s="197">
        <f t="shared" si="170"/>
        <v>3280246320</v>
      </c>
    </row>
    <row r="215" spans="1:85">
      <c r="A215" s="3">
        <f t="shared" si="168"/>
        <v>176</v>
      </c>
      <c r="B215" s="263">
        <v>4</v>
      </c>
      <c r="C215" s="264" t="s">
        <v>180</v>
      </c>
      <c r="D215" s="265" t="s">
        <v>44</v>
      </c>
      <c r="E215" s="266"/>
      <c r="F215" s="41" t="s">
        <v>60</v>
      </c>
      <c r="G215" s="267">
        <f t="shared" si="147"/>
        <v>101</v>
      </c>
      <c r="H215" s="267">
        <f t="shared" si="148"/>
        <v>90</v>
      </c>
      <c r="I215" s="268">
        <f t="shared" si="149"/>
        <v>26966806</v>
      </c>
      <c r="J215" s="268">
        <f t="shared" si="150"/>
        <v>1</v>
      </c>
      <c r="K215" s="269">
        <f t="shared" si="151"/>
        <v>1.06</v>
      </c>
      <c r="L215" s="319">
        <f t="shared" si="199"/>
        <v>1.03</v>
      </c>
      <c r="M215" s="271">
        <f t="shared" si="153"/>
        <v>24603357.52112674</v>
      </c>
      <c r="N215" s="271">
        <f t="shared" si="154"/>
        <v>27731914.957414355</v>
      </c>
      <c r="O215" s="271">
        <f t="shared" si="155"/>
        <v>29442358.790800005</v>
      </c>
      <c r="P215" s="271">
        <f t="shared" si="156"/>
        <v>31258299.057146005</v>
      </c>
      <c r="Q215" s="272">
        <f t="shared" si="157"/>
        <v>29442358.790800005</v>
      </c>
      <c r="R215" s="271">
        <f t="shared" si="157"/>
        <v>31258299.057146005</v>
      </c>
      <c r="S215" s="271">
        <f t="shared" si="158"/>
        <v>33186242.545596864</v>
      </c>
      <c r="T215" s="271"/>
      <c r="U215" s="271">
        <f t="shared" si="159"/>
        <v>2214302176.9014068</v>
      </c>
      <c r="V215" s="271">
        <f t="shared" si="160"/>
        <v>2495872346.1672921</v>
      </c>
      <c r="W215" s="271">
        <f t="shared" si="161"/>
        <v>2649812291.1720004</v>
      </c>
      <c r="X215" s="272">
        <f t="shared" si="162"/>
        <v>2813246915.1431403</v>
      </c>
      <c r="Y215" s="272">
        <f t="shared" si="163"/>
        <v>2649812291.1720004</v>
      </c>
      <c r="Z215" s="271">
        <f t="shared" si="164"/>
        <v>2813246915.1431403</v>
      </c>
      <c r="AA215" s="271">
        <f t="shared" si="169"/>
        <v>2986761829.1037178</v>
      </c>
      <c r="AB215" s="271"/>
      <c r="AC215" s="33" t="str">
        <f t="shared" si="165"/>
        <v>BERTAHAP</v>
      </c>
      <c r="AD215" s="273">
        <f t="shared" si="166"/>
        <v>0</v>
      </c>
      <c r="AE215" s="274">
        <v>2</v>
      </c>
      <c r="AF215" s="275"/>
      <c r="AG215" s="271" t="e">
        <f>IF(AF215&gt;#REF!,"LB","KR")</f>
        <v>#REF!</v>
      </c>
      <c r="AH215" s="275">
        <v>2435733000</v>
      </c>
      <c r="AI215" s="275">
        <v>2745460000</v>
      </c>
      <c r="AJ215" s="275">
        <v>2914794000</v>
      </c>
      <c r="AK215" s="276">
        <v>3094572000</v>
      </c>
      <c r="AL215" s="276">
        <v>2914794000</v>
      </c>
      <c r="AM215" s="275">
        <v>3094572000</v>
      </c>
      <c r="AN215" s="275">
        <f t="shared" si="191"/>
        <v>3285439000</v>
      </c>
      <c r="AO215" s="16"/>
      <c r="AP215" s="16"/>
      <c r="AQ215" s="278">
        <f t="shared" si="167"/>
        <v>-962714.9741999954</v>
      </c>
      <c r="AR215" s="279"/>
      <c r="AS215" s="280"/>
      <c r="AT215" s="280"/>
      <c r="AU215" s="280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328"/>
      <c r="BT215" s="16"/>
      <c r="BU215" s="16"/>
      <c r="BV215" s="279"/>
      <c r="BW215" s="16"/>
      <c r="BX215" s="16"/>
      <c r="BY215" s="16"/>
      <c r="BZ215" s="16"/>
      <c r="CA215" s="16"/>
      <c r="CB215" s="16"/>
      <c r="CC215" s="16"/>
      <c r="CD215" s="16"/>
      <c r="CE215" s="16">
        <f>SUM(CE40:CE214)</f>
        <v>279</v>
      </c>
      <c r="CF215" s="43">
        <f t="shared" si="170"/>
        <v>3089681640</v>
      </c>
      <c r="CG215" s="197">
        <f t="shared" si="170"/>
        <v>3280246320</v>
      </c>
    </row>
    <row r="216" spans="1:85">
      <c r="A216" s="3">
        <f t="shared" si="168"/>
        <v>177</v>
      </c>
      <c r="B216" s="263">
        <v>5</v>
      </c>
      <c r="C216" s="264" t="s">
        <v>180</v>
      </c>
      <c r="D216" s="299">
        <v>11</v>
      </c>
      <c r="E216" s="266"/>
      <c r="F216" s="41" t="s">
        <v>62</v>
      </c>
      <c r="G216" s="267">
        <f t="shared" si="147"/>
        <v>101</v>
      </c>
      <c r="H216" s="267">
        <f t="shared" si="148"/>
        <v>90</v>
      </c>
      <c r="I216" s="268">
        <f t="shared" si="149"/>
        <v>26966806</v>
      </c>
      <c r="J216" s="268">
        <f t="shared" si="150"/>
        <v>1</v>
      </c>
      <c r="K216" s="269">
        <f t="shared" si="151"/>
        <v>1.06</v>
      </c>
      <c r="L216" s="319">
        <f t="shared" si="199"/>
        <v>1.03</v>
      </c>
      <c r="M216" s="271">
        <f t="shared" si="153"/>
        <v>24603357.52112674</v>
      </c>
      <c r="N216" s="271">
        <f t="shared" si="154"/>
        <v>27731914.957414355</v>
      </c>
      <c r="O216" s="271">
        <f t="shared" si="155"/>
        <v>29442358.790800005</v>
      </c>
      <c r="P216" s="271">
        <f t="shared" si="156"/>
        <v>31258299.057146005</v>
      </c>
      <c r="Q216" s="272">
        <f t="shared" si="157"/>
        <v>29442358.790800005</v>
      </c>
      <c r="R216" s="271">
        <f t="shared" si="157"/>
        <v>31258299.057146005</v>
      </c>
      <c r="S216" s="271">
        <f t="shared" si="158"/>
        <v>33186242.545596864</v>
      </c>
      <c r="T216" s="271"/>
      <c r="U216" s="271">
        <f t="shared" si="159"/>
        <v>2214302176.9014068</v>
      </c>
      <c r="V216" s="271">
        <f t="shared" si="160"/>
        <v>2495872346.1672921</v>
      </c>
      <c r="W216" s="271">
        <f t="shared" si="161"/>
        <v>2649812291.1720004</v>
      </c>
      <c r="X216" s="272">
        <f t="shared" si="162"/>
        <v>2813246915.1431403</v>
      </c>
      <c r="Y216" s="272">
        <f t="shared" si="163"/>
        <v>2649812291.1720004</v>
      </c>
      <c r="Z216" s="271">
        <f t="shared" si="164"/>
        <v>2813246915.1431403</v>
      </c>
      <c r="AA216" s="271">
        <f t="shared" si="169"/>
        <v>2986761829.1037178</v>
      </c>
      <c r="AB216" s="271"/>
      <c r="AC216" s="33" t="str">
        <f t="shared" si="165"/>
        <v>BERTAHAP</v>
      </c>
      <c r="AD216" s="273">
        <f t="shared" si="166"/>
        <v>0</v>
      </c>
      <c r="AE216" s="274">
        <v>2</v>
      </c>
      <c r="AF216" s="275"/>
      <c r="AG216" s="271" t="e">
        <f>IF(AF216&gt;#REF!,"LB","KR")</f>
        <v>#REF!</v>
      </c>
      <c r="AH216" s="275">
        <v>2435733000</v>
      </c>
      <c r="AI216" s="275">
        <v>2745460000</v>
      </c>
      <c r="AJ216" s="275">
        <v>2914794000</v>
      </c>
      <c r="AK216" s="276">
        <v>3094572000</v>
      </c>
      <c r="AL216" s="276">
        <v>2914794000</v>
      </c>
      <c r="AM216" s="275">
        <v>3094572000</v>
      </c>
      <c r="AN216" s="275">
        <f t="shared" si="191"/>
        <v>3285439000</v>
      </c>
      <c r="AO216" s="16"/>
      <c r="AP216" s="16"/>
      <c r="AQ216" s="278">
        <f t="shared" si="167"/>
        <v>-962714.9741999954</v>
      </c>
      <c r="AR216" s="279"/>
      <c r="AS216" s="280"/>
      <c r="AT216" s="280"/>
      <c r="AU216" s="280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328"/>
      <c r="BT216" s="329"/>
      <c r="BU216" s="16"/>
      <c r="BV216" s="279"/>
      <c r="BW216" s="330"/>
      <c r="BX216" s="330"/>
      <c r="BY216" s="197"/>
      <c r="BZ216" s="197"/>
      <c r="CA216" s="197"/>
      <c r="CB216" s="197"/>
      <c r="CC216" s="197"/>
      <c r="CD216" s="197"/>
      <c r="CE216" s="16"/>
      <c r="CF216" s="43">
        <f t="shared" si="170"/>
        <v>3089681640</v>
      </c>
      <c r="CG216" s="197">
        <f t="shared" si="170"/>
        <v>3280246320</v>
      </c>
    </row>
    <row r="217" spans="1:85">
      <c r="A217" s="3">
        <f t="shared" si="168"/>
        <v>178</v>
      </c>
      <c r="B217" s="263">
        <v>6</v>
      </c>
      <c r="C217" s="264" t="s">
        <v>180</v>
      </c>
      <c r="D217" s="299">
        <v>15</v>
      </c>
      <c r="E217" s="266"/>
      <c r="F217" s="41" t="s">
        <v>64</v>
      </c>
      <c r="G217" s="267">
        <f t="shared" si="147"/>
        <v>101</v>
      </c>
      <c r="H217" s="267">
        <f t="shared" si="148"/>
        <v>90</v>
      </c>
      <c r="I217" s="268">
        <f t="shared" si="149"/>
        <v>26966806</v>
      </c>
      <c r="J217" s="268">
        <f t="shared" si="150"/>
        <v>1</v>
      </c>
      <c r="K217" s="269">
        <f t="shared" si="151"/>
        <v>1.06</v>
      </c>
      <c r="L217" s="319">
        <f t="shared" si="199"/>
        <v>1.03</v>
      </c>
      <c r="M217" s="271">
        <f t="shared" si="153"/>
        <v>24603357.52112674</v>
      </c>
      <c r="N217" s="271">
        <f t="shared" si="154"/>
        <v>27731914.957414355</v>
      </c>
      <c r="O217" s="271">
        <f t="shared" si="155"/>
        <v>29442358.790800005</v>
      </c>
      <c r="P217" s="271">
        <f t="shared" si="156"/>
        <v>31258299.057146005</v>
      </c>
      <c r="Q217" s="272">
        <f t="shared" si="157"/>
        <v>29442358.790800005</v>
      </c>
      <c r="R217" s="271">
        <f t="shared" si="157"/>
        <v>31258299.057146005</v>
      </c>
      <c r="S217" s="271">
        <f t="shared" si="158"/>
        <v>33186242.545596864</v>
      </c>
      <c r="T217" s="271"/>
      <c r="U217" s="271">
        <f t="shared" si="159"/>
        <v>2214302176.9014068</v>
      </c>
      <c r="V217" s="271">
        <f t="shared" si="160"/>
        <v>2495872346.1672921</v>
      </c>
      <c r="W217" s="271">
        <f t="shared" si="161"/>
        <v>2649812291.1720004</v>
      </c>
      <c r="X217" s="272">
        <f t="shared" si="162"/>
        <v>2813246915.1431403</v>
      </c>
      <c r="Y217" s="272">
        <f t="shared" si="163"/>
        <v>2649812291.1720004</v>
      </c>
      <c r="Z217" s="271">
        <f t="shared" si="164"/>
        <v>2813246915.1431403</v>
      </c>
      <c r="AA217" s="271">
        <f t="shared" si="169"/>
        <v>2986761829.1037178</v>
      </c>
      <c r="AB217" s="271"/>
      <c r="AC217" s="33" t="str">
        <f t="shared" si="165"/>
        <v>BERTAHAP</v>
      </c>
      <c r="AD217" s="273">
        <f t="shared" si="166"/>
        <v>0</v>
      </c>
      <c r="AE217" s="274">
        <v>2</v>
      </c>
      <c r="AF217" s="275"/>
      <c r="AG217" s="271" t="e">
        <f>IF(AF217&gt;#REF!,"LB","KR")</f>
        <v>#REF!</v>
      </c>
      <c r="AH217" s="275">
        <v>2435733000</v>
      </c>
      <c r="AI217" s="275">
        <v>2745460000</v>
      </c>
      <c r="AJ217" s="275">
        <v>2914794000</v>
      </c>
      <c r="AK217" s="276">
        <v>3094572000</v>
      </c>
      <c r="AL217" s="276">
        <v>2914794000</v>
      </c>
      <c r="AM217" s="275">
        <v>3094572000</v>
      </c>
      <c r="AN217" s="275">
        <f t="shared" si="191"/>
        <v>3285439000</v>
      </c>
      <c r="AO217" s="16"/>
      <c r="AP217" s="16"/>
      <c r="AQ217" s="278">
        <f t="shared" si="167"/>
        <v>-962714.9741999954</v>
      </c>
      <c r="AR217" s="279"/>
      <c r="AS217" s="280"/>
      <c r="AT217" s="280"/>
      <c r="AU217" s="280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328"/>
      <c r="BT217" s="329"/>
      <c r="BU217" s="16"/>
      <c r="BV217" s="279"/>
      <c r="BW217" s="330"/>
      <c r="BX217" s="330"/>
      <c r="BY217" s="197"/>
      <c r="BZ217" s="197"/>
      <c r="CA217" s="197"/>
      <c r="CB217" s="197"/>
      <c r="CC217" s="197"/>
      <c r="CD217" s="197"/>
      <c r="CE217" s="16"/>
      <c r="CF217" s="43">
        <f t="shared" si="170"/>
        <v>3089681640</v>
      </c>
      <c r="CG217" s="197">
        <f t="shared" si="170"/>
        <v>3280246320</v>
      </c>
    </row>
    <row r="218" spans="1:85">
      <c r="A218" s="3">
        <f t="shared" si="168"/>
        <v>179</v>
      </c>
      <c r="B218" s="263">
        <v>7</v>
      </c>
      <c r="C218" s="264" t="s">
        <v>180</v>
      </c>
      <c r="D218" s="299">
        <v>17</v>
      </c>
      <c r="E218" s="266"/>
      <c r="F218" s="41" t="s">
        <v>67</v>
      </c>
      <c r="G218" s="267">
        <f t="shared" si="147"/>
        <v>85</v>
      </c>
      <c r="H218" s="267">
        <f t="shared" si="148"/>
        <v>74</v>
      </c>
      <c r="I218" s="268">
        <f t="shared" si="149"/>
        <v>26966806</v>
      </c>
      <c r="J218" s="268">
        <f t="shared" si="150"/>
        <v>1</v>
      </c>
      <c r="K218" s="269">
        <f t="shared" si="151"/>
        <v>1.06</v>
      </c>
      <c r="L218" s="319">
        <f t="shared" si="199"/>
        <v>1.03</v>
      </c>
      <c r="M218" s="271">
        <f t="shared" si="153"/>
        <v>24603357.52112674</v>
      </c>
      <c r="N218" s="271">
        <f t="shared" si="154"/>
        <v>27731914.957414355</v>
      </c>
      <c r="O218" s="271">
        <f t="shared" si="155"/>
        <v>29442358.790800005</v>
      </c>
      <c r="P218" s="271">
        <f t="shared" si="156"/>
        <v>31258299.057146005</v>
      </c>
      <c r="Q218" s="272">
        <f t="shared" si="157"/>
        <v>29442358.790800005</v>
      </c>
      <c r="R218" s="271">
        <f t="shared" si="157"/>
        <v>31258299.057146005</v>
      </c>
      <c r="S218" s="271">
        <f t="shared" si="158"/>
        <v>33186242.545596864</v>
      </c>
      <c r="T218" s="271"/>
      <c r="U218" s="271">
        <f t="shared" si="159"/>
        <v>1820648456.5633788</v>
      </c>
      <c r="V218" s="271">
        <f t="shared" si="160"/>
        <v>2052161706.8486624</v>
      </c>
      <c r="W218" s="271">
        <f t="shared" si="161"/>
        <v>2178734550.5192003</v>
      </c>
      <c r="X218" s="272">
        <f t="shared" si="162"/>
        <v>2313114130.2288046</v>
      </c>
      <c r="Y218" s="272">
        <f t="shared" si="163"/>
        <v>2178734550.5192003</v>
      </c>
      <c r="Z218" s="271">
        <f t="shared" si="164"/>
        <v>2313114130.2288046</v>
      </c>
      <c r="AA218" s="271">
        <f t="shared" si="169"/>
        <v>2455781948.3741679</v>
      </c>
      <c r="AB218" s="271"/>
      <c r="AC218" s="33" t="str">
        <f t="shared" si="165"/>
        <v>BERTAHAP</v>
      </c>
      <c r="AD218" s="273">
        <f t="shared" si="166"/>
        <v>0</v>
      </c>
      <c r="AE218" s="274">
        <v>2</v>
      </c>
      <c r="AF218" s="275"/>
      <c r="AG218" s="271" t="e">
        <f>IF(AF218&gt;#REF!,"LB","KR")</f>
        <v>#REF!</v>
      </c>
      <c r="AH218" s="275">
        <v>2002714000</v>
      </c>
      <c r="AI218" s="275">
        <v>2257378000</v>
      </c>
      <c r="AJ218" s="275">
        <v>2396609000</v>
      </c>
      <c r="AK218" s="276">
        <v>2544426000</v>
      </c>
      <c r="AL218" s="276">
        <v>2396609000</v>
      </c>
      <c r="AM218" s="275">
        <v>2544426000</v>
      </c>
      <c r="AN218" s="275">
        <f t="shared" si="191"/>
        <v>2701361000</v>
      </c>
      <c r="AO218" s="16"/>
      <c r="AP218" s="16"/>
      <c r="AQ218" s="278">
        <f t="shared" si="167"/>
        <v>-962714.9741999954</v>
      </c>
      <c r="AR218" s="279"/>
      <c r="AS218" s="280"/>
      <c r="AT218" s="280"/>
      <c r="AU218" s="280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328"/>
      <c r="BT218" s="329"/>
      <c r="BU218" s="16"/>
      <c r="BV218" s="279"/>
      <c r="BW218" s="330"/>
      <c r="BX218" s="330"/>
      <c r="BY218" s="197"/>
      <c r="BZ218" s="197"/>
      <c r="CA218" s="197"/>
      <c r="CB218" s="197"/>
      <c r="CC218" s="197"/>
      <c r="CD218" s="197"/>
      <c r="CE218" s="16"/>
      <c r="CF218" s="43">
        <f t="shared" si="170"/>
        <v>2540405540</v>
      </c>
      <c r="CG218" s="197">
        <f t="shared" si="170"/>
        <v>2697091560</v>
      </c>
    </row>
    <row r="219" spans="1:85">
      <c r="A219" s="3">
        <f t="shared" si="168"/>
        <v>180</v>
      </c>
      <c r="B219" s="263">
        <v>8</v>
      </c>
      <c r="C219" s="264" t="s">
        <v>180</v>
      </c>
      <c r="D219" s="299">
        <v>19</v>
      </c>
      <c r="E219" s="266"/>
      <c r="F219" s="41" t="s">
        <v>78</v>
      </c>
      <c r="G219" s="267">
        <f t="shared" si="147"/>
        <v>138</v>
      </c>
      <c r="H219" s="267">
        <f t="shared" si="148"/>
        <v>120</v>
      </c>
      <c r="I219" s="268">
        <f t="shared" si="149"/>
        <v>26966806</v>
      </c>
      <c r="J219" s="268">
        <f t="shared" si="150"/>
        <v>1</v>
      </c>
      <c r="K219" s="269">
        <f t="shared" si="151"/>
        <v>1.06</v>
      </c>
      <c r="L219" s="319">
        <f t="shared" si="199"/>
        <v>1.03</v>
      </c>
      <c r="M219" s="271">
        <f t="shared" si="153"/>
        <v>24603357.52112674</v>
      </c>
      <c r="N219" s="271">
        <f t="shared" si="154"/>
        <v>27731914.957414355</v>
      </c>
      <c r="O219" s="271">
        <f t="shared" si="155"/>
        <v>29442358.790800005</v>
      </c>
      <c r="P219" s="271">
        <f t="shared" si="156"/>
        <v>31258299.057146005</v>
      </c>
      <c r="Q219" s="272">
        <f t="shared" si="157"/>
        <v>29442358.790800005</v>
      </c>
      <c r="R219" s="271">
        <f t="shared" si="157"/>
        <v>31258299.057146005</v>
      </c>
      <c r="S219" s="271">
        <f t="shared" si="158"/>
        <v>33186242.545596864</v>
      </c>
      <c r="T219" s="271"/>
      <c r="U219" s="271">
        <f t="shared" si="159"/>
        <v>2952402902.5352087</v>
      </c>
      <c r="V219" s="271">
        <f t="shared" si="160"/>
        <v>3327829794.8897228</v>
      </c>
      <c r="W219" s="271">
        <f t="shared" si="161"/>
        <v>3533083054.8960009</v>
      </c>
      <c r="X219" s="272">
        <f t="shared" si="162"/>
        <v>3750995886.8575206</v>
      </c>
      <c r="Y219" s="272">
        <f t="shared" si="163"/>
        <v>3533083054.8960009</v>
      </c>
      <c r="Z219" s="271">
        <f t="shared" si="164"/>
        <v>3750995886.8575206</v>
      </c>
      <c r="AA219" s="271">
        <f t="shared" si="169"/>
        <v>3982349105.4716239</v>
      </c>
      <c r="AB219" s="271"/>
      <c r="AC219" s="33" t="str">
        <f t="shared" si="165"/>
        <v>BERTAHAP</v>
      </c>
      <c r="AD219" s="273">
        <f t="shared" si="166"/>
        <v>0</v>
      </c>
      <c r="AE219" s="274">
        <v>2</v>
      </c>
      <c r="AF219" s="275"/>
      <c r="AG219" s="271" t="e">
        <f>IF(AF219&gt;#REF!,"LB","KR")</f>
        <v>#REF!</v>
      </c>
      <c r="AH219" s="275">
        <v>3247644000</v>
      </c>
      <c r="AI219" s="275">
        <v>3660613000</v>
      </c>
      <c r="AJ219" s="275">
        <v>3886392000</v>
      </c>
      <c r="AK219" s="276">
        <v>4126096000</v>
      </c>
      <c r="AL219" s="276">
        <v>3886392000</v>
      </c>
      <c r="AM219" s="275">
        <v>4126096000</v>
      </c>
      <c r="AN219" s="275">
        <f t="shared" si="191"/>
        <v>4380585000</v>
      </c>
      <c r="AO219" s="16"/>
      <c r="AP219" s="16"/>
      <c r="AQ219" s="278">
        <f t="shared" si="167"/>
        <v>-962714.9741999954</v>
      </c>
      <c r="AR219" s="279"/>
      <c r="AS219" s="280"/>
      <c r="AT219" s="280"/>
      <c r="AU219" s="280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328"/>
      <c r="BT219" s="16"/>
      <c r="BU219" s="16"/>
      <c r="BV219" s="279"/>
      <c r="BW219" s="330"/>
      <c r="BX219" s="330"/>
      <c r="BY219" s="197"/>
      <c r="BZ219" s="197"/>
      <c r="CA219" s="197"/>
      <c r="CB219" s="197"/>
      <c r="CC219" s="197"/>
      <c r="CD219" s="197"/>
      <c r="CE219" s="16"/>
      <c r="CF219" s="43">
        <f t="shared" si="170"/>
        <v>4119575520</v>
      </c>
      <c r="CG219" s="197">
        <f t="shared" si="170"/>
        <v>4373661760</v>
      </c>
    </row>
    <row r="220" spans="1:85">
      <c r="A220" s="3">
        <f t="shared" si="168"/>
        <v>181</v>
      </c>
      <c r="B220" s="263">
        <v>9</v>
      </c>
      <c r="C220" s="264" t="s">
        <v>180</v>
      </c>
      <c r="D220" s="299">
        <v>21</v>
      </c>
      <c r="E220" s="266"/>
      <c r="F220" s="41" t="s">
        <v>84</v>
      </c>
      <c r="G220" s="267">
        <f t="shared" si="147"/>
        <v>132</v>
      </c>
      <c r="H220" s="267">
        <f t="shared" si="148"/>
        <v>112</v>
      </c>
      <c r="I220" s="268">
        <f t="shared" si="149"/>
        <v>26966806</v>
      </c>
      <c r="J220" s="268">
        <f t="shared" si="150"/>
        <v>3</v>
      </c>
      <c r="K220" s="269">
        <f t="shared" si="151"/>
        <v>1.1000000000000001</v>
      </c>
      <c r="L220" s="319">
        <f t="shared" si="199"/>
        <v>1.03</v>
      </c>
      <c r="M220" s="271">
        <f t="shared" si="153"/>
        <v>25531786.106829632</v>
      </c>
      <c r="N220" s="271">
        <f t="shared" si="154"/>
        <v>28778402.314297915</v>
      </c>
      <c r="O220" s="271">
        <f t="shared" si="155"/>
        <v>30553391.198000003</v>
      </c>
      <c r="P220" s="271">
        <f t="shared" si="156"/>
        <v>32437857.512132645</v>
      </c>
      <c r="Q220" s="272">
        <f t="shared" si="157"/>
        <v>30553391.198000003</v>
      </c>
      <c r="R220" s="271">
        <f t="shared" si="157"/>
        <v>32437857.512132645</v>
      </c>
      <c r="S220" s="271">
        <f t="shared" si="158"/>
        <v>34438553.585053347</v>
      </c>
      <c r="T220" s="271"/>
      <c r="U220" s="271">
        <f t="shared" si="159"/>
        <v>2859560043.9649186</v>
      </c>
      <c r="V220" s="271">
        <f t="shared" si="160"/>
        <v>3223181059.2013664</v>
      </c>
      <c r="W220" s="271">
        <f t="shared" si="161"/>
        <v>3421979814.1760001</v>
      </c>
      <c r="X220" s="272">
        <f t="shared" si="162"/>
        <v>3633040041.3588562</v>
      </c>
      <c r="Y220" s="272">
        <f t="shared" si="163"/>
        <v>3421979814.1760001</v>
      </c>
      <c r="Z220" s="271">
        <f t="shared" si="164"/>
        <v>3633040041.3588562</v>
      </c>
      <c r="AA220" s="271">
        <f t="shared" si="169"/>
        <v>3857118001.5259748</v>
      </c>
      <c r="AB220" s="271"/>
      <c r="AC220" s="33" t="str">
        <f t="shared" si="165"/>
        <v>BERTAHAP</v>
      </c>
      <c r="AD220" s="273">
        <f t="shared" si="166"/>
        <v>0</v>
      </c>
      <c r="AE220" s="274">
        <v>2</v>
      </c>
      <c r="AF220" s="275"/>
      <c r="AG220" s="271" t="e">
        <f>IF(AF220&gt;#REF!,"LB","KR")</f>
        <v>#REF!</v>
      </c>
      <c r="AH220" s="275">
        <v>3145517000</v>
      </c>
      <c r="AI220" s="275">
        <v>3545500000</v>
      </c>
      <c r="AJ220" s="275">
        <v>3764178000</v>
      </c>
      <c r="AK220" s="276">
        <v>3996345000</v>
      </c>
      <c r="AL220" s="276">
        <v>3764178000</v>
      </c>
      <c r="AM220" s="275">
        <v>3996345000</v>
      </c>
      <c r="AN220" s="275">
        <f t="shared" si="191"/>
        <v>4242830000</v>
      </c>
      <c r="AO220" s="16"/>
      <c r="AP220" s="16"/>
      <c r="AQ220" s="278">
        <f t="shared" si="167"/>
        <v>148317.43300000206</v>
      </c>
      <c r="AR220" s="279"/>
      <c r="AS220" s="280"/>
      <c r="AT220" s="280"/>
      <c r="AU220" s="280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328"/>
      <c r="BT220" s="329"/>
      <c r="BU220" s="16"/>
      <c r="BV220" s="279"/>
      <c r="BW220" s="330"/>
      <c r="BX220" s="330"/>
      <c r="BY220" s="197"/>
      <c r="BZ220" s="197"/>
      <c r="CA220" s="197"/>
      <c r="CB220" s="197"/>
      <c r="CC220" s="197"/>
      <c r="CD220" s="197"/>
      <c r="CE220" s="16"/>
      <c r="CF220" s="43">
        <f t="shared" si="170"/>
        <v>3990028680</v>
      </c>
      <c r="CG220" s="197">
        <f t="shared" si="170"/>
        <v>4236125700</v>
      </c>
    </row>
    <row r="221" spans="1:85">
      <c r="A221" s="3">
        <f t="shared" si="168"/>
        <v>182</v>
      </c>
      <c r="B221" s="263">
        <v>1</v>
      </c>
      <c r="C221" s="264" t="s">
        <v>181</v>
      </c>
      <c r="D221" s="265" t="s">
        <v>29</v>
      </c>
      <c r="E221" s="266"/>
      <c r="F221" s="41" t="s">
        <v>74</v>
      </c>
      <c r="G221" s="267">
        <f t="shared" si="147"/>
        <v>85</v>
      </c>
      <c r="H221" s="267">
        <f t="shared" si="148"/>
        <v>74</v>
      </c>
      <c r="I221" s="268">
        <f t="shared" si="149"/>
        <v>26966806</v>
      </c>
      <c r="J221" s="268">
        <f t="shared" si="150"/>
        <v>1</v>
      </c>
      <c r="K221" s="269">
        <f t="shared" si="151"/>
        <v>1.06</v>
      </c>
      <c r="L221" s="270">
        <f>SUMIF($AN$4:$AN$22,D221,$AU$4:$AU$22)</f>
        <v>1.02</v>
      </c>
      <c r="M221" s="271">
        <f t="shared" si="153"/>
        <v>24364489.972377934</v>
      </c>
      <c r="N221" s="271">
        <f t="shared" si="154"/>
        <v>27462673.064623922</v>
      </c>
      <c r="O221" s="271">
        <f t="shared" si="155"/>
        <v>29156510.647200003</v>
      </c>
      <c r="P221" s="271">
        <f t="shared" si="156"/>
        <v>30954820.425523225</v>
      </c>
      <c r="Q221" s="272">
        <f t="shared" si="157"/>
        <v>29156510.647200003</v>
      </c>
      <c r="R221" s="271">
        <f t="shared" si="157"/>
        <v>30954820.425523225</v>
      </c>
      <c r="S221" s="271">
        <f t="shared" si="158"/>
        <v>32864046.016027961</v>
      </c>
      <c r="T221" s="271"/>
      <c r="U221" s="271">
        <f t="shared" si="159"/>
        <v>1802972257.9559672</v>
      </c>
      <c r="V221" s="271">
        <f t="shared" si="160"/>
        <v>2032237806.7821703</v>
      </c>
      <c r="W221" s="271">
        <f t="shared" si="161"/>
        <v>2157581787.8928003</v>
      </c>
      <c r="X221" s="272">
        <f t="shared" si="162"/>
        <v>2290656711.4887185</v>
      </c>
      <c r="Y221" s="272">
        <f t="shared" si="163"/>
        <v>2157581787.8928003</v>
      </c>
      <c r="Z221" s="271">
        <f t="shared" si="164"/>
        <v>2290656711.4887185</v>
      </c>
      <c r="AA221" s="271">
        <f t="shared" si="169"/>
        <v>2431939405.186069</v>
      </c>
      <c r="AB221" s="271"/>
      <c r="AC221" s="33" t="str">
        <f t="shared" si="165"/>
        <v>BERTAHAP</v>
      </c>
      <c r="AD221" s="273">
        <f t="shared" si="166"/>
        <v>0</v>
      </c>
      <c r="AE221" s="274">
        <v>2</v>
      </c>
      <c r="AF221" s="275"/>
      <c r="AG221" s="271" t="e">
        <f>IF(AF221&gt;#REF!,"LB","KR")</f>
        <v>#REF!</v>
      </c>
      <c r="AH221" s="275">
        <v>1983270000</v>
      </c>
      <c r="AI221" s="275">
        <v>2235462000</v>
      </c>
      <c r="AJ221" s="275">
        <v>2373340000</v>
      </c>
      <c r="AK221" s="276">
        <v>2519723000</v>
      </c>
      <c r="AL221" s="276">
        <v>2373340000</v>
      </c>
      <c r="AM221" s="275">
        <v>2519723000</v>
      </c>
      <c r="AN221" s="275">
        <f t="shared" si="191"/>
        <v>2675134000</v>
      </c>
      <c r="AO221" s="16"/>
      <c r="AP221" s="16"/>
      <c r="AQ221" s="278">
        <f t="shared" si="167"/>
        <v>-1248563.1177999973</v>
      </c>
      <c r="AR221" s="279"/>
      <c r="AS221" s="280"/>
      <c r="AT221" s="280"/>
      <c r="AU221" s="280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328"/>
      <c r="BT221" s="16"/>
      <c r="BU221" s="16"/>
      <c r="BV221" s="279"/>
      <c r="BW221" s="16"/>
      <c r="BX221" s="16"/>
      <c r="BY221" s="16"/>
      <c r="BZ221" s="16"/>
      <c r="CA221" s="16"/>
      <c r="CB221" s="16"/>
      <c r="CC221" s="16"/>
      <c r="CD221" s="16"/>
      <c r="CE221" s="16"/>
      <c r="CF221" s="43">
        <f t="shared" si="170"/>
        <v>2515740400</v>
      </c>
      <c r="CG221" s="197">
        <f t="shared" si="170"/>
        <v>2670906380</v>
      </c>
    </row>
    <row r="222" spans="1:85">
      <c r="A222" s="3">
        <f t="shared" si="168"/>
        <v>183</v>
      </c>
      <c r="B222" s="263">
        <v>2</v>
      </c>
      <c r="C222" s="264" t="s">
        <v>181</v>
      </c>
      <c r="D222" s="265" t="s">
        <v>32</v>
      </c>
      <c r="E222" s="266"/>
      <c r="F222" s="41" t="s">
        <v>56</v>
      </c>
      <c r="G222" s="267">
        <f t="shared" si="147"/>
        <v>85</v>
      </c>
      <c r="H222" s="267">
        <f t="shared" si="148"/>
        <v>74</v>
      </c>
      <c r="I222" s="268">
        <f t="shared" si="149"/>
        <v>26966806</v>
      </c>
      <c r="J222" s="268">
        <f t="shared" si="150"/>
        <v>1</v>
      </c>
      <c r="K222" s="269">
        <f t="shared" si="151"/>
        <v>1.06</v>
      </c>
      <c r="L222" s="270">
        <f t="shared" ref="L222:L229" si="200">SUMIF($AN$4:$AN$22,D222,$AU$4:$AU$22)</f>
        <v>1.02</v>
      </c>
      <c r="M222" s="271">
        <f t="shared" si="153"/>
        <v>24364489.972377934</v>
      </c>
      <c r="N222" s="271">
        <f t="shared" si="154"/>
        <v>27462673.064623922</v>
      </c>
      <c r="O222" s="271">
        <f t="shared" si="155"/>
        <v>29156510.647200003</v>
      </c>
      <c r="P222" s="271">
        <f t="shared" si="156"/>
        <v>30954820.425523225</v>
      </c>
      <c r="Q222" s="272">
        <f t="shared" si="157"/>
        <v>29156510.647200003</v>
      </c>
      <c r="R222" s="271">
        <f t="shared" si="157"/>
        <v>30954820.425523225</v>
      </c>
      <c r="S222" s="271">
        <f t="shared" si="158"/>
        <v>32864046.016027961</v>
      </c>
      <c r="T222" s="271"/>
      <c r="U222" s="271">
        <f t="shared" si="159"/>
        <v>1802972257.9559672</v>
      </c>
      <c r="V222" s="271">
        <f t="shared" si="160"/>
        <v>2032237806.7821703</v>
      </c>
      <c r="W222" s="271">
        <f t="shared" si="161"/>
        <v>2157581787.8928003</v>
      </c>
      <c r="X222" s="272">
        <f t="shared" si="162"/>
        <v>2290656711.4887185</v>
      </c>
      <c r="Y222" s="272">
        <f t="shared" si="163"/>
        <v>2157581787.8928003</v>
      </c>
      <c r="Z222" s="271">
        <f t="shared" si="164"/>
        <v>2290656711.4887185</v>
      </c>
      <c r="AA222" s="271">
        <f t="shared" si="169"/>
        <v>2431939405.186069</v>
      </c>
      <c r="AB222" s="271"/>
      <c r="AC222" s="33" t="str">
        <f t="shared" si="165"/>
        <v>BERTAHAP</v>
      </c>
      <c r="AD222" s="273">
        <f t="shared" si="166"/>
        <v>0</v>
      </c>
      <c r="AE222" s="274">
        <v>2</v>
      </c>
      <c r="AF222" s="275"/>
      <c r="AG222" s="271" t="e">
        <f>IF(AF222&gt;#REF!,"LB","KR")</f>
        <v>#REF!</v>
      </c>
      <c r="AH222" s="275">
        <v>1983270000</v>
      </c>
      <c r="AI222" s="275">
        <v>2235462000</v>
      </c>
      <c r="AJ222" s="275">
        <v>2373340000</v>
      </c>
      <c r="AK222" s="276">
        <v>2519723000</v>
      </c>
      <c r="AL222" s="276">
        <v>2373340000</v>
      </c>
      <c r="AM222" s="275">
        <v>2519723000</v>
      </c>
      <c r="AN222" s="275">
        <f t="shared" si="191"/>
        <v>2675134000</v>
      </c>
      <c r="AO222" s="16"/>
      <c r="AP222" s="16"/>
      <c r="AQ222" s="278">
        <f t="shared" si="167"/>
        <v>-1248563.1177999973</v>
      </c>
      <c r="AR222" s="279"/>
      <c r="AS222" s="280"/>
      <c r="AT222" s="280"/>
      <c r="AU222" s="280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328"/>
      <c r="BT222" s="16"/>
      <c r="BU222" s="16"/>
      <c r="BV222" s="279"/>
      <c r="BW222" s="16"/>
      <c r="BX222" s="16"/>
      <c r="BY222" s="16"/>
      <c r="BZ222" s="16"/>
      <c r="CA222" s="16"/>
      <c r="CB222" s="16"/>
      <c r="CC222" s="16"/>
      <c r="CD222" s="16"/>
      <c r="CE222" s="16"/>
      <c r="CF222" s="43">
        <f t="shared" si="170"/>
        <v>2515740400</v>
      </c>
      <c r="CG222" s="197">
        <f t="shared" si="170"/>
        <v>2670906380</v>
      </c>
    </row>
    <row r="223" spans="1:85">
      <c r="A223" s="3">
        <f t="shared" si="168"/>
        <v>184</v>
      </c>
      <c r="B223" s="263">
        <v>3</v>
      </c>
      <c r="C223" s="264" t="s">
        <v>181</v>
      </c>
      <c r="D223" s="265" t="s">
        <v>38</v>
      </c>
      <c r="E223" s="266"/>
      <c r="F223" s="41" t="s">
        <v>58</v>
      </c>
      <c r="G223" s="267">
        <f t="shared" si="147"/>
        <v>101</v>
      </c>
      <c r="H223" s="267">
        <f t="shared" si="148"/>
        <v>90</v>
      </c>
      <c r="I223" s="268">
        <f t="shared" si="149"/>
        <v>26966806</v>
      </c>
      <c r="J223" s="268">
        <f t="shared" si="150"/>
        <v>1</v>
      </c>
      <c r="K223" s="269">
        <f t="shared" si="151"/>
        <v>1.06</v>
      </c>
      <c r="L223" s="270">
        <f t="shared" si="200"/>
        <v>1.02</v>
      </c>
      <c r="M223" s="271">
        <f t="shared" si="153"/>
        <v>24364489.972377934</v>
      </c>
      <c r="N223" s="271">
        <f t="shared" si="154"/>
        <v>27462673.064623922</v>
      </c>
      <c r="O223" s="271">
        <f t="shared" si="155"/>
        <v>29156510.647200003</v>
      </c>
      <c r="P223" s="271">
        <f t="shared" si="156"/>
        <v>30954820.425523225</v>
      </c>
      <c r="Q223" s="272">
        <f t="shared" si="157"/>
        <v>29156510.647200003</v>
      </c>
      <c r="R223" s="271">
        <f t="shared" si="157"/>
        <v>30954820.425523225</v>
      </c>
      <c r="S223" s="271">
        <f t="shared" si="158"/>
        <v>32864046.016027961</v>
      </c>
      <c r="T223" s="271"/>
      <c r="U223" s="271">
        <f t="shared" si="159"/>
        <v>2192804097.5140142</v>
      </c>
      <c r="V223" s="271">
        <f t="shared" si="160"/>
        <v>2471640575.816153</v>
      </c>
      <c r="W223" s="271">
        <f t="shared" si="161"/>
        <v>2624085958.2480001</v>
      </c>
      <c r="X223" s="272">
        <f t="shared" si="162"/>
        <v>2785933838.2970901</v>
      </c>
      <c r="Y223" s="272">
        <f t="shared" si="163"/>
        <v>2624085958.2480001</v>
      </c>
      <c r="Z223" s="271">
        <f t="shared" si="164"/>
        <v>2785933838.2970901</v>
      </c>
      <c r="AA223" s="271">
        <f t="shared" si="169"/>
        <v>2957764141.4425163</v>
      </c>
      <c r="AB223" s="271"/>
      <c r="AC223" s="33" t="str">
        <f t="shared" si="165"/>
        <v>BERTAHAP</v>
      </c>
      <c r="AD223" s="273">
        <f t="shared" si="166"/>
        <v>0</v>
      </c>
      <c r="AE223" s="274">
        <v>2</v>
      </c>
      <c r="AF223" s="275"/>
      <c r="AG223" s="271" t="e">
        <f>IF(AF223&gt;#REF!,"LB","KR")</f>
        <v>#REF!</v>
      </c>
      <c r="AH223" s="275">
        <v>2412085000</v>
      </c>
      <c r="AI223" s="275">
        <v>2718805000</v>
      </c>
      <c r="AJ223" s="275">
        <v>2886495000</v>
      </c>
      <c r="AK223" s="276">
        <v>3064528000</v>
      </c>
      <c r="AL223" s="276">
        <v>2886495000</v>
      </c>
      <c r="AM223" s="275">
        <v>3064528000</v>
      </c>
      <c r="AN223" s="275">
        <f t="shared" si="191"/>
        <v>3253541000</v>
      </c>
      <c r="AO223" s="16"/>
      <c r="AP223" s="16"/>
      <c r="AQ223" s="278">
        <f t="shared" si="167"/>
        <v>-1248563.1177999973</v>
      </c>
      <c r="AR223" s="279"/>
      <c r="AS223" s="280"/>
      <c r="AT223" s="280"/>
      <c r="AU223" s="280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328"/>
      <c r="BT223" s="16"/>
      <c r="BU223" s="16"/>
      <c r="BV223" s="279"/>
      <c r="BW223" s="16"/>
      <c r="BX223" s="16"/>
      <c r="BY223" s="16"/>
      <c r="BZ223" s="16"/>
      <c r="CA223" s="16"/>
      <c r="CB223" s="16"/>
      <c r="CC223" s="16"/>
      <c r="CD223" s="16"/>
      <c r="CE223" s="16"/>
      <c r="CF223" s="43">
        <f t="shared" si="170"/>
        <v>3059684700</v>
      </c>
      <c r="CG223" s="197">
        <f t="shared" si="170"/>
        <v>3248399680</v>
      </c>
    </row>
    <row r="224" spans="1:85">
      <c r="A224" s="3">
        <f t="shared" si="168"/>
        <v>185</v>
      </c>
      <c r="B224" s="263">
        <v>4</v>
      </c>
      <c r="C224" s="264" t="s">
        <v>181</v>
      </c>
      <c r="D224" s="265" t="s">
        <v>44</v>
      </c>
      <c r="E224" s="266"/>
      <c r="F224" s="41" t="s">
        <v>60</v>
      </c>
      <c r="G224" s="267">
        <f t="shared" si="147"/>
        <v>101</v>
      </c>
      <c r="H224" s="267">
        <f t="shared" si="148"/>
        <v>90</v>
      </c>
      <c r="I224" s="268">
        <f t="shared" si="149"/>
        <v>26966806</v>
      </c>
      <c r="J224" s="268">
        <f t="shared" si="150"/>
        <v>1</v>
      </c>
      <c r="K224" s="269">
        <f t="shared" si="151"/>
        <v>1.06</v>
      </c>
      <c r="L224" s="270">
        <f t="shared" si="200"/>
        <v>1.02</v>
      </c>
      <c r="M224" s="271">
        <f t="shared" si="153"/>
        <v>24364489.972377934</v>
      </c>
      <c r="N224" s="271">
        <f t="shared" si="154"/>
        <v>27462673.064623922</v>
      </c>
      <c r="O224" s="271">
        <f t="shared" si="155"/>
        <v>29156510.647200003</v>
      </c>
      <c r="P224" s="271">
        <f t="shared" si="156"/>
        <v>30954820.425523225</v>
      </c>
      <c r="Q224" s="272">
        <f t="shared" si="157"/>
        <v>29156510.647200003</v>
      </c>
      <c r="R224" s="271">
        <f t="shared" si="157"/>
        <v>30954820.425523225</v>
      </c>
      <c r="S224" s="271">
        <f t="shared" si="158"/>
        <v>32864046.016027961</v>
      </c>
      <c r="T224" s="271"/>
      <c r="U224" s="271">
        <f t="shared" si="159"/>
        <v>2192804097.5140142</v>
      </c>
      <c r="V224" s="271">
        <f t="shared" si="160"/>
        <v>2471640575.816153</v>
      </c>
      <c r="W224" s="271">
        <f t="shared" si="161"/>
        <v>2624085958.2480001</v>
      </c>
      <c r="X224" s="272">
        <f t="shared" si="162"/>
        <v>2785933838.2970901</v>
      </c>
      <c r="Y224" s="272">
        <f t="shared" si="163"/>
        <v>2624085958.2480001</v>
      </c>
      <c r="Z224" s="271">
        <f t="shared" si="164"/>
        <v>2785933838.2970901</v>
      </c>
      <c r="AA224" s="271">
        <f t="shared" si="169"/>
        <v>2957764141.4425163</v>
      </c>
      <c r="AB224" s="271"/>
      <c r="AC224" s="33" t="str">
        <f t="shared" si="165"/>
        <v>BERTAHAP</v>
      </c>
      <c r="AD224" s="273">
        <f t="shared" si="166"/>
        <v>0</v>
      </c>
      <c r="AE224" s="274">
        <v>2</v>
      </c>
      <c r="AF224" s="275"/>
      <c r="AG224" s="271" t="e">
        <f>IF(AF224&gt;#REF!,"LB","KR")</f>
        <v>#REF!</v>
      </c>
      <c r="AH224" s="275">
        <v>2412085000</v>
      </c>
      <c r="AI224" s="275">
        <v>2718805000</v>
      </c>
      <c r="AJ224" s="275">
        <v>2886495000</v>
      </c>
      <c r="AK224" s="276">
        <v>3064528000</v>
      </c>
      <c r="AL224" s="276">
        <v>2886495000</v>
      </c>
      <c r="AM224" s="275">
        <v>3064528000</v>
      </c>
      <c r="AN224" s="275">
        <f t="shared" si="191"/>
        <v>3253541000</v>
      </c>
      <c r="AO224" s="16"/>
      <c r="AP224" s="16"/>
      <c r="AQ224" s="278">
        <f t="shared" si="167"/>
        <v>-1248563.1177999973</v>
      </c>
      <c r="AR224" s="279"/>
      <c r="AS224" s="280"/>
      <c r="AT224" s="280"/>
      <c r="AU224" s="280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328"/>
      <c r="BT224" s="16"/>
      <c r="BU224" s="16"/>
      <c r="BV224" s="279"/>
      <c r="BW224" s="16"/>
      <c r="BX224" s="16"/>
      <c r="BY224" s="16"/>
      <c r="BZ224" s="16"/>
      <c r="CA224" s="16"/>
      <c r="CB224" s="16"/>
      <c r="CC224" s="16"/>
      <c r="CD224" s="16"/>
      <c r="CE224" s="16"/>
      <c r="CF224" s="43">
        <f t="shared" si="170"/>
        <v>3059684700</v>
      </c>
      <c r="CG224" s="197">
        <f t="shared" si="170"/>
        <v>3248399680</v>
      </c>
    </row>
    <row r="225" spans="1:85">
      <c r="A225" s="3">
        <f t="shared" si="168"/>
        <v>186</v>
      </c>
      <c r="B225" s="263">
        <v>5</v>
      </c>
      <c r="C225" s="264" t="s">
        <v>181</v>
      </c>
      <c r="D225" s="299">
        <v>11</v>
      </c>
      <c r="E225" s="266"/>
      <c r="F225" s="41" t="s">
        <v>62</v>
      </c>
      <c r="G225" s="267">
        <f t="shared" si="147"/>
        <v>101</v>
      </c>
      <c r="H225" s="267">
        <f t="shared" si="148"/>
        <v>90</v>
      </c>
      <c r="I225" s="268">
        <f t="shared" si="149"/>
        <v>26966806</v>
      </c>
      <c r="J225" s="268">
        <f t="shared" si="150"/>
        <v>1</v>
      </c>
      <c r="K225" s="269">
        <f t="shared" si="151"/>
        <v>1.06</v>
      </c>
      <c r="L225" s="270">
        <f t="shared" si="200"/>
        <v>1.02</v>
      </c>
      <c r="M225" s="271">
        <f t="shared" si="153"/>
        <v>24364489.972377934</v>
      </c>
      <c r="N225" s="271">
        <f t="shared" si="154"/>
        <v>27462673.064623922</v>
      </c>
      <c r="O225" s="271">
        <f t="shared" si="155"/>
        <v>29156510.647200003</v>
      </c>
      <c r="P225" s="271">
        <f t="shared" si="156"/>
        <v>30954820.425523225</v>
      </c>
      <c r="Q225" s="272">
        <f t="shared" si="157"/>
        <v>29156510.647200003</v>
      </c>
      <c r="R225" s="271">
        <f t="shared" si="157"/>
        <v>30954820.425523225</v>
      </c>
      <c r="S225" s="271">
        <f t="shared" si="158"/>
        <v>32864046.016027961</v>
      </c>
      <c r="T225" s="271"/>
      <c r="U225" s="271">
        <f t="shared" si="159"/>
        <v>2192804097.5140142</v>
      </c>
      <c r="V225" s="271">
        <f t="shared" si="160"/>
        <v>2471640575.816153</v>
      </c>
      <c r="W225" s="271">
        <f t="shared" si="161"/>
        <v>2624085958.2480001</v>
      </c>
      <c r="X225" s="272">
        <f t="shared" si="162"/>
        <v>2785933838.2970901</v>
      </c>
      <c r="Y225" s="272">
        <f t="shared" si="163"/>
        <v>2624085958.2480001</v>
      </c>
      <c r="Z225" s="271">
        <f t="shared" si="164"/>
        <v>2785933838.2970901</v>
      </c>
      <c r="AA225" s="271">
        <f t="shared" si="169"/>
        <v>2957764141.4425163</v>
      </c>
      <c r="AB225" s="271"/>
      <c r="AC225" s="33" t="str">
        <f t="shared" si="165"/>
        <v>BERTAHAP</v>
      </c>
      <c r="AD225" s="273">
        <f t="shared" si="166"/>
        <v>0</v>
      </c>
      <c r="AE225" s="274">
        <v>2</v>
      </c>
      <c r="AF225" s="275"/>
      <c r="AG225" s="271" t="e">
        <f>IF(AF225&gt;#REF!,"LB","KR")</f>
        <v>#REF!</v>
      </c>
      <c r="AH225" s="275">
        <v>2412085000</v>
      </c>
      <c r="AI225" s="275">
        <v>2718805000</v>
      </c>
      <c r="AJ225" s="275">
        <v>2886495000</v>
      </c>
      <c r="AK225" s="276">
        <v>3064528000</v>
      </c>
      <c r="AL225" s="276">
        <v>2886495000</v>
      </c>
      <c r="AM225" s="275">
        <v>3064528000</v>
      </c>
      <c r="AN225" s="275">
        <f t="shared" si="191"/>
        <v>3253541000</v>
      </c>
      <c r="AO225" s="16"/>
      <c r="AP225" s="16"/>
      <c r="AQ225" s="278">
        <f t="shared" si="167"/>
        <v>-1248563.1177999973</v>
      </c>
      <c r="AR225" s="279"/>
      <c r="AS225" s="280"/>
      <c r="AT225" s="280"/>
      <c r="AU225" s="280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328"/>
      <c r="BT225" s="16"/>
      <c r="BU225" s="16"/>
      <c r="BV225" s="279"/>
      <c r="BW225" s="16"/>
      <c r="BX225" s="16"/>
      <c r="BY225" s="16"/>
      <c r="BZ225" s="16"/>
      <c r="CA225" s="16"/>
      <c r="CB225" s="16"/>
      <c r="CC225" s="16"/>
      <c r="CD225" s="16"/>
      <c r="CE225" s="16"/>
      <c r="CF225" s="43">
        <f t="shared" si="170"/>
        <v>3059684700</v>
      </c>
      <c r="CG225" s="197">
        <f t="shared" si="170"/>
        <v>3248399680</v>
      </c>
    </row>
    <row r="226" spans="1:85">
      <c r="A226" s="3">
        <f t="shared" si="168"/>
        <v>187</v>
      </c>
      <c r="B226" s="263">
        <v>6</v>
      </c>
      <c r="C226" s="264" t="s">
        <v>181</v>
      </c>
      <c r="D226" s="299">
        <v>15</v>
      </c>
      <c r="E226" s="266"/>
      <c r="F226" s="41" t="s">
        <v>64</v>
      </c>
      <c r="G226" s="267">
        <f t="shared" si="147"/>
        <v>101</v>
      </c>
      <c r="H226" s="267">
        <f t="shared" si="148"/>
        <v>90</v>
      </c>
      <c r="I226" s="268">
        <f t="shared" si="149"/>
        <v>26966806</v>
      </c>
      <c r="J226" s="268">
        <f t="shared" si="150"/>
        <v>1</v>
      </c>
      <c r="K226" s="269">
        <f t="shared" si="151"/>
        <v>1.06</v>
      </c>
      <c r="L226" s="270">
        <f t="shared" si="200"/>
        <v>1.02</v>
      </c>
      <c r="M226" s="271">
        <f t="shared" si="153"/>
        <v>24364489.972377934</v>
      </c>
      <c r="N226" s="271">
        <f t="shared" si="154"/>
        <v>27462673.064623922</v>
      </c>
      <c r="O226" s="271">
        <f t="shared" si="155"/>
        <v>29156510.647200003</v>
      </c>
      <c r="P226" s="271">
        <f t="shared" si="156"/>
        <v>30954820.425523225</v>
      </c>
      <c r="Q226" s="272">
        <f t="shared" si="157"/>
        <v>29156510.647200003</v>
      </c>
      <c r="R226" s="271">
        <f t="shared" si="157"/>
        <v>30954820.425523225</v>
      </c>
      <c r="S226" s="271">
        <f t="shared" si="158"/>
        <v>32864046.016027961</v>
      </c>
      <c r="T226" s="271"/>
      <c r="U226" s="271">
        <f t="shared" si="159"/>
        <v>2192804097.5140142</v>
      </c>
      <c r="V226" s="271">
        <f t="shared" si="160"/>
        <v>2471640575.816153</v>
      </c>
      <c r="W226" s="271">
        <f t="shared" si="161"/>
        <v>2624085958.2480001</v>
      </c>
      <c r="X226" s="272">
        <f t="shared" si="162"/>
        <v>2785933838.2970901</v>
      </c>
      <c r="Y226" s="272">
        <f t="shared" si="163"/>
        <v>2624085958.2480001</v>
      </c>
      <c r="Z226" s="271">
        <f t="shared" si="164"/>
        <v>2785933838.2970901</v>
      </c>
      <c r="AA226" s="271">
        <f t="shared" si="169"/>
        <v>2957764141.4425163</v>
      </c>
      <c r="AB226" s="271"/>
      <c r="AC226" s="33" t="str">
        <f t="shared" si="165"/>
        <v>BERTAHAP</v>
      </c>
      <c r="AD226" s="273">
        <f t="shared" si="166"/>
        <v>0</v>
      </c>
      <c r="AE226" s="274">
        <v>2</v>
      </c>
      <c r="AF226" s="275"/>
      <c r="AG226" s="271" t="e">
        <f>IF(AF226&gt;#REF!,"LB","KR")</f>
        <v>#REF!</v>
      </c>
      <c r="AH226" s="275">
        <v>2412085000</v>
      </c>
      <c r="AI226" s="275">
        <v>2718805000</v>
      </c>
      <c r="AJ226" s="275">
        <v>2886495000</v>
      </c>
      <c r="AK226" s="276">
        <v>3064528000</v>
      </c>
      <c r="AL226" s="276">
        <v>2886495000</v>
      </c>
      <c r="AM226" s="275">
        <v>3064528000</v>
      </c>
      <c r="AN226" s="275">
        <f t="shared" si="191"/>
        <v>3253541000</v>
      </c>
      <c r="AO226" s="16"/>
      <c r="AP226" s="16"/>
      <c r="AQ226" s="278">
        <f t="shared" si="167"/>
        <v>-1248563.1177999973</v>
      </c>
      <c r="AR226" s="279"/>
      <c r="AS226" s="280"/>
      <c r="AT226" s="280"/>
      <c r="AU226" s="280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328"/>
      <c r="BT226" s="16"/>
      <c r="BU226" s="16"/>
      <c r="BV226" s="279"/>
      <c r="BW226" s="16"/>
      <c r="BX226" s="16"/>
      <c r="BY226" s="16"/>
      <c r="BZ226" s="16"/>
      <c r="CA226" s="16"/>
      <c r="CB226" s="16"/>
      <c r="CC226" s="16"/>
      <c r="CD226" s="16"/>
      <c r="CE226" s="16"/>
      <c r="CF226" s="43">
        <f t="shared" si="170"/>
        <v>3059684700</v>
      </c>
      <c r="CG226" s="197">
        <f t="shared" si="170"/>
        <v>3248399680</v>
      </c>
    </row>
    <row r="227" spans="1:85">
      <c r="A227" s="3">
        <f t="shared" si="168"/>
        <v>188</v>
      </c>
      <c r="B227" s="263">
        <v>7</v>
      </c>
      <c r="C227" s="264" t="s">
        <v>181</v>
      </c>
      <c r="D227" s="299">
        <v>17</v>
      </c>
      <c r="E227" s="266"/>
      <c r="F227" s="41" t="s">
        <v>67</v>
      </c>
      <c r="G227" s="267">
        <f t="shared" si="147"/>
        <v>85</v>
      </c>
      <c r="H227" s="267">
        <f t="shared" si="148"/>
        <v>74</v>
      </c>
      <c r="I227" s="268">
        <f t="shared" si="149"/>
        <v>26966806</v>
      </c>
      <c r="J227" s="268">
        <f t="shared" si="150"/>
        <v>1</v>
      </c>
      <c r="K227" s="269">
        <f t="shared" si="151"/>
        <v>1.06</v>
      </c>
      <c r="L227" s="270">
        <f t="shared" si="200"/>
        <v>1.02</v>
      </c>
      <c r="M227" s="271">
        <f t="shared" si="153"/>
        <v>24364489.972377934</v>
      </c>
      <c r="N227" s="271">
        <f t="shared" si="154"/>
        <v>27462673.064623922</v>
      </c>
      <c r="O227" s="271">
        <f t="shared" si="155"/>
        <v>29156510.647200003</v>
      </c>
      <c r="P227" s="271">
        <f t="shared" si="156"/>
        <v>30954820.425523225</v>
      </c>
      <c r="Q227" s="272">
        <f t="shared" si="157"/>
        <v>29156510.647200003</v>
      </c>
      <c r="R227" s="271">
        <f t="shared" si="157"/>
        <v>30954820.425523225</v>
      </c>
      <c r="S227" s="271">
        <f t="shared" si="158"/>
        <v>32864046.016027961</v>
      </c>
      <c r="T227" s="271"/>
      <c r="U227" s="271">
        <f t="shared" si="159"/>
        <v>1802972257.9559672</v>
      </c>
      <c r="V227" s="271">
        <f t="shared" si="160"/>
        <v>2032237806.7821703</v>
      </c>
      <c r="W227" s="271">
        <f t="shared" si="161"/>
        <v>2157581787.8928003</v>
      </c>
      <c r="X227" s="272">
        <f t="shared" si="162"/>
        <v>2290656711.4887185</v>
      </c>
      <c r="Y227" s="272">
        <f t="shared" si="163"/>
        <v>2157581787.8928003</v>
      </c>
      <c r="Z227" s="271">
        <f t="shared" si="164"/>
        <v>2290656711.4887185</v>
      </c>
      <c r="AA227" s="271">
        <f t="shared" si="169"/>
        <v>2431939405.186069</v>
      </c>
      <c r="AB227" s="271"/>
      <c r="AC227" s="33" t="str">
        <f t="shared" si="165"/>
        <v>BERTAHAP</v>
      </c>
      <c r="AD227" s="273">
        <f t="shared" si="166"/>
        <v>0</v>
      </c>
      <c r="AE227" s="274">
        <v>2</v>
      </c>
      <c r="AF227" s="275"/>
      <c r="AG227" s="271" t="e">
        <f>IF(AF227&gt;#REF!,"LB","KR")</f>
        <v>#REF!</v>
      </c>
      <c r="AH227" s="275">
        <v>1983270000</v>
      </c>
      <c r="AI227" s="275">
        <v>2235462000</v>
      </c>
      <c r="AJ227" s="275">
        <v>2373340000</v>
      </c>
      <c r="AK227" s="276">
        <v>2519723000</v>
      </c>
      <c r="AL227" s="276">
        <v>2373340000</v>
      </c>
      <c r="AM227" s="275">
        <v>2519723000</v>
      </c>
      <c r="AN227" s="275">
        <f t="shared" si="191"/>
        <v>2675134000</v>
      </c>
      <c r="AO227" s="16"/>
      <c r="AP227" s="16"/>
      <c r="AQ227" s="278">
        <f t="shared" si="167"/>
        <v>-1248563.1177999973</v>
      </c>
      <c r="AR227" s="279"/>
      <c r="AS227" s="280"/>
      <c r="AT227" s="280"/>
      <c r="AU227" s="280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328"/>
      <c r="BT227" s="16"/>
      <c r="BU227" s="16"/>
      <c r="BV227" s="279"/>
      <c r="BW227" s="16"/>
      <c r="BX227" s="16"/>
      <c r="BY227" s="16"/>
      <c r="BZ227" s="16"/>
      <c r="CA227" s="16"/>
      <c r="CB227" s="16"/>
      <c r="CC227" s="16"/>
      <c r="CD227" s="16"/>
      <c r="CE227" s="16"/>
      <c r="CF227" s="43">
        <f t="shared" si="170"/>
        <v>2515740400</v>
      </c>
      <c r="CG227" s="197">
        <f t="shared" si="170"/>
        <v>2670906380</v>
      </c>
    </row>
    <row r="228" spans="1:85">
      <c r="A228" s="3">
        <f t="shared" si="168"/>
        <v>189</v>
      </c>
      <c r="B228" s="263">
        <v>8</v>
      </c>
      <c r="C228" s="264" t="s">
        <v>181</v>
      </c>
      <c r="D228" s="299">
        <v>19</v>
      </c>
      <c r="E228" s="266"/>
      <c r="F228" s="41" t="s">
        <v>78</v>
      </c>
      <c r="G228" s="267">
        <f t="shared" si="147"/>
        <v>138</v>
      </c>
      <c r="H228" s="267">
        <f t="shared" si="148"/>
        <v>120</v>
      </c>
      <c r="I228" s="268">
        <f t="shared" si="149"/>
        <v>26966806</v>
      </c>
      <c r="J228" s="268">
        <f t="shared" si="150"/>
        <v>1</v>
      </c>
      <c r="K228" s="269">
        <f t="shared" si="151"/>
        <v>1.06</v>
      </c>
      <c r="L228" s="270">
        <f t="shared" si="200"/>
        <v>1.02</v>
      </c>
      <c r="M228" s="271">
        <f t="shared" si="153"/>
        <v>24364489.972377934</v>
      </c>
      <c r="N228" s="271">
        <f t="shared" si="154"/>
        <v>27462673.064623922</v>
      </c>
      <c r="O228" s="271">
        <f t="shared" si="155"/>
        <v>29156510.647200003</v>
      </c>
      <c r="P228" s="271">
        <f t="shared" si="156"/>
        <v>30954820.425523225</v>
      </c>
      <c r="Q228" s="272">
        <f t="shared" si="157"/>
        <v>29156510.647200003</v>
      </c>
      <c r="R228" s="271">
        <f t="shared" si="157"/>
        <v>30954820.425523225</v>
      </c>
      <c r="S228" s="271">
        <f t="shared" si="158"/>
        <v>32864046.016027961</v>
      </c>
      <c r="T228" s="271"/>
      <c r="U228" s="271">
        <f t="shared" si="159"/>
        <v>2923738796.6853518</v>
      </c>
      <c r="V228" s="271">
        <f t="shared" si="160"/>
        <v>3295520767.7548704</v>
      </c>
      <c r="W228" s="271">
        <f t="shared" si="161"/>
        <v>3498781277.6640005</v>
      </c>
      <c r="X228" s="272">
        <f t="shared" si="162"/>
        <v>3714578451.0627871</v>
      </c>
      <c r="Y228" s="272">
        <f t="shared" si="163"/>
        <v>3498781277.6640005</v>
      </c>
      <c r="Z228" s="271">
        <f t="shared" si="164"/>
        <v>3714578451.0627871</v>
      </c>
      <c r="AA228" s="271">
        <f t="shared" si="169"/>
        <v>3943685521.9233551</v>
      </c>
      <c r="AB228" s="271"/>
      <c r="AC228" s="33" t="str">
        <f t="shared" si="165"/>
        <v>BERTAHAP</v>
      </c>
      <c r="AD228" s="273">
        <f t="shared" si="166"/>
        <v>0</v>
      </c>
      <c r="AE228" s="274">
        <v>2</v>
      </c>
      <c r="AF228" s="275"/>
      <c r="AG228" s="271" t="e">
        <f>IF(AF228&gt;#REF!,"LB","KR")</f>
        <v>#REF!</v>
      </c>
      <c r="AH228" s="275">
        <v>3216113000</v>
      </c>
      <c r="AI228" s="275">
        <v>3625073000</v>
      </c>
      <c r="AJ228" s="275">
        <v>3848660000</v>
      </c>
      <c r="AK228" s="276">
        <v>4086037000</v>
      </c>
      <c r="AL228" s="276">
        <v>3848660000</v>
      </c>
      <c r="AM228" s="275">
        <v>4086037000</v>
      </c>
      <c r="AN228" s="275">
        <f t="shared" si="191"/>
        <v>4338055000</v>
      </c>
      <c r="AO228" s="16"/>
      <c r="AP228" s="16"/>
      <c r="AQ228" s="278">
        <f t="shared" si="167"/>
        <v>-1248563.1177999973</v>
      </c>
      <c r="AR228" s="279"/>
      <c r="AS228" s="280"/>
      <c r="AT228" s="280"/>
      <c r="AU228" s="280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328"/>
      <c r="BT228" s="16"/>
      <c r="BU228" s="16"/>
      <c r="BV228" s="279"/>
      <c r="BW228" s="16"/>
      <c r="BX228" s="16"/>
      <c r="BY228" s="16"/>
      <c r="BZ228" s="16"/>
      <c r="CA228" s="16"/>
      <c r="CB228" s="16"/>
      <c r="CC228" s="16"/>
      <c r="CD228" s="16"/>
      <c r="CE228" s="16"/>
      <c r="CF228" s="43">
        <f t="shared" si="170"/>
        <v>4079579600</v>
      </c>
      <c r="CG228" s="197">
        <f t="shared" si="170"/>
        <v>4331199220</v>
      </c>
    </row>
    <row r="229" spans="1:85">
      <c r="A229" s="3">
        <f t="shared" si="168"/>
        <v>190</v>
      </c>
      <c r="B229" s="263">
        <v>9</v>
      </c>
      <c r="C229" s="264" t="s">
        <v>181</v>
      </c>
      <c r="D229" s="299">
        <v>21</v>
      </c>
      <c r="E229" s="266"/>
      <c r="F229" s="41" t="s">
        <v>84</v>
      </c>
      <c r="G229" s="267">
        <f t="shared" si="147"/>
        <v>132</v>
      </c>
      <c r="H229" s="267">
        <f t="shared" si="148"/>
        <v>112</v>
      </c>
      <c r="I229" s="268">
        <f t="shared" si="149"/>
        <v>26966806</v>
      </c>
      <c r="J229" s="268">
        <f t="shared" si="150"/>
        <v>3</v>
      </c>
      <c r="K229" s="269">
        <f t="shared" si="151"/>
        <v>1.1000000000000001</v>
      </c>
      <c r="L229" s="270">
        <f t="shared" si="200"/>
        <v>1.02</v>
      </c>
      <c r="M229" s="271">
        <f t="shared" si="153"/>
        <v>25283904.688316725</v>
      </c>
      <c r="N229" s="271">
        <f t="shared" si="154"/>
        <v>28499000.350081429</v>
      </c>
      <c r="O229" s="271">
        <f t="shared" si="155"/>
        <v>30256756.332000002</v>
      </c>
      <c r="P229" s="271">
        <f t="shared" si="156"/>
        <v>32122926.856675044</v>
      </c>
      <c r="Q229" s="272">
        <f t="shared" si="157"/>
        <v>30256756.332000002</v>
      </c>
      <c r="R229" s="271">
        <f t="shared" si="157"/>
        <v>32122926.856675044</v>
      </c>
      <c r="S229" s="271">
        <f t="shared" si="158"/>
        <v>34104198.695878074</v>
      </c>
      <c r="T229" s="271"/>
      <c r="U229" s="271">
        <f t="shared" si="159"/>
        <v>2831797325.0914731</v>
      </c>
      <c r="V229" s="271">
        <f t="shared" si="160"/>
        <v>3191888039.2091198</v>
      </c>
      <c r="W229" s="271">
        <f t="shared" si="161"/>
        <v>3388756709.184</v>
      </c>
      <c r="X229" s="272">
        <f t="shared" si="162"/>
        <v>3597767807.9476051</v>
      </c>
      <c r="Y229" s="272">
        <f t="shared" si="163"/>
        <v>3388756709.184</v>
      </c>
      <c r="Z229" s="271">
        <f t="shared" si="164"/>
        <v>3597767807.9476051</v>
      </c>
      <c r="AA229" s="271">
        <f t="shared" si="169"/>
        <v>3819670253.938344</v>
      </c>
      <c r="AB229" s="271"/>
      <c r="AC229" s="33" t="str">
        <f t="shared" si="165"/>
        <v>BERTAHAP</v>
      </c>
      <c r="AD229" s="273">
        <f t="shared" si="166"/>
        <v>0</v>
      </c>
      <c r="AE229" s="274">
        <v>2</v>
      </c>
      <c r="AF229" s="275"/>
      <c r="AG229" s="271" t="e">
        <f>IF(AF229&gt;#REF!,"LB","KR")</f>
        <v>#REF!</v>
      </c>
      <c r="AH229" s="275">
        <v>3114978000</v>
      </c>
      <c r="AI229" s="275">
        <v>3511077000</v>
      </c>
      <c r="AJ229" s="275">
        <v>3727633000</v>
      </c>
      <c r="AK229" s="276">
        <v>3957545000</v>
      </c>
      <c r="AL229" s="276">
        <v>3727633000</v>
      </c>
      <c r="AM229" s="275">
        <v>3957545000</v>
      </c>
      <c r="AN229" s="275">
        <f t="shared" si="191"/>
        <v>4201638000</v>
      </c>
      <c r="AO229" s="16"/>
      <c r="AP229" s="16"/>
      <c r="AQ229" s="278">
        <f t="shared" si="167"/>
        <v>-148317.43299999833</v>
      </c>
      <c r="AR229" s="279"/>
      <c r="AS229" s="280"/>
      <c r="AT229" s="280"/>
      <c r="AU229" s="280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328"/>
      <c r="BT229" s="16"/>
      <c r="BU229" s="16"/>
      <c r="BV229" s="279"/>
      <c r="BW229" s="16"/>
      <c r="BX229" s="16"/>
      <c r="BY229" s="16"/>
      <c r="BZ229" s="16"/>
      <c r="CA229" s="16"/>
      <c r="CB229" s="16"/>
      <c r="CC229" s="16"/>
      <c r="CD229" s="16"/>
      <c r="CE229" s="16"/>
      <c r="CF229" s="43">
        <f t="shared" si="170"/>
        <v>3951290980</v>
      </c>
      <c r="CG229" s="197">
        <f t="shared" si="170"/>
        <v>4194997700</v>
      </c>
    </row>
    <row r="230" spans="1:85">
      <c r="A230" s="3">
        <f t="shared" si="168"/>
        <v>191</v>
      </c>
      <c r="B230" s="263">
        <v>1</v>
      </c>
      <c r="C230" s="264" t="s">
        <v>182</v>
      </c>
      <c r="D230" s="265" t="s">
        <v>29</v>
      </c>
      <c r="E230" s="266"/>
      <c r="F230" s="41" t="s">
        <v>74</v>
      </c>
      <c r="G230" s="267">
        <f t="shared" si="147"/>
        <v>85</v>
      </c>
      <c r="H230" s="267">
        <f t="shared" si="148"/>
        <v>74</v>
      </c>
      <c r="I230" s="268">
        <f t="shared" si="149"/>
        <v>26966806</v>
      </c>
      <c r="J230" s="268">
        <f t="shared" si="150"/>
        <v>1</v>
      </c>
      <c r="K230" s="269">
        <f t="shared" si="151"/>
        <v>1.06</v>
      </c>
      <c r="L230" s="270">
        <f>SUMIF($AN$4:$AN$22,D230,$AU$4:$AU$22)</f>
        <v>1.02</v>
      </c>
      <c r="M230" s="271">
        <f t="shared" si="153"/>
        <v>24364489.972377934</v>
      </c>
      <c r="N230" s="271">
        <f t="shared" si="154"/>
        <v>27462673.064623922</v>
      </c>
      <c r="O230" s="271">
        <f t="shared" si="155"/>
        <v>29156510.647200003</v>
      </c>
      <c r="P230" s="271">
        <f t="shared" si="156"/>
        <v>30954820.425523225</v>
      </c>
      <c r="Q230" s="272">
        <f t="shared" si="157"/>
        <v>29156510.647200003</v>
      </c>
      <c r="R230" s="271">
        <f t="shared" si="157"/>
        <v>30954820.425523225</v>
      </c>
      <c r="S230" s="271">
        <f t="shared" si="158"/>
        <v>32864046.016027961</v>
      </c>
      <c r="T230" s="271"/>
      <c r="U230" s="271">
        <f t="shared" si="159"/>
        <v>1802972257.9559672</v>
      </c>
      <c r="V230" s="271">
        <f t="shared" si="160"/>
        <v>2032237806.7821703</v>
      </c>
      <c r="W230" s="271">
        <f t="shared" si="161"/>
        <v>2157581787.8928003</v>
      </c>
      <c r="X230" s="272">
        <f t="shared" si="162"/>
        <v>2290656711.4887185</v>
      </c>
      <c r="Y230" s="272">
        <f t="shared" si="163"/>
        <v>2157581787.8928003</v>
      </c>
      <c r="Z230" s="271">
        <f t="shared" si="164"/>
        <v>2290656711.4887185</v>
      </c>
      <c r="AA230" s="271">
        <f t="shared" si="169"/>
        <v>2431939405.186069</v>
      </c>
      <c r="AB230" s="271"/>
      <c r="AC230" s="33" t="str">
        <f t="shared" si="165"/>
        <v>BERTAHAP</v>
      </c>
      <c r="AD230" s="273">
        <f t="shared" si="166"/>
        <v>0</v>
      </c>
      <c r="AE230" s="274">
        <v>2</v>
      </c>
      <c r="AF230" s="275"/>
      <c r="AG230" s="271" t="e">
        <f>IF(AF230&gt;#REF!,"LB","KR")</f>
        <v>#REF!</v>
      </c>
      <c r="AH230" s="275">
        <v>1983270000</v>
      </c>
      <c r="AI230" s="275">
        <v>2235462000</v>
      </c>
      <c r="AJ230" s="275">
        <v>2373340000</v>
      </c>
      <c r="AK230" s="276">
        <v>2519723000</v>
      </c>
      <c r="AL230" s="276">
        <v>2373340000</v>
      </c>
      <c r="AM230" s="275">
        <v>2519723000</v>
      </c>
      <c r="AN230" s="275">
        <f t="shared" si="191"/>
        <v>2675134000</v>
      </c>
      <c r="AO230" s="16"/>
      <c r="AP230" s="16"/>
      <c r="AQ230" s="278">
        <f t="shared" si="167"/>
        <v>-1248563.1177999973</v>
      </c>
      <c r="AR230" s="279"/>
      <c r="AS230" s="280"/>
      <c r="AT230" s="280"/>
      <c r="AU230" s="280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328"/>
      <c r="BT230" s="16"/>
      <c r="BU230" s="16"/>
      <c r="BV230" s="279"/>
      <c r="BW230" s="16"/>
      <c r="BX230" s="16"/>
      <c r="BY230" s="16"/>
      <c r="BZ230" s="16"/>
      <c r="CA230" s="16"/>
      <c r="CB230" s="16"/>
      <c r="CC230" s="16"/>
      <c r="CD230" s="16"/>
      <c r="CE230" s="16"/>
      <c r="CF230" s="43">
        <f t="shared" si="170"/>
        <v>2515740400</v>
      </c>
      <c r="CG230" s="197">
        <f t="shared" si="170"/>
        <v>2670906380</v>
      </c>
    </row>
    <row r="231" spans="1:85">
      <c r="A231" s="3">
        <f t="shared" si="168"/>
        <v>192</v>
      </c>
      <c r="B231" s="263">
        <v>2</v>
      </c>
      <c r="C231" s="264" t="s">
        <v>182</v>
      </c>
      <c r="D231" s="265" t="s">
        <v>32</v>
      </c>
      <c r="E231" s="266"/>
      <c r="F231" s="41" t="s">
        <v>56</v>
      </c>
      <c r="G231" s="267">
        <f t="shared" si="147"/>
        <v>85</v>
      </c>
      <c r="H231" s="267">
        <f t="shared" si="148"/>
        <v>74</v>
      </c>
      <c r="I231" s="268">
        <f t="shared" si="149"/>
        <v>26966806</v>
      </c>
      <c r="J231" s="268">
        <f t="shared" si="150"/>
        <v>1</v>
      </c>
      <c r="K231" s="269">
        <f t="shared" si="151"/>
        <v>1.06</v>
      </c>
      <c r="L231" s="270">
        <f t="shared" ref="L231:L238" si="201">SUMIF($AN$4:$AN$22,D231,$AU$4:$AU$22)</f>
        <v>1.02</v>
      </c>
      <c r="M231" s="271">
        <f t="shared" si="153"/>
        <v>24364489.972377934</v>
      </c>
      <c r="N231" s="271">
        <f t="shared" si="154"/>
        <v>27462673.064623922</v>
      </c>
      <c r="O231" s="271">
        <f t="shared" si="155"/>
        <v>29156510.647200003</v>
      </c>
      <c r="P231" s="271">
        <f t="shared" si="156"/>
        <v>30954820.425523225</v>
      </c>
      <c r="Q231" s="272">
        <f t="shared" si="157"/>
        <v>29156510.647200003</v>
      </c>
      <c r="R231" s="271">
        <f t="shared" si="157"/>
        <v>30954820.425523225</v>
      </c>
      <c r="S231" s="271">
        <f t="shared" si="158"/>
        <v>32864046.016027961</v>
      </c>
      <c r="T231" s="271"/>
      <c r="U231" s="271">
        <f t="shared" si="159"/>
        <v>1802972257.9559672</v>
      </c>
      <c r="V231" s="271">
        <f t="shared" si="160"/>
        <v>2032237806.7821703</v>
      </c>
      <c r="W231" s="271">
        <f t="shared" si="161"/>
        <v>2157581787.8928003</v>
      </c>
      <c r="X231" s="272">
        <f t="shared" si="162"/>
        <v>2290656711.4887185</v>
      </c>
      <c r="Y231" s="272">
        <f t="shared" si="163"/>
        <v>2157581787.8928003</v>
      </c>
      <c r="Z231" s="271">
        <f t="shared" si="164"/>
        <v>2290656711.4887185</v>
      </c>
      <c r="AA231" s="271">
        <f t="shared" si="169"/>
        <v>2431939405.186069</v>
      </c>
      <c r="AB231" s="271"/>
      <c r="AC231" s="33" t="str">
        <f t="shared" si="165"/>
        <v>BERTAHAP</v>
      </c>
      <c r="AD231" s="273">
        <f t="shared" si="166"/>
        <v>0</v>
      </c>
      <c r="AE231" s="274">
        <v>2</v>
      </c>
      <c r="AF231" s="275"/>
      <c r="AG231" s="271" t="e">
        <f>IF(AF231&gt;#REF!,"LB","KR")</f>
        <v>#REF!</v>
      </c>
      <c r="AH231" s="275">
        <v>1983270000</v>
      </c>
      <c r="AI231" s="275">
        <v>2235462000</v>
      </c>
      <c r="AJ231" s="275">
        <v>2373340000</v>
      </c>
      <c r="AK231" s="276">
        <v>2519723000</v>
      </c>
      <c r="AL231" s="276">
        <v>2373340000</v>
      </c>
      <c r="AM231" s="275">
        <v>2519723000</v>
      </c>
      <c r="AN231" s="275">
        <f t="shared" si="191"/>
        <v>2675134000</v>
      </c>
      <c r="AO231" s="16"/>
      <c r="AP231" s="16"/>
      <c r="AQ231" s="278">
        <f t="shared" si="167"/>
        <v>-1248563.1177999973</v>
      </c>
      <c r="AR231" s="279"/>
      <c r="AS231" s="280"/>
      <c r="AT231" s="280"/>
      <c r="AU231" s="280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328"/>
      <c r="BT231" s="16"/>
      <c r="BU231" s="16"/>
      <c r="BV231" s="279"/>
      <c r="BW231" s="16"/>
      <c r="BX231" s="16"/>
      <c r="BY231" s="16"/>
      <c r="BZ231" s="16"/>
      <c r="CA231" s="16"/>
      <c r="CB231" s="16"/>
      <c r="CC231" s="16"/>
      <c r="CD231" s="16"/>
      <c r="CE231" s="16"/>
      <c r="CF231" s="43">
        <f t="shared" si="170"/>
        <v>2515740400</v>
      </c>
      <c r="CG231" s="197">
        <f t="shared" si="170"/>
        <v>2670906380</v>
      </c>
    </row>
    <row r="232" spans="1:85">
      <c r="A232" s="3">
        <f t="shared" si="168"/>
        <v>193</v>
      </c>
      <c r="B232" s="263">
        <v>3</v>
      </c>
      <c r="C232" s="264" t="s">
        <v>182</v>
      </c>
      <c r="D232" s="265" t="s">
        <v>38</v>
      </c>
      <c r="E232" s="266"/>
      <c r="F232" s="41" t="s">
        <v>58</v>
      </c>
      <c r="G232" s="267">
        <f t="shared" ref="G232:G295" si="202">SUMIF($V$10:$V$28,F232,$AA$10:$AA$28)</f>
        <v>101</v>
      </c>
      <c r="H232" s="267">
        <f t="shared" ref="H232:H295" si="203">SUMIF($V$10:$V$28,F232,$X$10:$X$28)</f>
        <v>90</v>
      </c>
      <c r="I232" s="268">
        <f t="shared" ref="I232:I295" si="204">$I$27</f>
        <v>26966806</v>
      </c>
      <c r="J232" s="268">
        <f t="shared" ref="J232:J295" si="205">SUMIF($AN$4:$AN$22,D232,$AO$4:$AO$22)</f>
        <v>1</v>
      </c>
      <c r="K232" s="269">
        <f t="shared" ref="K232:K295" si="206">IF(J232=$AJ$25,$AI$25,IF(J232=$AJ$26,$AI$26,IF(J232=$AJ$27,$AI$27,IF(J232=$AJ$28,$AI$28,IF(J232=$AJ$29,$AI$29,IF(J232=$AJ$30,$AI$30))))))</f>
        <v>1.06</v>
      </c>
      <c r="L232" s="270">
        <f t="shared" si="201"/>
        <v>1.02</v>
      </c>
      <c r="M232" s="271">
        <f t="shared" ref="M232:M295" si="207">$O232/(1+6%/12)^36</f>
        <v>24364489.972377934</v>
      </c>
      <c r="N232" s="271">
        <f t="shared" ref="N232:N295" si="208">$O232/(1+6%/12)^12</f>
        <v>27462673.064623922</v>
      </c>
      <c r="O232" s="271">
        <f t="shared" ref="O232:O295" si="209">$I$27*K232*L232</f>
        <v>29156510.647200003</v>
      </c>
      <c r="P232" s="271">
        <f t="shared" ref="P232:P295" si="210">$O232*(1+6%/12)^12</f>
        <v>30954820.425523225</v>
      </c>
      <c r="Q232" s="272">
        <f t="shared" ref="Q232:R295" si="211">O232</f>
        <v>29156510.647200003</v>
      </c>
      <c r="R232" s="271">
        <f t="shared" si="211"/>
        <v>30954820.425523225</v>
      </c>
      <c r="S232" s="271">
        <f t="shared" ref="S232:S295" si="212">$O232*(1+6%/12)^24</f>
        <v>32864046.016027961</v>
      </c>
      <c r="T232" s="271"/>
      <c r="U232" s="271">
        <f t="shared" ref="U232:U295" si="213">M232*H232</f>
        <v>2192804097.5140142</v>
      </c>
      <c r="V232" s="271">
        <f t="shared" ref="V232:V295" si="214">N232*H232</f>
        <v>2471640575.816153</v>
      </c>
      <c r="W232" s="271">
        <f t="shared" ref="W232:W295" si="215">O232*H232</f>
        <v>2624085958.2480001</v>
      </c>
      <c r="X232" s="272">
        <f t="shared" ref="X232:X295" si="216">P232*H232</f>
        <v>2785933838.2970901</v>
      </c>
      <c r="Y232" s="272">
        <f t="shared" ref="Y232:Y295" si="217">Q232*H232</f>
        <v>2624085958.2480001</v>
      </c>
      <c r="Z232" s="271">
        <f t="shared" ref="Z232:Z295" si="218">R232*H232</f>
        <v>2785933838.2970901</v>
      </c>
      <c r="AA232" s="271">
        <f t="shared" si="169"/>
        <v>2957764141.4425163</v>
      </c>
      <c r="AB232" s="271"/>
      <c r="AC232" s="33" t="str">
        <f t="shared" ref="AC232:AC295" si="219">IF(AE232=$H$32,$M$32,IF(AE232=$H$33,$M$33,IF(AE232=$H$34,$M$34)))</f>
        <v>BERTAHAP</v>
      </c>
      <c r="AD232" s="273">
        <f t="shared" ref="AD232:AD295" si="220">IF(AC232=$M$32,$N$32,IF(AC232=$M$33,$N$33,$N$34))</f>
        <v>0</v>
      </c>
      <c r="AE232" s="274">
        <v>2</v>
      </c>
      <c r="AF232" s="275"/>
      <c r="AG232" s="271" t="e">
        <f>IF(AF232&gt;#REF!,"LB","KR")</f>
        <v>#REF!</v>
      </c>
      <c r="AH232" s="275">
        <v>2412085000</v>
      </c>
      <c r="AI232" s="275">
        <v>2718805000</v>
      </c>
      <c r="AJ232" s="275">
        <v>2886495000</v>
      </c>
      <c r="AK232" s="276">
        <v>3064528000</v>
      </c>
      <c r="AL232" s="276">
        <v>2886495000</v>
      </c>
      <c r="AM232" s="275">
        <v>3064528000</v>
      </c>
      <c r="AN232" s="275">
        <f t="shared" si="191"/>
        <v>3253541000</v>
      </c>
      <c r="AO232" s="16"/>
      <c r="AP232" s="16"/>
      <c r="AQ232" s="278">
        <f t="shared" ref="AQ232:AQ295" si="221">O232-$O$318</f>
        <v>-1248563.1177999973</v>
      </c>
      <c r="AR232" s="279"/>
      <c r="AS232" s="280"/>
      <c r="AT232" s="280"/>
      <c r="AU232" s="280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328"/>
      <c r="BT232" s="16"/>
      <c r="BU232" s="16"/>
      <c r="BV232" s="279"/>
      <c r="BW232" s="16"/>
      <c r="BX232" s="16"/>
      <c r="BY232" s="16"/>
      <c r="BZ232" s="16"/>
      <c r="CA232" s="16"/>
      <c r="CB232" s="16"/>
      <c r="CC232" s="16"/>
      <c r="CD232" s="16"/>
      <c r="CE232" s="16"/>
      <c r="CF232" s="43">
        <f t="shared" si="170"/>
        <v>3059684700</v>
      </c>
      <c r="CG232" s="197">
        <f t="shared" si="170"/>
        <v>3248399680</v>
      </c>
    </row>
    <row r="233" spans="1:85">
      <c r="A233" s="3">
        <f t="shared" ref="A233:A296" si="222">A232+1</f>
        <v>194</v>
      </c>
      <c r="B233" s="263">
        <v>4</v>
      </c>
      <c r="C233" s="264" t="s">
        <v>182</v>
      </c>
      <c r="D233" s="265" t="s">
        <v>44</v>
      </c>
      <c r="E233" s="266"/>
      <c r="F233" s="41" t="s">
        <v>60</v>
      </c>
      <c r="G233" s="267">
        <f t="shared" si="202"/>
        <v>101</v>
      </c>
      <c r="H233" s="267">
        <f t="shared" si="203"/>
        <v>90</v>
      </c>
      <c r="I233" s="268">
        <f t="shared" si="204"/>
        <v>26966806</v>
      </c>
      <c r="J233" s="268">
        <f t="shared" si="205"/>
        <v>1</v>
      </c>
      <c r="K233" s="269">
        <f t="shared" si="206"/>
        <v>1.06</v>
      </c>
      <c r="L233" s="270">
        <f t="shared" si="201"/>
        <v>1.02</v>
      </c>
      <c r="M233" s="271">
        <f t="shared" si="207"/>
        <v>24364489.972377934</v>
      </c>
      <c r="N233" s="271">
        <f t="shared" si="208"/>
        <v>27462673.064623922</v>
      </c>
      <c r="O233" s="271">
        <f t="shared" si="209"/>
        <v>29156510.647200003</v>
      </c>
      <c r="P233" s="271">
        <f t="shared" si="210"/>
        <v>30954820.425523225</v>
      </c>
      <c r="Q233" s="272">
        <f t="shared" si="211"/>
        <v>29156510.647200003</v>
      </c>
      <c r="R233" s="271">
        <f t="shared" si="211"/>
        <v>30954820.425523225</v>
      </c>
      <c r="S233" s="271">
        <f t="shared" si="212"/>
        <v>32864046.016027961</v>
      </c>
      <c r="T233" s="271"/>
      <c r="U233" s="271">
        <f t="shared" si="213"/>
        <v>2192804097.5140142</v>
      </c>
      <c r="V233" s="271">
        <f t="shared" si="214"/>
        <v>2471640575.816153</v>
      </c>
      <c r="W233" s="271">
        <f t="shared" si="215"/>
        <v>2624085958.2480001</v>
      </c>
      <c r="X233" s="272">
        <f t="shared" si="216"/>
        <v>2785933838.2970901</v>
      </c>
      <c r="Y233" s="272">
        <f t="shared" si="217"/>
        <v>2624085958.2480001</v>
      </c>
      <c r="Z233" s="271">
        <f t="shared" si="218"/>
        <v>2785933838.2970901</v>
      </c>
      <c r="AA233" s="271">
        <f t="shared" ref="AA233:AA296" si="223">S233*H233</f>
        <v>2957764141.4425163</v>
      </c>
      <c r="AB233" s="271"/>
      <c r="AC233" s="33" t="str">
        <f t="shared" si="219"/>
        <v>BERTAHAP</v>
      </c>
      <c r="AD233" s="273">
        <f t="shared" si="220"/>
        <v>0</v>
      </c>
      <c r="AE233" s="274">
        <v>2</v>
      </c>
      <c r="AF233" s="275"/>
      <c r="AG233" s="271" t="e">
        <f>IF(AF233&gt;#REF!,"LB","KR")</f>
        <v>#REF!</v>
      </c>
      <c r="AH233" s="275">
        <v>2412085000</v>
      </c>
      <c r="AI233" s="275">
        <v>2718805000</v>
      </c>
      <c r="AJ233" s="275">
        <v>2886495000</v>
      </c>
      <c r="AK233" s="276">
        <v>3064528000</v>
      </c>
      <c r="AL233" s="276">
        <v>2886495000</v>
      </c>
      <c r="AM233" s="275">
        <v>3064528000</v>
      </c>
      <c r="AN233" s="275">
        <f t="shared" si="191"/>
        <v>3253541000</v>
      </c>
      <c r="AO233" s="16"/>
      <c r="AP233" s="16"/>
      <c r="AQ233" s="278">
        <f t="shared" si="221"/>
        <v>-1248563.1177999973</v>
      </c>
      <c r="AR233" s="279"/>
      <c r="AS233" s="280"/>
      <c r="AT233" s="280"/>
      <c r="AU233" s="280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328"/>
      <c r="BT233" s="16"/>
      <c r="BU233" s="16"/>
      <c r="BV233" s="279"/>
      <c r="BW233" s="16"/>
      <c r="BX233" s="16"/>
      <c r="BY233" s="16"/>
      <c r="BZ233" s="16"/>
      <c r="CA233" s="16"/>
      <c r="CB233" s="16"/>
      <c r="CC233" s="16"/>
      <c r="CD233" s="16"/>
      <c r="CE233" s="16"/>
      <c r="CF233" s="43">
        <f t="shared" ref="CF233:CG296" si="224">AJ233+(AJ233*6%)</f>
        <v>3059684700</v>
      </c>
      <c r="CG233" s="197">
        <f t="shared" si="224"/>
        <v>3248399680</v>
      </c>
    </row>
    <row r="234" spans="1:85">
      <c r="A234" s="3">
        <f t="shared" si="222"/>
        <v>195</v>
      </c>
      <c r="B234" s="263">
        <v>5</v>
      </c>
      <c r="C234" s="264" t="s">
        <v>182</v>
      </c>
      <c r="D234" s="299">
        <v>11</v>
      </c>
      <c r="E234" s="266"/>
      <c r="F234" s="41" t="s">
        <v>62</v>
      </c>
      <c r="G234" s="267">
        <f t="shared" si="202"/>
        <v>101</v>
      </c>
      <c r="H234" s="267">
        <f t="shared" si="203"/>
        <v>90</v>
      </c>
      <c r="I234" s="268">
        <f t="shared" si="204"/>
        <v>26966806</v>
      </c>
      <c r="J234" s="268">
        <f t="shared" si="205"/>
        <v>1</v>
      </c>
      <c r="K234" s="269">
        <f t="shared" si="206"/>
        <v>1.06</v>
      </c>
      <c r="L234" s="270">
        <f t="shared" si="201"/>
        <v>1.02</v>
      </c>
      <c r="M234" s="271">
        <f t="shared" si="207"/>
        <v>24364489.972377934</v>
      </c>
      <c r="N234" s="271">
        <f t="shared" si="208"/>
        <v>27462673.064623922</v>
      </c>
      <c r="O234" s="271">
        <f t="shared" si="209"/>
        <v>29156510.647200003</v>
      </c>
      <c r="P234" s="271">
        <f t="shared" si="210"/>
        <v>30954820.425523225</v>
      </c>
      <c r="Q234" s="272">
        <f t="shared" si="211"/>
        <v>29156510.647200003</v>
      </c>
      <c r="R234" s="271">
        <f t="shared" si="211"/>
        <v>30954820.425523225</v>
      </c>
      <c r="S234" s="271">
        <f t="shared" si="212"/>
        <v>32864046.016027961</v>
      </c>
      <c r="T234" s="271"/>
      <c r="U234" s="271">
        <f t="shared" si="213"/>
        <v>2192804097.5140142</v>
      </c>
      <c r="V234" s="271">
        <f t="shared" si="214"/>
        <v>2471640575.816153</v>
      </c>
      <c r="W234" s="271">
        <f t="shared" si="215"/>
        <v>2624085958.2480001</v>
      </c>
      <c r="X234" s="272">
        <f t="shared" si="216"/>
        <v>2785933838.2970901</v>
      </c>
      <c r="Y234" s="272">
        <f t="shared" si="217"/>
        <v>2624085958.2480001</v>
      </c>
      <c r="Z234" s="271">
        <f t="shared" si="218"/>
        <v>2785933838.2970901</v>
      </c>
      <c r="AA234" s="271">
        <f t="shared" si="223"/>
        <v>2957764141.4425163</v>
      </c>
      <c r="AB234" s="271"/>
      <c r="AC234" s="33" t="str">
        <f t="shared" si="219"/>
        <v>BERTAHAP</v>
      </c>
      <c r="AD234" s="273">
        <f t="shared" si="220"/>
        <v>0</v>
      </c>
      <c r="AE234" s="274">
        <v>2</v>
      </c>
      <c r="AF234" s="275"/>
      <c r="AG234" s="271" t="e">
        <f>IF(AF234&gt;#REF!,"LB","KR")</f>
        <v>#REF!</v>
      </c>
      <c r="AH234" s="275">
        <v>2412085000</v>
      </c>
      <c r="AI234" s="275">
        <v>2718805000</v>
      </c>
      <c r="AJ234" s="275">
        <v>2886495000</v>
      </c>
      <c r="AK234" s="276">
        <v>3064528000</v>
      </c>
      <c r="AL234" s="276">
        <v>2886495000</v>
      </c>
      <c r="AM234" s="275">
        <v>3064528000</v>
      </c>
      <c r="AN234" s="275">
        <f t="shared" si="191"/>
        <v>3253541000</v>
      </c>
      <c r="AO234" s="16"/>
      <c r="AP234" s="16"/>
      <c r="AQ234" s="278">
        <f t="shared" si="221"/>
        <v>-1248563.1177999973</v>
      </c>
      <c r="AR234" s="279"/>
      <c r="AS234" s="280"/>
      <c r="AT234" s="280"/>
      <c r="AU234" s="280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328"/>
      <c r="BT234" s="16"/>
      <c r="BU234" s="16"/>
      <c r="BV234" s="279"/>
      <c r="BW234" s="16"/>
      <c r="BX234" s="16"/>
      <c r="BY234" s="16"/>
      <c r="BZ234" s="16"/>
      <c r="CA234" s="16"/>
      <c r="CB234" s="16"/>
      <c r="CC234" s="16"/>
      <c r="CD234" s="16"/>
      <c r="CE234" s="16"/>
      <c r="CF234" s="43">
        <f t="shared" si="224"/>
        <v>3059684700</v>
      </c>
      <c r="CG234" s="197">
        <f t="shared" si="224"/>
        <v>3248399680</v>
      </c>
    </row>
    <row r="235" spans="1:85">
      <c r="A235" s="3">
        <f t="shared" si="222"/>
        <v>196</v>
      </c>
      <c r="B235" s="263">
        <v>6</v>
      </c>
      <c r="C235" s="264" t="s">
        <v>182</v>
      </c>
      <c r="D235" s="299">
        <v>15</v>
      </c>
      <c r="E235" s="266"/>
      <c r="F235" s="41" t="s">
        <v>64</v>
      </c>
      <c r="G235" s="267">
        <f t="shared" si="202"/>
        <v>101</v>
      </c>
      <c r="H235" s="267">
        <f t="shared" si="203"/>
        <v>90</v>
      </c>
      <c r="I235" s="268">
        <f t="shared" si="204"/>
        <v>26966806</v>
      </c>
      <c r="J235" s="268">
        <f t="shared" si="205"/>
        <v>1</v>
      </c>
      <c r="K235" s="269">
        <f t="shared" si="206"/>
        <v>1.06</v>
      </c>
      <c r="L235" s="270">
        <f t="shared" si="201"/>
        <v>1.02</v>
      </c>
      <c r="M235" s="271">
        <f t="shared" si="207"/>
        <v>24364489.972377934</v>
      </c>
      <c r="N235" s="271">
        <f t="shared" si="208"/>
        <v>27462673.064623922</v>
      </c>
      <c r="O235" s="271">
        <f t="shared" si="209"/>
        <v>29156510.647200003</v>
      </c>
      <c r="P235" s="271">
        <f t="shared" si="210"/>
        <v>30954820.425523225</v>
      </c>
      <c r="Q235" s="272">
        <f t="shared" si="211"/>
        <v>29156510.647200003</v>
      </c>
      <c r="R235" s="271">
        <f t="shared" si="211"/>
        <v>30954820.425523225</v>
      </c>
      <c r="S235" s="271">
        <f t="shared" si="212"/>
        <v>32864046.016027961</v>
      </c>
      <c r="T235" s="271"/>
      <c r="U235" s="271">
        <f t="shared" si="213"/>
        <v>2192804097.5140142</v>
      </c>
      <c r="V235" s="271">
        <f t="shared" si="214"/>
        <v>2471640575.816153</v>
      </c>
      <c r="W235" s="271">
        <f t="shared" si="215"/>
        <v>2624085958.2480001</v>
      </c>
      <c r="X235" s="272">
        <f t="shared" si="216"/>
        <v>2785933838.2970901</v>
      </c>
      <c r="Y235" s="272">
        <f t="shared" si="217"/>
        <v>2624085958.2480001</v>
      </c>
      <c r="Z235" s="271">
        <f t="shared" si="218"/>
        <v>2785933838.2970901</v>
      </c>
      <c r="AA235" s="271">
        <f t="shared" si="223"/>
        <v>2957764141.4425163</v>
      </c>
      <c r="AB235" s="271"/>
      <c r="AC235" s="33" t="str">
        <f t="shared" si="219"/>
        <v>BERTAHAP</v>
      </c>
      <c r="AD235" s="273">
        <f t="shared" si="220"/>
        <v>0</v>
      </c>
      <c r="AE235" s="274">
        <v>2</v>
      </c>
      <c r="AF235" s="275"/>
      <c r="AG235" s="271" t="e">
        <f>IF(AF235&gt;#REF!,"LB","KR")</f>
        <v>#REF!</v>
      </c>
      <c r="AH235" s="275">
        <v>2412085000</v>
      </c>
      <c r="AI235" s="275">
        <v>2718805000</v>
      </c>
      <c r="AJ235" s="275">
        <v>2886495000</v>
      </c>
      <c r="AK235" s="276">
        <v>3064528000</v>
      </c>
      <c r="AL235" s="276">
        <v>2886495000</v>
      </c>
      <c r="AM235" s="275">
        <v>3064528000</v>
      </c>
      <c r="AN235" s="275">
        <f t="shared" si="191"/>
        <v>3253541000</v>
      </c>
      <c r="AO235" s="16"/>
      <c r="AP235" s="16"/>
      <c r="AQ235" s="278">
        <f t="shared" si="221"/>
        <v>-1248563.1177999973</v>
      </c>
      <c r="AR235" s="279"/>
      <c r="AS235" s="280"/>
      <c r="AT235" s="280"/>
      <c r="AU235" s="280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328"/>
      <c r="BT235" s="16"/>
      <c r="BU235" s="16"/>
      <c r="BV235" s="279"/>
      <c r="BW235" s="16"/>
      <c r="BX235" s="16"/>
      <c r="BY235" s="16"/>
      <c r="BZ235" s="16"/>
      <c r="CA235" s="16"/>
      <c r="CB235" s="16"/>
      <c r="CC235" s="16"/>
      <c r="CD235" s="16"/>
      <c r="CE235" s="16"/>
      <c r="CF235" s="43">
        <f t="shared" si="224"/>
        <v>3059684700</v>
      </c>
      <c r="CG235" s="197">
        <f t="shared" si="224"/>
        <v>3248399680</v>
      </c>
    </row>
    <row r="236" spans="1:85">
      <c r="A236" s="3">
        <f t="shared" si="222"/>
        <v>197</v>
      </c>
      <c r="B236" s="263">
        <v>7</v>
      </c>
      <c r="C236" s="264" t="s">
        <v>182</v>
      </c>
      <c r="D236" s="299">
        <v>17</v>
      </c>
      <c r="E236" s="266"/>
      <c r="F236" s="41" t="s">
        <v>67</v>
      </c>
      <c r="G236" s="267">
        <f t="shared" si="202"/>
        <v>85</v>
      </c>
      <c r="H236" s="267">
        <f t="shared" si="203"/>
        <v>74</v>
      </c>
      <c r="I236" s="268">
        <f t="shared" si="204"/>
        <v>26966806</v>
      </c>
      <c r="J236" s="268">
        <f t="shared" si="205"/>
        <v>1</v>
      </c>
      <c r="K236" s="269">
        <f t="shared" si="206"/>
        <v>1.06</v>
      </c>
      <c r="L236" s="270">
        <f t="shared" si="201"/>
        <v>1.02</v>
      </c>
      <c r="M236" s="271">
        <f t="shared" si="207"/>
        <v>24364489.972377934</v>
      </c>
      <c r="N236" s="271">
        <f t="shared" si="208"/>
        <v>27462673.064623922</v>
      </c>
      <c r="O236" s="271">
        <f t="shared" si="209"/>
        <v>29156510.647200003</v>
      </c>
      <c r="P236" s="271">
        <f t="shared" si="210"/>
        <v>30954820.425523225</v>
      </c>
      <c r="Q236" s="272">
        <f t="shared" si="211"/>
        <v>29156510.647200003</v>
      </c>
      <c r="R236" s="271">
        <f t="shared" si="211"/>
        <v>30954820.425523225</v>
      </c>
      <c r="S236" s="271">
        <f t="shared" si="212"/>
        <v>32864046.016027961</v>
      </c>
      <c r="T236" s="271"/>
      <c r="U236" s="271">
        <f t="shared" si="213"/>
        <v>1802972257.9559672</v>
      </c>
      <c r="V236" s="271">
        <f t="shared" si="214"/>
        <v>2032237806.7821703</v>
      </c>
      <c r="W236" s="271">
        <f t="shared" si="215"/>
        <v>2157581787.8928003</v>
      </c>
      <c r="X236" s="272">
        <f t="shared" si="216"/>
        <v>2290656711.4887185</v>
      </c>
      <c r="Y236" s="272">
        <f t="shared" si="217"/>
        <v>2157581787.8928003</v>
      </c>
      <c r="Z236" s="271">
        <f t="shared" si="218"/>
        <v>2290656711.4887185</v>
      </c>
      <c r="AA236" s="271">
        <f t="shared" si="223"/>
        <v>2431939405.186069</v>
      </c>
      <c r="AB236" s="271"/>
      <c r="AC236" s="33" t="str">
        <f t="shared" si="219"/>
        <v>BERTAHAP</v>
      </c>
      <c r="AD236" s="273">
        <f t="shared" si="220"/>
        <v>0</v>
      </c>
      <c r="AE236" s="274">
        <v>2</v>
      </c>
      <c r="AF236" s="275"/>
      <c r="AG236" s="271" t="e">
        <f>IF(AF236&gt;#REF!,"LB","KR")</f>
        <v>#REF!</v>
      </c>
      <c r="AH236" s="275">
        <v>1983270000</v>
      </c>
      <c r="AI236" s="275">
        <v>2235462000</v>
      </c>
      <c r="AJ236" s="275">
        <v>2373340000</v>
      </c>
      <c r="AK236" s="276">
        <v>2519723000</v>
      </c>
      <c r="AL236" s="276">
        <v>2373340000</v>
      </c>
      <c r="AM236" s="275">
        <v>2519723000</v>
      </c>
      <c r="AN236" s="275">
        <f t="shared" si="191"/>
        <v>2675134000</v>
      </c>
      <c r="AO236" s="16"/>
      <c r="AP236" s="16"/>
      <c r="AQ236" s="278">
        <f t="shared" si="221"/>
        <v>-1248563.1177999973</v>
      </c>
      <c r="AR236" s="279"/>
      <c r="AS236" s="280"/>
      <c r="AT236" s="280"/>
      <c r="AU236" s="280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328"/>
      <c r="BT236" s="16"/>
      <c r="BU236" s="16"/>
      <c r="BV236" s="279"/>
      <c r="BW236" s="16"/>
      <c r="BX236" s="16"/>
      <c r="BY236" s="16"/>
      <c r="BZ236" s="16"/>
      <c r="CA236" s="16"/>
      <c r="CB236" s="16"/>
      <c r="CC236" s="16"/>
      <c r="CD236" s="16"/>
      <c r="CE236" s="16"/>
      <c r="CF236" s="43">
        <f t="shared" si="224"/>
        <v>2515740400</v>
      </c>
      <c r="CG236" s="197">
        <f t="shared" si="224"/>
        <v>2670906380</v>
      </c>
    </row>
    <row r="237" spans="1:85">
      <c r="A237" s="3">
        <f t="shared" si="222"/>
        <v>198</v>
      </c>
      <c r="B237" s="263">
        <v>8</v>
      </c>
      <c r="C237" s="264" t="s">
        <v>182</v>
      </c>
      <c r="D237" s="299">
        <v>19</v>
      </c>
      <c r="E237" s="266"/>
      <c r="F237" s="41" t="s">
        <v>78</v>
      </c>
      <c r="G237" s="267">
        <f t="shared" si="202"/>
        <v>138</v>
      </c>
      <c r="H237" s="267">
        <f t="shared" si="203"/>
        <v>120</v>
      </c>
      <c r="I237" s="268">
        <f t="shared" si="204"/>
        <v>26966806</v>
      </c>
      <c r="J237" s="268">
        <f t="shared" si="205"/>
        <v>1</v>
      </c>
      <c r="K237" s="269">
        <f t="shared" si="206"/>
        <v>1.06</v>
      </c>
      <c r="L237" s="270">
        <f t="shared" si="201"/>
        <v>1.02</v>
      </c>
      <c r="M237" s="271">
        <f t="shared" si="207"/>
        <v>24364489.972377934</v>
      </c>
      <c r="N237" s="271">
        <f t="shared" si="208"/>
        <v>27462673.064623922</v>
      </c>
      <c r="O237" s="271">
        <f t="shared" si="209"/>
        <v>29156510.647200003</v>
      </c>
      <c r="P237" s="271">
        <f t="shared" si="210"/>
        <v>30954820.425523225</v>
      </c>
      <c r="Q237" s="272">
        <f t="shared" si="211"/>
        <v>29156510.647200003</v>
      </c>
      <c r="R237" s="271">
        <f t="shared" si="211"/>
        <v>30954820.425523225</v>
      </c>
      <c r="S237" s="271">
        <f t="shared" si="212"/>
        <v>32864046.016027961</v>
      </c>
      <c r="T237" s="271"/>
      <c r="U237" s="271">
        <f t="shared" si="213"/>
        <v>2923738796.6853518</v>
      </c>
      <c r="V237" s="271">
        <f t="shared" si="214"/>
        <v>3295520767.7548704</v>
      </c>
      <c r="W237" s="271">
        <f t="shared" si="215"/>
        <v>3498781277.6640005</v>
      </c>
      <c r="X237" s="272">
        <f t="shared" si="216"/>
        <v>3714578451.0627871</v>
      </c>
      <c r="Y237" s="272">
        <f t="shared" si="217"/>
        <v>3498781277.6640005</v>
      </c>
      <c r="Z237" s="271">
        <f t="shared" si="218"/>
        <v>3714578451.0627871</v>
      </c>
      <c r="AA237" s="271">
        <f t="shared" si="223"/>
        <v>3943685521.9233551</v>
      </c>
      <c r="AB237" s="271"/>
      <c r="AC237" s="33" t="str">
        <f t="shared" si="219"/>
        <v>BERTAHAP</v>
      </c>
      <c r="AD237" s="273">
        <f t="shared" si="220"/>
        <v>0</v>
      </c>
      <c r="AE237" s="274">
        <v>2</v>
      </c>
      <c r="AF237" s="275"/>
      <c r="AG237" s="271" t="e">
        <f>IF(AF237&gt;#REF!,"LB","KR")</f>
        <v>#REF!</v>
      </c>
      <c r="AH237" s="275">
        <v>3216113000</v>
      </c>
      <c r="AI237" s="275">
        <v>3625073000</v>
      </c>
      <c r="AJ237" s="275">
        <v>3848660000</v>
      </c>
      <c r="AK237" s="276">
        <v>4086037000</v>
      </c>
      <c r="AL237" s="276">
        <v>3848660000</v>
      </c>
      <c r="AM237" s="275">
        <v>4086037000</v>
      </c>
      <c r="AN237" s="275">
        <f t="shared" si="191"/>
        <v>4338055000</v>
      </c>
      <c r="AO237" s="16"/>
      <c r="AP237" s="16"/>
      <c r="AQ237" s="278">
        <f t="shared" si="221"/>
        <v>-1248563.1177999973</v>
      </c>
      <c r="AR237" s="279"/>
      <c r="AS237" s="280"/>
      <c r="AT237" s="280"/>
      <c r="AU237" s="280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328"/>
      <c r="BT237" s="16"/>
      <c r="BU237" s="16"/>
      <c r="BV237" s="279"/>
      <c r="BW237" s="16"/>
      <c r="BX237" s="16"/>
      <c r="BY237" s="16"/>
      <c r="BZ237" s="16"/>
      <c r="CA237" s="16"/>
      <c r="CB237" s="16"/>
      <c r="CC237" s="16"/>
      <c r="CD237" s="16"/>
      <c r="CE237" s="16"/>
      <c r="CF237" s="43">
        <f t="shared" si="224"/>
        <v>4079579600</v>
      </c>
      <c r="CG237" s="197">
        <f t="shared" si="224"/>
        <v>4331199220</v>
      </c>
    </row>
    <row r="238" spans="1:85">
      <c r="A238" s="3">
        <f t="shared" si="222"/>
        <v>199</v>
      </c>
      <c r="B238" s="263">
        <v>9</v>
      </c>
      <c r="C238" s="264" t="s">
        <v>182</v>
      </c>
      <c r="D238" s="299">
        <v>21</v>
      </c>
      <c r="E238" s="266"/>
      <c r="F238" s="41" t="s">
        <v>84</v>
      </c>
      <c r="G238" s="267">
        <f t="shared" si="202"/>
        <v>132</v>
      </c>
      <c r="H238" s="267">
        <f t="shared" si="203"/>
        <v>112</v>
      </c>
      <c r="I238" s="268">
        <f t="shared" si="204"/>
        <v>26966806</v>
      </c>
      <c r="J238" s="268">
        <f t="shared" si="205"/>
        <v>3</v>
      </c>
      <c r="K238" s="269">
        <f t="shared" si="206"/>
        <v>1.1000000000000001</v>
      </c>
      <c r="L238" s="270">
        <f t="shared" si="201"/>
        <v>1.02</v>
      </c>
      <c r="M238" s="271">
        <f t="shared" si="207"/>
        <v>25283904.688316725</v>
      </c>
      <c r="N238" s="271">
        <f t="shared" si="208"/>
        <v>28499000.350081429</v>
      </c>
      <c r="O238" s="271">
        <f t="shared" si="209"/>
        <v>30256756.332000002</v>
      </c>
      <c r="P238" s="271">
        <f t="shared" si="210"/>
        <v>32122926.856675044</v>
      </c>
      <c r="Q238" s="272">
        <f t="shared" si="211"/>
        <v>30256756.332000002</v>
      </c>
      <c r="R238" s="271">
        <f t="shared" si="211"/>
        <v>32122926.856675044</v>
      </c>
      <c r="S238" s="271">
        <f t="shared" si="212"/>
        <v>34104198.695878074</v>
      </c>
      <c r="T238" s="271"/>
      <c r="U238" s="271">
        <f t="shared" si="213"/>
        <v>2831797325.0914731</v>
      </c>
      <c r="V238" s="271">
        <f t="shared" si="214"/>
        <v>3191888039.2091198</v>
      </c>
      <c r="W238" s="271">
        <f t="shared" si="215"/>
        <v>3388756709.184</v>
      </c>
      <c r="X238" s="272">
        <f t="shared" si="216"/>
        <v>3597767807.9476051</v>
      </c>
      <c r="Y238" s="272">
        <f t="shared" si="217"/>
        <v>3388756709.184</v>
      </c>
      <c r="Z238" s="271">
        <f t="shared" si="218"/>
        <v>3597767807.9476051</v>
      </c>
      <c r="AA238" s="271">
        <f t="shared" si="223"/>
        <v>3819670253.938344</v>
      </c>
      <c r="AB238" s="271"/>
      <c r="AC238" s="33" t="str">
        <f t="shared" si="219"/>
        <v>BERTAHAP</v>
      </c>
      <c r="AD238" s="273">
        <f t="shared" si="220"/>
        <v>0</v>
      </c>
      <c r="AE238" s="274">
        <v>2</v>
      </c>
      <c r="AF238" s="275"/>
      <c r="AG238" s="271" t="e">
        <f>IF(AF238&gt;#REF!,"LB","KR")</f>
        <v>#REF!</v>
      </c>
      <c r="AH238" s="275">
        <v>3114978000</v>
      </c>
      <c r="AI238" s="275">
        <v>3511077000</v>
      </c>
      <c r="AJ238" s="275">
        <v>3727633000</v>
      </c>
      <c r="AK238" s="276">
        <v>3957545000</v>
      </c>
      <c r="AL238" s="276">
        <v>3727633000</v>
      </c>
      <c r="AM238" s="275">
        <v>3957545000</v>
      </c>
      <c r="AN238" s="275">
        <f t="shared" si="191"/>
        <v>4201638000</v>
      </c>
      <c r="AO238" s="16"/>
      <c r="AP238" s="16"/>
      <c r="AQ238" s="278">
        <f t="shared" si="221"/>
        <v>-148317.43299999833</v>
      </c>
      <c r="AR238" s="279"/>
      <c r="AS238" s="280"/>
      <c r="AT238" s="280"/>
      <c r="AU238" s="280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328"/>
      <c r="BT238" s="16"/>
      <c r="BU238" s="16"/>
      <c r="BV238" s="279"/>
      <c r="BW238" s="16"/>
      <c r="BX238" s="16"/>
      <c r="BY238" s="16"/>
      <c r="BZ238" s="16"/>
      <c r="CA238" s="16"/>
      <c r="CB238" s="16"/>
      <c r="CC238" s="16"/>
      <c r="CD238" s="16"/>
      <c r="CE238" s="16"/>
      <c r="CF238" s="43">
        <f t="shared" si="224"/>
        <v>3951290980</v>
      </c>
      <c r="CG238" s="197">
        <f t="shared" si="224"/>
        <v>4194997700</v>
      </c>
    </row>
    <row r="239" spans="1:85">
      <c r="A239" s="3">
        <f t="shared" si="222"/>
        <v>200</v>
      </c>
      <c r="B239" s="263">
        <v>1</v>
      </c>
      <c r="C239" s="264" t="s">
        <v>183</v>
      </c>
      <c r="D239" s="265" t="s">
        <v>19</v>
      </c>
      <c r="E239" s="266"/>
      <c r="F239" s="41" t="s">
        <v>72</v>
      </c>
      <c r="G239" s="267">
        <f t="shared" si="202"/>
        <v>175</v>
      </c>
      <c r="H239" s="267">
        <f t="shared" si="203"/>
        <v>156</v>
      </c>
      <c r="I239" s="268">
        <f t="shared" si="204"/>
        <v>26966806</v>
      </c>
      <c r="J239" s="268">
        <f t="shared" si="205"/>
        <v>5</v>
      </c>
      <c r="K239" s="269">
        <f t="shared" si="206"/>
        <v>1.08</v>
      </c>
      <c r="L239" s="319">
        <f>SUMIF($AN$4:$AN$22,D239,$BK$4:$BK$22)</f>
        <v>1.03</v>
      </c>
      <c r="M239" s="271">
        <f t="shared" si="207"/>
        <v>25067571.813978184</v>
      </c>
      <c r="N239" s="271">
        <f t="shared" si="208"/>
        <v>28255158.635856133</v>
      </c>
      <c r="O239" s="271">
        <f t="shared" si="209"/>
        <v>29997874.994400002</v>
      </c>
      <c r="P239" s="271">
        <f t="shared" si="210"/>
        <v>31848078.284639321</v>
      </c>
      <c r="Q239" s="272">
        <f t="shared" si="211"/>
        <v>29997874.994400002</v>
      </c>
      <c r="R239" s="271">
        <f t="shared" si="211"/>
        <v>31848078.284639321</v>
      </c>
      <c r="S239" s="271">
        <f t="shared" si="212"/>
        <v>33812398.065325104</v>
      </c>
      <c r="T239" s="271"/>
      <c r="U239" s="271">
        <f t="shared" si="213"/>
        <v>3910541202.9805965</v>
      </c>
      <c r="V239" s="271">
        <f t="shared" si="214"/>
        <v>4407804747.1935568</v>
      </c>
      <c r="W239" s="271">
        <f t="shared" si="215"/>
        <v>4679668499.1264</v>
      </c>
      <c r="X239" s="272">
        <f t="shared" si="216"/>
        <v>4968300212.4037342</v>
      </c>
      <c r="Y239" s="272">
        <f t="shared" si="217"/>
        <v>4679668499.1264</v>
      </c>
      <c r="Z239" s="271">
        <f t="shared" si="218"/>
        <v>4968300212.4037342</v>
      </c>
      <c r="AA239" s="271">
        <f t="shared" si="223"/>
        <v>5274734098.1907158</v>
      </c>
      <c r="AB239" s="271"/>
      <c r="AC239" s="33" t="str">
        <f t="shared" si="219"/>
        <v>BERTAHAP</v>
      </c>
      <c r="AD239" s="273">
        <f t="shared" si="220"/>
        <v>0</v>
      </c>
      <c r="AE239" s="274">
        <v>2</v>
      </c>
      <c r="AF239" s="275"/>
      <c r="AG239" s="271" t="e">
        <f>IF(AF239&gt;#REF!,"LB","KR")</f>
        <v>#REF!</v>
      </c>
      <c r="AH239" s="275">
        <v>4301596000</v>
      </c>
      <c r="AI239" s="275">
        <v>4848586000</v>
      </c>
      <c r="AJ239" s="275">
        <v>5147636000</v>
      </c>
      <c r="AK239" s="276">
        <v>5465131000</v>
      </c>
      <c r="AL239" s="276">
        <v>5147636000</v>
      </c>
      <c r="AM239" s="275">
        <v>5465131000</v>
      </c>
      <c r="AN239" s="275">
        <f t="shared" si="191"/>
        <v>5802208000</v>
      </c>
      <c r="AO239" s="16"/>
      <c r="AP239" s="16"/>
      <c r="AQ239" s="278">
        <f t="shared" si="221"/>
        <v>-407198.77059999853</v>
      </c>
      <c r="AR239" s="279"/>
      <c r="AS239" s="280"/>
      <c r="AT239" s="280"/>
      <c r="AU239" s="280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328"/>
      <c r="BT239" s="16"/>
      <c r="BU239" s="16"/>
      <c r="BV239" s="279"/>
      <c r="BW239" s="16"/>
      <c r="BX239" s="16"/>
      <c r="BY239" s="16"/>
      <c r="BZ239" s="16"/>
      <c r="CA239" s="16"/>
      <c r="CB239" s="16"/>
      <c r="CC239" s="16"/>
      <c r="CD239" s="16"/>
      <c r="CE239" s="16"/>
      <c r="CF239" s="43">
        <f t="shared" si="224"/>
        <v>5456494160</v>
      </c>
      <c r="CG239" s="197">
        <f t="shared" si="224"/>
        <v>5793038860</v>
      </c>
    </row>
    <row r="240" spans="1:85">
      <c r="A240" s="3">
        <f t="shared" si="222"/>
        <v>201</v>
      </c>
      <c r="B240" s="263">
        <v>2</v>
      </c>
      <c r="C240" s="264" t="s">
        <v>183</v>
      </c>
      <c r="D240" s="265" t="s">
        <v>29</v>
      </c>
      <c r="E240" s="266"/>
      <c r="F240" s="41" t="s">
        <v>74</v>
      </c>
      <c r="G240" s="267">
        <f t="shared" si="202"/>
        <v>85</v>
      </c>
      <c r="H240" s="267">
        <f t="shared" si="203"/>
        <v>74</v>
      </c>
      <c r="I240" s="268">
        <f t="shared" si="204"/>
        <v>26966806</v>
      </c>
      <c r="J240" s="268">
        <f t="shared" si="205"/>
        <v>1</v>
      </c>
      <c r="K240" s="269">
        <f t="shared" si="206"/>
        <v>1.06</v>
      </c>
      <c r="L240" s="319">
        <f t="shared" ref="L240:L248" si="225">SUMIF($AN$4:$AN$22,D240,$BK$4:$BK$22)</f>
        <v>1.03</v>
      </c>
      <c r="M240" s="271">
        <f t="shared" si="207"/>
        <v>24603357.52112674</v>
      </c>
      <c r="N240" s="271">
        <f t="shared" si="208"/>
        <v>27731914.957414355</v>
      </c>
      <c r="O240" s="271">
        <f t="shared" si="209"/>
        <v>29442358.790800005</v>
      </c>
      <c r="P240" s="271">
        <f t="shared" si="210"/>
        <v>31258299.057146005</v>
      </c>
      <c r="Q240" s="272">
        <f t="shared" si="211"/>
        <v>29442358.790800005</v>
      </c>
      <c r="R240" s="271">
        <f t="shared" si="211"/>
        <v>31258299.057146005</v>
      </c>
      <c r="S240" s="271">
        <f t="shared" si="212"/>
        <v>33186242.545596864</v>
      </c>
      <c r="T240" s="271"/>
      <c r="U240" s="271">
        <f t="shared" si="213"/>
        <v>1820648456.5633788</v>
      </c>
      <c r="V240" s="271">
        <f t="shared" si="214"/>
        <v>2052161706.8486624</v>
      </c>
      <c r="W240" s="271">
        <f t="shared" si="215"/>
        <v>2178734550.5192003</v>
      </c>
      <c r="X240" s="272">
        <f t="shared" si="216"/>
        <v>2313114130.2288046</v>
      </c>
      <c r="Y240" s="272">
        <f t="shared" si="217"/>
        <v>2178734550.5192003</v>
      </c>
      <c r="Z240" s="271">
        <f t="shared" si="218"/>
        <v>2313114130.2288046</v>
      </c>
      <c r="AA240" s="271">
        <f t="shared" si="223"/>
        <v>2455781948.3741679</v>
      </c>
      <c r="AB240" s="271"/>
      <c r="AC240" s="33" t="str">
        <f t="shared" si="219"/>
        <v>BERTAHAP</v>
      </c>
      <c r="AD240" s="273">
        <f t="shared" si="220"/>
        <v>0</v>
      </c>
      <c r="AE240" s="274">
        <v>2</v>
      </c>
      <c r="AF240" s="275"/>
      <c r="AG240" s="271" t="e">
        <f>IF(AF240&gt;#REF!,"LB","KR")</f>
        <v>#REF!</v>
      </c>
      <c r="AH240" s="275">
        <v>2002714000</v>
      </c>
      <c r="AI240" s="275">
        <v>2257378000</v>
      </c>
      <c r="AJ240" s="275">
        <v>2396609000</v>
      </c>
      <c r="AK240" s="276">
        <v>2544426000</v>
      </c>
      <c r="AL240" s="276">
        <v>2396609000</v>
      </c>
      <c r="AM240" s="275">
        <v>2544426000</v>
      </c>
      <c r="AN240" s="275">
        <f t="shared" si="191"/>
        <v>2701361000</v>
      </c>
      <c r="AO240" s="16"/>
      <c r="AP240" s="16"/>
      <c r="AQ240" s="278">
        <f t="shared" si="221"/>
        <v>-962714.9741999954</v>
      </c>
      <c r="AR240" s="279"/>
      <c r="AS240" s="280"/>
      <c r="AT240" s="280"/>
      <c r="AU240" s="280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328"/>
      <c r="BT240" s="16"/>
      <c r="BU240" s="16"/>
      <c r="BV240" s="279"/>
      <c r="BW240" s="16"/>
      <c r="BX240" s="16"/>
      <c r="BY240" s="16"/>
      <c r="BZ240" s="16"/>
      <c r="CA240" s="16"/>
      <c r="CB240" s="16"/>
      <c r="CC240" s="16"/>
      <c r="CD240" s="16"/>
      <c r="CE240" s="16"/>
      <c r="CF240" s="43">
        <f t="shared" si="224"/>
        <v>2540405540</v>
      </c>
      <c r="CG240" s="197">
        <f t="shared" si="224"/>
        <v>2697091560</v>
      </c>
    </row>
    <row r="241" spans="1:85">
      <c r="A241" s="3">
        <f t="shared" si="222"/>
        <v>202</v>
      </c>
      <c r="B241" s="263">
        <v>3</v>
      </c>
      <c r="C241" s="264" t="s">
        <v>183</v>
      </c>
      <c r="D241" s="265" t="s">
        <v>32</v>
      </c>
      <c r="E241" s="266"/>
      <c r="F241" s="41" t="s">
        <v>56</v>
      </c>
      <c r="G241" s="267">
        <f t="shared" si="202"/>
        <v>85</v>
      </c>
      <c r="H241" s="267">
        <f t="shared" si="203"/>
        <v>74</v>
      </c>
      <c r="I241" s="268">
        <f t="shared" si="204"/>
        <v>26966806</v>
      </c>
      <c r="J241" s="268">
        <f t="shared" si="205"/>
        <v>1</v>
      </c>
      <c r="K241" s="269">
        <f t="shared" si="206"/>
        <v>1.06</v>
      </c>
      <c r="L241" s="319">
        <f t="shared" si="225"/>
        <v>1.03</v>
      </c>
      <c r="M241" s="271">
        <f t="shared" si="207"/>
        <v>24603357.52112674</v>
      </c>
      <c r="N241" s="271">
        <f t="shared" si="208"/>
        <v>27731914.957414355</v>
      </c>
      <c r="O241" s="271">
        <f t="shared" si="209"/>
        <v>29442358.790800005</v>
      </c>
      <c r="P241" s="271">
        <f t="shared" si="210"/>
        <v>31258299.057146005</v>
      </c>
      <c r="Q241" s="272">
        <f t="shared" si="211"/>
        <v>29442358.790800005</v>
      </c>
      <c r="R241" s="271">
        <f t="shared" si="211"/>
        <v>31258299.057146005</v>
      </c>
      <c r="S241" s="271">
        <f t="shared" si="212"/>
        <v>33186242.545596864</v>
      </c>
      <c r="T241" s="271"/>
      <c r="U241" s="271">
        <f t="shared" si="213"/>
        <v>1820648456.5633788</v>
      </c>
      <c r="V241" s="271">
        <f t="shared" si="214"/>
        <v>2052161706.8486624</v>
      </c>
      <c r="W241" s="271">
        <f t="shared" si="215"/>
        <v>2178734550.5192003</v>
      </c>
      <c r="X241" s="272">
        <f t="shared" si="216"/>
        <v>2313114130.2288046</v>
      </c>
      <c r="Y241" s="272">
        <f t="shared" si="217"/>
        <v>2178734550.5192003</v>
      </c>
      <c r="Z241" s="271">
        <f t="shared" si="218"/>
        <v>2313114130.2288046</v>
      </c>
      <c r="AA241" s="271">
        <f t="shared" si="223"/>
        <v>2455781948.3741679</v>
      </c>
      <c r="AB241" s="271"/>
      <c r="AC241" s="33" t="str">
        <f t="shared" si="219"/>
        <v>BERTAHAP</v>
      </c>
      <c r="AD241" s="273">
        <f t="shared" si="220"/>
        <v>0</v>
      </c>
      <c r="AE241" s="274">
        <v>2</v>
      </c>
      <c r="AF241" s="275"/>
      <c r="AG241" s="271" t="e">
        <f>IF(AF241&gt;#REF!,"LB","KR")</f>
        <v>#REF!</v>
      </c>
      <c r="AH241" s="275">
        <v>2002714000</v>
      </c>
      <c r="AI241" s="275">
        <v>2257378000</v>
      </c>
      <c r="AJ241" s="275">
        <v>2396609000</v>
      </c>
      <c r="AK241" s="276">
        <v>2544426000</v>
      </c>
      <c r="AL241" s="276">
        <v>2396609000</v>
      </c>
      <c r="AM241" s="275">
        <v>2544426000</v>
      </c>
      <c r="AN241" s="275">
        <f t="shared" si="191"/>
        <v>2701361000</v>
      </c>
      <c r="AO241" s="16"/>
      <c r="AP241" s="16"/>
      <c r="AQ241" s="278">
        <f t="shared" si="221"/>
        <v>-962714.9741999954</v>
      </c>
      <c r="AR241" s="279"/>
      <c r="AS241" s="280"/>
      <c r="AT241" s="280"/>
      <c r="AU241" s="280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328"/>
      <c r="BT241" s="16"/>
      <c r="BU241" s="16"/>
      <c r="BV241" s="279"/>
      <c r="BW241" s="16"/>
      <c r="BX241" s="16"/>
      <c r="BY241" s="16"/>
      <c r="BZ241" s="16"/>
      <c r="CA241" s="16"/>
      <c r="CB241" s="16"/>
      <c r="CC241" s="16"/>
      <c r="CD241" s="16"/>
      <c r="CE241" s="16"/>
      <c r="CF241" s="43">
        <f t="shared" si="224"/>
        <v>2540405540</v>
      </c>
      <c r="CG241" s="197">
        <f t="shared" si="224"/>
        <v>2697091560</v>
      </c>
    </row>
    <row r="242" spans="1:85">
      <c r="A242" s="3">
        <f t="shared" si="222"/>
        <v>203</v>
      </c>
      <c r="B242" s="263">
        <v>4</v>
      </c>
      <c r="C242" s="264" t="s">
        <v>183</v>
      </c>
      <c r="D242" s="265" t="s">
        <v>38</v>
      </c>
      <c r="E242" s="266"/>
      <c r="F242" s="41" t="s">
        <v>58</v>
      </c>
      <c r="G242" s="267">
        <f t="shared" si="202"/>
        <v>101</v>
      </c>
      <c r="H242" s="267">
        <f t="shared" si="203"/>
        <v>90</v>
      </c>
      <c r="I242" s="268">
        <f t="shared" si="204"/>
        <v>26966806</v>
      </c>
      <c r="J242" s="268">
        <f t="shared" si="205"/>
        <v>1</v>
      </c>
      <c r="K242" s="269">
        <f t="shared" si="206"/>
        <v>1.06</v>
      </c>
      <c r="L242" s="319">
        <f t="shared" si="225"/>
        <v>1.03</v>
      </c>
      <c r="M242" s="271">
        <f t="shared" si="207"/>
        <v>24603357.52112674</v>
      </c>
      <c r="N242" s="271">
        <f t="shared" si="208"/>
        <v>27731914.957414355</v>
      </c>
      <c r="O242" s="271">
        <f t="shared" si="209"/>
        <v>29442358.790800005</v>
      </c>
      <c r="P242" s="271">
        <f t="shared" si="210"/>
        <v>31258299.057146005</v>
      </c>
      <c r="Q242" s="272">
        <f t="shared" si="211"/>
        <v>29442358.790800005</v>
      </c>
      <c r="R242" s="271">
        <f t="shared" si="211"/>
        <v>31258299.057146005</v>
      </c>
      <c r="S242" s="271">
        <f t="shared" si="212"/>
        <v>33186242.545596864</v>
      </c>
      <c r="T242" s="271"/>
      <c r="U242" s="271">
        <f t="shared" si="213"/>
        <v>2214302176.9014068</v>
      </c>
      <c r="V242" s="271">
        <f t="shared" si="214"/>
        <v>2495872346.1672921</v>
      </c>
      <c r="W242" s="271">
        <f t="shared" si="215"/>
        <v>2649812291.1720004</v>
      </c>
      <c r="X242" s="272">
        <f t="shared" si="216"/>
        <v>2813246915.1431403</v>
      </c>
      <c r="Y242" s="272">
        <f t="shared" si="217"/>
        <v>2649812291.1720004</v>
      </c>
      <c r="Z242" s="271">
        <f t="shared" si="218"/>
        <v>2813246915.1431403</v>
      </c>
      <c r="AA242" s="271">
        <f t="shared" si="223"/>
        <v>2986761829.1037178</v>
      </c>
      <c r="AB242" s="271"/>
      <c r="AC242" s="33" t="str">
        <f t="shared" si="219"/>
        <v>BERTAHAP</v>
      </c>
      <c r="AD242" s="273">
        <f t="shared" si="220"/>
        <v>0</v>
      </c>
      <c r="AE242" s="274">
        <v>2</v>
      </c>
      <c r="AF242" s="275"/>
      <c r="AG242" s="271" t="e">
        <f>IF(AF242&gt;#REF!,"LB","KR")</f>
        <v>#REF!</v>
      </c>
      <c r="AH242" s="275">
        <v>2435733000</v>
      </c>
      <c r="AI242" s="275">
        <v>2745460000</v>
      </c>
      <c r="AJ242" s="275">
        <v>2914794000</v>
      </c>
      <c r="AK242" s="276">
        <v>3094572000</v>
      </c>
      <c r="AL242" s="276">
        <v>2914794000</v>
      </c>
      <c r="AM242" s="275">
        <v>3094572000</v>
      </c>
      <c r="AN242" s="275">
        <f t="shared" si="191"/>
        <v>3285439000</v>
      </c>
      <c r="AO242" s="16"/>
      <c r="AP242" s="16"/>
      <c r="AQ242" s="278">
        <f t="shared" si="221"/>
        <v>-962714.9741999954</v>
      </c>
      <c r="AR242" s="279"/>
      <c r="AS242" s="280"/>
      <c r="AT242" s="280"/>
      <c r="AU242" s="280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328"/>
      <c r="BT242" s="16"/>
      <c r="BU242" s="16"/>
      <c r="BV242" s="279"/>
      <c r="BW242" s="16"/>
      <c r="BX242" s="16"/>
      <c r="BY242" s="16"/>
      <c r="BZ242" s="16"/>
      <c r="CA242" s="16"/>
      <c r="CB242" s="16"/>
      <c r="CC242" s="16"/>
      <c r="CD242" s="16"/>
      <c r="CE242" s="16"/>
      <c r="CF242" s="43">
        <f t="shared" si="224"/>
        <v>3089681640</v>
      </c>
      <c r="CG242" s="197">
        <f t="shared" si="224"/>
        <v>3280246320</v>
      </c>
    </row>
    <row r="243" spans="1:85">
      <c r="A243" s="3">
        <f t="shared" si="222"/>
        <v>204</v>
      </c>
      <c r="B243" s="263">
        <v>5</v>
      </c>
      <c r="C243" s="264" t="s">
        <v>183</v>
      </c>
      <c r="D243" s="265" t="s">
        <v>44</v>
      </c>
      <c r="E243" s="266"/>
      <c r="F243" s="41" t="s">
        <v>60</v>
      </c>
      <c r="G243" s="267">
        <f t="shared" si="202"/>
        <v>101</v>
      </c>
      <c r="H243" s="267">
        <f t="shared" si="203"/>
        <v>90</v>
      </c>
      <c r="I243" s="268">
        <f t="shared" si="204"/>
        <v>26966806</v>
      </c>
      <c r="J243" s="268">
        <f t="shared" si="205"/>
        <v>1</v>
      </c>
      <c r="K243" s="269">
        <f t="shared" si="206"/>
        <v>1.06</v>
      </c>
      <c r="L243" s="319">
        <f t="shared" si="225"/>
        <v>1.03</v>
      </c>
      <c r="M243" s="271">
        <f t="shared" si="207"/>
        <v>24603357.52112674</v>
      </c>
      <c r="N243" s="271">
        <f t="shared" si="208"/>
        <v>27731914.957414355</v>
      </c>
      <c r="O243" s="271">
        <f t="shared" si="209"/>
        <v>29442358.790800005</v>
      </c>
      <c r="P243" s="271">
        <f t="shared" si="210"/>
        <v>31258299.057146005</v>
      </c>
      <c r="Q243" s="272">
        <f t="shared" si="211"/>
        <v>29442358.790800005</v>
      </c>
      <c r="R243" s="271">
        <f t="shared" si="211"/>
        <v>31258299.057146005</v>
      </c>
      <c r="S243" s="271">
        <f t="shared" si="212"/>
        <v>33186242.545596864</v>
      </c>
      <c r="T243" s="271"/>
      <c r="U243" s="271">
        <f t="shared" si="213"/>
        <v>2214302176.9014068</v>
      </c>
      <c r="V243" s="271">
        <f t="shared" si="214"/>
        <v>2495872346.1672921</v>
      </c>
      <c r="W243" s="271">
        <f t="shared" si="215"/>
        <v>2649812291.1720004</v>
      </c>
      <c r="X243" s="272">
        <f t="shared" si="216"/>
        <v>2813246915.1431403</v>
      </c>
      <c r="Y243" s="272">
        <f t="shared" si="217"/>
        <v>2649812291.1720004</v>
      </c>
      <c r="Z243" s="271">
        <f t="shared" si="218"/>
        <v>2813246915.1431403</v>
      </c>
      <c r="AA243" s="271">
        <f t="shared" si="223"/>
        <v>2986761829.1037178</v>
      </c>
      <c r="AB243" s="271"/>
      <c r="AC243" s="33" t="str">
        <f t="shared" si="219"/>
        <v>BERTAHAP</v>
      </c>
      <c r="AD243" s="273">
        <f t="shared" si="220"/>
        <v>0</v>
      </c>
      <c r="AE243" s="274">
        <v>2</v>
      </c>
      <c r="AF243" s="275"/>
      <c r="AG243" s="271" t="e">
        <f>IF(AF243&gt;#REF!,"LB","KR")</f>
        <v>#REF!</v>
      </c>
      <c r="AH243" s="275">
        <v>2435733000</v>
      </c>
      <c r="AI243" s="275">
        <v>2745460000</v>
      </c>
      <c r="AJ243" s="275">
        <v>2914794000</v>
      </c>
      <c r="AK243" s="276">
        <v>3094572000</v>
      </c>
      <c r="AL243" s="276">
        <v>2914794000</v>
      </c>
      <c r="AM243" s="275">
        <v>3094572000</v>
      </c>
      <c r="AN243" s="275">
        <f t="shared" si="191"/>
        <v>3285439000</v>
      </c>
      <c r="AO243" s="16"/>
      <c r="AP243" s="16"/>
      <c r="AQ243" s="278">
        <f t="shared" si="221"/>
        <v>-962714.9741999954</v>
      </c>
      <c r="AR243" s="279"/>
      <c r="AS243" s="280"/>
      <c r="AT243" s="280"/>
      <c r="AU243" s="280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328"/>
      <c r="BT243" s="16"/>
      <c r="BU243" s="16"/>
      <c r="BV243" s="279"/>
      <c r="BW243" s="16"/>
      <c r="BX243" s="16"/>
      <c r="BY243" s="16"/>
      <c r="BZ243" s="16"/>
      <c r="CA243" s="16"/>
      <c r="CB243" s="16"/>
      <c r="CC243" s="16"/>
      <c r="CD243" s="16"/>
      <c r="CE243" s="16"/>
      <c r="CF243" s="43">
        <f t="shared" si="224"/>
        <v>3089681640</v>
      </c>
      <c r="CG243" s="197">
        <f t="shared" si="224"/>
        <v>3280246320</v>
      </c>
    </row>
    <row r="244" spans="1:85">
      <c r="A244" s="3">
        <f t="shared" si="222"/>
        <v>205</v>
      </c>
      <c r="B244" s="263">
        <v>6</v>
      </c>
      <c r="C244" s="264" t="s">
        <v>183</v>
      </c>
      <c r="D244" s="299">
        <v>11</v>
      </c>
      <c r="E244" s="266"/>
      <c r="F244" s="41" t="s">
        <v>62</v>
      </c>
      <c r="G244" s="267">
        <f t="shared" si="202"/>
        <v>101</v>
      </c>
      <c r="H244" s="267">
        <f t="shared" si="203"/>
        <v>90</v>
      </c>
      <c r="I244" s="268">
        <f t="shared" si="204"/>
        <v>26966806</v>
      </c>
      <c r="J244" s="268">
        <f t="shared" si="205"/>
        <v>1</v>
      </c>
      <c r="K244" s="269">
        <f t="shared" si="206"/>
        <v>1.06</v>
      </c>
      <c r="L244" s="319">
        <f t="shared" si="225"/>
        <v>1.03</v>
      </c>
      <c r="M244" s="271">
        <f t="shared" si="207"/>
        <v>24603357.52112674</v>
      </c>
      <c r="N244" s="271">
        <f t="shared" si="208"/>
        <v>27731914.957414355</v>
      </c>
      <c r="O244" s="271">
        <f t="shared" si="209"/>
        <v>29442358.790800005</v>
      </c>
      <c r="P244" s="271">
        <f t="shared" si="210"/>
        <v>31258299.057146005</v>
      </c>
      <c r="Q244" s="272">
        <f t="shared" si="211"/>
        <v>29442358.790800005</v>
      </c>
      <c r="R244" s="271">
        <f t="shared" si="211"/>
        <v>31258299.057146005</v>
      </c>
      <c r="S244" s="271">
        <f t="shared" si="212"/>
        <v>33186242.545596864</v>
      </c>
      <c r="T244" s="271"/>
      <c r="U244" s="271">
        <f t="shared" si="213"/>
        <v>2214302176.9014068</v>
      </c>
      <c r="V244" s="271">
        <f t="shared" si="214"/>
        <v>2495872346.1672921</v>
      </c>
      <c r="W244" s="271">
        <f t="shared" si="215"/>
        <v>2649812291.1720004</v>
      </c>
      <c r="X244" s="272">
        <f t="shared" si="216"/>
        <v>2813246915.1431403</v>
      </c>
      <c r="Y244" s="272">
        <f t="shared" si="217"/>
        <v>2649812291.1720004</v>
      </c>
      <c r="Z244" s="271">
        <f t="shared" si="218"/>
        <v>2813246915.1431403</v>
      </c>
      <c r="AA244" s="271">
        <f t="shared" si="223"/>
        <v>2986761829.1037178</v>
      </c>
      <c r="AB244" s="271"/>
      <c r="AC244" s="33" t="str">
        <f t="shared" si="219"/>
        <v>BERTAHAP</v>
      </c>
      <c r="AD244" s="273">
        <f t="shared" si="220"/>
        <v>0</v>
      </c>
      <c r="AE244" s="274">
        <v>2</v>
      </c>
      <c r="AF244" s="275"/>
      <c r="AG244" s="271" t="e">
        <f>IF(AF244&gt;#REF!,"LB","KR")</f>
        <v>#REF!</v>
      </c>
      <c r="AH244" s="275">
        <v>2435733000</v>
      </c>
      <c r="AI244" s="275">
        <v>2745460000</v>
      </c>
      <c r="AJ244" s="275">
        <v>2914794000</v>
      </c>
      <c r="AK244" s="276">
        <v>3094572000</v>
      </c>
      <c r="AL244" s="276">
        <v>2914794000</v>
      </c>
      <c r="AM244" s="275">
        <v>3094572000</v>
      </c>
      <c r="AN244" s="275">
        <f t="shared" si="191"/>
        <v>3285439000</v>
      </c>
      <c r="AO244" s="16"/>
      <c r="AP244" s="16"/>
      <c r="AQ244" s="278">
        <f t="shared" si="221"/>
        <v>-962714.9741999954</v>
      </c>
      <c r="AR244" s="279"/>
      <c r="AS244" s="280"/>
      <c r="AT244" s="280"/>
      <c r="AU244" s="280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328"/>
      <c r="BT244" s="16"/>
      <c r="BU244" s="16"/>
      <c r="BV244" s="279"/>
      <c r="BW244" s="16"/>
      <c r="BX244" s="16"/>
      <c r="BY244" s="16"/>
      <c r="BZ244" s="16"/>
      <c r="CA244" s="16"/>
      <c r="CB244" s="16"/>
      <c r="CC244" s="16"/>
      <c r="CD244" s="16"/>
      <c r="CE244" s="16"/>
      <c r="CF244" s="43">
        <f t="shared" si="224"/>
        <v>3089681640</v>
      </c>
      <c r="CG244" s="197">
        <f t="shared" si="224"/>
        <v>3280246320</v>
      </c>
    </row>
    <row r="245" spans="1:85">
      <c r="A245" s="3">
        <f t="shared" si="222"/>
        <v>206</v>
      </c>
      <c r="B245" s="263">
        <v>7</v>
      </c>
      <c r="C245" s="264" t="s">
        <v>183</v>
      </c>
      <c r="D245" s="299">
        <v>15</v>
      </c>
      <c r="E245" s="266"/>
      <c r="F245" s="41" t="s">
        <v>64</v>
      </c>
      <c r="G245" s="267">
        <f t="shared" si="202"/>
        <v>101</v>
      </c>
      <c r="H245" s="267">
        <f t="shared" si="203"/>
        <v>90</v>
      </c>
      <c r="I245" s="268">
        <f t="shared" si="204"/>
        <v>26966806</v>
      </c>
      <c r="J245" s="268">
        <f t="shared" si="205"/>
        <v>1</v>
      </c>
      <c r="K245" s="269">
        <f t="shared" si="206"/>
        <v>1.06</v>
      </c>
      <c r="L245" s="319">
        <f t="shared" si="225"/>
        <v>1.03</v>
      </c>
      <c r="M245" s="271">
        <f t="shared" si="207"/>
        <v>24603357.52112674</v>
      </c>
      <c r="N245" s="271">
        <f t="shared" si="208"/>
        <v>27731914.957414355</v>
      </c>
      <c r="O245" s="271">
        <f t="shared" si="209"/>
        <v>29442358.790800005</v>
      </c>
      <c r="P245" s="271">
        <f t="shared" si="210"/>
        <v>31258299.057146005</v>
      </c>
      <c r="Q245" s="272">
        <f t="shared" si="211"/>
        <v>29442358.790800005</v>
      </c>
      <c r="R245" s="271">
        <f t="shared" si="211"/>
        <v>31258299.057146005</v>
      </c>
      <c r="S245" s="271">
        <f t="shared" si="212"/>
        <v>33186242.545596864</v>
      </c>
      <c r="T245" s="271"/>
      <c r="U245" s="271">
        <f t="shared" si="213"/>
        <v>2214302176.9014068</v>
      </c>
      <c r="V245" s="271">
        <f t="shared" si="214"/>
        <v>2495872346.1672921</v>
      </c>
      <c r="W245" s="271">
        <f t="shared" si="215"/>
        <v>2649812291.1720004</v>
      </c>
      <c r="X245" s="272">
        <f t="shared" si="216"/>
        <v>2813246915.1431403</v>
      </c>
      <c r="Y245" s="272">
        <f t="shared" si="217"/>
        <v>2649812291.1720004</v>
      </c>
      <c r="Z245" s="271">
        <f t="shared" si="218"/>
        <v>2813246915.1431403</v>
      </c>
      <c r="AA245" s="271">
        <f t="shared" si="223"/>
        <v>2986761829.1037178</v>
      </c>
      <c r="AB245" s="271"/>
      <c r="AC245" s="33" t="str">
        <f t="shared" si="219"/>
        <v>BERTAHAP</v>
      </c>
      <c r="AD245" s="273">
        <f t="shared" si="220"/>
        <v>0</v>
      </c>
      <c r="AE245" s="274">
        <v>2</v>
      </c>
      <c r="AF245" s="275"/>
      <c r="AG245" s="271" t="e">
        <f>IF(AF245&gt;#REF!,"LB","KR")</f>
        <v>#REF!</v>
      </c>
      <c r="AH245" s="275">
        <v>2435733000</v>
      </c>
      <c r="AI245" s="275">
        <v>2745460000</v>
      </c>
      <c r="AJ245" s="275">
        <v>2914794000</v>
      </c>
      <c r="AK245" s="276">
        <v>3094572000</v>
      </c>
      <c r="AL245" s="276">
        <v>2914794000</v>
      </c>
      <c r="AM245" s="275">
        <v>3094572000</v>
      </c>
      <c r="AN245" s="275">
        <f t="shared" si="191"/>
        <v>3285439000</v>
      </c>
      <c r="AO245" s="16"/>
      <c r="AP245" s="16"/>
      <c r="AQ245" s="278">
        <f t="shared" si="221"/>
        <v>-962714.9741999954</v>
      </c>
      <c r="AR245" s="279"/>
      <c r="AS245" s="280"/>
      <c r="AT245" s="280"/>
      <c r="AU245" s="280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328"/>
      <c r="BT245" s="16"/>
      <c r="BU245" s="16"/>
      <c r="BV245" s="279"/>
      <c r="BW245" s="16"/>
      <c r="BX245" s="16"/>
      <c r="BY245" s="16"/>
      <c r="BZ245" s="16"/>
      <c r="CA245" s="16"/>
      <c r="CB245" s="16"/>
      <c r="CC245" s="16"/>
      <c r="CD245" s="16"/>
      <c r="CE245" s="16"/>
      <c r="CF245" s="43">
        <f t="shared" si="224"/>
        <v>3089681640</v>
      </c>
      <c r="CG245" s="197">
        <f t="shared" si="224"/>
        <v>3280246320</v>
      </c>
    </row>
    <row r="246" spans="1:85">
      <c r="A246" s="3">
        <f t="shared" si="222"/>
        <v>207</v>
      </c>
      <c r="B246" s="263">
        <v>8</v>
      </c>
      <c r="C246" s="264" t="s">
        <v>183</v>
      </c>
      <c r="D246" s="299">
        <v>17</v>
      </c>
      <c r="E246" s="266"/>
      <c r="F246" s="41" t="s">
        <v>67</v>
      </c>
      <c r="G246" s="267">
        <f t="shared" si="202"/>
        <v>85</v>
      </c>
      <c r="H246" s="267">
        <f t="shared" si="203"/>
        <v>74</v>
      </c>
      <c r="I246" s="268">
        <f t="shared" si="204"/>
        <v>26966806</v>
      </c>
      <c r="J246" s="268">
        <f t="shared" si="205"/>
        <v>1</v>
      </c>
      <c r="K246" s="269">
        <f t="shared" si="206"/>
        <v>1.06</v>
      </c>
      <c r="L246" s="319">
        <f t="shared" si="225"/>
        <v>1.03</v>
      </c>
      <c r="M246" s="271">
        <f t="shared" si="207"/>
        <v>24603357.52112674</v>
      </c>
      <c r="N246" s="271">
        <f t="shared" si="208"/>
        <v>27731914.957414355</v>
      </c>
      <c r="O246" s="271">
        <f t="shared" si="209"/>
        <v>29442358.790800005</v>
      </c>
      <c r="P246" s="271">
        <f t="shared" si="210"/>
        <v>31258299.057146005</v>
      </c>
      <c r="Q246" s="272">
        <f t="shared" si="211"/>
        <v>29442358.790800005</v>
      </c>
      <c r="R246" s="271">
        <f t="shared" si="211"/>
        <v>31258299.057146005</v>
      </c>
      <c r="S246" s="271">
        <f t="shared" si="212"/>
        <v>33186242.545596864</v>
      </c>
      <c r="T246" s="271"/>
      <c r="U246" s="271">
        <f t="shared" si="213"/>
        <v>1820648456.5633788</v>
      </c>
      <c r="V246" s="271">
        <f t="shared" si="214"/>
        <v>2052161706.8486624</v>
      </c>
      <c r="W246" s="271">
        <f t="shared" si="215"/>
        <v>2178734550.5192003</v>
      </c>
      <c r="X246" s="272">
        <f t="shared" si="216"/>
        <v>2313114130.2288046</v>
      </c>
      <c r="Y246" s="272">
        <f t="shared" si="217"/>
        <v>2178734550.5192003</v>
      </c>
      <c r="Z246" s="271">
        <f t="shared" si="218"/>
        <v>2313114130.2288046</v>
      </c>
      <c r="AA246" s="271">
        <f t="shared" si="223"/>
        <v>2455781948.3741679</v>
      </c>
      <c r="AB246" s="271"/>
      <c r="AC246" s="33" t="str">
        <f t="shared" si="219"/>
        <v>BERTAHAP</v>
      </c>
      <c r="AD246" s="273">
        <f t="shared" si="220"/>
        <v>0</v>
      </c>
      <c r="AE246" s="274">
        <v>2</v>
      </c>
      <c r="AF246" s="275"/>
      <c r="AG246" s="271" t="e">
        <f>IF(AF246&gt;#REF!,"LB","KR")</f>
        <v>#REF!</v>
      </c>
      <c r="AH246" s="275">
        <v>2002714000</v>
      </c>
      <c r="AI246" s="275">
        <v>2257378000</v>
      </c>
      <c r="AJ246" s="275">
        <v>2396609000</v>
      </c>
      <c r="AK246" s="276">
        <v>2544426000</v>
      </c>
      <c r="AL246" s="276">
        <v>2396609000</v>
      </c>
      <c r="AM246" s="275">
        <v>2544426000</v>
      </c>
      <c r="AN246" s="275">
        <f t="shared" si="191"/>
        <v>2701361000</v>
      </c>
      <c r="AO246" s="16"/>
      <c r="AP246" s="16"/>
      <c r="AQ246" s="278">
        <f t="shared" si="221"/>
        <v>-962714.9741999954</v>
      </c>
      <c r="AR246" s="279"/>
      <c r="AS246" s="280"/>
      <c r="AT246" s="280"/>
      <c r="AU246" s="280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328"/>
      <c r="BT246" s="16"/>
      <c r="BU246" s="16"/>
      <c r="BV246" s="279"/>
      <c r="BW246" s="16"/>
      <c r="BX246" s="16"/>
      <c r="BY246" s="16"/>
      <c r="BZ246" s="16"/>
      <c r="CA246" s="16"/>
      <c r="CB246" s="16"/>
      <c r="CC246" s="16"/>
      <c r="CD246" s="16"/>
      <c r="CE246" s="16"/>
      <c r="CF246" s="43">
        <f t="shared" si="224"/>
        <v>2540405540</v>
      </c>
      <c r="CG246" s="197">
        <f t="shared" si="224"/>
        <v>2697091560</v>
      </c>
    </row>
    <row r="247" spans="1:85">
      <c r="A247" s="3">
        <f t="shared" si="222"/>
        <v>208</v>
      </c>
      <c r="B247" s="263">
        <v>9</v>
      </c>
      <c r="C247" s="264" t="s">
        <v>183</v>
      </c>
      <c r="D247" s="299">
        <v>19</v>
      </c>
      <c r="E247" s="266"/>
      <c r="F247" s="41" t="s">
        <v>78</v>
      </c>
      <c r="G247" s="267">
        <f t="shared" si="202"/>
        <v>138</v>
      </c>
      <c r="H247" s="267">
        <f t="shared" si="203"/>
        <v>120</v>
      </c>
      <c r="I247" s="268">
        <f t="shared" si="204"/>
        <v>26966806</v>
      </c>
      <c r="J247" s="268">
        <f t="shared" si="205"/>
        <v>1</v>
      </c>
      <c r="K247" s="269">
        <f t="shared" si="206"/>
        <v>1.06</v>
      </c>
      <c r="L247" s="319">
        <f t="shared" si="225"/>
        <v>1.03</v>
      </c>
      <c r="M247" s="271">
        <f t="shared" si="207"/>
        <v>24603357.52112674</v>
      </c>
      <c r="N247" s="271">
        <f t="shared" si="208"/>
        <v>27731914.957414355</v>
      </c>
      <c r="O247" s="271">
        <f t="shared" si="209"/>
        <v>29442358.790800005</v>
      </c>
      <c r="P247" s="271">
        <f t="shared" si="210"/>
        <v>31258299.057146005</v>
      </c>
      <c r="Q247" s="272">
        <f t="shared" si="211"/>
        <v>29442358.790800005</v>
      </c>
      <c r="R247" s="271">
        <f t="shared" si="211"/>
        <v>31258299.057146005</v>
      </c>
      <c r="S247" s="271">
        <f t="shared" si="212"/>
        <v>33186242.545596864</v>
      </c>
      <c r="T247" s="271"/>
      <c r="U247" s="271">
        <f t="shared" si="213"/>
        <v>2952402902.5352087</v>
      </c>
      <c r="V247" s="271">
        <f t="shared" si="214"/>
        <v>3327829794.8897228</v>
      </c>
      <c r="W247" s="271">
        <f t="shared" si="215"/>
        <v>3533083054.8960009</v>
      </c>
      <c r="X247" s="272">
        <f t="shared" si="216"/>
        <v>3750995886.8575206</v>
      </c>
      <c r="Y247" s="272">
        <f t="shared" si="217"/>
        <v>3533083054.8960009</v>
      </c>
      <c r="Z247" s="271">
        <f t="shared" si="218"/>
        <v>3750995886.8575206</v>
      </c>
      <c r="AA247" s="271">
        <f t="shared" si="223"/>
        <v>3982349105.4716239</v>
      </c>
      <c r="AB247" s="271"/>
      <c r="AC247" s="33" t="str">
        <f t="shared" si="219"/>
        <v>BERTAHAP</v>
      </c>
      <c r="AD247" s="273">
        <f t="shared" si="220"/>
        <v>0</v>
      </c>
      <c r="AE247" s="274">
        <v>2</v>
      </c>
      <c r="AF247" s="275"/>
      <c r="AG247" s="271" t="e">
        <f>IF(AF247&gt;#REF!,"LB","KR")</f>
        <v>#REF!</v>
      </c>
      <c r="AH247" s="275">
        <v>3247644000</v>
      </c>
      <c r="AI247" s="275">
        <v>3660613000</v>
      </c>
      <c r="AJ247" s="275">
        <v>3886392000</v>
      </c>
      <c r="AK247" s="276">
        <v>4126096000</v>
      </c>
      <c r="AL247" s="276">
        <v>3886392000</v>
      </c>
      <c r="AM247" s="275">
        <v>4126096000</v>
      </c>
      <c r="AN247" s="275">
        <f t="shared" ref="AN247" si="226">ROUNDUP((AA247*(1+$J$5)),-3)</f>
        <v>4380585000</v>
      </c>
      <c r="AO247" s="16"/>
      <c r="AP247" s="16"/>
      <c r="AQ247" s="278">
        <f t="shared" si="221"/>
        <v>-962714.9741999954</v>
      </c>
      <c r="AR247" s="279"/>
      <c r="AS247" s="280"/>
      <c r="AT247" s="280"/>
      <c r="AU247" s="280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328"/>
      <c r="BT247" s="16"/>
      <c r="BU247" s="16"/>
      <c r="BV247" s="279"/>
      <c r="BW247" s="16"/>
      <c r="BX247" s="16"/>
      <c r="BY247" s="16"/>
      <c r="BZ247" s="16"/>
      <c r="CA247" s="16"/>
      <c r="CB247" s="16"/>
      <c r="CC247" s="16"/>
      <c r="CD247" s="16"/>
      <c r="CE247" s="16"/>
      <c r="CF247" s="43">
        <f t="shared" si="224"/>
        <v>4119575520</v>
      </c>
      <c r="CG247" s="197">
        <f t="shared" si="224"/>
        <v>4373661760</v>
      </c>
    </row>
    <row r="248" spans="1:85">
      <c r="A248" s="3">
        <f t="shared" si="222"/>
        <v>209</v>
      </c>
      <c r="B248" s="263">
        <v>10</v>
      </c>
      <c r="C248" s="264" t="s">
        <v>183</v>
      </c>
      <c r="D248" s="299">
        <v>21</v>
      </c>
      <c r="E248" s="266"/>
      <c r="F248" s="41" t="s">
        <v>84</v>
      </c>
      <c r="G248" s="267">
        <f t="shared" si="202"/>
        <v>132</v>
      </c>
      <c r="H248" s="267">
        <f t="shared" si="203"/>
        <v>112</v>
      </c>
      <c r="I248" s="268">
        <f t="shared" si="204"/>
        <v>26966806</v>
      </c>
      <c r="J248" s="268">
        <f t="shared" si="205"/>
        <v>3</v>
      </c>
      <c r="K248" s="269">
        <f t="shared" si="206"/>
        <v>1.1000000000000001</v>
      </c>
      <c r="L248" s="319">
        <f t="shared" si="225"/>
        <v>1.03</v>
      </c>
      <c r="M248" s="271">
        <f t="shared" si="207"/>
        <v>25531786.106829632</v>
      </c>
      <c r="N248" s="271">
        <f t="shared" si="208"/>
        <v>28778402.314297915</v>
      </c>
      <c r="O248" s="271">
        <f t="shared" si="209"/>
        <v>30553391.198000003</v>
      </c>
      <c r="P248" s="271">
        <f t="shared" si="210"/>
        <v>32437857.512132645</v>
      </c>
      <c r="Q248" s="272">
        <f t="shared" si="211"/>
        <v>30553391.198000003</v>
      </c>
      <c r="R248" s="271">
        <f t="shared" si="211"/>
        <v>32437857.512132645</v>
      </c>
      <c r="S248" s="271">
        <f t="shared" si="212"/>
        <v>34438553.585053347</v>
      </c>
      <c r="T248" s="271"/>
      <c r="U248" s="271">
        <f t="shared" si="213"/>
        <v>2859560043.9649186</v>
      </c>
      <c r="V248" s="271">
        <f t="shared" si="214"/>
        <v>3223181059.2013664</v>
      </c>
      <c r="W248" s="271">
        <f t="shared" si="215"/>
        <v>3421979814.1760001</v>
      </c>
      <c r="X248" s="272">
        <f t="shared" si="216"/>
        <v>3633040041.3588562</v>
      </c>
      <c r="Y248" s="272">
        <f t="shared" si="217"/>
        <v>3421979814.1760001</v>
      </c>
      <c r="Z248" s="271">
        <f t="shared" si="218"/>
        <v>3633040041.3588562</v>
      </c>
      <c r="AA248" s="271">
        <f t="shared" si="223"/>
        <v>3857118001.5259748</v>
      </c>
      <c r="AB248" s="271"/>
      <c r="AC248" s="33" t="str">
        <f t="shared" si="219"/>
        <v>BERTAHAP</v>
      </c>
      <c r="AD248" s="273">
        <f t="shared" si="220"/>
        <v>0</v>
      </c>
      <c r="AE248" s="274">
        <v>2</v>
      </c>
      <c r="AF248" s="275"/>
      <c r="AG248" s="271" t="e">
        <f>IF(AF248&gt;#REF!,"LB","KR")</f>
        <v>#REF!</v>
      </c>
      <c r="AH248" s="275">
        <v>3145517000</v>
      </c>
      <c r="AI248" s="275">
        <v>3545500000</v>
      </c>
      <c r="AJ248" s="275">
        <v>3764178000</v>
      </c>
      <c r="AK248" s="276">
        <v>3996345000</v>
      </c>
      <c r="AL248" s="276">
        <v>3764178000</v>
      </c>
      <c r="AM248" s="275">
        <v>3996345000</v>
      </c>
      <c r="AN248" s="275">
        <f t="shared" ref="AN248:AN283" si="227">ROUNDUP((AA248*(1+$J$5)),-3)</f>
        <v>4242830000</v>
      </c>
      <c r="AO248" s="16"/>
      <c r="AP248" s="16"/>
      <c r="AQ248" s="278">
        <f t="shared" si="221"/>
        <v>148317.43300000206</v>
      </c>
      <c r="AR248" s="279"/>
      <c r="AS248" s="280"/>
      <c r="AT248" s="280"/>
      <c r="AU248" s="280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328"/>
      <c r="BT248" s="16"/>
      <c r="BU248" s="16"/>
      <c r="BV248" s="279"/>
      <c r="BW248" s="16"/>
      <c r="BX248" s="16"/>
      <c r="BY248" s="16"/>
      <c r="BZ248" s="16"/>
      <c r="CA248" s="16"/>
      <c r="CB248" s="16"/>
      <c r="CC248" s="16"/>
      <c r="CD248" s="16"/>
      <c r="CE248" s="16"/>
      <c r="CF248" s="43">
        <f t="shared" si="224"/>
        <v>3990028680</v>
      </c>
      <c r="CG248" s="197">
        <f t="shared" si="224"/>
        <v>4236125700</v>
      </c>
    </row>
    <row r="249" spans="1:85">
      <c r="A249" s="3">
        <f t="shared" si="222"/>
        <v>210</v>
      </c>
      <c r="B249" s="263">
        <v>1</v>
      </c>
      <c r="C249" s="264" t="s">
        <v>184</v>
      </c>
      <c r="D249" s="265" t="s">
        <v>19</v>
      </c>
      <c r="E249" s="266"/>
      <c r="F249" s="41" t="s">
        <v>72</v>
      </c>
      <c r="G249" s="267">
        <f t="shared" si="202"/>
        <v>175</v>
      </c>
      <c r="H249" s="267">
        <f t="shared" si="203"/>
        <v>156</v>
      </c>
      <c r="I249" s="268">
        <f t="shared" si="204"/>
        <v>26966806</v>
      </c>
      <c r="J249" s="268">
        <f t="shared" si="205"/>
        <v>5</v>
      </c>
      <c r="K249" s="269">
        <f t="shared" si="206"/>
        <v>1.08</v>
      </c>
      <c r="L249" s="270">
        <f t="shared" ref="L249:L258" si="228">SUMIF($AN$4:$AN$22,D249,$BB$4:$BB$22)</f>
        <v>1.02</v>
      </c>
      <c r="M249" s="271">
        <f t="shared" si="207"/>
        <v>24824197.330347329</v>
      </c>
      <c r="N249" s="271">
        <f t="shared" si="208"/>
        <v>27980836.707352675</v>
      </c>
      <c r="O249" s="271">
        <f t="shared" si="209"/>
        <v>29706633.489600003</v>
      </c>
      <c r="P249" s="271">
        <f t="shared" si="210"/>
        <v>31538873.641099136</v>
      </c>
      <c r="Q249" s="272">
        <f t="shared" si="211"/>
        <v>29706633.489600003</v>
      </c>
      <c r="R249" s="271">
        <f t="shared" si="211"/>
        <v>31538873.641099136</v>
      </c>
      <c r="S249" s="271">
        <f t="shared" si="212"/>
        <v>33484122.355953015</v>
      </c>
      <c r="T249" s="271"/>
      <c r="U249" s="271">
        <f t="shared" si="213"/>
        <v>3872574783.5341835</v>
      </c>
      <c r="V249" s="271">
        <f t="shared" si="214"/>
        <v>4365010526.3470173</v>
      </c>
      <c r="W249" s="271">
        <f t="shared" si="215"/>
        <v>4634234824.3776007</v>
      </c>
      <c r="X249" s="272">
        <f t="shared" si="216"/>
        <v>4920064288.0114651</v>
      </c>
      <c r="Y249" s="272">
        <f t="shared" si="217"/>
        <v>4634234824.3776007</v>
      </c>
      <c r="Z249" s="271">
        <f t="shared" si="218"/>
        <v>4920064288.0114651</v>
      </c>
      <c r="AA249" s="271">
        <f t="shared" si="223"/>
        <v>5223523087.5286703</v>
      </c>
      <c r="AB249" s="271"/>
      <c r="AC249" s="33" t="str">
        <f t="shared" si="219"/>
        <v>BERTAHAP</v>
      </c>
      <c r="AD249" s="273">
        <f t="shared" si="220"/>
        <v>0</v>
      </c>
      <c r="AE249" s="274">
        <v>2</v>
      </c>
      <c r="AF249" s="275"/>
      <c r="AG249" s="271" t="e">
        <f>IF(AF249&gt;#REF!,"LB","KR")</f>
        <v>#REF!</v>
      </c>
      <c r="AH249" s="275">
        <v>4259833000</v>
      </c>
      <c r="AI249" s="275">
        <v>4801512000</v>
      </c>
      <c r="AJ249" s="275">
        <v>5097659000</v>
      </c>
      <c r="AK249" s="276">
        <v>5412071000</v>
      </c>
      <c r="AL249" s="276">
        <v>5097659000</v>
      </c>
      <c r="AM249" s="275">
        <v>5412071000</v>
      </c>
      <c r="AN249" s="275">
        <f t="shared" si="227"/>
        <v>5745876000</v>
      </c>
      <c r="AO249" s="16"/>
      <c r="AP249" s="16"/>
      <c r="AQ249" s="278">
        <f t="shared" si="221"/>
        <v>-698440.27539999783</v>
      </c>
      <c r="AR249" s="279"/>
      <c r="AS249" s="280"/>
      <c r="AT249" s="280"/>
      <c r="AU249" s="280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328"/>
      <c r="BT249" s="16"/>
      <c r="BU249" s="16"/>
      <c r="BV249" s="279"/>
      <c r="BW249" s="16"/>
      <c r="BX249" s="16"/>
      <c r="BY249" s="16"/>
      <c r="BZ249" s="16"/>
      <c r="CA249" s="16"/>
      <c r="CB249" s="16"/>
      <c r="CC249" s="16"/>
      <c r="CD249" s="16"/>
      <c r="CE249" s="16"/>
      <c r="CF249" s="43">
        <f t="shared" si="224"/>
        <v>5403518540</v>
      </c>
      <c r="CG249" s="197">
        <f t="shared" si="224"/>
        <v>5736795260</v>
      </c>
    </row>
    <row r="250" spans="1:85">
      <c r="A250" s="3">
        <f t="shared" si="222"/>
        <v>211</v>
      </c>
      <c r="B250" s="263">
        <v>2</v>
      </c>
      <c r="C250" s="264" t="s">
        <v>184</v>
      </c>
      <c r="D250" s="265" t="s">
        <v>29</v>
      </c>
      <c r="E250" s="266"/>
      <c r="F250" s="41" t="s">
        <v>74</v>
      </c>
      <c r="G250" s="267">
        <f t="shared" si="202"/>
        <v>85</v>
      </c>
      <c r="H250" s="267">
        <f t="shared" si="203"/>
        <v>74</v>
      </c>
      <c r="I250" s="268">
        <f t="shared" si="204"/>
        <v>26966806</v>
      </c>
      <c r="J250" s="268">
        <f t="shared" si="205"/>
        <v>1</v>
      </c>
      <c r="K250" s="269">
        <f t="shared" si="206"/>
        <v>1.06</v>
      </c>
      <c r="L250" s="270">
        <f t="shared" si="228"/>
        <v>1.02</v>
      </c>
      <c r="M250" s="271">
        <f t="shared" si="207"/>
        <v>24364489.972377934</v>
      </c>
      <c r="N250" s="271">
        <f t="shared" si="208"/>
        <v>27462673.064623922</v>
      </c>
      <c r="O250" s="271">
        <f t="shared" si="209"/>
        <v>29156510.647200003</v>
      </c>
      <c r="P250" s="271">
        <f t="shared" si="210"/>
        <v>30954820.425523225</v>
      </c>
      <c r="Q250" s="272">
        <f t="shared" si="211"/>
        <v>29156510.647200003</v>
      </c>
      <c r="R250" s="271">
        <f t="shared" si="211"/>
        <v>30954820.425523225</v>
      </c>
      <c r="S250" s="271">
        <f t="shared" si="212"/>
        <v>32864046.016027961</v>
      </c>
      <c r="T250" s="271"/>
      <c r="U250" s="271">
        <f t="shared" si="213"/>
        <v>1802972257.9559672</v>
      </c>
      <c r="V250" s="271">
        <f t="shared" si="214"/>
        <v>2032237806.7821703</v>
      </c>
      <c r="W250" s="271">
        <f t="shared" si="215"/>
        <v>2157581787.8928003</v>
      </c>
      <c r="X250" s="272">
        <f t="shared" si="216"/>
        <v>2290656711.4887185</v>
      </c>
      <c r="Y250" s="272">
        <f t="shared" si="217"/>
        <v>2157581787.8928003</v>
      </c>
      <c r="Z250" s="271">
        <f t="shared" si="218"/>
        <v>2290656711.4887185</v>
      </c>
      <c r="AA250" s="271">
        <f t="shared" si="223"/>
        <v>2431939405.186069</v>
      </c>
      <c r="AB250" s="271"/>
      <c r="AC250" s="33" t="str">
        <f t="shared" si="219"/>
        <v>BERTAHAP</v>
      </c>
      <c r="AD250" s="273">
        <f t="shared" si="220"/>
        <v>0</v>
      </c>
      <c r="AE250" s="274">
        <v>2</v>
      </c>
      <c r="AF250" s="275"/>
      <c r="AG250" s="271" t="e">
        <f>IF(AF250&gt;#REF!,"LB","KR")</f>
        <v>#REF!</v>
      </c>
      <c r="AH250" s="275">
        <v>1983270000</v>
      </c>
      <c r="AI250" s="275">
        <v>2235462000</v>
      </c>
      <c r="AJ250" s="275">
        <v>2373340000</v>
      </c>
      <c r="AK250" s="276">
        <v>2519723000</v>
      </c>
      <c r="AL250" s="276">
        <v>2373340000</v>
      </c>
      <c r="AM250" s="275">
        <v>2519723000</v>
      </c>
      <c r="AN250" s="275">
        <f t="shared" si="227"/>
        <v>2675134000</v>
      </c>
      <c r="AO250" s="16"/>
      <c r="AP250" s="16"/>
      <c r="AQ250" s="278">
        <f t="shared" si="221"/>
        <v>-1248563.1177999973</v>
      </c>
      <c r="AR250" s="279"/>
      <c r="AS250" s="280"/>
      <c r="AT250" s="280"/>
      <c r="AU250" s="280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328"/>
      <c r="BT250" s="16"/>
      <c r="BU250" s="16"/>
      <c r="BV250" s="279"/>
      <c r="BW250" s="16"/>
      <c r="BX250" s="16"/>
      <c r="BY250" s="16"/>
      <c r="BZ250" s="16"/>
      <c r="CA250" s="16"/>
      <c r="CB250" s="16"/>
      <c r="CC250" s="16"/>
      <c r="CD250" s="16"/>
      <c r="CE250" s="16"/>
      <c r="CF250" s="43">
        <f t="shared" si="224"/>
        <v>2515740400</v>
      </c>
      <c r="CG250" s="197">
        <f t="shared" si="224"/>
        <v>2670906380</v>
      </c>
    </row>
    <row r="251" spans="1:85">
      <c r="A251" s="3">
        <f t="shared" si="222"/>
        <v>212</v>
      </c>
      <c r="B251" s="263">
        <v>3</v>
      </c>
      <c r="C251" s="264" t="s">
        <v>184</v>
      </c>
      <c r="D251" s="265" t="s">
        <v>32</v>
      </c>
      <c r="E251" s="266"/>
      <c r="F251" s="41" t="s">
        <v>56</v>
      </c>
      <c r="G251" s="267">
        <f t="shared" si="202"/>
        <v>85</v>
      </c>
      <c r="H251" s="267">
        <f t="shared" si="203"/>
        <v>74</v>
      </c>
      <c r="I251" s="268">
        <f t="shared" si="204"/>
        <v>26966806</v>
      </c>
      <c r="J251" s="268">
        <f t="shared" si="205"/>
        <v>1</v>
      </c>
      <c r="K251" s="269">
        <f t="shared" si="206"/>
        <v>1.06</v>
      </c>
      <c r="L251" s="270">
        <f t="shared" si="228"/>
        <v>1.02</v>
      </c>
      <c r="M251" s="271">
        <f t="shared" si="207"/>
        <v>24364489.972377934</v>
      </c>
      <c r="N251" s="271">
        <f t="shared" si="208"/>
        <v>27462673.064623922</v>
      </c>
      <c r="O251" s="271">
        <f t="shared" si="209"/>
        <v>29156510.647200003</v>
      </c>
      <c r="P251" s="271">
        <f t="shared" si="210"/>
        <v>30954820.425523225</v>
      </c>
      <c r="Q251" s="272">
        <f t="shared" si="211"/>
        <v>29156510.647200003</v>
      </c>
      <c r="R251" s="271">
        <f t="shared" si="211"/>
        <v>30954820.425523225</v>
      </c>
      <c r="S251" s="271">
        <f t="shared" si="212"/>
        <v>32864046.016027961</v>
      </c>
      <c r="T251" s="271"/>
      <c r="U251" s="271">
        <f t="shared" si="213"/>
        <v>1802972257.9559672</v>
      </c>
      <c r="V251" s="271">
        <f t="shared" si="214"/>
        <v>2032237806.7821703</v>
      </c>
      <c r="W251" s="271">
        <f t="shared" si="215"/>
        <v>2157581787.8928003</v>
      </c>
      <c r="X251" s="272">
        <f t="shared" si="216"/>
        <v>2290656711.4887185</v>
      </c>
      <c r="Y251" s="272">
        <f t="shared" si="217"/>
        <v>2157581787.8928003</v>
      </c>
      <c r="Z251" s="271">
        <f t="shared" si="218"/>
        <v>2290656711.4887185</v>
      </c>
      <c r="AA251" s="271">
        <f t="shared" si="223"/>
        <v>2431939405.186069</v>
      </c>
      <c r="AB251" s="271"/>
      <c r="AC251" s="33" t="str">
        <f t="shared" si="219"/>
        <v>BERTAHAP</v>
      </c>
      <c r="AD251" s="273">
        <f t="shared" si="220"/>
        <v>0</v>
      </c>
      <c r="AE251" s="274">
        <v>2</v>
      </c>
      <c r="AF251" s="275"/>
      <c r="AG251" s="271" t="e">
        <f>IF(AF251&gt;#REF!,"LB","KR")</f>
        <v>#REF!</v>
      </c>
      <c r="AH251" s="275">
        <v>1983270000</v>
      </c>
      <c r="AI251" s="275">
        <v>2235462000</v>
      </c>
      <c r="AJ251" s="275">
        <v>2373340000</v>
      </c>
      <c r="AK251" s="276">
        <v>2519723000</v>
      </c>
      <c r="AL251" s="276">
        <v>2373340000</v>
      </c>
      <c r="AM251" s="275">
        <v>2519723000</v>
      </c>
      <c r="AN251" s="275">
        <f t="shared" si="227"/>
        <v>2675134000</v>
      </c>
      <c r="AO251" s="16"/>
      <c r="AP251" s="16"/>
      <c r="AQ251" s="278">
        <f t="shared" si="221"/>
        <v>-1248563.1177999973</v>
      </c>
      <c r="AR251" s="279"/>
      <c r="AS251" s="280"/>
      <c r="AT251" s="280"/>
      <c r="AU251" s="280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328"/>
      <c r="BT251" s="16"/>
      <c r="BU251" s="16"/>
      <c r="BV251" s="279"/>
      <c r="BW251" s="16"/>
      <c r="BX251" s="16"/>
      <c r="BY251" s="16"/>
      <c r="BZ251" s="16"/>
      <c r="CA251" s="16"/>
      <c r="CB251" s="16"/>
      <c r="CC251" s="16"/>
      <c r="CD251" s="16"/>
      <c r="CE251" s="16"/>
      <c r="CF251" s="43">
        <f t="shared" si="224"/>
        <v>2515740400</v>
      </c>
      <c r="CG251" s="197">
        <f t="shared" si="224"/>
        <v>2670906380</v>
      </c>
    </row>
    <row r="252" spans="1:85">
      <c r="A252" s="3">
        <f t="shared" si="222"/>
        <v>213</v>
      </c>
      <c r="B252" s="263">
        <v>4</v>
      </c>
      <c r="C252" s="264" t="s">
        <v>184</v>
      </c>
      <c r="D252" s="265" t="s">
        <v>38</v>
      </c>
      <c r="E252" s="266"/>
      <c r="F252" s="41" t="s">
        <v>58</v>
      </c>
      <c r="G252" s="267">
        <f t="shared" si="202"/>
        <v>101</v>
      </c>
      <c r="H252" s="267">
        <f t="shared" si="203"/>
        <v>90</v>
      </c>
      <c r="I252" s="268">
        <f t="shared" si="204"/>
        <v>26966806</v>
      </c>
      <c r="J252" s="268">
        <f t="shared" si="205"/>
        <v>1</v>
      </c>
      <c r="K252" s="269">
        <f t="shared" si="206"/>
        <v>1.06</v>
      </c>
      <c r="L252" s="270">
        <f t="shared" si="228"/>
        <v>1.02</v>
      </c>
      <c r="M252" s="271">
        <f t="shared" si="207"/>
        <v>24364489.972377934</v>
      </c>
      <c r="N252" s="271">
        <f t="shared" si="208"/>
        <v>27462673.064623922</v>
      </c>
      <c r="O252" s="271">
        <f t="shared" si="209"/>
        <v>29156510.647200003</v>
      </c>
      <c r="P252" s="271">
        <f t="shared" si="210"/>
        <v>30954820.425523225</v>
      </c>
      <c r="Q252" s="272">
        <f t="shared" si="211"/>
        <v>29156510.647200003</v>
      </c>
      <c r="R252" s="271">
        <f t="shared" si="211"/>
        <v>30954820.425523225</v>
      </c>
      <c r="S252" s="271">
        <f t="shared" si="212"/>
        <v>32864046.016027961</v>
      </c>
      <c r="T252" s="271"/>
      <c r="U252" s="271">
        <f t="shared" si="213"/>
        <v>2192804097.5140142</v>
      </c>
      <c r="V252" s="271">
        <f t="shared" si="214"/>
        <v>2471640575.816153</v>
      </c>
      <c r="W252" s="271">
        <f t="shared" si="215"/>
        <v>2624085958.2480001</v>
      </c>
      <c r="X252" s="272">
        <f t="shared" si="216"/>
        <v>2785933838.2970901</v>
      </c>
      <c r="Y252" s="272">
        <f t="shared" si="217"/>
        <v>2624085958.2480001</v>
      </c>
      <c r="Z252" s="271">
        <f t="shared" si="218"/>
        <v>2785933838.2970901</v>
      </c>
      <c r="AA252" s="271">
        <f t="shared" si="223"/>
        <v>2957764141.4425163</v>
      </c>
      <c r="AB252" s="271"/>
      <c r="AC252" s="33" t="str">
        <f t="shared" si="219"/>
        <v>BERTAHAP</v>
      </c>
      <c r="AD252" s="273">
        <f t="shared" si="220"/>
        <v>0</v>
      </c>
      <c r="AE252" s="274">
        <v>2</v>
      </c>
      <c r="AF252" s="275"/>
      <c r="AG252" s="271" t="e">
        <f>IF(AF252&gt;#REF!,"LB","KR")</f>
        <v>#REF!</v>
      </c>
      <c r="AH252" s="275">
        <v>2412085000</v>
      </c>
      <c r="AI252" s="275">
        <v>2718805000</v>
      </c>
      <c r="AJ252" s="275">
        <v>2886495000</v>
      </c>
      <c r="AK252" s="276">
        <v>3064528000</v>
      </c>
      <c r="AL252" s="276">
        <v>2886495000</v>
      </c>
      <c r="AM252" s="275">
        <v>3064528000</v>
      </c>
      <c r="AN252" s="275">
        <f t="shared" si="227"/>
        <v>3253541000</v>
      </c>
      <c r="AO252" s="16"/>
      <c r="AP252" s="16"/>
      <c r="AQ252" s="278">
        <f t="shared" si="221"/>
        <v>-1248563.1177999973</v>
      </c>
      <c r="AR252" s="279"/>
      <c r="AS252" s="280"/>
      <c r="AT252" s="280"/>
      <c r="AU252" s="280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328"/>
      <c r="BT252" s="16"/>
      <c r="BU252" s="16"/>
      <c r="BV252" s="279"/>
      <c r="BW252" s="16"/>
      <c r="BX252" s="16"/>
      <c r="BY252" s="16"/>
      <c r="BZ252" s="16"/>
      <c r="CA252" s="16"/>
      <c r="CB252" s="16"/>
      <c r="CC252" s="16"/>
      <c r="CD252" s="16"/>
      <c r="CE252" s="16"/>
      <c r="CF252" s="43">
        <f t="shared" si="224"/>
        <v>3059684700</v>
      </c>
      <c r="CG252" s="197">
        <f t="shared" si="224"/>
        <v>3248399680</v>
      </c>
    </row>
    <row r="253" spans="1:85">
      <c r="A253" s="3">
        <f t="shared" si="222"/>
        <v>214</v>
      </c>
      <c r="B253" s="263">
        <v>5</v>
      </c>
      <c r="C253" s="264" t="s">
        <v>184</v>
      </c>
      <c r="D253" s="265" t="s">
        <v>44</v>
      </c>
      <c r="E253" s="266"/>
      <c r="F253" s="41" t="s">
        <v>60</v>
      </c>
      <c r="G253" s="267">
        <f t="shared" si="202"/>
        <v>101</v>
      </c>
      <c r="H253" s="267">
        <f t="shared" si="203"/>
        <v>90</v>
      </c>
      <c r="I253" s="268">
        <f t="shared" si="204"/>
        <v>26966806</v>
      </c>
      <c r="J253" s="268">
        <f t="shared" si="205"/>
        <v>1</v>
      </c>
      <c r="K253" s="269">
        <f t="shared" si="206"/>
        <v>1.06</v>
      </c>
      <c r="L253" s="270">
        <f t="shared" si="228"/>
        <v>1.02</v>
      </c>
      <c r="M253" s="271">
        <f t="shared" si="207"/>
        <v>24364489.972377934</v>
      </c>
      <c r="N253" s="271">
        <f t="shared" si="208"/>
        <v>27462673.064623922</v>
      </c>
      <c r="O253" s="271">
        <f t="shared" si="209"/>
        <v>29156510.647200003</v>
      </c>
      <c r="P253" s="271">
        <f t="shared" si="210"/>
        <v>30954820.425523225</v>
      </c>
      <c r="Q253" s="272">
        <f t="shared" si="211"/>
        <v>29156510.647200003</v>
      </c>
      <c r="R253" s="271">
        <f t="shared" si="211"/>
        <v>30954820.425523225</v>
      </c>
      <c r="S253" s="271">
        <f t="shared" si="212"/>
        <v>32864046.016027961</v>
      </c>
      <c r="T253" s="271"/>
      <c r="U253" s="271">
        <f t="shared" si="213"/>
        <v>2192804097.5140142</v>
      </c>
      <c r="V253" s="271">
        <f t="shared" si="214"/>
        <v>2471640575.816153</v>
      </c>
      <c r="W253" s="271">
        <f t="shared" si="215"/>
        <v>2624085958.2480001</v>
      </c>
      <c r="X253" s="272">
        <f t="shared" si="216"/>
        <v>2785933838.2970901</v>
      </c>
      <c r="Y253" s="272">
        <f t="shared" si="217"/>
        <v>2624085958.2480001</v>
      </c>
      <c r="Z253" s="271">
        <f t="shared" si="218"/>
        <v>2785933838.2970901</v>
      </c>
      <c r="AA253" s="271">
        <f t="shared" si="223"/>
        <v>2957764141.4425163</v>
      </c>
      <c r="AB253" s="271"/>
      <c r="AC253" s="33" t="str">
        <f t="shared" si="219"/>
        <v>BERTAHAP</v>
      </c>
      <c r="AD253" s="273">
        <f t="shared" si="220"/>
        <v>0</v>
      </c>
      <c r="AE253" s="274">
        <v>2</v>
      </c>
      <c r="AF253" s="275"/>
      <c r="AG253" s="271" t="e">
        <f>IF(AF253&gt;#REF!,"LB","KR")</f>
        <v>#REF!</v>
      </c>
      <c r="AH253" s="275">
        <v>2412085000</v>
      </c>
      <c r="AI253" s="275">
        <v>2718805000</v>
      </c>
      <c r="AJ253" s="275">
        <v>2886495000</v>
      </c>
      <c r="AK253" s="276">
        <v>3064528000</v>
      </c>
      <c r="AL253" s="276">
        <v>2886495000</v>
      </c>
      <c r="AM253" s="275">
        <v>3064528000</v>
      </c>
      <c r="AN253" s="275">
        <f t="shared" si="227"/>
        <v>3253541000</v>
      </c>
      <c r="AO253" s="16"/>
      <c r="AP253" s="16"/>
      <c r="AQ253" s="278">
        <f t="shared" si="221"/>
        <v>-1248563.1177999973</v>
      </c>
      <c r="AR253" s="279"/>
      <c r="AS253" s="280"/>
      <c r="AT253" s="280"/>
      <c r="AU253" s="280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328"/>
      <c r="BT253" s="16"/>
      <c r="BU253" s="16"/>
      <c r="BV253" s="279"/>
      <c r="BW253" s="16"/>
      <c r="BX253" s="16"/>
      <c r="BY253" s="16"/>
      <c r="BZ253" s="16"/>
      <c r="CA253" s="16"/>
      <c r="CB253" s="16"/>
      <c r="CC253" s="16"/>
      <c r="CD253" s="16"/>
      <c r="CE253" s="16"/>
      <c r="CF253" s="43">
        <f t="shared" si="224"/>
        <v>3059684700</v>
      </c>
      <c r="CG253" s="197">
        <f t="shared" si="224"/>
        <v>3248399680</v>
      </c>
    </row>
    <row r="254" spans="1:85">
      <c r="A254" s="3">
        <f t="shared" si="222"/>
        <v>215</v>
      </c>
      <c r="B254" s="263">
        <v>6</v>
      </c>
      <c r="C254" s="264" t="s">
        <v>184</v>
      </c>
      <c r="D254" s="299">
        <v>11</v>
      </c>
      <c r="E254" s="266"/>
      <c r="F254" s="41" t="s">
        <v>62</v>
      </c>
      <c r="G254" s="267">
        <f t="shared" si="202"/>
        <v>101</v>
      </c>
      <c r="H254" s="267">
        <f t="shared" si="203"/>
        <v>90</v>
      </c>
      <c r="I254" s="268">
        <f t="shared" si="204"/>
        <v>26966806</v>
      </c>
      <c r="J254" s="268">
        <f t="shared" si="205"/>
        <v>1</v>
      </c>
      <c r="K254" s="269">
        <f t="shared" si="206"/>
        <v>1.06</v>
      </c>
      <c r="L254" s="270">
        <f t="shared" si="228"/>
        <v>1.02</v>
      </c>
      <c r="M254" s="271">
        <f t="shared" si="207"/>
        <v>24364489.972377934</v>
      </c>
      <c r="N254" s="271">
        <f t="shared" si="208"/>
        <v>27462673.064623922</v>
      </c>
      <c r="O254" s="271">
        <f t="shared" si="209"/>
        <v>29156510.647200003</v>
      </c>
      <c r="P254" s="271">
        <f t="shared" si="210"/>
        <v>30954820.425523225</v>
      </c>
      <c r="Q254" s="272">
        <f t="shared" si="211"/>
        <v>29156510.647200003</v>
      </c>
      <c r="R254" s="271">
        <f t="shared" si="211"/>
        <v>30954820.425523225</v>
      </c>
      <c r="S254" s="271">
        <f t="shared" si="212"/>
        <v>32864046.016027961</v>
      </c>
      <c r="T254" s="271"/>
      <c r="U254" s="271">
        <f t="shared" si="213"/>
        <v>2192804097.5140142</v>
      </c>
      <c r="V254" s="271">
        <f t="shared" si="214"/>
        <v>2471640575.816153</v>
      </c>
      <c r="W254" s="271">
        <f t="shared" si="215"/>
        <v>2624085958.2480001</v>
      </c>
      <c r="X254" s="272">
        <f t="shared" si="216"/>
        <v>2785933838.2970901</v>
      </c>
      <c r="Y254" s="272">
        <f t="shared" si="217"/>
        <v>2624085958.2480001</v>
      </c>
      <c r="Z254" s="271">
        <f t="shared" si="218"/>
        <v>2785933838.2970901</v>
      </c>
      <c r="AA254" s="271">
        <f t="shared" si="223"/>
        <v>2957764141.4425163</v>
      </c>
      <c r="AB254" s="271"/>
      <c r="AC254" s="33" t="str">
        <f t="shared" si="219"/>
        <v>BERTAHAP</v>
      </c>
      <c r="AD254" s="273">
        <f t="shared" si="220"/>
        <v>0</v>
      </c>
      <c r="AE254" s="274">
        <v>2</v>
      </c>
      <c r="AF254" s="275"/>
      <c r="AG254" s="271" t="e">
        <f>IF(AF254&gt;#REF!,"LB","KR")</f>
        <v>#REF!</v>
      </c>
      <c r="AH254" s="275">
        <v>2412085000</v>
      </c>
      <c r="AI254" s="275">
        <v>2718805000</v>
      </c>
      <c r="AJ254" s="275">
        <v>2886495000</v>
      </c>
      <c r="AK254" s="276">
        <v>3064528000</v>
      </c>
      <c r="AL254" s="276">
        <v>2886495000</v>
      </c>
      <c r="AM254" s="275">
        <v>3064528000</v>
      </c>
      <c r="AN254" s="275">
        <f t="shared" si="227"/>
        <v>3253541000</v>
      </c>
      <c r="AO254" s="16"/>
      <c r="AP254" s="16"/>
      <c r="AQ254" s="278">
        <f t="shared" si="221"/>
        <v>-1248563.1177999973</v>
      </c>
      <c r="AR254" s="279"/>
      <c r="AS254" s="280"/>
      <c r="AT254" s="280"/>
      <c r="AU254" s="280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328"/>
      <c r="BT254" s="16"/>
      <c r="BU254" s="16"/>
      <c r="BV254" s="279"/>
      <c r="BW254" s="16"/>
      <c r="BX254" s="16"/>
      <c r="BY254" s="16"/>
      <c r="BZ254" s="16"/>
      <c r="CA254" s="16"/>
      <c r="CB254" s="16"/>
      <c r="CC254" s="16"/>
      <c r="CD254" s="16"/>
      <c r="CE254" s="16"/>
      <c r="CF254" s="43">
        <f t="shared" si="224"/>
        <v>3059684700</v>
      </c>
      <c r="CG254" s="197">
        <f t="shared" si="224"/>
        <v>3248399680</v>
      </c>
    </row>
    <row r="255" spans="1:85">
      <c r="A255" s="3">
        <f t="shared" si="222"/>
        <v>216</v>
      </c>
      <c r="B255" s="263">
        <v>7</v>
      </c>
      <c r="C255" s="264" t="s">
        <v>184</v>
      </c>
      <c r="D255" s="299">
        <v>15</v>
      </c>
      <c r="E255" s="266"/>
      <c r="F255" s="41" t="s">
        <v>64</v>
      </c>
      <c r="G255" s="267">
        <f t="shared" si="202"/>
        <v>101</v>
      </c>
      <c r="H255" s="267">
        <f t="shared" si="203"/>
        <v>90</v>
      </c>
      <c r="I255" s="268">
        <f t="shared" si="204"/>
        <v>26966806</v>
      </c>
      <c r="J255" s="268">
        <f t="shared" si="205"/>
        <v>1</v>
      </c>
      <c r="K255" s="269">
        <f t="shared" si="206"/>
        <v>1.06</v>
      </c>
      <c r="L255" s="270">
        <f t="shared" si="228"/>
        <v>1.02</v>
      </c>
      <c r="M255" s="271">
        <f t="shared" si="207"/>
        <v>24364489.972377934</v>
      </c>
      <c r="N255" s="271">
        <f t="shared" si="208"/>
        <v>27462673.064623922</v>
      </c>
      <c r="O255" s="271">
        <f t="shared" si="209"/>
        <v>29156510.647200003</v>
      </c>
      <c r="P255" s="271">
        <f t="shared" si="210"/>
        <v>30954820.425523225</v>
      </c>
      <c r="Q255" s="272">
        <f t="shared" si="211"/>
        <v>29156510.647200003</v>
      </c>
      <c r="R255" s="271">
        <f t="shared" si="211"/>
        <v>30954820.425523225</v>
      </c>
      <c r="S255" s="271">
        <f t="shared" si="212"/>
        <v>32864046.016027961</v>
      </c>
      <c r="T255" s="271"/>
      <c r="U255" s="271">
        <f t="shared" si="213"/>
        <v>2192804097.5140142</v>
      </c>
      <c r="V255" s="271">
        <f t="shared" si="214"/>
        <v>2471640575.816153</v>
      </c>
      <c r="W255" s="271">
        <f t="shared" si="215"/>
        <v>2624085958.2480001</v>
      </c>
      <c r="X255" s="272">
        <f t="shared" si="216"/>
        <v>2785933838.2970901</v>
      </c>
      <c r="Y255" s="272">
        <f t="shared" si="217"/>
        <v>2624085958.2480001</v>
      </c>
      <c r="Z255" s="271">
        <f t="shared" si="218"/>
        <v>2785933838.2970901</v>
      </c>
      <c r="AA255" s="271">
        <f t="shared" si="223"/>
        <v>2957764141.4425163</v>
      </c>
      <c r="AB255" s="271"/>
      <c r="AC255" s="33" t="str">
        <f t="shared" si="219"/>
        <v>BERTAHAP</v>
      </c>
      <c r="AD255" s="273">
        <f t="shared" si="220"/>
        <v>0</v>
      </c>
      <c r="AE255" s="274">
        <v>2</v>
      </c>
      <c r="AF255" s="275"/>
      <c r="AG255" s="271" t="e">
        <f>IF(AF255&gt;#REF!,"LB","KR")</f>
        <v>#REF!</v>
      </c>
      <c r="AH255" s="275">
        <v>2412085000</v>
      </c>
      <c r="AI255" s="275">
        <v>2718805000</v>
      </c>
      <c r="AJ255" s="275">
        <v>2886495000</v>
      </c>
      <c r="AK255" s="276">
        <v>3064528000</v>
      </c>
      <c r="AL255" s="276">
        <v>2886495000</v>
      </c>
      <c r="AM255" s="275">
        <v>3064528000</v>
      </c>
      <c r="AN255" s="275">
        <f t="shared" si="227"/>
        <v>3253541000</v>
      </c>
      <c r="AO255" s="16"/>
      <c r="AP255" s="16"/>
      <c r="AQ255" s="278">
        <f t="shared" si="221"/>
        <v>-1248563.1177999973</v>
      </c>
      <c r="AR255" s="279"/>
      <c r="AS255" s="280"/>
      <c r="AT255" s="280"/>
      <c r="AU255" s="280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328"/>
      <c r="BT255" s="16"/>
      <c r="BU255" s="16"/>
      <c r="BV255" s="279"/>
      <c r="BW255" s="16"/>
      <c r="BX255" s="16"/>
      <c r="BY255" s="16"/>
      <c r="BZ255" s="16"/>
      <c r="CA255" s="16"/>
      <c r="CB255" s="16"/>
      <c r="CC255" s="16"/>
      <c r="CD255" s="16"/>
      <c r="CE255" s="16"/>
      <c r="CF255" s="43">
        <f t="shared" si="224"/>
        <v>3059684700</v>
      </c>
      <c r="CG255" s="197">
        <f t="shared" si="224"/>
        <v>3248399680</v>
      </c>
    </row>
    <row r="256" spans="1:85">
      <c r="A256" s="3">
        <f t="shared" si="222"/>
        <v>217</v>
      </c>
      <c r="B256" s="263">
        <v>8</v>
      </c>
      <c r="C256" s="264" t="s">
        <v>184</v>
      </c>
      <c r="D256" s="299">
        <v>17</v>
      </c>
      <c r="E256" s="266"/>
      <c r="F256" s="41" t="s">
        <v>67</v>
      </c>
      <c r="G256" s="267">
        <f t="shared" si="202"/>
        <v>85</v>
      </c>
      <c r="H256" s="267">
        <f t="shared" si="203"/>
        <v>74</v>
      </c>
      <c r="I256" s="268">
        <f t="shared" si="204"/>
        <v>26966806</v>
      </c>
      <c r="J256" s="268">
        <f t="shared" si="205"/>
        <v>1</v>
      </c>
      <c r="K256" s="269">
        <f t="shared" si="206"/>
        <v>1.06</v>
      </c>
      <c r="L256" s="270">
        <f t="shared" si="228"/>
        <v>1.02</v>
      </c>
      <c r="M256" s="271">
        <f t="shared" si="207"/>
        <v>24364489.972377934</v>
      </c>
      <c r="N256" s="271">
        <f t="shared" si="208"/>
        <v>27462673.064623922</v>
      </c>
      <c r="O256" s="271">
        <f t="shared" si="209"/>
        <v>29156510.647200003</v>
      </c>
      <c r="P256" s="271">
        <f t="shared" si="210"/>
        <v>30954820.425523225</v>
      </c>
      <c r="Q256" s="272">
        <f t="shared" si="211"/>
        <v>29156510.647200003</v>
      </c>
      <c r="R256" s="271">
        <f t="shared" si="211"/>
        <v>30954820.425523225</v>
      </c>
      <c r="S256" s="271">
        <f t="shared" si="212"/>
        <v>32864046.016027961</v>
      </c>
      <c r="T256" s="271"/>
      <c r="U256" s="271">
        <f t="shared" si="213"/>
        <v>1802972257.9559672</v>
      </c>
      <c r="V256" s="271">
        <f t="shared" si="214"/>
        <v>2032237806.7821703</v>
      </c>
      <c r="W256" s="271">
        <f t="shared" si="215"/>
        <v>2157581787.8928003</v>
      </c>
      <c r="X256" s="272">
        <f t="shared" si="216"/>
        <v>2290656711.4887185</v>
      </c>
      <c r="Y256" s="272">
        <f t="shared" si="217"/>
        <v>2157581787.8928003</v>
      </c>
      <c r="Z256" s="271">
        <f t="shared" si="218"/>
        <v>2290656711.4887185</v>
      </c>
      <c r="AA256" s="271">
        <f t="shared" si="223"/>
        <v>2431939405.186069</v>
      </c>
      <c r="AB256" s="271"/>
      <c r="AC256" s="33" t="str">
        <f t="shared" si="219"/>
        <v>BERTAHAP</v>
      </c>
      <c r="AD256" s="273">
        <f t="shared" si="220"/>
        <v>0</v>
      </c>
      <c r="AE256" s="274">
        <v>2</v>
      </c>
      <c r="AF256" s="275"/>
      <c r="AG256" s="271" t="e">
        <f>IF(AF256&gt;#REF!,"LB","KR")</f>
        <v>#REF!</v>
      </c>
      <c r="AH256" s="275">
        <v>1983270000</v>
      </c>
      <c r="AI256" s="275">
        <v>2235462000</v>
      </c>
      <c r="AJ256" s="275">
        <v>2373340000</v>
      </c>
      <c r="AK256" s="276">
        <v>2519723000</v>
      </c>
      <c r="AL256" s="276">
        <v>2373340000</v>
      </c>
      <c r="AM256" s="275">
        <v>2519723000</v>
      </c>
      <c r="AN256" s="275">
        <f t="shared" si="227"/>
        <v>2675134000</v>
      </c>
      <c r="AO256" s="16"/>
      <c r="AP256" s="16"/>
      <c r="AQ256" s="278">
        <f t="shared" si="221"/>
        <v>-1248563.1177999973</v>
      </c>
      <c r="AR256" s="279"/>
      <c r="AS256" s="280"/>
      <c r="AT256" s="280"/>
      <c r="AU256" s="280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328"/>
      <c r="BT256" s="16"/>
      <c r="BU256" s="16"/>
      <c r="BV256" s="279"/>
      <c r="BW256" s="16"/>
      <c r="BX256" s="16"/>
      <c r="BY256" s="16"/>
      <c r="BZ256" s="16"/>
      <c r="CA256" s="16"/>
      <c r="CB256" s="16"/>
      <c r="CC256" s="16"/>
      <c r="CD256" s="16"/>
      <c r="CE256" s="16"/>
      <c r="CF256" s="43">
        <f t="shared" si="224"/>
        <v>2515740400</v>
      </c>
      <c r="CG256" s="197">
        <f t="shared" si="224"/>
        <v>2670906380</v>
      </c>
    </row>
    <row r="257" spans="1:85">
      <c r="A257" s="3">
        <f t="shared" si="222"/>
        <v>218</v>
      </c>
      <c r="B257" s="263">
        <v>9</v>
      </c>
      <c r="C257" s="264" t="s">
        <v>184</v>
      </c>
      <c r="D257" s="299">
        <v>19</v>
      </c>
      <c r="E257" s="266"/>
      <c r="F257" s="41" t="s">
        <v>78</v>
      </c>
      <c r="G257" s="267">
        <f t="shared" si="202"/>
        <v>138</v>
      </c>
      <c r="H257" s="267">
        <f t="shared" si="203"/>
        <v>120</v>
      </c>
      <c r="I257" s="268">
        <f t="shared" si="204"/>
        <v>26966806</v>
      </c>
      <c r="J257" s="268">
        <f t="shared" si="205"/>
        <v>1</v>
      </c>
      <c r="K257" s="269">
        <f t="shared" si="206"/>
        <v>1.06</v>
      </c>
      <c r="L257" s="270">
        <f t="shared" si="228"/>
        <v>1.02</v>
      </c>
      <c r="M257" s="271">
        <f t="shared" si="207"/>
        <v>24364489.972377934</v>
      </c>
      <c r="N257" s="271">
        <f t="shared" si="208"/>
        <v>27462673.064623922</v>
      </c>
      <c r="O257" s="271">
        <f t="shared" si="209"/>
        <v>29156510.647200003</v>
      </c>
      <c r="P257" s="271">
        <f t="shared" si="210"/>
        <v>30954820.425523225</v>
      </c>
      <c r="Q257" s="272">
        <f t="shared" si="211"/>
        <v>29156510.647200003</v>
      </c>
      <c r="R257" s="271">
        <f t="shared" si="211"/>
        <v>30954820.425523225</v>
      </c>
      <c r="S257" s="271">
        <f t="shared" si="212"/>
        <v>32864046.016027961</v>
      </c>
      <c r="T257" s="271"/>
      <c r="U257" s="271">
        <f t="shared" si="213"/>
        <v>2923738796.6853518</v>
      </c>
      <c r="V257" s="271">
        <f t="shared" si="214"/>
        <v>3295520767.7548704</v>
      </c>
      <c r="W257" s="271">
        <f t="shared" si="215"/>
        <v>3498781277.6640005</v>
      </c>
      <c r="X257" s="272">
        <f t="shared" si="216"/>
        <v>3714578451.0627871</v>
      </c>
      <c r="Y257" s="272">
        <f t="shared" si="217"/>
        <v>3498781277.6640005</v>
      </c>
      <c r="Z257" s="271">
        <f t="shared" si="218"/>
        <v>3714578451.0627871</v>
      </c>
      <c r="AA257" s="271">
        <f t="shared" si="223"/>
        <v>3943685521.9233551</v>
      </c>
      <c r="AB257" s="271"/>
      <c r="AC257" s="33" t="str">
        <f t="shared" si="219"/>
        <v>BERTAHAP</v>
      </c>
      <c r="AD257" s="273">
        <f t="shared" si="220"/>
        <v>0</v>
      </c>
      <c r="AE257" s="274">
        <v>2</v>
      </c>
      <c r="AF257" s="275"/>
      <c r="AG257" s="271" t="e">
        <f>IF(AF257&gt;#REF!,"LB","KR")</f>
        <v>#REF!</v>
      </c>
      <c r="AH257" s="275">
        <v>3216113000</v>
      </c>
      <c r="AI257" s="275">
        <v>3625073000</v>
      </c>
      <c r="AJ257" s="275">
        <v>3848660000</v>
      </c>
      <c r="AK257" s="276">
        <v>4086037000</v>
      </c>
      <c r="AL257" s="276">
        <v>3848660000</v>
      </c>
      <c r="AM257" s="275">
        <v>4086037000</v>
      </c>
      <c r="AN257" s="275">
        <f t="shared" si="227"/>
        <v>4338055000</v>
      </c>
      <c r="AO257" s="16"/>
      <c r="AP257" s="16"/>
      <c r="AQ257" s="278">
        <f t="shared" si="221"/>
        <v>-1248563.1177999973</v>
      </c>
      <c r="AR257" s="279"/>
      <c r="AS257" s="280"/>
      <c r="AT257" s="280"/>
      <c r="AU257" s="280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328"/>
      <c r="BT257" s="16"/>
      <c r="BU257" s="16"/>
      <c r="BV257" s="279"/>
      <c r="BW257" s="16"/>
      <c r="BX257" s="16"/>
      <c r="BY257" s="16"/>
      <c r="BZ257" s="16"/>
      <c r="CA257" s="16"/>
      <c r="CB257" s="16"/>
      <c r="CC257" s="16"/>
      <c r="CD257" s="16"/>
      <c r="CE257" s="16"/>
      <c r="CF257" s="43">
        <f t="shared" si="224"/>
        <v>4079579600</v>
      </c>
      <c r="CG257" s="197">
        <f t="shared" si="224"/>
        <v>4331199220</v>
      </c>
    </row>
    <row r="258" spans="1:85">
      <c r="A258" s="3">
        <f t="shared" si="222"/>
        <v>219</v>
      </c>
      <c r="B258" s="263">
        <v>10</v>
      </c>
      <c r="C258" s="264" t="s">
        <v>184</v>
      </c>
      <c r="D258" s="299">
        <v>21</v>
      </c>
      <c r="E258" s="266"/>
      <c r="F258" s="41" t="s">
        <v>84</v>
      </c>
      <c r="G258" s="267">
        <f t="shared" si="202"/>
        <v>132</v>
      </c>
      <c r="H258" s="267">
        <f t="shared" si="203"/>
        <v>112</v>
      </c>
      <c r="I258" s="268">
        <f t="shared" si="204"/>
        <v>26966806</v>
      </c>
      <c r="J258" s="268">
        <f t="shared" si="205"/>
        <v>3</v>
      </c>
      <c r="K258" s="269">
        <f t="shared" si="206"/>
        <v>1.1000000000000001</v>
      </c>
      <c r="L258" s="270">
        <f t="shared" si="228"/>
        <v>1.02</v>
      </c>
      <c r="M258" s="271">
        <f t="shared" si="207"/>
        <v>25283904.688316725</v>
      </c>
      <c r="N258" s="271">
        <f t="shared" si="208"/>
        <v>28499000.350081429</v>
      </c>
      <c r="O258" s="271">
        <f t="shared" si="209"/>
        <v>30256756.332000002</v>
      </c>
      <c r="P258" s="271">
        <f t="shared" si="210"/>
        <v>32122926.856675044</v>
      </c>
      <c r="Q258" s="272">
        <f t="shared" si="211"/>
        <v>30256756.332000002</v>
      </c>
      <c r="R258" s="271">
        <f t="shared" si="211"/>
        <v>32122926.856675044</v>
      </c>
      <c r="S258" s="271">
        <f t="shared" si="212"/>
        <v>34104198.695878074</v>
      </c>
      <c r="T258" s="271"/>
      <c r="U258" s="271">
        <f t="shared" si="213"/>
        <v>2831797325.0914731</v>
      </c>
      <c r="V258" s="271">
        <f t="shared" si="214"/>
        <v>3191888039.2091198</v>
      </c>
      <c r="W258" s="271">
        <f t="shared" si="215"/>
        <v>3388756709.184</v>
      </c>
      <c r="X258" s="272">
        <f t="shared" si="216"/>
        <v>3597767807.9476051</v>
      </c>
      <c r="Y258" s="272">
        <f t="shared" si="217"/>
        <v>3388756709.184</v>
      </c>
      <c r="Z258" s="271">
        <f t="shared" si="218"/>
        <v>3597767807.9476051</v>
      </c>
      <c r="AA258" s="271">
        <f t="shared" si="223"/>
        <v>3819670253.938344</v>
      </c>
      <c r="AB258" s="271"/>
      <c r="AC258" s="33" t="str">
        <f t="shared" si="219"/>
        <v>BERTAHAP</v>
      </c>
      <c r="AD258" s="273">
        <f t="shared" si="220"/>
        <v>0</v>
      </c>
      <c r="AE258" s="274">
        <v>2</v>
      </c>
      <c r="AF258" s="275"/>
      <c r="AG258" s="271" t="e">
        <f>IF(AF258&gt;#REF!,"LB","KR")</f>
        <v>#REF!</v>
      </c>
      <c r="AH258" s="275">
        <v>3114978000</v>
      </c>
      <c r="AI258" s="275">
        <v>3511077000</v>
      </c>
      <c r="AJ258" s="275">
        <v>3727633000</v>
      </c>
      <c r="AK258" s="276">
        <v>3957545000</v>
      </c>
      <c r="AL258" s="276">
        <v>3727633000</v>
      </c>
      <c r="AM258" s="275">
        <v>3957545000</v>
      </c>
      <c r="AN258" s="275">
        <f t="shared" si="227"/>
        <v>4201638000</v>
      </c>
      <c r="AO258" s="16"/>
      <c r="AP258" s="16"/>
      <c r="AQ258" s="278">
        <f t="shared" si="221"/>
        <v>-148317.43299999833</v>
      </c>
      <c r="AR258" s="279"/>
      <c r="AS258" s="280"/>
      <c r="AT258" s="280"/>
      <c r="AU258" s="280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328"/>
      <c r="BT258" s="16"/>
      <c r="BU258" s="16"/>
      <c r="BV258" s="279"/>
      <c r="BW258" s="16"/>
      <c r="BX258" s="16"/>
      <c r="BY258" s="16"/>
      <c r="BZ258" s="16"/>
      <c r="CA258" s="16"/>
      <c r="CB258" s="16"/>
      <c r="CC258" s="16"/>
      <c r="CD258" s="16"/>
      <c r="CE258" s="16"/>
      <c r="CF258" s="43">
        <f t="shared" si="224"/>
        <v>3951290980</v>
      </c>
      <c r="CG258" s="197">
        <f t="shared" si="224"/>
        <v>4194997700</v>
      </c>
    </row>
    <row r="259" spans="1:85">
      <c r="A259" s="3">
        <f t="shared" si="222"/>
        <v>220</v>
      </c>
      <c r="B259" s="263">
        <v>1</v>
      </c>
      <c r="C259" s="264" t="s">
        <v>185</v>
      </c>
      <c r="D259" s="265" t="s">
        <v>19</v>
      </c>
      <c r="E259" s="266"/>
      <c r="F259" s="41" t="s">
        <v>72</v>
      </c>
      <c r="G259" s="267">
        <f t="shared" si="202"/>
        <v>175</v>
      </c>
      <c r="H259" s="267">
        <f t="shared" si="203"/>
        <v>156</v>
      </c>
      <c r="I259" s="268">
        <f t="shared" si="204"/>
        <v>26966806</v>
      </c>
      <c r="J259" s="268">
        <f t="shared" si="205"/>
        <v>5</v>
      </c>
      <c r="K259" s="269">
        <f t="shared" si="206"/>
        <v>1.08</v>
      </c>
      <c r="L259" s="319">
        <f>SUMIF($AN$4:$AN$22,D259,$BL$4:$BL$22)</f>
        <v>1.03</v>
      </c>
      <c r="M259" s="271">
        <f t="shared" si="207"/>
        <v>25067571.813978184</v>
      </c>
      <c r="N259" s="271">
        <f t="shared" si="208"/>
        <v>28255158.635856133</v>
      </c>
      <c r="O259" s="271">
        <f t="shared" si="209"/>
        <v>29997874.994400002</v>
      </c>
      <c r="P259" s="271">
        <f t="shared" si="210"/>
        <v>31848078.284639321</v>
      </c>
      <c r="Q259" s="272">
        <f t="shared" si="211"/>
        <v>29997874.994400002</v>
      </c>
      <c r="R259" s="271">
        <f t="shared" si="211"/>
        <v>31848078.284639321</v>
      </c>
      <c r="S259" s="271">
        <f t="shared" si="212"/>
        <v>33812398.065325104</v>
      </c>
      <c r="T259" s="271"/>
      <c r="U259" s="271">
        <f t="shared" si="213"/>
        <v>3910541202.9805965</v>
      </c>
      <c r="V259" s="271">
        <f t="shared" si="214"/>
        <v>4407804747.1935568</v>
      </c>
      <c r="W259" s="271">
        <f t="shared" si="215"/>
        <v>4679668499.1264</v>
      </c>
      <c r="X259" s="272">
        <f t="shared" si="216"/>
        <v>4968300212.4037342</v>
      </c>
      <c r="Y259" s="272">
        <f t="shared" si="217"/>
        <v>4679668499.1264</v>
      </c>
      <c r="Z259" s="271">
        <f t="shared" si="218"/>
        <v>4968300212.4037342</v>
      </c>
      <c r="AA259" s="271">
        <f t="shared" si="223"/>
        <v>5274734098.1907158</v>
      </c>
      <c r="AB259" s="271"/>
      <c r="AC259" s="33" t="str">
        <f t="shared" si="219"/>
        <v>BERTAHAP</v>
      </c>
      <c r="AD259" s="273">
        <f t="shared" si="220"/>
        <v>0</v>
      </c>
      <c r="AE259" s="274">
        <v>2</v>
      </c>
      <c r="AF259" s="275"/>
      <c r="AG259" s="271" t="e">
        <f>IF(AF259&gt;#REF!,"LB","KR")</f>
        <v>#REF!</v>
      </c>
      <c r="AH259" s="275">
        <v>4301596000</v>
      </c>
      <c r="AI259" s="275">
        <v>4848586000</v>
      </c>
      <c r="AJ259" s="275">
        <v>5147636000</v>
      </c>
      <c r="AK259" s="276">
        <v>5465131000</v>
      </c>
      <c r="AL259" s="276">
        <v>5147636000</v>
      </c>
      <c r="AM259" s="275">
        <v>5465131000</v>
      </c>
      <c r="AN259" s="275">
        <f t="shared" si="227"/>
        <v>5802208000</v>
      </c>
      <c r="AO259" s="16"/>
      <c r="AP259" s="16"/>
      <c r="AQ259" s="278">
        <f t="shared" si="221"/>
        <v>-407198.77059999853</v>
      </c>
      <c r="AR259" s="279"/>
      <c r="AS259" s="280"/>
      <c r="AT259" s="280"/>
      <c r="AU259" s="280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328"/>
      <c r="BT259" s="16"/>
      <c r="BU259" s="16"/>
      <c r="BV259" s="279"/>
      <c r="BW259" s="16"/>
      <c r="BX259" s="16"/>
      <c r="BY259" s="16"/>
      <c r="BZ259" s="16"/>
      <c r="CA259" s="16"/>
      <c r="CB259" s="16"/>
      <c r="CC259" s="16"/>
      <c r="CD259" s="16"/>
      <c r="CE259" s="16"/>
      <c r="CF259" s="43">
        <f t="shared" si="224"/>
        <v>5456494160</v>
      </c>
      <c r="CG259" s="197">
        <f t="shared" si="224"/>
        <v>5793038860</v>
      </c>
    </row>
    <row r="260" spans="1:85">
      <c r="A260" s="3">
        <f t="shared" si="222"/>
        <v>221</v>
      </c>
      <c r="B260" s="263">
        <v>2</v>
      </c>
      <c r="C260" s="264" t="s">
        <v>185</v>
      </c>
      <c r="D260" s="265" t="s">
        <v>29</v>
      </c>
      <c r="E260" s="266"/>
      <c r="F260" s="41" t="s">
        <v>74</v>
      </c>
      <c r="G260" s="267">
        <f t="shared" si="202"/>
        <v>85</v>
      </c>
      <c r="H260" s="267">
        <f t="shared" si="203"/>
        <v>74</v>
      </c>
      <c r="I260" s="268">
        <f t="shared" si="204"/>
        <v>26966806</v>
      </c>
      <c r="J260" s="268">
        <f t="shared" si="205"/>
        <v>1</v>
      </c>
      <c r="K260" s="269">
        <f t="shared" si="206"/>
        <v>1.06</v>
      </c>
      <c r="L260" s="319">
        <f t="shared" ref="L260:L266" si="229">SUMIF($AN$4:$AN$22,D260,$BL$4:$BL$22)</f>
        <v>1.03</v>
      </c>
      <c r="M260" s="271">
        <f t="shared" si="207"/>
        <v>24603357.52112674</v>
      </c>
      <c r="N260" s="271">
        <f t="shared" si="208"/>
        <v>27731914.957414355</v>
      </c>
      <c r="O260" s="271">
        <f t="shared" si="209"/>
        <v>29442358.790800005</v>
      </c>
      <c r="P260" s="271">
        <f t="shared" si="210"/>
        <v>31258299.057146005</v>
      </c>
      <c r="Q260" s="272">
        <f t="shared" si="211"/>
        <v>29442358.790800005</v>
      </c>
      <c r="R260" s="271">
        <f t="shared" si="211"/>
        <v>31258299.057146005</v>
      </c>
      <c r="S260" s="271">
        <f t="shared" si="212"/>
        <v>33186242.545596864</v>
      </c>
      <c r="T260" s="271"/>
      <c r="U260" s="271">
        <f t="shared" si="213"/>
        <v>1820648456.5633788</v>
      </c>
      <c r="V260" s="271">
        <f t="shared" si="214"/>
        <v>2052161706.8486624</v>
      </c>
      <c r="W260" s="271">
        <f t="shared" si="215"/>
        <v>2178734550.5192003</v>
      </c>
      <c r="X260" s="272">
        <f t="shared" si="216"/>
        <v>2313114130.2288046</v>
      </c>
      <c r="Y260" s="272">
        <f t="shared" si="217"/>
        <v>2178734550.5192003</v>
      </c>
      <c r="Z260" s="271">
        <f t="shared" si="218"/>
        <v>2313114130.2288046</v>
      </c>
      <c r="AA260" s="271">
        <f t="shared" si="223"/>
        <v>2455781948.3741679</v>
      </c>
      <c r="AB260" s="271"/>
      <c r="AC260" s="33" t="str">
        <f t="shared" si="219"/>
        <v>BERTAHAP</v>
      </c>
      <c r="AD260" s="273">
        <f t="shared" si="220"/>
        <v>0</v>
      </c>
      <c r="AE260" s="274">
        <v>2</v>
      </c>
      <c r="AF260" s="275"/>
      <c r="AG260" s="271" t="e">
        <f>IF(AF260&gt;#REF!,"LB","KR")</f>
        <v>#REF!</v>
      </c>
      <c r="AH260" s="275">
        <v>2002714000</v>
      </c>
      <c r="AI260" s="275">
        <v>2257378000</v>
      </c>
      <c r="AJ260" s="275">
        <v>2396609000</v>
      </c>
      <c r="AK260" s="276">
        <v>2544426000</v>
      </c>
      <c r="AL260" s="276">
        <v>2396609000</v>
      </c>
      <c r="AM260" s="275">
        <v>2544426000</v>
      </c>
      <c r="AN260" s="275">
        <f t="shared" si="227"/>
        <v>2701361000</v>
      </c>
      <c r="AO260" s="16"/>
      <c r="AP260" s="16"/>
      <c r="AQ260" s="278">
        <f t="shared" si="221"/>
        <v>-962714.9741999954</v>
      </c>
      <c r="AR260" s="279"/>
      <c r="AS260" s="280"/>
      <c r="AT260" s="280"/>
      <c r="AU260" s="280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328"/>
      <c r="BT260" s="16"/>
      <c r="BU260" s="16"/>
      <c r="BV260" s="279"/>
      <c r="BW260" s="16"/>
      <c r="BX260" s="16"/>
      <c r="BY260" s="16"/>
      <c r="BZ260" s="16"/>
      <c r="CA260" s="16"/>
      <c r="CB260" s="16"/>
      <c r="CC260" s="16"/>
      <c r="CD260" s="16"/>
      <c r="CE260" s="16"/>
      <c r="CF260" s="43">
        <f t="shared" si="224"/>
        <v>2540405540</v>
      </c>
      <c r="CG260" s="197">
        <f t="shared" si="224"/>
        <v>2697091560</v>
      </c>
    </row>
    <row r="261" spans="1:85">
      <c r="A261" s="3">
        <f t="shared" si="222"/>
        <v>222</v>
      </c>
      <c r="B261" s="263">
        <v>3</v>
      </c>
      <c r="C261" s="264" t="s">
        <v>185</v>
      </c>
      <c r="D261" s="265" t="s">
        <v>32</v>
      </c>
      <c r="E261" s="266"/>
      <c r="F261" s="41" t="s">
        <v>56</v>
      </c>
      <c r="G261" s="267">
        <f t="shared" si="202"/>
        <v>85</v>
      </c>
      <c r="H261" s="267">
        <f t="shared" si="203"/>
        <v>74</v>
      </c>
      <c r="I261" s="268">
        <f t="shared" si="204"/>
        <v>26966806</v>
      </c>
      <c r="J261" s="268">
        <f t="shared" si="205"/>
        <v>1</v>
      </c>
      <c r="K261" s="269">
        <f t="shared" si="206"/>
        <v>1.06</v>
      </c>
      <c r="L261" s="319">
        <f t="shared" si="229"/>
        <v>1.03</v>
      </c>
      <c r="M261" s="271">
        <f t="shared" si="207"/>
        <v>24603357.52112674</v>
      </c>
      <c r="N261" s="271">
        <f t="shared" si="208"/>
        <v>27731914.957414355</v>
      </c>
      <c r="O261" s="271">
        <f t="shared" si="209"/>
        <v>29442358.790800005</v>
      </c>
      <c r="P261" s="271">
        <f t="shared" si="210"/>
        <v>31258299.057146005</v>
      </c>
      <c r="Q261" s="272">
        <f t="shared" si="211"/>
        <v>29442358.790800005</v>
      </c>
      <c r="R261" s="271">
        <f t="shared" si="211"/>
        <v>31258299.057146005</v>
      </c>
      <c r="S261" s="271">
        <f t="shared" si="212"/>
        <v>33186242.545596864</v>
      </c>
      <c r="T261" s="271"/>
      <c r="U261" s="271">
        <f t="shared" si="213"/>
        <v>1820648456.5633788</v>
      </c>
      <c r="V261" s="271">
        <f t="shared" si="214"/>
        <v>2052161706.8486624</v>
      </c>
      <c r="W261" s="271">
        <f t="shared" si="215"/>
        <v>2178734550.5192003</v>
      </c>
      <c r="X261" s="272">
        <f t="shared" si="216"/>
        <v>2313114130.2288046</v>
      </c>
      <c r="Y261" s="272">
        <f t="shared" si="217"/>
        <v>2178734550.5192003</v>
      </c>
      <c r="Z261" s="271">
        <f t="shared" si="218"/>
        <v>2313114130.2288046</v>
      </c>
      <c r="AA261" s="271">
        <f t="shared" si="223"/>
        <v>2455781948.3741679</v>
      </c>
      <c r="AB261" s="271"/>
      <c r="AC261" s="33" t="str">
        <f t="shared" si="219"/>
        <v>BERTAHAP</v>
      </c>
      <c r="AD261" s="273">
        <f t="shared" si="220"/>
        <v>0</v>
      </c>
      <c r="AE261" s="274">
        <v>2</v>
      </c>
      <c r="AF261" s="275"/>
      <c r="AG261" s="271" t="e">
        <f>IF(AF261&gt;#REF!,"LB","KR")</f>
        <v>#REF!</v>
      </c>
      <c r="AH261" s="275">
        <v>2002714000</v>
      </c>
      <c r="AI261" s="275">
        <v>2257378000</v>
      </c>
      <c r="AJ261" s="275">
        <v>2396609000</v>
      </c>
      <c r="AK261" s="276">
        <v>2544426000</v>
      </c>
      <c r="AL261" s="276">
        <v>2396609000</v>
      </c>
      <c r="AM261" s="275">
        <v>2544426000</v>
      </c>
      <c r="AN261" s="275">
        <f t="shared" si="227"/>
        <v>2701361000</v>
      </c>
      <c r="AO261" s="16"/>
      <c r="AP261" s="16"/>
      <c r="AQ261" s="278">
        <f t="shared" si="221"/>
        <v>-962714.9741999954</v>
      </c>
      <c r="AR261" s="279"/>
      <c r="AS261" s="280"/>
      <c r="AT261" s="280"/>
      <c r="AU261" s="280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328"/>
      <c r="BT261" s="16"/>
      <c r="BU261" s="16"/>
      <c r="BV261" s="279"/>
      <c r="BW261" s="16"/>
      <c r="BX261" s="16"/>
      <c r="BY261" s="16"/>
      <c r="BZ261" s="16"/>
      <c r="CA261" s="16"/>
      <c r="CB261" s="16"/>
      <c r="CC261" s="16"/>
      <c r="CD261" s="16"/>
      <c r="CE261" s="16"/>
      <c r="CF261" s="43">
        <f t="shared" si="224"/>
        <v>2540405540</v>
      </c>
      <c r="CG261" s="197">
        <f t="shared" si="224"/>
        <v>2697091560</v>
      </c>
    </row>
    <row r="262" spans="1:85">
      <c r="A262" s="3">
        <f t="shared" si="222"/>
        <v>223</v>
      </c>
      <c r="B262" s="263">
        <v>4</v>
      </c>
      <c r="C262" s="264" t="s">
        <v>185</v>
      </c>
      <c r="D262" s="265" t="s">
        <v>38</v>
      </c>
      <c r="E262" s="266"/>
      <c r="F262" s="41" t="s">
        <v>58</v>
      </c>
      <c r="G262" s="267">
        <f t="shared" si="202"/>
        <v>101</v>
      </c>
      <c r="H262" s="267">
        <f t="shared" si="203"/>
        <v>90</v>
      </c>
      <c r="I262" s="268">
        <f t="shared" si="204"/>
        <v>26966806</v>
      </c>
      <c r="J262" s="268">
        <f t="shared" si="205"/>
        <v>1</v>
      </c>
      <c r="K262" s="269">
        <f t="shared" si="206"/>
        <v>1.06</v>
      </c>
      <c r="L262" s="319">
        <f t="shared" si="229"/>
        <v>1.03</v>
      </c>
      <c r="M262" s="271">
        <f t="shared" si="207"/>
        <v>24603357.52112674</v>
      </c>
      <c r="N262" s="271">
        <f t="shared" si="208"/>
        <v>27731914.957414355</v>
      </c>
      <c r="O262" s="271">
        <f t="shared" si="209"/>
        <v>29442358.790800005</v>
      </c>
      <c r="P262" s="271">
        <f t="shared" si="210"/>
        <v>31258299.057146005</v>
      </c>
      <c r="Q262" s="272">
        <f t="shared" si="211"/>
        <v>29442358.790800005</v>
      </c>
      <c r="R262" s="271">
        <f t="shared" si="211"/>
        <v>31258299.057146005</v>
      </c>
      <c r="S262" s="271">
        <f t="shared" si="212"/>
        <v>33186242.545596864</v>
      </c>
      <c r="T262" s="271"/>
      <c r="U262" s="271">
        <f t="shared" si="213"/>
        <v>2214302176.9014068</v>
      </c>
      <c r="V262" s="271">
        <f t="shared" si="214"/>
        <v>2495872346.1672921</v>
      </c>
      <c r="W262" s="271">
        <f t="shared" si="215"/>
        <v>2649812291.1720004</v>
      </c>
      <c r="X262" s="272">
        <f t="shared" si="216"/>
        <v>2813246915.1431403</v>
      </c>
      <c r="Y262" s="272">
        <f t="shared" si="217"/>
        <v>2649812291.1720004</v>
      </c>
      <c r="Z262" s="271">
        <f t="shared" si="218"/>
        <v>2813246915.1431403</v>
      </c>
      <c r="AA262" s="271">
        <f t="shared" si="223"/>
        <v>2986761829.1037178</v>
      </c>
      <c r="AB262" s="271"/>
      <c r="AC262" s="33" t="str">
        <f t="shared" si="219"/>
        <v>BERTAHAP</v>
      </c>
      <c r="AD262" s="273">
        <f t="shared" si="220"/>
        <v>0</v>
      </c>
      <c r="AE262" s="274">
        <v>2</v>
      </c>
      <c r="AF262" s="275"/>
      <c r="AG262" s="271" t="e">
        <f>IF(AF262&gt;#REF!,"LB","KR")</f>
        <v>#REF!</v>
      </c>
      <c r="AH262" s="275">
        <v>2435733000</v>
      </c>
      <c r="AI262" s="275">
        <v>2745460000</v>
      </c>
      <c r="AJ262" s="275">
        <v>2914794000</v>
      </c>
      <c r="AK262" s="276">
        <v>3094572000</v>
      </c>
      <c r="AL262" s="276">
        <v>2914794000</v>
      </c>
      <c r="AM262" s="275">
        <v>3094572000</v>
      </c>
      <c r="AN262" s="275">
        <f t="shared" si="227"/>
        <v>3285439000</v>
      </c>
      <c r="AO262" s="16"/>
      <c r="AP262" s="16"/>
      <c r="AQ262" s="278">
        <f t="shared" si="221"/>
        <v>-962714.9741999954</v>
      </c>
      <c r="AR262" s="279"/>
      <c r="AS262" s="280"/>
      <c r="AT262" s="280"/>
      <c r="AU262" s="280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328"/>
      <c r="BT262" s="16"/>
      <c r="BU262" s="16"/>
      <c r="BV262" s="279"/>
      <c r="BW262" s="16"/>
      <c r="BX262" s="16"/>
      <c r="BY262" s="16"/>
      <c r="BZ262" s="16"/>
      <c r="CA262" s="16"/>
      <c r="CB262" s="16"/>
      <c r="CC262" s="16"/>
      <c r="CD262" s="16"/>
      <c r="CE262" s="16"/>
      <c r="CF262" s="43">
        <f t="shared" si="224"/>
        <v>3089681640</v>
      </c>
      <c r="CG262" s="197">
        <f t="shared" si="224"/>
        <v>3280246320</v>
      </c>
    </row>
    <row r="263" spans="1:85">
      <c r="A263" s="3">
        <f t="shared" si="222"/>
        <v>224</v>
      </c>
      <c r="B263" s="263">
        <v>5</v>
      </c>
      <c r="C263" s="264" t="s">
        <v>185</v>
      </c>
      <c r="D263" s="299">
        <v>15</v>
      </c>
      <c r="E263" s="266"/>
      <c r="F263" s="41" t="s">
        <v>64</v>
      </c>
      <c r="G263" s="267">
        <f t="shared" si="202"/>
        <v>101</v>
      </c>
      <c r="H263" s="267">
        <f t="shared" si="203"/>
        <v>90</v>
      </c>
      <c r="I263" s="268">
        <f t="shared" si="204"/>
        <v>26966806</v>
      </c>
      <c r="J263" s="268">
        <f t="shared" si="205"/>
        <v>1</v>
      </c>
      <c r="K263" s="269">
        <f t="shared" si="206"/>
        <v>1.06</v>
      </c>
      <c r="L263" s="319">
        <f t="shared" si="229"/>
        <v>1.03</v>
      </c>
      <c r="M263" s="271">
        <f t="shared" si="207"/>
        <v>24603357.52112674</v>
      </c>
      <c r="N263" s="271">
        <f t="shared" si="208"/>
        <v>27731914.957414355</v>
      </c>
      <c r="O263" s="271">
        <f t="shared" si="209"/>
        <v>29442358.790800005</v>
      </c>
      <c r="P263" s="271">
        <f t="shared" si="210"/>
        <v>31258299.057146005</v>
      </c>
      <c r="Q263" s="272">
        <f t="shared" si="211"/>
        <v>29442358.790800005</v>
      </c>
      <c r="R263" s="271">
        <f t="shared" si="211"/>
        <v>31258299.057146005</v>
      </c>
      <c r="S263" s="271">
        <f t="shared" si="212"/>
        <v>33186242.545596864</v>
      </c>
      <c r="T263" s="271"/>
      <c r="U263" s="271">
        <f t="shared" si="213"/>
        <v>2214302176.9014068</v>
      </c>
      <c r="V263" s="271">
        <f t="shared" si="214"/>
        <v>2495872346.1672921</v>
      </c>
      <c r="W263" s="271">
        <f t="shared" si="215"/>
        <v>2649812291.1720004</v>
      </c>
      <c r="X263" s="272">
        <f t="shared" si="216"/>
        <v>2813246915.1431403</v>
      </c>
      <c r="Y263" s="272">
        <f t="shared" si="217"/>
        <v>2649812291.1720004</v>
      </c>
      <c r="Z263" s="271">
        <f t="shared" si="218"/>
        <v>2813246915.1431403</v>
      </c>
      <c r="AA263" s="271">
        <f t="shared" si="223"/>
        <v>2986761829.1037178</v>
      </c>
      <c r="AB263" s="271"/>
      <c r="AC263" s="33" t="str">
        <f t="shared" si="219"/>
        <v>BERTAHAP</v>
      </c>
      <c r="AD263" s="273">
        <f t="shared" si="220"/>
        <v>0</v>
      </c>
      <c r="AE263" s="274">
        <v>2</v>
      </c>
      <c r="AF263" s="275"/>
      <c r="AG263" s="271" t="e">
        <f>IF(AF263&gt;#REF!,"LB","KR")</f>
        <v>#REF!</v>
      </c>
      <c r="AH263" s="275">
        <v>2435733000</v>
      </c>
      <c r="AI263" s="275">
        <v>2745460000</v>
      </c>
      <c r="AJ263" s="275">
        <v>2914794000</v>
      </c>
      <c r="AK263" s="276">
        <v>3094572000</v>
      </c>
      <c r="AL263" s="276">
        <v>2914794000</v>
      </c>
      <c r="AM263" s="275">
        <v>3094572000</v>
      </c>
      <c r="AN263" s="275">
        <f t="shared" si="227"/>
        <v>3285439000</v>
      </c>
      <c r="AO263" s="16"/>
      <c r="AP263" s="16"/>
      <c r="AQ263" s="278">
        <f t="shared" si="221"/>
        <v>-962714.9741999954</v>
      </c>
      <c r="AR263" s="279"/>
      <c r="AS263" s="280"/>
      <c r="AT263" s="280"/>
      <c r="AU263" s="280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328"/>
      <c r="BT263" s="16"/>
      <c r="BU263" s="16"/>
      <c r="BV263" s="279"/>
      <c r="BW263" s="16"/>
      <c r="BX263" s="16"/>
      <c r="BY263" s="16"/>
      <c r="BZ263" s="16"/>
      <c r="CA263" s="16"/>
      <c r="CB263" s="16"/>
      <c r="CC263" s="16"/>
      <c r="CD263" s="16"/>
      <c r="CE263" s="16"/>
      <c r="CF263" s="43">
        <f t="shared" si="224"/>
        <v>3089681640</v>
      </c>
      <c r="CG263" s="197">
        <f t="shared" si="224"/>
        <v>3280246320</v>
      </c>
    </row>
    <row r="264" spans="1:85">
      <c r="A264" s="3">
        <f t="shared" si="222"/>
        <v>225</v>
      </c>
      <c r="B264" s="263">
        <v>6</v>
      </c>
      <c r="C264" s="264" t="s">
        <v>185</v>
      </c>
      <c r="D264" s="299">
        <v>17</v>
      </c>
      <c r="E264" s="266"/>
      <c r="F264" s="41" t="s">
        <v>67</v>
      </c>
      <c r="G264" s="267">
        <f t="shared" si="202"/>
        <v>85</v>
      </c>
      <c r="H264" s="267">
        <f t="shared" si="203"/>
        <v>74</v>
      </c>
      <c r="I264" s="268">
        <f t="shared" si="204"/>
        <v>26966806</v>
      </c>
      <c r="J264" s="268">
        <f t="shared" si="205"/>
        <v>1</v>
      </c>
      <c r="K264" s="269">
        <f t="shared" si="206"/>
        <v>1.06</v>
      </c>
      <c r="L264" s="319">
        <f t="shared" si="229"/>
        <v>1.03</v>
      </c>
      <c r="M264" s="271">
        <f t="shared" si="207"/>
        <v>24603357.52112674</v>
      </c>
      <c r="N264" s="271">
        <f t="shared" si="208"/>
        <v>27731914.957414355</v>
      </c>
      <c r="O264" s="271">
        <f t="shared" si="209"/>
        <v>29442358.790800005</v>
      </c>
      <c r="P264" s="271">
        <f t="shared" si="210"/>
        <v>31258299.057146005</v>
      </c>
      <c r="Q264" s="272">
        <f t="shared" si="211"/>
        <v>29442358.790800005</v>
      </c>
      <c r="R264" s="271">
        <f t="shared" si="211"/>
        <v>31258299.057146005</v>
      </c>
      <c r="S264" s="271">
        <f t="shared" si="212"/>
        <v>33186242.545596864</v>
      </c>
      <c r="T264" s="271"/>
      <c r="U264" s="271">
        <f t="shared" si="213"/>
        <v>1820648456.5633788</v>
      </c>
      <c r="V264" s="271">
        <f t="shared" si="214"/>
        <v>2052161706.8486624</v>
      </c>
      <c r="W264" s="271">
        <f t="shared" si="215"/>
        <v>2178734550.5192003</v>
      </c>
      <c r="X264" s="272">
        <f t="shared" si="216"/>
        <v>2313114130.2288046</v>
      </c>
      <c r="Y264" s="272">
        <f t="shared" si="217"/>
        <v>2178734550.5192003</v>
      </c>
      <c r="Z264" s="271">
        <f t="shared" si="218"/>
        <v>2313114130.2288046</v>
      </c>
      <c r="AA264" s="271">
        <f t="shared" si="223"/>
        <v>2455781948.3741679</v>
      </c>
      <c r="AB264" s="271"/>
      <c r="AC264" s="33" t="str">
        <f t="shared" si="219"/>
        <v>BERTAHAP</v>
      </c>
      <c r="AD264" s="273">
        <f t="shared" si="220"/>
        <v>0</v>
      </c>
      <c r="AE264" s="274">
        <v>2</v>
      </c>
      <c r="AF264" s="275"/>
      <c r="AG264" s="271" t="e">
        <f>IF(AF264&gt;#REF!,"LB","KR")</f>
        <v>#REF!</v>
      </c>
      <c r="AH264" s="275">
        <v>2002714000</v>
      </c>
      <c r="AI264" s="275">
        <v>2257378000</v>
      </c>
      <c r="AJ264" s="275">
        <v>2396609000</v>
      </c>
      <c r="AK264" s="276">
        <v>2544426000</v>
      </c>
      <c r="AL264" s="276">
        <v>2396609000</v>
      </c>
      <c r="AM264" s="275">
        <v>2544426000</v>
      </c>
      <c r="AN264" s="275">
        <f t="shared" si="227"/>
        <v>2701361000</v>
      </c>
      <c r="AO264" s="16"/>
      <c r="AP264" s="16"/>
      <c r="AQ264" s="278">
        <f t="shared" si="221"/>
        <v>-962714.9741999954</v>
      </c>
      <c r="AR264" s="279"/>
      <c r="AS264" s="280"/>
      <c r="AT264" s="280"/>
      <c r="AU264" s="280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328"/>
      <c r="BT264" s="16"/>
      <c r="BU264" s="16"/>
      <c r="BV264" s="279"/>
      <c r="BW264" s="16"/>
      <c r="BX264" s="16"/>
      <c r="BY264" s="16"/>
      <c r="BZ264" s="16"/>
      <c r="CA264" s="16"/>
      <c r="CB264" s="16"/>
      <c r="CC264" s="16"/>
      <c r="CD264" s="16"/>
      <c r="CE264" s="16"/>
      <c r="CF264" s="43">
        <f t="shared" si="224"/>
        <v>2540405540</v>
      </c>
      <c r="CG264" s="197">
        <f t="shared" si="224"/>
        <v>2697091560</v>
      </c>
    </row>
    <row r="265" spans="1:85">
      <c r="A265" s="3">
        <f t="shared" si="222"/>
        <v>226</v>
      </c>
      <c r="B265" s="263">
        <v>7</v>
      </c>
      <c r="C265" s="264" t="s">
        <v>185</v>
      </c>
      <c r="D265" s="299">
        <v>19</v>
      </c>
      <c r="E265" s="266"/>
      <c r="F265" s="41" t="s">
        <v>78</v>
      </c>
      <c r="G265" s="267">
        <f t="shared" si="202"/>
        <v>138</v>
      </c>
      <c r="H265" s="267">
        <f t="shared" si="203"/>
        <v>120</v>
      </c>
      <c r="I265" s="268">
        <f t="shared" si="204"/>
        <v>26966806</v>
      </c>
      <c r="J265" s="268">
        <f t="shared" si="205"/>
        <v>1</v>
      </c>
      <c r="K265" s="269">
        <f t="shared" si="206"/>
        <v>1.06</v>
      </c>
      <c r="L265" s="319">
        <f t="shared" si="229"/>
        <v>1.03</v>
      </c>
      <c r="M265" s="271">
        <f t="shared" si="207"/>
        <v>24603357.52112674</v>
      </c>
      <c r="N265" s="271">
        <f t="shared" si="208"/>
        <v>27731914.957414355</v>
      </c>
      <c r="O265" s="271">
        <f t="shared" si="209"/>
        <v>29442358.790800005</v>
      </c>
      <c r="P265" s="271">
        <f t="shared" si="210"/>
        <v>31258299.057146005</v>
      </c>
      <c r="Q265" s="272">
        <f t="shared" si="211"/>
        <v>29442358.790800005</v>
      </c>
      <c r="R265" s="271">
        <f t="shared" si="211"/>
        <v>31258299.057146005</v>
      </c>
      <c r="S265" s="271">
        <f t="shared" si="212"/>
        <v>33186242.545596864</v>
      </c>
      <c r="T265" s="271"/>
      <c r="U265" s="271">
        <f t="shared" si="213"/>
        <v>2952402902.5352087</v>
      </c>
      <c r="V265" s="271">
        <f t="shared" si="214"/>
        <v>3327829794.8897228</v>
      </c>
      <c r="W265" s="271">
        <f t="shared" si="215"/>
        <v>3533083054.8960009</v>
      </c>
      <c r="X265" s="272">
        <f t="shared" si="216"/>
        <v>3750995886.8575206</v>
      </c>
      <c r="Y265" s="272">
        <f t="shared" si="217"/>
        <v>3533083054.8960009</v>
      </c>
      <c r="Z265" s="271">
        <f t="shared" si="218"/>
        <v>3750995886.8575206</v>
      </c>
      <c r="AA265" s="271">
        <f t="shared" si="223"/>
        <v>3982349105.4716239</v>
      </c>
      <c r="AB265" s="271"/>
      <c r="AC265" s="33" t="str">
        <f t="shared" si="219"/>
        <v>BERTAHAP</v>
      </c>
      <c r="AD265" s="273">
        <f t="shared" si="220"/>
        <v>0</v>
      </c>
      <c r="AE265" s="274">
        <v>2</v>
      </c>
      <c r="AF265" s="275"/>
      <c r="AG265" s="271" t="e">
        <f>IF(AF265&gt;#REF!,"LB","KR")</f>
        <v>#REF!</v>
      </c>
      <c r="AH265" s="275">
        <v>3247644000</v>
      </c>
      <c r="AI265" s="275">
        <v>3660613000</v>
      </c>
      <c r="AJ265" s="275">
        <v>3886392000</v>
      </c>
      <c r="AK265" s="276">
        <v>4126096000</v>
      </c>
      <c r="AL265" s="276">
        <v>3886392000</v>
      </c>
      <c r="AM265" s="275">
        <v>4126096000</v>
      </c>
      <c r="AN265" s="275">
        <f t="shared" si="227"/>
        <v>4380585000</v>
      </c>
      <c r="AO265" s="16"/>
      <c r="AP265" s="16"/>
      <c r="AQ265" s="278">
        <f t="shared" si="221"/>
        <v>-962714.9741999954</v>
      </c>
      <c r="AR265" s="279"/>
      <c r="AS265" s="280"/>
      <c r="AT265" s="280"/>
      <c r="AU265" s="280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328"/>
      <c r="BT265" s="16"/>
      <c r="BU265" s="16"/>
      <c r="BV265" s="279"/>
      <c r="BW265" s="16"/>
      <c r="BX265" s="16"/>
      <c r="BY265" s="16"/>
      <c r="BZ265" s="16"/>
      <c r="CA265" s="16"/>
      <c r="CB265" s="16"/>
      <c r="CC265" s="16"/>
      <c r="CD265" s="16"/>
      <c r="CE265" s="16"/>
      <c r="CF265" s="43">
        <f t="shared" si="224"/>
        <v>4119575520</v>
      </c>
      <c r="CG265" s="197">
        <f t="shared" si="224"/>
        <v>4373661760</v>
      </c>
    </row>
    <row r="266" spans="1:85">
      <c r="A266" s="3">
        <f t="shared" si="222"/>
        <v>227</v>
      </c>
      <c r="B266" s="263">
        <v>8</v>
      </c>
      <c r="C266" s="264" t="s">
        <v>185</v>
      </c>
      <c r="D266" s="299">
        <v>21</v>
      </c>
      <c r="E266" s="266"/>
      <c r="F266" s="41" t="s">
        <v>84</v>
      </c>
      <c r="G266" s="267">
        <f t="shared" si="202"/>
        <v>132</v>
      </c>
      <c r="H266" s="267">
        <f t="shared" si="203"/>
        <v>112</v>
      </c>
      <c r="I266" s="268">
        <f t="shared" si="204"/>
        <v>26966806</v>
      </c>
      <c r="J266" s="268">
        <f t="shared" si="205"/>
        <v>3</v>
      </c>
      <c r="K266" s="269">
        <f t="shared" si="206"/>
        <v>1.1000000000000001</v>
      </c>
      <c r="L266" s="319">
        <f t="shared" si="229"/>
        <v>1.03</v>
      </c>
      <c r="M266" s="271">
        <f t="shared" si="207"/>
        <v>25531786.106829632</v>
      </c>
      <c r="N266" s="271">
        <f t="shared" si="208"/>
        <v>28778402.314297915</v>
      </c>
      <c r="O266" s="271">
        <f t="shared" si="209"/>
        <v>30553391.198000003</v>
      </c>
      <c r="P266" s="271">
        <f t="shared" si="210"/>
        <v>32437857.512132645</v>
      </c>
      <c r="Q266" s="272">
        <f t="shared" si="211"/>
        <v>30553391.198000003</v>
      </c>
      <c r="R266" s="271">
        <f t="shared" si="211"/>
        <v>32437857.512132645</v>
      </c>
      <c r="S266" s="271">
        <f t="shared" si="212"/>
        <v>34438553.585053347</v>
      </c>
      <c r="T266" s="271"/>
      <c r="U266" s="271">
        <f t="shared" si="213"/>
        <v>2859560043.9649186</v>
      </c>
      <c r="V266" s="271">
        <f t="shared" si="214"/>
        <v>3223181059.2013664</v>
      </c>
      <c r="W266" s="271">
        <f t="shared" si="215"/>
        <v>3421979814.1760001</v>
      </c>
      <c r="X266" s="272">
        <f t="shared" si="216"/>
        <v>3633040041.3588562</v>
      </c>
      <c r="Y266" s="272">
        <f t="shared" si="217"/>
        <v>3421979814.1760001</v>
      </c>
      <c r="Z266" s="271">
        <f t="shared" si="218"/>
        <v>3633040041.3588562</v>
      </c>
      <c r="AA266" s="271">
        <f t="shared" si="223"/>
        <v>3857118001.5259748</v>
      </c>
      <c r="AB266" s="271"/>
      <c r="AC266" s="33" t="str">
        <f t="shared" si="219"/>
        <v>BERTAHAP</v>
      </c>
      <c r="AD266" s="273">
        <f t="shared" si="220"/>
        <v>0</v>
      </c>
      <c r="AE266" s="274">
        <v>2</v>
      </c>
      <c r="AF266" s="275"/>
      <c r="AG266" s="271" t="e">
        <f>IF(AF266&gt;#REF!,"LB","KR")</f>
        <v>#REF!</v>
      </c>
      <c r="AH266" s="275">
        <v>3145517000</v>
      </c>
      <c r="AI266" s="275">
        <v>3545500000</v>
      </c>
      <c r="AJ266" s="275">
        <v>3764178000</v>
      </c>
      <c r="AK266" s="276">
        <v>3996345000</v>
      </c>
      <c r="AL266" s="276">
        <v>3764178000</v>
      </c>
      <c r="AM266" s="275">
        <v>3996345000</v>
      </c>
      <c r="AN266" s="275">
        <f t="shared" si="227"/>
        <v>4242830000</v>
      </c>
      <c r="AO266" s="16"/>
      <c r="AP266" s="16"/>
      <c r="AQ266" s="278">
        <f t="shared" si="221"/>
        <v>148317.43300000206</v>
      </c>
      <c r="AR266" s="279"/>
      <c r="AS266" s="280"/>
      <c r="AT266" s="280"/>
      <c r="AU266" s="280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328"/>
      <c r="BT266" s="16"/>
      <c r="BU266" s="16"/>
      <c r="BV266" s="279"/>
      <c r="BW266" s="16"/>
      <c r="BX266" s="16"/>
      <c r="BY266" s="16"/>
      <c r="BZ266" s="16"/>
      <c r="CA266" s="16"/>
      <c r="CB266" s="16"/>
      <c r="CC266" s="16"/>
      <c r="CD266" s="16"/>
      <c r="CE266" s="16"/>
      <c r="CF266" s="43">
        <f t="shared" si="224"/>
        <v>3990028680</v>
      </c>
      <c r="CG266" s="197">
        <f t="shared" si="224"/>
        <v>4236125700</v>
      </c>
    </row>
    <row r="267" spans="1:85">
      <c r="A267" s="3">
        <f t="shared" si="222"/>
        <v>228</v>
      </c>
      <c r="B267" s="263">
        <v>1</v>
      </c>
      <c r="C267" s="264" t="s">
        <v>186</v>
      </c>
      <c r="D267" s="265" t="s">
        <v>19</v>
      </c>
      <c r="E267" s="266"/>
      <c r="F267" s="41" t="s">
        <v>72</v>
      </c>
      <c r="G267" s="267">
        <f t="shared" si="202"/>
        <v>175</v>
      </c>
      <c r="H267" s="267">
        <f t="shared" si="203"/>
        <v>156</v>
      </c>
      <c r="I267" s="268">
        <f t="shared" si="204"/>
        <v>26966806</v>
      </c>
      <c r="J267" s="268">
        <f t="shared" si="205"/>
        <v>5</v>
      </c>
      <c r="K267" s="269">
        <f t="shared" si="206"/>
        <v>1.08</v>
      </c>
      <c r="L267" s="270">
        <f>SUMIF($AN$4:$AN$22,D267,$AW$4:$AW$22)</f>
        <v>1.0149999999999999</v>
      </c>
      <c r="M267" s="271">
        <f t="shared" si="207"/>
        <v>24702510.0885319</v>
      </c>
      <c r="N267" s="271">
        <f t="shared" si="208"/>
        <v>27843675.743100945</v>
      </c>
      <c r="O267" s="271">
        <f t="shared" si="209"/>
        <v>29561012.737199999</v>
      </c>
      <c r="P267" s="271">
        <f t="shared" si="210"/>
        <v>31384271.319329038</v>
      </c>
      <c r="Q267" s="272">
        <f t="shared" si="211"/>
        <v>29561012.737199999</v>
      </c>
      <c r="R267" s="271">
        <f t="shared" si="211"/>
        <v>31384271.319329038</v>
      </c>
      <c r="S267" s="271">
        <f t="shared" si="212"/>
        <v>33319984.501266968</v>
      </c>
      <c r="T267" s="271"/>
      <c r="U267" s="271">
        <f t="shared" si="213"/>
        <v>3853591573.8109765</v>
      </c>
      <c r="V267" s="271">
        <f t="shared" si="214"/>
        <v>4343613415.9237471</v>
      </c>
      <c r="W267" s="271">
        <f t="shared" si="215"/>
        <v>4611517987.0031996</v>
      </c>
      <c r="X267" s="272">
        <f t="shared" si="216"/>
        <v>4895946325.8153296</v>
      </c>
      <c r="Y267" s="272">
        <f t="shared" si="217"/>
        <v>4611517987.0031996</v>
      </c>
      <c r="Z267" s="271">
        <f t="shared" si="218"/>
        <v>4895946325.8153296</v>
      </c>
      <c r="AA267" s="271">
        <f t="shared" si="223"/>
        <v>5197917582.1976471</v>
      </c>
      <c r="AB267" s="271"/>
      <c r="AC267" s="33" t="str">
        <f t="shared" si="219"/>
        <v>BERTAHAP</v>
      </c>
      <c r="AD267" s="273">
        <f t="shared" si="220"/>
        <v>0</v>
      </c>
      <c r="AE267" s="274">
        <v>2</v>
      </c>
      <c r="AF267" s="275"/>
      <c r="AG267" s="271" t="e">
        <f>IF(AF267&gt;#REF!,"LB","KR")</f>
        <v>#REF!</v>
      </c>
      <c r="AH267" s="275">
        <v>4238951000</v>
      </c>
      <c r="AI267" s="275">
        <v>4777975000</v>
      </c>
      <c r="AJ267" s="275">
        <v>5072670000</v>
      </c>
      <c r="AK267" s="276">
        <v>5385541000</v>
      </c>
      <c r="AL267" s="276">
        <v>5072670000</v>
      </c>
      <c r="AM267" s="275">
        <v>5385541000</v>
      </c>
      <c r="AN267" s="275">
        <f t="shared" si="227"/>
        <v>5717710000</v>
      </c>
      <c r="AO267" s="16"/>
      <c r="AP267" s="16"/>
      <c r="AQ267" s="278">
        <f t="shared" si="221"/>
        <v>-844061.0278000012</v>
      </c>
      <c r="AR267" s="279"/>
      <c r="AS267" s="280"/>
      <c r="AT267" s="280"/>
      <c r="AU267" s="280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328"/>
      <c r="BT267" s="16"/>
      <c r="BU267" s="16"/>
      <c r="BV267" s="279"/>
      <c r="BW267" s="16"/>
      <c r="BX267" s="16"/>
      <c r="BY267" s="16"/>
      <c r="BZ267" s="16"/>
      <c r="CA267" s="16"/>
      <c r="CB267" s="16"/>
      <c r="CC267" s="16"/>
      <c r="CD267" s="16"/>
      <c r="CE267" s="16"/>
      <c r="CF267" s="43">
        <f t="shared" si="224"/>
        <v>5377030200</v>
      </c>
      <c r="CG267" s="197">
        <f t="shared" si="224"/>
        <v>5708673460</v>
      </c>
    </row>
    <row r="268" spans="1:85">
      <c r="A268" s="3">
        <f t="shared" si="222"/>
        <v>229</v>
      </c>
      <c r="B268" s="263">
        <v>2</v>
      </c>
      <c r="C268" s="264" t="s">
        <v>186</v>
      </c>
      <c r="D268" s="265" t="s">
        <v>29</v>
      </c>
      <c r="E268" s="266"/>
      <c r="F268" s="41" t="s">
        <v>74</v>
      </c>
      <c r="G268" s="267">
        <f t="shared" si="202"/>
        <v>85</v>
      </c>
      <c r="H268" s="267">
        <f t="shared" si="203"/>
        <v>74</v>
      </c>
      <c r="I268" s="268">
        <f t="shared" si="204"/>
        <v>26966806</v>
      </c>
      <c r="J268" s="268">
        <f t="shared" si="205"/>
        <v>1</v>
      </c>
      <c r="K268" s="269">
        <f t="shared" si="206"/>
        <v>1.06</v>
      </c>
      <c r="L268" s="270">
        <f>SUMIF($AN$4:$AN$22,D268,$AW$4:$AW$22)</f>
        <v>1.0149999999999999</v>
      </c>
      <c r="M268" s="271">
        <f t="shared" si="207"/>
        <v>24245056.198003531</v>
      </c>
      <c r="N268" s="271">
        <f t="shared" si="208"/>
        <v>27328052.118228704</v>
      </c>
      <c r="O268" s="271">
        <f t="shared" si="209"/>
        <v>29013586.575399999</v>
      </c>
      <c r="P268" s="271">
        <f t="shared" si="210"/>
        <v>30803081.109711833</v>
      </c>
      <c r="Q268" s="272">
        <f t="shared" si="211"/>
        <v>29013586.575399999</v>
      </c>
      <c r="R268" s="271">
        <f t="shared" si="211"/>
        <v>30803081.109711833</v>
      </c>
      <c r="S268" s="271">
        <f t="shared" si="212"/>
        <v>32702947.751243506</v>
      </c>
      <c r="T268" s="271"/>
      <c r="U268" s="271">
        <f t="shared" si="213"/>
        <v>1794134158.6522613</v>
      </c>
      <c r="V268" s="271">
        <f t="shared" si="214"/>
        <v>2022275856.748924</v>
      </c>
      <c r="W268" s="271">
        <f t="shared" si="215"/>
        <v>2147005406.5795999</v>
      </c>
      <c r="X268" s="272">
        <f t="shared" si="216"/>
        <v>2279428002.1186757</v>
      </c>
      <c r="Y268" s="272">
        <f t="shared" si="217"/>
        <v>2147005406.5795999</v>
      </c>
      <c r="Z268" s="271">
        <f t="shared" si="218"/>
        <v>2279428002.1186757</v>
      </c>
      <c r="AA268" s="271">
        <f t="shared" si="223"/>
        <v>2420018133.5920196</v>
      </c>
      <c r="AB268" s="271"/>
      <c r="AC268" s="33" t="str">
        <f t="shared" si="219"/>
        <v>BERTAHAP</v>
      </c>
      <c r="AD268" s="273">
        <f t="shared" si="220"/>
        <v>0</v>
      </c>
      <c r="AE268" s="274">
        <v>2</v>
      </c>
      <c r="AF268" s="275"/>
      <c r="AG268" s="271" t="e">
        <f>IF(AF268&gt;#REF!,"LB","KR")</f>
        <v>#REF!</v>
      </c>
      <c r="AH268" s="275">
        <v>1973548000</v>
      </c>
      <c r="AI268" s="275">
        <v>2224504000</v>
      </c>
      <c r="AJ268" s="275">
        <v>2361706000</v>
      </c>
      <c r="AK268" s="276">
        <v>2507371000</v>
      </c>
      <c r="AL268" s="276">
        <v>2361706000</v>
      </c>
      <c r="AM268" s="275">
        <v>2507371000</v>
      </c>
      <c r="AN268" s="275">
        <f t="shared" si="227"/>
        <v>2662020000</v>
      </c>
      <c r="AO268" s="16"/>
      <c r="AP268" s="16"/>
      <c r="AQ268" s="278">
        <f t="shared" si="221"/>
        <v>-1391487.189600002</v>
      </c>
      <c r="AR268" s="279"/>
      <c r="AS268" s="280"/>
      <c r="AT268" s="280"/>
      <c r="AU268" s="280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328"/>
      <c r="BT268" s="16"/>
      <c r="BU268" s="16"/>
      <c r="BV268" s="279"/>
      <c r="BW268" s="16"/>
      <c r="BX268" s="16"/>
      <c r="BY268" s="16"/>
      <c r="BZ268" s="16"/>
      <c r="CA268" s="16"/>
      <c r="CB268" s="16"/>
      <c r="CC268" s="16"/>
      <c r="CD268" s="16"/>
      <c r="CE268" s="16"/>
      <c r="CF268" s="43">
        <f t="shared" si="224"/>
        <v>2503408360</v>
      </c>
      <c r="CG268" s="197">
        <f t="shared" si="224"/>
        <v>2657813260</v>
      </c>
    </row>
    <row r="269" spans="1:85">
      <c r="A269" s="3">
        <f t="shared" si="222"/>
        <v>230</v>
      </c>
      <c r="B269" s="263">
        <v>3</v>
      </c>
      <c r="C269" s="264" t="s">
        <v>186</v>
      </c>
      <c r="D269" s="265" t="s">
        <v>32</v>
      </c>
      <c r="E269" s="266"/>
      <c r="F269" s="41" t="s">
        <v>56</v>
      </c>
      <c r="G269" s="267">
        <f t="shared" si="202"/>
        <v>85</v>
      </c>
      <c r="H269" s="267">
        <f t="shared" si="203"/>
        <v>74</v>
      </c>
      <c r="I269" s="268">
        <f t="shared" si="204"/>
        <v>26966806</v>
      </c>
      <c r="J269" s="268">
        <f t="shared" si="205"/>
        <v>1</v>
      </c>
      <c r="K269" s="269">
        <f t="shared" si="206"/>
        <v>1.06</v>
      </c>
      <c r="L269" s="270">
        <f>SUMIF($AN$4:$AN$22,D269,$AW$4:$AW$22)</f>
        <v>1.0149999999999999</v>
      </c>
      <c r="M269" s="271">
        <f t="shared" si="207"/>
        <v>24245056.198003531</v>
      </c>
      <c r="N269" s="271">
        <f t="shared" si="208"/>
        <v>27328052.118228704</v>
      </c>
      <c r="O269" s="271">
        <f t="shared" si="209"/>
        <v>29013586.575399999</v>
      </c>
      <c r="P269" s="271">
        <f t="shared" si="210"/>
        <v>30803081.109711833</v>
      </c>
      <c r="Q269" s="272">
        <f t="shared" si="211"/>
        <v>29013586.575399999</v>
      </c>
      <c r="R269" s="271">
        <f t="shared" si="211"/>
        <v>30803081.109711833</v>
      </c>
      <c r="S269" s="271">
        <f t="shared" si="212"/>
        <v>32702947.751243506</v>
      </c>
      <c r="T269" s="271"/>
      <c r="U269" s="271">
        <f t="shared" si="213"/>
        <v>1794134158.6522613</v>
      </c>
      <c r="V269" s="271">
        <f t="shared" si="214"/>
        <v>2022275856.748924</v>
      </c>
      <c r="W269" s="271">
        <f t="shared" si="215"/>
        <v>2147005406.5795999</v>
      </c>
      <c r="X269" s="272">
        <f t="shared" si="216"/>
        <v>2279428002.1186757</v>
      </c>
      <c r="Y269" s="272">
        <f t="shared" si="217"/>
        <v>2147005406.5795999</v>
      </c>
      <c r="Z269" s="271">
        <f t="shared" si="218"/>
        <v>2279428002.1186757</v>
      </c>
      <c r="AA269" s="271">
        <f t="shared" si="223"/>
        <v>2420018133.5920196</v>
      </c>
      <c r="AB269" s="271"/>
      <c r="AC269" s="33" t="str">
        <f t="shared" si="219"/>
        <v>BERTAHAP</v>
      </c>
      <c r="AD269" s="273">
        <f t="shared" si="220"/>
        <v>0</v>
      </c>
      <c r="AE269" s="274">
        <v>2</v>
      </c>
      <c r="AF269" s="275"/>
      <c r="AG269" s="271" t="e">
        <f>IF(AF269&gt;#REF!,"LB","KR")</f>
        <v>#REF!</v>
      </c>
      <c r="AH269" s="275">
        <v>1973548000</v>
      </c>
      <c r="AI269" s="275">
        <v>2224504000</v>
      </c>
      <c r="AJ269" s="275">
        <v>2361706000</v>
      </c>
      <c r="AK269" s="276">
        <v>2507371000</v>
      </c>
      <c r="AL269" s="276">
        <v>2361706000</v>
      </c>
      <c r="AM269" s="275">
        <v>2507371000</v>
      </c>
      <c r="AN269" s="275">
        <f t="shared" si="227"/>
        <v>2662020000</v>
      </c>
      <c r="AO269" s="16"/>
      <c r="AP269" s="16"/>
      <c r="AQ269" s="278">
        <f t="shared" si="221"/>
        <v>-1391487.189600002</v>
      </c>
      <c r="AR269" s="279"/>
      <c r="AS269" s="280"/>
      <c r="AT269" s="280"/>
      <c r="AU269" s="280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328"/>
      <c r="BT269" s="16"/>
      <c r="BU269" s="16"/>
      <c r="BV269" s="279"/>
      <c r="BW269" s="16"/>
      <c r="BX269" s="16"/>
      <c r="BY269" s="16"/>
      <c r="BZ269" s="16"/>
      <c r="CA269" s="16"/>
      <c r="CB269" s="16"/>
      <c r="CC269" s="16"/>
      <c r="CD269" s="16"/>
      <c r="CE269" s="16"/>
      <c r="CF269" s="43">
        <f t="shared" si="224"/>
        <v>2503408360</v>
      </c>
      <c r="CG269" s="197">
        <f t="shared" si="224"/>
        <v>2657813260</v>
      </c>
    </row>
    <row r="270" spans="1:85">
      <c r="A270" s="3">
        <f t="shared" si="222"/>
        <v>231</v>
      </c>
      <c r="B270" s="263">
        <v>4</v>
      </c>
      <c r="C270" s="264" t="s">
        <v>186</v>
      </c>
      <c r="D270" s="265" t="s">
        <v>38</v>
      </c>
      <c r="E270" s="266"/>
      <c r="F270" s="41" t="s">
        <v>58</v>
      </c>
      <c r="G270" s="267">
        <f t="shared" si="202"/>
        <v>101</v>
      </c>
      <c r="H270" s="267">
        <f t="shared" si="203"/>
        <v>90</v>
      </c>
      <c r="I270" s="268">
        <f t="shared" si="204"/>
        <v>26966806</v>
      </c>
      <c r="J270" s="268">
        <f t="shared" si="205"/>
        <v>1</v>
      </c>
      <c r="K270" s="269">
        <f t="shared" si="206"/>
        <v>1.06</v>
      </c>
      <c r="L270" s="270">
        <f>SUMIF($AN$4:$AN$22,D270,$AW$4:$AW$22)</f>
        <v>1.0149999999999999</v>
      </c>
      <c r="M270" s="271">
        <f t="shared" si="207"/>
        <v>24245056.198003531</v>
      </c>
      <c r="N270" s="271">
        <f t="shared" si="208"/>
        <v>27328052.118228704</v>
      </c>
      <c r="O270" s="271">
        <f t="shared" si="209"/>
        <v>29013586.575399999</v>
      </c>
      <c r="P270" s="271">
        <f t="shared" si="210"/>
        <v>30803081.109711833</v>
      </c>
      <c r="Q270" s="272">
        <f t="shared" si="211"/>
        <v>29013586.575399999</v>
      </c>
      <c r="R270" s="271">
        <f t="shared" si="211"/>
        <v>30803081.109711833</v>
      </c>
      <c r="S270" s="271">
        <f t="shared" si="212"/>
        <v>32702947.751243506</v>
      </c>
      <c r="T270" s="271"/>
      <c r="U270" s="271">
        <f t="shared" si="213"/>
        <v>2182055057.8203177</v>
      </c>
      <c r="V270" s="271">
        <f t="shared" si="214"/>
        <v>2459524690.6405835</v>
      </c>
      <c r="W270" s="271">
        <f t="shared" si="215"/>
        <v>2611222791.7859998</v>
      </c>
      <c r="X270" s="272">
        <f t="shared" si="216"/>
        <v>2772277299.8740649</v>
      </c>
      <c r="Y270" s="272">
        <f t="shared" si="217"/>
        <v>2611222791.7859998</v>
      </c>
      <c r="Z270" s="271">
        <f t="shared" si="218"/>
        <v>2772277299.8740649</v>
      </c>
      <c r="AA270" s="271">
        <f t="shared" si="223"/>
        <v>2943265297.6119156</v>
      </c>
      <c r="AB270" s="271"/>
      <c r="AC270" s="33" t="str">
        <f t="shared" si="219"/>
        <v>BERTAHAP</v>
      </c>
      <c r="AD270" s="273">
        <f t="shared" si="220"/>
        <v>0</v>
      </c>
      <c r="AE270" s="274">
        <v>2</v>
      </c>
      <c r="AF270" s="275"/>
      <c r="AG270" s="271" t="e">
        <f>IF(AF270&gt;#REF!,"LB","KR")</f>
        <v>#REF!</v>
      </c>
      <c r="AH270" s="275">
        <v>2400261000</v>
      </c>
      <c r="AI270" s="275">
        <v>2705478000</v>
      </c>
      <c r="AJ270" s="275">
        <v>2872346000</v>
      </c>
      <c r="AK270" s="276">
        <v>3049506000</v>
      </c>
      <c r="AL270" s="276">
        <v>2872346000</v>
      </c>
      <c r="AM270" s="275">
        <v>3049506000</v>
      </c>
      <c r="AN270" s="275">
        <f t="shared" si="227"/>
        <v>3237592000</v>
      </c>
      <c r="AO270" s="16"/>
      <c r="AP270" s="16"/>
      <c r="AQ270" s="278">
        <f t="shared" si="221"/>
        <v>-1391487.189600002</v>
      </c>
      <c r="AR270" s="279"/>
      <c r="AS270" s="280"/>
      <c r="AT270" s="280"/>
      <c r="AU270" s="280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328"/>
      <c r="BT270" s="16"/>
      <c r="BU270" s="16"/>
      <c r="BV270" s="279"/>
      <c r="BW270" s="16"/>
      <c r="BX270" s="16"/>
      <c r="BY270" s="16"/>
      <c r="BZ270" s="16"/>
      <c r="CA270" s="16"/>
      <c r="CB270" s="16"/>
      <c r="CC270" s="16"/>
      <c r="CD270" s="16"/>
      <c r="CE270" s="16"/>
      <c r="CF270" s="43">
        <f t="shared" si="224"/>
        <v>3044686760</v>
      </c>
      <c r="CG270" s="197">
        <f t="shared" si="224"/>
        <v>3232476360</v>
      </c>
    </row>
    <row r="271" spans="1:85">
      <c r="A271" s="3">
        <f t="shared" si="222"/>
        <v>232</v>
      </c>
      <c r="B271" s="263">
        <v>5</v>
      </c>
      <c r="C271" s="264" t="s">
        <v>186</v>
      </c>
      <c r="D271" s="299">
        <v>15</v>
      </c>
      <c r="E271" s="266"/>
      <c r="F271" s="41" t="s">
        <v>64</v>
      </c>
      <c r="G271" s="267">
        <f t="shared" si="202"/>
        <v>101</v>
      </c>
      <c r="H271" s="267">
        <f t="shared" si="203"/>
        <v>90</v>
      </c>
      <c r="I271" s="268">
        <f t="shared" si="204"/>
        <v>26966806</v>
      </c>
      <c r="J271" s="268">
        <f t="shared" si="205"/>
        <v>1</v>
      </c>
      <c r="K271" s="269">
        <f t="shared" si="206"/>
        <v>1.06</v>
      </c>
      <c r="L271" s="270">
        <f>SUMIF($AN$4:$AN$22,D271,$AW$4:$AW$22)</f>
        <v>1.0149999999999999</v>
      </c>
      <c r="M271" s="271">
        <f t="shared" si="207"/>
        <v>24245056.198003531</v>
      </c>
      <c r="N271" s="271">
        <f t="shared" si="208"/>
        <v>27328052.118228704</v>
      </c>
      <c r="O271" s="271">
        <f t="shared" si="209"/>
        <v>29013586.575399999</v>
      </c>
      <c r="P271" s="271">
        <f t="shared" si="210"/>
        <v>30803081.109711833</v>
      </c>
      <c r="Q271" s="272">
        <f t="shared" si="211"/>
        <v>29013586.575399999</v>
      </c>
      <c r="R271" s="271">
        <f t="shared" si="211"/>
        <v>30803081.109711833</v>
      </c>
      <c r="S271" s="271">
        <f t="shared" si="212"/>
        <v>32702947.751243506</v>
      </c>
      <c r="T271" s="271"/>
      <c r="U271" s="271">
        <f t="shared" si="213"/>
        <v>2182055057.8203177</v>
      </c>
      <c r="V271" s="271">
        <f t="shared" si="214"/>
        <v>2459524690.6405835</v>
      </c>
      <c r="W271" s="271">
        <f t="shared" si="215"/>
        <v>2611222791.7859998</v>
      </c>
      <c r="X271" s="272">
        <f t="shared" si="216"/>
        <v>2772277299.8740649</v>
      </c>
      <c r="Y271" s="272">
        <f t="shared" si="217"/>
        <v>2611222791.7859998</v>
      </c>
      <c r="Z271" s="271">
        <f t="shared" si="218"/>
        <v>2772277299.8740649</v>
      </c>
      <c r="AA271" s="271">
        <f t="shared" si="223"/>
        <v>2943265297.6119156</v>
      </c>
      <c r="AB271" s="271"/>
      <c r="AC271" s="33" t="str">
        <f t="shared" si="219"/>
        <v>BERTAHAP</v>
      </c>
      <c r="AD271" s="273">
        <f t="shared" si="220"/>
        <v>0</v>
      </c>
      <c r="AE271" s="274">
        <v>2</v>
      </c>
      <c r="AF271" s="275"/>
      <c r="AG271" s="271" t="e">
        <f>IF(AF271&gt;#REF!,"LB","KR")</f>
        <v>#REF!</v>
      </c>
      <c r="AH271" s="275">
        <v>2400261000</v>
      </c>
      <c r="AI271" s="275">
        <v>2705478000</v>
      </c>
      <c r="AJ271" s="275">
        <v>2872346000</v>
      </c>
      <c r="AK271" s="276">
        <v>3049506000</v>
      </c>
      <c r="AL271" s="276">
        <v>2872346000</v>
      </c>
      <c r="AM271" s="275">
        <v>3049506000</v>
      </c>
      <c r="AN271" s="275">
        <f t="shared" si="227"/>
        <v>3237592000</v>
      </c>
      <c r="AO271" s="16"/>
      <c r="AP271" s="16"/>
      <c r="AQ271" s="278">
        <f t="shared" si="221"/>
        <v>-1391487.189600002</v>
      </c>
      <c r="AR271" s="279"/>
      <c r="AS271" s="280"/>
      <c r="AT271" s="280"/>
      <c r="AU271" s="280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328"/>
      <c r="BT271" s="16"/>
      <c r="BU271" s="16"/>
      <c r="BV271" s="279"/>
      <c r="BW271" s="16"/>
      <c r="BX271" s="16"/>
      <c r="BY271" s="16"/>
      <c r="BZ271" s="16"/>
      <c r="CA271" s="16"/>
      <c r="CB271" s="16"/>
      <c r="CC271" s="16"/>
      <c r="CD271" s="16"/>
      <c r="CE271" s="16"/>
      <c r="CF271" s="43">
        <f t="shared" si="224"/>
        <v>3044686760</v>
      </c>
      <c r="CG271" s="197">
        <f t="shared" si="224"/>
        <v>3232476360</v>
      </c>
    </row>
    <row r="272" spans="1:85">
      <c r="A272" s="3">
        <f t="shared" si="222"/>
        <v>233</v>
      </c>
      <c r="B272" s="263">
        <v>6</v>
      </c>
      <c r="C272" s="264" t="s">
        <v>186</v>
      </c>
      <c r="D272" s="299">
        <v>17</v>
      </c>
      <c r="E272" s="266"/>
      <c r="F272" s="41" t="s">
        <v>67</v>
      </c>
      <c r="G272" s="267">
        <f t="shared" si="202"/>
        <v>85</v>
      </c>
      <c r="H272" s="267">
        <f t="shared" si="203"/>
        <v>74</v>
      </c>
      <c r="I272" s="268">
        <f t="shared" si="204"/>
        <v>26966806</v>
      </c>
      <c r="J272" s="268">
        <f t="shared" si="205"/>
        <v>1</v>
      </c>
      <c r="K272" s="269">
        <f t="shared" si="206"/>
        <v>1.06</v>
      </c>
      <c r="L272" s="270">
        <f t="shared" ref="L272:L277" si="230">SUMIF($AN$4:$AN$22,D272,$AW$4:$AW$22)</f>
        <v>1.0149999999999999</v>
      </c>
      <c r="M272" s="271">
        <f t="shared" si="207"/>
        <v>24245056.198003531</v>
      </c>
      <c r="N272" s="271">
        <f t="shared" si="208"/>
        <v>27328052.118228704</v>
      </c>
      <c r="O272" s="271">
        <f t="shared" si="209"/>
        <v>29013586.575399999</v>
      </c>
      <c r="P272" s="271">
        <f t="shared" si="210"/>
        <v>30803081.109711833</v>
      </c>
      <c r="Q272" s="272">
        <f t="shared" si="211"/>
        <v>29013586.575399999</v>
      </c>
      <c r="R272" s="271">
        <f t="shared" si="211"/>
        <v>30803081.109711833</v>
      </c>
      <c r="S272" s="271">
        <f t="shared" si="212"/>
        <v>32702947.751243506</v>
      </c>
      <c r="T272" s="271"/>
      <c r="U272" s="271">
        <f t="shared" si="213"/>
        <v>1794134158.6522613</v>
      </c>
      <c r="V272" s="271">
        <f t="shared" si="214"/>
        <v>2022275856.748924</v>
      </c>
      <c r="W272" s="271">
        <f t="shared" si="215"/>
        <v>2147005406.5795999</v>
      </c>
      <c r="X272" s="272">
        <f t="shared" si="216"/>
        <v>2279428002.1186757</v>
      </c>
      <c r="Y272" s="272">
        <f t="shared" si="217"/>
        <v>2147005406.5795999</v>
      </c>
      <c r="Z272" s="271">
        <f t="shared" si="218"/>
        <v>2279428002.1186757</v>
      </c>
      <c r="AA272" s="271">
        <f t="shared" si="223"/>
        <v>2420018133.5920196</v>
      </c>
      <c r="AB272" s="271"/>
      <c r="AC272" s="33" t="str">
        <f t="shared" si="219"/>
        <v>BERTAHAP</v>
      </c>
      <c r="AD272" s="273">
        <f t="shared" si="220"/>
        <v>0</v>
      </c>
      <c r="AE272" s="274">
        <v>2</v>
      </c>
      <c r="AF272" s="275"/>
      <c r="AG272" s="271" t="e">
        <f>IF(AF272&gt;#REF!,"LB","KR")</f>
        <v>#REF!</v>
      </c>
      <c r="AH272" s="275">
        <v>1973548000</v>
      </c>
      <c r="AI272" s="275">
        <v>2224504000</v>
      </c>
      <c r="AJ272" s="275">
        <v>2361706000</v>
      </c>
      <c r="AK272" s="276">
        <v>2507371000</v>
      </c>
      <c r="AL272" s="276">
        <v>2361706000</v>
      </c>
      <c r="AM272" s="275">
        <v>2507371000</v>
      </c>
      <c r="AN272" s="275">
        <f t="shared" si="227"/>
        <v>2662020000</v>
      </c>
      <c r="AO272" s="16"/>
      <c r="AP272" s="16"/>
      <c r="AQ272" s="278">
        <f t="shared" si="221"/>
        <v>-1391487.189600002</v>
      </c>
      <c r="AR272" s="279"/>
      <c r="AS272" s="280"/>
      <c r="AT272" s="280"/>
      <c r="AU272" s="280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328"/>
      <c r="BT272" s="16"/>
      <c r="BU272" s="16"/>
      <c r="BV272" s="279"/>
      <c r="BW272" s="16"/>
      <c r="BX272" s="16"/>
      <c r="BY272" s="16"/>
      <c r="BZ272" s="16"/>
      <c r="CA272" s="16"/>
      <c r="CB272" s="16"/>
      <c r="CC272" s="16"/>
      <c r="CD272" s="16"/>
      <c r="CE272" s="16"/>
      <c r="CF272" s="43">
        <f t="shared" si="224"/>
        <v>2503408360</v>
      </c>
      <c r="CG272" s="197">
        <f t="shared" si="224"/>
        <v>2657813260</v>
      </c>
    </row>
    <row r="273" spans="1:85">
      <c r="A273" s="3">
        <f t="shared" si="222"/>
        <v>234</v>
      </c>
      <c r="B273" s="263">
        <v>7</v>
      </c>
      <c r="C273" s="264" t="s">
        <v>186</v>
      </c>
      <c r="D273" s="299">
        <v>19</v>
      </c>
      <c r="E273" s="266"/>
      <c r="F273" s="41" t="s">
        <v>78</v>
      </c>
      <c r="G273" s="267">
        <f t="shared" si="202"/>
        <v>138</v>
      </c>
      <c r="H273" s="267">
        <f t="shared" si="203"/>
        <v>120</v>
      </c>
      <c r="I273" s="268">
        <f t="shared" si="204"/>
        <v>26966806</v>
      </c>
      <c r="J273" s="268">
        <f t="shared" si="205"/>
        <v>1</v>
      </c>
      <c r="K273" s="269">
        <f t="shared" si="206"/>
        <v>1.06</v>
      </c>
      <c r="L273" s="270">
        <f t="shared" si="230"/>
        <v>1.0149999999999999</v>
      </c>
      <c r="M273" s="271">
        <f t="shared" si="207"/>
        <v>24245056.198003531</v>
      </c>
      <c r="N273" s="271">
        <f t="shared" si="208"/>
        <v>27328052.118228704</v>
      </c>
      <c r="O273" s="271">
        <f t="shared" si="209"/>
        <v>29013586.575399999</v>
      </c>
      <c r="P273" s="271">
        <f t="shared" si="210"/>
        <v>30803081.109711833</v>
      </c>
      <c r="Q273" s="272">
        <f t="shared" si="211"/>
        <v>29013586.575399999</v>
      </c>
      <c r="R273" s="271">
        <f t="shared" si="211"/>
        <v>30803081.109711833</v>
      </c>
      <c r="S273" s="271">
        <f t="shared" si="212"/>
        <v>32702947.751243506</v>
      </c>
      <c r="T273" s="271"/>
      <c r="U273" s="271">
        <f t="shared" si="213"/>
        <v>2909406743.7604237</v>
      </c>
      <c r="V273" s="271">
        <f t="shared" si="214"/>
        <v>3279366254.1874447</v>
      </c>
      <c r="W273" s="271">
        <f t="shared" si="215"/>
        <v>3481630389.0479999</v>
      </c>
      <c r="X273" s="272">
        <f t="shared" si="216"/>
        <v>3696369733.1654201</v>
      </c>
      <c r="Y273" s="272">
        <f t="shared" si="217"/>
        <v>3481630389.0479999</v>
      </c>
      <c r="Z273" s="271">
        <f t="shared" si="218"/>
        <v>3696369733.1654201</v>
      </c>
      <c r="AA273" s="271">
        <f t="shared" si="223"/>
        <v>3924353730.1492205</v>
      </c>
      <c r="AB273" s="271"/>
      <c r="AC273" s="33" t="str">
        <f t="shared" si="219"/>
        <v>BERTAHAP</v>
      </c>
      <c r="AD273" s="273">
        <f t="shared" si="220"/>
        <v>0</v>
      </c>
      <c r="AE273" s="274">
        <v>2</v>
      </c>
      <c r="AF273" s="275"/>
      <c r="AG273" s="271" t="e">
        <f>IF(AF273&gt;#REF!,"LB","KR")</f>
        <v>#REF!</v>
      </c>
      <c r="AH273" s="275">
        <v>3200348000</v>
      </c>
      <c r="AI273" s="275">
        <v>3607303000</v>
      </c>
      <c r="AJ273" s="275">
        <v>3829794000</v>
      </c>
      <c r="AK273" s="276">
        <v>4066007000</v>
      </c>
      <c r="AL273" s="276">
        <v>3829794000</v>
      </c>
      <c r="AM273" s="275">
        <v>4066007000</v>
      </c>
      <c r="AN273" s="275">
        <f t="shared" si="227"/>
        <v>4316790000</v>
      </c>
      <c r="AO273" s="16"/>
      <c r="AP273" s="16"/>
      <c r="AQ273" s="278">
        <f t="shared" si="221"/>
        <v>-1391487.189600002</v>
      </c>
      <c r="AR273" s="279"/>
      <c r="AS273" s="280"/>
      <c r="AT273" s="280"/>
      <c r="AU273" s="280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328"/>
      <c r="BT273" s="16"/>
      <c r="BU273" s="16"/>
      <c r="BV273" s="279"/>
      <c r="BW273" s="16"/>
      <c r="BX273" s="16"/>
      <c r="BY273" s="16"/>
      <c r="BZ273" s="16"/>
      <c r="CA273" s="16"/>
      <c r="CB273" s="16"/>
      <c r="CC273" s="16"/>
      <c r="CD273" s="16"/>
      <c r="CE273" s="16"/>
      <c r="CF273" s="43">
        <f t="shared" si="224"/>
        <v>4059581640</v>
      </c>
      <c r="CG273" s="197">
        <f t="shared" si="224"/>
        <v>4309967420</v>
      </c>
    </row>
    <row r="274" spans="1:85">
      <c r="A274" s="3">
        <f t="shared" si="222"/>
        <v>235</v>
      </c>
      <c r="B274" s="263">
        <v>8</v>
      </c>
      <c r="C274" s="264" t="s">
        <v>186</v>
      </c>
      <c r="D274" s="299">
        <v>21</v>
      </c>
      <c r="E274" s="266"/>
      <c r="F274" s="41" t="s">
        <v>84</v>
      </c>
      <c r="G274" s="267">
        <f t="shared" si="202"/>
        <v>132</v>
      </c>
      <c r="H274" s="267">
        <f t="shared" si="203"/>
        <v>112</v>
      </c>
      <c r="I274" s="268">
        <f t="shared" si="204"/>
        <v>26966806</v>
      </c>
      <c r="J274" s="268">
        <f t="shared" si="205"/>
        <v>3</v>
      </c>
      <c r="K274" s="269">
        <f t="shared" si="206"/>
        <v>1.1000000000000001</v>
      </c>
      <c r="L274" s="270">
        <f t="shared" si="230"/>
        <v>1.0149999999999999</v>
      </c>
      <c r="M274" s="271">
        <f t="shared" si="207"/>
        <v>25159963.979060266</v>
      </c>
      <c r="N274" s="271">
        <f t="shared" si="208"/>
        <v>28359299.367973182</v>
      </c>
      <c r="O274" s="271">
        <f t="shared" si="209"/>
        <v>30108438.899</v>
      </c>
      <c r="P274" s="271">
        <f t="shared" si="210"/>
        <v>31965461.528946243</v>
      </c>
      <c r="Q274" s="272">
        <f t="shared" si="211"/>
        <v>30108438.899</v>
      </c>
      <c r="R274" s="271">
        <f t="shared" si="211"/>
        <v>31965461.528946243</v>
      </c>
      <c r="S274" s="271">
        <f t="shared" si="212"/>
        <v>33937021.251290433</v>
      </c>
      <c r="T274" s="271"/>
      <c r="U274" s="271">
        <f t="shared" si="213"/>
        <v>2817915965.6547499</v>
      </c>
      <c r="V274" s="271">
        <f t="shared" si="214"/>
        <v>3176241529.2129965</v>
      </c>
      <c r="W274" s="271">
        <f t="shared" si="215"/>
        <v>3372145156.6880002</v>
      </c>
      <c r="X274" s="272">
        <f t="shared" si="216"/>
        <v>3580131691.2419791</v>
      </c>
      <c r="Y274" s="272">
        <f t="shared" si="217"/>
        <v>3372145156.6880002</v>
      </c>
      <c r="Z274" s="271">
        <f t="shared" si="218"/>
        <v>3580131691.2419791</v>
      </c>
      <c r="AA274" s="271">
        <f t="shared" si="223"/>
        <v>3800946380.1445284</v>
      </c>
      <c r="AB274" s="271"/>
      <c r="AC274" s="33" t="str">
        <f t="shared" si="219"/>
        <v>BERTAHAP</v>
      </c>
      <c r="AD274" s="273">
        <f t="shared" si="220"/>
        <v>0</v>
      </c>
      <c r="AE274" s="274">
        <v>2</v>
      </c>
      <c r="AF274" s="275"/>
      <c r="AG274" s="271" t="e">
        <f>IF(AF274&gt;#REF!,"LB","KR")</f>
        <v>#REF!</v>
      </c>
      <c r="AH274" s="275">
        <v>3099708000</v>
      </c>
      <c r="AI274" s="275">
        <v>3493866000</v>
      </c>
      <c r="AJ274" s="275">
        <v>3709360000</v>
      </c>
      <c r="AK274" s="276">
        <v>3938145000</v>
      </c>
      <c r="AL274" s="276">
        <v>3709360000</v>
      </c>
      <c r="AM274" s="275">
        <v>3938145000</v>
      </c>
      <c r="AN274" s="275">
        <f t="shared" si="227"/>
        <v>4181042000</v>
      </c>
      <c r="AO274" s="16"/>
      <c r="AP274" s="16"/>
      <c r="AQ274" s="278">
        <f t="shared" si="221"/>
        <v>-296634.86600000039</v>
      </c>
      <c r="AR274" s="279"/>
      <c r="AS274" s="280"/>
      <c r="AT274" s="280"/>
      <c r="AU274" s="280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328"/>
      <c r="BT274" s="16"/>
      <c r="BU274" s="16"/>
      <c r="BV274" s="279"/>
      <c r="BW274" s="16"/>
      <c r="BX274" s="16"/>
      <c r="BY274" s="16"/>
      <c r="BZ274" s="16"/>
      <c r="CA274" s="16"/>
      <c r="CB274" s="16"/>
      <c r="CC274" s="16"/>
      <c r="CD274" s="16"/>
      <c r="CE274" s="16"/>
      <c r="CF274" s="43">
        <f t="shared" si="224"/>
        <v>3931921600</v>
      </c>
      <c r="CG274" s="197">
        <f t="shared" si="224"/>
        <v>4174433700</v>
      </c>
    </row>
    <row r="275" spans="1:85">
      <c r="A275" s="3">
        <f t="shared" si="222"/>
        <v>236</v>
      </c>
      <c r="B275" s="263">
        <v>1</v>
      </c>
      <c r="C275" s="264" t="s">
        <v>187</v>
      </c>
      <c r="D275" s="265" t="s">
        <v>19</v>
      </c>
      <c r="E275" s="266"/>
      <c r="F275" s="41" t="s">
        <v>72</v>
      </c>
      <c r="G275" s="267">
        <f t="shared" si="202"/>
        <v>175</v>
      </c>
      <c r="H275" s="267">
        <f t="shared" si="203"/>
        <v>156</v>
      </c>
      <c r="I275" s="268">
        <f t="shared" si="204"/>
        <v>26966806</v>
      </c>
      <c r="J275" s="268">
        <f t="shared" si="205"/>
        <v>5</v>
      </c>
      <c r="K275" s="269">
        <f t="shared" si="206"/>
        <v>1.08</v>
      </c>
      <c r="L275" s="270">
        <f t="shared" si="230"/>
        <v>1.0149999999999999</v>
      </c>
      <c r="M275" s="271">
        <f t="shared" si="207"/>
        <v>24702510.0885319</v>
      </c>
      <c r="N275" s="271">
        <f t="shared" si="208"/>
        <v>27843675.743100945</v>
      </c>
      <c r="O275" s="271">
        <f t="shared" si="209"/>
        <v>29561012.737199999</v>
      </c>
      <c r="P275" s="271">
        <f t="shared" si="210"/>
        <v>31384271.319329038</v>
      </c>
      <c r="Q275" s="272">
        <f t="shared" si="211"/>
        <v>29561012.737199999</v>
      </c>
      <c r="R275" s="271">
        <f t="shared" si="211"/>
        <v>31384271.319329038</v>
      </c>
      <c r="S275" s="271">
        <f t="shared" si="212"/>
        <v>33319984.501266968</v>
      </c>
      <c r="T275" s="271"/>
      <c r="U275" s="271">
        <f t="shared" si="213"/>
        <v>3853591573.8109765</v>
      </c>
      <c r="V275" s="271">
        <f t="shared" si="214"/>
        <v>4343613415.9237471</v>
      </c>
      <c r="W275" s="271">
        <f t="shared" si="215"/>
        <v>4611517987.0031996</v>
      </c>
      <c r="X275" s="272">
        <f t="shared" si="216"/>
        <v>4895946325.8153296</v>
      </c>
      <c r="Y275" s="272">
        <f t="shared" si="217"/>
        <v>4611517987.0031996</v>
      </c>
      <c r="Z275" s="271">
        <f t="shared" si="218"/>
        <v>4895946325.8153296</v>
      </c>
      <c r="AA275" s="271">
        <f t="shared" si="223"/>
        <v>5197917582.1976471</v>
      </c>
      <c r="AB275" s="271"/>
      <c r="AC275" s="33" t="str">
        <f t="shared" si="219"/>
        <v>BERTAHAP</v>
      </c>
      <c r="AD275" s="273">
        <f t="shared" si="220"/>
        <v>0</v>
      </c>
      <c r="AE275" s="274">
        <v>2</v>
      </c>
      <c r="AF275" s="275"/>
      <c r="AG275" s="271" t="e">
        <f>IF(AF275&gt;#REF!,"LB","KR")</f>
        <v>#REF!</v>
      </c>
      <c r="AH275" s="275">
        <v>4238951000</v>
      </c>
      <c r="AI275" s="275">
        <v>4777975000</v>
      </c>
      <c r="AJ275" s="275">
        <v>5072670000</v>
      </c>
      <c r="AK275" s="276">
        <v>5385541000</v>
      </c>
      <c r="AL275" s="276">
        <v>5072670000</v>
      </c>
      <c r="AM275" s="275">
        <v>5385541000</v>
      </c>
      <c r="AN275" s="275">
        <f t="shared" si="227"/>
        <v>5717710000</v>
      </c>
      <c r="AO275" s="16"/>
      <c r="AP275" s="16"/>
      <c r="AQ275" s="278">
        <f t="shared" si="221"/>
        <v>-844061.0278000012</v>
      </c>
      <c r="AR275" s="279"/>
      <c r="AS275" s="280"/>
      <c r="AT275" s="280"/>
      <c r="AU275" s="280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328"/>
      <c r="BT275" s="16"/>
      <c r="BU275" s="16"/>
      <c r="BV275" s="279"/>
      <c r="BW275" s="16"/>
      <c r="BX275" s="16"/>
      <c r="BY275" s="16"/>
      <c r="BZ275" s="16"/>
      <c r="CA275" s="16"/>
      <c r="CB275" s="16"/>
      <c r="CC275" s="16"/>
      <c r="CD275" s="16"/>
      <c r="CE275" s="16"/>
      <c r="CF275" s="43">
        <f t="shared" si="224"/>
        <v>5377030200</v>
      </c>
      <c r="CG275" s="197">
        <f t="shared" si="224"/>
        <v>5708673460</v>
      </c>
    </row>
    <row r="276" spans="1:85">
      <c r="A276" s="3">
        <f t="shared" si="222"/>
        <v>237</v>
      </c>
      <c r="B276" s="263">
        <v>2</v>
      </c>
      <c r="C276" s="264" t="s">
        <v>187</v>
      </c>
      <c r="D276" s="265" t="s">
        <v>29</v>
      </c>
      <c r="E276" s="266"/>
      <c r="F276" s="41" t="s">
        <v>74</v>
      </c>
      <c r="G276" s="267">
        <f t="shared" si="202"/>
        <v>85</v>
      </c>
      <c r="H276" s="267">
        <f t="shared" si="203"/>
        <v>74</v>
      </c>
      <c r="I276" s="268">
        <f t="shared" si="204"/>
        <v>26966806</v>
      </c>
      <c r="J276" s="268">
        <f t="shared" si="205"/>
        <v>1</v>
      </c>
      <c r="K276" s="269">
        <f t="shared" si="206"/>
        <v>1.06</v>
      </c>
      <c r="L276" s="270">
        <f t="shared" si="230"/>
        <v>1.0149999999999999</v>
      </c>
      <c r="M276" s="271">
        <f t="shared" si="207"/>
        <v>24245056.198003531</v>
      </c>
      <c r="N276" s="271">
        <f t="shared" si="208"/>
        <v>27328052.118228704</v>
      </c>
      <c r="O276" s="271">
        <f t="shared" si="209"/>
        <v>29013586.575399999</v>
      </c>
      <c r="P276" s="271">
        <f t="shared" si="210"/>
        <v>30803081.109711833</v>
      </c>
      <c r="Q276" s="272">
        <f t="shared" si="211"/>
        <v>29013586.575399999</v>
      </c>
      <c r="R276" s="271">
        <f t="shared" si="211"/>
        <v>30803081.109711833</v>
      </c>
      <c r="S276" s="271">
        <f t="shared" si="212"/>
        <v>32702947.751243506</v>
      </c>
      <c r="T276" s="271"/>
      <c r="U276" s="271">
        <f t="shared" si="213"/>
        <v>1794134158.6522613</v>
      </c>
      <c r="V276" s="271">
        <f t="shared" si="214"/>
        <v>2022275856.748924</v>
      </c>
      <c r="W276" s="271">
        <f t="shared" si="215"/>
        <v>2147005406.5795999</v>
      </c>
      <c r="X276" s="272">
        <f t="shared" si="216"/>
        <v>2279428002.1186757</v>
      </c>
      <c r="Y276" s="272">
        <f t="shared" si="217"/>
        <v>2147005406.5795999</v>
      </c>
      <c r="Z276" s="271">
        <f t="shared" si="218"/>
        <v>2279428002.1186757</v>
      </c>
      <c r="AA276" s="271">
        <f t="shared" si="223"/>
        <v>2420018133.5920196</v>
      </c>
      <c r="AB276" s="271"/>
      <c r="AC276" s="33" t="str">
        <f t="shared" si="219"/>
        <v>BERTAHAP</v>
      </c>
      <c r="AD276" s="273">
        <f t="shared" si="220"/>
        <v>0</v>
      </c>
      <c r="AE276" s="274">
        <v>2</v>
      </c>
      <c r="AF276" s="275"/>
      <c r="AG276" s="271" t="e">
        <f>IF(AF276&gt;#REF!,"LB","KR")</f>
        <v>#REF!</v>
      </c>
      <c r="AH276" s="275">
        <v>1973548000</v>
      </c>
      <c r="AI276" s="275">
        <v>2224504000</v>
      </c>
      <c r="AJ276" s="275">
        <v>2361706000</v>
      </c>
      <c r="AK276" s="276">
        <v>2507371000</v>
      </c>
      <c r="AL276" s="276">
        <v>2361706000</v>
      </c>
      <c r="AM276" s="275">
        <v>2507371000</v>
      </c>
      <c r="AN276" s="275">
        <f t="shared" si="227"/>
        <v>2662020000</v>
      </c>
      <c r="AO276" s="16"/>
      <c r="AP276" s="16"/>
      <c r="AQ276" s="278">
        <f t="shared" si="221"/>
        <v>-1391487.189600002</v>
      </c>
      <c r="AR276" s="279"/>
      <c r="AS276" s="280"/>
      <c r="AT276" s="280"/>
      <c r="AU276" s="280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328"/>
      <c r="BT276" s="16"/>
      <c r="BU276" s="16"/>
      <c r="BV276" s="279"/>
      <c r="BW276" s="16"/>
      <c r="BX276" s="16"/>
      <c r="BY276" s="16"/>
      <c r="BZ276" s="16"/>
      <c r="CA276" s="16"/>
      <c r="CB276" s="16"/>
      <c r="CC276" s="16"/>
      <c r="CD276" s="16"/>
      <c r="CE276" s="16"/>
      <c r="CF276" s="43">
        <f t="shared" si="224"/>
        <v>2503408360</v>
      </c>
      <c r="CG276" s="197">
        <f t="shared" si="224"/>
        <v>2657813260</v>
      </c>
    </row>
    <row r="277" spans="1:85">
      <c r="A277" s="3">
        <f t="shared" si="222"/>
        <v>238</v>
      </c>
      <c r="B277" s="263">
        <v>3</v>
      </c>
      <c r="C277" s="264" t="s">
        <v>187</v>
      </c>
      <c r="D277" s="265" t="s">
        <v>32</v>
      </c>
      <c r="E277" s="266"/>
      <c r="F277" s="41" t="s">
        <v>56</v>
      </c>
      <c r="G277" s="267">
        <f t="shared" si="202"/>
        <v>85</v>
      </c>
      <c r="H277" s="267">
        <f t="shared" si="203"/>
        <v>74</v>
      </c>
      <c r="I277" s="268">
        <f t="shared" si="204"/>
        <v>26966806</v>
      </c>
      <c r="J277" s="268">
        <f t="shared" si="205"/>
        <v>1</v>
      </c>
      <c r="K277" s="269">
        <f t="shared" si="206"/>
        <v>1.06</v>
      </c>
      <c r="L277" s="270">
        <f t="shared" si="230"/>
        <v>1.0149999999999999</v>
      </c>
      <c r="M277" s="271">
        <f t="shared" si="207"/>
        <v>24245056.198003531</v>
      </c>
      <c r="N277" s="271">
        <f t="shared" si="208"/>
        <v>27328052.118228704</v>
      </c>
      <c r="O277" s="271">
        <f t="shared" si="209"/>
        <v>29013586.575399999</v>
      </c>
      <c r="P277" s="271">
        <f t="shared" si="210"/>
        <v>30803081.109711833</v>
      </c>
      <c r="Q277" s="272">
        <f t="shared" si="211"/>
        <v>29013586.575399999</v>
      </c>
      <c r="R277" s="271">
        <f t="shared" si="211"/>
        <v>30803081.109711833</v>
      </c>
      <c r="S277" s="271">
        <f t="shared" si="212"/>
        <v>32702947.751243506</v>
      </c>
      <c r="T277" s="271"/>
      <c r="U277" s="271">
        <f t="shared" si="213"/>
        <v>1794134158.6522613</v>
      </c>
      <c r="V277" s="271">
        <f t="shared" si="214"/>
        <v>2022275856.748924</v>
      </c>
      <c r="W277" s="271">
        <f t="shared" si="215"/>
        <v>2147005406.5795999</v>
      </c>
      <c r="X277" s="272">
        <f t="shared" si="216"/>
        <v>2279428002.1186757</v>
      </c>
      <c r="Y277" s="272">
        <f t="shared" si="217"/>
        <v>2147005406.5795999</v>
      </c>
      <c r="Z277" s="271">
        <f t="shared" si="218"/>
        <v>2279428002.1186757</v>
      </c>
      <c r="AA277" s="271">
        <f t="shared" si="223"/>
        <v>2420018133.5920196</v>
      </c>
      <c r="AB277" s="271"/>
      <c r="AC277" s="33" t="str">
        <f t="shared" si="219"/>
        <v>BERTAHAP</v>
      </c>
      <c r="AD277" s="273">
        <f t="shared" si="220"/>
        <v>0</v>
      </c>
      <c r="AE277" s="274">
        <v>2</v>
      </c>
      <c r="AF277" s="275"/>
      <c r="AG277" s="271" t="e">
        <f>IF(AF277&gt;#REF!,"LB","KR")</f>
        <v>#REF!</v>
      </c>
      <c r="AH277" s="275">
        <v>1973548000</v>
      </c>
      <c r="AI277" s="275">
        <v>2224504000</v>
      </c>
      <c r="AJ277" s="275">
        <v>2361706000</v>
      </c>
      <c r="AK277" s="276">
        <v>2507371000</v>
      </c>
      <c r="AL277" s="276">
        <v>2361706000</v>
      </c>
      <c r="AM277" s="275">
        <v>2507371000</v>
      </c>
      <c r="AN277" s="275">
        <f t="shared" si="227"/>
        <v>2662020000</v>
      </c>
      <c r="AO277" s="16"/>
      <c r="AP277" s="16"/>
      <c r="AQ277" s="278">
        <f t="shared" si="221"/>
        <v>-1391487.189600002</v>
      </c>
      <c r="AR277" s="279"/>
      <c r="AS277" s="280"/>
      <c r="AT277" s="280"/>
      <c r="AU277" s="280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328"/>
      <c r="BT277" s="16"/>
      <c r="BU277" s="16"/>
      <c r="BV277" s="279"/>
      <c r="BW277" s="16"/>
      <c r="BX277" s="16"/>
      <c r="BY277" s="16"/>
      <c r="BZ277" s="16"/>
      <c r="CA277" s="16"/>
      <c r="CB277" s="16"/>
      <c r="CC277" s="16"/>
      <c r="CD277" s="16"/>
      <c r="CE277" s="16"/>
      <c r="CF277" s="43">
        <f t="shared" si="224"/>
        <v>2503408360</v>
      </c>
      <c r="CG277" s="197">
        <f t="shared" si="224"/>
        <v>2657813260</v>
      </c>
    </row>
    <row r="278" spans="1:85">
      <c r="A278" s="3">
        <f t="shared" si="222"/>
        <v>239</v>
      </c>
      <c r="B278" s="263">
        <v>4</v>
      </c>
      <c r="C278" s="264" t="s">
        <v>187</v>
      </c>
      <c r="D278" s="265" t="s">
        <v>38</v>
      </c>
      <c r="E278" s="266"/>
      <c r="F278" s="41" t="s">
        <v>58</v>
      </c>
      <c r="G278" s="267">
        <f t="shared" si="202"/>
        <v>101</v>
      </c>
      <c r="H278" s="267">
        <f t="shared" si="203"/>
        <v>90</v>
      </c>
      <c r="I278" s="268">
        <f t="shared" si="204"/>
        <v>26966806</v>
      </c>
      <c r="J278" s="268">
        <f t="shared" si="205"/>
        <v>1</v>
      </c>
      <c r="K278" s="269">
        <f t="shared" si="206"/>
        <v>1.06</v>
      </c>
      <c r="L278" s="270">
        <f>SUMIF($AN$4:$AN$22,D278,$AW$4:$AW$22)</f>
        <v>1.0149999999999999</v>
      </c>
      <c r="M278" s="271">
        <f t="shared" si="207"/>
        <v>24245056.198003531</v>
      </c>
      <c r="N278" s="271">
        <f t="shared" si="208"/>
        <v>27328052.118228704</v>
      </c>
      <c r="O278" s="271">
        <f t="shared" si="209"/>
        <v>29013586.575399999</v>
      </c>
      <c r="P278" s="271">
        <f t="shared" si="210"/>
        <v>30803081.109711833</v>
      </c>
      <c r="Q278" s="272">
        <f t="shared" si="211"/>
        <v>29013586.575399999</v>
      </c>
      <c r="R278" s="271">
        <f t="shared" si="211"/>
        <v>30803081.109711833</v>
      </c>
      <c r="S278" s="271">
        <f t="shared" si="212"/>
        <v>32702947.751243506</v>
      </c>
      <c r="T278" s="271"/>
      <c r="U278" s="271">
        <f t="shared" si="213"/>
        <v>2182055057.8203177</v>
      </c>
      <c r="V278" s="271">
        <f t="shared" si="214"/>
        <v>2459524690.6405835</v>
      </c>
      <c r="W278" s="271">
        <f t="shared" si="215"/>
        <v>2611222791.7859998</v>
      </c>
      <c r="X278" s="272">
        <f t="shared" si="216"/>
        <v>2772277299.8740649</v>
      </c>
      <c r="Y278" s="272">
        <f t="shared" si="217"/>
        <v>2611222791.7859998</v>
      </c>
      <c r="Z278" s="271">
        <f t="shared" si="218"/>
        <v>2772277299.8740649</v>
      </c>
      <c r="AA278" s="271">
        <f t="shared" si="223"/>
        <v>2943265297.6119156</v>
      </c>
      <c r="AB278" s="271"/>
      <c r="AC278" s="33" t="str">
        <f t="shared" si="219"/>
        <v>BERTAHAP</v>
      </c>
      <c r="AD278" s="273">
        <f t="shared" si="220"/>
        <v>0</v>
      </c>
      <c r="AE278" s="274">
        <v>2</v>
      </c>
      <c r="AF278" s="275"/>
      <c r="AG278" s="271" t="e">
        <f>IF(AF278&gt;#REF!,"LB","KR")</f>
        <v>#REF!</v>
      </c>
      <c r="AH278" s="275">
        <v>2400261000</v>
      </c>
      <c r="AI278" s="275">
        <v>2705478000</v>
      </c>
      <c r="AJ278" s="275">
        <v>2872346000</v>
      </c>
      <c r="AK278" s="276">
        <v>3049506000</v>
      </c>
      <c r="AL278" s="276">
        <v>2872346000</v>
      </c>
      <c r="AM278" s="275">
        <v>3049506000</v>
      </c>
      <c r="AN278" s="275">
        <f t="shared" si="227"/>
        <v>3237592000</v>
      </c>
      <c r="AO278" s="16"/>
      <c r="AP278" s="16"/>
      <c r="AQ278" s="278">
        <f t="shared" si="221"/>
        <v>-1391487.189600002</v>
      </c>
      <c r="AR278" s="279"/>
      <c r="AS278" s="280"/>
      <c r="AT278" s="280"/>
      <c r="AU278" s="280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328"/>
      <c r="BT278" s="16"/>
      <c r="BU278" s="16"/>
      <c r="BV278" s="279"/>
      <c r="BW278" s="16"/>
      <c r="BX278" s="16"/>
      <c r="BY278" s="16"/>
      <c r="BZ278" s="16"/>
      <c r="CA278" s="16"/>
      <c r="CB278" s="16"/>
      <c r="CC278" s="16"/>
      <c r="CD278" s="16"/>
      <c r="CE278" s="16"/>
      <c r="CF278" s="43">
        <f t="shared" si="224"/>
        <v>3044686760</v>
      </c>
      <c r="CG278" s="197">
        <f t="shared" si="224"/>
        <v>3232476360</v>
      </c>
    </row>
    <row r="279" spans="1:85">
      <c r="A279" s="3">
        <f t="shared" si="222"/>
        <v>240</v>
      </c>
      <c r="B279" s="263">
        <v>5</v>
      </c>
      <c r="C279" s="264" t="s">
        <v>187</v>
      </c>
      <c r="D279" s="299">
        <v>15</v>
      </c>
      <c r="E279" s="266"/>
      <c r="F279" s="41" t="s">
        <v>64</v>
      </c>
      <c r="G279" s="267">
        <f t="shared" si="202"/>
        <v>101</v>
      </c>
      <c r="H279" s="267">
        <f t="shared" si="203"/>
        <v>90</v>
      </c>
      <c r="I279" s="268">
        <f t="shared" si="204"/>
        <v>26966806</v>
      </c>
      <c r="J279" s="268">
        <f t="shared" si="205"/>
        <v>1</v>
      </c>
      <c r="K279" s="269">
        <f t="shared" si="206"/>
        <v>1.06</v>
      </c>
      <c r="L279" s="270">
        <f>SUMIF($AN$4:$AN$22,D279,$AW$4:$AW$22)</f>
        <v>1.0149999999999999</v>
      </c>
      <c r="M279" s="271">
        <f t="shared" si="207"/>
        <v>24245056.198003531</v>
      </c>
      <c r="N279" s="271">
        <f t="shared" si="208"/>
        <v>27328052.118228704</v>
      </c>
      <c r="O279" s="271">
        <f t="shared" si="209"/>
        <v>29013586.575399999</v>
      </c>
      <c r="P279" s="271">
        <f t="shared" si="210"/>
        <v>30803081.109711833</v>
      </c>
      <c r="Q279" s="272">
        <f t="shared" si="211"/>
        <v>29013586.575399999</v>
      </c>
      <c r="R279" s="271">
        <f t="shared" si="211"/>
        <v>30803081.109711833</v>
      </c>
      <c r="S279" s="271">
        <f t="shared" si="212"/>
        <v>32702947.751243506</v>
      </c>
      <c r="T279" s="271"/>
      <c r="U279" s="271">
        <f t="shared" si="213"/>
        <v>2182055057.8203177</v>
      </c>
      <c r="V279" s="271">
        <f t="shared" si="214"/>
        <v>2459524690.6405835</v>
      </c>
      <c r="W279" s="271">
        <f t="shared" si="215"/>
        <v>2611222791.7859998</v>
      </c>
      <c r="X279" s="272">
        <f t="shared" si="216"/>
        <v>2772277299.8740649</v>
      </c>
      <c r="Y279" s="272">
        <f t="shared" si="217"/>
        <v>2611222791.7859998</v>
      </c>
      <c r="Z279" s="271">
        <f t="shared" si="218"/>
        <v>2772277299.8740649</v>
      </c>
      <c r="AA279" s="271">
        <f t="shared" si="223"/>
        <v>2943265297.6119156</v>
      </c>
      <c r="AB279" s="271"/>
      <c r="AC279" s="33" t="str">
        <f t="shared" si="219"/>
        <v>BERTAHAP</v>
      </c>
      <c r="AD279" s="273">
        <f t="shared" si="220"/>
        <v>0</v>
      </c>
      <c r="AE279" s="274">
        <v>2</v>
      </c>
      <c r="AF279" s="275"/>
      <c r="AG279" s="271" t="e">
        <f>IF(AF279&gt;#REF!,"LB","KR")</f>
        <v>#REF!</v>
      </c>
      <c r="AH279" s="275">
        <v>2400261000</v>
      </c>
      <c r="AI279" s="275">
        <v>2705478000</v>
      </c>
      <c r="AJ279" s="275">
        <v>2872346000</v>
      </c>
      <c r="AK279" s="276">
        <v>3049506000</v>
      </c>
      <c r="AL279" s="276">
        <v>2872346000</v>
      </c>
      <c r="AM279" s="275">
        <v>3049506000</v>
      </c>
      <c r="AN279" s="275">
        <f t="shared" si="227"/>
        <v>3237592000</v>
      </c>
      <c r="AO279" s="16"/>
      <c r="AP279" s="16"/>
      <c r="AQ279" s="278">
        <f t="shared" si="221"/>
        <v>-1391487.189600002</v>
      </c>
      <c r="AR279" s="279"/>
      <c r="AS279" s="280"/>
      <c r="AT279" s="280"/>
      <c r="AU279" s="280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328"/>
      <c r="BT279" s="16"/>
      <c r="BU279" s="16"/>
      <c r="BV279" s="279"/>
      <c r="BW279" s="16"/>
      <c r="BX279" s="16"/>
      <c r="BY279" s="16"/>
      <c r="BZ279" s="16"/>
      <c r="CA279" s="16"/>
      <c r="CB279" s="16"/>
      <c r="CC279" s="16"/>
      <c r="CD279" s="16"/>
      <c r="CE279" s="16"/>
      <c r="CF279" s="43">
        <f t="shared" si="224"/>
        <v>3044686760</v>
      </c>
      <c r="CG279" s="197">
        <f t="shared" si="224"/>
        <v>3232476360</v>
      </c>
    </row>
    <row r="280" spans="1:85">
      <c r="A280" s="3">
        <f t="shared" si="222"/>
        <v>241</v>
      </c>
      <c r="B280" s="263">
        <v>6</v>
      </c>
      <c r="C280" s="264" t="s">
        <v>187</v>
      </c>
      <c r="D280" s="299">
        <v>17</v>
      </c>
      <c r="E280" s="266"/>
      <c r="F280" s="41" t="s">
        <v>67</v>
      </c>
      <c r="G280" s="267">
        <f t="shared" si="202"/>
        <v>85</v>
      </c>
      <c r="H280" s="267">
        <f t="shared" si="203"/>
        <v>74</v>
      </c>
      <c r="I280" s="268">
        <f t="shared" si="204"/>
        <v>26966806</v>
      </c>
      <c r="J280" s="268">
        <f t="shared" si="205"/>
        <v>1</v>
      </c>
      <c r="K280" s="269">
        <f t="shared" si="206"/>
        <v>1.06</v>
      </c>
      <c r="L280" s="270">
        <f t="shared" ref="L280:L302" si="231">SUMIF($AN$4:$AN$22,D280,$AW$4:$AW$22)</f>
        <v>1.0149999999999999</v>
      </c>
      <c r="M280" s="271">
        <f t="shared" si="207"/>
        <v>24245056.198003531</v>
      </c>
      <c r="N280" s="271">
        <f t="shared" si="208"/>
        <v>27328052.118228704</v>
      </c>
      <c r="O280" s="271">
        <f t="shared" si="209"/>
        <v>29013586.575399999</v>
      </c>
      <c r="P280" s="271">
        <f t="shared" si="210"/>
        <v>30803081.109711833</v>
      </c>
      <c r="Q280" s="272">
        <f t="shared" si="211"/>
        <v>29013586.575399999</v>
      </c>
      <c r="R280" s="271">
        <f t="shared" si="211"/>
        <v>30803081.109711833</v>
      </c>
      <c r="S280" s="271">
        <f t="shared" si="212"/>
        <v>32702947.751243506</v>
      </c>
      <c r="T280" s="271"/>
      <c r="U280" s="271">
        <f t="shared" si="213"/>
        <v>1794134158.6522613</v>
      </c>
      <c r="V280" s="271">
        <f t="shared" si="214"/>
        <v>2022275856.748924</v>
      </c>
      <c r="W280" s="271">
        <f t="shared" si="215"/>
        <v>2147005406.5795999</v>
      </c>
      <c r="X280" s="272">
        <f t="shared" si="216"/>
        <v>2279428002.1186757</v>
      </c>
      <c r="Y280" s="272">
        <f t="shared" si="217"/>
        <v>2147005406.5795999</v>
      </c>
      <c r="Z280" s="271">
        <f t="shared" si="218"/>
        <v>2279428002.1186757</v>
      </c>
      <c r="AA280" s="271">
        <f t="shared" si="223"/>
        <v>2420018133.5920196</v>
      </c>
      <c r="AB280" s="271"/>
      <c r="AC280" s="33" t="str">
        <f t="shared" si="219"/>
        <v>BERTAHAP</v>
      </c>
      <c r="AD280" s="273">
        <f t="shared" si="220"/>
        <v>0</v>
      </c>
      <c r="AE280" s="274">
        <v>2</v>
      </c>
      <c r="AF280" s="275"/>
      <c r="AG280" s="271" t="e">
        <f>IF(AF280&gt;#REF!,"LB","KR")</f>
        <v>#REF!</v>
      </c>
      <c r="AH280" s="275">
        <v>1973548000</v>
      </c>
      <c r="AI280" s="275">
        <v>2224504000</v>
      </c>
      <c r="AJ280" s="275">
        <v>2361706000</v>
      </c>
      <c r="AK280" s="276">
        <v>2507371000</v>
      </c>
      <c r="AL280" s="276">
        <v>2361706000</v>
      </c>
      <c r="AM280" s="275">
        <v>2507371000</v>
      </c>
      <c r="AN280" s="275">
        <f t="shared" si="227"/>
        <v>2662020000</v>
      </c>
      <c r="AO280" s="16"/>
      <c r="AP280" s="16"/>
      <c r="AQ280" s="278">
        <f t="shared" si="221"/>
        <v>-1391487.189600002</v>
      </c>
      <c r="AR280" s="279"/>
      <c r="AS280" s="280"/>
      <c r="AT280" s="280"/>
      <c r="AU280" s="280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328"/>
      <c r="BT280" s="16"/>
      <c r="BU280" s="16"/>
      <c r="BV280" s="279"/>
      <c r="BW280" s="16"/>
      <c r="BX280" s="16"/>
      <c r="BY280" s="16"/>
      <c r="BZ280" s="16"/>
      <c r="CA280" s="16"/>
      <c r="CB280" s="16"/>
      <c r="CC280" s="16"/>
      <c r="CD280" s="16"/>
      <c r="CE280" s="16"/>
      <c r="CF280" s="43">
        <f t="shared" si="224"/>
        <v>2503408360</v>
      </c>
      <c r="CG280" s="197">
        <f t="shared" si="224"/>
        <v>2657813260</v>
      </c>
    </row>
    <row r="281" spans="1:85">
      <c r="A281" s="3">
        <f t="shared" si="222"/>
        <v>242</v>
      </c>
      <c r="B281" s="263">
        <v>7</v>
      </c>
      <c r="C281" s="264" t="s">
        <v>187</v>
      </c>
      <c r="D281" s="299">
        <v>19</v>
      </c>
      <c r="E281" s="266"/>
      <c r="F281" s="41" t="s">
        <v>78</v>
      </c>
      <c r="G281" s="267">
        <f t="shared" si="202"/>
        <v>138</v>
      </c>
      <c r="H281" s="267">
        <f t="shared" si="203"/>
        <v>120</v>
      </c>
      <c r="I281" s="268">
        <f t="shared" si="204"/>
        <v>26966806</v>
      </c>
      <c r="J281" s="268">
        <f t="shared" si="205"/>
        <v>1</v>
      </c>
      <c r="K281" s="269">
        <f t="shared" si="206"/>
        <v>1.06</v>
      </c>
      <c r="L281" s="270">
        <f t="shared" si="231"/>
        <v>1.0149999999999999</v>
      </c>
      <c r="M281" s="271">
        <f t="shared" si="207"/>
        <v>24245056.198003531</v>
      </c>
      <c r="N281" s="271">
        <f t="shared" si="208"/>
        <v>27328052.118228704</v>
      </c>
      <c r="O281" s="271">
        <f t="shared" si="209"/>
        <v>29013586.575399999</v>
      </c>
      <c r="P281" s="271">
        <f t="shared" si="210"/>
        <v>30803081.109711833</v>
      </c>
      <c r="Q281" s="272">
        <f t="shared" si="211"/>
        <v>29013586.575399999</v>
      </c>
      <c r="R281" s="271">
        <f t="shared" si="211"/>
        <v>30803081.109711833</v>
      </c>
      <c r="S281" s="271">
        <f t="shared" si="212"/>
        <v>32702947.751243506</v>
      </c>
      <c r="T281" s="271"/>
      <c r="U281" s="271">
        <f t="shared" si="213"/>
        <v>2909406743.7604237</v>
      </c>
      <c r="V281" s="271">
        <f t="shared" si="214"/>
        <v>3279366254.1874447</v>
      </c>
      <c r="W281" s="271">
        <f t="shared" si="215"/>
        <v>3481630389.0479999</v>
      </c>
      <c r="X281" s="272">
        <f t="shared" si="216"/>
        <v>3696369733.1654201</v>
      </c>
      <c r="Y281" s="272">
        <f t="shared" si="217"/>
        <v>3481630389.0479999</v>
      </c>
      <c r="Z281" s="271">
        <f t="shared" si="218"/>
        <v>3696369733.1654201</v>
      </c>
      <c r="AA281" s="271">
        <f t="shared" si="223"/>
        <v>3924353730.1492205</v>
      </c>
      <c r="AB281" s="271"/>
      <c r="AC281" s="33" t="str">
        <f t="shared" si="219"/>
        <v>BERTAHAP</v>
      </c>
      <c r="AD281" s="273">
        <f t="shared" si="220"/>
        <v>0</v>
      </c>
      <c r="AE281" s="274">
        <v>2</v>
      </c>
      <c r="AF281" s="275"/>
      <c r="AG281" s="271" t="e">
        <f>IF(AF281&gt;#REF!,"LB","KR")</f>
        <v>#REF!</v>
      </c>
      <c r="AH281" s="275">
        <v>3200348000</v>
      </c>
      <c r="AI281" s="275">
        <v>3607303000</v>
      </c>
      <c r="AJ281" s="275">
        <v>3829794000</v>
      </c>
      <c r="AK281" s="276">
        <v>4066007000</v>
      </c>
      <c r="AL281" s="276">
        <v>3829794000</v>
      </c>
      <c r="AM281" s="275">
        <v>4066007000</v>
      </c>
      <c r="AN281" s="275">
        <f t="shared" si="227"/>
        <v>4316790000</v>
      </c>
      <c r="AO281" s="16"/>
      <c r="AP281" s="16"/>
      <c r="AQ281" s="278">
        <f t="shared" si="221"/>
        <v>-1391487.189600002</v>
      </c>
      <c r="AR281" s="279"/>
      <c r="AS281" s="280"/>
      <c r="AT281" s="280"/>
      <c r="AU281" s="280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328"/>
      <c r="BT281" s="16"/>
      <c r="BU281" s="16"/>
      <c r="BV281" s="279"/>
      <c r="BW281" s="16"/>
      <c r="BX281" s="16"/>
      <c r="BY281" s="16"/>
      <c r="BZ281" s="16"/>
      <c r="CA281" s="16"/>
      <c r="CB281" s="16"/>
      <c r="CC281" s="16"/>
      <c r="CD281" s="16"/>
      <c r="CE281" s="16"/>
      <c r="CF281" s="43">
        <f t="shared" si="224"/>
        <v>4059581640</v>
      </c>
      <c r="CG281" s="197">
        <f t="shared" si="224"/>
        <v>4309967420</v>
      </c>
    </row>
    <row r="282" spans="1:85">
      <c r="A282" s="3">
        <f t="shared" si="222"/>
        <v>243</v>
      </c>
      <c r="B282" s="263">
        <v>8</v>
      </c>
      <c r="C282" s="264" t="s">
        <v>187</v>
      </c>
      <c r="D282" s="299">
        <v>21</v>
      </c>
      <c r="E282" s="266"/>
      <c r="F282" s="41" t="s">
        <v>84</v>
      </c>
      <c r="G282" s="267">
        <f t="shared" si="202"/>
        <v>132</v>
      </c>
      <c r="H282" s="267">
        <f t="shared" si="203"/>
        <v>112</v>
      </c>
      <c r="I282" s="268">
        <f t="shared" si="204"/>
        <v>26966806</v>
      </c>
      <c r="J282" s="268">
        <f t="shared" si="205"/>
        <v>3</v>
      </c>
      <c r="K282" s="269">
        <f t="shared" si="206"/>
        <v>1.1000000000000001</v>
      </c>
      <c r="L282" s="270">
        <f t="shared" si="231"/>
        <v>1.0149999999999999</v>
      </c>
      <c r="M282" s="271">
        <f t="shared" si="207"/>
        <v>25159963.979060266</v>
      </c>
      <c r="N282" s="271">
        <f t="shared" si="208"/>
        <v>28359299.367973182</v>
      </c>
      <c r="O282" s="271">
        <f t="shared" si="209"/>
        <v>30108438.899</v>
      </c>
      <c r="P282" s="271">
        <f t="shared" si="210"/>
        <v>31965461.528946243</v>
      </c>
      <c r="Q282" s="272">
        <f t="shared" si="211"/>
        <v>30108438.899</v>
      </c>
      <c r="R282" s="271">
        <f t="shared" si="211"/>
        <v>31965461.528946243</v>
      </c>
      <c r="S282" s="271">
        <f t="shared" si="212"/>
        <v>33937021.251290433</v>
      </c>
      <c r="T282" s="271"/>
      <c r="U282" s="271">
        <f t="shared" si="213"/>
        <v>2817915965.6547499</v>
      </c>
      <c r="V282" s="271">
        <f t="shared" si="214"/>
        <v>3176241529.2129965</v>
      </c>
      <c r="W282" s="271">
        <f t="shared" si="215"/>
        <v>3372145156.6880002</v>
      </c>
      <c r="X282" s="272">
        <f t="shared" si="216"/>
        <v>3580131691.2419791</v>
      </c>
      <c r="Y282" s="272">
        <f t="shared" si="217"/>
        <v>3372145156.6880002</v>
      </c>
      <c r="Z282" s="271">
        <f t="shared" si="218"/>
        <v>3580131691.2419791</v>
      </c>
      <c r="AA282" s="271">
        <f t="shared" si="223"/>
        <v>3800946380.1445284</v>
      </c>
      <c r="AB282" s="271"/>
      <c r="AC282" s="33" t="str">
        <f t="shared" si="219"/>
        <v>BERTAHAP</v>
      </c>
      <c r="AD282" s="273">
        <f t="shared" si="220"/>
        <v>0</v>
      </c>
      <c r="AE282" s="274">
        <v>2</v>
      </c>
      <c r="AF282" s="275"/>
      <c r="AG282" s="271" t="e">
        <f>IF(AF282&gt;#REF!,"LB","KR")</f>
        <v>#REF!</v>
      </c>
      <c r="AH282" s="275">
        <v>3099708000</v>
      </c>
      <c r="AI282" s="275">
        <v>3493866000</v>
      </c>
      <c r="AJ282" s="275">
        <v>3709360000</v>
      </c>
      <c r="AK282" s="276">
        <v>3938145000</v>
      </c>
      <c r="AL282" s="276">
        <v>3709360000</v>
      </c>
      <c r="AM282" s="275">
        <v>3938145000</v>
      </c>
      <c r="AN282" s="275">
        <f t="shared" si="227"/>
        <v>4181042000</v>
      </c>
      <c r="AO282" s="16"/>
      <c r="AP282" s="16"/>
      <c r="AQ282" s="278">
        <f t="shared" si="221"/>
        <v>-296634.86600000039</v>
      </c>
      <c r="AR282" s="279"/>
      <c r="AS282" s="280"/>
      <c r="AT282" s="280"/>
      <c r="AU282" s="280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328"/>
      <c r="BT282" s="16"/>
      <c r="BU282" s="16"/>
      <c r="BV282" s="279"/>
      <c r="BW282" s="16"/>
      <c r="BX282" s="16"/>
      <c r="BY282" s="16"/>
      <c r="BZ282" s="16"/>
      <c r="CA282" s="16"/>
      <c r="CB282" s="16"/>
      <c r="CC282" s="16"/>
      <c r="CD282" s="16"/>
      <c r="CE282" s="16"/>
      <c r="CF282" s="43">
        <f t="shared" si="224"/>
        <v>3931921600</v>
      </c>
      <c r="CG282" s="197">
        <f t="shared" si="224"/>
        <v>4174433700</v>
      </c>
    </row>
    <row r="283" spans="1:85">
      <c r="A283" s="3">
        <f t="shared" si="222"/>
        <v>244</v>
      </c>
      <c r="B283" s="263">
        <v>1</v>
      </c>
      <c r="C283" s="264" t="s">
        <v>188</v>
      </c>
      <c r="D283" s="265" t="s">
        <v>19</v>
      </c>
      <c r="E283" s="266"/>
      <c r="F283" s="41" t="s">
        <v>72</v>
      </c>
      <c r="G283" s="267">
        <f t="shared" si="202"/>
        <v>175</v>
      </c>
      <c r="H283" s="267">
        <f t="shared" si="203"/>
        <v>156</v>
      </c>
      <c r="I283" s="268">
        <f t="shared" si="204"/>
        <v>26966806</v>
      </c>
      <c r="J283" s="268">
        <f t="shared" si="205"/>
        <v>5</v>
      </c>
      <c r="K283" s="269">
        <f t="shared" si="206"/>
        <v>1.08</v>
      </c>
      <c r="L283" s="270">
        <f t="shared" si="231"/>
        <v>1.0149999999999999</v>
      </c>
      <c r="M283" s="271">
        <f t="shared" si="207"/>
        <v>24702510.0885319</v>
      </c>
      <c r="N283" s="271">
        <f t="shared" si="208"/>
        <v>27843675.743100945</v>
      </c>
      <c r="O283" s="271">
        <f t="shared" si="209"/>
        <v>29561012.737199999</v>
      </c>
      <c r="P283" s="271">
        <f t="shared" si="210"/>
        <v>31384271.319329038</v>
      </c>
      <c r="Q283" s="272">
        <f t="shared" si="211"/>
        <v>29561012.737199999</v>
      </c>
      <c r="R283" s="271">
        <f t="shared" si="211"/>
        <v>31384271.319329038</v>
      </c>
      <c r="S283" s="271">
        <f t="shared" si="212"/>
        <v>33319984.501266968</v>
      </c>
      <c r="T283" s="271"/>
      <c r="U283" s="271">
        <f t="shared" si="213"/>
        <v>3853591573.8109765</v>
      </c>
      <c r="V283" s="271">
        <f t="shared" si="214"/>
        <v>4343613415.9237471</v>
      </c>
      <c r="W283" s="271">
        <f t="shared" si="215"/>
        <v>4611517987.0031996</v>
      </c>
      <c r="X283" s="272">
        <f t="shared" si="216"/>
        <v>4895946325.8153296</v>
      </c>
      <c r="Y283" s="272">
        <f t="shared" si="217"/>
        <v>4611517987.0031996</v>
      </c>
      <c r="Z283" s="271">
        <f t="shared" si="218"/>
        <v>4895946325.8153296</v>
      </c>
      <c r="AA283" s="271">
        <f t="shared" si="223"/>
        <v>5197917582.1976471</v>
      </c>
      <c r="AB283" s="271"/>
      <c r="AC283" s="33" t="str">
        <f t="shared" si="219"/>
        <v>BERTAHAP</v>
      </c>
      <c r="AD283" s="273">
        <f t="shared" si="220"/>
        <v>0</v>
      </c>
      <c r="AE283" s="274">
        <v>2</v>
      </c>
      <c r="AF283" s="275"/>
      <c r="AG283" s="271" t="e">
        <f>IF(AF283&gt;#REF!,"LB","KR")</f>
        <v>#REF!</v>
      </c>
      <c r="AH283" s="275">
        <v>4238951000</v>
      </c>
      <c r="AI283" s="275">
        <v>4777975000</v>
      </c>
      <c r="AJ283" s="275">
        <v>5072670000</v>
      </c>
      <c r="AK283" s="276">
        <v>5385541000</v>
      </c>
      <c r="AL283" s="276">
        <v>5072670000</v>
      </c>
      <c r="AM283" s="275">
        <v>5385541000</v>
      </c>
      <c r="AN283" s="275">
        <f t="shared" si="227"/>
        <v>5717710000</v>
      </c>
      <c r="AO283" s="16"/>
      <c r="AP283" s="16"/>
      <c r="AQ283" s="278">
        <f t="shared" si="221"/>
        <v>-844061.0278000012</v>
      </c>
      <c r="AR283" s="279"/>
      <c r="AS283" s="280"/>
      <c r="AT283" s="280"/>
      <c r="AU283" s="280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328"/>
      <c r="BT283" s="16"/>
      <c r="BU283" s="16"/>
      <c r="BV283" s="279"/>
      <c r="BW283" s="16"/>
      <c r="BX283" s="16"/>
      <c r="BY283" s="16"/>
      <c r="BZ283" s="16"/>
      <c r="CA283" s="16"/>
      <c r="CB283" s="16"/>
      <c r="CC283" s="16"/>
      <c r="CD283" s="16"/>
      <c r="CE283" s="16"/>
      <c r="CF283" s="43">
        <f t="shared" si="224"/>
        <v>5377030200</v>
      </c>
      <c r="CG283" s="197">
        <f t="shared" si="224"/>
        <v>5708673460</v>
      </c>
    </row>
    <row r="284" spans="1:85">
      <c r="A284" s="3">
        <f t="shared" si="222"/>
        <v>245</v>
      </c>
      <c r="B284" s="263">
        <v>2</v>
      </c>
      <c r="C284" s="264" t="s">
        <v>188</v>
      </c>
      <c r="D284" s="265" t="s">
        <v>29</v>
      </c>
      <c r="E284" s="266"/>
      <c r="F284" s="41" t="s">
        <v>74</v>
      </c>
      <c r="G284" s="267">
        <f t="shared" si="202"/>
        <v>85</v>
      </c>
      <c r="H284" s="267">
        <f t="shared" si="203"/>
        <v>74</v>
      </c>
      <c r="I284" s="268">
        <f t="shared" si="204"/>
        <v>26966806</v>
      </c>
      <c r="J284" s="268">
        <f t="shared" si="205"/>
        <v>1</v>
      </c>
      <c r="K284" s="269">
        <f t="shared" si="206"/>
        <v>1.06</v>
      </c>
      <c r="L284" s="270">
        <f t="shared" si="231"/>
        <v>1.0149999999999999</v>
      </c>
      <c r="M284" s="271">
        <f t="shared" si="207"/>
        <v>24245056.198003531</v>
      </c>
      <c r="N284" s="271">
        <f t="shared" si="208"/>
        <v>27328052.118228704</v>
      </c>
      <c r="O284" s="271">
        <f t="shared" si="209"/>
        <v>29013586.575399999</v>
      </c>
      <c r="P284" s="271">
        <f t="shared" si="210"/>
        <v>30803081.109711833</v>
      </c>
      <c r="Q284" s="272">
        <f t="shared" si="211"/>
        <v>29013586.575399999</v>
      </c>
      <c r="R284" s="271">
        <f t="shared" si="211"/>
        <v>30803081.109711833</v>
      </c>
      <c r="S284" s="271">
        <f t="shared" si="212"/>
        <v>32702947.751243506</v>
      </c>
      <c r="T284" s="271"/>
      <c r="U284" s="271">
        <f t="shared" si="213"/>
        <v>1794134158.6522613</v>
      </c>
      <c r="V284" s="271">
        <f t="shared" si="214"/>
        <v>2022275856.748924</v>
      </c>
      <c r="W284" s="271">
        <f t="shared" si="215"/>
        <v>2147005406.5795999</v>
      </c>
      <c r="X284" s="272">
        <f t="shared" si="216"/>
        <v>2279428002.1186757</v>
      </c>
      <c r="Y284" s="272">
        <f t="shared" si="217"/>
        <v>2147005406.5795999</v>
      </c>
      <c r="Z284" s="271">
        <f t="shared" si="218"/>
        <v>2279428002.1186757</v>
      </c>
      <c r="AA284" s="271">
        <f t="shared" si="223"/>
        <v>2420018133.5920196</v>
      </c>
      <c r="AB284" s="271"/>
      <c r="AC284" s="33" t="str">
        <f t="shared" si="219"/>
        <v>BERTAHAP</v>
      </c>
      <c r="AD284" s="273">
        <f t="shared" si="220"/>
        <v>0</v>
      </c>
      <c r="AE284" s="274">
        <v>2</v>
      </c>
      <c r="AF284" s="275"/>
      <c r="AG284" s="271" t="e">
        <f>IF(AF284&gt;#REF!,"LB","KR")</f>
        <v>#REF!</v>
      </c>
      <c r="AH284" s="275">
        <v>1973548000</v>
      </c>
      <c r="AI284" s="275">
        <v>2224504000</v>
      </c>
      <c r="AJ284" s="275">
        <v>2361706000</v>
      </c>
      <c r="AK284" s="276">
        <v>2507371000</v>
      </c>
      <c r="AL284" s="276">
        <v>2361706000</v>
      </c>
      <c r="AM284" s="275">
        <v>2507371000</v>
      </c>
      <c r="AN284" s="275">
        <f t="shared" ref="AN284:AN318" si="232">ROUNDUP((AA284*(1+$J$5)),-3)</f>
        <v>2662020000</v>
      </c>
      <c r="AO284" s="16"/>
      <c r="AP284" s="16"/>
      <c r="AQ284" s="278">
        <f t="shared" si="221"/>
        <v>-1391487.189600002</v>
      </c>
      <c r="AR284" s="279"/>
      <c r="AS284" s="280"/>
      <c r="AT284" s="280"/>
      <c r="AU284" s="280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328"/>
      <c r="BT284" s="16"/>
      <c r="BU284" s="16"/>
      <c r="BV284" s="279"/>
      <c r="BW284" s="16"/>
      <c r="BX284" s="16"/>
      <c r="BY284" s="16"/>
      <c r="BZ284" s="16"/>
      <c r="CA284" s="16"/>
      <c r="CB284" s="16"/>
      <c r="CC284" s="16"/>
      <c r="CD284" s="16"/>
      <c r="CE284" s="16"/>
      <c r="CF284" s="43">
        <f t="shared" si="224"/>
        <v>2503408360</v>
      </c>
      <c r="CG284" s="197">
        <f t="shared" si="224"/>
        <v>2657813260</v>
      </c>
    </row>
    <row r="285" spans="1:85">
      <c r="A285" s="3">
        <f t="shared" si="222"/>
        <v>246</v>
      </c>
      <c r="B285" s="263">
        <v>3</v>
      </c>
      <c r="C285" s="264" t="s">
        <v>188</v>
      </c>
      <c r="D285" s="265" t="s">
        <v>32</v>
      </c>
      <c r="E285" s="266"/>
      <c r="F285" s="41" t="s">
        <v>56</v>
      </c>
      <c r="G285" s="267">
        <f t="shared" si="202"/>
        <v>85</v>
      </c>
      <c r="H285" s="267">
        <f t="shared" si="203"/>
        <v>74</v>
      </c>
      <c r="I285" s="268">
        <f t="shared" si="204"/>
        <v>26966806</v>
      </c>
      <c r="J285" s="268">
        <f t="shared" si="205"/>
        <v>1</v>
      </c>
      <c r="K285" s="269">
        <f t="shared" si="206"/>
        <v>1.06</v>
      </c>
      <c r="L285" s="270">
        <f t="shared" si="231"/>
        <v>1.0149999999999999</v>
      </c>
      <c r="M285" s="271">
        <f t="shared" si="207"/>
        <v>24245056.198003531</v>
      </c>
      <c r="N285" s="271">
        <f t="shared" si="208"/>
        <v>27328052.118228704</v>
      </c>
      <c r="O285" s="271">
        <f t="shared" si="209"/>
        <v>29013586.575399999</v>
      </c>
      <c r="P285" s="271">
        <f t="shared" si="210"/>
        <v>30803081.109711833</v>
      </c>
      <c r="Q285" s="272">
        <f t="shared" si="211"/>
        <v>29013586.575399999</v>
      </c>
      <c r="R285" s="271">
        <f t="shared" si="211"/>
        <v>30803081.109711833</v>
      </c>
      <c r="S285" s="271">
        <f t="shared" si="212"/>
        <v>32702947.751243506</v>
      </c>
      <c r="T285" s="271"/>
      <c r="U285" s="271">
        <f t="shared" si="213"/>
        <v>1794134158.6522613</v>
      </c>
      <c r="V285" s="271">
        <f t="shared" si="214"/>
        <v>2022275856.748924</v>
      </c>
      <c r="W285" s="271">
        <f t="shared" si="215"/>
        <v>2147005406.5795999</v>
      </c>
      <c r="X285" s="272">
        <f t="shared" si="216"/>
        <v>2279428002.1186757</v>
      </c>
      <c r="Y285" s="272">
        <f t="shared" si="217"/>
        <v>2147005406.5795999</v>
      </c>
      <c r="Z285" s="271">
        <f t="shared" si="218"/>
        <v>2279428002.1186757</v>
      </c>
      <c r="AA285" s="271">
        <f t="shared" si="223"/>
        <v>2420018133.5920196</v>
      </c>
      <c r="AB285" s="271"/>
      <c r="AC285" s="33" t="str">
        <f t="shared" si="219"/>
        <v>BERTAHAP</v>
      </c>
      <c r="AD285" s="273">
        <f t="shared" si="220"/>
        <v>0</v>
      </c>
      <c r="AE285" s="274">
        <v>2</v>
      </c>
      <c r="AF285" s="275"/>
      <c r="AG285" s="271" t="e">
        <f>IF(AF285&gt;#REF!,"LB","KR")</f>
        <v>#REF!</v>
      </c>
      <c r="AH285" s="275">
        <v>1973548000</v>
      </c>
      <c r="AI285" s="275">
        <v>2224504000</v>
      </c>
      <c r="AJ285" s="275">
        <v>2361706000</v>
      </c>
      <c r="AK285" s="276">
        <v>2507371000</v>
      </c>
      <c r="AL285" s="276">
        <v>2361706000</v>
      </c>
      <c r="AM285" s="275">
        <v>2507371000</v>
      </c>
      <c r="AN285" s="275">
        <f t="shared" si="232"/>
        <v>2662020000</v>
      </c>
      <c r="AO285" s="16"/>
      <c r="AP285" s="16"/>
      <c r="AQ285" s="278">
        <f t="shared" si="221"/>
        <v>-1391487.189600002</v>
      </c>
      <c r="AR285" s="279"/>
      <c r="AS285" s="280"/>
      <c r="AT285" s="280"/>
      <c r="AU285" s="280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328"/>
      <c r="BT285" s="16"/>
      <c r="BU285" s="16"/>
      <c r="BV285" s="279"/>
      <c r="BW285" s="16"/>
      <c r="BX285" s="16"/>
      <c r="BY285" s="16"/>
      <c r="BZ285" s="16"/>
      <c r="CA285" s="16"/>
      <c r="CB285" s="16"/>
      <c r="CC285" s="16"/>
      <c r="CD285" s="16"/>
      <c r="CE285" s="16"/>
      <c r="CF285" s="43">
        <f t="shared" si="224"/>
        <v>2503408360</v>
      </c>
      <c r="CG285" s="197">
        <f t="shared" si="224"/>
        <v>2657813260</v>
      </c>
    </row>
    <row r="286" spans="1:85">
      <c r="A286" s="3">
        <f t="shared" si="222"/>
        <v>247</v>
      </c>
      <c r="B286" s="263">
        <v>4</v>
      </c>
      <c r="C286" s="264" t="s">
        <v>188</v>
      </c>
      <c r="D286" s="265" t="s">
        <v>38</v>
      </c>
      <c r="E286" s="266"/>
      <c r="F286" s="41" t="s">
        <v>58</v>
      </c>
      <c r="G286" s="267">
        <f t="shared" si="202"/>
        <v>101</v>
      </c>
      <c r="H286" s="267">
        <f t="shared" si="203"/>
        <v>90</v>
      </c>
      <c r="I286" s="268">
        <f t="shared" si="204"/>
        <v>26966806</v>
      </c>
      <c r="J286" s="268">
        <f t="shared" si="205"/>
        <v>1</v>
      </c>
      <c r="K286" s="269">
        <f t="shared" si="206"/>
        <v>1.06</v>
      </c>
      <c r="L286" s="270">
        <f t="shared" si="231"/>
        <v>1.0149999999999999</v>
      </c>
      <c r="M286" s="271">
        <f t="shared" si="207"/>
        <v>24245056.198003531</v>
      </c>
      <c r="N286" s="271">
        <f t="shared" si="208"/>
        <v>27328052.118228704</v>
      </c>
      <c r="O286" s="271">
        <f t="shared" si="209"/>
        <v>29013586.575399999</v>
      </c>
      <c r="P286" s="271">
        <f t="shared" si="210"/>
        <v>30803081.109711833</v>
      </c>
      <c r="Q286" s="272">
        <f t="shared" si="211"/>
        <v>29013586.575399999</v>
      </c>
      <c r="R286" s="271">
        <f t="shared" si="211"/>
        <v>30803081.109711833</v>
      </c>
      <c r="S286" s="271">
        <f t="shared" si="212"/>
        <v>32702947.751243506</v>
      </c>
      <c r="T286" s="271"/>
      <c r="U286" s="271">
        <f t="shared" si="213"/>
        <v>2182055057.8203177</v>
      </c>
      <c r="V286" s="271">
        <f t="shared" si="214"/>
        <v>2459524690.6405835</v>
      </c>
      <c r="W286" s="271">
        <f t="shared" si="215"/>
        <v>2611222791.7859998</v>
      </c>
      <c r="X286" s="272">
        <f t="shared" si="216"/>
        <v>2772277299.8740649</v>
      </c>
      <c r="Y286" s="272">
        <f t="shared" si="217"/>
        <v>2611222791.7859998</v>
      </c>
      <c r="Z286" s="271">
        <f t="shared" si="218"/>
        <v>2772277299.8740649</v>
      </c>
      <c r="AA286" s="271">
        <f t="shared" si="223"/>
        <v>2943265297.6119156</v>
      </c>
      <c r="AB286" s="271"/>
      <c r="AC286" s="33" t="str">
        <f t="shared" si="219"/>
        <v>BERTAHAP</v>
      </c>
      <c r="AD286" s="273">
        <f t="shared" si="220"/>
        <v>0</v>
      </c>
      <c r="AE286" s="274">
        <v>2</v>
      </c>
      <c r="AF286" s="275"/>
      <c r="AG286" s="271" t="e">
        <f>IF(AF286&gt;#REF!,"LB","KR")</f>
        <v>#REF!</v>
      </c>
      <c r="AH286" s="275">
        <v>2400261000</v>
      </c>
      <c r="AI286" s="275">
        <v>2705478000</v>
      </c>
      <c r="AJ286" s="275">
        <v>2872346000</v>
      </c>
      <c r="AK286" s="276">
        <v>3049506000</v>
      </c>
      <c r="AL286" s="276">
        <v>2872346000</v>
      </c>
      <c r="AM286" s="275">
        <v>3049506000</v>
      </c>
      <c r="AN286" s="275">
        <f t="shared" si="232"/>
        <v>3237592000</v>
      </c>
      <c r="AO286" s="16"/>
      <c r="AP286" s="16"/>
      <c r="AQ286" s="278">
        <f t="shared" si="221"/>
        <v>-1391487.189600002</v>
      </c>
      <c r="AR286" s="279"/>
      <c r="AS286" s="280"/>
      <c r="AT286" s="280"/>
      <c r="AU286" s="280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328"/>
      <c r="BT286" s="16"/>
      <c r="BU286" s="16"/>
      <c r="BV286" s="279"/>
      <c r="BW286" s="16"/>
      <c r="BX286" s="16"/>
      <c r="BY286" s="16"/>
      <c r="BZ286" s="16"/>
      <c r="CA286" s="16"/>
      <c r="CB286" s="16"/>
      <c r="CC286" s="16"/>
      <c r="CD286" s="16"/>
      <c r="CE286" s="16"/>
      <c r="CF286" s="43">
        <f t="shared" si="224"/>
        <v>3044686760</v>
      </c>
      <c r="CG286" s="197">
        <f t="shared" si="224"/>
        <v>3232476360</v>
      </c>
    </row>
    <row r="287" spans="1:85">
      <c r="A287" s="3">
        <f t="shared" si="222"/>
        <v>248</v>
      </c>
      <c r="B287" s="263">
        <v>5</v>
      </c>
      <c r="C287" s="264" t="s">
        <v>188</v>
      </c>
      <c r="D287" s="265" t="s">
        <v>44</v>
      </c>
      <c r="E287" s="266"/>
      <c r="F287" s="41" t="s">
        <v>60</v>
      </c>
      <c r="G287" s="267">
        <f t="shared" si="202"/>
        <v>101</v>
      </c>
      <c r="H287" s="267">
        <f t="shared" si="203"/>
        <v>90</v>
      </c>
      <c r="I287" s="268">
        <f t="shared" si="204"/>
        <v>26966806</v>
      </c>
      <c r="J287" s="268">
        <f t="shared" si="205"/>
        <v>1</v>
      </c>
      <c r="K287" s="269">
        <f t="shared" si="206"/>
        <v>1.06</v>
      </c>
      <c r="L287" s="270">
        <f t="shared" si="231"/>
        <v>1.0149999999999999</v>
      </c>
      <c r="M287" s="271">
        <f t="shared" si="207"/>
        <v>24245056.198003531</v>
      </c>
      <c r="N287" s="271">
        <f t="shared" si="208"/>
        <v>27328052.118228704</v>
      </c>
      <c r="O287" s="271">
        <f t="shared" si="209"/>
        <v>29013586.575399999</v>
      </c>
      <c r="P287" s="271">
        <f t="shared" si="210"/>
        <v>30803081.109711833</v>
      </c>
      <c r="Q287" s="272">
        <f t="shared" si="211"/>
        <v>29013586.575399999</v>
      </c>
      <c r="R287" s="271">
        <f t="shared" si="211"/>
        <v>30803081.109711833</v>
      </c>
      <c r="S287" s="271">
        <f t="shared" si="212"/>
        <v>32702947.751243506</v>
      </c>
      <c r="T287" s="271"/>
      <c r="U287" s="271">
        <f t="shared" si="213"/>
        <v>2182055057.8203177</v>
      </c>
      <c r="V287" s="271">
        <f t="shared" si="214"/>
        <v>2459524690.6405835</v>
      </c>
      <c r="W287" s="271">
        <f t="shared" si="215"/>
        <v>2611222791.7859998</v>
      </c>
      <c r="X287" s="272">
        <f t="shared" si="216"/>
        <v>2772277299.8740649</v>
      </c>
      <c r="Y287" s="272">
        <f t="shared" si="217"/>
        <v>2611222791.7859998</v>
      </c>
      <c r="Z287" s="271">
        <f t="shared" si="218"/>
        <v>2772277299.8740649</v>
      </c>
      <c r="AA287" s="271">
        <f t="shared" si="223"/>
        <v>2943265297.6119156</v>
      </c>
      <c r="AB287" s="271"/>
      <c r="AC287" s="33" t="str">
        <f t="shared" si="219"/>
        <v>BERTAHAP</v>
      </c>
      <c r="AD287" s="273">
        <f t="shared" si="220"/>
        <v>0</v>
      </c>
      <c r="AE287" s="274">
        <v>2</v>
      </c>
      <c r="AF287" s="275"/>
      <c r="AG287" s="271" t="e">
        <f>IF(AF287&gt;#REF!,"LB","KR")</f>
        <v>#REF!</v>
      </c>
      <c r="AH287" s="275">
        <v>2400261000</v>
      </c>
      <c r="AI287" s="275">
        <v>2705478000</v>
      </c>
      <c r="AJ287" s="275">
        <v>2872346000</v>
      </c>
      <c r="AK287" s="276">
        <v>3049506000</v>
      </c>
      <c r="AL287" s="276">
        <v>2872346000</v>
      </c>
      <c r="AM287" s="275">
        <v>3049506000</v>
      </c>
      <c r="AN287" s="275">
        <f t="shared" si="232"/>
        <v>3237592000</v>
      </c>
      <c r="AO287" s="16"/>
      <c r="AP287" s="16"/>
      <c r="AQ287" s="278">
        <f t="shared" si="221"/>
        <v>-1391487.189600002</v>
      </c>
      <c r="AR287" s="279"/>
      <c r="AS287" s="280"/>
      <c r="AT287" s="280"/>
      <c r="AU287" s="280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328"/>
      <c r="BT287" s="16"/>
      <c r="BU287" s="16"/>
      <c r="BV287" s="279"/>
      <c r="BW287" s="16"/>
      <c r="BX287" s="16"/>
      <c r="BY287" s="16"/>
      <c r="BZ287" s="16"/>
      <c r="CA287" s="16"/>
      <c r="CB287" s="16"/>
      <c r="CC287" s="16"/>
      <c r="CD287" s="16"/>
      <c r="CE287" s="16"/>
      <c r="CF287" s="43">
        <f t="shared" si="224"/>
        <v>3044686760</v>
      </c>
      <c r="CG287" s="197">
        <f t="shared" si="224"/>
        <v>3232476360</v>
      </c>
    </row>
    <row r="288" spans="1:85">
      <c r="A288" s="3">
        <f t="shared" si="222"/>
        <v>249</v>
      </c>
      <c r="B288" s="263">
        <v>6</v>
      </c>
      <c r="C288" s="264" t="s">
        <v>188</v>
      </c>
      <c r="D288" s="299">
        <v>11</v>
      </c>
      <c r="E288" s="266"/>
      <c r="F288" s="41" t="s">
        <v>62</v>
      </c>
      <c r="G288" s="267">
        <f t="shared" si="202"/>
        <v>101</v>
      </c>
      <c r="H288" s="267">
        <f t="shared" si="203"/>
        <v>90</v>
      </c>
      <c r="I288" s="268">
        <f t="shared" si="204"/>
        <v>26966806</v>
      </c>
      <c r="J288" s="268">
        <f t="shared" si="205"/>
        <v>1</v>
      </c>
      <c r="K288" s="269">
        <f t="shared" si="206"/>
        <v>1.06</v>
      </c>
      <c r="L288" s="270">
        <f t="shared" si="231"/>
        <v>1.0149999999999999</v>
      </c>
      <c r="M288" s="271">
        <f t="shared" si="207"/>
        <v>24245056.198003531</v>
      </c>
      <c r="N288" s="271">
        <f t="shared" si="208"/>
        <v>27328052.118228704</v>
      </c>
      <c r="O288" s="271">
        <f t="shared" si="209"/>
        <v>29013586.575399999</v>
      </c>
      <c r="P288" s="271">
        <f t="shared" si="210"/>
        <v>30803081.109711833</v>
      </c>
      <c r="Q288" s="272">
        <f t="shared" si="211"/>
        <v>29013586.575399999</v>
      </c>
      <c r="R288" s="271">
        <f t="shared" si="211"/>
        <v>30803081.109711833</v>
      </c>
      <c r="S288" s="271">
        <f t="shared" si="212"/>
        <v>32702947.751243506</v>
      </c>
      <c r="T288" s="271"/>
      <c r="U288" s="271">
        <f t="shared" si="213"/>
        <v>2182055057.8203177</v>
      </c>
      <c r="V288" s="271">
        <f t="shared" si="214"/>
        <v>2459524690.6405835</v>
      </c>
      <c r="W288" s="271">
        <f t="shared" si="215"/>
        <v>2611222791.7859998</v>
      </c>
      <c r="X288" s="272">
        <f t="shared" si="216"/>
        <v>2772277299.8740649</v>
      </c>
      <c r="Y288" s="272">
        <f t="shared" si="217"/>
        <v>2611222791.7859998</v>
      </c>
      <c r="Z288" s="271">
        <f t="shared" si="218"/>
        <v>2772277299.8740649</v>
      </c>
      <c r="AA288" s="271">
        <f t="shared" si="223"/>
        <v>2943265297.6119156</v>
      </c>
      <c r="AB288" s="271"/>
      <c r="AC288" s="33" t="str">
        <f t="shared" si="219"/>
        <v>BERTAHAP</v>
      </c>
      <c r="AD288" s="273">
        <f t="shared" si="220"/>
        <v>0</v>
      </c>
      <c r="AE288" s="274">
        <v>2</v>
      </c>
      <c r="AF288" s="275"/>
      <c r="AG288" s="271" t="e">
        <f>IF(AF288&gt;#REF!,"LB","KR")</f>
        <v>#REF!</v>
      </c>
      <c r="AH288" s="275">
        <v>2400261000</v>
      </c>
      <c r="AI288" s="275">
        <v>2705478000</v>
      </c>
      <c r="AJ288" s="275">
        <v>2872346000</v>
      </c>
      <c r="AK288" s="276">
        <v>3049506000</v>
      </c>
      <c r="AL288" s="276">
        <v>2872346000</v>
      </c>
      <c r="AM288" s="275">
        <v>3049506000</v>
      </c>
      <c r="AN288" s="275">
        <f t="shared" si="232"/>
        <v>3237592000</v>
      </c>
      <c r="AO288" s="16"/>
      <c r="AP288" s="16"/>
      <c r="AQ288" s="278">
        <f t="shared" si="221"/>
        <v>-1391487.189600002</v>
      </c>
      <c r="AR288" s="279"/>
      <c r="AS288" s="280"/>
      <c r="AT288" s="280"/>
      <c r="AU288" s="280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328"/>
      <c r="BT288" s="16"/>
      <c r="BU288" s="16"/>
      <c r="BV288" s="279"/>
      <c r="BW288" s="16"/>
      <c r="BX288" s="16"/>
      <c r="BY288" s="16"/>
      <c r="BZ288" s="16"/>
      <c r="CA288" s="16"/>
      <c r="CB288" s="16"/>
      <c r="CC288" s="16"/>
      <c r="CD288" s="16"/>
      <c r="CE288" s="16"/>
      <c r="CF288" s="43">
        <f t="shared" si="224"/>
        <v>3044686760</v>
      </c>
      <c r="CG288" s="197">
        <f t="shared" si="224"/>
        <v>3232476360</v>
      </c>
    </row>
    <row r="289" spans="1:85">
      <c r="A289" s="3">
        <f t="shared" si="222"/>
        <v>250</v>
      </c>
      <c r="B289" s="263">
        <v>7</v>
      </c>
      <c r="C289" s="264" t="s">
        <v>188</v>
      </c>
      <c r="D289" s="299">
        <v>15</v>
      </c>
      <c r="E289" s="266"/>
      <c r="F289" s="41" t="s">
        <v>64</v>
      </c>
      <c r="G289" s="267">
        <f t="shared" si="202"/>
        <v>101</v>
      </c>
      <c r="H289" s="267">
        <f t="shared" si="203"/>
        <v>90</v>
      </c>
      <c r="I289" s="268">
        <f t="shared" si="204"/>
        <v>26966806</v>
      </c>
      <c r="J289" s="268">
        <f t="shared" si="205"/>
        <v>1</v>
      </c>
      <c r="K289" s="269">
        <f t="shared" si="206"/>
        <v>1.06</v>
      </c>
      <c r="L289" s="270">
        <f t="shared" si="231"/>
        <v>1.0149999999999999</v>
      </c>
      <c r="M289" s="271">
        <f t="shared" si="207"/>
        <v>24245056.198003531</v>
      </c>
      <c r="N289" s="271">
        <f t="shared" si="208"/>
        <v>27328052.118228704</v>
      </c>
      <c r="O289" s="271">
        <f t="shared" si="209"/>
        <v>29013586.575399999</v>
      </c>
      <c r="P289" s="271">
        <f t="shared" si="210"/>
        <v>30803081.109711833</v>
      </c>
      <c r="Q289" s="272">
        <f t="shared" si="211"/>
        <v>29013586.575399999</v>
      </c>
      <c r="R289" s="271">
        <f t="shared" si="211"/>
        <v>30803081.109711833</v>
      </c>
      <c r="S289" s="271">
        <f t="shared" si="212"/>
        <v>32702947.751243506</v>
      </c>
      <c r="T289" s="271"/>
      <c r="U289" s="271">
        <f t="shared" si="213"/>
        <v>2182055057.8203177</v>
      </c>
      <c r="V289" s="271">
        <f t="shared" si="214"/>
        <v>2459524690.6405835</v>
      </c>
      <c r="W289" s="271">
        <f t="shared" si="215"/>
        <v>2611222791.7859998</v>
      </c>
      <c r="X289" s="272">
        <f t="shared" si="216"/>
        <v>2772277299.8740649</v>
      </c>
      <c r="Y289" s="272">
        <f t="shared" si="217"/>
        <v>2611222791.7859998</v>
      </c>
      <c r="Z289" s="271">
        <f t="shared" si="218"/>
        <v>2772277299.8740649</v>
      </c>
      <c r="AA289" s="271">
        <f t="shared" si="223"/>
        <v>2943265297.6119156</v>
      </c>
      <c r="AB289" s="271"/>
      <c r="AC289" s="33" t="str">
        <f t="shared" si="219"/>
        <v>BERTAHAP</v>
      </c>
      <c r="AD289" s="273">
        <f t="shared" si="220"/>
        <v>0</v>
      </c>
      <c r="AE289" s="274">
        <v>2</v>
      </c>
      <c r="AF289" s="275"/>
      <c r="AG289" s="271" t="e">
        <f>IF(AF289&gt;#REF!,"LB","KR")</f>
        <v>#REF!</v>
      </c>
      <c r="AH289" s="275">
        <v>2400261000</v>
      </c>
      <c r="AI289" s="275">
        <v>2705478000</v>
      </c>
      <c r="AJ289" s="275">
        <v>2872346000</v>
      </c>
      <c r="AK289" s="276">
        <v>3049506000</v>
      </c>
      <c r="AL289" s="276">
        <v>2872346000</v>
      </c>
      <c r="AM289" s="275">
        <v>3049506000</v>
      </c>
      <c r="AN289" s="275">
        <f t="shared" si="232"/>
        <v>3237592000</v>
      </c>
      <c r="AO289" s="16"/>
      <c r="AP289" s="16"/>
      <c r="AQ289" s="278">
        <f t="shared" si="221"/>
        <v>-1391487.189600002</v>
      </c>
      <c r="AR289" s="279"/>
      <c r="AS289" s="280"/>
      <c r="AT289" s="280"/>
      <c r="AU289" s="280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328"/>
      <c r="BT289" s="16"/>
      <c r="BU289" s="16"/>
      <c r="BV289" s="279"/>
      <c r="BW289" s="16"/>
      <c r="BX289" s="16"/>
      <c r="BY289" s="16"/>
      <c r="BZ289" s="16"/>
      <c r="CA289" s="16"/>
      <c r="CB289" s="16"/>
      <c r="CC289" s="16"/>
      <c r="CD289" s="16"/>
      <c r="CE289" s="16"/>
      <c r="CF289" s="43">
        <f t="shared" si="224"/>
        <v>3044686760</v>
      </c>
      <c r="CG289" s="197">
        <f t="shared" si="224"/>
        <v>3232476360</v>
      </c>
    </row>
    <row r="290" spans="1:85">
      <c r="A290" s="3">
        <f t="shared" si="222"/>
        <v>251</v>
      </c>
      <c r="B290" s="263">
        <v>8</v>
      </c>
      <c r="C290" s="264" t="s">
        <v>188</v>
      </c>
      <c r="D290" s="299">
        <v>17</v>
      </c>
      <c r="E290" s="266"/>
      <c r="F290" s="41" t="s">
        <v>67</v>
      </c>
      <c r="G290" s="267">
        <f t="shared" si="202"/>
        <v>85</v>
      </c>
      <c r="H290" s="267">
        <f t="shared" si="203"/>
        <v>74</v>
      </c>
      <c r="I290" s="268">
        <f t="shared" si="204"/>
        <v>26966806</v>
      </c>
      <c r="J290" s="268">
        <f t="shared" si="205"/>
        <v>1</v>
      </c>
      <c r="K290" s="269">
        <f t="shared" si="206"/>
        <v>1.06</v>
      </c>
      <c r="L290" s="270">
        <f t="shared" si="231"/>
        <v>1.0149999999999999</v>
      </c>
      <c r="M290" s="271">
        <f t="shared" si="207"/>
        <v>24245056.198003531</v>
      </c>
      <c r="N290" s="271">
        <f t="shared" si="208"/>
        <v>27328052.118228704</v>
      </c>
      <c r="O290" s="271">
        <f t="shared" si="209"/>
        <v>29013586.575399999</v>
      </c>
      <c r="P290" s="271">
        <f t="shared" si="210"/>
        <v>30803081.109711833</v>
      </c>
      <c r="Q290" s="272">
        <f t="shared" si="211"/>
        <v>29013586.575399999</v>
      </c>
      <c r="R290" s="271">
        <f t="shared" si="211"/>
        <v>30803081.109711833</v>
      </c>
      <c r="S290" s="271">
        <f t="shared" si="212"/>
        <v>32702947.751243506</v>
      </c>
      <c r="T290" s="271"/>
      <c r="U290" s="271">
        <f t="shared" si="213"/>
        <v>1794134158.6522613</v>
      </c>
      <c r="V290" s="271">
        <f t="shared" si="214"/>
        <v>2022275856.748924</v>
      </c>
      <c r="W290" s="271">
        <f t="shared" si="215"/>
        <v>2147005406.5795999</v>
      </c>
      <c r="X290" s="272">
        <f t="shared" si="216"/>
        <v>2279428002.1186757</v>
      </c>
      <c r="Y290" s="272">
        <f t="shared" si="217"/>
        <v>2147005406.5795999</v>
      </c>
      <c r="Z290" s="271">
        <f t="shared" si="218"/>
        <v>2279428002.1186757</v>
      </c>
      <c r="AA290" s="271">
        <f t="shared" si="223"/>
        <v>2420018133.5920196</v>
      </c>
      <c r="AB290" s="271"/>
      <c r="AC290" s="33" t="str">
        <f t="shared" si="219"/>
        <v>BERTAHAP</v>
      </c>
      <c r="AD290" s="273">
        <f t="shared" si="220"/>
        <v>0</v>
      </c>
      <c r="AE290" s="274">
        <v>2</v>
      </c>
      <c r="AF290" s="275"/>
      <c r="AG290" s="271" t="e">
        <f>IF(AF290&gt;#REF!,"LB","KR")</f>
        <v>#REF!</v>
      </c>
      <c r="AH290" s="275">
        <v>1973548000</v>
      </c>
      <c r="AI290" s="275">
        <v>2224504000</v>
      </c>
      <c r="AJ290" s="275">
        <v>2361706000</v>
      </c>
      <c r="AK290" s="276">
        <v>2507371000</v>
      </c>
      <c r="AL290" s="276">
        <v>2361706000</v>
      </c>
      <c r="AM290" s="275">
        <v>2507371000</v>
      </c>
      <c r="AN290" s="275">
        <f t="shared" si="232"/>
        <v>2662020000</v>
      </c>
      <c r="AO290" s="16"/>
      <c r="AP290" s="16"/>
      <c r="AQ290" s="278">
        <f t="shared" si="221"/>
        <v>-1391487.189600002</v>
      </c>
      <c r="AR290" s="279"/>
      <c r="AS290" s="280"/>
      <c r="AT290" s="280"/>
      <c r="AU290" s="280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328"/>
      <c r="BT290" s="16"/>
      <c r="BU290" s="16"/>
      <c r="BV290" s="279"/>
      <c r="BW290" s="16"/>
      <c r="BX290" s="16"/>
      <c r="BY290" s="16"/>
      <c r="BZ290" s="16"/>
      <c r="CA290" s="16"/>
      <c r="CB290" s="16"/>
      <c r="CC290" s="16"/>
      <c r="CD290" s="16"/>
      <c r="CE290" s="16"/>
      <c r="CF290" s="43">
        <f t="shared" si="224"/>
        <v>2503408360</v>
      </c>
      <c r="CG290" s="197">
        <f t="shared" si="224"/>
        <v>2657813260</v>
      </c>
    </row>
    <row r="291" spans="1:85">
      <c r="A291" s="3">
        <f t="shared" si="222"/>
        <v>252</v>
      </c>
      <c r="B291" s="263">
        <v>9</v>
      </c>
      <c r="C291" s="264" t="s">
        <v>188</v>
      </c>
      <c r="D291" s="299">
        <v>19</v>
      </c>
      <c r="E291" s="266"/>
      <c r="F291" s="41" t="s">
        <v>78</v>
      </c>
      <c r="G291" s="267">
        <f t="shared" si="202"/>
        <v>138</v>
      </c>
      <c r="H291" s="267">
        <f t="shared" si="203"/>
        <v>120</v>
      </c>
      <c r="I291" s="268">
        <f t="shared" si="204"/>
        <v>26966806</v>
      </c>
      <c r="J291" s="268">
        <f t="shared" si="205"/>
        <v>1</v>
      </c>
      <c r="K291" s="269">
        <f t="shared" si="206"/>
        <v>1.06</v>
      </c>
      <c r="L291" s="270">
        <f t="shared" si="231"/>
        <v>1.0149999999999999</v>
      </c>
      <c r="M291" s="271">
        <f t="shared" si="207"/>
        <v>24245056.198003531</v>
      </c>
      <c r="N291" s="271">
        <f t="shared" si="208"/>
        <v>27328052.118228704</v>
      </c>
      <c r="O291" s="271">
        <f t="shared" si="209"/>
        <v>29013586.575399999</v>
      </c>
      <c r="P291" s="271">
        <f t="shared" si="210"/>
        <v>30803081.109711833</v>
      </c>
      <c r="Q291" s="272">
        <f t="shared" si="211"/>
        <v>29013586.575399999</v>
      </c>
      <c r="R291" s="271">
        <f t="shared" si="211"/>
        <v>30803081.109711833</v>
      </c>
      <c r="S291" s="271">
        <f t="shared" si="212"/>
        <v>32702947.751243506</v>
      </c>
      <c r="T291" s="271"/>
      <c r="U291" s="271">
        <f t="shared" si="213"/>
        <v>2909406743.7604237</v>
      </c>
      <c r="V291" s="271">
        <f t="shared" si="214"/>
        <v>3279366254.1874447</v>
      </c>
      <c r="W291" s="271">
        <f t="shared" si="215"/>
        <v>3481630389.0479999</v>
      </c>
      <c r="X291" s="272">
        <f t="shared" si="216"/>
        <v>3696369733.1654201</v>
      </c>
      <c r="Y291" s="272">
        <f t="shared" si="217"/>
        <v>3481630389.0479999</v>
      </c>
      <c r="Z291" s="271">
        <f t="shared" si="218"/>
        <v>3696369733.1654201</v>
      </c>
      <c r="AA291" s="271">
        <f t="shared" si="223"/>
        <v>3924353730.1492205</v>
      </c>
      <c r="AB291" s="271"/>
      <c r="AC291" s="33" t="str">
        <f t="shared" si="219"/>
        <v>BERTAHAP</v>
      </c>
      <c r="AD291" s="273">
        <f t="shared" si="220"/>
        <v>0</v>
      </c>
      <c r="AE291" s="274">
        <v>2</v>
      </c>
      <c r="AF291" s="275"/>
      <c r="AG291" s="271" t="e">
        <f>IF(AF291&gt;#REF!,"LB","KR")</f>
        <v>#REF!</v>
      </c>
      <c r="AH291" s="275">
        <v>3200348000</v>
      </c>
      <c r="AI291" s="275">
        <v>3607303000</v>
      </c>
      <c r="AJ291" s="275">
        <v>3829794000</v>
      </c>
      <c r="AK291" s="276">
        <v>4066007000</v>
      </c>
      <c r="AL291" s="276">
        <v>3829794000</v>
      </c>
      <c r="AM291" s="275">
        <v>4066007000</v>
      </c>
      <c r="AN291" s="275">
        <f t="shared" si="232"/>
        <v>4316790000</v>
      </c>
      <c r="AO291" s="16"/>
      <c r="AP291" s="16"/>
      <c r="AQ291" s="278">
        <f t="shared" si="221"/>
        <v>-1391487.189600002</v>
      </c>
      <c r="AR291" s="279"/>
      <c r="AS291" s="280"/>
      <c r="AT291" s="280"/>
      <c r="AU291" s="280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328"/>
      <c r="BT291" s="16"/>
      <c r="BU291" s="16"/>
      <c r="BV291" s="279"/>
      <c r="BW291" s="16"/>
      <c r="BX291" s="16"/>
      <c r="BY291" s="16"/>
      <c r="BZ291" s="16"/>
      <c r="CA291" s="16"/>
      <c r="CB291" s="16"/>
      <c r="CC291" s="16"/>
      <c r="CD291" s="16"/>
      <c r="CE291" s="16"/>
      <c r="CF291" s="43">
        <f t="shared" si="224"/>
        <v>4059581640</v>
      </c>
      <c r="CG291" s="197">
        <f t="shared" si="224"/>
        <v>4309967420</v>
      </c>
    </row>
    <row r="292" spans="1:85">
      <c r="A292" s="3">
        <f t="shared" si="222"/>
        <v>253</v>
      </c>
      <c r="B292" s="263">
        <v>10</v>
      </c>
      <c r="C292" s="264" t="s">
        <v>188</v>
      </c>
      <c r="D292" s="299">
        <v>21</v>
      </c>
      <c r="E292" s="266"/>
      <c r="F292" s="41" t="s">
        <v>84</v>
      </c>
      <c r="G292" s="267">
        <f t="shared" si="202"/>
        <v>132</v>
      </c>
      <c r="H292" s="267">
        <f t="shared" si="203"/>
        <v>112</v>
      </c>
      <c r="I292" s="268">
        <f t="shared" si="204"/>
        <v>26966806</v>
      </c>
      <c r="J292" s="268">
        <f t="shared" si="205"/>
        <v>3</v>
      </c>
      <c r="K292" s="269">
        <f t="shared" si="206"/>
        <v>1.1000000000000001</v>
      </c>
      <c r="L292" s="270">
        <f t="shared" si="231"/>
        <v>1.0149999999999999</v>
      </c>
      <c r="M292" s="271">
        <f t="shared" si="207"/>
        <v>25159963.979060266</v>
      </c>
      <c r="N292" s="271">
        <f t="shared" si="208"/>
        <v>28359299.367973182</v>
      </c>
      <c r="O292" s="271">
        <f t="shared" si="209"/>
        <v>30108438.899</v>
      </c>
      <c r="P292" s="271">
        <f t="shared" si="210"/>
        <v>31965461.528946243</v>
      </c>
      <c r="Q292" s="272">
        <f t="shared" si="211"/>
        <v>30108438.899</v>
      </c>
      <c r="R292" s="271">
        <f t="shared" si="211"/>
        <v>31965461.528946243</v>
      </c>
      <c r="S292" s="271">
        <f t="shared" si="212"/>
        <v>33937021.251290433</v>
      </c>
      <c r="T292" s="271"/>
      <c r="U292" s="271">
        <f t="shared" si="213"/>
        <v>2817915965.6547499</v>
      </c>
      <c r="V292" s="271">
        <f t="shared" si="214"/>
        <v>3176241529.2129965</v>
      </c>
      <c r="W292" s="271">
        <f t="shared" si="215"/>
        <v>3372145156.6880002</v>
      </c>
      <c r="X292" s="272">
        <f t="shared" si="216"/>
        <v>3580131691.2419791</v>
      </c>
      <c r="Y292" s="272">
        <f t="shared" si="217"/>
        <v>3372145156.6880002</v>
      </c>
      <c r="Z292" s="271">
        <f t="shared" si="218"/>
        <v>3580131691.2419791</v>
      </c>
      <c r="AA292" s="271">
        <f t="shared" si="223"/>
        <v>3800946380.1445284</v>
      </c>
      <c r="AB292" s="271"/>
      <c r="AC292" s="33" t="str">
        <f t="shared" si="219"/>
        <v>BERTAHAP</v>
      </c>
      <c r="AD292" s="273">
        <f t="shared" si="220"/>
        <v>0</v>
      </c>
      <c r="AE292" s="274">
        <v>2</v>
      </c>
      <c r="AF292" s="275"/>
      <c r="AG292" s="271" t="e">
        <f>IF(AF292&gt;#REF!,"LB","KR")</f>
        <v>#REF!</v>
      </c>
      <c r="AH292" s="275">
        <v>3099708000</v>
      </c>
      <c r="AI292" s="275">
        <v>3493866000</v>
      </c>
      <c r="AJ292" s="275">
        <v>3709360000</v>
      </c>
      <c r="AK292" s="276">
        <v>3938145000</v>
      </c>
      <c r="AL292" s="276">
        <v>3709360000</v>
      </c>
      <c r="AM292" s="275">
        <v>3938145000</v>
      </c>
      <c r="AN292" s="275">
        <f t="shared" si="232"/>
        <v>4181042000</v>
      </c>
      <c r="AO292" s="16"/>
      <c r="AP292" s="16"/>
      <c r="AQ292" s="278">
        <f t="shared" si="221"/>
        <v>-296634.86600000039</v>
      </c>
      <c r="AR292" s="279"/>
      <c r="AS292" s="280"/>
      <c r="AT292" s="280"/>
      <c r="AU292" s="280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328"/>
      <c r="BT292" s="16"/>
      <c r="BU292" s="16"/>
      <c r="BV292" s="279"/>
      <c r="BW292" s="16"/>
      <c r="BX292" s="16"/>
      <c r="BY292" s="16"/>
      <c r="BZ292" s="16"/>
      <c r="CA292" s="16"/>
      <c r="CB292" s="16"/>
      <c r="CC292" s="16"/>
      <c r="CD292" s="16"/>
      <c r="CE292" s="16"/>
      <c r="CF292" s="43">
        <f t="shared" si="224"/>
        <v>3931921600</v>
      </c>
      <c r="CG292" s="197">
        <f t="shared" si="224"/>
        <v>4174433700</v>
      </c>
    </row>
    <row r="293" spans="1:85">
      <c r="A293" s="3">
        <f t="shared" si="222"/>
        <v>254</v>
      </c>
      <c r="B293" s="263">
        <v>1</v>
      </c>
      <c r="C293" s="264" t="s">
        <v>189</v>
      </c>
      <c r="D293" s="265" t="s">
        <v>19</v>
      </c>
      <c r="E293" s="266"/>
      <c r="F293" s="41" t="s">
        <v>72</v>
      </c>
      <c r="G293" s="267">
        <f t="shared" si="202"/>
        <v>175</v>
      </c>
      <c r="H293" s="267">
        <f t="shared" si="203"/>
        <v>156</v>
      </c>
      <c r="I293" s="268">
        <f t="shared" si="204"/>
        <v>26966806</v>
      </c>
      <c r="J293" s="268">
        <f t="shared" si="205"/>
        <v>5</v>
      </c>
      <c r="K293" s="269">
        <f t="shared" si="206"/>
        <v>1.08</v>
      </c>
      <c r="L293" s="270">
        <f t="shared" si="231"/>
        <v>1.0149999999999999</v>
      </c>
      <c r="M293" s="271">
        <f t="shared" si="207"/>
        <v>24702510.0885319</v>
      </c>
      <c r="N293" s="271">
        <f t="shared" si="208"/>
        <v>27843675.743100945</v>
      </c>
      <c r="O293" s="271">
        <f t="shared" si="209"/>
        <v>29561012.737199999</v>
      </c>
      <c r="P293" s="271">
        <f t="shared" si="210"/>
        <v>31384271.319329038</v>
      </c>
      <c r="Q293" s="272">
        <f t="shared" si="211"/>
        <v>29561012.737199999</v>
      </c>
      <c r="R293" s="271">
        <f t="shared" si="211"/>
        <v>31384271.319329038</v>
      </c>
      <c r="S293" s="271">
        <f t="shared" si="212"/>
        <v>33319984.501266968</v>
      </c>
      <c r="T293" s="271"/>
      <c r="U293" s="271">
        <f t="shared" si="213"/>
        <v>3853591573.8109765</v>
      </c>
      <c r="V293" s="271">
        <f t="shared" si="214"/>
        <v>4343613415.9237471</v>
      </c>
      <c r="W293" s="271">
        <f t="shared" si="215"/>
        <v>4611517987.0031996</v>
      </c>
      <c r="X293" s="272">
        <f t="shared" si="216"/>
        <v>4895946325.8153296</v>
      </c>
      <c r="Y293" s="272">
        <f t="shared" si="217"/>
        <v>4611517987.0031996</v>
      </c>
      <c r="Z293" s="271">
        <f t="shared" si="218"/>
        <v>4895946325.8153296</v>
      </c>
      <c r="AA293" s="271">
        <f t="shared" si="223"/>
        <v>5197917582.1976471</v>
      </c>
      <c r="AB293" s="271"/>
      <c r="AC293" s="33" t="str">
        <f t="shared" si="219"/>
        <v>BERTAHAP</v>
      </c>
      <c r="AD293" s="273">
        <f t="shared" si="220"/>
        <v>0</v>
      </c>
      <c r="AE293" s="274">
        <v>2</v>
      </c>
      <c r="AF293" s="275"/>
      <c r="AG293" s="271" t="e">
        <f>IF(AF293&gt;#REF!,"LB","KR")</f>
        <v>#REF!</v>
      </c>
      <c r="AH293" s="275">
        <v>4238951000</v>
      </c>
      <c r="AI293" s="275">
        <v>4777975000</v>
      </c>
      <c r="AJ293" s="275">
        <v>5072670000</v>
      </c>
      <c r="AK293" s="276">
        <v>5385541000</v>
      </c>
      <c r="AL293" s="276">
        <v>5072670000</v>
      </c>
      <c r="AM293" s="275">
        <v>5385541000</v>
      </c>
      <c r="AN293" s="275">
        <f t="shared" si="232"/>
        <v>5717710000</v>
      </c>
      <c r="AO293" s="16"/>
      <c r="AP293" s="16"/>
      <c r="AQ293" s="278">
        <f t="shared" si="221"/>
        <v>-844061.0278000012</v>
      </c>
      <c r="AR293" s="279"/>
      <c r="AS293" s="280"/>
      <c r="AT293" s="280"/>
      <c r="AU293" s="280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328"/>
      <c r="BT293" s="16"/>
      <c r="BU293" s="16"/>
      <c r="BV293" s="279"/>
      <c r="BW293" s="16"/>
      <c r="BX293" s="16"/>
      <c r="BY293" s="16"/>
      <c r="BZ293" s="16"/>
      <c r="CA293" s="16"/>
      <c r="CB293" s="16"/>
      <c r="CC293" s="16"/>
      <c r="CD293" s="16"/>
      <c r="CE293" s="16"/>
      <c r="CF293" s="43">
        <f t="shared" si="224"/>
        <v>5377030200</v>
      </c>
      <c r="CG293" s="197">
        <f t="shared" si="224"/>
        <v>5708673460</v>
      </c>
    </row>
    <row r="294" spans="1:85">
      <c r="A294" s="3">
        <f t="shared" si="222"/>
        <v>255</v>
      </c>
      <c r="B294" s="263">
        <v>2</v>
      </c>
      <c r="C294" s="264" t="s">
        <v>189</v>
      </c>
      <c r="D294" s="265" t="s">
        <v>29</v>
      </c>
      <c r="E294" s="266"/>
      <c r="F294" s="41" t="s">
        <v>74</v>
      </c>
      <c r="G294" s="267">
        <f t="shared" si="202"/>
        <v>85</v>
      </c>
      <c r="H294" s="267">
        <f t="shared" si="203"/>
        <v>74</v>
      </c>
      <c r="I294" s="268">
        <f t="shared" si="204"/>
        <v>26966806</v>
      </c>
      <c r="J294" s="268">
        <f t="shared" si="205"/>
        <v>1</v>
      </c>
      <c r="K294" s="269">
        <f t="shared" si="206"/>
        <v>1.06</v>
      </c>
      <c r="L294" s="270">
        <f t="shared" si="231"/>
        <v>1.0149999999999999</v>
      </c>
      <c r="M294" s="271">
        <f t="shared" si="207"/>
        <v>24245056.198003531</v>
      </c>
      <c r="N294" s="271">
        <f t="shared" si="208"/>
        <v>27328052.118228704</v>
      </c>
      <c r="O294" s="271">
        <f t="shared" si="209"/>
        <v>29013586.575399999</v>
      </c>
      <c r="P294" s="271">
        <f t="shared" si="210"/>
        <v>30803081.109711833</v>
      </c>
      <c r="Q294" s="272">
        <f t="shared" si="211"/>
        <v>29013586.575399999</v>
      </c>
      <c r="R294" s="271">
        <f t="shared" si="211"/>
        <v>30803081.109711833</v>
      </c>
      <c r="S294" s="271">
        <f t="shared" si="212"/>
        <v>32702947.751243506</v>
      </c>
      <c r="T294" s="271"/>
      <c r="U294" s="271">
        <f t="shared" si="213"/>
        <v>1794134158.6522613</v>
      </c>
      <c r="V294" s="271">
        <f t="shared" si="214"/>
        <v>2022275856.748924</v>
      </c>
      <c r="W294" s="271">
        <f t="shared" si="215"/>
        <v>2147005406.5795999</v>
      </c>
      <c r="X294" s="272">
        <f t="shared" si="216"/>
        <v>2279428002.1186757</v>
      </c>
      <c r="Y294" s="272">
        <f t="shared" si="217"/>
        <v>2147005406.5795999</v>
      </c>
      <c r="Z294" s="271">
        <f t="shared" si="218"/>
        <v>2279428002.1186757</v>
      </c>
      <c r="AA294" s="271">
        <f t="shared" si="223"/>
        <v>2420018133.5920196</v>
      </c>
      <c r="AB294" s="271"/>
      <c r="AC294" s="33" t="str">
        <f t="shared" si="219"/>
        <v>BERTAHAP</v>
      </c>
      <c r="AD294" s="273">
        <f t="shared" si="220"/>
        <v>0</v>
      </c>
      <c r="AE294" s="274">
        <v>2</v>
      </c>
      <c r="AF294" s="275"/>
      <c r="AG294" s="271" t="e">
        <f>IF(AF294&gt;#REF!,"LB","KR")</f>
        <v>#REF!</v>
      </c>
      <c r="AH294" s="275">
        <v>1973548000</v>
      </c>
      <c r="AI294" s="275">
        <v>2224504000</v>
      </c>
      <c r="AJ294" s="275">
        <v>2361706000</v>
      </c>
      <c r="AK294" s="276">
        <v>2507371000</v>
      </c>
      <c r="AL294" s="276">
        <v>2361706000</v>
      </c>
      <c r="AM294" s="275">
        <v>2507371000</v>
      </c>
      <c r="AN294" s="275">
        <f t="shared" si="232"/>
        <v>2662020000</v>
      </c>
      <c r="AO294" s="16"/>
      <c r="AP294" s="16"/>
      <c r="AQ294" s="278">
        <f t="shared" si="221"/>
        <v>-1391487.189600002</v>
      </c>
      <c r="AR294" s="279"/>
      <c r="AS294" s="280"/>
      <c r="AT294" s="280"/>
      <c r="AU294" s="280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328"/>
      <c r="BT294" s="16"/>
      <c r="BU294" s="16"/>
      <c r="BV294" s="279"/>
      <c r="BW294" s="16"/>
      <c r="BX294" s="16"/>
      <c r="BY294" s="16"/>
      <c r="BZ294" s="16"/>
      <c r="CA294" s="16"/>
      <c r="CB294" s="16"/>
      <c r="CC294" s="16"/>
      <c r="CD294" s="16"/>
      <c r="CE294" s="16"/>
      <c r="CF294" s="43">
        <f t="shared" si="224"/>
        <v>2503408360</v>
      </c>
      <c r="CG294" s="197">
        <f t="shared" si="224"/>
        <v>2657813260</v>
      </c>
    </row>
    <row r="295" spans="1:85">
      <c r="A295" s="3">
        <f t="shared" si="222"/>
        <v>256</v>
      </c>
      <c r="B295" s="263">
        <v>3</v>
      </c>
      <c r="C295" s="264" t="s">
        <v>189</v>
      </c>
      <c r="D295" s="265" t="s">
        <v>32</v>
      </c>
      <c r="E295" s="266"/>
      <c r="F295" s="41" t="s">
        <v>56</v>
      </c>
      <c r="G295" s="267">
        <f t="shared" si="202"/>
        <v>85</v>
      </c>
      <c r="H295" s="267">
        <f t="shared" si="203"/>
        <v>74</v>
      </c>
      <c r="I295" s="268">
        <f t="shared" si="204"/>
        <v>26966806</v>
      </c>
      <c r="J295" s="268">
        <f t="shared" si="205"/>
        <v>1</v>
      </c>
      <c r="K295" s="269">
        <f t="shared" si="206"/>
        <v>1.06</v>
      </c>
      <c r="L295" s="270">
        <f t="shared" si="231"/>
        <v>1.0149999999999999</v>
      </c>
      <c r="M295" s="271">
        <f t="shared" si="207"/>
        <v>24245056.198003531</v>
      </c>
      <c r="N295" s="271">
        <f t="shared" si="208"/>
        <v>27328052.118228704</v>
      </c>
      <c r="O295" s="271">
        <f t="shared" si="209"/>
        <v>29013586.575399999</v>
      </c>
      <c r="P295" s="271">
        <f t="shared" si="210"/>
        <v>30803081.109711833</v>
      </c>
      <c r="Q295" s="272">
        <f t="shared" si="211"/>
        <v>29013586.575399999</v>
      </c>
      <c r="R295" s="271">
        <f t="shared" si="211"/>
        <v>30803081.109711833</v>
      </c>
      <c r="S295" s="271">
        <f t="shared" si="212"/>
        <v>32702947.751243506</v>
      </c>
      <c r="T295" s="271"/>
      <c r="U295" s="271">
        <f t="shared" si="213"/>
        <v>1794134158.6522613</v>
      </c>
      <c r="V295" s="271">
        <f t="shared" si="214"/>
        <v>2022275856.748924</v>
      </c>
      <c r="W295" s="271">
        <f t="shared" si="215"/>
        <v>2147005406.5795999</v>
      </c>
      <c r="X295" s="272">
        <f t="shared" si="216"/>
        <v>2279428002.1186757</v>
      </c>
      <c r="Y295" s="272">
        <f t="shared" si="217"/>
        <v>2147005406.5795999</v>
      </c>
      <c r="Z295" s="271">
        <f t="shared" si="218"/>
        <v>2279428002.1186757</v>
      </c>
      <c r="AA295" s="271">
        <f t="shared" si="223"/>
        <v>2420018133.5920196</v>
      </c>
      <c r="AB295" s="271"/>
      <c r="AC295" s="33" t="str">
        <f t="shared" si="219"/>
        <v>BERTAHAP</v>
      </c>
      <c r="AD295" s="273">
        <f t="shared" si="220"/>
        <v>0</v>
      </c>
      <c r="AE295" s="274">
        <v>2</v>
      </c>
      <c r="AF295" s="275"/>
      <c r="AG295" s="271" t="e">
        <f>IF(AF295&gt;#REF!,"LB","KR")</f>
        <v>#REF!</v>
      </c>
      <c r="AH295" s="275">
        <v>1973548000</v>
      </c>
      <c r="AI295" s="275">
        <v>2224504000</v>
      </c>
      <c r="AJ295" s="275">
        <v>2361706000</v>
      </c>
      <c r="AK295" s="276">
        <v>2507371000</v>
      </c>
      <c r="AL295" s="276">
        <v>2361706000</v>
      </c>
      <c r="AM295" s="275">
        <v>2507371000</v>
      </c>
      <c r="AN295" s="275">
        <f t="shared" si="232"/>
        <v>2662020000</v>
      </c>
      <c r="AO295" s="16"/>
      <c r="AP295" s="16"/>
      <c r="AQ295" s="278">
        <f t="shared" si="221"/>
        <v>-1391487.189600002</v>
      </c>
      <c r="AR295" s="279"/>
      <c r="AS295" s="280"/>
      <c r="AT295" s="280"/>
      <c r="AU295" s="280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328"/>
      <c r="BT295" s="16"/>
      <c r="BU295" s="16"/>
      <c r="BV295" s="279"/>
      <c r="BW295" s="16"/>
      <c r="BX295" s="16"/>
      <c r="BY295" s="16"/>
      <c r="BZ295" s="16"/>
      <c r="CA295" s="16"/>
      <c r="CB295" s="16"/>
      <c r="CC295" s="16"/>
      <c r="CD295" s="16"/>
      <c r="CE295" s="16"/>
      <c r="CF295" s="43">
        <f t="shared" si="224"/>
        <v>2503408360</v>
      </c>
      <c r="CG295" s="197">
        <f t="shared" si="224"/>
        <v>2657813260</v>
      </c>
    </row>
    <row r="296" spans="1:85">
      <c r="A296" s="3">
        <f t="shared" si="222"/>
        <v>257</v>
      </c>
      <c r="B296" s="263">
        <v>4</v>
      </c>
      <c r="C296" s="264" t="s">
        <v>189</v>
      </c>
      <c r="D296" s="265" t="s">
        <v>38</v>
      </c>
      <c r="E296" s="266"/>
      <c r="F296" s="41" t="s">
        <v>58</v>
      </c>
      <c r="G296" s="267">
        <f t="shared" ref="G296:G318" si="233">SUMIF($V$10:$V$28,F296,$AA$10:$AA$28)</f>
        <v>101</v>
      </c>
      <c r="H296" s="267">
        <f t="shared" ref="H296:H318" si="234">SUMIF($V$10:$V$28,F296,$X$10:$X$28)</f>
        <v>90</v>
      </c>
      <c r="I296" s="268">
        <f t="shared" ref="I296:I318" si="235">$I$27</f>
        <v>26966806</v>
      </c>
      <c r="J296" s="268">
        <f t="shared" ref="J296:J318" si="236">SUMIF($AN$4:$AN$22,D296,$AO$4:$AO$22)</f>
        <v>1</v>
      </c>
      <c r="K296" s="269">
        <f t="shared" ref="K296:K318" si="237">IF(J296=$AJ$25,$AI$25,IF(J296=$AJ$26,$AI$26,IF(J296=$AJ$27,$AI$27,IF(J296=$AJ$28,$AI$28,IF(J296=$AJ$29,$AI$29,IF(J296=$AJ$30,$AI$30))))))</f>
        <v>1.06</v>
      </c>
      <c r="L296" s="270">
        <f t="shared" si="231"/>
        <v>1.0149999999999999</v>
      </c>
      <c r="M296" s="271">
        <f t="shared" ref="M296:M318" si="238">$O296/(1+6%/12)^36</f>
        <v>24245056.198003531</v>
      </c>
      <c r="N296" s="271">
        <f t="shared" ref="N296:N318" si="239">$O296/(1+6%/12)^12</f>
        <v>27328052.118228704</v>
      </c>
      <c r="O296" s="271">
        <f t="shared" ref="O296:O318" si="240">$I$27*K296*L296</f>
        <v>29013586.575399999</v>
      </c>
      <c r="P296" s="271">
        <f t="shared" ref="P296:P318" si="241">$O296*(1+6%/12)^12</f>
        <v>30803081.109711833</v>
      </c>
      <c r="Q296" s="272">
        <f t="shared" ref="Q296:R318" si="242">O296</f>
        <v>29013586.575399999</v>
      </c>
      <c r="R296" s="271">
        <f t="shared" si="242"/>
        <v>30803081.109711833</v>
      </c>
      <c r="S296" s="271">
        <f t="shared" ref="S296:S318" si="243">$O296*(1+6%/12)^24</f>
        <v>32702947.751243506</v>
      </c>
      <c r="T296" s="271"/>
      <c r="U296" s="271">
        <f t="shared" ref="U296:U318" si="244">M296*H296</f>
        <v>2182055057.8203177</v>
      </c>
      <c r="V296" s="271">
        <f t="shared" ref="V296:V318" si="245">N296*H296</f>
        <v>2459524690.6405835</v>
      </c>
      <c r="W296" s="271">
        <f t="shared" ref="W296:W318" si="246">O296*H296</f>
        <v>2611222791.7859998</v>
      </c>
      <c r="X296" s="272">
        <f t="shared" ref="X296:X318" si="247">P296*H296</f>
        <v>2772277299.8740649</v>
      </c>
      <c r="Y296" s="272">
        <f t="shared" ref="Y296:Y318" si="248">Q296*H296</f>
        <v>2611222791.7859998</v>
      </c>
      <c r="Z296" s="271">
        <f t="shared" ref="Z296:Z318" si="249">R296*H296</f>
        <v>2772277299.8740649</v>
      </c>
      <c r="AA296" s="271">
        <f t="shared" si="223"/>
        <v>2943265297.6119156</v>
      </c>
      <c r="AB296" s="271"/>
      <c r="AC296" s="33" t="str">
        <f t="shared" ref="AC296:AC318" si="250">IF(AE296=$H$32,$M$32,IF(AE296=$H$33,$M$33,IF(AE296=$H$34,$M$34)))</f>
        <v>BERTAHAP</v>
      </c>
      <c r="AD296" s="273">
        <f t="shared" ref="AD296:AD318" si="251">IF(AC296=$M$32,$N$32,IF(AC296=$M$33,$N$33,$N$34))</f>
        <v>0</v>
      </c>
      <c r="AE296" s="274">
        <v>2</v>
      </c>
      <c r="AF296" s="275"/>
      <c r="AG296" s="271" t="e">
        <f>IF(AF296&gt;#REF!,"LB","KR")</f>
        <v>#REF!</v>
      </c>
      <c r="AH296" s="275">
        <v>2400261000</v>
      </c>
      <c r="AI296" s="275">
        <v>2705478000</v>
      </c>
      <c r="AJ296" s="275">
        <v>2872346000</v>
      </c>
      <c r="AK296" s="276">
        <v>3049506000</v>
      </c>
      <c r="AL296" s="276">
        <v>2872346000</v>
      </c>
      <c r="AM296" s="275">
        <v>3049506000</v>
      </c>
      <c r="AN296" s="275">
        <f t="shared" si="232"/>
        <v>3237592000</v>
      </c>
      <c r="AO296" s="16"/>
      <c r="AP296" s="16"/>
      <c r="AQ296" s="278">
        <f t="shared" ref="AQ296:AQ318" si="252">O296-$O$318</f>
        <v>-1391487.189600002</v>
      </c>
      <c r="AR296" s="279"/>
      <c r="AS296" s="280"/>
      <c r="AT296" s="280"/>
      <c r="AU296" s="280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328"/>
      <c r="BT296" s="16"/>
      <c r="BU296" s="16"/>
      <c r="BV296" s="279"/>
      <c r="BW296" s="16"/>
      <c r="BX296" s="16"/>
      <c r="BY296" s="16"/>
      <c r="BZ296" s="16"/>
      <c r="CA296" s="16"/>
      <c r="CB296" s="16"/>
      <c r="CC296" s="16"/>
      <c r="CD296" s="16"/>
      <c r="CE296" s="16"/>
      <c r="CF296" s="43">
        <f t="shared" si="224"/>
        <v>3044686760</v>
      </c>
      <c r="CG296" s="197">
        <f t="shared" si="224"/>
        <v>3232476360</v>
      </c>
    </row>
    <row r="297" spans="1:85">
      <c r="A297" s="3">
        <f t="shared" ref="A297:A318" si="253">A296+1</f>
        <v>258</v>
      </c>
      <c r="B297" s="263">
        <v>5</v>
      </c>
      <c r="C297" s="264" t="s">
        <v>189</v>
      </c>
      <c r="D297" s="265" t="s">
        <v>44</v>
      </c>
      <c r="E297" s="266"/>
      <c r="F297" s="41" t="s">
        <v>60</v>
      </c>
      <c r="G297" s="267">
        <f t="shared" si="233"/>
        <v>101</v>
      </c>
      <c r="H297" s="267">
        <f t="shared" si="234"/>
        <v>90</v>
      </c>
      <c r="I297" s="268">
        <f t="shared" si="235"/>
        <v>26966806</v>
      </c>
      <c r="J297" s="268">
        <f t="shared" si="236"/>
        <v>1</v>
      </c>
      <c r="K297" s="269">
        <f t="shared" si="237"/>
        <v>1.06</v>
      </c>
      <c r="L297" s="270">
        <f t="shared" si="231"/>
        <v>1.0149999999999999</v>
      </c>
      <c r="M297" s="271">
        <f t="shared" si="238"/>
        <v>24245056.198003531</v>
      </c>
      <c r="N297" s="271">
        <f t="shared" si="239"/>
        <v>27328052.118228704</v>
      </c>
      <c r="O297" s="271">
        <f t="shared" si="240"/>
        <v>29013586.575399999</v>
      </c>
      <c r="P297" s="271">
        <f t="shared" si="241"/>
        <v>30803081.109711833</v>
      </c>
      <c r="Q297" s="272">
        <f t="shared" si="242"/>
        <v>29013586.575399999</v>
      </c>
      <c r="R297" s="271">
        <f t="shared" si="242"/>
        <v>30803081.109711833</v>
      </c>
      <c r="S297" s="271">
        <f t="shared" si="243"/>
        <v>32702947.751243506</v>
      </c>
      <c r="T297" s="271"/>
      <c r="U297" s="271">
        <f t="shared" si="244"/>
        <v>2182055057.8203177</v>
      </c>
      <c r="V297" s="271">
        <f t="shared" si="245"/>
        <v>2459524690.6405835</v>
      </c>
      <c r="W297" s="271">
        <f t="shared" si="246"/>
        <v>2611222791.7859998</v>
      </c>
      <c r="X297" s="272">
        <f t="shared" si="247"/>
        <v>2772277299.8740649</v>
      </c>
      <c r="Y297" s="272">
        <f t="shared" si="248"/>
        <v>2611222791.7859998</v>
      </c>
      <c r="Z297" s="271">
        <f t="shared" si="249"/>
        <v>2772277299.8740649</v>
      </c>
      <c r="AA297" s="271">
        <f t="shared" ref="AA297:AA318" si="254">S297*H297</f>
        <v>2943265297.6119156</v>
      </c>
      <c r="AB297" s="271"/>
      <c r="AC297" s="33" t="str">
        <f t="shared" si="250"/>
        <v>BERTAHAP</v>
      </c>
      <c r="AD297" s="273">
        <f t="shared" si="251"/>
        <v>0</v>
      </c>
      <c r="AE297" s="274">
        <v>2</v>
      </c>
      <c r="AF297" s="275"/>
      <c r="AG297" s="271" t="e">
        <f>IF(AF297&gt;#REF!,"LB","KR")</f>
        <v>#REF!</v>
      </c>
      <c r="AH297" s="275">
        <v>2400261000</v>
      </c>
      <c r="AI297" s="275">
        <v>2705478000</v>
      </c>
      <c r="AJ297" s="275">
        <v>2872346000</v>
      </c>
      <c r="AK297" s="276">
        <v>3049506000</v>
      </c>
      <c r="AL297" s="276">
        <v>2872346000</v>
      </c>
      <c r="AM297" s="275">
        <v>3049506000</v>
      </c>
      <c r="AN297" s="275">
        <f t="shared" si="232"/>
        <v>3237592000</v>
      </c>
      <c r="AO297" s="16"/>
      <c r="AP297" s="16"/>
      <c r="AQ297" s="278">
        <f t="shared" si="252"/>
        <v>-1391487.189600002</v>
      </c>
      <c r="AR297" s="279"/>
      <c r="AS297" s="280"/>
      <c r="AT297" s="280"/>
      <c r="AU297" s="280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328"/>
      <c r="BT297" s="16"/>
      <c r="BU297" s="16"/>
      <c r="BV297" s="279"/>
      <c r="BW297" s="16"/>
      <c r="BX297" s="16"/>
      <c r="BY297" s="16"/>
      <c r="BZ297" s="16"/>
      <c r="CA297" s="16"/>
      <c r="CB297" s="16"/>
      <c r="CC297" s="16"/>
      <c r="CD297" s="16"/>
      <c r="CE297" s="16"/>
      <c r="CF297" s="43">
        <f t="shared" ref="CF297:CG318" si="255">AJ297+(AJ297*6%)</f>
        <v>3044686760</v>
      </c>
      <c r="CG297" s="197">
        <f t="shared" si="255"/>
        <v>3232476360</v>
      </c>
    </row>
    <row r="298" spans="1:85">
      <c r="A298" s="3">
        <f t="shared" si="253"/>
        <v>259</v>
      </c>
      <c r="B298" s="263">
        <v>6</v>
      </c>
      <c r="C298" s="264" t="s">
        <v>189</v>
      </c>
      <c r="D298" s="299">
        <v>11</v>
      </c>
      <c r="E298" s="266"/>
      <c r="F298" s="41" t="s">
        <v>62</v>
      </c>
      <c r="G298" s="267">
        <f t="shared" si="233"/>
        <v>101</v>
      </c>
      <c r="H298" s="267">
        <f t="shared" si="234"/>
        <v>90</v>
      </c>
      <c r="I298" s="268">
        <f t="shared" si="235"/>
        <v>26966806</v>
      </c>
      <c r="J298" s="268">
        <f t="shared" si="236"/>
        <v>1</v>
      </c>
      <c r="K298" s="269">
        <f t="shared" si="237"/>
        <v>1.06</v>
      </c>
      <c r="L298" s="270">
        <f t="shared" si="231"/>
        <v>1.0149999999999999</v>
      </c>
      <c r="M298" s="271">
        <f t="shared" si="238"/>
        <v>24245056.198003531</v>
      </c>
      <c r="N298" s="271">
        <f t="shared" si="239"/>
        <v>27328052.118228704</v>
      </c>
      <c r="O298" s="271">
        <f t="shared" si="240"/>
        <v>29013586.575399999</v>
      </c>
      <c r="P298" s="271">
        <f t="shared" si="241"/>
        <v>30803081.109711833</v>
      </c>
      <c r="Q298" s="272">
        <f t="shared" si="242"/>
        <v>29013586.575399999</v>
      </c>
      <c r="R298" s="271">
        <f t="shared" si="242"/>
        <v>30803081.109711833</v>
      </c>
      <c r="S298" s="271">
        <f t="shared" si="243"/>
        <v>32702947.751243506</v>
      </c>
      <c r="T298" s="271"/>
      <c r="U298" s="271">
        <f t="shared" si="244"/>
        <v>2182055057.8203177</v>
      </c>
      <c r="V298" s="271">
        <f t="shared" si="245"/>
        <v>2459524690.6405835</v>
      </c>
      <c r="W298" s="271">
        <f t="shared" si="246"/>
        <v>2611222791.7859998</v>
      </c>
      <c r="X298" s="272">
        <f t="shared" si="247"/>
        <v>2772277299.8740649</v>
      </c>
      <c r="Y298" s="272">
        <f t="shared" si="248"/>
        <v>2611222791.7859998</v>
      </c>
      <c r="Z298" s="271">
        <f t="shared" si="249"/>
        <v>2772277299.8740649</v>
      </c>
      <c r="AA298" s="271">
        <f t="shared" si="254"/>
        <v>2943265297.6119156</v>
      </c>
      <c r="AB298" s="271"/>
      <c r="AC298" s="33" t="str">
        <f t="shared" si="250"/>
        <v>BERTAHAP</v>
      </c>
      <c r="AD298" s="273">
        <f t="shared" si="251"/>
        <v>0</v>
      </c>
      <c r="AE298" s="274">
        <v>2</v>
      </c>
      <c r="AF298" s="275"/>
      <c r="AG298" s="271" t="e">
        <f>IF(AF298&gt;#REF!,"LB","KR")</f>
        <v>#REF!</v>
      </c>
      <c r="AH298" s="275">
        <v>2400261000</v>
      </c>
      <c r="AI298" s="275">
        <v>2705478000</v>
      </c>
      <c r="AJ298" s="275">
        <v>2872346000</v>
      </c>
      <c r="AK298" s="276">
        <v>3049506000</v>
      </c>
      <c r="AL298" s="276">
        <v>2872346000</v>
      </c>
      <c r="AM298" s="275">
        <v>3049506000</v>
      </c>
      <c r="AN298" s="275">
        <f t="shared" si="232"/>
        <v>3237592000</v>
      </c>
      <c r="AO298" s="16"/>
      <c r="AP298" s="16"/>
      <c r="AQ298" s="278">
        <f t="shared" si="252"/>
        <v>-1391487.189600002</v>
      </c>
      <c r="AR298" s="279"/>
      <c r="AS298" s="280"/>
      <c r="AT298" s="280"/>
      <c r="AU298" s="280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328"/>
      <c r="BT298" s="16"/>
      <c r="BU298" s="16"/>
      <c r="BV298" s="279"/>
      <c r="BW298" s="16"/>
      <c r="BX298" s="16"/>
      <c r="BY298" s="16"/>
      <c r="BZ298" s="16"/>
      <c r="CA298" s="16"/>
      <c r="CB298" s="16"/>
      <c r="CC298" s="16"/>
      <c r="CD298" s="16"/>
      <c r="CE298" s="16"/>
      <c r="CF298" s="43">
        <f t="shared" si="255"/>
        <v>3044686760</v>
      </c>
      <c r="CG298" s="197">
        <f t="shared" si="255"/>
        <v>3232476360</v>
      </c>
    </row>
    <row r="299" spans="1:85">
      <c r="A299" s="3">
        <f t="shared" si="253"/>
        <v>260</v>
      </c>
      <c r="B299" s="263">
        <v>7</v>
      </c>
      <c r="C299" s="264" t="s">
        <v>189</v>
      </c>
      <c r="D299" s="299">
        <v>15</v>
      </c>
      <c r="E299" s="266"/>
      <c r="F299" s="41" t="s">
        <v>64</v>
      </c>
      <c r="G299" s="267">
        <f t="shared" si="233"/>
        <v>101</v>
      </c>
      <c r="H299" s="267">
        <f t="shared" si="234"/>
        <v>90</v>
      </c>
      <c r="I299" s="268">
        <f t="shared" si="235"/>
        <v>26966806</v>
      </c>
      <c r="J299" s="268">
        <f t="shared" si="236"/>
        <v>1</v>
      </c>
      <c r="K299" s="269">
        <f t="shared" si="237"/>
        <v>1.06</v>
      </c>
      <c r="L299" s="270">
        <f t="shared" si="231"/>
        <v>1.0149999999999999</v>
      </c>
      <c r="M299" s="271">
        <f t="shared" si="238"/>
        <v>24245056.198003531</v>
      </c>
      <c r="N299" s="271">
        <f t="shared" si="239"/>
        <v>27328052.118228704</v>
      </c>
      <c r="O299" s="271">
        <f t="shared" si="240"/>
        <v>29013586.575399999</v>
      </c>
      <c r="P299" s="271">
        <f t="shared" si="241"/>
        <v>30803081.109711833</v>
      </c>
      <c r="Q299" s="272">
        <f t="shared" si="242"/>
        <v>29013586.575399999</v>
      </c>
      <c r="R299" s="271">
        <f t="shared" si="242"/>
        <v>30803081.109711833</v>
      </c>
      <c r="S299" s="271">
        <f t="shared" si="243"/>
        <v>32702947.751243506</v>
      </c>
      <c r="T299" s="271"/>
      <c r="U299" s="271">
        <f t="shared" si="244"/>
        <v>2182055057.8203177</v>
      </c>
      <c r="V299" s="271">
        <f t="shared" si="245"/>
        <v>2459524690.6405835</v>
      </c>
      <c r="W299" s="271">
        <f t="shared" si="246"/>
        <v>2611222791.7859998</v>
      </c>
      <c r="X299" s="272">
        <f t="shared" si="247"/>
        <v>2772277299.8740649</v>
      </c>
      <c r="Y299" s="272">
        <f t="shared" si="248"/>
        <v>2611222791.7859998</v>
      </c>
      <c r="Z299" s="271">
        <f t="shared" si="249"/>
        <v>2772277299.8740649</v>
      </c>
      <c r="AA299" s="271">
        <f t="shared" si="254"/>
        <v>2943265297.6119156</v>
      </c>
      <c r="AB299" s="271"/>
      <c r="AC299" s="33" t="str">
        <f t="shared" si="250"/>
        <v>BERTAHAP</v>
      </c>
      <c r="AD299" s="273">
        <f t="shared" si="251"/>
        <v>0</v>
      </c>
      <c r="AE299" s="274">
        <v>2</v>
      </c>
      <c r="AF299" s="275"/>
      <c r="AG299" s="271" t="e">
        <f>IF(AF299&gt;#REF!,"LB","KR")</f>
        <v>#REF!</v>
      </c>
      <c r="AH299" s="275">
        <v>2400261000</v>
      </c>
      <c r="AI299" s="275">
        <v>2705478000</v>
      </c>
      <c r="AJ299" s="275">
        <v>2872346000</v>
      </c>
      <c r="AK299" s="276">
        <v>3049506000</v>
      </c>
      <c r="AL299" s="276">
        <v>2872346000</v>
      </c>
      <c r="AM299" s="275">
        <v>3049506000</v>
      </c>
      <c r="AN299" s="275">
        <f t="shared" si="232"/>
        <v>3237592000</v>
      </c>
      <c r="AO299" s="16"/>
      <c r="AP299" s="16"/>
      <c r="AQ299" s="278">
        <f t="shared" si="252"/>
        <v>-1391487.189600002</v>
      </c>
      <c r="AR299" s="279"/>
      <c r="AS299" s="280"/>
      <c r="AT299" s="280"/>
      <c r="AU299" s="280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328"/>
      <c r="BT299" s="16"/>
      <c r="BU299" s="16"/>
      <c r="BV299" s="279"/>
      <c r="BW299" s="16"/>
      <c r="BX299" s="16"/>
      <c r="BY299" s="16"/>
      <c r="BZ299" s="16"/>
      <c r="CA299" s="16"/>
      <c r="CB299" s="16"/>
      <c r="CC299" s="16"/>
      <c r="CD299" s="16"/>
      <c r="CE299" s="16"/>
      <c r="CF299" s="43">
        <f t="shared" si="255"/>
        <v>3044686760</v>
      </c>
      <c r="CG299" s="197">
        <f t="shared" si="255"/>
        <v>3232476360</v>
      </c>
    </row>
    <row r="300" spans="1:85">
      <c r="A300" s="3">
        <f t="shared" si="253"/>
        <v>261</v>
      </c>
      <c r="B300" s="263">
        <v>8</v>
      </c>
      <c r="C300" s="264" t="s">
        <v>189</v>
      </c>
      <c r="D300" s="299">
        <v>17</v>
      </c>
      <c r="E300" s="266"/>
      <c r="F300" s="41" t="s">
        <v>67</v>
      </c>
      <c r="G300" s="267">
        <f t="shared" si="233"/>
        <v>85</v>
      </c>
      <c r="H300" s="267">
        <f t="shared" si="234"/>
        <v>74</v>
      </c>
      <c r="I300" s="268">
        <f t="shared" si="235"/>
        <v>26966806</v>
      </c>
      <c r="J300" s="268">
        <f t="shared" si="236"/>
        <v>1</v>
      </c>
      <c r="K300" s="269">
        <f t="shared" si="237"/>
        <v>1.06</v>
      </c>
      <c r="L300" s="270">
        <f t="shared" si="231"/>
        <v>1.0149999999999999</v>
      </c>
      <c r="M300" s="271">
        <f t="shared" si="238"/>
        <v>24245056.198003531</v>
      </c>
      <c r="N300" s="271">
        <f t="shared" si="239"/>
        <v>27328052.118228704</v>
      </c>
      <c r="O300" s="271">
        <f t="shared" si="240"/>
        <v>29013586.575399999</v>
      </c>
      <c r="P300" s="271">
        <f t="shared" si="241"/>
        <v>30803081.109711833</v>
      </c>
      <c r="Q300" s="272">
        <f t="shared" si="242"/>
        <v>29013586.575399999</v>
      </c>
      <c r="R300" s="271">
        <f t="shared" si="242"/>
        <v>30803081.109711833</v>
      </c>
      <c r="S300" s="271">
        <f t="shared" si="243"/>
        <v>32702947.751243506</v>
      </c>
      <c r="T300" s="271"/>
      <c r="U300" s="271">
        <f t="shared" si="244"/>
        <v>1794134158.6522613</v>
      </c>
      <c r="V300" s="271">
        <f t="shared" si="245"/>
        <v>2022275856.748924</v>
      </c>
      <c r="W300" s="271">
        <f t="shared" si="246"/>
        <v>2147005406.5795999</v>
      </c>
      <c r="X300" s="272">
        <f t="shared" si="247"/>
        <v>2279428002.1186757</v>
      </c>
      <c r="Y300" s="272">
        <f t="shared" si="248"/>
        <v>2147005406.5795999</v>
      </c>
      <c r="Z300" s="271">
        <f t="shared" si="249"/>
        <v>2279428002.1186757</v>
      </c>
      <c r="AA300" s="271">
        <f t="shared" si="254"/>
        <v>2420018133.5920196</v>
      </c>
      <c r="AB300" s="271"/>
      <c r="AC300" s="33" t="str">
        <f t="shared" si="250"/>
        <v>BERTAHAP</v>
      </c>
      <c r="AD300" s="273">
        <f t="shared" si="251"/>
        <v>0</v>
      </c>
      <c r="AE300" s="274">
        <v>2</v>
      </c>
      <c r="AF300" s="275"/>
      <c r="AG300" s="271" t="e">
        <f>IF(AF300&gt;#REF!,"LB","KR")</f>
        <v>#REF!</v>
      </c>
      <c r="AH300" s="275">
        <v>1973548000</v>
      </c>
      <c r="AI300" s="275">
        <v>2224504000</v>
      </c>
      <c r="AJ300" s="275">
        <v>2361706000</v>
      </c>
      <c r="AK300" s="276">
        <v>2507371000</v>
      </c>
      <c r="AL300" s="276">
        <v>2361706000</v>
      </c>
      <c r="AM300" s="275">
        <v>2507371000</v>
      </c>
      <c r="AN300" s="275">
        <f t="shared" si="232"/>
        <v>2662020000</v>
      </c>
      <c r="AO300" s="16"/>
      <c r="AP300" s="16"/>
      <c r="AQ300" s="278">
        <f t="shared" si="252"/>
        <v>-1391487.189600002</v>
      </c>
      <c r="AR300" s="279"/>
      <c r="AS300" s="280"/>
      <c r="AT300" s="280"/>
      <c r="AU300" s="280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328"/>
      <c r="BT300" s="16"/>
      <c r="BU300" s="16"/>
      <c r="BV300" s="279"/>
      <c r="BW300" s="16"/>
      <c r="BX300" s="16"/>
      <c r="BY300" s="16"/>
      <c r="BZ300" s="16"/>
      <c r="CA300" s="16"/>
      <c r="CB300" s="16"/>
      <c r="CC300" s="16"/>
      <c r="CD300" s="16"/>
      <c r="CE300" s="16"/>
      <c r="CF300" s="43">
        <f t="shared" si="255"/>
        <v>2503408360</v>
      </c>
      <c r="CG300" s="197">
        <f t="shared" si="255"/>
        <v>2657813260</v>
      </c>
    </row>
    <row r="301" spans="1:85">
      <c r="A301" s="3">
        <f t="shared" si="253"/>
        <v>262</v>
      </c>
      <c r="B301" s="263">
        <v>9</v>
      </c>
      <c r="C301" s="264" t="s">
        <v>189</v>
      </c>
      <c r="D301" s="299">
        <v>19</v>
      </c>
      <c r="E301" s="266"/>
      <c r="F301" s="41" t="s">
        <v>78</v>
      </c>
      <c r="G301" s="267">
        <f t="shared" si="233"/>
        <v>138</v>
      </c>
      <c r="H301" s="267">
        <f t="shared" si="234"/>
        <v>120</v>
      </c>
      <c r="I301" s="268">
        <f t="shared" si="235"/>
        <v>26966806</v>
      </c>
      <c r="J301" s="268">
        <f t="shared" si="236"/>
        <v>1</v>
      </c>
      <c r="K301" s="269">
        <f t="shared" si="237"/>
        <v>1.06</v>
      </c>
      <c r="L301" s="270">
        <f t="shared" si="231"/>
        <v>1.0149999999999999</v>
      </c>
      <c r="M301" s="271">
        <f t="shared" si="238"/>
        <v>24245056.198003531</v>
      </c>
      <c r="N301" s="271">
        <f t="shared" si="239"/>
        <v>27328052.118228704</v>
      </c>
      <c r="O301" s="271">
        <f t="shared" si="240"/>
        <v>29013586.575399999</v>
      </c>
      <c r="P301" s="271">
        <f t="shared" si="241"/>
        <v>30803081.109711833</v>
      </c>
      <c r="Q301" s="272">
        <f t="shared" si="242"/>
        <v>29013586.575399999</v>
      </c>
      <c r="R301" s="271">
        <f t="shared" si="242"/>
        <v>30803081.109711833</v>
      </c>
      <c r="S301" s="271">
        <f t="shared" si="243"/>
        <v>32702947.751243506</v>
      </c>
      <c r="T301" s="271"/>
      <c r="U301" s="271">
        <f t="shared" si="244"/>
        <v>2909406743.7604237</v>
      </c>
      <c r="V301" s="271">
        <f t="shared" si="245"/>
        <v>3279366254.1874447</v>
      </c>
      <c r="W301" s="271">
        <f t="shared" si="246"/>
        <v>3481630389.0479999</v>
      </c>
      <c r="X301" s="272">
        <f t="shared" si="247"/>
        <v>3696369733.1654201</v>
      </c>
      <c r="Y301" s="272">
        <f t="shared" si="248"/>
        <v>3481630389.0479999</v>
      </c>
      <c r="Z301" s="271">
        <f t="shared" si="249"/>
        <v>3696369733.1654201</v>
      </c>
      <c r="AA301" s="271">
        <f t="shared" si="254"/>
        <v>3924353730.1492205</v>
      </c>
      <c r="AB301" s="271"/>
      <c r="AC301" s="33" t="str">
        <f t="shared" si="250"/>
        <v>BERTAHAP</v>
      </c>
      <c r="AD301" s="273">
        <f t="shared" si="251"/>
        <v>0</v>
      </c>
      <c r="AE301" s="274">
        <v>2</v>
      </c>
      <c r="AF301" s="275"/>
      <c r="AG301" s="271" t="e">
        <f>IF(AF301&gt;#REF!,"LB","KR")</f>
        <v>#REF!</v>
      </c>
      <c r="AH301" s="275">
        <v>3200348000</v>
      </c>
      <c r="AI301" s="275">
        <v>3607303000</v>
      </c>
      <c r="AJ301" s="275">
        <v>3829794000</v>
      </c>
      <c r="AK301" s="276">
        <v>4066007000</v>
      </c>
      <c r="AL301" s="276">
        <v>3829794000</v>
      </c>
      <c r="AM301" s="275">
        <v>4066007000</v>
      </c>
      <c r="AN301" s="275">
        <f t="shared" si="232"/>
        <v>4316790000</v>
      </c>
      <c r="AO301" s="16"/>
      <c r="AP301" s="16"/>
      <c r="AQ301" s="278">
        <f t="shared" si="252"/>
        <v>-1391487.189600002</v>
      </c>
      <c r="AR301" s="279"/>
      <c r="AS301" s="280"/>
      <c r="AT301" s="280"/>
      <c r="AU301" s="280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328"/>
      <c r="BT301" s="16"/>
      <c r="BU301" s="16"/>
      <c r="BV301" s="279"/>
      <c r="BW301" s="16"/>
      <c r="BX301" s="16"/>
      <c r="BY301" s="16"/>
      <c r="BZ301" s="16"/>
      <c r="CA301" s="16"/>
      <c r="CB301" s="16"/>
      <c r="CC301" s="16"/>
      <c r="CD301" s="16"/>
      <c r="CE301" s="16"/>
      <c r="CF301" s="43">
        <f t="shared" si="255"/>
        <v>4059581640</v>
      </c>
      <c r="CG301" s="197">
        <f t="shared" si="255"/>
        <v>4309967420</v>
      </c>
    </row>
    <row r="302" spans="1:85">
      <c r="A302" s="3">
        <f t="shared" si="253"/>
        <v>263</v>
      </c>
      <c r="B302" s="263">
        <v>10</v>
      </c>
      <c r="C302" s="264" t="s">
        <v>189</v>
      </c>
      <c r="D302" s="299">
        <v>21</v>
      </c>
      <c r="E302" s="266"/>
      <c r="F302" s="41" t="s">
        <v>84</v>
      </c>
      <c r="G302" s="267">
        <f t="shared" si="233"/>
        <v>132</v>
      </c>
      <c r="H302" s="267">
        <f t="shared" si="234"/>
        <v>112</v>
      </c>
      <c r="I302" s="268">
        <f t="shared" si="235"/>
        <v>26966806</v>
      </c>
      <c r="J302" s="268">
        <f t="shared" si="236"/>
        <v>3</v>
      </c>
      <c r="K302" s="269">
        <f t="shared" si="237"/>
        <v>1.1000000000000001</v>
      </c>
      <c r="L302" s="270">
        <f t="shared" si="231"/>
        <v>1.0149999999999999</v>
      </c>
      <c r="M302" s="271">
        <f t="shared" si="238"/>
        <v>25159963.979060266</v>
      </c>
      <c r="N302" s="271">
        <f t="shared" si="239"/>
        <v>28359299.367973182</v>
      </c>
      <c r="O302" s="271">
        <f t="shared" si="240"/>
        <v>30108438.899</v>
      </c>
      <c r="P302" s="271">
        <f t="shared" si="241"/>
        <v>31965461.528946243</v>
      </c>
      <c r="Q302" s="272">
        <f t="shared" si="242"/>
        <v>30108438.899</v>
      </c>
      <c r="R302" s="271">
        <f t="shared" si="242"/>
        <v>31965461.528946243</v>
      </c>
      <c r="S302" s="271">
        <f t="shared" si="243"/>
        <v>33937021.251290433</v>
      </c>
      <c r="T302" s="271"/>
      <c r="U302" s="271">
        <f t="shared" si="244"/>
        <v>2817915965.6547499</v>
      </c>
      <c r="V302" s="271">
        <f t="shared" si="245"/>
        <v>3176241529.2129965</v>
      </c>
      <c r="W302" s="271">
        <f t="shared" si="246"/>
        <v>3372145156.6880002</v>
      </c>
      <c r="X302" s="272">
        <f t="shared" si="247"/>
        <v>3580131691.2419791</v>
      </c>
      <c r="Y302" s="272">
        <f t="shared" si="248"/>
        <v>3372145156.6880002</v>
      </c>
      <c r="Z302" s="271">
        <f t="shared" si="249"/>
        <v>3580131691.2419791</v>
      </c>
      <c r="AA302" s="271">
        <f t="shared" si="254"/>
        <v>3800946380.1445284</v>
      </c>
      <c r="AB302" s="271"/>
      <c r="AC302" s="33" t="str">
        <f t="shared" si="250"/>
        <v>BERTAHAP</v>
      </c>
      <c r="AD302" s="273">
        <f t="shared" si="251"/>
        <v>0</v>
      </c>
      <c r="AE302" s="274">
        <v>2</v>
      </c>
      <c r="AF302" s="275"/>
      <c r="AG302" s="271" t="e">
        <f>IF(AF302&gt;#REF!,"LB","KR")</f>
        <v>#REF!</v>
      </c>
      <c r="AH302" s="275">
        <v>3099708000</v>
      </c>
      <c r="AI302" s="275">
        <v>3493866000</v>
      </c>
      <c r="AJ302" s="275">
        <v>3709360000</v>
      </c>
      <c r="AK302" s="276">
        <v>3938145000</v>
      </c>
      <c r="AL302" s="276">
        <v>3709360000</v>
      </c>
      <c r="AM302" s="275">
        <v>3938145000</v>
      </c>
      <c r="AN302" s="275">
        <f t="shared" si="232"/>
        <v>4181042000</v>
      </c>
      <c r="AO302" s="16"/>
      <c r="AP302" s="16"/>
      <c r="AQ302" s="278">
        <f t="shared" si="252"/>
        <v>-296634.86600000039</v>
      </c>
      <c r="AR302" s="279"/>
      <c r="AS302" s="280"/>
      <c r="AT302" s="280"/>
      <c r="AU302" s="280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328"/>
      <c r="BT302" s="16"/>
      <c r="BU302" s="16"/>
      <c r="BV302" s="279"/>
      <c r="BW302" s="16"/>
      <c r="BX302" s="16"/>
      <c r="BY302" s="16"/>
      <c r="BZ302" s="16"/>
      <c r="CA302" s="16"/>
      <c r="CB302" s="16"/>
      <c r="CC302" s="16"/>
      <c r="CD302" s="16"/>
      <c r="CE302" s="16"/>
      <c r="CF302" s="43">
        <f t="shared" si="255"/>
        <v>3931921600</v>
      </c>
      <c r="CG302" s="197">
        <f t="shared" si="255"/>
        <v>4174433700</v>
      </c>
    </row>
    <row r="303" spans="1:85">
      <c r="A303" s="3">
        <f t="shared" si="253"/>
        <v>264</v>
      </c>
      <c r="B303" s="263">
        <v>1</v>
      </c>
      <c r="C303" s="264" t="s">
        <v>190</v>
      </c>
      <c r="D303" s="265" t="s">
        <v>19</v>
      </c>
      <c r="E303" s="266"/>
      <c r="F303" s="41" t="s">
        <v>72</v>
      </c>
      <c r="G303" s="267">
        <f t="shared" si="233"/>
        <v>175</v>
      </c>
      <c r="H303" s="267">
        <f t="shared" si="234"/>
        <v>156</v>
      </c>
      <c r="I303" s="268">
        <f t="shared" si="235"/>
        <v>26966806</v>
      </c>
      <c r="J303" s="268">
        <f t="shared" si="236"/>
        <v>5</v>
      </c>
      <c r="K303" s="269">
        <f t="shared" si="237"/>
        <v>1.08</v>
      </c>
      <c r="L303" s="270">
        <f t="shared" ref="L303:L312" si="256">SUMIF($AN$4:$AN$22,D303,$AX$4:$AX$22)</f>
        <v>1.0149999999999999</v>
      </c>
      <c r="M303" s="271">
        <f t="shared" si="238"/>
        <v>24702510.0885319</v>
      </c>
      <c r="N303" s="271">
        <f t="shared" si="239"/>
        <v>27843675.743100945</v>
      </c>
      <c r="O303" s="271">
        <f t="shared" si="240"/>
        <v>29561012.737199999</v>
      </c>
      <c r="P303" s="271">
        <f t="shared" si="241"/>
        <v>31384271.319329038</v>
      </c>
      <c r="Q303" s="272">
        <f t="shared" si="242"/>
        <v>29561012.737199999</v>
      </c>
      <c r="R303" s="271">
        <f t="shared" si="242"/>
        <v>31384271.319329038</v>
      </c>
      <c r="S303" s="271">
        <f t="shared" si="243"/>
        <v>33319984.501266968</v>
      </c>
      <c r="T303" s="271"/>
      <c r="U303" s="271">
        <f t="shared" si="244"/>
        <v>3853591573.8109765</v>
      </c>
      <c r="V303" s="271">
        <f t="shared" si="245"/>
        <v>4343613415.9237471</v>
      </c>
      <c r="W303" s="271">
        <f t="shared" si="246"/>
        <v>4611517987.0031996</v>
      </c>
      <c r="X303" s="272">
        <f t="shared" si="247"/>
        <v>4895946325.8153296</v>
      </c>
      <c r="Y303" s="272">
        <f t="shared" si="248"/>
        <v>4611517987.0031996</v>
      </c>
      <c r="Z303" s="271">
        <f t="shared" si="249"/>
        <v>4895946325.8153296</v>
      </c>
      <c r="AA303" s="271">
        <f t="shared" si="254"/>
        <v>5197917582.1976471</v>
      </c>
      <c r="AB303" s="271"/>
      <c r="AC303" s="33" t="str">
        <f t="shared" si="250"/>
        <v>BERTAHAP</v>
      </c>
      <c r="AD303" s="273">
        <f t="shared" si="251"/>
        <v>0</v>
      </c>
      <c r="AE303" s="274">
        <v>2</v>
      </c>
      <c r="AF303" s="275"/>
      <c r="AG303" s="271" t="e">
        <f>IF(AF303&gt;#REF!,"LB","KR")</f>
        <v>#REF!</v>
      </c>
      <c r="AH303" s="275">
        <v>4238951000</v>
      </c>
      <c r="AI303" s="275">
        <v>4777975000</v>
      </c>
      <c r="AJ303" s="275">
        <v>5072670000</v>
      </c>
      <c r="AK303" s="276">
        <v>5385541000</v>
      </c>
      <c r="AL303" s="276">
        <v>5072670000</v>
      </c>
      <c r="AM303" s="275">
        <v>5385541000</v>
      </c>
      <c r="AN303" s="275">
        <f t="shared" si="232"/>
        <v>5717710000</v>
      </c>
      <c r="AO303" s="16"/>
      <c r="AP303" s="16"/>
      <c r="AQ303" s="278">
        <f t="shared" si="252"/>
        <v>-844061.0278000012</v>
      </c>
      <c r="AR303" s="279"/>
      <c r="AS303" s="280"/>
      <c r="AT303" s="280"/>
      <c r="AU303" s="280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328"/>
      <c r="BT303" s="16"/>
      <c r="BU303" s="16"/>
      <c r="BV303" s="279"/>
      <c r="BW303" s="16"/>
      <c r="BX303" s="16"/>
      <c r="BY303" s="16"/>
      <c r="BZ303" s="16"/>
      <c r="CA303" s="16"/>
      <c r="CB303" s="16"/>
      <c r="CC303" s="16"/>
      <c r="CD303" s="16"/>
      <c r="CE303" s="16"/>
      <c r="CF303" s="43">
        <f t="shared" si="255"/>
        <v>5377030200</v>
      </c>
      <c r="CG303" s="197">
        <f t="shared" si="255"/>
        <v>5708673460</v>
      </c>
    </row>
    <row r="304" spans="1:85">
      <c r="A304" s="3">
        <f t="shared" si="253"/>
        <v>265</v>
      </c>
      <c r="B304" s="263">
        <v>2</v>
      </c>
      <c r="C304" s="264" t="s">
        <v>190</v>
      </c>
      <c r="D304" s="265" t="s">
        <v>29</v>
      </c>
      <c r="E304" s="266"/>
      <c r="F304" s="41" t="s">
        <v>74</v>
      </c>
      <c r="G304" s="267">
        <f t="shared" si="233"/>
        <v>85</v>
      </c>
      <c r="H304" s="267">
        <f t="shared" si="234"/>
        <v>74</v>
      </c>
      <c r="I304" s="268">
        <f t="shared" si="235"/>
        <v>26966806</v>
      </c>
      <c r="J304" s="268">
        <f t="shared" si="236"/>
        <v>1</v>
      </c>
      <c r="K304" s="269">
        <f t="shared" si="237"/>
        <v>1.06</v>
      </c>
      <c r="L304" s="270">
        <f t="shared" si="256"/>
        <v>1.0149999999999999</v>
      </c>
      <c r="M304" s="271">
        <f t="shared" si="238"/>
        <v>24245056.198003531</v>
      </c>
      <c r="N304" s="271">
        <f t="shared" si="239"/>
        <v>27328052.118228704</v>
      </c>
      <c r="O304" s="271">
        <f t="shared" si="240"/>
        <v>29013586.575399999</v>
      </c>
      <c r="P304" s="271">
        <f t="shared" si="241"/>
        <v>30803081.109711833</v>
      </c>
      <c r="Q304" s="272">
        <f t="shared" si="242"/>
        <v>29013586.575399999</v>
      </c>
      <c r="R304" s="271">
        <f t="shared" si="242"/>
        <v>30803081.109711833</v>
      </c>
      <c r="S304" s="271">
        <f t="shared" si="243"/>
        <v>32702947.751243506</v>
      </c>
      <c r="T304" s="271"/>
      <c r="U304" s="271">
        <f t="shared" si="244"/>
        <v>1794134158.6522613</v>
      </c>
      <c r="V304" s="271">
        <f t="shared" si="245"/>
        <v>2022275856.748924</v>
      </c>
      <c r="W304" s="271">
        <f t="shared" si="246"/>
        <v>2147005406.5795999</v>
      </c>
      <c r="X304" s="272">
        <f t="shared" si="247"/>
        <v>2279428002.1186757</v>
      </c>
      <c r="Y304" s="272">
        <f t="shared" si="248"/>
        <v>2147005406.5795999</v>
      </c>
      <c r="Z304" s="271">
        <f t="shared" si="249"/>
        <v>2279428002.1186757</v>
      </c>
      <c r="AA304" s="271">
        <f t="shared" si="254"/>
        <v>2420018133.5920196</v>
      </c>
      <c r="AB304" s="271"/>
      <c r="AC304" s="33" t="str">
        <f t="shared" si="250"/>
        <v>BERTAHAP</v>
      </c>
      <c r="AD304" s="273">
        <f t="shared" si="251"/>
        <v>0</v>
      </c>
      <c r="AE304" s="274">
        <v>2</v>
      </c>
      <c r="AF304" s="275"/>
      <c r="AG304" s="271" t="e">
        <f>IF(AF304&gt;#REF!,"LB","KR")</f>
        <v>#REF!</v>
      </c>
      <c r="AH304" s="275">
        <v>1973548000</v>
      </c>
      <c r="AI304" s="275">
        <v>2224504000</v>
      </c>
      <c r="AJ304" s="275">
        <v>2361706000</v>
      </c>
      <c r="AK304" s="276">
        <v>2507371000</v>
      </c>
      <c r="AL304" s="276">
        <v>2361706000</v>
      </c>
      <c r="AM304" s="275">
        <v>2507371000</v>
      </c>
      <c r="AN304" s="275">
        <f t="shared" si="232"/>
        <v>2662020000</v>
      </c>
      <c r="AO304" s="16"/>
      <c r="AP304" s="16"/>
      <c r="AQ304" s="278">
        <f t="shared" si="252"/>
        <v>-1391487.189600002</v>
      </c>
      <c r="AR304" s="279"/>
      <c r="AS304" s="280"/>
      <c r="AT304" s="280"/>
      <c r="AU304" s="280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328"/>
      <c r="BT304" s="16"/>
      <c r="BU304" s="16"/>
      <c r="BV304" s="279"/>
      <c r="BW304" s="16"/>
      <c r="BX304" s="16"/>
      <c r="BY304" s="16"/>
      <c r="BZ304" s="16"/>
      <c r="CA304" s="16"/>
      <c r="CB304" s="16"/>
      <c r="CC304" s="16"/>
      <c r="CD304" s="16"/>
      <c r="CE304" s="16"/>
      <c r="CF304" s="43">
        <f t="shared" si="255"/>
        <v>2503408360</v>
      </c>
      <c r="CG304" s="197">
        <f t="shared" si="255"/>
        <v>2657813260</v>
      </c>
    </row>
    <row r="305" spans="1:85">
      <c r="A305" s="3">
        <f t="shared" si="253"/>
        <v>266</v>
      </c>
      <c r="B305" s="263">
        <v>3</v>
      </c>
      <c r="C305" s="264" t="s">
        <v>190</v>
      </c>
      <c r="D305" s="265" t="s">
        <v>32</v>
      </c>
      <c r="E305" s="266"/>
      <c r="F305" s="41" t="s">
        <v>56</v>
      </c>
      <c r="G305" s="267">
        <f t="shared" si="233"/>
        <v>85</v>
      </c>
      <c r="H305" s="267">
        <f t="shared" si="234"/>
        <v>74</v>
      </c>
      <c r="I305" s="268">
        <f t="shared" si="235"/>
        <v>26966806</v>
      </c>
      <c r="J305" s="268">
        <f t="shared" si="236"/>
        <v>1</v>
      </c>
      <c r="K305" s="269">
        <f t="shared" si="237"/>
        <v>1.06</v>
      </c>
      <c r="L305" s="270">
        <f t="shared" si="256"/>
        <v>1.0149999999999999</v>
      </c>
      <c r="M305" s="271">
        <f t="shared" si="238"/>
        <v>24245056.198003531</v>
      </c>
      <c r="N305" s="271">
        <f t="shared" si="239"/>
        <v>27328052.118228704</v>
      </c>
      <c r="O305" s="271">
        <f t="shared" si="240"/>
        <v>29013586.575399999</v>
      </c>
      <c r="P305" s="271">
        <f t="shared" si="241"/>
        <v>30803081.109711833</v>
      </c>
      <c r="Q305" s="272">
        <f t="shared" si="242"/>
        <v>29013586.575399999</v>
      </c>
      <c r="R305" s="271">
        <f t="shared" si="242"/>
        <v>30803081.109711833</v>
      </c>
      <c r="S305" s="271">
        <f t="shared" si="243"/>
        <v>32702947.751243506</v>
      </c>
      <c r="T305" s="271"/>
      <c r="U305" s="271">
        <f t="shared" si="244"/>
        <v>1794134158.6522613</v>
      </c>
      <c r="V305" s="271">
        <f t="shared" si="245"/>
        <v>2022275856.748924</v>
      </c>
      <c r="W305" s="271">
        <f t="shared" si="246"/>
        <v>2147005406.5795999</v>
      </c>
      <c r="X305" s="272">
        <f t="shared" si="247"/>
        <v>2279428002.1186757</v>
      </c>
      <c r="Y305" s="272">
        <f t="shared" si="248"/>
        <v>2147005406.5795999</v>
      </c>
      <c r="Z305" s="271">
        <f t="shared" si="249"/>
        <v>2279428002.1186757</v>
      </c>
      <c r="AA305" s="271">
        <f t="shared" si="254"/>
        <v>2420018133.5920196</v>
      </c>
      <c r="AB305" s="271"/>
      <c r="AC305" s="33" t="str">
        <f t="shared" si="250"/>
        <v>BERTAHAP</v>
      </c>
      <c r="AD305" s="273">
        <f t="shared" si="251"/>
        <v>0</v>
      </c>
      <c r="AE305" s="274">
        <v>2</v>
      </c>
      <c r="AF305" s="275"/>
      <c r="AG305" s="271" t="e">
        <f>IF(AF305&gt;#REF!,"LB","KR")</f>
        <v>#REF!</v>
      </c>
      <c r="AH305" s="275">
        <v>1973548000</v>
      </c>
      <c r="AI305" s="275">
        <v>2224504000</v>
      </c>
      <c r="AJ305" s="275">
        <v>2361706000</v>
      </c>
      <c r="AK305" s="276">
        <v>2507371000</v>
      </c>
      <c r="AL305" s="276">
        <v>2361706000</v>
      </c>
      <c r="AM305" s="275">
        <v>2507371000</v>
      </c>
      <c r="AN305" s="275">
        <f t="shared" si="232"/>
        <v>2662020000</v>
      </c>
      <c r="AO305" s="16"/>
      <c r="AP305" s="16"/>
      <c r="AQ305" s="278">
        <f t="shared" si="252"/>
        <v>-1391487.189600002</v>
      </c>
      <c r="AR305" s="279"/>
      <c r="AS305" s="280"/>
      <c r="AT305" s="280"/>
      <c r="AU305" s="280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328"/>
      <c r="BT305" s="16"/>
      <c r="BU305" s="16"/>
      <c r="BV305" s="279"/>
      <c r="BW305" s="16"/>
      <c r="BX305" s="16"/>
      <c r="BY305" s="16"/>
      <c r="BZ305" s="16"/>
      <c r="CA305" s="16"/>
      <c r="CB305" s="16"/>
      <c r="CC305" s="16"/>
      <c r="CD305" s="16"/>
      <c r="CE305" s="16"/>
      <c r="CF305" s="43">
        <f t="shared" si="255"/>
        <v>2503408360</v>
      </c>
      <c r="CG305" s="197">
        <f t="shared" si="255"/>
        <v>2657813260</v>
      </c>
    </row>
    <row r="306" spans="1:85">
      <c r="A306" s="3">
        <f t="shared" si="253"/>
        <v>267</v>
      </c>
      <c r="B306" s="263">
        <v>4</v>
      </c>
      <c r="C306" s="264" t="s">
        <v>190</v>
      </c>
      <c r="D306" s="265" t="s">
        <v>38</v>
      </c>
      <c r="E306" s="266"/>
      <c r="F306" s="41" t="s">
        <v>58</v>
      </c>
      <c r="G306" s="267">
        <f t="shared" si="233"/>
        <v>101</v>
      </c>
      <c r="H306" s="267">
        <f t="shared" si="234"/>
        <v>90</v>
      </c>
      <c r="I306" s="268">
        <f t="shared" si="235"/>
        <v>26966806</v>
      </c>
      <c r="J306" s="268">
        <f t="shared" si="236"/>
        <v>1</v>
      </c>
      <c r="K306" s="269">
        <f t="shared" si="237"/>
        <v>1.06</v>
      </c>
      <c r="L306" s="270">
        <f t="shared" si="256"/>
        <v>1.0149999999999999</v>
      </c>
      <c r="M306" s="271">
        <f t="shared" si="238"/>
        <v>24245056.198003531</v>
      </c>
      <c r="N306" s="271">
        <f t="shared" si="239"/>
        <v>27328052.118228704</v>
      </c>
      <c r="O306" s="271">
        <f t="shared" si="240"/>
        <v>29013586.575399999</v>
      </c>
      <c r="P306" s="271">
        <f t="shared" si="241"/>
        <v>30803081.109711833</v>
      </c>
      <c r="Q306" s="272">
        <f t="shared" si="242"/>
        <v>29013586.575399999</v>
      </c>
      <c r="R306" s="271">
        <f t="shared" si="242"/>
        <v>30803081.109711833</v>
      </c>
      <c r="S306" s="271">
        <f t="shared" si="243"/>
        <v>32702947.751243506</v>
      </c>
      <c r="T306" s="271"/>
      <c r="U306" s="271">
        <f t="shared" si="244"/>
        <v>2182055057.8203177</v>
      </c>
      <c r="V306" s="271">
        <f t="shared" si="245"/>
        <v>2459524690.6405835</v>
      </c>
      <c r="W306" s="271">
        <f t="shared" si="246"/>
        <v>2611222791.7859998</v>
      </c>
      <c r="X306" s="272">
        <f t="shared" si="247"/>
        <v>2772277299.8740649</v>
      </c>
      <c r="Y306" s="272">
        <f t="shared" si="248"/>
        <v>2611222791.7859998</v>
      </c>
      <c r="Z306" s="271">
        <f t="shared" si="249"/>
        <v>2772277299.8740649</v>
      </c>
      <c r="AA306" s="271">
        <f t="shared" si="254"/>
        <v>2943265297.6119156</v>
      </c>
      <c r="AB306" s="271"/>
      <c r="AC306" s="33" t="str">
        <f t="shared" si="250"/>
        <v>BERTAHAP</v>
      </c>
      <c r="AD306" s="273">
        <f t="shared" si="251"/>
        <v>0</v>
      </c>
      <c r="AE306" s="274">
        <v>2</v>
      </c>
      <c r="AF306" s="275"/>
      <c r="AG306" s="271" t="e">
        <f>IF(AF306&gt;#REF!,"LB","KR")</f>
        <v>#REF!</v>
      </c>
      <c r="AH306" s="275">
        <v>2400261000</v>
      </c>
      <c r="AI306" s="275">
        <v>2705478000</v>
      </c>
      <c r="AJ306" s="275">
        <v>2872346000</v>
      </c>
      <c r="AK306" s="276">
        <v>3049506000</v>
      </c>
      <c r="AL306" s="276">
        <v>2872346000</v>
      </c>
      <c r="AM306" s="275">
        <v>3049506000</v>
      </c>
      <c r="AN306" s="275">
        <f t="shared" si="232"/>
        <v>3237592000</v>
      </c>
      <c r="AO306" s="16"/>
      <c r="AP306" s="16"/>
      <c r="AQ306" s="278">
        <f t="shared" si="252"/>
        <v>-1391487.189600002</v>
      </c>
      <c r="AR306" s="279"/>
      <c r="AS306" s="280"/>
      <c r="AT306" s="280"/>
      <c r="AU306" s="280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328"/>
      <c r="BT306" s="16"/>
      <c r="BU306" s="16"/>
      <c r="BV306" s="279"/>
      <c r="BW306" s="16"/>
      <c r="BX306" s="16"/>
      <c r="BY306" s="16"/>
      <c r="BZ306" s="16"/>
      <c r="CA306" s="16"/>
      <c r="CB306" s="16"/>
      <c r="CC306" s="16"/>
      <c r="CD306" s="16"/>
      <c r="CE306" s="16"/>
      <c r="CF306" s="43">
        <f t="shared" si="255"/>
        <v>3044686760</v>
      </c>
      <c r="CG306" s="197">
        <f t="shared" si="255"/>
        <v>3232476360</v>
      </c>
    </row>
    <row r="307" spans="1:85">
      <c r="A307" s="3">
        <f t="shared" si="253"/>
        <v>268</v>
      </c>
      <c r="B307" s="263">
        <v>5</v>
      </c>
      <c r="C307" s="264" t="s">
        <v>190</v>
      </c>
      <c r="D307" s="265" t="s">
        <v>44</v>
      </c>
      <c r="E307" s="266"/>
      <c r="F307" s="41" t="s">
        <v>60</v>
      </c>
      <c r="G307" s="267">
        <f t="shared" si="233"/>
        <v>101</v>
      </c>
      <c r="H307" s="267">
        <f t="shared" si="234"/>
        <v>90</v>
      </c>
      <c r="I307" s="268">
        <f t="shared" si="235"/>
        <v>26966806</v>
      </c>
      <c r="J307" s="268">
        <f t="shared" si="236"/>
        <v>1</v>
      </c>
      <c r="K307" s="269">
        <f t="shared" si="237"/>
        <v>1.06</v>
      </c>
      <c r="L307" s="270">
        <f t="shared" si="256"/>
        <v>1.0149999999999999</v>
      </c>
      <c r="M307" s="271">
        <f t="shared" si="238"/>
        <v>24245056.198003531</v>
      </c>
      <c r="N307" s="271">
        <f t="shared" si="239"/>
        <v>27328052.118228704</v>
      </c>
      <c r="O307" s="271">
        <f t="shared" si="240"/>
        <v>29013586.575399999</v>
      </c>
      <c r="P307" s="271">
        <f t="shared" si="241"/>
        <v>30803081.109711833</v>
      </c>
      <c r="Q307" s="272">
        <f t="shared" si="242"/>
        <v>29013586.575399999</v>
      </c>
      <c r="R307" s="271">
        <f t="shared" si="242"/>
        <v>30803081.109711833</v>
      </c>
      <c r="S307" s="271">
        <f t="shared" si="243"/>
        <v>32702947.751243506</v>
      </c>
      <c r="T307" s="271"/>
      <c r="U307" s="271">
        <f t="shared" si="244"/>
        <v>2182055057.8203177</v>
      </c>
      <c r="V307" s="271">
        <f t="shared" si="245"/>
        <v>2459524690.6405835</v>
      </c>
      <c r="W307" s="271">
        <f t="shared" si="246"/>
        <v>2611222791.7859998</v>
      </c>
      <c r="X307" s="272">
        <f t="shared" si="247"/>
        <v>2772277299.8740649</v>
      </c>
      <c r="Y307" s="272">
        <f t="shared" si="248"/>
        <v>2611222791.7859998</v>
      </c>
      <c r="Z307" s="271">
        <f t="shared" si="249"/>
        <v>2772277299.8740649</v>
      </c>
      <c r="AA307" s="271">
        <f t="shared" si="254"/>
        <v>2943265297.6119156</v>
      </c>
      <c r="AB307" s="271"/>
      <c r="AC307" s="33" t="str">
        <f t="shared" si="250"/>
        <v>BERTAHAP</v>
      </c>
      <c r="AD307" s="273">
        <f t="shared" si="251"/>
        <v>0</v>
      </c>
      <c r="AE307" s="274">
        <v>2</v>
      </c>
      <c r="AF307" s="275"/>
      <c r="AG307" s="271" t="e">
        <f>IF(AF307&gt;#REF!,"LB","KR")</f>
        <v>#REF!</v>
      </c>
      <c r="AH307" s="275">
        <v>2400261000</v>
      </c>
      <c r="AI307" s="275">
        <v>2705478000</v>
      </c>
      <c r="AJ307" s="275">
        <v>2872346000</v>
      </c>
      <c r="AK307" s="276">
        <v>3049506000</v>
      </c>
      <c r="AL307" s="276">
        <v>2872346000</v>
      </c>
      <c r="AM307" s="275">
        <v>3049506000</v>
      </c>
      <c r="AN307" s="275">
        <f t="shared" si="232"/>
        <v>3237592000</v>
      </c>
      <c r="AO307" s="16"/>
      <c r="AP307" s="16"/>
      <c r="AQ307" s="278">
        <f t="shared" si="252"/>
        <v>-1391487.189600002</v>
      </c>
      <c r="AR307" s="279"/>
      <c r="AS307" s="280"/>
      <c r="AT307" s="280"/>
      <c r="AU307" s="280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328"/>
      <c r="BT307" s="16"/>
      <c r="BU307" s="16"/>
      <c r="BV307" s="279"/>
      <c r="BW307" s="16"/>
      <c r="BX307" s="16"/>
      <c r="BY307" s="16"/>
      <c r="BZ307" s="16"/>
      <c r="CA307" s="16"/>
      <c r="CB307" s="16"/>
      <c r="CC307" s="16"/>
      <c r="CD307" s="16"/>
      <c r="CE307" s="16"/>
      <c r="CF307" s="43">
        <f t="shared" si="255"/>
        <v>3044686760</v>
      </c>
      <c r="CG307" s="197">
        <f t="shared" si="255"/>
        <v>3232476360</v>
      </c>
    </row>
    <row r="308" spans="1:85">
      <c r="A308" s="3">
        <f t="shared" si="253"/>
        <v>269</v>
      </c>
      <c r="B308" s="263">
        <v>6</v>
      </c>
      <c r="C308" s="264" t="s">
        <v>190</v>
      </c>
      <c r="D308" s="299">
        <v>11</v>
      </c>
      <c r="E308" s="266"/>
      <c r="F308" s="41" t="s">
        <v>62</v>
      </c>
      <c r="G308" s="267">
        <f t="shared" si="233"/>
        <v>101</v>
      </c>
      <c r="H308" s="267">
        <f t="shared" si="234"/>
        <v>90</v>
      </c>
      <c r="I308" s="268">
        <f t="shared" si="235"/>
        <v>26966806</v>
      </c>
      <c r="J308" s="268">
        <f t="shared" si="236"/>
        <v>1</v>
      </c>
      <c r="K308" s="269">
        <f t="shared" si="237"/>
        <v>1.06</v>
      </c>
      <c r="L308" s="270">
        <f t="shared" si="256"/>
        <v>1.0149999999999999</v>
      </c>
      <c r="M308" s="271">
        <f t="shared" si="238"/>
        <v>24245056.198003531</v>
      </c>
      <c r="N308" s="271">
        <f t="shared" si="239"/>
        <v>27328052.118228704</v>
      </c>
      <c r="O308" s="271">
        <f t="shared" si="240"/>
        <v>29013586.575399999</v>
      </c>
      <c r="P308" s="271">
        <f t="shared" si="241"/>
        <v>30803081.109711833</v>
      </c>
      <c r="Q308" s="272">
        <f t="shared" si="242"/>
        <v>29013586.575399999</v>
      </c>
      <c r="R308" s="271">
        <f t="shared" si="242"/>
        <v>30803081.109711833</v>
      </c>
      <c r="S308" s="271">
        <f t="shared" si="243"/>
        <v>32702947.751243506</v>
      </c>
      <c r="T308" s="271"/>
      <c r="U308" s="271">
        <f t="shared" si="244"/>
        <v>2182055057.8203177</v>
      </c>
      <c r="V308" s="271">
        <f t="shared" si="245"/>
        <v>2459524690.6405835</v>
      </c>
      <c r="W308" s="271">
        <f t="shared" si="246"/>
        <v>2611222791.7859998</v>
      </c>
      <c r="X308" s="272">
        <f t="shared" si="247"/>
        <v>2772277299.8740649</v>
      </c>
      <c r="Y308" s="272">
        <f t="shared" si="248"/>
        <v>2611222791.7859998</v>
      </c>
      <c r="Z308" s="271">
        <f t="shared" si="249"/>
        <v>2772277299.8740649</v>
      </c>
      <c r="AA308" s="271">
        <f t="shared" si="254"/>
        <v>2943265297.6119156</v>
      </c>
      <c r="AB308" s="271"/>
      <c r="AC308" s="33" t="str">
        <f t="shared" si="250"/>
        <v>BERTAHAP</v>
      </c>
      <c r="AD308" s="273">
        <f t="shared" si="251"/>
        <v>0</v>
      </c>
      <c r="AE308" s="274">
        <v>2</v>
      </c>
      <c r="AF308" s="275"/>
      <c r="AG308" s="271" t="e">
        <f>IF(AF308&gt;#REF!,"LB","KR")</f>
        <v>#REF!</v>
      </c>
      <c r="AH308" s="275">
        <v>2400261000</v>
      </c>
      <c r="AI308" s="275">
        <v>2705478000</v>
      </c>
      <c r="AJ308" s="275">
        <v>2872346000</v>
      </c>
      <c r="AK308" s="276">
        <v>3049506000</v>
      </c>
      <c r="AL308" s="276">
        <v>2872346000</v>
      </c>
      <c r="AM308" s="275">
        <v>3049506000</v>
      </c>
      <c r="AN308" s="275">
        <f t="shared" si="232"/>
        <v>3237592000</v>
      </c>
      <c r="AO308" s="16"/>
      <c r="AP308" s="16"/>
      <c r="AQ308" s="278">
        <f t="shared" si="252"/>
        <v>-1391487.189600002</v>
      </c>
      <c r="AR308" s="279"/>
      <c r="AS308" s="280"/>
      <c r="AT308" s="280"/>
      <c r="AU308" s="280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328"/>
      <c r="BT308" s="16"/>
      <c r="BU308" s="16"/>
      <c r="BV308" s="279"/>
      <c r="BW308" s="16"/>
      <c r="BX308" s="16"/>
      <c r="BY308" s="16"/>
      <c r="BZ308" s="16"/>
      <c r="CA308" s="16"/>
      <c r="CB308" s="16"/>
      <c r="CC308" s="16"/>
      <c r="CD308" s="16"/>
      <c r="CE308" s="16"/>
      <c r="CF308" s="43">
        <f t="shared" si="255"/>
        <v>3044686760</v>
      </c>
      <c r="CG308" s="197">
        <f t="shared" si="255"/>
        <v>3232476360</v>
      </c>
    </row>
    <row r="309" spans="1:85">
      <c r="A309" s="3">
        <f t="shared" si="253"/>
        <v>270</v>
      </c>
      <c r="B309" s="263">
        <v>7</v>
      </c>
      <c r="C309" s="264" t="s">
        <v>190</v>
      </c>
      <c r="D309" s="299">
        <v>15</v>
      </c>
      <c r="E309" s="266"/>
      <c r="F309" s="41" t="s">
        <v>64</v>
      </c>
      <c r="G309" s="267">
        <f t="shared" si="233"/>
        <v>101</v>
      </c>
      <c r="H309" s="267">
        <f t="shared" si="234"/>
        <v>90</v>
      </c>
      <c r="I309" s="268">
        <f t="shared" si="235"/>
        <v>26966806</v>
      </c>
      <c r="J309" s="268">
        <f t="shared" si="236"/>
        <v>1</v>
      </c>
      <c r="K309" s="269">
        <f t="shared" si="237"/>
        <v>1.06</v>
      </c>
      <c r="L309" s="270">
        <f t="shared" si="256"/>
        <v>1.0149999999999999</v>
      </c>
      <c r="M309" s="271">
        <f t="shared" si="238"/>
        <v>24245056.198003531</v>
      </c>
      <c r="N309" s="271">
        <f t="shared" si="239"/>
        <v>27328052.118228704</v>
      </c>
      <c r="O309" s="271">
        <f t="shared" si="240"/>
        <v>29013586.575399999</v>
      </c>
      <c r="P309" s="271">
        <f t="shared" si="241"/>
        <v>30803081.109711833</v>
      </c>
      <c r="Q309" s="272">
        <f t="shared" si="242"/>
        <v>29013586.575399999</v>
      </c>
      <c r="R309" s="271">
        <f t="shared" si="242"/>
        <v>30803081.109711833</v>
      </c>
      <c r="S309" s="271">
        <f t="shared" si="243"/>
        <v>32702947.751243506</v>
      </c>
      <c r="T309" s="271"/>
      <c r="U309" s="271">
        <f t="shared" si="244"/>
        <v>2182055057.8203177</v>
      </c>
      <c r="V309" s="271">
        <f t="shared" si="245"/>
        <v>2459524690.6405835</v>
      </c>
      <c r="W309" s="271">
        <f t="shared" si="246"/>
        <v>2611222791.7859998</v>
      </c>
      <c r="X309" s="272">
        <f t="shared" si="247"/>
        <v>2772277299.8740649</v>
      </c>
      <c r="Y309" s="272">
        <f t="shared" si="248"/>
        <v>2611222791.7859998</v>
      </c>
      <c r="Z309" s="271">
        <f t="shared" si="249"/>
        <v>2772277299.8740649</v>
      </c>
      <c r="AA309" s="271">
        <f t="shared" si="254"/>
        <v>2943265297.6119156</v>
      </c>
      <c r="AB309" s="271"/>
      <c r="AC309" s="33" t="str">
        <f t="shared" si="250"/>
        <v>BERTAHAP</v>
      </c>
      <c r="AD309" s="273">
        <f t="shared" si="251"/>
        <v>0</v>
      </c>
      <c r="AE309" s="274">
        <v>2</v>
      </c>
      <c r="AF309" s="275"/>
      <c r="AG309" s="271" t="e">
        <f>IF(AF309&gt;#REF!,"LB","KR")</f>
        <v>#REF!</v>
      </c>
      <c r="AH309" s="275">
        <v>2400261000</v>
      </c>
      <c r="AI309" s="275">
        <v>2705478000</v>
      </c>
      <c r="AJ309" s="275">
        <v>2872346000</v>
      </c>
      <c r="AK309" s="276">
        <v>3049506000</v>
      </c>
      <c r="AL309" s="276">
        <v>2872346000</v>
      </c>
      <c r="AM309" s="275">
        <v>3049506000</v>
      </c>
      <c r="AN309" s="275">
        <f t="shared" si="232"/>
        <v>3237592000</v>
      </c>
      <c r="AO309" s="16"/>
      <c r="AP309" s="16"/>
      <c r="AQ309" s="278">
        <f t="shared" si="252"/>
        <v>-1391487.189600002</v>
      </c>
      <c r="AR309" s="279"/>
      <c r="AS309" s="280"/>
      <c r="AT309" s="280"/>
      <c r="AU309" s="280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328"/>
      <c r="BT309" s="16"/>
      <c r="BU309" s="16"/>
      <c r="BV309" s="279"/>
      <c r="BW309" s="16"/>
      <c r="BX309" s="16"/>
      <c r="BY309" s="16"/>
      <c r="BZ309" s="16"/>
      <c r="CA309" s="16"/>
      <c r="CB309" s="16"/>
      <c r="CC309" s="16"/>
      <c r="CD309" s="16"/>
      <c r="CE309" s="16"/>
      <c r="CF309" s="43">
        <f t="shared" si="255"/>
        <v>3044686760</v>
      </c>
      <c r="CG309" s="197">
        <f t="shared" si="255"/>
        <v>3232476360</v>
      </c>
    </row>
    <row r="310" spans="1:85">
      <c r="A310" s="3">
        <f t="shared" si="253"/>
        <v>271</v>
      </c>
      <c r="B310" s="263">
        <v>8</v>
      </c>
      <c r="C310" s="264" t="s">
        <v>190</v>
      </c>
      <c r="D310" s="299">
        <v>17</v>
      </c>
      <c r="E310" s="266"/>
      <c r="F310" s="41" t="s">
        <v>67</v>
      </c>
      <c r="G310" s="267">
        <f t="shared" si="233"/>
        <v>85</v>
      </c>
      <c r="H310" s="267">
        <f t="shared" si="234"/>
        <v>74</v>
      </c>
      <c r="I310" s="268">
        <f t="shared" si="235"/>
        <v>26966806</v>
      </c>
      <c r="J310" s="268">
        <f t="shared" si="236"/>
        <v>1</v>
      </c>
      <c r="K310" s="269">
        <f t="shared" si="237"/>
        <v>1.06</v>
      </c>
      <c r="L310" s="270">
        <f t="shared" si="256"/>
        <v>1.0149999999999999</v>
      </c>
      <c r="M310" s="271">
        <f t="shared" si="238"/>
        <v>24245056.198003531</v>
      </c>
      <c r="N310" s="271">
        <f t="shared" si="239"/>
        <v>27328052.118228704</v>
      </c>
      <c r="O310" s="271">
        <f t="shared" si="240"/>
        <v>29013586.575399999</v>
      </c>
      <c r="P310" s="271">
        <f t="shared" si="241"/>
        <v>30803081.109711833</v>
      </c>
      <c r="Q310" s="272">
        <f t="shared" si="242"/>
        <v>29013586.575399999</v>
      </c>
      <c r="R310" s="271">
        <f t="shared" si="242"/>
        <v>30803081.109711833</v>
      </c>
      <c r="S310" s="271">
        <f t="shared" si="243"/>
        <v>32702947.751243506</v>
      </c>
      <c r="T310" s="271"/>
      <c r="U310" s="271">
        <f t="shared" si="244"/>
        <v>1794134158.6522613</v>
      </c>
      <c r="V310" s="271">
        <f t="shared" si="245"/>
        <v>2022275856.748924</v>
      </c>
      <c r="W310" s="271">
        <f t="shared" si="246"/>
        <v>2147005406.5795999</v>
      </c>
      <c r="X310" s="272">
        <f t="shared" si="247"/>
        <v>2279428002.1186757</v>
      </c>
      <c r="Y310" s="272">
        <f t="shared" si="248"/>
        <v>2147005406.5795999</v>
      </c>
      <c r="Z310" s="271">
        <f t="shared" si="249"/>
        <v>2279428002.1186757</v>
      </c>
      <c r="AA310" s="271">
        <f t="shared" si="254"/>
        <v>2420018133.5920196</v>
      </c>
      <c r="AB310" s="271"/>
      <c r="AC310" s="33" t="str">
        <f t="shared" si="250"/>
        <v>BERTAHAP</v>
      </c>
      <c r="AD310" s="273">
        <f t="shared" si="251"/>
        <v>0</v>
      </c>
      <c r="AE310" s="274">
        <v>2</v>
      </c>
      <c r="AF310" s="275"/>
      <c r="AG310" s="271" t="e">
        <f>IF(AF310&gt;#REF!,"LB","KR")</f>
        <v>#REF!</v>
      </c>
      <c r="AH310" s="275">
        <v>1973548000</v>
      </c>
      <c r="AI310" s="275">
        <v>2224504000</v>
      </c>
      <c r="AJ310" s="275">
        <v>2361706000</v>
      </c>
      <c r="AK310" s="276">
        <v>2507371000</v>
      </c>
      <c r="AL310" s="276">
        <v>2361706000</v>
      </c>
      <c r="AM310" s="275">
        <v>2507371000</v>
      </c>
      <c r="AN310" s="275">
        <f t="shared" si="232"/>
        <v>2662020000</v>
      </c>
      <c r="AO310" s="16"/>
      <c r="AP310" s="16"/>
      <c r="AQ310" s="278">
        <f t="shared" si="252"/>
        <v>-1391487.189600002</v>
      </c>
      <c r="AR310" s="279"/>
      <c r="AS310" s="280"/>
      <c r="AT310" s="280"/>
      <c r="AU310" s="280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328"/>
      <c r="BT310" s="16"/>
      <c r="BU310" s="16"/>
      <c r="BV310" s="279"/>
      <c r="BW310" s="16"/>
      <c r="BX310" s="16"/>
      <c r="BY310" s="16"/>
      <c r="BZ310" s="16"/>
      <c r="CA310" s="16"/>
      <c r="CB310" s="16"/>
      <c r="CC310" s="16"/>
      <c r="CD310" s="16"/>
      <c r="CE310" s="16"/>
      <c r="CF310" s="43">
        <f t="shared" si="255"/>
        <v>2503408360</v>
      </c>
      <c r="CG310" s="197">
        <f t="shared" si="255"/>
        <v>2657813260</v>
      </c>
    </row>
    <row r="311" spans="1:85">
      <c r="A311" s="3">
        <f t="shared" si="253"/>
        <v>272</v>
      </c>
      <c r="B311" s="263">
        <v>9</v>
      </c>
      <c r="C311" s="264" t="s">
        <v>190</v>
      </c>
      <c r="D311" s="299">
        <v>19</v>
      </c>
      <c r="E311" s="266"/>
      <c r="F311" s="41" t="s">
        <v>78</v>
      </c>
      <c r="G311" s="267">
        <f t="shared" si="233"/>
        <v>138</v>
      </c>
      <c r="H311" s="267">
        <f t="shared" si="234"/>
        <v>120</v>
      </c>
      <c r="I311" s="268">
        <f t="shared" si="235"/>
        <v>26966806</v>
      </c>
      <c r="J311" s="268">
        <f t="shared" si="236"/>
        <v>1</v>
      </c>
      <c r="K311" s="269">
        <f t="shared" si="237"/>
        <v>1.06</v>
      </c>
      <c r="L311" s="270">
        <f t="shared" si="256"/>
        <v>1.0149999999999999</v>
      </c>
      <c r="M311" s="271">
        <f t="shared" si="238"/>
        <v>24245056.198003531</v>
      </c>
      <c r="N311" s="271">
        <f t="shared" si="239"/>
        <v>27328052.118228704</v>
      </c>
      <c r="O311" s="271">
        <f t="shared" si="240"/>
        <v>29013586.575399999</v>
      </c>
      <c r="P311" s="271">
        <f t="shared" si="241"/>
        <v>30803081.109711833</v>
      </c>
      <c r="Q311" s="272">
        <f t="shared" si="242"/>
        <v>29013586.575399999</v>
      </c>
      <c r="R311" s="271">
        <f t="shared" si="242"/>
        <v>30803081.109711833</v>
      </c>
      <c r="S311" s="271">
        <f t="shared" si="243"/>
        <v>32702947.751243506</v>
      </c>
      <c r="T311" s="271"/>
      <c r="U311" s="271">
        <f t="shared" si="244"/>
        <v>2909406743.7604237</v>
      </c>
      <c r="V311" s="271">
        <f t="shared" si="245"/>
        <v>3279366254.1874447</v>
      </c>
      <c r="W311" s="271">
        <f t="shared" si="246"/>
        <v>3481630389.0479999</v>
      </c>
      <c r="X311" s="272">
        <f t="shared" si="247"/>
        <v>3696369733.1654201</v>
      </c>
      <c r="Y311" s="272">
        <f t="shared" si="248"/>
        <v>3481630389.0479999</v>
      </c>
      <c r="Z311" s="271">
        <f t="shared" si="249"/>
        <v>3696369733.1654201</v>
      </c>
      <c r="AA311" s="271">
        <f t="shared" si="254"/>
        <v>3924353730.1492205</v>
      </c>
      <c r="AB311" s="271"/>
      <c r="AC311" s="33" t="str">
        <f t="shared" si="250"/>
        <v>BERTAHAP</v>
      </c>
      <c r="AD311" s="273">
        <f t="shared" si="251"/>
        <v>0</v>
      </c>
      <c r="AE311" s="274">
        <v>2</v>
      </c>
      <c r="AF311" s="275"/>
      <c r="AG311" s="271" t="e">
        <f>IF(AF311&gt;#REF!,"LB","KR")</f>
        <v>#REF!</v>
      </c>
      <c r="AH311" s="275">
        <v>3200348000</v>
      </c>
      <c r="AI311" s="275">
        <v>3607303000</v>
      </c>
      <c r="AJ311" s="275">
        <v>3829794000</v>
      </c>
      <c r="AK311" s="276">
        <v>4066007000</v>
      </c>
      <c r="AL311" s="276">
        <v>3829794000</v>
      </c>
      <c r="AM311" s="275">
        <v>4066007000</v>
      </c>
      <c r="AN311" s="275">
        <f t="shared" si="232"/>
        <v>4316790000</v>
      </c>
      <c r="AO311" s="16"/>
      <c r="AP311" s="16"/>
      <c r="AQ311" s="278">
        <f t="shared" si="252"/>
        <v>-1391487.189600002</v>
      </c>
      <c r="AR311" s="279"/>
      <c r="AS311" s="280"/>
      <c r="AT311" s="280"/>
      <c r="AU311" s="280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328"/>
      <c r="BT311" s="16"/>
      <c r="BU311" s="16"/>
      <c r="BV311" s="279"/>
      <c r="BW311" s="16"/>
      <c r="BX311" s="16"/>
      <c r="BY311" s="16"/>
      <c r="BZ311" s="16"/>
      <c r="CA311" s="16"/>
      <c r="CB311" s="16"/>
      <c r="CC311" s="16"/>
      <c r="CD311" s="16"/>
      <c r="CE311" s="16"/>
      <c r="CF311" s="43">
        <f t="shared" si="255"/>
        <v>4059581640</v>
      </c>
      <c r="CG311" s="197">
        <f t="shared" si="255"/>
        <v>4309967420</v>
      </c>
    </row>
    <row r="312" spans="1:85">
      <c r="A312" s="3">
        <f t="shared" si="253"/>
        <v>273</v>
      </c>
      <c r="B312" s="263">
        <v>10</v>
      </c>
      <c r="C312" s="264" t="s">
        <v>190</v>
      </c>
      <c r="D312" s="299">
        <v>21</v>
      </c>
      <c r="E312" s="266"/>
      <c r="F312" s="41" t="s">
        <v>84</v>
      </c>
      <c r="G312" s="267">
        <f t="shared" si="233"/>
        <v>132</v>
      </c>
      <c r="H312" s="267">
        <f t="shared" si="234"/>
        <v>112</v>
      </c>
      <c r="I312" s="268">
        <f t="shared" si="235"/>
        <v>26966806</v>
      </c>
      <c r="J312" s="268">
        <f t="shared" si="236"/>
        <v>3</v>
      </c>
      <c r="K312" s="269">
        <f t="shared" si="237"/>
        <v>1.1000000000000001</v>
      </c>
      <c r="L312" s="270">
        <f t="shared" si="256"/>
        <v>1.0149999999999999</v>
      </c>
      <c r="M312" s="271">
        <f t="shared" si="238"/>
        <v>25159963.979060266</v>
      </c>
      <c r="N312" s="271">
        <f t="shared" si="239"/>
        <v>28359299.367973182</v>
      </c>
      <c r="O312" s="271">
        <f t="shared" si="240"/>
        <v>30108438.899</v>
      </c>
      <c r="P312" s="271">
        <f t="shared" si="241"/>
        <v>31965461.528946243</v>
      </c>
      <c r="Q312" s="272">
        <f t="shared" si="242"/>
        <v>30108438.899</v>
      </c>
      <c r="R312" s="271">
        <f t="shared" si="242"/>
        <v>31965461.528946243</v>
      </c>
      <c r="S312" s="271">
        <f t="shared" si="243"/>
        <v>33937021.251290433</v>
      </c>
      <c r="T312" s="271"/>
      <c r="U312" s="271">
        <f t="shared" si="244"/>
        <v>2817915965.6547499</v>
      </c>
      <c r="V312" s="271">
        <f t="shared" si="245"/>
        <v>3176241529.2129965</v>
      </c>
      <c r="W312" s="271">
        <f t="shared" si="246"/>
        <v>3372145156.6880002</v>
      </c>
      <c r="X312" s="272">
        <f t="shared" si="247"/>
        <v>3580131691.2419791</v>
      </c>
      <c r="Y312" s="272">
        <f t="shared" si="248"/>
        <v>3372145156.6880002</v>
      </c>
      <c r="Z312" s="271">
        <f t="shared" si="249"/>
        <v>3580131691.2419791</v>
      </c>
      <c r="AA312" s="271">
        <f t="shared" si="254"/>
        <v>3800946380.1445284</v>
      </c>
      <c r="AB312" s="271"/>
      <c r="AC312" s="33" t="str">
        <f t="shared" si="250"/>
        <v>BERTAHAP</v>
      </c>
      <c r="AD312" s="273">
        <f t="shared" si="251"/>
        <v>0</v>
      </c>
      <c r="AE312" s="274">
        <v>2</v>
      </c>
      <c r="AF312" s="275"/>
      <c r="AG312" s="271" t="e">
        <f>IF(AF312&gt;#REF!,"LB","KR")</f>
        <v>#REF!</v>
      </c>
      <c r="AH312" s="275">
        <v>3099708000</v>
      </c>
      <c r="AI312" s="275">
        <v>3493866000</v>
      </c>
      <c r="AJ312" s="275">
        <v>3709360000</v>
      </c>
      <c r="AK312" s="276">
        <v>3938145000</v>
      </c>
      <c r="AL312" s="276">
        <v>3709360000</v>
      </c>
      <c r="AM312" s="275">
        <v>3938145000</v>
      </c>
      <c r="AN312" s="275">
        <f t="shared" si="232"/>
        <v>4181042000</v>
      </c>
      <c r="AO312" s="16"/>
      <c r="AP312" s="16"/>
      <c r="AQ312" s="278">
        <f t="shared" si="252"/>
        <v>-296634.86600000039</v>
      </c>
      <c r="AR312" s="279"/>
      <c r="AS312" s="280"/>
      <c r="AT312" s="280"/>
      <c r="AU312" s="280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328"/>
      <c r="BT312" s="16"/>
      <c r="BU312" s="16"/>
      <c r="BV312" s="279"/>
      <c r="BW312" s="16"/>
      <c r="BX312" s="16"/>
      <c r="BY312" s="16"/>
      <c r="BZ312" s="16"/>
      <c r="CA312" s="16"/>
      <c r="CB312" s="16"/>
      <c r="CC312" s="16"/>
      <c r="CD312" s="16"/>
      <c r="CE312" s="16"/>
      <c r="CF312" s="43">
        <f t="shared" si="255"/>
        <v>3931921600</v>
      </c>
      <c r="CG312" s="197">
        <f t="shared" si="255"/>
        <v>4174433700</v>
      </c>
    </row>
    <row r="313" spans="1:85">
      <c r="A313" s="3">
        <f t="shared" si="253"/>
        <v>274</v>
      </c>
      <c r="B313" s="263">
        <v>1</v>
      </c>
      <c r="C313" s="264" t="s">
        <v>191</v>
      </c>
      <c r="D313" s="265" t="s">
        <v>19</v>
      </c>
      <c r="E313" s="266"/>
      <c r="F313" s="41" t="s">
        <v>72</v>
      </c>
      <c r="G313" s="267">
        <f t="shared" si="233"/>
        <v>175</v>
      </c>
      <c r="H313" s="267">
        <f t="shared" si="234"/>
        <v>156</v>
      </c>
      <c r="I313" s="268">
        <f t="shared" si="235"/>
        <v>26966806</v>
      </c>
      <c r="J313" s="268">
        <f t="shared" si="236"/>
        <v>5</v>
      </c>
      <c r="K313" s="269">
        <f t="shared" si="237"/>
        <v>1.08</v>
      </c>
      <c r="L313" s="319">
        <f t="shared" ref="L313:L318" si="257">SUMIF($AN$4:$AN$22,D313,$BM$4:$BM$22)</f>
        <v>1.0249999999999999</v>
      </c>
      <c r="M313" s="271">
        <f t="shared" si="238"/>
        <v>24945884.572162755</v>
      </c>
      <c r="N313" s="271">
        <f t="shared" si="239"/>
        <v>28117997.671604402</v>
      </c>
      <c r="O313" s="271">
        <f t="shared" si="240"/>
        <v>29852254.241999999</v>
      </c>
      <c r="P313" s="271">
        <f t="shared" si="241"/>
        <v>31693475.962869227</v>
      </c>
      <c r="Q313" s="272">
        <f t="shared" si="242"/>
        <v>29852254.241999999</v>
      </c>
      <c r="R313" s="271">
        <f t="shared" si="242"/>
        <v>31693475.962869227</v>
      </c>
      <c r="S313" s="271">
        <f t="shared" si="243"/>
        <v>33648260.21063906</v>
      </c>
      <c r="T313" s="271"/>
      <c r="U313" s="271">
        <f t="shared" si="244"/>
        <v>3891557993.2573895</v>
      </c>
      <c r="V313" s="271">
        <f t="shared" si="245"/>
        <v>4386407636.7702866</v>
      </c>
      <c r="W313" s="271">
        <f t="shared" si="246"/>
        <v>4656951661.7519999</v>
      </c>
      <c r="X313" s="272">
        <f t="shared" si="247"/>
        <v>4944182250.2075996</v>
      </c>
      <c r="Y313" s="272">
        <f t="shared" si="248"/>
        <v>4656951661.7519999</v>
      </c>
      <c r="Z313" s="271">
        <f t="shared" si="249"/>
        <v>4944182250.2075996</v>
      </c>
      <c r="AA313" s="271">
        <f t="shared" si="254"/>
        <v>5249128592.8596935</v>
      </c>
      <c r="AB313" s="271"/>
      <c r="AC313" s="33" t="str">
        <f t="shared" si="250"/>
        <v>BERTAHAP</v>
      </c>
      <c r="AD313" s="273">
        <f t="shared" si="251"/>
        <v>0</v>
      </c>
      <c r="AE313" s="274">
        <v>2</v>
      </c>
      <c r="AF313" s="275"/>
      <c r="AG313" s="271" t="e">
        <f>IF(AF313&gt;#REF!,"LB","KR")</f>
        <v>#REF!</v>
      </c>
      <c r="AH313" s="275">
        <v>4280714000</v>
      </c>
      <c r="AI313" s="275">
        <v>4825049000</v>
      </c>
      <c r="AJ313" s="275">
        <v>5122647000</v>
      </c>
      <c r="AK313" s="276">
        <v>5438601000</v>
      </c>
      <c r="AL313" s="276">
        <v>5122647000</v>
      </c>
      <c r="AM313" s="275">
        <v>5438601000</v>
      </c>
      <c r="AN313" s="275">
        <f t="shared" si="232"/>
        <v>5774042000</v>
      </c>
      <c r="AO313" s="16"/>
      <c r="AP313" s="16"/>
      <c r="AQ313" s="278">
        <f t="shared" si="252"/>
        <v>-552819.52300000191</v>
      </c>
      <c r="AR313" s="279"/>
      <c r="AS313" s="280"/>
      <c r="AT313" s="280"/>
      <c r="AU313" s="280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328"/>
      <c r="BT313" s="16"/>
      <c r="BU313" s="16"/>
      <c r="BV313" s="279"/>
      <c r="BW313" s="16"/>
      <c r="BX313" s="16"/>
      <c r="BY313" s="16"/>
      <c r="BZ313" s="16"/>
      <c r="CA313" s="16"/>
      <c r="CB313" s="16"/>
      <c r="CC313" s="16"/>
      <c r="CD313" s="16"/>
      <c r="CE313" s="16"/>
      <c r="CF313" s="43">
        <f t="shared" si="255"/>
        <v>5430005820</v>
      </c>
      <c r="CG313" s="197">
        <f t="shared" si="255"/>
        <v>5764917060</v>
      </c>
    </row>
    <row r="314" spans="1:85">
      <c r="A314" s="3">
        <f t="shared" si="253"/>
        <v>275</v>
      </c>
      <c r="B314" s="263">
        <v>2</v>
      </c>
      <c r="C314" s="264" t="s">
        <v>191</v>
      </c>
      <c r="D314" s="265" t="s">
        <v>29</v>
      </c>
      <c r="E314" s="266"/>
      <c r="F314" s="41" t="s">
        <v>74</v>
      </c>
      <c r="G314" s="267">
        <f t="shared" si="233"/>
        <v>85</v>
      </c>
      <c r="H314" s="267">
        <f t="shared" si="234"/>
        <v>74</v>
      </c>
      <c r="I314" s="268">
        <f t="shared" si="235"/>
        <v>26966806</v>
      </c>
      <c r="J314" s="268">
        <f t="shared" si="236"/>
        <v>1</v>
      </c>
      <c r="K314" s="269">
        <f t="shared" si="237"/>
        <v>1.06</v>
      </c>
      <c r="L314" s="319">
        <f t="shared" si="257"/>
        <v>1.0249999999999999</v>
      </c>
      <c r="M314" s="271">
        <f t="shared" si="238"/>
        <v>24483923.746752333</v>
      </c>
      <c r="N314" s="271">
        <f t="shared" si="239"/>
        <v>27597294.011019137</v>
      </c>
      <c r="O314" s="271">
        <f t="shared" si="240"/>
        <v>29299434.719000001</v>
      </c>
      <c r="P314" s="271">
        <f t="shared" si="241"/>
        <v>31106559.741334613</v>
      </c>
      <c r="Q314" s="272">
        <f t="shared" si="242"/>
        <v>29299434.719000001</v>
      </c>
      <c r="R314" s="271">
        <f t="shared" si="242"/>
        <v>31106559.741334613</v>
      </c>
      <c r="S314" s="271">
        <f t="shared" si="243"/>
        <v>33025144.280812409</v>
      </c>
      <c r="T314" s="271"/>
      <c r="U314" s="271">
        <f t="shared" si="244"/>
        <v>1811810357.2596726</v>
      </c>
      <c r="V314" s="271">
        <f t="shared" si="245"/>
        <v>2042199756.8154161</v>
      </c>
      <c r="W314" s="271">
        <f t="shared" si="246"/>
        <v>2168158169.2059999</v>
      </c>
      <c r="X314" s="272">
        <f t="shared" si="247"/>
        <v>2301885420.8587613</v>
      </c>
      <c r="Y314" s="272">
        <f t="shared" si="248"/>
        <v>2168158169.2059999</v>
      </c>
      <c r="Z314" s="271">
        <f t="shared" si="249"/>
        <v>2301885420.8587613</v>
      </c>
      <c r="AA314" s="271">
        <f t="shared" si="254"/>
        <v>2443860676.7801185</v>
      </c>
      <c r="AB314" s="271"/>
      <c r="AC314" s="33" t="str">
        <f t="shared" si="250"/>
        <v>BERTAHAP</v>
      </c>
      <c r="AD314" s="273">
        <f t="shared" si="251"/>
        <v>0</v>
      </c>
      <c r="AE314" s="274">
        <v>2</v>
      </c>
      <c r="AF314" s="275"/>
      <c r="AG314" s="271" t="e">
        <f>IF(AF314&gt;#REF!,"LB","KR")</f>
        <v>#REF!</v>
      </c>
      <c r="AH314" s="275">
        <v>1992992000</v>
      </c>
      <c r="AI314" s="275">
        <v>2246420000</v>
      </c>
      <c r="AJ314" s="275">
        <v>2384974000</v>
      </c>
      <c r="AK314" s="276">
        <v>2532074000</v>
      </c>
      <c r="AL314" s="276">
        <v>2384974000</v>
      </c>
      <c r="AM314" s="275">
        <v>2532074000</v>
      </c>
      <c r="AN314" s="275">
        <f t="shared" si="232"/>
        <v>2688247000</v>
      </c>
      <c r="AO314" s="16"/>
      <c r="AP314" s="16"/>
      <c r="AQ314" s="278">
        <f t="shared" si="252"/>
        <v>-1105639.0460000001</v>
      </c>
      <c r="AR314" s="279"/>
      <c r="AS314" s="280"/>
      <c r="AT314" s="280"/>
      <c r="AU314" s="280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328"/>
      <c r="BT314" s="16"/>
      <c r="BU314" s="16"/>
      <c r="BV314" s="279"/>
      <c r="BW314" s="16"/>
      <c r="BX314" s="16"/>
      <c r="BY314" s="16"/>
      <c r="BZ314" s="16"/>
      <c r="CA314" s="16"/>
      <c r="CB314" s="16"/>
      <c r="CC314" s="16"/>
      <c r="CD314" s="16"/>
      <c r="CE314" s="16"/>
      <c r="CF314" s="43">
        <f t="shared" si="255"/>
        <v>2528072440</v>
      </c>
      <c r="CG314" s="197">
        <f t="shared" si="255"/>
        <v>2683998440</v>
      </c>
    </row>
    <row r="315" spans="1:85">
      <c r="A315" s="3">
        <f t="shared" si="253"/>
        <v>276</v>
      </c>
      <c r="B315" s="263">
        <v>3</v>
      </c>
      <c r="C315" s="264" t="s">
        <v>191</v>
      </c>
      <c r="D315" s="265" t="s">
        <v>44</v>
      </c>
      <c r="E315" s="266"/>
      <c r="F315" s="41" t="s">
        <v>60</v>
      </c>
      <c r="G315" s="267">
        <f t="shared" si="233"/>
        <v>101</v>
      </c>
      <c r="H315" s="267">
        <f t="shared" si="234"/>
        <v>90</v>
      </c>
      <c r="I315" s="268">
        <f t="shared" si="235"/>
        <v>26966806</v>
      </c>
      <c r="J315" s="268">
        <f t="shared" si="236"/>
        <v>1</v>
      </c>
      <c r="K315" s="269">
        <f t="shared" si="237"/>
        <v>1.06</v>
      </c>
      <c r="L315" s="319">
        <f t="shared" si="257"/>
        <v>1.0249999999999999</v>
      </c>
      <c r="M315" s="271">
        <f t="shared" si="238"/>
        <v>24483923.746752333</v>
      </c>
      <c r="N315" s="271">
        <f t="shared" si="239"/>
        <v>27597294.011019137</v>
      </c>
      <c r="O315" s="271">
        <f t="shared" si="240"/>
        <v>29299434.719000001</v>
      </c>
      <c r="P315" s="271">
        <f t="shared" si="241"/>
        <v>31106559.741334613</v>
      </c>
      <c r="Q315" s="272">
        <f t="shared" si="242"/>
        <v>29299434.719000001</v>
      </c>
      <c r="R315" s="271">
        <f t="shared" si="242"/>
        <v>31106559.741334613</v>
      </c>
      <c r="S315" s="271">
        <f t="shared" si="243"/>
        <v>33025144.280812409</v>
      </c>
      <c r="T315" s="271"/>
      <c r="U315" s="271">
        <f t="shared" si="244"/>
        <v>2203553137.2077098</v>
      </c>
      <c r="V315" s="271">
        <f t="shared" si="245"/>
        <v>2483756460.9917221</v>
      </c>
      <c r="W315" s="271">
        <f t="shared" si="246"/>
        <v>2636949124.71</v>
      </c>
      <c r="X315" s="272">
        <f t="shared" si="247"/>
        <v>2799590376.7201152</v>
      </c>
      <c r="Y315" s="272">
        <f t="shared" si="248"/>
        <v>2636949124.71</v>
      </c>
      <c r="Z315" s="271">
        <f t="shared" si="249"/>
        <v>2799590376.7201152</v>
      </c>
      <c r="AA315" s="271">
        <f t="shared" si="254"/>
        <v>2972262985.2731166</v>
      </c>
      <c r="AB315" s="271"/>
      <c r="AC315" s="33" t="str">
        <f t="shared" si="250"/>
        <v>BERTAHAP</v>
      </c>
      <c r="AD315" s="273">
        <f t="shared" si="251"/>
        <v>0</v>
      </c>
      <c r="AE315" s="274">
        <v>2</v>
      </c>
      <c r="AF315" s="275"/>
      <c r="AG315" s="271" t="e">
        <f>IF(AF315&gt;#REF!,"LB","KR")</f>
        <v>#REF!</v>
      </c>
      <c r="AH315" s="275">
        <v>2423909000</v>
      </c>
      <c r="AI315" s="275">
        <v>2732133000</v>
      </c>
      <c r="AJ315" s="275">
        <v>2900645000</v>
      </c>
      <c r="AK315" s="276">
        <v>3079550000</v>
      </c>
      <c r="AL315" s="276">
        <v>2900645000</v>
      </c>
      <c r="AM315" s="275">
        <v>3079550000</v>
      </c>
      <c r="AN315" s="275">
        <f t="shared" si="232"/>
        <v>3269490000</v>
      </c>
      <c r="AO315" s="16"/>
      <c r="AP315" s="16"/>
      <c r="AQ315" s="278">
        <f t="shared" si="252"/>
        <v>-1105639.0460000001</v>
      </c>
      <c r="AR315" s="279"/>
      <c r="AS315" s="280"/>
      <c r="AT315" s="280"/>
      <c r="AU315" s="280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328"/>
      <c r="BT315" s="16"/>
      <c r="BU315" s="16"/>
      <c r="BV315" s="279"/>
      <c r="BW315" s="16"/>
      <c r="BX315" s="16"/>
      <c r="BY315" s="16"/>
      <c r="BZ315" s="16"/>
      <c r="CA315" s="16"/>
      <c r="CB315" s="16"/>
      <c r="CC315" s="16"/>
      <c r="CD315" s="16"/>
      <c r="CE315" s="16"/>
      <c r="CF315" s="43">
        <f t="shared" si="255"/>
        <v>3074683700</v>
      </c>
      <c r="CG315" s="197">
        <f t="shared" si="255"/>
        <v>3264323000</v>
      </c>
    </row>
    <row r="316" spans="1:85">
      <c r="A316" s="3">
        <f t="shared" si="253"/>
        <v>277</v>
      </c>
      <c r="B316" s="263">
        <v>4</v>
      </c>
      <c r="C316" s="264" t="s">
        <v>191</v>
      </c>
      <c r="D316" s="299">
        <v>11</v>
      </c>
      <c r="E316" s="266"/>
      <c r="F316" s="41" t="s">
        <v>62</v>
      </c>
      <c r="G316" s="267">
        <f t="shared" si="233"/>
        <v>101</v>
      </c>
      <c r="H316" s="267">
        <f t="shared" si="234"/>
        <v>90</v>
      </c>
      <c r="I316" s="268">
        <f t="shared" si="235"/>
        <v>26966806</v>
      </c>
      <c r="J316" s="268">
        <f t="shared" si="236"/>
        <v>1</v>
      </c>
      <c r="K316" s="269">
        <f t="shared" si="237"/>
        <v>1.06</v>
      </c>
      <c r="L316" s="319">
        <f t="shared" si="257"/>
        <v>1.0249999999999999</v>
      </c>
      <c r="M316" s="271">
        <f t="shared" si="238"/>
        <v>24483923.746752333</v>
      </c>
      <c r="N316" s="271">
        <f t="shared" si="239"/>
        <v>27597294.011019137</v>
      </c>
      <c r="O316" s="271">
        <f t="shared" si="240"/>
        <v>29299434.719000001</v>
      </c>
      <c r="P316" s="271">
        <f t="shared" si="241"/>
        <v>31106559.741334613</v>
      </c>
      <c r="Q316" s="272">
        <f t="shared" si="242"/>
        <v>29299434.719000001</v>
      </c>
      <c r="R316" s="271">
        <f t="shared" si="242"/>
        <v>31106559.741334613</v>
      </c>
      <c r="S316" s="271">
        <f t="shared" si="243"/>
        <v>33025144.280812409</v>
      </c>
      <c r="T316" s="271"/>
      <c r="U316" s="271">
        <f t="shared" si="244"/>
        <v>2203553137.2077098</v>
      </c>
      <c r="V316" s="271">
        <f t="shared" si="245"/>
        <v>2483756460.9917221</v>
      </c>
      <c r="W316" s="271">
        <f t="shared" si="246"/>
        <v>2636949124.71</v>
      </c>
      <c r="X316" s="272">
        <f t="shared" si="247"/>
        <v>2799590376.7201152</v>
      </c>
      <c r="Y316" s="272">
        <f t="shared" si="248"/>
        <v>2636949124.71</v>
      </c>
      <c r="Z316" s="271">
        <f t="shared" si="249"/>
        <v>2799590376.7201152</v>
      </c>
      <c r="AA316" s="271">
        <f t="shared" si="254"/>
        <v>2972262985.2731166</v>
      </c>
      <c r="AB316" s="271"/>
      <c r="AC316" s="33" t="str">
        <f t="shared" si="250"/>
        <v>BERTAHAP</v>
      </c>
      <c r="AD316" s="273">
        <f t="shared" si="251"/>
        <v>0</v>
      </c>
      <c r="AE316" s="274">
        <v>2</v>
      </c>
      <c r="AF316" s="275"/>
      <c r="AG316" s="271" t="e">
        <f>IF(AF316&gt;#REF!,"LB","KR")</f>
        <v>#REF!</v>
      </c>
      <c r="AH316" s="275">
        <v>2423909000</v>
      </c>
      <c r="AI316" s="275">
        <v>2732133000</v>
      </c>
      <c r="AJ316" s="275">
        <v>2900645000</v>
      </c>
      <c r="AK316" s="276">
        <v>3079550000</v>
      </c>
      <c r="AL316" s="276">
        <v>2900645000</v>
      </c>
      <c r="AM316" s="275">
        <v>3079550000</v>
      </c>
      <c r="AN316" s="275">
        <f t="shared" si="232"/>
        <v>3269490000</v>
      </c>
      <c r="AO316" s="16"/>
      <c r="AP316" s="16"/>
      <c r="AQ316" s="278">
        <f t="shared" si="252"/>
        <v>-1105639.0460000001</v>
      </c>
      <c r="AR316" s="279"/>
      <c r="AS316" s="280"/>
      <c r="AT316" s="280"/>
      <c r="AU316" s="280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328"/>
      <c r="BT316" s="16"/>
      <c r="BU316" s="16"/>
      <c r="BV316" s="279"/>
      <c r="BW316" s="16"/>
      <c r="BX316" s="16"/>
      <c r="BY316" s="16"/>
      <c r="BZ316" s="16"/>
      <c r="CA316" s="16"/>
      <c r="CB316" s="16"/>
      <c r="CC316" s="16"/>
      <c r="CD316" s="16"/>
      <c r="CE316" s="16"/>
      <c r="CF316" s="43">
        <f t="shared" si="255"/>
        <v>3074683700</v>
      </c>
      <c r="CG316" s="197">
        <f t="shared" si="255"/>
        <v>3264323000</v>
      </c>
    </row>
    <row r="317" spans="1:85">
      <c r="A317" s="3">
        <f t="shared" si="253"/>
        <v>278</v>
      </c>
      <c r="B317" s="263">
        <v>5</v>
      </c>
      <c r="C317" s="264" t="s">
        <v>191</v>
      </c>
      <c r="D317" s="299">
        <v>19</v>
      </c>
      <c r="E317" s="266"/>
      <c r="F317" s="41" t="s">
        <v>78</v>
      </c>
      <c r="G317" s="267">
        <f t="shared" si="233"/>
        <v>138</v>
      </c>
      <c r="H317" s="267">
        <f t="shared" si="234"/>
        <v>120</v>
      </c>
      <c r="I317" s="268">
        <f t="shared" si="235"/>
        <v>26966806</v>
      </c>
      <c r="J317" s="268">
        <f t="shared" si="236"/>
        <v>1</v>
      </c>
      <c r="K317" s="269">
        <f t="shared" si="237"/>
        <v>1.06</v>
      </c>
      <c r="L317" s="319">
        <f t="shared" si="257"/>
        <v>1.0249999999999999</v>
      </c>
      <c r="M317" s="271">
        <f t="shared" si="238"/>
        <v>24483923.746752333</v>
      </c>
      <c r="N317" s="271">
        <f t="shared" si="239"/>
        <v>27597294.011019137</v>
      </c>
      <c r="O317" s="271">
        <f t="shared" si="240"/>
        <v>29299434.719000001</v>
      </c>
      <c r="P317" s="271">
        <f t="shared" si="241"/>
        <v>31106559.741334613</v>
      </c>
      <c r="Q317" s="272">
        <f t="shared" si="242"/>
        <v>29299434.719000001</v>
      </c>
      <c r="R317" s="271">
        <f t="shared" si="242"/>
        <v>31106559.741334613</v>
      </c>
      <c r="S317" s="271">
        <f t="shared" si="243"/>
        <v>33025144.280812409</v>
      </c>
      <c r="T317" s="271"/>
      <c r="U317" s="271">
        <f t="shared" si="244"/>
        <v>2938070849.61028</v>
      </c>
      <c r="V317" s="271">
        <f t="shared" si="245"/>
        <v>3311675281.3222966</v>
      </c>
      <c r="W317" s="271">
        <f t="shared" si="246"/>
        <v>3515932166.2800002</v>
      </c>
      <c r="X317" s="272">
        <f t="shared" si="247"/>
        <v>3732787168.9601536</v>
      </c>
      <c r="Y317" s="272">
        <f t="shared" si="248"/>
        <v>3515932166.2800002</v>
      </c>
      <c r="Z317" s="271">
        <f t="shared" si="249"/>
        <v>3732787168.9601536</v>
      </c>
      <c r="AA317" s="271">
        <f t="shared" si="254"/>
        <v>3963017313.6974893</v>
      </c>
      <c r="AB317" s="271"/>
      <c r="AC317" s="33" t="str">
        <f t="shared" si="250"/>
        <v>BERTAHAP</v>
      </c>
      <c r="AD317" s="273">
        <f t="shared" si="251"/>
        <v>0</v>
      </c>
      <c r="AE317" s="274">
        <v>2</v>
      </c>
      <c r="AF317" s="275"/>
      <c r="AG317" s="271" t="e">
        <f>IF(AF317&gt;#REF!,"LB","KR")</f>
        <v>#REF!</v>
      </c>
      <c r="AH317" s="275">
        <v>3231878000</v>
      </c>
      <c r="AI317" s="275">
        <v>3642843000</v>
      </c>
      <c r="AJ317" s="275">
        <v>3867526000</v>
      </c>
      <c r="AK317" s="276">
        <v>4106066000</v>
      </c>
      <c r="AL317" s="276">
        <v>3867526000</v>
      </c>
      <c r="AM317" s="275">
        <v>4106066000</v>
      </c>
      <c r="AN317" s="275">
        <f t="shared" si="232"/>
        <v>4359320000</v>
      </c>
      <c r="AO317" s="16"/>
      <c r="AP317" s="16"/>
      <c r="AQ317" s="278">
        <f t="shared" si="252"/>
        <v>-1105639.0460000001</v>
      </c>
      <c r="AR317" s="279"/>
      <c r="AS317" s="280"/>
      <c r="AT317" s="280"/>
      <c r="AU317" s="280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328"/>
      <c r="BT317" s="16"/>
      <c r="BU317" s="16"/>
      <c r="BV317" s="279"/>
      <c r="BW317" s="16"/>
      <c r="BX317" s="16"/>
      <c r="BY317" s="16"/>
      <c r="BZ317" s="16"/>
      <c r="CA317" s="16"/>
      <c r="CB317" s="16"/>
      <c r="CC317" s="16"/>
      <c r="CD317" s="16"/>
      <c r="CE317" s="16"/>
      <c r="CF317" s="43">
        <f t="shared" si="255"/>
        <v>4099577560</v>
      </c>
      <c r="CG317" s="197">
        <f t="shared" si="255"/>
        <v>4352429960</v>
      </c>
    </row>
    <row r="318" spans="1:85">
      <c r="A318" s="3">
        <f t="shared" si="253"/>
        <v>279</v>
      </c>
      <c r="B318" s="263">
        <v>6</v>
      </c>
      <c r="C318" s="264" t="s">
        <v>191</v>
      </c>
      <c r="D318" s="299">
        <v>21</v>
      </c>
      <c r="E318" s="266"/>
      <c r="F318" s="41" t="s">
        <v>84</v>
      </c>
      <c r="G318" s="267">
        <f t="shared" si="233"/>
        <v>132</v>
      </c>
      <c r="H318" s="267">
        <f t="shared" si="234"/>
        <v>112</v>
      </c>
      <c r="I318" s="268">
        <f t="shared" si="235"/>
        <v>26966806</v>
      </c>
      <c r="J318" s="268">
        <f t="shared" si="236"/>
        <v>3</v>
      </c>
      <c r="K318" s="269">
        <f t="shared" si="237"/>
        <v>1.1000000000000001</v>
      </c>
      <c r="L318" s="319">
        <f t="shared" si="257"/>
        <v>1.0249999999999999</v>
      </c>
      <c r="M318" s="271">
        <f t="shared" si="238"/>
        <v>25407845.397573177</v>
      </c>
      <c r="N318" s="271">
        <f t="shared" si="239"/>
        <v>28638701.332189668</v>
      </c>
      <c r="O318" s="271">
        <f t="shared" si="240"/>
        <v>30405073.765000001</v>
      </c>
      <c r="P318" s="271">
        <f t="shared" si="241"/>
        <v>32280392.184403844</v>
      </c>
      <c r="Q318" s="272">
        <f t="shared" si="242"/>
        <v>30405073.765000001</v>
      </c>
      <c r="R318" s="271">
        <f t="shared" si="242"/>
        <v>32280392.184403844</v>
      </c>
      <c r="S318" s="271">
        <f t="shared" si="243"/>
        <v>34271376.140465707</v>
      </c>
      <c r="T318" s="271"/>
      <c r="U318" s="271">
        <f t="shared" si="244"/>
        <v>2845678684.5281959</v>
      </c>
      <c r="V318" s="271">
        <f t="shared" si="245"/>
        <v>3207534549.2052426</v>
      </c>
      <c r="W318" s="271">
        <f t="shared" si="246"/>
        <v>3405368261.6800003</v>
      </c>
      <c r="X318" s="272">
        <f t="shared" si="247"/>
        <v>3615403924.6532307</v>
      </c>
      <c r="Y318" s="272">
        <f t="shared" si="248"/>
        <v>3405368261.6800003</v>
      </c>
      <c r="Z318" s="271">
        <f t="shared" si="249"/>
        <v>3615403924.6532307</v>
      </c>
      <c r="AA318" s="271">
        <f t="shared" si="254"/>
        <v>3838394127.7321591</v>
      </c>
      <c r="AB318" s="271"/>
      <c r="AC318" s="33" t="str">
        <f t="shared" si="250"/>
        <v>BERTAHAP</v>
      </c>
      <c r="AD318" s="273">
        <f t="shared" si="251"/>
        <v>0</v>
      </c>
      <c r="AE318" s="274">
        <v>2</v>
      </c>
      <c r="AF318" s="275"/>
      <c r="AG318" s="271" t="e">
        <f>IF(AF318&gt;#REF!,"LB","KR")</f>
        <v>#REF!</v>
      </c>
      <c r="AH318" s="275">
        <v>3130247000</v>
      </c>
      <c r="AI318" s="275">
        <v>3528289000</v>
      </c>
      <c r="AJ318" s="275">
        <v>3745906000</v>
      </c>
      <c r="AK318" s="276">
        <v>3976945000</v>
      </c>
      <c r="AL318" s="276">
        <v>3745906000</v>
      </c>
      <c r="AM318" s="275">
        <v>3976945000</v>
      </c>
      <c r="AN318" s="275">
        <f t="shared" si="232"/>
        <v>4222234000</v>
      </c>
      <c r="AO318" s="16"/>
      <c r="AP318" s="16"/>
      <c r="AQ318" s="278">
        <f t="shared" si="252"/>
        <v>0</v>
      </c>
      <c r="AR318" s="279"/>
      <c r="AS318" s="280"/>
      <c r="AT318" s="280"/>
      <c r="AU318" s="280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328"/>
      <c r="BT318" s="16"/>
      <c r="BU318" s="16"/>
      <c r="BV318" s="279"/>
      <c r="BW318" s="16"/>
      <c r="BX318" s="16"/>
      <c r="BY318" s="16"/>
      <c r="BZ318" s="16"/>
      <c r="CA318" s="16"/>
      <c r="CB318" s="16"/>
      <c r="CC318" s="16"/>
      <c r="CD318" s="16"/>
      <c r="CE318" s="16"/>
      <c r="CF318" s="43">
        <f t="shared" si="255"/>
        <v>3970660360</v>
      </c>
      <c r="CG318" s="197">
        <f t="shared" si="255"/>
        <v>4215561700</v>
      </c>
    </row>
    <row r="319" spans="1:85">
      <c r="A319" s="144"/>
      <c r="B319" s="145"/>
      <c r="C319" s="331"/>
      <c r="D319" s="332"/>
      <c r="E319" s="332"/>
      <c r="F319" s="333"/>
      <c r="G319" s="333"/>
      <c r="H319" s="334"/>
      <c r="I319" s="335"/>
      <c r="J319" s="335"/>
      <c r="K319" s="335"/>
      <c r="L319" s="336"/>
      <c r="M319" s="336"/>
      <c r="N319" s="336"/>
      <c r="O319" s="336"/>
      <c r="P319" s="336"/>
      <c r="Q319" s="336"/>
      <c r="R319" s="336"/>
      <c r="S319" s="336"/>
      <c r="T319" s="337"/>
      <c r="U319" s="338"/>
      <c r="V319" s="338"/>
      <c r="W319" s="338"/>
      <c r="X319" s="339"/>
      <c r="Y319" s="339"/>
      <c r="Z319" s="339"/>
      <c r="AA319" s="340"/>
      <c r="AB319" s="337"/>
      <c r="AC319" s="333"/>
      <c r="AD319" s="341"/>
      <c r="AE319" s="342"/>
      <c r="AF319" s="340"/>
      <c r="AG319" s="338"/>
      <c r="AH319" s="340"/>
      <c r="AI319" s="340"/>
      <c r="AJ319" s="340"/>
      <c r="AK319" s="343"/>
      <c r="AL319" s="343"/>
      <c r="AM319" s="343"/>
      <c r="AN319" s="333"/>
      <c r="AS319" s="5"/>
      <c r="AT319" s="5"/>
      <c r="AV319" s="2"/>
      <c r="AW319" s="2"/>
    </row>
    <row r="320" spans="1:85">
      <c r="A320" s="144"/>
      <c r="B320" s="145"/>
      <c r="C320" s="157"/>
      <c r="D320" s="145"/>
      <c r="E320" s="145"/>
      <c r="F320" s="147"/>
      <c r="G320" s="147"/>
      <c r="H320" s="148"/>
      <c r="I320" s="89"/>
      <c r="J320" s="89"/>
      <c r="K320" s="89"/>
      <c r="L320" s="149"/>
      <c r="M320" s="149"/>
      <c r="N320" s="149"/>
      <c r="O320" s="149"/>
      <c r="P320" s="149"/>
      <c r="Q320" s="149"/>
      <c r="R320" s="149"/>
      <c r="S320" s="149"/>
      <c r="T320" s="150"/>
      <c r="U320" s="151"/>
      <c r="V320" s="151"/>
      <c r="W320" s="151"/>
      <c r="X320" s="152"/>
      <c r="Y320" s="152"/>
      <c r="Z320" s="152"/>
      <c r="AA320" s="153"/>
      <c r="AB320" s="150"/>
      <c r="AC320" s="147"/>
      <c r="AD320" s="154"/>
      <c r="AE320" s="155"/>
      <c r="AF320" s="153"/>
      <c r="AG320" s="151"/>
      <c r="AH320" s="153"/>
      <c r="AI320" s="153"/>
      <c r="AJ320" s="153"/>
      <c r="AK320" s="156"/>
      <c r="AL320" s="156"/>
      <c r="AM320" s="156"/>
      <c r="AN320" s="147"/>
      <c r="AS320" s="5"/>
      <c r="AT320" s="5"/>
      <c r="AV320" s="2"/>
      <c r="AW320" s="2"/>
    </row>
    <row r="321" spans="1:74">
      <c r="A321" s="158"/>
      <c r="B321" s="159"/>
      <c r="C321" s="160"/>
      <c r="D321" s="160"/>
      <c r="E321" s="160"/>
      <c r="F321" s="160"/>
      <c r="G321" s="160"/>
      <c r="H321" s="161"/>
      <c r="I321" s="162"/>
      <c r="J321" s="162"/>
      <c r="K321" s="162"/>
      <c r="L321" s="163"/>
      <c r="M321" s="163"/>
      <c r="N321" s="163"/>
      <c r="O321" s="163"/>
      <c r="P321" s="163"/>
      <c r="Q321" s="163"/>
      <c r="R321" s="163"/>
      <c r="S321" s="163"/>
      <c r="T321" s="164"/>
      <c r="U321" s="165"/>
      <c r="V321" s="165"/>
      <c r="W321" s="165"/>
      <c r="X321" s="165"/>
      <c r="Y321" s="165"/>
      <c r="Z321" s="165"/>
      <c r="AA321" s="161"/>
      <c r="AB321" s="164"/>
      <c r="AC321" s="160"/>
      <c r="AD321" s="166"/>
      <c r="AE321" s="167"/>
      <c r="AF321" s="161"/>
      <c r="AG321" s="161"/>
      <c r="AH321" s="168"/>
      <c r="AI321" s="161"/>
      <c r="AJ321" s="168"/>
      <c r="AK321" s="160"/>
      <c r="AL321" s="160"/>
      <c r="AM321" s="160"/>
      <c r="AN321" s="160"/>
      <c r="AS321" s="5"/>
      <c r="AT321" s="5"/>
      <c r="AV321" s="2"/>
      <c r="AW321" s="2"/>
    </row>
    <row r="322" spans="1:74">
      <c r="A322" s="169">
        <f>COUNT(A40:A320)</f>
        <v>279</v>
      </c>
      <c r="B322" s="170"/>
      <c r="C322" s="171"/>
      <c r="D322" s="172" t="s">
        <v>192</v>
      </c>
      <c r="E322" s="173"/>
      <c r="F322" s="173"/>
      <c r="G322" s="173"/>
      <c r="H322" s="174">
        <f>SUM(H40:H321)</f>
        <v>27054</v>
      </c>
      <c r="L322" s="175" t="s">
        <v>193</v>
      </c>
      <c r="M322" s="176">
        <f>W322/H322</f>
        <v>29224048.870287877</v>
      </c>
      <c r="N322" s="177"/>
      <c r="O322" s="177"/>
      <c r="P322" s="178"/>
      <c r="Q322" s="178"/>
      <c r="R322" s="178"/>
      <c r="S322" s="178"/>
      <c r="T322" s="178"/>
      <c r="U322" s="179">
        <f t="shared" ref="U322:AA322" si="258">SUM(U40:U320)</f>
        <v>660683784632.86011</v>
      </c>
      <c r="V322" s="179">
        <f t="shared" si="258"/>
        <v>744696186829.30298</v>
      </c>
      <c r="W322" s="180">
        <f t="shared" si="258"/>
        <v>790627418136.76819</v>
      </c>
      <c r="X322" s="179">
        <f t="shared" si="258"/>
        <v>839391587287.52173</v>
      </c>
      <c r="Y322" s="179">
        <f t="shared" si="258"/>
        <v>790627418136.76819</v>
      </c>
      <c r="Z322" s="179">
        <f t="shared" si="258"/>
        <v>839391587287.52173</v>
      </c>
      <c r="AA322" s="179">
        <f t="shared" si="258"/>
        <v>891163423688.88403</v>
      </c>
      <c r="AB322" s="181"/>
      <c r="AC322" s="182" t="e">
        <f>#REF!/H322</f>
        <v>#REF!</v>
      </c>
      <c r="AD322" s="183"/>
      <c r="AE322" s="183"/>
      <c r="AF322" s="183"/>
      <c r="AG322" s="184"/>
      <c r="AH322" s="185">
        <f t="shared" ref="AH322:AN322" si="259">SUM(AH40:AH320)</f>
        <v>726752303000</v>
      </c>
      <c r="AI322" s="185">
        <f t="shared" si="259"/>
        <v>819165927000</v>
      </c>
      <c r="AJ322" s="185">
        <f t="shared" si="259"/>
        <v>869690276000</v>
      </c>
      <c r="AK322" s="185">
        <f t="shared" si="259"/>
        <v>923330896000</v>
      </c>
      <c r="AL322" s="185">
        <f t="shared" si="259"/>
        <v>869690276000</v>
      </c>
      <c r="AM322" s="185">
        <f t="shared" si="259"/>
        <v>923330896000</v>
      </c>
      <c r="AN322" s="185">
        <f t="shared" si="259"/>
        <v>980279935000</v>
      </c>
      <c r="AO322" s="147"/>
      <c r="AP322" s="147"/>
    </row>
    <row r="323" spans="1:74" s="3" customFormat="1">
      <c r="B323" s="186"/>
      <c r="C323" s="186"/>
      <c r="D323" s="187"/>
      <c r="E323" s="187"/>
      <c r="F323" s="187"/>
      <c r="G323" s="187"/>
      <c r="H323" s="188"/>
      <c r="L323" s="189"/>
      <c r="M323" s="190">
        <v>24461000</v>
      </c>
      <c r="N323" s="189">
        <f>M323/M322</f>
        <v>0.8370161201334948</v>
      </c>
      <c r="O323" s="189"/>
      <c r="P323" s="189"/>
      <c r="Q323" s="189"/>
      <c r="R323" s="189"/>
      <c r="S323" s="189"/>
      <c r="T323" s="189"/>
      <c r="U323" s="191"/>
      <c r="V323" s="191"/>
      <c r="W323" s="191"/>
      <c r="X323" s="191"/>
      <c r="Y323" s="191"/>
      <c r="Z323" s="191"/>
      <c r="AA323" s="191"/>
      <c r="AB323" s="187"/>
      <c r="AC323" s="192"/>
      <c r="AD323" s="186"/>
      <c r="AE323" s="186"/>
      <c r="AF323" s="186"/>
      <c r="AG323" s="186"/>
      <c r="AH323" s="188"/>
      <c r="AI323" s="188"/>
      <c r="AJ323" s="188"/>
      <c r="AK323" s="188"/>
      <c r="AL323" s="188"/>
      <c r="AM323" s="188"/>
      <c r="AN323" s="188"/>
      <c r="AO323" s="117"/>
      <c r="AP323" s="117"/>
      <c r="AQ323" s="91"/>
      <c r="AR323" s="91"/>
      <c r="AS323" s="91"/>
      <c r="AT323" s="91"/>
      <c r="AU323" s="193"/>
      <c r="AV323" s="194"/>
      <c r="AW323" s="194"/>
      <c r="BS323" s="91"/>
      <c r="BV323" s="91"/>
    </row>
    <row r="324" spans="1:74" s="3" customFormat="1">
      <c r="B324" s="186"/>
      <c r="C324" s="186"/>
      <c r="D324" s="187"/>
      <c r="E324" s="187"/>
      <c r="F324" s="187"/>
      <c r="G324" s="187"/>
      <c r="H324" s="188"/>
      <c r="L324" s="189"/>
      <c r="M324" s="190"/>
      <c r="N324" s="190"/>
      <c r="O324" s="190"/>
      <c r="P324" s="190"/>
      <c r="Q324" s="190"/>
      <c r="R324" s="190"/>
      <c r="S324" s="190"/>
      <c r="T324" s="189"/>
      <c r="U324" s="190">
        <f t="shared" ref="U324:AA324" si="260">SUM(U40:U318)</f>
        <v>660683784632.86011</v>
      </c>
      <c r="V324" s="190">
        <f t="shared" si="260"/>
        <v>744696186829.30298</v>
      </c>
      <c r="W324" s="190">
        <f t="shared" si="260"/>
        <v>790627418136.76819</v>
      </c>
      <c r="X324" s="190">
        <f t="shared" si="260"/>
        <v>839391587287.52173</v>
      </c>
      <c r="Y324" s="190">
        <f t="shared" si="260"/>
        <v>790627418136.76819</v>
      </c>
      <c r="Z324" s="190">
        <f t="shared" si="260"/>
        <v>839391587287.52173</v>
      </c>
      <c r="AA324" s="190">
        <f t="shared" si="260"/>
        <v>891163423688.88403</v>
      </c>
      <c r="AB324" s="187"/>
      <c r="AC324" s="192"/>
      <c r="AD324" s="186"/>
      <c r="AE324" s="186"/>
      <c r="AF324" s="186"/>
      <c r="AG324" s="186"/>
      <c r="AH324" s="188"/>
      <c r="AI324" s="188"/>
      <c r="AJ324" s="188"/>
      <c r="AK324" s="188"/>
      <c r="AL324" s="188"/>
      <c r="AM324" s="188"/>
      <c r="AN324" s="188"/>
      <c r="AO324" s="117"/>
      <c r="AP324" s="117"/>
      <c r="AQ324" s="91"/>
      <c r="AR324" s="91"/>
      <c r="AS324" s="91"/>
      <c r="AT324" s="91"/>
      <c r="AU324" s="193"/>
      <c r="AV324" s="194"/>
      <c r="AW324" s="194"/>
      <c r="BS324" s="91"/>
      <c r="BV324" s="91"/>
    </row>
    <row r="325" spans="1:74" s="3" customFormat="1">
      <c r="B325" s="186"/>
      <c r="C325" s="186"/>
      <c r="D325" s="187"/>
      <c r="E325" s="187"/>
      <c r="F325" s="187"/>
      <c r="G325" s="187"/>
      <c r="H325" s="188"/>
      <c r="L325" s="195"/>
      <c r="M325" s="190"/>
      <c r="N325" s="190"/>
      <c r="O325" s="190"/>
      <c r="P325" s="190"/>
      <c r="Q325" s="190"/>
      <c r="R325" s="190"/>
      <c r="S325" s="190"/>
      <c r="T325" s="189"/>
      <c r="U325" s="196">
        <f t="shared" ref="U325:AA325" si="261">U324/$H$322</f>
        <v>24420927.945326388</v>
      </c>
      <c r="V325" s="196">
        <f t="shared" si="261"/>
        <v>27526287.677581985</v>
      </c>
      <c r="W325" s="196">
        <f t="shared" si="261"/>
        <v>29224048.870287877</v>
      </c>
      <c r="X325" s="196">
        <f t="shared" si="261"/>
        <v>31026524.258428391</v>
      </c>
      <c r="Y325" s="196">
        <f t="shared" si="261"/>
        <v>29224048.870287877</v>
      </c>
      <c r="Z325" s="196">
        <f t="shared" si="261"/>
        <v>31026524.258428391</v>
      </c>
      <c r="AA325" s="196">
        <f t="shared" si="261"/>
        <v>32940172.384449027</v>
      </c>
      <c r="AB325" s="187"/>
      <c r="AC325" s="192"/>
      <c r="AD325" s="186"/>
      <c r="AE325" s="186"/>
      <c r="AF325" s="186"/>
      <c r="AG325" s="186"/>
      <c r="AH325" s="188"/>
      <c r="AI325" s="188"/>
      <c r="AJ325" s="188"/>
      <c r="AK325" s="188"/>
      <c r="AL325" s="188"/>
      <c r="AM325" s="188"/>
      <c r="AN325" s="188"/>
      <c r="AO325" s="117"/>
      <c r="AP325" s="117"/>
      <c r="AQ325" s="91"/>
      <c r="AR325" s="91"/>
      <c r="AS325" s="91"/>
      <c r="AT325" s="91"/>
      <c r="AU325" s="193"/>
      <c r="AV325" s="194"/>
      <c r="AW325" s="194"/>
      <c r="BS325" s="91"/>
      <c r="BV325" s="91"/>
    </row>
    <row r="326" spans="1:74" s="3" customFormat="1">
      <c r="B326" s="186"/>
      <c r="C326" s="186"/>
      <c r="D326" s="187"/>
      <c r="E326" s="187"/>
      <c r="F326" s="187"/>
      <c r="G326" s="187"/>
      <c r="H326" s="188"/>
      <c r="L326" s="189"/>
      <c r="M326" s="94" t="s">
        <v>116</v>
      </c>
      <c r="N326" s="94" t="s">
        <v>117</v>
      </c>
      <c r="O326" s="94" t="s">
        <v>118</v>
      </c>
      <c r="P326" s="94" t="s">
        <v>119</v>
      </c>
      <c r="Q326" s="94" t="s">
        <v>120</v>
      </c>
      <c r="R326" s="94" t="s">
        <v>121</v>
      </c>
      <c r="S326" s="94" t="s">
        <v>122</v>
      </c>
      <c r="T326" s="189"/>
      <c r="U326" s="191"/>
      <c r="V326" s="191"/>
      <c r="W326" s="191"/>
      <c r="X326" s="191"/>
      <c r="Y326" s="191"/>
      <c r="Z326" s="191"/>
      <c r="AA326" s="191"/>
      <c r="AB326" s="187"/>
      <c r="AC326" s="192"/>
      <c r="AD326" s="186"/>
      <c r="AE326" s="186"/>
      <c r="AF326" s="186"/>
      <c r="AG326" s="186"/>
      <c r="AH326" s="94" t="s">
        <v>116</v>
      </c>
      <c r="AI326" s="94" t="s">
        <v>117</v>
      </c>
      <c r="AJ326" s="94" t="s">
        <v>118</v>
      </c>
      <c r="AK326" s="94" t="s">
        <v>119</v>
      </c>
      <c r="AL326" s="94" t="s">
        <v>120</v>
      </c>
      <c r="AM326" s="94" t="s">
        <v>121</v>
      </c>
      <c r="AN326" s="94" t="s">
        <v>122</v>
      </c>
      <c r="AO326" s="117"/>
      <c r="AP326" s="117"/>
      <c r="AQ326" s="91"/>
      <c r="AR326" s="91"/>
      <c r="AS326" s="91"/>
      <c r="AT326" s="91"/>
      <c r="AU326" s="193"/>
      <c r="AV326" s="194"/>
      <c r="AW326" s="194"/>
      <c r="BS326" s="91"/>
      <c r="BV326" s="91"/>
    </row>
    <row r="327" spans="1:74">
      <c r="L327" s="16" t="s">
        <v>194</v>
      </c>
      <c r="M327" s="197">
        <f t="shared" ref="M327:S327" si="262">MIN(M40:M318)</f>
        <v>23886754.874880329</v>
      </c>
      <c r="N327" s="197">
        <f t="shared" si="262"/>
        <v>26924189.27904306</v>
      </c>
      <c r="O327" s="197">
        <f t="shared" si="262"/>
        <v>28584814.360000003</v>
      </c>
      <c r="P327" s="197">
        <f t="shared" si="262"/>
        <v>30347863.162277672</v>
      </c>
      <c r="Q327" s="197">
        <f t="shared" si="262"/>
        <v>28584814.360000003</v>
      </c>
      <c r="R327" s="197">
        <f t="shared" si="262"/>
        <v>30347863.162277672</v>
      </c>
      <c r="S327" s="197">
        <f t="shared" si="262"/>
        <v>32219652.956890158</v>
      </c>
      <c r="U327" s="197">
        <f t="shared" ref="U327:AA327" si="263">MIN(U40:U318)</f>
        <v>1767619860.7411444</v>
      </c>
      <c r="V327" s="197">
        <f t="shared" si="263"/>
        <v>1992390006.6491864</v>
      </c>
      <c r="W327" s="197">
        <f t="shared" si="263"/>
        <v>2115276262.6400003</v>
      </c>
      <c r="X327" s="197">
        <f t="shared" si="263"/>
        <v>2245741874.0085478</v>
      </c>
      <c r="Y327" s="197">
        <f t="shared" si="263"/>
        <v>2115276262.6400003</v>
      </c>
      <c r="Z327" s="197">
        <f t="shared" si="263"/>
        <v>2245741874.0085478</v>
      </c>
      <c r="AA327" s="197">
        <f t="shared" si="263"/>
        <v>2384254318.8098717</v>
      </c>
      <c r="AH327" s="197">
        <f t="shared" ref="AH327:AN327" si="264">MIN(AH40:AH318)</f>
        <v>1944382000</v>
      </c>
      <c r="AI327" s="197">
        <f t="shared" si="264"/>
        <v>2191630000</v>
      </c>
      <c r="AJ327" s="197">
        <f t="shared" si="264"/>
        <v>2326804000</v>
      </c>
      <c r="AK327" s="197">
        <f t="shared" si="264"/>
        <v>2470317000</v>
      </c>
      <c r="AL327" s="197">
        <f t="shared" si="264"/>
        <v>2326804000</v>
      </c>
      <c r="AM327" s="197">
        <f t="shared" si="264"/>
        <v>2470317000</v>
      </c>
      <c r="AN327" s="197">
        <f t="shared" si="264"/>
        <v>2622680000</v>
      </c>
      <c r="AO327" s="147"/>
      <c r="AP327" s="147"/>
    </row>
    <row r="328" spans="1:74">
      <c r="H328" s="56"/>
      <c r="L328" s="16" t="s">
        <v>195</v>
      </c>
      <c r="M328" s="197">
        <f t="shared" ref="M328:S328" si="265">MAX(M40:M318)</f>
        <v>25531786.106829632</v>
      </c>
      <c r="N328" s="197">
        <f t="shared" si="265"/>
        <v>28778402.314297915</v>
      </c>
      <c r="O328" s="197">
        <f t="shared" si="265"/>
        <v>30553391.198000003</v>
      </c>
      <c r="P328" s="197">
        <f t="shared" si="265"/>
        <v>32437857.512132645</v>
      </c>
      <c r="Q328" s="197">
        <f t="shared" si="265"/>
        <v>30553391.198000003</v>
      </c>
      <c r="R328" s="197">
        <f t="shared" si="265"/>
        <v>32437857.512132645</v>
      </c>
      <c r="S328" s="197">
        <f t="shared" si="265"/>
        <v>34438553.585053347</v>
      </c>
      <c r="U328" s="197">
        <f t="shared" ref="U328:AA328" si="266">MAX(U40:U318)</f>
        <v>3910541202.9805965</v>
      </c>
      <c r="V328" s="197">
        <f t="shared" si="266"/>
        <v>4407804747.1935568</v>
      </c>
      <c r="W328" s="197">
        <f t="shared" si="266"/>
        <v>4679668499.1264</v>
      </c>
      <c r="X328" s="197">
        <f t="shared" si="266"/>
        <v>4968300212.4037342</v>
      </c>
      <c r="Y328" s="197">
        <f t="shared" si="266"/>
        <v>4679668499.1264</v>
      </c>
      <c r="Z328" s="197">
        <f t="shared" si="266"/>
        <v>4968300212.4037342</v>
      </c>
      <c r="AA328" s="197">
        <f t="shared" si="266"/>
        <v>5274734098.1907158</v>
      </c>
      <c r="AH328" s="197">
        <f t="shared" ref="AH328:AN328" si="267">MAX(AH40:AH318)</f>
        <v>4301596000</v>
      </c>
      <c r="AI328" s="197">
        <f t="shared" si="267"/>
        <v>4848586000</v>
      </c>
      <c r="AJ328" s="197">
        <f t="shared" si="267"/>
        <v>5147636000</v>
      </c>
      <c r="AK328" s="197">
        <f t="shared" si="267"/>
        <v>5465131000</v>
      </c>
      <c r="AL328" s="197">
        <f t="shared" si="267"/>
        <v>5147636000</v>
      </c>
      <c r="AM328" s="197">
        <f t="shared" si="267"/>
        <v>5465131000</v>
      </c>
      <c r="AN328" s="197">
        <f t="shared" si="267"/>
        <v>5802208000</v>
      </c>
      <c r="AO328" s="147"/>
      <c r="AP328" s="147"/>
      <c r="AU328" s="4"/>
      <c r="AV328" s="2"/>
      <c r="AW328" s="2"/>
    </row>
    <row r="329" spans="1:74">
      <c r="H329" s="56"/>
      <c r="L329" s="16" t="s">
        <v>196</v>
      </c>
      <c r="M329" s="197">
        <f>M330</f>
        <v>24420927.945326388</v>
      </c>
      <c r="N329" s="197">
        <f>M331</f>
        <v>27526287.677581985</v>
      </c>
      <c r="O329" s="197">
        <f>M332</f>
        <v>29224048.870287877</v>
      </c>
      <c r="P329" s="197">
        <f>M333</f>
        <v>31026524.258428391</v>
      </c>
      <c r="Q329" s="197">
        <f>M334</f>
        <v>29224048.870287877</v>
      </c>
      <c r="R329" s="197">
        <f>M335</f>
        <v>31026524.258428391</v>
      </c>
      <c r="S329" s="197">
        <f>M336</f>
        <v>32940172.384449027</v>
      </c>
      <c r="U329" s="198"/>
      <c r="V329" s="62"/>
      <c r="W329" s="62"/>
      <c r="X329" s="62"/>
      <c r="Y329" s="62"/>
      <c r="Z329" s="62"/>
      <c r="AA329" s="62"/>
      <c r="AO329" s="147"/>
      <c r="AP329" s="147"/>
      <c r="AU329" s="4"/>
      <c r="AV329" s="2"/>
      <c r="AW329" s="2"/>
    </row>
    <row r="330" spans="1:74">
      <c r="I330" s="56"/>
      <c r="L330" s="2" t="s">
        <v>197</v>
      </c>
      <c r="M330" s="199">
        <f>U322/H322</f>
        <v>24420927.945326388</v>
      </c>
      <c r="N330" s="18" t="s">
        <v>198</v>
      </c>
      <c r="AC330" s="6" t="e">
        <f>#REF!/I330</f>
        <v>#REF!</v>
      </c>
      <c r="AO330" s="147"/>
      <c r="AP330" s="147"/>
      <c r="AU330" s="4"/>
      <c r="AV330" s="2"/>
      <c r="AW330" s="2"/>
    </row>
    <row r="331" spans="1:74">
      <c r="I331" s="47"/>
      <c r="M331" s="199">
        <f>V322/H322</f>
        <v>27526287.677581985</v>
      </c>
      <c r="N331" s="18" t="s">
        <v>199</v>
      </c>
      <c r="U331" s="200"/>
      <c r="V331" s="200"/>
      <c r="W331" s="200"/>
      <c r="X331" s="200"/>
      <c r="Y331" s="200"/>
      <c r="Z331" s="200"/>
      <c r="AA331" s="200"/>
      <c r="AC331" s="6"/>
      <c r="AO331" s="147"/>
      <c r="AP331" s="147"/>
      <c r="AU331" s="4"/>
      <c r="AV331" s="2"/>
      <c r="AW331" s="2"/>
    </row>
    <row r="332" spans="1:74">
      <c r="I332" s="56"/>
      <c r="M332" s="199">
        <f>W322/H322</f>
        <v>29224048.870287877</v>
      </c>
      <c r="N332" s="18" t="s">
        <v>200</v>
      </c>
      <c r="U332" s="62"/>
      <c r="V332" s="62"/>
      <c r="W332" s="62"/>
      <c r="X332" s="62"/>
      <c r="Y332" s="62"/>
      <c r="Z332" s="62"/>
      <c r="AC332" s="6"/>
      <c r="AO332" s="147"/>
      <c r="AP332" s="147"/>
      <c r="AU332" s="4"/>
      <c r="AV332" s="2"/>
      <c r="AW332" s="2"/>
    </row>
    <row r="333" spans="1:74">
      <c r="H333" s="56"/>
      <c r="I333" s="56"/>
      <c r="M333" s="199">
        <f>X322/H322</f>
        <v>31026524.258428391</v>
      </c>
      <c r="N333" s="18" t="s">
        <v>201</v>
      </c>
      <c r="AC333" s="6"/>
      <c r="AO333" s="147"/>
      <c r="AP333" s="147"/>
      <c r="AU333" s="4"/>
      <c r="AV333" s="2"/>
      <c r="AW333" s="2"/>
    </row>
    <row r="334" spans="1:74">
      <c r="M334" s="199">
        <f>Y322/H322</f>
        <v>29224048.870287877</v>
      </c>
      <c r="N334" s="18" t="s">
        <v>202</v>
      </c>
      <c r="S334" s="56"/>
      <c r="U334" s="200"/>
      <c r="V334" s="200"/>
      <c r="W334" s="200"/>
      <c r="X334" s="200"/>
      <c r="Y334" s="200"/>
      <c r="Z334" s="200"/>
      <c r="AA334" s="200"/>
      <c r="AH334" s="56">
        <f>AH327*90%</f>
        <v>1749943800</v>
      </c>
      <c r="AI334" s="56">
        <f t="shared" ref="AI334:AN335" si="268">AI327*90%</f>
        <v>1972467000</v>
      </c>
      <c r="AJ334" s="56">
        <f t="shared" si="268"/>
        <v>2094123600</v>
      </c>
      <c r="AK334" s="56">
        <f t="shared" si="268"/>
        <v>2223285300</v>
      </c>
      <c r="AL334" s="56">
        <f t="shared" si="268"/>
        <v>2094123600</v>
      </c>
      <c r="AM334" s="56">
        <f t="shared" si="268"/>
        <v>2223285300</v>
      </c>
      <c r="AN334" s="56">
        <f t="shared" si="268"/>
        <v>2360412000</v>
      </c>
      <c r="AO334" s="147"/>
      <c r="AP334" s="147"/>
      <c r="AU334" s="4"/>
      <c r="AV334" s="2"/>
      <c r="AW334" s="2"/>
    </row>
    <row r="335" spans="1:74">
      <c r="M335" s="199">
        <f>Z322/H322</f>
        <v>31026524.258428391</v>
      </c>
      <c r="N335" s="18" t="s">
        <v>203</v>
      </c>
      <c r="U335" s="62"/>
      <c r="V335" s="62"/>
      <c r="W335" s="62"/>
      <c r="X335" s="62"/>
      <c r="Y335" s="62"/>
      <c r="Z335" s="62"/>
      <c r="AH335" s="56">
        <f>AH328*90%</f>
        <v>3871436400</v>
      </c>
      <c r="AI335" s="56">
        <f t="shared" si="268"/>
        <v>4363727400</v>
      </c>
      <c r="AJ335" s="56">
        <f t="shared" si="268"/>
        <v>4632872400</v>
      </c>
      <c r="AK335" s="56">
        <f t="shared" si="268"/>
        <v>4918617900</v>
      </c>
      <c r="AL335" s="56">
        <f t="shared" si="268"/>
        <v>4632872400</v>
      </c>
      <c r="AM335" s="56">
        <f t="shared" si="268"/>
        <v>4918617900</v>
      </c>
      <c r="AN335" s="56">
        <f t="shared" si="268"/>
        <v>5221987200</v>
      </c>
      <c r="AO335" s="147"/>
      <c r="AP335" s="147"/>
      <c r="AU335" s="4"/>
      <c r="AV335" s="2"/>
      <c r="AW335" s="2"/>
    </row>
    <row r="336" spans="1:74">
      <c r="M336" s="199">
        <f>AA322/H322</f>
        <v>32940172.384449027</v>
      </c>
      <c r="N336" s="18" t="s">
        <v>204</v>
      </c>
      <c r="AO336" s="147"/>
      <c r="AP336" s="147"/>
      <c r="AU336" s="4"/>
      <c r="AV336" s="2"/>
      <c r="AW336" s="2"/>
    </row>
    <row r="337" spans="1:74">
      <c r="AO337" s="147"/>
      <c r="AP337" s="147"/>
      <c r="AU337" s="4"/>
      <c r="AV337" s="2"/>
      <c r="AW337" s="2"/>
    </row>
    <row r="338" spans="1:74">
      <c r="M338" s="47">
        <f t="shared" ref="M338:S339" si="269">M327/1.15</f>
        <v>20771091.195548113</v>
      </c>
      <c r="N338" s="47">
        <f t="shared" si="269"/>
        <v>23412338.503515705</v>
      </c>
      <c r="O338" s="47">
        <f t="shared" si="269"/>
        <v>24856360.313043483</v>
      </c>
      <c r="P338" s="47">
        <f t="shared" si="269"/>
        <v>26389446.228067543</v>
      </c>
      <c r="Q338" s="47">
        <f t="shared" si="269"/>
        <v>24856360.313043483</v>
      </c>
      <c r="R338" s="47">
        <f t="shared" si="269"/>
        <v>26389446.228067543</v>
      </c>
      <c r="S338" s="47">
        <f t="shared" si="269"/>
        <v>28017089.527730573</v>
      </c>
      <c r="AO338" s="147"/>
      <c r="AP338" s="147"/>
      <c r="AU338" s="4"/>
      <c r="AV338" s="2"/>
      <c r="AW338" s="2"/>
    </row>
    <row r="339" spans="1:74">
      <c r="M339" s="47">
        <f t="shared" si="269"/>
        <v>22201553.136373594</v>
      </c>
      <c r="N339" s="47">
        <f t="shared" si="269"/>
        <v>25024697.664606884</v>
      </c>
      <c r="O339" s="47">
        <f t="shared" si="269"/>
        <v>26568166.259130441</v>
      </c>
      <c r="P339" s="47">
        <f t="shared" si="269"/>
        <v>28206832.619245779</v>
      </c>
      <c r="Q339" s="47">
        <f t="shared" si="269"/>
        <v>26568166.259130441</v>
      </c>
      <c r="R339" s="47">
        <f t="shared" si="269"/>
        <v>28206832.619245779</v>
      </c>
      <c r="S339" s="47">
        <f t="shared" si="269"/>
        <v>29946568.334828999</v>
      </c>
      <c r="AO339" s="147"/>
      <c r="AP339" s="147"/>
      <c r="AU339" s="4"/>
      <c r="AV339" s="2"/>
      <c r="AW339" s="2"/>
    </row>
    <row r="340" spans="1:74">
      <c r="AO340" s="147"/>
      <c r="AP340" s="147"/>
      <c r="AU340" s="4"/>
      <c r="AV340" s="2"/>
      <c r="AW340" s="2"/>
    </row>
    <row r="341" spans="1:74">
      <c r="AO341" s="147"/>
      <c r="AP341" s="147"/>
      <c r="AU341" s="4"/>
      <c r="AV341" s="2"/>
      <c r="AW341" s="2"/>
    </row>
    <row r="342" spans="1:74">
      <c r="AO342" s="147"/>
      <c r="AP342" s="147"/>
      <c r="AU342" s="4"/>
      <c r="AV342" s="2"/>
      <c r="AW342" s="2"/>
    </row>
    <row r="343" spans="1:74">
      <c r="AO343" s="147"/>
      <c r="AP343" s="147"/>
      <c r="AU343" s="4"/>
      <c r="AV343" s="2"/>
      <c r="AW343" s="2"/>
    </row>
    <row r="344" spans="1:74">
      <c r="AO344" s="147"/>
      <c r="AP344" s="147"/>
      <c r="AU344" s="4"/>
      <c r="AV344" s="2"/>
      <c r="AW344" s="2"/>
    </row>
    <row r="345" spans="1:74">
      <c r="AO345" s="147"/>
      <c r="AP345" s="147"/>
      <c r="AU345" s="4"/>
      <c r="AV345" s="2"/>
      <c r="AW345" s="2"/>
    </row>
    <row r="346" spans="1:74">
      <c r="AO346" s="147"/>
      <c r="AP346" s="147"/>
      <c r="AU346" s="4"/>
      <c r="AV346" s="2"/>
      <c r="AW346" s="2"/>
    </row>
    <row r="347" spans="1:74">
      <c r="AO347" s="147"/>
      <c r="AP347" s="147"/>
      <c r="AU347" s="4"/>
      <c r="AV347" s="2"/>
      <c r="AW347" s="2"/>
    </row>
    <row r="348" spans="1:74">
      <c r="AO348" s="147"/>
      <c r="AP348" s="147"/>
    </row>
    <row r="349" spans="1:74" s="15" customFormat="1">
      <c r="A349" s="2"/>
      <c r="B349" s="2"/>
      <c r="C349" s="2"/>
      <c r="D349" s="2"/>
      <c r="E349" s="2"/>
      <c r="F349" s="2"/>
      <c r="G349" s="2"/>
      <c r="H349" s="25"/>
      <c r="I349" s="25"/>
      <c r="J349" s="25"/>
      <c r="K349" s="25"/>
      <c r="L349" s="25"/>
      <c r="M349" s="2"/>
      <c r="N349" s="2"/>
      <c r="O349" s="2"/>
      <c r="P349" s="2"/>
      <c r="Q349" s="2"/>
      <c r="R349" s="2"/>
      <c r="S349" s="2"/>
      <c r="T349" s="3"/>
      <c r="U349" s="2"/>
      <c r="V349" s="2"/>
      <c r="W349" s="2"/>
      <c r="X349" s="2"/>
      <c r="Y349" s="2"/>
      <c r="Z349" s="2"/>
      <c r="AA349" s="2"/>
      <c r="AB349" s="3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01"/>
      <c r="AP349" s="201"/>
      <c r="AQ349" s="202"/>
      <c r="AR349" s="202"/>
      <c r="AS349" s="4"/>
      <c r="AT349" s="4"/>
      <c r="AU349" s="5"/>
      <c r="AV349" s="6"/>
      <c r="AW349" s="6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S349" s="203"/>
      <c r="BV349" s="202"/>
    </row>
    <row r="350" spans="1:74">
      <c r="H350" s="25"/>
      <c r="I350" s="25"/>
      <c r="J350" s="25"/>
      <c r="K350" s="204" t="s">
        <v>205</v>
      </c>
      <c r="L350" s="204"/>
      <c r="M350" s="205"/>
      <c r="N350" s="206" t="s">
        <v>206</v>
      </c>
      <c r="O350" s="207"/>
      <c r="P350" s="207"/>
      <c r="AO350" s="208">
        <f>SUM(AO41:AO349)</f>
        <v>0</v>
      </c>
      <c r="AP350" s="208">
        <f>SUM(AP41:AP349)</f>
        <v>819</v>
      </c>
    </row>
    <row r="351" spans="1:74">
      <c r="H351" s="25"/>
      <c r="I351" s="25"/>
      <c r="J351" s="25"/>
      <c r="K351" s="209" t="s">
        <v>207</v>
      </c>
      <c r="L351" s="209" t="s">
        <v>16</v>
      </c>
      <c r="M351" s="209" t="s">
        <v>17</v>
      </c>
      <c r="N351" s="210" t="s">
        <v>207</v>
      </c>
      <c r="O351" s="210" t="s">
        <v>16</v>
      </c>
      <c r="P351" s="210" t="s">
        <v>17</v>
      </c>
    </row>
    <row r="352" spans="1:74">
      <c r="H352" s="25"/>
      <c r="I352" s="25"/>
      <c r="J352" s="25"/>
      <c r="K352" s="211" t="s">
        <v>208</v>
      </c>
      <c r="L352" s="212">
        <v>101</v>
      </c>
      <c r="M352" s="212">
        <v>100</v>
      </c>
      <c r="N352" s="213" t="s">
        <v>13</v>
      </c>
      <c r="O352" s="214">
        <v>101</v>
      </c>
      <c r="P352" s="214">
        <v>100</v>
      </c>
    </row>
    <row r="353" spans="8:18">
      <c r="H353" s="25"/>
      <c r="I353" s="25"/>
      <c r="J353" s="25"/>
      <c r="K353" s="211"/>
      <c r="L353" s="212"/>
      <c r="M353" s="212"/>
      <c r="N353" s="213" t="s">
        <v>209</v>
      </c>
      <c r="O353" s="214">
        <v>100</v>
      </c>
      <c r="P353" s="214">
        <v>100</v>
      </c>
    </row>
    <row r="354" spans="8:18">
      <c r="H354" s="25"/>
      <c r="I354" s="25"/>
      <c r="J354" s="25"/>
      <c r="K354" s="215" t="s">
        <v>210</v>
      </c>
      <c r="L354" s="212">
        <v>103</v>
      </c>
      <c r="M354" s="212">
        <v>101</v>
      </c>
      <c r="N354" s="216" t="s">
        <v>211</v>
      </c>
      <c r="O354" s="214">
        <v>102</v>
      </c>
      <c r="P354" s="214">
        <v>102</v>
      </c>
    </row>
    <row r="355" spans="8:18">
      <c r="H355" s="25"/>
      <c r="I355" s="25"/>
      <c r="J355" s="25"/>
      <c r="K355" s="215"/>
      <c r="L355" s="212"/>
      <c r="M355" s="212"/>
      <c r="N355" s="216" t="s">
        <v>41</v>
      </c>
      <c r="O355" s="214">
        <v>108</v>
      </c>
      <c r="P355" s="214">
        <v>105</v>
      </c>
    </row>
    <row r="356" spans="8:18">
      <c r="H356" s="25"/>
      <c r="I356" s="25"/>
      <c r="J356" s="25"/>
      <c r="K356" s="211" t="s">
        <v>212</v>
      </c>
      <c r="L356" s="212">
        <v>101</v>
      </c>
      <c r="M356" s="212">
        <v>100</v>
      </c>
      <c r="N356" s="213" t="s">
        <v>212</v>
      </c>
      <c r="O356" s="214">
        <v>101</v>
      </c>
      <c r="P356" s="214">
        <v>101</v>
      </c>
    </row>
    <row r="357" spans="8:18">
      <c r="H357" s="25"/>
      <c r="I357" s="25"/>
      <c r="J357" s="25"/>
      <c r="K357" s="211" t="s">
        <v>213</v>
      </c>
      <c r="L357" s="212">
        <v>102</v>
      </c>
      <c r="M357" s="212">
        <v>103</v>
      </c>
      <c r="N357" s="213" t="s">
        <v>213</v>
      </c>
      <c r="O357" s="214">
        <v>104</v>
      </c>
      <c r="P357" s="214">
        <v>104</v>
      </c>
    </row>
    <row r="358" spans="8:18">
      <c r="H358" s="25"/>
      <c r="I358" s="217"/>
      <c r="J358" s="25"/>
      <c r="K358" s="211" t="s">
        <v>214</v>
      </c>
      <c r="L358" s="212">
        <v>100</v>
      </c>
      <c r="M358" s="212">
        <v>103</v>
      </c>
      <c r="N358" s="213" t="s">
        <v>214</v>
      </c>
      <c r="O358" s="214">
        <v>103</v>
      </c>
      <c r="P358" s="214">
        <v>103</v>
      </c>
    </row>
    <row r="359" spans="8:18">
      <c r="H359" s="25"/>
      <c r="I359" s="218"/>
      <c r="J359" s="25"/>
      <c r="K359" s="215" t="s">
        <v>215</v>
      </c>
      <c r="L359" s="212">
        <v>101</v>
      </c>
      <c r="M359" s="212">
        <v>104</v>
      </c>
      <c r="N359" s="216" t="s">
        <v>215</v>
      </c>
      <c r="O359" s="214">
        <v>104</v>
      </c>
      <c r="P359" s="214">
        <v>104</v>
      </c>
    </row>
    <row r="360" spans="8:18">
      <c r="H360" s="25"/>
      <c r="I360" s="25"/>
      <c r="J360" s="25"/>
      <c r="K360" s="211" t="s">
        <v>216</v>
      </c>
      <c r="L360" s="212">
        <v>100</v>
      </c>
      <c r="M360" s="212">
        <v>102</v>
      </c>
      <c r="N360" s="213" t="s">
        <v>217</v>
      </c>
      <c r="O360" s="214">
        <v>104</v>
      </c>
      <c r="P360" s="214">
        <v>104</v>
      </c>
    </row>
    <row r="361" spans="8:18">
      <c r="H361" s="25"/>
      <c r="I361" s="25"/>
      <c r="J361" s="25"/>
      <c r="K361" s="211" t="s">
        <v>218</v>
      </c>
      <c r="L361" s="212">
        <v>100</v>
      </c>
      <c r="M361" s="212">
        <v>102</v>
      </c>
      <c r="N361" s="213" t="s">
        <v>219</v>
      </c>
      <c r="O361" s="214">
        <v>105</v>
      </c>
      <c r="P361" s="214">
        <v>105</v>
      </c>
    </row>
    <row r="362" spans="8:18">
      <c r="H362" s="25"/>
      <c r="I362" s="25"/>
      <c r="J362" s="25"/>
      <c r="K362" s="25"/>
      <c r="L362" s="25"/>
      <c r="M362" s="25"/>
      <c r="N362" s="219"/>
      <c r="O362" s="25"/>
      <c r="P362" s="25"/>
      <c r="Q362" s="25"/>
    </row>
    <row r="363" spans="8:18">
      <c r="H363" s="25"/>
      <c r="I363" s="25"/>
      <c r="J363" s="25"/>
      <c r="K363" s="25"/>
      <c r="L363" s="25"/>
      <c r="M363" s="25"/>
      <c r="N363" s="219"/>
      <c r="O363" s="25"/>
      <c r="P363" s="25"/>
      <c r="Q363" s="25"/>
    </row>
    <row r="364" spans="8:18">
      <c r="H364" s="25"/>
      <c r="I364" s="25"/>
      <c r="J364" s="25"/>
      <c r="K364" s="25"/>
      <c r="L364" s="25"/>
      <c r="M364" s="25"/>
      <c r="N364" s="219"/>
      <c r="O364" s="25"/>
      <c r="P364" s="25"/>
      <c r="Q364" s="25"/>
    </row>
    <row r="365" spans="8:18">
      <c r="H365" s="25"/>
      <c r="I365" s="25"/>
      <c r="J365" s="25"/>
      <c r="K365" s="25"/>
      <c r="L365" s="25"/>
    </row>
    <row r="366" spans="8:18">
      <c r="L366" s="220" t="s">
        <v>220</v>
      </c>
      <c r="M366" s="18"/>
      <c r="N366" s="205" t="s">
        <v>221</v>
      </c>
      <c r="O366" s="221"/>
      <c r="P366" s="221"/>
    </row>
    <row r="367" spans="8:18">
      <c r="L367" s="18" t="s">
        <v>75</v>
      </c>
      <c r="M367" s="21">
        <v>1.08</v>
      </c>
      <c r="N367" s="222" t="s">
        <v>13</v>
      </c>
      <c r="O367" s="223" t="s">
        <v>222</v>
      </c>
      <c r="P367" s="224">
        <v>101</v>
      </c>
      <c r="Q367" s="19">
        <v>0.02</v>
      </c>
      <c r="R367" s="18" t="s">
        <v>21</v>
      </c>
    </row>
    <row r="368" spans="8:18">
      <c r="L368" s="18" t="s">
        <v>80</v>
      </c>
      <c r="M368" s="21">
        <v>0.9</v>
      </c>
      <c r="N368" s="222"/>
      <c r="O368" s="223" t="s">
        <v>223</v>
      </c>
      <c r="P368" s="224">
        <v>100</v>
      </c>
      <c r="Q368" s="19">
        <v>0.05</v>
      </c>
      <c r="R368" s="18" t="s">
        <v>26</v>
      </c>
    </row>
    <row r="369" spans="12:18">
      <c r="L369" s="18" t="s">
        <v>85</v>
      </c>
      <c r="M369" s="21">
        <v>1.1200000000000001</v>
      </c>
      <c r="N369" s="222" t="s">
        <v>5</v>
      </c>
      <c r="O369" s="223"/>
      <c r="P369" s="224">
        <v>101</v>
      </c>
      <c r="Q369" s="19">
        <v>0.05</v>
      </c>
      <c r="R369" s="18" t="s">
        <v>30</v>
      </c>
    </row>
    <row r="370" spans="12:18">
      <c r="L370" s="18" t="s">
        <v>90</v>
      </c>
      <c r="M370" s="21">
        <v>0.95</v>
      </c>
      <c r="N370" s="225" t="s">
        <v>6</v>
      </c>
      <c r="O370" s="223"/>
      <c r="P370" s="224">
        <v>101.25</v>
      </c>
      <c r="Q370" s="19">
        <v>0.05</v>
      </c>
      <c r="R370" s="18" t="s">
        <v>33</v>
      </c>
    </row>
    <row r="371" spans="12:18">
      <c r="L371" s="18" t="s">
        <v>91</v>
      </c>
      <c r="M371" s="21">
        <v>1.1000000000000001</v>
      </c>
      <c r="N371" s="225" t="s">
        <v>14</v>
      </c>
      <c r="O371" s="223" t="s">
        <v>222</v>
      </c>
      <c r="P371" s="224">
        <v>101.5</v>
      </c>
    </row>
    <row r="372" spans="12:18">
      <c r="L372" s="18" t="s">
        <v>92</v>
      </c>
      <c r="M372" s="81">
        <v>0.93</v>
      </c>
      <c r="N372" s="225"/>
      <c r="O372" s="223" t="s">
        <v>223</v>
      </c>
      <c r="P372" s="224">
        <v>101.5</v>
      </c>
    </row>
    <row r="373" spans="12:18">
      <c r="N373" s="226" t="s">
        <v>224</v>
      </c>
      <c r="O373" s="227"/>
      <c r="P373" s="228">
        <v>102</v>
      </c>
    </row>
    <row r="374" spans="12:18">
      <c r="N374" s="226">
        <v>18</v>
      </c>
      <c r="O374" s="227"/>
      <c r="P374" s="228">
        <v>102.5</v>
      </c>
    </row>
    <row r="375" spans="12:18">
      <c r="N375" s="226"/>
      <c r="O375" s="227" t="s">
        <v>225</v>
      </c>
      <c r="P375" s="228">
        <v>102.5</v>
      </c>
    </row>
    <row r="376" spans="12:18">
      <c r="N376" s="227" t="s">
        <v>226</v>
      </c>
      <c r="O376" s="227"/>
      <c r="P376" s="228">
        <v>102.25</v>
      </c>
    </row>
    <row r="377" spans="12:18">
      <c r="N377" s="226">
        <v>28</v>
      </c>
      <c r="O377" s="227"/>
      <c r="P377" s="228">
        <v>102.5</v>
      </c>
    </row>
    <row r="378" spans="12:18">
      <c r="N378" s="226"/>
      <c r="O378" s="227" t="s">
        <v>225</v>
      </c>
      <c r="P378" s="228">
        <v>102.5</v>
      </c>
    </row>
    <row r="379" spans="12:18">
      <c r="N379" s="227" t="s">
        <v>227</v>
      </c>
      <c r="O379" s="227" t="s">
        <v>16</v>
      </c>
      <c r="P379" s="228">
        <v>102</v>
      </c>
    </row>
    <row r="380" spans="12:18">
      <c r="N380" s="229"/>
      <c r="O380" s="212" t="s">
        <v>225</v>
      </c>
      <c r="P380" s="230">
        <v>102</v>
      </c>
    </row>
    <row r="381" spans="12:18">
      <c r="N381" s="229"/>
      <c r="O381" s="212"/>
      <c r="P381" s="212"/>
    </row>
  </sheetData>
  <mergeCells count="8">
    <mergeCell ref="BC2:BM2"/>
    <mergeCell ref="I26:J26"/>
    <mergeCell ref="I27:J27"/>
    <mergeCell ref="I28:J28"/>
    <mergeCell ref="C36:D36"/>
    <mergeCell ref="M36:S36"/>
    <mergeCell ref="U36:AA36"/>
    <mergeCell ref="AH36:CG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FFF0000"/>
  </sheetPr>
  <dimension ref="A1:CZ361"/>
  <sheetViews>
    <sheetView topLeftCell="C1" zoomScale="80" zoomScaleNormal="80" workbookViewId="0">
      <selection activeCell="AN37" sqref="AN37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customWidth="1"/>
    <col min="36" max="36" width="18.140625" style="2" customWidth="1"/>
    <col min="37" max="37" width="17.42578125" style="2" customWidth="1"/>
    <col min="38" max="39" width="17.5703125" style="2" customWidth="1"/>
    <col min="40" max="40" width="20.7109375" style="2" customWidth="1"/>
    <col min="41" max="41" width="20.42578125" style="2" customWidth="1"/>
    <col min="42" max="42" width="19.42578125" style="2" customWidth="1"/>
    <col min="43" max="43" width="19" style="2" customWidth="1"/>
    <col min="44" max="44" width="21.28515625" style="2" customWidth="1"/>
    <col min="45" max="45" width="17.7109375" style="4" customWidth="1"/>
    <col min="46" max="46" width="16" style="4" customWidth="1"/>
    <col min="47" max="47" width="15.42578125" style="4" customWidth="1"/>
    <col min="48" max="48" width="17.140625" style="4" customWidth="1"/>
    <col min="49" max="49" width="16.28515625" style="5" customWidth="1"/>
    <col min="50" max="51" width="14.7109375" style="6" customWidth="1"/>
    <col min="52" max="52" width="20.140625" style="2" customWidth="1"/>
    <col min="53" max="53" width="11" style="2" customWidth="1"/>
    <col min="54" max="67" width="14.7109375" style="2" customWidth="1"/>
    <col min="68" max="68" width="18" style="2" customWidth="1"/>
    <col min="69" max="69" width="11.7109375" style="2" customWidth="1"/>
    <col min="70" max="70" width="23.5703125" style="2" customWidth="1"/>
    <col min="71" max="71" width="3.28515625" style="2" customWidth="1"/>
    <col min="72" max="72" width="14.28515625" style="2" customWidth="1"/>
    <col min="73" max="73" width="14.5703125" style="2" customWidth="1"/>
    <col min="74" max="74" width="3.42578125" style="91" customWidth="1"/>
    <col min="75" max="75" width="16.7109375" style="2" customWidth="1"/>
    <col min="76" max="76" width="9.140625" style="2" customWidth="1"/>
    <col min="77" max="77" width="9.140625" style="4" customWidth="1"/>
    <col min="78" max="78" width="10.140625" style="2" customWidth="1"/>
    <col min="79" max="79" width="9.140625" style="2" customWidth="1"/>
    <col min="80" max="80" width="14.28515625" style="2" customWidth="1"/>
    <col min="81" max="81" width="9.5703125" style="2" customWidth="1"/>
    <col min="82" max="82" width="11.28515625" style="2" customWidth="1"/>
    <col min="83" max="83" width="8.42578125" style="2" customWidth="1"/>
    <col min="84" max="84" width="8.5703125" style="2" customWidth="1"/>
    <col min="85" max="85" width="10.85546875" style="2" customWidth="1"/>
    <col min="86" max="97" width="9" style="2" customWidth="1"/>
    <col min="98" max="98" width="20" style="2" customWidth="1"/>
    <col min="99" max="99" width="17.85546875" style="2" customWidth="1"/>
    <col min="100" max="100" width="22.42578125" style="2" customWidth="1"/>
    <col min="101" max="101" width="9" style="2"/>
    <col min="102" max="102" width="17.85546875" style="2" bestFit="1" customWidth="1"/>
    <col min="103" max="103" width="17.42578125" style="2" customWidth="1"/>
    <col min="104" max="104" width="17.5703125" style="2" customWidth="1"/>
    <col min="105" max="105" width="17.7109375" style="2" customWidth="1"/>
    <col min="106" max="16384" width="9" style="2"/>
  </cols>
  <sheetData>
    <row r="1" spans="2:70" ht="22.5">
      <c r="C1" s="1" t="s">
        <v>0</v>
      </c>
    </row>
    <row r="2" spans="2:70" ht="22.5">
      <c r="C2" s="1" t="s">
        <v>228</v>
      </c>
      <c r="BE2" s="7" t="s">
        <v>2</v>
      </c>
      <c r="BF2" s="7"/>
      <c r="BG2" s="7"/>
      <c r="BH2" s="7"/>
      <c r="BI2" s="7"/>
      <c r="BJ2" s="7"/>
      <c r="BK2" s="7"/>
      <c r="BL2" s="7"/>
      <c r="BM2" s="7"/>
      <c r="BN2" s="7"/>
      <c r="BO2" s="7"/>
    </row>
    <row r="3" spans="2:70" ht="22.5">
      <c r="B3" s="231"/>
      <c r="C3" s="8" t="s">
        <v>239</v>
      </c>
      <c r="AN3" s="9" t="s">
        <v>4</v>
      </c>
      <c r="AO3" s="9"/>
      <c r="AS3" s="10" t="s">
        <v>5</v>
      </c>
      <c r="AT3" s="11" t="s">
        <v>6</v>
      </c>
      <c r="AU3" s="11" t="s">
        <v>7</v>
      </c>
      <c r="AV3" s="12" t="s">
        <v>8</v>
      </c>
      <c r="AW3" s="13" t="s">
        <v>9</v>
      </c>
      <c r="AX3" s="13" t="s">
        <v>10</v>
      </c>
      <c r="AY3" s="13" t="s">
        <v>11</v>
      </c>
      <c r="AZ3" s="10" t="s">
        <v>12</v>
      </c>
      <c r="BA3" s="11" t="s">
        <v>13</v>
      </c>
      <c r="BB3" s="11" t="s">
        <v>14</v>
      </c>
      <c r="BC3" s="14">
        <v>18</v>
      </c>
      <c r="BD3" s="14">
        <v>28</v>
      </c>
      <c r="BE3" s="14">
        <v>3</v>
      </c>
      <c r="BF3" s="14">
        <v>6</v>
      </c>
      <c r="BG3" s="14">
        <v>9</v>
      </c>
      <c r="BH3" s="14">
        <v>11</v>
      </c>
      <c r="BI3" s="14">
        <v>16</v>
      </c>
      <c r="BJ3" s="14">
        <v>18</v>
      </c>
      <c r="BK3" s="14">
        <v>21</v>
      </c>
      <c r="BL3" s="14">
        <v>23</v>
      </c>
      <c r="BM3" s="14">
        <v>27</v>
      </c>
      <c r="BN3" s="14">
        <v>29</v>
      </c>
      <c r="BO3" s="14">
        <v>36</v>
      </c>
      <c r="BQ3" s="15" t="s">
        <v>15</v>
      </c>
    </row>
    <row r="4" spans="2:70" hidden="1">
      <c r="AI4" s="16"/>
      <c r="AJ4" s="16" t="s">
        <v>16</v>
      </c>
      <c r="AK4" s="16" t="s">
        <v>17</v>
      </c>
      <c r="AL4" s="2" t="s">
        <v>18</v>
      </c>
      <c r="AN4" s="17" t="s">
        <v>19</v>
      </c>
      <c r="AO4" s="17"/>
      <c r="AP4" s="18">
        <v>5</v>
      </c>
      <c r="AQ4" s="18" t="s">
        <v>20</v>
      </c>
      <c r="AR4" s="18"/>
      <c r="AS4" s="19">
        <v>1</v>
      </c>
      <c r="AT4" s="19">
        <v>1</v>
      </c>
      <c r="AU4" s="20">
        <v>1.01</v>
      </c>
      <c r="AV4" s="20">
        <v>1.01</v>
      </c>
      <c r="AW4" s="20">
        <v>1.02</v>
      </c>
      <c r="AX4" s="20">
        <v>1.02</v>
      </c>
      <c r="AY4" s="20">
        <v>1.0149999999999999</v>
      </c>
      <c r="AZ4" s="20">
        <v>1.0149999999999999</v>
      </c>
      <c r="BA4" s="20">
        <v>1.0024999999999999</v>
      </c>
      <c r="BB4" s="19">
        <v>1</v>
      </c>
      <c r="BC4" s="20">
        <v>1.01</v>
      </c>
      <c r="BD4" s="20">
        <v>1.02</v>
      </c>
      <c r="BE4" s="20">
        <v>1.01</v>
      </c>
      <c r="BF4" s="20">
        <v>1.01</v>
      </c>
      <c r="BG4" s="20">
        <v>1.01</v>
      </c>
      <c r="BH4" s="20">
        <v>1.02</v>
      </c>
      <c r="BI4" s="20">
        <v>1.02</v>
      </c>
      <c r="BJ4" s="20">
        <v>1.02</v>
      </c>
      <c r="BK4" s="20">
        <v>1.03</v>
      </c>
      <c r="BL4" s="20">
        <v>1.03</v>
      </c>
      <c r="BM4" s="20">
        <v>1.03</v>
      </c>
      <c r="BN4" s="20">
        <v>1.03</v>
      </c>
      <c r="BO4" s="20">
        <v>1.0249999999999999</v>
      </c>
      <c r="BP4" s="18" t="s">
        <v>20</v>
      </c>
      <c r="BQ4" s="19">
        <v>0.02</v>
      </c>
      <c r="BR4" s="18" t="s">
        <v>21</v>
      </c>
    </row>
    <row r="5" spans="2:70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16" t="s">
        <v>23</v>
      </c>
      <c r="AJ5" s="16">
        <v>109</v>
      </c>
      <c r="AK5" s="16">
        <v>105</v>
      </c>
      <c r="AN5" s="17" t="s">
        <v>24</v>
      </c>
      <c r="AO5" s="17"/>
      <c r="AP5" s="18">
        <v>6</v>
      </c>
      <c r="AQ5" s="18" t="s">
        <v>25</v>
      </c>
      <c r="AR5" s="18"/>
      <c r="AS5" s="19">
        <v>1</v>
      </c>
      <c r="AT5" s="19">
        <v>1</v>
      </c>
      <c r="AU5" s="20">
        <v>1.01</v>
      </c>
      <c r="AV5" s="20">
        <v>1.01</v>
      </c>
      <c r="AW5" s="20">
        <v>1.02</v>
      </c>
      <c r="AX5" s="20">
        <v>1.02</v>
      </c>
      <c r="AY5" s="20">
        <v>1.0149999999999999</v>
      </c>
      <c r="AZ5" s="20">
        <v>1.0149999999999999</v>
      </c>
      <c r="BA5" s="20">
        <v>1</v>
      </c>
      <c r="BB5" s="19">
        <v>1</v>
      </c>
      <c r="BC5" s="20">
        <v>1.01</v>
      </c>
      <c r="BD5" s="20">
        <v>1.02</v>
      </c>
      <c r="BE5" s="20">
        <v>1.01</v>
      </c>
      <c r="BF5" s="20">
        <v>1.01</v>
      </c>
      <c r="BG5" s="20">
        <v>1.01</v>
      </c>
      <c r="BH5" s="20">
        <v>1.02</v>
      </c>
      <c r="BI5" s="20">
        <v>1.02</v>
      </c>
      <c r="BJ5" s="20">
        <v>1.02</v>
      </c>
      <c r="BK5" s="20">
        <v>1.03</v>
      </c>
      <c r="BL5" s="20">
        <v>1.03</v>
      </c>
      <c r="BM5" s="20">
        <v>1.03</v>
      </c>
      <c r="BN5" s="20">
        <v>1.03</v>
      </c>
      <c r="BO5" s="20">
        <v>1.0249999999999999</v>
      </c>
      <c r="BP5" s="18" t="s">
        <v>25</v>
      </c>
      <c r="BQ5" s="19">
        <v>0.05</v>
      </c>
      <c r="BR5" s="18" t="s">
        <v>26</v>
      </c>
    </row>
    <row r="6" spans="2:70" hidden="1">
      <c r="J6" s="22"/>
      <c r="AB6" s="2"/>
      <c r="AC6" s="3"/>
      <c r="AD6" s="3"/>
      <c r="AE6" s="3"/>
      <c r="AF6" s="23" t="s">
        <v>27</v>
      </c>
      <c r="AG6" s="24">
        <v>100</v>
      </c>
      <c r="AH6" s="25"/>
      <c r="AI6" s="26" t="s">
        <v>28</v>
      </c>
      <c r="AJ6" s="16">
        <v>108</v>
      </c>
      <c r="AK6" s="16">
        <v>104</v>
      </c>
      <c r="AN6" s="17" t="s">
        <v>29</v>
      </c>
      <c r="AO6" s="17"/>
      <c r="AP6" s="18">
        <v>1</v>
      </c>
      <c r="AQ6" s="18" t="s">
        <v>20</v>
      </c>
      <c r="AR6" s="18"/>
      <c r="AS6" s="19">
        <v>1</v>
      </c>
      <c r="AT6" s="19">
        <v>1</v>
      </c>
      <c r="AU6" s="20">
        <v>1.01</v>
      </c>
      <c r="AV6" s="20">
        <v>1.01</v>
      </c>
      <c r="AW6" s="20">
        <v>1.02</v>
      </c>
      <c r="AX6" s="20">
        <v>1.02</v>
      </c>
      <c r="AY6" s="20">
        <v>1.0149999999999999</v>
      </c>
      <c r="AZ6" s="20">
        <v>1.0149999999999999</v>
      </c>
      <c r="BA6" s="20">
        <v>1.0024999999999999</v>
      </c>
      <c r="BB6" s="19">
        <v>1</v>
      </c>
      <c r="BC6" s="20">
        <v>1.01</v>
      </c>
      <c r="BD6" s="20">
        <v>1.02</v>
      </c>
      <c r="BE6" s="20">
        <v>1.01</v>
      </c>
      <c r="BF6" s="20">
        <v>1.01</v>
      </c>
      <c r="BG6" s="20">
        <v>1.01</v>
      </c>
      <c r="BH6" s="20">
        <v>1.02</v>
      </c>
      <c r="BI6" s="20">
        <v>1.02</v>
      </c>
      <c r="BJ6" s="20">
        <v>1.02</v>
      </c>
      <c r="BK6" s="20">
        <v>1.03</v>
      </c>
      <c r="BL6" s="20">
        <v>1.03</v>
      </c>
      <c r="BM6" s="20">
        <v>1.03</v>
      </c>
      <c r="BN6" s="20">
        <v>1.03</v>
      </c>
      <c r="BO6" s="20">
        <v>1.0249999999999999</v>
      </c>
      <c r="BP6" s="18" t="s">
        <v>20</v>
      </c>
      <c r="BQ6" s="19">
        <v>0.05</v>
      </c>
      <c r="BR6" s="18" t="s">
        <v>30</v>
      </c>
    </row>
    <row r="7" spans="2:70" hidden="1">
      <c r="J7" s="22"/>
      <c r="AB7" s="2"/>
      <c r="AC7" s="3"/>
      <c r="AD7" s="3"/>
      <c r="AE7" s="3"/>
      <c r="AF7" s="3"/>
      <c r="AG7" s="3"/>
      <c r="AI7" s="16" t="s">
        <v>31</v>
      </c>
      <c r="AJ7" s="16">
        <v>107</v>
      </c>
      <c r="AK7" s="16">
        <v>103</v>
      </c>
      <c r="AN7" s="17" t="s">
        <v>32</v>
      </c>
      <c r="AO7" s="17"/>
      <c r="AP7" s="18">
        <v>1</v>
      </c>
      <c r="AQ7" s="18" t="s">
        <v>20</v>
      </c>
      <c r="AR7" s="18"/>
      <c r="AS7" s="19">
        <v>1</v>
      </c>
      <c r="AT7" s="19">
        <v>1</v>
      </c>
      <c r="AU7" s="20">
        <v>1.01</v>
      </c>
      <c r="AV7" s="20">
        <v>1.01</v>
      </c>
      <c r="AW7" s="20">
        <v>1.02</v>
      </c>
      <c r="AX7" s="20">
        <v>1.02</v>
      </c>
      <c r="AY7" s="20">
        <v>1.0149999999999999</v>
      </c>
      <c r="AZ7" s="20">
        <v>1.0149999999999999</v>
      </c>
      <c r="BA7" s="20">
        <v>1.0024999999999999</v>
      </c>
      <c r="BB7" s="19">
        <v>1</v>
      </c>
      <c r="BC7" s="20">
        <v>1.01</v>
      </c>
      <c r="BD7" s="20">
        <v>1.02</v>
      </c>
      <c r="BE7" s="20">
        <v>1.01</v>
      </c>
      <c r="BF7" s="20">
        <v>1.01</v>
      </c>
      <c r="BG7" s="20">
        <v>1.01</v>
      </c>
      <c r="BH7" s="20">
        <v>1.02</v>
      </c>
      <c r="BI7" s="20">
        <v>1.02</v>
      </c>
      <c r="BJ7" s="20">
        <v>1.02</v>
      </c>
      <c r="BK7" s="20">
        <v>1.03</v>
      </c>
      <c r="BL7" s="20">
        <v>1.03</v>
      </c>
      <c r="BM7" s="20">
        <v>1.03</v>
      </c>
      <c r="BN7" s="20">
        <v>1.03</v>
      </c>
      <c r="BO7" s="20">
        <v>1.0249999999999999</v>
      </c>
      <c r="BP7" s="18" t="s">
        <v>20</v>
      </c>
      <c r="BQ7" s="19">
        <v>0.05</v>
      </c>
      <c r="BR7" s="18" t="s">
        <v>33</v>
      </c>
    </row>
    <row r="8" spans="2:70" hidden="1">
      <c r="J8" s="22"/>
      <c r="AB8" s="2"/>
      <c r="AC8" s="3"/>
      <c r="AD8" s="3"/>
      <c r="AE8" s="3"/>
      <c r="AF8" s="3"/>
      <c r="AG8" s="3"/>
      <c r="AI8" s="16" t="s">
        <v>34</v>
      </c>
      <c r="AJ8" s="16">
        <v>106</v>
      </c>
      <c r="AK8" s="16">
        <v>101</v>
      </c>
      <c r="AN8" s="17" t="s">
        <v>35</v>
      </c>
      <c r="AO8" s="17"/>
      <c r="AP8" s="18">
        <v>2</v>
      </c>
      <c r="AQ8" s="18" t="s">
        <v>25</v>
      </c>
      <c r="AR8" s="18"/>
      <c r="AS8" s="19">
        <v>1</v>
      </c>
      <c r="AT8" s="19">
        <v>1</v>
      </c>
      <c r="AU8" s="20">
        <v>1.01</v>
      </c>
      <c r="AV8" s="20">
        <v>1.01</v>
      </c>
      <c r="AW8" s="20">
        <v>1.02</v>
      </c>
      <c r="AX8" s="20">
        <v>1.02</v>
      </c>
      <c r="AY8" s="20">
        <v>1.0149999999999999</v>
      </c>
      <c r="AZ8" s="20">
        <v>1.0149999999999999</v>
      </c>
      <c r="BA8" s="20">
        <v>1</v>
      </c>
      <c r="BB8" s="19">
        <v>1</v>
      </c>
      <c r="BC8" s="20">
        <v>1.01</v>
      </c>
      <c r="BD8" s="20">
        <v>1.02</v>
      </c>
      <c r="BE8" s="20">
        <v>1.01</v>
      </c>
      <c r="BF8" s="20">
        <v>1.01</v>
      </c>
      <c r="BG8" s="20">
        <v>1.01</v>
      </c>
      <c r="BH8" s="20">
        <v>1.02</v>
      </c>
      <c r="BI8" s="20">
        <v>1.02</v>
      </c>
      <c r="BJ8" s="20">
        <v>1.02</v>
      </c>
      <c r="BK8" s="20">
        <v>1.03</v>
      </c>
      <c r="BL8" s="20">
        <v>1.03</v>
      </c>
      <c r="BM8" s="20">
        <v>1.03</v>
      </c>
      <c r="BN8" s="20">
        <v>1.03</v>
      </c>
      <c r="BO8" s="20">
        <v>1.0249999999999999</v>
      </c>
      <c r="BP8" s="18" t="s">
        <v>25</v>
      </c>
      <c r="BQ8" s="27"/>
    </row>
    <row r="9" spans="2:70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3" t="s">
        <v>27</v>
      </c>
      <c r="AJ9" s="16">
        <v>100</v>
      </c>
      <c r="AK9" s="16">
        <v>100</v>
      </c>
      <c r="AN9" s="17" t="s">
        <v>38</v>
      </c>
      <c r="AO9" s="17"/>
      <c r="AP9" s="18">
        <v>1</v>
      </c>
      <c r="AQ9" s="18" t="s">
        <v>20</v>
      </c>
      <c r="AR9" s="18"/>
      <c r="AS9" s="19">
        <v>1</v>
      </c>
      <c r="AT9" s="19">
        <v>1</v>
      </c>
      <c r="AU9" s="20">
        <v>1.01</v>
      </c>
      <c r="AV9" s="20">
        <v>1.01</v>
      </c>
      <c r="AW9" s="20">
        <v>1.02</v>
      </c>
      <c r="AX9" s="20">
        <v>1.02</v>
      </c>
      <c r="AY9" s="20">
        <v>1.0149999999999999</v>
      </c>
      <c r="AZ9" s="20">
        <v>1.0149999999999999</v>
      </c>
      <c r="BA9" s="20">
        <v>1.0024999999999999</v>
      </c>
      <c r="BB9" s="19">
        <v>1</v>
      </c>
      <c r="BC9" s="20">
        <v>1.01</v>
      </c>
      <c r="BD9" s="20">
        <v>1.02</v>
      </c>
      <c r="BE9" s="20">
        <v>1.01</v>
      </c>
      <c r="BF9" s="20">
        <v>1.01</v>
      </c>
      <c r="BG9" s="20">
        <v>1.01</v>
      </c>
      <c r="BH9" s="20">
        <v>1.02</v>
      </c>
      <c r="BI9" s="20">
        <v>1.02</v>
      </c>
      <c r="BJ9" s="20">
        <v>1.02</v>
      </c>
      <c r="BK9" s="20">
        <v>1.03</v>
      </c>
      <c r="BL9" s="20">
        <v>1.03</v>
      </c>
      <c r="BM9" s="20">
        <v>1.03</v>
      </c>
      <c r="BN9" s="20">
        <v>1.03</v>
      </c>
      <c r="BO9" s="20">
        <v>1.0249999999999999</v>
      </c>
      <c r="BP9" s="18" t="s">
        <v>20</v>
      </c>
      <c r="BQ9" s="27"/>
    </row>
    <row r="10" spans="2:70" hidden="1">
      <c r="J10" s="22"/>
      <c r="L10" s="29"/>
      <c r="V10" s="30" t="s">
        <v>39</v>
      </c>
      <c r="W10" s="31">
        <f t="shared" ref="W10:W28" si="0">Y10/$Y$29</f>
        <v>0.10810810810810811</v>
      </c>
      <c r="X10" s="32">
        <v>101</v>
      </c>
      <c r="Y10" s="33">
        <f>COUNTIF($H$40:$H$298,X10)</f>
        <v>28</v>
      </c>
      <c r="Z10" s="34">
        <f t="shared" ref="Z10:Z28" si="1">X10*Y10</f>
        <v>2828</v>
      </c>
      <c r="AA10" s="35">
        <v>113</v>
      </c>
      <c r="AB10" s="2"/>
      <c r="AC10" s="3"/>
      <c r="AD10" s="3"/>
      <c r="AE10" s="3"/>
      <c r="AF10" s="3"/>
      <c r="AG10" s="3"/>
      <c r="AH10" s="36"/>
      <c r="AI10" s="37" t="s">
        <v>40</v>
      </c>
      <c r="AJ10" s="16">
        <v>101</v>
      </c>
      <c r="AK10" s="16">
        <v>102</v>
      </c>
      <c r="AL10" s="38"/>
      <c r="AN10" s="17" t="s">
        <v>41</v>
      </c>
      <c r="AO10" s="17"/>
      <c r="AP10" s="18">
        <v>2</v>
      </c>
      <c r="AQ10" s="18" t="s">
        <v>25</v>
      </c>
      <c r="AR10" s="18"/>
      <c r="AS10" s="19">
        <v>1</v>
      </c>
      <c r="AT10" s="19">
        <v>1</v>
      </c>
      <c r="AU10" s="20">
        <v>1.01</v>
      </c>
      <c r="AV10" s="20">
        <v>1.01</v>
      </c>
      <c r="AW10" s="20">
        <v>1.02</v>
      </c>
      <c r="AX10" s="20">
        <v>1.02</v>
      </c>
      <c r="AY10" s="20">
        <v>1.0149999999999999</v>
      </c>
      <c r="AZ10" s="20">
        <v>1.0149999999999999</v>
      </c>
      <c r="BA10" s="20">
        <v>1</v>
      </c>
      <c r="BB10" s="19">
        <v>1</v>
      </c>
      <c r="BC10" s="20">
        <v>1.01</v>
      </c>
      <c r="BD10" s="20">
        <v>1.02</v>
      </c>
      <c r="BE10" s="20">
        <v>1.01</v>
      </c>
      <c r="BF10" s="20">
        <v>1.01</v>
      </c>
      <c r="BG10" s="20">
        <v>1.01</v>
      </c>
      <c r="BH10" s="20">
        <v>1.02</v>
      </c>
      <c r="BI10" s="20">
        <v>1.02</v>
      </c>
      <c r="BJ10" s="20">
        <v>1.02</v>
      </c>
      <c r="BK10" s="20">
        <v>1.03</v>
      </c>
      <c r="BL10" s="20">
        <v>1.03</v>
      </c>
      <c r="BM10" s="20">
        <v>1.03</v>
      </c>
      <c r="BN10" s="20">
        <v>1.03</v>
      </c>
      <c r="BO10" s="20">
        <v>1.0249999999999999</v>
      </c>
      <c r="BP10" s="18" t="s">
        <v>25</v>
      </c>
      <c r="BQ10" s="27"/>
    </row>
    <row r="11" spans="2:70" hidden="1">
      <c r="J11" s="22"/>
      <c r="L11" s="39"/>
      <c r="O11" s="38"/>
      <c r="V11" s="40" t="s">
        <v>42</v>
      </c>
      <c r="W11" s="31">
        <f t="shared" si="0"/>
        <v>0.11969111969111969</v>
      </c>
      <c r="X11" s="32">
        <v>66</v>
      </c>
      <c r="Y11" s="16">
        <f>COUNTIF($H$40:$H$298,X11)</f>
        <v>31</v>
      </c>
      <c r="Z11" s="34">
        <f t="shared" si="1"/>
        <v>2046</v>
      </c>
      <c r="AA11" s="35">
        <v>78</v>
      </c>
      <c r="AB11" s="2"/>
      <c r="AC11" s="3"/>
      <c r="AD11" s="3"/>
      <c r="AE11" s="3"/>
      <c r="AF11" s="3"/>
      <c r="AG11" s="3"/>
      <c r="AH11" s="36"/>
      <c r="AI11" s="16" t="s">
        <v>43</v>
      </c>
      <c r="AJ11" s="16">
        <v>102</v>
      </c>
      <c r="AK11" s="16">
        <v>106</v>
      </c>
      <c r="AL11" s="38"/>
      <c r="AN11" s="17" t="s">
        <v>44</v>
      </c>
      <c r="AO11" s="17"/>
      <c r="AP11" s="18">
        <v>1</v>
      </c>
      <c r="AQ11" s="18" t="s">
        <v>20</v>
      </c>
      <c r="AR11" s="18"/>
      <c r="AS11" s="19">
        <v>1</v>
      </c>
      <c r="AT11" s="19">
        <v>1</v>
      </c>
      <c r="AU11" s="20">
        <v>1.01</v>
      </c>
      <c r="AV11" s="20">
        <v>1.01</v>
      </c>
      <c r="AW11" s="20">
        <v>1.02</v>
      </c>
      <c r="AX11" s="20">
        <v>1.02</v>
      </c>
      <c r="AY11" s="20">
        <v>1.0149999999999999</v>
      </c>
      <c r="AZ11" s="20">
        <v>1.0149999999999999</v>
      </c>
      <c r="BA11" s="20">
        <v>1.0024999999999999</v>
      </c>
      <c r="BB11" s="19">
        <v>1</v>
      </c>
      <c r="BC11" s="20">
        <v>1.01</v>
      </c>
      <c r="BD11" s="20">
        <v>1.02</v>
      </c>
      <c r="BE11" s="20">
        <v>1.01</v>
      </c>
      <c r="BF11" s="20">
        <v>1.01</v>
      </c>
      <c r="BG11" s="20">
        <v>1.01</v>
      </c>
      <c r="BH11" s="20">
        <v>1.02</v>
      </c>
      <c r="BI11" s="20">
        <v>1.02</v>
      </c>
      <c r="BJ11" s="20">
        <v>1.02</v>
      </c>
      <c r="BK11" s="20">
        <v>1.03</v>
      </c>
      <c r="BL11" s="20">
        <v>1.03</v>
      </c>
      <c r="BM11" s="20">
        <v>1.03</v>
      </c>
      <c r="BN11" s="20">
        <v>1.03</v>
      </c>
      <c r="BO11" s="20">
        <v>1.0249999999999999</v>
      </c>
      <c r="BP11" s="18" t="s">
        <v>20</v>
      </c>
      <c r="BQ11" s="27"/>
    </row>
    <row r="12" spans="2:70" hidden="1">
      <c r="J12" s="22"/>
      <c r="V12" s="40" t="s">
        <v>45</v>
      </c>
      <c r="W12" s="31">
        <f t="shared" si="0"/>
        <v>0.10424710424710425</v>
      </c>
      <c r="X12" s="32">
        <v>52</v>
      </c>
      <c r="Y12" s="16">
        <f>COUNTIF($H$40:$H$298,X12)</f>
        <v>27</v>
      </c>
      <c r="Z12" s="34">
        <f t="shared" si="1"/>
        <v>1404</v>
      </c>
      <c r="AA12" s="35">
        <v>60</v>
      </c>
      <c r="AB12" s="2"/>
      <c r="AC12" s="3"/>
      <c r="AD12" s="3"/>
      <c r="AE12" s="3"/>
      <c r="AF12" s="3"/>
      <c r="AG12" s="3"/>
      <c r="AH12" s="36"/>
      <c r="AI12" s="16" t="s">
        <v>46</v>
      </c>
      <c r="AJ12" s="16">
        <v>103</v>
      </c>
      <c r="AK12" s="16">
        <v>107</v>
      </c>
      <c r="AL12" s="38"/>
      <c r="AN12" s="17" t="s">
        <v>47</v>
      </c>
      <c r="AO12" s="17"/>
      <c r="AP12" s="18">
        <v>2</v>
      </c>
      <c r="AQ12" s="18" t="s">
        <v>25</v>
      </c>
      <c r="AR12" s="18"/>
      <c r="AS12" s="19">
        <v>1</v>
      </c>
      <c r="AT12" s="19">
        <v>1</v>
      </c>
      <c r="AU12" s="20">
        <v>1.01</v>
      </c>
      <c r="AV12" s="20">
        <v>1.01</v>
      </c>
      <c r="AW12" s="20">
        <v>1.02</v>
      </c>
      <c r="AX12" s="20">
        <v>1.02</v>
      </c>
      <c r="AY12" s="20">
        <v>1.0149999999999999</v>
      </c>
      <c r="AZ12" s="20">
        <v>1.0149999999999999</v>
      </c>
      <c r="BA12" s="20">
        <v>1</v>
      </c>
      <c r="BB12" s="19">
        <v>1</v>
      </c>
      <c r="BC12" s="20">
        <v>1.01</v>
      </c>
      <c r="BD12" s="20">
        <v>1.02</v>
      </c>
      <c r="BE12" s="20">
        <v>1.01</v>
      </c>
      <c r="BF12" s="20">
        <v>1.01</v>
      </c>
      <c r="BG12" s="20">
        <v>1.01</v>
      </c>
      <c r="BH12" s="20">
        <v>1.02</v>
      </c>
      <c r="BI12" s="20">
        <v>1.02</v>
      </c>
      <c r="BJ12" s="20">
        <v>1.02</v>
      </c>
      <c r="BK12" s="20">
        <v>1.03</v>
      </c>
      <c r="BL12" s="20">
        <v>1.03</v>
      </c>
      <c r="BM12" s="20">
        <v>1.03</v>
      </c>
      <c r="BN12" s="20">
        <v>1.03</v>
      </c>
      <c r="BO12" s="20">
        <v>1.0249999999999999</v>
      </c>
      <c r="BP12" s="18" t="s">
        <v>25</v>
      </c>
      <c r="BQ12" s="27"/>
    </row>
    <row r="13" spans="2:70" hidden="1">
      <c r="J13" s="22"/>
      <c r="V13" s="40" t="s">
        <v>48</v>
      </c>
      <c r="W13" s="31">
        <f t="shared" si="0"/>
        <v>0.11196911196911197</v>
      </c>
      <c r="X13" s="32">
        <v>63</v>
      </c>
      <c r="Y13" s="16">
        <f>COUNTIF($H$40:$H$298,X13)/2</f>
        <v>29</v>
      </c>
      <c r="Z13" s="34">
        <f t="shared" si="1"/>
        <v>1827</v>
      </c>
      <c r="AA13" s="35">
        <v>74</v>
      </c>
      <c r="AB13" s="2"/>
      <c r="AC13" s="3"/>
      <c r="AD13" s="3"/>
      <c r="AE13" s="3"/>
      <c r="AF13" s="3"/>
      <c r="AG13" s="3"/>
      <c r="AH13" s="36"/>
      <c r="AI13" s="16" t="s">
        <v>11</v>
      </c>
      <c r="AJ13" s="16">
        <v>104</v>
      </c>
      <c r="AK13" s="16">
        <v>108</v>
      </c>
      <c r="AL13" s="38"/>
      <c r="AN13" s="17" t="s">
        <v>49</v>
      </c>
      <c r="AO13" s="17"/>
      <c r="AP13" s="18">
        <v>1</v>
      </c>
      <c r="AQ13" s="18" t="s">
        <v>20</v>
      </c>
      <c r="AR13" s="18"/>
      <c r="AS13" s="19">
        <v>1</v>
      </c>
      <c r="AT13" s="19">
        <v>1</v>
      </c>
      <c r="AU13" s="20">
        <v>1.01</v>
      </c>
      <c r="AV13" s="20">
        <v>1.01</v>
      </c>
      <c r="AW13" s="20">
        <v>1.02</v>
      </c>
      <c r="AX13" s="20">
        <v>1.02</v>
      </c>
      <c r="AY13" s="20">
        <v>1.0149999999999999</v>
      </c>
      <c r="AZ13" s="20">
        <v>1.0149999999999999</v>
      </c>
      <c r="BA13" s="20">
        <v>1.0024999999999999</v>
      </c>
      <c r="BB13" s="19">
        <v>1</v>
      </c>
      <c r="BC13" s="20">
        <v>1.01</v>
      </c>
      <c r="BD13" s="20">
        <v>1.02</v>
      </c>
      <c r="BE13" s="20">
        <v>1.01</v>
      </c>
      <c r="BF13" s="20">
        <v>1.01</v>
      </c>
      <c r="BG13" s="20">
        <v>1.01</v>
      </c>
      <c r="BH13" s="20">
        <v>1.02</v>
      </c>
      <c r="BI13" s="20">
        <v>1.02</v>
      </c>
      <c r="BJ13" s="20">
        <v>1.02</v>
      </c>
      <c r="BK13" s="20">
        <v>1.03</v>
      </c>
      <c r="BL13" s="20">
        <v>1.03</v>
      </c>
      <c r="BM13" s="20">
        <v>1.03</v>
      </c>
      <c r="BN13" s="20">
        <v>1.03</v>
      </c>
      <c r="BO13" s="20">
        <v>1.0249999999999999</v>
      </c>
      <c r="BP13" s="18" t="s">
        <v>20</v>
      </c>
      <c r="BQ13" s="27"/>
    </row>
    <row r="14" spans="2:70" hidden="1">
      <c r="J14" s="22"/>
      <c r="V14" s="40" t="s">
        <v>50</v>
      </c>
      <c r="W14" s="31">
        <f t="shared" si="0"/>
        <v>0.10810810810810811</v>
      </c>
      <c r="X14" s="32">
        <v>57</v>
      </c>
      <c r="Y14" s="16">
        <f>COUNTIF($H$40:$H$298,X14)</f>
        <v>28</v>
      </c>
      <c r="Z14" s="34">
        <f t="shared" si="1"/>
        <v>1596</v>
      </c>
      <c r="AA14" s="35">
        <v>67</v>
      </c>
      <c r="AB14" s="2"/>
      <c r="AC14" s="3"/>
      <c r="AD14" s="3"/>
      <c r="AE14" s="3"/>
      <c r="AF14" s="3"/>
      <c r="AG14" s="3"/>
      <c r="AH14" s="36"/>
      <c r="AI14" s="16" t="s">
        <v>12</v>
      </c>
      <c r="AJ14" s="16">
        <v>105</v>
      </c>
      <c r="AK14" s="16">
        <v>109</v>
      </c>
      <c r="AL14" s="38"/>
      <c r="AN14" s="17" t="s">
        <v>51</v>
      </c>
      <c r="AO14" s="17"/>
      <c r="AP14" s="18">
        <v>2</v>
      </c>
      <c r="AQ14" s="18" t="s">
        <v>25</v>
      </c>
      <c r="AR14" s="18"/>
      <c r="AS14" s="19">
        <v>1</v>
      </c>
      <c r="AT14" s="19">
        <v>1</v>
      </c>
      <c r="AU14" s="20">
        <v>1.01</v>
      </c>
      <c r="AV14" s="20">
        <v>1.01</v>
      </c>
      <c r="AW14" s="20">
        <v>1.02</v>
      </c>
      <c r="AX14" s="20">
        <v>1.02</v>
      </c>
      <c r="AY14" s="20">
        <v>1.0149999999999999</v>
      </c>
      <c r="AZ14" s="20">
        <v>1.0149999999999999</v>
      </c>
      <c r="BA14" s="20">
        <v>1</v>
      </c>
      <c r="BB14" s="19">
        <v>1</v>
      </c>
      <c r="BC14" s="20">
        <v>1.01</v>
      </c>
      <c r="BD14" s="20">
        <v>1.02</v>
      </c>
      <c r="BE14" s="20">
        <v>1.01</v>
      </c>
      <c r="BF14" s="20">
        <v>1.01</v>
      </c>
      <c r="BG14" s="20">
        <v>1.01</v>
      </c>
      <c r="BH14" s="20">
        <v>1.02</v>
      </c>
      <c r="BI14" s="20">
        <v>1.02</v>
      </c>
      <c r="BJ14" s="20">
        <v>1.02</v>
      </c>
      <c r="BK14" s="20">
        <v>1.03</v>
      </c>
      <c r="BL14" s="20">
        <v>1.03</v>
      </c>
      <c r="BM14" s="20">
        <v>1.03</v>
      </c>
      <c r="BN14" s="20">
        <v>1.03</v>
      </c>
      <c r="BO14" s="20">
        <v>1.0249999999999999</v>
      </c>
      <c r="BP14" s="18" t="s">
        <v>25</v>
      </c>
      <c r="BQ14" s="27"/>
    </row>
    <row r="15" spans="2:70" hidden="1">
      <c r="J15" s="22"/>
      <c r="V15" s="40" t="s">
        <v>52</v>
      </c>
      <c r="W15" s="31">
        <f t="shared" si="0"/>
        <v>0.11196911196911197</v>
      </c>
      <c r="X15" s="32">
        <v>63</v>
      </c>
      <c r="Y15" s="16">
        <f>COUNTIF($H$40:$H$298,X15)/2</f>
        <v>29</v>
      </c>
      <c r="Z15" s="34">
        <f t="shared" si="1"/>
        <v>1827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  <c r="AO15" s="17"/>
      <c r="AP15" s="18">
        <v>1</v>
      </c>
      <c r="AQ15" s="18" t="s">
        <v>20</v>
      </c>
      <c r="AR15" s="18"/>
      <c r="AS15" s="19">
        <v>1</v>
      </c>
      <c r="AT15" s="19">
        <v>1</v>
      </c>
      <c r="AU15" s="20">
        <v>1.01</v>
      </c>
      <c r="AV15" s="20">
        <v>1.01</v>
      </c>
      <c r="AW15" s="20">
        <v>1.02</v>
      </c>
      <c r="AX15" s="20">
        <v>1.02</v>
      </c>
      <c r="AY15" s="20">
        <v>1.0149999999999999</v>
      </c>
      <c r="AZ15" s="20">
        <v>1.0149999999999999</v>
      </c>
      <c r="BA15" s="20">
        <v>1.0024999999999999</v>
      </c>
      <c r="BB15" s="19">
        <v>1</v>
      </c>
      <c r="BC15" s="20">
        <v>1.01</v>
      </c>
      <c r="BD15" s="20">
        <v>1.02</v>
      </c>
      <c r="BE15" s="20">
        <v>1.01</v>
      </c>
      <c r="BF15" s="20">
        <v>1.01</v>
      </c>
      <c r="BG15" s="20">
        <v>1.01</v>
      </c>
      <c r="BH15" s="20">
        <v>1.02</v>
      </c>
      <c r="BI15" s="20">
        <v>1.02</v>
      </c>
      <c r="BJ15" s="20">
        <v>1.02</v>
      </c>
      <c r="BK15" s="20">
        <v>1.03</v>
      </c>
      <c r="BL15" s="20">
        <v>1.03</v>
      </c>
      <c r="BM15" s="20">
        <v>1.03</v>
      </c>
      <c r="BN15" s="20">
        <v>1.03</v>
      </c>
      <c r="BO15" s="20">
        <v>1.0249999999999999</v>
      </c>
      <c r="BP15" s="18" t="s">
        <v>20</v>
      </c>
      <c r="BQ15" s="27"/>
    </row>
    <row r="16" spans="2:70" hidden="1">
      <c r="J16" s="22"/>
      <c r="V16" s="41" t="s">
        <v>54</v>
      </c>
      <c r="W16" s="42">
        <f t="shared" si="0"/>
        <v>0.11969111969111969</v>
      </c>
      <c r="X16" s="32">
        <v>85</v>
      </c>
      <c r="Y16" s="33">
        <f>COUNTIF($H$40:$H$298,X16)</f>
        <v>31</v>
      </c>
      <c r="Z16" s="34">
        <f t="shared" si="1"/>
        <v>2635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  <c r="AO16" s="17"/>
      <c r="AP16" s="18">
        <v>2</v>
      </c>
      <c r="AQ16" s="18" t="s">
        <v>25</v>
      </c>
      <c r="AR16" s="18"/>
      <c r="AS16" s="19">
        <v>1</v>
      </c>
      <c r="AT16" s="19">
        <v>1</v>
      </c>
      <c r="AU16" s="20">
        <v>1.01</v>
      </c>
      <c r="AV16" s="20">
        <v>1.01</v>
      </c>
      <c r="AW16" s="20">
        <v>1.02</v>
      </c>
      <c r="AX16" s="20">
        <v>1.02</v>
      </c>
      <c r="AY16" s="20">
        <v>1.0149999999999999</v>
      </c>
      <c r="AZ16" s="20">
        <v>1.0149999999999999</v>
      </c>
      <c r="BA16" s="20">
        <v>1</v>
      </c>
      <c r="BB16" s="19">
        <v>1</v>
      </c>
      <c r="BC16" s="20">
        <v>1.01</v>
      </c>
      <c r="BD16" s="20">
        <v>1.02</v>
      </c>
      <c r="BE16" s="20">
        <v>1.01</v>
      </c>
      <c r="BF16" s="20">
        <v>1.01</v>
      </c>
      <c r="BG16" s="20">
        <v>1.01</v>
      </c>
      <c r="BH16" s="20">
        <v>1.02</v>
      </c>
      <c r="BI16" s="20">
        <v>1.02</v>
      </c>
      <c r="BJ16" s="20">
        <v>1.02</v>
      </c>
      <c r="BK16" s="20">
        <v>1.03</v>
      </c>
      <c r="BL16" s="20">
        <v>1.03</v>
      </c>
      <c r="BM16" s="20">
        <v>1.03</v>
      </c>
      <c r="BN16" s="20">
        <v>1.03</v>
      </c>
      <c r="BO16" s="20">
        <v>1.0249999999999999</v>
      </c>
      <c r="BP16" s="18" t="s">
        <v>25</v>
      </c>
      <c r="BQ16" s="27"/>
    </row>
    <row r="17" spans="3:69" hidden="1">
      <c r="J17" s="22"/>
      <c r="V17" s="40" t="s">
        <v>56</v>
      </c>
      <c r="W17" s="31">
        <f t="shared" si="0"/>
        <v>0</v>
      </c>
      <c r="X17" s="32">
        <v>74</v>
      </c>
      <c r="Y17" s="43">
        <f>COUNTIF($H$40:$H$298,X17)/3</f>
        <v>0</v>
      </c>
      <c r="Z17" s="34">
        <f t="shared" si="1"/>
        <v>0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  <c r="AO17" s="17"/>
      <c r="AP17" s="18">
        <v>1</v>
      </c>
      <c r="AQ17" s="18" t="s">
        <v>20</v>
      </c>
      <c r="AR17" s="18"/>
      <c r="AS17" s="19">
        <v>1</v>
      </c>
      <c r="AT17" s="19">
        <v>1</v>
      </c>
      <c r="AU17" s="20">
        <v>1.01</v>
      </c>
      <c r="AV17" s="20">
        <v>1.01</v>
      </c>
      <c r="AW17" s="20">
        <v>1.02</v>
      </c>
      <c r="AX17" s="20">
        <v>1.02</v>
      </c>
      <c r="AY17" s="20">
        <v>1.0149999999999999</v>
      </c>
      <c r="AZ17" s="20">
        <v>1.0149999999999999</v>
      </c>
      <c r="BA17" s="20">
        <v>1.0024999999999999</v>
      </c>
      <c r="BB17" s="19">
        <v>1</v>
      </c>
      <c r="BC17" s="20">
        <v>1.01</v>
      </c>
      <c r="BD17" s="20">
        <v>1.02</v>
      </c>
      <c r="BE17" s="20">
        <v>1.01</v>
      </c>
      <c r="BF17" s="20">
        <v>1.01</v>
      </c>
      <c r="BG17" s="20">
        <v>1.01</v>
      </c>
      <c r="BH17" s="20">
        <v>1.02</v>
      </c>
      <c r="BI17" s="20">
        <v>1.02</v>
      </c>
      <c r="BJ17" s="20">
        <v>1.02</v>
      </c>
      <c r="BK17" s="20">
        <v>1.03</v>
      </c>
      <c r="BL17" s="20">
        <v>1.03</v>
      </c>
      <c r="BM17" s="20">
        <v>1.03</v>
      </c>
      <c r="BN17" s="20">
        <v>1.03</v>
      </c>
      <c r="BO17" s="20">
        <v>1.0249999999999999</v>
      </c>
      <c r="BP17" s="18" t="s">
        <v>20</v>
      </c>
      <c r="BQ17" s="27"/>
    </row>
    <row r="18" spans="3:69" hidden="1">
      <c r="I18" s="44">
        <v>23794050</v>
      </c>
      <c r="J18" s="22"/>
      <c r="V18" s="40" t="s">
        <v>58</v>
      </c>
      <c r="W18" s="31">
        <f t="shared" si="0"/>
        <v>0</v>
      </c>
      <c r="X18" s="32">
        <v>90</v>
      </c>
      <c r="Y18" s="45">
        <f>COUNTIF($H$40:$H$298,X18)/4</f>
        <v>0</v>
      </c>
      <c r="Z18" s="34">
        <f t="shared" si="1"/>
        <v>0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  <c r="AO18" s="17"/>
      <c r="AP18" s="18">
        <v>2</v>
      </c>
      <c r="AQ18" s="18" t="s">
        <v>25</v>
      </c>
      <c r="AR18" s="18"/>
      <c r="AS18" s="19">
        <v>1</v>
      </c>
      <c r="AT18" s="19">
        <v>1</v>
      </c>
      <c r="AU18" s="20">
        <v>1.01</v>
      </c>
      <c r="AV18" s="20">
        <v>1.01</v>
      </c>
      <c r="AW18" s="20">
        <v>1.02</v>
      </c>
      <c r="AX18" s="20">
        <v>1.02</v>
      </c>
      <c r="AY18" s="20">
        <v>1.0149999999999999</v>
      </c>
      <c r="AZ18" s="20">
        <v>1.0149999999999999</v>
      </c>
      <c r="BA18" s="20">
        <v>1</v>
      </c>
      <c r="BB18" s="19">
        <v>1</v>
      </c>
      <c r="BC18" s="20">
        <v>1.01</v>
      </c>
      <c r="BD18" s="20">
        <v>1.02</v>
      </c>
      <c r="BE18" s="20">
        <v>1.01</v>
      </c>
      <c r="BF18" s="20">
        <v>1.01</v>
      </c>
      <c r="BG18" s="20">
        <v>1.01</v>
      </c>
      <c r="BH18" s="20">
        <v>1.02</v>
      </c>
      <c r="BI18" s="20">
        <v>1.02</v>
      </c>
      <c r="BJ18" s="20">
        <v>1.02</v>
      </c>
      <c r="BK18" s="20">
        <v>1.03</v>
      </c>
      <c r="BL18" s="20">
        <v>1.03</v>
      </c>
      <c r="BM18" s="20">
        <v>1.03</v>
      </c>
      <c r="BN18" s="20">
        <v>1.03</v>
      </c>
      <c r="BO18" s="20">
        <v>1.0249999999999999</v>
      </c>
      <c r="BP18" s="18" t="s">
        <v>25</v>
      </c>
      <c r="BQ18" s="27"/>
    </row>
    <row r="19" spans="3:69" hidden="1">
      <c r="I19" s="44">
        <f>I18+(I18*5%)</f>
        <v>24983752.5</v>
      </c>
      <c r="J19" s="22"/>
      <c r="V19" s="40" t="s">
        <v>60</v>
      </c>
      <c r="W19" s="31">
        <f t="shared" si="0"/>
        <v>0</v>
      </c>
      <c r="X19" s="32">
        <v>90</v>
      </c>
      <c r="Y19" s="45">
        <f>COUNTIF($H$40:$H$298,X19)/4</f>
        <v>0</v>
      </c>
      <c r="Z19" s="34">
        <f t="shared" si="1"/>
        <v>0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  <c r="AO19" s="17"/>
      <c r="AP19" s="18">
        <v>1</v>
      </c>
      <c r="AQ19" s="18" t="s">
        <v>20</v>
      </c>
      <c r="AR19" s="18"/>
      <c r="AS19" s="19">
        <v>1</v>
      </c>
      <c r="AT19" s="19">
        <v>1</v>
      </c>
      <c r="AU19" s="20">
        <v>1.01</v>
      </c>
      <c r="AV19" s="20">
        <v>1.01</v>
      </c>
      <c r="AW19" s="20">
        <v>1.02</v>
      </c>
      <c r="AX19" s="20">
        <v>1.02</v>
      </c>
      <c r="AY19" s="20">
        <v>1.0149999999999999</v>
      </c>
      <c r="AZ19" s="20">
        <v>1.0149999999999999</v>
      </c>
      <c r="BA19" s="20">
        <v>1.0024999999999999</v>
      </c>
      <c r="BB19" s="19">
        <v>1</v>
      </c>
      <c r="BC19" s="20">
        <v>1.01</v>
      </c>
      <c r="BD19" s="20">
        <v>1.02</v>
      </c>
      <c r="BE19" s="20">
        <v>1.01</v>
      </c>
      <c r="BF19" s="20">
        <v>1.01</v>
      </c>
      <c r="BG19" s="20">
        <v>1.01</v>
      </c>
      <c r="BH19" s="20">
        <v>1.02</v>
      </c>
      <c r="BI19" s="20">
        <v>1.02</v>
      </c>
      <c r="BJ19" s="20">
        <v>1.02</v>
      </c>
      <c r="BK19" s="20">
        <v>1.03</v>
      </c>
      <c r="BL19" s="20">
        <v>1.03</v>
      </c>
      <c r="BM19" s="20">
        <v>1.03</v>
      </c>
      <c r="BN19" s="20">
        <v>1.03</v>
      </c>
      <c r="BO19" s="20">
        <v>1.0249999999999999</v>
      </c>
      <c r="BP19" s="18" t="s">
        <v>20</v>
      </c>
      <c r="BQ19" s="27"/>
    </row>
    <row r="20" spans="3:69" hidden="1">
      <c r="I20" s="44">
        <f>I18+(I18*11.112%)</f>
        <v>26438044.835999999</v>
      </c>
      <c r="J20" s="22"/>
      <c r="V20" s="40" t="s">
        <v>62</v>
      </c>
      <c r="W20" s="31">
        <f t="shared" si="0"/>
        <v>0</v>
      </c>
      <c r="X20" s="32">
        <v>90</v>
      </c>
      <c r="Y20" s="45">
        <f>COUNTIF($H$40:$H$298,X20)/4</f>
        <v>0</v>
      </c>
      <c r="Z20" s="34">
        <f t="shared" si="1"/>
        <v>0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  <c r="AO20" s="17"/>
      <c r="AP20" s="18">
        <v>2</v>
      </c>
      <c r="AQ20" s="18" t="s">
        <v>25</v>
      </c>
      <c r="AR20" s="18"/>
      <c r="AS20" s="19">
        <v>1</v>
      </c>
      <c r="AT20" s="19">
        <v>1</v>
      </c>
      <c r="AU20" s="20">
        <v>1.01</v>
      </c>
      <c r="AV20" s="20">
        <v>1.01</v>
      </c>
      <c r="AW20" s="20">
        <v>1.02</v>
      </c>
      <c r="AX20" s="20">
        <v>1.02</v>
      </c>
      <c r="AY20" s="20">
        <v>1.0149999999999999</v>
      </c>
      <c r="AZ20" s="20">
        <v>1.0149999999999999</v>
      </c>
      <c r="BA20" s="20">
        <v>1</v>
      </c>
      <c r="BB20" s="19">
        <v>1</v>
      </c>
      <c r="BC20" s="20">
        <v>1.01</v>
      </c>
      <c r="BD20" s="20">
        <v>1.02</v>
      </c>
      <c r="BE20" s="20">
        <v>1.01</v>
      </c>
      <c r="BF20" s="20">
        <v>1.01</v>
      </c>
      <c r="BG20" s="20">
        <v>1.01</v>
      </c>
      <c r="BH20" s="20">
        <v>1.02</v>
      </c>
      <c r="BI20" s="20">
        <v>1.02</v>
      </c>
      <c r="BJ20" s="20">
        <v>1.02</v>
      </c>
      <c r="BK20" s="20">
        <v>1.03</v>
      </c>
      <c r="BL20" s="20">
        <v>1.03</v>
      </c>
      <c r="BM20" s="20">
        <v>1.03</v>
      </c>
      <c r="BN20" s="20">
        <v>1.03</v>
      </c>
      <c r="BO20" s="20">
        <v>1.0249999999999999</v>
      </c>
      <c r="BP20" s="18" t="s">
        <v>25</v>
      </c>
      <c r="BQ20" s="27"/>
    </row>
    <row r="21" spans="3:69" hidden="1">
      <c r="I21" s="250">
        <f>I20+(I20*2%)</f>
        <v>26966805.732719999</v>
      </c>
      <c r="J21" s="22"/>
      <c r="V21" s="40" t="s">
        <v>64</v>
      </c>
      <c r="W21" s="31">
        <f t="shared" si="0"/>
        <v>0</v>
      </c>
      <c r="X21" s="32">
        <v>90</v>
      </c>
      <c r="Y21" s="45">
        <f>COUNTIF($H$40:$H$298,X21)/4</f>
        <v>0</v>
      </c>
      <c r="Z21" s="34">
        <f t="shared" si="1"/>
        <v>0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  <c r="AO21" s="17"/>
      <c r="AP21" s="18">
        <v>3</v>
      </c>
      <c r="AQ21" s="18" t="s">
        <v>20</v>
      </c>
      <c r="AR21" s="18"/>
      <c r="AS21" s="19">
        <v>1</v>
      </c>
      <c r="AT21" s="19">
        <v>1</v>
      </c>
      <c r="AU21" s="20">
        <v>1.01</v>
      </c>
      <c r="AV21" s="20">
        <v>1.01</v>
      </c>
      <c r="AW21" s="20">
        <v>1.02</v>
      </c>
      <c r="AX21" s="20">
        <v>1.02</v>
      </c>
      <c r="AY21" s="20">
        <v>1.0149999999999999</v>
      </c>
      <c r="AZ21" s="20">
        <v>1.0149999999999999</v>
      </c>
      <c r="BA21" s="20">
        <v>1.0024999999999999</v>
      </c>
      <c r="BB21" s="19">
        <v>1</v>
      </c>
      <c r="BC21" s="20">
        <v>1.01</v>
      </c>
      <c r="BD21" s="20">
        <v>1.02</v>
      </c>
      <c r="BE21" s="20">
        <v>1.01</v>
      </c>
      <c r="BF21" s="20">
        <v>1.01</v>
      </c>
      <c r="BG21" s="20">
        <v>1.01</v>
      </c>
      <c r="BH21" s="20">
        <v>1.02</v>
      </c>
      <c r="BI21" s="20">
        <v>1.02</v>
      </c>
      <c r="BJ21" s="20">
        <v>1.02</v>
      </c>
      <c r="BK21" s="20">
        <v>1.03</v>
      </c>
      <c r="BL21" s="20">
        <v>1.03</v>
      </c>
      <c r="BM21" s="20">
        <v>1.03</v>
      </c>
      <c r="BN21" s="20">
        <v>1.03</v>
      </c>
      <c r="BO21" s="20">
        <v>1.0249999999999999</v>
      </c>
      <c r="BP21" s="18" t="s">
        <v>20</v>
      </c>
      <c r="BQ21" s="27"/>
    </row>
    <row r="22" spans="3:69" hidden="1">
      <c r="J22" s="22"/>
      <c r="S22" s="47"/>
      <c r="U22" s="24" t="s">
        <v>66</v>
      </c>
      <c r="V22" s="40" t="s">
        <v>67</v>
      </c>
      <c r="W22" s="31">
        <f t="shared" si="0"/>
        <v>0</v>
      </c>
      <c r="X22" s="32">
        <v>74</v>
      </c>
      <c r="Y22" s="43">
        <f>COUNTIF($H$40:$H$298,X22)/3</f>
        <v>0</v>
      </c>
      <c r="Z22" s="34">
        <f t="shared" si="1"/>
        <v>0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  <c r="AO22" s="17"/>
      <c r="AP22" s="18">
        <v>4</v>
      </c>
      <c r="AQ22" s="18" t="s">
        <v>25</v>
      </c>
      <c r="AR22" s="18"/>
      <c r="AS22" s="19">
        <v>1</v>
      </c>
      <c r="AT22" s="19">
        <v>1</v>
      </c>
      <c r="AU22" s="20">
        <v>1.01</v>
      </c>
      <c r="AV22" s="20">
        <v>1.01</v>
      </c>
      <c r="AW22" s="20">
        <v>1.02</v>
      </c>
      <c r="AX22" s="20">
        <v>1.02</v>
      </c>
      <c r="AY22" s="20">
        <v>1.0149999999999999</v>
      </c>
      <c r="AZ22" s="20">
        <v>1.0149999999999999</v>
      </c>
      <c r="BA22" s="20">
        <v>1</v>
      </c>
      <c r="BB22" s="19">
        <v>1</v>
      </c>
      <c r="BC22" s="20">
        <v>1.01</v>
      </c>
      <c r="BD22" s="20">
        <v>1.02</v>
      </c>
      <c r="BE22" s="20">
        <v>1.01</v>
      </c>
      <c r="BF22" s="20">
        <v>1.01</v>
      </c>
      <c r="BG22" s="20">
        <v>1.01</v>
      </c>
      <c r="BH22" s="20">
        <v>1.02</v>
      </c>
      <c r="BI22" s="20">
        <v>1.02</v>
      </c>
      <c r="BJ22" s="20">
        <v>1.02</v>
      </c>
      <c r="BK22" s="20">
        <v>1.03</v>
      </c>
      <c r="BL22" s="20">
        <v>1.03</v>
      </c>
      <c r="BM22" s="20">
        <v>1.03</v>
      </c>
      <c r="BN22" s="20">
        <v>1.03</v>
      </c>
      <c r="BO22" s="20">
        <v>1.0249999999999999</v>
      </c>
      <c r="BP22" s="18" t="s">
        <v>25</v>
      </c>
      <c r="BQ22" s="27"/>
    </row>
    <row r="23" spans="3:69" hidden="1">
      <c r="J23" s="22"/>
      <c r="S23" s="47"/>
      <c r="U23" s="24" t="s">
        <v>66</v>
      </c>
      <c r="V23" s="30" t="s">
        <v>70</v>
      </c>
      <c r="W23" s="31">
        <f t="shared" si="0"/>
        <v>0.10810810810810811</v>
      </c>
      <c r="X23" s="48">
        <v>51</v>
      </c>
      <c r="Y23" s="16">
        <f>COUNTIF($H$40:$H$298,X23)</f>
        <v>28</v>
      </c>
      <c r="Z23" s="34">
        <f t="shared" si="1"/>
        <v>1428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  <c r="AW23" s="4"/>
      <c r="AX23" s="4"/>
      <c r="AY23" s="4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</row>
    <row r="24" spans="3:69" hidden="1">
      <c r="J24" s="49"/>
      <c r="U24" s="24" t="s">
        <v>66</v>
      </c>
      <c r="V24" s="50" t="s">
        <v>72</v>
      </c>
      <c r="W24" s="31">
        <f t="shared" si="0"/>
        <v>0</v>
      </c>
      <c r="X24" s="48">
        <v>156</v>
      </c>
      <c r="Y24" s="33">
        <f>COUNTIF($H$40:$H$298,X24)</f>
        <v>0</v>
      </c>
      <c r="Z24" s="34">
        <f t="shared" si="1"/>
        <v>0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  <c r="AW24" s="4"/>
      <c r="AX24" s="4"/>
      <c r="AY24" s="4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</row>
    <row r="25" spans="3:69" hidden="1">
      <c r="J25" s="22"/>
      <c r="S25" s="47"/>
      <c r="U25" s="24" t="s">
        <v>66</v>
      </c>
      <c r="V25" s="51" t="s">
        <v>74</v>
      </c>
      <c r="W25" s="42">
        <f t="shared" si="0"/>
        <v>0</v>
      </c>
      <c r="X25" s="48">
        <v>74</v>
      </c>
      <c r="Y25" s="52">
        <f>COUNTIF($H$40:$H$298,X25)/3</f>
        <v>0</v>
      </c>
      <c r="Z25" s="34">
        <f t="shared" si="1"/>
        <v>0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  <c r="AW25" s="4"/>
      <c r="AX25" s="2"/>
      <c r="AY25" s="2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</row>
    <row r="26" spans="3:69" hidden="1">
      <c r="C26" s="53"/>
      <c r="D26" s="53"/>
      <c r="E26" s="53"/>
      <c r="F26" s="53"/>
      <c r="G26" s="53"/>
      <c r="H26" s="53"/>
      <c r="I26" s="54">
        <v>0</v>
      </c>
      <c r="J26" s="55"/>
      <c r="K26" s="46" t="s">
        <v>76</v>
      </c>
      <c r="L26" s="2" t="s">
        <v>77</v>
      </c>
      <c r="M26" s="56">
        <f>M310</f>
        <v>21437210.151604846</v>
      </c>
      <c r="N26" s="57">
        <f>M26/M27</f>
        <v>0.83564491880367608</v>
      </c>
      <c r="S26" s="47"/>
      <c r="U26" s="24" t="s">
        <v>66</v>
      </c>
      <c r="V26" s="50" t="s">
        <v>78</v>
      </c>
      <c r="W26" s="31">
        <f t="shared" si="0"/>
        <v>0</v>
      </c>
      <c r="X26" s="48">
        <v>120</v>
      </c>
      <c r="Y26" s="16">
        <f>COUNTIF($H$40:$H$298,X26)</f>
        <v>0</v>
      </c>
      <c r="Z26" s="34">
        <f t="shared" si="1"/>
        <v>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  <c r="AO26" s="46"/>
      <c r="AW26" s="4"/>
      <c r="AX26" s="2"/>
      <c r="AY26" s="2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</row>
    <row r="27" spans="3:69" hidden="1">
      <c r="C27" s="53" t="s">
        <v>81</v>
      </c>
      <c r="D27" s="53"/>
      <c r="E27" s="53"/>
      <c r="F27" s="53"/>
      <c r="G27" s="53"/>
      <c r="H27" s="53"/>
      <c r="I27" s="59">
        <v>26966806</v>
      </c>
      <c r="J27" s="60"/>
      <c r="K27" s="46" t="s">
        <v>76</v>
      </c>
      <c r="L27" s="18" t="s">
        <v>82</v>
      </c>
      <c r="M27" s="61">
        <f>M312</f>
        <v>25653491.894972246</v>
      </c>
      <c r="N27" s="62"/>
      <c r="O27" s="63">
        <f>M27*95%</f>
        <v>24370817.300223634</v>
      </c>
      <c r="Q27" s="56"/>
      <c r="R27" s="56"/>
      <c r="S27" s="56"/>
      <c r="T27" s="64"/>
      <c r="U27" s="24" t="s">
        <v>83</v>
      </c>
      <c r="V27" s="50" t="s">
        <v>84</v>
      </c>
      <c r="W27" s="31">
        <f t="shared" si="0"/>
        <v>0</v>
      </c>
      <c r="X27" s="48">
        <v>112</v>
      </c>
      <c r="Y27" s="16">
        <f>COUNTIF($H$40:$H$298,X27)</f>
        <v>0</v>
      </c>
      <c r="Z27" s="34">
        <f t="shared" si="1"/>
        <v>0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  <c r="AO27" s="46"/>
      <c r="AW27" s="4"/>
      <c r="AX27" s="2"/>
      <c r="AY27" s="2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</row>
    <row r="28" spans="3:69" hidden="1">
      <c r="C28" s="65" t="s">
        <v>86</v>
      </c>
      <c r="D28" s="66"/>
      <c r="E28" s="66"/>
      <c r="F28" s="67"/>
      <c r="G28" s="67"/>
      <c r="H28" s="53"/>
      <c r="I28" s="68">
        <f>COUNT(B40:B300)</f>
        <v>259</v>
      </c>
      <c r="J28" s="69"/>
      <c r="K28" s="2" t="s">
        <v>87</v>
      </c>
      <c r="L28" s="2" t="s">
        <v>88</v>
      </c>
      <c r="M28" s="56">
        <f>M316</f>
        <v>28915584.183223642</v>
      </c>
      <c r="N28" s="57">
        <f>M28/M27</f>
        <v>1.1271597762053875</v>
      </c>
      <c r="U28" s="24" t="s">
        <v>83</v>
      </c>
      <c r="V28" s="70" t="s">
        <v>89</v>
      </c>
      <c r="W28" s="31">
        <f t="shared" si="0"/>
        <v>0.10810810810810811</v>
      </c>
      <c r="X28" s="48">
        <v>70</v>
      </c>
      <c r="Y28" s="16">
        <f>COUNTIF($H$40:$H$298,X28)</f>
        <v>28</v>
      </c>
      <c r="Z28" s="34">
        <f t="shared" si="1"/>
        <v>1960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  <c r="AO28" s="46"/>
      <c r="AW28" s="4"/>
      <c r="AX28" s="2"/>
      <c r="AY28" s="2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</row>
    <row r="29" spans="3:69" hidden="1">
      <c r="C29" s="71"/>
      <c r="D29" s="71"/>
      <c r="E29" s="71"/>
      <c r="F29" s="71"/>
      <c r="G29" s="71"/>
      <c r="H29" s="71"/>
      <c r="I29" s="72"/>
      <c r="J29" s="72"/>
      <c r="W29" s="73">
        <f>SUM(W10:W28)</f>
        <v>1</v>
      </c>
      <c r="X29" s="74">
        <f>SUM(X10:X28)</f>
        <v>1578</v>
      </c>
      <c r="Y29" s="75">
        <f>SUM(Y10:Y28)</f>
        <v>259</v>
      </c>
      <c r="Z29" s="76">
        <f>SUM(Z10:Z28)</f>
        <v>17551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  <c r="AO29" s="46"/>
      <c r="AW29" s="4"/>
      <c r="AX29" s="2"/>
      <c r="AY29" s="2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</row>
    <row r="30" spans="3:69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[45]HPP!$G$18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  <c r="AO30" s="46"/>
      <c r="AW30" s="4"/>
      <c r="AX30" s="2"/>
      <c r="AY30" s="2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36"/>
      <c r="BQ30" s="6"/>
    </row>
    <row r="31" spans="3:69" hidden="1">
      <c r="C31" s="82"/>
      <c r="D31" s="82"/>
      <c r="E31" s="82"/>
      <c r="F31" s="82"/>
      <c r="G31" s="82"/>
      <c r="H31" s="82"/>
      <c r="I31" s="83"/>
      <c r="J31" s="83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  <c r="AW31" s="4"/>
      <c r="AX31" s="2"/>
      <c r="AY31" s="2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36"/>
      <c r="BQ31" s="6"/>
    </row>
    <row r="32" spans="3:69" hidden="1">
      <c r="C32" s="53" t="s">
        <v>94</v>
      </c>
      <c r="D32" s="53"/>
      <c r="E32" s="53"/>
      <c r="F32" s="53"/>
      <c r="G32" s="53"/>
      <c r="H32" s="85">
        <v>1</v>
      </c>
      <c r="I32" s="86">
        <f>J32/$I$28</f>
        <v>0</v>
      </c>
      <c r="J32" s="87">
        <f>COUNTIF(AE41:AE301,H32)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88" t="s">
        <v>96</v>
      </c>
      <c r="V32" s="88"/>
      <c r="W32" s="88"/>
      <c r="X32" s="89">
        <f>MIN(AF41:AF301)</f>
        <v>0</v>
      </c>
      <c r="Y32" s="89"/>
      <c r="Z32" s="89"/>
      <c r="AA32" s="89" t="e">
        <f>MIN(#REF!)</f>
        <v>#REF!</v>
      </c>
      <c r="AC32" s="3"/>
      <c r="AD32" s="3"/>
      <c r="AE32" s="3"/>
      <c r="AF32" s="3"/>
      <c r="AG32" s="3"/>
      <c r="AI32" s="90"/>
      <c r="AW32" s="4"/>
      <c r="AX32" s="2"/>
      <c r="AY32" s="2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36"/>
      <c r="BQ32" s="6"/>
    </row>
    <row r="33" spans="1:104" hidden="1">
      <c r="C33" s="53" t="s">
        <v>97</v>
      </c>
      <c r="D33" s="53"/>
      <c r="E33" s="53"/>
      <c r="F33" s="53"/>
      <c r="G33" s="53"/>
      <c r="H33" s="85">
        <v>2</v>
      </c>
      <c r="I33" s="86">
        <f>J33/$I$28</f>
        <v>0</v>
      </c>
      <c r="J33" s="87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53" t="s">
        <v>99</v>
      </c>
      <c r="V33" s="53"/>
      <c r="W33" s="53"/>
      <c r="X33" s="89">
        <f>MAX(AF41:AF301)</f>
        <v>0</v>
      </c>
      <c r="Y33" s="89"/>
      <c r="Z33" s="89"/>
      <c r="AA33" s="89" t="e">
        <f>MAX(#REF!)</f>
        <v>#REF!</v>
      </c>
      <c r="AC33" s="3"/>
      <c r="AD33" s="3"/>
      <c r="AE33" s="3"/>
      <c r="AF33" s="3"/>
      <c r="AG33" s="3"/>
      <c r="AI33" s="90"/>
      <c r="AW33" s="4"/>
      <c r="AX33" s="2"/>
      <c r="AY33" s="2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36"/>
      <c r="BQ33" s="6"/>
    </row>
    <row r="34" spans="1:104" hidden="1">
      <c r="C34" s="65" t="s">
        <v>100</v>
      </c>
      <c r="D34" s="66"/>
      <c r="E34" s="66"/>
      <c r="F34" s="67"/>
      <c r="G34" s="67"/>
      <c r="H34" s="85">
        <v>3</v>
      </c>
      <c r="I34" s="86">
        <f>J34/$I$28</f>
        <v>0</v>
      </c>
      <c r="J34" s="87">
        <f>COUNTIF(AE41:AE301,H34)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53" t="s">
        <v>101</v>
      </c>
      <c r="V34" s="53"/>
      <c r="W34" s="53"/>
      <c r="X34" s="89" t="e">
        <f>AVERAGE(AF41:AF301)</f>
        <v>#DIV/0!</v>
      </c>
      <c r="Y34" s="89" t="e">
        <f>#REF!-#REF!</f>
        <v>#REF!</v>
      </c>
      <c r="Z34" s="89"/>
      <c r="AA34" s="89" t="e">
        <f>AVERAGE(#REF!)</f>
        <v>#REF!</v>
      </c>
      <c r="AC34" s="3"/>
      <c r="AD34" s="3"/>
      <c r="AE34" s="3"/>
      <c r="AF34" s="3"/>
      <c r="AG34" s="3"/>
      <c r="AI34" s="90"/>
      <c r="AN34" s="44"/>
      <c r="AO34" s="44"/>
      <c r="AW34" s="4"/>
      <c r="AX34" s="2"/>
      <c r="AY34" s="2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</row>
    <row r="35" spans="1:104">
      <c r="AN35" s="4"/>
      <c r="AO35" s="4"/>
      <c r="AP35" s="4"/>
      <c r="AQ35" s="4"/>
      <c r="AR35" s="4"/>
    </row>
    <row r="36" spans="1:104" s="4" customFormat="1" ht="25.5">
      <c r="A36" s="93"/>
      <c r="B36" s="94"/>
      <c r="C36" s="251" t="s">
        <v>102</v>
      </c>
      <c r="D36" s="252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252"/>
      <c r="T36" s="99"/>
      <c r="U36" s="98" t="s">
        <v>110</v>
      </c>
      <c r="V36" s="98"/>
      <c r="W36" s="98"/>
      <c r="X36" s="98"/>
      <c r="Y36" s="98"/>
      <c r="Z36" s="98"/>
      <c r="AA36" s="252"/>
      <c r="AB36" s="99"/>
      <c r="AC36" s="94" t="s">
        <v>111</v>
      </c>
      <c r="AD36" s="94" t="s">
        <v>112</v>
      </c>
      <c r="AE36" s="94" t="s">
        <v>113</v>
      </c>
      <c r="AF36" s="94"/>
      <c r="AG36" s="94" t="s">
        <v>114</v>
      </c>
      <c r="AH36" s="253" t="s">
        <v>115</v>
      </c>
      <c r="AI36" s="254"/>
      <c r="AJ36" s="254"/>
      <c r="AK36" s="254"/>
      <c r="AL36" s="254"/>
      <c r="AM36" s="254"/>
      <c r="AN36" s="254"/>
      <c r="AO36" s="254"/>
      <c r="AP36" s="344"/>
      <c r="AQ36" s="100"/>
      <c r="AR36" s="100"/>
      <c r="AS36" s="100"/>
      <c r="AT36" s="100"/>
      <c r="AU36" s="5"/>
      <c r="AV36" s="5"/>
      <c r="AW36" s="5"/>
      <c r="BV36" s="91"/>
    </row>
    <row r="37" spans="1:104" s="4" customFormat="1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120</v>
      </c>
      <c r="R37" s="94" t="s">
        <v>121</v>
      </c>
      <c r="S37" s="94" t="s">
        <v>122</v>
      </c>
      <c r="T37" s="102"/>
      <c r="U37" s="94" t="s">
        <v>116</v>
      </c>
      <c r="V37" s="94" t="s">
        <v>117</v>
      </c>
      <c r="W37" s="94" t="s">
        <v>118</v>
      </c>
      <c r="X37" s="94" t="s">
        <v>119</v>
      </c>
      <c r="Y37" s="94" t="s">
        <v>120</v>
      </c>
      <c r="Z37" s="94" t="s">
        <v>121</v>
      </c>
      <c r="AA37" s="94" t="s">
        <v>122</v>
      </c>
      <c r="AB37" s="102"/>
      <c r="AC37" s="94"/>
      <c r="AD37" s="94"/>
      <c r="AE37" s="94"/>
      <c r="AF37" s="94"/>
      <c r="AG37" s="94"/>
      <c r="AH37" s="94" t="s">
        <v>116</v>
      </c>
      <c r="AI37" s="94" t="s">
        <v>117</v>
      </c>
      <c r="AJ37" s="94" t="s">
        <v>118</v>
      </c>
      <c r="AK37" s="94" t="s">
        <v>119</v>
      </c>
      <c r="AL37" s="94" t="s">
        <v>120</v>
      </c>
      <c r="AM37" s="94" t="s">
        <v>121</v>
      </c>
      <c r="AN37" s="101" t="s">
        <v>122</v>
      </c>
      <c r="AO37" s="255" t="s">
        <v>240</v>
      </c>
      <c r="AP37" s="255" t="s">
        <v>241</v>
      </c>
      <c r="AQ37" s="100" t="s">
        <v>242</v>
      </c>
      <c r="AR37" s="100"/>
      <c r="AS37" s="100"/>
      <c r="AT37" s="100"/>
      <c r="AU37" s="5"/>
      <c r="AV37" s="5"/>
      <c r="AW37" s="5"/>
      <c r="BV37" s="91"/>
      <c r="CV37" s="4" t="s">
        <v>243</v>
      </c>
    </row>
    <row r="38" spans="1:104" s="4" customFormat="1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>
        <f t="shared" ref="M38:S38" si="2">1-M39</f>
        <v>0.16435508119632491</v>
      </c>
      <c r="N38" s="103">
        <f t="shared" si="2"/>
        <v>5.8094660334080395E-2</v>
      </c>
      <c r="O38" s="103">
        <f t="shared" si="2"/>
        <v>0</v>
      </c>
      <c r="P38" s="103">
        <f t="shared" si="2"/>
        <v>-6.1677811864497611E-2</v>
      </c>
      <c r="Q38" s="103">
        <f t="shared" si="2"/>
        <v>0</v>
      </c>
      <c r="R38" s="103">
        <f t="shared" si="2"/>
        <v>-6.1677811864497611E-2</v>
      </c>
      <c r="S38" s="103">
        <f t="shared" si="2"/>
        <v>-0.12715977620538776</v>
      </c>
      <c r="T38" s="104"/>
      <c r="U38" s="94"/>
      <c r="V38" s="94"/>
      <c r="W38" s="94"/>
      <c r="X38" s="94"/>
      <c r="Y38" s="94"/>
      <c r="Z38" s="94"/>
      <c r="AA38" s="94"/>
      <c r="AB38" s="104"/>
      <c r="AC38" s="94"/>
      <c r="AD38" s="94"/>
      <c r="AE38" s="94"/>
      <c r="AF38" s="94"/>
      <c r="AG38" s="94"/>
      <c r="AH38" s="105"/>
      <c r="AI38" s="94"/>
      <c r="AJ38" s="105"/>
      <c r="AK38" s="105"/>
      <c r="AL38" s="105"/>
      <c r="AM38" s="105"/>
      <c r="AN38" s="345"/>
      <c r="AO38" s="346"/>
      <c r="AP38" s="346"/>
      <c r="AQ38" s="100"/>
      <c r="AR38" s="100"/>
      <c r="AS38" s="100"/>
      <c r="AT38" s="100"/>
      <c r="AU38" s="5"/>
      <c r="AV38" s="5"/>
      <c r="AW38" s="5"/>
      <c r="BV38" s="91"/>
    </row>
    <row r="39" spans="1:104" s="4" customFormat="1">
      <c r="A39" s="93"/>
      <c r="B39" s="94"/>
      <c r="C39" s="256"/>
      <c r="D39" s="257"/>
      <c r="E39" s="257"/>
      <c r="F39" s="258"/>
      <c r="G39" s="258"/>
      <c r="H39" s="258"/>
      <c r="I39" s="258"/>
      <c r="J39" s="258"/>
      <c r="K39" s="258"/>
      <c r="L39" s="258"/>
      <c r="M39" s="259">
        <f t="shared" ref="M39:S39" si="3">M40/$O$40</f>
        <v>0.83564491880367509</v>
      </c>
      <c r="N39" s="259">
        <f t="shared" si="3"/>
        <v>0.94190533966591961</v>
      </c>
      <c r="O39" s="259">
        <f t="shared" si="3"/>
        <v>1</v>
      </c>
      <c r="P39" s="259">
        <f t="shared" si="3"/>
        <v>1.0616778118644976</v>
      </c>
      <c r="Q39" s="259">
        <f t="shared" si="3"/>
        <v>1</v>
      </c>
      <c r="R39" s="259">
        <f t="shared" si="3"/>
        <v>1.0616778118644976</v>
      </c>
      <c r="S39" s="259">
        <f t="shared" si="3"/>
        <v>1.1271597762053878</v>
      </c>
      <c r="T39" s="260"/>
      <c r="U39" s="258"/>
      <c r="V39" s="258"/>
      <c r="W39" s="258"/>
      <c r="X39" s="258"/>
      <c r="Y39" s="258"/>
      <c r="Z39" s="258"/>
      <c r="AA39" s="258"/>
      <c r="AB39" s="260"/>
      <c r="AC39" s="258"/>
      <c r="AD39" s="258"/>
      <c r="AE39" s="258"/>
      <c r="AF39" s="258"/>
      <c r="AG39" s="258"/>
      <c r="AH39" s="261"/>
      <c r="AI39" s="258"/>
      <c r="AJ39" s="261"/>
      <c r="AK39" s="261"/>
      <c r="AL39" s="261"/>
      <c r="AM39" s="261"/>
      <c r="AN39" s="347"/>
      <c r="AO39" s="348"/>
      <c r="AP39" s="349"/>
      <c r="AQ39" s="100"/>
      <c r="AR39" s="100"/>
      <c r="AS39" s="100"/>
      <c r="AT39" s="100"/>
      <c r="AU39" s="5"/>
      <c r="AV39" s="5"/>
      <c r="AW39" s="5"/>
      <c r="BV39" s="91" t="s">
        <v>123</v>
      </c>
      <c r="BW39" s="4" t="s">
        <v>124</v>
      </c>
      <c r="BX39" s="4" t="s">
        <v>125</v>
      </c>
      <c r="BY39" s="4" t="s">
        <v>126</v>
      </c>
      <c r="BZ39" s="4" t="s">
        <v>127</v>
      </c>
      <c r="CA39" s="4" t="s">
        <v>128</v>
      </c>
      <c r="CB39" s="4" t="s">
        <v>129</v>
      </c>
      <c r="CC39" s="4" t="s">
        <v>130</v>
      </c>
      <c r="CD39" s="4" t="s">
        <v>117</v>
      </c>
      <c r="CE39" s="4" t="s">
        <v>118</v>
      </c>
      <c r="CF39" s="4" t="s">
        <v>119</v>
      </c>
      <c r="CG39" s="4" t="s">
        <v>131</v>
      </c>
      <c r="CU39" s="350"/>
    </row>
    <row r="40" spans="1:104">
      <c r="A40" s="3">
        <v>1</v>
      </c>
      <c r="B40" s="263">
        <v>1</v>
      </c>
      <c r="C40" s="264" t="s">
        <v>132</v>
      </c>
      <c r="D40" s="265" t="s">
        <v>24</v>
      </c>
      <c r="E40" s="266"/>
      <c r="F40" s="41" t="s">
        <v>39</v>
      </c>
      <c r="G40" s="267">
        <f t="shared" ref="G40:G103" si="4">SUMIF($V$10:$V$28,F40,$AA$10:$AA$28)</f>
        <v>113</v>
      </c>
      <c r="H40" s="267">
        <f t="shared" ref="H40:H103" si="5">SUMIF($V$10:$V$28,F40,$X$10:$X$28)</f>
        <v>101</v>
      </c>
      <c r="I40" s="268">
        <f t="shared" ref="I40:I103" si="6">$I$27</f>
        <v>26966806</v>
      </c>
      <c r="J40" s="268">
        <f t="shared" ref="J40:J103" si="7">SUMIF($AN$4:$AN$22,D40,$AP$4:$AP$22)</f>
        <v>6</v>
      </c>
      <c r="K40" s="269">
        <f t="shared" ref="K40:K103" si="8">IF(J40=$AJ$25,$AI$25,IF(J40=$AJ$26,$AI$26,IF(J40=$AJ$27,$AI$27,IF(J40=$AJ$28,$AI$28,IF(J40=$AJ$29,$AI$29,IF(J40=$AJ$30,$AI$30))))))</f>
        <v>0.95</v>
      </c>
      <c r="L40" s="270">
        <f t="shared" ref="L40:L57" si="9">SUMIF($AN$4:$AN$22,D40,$BA$4:$BA$22)</f>
        <v>1</v>
      </c>
      <c r="M40" s="271">
        <f t="shared" ref="M40:M103" si="10">$O40/(1+6%/12)^36</f>
        <v>21407940.689751234</v>
      </c>
      <c r="N40" s="271">
        <f t="shared" ref="N40:N103" si="11">$O40/(1+6%/12)^12</f>
        <v>24130169.636878211</v>
      </c>
      <c r="O40" s="271">
        <f t="shared" ref="O40:O103" si="12">$I$27*K40*L40</f>
        <v>25618465.699999999</v>
      </c>
      <c r="P40" s="271">
        <f t="shared" ref="P40:P103" si="13">$O40*(1+6%/12)^12</f>
        <v>27198556.607701685</v>
      </c>
      <c r="Q40" s="272">
        <f t="shared" ref="Q40:R103" si="14">O40</f>
        <v>25618465.699999999</v>
      </c>
      <c r="R40" s="271">
        <f t="shared" si="14"/>
        <v>27198556.607701685</v>
      </c>
      <c r="S40" s="271">
        <f t="shared" ref="S40:S103" si="15">$O40*(1+6%/12)^24</f>
        <v>28876104.065137401</v>
      </c>
      <c r="T40" s="271"/>
      <c r="U40" s="271">
        <f t="shared" ref="U40:U103" si="16">M40*H40</f>
        <v>2162202009.6648746</v>
      </c>
      <c r="V40" s="271">
        <f t="shared" ref="V40:V103" si="17">N40*H40</f>
        <v>2437147133.3246994</v>
      </c>
      <c r="W40" s="271">
        <f t="shared" ref="W40:W103" si="18">O40*H40</f>
        <v>2587465035.6999998</v>
      </c>
      <c r="X40" s="272">
        <f t="shared" ref="X40:X103" si="19">P40*H40</f>
        <v>2747054217.3778701</v>
      </c>
      <c r="Y40" s="272">
        <f t="shared" ref="Y40:Y103" si="20">Q40*H40</f>
        <v>2587465035.6999998</v>
      </c>
      <c r="Z40" s="271">
        <f t="shared" ref="Z40:Z103" si="21">R40*H40</f>
        <v>2747054217.3778701</v>
      </c>
      <c r="AA40" s="271">
        <f t="shared" ref="AA40:AA103" si="22">S40*H40</f>
        <v>2916486510.5788774</v>
      </c>
      <c r="AB40" s="271"/>
      <c r="AC40" s="33" t="str">
        <f t="shared" ref="AC40:AC103" si="23">IF(AE40=$H$32,$M$32,IF(AE40=$H$33,$M$33,IF(AE40=$H$34,$M$34)))</f>
        <v>BERTAHAP</v>
      </c>
      <c r="AD40" s="273">
        <f t="shared" ref="AD40:AD103" si="24">IF(AC40=$M$32,$N$32,IF(AC40=$M$33,$N$33,$N$34))</f>
        <v>0</v>
      </c>
      <c r="AE40" s="274">
        <v>2</v>
      </c>
      <c r="AF40" s="275"/>
      <c r="AG40" s="271" t="str">
        <f t="shared" ref="AG40:AG70" si="25">IF(AF40&gt;$AZ$42,"LB","KR")</f>
        <v>KR</v>
      </c>
      <c r="AH40" s="275">
        <v>2378423000</v>
      </c>
      <c r="AI40" s="275">
        <v>2680862000</v>
      </c>
      <c r="AJ40" s="275">
        <v>2846212000</v>
      </c>
      <c r="AK40" s="276">
        <v>3021760000</v>
      </c>
      <c r="AL40" s="276">
        <v>2846212000</v>
      </c>
      <c r="AM40" s="275">
        <v>3021760000</v>
      </c>
      <c r="AN40" s="275">
        <v>3208136000</v>
      </c>
      <c r="AO40" s="52">
        <v>3016984720</v>
      </c>
      <c r="AP40" s="43">
        <v>3203065600</v>
      </c>
      <c r="AQ40" s="63">
        <f t="shared" ref="AQ40:AQ103" si="26">AO40-(AO40*10%)</f>
        <v>2715286248</v>
      </c>
      <c r="AR40" s="63">
        <f>(AQ40*40%)/24</f>
        <v>45254770.800000004</v>
      </c>
      <c r="AS40" s="351">
        <f>(AK40*90%)/48</f>
        <v>56658000</v>
      </c>
      <c r="AT40" s="141">
        <f t="shared" ref="AT40:AT103" si="27">(AP40*90%)*40%/36</f>
        <v>32030656</v>
      </c>
      <c r="AU40" s="5">
        <f t="shared" ref="AU40:AU103" si="28">(AO40*90%)*40%/24</f>
        <v>45254770.800000004</v>
      </c>
      <c r="AV40" s="5">
        <f>AJ40*90%/36</f>
        <v>71155300</v>
      </c>
      <c r="AX40" s="2"/>
      <c r="AY40" s="2"/>
      <c r="BT40" s="56">
        <f t="shared" ref="BT40:BT103" si="29">O40-$O$298</f>
        <v>-1193281.1655000001</v>
      </c>
      <c r="BU40" s="233">
        <f>O40</f>
        <v>25618465.699999999</v>
      </c>
      <c r="BV40" s="126">
        <v>1</v>
      </c>
      <c r="BW40" s="122" t="s">
        <v>229</v>
      </c>
      <c r="BX40" s="122" t="str">
        <f t="shared" ref="BX40:BX47" si="30">F40</f>
        <v>2BR-2</v>
      </c>
      <c r="BY40" s="123" t="str">
        <f t="shared" ref="BY40:BY47" si="31">D40</f>
        <v>02</v>
      </c>
      <c r="BZ40" s="124">
        <f t="shared" ref="BZ40:CA47" si="32">G40</f>
        <v>113</v>
      </c>
      <c r="CA40" s="124">
        <f t="shared" si="32"/>
        <v>101</v>
      </c>
      <c r="CB40" s="125">
        <f t="shared" ref="CB40:CB47" si="33">O40</f>
        <v>25618465.699999999</v>
      </c>
      <c r="CC40" s="125">
        <f t="shared" ref="CC40:CF47" si="34">AH40</f>
        <v>2378423000</v>
      </c>
      <c r="CD40" s="125">
        <f t="shared" si="34"/>
        <v>2680862000</v>
      </c>
      <c r="CE40" s="125">
        <f t="shared" si="34"/>
        <v>2846212000</v>
      </c>
      <c r="CF40" s="125">
        <f t="shared" si="34"/>
        <v>3021760000</v>
      </c>
      <c r="CG40" s="125">
        <f t="shared" ref="CG40:CG47" si="35">AN40</f>
        <v>3208136000</v>
      </c>
      <c r="CH40" s="2">
        <v>5</v>
      </c>
      <c r="CT40" s="63">
        <f t="shared" ref="CT40:CT103" si="36">AP40-(AP40*10%)</f>
        <v>2882759040</v>
      </c>
      <c r="CU40" s="44">
        <f>(CT40*40%)/36</f>
        <v>32030656</v>
      </c>
      <c r="CV40" s="36">
        <f>40%/3</f>
        <v>0.13333333333333333</v>
      </c>
      <c r="CX40" s="56">
        <f>AJ40*90%</f>
        <v>2561590800</v>
      </c>
      <c r="CY40" s="44">
        <f>(CX40*40%)/24</f>
        <v>42693180</v>
      </c>
      <c r="CZ40" s="49">
        <f>(AJ40*90%)/36</f>
        <v>71155300</v>
      </c>
    </row>
    <row r="41" spans="1:104" ht="15" customHeight="1">
      <c r="A41" s="3">
        <f t="shared" ref="A41:A104" si="37">A40+1</f>
        <v>2</v>
      </c>
      <c r="B41" s="263">
        <v>2</v>
      </c>
      <c r="C41" s="264" t="s">
        <v>132</v>
      </c>
      <c r="D41" s="265" t="s">
        <v>35</v>
      </c>
      <c r="E41" s="266"/>
      <c r="F41" s="41" t="s">
        <v>42</v>
      </c>
      <c r="G41" s="267">
        <f t="shared" si="4"/>
        <v>78</v>
      </c>
      <c r="H41" s="267">
        <f t="shared" si="5"/>
        <v>66</v>
      </c>
      <c r="I41" s="268">
        <f t="shared" si="6"/>
        <v>26966806</v>
      </c>
      <c r="J41" s="268">
        <f t="shared" si="7"/>
        <v>2</v>
      </c>
      <c r="K41" s="269">
        <f t="shared" si="8"/>
        <v>0.93</v>
      </c>
      <c r="L41" s="270">
        <f t="shared" si="9"/>
        <v>1</v>
      </c>
      <c r="M41" s="271">
        <f t="shared" si="10"/>
        <v>20957247.201545946</v>
      </c>
      <c r="N41" s="271">
        <f t="shared" si="11"/>
        <v>23622166.065575514</v>
      </c>
      <c r="O41" s="271">
        <f t="shared" si="12"/>
        <v>25079129.580000002</v>
      </c>
      <c r="P41" s="271">
        <f t="shared" si="13"/>
        <v>26625955.415960599</v>
      </c>
      <c r="Q41" s="272">
        <f t="shared" si="14"/>
        <v>25079129.580000002</v>
      </c>
      <c r="R41" s="271">
        <f t="shared" si="14"/>
        <v>26625955.415960599</v>
      </c>
      <c r="S41" s="271">
        <f t="shared" si="15"/>
        <v>28268186.084818721</v>
      </c>
      <c r="T41" s="271"/>
      <c r="U41" s="271">
        <f t="shared" si="16"/>
        <v>1383178315.3020325</v>
      </c>
      <c r="V41" s="271">
        <f t="shared" si="17"/>
        <v>1559062960.3279839</v>
      </c>
      <c r="W41" s="271">
        <f t="shared" si="18"/>
        <v>1655222552.2800002</v>
      </c>
      <c r="X41" s="272">
        <f t="shared" si="19"/>
        <v>1757313057.4533994</v>
      </c>
      <c r="Y41" s="272">
        <f t="shared" si="20"/>
        <v>1655222552.2800002</v>
      </c>
      <c r="Z41" s="271">
        <f t="shared" si="21"/>
        <v>1757313057.4533994</v>
      </c>
      <c r="AA41" s="271">
        <f t="shared" si="22"/>
        <v>1865700281.5980356</v>
      </c>
      <c r="AB41" s="271"/>
      <c r="AC41" s="33" t="str">
        <f t="shared" si="23"/>
        <v>BERTAHAP</v>
      </c>
      <c r="AD41" s="273">
        <f t="shared" si="24"/>
        <v>0</v>
      </c>
      <c r="AE41" s="274">
        <v>2</v>
      </c>
      <c r="AF41" s="275"/>
      <c r="AG41" s="271" t="str">
        <f t="shared" si="25"/>
        <v>KR</v>
      </c>
      <c r="AH41" s="275">
        <v>1521497000</v>
      </c>
      <c r="AI41" s="275">
        <v>1714970000</v>
      </c>
      <c r="AJ41" s="275">
        <v>1820745000</v>
      </c>
      <c r="AK41" s="276">
        <v>1933045000</v>
      </c>
      <c r="AL41" s="276">
        <v>1820745000</v>
      </c>
      <c r="AM41" s="275">
        <v>1933045000</v>
      </c>
      <c r="AN41" s="275">
        <v>2052271000</v>
      </c>
      <c r="AO41" s="52">
        <v>1929989700</v>
      </c>
      <c r="AP41" s="43">
        <v>2049027700</v>
      </c>
      <c r="AQ41" s="63">
        <f t="shared" si="26"/>
        <v>1736990730</v>
      </c>
      <c r="AR41" s="63">
        <f t="shared" ref="AR41:AR104" si="38">(AQ41*40%)/24</f>
        <v>28949845.5</v>
      </c>
      <c r="AS41" s="351">
        <f t="shared" ref="AS41:AS104" si="39">(AK41*90%)/48</f>
        <v>36244593.75</v>
      </c>
      <c r="AT41" s="141">
        <f t="shared" si="27"/>
        <v>20490277</v>
      </c>
      <c r="AU41" s="5">
        <f t="shared" si="28"/>
        <v>28949845.5</v>
      </c>
      <c r="AV41" s="5">
        <f t="shared" ref="AV41:AV104" si="40">AJ41*90%/36</f>
        <v>45518625</v>
      </c>
      <c r="AW41" s="236"/>
      <c r="AX41" s="234"/>
      <c r="AY41" s="234"/>
      <c r="AZ41" s="234"/>
      <c r="BA41" s="25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34"/>
      <c r="BP41" s="234"/>
      <c r="BQ41" s="234"/>
      <c r="BT41" s="56">
        <f t="shared" si="29"/>
        <v>-1732617.2854999974</v>
      </c>
      <c r="BU41" s="137">
        <f>O41</f>
        <v>25079129.580000002</v>
      </c>
      <c r="BV41" s="126">
        <v>2</v>
      </c>
      <c r="BW41" s="122" t="s">
        <v>133</v>
      </c>
      <c r="BX41" s="122" t="str">
        <f t="shared" si="30"/>
        <v>1BR-6</v>
      </c>
      <c r="BY41" s="123" t="str">
        <f t="shared" si="31"/>
        <v>06</v>
      </c>
      <c r="BZ41" s="124">
        <f t="shared" si="32"/>
        <v>78</v>
      </c>
      <c r="CA41" s="124">
        <f t="shared" si="32"/>
        <v>66</v>
      </c>
      <c r="CB41" s="125">
        <f t="shared" si="33"/>
        <v>25079129.580000002</v>
      </c>
      <c r="CC41" s="125">
        <f t="shared" si="34"/>
        <v>1521497000</v>
      </c>
      <c r="CD41" s="125">
        <f t="shared" si="34"/>
        <v>1714970000</v>
      </c>
      <c r="CE41" s="125">
        <f t="shared" si="34"/>
        <v>1820745000</v>
      </c>
      <c r="CF41" s="125">
        <f t="shared" si="34"/>
        <v>1933045000</v>
      </c>
      <c r="CG41" s="125">
        <f t="shared" si="35"/>
        <v>2052271000</v>
      </c>
      <c r="CH41" s="2">
        <v>14</v>
      </c>
      <c r="CT41" s="63">
        <f t="shared" si="36"/>
        <v>1844124930</v>
      </c>
      <c r="CU41" s="44">
        <f t="shared" ref="CU41:CU104" si="41">(CT41*40%)/36</f>
        <v>20490277</v>
      </c>
      <c r="CX41" s="56">
        <f t="shared" ref="CX41:CX104" si="42">AJ41*90%</f>
        <v>1638670500</v>
      </c>
      <c r="CY41" s="44">
        <f t="shared" ref="CY41:CY104" si="43">(CX41*40%)/24</f>
        <v>27311175</v>
      </c>
      <c r="CZ41" s="49">
        <f t="shared" ref="CZ41:CZ104" si="44">(AJ41*90%)/36</f>
        <v>45518625</v>
      </c>
    </row>
    <row r="42" spans="1:104">
      <c r="A42" s="3">
        <f t="shared" si="37"/>
        <v>3</v>
      </c>
      <c r="B42" s="263">
        <v>3</v>
      </c>
      <c r="C42" s="264" t="s">
        <v>132</v>
      </c>
      <c r="D42" s="265" t="s">
        <v>41</v>
      </c>
      <c r="E42" s="266"/>
      <c r="F42" s="41" t="s">
        <v>45</v>
      </c>
      <c r="G42" s="267">
        <f t="shared" si="4"/>
        <v>60</v>
      </c>
      <c r="H42" s="267">
        <f t="shared" si="5"/>
        <v>52</v>
      </c>
      <c r="I42" s="268">
        <f t="shared" si="6"/>
        <v>26966806</v>
      </c>
      <c r="J42" s="268">
        <f t="shared" si="7"/>
        <v>2</v>
      </c>
      <c r="K42" s="269">
        <f t="shared" si="8"/>
        <v>0.93</v>
      </c>
      <c r="L42" s="270">
        <f t="shared" si="9"/>
        <v>1</v>
      </c>
      <c r="M42" s="271">
        <f t="shared" si="10"/>
        <v>20957247.201545946</v>
      </c>
      <c r="N42" s="271">
        <f t="shared" si="11"/>
        <v>23622166.065575514</v>
      </c>
      <c r="O42" s="271">
        <f t="shared" si="12"/>
        <v>25079129.580000002</v>
      </c>
      <c r="P42" s="271">
        <f t="shared" si="13"/>
        <v>26625955.415960599</v>
      </c>
      <c r="Q42" s="272">
        <f t="shared" si="14"/>
        <v>25079129.580000002</v>
      </c>
      <c r="R42" s="271">
        <f t="shared" si="14"/>
        <v>26625955.415960599</v>
      </c>
      <c r="S42" s="271">
        <f t="shared" si="15"/>
        <v>28268186.084818721</v>
      </c>
      <c r="T42" s="271"/>
      <c r="U42" s="271">
        <f t="shared" si="16"/>
        <v>1089776854.4803891</v>
      </c>
      <c r="V42" s="271">
        <f t="shared" si="17"/>
        <v>1228352635.4099267</v>
      </c>
      <c r="W42" s="271">
        <f t="shared" si="18"/>
        <v>1304114738.1600001</v>
      </c>
      <c r="X42" s="272">
        <f t="shared" si="19"/>
        <v>1384549681.6299512</v>
      </c>
      <c r="Y42" s="272">
        <f t="shared" si="20"/>
        <v>1304114738.1600001</v>
      </c>
      <c r="Z42" s="271">
        <f t="shared" si="21"/>
        <v>1384549681.6299512</v>
      </c>
      <c r="AA42" s="271">
        <f t="shared" si="22"/>
        <v>1469945676.4105735</v>
      </c>
      <c r="AB42" s="271"/>
      <c r="AC42" s="33" t="str">
        <f t="shared" si="23"/>
        <v>BERTAHAP</v>
      </c>
      <c r="AD42" s="273">
        <f t="shared" si="24"/>
        <v>0</v>
      </c>
      <c r="AE42" s="274">
        <v>2</v>
      </c>
      <c r="AF42" s="275"/>
      <c r="AG42" s="271" t="str">
        <f t="shared" si="25"/>
        <v>KR</v>
      </c>
      <c r="AH42" s="275">
        <v>1198755000</v>
      </c>
      <c r="AI42" s="275">
        <v>1351188000</v>
      </c>
      <c r="AJ42" s="275">
        <v>1434527000</v>
      </c>
      <c r="AK42" s="276">
        <v>1523005000</v>
      </c>
      <c r="AL42" s="276">
        <v>1434527000</v>
      </c>
      <c r="AM42" s="275">
        <v>1523005000</v>
      </c>
      <c r="AN42" s="275">
        <v>1616941000</v>
      </c>
      <c r="AO42" s="52">
        <v>1520598620</v>
      </c>
      <c r="AP42" s="43">
        <v>1614385300</v>
      </c>
      <c r="AQ42" s="63">
        <f t="shared" si="26"/>
        <v>1368538758</v>
      </c>
      <c r="AR42" s="63">
        <f t="shared" si="38"/>
        <v>22808979.300000001</v>
      </c>
      <c r="AS42" s="351">
        <f t="shared" si="39"/>
        <v>28556343.75</v>
      </c>
      <c r="AT42" s="141">
        <f t="shared" si="27"/>
        <v>16143853</v>
      </c>
      <c r="AU42" s="5">
        <f t="shared" si="28"/>
        <v>22808979.300000001</v>
      </c>
      <c r="AV42" s="5">
        <f t="shared" si="40"/>
        <v>35863175</v>
      </c>
      <c r="AW42" s="127"/>
      <c r="AX42" s="238"/>
      <c r="AY42" s="238"/>
      <c r="AZ42" s="128"/>
      <c r="BA42" s="25"/>
      <c r="BB42" s="238"/>
      <c r="BC42" s="238"/>
      <c r="BD42" s="238"/>
      <c r="BE42" s="238"/>
      <c r="BF42" s="238"/>
      <c r="BG42" s="238"/>
      <c r="BH42" s="238"/>
      <c r="BI42" s="238"/>
      <c r="BJ42" s="238"/>
      <c r="BK42" s="238"/>
      <c r="BL42" s="238"/>
      <c r="BM42" s="238"/>
      <c r="BN42" s="238"/>
      <c r="BO42" s="238"/>
      <c r="BP42" s="25"/>
      <c r="BQ42" s="128"/>
      <c r="BT42" s="56">
        <f t="shared" si="29"/>
        <v>-1732617.2854999974</v>
      </c>
      <c r="BU42" s="136">
        <f>O48</f>
        <v>26157801.82</v>
      </c>
      <c r="BV42" s="126"/>
      <c r="BW42" s="122"/>
      <c r="BX42" s="122" t="str">
        <f t="shared" si="30"/>
        <v>1BR-8</v>
      </c>
      <c r="BY42" s="123" t="str">
        <f t="shared" si="31"/>
        <v>08</v>
      </c>
      <c r="BZ42" s="124">
        <f t="shared" si="32"/>
        <v>60</v>
      </c>
      <c r="CA42" s="124">
        <f t="shared" si="32"/>
        <v>52</v>
      </c>
      <c r="CB42" s="125">
        <f t="shared" si="33"/>
        <v>25079129.580000002</v>
      </c>
      <c r="CC42" s="125">
        <f t="shared" si="34"/>
        <v>1198755000</v>
      </c>
      <c r="CD42" s="125">
        <f t="shared" si="34"/>
        <v>1351188000</v>
      </c>
      <c r="CE42" s="125">
        <f t="shared" si="34"/>
        <v>1434527000</v>
      </c>
      <c r="CF42" s="125">
        <f t="shared" si="34"/>
        <v>1523005000</v>
      </c>
      <c r="CG42" s="125">
        <f t="shared" si="35"/>
        <v>1616941000</v>
      </c>
      <c r="CT42" s="63">
        <f t="shared" si="36"/>
        <v>1452946770</v>
      </c>
      <c r="CU42" s="44">
        <f t="shared" si="41"/>
        <v>16143853</v>
      </c>
      <c r="CX42" s="56">
        <f t="shared" si="42"/>
        <v>1291074300</v>
      </c>
      <c r="CY42" s="44">
        <f t="shared" si="43"/>
        <v>21517905</v>
      </c>
      <c r="CZ42" s="49">
        <f t="shared" si="44"/>
        <v>35863175</v>
      </c>
    </row>
    <row r="43" spans="1:104">
      <c r="A43" s="3">
        <f t="shared" si="37"/>
        <v>4</v>
      </c>
      <c r="B43" s="263">
        <v>4</v>
      </c>
      <c r="C43" s="264" t="s">
        <v>132</v>
      </c>
      <c r="D43" s="265">
        <v>10</v>
      </c>
      <c r="E43" s="266"/>
      <c r="F43" s="41" t="s">
        <v>48</v>
      </c>
      <c r="G43" s="267">
        <f t="shared" si="4"/>
        <v>74</v>
      </c>
      <c r="H43" s="267">
        <f t="shared" si="5"/>
        <v>63</v>
      </c>
      <c r="I43" s="268">
        <f t="shared" si="6"/>
        <v>26966806</v>
      </c>
      <c r="J43" s="268">
        <f t="shared" si="7"/>
        <v>2</v>
      </c>
      <c r="K43" s="269">
        <f t="shared" si="8"/>
        <v>0.93</v>
      </c>
      <c r="L43" s="270">
        <f t="shared" si="9"/>
        <v>1</v>
      </c>
      <c r="M43" s="271">
        <f t="shared" si="10"/>
        <v>20957247.201545946</v>
      </c>
      <c r="N43" s="271">
        <f t="shared" si="11"/>
        <v>23622166.065575514</v>
      </c>
      <c r="O43" s="271">
        <f t="shared" si="12"/>
        <v>25079129.580000002</v>
      </c>
      <c r="P43" s="271">
        <f t="shared" si="13"/>
        <v>26625955.415960599</v>
      </c>
      <c r="Q43" s="272">
        <f t="shared" si="14"/>
        <v>25079129.580000002</v>
      </c>
      <c r="R43" s="271">
        <f t="shared" si="14"/>
        <v>26625955.415960599</v>
      </c>
      <c r="S43" s="271">
        <f t="shared" si="15"/>
        <v>28268186.084818721</v>
      </c>
      <c r="T43" s="271"/>
      <c r="U43" s="271">
        <f t="shared" si="16"/>
        <v>1320306573.6973946</v>
      </c>
      <c r="V43" s="271">
        <f t="shared" si="17"/>
        <v>1488196462.1312573</v>
      </c>
      <c r="W43" s="271">
        <f t="shared" si="18"/>
        <v>1579985163.5400002</v>
      </c>
      <c r="X43" s="272">
        <f t="shared" si="19"/>
        <v>1677435191.2055178</v>
      </c>
      <c r="Y43" s="272">
        <f t="shared" si="20"/>
        <v>1579985163.5400002</v>
      </c>
      <c r="Z43" s="271">
        <f t="shared" si="21"/>
        <v>1677435191.2055178</v>
      </c>
      <c r="AA43" s="271">
        <f t="shared" si="22"/>
        <v>1780895723.3435793</v>
      </c>
      <c r="AB43" s="271"/>
      <c r="AC43" s="33" t="str">
        <f t="shared" si="23"/>
        <v>BERTAHAP</v>
      </c>
      <c r="AD43" s="273">
        <f t="shared" si="24"/>
        <v>0</v>
      </c>
      <c r="AE43" s="274">
        <v>2</v>
      </c>
      <c r="AF43" s="275"/>
      <c r="AG43" s="271" t="str">
        <f t="shared" si="25"/>
        <v>KR</v>
      </c>
      <c r="AH43" s="275">
        <v>1452338000</v>
      </c>
      <c r="AI43" s="275">
        <v>1637017000</v>
      </c>
      <c r="AJ43" s="275">
        <v>1737984000</v>
      </c>
      <c r="AK43" s="276">
        <v>1845179000</v>
      </c>
      <c r="AL43" s="276">
        <v>1737984000</v>
      </c>
      <c r="AM43" s="275">
        <v>1845179000</v>
      </c>
      <c r="AN43" s="275">
        <v>1958986000</v>
      </c>
      <c r="AO43" s="52">
        <v>1842263040</v>
      </c>
      <c r="AP43" s="43">
        <v>1955889740</v>
      </c>
      <c r="AQ43" s="63">
        <f t="shared" si="26"/>
        <v>1658036736</v>
      </c>
      <c r="AR43" s="63">
        <f t="shared" si="38"/>
        <v>27633945.600000005</v>
      </c>
      <c r="AS43" s="351">
        <f t="shared" si="39"/>
        <v>34597106.25</v>
      </c>
      <c r="AT43" s="141">
        <f t="shared" si="27"/>
        <v>19558897.400000002</v>
      </c>
      <c r="AU43" s="5">
        <f t="shared" si="28"/>
        <v>27633945.600000005</v>
      </c>
      <c r="AV43" s="5">
        <f t="shared" si="40"/>
        <v>43449600</v>
      </c>
      <c r="AX43" s="2"/>
      <c r="AY43" s="2"/>
      <c r="BT43" s="56">
        <f t="shared" si="29"/>
        <v>-1732617.2854999974</v>
      </c>
      <c r="BU43" s="75">
        <f>O58</f>
        <v>25874650.357000001</v>
      </c>
      <c r="BV43" s="126"/>
      <c r="BW43" s="122"/>
      <c r="BX43" s="122" t="str">
        <f t="shared" si="30"/>
        <v>1BR-10</v>
      </c>
      <c r="BY43" s="123">
        <f t="shared" si="31"/>
        <v>10</v>
      </c>
      <c r="BZ43" s="124">
        <f t="shared" si="32"/>
        <v>74</v>
      </c>
      <c r="CA43" s="124">
        <f t="shared" si="32"/>
        <v>63</v>
      </c>
      <c r="CB43" s="125">
        <f t="shared" si="33"/>
        <v>25079129.580000002</v>
      </c>
      <c r="CC43" s="125">
        <f t="shared" si="34"/>
        <v>1452338000</v>
      </c>
      <c r="CD43" s="125">
        <f t="shared" si="34"/>
        <v>1637017000</v>
      </c>
      <c r="CE43" s="125">
        <f t="shared" si="34"/>
        <v>1737984000</v>
      </c>
      <c r="CF43" s="125">
        <f t="shared" si="34"/>
        <v>1845179000</v>
      </c>
      <c r="CG43" s="125">
        <f t="shared" si="35"/>
        <v>1958986000</v>
      </c>
      <c r="CT43" s="63">
        <f t="shared" si="36"/>
        <v>1760300766</v>
      </c>
      <c r="CU43" s="44">
        <f t="shared" si="41"/>
        <v>19558897.400000002</v>
      </c>
      <c r="CV43" s="36"/>
      <c r="CX43" s="56">
        <f t="shared" si="42"/>
        <v>1564185600</v>
      </c>
      <c r="CY43" s="44">
        <f t="shared" si="43"/>
        <v>26069760</v>
      </c>
      <c r="CZ43" s="49">
        <f t="shared" si="44"/>
        <v>43449600</v>
      </c>
    </row>
    <row r="44" spans="1:104">
      <c r="A44" s="3">
        <f t="shared" si="37"/>
        <v>5</v>
      </c>
      <c r="B44" s="263">
        <v>5</v>
      </c>
      <c r="C44" s="264" t="s">
        <v>132</v>
      </c>
      <c r="D44" s="299">
        <v>12</v>
      </c>
      <c r="E44" s="266"/>
      <c r="F44" s="41" t="s">
        <v>50</v>
      </c>
      <c r="G44" s="267">
        <f t="shared" si="4"/>
        <v>67</v>
      </c>
      <c r="H44" s="267">
        <f t="shared" si="5"/>
        <v>57</v>
      </c>
      <c r="I44" s="268">
        <f t="shared" si="6"/>
        <v>26966806</v>
      </c>
      <c r="J44" s="268">
        <f t="shared" si="7"/>
        <v>2</v>
      </c>
      <c r="K44" s="269">
        <f t="shared" si="8"/>
        <v>0.93</v>
      </c>
      <c r="L44" s="270">
        <f t="shared" si="9"/>
        <v>1</v>
      </c>
      <c r="M44" s="271">
        <f t="shared" si="10"/>
        <v>20957247.201545946</v>
      </c>
      <c r="N44" s="271">
        <f t="shared" si="11"/>
        <v>23622166.065575514</v>
      </c>
      <c r="O44" s="271">
        <f t="shared" si="12"/>
        <v>25079129.580000002</v>
      </c>
      <c r="P44" s="271">
        <f t="shared" si="13"/>
        <v>26625955.415960599</v>
      </c>
      <c r="Q44" s="272">
        <f t="shared" si="14"/>
        <v>25079129.580000002</v>
      </c>
      <c r="R44" s="271">
        <f t="shared" si="14"/>
        <v>26625955.415960599</v>
      </c>
      <c r="S44" s="271">
        <f t="shared" si="15"/>
        <v>28268186.084818721</v>
      </c>
      <c r="T44" s="271"/>
      <c r="U44" s="271">
        <f t="shared" si="16"/>
        <v>1194563090.4881189</v>
      </c>
      <c r="V44" s="271">
        <f t="shared" si="17"/>
        <v>1346463465.7378044</v>
      </c>
      <c r="W44" s="271">
        <f t="shared" si="18"/>
        <v>1429510386.0600002</v>
      </c>
      <c r="X44" s="272">
        <f t="shared" si="19"/>
        <v>1517679458.7097542</v>
      </c>
      <c r="Y44" s="272">
        <f t="shared" si="20"/>
        <v>1429510386.0600002</v>
      </c>
      <c r="Z44" s="271">
        <f t="shared" si="21"/>
        <v>1517679458.7097542</v>
      </c>
      <c r="AA44" s="271">
        <f t="shared" si="22"/>
        <v>1611286606.8346672</v>
      </c>
      <c r="AB44" s="271"/>
      <c r="AC44" s="33" t="str">
        <f t="shared" si="23"/>
        <v>BERTAHAP</v>
      </c>
      <c r="AD44" s="273">
        <f t="shared" si="24"/>
        <v>0</v>
      </c>
      <c r="AE44" s="274">
        <v>2</v>
      </c>
      <c r="AF44" s="275"/>
      <c r="AG44" s="271" t="str">
        <f t="shared" si="25"/>
        <v>KR</v>
      </c>
      <c r="AH44" s="275">
        <v>1314020000</v>
      </c>
      <c r="AI44" s="275">
        <v>1481110000</v>
      </c>
      <c r="AJ44" s="275">
        <v>1572462000</v>
      </c>
      <c r="AK44" s="276">
        <v>1669448000</v>
      </c>
      <c r="AL44" s="276">
        <v>1572462000</v>
      </c>
      <c r="AM44" s="275">
        <v>1669448000</v>
      </c>
      <c r="AN44" s="275">
        <v>1772416000</v>
      </c>
      <c r="AO44" s="52">
        <v>1666809720</v>
      </c>
      <c r="AP44" s="43">
        <v>1769614880</v>
      </c>
      <c r="AQ44" s="63">
        <f t="shared" si="26"/>
        <v>1500128748</v>
      </c>
      <c r="AR44" s="63">
        <f t="shared" si="38"/>
        <v>25002145.800000001</v>
      </c>
      <c r="AS44" s="351">
        <f t="shared" si="39"/>
        <v>31302150</v>
      </c>
      <c r="AT44" s="141">
        <f t="shared" si="27"/>
        <v>17696148.800000001</v>
      </c>
      <c r="AU44" s="5">
        <f t="shared" si="28"/>
        <v>25002145.800000001</v>
      </c>
      <c r="AV44" s="5">
        <f t="shared" si="40"/>
        <v>39311550</v>
      </c>
      <c r="AX44" s="2"/>
      <c r="AY44" s="56"/>
      <c r="BT44" s="56">
        <f t="shared" si="29"/>
        <v>-1732617.2854999974</v>
      </c>
      <c r="BU44" s="139">
        <f>O59</f>
        <v>25329920.875800002</v>
      </c>
      <c r="BV44" s="126"/>
      <c r="BW44" s="122"/>
      <c r="BX44" s="122" t="str">
        <f t="shared" si="30"/>
        <v>1BR-12</v>
      </c>
      <c r="BY44" s="123">
        <f t="shared" si="31"/>
        <v>12</v>
      </c>
      <c r="BZ44" s="124">
        <f t="shared" si="32"/>
        <v>67</v>
      </c>
      <c r="CA44" s="124">
        <f t="shared" si="32"/>
        <v>57</v>
      </c>
      <c r="CB44" s="125">
        <f t="shared" si="33"/>
        <v>25079129.580000002</v>
      </c>
      <c r="CC44" s="125">
        <f t="shared" si="34"/>
        <v>1314020000</v>
      </c>
      <c r="CD44" s="125">
        <f t="shared" si="34"/>
        <v>1481110000</v>
      </c>
      <c r="CE44" s="125">
        <f t="shared" si="34"/>
        <v>1572462000</v>
      </c>
      <c r="CF44" s="125">
        <f t="shared" si="34"/>
        <v>1669448000</v>
      </c>
      <c r="CG44" s="125">
        <f t="shared" si="35"/>
        <v>1772416000</v>
      </c>
      <c r="CT44" s="63">
        <f t="shared" si="36"/>
        <v>1592653392</v>
      </c>
      <c r="CU44" s="44">
        <f t="shared" si="41"/>
        <v>17696148.800000001</v>
      </c>
      <c r="CX44" s="56">
        <f t="shared" si="42"/>
        <v>1415215800</v>
      </c>
      <c r="CY44" s="44">
        <f t="shared" si="43"/>
        <v>23586930</v>
      </c>
      <c r="CZ44" s="49">
        <f t="shared" si="44"/>
        <v>39311550</v>
      </c>
    </row>
    <row r="45" spans="1:104">
      <c r="A45" s="3">
        <f t="shared" si="37"/>
        <v>6</v>
      </c>
      <c r="B45" s="263">
        <v>6</v>
      </c>
      <c r="C45" s="264" t="s">
        <v>132</v>
      </c>
      <c r="D45" s="265">
        <v>16</v>
      </c>
      <c r="E45" s="266"/>
      <c r="F45" s="41" t="s">
        <v>52</v>
      </c>
      <c r="G45" s="267">
        <f t="shared" si="4"/>
        <v>71</v>
      </c>
      <c r="H45" s="267">
        <f t="shared" si="5"/>
        <v>63</v>
      </c>
      <c r="I45" s="268">
        <f t="shared" si="6"/>
        <v>26966806</v>
      </c>
      <c r="J45" s="268">
        <f t="shared" si="7"/>
        <v>2</v>
      </c>
      <c r="K45" s="269">
        <f t="shared" si="8"/>
        <v>0.93</v>
      </c>
      <c r="L45" s="270">
        <f t="shared" si="9"/>
        <v>1</v>
      </c>
      <c r="M45" s="271">
        <f t="shared" si="10"/>
        <v>20957247.201545946</v>
      </c>
      <c r="N45" s="271">
        <f t="shared" si="11"/>
        <v>23622166.065575514</v>
      </c>
      <c r="O45" s="271">
        <f t="shared" si="12"/>
        <v>25079129.580000002</v>
      </c>
      <c r="P45" s="271">
        <f t="shared" si="13"/>
        <v>26625955.415960599</v>
      </c>
      <c r="Q45" s="272">
        <f t="shared" si="14"/>
        <v>25079129.580000002</v>
      </c>
      <c r="R45" s="271">
        <f t="shared" si="14"/>
        <v>26625955.415960599</v>
      </c>
      <c r="S45" s="271">
        <f t="shared" si="15"/>
        <v>28268186.084818721</v>
      </c>
      <c r="T45" s="271"/>
      <c r="U45" s="271">
        <f t="shared" si="16"/>
        <v>1320306573.6973946</v>
      </c>
      <c r="V45" s="271">
        <f t="shared" si="17"/>
        <v>1488196462.1312573</v>
      </c>
      <c r="W45" s="271">
        <f t="shared" si="18"/>
        <v>1579985163.5400002</v>
      </c>
      <c r="X45" s="272">
        <f t="shared" si="19"/>
        <v>1677435191.2055178</v>
      </c>
      <c r="Y45" s="272">
        <f t="shared" si="20"/>
        <v>1579985163.5400002</v>
      </c>
      <c r="Z45" s="271">
        <f t="shared" si="21"/>
        <v>1677435191.2055178</v>
      </c>
      <c r="AA45" s="271">
        <f t="shared" si="22"/>
        <v>1780895723.3435793</v>
      </c>
      <c r="AB45" s="271"/>
      <c r="AC45" s="33" t="str">
        <f t="shared" si="23"/>
        <v>BERTAHAP</v>
      </c>
      <c r="AD45" s="273">
        <f t="shared" si="24"/>
        <v>0</v>
      </c>
      <c r="AE45" s="274">
        <v>2</v>
      </c>
      <c r="AF45" s="275"/>
      <c r="AG45" s="271" t="str">
        <f t="shared" si="25"/>
        <v>KR</v>
      </c>
      <c r="AH45" s="275">
        <v>1452338000</v>
      </c>
      <c r="AI45" s="275">
        <v>1637017000</v>
      </c>
      <c r="AJ45" s="275">
        <v>1737984000</v>
      </c>
      <c r="AK45" s="276">
        <v>1845179000</v>
      </c>
      <c r="AL45" s="276">
        <v>1737984000</v>
      </c>
      <c r="AM45" s="275">
        <v>1845179000</v>
      </c>
      <c r="AN45" s="275">
        <v>1958986000</v>
      </c>
      <c r="AO45" s="52">
        <v>1842263040</v>
      </c>
      <c r="AP45" s="43">
        <v>1955889740</v>
      </c>
      <c r="AQ45" s="63">
        <f t="shared" si="26"/>
        <v>1658036736</v>
      </c>
      <c r="AR45" s="63">
        <f t="shared" si="38"/>
        <v>27633945.600000005</v>
      </c>
      <c r="AS45" s="351">
        <f t="shared" si="39"/>
        <v>34597106.25</v>
      </c>
      <c r="AT45" s="141">
        <f t="shared" si="27"/>
        <v>19558897.400000002</v>
      </c>
      <c r="AU45" s="5">
        <f t="shared" si="28"/>
        <v>27633945.600000005</v>
      </c>
      <c r="AV45" s="5">
        <f t="shared" si="40"/>
        <v>43449600</v>
      </c>
      <c r="AW45" s="234"/>
      <c r="AX45" s="234"/>
      <c r="AY45" s="234"/>
      <c r="BT45" s="56">
        <f t="shared" si="29"/>
        <v>-1732617.2854999974</v>
      </c>
      <c r="BU45" s="138">
        <f>O62</f>
        <v>25329920.875800002</v>
      </c>
      <c r="BV45" s="126"/>
      <c r="BW45" s="122"/>
      <c r="BX45" s="122" t="str">
        <f t="shared" si="30"/>
        <v>1BR-16</v>
      </c>
      <c r="BY45" s="123">
        <f t="shared" si="31"/>
        <v>16</v>
      </c>
      <c r="BZ45" s="124">
        <f t="shared" si="32"/>
        <v>71</v>
      </c>
      <c r="CA45" s="124">
        <f t="shared" si="32"/>
        <v>63</v>
      </c>
      <c r="CB45" s="125">
        <f t="shared" si="33"/>
        <v>25079129.580000002</v>
      </c>
      <c r="CC45" s="125">
        <f t="shared" si="34"/>
        <v>1452338000</v>
      </c>
      <c r="CD45" s="125">
        <f t="shared" si="34"/>
        <v>1637017000</v>
      </c>
      <c r="CE45" s="125">
        <f t="shared" si="34"/>
        <v>1737984000</v>
      </c>
      <c r="CF45" s="125">
        <f t="shared" si="34"/>
        <v>1845179000</v>
      </c>
      <c r="CG45" s="125">
        <f t="shared" si="35"/>
        <v>1958986000</v>
      </c>
      <c r="CT45" s="63">
        <f t="shared" si="36"/>
        <v>1760300766</v>
      </c>
      <c r="CU45" s="44">
        <f t="shared" si="41"/>
        <v>19558897.400000002</v>
      </c>
      <c r="CX45" s="56">
        <f t="shared" si="42"/>
        <v>1564185600</v>
      </c>
      <c r="CY45" s="44">
        <f t="shared" si="43"/>
        <v>26069760</v>
      </c>
      <c r="CZ45" s="49">
        <f t="shared" si="44"/>
        <v>43449600</v>
      </c>
    </row>
    <row r="46" spans="1:104">
      <c r="A46" s="3">
        <f t="shared" si="37"/>
        <v>7</v>
      </c>
      <c r="B46" s="263">
        <v>7</v>
      </c>
      <c r="C46" s="264" t="s">
        <v>132</v>
      </c>
      <c r="D46" s="299">
        <v>18</v>
      </c>
      <c r="E46" s="266"/>
      <c r="F46" s="41" t="s">
        <v>54</v>
      </c>
      <c r="G46" s="267">
        <f t="shared" si="4"/>
        <v>97</v>
      </c>
      <c r="H46" s="267">
        <f t="shared" si="5"/>
        <v>85</v>
      </c>
      <c r="I46" s="268">
        <f t="shared" si="6"/>
        <v>26966806</v>
      </c>
      <c r="J46" s="268">
        <f t="shared" si="7"/>
        <v>2</v>
      </c>
      <c r="K46" s="269">
        <f t="shared" si="8"/>
        <v>0.93</v>
      </c>
      <c r="L46" s="270">
        <f t="shared" si="9"/>
        <v>1</v>
      </c>
      <c r="M46" s="271">
        <f t="shared" si="10"/>
        <v>20957247.201545946</v>
      </c>
      <c r="N46" s="271">
        <f t="shared" si="11"/>
        <v>23622166.065575514</v>
      </c>
      <c r="O46" s="271">
        <f t="shared" si="12"/>
        <v>25079129.580000002</v>
      </c>
      <c r="P46" s="271">
        <f t="shared" si="13"/>
        <v>26625955.415960599</v>
      </c>
      <c r="Q46" s="272">
        <f t="shared" si="14"/>
        <v>25079129.580000002</v>
      </c>
      <c r="R46" s="271">
        <f t="shared" si="14"/>
        <v>26625955.415960599</v>
      </c>
      <c r="S46" s="271">
        <f t="shared" si="15"/>
        <v>28268186.084818721</v>
      </c>
      <c r="T46" s="271"/>
      <c r="U46" s="271">
        <f t="shared" si="16"/>
        <v>1781366012.1314054</v>
      </c>
      <c r="V46" s="271">
        <f t="shared" si="17"/>
        <v>2007884115.5739186</v>
      </c>
      <c r="W46" s="271">
        <f t="shared" si="18"/>
        <v>2131726014.3000002</v>
      </c>
      <c r="X46" s="272">
        <f t="shared" si="19"/>
        <v>2263206210.3566508</v>
      </c>
      <c r="Y46" s="272">
        <f t="shared" si="20"/>
        <v>2131726014.3000002</v>
      </c>
      <c r="Z46" s="271">
        <f t="shared" si="21"/>
        <v>2263206210.3566508</v>
      </c>
      <c r="AA46" s="271">
        <f t="shared" si="22"/>
        <v>2402795817.2095914</v>
      </c>
      <c r="AB46" s="271"/>
      <c r="AC46" s="33" t="str">
        <f t="shared" si="23"/>
        <v>BERTAHAP</v>
      </c>
      <c r="AD46" s="273">
        <f t="shared" si="24"/>
        <v>0</v>
      </c>
      <c r="AE46" s="274">
        <v>2</v>
      </c>
      <c r="AF46" s="275"/>
      <c r="AG46" s="271" t="str">
        <f t="shared" si="25"/>
        <v>KR</v>
      </c>
      <c r="AH46" s="275">
        <v>1959503000</v>
      </c>
      <c r="AI46" s="275">
        <v>2208673000</v>
      </c>
      <c r="AJ46" s="275">
        <v>2344899000</v>
      </c>
      <c r="AK46" s="276">
        <v>2489527000</v>
      </c>
      <c r="AL46" s="276">
        <v>2344899000</v>
      </c>
      <c r="AM46" s="275">
        <v>2489527000</v>
      </c>
      <c r="AN46" s="275">
        <v>2643076000</v>
      </c>
      <c r="AO46" s="52">
        <v>2485592940</v>
      </c>
      <c r="AP46" s="43">
        <v>2638898620</v>
      </c>
      <c r="AQ46" s="63">
        <f t="shared" si="26"/>
        <v>2237033646</v>
      </c>
      <c r="AR46" s="63">
        <f t="shared" si="38"/>
        <v>37283894.100000001</v>
      </c>
      <c r="AS46" s="351">
        <f t="shared" si="39"/>
        <v>46678631.25</v>
      </c>
      <c r="AT46" s="141">
        <f t="shared" si="27"/>
        <v>26388986.200000003</v>
      </c>
      <c r="AU46" s="5">
        <f t="shared" si="28"/>
        <v>37283894.100000001</v>
      </c>
      <c r="AV46" s="5">
        <f t="shared" si="40"/>
        <v>58622475</v>
      </c>
      <c r="AW46" s="127"/>
      <c r="AX46" s="130"/>
      <c r="AY46" s="130"/>
      <c r="BQ46" s="63"/>
      <c r="BR46" s="6"/>
      <c r="BS46" s="241"/>
      <c r="BT46" s="56">
        <f t="shared" si="29"/>
        <v>-1732617.2854999974</v>
      </c>
      <c r="BU46" s="242">
        <f>O65</f>
        <v>26419379.838199999</v>
      </c>
      <c r="BV46" s="126"/>
      <c r="BW46" s="122"/>
      <c r="BX46" s="122" t="str">
        <f t="shared" si="30"/>
        <v>2BR-18</v>
      </c>
      <c r="BY46" s="123">
        <f t="shared" si="31"/>
        <v>18</v>
      </c>
      <c r="BZ46" s="124">
        <f t="shared" si="32"/>
        <v>97</v>
      </c>
      <c r="CA46" s="124">
        <f t="shared" si="32"/>
        <v>85</v>
      </c>
      <c r="CB46" s="125">
        <f t="shared" si="33"/>
        <v>25079129.580000002</v>
      </c>
      <c r="CC46" s="125">
        <f t="shared" si="34"/>
        <v>1959503000</v>
      </c>
      <c r="CD46" s="125">
        <f t="shared" si="34"/>
        <v>2208673000</v>
      </c>
      <c r="CE46" s="125">
        <f t="shared" si="34"/>
        <v>2344899000</v>
      </c>
      <c r="CF46" s="125">
        <f t="shared" si="34"/>
        <v>2489527000</v>
      </c>
      <c r="CG46" s="125">
        <f t="shared" si="35"/>
        <v>2643076000</v>
      </c>
      <c r="CT46" s="63">
        <f t="shared" si="36"/>
        <v>2375008758</v>
      </c>
      <c r="CU46" s="44">
        <f t="shared" si="41"/>
        <v>26388986.200000003</v>
      </c>
      <c r="CX46" s="56">
        <f t="shared" si="42"/>
        <v>2110409100</v>
      </c>
      <c r="CY46" s="44">
        <f t="shared" si="43"/>
        <v>35173485</v>
      </c>
      <c r="CZ46" s="49">
        <f t="shared" si="44"/>
        <v>58622475</v>
      </c>
    </row>
    <row r="47" spans="1:104">
      <c r="A47" s="3">
        <f t="shared" si="37"/>
        <v>8</v>
      </c>
      <c r="B47" s="263">
        <v>8</v>
      </c>
      <c r="C47" s="264" t="s">
        <v>132</v>
      </c>
      <c r="D47" s="299">
        <v>20</v>
      </c>
      <c r="E47" s="266"/>
      <c r="F47" s="41" t="s">
        <v>70</v>
      </c>
      <c r="G47" s="267">
        <f t="shared" si="4"/>
        <v>60</v>
      </c>
      <c r="H47" s="267">
        <f t="shared" si="5"/>
        <v>51</v>
      </c>
      <c r="I47" s="268">
        <f t="shared" si="6"/>
        <v>26966806</v>
      </c>
      <c r="J47" s="268">
        <f t="shared" si="7"/>
        <v>2</v>
      </c>
      <c r="K47" s="269">
        <f t="shared" si="8"/>
        <v>0.93</v>
      </c>
      <c r="L47" s="270">
        <f t="shared" si="9"/>
        <v>1</v>
      </c>
      <c r="M47" s="271">
        <f t="shared" si="10"/>
        <v>20957247.201545946</v>
      </c>
      <c r="N47" s="271">
        <f t="shared" si="11"/>
        <v>23622166.065575514</v>
      </c>
      <c r="O47" s="271">
        <f t="shared" si="12"/>
        <v>25079129.580000002</v>
      </c>
      <c r="P47" s="271">
        <f t="shared" si="13"/>
        <v>26625955.415960599</v>
      </c>
      <c r="Q47" s="272">
        <f t="shared" si="14"/>
        <v>25079129.580000002</v>
      </c>
      <c r="R47" s="271">
        <f t="shared" si="14"/>
        <v>26625955.415960599</v>
      </c>
      <c r="S47" s="271">
        <f t="shared" si="15"/>
        <v>28268186.084818721</v>
      </c>
      <c r="T47" s="271"/>
      <c r="U47" s="271">
        <f t="shared" si="16"/>
        <v>1068819607.2788433</v>
      </c>
      <c r="V47" s="271">
        <f t="shared" si="17"/>
        <v>1204730469.3443513</v>
      </c>
      <c r="W47" s="271">
        <f t="shared" si="18"/>
        <v>1279035608.5800002</v>
      </c>
      <c r="X47" s="272">
        <f t="shared" si="19"/>
        <v>1357923726.2139904</v>
      </c>
      <c r="Y47" s="272">
        <f t="shared" si="20"/>
        <v>1279035608.5800002</v>
      </c>
      <c r="Z47" s="271">
        <f t="shared" si="21"/>
        <v>1357923726.2139904</v>
      </c>
      <c r="AA47" s="271">
        <f t="shared" si="22"/>
        <v>1441677490.3257546</v>
      </c>
      <c r="AB47" s="271"/>
      <c r="AC47" s="33" t="str">
        <f t="shared" si="23"/>
        <v>BERTAHAP</v>
      </c>
      <c r="AD47" s="273">
        <f t="shared" si="24"/>
        <v>0</v>
      </c>
      <c r="AE47" s="274">
        <v>2</v>
      </c>
      <c r="AF47" s="275"/>
      <c r="AG47" s="271" t="str">
        <f t="shared" si="25"/>
        <v>KR</v>
      </c>
      <c r="AH47" s="275">
        <v>1175702000</v>
      </c>
      <c r="AI47" s="275">
        <v>1325204000</v>
      </c>
      <c r="AJ47" s="275">
        <v>1406940000</v>
      </c>
      <c r="AK47" s="276">
        <v>1493717000</v>
      </c>
      <c r="AL47" s="276">
        <v>1406940000</v>
      </c>
      <c r="AM47" s="275">
        <v>1493717000</v>
      </c>
      <c r="AN47" s="275">
        <v>1585846000</v>
      </c>
      <c r="AO47" s="52">
        <v>1491356400</v>
      </c>
      <c r="AP47" s="43">
        <v>1583340020</v>
      </c>
      <c r="AQ47" s="63">
        <f t="shared" si="26"/>
        <v>1342220760</v>
      </c>
      <c r="AR47" s="63">
        <f t="shared" si="38"/>
        <v>22370346</v>
      </c>
      <c r="AS47" s="351">
        <f t="shared" si="39"/>
        <v>28007193.75</v>
      </c>
      <c r="AT47" s="141">
        <f t="shared" si="27"/>
        <v>15833400.200000001</v>
      </c>
      <c r="AU47" s="5">
        <f t="shared" si="28"/>
        <v>22370346</v>
      </c>
      <c r="AV47" s="5">
        <f t="shared" si="40"/>
        <v>35173500</v>
      </c>
      <c r="AW47" s="127"/>
      <c r="AX47" s="130"/>
      <c r="AY47" s="130"/>
      <c r="BR47" s="6"/>
      <c r="BS47" s="22"/>
      <c r="BT47" s="56">
        <f t="shared" si="29"/>
        <v>-1732617.2854999974</v>
      </c>
      <c r="BU47" s="140">
        <f>O70</f>
        <v>25079129.580000002</v>
      </c>
      <c r="BV47" s="126"/>
      <c r="BW47" s="122"/>
      <c r="BX47" s="122" t="str">
        <f t="shared" si="30"/>
        <v>1BR-20</v>
      </c>
      <c r="BY47" s="123">
        <f t="shared" si="31"/>
        <v>20</v>
      </c>
      <c r="BZ47" s="124">
        <f t="shared" si="32"/>
        <v>60</v>
      </c>
      <c r="CA47" s="124">
        <f t="shared" si="32"/>
        <v>51</v>
      </c>
      <c r="CB47" s="125">
        <f t="shared" si="33"/>
        <v>25079129.580000002</v>
      </c>
      <c r="CC47" s="125">
        <f t="shared" si="34"/>
        <v>1175702000</v>
      </c>
      <c r="CD47" s="125">
        <f t="shared" si="34"/>
        <v>1325204000</v>
      </c>
      <c r="CE47" s="125">
        <f t="shared" si="34"/>
        <v>1406940000</v>
      </c>
      <c r="CF47" s="125">
        <f t="shared" si="34"/>
        <v>1493717000</v>
      </c>
      <c r="CG47" s="125">
        <f t="shared" si="35"/>
        <v>1585846000</v>
      </c>
      <c r="CT47" s="63">
        <f t="shared" si="36"/>
        <v>1425006018</v>
      </c>
      <c r="CU47" s="44">
        <f t="shared" si="41"/>
        <v>15833400.200000001</v>
      </c>
      <c r="CX47" s="56">
        <f t="shared" si="42"/>
        <v>1266246000</v>
      </c>
      <c r="CY47" s="44">
        <f t="shared" si="43"/>
        <v>21104100</v>
      </c>
      <c r="CZ47" s="49">
        <f t="shared" si="44"/>
        <v>35173500</v>
      </c>
    </row>
    <row r="48" spans="1:104">
      <c r="A48" s="3">
        <f t="shared" si="37"/>
        <v>9</v>
      </c>
      <c r="B48" s="263">
        <v>9</v>
      </c>
      <c r="C48" s="264" t="s">
        <v>132</v>
      </c>
      <c r="D48" s="299">
        <v>22</v>
      </c>
      <c r="E48" s="266"/>
      <c r="F48" s="41" t="s">
        <v>89</v>
      </c>
      <c r="G48" s="267">
        <f t="shared" si="4"/>
        <v>81</v>
      </c>
      <c r="H48" s="267">
        <f t="shared" si="5"/>
        <v>70</v>
      </c>
      <c r="I48" s="268">
        <f t="shared" si="6"/>
        <v>26966806</v>
      </c>
      <c r="J48" s="268">
        <f t="shared" si="7"/>
        <v>4</v>
      </c>
      <c r="K48" s="269">
        <f t="shared" si="8"/>
        <v>0.97</v>
      </c>
      <c r="L48" s="270">
        <f t="shared" si="9"/>
        <v>1</v>
      </c>
      <c r="M48" s="271">
        <f t="shared" si="10"/>
        <v>21858634.177956525</v>
      </c>
      <c r="N48" s="271">
        <f t="shared" si="11"/>
        <v>24638173.208180912</v>
      </c>
      <c r="O48" s="271">
        <f t="shared" si="12"/>
        <v>26157801.82</v>
      </c>
      <c r="P48" s="271">
        <f t="shared" si="13"/>
        <v>27771157.799442772</v>
      </c>
      <c r="Q48" s="272">
        <f t="shared" si="14"/>
        <v>26157801.82</v>
      </c>
      <c r="R48" s="271">
        <f t="shared" si="14"/>
        <v>27771157.799442772</v>
      </c>
      <c r="S48" s="271">
        <f t="shared" si="15"/>
        <v>29484022.045456085</v>
      </c>
      <c r="T48" s="271"/>
      <c r="U48" s="271">
        <f t="shared" si="16"/>
        <v>1530104392.4569569</v>
      </c>
      <c r="V48" s="271">
        <f t="shared" si="17"/>
        <v>1724672124.5726638</v>
      </c>
      <c r="W48" s="271">
        <f t="shared" si="18"/>
        <v>1831046127.4000001</v>
      </c>
      <c r="X48" s="272">
        <f t="shared" si="19"/>
        <v>1943981045.960994</v>
      </c>
      <c r="Y48" s="272">
        <f t="shared" si="20"/>
        <v>1831046127.4000001</v>
      </c>
      <c r="Z48" s="271">
        <f t="shared" si="21"/>
        <v>1943981045.960994</v>
      </c>
      <c r="AA48" s="271">
        <f t="shared" si="22"/>
        <v>2063881543.181926</v>
      </c>
      <c r="AB48" s="271"/>
      <c r="AC48" s="33" t="str">
        <f t="shared" si="23"/>
        <v>BERTAHAP</v>
      </c>
      <c r="AD48" s="273">
        <f t="shared" si="24"/>
        <v>0</v>
      </c>
      <c r="AE48" s="274">
        <v>2</v>
      </c>
      <c r="AF48" s="275"/>
      <c r="AG48" s="271" t="str">
        <f t="shared" si="25"/>
        <v>KR</v>
      </c>
      <c r="AH48" s="275">
        <v>1683115000</v>
      </c>
      <c r="AI48" s="275">
        <v>1897140000</v>
      </c>
      <c r="AJ48" s="275">
        <v>2014151000</v>
      </c>
      <c r="AK48" s="276">
        <v>2138380000</v>
      </c>
      <c r="AL48" s="276">
        <v>2014151000</v>
      </c>
      <c r="AM48" s="275">
        <v>2138380000</v>
      </c>
      <c r="AN48" s="275">
        <v>2270270000</v>
      </c>
      <c r="AO48" s="52">
        <v>2135000060</v>
      </c>
      <c r="AP48" s="43">
        <v>2266682800</v>
      </c>
      <c r="AQ48" s="63">
        <f t="shared" si="26"/>
        <v>1921500054</v>
      </c>
      <c r="AR48" s="63">
        <f t="shared" si="38"/>
        <v>32025000.900000002</v>
      </c>
      <c r="AS48" s="351">
        <f t="shared" si="39"/>
        <v>40094625</v>
      </c>
      <c r="AT48" s="141">
        <f t="shared" si="27"/>
        <v>22666828</v>
      </c>
      <c r="AU48" s="5">
        <f t="shared" si="28"/>
        <v>32025000.900000002</v>
      </c>
      <c r="AV48" s="5">
        <f t="shared" si="40"/>
        <v>50353775</v>
      </c>
      <c r="AW48" s="127"/>
      <c r="AX48" s="130"/>
      <c r="AY48" s="130"/>
      <c r="BT48" s="56">
        <f t="shared" si="29"/>
        <v>-653945.04549999908</v>
      </c>
      <c r="BU48" s="142">
        <f>O109</f>
        <v>25329920.875800002</v>
      </c>
      <c r="BV48" s="126">
        <v>3</v>
      </c>
      <c r="BW48" s="131" t="s">
        <v>148</v>
      </c>
      <c r="BX48" s="122" t="str">
        <f>F67</f>
        <v>1BR-6</v>
      </c>
      <c r="BY48" s="123" t="str">
        <f>D67</f>
        <v>06</v>
      </c>
      <c r="BZ48" s="124">
        <f t="shared" ref="BZ48:CA50" si="45">G67</f>
        <v>78</v>
      </c>
      <c r="CA48" s="124">
        <f t="shared" si="45"/>
        <v>66</v>
      </c>
      <c r="CB48" s="125">
        <f>O67</f>
        <v>25079129.580000002</v>
      </c>
      <c r="CC48" s="125">
        <f t="shared" ref="CC48:CF50" si="46">AH67</f>
        <v>1521497000</v>
      </c>
      <c r="CD48" s="125">
        <f t="shared" si="46"/>
        <v>1714970000</v>
      </c>
      <c r="CE48" s="125">
        <f t="shared" si="46"/>
        <v>1820745000</v>
      </c>
      <c r="CF48" s="125">
        <f t="shared" si="46"/>
        <v>1933045000</v>
      </c>
      <c r="CG48" s="125">
        <f>AN67</f>
        <v>2052271000</v>
      </c>
      <c r="CH48" s="2">
        <v>4</v>
      </c>
      <c r="CT48" s="63">
        <f t="shared" si="36"/>
        <v>2040014520</v>
      </c>
      <c r="CU48" s="44">
        <f t="shared" si="41"/>
        <v>22666828</v>
      </c>
      <c r="CX48" s="56">
        <f t="shared" si="42"/>
        <v>1812735900</v>
      </c>
      <c r="CY48" s="44">
        <f t="shared" si="43"/>
        <v>30212265</v>
      </c>
      <c r="CZ48" s="49">
        <f t="shared" si="44"/>
        <v>50353775</v>
      </c>
    </row>
    <row r="49" spans="1:104">
      <c r="A49" s="3">
        <f t="shared" si="37"/>
        <v>10</v>
      </c>
      <c r="B49" s="263">
        <v>1</v>
      </c>
      <c r="C49" s="264" t="s">
        <v>134</v>
      </c>
      <c r="D49" s="265" t="s">
        <v>24</v>
      </c>
      <c r="E49" s="266"/>
      <c r="F49" s="41" t="s">
        <v>39</v>
      </c>
      <c r="G49" s="267">
        <f t="shared" si="4"/>
        <v>113</v>
      </c>
      <c r="H49" s="267">
        <f t="shared" si="5"/>
        <v>101</v>
      </c>
      <c r="I49" s="268">
        <f t="shared" si="6"/>
        <v>26966806</v>
      </c>
      <c r="J49" s="268">
        <f t="shared" si="7"/>
        <v>6</v>
      </c>
      <c r="K49" s="269">
        <f t="shared" si="8"/>
        <v>0.95</v>
      </c>
      <c r="L49" s="270">
        <f t="shared" si="9"/>
        <v>1</v>
      </c>
      <c r="M49" s="271">
        <f t="shared" si="10"/>
        <v>21407940.689751234</v>
      </c>
      <c r="N49" s="271">
        <f t="shared" si="11"/>
        <v>24130169.636878211</v>
      </c>
      <c r="O49" s="271">
        <f t="shared" si="12"/>
        <v>25618465.699999999</v>
      </c>
      <c r="P49" s="271">
        <f t="shared" si="13"/>
        <v>27198556.607701685</v>
      </c>
      <c r="Q49" s="272">
        <f t="shared" si="14"/>
        <v>25618465.699999999</v>
      </c>
      <c r="R49" s="271">
        <f t="shared" si="14"/>
        <v>27198556.607701685</v>
      </c>
      <c r="S49" s="271">
        <f t="shared" si="15"/>
        <v>28876104.065137401</v>
      </c>
      <c r="T49" s="271"/>
      <c r="U49" s="271">
        <f t="shared" si="16"/>
        <v>2162202009.6648746</v>
      </c>
      <c r="V49" s="271">
        <f t="shared" si="17"/>
        <v>2437147133.3246994</v>
      </c>
      <c r="W49" s="271">
        <f t="shared" si="18"/>
        <v>2587465035.6999998</v>
      </c>
      <c r="X49" s="272">
        <f t="shared" si="19"/>
        <v>2747054217.3778701</v>
      </c>
      <c r="Y49" s="272">
        <f t="shared" si="20"/>
        <v>2587465035.6999998</v>
      </c>
      <c r="Z49" s="271">
        <f t="shared" si="21"/>
        <v>2747054217.3778701</v>
      </c>
      <c r="AA49" s="271">
        <f t="shared" si="22"/>
        <v>2916486510.5788774</v>
      </c>
      <c r="AB49" s="271"/>
      <c r="AC49" s="33" t="str">
        <f t="shared" si="23"/>
        <v>BERTAHAP</v>
      </c>
      <c r="AD49" s="273">
        <f t="shared" si="24"/>
        <v>0</v>
      </c>
      <c r="AE49" s="274">
        <v>2</v>
      </c>
      <c r="AF49" s="275"/>
      <c r="AG49" s="271" t="str">
        <f t="shared" si="25"/>
        <v>KR</v>
      </c>
      <c r="AH49" s="275">
        <v>2378423000</v>
      </c>
      <c r="AI49" s="275">
        <v>2680862000</v>
      </c>
      <c r="AJ49" s="275">
        <v>2846212000</v>
      </c>
      <c r="AK49" s="276">
        <v>3021760000</v>
      </c>
      <c r="AL49" s="276">
        <v>2846212000</v>
      </c>
      <c r="AM49" s="275">
        <v>3021760000</v>
      </c>
      <c r="AN49" s="275">
        <v>3208136000</v>
      </c>
      <c r="AO49" s="52">
        <v>3016984720</v>
      </c>
      <c r="AP49" s="43">
        <v>3203065600</v>
      </c>
      <c r="AQ49" s="63">
        <f t="shared" si="26"/>
        <v>2715286248</v>
      </c>
      <c r="AR49" s="63">
        <f t="shared" si="38"/>
        <v>45254770.800000004</v>
      </c>
      <c r="AS49" s="351">
        <f t="shared" si="39"/>
        <v>56658000</v>
      </c>
      <c r="AT49" s="141">
        <f t="shared" si="27"/>
        <v>32030656</v>
      </c>
      <c r="AU49" s="5">
        <f t="shared" si="28"/>
        <v>45254770.800000004</v>
      </c>
      <c r="AV49" s="5">
        <f t="shared" si="40"/>
        <v>71155300</v>
      </c>
      <c r="AW49" s="127"/>
      <c r="AX49" s="130"/>
      <c r="AY49" s="130"/>
      <c r="BT49" s="56">
        <f t="shared" si="29"/>
        <v>-1193281.1655000001</v>
      </c>
      <c r="BU49" s="243">
        <f>O116</f>
        <v>26130835.013999999</v>
      </c>
      <c r="BV49" s="126"/>
      <c r="BW49" s="122"/>
      <c r="BX49" s="122" t="str">
        <f>F68</f>
        <v>1BR-8</v>
      </c>
      <c r="BY49" s="123" t="str">
        <f>D68</f>
        <v>08</v>
      </c>
      <c r="BZ49" s="124">
        <f t="shared" si="45"/>
        <v>60</v>
      </c>
      <c r="CA49" s="124">
        <f t="shared" si="45"/>
        <v>52</v>
      </c>
      <c r="CB49" s="125">
        <f>O68</f>
        <v>25079129.580000002</v>
      </c>
      <c r="CC49" s="125">
        <f t="shared" si="46"/>
        <v>1198755000</v>
      </c>
      <c r="CD49" s="125">
        <f t="shared" si="46"/>
        <v>1351188000</v>
      </c>
      <c r="CE49" s="125">
        <f t="shared" si="46"/>
        <v>1434527000</v>
      </c>
      <c r="CF49" s="125">
        <f t="shared" si="46"/>
        <v>1523005000</v>
      </c>
      <c r="CG49" s="125">
        <f>AN68</f>
        <v>1616941000</v>
      </c>
      <c r="CT49" s="63">
        <f t="shared" si="36"/>
        <v>2882759040</v>
      </c>
      <c r="CU49" s="44">
        <f t="shared" si="41"/>
        <v>32030656</v>
      </c>
      <c r="CX49" s="56">
        <f t="shared" si="42"/>
        <v>2561590800</v>
      </c>
      <c r="CY49" s="44">
        <f t="shared" si="43"/>
        <v>42693180</v>
      </c>
      <c r="CZ49" s="49">
        <f t="shared" si="44"/>
        <v>71155300</v>
      </c>
    </row>
    <row r="50" spans="1:104">
      <c r="A50" s="3">
        <f t="shared" si="37"/>
        <v>11</v>
      </c>
      <c r="B50" s="263">
        <v>2</v>
      </c>
      <c r="C50" s="264" t="s">
        <v>134</v>
      </c>
      <c r="D50" s="265" t="s">
        <v>35</v>
      </c>
      <c r="E50" s="266"/>
      <c r="F50" s="41" t="s">
        <v>42</v>
      </c>
      <c r="G50" s="267">
        <f t="shared" si="4"/>
        <v>78</v>
      </c>
      <c r="H50" s="267">
        <f t="shared" si="5"/>
        <v>66</v>
      </c>
      <c r="I50" s="268">
        <f t="shared" si="6"/>
        <v>26966806</v>
      </c>
      <c r="J50" s="268">
        <f t="shared" si="7"/>
        <v>2</v>
      </c>
      <c r="K50" s="269">
        <f t="shared" si="8"/>
        <v>0.93</v>
      </c>
      <c r="L50" s="270">
        <f t="shared" si="9"/>
        <v>1</v>
      </c>
      <c r="M50" s="271">
        <f t="shared" si="10"/>
        <v>20957247.201545946</v>
      </c>
      <c r="N50" s="271">
        <f t="shared" si="11"/>
        <v>23622166.065575514</v>
      </c>
      <c r="O50" s="271">
        <f t="shared" si="12"/>
        <v>25079129.580000002</v>
      </c>
      <c r="P50" s="271">
        <f t="shared" si="13"/>
        <v>26625955.415960599</v>
      </c>
      <c r="Q50" s="272">
        <f t="shared" si="14"/>
        <v>25079129.580000002</v>
      </c>
      <c r="R50" s="271">
        <f t="shared" si="14"/>
        <v>26625955.415960599</v>
      </c>
      <c r="S50" s="271">
        <f t="shared" si="15"/>
        <v>28268186.084818721</v>
      </c>
      <c r="T50" s="271"/>
      <c r="U50" s="271">
        <f t="shared" si="16"/>
        <v>1383178315.3020325</v>
      </c>
      <c r="V50" s="271">
        <f t="shared" si="17"/>
        <v>1559062960.3279839</v>
      </c>
      <c r="W50" s="271">
        <f t="shared" si="18"/>
        <v>1655222552.2800002</v>
      </c>
      <c r="X50" s="272">
        <f t="shared" si="19"/>
        <v>1757313057.4533994</v>
      </c>
      <c r="Y50" s="272">
        <f t="shared" si="20"/>
        <v>1655222552.2800002</v>
      </c>
      <c r="Z50" s="271">
        <f t="shared" si="21"/>
        <v>1757313057.4533994</v>
      </c>
      <c r="AA50" s="271">
        <f t="shared" si="22"/>
        <v>1865700281.5980356</v>
      </c>
      <c r="AB50" s="271"/>
      <c r="AC50" s="33" t="str">
        <f t="shared" si="23"/>
        <v>BERTAHAP</v>
      </c>
      <c r="AD50" s="273">
        <f t="shared" si="24"/>
        <v>0</v>
      </c>
      <c r="AE50" s="274">
        <v>2</v>
      </c>
      <c r="AF50" s="275"/>
      <c r="AG50" s="271" t="str">
        <f t="shared" si="25"/>
        <v>KR</v>
      </c>
      <c r="AH50" s="275">
        <v>1521497000</v>
      </c>
      <c r="AI50" s="275">
        <v>1714970000</v>
      </c>
      <c r="AJ50" s="275">
        <v>1820745000</v>
      </c>
      <c r="AK50" s="276">
        <v>1933045000</v>
      </c>
      <c r="AL50" s="276">
        <v>1820745000</v>
      </c>
      <c r="AM50" s="275">
        <v>1933045000</v>
      </c>
      <c r="AN50" s="275">
        <v>2052271000</v>
      </c>
      <c r="AO50" s="52">
        <v>1929989700</v>
      </c>
      <c r="AP50" s="43">
        <v>2049027700</v>
      </c>
      <c r="AQ50" s="63">
        <f t="shared" si="26"/>
        <v>1736990730</v>
      </c>
      <c r="AR50" s="63">
        <f t="shared" si="38"/>
        <v>28949845.5</v>
      </c>
      <c r="AS50" s="351">
        <f t="shared" si="39"/>
        <v>36244593.75</v>
      </c>
      <c r="AT50" s="141">
        <f t="shared" si="27"/>
        <v>20490277</v>
      </c>
      <c r="AU50" s="5">
        <f t="shared" si="28"/>
        <v>28949845.5</v>
      </c>
      <c r="AV50" s="5">
        <f t="shared" si="40"/>
        <v>45518625</v>
      </c>
      <c r="AW50" s="127"/>
      <c r="AX50" s="130"/>
      <c r="AY50" s="130"/>
      <c r="BT50" s="56">
        <f t="shared" si="29"/>
        <v>-1732617.2854999974</v>
      </c>
      <c r="BU50" s="244">
        <f>O123</f>
        <v>26680957.856400002</v>
      </c>
      <c r="BV50" s="126"/>
      <c r="BW50" s="122"/>
      <c r="BX50" s="122" t="str">
        <f>F69</f>
        <v>1BR-10</v>
      </c>
      <c r="BY50" s="123">
        <f>D69</f>
        <v>10</v>
      </c>
      <c r="BZ50" s="124">
        <f t="shared" si="45"/>
        <v>74</v>
      </c>
      <c r="CA50" s="124">
        <f t="shared" si="45"/>
        <v>63</v>
      </c>
      <c r="CB50" s="125">
        <f>O69</f>
        <v>25079129.580000002</v>
      </c>
      <c r="CC50" s="125">
        <f t="shared" si="46"/>
        <v>1452338000</v>
      </c>
      <c r="CD50" s="125">
        <f t="shared" si="46"/>
        <v>1637017000</v>
      </c>
      <c r="CE50" s="125">
        <f t="shared" si="46"/>
        <v>1737984000</v>
      </c>
      <c r="CF50" s="125">
        <f t="shared" si="46"/>
        <v>1845179000</v>
      </c>
      <c r="CG50" s="125">
        <f>AN69</f>
        <v>1958986000</v>
      </c>
      <c r="CT50" s="63">
        <f t="shared" si="36"/>
        <v>1844124930</v>
      </c>
      <c r="CU50" s="44">
        <f t="shared" si="41"/>
        <v>20490277</v>
      </c>
      <c r="CX50" s="56">
        <f t="shared" si="42"/>
        <v>1638670500</v>
      </c>
      <c r="CY50" s="44">
        <f t="shared" si="43"/>
        <v>27311175</v>
      </c>
      <c r="CZ50" s="49">
        <f t="shared" si="44"/>
        <v>45518625</v>
      </c>
    </row>
    <row r="51" spans="1:104">
      <c r="A51" s="3">
        <f t="shared" si="37"/>
        <v>12</v>
      </c>
      <c r="B51" s="263">
        <v>3</v>
      </c>
      <c r="C51" s="264" t="s">
        <v>134</v>
      </c>
      <c r="D51" s="265" t="s">
        <v>41</v>
      </c>
      <c r="E51" s="266"/>
      <c r="F51" s="41" t="s">
        <v>45</v>
      </c>
      <c r="G51" s="267">
        <f t="shared" si="4"/>
        <v>60</v>
      </c>
      <c r="H51" s="267">
        <f t="shared" si="5"/>
        <v>52</v>
      </c>
      <c r="I51" s="268">
        <f t="shared" si="6"/>
        <v>26966806</v>
      </c>
      <c r="J51" s="268">
        <f t="shared" si="7"/>
        <v>2</v>
      </c>
      <c r="K51" s="269">
        <f t="shared" si="8"/>
        <v>0.93</v>
      </c>
      <c r="L51" s="270">
        <f t="shared" si="9"/>
        <v>1</v>
      </c>
      <c r="M51" s="271">
        <f t="shared" si="10"/>
        <v>20957247.201545946</v>
      </c>
      <c r="N51" s="271">
        <f t="shared" si="11"/>
        <v>23622166.065575514</v>
      </c>
      <c r="O51" s="271">
        <f t="shared" si="12"/>
        <v>25079129.580000002</v>
      </c>
      <c r="P51" s="271">
        <f t="shared" si="13"/>
        <v>26625955.415960599</v>
      </c>
      <c r="Q51" s="272">
        <f t="shared" si="14"/>
        <v>25079129.580000002</v>
      </c>
      <c r="R51" s="271">
        <f t="shared" si="14"/>
        <v>26625955.415960599</v>
      </c>
      <c r="S51" s="271">
        <f t="shared" si="15"/>
        <v>28268186.084818721</v>
      </c>
      <c r="T51" s="271"/>
      <c r="U51" s="271">
        <f t="shared" si="16"/>
        <v>1089776854.4803891</v>
      </c>
      <c r="V51" s="271">
        <f t="shared" si="17"/>
        <v>1228352635.4099267</v>
      </c>
      <c r="W51" s="271">
        <f t="shared" si="18"/>
        <v>1304114738.1600001</v>
      </c>
      <c r="X51" s="272">
        <f t="shared" si="19"/>
        <v>1384549681.6299512</v>
      </c>
      <c r="Y51" s="272">
        <f t="shared" si="20"/>
        <v>1304114738.1600001</v>
      </c>
      <c r="Z51" s="271">
        <f t="shared" si="21"/>
        <v>1384549681.6299512</v>
      </c>
      <c r="AA51" s="271">
        <f t="shared" si="22"/>
        <v>1469945676.4105735</v>
      </c>
      <c r="AB51" s="271"/>
      <c r="AC51" s="33" t="str">
        <f t="shared" si="23"/>
        <v>BERTAHAP</v>
      </c>
      <c r="AD51" s="273">
        <f t="shared" si="24"/>
        <v>0</v>
      </c>
      <c r="AE51" s="274">
        <v>2</v>
      </c>
      <c r="AF51" s="275"/>
      <c r="AG51" s="271" t="str">
        <f t="shared" si="25"/>
        <v>KR</v>
      </c>
      <c r="AH51" s="275">
        <v>1198755000</v>
      </c>
      <c r="AI51" s="275">
        <v>1351188000</v>
      </c>
      <c r="AJ51" s="275">
        <v>1434527000</v>
      </c>
      <c r="AK51" s="276">
        <v>1523005000</v>
      </c>
      <c r="AL51" s="276">
        <v>1434527000</v>
      </c>
      <c r="AM51" s="275">
        <v>1523005000</v>
      </c>
      <c r="AN51" s="275">
        <v>1616941000</v>
      </c>
      <c r="AO51" s="52">
        <v>1520598620</v>
      </c>
      <c r="AP51" s="43">
        <v>1614385300</v>
      </c>
      <c r="AQ51" s="63">
        <f t="shared" si="26"/>
        <v>1368538758</v>
      </c>
      <c r="AR51" s="63">
        <f t="shared" si="38"/>
        <v>22808979.300000001</v>
      </c>
      <c r="AS51" s="351">
        <f t="shared" si="39"/>
        <v>28556343.75</v>
      </c>
      <c r="AT51" s="141">
        <f t="shared" si="27"/>
        <v>16143853</v>
      </c>
      <c r="AU51" s="5">
        <f t="shared" si="28"/>
        <v>22808979.300000001</v>
      </c>
      <c r="AV51" s="5">
        <f t="shared" si="40"/>
        <v>35863175</v>
      </c>
      <c r="AW51" s="127"/>
      <c r="AX51" s="130"/>
      <c r="AY51" s="130"/>
      <c r="BT51" s="56">
        <f t="shared" si="29"/>
        <v>-1732617.2854999974</v>
      </c>
      <c r="BU51" s="245">
        <f>O126</f>
        <v>25329920.875800002</v>
      </c>
      <c r="BV51" s="126"/>
      <c r="BW51" s="122"/>
      <c r="BX51" s="122" t="str">
        <f>F72</f>
        <v>1BR-20</v>
      </c>
      <c r="BY51" s="123">
        <f>D72</f>
        <v>20</v>
      </c>
      <c r="BZ51" s="124">
        <f>G72</f>
        <v>60</v>
      </c>
      <c r="CA51" s="124">
        <f>H72</f>
        <v>51</v>
      </c>
      <c r="CB51" s="125">
        <f>O72</f>
        <v>25079129.580000002</v>
      </c>
      <c r="CC51" s="125">
        <f>AH72</f>
        <v>1175702000</v>
      </c>
      <c r="CD51" s="125">
        <f>AI72</f>
        <v>1325204000</v>
      </c>
      <c r="CE51" s="125">
        <f>AJ72</f>
        <v>1406940000</v>
      </c>
      <c r="CF51" s="125">
        <f>AK72</f>
        <v>1493717000</v>
      </c>
      <c r="CG51" s="125">
        <f>AN72</f>
        <v>1585846000</v>
      </c>
      <c r="CT51" s="63">
        <f t="shared" si="36"/>
        <v>1452946770</v>
      </c>
      <c r="CU51" s="44">
        <f t="shared" si="41"/>
        <v>16143853</v>
      </c>
      <c r="CX51" s="56">
        <f t="shared" si="42"/>
        <v>1291074300</v>
      </c>
      <c r="CY51" s="44">
        <f t="shared" si="43"/>
        <v>21517905</v>
      </c>
      <c r="CZ51" s="49">
        <f t="shared" si="44"/>
        <v>35863175</v>
      </c>
    </row>
    <row r="52" spans="1:104">
      <c r="A52" s="3">
        <f t="shared" si="37"/>
        <v>13</v>
      </c>
      <c r="B52" s="263">
        <v>4</v>
      </c>
      <c r="C52" s="264" t="s">
        <v>134</v>
      </c>
      <c r="D52" s="265">
        <v>10</v>
      </c>
      <c r="E52" s="266"/>
      <c r="F52" s="41" t="s">
        <v>48</v>
      </c>
      <c r="G52" s="267">
        <f t="shared" si="4"/>
        <v>74</v>
      </c>
      <c r="H52" s="267">
        <f t="shared" si="5"/>
        <v>63</v>
      </c>
      <c r="I52" s="268">
        <f t="shared" si="6"/>
        <v>26966806</v>
      </c>
      <c r="J52" s="268">
        <f t="shared" si="7"/>
        <v>2</v>
      </c>
      <c r="K52" s="269">
        <f t="shared" si="8"/>
        <v>0.93</v>
      </c>
      <c r="L52" s="270">
        <f t="shared" si="9"/>
        <v>1</v>
      </c>
      <c r="M52" s="271">
        <f t="shared" si="10"/>
        <v>20957247.201545946</v>
      </c>
      <c r="N52" s="271">
        <f t="shared" si="11"/>
        <v>23622166.065575514</v>
      </c>
      <c r="O52" s="271">
        <f t="shared" si="12"/>
        <v>25079129.580000002</v>
      </c>
      <c r="P52" s="271">
        <f t="shared" si="13"/>
        <v>26625955.415960599</v>
      </c>
      <c r="Q52" s="272">
        <f t="shared" si="14"/>
        <v>25079129.580000002</v>
      </c>
      <c r="R52" s="271">
        <f t="shared" si="14"/>
        <v>26625955.415960599</v>
      </c>
      <c r="S52" s="271">
        <f t="shared" si="15"/>
        <v>28268186.084818721</v>
      </c>
      <c r="T52" s="271"/>
      <c r="U52" s="271">
        <f t="shared" si="16"/>
        <v>1320306573.6973946</v>
      </c>
      <c r="V52" s="271">
        <f t="shared" si="17"/>
        <v>1488196462.1312573</v>
      </c>
      <c r="W52" s="271">
        <f t="shared" si="18"/>
        <v>1579985163.5400002</v>
      </c>
      <c r="X52" s="272">
        <f t="shared" si="19"/>
        <v>1677435191.2055178</v>
      </c>
      <c r="Y52" s="272">
        <f t="shared" si="20"/>
        <v>1579985163.5400002</v>
      </c>
      <c r="Z52" s="271">
        <f t="shared" si="21"/>
        <v>1677435191.2055178</v>
      </c>
      <c r="AA52" s="271">
        <f t="shared" si="22"/>
        <v>1780895723.3435793</v>
      </c>
      <c r="AB52" s="271"/>
      <c r="AC52" s="33" t="str">
        <f t="shared" si="23"/>
        <v>BERTAHAP</v>
      </c>
      <c r="AD52" s="273">
        <f t="shared" si="24"/>
        <v>0</v>
      </c>
      <c r="AE52" s="274">
        <v>2</v>
      </c>
      <c r="AF52" s="275"/>
      <c r="AG52" s="271" t="str">
        <f t="shared" si="25"/>
        <v>KR</v>
      </c>
      <c r="AH52" s="275">
        <v>1452338000</v>
      </c>
      <c r="AI52" s="275">
        <v>1637017000</v>
      </c>
      <c r="AJ52" s="275">
        <v>1737984000</v>
      </c>
      <c r="AK52" s="276">
        <v>1845179000</v>
      </c>
      <c r="AL52" s="276">
        <v>1737984000</v>
      </c>
      <c r="AM52" s="275">
        <v>1845179000</v>
      </c>
      <c r="AN52" s="275">
        <v>1958986000</v>
      </c>
      <c r="AO52" s="52">
        <v>1842263040</v>
      </c>
      <c r="AP52" s="43">
        <v>1955889740</v>
      </c>
      <c r="AQ52" s="63">
        <f t="shared" si="26"/>
        <v>1658036736</v>
      </c>
      <c r="AR52" s="63">
        <f t="shared" si="38"/>
        <v>27633945.600000005</v>
      </c>
      <c r="AS52" s="351">
        <f t="shared" si="39"/>
        <v>34597106.25</v>
      </c>
      <c r="AT52" s="141">
        <f t="shared" si="27"/>
        <v>19558897.400000002</v>
      </c>
      <c r="AU52" s="5">
        <f t="shared" si="28"/>
        <v>27633945.600000005</v>
      </c>
      <c r="AV52" s="5">
        <f t="shared" si="40"/>
        <v>43449600</v>
      </c>
      <c r="AW52" s="127"/>
      <c r="AX52" s="130"/>
      <c r="AY52" s="130"/>
      <c r="BT52" s="56">
        <f t="shared" si="29"/>
        <v>-1732617.2854999974</v>
      </c>
      <c r="BU52" s="246">
        <f>O171</f>
        <v>26419379.838199999</v>
      </c>
      <c r="BV52" s="126">
        <v>4</v>
      </c>
      <c r="BW52" s="122" t="s">
        <v>150</v>
      </c>
      <c r="BX52" s="122" t="str">
        <f>F83</f>
        <v>1BR-6</v>
      </c>
      <c r="BY52" s="123" t="str">
        <f>D83</f>
        <v>06</v>
      </c>
      <c r="BZ52" s="124">
        <f t="shared" ref="BZ52:CA55" si="47">G83</f>
        <v>78</v>
      </c>
      <c r="CA52" s="124">
        <f t="shared" si="47"/>
        <v>66</v>
      </c>
      <c r="CB52" s="125">
        <f>O83</f>
        <v>25079129.580000002</v>
      </c>
      <c r="CC52" s="125">
        <f t="shared" ref="CC52:CF55" si="48">AH83</f>
        <v>1521497000</v>
      </c>
      <c r="CD52" s="125">
        <f t="shared" si="48"/>
        <v>1714970000</v>
      </c>
      <c r="CE52" s="125">
        <f t="shared" si="48"/>
        <v>1820745000</v>
      </c>
      <c r="CF52" s="125">
        <f t="shared" si="48"/>
        <v>1933045000</v>
      </c>
      <c r="CG52" s="125">
        <f>AN83</f>
        <v>2052271000</v>
      </c>
      <c r="CH52" s="2">
        <v>12</v>
      </c>
      <c r="CT52" s="63">
        <f t="shared" si="36"/>
        <v>1760300766</v>
      </c>
      <c r="CU52" s="44">
        <f t="shared" si="41"/>
        <v>19558897.400000002</v>
      </c>
      <c r="CX52" s="56">
        <f t="shared" si="42"/>
        <v>1564185600</v>
      </c>
      <c r="CY52" s="44">
        <f t="shared" si="43"/>
        <v>26069760</v>
      </c>
      <c r="CZ52" s="49">
        <f t="shared" si="44"/>
        <v>43449600</v>
      </c>
    </row>
    <row r="53" spans="1:104">
      <c r="A53" s="3">
        <f t="shared" si="37"/>
        <v>14</v>
      </c>
      <c r="B53" s="263">
        <v>5</v>
      </c>
      <c r="C53" s="264" t="s">
        <v>134</v>
      </c>
      <c r="D53" s="299">
        <v>12</v>
      </c>
      <c r="E53" s="266"/>
      <c r="F53" s="41" t="s">
        <v>50</v>
      </c>
      <c r="G53" s="267">
        <f t="shared" si="4"/>
        <v>67</v>
      </c>
      <c r="H53" s="267">
        <f t="shared" si="5"/>
        <v>57</v>
      </c>
      <c r="I53" s="268">
        <f t="shared" si="6"/>
        <v>26966806</v>
      </c>
      <c r="J53" s="268">
        <f t="shared" si="7"/>
        <v>2</v>
      </c>
      <c r="K53" s="269">
        <f t="shared" si="8"/>
        <v>0.93</v>
      </c>
      <c r="L53" s="270">
        <f t="shared" si="9"/>
        <v>1</v>
      </c>
      <c r="M53" s="271">
        <f t="shared" si="10"/>
        <v>20957247.201545946</v>
      </c>
      <c r="N53" s="271">
        <f t="shared" si="11"/>
        <v>23622166.065575514</v>
      </c>
      <c r="O53" s="271">
        <f t="shared" si="12"/>
        <v>25079129.580000002</v>
      </c>
      <c r="P53" s="271">
        <f t="shared" si="13"/>
        <v>26625955.415960599</v>
      </c>
      <c r="Q53" s="272">
        <f t="shared" si="14"/>
        <v>25079129.580000002</v>
      </c>
      <c r="R53" s="271">
        <f t="shared" si="14"/>
        <v>26625955.415960599</v>
      </c>
      <c r="S53" s="271">
        <f t="shared" si="15"/>
        <v>28268186.084818721</v>
      </c>
      <c r="T53" s="271"/>
      <c r="U53" s="271">
        <f t="shared" si="16"/>
        <v>1194563090.4881189</v>
      </c>
      <c r="V53" s="271">
        <f t="shared" si="17"/>
        <v>1346463465.7378044</v>
      </c>
      <c r="W53" s="271">
        <f t="shared" si="18"/>
        <v>1429510386.0600002</v>
      </c>
      <c r="X53" s="272">
        <f t="shared" si="19"/>
        <v>1517679458.7097542</v>
      </c>
      <c r="Y53" s="272">
        <f t="shared" si="20"/>
        <v>1429510386.0600002</v>
      </c>
      <c r="Z53" s="271">
        <f t="shared" si="21"/>
        <v>1517679458.7097542</v>
      </c>
      <c r="AA53" s="271">
        <f t="shared" si="22"/>
        <v>1611286606.8346672</v>
      </c>
      <c r="AB53" s="271"/>
      <c r="AC53" s="33" t="str">
        <f t="shared" si="23"/>
        <v>BERTAHAP</v>
      </c>
      <c r="AD53" s="273">
        <f t="shared" si="24"/>
        <v>0</v>
      </c>
      <c r="AE53" s="274">
        <v>2</v>
      </c>
      <c r="AF53" s="275"/>
      <c r="AG53" s="271" t="str">
        <f t="shared" si="25"/>
        <v>KR</v>
      </c>
      <c r="AH53" s="275">
        <v>1314020000</v>
      </c>
      <c r="AI53" s="275">
        <v>1481110000</v>
      </c>
      <c r="AJ53" s="275">
        <v>1572462000</v>
      </c>
      <c r="AK53" s="276">
        <v>1669448000</v>
      </c>
      <c r="AL53" s="276">
        <v>1572462000</v>
      </c>
      <c r="AM53" s="275">
        <v>1669448000</v>
      </c>
      <c r="AN53" s="275">
        <v>1772416000</v>
      </c>
      <c r="AO53" s="52">
        <v>1666809720</v>
      </c>
      <c r="AP53" s="43">
        <v>1769614880</v>
      </c>
      <c r="AQ53" s="63">
        <f t="shared" si="26"/>
        <v>1500128748</v>
      </c>
      <c r="AR53" s="63">
        <f t="shared" si="38"/>
        <v>25002145.800000001</v>
      </c>
      <c r="AS53" s="351">
        <f t="shared" si="39"/>
        <v>31302150</v>
      </c>
      <c r="AT53" s="141">
        <f t="shared" si="27"/>
        <v>17696148.800000001</v>
      </c>
      <c r="AU53" s="5">
        <f t="shared" si="28"/>
        <v>25002145.800000001</v>
      </c>
      <c r="AV53" s="5">
        <f t="shared" si="40"/>
        <v>39311550</v>
      </c>
      <c r="AW53" s="127"/>
      <c r="AX53" s="130"/>
      <c r="AY53" s="130"/>
      <c r="BT53" s="56">
        <f t="shared" si="29"/>
        <v>-1732617.2854999974</v>
      </c>
      <c r="BU53" s="133">
        <f>O179</f>
        <v>25580712.171600003</v>
      </c>
      <c r="BV53" s="126"/>
      <c r="BW53" s="122"/>
      <c r="BX53" s="122" t="str">
        <f>F84</f>
        <v>1BR-8</v>
      </c>
      <c r="BY53" s="123" t="str">
        <f>D84</f>
        <v>08</v>
      </c>
      <c r="BZ53" s="124">
        <f t="shared" si="47"/>
        <v>60</v>
      </c>
      <c r="CA53" s="124">
        <f t="shared" si="47"/>
        <v>52</v>
      </c>
      <c r="CB53" s="125">
        <f>O84</f>
        <v>25079129.580000002</v>
      </c>
      <c r="CC53" s="125">
        <f t="shared" si="48"/>
        <v>1198755000</v>
      </c>
      <c r="CD53" s="125">
        <f t="shared" si="48"/>
        <v>1351188000</v>
      </c>
      <c r="CE53" s="125">
        <f t="shared" si="48"/>
        <v>1434527000</v>
      </c>
      <c r="CF53" s="125">
        <f t="shared" si="48"/>
        <v>1523005000</v>
      </c>
      <c r="CG53" s="125">
        <f>AN84</f>
        <v>1616941000</v>
      </c>
      <c r="CT53" s="63">
        <f t="shared" si="36"/>
        <v>1592653392</v>
      </c>
      <c r="CU53" s="44">
        <f t="shared" si="41"/>
        <v>17696148.800000001</v>
      </c>
      <c r="CX53" s="56">
        <f t="shared" si="42"/>
        <v>1415215800</v>
      </c>
      <c r="CY53" s="44">
        <f t="shared" si="43"/>
        <v>23586930</v>
      </c>
      <c r="CZ53" s="49">
        <f t="shared" si="44"/>
        <v>39311550</v>
      </c>
    </row>
    <row r="54" spans="1:104">
      <c r="A54" s="3">
        <f t="shared" si="37"/>
        <v>15</v>
      </c>
      <c r="B54" s="263">
        <v>6</v>
      </c>
      <c r="C54" s="264" t="s">
        <v>134</v>
      </c>
      <c r="D54" s="265">
        <v>16</v>
      </c>
      <c r="E54" s="266"/>
      <c r="F54" s="41" t="s">
        <v>52</v>
      </c>
      <c r="G54" s="267">
        <f t="shared" si="4"/>
        <v>71</v>
      </c>
      <c r="H54" s="267">
        <f t="shared" si="5"/>
        <v>63</v>
      </c>
      <c r="I54" s="268">
        <f t="shared" si="6"/>
        <v>26966806</v>
      </c>
      <c r="J54" s="268">
        <f t="shared" si="7"/>
        <v>2</v>
      </c>
      <c r="K54" s="269">
        <f t="shared" si="8"/>
        <v>0.93</v>
      </c>
      <c r="L54" s="270">
        <f t="shared" si="9"/>
        <v>1</v>
      </c>
      <c r="M54" s="271">
        <f t="shared" si="10"/>
        <v>20957247.201545946</v>
      </c>
      <c r="N54" s="271">
        <f t="shared" si="11"/>
        <v>23622166.065575514</v>
      </c>
      <c r="O54" s="271">
        <f t="shared" si="12"/>
        <v>25079129.580000002</v>
      </c>
      <c r="P54" s="271">
        <f t="shared" si="13"/>
        <v>26625955.415960599</v>
      </c>
      <c r="Q54" s="272">
        <f t="shared" si="14"/>
        <v>25079129.580000002</v>
      </c>
      <c r="R54" s="271">
        <f t="shared" si="14"/>
        <v>26625955.415960599</v>
      </c>
      <c r="S54" s="271">
        <f t="shared" si="15"/>
        <v>28268186.084818721</v>
      </c>
      <c r="T54" s="271"/>
      <c r="U54" s="271">
        <f t="shared" si="16"/>
        <v>1320306573.6973946</v>
      </c>
      <c r="V54" s="271">
        <f t="shared" si="17"/>
        <v>1488196462.1312573</v>
      </c>
      <c r="W54" s="271">
        <f t="shared" si="18"/>
        <v>1579985163.5400002</v>
      </c>
      <c r="X54" s="272">
        <f t="shared" si="19"/>
        <v>1677435191.2055178</v>
      </c>
      <c r="Y54" s="272">
        <f t="shared" si="20"/>
        <v>1579985163.5400002</v>
      </c>
      <c r="Z54" s="271">
        <f t="shared" si="21"/>
        <v>1677435191.2055178</v>
      </c>
      <c r="AA54" s="271">
        <f t="shared" si="22"/>
        <v>1780895723.3435793</v>
      </c>
      <c r="AB54" s="271"/>
      <c r="AC54" s="33" t="str">
        <f t="shared" si="23"/>
        <v>BERTAHAP</v>
      </c>
      <c r="AD54" s="273">
        <f t="shared" si="24"/>
        <v>0</v>
      </c>
      <c r="AE54" s="274">
        <v>2</v>
      </c>
      <c r="AF54" s="275"/>
      <c r="AG54" s="271" t="str">
        <f t="shared" si="25"/>
        <v>KR</v>
      </c>
      <c r="AH54" s="275">
        <v>1452338000</v>
      </c>
      <c r="AI54" s="275">
        <v>1637017000</v>
      </c>
      <c r="AJ54" s="275">
        <v>1737984000</v>
      </c>
      <c r="AK54" s="276">
        <v>1845179000</v>
      </c>
      <c r="AL54" s="276">
        <v>1737984000</v>
      </c>
      <c r="AM54" s="275">
        <v>1845179000</v>
      </c>
      <c r="AN54" s="275">
        <v>1958986000</v>
      </c>
      <c r="AO54" s="52">
        <v>1842263040</v>
      </c>
      <c r="AP54" s="43">
        <v>1955889740</v>
      </c>
      <c r="AQ54" s="63">
        <f t="shared" si="26"/>
        <v>1658036736</v>
      </c>
      <c r="AR54" s="63">
        <f t="shared" si="38"/>
        <v>27633945.600000005</v>
      </c>
      <c r="AS54" s="351">
        <f t="shared" si="39"/>
        <v>34597106.25</v>
      </c>
      <c r="AT54" s="141">
        <f t="shared" si="27"/>
        <v>19558897.400000002</v>
      </c>
      <c r="AU54" s="5">
        <f t="shared" si="28"/>
        <v>27633945.600000005</v>
      </c>
      <c r="AV54" s="5">
        <f t="shared" si="40"/>
        <v>43449600</v>
      </c>
      <c r="AW54" s="127"/>
      <c r="AX54" s="130"/>
      <c r="AY54" s="130"/>
      <c r="BT54" s="56">
        <f t="shared" si="29"/>
        <v>-1732617.2854999974</v>
      </c>
      <c r="BU54" s="247">
        <f>O180</f>
        <v>26680957.856400002</v>
      </c>
      <c r="BV54" s="126"/>
      <c r="BW54" s="131"/>
      <c r="BX54" s="122" t="str">
        <f>F85</f>
        <v>1BR-10</v>
      </c>
      <c r="BY54" s="123">
        <f>D85</f>
        <v>10</v>
      </c>
      <c r="BZ54" s="124">
        <f t="shared" si="47"/>
        <v>74</v>
      </c>
      <c r="CA54" s="124">
        <f t="shared" si="47"/>
        <v>63</v>
      </c>
      <c r="CB54" s="125">
        <f>O85</f>
        <v>25079129.580000002</v>
      </c>
      <c r="CC54" s="125">
        <f t="shared" si="48"/>
        <v>1452338000</v>
      </c>
      <c r="CD54" s="125">
        <f t="shared" si="48"/>
        <v>1637017000</v>
      </c>
      <c r="CE54" s="125">
        <f t="shared" si="48"/>
        <v>1737984000</v>
      </c>
      <c r="CF54" s="125">
        <f t="shared" si="48"/>
        <v>1845179000</v>
      </c>
      <c r="CG54" s="125">
        <f>AN85</f>
        <v>1958986000</v>
      </c>
      <c r="CT54" s="63">
        <f t="shared" si="36"/>
        <v>1760300766</v>
      </c>
      <c r="CU54" s="44">
        <f t="shared" si="41"/>
        <v>19558897.400000002</v>
      </c>
      <c r="CX54" s="56">
        <f t="shared" si="42"/>
        <v>1564185600</v>
      </c>
      <c r="CY54" s="44">
        <f t="shared" si="43"/>
        <v>26069760</v>
      </c>
      <c r="CZ54" s="49">
        <f t="shared" si="44"/>
        <v>43449600</v>
      </c>
    </row>
    <row r="55" spans="1:104">
      <c r="A55" s="3">
        <f t="shared" si="37"/>
        <v>16</v>
      </c>
      <c r="B55" s="263">
        <v>7</v>
      </c>
      <c r="C55" s="264" t="s">
        <v>134</v>
      </c>
      <c r="D55" s="299">
        <v>18</v>
      </c>
      <c r="E55" s="266"/>
      <c r="F55" s="41" t="s">
        <v>54</v>
      </c>
      <c r="G55" s="267">
        <f t="shared" si="4"/>
        <v>97</v>
      </c>
      <c r="H55" s="267">
        <f t="shared" si="5"/>
        <v>85</v>
      </c>
      <c r="I55" s="268">
        <f t="shared" si="6"/>
        <v>26966806</v>
      </c>
      <c r="J55" s="268">
        <f t="shared" si="7"/>
        <v>2</v>
      </c>
      <c r="K55" s="269">
        <f t="shared" si="8"/>
        <v>0.93</v>
      </c>
      <c r="L55" s="270">
        <f t="shared" si="9"/>
        <v>1</v>
      </c>
      <c r="M55" s="271">
        <f t="shared" si="10"/>
        <v>20957247.201545946</v>
      </c>
      <c r="N55" s="271">
        <f t="shared" si="11"/>
        <v>23622166.065575514</v>
      </c>
      <c r="O55" s="271">
        <f t="shared" si="12"/>
        <v>25079129.580000002</v>
      </c>
      <c r="P55" s="271">
        <f t="shared" si="13"/>
        <v>26625955.415960599</v>
      </c>
      <c r="Q55" s="272">
        <f t="shared" si="14"/>
        <v>25079129.580000002</v>
      </c>
      <c r="R55" s="271">
        <f t="shared" si="14"/>
        <v>26625955.415960599</v>
      </c>
      <c r="S55" s="271">
        <f t="shared" si="15"/>
        <v>28268186.084818721</v>
      </c>
      <c r="T55" s="271"/>
      <c r="U55" s="271">
        <f t="shared" si="16"/>
        <v>1781366012.1314054</v>
      </c>
      <c r="V55" s="271">
        <f t="shared" si="17"/>
        <v>2007884115.5739186</v>
      </c>
      <c r="W55" s="271">
        <f t="shared" si="18"/>
        <v>2131726014.3000002</v>
      </c>
      <c r="X55" s="272">
        <f t="shared" si="19"/>
        <v>2263206210.3566508</v>
      </c>
      <c r="Y55" s="272">
        <f t="shared" si="20"/>
        <v>2131726014.3000002</v>
      </c>
      <c r="Z55" s="271">
        <f t="shared" si="21"/>
        <v>2263206210.3566508</v>
      </c>
      <c r="AA55" s="271">
        <f t="shared" si="22"/>
        <v>2402795817.2095914</v>
      </c>
      <c r="AB55" s="271"/>
      <c r="AC55" s="33" t="str">
        <f t="shared" si="23"/>
        <v>BERTAHAP</v>
      </c>
      <c r="AD55" s="273">
        <f t="shared" si="24"/>
        <v>0</v>
      </c>
      <c r="AE55" s="274">
        <v>2</v>
      </c>
      <c r="AF55" s="275"/>
      <c r="AG55" s="271" t="str">
        <f t="shared" si="25"/>
        <v>KR</v>
      </c>
      <c r="AH55" s="275">
        <v>1959503000</v>
      </c>
      <c r="AI55" s="275">
        <v>2208673000</v>
      </c>
      <c r="AJ55" s="275">
        <v>2344899000</v>
      </c>
      <c r="AK55" s="276">
        <v>2489527000</v>
      </c>
      <c r="AL55" s="276">
        <v>2344899000</v>
      </c>
      <c r="AM55" s="275">
        <v>2489527000</v>
      </c>
      <c r="AN55" s="275">
        <v>2643076000</v>
      </c>
      <c r="AO55" s="52">
        <v>2485592940</v>
      </c>
      <c r="AP55" s="43">
        <v>2638898620</v>
      </c>
      <c r="AQ55" s="63">
        <f t="shared" si="26"/>
        <v>2237033646</v>
      </c>
      <c r="AR55" s="63">
        <f t="shared" si="38"/>
        <v>37283894.100000001</v>
      </c>
      <c r="AS55" s="351">
        <f t="shared" si="39"/>
        <v>46678631.25</v>
      </c>
      <c r="AT55" s="141">
        <f t="shared" si="27"/>
        <v>26388986.200000003</v>
      </c>
      <c r="AU55" s="5">
        <f t="shared" si="28"/>
        <v>37283894.100000001</v>
      </c>
      <c r="AV55" s="5">
        <f t="shared" si="40"/>
        <v>58622475</v>
      </c>
      <c r="AW55" s="127"/>
      <c r="AX55" s="130"/>
      <c r="AY55" s="130"/>
      <c r="BT55" s="56">
        <f t="shared" si="29"/>
        <v>-1732617.2854999974</v>
      </c>
      <c r="BU55" s="137">
        <f>O188</f>
        <v>26942535.874600001</v>
      </c>
      <c r="BV55" s="126"/>
      <c r="BW55" s="122"/>
      <c r="BX55" s="122" t="str">
        <f>F86</f>
        <v>1BR-12</v>
      </c>
      <c r="BY55" s="123">
        <f>D86</f>
        <v>12</v>
      </c>
      <c r="BZ55" s="124">
        <f t="shared" si="47"/>
        <v>67</v>
      </c>
      <c r="CA55" s="124">
        <f t="shared" si="47"/>
        <v>57</v>
      </c>
      <c r="CB55" s="125">
        <f>O86</f>
        <v>25079129.580000002</v>
      </c>
      <c r="CC55" s="125">
        <f t="shared" si="48"/>
        <v>1314020000</v>
      </c>
      <c r="CD55" s="125">
        <f t="shared" si="48"/>
        <v>1481110000</v>
      </c>
      <c r="CE55" s="125">
        <f t="shared" si="48"/>
        <v>1572462000</v>
      </c>
      <c r="CF55" s="125">
        <f t="shared" si="48"/>
        <v>1669448000</v>
      </c>
      <c r="CG55" s="125">
        <f>AN86</f>
        <v>1772416000</v>
      </c>
      <c r="CT55" s="63">
        <f t="shared" si="36"/>
        <v>2375008758</v>
      </c>
      <c r="CU55" s="44">
        <f t="shared" si="41"/>
        <v>26388986.200000003</v>
      </c>
      <c r="CX55" s="56">
        <f t="shared" si="42"/>
        <v>2110409100</v>
      </c>
      <c r="CY55" s="44">
        <f t="shared" si="43"/>
        <v>35173485</v>
      </c>
      <c r="CZ55" s="49">
        <f t="shared" si="44"/>
        <v>58622475</v>
      </c>
    </row>
    <row r="56" spans="1:104">
      <c r="A56" s="3">
        <f t="shared" si="37"/>
        <v>17</v>
      </c>
      <c r="B56" s="263">
        <v>8</v>
      </c>
      <c r="C56" s="264" t="s">
        <v>134</v>
      </c>
      <c r="D56" s="299">
        <v>20</v>
      </c>
      <c r="E56" s="266"/>
      <c r="F56" s="41" t="s">
        <v>70</v>
      </c>
      <c r="G56" s="267">
        <f t="shared" si="4"/>
        <v>60</v>
      </c>
      <c r="H56" s="267">
        <f t="shared" si="5"/>
        <v>51</v>
      </c>
      <c r="I56" s="268">
        <f t="shared" si="6"/>
        <v>26966806</v>
      </c>
      <c r="J56" s="268">
        <f t="shared" si="7"/>
        <v>2</v>
      </c>
      <c r="K56" s="269">
        <f t="shared" si="8"/>
        <v>0.93</v>
      </c>
      <c r="L56" s="270">
        <f t="shared" si="9"/>
        <v>1</v>
      </c>
      <c r="M56" s="271">
        <f t="shared" si="10"/>
        <v>20957247.201545946</v>
      </c>
      <c r="N56" s="271">
        <f t="shared" si="11"/>
        <v>23622166.065575514</v>
      </c>
      <c r="O56" s="271">
        <f t="shared" si="12"/>
        <v>25079129.580000002</v>
      </c>
      <c r="P56" s="271">
        <f t="shared" si="13"/>
        <v>26625955.415960599</v>
      </c>
      <c r="Q56" s="272">
        <f t="shared" si="14"/>
        <v>25079129.580000002</v>
      </c>
      <c r="R56" s="271">
        <f t="shared" si="14"/>
        <v>26625955.415960599</v>
      </c>
      <c r="S56" s="271">
        <f t="shared" si="15"/>
        <v>28268186.084818721</v>
      </c>
      <c r="T56" s="271"/>
      <c r="U56" s="271">
        <f t="shared" si="16"/>
        <v>1068819607.2788433</v>
      </c>
      <c r="V56" s="271">
        <f t="shared" si="17"/>
        <v>1204730469.3443513</v>
      </c>
      <c r="W56" s="271">
        <f t="shared" si="18"/>
        <v>1279035608.5800002</v>
      </c>
      <c r="X56" s="272">
        <f t="shared" si="19"/>
        <v>1357923726.2139904</v>
      </c>
      <c r="Y56" s="272">
        <f t="shared" si="20"/>
        <v>1279035608.5800002</v>
      </c>
      <c r="Z56" s="271">
        <f t="shared" si="21"/>
        <v>1357923726.2139904</v>
      </c>
      <c r="AA56" s="271">
        <f t="shared" si="22"/>
        <v>1441677490.3257546</v>
      </c>
      <c r="AB56" s="271"/>
      <c r="AC56" s="33" t="str">
        <f t="shared" si="23"/>
        <v>BERTAHAP</v>
      </c>
      <c r="AD56" s="273">
        <f t="shared" si="24"/>
        <v>0</v>
      </c>
      <c r="AE56" s="274">
        <v>2</v>
      </c>
      <c r="AF56" s="275"/>
      <c r="AG56" s="271" t="str">
        <f t="shared" si="25"/>
        <v>KR</v>
      </c>
      <c r="AH56" s="275">
        <v>1175702000</v>
      </c>
      <c r="AI56" s="275">
        <v>1325204000</v>
      </c>
      <c r="AJ56" s="275">
        <v>1406940000</v>
      </c>
      <c r="AK56" s="276">
        <v>1493717000</v>
      </c>
      <c r="AL56" s="276">
        <v>1406940000</v>
      </c>
      <c r="AM56" s="275">
        <v>1493717000</v>
      </c>
      <c r="AN56" s="275">
        <v>1585846000</v>
      </c>
      <c r="AO56" s="52">
        <v>1491356400</v>
      </c>
      <c r="AP56" s="43">
        <v>1583340020</v>
      </c>
      <c r="AQ56" s="63">
        <f t="shared" si="26"/>
        <v>1342220760</v>
      </c>
      <c r="AR56" s="63">
        <f t="shared" si="38"/>
        <v>22370346</v>
      </c>
      <c r="AS56" s="351">
        <f t="shared" si="39"/>
        <v>28007193.75</v>
      </c>
      <c r="AT56" s="141">
        <f t="shared" si="27"/>
        <v>15833400.200000001</v>
      </c>
      <c r="AU56" s="5">
        <f t="shared" si="28"/>
        <v>22370346</v>
      </c>
      <c r="AV56" s="5">
        <f t="shared" si="40"/>
        <v>35173500</v>
      </c>
      <c r="AW56" s="127"/>
      <c r="AX56" s="130"/>
      <c r="AY56" s="130"/>
      <c r="BT56" s="56">
        <f t="shared" si="29"/>
        <v>-1732617.2854999974</v>
      </c>
      <c r="BU56" s="75">
        <f>O189</f>
        <v>25580712.171600003</v>
      </c>
      <c r="BV56" s="126"/>
      <c r="BW56" s="122"/>
      <c r="BX56" s="122" t="str">
        <f>F88</f>
        <v>2BR-18</v>
      </c>
      <c r="BY56" s="123">
        <f>D88</f>
        <v>18</v>
      </c>
      <c r="BZ56" s="124">
        <f>G88</f>
        <v>97</v>
      </c>
      <c r="CA56" s="124">
        <f>H88</f>
        <v>85</v>
      </c>
      <c r="CB56" s="125">
        <f>O88</f>
        <v>25079129.580000002</v>
      </c>
      <c r="CC56" s="125">
        <f t="shared" ref="CC56:CF57" si="49">AH88</f>
        <v>1959503000</v>
      </c>
      <c r="CD56" s="125">
        <f t="shared" si="49"/>
        <v>2208673000</v>
      </c>
      <c r="CE56" s="125">
        <f t="shared" si="49"/>
        <v>2344899000</v>
      </c>
      <c r="CF56" s="125">
        <f t="shared" si="49"/>
        <v>2489527000</v>
      </c>
      <c r="CG56" s="125">
        <f>AN88</f>
        <v>2643076000</v>
      </c>
      <c r="CT56" s="63">
        <f t="shared" si="36"/>
        <v>1425006018</v>
      </c>
      <c r="CU56" s="44">
        <f t="shared" si="41"/>
        <v>15833400.200000001</v>
      </c>
      <c r="CX56" s="56">
        <f t="shared" si="42"/>
        <v>1266246000</v>
      </c>
      <c r="CY56" s="44">
        <f t="shared" si="43"/>
        <v>21104100</v>
      </c>
      <c r="CZ56" s="49">
        <f t="shared" si="44"/>
        <v>35173500</v>
      </c>
    </row>
    <row r="57" spans="1:104">
      <c r="A57" s="3">
        <f t="shared" si="37"/>
        <v>18</v>
      </c>
      <c r="B57" s="263">
        <v>9</v>
      </c>
      <c r="C57" s="264" t="s">
        <v>134</v>
      </c>
      <c r="D57" s="299">
        <v>22</v>
      </c>
      <c r="E57" s="266"/>
      <c r="F57" s="41" t="s">
        <v>89</v>
      </c>
      <c r="G57" s="267">
        <f t="shared" si="4"/>
        <v>81</v>
      </c>
      <c r="H57" s="267">
        <f t="shared" si="5"/>
        <v>70</v>
      </c>
      <c r="I57" s="268">
        <f t="shared" si="6"/>
        <v>26966806</v>
      </c>
      <c r="J57" s="268">
        <f t="shared" si="7"/>
        <v>4</v>
      </c>
      <c r="K57" s="269">
        <f t="shared" si="8"/>
        <v>0.97</v>
      </c>
      <c r="L57" s="270">
        <f t="shared" si="9"/>
        <v>1</v>
      </c>
      <c r="M57" s="271">
        <f t="shared" si="10"/>
        <v>21858634.177956525</v>
      </c>
      <c r="N57" s="271">
        <f t="shared" si="11"/>
        <v>24638173.208180912</v>
      </c>
      <c r="O57" s="271">
        <f t="shared" si="12"/>
        <v>26157801.82</v>
      </c>
      <c r="P57" s="271">
        <f t="shared" si="13"/>
        <v>27771157.799442772</v>
      </c>
      <c r="Q57" s="272">
        <f t="shared" si="14"/>
        <v>26157801.82</v>
      </c>
      <c r="R57" s="271">
        <f t="shared" si="14"/>
        <v>27771157.799442772</v>
      </c>
      <c r="S57" s="271">
        <f t="shared" si="15"/>
        <v>29484022.045456085</v>
      </c>
      <c r="T57" s="271"/>
      <c r="U57" s="271">
        <f t="shared" si="16"/>
        <v>1530104392.4569569</v>
      </c>
      <c r="V57" s="271">
        <f t="shared" si="17"/>
        <v>1724672124.5726638</v>
      </c>
      <c r="W57" s="271">
        <f t="shared" si="18"/>
        <v>1831046127.4000001</v>
      </c>
      <c r="X57" s="272">
        <f t="shared" si="19"/>
        <v>1943981045.960994</v>
      </c>
      <c r="Y57" s="272">
        <f t="shared" si="20"/>
        <v>1831046127.4000001</v>
      </c>
      <c r="Z57" s="271">
        <f t="shared" si="21"/>
        <v>1943981045.960994</v>
      </c>
      <c r="AA57" s="271">
        <f t="shared" si="22"/>
        <v>2063881543.181926</v>
      </c>
      <c r="AB57" s="271"/>
      <c r="AC57" s="33" t="str">
        <f t="shared" si="23"/>
        <v>BERTAHAP</v>
      </c>
      <c r="AD57" s="273">
        <f t="shared" si="24"/>
        <v>0</v>
      </c>
      <c r="AE57" s="274">
        <v>2</v>
      </c>
      <c r="AF57" s="275"/>
      <c r="AG57" s="271" t="str">
        <f t="shared" si="25"/>
        <v>KR</v>
      </c>
      <c r="AH57" s="275">
        <v>1683115000</v>
      </c>
      <c r="AI57" s="275">
        <v>1897140000</v>
      </c>
      <c r="AJ57" s="275">
        <v>2014151000</v>
      </c>
      <c r="AK57" s="276">
        <v>2138380000</v>
      </c>
      <c r="AL57" s="276">
        <v>2014151000</v>
      </c>
      <c r="AM57" s="275">
        <v>2138380000</v>
      </c>
      <c r="AN57" s="275">
        <v>2270270000</v>
      </c>
      <c r="AO57" s="52">
        <v>2135000060</v>
      </c>
      <c r="AP57" s="43">
        <v>2266682800</v>
      </c>
      <c r="AQ57" s="63">
        <f t="shared" si="26"/>
        <v>1921500054</v>
      </c>
      <c r="AR57" s="63">
        <f t="shared" si="38"/>
        <v>32025000.900000002</v>
      </c>
      <c r="AS57" s="351">
        <f t="shared" si="39"/>
        <v>40094625</v>
      </c>
      <c r="AT57" s="141">
        <f t="shared" si="27"/>
        <v>22666828</v>
      </c>
      <c r="AU57" s="5">
        <f t="shared" si="28"/>
        <v>32025000.900000002</v>
      </c>
      <c r="AV57" s="5">
        <f t="shared" si="40"/>
        <v>50353775</v>
      </c>
      <c r="AW57" s="127"/>
      <c r="AX57" s="130"/>
      <c r="AY57" s="130"/>
      <c r="BT57" s="56">
        <f t="shared" si="29"/>
        <v>-653945.04549999908</v>
      </c>
      <c r="BU57" s="136">
        <f>O205</f>
        <v>26130835.013999999</v>
      </c>
      <c r="BV57" s="126"/>
      <c r="BW57" s="122"/>
      <c r="BX57" s="122" t="str">
        <f>F89</f>
        <v>1BR-20</v>
      </c>
      <c r="BY57" s="123">
        <f>D89</f>
        <v>20</v>
      </c>
      <c r="BZ57" s="124">
        <f>G89</f>
        <v>60</v>
      </c>
      <c r="CA57" s="124">
        <f>H89</f>
        <v>51</v>
      </c>
      <c r="CB57" s="125">
        <f>O89</f>
        <v>25079129.580000002</v>
      </c>
      <c r="CC57" s="125">
        <f t="shared" si="49"/>
        <v>1175702000</v>
      </c>
      <c r="CD57" s="125">
        <f t="shared" si="49"/>
        <v>1325204000</v>
      </c>
      <c r="CE57" s="125">
        <f t="shared" si="49"/>
        <v>1406940000</v>
      </c>
      <c r="CF57" s="125">
        <f t="shared" si="49"/>
        <v>1493717000</v>
      </c>
      <c r="CG57" s="125">
        <f>AN89</f>
        <v>1585846000</v>
      </c>
      <c r="CT57" s="63">
        <f t="shared" si="36"/>
        <v>2040014520</v>
      </c>
      <c r="CU57" s="44">
        <f t="shared" si="41"/>
        <v>22666828</v>
      </c>
      <c r="CX57" s="56">
        <f t="shared" si="42"/>
        <v>1812735900</v>
      </c>
      <c r="CY57" s="44">
        <f t="shared" si="43"/>
        <v>30212265</v>
      </c>
      <c r="CZ57" s="49">
        <f t="shared" si="44"/>
        <v>50353775</v>
      </c>
    </row>
    <row r="58" spans="1:104">
      <c r="A58" s="3">
        <f t="shared" si="37"/>
        <v>19</v>
      </c>
      <c r="B58" s="263">
        <v>1</v>
      </c>
      <c r="C58" s="264" t="s">
        <v>139</v>
      </c>
      <c r="D58" s="265" t="s">
        <v>24</v>
      </c>
      <c r="E58" s="266"/>
      <c r="F58" s="41" t="s">
        <v>39</v>
      </c>
      <c r="G58" s="267">
        <f t="shared" si="4"/>
        <v>113</v>
      </c>
      <c r="H58" s="267">
        <f t="shared" si="5"/>
        <v>101</v>
      </c>
      <c r="I58" s="268">
        <f t="shared" si="6"/>
        <v>26966806</v>
      </c>
      <c r="J58" s="268">
        <f t="shared" si="7"/>
        <v>6</v>
      </c>
      <c r="K58" s="269">
        <f t="shared" si="8"/>
        <v>0.95</v>
      </c>
      <c r="L58" s="319">
        <f t="shared" ref="L58:L65" si="50">SUMIF($AN$4:$AN$22,D58,$BE$4:$BE$22)</f>
        <v>1.01</v>
      </c>
      <c r="M58" s="271">
        <f t="shared" si="10"/>
        <v>21622020.096648749</v>
      </c>
      <c r="N58" s="271">
        <f t="shared" si="11"/>
        <v>24371471.333246995</v>
      </c>
      <c r="O58" s="271">
        <f t="shared" si="12"/>
        <v>25874650.357000001</v>
      </c>
      <c r="P58" s="271">
        <f t="shared" si="13"/>
        <v>27470542.173778702</v>
      </c>
      <c r="Q58" s="272">
        <f t="shared" si="14"/>
        <v>25874650.357000001</v>
      </c>
      <c r="R58" s="271">
        <f t="shared" si="14"/>
        <v>27470542.173778702</v>
      </c>
      <c r="S58" s="271">
        <f t="shared" si="15"/>
        <v>29164865.105788779</v>
      </c>
      <c r="T58" s="271"/>
      <c r="U58" s="271">
        <f t="shared" si="16"/>
        <v>2183824029.7615237</v>
      </c>
      <c r="V58" s="271">
        <f t="shared" si="17"/>
        <v>2461518604.6579466</v>
      </c>
      <c r="W58" s="271">
        <f t="shared" si="18"/>
        <v>2613339686.0570002</v>
      </c>
      <c r="X58" s="272">
        <f t="shared" si="19"/>
        <v>2774524759.5516491</v>
      </c>
      <c r="Y58" s="272">
        <f t="shared" si="20"/>
        <v>2613339686.0570002</v>
      </c>
      <c r="Z58" s="271">
        <f t="shared" si="21"/>
        <v>2774524759.5516491</v>
      </c>
      <c r="AA58" s="271">
        <f t="shared" si="22"/>
        <v>2945651375.6846666</v>
      </c>
      <c r="AB58" s="271"/>
      <c r="AC58" s="33" t="str">
        <f t="shared" si="23"/>
        <v>BERTAHAP</v>
      </c>
      <c r="AD58" s="273">
        <f t="shared" si="24"/>
        <v>0</v>
      </c>
      <c r="AE58" s="274">
        <v>2</v>
      </c>
      <c r="AF58" s="275"/>
      <c r="AG58" s="271" t="str">
        <f t="shared" si="25"/>
        <v>KR</v>
      </c>
      <c r="AH58" s="275">
        <v>2402207000</v>
      </c>
      <c r="AI58" s="275">
        <v>2707671000</v>
      </c>
      <c r="AJ58" s="275">
        <v>2874674000</v>
      </c>
      <c r="AK58" s="276">
        <v>3051978000</v>
      </c>
      <c r="AL58" s="276">
        <v>2874674000</v>
      </c>
      <c r="AM58" s="275">
        <v>3051978000</v>
      </c>
      <c r="AN58" s="275">
        <v>3240217000</v>
      </c>
      <c r="AO58" s="52">
        <v>3047154440</v>
      </c>
      <c r="AP58" s="43">
        <v>3235096680</v>
      </c>
      <c r="AQ58" s="63">
        <f t="shared" si="26"/>
        <v>2742438996</v>
      </c>
      <c r="AR58" s="63">
        <f t="shared" si="38"/>
        <v>45707316.600000001</v>
      </c>
      <c r="AS58" s="351">
        <f t="shared" si="39"/>
        <v>57224587.5</v>
      </c>
      <c r="AT58" s="141">
        <f t="shared" si="27"/>
        <v>32350966.799999997</v>
      </c>
      <c r="AU58" s="5">
        <f t="shared" si="28"/>
        <v>45707316.600000001</v>
      </c>
      <c r="AV58" s="5">
        <f t="shared" si="40"/>
        <v>71866850</v>
      </c>
      <c r="AW58" s="127"/>
      <c r="AX58" s="130"/>
      <c r="AY58" s="130"/>
      <c r="BT58" s="56">
        <f t="shared" si="29"/>
        <v>-937096.5084999986</v>
      </c>
      <c r="BU58" s="140">
        <f>O223</f>
        <v>26387019.671</v>
      </c>
      <c r="BV58" s="126">
        <v>5</v>
      </c>
      <c r="BW58" s="122" t="s">
        <v>229</v>
      </c>
      <c r="BX58" s="122" t="str">
        <f>F48</f>
        <v>2BR-22</v>
      </c>
      <c r="BY58" s="123">
        <f>D48</f>
        <v>22</v>
      </c>
      <c r="BZ58" s="124">
        <f>G48</f>
        <v>81</v>
      </c>
      <c r="CA58" s="124">
        <f>H48</f>
        <v>70</v>
      </c>
      <c r="CB58" s="125">
        <f>O48</f>
        <v>26157801.82</v>
      </c>
      <c r="CC58" s="125">
        <f>AH48</f>
        <v>1683115000</v>
      </c>
      <c r="CD58" s="125">
        <f>AI48</f>
        <v>1897140000</v>
      </c>
      <c r="CE58" s="125">
        <f>AJ48</f>
        <v>2014151000</v>
      </c>
      <c r="CF58" s="125">
        <f>AK48</f>
        <v>2138380000</v>
      </c>
      <c r="CG58" s="125">
        <f>AN48</f>
        <v>2270270000</v>
      </c>
      <c r="CH58" s="2">
        <v>5</v>
      </c>
      <c r="CT58" s="63">
        <f t="shared" si="36"/>
        <v>2911587012</v>
      </c>
      <c r="CU58" s="44">
        <f t="shared" si="41"/>
        <v>32350966.799999997</v>
      </c>
      <c r="CX58" s="56">
        <f t="shared" si="42"/>
        <v>2587206600</v>
      </c>
      <c r="CY58" s="44">
        <f t="shared" si="43"/>
        <v>43120110</v>
      </c>
      <c r="CZ58" s="49">
        <f t="shared" si="44"/>
        <v>71866850</v>
      </c>
    </row>
    <row r="59" spans="1:104">
      <c r="A59" s="3">
        <f t="shared" si="37"/>
        <v>20</v>
      </c>
      <c r="B59" s="263">
        <v>2</v>
      </c>
      <c r="C59" s="264" t="s">
        <v>139</v>
      </c>
      <c r="D59" s="265" t="s">
        <v>35</v>
      </c>
      <c r="E59" s="266"/>
      <c r="F59" s="41" t="s">
        <v>42</v>
      </c>
      <c r="G59" s="267">
        <f t="shared" si="4"/>
        <v>78</v>
      </c>
      <c r="H59" s="267">
        <f t="shared" si="5"/>
        <v>66</v>
      </c>
      <c r="I59" s="268">
        <f t="shared" si="6"/>
        <v>26966806</v>
      </c>
      <c r="J59" s="268">
        <f t="shared" si="7"/>
        <v>2</v>
      </c>
      <c r="K59" s="269">
        <f t="shared" si="8"/>
        <v>0.93</v>
      </c>
      <c r="L59" s="319">
        <f t="shared" si="50"/>
        <v>1.01</v>
      </c>
      <c r="M59" s="271">
        <f t="shared" si="10"/>
        <v>21166819.673561409</v>
      </c>
      <c r="N59" s="271">
        <f t="shared" si="11"/>
        <v>23858387.72623127</v>
      </c>
      <c r="O59" s="271">
        <f t="shared" si="12"/>
        <v>25329920.875800002</v>
      </c>
      <c r="P59" s="271">
        <f t="shared" si="13"/>
        <v>26892214.970120206</v>
      </c>
      <c r="Q59" s="272">
        <f t="shared" si="14"/>
        <v>25329920.875800002</v>
      </c>
      <c r="R59" s="271">
        <f t="shared" si="14"/>
        <v>26892214.970120206</v>
      </c>
      <c r="S59" s="271">
        <f t="shared" si="15"/>
        <v>28550867.945666909</v>
      </c>
      <c r="T59" s="271"/>
      <c r="U59" s="271">
        <f t="shared" si="16"/>
        <v>1397010098.4550531</v>
      </c>
      <c r="V59" s="271">
        <f t="shared" si="17"/>
        <v>1574653589.9312637</v>
      </c>
      <c r="W59" s="271">
        <f t="shared" si="18"/>
        <v>1671774777.8028002</v>
      </c>
      <c r="X59" s="272">
        <f t="shared" si="19"/>
        <v>1774886188.0279336</v>
      </c>
      <c r="Y59" s="272">
        <f t="shared" si="20"/>
        <v>1671774777.8028002</v>
      </c>
      <c r="Z59" s="271">
        <f t="shared" si="21"/>
        <v>1774886188.0279336</v>
      </c>
      <c r="AA59" s="271">
        <f t="shared" si="22"/>
        <v>1884357284.414016</v>
      </c>
      <c r="AB59" s="271"/>
      <c r="AC59" s="33" t="str">
        <f t="shared" si="23"/>
        <v>BERTAHAP</v>
      </c>
      <c r="AD59" s="273">
        <f t="shared" si="24"/>
        <v>0</v>
      </c>
      <c r="AE59" s="274">
        <v>2</v>
      </c>
      <c r="AF59" s="275"/>
      <c r="AG59" s="271" t="str">
        <f t="shared" si="25"/>
        <v>KR</v>
      </c>
      <c r="AH59" s="275">
        <v>1536712000</v>
      </c>
      <c r="AI59" s="275">
        <v>1732119000</v>
      </c>
      <c r="AJ59" s="275">
        <v>1838953000</v>
      </c>
      <c r="AK59" s="276">
        <v>1952375000</v>
      </c>
      <c r="AL59" s="276">
        <v>1838953000</v>
      </c>
      <c r="AM59" s="275">
        <v>1952375000</v>
      </c>
      <c r="AN59" s="275">
        <v>2072794000</v>
      </c>
      <c r="AO59" s="52">
        <v>1949290180</v>
      </c>
      <c r="AP59" s="43">
        <v>2069517500</v>
      </c>
      <c r="AQ59" s="63">
        <f t="shared" si="26"/>
        <v>1754361162</v>
      </c>
      <c r="AR59" s="63">
        <f t="shared" si="38"/>
        <v>29239352.700000003</v>
      </c>
      <c r="AS59" s="351">
        <f t="shared" si="39"/>
        <v>36607031.25</v>
      </c>
      <c r="AT59" s="141">
        <f t="shared" si="27"/>
        <v>20695175</v>
      </c>
      <c r="AU59" s="5">
        <f t="shared" si="28"/>
        <v>29239352.700000003</v>
      </c>
      <c r="AV59" s="5">
        <f t="shared" si="40"/>
        <v>45973825</v>
      </c>
      <c r="AW59" s="127"/>
      <c r="AX59" s="130"/>
      <c r="AY59" s="130"/>
      <c r="BT59" s="56">
        <f t="shared" si="29"/>
        <v>-1481825.989699997</v>
      </c>
      <c r="BU59" s="142">
        <f>O247</f>
        <v>26002742.685499996</v>
      </c>
      <c r="BV59" s="126">
        <v>6</v>
      </c>
      <c r="BW59" s="122" t="s">
        <v>135</v>
      </c>
      <c r="BX59" s="122" t="str">
        <f>F58</f>
        <v>2BR-2</v>
      </c>
      <c r="BY59" s="123" t="str">
        <f>D58</f>
        <v>02</v>
      </c>
      <c r="BZ59" s="124">
        <f>G58</f>
        <v>113</v>
      </c>
      <c r="CA59" s="124">
        <f>H58</f>
        <v>101</v>
      </c>
      <c r="CB59" s="125">
        <f>O58</f>
        <v>25874650.357000001</v>
      </c>
      <c r="CC59" s="125">
        <f>AH58</f>
        <v>2402207000</v>
      </c>
      <c r="CD59" s="125">
        <f>AI58</f>
        <v>2707671000</v>
      </c>
      <c r="CE59" s="125">
        <f>AJ58</f>
        <v>2874674000</v>
      </c>
      <c r="CF59" s="125">
        <f>AK58</f>
        <v>3051978000</v>
      </c>
      <c r="CG59" s="125">
        <f>AN58</f>
        <v>3240217000</v>
      </c>
      <c r="CH59" s="2">
        <v>8</v>
      </c>
      <c r="CT59" s="63">
        <f t="shared" si="36"/>
        <v>1862565750</v>
      </c>
      <c r="CU59" s="44">
        <f t="shared" si="41"/>
        <v>20695175</v>
      </c>
      <c r="CX59" s="56">
        <f t="shared" si="42"/>
        <v>1655057700</v>
      </c>
      <c r="CY59" s="44">
        <f t="shared" si="43"/>
        <v>27584295</v>
      </c>
      <c r="CZ59" s="49">
        <f t="shared" si="44"/>
        <v>45973825</v>
      </c>
    </row>
    <row r="60" spans="1:104">
      <c r="A60" s="3">
        <f t="shared" si="37"/>
        <v>21</v>
      </c>
      <c r="B60" s="263">
        <v>3</v>
      </c>
      <c r="C60" s="264" t="s">
        <v>139</v>
      </c>
      <c r="D60" s="265" t="s">
        <v>41</v>
      </c>
      <c r="E60" s="266"/>
      <c r="F60" s="41" t="s">
        <v>45</v>
      </c>
      <c r="G60" s="267">
        <f t="shared" si="4"/>
        <v>60</v>
      </c>
      <c r="H60" s="267">
        <f t="shared" si="5"/>
        <v>52</v>
      </c>
      <c r="I60" s="268">
        <f t="shared" si="6"/>
        <v>26966806</v>
      </c>
      <c r="J60" s="268">
        <f t="shared" si="7"/>
        <v>2</v>
      </c>
      <c r="K60" s="269">
        <f t="shared" si="8"/>
        <v>0.93</v>
      </c>
      <c r="L60" s="319">
        <f t="shared" si="50"/>
        <v>1.01</v>
      </c>
      <c r="M60" s="271">
        <f t="shared" si="10"/>
        <v>21166819.673561409</v>
      </c>
      <c r="N60" s="271">
        <f t="shared" si="11"/>
        <v>23858387.72623127</v>
      </c>
      <c r="O60" s="271">
        <f t="shared" si="12"/>
        <v>25329920.875800002</v>
      </c>
      <c r="P60" s="271">
        <f t="shared" si="13"/>
        <v>26892214.970120206</v>
      </c>
      <c r="Q60" s="272">
        <f t="shared" si="14"/>
        <v>25329920.875800002</v>
      </c>
      <c r="R60" s="271">
        <f t="shared" si="14"/>
        <v>26892214.970120206</v>
      </c>
      <c r="S60" s="271">
        <f t="shared" si="15"/>
        <v>28550867.945666909</v>
      </c>
      <c r="T60" s="271"/>
      <c r="U60" s="271">
        <f t="shared" si="16"/>
        <v>1100674623.0251932</v>
      </c>
      <c r="V60" s="271">
        <f t="shared" si="17"/>
        <v>1240636161.7640259</v>
      </c>
      <c r="W60" s="271">
        <f t="shared" si="18"/>
        <v>1317155885.5416002</v>
      </c>
      <c r="X60" s="272">
        <f t="shared" si="19"/>
        <v>1398395178.4462507</v>
      </c>
      <c r="Y60" s="272">
        <f t="shared" si="20"/>
        <v>1317155885.5416002</v>
      </c>
      <c r="Z60" s="271">
        <f t="shared" si="21"/>
        <v>1398395178.4462507</v>
      </c>
      <c r="AA60" s="271">
        <f t="shared" si="22"/>
        <v>1484645133.1746793</v>
      </c>
      <c r="AB60" s="271"/>
      <c r="AC60" s="33" t="str">
        <f t="shared" si="23"/>
        <v>BERTAHAP</v>
      </c>
      <c r="AD60" s="273">
        <f t="shared" si="24"/>
        <v>0</v>
      </c>
      <c r="AE60" s="274">
        <v>2</v>
      </c>
      <c r="AF60" s="275"/>
      <c r="AG60" s="271" t="str">
        <f t="shared" si="25"/>
        <v>KR</v>
      </c>
      <c r="AH60" s="275">
        <v>1210743000</v>
      </c>
      <c r="AI60" s="275">
        <v>1364700000</v>
      </c>
      <c r="AJ60" s="275">
        <v>1448872000</v>
      </c>
      <c r="AK60" s="276">
        <v>1538235000</v>
      </c>
      <c r="AL60" s="276">
        <v>1448872000</v>
      </c>
      <c r="AM60" s="275">
        <v>1538235000</v>
      </c>
      <c r="AN60" s="275">
        <v>1633110000</v>
      </c>
      <c r="AO60" s="52">
        <v>1535804320</v>
      </c>
      <c r="AP60" s="43">
        <v>1630529100</v>
      </c>
      <c r="AQ60" s="63">
        <f t="shared" si="26"/>
        <v>1382223888</v>
      </c>
      <c r="AR60" s="63">
        <f t="shared" si="38"/>
        <v>23037064.800000001</v>
      </c>
      <c r="AS60" s="351">
        <f t="shared" si="39"/>
        <v>28841906.25</v>
      </c>
      <c r="AT60" s="141">
        <f t="shared" si="27"/>
        <v>16305291</v>
      </c>
      <c r="AU60" s="5">
        <f t="shared" si="28"/>
        <v>23037064.800000001</v>
      </c>
      <c r="AV60" s="5">
        <f t="shared" si="40"/>
        <v>36221800</v>
      </c>
      <c r="AW60" s="127"/>
      <c r="AX60" s="130"/>
      <c r="AY60" s="130"/>
      <c r="BT60" s="56">
        <f t="shared" si="29"/>
        <v>-1481825.989699997</v>
      </c>
      <c r="BU60" s="143">
        <f>O248</f>
        <v>25455316.523699999</v>
      </c>
      <c r="BV60" s="126"/>
      <c r="BW60" s="122" t="s">
        <v>136</v>
      </c>
      <c r="BX60" s="122"/>
      <c r="BY60" s="123"/>
      <c r="BZ60" s="124"/>
      <c r="CA60" s="124"/>
      <c r="CB60" s="125"/>
      <c r="CC60" s="125"/>
      <c r="CD60" s="125"/>
      <c r="CE60" s="125"/>
      <c r="CF60" s="125"/>
      <c r="CG60" s="125"/>
      <c r="CT60" s="63">
        <f t="shared" si="36"/>
        <v>1467476190</v>
      </c>
      <c r="CU60" s="44">
        <f t="shared" si="41"/>
        <v>16305291</v>
      </c>
      <c r="CX60" s="56">
        <f t="shared" si="42"/>
        <v>1303984800</v>
      </c>
      <c r="CY60" s="44">
        <f t="shared" si="43"/>
        <v>21733080</v>
      </c>
      <c r="CZ60" s="49">
        <f t="shared" si="44"/>
        <v>36221800</v>
      </c>
    </row>
    <row r="61" spans="1:104">
      <c r="A61" s="3">
        <f t="shared" si="37"/>
        <v>22</v>
      </c>
      <c r="B61" s="263">
        <v>4</v>
      </c>
      <c r="C61" s="264" t="s">
        <v>139</v>
      </c>
      <c r="D61" s="265">
        <v>10</v>
      </c>
      <c r="E61" s="266"/>
      <c r="F61" s="41" t="s">
        <v>48</v>
      </c>
      <c r="G61" s="267">
        <f t="shared" si="4"/>
        <v>74</v>
      </c>
      <c r="H61" s="267">
        <f t="shared" si="5"/>
        <v>63</v>
      </c>
      <c r="I61" s="268">
        <f t="shared" si="6"/>
        <v>26966806</v>
      </c>
      <c r="J61" s="268">
        <f t="shared" si="7"/>
        <v>2</v>
      </c>
      <c r="K61" s="269">
        <f t="shared" si="8"/>
        <v>0.93</v>
      </c>
      <c r="L61" s="319">
        <f t="shared" si="50"/>
        <v>1.01</v>
      </c>
      <c r="M61" s="271">
        <f t="shared" si="10"/>
        <v>21166819.673561409</v>
      </c>
      <c r="N61" s="271">
        <f t="shared" si="11"/>
        <v>23858387.72623127</v>
      </c>
      <c r="O61" s="271">
        <f t="shared" si="12"/>
        <v>25329920.875800002</v>
      </c>
      <c r="P61" s="271">
        <f t="shared" si="13"/>
        <v>26892214.970120206</v>
      </c>
      <c r="Q61" s="272">
        <f t="shared" si="14"/>
        <v>25329920.875800002</v>
      </c>
      <c r="R61" s="271">
        <f t="shared" si="14"/>
        <v>26892214.970120206</v>
      </c>
      <c r="S61" s="271">
        <f t="shared" si="15"/>
        <v>28550867.945666909</v>
      </c>
      <c r="T61" s="271"/>
      <c r="U61" s="271">
        <f t="shared" si="16"/>
        <v>1333509639.4343688</v>
      </c>
      <c r="V61" s="271">
        <f t="shared" si="17"/>
        <v>1503078426.7525699</v>
      </c>
      <c r="W61" s="271">
        <f t="shared" si="18"/>
        <v>1595785015.1754003</v>
      </c>
      <c r="X61" s="272">
        <f t="shared" si="19"/>
        <v>1694209543.117573</v>
      </c>
      <c r="Y61" s="272">
        <f t="shared" si="20"/>
        <v>1595785015.1754003</v>
      </c>
      <c r="Z61" s="271">
        <f t="shared" si="21"/>
        <v>1694209543.117573</v>
      </c>
      <c r="AA61" s="271">
        <f t="shared" si="22"/>
        <v>1798704680.5770154</v>
      </c>
      <c r="AB61" s="271"/>
      <c r="AC61" s="33" t="str">
        <f t="shared" si="23"/>
        <v>BERTAHAP</v>
      </c>
      <c r="AD61" s="273">
        <f t="shared" si="24"/>
        <v>0</v>
      </c>
      <c r="AE61" s="274">
        <v>2</v>
      </c>
      <c r="AF61" s="275"/>
      <c r="AG61" s="271" t="str">
        <f t="shared" si="25"/>
        <v>KR</v>
      </c>
      <c r="AH61" s="275">
        <v>1466861000</v>
      </c>
      <c r="AI61" s="275">
        <v>1653387000</v>
      </c>
      <c r="AJ61" s="275">
        <v>1755364000</v>
      </c>
      <c r="AK61" s="276">
        <v>1863631000</v>
      </c>
      <c r="AL61" s="276">
        <v>1755364000</v>
      </c>
      <c r="AM61" s="275">
        <v>1863631000</v>
      </c>
      <c r="AN61" s="275">
        <v>1978576000</v>
      </c>
      <c r="AO61" s="52">
        <v>1860685840</v>
      </c>
      <c r="AP61" s="43">
        <v>1975448860</v>
      </c>
      <c r="AQ61" s="63">
        <f t="shared" si="26"/>
        <v>1674617256</v>
      </c>
      <c r="AR61" s="63">
        <f t="shared" si="38"/>
        <v>27910287.600000005</v>
      </c>
      <c r="AS61" s="351">
        <f t="shared" si="39"/>
        <v>34943081.25</v>
      </c>
      <c r="AT61" s="141">
        <f t="shared" si="27"/>
        <v>19754488.600000001</v>
      </c>
      <c r="AU61" s="5">
        <f t="shared" si="28"/>
        <v>27910287.600000005</v>
      </c>
      <c r="AV61" s="5">
        <f t="shared" si="40"/>
        <v>43884100</v>
      </c>
      <c r="AX61" s="2"/>
      <c r="AY61" s="2"/>
      <c r="BT61" s="56">
        <f t="shared" si="29"/>
        <v>-1481825.989699997</v>
      </c>
      <c r="BU61" s="133">
        <f>O250</f>
        <v>25455316.523699999</v>
      </c>
      <c r="BV61" s="126">
        <v>7</v>
      </c>
      <c r="BW61" s="122" t="s">
        <v>230</v>
      </c>
      <c r="BX61" s="122" t="str">
        <f>F59</f>
        <v>1BR-6</v>
      </c>
      <c r="BY61" s="123" t="str">
        <f>D59</f>
        <v>06</v>
      </c>
      <c r="BZ61" s="124">
        <f t="shared" ref="BZ61:CA63" si="51">G59</f>
        <v>78</v>
      </c>
      <c r="CA61" s="124">
        <f t="shared" si="51"/>
        <v>66</v>
      </c>
      <c r="CB61" s="125">
        <f>O59</f>
        <v>25329920.875800002</v>
      </c>
      <c r="CC61" s="125">
        <f t="shared" ref="CC61:CF63" si="52">AH59</f>
        <v>1536712000</v>
      </c>
      <c r="CD61" s="125">
        <f t="shared" si="52"/>
        <v>1732119000</v>
      </c>
      <c r="CE61" s="125">
        <f t="shared" si="52"/>
        <v>1838953000</v>
      </c>
      <c r="CF61" s="125">
        <f t="shared" si="52"/>
        <v>1952375000</v>
      </c>
      <c r="CG61" s="125">
        <f>AN59</f>
        <v>2072794000</v>
      </c>
      <c r="CH61" s="2">
        <v>8</v>
      </c>
      <c r="CT61" s="63">
        <f t="shared" si="36"/>
        <v>1777903974</v>
      </c>
      <c r="CU61" s="44">
        <f t="shared" si="41"/>
        <v>19754488.600000001</v>
      </c>
      <c r="CX61" s="56">
        <f t="shared" si="42"/>
        <v>1579827600</v>
      </c>
      <c r="CY61" s="44">
        <f t="shared" si="43"/>
        <v>26330460</v>
      </c>
      <c r="CZ61" s="49">
        <f t="shared" si="44"/>
        <v>43884100</v>
      </c>
    </row>
    <row r="62" spans="1:104">
      <c r="A62" s="3">
        <f t="shared" si="37"/>
        <v>23</v>
      </c>
      <c r="B62" s="263">
        <v>5</v>
      </c>
      <c r="C62" s="264" t="s">
        <v>139</v>
      </c>
      <c r="D62" s="299">
        <v>12</v>
      </c>
      <c r="E62" s="266"/>
      <c r="F62" s="41" t="s">
        <v>50</v>
      </c>
      <c r="G62" s="267">
        <f t="shared" si="4"/>
        <v>67</v>
      </c>
      <c r="H62" s="267">
        <f t="shared" si="5"/>
        <v>57</v>
      </c>
      <c r="I62" s="268">
        <f t="shared" si="6"/>
        <v>26966806</v>
      </c>
      <c r="J62" s="268">
        <f t="shared" si="7"/>
        <v>2</v>
      </c>
      <c r="K62" s="269">
        <f t="shared" si="8"/>
        <v>0.93</v>
      </c>
      <c r="L62" s="319">
        <f t="shared" si="50"/>
        <v>1.01</v>
      </c>
      <c r="M62" s="271">
        <f t="shared" si="10"/>
        <v>21166819.673561409</v>
      </c>
      <c r="N62" s="271">
        <f t="shared" si="11"/>
        <v>23858387.72623127</v>
      </c>
      <c r="O62" s="271">
        <f t="shared" si="12"/>
        <v>25329920.875800002</v>
      </c>
      <c r="P62" s="271">
        <f t="shared" si="13"/>
        <v>26892214.970120206</v>
      </c>
      <c r="Q62" s="272">
        <f t="shared" si="14"/>
        <v>25329920.875800002</v>
      </c>
      <c r="R62" s="271">
        <f t="shared" si="14"/>
        <v>26892214.970120206</v>
      </c>
      <c r="S62" s="271">
        <f t="shared" si="15"/>
        <v>28550867.945666909</v>
      </c>
      <c r="T62" s="271"/>
      <c r="U62" s="271">
        <f t="shared" si="16"/>
        <v>1206508721.3930004</v>
      </c>
      <c r="V62" s="271">
        <f t="shared" si="17"/>
        <v>1359928100.3951824</v>
      </c>
      <c r="W62" s="271">
        <f t="shared" si="18"/>
        <v>1443805489.9206002</v>
      </c>
      <c r="X62" s="272">
        <f t="shared" si="19"/>
        <v>1532856253.2968519</v>
      </c>
      <c r="Y62" s="272">
        <f t="shared" si="20"/>
        <v>1443805489.9206002</v>
      </c>
      <c r="Z62" s="271">
        <f t="shared" si="21"/>
        <v>1532856253.2968519</v>
      </c>
      <c r="AA62" s="271">
        <f t="shared" si="22"/>
        <v>1627399472.9030137</v>
      </c>
      <c r="AB62" s="271"/>
      <c r="AC62" s="33" t="str">
        <f t="shared" si="23"/>
        <v>BERTAHAP</v>
      </c>
      <c r="AD62" s="273">
        <f t="shared" si="24"/>
        <v>0</v>
      </c>
      <c r="AE62" s="274">
        <v>2</v>
      </c>
      <c r="AF62" s="275"/>
      <c r="AG62" s="271" t="str">
        <f t="shared" si="25"/>
        <v>KR</v>
      </c>
      <c r="AH62" s="275">
        <v>1327160000</v>
      </c>
      <c r="AI62" s="275">
        <v>1495921000</v>
      </c>
      <c r="AJ62" s="275">
        <v>1588187000</v>
      </c>
      <c r="AK62" s="276">
        <v>1686142000</v>
      </c>
      <c r="AL62" s="276">
        <v>1588187000</v>
      </c>
      <c r="AM62" s="275">
        <v>1686142000</v>
      </c>
      <c r="AN62" s="275">
        <v>1790140000</v>
      </c>
      <c r="AO62" s="52">
        <v>1683478220</v>
      </c>
      <c r="AP62" s="43">
        <v>1787310520</v>
      </c>
      <c r="AQ62" s="63">
        <f t="shared" si="26"/>
        <v>1515130398</v>
      </c>
      <c r="AR62" s="63">
        <f t="shared" si="38"/>
        <v>25252173.300000001</v>
      </c>
      <c r="AS62" s="351">
        <f t="shared" si="39"/>
        <v>31615162.5</v>
      </c>
      <c r="AT62" s="141">
        <f t="shared" si="27"/>
        <v>17873105.200000003</v>
      </c>
      <c r="AU62" s="5">
        <f t="shared" si="28"/>
        <v>25252173.300000001</v>
      </c>
      <c r="AV62" s="5">
        <f t="shared" si="40"/>
        <v>39704675</v>
      </c>
      <c r="AX62" s="2"/>
      <c r="AY62" s="2"/>
      <c r="BT62" s="56">
        <f t="shared" si="29"/>
        <v>-1481825.989699997</v>
      </c>
      <c r="BU62" s="248">
        <f>O255</f>
        <v>26550168.847299997</v>
      </c>
      <c r="BV62" s="126"/>
      <c r="BW62" s="122"/>
      <c r="BX62" s="122" t="str">
        <f>F60</f>
        <v>1BR-8</v>
      </c>
      <c r="BY62" s="123" t="str">
        <f>D60</f>
        <v>08</v>
      </c>
      <c r="BZ62" s="124">
        <f t="shared" si="51"/>
        <v>60</v>
      </c>
      <c r="CA62" s="124">
        <f t="shared" si="51"/>
        <v>52</v>
      </c>
      <c r="CB62" s="125">
        <f>O60</f>
        <v>25329920.875800002</v>
      </c>
      <c r="CC62" s="125">
        <f t="shared" si="52"/>
        <v>1210743000</v>
      </c>
      <c r="CD62" s="125">
        <f t="shared" si="52"/>
        <v>1364700000</v>
      </c>
      <c r="CE62" s="125">
        <f t="shared" si="52"/>
        <v>1448872000</v>
      </c>
      <c r="CF62" s="125">
        <f t="shared" si="52"/>
        <v>1538235000</v>
      </c>
      <c r="CG62" s="125">
        <f>AN60</f>
        <v>1633110000</v>
      </c>
      <c r="CT62" s="63">
        <f t="shared" si="36"/>
        <v>1608579468</v>
      </c>
      <c r="CU62" s="44">
        <f t="shared" si="41"/>
        <v>17873105.200000003</v>
      </c>
      <c r="CX62" s="56">
        <f t="shared" si="42"/>
        <v>1429368300</v>
      </c>
      <c r="CY62" s="44">
        <f t="shared" si="43"/>
        <v>23822805</v>
      </c>
      <c r="CZ62" s="49">
        <f t="shared" si="44"/>
        <v>39704675</v>
      </c>
    </row>
    <row r="63" spans="1:104">
      <c r="A63" s="3">
        <f t="shared" si="37"/>
        <v>24</v>
      </c>
      <c r="B63" s="263">
        <v>6</v>
      </c>
      <c r="C63" s="264" t="s">
        <v>139</v>
      </c>
      <c r="D63" s="299">
        <v>18</v>
      </c>
      <c r="E63" s="266"/>
      <c r="F63" s="41" t="s">
        <v>54</v>
      </c>
      <c r="G63" s="267">
        <f t="shared" si="4"/>
        <v>97</v>
      </c>
      <c r="H63" s="267">
        <f t="shared" si="5"/>
        <v>85</v>
      </c>
      <c r="I63" s="268">
        <f t="shared" si="6"/>
        <v>26966806</v>
      </c>
      <c r="J63" s="268">
        <f t="shared" si="7"/>
        <v>2</v>
      </c>
      <c r="K63" s="269">
        <f t="shared" si="8"/>
        <v>0.93</v>
      </c>
      <c r="L63" s="319">
        <f t="shared" si="50"/>
        <v>1.01</v>
      </c>
      <c r="M63" s="271">
        <f t="shared" si="10"/>
        <v>21166819.673561409</v>
      </c>
      <c r="N63" s="271">
        <f t="shared" si="11"/>
        <v>23858387.72623127</v>
      </c>
      <c r="O63" s="271">
        <f t="shared" si="12"/>
        <v>25329920.875800002</v>
      </c>
      <c r="P63" s="271">
        <f t="shared" si="13"/>
        <v>26892214.970120206</v>
      </c>
      <c r="Q63" s="272">
        <f t="shared" si="14"/>
        <v>25329920.875800002</v>
      </c>
      <c r="R63" s="271">
        <f t="shared" si="14"/>
        <v>26892214.970120206</v>
      </c>
      <c r="S63" s="271">
        <f t="shared" si="15"/>
        <v>28550867.945666909</v>
      </c>
      <c r="T63" s="271"/>
      <c r="U63" s="271">
        <f t="shared" si="16"/>
        <v>1799179672.2527199</v>
      </c>
      <c r="V63" s="271">
        <f t="shared" si="17"/>
        <v>2027962956.7296579</v>
      </c>
      <c r="W63" s="271">
        <f t="shared" si="18"/>
        <v>2153043274.4430003</v>
      </c>
      <c r="X63" s="272">
        <f t="shared" si="19"/>
        <v>2285838272.4602175</v>
      </c>
      <c r="Y63" s="272">
        <f t="shared" si="20"/>
        <v>2153043274.4430003</v>
      </c>
      <c r="Z63" s="271">
        <f t="shared" si="21"/>
        <v>2285838272.4602175</v>
      </c>
      <c r="AA63" s="271">
        <f t="shared" si="22"/>
        <v>2426823775.3816872</v>
      </c>
      <c r="AB63" s="271"/>
      <c r="AC63" s="33" t="str">
        <f t="shared" si="23"/>
        <v>BERTAHAP</v>
      </c>
      <c r="AD63" s="273">
        <f t="shared" si="24"/>
        <v>0</v>
      </c>
      <c r="AE63" s="274">
        <v>2</v>
      </c>
      <c r="AF63" s="275"/>
      <c r="AG63" s="271" t="str">
        <f t="shared" si="25"/>
        <v>KR</v>
      </c>
      <c r="AH63" s="275">
        <v>1979098000</v>
      </c>
      <c r="AI63" s="275">
        <v>2230760000</v>
      </c>
      <c r="AJ63" s="275">
        <v>2368348000</v>
      </c>
      <c r="AK63" s="276">
        <v>2514423000</v>
      </c>
      <c r="AL63" s="276">
        <v>2368348000</v>
      </c>
      <c r="AM63" s="275">
        <v>2514423000</v>
      </c>
      <c r="AN63" s="275">
        <v>2669507000</v>
      </c>
      <c r="AO63" s="52">
        <v>2510448880</v>
      </c>
      <c r="AP63" s="43">
        <v>2665288380</v>
      </c>
      <c r="AQ63" s="63">
        <f t="shared" si="26"/>
        <v>2259403992</v>
      </c>
      <c r="AR63" s="63">
        <f t="shared" si="38"/>
        <v>37656733.200000003</v>
      </c>
      <c r="AS63" s="351">
        <f t="shared" si="39"/>
        <v>47145431.25</v>
      </c>
      <c r="AT63" s="141">
        <f t="shared" si="27"/>
        <v>26652883.800000001</v>
      </c>
      <c r="AU63" s="5">
        <f t="shared" si="28"/>
        <v>37656733.200000003</v>
      </c>
      <c r="AV63" s="5">
        <f t="shared" si="40"/>
        <v>59208700</v>
      </c>
      <c r="AX63" s="2"/>
      <c r="AY63" s="2"/>
      <c r="BT63" s="56">
        <f t="shared" si="29"/>
        <v>-1481825.989699997</v>
      </c>
      <c r="BU63" s="135">
        <f>O292</f>
        <v>26258927.342499997</v>
      </c>
      <c r="BV63" s="126"/>
      <c r="BW63" s="122"/>
      <c r="BX63" s="122" t="str">
        <f>F61</f>
        <v>1BR-10</v>
      </c>
      <c r="BY63" s="123">
        <f>D61</f>
        <v>10</v>
      </c>
      <c r="BZ63" s="124">
        <f t="shared" si="51"/>
        <v>74</v>
      </c>
      <c r="CA63" s="124">
        <f t="shared" si="51"/>
        <v>63</v>
      </c>
      <c r="CB63" s="125">
        <f>O61</f>
        <v>25329920.875800002</v>
      </c>
      <c r="CC63" s="125">
        <f t="shared" si="52"/>
        <v>1466861000</v>
      </c>
      <c r="CD63" s="125">
        <f t="shared" si="52"/>
        <v>1653387000</v>
      </c>
      <c r="CE63" s="125">
        <f t="shared" si="52"/>
        <v>1755364000</v>
      </c>
      <c r="CF63" s="125">
        <f t="shared" si="52"/>
        <v>1863631000</v>
      </c>
      <c r="CG63" s="125">
        <f>AN61</f>
        <v>1978576000</v>
      </c>
      <c r="CT63" s="63">
        <f t="shared" si="36"/>
        <v>2398759542</v>
      </c>
      <c r="CU63" s="44">
        <f t="shared" si="41"/>
        <v>26652883.800000001</v>
      </c>
      <c r="CX63" s="56">
        <f t="shared" si="42"/>
        <v>2131513200</v>
      </c>
      <c r="CY63" s="44">
        <f t="shared" si="43"/>
        <v>35525220</v>
      </c>
      <c r="CZ63" s="49">
        <f t="shared" si="44"/>
        <v>59208700</v>
      </c>
    </row>
    <row r="64" spans="1:104">
      <c r="A64" s="3">
        <f t="shared" si="37"/>
        <v>25</v>
      </c>
      <c r="B64" s="263">
        <v>7</v>
      </c>
      <c r="C64" s="264" t="s">
        <v>139</v>
      </c>
      <c r="D64" s="299">
        <v>20</v>
      </c>
      <c r="E64" s="266"/>
      <c r="F64" s="41" t="s">
        <v>70</v>
      </c>
      <c r="G64" s="267">
        <f t="shared" si="4"/>
        <v>60</v>
      </c>
      <c r="H64" s="267">
        <f t="shared" si="5"/>
        <v>51</v>
      </c>
      <c r="I64" s="268">
        <f t="shared" si="6"/>
        <v>26966806</v>
      </c>
      <c r="J64" s="268">
        <f t="shared" si="7"/>
        <v>2</v>
      </c>
      <c r="K64" s="269">
        <f t="shared" si="8"/>
        <v>0.93</v>
      </c>
      <c r="L64" s="319">
        <f t="shared" si="50"/>
        <v>1.01</v>
      </c>
      <c r="M64" s="271">
        <f t="shared" si="10"/>
        <v>21166819.673561409</v>
      </c>
      <c r="N64" s="271">
        <f t="shared" si="11"/>
        <v>23858387.72623127</v>
      </c>
      <c r="O64" s="271">
        <f t="shared" si="12"/>
        <v>25329920.875800002</v>
      </c>
      <c r="P64" s="271">
        <f t="shared" si="13"/>
        <v>26892214.970120206</v>
      </c>
      <c r="Q64" s="272">
        <f t="shared" si="14"/>
        <v>25329920.875800002</v>
      </c>
      <c r="R64" s="271">
        <f t="shared" si="14"/>
        <v>26892214.970120206</v>
      </c>
      <c r="S64" s="271">
        <f t="shared" si="15"/>
        <v>28550867.945666909</v>
      </c>
      <c r="T64" s="271"/>
      <c r="U64" s="271">
        <f t="shared" si="16"/>
        <v>1079507803.3516319</v>
      </c>
      <c r="V64" s="271">
        <f t="shared" si="17"/>
        <v>1216777774.0377948</v>
      </c>
      <c r="W64" s="271">
        <f t="shared" si="18"/>
        <v>1291825964.6658001</v>
      </c>
      <c r="X64" s="272">
        <f t="shared" si="19"/>
        <v>1371502963.4761305</v>
      </c>
      <c r="Y64" s="272">
        <f t="shared" si="20"/>
        <v>1291825964.6658001</v>
      </c>
      <c r="Z64" s="271">
        <f t="shared" si="21"/>
        <v>1371502963.4761305</v>
      </c>
      <c r="AA64" s="271">
        <f t="shared" si="22"/>
        <v>1456094265.2290125</v>
      </c>
      <c r="AB64" s="271"/>
      <c r="AC64" s="33" t="str">
        <f t="shared" si="23"/>
        <v>BERTAHAP</v>
      </c>
      <c r="AD64" s="273">
        <f t="shared" si="24"/>
        <v>0</v>
      </c>
      <c r="AE64" s="274">
        <v>2</v>
      </c>
      <c r="AF64" s="275"/>
      <c r="AG64" s="271" t="str">
        <f t="shared" si="25"/>
        <v>KR</v>
      </c>
      <c r="AH64" s="275">
        <v>1187459000</v>
      </c>
      <c r="AI64" s="275">
        <v>1338456000</v>
      </c>
      <c r="AJ64" s="275">
        <v>1421009000</v>
      </c>
      <c r="AK64" s="276">
        <v>1508654000</v>
      </c>
      <c r="AL64" s="276">
        <v>1421009000</v>
      </c>
      <c r="AM64" s="275">
        <v>1508654000</v>
      </c>
      <c r="AN64" s="275">
        <v>1601704000</v>
      </c>
      <c r="AO64" s="52">
        <v>1506269540</v>
      </c>
      <c r="AP64" s="43">
        <v>1599173240</v>
      </c>
      <c r="AQ64" s="63">
        <f t="shared" si="26"/>
        <v>1355642586</v>
      </c>
      <c r="AR64" s="63">
        <f t="shared" si="38"/>
        <v>22594043.099999998</v>
      </c>
      <c r="AS64" s="351">
        <f t="shared" si="39"/>
        <v>28287262.5</v>
      </c>
      <c r="AT64" s="141">
        <f t="shared" si="27"/>
        <v>15991732.399999999</v>
      </c>
      <c r="AU64" s="5">
        <f t="shared" si="28"/>
        <v>22594043.099999998</v>
      </c>
      <c r="AV64" s="5">
        <f t="shared" si="40"/>
        <v>35525225</v>
      </c>
      <c r="AX64" s="2"/>
      <c r="AY64" s="2"/>
      <c r="BT64" s="56">
        <f t="shared" si="29"/>
        <v>-1481825.989699997</v>
      </c>
      <c r="BU64" s="132">
        <f>O297</f>
        <v>25706107.819499999</v>
      </c>
      <c r="BV64" s="126"/>
      <c r="BW64" s="122"/>
      <c r="BX64" s="122" t="str">
        <f>F64</f>
        <v>1BR-20</v>
      </c>
      <c r="BY64" s="123">
        <f>D64</f>
        <v>20</v>
      </c>
      <c r="BZ64" s="124">
        <f>G64</f>
        <v>60</v>
      </c>
      <c r="CA64" s="124">
        <f>H64</f>
        <v>51</v>
      </c>
      <c r="CB64" s="125">
        <f>O64</f>
        <v>25329920.875800002</v>
      </c>
      <c r="CC64" s="125">
        <f>AH64</f>
        <v>1187459000</v>
      </c>
      <c r="CD64" s="125">
        <f>AI64</f>
        <v>1338456000</v>
      </c>
      <c r="CE64" s="125">
        <f>AJ64</f>
        <v>1421009000</v>
      </c>
      <c r="CF64" s="125">
        <f>AK64</f>
        <v>1508654000</v>
      </c>
      <c r="CG64" s="125">
        <f>AN64</f>
        <v>1601704000</v>
      </c>
      <c r="CT64" s="63">
        <f t="shared" si="36"/>
        <v>1439255916</v>
      </c>
      <c r="CU64" s="44">
        <f t="shared" si="41"/>
        <v>15991732.399999999</v>
      </c>
      <c r="CX64" s="56">
        <f t="shared" si="42"/>
        <v>1278908100</v>
      </c>
      <c r="CY64" s="44">
        <f t="shared" si="43"/>
        <v>21315135</v>
      </c>
      <c r="CZ64" s="49">
        <f t="shared" si="44"/>
        <v>35525225</v>
      </c>
    </row>
    <row r="65" spans="1:104">
      <c r="A65" s="3">
        <f t="shared" si="37"/>
        <v>26</v>
      </c>
      <c r="B65" s="263">
        <v>8</v>
      </c>
      <c r="C65" s="264" t="s">
        <v>139</v>
      </c>
      <c r="D65" s="299">
        <v>22</v>
      </c>
      <c r="E65" s="266"/>
      <c r="F65" s="41" t="s">
        <v>89</v>
      </c>
      <c r="G65" s="267">
        <f t="shared" si="4"/>
        <v>81</v>
      </c>
      <c r="H65" s="267">
        <f t="shared" si="5"/>
        <v>70</v>
      </c>
      <c r="I65" s="268">
        <f t="shared" si="6"/>
        <v>26966806</v>
      </c>
      <c r="J65" s="268">
        <f t="shared" si="7"/>
        <v>4</v>
      </c>
      <c r="K65" s="269">
        <f t="shared" si="8"/>
        <v>0.97</v>
      </c>
      <c r="L65" s="319">
        <f t="shared" si="50"/>
        <v>1.01</v>
      </c>
      <c r="M65" s="271">
        <f t="shared" si="10"/>
        <v>22077220.519736089</v>
      </c>
      <c r="N65" s="271">
        <f t="shared" si="11"/>
        <v>24884554.94026272</v>
      </c>
      <c r="O65" s="271">
        <f t="shared" si="12"/>
        <v>26419379.838199999</v>
      </c>
      <c r="P65" s="271">
        <f t="shared" si="13"/>
        <v>28048869.3774372</v>
      </c>
      <c r="Q65" s="272">
        <f t="shared" si="14"/>
        <v>26419379.838199999</v>
      </c>
      <c r="R65" s="271">
        <f t="shared" si="14"/>
        <v>28048869.3774372</v>
      </c>
      <c r="S65" s="271">
        <f t="shared" si="15"/>
        <v>29778862.265910644</v>
      </c>
      <c r="T65" s="271"/>
      <c r="U65" s="271">
        <f t="shared" si="16"/>
        <v>1545405436.3815262</v>
      </c>
      <c r="V65" s="271">
        <f t="shared" si="17"/>
        <v>1741918845.8183904</v>
      </c>
      <c r="W65" s="271">
        <f t="shared" si="18"/>
        <v>1849356588.674</v>
      </c>
      <c r="X65" s="272">
        <f t="shared" si="19"/>
        <v>1963420856.420604</v>
      </c>
      <c r="Y65" s="272">
        <f t="shared" si="20"/>
        <v>1849356588.674</v>
      </c>
      <c r="Z65" s="271">
        <f t="shared" si="21"/>
        <v>1963420856.420604</v>
      </c>
      <c r="AA65" s="271">
        <f t="shared" si="22"/>
        <v>2084520358.613745</v>
      </c>
      <c r="AB65" s="271"/>
      <c r="AC65" s="33" t="str">
        <f t="shared" si="23"/>
        <v>BERTAHAP</v>
      </c>
      <c r="AD65" s="273">
        <f t="shared" si="24"/>
        <v>0</v>
      </c>
      <c r="AE65" s="274">
        <v>2</v>
      </c>
      <c r="AF65" s="275"/>
      <c r="AG65" s="271" t="str">
        <f t="shared" si="25"/>
        <v>KR</v>
      </c>
      <c r="AH65" s="275">
        <v>1699946000</v>
      </c>
      <c r="AI65" s="275">
        <v>1916111000</v>
      </c>
      <c r="AJ65" s="275">
        <v>2034293000</v>
      </c>
      <c r="AK65" s="276">
        <v>2159763000</v>
      </c>
      <c r="AL65" s="276">
        <v>2034293000</v>
      </c>
      <c r="AM65" s="275">
        <v>2159763000</v>
      </c>
      <c r="AN65" s="275">
        <v>2292973000</v>
      </c>
      <c r="AO65" s="52">
        <v>2156350580</v>
      </c>
      <c r="AP65" s="43">
        <v>2289348780</v>
      </c>
      <c r="AQ65" s="63">
        <f t="shared" si="26"/>
        <v>1940715522</v>
      </c>
      <c r="AR65" s="63">
        <f t="shared" si="38"/>
        <v>32345258.700000003</v>
      </c>
      <c r="AS65" s="351">
        <f t="shared" si="39"/>
        <v>40495556.25</v>
      </c>
      <c r="AT65" s="141">
        <f t="shared" si="27"/>
        <v>22893487.800000001</v>
      </c>
      <c r="AU65" s="5">
        <f t="shared" si="28"/>
        <v>32345258.700000003</v>
      </c>
      <c r="AV65" s="5">
        <f t="shared" si="40"/>
        <v>50857325</v>
      </c>
      <c r="AX65" s="2"/>
      <c r="AY65" s="2"/>
      <c r="BT65" s="56">
        <f t="shared" si="29"/>
        <v>-392367.02730000019</v>
      </c>
      <c r="BU65" s="134">
        <f>O298</f>
        <v>26811746.865499999</v>
      </c>
      <c r="BV65" s="126">
        <v>8</v>
      </c>
      <c r="BW65" s="122" t="s">
        <v>140</v>
      </c>
      <c r="BX65" s="122" t="str">
        <f>F103</f>
        <v>1BR-12</v>
      </c>
      <c r="BY65" s="123">
        <f>D103</f>
        <v>12</v>
      </c>
      <c r="BZ65" s="124">
        <f t="shared" ref="BZ65:CA68" si="53">G103</f>
        <v>67</v>
      </c>
      <c r="CA65" s="124">
        <f t="shared" si="53"/>
        <v>57</v>
      </c>
      <c r="CB65" s="125">
        <f>O103</f>
        <v>25329920.875800002</v>
      </c>
      <c r="CC65" s="125">
        <f t="shared" ref="CC65:CF68" si="54">AH103</f>
        <v>1327160000</v>
      </c>
      <c r="CD65" s="125">
        <f t="shared" si="54"/>
        <v>1495921000</v>
      </c>
      <c r="CE65" s="125">
        <f t="shared" si="54"/>
        <v>1588187000</v>
      </c>
      <c r="CF65" s="125">
        <f t="shared" si="54"/>
        <v>1686142000</v>
      </c>
      <c r="CG65" s="125">
        <f>AN103</f>
        <v>1790140000</v>
      </c>
      <c r="CH65" s="2">
        <v>8</v>
      </c>
      <c r="CT65" s="63">
        <f t="shared" si="36"/>
        <v>2060413902</v>
      </c>
      <c r="CU65" s="44">
        <f t="shared" si="41"/>
        <v>22893487.800000001</v>
      </c>
      <c r="CX65" s="56">
        <f t="shared" si="42"/>
        <v>1830863700</v>
      </c>
      <c r="CY65" s="44">
        <f t="shared" si="43"/>
        <v>30514395</v>
      </c>
      <c r="CZ65" s="49">
        <f t="shared" si="44"/>
        <v>50857325</v>
      </c>
    </row>
    <row r="66" spans="1:104">
      <c r="A66" s="3">
        <f t="shared" si="37"/>
        <v>27</v>
      </c>
      <c r="B66" s="263">
        <v>1</v>
      </c>
      <c r="C66" s="264" t="s">
        <v>142</v>
      </c>
      <c r="D66" s="265" t="s">
        <v>24</v>
      </c>
      <c r="E66" s="266"/>
      <c r="F66" s="41" t="s">
        <v>39</v>
      </c>
      <c r="G66" s="267">
        <f t="shared" si="4"/>
        <v>113</v>
      </c>
      <c r="H66" s="267">
        <f t="shared" si="5"/>
        <v>101</v>
      </c>
      <c r="I66" s="268">
        <f t="shared" si="6"/>
        <v>26966806</v>
      </c>
      <c r="J66" s="268">
        <f t="shared" si="7"/>
        <v>6</v>
      </c>
      <c r="K66" s="269">
        <f t="shared" si="8"/>
        <v>0.95</v>
      </c>
      <c r="L66" s="270">
        <f t="shared" ref="L66:L73" si="55">SUMIF($AN$4:$AN$22,D66,$AS$4:$AS$22)</f>
        <v>1</v>
      </c>
      <c r="M66" s="271">
        <f t="shared" si="10"/>
        <v>21407940.689751234</v>
      </c>
      <c r="N66" s="271">
        <f t="shared" si="11"/>
        <v>24130169.636878211</v>
      </c>
      <c r="O66" s="271">
        <f t="shared" si="12"/>
        <v>25618465.699999999</v>
      </c>
      <c r="P66" s="271">
        <f t="shared" si="13"/>
        <v>27198556.607701685</v>
      </c>
      <c r="Q66" s="272">
        <f t="shared" si="14"/>
        <v>25618465.699999999</v>
      </c>
      <c r="R66" s="271">
        <f t="shared" si="14"/>
        <v>27198556.607701685</v>
      </c>
      <c r="S66" s="271">
        <f t="shared" si="15"/>
        <v>28876104.065137401</v>
      </c>
      <c r="T66" s="271"/>
      <c r="U66" s="271">
        <f t="shared" si="16"/>
        <v>2162202009.6648746</v>
      </c>
      <c r="V66" s="271">
        <f t="shared" si="17"/>
        <v>2437147133.3246994</v>
      </c>
      <c r="W66" s="271">
        <f t="shared" si="18"/>
        <v>2587465035.6999998</v>
      </c>
      <c r="X66" s="272">
        <f t="shared" si="19"/>
        <v>2747054217.3778701</v>
      </c>
      <c r="Y66" s="272">
        <f t="shared" si="20"/>
        <v>2587465035.6999998</v>
      </c>
      <c r="Z66" s="271">
        <f t="shared" si="21"/>
        <v>2747054217.3778701</v>
      </c>
      <c r="AA66" s="271">
        <f t="shared" si="22"/>
        <v>2916486510.5788774</v>
      </c>
      <c r="AB66" s="271"/>
      <c r="AC66" s="33" t="str">
        <f t="shared" si="23"/>
        <v>BERTAHAP</v>
      </c>
      <c r="AD66" s="273">
        <f t="shared" si="24"/>
        <v>0</v>
      </c>
      <c r="AE66" s="274">
        <v>2</v>
      </c>
      <c r="AF66" s="275"/>
      <c r="AG66" s="271" t="str">
        <f t="shared" si="25"/>
        <v>KR</v>
      </c>
      <c r="AH66" s="275">
        <v>2378423000</v>
      </c>
      <c r="AI66" s="275">
        <v>2680862000</v>
      </c>
      <c r="AJ66" s="275">
        <v>2846212000</v>
      </c>
      <c r="AK66" s="276">
        <v>3021760000</v>
      </c>
      <c r="AL66" s="276">
        <v>2846212000</v>
      </c>
      <c r="AM66" s="275">
        <v>3021760000</v>
      </c>
      <c r="AN66" s="275">
        <v>3208136000</v>
      </c>
      <c r="AO66" s="52">
        <v>3016984720</v>
      </c>
      <c r="AP66" s="43">
        <v>3203065600</v>
      </c>
      <c r="AQ66" s="63">
        <f t="shared" si="26"/>
        <v>2715286248</v>
      </c>
      <c r="AR66" s="63">
        <f t="shared" si="38"/>
        <v>45254770.800000004</v>
      </c>
      <c r="AS66" s="351">
        <f t="shared" si="39"/>
        <v>56658000</v>
      </c>
      <c r="AT66" s="141">
        <f t="shared" si="27"/>
        <v>32030656</v>
      </c>
      <c r="AU66" s="5">
        <f t="shared" si="28"/>
        <v>45254770.800000004</v>
      </c>
      <c r="AV66" s="5">
        <f t="shared" si="40"/>
        <v>71155300</v>
      </c>
      <c r="AX66" s="2"/>
      <c r="AY66" s="2"/>
      <c r="BT66" s="56">
        <f t="shared" si="29"/>
        <v>-1193281.1655000001</v>
      </c>
      <c r="BU66" s="64"/>
      <c r="BV66" s="126"/>
      <c r="BW66" s="131"/>
      <c r="BX66" s="122" t="str">
        <f>F104</f>
        <v>1BR-16</v>
      </c>
      <c r="BY66" s="123">
        <f>D104</f>
        <v>16</v>
      </c>
      <c r="BZ66" s="124">
        <f t="shared" si="53"/>
        <v>71</v>
      </c>
      <c r="CA66" s="124">
        <f t="shared" si="53"/>
        <v>63</v>
      </c>
      <c r="CB66" s="125">
        <f>O104</f>
        <v>25329920.875800002</v>
      </c>
      <c r="CC66" s="125">
        <f t="shared" si="54"/>
        <v>1466861000</v>
      </c>
      <c r="CD66" s="125">
        <f t="shared" si="54"/>
        <v>1653387000</v>
      </c>
      <c r="CE66" s="125">
        <f t="shared" si="54"/>
        <v>1755364000</v>
      </c>
      <c r="CF66" s="125">
        <f t="shared" si="54"/>
        <v>1863631000</v>
      </c>
      <c r="CG66" s="125">
        <f>AN104</f>
        <v>1978576000</v>
      </c>
      <c r="CT66" s="63">
        <f t="shared" si="36"/>
        <v>2882759040</v>
      </c>
      <c r="CU66" s="44">
        <f t="shared" si="41"/>
        <v>32030656</v>
      </c>
      <c r="CX66" s="56">
        <f t="shared" si="42"/>
        <v>2561590800</v>
      </c>
      <c r="CY66" s="44">
        <f t="shared" si="43"/>
        <v>42693180</v>
      </c>
      <c r="CZ66" s="49">
        <f t="shared" si="44"/>
        <v>71155300</v>
      </c>
    </row>
    <row r="67" spans="1:104">
      <c r="A67" s="3">
        <f t="shared" si="37"/>
        <v>28</v>
      </c>
      <c r="B67" s="263">
        <v>2</v>
      </c>
      <c r="C67" s="264" t="s">
        <v>142</v>
      </c>
      <c r="D67" s="265" t="s">
        <v>35</v>
      </c>
      <c r="E67" s="266"/>
      <c r="F67" s="41" t="s">
        <v>42</v>
      </c>
      <c r="G67" s="267">
        <f t="shared" si="4"/>
        <v>78</v>
      </c>
      <c r="H67" s="267">
        <f t="shared" si="5"/>
        <v>66</v>
      </c>
      <c r="I67" s="268">
        <f t="shared" si="6"/>
        <v>26966806</v>
      </c>
      <c r="J67" s="268">
        <f t="shared" si="7"/>
        <v>2</v>
      </c>
      <c r="K67" s="269">
        <f t="shared" si="8"/>
        <v>0.93</v>
      </c>
      <c r="L67" s="270">
        <f t="shared" si="55"/>
        <v>1</v>
      </c>
      <c r="M67" s="271">
        <f t="shared" si="10"/>
        <v>20957247.201545946</v>
      </c>
      <c r="N67" s="271">
        <f t="shared" si="11"/>
        <v>23622166.065575514</v>
      </c>
      <c r="O67" s="271">
        <f t="shared" si="12"/>
        <v>25079129.580000002</v>
      </c>
      <c r="P67" s="271">
        <f t="shared" si="13"/>
        <v>26625955.415960599</v>
      </c>
      <c r="Q67" s="272">
        <f t="shared" si="14"/>
        <v>25079129.580000002</v>
      </c>
      <c r="R67" s="271">
        <f t="shared" si="14"/>
        <v>26625955.415960599</v>
      </c>
      <c r="S67" s="271">
        <f t="shared" si="15"/>
        <v>28268186.084818721</v>
      </c>
      <c r="T67" s="271"/>
      <c r="U67" s="271">
        <f t="shared" si="16"/>
        <v>1383178315.3020325</v>
      </c>
      <c r="V67" s="271">
        <f t="shared" si="17"/>
        <v>1559062960.3279839</v>
      </c>
      <c r="W67" s="271">
        <f t="shared" si="18"/>
        <v>1655222552.2800002</v>
      </c>
      <c r="X67" s="272">
        <f t="shared" si="19"/>
        <v>1757313057.4533994</v>
      </c>
      <c r="Y67" s="272">
        <f t="shared" si="20"/>
        <v>1655222552.2800002</v>
      </c>
      <c r="Z67" s="271">
        <f t="shared" si="21"/>
        <v>1757313057.4533994</v>
      </c>
      <c r="AA67" s="271">
        <f t="shared" si="22"/>
        <v>1865700281.5980356</v>
      </c>
      <c r="AB67" s="271"/>
      <c r="AC67" s="33" t="str">
        <f t="shared" si="23"/>
        <v>BERTAHAP</v>
      </c>
      <c r="AD67" s="273">
        <f t="shared" si="24"/>
        <v>0</v>
      </c>
      <c r="AE67" s="274">
        <v>2</v>
      </c>
      <c r="AF67" s="275"/>
      <c r="AG67" s="271" t="str">
        <f t="shared" si="25"/>
        <v>KR</v>
      </c>
      <c r="AH67" s="275">
        <v>1521497000</v>
      </c>
      <c r="AI67" s="275">
        <v>1714970000</v>
      </c>
      <c r="AJ67" s="275">
        <v>1820745000</v>
      </c>
      <c r="AK67" s="276">
        <v>1933045000</v>
      </c>
      <c r="AL67" s="276">
        <v>1820745000</v>
      </c>
      <c r="AM67" s="275">
        <v>1933045000</v>
      </c>
      <c r="AN67" s="275">
        <v>2052271000</v>
      </c>
      <c r="AO67" s="52">
        <v>1929989700</v>
      </c>
      <c r="AP67" s="43">
        <v>2049027700</v>
      </c>
      <c r="AQ67" s="63">
        <f t="shared" si="26"/>
        <v>1736990730</v>
      </c>
      <c r="AR67" s="63">
        <f t="shared" si="38"/>
        <v>28949845.5</v>
      </c>
      <c r="AS67" s="351">
        <f t="shared" si="39"/>
        <v>36244593.75</v>
      </c>
      <c r="AT67" s="141">
        <f t="shared" si="27"/>
        <v>20490277</v>
      </c>
      <c r="AU67" s="5">
        <f t="shared" si="28"/>
        <v>28949845.5</v>
      </c>
      <c r="AV67" s="5">
        <f t="shared" si="40"/>
        <v>45518625</v>
      </c>
      <c r="AX67" s="2"/>
      <c r="AY67" s="2"/>
      <c r="BT67" s="56">
        <f t="shared" si="29"/>
        <v>-1732617.2854999974</v>
      </c>
      <c r="BU67" s="64"/>
      <c r="BV67" s="126"/>
      <c r="BW67" s="122"/>
      <c r="BX67" s="122" t="str">
        <f>F105</f>
        <v>2BR-18</v>
      </c>
      <c r="BY67" s="123">
        <f>D105</f>
        <v>18</v>
      </c>
      <c r="BZ67" s="124">
        <f t="shared" si="53"/>
        <v>97</v>
      </c>
      <c r="CA67" s="124">
        <f t="shared" si="53"/>
        <v>85</v>
      </c>
      <c r="CB67" s="125">
        <f>O105</f>
        <v>25329920.875800002</v>
      </c>
      <c r="CC67" s="125">
        <f t="shared" si="54"/>
        <v>1979098000</v>
      </c>
      <c r="CD67" s="125">
        <f t="shared" si="54"/>
        <v>2230760000</v>
      </c>
      <c r="CE67" s="125">
        <f t="shared" si="54"/>
        <v>2368348000</v>
      </c>
      <c r="CF67" s="125">
        <f t="shared" si="54"/>
        <v>2514423000</v>
      </c>
      <c r="CG67" s="125">
        <f>AN105</f>
        <v>2669507000</v>
      </c>
      <c r="CT67" s="63">
        <f t="shared" si="36"/>
        <v>1844124930</v>
      </c>
      <c r="CU67" s="44">
        <f t="shared" si="41"/>
        <v>20490277</v>
      </c>
      <c r="CX67" s="56">
        <f t="shared" si="42"/>
        <v>1638670500</v>
      </c>
      <c r="CY67" s="44">
        <f t="shared" si="43"/>
        <v>27311175</v>
      </c>
      <c r="CZ67" s="49">
        <f t="shared" si="44"/>
        <v>45518625</v>
      </c>
    </row>
    <row r="68" spans="1:104">
      <c r="A68" s="3">
        <f t="shared" si="37"/>
        <v>29</v>
      </c>
      <c r="B68" s="263">
        <v>3</v>
      </c>
      <c r="C68" s="264" t="s">
        <v>142</v>
      </c>
      <c r="D68" s="265" t="s">
        <v>41</v>
      </c>
      <c r="E68" s="266"/>
      <c r="F68" s="41" t="s">
        <v>45</v>
      </c>
      <c r="G68" s="267">
        <f t="shared" si="4"/>
        <v>60</v>
      </c>
      <c r="H68" s="267">
        <f t="shared" si="5"/>
        <v>52</v>
      </c>
      <c r="I68" s="268">
        <f t="shared" si="6"/>
        <v>26966806</v>
      </c>
      <c r="J68" s="268">
        <f t="shared" si="7"/>
        <v>2</v>
      </c>
      <c r="K68" s="269">
        <f t="shared" si="8"/>
        <v>0.93</v>
      </c>
      <c r="L68" s="270">
        <f t="shared" si="55"/>
        <v>1</v>
      </c>
      <c r="M68" s="271">
        <f t="shared" si="10"/>
        <v>20957247.201545946</v>
      </c>
      <c r="N68" s="271">
        <f t="shared" si="11"/>
        <v>23622166.065575514</v>
      </c>
      <c r="O68" s="271">
        <f t="shared" si="12"/>
        <v>25079129.580000002</v>
      </c>
      <c r="P68" s="271">
        <f t="shared" si="13"/>
        <v>26625955.415960599</v>
      </c>
      <c r="Q68" s="272">
        <f t="shared" si="14"/>
        <v>25079129.580000002</v>
      </c>
      <c r="R68" s="271">
        <f t="shared" si="14"/>
        <v>26625955.415960599</v>
      </c>
      <c r="S68" s="271">
        <f t="shared" si="15"/>
        <v>28268186.084818721</v>
      </c>
      <c r="T68" s="271"/>
      <c r="U68" s="271">
        <f t="shared" si="16"/>
        <v>1089776854.4803891</v>
      </c>
      <c r="V68" s="271">
        <f t="shared" si="17"/>
        <v>1228352635.4099267</v>
      </c>
      <c r="W68" s="271">
        <f t="shared" si="18"/>
        <v>1304114738.1600001</v>
      </c>
      <c r="X68" s="272">
        <f t="shared" si="19"/>
        <v>1384549681.6299512</v>
      </c>
      <c r="Y68" s="272">
        <f t="shared" si="20"/>
        <v>1304114738.1600001</v>
      </c>
      <c r="Z68" s="271">
        <f t="shared" si="21"/>
        <v>1384549681.6299512</v>
      </c>
      <c r="AA68" s="271">
        <f t="shared" si="22"/>
        <v>1469945676.4105735</v>
      </c>
      <c r="AB68" s="271"/>
      <c r="AC68" s="33" t="str">
        <f t="shared" si="23"/>
        <v>BERTAHAP</v>
      </c>
      <c r="AD68" s="273">
        <f t="shared" si="24"/>
        <v>0</v>
      </c>
      <c r="AE68" s="274">
        <v>2</v>
      </c>
      <c r="AF68" s="275"/>
      <c r="AG68" s="271" t="str">
        <f t="shared" si="25"/>
        <v>KR</v>
      </c>
      <c r="AH68" s="275">
        <v>1198755000</v>
      </c>
      <c r="AI68" s="275">
        <v>1351188000</v>
      </c>
      <c r="AJ68" s="275">
        <v>1434527000</v>
      </c>
      <c r="AK68" s="276">
        <v>1523005000</v>
      </c>
      <c r="AL68" s="276">
        <v>1434527000</v>
      </c>
      <c r="AM68" s="275">
        <v>1523005000</v>
      </c>
      <c r="AN68" s="275">
        <v>1616941000</v>
      </c>
      <c r="AO68" s="52">
        <v>1520598620</v>
      </c>
      <c r="AP68" s="43">
        <v>1614385300</v>
      </c>
      <c r="AQ68" s="63">
        <f t="shared" si="26"/>
        <v>1368538758</v>
      </c>
      <c r="AR68" s="63">
        <f t="shared" si="38"/>
        <v>22808979.300000001</v>
      </c>
      <c r="AS68" s="351">
        <f t="shared" si="39"/>
        <v>28556343.75</v>
      </c>
      <c r="AT68" s="141">
        <f t="shared" si="27"/>
        <v>16143853</v>
      </c>
      <c r="AU68" s="5">
        <f t="shared" si="28"/>
        <v>22808979.300000001</v>
      </c>
      <c r="AV68" s="5">
        <f t="shared" si="40"/>
        <v>35863175</v>
      </c>
      <c r="AX68" s="2"/>
      <c r="AY68" s="2"/>
      <c r="BT68" s="56">
        <f t="shared" si="29"/>
        <v>-1732617.2854999974</v>
      </c>
      <c r="BU68" s="64"/>
      <c r="BV68" s="126"/>
      <c r="BW68" s="122"/>
      <c r="BX68" s="122" t="str">
        <f>F106</f>
        <v>1BR-20</v>
      </c>
      <c r="BY68" s="123">
        <f>D106</f>
        <v>20</v>
      </c>
      <c r="BZ68" s="124">
        <f t="shared" si="53"/>
        <v>60</v>
      </c>
      <c r="CA68" s="124">
        <f t="shared" si="53"/>
        <v>51</v>
      </c>
      <c r="CB68" s="125">
        <f>O106</f>
        <v>25329920.875800002</v>
      </c>
      <c r="CC68" s="125">
        <f t="shared" si="54"/>
        <v>1187459000</v>
      </c>
      <c r="CD68" s="125">
        <f t="shared" si="54"/>
        <v>1338456000</v>
      </c>
      <c r="CE68" s="125">
        <f t="shared" si="54"/>
        <v>1421009000</v>
      </c>
      <c r="CF68" s="125">
        <f t="shared" si="54"/>
        <v>1508654000</v>
      </c>
      <c r="CG68" s="125">
        <f>AN106</f>
        <v>1601704000</v>
      </c>
      <c r="CT68" s="63">
        <f t="shared" si="36"/>
        <v>1452946770</v>
      </c>
      <c r="CU68" s="44">
        <f t="shared" si="41"/>
        <v>16143853</v>
      </c>
      <c r="CX68" s="56">
        <f t="shared" si="42"/>
        <v>1291074300</v>
      </c>
      <c r="CY68" s="44">
        <f t="shared" si="43"/>
        <v>21517905</v>
      </c>
      <c r="CZ68" s="49">
        <f t="shared" si="44"/>
        <v>35863175</v>
      </c>
    </row>
    <row r="69" spans="1:104">
      <c r="A69" s="3">
        <f t="shared" si="37"/>
        <v>30</v>
      </c>
      <c r="B69" s="263">
        <v>4</v>
      </c>
      <c r="C69" s="264" t="s">
        <v>142</v>
      </c>
      <c r="D69" s="265">
        <v>10</v>
      </c>
      <c r="E69" s="266"/>
      <c r="F69" s="41" t="s">
        <v>48</v>
      </c>
      <c r="G69" s="267">
        <f t="shared" si="4"/>
        <v>74</v>
      </c>
      <c r="H69" s="267">
        <f t="shared" si="5"/>
        <v>63</v>
      </c>
      <c r="I69" s="268">
        <f t="shared" si="6"/>
        <v>26966806</v>
      </c>
      <c r="J69" s="268">
        <f t="shared" si="7"/>
        <v>2</v>
      </c>
      <c r="K69" s="269">
        <f t="shared" si="8"/>
        <v>0.93</v>
      </c>
      <c r="L69" s="270">
        <f t="shared" si="55"/>
        <v>1</v>
      </c>
      <c r="M69" s="271">
        <f t="shared" si="10"/>
        <v>20957247.201545946</v>
      </c>
      <c r="N69" s="271">
        <f t="shared" si="11"/>
        <v>23622166.065575514</v>
      </c>
      <c r="O69" s="271">
        <f t="shared" si="12"/>
        <v>25079129.580000002</v>
      </c>
      <c r="P69" s="271">
        <f t="shared" si="13"/>
        <v>26625955.415960599</v>
      </c>
      <c r="Q69" s="272">
        <f t="shared" si="14"/>
        <v>25079129.580000002</v>
      </c>
      <c r="R69" s="271">
        <f t="shared" si="14"/>
        <v>26625955.415960599</v>
      </c>
      <c r="S69" s="271">
        <f t="shared" si="15"/>
        <v>28268186.084818721</v>
      </c>
      <c r="T69" s="271"/>
      <c r="U69" s="271">
        <f t="shared" si="16"/>
        <v>1320306573.6973946</v>
      </c>
      <c r="V69" s="271">
        <f t="shared" si="17"/>
        <v>1488196462.1312573</v>
      </c>
      <c r="W69" s="271">
        <f t="shared" si="18"/>
        <v>1579985163.5400002</v>
      </c>
      <c r="X69" s="272">
        <f t="shared" si="19"/>
        <v>1677435191.2055178</v>
      </c>
      <c r="Y69" s="272">
        <f t="shared" si="20"/>
        <v>1579985163.5400002</v>
      </c>
      <c r="Z69" s="271">
        <f t="shared" si="21"/>
        <v>1677435191.2055178</v>
      </c>
      <c r="AA69" s="271">
        <f t="shared" si="22"/>
        <v>1780895723.3435793</v>
      </c>
      <c r="AB69" s="271"/>
      <c r="AC69" s="33" t="str">
        <f t="shared" si="23"/>
        <v>BERTAHAP</v>
      </c>
      <c r="AD69" s="273">
        <f t="shared" si="24"/>
        <v>0</v>
      </c>
      <c r="AE69" s="274">
        <v>2</v>
      </c>
      <c r="AF69" s="275"/>
      <c r="AG69" s="271" t="str">
        <f t="shared" si="25"/>
        <v>KR</v>
      </c>
      <c r="AH69" s="275">
        <v>1452338000</v>
      </c>
      <c r="AI69" s="275">
        <v>1637017000</v>
      </c>
      <c r="AJ69" s="275">
        <v>1737984000</v>
      </c>
      <c r="AK69" s="276">
        <v>1845179000</v>
      </c>
      <c r="AL69" s="276">
        <v>1737984000</v>
      </c>
      <c r="AM69" s="275">
        <v>1845179000</v>
      </c>
      <c r="AN69" s="275">
        <v>1958986000</v>
      </c>
      <c r="AO69" s="52">
        <v>1842263040</v>
      </c>
      <c r="AP69" s="43">
        <v>1955889740</v>
      </c>
      <c r="AQ69" s="63">
        <f t="shared" si="26"/>
        <v>1658036736</v>
      </c>
      <c r="AR69" s="63">
        <f t="shared" si="38"/>
        <v>27633945.600000005</v>
      </c>
      <c r="AS69" s="351">
        <f t="shared" si="39"/>
        <v>34597106.25</v>
      </c>
      <c r="AT69" s="141">
        <f t="shared" si="27"/>
        <v>19558897.400000002</v>
      </c>
      <c r="AU69" s="5">
        <f t="shared" si="28"/>
        <v>27633945.600000005</v>
      </c>
      <c r="AV69" s="5">
        <f t="shared" si="40"/>
        <v>43449600</v>
      </c>
      <c r="AX69" s="2"/>
      <c r="AY69" s="2"/>
      <c r="BT69" s="56">
        <f t="shared" si="29"/>
        <v>-1732617.2854999974</v>
      </c>
      <c r="BU69" s="64"/>
      <c r="BV69" s="126">
        <v>9</v>
      </c>
      <c r="BW69" s="131" t="s">
        <v>141</v>
      </c>
      <c r="BX69" s="122" t="str">
        <f>F125</f>
        <v>1BR-6</v>
      </c>
      <c r="BY69" s="123" t="str">
        <f>D125</f>
        <v>06</v>
      </c>
      <c r="BZ69" s="124">
        <f>G125</f>
        <v>78</v>
      </c>
      <c r="CA69" s="124">
        <f>H125</f>
        <v>66</v>
      </c>
      <c r="CB69" s="125">
        <f>O125</f>
        <v>25329920.875800002</v>
      </c>
      <c r="CC69" s="125">
        <f>AH125</f>
        <v>1536712000</v>
      </c>
      <c r="CD69" s="125">
        <f>AI125</f>
        <v>1732119000</v>
      </c>
      <c r="CE69" s="125">
        <f>AJ125</f>
        <v>1838953000</v>
      </c>
      <c r="CF69" s="125">
        <f>AK125</f>
        <v>1952375000</v>
      </c>
      <c r="CG69" s="125">
        <f>AN125</f>
        <v>2072794000</v>
      </c>
      <c r="CH69" s="2">
        <v>12</v>
      </c>
      <c r="CT69" s="63">
        <f t="shared" si="36"/>
        <v>1760300766</v>
      </c>
      <c r="CU69" s="44">
        <f t="shared" si="41"/>
        <v>19558897.400000002</v>
      </c>
      <c r="CX69" s="56">
        <f t="shared" si="42"/>
        <v>1564185600</v>
      </c>
      <c r="CY69" s="44">
        <f t="shared" si="43"/>
        <v>26069760</v>
      </c>
      <c r="CZ69" s="49">
        <f t="shared" si="44"/>
        <v>43449600</v>
      </c>
    </row>
    <row r="70" spans="1:104">
      <c r="A70" s="3">
        <f t="shared" si="37"/>
        <v>31</v>
      </c>
      <c r="B70" s="263">
        <v>5</v>
      </c>
      <c r="C70" s="264" t="s">
        <v>142</v>
      </c>
      <c r="D70" s="299">
        <v>12</v>
      </c>
      <c r="E70" s="266"/>
      <c r="F70" s="41" t="s">
        <v>50</v>
      </c>
      <c r="G70" s="267">
        <f t="shared" si="4"/>
        <v>67</v>
      </c>
      <c r="H70" s="267">
        <f t="shared" si="5"/>
        <v>57</v>
      </c>
      <c r="I70" s="268">
        <f t="shared" si="6"/>
        <v>26966806</v>
      </c>
      <c r="J70" s="268">
        <f t="shared" si="7"/>
        <v>2</v>
      </c>
      <c r="K70" s="269">
        <f t="shared" si="8"/>
        <v>0.93</v>
      </c>
      <c r="L70" s="270">
        <f t="shared" si="55"/>
        <v>1</v>
      </c>
      <c r="M70" s="271">
        <f t="shared" si="10"/>
        <v>20957247.201545946</v>
      </c>
      <c r="N70" s="271">
        <f t="shared" si="11"/>
        <v>23622166.065575514</v>
      </c>
      <c r="O70" s="271">
        <f t="shared" si="12"/>
        <v>25079129.580000002</v>
      </c>
      <c r="P70" s="271">
        <f t="shared" si="13"/>
        <v>26625955.415960599</v>
      </c>
      <c r="Q70" s="272">
        <f t="shared" si="14"/>
        <v>25079129.580000002</v>
      </c>
      <c r="R70" s="271">
        <f t="shared" si="14"/>
        <v>26625955.415960599</v>
      </c>
      <c r="S70" s="271">
        <f t="shared" si="15"/>
        <v>28268186.084818721</v>
      </c>
      <c r="T70" s="271"/>
      <c r="U70" s="271">
        <f t="shared" si="16"/>
        <v>1194563090.4881189</v>
      </c>
      <c r="V70" s="271">
        <f t="shared" si="17"/>
        <v>1346463465.7378044</v>
      </c>
      <c r="W70" s="271">
        <f t="shared" si="18"/>
        <v>1429510386.0600002</v>
      </c>
      <c r="X70" s="272">
        <f t="shared" si="19"/>
        <v>1517679458.7097542</v>
      </c>
      <c r="Y70" s="272">
        <f t="shared" si="20"/>
        <v>1429510386.0600002</v>
      </c>
      <c r="Z70" s="271">
        <f t="shared" si="21"/>
        <v>1517679458.7097542</v>
      </c>
      <c r="AA70" s="271">
        <f t="shared" si="22"/>
        <v>1611286606.8346672</v>
      </c>
      <c r="AB70" s="271"/>
      <c r="AC70" s="33" t="str">
        <f t="shared" si="23"/>
        <v>BERTAHAP</v>
      </c>
      <c r="AD70" s="273">
        <f t="shared" si="24"/>
        <v>0</v>
      </c>
      <c r="AE70" s="274">
        <v>2</v>
      </c>
      <c r="AF70" s="275"/>
      <c r="AG70" s="271" t="str">
        <f t="shared" si="25"/>
        <v>KR</v>
      </c>
      <c r="AH70" s="275">
        <v>1314020000</v>
      </c>
      <c r="AI70" s="275">
        <v>1481110000</v>
      </c>
      <c r="AJ70" s="275">
        <v>1572462000</v>
      </c>
      <c r="AK70" s="276">
        <v>1669448000</v>
      </c>
      <c r="AL70" s="276">
        <v>1572462000</v>
      </c>
      <c r="AM70" s="275">
        <v>1669448000</v>
      </c>
      <c r="AN70" s="275">
        <v>1772416000</v>
      </c>
      <c r="AO70" s="52">
        <v>1666809720</v>
      </c>
      <c r="AP70" s="43">
        <v>1769614880</v>
      </c>
      <c r="AQ70" s="63">
        <f t="shared" si="26"/>
        <v>1500128748</v>
      </c>
      <c r="AR70" s="63">
        <f t="shared" si="38"/>
        <v>25002145.800000001</v>
      </c>
      <c r="AS70" s="351">
        <f t="shared" si="39"/>
        <v>31302150</v>
      </c>
      <c r="AT70" s="141">
        <f t="shared" si="27"/>
        <v>17696148.800000001</v>
      </c>
      <c r="AU70" s="5">
        <f t="shared" si="28"/>
        <v>25002145.800000001</v>
      </c>
      <c r="AV70" s="5">
        <f t="shared" si="40"/>
        <v>39311550</v>
      </c>
      <c r="AX70" s="2"/>
      <c r="AY70" s="2"/>
      <c r="BT70" s="56">
        <f t="shared" si="29"/>
        <v>-1732617.2854999974</v>
      </c>
      <c r="BU70" s="64"/>
      <c r="BV70" s="126"/>
      <c r="BW70" s="131"/>
      <c r="BX70" s="122" t="str">
        <f>F127</f>
        <v>1BR-10</v>
      </c>
      <c r="BY70" s="123">
        <f>D127</f>
        <v>10</v>
      </c>
      <c r="BZ70" s="124">
        <f t="shared" ref="BZ70:CA74" si="56">G127</f>
        <v>74</v>
      </c>
      <c r="CA70" s="124">
        <f t="shared" si="56"/>
        <v>63</v>
      </c>
      <c r="CB70" s="125">
        <f>O127</f>
        <v>25329920.875800002</v>
      </c>
      <c r="CC70" s="125">
        <f t="shared" ref="CC70:CF74" si="57">AH127</f>
        <v>1466861000</v>
      </c>
      <c r="CD70" s="125">
        <f t="shared" si="57"/>
        <v>1653387000</v>
      </c>
      <c r="CE70" s="125">
        <f t="shared" si="57"/>
        <v>1755364000</v>
      </c>
      <c r="CF70" s="125">
        <f t="shared" si="57"/>
        <v>1863631000</v>
      </c>
      <c r="CG70" s="125">
        <f>AN127</f>
        <v>1978576000</v>
      </c>
      <c r="CT70" s="63">
        <f t="shared" si="36"/>
        <v>1592653392</v>
      </c>
      <c r="CU70" s="44">
        <f t="shared" si="41"/>
        <v>17696148.800000001</v>
      </c>
      <c r="CX70" s="56">
        <f t="shared" si="42"/>
        <v>1415215800</v>
      </c>
      <c r="CY70" s="44">
        <f t="shared" si="43"/>
        <v>23586930</v>
      </c>
      <c r="CZ70" s="49">
        <f t="shared" si="44"/>
        <v>39311550</v>
      </c>
    </row>
    <row r="71" spans="1:104">
      <c r="A71" s="3">
        <f t="shared" si="37"/>
        <v>32</v>
      </c>
      <c r="B71" s="263">
        <v>6</v>
      </c>
      <c r="C71" s="264" t="s">
        <v>142</v>
      </c>
      <c r="D71" s="299">
        <v>18</v>
      </c>
      <c r="E71" s="266"/>
      <c r="F71" s="41" t="s">
        <v>54</v>
      </c>
      <c r="G71" s="267">
        <f t="shared" si="4"/>
        <v>97</v>
      </c>
      <c r="H71" s="267">
        <f t="shared" si="5"/>
        <v>85</v>
      </c>
      <c r="I71" s="268">
        <f t="shared" si="6"/>
        <v>26966806</v>
      </c>
      <c r="J71" s="268">
        <f t="shared" si="7"/>
        <v>2</v>
      </c>
      <c r="K71" s="269">
        <f t="shared" si="8"/>
        <v>0.93</v>
      </c>
      <c r="L71" s="270">
        <f t="shared" si="55"/>
        <v>1</v>
      </c>
      <c r="M71" s="271">
        <f t="shared" si="10"/>
        <v>20957247.201545946</v>
      </c>
      <c r="N71" s="271">
        <f t="shared" si="11"/>
        <v>23622166.065575514</v>
      </c>
      <c r="O71" s="271">
        <f t="shared" si="12"/>
        <v>25079129.580000002</v>
      </c>
      <c r="P71" s="271">
        <f t="shared" si="13"/>
        <v>26625955.415960599</v>
      </c>
      <c r="Q71" s="272">
        <f t="shared" si="14"/>
        <v>25079129.580000002</v>
      </c>
      <c r="R71" s="271">
        <f t="shared" si="14"/>
        <v>26625955.415960599</v>
      </c>
      <c r="S71" s="271">
        <f t="shared" si="15"/>
        <v>28268186.084818721</v>
      </c>
      <c r="T71" s="271"/>
      <c r="U71" s="271">
        <f t="shared" si="16"/>
        <v>1781366012.1314054</v>
      </c>
      <c r="V71" s="271">
        <f t="shared" si="17"/>
        <v>2007884115.5739186</v>
      </c>
      <c r="W71" s="271">
        <f t="shared" si="18"/>
        <v>2131726014.3000002</v>
      </c>
      <c r="X71" s="272">
        <f t="shared" si="19"/>
        <v>2263206210.3566508</v>
      </c>
      <c r="Y71" s="272">
        <f t="shared" si="20"/>
        <v>2131726014.3000002</v>
      </c>
      <c r="Z71" s="271">
        <f t="shared" si="21"/>
        <v>2263206210.3566508</v>
      </c>
      <c r="AA71" s="271">
        <f t="shared" si="22"/>
        <v>2402795817.2095914</v>
      </c>
      <c r="AB71" s="271"/>
      <c r="AC71" s="33" t="str">
        <f t="shared" si="23"/>
        <v>BERTAHAP</v>
      </c>
      <c r="AD71" s="273">
        <f t="shared" si="24"/>
        <v>0</v>
      </c>
      <c r="AE71" s="274">
        <v>2</v>
      </c>
      <c r="AF71" s="275"/>
      <c r="AG71" s="271" t="e">
        <f>IF(AF71&gt;#REF!,"LB","KR")</f>
        <v>#REF!</v>
      </c>
      <c r="AH71" s="275">
        <v>1959503000</v>
      </c>
      <c r="AI71" s="275">
        <v>2208673000</v>
      </c>
      <c r="AJ71" s="275">
        <v>2344899000</v>
      </c>
      <c r="AK71" s="276">
        <v>2489527000</v>
      </c>
      <c r="AL71" s="276">
        <v>2344899000</v>
      </c>
      <c r="AM71" s="275">
        <v>2489527000</v>
      </c>
      <c r="AN71" s="275">
        <v>2643076000</v>
      </c>
      <c r="AO71" s="52">
        <v>2485592940</v>
      </c>
      <c r="AP71" s="43">
        <v>2638898620</v>
      </c>
      <c r="AQ71" s="63">
        <f t="shared" si="26"/>
        <v>2237033646</v>
      </c>
      <c r="AR71" s="63">
        <f t="shared" si="38"/>
        <v>37283894.100000001</v>
      </c>
      <c r="AS71" s="351">
        <f t="shared" si="39"/>
        <v>46678631.25</v>
      </c>
      <c r="AT71" s="141">
        <f t="shared" si="27"/>
        <v>26388986.200000003</v>
      </c>
      <c r="AU71" s="5">
        <f t="shared" si="28"/>
        <v>37283894.100000001</v>
      </c>
      <c r="AV71" s="5">
        <f t="shared" si="40"/>
        <v>58622475</v>
      </c>
      <c r="AX71" s="2"/>
      <c r="AY71" s="2"/>
      <c r="BT71" s="56">
        <f t="shared" si="29"/>
        <v>-1732617.2854999974</v>
      </c>
      <c r="BU71" s="64"/>
      <c r="BV71" s="126"/>
      <c r="BW71" s="131"/>
      <c r="BX71" s="122" t="str">
        <f>F128</f>
        <v>1BR-12</v>
      </c>
      <c r="BY71" s="123">
        <f>D128</f>
        <v>12</v>
      </c>
      <c r="BZ71" s="124">
        <f t="shared" si="56"/>
        <v>67</v>
      </c>
      <c r="CA71" s="124">
        <f t="shared" si="56"/>
        <v>57</v>
      </c>
      <c r="CB71" s="125">
        <f>O128</f>
        <v>25329920.875800002</v>
      </c>
      <c r="CC71" s="125">
        <f t="shared" si="57"/>
        <v>1327160000</v>
      </c>
      <c r="CD71" s="125">
        <f t="shared" si="57"/>
        <v>1495921000</v>
      </c>
      <c r="CE71" s="125">
        <f t="shared" si="57"/>
        <v>1588187000</v>
      </c>
      <c r="CF71" s="125">
        <f t="shared" si="57"/>
        <v>1686142000</v>
      </c>
      <c r="CG71" s="125">
        <f>AN128</f>
        <v>1790140000</v>
      </c>
      <c r="CT71" s="63">
        <f t="shared" si="36"/>
        <v>2375008758</v>
      </c>
      <c r="CU71" s="44">
        <f t="shared" si="41"/>
        <v>26388986.200000003</v>
      </c>
      <c r="CX71" s="56">
        <f t="shared" si="42"/>
        <v>2110409100</v>
      </c>
      <c r="CY71" s="44">
        <f t="shared" si="43"/>
        <v>35173485</v>
      </c>
      <c r="CZ71" s="49">
        <f t="shared" si="44"/>
        <v>58622475</v>
      </c>
    </row>
    <row r="72" spans="1:104">
      <c r="A72" s="3">
        <f t="shared" si="37"/>
        <v>33</v>
      </c>
      <c r="B72" s="263">
        <v>7</v>
      </c>
      <c r="C72" s="264" t="s">
        <v>142</v>
      </c>
      <c r="D72" s="299">
        <v>20</v>
      </c>
      <c r="E72" s="266"/>
      <c r="F72" s="41" t="s">
        <v>70</v>
      </c>
      <c r="G72" s="267">
        <f t="shared" si="4"/>
        <v>60</v>
      </c>
      <c r="H72" s="267">
        <f t="shared" si="5"/>
        <v>51</v>
      </c>
      <c r="I72" s="268">
        <f t="shared" si="6"/>
        <v>26966806</v>
      </c>
      <c r="J72" s="268">
        <f t="shared" si="7"/>
        <v>2</v>
      </c>
      <c r="K72" s="269">
        <f t="shared" si="8"/>
        <v>0.93</v>
      </c>
      <c r="L72" s="270">
        <f t="shared" si="55"/>
        <v>1</v>
      </c>
      <c r="M72" s="271">
        <f t="shared" si="10"/>
        <v>20957247.201545946</v>
      </c>
      <c r="N72" s="271">
        <f t="shared" si="11"/>
        <v>23622166.065575514</v>
      </c>
      <c r="O72" s="271">
        <f t="shared" si="12"/>
        <v>25079129.580000002</v>
      </c>
      <c r="P72" s="271">
        <f t="shared" si="13"/>
        <v>26625955.415960599</v>
      </c>
      <c r="Q72" s="272">
        <f t="shared" si="14"/>
        <v>25079129.580000002</v>
      </c>
      <c r="R72" s="271">
        <f t="shared" si="14"/>
        <v>26625955.415960599</v>
      </c>
      <c r="S72" s="271">
        <f t="shared" si="15"/>
        <v>28268186.084818721</v>
      </c>
      <c r="T72" s="271"/>
      <c r="U72" s="271">
        <f t="shared" si="16"/>
        <v>1068819607.2788433</v>
      </c>
      <c r="V72" s="271">
        <f t="shared" si="17"/>
        <v>1204730469.3443513</v>
      </c>
      <c r="W72" s="271">
        <f t="shared" si="18"/>
        <v>1279035608.5800002</v>
      </c>
      <c r="X72" s="272">
        <f t="shared" si="19"/>
        <v>1357923726.2139904</v>
      </c>
      <c r="Y72" s="272">
        <f t="shared" si="20"/>
        <v>1279035608.5800002</v>
      </c>
      <c r="Z72" s="271">
        <f t="shared" si="21"/>
        <v>1357923726.2139904</v>
      </c>
      <c r="AA72" s="271">
        <f t="shared" si="22"/>
        <v>1441677490.3257546</v>
      </c>
      <c r="AB72" s="271"/>
      <c r="AC72" s="33" t="str">
        <f t="shared" si="23"/>
        <v>BERTAHAP</v>
      </c>
      <c r="AD72" s="273">
        <f t="shared" si="24"/>
        <v>0</v>
      </c>
      <c r="AE72" s="274">
        <v>2</v>
      </c>
      <c r="AF72" s="275"/>
      <c r="AG72" s="271" t="e">
        <f>IF(AF72&gt;#REF!,"LB","KR")</f>
        <v>#REF!</v>
      </c>
      <c r="AH72" s="275">
        <v>1175702000</v>
      </c>
      <c r="AI72" s="275">
        <v>1325204000</v>
      </c>
      <c r="AJ72" s="275">
        <v>1406940000</v>
      </c>
      <c r="AK72" s="276">
        <v>1493717000</v>
      </c>
      <c r="AL72" s="276">
        <v>1406940000</v>
      </c>
      <c r="AM72" s="275">
        <v>1493717000</v>
      </c>
      <c r="AN72" s="275">
        <v>1585846000</v>
      </c>
      <c r="AO72" s="52">
        <v>1491356400</v>
      </c>
      <c r="AP72" s="43">
        <v>1583340020</v>
      </c>
      <c r="AQ72" s="63">
        <f t="shared" si="26"/>
        <v>1342220760</v>
      </c>
      <c r="AR72" s="63">
        <f t="shared" si="38"/>
        <v>22370346</v>
      </c>
      <c r="AS72" s="351">
        <f t="shared" si="39"/>
        <v>28007193.75</v>
      </c>
      <c r="AT72" s="141">
        <f t="shared" si="27"/>
        <v>15833400.200000001</v>
      </c>
      <c r="AU72" s="5">
        <f t="shared" si="28"/>
        <v>22370346</v>
      </c>
      <c r="AV72" s="5">
        <f t="shared" si="40"/>
        <v>35173500</v>
      </c>
      <c r="AX72" s="2"/>
      <c r="AY72" s="2"/>
      <c r="BT72" s="56">
        <f t="shared" si="29"/>
        <v>-1732617.2854999974</v>
      </c>
      <c r="BU72" s="64"/>
      <c r="BV72" s="126"/>
      <c r="BW72" s="122"/>
      <c r="BX72" s="122" t="str">
        <f>F129</f>
        <v>1BR-16</v>
      </c>
      <c r="BY72" s="123">
        <f>D129</f>
        <v>16</v>
      </c>
      <c r="BZ72" s="124">
        <f t="shared" si="56"/>
        <v>71</v>
      </c>
      <c r="CA72" s="124">
        <f t="shared" si="56"/>
        <v>63</v>
      </c>
      <c r="CB72" s="125">
        <f>O129</f>
        <v>25329920.875800002</v>
      </c>
      <c r="CC72" s="125">
        <f t="shared" si="57"/>
        <v>1466861000</v>
      </c>
      <c r="CD72" s="125">
        <f t="shared" si="57"/>
        <v>1653387000</v>
      </c>
      <c r="CE72" s="125">
        <f t="shared" si="57"/>
        <v>1755364000</v>
      </c>
      <c r="CF72" s="125">
        <f t="shared" si="57"/>
        <v>1863631000</v>
      </c>
      <c r="CG72" s="125">
        <f>AN129</f>
        <v>1978576000</v>
      </c>
      <c r="CT72" s="63">
        <f t="shared" si="36"/>
        <v>1425006018</v>
      </c>
      <c r="CU72" s="44">
        <f t="shared" si="41"/>
        <v>15833400.200000001</v>
      </c>
      <c r="CX72" s="56">
        <f t="shared" si="42"/>
        <v>1266246000</v>
      </c>
      <c r="CY72" s="44">
        <f t="shared" si="43"/>
        <v>21104100</v>
      </c>
      <c r="CZ72" s="49">
        <f t="shared" si="44"/>
        <v>35173500</v>
      </c>
    </row>
    <row r="73" spans="1:104">
      <c r="A73" s="3">
        <f t="shared" si="37"/>
        <v>34</v>
      </c>
      <c r="B73" s="263">
        <v>8</v>
      </c>
      <c r="C73" s="264" t="s">
        <v>142</v>
      </c>
      <c r="D73" s="299">
        <v>22</v>
      </c>
      <c r="E73" s="266"/>
      <c r="F73" s="41" t="s">
        <v>89</v>
      </c>
      <c r="G73" s="267">
        <f t="shared" si="4"/>
        <v>81</v>
      </c>
      <c r="H73" s="267">
        <f t="shared" si="5"/>
        <v>70</v>
      </c>
      <c r="I73" s="268">
        <f t="shared" si="6"/>
        <v>26966806</v>
      </c>
      <c r="J73" s="268">
        <f t="shared" si="7"/>
        <v>4</v>
      </c>
      <c r="K73" s="269">
        <f t="shared" si="8"/>
        <v>0.97</v>
      </c>
      <c r="L73" s="270">
        <f t="shared" si="55"/>
        <v>1</v>
      </c>
      <c r="M73" s="271">
        <f t="shared" si="10"/>
        <v>21858634.177956525</v>
      </c>
      <c r="N73" s="271">
        <f t="shared" si="11"/>
        <v>24638173.208180912</v>
      </c>
      <c r="O73" s="271">
        <f t="shared" si="12"/>
        <v>26157801.82</v>
      </c>
      <c r="P73" s="271">
        <f t="shared" si="13"/>
        <v>27771157.799442772</v>
      </c>
      <c r="Q73" s="272">
        <f t="shared" si="14"/>
        <v>26157801.82</v>
      </c>
      <c r="R73" s="271">
        <f t="shared" si="14"/>
        <v>27771157.799442772</v>
      </c>
      <c r="S73" s="271">
        <f t="shared" si="15"/>
        <v>29484022.045456085</v>
      </c>
      <c r="T73" s="271"/>
      <c r="U73" s="271">
        <f t="shared" si="16"/>
        <v>1530104392.4569569</v>
      </c>
      <c r="V73" s="271">
        <f t="shared" si="17"/>
        <v>1724672124.5726638</v>
      </c>
      <c r="W73" s="271">
        <f t="shared" si="18"/>
        <v>1831046127.4000001</v>
      </c>
      <c r="X73" s="272">
        <f t="shared" si="19"/>
        <v>1943981045.960994</v>
      </c>
      <c r="Y73" s="272">
        <f t="shared" si="20"/>
        <v>1831046127.4000001</v>
      </c>
      <c r="Z73" s="271">
        <f t="shared" si="21"/>
        <v>1943981045.960994</v>
      </c>
      <c r="AA73" s="271">
        <f t="shared" si="22"/>
        <v>2063881543.181926</v>
      </c>
      <c r="AB73" s="271"/>
      <c r="AC73" s="33" t="str">
        <f t="shared" si="23"/>
        <v>BERTAHAP</v>
      </c>
      <c r="AD73" s="273">
        <f t="shared" si="24"/>
        <v>0</v>
      </c>
      <c r="AE73" s="274">
        <v>2</v>
      </c>
      <c r="AF73" s="275"/>
      <c r="AG73" s="271" t="e">
        <f>IF(AF73&gt;#REF!,"LB","KR")</f>
        <v>#REF!</v>
      </c>
      <c r="AH73" s="275">
        <v>1683115000</v>
      </c>
      <c r="AI73" s="275">
        <v>1897140000</v>
      </c>
      <c r="AJ73" s="275">
        <v>2014151000</v>
      </c>
      <c r="AK73" s="276">
        <v>2138380000</v>
      </c>
      <c r="AL73" s="276">
        <v>2014151000</v>
      </c>
      <c r="AM73" s="275">
        <v>2138380000</v>
      </c>
      <c r="AN73" s="275">
        <v>2270270000</v>
      </c>
      <c r="AO73" s="52">
        <v>2135000060</v>
      </c>
      <c r="AP73" s="43">
        <v>2266682800</v>
      </c>
      <c r="AQ73" s="63">
        <f t="shared" si="26"/>
        <v>1921500054</v>
      </c>
      <c r="AR73" s="63">
        <f t="shared" si="38"/>
        <v>32025000.900000002</v>
      </c>
      <c r="AS73" s="351">
        <f t="shared" si="39"/>
        <v>40094625</v>
      </c>
      <c r="AT73" s="141">
        <f t="shared" si="27"/>
        <v>22666828</v>
      </c>
      <c r="AU73" s="5">
        <f t="shared" si="28"/>
        <v>32025000.900000002</v>
      </c>
      <c r="AV73" s="5">
        <f t="shared" si="40"/>
        <v>50353775</v>
      </c>
      <c r="AX73" s="2"/>
      <c r="AY73" s="2"/>
      <c r="BT73" s="56">
        <f t="shared" si="29"/>
        <v>-653945.04549999908</v>
      </c>
      <c r="BV73" s="126"/>
      <c r="BW73" s="122"/>
      <c r="BX73" s="122" t="str">
        <f>F130</f>
        <v>2BR-18</v>
      </c>
      <c r="BY73" s="123">
        <f>D130</f>
        <v>18</v>
      </c>
      <c r="BZ73" s="124">
        <f t="shared" si="56"/>
        <v>97</v>
      </c>
      <c r="CA73" s="124">
        <f t="shared" si="56"/>
        <v>85</v>
      </c>
      <c r="CB73" s="125">
        <f>O130</f>
        <v>25329920.875800002</v>
      </c>
      <c r="CC73" s="125">
        <f t="shared" si="57"/>
        <v>1979098000</v>
      </c>
      <c r="CD73" s="125">
        <f t="shared" si="57"/>
        <v>2230760000</v>
      </c>
      <c r="CE73" s="125">
        <f t="shared" si="57"/>
        <v>2368348000</v>
      </c>
      <c r="CF73" s="125">
        <f t="shared" si="57"/>
        <v>2514423000</v>
      </c>
      <c r="CG73" s="125">
        <f>AN130</f>
        <v>2669507000</v>
      </c>
      <c r="CT73" s="63">
        <f t="shared" si="36"/>
        <v>2040014520</v>
      </c>
      <c r="CU73" s="44">
        <f t="shared" si="41"/>
        <v>22666828</v>
      </c>
      <c r="CX73" s="56">
        <f t="shared" si="42"/>
        <v>1812735900</v>
      </c>
      <c r="CY73" s="44">
        <f t="shared" si="43"/>
        <v>30212265</v>
      </c>
      <c r="CZ73" s="49">
        <f t="shared" si="44"/>
        <v>50353775</v>
      </c>
    </row>
    <row r="74" spans="1:104">
      <c r="A74" s="3">
        <f t="shared" si="37"/>
        <v>35</v>
      </c>
      <c r="B74" s="263">
        <v>1</v>
      </c>
      <c r="C74" s="264" t="s">
        <v>143</v>
      </c>
      <c r="D74" s="265" t="s">
        <v>24</v>
      </c>
      <c r="E74" s="266"/>
      <c r="F74" s="41" t="s">
        <v>39</v>
      </c>
      <c r="G74" s="267">
        <f t="shared" si="4"/>
        <v>113</v>
      </c>
      <c r="H74" s="267">
        <f t="shared" si="5"/>
        <v>101</v>
      </c>
      <c r="I74" s="268">
        <f t="shared" si="6"/>
        <v>26966806</v>
      </c>
      <c r="J74" s="268">
        <f t="shared" si="7"/>
        <v>6</v>
      </c>
      <c r="K74" s="269">
        <f t="shared" si="8"/>
        <v>0.95</v>
      </c>
      <c r="L74" s="319">
        <f t="shared" ref="L74:L81" si="58">SUMIF($AN$4:$AN$22,D74,$BF$4:$BF$22)</f>
        <v>1.01</v>
      </c>
      <c r="M74" s="271">
        <f t="shared" si="10"/>
        <v>21622020.096648749</v>
      </c>
      <c r="N74" s="271">
        <f t="shared" si="11"/>
        <v>24371471.333246995</v>
      </c>
      <c r="O74" s="271">
        <f t="shared" si="12"/>
        <v>25874650.357000001</v>
      </c>
      <c r="P74" s="271">
        <f t="shared" si="13"/>
        <v>27470542.173778702</v>
      </c>
      <c r="Q74" s="272">
        <f t="shared" si="14"/>
        <v>25874650.357000001</v>
      </c>
      <c r="R74" s="271">
        <f t="shared" si="14"/>
        <v>27470542.173778702</v>
      </c>
      <c r="S74" s="271">
        <f t="shared" si="15"/>
        <v>29164865.105788779</v>
      </c>
      <c r="T74" s="271"/>
      <c r="U74" s="271">
        <f t="shared" si="16"/>
        <v>2183824029.7615237</v>
      </c>
      <c r="V74" s="271">
        <f t="shared" si="17"/>
        <v>2461518604.6579466</v>
      </c>
      <c r="W74" s="271">
        <f t="shared" si="18"/>
        <v>2613339686.0570002</v>
      </c>
      <c r="X74" s="272">
        <f t="shared" si="19"/>
        <v>2774524759.5516491</v>
      </c>
      <c r="Y74" s="272">
        <f t="shared" si="20"/>
        <v>2613339686.0570002</v>
      </c>
      <c r="Z74" s="271">
        <f t="shared" si="21"/>
        <v>2774524759.5516491</v>
      </c>
      <c r="AA74" s="271">
        <f t="shared" si="22"/>
        <v>2945651375.6846666</v>
      </c>
      <c r="AB74" s="271"/>
      <c r="AC74" s="33" t="str">
        <f t="shared" si="23"/>
        <v>BERTAHAP</v>
      </c>
      <c r="AD74" s="273">
        <f t="shared" si="24"/>
        <v>0</v>
      </c>
      <c r="AE74" s="274">
        <v>2</v>
      </c>
      <c r="AF74" s="275"/>
      <c r="AG74" s="271" t="e">
        <f>IF(AF74&gt;#REF!,"LB","KR")</f>
        <v>#REF!</v>
      </c>
      <c r="AH74" s="275">
        <v>2402207000</v>
      </c>
      <c r="AI74" s="275">
        <v>2707671000</v>
      </c>
      <c r="AJ74" s="275">
        <v>2874674000</v>
      </c>
      <c r="AK74" s="276">
        <v>3051978000</v>
      </c>
      <c r="AL74" s="276">
        <v>2874674000</v>
      </c>
      <c r="AM74" s="275">
        <v>3051978000</v>
      </c>
      <c r="AN74" s="275">
        <v>3240217000</v>
      </c>
      <c r="AO74" s="52">
        <v>3047154440</v>
      </c>
      <c r="AP74" s="43">
        <v>3235096680</v>
      </c>
      <c r="AQ74" s="63">
        <f t="shared" si="26"/>
        <v>2742438996</v>
      </c>
      <c r="AR74" s="63">
        <f t="shared" si="38"/>
        <v>45707316.600000001</v>
      </c>
      <c r="AS74" s="351">
        <f t="shared" si="39"/>
        <v>57224587.5</v>
      </c>
      <c r="AT74" s="141">
        <f t="shared" si="27"/>
        <v>32350966.799999997</v>
      </c>
      <c r="AU74" s="5">
        <f t="shared" si="28"/>
        <v>45707316.600000001</v>
      </c>
      <c r="AV74" s="5">
        <f t="shared" si="40"/>
        <v>71866850</v>
      </c>
      <c r="AX74" s="2"/>
      <c r="AY74" s="2"/>
      <c r="BT74" s="56">
        <f t="shared" si="29"/>
        <v>-937096.5084999986</v>
      </c>
      <c r="BV74" s="126"/>
      <c r="BW74" s="131"/>
      <c r="BX74" s="122" t="str">
        <f>F131</f>
        <v>1BR-20</v>
      </c>
      <c r="BY74" s="123">
        <f>D131</f>
        <v>20</v>
      </c>
      <c r="BZ74" s="124">
        <f t="shared" si="56"/>
        <v>60</v>
      </c>
      <c r="CA74" s="124">
        <f t="shared" si="56"/>
        <v>51</v>
      </c>
      <c r="CB74" s="125">
        <f>O131</f>
        <v>25329920.875800002</v>
      </c>
      <c r="CC74" s="125">
        <f t="shared" si="57"/>
        <v>1187459000</v>
      </c>
      <c r="CD74" s="125">
        <f t="shared" si="57"/>
        <v>1338456000</v>
      </c>
      <c r="CE74" s="125">
        <f t="shared" si="57"/>
        <v>1421009000</v>
      </c>
      <c r="CF74" s="125">
        <f t="shared" si="57"/>
        <v>1508654000</v>
      </c>
      <c r="CG74" s="125">
        <f>AN131</f>
        <v>1601704000</v>
      </c>
      <c r="CT74" s="63">
        <f t="shared" si="36"/>
        <v>2911587012</v>
      </c>
      <c r="CU74" s="44">
        <f t="shared" si="41"/>
        <v>32350966.799999997</v>
      </c>
      <c r="CX74" s="56">
        <f t="shared" si="42"/>
        <v>2587206600</v>
      </c>
      <c r="CY74" s="44">
        <f t="shared" si="43"/>
        <v>43120110</v>
      </c>
      <c r="CZ74" s="49">
        <f t="shared" si="44"/>
        <v>71866850</v>
      </c>
    </row>
    <row r="75" spans="1:104">
      <c r="A75" s="3">
        <f t="shared" si="37"/>
        <v>36</v>
      </c>
      <c r="B75" s="263">
        <v>2</v>
      </c>
      <c r="C75" s="264" t="s">
        <v>143</v>
      </c>
      <c r="D75" s="265" t="s">
        <v>35</v>
      </c>
      <c r="E75" s="266"/>
      <c r="F75" s="41" t="s">
        <v>42</v>
      </c>
      <c r="G75" s="267">
        <f t="shared" si="4"/>
        <v>78</v>
      </c>
      <c r="H75" s="267">
        <f t="shared" si="5"/>
        <v>66</v>
      </c>
      <c r="I75" s="268">
        <f t="shared" si="6"/>
        <v>26966806</v>
      </c>
      <c r="J75" s="268">
        <f t="shared" si="7"/>
        <v>2</v>
      </c>
      <c r="K75" s="269">
        <f t="shared" si="8"/>
        <v>0.93</v>
      </c>
      <c r="L75" s="319">
        <f t="shared" si="58"/>
        <v>1.01</v>
      </c>
      <c r="M75" s="271">
        <f t="shared" si="10"/>
        <v>21166819.673561409</v>
      </c>
      <c r="N75" s="271">
        <f t="shared" si="11"/>
        <v>23858387.72623127</v>
      </c>
      <c r="O75" s="271">
        <f t="shared" si="12"/>
        <v>25329920.875800002</v>
      </c>
      <c r="P75" s="271">
        <f t="shared" si="13"/>
        <v>26892214.970120206</v>
      </c>
      <c r="Q75" s="272">
        <f t="shared" si="14"/>
        <v>25329920.875800002</v>
      </c>
      <c r="R75" s="271">
        <f t="shared" si="14"/>
        <v>26892214.970120206</v>
      </c>
      <c r="S75" s="271">
        <f t="shared" si="15"/>
        <v>28550867.945666909</v>
      </c>
      <c r="T75" s="271"/>
      <c r="U75" s="271">
        <f t="shared" si="16"/>
        <v>1397010098.4550531</v>
      </c>
      <c r="V75" s="271">
        <f t="shared" si="17"/>
        <v>1574653589.9312637</v>
      </c>
      <c r="W75" s="271">
        <f t="shared" si="18"/>
        <v>1671774777.8028002</v>
      </c>
      <c r="X75" s="272">
        <f t="shared" si="19"/>
        <v>1774886188.0279336</v>
      </c>
      <c r="Y75" s="272">
        <f t="shared" si="20"/>
        <v>1671774777.8028002</v>
      </c>
      <c r="Z75" s="271">
        <f t="shared" si="21"/>
        <v>1774886188.0279336</v>
      </c>
      <c r="AA75" s="271">
        <f t="shared" si="22"/>
        <v>1884357284.414016</v>
      </c>
      <c r="AB75" s="271"/>
      <c r="AC75" s="33" t="str">
        <f t="shared" si="23"/>
        <v>BERTAHAP</v>
      </c>
      <c r="AD75" s="273">
        <f t="shared" si="24"/>
        <v>0</v>
      </c>
      <c r="AE75" s="274">
        <v>2</v>
      </c>
      <c r="AF75" s="275"/>
      <c r="AG75" s="271" t="str">
        <f t="shared" ref="AG75:AG89" si="59">IF(AF75&gt;$AZ$42,"LB","KR")</f>
        <v>KR</v>
      </c>
      <c r="AH75" s="275">
        <v>1536712000</v>
      </c>
      <c r="AI75" s="275">
        <v>1732119000</v>
      </c>
      <c r="AJ75" s="275">
        <v>1838953000</v>
      </c>
      <c r="AK75" s="276">
        <v>1952375000</v>
      </c>
      <c r="AL75" s="276">
        <v>1838953000</v>
      </c>
      <c r="AM75" s="275">
        <v>1952375000</v>
      </c>
      <c r="AN75" s="275">
        <v>2072794000</v>
      </c>
      <c r="AO75" s="52">
        <v>1949290180</v>
      </c>
      <c r="AP75" s="43">
        <v>2069517500</v>
      </c>
      <c r="AQ75" s="63">
        <f t="shared" si="26"/>
        <v>1754361162</v>
      </c>
      <c r="AR75" s="63">
        <f t="shared" si="38"/>
        <v>29239352.700000003</v>
      </c>
      <c r="AS75" s="351">
        <f t="shared" si="39"/>
        <v>36607031.25</v>
      </c>
      <c r="AT75" s="141">
        <f t="shared" si="27"/>
        <v>20695175</v>
      </c>
      <c r="AU75" s="5">
        <f t="shared" si="28"/>
        <v>29239352.700000003</v>
      </c>
      <c r="AV75" s="5">
        <f t="shared" si="40"/>
        <v>45973825</v>
      </c>
      <c r="AX75" s="2"/>
      <c r="AY75" s="2"/>
      <c r="BT75" s="56">
        <f t="shared" si="29"/>
        <v>-1481825.989699997</v>
      </c>
      <c r="BV75" s="126">
        <v>10</v>
      </c>
      <c r="BW75" s="131" t="s">
        <v>57</v>
      </c>
      <c r="BX75" s="122" t="str">
        <f>F150</f>
        <v>1BR-6</v>
      </c>
      <c r="BY75" s="123" t="str">
        <f>D150</f>
        <v>06</v>
      </c>
      <c r="BZ75" s="124">
        <f t="shared" ref="BZ75:CA79" si="60">G150</f>
        <v>78</v>
      </c>
      <c r="CA75" s="124">
        <f t="shared" si="60"/>
        <v>66</v>
      </c>
      <c r="CB75" s="125">
        <f>O150</f>
        <v>25329920.875800002</v>
      </c>
      <c r="CC75" s="125">
        <f t="shared" ref="CC75:CF79" si="61">AH150</f>
        <v>1536712000</v>
      </c>
      <c r="CD75" s="125">
        <f t="shared" si="61"/>
        <v>1732119000</v>
      </c>
      <c r="CE75" s="125">
        <f t="shared" si="61"/>
        <v>1838953000</v>
      </c>
      <c r="CF75" s="125">
        <f t="shared" si="61"/>
        <v>1952375000</v>
      </c>
      <c r="CG75" s="125">
        <f>AN150</f>
        <v>2072794000</v>
      </c>
      <c r="CH75" s="2">
        <v>5</v>
      </c>
      <c r="CT75" s="63">
        <f t="shared" si="36"/>
        <v>1862565750</v>
      </c>
      <c r="CU75" s="44">
        <f t="shared" si="41"/>
        <v>20695175</v>
      </c>
      <c r="CX75" s="56">
        <f t="shared" si="42"/>
        <v>1655057700</v>
      </c>
      <c r="CY75" s="44">
        <f t="shared" si="43"/>
        <v>27584295</v>
      </c>
      <c r="CZ75" s="49">
        <f t="shared" si="44"/>
        <v>45973825</v>
      </c>
    </row>
    <row r="76" spans="1:104">
      <c r="A76" s="3">
        <f t="shared" si="37"/>
        <v>37</v>
      </c>
      <c r="B76" s="263">
        <v>3</v>
      </c>
      <c r="C76" s="264" t="s">
        <v>143</v>
      </c>
      <c r="D76" s="265" t="s">
        <v>41</v>
      </c>
      <c r="E76" s="266"/>
      <c r="F76" s="41" t="s">
        <v>45</v>
      </c>
      <c r="G76" s="267">
        <f t="shared" si="4"/>
        <v>60</v>
      </c>
      <c r="H76" s="267">
        <f t="shared" si="5"/>
        <v>52</v>
      </c>
      <c r="I76" s="268">
        <f t="shared" si="6"/>
        <v>26966806</v>
      </c>
      <c r="J76" s="268">
        <f t="shared" si="7"/>
        <v>2</v>
      </c>
      <c r="K76" s="269">
        <f t="shared" si="8"/>
        <v>0.93</v>
      </c>
      <c r="L76" s="319">
        <f t="shared" si="58"/>
        <v>1.01</v>
      </c>
      <c r="M76" s="271">
        <f t="shared" si="10"/>
        <v>21166819.673561409</v>
      </c>
      <c r="N76" s="271">
        <f t="shared" si="11"/>
        <v>23858387.72623127</v>
      </c>
      <c r="O76" s="271">
        <f t="shared" si="12"/>
        <v>25329920.875800002</v>
      </c>
      <c r="P76" s="271">
        <f t="shared" si="13"/>
        <v>26892214.970120206</v>
      </c>
      <c r="Q76" s="272">
        <f t="shared" si="14"/>
        <v>25329920.875800002</v>
      </c>
      <c r="R76" s="271">
        <f t="shared" si="14"/>
        <v>26892214.970120206</v>
      </c>
      <c r="S76" s="271">
        <f t="shared" si="15"/>
        <v>28550867.945666909</v>
      </c>
      <c r="T76" s="271"/>
      <c r="U76" s="271">
        <f t="shared" si="16"/>
        <v>1100674623.0251932</v>
      </c>
      <c r="V76" s="271">
        <f t="shared" si="17"/>
        <v>1240636161.7640259</v>
      </c>
      <c r="W76" s="271">
        <f t="shared" si="18"/>
        <v>1317155885.5416002</v>
      </c>
      <c r="X76" s="272">
        <f t="shared" si="19"/>
        <v>1398395178.4462507</v>
      </c>
      <c r="Y76" s="272">
        <f t="shared" si="20"/>
        <v>1317155885.5416002</v>
      </c>
      <c r="Z76" s="271">
        <f t="shared" si="21"/>
        <v>1398395178.4462507</v>
      </c>
      <c r="AA76" s="271">
        <f t="shared" si="22"/>
        <v>1484645133.1746793</v>
      </c>
      <c r="AB76" s="271"/>
      <c r="AC76" s="33" t="str">
        <f t="shared" si="23"/>
        <v>BERTAHAP</v>
      </c>
      <c r="AD76" s="273">
        <f t="shared" si="24"/>
        <v>0</v>
      </c>
      <c r="AE76" s="274">
        <v>2</v>
      </c>
      <c r="AF76" s="275"/>
      <c r="AG76" s="271" t="str">
        <f t="shared" si="59"/>
        <v>KR</v>
      </c>
      <c r="AH76" s="275">
        <v>1210743000</v>
      </c>
      <c r="AI76" s="275">
        <v>1364700000</v>
      </c>
      <c r="AJ76" s="275">
        <v>1448872000</v>
      </c>
      <c r="AK76" s="276">
        <v>1538235000</v>
      </c>
      <c r="AL76" s="276">
        <v>1448872000</v>
      </c>
      <c r="AM76" s="275">
        <v>1538235000</v>
      </c>
      <c r="AN76" s="275">
        <v>1633110000</v>
      </c>
      <c r="AO76" s="52">
        <v>1535804320</v>
      </c>
      <c r="AP76" s="43">
        <v>1630529100</v>
      </c>
      <c r="AQ76" s="63">
        <f t="shared" si="26"/>
        <v>1382223888</v>
      </c>
      <c r="AR76" s="63">
        <f t="shared" si="38"/>
        <v>23037064.800000001</v>
      </c>
      <c r="AS76" s="351">
        <f t="shared" si="39"/>
        <v>28841906.25</v>
      </c>
      <c r="AT76" s="141">
        <f t="shared" si="27"/>
        <v>16305291</v>
      </c>
      <c r="AU76" s="5">
        <f t="shared" si="28"/>
        <v>23037064.800000001</v>
      </c>
      <c r="AV76" s="5">
        <f t="shared" si="40"/>
        <v>36221800</v>
      </c>
      <c r="AX76" s="2"/>
      <c r="AY76" s="2"/>
      <c r="BT76" s="56">
        <f t="shared" si="29"/>
        <v>-1481825.989699997</v>
      </c>
      <c r="BV76" s="126"/>
      <c r="BW76" s="131"/>
      <c r="BX76" s="122" t="str">
        <f>F151</f>
        <v>1BR-8</v>
      </c>
      <c r="BY76" s="123" t="str">
        <f>D151</f>
        <v>08</v>
      </c>
      <c r="BZ76" s="124">
        <f t="shared" si="60"/>
        <v>60</v>
      </c>
      <c r="CA76" s="124">
        <f t="shared" si="60"/>
        <v>52</v>
      </c>
      <c r="CB76" s="125">
        <f>O151</f>
        <v>25329920.875800002</v>
      </c>
      <c r="CC76" s="125">
        <f t="shared" si="61"/>
        <v>1210743000</v>
      </c>
      <c r="CD76" s="125">
        <f t="shared" si="61"/>
        <v>1364700000</v>
      </c>
      <c r="CE76" s="125">
        <f t="shared" si="61"/>
        <v>1448872000</v>
      </c>
      <c r="CF76" s="125">
        <f t="shared" si="61"/>
        <v>1538235000</v>
      </c>
      <c r="CG76" s="125">
        <f>AN151</f>
        <v>1633110000</v>
      </c>
      <c r="CT76" s="63">
        <f t="shared" si="36"/>
        <v>1467476190</v>
      </c>
      <c r="CU76" s="44">
        <f t="shared" si="41"/>
        <v>16305291</v>
      </c>
      <c r="CX76" s="56">
        <f t="shared" si="42"/>
        <v>1303984800</v>
      </c>
      <c r="CY76" s="44">
        <f t="shared" si="43"/>
        <v>21733080</v>
      </c>
      <c r="CZ76" s="49">
        <f t="shared" si="44"/>
        <v>36221800</v>
      </c>
    </row>
    <row r="77" spans="1:104">
      <c r="A77" s="3">
        <f t="shared" si="37"/>
        <v>38</v>
      </c>
      <c r="B77" s="263">
        <v>4</v>
      </c>
      <c r="C77" s="264" t="s">
        <v>143</v>
      </c>
      <c r="D77" s="265">
        <v>10</v>
      </c>
      <c r="E77" s="266"/>
      <c r="F77" s="41" t="s">
        <v>48</v>
      </c>
      <c r="G77" s="267">
        <f t="shared" si="4"/>
        <v>74</v>
      </c>
      <c r="H77" s="267">
        <f t="shared" si="5"/>
        <v>63</v>
      </c>
      <c r="I77" s="268">
        <f t="shared" si="6"/>
        <v>26966806</v>
      </c>
      <c r="J77" s="268">
        <f t="shared" si="7"/>
        <v>2</v>
      </c>
      <c r="K77" s="269">
        <f t="shared" si="8"/>
        <v>0.93</v>
      </c>
      <c r="L77" s="319">
        <f t="shared" si="58"/>
        <v>1.01</v>
      </c>
      <c r="M77" s="271">
        <f t="shared" si="10"/>
        <v>21166819.673561409</v>
      </c>
      <c r="N77" s="271">
        <f t="shared" si="11"/>
        <v>23858387.72623127</v>
      </c>
      <c r="O77" s="271">
        <f t="shared" si="12"/>
        <v>25329920.875800002</v>
      </c>
      <c r="P77" s="271">
        <f t="shared" si="13"/>
        <v>26892214.970120206</v>
      </c>
      <c r="Q77" s="272">
        <f t="shared" si="14"/>
        <v>25329920.875800002</v>
      </c>
      <c r="R77" s="271">
        <f t="shared" si="14"/>
        <v>26892214.970120206</v>
      </c>
      <c r="S77" s="271">
        <f t="shared" si="15"/>
        <v>28550867.945666909</v>
      </c>
      <c r="T77" s="271"/>
      <c r="U77" s="271">
        <f t="shared" si="16"/>
        <v>1333509639.4343688</v>
      </c>
      <c r="V77" s="271">
        <f t="shared" si="17"/>
        <v>1503078426.7525699</v>
      </c>
      <c r="W77" s="271">
        <f t="shared" si="18"/>
        <v>1595785015.1754003</v>
      </c>
      <c r="X77" s="272">
        <f t="shared" si="19"/>
        <v>1694209543.117573</v>
      </c>
      <c r="Y77" s="272">
        <f t="shared" si="20"/>
        <v>1595785015.1754003</v>
      </c>
      <c r="Z77" s="271">
        <f t="shared" si="21"/>
        <v>1694209543.117573</v>
      </c>
      <c r="AA77" s="271">
        <f t="shared" si="22"/>
        <v>1798704680.5770154</v>
      </c>
      <c r="AB77" s="271"/>
      <c r="AC77" s="33" t="str">
        <f t="shared" si="23"/>
        <v>BERTAHAP</v>
      </c>
      <c r="AD77" s="273">
        <f t="shared" si="24"/>
        <v>0</v>
      </c>
      <c r="AE77" s="274">
        <v>2</v>
      </c>
      <c r="AF77" s="275"/>
      <c r="AG77" s="271" t="str">
        <f t="shared" si="59"/>
        <v>KR</v>
      </c>
      <c r="AH77" s="275">
        <v>1466861000</v>
      </c>
      <c r="AI77" s="275">
        <v>1653387000</v>
      </c>
      <c r="AJ77" s="275">
        <v>1755364000</v>
      </c>
      <c r="AK77" s="276">
        <v>1863631000</v>
      </c>
      <c r="AL77" s="276">
        <v>1755364000</v>
      </c>
      <c r="AM77" s="275">
        <v>1863631000</v>
      </c>
      <c r="AN77" s="275">
        <v>1978576000</v>
      </c>
      <c r="AO77" s="52">
        <v>1860685840</v>
      </c>
      <c r="AP77" s="43">
        <v>1975448860</v>
      </c>
      <c r="AQ77" s="63">
        <f t="shared" si="26"/>
        <v>1674617256</v>
      </c>
      <c r="AR77" s="63">
        <f t="shared" si="38"/>
        <v>27910287.600000005</v>
      </c>
      <c r="AS77" s="351">
        <f t="shared" si="39"/>
        <v>34943081.25</v>
      </c>
      <c r="AT77" s="141">
        <f t="shared" si="27"/>
        <v>19754488.600000001</v>
      </c>
      <c r="AU77" s="5">
        <f t="shared" si="28"/>
        <v>27910287.600000005</v>
      </c>
      <c r="AV77" s="5">
        <f t="shared" si="40"/>
        <v>43884100</v>
      </c>
      <c r="AX77" s="2"/>
      <c r="AY77" s="2"/>
      <c r="BT77" s="56">
        <f t="shared" si="29"/>
        <v>-1481825.989699997</v>
      </c>
      <c r="BV77" s="126"/>
      <c r="BW77" s="131"/>
      <c r="BX77" s="122" t="str">
        <f>F152</f>
        <v>1BR-10</v>
      </c>
      <c r="BY77" s="123">
        <f>D152</f>
        <v>10</v>
      </c>
      <c r="BZ77" s="124">
        <f t="shared" si="60"/>
        <v>74</v>
      </c>
      <c r="CA77" s="124">
        <f t="shared" si="60"/>
        <v>63</v>
      </c>
      <c r="CB77" s="125">
        <f>O152</f>
        <v>25329920.875800002</v>
      </c>
      <c r="CC77" s="125">
        <f t="shared" si="61"/>
        <v>1466861000</v>
      </c>
      <c r="CD77" s="125">
        <f t="shared" si="61"/>
        <v>1653387000</v>
      </c>
      <c r="CE77" s="125">
        <f t="shared" si="61"/>
        <v>1755364000</v>
      </c>
      <c r="CF77" s="125">
        <f t="shared" si="61"/>
        <v>1863631000</v>
      </c>
      <c r="CG77" s="125">
        <f>AN152</f>
        <v>1978576000</v>
      </c>
      <c r="CT77" s="63">
        <f t="shared" si="36"/>
        <v>1777903974</v>
      </c>
      <c r="CU77" s="44">
        <f t="shared" si="41"/>
        <v>19754488.600000001</v>
      </c>
      <c r="CX77" s="56">
        <f t="shared" si="42"/>
        <v>1579827600</v>
      </c>
      <c r="CY77" s="44">
        <f t="shared" si="43"/>
        <v>26330460</v>
      </c>
      <c r="CZ77" s="49">
        <f t="shared" si="44"/>
        <v>43884100</v>
      </c>
    </row>
    <row r="78" spans="1:104">
      <c r="A78" s="3">
        <f t="shared" si="37"/>
        <v>39</v>
      </c>
      <c r="B78" s="263">
        <v>5</v>
      </c>
      <c r="C78" s="264" t="s">
        <v>143</v>
      </c>
      <c r="D78" s="299">
        <v>12</v>
      </c>
      <c r="E78" s="266"/>
      <c r="F78" s="41" t="s">
        <v>50</v>
      </c>
      <c r="G78" s="267">
        <f t="shared" si="4"/>
        <v>67</v>
      </c>
      <c r="H78" s="267">
        <f t="shared" si="5"/>
        <v>57</v>
      </c>
      <c r="I78" s="268">
        <f t="shared" si="6"/>
        <v>26966806</v>
      </c>
      <c r="J78" s="268">
        <f t="shared" si="7"/>
        <v>2</v>
      </c>
      <c r="K78" s="269">
        <f t="shared" si="8"/>
        <v>0.93</v>
      </c>
      <c r="L78" s="319">
        <f t="shared" si="58"/>
        <v>1.01</v>
      </c>
      <c r="M78" s="271">
        <f t="shared" si="10"/>
        <v>21166819.673561409</v>
      </c>
      <c r="N78" s="271">
        <f t="shared" si="11"/>
        <v>23858387.72623127</v>
      </c>
      <c r="O78" s="271">
        <f t="shared" si="12"/>
        <v>25329920.875800002</v>
      </c>
      <c r="P78" s="271">
        <f t="shared" si="13"/>
        <v>26892214.970120206</v>
      </c>
      <c r="Q78" s="272">
        <f t="shared" si="14"/>
        <v>25329920.875800002</v>
      </c>
      <c r="R78" s="271">
        <f t="shared" si="14"/>
        <v>26892214.970120206</v>
      </c>
      <c r="S78" s="271">
        <f t="shared" si="15"/>
        <v>28550867.945666909</v>
      </c>
      <c r="T78" s="271"/>
      <c r="U78" s="271">
        <f t="shared" si="16"/>
        <v>1206508721.3930004</v>
      </c>
      <c r="V78" s="271">
        <f t="shared" si="17"/>
        <v>1359928100.3951824</v>
      </c>
      <c r="W78" s="271">
        <f t="shared" si="18"/>
        <v>1443805489.9206002</v>
      </c>
      <c r="X78" s="272">
        <f t="shared" si="19"/>
        <v>1532856253.2968519</v>
      </c>
      <c r="Y78" s="272">
        <f t="shared" si="20"/>
        <v>1443805489.9206002</v>
      </c>
      <c r="Z78" s="271">
        <f t="shared" si="21"/>
        <v>1532856253.2968519</v>
      </c>
      <c r="AA78" s="271">
        <f t="shared" si="22"/>
        <v>1627399472.9030137</v>
      </c>
      <c r="AB78" s="271"/>
      <c r="AC78" s="33" t="str">
        <f t="shared" si="23"/>
        <v>BERTAHAP</v>
      </c>
      <c r="AD78" s="273">
        <f t="shared" si="24"/>
        <v>0</v>
      </c>
      <c r="AE78" s="274">
        <v>2</v>
      </c>
      <c r="AF78" s="275"/>
      <c r="AG78" s="271" t="str">
        <f t="shared" si="59"/>
        <v>KR</v>
      </c>
      <c r="AH78" s="275">
        <v>1327160000</v>
      </c>
      <c r="AI78" s="275">
        <v>1495921000</v>
      </c>
      <c r="AJ78" s="275">
        <v>1588187000</v>
      </c>
      <c r="AK78" s="276">
        <v>1686142000</v>
      </c>
      <c r="AL78" s="276">
        <v>1588187000</v>
      </c>
      <c r="AM78" s="275">
        <v>1686142000</v>
      </c>
      <c r="AN78" s="275">
        <v>1790140000</v>
      </c>
      <c r="AO78" s="52">
        <v>1683478220</v>
      </c>
      <c r="AP78" s="43">
        <v>1787310520</v>
      </c>
      <c r="AQ78" s="63">
        <f t="shared" si="26"/>
        <v>1515130398</v>
      </c>
      <c r="AR78" s="63">
        <f t="shared" si="38"/>
        <v>25252173.300000001</v>
      </c>
      <c r="AS78" s="351">
        <f t="shared" si="39"/>
        <v>31615162.5</v>
      </c>
      <c r="AT78" s="141">
        <f t="shared" si="27"/>
        <v>17873105.200000003</v>
      </c>
      <c r="AU78" s="5">
        <f t="shared" si="28"/>
        <v>25252173.300000001</v>
      </c>
      <c r="AV78" s="5">
        <f t="shared" si="40"/>
        <v>39704675</v>
      </c>
      <c r="AX78" s="2"/>
      <c r="AY78" s="2"/>
      <c r="BT78" s="56">
        <f t="shared" si="29"/>
        <v>-1481825.989699997</v>
      </c>
      <c r="BV78" s="126"/>
      <c r="BW78" s="122"/>
      <c r="BX78" s="122" t="str">
        <f>F153</f>
        <v>1BR-12</v>
      </c>
      <c r="BY78" s="123">
        <f>D153</f>
        <v>12</v>
      </c>
      <c r="BZ78" s="124">
        <f t="shared" si="60"/>
        <v>67</v>
      </c>
      <c r="CA78" s="124">
        <f t="shared" si="60"/>
        <v>57</v>
      </c>
      <c r="CB78" s="125">
        <f>O153</f>
        <v>25329920.875800002</v>
      </c>
      <c r="CC78" s="125">
        <f t="shared" si="61"/>
        <v>1327160000</v>
      </c>
      <c r="CD78" s="125">
        <f t="shared" si="61"/>
        <v>1495921000</v>
      </c>
      <c r="CE78" s="125">
        <f t="shared" si="61"/>
        <v>1588187000</v>
      </c>
      <c r="CF78" s="125">
        <f t="shared" si="61"/>
        <v>1686142000</v>
      </c>
      <c r="CG78" s="125">
        <f>AN153</f>
        <v>1790140000</v>
      </c>
      <c r="CT78" s="63">
        <f t="shared" si="36"/>
        <v>1608579468</v>
      </c>
      <c r="CU78" s="44">
        <f t="shared" si="41"/>
        <v>17873105.200000003</v>
      </c>
      <c r="CX78" s="56">
        <f t="shared" si="42"/>
        <v>1429368300</v>
      </c>
      <c r="CY78" s="44">
        <f t="shared" si="43"/>
        <v>23822805</v>
      </c>
      <c r="CZ78" s="49">
        <f t="shared" si="44"/>
        <v>39704675</v>
      </c>
    </row>
    <row r="79" spans="1:104">
      <c r="A79" s="3">
        <f t="shared" si="37"/>
        <v>40</v>
      </c>
      <c r="B79" s="263">
        <v>6</v>
      </c>
      <c r="C79" s="264" t="s">
        <v>143</v>
      </c>
      <c r="D79" s="299">
        <v>18</v>
      </c>
      <c r="E79" s="266"/>
      <c r="F79" s="41" t="s">
        <v>54</v>
      </c>
      <c r="G79" s="267">
        <f t="shared" si="4"/>
        <v>97</v>
      </c>
      <c r="H79" s="267">
        <f t="shared" si="5"/>
        <v>85</v>
      </c>
      <c r="I79" s="268">
        <f t="shared" si="6"/>
        <v>26966806</v>
      </c>
      <c r="J79" s="268">
        <f t="shared" si="7"/>
        <v>2</v>
      </c>
      <c r="K79" s="269">
        <f t="shared" si="8"/>
        <v>0.93</v>
      </c>
      <c r="L79" s="319">
        <f t="shared" si="58"/>
        <v>1.01</v>
      </c>
      <c r="M79" s="271">
        <f t="shared" si="10"/>
        <v>21166819.673561409</v>
      </c>
      <c r="N79" s="271">
        <f t="shared" si="11"/>
        <v>23858387.72623127</v>
      </c>
      <c r="O79" s="271">
        <f t="shared" si="12"/>
        <v>25329920.875800002</v>
      </c>
      <c r="P79" s="271">
        <f t="shared" si="13"/>
        <v>26892214.970120206</v>
      </c>
      <c r="Q79" s="272">
        <f t="shared" si="14"/>
        <v>25329920.875800002</v>
      </c>
      <c r="R79" s="271">
        <f t="shared" si="14"/>
        <v>26892214.970120206</v>
      </c>
      <c r="S79" s="271">
        <f t="shared" si="15"/>
        <v>28550867.945666909</v>
      </c>
      <c r="T79" s="271"/>
      <c r="U79" s="271">
        <f t="shared" si="16"/>
        <v>1799179672.2527199</v>
      </c>
      <c r="V79" s="271">
        <f t="shared" si="17"/>
        <v>2027962956.7296579</v>
      </c>
      <c r="W79" s="271">
        <f t="shared" si="18"/>
        <v>2153043274.4430003</v>
      </c>
      <c r="X79" s="272">
        <f t="shared" si="19"/>
        <v>2285838272.4602175</v>
      </c>
      <c r="Y79" s="272">
        <f t="shared" si="20"/>
        <v>2153043274.4430003</v>
      </c>
      <c r="Z79" s="271">
        <f t="shared" si="21"/>
        <v>2285838272.4602175</v>
      </c>
      <c r="AA79" s="271">
        <f t="shared" si="22"/>
        <v>2426823775.3816872</v>
      </c>
      <c r="AB79" s="271"/>
      <c r="AC79" s="33" t="str">
        <f t="shared" si="23"/>
        <v>BERTAHAP</v>
      </c>
      <c r="AD79" s="273">
        <f t="shared" si="24"/>
        <v>0</v>
      </c>
      <c r="AE79" s="274">
        <v>2</v>
      </c>
      <c r="AF79" s="275"/>
      <c r="AG79" s="271" t="str">
        <f t="shared" si="59"/>
        <v>KR</v>
      </c>
      <c r="AH79" s="275">
        <v>1979098000</v>
      </c>
      <c r="AI79" s="275">
        <v>2230760000</v>
      </c>
      <c r="AJ79" s="275">
        <v>2368348000</v>
      </c>
      <c r="AK79" s="276">
        <v>2514423000</v>
      </c>
      <c r="AL79" s="276">
        <v>2368348000</v>
      </c>
      <c r="AM79" s="275">
        <v>2514423000</v>
      </c>
      <c r="AN79" s="275">
        <v>2669507000</v>
      </c>
      <c r="AO79" s="52">
        <v>2510448880</v>
      </c>
      <c r="AP79" s="43">
        <v>2665288380</v>
      </c>
      <c r="AQ79" s="63">
        <f t="shared" si="26"/>
        <v>2259403992</v>
      </c>
      <c r="AR79" s="63">
        <f t="shared" si="38"/>
        <v>37656733.200000003</v>
      </c>
      <c r="AS79" s="351">
        <f t="shared" si="39"/>
        <v>47145431.25</v>
      </c>
      <c r="AT79" s="141">
        <f t="shared" si="27"/>
        <v>26652883.800000001</v>
      </c>
      <c r="AU79" s="5">
        <f t="shared" si="28"/>
        <v>37656733.200000003</v>
      </c>
      <c r="AV79" s="5">
        <f t="shared" si="40"/>
        <v>59208700</v>
      </c>
      <c r="AX79" s="2"/>
      <c r="AY79" s="2"/>
      <c r="BT79" s="56">
        <f t="shared" si="29"/>
        <v>-1481825.989699997</v>
      </c>
      <c r="BV79" s="126"/>
      <c r="BW79" s="122"/>
      <c r="BX79" s="122" t="str">
        <f>F154</f>
        <v>1BR-16</v>
      </c>
      <c r="BY79" s="123">
        <f>D154</f>
        <v>16</v>
      </c>
      <c r="BZ79" s="124">
        <f t="shared" si="60"/>
        <v>71</v>
      </c>
      <c r="CA79" s="124">
        <f t="shared" si="60"/>
        <v>63</v>
      </c>
      <c r="CB79" s="125">
        <f>O154</f>
        <v>25329920.875800002</v>
      </c>
      <c r="CC79" s="125">
        <f t="shared" si="61"/>
        <v>1466861000</v>
      </c>
      <c r="CD79" s="125">
        <f t="shared" si="61"/>
        <v>1653387000</v>
      </c>
      <c r="CE79" s="125">
        <f t="shared" si="61"/>
        <v>1755364000</v>
      </c>
      <c r="CF79" s="125">
        <f t="shared" si="61"/>
        <v>1863631000</v>
      </c>
      <c r="CG79" s="125">
        <f>AN154</f>
        <v>1978576000</v>
      </c>
      <c r="CT79" s="63">
        <f t="shared" si="36"/>
        <v>2398759542</v>
      </c>
      <c r="CU79" s="44">
        <f t="shared" si="41"/>
        <v>26652883.800000001</v>
      </c>
      <c r="CX79" s="56">
        <f t="shared" si="42"/>
        <v>2131513200</v>
      </c>
      <c r="CY79" s="44">
        <f t="shared" si="43"/>
        <v>35525220</v>
      </c>
      <c r="CZ79" s="49">
        <f t="shared" si="44"/>
        <v>59208700</v>
      </c>
    </row>
    <row r="80" spans="1:104">
      <c r="A80" s="3">
        <f t="shared" si="37"/>
        <v>41</v>
      </c>
      <c r="B80" s="263">
        <v>7</v>
      </c>
      <c r="C80" s="264" t="s">
        <v>143</v>
      </c>
      <c r="D80" s="299">
        <v>20</v>
      </c>
      <c r="E80" s="266"/>
      <c r="F80" s="41" t="s">
        <v>70</v>
      </c>
      <c r="G80" s="267">
        <f t="shared" si="4"/>
        <v>60</v>
      </c>
      <c r="H80" s="267">
        <f t="shared" si="5"/>
        <v>51</v>
      </c>
      <c r="I80" s="268">
        <f t="shared" si="6"/>
        <v>26966806</v>
      </c>
      <c r="J80" s="268">
        <f t="shared" si="7"/>
        <v>2</v>
      </c>
      <c r="K80" s="269">
        <f t="shared" si="8"/>
        <v>0.93</v>
      </c>
      <c r="L80" s="319">
        <f t="shared" si="58"/>
        <v>1.01</v>
      </c>
      <c r="M80" s="271">
        <f t="shared" si="10"/>
        <v>21166819.673561409</v>
      </c>
      <c r="N80" s="271">
        <f t="shared" si="11"/>
        <v>23858387.72623127</v>
      </c>
      <c r="O80" s="271">
        <f t="shared" si="12"/>
        <v>25329920.875800002</v>
      </c>
      <c r="P80" s="271">
        <f t="shared" si="13"/>
        <v>26892214.970120206</v>
      </c>
      <c r="Q80" s="272">
        <f t="shared" si="14"/>
        <v>25329920.875800002</v>
      </c>
      <c r="R80" s="271">
        <f t="shared" si="14"/>
        <v>26892214.970120206</v>
      </c>
      <c r="S80" s="271">
        <f t="shared" si="15"/>
        <v>28550867.945666909</v>
      </c>
      <c r="T80" s="271"/>
      <c r="U80" s="271">
        <f t="shared" si="16"/>
        <v>1079507803.3516319</v>
      </c>
      <c r="V80" s="271">
        <f t="shared" si="17"/>
        <v>1216777774.0377948</v>
      </c>
      <c r="W80" s="271">
        <f t="shared" si="18"/>
        <v>1291825964.6658001</v>
      </c>
      <c r="X80" s="272">
        <f t="shared" si="19"/>
        <v>1371502963.4761305</v>
      </c>
      <c r="Y80" s="272">
        <f t="shared" si="20"/>
        <v>1291825964.6658001</v>
      </c>
      <c r="Z80" s="271">
        <f t="shared" si="21"/>
        <v>1371502963.4761305</v>
      </c>
      <c r="AA80" s="271">
        <f t="shared" si="22"/>
        <v>1456094265.2290125</v>
      </c>
      <c r="AB80" s="271"/>
      <c r="AC80" s="33" t="str">
        <f t="shared" si="23"/>
        <v>BERTAHAP</v>
      </c>
      <c r="AD80" s="273">
        <f t="shared" si="24"/>
        <v>0</v>
      </c>
      <c r="AE80" s="274">
        <v>2</v>
      </c>
      <c r="AF80" s="275"/>
      <c r="AG80" s="271" t="str">
        <f t="shared" si="59"/>
        <v>KR</v>
      </c>
      <c r="AH80" s="275">
        <v>1187459000</v>
      </c>
      <c r="AI80" s="275">
        <v>1338456000</v>
      </c>
      <c r="AJ80" s="275">
        <v>1421009000</v>
      </c>
      <c r="AK80" s="276">
        <v>1508654000</v>
      </c>
      <c r="AL80" s="276">
        <v>1421009000</v>
      </c>
      <c r="AM80" s="275">
        <v>1508654000</v>
      </c>
      <c r="AN80" s="275">
        <v>1601704000</v>
      </c>
      <c r="AO80" s="52">
        <v>1506269540</v>
      </c>
      <c r="AP80" s="43">
        <v>1599173240</v>
      </c>
      <c r="AQ80" s="63">
        <f t="shared" si="26"/>
        <v>1355642586</v>
      </c>
      <c r="AR80" s="63">
        <f t="shared" si="38"/>
        <v>22594043.099999998</v>
      </c>
      <c r="AS80" s="351">
        <f t="shared" si="39"/>
        <v>28287262.5</v>
      </c>
      <c r="AT80" s="141">
        <f t="shared" si="27"/>
        <v>15991732.399999999</v>
      </c>
      <c r="AU80" s="5">
        <f t="shared" si="28"/>
        <v>22594043.099999998</v>
      </c>
      <c r="AV80" s="5">
        <f t="shared" si="40"/>
        <v>35525225</v>
      </c>
      <c r="AX80" s="2"/>
      <c r="AY80" s="2"/>
      <c r="BT80" s="56">
        <f t="shared" si="29"/>
        <v>-1481825.989699997</v>
      </c>
      <c r="BV80" s="126">
        <v>11</v>
      </c>
      <c r="BW80" s="131" t="s">
        <v>61</v>
      </c>
      <c r="BX80" s="122" t="str">
        <f t="shared" ref="BX80:BX85" si="62">F164</f>
        <v>1BR-6</v>
      </c>
      <c r="BY80" s="123" t="str">
        <f t="shared" ref="BY80:BY85" si="63">D164</f>
        <v>06</v>
      </c>
      <c r="BZ80" s="124">
        <f t="shared" ref="BZ80:CA85" si="64">G164</f>
        <v>78</v>
      </c>
      <c r="CA80" s="124">
        <f t="shared" si="64"/>
        <v>66</v>
      </c>
      <c r="CB80" s="125">
        <f t="shared" ref="CB80:CB85" si="65">O164</f>
        <v>25329920.875800002</v>
      </c>
      <c r="CC80" s="125">
        <f t="shared" ref="CC80:CF85" si="66">AH164</f>
        <v>1536712000</v>
      </c>
      <c r="CD80" s="125">
        <f t="shared" si="66"/>
        <v>1732119000</v>
      </c>
      <c r="CE80" s="125">
        <f t="shared" si="66"/>
        <v>1838953000</v>
      </c>
      <c r="CF80" s="125">
        <f t="shared" si="66"/>
        <v>1952375000</v>
      </c>
      <c r="CG80" s="125">
        <f t="shared" ref="CG80:CG85" si="67">AN164</f>
        <v>2072794000</v>
      </c>
      <c r="CH80" s="2">
        <v>6</v>
      </c>
      <c r="CT80" s="63">
        <f t="shared" si="36"/>
        <v>1439255916</v>
      </c>
      <c r="CU80" s="44">
        <f t="shared" si="41"/>
        <v>15991732.399999999</v>
      </c>
      <c r="CX80" s="56">
        <f t="shared" si="42"/>
        <v>1278908100</v>
      </c>
      <c r="CY80" s="44">
        <f t="shared" si="43"/>
        <v>21315135</v>
      </c>
      <c r="CZ80" s="49">
        <f t="shared" si="44"/>
        <v>35525225</v>
      </c>
    </row>
    <row r="81" spans="1:104">
      <c r="A81" s="3">
        <f t="shared" si="37"/>
        <v>42</v>
      </c>
      <c r="B81" s="263">
        <v>8</v>
      </c>
      <c r="C81" s="264" t="s">
        <v>143</v>
      </c>
      <c r="D81" s="299">
        <v>22</v>
      </c>
      <c r="E81" s="266"/>
      <c r="F81" s="41" t="s">
        <v>89</v>
      </c>
      <c r="G81" s="267">
        <f t="shared" si="4"/>
        <v>81</v>
      </c>
      <c r="H81" s="267">
        <f t="shared" si="5"/>
        <v>70</v>
      </c>
      <c r="I81" s="268">
        <f t="shared" si="6"/>
        <v>26966806</v>
      </c>
      <c r="J81" s="268">
        <f t="shared" si="7"/>
        <v>4</v>
      </c>
      <c r="K81" s="269">
        <f t="shared" si="8"/>
        <v>0.97</v>
      </c>
      <c r="L81" s="319">
        <f t="shared" si="58"/>
        <v>1.01</v>
      </c>
      <c r="M81" s="271">
        <f t="shared" si="10"/>
        <v>22077220.519736089</v>
      </c>
      <c r="N81" s="271">
        <f t="shared" si="11"/>
        <v>24884554.94026272</v>
      </c>
      <c r="O81" s="271">
        <f t="shared" si="12"/>
        <v>26419379.838199999</v>
      </c>
      <c r="P81" s="271">
        <f t="shared" si="13"/>
        <v>28048869.3774372</v>
      </c>
      <c r="Q81" s="272">
        <f t="shared" si="14"/>
        <v>26419379.838199999</v>
      </c>
      <c r="R81" s="271">
        <f t="shared" si="14"/>
        <v>28048869.3774372</v>
      </c>
      <c r="S81" s="271">
        <f t="shared" si="15"/>
        <v>29778862.265910644</v>
      </c>
      <c r="T81" s="271"/>
      <c r="U81" s="271">
        <f t="shared" si="16"/>
        <v>1545405436.3815262</v>
      </c>
      <c r="V81" s="271">
        <f t="shared" si="17"/>
        <v>1741918845.8183904</v>
      </c>
      <c r="W81" s="271">
        <f t="shared" si="18"/>
        <v>1849356588.674</v>
      </c>
      <c r="X81" s="272">
        <f t="shared" si="19"/>
        <v>1963420856.420604</v>
      </c>
      <c r="Y81" s="272">
        <f t="shared" si="20"/>
        <v>1849356588.674</v>
      </c>
      <c r="Z81" s="271">
        <f t="shared" si="21"/>
        <v>1963420856.420604</v>
      </c>
      <c r="AA81" s="271">
        <f t="shared" si="22"/>
        <v>2084520358.613745</v>
      </c>
      <c r="AB81" s="271"/>
      <c r="AC81" s="33" t="str">
        <f t="shared" si="23"/>
        <v>BERTAHAP</v>
      </c>
      <c r="AD81" s="273">
        <f t="shared" si="24"/>
        <v>0</v>
      </c>
      <c r="AE81" s="274">
        <v>2</v>
      </c>
      <c r="AF81" s="275"/>
      <c r="AG81" s="271" t="str">
        <f t="shared" si="59"/>
        <v>KR</v>
      </c>
      <c r="AH81" s="275">
        <v>1699946000</v>
      </c>
      <c r="AI81" s="275">
        <v>1916111000</v>
      </c>
      <c r="AJ81" s="275">
        <v>2034293000</v>
      </c>
      <c r="AK81" s="276">
        <v>2159763000</v>
      </c>
      <c r="AL81" s="276">
        <v>2034293000</v>
      </c>
      <c r="AM81" s="275">
        <v>2159763000</v>
      </c>
      <c r="AN81" s="275">
        <v>2292973000</v>
      </c>
      <c r="AO81" s="52">
        <v>2156350580</v>
      </c>
      <c r="AP81" s="43">
        <v>2289348780</v>
      </c>
      <c r="AQ81" s="63">
        <f t="shared" si="26"/>
        <v>1940715522</v>
      </c>
      <c r="AR81" s="63">
        <f t="shared" si="38"/>
        <v>32345258.700000003</v>
      </c>
      <c r="AS81" s="351">
        <f t="shared" si="39"/>
        <v>40495556.25</v>
      </c>
      <c r="AT81" s="141">
        <f t="shared" si="27"/>
        <v>22893487.800000001</v>
      </c>
      <c r="AU81" s="5">
        <f t="shared" si="28"/>
        <v>32345258.700000003</v>
      </c>
      <c r="AV81" s="5">
        <f t="shared" si="40"/>
        <v>50857325</v>
      </c>
      <c r="AX81" s="2"/>
      <c r="AY81" s="2"/>
      <c r="BT81" s="56">
        <f t="shared" si="29"/>
        <v>-392367.02730000019</v>
      </c>
      <c r="BV81" s="126"/>
      <c r="BW81" s="122"/>
      <c r="BX81" s="122" t="str">
        <f t="shared" si="62"/>
        <v>1BR-8</v>
      </c>
      <c r="BY81" s="123" t="str">
        <f t="shared" si="63"/>
        <v>08</v>
      </c>
      <c r="BZ81" s="124">
        <f t="shared" si="64"/>
        <v>60</v>
      </c>
      <c r="CA81" s="124">
        <f t="shared" si="64"/>
        <v>52</v>
      </c>
      <c r="CB81" s="125">
        <f t="shared" si="65"/>
        <v>25329920.875800002</v>
      </c>
      <c r="CC81" s="125">
        <f t="shared" si="66"/>
        <v>1210743000</v>
      </c>
      <c r="CD81" s="125">
        <f t="shared" si="66"/>
        <v>1364700000</v>
      </c>
      <c r="CE81" s="125">
        <f t="shared" si="66"/>
        <v>1448872000</v>
      </c>
      <c r="CF81" s="125">
        <f t="shared" si="66"/>
        <v>1538235000</v>
      </c>
      <c r="CG81" s="125">
        <f t="shared" si="67"/>
        <v>1633110000</v>
      </c>
      <c r="CT81" s="63">
        <f t="shared" si="36"/>
        <v>2060413902</v>
      </c>
      <c r="CU81" s="44">
        <f t="shared" si="41"/>
        <v>22893487.800000001</v>
      </c>
      <c r="CX81" s="56">
        <f t="shared" si="42"/>
        <v>1830863700</v>
      </c>
      <c r="CY81" s="44">
        <f t="shared" si="43"/>
        <v>30514395</v>
      </c>
      <c r="CZ81" s="49">
        <f t="shared" si="44"/>
        <v>50857325</v>
      </c>
    </row>
    <row r="82" spans="1:104">
      <c r="A82" s="3">
        <f t="shared" si="37"/>
        <v>43</v>
      </c>
      <c r="B82" s="263">
        <v>1</v>
      </c>
      <c r="C82" s="264" t="s">
        <v>145</v>
      </c>
      <c r="D82" s="265" t="s">
        <v>24</v>
      </c>
      <c r="E82" s="266"/>
      <c r="F82" s="41" t="s">
        <v>39</v>
      </c>
      <c r="G82" s="267">
        <f t="shared" si="4"/>
        <v>113</v>
      </c>
      <c r="H82" s="267">
        <f t="shared" si="5"/>
        <v>101</v>
      </c>
      <c r="I82" s="268">
        <f t="shared" si="6"/>
        <v>26966806</v>
      </c>
      <c r="J82" s="268">
        <f t="shared" si="7"/>
        <v>6</v>
      </c>
      <c r="K82" s="269">
        <f t="shared" si="8"/>
        <v>0.95</v>
      </c>
      <c r="L82" s="270">
        <f t="shared" ref="L82:L90" si="68">SUMIF($AN$4:$AN$22,D82,$AT$4:$AT$22)</f>
        <v>1</v>
      </c>
      <c r="M82" s="271">
        <f t="shared" si="10"/>
        <v>21407940.689751234</v>
      </c>
      <c r="N82" s="271">
        <f t="shared" si="11"/>
        <v>24130169.636878211</v>
      </c>
      <c r="O82" s="271">
        <f t="shared" si="12"/>
        <v>25618465.699999999</v>
      </c>
      <c r="P82" s="271">
        <f t="shared" si="13"/>
        <v>27198556.607701685</v>
      </c>
      <c r="Q82" s="272">
        <f t="shared" si="14"/>
        <v>25618465.699999999</v>
      </c>
      <c r="R82" s="271">
        <f t="shared" si="14"/>
        <v>27198556.607701685</v>
      </c>
      <c r="S82" s="271">
        <f t="shared" si="15"/>
        <v>28876104.065137401</v>
      </c>
      <c r="T82" s="271"/>
      <c r="U82" s="271">
        <f t="shared" si="16"/>
        <v>2162202009.6648746</v>
      </c>
      <c r="V82" s="271">
        <f t="shared" si="17"/>
        <v>2437147133.3246994</v>
      </c>
      <c r="W82" s="271">
        <f t="shared" si="18"/>
        <v>2587465035.6999998</v>
      </c>
      <c r="X82" s="272">
        <f t="shared" si="19"/>
        <v>2747054217.3778701</v>
      </c>
      <c r="Y82" s="272">
        <f t="shared" si="20"/>
        <v>2587465035.6999998</v>
      </c>
      <c r="Z82" s="271">
        <f t="shared" si="21"/>
        <v>2747054217.3778701</v>
      </c>
      <c r="AA82" s="271">
        <f t="shared" si="22"/>
        <v>2916486510.5788774</v>
      </c>
      <c r="AB82" s="271"/>
      <c r="AC82" s="33" t="str">
        <f t="shared" si="23"/>
        <v>BERTAHAP</v>
      </c>
      <c r="AD82" s="273">
        <f t="shared" si="24"/>
        <v>0</v>
      </c>
      <c r="AE82" s="274">
        <v>2</v>
      </c>
      <c r="AF82" s="275"/>
      <c r="AG82" s="271" t="str">
        <f t="shared" si="59"/>
        <v>KR</v>
      </c>
      <c r="AH82" s="275">
        <v>2378423000</v>
      </c>
      <c r="AI82" s="275">
        <v>2680862000</v>
      </c>
      <c r="AJ82" s="275">
        <v>2846212000</v>
      </c>
      <c r="AK82" s="276">
        <v>3021760000</v>
      </c>
      <c r="AL82" s="276">
        <v>2846212000</v>
      </c>
      <c r="AM82" s="275">
        <v>3021760000</v>
      </c>
      <c r="AN82" s="275">
        <v>3208136000</v>
      </c>
      <c r="AO82" s="52">
        <v>3016984720</v>
      </c>
      <c r="AP82" s="43">
        <v>3203065600</v>
      </c>
      <c r="AQ82" s="63">
        <f t="shared" si="26"/>
        <v>2715286248</v>
      </c>
      <c r="AR82" s="63">
        <f t="shared" si="38"/>
        <v>45254770.800000004</v>
      </c>
      <c r="AS82" s="351">
        <f t="shared" si="39"/>
        <v>56658000</v>
      </c>
      <c r="AT82" s="141">
        <f t="shared" si="27"/>
        <v>32030656</v>
      </c>
      <c r="AU82" s="5">
        <f t="shared" si="28"/>
        <v>45254770.800000004</v>
      </c>
      <c r="AV82" s="5">
        <f t="shared" si="40"/>
        <v>71155300</v>
      </c>
      <c r="AX82" s="2"/>
      <c r="AY82" s="2"/>
      <c r="BT82" s="56">
        <f t="shared" si="29"/>
        <v>-1193281.1655000001</v>
      </c>
      <c r="BV82" s="126"/>
      <c r="BW82" s="122"/>
      <c r="BX82" s="122" t="str">
        <f t="shared" si="62"/>
        <v>1BR-10</v>
      </c>
      <c r="BY82" s="123">
        <f t="shared" si="63"/>
        <v>10</v>
      </c>
      <c r="BZ82" s="124">
        <f t="shared" si="64"/>
        <v>74</v>
      </c>
      <c r="CA82" s="124">
        <f t="shared" si="64"/>
        <v>63</v>
      </c>
      <c r="CB82" s="125">
        <f t="shared" si="65"/>
        <v>25329920.875800002</v>
      </c>
      <c r="CC82" s="125">
        <f t="shared" si="66"/>
        <v>1466861000</v>
      </c>
      <c r="CD82" s="125">
        <f t="shared" si="66"/>
        <v>1653387000</v>
      </c>
      <c r="CE82" s="125">
        <f t="shared" si="66"/>
        <v>1755364000</v>
      </c>
      <c r="CF82" s="125">
        <f t="shared" si="66"/>
        <v>1863631000</v>
      </c>
      <c r="CG82" s="125">
        <f t="shared" si="67"/>
        <v>1978576000</v>
      </c>
      <c r="CT82" s="63">
        <f t="shared" si="36"/>
        <v>2882759040</v>
      </c>
      <c r="CU82" s="44">
        <f t="shared" si="41"/>
        <v>32030656</v>
      </c>
      <c r="CX82" s="56">
        <f t="shared" si="42"/>
        <v>2561590800</v>
      </c>
      <c r="CY82" s="44">
        <f t="shared" si="43"/>
        <v>42693180</v>
      </c>
      <c r="CZ82" s="49">
        <f t="shared" si="44"/>
        <v>71155300</v>
      </c>
    </row>
    <row r="83" spans="1:104">
      <c r="A83" s="3">
        <f t="shared" si="37"/>
        <v>44</v>
      </c>
      <c r="B83" s="263">
        <v>2</v>
      </c>
      <c r="C83" s="264" t="s">
        <v>145</v>
      </c>
      <c r="D83" s="265" t="s">
        <v>35</v>
      </c>
      <c r="E83" s="266"/>
      <c r="F83" s="41" t="s">
        <v>42</v>
      </c>
      <c r="G83" s="267">
        <f t="shared" si="4"/>
        <v>78</v>
      </c>
      <c r="H83" s="267">
        <f t="shared" si="5"/>
        <v>66</v>
      </c>
      <c r="I83" s="268">
        <f t="shared" si="6"/>
        <v>26966806</v>
      </c>
      <c r="J83" s="268">
        <f t="shared" si="7"/>
        <v>2</v>
      </c>
      <c r="K83" s="269">
        <f t="shared" si="8"/>
        <v>0.93</v>
      </c>
      <c r="L83" s="270">
        <f t="shared" si="68"/>
        <v>1</v>
      </c>
      <c r="M83" s="271">
        <f t="shared" si="10"/>
        <v>20957247.201545946</v>
      </c>
      <c r="N83" s="271">
        <f t="shared" si="11"/>
        <v>23622166.065575514</v>
      </c>
      <c r="O83" s="271">
        <f t="shared" si="12"/>
        <v>25079129.580000002</v>
      </c>
      <c r="P83" s="271">
        <f t="shared" si="13"/>
        <v>26625955.415960599</v>
      </c>
      <c r="Q83" s="272">
        <f t="shared" si="14"/>
        <v>25079129.580000002</v>
      </c>
      <c r="R83" s="271">
        <f t="shared" si="14"/>
        <v>26625955.415960599</v>
      </c>
      <c r="S83" s="271">
        <f t="shared" si="15"/>
        <v>28268186.084818721</v>
      </c>
      <c r="T83" s="271"/>
      <c r="U83" s="271">
        <f t="shared" si="16"/>
        <v>1383178315.3020325</v>
      </c>
      <c r="V83" s="271">
        <f t="shared" si="17"/>
        <v>1559062960.3279839</v>
      </c>
      <c r="W83" s="271">
        <f t="shared" si="18"/>
        <v>1655222552.2800002</v>
      </c>
      <c r="X83" s="272">
        <f t="shared" si="19"/>
        <v>1757313057.4533994</v>
      </c>
      <c r="Y83" s="272">
        <f t="shared" si="20"/>
        <v>1655222552.2800002</v>
      </c>
      <c r="Z83" s="271">
        <f t="shared" si="21"/>
        <v>1757313057.4533994</v>
      </c>
      <c r="AA83" s="271">
        <f t="shared" si="22"/>
        <v>1865700281.5980356</v>
      </c>
      <c r="AB83" s="271"/>
      <c r="AC83" s="33" t="str">
        <f t="shared" si="23"/>
        <v>BERTAHAP</v>
      </c>
      <c r="AD83" s="273">
        <f t="shared" si="24"/>
        <v>0</v>
      </c>
      <c r="AE83" s="274">
        <v>2</v>
      </c>
      <c r="AF83" s="275"/>
      <c r="AG83" s="271" t="str">
        <f t="shared" si="59"/>
        <v>KR</v>
      </c>
      <c r="AH83" s="275">
        <v>1521497000</v>
      </c>
      <c r="AI83" s="275">
        <v>1714970000</v>
      </c>
      <c r="AJ83" s="275">
        <v>1820745000</v>
      </c>
      <c r="AK83" s="276">
        <v>1933045000</v>
      </c>
      <c r="AL83" s="276">
        <v>1820745000</v>
      </c>
      <c r="AM83" s="275">
        <v>1933045000</v>
      </c>
      <c r="AN83" s="275">
        <v>2052271000</v>
      </c>
      <c r="AO83" s="52">
        <v>1929989700</v>
      </c>
      <c r="AP83" s="43">
        <v>2049027700</v>
      </c>
      <c r="AQ83" s="63">
        <f t="shared" si="26"/>
        <v>1736990730</v>
      </c>
      <c r="AR83" s="63">
        <f t="shared" si="38"/>
        <v>28949845.5</v>
      </c>
      <c r="AS83" s="351">
        <f t="shared" si="39"/>
        <v>36244593.75</v>
      </c>
      <c r="AT83" s="141">
        <f t="shared" si="27"/>
        <v>20490277</v>
      </c>
      <c r="AU83" s="5">
        <f t="shared" si="28"/>
        <v>28949845.5</v>
      </c>
      <c r="AV83" s="5">
        <f t="shared" si="40"/>
        <v>45518625</v>
      </c>
      <c r="AX83" s="2"/>
      <c r="AY83" s="2"/>
      <c r="BT83" s="56">
        <f t="shared" si="29"/>
        <v>-1732617.2854999974</v>
      </c>
      <c r="BV83" s="126"/>
      <c r="BW83" s="131"/>
      <c r="BX83" s="122" t="str">
        <f t="shared" si="62"/>
        <v>1BR-12</v>
      </c>
      <c r="BY83" s="123">
        <f t="shared" si="63"/>
        <v>12</v>
      </c>
      <c r="BZ83" s="124">
        <f t="shared" si="64"/>
        <v>67</v>
      </c>
      <c r="CA83" s="124">
        <f t="shared" si="64"/>
        <v>57</v>
      </c>
      <c r="CB83" s="125">
        <f t="shared" si="65"/>
        <v>25329920.875800002</v>
      </c>
      <c r="CC83" s="125">
        <f t="shared" si="66"/>
        <v>1327160000</v>
      </c>
      <c r="CD83" s="125">
        <f t="shared" si="66"/>
        <v>1495921000</v>
      </c>
      <c r="CE83" s="125">
        <f t="shared" si="66"/>
        <v>1588187000</v>
      </c>
      <c r="CF83" s="125">
        <f t="shared" si="66"/>
        <v>1686142000</v>
      </c>
      <c r="CG83" s="125">
        <f t="shared" si="67"/>
        <v>1790140000</v>
      </c>
      <c r="CT83" s="63">
        <f t="shared" si="36"/>
        <v>1844124930</v>
      </c>
      <c r="CU83" s="44">
        <f t="shared" si="41"/>
        <v>20490277</v>
      </c>
      <c r="CX83" s="56">
        <f t="shared" si="42"/>
        <v>1638670500</v>
      </c>
      <c r="CY83" s="44">
        <f t="shared" si="43"/>
        <v>27311175</v>
      </c>
      <c r="CZ83" s="49">
        <f t="shared" si="44"/>
        <v>45518625</v>
      </c>
    </row>
    <row r="84" spans="1:104">
      <c r="A84" s="3">
        <f t="shared" si="37"/>
        <v>45</v>
      </c>
      <c r="B84" s="263">
        <v>3</v>
      </c>
      <c r="C84" s="264" t="s">
        <v>145</v>
      </c>
      <c r="D84" s="265" t="s">
        <v>41</v>
      </c>
      <c r="E84" s="266"/>
      <c r="F84" s="41" t="s">
        <v>45</v>
      </c>
      <c r="G84" s="267">
        <f t="shared" si="4"/>
        <v>60</v>
      </c>
      <c r="H84" s="267">
        <f t="shared" si="5"/>
        <v>52</v>
      </c>
      <c r="I84" s="268">
        <f t="shared" si="6"/>
        <v>26966806</v>
      </c>
      <c r="J84" s="268">
        <f t="shared" si="7"/>
        <v>2</v>
      </c>
      <c r="K84" s="269">
        <f t="shared" si="8"/>
        <v>0.93</v>
      </c>
      <c r="L84" s="270">
        <f t="shared" si="68"/>
        <v>1</v>
      </c>
      <c r="M84" s="271">
        <f t="shared" si="10"/>
        <v>20957247.201545946</v>
      </c>
      <c r="N84" s="271">
        <f t="shared" si="11"/>
        <v>23622166.065575514</v>
      </c>
      <c r="O84" s="271">
        <f t="shared" si="12"/>
        <v>25079129.580000002</v>
      </c>
      <c r="P84" s="271">
        <f t="shared" si="13"/>
        <v>26625955.415960599</v>
      </c>
      <c r="Q84" s="272">
        <f t="shared" si="14"/>
        <v>25079129.580000002</v>
      </c>
      <c r="R84" s="271">
        <f t="shared" si="14"/>
        <v>26625955.415960599</v>
      </c>
      <c r="S84" s="271">
        <f t="shared" si="15"/>
        <v>28268186.084818721</v>
      </c>
      <c r="T84" s="271"/>
      <c r="U84" s="271">
        <f t="shared" si="16"/>
        <v>1089776854.4803891</v>
      </c>
      <c r="V84" s="271">
        <f t="shared" si="17"/>
        <v>1228352635.4099267</v>
      </c>
      <c r="W84" s="271">
        <f t="shared" si="18"/>
        <v>1304114738.1600001</v>
      </c>
      <c r="X84" s="272">
        <f t="shared" si="19"/>
        <v>1384549681.6299512</v>
      </c>
      <c r="Y84" s="272">
        <f t="shared" si="20"/>
        <v>1304114738.1600001</v>
      </c>
      <c r="Z84" s="271">
        <f t="shared" si="21"/>
        <v>1384549681.6299512</v>
      </c>
      <c r="AA84" s="271">
        <f t="shared" si="22"/>
        <v>1469945676.4105735</v>
      </c>
      <c r="AB84" s="271"/>
      <c r="AC84" s="33" t="str">
        <f t="shared" si="23"/>
        <v>BERTAHAP</v>
      </c>
      <c r="AD84" s="273">
        <f t="shared" si="24"/>
        <v>0</v>
      </c>
      <c r="AE84" s="274">
        <v>2</v>
      </c>
      <c r="AF84" s="275"/>
      <c r="AG84" s="271" t="str">
        <f t="shared" si="59"/>
        <v>KR</v>
      </c>
      <c r="AH84" s="275">
        <v>1198755000</v>
      </c>
      <c r="AI84" s="275">
        <v>1351188000</v>
      </c>
      <c r="AJ84" s="275">
        <v>1434527000</v>
      </c>
      <c r="AK84" s="276">
        <v>1523005000</v>
      </c>
      <c r="AL84" s="276">
        <v>1434527000</v>
      </c>
      <c r="AM84" s="275">
        <v>1523005000</v>
      </c>
      <c r="AN84" s="275">
        <v>1616941000</v>
      </c>
      <c r="AO84" s="52">
        <v>1520598620</v>
      </c>
      <c r="AP84" s="43">
        <v>1614385300</v>
      </c>
      <c r="AQ84" s="63">
        <f t="shared" si="26"/>
        <v>1368538758</v>
      </c>
      <c r="AR84" s="63">
        <f t="shared" si="38"/>
        <v>22808979.300000001</v>
      </c>
      <c r="AS84" s="351">
        <f t="shared" si="39"/>
        <v>28556343.75</v>
      </c>
      <c r="AT84" s="141">
        <f t="shared" si="27"/>
        <v>16143853</v>
      </c>
      <c r="AU84" s="5">
        <f t="shared" si="28"/>
        <v>22808979.300000001</v>
      </c>
      <c r="AV84" s="5">
        <f t="shared" si="40"/>
        <v>35863175</v>
      </c>
      <c r="AX84" s="2"/>
      <c r="AY84" s="2"/>
      <c r="BT84" s="56">
        <f t="shared" si="29"/>
        <v>-1732617.2854999974</v>
      </c>
      <c r="BV84" s="126"/>
      <c r="BW84" s="122"/>
      <c r="BX84" s="122" t="str">
        <f t="shared" si="62"/>
        <v>1BR-16</v>
      </c>
      <c r="BY84" s="123">
        <f t="shared" si="63"/>
        <v>16</v>
      </c>
      <c r="BZ84" s="124">
        <f t="shared" si="64"/>
        <v>71</v>
      </c>
      <c r="CA84" s="124">
        <f t="shared" si="64"/>
        <v>63</v>
      </c>
      <c r="CB84" s="125">
        <f t="shared" si="65"/>
        <v>25329920.875800002</v>
      </c>
      <c r="CC84" s="125">
        <f t="shared" si="66"/>
        <v>1466861000</v>
      </c>
      <c r="CD84" s="125">
        <f t="shared" si="66"/>
        <v>1653387000</v>
      </c>
      <c r="CE84" s="125">
        <f t="shared" si="66"/>
        <v>1755364000</v>
      </c>
      <c r="CF84" s="125">
        <f t="shared" si="66"/>
        <v>1863631000</v>
      </c>
      <c r="CG84" s="125">
        <f t="shared" si="67"/>
        <v>1978576000</v>
      </c>
      <c r="CT84" s="63">
        <f t="shared" si="36"/>
        <v>1452946770</v>
      </c>
      <c r="CU84" s="44">
        <f t="shared" si="41"/>
        <v>16143853</v>
      </c>
      <c r="CX84" s="56">
        <f t="shared" si="42"/>
        <v>1291074300</v>
      </c>
      <c r="CY84" s="44">
        <f t="shared" si="43"/>
        <v>21517905</v>
      </c>
      <c r="CZ84" s="49">
        <f t="shared" si="44"/>
        <v>35863175</v>
      </c>
    </row>
    <row r="85" spans="1:104">
      <c r="A85" s="3">
        <f t="shared" si="37"/>
        <v>46</v>
      </c>
      <c r="B85" s="263">
        <v>4</v>
      </c>
      <c r="C85" s="264" t="s">
        <v>145</v>
      </c>
      <c r="D85" s="265">
        <v>10</v>
      </c>
      <c r="E85" s="266"/>
      <c r="F85" s="41" t="s">
        <v>48</v>
      </c>
      <c r="G85" s="267">
        <f t="shared" si="4"/>
        <v>74</v>
      </c>
      <c r="H85" s="267">
        <f t="shared" si="5"/>
        <v>63</v>
      </c>
      <c r="I85" s="268">
        <f t="shared" si="6"/>
        <v>26966806</v>
      </c>
      <c r="J85" s="268">
        <f t="shared" si="7"/>
        <v>2</v>
      </c>
      <c r="K85" s="269">
        <f t="shared" si="8"/>
        <v>0.93</v>
      </c>
      <c r="L85" s="270">
        <f t="shared" si="68"/>
        <v>1</v>
      </c>
      <c r="M85" s="271">
        <f t="shared" si="10"/>
        <v>20957247.201545946</v>
      </c>
      <c r="N85" s="271">
        <f t="shared" si="11"/>
        <v>23622166.065575514</v>
      </c>
      <c r="O85" s="271">
        <f t="shared" si="12"/>
        <v>25079129.580000002</v>
      </c>
      <c r="P85" s="271">
        <f t="shared" si="13"/>
        <v>26625955.415960599</v>
      </c>
      <c r="Q85" s="272">
        <f t="shared" si="14"/>
        <v>25079129.580000002</v>
      </c>
      <c r="R85" s="271">
        <f t="shared" si="14"/>
        <v>26625955.415960599</v>
      </c>
      <c r="S85" s="271">
        <f t="shared" si="15"/>
        <v>28268186.084818721</v>
      </c>
      <c r="T85" s="271"/>
      <c r="U85" s="271">
        <f t="shared" si="16"/>
        <v>1320306573.6973946</v>
      </c>
      <c r="V85" s="271">
        <f t="shared" si="17"/>
        <v>1488196462.1312573</v>
      </c>
      <c r="W85" s="271">
        <f t="shared" si="18"/>
        <v>1579985163.5400002</v>
      </c>
      <c r="X85" s="272">
        <f t="shared" si="19"/>
        <v>1677435191.2055178</v>
      </c>
      <c r="Y85" s="272">
        <f t="shared" si="20"/>
        <v>1579985163.5400002</v>
      </c>
      <c r="Z85" s="271">
        <f t="shared" si="21"/>
        <v>1677435191.2055178</v>
      </c>
      <c r="AA85" s="271">
        <f t="shared" si="22"/>
        <v>1780895723.3435793</v>
      </c>
      <c r="AB85" s="271"/>
      <c r="AC85" s="33" t="str">
        <f t="shared" si="23"/>
        <v>BERTAHAP</v>
      </c>
      <c r="AD85" s="273">
        <f t="shared" si="24"/>
        <v>0</v>
      </c>
      <c r="AE85" s="274">
        <v>2</v>
      </c>
      <c r="AF85" s="275"/>
      <c r="AG85" s="271" t="str">
        <f t="shared" si="59"/>
        <v>KR</v>
      </c>
      <c r="AH85" s="275">
        <v>1452338000</v>
      </c>
      <c r="AI85" s="275">
        <v>1637017000</v>
      </c>
      <c r="AJ85" s="275">
        <v>1737984000</v>
      </c>
      <c r="AK85" s="276">
        <v>1845179000</v>
      </c>
      <c r="AL85" s="276">
        <v>1737984000</v>
      </c>
      <c r="AM85" s="275">
        <v>1845179000</v>
      </c>
      <c r="AN85" s="275">
        <v>1958986000</v>
      </c>
      <c r="AO85" s="52">
        <v>1842263040</v>
      </c>
      <c r="AP85" s="43">
        <v>1955889740</v>
      </c>
      <c r="AQ85" s="63">
        <f t="shared" si="26"/>
        <v>1658036736</v>
      </c>
      <c r="AR85" s="63">
        <f t="shared" si="38"/>
        <v>27633945.600000005</v>
      </c>
      <c r="AS85" s="351">
        <f t="shared" si="39"/>
        <v>34597106.25</v>
      </c>
      <c r="AT85" s="141">
        <f t="shared" si="27"/>
        <v>19558897.400000002</v>
      </c>
      <c r="AU85" s="5">
        <f t="shared" si="28"/>
        <v>27633945.600000005</v>
      </c>
      <c r="AV85" s="5">
        <f t="shared" si="40"/>
        <v>43449600</v>
      </c>
      <c r="AX85" s="2"/>
      <c r="AY85" s="2"/>
      <c r="BT85" s="56">
        <f t="shared" si="29"/>
        <v>-1732617.2854999974</v>
      </c>
      <c r="BV85" s="126"/>
      <c r="BW85" s="122"/>
      <c r="BX85" s="122" t="str">
        <f t="shared" si="62"/>
        <v>2BR-18</v>
      </c>
      <c r="BY85" s="123">
        <f t="shared" si="63"/>
        <v>18</v>
      </c>
      <c r="BZ85" s="124">
        <f t="shared" si="64"/>
        <v>97</v>
      </c>
      <c r="CA85" s="124">
        <f t="shared" si="64"/>
        <v>85</v>
      </c>
      <c r="CB85" s="125">
        <f t="shared" si="65"/>
        <v>25329920.875800002</v>
      </c>
      <c r="CC85" s="125">
        <f t="shared" si="66"/>
        <v>1979098000</v>
      </c>
      <c r="CD85" s="125">
        <f t="shared" si="66"/>
        <v>2230760000</v>
      </c>
      <c r="CE85" s="125">
        <f t="shared" si="66"/>
        <v>2368348000</v>
      </c>
      <c r="CF85" s="125">
        <f t="shared" si="66"/>
        <v>2514423000</v>
      </c>
      <c r="CG85" s="125">
        <f t="shared" si="67"/>
        <v>2669507000</v>
      </c>
      <c r="CT85" s="63">
        <f t="shared" si="36"/>
        <v>1760300766</v>
      </c>
      <c r="CU85" s="44">
        <f t="shared" si="41"/>
        <v>19558897.400000002</v>
      </c>
      <c r="CX85" s="56">
        <f t="shared" si="42"/>
        <v>1564185600</v>
      </c>
      <c r="CY85" s="44">
        <f t="shared" si="43"/>
        <v>26069760</v>
      </c>
      <c r="CZ85" s="49">
        <f t="shared" si="44"/>
        <v>43449600</v>
      </c>
    </row>
    <row r="86" spans="1:104">
      <c r="A86" s="3">
        <f t="shared" si="37"/>
        <v>47</v>
      </c>
      <c r="B86" s="263">
        <v>5</v>
      </c>
      <c r="C86" s="264" t="s">
        <v>145</v>
      </c>
      <c r="D86" s="299">
        <v>12</v>
      </c>
      <c r="E86" s="266"/>
      <c r="F86" s="41" t="s">
        <v>50</v>
      </c>
      <c r="G86" s="267">
        <f t="shared" si="4"/>
        <v>67</v>
      </c>
      <c r="H86" s="267">
        <f t="shared" si="5"/>
        <v>57</v>
      </c>
      <c r="I86" s="268">
        <f t="shared" si="6"/>
        <v>26966806</v>
      </c>
      <c r="J86" s="268">
        <f t="shared" si="7"/>
        <v>2</v>
      </c>
      <c r="K86" s="269">
        <f t="shared" si="8"/>
        <v>0.93</v>
      </c>
      <c r="L86" s="270">
        <f t="shared" si="68"/>
        <v>1</v>
      </c>
      <c r="M86" s="271">
        <f t="shared" si="10"/>
        <v>20957247.201545946</v>
      </c>
      <c r="N86" s="271">
        <f t="shared" si="11"/>
        <v>23622166.065575514</v>
      </c>
      <c r="O86" s="271">
        <f t="shared" si="12"/>
        <v>25079129.580000002</v>
      </c>
      <c r="P86" s="271">
        <f t="shared" si="13"/>
        <v>26625955.415960599</v>
      </c>
      <c r="Q86" s="272">
        <f t="shared" si="14"/>
        <v>25079129.580000002</v>
      </c>
      <c r="R86" s="271">
        <f t="shared" si="14"/>
        <v>26625955.415960599</v>
      </c>
      <c r="S86" s="271">
        <f t="shared" si="15"/>
        <v>28268186.084818721</v>
      </c>
      <c r="T86" s="271"/>
      <c r="U86" s="271">
        <f t="shared" si="16"/>
        <v>1194563090.4881189</v>
      </c>
      <c r="V86" s="271">
        <f t="shared" si="17"/>
        <v>1346463465.7378044</v>
      </c>
      <c r="W86" s="271">
        <f t="shared" si="18"/>
        <v>1429510386.0600002</v>
      </c>
      <c r="X86" s="272">
        <f t="shared" si="19"/>
        <v>1517679458.7097542</v>
      </c>
      <c r="Y86" s="272">
        <f t="shared" si="20"/>
        <v>1429510386.0600002</v>
      </c>
      <c r="Z86" s="271">
        <f t="shared" si="21"/>
        <v>1517679458.7097542</v>
      </c>
      <c r="AA86" s="271">
        <f t="shared" si="22"/>
        <v>1611286606.8346672</v>
      </c>
      <c r="AB86" s="271"/>
      <c r="AC86" s="33" t="str">
        <f t="shared" si="23"/>
        <v>BERTAHAP</v>
      </c>
      <c r="AD86" s="273">
        <f t="shared" si="24"/>
        <v>0</v>
      </c>
      <c r="AE86" s="274">
        <v>2</v>
      </c>
      <c r="AF86" s="275"/>
      <c r="AG86" s="271" t="str">
        <f t="shared" si="59"/>
        <v>KR</v>
      </c>
      <c r="AH86" s="275">
        <v>1314020000</v>
      </c>
      <c r="AI86" s="275">
        <v>1481110000</v>
      </c>
      <c r="AJ86" s="275">
        <v>1572462000</v>
      </c>
      <c r="AK86" s="276">
        <v>1669448000</v>
      </c>
      <c r="AL86" s="276">
        <v>1572462000</v>
      </c>
      <c r="AM86" s="275">
        <v>1669448000</v>
      </c>
      <c r="AN86" s="275">
        <v>1772416000</v>
      </c>
      <c r="AO86" s="52">
        <v>1666809720</v>
      </c>
      <c r="AP86" s="43">
        <v>1769614880</v>
      </c>
      <c r="AQ86" s="63">
        <f t="shared" si="26"/>
        <v>1500128748</v>
      </c>
      <c r="AR86" s="63">
        <f t="shared" si="38"/>
        <v>25002145.800000001</v>
      </c>
      <c r="AS86" s="351">
        <f t="shared" si="39"/>
        <v>31302150</v>
      </c>
      <c r="AT86" s="141">
        <f t="shared" si="27"/>
        <v>17696148.800000001</v>
      </c>
      <c r="AU86" s="5">
        <f t="shared" si="28"/>
        <v>25002145.800000001</v>
      </c>
      <c r="AV86" s="5">
        <f t="shared" si="40"/>
        <v>39311550</v>
      </c>
      <c r="AX86" s="2"/>
      <c r="AY86" s="2"/>
      <c r="BT86" s="56">
        <f t="shared" si="29"/>
        <v>-1732617.2854999974</v>
      </c>
      <c r="BV86" s="126">
        <v>12</v>
      </c>
      <c r="BW86" s="131" t="s">
        <v>137</v>
      </c>
      <c r="BX86" s="122" t="str">
        <f>F62</f>
        <v>1BR-12</v>
      </c>
      <c r="BY86" s="123">
        <f>D62</f>
        <v>12</v>
      </c>
      <c r="BZ86" s="124">
        <f>G62</f>
        <v>67</v>
      </c>
      <c r="CA86" s="124">
        <f>H62</f>
        <v>57</v>
      </c>
      <c r="CB86" s="125">
        <f>O62</f>
        <v>25329920.875800002</v>
      </c>
      <c r="CC86" s="125">
        <f t="shared" ref="CC86:CF87" si="69">AH62</f>
        <v>1327160000</v>
      </c>
      <c r="CD86" s="125">
        <f t="shared" si="69"/>
        <v>1495921000</v>
      </c>
      <c r="CE86" s="125">
        <f t="shared" si="69"/>
        <v>1588187000</v>
      </c>
      <c r="CF86" s="125">
        <f t="shared" si="69"/>
        <v>1686142000</v>
      </c>
      <c r="CG86" s="125">
        <f>AN62</f>
        <v>1790140000</v>
      </c>
      <c r="CH86" s="2">
        <v>2</v>
      </c>
      <c r="CT86" s="63">
        <f t="shared" si="36"/>
        <v>1592653392</v>
      </c>
      <c r="CU86" s="44">
        <f t="shared" si="41"/>
        <v>17696148.800000001</v>
      </c>
      <c r="CX86" s="56">
        <f t="shared" si="42"/>
        <v>1415215800</v>
      </c>
      <c r="CY86" s="44">
        <f t="shared" si="43"/>
        <v>23586930</v>
      </c>
      <c r="CZ86" s="49">
        <f t="shared" si="44"/>
        <v>39311550</v>
      </c>
    </row>
    <row r="87" spans="1:104">
      <c r="A87" s="3">
        <f t="shared" si="37"/>
        <v>48</v>
      </c>
      <c r="B87" s="263">
        <v>6</v>
      </c>
      <c r="C87" s="264" t="s">
        <v>145</v>
      </c>
      <c r="D87" s="265">
        <v>16</v>
      </c>
      <c r="E87" s="266"/>
      <c r="F87" s="41" t="s">
        <v>52</v>
      </c>
      <c r="G87" s="267">
        <f t="shared" si="4"/>
        <v>71</v>
      </c>
      <c r="H87" s="267">
        <f t="shared" si="5"/>
        <v>63</v>
      </c>
      <c r="I87" s="268">
        <f t="shared" si="6"/>
        <v>26966806</v>
      </c>
      <c r="J87" s="268">
        <f t="shared" si="7"/>
        <v>2</v>
      </c>
      <c r="K87" s="269">
        <f t="shared" si="8"/>
        <v>0.93</v>
      </c>
      <c r="L87" s="270">
        <f t="shared" si="68"/>
        <v>1</v>
      </c>
      <c r="M87" s="271">
        <f t="shared" si="10"/>
        <v>20957247.201545946</v>
      </c>
      <c r="N87" s="271">
        <f t="shared" si="11"/>
        <v>23622166.065575514</v>
      </c>
      <c r="O87" s="271">
        <f t="shared" si="12"/>
        <v>25079129.580000002</v>
      </c>
      <c r="P87" s="271">
        <f t="shared" si="13"/>
        <v>26625955.415960599</v>
      </c>
      <c r="Q87" s="272">
        <f t="shared" si="14"/>
        <v>25079129.580000002</v>
      </c>
      <c r="R87" s="271">
        <f t="shared" si="14"/>
        <v>26625955.415960599</v>
      </c>
      <c r="S87" s="271">
        <f t="shared" si="15"/>
        <v>28268186.084818721</v>
      </c>
      <c r="T87" s="271"/>
      <c r="U87" s="271">
        <f t="shared" si="16"/>
        <v>1320306573.6973946</v>
      </c>
      <c r="V87" s="271">
        <f t="shared" si="17"/>
        <v>1488196462.1312573</v>
      </c>
      <c r="W87" s="271">
        <f t="shared" si="18"/>
        <v>1579985163.5400002</v>
      </c>
      <c r="X87" s="272">
        <f t="shared" si="19"/>
        <v>1677435191.2055178</v>
      </c>
      <c r="Y87" s="272">
        <f t="shared" si="20"/>
        <v>1579985163.5400002</v>
      </c>
      <c r="Z87" s="271">
        <f t="shared" si="21"/>
        <v>1677435191.2055178</v>
      </c>
      <c r="AA87" s="271">
        <f t="shared" si="22"/>
        <v>1780895723.3435793</v>
      </c>
      <c r="AB87" s="271"/>
      <c r="AC87" s="33" t="str">
        <f t="shared" si="23"/>
        <v>BERTAHAP</v>
      </c>
      <c r="AD87" s="273">
        <f t="shared" si="24"/>
        <v>0</v>
      </c>
      <c r="AE87" s="274">
        <v>2</v>
      </c>
      <c r="AF87" s="275"/>
      <c r="AG87" s="271" t="str">
        <f t="shared" si="59"/>
        <v>KR</v>
      </c>
      <c r="AH87" s="275">
        <v>1452338000</v>
      </c>
      <c r="AI87" s="275">
        <v>1637017000</v>
      </c>
      <c r="AJ87" s="275">
        <v>1737984000</v>
      </c>
      <c r="AK87" s="276">
        <v>1845179000</v>
      </c>
      <c r="AL87" s="276">
        <v>1737984000</v>
      </c>
      <c r="AM87" s="275">
        <v>1845179000</v>
      </c>
      <c r="AN87" s="275">
        <v>1958986000</v>
      </c>
      <c r="AO87" s="52">
        <v>1842263040</v>
      </c>
      <c r="AP87" s="43">
        <v>1955889740</v>
      </c>
      <c r="AQ87" s="63">
        <f t="shared" si="26"/>
        <v>1658036736</v>
      </c>
      <c r="AR87" s="63">
        <f t="shared" si="38"/>
        <v>27633945.600000005</v>
      </c>
      <c r="AS87" s="351">
        <f t="shared" si="39"/>
        <v>34597106.25</v>
      </c>
      <c r="AT87" s="141">
        <f t="shared" si="27"/>
        <v>19558897.400000002</v>
      </c>
      <c r="AU87" s="5">
        <f t="shared" si="28"/>
        <v>27633945.600000005</v>
      </c>
      <c r="AV87" s="5">
        <f t="shared" si="40"/>
        <v>43449600</v>
      </c>
      <c r="AX87" s="2"/>
      <c r="AY87" s="2"/>
      <c r="BT87" s="56">
        <f t="shared" si="29"/>
        <v>-1732617.2854999974</v>
      </c>
      <c r="BV87" s="126"/>
      <c r="BW87" s="122"/>
      <c r="BX87" s="122" t="str">
        <f>F63</f>
        <v>2BR-18</v>
      </c>
      <c r="BY87" s="123">
        <f>D63</f>
        <v>18</v>
      </c>
      <c r="BZ87" s="124">
        <f>G63</f>
        <v>97</v>
      </c>
      <c r="CA87" s="124">
        <f>H63</f>
        <v>85</v>
      </c>
      <c r="CB87" s="125">
        <f>O63</f>
        <v>25329920.875800002</v>
      </c>
      <c r="CC87" s="125">
        <f t="shared" si="69"/>
        <v>1979098000</v>
      </c>
      <c r="CD87" s="125">
        <f t="shared" si="69"/>
        <v>2230760000</v>
      </c>
      <c r="CE87" s="125">
        <f t="shared" si="69"/>
        <v>2368348000</v>
      </c>
      <c r="CF87" s="125">
        <f t="shared" si="69"/>
        <v>2514423000</v>
      </c>
      <c r="CG87" s="125">
        <f>AN63</f>
        <v>2669507000</v>
      </c>
      <c r="CT87" s="63">
        <f t="shared" si="36"/>
        <v>1760300766</v>
      </c>
      <c r="CU87" s="44">
        <f t="shared" si="41"/>
        <v>19558897.400000002</v>
      </c>
      <c r="CX87" s="56">
        <f t="shared" si="42"/>
        <v>1564185600</v>
      </c>
      <c r="CY87" s="44">
        <f t="shared" si="43"/>
        <v>26069760</v>
      </c>
      <c r="CZ87" s="49">
        <f t="shared" si="44"/>
        <v>43449600</v>
      </c>
    </row>
    <row r="88" spans="1:104">
      <c r="A88" s="3">
        <f t="shared" si="37"/>
        <v>49</v>
      </c>
      <c r="B88" s="263">
        <v>7</v>
      </c>
      <c r="C88" s="264" t="s">
        <v>145</v>
      </c>
      <c r="D88" s="299">
        <v>18</v>
      </c>
      <c r="E88" s="266"/>
      <c r="F88" s="41" t="s">
        <v>54</v>
      </c>
      <c r="G88" s="267">
        <f t="shared" si="4"/>
        <v>97</v>
      </c>
      <c r="H88" s="267">
        <f t="shared" si="5"/>
        <v>85</v>
      </c>
      <c r="I88" s="268">
        <f t="shared" si="6"/>
        <v>26966806</v>
      </c>
      <c r="J88" s="268">
        <f t="shared" si="7"/>
        <v>2</v>
      </c>
      <c r="K88" s="269">
        <f t="shared" si="8"/>
        <v>0.93</v>
      </c>
      <c r="L88" s="270">
        <f t="shared" si="68"/>
        <v>1</v>
      </c>
      <c r="M88" s="271">
        <f t="shared" si="10"/>
        <v>20957247.201545946</v>
      </c>
      <c r="N88" s="271">
        <f t="shared" si="11"/>
        <v>23622166.065575514</v>
      </c>
      <c r="O88" s="271">
        <f t="shared" si="12"/>
        <v>25079129.580000002</v>
      </c>
      <c r="P88" s="271">
        <f t="shared" si="13"/>
        <v>26625955.415960599</v>
      </c>
      <c r="Q88" s="272">
        <f t="shared" si="14"/>
        <v>25079129.580000002</v>
      </c>
      <c r="R88" s="271">
        <f t="shared" si="14"/>
        <v>26625955.415960599</v>
      </c>
      <c r="S88" s="271">
        <f t="shared" si="15"/>
        <v>28268186.084818721</v>
      </c>
      <c r="T88" s="271"/>
      <c r="U88" s="271">
        <f t="shared" si="16"/>
        <v>1781366012.1314054</v>
      </c>
      <c r="V88" s="271">
        <f t="shared" si="17"/>
        <v>2007884115.5739186</v>
      </c>
      <c r="W88" s="271">
        <f t="shared" si="18"/>
        <v>2131726014.3000002</v>
      </c>
      <c r="X88" s="272">
        <f t="shared" si="19"/>
        <v>2263206210.3566508</v>
      </c>
      <c r="Y88" s="272">
        <f t="shared" si="20"/>
        <v>2131726014.3000002</v>
      </c>
      <c r="Z88" s="271">
        <f t="shared" si="21"/>
        <v>2263206210.3566508</v>
      </c>
      <c r="AA88" s="271">
        <f t="shared" si="22"/>
        <v>2402795817.2095914</v>
      </c>
      <c r="AB88" s="271"/>
      <c r="AC88" s="33" t="str">
        <f t="shared" si="23"/>
        <v>BERTAHAP</v>
      </c>
      <c r="AD88" s="273">
        <f t="shared" si="24"/>
        <v>0</v>
      </c>
      <c r="AE88" s="274">
        <v>2</v>
      </c>
      <c r="AF88" s="275"/>
      <c r="AG88" s="271" t="str">
        <f t="shared" si="59"/>
        <v>KR</v>
      </c>
      <c r="AH88" s="275">
        <v>1959503000</v>
      </c>
      <c r="AI88" s="275">
        <v>2208673000</v>
      </c>
      <c r="AJ88" s="275">
        <v>2344899000</v>
      </c>
      <c r="AK88" s="276">
        <v>2489527000</v>
      </c>
      <c r="AL88" s="276">
        <v>2344899000</v>
      </c>
      <c r="AM88" s="275">
        <v>2489527000</v>
      </c>
      <c r="AN88" s="275">
        <v>2643076000</v>
      </c>
      <c r="AO88" s="52">
        <v>2485592940</v>
      </c>
      <c r="AP88" s="43">
        <v>2638898620</v>
      </c>
      <c r="AQ88" s="63">
        <f t="shared" si="26"/>
        <v>2237033646</v>
      </c>
      <c r="AR88" s="63">
        <f t="shared" si="38"/>
        <v>37283894.100000001</v>
      </c>
      <c r="AS88" s="351">
        <f t="shared" si="39"/>
        <v>46678631.25</v>
      </c>
      <c r="AT88" s="141">
        <f t="shared" si="27"/>
        <v>26388986.200000003</v>
      </c>
      <c r="AU88" s="5">
        <f t="shared" si="28"/>
        <v>37283894.100000001</v>
      </c>
      <c r="AV88" s="5">
        <f t="shared" si="40"/>
        <v>58622475</v>
      </c>
      <c r="AX88" s="2"/>
      <c r="AY88" s="2"/>
      <c r="BT88" s="56">
        <f t="shared" si="29"/>
        <v>-1732617.2854999974</v>
      </c>
      <c r="BV88" s="126">
        <v>13</v>
      </c>
      <c r="BW88" s="122" t="s">
        <v>150</v>
      </c>
      <c r="BX88" s="122" t="str">
        <f>F87</f>
        <v>1BR-16</v>
      </c>
      <c r="BY88" s="123">
        <f>D87</f>
        <v>16</v>
      </c>
      <c r="BZ88" s="124">
        <f>G87</f>
        <v>71</v>
      </c>
      <c r="CA88" s="124">
        <f>H87</f>
        <v>63</v>
      </c>
      <c r="CB88" s="125">
        <f>O87</f>
        <v>25079129.580000002</v>
      </c>
      <c r="CC88" s="125">
        <f>AH87</f>
        <v>1452338000</v>
      </c>
      <c r="CD88" s="125">
        <f>AI87</f>
        <v>1637017000</v>
      </c>
      <c r="CE88" s="125">
        <f>AJ87</f>
        <v>1737984000</v>
      </c>
      <c r="CF88" s="125">
        <f>AK87</f>
        <v>1845179000</v>
      </c>
      <c r="CG88" s="125">
        <f>AN87</f>
        <v>1958986000</v>
      </c>
      <c r="CH88" s="2">
        <v>2</v>
      </c>
      <c r="CT88" s="63">
        <f t="shared" si="36"/>
        <v>2375008758</v>
      </c>
      <c r="CU88" s="44">
        <f t="shared" si="41"/>
        <v>26388986.200000003</v>
      </c>
      <c r="CX88" s="56">
        <f t="shared" si="42"/>
        <v>2110409100</v>
      </c>
      <c r="CY88" s="44">
        <f t="shared" si="43"/>
        <v>35173485</v>
      </c>
      <c r="CZ88" s="49">
        <f t="shared" si="44"/>
        <v>58622475</v>
      </c>
    </row>
    <row r="89" spans="1:104">
      <c r="A89" s="3">
        <f t="shared" si="37"/>
        <v>50</v>
      </c>
      <c r="B89" s="263">
        <v>8</v>
      </c>
      <c r="C89" s="264" t="s">
        <v>145</v>
      </c>
      <c r="D89" s="299">
        <v>20</v>
      </c>
      <c r="E89" s="266"/>
      <c r="F89" s="41" t="s">
        <v>70</v>
      </c>
      <c r="G89" s="267">
        <f t="shared" si="4"/>
        <v>60</v>
      </c>
      <c r="H89" s="267">
        <f t="shared" si="5"/>
        <v>51</v>
      </c>
      <c r="I89" s="268">
        <f t="shared" si="6"/>
        <v>26966806</v>
      </c>
      <c r="J89" s="268">
        <f t="shared" si="7"/>
        <v>2</v>
      </c>
      <c r="K89" s="269">
        <f t="shared" si="8"/>
        <v>0.93</v>
      </c>
      <c r="L89" s="270">
        <f t="shared" si="68"/>
        <v>1</v>
      </c>
      <c r="M89" s="271">
        <f t="shared" si="10"/>
        <v>20957247.201545946</v>
      </c>
      <c r="N89" s="271">
        <f t="shared" si="11"/>
        <v>23622166.065575514</v>
      </c>
      <c r="O89" s="271">
        <f t="shared" si="12"/>
        <v>25079129.580000002</v>
      </c>
      <c r="P89" s="271">
        <f t="shared" si="13"/>
        <v>26625955.415960599</v>
      </c>
      <c r="Q89" s="272">
        <f t="shared" si="14"/>
        <v>25079129.580000002</v>
      </c>
      <c r="R89" s="271">
        <f t="shared" si="14"/>
        <v>26625955.415960599</v>
      </c>
      <c r="S89" s="271">
        <f t="shared" si="15"/>
        <v>28268186.084818721</v>
      </c>
      <c r="T89" s="271"/>
      <c r="U89" s="271">
        <f t="shared" si="16"/>
        <v>1068819607.2788433</v>
      </c>
      <c r="V89" s="271">
        <f t="shared" si="17"/>
        <v>1204730469.3443513</v>
      </c>
      <c r="W89" s="271">
        <f t="shared" si="18"/>
        <v>1279035608.5800002</v>
      </c>
      <c r="X89" s="272">
        <f t="shared" si="19"/>
        <v>1357923726.2139904</v>
      </c>
      <c r="Y89" s="272">
        <f t="shared" si="20"/>
        <v>1279035608.5800002</v>
      </c>
      <c r="Z89" s="271">
        <f t="shared" si="21"/>
        <v>1357923726.2139904</v>
      </c>
      <c r="AA89" s="271">
        <f t="shared" si="22"/>
        <v>1441677490.3257546</v>
      </c>
      <c r="AB89" s="271"/>
      <c r="AC89" s="33" t="str">
        <f t="shared" si="23"/>
        <v>BERTAHAP</v>
      </c>
      <c r="AD89" s="273">
        <f t="shared" si="24"/>
        <v>0</v>
      </c>
      <c r="AE89" s="274">
        <v>2</v>
      </c>
      <c r="AF89" s="275"/>
      <c r="AG89" s="271" t="str">
        <f t="shared" si="59"/>
        <v>KR</v>
      </c>
      <c r="AH89" s="275">
        <v>1175702000</v>
      </c>
      <c r="AI89" s="275">
        <v>1325204000</v>
      </c>
      <c r="AJ89" s="275">
        <v>1406940000</v>
      </c>
      <c r="AK89" s="276">
        <v>1493717000</v>
      </c>
      <c r="AL89" s="276">
        <v>1406940000</v>
      </c>
      <c r="AM89" s="275">
        <v>1493717000</v>
      </c>
      <c r="AN89" s="275">
        <v>1585846000</v>
      </c>
      <c r="AO89" s="52">
        <v>1491356400</v>
      </c>
      <c r="AP89" s="43">
        <v>1583340020</v>
      </c>
      <c r="AQ89" s="63">
        <f t="shared" si="26"/>
        <v>1342220760</v>
      </c>
      <c r="AR89" s="63">
        <f t="shared" si="38"/>
        <v>22370346</v>
      </c>
      <c r="AS89" s="351">
        <f t="shared" si="39"/>
        <v>28007193.75</v>
      </c>
      <c r="AT89" s="141">
        <f t="shared" si="27"/>
        <v>15833400.200000001</v>
      </c>
      <c r="AU89" s="5">
        <f t="shared" si="28"/>
        <v>22370346</v>
      </c>
      <c r="AV89" s="5">
        <f t="shared" si="40"/>
        <v>35173500</v>
      </c>
      <c r="AX89" s="2"/>
      <c r="AY89" s="2"/>
      <c r="BT89" s="56">
        <f t="shared" si="29"/>
        <v>-1732617.2854999974</v>
      </c>
      <c r="BV89" s="126">
        <v>14</v>
      </c>
      <c r="BW89" s="131" t="s">
        <v>146</v>
      </c>
      <c r="BX89" s="122" t="str">
        <f>F101</f>
        <v>1BR-6</v>
      </c>
      <c r="BY89" s="123" t="str">
        <f>D101</f>
        <v>06</v>
      </c>
      <c r="BZ89" s="124">
        <f>G101</f>
        <v>78</v>
      </c>
      <c r="CA89" s="124">
        <f>H101</f>
        <v>66</v>
      </c>
      <c r="CB89" s="125">
        <f>O101</f>
        <v>25329920.875800002</v>
      </c>
      <c r="CC89" s="125">
        <f t="shared" ref="CC89:CF90" si="70">AH101</f>
        <v>1536712000</v>
      </c>
      <c r="CD89" s="125">
        <f t="shared" si="70"/>
        <v>1732119000</v>
      </c>
      <c r="CE89" s="125">
        <f t="shared" si="70"/>
        <v>1838953000</v>
      </c>
      <c r="CF89" s="125">
        <f t="shared" si="70"/>
        <v>1952375000</v>
      </c>
      <c r="CG89" s="125">
        <f>AN101</f>
        <v>2072794000</v>
      </c>
      <c r="CH89" s="2">
        <v>2</v>
      </c>
      <c r="CT89" s="63">
        <f t="shared" si="36"/>
        <v>1425006018</v>
      </c>
      <c r="CU89" s="44">
        <f t="shared" si="41"/>
        <v>15833400.200000001</v>
      </c>
      <c r="CX89" s="56">
        <f t="shared" si="42"/>
        <v>1266246000</v>
      </c>
      <c r="CY89" s="44">
        <f t="shared" si="43"/>
        <v>21104100</v>
      </c>
      <c r="CZ89" s="49">
        <f t="shared" si="44"/>
        <v>35173500</v>
      </c>
    </row>
    <row r="90" spans="1:104">
      <c r="A90" s="3">
        <f t="shared" si="37"/>
        <v>51</v>
      </c>
      <c r="B90" s="263">
        <v>9</v>
      </c>
      <c r="C90" s="264" t="s">
        <v>145</v>
      </c>
      <c r="D90" s="299">
        <v>22</v>
      </c>
      <c r="E90" s="266"/>
      <c r="F90" s="41" t="s">
        <v>89</v>
      </c>
      <c r="G90" s="267">
        <f t="shared" si="4"/>
        <v>81</v>
      </c>
      <c r="H90" s="267">
        <f t="shared" si="5"/>
        <v>70</v>
      </c>
      <c r="I90" s="268">
        <f t="shared" si="6"/>
        <v>26966806</v>
      </c>
      <c r="J90" s="268">
        <f t="shared" si="7"/>
        <v>4</v>
      </c>
      <c r="K90" s="269">
        <f t="shared" si="8"/>
        <v>0.97</v>
      </c>
      <c r="L90" s="270">
        <f t="shared" si="68"/>
        <v>1</v>
      </c>
      <c r="M90" s="271">
        <f t="shared" si="10"/>
        <v>21858634.177956525</v>
      </c>
      <c r="N90" s="271">
        <f t="shared" si="11"/>
        <v>24638173.208180912</v>
      </c>
      <c r="O90" s="271">
        <f t="shared" si="12"/>
        <v>26157801.82</v>
      </c>
      <c r="P90" s="271">
        <f t="shared" si="13"/>
        <v>27771157.799442772</v>
      </c>
      <c r="Q90" s="272">
        <f t="shared" si="14"/>
        <v>26157801.82</v>
      </c>
      <c r="R90" s="271">
        <f t="shared" si="14"/>
        <v>27771157.799442772</v>
      </c>
      <c r="S90" s="271">
        <f t="shared" si="15"/>
        <v>29484022.045456085</v>
      </c>
      <c r="T90" s="271"/>
      <c r="U90" s="271">
        <f t="shared" si="16"/>
        <v>1530104392.4569569</v>
      </c>
      <c r="V90" s="271">
        <f t="shared" si="17"/>
        <v>1724672124.5726638</v>
      </c>
      <c r="W90" s="271">
        <f t="shared" si="18"/>
        <v>1831046127.4000001</v>
      </c>
      <c r="X90" s="272">
        <f t="shared" si="19"/>
        <v>1943981045.960994</v>
      </c>
      <c r="Y90" s="272">
        <f t="shared" si="20"/>
        <v>1831046127.4000001</v>
      </c>
      <c r="Z90" s="271">
        <f t="shared" si="21"/>
        <v>1943981045.960994</v>
      </c>
      <c r="AA90" s="271">
        <f t="shared" si="22"/>
        <v>2063881543.181926</v>
      </c>
      <c r="AB90" s="271"/>
      <c r="AC90" s="33" t="str">
        <f t="shared" si="23"/>
        <v>BERTAHAP</v>
      </c>
      <c r="AD90" s="273">
        <f t="shared" si="24"/>
        <v>0</v>
      </c>
      <c r="AE90" s="274">
        <v>2</v>
      </c>
      <c r="AF90" s="275"/>
      <c r="AG90" s="271" t="e">
        <f>IF(AF90&gt;#REF!,"LB","KR")</f>
        <v>#REF!</v>
      </c>
      <c r="AH90" s="275">
        <v>1683115000</v>
      </c>
      <c r="AI90" s="275">
        <v>1897140000</v>
      </c>
      <c r="AJ90" s="275">
        <v>2014151000</v>
      </c>
      <c r="AK90" s="276">
        <v>2138380000</v>
      </c>
      <c r="AL90" s="276">
        <v>2014151000</v>
      </c>
      <c r="AM90" s="275">
        <v>2138380000</v>
      </c>
      <c r="AN90" s="275">
        <v>2270270000</v>
      </c>
      <c r="AO90" s="52">
        <v>2135000060</v>
      </c>
      <c r="AP90" s="43">
        <v>2266682800</v>
      </c>
      <c r="AQ90" s="63">
        <f t="shared" si="26"/>
        <v>1921500054</v>
      </c>
      <c r="AR90" s="63">
        <f t="shared" si="38"/>
        <v>32025000.900000002</v>
      </c>
      <c r="AS90" s="351">
        <f t="shared" si="39"/>
        <v>40094625</v>
      </c>
      <c r="AT90" s="141">
        <f t="shared" si="27"/>
        <v>22666828</v>
      </c>
      <c r="AU90" s="5">
        <f t="shared" si="28"/>
        <v>32025000.900000002</v>
      </c>
      <c r="AV90" s="5">
        <f t="shared" si="40"/>
        <v>50353775</v>
      </c>
      <c r="AX90" s="2"/>
      <c r="AY90" s="2"/>
      <c r="BT90" s="56">
        <f t="shared" si="29"/>
        <v>-653945.04549999908</v>
      </c>
      <c r="BV90" s="126"/>
      <c r="BW90" s="122"/>
      <c r="BX90" s="122" t="str">
        <f>F102</f>
        <v>1BR-10</v>
      </c>
      <c r="BY90" s="123">
        <f>D102</f>
        <v>10</v>
      </c>
      <c r="BZ90" s="124">
        <f>G102</f>
        <v>74</v>
      </c>
      <c r="CA90" s="124">
        <f>H102</f>
        <v>63</v>
      </c>
      <c r="CB90" s="125">
        <f>O102</f>
        <v>25329920.875800002</v>
      </c>
      <c r="CC90" s="125">
        <f t="shared" si="70"/>
        <v>1466861000</v>
      </c>
      <c r="CD90" s="125">
        <f t="shared" si="70"/>
        <v>1653387000</v>
      </c>
      <c r="CE90" s="125">
        <f t="shared" si="70"/>
        <v>1755364000</v>
      </c>
      <c r="CF90" s="125">
        <f t="shared" si="70"/>
        <v>1863631000</v>
      </c>
      <c r="CG90" s="125">
        <f>AN102</f>
        <v>1978576000</v>
      </c>
      <c r="CT90" s="63">
        <f t="shared" si="36"/>
        <v>2040014520</v>
      </c>
      <c r="CU90" s="44">
        <f t="shared" si="41"/>
        <v>22666828</v>
      </c>
      <c r="CX90" s="56">
        <f t="shared" si="42"/>
        <v>1812735900</v>
      </c>
      <c r="CY90" s="44">
        <f t="shared" si="43"/>
        <v>30212265</v>
      </c>
      <c r="CZ90" s="49">
        <f t="shared" si="44"/>
        <v>50353775</v>
      </c>
    </row>
    <row r="91" spans="1:104">
      <c r="A91" s="3">
        <f t="shared" si="37"/>
        <v>52</v>
      </c>
      <c r="B91" s="263">
        <v>1</v>
      </c>
      <c r="C91" s="264" t="s">
        <v>149</v>
      </c>
      <c r="D91" s="265" t="s">
        <v>24</v>
      </c>
      <c r="E91" s="266"/>
      <c r="F91" s="41" t="s">
        <v>39</v>
      </c>
      <c r="G91" s="267">
        <f t="shared" si="4"/>
        <v>113</v>
      </c>
      <c r="H91" s="267">
        <f t="shared" si="5"/>
        <v>101</v>
      </c>
      <c r="I91" s="268">
        <f t="shared" si="6"/>
        <v>26966806</v>
      </c>
      <c r="J91" s="268">
        <f t="shared" si="7"/>
        <v>6</v>
      </c>
      <c r="K91" s="269">
        <f t="shared" si="8"/>
        <v>0.95</v>
      </c>
      <c r="L91" s="270">
        <f t="shared" ref="L91:L99" si="71">SUMIF($AN$4:$AN$22,D91,$BB$4:$BB$22)</f>
        <v>1</v>
      </c>
      <c r="M91" s="271">
        <f t="shared" si="10"/>
        <v>21407940.689751234</v>
      </c>
      <c r="N91" s="271">
        <f t="shared" si="11"/>
        <v>24130169.636878211</v>
      </c>
      <c r="O91" s="271">
        <f t="shared" si="12"/>
        <v>25618465.699999999</v>
      </c>
      <c r="P91" s="271">
        <f t="shared" si="13"/>
        <v>27198556.607701685</v>
      </c>
      <c r="Q91" s="272">
        <f t="shared" si="14"/>
        <v>25618465.699999999</v>
      </c>
      <c r="R91" s="271">
        <f t="shared" si="14"/>
        <v>27198556.607701685</v>
      </c>
      <c r="S91" s="271">
        <f t="shared" si="15"/>
        <v>28876104.065137401</v>
      </c>
      <c r="T91" s="271"/>
      <c r="U91" s="271">
        <f t="shared" si="16"/>
        <v>2162202009.6648746</v>
      </c>
      <c r="V91" s="271">
        <f t="shared" si="17"/>
        <v>2437147133.3246994</v>
      </c>
      <c r="W91" s="271">
        <f t="shared" si="18"/>
        <v>2587465035.6999998</v>
      </c>
      <c r="X91" s="272">
        <f t="shared" si="19"/>
        <v>2747054217.3778701</v>
      </c>
      <c r="Y91" s="272">
        <f t="shared" si="20"/>
        <v>2587465035.6999998</v>
      </c>
      <c r="Z91" s="271">
        <f t="shared" si="21"/>
        <v>2747054217.3778701</v>
      </c>
      <c r="AA91" s="271">
        <f t="shared" si="22"/>
        <v>2916486510.5788774</v>
      </c>
      <c r="AB91" s="271"/>
      <c r="AC91" s="33" t="str">
        <f t="shared" si="23"/>
        <v>BERTAHAP</v>
      </c>
      <c r="AD91" s="273">
        <f t="shared" si="24"/>
        <v>0</v>
      </c>
      <c r="AE91" s="274">
        <v>2</v>
      </c>
      <c r="AF91" s="275"/>
      <c r="AG91" s="271" t="e">
        <f>IF(AF91&gt;#REF!,"LB","KR")</f>
        <v>#REF!</v>
      </c>
      <c r="AH91" s="275">
        <v>2378423000</v>
      </c>
      <c r="AI91" s="275">
        <v>2680862000</v>
      </c>
      <c r="AJ91" s="275">
        <v>2846212000</v>
      </c>
      <c r="AK91" s="276">
        <v>3021760000</v>
      </c>
      <c r="AL91" s="276">
        <v>2846212000</v>
      </c>
      <c r="AM91" s="275">
        <v>3021760000</v>
      </c>
      <c r="AN91" s="275">
        <v>3208136000</v>
      </c>
      <c r="AO91" s="52">
        <v>3016984720</v>
      </c>
      <c r="AP91" s="43">
        <v>3203065600</v>
      </c>
      <c r="AQ91" s="63">
        <f t="shared" si="26"/>
        <v>2715286248</v>
      </c>
      <c r="AR91" s="63">
        <f t="shared" si="38"/>
        <v>45254770.800000004</v>
      </c>
      <c r="AS91" s="351">
        <f t="shared" si="39"/>
        <v>56658000</v>
      </c>
      <c r="AT91" s="141">
        <f t="shared" si="27"/>
        <v>32030656</v>
      </c>
      <c r="AU91" s="5">
        <f t="shared" si="28"/>
        <v>45254770.800000004</v>
      </c>
      <c r="AV91" s="5">
        <f t="shared" si="40"/>
        <v>71155300</v>
      </c>
      <c r="AX91" s="2"/>
      <c r="AY91" s="2"/>
      <c r="BT91" s="56">
        <f t="shared" si="29"/>
        <v>-1193281.1655000001</v>
      </c>
      <c r="BV91" s="126">
        <v>15</v>
      </c>
      <c r="BW91" s="122" t="s">
        <v>135</v>
      </c>
      <c r="BX91" s="122" t="str">
        <f>F65</f>
        <v>2BR-22</v>
      </c>
      <c r="BY91" s="123">
        <f>D65</f>
        <v>22</v>
      </c>
      <c r="BZ91" s="124">
        <f>G65</f>
        <v>81</v>
      </c>
      <c r="CA91" s="124">
        <f>H65</f>
        <v>70</v>
      </c>
      <c r="CB91" s="125">
        <f>O65</f>
        <v>26419379.838199999</v>
      </c>
      <c r="CC91" s="125">
        <f>AH65</f>
        <v>1699946000</v>
      </c>
      <c r="CD91" s="125">
        <f>AI65</f>
        <v>1916111000</v>
      </c>
      <c r="CE91" s="125">
        <f>AJ65</f>
        <v>2034293000</v>
      </c>
      <c r="CF91" s="125">
        <f>AK65</f>
        <v>2159763000</v>
      </c>
      <c r="CG91" s="125">
        <f>AN65</f>
        <v>2292973000</v>
      </c>
      <c r="CH91" s="2">
        <v>6</v>
      </c>
      <c r="CT91" s="63">
        <f t="shared" si="36"/>
        <v>2882759040</v>
      </c>
      <c r="CU91" s="44">
        <f t="shared" si="41"/>
        <v>32030656</v>
      </c>
      <c r="CX91" s="56">
        <f t="shared" si="42"/>
        <v>2561590800</v>
      </c>
      <c r="CY91" s="44">
        <f t="shared" si="43"/>
        <v>42693180</v>
      </c>
      <c r="CZ91" s="49">
        <f t="shared" si="44"/>
        <v>71155300</v>
      </c>
    </row>
    <row r="92" spans="1:104">
      <c r="A92" s="3">
        <f t="shared" si="37"/>
        <v>53</v>
      </c>
      <c r="B92" s="263">
        <v>2</v>
      </c>
      <c r="C92" s="264" t="s">
        <v>149</v>
      </c>
      <c r="D92" s="265" t="s">
        <v>35</v>
      </c>
      <c r="E92" s="266"/>
      <c r="F92" s="41" t="s">
        <v>42</v>
      </c>
      <c r="G92" s="267">
        <f t="shared" si="4"/>
        <v>78</v>
      </c>
      <c r="H92" s="267">
        <f t="shared" si="5"/>
        <v>66</v>
      </c>
      <c r="I92" s="268">
        <f t="shared" si="6"/>
        <v>26966806</v>
      </c>
      <c r="J92" s="268">
        <f t="shared" si="7"/>
        <v>2</v>
      </c>
      <c r="K92" s="269">
        <f t="shared" si="8"/>
        <v>0.93</v>
      </c>
      <c r="L92" s="270">
        <f t="shared" si="71"/>
        <v>1</v>
      </c>
      <c r="M92" s="271">
        <f t="shared" si="10"/>
        <v>20957247.201545946</v>
      </c>
      <c r="N92" s="271">
        <f t="shared" si="11"/>
        <v>23622166.065575514</v>
      </c>
      <c r="O92" s="271">
        <f t="shared" si="12"/>
        <v>25079129.580000002</v>
      </c>
      <c r="P92" s="271">
        <f t="shared" si="13"/>
        <v>26625955.415960599</v>
      </c>
      <c r="Q92" s="272">
        <f t="shared" si="14"/>
        <v>25079129.580000002</v>
      </c>
      <c r="R92" s="271">
        <f t="shared" si="14"/>
        <v>26625955.415960599</v>
      </c>
      <c r="S92" s="271">
        <f t="shared" si="15"/>
        <v>28268186.084818721</v>
      </c>
      <c r="T92" s="271"/>
      <c r="U92" s="271">
        <f t="shared" si="16"/>
        <v>1383178315.3020325</v>
      </c>
      <c r="V92" s="271">
        <f t="shared" si="17"/>
        <v>1559062960.3279839</v>
      </c>
      <c r="W92" s="271">
        <f t="shared" si="18"/>
        <v>1655222552.2800002</v>
      </c>
      <c r="X92" s="272">
        <f t="shared" si="19"/>
        <v>1757313057.4533994</v>
      </c>
      <c r="Y92" s="272">
        <f t="shared" si="20"/>
        <v>1655222552.2800002</v>
      </c>
      <c r="Z92" s="271">
        <f t="shared" si="21"/>
        <v>1757313057.4533994</v>
      </c>
      <c r="AA92" s="271">
        <f t="shared" si="22"/>
        <v>1865700281.5980356</v>
      </c>
      <c r="AB92" s="271"/>
      <c r="AC92" s="33" t="str">
        <f t="shared" si="23"/>
        <v>BERTAHAP</v>
      </c>
      <c r="AD92" s="273">
        <f t="shared" si="24"/>
        <v>0</v>
      </c>
      <c r="AE92" s="274">
        <v>2</v>
      </c>
      <c r="AF92" s="275"/>
      <c r="AG92" s="271" t="str">
        <f t="shared" ref="AG92:AG100" si="72">IF(AF92&gt;$AZ$42,"LB","KR")</f>
        <v>KR</v>
      </c>
      <c r="AH92" s="275">
        <v>1521497000</v>
      </c>
      <c r="AI92" s="275">
        <v>1714970000</v>
      </c>
      <c r="AJ92" s="275">
        <v>1820745000</v>
      </c>
      <c r="AK92" s="276">
        <v>1933045000</v>
      </c>
      <c r="AL92" s="276">
        <v>1820745000</v>
      </c>
      <c r="AM92" s="275">
        <v>1933045000</v>
      </c>
      <c r="AN92" s="275">
        <v>2052271000</v>
      </c>
      <c r="AO92" s="52">
        <v>1929989700</v>
      </c>
      <c r="AP92" s="43">
        <v>2049027700</v>
      </c>
      <c r="AQ92" s="63">
        <f t="shared" si="26"/>
        <v>1736990730</v>
      </c>
      <c r="AR92" s="63">
        <f t="shared" si="38"/>
        <v>28949845.5</v>
      </c>
      <c r="AS92" s="351">
        <f t="shared" si="39"/>
        <v>36244593.75</v>
      </c>
      <c r="AT92" s="141">
        <f t="shared" si="27"/>
        <v>20490277</v>
      </c>
      <c r="AU92" s="5">
        <f t="shared" si="28"/>
        <v>28949845.5</v>
      </c>
      <c r="AV92" s="5">
        <f t="shared" si="40"/>
        <v>45518625</v>
      </c>
      <c r="AX92" s="2"/>
      <c r="AY92" s="2"/>
      <c r="BT92" s="56">
        <f t="shared" si="29"/>
        <v>-1732617.2854999974</v>
      </c>
      <c r="BV92" s="126"/>
      <c r="BW92" s="131" t="s">
        <v>53</v>
      </c>
      <c r="BX92" s="122"/>
      <c r="BY92" s="123"/>
      <c r="BZ92" s="124"/>
      <c r="CA92" s="124"/>
      <c r="CB92" s="125"/>
      <c r="CC92" s="125"/>
      <c r="CD92" s="125"/>
      <c r="CE92" s="125"/>
      <c r="CF92" s="125"/>
      <c r="CG92" s="125"/>
      <c r="CT92" s="63">
        <f t="shared" si="36"/>
        <v>1844124930</v>
      </c>
      <c r="CU92" s="44">
        <f t="shared" si="41"/>
        <v>20490277</v>
      </c>
      <c r="CX92" s="56">
        <f t="shared" si="42"/>
        <v>1638670500</v>
      </c>
      <c r="CY92" s="44">
        <f t="shared" si="43"/>
        <v>27311175</v>
      </c>
      <c r="CZ92" s="49">
        <f t="shared" si="44"/>
        <v>45518625</v>
      </c>
    </row>
    <row r="93" spans="1:104">
      <c r="A93" s="3">
        <f t="shared" si="37"/>
        <v>54</v>
      </c>
      <c r="B93" s="263">
        <v>3</v>
      </c>
      <c r="C93" s="264" t="s">
        <v>149</v>
      </c>
      <c r="D93" s="265" t="s">
        <v>41</v>
      </c>
      <c r="E93" s="266"/>
      <c r="F93" s="41" t="s">
        <v>45</v>
      </c>
      <c r="G93" s="267">
        <f t="shared" si="4"/>
        <v>60</v>
      </c>
      <c r="H93" s="267">
        <f t="shared" si="5"/>
        <v>52</v>
      </c>
      <c r="I93" s="268">
        <f t="shared" si="6"/>
        <v>26966806</v>
      </c>
      <c r="J93" s="268">
        <f t="shared" si="7"/>
        <v>2</v>
      </c>
      <c r="K93" s="269">
        <f t="shared" si="8"/>
        <v>0.93</v>
      </c>
      <c r="L93" s="270">
        <f t="shared" si="71"/>
        <v>1</v>
      </c>
      <c r="M93" s="271">
        <f t="shared" si="10"/>
        <v>20957247.201545946</v>
      </c>
      <c r="N93" s="271">
        <f t="shared" si="11"/>
        <v>23622166.065575514</v>
      </c>
      <c r="O93" s="271">
        <f t="shared" si="12"/>
        <v>25079129.580000002</v>
      </c>
      <c r="P93" s="271">
        <f t="shared" si="13"/>
        <v>26625955.415960599</v>
      </c>
      <c r="Q93" s="272">
        <f t="shared" si="14"/>
        <v>25079129.580000002</v>
      </c>
      <c r="R93" s="271">
        <f t="shared" si="14"/>
        <v>26625955.415960599</v>
      </c>
      <c r="S93" s="271">
        <f t="shared" si="15"/>
        <v>28268186.084818721</v>
      </c>
      <c r="T93" s="271"/>
      <c r="U93" s="271">
        <f t="shared" si="16"/>
        <v>1089776854.4803891</v>
      </c>
      <c r="V93" s="271">
        <f t="shared" si="17"/>
        <v>1228352635.4099267</v>
      </c>
      <c r="W93" s="271">
        <f t="shared" si="18"/>
        <v>1304114738.1600001</v>
      </c>
      <c r="X93" s="272">
        <f t="shared" si="19"/>
        <v>1384549681.6299512</v>
      </c>
      <c r="Y93" s="272">
        <f t="shared" si="20"/>
        <v>1304114738.1600001</v>
      </c>
      <c r="Z93" s="271">
        <f t="shared" si="21"/>
        <v>1384549681.6299512</v>
      </c>
      <c r="AA93" s="271">
        <f t="shared" si="22"/>
        <v>1469945676.4105735</v>
      </c>
      <c r="AB93" s="271"/>
      <c r="AC93" s="33" t="str">
        <f t="shared" si="23"/>
        <v>BERTAHAP</v>
      </c>
      <c r="AD93" s="273">
        <f t="shared" si="24"/>
        <v>0</v>
      </c>
      <c r="AE93" s="274">
        <v>2</v>
      </c>
      <c r="AF93" s="275"/>
      <c r="AG93" s="271" t="str">
        <f t="shared" si="72"/>
        <v>KR</v>
      </c>
      <c r="AH93" s="275">
        <v>1198755000</v>
      </c>
      <c r="AI93" s="275">
        <v>1351188000</v>
      </c>
      <c r="AJ93" s="275">
        <v>1434527000</v>
      </c>
      <c r="AK93" s="276">
        <v>1523005000</v>
      </c>
      <c r="AL93" s="276">
        <v>1434527000</v>
      </c>
      <c r="AM93" s="275">
        <v>1523005000</v>
      </c>
      <c r="AN93" s="275">
        <v>1616941000</v>
      </c>
      <c r="AO93" s="52">
        <v>1520598620</v>
      </c>
      <c r="AP93" s="43">
        <v>1614385300</v>
      </c>
      <c r="AQ93" s="63">
        <f t="shared" si="26"/>
        <v>1368538758</v>
      </c>
      <c r="AR93" s="63">
        <f t="shared" si="38"/>
        <v>22808979.300000001</v>
      </c>
      <c r="AS93" s="351">
        <f t="shared" si="39"/>
        <v>28556343.75</v>
      </c>
      <c r="AT93" s="141">
        <f t="shared" si="27"/>
        <v>16143853</v>
      </c>
      <c r="AU93" s="5">
        <f t="shared" si="28"/>
        <v>22808979.300000001</v>
      </c>
      <c r="AV93" s="5">
        <f t="shared" si="40"/>
        <v>35863175</v>
      </c>
      <c r="AX93" s="2"/>
      <c r="AY93" s="2"/>
      <c r="BT93" s="56">
        <f t="shared" si="29"/>
        <v>-1732617.2854999974</v>
      </c>
      <c r="BV93" s="126">
        <v>16</v>
      </c>
      <c r="BW93" s="122" t="s">
        <v>231</v>
      </c>
      <c r="BX93" s="122" t="str">
        <f>F70</f>
        <v>1BR-12</v>
      </c>
      <c r="BY93" s="123">
        <f>D70</f>
        <v>12</v>
      </c>
      <c r="BZ93" s="124">
        <f>G70</f>
        <v>67</v>
      </c>
      <c r="CA93" s="124">
        <f>H70</f>
        <v>57</v>
      </c>
      <c r="CB93" s="125">
        <f>O70</f>
        <v>25079129.580000002</v>
      </c>
      <c r="CC93" s="125">
        <f t="shared" ref="CC93:CF94" si="73">AH70</f>
        <v>1314020000</v>
      </c>
      <c r="CD93" s="125">
        <f t="shared" si="73"/>
        <v>1481110000</v>
      </c>
      <c r="CE93" s="125">
        <f t="shared" si="73"/>
        <v>1572462000</v>
      </c>
      <c r="CF93" s="125">
        <f t="shared" si="73"/>
        <v>1669448000</v>
      </c>
      <c r="CG93" s="125">
        <f>AN70</f>
        <v>1772416000</v>
      </c>
      <c r="CH93" s="2">
        <v>4</v>
      </c>
      <c r="CT93" s="63">
        <f t="shared" si="36"/>
        <v>1452946770</v>
      </c>
      <c r="CU93" s="44">
        <f t="shared" si="41"/>
        <v>16143853</v>
      </c>
      <c r="CX93" s="56">
        <f t="shared" si="42"/>
        <v>1291074300</v>
      </c>
      <c r="CY93" s="44">
        <f t="shared" si="43"/>
        <v>21517905</v>
      </c>
      <c r="CZ93" s="49">
        <f t="shared" si="44"/>
        <v>35863175</v>
      </c>
    </row>
    <row r="94" spans="1:104">
      <c r="A94" s="3">
        <f t="shared" si="37"/>
        <v>55</v>
      </c>
      <c r="B94" s="263">
        <v>4</v>
      </c>
      <c r="C94" s="264" t="s">
        <v>149</v>
      </c>
      <c r="D94" s="265">
        <v>10</v>
      </c>
      <c r="E94" s="266"/>
      <c r="F94" s="41" t="s">
        <v>48</v>
      </c>
      <c r="G94" s="267">
        <f t="shared" si="4"/>
        <v>74</v>
      </c>
      <c r="H94" s="267">
        <f t="shared" si="5"/>
        <v>63</v>
      </c>
      <c r="I94" s="268">
        <f t="shared" si="6"/>
        <v>26966806</v>
      </c>
      <c r="J94" s="268">
        <f t="shared" si="7"/>
        <v>2</v>
      </c>
      <c r="K94" s="269">
        <f t="shared" si="8"/>
        <v>0.93</v>
      </c>
      <c r="L94" s="270">
        <f t="shared" si="71"/>
        <v>1</v>
      </c>
      <c r="M94" s="271">
        <f t="shared" si="10"/>
        <v>20957247.201545946</v>
      </c>
      <c r="N94" s="271">
        <f t="shared" si="11"/>
        <v>23622166.065575514</v>
      </c>
      <c r="O94" s="271">
        <f t="shared" si="12"/>
        <v>25079129.580000002</v>
      </c>
      <c r="P94" s="271">
        <f t="shared" si="13"/>
        <v>26625955.415960599</v>
      </c>
      <c r="Q94" s="272">
        <f t="shared" si="14"/>
        <v>25079129.580000002</v>
      </c>
      <c r="R94" s="271">
        <f t="shared" si="14"/>
        <v>26625955.415960599</v>
      </c>
      <c r="S94" s="271">
        <f t="shared" si="15"/>
        <v>28268186.084818721</v>
      </c>
      <c r="T94" s="271"/>
      <c r="U94" s="271">
        <f t="shared" si="16"/>
        <v>1320306573.6973946</v>
      </c>
      <c r="V94" s="271">
        <f t="shared" si="17"/>
        <v>1488196462.1312573</v>
      </c>
      <c r="W94" s="271">
        <f t="shared" si="18"/>
        <v>1579985163.5400002</v>
      </c>
      <c r="X94" s="272">
        <f t="shared" si="19"/>
        <v>1677435191.2055178</v>
      </c>
      <c r="Y94" s="272">
        <f t="shared" si="20"/>
        <v>1579985163.5400002</v>
      </c>
      <c r="Z94" s="271">
        <f t="shared" si="21"/>
        <v>1677435191.2055178</v>
      </c>
      <c r="AA94" s="271">
        <f t="shared" si="22"/>
        <v>1780895723.3435793</v>
      </c>
      <c r="AB94" s="271"/>
      <c r="AC94" s="33" t="str">
        <f t="shared" si="23"/>
        <v>BERTAHAP</v>
      </c>
      <c r="AD94" s="273">
        <f t="shared" si="24"/>
        <v>0</v>
      </c>
      <c r="AE94" s="274">
        <v>2</v>
      </c>
      <c r="AF94" s="275"/>
      <c r="AG94" s="271" t="str">
        <f t="shared" si="72"/>
        <v>KR</v>
      </c>
      <c r="AH94" s="275">
        <v>1452338000</v>
      </c>
      <c r="AI94" s="275">
        <v>1637017000</v>
      </c>
      <c r="AJ94" s="275">
        <v>1737984000</v>
      </c>
      <c r="AK94" s="276">
        <v>1845179000</v>
      </c>
      <c r="AL94" s="276">
        <v>1737984000</v>
      </c>
      <c r="AM94" s="275">
        <v>1845179000</v>
      </c>
      <c r="AN94" s="275">
        <v>1958986000</v>
      </c>
      <c r="AO94" s="52">
        <v>1842263040</v>
      </c>
      <c r="AP94" s="43">
        <v>1955889740</v>
      </c>
      <c r="AQ94" s="63">
        <f t="shared" si="26"/>
        <v>1658036736</v>
      </c>
      <c r="AR94" s="63">
        <f t="shared" si="38"/>
        <v>27633945.600000005</v>
      </c>
      <c r="AS94" s="351">
        <f t="shared" si="39"/>
        <v>34597106.25</v>
      </c>
      <c r="AT94" s="141">
        <f t="shared" si="27"/>
        <v>19558897.400000002</v>
      </c>
      <c r="AU94" s="5">
        <f t="shared" si="28"/>
        <v>27633945.600000005</v>
      </c>
      <c r="AV94" s="5">
        <f t="shared" si="40"/>
        <v>43449600</v>
      </c>
      <c r="AX94" s="2"/>
      <c r="AY94" s="2"/>
      <c r="BT94" s="56">
        <f t="shared" si="29"/>
        <v>-1732617.2854999974</v>
      </c>
      <c r="BV94" s="126"/>
      <c r="BW94" s="122"/>
      <c r="BX94" s="122" t="str">
        <f>F71</f>
        <v>2BR-18</v>
      </c>
      <c r="BY94" s="123">
        <f>D71</f>
        <v>18</v>
      </c>
      <c r="BZ94" s="124">
        <f>G71</f>
        <v>97</v>
      </c>
      <c r="CA94" s="124">
        <f>H71</f>
        <v>85</v>
      </c>
      <c r="CB94" s="125">
        <f>O71</f>
        <v>25079129.580000002</v>
      </c>
      <c r="CC94" s="125">
        <f t="shared" si="73"/>
        <v>1959503000</v>
      </c>
      <c r="CD94" s="125">
        <f t="shared" si="73"/>
        <v>2208673000</v>
      </c>
      <c r="CE94" s="125">
        <f t="shared" si="73"/>
        <v>2344899000</v>
      </c>
      <c r="CF94" s="125">
        <f t="shared" si="73"/>
        <v>2489527000</v>
      </c>
      <c r="CG94" s="125">
        <f>AN71</f>
        <v>2643076000</v>
      </c>
      <c r="CT94" s="63">
        <f t="shared" si="36"/>
        <v>1760300766</v>
      </c>
      <c r="CU94" s="44">
        <f t="shared" si="41"/>
        <v>19558897.400000002</v>
      </c>
      <c r="CX94" s="56">
        <f t="shared" si="42"/>
        <v>1564185600</v>
      </c>
      <c r="CY94" s="44">
        <f t="shared" si="43"/>
        <v>26069760</v>
      </c>
      <c r="CZ94" s="49">
        <f t="shared" si="44"/>
        <v>43449600</v>
      </c>
    </row>
    <row r="95" spans="1:104">
      <c r="A95" s="3">
        <f t="shared" si="37"/>
        <v>56</v>
      </c>
      <c r="B95" s="263">
        <v>5</v>
      </c>
      <c r="C95" s="264" t="s">
        <v>149</v>
      </c>
      <c r="D95" s="299">
        <v>12</v>
      </c>
      <c r="E95" s="266"/>
      <c r="F95" s="41" t="s">
        <v>50</v>
      </c>
      <c r="G95" s="267">
        <f t="shared" si="4"/>
        <v>67</v>
      </c>
      <c r="H95" s="267">
        <f t="shared" si="5"/>
        <v>57</v>
      </c>
      <c r="I95" s="268">
        <f t="shared" si="6"/>
        <v>26966806</v>
      </c>
      <c r="J95" s="268">
        <f t="shared" si="7"/>
        <v>2</v>
      </c>
      <c r="K95" s="269">
        <f t="shared" si="8"/>
        <v>0.93</v>
      </c>
      <c r="L95" s="270">
        <f t="shared" si="71"/>
        <v>1</v>
      </c>
      <c r="M95" s="271">
        <f t="shared" si="10"/>
        <v>20957247.201545946</v>
      </c>
      <c r="N95" s="271">
        <f t="shared" si="11"/>
        <v>23622166.065575514</v>
      </c>
      <c r="O95" s="271">
        <f t="shared" si="12"/>
        <v>25079129.580000002</v>
      </c>
      <c r="P95" s="271">
        <f t="shared" si="13"/>
        <v>26625955.415960599</v>
      </c>
      <c r="Q95" s="272">
        <f t="shared" si="14"/>
        <v>25079129.580000002</v>
      </c>
      <c r="R95" s="271">
        <f t="shared" si="14"/>
        <v>26625955.415960599</v>
      </c>
      <c r="S95" s="271">
        <f t="shared" si="15"/>
        <v>28268186.084818721</v>
      </c>
      <c r="T95" s="271"/>
      <c r="U95" s="271">
        <f t="shared" si="16"/>
        <v>1194563090.4881189</v>
      </c>
      <c r="V95" s="271">
        <f t="shared" si="17"/>
        <v>1346463465.7378044</v>
      </c>
      <c r="W95" s="271">
        <f t="shared" si="18"/>
        <v>1429510386.0600002</v>
      </c>
      <c r="X95" s="272">
        <f t="shared" si="19"/>
        <v>1517679458.7097542</v>
      </c>
      <c r="Y95" s="272">
        <f t="shared" si="20"/>
        <v>1429510386.0600002</v>
      </c>
      <c r="Z95" s="271">
        <f t="shared" si="21"/>
        <v>1517679458.7097542</v>
      </c>
      <c r="AA95" s="271">
        <f t="shared" si="22"/>
        <v>1611286606.8346672</v>
      </c>
      <c r="AB95" s="271"/>
      <c r="AC95" s="33" t="str">
        <f t="shared" si="23"/>
        <v>BERTAHAP</v>
      </c>
      <c r="AD95" s="273">
        <f t="shared" si="24"/>
        <v>0</v>
      </c>
      <c r="AE95" s="274">
        <v>2</v>
      </c>
      <c r="AF95" s="275"/>
      <c r="AG95" s="271" t="str">
        <f t="shared" si="72"/>
        <v>KR</v>
      </c>
      <c r="AH95" s="275">
        <v>1314020000</v>
      </c>
      <c r="AI95" s="275">
        <v>1481110000</v>
      </c>
      <c r="AJ95" s="275">
        <v>1572462000</v>
      </c>
      <c r="AK95" s="276">
        <v>1669448000</v>
      </c>
      <c r="AL95" s="276">
        <v>1572462000</v>
      </c>
      <c r="AM95" s="275">
        <v>1669448000</v>
      </c>
      <c r="AN95" s="275">
        <v>1772416000</v>
      </c>
      <c r="AO95" s="52">
        <v>1666809720</v>
      </c>
      <c r="AP95" s="43">
        <v>1769614880</v>
      </c>
      <c r="AQ95" s="63">
        <f t="shared" si="26"/>
        <v>1500128748</v>
      </c>
      <c r="AR95" s="63">
        <f t="shared" si="38"/>
        <v>25002145.800000001</v>
      </c>
      <c r="AS95" s="351">
        <f t="shared" si="39"/>
        <v>31302150</v>
      </c>
      <c r="AT95" s="141">
        <f t="shared" si="27"/>
        <v>17696148.800000001</v>
      </c>
      <c r="AU95" s="5">
        <f t="shared" si="28"/>
        <v>25002145.800000001</v>
      </c>
      <c r="AV95" s="5">
        <f t="shared" si="40"/>
        <v>39311550</v>
      </c>
      <c r="AX95" s="2"/>
      <c r="AY95" s="2"/>
      <c r="BT95" s="56">
        <f t="shared" si="29"/>
        <v>-1732617.2854999974</v>
      </c>
      <c r="BV95" s="126">
        <v>17</v>
      </c>
      <c r="BW95" s="131" t="s">
        <v>49</v>
      </c>
      <c r="BX95" s="122" t="str">
        <f>F119</f>
        <v>1BR-12</v>
      </c>
      <c r="BY95" s="123">
        <f>D119</f>
        <v>12</v>
      </c>
      <c r="BZ95" s="124">
        <f t="shared" ref="BZ95:CA98" si="74">G119</f>
        <v>67</v>
      </c>
      <c r="CA95" s="124">
        <f t="shared" si="74"/>
        <v>57</v>
      </c>
      <c r="CB95" s="125">
        <f>O119</f>
        <v>25580712.171600003</v>
      </c>
      <c r="CC95" s="125">
        <f t="shared" ref="CC95:CF98" si="75">AH119</f>
        <v>1340300000</v>
      </c>
      <c r="CD95" s="125">
        <f t="shared" si="75"/>
        <v>1510733000</v>
      </c>
      <c r="CE95" s="125">
        <f t="shared" si="75"/>
        <v>1603911000</v>
      </c>
      <c r="CF95" s="125">
        <f t="shared" si="75"/>
        <v>1702837000</v>
      </c>
      <c r="CG95" s="125">
        <f>AN119</f>
        <v>1807864000</v>
      </c>
      <c r="CH95" s="2">
        <v>4</v>
      </c>
      <c r="CT95" s="63">
        <f t="shared" si="36"/>
        <v>1592653392</v>
      </c>
      <c r="CU95" s="44">
        <f t="shared" si="41"/>
        <v>17696148.800000001</v>
      </c>
      <c r="CX95" s="56">
        <f t="shared" si="42"/>
        <v>1415215800</v>
      </c>
      <c r="CY95" s="44">
        <f t="shared" si="43"/>
        <v>23586930</v>
      </c>
      <c r="CZ95" s="49">
        <f t="shared" si="44"/>
        <v>39311550</v>
      </c>
    </row>
    <row r="96" spans="1:104">
      <c r="A96" s="3">
        <f t="shared" si="37"/>
        <v>57</v>
      </c>
      <c r="B96" s="263">
        <v>6</v>
      </c>
      <c r="C96" s="264" t="s">
        <v>149</v>
      </c>
      <c r="D96" s="265">
        <v>16</v>
      </c>
      <c r="E96" s="266"/>
      <c r="F96" s="41" t="s">
        <v>52</v>
      </c>
      <c r="G96" s="267">
        <f t="shared" si="4"/>
        <v>71</v>
      </c>
      <c r="H96" s="267">
        <f t="shared" si="5"/>
        <v>63</v>
      </c>
      <c r="I96" s="268">
        <f t="shared" si="6"/>
        <v>26966806</v>
      </c>
      <c r="J96" s="268">
        <f t="shared" si="7"/>
        <v>2</v>
      </c>
      <c r="K96" s="269">
        <f t="shared" si="8"/>
        <v>0.93</v>
      </c>
      <c r="L96" s="270">
        <f t="shared" si="71"/>
        <v>1</v>
      </c>
      <c r="M96" s="271">
        <f t="shared" si="10"/>
        <v>20957247.201545946</v>
      </c>
      <c r="N96" s="271">
        <f t="shared" si="11"/>
        <v>23622166.065575514</v>
      </c>
      <c r="O96" s="271">
        <f t="shared" si="12"/>
        <v>25079129.580000002</v>
      </c>
      <c r="P96" s="271">
        <f t="shared" si="13"/>
        <v>26625955.415960599</v>
      </c>
      <c r="Q96" s="272">
        <f t="shared" si="14"/>
        <v>25079129.580000002</v>
      </c>
      <c r="R96" s="271">
        <f t="shared" si="14"/>
        <v>26625955.415960599</v>
      </c>
      <c r="S96" s="271">
        <f t="shared" si="15"/>
        <v>28268186.084818721</v>
      </c>
      <c r="T96" s="271"/>
      <c r="U96" s="271">
        <f t="shared" si="16"/>
        <v>1320306573.6973946</v>
      </c>
      <c r="V96" s="271">
        <f t="shared" si="17"/>
        <v>1488196462.1312573</v>
      </c>
      <c r="W96" s="271">
        <f t="shared" si="18"/>
        <v>1579985163.5400002</v>
      </c>
      <c r="X96" s="272">
        <f t="shared" si="19"/>
        <v>1677435191.2055178</v>
      </c>
      <c r="Y96" s="272">
        <f t="shared" si="20"/>
        <v>1579985163.5400002</v>
      </c>
      <c r="Z96" s="271">
        <f t="shared" si="21"/>
        <v>1677435191.2055178</v>
      </c>
      <c r="AA96" s="271">
        <f t="shared" si="22"/>
        <v>1780895723.3435793</v>
      </c>
      <c r="AB96" s="271"/>
      <c r="AC96" s="33" t="str">
        <f t="shared" si="23"/>
        <v>BERTAHAP</v>
      </c>
      <c r="AD96" s="273">
        <f t="shared" si="24"/>
        <v>0</v>
      </c>
      <c r="AE96" s="274">
        <v>2</v>
      </c>
      <c r="AF96" s="275"/>
      <c r="AG96" s="271" t="str">
        <f t="shared" si="72"/>
        <v>KR</v>
      </c>
      <c r="AH96" s="275">
        <v>1452338000</v>
      </c>
      <c r="AI96" s="275">
        <v>1637017000</v>
      </c>
      <c r="AJ96" s="275">
        <v>1737984000</v>
      </c>
      <c r="AK96" s="276">
        <v>1845179000</v>
      </c>
      <c r="AL96" s="276">
        <v>1737984000</v>
      </c>
      <c r="AM96" s="275">
        <v>1845179000</v>
      </c>
      <c r="AN96" s="275">
        <v>1958986000</v>
      </c>
      <c r="AO96" s="52">
        <v>1842263040</v>
      </c>
      <c r="AP96" s="43">
        <v>1955889740</v>
      </c>
      <c r="AQ96" s="63">
        <f t="shared" si="26"/>
        <v>1658036736</v>
      </c>
      <c r="AR96" s="63">
        <f t="shared" si="38"/>
        <v>27633945.600000005</v>
      </c>
      <c r="AS96" s="351">
        <f t="shared" si="39"/>
        <v>34597106.25</v>
      </c>
      <c r="AT96" s="141">
        <f t="shared" si="27"/>
        <v>19558897.400000002</v>
      </c>
      <c r="AU96" s="5">
        <f t="shared" si="28"/>
        <v>27633945.600000005</v>
      </c>
      <c r="AV96" s="5">
        <f t="shared" si="40"/>
        <v>43449600</v>
      </c>
      <c r="AX96" s="2"/>
      <c r="AY96" s="2"/>
      <c r="BT96" s="56">
        <f t="shared" si="29"/>
        <v>-1732617.2854999974</v>
      </c>
      <c r="BV96" s="126"/>
      <c r="BW96" s="122"/>
      <c r="BX96" s="122" t="str">
        <f>F120</f>
        <v>1BR-16</v>
      </c>
      <c r="BY96" s="123">
        <f>D120</f>
        <v>16</v>
      </c>
      <c r="BZ96" s="124">
        <f t="shared" si="74"/>
        <v>71</v>
      </c>
      <c r="CA96" s="124">
        <f t="shared" si="74"/>
        <v>63</v>
      </c>
      <c r="CB96" s="125">
        <f>O120</f>
        <v>25580712.171600003</v>
      </c>
      <c r="CC96" s="125">
        <f t="shared" si="75"/>
        <v>1481384000</v>
      </c>
      <c r="CD96" s="125">
        <f t="shared" si="75"/>
        <v>1669757000</v>
      </c>
      <c r="CE96" s="125">
        <f t="shared" si="75"/>
        <v>1772744000</v>
      </c>
      <c r="CF96" s="125">
        <f t="shared" si="75"/>
        <v>1882083000</v>
      </c>
      <c r="CG96" s="125">
        <f>AN120</f>
        <v>1998166000</v>
      </c>
      <c r="CT96" s="63">
        <f t="shared" si="36"/>
        <v>1760300766</v>
      </c>
      <c r="CU96" s="44">
        <f t="shared" si="41"/>
        <v>19558897.400000002</v>
      </c>
      <c r="CX96" s="56">
        <f t="shared" si="42"/>
        <v>1564185600</v>
      </c>
      <c r="CY96" s="44">
        <f t="shared" si="43"/>
        <v>26069760</v>
      </c>
      <c r="CZ96" s="49">
        <f t="shared" si="44"/>
        <v>43449600</v>
      </c>
    </row>
    <row r="97" spans="1:104">
      <c r="A97" s="3">
        <f t="shared" si="37"/>
        <v>58</v>
      </c>
      <c r="B97" s="263">
        <v>7</v>
      </c>
      <c r="C97" s="264" t="s">
        <v>149</v>
      </c>
      <c r="D97" s="299">
        <v>18</v>
      </c>
      <c r="E97" s="266"/>
      <c r="F97" s="41" t="s">
        <v>54</v>
      </c>
      <c r="G97" s="267">
        <f t="shared" si="4"/>
        <v>97</v>
      </c>
      <c r="H97" s="267">
        <f t="shared" si="5"/>
        <v>85</v>
      </c>
      <c r="I97" s="268">
        <f t="shared" si="6"/>
        <v>26966806</v>
      </c>
      <c r="J97" s="268">
        <f t="shared" si="7"/>
        <v>2</v>
      </c>
      <c r="K97" s="269">
        <f t="shared" si="8"/>
        <v>0.93</v>
      </c>
      <c r="L97" s="270">
        <f t="shared" si="71"/>
        <v>1</v>
      </c>
      <c r="M97" s="271">
        <f t="shared" si="10"/>
        <v>20957247.201545946</v>
      </c>
      <c r="N97" s="271">
        <f t="shared" si="11"/>
        <v>23622166.065575514</v>
      </c>
      <c r="O97" s="271">
        <f t="shared" si="12"/>
        <v>25079129.580000002</v>
      </c>
      <c r="P97" s="271">
        <f t="shared" si="13"/>
        <v>26625955.415960599</v>
      </c>
      <c r="Q97" s="272">
        <f t="shared" si="14"/>
        <v>25079129.580000002</v>
      </c>
      <c r="R97" s="271">
        <f t="shared" si="14"/>
        <v>26625955.415960599</v>
      </c>
      <c r="S97" s="271">
        <f t="shared" si="15"/>
        <v>28268186.084818721</v>
      </c>
      <c r="T97" s="271"/>
      <c r="U97" s="271">
        <f t="shared" si="16"/>
        <v>1781366012.1314054</v>
      </c>
      <c r="V97" s="271">
        <f t="shared" si="17"/>
        <v>2007884115.5739186</v>
      </c>
      <c r="W97" s="271">
        <f t="shared" si="18"/>
        <v>2131726014.3000002</v>
      </c>
      <c r="X97" s="272">
        <f t="shared" si="19"/>
        <v>2263206210.3566508</v>
      </c>
      <c r="Y97" s="272">
        <f t="shared" si="20"/>
        <v>2131726014.3000002</v>
      </c>
      <c r="Z97" s="271">
        <f t="shared" si="21"/>
        <v>2263206210.3566508</v>
      </c>
      <c r="AA97" s="271">
        <f t="shared" si="22"/>
        <v>2402795817.2095914</v>
      </c>
      <c r="AB97" s="271"/>
      <c r="AC97" s="33" t="str">
        <f t="shared" si="23"/>
        <v>BERTAHAP</v>
      </c>
      <c r="AD97" s="273">
        <f t="shared" si="24"/>
        <v>0</v>
      </c>
      <c r="AE97" s="274">
        <v>2</v>
      </c>
      <c r="AF97" s="275"/>
      <c r="AG97" s="271" t="str">
        <f t="shared" si="72"/>
        <v>KR</v>
      </c>
      <c r="AH97" s="275">
        <v>1959503000</v>
      </c>
      <c r="AI97" s="275">
        <v>2208673000</v>
      </c>
      <c r="AJ97" s="275">
        <v>2344899000</v>
      </c>
      <c r="AK97" s="276">
        <v>2489527000</v>
      </c>
      <c r="AL97" s="276">
        <v>2344899000</v>
      </c>
      <c r="AM97" s="275">
        <v>2489527000</v>
      </c>
      <c r="AN97" s="275">
        <v>2643076000</v>
      </c>
      <c r="AO97" s="52">
        <v>2485592940</v>
      </c>
      <c r="AP97" s="43">
        <v>2638898620</v>
      </c>
      <c r="AQ97" s="63">
        <f t="shared" si="26"/>
        <v>2237033646</v>
      </c>
      <c r="AR97" s="63">
        <f t="shared" si="38"/>
        <v>37283894.100000001</v>
      </c>
      <c r="AS97" s="351">
        <f t="shared" si="39"/>
        <v>46678631.25</v>
      </c>
      <c r="AT97" s="141">
        <f t="shared" si="27"/>
        <v>26388986.200000003</v>
      </c>
      <c r="AU97" s="5">
        <f t="shared" si="28"/>
        <v>37283894.100000001</v>
      </c>
      <c r="AV97" s="5">
        <f t="shared" si="40"/>
        <v>58622475</v>
      </c>
      <c r="AX97" s="2"/>
      <c r="AY97" s="2"/>
      <c r="BT97" s="56">
        <f t="shared" si="29"/>
        <v>-1732617.2854999974</v>
      </c>
      <c r="BV97" s="126"/>
      <c r="BW97" s="122"/>
      <c r="BX97" s="122" t="str">
        <f>F121</f>
        <v>2BR-18</v>
      </c>
      <c r="BY97" s="123">
        <f>D121</f>
        <v>18</v>
      </c>
      <c r="BZ97" s="124">
        <f t="shared" si="74"/>
        <v>97</v>
      </c>
      <c r="CA97" s="124">
        <f t="shared" si="74"/>
        <v>85</v>
      </c>
      <c r="CB97" s="125">
        <f>O121</f>
        <v>25580712.171600003</v>
      </c>
      <c r="CC97" s="125">
        <f t="shared" si="75"/>
        <v>1998693000</v>
      </c>
      <c r="CD97" s="125">
        <f t="shared" si="75"/>
        <v>2252846000</v>
      </c>
      <c r="CE97" s="125">
        <f t="shared" si="75"/>
        <v>2391797000</v>
      </c>
      <c r="CF97" s="125">
        <f t="shared" si="75"/>
        <v>2539318000</v>
      </c>
      <c r="CG97" s="125">
        <f>AN121</f>
        <v>2695937000</v>
      </c>
      <c r="CT97" s="63">
        <f t="shared" si="36"/>
        <v>2375008758</v>
      </c>
      <c r="CU97" s="44">
        <f t="shared" si="41"/>
        <v>26388986.200000003</v>
      </c>
      <c r="CX97" s="56">
        <f t="shared" si="42"/>
        <v>2110409100</v>
      </c>
      <c r="CY97" s="44">
        <f t="shared" si="43"/>
        <v>35173485</v>
      </c>
      <c r="CZ97" s="49">
        <f t="shared" si="44"/>
        <v>58622475</v>
      </c>
    </row>
    <row r="98" spans="1:104">
      <c r="A98" s="3">
        <f t="shared" si="37"/>
        <v>59</v>
      </c>
      <c r="B98" s="263">
        <v>8</v>
      </c>
      <c r="C98" s="264" t="s">
        <v>149</v>
      </c>
      <c r="D98" s="299">
        <v>20</v>
      </c>
      <c r="E98" s="266"/>
      <c r="F98" s="41" t="s">
        <v>70</v>
      </c>
      <c r="G98" s="267">
        <f t="shared" si="4"/>
        <v>60</v>
      </c>
      <c r="H98" s="267">
        <f t="shared" si="5"/>
        <v>51</v>
      </c>
      <c r="I98" s="268">
        <f t="shared" si="6"/>
        <v>26966806</v>
      </c>
      <c r="J98" s="268">
        <f t="shared" si="7"/>
        <v>2</v>
      </c>
      <c r="K98" s="269">
        <f t="shared" si="8"/>
        <v>0.93</v>
      </c>
      <c r="L98" s="270">
        <f t="shared" si="71"/>
        <v>1</v>
      </c>
      <c r="M98" s="271">
        <f t="shared" si="10"/>
        <v>20957247.201545946</v>
      </c>
      <c r="N98" s="271">
        <f t="shared" si="11"/>
        <v>23622166.065575514</v>
      </c>
      <c r="O98" s="271">
        <f t="shared" si="12"/>
        <v>25079129.580000002</v>
      </c>
      <c r="P98" s="271">
        <f t="shared" si="13"/>
        <v>26625955.415960599</v>
      </c>
      <c r="Q98" s="272">
        <f t="shared" si="14"/>
        <v>25079129.580000002</v>
      </c>
      <c r="R98" s="271">
        <f t="shared" si="14"/>
        <v>26625955.415960599</v>
      </c>
      <c r="S98" s="271">
        <f t="shared" si="15"/>
        <v>28268186.084818721</v>
      </c>
      <c r="T98" s="271"/>
      <c r="U98" s="271">
        <f t="shared" si="16"/>
        <v>1068819607.2788433</v>
      </c>
      <c r="V98" s="271">
        <f t="shared" si="17"/>
        <v>1204730469.3443513</v>
      </c>
      <c r="W98" s="271">
        <f t="shared" si="18"/>
        <v>1279035608.5800002</v>
      </c>
      <c r="X98" s="272">
        <f t="shared" si="19"/>
        <v>1357923726.2139904</v>
      </c>
      <c r="Y98" s="272">
        <f t="shared" si="20"/>
        <v>1279035608.5800002</v>
      </c>
      <c r="Z98" s="271">
        <f t="shared" si="21"/>
        <v>1357923726.2139904</v>
      </c>
      <c r="AA98" s="271">
        <f t="shared" si="22"/>
        <v>1441677490.3257546</v>
      </c>
      <c r="AB98" s="271"/>
      <c r="AC98" s="33" t="str">
        <f t="shared" si="23"/>
        <v>BERTAHAP</v>
      </c>
      <c r="AD98" s="273">
        <f t="shared" si="24"/>
        <v>0</v>
      </c>
      <c r="AE98" s="274">
        <v>2</v>
      </c>
      <c r="AF98" s="275"/>
      <c r="AG98" s="271" t="str">
        <f t="shared" si="72"/>
        <v>KR</v>
      </c>
      <c r="AH98" s="275">
        <v>1175702000</v>
      </c>
      <c r="AI98" s="275">
        <v>1325204000</v>
      </c>
      <c r="AJ98" s="275">
        <v>1406940000</v>
      </c>
      <c r="AK98" s="276">
        <v>1493717000</v>
      </c>
      <c r="AL98" s="276">
        <v>1406940000</v>
      </c>
      <c r="AM98" s="275">
        <v>1493717000</v>
      </c>
      <c r="AN98" s="275">
        <v>1585846000</v>
      </c>
      <c r="AO98" s="52">
        <v>1491356400</v>
      </c>
      <c r="AP98" s="43">
        <v>1583340020</v>
      </c>
      <c r="AQ98" s="63">
        <f t="shared" si="26"/>
        <v>1342220760</v>
      </c>
      <c r="AR98" s="63">
        <f t="shared" si="38"/>
        <v>22370346</v>
      </c>
      <c r="AS98" s="351">
        <f t="shared" si="39"/>
        <v>28007193.75</v>
      </c>
      <c r="AT98" s="141">
        <f t="shared" si="27"/>
        <v>15833400.200000001</v>
      </c>
      <c r="AU98" s="5">
        <f t="shared" si="28"/>
        <v>22370346</v>
      </c>
      <c r="AV98" s="5">
        <f t="shared" si="40"/>
        <v>35173500</v>
      </c>
      <c r="AX98" s="2"/>
      <c r="AY98" s="2"/>
      <c r="BT98" s="56">
        <f t="shared" si="29"/>
        <v>-1732617.2854999974</v>
      </c>
      <c r="BV98" s="126"/>
      <c r="BW98" s="122"/>
      <c r="BX98" s="122" t="str">
        <f>F122</f>
        <v>1BR-20</v>
      </c>
      <c r="BY98" s="123">
        <f>D122</f>
        <v>20</v>
      </c>
      <c r="BZ98" s="124">
        <f t="shared" si="74"/>
        <v>60</v>
      </c>
      <c r="CA98" s="124">
        <f t="shared" si="74"/>
        <v>51</v>
      </c>
      <c r="CB98" s="125">
        <f>O122</f>
        <v>25580712.171600003</v>
      </c>
      <c r="CC98" s="125">
        <f t="shared" si="75"/>
        <v>1199216000</v>
      </c>
      <c r="CD98" s="125">
        <f t="shared" si="75"/>
        <v>1351708000</v>
      </c>
      <c r="CE98" s="125">
        <f t="shared" si="75"/>
        <v>1435078000</v>
      </c>
      <c r="CF98" s="125">
        <f t="shared" si="75"/>
        <v>1523591000</v>
      </c>
      <c r="CG98" s="125">
        <f>AN122</f>
        <v>1617563000</v>
      </c>
      <c r="CT98" s="63">
        <f t="shared" si="36"/>
        <v>1425006018</v>
      </c>
      <c r="CU98" s="44">
        <f t="shared" si="41"/>
        <v>15833400.200000001</v>
      </c>
      <c r="CX98" s="56">
        <f t="shared" si="42"/>
        <v>1266246000</v>
      </c>
      <c r="CY98" s="44">
        <f t="shared" si="43"/>
        <v>21104100</v>
      </c>
      <c r="CZ98" s="49">
        <f t="shared" si="44"/>
        <v>35173500</v>
      </c>
    </row>
    <row r="99" spans="1:104">
      <c r="A99" s="3">
        <f t="shared" si="37"/>
        <v>60</v>
      </c>
      <c r="B99" s="263">
        <v>9</v>
      </c>
      <c r="C99" s="264" t="s">
        <v>149</v>
      </c>
      <c r="D99" s="299">
        <v>22</v>
      </c>
      <c r="E99" s="266"/>
      <c r="F99" s="41" t="s">
        <v>89</v>
      </c>
      <c r="G99" s="267">
        <f t="shared" si="4"/>
        <v>81</v>
      </c>
      <c r="H99" s="267">
        <f t="shared" si="5"/>
        <v>70</v>
      </c>
      <c r="I99" s="268">
        <f t="shared" si="6"/>
        <v>26966806</v>
      </c>
      <c r="J99" s="268">
        <f t="shared" si="7"/>
        <v>4</v>
      </c>
      <c r="K99" s="269">
        <f t="shared" si="8"/>
        <v>0.97</v>
      </c>
      <c r="L99" s="270">
        <f t="shared" si="71"/>
        <v>1</v>
      </c>
      <c r="M99" s="271">
        <f t="shared" si="10"/>
        <v>21858634.177956525</v>
      </c>
      <c r="N99" s="271">
        <f t="shared" si="11"/>
        <v>24638173.208180912</v>
      </c>
      <c r="O99" s="271">
        <f t="shared" si="12"/>
        <v>26157801.82</v>
      </c>
      <c r="P99" s="271">
        <f t="shared" si="13"/>
        <v>27771157.799442772</v>
      </c>
      <c r="Q99" s="272">
        <f t="shared" si="14"/>
        <v>26157801.82</v>
      </c>
      <c r="R99" s="271">
        <f t="shared" si="14"/>
        <v>27771157.799442772</v>
      </c>
      <c r="S99" s="271">
        <f t="shared" si="15"/>
        <v>29484022.045456085</v>
      </c>
      <c r="T99" s="271"/>
      <c r="U99" s="271">
        <f t="shared" si="16"/>
        <v>1530104392.4569569</v>
      </c>
      <c r="V99" s="271">
        <f t="shared" si="17"/>
        <v>1724672124.5726638</v>
      </c>
      <c r="W99" s="271">
        <f t="shared" si="18"/>
        <v>1831046127.4000001</v>
      </c>
      <c r="X99" s="272">
        <f t="shared" si="19"/>
        <v>1943981045.960994</v>
      </c>
      <c r="Y99" s="272">
        <f t="shared" si="20"/>
        <v>1831046127.4000001</v>
      </c>
      <c r="Z99" s="271">
        <f t="shared" si="21"/>
        <v>1943981045.960994</v>
      </c>
      <c r="AA99" s="271">
        <f t="shared" si="22"/>
        <v>2063881543.181926</v>
      </c>
      <c r="AB99" s="271"/>
      <c r="AC99" s="33" t="str">
        <f t="shared" si="23"/>
        <v>BERTAHAP</v>
      </c>
      <c r="AD99" s="273">
        <f t="shared" si="24"/>
        <v>0</v>
      </c>
      <c r="AE99" s="274">
        <v>2</v>
      </c>
      <c r="AF99" s="275"/>
      <c r="AG99" s="271" t="str">
        <f t="shared" si="72"/>
        <v>KR</v>
      </c>
      <c r="AH99" s="275">
        <v>1683115000</v>
      </c>
      <c r="AI99" s="275">
        <v>1897140000</v>
      </c>
      <c r="AJ99" s="275">
        <v>2014151000</v>
      </c>
      <c r="AK99" s="276">
        <v>2138380000</v>
      </c>
      <c r="AL99" s="276">
        <v>2014151000</v>
      </c>
      <c r="AM99" s="275">
        <v>2138380000</v>
      </c>
      <c r="AN99" s="275">
        <v>2270270000</v>
      </c>
      <c r="AO99" s="52">
        <v>2135000060</v>
      </c>
      <c r="AP99" s="43">
        <v>2266682800</v>
      </c>
      <c r="AQ99" s="63">
        <f t="shared" si="26"/>
        <v>1921500054</v>
      </c>
      <c r="AR99" s="63">
        <f t="shared" si="38"/>
        <v>32025000.900000002</v>
      </c>
      <c r="AS99" s="351">
        <f t="shared" si="39"/>
        <v>40094625</v>
      </c>
      <c r="AT99" s="141">
        <f t="shared" si="27"/>
        <v>22666828</v>
      </c>
      <c r="AU99" s="5">
        <f t="shared" si="28"/>
        <v>32025000.900000002</v>
      </c>
      <c r="AV99" s="5">
        <f t="shared" si="40"/>
        <v>50353775</v>
      </c>
      <c r="AX99" s="2"/>
      <c r="AY99" s="2"/>
      <c r="BT99" s="56">
        <f t="shared" si="29"/>
        <v>-653945.04549999908</v>
      </c>
      <c r="BV99" s="126">
        <v>18</v>
      </c>
      <c r="BW99" s="122" t="s">
        <v>232</v>
      </c>
      <c r="BX99" s="122" t="str">
        <f>F143</f>
        <v>1BR-6</v>
      </c>
      <c r="BY99" s="123" t="str">
        <f>D143</f>
        <v>06</v>
      </c>
      <c r="BZ99" s="124">
        <f t="shared" ref="BZ99:CA103" si="76">G143</f>
        <v>78</v>
      </c>
      <c r="CA99" s="124">
        <f t="shared" si="76"/>
        <v>66</v>
      </c>
      <c r="CB99" s="125">
        <f>O143</f>
        <v>25580712.171600003</v>
      </c>
      <c r="CC99" s="125">
        <f t="shared" ref="CC99:CF103" si="77">AH143</f>
        <v>1551927000</v>
      </c>
      <c r="CD99" s="125">
        <f t="shared" si="77"/>
        <v>1749269000</v>
      </c>
      <c r="CE99" s="125">
        <f t="shared" si="77"/>
        <v>1857160000</v>
      </c>
      <c r="CF99" s="125">
        <f t="shared" si="77"/>
        <v>1971706000</v>
      </c>
      <c r="CG99" s="125">
        <f>AN143</f>
        <v>2093316000</v>
      </c>
      <c r="CH99" s="2">
        <v>10</v>
      </c>
      <c r="CT99" s="63">
        <f t="shared" si="36"/>
        <v>2040014520</v>
      </c>
      <c r="CU99" s="44">
        <f t="shared" si="41"/>
        <v>22666828</v>
      </c>
      <c r="CX99" s="56">
        <f t="shared" si="42"/>
        <v>1812735900</v>
      </c>
      <c r="CY99" s="44">
        <f t="shared" si="43"/>
        <v>30212265</v>
      </c>
      <c r="CZ99" s="49">
        <f t="shared" si="44"/>
        <v>50353775</v>
      </c>
    </row>
    <row r="100" spans="1:104">
      <c r="A100" s="3">
        <f t="shared" si="37"/>
        <v>61</v>
      </c>
      <c r="B100" s="263">
        <v>1</v>
      </c>
      <c r="C100" s="264" t="s">
        <v>151</v>
      </c>
      <c r="D100" s="265" t="s">
        <v>24</v>
      </c>
      <c r="E100" s="266"/>
      <c r="F100" s="41" t="s">
        <v>39</v>
      </c>
      <c r="G100" s="267">
        <f t="shared" si="4"/>
        <v>113</v>
      </c>
      <c r="H100" s="267">
        <f t="shared" si="5"/>
        <v>101</v>
      </c>
      <c r="I100" s="268">
        <f t="shared" si="6"/>
        <v>26966806</v>
      </c>
      <c r="J100" s="268">
        <f t="shared" si="7"/>
        <v>6</v>
      </c>
      <c r="K100" s="269">
        <f t="shared" si="8"/>
        <v>0.95</v>
      </c>
      <c r="L100" s="319">
        <f t="shared" ref="L100:L107" si="78">SUMIF($AN$4:$AN$22,D100,$BG$4:$BG$22)</f>
        <v>1.01</v>
      </c>
      <c r="M100" s="271">
        <f t="shared" si="10"/>
        <v>21622020.096648749</v>
      </c>
      <c r="N100" s="271">
        <f t="shared" si="11"/>
        <v>24371471.333246995</v>
      </c>
      <c r="O100" s="271">
        <f t="shared" si="12"/>
        <v>25874650.357000001</v>
      </c>
      <c r="P100" s="271">
        <f t="shared" si="13"/>
        <v>27470542.173778702</v>
      </c>
      <c r="Q100" s="272">
        <f t="shared" si="14"/>
        <v>25874650.357000001</v>
      </c>
      <c r="R100" s="271">
        <f t="shared" si="14"/>
        <v>27470542.173778702</v>
      </c>
      <c r="S100" s="271">
        <f t="shared" si="15"/>
        <v>29164865.105788779</v>
      </c>
      <c r="T100" s="271"/>
      <c r="U100" s="271">
        <f t="shared" si="16"/>
        <v>2183824029.7615237</v>
      </c>
      <c r="V100" s="271">
        <f t="shared" si="17"/>
        <v>2461518604.6579466</v>
      </c>
      <c r="W100" s="271">
        <f t="shared" si="18"/>
        <v>2613339686.0570002</v>
      </c>
      <c r="X100" s="272">
        <f t="shared" si="19"/>
        <v>2774524759.5516491</v>
      </c>
      <c r="Y100" s="272">
        <f t="shared" si="20"/>
        <v>2613339686.0570002</v>
      </c>
      <c r="Z100" s="271">
        <f t="shared" si="21"/>
        <v>2774524759.5516491</v>
      </c>
      <c r="AA100" s="271">
        <f t="shared" si="22"/>
        <v>2945651375.6846666</v>
      </c>
      <c r="AB100" s="271"/>
      <c r="AC100" s="33" t="str">
        <f t="shared" si="23"/>
        <v>BERTAHAP</v>
      </c>
      <c r="AD100" s="273">
        <f t="shared" si="24"/>
        <v>0</v>
      </c>
      <c r="AE100" s="274">
        <v>2</v>
      </c>
      <c r="AF100" s="275"/>
      <c r="AG100" s="271" t="str">
        <f t="shared" si="72"/>
        <v>KR</v>
      </c>
      <c r="AH100" s="275">
        <v>2402207000</v>
      </c>
      <c r="AI100" s="275">
        <v>2707671000</v>
      </c>
      <c r="AJ100" s="275">
        <v>2874674000</v>
      </c>
      <c r="AK100" s="276">
        <v>3051978000</v>
      </c>
      <c r="AL100" s="276">
        <v>2874674000</v>
      </c>
      <c r="AM100" s="275">
        <v>3051978000</v>
      </c>
      <c r="AN100" s="275">
        <v>3240217000</v>
      </c>
      <c r="AO100" s="52">
        <v>3047154440</v>
      </c>
      <c r="AP100" s="43">
        <v>3235096680</v>
      </c>
      <c r="AQ100" s="63">
        <f t="shared" si="26"/>
        <v>2742438996</v>
      </c>
      <c r="AR100" s="63">
        <f t="shared" si="38"/>
        <v>45707316.600000001</v>
      </c>
      <c r="AS100" s="351">
        <f t="shared" si="39"/>
        <v>57224587.5</v>
      </c>
      <c r="AT100" s="141">
        <f t="shared" si="27"/>
        <v>32350966.799999997</v>
      </c>
      <c r="AU100" s="5">
        <f t="shared" si="28"/>
        <v>45707316.600000001</v>
      </c>
      <c r="AV100" s="5">
        <f t="shared" si="40"/>
        <v>71866850</v>
      </c>
      <c r="AX100" s="2"/>
      <c r="AY100" s="2"/>
      <c r="BT100" s="56">
        <f t="shared" si="29"/>
        <v>-937096.5084999986</v>
      </c>
      <c r="BV100" s="126"/>
      <c r="BW100" s="122"/>
      <c r="BX100" s="122" t="str">
        <f>F144</f>
        <v>1BR-8</v>
      </c>
      <c r="BY100" s="123" t="str">
        <f>D144</f>
        <v>08</v>
      </c>
      <c r="BZ100" s="124">
        <f t="shared" si="76"/>
        <v>60</v>
      </c>
      <c r="CA100" s="124">
        <f t="shared" si="76"/>
        <v>52</v>
      </c>
      <c r="CB100" s="125">
        <f>O144</f>
        <v>25580712.171600003</v>
      </c>
      <c r="CC100" s="125">
        <f t="shared" si="77"/>
        <v>1222730000</v>
      </c>
      <c r="CD100" s="125">
        <f t="shared" si="77"/>
        <v>1378212000</v>
      </c>
      <c r="CE100" s="125">
        <f t="shared" si="77"/>
        <v>1463217000</v>
      </c>
      <c r="CF100" s="125">
        <f t="shared" si="77"/>
        <v>1553465000</v>
      </c>
      <c r="CG100" s="125">
        <f>AN144</f>
        <v>1649280000</v>
      </c>
      <c r="CT100" s="63">
        <f t="shared" si="36"/>
        <v>2911587012</v>
      </c>
      <c r="CU100" s="44">
        <f t="shared" si="41"/>
        <v>32350966.799999997</v>
      </c>
      <c r="CX100" s="56">
        <f t="shared" si="42"/>
        <v>2587206600</v>
      </c>
      <c r="CY100" s="44">
        <f t="shared" si="43"/>
        <v>43120110</v>
      </c>
      <c r="CZ100" s="49">
        <f t="shared" si="44"/>
        <v>71866850</v>
      </c>
    </row>
    <row r="101" spans="1:104">
      <c r="A101" s="3">
        <f t="shared" si="37"/>
        <v>62</v>
      </c>
      <c r="B101" s="263">
        <v>2</v>
      </c>
      <c r="C101" s="264" t="s">
        <v>151</v>
      </c>
      <c r="D101" s="265" t="s">
        <v>35</v>
      </c>
      <c r="E101" s="266"/>
      <c r="F101" s="41" t="s">
        <v>42</v>
      </c>
      <c r="G101" s="267">
        <f t="shared" si="4"/>
        <v>78</v>
      </c>
      <c r="H101" s="267">
        <f t="shared" si="5"/>
        <v>66</v>
      </c>
      <c r="I101" s="268">
        <f t="shared" si="6"/>
        <v>26966806</v>
      </c>
      <c r="J101" s="268">
        <f t="shared" si="7"/>
        <v>2</v>
      </c>
      <c r="K101" s="269">
        <f t="shared" si="8"/>
        <v>0.93</v>
      </c>
      <c r="L101" s="319">
        <f t="shared" si="78"/>
        <v>1.01</v>
      </c>
      <c r="M101" s="271">
        <f t="shared" si="10"/>
        <v>21166819.673561409</v>
      </c>
      <c r="N101" s="271">
        <f t="shared" si="11"/>
        <v>23858387.72623127</v>
      </c>
      <c r="O101" s="271">
        <f t="shared" si="12"/>
        <v>25329920.875800002</v>
      </c>
      <c r="P101" s="271">
        <f t="shared" si="13"/>
        <v>26892214.970120206</v>
      </c>
      <c r="Q101" s="272">
        <f t="shared" si="14"/>
        <v>25329920.875800002</v>
      </c>
      <c r="R101" s="271">
        <f t="shared" si="14"/>
        <v>26892214.970120206</v>
      </c>
      <c r="S101" s="271">
        <f t="shared" si="15"/>
        <v>28550867.945666909</v>
      </c>
      <c r="T101" s="271"/>
      <c r="U101" s="271">
        <f t="shared" si="16"/>
        <v>1397010098.4550531</v>
      </c>
      <c r="V101" s="271">
        <f t="shared" si="17"/>
        <v>1574653589.9312637</v>
      </c>
      <c r="W101" s="271">
        <f t="shared" si="18"/>
        <v>1671774777.8028002</v>
      </c>
      <c r="X101" s="272">
        <f t="shared" si="19"/>
        <v>1774886188.0279336</v>
      </c>
      <c r="Y101" s="272">
        <f t="shared" si="20"/>
        <v>1671774777.8028002</v>
      </c>
      <c r="Z101" s="271">
        <f t="shared" si="21"/>
        <v>1774886188.0279336</v>
      </c>
      <c r="AA101" s="271">
        <f t="shared" si="22"/>
        <v>1884357284.414016</v>
      </c>
      <c r="AB101" s="271"/>
      <c r="AC101" s="33" t="str">
        <f t="shared" si="23"/>
        <v>BERTAHAP</v>
      </c>
      <c r="AD101" s="273">
        <f t="shared" si="24"/>
        <v>0</v>
      </c>
      <c r="AE101" s="274">
        <v>2</v>
      </c>
      <c r="AF101" s="275"/>
      <c r="AG101" s="271" t="e">
        <f>IF(AF101&gt;#REF!,"LB","KR")</f>
        <v>#REF!</v>
      </c>
      <c r="AH101" s="275">
        <v>1536712000</v>
      </c>
      <c r="AI101" s="275">
        <v>1732119000</v>
      </c>
      <c r="AJ101" s="275">
        <v>1838953000</v>
      </c>
      <c r="AK101" s="276">
        <v>1952375000</v>
      </c>
      <c r="AL101" s="276">
        <v>1838953000</v>
      </c>
      <c r="AM101" s="275">
        <v>1952375000</v>
      </c>
      <c r="AN101" s="275">
        <v>2072794000</v>
      </c>
      <c r="AO101" s="52">
        <v>1949290180</v>
      </c>
      <c r="AP101" s="43">
        <v>2069517500</v>
      </c>
      <c r="AQ101" s="63">
        <f t="shared" si="26"/>
        <v>1754361162</v>
      </c>
      <c r="AR101" s="63">
        <f t="shared" si="38"/>
        <v>29239352.700000003</v>
      </c>
      <c r="AS101" s="351">
        <f t="shared" si="39"/>
        <v>36607031.25</v>
      </c>
      <c r="AT101" s="141">
        <f t="shared" si="27"/>
        <v>20695175</v>
      </c>
      <c r="AU101" s="5">
        <f t="shared" si="28"/>
        <v>29239352.700000003</v>
      </c>
      <c r="AV101" s="5">
        <f t="shared" si="40"/>
        <v>45973825</v>
      </c>
      <c r="AX101" s="2"/>
      <c r="AY101" s="2"/>
      <c r="BT101" s="56">
        <f t="shared" si="29"/>
        <v>-1481825.989699997</v>
      </c>
      <c r="BV101" s="126"/>
      <c r="BW101" s="122"/>
      <c r="BX101" s="122" t="str">
        <f>F145</f>
        <v>1BR-10</v>
      </c>
      <c r="BY101" s="123">
        <f>D145</f>
        <v>10</v>
      </c>
      <c r="BZ101" s="124">
        <f t="shared" si="76"/>
        <v>74</v>
      </c>
      <c r="CA101" s="124">
        <f t="shared" si="76"/>
        <v>63</v>
      </c>
      <c r="CB101" s="125">
        <f>O145</f>
        <v>25580712.171600003</v>
      </c>
      <c r="CC101" s="125">
        <f t="shared" si="77"/>
        <v>1481384000</v>
      </c>
      <c r="CD101" s="125">
        <f t="shared" si="77"/>
        <v>1669757000</v>
      </c>
      <c r="CE101" s="125">
        <f t="shared" si="77"/>
        <v>1772744000</v>
      </c>
      <c r="CF101" s="125">
        <f t="shared" si="77"/>
        <v>1882083000</v>
      </c>
      <c r="CG101" s="125">
        <f>AN145</f>
        <v>1998166000</v>
      </c>
      <c r="CT101" s="63">
        <f t="shared" si="36"/>
        <v>1862565750</v>
      </c>
      <c r="CU101" s="44">
        <f t="shared" si="41"/>
        <v>20695175</v>
      </c>
      <c r="CX101" s="56">
        <f t="shared" si="42"/>
        <v>1655057700</v>
      </c>
      <c r="CY101" s="44">
        <f t="shared" si="43"/>
        <v>27584295</v>
      </c>
      <c r="CZ101" s="49">
        <f t="shared" si="44"/>
        <v>45973825</v>
      </c>
    </row>
    <row r="102" spans="1:104">
      <c r="A102" s="3">
        <f t="shared" si="37"/>
        <v>63</v>
      </c>
      <c r="B102" s="263">
        <v>3</v>
      </c>
      <c r="C102" s="264" t="s">
        <v>151</v>
      </c>
      <c r="D102" s="265">
        <v>10</v>
      </c>
      <c r="E102" s="266"/>
      <c r="F102" s="41" t="s">
        <v>48</v>
      </c>
      <c r="G102" s="267">
        <f t="shared" si="4"/>
        <v>74</v>
      </c>
      <c r="H102" s="267">
        <f t="shared" si="5"/>
        <v>63</v>
      </c>
      <c r="I102" s="268">
        <f t="shared" si="6"/>
        <v>26966806</v>
      </c>
      <c r="J102" s="268">
        <f t="shared" si="7"/>
        <v>2</v>
      </c>
      <c r="K102" s="269">
        <f t="shared" si="8"/>
        <v>0.93</v>
      </c>
      <c r="L102" s="319">
        <f t="shared" si="78"/>
        <v>1.01</v>
      </c>
      <c r="M102" s="271">
        <f t="shared" si="10"/>
        <v>21166819.673561409</v>
      </c>
      <c r="N102" s="271">
        <f t="shared" si="11"/>
        <v>23858387.72623127</v>
      </c>
      <c r="O102" s="271">
        <f t="shared" si="12"/>
        <v>25329920.875800002</v>
      </c>
      <c r="P102" s="271">
        <f t="shared" si="13"/>
        <v>26892214.970120206</v>
      </c>
      <c r="Q102" s="272">
        <f t="shared" si="14"/>
        <v>25329920.875800002</v>
      </c>
      <c r="R102" s="271">
        <f t="shared" si="14"/>
        <v>26892214.970120206</v>
      </c>
      <c r="S102" s="271">
        <f t="shared" si="15"/>
        <v>28550867.945666909</v>
      </c>
      <c r="T102" s="271"/>
      <c r="U102" s="271">
        <f t="shared" si="16"/>
        <v>1333509639.4343688</v>
      </c>
      <c r="V102" s="271">
        <f t="shared" si="17"/>
        <v>1503078426.7525699</v>
      </c>
      <c r="W102" s="271">
        <f t="shared" si="18"/>
        <v>1595785015.1754003</v>
      </c>
      <c r="X102" s="272">
        <f t="shared" si="19"/>
        <v>1694209543.117573</v>
      </c>
      <c r="Y102" s="272">
        <f t="shared" si="20"/>
        <v>1595785015.1754003</v>
      </c>
      <c r="Z102" s="271">
        <f t="shared" si="21"/>
        <v>1694209543.117573</v>
      </c>
      <c r="AA102" s="271">
        <f t="shared" si="22"/>
        <v>1798704680.5770154</v>
      </c>
      <c r="AB102" s="271"/>
      <c r="AC102" s="33" t="str">
        <f t="shared" si="23"/>
        <v>BERTAHAP</v>
      </c>
      <c r="AD102" s="273">
        <f t="shared" si="24"/>
        <v>0</v>
      </c>
      <c r="AE102" s="274">
        <v>2</v>
      </c>
      <c r="AF102" s="275"/>
      <c r="AG102" s="271" t="str">
        <f t="shared" ref="AG102:AG108" si="79">IF(AF102&gt;$AZ$42,"LB","KR")</f>
        <v>KR</v>
      </c>
      <c r="AH102" s="275">
        <v>1466861000</v>
      </c>
      <c r="AI102" s="275">
        <v>1653387000</v>
      </c>
      <c r="AJ102" s="275">
        <v>1755364000</v>
      </c>
      <c r="AK102" s="276">
        <v>1863631000</v>
      </c>
      <c r="AL102" s="276">
        <v>1755364000</v>
      </c>
      <c r="AM102" s="275">
        <v>1863631000</v>
      </c>
      <c r="AN102" s="275">
        <v>1978576000</v>
      </c>
      <c r="AO102" s="52">
        <v>1860685840</v>
      </c>
      <c r="AP102" s="43">
        <v>1975448860</v>
      </c>
      <c r="AQ102" s="63">
        <f t="shared" si="26"/>
        <v>1674617256</v>
      </c>
      <c r="AR102" s="63">
        <f t="shared" si="38"/>
        <v>27910287.600000005</v>
      </c>
      <c r="AS102" s="351">
        <f t="shared" si="39"/>
        <v>34943081.25</v>
      </c>
      <c r="AT102" s="141">
        <f t="shared" si="27"/>
        <v>19754488.600000001</v>
      </c>
      <c r="AU102" s="5">
        <f t="shared" si="28"/>
        <v>27910287.600000005</v>
      </c>
      <c r="AV102" s="5">
        <f t="shared" si="40"/>
        <v>43884100</v>
      </c>
      <c r="AX102" s="2"/>
      <c r="AY102" s="2"/>
      <c r="BT102" s="56">
        <f t="shared" si="29"/>
        <v>-1481825.989699997</v>
      </c>
      <c r="BV102" s="126"/>
      <c r="BW102" s="122"/>
      <c r="BX102" s="122" t="str">
        <f>F146</f>
        <v>1BR-12</v>
      </c>
      <c r="BY102" s="123">
        <f>D146</f>
        <v>12</v>
      </c>
      <c r="BZ102" s="124">
        <f t="shared" si="76"/>
        <v>67</v>
      </c>
      <c r="CA102" s="124">
        <f t="shared" si="76"/>
        <v>57</v>
      </c>
      <c r="CB102" s="125">
        <f>O146</f>
        <v>25580712.171600003</v>
      </c>
      <c r="CC102" s="125">
        <f t="shared" si="77"/>
        <v>1340300000</v>
      </c>
      <c r="CD102" s="125">
        <f t="shared" si="77"/>
        <v>1510733000</v>
      </c>
      <c r="CE102" s="125">
        <f t="shared" si="77"/>
        <v>1603911000</v>
      </c>
      <c r="CF102" s="125">
        <f t="shared" si="77"/>
        <v>1702837000</v>
      </c>
      <c r="CG102" s="125">
        <f>AN146</f>
        <v>1807864000</v>
      </c>
      <c r="CT102" s="63">
        <f t="shared" si="36"/>
        <v>1777903974</v>
      </c>
      <c r="CU102" s="44">
        <f t="shared" si="41"/>
        <v>19754488.600000001</v>
      </c>
      <c r="CX102" s="56">
        <f t="shared" si="42"/>
        <v>1579827600</v>
      </c>
      <c r="CY102" s="44">
        <f t="shared" si="43"/>
        <v>26330460</v>
      </c>
      <c r="CZ102" s="49">
        <f t="shared" si="44"/>
        <v>43884100</v>
      </c>
    </row>
    <row r="103" spans="1:104">
      <c r="A103" s="3">
        <f t="shared" si="37"/>
        <v>64</v>
      </c>
      <c r="B103" s="263">
        <v>4</v>
      </c>
      <c r="C103" s="264" t="s">
        <v>151</v>
      </c>
      <c r="D103" s="299">
        <v>12</v>
      </c>
      <c r="E103" s="266"/>
      <c r="F103" s="41" t="s">
        <v>50</v>
      </c>
      <c r="G103" s="267">
        <f t="shared" si="4"/>
        <v>67</v>
      </c>
      <c r="H103" s="267">
        <f t="shared" si="5"/>
        <v>57</v>
      </c>
      <c r="I103" s="268">
        <f t="shared" si="6"/>
        <v>26966806</v>
      </c>
      <c r="J103" s="268">
        <f t="shared" si="7"/>
        <v>2</v>
      </c>
      <c r="K103" s="269">
        <f t="shared" si="8"/>
        <v>0.93</v>
      </c>
      <c r="L103" s="319">
        <f t="shared" si="78"/>
        <v>1.01</v>
      </c>
      <c r="M103" s="271">
        <f t="shared" si="10"/>
        <v>21166819.673561409</v>
      </c>
      <c r="N103" s="271">
        <f t="shared" si="11"/>
        <v>23858387.72623127</v>
      </c>
      <c r="O103" s="271">
        <f t="shared" si="12"/>
        <v>25329920.875800002</v>
      </c>
      <c r="P103" s="271">
        <f t="shared" si="13"/>
        <v>26892214.970120206</v>
      </c>
      <c r="Q103" s="272">
        <f t="shared" si="14"/>
        <v>25329920.875800002</v>
      </c>
      <c r="R103" s="271">
        <f t="shared" si="14"/>
        <v>26892214.970120206</v>
      </c>
      <c r="S103" s="271">
        <f t="shared" si="15"/>
        <v>28550867.945666909</v>
      </c>
      <c r="T103" s="271"/>
      <c r="U103" s="271">
        <f t="shared" si="16"/>
        <v>1206508721.3930004</v>
      </c>
      <c r="V103" s="271">
        <f t="shared" si="17"/>
        <v>1359928100.3951824</v>
      </c>
      <c r="W103" s="271">
        <f t="shared" si="18"/>
        <v>1443805489.9206002</v>
      </c>
      <c r="X103" s="272">
        <f t="shared" si="19"/>
        <v>1532856253.2968519</v>
      </c>
      <c r="Y103" s="272">
        <f t="shared" si="20"/>
        <v>1443805489.9206002</v>
      </c>
      <c r="Z103" s="271">
        <f t="shared" si="21"/>
        <v>1532856253.2968519</v>
      </c>
      <c r="AA103" s="271">
        <f t="shared" si="22"/>
        <v>1627399472.9030137</v>
      </c>
      <c r="AB103" s="271"/>
      <c r="AC103" s="33" t="str">
        <f t="shared" si="23"/>
        <v>BERTAHAP</v>
      </c>
      <c r="AD103" s="273">
        <f t="shared" si="24"/>
        <v>0</v>
      </c>
      <c r="AE103" s="274">
        <v>2</v>
      </c>
      <c r="AF103" s="275"/>
      <c r="AG103" s="271" t="str">
        <f t="shared" si="79"/>
        <v>KR</v>
      </c>
      <c r="AH103" s="275">
        <v>1327160000</v>
      </c>
      <c r="AI103" s="275">
        <v>1495921000</v>
      </c>
      <c r="AJ103" s="275">
        <v>1588187000</v>
      </c>
      <c r="AK103" s="276">
        <v>1686142000</v>
      </c>
      <c r="AL103" s="276">
        <v>1588187000</v>
      </c>
      <c r="AM103" s="275">
        <v>1686142000</v>
      </c>
      <c r="AN103" s="275">
        <v>1790140000</v>
      </c>
      <c r="AO103" s="52">
        <v>1683478220</v>
      </c>
      <c r="AP103" s="43">
        <v>1787310520</v>
      </c>
      <c r="AQ103" s="63">
        <f t="shared" si="26"/>
        <v>1515130398</v>
      </c>
      <c r="AR103" s="63">
        <f t="shared" si="38"/>
        <v>25252173.300000001</v>
      </c>
      <c r="AS103" s="351">
        <f t="shared" si="39"/>
        <v>31615162.5</v>
      </c>
      <c r="AT103" s="141">
        <f t="shared" si="27"/>
        <v>17873105.200000003</v>
      </c>
      <c r="AU103" s="5">
        <f t="shared" si="28"/>
        <v>25252173.300000001</v>
      </c>
      <c r="AV103" s="5">
        <f t="shared" si="40"/>
        <v>39704675</v>
      </c>
      <c r="AX103" s="2"/>
      <c r="AY103" s="2"/>
      <c r="BT103" s="56">
        <f t="shared" si="29"/>
        <v>-1481825.989699997</v>
      </c>
      <c r="BV103" s="126"/>
      <c r="BW103" s="122"/>
      <c r="BX103" s="122" t="str">
        <f>F147</f>
        <v>1BR-16</v>
      </c>
      <c r="BY103" s="123">
        <f>D147</f>
        <v>16</v>
      </c>
      <c r="BZ103" s="124">
        <f t="shared" si="76"/>
        <v>71</v>
      </c>
      <c r="CA103" s="124">
        <f t="shared" si="76"/>
        <v>63</v>
      </c>
      <c r="CB103" s="125">
        <f>O147</f>
        <v>25580712.171600003</v>
      </c>
      <c r="CC103" s="125">
        <f t="shared" si="77"/>
        <v>1481384000</v>
      </c>
      <c r="CD103" s="125">
        <f t="shared" si="77"/>
        <v>1669757000</v>
      </c>
      <c r="CE103" s="125">
        <f t="shared" si="77"/>
        <v>1772744000</v>
      </c>
      <c r="CF103" s="125">
        <f t="shared" si="77"/>
        <v>1882083000</v>
      </c>
      <c r="CG103" s="125">
        <f>AN147</f>
        <v>1998166000</v>
      </c>
      <c r="CT103" s="63">
        <f t="shared" si="36"/>
        <v>1608579468</v>
      </c>
      <c r="CU103" s="44">
        <f t="shared" si="41"/>
        <v>17873105.200000003</v>
      </c>
      <c r="CX103" s="56">
        <f t="shared" si="42"/>
        <v>1429368300</v>
      </c>
      <c r="CY103" s="44">
        <f t="shared" si="43"/>
        <v>23822805</v>
      </c>
      <c r="CZ103" s="49">
        <f t="shared" si="44"/>
        <v>39704675</v>
      </c>
    </row>
    <row r="104" spans="1:104">
      <c r="A104" s="3">
        <f t="shared" si="37"/>
        <v>65</v>
      </c>
      <c r="B104" s="263">
        <v>5</v>
      </c>
      <c r="C104" s="264" t="s">
        <v>151</v>
      </c>
      <c r="D104" s="265">
        <v>16</v>
      </c>
      <c r="E104" s="266"/>
      <c r="F104" s="41" t="s">
        <v>52</v>
      </c>
      <c r="G104" s="267">
        <f t="shared" ref="G104:G167" si="80">SUMIF($V$10:$V$28,F104,$AA$10:$AA$28)</f>
        <v>71</v>
      </c>
      <c r="H104" s="267">
        <f t="shared" ref="H104:H167" si="81">SUMIF($V$10:$V$28,F104,$X$10:$X$28)</f>
        <v>63</v>
      </c>
      <c r="I104" s="268">
        <f t="shared" ref="I104:I167" si="82">$I$27</f>
        <v>26966806</v>
      </c>
      <c r="J104" s="268">
        <f t="shared" ref="J104:J167" si="83">SUMIF($AN$4:$AN$22,D104,$AP$4:$AP$22)</f>
        <v>2</v>
      </c>
      <c r="K104" s="269">
        <f t="shared" ref="K104:K167" si="84">IF(J104=$AJ$25,$AI$25,IF(J104=$AJ$26,$AI$26,IF(J104=$AJ$27,$AI$27,IF(J104=$AJ$28,$AI$28,IF(J104=$AJ$29,$AI$29,IF(J104=$AJ$30,$AI$30))))))</f>
        <v>0.93</v>
      </c>
      <c r="L104" s="319">
        <f t="shared" si="78"/>
        <v>1.01</v>
      </c>
      <c r="M104" s="271">
        <f t="shared" ref="M104:M167" si="85">$O104/(1+6%/12)^36</f>
        <v>21166819.673561409</v>
      </c>
      <c r="N104" s="271">
        <f t="shared" ref="N104:N167" si="86">$O104/(1+6%/12)^12</f>
        <v>23858387.72623127</v>
      </c>
      <c r="O104" s="271">
        <f t="shared" ref="O104:O167" si="87">$I$27*K104*L104</f>
        <v>25329920.875800002</v>
      </c>
      <c r="P104" s="271">
        <f t="shared" ref="P104:P167" si="88">$O104*(1+6%/12)^12</f>
        <v>26892214.970120206</v>
      </c>
      <c r="Q104" s="272">
        <f t="shared" ref="Q104:R167" si="89">O104</f>
        <v>25329920.875800002</v>
      </c>
      <c r="R104" s="271">
        <f t="shared" si="89"/>
        <v>26892214.970120206</v>
      </c>
      <c r="S104" s="271">
        <f t="shared" ref="S104:S167" si="90">$O104*(1+6%/12)^24</f>
        <v>28550867.945666909</v>
      </c>
      <c r="T104" s="271"/>
      <c r="U104" s="271">
        <f t="shared" ref="U104:U167" si="91">M104*H104</f>
        <v>1333509639.4343688</v>
      </c>
      <c r="V104" s="271">
        <f t="shared" ref="V104:V167" si="92">N104*H104</f>
        <v>1503078426.7525699</v>
      </c>
      <c r="W104" s="271">
        <f t="shared" ref="W104:W167" si="93">O104*H104</f>
        <v>1595785015.1754003</v>
      </c>
      <c r="X104" s="272">
        <f t="shared" ref="X104:X167" si="94">P104*H104</f>
        <v>1694209543.117573</v>
      </c>
      <c r="Y104" s="272">
        <f t="shared" ref="Y104:Y167" si="95">Q104*H104</f>
        <v>1595785015.1754003</v>
      </c>
      <c r="Z104" s="271">
        <f t="shared" ref="Z104:Z167" si="96">R104*H104</f>
        <v>1694209543.117573</v>
      </c>
      <c r="AA104" s="271">
        <f t="shared" ref="AA104:AA167" si="97">S104*H104</f>
        <v>1798704680.5770154</v>
      </c>
      <c r="AB104" s="271"/>
      <c r="AC104" s="33" t="str">
        <f t="shared" ref="AC104:AC167" si="98">IF(AE104=$H$32,$M$32,IF(AE104=$H$33,$M$33,IF(AE104=$H$34,$M$34)))</f>
        <v>BERTAHAP</v>
      </c>
      <c r="AD104" s="273">
        <f t="shared" ref="AD104:AD167" si="99">IF(AC104=$M$32,$N$32,IF(AC104=$M$33,$N$33,$N$34))</f>
        <v>0</v>
      </c>
      <c r="AE104" s="274">
        <v>2</v>
      </c>
      <c r="AF104" s="275"/>
      <c r="AG104" s="271" t="str">
        <f t="shared" si="79"/>
        <v>KR</v>
      </c>
      <c r="AH104" s="275">
        <v>1466861000</v>
      </c>
      <c r="AI104" s="275">
        <v>1653387000</v>
      </c>
      <c r="AJ104" s="275">
        <v>1755364000</v>
      </c>
      <c r="AK104" s="276">
        <v>1863631000</v>
      </c>
      <c r="AL104" s="276">
        <v>1755364000</v>
      </c>
      <c r="AM104" s="275">
        <v>1863631000</v>
      </c>
      <c r="AN104" s="275">
        <v>1978576000</v>
      </c>
      <c r="AO104" s="52">
        <v>1860685840</v>
      </c>
      <c r="AP104" s="43">
        <v>1975448860</v>
      </c>
      <c r="AQ104" s="63">
        <f t="shared" ref="AQ104:AQ167" si="100">AO104-(AO104*10%)</f>
        <v>1674617256</v>
      </c>
      <c r="AR104" s="63">
        <f t="shared" si="38"/>
        <v>27910287.600000005</v>
      </c>
      <c r="AS104" s="351">
        <f t="shared" si="39"/>
        <v>34943081.25</v>
      </c>
      <c r="AT104" s="141">
        <f t="shared" ref="AT104:AT167" si="101">(AP104*90%)*40%/36</f>
        <v>19754488.600000001</v>
      </c>
      <c r="AU104" s="5">
        <f t="shared" ref="AU104:AU167" si="102">(AO104*90%)*40%/24</f>
        <v>27910287.600000005</v>
      </c>
      <c r="AV104" s="5">
        <f t="shared" si="40"/>
        <v>43884100</v>
      </c>
      <c r="AX104" s="2"/>
      <c r="AY104" s="2"/>
      <c r="BT104" s="56">
        <f t="shared" ref="BT104:BT167" si="103">O104-$O$298</f>
        <v>-1481825.989699997</v>
      </c>
      <c r="BV104" s="126">
        <v>19</v>
      </c>
      <c r="BW104" s="131" t="s">
        <v>63</v>
      </c>
      <c r="BX104" s="122" t="str">
        <f t="shared" ref="BX104:BX109" si="104">F173</f>
        <v>1BR-6</v>
      </c>
      <c r="BY104" s="123" t="str">
        <f t="shared" ref="BY104:BY109" si="105">D173</f>
        <v>06</v>
      </c>
      <c r="BZ104" s="124">
        <f t="shared" ref="BZ104:CA109" si="106">G173</f>
        <v>78</v>
      </c>
      <c r="CA104" s="124">
        <f t="shared" si="106"/>
        <v>66</v>
      </c>
      <c r="CB104" s="125">
        <f t="shared" ref="CB104:CB109" si="107">O173</f>
        <v>25580712.171600003</v>
      </c>
      <c r="CC104" s="125">
        <f t="shared" ref="CC104:CF109" si="108">AH173</f>
        <v>1551927000</v>
      </c>
      <c r="CD104" s="125">
        <f t="shared" si="108"/>
        <v>1749269000</v>
      </c>
      <c r="CE104" s="125">
        <f t="shared" si="108"/>
        <v>1857160000</v>
      </c>
      <c r="CF104" s="125">
        <f t="shared" si="108"/>
        <v>1971706000</v>
      </c>
      <c r="CG104" s="125">
        <f t="shared" ref="CG104:CG109" si="109">AN173</f>
        <v>2093316000</v>
      </c>
      <c r="CH104" s="2">
        <v>6</v>
      </c>
      <c r="CT104" s="63">
        <f t="shared" ref="CT104:CT167" si="110">AP104-(AP104*10%)</f>
        <v>1777903974</v>
      </c>
      <c r="CU104" s="44">
        <f t="shared" si="41"/>
        <v>19754488.600000001</v>
      </c>
      <c r="CX104" s="56">
        <f t="shared" si="42"/>
        <v>1579827600</v>
      </c>
      <c r="CY104" s="44">
        <f t="shared" si="43"/>
        <v>26330460</v>
      </c>
      <c r="CZ104" s="49">
        <f t="shared" si="44"/>
        <v>43884100</v>
      </c>
    </row>
    <row r="105" spans="1:104">
      <c r="A105" s="3">
        <f t="shared" ref="A105:A168" si="111">A104+1</f>
        <v>66</v>
      </c>
      <c r="B105" s="263">
        <v>6</v>
      </c>
      <c r="C105" s="264" t="s">
        <v>151</v>
      </c>
      <c r="D105" s="299">
        <v>18</v>
      </c>
      <c r="E105" s="266"/>
      <c r="F105" s="41" t="s">
        <v>54</v>
      </c>
      <c r="G105" s="267">
        <f t="shared" si="80"/>
        <v>97</v>
      </c>
      <c r="H105" s="267">
        <f t="shared" si="81"/>
        <v>85</v>
      </c>
      <c r="I105" s="268">
        <f t="shared" si="82"/>
        <v>26966806</v>
      </c>
      <c r="J105" s="268">
        <f t="shared" si="83"/>
        <v>2</v>
      </c>
      <c r="K105" s="269">
        <f t="shared" si="84"/>
        <v>0.93</v>
      </c>
      <c r="L105" s="319">
        <f t="shared" si="78"/>
        <v>1.01</v>
      </c>
      <c r="M105" s="271">
        <f t="shared" si="85"/>
        <v>21166819.673561409</v>
      </c>
      <c r="N105" s="271">
        <f t="shared" si="86"/>
        <v>23858387.72623127</v>
      </c>
      <c r="O105" s="271">
        <f t="shared" si="87"/>
        <v>25329920.875800002</v>
      </c>
      <c r="P105" s="271">
        <f t="shared" si="88"/>
        <v>26892214.970120206</v>
      </c>
      <c r="Q105" s="272">
        <f t="shared" si="89"/>
        <v>25329920.875800002</v>
      </c>
      <c r="R105" s="271">
        <f t="shared" si="89"/>
        <v>26892214.970120206</v>
      </c>
      <c r="S105" s="271">
        <f t="shared" si="90"/>
        <v>28550867.945666909</v>
      </c>
      <c r="T105" s="271"/>
      <c r="U105" s="271">
        <f t="shared" si="91"/>
        <v>1799179672.2527199</v>
      </c>
      <c r="V105" s="271">
        <f t="shared" si="92"/>
        <v>2027962956.7296579</v>
      </c>
      <c r="W105" s="271">
        <f t="shared" si="93"/>
        <v>2153043274.4430003</v>
      </c>
      <c r="X105" s="272">
        <f t="shared" si="94"/>
        <v>2285838272.4602175</v>
      </c>
      <c r="Y105" s="272">
        <f t="shared" si="95"/>
        <v>2153043274.4430003</v>
      </c>
      <c r="Z105" s="271">
        <f t="shared" si="96"/>
        <v>2285838272.4602175</v>
      </c>
      <c r="AA105" s="271">
        <f t="shared" si="97"/>
        <v>2426823775.3816872</v>
      </c>
      <c r="AB105" s="271"/>
      <c r="AC105" s="33" t="str">
        <f t="shared" si="98"/>
        <v>BERTAHAP</v>
      </c>
      <c r="AD105" s="273">
        <f t="shared" si="99"/>
        <v>0</v>
      </c>
      <c r="AE105" s="274">
        <v>2</v>
      </c>
      <c r="AF105" s="275"/>
      <c r="AG105" s="271" t="str">
        <f t="shared" si="79"/>
        <v>KR</v>
      </c>
      <c r="AH105" s="275">
        <v>1979098000</v>
      </c>
      <c r="AI105" s="275">
        <v>2230760000</v>
      </c>
      <c r="AJ105" s="275">
        <v>2368348000</v>
      </c>
      <c r="AK105" s="276">
        <v>2514423000</v>
      </c>
      <c r="AL105" s="276">
        <v>2368348000</v>
      </c>
      <c r="AM105" s="275">
        <v>2514423000</v>
      </c>
      <c r="AN105" s="275">
        <v>2669507000</v>
      </c>
      <c r="AO105" s="52">
        <v>2510448880</v>
      </c>
      <c r="AP105" s="43">
        <v>2665288380</v>
      </c>
      <c r="AQ105" s="63">
        <f t="shared" si="100"/>
        <v>2259403992</v>
      </c>
      <c r="AR105" s="63">
        <f t="shared" ref="AR105:AR168" si="112">(AQ105*40%)/24</f>
        <v>37656733.200000003</v>
      </c>
      <c r="AS105" s="351">
        <f t="shared" ref="AS105:AS168" si="113">(AK105*90%)/48</f>
        <v>47145431.25</v>
      </c>
      <c r="AT105" s="141">
        <f t="shared" si="101"/>
        <v>26652883.800000001</v>
      </c>
      <c r="AU105" s="5">
        <f t="shared" si="102"/>
        <v>37656733.200000003</v>
      </c>
      <c r="AV105" s="5">
        <f t="shared" ref="AV105:AV168" si="114">AJ105*90%/36</f>
        <v>59208700</v>
      </c>
      <c r="AX105" s="2"/>
      <c r="AY105" s="2"/>
      <c r="BT105" s="56">
        <f t="shared" si="103"/>
        <v>-1481825.989699997</v>
      </c>
      <c r="BV105" s="126"/>
      <c r="BW105" s="122"/>
      <c r="BX105" s="122" t="str">
        <f t="shared" si="104"/>
        <v>1BR-8</v>
      </c>
      <c r="BY105" s="123" t="str">
        <f t="shared" si="105"/>
        <v>08</v>
      </c>
      <c r="BZ105" s="124">
        <f t="shared" si="106"/>
        <v>60</v>
      </c>
      <c r="CA105" s="124">
        <f t="shared" si="106"/>
        <v>52</v>
      </c>
      <c r="CB105" s="125">
        <f t="shared" si="107"/>
        <v>25580712.171600003</v>
      </c>
      <c r="CC105" s="125">
        <f t="shared" si="108"/>
        <v>1222730000</v>
      </c>
      <c r="CD105" s="125">
        <f t="shared" si="108"/>
        <v>1378212000</v>
      </c>
      <c r="CE105" s="125">
        <f t="shared" si="108"/>
        <v>1463217000</v>
      </c>
      <c r="CF105" s="125">
        <f t="shared" si="108"/>
        <v>1553465000</v>
      </c>
      <c r="CG105" s="125">
        <f t="shared" si="109"/>
        <v>1649280000</v>
      </c>
      <c r="CT105" s="63">
        <f t="shared" si="110"/>
        <v>2398759542</v>
      </c>
      <c r="CU105" s="44">
        <f t="shared" ref="CU105:CU168" si="115">(CT105*40%)/36</f>
        <v>26652883.800000001</v>
      </c>
      <c r="CX105" s="56">
        <f t="shared" ref="CX105:CX168" si="116">AJ105*90%</f>
        <v>2131513200</v>
      </c>
      <c r="CY105" s="44">
        <f t="shared" ref="CY105:CY168" si="117">(CX105*40%)/24</f>
        <v>35525220</v>
      </c>
      <c r="CZ105" s="49">
        <f t="shared" ref="CZ105:CZ168" si="118">(AJ105*90%)/36</f>
        <v>59208700</v>
      </c>
    </row>
    <row r="106" spans="1:104">
      <c r="A106" s="3">
        <f t="shared" si="111"/>
        <v>67</v>
      </c>
      <c r="B106" s="263">
        <v>7</v>
      </c>
      <c r="C106" s="264" t="s">
        <v>151</v>
      </c>
      <c r="D106" s="299">
        <v>20</v>
      </c>
      <c r="E106" s="266"/>
      <c r="F106" s="41" t="s">
        <v>70</v>
      </c>
      <c r="G106" s="267">
        <f t="shared" si="80"/>
        <v>60</v>
      </c>
      <c r="H106" s="267">
        <f t="shared" si="81"/>
        <v>51</v>
      </c>
      <c r="I106" s="268">
        <f t="shared" si="82"/>
        <v>26966806</v>
      </c>
      <c r="J106" s="268">
        <f t="shared" si="83"/>
        <v>2</v>
      </c>
      <c r="K106" s="269">
        <f t="shared" si="84"/>
        <v>0.93</v>
      </c>
      <c r="L106" s="319">
        <f t="shared" si="78"/>
        <v>1.01</v>
      </c>
      <c r="M106" s="271">
        <f t="shared" si="85"/>
        <v>21166819.673561409</v>
      </c>
      <c r="N106" s="271">
        <f t="shared" si="86"/>
        <v>23858387.72623127</v>
      </c>
      <c r="O106" s="271">
        <f t="shared" si="87"/>
        <v>25329920.875800002</v>
      </c>
      <c r="P106" s="271">
        <f t="shared" si="88"/>
        <v>26892214.970120206</v>
      </c>
      <c r="Q106" s="272">
        <f t="shared" si="89"/>
        <v>25329920.875800002</v>
      </c>
      <c r="R106" s="271">
        <f t="shared" si="89"/>
        <v>26892214.970120206</v>
      </c>
      <c r="S106" s="271">
        <f t="shared" si="90"/>
        <v>28550867.945666909</v>
      </c>
      <c r="T106" s="271"/>
      <c r="U106" s="271">
        <f t="shared" si="91"/>
        <v>1079507803.3516319</v>
      </c>
      <c r="V106" s="271">
        <f t="shared" si="92"/>
        <v>1216777774.0377948</v>
      </c>
      <c r="W106" s="271">
        <f t="shared" si="93"/>
        <v>1291825964.6658001</v>
      </c>
      <c r="X106" s="272">
        <f t="shared" si="94"/>
        <v>1371502963.4761305</v>
      </c>
      <c r="Y106" s="272">
        <f t="shared" si="95"/>
        <v>1291825964.6658001</v>
      </c>
      <c r="Z106" s="271">
        <f t="shared" si="96"/>
        <v>1371502963.4761305</v>
      </c>
      <c r="AA106" s="271">
        <f t="shared" si="97"/>
        <v>1456094265.2290125</v>
      </c>
      <c r="AB106" s="271"/>
      <c r="AC106" s="33" t="str">
        <f t="shared" si="98"/>
        <v>BERTAHAP</v>
      </c>
      <c r="AD106" s="273">
        <f t="shared" si="99"/>
        <v>0</v>
      </c>
      <c r="AE106" s="274">
        <v>2</v>
      </c>
      <c r="AF106" s="275"/>
      <c r="AG106" s="271" t="str">
        <f t="shared" si="79"/>
        <v>KR</v>
      </c>
      <c r="AH106" s="275">
        <v>1187459000</v>
      </c>
      <c r="AI106" s="275">
        <v>1338456000</v>
      </c>
      <c r="AJ106" s="275">
        <v>1421009000</v>
      </c>
      <c r="AK106" s="276">
        <v>1508654000</v>
      </c>
      <c r="AL106" s="276">
        <v>1421009000</v>
      </c>
      <c r="AM106" s="275">
        <v>1508654000</v>
      </c>
      <c r="AN106" s="275">
        <v>1601704000</v>
      </c>
      <c r="AO106" s="52">
        <v>1506269540</v>
      </c>
      <c r="AP106" s="43">
        <v>1599173240</v>
      </c>
      <c r="AQ106" s="63">
        <f t="shared" si="100"/>
        <v>1355642586</v>
      </c>
      <c r="AR106" s="63">
        <f t="shared" si="112"/>
        <v>22594043.099999998</v>
      </c>
      <c r="AS106" s="351">
        <f t="shared" si="113"/>
        <v>28287262.5</v>
      </c>
      <c r="AT106" s="141">
        <f t="shared" si="101"/>
        <v>15991732.399999999</v>
      </c>
      <c r="AU106" s="5">
        <f t="shared" si="102"/>
        <v>22594043.099999998</v>
      </c>
      <c r="AV106" s="5">
        <f t="shared" si="114"/>
        <v>35525225</v>
      </c>
      <c r="AX106" s="2"/>
      <c r="AY106" s="2"/>
      <c r="BT106" s="56">
        <f t="shared" si="103"/>
        <v>-1481825.989699997</v>
      </c>
      <c r="BV106" s="126"/>
      <c r="BW106" s="122"/>
      <c r="BX106" s="122" t="str">
        <f t="shared" si="104"/>
        <v>1BR-10</v>
      </c>
      <c r="BY106" s="123">
        <f t="shared" si="105"/>
        <v>10</v>
      </c>
      <c r="BZ106" s="124">
        <f t="shared" si="106"/>
        <v>74</v>
      </c>
      <c r="CA106" s="124">
        <f t="shared" si="106"/>
        <v>63</v>
      </c>
      <c r="CB106" s="125">
        <f t="shared" si="107"/>
        <v>25580712.171600003</v>
      </c>
      <c r="CC106" s="125">
        <f t="shared" si="108"/>
        <v>1481384000</v>
      </c>
      <c r="CD106" s="125">
        <f t="shared" si="108"/>
        <v>1669757000</v>
      </c>
      <c r="CE106" s="125">
        <f t="shared" si="108"/>
        <v>1772744000</v>
      </c>
      <c r="CF106" s="125">
        <f t="shared" si="108"/>
        <v>1882083000</v>
      </c>
      <c r="CG106" s="125">
        <f t="shared" si="109"/>
        <v>1998166000</v>
      </c>
      <c r="CT106" s="63">
        <f t="shared" si="110"/>
        <v>1439255916</v>
      </c>
      <c r="CU106" s="44">
        <f t="shared" si="115"/>
        <v>15991732.399999999</v>
      </c>
      <c r="CX106" s="56">
        <f t="shared" si="116"/>
        <v>1278908100</v>
      </c>
      <c r="CY106" s="44">
        <f t="shared" si="117"/>
        <v>21315135</v>
      </c>
      <c r="CZ106" s="49">
        <f t="shared" si="118"/>
        <v>35525225</v>
      </c>
    </row>
    <row r="107" spans="1:104">
      <c r="A107" s="3">
        <f t="shared" si="111"/>
        <v>68</v>
      </c>
      <c r="B107" s="263">
        <v>8</v>
      </c>
      <c r="C107" s="264" t="s">
        <v>151</v>
      </c>
      <c r="D107" s="299">
        <v>22</v>
      </c>
      <c r="E107" s="266"/>
      <c r="F107" s="41" t="s">
        <v>89</v>
      </c>
      <c r="G107" s="267">
        <f t="shared" si="80"/>
        <v>81</v>
      </c>
      <c r="H107" s="267">
        <f t="shared" si="81"/>
        <v>70</v>
      </c>
      <c r="I107" s="268">
        <f t="shared" si="82"/>
        <v>26966806</v>
      </c>
      <c r="J107" s="268">
        <f t="shared" si="83"/>
        <v>4</v>
      </c>
      <c r="K107" s="269">
        <f t="shared" si="84"/>
        <v>0.97</v>
      </c>
      <c r="L107" s="319">
        <f t="shared" si="78"/>
        <v>1.01</v>
      </c>
      <c r="M107" s="271">
        <f t="shared" si="85"/>
        <v>22077220.519736089</v>
      </c>
      <c r="N107" s="271">
        <f t="shared" si="86"/>
        <v>24884554.94026272</v>
      </c>
      <c r="O107" s="271">
        <f t="shared" si="87"/>
        <v>26419379.838199999</v>
      </c>
      <c r="P107" s="271">
        <f t="shared" si="88"/>
        <v>28048869.3774372</v>
      </c>
      <c r="Q107" s="272">
        <f t="shared" si="89"/>
        <v>26419379.838199999</v>
      </c>
      <c r="R107" s="271">
        <f t="shared" si="89"/>
        <v>28048869.3774372</v>
      </c>
      <c r="S107" s="271">
        <f t="shared" si="90"/>
        <v>29778862.265910644</v>
      </c>
      <c r="T107" s="271"/>
      <c r="U107" s="271">
        <f t="shared" si="91"/>
        <v>1545405436.3815262</v>
      </c>
      <c r="V107" s="271">
        <f t="shared" si="92"/>
        <v>1741918845.8183904</v>
      </c>
      <c r="W107" s="271">
        <f t="shared" si="93"/>
        <v>1849356588.674</v>
      </c>
      <c r="X107" s="272">
        <f t="shared" si="94"/>
        <v>1963420856.420604</v>
      </c>
      <c r="Y107" s="272">
        <f t="shared" si="95"/>
        <v>1849356588.674</v>
      </c>
      <c r="Z107" s="271">
        <f t="shared" si="96"/>
        <v>1963420856.420604</v>
      </c>
      <c r="AA107" s="271">
        <f t="shared" si="97"/>
        <v>2084520358.613745</v>
      </c>
      <c r="AB107" s="271"/>
      <c r="AC107" s="33" t="str">
        <f t="shared" si="98"/>
        <v>BERTAHAP</v>
      </c>
      <c r="AD107" s="273">
        <f t="shared" si="99"/>
        <v>0</v>
      </c>
      <c r="AE107" s="274">
        <v>2</v>
      </c>
      <c r="AF107" s="275"/>
      <c r="AG107" s="271" t="str">
        <f t="shared" si="79"/>
        <v>KR</v>
      </c>
      <c r="AH107" s="275">
        <v>1699946000</v>
      </c>
      <c r="AI107" s="275">
        <v>1916111000</v>
      </c>
      <c r="AJ107" s="275">
        <v>2034293000</v>
      </c>
      <c r="AK107" s="276">
        <v>2159763000</v>
      </c>
      <c r="AL107" s="276">
        <v>2034293000</v>
      </c>
      <c r="AM107" s="275">
        <v>2159763000</v>
      </c>
      <c r="AN107" s="275">
        <v>2292973000</v>
      </c>
      <c r="AO107" s="52">
        <v>2156350580</v>
      </c>
      <c r="AP107" s="43">
        <v>2289348780</v>
      </c>
      <c r="AQ107" s="63">
        <f t="shared" si="100"/>
        <v>1940715522</v>
      </c>
      <c r="AR107" s="63">
        <f t="shared" si="112"/>
        <v>32345258.700000003</v>
      </c>
      <c r="AS107" s="351">
        <f t="shared" si="113"/>
        <v>40495556.25</v>
      </c>
      <c r="AT107" s="141">
        <f t="shared" si="101"/>
        <v>22893487.800000001</v>
      </c>
      <c r="AU107" s="5">
        <f t="shared" si="102"/>
        <v>32345258.700000003</v>
      </c>
      <c r="AV107" s="5">
        <f t="shared" si="114"/>
        <v>50857325</v>
      </c>
      <c r="AX107" s="2"/>
      <c r="AY107" s="2"/>
      <c r="BT107" s="56">
        <f t="shared" si="103"/>
        <v>-392367.02730000019</v>
      </c>
      <c r="BV107" s="126"/>
      <c r="BW107" s="122"/>
      <c r="BX107" s="122" t="str">
        <f t="shared" si="104"/>
        <v>1BR-12</v>
      </c>
      <c r="BY107" s="123">
        <f t="shared" si="105"/>
        <v>12</v>
      </c>
      <c r="BZ107" s="124">
        <f t="shared" si="106"/>
        <v>67</v>
      </c>
      <c r="CA107" s="124">
        <f t="shared" si="106"/>
        <v>57</v>
      </c>
      <c r="CB107" s="125">
        <f t="shared" si="107"/>
        <v>25580712.171600003</v>
      </c>
      <c r="CC107" s="125">
        <f t="shared" si="108"/>
        <v>1340300000</v>
      </c>
      <c r="CD107" s="125">
        <f t="shared" si="108"/>
        <v>1510733000</v>
      </c>
      <c r="CE107" s="125">
        <f t="shared" si="108"/>
        <v>1603911000</v>
      </c>
      <c r="CF107" s="125">
        <f t="shared" si="108"/>
        <v>1702837000</v>
      </c>
      <c r="CG107" s="125">
        <f t="shared" si="109"/>
        <v>1807864000</v>
      </c>
      <c r="CT107" s="63">
        <f t="shared" si="110"/>
        <v>2060413902</v>
      </c>
      <c r="CU107" s="44">
        <f t="shared" si="115"/>
        <v>22893487.800000001</v>
      </c>
      <c r="CX107" s="56">
        <f t="shared" si="116"/>
        <v>1830863700</v>
      </c>
      <c r="CY107" s="44">
        <f t="shared" si="117"/>
        <v>30514395</v>
      </c>
      <c r="CZ107" s="49">
        <f t="shared" si="118"/>
        <v>50857325</v>
      </c>
    </row>
    <row r="108" spans="1:104">
      <c r="A108" s="3">
        <f t="shared" si="111"/>
        <v>69</v>
      </c>
      <c r="B108" s="263">
        <v>1</v>
      </c>
      <c r="C108" s="264" t="s">
        <v>152</v>
      </c>
      <c r="D108" s="265" t="s">
        <v>24</v>
      </c>
      <c r="E108" s="266"/>
      <c r="F108" s="41" t="s">
        <v>39</v>
      </c>
      <c r="G108" s="267">
        <f t="shared" si="80"/>
        <v>113</v>
      </c>
      <c r="H108" s="267">
        <f t="shared" si="81"/>
        <v>101</v>
      </c>
      <c r="I108" s="268">
        <f t="shared" si="82"/>
        <v>26966806</v>
      </c>
      <c r="J108" s="268">
        <f t="shared" si="83"/>
        <v>6</v>
      </c>
      <c r="K108" s="269">
        <f t="shared" si="84"/>
        <v>0.95</v>
      </c>
      <c r="L108" s="270">
        <f t="shared" ref="L108:L115" si="119">SUMIF($AN$4:$AN$22,D108,$AU$4:$AU$22)</f>
        <v>1.01</v>
      </c>
      <c r="M108" s="271">
        <f t="shared" si="85"/>
        <v>21622020.096648749</v>
      </c>
      <c r="N108" s="271">
        <f t="shared" si="86"/>
        <v>24371471.333246995</v>
      </c>
      <c r="O108" s="271">
        <f t="shared" si="87"/>
        <v>25874650.357000001</v>
      </c>
      <c r="P108" s="271">
        <f t="shared" si="88"/>
        <v>27470542.173778702</v>
      </c>
      <c r="Q108" s="272">
        <f t="shared" si="89"/>
        <v>25874650.357000001</v>
      </c>
      <c r="R108" s="271">
        <f t="shared" si="89"/>
        <v>27470542.173778702</v>
      </c>
      <c r="S108" s="271">
        <f t="shared" si="90"/>
        <v>29164865.105788779</v>
      </c>
      <c r="T108" s="271"/>
      <c r="U108" s="271">
        <f t="shared" si="91"/>
        <v>2183824029.7615237</v>
      </c>
      <c r="V108" s="271">
        <f t="shared" si="92"/>
        <v>2461518604.6579466</v>
      </c>
      <c r="W108" s="271">
        <f t="shared" si="93"/>
        <v>2613339686.0570002</v>
      </c>
      <c r="X108" s="272">
        <f t="shared" si="94"/>
        <v>2774524759.5516491</v>
      </c>
      <c r="Y108" s="272">
        <f t="shared" si="95"/>
        <v>2613339686.0570002</v>
      </c>
      <c r="Z108" s="271">
        <f t="shared" si="96"/>
        <v>2774524759.5516491</v>
      </c>
      <c r="AA108" s="271">
        <f t="shared" si="97"/>
        <v>2945651375.6846666</v>
      </c>
      <c r="AB108" s="271"/>
      <c r="AC108" s="33" t="str">
        <f t="shared" si="98"/>
        <v>BERTAHAP</v>
      </c>
      <c r="AD108" s="273">
        <f t="shared" si="99"/>
        <v>0</v>
      </c>
      <c r="AE108" s="274">
        <v>2</v>
      </c>
      <c r="AF108" s="275"/>
      <c r="AG108" s="271" t="str">
        <f t="shared" si="79"/>
        <v>KR</v>
      </c>
      <c r="AH108" s="275">
        <v>2402207000</v>
      </c>
      <c r="AI108" s="275">
        <v>2707671000</v>
      </c>
      <c r="AJ108" s="275">
        <v>2874674000</v>
      </c>
      <c r="AK108" s="276">
        <v>3051978000</v>
      </c>
      <c r="AL108" s="276">
        <v>2874674000</v>
      </c>
      <c r="AM108" s="275">
        <v>3051978000</v>
      </c>
      <c r="AN108" s="275">
        <v>3240217000</v>
      </c>
      <c r="AO108" s="52">
        <v>3047154440</v>
      </c>
      <c r="AP108" s="43">
        <v>3235096680</v>
      </c>
      <c r="AQ108" s="63">
        <f t="shared" si="100"/>
        <v>2742438996</v>
      </c>
      <c r="AR108" s="63">
        <f t="shared" si="112"/>
        <v>45707316.600000001</v>
      </c>
      <c r="AS108" s="351">
        <f t="shared" si="113"/>
        <v>57224587.5</v>
      </c>
      <c r="AT108" s="141">
        <f t="shared" si="101"/>
        <v>32350966.799999997</v>
      </c>
      <c r="AU108" s="5">
        <f t="shared" si="102"/>
        <v>45707316.600000001</v>
      </c>
      <c r="AV108" s="5">
        <f t="shared" si="114"/>
        <v>71866850</v>
      </c>
      <c r="AX108" s="2"/>
      <c r="AY108" s="2"/>
      <c r="BT108" s="56">
        <f t="shared" si="103"/>
        <v>-937096.5084999986</v>
      </c>
      <c r="BV108" s="126"/>
      <c r="BW108" s="122"/>
      <c r="BX108" s="122" t="str">
        <f t="shared" si="104"/>
        <v>1BR-16</v>
      </c>
      <c r="BY108" s="123">
        <f t="shared" si="105"/>
        <v>16</v>
      </c>
      <c r="BZ108" s="124">
        <f t="shared" si="106"/>
        <v>71</v>
      </c>
      <c r="CA108" s="124">
        <f t="shared" si="106"/>
        <v>63</v>
      </c>
      <c r="CB108" s="125">
        <f t="shared" si="107"/>
        <v>25580712.171600003</v>
      </c>
      <c r="CC108" s="125">
        <f t="shared" si="108"/>
        <v>1481384000</v>
      </c>
      <c r="CD108" s="125">
        <f t="shared" si="108"/>
        <v>1669757000</v>
      </c>
      <c r="CE108" s="125">
        <f t="shared" si="108"/>
        <v>1772744000</v>
      </c>
      <c r="CF108" s="125">
        <f t="shared" si="108"/>
        <v>1882083000</v>
      </c>
      <c r="CG108" s="125">
        <f t="shared" si="109"/>
        <v>1998166000</v>
      </c>
      <c r="CT108" s="63">
        <f t="shared" si="110"/>
        <v>2911587012</v>
      </c>
      <c r="CU108" s="44">
        <f t="shared" si="115"/>
        <v>32350966.799999997</v>
      </c>
      <c r="CX108" s="56">
        <f t="shared" si="116"/>
        <v>2587206600</v>
      </c>
      <c r="CY108" s="44">
        <f t="shared" si="117"/>
        <v>43120110</v>
      </c>
      <c r="CZ108" s="49">
        <f t="shared" si="118"/>
        <v>71866850</v>
      </c>
    </row>
    <row r="109" spans="1:104">
      <c r="A109" s="3">
        <f t="shared" si="111"/>
        <v>70</v>
      </c>
      <c r="B109" s="263">
        <v>2</v>
      </c>
      <c r="C109" s="264" t="s">
        <v>152</v>
      </c>
      <c r="D109" s="265" t="s">
        <v>35</v>
      </c>
      <c r="E109" s="266"/>
      <c r="F109" s="41" t="s">
        <v>42</v>
      </c>
      <c r="G109" s="267">
        <f t="shared" si="80"/>
        <v>78</v>
      </c>
      <c r="H109" s="267">
        <f t="shared" si="81"/>
        <v>66</v>
      </c>
      <c r="I109" s="268">
        <f t="shared" si="82"/>
        <v>26966806</v>
      </c>
      <c r="J109" s="268">
        <f t="shared" si="83"/>
        <v>2</v>
      </c>
      <c r="K109" s="269">
        <f t="shared" si="84"/>
        <v>0.93</v>
      </c>
      <c r="L109" s="270">
        <f t="shared" si="119"/>
        <v>1.01</v>
      </c>
      <c r="M109" s="271">
        <f t="shared" si="85"/>
        <v>21166819.673561409</v>
      </c>
      <c r="N109" s="271">
        <f t="shared" si="86"/>
        <v>23858387.72623127</v>
      </c>
      <c r="O109" s="271">
        <f t="shared" si="87"/>
        <v>25329920.875800002</v>
      </c>
      <c r="P109" s="271">
        <f t="shared" si="88"/>
        <v>26892214.970120206</v>
      </c>
      <c r="Q109" s="272">
        <f t="shared" si="89"/>
        <v>25329920.875800002</v>
      </c>
      <c r="R109" s="271">
        <f t="shared" si="89"/>
        <v>26892214.970120206</v>
      </c>
      <c r="S109" s="271">
        <f t="shared" si="90"/>
        <v>28550867.945666909</v>
      </c>
      <c r="T109" s="271"/>
      <c r="U109" s="271">
        <f t="shared" si="91"/>
        <v>1397010098.4550531</v>
      </c>
      <c r="V109" s="271">
        <f t="shared" si="92"/>
        <v>1574653589.9312637</v>
      </c>
      <c r="W109" s="271">
        <f t="shared" si="93"/>
        <v>1671774777.8028002</v>
      </c>
      <c r="X109" s="272">
        <f t="shared" si="94"/>
        <v>1774886188.0279336</v>
      </c>
      <c r="Y109" s="272">
        <f t="shared" si="95"/>
        <v>1671774777.8028002</v>
      </c>
      <c r="Z109" s="271">
        <f t="shared" si="96"/>
        <v>1774886188.0279336</v>
      </c>
      <c r="AA109" s="271">
        <f t="shared" si="97"/>
        <v>1884357284.414016</v>
      </c>
      <c r="AB109" s="271"/>
      <c r="AC109" s="33" t="str">
        <f t="shared" si="98"/>
        <v>BERTAHAP</v>
      </c>
      <c r="AD109" s="273">
        <f t="shared" si="99"/>
        <v>0</v>
      </c>
      <c r="AE109" s="274">
        <v>2</v>
      </c>
      <c r="AF109" s="275"/>
      <c r="AG109" s="271" t="e">
        <f>IF(AF109&gt;#REF!,"LB","KR")</f>
        <v>#REF!</v>
      </c>
      <c r="AH109" s="275">
        <v>1536712000</v>
      </c>
      <c r="AI109" s="275">
        <v>1732119000</v>
      </c>
      <c r="AJ109" s="275">
        <v>1838953000</v>
      </c>
      <c r="AK109" s="276">
        <v>1952375000</v>
      </c>
      <c r="AL109" s="276">
        <v>1838953000</v>
      </c>
      <c r="AM109" s="275">
        <v>1952375000</v>
      </c>
      <c r="AN109" s="275">
        <v>2072794000</v>
      </c>
      <c r="AO109" s="52">
        <v>1949290180</v>
      </c>
      <c r="AP109" s="43">
        <v>2069517500</v>
      </c>
      <c r="AQ109" s="63">
        <f t="shared" si="100"/>
        <v>1754361162</v>
      </c>
      <c r="AR109" s="63">
        <f t="shared" si="112"/>
        <v>29239352.700000003</v>
      </c>
      <c r="AS109" s="351">
        <f t="shared" si="113"/>
        <v>36607031.25</v>
      </c>
      <c r="AT109" s="141">
        <f t="shared" si="101"/>
        <v>20695175</v>
      </c>
      <c r="AU109" s="5">
        <f t="shared" si="102"/>
        <v>29239352.700000003</v>
      </c>
      <c r="AV109" s="5">
        <f t="shared" si="114"/>
        <v>45973825</v>
      </c>
      <c r="AX109" s="2"/>
      <c r="AY109" s="2"/>
      <c r="BT109" s="56">
        <f t="shared" si="103"/>
        <v>-1481825.989699997</v>
      </c>
      <c r="BV109" s="126"/>
      <c r="BW109" s="122"/>
      <c r="BX109" s="122" t="str">
        <f t="shared" si="104"/>
        <v>2BR-18</v>
      </c>
      <c r="BY109" s="123">
        <f t="shared" si="105"/>
        <v>18</v>
      </c>
      <c r="BZ109" s="124">
        <f t="shared" si="106"/>
        <v>97</v>
      </c>
      <c r="CA109" s="124">
        <f t="shared" si="106"/>
        <v>85</v>
      </c>
      <c r="CB109" s="125">
        <f t="shared" si="107"/>
        <v>25580712.171600003</v>
      </c>
      <c r="CC109" s="125">
        <f t="shared" si="108"/>
        <v>1998693000</v>
      </c>
      <c r="CD109" s="125">
        <f t="shared" si="108"/>
        <v>2252846000</v>
      </c>
      <c r="CE109" s="125">
        <f t="shared" si="108"/>
        <v>2391797000</v>
      </c>
      <c r="CF109" s="125">
        <f t="shared" si="108"/>
        <v>2539318000</v>
      </c>
      <c r="CG109" s="125">
        <f t="shared" si="109"/>
        <v>2695937000</v>
      </c>
      <c r="CT109" s="63">
        <f t="shared" si="110"/>
        <v>1862565750</v>
      </c>
      <c r="CU109" s="44">
        <f t="shared" si="115"/>
        <v>20695175</v>
      </c>
      <c r="CX109" s="56">
        <f t="shared" si="116"/>
        <v>1655057700</v>
      </c>
      <c r="CY109" s="44">
        <f t="shared" si="117"/>
        <v>27584295</v>
      </c>
      <c r="CZ109" s="49">
        <f t="shared" si="118"/>
        <v>45973825</v>
      </c>
    </row>
    <row r="110" spans="1:104">
      <c r="A110" s="3">
        <f t="shared" si="111"/>
        <v>71</v>
      </c>
      <c r="B110" s="263">
        <v>3</v>
      </c>
      <c r="C110" s="264" t="s">
        <v>152</v>
      </c>
      <c r="D110" s="265">
        <v>10</v>
      </c>
      <c r="E110" s="266"/>
      <c r="F110" s="41" t="s">
        <v>48</v>
      </c>
      <c r="G110" s="267">
        <f t="shared" si="80"/>
        <v>74</v>
      </c>
      <c r="H110" s="267">
        <f t="shared" si="81"/>
        <v>63</v>
      </c>
      <c r="I110" s="268">
        <f t="shared" si="82"/>
        <v>26966806</v>
      </c>
      <c r="J110" s="268">
        <f t="shared" si="83"/>
        <v>2</v>
      </c>
      <c r="K110" s="269">
        <f t="shared" si="84"/>
        <v>0.93</v>
      </c>
      <c r="L110" s="270">
        <f t="shared" si="119"/>
        <v>1.01</v>
      </c>
      <c r="M110" s="271">
        <f t="shared" si="85"/>
        <v>21166819.673561409</v>
      </c>
      <c r="N110" s="271">
        <f t="shared" si="86"/>
        <v>23858387.72623127</v>
      </c>
      <c r="O110" s="271">
        <f t="shared" si="87"/>
        <v>25329920.875800002</v>
      </c>
      <c r="P110" s="271">
        <f t="shared" si="88"/>
        <v>26892214.970120206</v>
      </c>
      <c r="Q110" s="272">
        <f t="shared" si="89"/>
        <v>25329920.875800002</v>
      </c>
      <c r="R110" s="271">
        <f t="shared" si="89"/>
        <v>26892214.970120206</v>
      </c>
      <c r="S110" s="271">
        <f t="shared" si="90"/>
        <v>28550867.945666909</v>
      </c>
      <c r="T110" s="271"/>
      <c r="U110" s="271">
        <f t="shared" si="91"/>
        <v>1333509639.4343688</v>
      </c>
      <c r="V110" s="271">
        <f t="shared" si="92"/>
        <v>1503078426.7525699</v>
      </c>
      <c r="W110" s="271">
        <f t="shared" si="93"/>
        <v>1595785015.1754003</v>
      </c>
      <c r="X110" s="272">
        <f t="shared" si="94"/>
        <v>1694209543.117573</v>
      </c>
      <c r="Y110" s="272">
        <f t="shared" si="95"/>
        <v>1595785015.1754003</v>
      </c>
      <c r="Z110" s="271">
        <f t="shared" si="96"/>
        <v>1694209543.117573</v>
      </c>
      <c r="AA110" s="271">
        <f t="shared" si="97"/>
        <v>1798704680.5770154</v>
      </c>
      <c r="AB110" s="271"/>
      <c r="AC110" s="33" t="str">
        <f t="shared" si="98"/>
        <v>BERTAHAP</v>
      </c>
      <c r="AD110" s="273">
        <f t="shared" si="99"/>
        <v>0</v>
      </c>
      <c r="AE110" s="274">
        <v>2</v>
      </c>
      <c r="AF110" s="275"/>
      <c r="AG110" s="271" t="str">
        <f t="shared" ref="AG110:AG116" si="120">IF(AF110&gt;$AZ$42,"LB","KR")</f>
        <v>KR</v>
      </c>
      <c r="AH110" s="275">
        <v>1466861000</v>
      </c>
      <c r="AI110" s="275">
        <v>1653387000</v>
      </c>
      <c r="AJ110" s="275">
        <v>1755364000</v>
      </c>
      <c r="AK110" s="276">
        <v>1863631000</v>
      </c>
      <c r="AL110" s="276">
        <v>1755364000</v>
      </c>
      <c r="AM110" s="275">
        <v>1863631000</v>
      </c>
      <c r="AN110" s="275">
        <v>1978576000</v>
      </c>
      <c r="AO110" s="52">
        <v>1860685840</v>
      </c>
      <c r="AP110" s="43">
        <v>1975448860</v>
      </c>
      <c r="AQ110" s="63">
        <f t="shared" si="100"/>
        <v>1674617256</v>
      </c>
      <c r="AR110" s="63">
        <f t="shared" si="112"/>
        <v>27910287.600000005</v>
      </c>
      <c r="AS110" s="351">
        <f t="shared" si="113"/>
        <v>34943081.25</v>
      </c>
      <c r="AT110" s="141">
        <f t="shared" si="101"/>
        <v>19754488.600000001</v>
      </c>
      <c r="AU110" s="5">
        <f t="shared" si="102"/>
        <v>27910287.600000005</v>
      </c>
      <c r="AV110" s="5">
        <f t="shared" si="114"/>
        <v>43884100</v>
      </c>
      <c r="AX110" s="2"/>
      <c r="AY110" s="2"/>
      <c r="BT110" s="56">
        <f t="shared" si="103"/>
        <v>-1481825.989699997</v>
      </c>
      <c r="BV110" s="126">
        <v>20</v>
      </c>
      <c r="BW110" s="131" t="s">
        <v>69</v>
      </c>
      <c r="BX110" s="122" t="str">
        <f t="shared" ref="BX110:BX115" si="121">F190</f>
        <v>1BR-8</v>
      </c>
      <c r="BY110" s="123" t="str">
        <f t="shared" ref="BY110:BY115" si="122">D190</f>
        <v>08</v>
      </c>
      <c r="BZ110" s="124">
        <f t="shared" ref="BZ110:CA115" si="123">G190</f>
        <v>60</v>
      </c>
      <c r="CA110" s="124">
        <f t="shared" si="123"/>
        <v>52</v>
      </c>
      <c r="CB110" s="125">
        <f t="shared" ref="CB110:CB115" si="124">O190</f>
        <v>25580712.171600003</v>
      </c>
      <c r="CC110" s="125">
        <f t="shared" ref="CC110:CF115" si="125">AH190</f>
        <v>1222730000</v>
      </c>
      <c r="CD110" s="125">
        <f t="shared" si="125"/>
        <v>1378212000</v>
      </c>
      <c r="CE110" s="125">
        <f t="shared" si="125"/>
        <v>1463217000</v>
      </c>
      <c r="CF110" s="125">
        <f t="shared" si="125"/>
        <v>1553465000</v>
      </c>
      <c r="CG110" s="125">
        <f t="shared" ref="CG110:CG115" si="126">AN190</f>
        <v>1649280000</v>
      </c>
      <c r="CH110" s="2">
        <v>6</v>
      </c>
      <c r="CT110" s="63">
        <f t="shared" si="110"/>
        <v>1777903974</v>
      </c>
      <c r="CU110" s="44">
        <f t="shared" si="115"/>
        <v>19754488.600000001</v>
      </c>
      <c r="CX110" s="56">
        <f t="shared" si="116"/>
        <v>1579827600</v>
      </c>
      <c r="CY110" s="44">
        <f t="shared" si="117"/>
        <v>26330460</v>
      </c>
      <c r="CZ110" s="49">
        <f t="shared" si="118"/>
        <v>43884100</v>
      </c>
    </row>
    <row r="111" spans="1:104">
      <c r="A111" s="3">
        <f t="shared" si="111"/>
        <v>72</v>
      </c>
      <c r="B111" s="263">
        <v>4</v>
      </c>
      <c r="C111" s="264" t="s">
        <v>152</v>
      </c>
      <c r="D111" s="299">
        <v>12</v>
      </c>
      <c r="E111" s="266"/>
      <c r="F111" s="41" t="s">
        <v>50</v>
      </c>
      <c r="G111" s="267">
        <f t="shared" si="80"/>
        <v>67</v>
      </c>
      <c r="H111" s="267">
        <f t="shared" si="81"/>
        <v>57</v>
      </c>
      <c r="I111" s="268">
        <f t="shared" si="82"/>
        <v>26966806</v>
      </c>
      <c r="J111" s="268">
        <f t="shared" si="83"/>
        <v>2</v>
      </c>
      <c r="K111" s="269">
        <f t="shared" si="84"/>
        <v>0.93</v>
      </c>
      <c r="L111" s="270">
        <f t="shared" si="119"/>
        <v>1.01</v>
      </c>
      <c r="M111" s="271">
        <f t="shared" si="85"/>
        <v>21166819.673561409</v>
      </c>
      <c r="N111" s="271">
        <f t="shared" si="86"/>
        <v>23858387.72623127</v>
      </c>
      <c r="O111" s="271">
        <f t="shared" si="87"/>
        <v>25329920.875800002</v>
      </c>
      <c r="P111" s="271">
        <f t="shared" si="88"/>
        <v>26892214.970120206</v>
      </c>
      <c r="Q111" s="272">
        <f t="shared" si="89"/>
        <v>25329920.875800002</v>
      </c>
      <c r="R111" s="271">
        <f t="shared" si="89"/>
        <v>26892214.970120206</v>
      </c>
      <c r="S111" s="271">
        <f t="shared" si="90"/>
        <v>28550867.945666909</v>
      </c>
      <c r="T111" s="271"/>
      <c r="U111" s="271">
        <f t="shared" si="91"/>
        <v>1206508721.3930004</v>
      </c>
      <c r="V111" s="271">
        <f t="shared" si="92"/>
        <v>1359928100.3951824</v>
      </c>
      <c r="W111" s="271">
        <f t="shared" si="93"/>
        <v>1443805489.9206002</v>
      </c>
      <c r="X111" s="272">
        <f t="shared" si="94"/>
        <v>1532856253.2968519</v>
      </c>
      <c r="Y111" s="272">
        <f t="shared" si="95"/>
        <v>1443805489.9206002</v>
      </c>
      <c r="Z111" s="271">
        <f t="shared" si="96"/>
        <v>1532856253.2968519</v>
      </c>
      <c r="AA111" s="271">
        <f t="shared" si="97"/>
        <v>1627399472.9030137</v>
      </c>
      <c r="AB111" s="271"/>
      <c r="AC111" s="33" t="str">
        <f t="shared" si="98"/>
        <v>BERTAHAP</v>
      </c>
      <c r="AD111" s="273">
        <f t="shared" si="99"/>
        <v>0</v>
      </c>
      <c r="AE111" s="274">
        <v>2</v>
      </c>
      <c r="AF111" s="275"/>
      <c r="AG111" s="271" t="str">
        <f t="shared" si="120"/>
        <v>KR</v>
      </c>
      <c r="AH111" s="275">
        <v>1327160000</v>
      </c>
      <c r="AI111" s="275">
        <v>1495921000</v>
      </c>
      <c r="AJ111" s="275">
        <v>1588187000</v>
      </c>
      <c r="AK111" s="276">
        <v>1686142000</v>
      </c>
      <c r="AL111" s="276">
        <v>1588187000</v>
      </c>
      <c r="AM111" s="275">
        <v>1686142000</v>
      </c>
      <c r="AN111" s="275">
        <v>1790140000</v>
      </c>
      <c r="AO111" s="52">
        <v>1683478220</v>
      </c>
      <c r="AP111" s="43">
        <v>1787310520</v>
      </c>
      <c r="AQ111" s="63">
        <f t="shared" si="100"/>
        <v>1515130398</v>
      </c>
      <c r="AR111" s="63">
        <f t="shared" si="112"/>
        <v>25252173.300000001</v>
      </c>
      <c r="AS111" s="351">
        <f t="shared" si="113"/>
        <v>31615162.5</v>
      </c>
      <c r="AT111" s="141">
        <f t="shared" si="101"/>
        <v>17873105.200000003</v>
      </c>
      <c r="AU111" s="5">
        <f t="shared" si="102"/>
        <v>25252173.300000001</v>
      </c>
      <c r="AV111" s="5">
        <f t="shared" si="114"/>
        <v>39704675</v>
      </c>
      <c r="AX111" s="2"/>
      <c r="AY111" s="2"/>
      <c r="BT111" s="56">
        <f t="shared" si="103"/>
        <v>-1481825.989699997</v>
      </c>
      <c r="BV111" s="126"/>
      <c r="BW111" s="122"/>
      <c r="BX111" s="122" t="str">
        <f t="shared" si="121"/>
        <v>1BR-10</v>
      </c>
      <c r="BY111" s="123">
        <f t="shared" si="122"/>
        <v>10</v>
      </c>
      <c r="BZ111" s="124">
        <f t="shared" si="123"/>
        <v>74</v>
      </c>
      <c r="CA111" s="124">
        <f t="shared" si="123"/>
        <v>63</v>
      </c>
      <c r="CB111" s="125">
        <f t="shared" si="124"/>
        <v>25580712.171600003</v>
      </c>
      <c r="CC111" s="125">
        <f t="shared" si="125"/>
        <v>1481384000</v>
      </c>
      <c r="CD111" s="125">
        <f t="shared" si="125"/>
        <v>1669757000</v>
      </c>
      <c r="CE111" s="125">
        <f t="shared" si="125"/>
        <v>1772744000</v>
      </c>
      <c r="CF111" s="125">
        <f t="shared" si="125"/>
        <v>1882083000</v>
      </c>
      <c r="CG111" s="125">
        <f t="shared" si="126"/>
        <v>1998166000</v>
      </c>
      <c r="CT111" s="63">
        <f t="shared" si="110"/>
        <v>1608579468</v>
      </c>
      <c r="CU111" s="44">
        <f t="shared" si="115"/>
        <v>17873105.200000003</v>
      </c>
      <c r="CX111" s="56">
        <f t="shared" si="116"/>
        <v>1429368300</v>
      </c>
      <c r="CY111" s="44">
        <f t="shared" si="117"/>
        <v>23822805</v>
      </c>
      <c r="CZ111" s="49">
        <f t="shared" si="118"/>
        <v>39704675</v>
      </c>
    </row>
    <row r="112" spans="1:104">
      <c r="A112" s="3">
        <f t="shared" si="111"/>
        <v>73</v>
      </c>
      <c r="B112" s="263">
        <v>5</v>
      </c>
      <c r="C112" s="264" t="s">
        <v>152</v>
      </c>
      <c r="D112" s="265">
        <v>16</v>
      </c>
      <c r="E112" s="266"/>
      <c r="F112" s="41" t="s">
        <v>52</v>
      </c>
      <c r="G112" s="267">
        <f t="shared" si="80"/>
        <v>71</v>
      </c>
      <c r="H112" s="267">
        <f t="shared" si="81"/>
        <v>63</v>
      </c>
      <c r="I112" s="268">
        <f t="shared" si="82"/>
        <v>26966806</v>
      </c>
      <c r="J112" s="268">
        <f t="shared" si="83"/>
        <v>2</v>
      </c>
      <c r="K112" s="269">
        <f t="shared" si="84"/>
        <v>0.93</v>
      </c>
      <c r="L112" s="270">
        <f t="shared" si="119"/>
        <v>1.01</v>
      </c>
      <c r="M112" s="271">
        <f t="shared" si="85"/>
        <v>21166819.673561409</v>
      </c>
      <c r="N112" s="271">
        <f t="shared" si="86"/>
        <v>23858387.72623127</v>
      </c>
      <c r="O112" s="271">
        <f t="shared" si="87"/>
        <v>25329920.875800002</v>
      </c>
      <c r="P112" s="271">
        <f t="shared" si="88"/>
        <v>26892214.970120206</v>
      </c>
      <c r="Q112" s="272">
        <f t="shared" si="89"/>
        <v>25329920.875800002</v>
      </c>
      <c r="R112" s="271">
        <f t="shared" si="89"/>
        <v>26892214.970120206</v>
      </c>
      <c r="S112" s="271">
        <f t="shared" si="90"/>
        <v>28550867.945666909</v>
      </c>
      <c r="T112" s="271"/>
      <c r="U112" s="271">
        <f t="shared" si="91"/>
        <v>1333509639.4343688</v>
      </c>
      <c r="V112" s="271">
        <f t="shared" si="92"/>
        <v>1503078426.7525699</v>
      </c>
      <c r="W112" s="271">
        <f t="shared" si="93"/>
        <v>1595785015.1754003</v>
      </c>
      <c r="X112" s="272">
        <f t="shared" si="94"/>
        <v>1694209543.117573</v>
      </c>
      <c r="Y112" s="272">
        <f t="shared" si="95"/>
        <v>1595785015.1754003</v>
      </c>
      <c r="Z112" s="271">
        <f t="shared" si="96"/>
        <v>1694209543.117573</v>
      </c>
      <c r="AA112" s="271">
        <f t="shared" si="97"/>
        <v>1798704680.5770154</v>
      </c>
      <c r="AB112" s="271"/>
      <c r="AC112" s="33" t="str">
        <f t="shared" si="98"/>
        <v>BERTAHAP</v>
      </c>
      <c r="AD112" s="273">
        <f t="shared" si="99"/>
        <v>0</v>
      </c>
      <c r="AE112" s="274">
        <v>2</v>
      </c>
      <c r="AF112" s="275"/>
      <c r="AG112" s="271" t="str">
        <f t="shared" si="120"/>
        <v>KR</v>
      </c>
      <c r="AH112" s="275">
        <v>1466861000</v>
      </c>
      <c r="AI112" s="275">
        <v>1653387000</v>
      </c>
      <c r="AJ112" s="275">
        <v>1755364000</v>
      </c>
      <c r="AK112" s="276">
        <v>1863631000</v>
      </c>
      <c r="AL112" s="276">
        <v>1755364000</v>
      </c>
      <c r="AM112" s="275">
        <v>1863631000</v>
      </c>
      <c r="AN112" s="275">
        <v>1978576000</v>
      </c>
      <c r="AO112" s="52">
        <v>1860685840</v>
      </c>
      <c r="AP112" s="43">
        <v>1975448860</v>
      </c>
      <c r="AQ112" s="63">
        <f t="shared" si="100"/>
        <v>1674617256</v>
      </c>
      <c r="AR112" s="63">
        <f t="shared" si="112"/>
        <v>27910287.600000005</v>
      </c>
      <c r="AS112" s="351">
        <f t="shared" si="113"/>
        <v>34943081.25</v>
      </c>
      <c r="AT112" s="141">
        <f t="shared" si="101"/>
        <v>19754488.600000001</v>
      </c>
      <c r="AU112" s="5">
        <f t="shared" si="102"/>
        <v>27910287.600000005</v>
      </c>
      <c r="AV112" s="5">
        <f t="shared" si="114"/>
        <v>43884100</v>
      </c>
      <c r="AX112" s="2"/>
      <c r="AY112" s="2"/>
      <c r="BT112" s="56">
        <f t="shared" si="103"/>
        <v>-1481825.989699997</v>
      </c>
      <c r="BV112" s="126"/>
      <c r="BW112" s="122"/>
      <c r="BX112" s="122" t="str">
        <f t="shared" si="121"/>
        <v>1BR-12</v>
      </c>
      <c r="BY112" s="123">
        <f t="shared" si="122"/>
        <v>12</v>
      </c>
      <c r="BZ112" s="124">
        <f t="shared" si="123"/>
        <v>67</v>
      </c>
      <c r="CA112" s="124">
        <f t="shared" si="123"/>
        <v>57</v>
      </c>
      <c r="CB112" s="125">
        <f t="shared" si="124"/>
        <v>25580712.171600003</v>
      </c>
      <c r="CC112" s="125">
        <f t="shared" si="125"/>
        <v>1340300000</v>
      </c>
      <c r="CD112" s="125">
        <f t="shared" si="125"/>
        <v>1510733000</v>
      </c>
      <c r="CE112" s="125">
        <f t="shared" si="125"/>
        <v>1603911000</v>
      </c>
      <c r="CF112" s="125">
        <f t="shared" si="125"/>
        <v>1702837000</v>
      </c>
      <c r="CG112" s="125">
        <f t="shared" si="126"/>
        <v>1807864000</v>
      </c>
      <c r="CT112" s="63">
        <f t="shared" si="110"/>
        <v>1777903974</v>
      </c>
      <c r="CU112" s="44">
        <f t="shared" si="115"/>
        <v>19754488.600000001</v>
      </c>
      <c r="CX112" s="56">
        <f t="shared" si="116"/>
        <v>1579827600</v>
      </c>
      <c r="CY112" s="44">
        <f t="shared" si="117"/>
        <v>26330460</v>
      </c>
      <c r="CZ112" s="49">
        <f t="shared" si="118"/>
        <v>43884100</v>
      </c>
    </row>
    <row r="113" spans="1:104">
      <c r="A113" s="3">
        <f t="shared" si="111"/>
        <v>74</v>
      </c>
      <c r="B113" s="263">
        <v>6</v>
      </c>
      <c r="C113" s="264" t="s">
        <v>152</v>
      </c>
      <c r="D113" s="299">
        <v>18</v>
      </c>
      <c r="E113" s="266"/>
      <c r="F113" s="41" t="s">
        <v>54</v>
      </c>
      <c r="G113" s="267">
        <f t="shared" si="80"/>
        <v>97</v>
      </c>
      <c r="H113" s="267">
        <f t="shared" si="81"/>
        <v>85</v>
      </c>
      <c r="I113" s="268">
        <f t="shared" si="82"/>
        <v>26966806</v>
      </c>
      <c r="J113" s="268">
        <f t="shared" si="83"/>
        <v>2</v>
      </c>
      <c r="K113" s="269">
        <f t="shared" si="84"/>
        <v>0.93</v>
      </c>
      <c r="L113" s="270">
        <f t="shared" si="119"/>
        <v>1.01</v>
      </c>
      <c r="M113" s="271">
        <f t="shared" si="85"/>
        <v>21166819.673561409</v>
      </c>
      <c r="N113" s="271">
        <f t="shared" si="86"/>
        <v>23858387.72623127</v>
      </c>
      <c r="O113" s="271">
        <f t="shared" si="87"/>
        <v>25329920.875800002</v>
      </c>
      <c r="P113" s="271">
        <f t="shared" si="88"/>
        <v>26892214.970120206</v>
      </c>
      <c r="Q113" s="272">
        <f t="shared" si="89"/>
        <v>25329920.875800002</v>
      </c>
      <c r="R113" s="271">
        <f t="shared" si="89"/>
        <v>26892214.970120206</v>
      </c>
      <c r="S113" s="271">
        <f t="shared" si="90"/>
        <v>28550867.945666909</v>
      </c>
      <c r="T113" s="271"/>
      <c r="U113" s="271">
        <f t="shared" si="91"/>
        <v>1799179672.2527199</v>
      </c>
      <c r="V113" s="271">
        <f t="shared" si="92"/>
        <v>2027962956.7296579</v>
      </c>
      <c r="W113" s="271">
        <f t="shared" si="93"/>
        <v>2153043274.4430003</v>
      </c>
      <c r="X113" s="272">
        <f t="shared" si="94"/>
        <v>2285838272.4602175</v>
      </c>
      <c r="Y113" s="272">
        <f t="shared" si="95"/>
        <v>2153043274.4430003</v>
      </c>
      <c r="Z113" s="271">
        <f t="shared" si="96"/>
        <v>2285838272.4602175</v>
      </c>
      <c r="AA113" s="271">
        <f t="shared" si="97"/>
        <v>2426823775.3816872</v>
      </c>
      <c r="AB113" s="271"/>
      <c r="AC113" s="33" t="str">
        <f t="shared" si="98"/>
        <v>BERTAHAP</v>
      </c>
      <c r="AD113" s="273">
        <f t="shared" si="99"/>
        <v>0</v>
      </c>
      <c r="AE113" s="274">
        <v>2</v>
      </c>
      <c r="AF113" s="275"/>
      <c r="AG113" s="271" t="str">
        <f t="shared" si="120"/>
        <v>KR</v>
      </c>
      <c r="AH113" s="275">
        <v>1979098000</v>
      </c>
      <c r="AI113" s="275">
        <v>2230760000</v>
      </c>
      <c r="AJ113" s="275">
        <v>2368348000</v>
      </c>
      <c r="AK113" s="276">
        <v>2514423000</v>
      </c>
      <c r="AL113" s="276">
        <v>2368348000</v>
      </c>
      <c r="AM113" s="275">
        <v>2514423000</v>
      </c>
      <c r="AN113" s="275">
        <v>2669507000</v>
      </c>
      <c r="AO113" s="52">
        <v>2510448880</v>
      </c>
      <c r="AP113" s="43">
        <v>2665288380</v>
      </c>
      <c r="AQ113" s="63">
        <f t="shared" si="100"/>
        <v>2259403992</v>
      </c>
      <c r="AR113" s="63">
        <f t="shared" si="112"/>
        <v>37656733.200000003</v>
      </c>
      <c r="AS113" s="351">
        <f t="shared" si="113"/>
        <v>47145431.25</v>
      </c>
      <c r="AT113" s="141">
        <f t="shared" si="101"/>
        <v>26652883.800000001</v>
      </c>
      <c r="AU113" s="5">
        <f t="shared" si="102"/>
        <v>37656733.200000003</v>
      </c>
      <c r="AV113" s="5">
        <f t="shared" si="114"/>
        <v>59208700</v>
      </c>
      <c r="AX113" s="2"/>
      <c r="AY113" s="2"/>
      <c r="BT113" s="56">
        <f t="shared" si="103"/>
        <v>-1481825.989699997</v>
      </c>
      <c r="BV113" s="126"/>
      <c r="BW113" s="122"/>
      <c r="BX113" s="122" t="str">
        <f t="shared" si="121"/>
        <v>1BR-16</v>
      </c>
      <c r="BY113" s="123">
        <f t="shared" si="122"/>
        <v>16</v>
      </c>
      <c r="BZ113" s="124">
        <f t="shared" si="123"/>
        <v>71</v>
      </c>
      <c r="CA113" s="124">
        <f t="shared" si="123"/>
        <v>63</v>
      </c>
      <c r="CB113" s="125">
        <f t="shared" si="124"/>
        <v>25580712.171600003</v>
      </c>
      <c r="CC113" s="125">
        <f t="shared" si="125"/>
        <v>1481384000</v>
      </c>
      <c r="CD113" s="125">
        <f t="shared" si="125"/>
        <v>1669757000</v>
      </c>
      <c r="CE113" s="125">
        <f t="shared" si="125"/>
        <v>1772744000</v>
      </c>
      <c r="CF113" s="125">
        <f t="shared" si="125"/>
        <v>1882083000</v>
      </c>
      <c r="CG113" s="125">
        <f t="shared" si="126"/>
        <v>1998166000</v>
      </c>
      <c r="CT113" s="63">
        <f t="shared" si="110"/>
        <v>2398759542</v>
      </c>
      <c r="CU113" s="44">
        <f t="shared" si="115"/>
        <v>26652883.800000001</v>
      </c>
      <c r="CX113" s="56">
        <f t="shared" si="116"/>
        <v>2131513200</v>
      </c>
      <c r="CY113" s="44">
        <f t="shared" si="117"/>
        <v>35525220</v>
      </c>
      <c r="CZ113" s="49">
        <f t="shared" si="118"/>
        <v>59208700</v>
      </c>
    </row>
    <row r="114" spans="1:104">
      <c r="A114" s="3">
        <f t="shared" si="111"/>
        <v>75</v>
      </c>
      <c r="B114" s="263">
        <v>7</v>
      </c>
      <c r="C114" s="264" t="s">
        <v>152</v>
      </c>
      <c r="D114" s="299">
        <v>20</v>
      </c>
      <c r="E114" s="266"/>
      <c r="F114" s="41" t="s">
        <v>70</v>
      </c>
      <c r="G114" s="267">
        <f t="shared" si="80"/>
        <v>60</v>
      </c>
      <c r="H114" s="267">
        <f t="shared" si="81"/>
        <v>51</v>
      </c>
      <c r="I114" s="268">
        <f t="shared" si="82"/>
        <v>26966806</v>
      </c>
      <c r="J114" s="268">
        <f t="shared" si="83"/>
        <v>2</v>
      </c>
      <c r="K114" s="269">
        <f t="shared" si="84"/>
        <v>0.93</v>
      </c>
      <c r="L114" s="270">
        <f t="shared" si="119"/>
        <v>1.01</v>
      </c>
      <c r="M114" s="271">
        <f t="shared" si="85"/>
        <v>21166819.673561409</v>
      </c>
      <c r="N114" s="271">
        <f t="shared" si="86"/>
        <v>23858387.72623127</v>
      </c>
      <c r="O114" s="271">
        <f t="shared" si="87"/>
        <v>25329920.875800002</v>
      </c>
      <c r="P114" s="271">
        <f t="shared" si="88"/>
        <v>26892214.970120206</v>
      </c>
      <c r="Q114" s="272">
        <f t="shared" si="89"/>
        <v>25329920.875800002</v>
      </c>
      <c r="R114" s="271">
        <f t="shared" si="89"/>
        <v>26892214.970120206</v>
      </c>
      <c r="S114" s="271">
        <f t="shared" si="90"/>
        <v>28550867.945666909</v>
      </c>
      <c r="T114" s="271"/>
      <c r="U114" s="271">
        <f t="shared" si="91"/>
        <v>1079507803.3516319</v>
      </c>
      <c r="V114" s="271">
        <f t="shared" si="92"/>
        <v>1216777774.0377948</v>
      </c>
      <c r="W114" s="271">
        <f t="shared" si="93"/>
        <v>1291825964.6658001</v>
      </c>
      <c r="X114" s="272">
        <f t="shared" si="94"/>
        <v>1371502963.4761305</v>
      </c>
      <c r="Y114" s="272">
        <f t="shared" si="95"/>
        <v>1291825964.6658001</v>
      </c>
      <c r="Z114" s="271">
        <f t="shared" si="96"/>
        <v>1371502963.4761305</v>
      </c>
      <c r="AA114" s="271">
        <f t="shared" si="97"/>
        <v>1456094265.2290125</v>
      </c>
      <c r="AB114" s="271"/>
      <c r="AC114" s="33" t="str">
        <f t="shared" si="98"/>
        <v>BERTAHAP</v>
      </c>
      <c r="AD114" s="273">
        <f t="shared" si="99"/>
        <v>0</v>
      </c>
      <c r="AE114" s="274">
        <v>2</v>
      </c>
      <c r="AF114" s="275"/>
      <c r="AG114" s="271" t="str">
        <f t="shared" si="120"/>
        <v>KR</v>
      </c>
      <c r="AH114" s="275">
        <v>1187459000</v>
      </c>
      <c r="AI114" s="275">
        <v>1338456000</v>
      </c>
      <c r="AJ114" s="275">
        <v>1421009000</v>
      </c>
      <c r="AK114" s="276">
        <v>1508654000</v>
      </c>
      <c r="AL114" s="276">
        <v>1421009000</v>
      </c>
      <c r="AM114" s="275">
        <v>1508654000</v>
      </c>
      <c r="AN114" s="275">
        <v>1601704000</v>
      </c>
      <c r="AO114" s="52">
        <v>1506269540</v>
      </c>
      <c r="AP114" s="43">
        <v>1599173240</v>
      </c>
      <c r="AQ114" s="63">
        <f t="shared" si="100"/>
        <v>1355642586</v>
      </c>
      <c r="AR114" s="63">
        <f t="shared" si="112"/>
        <v>22594043.099999998</v>
      </c>
      <c r="AS114" s="351">
        <f t="shared" si="113"/>
        <v>28287262.5</v>
      </c>
      <c r="AT114" s="141">
        <f t="shared" si="101"/>
        <v>15991732.399999999</v>
      </c>
      <c r="AU114" s="5">
        <f t="shared" si="102"/>
        <v>22594043.099999998</v>
      </c>
      <c r="AV114" s="5">
        <f t="shared" si="114"/>
        <v>35525225</v>
      </c>
      <c r="AX114" s="2"/>
      <c r="AY114" s="2"/>
      <c r="BT114" s="56">
        <f t="shared" si="103"/>
        <v>-1481825.989699997</v>
      </c>
      <c r="BV114" s="126"/>
      <c r="BW114" s="122"/>
      <c r="BX114" s="122" t="str">
        <f t="shared" si="121"/>
        <v>2BR-18</v>
      </c>
      <c r="BY114" s="123">
        <f t="shared" si="122"/>
        <v>18</v>
      </c>
      <c r="BZ114" s="124">
        <f t="shared" si="123"/>
        <v>97</v>
      </c>
      <c r="CA114" s="124">
        <f t="shared" si="123"/>
        <v>85</v>
      </c>
      <c r="CB114" s="125">
        <f t="shared" si="124"/>
        <v>25580712.171600003</v>
      </c>
      <c r="CC114" s="125">
        <f t="shared" si="125"/>
        <v>1998693000</v>
      </c>
      <c r="CD114" s="125">
        <f t="shared" si="125"/>
        <v>2252846000</v>
      </c>
      <c r="CE114" s="125">
        <f t="shared" si="125"/>
        <v>2391797000</v>
      </c>
      <c r="CF114" s="125">
        <f t="shared" si="125"/>
        <v>2539318000</v>
      </c>
      <c r="CG114" s="125">
        <f t="shared" si="126"/>
        <v>2695937000</v>
      </c>
      <c r="CT114" s="63">
        <f t="shared" si="110"/>
        <v>1439255916</v>
      </c>
      <c r="CU114" s="44">
        <f t="shared" si="115"/>
        <v>15991732.399999999</v>
      </c>
      <c r="CX114" s="56">
        <f t="shared" si="116"/>
        <v>1278908100</v>
      </c>
      <c r="CY114" s="44">
        <f t="shared" si="117"/>
        <v>21315135</v>
      </c>
      <c r="CZ114" s="49">
        <f t="shared" si="118"/>
        <v>35525225</v>
      </c>
    </row>
    <row r="115" spans="1:104">
      <c r="A115" s="3">
        <f t="shared" si="111"/>
        <v>76</v>
      </c>
      <c r="B115" s="263">
        <v>8</v>
      </c>
      <c r="C115" s="264" t="s">
        <v>152</v>
      </c>
      <c r="D115" s="299">
        <v>22</v>
      </c>
      <c r="E115" s="266"/>
      <c r="F115" s="41" t="s">
        <v>89</v>
      </c>
      <c r="G115" s="267">
        <f t="shared" si="80"/>
        <v>81</v>
      </c>
      <c r="H115" s="267">
        <f t="shared" si="81"/>
        <v>70</v>
      </c>
      <c r="I115" s="268">
        <f t="shared" si="82"/>
        <v>26966806</v>
      </c>
      <c r="J115" s="268">
        <f t="shared" si="83"/>
        <v>4</v>
      </c>
      <c r="K115" s="269">
        <f t="shared" si="84"/>
        <v>0.97</v>
      </c>
      <c r="L115" s="270">
        <f t="shared" si="119"/>
        <v>1.01</v>
      </c>
      <c r="M115" s="271">
        <f t="shared" si="85"/>
        <v>22077220.519736089</v>
      </c>
      <c r="N115" s="271">
        <f t="shared" si="86"/>
        <v>24884554.94026272</v>
      </c>
      <c r="O115" s="271">
        <f t="shared" si="87"/>
        <v>26419379.838199999</v>
      </c>
      <c r="P115" s="271">
        <f t="shared" si="88"/>
        <v>28048869.3774372</v>
      </c>
      <c r="Q115" s="272">
        <f t="shared" si="89"/>
        <v>26419379.838199999</v>
      </c>
      <c r="R115" s="271">
        <f t="shared" si="89"/>
        <v>28048869.3774372</v>
      </c>
      <c r="S115" s="271">
        <f t="shared" si="90"/>
        <v>29778862.265910644</v>
      </c>
      <c r="T115" s="271"/>
      <c r="U115" s="271">
        <f t="shared" si="91"/>
        <v>1545405436.3815262</v>
      </c>
      <c r="V115" s="271">
        <f t="shared" si="92"/>
        <v>1741918845.8183904</v>
      </c>
      <c r="W115" s="271">
        <f t="shared" si="93"/>
        <v>1849356588.674</v>
      </c>
      <c r="X115" s="272">
        <f t="shared" si="94"/>
        <v>1963420856.420604</v>
      </c>
      <c r="Y115" s="272">
        <f t="shared" si="95"/>
        <v>1849356588.674</v>
      </c>
      <c r="Z115" s="271">
        <f t="shared" si="96"/>
        <v>1963420856.420604</v>
      </c>
      <c r="AA115" s="271">
        <f t="shared" si="97"/>
        <v>2084520358.613745</v>
      </c>
      <c r="AB115" s="271"/>
      <c r="AC115" s="33" t="str">
        <f t="shared" si="98"/>
        <v>BERTAHAP</v>
      </c>
      <c r="AD115" s="273">
        <f t="shared" si="99"/>
        <v>0</v>
      </c>
      <c r="AE115" s="274">
        <v>2</v>
      </c>
      <c r="AF115" s="275"/>
      <c r="AG115" s="271" t="str">
        <f t="shared" si="120"/>
        <v>KR</v>
      </c>
      <c r="AH115" s="275">
        <v>1699946000</v>
      </c>
      <c r="AI115" s="275">
        <v>1916111000</v>
      </c>
      <c r="AJ115" s="275">
        <v>2034293000</v>
      </c>
      <c r="AK115" s="276">
        <v>2159763000</v>
      </c>
      <c r="AL115" s="276">
        <v>2034293000</v>
      </c>
      <c r="AM115" s="275">
        <v>2159763000</v>
      </c>
      <c r="AN115" s="275">
        <v>2292973000</v>
      </c>
      <c r="AO115" s="52">
        <v>2156350580</v>
      </c>
      <c r="AP115" s="43">
        <v>2289348780</v>
      </c>
      <c r="AQ115" s="63">
        <f t="shared" si="100"/>
        <v>1940715522</v>
      </c>
      <c r="AR115" s="63">
        <f t="shared" si="112"/>
        <v>32345258.700000003</v>
      </c>
      <c r="AS115" s="351">
        <f t="shared" si="113"/>
        <v>40495556.25</v>
      </c>
      <c r="AT115" s="141">
        <f t="shared" si="101"/>
        <v>22893487.800000001</v>
      </c>
      <c r="AU115" s="5">
        <f t="shared" si="102"/>
        <v>32345258.700000003</v>
      </c>
      <c r="AV115" s="5">
        <f t="shared" si="114"/>
        <v>50857325</v>
      </c>
      <c r="AX115" s="2"/>
      <c r="AY115" s="2"/>
      <c r="BT115" s="56">
        <f t="shared" si="103"/>
        <v>-392367.02730000019</v>
      </c>
      <c r="BV115" s="126"/>
      <c r="BW115" s="122"/>
      <c r="BX115" s="122" t="str">
        <f t="shared" si="121"/>
        <v>1BR-20</v>
      </c>
      <c r="BY115" s="123">
        <f t="shared" si="122"/>
        <v>20</v>
      </c>
      <c r="BZ115" s="124">
        <f t="shared" si="123"/>
        <v>60</v>
      </c>
      <c r="CA115" s="124">
        <f t="shared" si="123"/>
        <v>51</v>
      </c>
      <c r="CB115" s="125">
        <f t="shared" si="124"/>
        <v>25580712.171600003</v>
      </c>
      <c r="CC115" s="125">
        <f t="shared" si="125"/>
        <v>1199216000</v>
      </c>
      <c r="CD115" s="125">
        <f t="shared" si="125"/>
        <v>1351708000</v>
      </c>
      <c r="CE115" s="125">
        <f t="shared" si="125"/>
        <v>1435078000</v>
      </c>
      <c r="CF115" s="125">
        <f t="shared" si="125"/>
        <v>1523591000</v>
      </c>
      <c r="CG115" s="125">
        <f t="shared" si="126"/>
        <v>1617563000</v>
      </c>
      <c r="CT115" s="63">
        <f t="shared" si="110"/>
        <v>2060413902</v>
      </c>
      <c r="CU115" s="44">
        <f t="shared" si="115"/>
        <v>22893487.800000001</v>
      </c>
      <c r="CX115" s="56">
        <f t="shared" si="116"/>
        <v>1830863700</v>
      </c>
      <c r="CY115" s="44">
        <f t="shared" si="117"/>
        <v>30514395</v>
      </c>
      <c r="CZ115" s="49">
        <f t="shared" si="118"/>
        <v>50857325</v>
      </c>
    </row>
    <row r="116" spans="1:104">
      <c r="A116" s="3">
        <f t="shared" si="111"/>
        <v>77</v>
      </c>
      <c r="B116" s="263">
        <v>1</v>
      </c>
      <c r="C116" s="264" t="s">
        <v>154</v>
      </c>
      <c r="D116" s="265" t="s">
        <v>24</v>
      </c>
      <c r="E116" s="266"/>
      <c r="F116" s="41" t="s">
        <v>39</v>
      </c>
      <c r="G116" s="267">
        <f t="shared" si="80"/>
        <v>113</v>
      </c>
      <c r="H116" s="267">
        <f t="shared" si="81"/>
        <v>101</v>
      </c>
      <c r="I116" s="268">
        <f t="shared" si="82"/>
        <v>26966806</v>
      </c>
      <c r="J116" s="268">
        <f t="shared" si="83"/>
        <v>6</v>
      </c>
      <c r="K116" s="269">
        <f t="shared" si="84"/>
        <v>0.95</v>
      </c>
      <c r="L116" s="319">
        <f t="shared" ref="L116:L123" si="127">SUMIF($AN$4:$AN$22,D116,$BH$4:$BH$22)</f>
        <v>1.02</v>
      </c>
      <c r="M116" s="271">
        <f t="shared" si="85"/>
        <v>21836099.50354626</v>
      </c>
      <c r="N116" s="271">
        <f t="shared" si="86"/>
        <v>24612773.029615775</v>
      </c>
      <c r="O116" s="271">
        <f t="shared" si="87"/>
        <v>26130835.013999999</v>
      </c>
      <c r="P116" s="271">
        <f t="shared" si="88"/>
        <v>27742527.739855718</v>
      </c>
      <c r="Q116" s="272">
        <f t="shared" si="89"/>
        <v>26130835.013999999</v>
      </c>
      <c r="R116" s="271">
        <f t="shared" si="89"/>
        <v>27742527.739855718</v>
      </c>
      <c r="S116" s="271">
        <f t="shared" si="90"/>
        <v>29453626.146440148</v>
      </c>
      <c r="T116" s="271"/>
      <c r="U116" s="271">
        <f t="shared" si="91"/>
        <v>2205446049.8581724</v>
      </c>
      <c r="V116" s="271">
        <f t="shared" si="92"/>
        <v>2485890075.9911933</v>
      </c>
      <c r="W116" s="271">
        <f t="shared" si="93"/>
        <v>2639214336.414</v>
      </c>
      <c r="X116" s="272">
        <f t="shared" si="94"/>
        <v>2801995301.7254276</v>
      </c>
      <c r="Y116" s="272">
        <f t="shared" si="95"/>
        <v>2639214336.414</v>
      </c>
      <c r="Z116" s="271">
        <f t="shared" si="96"/>
        <v>2801995301.7254276</v>
      </c>
      <c r="AA116" s="271">
        <f t="shared" si="97"/>
        <v>2974816240.7904549</v>
      </c>
      <c r="AB116" s="271"/>
      <c r="AC116" s="33" t="str">
        <f t="shared" si="98"/>
        <v>BERTAHAP</v>
      </c>
      <c r="AD116" s="273">
        <f t="shared" si="99"/>
        <v>0</v>
      </c>
      <c r="AE116" s="274">
        <v>2</v>
      </c>
      <c r="AF116" s="275"/>
      <c r="AG116" s="271" t="str">
        <f t="shared" si="120"/>
        <v>KR</v>
      </c>
      <c r="AH116" s="275">
        <v>2425991000</v>
      </c>
      <c r="AI116" s="275">
        <v>2734480000</v>
      </c>
      <c r="AJ116" s="275">
        <v>2903136000</v>
      </c>
      <c r="AK116" s="276">
        <v>3082195000</v>
      </c>
      <c r="AL116" s="276">
        <v>2903136000</v>
      </c>
      <c r="AM116" s="275">
        <v>3082195000</v>
      </c>
      <c r="AN116" s="275">
        <v>3272298000</v>
      </c>
      <c r="AO116" s="52">
        <v>3077324160</v>
      </c>
      <c r="AP116" s="43">
        <v>3267126700</v>
      </c>
      <c r="AQ116" s="63">
        <f t="shared" si="100"/>
        <v>2769591744</v>
      </c>
      <c r="AR116" s="63">
        <f t="shared" si="112"/>
        <v>46159862.400000006</v>
      </c>
      <c r="AS116" s="351">
        <f t="shared" si="113"/>
        <v>57791156.25</v>
      </c>
      <c r="AT116" s="141">
        <f t="shared" si="101"/>
        <v>32671267</v>
      </c>
      <c r="AU116" s="5">
        <f t="shared" si="102"/>
        <v>46159862.400000006</v>
      </c>
      <c r="AV116" s="5">
        <f t="shared" si="114"/>
        <v>72578400</v>
      </c>
      <c r="AX116" s="2"/>
      <c r="AY116" s="2"/>
      <c r="BT116" s="56">
        <f t="shared" si="103"/>
        <v>-680911.8515000008</v>
      </c>
      <c r="BV116" s="126">
        <v>21</v>
      </c>
      <c r="BW116" s="122" t="s">
        <v>156</v>
      </c>
      <c r="BX116" s="122" t="str">
        <f t="shared" ref="BX116:BX122" si="128">F206</f>
        <v>1BR-6</v>
      </c>
      <c r="BY116" s="123" t="str">
        <f t="shared" ref="BY116:BY122" si="129">D206</f>
        <v>06</v>
      </c>
      <c r="BZ116" s="124">
        <f t="shared" ref="BZ116:CA122" si="130">G206</f>
        <v>78</v>
      </c>
      <c r="CA116" s="124">
        <f t="shared" si="130"/>
        <v>66</v>
      </c>
      <c r="CB116" s="125">
        <f t="shared" ref="CB116:CB122" si="131">O206</f>
        <v>25580712.171600003</v>
      </c>
      <c r="CC116" s="125">
        <f t="shared" ref="CC116:CF122" si="132">AH206</f>
        <v>1551927000</v>
      </c>
      <c r="CD116" s="125">
        <f t="shared" si="132"/>
        <v>1749269000</v>
      </c>
      <c r="CE116" s="125">
        <f t="shared" si="132"/>
        <v>1857160000</v>
      </c>
      <c r="CF116" s="125">
        <f t="shared" si="132"/>
        <v>1971706000</v>
      </c>
      <c r="CG116" s="125">
        <f t="shared" ref="CG116:CG122" si="133">AN206</f>
        <v>2093316000</v>
      </c>
      <c r="CT116" s="63">
        <f t="shared" si="110"/>
        <v>2940414030</v>
      </c>
      <c r="CU116" s="44">
        <f t="shared" si="115"/>
        <v>32671267</v>
      </c>
      <c r="CX116" s="56">
        <f t="shared" si="116"/>
        <v>2612822400</v>
      </c>
      <c r="CY116" s="44">
        <f t="shared" si="117"/>
        <v>43547040</v>
      </c>
      <c r="CZ116" s="49">
        <f t="shared" si="118"/>
        <v>72578400</v>
      </c>
    </row>
    <row r="117" spans="1:104">
      <c r="A117" s="3">
        <f t="shared" si="111"/>
        <v>78</v>
      </c>
      <c r="B117" s="263">
        <v>2</v>
      </c>
      <c r="C117" s="264" t="s">
        <v>154</v>
      </c>
      <c r="D117" s="265" t="s">
        <v>35</v>
      </c>
      <c r="E117" s="266"/>
      <c r="F117" s="41" t="s">
        <v>42</v>
      </c>
      <c r="G117" s="267">
        <f t="shared" si="80"/>
        <v>78</v>
      </c>
      <c r="H117" s="267">
        <f t="shared" si="81"/>
        <v>66</v>
      </c>
      <c r="I117" s="268">
        <f t="shared" si="82"/>
        <v>26966806</v>
      </c>
      <c r="J117" s="268">
        <f t="shared" si="83"/>
        <v>2</v>
      </c>
      <c r="K117" s="269">
        <f t="shared" si="84"/>
        <v>0.93</v>
      </c>
      <c r="L117" s="319">
        <f t="shared" si="127"/>
        <v>1.02</v>
      </c>
      <c r="M117" s="271">
        <f t="shared" si="85"/>
        <v>21376392.145576868</v>
      </c>
      <c r="N117" s="271">
        <f t="shared" si="86"/>
        <v>24094609.386887025</v>
      </c>
      <c r="O117" s="271">
        <f t="shared" si="87"/>
        <v>25580712.171600003</v>
      </c>
      <c r="P117" s="271">
        <f t="shared" si="88"/>
        <v>27158474.52427981</v>
      </c>
      <c r="Q117" s="272">
        <f t="shared" si="89"/>
        <v>25580712.171600003</v>
      </c>
      <c r="R117" s="271">
        <f t="shared" si="89"/>
        <v>27158474.52427981</v>
      </c>
      <c r="S117" s="271">
        <f t="shared" si="90"/>
        <v>28833549.806515098</v>
      </c>
      <c r="T117" s="271"/>
      <c r="U117" s="271">
        <f t="shared" si="91"/>
        <v>1410841881.6080732</v>
      </c>
      <c r="V117" s="271">
        <f t="shared" si="92"/>
        <v>1590244219.5345438</v>
      </c>
      <c r="W117" s="271">
        <f t="shared" si="93"/>
        <v>1688327003.3256001</v>
      </c>
      <c r="X117" s="272">
        <f t="shared" si="94"/>
        <v>1792459318.6024675</v>
      </c>
      <c r="Y117" s="272">
        <f t="shared" si="95"/>
        <v>1688327003.3256001</v>
      </c>
      <c r="Z117" s="271">
        <f t="shared" si="96"/>
        <v>1792459318.6024675</v>
      </c>
      <c r="AA117" s="271">
        <f t="shared" si="97"/>
        <v>1903014287.2299964</v>
      </c>
      <c r="AB117" s="271"/>
      <c r="AC117" s="33" t="str">
        <f t="shared" si="98"/>
        <v>BERTAHAP</v>
      </c>
      <c r="AD117" s="273">
        <f t="shared" si="99"/>
        <v>0</v>
      </c>
      <c r="AE117" s="274">
        <v>2</v>
      </c>
      <c r="AF117" s="275"/>
      <c r="AG117" s="271" t="e">
        <f>IF(AF117&gt;#REF!,"LB","KR")</f>
        <v>#REF!</v>
      </c>
      <c r="AH117" s="275">
        <v>1551927000</v>
      </c>
      <c r="AI117" s="275">
        <v>1749269000</v>
      </c>
      <c r="AJ117" s="275">
        <v>1857160000</v>
      </c>
      <c r="AK117" s="276">
        <v>1971706000</v>
      </c>
      <c r="AL117" s="276">
        <v>1857160000</v>
      </c>
      <c r="AM117" s="275">
        <v>1971706000</v>
      </c>
      <c r="AN117" s="275">
        <v>2093316000</v>
      </c>
      <c r="AO117" s="52">
        <v>1968589600</v>
      </c>
      <c r="AP117" s="43">
        <v>2090008360</v>
      </c>
      <c r="AQ117" s="63">
        <f t="shared" si="100"/>
        <v>1771730640</v>
      </c>
      <c r="AR117" s="63">
        <f t="shared" si="112"/>
        <v>29528844</v>
      </c>
      <c r="AS117" s="351">
        <f t="shared" si="113"/>
        <v>36969487.5</v>
      </c>
      <c r="AT117" s="141">
        <f t="shared" si="101"/>
        <v>20900083.600000001</v>
      </c>
      <c r="AU117" s="5">
        <f t="shared" si="102"/>
        <v>29528844</v>
      </c>
      <c r="AV117" s="5">
        <f t="shared" si="114"/>
        <v>46429000</v>
      </c>
      <c r="AX117" s="2"/>
      <c r="AY117" s="2"/>
      <c r="BT117" s="56">
        <f t="shared" si="103"/>
        <v>-1231034.6938999966</v>
      </c>
      <c r="BV117" s="126"/>
      <c r="BW117" s="131"/>
      <c r="BX117" s="122" t="str">
        <f t="shared" si="128"/>
        <v>1BR-8</v>
      </c>
      <c r="BY117" s="123" t="str">
        <f t="shared" si="129"/>
        <v>08</v>
      </c>
      <c r="BZ117" s="124">
        <f t="shared" si="130"/>
        <v>60</v>
      </c>
      <c r="CA117" s="124">
        <f t="shared" si="130"/>
        <v>52</v>
      </c>
      <c r="CB117" s="125">
        <f t="shared" si="131"/>
        <v>25580712.171600003</v>
      </c>
      <c r="CC117" s="125">
        <f t="shared" si="132"/>
        <v>1222730000</v>
      </c>
      <c r="CD117" s="125">
        <f t="shared" si="132"/>
        <v>1378212000</v>
      </c>
      <c r="CE117" s="125">
        <f t="shared" si="132"/>
        <v>1463217000</v>
      </c>
      <c r="CF117" s="125">
        <f t="shared" si="132"/>
        <v>1553465000</v>
      </c>
      <c r="CG117" s="125">
        <f t="shared" si="133"/>
        <v>1649280000</v>
      </c>
      <c r="CH117" s="2">
        <v>14</v>
      </c>
      <c r="CT117" s="63">
        <f t="shared" si="110"/>
        <v>1881007524</v>
      </c>
      <c r="CU117" s="44">
        <f t="shared" si="115"/>
        <v>20900083.600000001</v>
      </c>
      <c r="CX117" s="56">
        <f t="shared" si="116"/>
        <v>1671444000</v>
      </c>
      <c r="CY117" s="44">
        <f t="shared" si="117"/>
        <v>27857400</v>
      </c>
      <c r="CZ117" s="49">
        <f t="shared" si="118"/>
        <v>46429000</v>
      </c>
    </row>
    <row r="118" spans="1:104">
      <c r="A118" s="3">
        <f t="shared" si="111"/>
        <v>79</v>
      </c>
      <c r="B118" s="263">
        <v>3</v>
      </c>
      <c r="C118" s="264" t="s">
        <v>154</v>
      </c>
      <c r="D118" s="265">
        <v>10</v>
      </c>
      <c r="E118" s="266"/>
      <c r="F118" s="41" t="s">
        <v>48</v>
      </c>
      <c r="G118" s="267">
        <f t="shared" si="80"/>
        <v>74</v>
      </c>
      <c r="H118" s="267">
        <f t="shared" si="81"/>
        <v>63</v>
      </c>
      <c r="I118" s="268">
        <f t="shared" si="82"/>
        <v>26966806</v>
      </c>
      <c r="J118" s="268">
        <f t="shared" si="83"/>
        <v>2</v>
      </c>
      <c r="K118" s="269">
        <f t="shared" si="84"/>
        <v>0.93</v>
      </c>
      <c r="L118" s="319">
        <f t="shared" si="127"/>
        <v>1.02</v>
      </c>
      <c r="M118" s="271">
        <f t="shared" si="85"/>
        <v>21376392.145576868</v>
      </c>
      <c r="N118" s="271">
        <f t="shared" si="86"/>
        <v>24094609.386887025</v>
      </c>
      <c r="O118" s="271">
        <f t="shared" si="87"/>
        <v>25580712.171600003</v>
      </c>
      <c r="P118" s="271">
        <f t="shared" si="88"/>
        <v>27158474.52427981</v>
      </c>
      <c r="Q118" s="272">
        <f t="shared" si="89"/>
        <v>25580712.171600003</v>
      </c>
      <c r="R118" s="271">
        <f t="shared" si="89"/>
        <v>27158474.52427981</v>
      </c>
      <c r="S118" s="271">
        <f t="shared" si="90"/>
        <v>28833549.806515098</v>
      </c>
      <c r="T118" s="271"/>
      <c r="U118" s="271">
        <f t="shared" si="91"/>
        <v>1346712705.1713426</v>
      </c>
      <c r="V118" s="271">
        <f t="shared" si="92"/>
        <v>1517960391.3738825</v>
      </c>
      <c r="W118" s="271">
        <f t="shared" si="93"/>
        <v>1611584866.8108001</v>
      </c>
      <c r="X118" s="272">
        <f t="shared" si="94"/>
        <v>1710983895.029628</v>
      </c>
      <c r="Y118" s="272">
        <f t="shared" si="95"/>
        <v>1611584866.8108001</v>
      </c>
      <c r="Z118" s="271">
        <f t="shared" si="96"/>
        <v>1710983895.029628</v>
      </c>
      <c r="AA118" s="271">
        <f t="shared" si="97"/>
        <v>1816513637.810451</v>
      </c>
      <c r="AB118" s="271"/>
      <c r="AC118" s="33" t="str">
        <f t="shared" si="98"/>
        <v>BERTAHAP</v>
      </c>
      <c r="AD118" s="273">
        <f t="shared" si="99"/>
        <v>0</v>
      </c>
      <c r="AE118" s="274">
        <v>2</v>
      </c>
      <c r="AF118" s="275"/>
      <c r="AG118" s="271" t="str">
        <f t="shared" ref="AG118:AG137" si="134">IF(AF118&gt;$AZ$42,"LB","KR")</f>
        <v>KR</v>
      </c>
      <c r="AH118" s="275">
        <v>1481384000</v>
      </c>
      <c r="AI118" s="275">
        <v>1669757000</v>
      </c>
      <c r="AJ118" s="275">
        <v>1772744000</v>
      </c>
      <c r="AK118" s="276">
        <v>1882083000</v>
      </c>
      <c r="AL118" s="276">
        <v>1772744000</v>
      </c>
      <c r="AM118" s="275">
        <v>1882083000</v>
      </c>
      <c r="AN118" s="275">
        <v>1998166000</v>
      </c>
      <c r="AO118" s="52">
        <v>1879108640</v>
      </c>
      <c r="AP118" s="43">
        <v>1995007980</v>
      </c>
      <c r="AQ118" s="63">
        <f t="shared" si="100"/>
        <v>1691197776</v>
      </c>
      <c r="AR118" s="63">
        <f t="shared" si="112"/>
        <v>28186629.600000005</v>
      </c>
      <c r="AS118" s="351">
        <f t="shared" si="113"/>
        <v>35289056.25</v>
      </c>
      <c r="AT118" s="141">
        <f t="shared" si="101"/>
        <v>19950079.800000001</v>
      </c>
      <c r="AU118" s="5">
        <f t="shared" si="102"/>
        <v>28186629.600000005</v>
      </c>
      <c r="AV118" s="5">
        <f t="shared" si="114"/>
        <v>44318600</v>
      </c>
      <c r="AX118" s="2"/>
      <c r="AY118" s="2"/>
      <c r="BT118" s="56">
        <f t="shared" si="103"/>
        <v>-1231034.6938999966</v>
      </c>
      <c r="BV118" s="126"/>
      <c r="BW118" s="122"/>
      <c r="BX118" s="122" t="str">
        <f t="shared" si="128"/>
        <v>1BR-10</v>
      </c>
      <c r="BY118" s="123">
        <f t="shared" si="129"/>
        <v>10</v>
      </c>
      <c r="BZ118" s="124">
        <f t="shared" si="130"/>
        <v>74</v>
      </c>
      <c r="CA118" s="124">
        <f t="shared" si="130"/>
        <v>63</v>
      </c>
      <c r="CB118" s="125">
        <f t="shared" si="131"/>
        <v>25580712.171600003</v>
      </c>
      <c r="CC118" s="125">
        <f t="shared" si="132"/>
        <v>1481384000</v>
      </c>
      <c r="CD118" s="125">
        <f t="shared" si="132"/>
        <v>1669757000</v>
      </c>
      <c r="CE118" s="125">
        <f t="shared" si="132"/>
        <v>1772744000</v>
      </c>
      <c r="CF118" s="125">
        <f t="shared" si="132"/>
        <v>1882083000</v>
      </c>
      <c r="CG118" s="125">
        <f t="shared" si="133"/>
        <v>1998166000</v>
      </c>
      <c r="CT118" s="63">
        <f t="shared" si="110"/>
        <v>1795507182</v>
      </c>
      <c r="CU118" s="44">
        <f t="shared" si="115"/>
        <v>19950079.800000001</v>
      </c>
      <c r="CX118" s="56">
        <f t="shared" si="116"/>
        <v>1595469600</v>
      </c>
      <c r="CY118" s="44">
        <f t="shared" si="117"/>
        <v>26591160</v>
      </c>
      <c r="CZ118" s="49">
        <f t="shared" si="118"/>
        <v>44318600</v>
      </c>
    </row>
    <row r="119" spans="1:104">
      <c r="A119" s="3">
        <f t="shared" si="111"/>
        <v>80</v>
      </c>
      <c r="B119" s="263">
        <v>4</v>
      </c>
      <c r="C119" s="264" t="s">
        <v>154</v>
      </c>
      <c r="D119" s="299">
        <v>12</v>
      </c>
      <c r="E119" s="266"/>
      <c r="F119" s="41" t="s">
        <v>50</v>
      </c>
      <c r="G119" s="267">
        <f t="shared" si="80"/>
        <v>67</v>
      </c>
      <c r="H119" s="267">
        <f t="shared" si="81"/>
        <v>57</v>
      </c>
      <c r="I119" s="268">
        <f t="shared" si="82"/>
        <v>26966806</v>
      </c>
      <c r="J119" s="268">
        <f t="shared" si="83"/>
        <v>2</v>
      </c>
      <c r="K119" s="269">
        <f t="shared" si="84"/>
        <v>0.93</v>
      </c>
      <c r="L119" s="319">
        <f t="shared" si="127"/>
        <v>1.02</v>
      </c>
      <c r="M119" s="271">
        <f t="shared" si="85"/>
        <v>21376392.145576868</v>
      </c>
      <c r="N119" s="271">
        <f t="shared" si="86"/>
        <v>24094609.386887025</v>
      </c>
      <c r="O119" s="271">
        <f t="shared" si="87"/>
        <v>25580712.171600003</v>
      </c>
      <c r="P119" s="271">
        <f t="shared" si="88"/>
        <v>27158474.52427981</v>
      </c>
      <c r="Q119" s="272">
        <f t="shared" si="89"/>
        <v>25580712.171600003</v>
      </c>
      <c r="R119" s="271">
        <f t="shared" si="89"/>
        <v>27158474.52427981</v>
      </c>
      <c r="S119" s="271">
        <f t="shared" si="90"/>
        <v>28833549.806515098</v>
      </c>
      <c r="T119" s="271"/>
      <c r="U119" s="271">
        <f t="shared" si="91"/>
        <v>1218454352.2978816</v>
      </c>
      <c r="V119" s="271">
        <f t="shared" si="92"/>
        <v>1373392735.0525603</v>
      </c>
      <c r="W119" s="271">
        <f t="shared" si="93"/>
        <v>1458100593.7812002</v>
      </c>
      <c r="X119" s="272">
        <f t="shared" si="94"/>
        <v>1548033047.8839493</v>
      </c>
      <c r="Y119" s="272">
        <f t="shared" si="95"/>
        <v>1458100593.7812002</v>
      </c>
      <c r="Z119" s="271">
        <f t="shared" si="96"/>
        <v>1548033047.8839493</v>
      </c>
      <c r="AA119" s="271">
        <f t="shared" si="97"/>
        <v>1643512338.9713607</v>
      </c>
      <c r="AB119" s="271"/>
      <c r="AC119" s="33" t="str">
        <f t="shared" si="98"/>
        <v>BERTAHAP</v>
      </c>
      <c r="AD119" s="273">
        <f t="shared" si="99"/>
        <v>0</v>
      </c>
      <c r="AE119" s="274">
        <v>2</v>
      </c>
      <c r="AF119" s="275"/>
      <c r="AG119" s="271" t="str">
        <f t="shared" si="134"/>
        <v>KR</v>
      </c>
      <c r="AH119" s="275">
        <v>1340300000</v>
      </c>
      <c r="AI119" s="275">
        <v>1510733000</v>
      </c>
      <c r="AJ119" s="275">
        <v>1603911000</v>
      </c>
      <c r="AK119" s="276">
        <v>1702837000</v>
      </c>
      <c r="AL119" s="276">
        <v>1603911000</v>
      </c>
      <c r="AM119" s="275">
        <v>1702837000</v>
      </c>
      <c r="AN119" s="275">
        <v>1807864000</v>
      </c>
      <c r="AO119" s="52">
        <v>1700145660</v>
      </c>
      <c r="AP119" s="43">
        <v>1805007220</v>
      </c>
      <c r="AQ119" s="63">
        <f t="shared" si="100"/>
        <v>1530131094</v>
      </c>
      <c r="AR119" s="63">
        <f t="shared" si="112"/>
        <v>25502184.900000002</v>
      </c>
      <c r="AS119" s="351">
        <f t="shared" si="113"/>
        <v>31928193.75</v>
      </c>
      <c r="AT119" s="141">
        <f t="shared" si="101"/>
        <v>18050072.200000003</v>
      </c>
      <c r="AU119" s="5">
        <f t="shared" si="102"/>
        <v>25502184.900000002</v>
      </c>
      <c r="AV119" s="5">
        <f t="shared" si="114"/>
        <v>40097775</v>
      </c>
      <c r="AX119" s="2"/>
      <c r="AY119" s="2"/>
      <c r="BT119" s="56">
        <f t="shared" si="103"/>
        <v>-1231034.6938999966</v>
      </c>
      <c r="BV119" s="126"/>
      <c r="BW119" s="122"/>
      <c r="BX119" s="122" t="str">
        <f t="shared" si="128"/>
        <v>1BR-12</v>
      </c>
      <c r="BY119" s="123">
        <f t="shared" si="129"/>
        <v>12</v>
      </c>
      <c r="BZ119" s="124">
        <f t="shared" si="130"/>
        <v>67</v>
      </c>
      <c r="CA119" s="124">
        <f t="shared" si="130"/>
        <v>57</v>
      </c>
      <c r="CB119" s="125">
        <f t="shared" si="131"/>
        <v>25580712.171600003</v>
      </c>
      <c r="CC119" s="125">
        <f t="shared" si="132"/>
        <v>1340300000</v>
      </c>
      <c r="CD119" s="125">
        <f t="shared" si="132"/>
        <v>1510733000</v>
      </c>
      <c r="CE119" s="125">
        <f t="shared" si="132"/>
        <v>1603911000</v>
      </c>
      <c r="CF119" s="125">
        <f t="shared" si="132"/>
        <v>1702837000</v>
      </c>
      <c r="CG119" s="125">
        <f t="shared" si="133"/>
        <v>1807864000</v>
      </c>
      <c r="CT119" s="63">
        <f t="shared" si="110"/>
        <v>1624506498</v>
      </c>
      <c r="CU119" s="44">
        <f t="shared" si="115"/>
        <v>18050072.200000003</v>
      </c>
      <c r="CX119" s="56">
        <f t="shared" si="116"/>
        <v>1443519900</v>
      </c>
      <c r="CY119" s="44">
        <f t="shared" si="117"/>
        <v>24058665</v>
      </c>
      <c r="CZ119" s="49">
        <f t="shared" si="118"/>
        <v>40097775</v>
      </c>
    </row>
    <row r="120" spans="1:104">
      <c r="A120" s="3">
        <f t="shared" si="111"/>
        <v>81</v>
      </c>
      <c r="B120" s="263">
        <v>5</v>
      </c>
      <c r="C120" s="264" t="s">
        <v>154</v>
      </c>
      <c r="D120" s="265">
        <v>16</v>
      </c>
      <c r="E120" s="266"/>
      <c r="F120" s="41" t="s">
        <v>52</v>
      </c>
      <c r="G120" s="267">
        <f t="shared" si="80"/>
        <v>71</v>
      </c>
      <c r="H120" s="267">
        <f t="shared" si="81"/>
        <v>63</v>
      </c>
      <c r="I120" s="268">
        <f t="shared" si="82"/>
        <v>26966806</v>
      </c>
      <c r="J120" s="268">
        <f t="shared" si="83"/>
        <v>2</v>
      </c>
      <c r="K120" s="269">
        <f t="shared" si="84"/>
        <v>0.93</v>
      </c>
      <c r="L120" s="319">
        <f t="shared" si="127"/>
        <v>1.02</v>
      </c>
      <c r="M120" s="271">
        <f t="shared" si="85"/>
        <v>21376392.145576868</v>
      </c>
      <c r="N120" s="271">
        <f t="shared" si="86"/>
        <v>24094609.386887025</v>
      </c>
      <c r="O120" s="271">
        <f t="shared" si="87"/>
        <v>25580712.171600003</v>
      </c>
      <c r="P120" s="271">
        <f t="shared" si="88"/>
        <v>27158474.52427981</v>
      </c>
      <c r="Q120" s="272">
        <f t="shared" si="89"/>
        <v>25580712.171600003</v>
      </c>
      <c r="R120" s="271">
        <f t="shared" si="89"/>
        <v>27158474.52427981</v>
      </c>
      <c r="S120" s="271">
        <f t="shared" si="90"/>
        <v>28833549.806515098</v>
      </c>
      <c r="T120" s="271"/>
      <c r="U120" s="271">
        <f t="shared" si="91"/>
        <v>1346712705.1713426</v>
      </c>
      <c r="V120" s="271">
        <f t="shared" si="92"/>
        <v>1517960391.3738825</v>
      </c>
      <c r="W120" s="271">
        <f t="shared" si="93"/>
        <v>1611584866.8108001</v>
      </c>
      <c r="X120" s="272">
        <f t="shared" si="94"/>
        <v>1710983895.029628</v>
      </c>
      <c r="Y120" s="272">
        <f t="shared" si="95"/>
        <v>1611584866.8108001</v>
      </c>
      <c r="Z120" s="271">
        <f t="shared" si="96"/>
        <v>1710983895.029628</v>
      </c>
      <c r="AA120" s="271">
        <f t="shared" si="97"/>
        <v>1816513637.810451</v>
      </c>
      <c r="AB120" s="271"/>
      <c r="AC120" s="33" t="str">
        <f t="shared" si="98"/>
        <v>BERTAHAP</v>
      </c>
      <c r="AD120" s="273">
        <f t="shared" si="99"/>
        <v>0</v>
      </c>
      <c r="AE120" s="274">
        <v>2</v>
      </c>
      <c r="AF120" s="275"/>
      <c r="AG120" s="271" t="str">
        <f t="shared" si="134"/>
        <v>KR</v>
      </c>
      <c r="AH120" s="275">
        <v>1481384000</v>
      </c>
      <c r="AI120" s="275">
        <v>1669757000</v>
      </c>
      <c r="AJ120" s="275">
        <v>1772744000</v>
      </c>
      <c r="AK120" s="276">
        <v>1882083000</v>
      </c>
      <c r="AL120" s="276">
        <v>1772744000</v>
      </c>
      <c r="AM120" s="275">
        <v>1882083000</v>
      </c>
      <c r="AN120" s="275">
        <v>1998166000</v>
      </c>
      <c r="AO120" s="52">
        <v>1879108640</v>
      </c>
      <c r="AP120" s="43">
        <v>1995007980</v>
      </c>
      <c r="AQ120" s="63">
        <f t="shared" si="100"/>
        <v>1691197776</v>
      </c>
      <c r="AR120" s="63">
        <f t="shared" si="112"/>
        <v>28186629.600000005</v>
      </c>
      <c r="AS120" s="351">
        <f t="shared" si="113"/>
        <v>35289056.25</v>
      </c>
      <c r="AT120" s="141">
        <f t="shared" si="101"/>
        <v>19950079.800000001</v>
      </c>
      <c r="AU120" s="5">
        <f t="shared" si="102"/>
        <v>28186629.600000005</v>
      </c>
      <c r="AV120" s="5">
        <f t="shared" si="114"/>
        <v>44318600</v>
      </c>
      <c r="AX120" s="2"/>
      <c r="AY120" s="2"/>
      <c r="BT120" s="56">
        <f t="shared" si="103"/>
        <v>-1231034.6938999966</v>
      </c>
      <c r="BV120" s="126"/>
      <c r="BW120" s="122"/>
      <c r="BX120" s="122" t="str">
        <f t="shared" si="128"/>
        <v>1BR-16</v>
      </c>
      <c r="BY120" s="123">
        <f t="shared" si="129"/>
        <v>16</v>
      </c>
      <c r="BZ120" s="124">
        <f t="shared" si="130"/>
        <v>71</v>
      </c>
      <c r="CA120" s="124">
        <f t="shared" si="130"/>
        <v>63</v>
      </c>
      <c r="CB120" s="125">
        <f t="shared" si="131"/>
        <v>25580712.171600003</v>
      </c>
      <c r="CC120" s="125">
        <f t="shared" si="132"/>
        <v>1481384000</v>
      </c>
      <c r="CD120" s="125">
        <f t="shared" si="132"/>
        <v>1669757000</v>
      </c>
      <c r="CE120" s="125">
        <f t="shared" si="132"/>
        <v>1772744000</v>
      </c>
      <c r="CF120" s="125">
        <f t="shared" si="132"/>
        <v>1882083000</v>
      </c>
      <c r="CG120" s="125">
        <f t="shared" si="133"/>
        <v>1998166000</v>
      </c>
      <c r="CT120" s="63">
        <f t="shared" si="110"/>
        <v>1795507182</v>
      </c>
      <c r="CU120" s="44">
        <f t="shared" si="115"/>
        <v>19950079.800000001</v>
      </c>
      <c r="CX120" s="56">
        <f t="shared" si="116"/>
        <v>1595469600</v>
      </c>
      <c r="CY120" s="44">
        <f t="shared" si="117"/>
        <v>26591160</v>
      </c>
      <c r="CZ120" s="49">
        <f t="shared" si="118"/>
        <v>44318600</v>
      </c>
    </row>
    <row r="121" spans="1:104">
      <c r="A121" s="3">
        <f t="shared" si="111"/>
        <v>82</v>
      </c>
      <c r="B121" s="263">
        <v>6</v>
      </c>
      <c r="C121" s="264" t="s">
        <v>154</v>
      </c>
      <c r="D121" s="299">
        <v>18</v>
      </c>
      <c r="E121" s="266"/>
      <c r="F121" s="41" t="s">
        <v>54</v>
      </c>
      <c r="G121" s="267">
        <f t="shared" si="80"/>
        <v>97</v>
      </c>
      <c r="H121" s="267">
        <f t="shared" si="81"/>
        <v>85</v>
      </c>
      <c r="I121" s="268">
        <f t="shared" si="82"/>
        <v>26966806</v>
      </c>
      <c r="J121" s="268">
        <f t="shared" si="83"/>
        <v>2</v>
      </c>
      <c r="K121" s="269">
        <f t="shared" si="84"/>
        <v>0.93</v>
      </c>
      <c r="L121" s="319">
        <f t="shared" si="127"/>
        <v>1.02</v>
      </c>
      <c r="M121" s="271">
        <f t="shared" si="85"/>
        <v>21376392.145576868</v>
      </c>
      <c r="N121" s="271">
        <f t="shared" si="86"/>
        <v>24094609.386887025</v>
      </c>
      <c r="O121" s="271">
        <f t="shared" si="87"/>
        <v>25580712.171600003</v>
      </c>
      <c r="P121" s="271">
        <f t="shared" si="88"/>
        <v>27158474.52427981</v>
      </c>
      <c r="Q121" s="272">
        <f t="shared" si="89"/>
        <v>25580712.171600003</v>
      </c>
      <c r="R121" s="271">
        <f t="shared" si="89"/>
        <v>27158474.52427981</v>
      </c>
      <c r="S121" s="271">
        <f t="shared" si="90"/>
        <v>28833549.806515098</v>
      </c>
      <c r="T121" s="271"/>
      <c r="U121" s="271">
        <f t="shared" si="91"/>
        <v>1816993332.3740337</v>
      </c>
      <c r="V121" s="271">
        <f t="shared" si="92"/>
        <v>2048041797.8853972</v>
      </c>
      <c r="W121" s="271">
        <f t="shared" si="93"/>
        <v>2174360534.5860004</v>
      </c>
      <c r="X121" s="272">
        <f t="shared" si="94"/>
        <v>2308470334.5637841</v>
      </c>
      <c r="Y121" s="272">
        <f t="shared" si="95"/>
        <v>2174360534.5860004</v>
      </c>
      <c r="Z121" s="271">
        <f t="shared" si="96"/>
        <v>2308470334.5637841</v>
      </c>
      <c r="AA121" s="271">
        <f t="shared" si="97"/>
        <v>2450851733.5537834</v>
      </c>
      <c r="AB121" s="271"/>
      <c r="AC121" s="33" t="str">
        <f t="shared" si="98"/>
        <v>BERTAHAP</v>
      </c>
      <c r="AD121" s="273">
        <f t="shared" si="99"/>
        <v>0</v>
      </c>
      <c r="AE121" s="274">
        <v>2</v>
      </c>
      <c r="AF121" s="275"/>
      <c r="AG121" s="271" t="str">
        <f t="shared" si="134"/>
        <v>KR</v>
      </c>
      <c r="AH121" s="275">
        <v>1998693000</v>
      </c>
      <c r="AI121" s="275">
        <v>2252846000</v>
      </c>
      <c r="AJ121" s="275">
        <v>2391797000</v>
      </c>
      <c r="AK121" s="276">
        <v>2539318000</v>
      </c>
      <c r="AL121" s="276">
        <v>2391797000</v>
      </c>
      <c r="AM121" s="275">
        <v>2539318000</v>
      </c>
      <c r="AN121" s="275">
        <v>2695937000</v>
      </c>
      <c r="AO121" s="52">
        <v>2535304820</v>
      </c>
      <c r="AP121" s="43">
        <v>2691677080</v>
      </c>
      <c r="AQ121" s="63">
        <f t="shared" si="100"/>
        <v>2281774338</v>
      </c>
      <c r="AR121" s="63">
        <f t="shared" si="112"/>
        <v>38029572.300000004</v>
      </c>
      <c r="AS121" s="351">
        <f t="shared" si="113"/>
        <v>47612212.5</v>
      </c>
      <c r="AT121" s="141">
        <f t="shared" si="101"/>
        <v>26916770.800000001</v>
      </c>
      <c r="AU121" s="5">
        <f t="shared" si="102"/>
        <v>38029572.300000004</v>
      </c>
      <c r="AV121" s="5">
        <f t="shared" si="114"/>
        <v>59794925</v>
      </c>
      <c r="AX121" s="2"/>
      <c r="AY121" s="2"/>
      <c r="BT121" s="56">
        <f t="shared" si="103"/>
        <v>-1231034.6938999966</v>
      </c>
      <c r="BV121" s="126"/>
      <c r="BW121" s="131"/>
      <c r="BX121" s="122" t="str">
        <f t="shared" si="128"/>
        <v>2BR-18</v>
      </c>
      <c r="BY121" s="123">
        <f t="shared" si="129"/>
        <v>18</v>
      </c>
      <c r="BZ121" s="124">
        <f t="shared" si="130"/>
        <v>97</v>
      </c>
      <c r="CA121" s="124">
        <f t="shared" si="130"/>
        <v>85</v>
      </c>
      <c r="CB121" s="125">
        <f t="shared" si="131"/>
        <v>25580712.171600003</v>
      </c>
      <c r="CC121" s="125">
        <f t="shared" si="132"/>
        <v>1998693000</v>
      </c>
      <c r="CD121" s="125">
        <f t="shared" si="132"/>
        <v>2252846000</v>
      </c>
      <c r="CE121" s="125">
        <f t="shared" si="132"/>
        <v>2391797000</v>
      </c>
      <c r="CF121" s="125">
        <f t="shared" si="132"/>
        <v>2539318000</v>
      </c>
      <c r="CG121" s="125">
        <f t="shared" si="133"/>
        <v>2695937000</v>
      </c>
      <c r="CT121" s="63">
        <f t="shared" si="110"/>
        <v>2422509372</v>
      </c>
      <c r="CU121" s="44">
        <f t="shared" si="115"/>
        <v>26916770.800000001</v>
      </c>
      <c r="CX121" s="56">
        <f t="shared" si="116"/>
        <v>2152617300</v>
      </c>
      <c r="CY121" s="44">
        <f t="shared" si="117"/>
        <v>35876955</v>
      </c>
      <c r="CZ121" s="49">
        <f t="shared" si="118"/>
        <v>59794925</v>
      </c>
    </row>
    <row r="122" spans="1:104">
      <c r="A122" s="3">
        <f t="shared" si="111"/>
        <v>83</v>
      </c>
      <c r="B122" s="263">
        <v>7</v>
      </c>
      <c r="C122" s="264" t="s">
        <v>154</v>
      </c>
      <c r="D122" s="299">
        <v>20</v>
      </c>
      <c r="E122" s="266"/>
      <c r="F122" s="41" t="s">
        <v>70</v>
      </c>
      <c r="G122" s="267">
        <f t="shared" si="80"/>
        <v>60</v>
      </c>
      <c r="H122" s="267">
        <f t="shared" si="81"/>
        <v>51</v>
      </c>
      <c r="I122" s="268">
        <f t="shared" si="82"/>
        <v>26966806</v>
      </c>
      <c r="J122" s="268">
        <f t="shared" si="83"/>
        <v>2</v>
      </c>
      <c r="K122" s="269">
        <f t="shared" si="84"/>
        <v>0.93</v>
      </c>
      <c r="L122" s="319">
        <f t="shared" si="127"/>
        <v>1.02</v>
      </c>
      <c r="M122" s="271">
        <f t="shared" si="85"/>
        <v>21376392.145576868</v>
      </c>
      <c r="N122" s="271">
        <f t="shared" si="86"/>
        <v>24094609.386887025</v>
      </c>
      <c r="O122" s="271">
        <f t="shared" si="87"/>
        <v>25580712.171600003</v>
      </c>
      <c r="P122" s="271">
        <f t="shared" si="88"/>
        <v>27158474.52427981</v>
      </c>
      <c r="Q122" s="272">
        <f t="shared" si="89"/>
        <v>25580712.171600003</v>
      </c>
      <c r="R122" s="271">
        <f t="shared" si="89"/>
        <v>27158474.52427981</v>
      </c>
      <c r="S122" s="271">
        <f t="shared" si="90"/>
        <v>28833549.806515098</v>
      </c>
      <c r="T122" s="271"/>
      <c r="U122" s="271">
        <f t="shared" si="91"/>
        <v>1090195999.4244204</v>
      </c>
      <c r="V122" s="271">
        <f t="shared" si="92"/>
        <v>1228825078.7312384</v>
      </c>
      <c r="W122" s="271">
        <f t="shared" si="93"/>
        <v>1304616320.7516</v>
      </c>
      <c r="X122" s="272">
        <f t="shared" si="94"/>
        <v>1385082200.7382703</v>
      </c>
      <c r="Y122" s="272">
        <f t="shared" si="95"/>
        <v>1304616320.7516</v>
      </c>
      <c r="Z122" s="271">
        <f t="shared" si="96"/>
        <v>1385082200.7382703</v>
      </c>
      <c r="AA122" s="271">
        <f t="shared" si="97"/>
        <v>1470511040.1322699</v>
      </c>
      <c r="AB122" s="271"/>
      <c r="AC122" s="33" t="str">
        <f t="shared" si="98"/>
        <v>BERTAHAP</v>
      </c>
      <c r="AD122" s="273">
        <f t="shared" si="99"/>
        <v>0</v>
      </c>
      <c r="AE122" s="274">
        <v>2</v>
      </c>
      <c r="AF122" s="275"/>
      <c r="AG122" s="271" t="str">
        <f t="shared" si="134"/>
        <v>KR</v>
      </c>
      <c r="AH122" s="275">
        <v>1199216000</v>
      </c>
      <c r="AI122" s="275">
        <v>1351708000</v>
      </c>
      <c r="AJ122" s="275">
        <v>1435078000</v>
      </c>
      <c r="AK122" s="276">
        <v>1523591000</v>
      </c>
      <c r="AL122" s="276">
        <v>1435078000</v>
      </c>
      <c r="AM122" s="275">
        <v>1523591000</v>
      </c>
      <c r="AN122" s="275">
        <v>1617563000</v>
      </c>
      <c r="AO122" s="52">
        <v>1521182680</v>
      </c>
      <c r="AP122" s="43">
        <v>1615006460</v>
      </c>
      <c r="AQ122" s="63">
        <f t="shared" si="100"/>
        <v>1369064412</v>
      </c>
      <c r="AR122" s="63">
        <f t="shared" si="112"/>
        <v>22817740.200000003</v>
      </c>
      <c r="AS122" s="351">
        <f t="shared" si="113"/>
        <v>28567331.25</v>
      </c>
      <c r="AT122" s="141">
        <f t="shared" si="101"/>
        <v>16150064.600000001</v>
      </c>
      <c r="AU122" s="5">
        <f t="shared" si="102"/>
        <v>22817740.200000003</v>
      </c>
      <c r="AV122" s="5">
        <f t="shared" si="114"/>
        <v>35876950</v>
      </c>
      <c r="AX122" s="2"/>
      <c r="AY122" s="2"/>
      <c r="BT122" s="56">
        <f t="shared" si="103"/>
        <v>-1231034.6938999966</v>
      </c>
      <c r="BV122" s="126"/>
      <c r="BW122" s="131"/>
      <c r="BX122" s="122" t="str">
        <f t="shared" si="128"/>
        <v>1BR-20</v>
      </c>
      <c r="BY122" s="123">
        <f t="shared" si="129"/>
        <v>20</v>
      </c>
      <c r="BZ122" s="124">
        <f t="shared" si="130"/>
        <v>60</v>
      </c>
      <c r="CA122" s="124">
        <f t="shared" si="130"/>
        <v>51</v>
      </c>
      <c r="CB122" s="125">
        <f t="shared" si="131"/>
        <v>25580712.171600003</v>
      </c>
      <c r="CC122" s="125">
        <f t="shared" si="132"/>
        <v>1199216000</v>
      </c>
      <c r="CD122" s="125">
        <f t="shared" si="132"/>
        <v>1351708000</v>
      </c>
      <c r="CE122" s="125">
        <f t="shared" si="132"/>
        <v>1435078000</v>
      </c>
      <c r="CF122" s="125">
        <f t="shared" si="132"/>
        <v>1523591000</v>
      </c>
      <c r="CG122" s="125">
        <f t="shared" si="133"/>
        <v>1617563000</v>
      </c>
      <c r="CT122" s="63">
        <f t="shared" si="110"/>
        <v>1453505814</v>
      </c>
      <c r="CU122" s="44">
        <f t="shared" si="115"/>
        <v>16150064.600000001</v>
      </c>
      <c r="CX122" s="56">
        <f t="shared" si="116"/>
        <v>1291570200</v>
      </c>
      <c r="CY122" s="44">
        <f t="shared" si="117"/>
        <v>21526170</v>
      </c>
      <c r="CZ122" s="49">
        <f t="shared" si="118"/>
        <v>35876950</v>
      </c>
    </row>
    <row r="123" spans="1:104">
      <c r="A123" s="3">
        <f t="shared" si="111"/>
        <v>84</v>
      </c>
      <c r="B123" s="263">
        <v>8</v>
      </c>
      <c r="C123" s="264" t="s">
        <v>154</v>
      </c>
      <c r="D123" s="299">
        <v>22</v>
      </c>
      <c r="E123" s="266"/>
      <c r="F123" s="41" t="s">
        <v>89</v>
      </c>
      <c r="G123" s="267">
        <f t="shared" si="80"/>
        <v>81</v>
      </c>
      <c r="H123" s="267">
        <f t="shared" si="81"/>
        <v>70</v>
      </c>
      <c r="I123" s="268">
        <f t="shared" si="82"/>
        <v>26966806</v>
      </c>
      <c r="J123" s="268">
        <f t="shared" si="83"/>
        <v>4</v>
      </c>
      <c r="K123" s="269">
        <f t="shared" si="84"/>
        <v>0.97</v>
      </c>
      <c r="L123" s="319">
        <f t="shared" si="127"/>
        <v>1.02</v>
      </c>
      <c r="M123" s="271">
        <f t="shared" si="85"/>
        <v>22295806.861515656</v>
      </c>
      <c r="N123" s="271">
        <f t="shared" si="86"/>
        <v>25130936.672344532</v>
      </c>
      <c r="O123" s="271">
        <f t="shared" si="87"/>
        <v>26680957.856400002</v>
      </c>
      <c r="P123" s="271">
        <f t="shared" si="88"/>
        <v>28326580.955431629</v>
      </c>
      <c r="Q123" s="272">
        <f t="shared" si="89"/>
        <v>26680957.856400002</v>
      </c>
      <c r="R123" s="271">
        <f t="shared" si="89"/>
        <v>28326580.955431629</v>
      </c>
      <c r="S123" s="271">
        <f t="shared" si="90"/>
        <v>30073702.48636521</v>
      </c>
      <c r="T123" s="271"/>
      <c r="U123" s="271">
        <f t="shared" si="91"/>
        <v>1560706480.3060958</v>
      </c>
      <c r="V123" s="271">
        <f t="shared" si="92"/>
        <v>1759165567.0641172</v>
      </c>
      <c r="W123" s="271">
        <f t="shared" si="93"/>
        <v>1867667049.9480002</v>
      </c>
      <c r="X123" s="272">
        <f t="shared" si="94"/>
        <v>1982860666.880214</v>
      </c>
      <c r="Y123" s="272">
        <f t="shared" si="95"/>
        <v>1867667049.9480002</v>
      </c>
      <c r="Z123" s="271">
        <f t="shared" si="96"/>
        <v>1982860666.880214</v>
      </c>
      <c r="AA123" s="271">
        <f t="shared" si="97"/>
        <v>2105159174.0455647</v>
      </c>
      <c r="AB123" s="271"/>
      <c r="AC123" s="33" t="str">
        <f t="shared" si="98"/>
        <v>BERTAHAP</v>
      </c>
      <c r="AD123" s="273">
        <f t="shared" si="99"/>
        <v>0</v>
      </c>
      <c r="AE123" s="274">
        <v>2</v>
      </c>
      <c r="AF123" s="275"/>
      <c r="AG123" s="271" t="str">
        <f t="shared" si="134"/>
        <v>KR</v>
      </c>
      <c r="AH123" s="275">
        <v>1716778000</v>
      </c>
      <c r="AI123" s="275">
        <v>1935083000</v>
      </c>
      <c r="AJ123" s="275">
        <v>2054434000</v>
      </c>
      <c r="AK123" s="276">
        <v>2181147000</v>
      </c>
      <c r="AL123" s="276">
        <v>2054434000</v>
      </c>
      <c r="AM123" s="275">
        <v>2181147000</v>
      </c>
      <c r="AN123" s="275">
        <v>2315676000</v>
      </c>
      <c r="AO123" s="52">
        <v>2177700040</v>
      </c>
      <c r="AP123" s="43">
        <v>2312015820</v>
      </c>
      <c r="AQ123" s="63">
        <f t="shared" si="100"/>
        <v>1959930036</v>
      </c>
      <c r="AR123" s="63">
        <f t="shared" si="112"/>
        <v>32665500.600000005</v>
      </c>
      <c r="AS123" s="351">
        <f t="shared" si="113"/>
        <v>40896506.25</v>
      </c>
      <c r="AT123" s="141">
        <f t="shared" si="101"/>
        <v>23120158.200000003</v>
      </c>
      <c r="AU123" s="5">
        <f t="shared" si="102"/>
        <v>32665500.600000005</v>
      </c>
      <c r="AV123" s="5">
        <f t="shared" si="114"/>
        <v>51360850</v>
      </c>
      <c r="AX123" s="2"/>
      <c r="AY123" s="2"/>
      <c r="BT123" s="56">
        <f t="shared" si="103"/>
        <v>-130789.00909999758</v>
      </c>
      <c r="BV123" s="126">
        <v>22</v>
      </c>
      <c r="BW123" s="131" t="s">
        <v>157</v>
      </c>
      <c r="BX123" s="122" t="str">
        <f>F232</f>
        <v>1BR-6</v>
      </c>
      <c r="BY123" s="123" t="str">
        <f>D232</f>
        <v>06</v>
      </c>
      <c r="BZ123" s="124">
        <f>G232</f>
        <v>78</v>
      </c>
      <c r="CA123" s="124">
        <f>H232</f>
        <v>66</v>
      </c>
      <c r="CB123" s="125">
        <f>O232</f>
        <v>25580712.171600003</v>
      </c>
      <c r="CC123" s="125">
        <f t="shared" ref="CC123:CF124" si="135">AH232</f>
        <v>1551927000</v>
      </c>
      <c r="CD123" s="125">
        <f t="shared" si="135"/>
        <v>1749269000</v>
      </c>
      <c r="CE123" s="125">
        <f t="shared" si="135"/>
        <v>1857160000</v>
      </c>
      <c r="CF123" s="125">
        <f t="shared" si="135"/>
        <v>1971706000</v>
      </c>
      <c r="CG123" s="125">
        <f>AN232</f>
        <v>2093316000</v>
      </c>
      <c r="CH123" s="2">
        <v>4</v>
      </c>
      <c r="CT123" s="63">
        <f t="shared" si="110"/>
        <v>2080814238</v>
      </c>
      <c r="CU123" s="44">
        <f t="shared" si="115"/>
        <v>23120158.200000003</v>
      </c>
      <c r="CX123" s="56">
        <f t="shared" si="116"/>
        <v>1848990600</v>
      </c>
      <c r="CY123" s="44">
        <f t="shared" si="117"/>
        <v>30816510</v>
      </c>
      <c r="CZ123" s="49">
        <f t="shared" si="118"/>
        <v>51360850</v>
      </c>
    </row>
    <row r="124" spans="1:104">
      <c r="A124" s="3">
        <f t="shared" si="111"/>
        <v>85</v>
      </c>
      <c r="B124" s="263">
        <v>1</v>
      </c>
      <c r="C124" s="264" t="s">
        <v>155</v>
      </c>
      <c r="D124" s="265" t="s">
        <v>24</v>
      </c>
      <c r="E124" s="266"/>
      <c r="F124" s="41" t="s">
        <v>39</v>
      </c>
      <c r="G124" s="267">
        <f t="shared" si="80"/>
        <v>113</v>
      </c>
      <c r="H124" s="267">
        <f t="shared" si="81"/>
        <v>101</v>
      </c>
      <c r="I124" s="268">
        <f t="shared" si="82"/>
        <v>26966806</v>
      </c>
      <c r="J124" s="268">
        <f t="shared" si="83"/>
        <v>6</v>
      </c>
      <c r="K124" s="269">
        <f t="shared" si="84"/>
        <v>0.95</v>
      </c>
      <c r="L124" s="270">
        <f t="shared" ref="L124:L141" si="136">SUMIF($AN$4:$AN$22,D124,$AU$4:$AU$22)</f>
        <v>1.01</v>
      </c>
      <c r="M124" s="271">
        <f t="shared" si="85"/>
        <v>21622020.096648749</v>
      </c>
      <c r="N124" s="271">
        <f t="shared" si="86"/>
        <v>24371471.333246995</v>
      </c>
      <c r="O124" s="271">
        <f t="shared" si="87"/>
        <v>25874650.357000001</v>
      </c>
      <c r="P124" s="271">
        <f t="shared" si="88"/>
        <v>27470542.173778702</v>
      </c>
      <c r="Q124" s="272">
        <f t="shared" si="89"/>
        <v>25874650.357000001</v>
      </c>
      <c r="R124" s="271">
        <f t="shared" si="89"/>
        <v>27470542.173778702</v>
      </c>
      <c r="S124" s="271">
        <f t="shared" si="90"/>
        <v>29164865.105788779</v>
      </c>
      <c r="T124" s="271"/>
      <c r="U124" s="271">
        <f t="shared" si="91"/>
        <v>2183824029.7615237</v>
      </c>
      <c r="V124" s="271">
        <f t="shared" si="92"/>
        <v>2461518604.6579466</v>
      </c>
      <c r="W124" s="271">
        <f t="shared" si="93"/>
        <v>2613339686.0570002</v>
      </c>
      <c r="X124" s="272">
        <f t="shared" si="94"/>
        <v>2774524759.5516491</v>
      </c>
      <c r="Y124" s="272">
        <f t="shared" si="95"/>
        <v>2613339686.0570002</v>
      </c>
      <c r="Z124" s="271">
        <f t="shared" si="96"/>
        <v>2774524759.5516491</v>
      </c>
      <c r="AA124" s="271">
        <f t="shared" si="97"/>
        <v>2945651375.6846666</v>
      </c>
      <c r="AB124" s="271"/>
      <c r="AC124" s="33" t="str">
        <f t="shared" si="98"/>
        <v>BERTAHAP</v>
      </c>
      <c r="AD124" s="273">
        <f t="shared" si="99"/>
        <v>0</v>
      </c>
      <c r="AE124" s="274">
        <v>2</v>
      </c>
      <c r="AF124" s="275"/>
      <c r="AG124" s="271" t="str">
        <f t="shared" si="134"/>
        <v>KR</v>
      </c>
      <c r="AH124" s="275">
        <v>2402207000</v>
      </c>
      <c r="AI124" s="275">
        <v>2707671000</v>
      </c>
      <c r="AJ124" s="275">
        <v>2874674000</v>
      </c>
      <c r="AK124" s="276">
        <v>3051978000</v>
      </c>
      <c r="AL124" s="276">
        <v>2874674000</v>
      </c>
      <c r="AM124" s="275">
        <v>3051978000</v>
      </c>
      <c r="AN124" s="275">
        <v>3240217000</v>
      </c>
      <c r="AO124" s="52">
        <v>3047154440</v>
      </c>
      <c r="AP124" s="43">
        <v>3235096680</v>
      </c>
      <c r="AQ124" s="63">
        <f t="shared" si="100"/>
        <v>2742438996</v>
      </c>
      <c r="AR124" s="63">
        <f t="shared" si="112"/>
        <v>45707316.600000001</v>
      </c>
      <c r="AS124" s="351">
        <f t="shared" si="113"/>
        <v>57224587.5</v>
      </c>
      <c r="AT124" s="141">
        <f t="shared" si="101"/>
        <v>32350966.799999997</v>
      </c>
      <c r="AU124" s="5">
        <f t="shared" si="102"/>
        <v>45707316.600000001</v>
      </c>
      <c r="AV124" s="5">
        <f t="shared" si="114"/>
        <v>71866850</v>
      </c>
      <c r="AX124" s="2"/>
      <c r="AY124" s="2"/>
      <c r="BT124" s="56">
        <f t="shared" si="103"/>
        <v>-937096.5084999986</v>
      </c>
      <c r="BV124" s="126"/>
      <c r="BW124" s="122"/>
      <c r="BX124" s="122" t="str">
        <f>F233</f>
        <v>1BR-8</v>
      </c>
      <c r="BY124" s="123" t="str">
        <f>D233</f>
        <v>08</v>
      </c>
      <c r="BZ124" s="124">
        <f>G233</f>
        <v>60</v>
      </c>
      <c r="CA124" s="124">
        <f>H233</f>
        <v>52</v>
      </c>
      <c r="CB124" s="125">
        <f>O233</f>
        <v>25580712.171600003</v>
      </c>
      <c r="CC124" s="125">
        <f t="shared" si="135"/>
        <v>1222730000</v>
      </c>
      <c r="CD124" s="125">
        <f t="shared" si="135"/>
        <v>1378212000</v>
      </c>
      <c r="CE124" s="125">
        <f t="shared" si="135"/>
        <v>1463217000</v>
      </c>
      <c r="CF124" s="125">
        <f t="shared" si="135"/>
        <v>1553465000</v>
      </c>
      <c r="CG124" s="125">
        <f>AN233</f>
        <v>1649280000</v>
      </c>
      <c r="CT124" s="63">
        <f t="shared" si="110"/>
        <v>2911587012</v>
      </c>
      <c r="CU124" s="44">
        <f t="shared" si="115"/>
        <v>32350966.799999997</v>
      </c>
      <c r="CX124" s="56">
        <f t="shared" si="116"/>
        <v>2587206600</v>
      </c>
      <c r="CY124" s="44">
        <f t="shared" si="117"/>
        <v>43120110</v>
      </c>
      <c r="CZ124" s="49">
        <f t="shared" si="118"/>
        <v>71866850</v>
      </c>
    </row>
    <row r="125" spans="1:104">
      <c r="A125" s="3">
        <f t="shared" si="111"/>
        <v>86</v>
      </c>
      <c r="B125" s="263">
        <v>2</v>
      </c>
      <c r="C125" s="264" t="s">
        <v>155</v>
      </c>
      <c r="D125" s="265" t="s">
        <v>35</v>
      </c>
      <c r="E125" s="266"/>
      <c r="F125" s="41" t="s">
        <v>42</v>
      </c>
      <c r="G125" s="267">
        <f t="shared" si="80"/>
        <v>78</v>
      </c>
      <c r="H125" s="267">
        <f t="shared" si="81"/>
        <v>66</v>
      </c>
      <c r="I125" s="268">
        <f t="shared" si="82"/>
        <v>26966806</v>
      </c>
      <c r="J125" s="268">
        <f t="shared" si="83"/>
        <v>2</v>
      </c>
      <c r="K125" s="269">
        <f t="shared" si="84"/>
        <v>0.93</v>
      </c>
      <c r="L125" s="270">
        <f t="shared" si="136"/>
        <v>1.01</v>
      </c>
      <c r="M125" s="271">
        <f t="shared" si="85"/>
        <v>21166819.673561409</v>
      </c>
      <c r="N125" s="271">
        <f t="shared" si="86"/>
        <v>23858387.72623127</v>
      </c>
      <c r="O125" s="271">
        <f t="shared" si="87"/>
        <v>25329920.875800002</v>
      </c>
      <c r="P125" s="271">
        <f t="shared" si="88"/>
        <v>26892214.970120206</v>
      </c>
      <c r="Q125" s="272">
        <f t="shared" si="89"/>
        <v>25329920.875800002</v>
      </c>
      <c r="R125" s="271">
        <f t="shared" si="89"/>
        <v>26892214.970120206</v>
      </c>
      <c r="S125" s="271">
        <f t="shared" si="90"/>
        <v>28550867.945666909</v>
      </c>
      <c r="T125" s="271"/>
      <c r="U125" s="271">
        <f t="shared" si="91"/>
        <v>1397010098.4550531</v>
      </c>
      <c r="V125" s="271">
        <f t="shared" si="92"/>
        <v>1574653589.9312637</v>
      </c>
      <c r="W125" s="271">
        <f t="shared" si="93"/>
        <v>1671774777.8028002</v>
      </c>
      <c r="X125" s="272">
        <f t="shared" si="94"/>
        <v>1774886188.0279336</v>
      </c>
      <c r="Y125" s="272">
        <f t="shared" si="95"/>
        <v>1671774777.8028002</v>
      </c>
      <c r="Z125" s="271">
        <f t="shared" si="96"/>
        <v>1774886188.0279336</v>
      </c>
      <c r="AA125" s="271">
        <f t="shared" si="97"/>
        <v>1884357284.414016</v>
      </c>
      <c r="AB125" s="271"/>
      <c r="AC125" s="33" t="str">
        <f t="shared" si="98"/>
        <v>BERTAHAP</v>
      </c>
      <c r="AD125" s="273">
        <f t="shared" si="99"/>
        <v>0</v>
      </c>
      <c r="AE125" s="274">
        <v>2</v>
      </c>
      <c r="AF125" s="275"/>
      <c r="AG125" s="271" t="str">
        <f t="shared" si="134"/>
        <v>KR</v>
      </c>
      <c r="AH125" s="275">
        <v>1536712000</v>
      </c>
      <c r="AI125" s="275">
        <v>1732119000</v>
      </c>
      <c r="AJ125" s="275">
        <v>1838953000</v>
      </c>
      <c r="AK125" s="276">
        <v>1952375000</v>
      </c>
      <c r="AL125" s="276">
        <v>1838953000</v>
      </c>
      <c r="AM125" s="275">
        <v>1952375000</v>
      </c>
      <c r="AN125" s="275">
        <v>2072794000</v>
      </c>
      <c r="AO125" s="52">
        <v>1949290180</v>
      </c>
      <c r="AP125" s="43">
        <v>2069517500</v>
      </c>
      <c r="AQ125" s="63">
        <f t="shared" si="100"/>
        <v>1754361162</v>
      </c>
      <c r="AR125" s="63">
        <f t="shared" si="112"/>
        <v>29239352.700000003</v>
      </c>
      <c r="AS125" s="351">
        <f t="shared" si="113"/>
        <v>36607031.25</v>
      </c>
      <c r="AT125" s="141">
        <f t="shared" si="101"/>
        <v>20695175</v>
      </c>
      <c r="AU125" s="5">
        <f t="shared" si="102"/>
        <v>29239352.700000003</v>
      </c>
      <c r="AV125" s="5">
        <f t="shared" si="114"/>
        <v>45973825</v>
      </c>
      <c r="AX125" s="2"/>
      <c r="AY125" s="2"/>
      <c r="BT125" s="56">
        <f t="shared" si="103"/>
        <v>-1481825.989699997</v>
      </c>
      <c r="BV125" s="126"/>
      <c r="BW125" s="131"/>
      <c r="BX125" s="122" t="str">
        <f>F236</f>
        <v>2BR-18</v>
      </c>
      <c r="BY125" s="123">
        <f>D236</f>
        <v>18</v>
      </c>
      <c r="BZ125" s="124">
        <f>G236</f>
        <v>97</v>
      </c>
      <c r="CA125" s="124">
        <f>H236</f>
        <v>85</v>
      </c>
      <c r="CB125" s="125">
        <f>O236</f>
        <v>25580712.171600003</v>
      </c>
      <c r="CC125" s="125">
        <f t="shared" ref="CC125:CF126" si="137">AH236</f>
        <v>1998693000</v>
      </c>
      <c r="CD125" s="125">
        <f t="shared" si="137"/>
        <v>2252846000</v>
      </c>
      <c r="CE125" s="125">
        <f t="shared" si="137"/>
        <v>2391797000</v>
      </c>
      <c r="CF125" s="125">
        <f t="shared" si="137"/>
        <v>2539318000</v>
      </c>
      <c r="CG125" s="125">
        <f>AN236</f>
        <v>2695937000</v>
      </c>
      <c r="CT125" s="63">
        <f t="shared" si="110"/>
        <v>1862565750</v>
      </c>
      <c r="CU125" s="44">
        <f t="shared" si="115"/>
        <v>20695175</v>
      </c>
      <c r="CX125" s="56">
        <f t="shared" si="116"/>
        <v>1655057700</v>
      </c>
      <c r="CY125" s="44">
        <f t="shared" si="117"/>
        <v>27584295</v>
      </c>
      <c r="CZ125" s="49">
        <f t="shared" si="118"/>
        <v>45973825</v>
      </c>
    </row>
    <row r="126" spans="1:104">
      <c r="A126" s="3">
        <f t="shared" si="111"/>
        <v>87</v>
      </c>
      <c r="B126" s="263">
        <v>3</v>
      </c>
      <c r="C126" s="264" t="s">
        <v>155</v>
      </c>
      <c r="D126" s="265" t="s">
        <v>41</v>
      </c>
      <c r="E126" s="266"/>
      <c r="F126" s="41" t="s">
        <v>45</v>
      </c>
      <c r="G126" s="267">
        <f t="shared" si="80"/>
        <v>60</v>
      </c>
      <c r="H126" s="267">
        <f t="shared" si="81"/>
        <v>52</v>
      </c>
      <c r="I126" s="268">
        <f t="shared" si="82"/>
        <v>26966806</v>
      </c>
      <c r="J126" s="268">
        <f t="shared" si="83"/>
        <v>2</v>
      </c>
      <c r="K126" s="269">
        <f t="shared" si="84"/>
        <v>0.93</v>
      </c>
      <c r="L126" s="270">
        <f t="shared" si="136"/>
        <v>1.01</v>
      </c>
      <c r="M126" s="271">
        <f t="shared" si="85"/>
        <v>21166819.673561409</v>
      </c>
      <c r="N126" s="271">
        <f t="shared" si="86"/>
        <v>23858387.72623127</v>
      </c>
      <c r="O126" s="271">
        <f t="shared" si="87"/>
        <v>25329920.875800002</v>
      </c>
      <c r="P126" s="271">
        <f t="shared" si="88"/>
        <v>26892214.970120206</v>
      </c>
      <c r="Q126" s="272">
        <f t="shared" si="89"/>
        <v>25329920.875800002</v>
      </c>
      <c r="R126" s="271">
        <f t="shared" si="89"/>
        <v>26892214.970120206</v>
      </c>
      <c r="S126" s="271">
        <f t="shared" si="90"/>
        <v>28550867.945666909</v>
      </c>
      <c r="T126" s="271"/>
      <c r="U126" s="271">
        <f t="shared" si="91"/>
        <v>1100674623.0251932</v>
      </c>
      <c r="V126" s="271">
        <f t="shared" si="92"/>
        <v>1240636161.7640259</v>
      </c>
      <c r="W126" s="271">
        <f t="shared" si="93"/>
        <v>1317155885.5416002</v>
      </c>
      <c r="X126" s="272">
        <f t="shared" si="94"/>
        <v>1398395178.4462507</v>
      </c>
      <c r="Y126" s="272">
        <f t="shared" si="95"/>
        <v>1317155885.5416002</v>
      </c>
      <c r="Z126" s="271">
        <f t="shared" si="96"/>
        <v>1398395178.4462507</v>
      </c>
      <c r="AA126" s="271">
        <f t="shared" si="97"/>
        <v>1484645133.1746793</v>
      </c>
      <c r="AB126" s="271"/>
      <c r="AC126" s="33" t="str">
        <f t="shared" si="98"/>
        <v>BERTAHAP</v>
      </c>
      <c r="AD126" s="273">
        <f t="shared" si="99"/>
        <v>0</v>
      </c>
      <c r="AE126" s="274">
        <v>2</v>
      </c>
      <c r="AF126" s="275"/>
      <c r="AG126" s="271" t="str">
        <f t="shared" si="134"/>
        <v>KR</v>
      </c>
      <c r="AH126" s="275">
        <v>1210743000</v>
      </c>
      <c r="AI126" s="275">
        <v>1364700000</v>
      </c>
      <c r="AJ126" s="275">
        <v>1448872000</v>
      </c>
      <c r="AK126" s="276">
        <v>1538235000</v>
      </c>
      <c r="AL126" s="276">
        <v>1448872000</v>
      </c>
      <c r="AM126" s="275">
        <v>1538235000</v>
      </c>
      <c r="AN126" s="275">
        <v>1633110000</v>
      </c>
      <c r="AO126" s="52">
        <v>1535804320</v>
      </c>
      <c r="AP126" s="43">
        <v>1630529100</v>
      </c>
      <c r="AQ126" s="63">
        <f t="shared" si="100"/>
        <v>1382223888</v>
      </c>
      <c r="AR126" s="63">
        <f t="shared" si="112"/>
        <v>23037064.800000001</v>
      </c>
      <c r="AS126" s="351">
        <f t="shared" si="113"/>
        <v>28841906.25</v>
      </c>
      <c r="AT126" s="141">
        <f t="shared" si="101"/>
        <v>16305291</v>
      </c>
      <c r="AU126" s="5">
        <f t="shared" si="102"/>
        <v>23037064.800000001</v>
      </c>
      <c r="AV126" s="5">
        <f t="shared" si="114"/>
        <v>36221800</v>
      </c>
      <c r="AX126" s="2"/>
      <c r="AY126" s="2"/>
      <c r="BT126" s="56">
        <f t="shared" si="103"/>
        <v>-1481825.989699997</v>
      </c>
      <c r="BV126" s="126"/>
      <c r="BW126" s="122"/>
      <c r="BX126" s="122" t="str">
        <f>F237</f>
        <v>1BR-20</v>
      </c>
      <c r="BY126" s="123">
        <f>D237</f>
        <v>20</v>
      </c>
      <c r="BZ126" s="124">
        <f>G237</f>
        <v>60</v>
      </c>
      <c r="CA126" s="124">
        <f>H237</f>
        <v>51</v>
      </c>
      <c r="CB126" s="125">
        <f>O237</f>
        <v>25580712.171600003</v>
      </c>
      <c r="CC126" s="125">
        <f t="shared" si="137"/>
        <v>1199216000</v>
      </c>
      <c r="CD126" s="125">
        <f t="shared" si="137"/>
        <v>1351708000</v>
      </c>
      <c r="CE126" s="125">
        <f t="shared" si="137"/>
        <v>1435078000</v>
      </c>
      <c r="CF126" s="125">
        <f t="shared" si="137"/>
        <v>1523591000</v>
      </c>
      <c r="CG126" s="125">
        <f>AN237</f>
        <v>1617563000</v>
      </c>
      <c r="CT126" s="63">
        <f t="shared" si="110"/>
        <v>1467476190</v>
      </c>
      <c r="CU126" s="44">
        <f t="shared" si="115"/>
        <v>16305291</v>
      </c>
      <c r="CX126" s="56">
        <f t="shared" si="116"/>
        <v>1303984800</v>
      </c>
      <c r="CY126" s="44">
        <f t="shared" si="117"/>
        <v>21733080</v>
      </c>
      <c r="CZ126" s="49">
        <f t="shared" si="118"/>
        <v>36221800</v>
      </c>
    </row>
    <row r="127" spans="1:104">
      <c r="A127" s="3">
        <f t="shared" si="111"/>
        <v>88</v>
      </c>
      <c r="B127" s="263">
        <v>4</v>
      </c>
      <c r="C127" s="264" t="s">
        <v>155</v>
      </c>
      <c r="D127" s="265">
        <v>10</v>
      </c>
      <c r="E127" s="266"/>
      <c r="F127" s="41" t="s">
        <v>48</v>
      </c>
      <c r="G127" s="267">
        <f t="shared" si="80"/>
        <v>74</v>
      </c>
      <c r="H127" s="267">
        <f t="shared" si="81"/>
        <v>63</v>
      </c>
      <c r="I127" s="268">
        <f t="shared" si="82"/>
        <v>26966806</v>
      </c>
      <c r="J127" s="268">
        <f t="shared" si="83"/>
        <v>2</v>
      </c>
      <c r="K127" s="269">
        <f t="shared" si="84"/>
        <v>0.93</v>
      </c>
      <c r="L127" s="270">
        <f t="shared" si="136"/>
        <v>1.01</v>
      </c>
      <c r="M127" s="271">
        <f t="shared" si="85"/>
        <v>21166819.673561409</v>
      </c>
      <c r="N127" s="271">
        <f t="shared" si="86"/>
        <v>23858387.72623127</v>
      </c>
      <c r="O127" s="271">
        <f t="shared" si="87"/>
        <v>25329920.875800002</v>
      </c>
      <c r="P127" s="271">
        <f t="shared" si="88"/>
        <v>26892214.970120206</v>
      </c>
      <c r="Q127" s="272">
        <f t="shared" si="89"/>
        <v>25329920.875800002</v>
      </c>
      <c r="R127" s="271">
        <f t="shared" si="89"/>
        <v>26892214.970120206</v>
      </c>
      <c r="S127" s="271">
        <f t="shared" si="90"/>
        <v>28550867.945666909</v>
      </c>
      <c r="T127" s="271"/>
      <c r="U127" s="271">
        <f t="shared" si="91"/>
        <v>1333509639.4343688</v>
      </c>
      <c r="V127" s="271">
        <f t="shared" si="92"/>
        <v>1503078426.7525699</v>
      </c>
      <c r="W127" s="271">
        <f t="shared" si="93"/>
        <v>1595785015.1754003</v>
      </c>
      <c r="X127" s="272">
        <f t="shared" si="94"/>
        <v>1694209543.117573</v>
      </c>
      <c r="Y127" s="272">
        <f t="shared" si="95"/>
        <v>1595785015.1754003</v>
      </c>
      <c r="Z127" s="271">
        <f t="shared" si="96"/>
        <v>1694209543.117573</v>
      </c>
      <c r="AA127" s="271">
        <f t="shared" si="97"/>
        <v>1798704680.5770154</v>
      </c>
      <c r="AB127" s="271"/>
      <c r="AC127" s="33" t="str">
        <f t="shared" si="98"/>
        <v>BERTAHAP</v>
      </c>
      <c r="AD127" s="273">
        <f t="shared" si="99"/>
        <v>0</v>
      </c>
      <c r="AE127" s="274">
        <v>2</v>
      </c>
      <c r="AF127" s="275"/>
      <c r="AG127" s="271" t="str">
        <f t="shared" si="134"/>
        <v>KR</v>
      </c>
      <c r="AH127" s="275">
        <v>1466861000</v>
      </c>
      <c r="AI127" s="275">
        <v>1653387000</v>
      </c>
      <c r="AJ127" s="275">
        <v>1755364000</v>
      </c>
      <c r="AK127" s="276">
        <v>1863631000</v>
      </c>
      <c r="AL127" s="276">
        <v>1755364000</v>
      </c>
      <c r="AM127" s="275">
        <v>1863631000</v>
      </c>
      <c r="AN127" s="275">
        <v>1978576000</v>
      </c>
      <c r="AO127" s="52">
        <v>1860685840</v>
      </c>
      <c r="AP127" s="43">
        <v>1975448860</v>
      </c>
      <c r="AQ127" s="63">
        <f t="shared" si="100"/>
        <v>1674617256</v>
      </c>
      <c r="AR127" s="63">
        <f t="shared" si="112"/>
        <v>27910287.600000005</v>
      </c>
      <c r="AS127" s="351">
        <f t="shared" si="113"/>
        <v>34943081.25</v>
      </c>
      <c r="AT127" s="141">
        <f t="shared" si="101"/>
        <v>19754488.600000001</v>
      </c>
      <c r="AU127" s="5">
        <f t="shared" si="102"/>
        <v>27910287.600000005</v>
      </c>
      <c r="AV127" s="5">
        <f t="shared" si="114"/>
        <v>43884100</v>
      </c>
      <c r="AX127" s="2"/>
      <c r="AY127" s="2"/>
      <c r="BT127" s="56">
        <f t="shared" si="103"/>
        <v>-1481825.989699997</v>
      </c>
      <c r="BV127" s="126">
        <v>23</v>
      </c>
      <c r="BW127" s="122" t="s">
        <v>233</v>
      </c>
      <c r="BX127" s="122" t="str">
        <f>F109</f>
        <v>1BR-6</v>
      </c>
      <c r="BY127" s="123" t="str">
        <f>D109</f>
        <v>06</v>
      </c>
      <c r="BZ127" s="124">
        <f>G109</f>
        <v>78</v>
      </c>
      <c r="CA127" s="124">
        <f>H109</f>
        <v>66</v>
      </c>
      <c r="CB127" s="125">
        <f>O109</f>
        <v>25329920.875800002</v>
      </c>
      <c r="CC127" s="125">
        <f t="shared" ref="CC127:CF128" si="138">AH109</f>
        <v>1536712000</v>
      </c>
      <c r="CD127" s="125">
        <f t="shared" si="138"/>
        <v>1732119000</v>
      </c>
      <c r="CE127" s="125">
        <f t="shared" si="138"/>
        <v>1838953000</v>
      </c>
      <c r="CF127" s="125">
        <f t="shared" si="138"/>
        <v>1952375000</v>
      </c>
      <c r="CG127" s="125">
        <f>AN109</f>
        <v>2072794000</v>
      </c>
      <c r="CH127" s="2">
        <v>4</v>
      </c>
      <c r="CT127" s="63">
        <f t="shared" si="110"/>
        <v>1777903974</v>
      </c>
      <c r="CU127" s="44">
        <f t="shared" si="115"/>
        <v>19754488.600000001</v>
      </c>
      <c r="CX127" s="56">
        <f t="shared" si="116"/>
        <v>1579827600</v>
      </c>
      <c r="CY127" s="44">
        <f t="shared" si="117"/>
        <v>26330460</v>
      </c>
      <c r="CZ127" s="49">
        <f t="shared" si="118"/>
        <v>43884100</v>
      </c>
    </row>
    <row r="128" spans="1:104">
      <c r="A128" s="3">
        <f t="shared" si="111"/>
        <v>89</v>
      </c>
      <c r="B128" s="263">
        <v>5</v>
      </c>
      <c r="C128" s="264" t="s">
        <v>155</v>
      </c>
      <c r="D128" s="299">
        <v>12</v>
      </c>
      <c r="E128" s="266"/>
      <c r="F128" s="41" t="s">
        <v>50</v>
      </c>
      <c r="G128" s="267">
        <f t="shared" si="80"/>
        <v>67</v>
      </c>
      <c r="H128" s="267">
        <f t="shared" si="81"/>
        <v>57</v>
      </c>
      <c r="I128" s="268">
        <f t="shared" si="82"/>
        <v>26966806</v>
      </c>
      <c r="J128" s="268">
        <f t="shared" si="83"/>
        <v>2</v>
      </c>
      <c r="K128" s="269">
        <f t="shared" si="84"/>
        <v>0.93</v>
      </c>
      <c r="L128" s="270">
        <f t="shared" si="136"/>
        <v>1.01</v>
      </c>
      <c r="M128" s="271">
        <f t="shared" si="85"/>
        <v>21166819.673561409</v>
      </c>
      <c r="N128" s="271">
        <f t="shared" si="86"/>
        <v>23858387.72623127</v>
      </c>
      <c r="O128" s="271">
        <f t="shared" si="87"/>
        <v>25329920.875800002</v>
      </c>
      <c r="P128" s="271">
        <f t="shared" si="88"/>
        <v>26892214.970120206</v>
      </c>
      <c r="Q128" s="272">
        <f t="shared" si="89"/>
        <v>25329920.875800002</v>
      </c>
      <c r="R128" s="271">
        <f t="shared" si="89"/>
        <v>26892214.970120206</v>
      </c>
      <c r="S128" s="271">
        <f t="shared" si="90"/>
        <v>28550867.945666909</v>
      </c>
      <c r="T128" s="271"/>
      <c r="U128" s="271">
        <f t="shared" si="91"/>
        <v>1206508721.3930004</v>
      </c>
      <c r="V128" s="271">
        <f t="shared" si="92"/>
        <v>1359928100.3951824</v>
      </c>
      <c r="W128" s="271">
        <f t="shared" si="93"/>
        <v>1443805489.9206002</v>
      </c>
      <c r="X128" s="272">
        <f t="shared" si="94"/>
        <v>1532856253.2968519</v>
      </c>
      <c r="Y128" s="272">
        <f t="shared" si="95"/>
        <v>1443805489.9206002</v>
      </c>
      <c r="Z128" s="271">
        <f t="shared" si="96"/>
        <v>1532856253.2968519</v>
      </c>
      <c r="AA128" s="271">
        <f t="shared" si="97"/>
        <v>1627399472.9030137</v>
      </c>
      <c r="AB128" s="271"/>
      <c r="AC128" s="33" t="str">
        <f t="shared" si="98"/>
        <v>BERTAHAP</v>
      </c>
      <c r="AD128" s="273">
        <f t="shared" si="99"/>
        <v>0</v>
      </c>
      <c r="AE128" s="274">
        <v>2</v>
      </c>
      <c r="AF128" s="275"/>
      <c r="AG128" s="271" t="str">
        <f t="shared" si="134"/>
        <v>KR</v>
      </c>
      <c r="AH128" s="275">
        <v>1327160000</v>
      </c>
      <c r="AI128" s="275">
        <v>1495921000</v>
      </c>
      <c r="AJ128" s="275">
        <v>1588187000</v>
      </c>
      <c r="AK128" s="276">
        <v>1686142000</v>
      </c>
      <c r="AL128" s="276">
        <v>1588187000</v>
      </c>
      <c r="AM128" s="275">
        <v>1686142000</v>
      </c>
      <c r="AN128" s="275">
        <v>1790140000</v>
      </c>
      <c r="AO128" s="52">
        <v>1683478220</v>
      </c>
      <c r="AP128" s="43">
        <v>1787310520</v>
      </c>
      <c r="AQ128" s="63">
        <f t="shared" si="100"/>
        <v>1515130398</v>
      </c>
      <c r="AR128" s="63">
        <f t="shared" si="112"/>
        <v>25252173.300000001</v>
      </c>
      <c r="AS128" s="351">
        <f t="shared" si="113"/>
        <v>31615162.5</v>
      </c>
      <c r="AT128" s="141">
        <f t="shared" si="101"/>
        <v>17873105.200000003</v>
      </c>
      <c r="AU128" s="5">
        <f t="shared" si="102"/>
        <v>25252173.300000001</v>
      </c>
      <c r="AV128" s="5">
        <f t="shared" si="114"/>
        <v>39704675</v>
      </c>
      <c r="AX128" s="2"/>
      <c r="AY128" s="2"/>
      <c r="BT128" s="56">
        <f t="shared" si="103"/>
        <v>-1481825.989699997</v>
      </c>
      <c r="BV128" s="126"/>
      <c r="BW128" s="122"/>
      <c r="BX128" s="122" t="str">
        <f>F110</f>
        <v>1BR-10</v>
      </c>
      <c r="BY128" s="123">
        <f>D110</f>
        <v>10</v>
      </c>
      <c r="BZ128" s="124">
        <f>G110</f>
        <v>74</v>
      </c>
      <c r="CA128" s="124">
        <f>H110</f>
        <v>63</v>
      </c>
      <c r="CB128" s="125">
        <f>O110</f>
        <v>25329920.875800002</v>
      </c>
      <c r="CC128" s="125">
        <f t="shared" si="138"/>
        <v>1466861000</v>
      </c>
      <c r="CD128" s="125">
        <f t="shared" si="138"/>
        <v>1653387000</v>
      </c>
      <c r="CE128" s="125">
        <f t="shared" si="138"/>
        <v>1755364000</v>
      </c>
      <c r="CF128" s="125">
        <f t="shared" si="138"/>
        <v>1863631000</v>
      </c>
      <c r="CG128" s="125">
        <f>AN110</f>
        <v>1978576000</v>
      </c>
      <c r="CT128" s="63">
        <f t="shared" si="110"/>
        <v>1608579468</v>
      </c>
      <c r="CU128" s="44">
        <f t="shared" si="115"/>
        <v>17873105.200000003</v>
      </c>
      <c r="CX128" s="56">
        <f t="shared" si="116"/>
        <v>1429368300</v>
      </c>
      <c r="CY128" s="44">
        <f t="shared" si="117"/>
        <v>23822805</v>
      </c>
      <c r="CZ128" s="49">
        <f t="shared" si="118"/>
        <v>39704675</v>
      </c>
    </row>
    <row r="129" spans="1:104">
      <c r="A129" s="3">
        <f t="shared" si="111"/>
        <v>90</v>
      </c>
      <c r="B129" s="263">
        <v>6</v>
      </c>
      <c r="C129" s="264" t="s">
        <v>155</v>
      </c>
      <c r="D129" s="265">
        <v>16</v>
      </c>
      <c r="E129" s="266"/>
      <c r="F129" s="41" t="s">
        <v>52</v>
      </c>
      <c r="G129" s="267">
        <f t="shared" si="80"/>
        <v>71</v>
      </c>
      <c r="H129" s="267">
        <f t="shared" si="81"/>
        <v>63</v>
      </c>
      <c r="I129" s="268">
        <f t="shared" si="82"/>
        <v>26966806</v>
      </c>
      <c r="J129" s="268">
        <f t="shared" si="83"/>
        <v>2</v>
      </c>
      <c r="K129" s="269">
        <f t="shared" si="84"/>
        <v>0.93</v>
      </c>
      <c r="L129" s="270">
        <f t="shared" si="136"/>
        <v>1.01</v>
      </c>
      <c r="M129" s="271">
        <f t="shared" si="85"/>
        <v>21166819.673561409</v>
      </c>
      <c r="N129" s="271">
        <f t="shared" si="86"/>
        <v>23858387.72623127</v>
      </c>
      <c r="O129" s="271">
        <f t="shared" si="87"/>
        <v>25329920.875800002</v>
      </c>
      <c r="P129" s="271">
        <f t="shared" si="88"/>
        <v>26892214.970120206</v>
      </c>
      <c r="Q129" s="272">
        <f t="shared" si="89"/>
        <v>25329920.875800002</v>
      </c>
      <c r="R129" s="271">
        <f t="shared" si="89"/>
        <v>26892214.970120206</v>
      </c>
      <c r="S129" s="271">
        <f t="shared" si="90"/>
        <v>28550867.945666909</v>
      </c>
      <c r="T129" s="271"/>
      <c r="U129" s="271">
        <f t="shared" si="91"/>
        <v>1333509639.4343688</v>
      </c>
      <c r="V129" s="271">
        <f t="shared" si="92"/>
        <v>1503078426.7525699</v>
      </c>
      <c r="W129" s="271">
        <f t="shared" si="93"/>
        <v>1595785015.1754003</v>
      </c>
      <c r="X129" s="272">
        <f t="shared" si="94"/>
        <v>1694209543.117573</v>
      </c>
      <c r="Y129" s="272">
        <f t="shared" si="95"/>
        <v>1595785015.1754003</v>
      </c>
      <c r="Z129" s="271">
        <f t="shared" si="96"/>
        <v>1694209543.117573</v>
      </c>
      <c r="AA129" s="271">
        <f t="shared" si="97"/>
        <v>1798704680.5770154</v>
      </c>
      <c r="AB129" s="271"/>
      <c r="AC129" s="33" t="str">
        <f t="shared" si="98"/>
        <v>BERTAHAP</v>
      </c>
      <c r="AD129" s="273">
        <f t="shared" si="99"/>
        <v>0</v>
      </c>
      <c r="AE129" s="274">
        <v>2</v>
      </c>
      <c r="AF129" s="275"/>
      <c r="AG129" s="271" t="str">
        <f t="shared" si="134"/>
        <v>KR</v>
      </c>
      <c r="AH129" s="275">
        <v>1466861000</v>
      </c>
      <c r="AI129" s="275">
        <v>1653387000</v>
      </c>
      <c r="AJ129" s="275">
        <v>1755364000</v>
      </c>
      <c r="AK129" s="276">
        <v>1863631000</v>
      </c>
      <c r="AL129" s="276">
        <v>1755364000</v>
      </c>
      <c r="AM129" s="275">
        <v>1863631000</v>
      </c>
      <c r="AN129" s="275">
        <v>1978576000</v>
      </c>
      <c r="AO129" s="52">
        <v>1860685840</v>
      </c>
      <c r="AP129" s="43">
        <v>1975448860</v>
      </c>
      <c r="AQ129" s="63">
        <f t="shared" si="100"/>
        <v>1674617256</v>
      </c>
      <c r="AR129" s="63">
        <f t="shared" si="112"/>
        <v>27910287.600000005</v>
      </c>
      <c r="AS129" s="351">
        <f t="shared" si="113"/>
        <v>34943081.25</v>
      </c>
      <c r="AT129" s="141">
        <f t="shared" si="101"/>
        <v>19754488.600000001</v>
      </c>
      <c r="AU129" s="5">
        <f t="shared" si="102"/>
        <v>27910287.600000005</v>
      </c>
      <c r="AV129" s="5">
        <f t="shared" si="114"/>
        <v>43884100</v>
      </c>
      <c r="AX129" s="2"/>
      <c r="AY129" s="2"/>
      <c r="BT129" s="56">
        <f t="shared" si="103"/>
        <v>-1481825.989699997</v>
      </c>
      <c r="BV129" s="126">
        <v>24</v>
      </c>
      <c r="BW129" s="122" t="s">
        <v>234</v>
      </c>
      <c r="BX129" s="122" t="str">
        <f>F155</f>
        <v>2BR-18</v>
      </c>
      <c r="BY129" s="123">
        <f>D155</f>
        <v>18</v>
      </c>
      <c r="BZ129" s="124">
        <f>G155</f>
        <v>97</v>
      </c>
      <c r="CA129" s="124">
        <f>H155</f>
        <v>85</v>
      </c>
      <c r="CB129" s="125">
        <f>O155</f>
        <v>25329920.875800002</v>
      </c>
      <c r="CC129" s="125">
        <f>AH155</f>
        <v>1979098000</v>
      </c>
      <c r="CD129" s="125">
        <f>AI155</f>
        <v>2230760000</v>
      </c>
      <c r="CE129" s="125">
        <f>AJ155</f>
        <v>2368348000</v>
      </c>
      <c r="CF129" s="125">
        <f>AK155</f>
        <v>2514423000</v>
      </c>
      <c r="CG129" s="125">
        <f>AN155</f>
        <v>2669507000</v>
      </c>
      <c r="CH129" s="2">
        <v>2</v>
      </c>
      <c r="CT129" s="63">
        <f t="shared" si="110"/>
        <v>1777903974</v>
      </c>
      <c r="CU129" s="44">
        <f t="shared" si="115"/>
        <v>19754488.600000001</v>
      </c>
      <c r="CX129" s="56">
        <f t="shared" si="116"/>
        <v>1579827600</v>
      </c>
      <c r="CY129" s="44">
        <f t="shared" si="117"/>
        <v>26330460</v>
      </c>
      <c r="CZ129" s="49">
        <f t="shared" si="118"/>
        <v>43884100</v>
      </c>
    </row>
    <row r="130" spans="1:104">
      <c r="A130" s="3">
        <f t="shared" si="111"/>
        <v>91</v>
      </c>
      <c r="B130" s="263">
        <v>7</v>
      </c>
      <c r="C130" s="264" t="s">
        <v>155</v>
      </c>
      <c r="D130" s="299">
        <v>18</v>
      </c>
      <c r="E130" s="266"/>
      <c r="F130" s="41" t="s">
        <v>54</v>
      </c>
      <c r="G130" s="267">
        <f t="shared" si="80"/>
        <v>97</v>
      </c>
      <c r="H130" s="267">
        <f t="shared" si="81"/>
        <v>85</v>
      </c>
      <c r="I130" s="268">
        <f t="shared" si="82"/>
        <v>26966806</v>
      </c>
      <c r="J130" s="268">
        <f t="shared" si="83"/>
        <v>2</v>
      </c>
      <c r="K130" s="269">
        <f t="shared" si="84"/>
        <v>0.93</v>
      </c>
      <c r="L130" s="270">
        <f t="shared" si="136"/>
        <v>1.01</v>
      </c>
      <c r="M130" s="271">
        <f t="shared" si="85"/>
        <v>21166819.673561409</v>
      </c>
      <c r="N130" s="271">
        <f t="shared" si="86"/>
        <v>23858387.72623127</v>
      </c>
      <c r="O130" s="271">
        <f t="shared" si="87"/>
        <v>25329920.875800002</v>
      </c>
      <c r="P130" s="271">
        <f t="shared" si="88"/>
        <v>26892214.970120206</v>
      </c>
      <c r="Q130" s="272">
        <f t="shared" si="89"/>
        <v>25329920.875800002</v>
      </c>
      <c r="R130" s="271">
        <f t="shared" si="89"/>
        <v>26892214.970120206</v>
      </c>
      <c r="S130" s="271">
        <f t="shared" si="90"/>
        <v>28550867.945666909</v>
      </c>
      <c r="T130" s="271"/>
      <c r="U130" s="271">
        <f t="shared" si="91"/>
        <v>1799179672.2527199</v>
      </c>
      <c r="V130" s="271">
        <f t="shared" si="92"/>
        <v>2027962956.7296579</v>
      </c>
      <c r="W130" s="271">
        <f t="shared" si="93"/>
        <v>2153043274.4430003</v>
      </c>
      <c r="X130" s="272">
        <f t="shared" si="94"/>
        <v>2285838272.4602175</v>
      </c>
      <c r="Y130" s="272">
        <f t="shared" si="95"/>
        <v>2153043274.4430003</v>
      </c>
      <c r="Z130" s="271">
        <f t="shared" si="96"/>
        <v>2285838272.4602175</v>
      </c>
      <c r="AA130" s="271">
        <f t="shared" si="97"/>
        <v>2426823775.3816872</v>
      </c>
      <c r="AB130" s="271"/>
      <c r="AC130" s="33" t="str">
        <f t="shared" si="98"/>
        <v>BERTAHAP</v>
      </c>
      <c r="AD130" s="273">
        <f t="shared" si="99"/>
        <v>0</v>
      </c>
      <c r="AE130" s="274">
        <v>2</v>
      </c>
      <c r="AF130" s="275"/>
      <c r="AG130" s="271" t="str">
        <f t="shared" si="134"/>
        <v>KR</v>
      </c>
      <c r="AH130" s="275">
        <v>1979098000</v>
      </c>
      <c r="AI130" s="275">
        <v>2230760000</v>
      </c>
      <c r="AJ130" s="275">
        <v>2368348000</v>
      </c>
      <c r="AK130" s="276">
        <v>2514423000</v>
      </c>
      <c r="AL130" s="276">
        <v>2368348000</v>
      </c>
      <c r="AM130" s="275">
        <v>2514423000</v>
      </c>
      <c r="AN130" s="275">
        <v>2669507000</v>
      </c>
      <c r="AO130" s="52">
        <v>2510448880</v>
      </c>
      <c r="AP130" s="43">
        <v>2665288380</v>
      </c>
      <c r="AQ130" s="63">
        <f t="shared" si="100"/>
        <v>2259403992</v>
      </c>
      <c r="AR130" s="63">
        <f t="shared" si="112"/>
        <v>37656733.200000003</v>
      </c>
      <c r="AS130" s="351">
        <f t="shared" si="113"/>
        <v>47145431.25</v>
      </c>
      <c r="AT130" s="141">
        <f t="shared" si="101"/>
        <v>26652883.800000001</v>
      </c>
      <c r="AU130" s="5">
        <f t="shared" si="102"/>
        <v>37656733.200000003</v>
      </c>
      <c r="AV130" s="5">
        <f t="shared" si="114"/>
        <v>59208700</v>
      </c>
      <c r="AX130" s="2"/>
      <c r="AY130" s="2"/>
      <c r="BT130" s="56">
        <f t="shared" si="103"/>
        <v>-1481825.989699997</v>
      </c>
      <c r="BV130" s="126">
        <v>25</v>
      </c>
      <c r="BW130" s="122" t="s">
        <v>235</v>
      </c>
      <c r="BX130" s="122" t="str">
        <f t="shared" ref="BX130:BX135" si="139">F182</f>
        <v>1BR-8</v>
      </c>
      <c r="BY130" s="123" t="str">
        <f t="shared" ref="BY130:BY135" si="140">D182</f>
        <v>08</v>
      </c>
      <c r="BZ130" s="124">
        <f t="shared" ref="BZ130:CA135" si="141">G182</f>
        <v>60</v>
      </c>
      <c r="CA130" s="124">
        <f t="shared" si="141"/>
        <v>52</v>
      </c>
      <c r="CB130" s="125">
        <f t="shared" ref="CB130:CB135" si="142">O182</f>
        <v>25831503.467400003</v>
      </c>
      <c r="CC130" s="125">
        <f t="shared" ref="CC130:CF135" si="143">AH182</f>
        <v>1234718000</v>
      </c>
      <c r="CD130" s="125">
        <f t="shared" si="143"/>
        <v>1391724000</v>
      </c>
      <c r="CE130" s="125">
        <f t="shared" si="143"/>
        <v>1477562000</v>
      </c>
      <c r="CF130" s="125">
        <f t="shared" si="143"/>
        <v>1568695000</v>
      </c>
      <c r="CG130" s="125">
        <f t="shared" ref="CG130:CG135" si="144">AN182</f>
        <v>1665449000</v>
      </c>
      <c r="CH130" s="2">
        <v>12</v>
      </c>
      <c r="CT130" s="63">
        <f t="shared" si="110"/>
        <v>2398759542</v>
      </c>
      <c r="CU130" s="44">
        <f t="shared" si="115"/>
        <v>26652883.800000001</v>
      </c>
      <c r="CX130" s="56">
        <f t="shared" si="116"/>
        <v>2131513200</v>
      </c>
      <c r="CY130" s="44">
        <f t="shared" si="117"/>
        <v>35525220</v>
      </c>
      <c r="CZ130" s="49">
        <f t="shared" si="118"/>
        <v>59208700</v>
      </c>
    </row>
    <row r="131" spans="1:104">
      <c r="A131" s="3">
        <f t="shared" si="111"/>
        <v>92</v>
      </c>
      <c r="B131" s="263">
        <v>8</v>
      </c>
      <c r="C131" s="264" t="s">
        <v>155</v>
      </c>
      <c r="D131" s="299">
        <v>20</v>
      </c>
      <c r="E131" s="266"/>
      <c r="F131" s="41" t="s">
        <v>70</v>
      </c>
      <c r="G131" s="267">
        <f t="shared" si="80"/>
        <v>60</v>
      </c>
      <c r="H131" s="267">
        <f t="shared" si="81"/>
        <v>51</v>
      </c>
      <c r="I131" s="268">
        <f t="shared" si="82"/>
        <v>26966806</v>
      </c>
      <c r="J131" s="268">
        <f t="shared" si="83"/>
        <v>2</v>
      </c>
      <c r="K131" s="269">
        <f t="shared" si="84"/>
        <v>0.93</v>
      </c>
      <c r="L131" s="270">
        <f t="shared" si="136"/>
        <v>1.01</v>
      </c>
      <c r="M131" s="271">
        <f t="shared" si="85"/>
        <v>21166819.673561409</v>
      </c>
      <c r="N131" s="271">
        <f t="shared" si="86"/>
        <v>23858387.72623127</v>
      </c>
      <c r="O131" s="271">
        <f t="shared" si="87"/>
        <v>25329920.875800002</v>
      </c>
      <c r="P131" s="271">
        <f t="shared" si="88"/>
        <v>26892214.970120206</v>
      </c>
      <c r="Q131" s="272">
        <f t="shared" si="89"/>
        <v>25329920.875800002</v>
      </c>
      <c r="R131" s="271">
        <f t="shared" si="89"/>
        <v>26892214.970120206</v>
      </c>
      <c r="S131" s="271">
        <f t="shared" si="90"/>
        <v>28550867.945666909</v>
      </c>
      <c r="T131" s="271"/>
      <c r="U131" s="271">
        <f t="shared" si="91"/>
        <v>1079507803.3516319</v>
      </c>
      <c r="V131" s="271">
        <f t="shared" si="92"/>
        <v>1216777774.0377948</v>
      </c>
      <c r="W131" s="271">
        <f t="shared" si="93"/>
        <v>1291825964.6658001</v>
      </c>
      <c r="X131" s="272">
        <f t="shared" si="94"/>
        <v>1371502963.4761305</v>
      </c>
      <c r="Y131" s="272">
        <f t="shared" si="95"/>
        <v>1291825964.6658001</v>
      </c>
      <c r="Z131" s="271">
        <f t="shared" si="96"/>
        <v>1371502963.4761305</v>
      </c>
      <c r="AA131" s="271">
        <f t="shared" si="97"/>
        <v>1456094265.2290125</v>
      </c>
      <c r="AB131" s="271"/>
      <c r="AC131" s="33" t="str">
        <f t="shared" si="98"/>
        <v>BERTAHAP</v>
      </c>
      <c r="AD131" s="273">
        <f t="shared" si="99"/>
        <v>0</v>
      </c>
      <c r="AE131" s="274">
        <v>2</v>
      </c>
      <c r="AF131" s="275"/>
      <c r="AG131" s="271" t="str">
        <f t="shared" si="134"/>
        <v>KR</v>
      </c>
      <c r="AH131" s="275">
        <v>1187459000</v>
      </c>
      <c r="AI131" s="275">
        <v>1338456000</v>
      </c>
      <c r="AJ131" s="275">
        <v>1421009000</v>
      </c>
      <c r="AK131" s="276">
        <v>1508654000</v>
      </c>
      <c r="AL131" s="276">
        <v>1421009000</v>
      </c>
      <c r="AM131" s="275">
        <v>1508654000</v>
      </c>
      <c r="AN131" s="275">
        <v>1601704000</v>
      </c>
      <c r="AO131" s="52">
        <v>1506269540</v>
      </c>
      <c r="AP131" s="43">
        <v>1599173240</v>
      </c>
      <c r="AQ131" s="63">
        <f t="shared" si="100"/>
        <v>1355642586</v>
      </c>
      <c r="AR131" s="63">
        <f t="shared" si="112"/>
        <v>22594043.099999998</v>
      </c>
      <c r="AS131" s="351">
        <f t="shared" si="113"/>
        <v>28287262.5</v>
      </c>
      <c r="AT131" s="141">
        <f t="shared" si="101"/>
        <v>15991732.399999999</v>
      </c>
      <c r="AU131" s="5">
        <f t="shared" si="102"/>
        <v>22594043.099999998</v>
      </c>
      <c r="AV131" s="5">
        <f t="shared" si="114"/>
        <v>35525225</v>
      </c>
      <c r="AX131" s="2"/>
      <c r="AY131" s="2"/>
      <c r="BT131" s="56">
        <f t="shared" si="103"/>
        <v>-1481825.989699997</v>
      </c>
      <c r="BV131" s="126"/>
      <c r="BW131" s="122"/>
      <c r="BX131" s="122" t="str">
        <f t="shared" si="139"/>
        <v>1BR-10</v>
      </c>
      <c r="BY131" s="123">
        <f t="shared" si="140"/>
        <v>10</v>
      </c>
      <c r="BZ131" s="124">
        <f t="shared" si="141"/>
        <v>74</v>
      </c>
      <c r="CA131" s="124">
        <f t="shared" si="141"/>
        <v>63</v>
      </c>
      <c r="CB131" s="125">
        <f t="shared" si="142"/>
        <v>25831503.467400003</v>
      </c>
      <c r="CC131" s="125">
        <f t="shared" si="143"/>
        <v>1495908000</v>
      </c>
      <c r="CD131" s="125">
        <f t="shared" si="143"/>
        <v>1686127000</v>
      </c>
      <c r="CE131" s="125">
        <f t="shared" si="143"/>
        <v>1790124000</v>
      </c>
      <c r="CF131" s="125">
        <f t="shared" si="143"/>
        <v>1900535000</v>
      </c>
      <c r="CG131" s="125">
        <f t="shared" si="144"/>
        <v>2017755000</v>
      </c>
      <c r="CT131" s="63">
        <f t="shared" si="110"/>
        <v>1439255916</v>
      </c>
      <c r="CU131" s="44">
        <f t="shared" si="115"/>
        <v>15991732.399999999</v>
      </c>
      <c r="CX131" s="56">
        <f t="shared" si="116"/>
        <v>1278908100</v>
      </c>
      <c r="CY131" s="44">
        <f t="shared" si="117"/>
        <v>21315135</v>
      </c>
      <c r="CZ131" s="49">
        <f t="shared" si="118"/>
        <v>35525225</v>
      </c>
    </row>
    <row r="132" spans="1:104">
      <c r="A132" s="3">
        <f t="shared" si="111"/>
        <v>93</v>
      </c>
      <c r="B132" s="263">
        <v>9</v>
      </c>
      <c r="C132" s="264" t="s">
        <v>155</v>
      </c>
      <c r="D132" s="299">
        <v>22</v>
      </c>
      <c r="E132" s="266"/>
      <c r="F132" s="41" t="s">
        <v>89</v>
      </c>
      <c r="G132" s="267">
        <f t="shared" si="80"/>
        <v>81</v>
      </c>
      <c r="H132" s="267">
        <f t="shared" si="81"/>
        <v>70</v>
      </c>
      <c r="I132" s="268">
        <f t="shared" si="82"/>
        <v>26966806</v>
      </c>
      <c r="J132" s="268">
        <f t="shared" si="83"/>
        <v>4</v>
      </c>
      <c r="K132" s="269">
        <f t="shared" si="84"/>
        <v>0.97</v>
      </c>
      <c r="L132" s="270">
        <f t="shared" si="136"/>
        <v>1.01</v>
      </c>
      <c r="M132" s="271">
        <f t="shared" si="85"/>
        <v>22077220.519736089</v>
      </c>
      <c r="N132" s="271">
        <f t="shared" si="86"/>
        <v>24884554.94026272</v>
      </c>
      <c r="O132" s="271">
        <f t="shared" si="87"/>
        <v>26419379.838199999</v>
      </c>
      <c r="P132" s="271">
        <f t="shared" si="88"/>
        <v>28048869.3774372</v>
      </c>
      <c r="Q132" s="272">
        <f t="shared" si="89"/>
        <v>26419379.838199999</v>
      </c>
      <c r="R132" s="271">
        <f t="shared" si="89"/>
        <v>28048869.3774372</v>
      </c>
      <c r="S132" s="271">
        <f t="shared" si="90"/>
        <v>29778862.265910644</v>
      </c>
      <c r="T132" s="271"/>
      <c r="U132" s="271">
        <f t="shared" si="91"/>
        <v>1545405436.3815262</v>
      </c>
      <c r="V132" s="271">
        <f t="shared" si="92"/>
        <v>1741918845.8183904</v>
      </c>
      <c r="W132" s="271">
        <f t="shared" si="93"/>
        <v>1849356588.674</v>
      </c>
      <c r="X132" s="272">
        <f t="shared" si="94"/>
        <v>1963420856.420604</v>
      </c>
      <c r="Y132" s="272">
        <f t="shared" si="95"/>
        <v>1849356588.674</v>
      </c>
      <c r="Z132" s="271">
        <f t="shared" si="96"/>
        <v>1963420856.420604</v>
      </c>
      <c r="AA132" s="271">
        <f t="shared" si="97"/>
        <v>2084520358.613745</v>
      </c>
      <c r="AB132" s="271"/>
      <c r="AC132" s="33" t="str">
        <f t="shared" si="98"/>
        <v>BERTAHAP</v>
      </c>
      <c r="AD132" s="273">
        <f t="shared" si="99"/>
        <v>0</v>
      </c>
      <c r="AE132" s="274">
        <v>2</v>
      </c>
      <c r="AF132" s="275"/>
      <c r="AG132" s="271" t="str">
        <f t="shared" si="134"/>
        <v>KR</v>
      </c>
      <c r="AH132" s="275">
        <v>1699946000</v>
      </c>
      <c r="AI132" s="275">
        <v>1916111000</v>
      </c>
      <c r="AJ132" s="275">
        <v>2034293000</v>
      </c>
      <c r="AK132" s="276">
        <v>2159763000</v>
      </c>
      <c r="AL132" s="276">
        <v>2034293000</v>
      </c>
      <c r="AM132" s="275">
        <v>2159763000</v>
      </c>
      <c r="AN132" s="275">
        <v>2292973000</v>
      </c>
      <c r="AO132" s="52">
        <v>2156350580</v>
      </c>
      <c r="AP132" s="43">
        <v>2289348780</v>
      </c>
      <c r="AQ132" s="63">
        <f t="shared" si="100"/>
        <v>1940715522</v>
      </c>
      <c r="AR132" s="63">
        <f t="shared" si="112"/>
        <v>32345258.700000003</v>
      </c>
      <c r="AS132" s="351">
        <f t="shared" si="113"/>
        <v>40495556.25</v>
      </c>
      <c r="AT132" s="141">
        <f t="shared" si="101"/>
        <v>22893487.800000001</v>
      </c>
      <c r="AU132" s="5">
        <f t="shared" si="102"/>
        <v>32345258.700000003</v>
      </c>
      <c r="AV132" s="5">
        <f t="shared" si="114"/>
        <v>50857325</v>
      </c>
      <c r="AX132" s="2"/>
      <c r="AY132" s="2"/>
      <c r="BT132" s="56">
        <f t="shared" si="103"/>
        <v>-392367.02730000019</v>
      </c>
      <c r="BV132" s="126"/>
      <c r="BW132" s="122"/>
      <c r="BX132" s="122" t="str">
        <f t="shared" si="139"/>
        <v>1BR-12</v>
      </c>
      <c r="BY132" s="123">
        <f t="shared" si="140"/>
        <v>12</v>
      </c>
      <c r="BZ132" s="124">
        <f t="shared" si="141"/>
        <v>67</v>
      </c>
      <c r="CA132" s="124">
        <f t="shared" si="141"/>
        <v>57</v>
      </c>
      <c r="CB132" s="125">
        <f t="shared" si="142"/>
        <v>25831503.467400003</v>
      </c>
      <c r="CC132" s="125">
        <f t="shared" si="143"/>
        <v>1353440000</v>
      </c>
      <c r="CD132" s="125">
        <f t="shared" si="143"/>
        <v>1525544000</v>
      </c>
      <c r="CE132" s="125">
        <f t="shared" si="143"/>
        <v>1619636000</v>
      </c>
      <c r="CF132" s="125">
        <f t="shared" si="143"/>
        <v>1719531000</v>
      </c>
      <c r="CG132" s="125">
        <f t="shared" si="144"/>
        <v>1825588000</v>
      </c>
      <c r="CT132" s="63">
        <f t="shared" si="110"/>
        <v>2060413902</v>
      </c>
      <c r="CU132" s="44">
        <f t="shared" si="115"/>
        <v>22893487.800000001</v>
      </c>
      <c r="CX132" s="56">
        <f t="shared" si="116"/>
        <v>1830863700</v>
      </c>
      <c r="CY132" s="44">
        <f t="shared" si="117"/>
        <v>30514395</v>
      </c>
      <c r="CZ132" s="49">
        <f t="shared" si="118"/>
        <v>50857325</v>
      </c>
    </row>
    <row r="133" spans="1:104">
      <c r="A133" s="3">
        <f t="shared" si="111"/>
        <v>94</v>
      </c>
      <c r="B133" s="263">
        <v>1</v>
      </c>
      <c r="C133" s="264" t="s">
        <v>158</v>
      </c>
      <c r="D133" s="265" t="s">
        <v>24</v>
      </c>
      <c r="E133" s="266"/>
      <c r="F133" s="41" t="s">
        <v>39</v>
      </c>
      <c r="G133" s="267">
        <f t="shared" si="80"/>
        <v>113</v>
      </c>
      <c r="H133" s="267">
        <f t="shared" si="81"/>
        <v>101</v>
      </c>
      <c r="I133" s="268">
        <f t="shared" si="82"/>
        <v>26966806</v>
      </c>
      <c r="J133" s="268">
        <f t="shared" si="83"/>
        <v>6</v>
      </c>
      <c r="K133" s="269">
        <f t="shared" si="84"/>
        <v>0.95</v>
      </c>
      <c r="L133" s="270">
        <f t="shared" si="136"/>
        <v>1.01</v>
      </c>
      <c r="M133" s="271">
        <f t="shared" si="85"/>
        <v>21622020.096648749</v>
      </c>
      <c r="N133" s="271">
        <f t="shared" si="86"/>
        <v>24371471.333246995</v>
      </c>
      <c r="O133" s="271">
        <f t="shared" si="87"/>
        <v>25874650.357000001</v>
      </c>
      <c r="P133" s="271">
        <f t="shared" si="88"/>
        <v>27470542.173778702</v>
      </c>
      <c r="Q133" s="272">
        <f t="shared" si="89"/>
        <v>25874650.357000001</v>
      </c>
      <c r="R133" s="271">
        <f t="shared" si="89"/>
        <v>27470542.173778702</v>
      </c>
      <c r="S133" s="271">
        <f t="shared" si="90"/>
        <v>29164865.105788779</v>
      </c>
      <c r="T133" s="271"/>
      <c r="U133" s="271">
        <f t="shared" si="91"/>
        <v>2183824029.7615237</v>
      </c>
      <c r="V133" s="271">
        <f t="shared" si="92"/>
        <v>2461518604.6579466</v>
      </c>
      <c r="W133" s="271">
        <f t="shared" si="93"/>
        <v>2613339686.0570002</v>
      </c>
      <c r="X133" s="272">
        <f t="shared" si="94"/>
        <v>2774524759.5516491</v>
      </c>
      <c r="Y133" s="272">
        <f t="shared" si="95"/>
        <v>2613339686.0570002</v>
      </c>
      <c r="Z133" s="271">
        <f t="shared" si="96"/>
        <v>2774524759.5516491</v>
      </c>
      <c r="AA133" s="271">
        <f t="shared" si="97"/>
        <v>2945651375.6846666</v>
      </c>
      <c r="AB133" s="271"/>
      <c r="AC133" s="33" t="str">
        <f t="shared" si="98"/>
        <v>BERTAHAP</v>
      </c>
      <c r="AD133" s="273">
        <f t="shared" si="99"/>
        <v>0</v>
      </c>
      <c r="AE133" s="274">
        <v>2</v>
      </c>
      <c r="AF133" s="275"/>
      <c r="AG133" s="271" t="str">
        <f t="shared" si="134"/>
        <v>KR</v>
      </c>
      <c r="AH133" s="275">
        <v>2402207000</v>
      </c>
      <c r="AI133" s="275">
        <v>2707671000</v>
      </c>
      <c r="AJ133" s="275">
        <v>2874674000</v>
      </c>
      <c r="AK133" s="276">
        <v>3051978000</v>
      </c>
      <c r="AL133" s="276">
        <v>2874674000</v>
      </c>
      <c r="AM133" s="275">
        <v>3051978000</v>
      </c>
      <c r="AN133" s="275">
        <v>3240217000</v>
      </c>
      <c r="AO133" s="52">
        <v>3047154440</v>
      </c>
      <c r="AP133" s="43">
        <v>3235096680</v>
      </c>
      <c r="AQ133" s="63">
        <f t="shared" si="100"/>
        <v>2742438996</v>
      </c>
      <c r="AR133" s="63">
        <f t="shared" si="112"/>
        <v>45707316.600000001</v>
      </c>
      <c r="AS133" s="351">
        <f t="shared" si="113"/>
        <v>57224587.5</v>
      </c>
      <c r="AT133" s="141">
        <f t="shared" si="101"/>
        <v>32350966.799999997</v>
      </c>
      <c r="AU133" s="5">
        <f t="shared" si="102"/>
        <v>45707316.600000001</v>
      </c>
      <c r="AV133" s="5">
        <f t="shared" si="114"/>
        <v>71866850</v>
      </c>
      <c r="AX133" s="2"/>
      <c r="AY133" s="2"/>
      <c r="BT133" s="56">
        <f t="shared" si="103"/>
        <v>-937096.5084999986</v>
      </c>
      <c r="BV133" s="126"/>
      <c r="BW133" s="122"/>
      <c r="BX133" s="122" t="str">
        <f t="shared" si="139"/>
        <v>1BR-16</v>
      </c>
      <c r="BY133" s="123">
        <f t="shared" si="140"/>
        <v>16</v>
      </c>
      <c r="BZ133" s="124">
        <f t="shared" si="141"/>
        <v>71</v>
      </c>
      <c r="CA133" s="124">
        <f t="shared" si="141"/>
        <v>63</v>
      </c>
      <c r="CB133" s="125">
        <f t="shared" si="142"/>
        <v>25831503.467400003</v>
      </c>
      <c r="CC133" s="125">
        <f t="shared" si="143"/>
        <v>1495908000</v>
      </c>
      <c r="CD133" s="125">
        <f t="shared" si="143"/>
        <v>1686127000</v>
      </c>
      <c r="CE133" s="125">
        <f t="shared" si="143"/>
        <v>1790124000</v>
      </c>
      <c r="CF133" s="125">
        <f t="shared" si="143"/>
        <v>1900535000</v>
      </c>
      <c r="CG133" s="125">
        <f t="shared" si="144"/>
        <v>2017755000</v>
      </c>
      <c r="CT133" s="63">
        <f t="shared" si="110"/>
        <v>2911587012</v>
      </c>
      <c r="CU133" s="44">
        <f t="shared" si="115"/>
        <v>32350966.799999997</v>
      </c>
      <c r="CX133" s="56">
        <f t="shared" si="116"/>
        <v>2587206600</v>
      </c>
      <c r="CY133" s="44">
        <f t="shared" si="117"/>
        <v>43120110</v>
      </c>
      <c r="CZ133" s="49">
        <f t="shared" si="118"/>
        <v>71866850</v>
      </c>
    </row>
    <row r="134" spans="1:104">
      <c r="A134" s="3">
        <f t="shared" si="111"/>
        <v>95</v>
      </c>
      <c r="B134" s="263">
        <v>2</v>
      </c>
      <c r="C134" s="264" t="s">
        <v>158</v>
      </c>
      <c r="D134" s="265" t="s">
        <v>35</v>
      </c>
      <c r="E134" s="266"/>
      <c r="F134" s="41" t="s">
        <v>42</v>
      </c>
      <c r="G134" s="267">
        <f t="shared" si="80"/>
        <v>78</v>
      </c>
      <c r="H134" s="267">
        <f t="shared" si="81"/>
        <v>66</v>
      </c>
      <c r="I134" s="268">
        <f t="shared" si="82"/>
        <v>26966806</v>
      </c>
      <c r="J134" s="268">
        <f t="shared" si="83"/>
        <v>2</v>
      </c>
      <c r="K134" s="269">
        <f t="shared" si="84"/>
        <v>0.93</v>
      </c>
      <c r="L134" s="270">
        <f t="shared" si="136"/>
        <v>1.01</v>
      </c>
      <c r="M134" s="271">
        <f t="shared" si="85"/>
        <v>21166819.673561409</v>
      </c>
      <c r="N134" s="271">
        <f t="shared" si="86"/>
        <v>23858387.72623127</v>
      </c>
      <c r="O134" s="271">
        <f t="shared" si="87"/>
        <v>25329920.875800002</v>
      </c>
      <c r="P134" s="271">
        <f t="shared" si="88"/>
        <v>26892214.970120206</v>
      </c>
      <c r="Q134" s="272">
        <f t="shared" si="89"/>
        <v>25329920.875800002</v>
      </c>
      <c r="R134" s="271">
        <f t="shared" si="89"/>
        <v>26892214.970120206</v>
      </c>
      <c r="S134" s="271">
        <f t="shared" si="90"/>
        <v>28550867.945666909</v>
      </c>
      <c r="T134" s="271"/>
      <c r="U134" s="271">
        <f t="shared" si="91"/>
        <v>1397010098.4550531</v>
      </c>
      <c r="V134" s="271">
        <f t="shared" si="92"/>
        <v>1574653589.9312637</v>
      </c>
      <c r="W134" s="271">
        <f t="shared" si="93"/>
        <v>1671774777.8028002</v>
      </c>
      <c r="X134" s="272">
        <f t="shared" si="94"/>
        <v>1774886188.0279336</v>
      </c>
      <c r="Y134" s="272">
        <f t="shared" si="95"/>
        <v>1671774777.8028002</v>
      </c>
      <c r="Z134" s="271">
        <f t="shared" si="96"/>
        <v>1774886188.0279336</v>
      </c>
      <c r="AA134" s="271">
        <f t="shared" si="97"/>
        <v>1884357284.414016</v>
      </c>
      <c r="AB134" s="271"/>
      <c r="AC134" s="33" t="str">
        <f t="shared" si="98"/>
        <v>BERTAHAP</v>
      </c>
      <c r="AD134" s="273">
        <f t="shared" si="99"/>
        <v>0</v>
      </c>
      <c r="AE134" s="274">
        <v>2</v>
      </c>
      <c r="AF134" s="275"/>
      <c r="AG134" s="271" t="str">
        <f t="shared" si="134"/>
        <v>KR</v>
      </c>
      <c r="AH134" s="275">
        <v>1536712000</v>
      </c>
      <c r="AI134" s="275">
        <v>1732119000</v>
      </c>
      <c r="AJ134" s="275">
        <v>1838953000</v>
      </c>
      <c r="AK134" s="276">
        <v>1952375000</v>
      </c>
      <c r="AL134" s="276">
        <v>1838953000</v>
      </c>
      <c r="AM134" s="275">
        <v>1952375000</v>
      </c>
      <c r="AN134" s="275">
        <v>2072794000</v>
      </c>
      <c r="AO134" s="52">
        <v>1949290180</v>
      </c>
      <c r="AP134" s="43">
        <v>2069517500</v>
      </c>
      <c r="AQ134" s="63">
        <f t="shared" si="100"/>
        <v>1754361162</v>
      </c>
      <c r="AR134" s="63">
        <f t="shared" si="112"/>
        <v>29239352.700000003</v>
      </c>
      <c r="AS134" s="351">
        <f t="shared" si="113"/>
        <v>36607031.25</v>
      </c>
      <c r="AT134" s="141">
        <f t="shared" si="101"/>
        <v>20695175</v>
      </c>
      <c r="AU134" s="5">
        <f t="shared" si="102"/>
        <v>29239352.700000003</v>
      </c>
      <c r="AV134" s="5">
        <f t="shared" si="114"/>
        <v>45973825</v>
      </c>
      <c r="AX134" s="2"/>
      <c r="AY134" s="2"/>
      <c r="BT134" s="56">
        <f t="shared" si="103"/>
        <v>-1481825.989699997</v>
      </c>
      <c r="BV134" s="126"/>
      <c r="BW134" s="122"/>
      <c r="BX134" s="122" t="str">
        <f t="shared" si="139"/>
        <v>2BR-18</v>
      </c>
      <c r="BY134" s="123">
        <f t="shared" si="140"/>
        <v>18</v>
      </c>
      <c r="BZ134" s="124">
        <f t="shared" si="141"/>
        <v>97</v>
      </c>
      <c r="CA134" s="124">
        <f t="shared" si="141"/>
        <v>85</v>
      </c>
      <c r="CB134" s="125">
        <f t="shared" si="142"/>
        <v>25831503.467400003</v>
      </c>
      <c r="CC134" s="125">
        <f t="shared" si="143"/>
        <v>2018288000</v>
      </c>
      <c r="CD134" s="125">
        <f t="shared" si="143"/>
        <v>2274933000</v>
      </c>
      <c r="CE134" s="125">
        <f t="shared" si="143"/>
        <v>2415246000</v>
      </c>
      <c r="CF134" s="125">
        <f t="shared" si="143"/>
        <v>2564213000</v>
      </c>
      <c r="CG134" s="125">
        <f t="shared" si="144"/>
        <v>2722368000</v>
      </c>
      <c r="CT134" s="63">
        <f t="shared" si="110"/>
        <v>1862565750</v>
      </c>
      <c r="CU134" s="44">
        <f t="shared" si="115"/>
        <v>20695175</v>
      </c>
      <c r="CX134" s="56">
        <f t="shared" si="116"/>
        <v>1655057700</v>
      </c>
      <c r="CY134" s="44">
        <f t="shared" si="117"/>
        <v>27584295</v>
      </c>
      <c r="CZ134" s="49">
        <f t="shared" si="118"/>
        <v>45973825</v>
      </c>
    </row>
    <row r="135" spans="1:104">
      <c r="A135" s="3">
        <f t="shared" si="111"/>
        <v>96</v>
      </c>
      <c r="B135" s="263">
        <v>3</v>
      </c>
      <c r="C135" s="264" t="s">
        <v>158</v>
      </c>
      <c r="D135" s="265" t="s">
        <v>41</v>
      </c>
      <c r="E135" s="266"/>
      <c r="F135" s="41" t="s">
        <v>45</v>
      </c>
      <c r="G135" s="267">
        <f t="shared" si="80"/>
        <v>60</v>
      </c>
      <c r="H135" s="267">
        <f t="shared" si="81"/>
        <v>52</v>
      </c>
      <c r="I135" s="268">
        <f t="shared" si="82"/>
        <v>26966806</v>
      </c>
      <c r="J135" s="268">
        <f t="shared" si="83"/>
        <v>2</v>
      </c>
      <c r="K135" s="269">
        <f t="shared" si="84"/>
        <v>0.93</v>
      </c>
      <c r="L135" s="270">
        <f t="shared" si="136"/>
        <v>1.01</v>
      </c>
      <c r="M135" s="271">
        <f t="shared" si="85"/>
        <v>21166819.673561409</v>
      </c>
      <c r="N135" s="271">
        <f t="shared" si="86"/>
        <v>23858387.72623127</v>
      </c>
      <c r="O135" s="271">
        <f t="shared" si="87"/>
        <v>25329920.875800002</v>
      </c>
      <c r="P135" s="271">
        <f t="shared" si="88"/>
        <v>26892214.970120206</v>
      </c>
      <c r="Q135" s="272">
        <f t="shared" si="89"/>
        <v>25329920.875800002</v>
      </c>
      <c r="R135" s="271">
        <f t="shared" si="89"/>
        <v>26892214.970120206</v>
      </c>
      <c r="S135" s="271">
        <f t="shared" si="90"/>
        <v>28550867.945666909</v>
      </c>
      <c r="T135" s="271"/>
      <c r="U135" s="271">
        <f t="shared" si="91"/>
        <v>1100674623.0251932</v>
      </c>
      <c r="V135" s="271">
        <f t="shared" si="92"/>
        <v>1240636161.7640259</v>
      </c>
      <c r="W135" s="271">
        <f t="shared" si="93"/>
        <v>1317155885.5416002</v>
      </c>
      <c r="X135" s="272">
        <f t="shared" si="94"/>
        <v>1398395178.4462507</v>
      </c>
      <c r="Y135" s="272">
        <f t="shared" si="95"/>
        <v>1317155885.5416002</v>
      </c>
      <c r="Z135" s="271">
        <f t="shared" si="96"/>
        <v>1398395178.4462507</v>
      </c>
      <c r="AA135" s="271">
        <f t="shared" si="97"/>
        <v>1484645133.1746793</v>
      </c>
      <c r="AB135" s="271"/>
      <c r="AC135" s="33" t="str">
        <f t="shared" si="98"/>
        <v>BERTAHAP</v>
      </c>
      <c r="AD135" s="273">
        <f t="shared" si="99"/>
        <v>0</v>
      </c>
      <c r="AE135" s="274">
        <v>2</v>
      </c>
      <c r="AF135" s="275"/>
      <c r="AG135" s="271" t="str">
        <f t="shared" si="134"/>
        <v>KR</v>
      </c>
      <c r="AH135" s="275">
        <v>1210743000</v>
      </c>
      <c r="AI135" s="275">
        <v>1364700000</v>
      </c>
      <c r="AJ135" s="275">
        <v>1448872000</v>
      </c>
      <c r="AK135" s="276">
        <v>1538235000</v>
      </c>
      <c r="AL135" s="276">
        <v>1448872000</v>
      </c>
      <c r="AM135" s="275">
        <v>1538235000</v>
      </c>
      <c r="AN135" s="275">
        <v>1633110000</v>
      </c>
      <c r="AO135" s="52">
        <v>1535804320</v>
      </c>
      <c r="AP135" s="43">
        <v>1630529100</v>
      </c>
      <c r="AQ135" s="63">
        <f t="shared" si="100"/>
        <v>1382223888</v>
      </c>
      <c r="AR135" s="63">
        <f t="shared" si="112"/>
        <v>23037064.800000001</v>
      </c>
      <c r="AS135" s="351">
        <f t="shared" si="113"/>
        <v>28841906.25</v>
      </c>
      <c r="AT135" s="141">
        <f t="shared" si="101"/>
        <v>16305291</v>
      </c>
      <c r="AU135" s="5">
        <f t="shared" si="102"/>
        <v>23037064.800000001</v>
      </c>
      <c r="AV135" s="5">
        <f t="shared" si="114"/>
        <v>36221800</v>
      </c>
      <c r="AX135" s="2"/>
      <c r="AY135" s="2"/>
      <c r="BT135" s="56">
        <f t="shared" si="103"/>
        <v>-1481825.989699997</v>
      </c>
      <c r="BV135" s="126"/>
      <c r="BW135" s="131"/>
      <c r="BX135" s="122" t="str">
        <f t="shared" si="139"/>
        <v>1BR-20</v>
      </c>
      <c r="BY135" s="123">
        <f t="shared" si="140"/>
        <v>20</v>
      </c>
      <c r="BZ135" s="124">
        <f t="shared" si="141"/>
        <v>60</v>
      </c>
      <c r="CA135" s="124">
        <f t="shared" si="141"/>
        <v>51</v>
      </c>
      <c r="CB135" s="125">
        <f t="shared" si="142"/>
        <v>25831503.467400003</v>
      </c>
      <c r="CC135" s="125">
        <f t="shared" si="143"/>
        <v>1210973000</v>
      </c>
      <c r="CD135" s="125">
        <f t="shared" si="143"/>
        <v>1364960000</v>
      </c>
      <c r="CE135" s="125">
        <f t="shared" si="143"/>
        <v>1449148000</v>
      </c>
      <c r="CF135" s="125">
        <f t="shared" si="143"/>
        <v>1538528000</v>
      </c>
      <c r="CG135" s="125">
        <f t="shared" si="144"/>
        <v>1633421000</v>
      </c>
      <c r="CT135" s="63">
        <f t="shared" si="110"/>
        <v>1467476190</v>
      </c>
      <c r="CU135" s="44">
        <f t="shared" si="115"/>
        <v>16305291</v>
      </c>
      <c r="CX135" s="56">
        <f t="shared" si="116"/>
        <v>1303984800</v>
      </c>
      <c r="CY135" s="44">
        <f t="shared" si="117"/>
        <v>21733080</v>
      </c>
      <c r="CZ135" s="49">
        <f t="shared" si="118"/>
        <v>36221800</v>
      </c>
    </row>
    <row r="136" spans="1:104">
      <c r="A136" s="3">
        <f t="shared" si="111"/>
        <v>97</v>
      </c>
      <c r="B136" s="263">
        <v>4</v>
      </c>
      <c r="C136" s="264" t="s">
        <v>158</v>
      </c>
      <c r="D136" s="265">
        <v>10</v>
      </c>
      <c r="E136" s="266"/>
      <c r="F136" s="41" t="s">
        <v>48</v>
      </c>
      <c r="G136" s="267">
        <f t="shared" si="80"/>
        <v>74</v>
      </c>
      <c r="H136" s="267">
        <f t="shared" si="81"/>
        <v>63</v>
      </c>
      <c r="I136" s="268">
        <f t="shared" si="82"/>
        <v>26966806</v>
      </c>
      <c r="J136" s="268">
        <f t="shared" si="83"/>
        <v>2</v>
      </c>
      <c r="K136" s="269">
        <f t="shared" si="84"/>
        <v>0.93</v>
      </c>
      <c r="L136" s="270">
        <f t="shared" si="136"/>
        <v>1.01</v>
      </c>
      <c r="M136" s="271">
        <f t="shared" si="85"/>
        <v>21166819.673561409</v>
      </c>
      <c r="N136" s="271">
        <f t="shared" si="86"/>
        <v>23858387.72623127</v>
      </c>
      <c r="O136" s="271">
        <f t="shared" si="87"/>
        <v>25329920.875800002</v>
      </c>
      <c r="P136" s="271">
        <f t="shared" si="88"/>
        <v>26892214.970120206</v>
      </c>
      <c r="Q136" s="272">
        <f t="shared" si="89"/>
        <v>25329920.875800002</v>
      </c>
      <c r="R136" s="271">
        <f t="shared" si="89"/>
        <v>26892214.970120206</v>
      </c>
      <c r="S136" s="271">
        <f t="shared" si="90"/>
        <v>28550867.945666909</v>
      </c>
      <c r="T136" s="271"/>
      <c r="U136" s="271">
        <f t="shared" si="91"/>
        <v>1333509639.4343688</v>
      </c>
      <c r="V136" s="271">
        <f t="shared" si="92"/>
        <v>1503078426.7525699</v>
      </c>
      <c r="W136" s="271">
        <f t="shared" si="93"/>
        <v>1595785015.1754003</v>
      </c>
      <c r="X136" s="272">
        <f t="shared" si="94"/>
        <v>1694209543.117573</v>
      </c>
      <c r="Y136" s="272">
        <f t="shared" si="95"/>
        <v>1595785015.1754003</v>
      </c>
      <c r="Z136" s="271">
        <f t="shared" si="96"/>
        <v>1694209543.117573</v>
      </c>
      <c r="AA136" s="271">
        <f t="shared" si="97"/>
        <v>1798704680.5770154</v>
      </c>
      <c r="AB136" s="271"/>
      <c r="AC136" s="33" t="str">
        <f t="shared" si="98"/>
        <v>BERTAHAP</v>
      </c>
      <c r="AD136" s="273">
        <f t="shared" si="99"/>
        <v>0</v>
      </c>
      <c r="AE136" s="274">
        <v>2</v>
      </c>
      <c r="AF136" s="275"/>
      <c r="AG136" s="271" t="str">
        <f t="shared" si="134"/>
        <v>KR</v>
      </c>
      <c r="AH136" s="275">
        <v>1466861000</v>
      </c>
      <c r="AI136" s="275">
        <v>1653387000</v>
      </c>
      <c r="AJ136" s="275">
        <v>1755364000</v>
      </c>
      <c r="AK136" s="276">
        <v>1863631000</v>
      </c>
      <c r="AL136" s="276">
        <v>1755364000</v>
      </c>
      <c r="AM136" s="275">
        <v>1863631000</v>
      </c>
      <c r="AN136" s="275">
        <v>1978576000</v>
      </c>
      <c r="AO136" s="52">
        <v>1860685840</v>
      </c>
      <c r="AP136" s="43">
        <v>1975448860</v>
      </c>
      <c r="AQ136" s="63">
        <f t="shared" si="100"/>
        <v>1674617256</v>
      </c>
      <c r="AR136" s="63">
        <f t="shared" si="112"/>
        <v>27910287.600000005</v>
      </c>
      <c r="AS136" s="351">
        <f t="shared" si="113"/>
        <v>34943081.25</v>
      </c>
      <c r="AT136" s="141">
        <f t="shared" si="101"/>
        <v>19754488.600000001</v>
      </c>
      <c r="AU136" s="5">
        <f t="shared" si="102"/>
        <v>27910287.600000005</v>
      </c>
      <c r="AV136" s="5">
        <f t="shared" si="114"/>
        <v>43884100</v>
      </c>
      <c r="AX136" s="2"/>
      <c r="AY136" s="2"/>
      <c r="BT136" s="56">
        <f t="shared" si="103"/>
        <v>-1481825.989699997</v>
      </c>
      <c r="BV136" s="126">
        <v>26</v>
      </c>
      <c r="BW136" s="122" t="s">
        <v>174</v>
      </c>
      <c r="BX136" s="122" t="str">
        <f>F224</f>
        <v>1BR-6</v>
      </c>
      <c r="BY136" s="123" t="str">
        <f>D224</f>
        <v>06</v>
      </c>
      <c r="BZ136" s="124">
        <f>G224</f>
        <v>78</v>
      </c>
      <c r="CA136" s="124">
        <f>H224</f>
        <v>66</v>
      </c>
      <c r="CB136" s="125">
        <f>O224</f>
        <v>25831503.467400003</v>
      </c>
      <c r="CC136" s="125">
        <f t="shared" ref="CC136:CF137" si="145">AH224</f>
        <v>1567142000</v>
      </c>
      <c r="CD136" s="125">
        <f t="shared" si="145"/>
        <v>1766419000</v>
      </c>
      <c r="CE136" s="125">
        <f t="shared" si="145"/>
        <v>1875368000</v>
      </c>
      <c r="CF136" s="125">
        <f t="shared" si="145"/>
        <v>1991036000</v>
      </c>
      <c r="CG136" s="125">
        <f>AN224</f>
        <v>2113839000</v>
      </c>
      <c r="CH136" s="2">
        <v>8</v>
      </c>
      <c r="CT136" s="63">
        <f t="shared" si="110"/>
        <v>1777903974</v>
      </c>
      <c r="CU136" s="44">
        <f t="shared" si="115"/>
        <v>19754488.600000001</v>
      </c>
      <c r="CX136" s="56">
        <f t="shared" si="116"/>
        <v>1579827600</v>
      </c>
      <c r="CY136" s="44">
        <f t="shared" si="117"/>
        <v>26330460</v>
      </c>
      <c r="CZ136" s="49">
        <f t="shared" si="118"/>
        <v>43884100</v>
      </c>
    </row>
    <row r="137" spans="1:104">
      <c r="A137" s="3">
        <f t="shared" si="111"/>
        <v>98</v>
      </c>
      <c r="B137" s="263">
        <v>5</v>
      </c>
      <c r="C137" s="264" t="s">
        <v>158</v>
      </c>
      <c r="D137" s="299">
        <v>12</v>
      </c>
      <c r="E137" s="266"/>
      <c r="F137" s="41" t="s">
        <v>50</v>
      </c>
      <c r="G137" s="267">
        <f t="shared" si="80"/>
        <v>67</v>
      </c>
      <c r="H137" s="267">
        <f t="shared" si="81"/>
        <v>57</v>
      </c>
      <c r="I137" s="268">
        <f t="shared" si="82"/>
        <v>26966806</v>
      </c>
      <c r="J137" s="268">
        <f t="shared" si="83"/>
        <v>2</v>
      </c>
      <c r="K137" s="269">
        <f t="shared" si="84"/>
        <v>0.93</v>
      </c>
      <c r="L137" s="270">
        <f t="shared" si="136"/>
        <v>1.01</v>
      </c>
      <c r="M137" s="271">
        <f t="shared" si="85"/>
        <v>21166819.673561409</v>
      </c>
      <c r="N137" s="271">
        <f t="shared" si="86"/>
        <v>23858387.72623127</v>
      </c>
      <c r="O137" s="271">
        <f t="shared" si="87"/>
        <v>25329920.875800002</v>
      </c>
      <c r="P137" s="271">
        <f t="shared" si="88"/>
        <v>26892214.970120206</v>
      </c>
      <c r="Q137" s="272">
        <f t="shared" si="89"/>
        <v>25329920.875800002</v>
      </c>
      <c r="R137" s="271">
        <f t="shared" si="89"/>
        <v>26892214.970120206</v>
      </c>
      <c r="S137" s="271">
        <f t="shared" si="90"/>
        <v>28550867.945666909</v>
      </c>
      <c r="T137" s="271"/>
      <c r="U137" s="271">
        <f t="shared" si="91"/>
        <v>1206508721.3930004</v>
      </c>
      <c r="V137" s="271">
        <f t="shared" si="92"/>
        <v>1359928100.3951824</v>
      </c>
      <c r="W137" s="271">
        <f t="shared" si="93"/>
        <v>1443805489.9206002</v>
      </c>
      <c r="X137" s="272">
        <f t="shared" si="94"/>
        <v>1532856253.2968519</v>
      </c>
      <c r="Y137" s="272">
        <f t="shared" si="95"/>
        <v>1443805489.9206002</v>
      </c>
      <c r="Z137" s="271">
        <f t="shared" si="96"/>
        <v>1532856253.2968519</v>
      </c>
      <c r="AA137" s="271">
        <f t="shared" si="97"/>
        <v>1627399472.9030137</v>
      </c>
      <c r="AB137" s="271"/>
      <c r="AC137" s="33" t="str">
        <f t="shared" si="98"/>
        <v>BERTAHAP</v>
      </c>
      <c r="AD137" s="273">
        <f t="shared" si="99"/>
        <v>0</v>
      </c>
      <c r="AE137" s="274">
        <v>2</v>
      </c>
      <c r="AF137" s="275"/>
      <c r="AG137" s="271" t="str">
        <f t="shared" si="134"/>
        <v>KR</v>
      </c>
      <c r="AH137" s="275">
        <v>1327160000</v>
      </c>
      <c r="AI137" s="275">
        <v>1495921000</v>
      </c>
      <c r="AJ137" s="275">
        <v>1588187000</v>
      </c>
      <c r="AK137" s="276">
        <v>1686142000</v>
      </c>
      <c r="AL137" s="276">
        <v>1588187000</v>
      </c>
      <c r="AM137" s="275">
        <v>1686142000</v>
      </c>
      <c r="AN137" s="275">
        <v>1790140000</v>
      </c>
      <c r="AO137" s="52">
        <v>1683478220</v>
      </c>
      <c r="AP137" s="43">
        <v>1787310520</v>
      </c>
      <c r="AQ137" s="63">
        <f t="shared" si="100"/>
        <v>1515130398</v>
      </c>
      <c r="AR137" s="63">
        <f t="shared" si="112"/>
        <v>25252173.300000001</v>
      </c>
      <c r="AS137" s="351">
        <f t="shared" si="113"/>
        <v>31615162.5</v>
      </c>
      <c r="AT137" s="141">
        <f t="shared" si="101"/>
        <v>17873105.200000003</v>
      </c>
      <c r="AU137" s="5">
        <f t="shared" si="102"/>
        <v>25252173.300000001</v>
      </c>
      <c r="AV137" s="5">
        <f t="shared" si="114"/>
        <v>39704675</v>
      </c>
      <c r="AX137" s="2"/>
      <c r="AY137" s="2"/>
      <c r="BT137" s="56">
        <f t="shared" si="103"/>
        <v>-1481825.989699997</v>
      </c>
      <c r="BV137" s="126"/>
      <c r="BW137" s="122"/>
      <c r="BX137" s="122" t="str">
        <f>F225</f>
        <v>1BR-8</v>
      </c>
      <c r="BY137" s="123" t="str">
        <f>D225</f>
        <v>08</v>
      </c>
      <c r="BZ137" s="124">
        <f>G225</f>
        <v>60</v>
      </c>
      <c r="CA137" s="124">
        <f>H225</f>
        <v>52</v>
      </c>
      <c r="CB137" s="125">
        <f>O225</f>
        <v>25831503.467400003</v>
      </c>
      <c r="CC137" s="125">
        <f t="shared" si="145"/>
        <v>1234718000</v>
      </c>
      <c r="CD137" s="125">
        <f t="shared" si="145"/>
        <v>1391724000</v>
      </c>
      <c r="CE137" s="125">
        <f t="shared" si="145"/>
        <v>1477562000</v>
      </c>
      <c r="CF137" s="125">
        <f t="shared" si="145"/>
        <v>1568695000</v>
      </c>
      <c r="CG137" s="125">
        <f>AN225</f>
        <v>1665449000</v>
      </c>
      <c r="CT137" s="63">
        <f t="shared" si="110"/>
        <v>1608579468</v>
      </c>
      <c r="CU137" s="44">
        <f t="shared" si="115"/>
        <v>17873105.200000003</v>
      </c>
      <c r="CX137" s="56">
        <f t="shared" si="116"/>
        <v>1429368300</v>
      </c>
      <c r="CY137" s="44">
        <f t="shared" si="117"/>
        <v>23822805</v>
      </c>
      <c r="CZ137" s="49">
        <f t="shared" si="118"/>
        <v>39704675</v>
      </c>
    </row>
    <row r="138" spans="1:104">
      <c r="A138" s="3">
        <f t="shared" si="111"/>
        <v>99</v>
      </c>
      <c r="B138" s="263">
        <v>6</v>
      </c>
      <c r="C138" s="264" t="s">
        <v>158</v>
      </c>
      <c r="D138" s="265">
        <v>16</v>
      </c>
      <c r="E138" s="266"/>
      <c r="F138" s="41" t="s">
        <v>52</v>
      </c>
      <c r="G138" s="267">
        <f t="shared" si="80"/>
        <v>71</v>
      </c>
      <c r="H138" s="267">
        <f t="shared" si="81"/>
        <v>63</v>
      </c>
      <c r="I138" s="268">
        <f t="shared" si="82"/>
        <v>26966806</v>
      </c>
      <c r="J138" s="268">
        <f t="shared" si="83"/>
        <v>2</v>
      </c>
      <c r="K138" s="269">
        <f t="shared" si="84"/>
        <v>0.93</v>
      </c>
      <c r="L138" s="270">
        <f t="shared" si="136"/>
        <v>1.01</v>
      </c>
      <c r="M138" s="271">
        <f t="shared" si="85"/>
        <v>21166819.673561409</v>
      </c>
      <c r="N138" s="271">
        <f t="shared" si="86"/>
        <v>23858387.72623127</v>
      </c>
      <c r="O138" s="271">
        <f t="shared" si="87"/>
        <v>25329920.875800002</v>
      </c>
      <c r="P138" s="271">
        <f t="shared" si="88"/>
        <v>26892214.970120206</v>
      </c>
      <c r="Q138" s="272">
        <f t="shared" si="89"/>
        <v>25329920.875800002</v>
      </c>
      <c r="R138" s="271">
        <f t="shared" si="89"/>
        <v>26892214.970120206</v>
      </c>
      <c r="S138" s="271">
        <f t="shared" si="90"/>
        <v>28550867.945666909</v>
      </c>
      <c r="T138" s="271"/>
      <c r="U138" s="271">
        <f t="shared" si="91"/>
        <v>1333509639.4343688</v>
      </c>
      <c r="V138" s="271">
        <f t="shared" si="92"/>
        <v>1503078426.7525699</v>
      </c>
      <c r="W138" s="271">
        <f t="shared" si="93"/>
        <v>1595785015.1754003</v>
      </c>
      <c r="X138" s="272">
        <f t="shared" si="94"/>
        <v>1694209543.117573</v>
      </c>
      <c r="Y138" s="272">
        <f t="shared" si="95"/>
        <v>1595785015.1754003</v>
      </c>
      <c r="Z138" s="271">
        <f t="shared" si="96"/>
        <v>1694209543.117573</v>
      </c>
      <c r="AA138" s="271">
        <f t="shared" si="97"/>
        <v>1798704680.5770154</v>
      </c>
      <c r="AB138" s="271"/>
      <c r="AC138" s="33" t="str">
        <f t="shared" si="98"/>
        <v>BERTAHAP</v>
      </c>
      <c r="AD138" s="273">
        <f t="shared" si="99"/>
        <v>0</v>
      </c>
      <c r="AE138" s="274">
        <v>2</v>
      </c>
      <c r="AF138" s="275"/>
      <c r="AG138" s="271" t="e">
        <f>IF(AF138&gt;#REF!,"LB","KR")</f>
        <v>#REF!</v>
      </c>
      <c r="AH138" s="275">
        <v>1466861000</v>
      </c>
      <c r="AI138" s="275">
        <v>1653387000</v>
      </c>
      <c r="AJ138" s="275">
        <v>1755364000</v>
      </c>
      <c r="AK138" s="276">
        <v>1863631000</v>
      </c>
      <c r="AL138" s="276">
        <v>1755364000</v>
      </c>
      <c r="AM138" s="275">
        <v>1863631000</v>
      </c>
      <c r="AN138" s="275">
        <v>1978576000</v>
      </c>
      <c r="AO138" s="52">
        <v>1860685840</v>
      </c>
      <c r="AP138" s="43">
        <v>1975448860</v>
      </c>
      <c r="AQ138" s="63">
        <f t="shared" si="100"/>
        <v>1674617256</v>
      </c>
      <c r="AR138" s="63">
        <f t="shared" si="112"/>
        <v>27910287.600000005</v>
      </c>
      <c r="AS138" s="351">
        <f t="shared" si="113"/>
        <v>34943081.25</v>
      </c>
      <c r="AT138" s="141">
        <f t="shared" si="101"/>
        <v>19754488.600000001</v>
      </c>
      <c r="AU138" s="5">
        <f t="shared" si="102"/>
        <v>27910287.600000005</v>
      </c>
      <c r="AV138" s="5">
        <f t="shared" si="114"/>
        <v>43884100</v>
      </c>
      <c r="AX138" s="2"/>
      <c r="AY138" s="2"/>
      <c r="BT138" s="56">
        <f t="shared" si="103"/>
        <v>-1481825.989699997</v>
      </c>
      <c r="BV138" s="126"/>
      <c r="BW138" s="122"/>
      <c r="BX138" s="122" t="str">
        <f>F228</f>
        <v>2BR-18</v>
      </c>
      <c r="BY138" s="123">
        <f>D228</f>
        <v>18</v>
      </c>
      <c r="BZ138" s="124">
        <f>G228</f>
        <v>97</v>
      </c>
      <c r="CA138" s="124">
        <f>H228</f>
        <v>85</v>
      </c>
      <c r="CB138" s="125">
        <f>O228</f>
        <v>25831503.467400003</v>
      </c>
      <c r="CC138" s="125">
        <f t="shared" ref="CC138:CF139" si="146">AH228</f>
        <v>2018288000</v>
      </c>
      <c r="CD138" s="125">
        <f t="shared" si="146"/>
        <v>2274933000</v>
      </c>
      <c r="CE138" s="125">
        <f t="shared" si="146"/>
        <v>2415246000</v>
      </c>
      <c r="CF138" s="125">
        <f t="shared" si="146"/>
        <v>2564213000</v>
      </c>
      <c r="CG138" s="125">
        <f>AN228</f>
        <v>2722368000</v>
      </c>
      <c r="CT138" s="63">
        <f t="shared" si="110"/>
        <v>1777903974</v>
      </c>
      <c r="CU138" s="44">
        <f t="shared" si="115"/>
        <v>19754488.600000001</v>
      </c>
      <c r="CX138" s="56">
        <f t="shared" si="116"/>
        <v>1579827600</v>
      </c>
      <c r="CY138" s="44">
        <f t="shared" si="117"/>
        <v>26330460</v>
      </c>
      <c r="CZ138" s="49">
        <f t="shared" si="118"/>
        <v>43884100</v>
      </c>
    </row>
    <row r="139" spans="1:104">
      <c r="A139" s="3">
        <f t="shared" si="111"/>
        <v>100</v>
      </c>
      <c r="B139" s="263">
        <v>7</v>
      </c>
      <c r="C139" s="264" t="s">
        <v>158</v>
      </c>
      <c r="D139" s="299">
        <v>18</v>
      </c>
      <c r="E139" s="266"/>
      <c r="F139" s="41" t="s">
        <v>54</v>
      </c>
      <c r="G139" s="267">
        <f t="shared" si="80"/>
        <v>97</v>
      </c>
      <c r="H139" s="267">
        <f t="shared" si="81"/>
        <v>85</v>
      </c>
      <c r="I139" s="268">
        <f t="shared" si="82"/>
        <v>26966806</v>
      </c>
      <c r="J139" s="268">
        <f t="shared" si="83"/>
        <v>2</v>
      </c>
      <c r="K139" s="269">
        <f t="shared" si="84"/>
        <v>0.93</v>
      </c>
      <c r="L139" s="270">
        <f t="shared" si="136"/>
        <v>1.01</v>
      </c>
      <c r="M139" s="271">
        <f t="shared" si="85"/>
        <v>21166819.673561409</v>
      </c>
      <c r="N139" s="271">
        <f t="shared" si="86"/>
        <v>23858387.72623127</v>
      </c>
      <c r="O139" s="271">
        <f t="shared" si="87"/>
        <v>25329920.875800002</v>
      </c>
      <c r="P139" s="271">
        <f t="shared" si="88"/>
        <v>26892214.970120206</v>
      </c>
      <c r="Q139" s="272">
        <f t="shared" si="89"/>
        <v>25329920.875800002</v>
      </c>
      <c r="R139" s="271">
        <f t="shared" si="89"/>
        <v>26892214.970120206</v>
      </c>
      <c r="S139" s="271">
        <f t="shared" si="90"/>
        <v>28550867.945666909</v>
      </c>
      <c r="T139" s="271"/>
      <c r="U139" s="271">
        <f t="shared" si="91"/>
        <v>1799179672.2527199</v>
      </c>
      <c r="V139" s="271">
        <f t="shared" si="92"/>
        <v>2027962956.7296579</v>
      </c>
      <c r="W139" s="271">
        <f t="shared" si="93"/>
        <v>2153043274.4430003</v>
      </c>
      <c r="X139" s="272">
        <f t="shared" si="94"/>
        <v>2285838272.4602175</v>
      </c>
      <c r="Y139" s="272">
        <f t="shared" si="95"/>
        <v>2153043274.4430003</v>
      </c>
      <c r="Z139" s="271">
        <f t="shared" si="96"/>
        <v>2285838272.4602175</v>
      </c>
      <c r="AA139" s="271">
        <f t="shared" si="97"/>
        <v>2426823775.3816872</v>
      </c>
      <c r="AB139" s="271"/>
      <c r="AC139" s="33" t="str">
        <f t="shared" si="98"/>
        <v>BERTAHAP</v>
      </c>
      <c r="AD139" s="273">
        <f t="shared" si="99"/>
        <v>0</v>
      </c>
      <c r="AE139" s="274">
        <v>2</v>
      </c>
      <c r="AF139" s="275"/>
      <c r="AG139" s="271" t="str">
        <f>IF(AF139&gt;$AZ$42,"LB","KR")</f>
        <v>KR</v>
      </c>
      <c r="AH139" s="275">
        <v>1979098000</v>
      </c>
      <c r="AI139" s="275">
        <v>2230760000</v>
      </c>
      <c r="AJ139" s="275">
        <v>2368348000</v>
      </c>
      <c r="AK139" s="276">
        <v>2514423000</v>
      </c>
      <c r="AL139" s="276">
        <v>2368348000</v>
      </c>
      <c r="AM139" s="275">
        <v>2514423000</v>
      </c>
      <c r="AN139" s="275">
        <v>2669507000</v>
      </c>
      <c r="AO139" s="52">
        <v>2510448880</v>
      </c>
      <c r="AP139" s="43">
        <v>2665288380</v>
      </c>
      <c r="AQ139" s="63">
        <f t="shared" si="100"/>
        <v>2259403992</v>
      </c>
      <c r="AR139" s="63">
        <f t="shared" si="112"/>
        <v>37656733.200000003</v>
      </c>
      <c r="AS139" s="351">
        <f t="shared" si="113"/>
        <v>47145431.25</v>
      </c>
      <c r="AT139" s="141">
        <f t="shared" si="101"/>
        <v>26652883.800000001</v>
      </c>
      <c r="AU139" s="5">
        <f t="shared" si="102"/>
        <v>37656733.200000003</v>
      </c>
      <c r="AV139" s="5">
        <f t="shared" si="114"/>
        <v>59208700</v>
      </c>
      <c r="AX139" s="2"/>
      <c r="AY139" s="2"/>
      <c r="BT139" s="56">
        <f t="shared" si="103"/>
        <v>-1481825.989699997</v>
      </c>
      <c r="BV139" s="126"/>
      <c r="BW139" s="131"/>
      <c r="BX139" s="122" t="str">
        <f>F229</f>
        <v>1BR-20</v>
      </c>
      <c r="BY139" s="123">
        <f>D229</f>
        <v>20</v>
      </c>
      <c r="BZ139" s="124">
        <f>G229</f>
        <v>60</v>
      </c>
      <c r="CA139" s="124">
        <f>H229</f>
        <v>51</v>
      </c>
      <c r="CB139" s="125">
        <f>O229</f>
        <v>25831503.467400003</v>
      </c>
      <c r="CC139" s="125">
        <f t="shared" si="146"/>
        <v>1210973000</v>
      </c>
      <c r="CD139" s="125">
        <f t="shared" si="146"/>
        <v>1364960000</v>
      </c>
      <c r="CE139" s="125">
        <f t="shared" si="146"/>
        <v>1449148000</v>
      </c>
      <c r="CF139" s="125">
        <f t="shared" si="146"/>
        <v>1538528000</v>
      </c>
      <c r="CG139" s="125">
        <f>AN229</f>
        <v>1633421000</v>
      </c>
      <c r="CT139" s="63">
        <f t="shared" si="110"/>
        <v>2398759542</v>
      </c>
      <c r="CU139" s="44">
        <f t="shared" si="115"/>
        <v>26652883.800000001</v>
      </c>
      <c r="CX139" s="56">
        <f t="shared" si="116"/>
        <v>2131513200</v>
      </c>
      <c r="CY139" s="44">
        <f t="shared" si="117"/>
        <v>35525220</v>
      </c>
      <c r="CZ139" s="49">
        <f t="shared" si="118"/>
        <v>59208700</v>
      </c>
    </row>
    <row r="140" spans="1:104">
      <c r="A140" s="3">
        <f t="shared" si="111"/>
        <v>101</v>
      </c>
      <c r="B140" s="263">
        <v>8</v>
      </c>
      <c r="C140" s="264" t="s">
        <v>158</v>
      </c>
      <c r="D140" s="299">
        <v>20</v>
      </c>
      <c r="E140" s="266"/>
      <c r="F140" s="41" t="s">
        <v>70</v>
      </c>
      <c r="G140" s="267">
        <f t="shared" si="80"/>
        <v>60</v>
      </c>
      <c r="H140" s="267">
        <f t="shared" si="81"/>
        <v>51</v>
      </c>
      <c r="I140" s="268">
        <f t="shared" si="82"/>
        <v>26966806</v>
      </c>
      <c r="J140" s="268">
        <f t="shared" si="83"/>
        <v>2</v>
      </c>
      <c r="K140" s="269">
        <f t="shared" si="84"/>
        <v>0.93</v>
      </c>
      <c r="L140" s="270">
        <f t="shared" si="136"/>
        <v>1.01</v>
      </c>
      <c r="M140" s="271">
        <f t="shared" si="85"/>
        <v>21166819.673561409</v>
      </c>
      <c r="N140" s="271">
        <f t="shared" si="86"/>
        <v>23858387.72623127</v>
      </c>
      <c r="O140" s="271">
        <f t="shared" si="87"/>
        <v>25329920.875800002</v>
      </c>
      <c r="P140" s="271">
        <f t="shared" si="88"/>
        <v>26892214.970120206</v>
      </c>
      <c r="Q140" s="272">
        <f t="shared" si="89"/>
        <v>25329920.875800002</v>
      </c>
      <c r="R140" s="271">
        <f t="shared" si="89"/>
        <v>26892214.970120206</v>
      </c>
      <c r="S140" s="271">
        <f t="shared" si="90"/>
        <v>28550867.945666909</v>
      </c>
      <c r="T140" s="271"/>
      <c r="U140" s="271">
        <f t="shared" si="91"/>
        <v>1079507803.3516319</v>
      </c>
      <c r="V140" s="271">
        <f t="shared" si="92"/>
        <v>1216777774.0377948</v>
      </c>
      <c r="W140" s="271">
        <f t="shared" si="93"/>
        <v>1291825964.6658001</v>
      </c>
      <c r="X140" s="272">
        <f t="shared" si="94"/>
        <v>1371502963.4761305</v>
      </c>
      <c r="Y140" s="272">
        <f t="shared" si="95"/>
        <v>1291825964.6658001</v>
      </c>
      <c r="Z140" s="271">
        <f t="shared" si="96"/>
        <v>1371502963.4761305</v>
      </c>
      <c r="AA140" s="271">
        <f t="shared" si="97"/>
        <v>1456094265.2290125</v>
      </c>
      <c r="AB140" s="271"/>
      <c r="AC140" s="33" t="str">
        <f t="shared" si="98"/>
        <v>BERTAHAP</v>
      </c>
      <c r="AD140" s="273">
        <f t="shared" si="99"/>
        <v>0</v>
      </c>
      <c r="AE140" s="274">
        <v>2</v>
      </c>
      <c r="AF140" s="275"/>
      <c r="AG140" s="271" t="str">
        <f>IF(AF140&gt;$AZ$42,"LB","KR")</f>
        <v>KR</v>
      </c>
      <c r="AH140" s="275">
        <v>1187459000</v>
      </c>
      <c r="AI140" s="275">
        <v>1338456000</v>
      </c>
      <c r="AJ140" s="275">
        <v>1421009000</v>
      </c>
      <c r="AK140" s="276">
        <v>1508654000</v>
      </c>
      <c r="AL140" s="276">
        <v>1421009000</v>
      </c>
      <c r="AM140" s="275">
        <v>1508654000</v>
      </c>
      <c r="AN140" s="275">
        <v>1601704000</v>
      </c>
      <c r="AO140" s="52">
        <v>1506269540</v>
      </c>
      <c r="AP140" s="43">
        <v>1599173240</v>
      </c>
      <c r="AQ140" s="63">
        <f t="shared" si="100"/>
        <v>1355642586</v>
      </c>
      <c r="AR140" s="63">
        <f t="shared" si="112"/>
        <v>22594043.099999998</v>
      </c>
      <c r="AS140" s="351">
        <f t="shared" si="113"/>
        <v>28287262.5</v>
      </c>
      <c r="AT140" s="141">
        <f t="shared" si="101"/>
        <v>15991732.399999999</v>
      </c>
      <c r="AU140" s="5">
        <f t="shared" si="102"/>
        <v>22594043.099999998</v>
      </c>
      <c r="AV140" s="5">
        <f t="shared" si="114"/>
        <v>35525225</v>
      </c>
      <c r="AX140" s="2"/>
      <c r="AY140" s="2"/>
      <c r="BT140" s="56">
        <f t="shared" si="103"/>
        <v>-1481825.989699997</v>
      </c>
      <c r="BV140" s="126">
        <v>27</v>
      </c>
      <c r="BW140" s="122" t="s">
        <v>161</v>
      </c>
      <c r="BX140" s="122" t="str">
        <f>F116</f>
        <v>2BR-2</v>
      </c>
      <c r="BY140" s="123" t="str">
        <f>D116</f>
        <v>02</v>
      </c>
      <c r="BZ140" s="124">
        <f>G116</f>
        <v>113</v>
      </c>
      <c r="CA140" s="124">
        <f>H116</f>
        <v>101</v>
      </c>
      <c r="CB140" s="125">
        <f>O116</f>
        <v>26130835.013999999</v>
      </c>
      <c r="CC140" s="125">
        <f>AH116</f>
        <v>2425991000</v>
      </c>
      <c r="CD140" s="125">
        <f>AI116</f>
        <v>2734480000</v>
      </c>
      <c r="CE140" s="125">
        <f>AJ116</f>
        <v>2903136000</v>
      </c>
      <c r="CF140" s="125">
        <f>AK116</f>
        <v>3082195000</v>
      </c>
      <c r="CG140" s="125">
        <f>AN116</f>
        <v>3272298000</v>
      </c>
      <c r="CH140" s="2">
        <v>5</v>
      </c>
      <c r="CT140" s="63">
        <f t="shared" si="110"/>
        <v>1439255916</v>
      </c>
      <c r="CU140" s="44">
        <f t="shared" si="115"/>
        <v>15991732.399999999</v>
      </c>
      <c r="CX140" s="56">
        <f t="shared" si="116"/>
        <v>1278908100</v>
      </c>
      <c r="CY140" s="44">
        <f t="shared" si="117"/>
        <v>21315135</v>
      </c>
      <c r="CZ140" s="49">
        <f t="shared" si="118"/>
        <v>35525225</v>
      </c>
    </row>
    <row r="141" spans="1:104">
      <c r="A141" s="3">
        <f t="shared" si="111"/>
        <v>102</v>
      </c>
      <c r="B141" s="263">
        <v>9</v>
      </c>
      <c r="C141" s="264" t="s">
        <v>158</v>
      </c>
      <c r="D141" s="299">
        <v>22</v>
      </c>
      <c r="E141" s="266"/>
      <c r="F141" s="41" t="s">
        <v>89</v>
      </c>
      <c r="G141" s="267">
        <f t="shared" si="80"/>
        <v>81</v>
      </c>
      <c r="H141" s="267">
        <f t="shared" si="81"/>
        <v>70</v>
      </c>
      <c r="I141" s="268">
        <f t="shared" si="82"/>
        <v>26966806</v>
      </c>
      <c r="J141" s="268">
        <f t="shared" si="83"/>
        <v>4</v>
      </c>
      <c r="K141" s="269">
        <f t="shared" si="84"/>
        <v>0.97</v>
      </c>
      <c r="L141" s="270">
        <f t="shared" si="136"/>
        <v>1.01</v>
      </c>
      <c r="M141" s="271">
        <f t="shared" si="85"/>
        <v>22077220.519736089</v>
      </c>
      <c r="N141" s="271">
        <f t="shared" si="86"/>
        <v>24884554.94026272</v>
      </c>
      <c r="O141" s="271">
        <f t="shared" si="87"/>
        <v>26419379.838199999</v>
      </c>
      <c r="P141" s="271">
        <f t="shared" si="88"/>
        <v>28048869.3774372</v>
      </c>
      <c r="Q141" s="272">
        <f t="shared" si="89"/>
        <v>26419379.838199999</v>
      </c>
      <c r="R141" s="271">
        <f t="shared" si="89"/>
        <v>28048869.3774372</v>
      </c>
      <c r="S141" s="271">
        <f t="shared" si="90"/>
        <v>29778862.265910644</v>
      </c>
      <c r="T141" s="271"/>
      <c r="U141" s="271">
        <f t="shared" si="91"/>
        <v>1545405436.3815262</v>
      </c>
      <c r="V141" s="271">
        <f t="shared" si="92"/>
        <v>1741918845.8183904</v>
      </c>
      <c r="W141" s="271">
        <f t="shared" si="93"/>
        <v>1849356588.674</v>
      </c>
      <c r="X141" s="272">
        <f t="shared" si="94"/>
        <v>1963420856.420604</v>
      </c>
      <c r="Y141" s="272">
        <f t="shared" si="95"/>
        <v>1849356588.674</v>
      </c>
      <c r="Z141" s="271">
        <f t="shared" si="96"/>
        <v>1963420856.420604</v>
      </c>
      <c r="AA141" s="271">
        <f t="shared" si="97"/>
        <v>2084520358.613745</v>
      </c>
      <c r="AB141" s="271"/>
      <c r="AC141" s="33" t="str">
        <f t="shared" si="98"/>
        <v>BERTAHAP</v>
      </c>
      <c r="AD141" s="273">
        <f t="shared" si="99"/>
        <v>0</v>
      </c>
      <c r="AE141" s="274">
        <v>2</v>
      </c>
      <c r="AF141" s="275"/>
      <c r="AG141" s="271" t="str">
        <f>IF(AF141&gt;$AZ$42,"LB","KR")</f>
        <v>KR</v>
      </c>
      <c r="AH141" s="275">
        <v>1699946000</v>
      </c>
      <c r="AI141" s="275">
        <v>1916111000</v>
      </c>
      <c r="AJ141" s="275">
        <v>2034293000</v>
      </c>
      <c r="AK141" s="276">
        <v>2159763000</v>
      </c>
      <c r="AL141" s="276">
        <v>2034293000</v>
      </c>
      <c r="AM141" s="275">
        <v>2159763000</v>
      </c>
      <c r="AN141" s="275">
        <v>2292973000</v>
      </c>
      <c r="AO141" s="52">
        <v>2156350580</v>
      </c>
      <c r="AP141" s="43">
        <v>2289348780</v>
      </c>
      <c r="AQ141" s="63">
        <f t="shared" si="100"/>
        <v>1940715522</v>
      </c>
      <c r="AR141" s="63">
        <f t="shared" si="112"/>
        <v>32345258.700000003</v>
      </c>
      <c r="AS141" s="351">
        <f t="shared" si="113"/>
        <v>40495556.25</v>
      </c>
      <c r="AT141" s="141">
        <f t="shared" si="101"/>
        <v>22893487.800000001</v>
      </c>
      <c r="AU141" s="5">
        <f t="shared" si="102"/>
        <v>32345258.700000003</v>
      </c>
      <c r="AV141" s="5">
        <f t="shared" si="114"/>
        <v>50857325</v>
      </c>
      <c r="AX141" s="2"/>
      <c r="AY141" s="2"/>
      <c r="BT141" s="56">
        <f t="shared" si="103"/>
        <v>-392367.02730000019</v>
      </c>
      <c r="BV141" s="126">
        <v>28</v>
      </c>
      <c r="BW141" s="122" t="s">
        <v>162</v>
      </c>
      <c r="BX141" s="122" t="str">
        <f>F123</f>
        <v>2BR-22</v>
      </c>
      <c r="BY141" s="123">
        <f>D123</f>
        <v>22</v>
      </c>
      <c r="BZ141" s="124">
        <f>G123</f>
        <v>81</v>
      </c>
      <c r="CA141" s="124">
        <f>H123</f>
        <v>70</v>
      </c>
      <c r="CB141" s="125">
        <f>O123</f>
        <v>26680957.856400002</v>
      </c>
      <c r="CC141" s="125">
        <f>AH123</f>
        <v>1716778000</v>
      </c>
      <c r="CD141" s="125">
        <f>AI123</f>
        <v>1935083000</v>
      </c>
      <c r="CE141" s="125">
        <f>AJ123</f>
        <v>2054434000</v>
      </c>
      <c r="CF141" s="125">
        <f>AK123</f>
        <v>2181147000</v>
      </c>
      <c r="CG141" s="125">
        <f>AN123</f>
        <v>2315676000</v>
      </c>
      <c r="CH141" s="2">
        <v>5</v>
      </c>
      <c r="CT141" s="63">
        <f t="shared" si="110"/>
        <v>2060413902</v>
      </c>
      <c r="CU141" s="44">
        <f t="shared" si="115"/>
        <v>22893487.800000001</v>
      </c>
      <c r="CX141" s="56">
        <f t="shared" si="116"/>
        <v>1830863700</v>
      </c>
      <c r="CY141" s="44">
        <f t="shared" si="117"/>
        <v>30514395</v>
      </c>
      <c r="CZ141" s="49">
        <f t="shared" si="118"/>
        <v>50857325</v>
      </c>
    </row>
    <row r="142" spans="1:104">
      <c r="A142" s="3">
        <f t="shared" si="111"/>
        <v>103</v>
      </c>
      <c r="B142" s="263">
        <v>1</v>
      </c>
      <c r="C142" s="264" t="s">
        <v>159</v>
      </c>
      <c r="D142" s="265" t="s">
        <v>24</v>
      </c>
      <c r="E142" s="266"/>
      <c r="F142" s="41" t="s">
        <v>39</v>
      </c>
      <c r="G142" s="267">
        <f t="shared" si="80"/>
        <v>113</v>
      </c>
      <c r="H142" s="267">
        <f t="shared" si="81"/>
        <v>101</v>
      </c>
      <c r="I142" s="268">
        <f t="shared" si="82"/>
        <v>26966806</v>
      </c>
      <c r="J142" s="268">
        <f t="shared" si="83"/>
        <v>6</v>
      </c>
      <c r="K142" s="269">
        <f t="shared" si="84"/>
        <v>0.95</v>
      </c>
      <c r="L142" s="319">
        <f t="shared" ref="L142:L148" si="147">SUMIF($AN$4:$AN$22,D142,$BI$4:$BI$22)</f>
        <v>1.02</v>
      </c>
      <c r="M142" s="271">
        <f t="shared" si="85"/>
        <v>21836099.50354626</v>
      </c>
      <c r="N142" s="271">
        <f t="shared" si="86"/>
        <v>24612773.029615775</v>
      </c>
      <c r="O142" s="271">
        <f t="shared" si="87"/>
        <v>26130835.013999999</v>
      </c>
      <c r="P142" s="271">
        <f t="shared" si="88"/>
        <v>27742527.739855718</v>
      </c>
      <c r="Q142" s="272">
        <f t="shared" si="89"/>
        <v>26130835.013999999</v>
      </c>
      <c r="R142" s="271">
        <f t="shared" si="89"/>
        <v>27742527.739855718</v>
      </c>
      <c r="S142" s="271">
        <f t="shared" si="90"/>
        <v>29453626.146440148</v>
      </c>
      <c r="T142" s="271"/>
      <c r="U142" s="271">
        <f t="shared" si="91"/>
        <v>2205446049.8581724</v>
      </c>
      <c r="V142" s="271">
        <f t="shared" si="92"/>
        <v>2485890075.9911933</v>
      </c>
      <c r="W142" s="271">
        <f t="shared" si="93"/>
        <v>2639214336.414</v>
      </c>
      <c r="X142" s="272">
        <f t="shared" si="94"/>
        <v>2801995301.7254276</v>
      </c>
      <c r="Y142" s="272">
        <f t="shared" si="95"/>
        <v>2639214336.414</v>
      </c>
      <c r="Z142" s="271">
        <f t="shared" si="96"/>
        <v>2801995301.7254276</v>
      </c>
      <c r="AA142" s="271">
        <f t="shared" si="97"/>
        <v>2974816240.7904549</v>
      </c>
      <c r="AB142" s="271"/>
      <c r="AC142" s="33" t="str">
        <f t="shared" si="98"/>
        <v>BERTAHAP</v>
      </c>
      <c r="AD142" s="273">
        <f t="shared" si="99"/>
        <v>0</v>
      </c>
      <c r="AE142" s="274">
        <v>2</v>
      </c>
      <c r="AF142" s="275"/>
      <c r="AG142" s="271" t="str">
        <f>IF(AF142&gt;$AZ$42,"LB","KR")</f>
        <v>KR</v>
      </c>
      <c r="AH142" s="275">
        <v>2425991000</v>
      </c>
      <c r="AI142" s="275">
        <v>2734480000</v>
      </c>
      <c r="AJ142" s="275">
        <v>2903136000</v>
      </c>
      <c r="AK142" s="276">
        <v>3082195000</v>
      </c>
      <c r="AL142" s="276">
        <v>2903136000</v>
      </c>
      <c r="AM142" s="275">
        <v>3082195000</v>
      </c>
      <c r="AN142" s="275">
        <v>3272298000</v>
      </c>
      <c r="AO142" s="52">
        <v>3077324160</v>
      </c>
      <c r="AP142" s="43">
        <v>3267126700</v>
      </c>
      <c r="AQ142" s="63">
        <f t="shared" si="100"/>
        <v>2769591744</v>
      </c>
      <c r="AR142" s="63">
        <f t="shared" si="112"/>
        <v>46159862.400000006</v>
      </c>
      <c r="AS142" s="351">
        <f t="shared" si="113"/>
        <v>57791156.25</v>
      </c>
      <c r="AT142" s="141">
        <f t="shared" si="101"/>
        <v>32671267</v>
      </c>
      <c r="AU142" s="5">
        <f t="shared" si="102"/>
        <v>46159862.400000006</v>
      </c>
      <c r="AV142" s="5">
        <f t="shared" si="114"/>
        <v>72578400</v>
      </c>
      <c r="AX142" s="2"/>
      <c r="AY142" s="2"/>
      <c r="BT142" s="56">
        <f t="shared" si="103"/>
        <v>-680911.8515000008</v>
      </c>
      <c r="BV142" s="126">
        <v>29</v>
      </c>
      <c r="BW142" s="122" t="s">
        <v>141</v>
      </c>
      <c r="BX142" s="122" t="str">
        <f>F126</f>
        <v>1BR-8</v>
      </c>
      <c r="BY142" s="123" t="str">
        <f>D126</f>
        <v>08</v>
      </c>
      <c r="BZ142" s="124">
        <f>G126</f>
        <v>60</v>
      </c>
      <c r="CA142" s="124">
        <f>H126</f>
        <v>52</v>
      </c>
      <c r="CB142" s="125">
        <f>O126</f>
        <v>25329920.875800002</v>
      </c>
      <c r="CC142" s="125">
        <f>AH126</f>
        <v>1210743000</v>
      </c>
      <c r="CD142" s="125">
        <f>AI126</f>
        <v>1364700000</v>
      </c>
      <c r="CE142" s="125">
        <f>AJ126</f>
        <v>1448872000</v>
      </c>
      <c r="CF142" s="125">
        <f>AK126</f>
        <v>1538235000</v>
      </c>
      <c r="CG142" s="125">
        <f>AN126</f>
        <v>1633110000</v>
      </c>
      <c r="CH142" s="2">
        <v>2</v>
      </c>
      <c r="CT142" s="63">
        <f t="shared" si="110"/>
        <v>2940414030</v>
      </c>
      <c r="CU142" s="44">
        <f t="shared" si="115"/>
        <v>32671267</v>
      </c>
      <c r="CX142" s="56">
        <f t="shared" si="116"/>
        <v>2612822400</v>
      </c>
      <c r="CY142" s="44">
        <f t="shared" si="117"/>
        <v>43547040</v>
      </c>
      <c r="CZ142" s="49">
        <f t="shared" si="118"/>
        <v>72578400</v>
      </c>
    </row>
    <row r="143" spans="1:104">
      <c r="A143" s="3">
        <f t="shared" si="111"/>
        <v>104</v>
      </c>
      <c r="B143" s="263">
        <v>2</v>
      </c>
      <c r="C143" s="264" t="s">
        <v>159</v>
      </c>
      <c r="D143" s="265" t="s">
        <v>35</v>
      </c>
      <c r="E143" s="266"/>
      <c r="F143" s="41" t="s">
        <v>42</v>
      </c>
      <c r="G143" s="267">
        <f t="shared" si="80"/>
        <v>78</v>
      </c>
      <c r="H143" s="267">
        <f t="shared" si="81"/>
        <v>66</v>
      </c>
      <c r="I143" s="268">
        <f t="shared" si="82"/>
        <v>26966806</v>
      </c>
      <c r="J143" s="268">
        <f t="shared" si="83"/>
        <v>2</v>
      </c>
      <c r="K143" s="269">
        <f t="shared" si="84"/>
        <v>0.93</v>
      </c>
      <c r="L143" s="319">
        <f t="shared" si="147"/>
        <v>1.02</v>
      </c>
      <c r="M143" s="271">
        <f t="shared" si="85"/>
        <v>21376392.145576868</v>
      </c>
      <c r="N143" s="271">
        <f t="shared" si="86"/>
        <v>24094609.386887025</v>
      </c>
      <c r="O143" s="271">
        <f t="shared" si="87"/>
        <v>25580712.171600003</v>
      </c>
      <c r="P143" s="271">
        <f t="shared" si="88"/>
        <v>27158474.52427981</v>
      </c>
      <c r="Q143" s="272">
        <f t="shared" si="89"/>
        <v>25580712.171600003</v>
      </c>
      <c r="R143" s="271">
        <f t="shared" si="89"/>
        <v>27158474.52427981</v>
      </c>
      <c r="S143" s="271">
        <f t="shared" si="90"/>
        <v>28833549.806515098</v>
      </c>
      <c r="T143" s="271"/>
      <c r="U143" s="271">
        <f t="shared" si="91"/>
        <v>1410841881.6080732</v>
      </c>
      <c r="V143" s="271">
        <f t="shared" si="92"/>
        <v>1590244219.5345438</v>
      </c>
      <c r="W143" s="271">
        <f t="shared" si="93"/>
        <v>1688327003.3256001</v>
      </c>
      <c r="X143" s="272">
        <f t="shared" si="94"/>
        <v>1792459318.6024675</v>
      </c>
      <c r="Y143" s="272">
        <f t="shared" si="95"/>
        <v>1688327003.3256001</v>
      </c>
      <c r="Z143" s="271">
        <f t="shared" si="96"/>
        <v>1792459318.6024675</v>
      </c>
      <c r="AA143" s="271">
        <f t="shared" si="97"/>
        <v>1903014287.2299964</v>
      </c>
      <c r="AB143" s="271"/>
      <c r="AC143" s="33" t="str">
        <f t="shared" si="98"/>
        <v>BERTAHAP</v>
      </c>
      <c r="AD143" s="273">
        <f t="shared" si="99"/>
        <v>0</v>
      </c>
      <c r="AE143" s="274">
        <v>2</v>
      </c>
      <c r="AF143" s="275"/>
      <c r="AG143" s="271" t="str">
        <f>IF(AF143&gt;$AZ$42,"LB","KR")</f>
        <v>KR</v>
      </c>
      <c r="AH143" s="275">
        <v>1551927000</v>
      </c>
      <c r="AI143" s="275">
        <v>1749269000</v>
      </c>
      <c r="AJ143" s="275">
        <v>1857160000</v>
      </c>
      <c r="AK143" s="276">
        <v>1971706000</v>
      </c>
      <c r="AL143" s="276">
        <v>1857160000</v>
      </c>
      <c r="AM143" s="275">
        <v>1971706000</v>
      </c>
      <c r="AN143" s="275">
        <v>2093316000</v>
      </c>
      <c r="AO143" s="52">
        <v>1968589600</v>
      </c>
      <c r="AP143" s="43">
        <v>2090008360</v>
      </c>
      <c r="AQ143" s="63">
        <f t="shared" si="100"/>
        <v>1771730640</v>
      </c>
      <c r="AR143" s="63">
        <f t="shared" si="112"/>
        <v>29528844</v>
      </c>
      <c r="AS143" s="351">
        <f t="shared" si="113"/>
        <v>36969487.5</v>
      </c>
      <c r="AT143" s="141">
        <f t="shared" si="101"/>
        <v>20900083.600000001</v>
      </c>
      <c r="AU143" s="5">
        <f t="shared" si="102"/>
        <v>29528844</v>
      </c>
      <c r="AV143" s="5">
        <f t="shared" si="114"/>
        <v>46429000</v>
      </c>
      <c r="AX143" s="2"/>
      <c r="AY143" s="2"/>
      <c r="BT143" s="56">
        <f t="shared" si="103"/>
        <v>-1231034.6938999966</v>
      </c>
      <c r="BV143" s="126">
        <v>30</v>
      </c>
      <c r="BW143" s="131" t="s">
        <v>55</v>
      </c>
      <c r="BX143" s="122" t="str">
        <f>F148</f>
        <v>2BR-18</v>
      </c>
      <c r="BY143" s="123">
        <f>D148</f>
        <v>18</v>
      </c>
      <c r="BZ143" s="124">
        <f>G148</f>
        <v>97</v>
      </c>
      <c r="CA143" s="124">
        <f>H148</f>
        <v>85</v>
      </c>
      <c r="CB143" s="125">
        <f>O148</f>
        <v>25580712.171600003</v>
      </c>
      <c r="CC143" s="125">
        <f>AH148</f>
        <v>1998693000</v>
      </c>
      <c r="CD143" s="125">
        <f>AI148</f>
        <v>2252846000</v>
      </c>
      <c r="CE143" s="125">
        <f>AJ148</f>
        <v>2391797000</v>
      </c>
      <c r="CF143" s="125">
        <f>AK148</f>
        <v>2539318000</v>
      </c>
      <c r="CG143" s="125">
        <f>AN148</f>
        <v>2695937000</v>
      </c>
      <c r="CH143" s="2">
        <v>1</v>
      </c>
      <c r="CT143" s="63">
        <f t="shared" si="110"/>
        <v>1881007524</v>
      </c>
      <c r="CU143" s="44">
        <f t="shared" si="115"/>
        <v>20900083.600000001</v>
      </c>
      <c r="CX143" s="56">
        <f t="shared" si="116"/>
        <v>1671444000</v>
      </c>
      <c r="CY143" s="44">
        <f t="shared" si="117"/>
        <v>27857400</v>
      </c>
      <c r="CZ143" s="49">
        <f t="shared" si="118"/>
        <v>46429000</v>
      </c>
    </row>
    <row r="144" spans="1:104">
      <c r="A144" s="3">
        <f t="shared" si="111"/>
        <v>105</v>
      </c>
      <c r="B144" s="263">
        <v>3</v>
      </c>
      <c r="C144" s="264" t="s">
        <v>159</v>
      </c>
      <c r="D144" s="265" t="s">
        <v>41</v>
      </c>
      <c r="E144" s="266"/>
      <c r="F144" s="41" t="s">
        <v>45</v>
      </c>
      <c r="G144" s="267">
        <f t="shared" si="80"/>
        <v>60</v>
      </c>
      <c r="H144" s="267">
        <f t="shared" si="81"/>
        <v>52</v>
      </c>
      <c r="I144" s="268">
        <f t="shared" si="82"/>
        <v>26966806</v>
      </c>
      <c r="J144" s="268">
        <f t="shared" si="83"/>
        <v>2</v>
      </c>
      <c r="K144" s="269">
        <f t="shared" si="84"/>
        <v>0.93</v>
      </c>
      <c r="L144" s="319">
        <f t="shared" si="147"/>
        <v>1.02</v>
      </c>
      <c r="M144" s="271">
        <f t="shared" si="85"/>
        <v>21376392.145576868</v>
      </c>
      <c r="N144" s="271">
        <f t="shared" si="86"/>
        <v>24094609.386887025</v>
      </c>
      <c r="O144" s="271">
        <f t="shared" si="87"/>
        <v>25580712.171600003</v>
      </c>
      <c r="P144" s="271">
        <f t="shared" si="88"/>
        <v>27158474.52427981</v>
      </c>
      <c r="Q144" s="272">
        <f t="shared" si="89"/>
        <v>25580712.171600003</v>
      </c>
      <c r="R144" s="271">
        <f t="shared" si="89"/>
        <v>27158474.52427981</v>
      </c>
      <c r="S144" s="271">
        <f t="shared" si="90"/>
        <v>28833549.806515098</v>
      </c>
      <c r="T144" s="271"/>
      <c r="U144" s="271">
        <f t="shared" si="91"/>
        <v>1111572391.5699971</v>
      </c>
      <c r="V144" s="271">
        <f t="shared" si="92"/>
        <v>1252919688.1181252</v>
      </c>
      <c r="W144" s="271">
        <f t="shared" si="93"/>
        <v>1330197032.9232001</v>
      </c>
      <c r="X144" s="272">
        <f t="shared" si="94"/>
        <v>1412240675.2625501</v>
      </c>
      <c r="Y144" s="272">
        <f t="shared" si="95"/>
        <v>1330197032.9232001</v>
      </c>
      <c r="Z144" s="271">
        <f t="shared" si="96"/>
        <v>1412240675.2625501</v>
      </c>
      <c r="AA144" s="271">
        <f t="shared" si="97"/>
        <v>1499344589.9387851</v>
      </c>
      <c r="AB144" s="271"/>
      <c r="AC144" s="33" t="str">
        <f t="shared" si="98"/>
        <v>BERTAHAP</v>
      </c>
      <c r="AD144" s="273">
        <f t="shared" si="99"/>
        <v>0</v>
      </c>
      <c r="AE144" s="274">
        <v>2</v>
      </c>
      <c r="AF144" s="275"/>
      <c r="AG144" s="271" t="e">
        <f>IF(AF144&gt;#REF!,"LB","KR")</f>
        <v>#REF!</v>
      </c>
      <c r="AH144" s="275">
        <v>1222730000</v>
      </c>
      <c r="AI144" s="275">
        <v>1378212000</v>
      </c>
      <c r="AJ144" s="275">
        <v>1463217000</v>
      </c>
      <c r="AK144" s="276">
        <v>1553465000</v>
      </c>
      <c r="AL144" s="276">
        <v>1463217000</v>
      </c>
      <c r="AM144" s="275">
        <v>1553465000</v>
      </c>
      <c r="AN144" s="275">
        <v>1649280000</v>
      </c>
      <c r="AO144" s="52">
        <v>1551010020</v>
      </c>
      <c r="AP144" s="43">
        <v>1646672900</v>
      </c>
      <c r="AQ144" s="63">
        <f t="shared" si="100"/>
        <v>1395909018</v>
      </c>
      <c r="AR144" s="63">
        <f t="shared" si="112"/>
        <v>23265150.300000001</v>
      </c>
      <c r="AS144" s="351">
        <f t="shared" si="113"/>
        <v>29127468.75</v>
      </c>
      <c r="AT144" s="141">
        <f t="shared" si="101"/>
        <v>16466729</v>
      </c>
      <c r="AU144" s="5">
        <f t="shared" si="102"/>
        <v>23265150.300000001</v>
      </c>
      <c r="AV144" s="5">
        <f t="shared" si="114"/>
        <v>36580425</v>
      </c>
      <c r="AX144" s="2"/>
      <c r="AY144" s="2"/>
      <c r="BT144" s="56">
        <f t="shared" si="103"/>
        <v>-1231034.6938999966</v>
      </c>
      <c r="BV144" s="126">
        <v>31</v>
      </c>
      <c r="BW144" s="131" t="s">
        <v>61</v>
      </c>
      <c r="BX144" s="122" t="str">
        <f>F170</f>
        <v>1BR-20</v>
      </c>
      <c r="BY144" s="123">
        <f>D170</f>
        <v>20</v>
      </c>
      <c r="BZ144" s="124">
        <f>G170</f>
        <v>60</v>
      </c>
      <c r="CA144" s="124">
        <f>H170</f>
        <v>51</v>
      </c>
      <c r="CB144" s="125">
        <f>O170</f>
        <v>25329920.875800002</v>
      </c>
      <c r="CC144" s="125">
        <f t="shared" ref="CC144:CF145" si="148">AH170</f>
        <v>1187459000</v>
      </c>
      <c r="CD144" s="125">
        <f t="shared" si="148"/>
        <v>1338456000</v>
      </c>
      <c r="CE144" s="125">
        <f t="shared" si="148"/>
        <v>1421009000</v>
      </c>
      <c r="CF144" s="125">
        <f t="shared" si="148"/>
        <v>1508654000</v>
      </c>
      <c r="CG144" s="125">
        <f>AN170</f>
        <v>1601704000</v>
      </c>
      <c r="CH144" s="2">
        <v>1</v>
      </c>
      <c r="CT144" s="63">
        <f t="shared" si="110"/>
        <v>1482005610</v>
      </c>
      <c r="CU144" s="44">
        <f t="shared" si="115"/>
        <v>16466729</v>
      </c>
      <c r="CX144" s="56">
        <f t="shared" si="116"/>
        <v>1316895300</v>
      </c>
      <c r="CY144" s="44">
        <f t="shared" si="117"/>
        <v>21948255</v>
      </c>
      <c r="CZ144" s="49">
        <f t="shared" si="118"/>
        <v>36580425</v>
      </c>
    </row>
    <row r="145" spans="1:104">
      <c r="A145" s="3">
        <f t="shared" si="111"/>
        <v>106</v>
      </c>
      <c r="B145" s="263">
        <v>4</v>
      </c>
      <c r="C145" s="264" t="s">
        <v>159</v>
      </c>
      <c r="D145" s="265">
        <v>10</v>
      </c>
      <c r="E145" s="266"/>
      <c r="F145" s="41" t="s">
        <v>48</v>
      </c>
      <c r="G145" s="267">
        <f t="shared" si="80"/>
        <v>74</v>
      </c>
      <c r="H145" s="267">
        <f t="shared" si="81"/>
        <v>63</v>
      </c>
      <c r="I145" s="268">
        <f t="shared" si="82"/>
        <v>26966806</v>
      </c>
      <c r="J145" s="268">
        <f t="shared" si="83"/>
        <v>2</v>
      </c>
      <c r="K145" s="269">
        <f t="shared" si="84"/>
        <v>0.93</v>
      </c>
      <c r="L145" s="319">
        <f t="shared" si="147"/>
        <v>1.02</v>
      </c>
      <c r="M145" s="271">
        <f t="shared" si="85"/>
        <v>21376392.145576868</v>
      </c>
      <c r="N145" s="271">
        <f t="shared" si="86"/>
        <v>24094609.386887025</v>
      </c>
      <c r="O145" s="271">
        <f t="shared" si="87"/>
        <v>25580712.171600003</v>
      </c>
      <c r="P145" s="271">
        <f t="shared" si="88"/>
        <v>27158474.52427981</v>
      </c>
      <c r="Q145" s="272">
        <f t="shared" si="89"/>
        <v>25580712.171600003</v>
      </c>
      <c r="R145" s="271">
        <f t="shared" si="89"/>
        <v>27158474.52427981</v>
      </c>
      <c r="S145" s="271">
        <f t="shared" si="90"/>
        <v>28833549.806515098</v>
      </c>
      <c r="T145" s="271"/>
      <c r="U145" s="271">
        <f t="shared" si="91"/>
        <v>1346712705.1713426</v>
      </c>
      <c r="V145" s="271">
        <f t="shared" si="92"/>
        <v>1517960391.3738825</v>
      </c>
      <c r="W145" s="271">
        <f t="shared" si="93"/>
        <v>1611584866.8108001</v>
      </c>
      <c r="X145" s="272">
        <f t="shared" si="94"/>
        <v>1710983895.029628</v>
      </c>
      <c r="Y145" s="272">
        <f t="shared" si="95"/>
        <v>1611584866.8108001</v>
      </c>
      <c r="Z145" s="271">
        <f t="shared" si="96"/>
        <v>1710983895.029628</v>
      </c>
      <c r="AA145" s="271">
        <f t="shared" si="97"/>
        <v>1816513637.810451</v>
      </c>
      <c r="AB145" s="271"/>
      <c r="AC145" s="33" t="str">
        <f t="shared" si="98"/>
        <v>BERTAHAP</v>
      </c>
      <c r="AD145" s="273">
        <f t="shared" si="99"/>
        <v>0</v>
      </c>
      <c r="AE145" s="274">
        <v>2</v>
      </c>
      <c r="AF145" s="275"/>
      <c r="AG145" s="271" t="e">
        <f>IF(AF145&gt;#REF!,"LB","KR")</f>
        <v>#REF!</v>
      </c>
      <c r="AH145" s="275">
        <v>1481384000</v>
      </c>
      <c r="AI145" s="275">
        <v>1669757000</v>
      </c>
      <c r="AJ145" s="275">
        <v>1772744000</v>
      </c>
      <c r="AK145" s="276">
        <v>1882083000</v>
      </c>
      <c r="AL145" s="276">
        <v>1772744000</v>
      </c>
      <c r="AM145" s="275">
        <v>1882083000</v>
      </c>
      <c r="AN145" s="275">
        <v>1998166000</v>
      </c>
      <c r="AO145" s="52">
        <v>1879108640</v>
      </c>
      <c r="AP145" s="43">
        <v>1995007980</v>
      </c>
      <c r="AQ145" s="63">
        <f t="shared" si="100"/>
        <v>1691197776</v>
      </c>
      <c r="AR145" s="63">
        <f t="shared" si="112"/>
        <v>28186629.600000005</v>
      </c>
      <c r="AS145" s="351">
        <f t="shared" si="113"/>
        <v>35289056.25</v>
      </c>
      <c r="AT145" s="141">
        <f t="shared" si="101"/>
        <v>19950079.800000001</v>
      </c>
      <c r="AU145" s="5">
        <f t="shared" si="102"/>
        <v>28186629.600000005</v>
      </c>
      <c r="AV145" s="5">
        <f t="shared" si="114"/>
        <v>44318600</v>
      </c>
      <c r="AX145" s="2"/>
      <c r="AY145" s="2"/>
      <c r="BT145" s="56">
        <f t="shared" si="103"/>
        <v>-1231034.6938999966</v>
      </c>
      <c r="BV145" s="126">
        <v>32</v>
      </c>
      <c r="BW145" s="131" t="s">
        <v>61</v>
      </c>
      <c r="BX145" s="122" t="str">
        <f>F171</f>
        <v>2BR-22</v>
      </c>
      <c r="BY145" s="123">
        <f>D171</f>
        <v>22</v>
      </c>
      <c r="BZ145" s="124">
        <f>G171</f>
        <v>81</v>
      </c>
      <c r="CA145" s="124">
        <f>H171</f>
        <v>70</v>
      </c>
      <c r="CB145" s="125">
        <f>O171</f>
        <v>26419379.838199999</v>
      </c>
      <c r="CC145" s="125">
        <f t="shared" si="148"/>
        <v>1699946000</v>
      </c>
      <c r="CD145" s="125">
        <f t="shared" si="148"/>
        <v>1916111000</v>
      </c>
      <c r="CE145" s="125">
        <f t="shared" si="148"/>
        <v>2034293000</v>
      </c>
      <c r="CF145" s="125">
        <f t="shared" si="148"/>
        <v>2159763000</v>
      </c>
      <c r="CG145" s="125">
        <f>AN171</f>
        <v>2292973000</v>
      </c>
      <c r="CH145" s="2">
        <v>1</v>
      </c>
      <c r="CT145" s="63">
        <f t="shared" si="110"/>
        <v>1795507182</v>
      </c>
      <c r="CU145" s="44">
        <f t="shared" si="115"/>
        <v>19950079.800000001</v>
      </c>
      <c r="CX145" s="56">
        <f t="shared" si="116"/>
        <v>1595469600</v>
      </c>
      <c r="CY145" s="44">
        <f t="shared" si="117"/>
        <v>26591160</v>
      </c>
      <c r="CZ145" s="49">
        <f t="shared" si="118"/>
        <v>44318600</v>
      </c>
    </row>
    <row r="146" spans="1:104">
      <c r="A146" s="3">
        <f t="shared" si="111"/>
        <v>107</v>
      </c>
      <c r="B146" s="263">
        <v>5</v>
      </c>
      <c r="C146" s="264" t="s">
        <v>159</v>
      </c>
      <c r="D146" s="299">
        <v>12</v>
      </c>
      <c r="E146" s="266"/>
      <c r="F146" s="41" t="s">
        <v>50</v>
      </c>
      <c r="G146" s="267">
        <f t="shared" si="80"/>
        <v>67</v>
      </c>
      <c r="H146" s="267">
        <f t="shared" si="81"/>
        <v>57</v>
      </c>
      <c r="I146" s="268">
        <f t="shared" si="82"/>
        <v>26966806</v>
      </c>
      <c r="J146" s="268">
        <f t="shared" si="83"/>
        <v>2</v>
      </c>
      <c r="K146" s="269">
        <f t="shared" si="84"/>
        <v>0.93</v>
      </c>
      <c r="L146" s="319">
        <f t="shared" si="147"/>
        <v>1.02</v>
      </c>
      <c r="M146" s="271">
        <f t="shared" si="85"/>
        <v>21376392.145576868</v>
      </c>
      <c r="N146" s="271">
        <f t="shared" si="86"/>
        <v>24094609.386887025</v>
      </c>
      <c r="O146" s="271">
        <f t="shared" si="87"/>
        <v>25580712.171600003</v>
      </c>
      <c r="P146" s="271">
        <f t="shared" si="88"/>
        <v>27158474.52427981</v>
      </c>
      <c r="Q146" s="272">
        <f t="shared" si="89"/>
        <v>25580712.171600003</v>
      </c>
      <c r="R146" s="271">
        <f t="shared" si="89"/>
        <v>27158474.52427981</v>
      </c>
      <c r="S146" s="271">
        <f t="shared" si="90"/>
        <v>28833549.806515098</v>
      </c>
      <c r="T146" s="271"/>
      <c r="U146" s="271">
        <f t="shared" si="91"/>
        <v>1218454352.2978816</v>
      </c>
      <c r="V146" s="271">
        <f t="shared" si="92"/>
        <v>1373392735.0525603</v>
      </c>
      <c r="W146" s="271">
        <f t="shared" si="93"/>
        <v>1458100593.7812002</v>
      </c>
      <c r="X146" s="272">
        <f t="shared" si="94"/>
        <v>1548033047.8839493</v>
      </c>
      <c r="Y146" s="272">
        <f t="shared" si="95"/>
        <v>1458100593.7812002</v>
      </c>
      <c r="Z146" s="271">
        <f t="shared" si="96"/>
        <v>1548033047.8839493</v>
      </c>
      <c r="AA146" s="271">
        <f t="shared" si="97"/>
        <v>1643512338.9713607</v>
      </c>
      <c r="AB146" s="271"/>
      <c r="AC146" s="33" t="str">
        <f t="shared" si="98"/>
        <v>BERTAHAP</v>
      </c>
      <c r="AD146" s="273">
        <f t="shared" si="99"/>
        <v>0</v>
      </c>
      <c r="AE146" s="274">
        <v>2</v>
      </c>
      <c r="AF146" s="275"/>
      <c r="AG146" s="271" t="e">
        <f>IF(AF146&gt;#REF!,"LB","KR")</f>
        <v>#REF!</v>
      </c>
      <c r="AH146" s="275">
        <v>1340300000</v>
      </c>
      <c r="AI146" s="275">
        <v>1510733000</v>
      </c>
      <c r="AJ146" s="275">
        <v>1603911000</v>
      </c>
      <c r="AK146" s="276">
        <v>1702837000</v>
      </c>
      <c r="AL146" s="276">
        <v>1603911000</v>
      </c>
      <c r="AM146" s="275">
        <v>1702837000</v>
      </c>
      <c r="AN146" s="275">
        <v>1807864000</v>
      </c>
      <c r="AO146" s="52">
        <v>1700145660</v>
      </c>
      <c r="AP146" s="43">
        <v>1805007220</v>
      </c>
      <c r="AQ146" s="63">
        <f t="shared" si="100"/>
        <v>1530131094</v>
      </c>
      <c r="AR146" s="63">
        <f t="shared" si="112"/>
        <v>25502184.900000002</v>
      </c>
      <c r="AS146" s="351">
        <f t="shared" si="113"/>
        <v>31928193.75</v>
      </c>
      <c r="AT146" s="141">
        <f t="shared" si="101"/>
        <v>18050072.200000003</v>
      </c>
      <c r="AU146" s="5">
        <f t="shared" si="102"/>
        <v>25502184.900000002</v>
      </c>
      <c r="AV146" s="5">
        <f t="shared" si="114"/>
        <v>40097775</v>
      </c>
      <c r="AX146" s="2"/>
      <c r="AY146" s="2"/>
      <c r="BT146" s="56">
        <f t="shared" si="103"/>
        <v>-1231034.6938999966</v>
      </c>
      <c r="BV146" s="126">
        <v>33</v>
      </c>
      <c r="BW146" s="131" t="s">
        <v>63</v>
      </c>
      <c r="BX146" s="122" t="str">
        <f>F179</f>
        <v>1BR-20</v>
      </c>
      <c r="BY146" s="123">
        <f>D179</f>
        <v>20</v>
      </c>
      <c r="BZ146" s="124">
        <f>G179</f>
        <v>60</v>
      </c>
      <c r="CA146" s="124">
        <f>H179</f>
        <v>51</v>
      </c>
      <c r="CB146" s="125">
        <f>O179</f>
        <v>25580712.171600003</v>
      </c>
      <c r="CC146" s="125">
        <f>AH179</f>
        <v>1199216000</v>
      </c>
      <c r="CD146" s="125">
        <f>AI179</f>
        <v>1351708000</v>
      </c>
      <c r="CE146" s="125">
        <f>AJ179</f>
        <v>1435078000</v>
      </c>
      <c r="CF146" s="125">
        <f>AK179</f>
        <v>1523591000</v>
      </c>
      <c r="CG146" s="125">
        <f>AN179</f>
        <v>1617563000</v>
      </c>
      <c r="CH146" s="2">
        <v>1</v>
      </c>
      <c r="CT146" s="63">
        <f t="shared" si="110"/>
        <v>1624506498</v>
      </c>
      <c r="CU146" s="44">
        <f t="shared" si="115"/>
        <v>18050072.200000003</v>
      </c>
      <c r="CX146" s="56">
        <f t="shared" si="116"/>
        <v>1443519900</v>
      </c>
      <c r="CY146" s="44">
        <f t="shared" si="117"/>
        <v>24058665</v>
      </c>
      <c r="CZ146" s="49">
        <f t="shared" si="118"/>
        <v>40097775</v>
      </c>
    </row>
    <row r="147" spans="1:104">
      <c r="A147" s="3">
        <f t="shared" si="111"/>
        <v>108</v>
      </c>
      <c r="B147" s="263">
        <v>6</v>
      </c>
      <c r="C147" s="264" t="s">
        <v>159</v>
      </c>
      <c r="D147" s="265">
        <v>16</v>
      </c>
      <c r="E147" s="266"/>
      <c r="F147" s="41" t="s">
        <v>52</v>
      </c>
      <c r="G147" s="267">
        <f t="shared" si="80"/>
        <v>71</v>
      </c>
      <c r="H147" s="267">
        <f t="shared" si="81"/>
        <v>63</v>
      </c>
      <c r="I147" s="268">
        <f t="shared" si="82"/>
        <v>26966806</v>
      </c>
      <c r="J147" s="268">
        <f t="shared" si="83"/>
        <v>2</v>
      </c>
      <c r="K147" s="269">
        <f t="shared" si="84"/>
        <v>0.93</v>
      </c>
      <c r="L147" s="319">
        <f t="shared" si="147"/>
        <v>1.02</v>
      </c>
      <c r="M147" s="271">
        <f t="shared" si="85"/>
        <v>21376392.145576868</v>
      </c>
      <c r="N147" s="271">
        <f t="shared" si="86"/>
        <v>24094609.386887025</v>
      </c>
      <c r="O147" s="271">
        <f t="shared" si="87"/>
        <v>25580712.171600003</v>
      </c>
      <c r="P147" s="271">
        <f t="shared" si="88"/>
        <v>27158474.52427981</v>
      </c>
      <c r="Q147" s="272">
        <f t="shared" si="89"/>
        <v>25580712.171600003</v>
      </c>
      <c r="R147" s="271">
        <f t="shared" si="89"/>
        <v>27158474.52427981</v>
      </c>
      <c r="S147" s="271">
        <f t="shared" si="90"/>
        <v>28833549.806515098</v>
      </c>
      <c r="T147" s="271"/>
      <c r="U147" s="271">
        <f t="shared" si="91"/>
        <v>1346712705.1713426</v>
      </c>
      <c r="V147" s="271">
        <f t="shared" si="92"/>
        <v>1517960391.3738825</v>
      </c>
      <c r="W147" s="271">
        <f t="shared" si="93"/>
        <v>1611584866.8108001</v>
      </c>
      <c r="X147" s="272">
        <f t="shared" si="94"/>
        <v>1710983895.029628</v>
      </c>
      <c r="Y147" s="272">
        <f t="shared" si="95"/>
        <v>1611584866.8108001</v>
      </c>
      <c r="Z147" s="271">
        <f t="shared" si="96"/>
        <v>1710983895.029628</v>
      </c>
      <c r="AA147" s="271">
        <f t="shared" si="97"/>
        <v>1816513637.810451</v>
      </c>
      <c r="AB147" s="271"/>
      <c r="AC147" s="33" t="str">
        <f t="shared" si="98"/>
        <v>BERTAHAP</v>
      </c>
      <c r="AD147" s="273">
        <f t="shared" si="99"/>
        <v>0</v>
      </c>
      <c r="AE147" s="274">
        <v>2</v>
      </c>
      <c r="AF147" s="275"/>
      <c r="AG147" s="271" t="e">
        <f>IF(AF147&gt;#REF!,"LB","KR")</f>
        <v>#REF!</v>
      </c>
      <c r="AH147" s="275">
        <v>1481384000</v>
      </c>
      <c r="AI147" s="275">
        <v>1669757000</v>
      </c>
      <c r="AJ147" s="275">
        <v>1772744000</v>
      </c>
      <c r="AK147" s="276">
        <v>1882083000</v>
      </c>
      <c r="AL147" s="276">
        <v>1772744000</v>
      </c>
      <c r="AM147" s="275">
        <v>1882083000</v>
      </c>
      <c r="AN147" s="275">
        <v>1998166000</v>
      </c>
      <c r="AO147" s="52">
        <v>1879108640</v>
      </c>
      <c r="AP147" s="43">
        <v>1995007980</v>
      </c>
      <c r="AQ147" s="63">
        <f t="shared" si="100"/>
        <v>1691197776</v>
      </c>
      <c r="AR147" s="63">
        <f t="shared" si="112"/>
        <v>28186629.600000005</v>
      </c>
      <c r="AS147" s="351">
        <f t="shared" si="113"/>
        <v>35289056.25</v>
      </c>
      <c r="AT147" s="141">
        <f t="shared" si="101"/>
        <v>19950079.800000001</v>
      </c>
      <c r="AU147" s="5">
        <f t="shared" si="102"/>
        <v>28186629.600000005</v>
      </c>
      <c r="AV147" s="5">
        <f t="shared" si="114"/>
        <v>44318600</v>
      </c>
      <c r="AX147" s="2"/>
      <c r="AY147" s="2"/>
      <c r="BT147" s="56">
        <f t="shared" si="103"/>
        <v>-1231034.6938999966</v>
      </c>
      <c r="BV147" s="126">
        <v>34</v>
      </c>
      <c r="BW147" s="131" t="s">
        <v>65</v>
      </c>
      <c r="BX147" s="122" t="str">
        <f>F181</f>
        <v>1BR-6</v>
      </c>
      <c r="BY147" s="123" t="str">
        <f>D181</f>
        <v>06</v>
      </c>
      <c r="BZ147" s="124">
        <f>G181</f>
        <v>78</v>
      </c>
      <c r="CA147" s="124">
        <f>H181</f>
        <v>66</v>
      </c>
      <c r="CB147" s="125">
        <f>O181</f>
        <v>25831503.467400003</v>
      </c>
      <c r="CC147" s="125">
        <f>AH181</f>
        <v>1567142000</v>
      </c>
      <c r="CD147" s="125">
        <f>AI181</f>
        <v>1766419000</v>
      </c>
      <c r="CE147" s="125">
        <f>AJ181</f>
        <v>1875368000</v>
      </c>
      <c r="CF147" s="125">
        <f>AK181</f>
        <v>1991036000</v>
      </c>
      <c r="CG147" s="125">
        <f>AN181</f>
        <v>2113839000</v>
      </c>
      <c r="CH147" s="2">
        <v>1</v>
      </c>
      <c r="CT147" s="63">
        <f t="shared" si="110"/>
        <v>1795507182</v>
      </c>
      <c r="CU147" s="44">
        <f t="shared" si="115"/>
        <v>19950079.800000001</v>
      </c>
      <c r="CX147" s="56">
        <f t="shared" si="116"/>
        <v>1595469600</v>
      </c>
      <c r="CY147" s="44">
        <f t="shared" si="117"/>
        <v>26591160</v>
      </c>
      <c r="CZ147" s="49">
        <f t="shared" si="118"/>
        <v>44318600</v>
      </c>
    </row>
    <row r="148" spans="1:104">
      <c r="A148" s="3">
        <f t="shared" si="111"/>
        <v>109</v>
      </c>
      <c r="B148" s="263">
        <v>7</v>
      </c>
      <c r="C148" s="264" t="s">
        <v>159</v>
      </c>
      <c r="D148" s="299">
        <v>18</v>
      </c>
      <c r="E148" s="266"/>
      <c r="F148" s="41" t="s">
        <v>54</v>
      </c>
      <c r="G148" s="267">
        <f t="shared" si="80"/>
        <v>97</v>
      </c>
      <c r="H148" s="267">
        <f t="shared" si="81"/>
        <v>85</v>
      </c>
      <c r="I148" s="268">
        <f t="shared" si="82"/>
        <v>26966806</v>
      </c>
      <c r="J148" s="268">
        <f t="shared" si="83"/>
        <v>2</v>
      </c>
      <c r="K148" s="269">
        <f t="shared" si="84"/>
        <v>0.93</v>
      </c>
      <c r="L148" s="319">
        <f t="shared" si="147"/>
        <v>1.02</v>
      </c>
      <c r="M148" s="271">
        <f t="shared" si="85"/>
        <v>21376392.145576868</v>
      </c>
      <c r="N148" s="271">
        <f t="shared" si="86"/>
        <v>24094609.386887025</v>
      </c>
      <c r="O148" s="271">
        <f t="shared" si="87"/>
        <v>25580712.171600003</v>
      </c>
      <c r="P148" s="271">
        <f t="shared" si="88"/>
        <v>27158474.52427981</v>
      </c>
      <c r="Q148" s="272">
        <f t="shared" si="89"/>
        <v>25580712.171600003</v>
      </c>
      <c r="R148" s="271">
        <f t="shared" si="89"/>
        <v>27158474.52427981</v>
      </c>
      <c r="S148" s="271">
        <f t="shared" si="90"/>
        <v>28833549.806515098</v>
      </c>
      <c r="T148" s="271"/>
      <c r="U148" s="271">
        <f t="shared" si="91"/>
        <v>1816993332.3740337</v>
      </c>
      <c r="V148" s="271">
        <f t="shared" si="92"/>
        <v>2048041797.8853972</v>
      </c>
      <c r="W148" s="271">
        <f t="shared" si="93"/>
        <v>2174360534.5860004</v>
      </c>
      <c r="X148" s="272">
        <f t="shared" si="94"/>
        <v>2308470334.5637841</v>
      </c>
      <c r="Y148" s="272">
        <f t="shared" si="95"/>
        <v>2174360534.5860004</v>
      </c>
      <c r="Z148" s="271">
        <f t="shared" si="96"/>
        <v>2308470334.5637841</v>
      </c>
      <c r="AA148" s="271">
        <f t="shared" si="97"/>
        <v>2450851733.5537834</v>
      </c>
      <c r="AB148" s="271"/>
      <c r="AC148" s="33" t="str">
        <f t="shared" si="98"/>
        <v>BERTAHAP</v>
      </c>
      <c r="AD148" s="273">
        <f t="shared" si="99"/>
        <v>0</v>
      </c>
      <c r="AE148" s="274">
        <v>2</v>
      </c>
      <c r="AF148" s="275"/>
      <c r="AG148" s="271" t="e">
        <f>IF(AF148&gt;#REF!,"LB","KR")</f>
        <v>#REF!</v>
      </c>
      <c r="AH148" s="275">
        <v>1998693000</v>
      </c>
      <c r="AI148" s="275">
        <v>2252846000</v>
      </c>
      <c r="AJ148" s="275">
        <v>2391797000</v>
      </c>
      <c r="AK148" s="276">
        <v>2539318000</v>
      </c>
      <c r="AL148" s="276">
        <v>2391797000</v>
      </c>
      <c r="AM148" s="275">
        <v>2539318000</v>
      </c>
      <c r="AN148" s="275">
        <v>2695937000</v>
      </c>
      <c r="AO148" s="52">
        <v>2535304820</v>
      </c>
      <c r="AP148" s="43">
        <v>2691677080</v>
      </c>
      <c r="AQ148" s="63">
        <f t="shared" si="100"/>
        <v>2281774338</v>
      </c>
      <c r="AR148" s="63">
        <f t="shared" si="112"/>
        <v>38029572.300000004</v>
      </c>
      <c r="AS148" s="351">
        <f t="shared" si="113"/>
        <v>47612212.5</v>
      </c>
      <c r="AT148" s="141">
        <f t="shared" si="101"/>
        <v>26916770.800000001</v>
      </c>
      <c r="AU148" s="5">
        <f t="shared" si="102"/>
        <v>38029572.300000004</v>
      </c>
      <c r="AV148" s="5">
        <f t="shared" si="114"/>
        <v>59794925</v>
      </c>
      <c r="AX148" s="2"/>
      <c r="AY148" s="2"/>
      <c r="BT148" s="56">
        <f t="shared" si="103"/>
        <v>-1231034.6938999966</v>
      </c>
      <c r="BV148" s="126">
        <v>35</v>
      </c>
      <c r="BW148" s="131" t="s">
        <v>166</v>
      </c>
      <c r="BX148" s="122" t="str">
        <f>F226</f>
        <v>1BR-10</v>
      </c>
      <c r="BY148" s="123">
        <f>D226</f>
        <v>10</v>
      </c>
      <c r="BZ148" s="124">
        <f>G226</f>
        <v>74</v>
      </c>
      <c r="CA148" s="124">
        <f>H226</f>
        <v>63</v>
      </c>
      <c r="CB148" s="125">
        <f>O226</f>
        <v>25831503.467400003</v>
      </c>
      <c r="CC148" s="125">
        <f t="shared" ref="CC148:CF149" si="149">AH226</f>
        <v>1495908000</v>
      </c>
      <c r="CD148" s="125">
        <f t="shared" si="149"/>
        <v>1686127000</v>
      </c>
      <c r="CE148" s="125">
        <f t="shared" si="149"/>
        <v>1790124000</v>
      </c>
      <c r="CF148" s="125">
        <f t="shared" si="149"/>
        <v>1900535000</v>
      </c>
      <c r="CG148" s="125">
        <f>AN226</f>
        <v>2017755000</v>
      </c>
      <c r="CH148" s="2">
        <v>2</v>
      </c>
      <c r="CT148" s="63">
        <f t="shared" si="110"/>
        <v>2422509372</v>
      </c>
      <c r="CU148" s="44">
        <f t="shared" si="115"/>
        <v>26916770.800000001</v>
      </c>
      <c r="CX148" s="56">
        <f t="shared" si="116"/>
        <v>2152617300</v>
      </c>
      <c r="CY148" s="44">
        <f t="shared" si="117"/>
        <v>35876955</v>
      </c>
      <c r="CZ148" s="49">
        <f t="shared" si="118"/>
        <v>59794925</v>
      </c>
    </row>
    <row r="149" spans="1:104">
      <c r="A149" s="3">
        <f t="shared" si="111"/>
        <v>110</v>
      </c>
      <c r="B149" s="263">
        <v>1</v>
      </c>
      <c r="C149" s="264" t="s">
        <v>163</v>
      </c>
      <c r="D149" s="265" t="s">
        <v>24</v>
      </c>
      <c r="E149" s="266"/>
      <c r="F149" s="41" t="s">
        <v>39</v>
      </c>
      <c r="G149" s="267">
        <f t="shared" si="80"/>
        <v>113</v>
      </c>
      <c r="H149" s="267">
        <f t="shared" si="81"/>
        <v>101</v>
      </c>
      <c r="I149" s="268">
        <f t="shared" si="82"/>
        <v>26966806</v>
      </c>
      <c r="J149" s="268">
        <f t="shared" si="83"/>
        <v>6</v>
      </c>
      <c r="K149" s="269">
        <f t="shared" si="84"/>
        <v>0.95</v>
      </c>
      <c r="L149" s="270">
        <f t="shared" ref="L149:L155" si="150">SUMIF($AN$4:$AN$22,D149,$AV$4:$AV$22)</f>
        <v>1.01</v>
      </c>
      <c r="M149" s="271">
        <f t="shared" si="85"/>
        <v>21622020.096648749</v>
      </c>
      <c r="N149" s="271">
        <f t="shared" si="86"/>
        <v>24371471.333246995</v>
      </c>
      <c r="O149" s="271">
        <f t="shared" si="87"/>
        <v>25874650.357000001</v>
      </c>
      <c r="P149" s="271">
        <f t="shared" si="88"/>
        <v>27470542.173778702</v>
      </c>
      <c r="Q149" s="272">
        <f t="shared" si="89"/>
        <v>25874650.357000001</v>
      </c>
      <c r="R149" s="271">
        <f t="shared" si="89"/>
        <v>27470542.173778702</v>
      </c>
      <c r="S149" s="271">
        <f t="shared" si="90"/>
        <v>29164865.105788779</v>
      </c>
      <c r="T149" s="271"/>
      <c r="U149" s="271">
        <f t="shared" si="91"/>
        <v>2183824029.7615237</v>
      </c>
      <c r="V149" s="271">
        <f t="shared" si="92"/>
        <v>2461518604.6579466</v>
      </c>
      <c r="W149" s="271">
        <f t="shared" si="93"/>
        <v>2613339686.0570002</v>
      </c>
      <c r="X149" s="272">
        <f t="shared" si="94"/>
        <v>2774524759.5516491</v>
      </c>
      <c r="Y149" s="272">
        <f t="shared" si="95"/>
        <v>2613339686.0570002</v>
      </c>
      <c r="Z149" s="271">
        <f t="shared" si="96"/>
        <v>2774524759.5516491</v>
      </c>
      <c r="AA149" s="271">
        <f t="shared" si="97"/>
        <v>2945651375.6846666</v>
      </c>
      <c r="AB149" s="271"/>
      <c r="AC149" s="33" t="str">
        <f t="shared" si="98"/>
        <v>BERTAHAP</v>
      </c>
      <c r="AD149" s="273">
        <f t="shared" si="99"/>
        <v>0</v>
      </c>
      <c r="AE149" s="274">
        <v>2</v>
      </c>
      <c r="AF149" s="275"/>
      <c r="AG149" s="271" t="e">
        <f>IF(AF149&gt;#REF!,"LB","KR")</f>
        <v>#REF!</v>
      </c>
      <c r="AH149" s="275">
        <v>2402207000</v>
      </c>
      <c r="AI149" s="275">
        <v>2707671000</v>
      </c>
      <c r="AJ149" s="275">
        <v>2874674000</v>
      </c>
      <c r="AK149" s="276">
        <v>3051978000</v>
      </c>
      <c r="AL149" s="276">
        <v>2874674000</v>
      </c>
      <c r="AM149" s="275">
        <v>3051978000</v>
      </c>
      <c r="AN149" s="275">
        <v>3240217000</v>
      </c>
      <c r="AO149" s="52">
        <v>3047154440</v>
      </c>
      <c r="AP149" s="43">
        <v>3235096680</v>
      </c>
      <c r="AQ149" s="63">
        <f t="shared" si="100"/>
        <v>2742438996</v>
      </c>
      <c r="AR149" s="63">
        <f t="shared" si="112"/>
        <v>45707316.600000001</v>
      </c>
      <c r="AS149" s="351">
        <f t="shared" si="113"/>
        <v>57224587.5</v>
      </c>
      <c r="AT149" s="141">
        <f t="shared" si="101"/>
        <v>32350966.799999997</v>
      </c>
      <c r="AU149" s="5">
        <f t="shared" si="102"/>
        <v>45707316.600000001</v>
      </c>
      <c r="AV149" s="5">
        <f t="shared" si="114"/>
        <v>71866850</v>
      </c>
      <c r="AX149" s="2"/>
      <c r="AY149" s="2"/>
      <c r="BT149" s="56">
        <f t="shared" si="103"/>
        <v>-937096.5084999986</v>
      </c>
      <c r="BV149" s="126"/>
      <c r="BW149" s="122"/>
      <c r="BX149" s="122" t="str">
        <f>F227</f>
        <v>1BR-16</v>
      </c>
      <c r="BY149" s="123">
        <f>D227</f>
        <v>16</v>
      </c>
      <c r="BZ149" s="124">
        <f>G227</f>
        <v>71</v>
      </c>
      <c r="CA149" s="124">
        <f>H227</f>
        <v>63</v>
      </c>
      <c r="CB149" s="125">
        <f>O227</f>
        <v>25831503.467400003</v>
      </c>
      <c r="CC149" s="125">
        <f t="shared" si="149"/>
        <v>1495908000</v>
      </c>
      <c r="CD149" s="125">
        <f t="shared" si="149"/>
        <v>1686127000</v>
      </c>
      <c r="CE149" s="125">
        <f t="shared" si="149"/>
        <v>1790124000</v>
      </c>
      <c r="CF149" s="125">
        <f t="shared" si="149"/>
        <v>1900535000</v>
      </c>
      <c r="CG149" s="125">
        <f>AN227</f>
        <v>2017755000</v>
      </c>
      <c r="CT149" s="63">
        <f t="shared" si="110"/>
        <v>2911587012</v>
      </c>
      <c r="CU149" s="44">
        <f t="shared" si="115"/>
        <v>32350966.799999997</v>
      </c>
      <c r="CX149" s="56">
        <f t="shared" si="116"/>
        <v>2587206600</v>
      </c>
      <c r="CY149" s="44">
        <f t="shared" si="117"/>
        <v>43120110</v>
      </c>
      <c r="CZ149" s="49">
        <f t="shared" si="118"/>
        <v>71866850</v>
      </c>
    </row>
    <row r="150" spans="1:104">
      <c r="A150" s="3">
        <f t="shared" si="111"/>
        <v>111</v>
      </c>
      <c r="B150" s="263">
        <v>2</v>
      </c>
      <c r="C150" s="264" t="s">
        <v>163</v>
      </c>
      <c r="D150" s="265" t="s">
        <v>35</v>
      </c>
      <c r="E150" s="266"/>
      <c r="F150" s="41" t="s">
        <v>42</v>
      </c>
      <c r="G150" s="267">
        <f t="shared" si="80"/>
        <v>78</v>
      </c>
      <c r="H150" s="267">
        <f t="shared" si="81"/>
        <v>66</v>
      </c>
      <c r="I150" s="268">
        <f t="shared" si="82"/>
        <v>26966806</v>
      </c>
      <c r="J150" s="268">
        <f t="shared" si="83"/>
        <v>2</v>
      </c>
      <c r="K150" s="269">
        <f t="shared" si="84"/>
        <v>0.93</v>
      </c>
      <c r="L150" s="270">
        <f t="shared" si="150"/>
        <v>1.01</v>
      </c>
      <c r="M150" s="271">
        <f t="shared" si="85"/>
        <v>21166819.673561409</v>
      </c>
      <c r="N150" s="271">
        <f t="shared" si="86"/>
        <v>23858387.72623127</v>
      </c>
      <c r="O150" s="271">
        <f t="shared" si="87"/>
        <v>25329920.875800002</v>
      </c>
      <c r="P150" s="271">
        <f t="shared" si="88"/>
        <v>26892214.970120206</v>
      </c>
      <c r="Q150" s="272">
        <f t="shared" si="89"/>
        <v>25329920.875800002</v>
      </c>
      <c r="R150" s="271">
        <f t="shared" si="89"/>
        <v>26892214.970120206</v>
      </c>
      <c r="S150" s="271">
        <f t="shared" si="90"/>
        <v>28550867.945666909</v>
      </c>
      <c r="T150" s="271"/>
      <c r="U150" s="271">
        <f t="shared" si="91"/>
        <v>1397010098.4550531</v>
      </c>
      <c r="V150" s="271">
        <f t="shared" si="92"/>
        <v>1574653589.9312637</v>
      </c>
      <c r="W150" s="271">
        <f t="shared" si="93"/>
        <v>1671774777.8028002</v>
      </c>
      <c r="X150" s="272">
        <f t="shared" si="94"/>
        <v>1774886188.0279336</v>
      </c>
      <c r="Y150" s="272">
        <f t="shared" si="95"/>
        <v>1671774777.8028002</v>
      </c>
      <c r="Z150" s="271">
        <f t="shared" si="96"/>
        <v>1774886188.0279336</v>
      </c>
      <c r="AA150" s="271">
        <f t="shared" si="97"/>
        <v>1884357284.414016</v>
      </c>
      <c r="AB150" s="271"/>
      <c r="AC150" s="33" t="str">
        <f t="shared" si="98"/>
        <v>BERTAHAP</v>
      </c>
      <c r="AD150" s="273">
        <f t="shared" si="99"/>
        <v>0</v>
      </c>
      <c r="AE150" s="274">
        <v>2</v>
      </c>
      <c r="AF150" s="275"/>
      <c r="AG150" s="271" t="e">
        <f>IF(AF150&gt;#REF!,"LB","KR")</f>
        <v>#REF!</v>
      </c>
      <c r="AH150" s="275">
        <v>1536712000</v>
      </c>
      <c r="AI150" s="275">
        <v>1732119000</v>
      </c>
      <c r="AJ150" s="275">
        <v>1838953000</v>
      </c>
      <c r="AK150" s="276">
        <v>1952375000</v>
      </c>
      <c r="AL150" s="276">
        <v>1838953000</v>
      </c>
      <c r="AM150" s="275">
        <v>1952375000</v>
      </c>
      <c r="AN150" s="275">
        <v>2072794000</v>
      </c>
      <c r="AO150" s="52">
        <v>1949290180</v>
      </c>
      <c r="AP150" s="43">
        <v>2069517500</v>
      </c>
      <c r="AQ150" s="63">
        <f t="shared" si="100"/>
        <v>1754361162</v>
      </c>
      <c r="AR150" s="63">
        <f t="shared" si="112"/>
        <v>29239352.700000003</v>
      </c>
      <c r="AS150" s="351">
        <f t="shared" si="113"/>
        <v>36607031.25</v>
      </c>
      <c r="AT150" s="141">
        <f t="shared" si="101"/>
        <v>20695175</v>
      </c>
      <c r="AU150" s="5">
        <f t="shared" si="102"/>
        <v>29239352.700000003</v>
      </c>
      <c r="AV150" s="5">
        <f t="shared" si="114"/>
        <v>45973825</v>
      </c>
      <c r="AX150" s="2"/>
      <c r="AY150" s="2"/>
      <c r="BT150" s="56">
        <f t="shared" si="103"/>
        <v>-1481825.989699997</v>
      </c>
      <c r="BV150" s="126">
        <v>36</v>
      </c>
      <c r="BW150" s="131" t="s">
        <v>63</v>
      </c>
      <c r="BX150" s="122" t="str">
        <f>F180</f>
        <v>2BR-22</v>
      </c>
      <c r="BY150" s="123">
        <f>D180</f>
        <v>22</v>
      </c>
      <c r="BZ150" s="124">
        <f>G180</f>
        <v>81</v>
      </c>
      <c r="CA150" s="124">
        <f>H180</f>
        <v>70</v>
      </c>
      <c r="CB150" s="125">
        <f>O180</f>
        <v>26680957.856400002</v>
      </c>
      <c r="CC150" s="125">
        <f>AH180</f>
        <v>1716778000</v>
      </c>
      <c r="CD150" s="125">
        <f>AI180</f>
        <v>1935083000</v>
      </c>
      <c r="CE150" s="125">
        <f>AJ180</f>
        <v>2054434000</v>
      </c>
      <c r="CF150" s="125">
        <f>AK180</f>
        <v>2181147000</v>
      </c>
      <c r="CG150" s="125">
        <f>AN180</f>
        <v>2315676000</v>
      </c>
      <c r="CH150" s="2">
        <v>1</v>
      </c>
      <c r="CT150" s="63">
        <f t="shared" si="110"/>
        <v>1862565750</v>
      </c>
      <c r="CU150" s="44">
        <f t="shared" si="115"/>
        <v>20695175</v>
      </c>
      <c r="CX150" s="56">
        <f t="shared" si="116"/>
        <v>1655057700</v>
      </c>
      <c r="CY150" s="44">
        <f t="shared" si="117"/>
        <v>27584295</v>
      </c>
      <c r="CZ150" s="49">
        <f t="shared" si="118"/>
        <v>45973825</v>
      </c>
    </row>
    <row r="151" spans="1:104">
      <c r="A151" s="3">
        <f t="shared" si="111"/>
        <v>112</v>
      </c>
      <c r="B151" s="263">
        <v>3</v>
      </c>
      <c r="C151" s="264" t="s">
        <v>163</v>
      </c>
      <c r="D151" s="265" t="s">
        <v>41</v>
      </c>
      <c r="E151" s="266"/>
      <c r="F151" s="41" t="s">
        <v>45</v>
      </c>
      <c r="G151" s="267">
        <f t="shared" si="80"/>
        <v>60</v>
      </c>
      <c r="H151" s="267">
        <f t="shared" si="81"/>
        <v>52</v>
      </c>
      <c r="I151" s="268">
        <f t="shared" si="82"/>
        <v>26966806</v>
      </c>
      <c r="J151" s="268">
        <f t="shared" si="83"/>
        <v>2</v>
      </c>
      <c r="K151" s="269">
        <f t="shared" si="84"/>
        <v>0.93</v>
      </c>
      <c r="L151" s="270">
        <f t="shared" si="150"/>
        <v>1.01</v>
      </c>
      <c r="M151" s="271">
        <f t="shared" si="85"/>
        <v>21166819.673561409</v>
      </c>
      <c r="N151" s="271">
        <f t="shared" si="86"/>
        <v>23858387.72623127</v>
      </c>
      <c r="O151" s="271">
        <f t="shared" si="87"/>
        <v>25329920.875800002</v>
      </c>
      <c r="P151" s="271">
        <f t="shared" si="88"/>
        <v>26892214.970120206</v>
      </c>
      <c r="Q151" s="272">
        <f t="shared" si="89"/>
        <v>25329920.875800002</v>
      </c>
      <c r="R151" s="271">
        <f t="shared" si="89"/>
        <v>26892214.970120206</v>
      </c>
      <c r="S151" s="271">
        <f t="shared" si="90"/>
        <v>28550867.945666909</v>
      </c>
      <c r="T151" s="271"/>
      <c r="U151" s="271">
        <f t="shared" si="91"/>
        <v>1100674623.0251932</v>
      </c>
      <c r="V151" s="271">
        <f t="shared" si="92"/>
        <v>1240636161.7640259</v>
      </c>
      <c r="W151" s="271">
        <f t="shared" si="93"/>
        <v>1317155885.5416002</v>
      </c>
      <c r="X151" s="272">
        <f t="shared" si="94"/>
        <v>1398395178.4462507</v>
      </c>
      <c r="Y151" s="272">
        <f t="shared" si="95"/>
        <v>1317155885.5416002</v>
      </c>
      <c r="Z151" s="271">
        <f t="shared" si="96"/>
        <v>1398395178.4462507</v>
      </c>
      <c r="AA151" s="271">
        <f t="shared" si="97"/>
        <v>1484645133.1746793</v>
      </c>
      <c r="AB151" s="271"/>
      <c r="AC151" s="33" t="str">
        <f t="shared" si="98"/>
        <v>BERTAHAP</v>
      </c>
      <c r="AD151" s="273">
        <f t="shared" si="99"/>
        <v>0</v>
      </c>
      <c r="AE151" s="274">
        <v>2</v>
      </c>
      <c r="AF151" s="275"/>
      <c r="AG151" s="271" t="e">
        <f>IF(AF151&gt;#REF!,"LB","KR")</f>
        <v>#REF!</v>
      </c>
      <c r="AH151" s="275">
        <v>1210743000</v>
      </c>
      <c r="AI151" s="275">
        <v>1364700000</v>
      </c>
      <c r="AJ151" s="275">
        <v>1448872000</v>
      </c>
      <c r="AK151" s="276">
        <v>1538235000</v>
      </c>
      <c r="AL151" s="276">
        <v>1448872000</v>
      </c>
      <c r="AM151" s="275">
        <v>1538235000</v>
      </c>
      <c r="AN151" s="275">
        <v>1633110000</v>
      </c>
      <c r="AO151" s="52">
        <v>1535804320</v>
      </c>
      <c r="AP151" s="43">
        <v>1630529100</v>
      </c>
      <c r="AQ151" s="63">
        <f t="shared" si="100"/>
        <v>1382223888</v>
      </c>
      <c r="AR151" s="63">
        <f t="shared" si="112"/>
        <v>23037064.800000001</v>
      </c>
      <c r="AS151" s="351">
        <f t="shared" si="113"/>
        <v>28841906.25</v>
      </c>
      <c r="AT151" s="141">
        <f t="shared" si="101"/>
        <v>16305291</v>
      </c>
      <c r="AU151" s="5">
        <f t="shared" si="102"/>
        <v>23037064.800000001</v>
      </c>
      <c r="AV151" s="5">
        <f t="shared" si="114"/>
        <v>36221800</v>
      </c>
      <c r="AX151" s="2"/>
      <c r="AY151" s="2"/>
      <c r="BT151" s="56">
        <f t="shared" si="103"/>
        <v>-1481825.989699997</v>
      </c>
      <c r="BV151" s="126">
        <v>37</v>
      </c>
      <c r="BW151" s="122" t="s">
        <v>171</v>
      </c>
      <c r="BX151" s="122" t="str">
        <f>F188</f>
        <v>2BR-22</v>
      </c>
      <c r="BY151" s="123">
        <f>D188</f>
        <v>22</v>
      </c>
      <c r="BZ151" s="124">
        <f>G188</f>
        <v>81</v>
      </c>
      <c r="CA151" s="124">
        <f>H188</f>
        <v>70</v>
      </c>
      <c r="CB151" s="125">
        <f>O188</f>
        <v>26942535.874600001</v>
      </c>
      <c r="CC151" s="125">
        <f t="shared" ref="CC151:CF152" si="151">AH188</f>
        <v>1733609000</v>
      </c>
      <c r="CD151" s="125">
        <f t="shared" si="151"/>
        <v>1954054000</v>
      </c>
      <c r="CE151" s="125">
        <f t="shared" si="151"/>
        <v>2074576000</v>
      </c>
      <c r="CF151" s="125">
        <f t="shared" si="151"/>
        <v>2202531000</v>
      </c>
      <c r="CG151" s="125">
        <f>AN188</f>
        <v>2338378000</v>
      </c>
      <c r="CH151" s="2">
        <v>4</v>
      </c>
      <c r="CT151" s="63">
        <f t="shared" si="110"/>
        <v>1467476190</v>
      </c>
      <c r="CU151" s="44">
        <f t="shared" si="115"/>
        <v>16305291</v>
      </c>
      <c r="CX151" s="56">
        <f t="shared" si="116"/>
        <v>1303984800</v>
      </c>
      <c r="CY151" s="44">
        <f t="shared" si="117"/>
        <v>21733080</v>
      </c>
      <c r="CZ151" s="49">
        <f t="shared" si="118"/>
        <v>36221800</v>
      </c>
    </row>
    <row r="152" spans="1:104">
      <c r="A152" s="3">
        <f t="shared" si="111"/>
        <v>113</v>
      </c>
      <c r="B152" s="263">
        <v>4</v>
      </c>
      <c r="C152" s="264" t="s">
        <v>163</v>
      </c>
      <c r="D152" s="265">
        <v>10</v>
      </c>
      <c r="E152" s="266"/>
      <c r="F152" s="41" t="s">
        <v>48</v>
      </c>
      <c r="G152" s="267">
        <f t="shared" si="80"/>
        <v>74</v>
      </c>
      <c r="H152" s="267">
        <f t="shared" si="81"/>
        <v>63</v>
      </c>
      <c r="I152" s="268">
        <f t="shared" si="82"/>
        <v>26966806</v>
      </c>
      <c r="J152" s="268">
        <f t="shared" si="83"/>
        <v>2</v>
      </c>
      <c r="K152" s="269">
        <f t="shared" si="84"/>
        <v>0.93</v>
      </c>
      <c r="L152" s="270">
        <f t="shared" si="150"/>
        <v>1.01</v>
      </c>
      <c r="M152" s="271">
        <f t="shared" si="85"/>
        <v>21166819.673561409</v>
      </c>
      <c r="N152" s="271">
        <f t="shared" si="86"/>
        <v>23858387.72623127</v>
      </c>
      <c r="O152" s="271">
        <f t="shared" si="87"/>
        <v>25329920.875800002</v>
      </c>
      <c r="P152" s="271">
        <f t="shared" si="88"/>
        <v>26892214.970120206</v>
      </c>
      <c r="Q152" s="272">
        <f t="shared" si="89"/>
        <v>25329920.875800002</v>
      </c>
      <c r="R152" s="271">
        <f t="shared" si="89"/>
        <v>26892214.970120206</v>
      </c>
      <c r="S152" s="271">
        <f t="shared" si="90"/>
        <v>28550867.945666909</v>
      </c>
      <c r="T152" s="271"/>
      <c r="U152" s="271">
        <f t="shared" si="91"/>
        <v>1333509639.4343688</v>
      </c>
      <c r="V152" s="271">
        <f t="shared" si="92"/>
        <v>1503078426.7525699</v>
      </c>
      <c r="W152" s="271">
        <f t="shared" si="93"/>
        <v>1595785015.1754003</v>
      </c>
      <c r="X152" s="272">
        <f t="shared" si="94"/>
        <v>1694209543.117573</v>
      </c>
      <c r="Y152" s="272">
        <f t="shared" si="95"/>
        <v>1595785015.1754003</v>
      </c>
      <c r="Z152" s="271">
        <f t="shared" si="96"/>
        <v>1694209543.117573</v>
      </c>
      <c r="AA152" s="271">
        <f t="shared" si="97"/>
        <v>1798704680.5770154</v>
      </c>
      <c r="AB152" s="271"/>
      <c r="AC152" s="33" t="str">
        <f t="shared" si="98"/>
        <v>BERTAHAP</v>
      </c>
      <c r="AD152" s="273">
        <f t="shared" si="99"/>
        <v>0</v>
      </c>
      <c r="AE152" s="274">
        <v>2</v>
      </c>
      <c r="AF152" s="275"/>
      <c r="AG152" s="271" t="e">
        <f>IF(AF152&gt;#REF!,"LB","KR")</f>
        <v>#REF!</v>
      </c>
      <c r="AH152" s="275">
        <v>1466861000</v>
      </c>
      <c r="AI152" s="275">
        <v>1653387000</v>
      </c>
      <c r="AJ152" s="275">
        <v>1755364000</v>
      </c>
      <c r="AK152" s="276">
        <v>1863631000</v>
      </c>
      <c r="AL152" s="276">
        <v>1755364000</v>
      </c>
      <c r="AM152" s="275">
        <v>1863631000</v>
      </c>
      <c r="AN152" s="275">
        <v>1978576000</v>
      </c>
      <c r="AO152" s="52">
        <v>1860685840</v>
      </c>
      <c r="AP152" s="43">
        <v>1975448860</v>
      </c>
      <c r="AQ152" s="63">
        <f t="shared" si="100"/>
        <v>1674617256</v>
      </c>
      <c r="AR152" s="63">
        <f t="shared" si="112"/>
        <v>27910287.600000005</v>
      </c>
      <c r="AS152" s="351">
        <f t="shared" si="113"/>
        <v>34943081.25</v>
      </c>
      <c r="AT152" s="141">
        <f t="shared" si="101"/>
        <v>19754488.600000001</v>
      </c>
      <c r="AU152" s="5">
        <f t="shared" si="102"/>
        <v>27910287.600000005</v>
      </c>
      <c r="AV152" s="5">
        <f t="shared" si="114"/>
        <v>43884100</v>
      </c>
      <c r="AX152" s="2"/>
      <c r="AY152" s="2"/>
      <c r="BT152" s="56">
        <f t="shared" si="103"/>
        <v>-1481825.989699997</v>
      </c>
      <c r="BV152" s="126">
        <v>38</v>
      </c>
      <c r="BW152" s="122" t="s">
        <v>236</v>
      </c>
      <c r="BX152" s="122" t="str">
        <f>F189</f>
        <v>1BR-6</v>
      </c>
      <c r="BY152" s="123" t="str">
        <f>D189</f>
        <v>06</v>
      </c>
      <c r="BZ152" s="124">
        <f>G189</f>
        <v>78</v>
      </c>
      <c r="CA152" s="124">
        <f>H189</f>
        <v>66</v>
      </c>
      <c r="CB152" s="125">
        <f>O189</f>
        <v>25580712.171600003</v>
      </c>
      <c r="CC152" s="125">
        <f t="shared" si="151"/>
        <v>1551927000</v>
      </c>
      <c r="CD152" s="125">
        <f t="shared" si="151"/>
        <v>1749269000</v>
      </c>
      <c r="CE152" s="125">
        <f t="shared" si="151"/>
        <v>1857160000</v>
      </c>
      <c r="CF152" s="125">
        <f t="shared" si="151"/>
        <v>1971706000</v>
      </c>
      <c r="CG152" s="125">
        <f>AN189</f>
        <v>2093316000</v>
      </c>
      <c r="CH152" s="2">
        <v>2</v>
      </c>
      <c r="CT152" s="63">
        <f t="shared" si="110"/>
        <v>1777903974</v>
      </c>
      <c r="CU152" s="44">
        <f t="shared" si="115"/>
        <v>19754488.600000001</v>
      </c>
      <c r="CX152" s="56">
        <f t="shared" si="116"/>
        <v>1579827600</v>
      </c>
      <c r="CY152" s="44">
        <f t="shared" si="117"/>
        <v>26330460</v>
      </c>
      <c r="CZ152" s="49">
        <f t="shared" si="118"/>
        <v>43884100</v>
      </c>
    </row>
    <row r="153" spans="1:104">
      <c r="A153" s="3">
        <f t="shared" si="111"/>
        <v>114</v>
      </c>
      <c r="B153" s="263">
        <v>5</v>
      </c>
      <c r="C153" s="264" t="s">
        <v>163</v>
      </c>
      <c r="D153" s="299">
        <v>12</v>
      </c>
      <c r="E153" s="266"/>
      <c r="F153" s="41" t="s">
        <v>50</v>
      </c>
      <c r="G153" s="267">
        <f t="shared" si="80"/>
        <v>67</v>
      </c>
      <c r="H153" s="267">
        <f t="shared" si="81"/>
        <v>57</v>
      </c>
      <c r="I153" s="268">
        <f t="shared" si="82"/>
        <v>26966806</v>
      </c>
      <c r="J153" s="268">
        <f t="shared" si="83"/>
        <v>2</v>
      </c>
      <c r="K153" s="269">
        <f t="shared" si="84"/>
        <v>0.93</v>
      </c>
      <c r="L153" s="270">
        <f t="shared" si="150"/>
        <v>1.01</v>
      </c>
      <c r="M153" s="271">
        <f t="shared" si="85"/>
        <v>21166819.673561409</v>
      </c>
      <c r="N153" s="271">
        <f t="shared" si="86"/>
        <v>23858387.72623127</v>
      </c>
      <c r="O153" s="271">
        <f t="shared" si="87"/>
        <v>25329920.875800002</v>
      </c>
      <c r="P153" s="271">
        <f t="shared" si="88"/>
        <v>26892214.970120206</v>
      </c>
      <c r="Q153" s="272">
        <f t="shared" si="89"/>
        <v>25329920.875800002</v>
      </c>
      <c r="R153" s="271">
        <f t="shared" si="89"/>
        <v>26892214.970120206</v>
      </c>
      <c r="S153" s="271">
        <f t="shared" si="90"/>
        <v>28550867.945666909</v>
      </c>
      <c r="T153" s="271"/>
      <c r="U153" s="271">
        <f t="shared" si="91"/>
        <v>1206508721.3930004</v>
      </c>
      <c r="V153" s="271">
        <f t="shared" si="92"/>
        <v>1359928100.3951824</v>
      </c>
      <c r="W153" s="271">
        <f t="shared" si="93"/>
        <v>1443805489.9206002</v>
      </c>
      <c r="X153" s="272">
        <f t="shared" si="94"/>
        <v>1532856253.2968519</v>
      </c>
      <c r="Y153" s="272">
        <f t="shared" si="95"/>
        <v>1443805489.9206002</v>
      </c>
      <c r="Z153" s="271">
        <f t="shared" si="96"/>
        <v>1532856253.2968519</v>
      </c>
      <c r="AA153" s="271">
        <f t="shared" si="97"/>
        <v>1627399472.9030137</v>
      </c>
      <c r="AB153" s="271"/>
      <c r="AC153" s="33" t="str">
        <f t="shared" si="98"/>
        <v>BERTAHAP</v>
      </c>
      <c r="AD153" s="273">
        <f t="shared" si="99"/>
        <v>0</v>
      </c>
      <c r="AE153" s="274">
        <v>2</v>
      </c>
      <c r="AF153" s="275"/>
      <c r="AG153" s="271" t="e">
        <f>IF(AF153&gt;#REF!,"LB","KR")</f>
        <v>#REF!</v>
      </c>
      <c r="AH153" s="275">
        <v>1327160000</v>
      </c>
      <c r="AI153" s="275">
        <v>1495921000</v>
      </c>
      <c r="AJ153" s="275">
        <v>1588187000</v>
      </c>
      <c r="AK153" s="276">
        <v>1686142000</v>
      </c>
      <c r="AL153" s="276">
        <v>1588187000</v>
      </c>
      <c r="AM153" s="275">
        <v>1686142000</v>
      </c>
      <c r="AN153" s="275">
        <v>1790140000</v>
      </c>
      <c r="AO153" s="52">
        <v>1683478220</v>
      </c>
      <c r="AP153" s="43">
        <v>1787310520</v>
      </c>
      <c r="AQ153" s="63">
        <f t="shared" si="100"/>
        <v>1515130398</v>
      </c>
      <c r="AR153" s="63">
        <f t="shared" si="112"/>
        <v>25252173.300000001</v>
      </c>
      <c r="AS153" s="351">
        <f t="shared" si="113"/>
        <v>31615162.5</v>
      </c>
      <c r="AT153" s="141">
        <f t="shared" si="101"/>
        <v>17873105.200000003</v>
      </c>
      <c r="AU153" s="5">
        <f t="shared" si="102"/>
        <v>25252173.300000001</v>
      </c>
      <c r="AV153" s="5">
        <f t="shared" si="114"/>
        <v>39704675</v>
      </c>
      <c r="AX153" s="2"/>
      <c r="AY153" s="2"/>
      <c r="BT153" s="56">
        <f t="shared" si="103"/>
        <v>-1481825.989699997</v>
      </c>
      <c r="BV153" s="126">
        <v>39</v>
      </c>
      <c r="BW153" s="122" t="s">
        <v>237</v>
      </c>
      <c r="BX153" s="122" t="str">
        <f>F234</f>
        <v>1BR-10</v>
      </c>
      <c r="BY153" s="123">
        <f>D234</f>
        <v>10</v>
      </c>
      <c r="BZ153" s="124">
        <f>G234</f>
        <v>74</v>
      </c>
      <c r="CA153" s="124">
        <f>H234</f>
        <v>63</v>
      </c>
      <c r="CB153" s="125">
        <f>O234</f>
        <v>25580712.171600003</v>
      </c>
      <c r="CC153" s="125">
        <f t="shared" ref="CC153:CF154" si="152">AH234</f>
        <v>1481384000</v>
      </c>
      <c r="CD153" s="125">
        <f t="shared" si="152"/>
        <v>1669757000</v>
      </c>
      <c r="CE153" s="125">
        <f t="shared" si="152"/>
        <v>1772744000</v>
      </c>
      <c r="CF153" s="125">
        <f t="shared" si="152"/>
        <v>1882083000</v>
      </c>
      <c r="CG153" s="125">
        <f>AN234</f>
        <v>1998166000</v>
      </c>
      <c r="CH153" s="2">
        <v>4</v>
      </c>
      <c r="CT153" s="63">
        <f t="shared" si="110"/>
        <v>1608579468</v>
      </c>
      <c r="CU153" s="44">
        <f t="shared" si="115"/>
        <v>17873105.200000003</v>
      </c>
      <c r="CX153" s="56">
        <f t="shared" si="116"/>
        <v>1429368300</v>
      </c>
      <c r="CY153" s="44">
        <f t="shared" si="117"/>
        <v>23822805</v>
      </c>
      <c r="CZ153" s="49">
        <f t="shared" si="118"/>
        <v>39704675</v>
      </c>
    </row>
    <row r="154" spans="1:104">
      <c r="A154" s="3">
        <f t="shared" si="111"/>
        <v>115</v>
      </c>
      <c r="B154" s="263">
        <v>6</v>
      </c>
      <c r="C154" s="264" t="s">
        <v>163</v>
      </c>
      <c r="D154" s="265">
        <v>16</v>
      </c>
      <c r="E154" s="266"/>
      <c r="F154" s="41" t="s">
        <v>52</v>
      </c>
      <c r="G154" s="267">
        <f t="shared" si="80"/>
        <v>71</v>
      </c>
      <c r="H154" s="267">
        <f t="shared" si="81"/>
        <v>63</v>
      </c>
      <c r="I154" s="268">
        <f t="shared" si="82"/>
        <v>26966806</v>
      </c>
      <c r="J154" s="268">
        <f t="shared" si="83"/>
        <v>2</v>
      </c>
      <c r="K154" s="269">
        <f t="shared" si="84"/>
        <v>0.93</v>
      </c>
      <c r="L154" s="270">
        <f t="shared" si="150"/>
        <v>1.01</v>
      </c>
      <c r="M154" s="271">
        <f t="shared" si="85"/>
        <v>21166819.673561409</v>
      </c>
      <c r="N154" s="271">
        <f t="shared" si="86"/>
        <v>23858387.72623127</v>
      </c>
      <c r="O154" s="271">
        <f t="shared" si="87"/>
        <v>25329920.875800002</v>
      </c>
      <c r="P154" s="271">
        <f t="shared" si="88"/>
        <v>26892214.970120206</v>
      </c>
      <c r="Q154" s="272">
        <f t="shared" si="89"/>
        <v>25329920.875800002</v>
      </c>
      <c r="R154" s="271">
        <f t="shared" si="89"/>
        <v>26892214.970120206</v>
      </c>
      <c r="S154" s="271">
        <f t="shared" si="90"/>
        <v>28550867.945666909</v>
      </c>
      <c r="T154" s="271"/>
      <c r="U154" s="271">
        <f t="shared" si="91"/>
        <v>1333509639.4343688</v>
      </c>
      <c r="V154" s="271">
        <f t="shared" si="92"/>
        <v>1503078426.7525699</v>
      </c>
      <c r="W154" s="271">
        <f t="shared" si="93"/>
        <v>1595785015.1754003</v>
      </c>
      <c r="X154" s="272">
        <f t="shared" si="94"/>
        <v>1694209543.117573</v>
      </c>
      <c r="Y154" s="272">
        <f t="shared" si="95"/>
        <v>1595785015.1754003</v>
      </c>
      <c r="Z154" s="271">
        <f t="shared" si="96"/>
        <v>1694209543.117573</v>
      </c>
      <c r="AA154" s="271">
        <f t="shared" si="97"/>
        <v>1798704680.5770154</v>
      </c>
      <c r="AB154" s="271"/>
      <c r="AC154" s="33" t="str">
        <f t="shared" si="98"/>
        <v>BERTAHAP</v>
      </c>
      <c r="AD154" s="273">
        <f t="shared" si="99"/>
        <v>0</v>
      </c>
      <c r="AE154" s="274">
        <v>2</v>
      </c>
      <c r="AF154" s="275"/>
      <c r="AG154" s="271" t="e">
        <f>IF(AF154&gt;#REF!,"LB","KR")</f>
        <v>#REF!</v>
      </c>
      <c r="AH154" s="275">
        <v>1466861000</v>
      </c>
      <c r="AI154" s="275">
        <v>1653387000</v>
      </c>
      <c r="AJ154" s="275">
        <v>1755364000</v>
      </c>
      <c r="AK154" s="276">
        <v>1863631000</v>
      </c>
      <c r="AL154" s="276">
        <v>1755364000</v>
      </c>
      <c r="AM154" s="275">
        <v>1863631000</v>
      </c>
      <c r="AN154" s="275">
        <v>1978576000</v>
      </c>
      <c r="AO154" s="52">
        <v>1860685840</v>
      </c>
      <c r="AP154" s="43">
        <v>1975448860</v>
      </c>
      <c r="AQ154" s="63">
        <f t="shared" si="100"/>
        <v>1674617256</v>
      </c>
      <c r="AR154" s="63">
        <f t="shared" si="112"/>
        <v>27910287.600000005</v>
      </c>
      <c r="AS154" s="351">
        <f t="shared" si="113"/>
        <v>34943081.25</v>
      </c>
      <c r="AT154" s="141">
        <f t="shared" si="101"/>
        <v>19754488.600000001</v>
      </c>
      <c r="AU154" s="5">
        <f t="shared" si="102"/>
        <v>27910287.600000005</v>
      </c>
      <c r="AV154" s="5">
        <f t="shared" si="114"/>
        <v>43884100</v>
      </c>
      <c r="AX154" s="2"/>
      <c r="AY154" s="2"/>
      <c r="BT154" s="56">
        <f t="shared" si="103"/>
        <v>-1481825.989699997</v>
      </c>
      <c r="BV154" s="126"/>
      <c r="BW154" s="122"/>
      <c r="BX154" s="122" t="str">
        <f>F235</f>
        <v>1BR-16</v>
      </c>
      <c r="BY154" s="123">
        <f>D235</f>
        <v>16</v>
      </c>
      <c r="BZ154" s="124">
        <f>G235</f>
        <v>71</v>
      </c>
      <c r="CA154" s="124">
        <f>H235</f>
        <v>63</v>
      </c>
      <c r="CB154" s="125">
        <f>O235</f>
        <v>25580712.171600003</v>
      </c>
      <c r="CC154" s="125">
        <f t="shared" si="152"/>
        <v>1481384000</v>
      </c>
      <c r="CD154" s="125">
        <f t="shared" si="152"/>
        <v>1669757000</v>
      </c>
      <c r="CE154" s="125">
        <f t="shared" si="152"/>
        <v>1772744000</v>
      </c>
      <c r="CF154" s="125">
        <f t="shared" si="152"/>
        <v>1882083000</v>
      </c>
      <c r="CG154" s="125">
        <f>AN235</f>
        <v>1998166000</v>
      </c>
      <c r="CT154" s="63">
        <f t="shared" si="110"/>
        <v>1777903974</v>
      </c>
      <c r="CU154" s="44">
        <f t="shared" si="115"/>
        <v>19754488.600000001</v>
      </c>
      <c r="CX154" s="56">
        <f t="shared" si="116"/>
        <v>1579827600</v>
      </c>
      <c r="CY154" s="44">
        <f t="shared" si="117"/>
        <v>26330460</v>
      </c>
      <c r="CZ154" s="49">
        <f t="shared" si="118"/>
        <v>43884100</v>
      </c>
    </row>
    <row r="155" spans="1:104">
      <c r="A155" s="3">
        <f t="shared" si="111"/>
        <v>116</v>
      </c>
      <c r="B155" s="263">
        <v>7</v>
      </c>
      <c r="C155" s="264" t="s">
        <v>163</v>
      </c>
      <c r="D155" s="299">
        <v>18</v>
      </c>
      <c r="E155" s="266"/>
      <c r="F155" s="41" t="s">
        <v>54</v>
      </c>
      <c r="G155" s="267">
        <f t="shared" si="80"/>
        <v>97</v>
      </c>
      <c r="H155" s="267">
        <f t="shared" si="81"/>
        <v>85</v>
      </c>
      <c r="I155" s="268">
        <f t="shared" si="82"/>
        <v>26966806</v>
      </c>
      <c r="J155" s="268">
        <f t="shared" si="83"/>
        <v>2</v>
      </c>
      <c r="K155" s="269">
        <f t="shared" si="84"/>
        <v>0.93</v>
      </c>
      <c r="L155" s="270">
        <f t="shared" si="150"/>
        <v>1.01</v>
      </c>
      <c r="M155" s="271">
        <f t="shared" si="85"/>
        <v>21166819.673561409</v>
      </c>
      <c r="N155" s="271">
        <f t="shared" si="86"/>
        <v>23858387.72623127</v>
      </c>
      <c r="O155" s="271">
        <f t="shared" si="87"/>
        <v>25329920.875800002</v>
      </c>
      <c r="P155" s="271">
        <f t="shared" si="88"/>
        <v>26892214.970120206</v>
      </c>
      <c r="Q155" s="272">
        <f t="shared" si="89"/>
        <v>25329920.875800002</v>
      </c>
      <c r="R155" s="271">
        <f t="shared" si="89"/>
        <v>26892214.970120206</v>
      </c>
      <c r="S155" s="271">
        <f t="shared" si="90"/>
        <v>28550867.945666909</v>
      </c>
      <c r="T155" s="271"/>
      <c r="U155" s="271">
        <f t="shared" si="91"/>
        <v>1799179672.2527199</v>
      </c>
      <c r="V155" s="271">
        <f t="shared" si="92"/>
        <v>2027962956.7296579</v>
      </c>
      <c r="W155" s="271">
        <f t="shared" si="93"/>
        <v>2153043274.4430003</v>
      </c>
      <c r="X155" s="272">
        <f t="shared" si="94"/>
        <v>2285838272.4602175</v>
      </c>
      <c r="Y155" s="272">
        <f t="shared" si="95"/>
        <v>2153043274.4430003</v>
      </c>
      <c r="Z155" s="271">
        <f t="shared" si="96"/>
        <v>2285838272.4602175</v>
      </c>
      <c r="AA155" s="271">
        <f t="shared" si="97"/>
        <v>2426823775.3816872</v>
      </c>
      <c r="AB155" s="271"/>
      <c r="AC155" s="33" t="str">
        <f t="shared" si="98"/>
        <v>BERTAHAP</v>
      </c>
      <c r="AD155" s="273">
        <f t="shared" si="99"/>
        <v>0</v>
      </c>
      <c r="AE155" s="274">
        <v>2</v>
      </c>
      <c r="AF155" s="275"/>
      <c r="AG155" s="271" t="e">
        <f>IF(AF155&gt;#REF!,"LB","KR")</f>
        <v>#REF!</v>
      </c>
      <c r="AH155" s="275">
        <v>1979098000</v>
      </c>
      <c r="AI155" s="275">
        <v>2230760000</v>
      </c>
      <c r="AJ155" s="275">
        <v>2368348000</v>
      </c>
      <c r="AK155" s="276">
        <v>2514423000</v>
      </c>
      <c r="AL155" s="276">
        <v>2368348000</v>
      </c>
      <c r="AM155" s="275">
        <v>2514423000</v>
      </c>
      <c r="AN155" s="275">
        <v>2669507000</v>
      </c>
      <c r="AO155" s="52">
        <v>2510448880</v>
      </c>
      <c r="AP155" s="43">
        <v>2665288380</v>
      </c>
      <c r="AQ155" s="63">
        <f t="shared" si="100"/>
        <v>2259403992</v>
      </c>
      <c r="AR155" s="63">
        <f t="shared" si="112"/>
        <v>37656733.200000003</v>
      </c>
      <c r="AS155" s="351">
        <f t="shared" si="113"/>
        <v>47145431.25</v>
      </c>
      <c r="AT155" s="141">
        <f t="shared" si="101"/>
        <v>26652883.800000001</v>
      </c>
      <c r="AU155" s="5">
        <f t="shared" si="102"/>
        <v>37656733.200000003</v>
      </c>
      <c r="AV155" s="5">
        <f t="shared" si="114"/>
        <v>59208700</v>
      </c>
      <c r="AX155" s="2"/>
      <c r="AY155" s="2"/>
      <c r="BT155" s="56">
        <f t="shared" si="103"/>
        <v>-1481825.989699997</v>
      </c>
      <c r="BV155" s="126">
        <v>40</v>
      </c>
      <c r="BW155" s="122" t="s">
        <v>156</v>
      </c>
      <c r="BX155" s="122" t="str">
        <f>F205</f>
        <v>2BR-2</v>
      </c>
      <c r="BY155" s="123" t="str">
        <f>D205</f>
        <v>02</v>
      </c>
      <c r="BZ155" s="124">
        <f>G205</f>
        <v>113</v>
      </c>
      <c r="CA155" s="124">
        <f>H205</f>
        <v>101</v>
      </c>
      <c r="CB155" s="125">
        <f>O205</f>
        <v>26130835.013999999</v>
      </c>
      <c r="CC155" s="125">
        <f>AH205</f>
        <v>2425991000</v>
      </c>
      <c r="CD155" s="125">
        <f>AI205</f>
        <v>2734480000</v>
      </c>
      <c r="CE155" s="125">
        <f>AJ205</f>
        <v>2903136000</v>
      </c>
      <c r="CF155" s="125">
        <f>AK205</f>
        <v>3082195000</v>
      </c>
      <c r="CG155" s="125">
        <f>AN205</f>
        <v>3272298000</v>
      </c>
      <c r="CH155" s="2">
        <v>2</v>
      </c>
      <c r="CT155" s="63">
        <f t="shared" si="110"/>
        <v>2398759542</v>
      </c>
      <c r="CU155" s="44">
        <f t="shared" si="115"/>
        <v>26652883.800000001</v>
      </c>
      <c r="CX155" s="56">
        <f t="shared" si="116"/>
        <v>2131513200</v>
      </c>
      <c r="CY155" s="44">
        <f t="shared" si="117"/>
        <v>35525220</v>
      </c>
      <c r="CZ155" s="49">
        <f t="shared" si="118"/>
        <v>59208700</v>
      </c>
    </row>
    <row r="156" spans="1:104">
      <c r="A156" s="3">
        <f t="shared" si="111"/>
        <v>117</v>
      </c>
      <c r="B156" s="263">
        <v>1</v>
      </c>
      <c r="C156" s="264" t="s">
        <v>165</v>
      </c>
      <c r="D156" s="265" t="s">
        <v>24</v>
      </c>
      <c r="E156" s="266"/>
      <c r="F156" s="41" t="s">
        <v>39</v>
      </c>
      <c r="G156" s="267">
        <f t="shared" si="80"/>
        <v>113</v>
      </c>
      <c r="H156" s="267">
        <f t="shared" si="81"/>
        <v>101</v>
      </c>
      <c r="I156" s="268">
        <f t="shared" si="82"/>
        <v>26966806</v>
      </c>
      <c r="J156" s="268">
        <f t="shared" si="83"/>
        <v>6</v>
      </c>
      <c r="K156" s="269">
        <f t="shared" si="84"/>
        <v>0.95</v>
      </c>
      <c r="L156" s="319">
        <f t="shared" ref="L156:L162" si="153">SUMIF($AN$4:$AN$22,D156,$BJ$4:$BJ$22)</f>
        <v>1.02</v>
      </c>
      <c r="M156" s="271">
        <f t="shared" si="85"/>
        <v>21836099.50354626</v>
      </c>
      <c r="N156" s="271">
        <f t="shared" si="86"/>
        <v>24612773.029615775</v>
      </c>
      <c r="O156" s="271">
        <f t="shared" si="87"/>
        <v>26130835.013999999</v>
      </c>
      <c r="P156" s="271">
        <f t="shared" si="88"/>
        <v>27742527.739855718</v>
      </c>
      <c r="Q156" s="272">
        <f t="shared" si="89"/>
        <v>26130835.013999999</v>
      </c>
      <c r="R156" s="271">
        <f t="shared" si="89"/>
        <v>27742527.739855718</v>
      </c>
      <c r="S156" s="271">
        <f t="shared" si="90"/>
        <v>29453626.146440148</v>
      </c>
      <c r="T156" s="271"/>
      <c r="U156" s="271">
        <f t="shared" si="91"/>
        <v>2205446049.8581724</v>
      </c>
      <c r="V156" s="271">
        <f t="shared" si="92"/>
        <v>2485890075.9911933</v>
      </c>
      <c r="W156" s="271">
        <f t="shared" si="93"/>
        <v>2639214336.414</v>
      </c>
      <c r="X156" s="272">
        <f t="shared" si="94"/>
        <v>2801995301.7254276</v>
      </c>
      <c r="Y156" s="272">
        <f t="shared" si="95"/>
        <v>2639214336.414</v>
      </c>
      <c r="Z156" s="271">
        <f t="shared" si="96"/>
        <v>2801995301.7254276</v>
      </c>
      <c r="AA156" s="271">
        <f t="shared" si="97"/>
        <v>2974816240.7904549</v>
      </c>
      <c r="AB156" s="271"/>
      <c r="AC156" s="33" t="str">
        <f t="shared" si="98"/>
        <v>BERTAHAP</v>
      </c>
      <c r="AD156" s="273">
        <f t="shared" si="99"/>
        <v>0</v>
      </c>
      <c r="AE156" s="274">
        <v>2</v>
      </c>
      <c r="AF156" s="275"/>
      <c r="AG156" s="271" t="e">
        <f>IF(AF156&gt;#REF!,"LB","KR")</f>
        <v>#REF!</v>
      </c>
      <c r="AH156" s="275">
        <v>2425991000</v>
      </c>
      <c r="AI156" s="275">
        <v>2734480000</v>
      </c>
      <c r="AJ156" s="275">
        <v>2903136000</v>
      </c>
      <c r="AK156" s="276">
        <v>3082195000</v>
      </c>
      <c r="AL156" s="276">
        <v>2903136000</v>
      </c>
      <c r="AM156" s="275">
        <v>3082195000</v>
      </c>
      <c r="AN156" s="275">
        <v>3272298000</v>
      </c>
      <c r="AO156" s="52">
        <v>3077324160</v>
      </c>
      <c r="AP156" s="43">
        <v>3267126700</v>
      </c>
      <c r="AQ156" s="63">
        <f t="shared" si="100"/>
        <v>2769591744</v>
      </c>
      <c r="AR156" s="63">
        <f t="shared" si="112"/>
        <v>46159862.400000006</v>
      </c>
      <c r="AS156" s="351">
        <f t="shared" si="113"/>
        <v>57791156.25</v>
      </c>
      <c r="AT156" s="141">
        <f t="shared" si="101"/>
        <v>32671267</v>
      </c>
      <c r="AU156" s="5">
        <f t="shared" si="102"/>
        <v>46159862.400000006</v>
      </c>
      <c r="AV156" s="5">
        <f t="shared" si="114"/>
        <v>72578400</v>
      </c>
      <c r="AX156" s="2"/>
      <c r="AY156" s="2"/>
      <c r="BT156" s="56">
        <f t="shared" si="103"/>
        <v>-680911.8515000008</v>
      </c>
      <c r="BV156" s="126">
        <v>41</v>
      </c>
      <c r="BW156" s="122" t="s">
        <v>174</v>
      </c>
      <c r="BX156" s="122" t="str">
        <f>F223</f>
        <v>2BR-2</v>
      </c>
      <c r="BY156" s="123" t="str">
        <f>D223</f>
        <v>02</v>
      </c>
      <c r="BZ156" s="124">
        <f>G223</f>
        <v>113</v>
      </c>
      <c r="CA156" s="124">
        <f>H223</f>
        <v>101</v>
      </c>
      <c r="CB156" s="125">
        <f>O223</f>
        <v>26387019.671</v>
      </c>
      <c r="CC156" s="125">
        <f>AH223</f>
        <v>2449775000</v>
      </c>
      <c r="CD156" s="125">
        <f>AI223</f>
        <v>2761288000</v>
      </c>
      <c r="CE156" s="125">
        <f>AJ223</f>
        <v>2931598000</v>
      </c>
      <c r="CF156" s="125">
        <f>AK223</f>
        <v>3112413000</v>
      </c>
      <c r="CG156" s="125">
        <f>AN223</f>
        <v>3304380000</v>
      </c>
      <c r="CH156" s="2">
        <v>2</v>
      </c>
      <c r="CT156" s="63">
        <f t="shared" si="110"/>
        <v>2940414030</v>
      </c>
      <c r="CU156" s="44">
        <f t="shared" si="115"/>
        <v>32671267</v>
      </c>
      <c r="CX156" s="56">
        <f t="shared" si="116"/>
        <v>2612822400</v>
      </c>
      <c r="CY156" s="44">
        <f t="shared" si="117"/>
        <v>43547040</v>
      </c>
      <c r="CZ156" s="49">
        <f t="shared" si="118"/>
        <v>72578400</v>
      </c>
    </row>
    <row r="157" spans="1:104">
      <c r="A157" s="3">
        <f t="shared" si="111"/>
        <v>118</v>
      </c>
      <c r="B157" s="263">
        <v>2</v>
      </c>
      <c r="C157" s="264" t="s">
        <v>165</v>
      </c>
      <c r="D157" s="265" t="s">
        <v>35</v>
      </c>
      <c r="E157" s="266"/>
      <c r="F157" s="41" t="s">
        <v>42</v>
      </c>
      <c r="G157" s="267">
        <f t="shared" si="80"/>
        <v>78</v>
      </c>
      <c r="H157" s="267">
        <f t="shared" si="81"/>
        <v>66</v>
      </c>
      <c r="I157" s="268">
        <f t="shared" si="82"/>
        <v>26966806</v>
      </c>
      <c r="J157" s="268">
        <f t="shared" si="83"/>
        <v>2</v>
      </c>
      <c r="K157" s="269">
        <f t="shared" si="84"/>
        <v>0.93</v>
      </c>
      <c r="L157" s="319">
        <f t="shared" si="153"/>
        <v>1.02</v>
      </c>
      <c r="M157" s="271">
        <f t="shared" si="85"/>
        <v>21376392.145576868</v>
      </c>
      <c r="N157" s="271">
        <f t="shared" si="86"/>
        <v>24094609.386887025</v>
      </c>
      <c r="O157" s="271">
        <f t="shared" si="87"/>
        <v>25580712.171600003</v>
      </c>
      <c r="P157" s="271">
        <f t="shared" si="88"/>
        <v>27158474.52427981</v>
      </c>
      <c r="Q157" s="272">
        <f t="shared" si="89"/>
        <v>25580712.171600003</v>
      </c>
      <c r="R157" s="271">
        <f t="shared" si="89"/>
        <v>27158474.52427981</v>
      </c>
      <c r="S157" s="271">
        <f t="shared" si="90"/>
        <v>28833549.806515098</v>
      </c>
      <c r="T157" s="271"/>
      <c r="U157" s="271">
        <f t="shared" si="91"/>
        <v>1410841881.6080732</v>
      </c>
      <c r="V157" s="271">
        <f t="shared" si="92"/>
        <v>1590244219.5345438</v>
      </c>
      <c r="W157" s="271">
        <f t="shared" si="93"/>
        <v>1688327003.3256001</v>
      </c>
      <c r="X157" s="272">
        <f t="shared" si="94"/>
        <v>1792459318.6024675</v>
      </c>
      <c r="Y157" s="272">
        <f t="shared" si="95"/>
        <v>1688327003.3256001</v>
      </c>
      <c r="Z157" s="271">
        <f t="shared" si="96"/>
        <v>1792459318.6024675</v>
      </c>
      <c r="AA157" s="271">
        <f t="shared" si="97"/>
        <v>1903014287.2299964</v>
      </c>
      <c r="AB157" s="271"/>
      <c r="AC157" s="33" t="str">
        <f t="shared" si="98"/>
        <v>BERTAHAP</v>
      </c>
      <c r="AD157" s="273">
        <f t="shared" si="99"/>
        <v>0</v>
      </c>
      <c r="AE157" s="274">
        <v>2</v>
      </c>
      <c r="AF157" s="275"/>
      <c r="AG157" s="271" t="e">
        <f>IF(AF157&gt;#REF!,"LB","KR")</f>
        <v>#REF!</v>
      </c>
      <c r="AH157" s="275">
        <v>1551927000</v>
      </c>
      <c r="AI157" s="275">
        <v>1749269000</v>
      </c>
      <c r="AJ157" s="275">
        <v>1857160000</v>
      </c>
      <c r="AK157" s="276">
        <v>1971706000</v>
      </c>
      <c r="AL157" s="276">
        <v>1857160000</v>
      </c>
      <c r="AM157" s="275">
        <v>1971706000</v>
      </c>
      <c r="AN157" s="275">
        <v>2093316000</v>
      </c>
      <c r="AO157" s="52">
        <v>1968589600</v>
      </c>
      <c r="AP157" s="43">
        <v>2090008360</v>
      </c>
      <c r="AQ157" s="63">
        <f t="shared" si="100"/>
        <v>1771730640</v>
      </c>
      <c r="AR157" s="63">
        <f t="shared" si="112"/>
        <v>29528844</v>
      </c>
      <c r="AS157" s="351">
        <f t="shared" si="113"/>
        <v>36969487.5</v>
      </c>
      <c r="AT157" s="141">
        <f t="shared" si="101"/>
        <v>20900083.600000001</v>
      </c>
      <c r="AU157" s="5">
        <f t="shared" si="102"/>
        <v>29528844</v>
      </c>
      <c r="AV157" s="5">
        <f t="shared" si="114"/>
        <v>46429000</v>
      </c>
      <c r="AX157" s="2"/>
      <c r="AY157" s="2"/>
      <c r="BT157" s="56">
        <f t="shared" si="103"/>
        <v>-1231034.6938999966</v>
      </c>
      <c r="BV157" s="126">
        <v>42</v>
      </c>
      <c r="BW157" s="122" t="s">
        <v>175</v>
      </c>
      <c r="BX157" s="122" t="str">
        <f>F247</f>
        <v>2BR-2</v>
      </c>
      <c r="BY157" s="123" t="str">
        <f>D247</f>
        <v>02</v>
      </c>
      <c r="BZ157" s="124">
        <f t="shared" ref="BZ157:CA159" si="154">G247</f>
        <v>113</v>
      </c>
      <c r="CA157" s="124">
        <f t="shared" si="154"/>
        <v>101</v>
      </c>
      <c r="CB157" s="125">
        <f>O247</f>
        <v>26002742.685499996</v>
      </c>
      <c r="CC157" s="125">
        <f t="shared" ref="CC157:CF159" si="155">AH247</f>
        <v>2414099000</v>
      </c>
      <c r="CD157" s="125">
        <f t="shared" si="155"/>
        <v>2721075000</v>
      </c>
      <c r="CE157" s="125">
        <f t="shared" si="155"/>
        <v>2888905000</v>
      </c>
      <c r="CF157" s="125">
        <f t="shared" si="155"/>
        <v>3067087000</v>
      </c>
      <c r="CG157" s="125">
        <f>AN247</f>
        <v>3256258000</v>
      </c>
      <c r="CH157" s="2">
        <v>5</v>
      </c>
      <c r="CT157" s="63">
        <f t="shared" si="110"/>
        <v>1881007524</v>
      </c>
      <c r="CU157" s="44">
        <f t="shared" si="115"/>
        <v>20900083.600000001</v>
      </c>
      <c r="CX157" s="56">
        <f t="shared" si="116"/>
        <v>1671444000</v>
      </c>
      <c r="CY157" s="44">
        <f t="shared" si="117"/>
        <v>27857400</v>
      </c>
      <c r="CZ157" s="49">
        <f t="shared" si="118"/>
        <v>46429000</v>
      </c>
    </row>
    <row r="158" spans="1:104">
      <c r="A158" s="3">
        <f t="shared" si="111"/>
        <v>119</v>
      </c>
      <c r="B158" s="263">
        <v>3</v>
      </c>
      <c r="C158" s="264" t="s">
        <v>165</v>
      </c>
      <c r="D158" s="265" t="s">
        <v>41</v>
      </c>
      <c r="E158" s="266"/>
      <c r="F158" s="41" t="s">
        <v>45</v>
      </c>
      <c r="G158" s="267">
        <f t="shared" si="80"/>
        <v>60</v>
      </c>
      <c r="H158" s="267">
        <f t="shared" si="81"/>
        <v>52</v>
      </c>
      <c r="I158" s="268">
        <f t="shared" si="82"/>
        <v>26966806</v>
      </c>
      <c r="J158" s="268">
        <f t="shared" si="83"/>
        <v>2</v>
      </c>
      <c r="K158" s="269">
        <f t="shared" si="84"/>
        <v>0.93</v>
      </c>
      <c r="L158" s="319">
        <f t="shared" si="153"/>
        <v>1.02</v>
      </c>
      <c r="M158" s="271">
        <f t="shared" si="85"/>
        <v>21376392.145576868</v>
      </c>
      <c r="N158" s="271">
        <f t="shared" si="86"/>
        <v>24094609.386887025</v>
      </c>
      <c r="O158" s="271">
        <f t="shared" si="87"/>
        <v>25580712.171600003</v>
      </c>
      <c r="P158" s="271">
        <f t="shared" si="88"/>
        <v>27158474.52427981</v>
      </c>
      <c r="Q158" s="272">
        <f t="shared" si="89"/>
        <v>25580712.171600003</v>
      </c>
      <c r="R158" s="271">
        <f t="shared" si="89"/>
        <v>27158474.52427981</v>
      </c>
      <c r="S158" s="271">
        <f t="shared" si="90"/>
        <v>28833549.806515098</v>
      </c>
      <c r="T158" s="271"/>
      <c r="U158" s="271">
        <f t="shared" si="91"/>
        <v>1111572391.5699971</v>
      </c>
      <c r="V158" s="271">
        <f t="shared" si="92"/>
        <v>1252919688.1181252</v>
      </c>
      <c r="W158" s="271">
        <f t="shared" si="93"/>
        <v>1330197032.9232001</v>
      </c>
      <c r="X158" s="272">
        <f t="shared" si="94"/>
        <v>1412240675.2625501</v>
      </c>
      <c r="Y158" s="272">
        <f t="shared" si="95"/>
        <v>1330197032.9232001</v>
      </c>
      <c r="Z158" s="271">
        <f t="shared" si="96"/>
        <v>1412240675.2625501</v>
      </c>
      <c r="AA158" s="271">
        <f t="shared" si="97"/>
        <v>1499344589.9387851</v>
      </c>
      <c r="AB158" s="271"/>
      <c r="AC158" s="33" t="str">
        <f t="shared" si="98"/>
        <v>BERTAHAP</v>
      </c>
      <c r="AD158" s="273">
        <f t="shared" si="99"/>
        <v>0</v>
      </c>
      <c r="AE158" s="274">
        <v>2</v>
      </c>
      <c r="AF158" s="275"/>
      <c r="AG158" s="271" t="e">
        <f>IF(AF158&gt;#REF!,"LB","KR")</f>
        <v>#REF!</v>
      </c>
      <c r="AH158" s="275">
        <v>1222730000</v>
      </c>
      <c r="AI158" s="275">
        <v>1378212000</v>
      </c>
      <c r="AJ158" s="275">
        <v>1463217000</v>
      </c>
      <c r="AK158" s="276">
        <v>1553465000</v>
      </c>
      <c r="AL158" s="276">
        <v>1463217000</v>
      </c>
      <c r="AM158" s="275">
        <v>1553465000</v>
      </c>
      <c r="AN158" s="275">
        <v>1649280000</v>
      </c>
      <c r="AO158" s="52">
        <v>1551010020</v>
      </c>
      <c r="AP158" s="43">
        <v>1646672900</v>
      </c>
      <c r="AQ158" s="63">
        <f t="shared" si="100"/>
        <v>1395909018</v>
      </c>
      <c r="AR158" s="63">
        <f t="shared" si="112"/>
        <v>23265150.300000001</v>
      </c>
      <c r="AS158" s="351">
        <f t="shared" si="113"/>
        <v>29127468.75</v>
      </c>
      <c r="AT158" s="141">
        <f t="shared" si="101"/>
        <v>16466729</v>
      </c>
      <c r="AU158" s="5">
        <f t="shared" si="102"/>
        <v>23265150.300000001</v>
      </c>
      <c r="AV158" s="5">
        <f t="shared" si="114"/>
        <v>36580425</v>
      </c>
      <c r="AX158" s="2"/>
      <c r="AY158" s="2"/>
      <c r="BT158" s="56">
        <f t="shared" si="103"/>
        <v>-1231034.6938999966</v>
      </c>
      <c r="BV158" s="126">
        <v>43</v>
      </c>
      <c r="BW158" s="122" t="s">
        <v>176</v>
      </c>
      <c r="BX158" s="122" t="str">
        <f>F248</f>
        <v>1BR-6</v>
      </c>
      <c r="BY158" s="123" t="str">
        <f>D248</f>
        <v>06</v>
      </c>
      <c r="BZ158" s="124">
        <f t="shared" si="154"/>
        <v>78</v>
      </c>
      <c r="CA158" s="124">
        <f t="shared" si="154"/>
        <v>66</v>
      </c>
      <c r="CB158" s="125">
        <f>O248</f>
        <v>25455316.523699999</v>
      </c>
      <c r="CC158" s="125">
        <f t="shared" si="155"/>
        <v>1544319000</v>
      </c>
      <c r="CD158" s="125">
        <f t="shared" si="155"/>
        <v>1740694000</v>
      </c>
      <c r="CE158" s="125">
        <f t="shared" si="155"/>
        <v>1848056000</v>
      </c>
      <c r="CF158" s="125">
        <f t="shared" si="155"/>
        <v>1962041000</v>
      </c>
      <c r="CG158" s="125">
        <f>AN248</f>
        <v>2083055000</v>
      </c>
      <c r="CH158" s="2">
        <v>10</v>
      </c>
      <c r="CT158" s="63">
        <f t="shared" si="110"/>
        <v>1482005610</v>
      </c>
      <c r="CU158" s="44">
        <f t="shared" si="115"/>
        <v>16466729</v>
      </c>
      <c r="CX158" s="56">
        <f t="shared" si="116"/>
        <v>1316895300</v>
      </c>
      <c r="CY158" s="44">
        <f t="shared" si="117"/>
        <v>21948255</v>
      </c>
      <c r="CZ158" s="49">
        <f t="shared" si="118"/>
        <v>36580425</v>
      </c>
    </row>
    <row r="159" spans="1:104">
      <c r="A159" s="3">
        <f t="shared" si="111"/>
        <v>120</v>
      </c>
      <c r="B159" s="263">
        <v>4</v>
      </c>
      <c r="C159" s="264" t="s">
        <v>165</v>
      </c>
      <c r="D159" s="265">
        <v>10</v>
      </c>
      <c r="E159" s="266"/>
      <c r="F159" s="41" t="s">
        <v>48</v>
      </c>
      <c r="G159" s="267">
        <f t="shared" si="80"/>
        <v>74</v>
      </c>
      <c r="H159" s="267">
        <f t="shared" si="81"/>
        <v>63</v>
      </c>
      <c r="I159" s="268">
        <f t="shared" si="82"/>
        <v>26966806</v>
      </c>
      <c r="J159" s="268">
        <f t="shared" si="83"/>
        <v>2</v>
      </c>
      <c r="K159" s="269">
        <f t="shared" si="84"/>
        <v>0.93</v>
      </c>
      <c r="L159" s="319">
        <f t="shared" si="153"/>
        <v>1.02</v>
      </c>
      <c r="M159" s="271">
        <f t="shared" si="85"/>
        <v>21376392.145576868</v>
      </c>
      <c r="N159" s="271">
        <f t="shared" si="86"/>
        <v>24094609.386887025</v>
      </c>
      <c r="O159" s="271">
        <f t="shared" si="87"/>
        <v>25580712.171600003</v>
      </c>
      <c r="P159" s="271">
        <f t="shared" si="88"/>
        <v>27158474.52427981</v>
      </c>
      <c r="Q159" s="272">
        <f t="shared" si="89"/>
        <v>25580712.171600003</v>
      </c>
      <c r="R159" s="271">
        <f t="shared" si="89"/>
        <v>27158474.52427981</v>
      </c>
      <c r="S159" s="271">
        <f t="shared" si="90"/>
        <v>28833549.806515098</v>
      </c>
      <c r="T159" s="271"/>
      <c r="U159" s="271">
        <f t="shared" si="91"/>
        <v>1346712705.1713426</v>
      </c>
      <c r="V159" s="271">
        <f t="shared" si="92"/>
        <v>1517960391.3738825</v>
      </c>
      <c r="W159" s="271">
        <f t="shared" si="93"/>
        <v>1611584866.8108001</v>
      </c>
      <c r="X159" s="272">
        <f t="shared" si="94"/>
        <v>1710983895.029628</v>
      </c>
      <c r="Y159" s="272">
        <f t="shared" si="95"/>
        <v>1611584866.8108001</v>
      </c>
      <c r="Z159" s="271">
        <f t="shared" si="96"/>
        <v>1710983895.029628</v>
      </c>
      <c r="AA159" s="271">
        <f t="shared" si="97"/>
        <v>1816513637.810451</v>
      </c>
      <c r="AB159" s="271"/>
      <c r="AC159" s="33" t="str">
        <f t="shared" si="98"/>
        <v>BERTAHAP</v>
      </c>
      <c r="AD159" s="273">
        <f t="shared" si="99"/>
        <v>0</v>
      </c>
      <c r="AE159" s="274">
        <v>2</v>
      </c>
      <c r="AF159" s="275"/>
      <c r="AG159" s="271" t="e">
        <f>IF(AF159&gt;#REF!,"LB","KR")</f>
        <v>#REF!</v>
      </c>
      <c r="AH159" s="275">
        <v>1481384000</v>
      </c>
      <c r="AI159" s="275">
        <v>1669757000</v>
      </c>
      <c r="AJ159" s="275">
        <v>1772744000</v>
      </c>
      <c r="AK159" s="276">
        <v>1882083000</v>
      </c>
      <c r="AL159" s="276">
        <v>1772744000</v>
      </c>
      <c r="AM159" s="275">
        <v>1882083000</v>
      </c>
      <c r="AN159" s="275">
        <v>1998166000</v>
      </c>
      <c r="AO159" s="52">
        <v>1879108640</v>
      </c>
      <c r="AP159" s="43">
        <v>1995007980</v>
      </c>
      <c r="AQ159" s="63">
        <f t="shared" si="100"/>
        <v>1691197776</v>
      </c>
      <c r="AR159" s="63">
        <f t="shared" si="112"/>
        <v>28186629.600000005</v>
      </c>
      <c r="AS159" s="351">
        <f t="shared" si="113"/>
        <v>35289056.25</v>
      </c>
      <c r="AT159" s="141">
        <f t="shared" si="101"/>
        <v>19950079.800000001</v>
      </c>
      <c r="AU159" s="5">
        <f t="shared" si="102"/>
        <v>28186629.600000005</v>
      </c>
      <c r="AV159" s="5">
        <f t="shared" si="114"/>
        <v>44318600</v>
      </c>
      <c r="AX159" s="2"/>
      <c r="AY159" s="2"/>
      <c r="BT159" s="56">
        <f t="shared" si="103"/>
        <v>-1231034.6938999966</v>
      </c>
      <c r="BV159" s="126"/>
      <c r="BW159" s="122"/>
      <c r="BX159" s="122" t="str">
        <f>F249</f>
        <v>1BR-8</v>
      </c>
      <c r="BY159" s="123" t="str">
        <f>D249</f>
        <v>08</v>
      </c>
      <c r="BZ159" s="124">
        <f t="shared" si="154"/>
        <v>60</v>
      </c>
      <c r="CA159" s="124">
        <f t="shared" si="154"/>
        <v>52</v>
      </c>
      <c r="CB159" s="125">
        <f>O249</f>
        <v>25455316.523699999</v>
      </c>
      <c r="CC159" s="125">
        <f t="shared" si="155"/>
        <v>1216736000</v>
      </c>
      <c r="CD159" s="125">
        <f t="shared" si="155"/>
        <v>1371456000</v>
      </c>
      <c r="CE159" s="125">
        <f t="shared" si="155"/>
        <v>1456045000</v>
      </c>
      <c r="CF159" s="125">
        <f t="shared" si="155"/>
        <v>1545850000</v>
      </c>
      <c r="CG159" s="125">
        <f>AN249</f>
        <v>1641195000</v>
      </c>
      <c r="CT159" s="63">
        <f t="shared" si="110"/>
        <v>1795507182</v>
      </c>
      <c r="CU159" s="44">
        <f t="shared" si="115"/>
        <v>19950079.800000001</v>
      </c>
      <c r="CX159" s="56">
        <f t="shared" si="116"/>
        <v>1595469600</v>
      </c>
      <c r="CY159" s="44">
        <f t="shared" si="117"/>
        <v>26591160</v>
      </c>
      <c r="CZ159" s="49">
        <f t="shared" si="118"/>
        <v>44318600</v>
      </c>
    </row>
    <row r="160" spans="1:104">
      <c r="A160" s="3">
        <f t="shared" si="111"/>
        <v>121</v>
      </c>
      <c r="B160" s="263">
        <v>5</v>
      </c>
      <c r="C160" s="264" t="s">
        <v>165</v>
      </c>
      <c r="D160" s="299">
        <v>12</v>
      </c>
      <c r="E160" s="266"/>
      <c r="F160" s="41" t="s">
        <v>50</v>
      </c>
      <c r="G160" s="267">
        <f t="shared" si="80"/>
        <v>67</v>
      </c>
      <c r="H160" s="267">
        <f t="shared" si="81"/>
        <v>57</v>
      </c>
      <c r="I160" s="268">
        <f t="shared" si="82"/>
        <v>26966806</v>
      </c>
      <c r="J160" s="268">
        <f t="shared" si="83"/>
        <v>2</v>
      </c>
      <c r="K160" s="269">
        <f t="shared" si="84"/>
        <v>0.93</v>
      </c>
      <c r="L160" s="319">
        <f t="shared" si="153"/>
        <v>1.02</v>
      </c>
      <c r="M160" s="271">
        <f t="shared" si="85"/>
        <v>21376392.145576868</v>
      </c>
      <c r="N160" s="271">
        <f t="shared" si="86"/>
        <v>24094609.386887025</v>
      </c>
      <c r="O160" s="271">
        <f t="shared" si="87"/>
        <v>25580712.171600003</v>
      </c>
      <c r="P160" s="271">
        <f t="shared" si="88"/>
        <v>27158474.52427981</v>
      </c>
      <c r="Q160" s="272">
        <f t="shared" si="89"/>
        <v>25580712.171600003</v>
      </c>
      <c r="R160" s="271">
        <f t="shared" si="89"/>
        <v>27158474.52427981</v>
      </c>
      <c r="S160" s="271">
        <f t="shared" si="90"/>
        <v>28833549.806515098</v>
      </c>
      <c r="T160" s="271"/>
      <c r="U160" s="271">
        <f t="shared" si="91"/>
        <v>1218454352.2978816</v>
      </c>
      <c r="V160" s="271">
        <f t="shared" si="92"/>
        <v>1373392735.0525603</v>
      </c>
      <c r="W160" s="271">
        <f t="shared" si="93"/>
        <v>1458100593.7812002</v>
      </c>
      <c r="X160" s="272">
        <f t="shared" si="94"/>
        <v>1548033047.8839493</v>
      </c>
      <c r="Y160" s="272">
        <f t="shared" si="95"/>
        <v>1458100593.7812002</v>
      </c>
      <c r="Z160" s="271">
        <f t="shared" si="96"/>
        <v>1548033047.8839493</v>
      </c>
      <c r="AA160" s="271">
        <f t="shared" si="97"/>
        <v>1643512338.9713607</v>
      </c>
      <c r="AB160" s="271"/>
      <c r="AC160" s="33" t="str">
        <f t="shared" si="98"/>
        <v>BERTAHAP</v>
      </c>
      <c r="AD160" s="273">
        <f t="shared" si="99"/>
        <v>0</v>
      </c>
      <c r="AE160" s="274">
        <v>2</v>
      </c>
      <c r="AF160" s="275"/>
      <c r="AG160" s="271" t="e">
        <f>IF(AF160&gt;#REF!,"LB","KR")</f>
        <v>#REF!</v>
      </c>
      <c r="AH160" s="275">
        <v>1340300000</v>
      </c>
      <c r="AI160" s="275">
        <v>1510733000</v>
      </c>
      <c r="AJ160" s="275">
        <v>1603911000</v>
      </c>
      <c r="AK160" s="276">
        <v>1702837000</v>
      </c>
      <c r="AL160" s="276">
        <v>1603911000</v>
      </c>
      <c r="AM160" s="275">
        <v>1702837000</v>
      </c>
      <c r="AN160" s="275">
        <v>1807864000</v>
      </c>
      <c r="AO160" s="52">
        <v>1700145660</v>
      </c>
      <c r="AP160" s="43">
        <v>1805007220</v>
      </c>
      <c r="AQ160" s="63">
        <f t="shared" si="100"/>
        <v>1530131094</v>
      </c>
      <c r="AR160" s="63">
        <f t="shared" si="112"/>
        <v>25502184.900000002</v>
      </c>
      <c r="AS160" s="351">
        <f t="shared" si="113"/>
        <v>31928193.75</v>
      </c>
      <c r="AT160" s="141">
        <f t="shared" si="101"/>
        <v>18050072.200000003</v>
      </c>
      <c r="AU160" s="5">
        <f t="shared" si="102"/>
        <v>25502184.900000002</v>
      </c>
      <c r="AV160" s="5">
        <f t="shared" si="114"/>
        <v>40097775</v>
      </c>
      <c r="AX160" s="2"/>
      <c r="AY160" s="2"/>
      <c r="BT160" s="56">
        <f t="shared" si="103"/>
        <v>-1231034.6938999966</v>
      </c>
      <c r="BV160" s="126"/>
      <c r="BW160" s="122"/>
      <c r="BX160" s="122" t="str">
        <f>F252</f>
        <v>1BR-16</v>
      </c>
      <c r="BY160" s="123">
        <f>D252</f>
        <v>16</v>
      </c>
      <c r="BZ160" s="124">
        <f t="shared" ref="BZ160:CA162" si="156">G252</f>
        <v>71</v>
      </c>
      <c r="CA160" s="124">
        <f t="shared" si="156"/>
        <v>63</v>
      </c>
      <c r="CB160" s="125">
        <f>O252</f>
        <v>25455316.523699999</v>
      </c>
      <c r="CC160" s="125">
        <f t="shared" ref="CC160:CF162" si="157">AH252</f>
        <v>1474123000</v>
      </c>
      <c r="CD160" s="125">
        <f t="shared" si="157"/>
        <v>1661572000</v>
      </c>
      <c r="CE160" s="125">
        <f t="shared" si="157"/>
        <v>1764054000</v>
      </c>
      <c r="CF160" s="125">
        <f t="shared" si="157"/>
        <v>1872857000</v>
      </c>
      <c r="CG160" s="125">
        <f>AN252</f>
        <v>1988371000</v>
      </c>
      <c r="CT160" s="63">
        <f t="shared" si="110"/>
        <v>1624506498</v>
      </c>
      <c r="CU160" s="44">
        <f t="shared" si="115"/>
        <v>18050072.200000003</v>
      </c>
      <c r="CX160" s="56">
        <f t="shared" si="116"/>
        <v>1443519900</v>
      </c>
      <c r="CY160" s="44">
        <f t="shared" si="117"/>
        <v>24058665</v>
      </c>
      <c r="CZ160" s="49">
        <f t="shared" si="118"/>
        <v>40097775</v>
      </c>
    </row>
    <row r="161" spans="1:104">
      <c r="A161" s="3">
        <f t="shared" si="111"/>
        <v>122</v>
      </c>
      <c r="B161" s="263">
        <v>6</v>
      </c>
      <c r="C161" s="264" t="s">
        <v>165</v>
      </c>
      <c r="D161" s="265">
        <v>16</v>
      </c>
      <c r="E161" s="266"/>
      <c r="F161" s="41" t="s">
        <v>52</v>
      </c>
      <c r="G161" s="267">
        <f t="shared" si="80"/>
        <v>71</v>
      </c>
      <c r="H161" s="267">
        <f t="shared" si="81"/>
        <v>63</v>
      </c>
      <c r="I161" s="268">
        <f t="shared" si="82"/>
        <v>26966806</v>
      </c>
      <c r="J161" s="268">
        <f t="shared" si="83"/>
        <v>2</v>
      </c>
      <c r="K161" s="269">
        <f t="shared" si="84"/>
        <v>0.93</v>
      </c>
      <c r="L161" s="319">
        <f t="shared" si="153"/>
        <v>1.02</v>
      </c>
      <c r="M161" s="271">
        <f t="shared" si="85"/>
        <v>21376392.145576868</v>
      </c>
      <c r="N161" s="271">
        <f t="shared" si="86"/>
        <v>24094609.386887025</v>
      </c>
      <c r="O161" s="271">
        <f t="shared" si="87"/>
        <v>25580712.171600003</v>
      </c>
      <c r="P161" s="271">
        <f t="shared" si="88"/>
        <v>27158474.52427981</v>
      </c>
      <c r="Q161" s="272">
        <f t="shared" si="89"/>
        <v>25580712.171600003</v>
      </c>
      <c r="R161" s="271">
        <f t="shared" si="89"/>
        <v>27158474.52427981</v>
      </c>
      <c r="S161" s="271">
        <f t="shared" si="90"/>
        <v>28833549.806515098</v>
      </c>
      <c r="T161" s="271"/>
      <c r="U161" s="271">
        <f t="shared" si="91"/>
        <v>1346712705.1713426</v>
      </c>
      <c r="V161" s="271">
        <f t="shared" si="92"/>
        <v>1517960391.3738825</v>
      </c>
      <c r="W161" s="271">
        <f t="shared" si="93"/>
        <v>1611584866.8108001</v>
      </c>
      <c r="X161" s="272">
        <f t="shared" si="94"/>
        <v>1710983895.029628</v>
      </c>
      <c r="Y161" s="272">
        <f t="shared" si="95"/>
        <v>1611584866.8108001</v>
      </c>
      <c r="Z161" s="271">
        <f t="shared" si="96"/>
        <v>1710983895.029628</v>
      </c>
      <c r="AA161" s="271">
        <f t="shared" si="97"/>
        <v>1816513637.810451</v>
      </c>
      <c r="AB161" s="271"/>
      <c r="AC161" s="33" t="str">
        <f t="shared" si="98"/>
        <v>BERTAHAP</v>
      </c>
      <c r="AD161" s="273">
        <f t="shared" si="99"/>
        <v>0</v>
      </c>
      <c r="AE161" s="274">
        <v>2</v>
      </c>
      <c r="AF161" s="275"/>
      <c r="AG161" s="271" t="e">
        <f>IF(AF161&gt;#REF!,"LB","KR")</f>
        <v>#REF!</v>
      </c>
      <c r="AH161" s="275">
        <v>1481384000</v>
      </c>
      <c r="AI161" s="275">
        <v>1669757000</v>
      </c>
      <c r="AJ161" s="275">
        <v>1772744000</v>
      </c>
      <c r="AK161" s="276">
        <v>1882083000</v>
      </c>
      <c r="AL161" s="276">
        <v>1772744000</v>
      </c>
      <c r="AM161" s="275">
        <v>1882083000</v>
      </c>
      <c r="AN161" s="275">
        <v>1998166000</v>
      </c>
      <c r="AO161" s="52">
        <v>1879108640</v>
      </c>
      <c r="AP161" s="43">
        <v>1995007980</v>
      </c>
      <c r="AQ161" s="63">
        <f t="shared" si="100"/>
        <v>1691197776</v>
      </c>
      <c r="AR161" s="63">
        <f t="shared" si="112"/>
        <v>28186629.600000005</v>
      </c>
      <c r="AS161" s="351">
        <f t="shared" si="113"/>
        <v>35289056.25</v>
      </c>
      <c r="AT161" s="141">
        <f t="shared" si="101"/>
        <v>19950079.800000001</v>
      </c>
      <c r="AU161" s="5">
        <f t="shared" si="102"/>
        <v>28186629.600000005</v>
      </c>
      <c r="AV161" s="5">
        <f t="shared" si="114"/>
        <v>44318600</v>
      </c>
      <c r="AX161" s="2"/>
      <c r="AY161" s="2"/>
      <c r="BT161" s="56">
        <f t="shared" si="103"/>
        <v>-1231034.6938999966</v>
      </c>
      <c r="BV161" s="126"/>
      <c r="BW161" s="122"/>
      <c r="BX161" s="122" t="str">
        <f>F253</f>
        <v>2BR-18</v>
      </c>
      <c r="BY161" s="123">
        <f>D253</f>
        <v>18</v>
      </c>
      <c r="BZ161" s="124">
        <f t="shared" si="156"/>
        <v>97</v>
      </c>
      <c r="CA161" s="124">
        <f t="shared" si="156"/>
        <v>85</v>
      </c>
      <c r="CB161" s="125">
        <f>O253</f>
        <v>25455316.523699999</v>
      </c>
      <c r="CC161" s="125">
        <f t="shared" si="157"/>
        <v>1988896000</v>
      </c>
      <c r="CD161" s="125">
        <f t="shared" si="157"/>
        <v>2241803000</v>
      </c>
      <c r="CE161" s="125">
        <f t="shared" si="157"/>
        <v>2380073000</v>
      </c>
      <c r="CF161" s="125">
        <f t="shared" si="157"/>
        <v>2526870000</v>
      </c>
      <c r="CG161" s="125">
        <f>AN253</f>
        <v>2682722000</v>
      </c>
      <c r="CT161" s="63">
        <f t="shared" si="110"/>
        <v>1795507182</v>
      </c>
      <c r="CU161" s="44">
        <f t="shared" si="115"/>
        <v>19950079.800000001</v>
      </c>
      <c r="CX161" s="56">
        <f t="shared" si="116"/>
        <v>1595469600</v>
      </c>
      <c r="CY161" s="44">
        <f t="shared" si="117"/>
        <v>26591160</v>
      </c>
      <c r="CZ161" s="49">
        <f t="shared" si="118"/>
        <v>44318600</v>
      </c>
    </row>
    <row r="162" spans="1:104">
      <c r="A162" s="3">
        <f t="shared" si="111"/>
        <v>123</v>
      </c>
      <c r="B162" s="263">
        <v>7</v>
      </c>
      <c r="C162" s="264" t="s">
        <v>165</v>
      </c>
      <c r="D162" s="299">
        <v>18</v>
      </c>
      <c r="E162" s="266"/>
      <c r="F162" s="41" t="s">
        <v>54</v>
      </c>
      <c r="G162" s="267">
        <f t="shared" si="80"/>
        <v>97</v>
      </c>
      <c r="H162" s="267">
        <f t="shared" si="81"/>
        <v>85</v>
      </c>
      <c r="I162" s="268">
        <f t="shared" si="82"/>
        <v>26966806</v>
      </c>
      <c r="J162" s="268">
        <f t="shared" si="83"/>
        <v>2</v>
      </c>
      <c r="K162" s="269">
        <f t="shared" si="84"/>
        <v>0.93</v>
      </c>
      <c r="L162" s="319">
        <f t="shared" si="153"/>
        <v>1.02</v>
      </c>
      <c r="M162" s="271">
        <f t="shared" si="85"/>
        <v>21376392.145576868</v>
      </c>
      <c r="N162" s="271">
        <f t="shared" si="86"/>
        <v>24094609.386887025</v>
      </c>
      <c r="O162" s="271">
        <f t="shared" si="87"/>
        <v>25580712.171600003</v>
      </c>
      <c r="P162" s="271">
        <f t="shared" si="88"/>
        <v>27158474.52427981</v>
      </c>
      <c r="Q162" s="272">
        <f t="shared" si="89"/>
        <v>25580712.171600003</v>
      </c>
      <c r="R162" s="271">
        <f t="shared" si="89"/>
        <v>27158474.52427981</v>
      </c>
      <c r="S162" s="271">
        <f t="shared" si="90"/>
        <v>28833549.806515098</v>
      </c>
      <c r="T162" s="271"/>
      <c r="U162" s="271">
        <f t="shared" si="91"/>
        <v>1816993332.3740337</v>
      </c>
      <c r="V162" s="271">
        <f t="shared" si="92"/>
        <v>2048041797.8853972</v>
      </c>
      <c r="W162" s="271">
        <f t="shared" si="93"/>
        <v>2174360534.5860004</v>
      </c>
      <c r="X162" s="272">
        <f t="shared" si="94"/>
        <v>2308470334.5637841</v>
      </c>
      <c r="Y162" s="272">
        <f t="shared" si="95"/>
        <v>2174360534.5860004</v>
      </c>
      <c r="Z162" s="271">
        <f t="shared" si="96"/>
        <v>2308470334.5637841</v>
      </c>
      <c r="AA162" s="271">
        <f t="shared" si="97"/>
        <v>2450851733.5537834</v>
      </c>
      <c r="AB162" s="271"/>
      <c r="AC162" s="33" t="str">
        <f t="shared" si="98"/>
        <v>BERTAHAP</v>
      </c>
      <c r="AD162" s="273">
        <f t="shared" si="99"/>
        <v>0</v>
      </c>
      <c r="AE162" s="274">
        <v>2</v>
      </c>
      <c r="AF162" s="275"/>
      <c r="AG162" s="271" t="e">
        <f>IF(AF162&gt;#REF!,"LB","KR")</f>
        <v>#REF!</v>
      </c>
      <c r="AH162" s="275">
        <v>1998693000</v>
      </c>
      <c r="AI162" s="275">
        <v>2252846000</v>
      </c>
      <c r="AJ162" s="275">
        <v>2391797000</v>
      </c>
      <c r="AK162" s="276">
        <v>2539318000</v>
      </c>
      <c r="AL162" s="276">
        <v>2391797000</v>
      </c>
      <c r="AM162" s="275">
        <v>2539318000</v>
      </c>
      <c r="AN162" s="275">
        <v>2695937000</v>
      </c>
      <c r="AO162" s="52">
        <v>2535304820</v>
      </c>
      <c r="AP162" s="43">
        <v>2691677080</v>
      </c>
      <c r="AQ162" s="63">
        <f t="shared" si="100"/>
        <v>2281774338</v>
      </c>
      <c r="AR162" s="63">
        <f t="shared" si="112"/>
        <v>38029572.300000004</v>
      </c>
      <c r="AS162" s="351">
        <f t="shared" si="113"/>
        <v>47612212.5</v>
      </c>
      <c r="AT162" s="141">
        <f t="shared" si="101"/>
        <v>26916770.800000001</v>
      </c>
      <c r="AU162" s="5">
        <f t="shared" si="102"/>
        <v>38029572.300000004</v>
      </c>
      <c r="AV162" s="5">
        <f t="shared" si="114"/>
        <v>59794925</v>
      </c>
      <c r="AX162" s="2"/>
      <c r="AY162" s="2"/>
      <c r="BT162" s="56">
        <f t="shared" si="103"/>
        <v>-1231034.6938999966</v>
      </c>
      <c r="BV162" s="126"/>
      <c r="BW162" s="122"/>
      <c r="BX162" s="122" t="str">
        <f>F254</f>
        <v>1BR-20</v>
      </c>
      <c r="BY162" s="123">
        <f>D254</f>
        <v>20</v>
      </c>
      <c r="BZ162" s="124">
        <f t="shared" si="156"/>
        <v>60</v>
      </c>
      <c r="CA162" s="124">
        <f t="shared" si="156"/>
        <v>51</v>
      </c>
      <c r="CB162" s="125">
        <f>O254</f>
        <v>25455316.523699999</v>
      </c>
      <c r="CC162" s="125">
        <f t="shared" si="157"/>
        <v>1193338000</v>
      </c>
      <c r="CD162" s="125">
        <f t="shared" si="157"/>
        <v>1345082000</v>
      </c>
      <c r="CE162" s="125">
        <f t="shared" si="157"/>
        <v>1428044000</v>
      </c>
      <c r="CF162" s="125">
        <f t="shared" si="157"/>
        <v>1516122000</v>
      </c>
      <c r="CG162" s="125">
        <f>AN254</f>
        <v>1609633000</v>
      </c>
      <c r="CT162" s="63">
        <f t="shared" si="110"/>
        <v>2422509372</v>
      </c>
      <c r="CU162" s="44">
        <f t="shared" si="115"/>
        <v>26916770.800000001</v>
      </c>
      <c r="CX162" s="56">
        <f t="shared" si="116"/>
        <v>2152617300</v>
      </c>
      <c r="CY162" s="44">
        <f t="shared" si="117"/>
        <v>35876955</v>
      </c>
      <c r="CZ162" s="49">
        <f t="shared" si="118"/>
        <v>59794925</v>
      </c>
    </row>
    <row r="163" spans="1:104">
      <c r="A163" s="3">
        <f t="shared" si="111"/>
        <v>124</v>
      </c>
      <c r="B163" s="263">
        <v>1</v>
      </c>
      <c r="C163" s="264" t="s">
        <v>167</v>
      </c>
      <c r="D163" s="265" t="s">
        <v>24</v>
      </c>
      <c r="E163" s="266"/>
      <c r="F163" s="41" t="s">
        <v>39</v>
      </c>
      <c r="G163" s="267">
        <f t="shared" si="80"/>
        <v>113</v>
      </c>
      <c r="H163" s="267">
        <f t="shared" si="81"/>
        <v>101</v>
      </c>
      <c r="I163" s="268">
        <f t="shared" si="82"/>
        <v>26966806</v>
      </c>
      <c r="J163" s="268">
        <f t="shared" si="83"/>
        <v>6</v>
      </c>
      <c r="K163" s="269">
        <f t="shared" si="84"/>
        <v>0.95</v>
      </c>
      <c r="L163" s="270">
        <f t="shared" ref="L163:L171" si="158">SUMIF($AN$4:$AN$22,D163,$AV$4:$AV$22)</f>
        <v>1.01</v>
      </c>
      <c r="M163" s="271">
        <f t="shared" si="85"/>
        <v>21622020.096648749</v>
      </c>
      <c r="N163" s="271">
        <f t="shared" si="86"/>
        <v>24371471.333246995</v>
      </c>
      <c r="O163" s="271">
        <f t="shared" si="87"/>
        <v>25874650.357000001</v>
      </c>
      <c r="P163" s="271">
        <f t="shared" si="88"/>
        <v>27470542.173778702</v>
      </c>
      <c r="Q163" s="272">
        <f t="shared" si="89"/>
        <v>25874650.357000001</v>
      </c>
      <c r="R163" s="271">
        <f t="shared" si="89"/>
        <v>27470542.173778702</v>
      </c>
      <c r="S163" s="271">
        <f t="shared" si="90"/>
        <v>29164865.105788779</v>
      </c>
      <c r="T163" s="271"/>
      <c r="U163" s="271">
        <f t="shared" si="91"/>
        <v>2183824029.7615237</v>
      </c>
      <c r="V163" s="271">
        <f t="shared" si="92"/>
        <v>2461518604.6579466</v>
      </c>
      <c r="W163" s="271">
        <f t="shared" si="93"/>
        <v>2613339686.0570002</v>
      </c>
      <c r="X163" s="272">
        <f t="shared" si="94"/>
        <v>2774524759.5516491</v>
      </c>
      <c r="Y163" s="272">
        <f t="shared" si="95"/>
        <v>2613339686.0570002</v>
      </c>
      <c r="Z163" s="271">
        <f t="shared" si="96"/>
        <v>2774524759.5516491</v>
      </c>
      <c r="AA163" s="271">
        <f t="shared" si="97"/>
        <v>2945651375.6846666</v>
      </c>
      <c r="AB163" s="271"/>
      <c r="AC163" s="33" t="str">
        <f t="shared" si="98"/>
        <v>BERTAHAP</v>
      </c>
      <c r="AD163" s="273">
        <f t="shared" si="99"/>
        <v>0</v>
      </c>
      <c r="AE163" s="274">
        <v>2</v>
      </c>
      <c r="AF163" s="275"/>
      <c r="AG163" s="271" t="e">
        <f>IF(AF163&gt;#REF!,"LB","KR")</f>
        <v>#REF!</v>
      </c>
      <c r="AH163" s="275">
        <v>2402207000</v>
      </c>
      <c r="AI163" s="275">
        <v>2707671000</v>
      </c>
      <c r="AJ163" s="275">
        <v>2874674000</v>
      </c>
      <c r="AK163" s="276">
        <v>3051978000</v>
      </c>
      <c r="AL163" s="276">
        <v>2874674000</v>
      </c>
      <c r="AM163" s="275">
        <v>3051978000</v>
      </c>
      <c r="AN163" s="275">
        <v>3240217000</v>
      </c>
      <c r="AO163" s="52">
        <v>3047154440</v>
      </c>
      <c r="AP163" s="43">
        <v>3235096680</v>
      </c>
      <c r="AQ163" s="63">
        <f t="shared" si="100"/>
        <v>2742438996</v>
      </c>
      <c r="AR163" s="63">
        <f t="shared" si="112"/>
        <v>45707316.600000001</v>
      </c>
      <c r="AS163" s="351">
        <f t="shared" si="113"/>
        <v>57224587.5</v>
      </c>
      <c r="AT163" s="141">
        <f t="shared" si="101"/>
        <v>32350966.799999997</v>
      </c>
      <c r="AU163" s="5">
        <f t="shared" si="102"/>
        <v>45707316.600000001</v>
      </c>
      <c r="AV163" s="5">
        <f t="shared" si="114"/>
        <v>71866850</v>
      </c>
      <c r="AX163" s="2"/>
      <c r="AY163" s="2"/>
      <c r="BT163" s="56">
        <f t="shared" si="103"/>
        <v>-937096.5084999986</v>
      </c>
      <c r="BV163" s="126">
        <v>44</v>
      </c>
      <c r="BW163" s="122" t="s">
        <v>177</v>
      </c>
      <c r="BX163" s="122" t="str">
        <f t="shared" ref="BX163:BX169" si="159">F266</f>
        <v>1BR-6</v>
      </c>
      <c r="BY163" s="123" t="str">
        <f t="shared" ref="BY163:BY169" si="160">D266</f>
        <v>06</v>
      </c>
      <c r="BZ163" s="124">
        <f t="shared" ref="BZ163:CA169" si="161">G266</f>
        <v>78</v>
      </c>
      <c r="CA163" s="124">
        <f t="shared" si="161"/>
        <v>66</v>
      </c>
      <c r="CB163" s="125">
        <f t="shared" ref="CB163:CB169" si="162">O266</f>
        <v>25455316.523699999</v>
      </c>
      <c r="CC163" s="125">
        <f t="shared" ref="CC163:CF169" si="163">AH266</f>
        <v>1544319000</v>
      </c>
      <c r="CD163" s="125">
        <f t="shared" si="163"/>
        <v>1740694000</v>
      </c>
      <c r="CE163" s="125">
        <f t="shared" si="163"/>
        <v>1848056000</v>
      </c>
      <c r="CF163" s="125">
        <f t="shared" si="163"/>
        <v>1962041000</v>
      </c>
      <c r="CG163" s="125">
        <f t="shared" ref="CG163:CG169" si="164">AN266</f>
        <v>2083055000</v>
      </c>
      <c r="CH163" s="2">
        <v>21</v>
      </c>
      <c r="CT163" s="63">
        <f t="shared" si="110"/>
        <v>2911587012</v>
      </c>
      <c r="CU163" s="44">
        <f t="shared" si="115"/>
        <v>32350966.799999997</v>
      </c>
      <c r="CX163" s="56">
        <f t="shared" si="116"/>
        <v>2587206600</v>
      </c>
      <c r="CY163" s="44">
        <f t="shared" si="117"/>
        <v>43120110</v>
      </c>
      <c r="CZ163" s="49">
        <f t="shared" si="118"/>
        <v>71866850</v>
      </c>
    </row>
    <row r="164" spans="1:104">
      <c r="A164" s="3">
        <f t="shared" si="111"/>
        <v>125</v>
      </c>
      <c r="B164" s="263">
        <v>2</v>
      </c>
      <c r="C164" s="264" t="s">
        <v>167</v>
      </c>
      <c r="D164" s="265" t="s">
        <v>35</v>
      </c>
      <c r="E164" s="266"/>
      <c r="F164" s="41" t="s">
        <v>42</v>
      </c>
      <c r="G164" s="267">
        <f t="shared" si="80"/>
        <v>78</v>
      </c>
      <c r="H164" s="267">
        <f t="shared" si="81"/>
        <v>66</v>
      </c>
      <c r="I164" s="268">
        <f t="shared" si="82"/>
        <v>26966806</v>
      </c>
      <c r="J164" s="268">
        <f t="shared" si="83"/>
        <v>2</v>
      </c>
      <c r="K164" s="269">
        <f t="shared" si="84"/>
        <v>0.93</v>
      </c>
      <c r="L164" s="270">
        <f t="shared" si="158"/>
        <v>1.01</v>
      </c>
      <c r="M164" s="271">
        <f t="shared" si="85"/>
        <v>21166819.673561409</v>
      </c>
      <c r="N164" s="271">
        <f t="shared" si="86"/>
        <v>23858387.72623127</v>
      </c>
      <c r="O164" s="271">
        <f t="shared" si="87"/>
        <v>25329920.875800002</v>
      </c>
      <c r="P164" s="271">
        <f t="shared" si="88"/>
        <v>26892214.970120206</v>
      </c>
      <c r="Q164" s="272">
        <f t="shared" si="89"/>
        <v>25329920.875800002</v>
      </c>
      <c r="R164" s="271">
        <f t="shared" si="89"/>
        <v>26892214.970120206</v>
      </c>
      <c r="S164" s="271">
        <f t="shared" si="90"/>
        <v>28550867.945666909</v>
      </c>
      <c r="T164" s="271"/>
      <c r="U164" s="271">
        <f t="shared" si="91"/>
        <v>1397010098.4550531</v>
      </c>
      <c r="V164" s="271">
        <f t="shared" si="92"/>
        <v>1574653589.9312637</v>
      </c>
      <c r="W164" s="271">
        <f t="shared" si="93"/>
        <v>1671774777.8028002</v>
      </c>
      <c r="X164" s="272">
        <f t="shared" si="94"/>
        <v>1774886188.0279336</v>
      </c>
      <c r="Y164" s="272">
        <f t="shared" si="95"/>
        <v>1671774777.8028002</v>
      </c>
      <c r="Z164" s="271">
        <f t="shared" si="96"/>
        <v>1774886188.0279336</v>
      </c>
      <c r="AA164" s="271">
        <f t="shared" si="97"/>
        <v>1884357284.414016</v>
      </c>
      <c r="AB164" s="271"/>
      <c r="AC164" s="33" t="str">
        <f t="shared" si="98"/>
        <v>BERTAHAP</v>
      </c>
      <c r="AD164" s="273">
        <f t="shared" si="99"/>
        <v>0</v>
      </c>
      <c r="AE164" s="274">
        <v>2</v>
      </c>
      <c r="AF164" s="275"/>
      <c r="AG164" s="271" t="e">
        <f>IF(AF164&gt;#REF!,"LB","KR")</f>
        <v>#REF!</v>
      </c>
      <c r="AH164" s="275">
        <v>1536712000</v>
      </c>
      <c r="AI164" s="275">
        <v>1732119000</v>
      </c>
      <c r="AJ164" s="275">
        <v>1838953000</v>
      </c>
      <c r="AK164" s="276">
        <v>1952375000</v>
      </c>
      <c r="AL164" s="276">
        <v>1838953000</v>
      </c>
      <c r="AM164" s="275">
        <v>1952375000</v>
      </c>
      <c r="AN164" s="275">
        <v>2072794000</v>
      </c>
      <c r="AO164" s="52">
        <v>1949290180</v>
      </c>
      <c r="AP164" s="43">
        <v>2069517500</v>
      </c>
      <c r="AQ164" s="63">
        <f t="shared" si="100"/>
        <v>1754361162</v>
      </c>
      <c r="AR164" s="63">
        <f t="shared" si="112"/>
        <v>29239352.700000003</v>
      </c>
      <c r="AS164" s="351">
        <f t="shared" si="113"/>
        <v>36607031.25</v>
      </c>
      <c r="AT164" s="141">
        <f t="shared" si="101"/>
        <v>20695175</v>
      </c>
      <c r="AU164" s="5">
        <f t="shared" si="102"/>
        <v>29239352.700000003</v>
      </c>
      <c r="AV164" s="5">
        <f t="shared" si="114"/>
        <v>45973825</v>
      </c>
      <c r="AX164" s="2"/>
      <c r="AY164" s="2"/>
      <c r="BT164" s="56">
        <f t="shared" si="103"/>
        <v>-1481825.989699997</v>
      </c>
      <c r="BV164" s="126"/>
      <c r="BW164" s="122"/>
      <c r="BX164" s="122" t="str">
        <f t="shared" si="159"/>
        <v>1BR-8</v>
      </c>
      <c r="BY164" s="123" t="str">
        <f t="shared" si="160"/>
        <v>08</v>
      </c>
      <c r="BZ164" s="124">
        <f t="shared" si="161"/>
        <v>60</v>
      </c>
      <c r="CA164" s="124">
        <f t="shared" si="161"/>
        <v>52</v>
      </c>
      <c r="CB164" s="125">
        <f t="shared" si="162"/>
        <v>25455316.523699999</v>
      </c>
      <c r="CC164" s="125">
        <f t="shared" si="163"/>
        <v>1216736000</v>
      </c>
      <c r="CD164" s="125">
        <f t="shared" si="163"/>
        <v>1371456000</v>
      </c>
      <c r="CE164" s="125">
        <f t="shared" si="163"/>
        <v>1456045000</v>
      </c>
      <c r="CF164" s="125">
        <f t="shared" si="163"/>
        <v>1545850000</v>
      </c>
      <c r="CG164" s="125">
        <f t="shared" si="164"/>
        <v>1641195000</v>
      </c>
      <c r="CT164" s="63">
        <f t="shared" si="110"/>
        <v>1862565750</v>
      </c>
      <c r="CU164" s="44">
        <f t="shared" si="115"/>
        <v>20695175</v>
      </c>
      <c r="CX164" s="56">
        <f t="shared" si="116"/>
        <v>1655057700</v>
      </c>
      <c r="CY164" s="44">
        <f t="shared" si="117"/>
        <v>27584295</v>
      </c>
      <c r="CZ164" s="49">
        <f t="shared" si="118"/>
        <v>45973825</v>
      </c>
    </row>
    <row r="165" spans="1:104">
      <c r="A165" s="3">
        <f t="shared" si="111"/>
        <v>126</v>
      </c>
      <c r="B165" s="263">
        <v>3</v>
      </c>
      <c r="C165" s="264" t="s">
        <v>167</v>
      </c>
      <c r="D165" s="265" t="s">
        <v>41</v>
      </c>
      <c r="E165" s="266"/>
      <c r="F165" s="41" t="s">
        <v>45</v>
      </c>
      <c r="G165" s="267">
        <f t="shared" si="80"/>
        <v>60</v>
      </c>
      <c r="H165" s="267">
        <f t="shared" si="81"/>
        <v>52</v>
      </c>
      <c r="I165" s="268">
        <f t="shared" si="82"/>
        <v>26966806</v>
      </c>
      <c r="J165" s="268">
        <f t="shared" si="83"/>
        <v>2</v>
      </c>
      <c r="K165" s="269">
        <f t="shared" si="84"/>
        <v>0.93</v>
      </c>
      <c r="L165" s="270">
        <f t="shared" si="158"/>
        <v>1.01</v>
      </c>
      <c r="M165" s="271">
        <f t="shared" si="85"/>
        <v>21166819.673561409</v>
      </c>
      <c r="N165" s="271">
        <f t="shared" si="86"/>
        <v>23858387.72623127</v>
      </c>
      <c r="O165" s="271">
        <f t="shared" si="87"/>
        <v>25329920.875800002</v>
      </c>
      <c r="P165" s="271">
        <f t="shared" si="88"/>
        <v>26892214.970120206</v>
      </c>
      <c r="Q165" s="272">
        <f t="shared" si="89"/>
        <v>25329920.875800002</v>
      </c>
      <c r="R165" s="271">
        <f t="shared" si="89"/>
        <v>26892214.970120206</v>
      </c>
      <c r="S165" s="271">
        <f t="shared" si="90"/>
        <v>28550867.945666909</v>
      </c>
      <c r="T165" s="271"/>
      <c r="U165" s="271">
        <f t="shared" si="91"/>
        <v>1100674623.0251932</v>
      </c>
      <c r="V165" s="271">
        <f t="shared" si="92"/>
        <v>1240636161.7640259</v>
      </c>
      <c r="W165" s="271">
        <f t="shared" si="93"/>
        <v>1317155885.5416002</v>
      </c>
      <c r="X165" s="272">
        <f t="shared" si="94"/>
        <v>1398395178.4462507</v>
      </c>
      <c r="Y165" s="272">
        <f t="shared" si="95"/>
        <v>1317155885.5416002</v>
      </c>
      <c r="Z165" s="271">
        <f t="shared" si="96"/>
        <v>1398395178.4462507</v>
      </c>
      <c r="AA165" s="271">
        <f t="shared" si="97"/>
        <v>1484645133.1746793</v>
      </c>
      <c r="AB165" s="271"/>
      <c r="AC165" s="33" t="str">
        <f t="shared" si="98"/>
        <v>BERTAHAP</v>
      </c>
      <c r="AD165" s="273">
        <f t="shared" si="99"/>
        <v>0</v>
      </c>
      <c r="AE165" s="274">
        <v>2</v>
      </c>
      <c r="AF165" s="275"/>
      <c r="AG165" s="271" t="e">
        <f>IF(AF165&gt;#REF!,"LB","KR")</f>
        <v>#REF!</v>
      </c>
      <c r="AH165" s="275">
        <v>1210743000</v>
      </c>
      <c r="AI165" s="275">
        <v>1364700000</v>
      </c>
      <c r="AJ165" s="275">
        <v>1448872000</v>
      </c>
      <c r="AK165" s="276">
        <v>1538235000</v>
      </c>
      <c r="AL165" s="276">
        <v>1448872000</v>
      </c>
      <c r="AM165" s="275">
        <v>1538235000</v>
      </c>
      <c r="AN165" s="275">
        <v>1633110000</v>
      </c>
      <c r="AO165" s="52">
        <v>1535804320</v>
      </c>
      <c r="AP165" s="43">
        <v>1630529100</v>
      </c>
      <c r="AQ165" s="63">
        <f t="shared" si="100"/>
        <v>1382223888</v>
      </c>
      <c r="AR165" s="63">
        <f t="shared" si="112"/>
        <v>23037064.800000001</v>
      </c>
      <c r="AS165" s="351">
        <f t="shared" si="113"/>
        <v>28841906.25</v>
      </c>
      <c r="AT165" s="141">
        <f t="shared" si="101"/>
        <v>16305291</v>
      </c>
      <c r="AU165" s="5">
        <f t="shared" si="102"/>
        <v>23037064.800000001</v>
      </c>
      <c r="AV165" s="5">
        <f t="shared" si="114"/>
        <v>36221800</v>
      </c>
      <c r="AX165" s="2"/>
      <c r="AY165" s="2"/>
      <c r="BT165" s="56">
        <f t="shared" si="103"/>
        <v>-1481825.989699997</v>
      </c>
      <c r="BV165" s="126"/>
      <c r="BW165" s="122"/>
      <c r="BX165" s="122" t="str">
        <f t="shared" si="159"/>
        <v>1BR-10</v>
      </c>
      <c r="BY165" s="123">
        <f t="shared" si="160"/>
        <v>10</v>
      </c>
      <c r="BZ165" s="124">
        <f t="shared" si="161"/>
        <v>74</v>
      </c>
      <c r="CA165" s="124">
        <f t="shared" si="161"/>
        <v>63</v>
      </c>
      <c r="CB165" s="125">
        <f t="shared" si="162"/>
        <v>25455316.523699999</v>
      </c>
      <c r="CC165" s="125">
        <f t="shared" si="163"/>
        <v>1474123000</v>
      </c>
      <c r="CD165" s="125">
        <f t="shared" si="163"/>
        <v>1661572000</v>
      </c>
      <c r="CE165" s="125">
        <f t="shared" si="163"/>
        <v>1764054000</v>
      </c>
      <c r="CF165" s="125">
        <f t="shared" si="163"/>
        <v>1872857000</v>
      </c>
      <c r="CG165" s="125">
        <f t="shared" si="164"/>
        <v>1988371000</v>
      </c>
      <c r="CT165" s="63">
        <f t="shared" si="110"/>
        <v>1467476190</v>
      </c>
      <c r="CU165" s="44">
        <f t="shared" si="115"/>
        <v>16305291</v>
      </c>
      <c r="CX165" s="56">
        <f t="shared" si="116"/>
        <v>1303984800</v>
      </c>
      <c r="CY165" s="44">
        <f t="shared" si="117"/>
        <v>21733080</v>
      </c>
      <c r="CZ165" s="49">
        <f t="shared" si="118"/>
        <v>36221800</v>
      </c>
    </row>
    <row r="166" spans="1:104">
      <c r="A166" s="3">
        <f t="shared" si="111"/>
        <v>127</v>
      </c>
      <c r="B166" s="263">
        <v>4</v>
      </c>
      <c r="C166" s="264" t="s">
        <v>167</v>
      </c>
      <c r="D166" s="265">
        <v>10</v>
      </c>
      <c r="E166" s="266"/>
      <c r="F166" s="41" t="s">
        <v>48</v>
      </c>
      <c r="G166" s="267">
        <f t="shared" si="80"/>
        <v>74</v>
      </c>
      <c r="H166" s="267">
        <f t="shared" si="81"/>
        <v>63</v>
      </c>
      <c r="I166" s="268">
        <f t="shared" si="82"/>
        <v>26966806</v>
      </c>
      <c r="J166" s="268">
        <f t="shared" si="83"/>
        <v>2</v>
      </c>
      <c r="K166" s="269">
        <f t="shared" si="84"/>
        <v>0.93</v>
      </c>
      <c r="L166" s="270">
        <f t="shared" si="158"/>
        <v>1.01</v>
      </c>
      <c r="M166" s="271">
        <f t="shared" si="85"/>
        <v>21166819.673561409</v>
      </c>
      <c r="N166" s="271">
        <f t="shared" si="86"/>
        <v>23858387.72623127</v>
      </c>
      <c r="O166" s="271">
        <f t="shared" si="87"/>
        <v>25329920.875800002</v>
      </c>
      <c r="P166" s="271">
        <f t="shared" si="88"/>
        <v>26892214.970120206</v>
      </c>
      <c r="Q166" s="272">
        <f t="shared" si="89"/>
        <v>25329920.875800002</v>
      </c>
      <c r="R166" s="271">
        <f t="shared" si="89"/>
        <v>26892214.970120206</v>
      </c>
      <c r="S166" s="271">
        <f t="shared" si="90"/>
        <v>28550867.945666909</v>
      </c>
      <c r="T166" s="271"/>
      <c r="U166" s="271">
        <f t="shared" si="91"/>
        <v>1333509639.4343688</v>
      </c>
      <c r="V166" s="271">
        <f t="shared" si="92"/>
        <v>1503078426.7525699</v>
      </c>
      <c r="W166" s="271">
        <f t="shared" si="93"/>
        <v>1595785015.1754003</v>
      </c>
      <c r="X166" s="272">
        <f t="shared" si="94"/>
        <v>1694209543.117573</v>
      </c>
      <c r="Y166" s="272">
        <f t="shared" si="95"/>
        <v>1595785015.1754003</v>
      </c>
      <c r="Z166" s="271">
        <f t="shared" si="96"/>
        <v>1694209543.117573</v>
      </c>
      <c r="AA166" s="271">
        <f t="shared" si="97"/>
        <v>1798704680.5770154</v>
      </c>
      <c r="AB166" s="271"/>
      <c r="AC166" s="33" t="str">
        <f t="shared" si="98"/>
        <v>BERTAHAP</v>
      </c>
      <c r="AD166" s="273">
        <f t="shared" si="99"/>
        <v>0</v>
      </c>
      <c r="AE166" s="274">
        <v>2</v>
      </c>
      <c r="AF166" s="275"/>
      <c r="AG166" s="271" t="e">
        <f>IF(AF166&gt;#REF!,"LB","KR")</f>
        <v>#REF!</v>
      </c>
      <c r="AH166" s="275">
        <v>1466861000</v>
      </c>
      <c r="AI166" s="275">
        <v>1653387000</v>
      </c>
      <c r="AJ166" s="275">
        <v>1755364000</v>
      </c>
      <c r="AK166" s="276">
        <v>1863631000</v>
      </c>
      <c r="AL166" s="276">
        <v>1755364000</v>
      </c>
      <c r="AM166" s="275">
        <v>1863631000</v>
      </c>
      <c r="AN166" s="275">
        <v>1978576000</v>
      </c>
      <c r="AO166" s="52">
        <v>1860685840</v>
      </c>
      <c r="AP166" s="43">
        <v>1975448860</v>
      </c>
      <c r="AQ166" s="63">
        <f t="shared" si="100"/>
        <v>1674617256</v>
      </c>
      <c r="AR166" s="63">
        <f t="shared" si="112"/>
        <v>27910287.600000005</v>
      </c>
      <c r="AS166" s="351">
        <f t="shared" si="113"/>
        <v>34943081.25</v>
      </c>
      <c r="AT166" s="141">
        <f t="shared" si="101"/>
        <v>19754488.600000001</v>
      </c>
      <c r="AU166" s="5">
        <f t="shared" si="102"/>
        <v>27910287.600000005</v>
      </c>
      <c r="AV166" s="5">
        <f t="shared" si="114"/>
        <v>43884100</v>
      </c>
      <c r="AX166" s="2"/>
      <c r="AY166" s="2"/>
      <c r="BT166" s="56">
        <f t="shared" si="103"/>
        <v>-1481825.989699997</v>
      </c>
      <c r="BV166" s="126"/>
      <c r="BW166" s="122"/>
      <c r="BX166" s="122" t="str">
        <f t="shared" si="159"/>
        <v>1BR-12</v>
      </c>
      <c r="BY166" s="123">
        <f t="shared" si="160"/>
        <v>12</v>
      </c>
      <c r="BZ166" s="124">
        <f t="shared" si="161"/>
        <v>67</v>
      </c>
      <c r="CA166" s="124">
        <f t="shared" si="161"/>
        <v>57</v>
      </c>
      <c r="CB166" s="125">
        <f t="shared" si="162"/>
        <v>25455316.523699999</v>
      </c>
      <c r="CC166" s="125">
        <f t="shared" si="163"/>
        <v>1333730000</v>
      </c>
      <c r="CD166" s="125">
        <f t="shared" si="163"/>
        <v>1503327000</v>
      </c>
      <c r="CE166" s="125">
        <f t="shared" si="163"/>
        <v>1596049000</v>
      </c>
      <c r="CF166" s="125">
        <f t="shared" si="163"/>
        <v>1694490000</v>
      </c>
      <c r="CG166" s="125">
        <f t="shared" si="164"/>
        <v>1799002000</v>
      </c>
      <c r="CT166" s="63">
        <f t="shared" si="110"/>
        <v>1777903974</v>
      </c>
      <c r="CU166" s="44">
        <f t="shared" si="115"/>
        <v>19754488.600000001</v>
      </c>
      <c r="CX166" s="56">
        <f t="shared" si="116"/>
        <v>1579827600</v>
      </c>
      <c r="CY166" s="44">
        <f t="shared" si="117"/>
        <v>26330460</v>
      </c>
      <c r="CZ166" s="49">
        <f t="shared" si="118"/>
        <v>43884100</v>
      </c>
    </row>
    <row r="167" spans="1:104">
      <c r="A167" s="3">
        <f t="shared" si="111"/>
        <v>128</v>
      </c>
      <c r="B167" s="263">
        <v>5</v>
      </c>
      <c r="C167" s="264" t="s">
        <v>167</v>
      </c>
      <c r="D167" s="299">
        <v>12</v>
      </c>
      <c r="E167" s="266"/>
      <c r="F167" s="41" t="s">
        <v>50</v>
      </c>
      <c r="G167" s="267">
        <f t="shared" si="80"/>
        <v>67</v>
      </c>
      <c r="H167" s="267">
        <f t="shared" si="81"/>
        <v>57</v>
      </c>
      <c r="I167" s="268">
        <f t="shared" si="82"/>
        <v>26966806</v>
      </c>
      <c r="J167" s="268">
        <f t="shared" si="83"/>
        <v>2</v>
      </c>
      <c r="K167" s="269">
        <f t="shared" si="84"/>
        <v>0.93</v>
      </c>
      <c r="L167" s="270">
        <f t="shared" si="158"/>
        <v>1.01</v>
      </c>
      <c r="M167" s="271">
        <f t="shared" si="85"/>
        <v>21166819.673561409</v>
      </c>
      <c r="N167" s="271">
        <f t="shared" si="86"/>
        <v>23858387.72623127</v>
      </c>
      <c r="O167" s="271">
        <f t="shared" si="87"/>
        <v>25329920.875800002</v>
      </c>
      <c r="P167" s="271">
        <f t="shared" si="88"/>
        <v>26892214.970120206</v>
      </c>
      <c r="Q167" s="272">
        <f t="shared" si="89"/>
        <v>25329920.875800002</v>
      </c>
      <c r="R167" s="271">
        <f t="shared" si="89"/>
        <v>26892214.970120206</v>
      </c>
      <c r="S167" s="271">
        <f t="shared" si="90"/>
        <v>28550867.945666909</v>
      </c>
      <c r="T167" s="271"/>
      <c r="U167" s="271">
        <f t="shared" si="91"/>
        <v>1206508721.3930004</v>
      </c>
      <c r="V167" s="271">
        <f t="shared" si="92"/>
        <v>1359928100.3951824</v>
      </c>
      <c r="W167" s="271">
        <f t="shared" si="93"/>
        <v>1443805489.9206002</v>
      </c>
      <c r="X167" s="272">
        <f t="shared" si="94"/>
        <v>1532856253.2968519</v>
      </c>
      <c r="Y167" s="272">
        <f t="shared" si="95"/>
        <v>1443805489.9206002</v>
      </c>
      <c r="Z167" s="271">
        <f t="shared" si="96"/>
        <v>1532856253.2968519</v>
      </c>
      <c r="AA167" s="271">
        <f t="shared" si="97"/>
        <v>1627399472.9030137</v>
      </c>
      <c r="AB167" s="271"/>
      <c r="AC167" s="33" t="str">
        <f t="shared" si="98"/>
        <v>BERTAHAP</v>
      </c>
      <c r="AD167" s="273">
        <f t="shared" si="99"/>
        <v>0</v>
      </c>
      <c r="AE167" s="274">
        <v>2</v>
      </c>
      <c r="AF167" s="275"/>
      <c r="AG167" s="271" t="e">
        <f>IF(AF167&gt;#REF!,"LB","KR")</f>
        <v>#REF!</v>
      </c>
      <c r="AH167" s="275">
        <v>1327160000</v>
      </c>
      <c r="AI167" s="275">
        <v>1495921000</v>
      </c>
      <c r="AJ167" s="275">
        <v>1588187000</v>
      </c>
      <c r="AK167" s="276">
        <v>1686142000</v>
      </c>
      <c r="AL167" s="276">
        <v>1588187000</v>
      </c>
      <c r="AM167" s="275">
        <v>1686142000</v>
      </c>
      <c r="AN167" s="275">
        <v>1790140000</v>
      </c>
      <c r="AO167" s="52">
        <v>1683478220</v>
      </c>
      <c r="AP167" s="43">
        <v>1787310520</v>
      </c>
      <c r="AQ167" s="63">
        <f t="shared" si="100"/>
        <v>1515130398</v>
      </c>
      <c r="AR167" s="63">
        <f t="shared" si="112"/>
        <v>25252173.300000001</v>
      </c>
      <c r="AS167" s="351">
        <f t="shared" si="113"/>
        <v>31615162.5</v>
      </c>
      <c r="AT167" s="141">
        <f t="shared" si="101"/>
        <v>17873105.200000003</v>
      </c>
      <c r="AU167" s="5">
        <f t="shared" si="102"/>
        <v>25252173.300000001</v>
      </c>
      <c r="AV167" s="5">
        <f t="shared" si="114"/>
        <v>39704675</v>
      </c>
      <c r="AX167" s="2"/>
      <c r="AY167" s="2"/>
      <c r="BT167" s="56">
        <f t="shared" si="103"/>
        <v>-1481825.989699997</v>
      </c>
      <c r="BV167" s="126"/>
      <c r="BW167" s="122"/>
      <c r="BX167" s="122" t="str">
        <f t="shared" si="159"/>
        <v>1BR-16</v>
      </c>
      <c r="BY167" s="123">
        <f t="shared" si="160"/>
        <v>16</v>
      </c>
      <c r="BZ167" s="124">
        <f t="shared" si="161"/>
        <v>71</v>
      </c>
      <c r="CA167" s="124">
        <f t="shared" si="161"/>
        <v>63</v>
      </c>
      <c r="CB167" s="125">
        <f t="shared" si="162"/>
        <v>25455316.523699999</v>
      </c>
      <c r="CC167" s="125">
        <f t="shared" si="163"/>
        <v>1474123000</v>
      </c>
      <c r="CD167" s="125">
        <f t="shared" si="163"/>
        <v>1661572000</v>
      </c>
      <c r="CE167" s="125">
        <f t="shared" si="163"/>
        <v>1764054000</v>
      </c>
      <c r="CF167" s="125">
        <f t="shared" si="163"/>
        <v>1872857000</v>
      </c>
      <c r="CG167" s="125">
        <f t="shared" si="164"/>
        <v>1988371000</v>
      </c>
      <c r="CT167" s="63">
        <f t="shared" si="110"/>
        <v>1608579468</v>
      </c>
      <c r="CU167" s="44">
        <f t="shared" si="115"/>
        <v>17873105.200000003</v>
      </c>
      <c r="CX167" s="56">
        <f t="shared" si="116"/>
        <v>1429368300</v>
      </c>
      <c r="CY167" s="44">
        <f t="shared" si="117"/>
        <v>23822805</v>
      </c>
      <c r="CZ167" s="49">
        <f t="shared" si="118"/>
        <v>39704675</v>
      </c>
    </row>
    <row r="168" spans="1:104">
      <c r="A168" s="3">
        <f t="shared" si="111"/>
        <v>129</v>
      </c>
      <c r="B168" s="263">
        <v>6</v>
      </c>
      <c r="C168" s="264" t="s">
        <v>167</v>
      </c>
      <c r="D168" s="265">
        <v>16</v>
      </c>
      <c r="E168" s="266"/>
      <c r="F168" s="41" t="s">
        <v>52</v>
      </c>
      <c r="G168" s="267">
        <f t="shared" ref="G168:G231" si="165">SUMIF($V$10:$V$28,F168,$AA$10:$AA$28)</f>
        <v>71</v>
      </c>
      <c r="H168" s="267">
        <f t="shared" ref="H168:H231" si="166">SUMIF($V$10:$V$28,F168,$X$10:$X$28)</f>
        <v>63</v>
      </c>
      <c r="I168" s="268">
        <f t="shared" ref="I168:I231" si="167">$I$27</f>
        <v>26966806</v>
      </c>
      <c r="J168" s="268">
        <f t="shared" ref="J168:J231" si="168">SUMIF($AN$4:$AN$22,D168,$AP$4:$AP$22)</f>
        <v>2</v>
      </c>
      <c r="K168" s="269">
        <f t="shared" ref="K168:K231" si="169">IF(J168=$AJ$25,$AI$25,IF(J168=$AJ$26,$AI$26,IF(J168=$AJ$27,$AI$27,IF(J168=$AJ$28,$AI$28,IF(J168=$AJ$29,$AI$29,IF(J168=$AJ$30,$AI$30))))))</f>
        <v>0.93</v>
      </c>
      <c r="L168" s="270">
        <f t="shared" si="158"/>
        <v>1.01</v>
      </c>
      <c r="M168" s="271">
        <f t="shared" ref="M168:M231" si="170">$O168/(1+6%/12)^36</f>
        <v>21166819.673561409</v>
      </c>
      <c r="N168" s="271">
        <f t="shared" ref="N168:N231" si="171">$O168/(1+6%/12)^12</f>
        <v>23858387.72623127</v>
      </c>
      <c r="O168" s="271">
        <f t="shared" ref="O168:O231" si="172">$I$27*K168*L168</f>
        <v>25329920.875800002</v>
      </c>
      <c r="P168" s="271">
        <f t="shared" ref="P168:P231" si="173">$O168*(1+6%/12)^12</f>
        <v>26892214.970120206</v>
      </c>
      <c r="Q168" s="272">
        <f t="shared" ref="Q168:R231" si="174">O168</f>
        <v>25329920.875800002</v>
      </c>
      <c r="R168" s="271">
        <f t="shared" si="174"/>
        <v>26892214.970120206</v>
      </c>
      <c r="S168" s="271">
        <f t="shared" ref="S168:S231" si="175">$O168*(1+6%/12)^24</f>
        <v>28550867.945666909</v>
      </c>
      <c r="T168" s="271"/>
      <c r="U168" s="271">
        <f t="shared" ref="U168:U231" si="176">M168*H168</f>
        <v>1333509639.4343688</v>
      </c>
      <c r="V168" s="271">
        <f t="shared" ref="V168:V231" si="177">N168*H168</f>
        <v>1503078426.7525699</v>
      </c>
      <c r="W168" s="271">
        <f t="shared" ref="W168:W231" si="178">O168*H168</f>
        <v>1595785015.1754003</v>
      </c>
      <c r="X168" s="272">
        <f t="shared" ref="X168:X231" si="179">P168*H168</f>
        <v>1694209543.117573</v>
      </c>
      <c r="Y168" s="272">
        <f t="shared" ref="Y168:Y231" si="180">Q168*H168</f>
        <v>1595785015.1754003</v>
      </c>
      <c r="Z168" s="271">
        <f t="shared" ref="Z168:Z231" si="181">R168*H168</f>
        <v>1694209543.117573</v>
      </c>
      <c r="AA168" s="271">
        <f t="shared" ref="AA168:AA231" si="182">S168*H168</f>
        <v>1798704680.5770154</v>
      </c>
      <c r="AB168" s="271"/>
      <c r="AC168" s="33" t="str">
        <f t="shared" ref="AC168:AC231" si="183">IF(AE168=$H$32,$M$32,IF(AE168=$H$33,$M$33,IF(AE168=$H$34,$M$34)))</f>
        <v>BERTAHAP</v>
      </c>
      <c r="AD168" s="273">
        <f t="shared" ref="AD168:AD231" si="184">IF(AC168=$M$32,$N$32,IF(AC168=$M$33,$N$33,$N$34))</f>
        <v>0</v>
      </c>
      <c r="AE168" s="274">
        <v>2</v>
      </c>
      <c r="AF168" s="275"/>
      <c r="AG168" s="271" t="e">
        <f>IF(AF168&gt;#REF!,"LB","KR")</f>
        <v>#REF!</v>
      </c>
      <c r="AH168" s="275">
        <v>1466861000</v>
      </c>
      <c r="AI168" s="275">
        <v>1653387000</v>
      </c>
      <c r="AJ168" s="275">
        <v>1755364000</v>
      </c>
      <c r="AK168" s="276">
        <v>1863631000</v>
      </c>
      <c r="AL168" s="276">
        <v>1755364000</v>
      </c>
      <c r="AM168" s="275">
        <v>1863631000</v>
      </c>
      <c r="AN168" s="275">
        <v>1978576000</v>
      </c>
      <c r="AO168" s="52">
        <v>1860685840</v>
      </c>
      <c r="AP168" s="43">
        <v>1975448860</v>
      </c>
      <c r="AQ168" s="63">
        <f t="shared" ref="AQ168:AQ231" si="185">AO168-(AO168*10%)</f>
        <v>1674617256</v>
      </c>
      <c r="AR168" s="63">
        <f t="shared" si="112"/>
        <v>27910287.600000005</v>
      </c>
      <c r="AS168" s="351">
        <f t="shared" si="113"/>
        <v>34943081.25</v>
      </c>
      <c r="AT168" s="141">
        <f t="shared" ref="AT168:AT231" si="186">(AP168*90%)*40%/36</f>
        <v>19754488.600000001</v>
      </c>
      <c r="AU168" s="5">
        <f t="shared" ref="AU168:AU231" si="187">(AO168*90%)*40%/24</f>
        <v>27910287.600000005</v>
      </c>
      <c r="AV168" s="5">
        <f t="shared" si="114"/>
        <v>43884100</v>
      </c>
      <c r="AX168" s="2"/>
      <c r="AY168" s="2"/>
      <c r="BT168" s="56">
        <f t="shared" ref="BT168:BT231" si="188">O168-$O$298</f>
        <v>-1481825.989699997</v>
      </c>
      <c r="BV168" s="126"/>
      <c r="BW168" s="122"/>
      <c r="BX168" s="122" t="str">
        <f t="shared" si="159"/>
        <v>2BR-18</v>
      </c>
      <c r="BY168" s="123">
        <f t="shared" si="160"/>
        <v>18</v>
      </c>
      <c r="BZ168" s="124">
        <f t="shared" si="161"/>
        <v>97</v>
      </c>
      <c r="CA168" s="124">
        <f t="shared" si="161"/>
        <v>85</v>
      </c>
      <c r="CB168" s="125">
        <f t="shared" si="162"/>
        <v>25455316.523699999</v>
      </c>
      <c r="CC168" s="125">
        <f t="shared" si="163"/>
        <v>1988896000</v>
      </c>
      <c r="CD168" s="125">
        <f t="shared" si="163"/>
        <v>2241803000</v>
      </c>
      <c r="CE168" s="125">
        <f t="shared" si="163"/>
        <v>2380073000</v>
      </c>
      <c r="CF168" s="125">
        <f t="shared" si="163"/>
        <v>2526870000</v>
      </c>
      <c r="CG168" s="125">
        <f t="shared" si="164"/>
        <v>2682722000</v>
      </c>
      <c r="CT168" s="63">
        <f t="shared" ref="CT168:CT231" si="189">AP168-(AP168*10%)</f>
        <v>1777903974</v>
      </c>
      <c r="CU168" s="44">
        <f t="shared" si="115"/>
        <v>19754488.600000001</v>
      </c>
      <c r="CX168" s="56">
        <f t="shared" si="116"/>
        <v>1579827600</v>
      </c>
      <c r="CY168" s="44">
        <f t="shared" si="117"/>
        <v>26330460</v>
      </c>
      <c r="CZ168" s="49">
        <f t="shared" si="118"/>
        <v>43884100</v>
      </c>
    </row>
    <row r="169" spans="1:104">
      <c r="A169" s="3">
        <f t="shared" ref="A169:A232" si="190">A168+1</f>
        <v>130</v>
      </c>
      <c r="B169" s="263">
        <v>7</v>
      </c>
      <c r="C169" s="264" t="s">
        <v>167</v>
      </c>
      <c r="D169" s="299">
        <v>18</v>
      </c>
      <c r="E169" s="266"/>
      <c r="F169" s="41" t="s">
        <v>54</v>
      </c>
      <c r="G169" s="267">
        <f t="shared" si="165"/>
        <v>97</v>
      </c>
      <c r="H169" s="267">
        <f t="shared" si="166"/>
        <v>85</v>
      </c>
      <c r="I169" s="268">
        <f t="shared" si="167"/>
        <v>26966806</v>
      </c>
      <c r="J169" s="268">
        <f t="shared" si="168"/>
        <v>2</v>
      </c>
      <c r="K169" s="269">
        <f t="shared" si="169"/>
        <v>0.93</v>
      </c>
      <c r="L169" s="270">
        <f t="shared" si="158"/>
        <v>1.01</v>
      </c>
      <c r="M169" s="271">
        <f t="shared" si="170"/>
        <v>21166819.673561409</v>
      </c>
      <c r="N169" s="271">
        <f t="shared" si="171"/>
        <v>23858387.72623127</v>
      </c>
      <c r="O169" s="271">
        <f t="shared" si="172"/>
        <v>25329920.875800002</v>
      </c>
      <c r="P169" s="271">
        <f t="shared" si="173"/>
        <v>26892214.970120206</v>
      </c>
      <c r="Q169" s="272">
        <f t="shared" si="174"/>
        <v>25329920.875800002</v>
      </c>
      <c r="R169" s="271">
        <f t="shared" si="174"/>
        <v>26892214.970120206</v>
      </c>
      <c r="S169" s="271">
        <f t="shared" si="175"/>
        <v>28550867.945666909</v>
      </c>
      <c r="T169" s="271"/>
      <c r="U169" s="271">
        <f t="shared" si="176"/>
        <v>1799179672.2527199</v>
      </c>
      <c r="V169" s="271">
        <f t="shared" si="177"/>
        <v>2027962956.7296579</v>
      </c>
      <c r="W169" s="271">
        <f t="shared" si="178"/>
        <v>2153043274.4430003</v>
      </c>
      <c r="X169" s="272">
        <f t="shared" si="179"/>
        <v>2285838272.4602175</v>
      </c>
      <c r="Y169" s="272">
        <f t="shared" si="180"/>
        <v>2153043274.4430003</v>
      </c>
      <c r="Z169" s="271">
        <f t="shared" si="181"/>
        <v>2285838272.4602175</v>
      </c>
      <c r="AA169" s="271">
        <f t="shared" si="182"/>
        <v>2426823775.3816872</v>
      </c>
      <c r="AB169" s="271"/>
      <c r="AC169" s="33" t="str">
        <f t="shared" si="183"/>
        <v>BERTAHAP</v>
      </c>
      <c r="AD169" s="273">
        <f t="shared" si="184"/>
        <v>0</v>
      </c>
      <c r="AE169" s="274">
        <v>2</v>
      </c>
      <c r="AF169" s="275"/>
      <c r="AG169" s="271" t="e">
        <f>IF(AF169&gt;#REF!,"LB","KR")</f>
        <v>#REF!</v>
      </c>
      <c r="AH169" s="275">
        <v>1979098000</v>
      </c>
      <c r="AI169" s="275">
        <v>2230760000</v>
      </c>
      <c r="AJ169" s="275">
        <v>2368348000</v>
      </c>
      <c r="AK169" s="276">
        <v>2514423000</v>
      </c>
      <c r="AL169" s="276">
        <v>2368348000</v>
      </c>
      <c r="AM169" s="275">
        <v>2514423000</v>
      </c>
      <c r="AN169" s="275">
        <v>2669507000</v>
      </c>
      <c r="AO169" s="52">
        <v>2510448880</v>
      </c>
      <c r="AP169" s="43">
        <v>2665288380</v>
      </c>
      <c r="AQ169" s="63">
        <f t="shared" si="185"/>
        <v>2259403992</v>
      </c>
      <c r="AR169" s="63">
        <f t="shared" ref="AR169:AR232" si="191">(AQ169*40%)/24</f>
        <v>37656733.200000003</v>
      </c>
      <c r="AS169" s="351">
        <f t="shared" ref="AS169:AS232" si="192">(AK169*90%)/48</f>
        <v>47145431.25</v>
      </c>
      <c r="AT169" s="141">
        <f t="shared" si="186"/>
        <v>26652883.800000001</v>
      </c>
      <c r="AU169" s="5">
        <f t="shared" si="187"/>
        <v>37656733.200000003</v>
      </c>
      <c r="AV169" s="5">
        <f t="shared" ref="AV169:AV232" si="193">AJ169*90%/36</f>
        <v>59208700</v>
      </c>
      <c r="AX169" s="2"/>
      <c r="AY169" s="2"/>
      <c r="BT169" s="56">
        <f t="shared" si="188"/>
        <v>-1481825.989699997</v>
      </c>
      <c r="BV169" s="126"/>
      <c r="BW169" s="122"/>
      <c r="BX169" s="122" t="str">
        <f t="shared" si="159"/>
        <v>1BR-20</v>
      </c>
      <c r="BY169" s="123">
        <f t="shared" si="160"/>
        <v>20</v>
      </c>
      <c r="BZ169" s="124">
        <f t="shared" si="161"/>
        <v>60</v>
      </c>
      <c r="CA169" s="124">
        <f t="shared" si="161"/>
        <v>51</v>
      </c>
      <c r="CB169" s="125">
        <f t="shared" si="162"/>
        <v>25455316.523699999</v>
      </c>
      <c r="CC169" s="125">
        <f t="shared" si="163"/>
        <v>1193338000</v>
      </c>
      <c r="CD169" s="125">
        <f t="shared" si="163"/>
        <v>1345082000</v>
      </c>
      <c r="CE169" s="125">
        <f t="shared" si="163"/>
        <v>1428044000</v>
      </c>
      <c r="CF169" s="125">
        <f t="shared" si="163"/>
        <v>1516122000</v>
      </c>
      <c r="CG169" s="125">
        <f t="shared" si="164"/>
        <v>1609633000</v>
      </c>
      <c r="CT169" s="63">
        <f t="shared" si="189"/>
        <v>2398759542</v>
      </c>
      <c r="CU169" s="44">
        <f t="shared" ref="CU169:CU232" si="194">(CT169*40%)/36</f>
        <v>26652883.800000001</v>
      </c>
      <c r="CX169" s="56">
        <f t="shared" ref="CX169:CX232" si="195">AJ169*90%</f>
        <v>2131513200</v>
      </c>
      <c r="CY169" s="44">
        <f t="shared" ref="CY169:CY232" si="196">(CX169*40%)/24</f>
        <v>35525220</v>
      </c>
      <c r="CZ169" s="49">
        <f t="shared" ref="CZ169:CZ232" si="197">(AJ169*90%)/36</f>
        <v>59208700</v>
      </c>
    </row>
    <row r="170" spans="1:104">
      <c r="A170" s="3">
        <f t="shared" si="190"/>
        <v>131</v>
      </c>
      <c r="B170" s="263">
        <v>8</v>
      </c>
      <c r="C170" s="264" t="s">
        <v>167</v>
      </c>
      <c r="D170" s="299">
        <v>20</v>
      </c>
      <c r="E170" s="266"/>
      <c r="F170" s="41" t="s">
        <v>70</v>
      </c>
      <c r="G170" s="267">
        <f t="shared" si="165"/>
        <v>60</v>
      </c>
      <c r="H170" s="267">
        <f t="shared" si="166"/>
        <v>51</v>
      </c>
      <c r="I170" s="268">
        <f t="shared" si="167"/>
        <v>26966806</v>
      </c>
      <c r="J170" s="268">
        <f t="shared" si="168"/>
        <v>2</v>
      </c>
      <c r="K170" s="269">
        <f t="shared" si="169"/>
        <v>0.93</v>
      </c>
      <c r="L170" s="270">
        <f t="shared" si="158"/>
        <v>1.01</v>
      </c>
      <c r="M170" s="271">
        <f t="shared" si="170"/>
        <v>21166819.673561409</v>
      </c>
      <c r="N170" s="271">
        <f t="shared" si="171"/>
        <v>23858387.72623127</v>
      </c>
      <c r="O170" s="271">
        <f t="shared" si="172"/>
        <v>25329920.875800002</v>
      </c>
      <c r="P170" s="271">
        <f t="shared" si="173"/>
        <v>26892214.970120206</v>
      </c>
      <c r="Q170" s="272">
        <f t="shared" si="174"/>
        <v>25329920.875800002</v>
      </c>
      <c r="R170" s="271">
        <f t="shared" si="174"/>
        <v>26892214.970120206</v>
      </c>
      <c r="S170" s="271">
        <f t="shared" si="175"/>
        <v>28550867.945666909</v>
      </c>
      <c r="T170" s="271"/>
      <c r="U170" s="271">
        <f t="shared" si="176"/>
        <v>1079507803.3516319</v>
      </c>
      <c r="V170" s="271">
        <f t="shared" si="177"/>
        <v>1216777774.0377948</v>
      </c>
      <c r="W170" s="271">
        <f t="shared" si="178"/>
        <v>1291825964.6658001</v>
      </c>
      <c r="X170" s="272">
        <f t="shared" si="179"/>
        <v>1371502963.4761305</v>
      </c>
      <c r="Y170" s="272">
        <f t="shared" si="180"/>
        <v>1291825964.6658001</v>
      </c>
      <c r="Z170" s="271">
        <f t="shared" si="181"/>
        <v>1371502963.4761305</v>
      </c>
      <c r="AA170" s="271">
        <f t="shared" si="182"/>
        <v>1456094265.2290125</v>
      </c>
      <c r="AB170" s="271"/>
      <c r="AC170" s="33" t="str">
        <f t="shared" si="183"/>
        <v>BERTAHAP</v>
      </c>
      <c r="AD170" s="273">
        <f t="shared" si="184"/>
        <v>0</v>
      </c>
      <c r="AE170" s="274">
        <v>2</v>
      </c>
      <c r="AF170" s="275"/>
      <c r="AG170" s="271" t="e">
        <f>IF(AF170&gt;#REF!,"LB","KR")</f>
        <v>#REF!</v>
      </c>
      <c r="AH170" s="275">
        <v>1187459000</v>
      </c>
      <c r="AI170" s="275">
        <v>1338456000</v>
      </c>
      <c r="AJ170" s="275">
        <v>1421009000</v>
      </c>
      <c r="AK170" s="276">
        <v>1508654000</v>
      </c>
      <c r="AL170" s="276">
        <v>1421009000</v>
      </c>
      <c r="AM170" s="275">
        <v>1508654000</v>
      </c>
      <c r="AN170" s="275">
        <v>1601704000</v>
      </c>
      <c r="AO170" s="52">
        <v>1506269540</v>
      </c>
      <c r="AP170" s="43">
        <v>1599173240</v>
      </c>
      <c r="AQ170" s="63">
        <f t="shared" si="185"/>
        <v>1355642586</v>
      </c>
      <c r="AR170" s="63">
        <f t="shared" si="191"/>
        <v>22594043.099999998</v>
      </c>
      <c r="AS170" s="351">
        <f t="shared" si="192"/>
        <v>28287262.5</v>
      </c>
      <c r="AT170" s="141">
        <f t="shared" si="186"/>
        <v>15991732.399999999</v>
      </c>
      <c r="AU170" s="5">
        <f t="shared" si="187"/>
        <v>22594043.099999998</v>
      </c>
      <c r="AV170" s="5">
        <f t="shared" si="193"/>
        <v>35525225</v>
      </c>
      <c r="AX170" s="2"/>
      <c r="AY170" s="2"/>
      <c r="BT170" s="56">
        <f t="shared" si="188"/>
        <v>-1481825.989699997</v>
      </c>
      <c r="BV170" s="126">
        <v>45</v>
      </c>
      <c r="BW170" s="122" t="s">
        <v>176</v>
      </c>
      <c r="BX170" s="122" t="str">
        <f>F250</f>
        <v>1BR-10</v>
      </c>
      <c r="BY170" s="123">
        <f>D250</f>
        <v>10</v>
      </c>
      <c r="BZ170" s="124">
        <f>G250</f>
        <v>74</v>
      </c>
      <c r="CA170" s="124">
        <f>H250</f>
        <v>63</v>
      </c>
      <c r="CB170" s="125">
        <f>O250</f>
        <v>25455316.523699999</v>
      </c>
      <c r="CC170" s="125">
        <f t="shared" ref="CC170:CF171" si="198">AH250</f>
        <v>1474123000</v>
      </c>
      <c r="CD170" s="125">
        <f t="shared" si="198"/>
        <v>1661572000</v>
      </c>
      <c r="CE170" s="125">
        <f t="shared" si="198"/>
        <v>1764054000</v>
      </c>
      <c r="CF170" s="125">
        <f t="shared" si="198"/>
        <v>1872857000</v>
      </c>
      <c r="CG170" s="125">
        <f>AN250</f>
        <v>1988371000</v>
      </c>
      <c r="CH170" s="2">
        <v>4</v>
      </c>
      <c r="CT170" s="63">
        <f t="shared" si="189"/>
        <v>1439255916</v>
      </c>
      <c r="CU170" s="44">
        <f t="shared" si="194"/>
        <v>15991732.399999999</v>
      </c>
      <c r="CX170" s="56">
        <f t="shared" si="195"/>
        <v>1278908100</v>
      </c>
      <c r="CY170" s="44">
        <f t="shared" si="196"/>
        <v>21315135</v>
      </c>
      <c r="CZ170" s="49">
        <f t="shared" si="197"/>
        <v>35525225</v>
      </c>
    </row>
    <row r="171" spans="1:104">
      <c r="A171" s="3">
        <f t="shared" si="190"/>
        <v>132</v>
      </c>
      <c r="B171" s="263">
        <v>9</v>
      </c>
      <c r="C171" s="264" t="s">
        <v>167</v>
      </c>
      <c r="D171" s="299">
        <v>22</v>
      </c>
      <c r="E171" s="266"/>
      <c r="F171" s="41" t="s">
        <v>89</v>
      </c>
      <c r="G171" s="267">
        <f t="shared" si="165"/>
        <v>81</v>
      </c>
      <c r="H171" s="267">
        <f t="shared" si="166"/>
        <v>70</v>
      </c>
      <c r="I171" s="268">
        <f t="shared" si="167"/>
        <v>26966806</v>
      </c>
      <c r="J171" s="268">
        <f t="shared" si="168"/>
        <v>4</v>
      </c>
      <c r="K171" s="269">
        <f t="shared" si="169"/>
        <v>0.97</v>
      </c>
      <c r="L171" s="270">
        <f t="shared" si="158"/>
        <v>1.01</v>
      </c>
      <c r="M171" s="271">
        <f t="shared" si="170"/>
        <v>22077220.519736089</v>
      </c>
      <c r="N171" s="271">
        <f t="shared" si="171"/>
        <v>24884554.94026272</v>
      </c>
      <c r="O171" s="271">
        <f t="shared" si="172"/>
        <v>26419379.838199999</v>
      </c>
      <c r="P171" s="271">
        <f t="shared" si="173"/>
        <v>28048869.3774372</v>
      </c>
      <c r="Q171" s="272">
        <f t="shared" si="174"/>
        <v>26419379.838199999</v>
      </c>
      <c r="R171" s="271">
        <f t="shared" si="174"/>
        <v>28048869.3774372</v>
      </c>
      <c r="S171" s="271">
        <f t="shared" si="175"/>
        <v>29778862.265910644</v>
      </c>
      <c r="T171" s="271"/>
      <c r="U171" s="271">
        <f t="shared" si="176"/>
        <v>1545405436.3815262</v>
      </c>
      <c r="V171" s="271">
        <f t="shared" si="177"/>
        <v>1741918845.8183904</v>
      </c>
      <c r="W171" s="271">
        <f t="shared" si="178"/>
        <v>1849356588.674</v>
      </c>
      <c r="X171" s="272">
        <f t="shared" si="179"/>
        <v>1963420856.420604</v>
      </c>
      <c r="Y171" s="272">
        <f t="shared" si="180"/>
        <v>1849356588.674</v>
      </c>
      <c r="Z171" s="271">
        <f t="shared" si="181"/>
        <v>1963420856.420604</v>
      </c>
      <c r="AA171" s="271">
        <f t="shared" si="182"/>
        <v>2084520358.613745</v>
      </c>
      <c r="AB171" s="271"/>
      <c r="AC171" s="33" t="str">
        <f t="shared" si="183"/>
        <v>BERTAHAP</v>
      </c>
      <c r="AD171" s="273">
        <f t="shared" si="184"/>
        <v>0</v>
      </c>
      <c r="AE171" s="274">
        <v>2</v>
      </c>
      <c r="AF171" s="275"/>
      <c r="AG171" s="271" t="e">
        <f>IF(AF171&gt;#REF!,"LB","KR")</f>
        <v>#REF!</v>
      </c>
      <c r="AH171" s="275">
        <v>1699946000</v>
      </c>
      <c r="AI171" s="275">
        <v>1916111000</v>
      </c>
      <c r="AJ171" s="275">
        <v>2034293000</v>
      </c>
      <c r="AK171" s="276">
        <v>2159763000</v>
      </c>
      <c r="AL171" s="276">
        <v>2034293000</v>
      </c>
      <c r="AM171" s="275">
        <v>2159763000</v>
      </c>
      <c r="AN171" s="275">
        <v>2292973000</v>
      </c>
      <c r="AO171" s="52">
        <v>2156350580</v>
      </c>
      <c r="AP171" s="43">
        <v>2289348780</v>
      </c>
      <c r="AQ171" s="63">
        <f t="shared" si="185"/>
        <v>1940715522</v>
      </c>
      <c r="AR171" s="63">
        <f t="shared" si="191"/>
        <v>32345258.700000003</v>
      </c>
      <c r="AS171" s="351">
        <f t="shared" si="192"/>
        <v>40495556.25</v>
      </c>
      <c r="AT171" s="141">
        <f t="shared" si="186"/>
        <v>22893487.800000001</v>
      </c>
      <c r="AU171" s="5">
        <f t="shared" si="187"/>
        <v>32345258.700000003</v>
      </c>
      <c r="AV171" s="5">
        <f t="shared" si="193"/>
        <v>50857325</v>
      </c>
      <c r="AX171" s="2"/>
      <c r="AY171" s="2"/>
      <c r="BT171" s="56">
        <f t="shared" si="188"/>
        <v>-392367.02730000019</v>
      </c>
      <c r="BV171" s="126"/>
      <c r="BW171" s="122"/>
      <c r="BX171" s="122" t="str">
        <f>F251</f>
        <v>1BR-12</v>
      </c>
      <c r="BY171" s="123">
        <f>D251</f>
        <v>12</v>
      </c>
      <c r="BZ171" s="124">
        <f>G251</f>
        <v>67</v>
      </c>
      <c r="CA171" s="124">
        <f>H251</f>
        <v>57</v>
      </c>
      <c r="CB171" s="125">
        <f>O251</f>
        <v>25455316.523699999</v>
      </c>
      <c r="CC171" s="125">
        <f t="shared" si="198"/>
        <v>1333730000</v>
      </c>
      <c r="CD171" s="125">
        <f t="shared" si="198"/>
        <v>1503327000</v>
      </c>
      <c r="CE171" s="125">
        <f t="shared" si="198"/>
        <v>1596049000</v>
      </c>
      <c r="CF171" s="125">
        <f t="shared" si="198"/>
        <v>1694490000</v>
      </c>
      <c r="CG171" s="125">
        <f>AN251</f>
        <v>1799002000</v>
      </c>
      <c r="CT171" s="63">
        <f t="shared" si="189"/>
        <v>2060413902</v>
      </c>
      <c r="CU171" s="44">
        <f t="shared" si="194"/>
        <v>22893487.800000001</v>
      </c>
      <c r="CX171" s="56">
        <f t="shared" si="195"/>
        <v>1830863700</v>
      </c>
      <c r="CY171" s="44">
        <f t="shared" si="196"/>
        <v>30514395</v>
      </c>
      <c r="CZ171" s="49">
        <f t="shared" si="197"/>
        <v>50857325</v>
      </c>
    </row>
    <row r="172" spans="1:104">
      <c r="A172" s="3">
        <f t="shared" si="190"/>
        <v>133</v>
      </c>
      <c r="B172" s="263">
        <v>1</v>
      </c>
      <c r="C172" s="264" t="s">
        <v>169</v>
      </c>
      <c r="D172" s="265" t="s">
        <v>24</v>
      </c>
      <c r="E172" s="266"/>
      <c r="F172" s="41" t="s">
        <v>39</v>
      </c>
      <c r="G172" s="267">
        <f t="shared" si="165"/>
        <v>113</v>
      </c>
      <c r="H172" s="267">
        <f t="shared" si="166"/>
        <v>101</v>
      </c>
      <c r="I172" s="268">
        <f t="shared" si="167"/>
        <v>26966806</v>
      </c>
      <c r="J172" s="268">
        <f t="shared" si="168"/>
        <v>6</v>
      </c>
      <c r="K172" s="269">
        <f t="shared" si="169"/>
        <v>0.95</v>
      </c>
      <c r="L172" s="270">
        <f t="shared" ref="L172:L180" si="199">SUMIF($AN$4:$AN$22,D172,$AW$4:$AW$22)</f>
        <v>1.02</v>
      </c>
      <c r="M172" s="271">
        <f t="shared" si="170"/>
        <v>21836099.50354626</v>
      </c>
      <c r="N172" s="271">
        <f t="shared" si="171"/>
        <v>24612773.029615775</v>
      </c>
      <c r="O172" s="271">
        <f t="shared" si="172"/>
        <v>26130835.013999999</v>
      </c>
      <c r="P172" s="271">
        <f t="shared" si="173"/>
        <v>27742527.739855718</v>
      </c>
      <c r="Q172" s="272">
        <f t="shared" si="174"/>
        <v>26130835.013999999</v>
      </c>
      <c r="R172" s="271">
        <f t="shared" si="174"/>
        <v>27742527.739855718</v>
      </c>
      <c r="S172" s="271">
        <f t="shared" si="175"/>
        <v>29453626.146440148</v>
      </c>
      <c r="T172" s="271"/>
      <c r="U172" s="271">
        <f t="shared" si="176"/>
        <v>2205446049.8581724</v>
      </c>
      <c r="V172" s="271">
        <f t="shared" si="177"/>
        <v>2485890075.9911933</v>
      </c>
      <c r="W172" s="271">
        <f t="shared" si="178"/>
        <v>2639214336.414</v>
      </c>
      <c r="X172" s="272">
        <f t="shared" si="179"/>
        <v>2801995301.7254276</v>
      </c>
      <c r="Y172" s="272">
        <f t="shared" si="180"/>
        <v>2639214336.414</v>
      </c>
      <c r="Z172" s="271">
        <f t="shared" si="181"/>
        <v>2801995301.7254276</v>
      </c>
      <c r="AA172" s="271">
        <f t="shared" si="182"/>
        <v>2974816240.7904549</v>
      </c>
      <c r="AB172" s="271"/>
      <c r="AC172" s="33" t="str">
        <f t="shared" si="183"/>
        <v>BERTAHAP</v>
      </c>
      <c r="AD172" s="273">
        <f t="shared" si="184"/>
        <v>0</v>
      </c>
      <c r="AE172" s="274">
        <v>2</v>
      </c>
      <c r="AF172" s="275"/>
      <c r="AG172" s="271" t="e">
        <f>IF(AF172&gt;#REF!,"LB","KR")</f>
        <v>#REF!</v>
      </c>
      <c r="AH172" s="275">
        <v>2425991000</v>
      </c>
      <c r="AI172" s="275">
        <v>2734480000</v>
      </c>
      <c r="AJ172" s="275">
        <v>2903136000</v>
      </c>
      <c r="AK172" s="276">
        <v>3082195000</v>
      </c>
      <c r="AL172" s="276">
        <v>2903136000</v>
      </c>
      <c r="AM172" s="275">
        <v>3082195000</v>
      </c>
      <c r="AN172" s="275">
        <v>3272298000</v>
      </c>
      <c r="AO172" s="52">
        <v>3077324160</v>
      </c>
      <c r="AP172" s="43">
        <v>3267126700</v>
      </c>
      <c r="AQ172" s="63">
        <f t="shared" si="185"/>
        <v>2769591744</v>
      </c>
      <c r="AR172" s="63">
        <f t="shared" si="191"/>
        <v>46159862.400000006</v>
      </c>
      <c r="AS172" s="351">
        <f t="shared" si="192"/>
        <v>57791156.25</v>
      </c>
      <c r="AT172" s="141">
        <f t="shared" si="186"/>
        <v>32671267</v>
      </c>
      <c r="AU172" s="5">
        <f t="shared" si="187"/>
        <v>46159862.400000006</v>
      </c>
      <c r="AV172" s="5">
        <f t="shared" si="193"/>
        <v>72578400</v>
      </c>
      <c r="AX172" s="2"/>
      <c r="AY172" s="2"/>
      <c r="BT172" s="56">
        <f t="shared" si="188"/>
        <v>-680911.8515000008</v>
      </c>
      <c r="BV172" s="126">
        <v>46</v>
      </c>
      <c r="BW172" s="131" t="s">
        <v>179</v>
      </c>
      <c r="BX172" s="122" t="str">
        <f>F293</f>
        <v>1BR-6</v>
      </c>
      <c r="BY172" s="123" t="str">
        <f>D293</f>
        <v>06</v>
      </c>
      <c r="BZ172" s="124">
        <f t="shared" ref="BZ172:CA175" si="200">G293</f>
        <v>78</v>
      </c>
      <c r="CA172" s="124">
        <f t="shared" si="200"/>
        <v>66</v>
      </c>
      <c r="CB172" s="125">
        <f>O293</f>
        <v>25706107.819499999</v>
      </c>
      <c r="CC172" s="125">
        <f t="shared" ref="CC172:CF175" si="201">AH293</f>
        <v>1559534000</v>
      </c>
      <c r="CD172" s="125">
        <f t="shared" si="201"/>
        <v>1757844000</v>
      </c>
      <c r="CE172" s="125">
        <f t="shared" si="201"/>
        <v>1866264000</v>
      </c>
      <c r="CF172" s="125">
        <f t="shared" si="201"/>
        <v>1981371000</v>
      </c>
      <c r="CG172" s="125">
        <f>AN293</f>
        <v>2103578000</v>
      </c>
      <c r="CH172" s="2">
        <v>4</v>
      </c>
      <c r="CT172" s="63">
        <f t="shared" si="189"/>
        <v>2940414030</v>
      </c>
      <c r="CU172" s="44">
        <f t="shared" si="194"/>
        <v>32671267</v>
      </c>
      <c r="CX172" s="56">
        <f t="shared" si="195"/>
        <v>2612822400</v>
      </c>
      <c r="CY172" s="44">
        <f t="shared" si="196"/>
        <v>43547040</v>
      </c>
      <c r="CZ172" s="49">
        <f t="shared" si="197"/>
        <v>72578400</v>
      </c>
    </row>
    <row r="173" spans="1:104">
      <c r="A173" s="3">
        <f t="shared" si="190"/>
        <v>134</v>
      </c>
      <c r="B173" s="263">
        <v>2</v>
      </c>
      <c r="C173" s="264" t="s">
        <v>169</v>
      </c>
      <c r="D173" s="265" t="s">
        <v>35</v>
      </c>
      <c r="E173" s="266"/>
      <c r="F173" s="41" t="s">
        <v>42</v>
      </c>
      <c r="G173" s="267">
        <f t="shared" si="165"/>
        <v>78</v>
      </c>
      <c r="H173" s="267">
        <f t="shared" si="166"/>
        <v>66</v>
      </c>
      <c r="I173" s="268">
        <f t="shared" si="167"/>
        <v>26966806</v>
      </c>
      <c r="J173" s="268">
        <f t="shared" si="168"/>
        <v>2</v>
      </c>
      <c r="K173" s="269">
        <f t="shared" si="169"/>
        <v>0.93</v>
      </c>
      <c r="L173" s="270">
        <f t="shared" si="199"/>
        <v>1.02</v>
      </c>
      <c r="M173" s="271">
        <f t="shared" si="170"/>
        <v>21376392.145576868</v>
      </c>
      <c r="N173" s="271">
        <f t="shared" si="171"/>
        <v>24094609.386887025</v>
      </c>
      <c r="O173" s="271">
        <f t="shared" si="172"/>
        <v>25580712.171600003</v>
      </c>
      <c r="P173" s="271">
        <f t="shared" si="173"/>
        <v>27158474.52427981</v>
      </c>
      <c r="Q173" s="272">
        <f t="shared" si="174"/>
        <v>25580712.171600003</v>
      </c>
      <c r="R173" s="271">
        <f t="shared" si="174"/>
        <v>27158474.52427981</v>
      </c>
      <c r="S173" s="271">
        <f t="shared" si="175"/>
        <v>28833549.806515098</v>
      </c>
      <c r="T173" s="271"/>
      <c r="U173" s="271">
        <f t="shared" si="176"/>
        <v>1410841881.6080732</v>
      </c>
      <c r="V173" s="271">
        <f t="shared" si="177"/>
        <v>1590244219.5345438</v>
      </c>
      <c r="W173" s="271">
        <f t="shared" si="178"/>
        <v>1688327003.3256001</v>
      </c>
      <c r="X173" s="272">
        <f t="shared" si="179"/>
        <v>1792459318.6024675</v>
      </c>
      <c r="Y173" s="272">
        <f t="shared" si="180"/>
        <v>1688327003.3256001</v>
      </c>
      <c r="Z173" s="271">
        <f t="shared" si="181"/>
        <v>1792459318.6024675</v>
      </c>
      <c r="AA173" s="271">
        <f t="shared" si="182"/>
        <v>1903014287.2299964</v>
      </c>
      <c r="AB173" s="271"/>
      <c r="AC173" s="33" t="str">
        <f t="shared" si="183"/>
        <v>BERTAHAP</v>
      </c>
      <c r="AD173" s="273">
        <f t="shared" si="184"/>
        <v>0</v>
      </c>
      <c r="AE173" s="274">
        <v>2</v>
      </c>
      <c r="AF173" s="275"/>
      <c r="AG173" s="271" t="e">
        <f>IF(AF173&gt;#REF!,"LB","KR")</f>
        <v>#REF!</v>
      </c>
      <c r="AH173" s="275">
        <v>1551927000</v>
      </c>
      <c r="AI173" s="275">
        <v>1749269000</v>
      </c>
      <c r="AJ173" s="275">
        <v>1857160000</v>
      </c>
      <c r="AK173" s="276">
        <v>1971706000</v>
      </c>
      <c r="AL173" s="276">
        <v>1857160000</v>
      </c>
      <c r="AM173" s="275">
        <v>1971706000</v>
      </c>
      <c r="AN173" s="275">
        <v>2093316000</v>
      </c>
      <c r="AO173" s="52">
        <v>1968589600</v>
      </c>
      <c r="AP173" s="43">
        <v>2090008360</v>
      </c>
      <c r="AQ173" s="63">
        <f t="shared" si="185"/>
        <v>1771730640</v>
      </c>
      <c r="AR173" s="63">
        <f t="shared" si="191"/>
        <v>29528844</v>
      </c>
      <c r="AS173" s="351">
        <f t="shared" si="192"/>
        <v>36969487.5</v>
      </c>
      <c r="AT173" s="141">
        <f t="shared" si="186"/>
        <v>20900083.600000001</v>
      </c>
      <c r="AU173" s="5">
        <f t="shared" si="187"/>
        <v>29528844</v>
      </c>
      <c r="AV173" s="5">
        <f t="shared" si="193"/>
        <v>46429000</v>
      </c>
      <c r="AX173" s="2"/>
      <c r="AY173" s="2"/>
      <c r="BT173" s="56">
        <f t="shared" si="188"/>
        <v>-1231034.6938999966</v>
      </c>
      <c r="BV173" s="126"/>
      <c r="BW173" s="131"/>
      <c r="BX173" s="122" t="str">
        <f>F294</f>
        <v>1BR-10</v>
      </c>
      <c r="BY173" s="123">
        <f>D294</f>
        <v>10</v>
      </c>
      <c r="BZ173" s="124">
        <f t="shared" si="200"/>
        <v>74</v>
      </c>
      <c r="CA173" s="124">
        <f t="shared" si="200"/>
        <v>63</v>
      </c>
      <c r="CB173" s="125">
        <f>O294</f>
        <v>25706107.819499999</v>
      </c>
      <c r="CC173" s="125">
        <f t="shared" si="201"/>
        <v>1488646000</v>
      </c>
      <c r="CD173" s="125">
        <f t="shared" si="201"/>
        <v>1677942000</v>
      </c>
      <c r="CE173" s="125">
        <f t="shared" si="201"/>
        <v>1781434000</v>
      </c>
      <c r="CF173" s="125">
        <f t="shared" si="201"/>
        <v>1891309000</v>
      </c>
      <c r="CG173" s="125">
        <f>AN294</f>
        <v>2007960000</v>
      </c>
      <c r="CT173" s="63">
        <f t="shared" si="189"/>
        <v>1881007524</v>
      </c>
      <c r="CU173" s="44">
        <f t="shared" si="194"/>
        <v>20900083.600000001</v>
      </c>
      <c r="CX173" s="56">
        <f t="shared" si="195"/>
        <v>1671444000</v>
      </c>
      <c r="CY173" s="44">
        <f t="shared" si="196"/>
        <v>27857400</v>
      </c>
      <c r="CZ173" s="49">
        <f t="shared" si="197"/>
        <v>46429000</v>
      </c>
    </row>
    <row r="174" spans="1:104">
      <c r="A174" s="3">
        <f t="shared" si="190"/>
        <v>135</v>
      </c>
      <c r="B174" s="263">
        <v>3</v>
      </c>
      <c r="C174" s="264" t="s">
        <v>169</v>
      </c>
      <c r="D174" s="265" t="s">
        <v>41</v>
      </c>
      <c r="E174" s="266"/>
      <c r="F174" s="41" t="s">
        <v>45</v>
      </c>
      <c r="G174" s="267">
        <f t="shared" si="165"/>
        <v>60</v>
      </c>
      <c r="H174" s="267">
        <f t="shared" si="166"/>
        <v>52</v>
      </c>
      <c r="I174" s="268">
        <f t="shared" si="167"/>
        <v>26966806</v>
      </c>
      <c r="J174" s="268">
        <f t="shared" si="168"/>
        <v>2</v>
      </c>
      <c r="K174" s="269">
        <f t="shared" si="169"/>
        <v>0.93</v>
      </c>
      <c r="L174" s="270">
        <f t="shared" si="199"/>
        <v>1.02</v>
      </c>
      <c r="M174" s="271">
        <f t="shared" si="170"/>
        <v>21376392.145576868</v>
      </c>
      <c r="N174" s="271">
        <f t="shared" si="171"/>
        <v>24094609.386887025</v>
      </c>
      <c r="O174" s="271">
        <f t="shared" si="172"/>
        <v>25580712.171600003</v>
      </c>
      <c r="P174" s="271">
        <f t="shared" si="173"/>
        <v>27158474.52427981</v>
      </c>
      <c r="Q174" s="272">
        <f t="shared" si="174"/>
        <v>25580712.171600003</v>
      </c>
      <c r="R174" s="271">
        <f t="shared" si="174"/>
        <v>27158474.52427981</v>
      </c>
      <c r="S174" s="271">
        <f t="shared" si="175"/>
        <v>28833549.806515098</v>
      </c>
      <c r="T174" s="271"/>
      <c r="U174" s="271">
        <f t="shared" si="176"/>
        <v>1111572391.5699971</v>
      </c>
      <c r="V174" s="271">
        <f t="shared" si="177"/>
        <v>1252919688.1181252</v>
      </c>
      <c r="W174" s="271">
        <f t="shared" si="178"/>
        <v>1330197032.9232001</v>
      </c>
      <c r="X174" s="272">
        <f t="shared" si="179"/>
        <v>1412240675.2625501</v>
      </c>
      <c r="Y174" s="272">
        <f t="shared" si="180"/>
        <v>1330197032.9232001</v>
      </c>
      <c r="Z174" s="271">
        <f t="shared" si="181"/>
        <v>1412240675.2625501</v>
      </c>
      <c r="AA174" s="271">
        <f t="shared" si="182"/>
        <v>1499344589.9387851</v>
      </c>
      <c r="AB174" s="271"/>
      <c r="AC174" s="33" t="str">
        <f t="shared" si="183"/>
        <v>BERTAHAP</v>
      </c>
      <c r="AD174" s="273">
        <f t="shared" si="184"/>
        <v>0</v>
      </c>
      <c r="AE174" s="274">
        <v>2</v>
      </c>
      <c r="AF174" s="275"/>
      <c r="AG174" s="271" t="e">
        <f>IF(AF174&gt;#REF!,"LB","KR")</f>
        <v>#REF!</v>
      </c>
      <c r="AH174" s="275">
        <v>1222730000</v>
      </c>
      <c r="AI174" s="275">
        <v>1378212000</v>
      </c>
      <c r="AJ174" s="275">
        <v>1463217000</v>
      </c>
      <c r="AK174" s="276">
        <v>1553465000</v>
      </c>
      <c r="AL174" s="276">
        <v>1463217000</v>
      </c>
      <c r="AM174" s="275">
        <v>1553465000</v>
      </c>
      <c r="AN174" s="275">
        <v>1649280000</v>
      </c>
      <c r="AO174" s="52">
        <v>1551010020</v>
      </c>
      <c r="AP174" s="43">
        <v>1646672900</v>
      </c>
      <c r="AQ174" s="63">
        <f t="shared" si="185"/>
        <v>1395909018</v>
      </c>
      <c r="AR174" s="63">
        <f t="shared" si="191"/>
        <v>23265150.300000001</v>
      </c>
      <c r="AS174" s="351">
        <f t="shared" si="192"/>
        <v>29127468.75</v>
      </c>
      <c r="AT174" s="141">
        <f t="shared" si="186"/>
        <v>16466729</v>
      </c>
      <c r="AU174" s="5">
        <f t="shared" si="187"/>
        <v>23265150.300000001</v>
      </c>
      <c r="AV174" s="5">
        <f t="shared" si="193"/>
        <v>36580425</v>
      </c>
      <c r="AX174" s="2"/>
      <c r="AY174" s="2"/>
      <c r="BT174" s="56">
        <f t="shared" si="188"/>
        <v>-1231034.6938999966</v>
      </c>
      <c r="BV174" s="126"/>
      <c r="BW174" s="131"/>
      <c r="BX174" s="122" t="str">
        <f>F295</f>
        <v>1BR-12</v>
      </c>
      <c r="BY174" s="123">
        <f>D295</f>
        <v>12</v>
      </c>
      <c r="BZ174" s="124">
        <f t="shared" si="200"/>
        <v>67</v>
      </c>
      <c r="CA174" s="124">
        <f t="shared" si="200"/>
        <v>57</v>
      </c>
      <c r="CB174" s="125">
        <f>O295</f>
        <v>25706107.819499999</v>
      </c>
      <c r="CC174" s="125">
        <f t="shared" si="201"/>
        <v>1346870000</v>
      </c>
      <c r="CD174" s="125">
        <f t="shared" si="201"/>
        <v>1518138000</v>
      </c>
      <c r="CE174" s="125">
        <f t="shared" si="201"/>
        <v>1611773000</v>
      </c>
      <c r="CF174" s="125">
        <f t="shared" si="201"/>
        <v>1711184000</v>
      </c>
      <c r="CG174" s="125">
        <f>AN295</f>
        <v>1816726000</v>
      </c>
      <c r="CT174" s="63">
        <f t="shared" si="189"/>
        <v>1482005610</v>
      </c>
      <c r="CU174" s="44">
        <f t="shared" si="194"/>
        <v>16466729</v>
      </c>
      <c r="CX174" s="56">
        <f t="shared" si="195"/>
        <v>1316895300</v>
      </c>
      <c r="CY174" s="44">
        <f t="shared" si="196"/>
        <v>21948255</v>
      </c>
      <c r="CZ174" s="49">
        <f t="shared" si="197"/>
        <v>36580425</v>
      </c>
    </row>
    <row r="175" spans="1:104">
      <c r="A175" s="3">
        <f t="shared" si="190"/>
        <v>136</v>
      </c>
      <c r="B175" s="263">
        <v>4</v>
      </c>
      <c r="C175" s="264" t="s">
        <v>169</v>
      </c>
      <c r="D175" s="265">
        <v>10</v>
      </c>
      <c r="E175" s="266"/>
      <c r="F175" s="41" t="s">
        <v>48</v>
      </c>
      <c r="G175" s="267">
        <f t="shared" si="165"/>
        <v>74</v>
      </c>
      <c r="H175" s="267">
        <f t="shared" si="166"/>
        <v>63</v>
      </c>
      <c r="I175" s="268">
        <f t="shared" si="167"/>
        <v>26966806</v>
      </c>
      <c r="J175" s="268">
        <f t="shared" si="168"/>
        <v>2</v>
      </c>
      <c r="K175" s="269">
        <f t="shared" si="169"/>
        <v>0.93</v>
      </c>
      <c r="L175" s="270">
        <f t="shared" si="199"/>
        <v>1.02</v>
      </c>
      <c r="M175" s="271">
        <f t="shared" si="170"/>
        <v>21376392.145576868</v>
      </c>
      <c r="N175" s="271">
        <f t="shared" si="171"/>
        <v>24094609.386887025</v>
      </c>
      <c r="O175" s="271">
        <f t="shared" si="172"/>
        <v>25580712.171600003</v>
      </c>
      <c r="P175" s="271">
        <f t="shared" si="173"/>
        <v>27158474.52427981</v>
      </c>
      <c r="Q175" s="272">
        <f t="shared" si="174"/>
        <v>25580712.171600003</v>
      </c>
      <c r="R175" s="271">
        <f t="shared" si="174"/>
        <v>27158474.52427981</v>
      </c>
      <c r="S175" s="271">
        <f t="shared" si="175"/>
        <v>28833549.806515098</v>
      </c>
      <c r="T175" s="271"/>
      <c r="U175" s="271">
        <f t="shared" si="176"/>
        <v>1346712705.1713426</v>
      </c>
      <c r="V175" s="271">
        <f t="shared" si="177"/>
        <v>1517960391.3738825</v>
      </c>
      <c r="W175" s="271">
        <f t="shared" si="178"/>
        <v>1611584866.8108001</v>
      </c>
      <c r="X175" s="272">
        <f t="shared" si="179"/>
        <v>1710983895.029628</v>
      </c>
      <c r="Y175" s="272">
        <f t="shared" si="180"/>
        <v>1611584866.8108001</v>
      </c>
      <c r="Z175" s="271">
        <f t="shared" si="181"/>
        <v>1710983895.029628</v>
      </c>
      <c r="AA175" s="271">
        <f t="shared" si="182"/>
        <v>1816513637.810451</v>
      </c>
      <c r="AB175" s="271"/>
      <c r="AC175" s="33" t="str">
        <f t="shared" si="183"/>
        <v>BERTAHAP</v>
      </c>
      <c r="AD175" s="273">
        <f t="shared" si="184"/>
        <v>0</v>
      </c>
      <c r="AE175" s="274">
        <v>2</v>
      </c>
      <c r="AF175" s="275"/>
      <c r="AG175" s="271" t="e">
        <f>IF(AF175&gt;#REF!,"LB","KR")</f>
        <v>#REF!</v>
      </c>
      <c r="AH175" s="275">
        <v>1481384000</v>
      </c>
      <c r="AI175" s="275">
        <v>1669757000</v>
      </c>
      <c r="AJ175" s="275">
        <v>1772744000</v>
      </c>
      <c r="AK175" s="276">
        <v>1882083000</v>
      </c>
      <c r="AL175" s="276">
        <v>1772744000</v>
      </c>
      <c r="AM175" s="275">
        <v>1882083000</v>
      </c>
      <c r="AN175" s="275">
        <v>1998166000</v>
      </c>
      <c r="AO175" s="52">
        <v>1879108640</v>
      </c>
      <c r="AP175" s="43">
        <v>1995007980</v>
      </c>
      <c r="AQ175" s="63">
        <f t="shared" si="185"/>
        <v>1691197776</v>
      </c>
      <c r="AR175" s="63">
        <f t="shared" si="191"/>
        <v>28186629.600000005</v>
      </c>
      <c r="AS175" s="351">
        <f t="shared" si="192"/>
        <v>35289056.25</v>
      </c>
      <c r="AT175" s="141">
        <f t="shared" si="186"/>
        <v>19950079.800000001</v>
      </c>
      <c r="AU175" s="5">
        <f t="shared" si="187"/>
        <v>28186629.600000005</v>
      </c>
      <c r="AV175" s="5">
        <f t="shared" si="193"/>
        <v>44318600</v>
      </c>
      <c r="AX175" s="2"/>
      <c r="AY175" s="2"/>
      <c r="BT175" s="56">
        <f t="shared" si="188"/>
        <v>-1231034.6938999966</v>
      </c>
      <c r="BV175" s="126"/>
      <c r="BW175" s="122"/>
      <c r="BX175" s="122" t="str">
        <f>F296</f>
        <v>2BR-18</v>
      </c>
      <c r="BY175" s="123">
        <f>D296</f>
        <v>18</v>
      </c>
      <c r="BZ175" s="124">
        <f t="shared" si="200"/>
        <v>97</v>
      </c>
      <c r="CA175" s="124">
        <f t="shared" si="200"/>
        <v>85</v>
      </c>
      <c r="CB175" s="125">
        <f>O296</f>
        <v>25706107.819499999</v>
      </c>
      <c r="CC175" s="125">
        <f t="shared" si="201"/>
        <v>2008491000</v>
      </c>
      <c r="CD175" s="125">
        <f t="shared" si="201"/>
        <v>2263890000</v>
      </c>
      <c r="CE175" s="125">
        <f t="shared" si="201"/>
        <v>2403522000</v>
      </c>
      <c r="CF175" s="125">
        <f t="shared" si="201"/>
        <v>2551766000</v>
      </c>
      <c r="CG175" s="125">
        <f>AN296</f>
        <v>2709153000</v>
      </c>
      <c r="CT175" s="63">
        <f t="shared" si="189"/>
        <v>1795507182</v>
      </c>
      <c r="CU175" s="44">
        <f t="shared" si="194"/>
        <v>19950079.800000001</v>
      </c>
      <c r="CX175" s="56">
        <f t="shared" si="195"/>
        <v>1595469600</v>
      </c>
      <c r="CY175" s="44">
        <f t="shared" si="196"/>
        <v>26591160</v>
      </c>
      <c r="CZ175" s="49">
        <f t="shared" si="197"/>
        <v>44318600</v>
      </c>
    </row>
    <row r="176" spans="1:104">
      <c r="A176" s="3">
        <f t="shared" si="190"/>
        <v>137</v>
      </c>
      <c r="B176" s="263">
        <v>5</v>
      </c>
      <c r="C176" s="264" t="s">
        <v>169</v>
      </c>
      <c r="D176" s="299">
        <v>12</v>
      </c>
      <c r="E176" s="266"/>
      <c r="F176" s="41" t="s">
        <v>50</v>
      </c>
      <c r="G176" s="267">
        <f t="shared" si="165"/>
        <v>67</v>
      </c>
      <c r="H176" s="267">
        <f t="shared" si="166"/>
        <v>57</v>
      </c>
      <c r="I176" s="268">
        <f t="shared" si="167"/>
        <v>26966806</v>
      </c>
      <c r="J176" s="268">
        <f t="shared" si="168"/>
        <v>2</v>
      </c>
      <c r="K176" s="269">
        <f t="shared" si="169"/>
        <v>0.93</v>
      </c>
      <c r="L176" s="270">
        <f t="shared" si="199"/>
        <v>1.02</v>
      </c>
      <c r="M176" s="271">
        <f t="shared" si="170"/>
        <v>21376392.145576868</v>
      </c>
      <c r="N176" s="271">
        <f t="shared" si="171"/>
        <v>24094609.386887025</v>
      </c>
      <c r="O176" s="271">
        <f t="shared" si="172"/>
        <v>25580712.171600003</v>
      </c>
      <c r="P176" s="271">
        <f t="shared" si="173"/>
        <v>27158474.52427981</v>
      </c>
      <c r="Q176" s="272">
        <f t="shared" si="174"/>
        <v>25580712.171600003</v>
      </c>
      <c r="R176" s="271">
        <f t="shared" si="174"/>
        <v>27158474.52427981</v>
      </c>
      <c r="S176" s="271">
        <f t="shared" si="175"/>
        <v>28833549.806515098</v>
      </c>
      <c r="T176" s="271"/>
      <c r="U176" s="271">
        <f t="shared" si="176"/>
        <v>1218454352.2978816</v>
      </c>
      <c r="V176" s="271">
        <f t="shared" si="177"/>
        <v>1373392735.0525603</v>
      </c>
      <c r="W176" s="271">
        <f t="shared" si="178"/>
        <v>1458100593.7812002</v>
      </c>
      <c r="X176" s="272">
        <f t="shared" si="179"/>
        <v>1548033047.8839493</v>
      </c>
      <c r="Y176" s="272">
        <f t="shared" si="180"/>
        <v>1458100593.7812002</v>
      </c>
      <c r="Z176" s="271">
        <f t="shared" si="181"/>
        <v>1548033047.8839493</v>
      </c>
      <c r="AA176" s="271">
        <f t="shared" si="182"/>
        <v>1643512338.9713607</v>
      </c>
      <c r="AB176" s="271"/>
      <c r="AC176" s="33" t="str">
        <f t="shared" si="183"/>
        <v>BERTAHAP</v>
      </c>
      <c r="AD176" s="273">
        <f t="shared" si="184"/>
        <v>0</v>
      </c>
      <c r="AE176" s="274">
        <v>2</v>
      </c>
      <c r="AF176" s="275"/>
      <c r="AG176" s="271" t="e">
        <f>IF(AF176&gt;#REF!,"LB","KR")</f>
        <v>#REF!</v>
      </c>
      <c r="AH176" s="275">
        <v>1340300000</v>
      </c>
      <c r="AI176" s="275">
        <v>1510733000</v>
      </c>
      <c r="AJ176" s="275">
        <v>1603911000</v>
      </c>
      <c r="AK176" s="276">
        <v>1702837000</v>
      </c>
      <c r="AL176" s="276">
        <v>1603911000</v>
      </c>
      <c r="AM176" s="275">
        <v>1702837000</v>
      </c>
      <c r="AN176" s="275">
        <v>1807864000</v>
      </c>
      <c r="AO176" s="52">
        <v>1700145660</v>
      </c>
      <c r="AP176" s="43">
        <v>1805007220</v>
      </c>
      <c r="AQ176" s="63">
        <f t="shared" si="185"/>
        <v>1530131094</v>
      </c>
      <c r="AR176" s="63">
        <f t="shared" si="191"/>
        <v>25502184.900000002</v>
      </c>
      <c r="AS176" s="351">
        <f t="shared" si="192"/>
        <v>31928193.75</v>
      </c>
      <c r="AT176" s="141">
        <f t="shared" si="186"/>
        <v>18050072.200000003</v>
      </c>
      <c r="AU176" s="5">
        <f t="shared" si="187"/>
        <v>25502184.900000002</v>
      </c>
      <c r="AV176" s="5">
        <f t="shared" si="193"/>
        <v>40097775</v>
      </c>
      <c r="AX176" s="2"/>
      <c r="AY176" s="2"/>
      <c r="BT176" s="56">
        <f t="shared" si="188"/>
        <v>-1231034.6938999966</v>
      </c>
      <c r="BV176" s="126">
        <v>47</v>
      </c>
      <c r="BW176" s="122" t="s">
        <v>175</v>
      </c>
      <c r="BX176" s="122" t="str">
        <f>F255</f>
        <v>2BR-22</v>
      </c>
      <c r="BY176" s="123">
        <f>D255</f>
        <v>22</v>
      </c>
      <c r="BZ176" s="124">
        <f>G255</f>
        <v>81</v>
      </c>
      <c r="CA176" s="124">
        <f>H255</f>
        <v>70</v>
      </c>
      <c r="CB176" s="125">
        <f>O255</f>
        <v>26550168.847299997</v>
      </c>
      <c r="CC176" s="125">
        <f>AH255</f>
        <v>1708362000</v>
      </c>
      <c r="CD176" s="125">
        <f>AI255</f>
        <v>1925597000</v>
      </c>
      <c r="CE176" s="125">
        <f>AJ255</f>
        <v>2044364000</v>
      </c>
      <c r="CF176" s="125">
        <f>AK255</f>
        <v>2170455000</v>
      </c>
      <c r="CG176" s="125">
        <f>AN255</f>
        <v>2304324000</v>
      </c>
      <c r="CH176" s="2">
        <v>5</v>
      </c>
      <c r="CT176" s="63">
        <f t="shared" si="189"/>
        <v>1624506498</v>
      </c>
      <c r="CU176" s="44">
        <f t="shared" si="194"/>
        <v>18050072.200000003</v>
      </c>
      <c r="CX176" s="56">
        <f t="shared" si="195"/>
        <v>1443519900</v>
      </c>
      <c r="CY176" s="44">
        <f t="shared" si="196"/>
        <v>24058665</v>
      </c>
      <c r="CZ176" s="49">
        <f t="shared" si="197"/>
        <v>40097775</v>
      </c>
    </row>
    <row r="177" spans="1:104">
      <c r="A177" s="3">
        <f t="shared" si="190"/>
        <v>138</v>
      </c>
      <c r="B177" s="263">
        <v>6</v>
      </c>
      <c r="C177" s="264" t="s">
        <v>169</v>
      </c>
      <c r="D177" s="265">
        <v>16</v>
      </c>
      <c r="E177" s="266"/>
      <c r="F177" s="41" t="s">
        <v>52</v>
      </c>
      <c r="G177" s="267">
        <f t="shared" si="165"/>
        <v>71</v>
      </c>
      <c r="H177" s="267">
        <f t="shared" si="166"/>
        <v>63</v>
      </c>
      <c r="I177" s="268">
        <f t="shared" si="167"/>
        <v>26966806</v>
      </c>
      <c r="J177" s="268">
        <f t="shared" si="168"/>
        <v>2</v>
      </c>
      <c r="K177" s="269">
        <f t="shared" si="169"/>
        <v>0.93</v>
      </c>
      <c r="L177" s="270">
        <f t="shared" si="199"/>
        <v>1.02</v>
      </c>
      <c r="M177" s="271">
        <f t="shared" si="170"/>
        <v>21376392.145576868</v>
      </c>
      <c r="N177" s="271">
        <f t="shared" si="171"/>
        <v>24094609.386887025</v>
      </c>
      <c r="O177" s="271">
        <f t="shared" si="172"/>
        <v>25580712.171600003</v>
      </c>
      <c r="P177" s="271">
        <f t="shared" si="173"/>
        <v>27158474.52427981</v>
      </c>
      <c r="Q177" s="272">
        <f t="shared" si="174"/>
        <v>25580712.171600003</v>
      </c>
      <c r="R177" s="271">
        <f t="shared" si="174"/>
        <v>27158474.52427981</v>
      </c>
      <c r="S177" s="271">
        <f t="shared" si="175"/>
        <v>28833549.806515098</v>
      </c>
      <c r="T177" s="271"/>
      <c r="U177" s="271">
        <f t="shared" si="176"/>
        <v>1346712705.1713426</v>
      </c>
      <c r="V177" s="271">
        <f t="shared" si="177"/>
        <v>1517960391.3738825</v>
      </c>
      <c r="W177" s="271">
        <f t="shared" si="178"/>
        <v>1611584866.8108001</v>
      </c>
      <c r="X177" s="272">
        <f t="shared" si="179"/>
        <v>1710983895.029628</v>
      </c>
      <c r="Y177" s="272">
        <f t="shared" si="180"/>
        <v>1611584866.8108001</v>
      </c>
      <c r="Z177" s="271">
        <f t="shared" si="181"/>
        <v>1710983895.029628</v>
      </c>
      <c r="AA177" s="271">
        <f t="shared" si="182"/>
        <v>1816513637.810451</v>
      </c>
      <c r="AB177" s="271"/>
      <c r="AC177" s="33" t="str">
        <f t="shared" si="183"/>
        <v>BERTAHAP</v>
      </c>
      <c r="AD177" s="273">
        <f t="shared" si="184"/>
        <v>0</v>
      </c>
      <c r="AE177" s="274">
        <v>2</v>
      </c>
      <c r="AF177" s="275"/>
      <c r="AG177" s="271" t="e">
        <f>IF(AF177&gt;#REF!,"LB","KR")</f>
        <v>#REF!</v>
      </c>
      <c r="AH177" s="275">
        <v>1481384000</v>
      </c>
      <c r="AI177" s="275">
        <v>1669757000</v>
      </c>
      <c r="AJ177" s="275">
        <v>1772744000</v>
      </c>
      <c r="AK177" s="276">
        <v>1882083000</v>
      </c>
      <c r="AL177" s="276">
        <v>1772744000</v>
      </c>
      <c r="AM177" s="275">
        <v>1882083000</v>
      </c>
      <c r="AN177" s="275">
        <v>1998166000</v>
      </c>
      <c r="AO177" s="52">
        <v>1879108640</v>
      </c>
      <c r="AP177" s="43">
        <v>1995007980</v>
      </c>
      <c r="AQ177" s="63">
        <f t="shared" si="185"/>
        <v>1691197776</v>
      </c>
      <c r="AR177" s="63">
        <f t="shared" si="191"/>
        <v>28186629.600000005</v>
      </c>
      <c r="AS177" s="351">
        <f t="shared" si="192"/>
        <v>35289056.25</v>
      </c>
      <c r="AT177" s="141">
        <f t="shared" si="186"/>
        <v>19950079.800000001</v>
      </c>
      <c r="AU177" s="5">
        <f t="shared" si="187"/>
        <v>28186629.600000005</v>
      </c>
      <c r="AV177" s="5">
        <f t="shared" si="193"/>
        <v>44318600</v>
      </c>
      <c r="AX177" s="2"/>
      <c r="AY177" s="2"/>
      <c r="BT177" s="56">
        <f t="shared" si="188"/>
        <v>-1231034.6938999966</v>
      </c>
      <c r="BV177" s="126">
        <v>48</v>
      </c>
      <c r="BW177" s="131" t="s">
        <v>179</v>
      </c>
      <c r="BX177" s="122" t="str">
        <f>F292</f>
        <v>2BR-2</v>
      </c>
      <c r="BY177" s="123" t="str">
        <f>D292</f>
        <v>02</v>
      </c>
      <c r="BZ177" s="124">
        <f>G292</f>
        <v>113</v>
      </c>
      <c r="CA177" s="124">
        <f>H292</f>
        <v>101</v>
      </c>
      <c r="CB177" s="125">
        <f>O292</f>
        <v>26258927.342499997</v>
      </c>
      <c r="CC177" s="125">
        <f>AH292</f>
        <v>2437883000</v>
      </c>
      <c r="CD177" s="125">
        <f>AI292</f>
        <v>2747884000</v>
      </c>
      <c r="CE177" s="125">
        <f>AJ292</f>
        <v>2917367000</v>
      </c>
      <c r="CF177" s="125">
        <f>AK292</f>
        <v>3097304000</v>
      </c>
      <c r="CG177" s="125">
        <f>AN292</f>
        <v>3288339000</v>
      </c>
      <c r="CH177" s="2">
        <v>1</v>
      </c>
      <c r="CT177" s="63">
        <f t="shared" si="189"/>
        <v>1795507182</v>
      </c>
      <c r="CU177" s="44">
        <f t="shared" si="194"/>
        <v>19950079.800000001</v>
      </c>
      <c r="CX177" s="56">
        <f t="shared" si="195"/>
        <v>1595469600</v>
      </c>
      <c r="CY177" s="44">
        <f t="shared" si="196"/>
        <v>26591160</v>
      </c>
      <c r="CZ177" s="49">
        <f t="shared" si="197"/>
        <v>44318600</v>
      </c>
    </row>
    <row r="178" spans="1:104">
      <c r="A178" s="3">
        <f t="shared" si="190"/>
        <v>139</v>
      </c>
      <c r="B178" s="263">
        <v>7</v>
      </c>
      <c r="C178" s="264" t="s">
        <v>169</v>
      </c>
      <c r="D178" s="299">
        <v>18</v>
      </c>
      <c r="E178" s="266"/>
      <c r="F178" s="41" t="s">
        <v>54</v>
      </c>
      <c r="G178" s="267">
        <f t="shared" si="165"/>
        <v>97</v>
      </c>
      <c r="H178" s="267">
        <f t="shared" si="166"/>
        <v>85</v>
      </c>
      <c r="I178" s="268">
        <f t="shared" si="167"/>
        <v>26966806</v>
      </c>
      <c r="J178" s="268">
        <f t="shared" si="168"/>
        <v>2</v>
      </c>
      <c r="K178" s="269">
        <f t="shared" si="169"/>
        <v>0.93</v>
      </c>
      <c r="L178" s="270">
        <f t="shared" si="199"/>
        <v>1.02</v>
      </c>
      <c r="M178" s="271">
        <f t="shared" si="170"/>
        <v>21376392.145576868</v>
      </c>
      <c r="N178" s="271">
        <f t="shared" si="171"/>
        <v>24094609.386887025</v>
      </c>
      <c r="O178" s="271">
        <f t="shared" si="172"/>
        <v>25580712.171600003</v>
      </c>
      <c r="P178" s="271">
        <f t="shared" si="173"/>
        <v>27158474.52427981</v>
      </c>
      <c r="Q178" s="272">
        <f t="shared" si="174"/>
        <v>25580712.171600003</v>
      </c>
      <c r="R178" s="271">
        <f t="shared" si="174"/>
        <v>27158474.52427981</v>
      </c>
      <c r="S178" s="271">
        <f t="shared" si="175"/>
        <v>28833549.806515098</v>
      </c>
      <c r="T178" s="271"/>
      <c r="U178" s="271">
        <f t="shared" si="176"/>
        <v>1816993332.3740337</v>
      </c>
      <c r="V178" s="271">
        <f t="shared" si="177"/>
        <v>2048041797.8853972</v>
      </c>
      <c r="W178" s="271">
        <f t="shared" si="178"/>
        <v>2174360534.5860004</v>
      </c>
      <c r="X178" s="272">
        <f t="shared" si="179"/>
        <v>2308470334.5637841</v>
      </c>
      <c r="Y178" s="272">
        <f t="shared" si="180"/>
        <v>2174360534.5860004</v>
      </c>
      <c r="Z178" s="271">
        <f t="shared" si="181"/>
        <v>2308470334.5637841</v>
      </c>
      <c r="AA178" s="271">
        <f t="shared" si="182"/>
        <v>2450851733.5537834</v>
      </c>
      <c r="AB178" s="271"/>
      <c r="AC178" s="33" t="str">
        <f t="shared" si="183"/>
        <v>BERTAHAP</v>
      </c>
      <c r="AD178" s="273">
        <f t="shared" si="184"/>
        <v>0</v>
      </c>
      <c r="AE178" s="274">
        <v>2</v>
      </c>
      <c r="AF178" s="275"/>
      <c r="AG178" s="271" t="e">
        <f>IF(AF178&gt;#REF!,"LB","KR")</f>
        <v>#REF!</v>
      </c>
      <c r="AH178" s="275">
        <v>1998693000</v>
      </c>
      <c r="AI178" s="275">
        <v>2252846000</v>
      </c>
      <c r="AJ178" s="275">
        <v>2391797000</v>
      </c>
      <c r="AK178" s="276">
        <v>2539318000</v>
      </c>
      <c r="AL178" s="276">
        <v>2391797000</v>
      </c>
      <c r="AM178" s="275">
        <v>2539318000</v>
      </c>
      <c r="AN178" s="275">
        <v>2695937000</v>
      </c>
      <c r="AO178" s="52">
        <v>2535304820</v>
      </c>
      <c r="AP178" s="43">
        <v>2691677080</v>
      </c>
      <c r="AQ178" s="63">
        <f t="shared" si="185"/>
        <v>2281774338</v>
      </c>
      <c r="AR178" s="63">
        <f t="shared" si="191"/>
        <v>38029572.300000004</v>
      </c>
      <c r="AS178" s="351">
        <f t="shared" si="192"/>
        <v>47612212.5</v>
      </c>
      <c r="AT178" s="141">
        <f t="shared" si="186"/>
        <v>26916770.800000001</v>
      </c>
      <c r="AU178" s="5">
        <f t="shared" si="187"/>
        <v>38029572.300000004</v>
      </c>
      <c r="AV178" s="5">
        <f t="shared" si="193"/>
        <v>59794925</v>
      </c>
      <c r="AX178" s="2"/>
      <c r="AY178" s="2"/>
      <c r="BT178" s="56">
        <f t="shared" si="188"/>
        <v>-1231034.6938999966</v>
      </c>
      <c r="BV178" s="126">
        <v>49</v>
      </c>
      <c r="BW178" s="131" t="s">
        <v>179</v>
      </c>
      <c r="BX178" s="122" t="str">
        <f>F297</f>
        <v>1BR-20</v>
      </c>
      <c r="BY178" s="123">
        <f>D297</f>
        <v>20</v>
      </c>
      <c r="BZ178" s="124">
        <f>G297</f>
        <v>60</v>
      </c>
      <c r="CA178" s="124">
        <f>H297</f>
        <v>51</v>
      </c>
      <c r="CB178" s="125">
        <f>O297</f>
        <v>25706107.819499999</v>
      </c>
      <c r="CC178" s="125">
        <f t="shared" ref="CC178:CF179" si="202">AH297</f>
        <v>1205095000</v>
      </c>
      <c r="CD178" s="125">
        <f t="shared" si="202"/>
        <v>1358334000</v>
      </c>
      <c r="CE178" s="125">
        <f t="shared" si="202"/>
        <v>1442113000</v>
      </c>
      <c r="CF178" s="125">
        <f t="shared" si="202"/>
        <v>1531060000</v>
      </c>
      <c r="CG178" s="125">
        <f>AN297</f>
        <v>1625492000</v>
      </c>
      <c r="CH178" s="2">
        <v>1</v>
      </c>
      <c r="CT178" s="63">
        <f t="shared" si="189"/>
        <v>2422509372</v>
      </c>
      <c r="CU178" s="44">
        <f t="shared" si="194"/>
        <v>26916770.800000001</v>
      </c>
      <c r="CX178" s="56">
        <f t="shared" si="195"/>
        <v>2152617300</v>
      </c>
      <c r="CY178" s="44">
        <f t="shared" si="196"/>
        <v>35876955</v>
      </c>
      <c r="CZ178" s="49">
        <f t="shared" si="197"/>
        <v>59794925</v>
      </c>
    </row>
    <row r="179" spans="1:104">
      <c r="A179" s="3">
        <f t="shared" si="190"/>
        <v>140</v>
      </c>
      <c r="B179" s="263">
        <v>8</v>
      </c>
      <c r="C179" s="264" t="s">
        <v>169</v>
      </c>
      <c r="D179" s="299">
        <v>20</v>
      </c>
      <c r="E179" s="266"/>
      <c r="F179" s="41" t="s">
        <v>70</v>
      </c>
      <c r="G179" s="267">
        <f t="shared" si="165"/>
        <v>60</v>
      </c>
      <c r="H179" s="267">
        <f t="shared" si="166"/>
        <v>51</v>
      </c>
      <c r="I179" s="268">
        <f t="shared" si="167"/>
        <v>26966806</v>
      </c>
      <c r="J179" s="268">
        <f t="shared" si="168"/>
        <v>2</v>
      </c>
      <c r="K179" s="269">
        <f t="shared" si="169"/>
        <v>0.93</v>
      </c>
      <c r="L179" s="270">
        <f t="shared" si="199"/>
        <v>1.02</v>
      </c>
      <c r="M179" s="271">
        <f t="shared" si="170"/>
        <v>21376392.145576868</v>
      </c>
      <c r="N179" s="271">
        <f t="shared" si="171"/>
        <v>24094609.386887025</v>
      </c>
      <c r="O179" s="271">
        <f t="shared" si="172"/>
        <v>25580712.171600003</v>
      </c>
      <c r="P179" s="271">
        <f t="shared" si="173"/>
        <v>27158474.52427981</v>
      </c>
      <c r="Q179" s="272">
        <f t="shared" si="174"/>
        <v>25580712.171600003</v>
      </c>
      <c r="R179" s="271">
        <f t="shared" si="174"/>
        <v>27158474.52427981</v>
      </c>
      <c r="S179" s="271">
        <f t="shared" si="175"/>
        <v>28833549.806515098</v>
      </c>
      <c r="T179" s="271"/>
      <c r="U179" s="271">
        <f t="shared" si="176"/>
        <v>1090195999.4244204</v>
      </c>
      <c r="V179" s="271">
        <f t="shared" si="177"/>
        <v>1228825078.7312384</v>
      </c>
      <c r="W179" s="271">
        <f t="shared" si="178"/>
        <v>1304616320.7516</v>
      </c>
      <c r="X179" s="272">
        <f t="shared" si="179"/>
        <v>1385082200.7382703</v>
      </c>
      <c r="Y179" s="272">
        <f t="shared" si="180"/>
        <v>1304616320.7516</v>
      </c>
      <c r="Z179" s="271">
        <f t="shared" si="181"/>
        <v>1385082200.7382703</v>
      </c>
      <c r="AA179" s="271">
        <f t="shared" si="182"/>
        <v>1470511040.1322699</v>
      </c>
      <c r="AB179" s="271"/>
      <c r="AC179" s="33" t="str">
        <f t="shared" si="183"/>
        <v>BERTAHAP</v>
      </c>
      <c r="AD179" s="273">
        <f t="shared" si="184"/>
        <v>0</v>
      </c>
      <c r="AE179" s="274">
        <v>2</v>
      </c>
      <c r="AF179" s="275"/>
      <c r="AG179" s="271" t="e">
        <f>IF(AF179&gt;#REF!,"LB","KR")</f>
        <v>#REF!</v>
      </c>
      <c r="AH179" s="275">
        <v>1199216000</v>
      </c>
      <c r="AI179" s="275">
        <v>1351708000</v>
      </c>
      <c r="AJ179" s="275">
        <v>1435078000</v>
      </c>
      <c r="AK179" s="276">
        <v>1523591000</v>
      </c>
      <c r="AL179" s="276">
        <v>1435078000</v>
      </c>
      <c r="AM179" s="275">
        <v>1523591000</v>
      </c>
      <c r="AN179" s="275">
        <v>1617563000</v>
      </c>
      <c r="AO179" s="52">
        <v>1521182680</v>
      </c>
      <c r="AP179" s="43">
        <v>1615006460</v>
      </c>
      <c r="AQ179" s="63">
        <f t="shared" si="185"/>
        <v>1369064412</v>
      </c>
      <c r="AR179" s="63">
        <f t="shared" si="191"/>
        <v>22817740.200000003</v>
      </c>
      <c r="AS179" s="351">
        <f t="shared" si="192"/>
        <v>28567331.25</v>
      </c>
      <c r="AT179" s="141">
        <f t="shared" si="186"/>
        <v>16150064.600000001</v>
      </c>
      <c r="AU179" s="5">
        <f t="shared" si="187"/>
        <v>22817740.200000003</v>
      </c>
      <c r="AV179" s="5">
        <f t="shared" si="193"/>
        <v>35876950</v>
      </c>
      <c r="AX179" s="2"/>
      <c r="AY179" s="2"/>
      <c r="BT179" s="56">
        <f t="shared" si="188"/>
        <v>-1231034.6938999966</v>
      </c>
      <c r="BV179" s="126">
        <v>50</v>
      </c>
      <c r="BW179" s="131" t="s">
        <v>179</v>
      </c>
      <c r="BX179" s="122" t="str">
        <f>F298</f>
        <v>2BR-22</v>
      </c>
      <c r="BY179" s="123">
        <f>D298</f>
        <v>22</v>
      </c>
      <c r="BZ179" s="124">
        <f>G298</f>
        <v>81</v>
      </c>
      <c r="CA179" s="124">
        <f>H298</f>
        <v>70</v>
      </c>
      <c r="CB179" s="125">
        <f>O298</f>
        <v>26811746.865499999</v>
      </c>
      <c r="CC179" s="125">
        <f t="shared" si="202"/>
        <v>1725193000</v>
      </c>
      <c r="CD179" s="125">
        <f t="shared" si="202"/>
        <v>1944568000</v>
      </c>
      <c r="CE179" s="125">
        <f t="shared" si="202"/>
        <v>2064505000</v>
      </c>
      <c r="CF179" s="125">
        <f t="shared" si="202"/>
        <v>2191839000</v>
      </c>
      <c r="CG179" s="125">
        <f>AN298</f>
        <v>2327027000</v>
      </c>
      <c r="CH179" s="2">
        <v>1</v>
      </c>
      <c r="CT179" s="63">
        <f t="shared" si="189"/>
        <v>1453505814</v>
      </c>
      <c r="CU179" s="44">
        <f t="shared" si="194"/>
        <v>16150064.600000001</v>
      </c>
      <c r="CX179" s="56">
        <f t="shared" si="195"/>
        <v>1291570200</v>
      </c>
      <c r="CY179" s="44">
        <f t="shared" si="196"/>
        <v>21526170</v>
      </c>
      <c r="CZ179" s="49">
        <f t="shared" si="197"/>
        <v>35876950</v>
      </c>
    </row>
    <row r="180" spans="1:104">
      <c r="A180" s="3">
        <f t="shared" si="190"/>
        <v>141</v>
      </c>
      <c r="B180" s="263">
        <v>9</v>
      </c>
      <c r="C180" s="264" t="s">
        <v>169</v>
      </c>
      <c r="D180" s="299">
        <v>22</v>
      </c>
      <c r="E180" s="266"/>
      <c r="F180" s="41" t="s">
        <v>89</v>
      </c>
      <c r="G180" s="267">
        <f t="shared" si="165"/>
        <v>81</v>
      </c>
      <c r="H180" s="267">
        <f t="shared" si="166"/>
        <v>70</v>
      </c>
      <c r="I180" s="268">
        <f t="shared" si="167"/>
        <v>26966806</v>
      </c>
      <c r="J180" s="268">
        <f t="shared" si="168"/>
        <v>4</v>
      </c>
      <c r="K180" s="269">
        <f t="shared" si="169"/>
        <v>0.97</v>
      </c>
      <c r="L180" s="270">
        <f t="shared" si="199"/>
        <v>1.02</v>
      </c>
      <c r="M180" s="271">
        <f t="shared" si="170"/>
        <v>22295806.861515656</v>
      </c>
      <c r="N180" s="271">
        <f t="shared" si="171"/>
        <v>25130936.672344532</v>
      </c>
      <c r="O180" s="271">
        <f t="shared" si="172"/>
        <v>26680957.856400002</v>
      </c>
      <c r="P180" s="271">
        <f t="shared" si="173"/>
        <v>28326580.955431629</v>
      </c>
      <c r="Q180" s="272">
        <f t="shared" si="174"/>
        <v>26680957.856400002</v>
      </c>
      <c r="R180" s="271">
        <f t="shared" si="174"/>
        <v>28326580.955431629</v>
      </c>
      <c r="S180" s="271">
        <f t="shared" si="175"/>
        <v>30073702.48636521</v>
      </c>
      <c r="T180" s="271"/>
      <c r="U180" s="271">
        <f t="shared" si="176"/>
        <v>1560706480.3060958</v>
      </c>
      <c r="V180" s="271">
        <f t="shared" si="177"/>
        <v>1759165567.0641172</v>
      </c>
      <c r="W180" s="271">
        <f t="shared" si="178"/>
        <v>1867667049.9480002</v>
      </c>
      <c r="X180" s="272">
        <f t="shared" si="179"/>
        <v>1982860666.880214</v>
      </c>
      <c r="Y180" s="272">
        <f t="shared" si="180"/>
        <v>1867667049.9480002</v>
      </c>
      <c r="Z180" s="271">
        <f t="shared" si="181"/>
        <v>1982860666.880214</v>
      </c>
      <c r="AA180" s="271">
        <f t="shared" si="182"/>
        <v>2105159174.0455647</v>
      </c>
      <c r="AB180" s="271"/>
      <c r="AC180" s="33" t="str">
        <f t="shared" si="183"/>
        <v>BERTAHAP</v>
      </c>
      <c r="AD180" s="273">
        <f t="shared" si="184"/>
        <v>0</v>
      </c>
      <c r="AE180" s="274">
        <v>2</v>
      </c>
      <c r="AF180" s="275"/>
      <c r="AG180" s="271" t="e">
        <f>IF(AF180&gt;#REF!,"LB","KR")</f>
        <v>#REF!</v>
      </c>
      <c r="AH180" s="275">
        <v>1716778000</v>
      </c>
      <c r="AI180" s="275">
        <v>1935083000</v>
      </c>
      <c r="AJ180" s="275">
        <v>2054434000</v>
      </c>
      <c r="AK180" s="276">
        <v>2181147000</v>
      </c>
      <c r="AL180" s="276">
        <v>2054434000</v>
      </c>
      <c r="AM180" s="275">
        <v>2181147000</v>
      </c>
      <c r="AN180" s="275">
        <v>2315676000</v>
      </c>
      <c r="AO180" s="52">
        <v>2177700040</v>
      </c>
      <c r="AP180" s="43">
        <v>2312015820</v>
      </c>
      <c r="AQ180" s="63">
        <f t="shared" si="185"/>
        <v>1959930036</v>
      </c>
      <c r="AR180" s="63">
        <f t="shared" si="191"/>
        <v>32665500.600000005</v>
      </c>
      <c r="AS180" s="351">
        <f t="shared" si="192"/>
        <v>40896506.25</v>
      </c>
      <c r="AT180" s="141">
        <f t="shared" si="186"/>
        <v>23120158.200000003</v>
      </c>
      <c r="AU180" s="5">
        <f t="shared" si="187"/>
        <v>32665500.600000005</v>
      </c>
      <c r="AV180" s="5">
        <f t="shared" si="193"/>
        <v>51360850</v>
      </c>
      <c r="AX180" s="2"/>
      <c r="AY180" s="2"/>
      <c r="BT180" s="56">
        <f t="shared" si="188"/>
        <v>-130789.00909999758</v>
      </c>
      <c r="BV180" s="126"/>
      <c r="BW180" s="131"/>
      <c r="BX180" s="122"/>
      <c r="BY180" s="123"/>
      <c r="BZ180" s="124"/>
      <c r="CA180" s="124"/>
      <c r="CB180" s="125"/>
      <c r="CC180" s="125"/>
      <c r="CD180" s="125"/>
      <c r="CE180" s="125"/>
      <c r="CF180" s="125"/>
      <c r="CG180" s="125"/>
      <c r="CH180" s="2">
        <f>SUM(CH40:CH179)</f>
        <v>259</v>
      </c>
      <c r="CT180" s="63">
        <f t="shared" si="189"/>
        <v>2080814238</v>
      </c>
      <c r="CU180" s="44">
        <f t="shared" si="194"/>
        <v>23120158.200000003</v>
      </c>
      <c r="CX180" s="56">
        <f t="shared" si="195"/>
        <v>1848990600</v>
      </c>
      <c r="CY180" s="44">
        <f t="shared" si="196"/>
        <v>30816510</v>
      </c>
      <c r="CZ180" s="49">
        <f t="shared" si="197"/>
        <v>51360850</v>
      </c>
    </row>
    <row r="181" spans="1:104">
      <c r="A181" s="3">
        <f t="shared" si="190"/>
        <v>142</v>
      </c>
      <c r="B181" s="263">
        <v>1</v>
      </c>
      <c r="C181" s="264" t="s">
        <v>173</v>
      </c>
      <c r="D181" s="265" t="s">
        <v>35</v>
      </c>
      <c r="E181" s="266"/>
      <c r="F181" s="41" t="s">
        <v>42</v>
      </c>
      <c r="G181" s="267">
        <f t="shared" si="165"/>
        <v>78</v>
      </c>
      <c r="H181" s="267">
        <f t="shared" si="166"/>
        <v>66</v>
      </c>
      <c r="I181" s="268">
        <f t="shared" si="167"/>
        <v>26966806</v>
      </c>
      <c r="J181" s="268">
        <f t="shared" si="168"/>
        <v>2</v>
      </c>
      <c r="K181" s="269">
        <f t="shared" si="169"/>
        <v>0.93</v>
      </c>
      <c r="L181" s="319">
        <f t="shared" ref="L181:L188" si="203">SUMIF($AN$4:$AN$22,D181,$BK$4:$BK$22)</f>
        <v>1.03</v>
      </c>
      <c r="M181" s="271">
        <f t="shared" si="170"/>
        <v>21585964.617592327</v>
      </c>
      <c r="N181" s="271">
        <f t="shared" si="171"/>
        <v>24330831.047542781</v>
      </c>
      <c r="O181" s="271">
        <f t="shared" si="172"/>
        <v>25831503.467400003</v>
      </c>
      <c r="P181" s="271">
        <f t="shared" si="173"/>
        <v>27424734.078439418</v>
      </c>
      <c r="Q181" s="272">
        <f t="shared" si="174"/>
        <v>25831503.467400003</v>
      </c>
      <c r="R181" s="271">
        <f t="shared" si="174"/>
        <v>27424734.078439418</v>
      </c>
      <c r="S181" s="271">
        <f t="shared" si="175"/>
        <v>29116231.667363286</v>
      </c>
      <c r="T181" s="271"/>
      <c r="U181" s="271">
        <f t="shared" si="176"/>
        <v>1424673664.7610936</v>
      </c>
      <c r="V181" s="271">
        <f t="shared" si="177"/>
        <v>1605834849.1378236</v>
      </c>
      <c r="W181" s="271">
        <f t="shared" si="178"/>
        <v>1704879228.8484001</v>
      </c>
      <c r="X181" s="272">
        <f t="shared" si="179"/>
        <v>1810032449.1770017</v>
      </c>
      <c r="Y181" s="272">
        <f t="shared" si="180"/>
        <v>1704879228.8484001</v>
      </c>
      <c r="Z181" s="271">
        <f t="shared" si="181"/>
        <v>1810032449.1770017</v>
      </c>
      <c r="AA181" s="271">
        <f t="shared" si="182"/>
        <v>1921671290.0459769</v>
      </c>
      <c r="AB181" s="271"/>
      <c r="AC181" s="33" t="str">
        <f t="shared" si="183"/>
        <v>BERTAHAP</v>
      </c>
      <c r="AD181" s="273">
        <f t="shared" si="184"/>
        <v>0</v>
      </c>
      <c r="AE181" s="274">
        <v>2</v>
      </c>
      <c r="AF181" s="275"/>
      <c r="AG181" s="271" t="e">
        <f>IF(AF181&gt;#REF!,"LB","KR")</f>
        <v>#REF!</v>
      </c>
      <c r="AH181" s="275">
        <v>1567142000</v>
      </c>
      <c r="AI181" s="275">
        <v>1766419000</v>
      </c>
      <c r="AJ181" s="275">
        <v>1875368000</v>
      </c>
      <c r="AK181" s="276">
        <v>1991036000</v>
      </c>
      <c r="AL181" s="276">
        <v>1875368000</v>
      </c>
      <c r="AM181" s="275">
        <v>1991036000</v>
      </c>
      <c r="AN181" s="275">
        <v>2113839000</v>
      </c>
      <c r="AO181" s="52">
        <v>1987890080</v>
      </c>
      <c r="AP181" s="43">
        <v>2110498160</v>
      </c>
      <c r="AQ181" s="63">
        <f t="shared" si="185"/>
        <v>1789101072</v>
      </c>
      <c r="AR181" s="63">
        <f t="shared" si="191"/>
        <v>29818351.200000003</v>
      </c>
      <c r="AS181" s="351">
        <f t="shared" si="192"/>
        <v>37331925</v>
      </c>
      <c r="AT181" s="141">
        <f t="shared" si="186"/>
        <v>21104981.600000001</v>
      </c>
      <c r="AU181" s="5">
        <f t="shared" si="187"/>
        <v>29818351.200000003</v>
      </c>
      <c r="AV181" s="5">
        <f t="shared" si="193"/>
        <v>46884200</v>
      </c>
      <c r="AX181" s="2"/>
      <c r="AY181" s="2"/>
      <c r="BT181" s="56">
        <f t="shared" si="188"/>
        <v>-980243.39809999615</v>
      </c>
      <c r="BV181" s="126"/>
      <c r="BW181" s="122"/>
      <c r="BX181" s="122"/>
      <c r="BY181" s="123"/>
      <c r="BZ181" s="124"/>
      <c r="CA181" s="124"/>
      <c r="CB181" s="125"/>
      <c r="CC181" s="125"/>
      <c r="CD181" s="125"/>
      <c r="CE181" s="125"/>
      <c r="CF181" s="125"/>
      <c r="CG181" s="125"/>
      <c r="CT181" s="63">
        <f t="shared" si="189"/>
        <v>1899448344</v>
      </c>
      <c r="CU181" s="44">
        <f t="shared" si="194"/>
        <v>21104981.600000001</v>
      </c>
      <c r="CX181" s="56">
        <f t="shared" si="195"/>
        <v>1687831200</v>
      </c>
      <c r="CY181" s="44">
        <f t="shared" si="196"/>
        <v>28130520</v>
      </c>
      <c r="CZ181" s="49">
        <f t="shared" si="197"/>
        <v>46884200</v>
      </c>
    </row>
    <row r="182" spans="1:104">
      <c r="A182" s="3">
        <f t="shared" si="190"/>
        <v>143</v>
      </c>
      <c r="B182" s="263">
        <v>2</v>
      </c>
      <c r="C182" s="264" t="s">
        <v>173</v>
      </c>
      <c r="D182" s="265" t="s">
        <v>41</v>
      </c>
      <c r="E182" s="266"/>
      <c r="F182" s="41" t="s">
        <v>45</v>
      </c>
      <c r="G182" s="267">
        <f t="shared" si="165"/>
        <v>60</v>
      </c>
      <c r="H182" s="267">
        <f t="shared" si="166"/>
        <v>52</v>
      </c>
      <c r="I182" s="268">
        <f t="shared" si="167"/>
        <v>26966806</v>
      </c>
      <c r="J182" s="268">
        <f t="shared" si="168"/>
        <v>2</v>
      </c>
      <c r="K182" s="269">
        <f t="shared" si="169"/>
        <v>0.93</v>
      </c>
      <c r="L182" s="319">
        <f t="shared" si="203"/>
        <v>1.03</v>
      </c>
      <c r="M182" s="271">
        <f t="shared" si="170"/>
        <v>21585964.617592327</v>
      </c>
      <c r="N182" s="271">
        <f t="shared" si="171"/>
        <v>24330831.047542781</v>
      </c>
      <c r="O182" s="271">
        <f t="shared" si="172"/>
        <v>25831503.467400003</v>
      </c>
      <c r="P182" s="271">
        <f t="shared" si="173"/>
        <v>27424734.078439418</v>
      </c>
      <c r="Q182" s="272">
        <f t="shared" si="174"/>
        <v>25831503.467400003</v>
      </c>
      <c r="R182" s="271">
        <f t="shared" si="174"/>
        <v>27424734.078439418</v>
      </c>
      <c r="S182" s="271">
        <f t="shared" si="175"/>
        <v>29116231.667363286</v>
      </c>
      <c r="T182" s="271"/>
      <c r="U182" s="271">
        <f t="shared" si="176"/>
        <v>1122470160.1148009</v>
      </c>
      <c r="V182" s="271">
        <f t="shared" si="177"/>
        <v>1265203214.4722247</v>
      </c>
      <c r="W182" s="271">
        <f t="shared" si="178"/>
        <v>1343238180.3048003</v>
      </c>
      <c r="X182" s="272">
        <f t="shared" si="179"/>
        <v>1426086172.0788498</v>
      </c>
      <c r="Y182" s="272">
        <f t="shared" si="180"/>
        <v>1343238180.3048003</v>
      </c>
      <c r="Z182" s="271">
        <f t="shared" si="181"/>
        <v>1426086172.0788498</v>
      </c>
      <c r="AA182" s="271">
        <f t="shared" si="182"/>
        <v>1514044046.7028909</v>
      </c>
      <c r="AB182" s="271"/>
      <c r="AC182" s="33" t="str">
        <f t="shared" si="183"/>
        <v>BERTAHAP</v>
      </c>
      <c r="AD182" s="273">
        <f t="shared" si="184"/>
        <v>0</v>
      </c>
      <c r="AE182" s="274">
        <v>2</v>
      </c>
      <c r="AF182" s="275"/>
      <c r="AG182" s="271" t="e">
        <f>IF(AF182&gt;#REF!,"LB","KR")</f>
        <v>#REF!</v>
      </c>
      <c r="AH182" s="275">
        <v>1234718000</v>
      </c>
      <c r="AI182" s="275">
        <v>1391724000</v>
      </c>
      <c r="AJ182" s="275">
        <v>1477562000</v>
      </c>
      <c r="AK182" s="276">
        <v>1568695000</v>
      </c>
      <c r="AL182" s="276">
        <v>1477562000</v>
      </c>
      <c r="AM182" s="275">
        <v>1568695000</v>
      </c>
      <c r="AN182" s="275">
        <v>1665449000</v>
      </c>
      <c r="AO182" s="52">
        <v>1566215720</v>
      </c>
      <c r="AP182" s="43">
        <v>1662816700</v>
      </c>
      <c r="AQ182" s="63">
        <f t="shared" si="185"/>
        <v>1409594148</v>
      </c>
      <c r="AR182" s="63">
        <f t="shared" si="191"/>
        <v>23493235.800000001</v>
      </c>
      <c r="AS182" s="351">
        <f t="shared" si="192"/>
        <v>29413031.25</v>
      </c>
      <c r="AT182" s="141">
        <f t="shared" si="186"/>
        <v>16628167</v>
      </c>
      <c r="AU182" s="5">
        <f t="shared" si="187"/>
        <v>23493235.800000001</v>
      </c>
      <c r="AV182" s="5">
        <f t="shared" si="193"/>
        <v>36939050</v>
      </c>
      <c r="AX182" s="2"/>
      <c r="AY182" s="2"/>
      <c r="BT182" s="56">
        <f t="shared" si="188"/>
        <v>-980243.39809999615</v>
      </c>
      <c r="BV182" s="126"/>
      <c r="BW182" s="122"/>
      <c r="BX182" s="122"/>
      <c r="BY182" s="123"/>
      <c r="BZ182" s="124"/>
      <c r="CA182" s="124"/>
      <c r="CB182" s="125"/>
      <c r="CC182" s="125"/>
      <c r="CD182" s="125"/>
      <c r="CE182" s="125"/>
      <c r="CF182" s="125"/>
      <c r="CG182" s="125"/>
      <c r="CT182" s="63">
        <f t="shared" si="189"/>
        <v>1496535030</v>
      </c>
      <c r="CU182" s="44">
        <f t="shared" si="194"/>
        <v>16628167</v>
      </c>
      <c r="CX182" s="56">
        <f t="shared" si="195"/>
        <v>1329805800</v>
      </c>
      <c r="CY182" s="44">
        <f t="shared" si="196"/>
        <v>22163430</v>
      </c>
      <c r="CZ182" s="49">
        <f t="shared" si="197"/>
        <v>36939050</v>
      </c>
    </row>
    <row r="183" spans="1:104">
      <c r="A183" s="3">
        <f t="shared" si="190"/>
        <v>144</v>
      </c>
      <c r="B183" s="263">
        <v>3</v>
      </c>
      <c r="C183" s="264" t="s">
        <v>173</v>
      </c>
      <c r="D183" s="265">
        <v>10</v>
      </c>
      <c r="E183" s="266"/>
      <c r="F183" s="41" t="s">
        <v>48</v>
      </c>
      <c r="G183" s="267">
        <f t="shared" si="165"/>
        <v>74</v>
      </c>
      <c r="H183" s="267">
        <f t="shared" si="166"/>
        <v>63</v>
      </c>
      <c r="I183" s="268">
        <f t="shared" si="167"/>
        <v>26966806</v>
      </c>
      <c r="J183" s="268">
        <f t="shared" si="168"/>
        <v>2</v>
      </c>
      <c r="K183" s="269">
        <f t="shared" si="169"/>
        <v>0.93</v>
      </c>
      <c r="L183" s="319">
        <f t="shared" si="203"/>
        <v>1.03</v>
      </c>
      <c r="M183" s="271">
        <f t="shared" si="170"/>
        <v>21585964.617592327</v>
      </c>
      <c r="N183" s="271">
        <f t="shared" si="171"/>
        <v>24330831.047542781</v>
      </c>
      <c r="O183" s="271">
        <f t="shared" si="172"/>
        <v>25831503.467400003</v>
      </c>
      <c r="P183" s="271">
        <f t="shared" si="173"/>
        <v>27424734.078439418</v>
      </c>
      <c r="Q183" s="272">
        <f t="shared" si="174"/>
        <v>25831503.467400003</v>
      </c>
      <c r="R183" s="271">
        <f t="shared" si="174"/>
        <v>27424734.078439418</v>
      </c>
      <c r="S183" s="271">
        <f t="shared" si="175"/>
        <v>29116231.667363286</v>
      </c>
      <c r="T183" s="271"/>
      <c r="U183" s="271">
        <f t="shared" si="176"/>
        <v>1359915770.9083166</v>
      </c>
      <c r="V183" s="271">
        <f t="shared" si="177"/>
        <v>1532842355.9951952</v>
      </c>
      <c r="W183" s="271">
        <f t="shared" si="178"/>
        <v>1627384718.4462001</v>
      </c>
      <c r="X183" s="272">
        <f t="shared" si="179"/>
        <v>1727758246.9416833</v>
      </c>
      <c r="Y183" s="272">
        <f t="shared" si="180"/>
        <v>1627384718.4462001</v>
      </c>
      <c r="Z183" s="271">
        <f t="shared" si="181"/>
        <v>1727758246.9416833</v>
      </c>
      <c r="AA183" s="271">
        <f t="shared" si="182"/>
        <v>1834322595.0438871</v>
      </c>
      <c r="AB183" s="271"/>
      <c r="AC183" s="33" t="str">
        <f t="shared" si="183"/>
        <v>BERTAHAP</v>
      </c>
      <c r="AD183" s="273">
        <f t="shared" si="184"/>
        <v>0</v>
      </c>
      <c r="AE183" s="274">
        <v>2</v>
      </c>
      <c r="AF183" s="275"/>
      <c r="AG183" s="271" t="e">
        <f>IF(AF183&gt;#REF!,"LB","KR")</f>
        <v>#REF!</v>
      </c>
      <c r="AH183" s="275">
        <v>1495908000</v>
      </c>
      <c r="AI183" s="275">
        <v>1686127000</v>
      </c>
      <c r="AJ183" s="275">
        <v>1790124000</v>
      </c>
      <c r="AK183" s="276">
        <v>1900535000</v>
      </c>
      <c r="AL183" s="276">
        <v>1790124000</v>
      </c>
      <c r="AM183" s="275">
        <v>1900535000</v>
      </c>
      <c r="AN183" s="275">
        <v>2017755000</v>
      </c>
      <c r="AO183" s="52">
        <v>1897531440</v>
      </c>
      <c r="AP183" s="43">
        <v>2014567100</v>
      </c>
      <c r="AQ183" s="63">
        <f t="shared" si="185"/>
        <v>1707778296</v>
      </c>
      <c r="AR183" s="63">
        <f t="shared" si="191"/>
        <v>28462971.600000005</v>
      </c>
      <c r="AS183" s="351">
        <f t="shared" si="192"/>
        <v>35635031.25</v>
      </c>
      <c r="AT183" s="141">
        <f t="shared" si="186"/>
        <v>20145671</v>
      </c>
      <c r="AU183" s="5">
        <f t="shared" si="187"/>
        <v>28462971.600000005</v>
      </c>
      <c r="AV183" s="5">
        <f t="shared" si="193"/>
        <v>44753100</v>
      </c>
      <c r="AX183" s="2"/>
      <c r="AY183" s="2"/>
      <c r="BT183" s="56">
        <f t="shared" si="188"/>
        <v>-980243.39809999615</v>
      </c>
      <c r="BV183" s="126"/>
      <c r="BW183" s="131"/>
      <c r="BX183" s="122"/>
      <c r="BY183" s="123"/>
      <c r="BZ183" s="124"/>
      <c r="CA183" s="124"/>
      <c r="CB183" s="125"/>
      <c r="CC183" s="125"/>
      <c r="CD183" s="125"/>
      <c r="CE183" s="125"/>
      <c r="CF183" s="125"/>
      <c r="CG183" s="125"/>
      <c r="CT183" s="63">
        <f t="shared" si="189"/>
        <v>1813110390</v>
      </c>
      <c r="CU183" s="44">
        <f t="shared" si="194"/>
        <v>20145671</v>
      </c>
      <c r="CX183" s="56">
        <f t="shared" si="195"/>
        <v>1611111600</v>
      </c>
      <c r="CY183" s="44">
        <f t="shared" si="196"/>
        <v>26851860</v>
      </c>
      <c r="CZ183" s="49">
        <f t="shared" si="197"/>
        <v>44753100</v>
      </c>
    </row>
    <row r="184" spans="1:104">
      <c r="A184" s="3">
        <f t="shared" si="190"/>
        <v>145</v>
      </c>
      <c r="B184" s="263">
        <v>4</v>
      </c>
      <c r="C184" s="264" t="s">
        <v>173</v>
      </c>
      <c r="D184" s="299">
        <v>12</v>
      </c>
      <c r="E184" s="266"/>
      <c r="F184" s="41" t="s">
        <v>50</v>
      </c>
      <c r="G184" s="267">
        <f t="shared" si="165"/>
        <v>67</v>
      </c>
      <c r="H184" s="267">
        <f t="shared" si="166"/>
        <v>57</v>
      </c>
      <c r="I184" s="268">
        <f t="shared" si="167"/>
        <v>26966806</v>
      </c>
      <c r="J184" s="268">
        <f t="shared" si="168"/>
        <v>2</v>
      </c>
      <c r="K184" s="269">
        <f t="shared" si="169"/>
        <v>0.93</v>
      </c>
      <c r="L184" s="319">
        <f t="shared" si="203"/>
        <v>1.03</v>
      </c>
      <c r="M184" s="271">
        <f t="shared" si="170"/>
        <v>21585964.617592327</v>
      </c>
      <c r="N184" s="271">
        <f t="shared" si="171"/>
        <v>24330831.047542781</v>
      </c>
      <c r="O184" s="271">
        <f t="shared" si="172"/>
        <v>25831503.467400003</v>
      </c>
      <c r="P184" s="271">
        <f t="shared" si="173"/>
        <v>27424734.078439418</v>
      </c>
      <c r="Q184" s="272">
        <f t="shared" si="174"/>
        <v>25831503.467400003</v>
      </c>
      <c r="R184" s="271">
        <f t="shared" si="174"/>
        <v>27424734.078439418</v>
      </c>
      <c r="S184" s="271">
        <f t="shared" si="175"/>
        <v>29116231.667363286</v>
      </c>
      <c r="T184" s="271"/>
      <c r="U184" s="271">
        <f t="shared" si="176"/>
        <v>1230399983.2027626</v>
      </c>
      <c r="V184" s="271">
        <f t="shared" si="177"/>
        <v>1386857369.7099385</v>
      </c>
      <c r="W184" s="271">
        <f t="shared" si="178"/>
        <v>1472395697.6418002</v>
      </c>
      <c r="X184" s="272">
        <f t="shared" si="179"/>
        <v>1563209842.4710469</v>
      </c>
      <c r="Y184" s="272">
        <f t="shared" si="180"/>
        <v>1472395697.6418002</v>
      </c>
      <c r="Z184" s="271">
        <f t="shared" si="181"/>
        <v>1563209842.4710469</v>
      </c>
      <c r="AA184" s="271">
        <f t="shared" si="182"/>
        <v>1659625205.0397072</v>
      </c>
      <c r="AB184" s="271"/>
      <c r="AC184" s="33" t="str">
        <f t="shared" si="183"/>
        <v>BERTAHAP</v>
      </c>
      <c r="AD184" s="273">
        <f t="shared" si="184"/>
        <v>0</v>
      </c>
      <c r="AE184" s="274">
        <v>2</v>
      </c>
      <c r="AF184" s="275"/>
      <c r="AG184" s="271" t="e">
        <f>IF(AF184&gt;#REF!,"LB","KR")</f>
        <v>#REF!</v>
      </c>
      <c r="AH184" s="275">
        <v>1353440000</v>
      </c>
      <c r="AI184" s="275">
        <v>1525544000</v>
      </c>
      <c r="AJ184" s="275">
        <v>1619636000</v>
      </c>
      <c r="AK184" s="276">
        <v>1719531000</v>
      </c>
      <c r="AL184" s="276">
        <v>1619636000</v>
      </c>
      <c r="AM184" s="275">
        <v>1719531000</v>
      </c>
      <c r="AN184" s="275">
        <v>1825588000</v>
      </c>
      <c r="AO184" s="52">
        <v>1716814160</v>
      </c>
      <c r="AP184" s="43">
        <v>1822702860</v>
      </c>
      <c r="AQ184" s="63">
        <f t="shared" si="185"/>
        <v>1545132744</v>
      </c>
      <c r="AR184" s="63">
        <f t="shared" si="191"/>
        <v>25752212.400000002</v>
      </c>
      <c r="AS184" s="351">
        <f t="shared" si="192"/>
        <v>32241206.25</v>
      </c>
      <c r="AT184" s="141">
        <f t="shared" si="186"/>
        <v>18227028.600000001</v>
      </c>
      <c r="AU184" s="5">
        <f t="shared" si="187"/>
        <v>25752212.400000002</v>
      </c>
      <c r="AV184" s="5">
        <f t="shared" si="193"/>
        <v>40490900</v>
      </c>
      <c r="AX184" s="2"/>
      <c r="AY184" s="2"/>
      <c r="BT184" s="56">
        <f t="shared" si="188"/>
        <v>-980243.39809999615</v>
      </c>
      <c r="BV184" s="126"/>
      <c r="BW184" s="122"/>
      <c r="BX184" s="122"/>
      <c r="BY184" s="123"/>
      <c r="BZ184" s="122"/>
      <c r="CA184" s="122"/>
      <c r="CB184" s="122"/>
      <c r="CC184" s="122"/>
      <c r="CD184" s="122"/>
      <c r="CE184" s="122"/>
      <c r="CF184" s="122"/>
      <c r="CG184" s="122"/>
      <c r="CT184" s="63">
        <f t="shared" si="189"/>
        <v>1640432574</v>
      </c>
      <c r="CU184" s="44">
        <f t="shared" si="194"/>
        <v>18227028.600000001</v>
      </c>
      <c r="CX184" s="56">
        <f t="shared" si="195"/>
        <v>1457672400</v>
      </c>
      <c r="CY184" s="44">
        <f t="shared" si="196"/>
        <v>24294540</v>
      </c>
      <c r="CZ184" s="49">
        <f t="shared" si="197"/>
        <v>40490900</v>
      </c>
    </row>
    <row r="185" spans="1:104">
      <c r="A185" s="3">
        <f t="shared" si="190"/>
        <v>146</v>
      </c>
      <c r="B185" s="263">
        <v>5</v>
      </c>
      <c r="C185" s="264" t="s">
        <v>173</v>
      </c>
      <c r="D185" s="265">
        <v>16</v>
      </c>
      <c r="E185" s="266"/>
      <c r="F185" s="41" t="s">
        <v>52</v>
      </c>
      <c r="G185" s="267">
        <f t="shared" si="165"/>
        <v>71</v>
      </c>
      <c r="H185" s="267">
        <f t="shared" si="166"/>
        <v>63</v>
      </c>
      <c r="I185" s="268">
        <f t="shared" si="167"/>
        <v>26966806</v>
      </c>
      <c r="J185" s="268">
        <f t="shared" si="168"/>
        <v>2</v>
      </c>
      <c r="K185" s="269">
        <f t="shared" si="169"/>
        <v>0.93</v>
      </c>
      <c r="L185" s="319">
        <f t="shared" si="203"/>
        <v>1.03</v>
      </c>
      <c r="M185" s="271">
        <f t="shared" si="170"/>
        <v>21585964.617592327</v>
      </c>
      <c r="N185" s="271">
        <f t="shared" si="171"/>
        <v>24330831.047542781</v>
      </c>
      <c r="O185" s="271">
        <f t="shared" si="172"/>
        <v>25831503.467400003</v>
      </c>
      <c r="P185" s="271">
        <f t="shared" si="173"/>
        <v>27424734.078439418</v>
      </c>
      <c r="Q185" s="272">
        <f t="shared" si="174"/>
        <v>25831503.467400003</v>
      </c>
      <c r="R185" s="271">
        <f t="shared" si="174"/>
        <v>27424734.078439418</v>
      </c>
      <c r="S185" s="271">
        <f t="shared" si="175"/>
        <v>29116231.667363286</v>
      </c>
      <c r="T185" s="271"/>
      <c r="U185" s="271">
        <f t="shared" si="176"/>
        <v>1359915770.9083166</v>
      </c>
      <c r="V185" s="271">
        <f t="shared" si="177"/>
        <v>1532842355.9951952</v>
      </c>
      <c r="W185" s="271">
        <f t="shared" si="178"/>
        <v>1627384718.4462001</v>
      </c>
      <c r="X185" s="272">
        <f t="shared" si="179"/>
        <v>1727758246.9416833</v>
      </c>
      <c r="Y185" s="272">
        <f t="shared" si="180"/>
        <v>1627384718.4462001</v>
      </c>
      <c r="Z185" s="271">
        <f t="shared" si="181"/>
        <v>1727758246.9416833</v>
      </c>
      <c r="AA185" s="271">
        <f t="shared" si="182"/>
        <v>1834322595.0438871</v>
      </c>
      <c r="AB185" s="271"/>
      <c r="AC185" s="33" t="str">
        <f t="shared" si="183"/>
        <v>BERTAHAP</v>
      </c>
      <c r="AD185" s="273">
        <f t="shared" si="184"/>
        <v>0</v>
      </c>
      <c r="AE185" s="274">
        <v>2</v>
      </c>
      <c r="AF185" s="275"/>
      <c r="AG185" s="271" t="e">
        <f>IF(AF185&gt;#REF!,"LB","KR")</f>
        <v>#REF!</v>
      </c>
      <c r="AH185" s="275">
        <v>1495908000</v>
      </c>
      <c r="AI185" s="275">
        <v>1686127000</v>
      </c>
      <c r="AJ185" s="275">
        <v>1790124000</v>
      </c>
      <c r="AK185" s="276">
        <v>1900535000</v>
      </c>
      <c r="AL185" s="276">
        <v>1790124000</v>
      </c>
      <c r="AM185" s="275">
        <v>1900535000</v>
      </c>
      <c r="AN185" s="275">
        <v>2017755000</v>
      </c>
      <c r="AO185" s="52">
        <v>1897531440</v>
      </c>
      <c r="AP185" s="43">
        <v>2014567100</v>
      </c>
      <c r="AQ185" s="63">
        <f t="shared" si="185"/>
        <v>1707778296</v>
      </c>
      <c r="AR185" s="63">
        <f t="shared" si="191"/>
        <v>28462971.600000005</v>
      </c>
      <c r="AS185" s="351">
        <f t="shared" si="192"/>
        <v>35635031.25</v>
      </c>
      <c r="AT185" s="141">
        <f t="shared" si="186"/>
        <v>20145671</v>
      </c>
      <c r="AU185" s="5">
        <f t="shared" si="187"/>
        <v>28462971.600000005</v>
      </c>
      <c r="AV185" s="5">
        <f t="shared" si="193"/>
        <v>44753100</v>
      </c>
      <c r="AX185" s="2"/>
      <c r="AY185" s="2"/>
      <c r="BT185" s="56">
        <f t="shared" si="188"/>
        <v>-980243.39809999615</v>
      </c>
      <c r="BV185" s="126"/>
      <c r="BW185" s="122"/>
      <c r="BX185" s="122"/>
      <c r="BY185" s="123"/>
      <c r="BZ185" s="122"/>
      <c r="CA185" s="122"/>
      <c r="CB185" s="122"/>
      <c r="CC185" s="122"/>
      <c r="CD185" s="122"/>
      <c r="CE185" s="122"/>
      <c r="CF185" s="122"/>
      <c r="CG185" s="122"/>
      <c r="CT185" s="63">
        <f t="shared" si="189"/>
        <v>1813110390</v>
      </c>
      <c r="CU185" s="44">
        <f t="shared" si="194"/>
        <v>20145671</v>
      </c>
      <c r="CX185" s="56">
        <f t="shared" si="195"/>
        <v>1611111600</v>
      </c>
      <c r="CY185" s="44">
        <f t="shared" si="196"/>
        <v>26851860</v>
      </c>
      <c r="CZ185" s="49">
        <f t="shared" si="197"/>
        <v>44753100</v>
      </c>
    </row>
    <row r="186" spans="1:104">
      <c r="A186" s="3">
        <f t="shared" si="190"/>
        <v>147</v>
      </c>
      <c r="B186" s="263">
        <v>6</v>
      </c>
      <c r="C186" s="264" t="s">
        <v>173</v>
      </c>
      <c r="D186" s="299">
        <v>18</v>
      </c>
      <c r="E186" s="266"/>
      <c r="F186" s="41" t="s">
        <v>54</v>
      </c>
      <c r="G186" s="267">
        <f t="shared" si="165"/>
        <v>97</v>
      </c>
      <c r="H186" s="267">
        <f t="shared" si="166"/>
        <v>85</v>
      </c>
      <c r="I186" s="268">
        <f t="shared" si="167"/>
        <v>26966806</v>
      </c>
      <c r="J186" s="268">
        <f t="shared" si="168"/>
        <v>2</v>
      </c>
      <c r="K186" s="269">
        <f t="shared" si="169"/>
        <v>0.93</v>
      </c>
      <c r="L186" s="319">
        <f t="shared" si="203"/>
        <v>1.03</v>
      </c>
      <c r="M186" s="271">
        <f t="shared" si="170"/>
        <v>21585964.617592327</v>
      </c>
      <c r="N186" s="271">
        <f t="shared" si="171"/>
        <v>24330831.047542781</v>
      </c>
      <c r="O186" s="271">
        <f t="shared" si="172"/>
        <v>25831503.467400003</v>
      </c>
      <c r="P186" s="271">
        <f t="shared" si="173"/>
        <v>27424734.078439418</v>
      </c>
      <c r="Q186" s="272">
        <f t="shared" si="174"/>
        <v>25831503.467400003</v>
      </c>
      <c r="R186" s="271">
        <f t="shared" si="174"/>
        <v>27424734.078439418</v>
      </c>
      <c r="S186" s="271">
        <f t="shared" si="175"/>
        <v>29116231.667363286</v>
      </c>
      <c r="T186" s="271"/>
      <c r="U186" s="271">
        <f t="shared" si="176"/>
        <v>1834806992.4953477</v>
      </c>
      <c r="V186" s="271">
        <f t="shared" si="177"/>
        <v>2068120639.0411363</v>
      </c>
      <c r="W186" s="271">
        <f t="shared" si="178"/>
        <v>2195677794.7290001</v>
      </c>
      <c r="X186" s="272">
        <f t="shared" si="179"/>
        <v>2331102396.6673508</v>
      </c>
      <c r="Y186" s="272">
        <f t="shared" si="180"/>
        <v>2195677794.7290001</v>
      </c>
      <c r="Z186" s="271">
        <f t="shared" si="181"/>
        <v>2331102396.6673508</v>
      </c>
      <c r="AA186" s="271">
        <f t="shared" si="182"/>
        <v>2474879691.7258792</v>
      </c>
      <c r="AB186" s="271"/>
      <c r="AC186" s="33" t="str">
        <f t="shared" si="183"/>
        <v>BERTAHAP</v>
      </c>
      <c r="AD186" s="273">
        <f t="shared" si="184"/>
        <v>0</v>
      </c>
      <c r="AE186" s="274">
        <v>2</v>
      </c>
      <c r="AF186" s="275"/>
      <c r="AG186" s="271" t="e">
        <f>IF(AF186&gt;#REF!,"LB","KR")</f>
        <v>#REF!</v>
      </c>
      <c r="AH186" s="275">
        <v>2018288000</v>
      </c>
      <c r="AI186" s="275">
        <v>2274933000</v>
      </c>
      <c r="AJ186" s="275">
        <v>2415246000</v>
      </c>
      <c r="AK186" s="276">
        <v>2564213000</v>
      </c>
      <c r="AL186" s="276">
        <v>2415246000</v>
      </c>
      <c r="AM186" s="275">
        <v>2564213000</v>
      </c>
      <c r="AN186" s="275">
        <v>2722368000</v>
      </c>
      <c r="AO186" s="52">
        <v>2560160760</v>
      </c>
      <c r="AP186" s="43">
        <v>2718065780</v>
      </c>
      <c r="AQ186" s="63">
        <f t="shared" si="185"/>
        <v>2304144684</v>
      </c>
      <c r="AR186" s="63">
        <f t="shared" si="191"/>
        <v>38402411.399999999</v>
      </c>
      <c r="AS186" s="351">
        <f t="shared" si="192"/>
        <v>48078993.75</v>
      </c>
      <c r="AT186" s="141">
        <f t="shared" si="186"/>
        <v>27180657.800000001</v>
      </c>
      <c r="AU186" s="5">
        <f t="shared" si="187"/>
        <v>38402411.399999999</v>
      </c>
      <c r="AV186" s="5">
        <f t="shared" si="193"/>
        <v>60381150</v>
      </c>
      <c r="AX186" s="2"/>
      <c r="AY186" s="2"/>
      <c r="BT186" s="56">
        <f t="shared" si="188"/>
        <v>-980243.39809999615</v>
      </c>
      <c r="BV186" s="126"/>
      <c r="BW186" s="122"/>
      <c r="BX186" s="122"/>
      <c r="BY186" s="123"/>
      <c r="BZ186" s="122"/>
      <c r="CA186" s="122"/>
      <c r="CB186" s="122"/>
      <c r="CC186" s="122"/>
      <c r="CD186" s="122"/>
      <c r="CE186" s="122"/>
      <c r="CF186" s="122"/>
      <c r="CG186" s="122"/>
      <c r="CT186" s="63">
        <f t="shared" si="189"/>
        <v>2446259202</v>
      </c>
      <c r="CU186" s="44">
        <f t="shared" si="194"/>
        <v>27180657.800000001</v>
      </c>
      <c r="CX186" s="56">
        <f t="shared" si="195"/>
        <v>2173721400</v>
      </c>
      <c r="CY186" s="44">
        <f t="shared" si="196"/>
        <v>36228690</v>
      </c>
      <c r="CZ186" s="49">
        <f t="shared" si="197"/>
        <v>60381150</v>
      </c>
    </row>
    <row r="187" spans="1:104">
      <c r="A187" s="3">
        <f t="shared" si="190"/>
        <v>148</v>
      </c>
      <c r="B187" s="263">
        <v>7</v>
      </c>
      <c r="C187" s="264" t="s">
        <v>173</v>
      </c>
      <c r="D187" s="299">
        <v>20</v>
      </c>
      <c r="E187" s="266"/>
      <c r="F187" s="41" t="s">
        <v>70</v>
      </c>
      <c r="G187" s="267">
        <f t="shared" si="165"/>
        <v>60</v>
      </c>
      <c r="H187" s="267">
        <f t="shared" si="166"/>
        <v>51</v>
      </c>
      <c r="I187" s="268">
        <f t="shared" si="167"/>
        <v>26966806</v>
      </c>
      <c r="J187" s="268">
        <f t="shared" si="168"/>
        <v>2</v>
      </c>
      <c r="K187" s="269">
        <f t="shared" si="169"/>
        <v>0.93</v>
      </c>
      <c r="L187" s="319">
        <f t="shared" si="203"/>
        <v>1.03</v>
      </c>
      <c r="M187" s="271">
        <f t="shared" si="170"/>
        <v>21585964.617592327</v>
      </c>
      <c r="N187" s="271">
        <f t="shared" si="171"/>
        <v>24330831.047542781</v>
      </c>
      <c r="O187" s="271">
        <f t="shared" si="172"/>
        <v>25831503.467400003</v>
      </c>
      <c r="P187" s="271">
        <f t="shared" si="173"/>
        <v>27424734.078439418</v>
      </c>
      <c r="Q187" s="272">
        <f t="shared" si="174"/>
        <v>25831503.467400003</v>
      </c>
      <c r="R187" s="271">
        <f t="shared" si="174"/>
        <v>27424734.078439418</v>
      </c>
      <c r="S187" s="271">
        <f t="shared" si="175"/>
        <v>29116231.667363286</v>
      </c>
      <c r="T187" s="271"/>
      <c r="U187" s="271">
        <f t="shared" si="176"/>
        <v>1100884195.4972086</v>
      </c>
      <c r="V187" s="271">
        <f t="shared" si="177"/>
        <v>1240872383.4246819</v>
      </c>
      <c r="W187" s="271">
        <f t="shared" si="178"/>
        <v>1317406676.8374002</v>
      </c>
      <c r="X187" s="272">
        <f t="shared" si="179"/>
        <v>1398661438.0004103</v>
      </c>
      <c r="Y187" s="272">
        <f t="shared" si="180"/>
        <v>1317406676.8374002</v>
      </c>
      <c r="Z187" s="271">
        <f t="shared" si="181"/>
        <v>1398661438.0004103</v>
      </c>
      <c r="AA187" s="271">
        <f t="shared" si="182"/>
        <v>1484927815.0355277</v>
      </c>
      <c r="AB187" s="271"/>
      <c r="AC187" s="33" t="str">
        <f t="shared" si="183"/>
        <v>BERTAHAP</v>
      </c>
      <c r="AD187" s="273">
        <f t="shared" si="184"/>
        <v>0</v>
      </c>
      <c r="AE187" s="274">
        <v>2</v>
      </c>
      <c r="AF187" s="275"/>
      <c r="AG187" s="271" t="e">
        <f>IF(AF187&gt;#REF!,"LB","KR")</f>
        <v>#REF!</v>
      </c>
      <c r="AH187" s="275">
        <v>1210973000</v>
      </c>
      <c r="AI187" s="275">
        <v>1364960000</v>
      </c>
      <c r="AJ187" s="275">
        <v>1449148000</v>
      </c>
      <c r="AK187" s="276">
        <v>1538528000</v>
      </c>
      <c r="AL187" s="276">
        <v>1449148000</v>
      </c>
      <c r="AM187" s="275">
        <v>1538528000</v>
      </c>
      <c r="AN187" s="275">
        <v>1633421000</v>
      </c>
      <c r="AO187" s="52">
        <v>1536096880</v>
      </c>
      <c r="AP187" s="43">
        <v>1630839680</v>
      </c>
      <c r="AQ187" s="63">
        <f t="shared" si="185"/>
        <v>1382487192</v>
      </c>
      <c r="AR187" s="63">
        <f t="shared" si="191"/>
        <v>23041453.200000003</v>
      </c>
      <c r="AS187" s="351">
        <f t="shared" si="192"/>
        <v>28847400</v>
      </c>
      <c r="AT187" s="141">
        <f t="shared" si="186"/>
        <v>16308396.800000003</v>
      </c>
      <c r="AU187" s="5">
        <f t="shared" si="187"/>
        <v>23041453.200000003</v>
      </c>
      <c r="AV187" s="5">
        <f t="shared" si="193"/>
        <v>36228700</v>
      </c>
      <c r="AX187" s="2"/>
      <c r="AY187" s="2"/>
      <c r="BT187" s="56">
        <f t="shared" si="188"/>
        <v>-980243.39809999615</v>
      </c>
      <c r="CT187" s="63">
        <f t="shared" si="189"/>
        <v>1467755712</v>
      </c>
      <c r="CU187" s="44">
        <f t="shared" si="194"/>
        <v>16308396.800000003</v>
      </c>
      <c r="CX187" s="56">
        <f t="shared" si="195"/>
        <v>1304233200</v>
      </c>
      <c r="CY187" s="44">
        <f t="shared" si="196"/>
        <v>21737220</v>
      </c>
      <c r="CZ187" s="49">
        <f t="shared" si="197"/>
        <v>36228700</v>
      </c>
    </row>
    <row r="188" spans="1:104">
      <c r="A188" s="3">
        <f t="shared" si="190"/>
        <v>149</v>
      </c>
      <c r="B188" s="263">
        <v>8</v>
      </c>
      <c r="C188" s="264" t="s">
        <v>173</v>
      </c>
      <c r="D188" s="299">
        <v>22</v>
      </c>
      <c r="E188" s="266"/>
      <c r="F188" s="41" t="s">
        <v>89</v>
      </c>
      <c r="G188" s="267">
        <f t="shared" si="165"/>
        <v>81</v>
      </c>
      <c r="H188" s="267">
        <f t="shared" si="166"/>
        <v>70</v>
      </c>
      <c r="I188" s="268">
        <f t="shared" si="167"/>
        <v>26966806</v>
      </c>
      <c r="J188" s="268">
        <f t="shared" si="168"/>
        <v>4</v>
      </c>
      <c r="K188" s="269">
        <f t="shared" si="169"/>
        <v>0.97</v>
      </c>
      <c r="L188" s="319">
        <f t="shared" si="203"/>
        <v>1.03</v>
      </c>
      <c r="M188" s="271">
        <f t="shared" si="170"/>
        <v>22514393.20329522</v>
      </c>
      <c r="N188" s="271">
        <f t="shared" si="171"/>
        <v>25377318.40442634</v>
      </c>
      <c r="O188" s="271">
        <f t="shared" si="172"/>
        <v>26942535.874600001</v>
      </c>
      <c r="P188" s="271">
        <f t="shared" si="173"/>
        <v>28604292.533426058</v>
      </c>
      <c r="Q188" s="272">
        <f t="shared" si="174"/>
        <v>26942535.874600001</v>
      </c>
      <c r="R188" s="271">
        <f t="shared" si="174"/>
        <v>28604292.533426058</v>
      </c>
      <c r="S188" s="271">
        <f t="shared" si="175"/>
        <v>30368542.706819769</v>
      </c>
      <c r="T188" s="271"/>
      <c r="U188" s="271">
        <f t="shared" si="176"/>
        <v>1576007524.2306654</v>
      </c>
      <c r="V188" s="271">
        <f t="shared" si="177"/>
        <v>1776412288.3098438</v>
      </c>
      <c r="W188" s="271">
        <f t="shared" si="178"/>
        <v>1885977511.2220001</v>
      </c>
      <c r="X188" s="272">
        <f t="shared" si="179"/>
        <v>2002300477.339824</v>
      </c>
      <c r="Y188" s="272">
        <f t="shared" si="180"/>
        <v>1885977511.2220001</v>
      </c>
      <c r="Z188" s="271">
        <f t="shared" si="181"/>
        <v>2002300477.339824</v>
      </c>
      <c r="AA188" s="271">
        <f t="shared" si="182"/>
        <v>2125797989.4773839</v>
      </c>
      <c r="AB188" s="271"/>
      <c r="AC188" s="33" t="str">
        <f t="shared" si="183"/>
        <v>BERTAHAP</v>
      </c>
      <c r="AD188" s="273">
        <f t="shared" si="184"/>
        <v>0</v>
      </c>
      <c r="AE188" s="274">
        <v>2</v>
      </c>
      <c r="AF188" s="275"/>
      <c r="AG188" s="271" t="e">
        <f>IF(AF188&gt;#REF!,"LB","KR")</f>
        <v>#REF!</v>
      </c>
      <c r="AH188" s="275">
        <v>1733609000</v>
      </c>
      <c r="AI188" s="275">
        <v>1954054000</v>
      </c>
      <c r="AJ188" s="275">
        <v>2074576000</v>
      </c>
      <c r="AK188" s="276">
        <v>2202531000</v>
      </c>
      <c r="AL188" s="276">
        <v>2074576000</v>
      </c>
      <c r="AM188" s="275">
        <v>2202531000</v>
      </c>
      <c r="AN188" s="275">
        <v>2338378000</v>
      </c>
      <c r="AO188" s="52">
        <v>2199050560</v>
      </c>
      <c r="AP188" s="43">
        <v>2334682860</v>
      </c>
      <c r="AQ188" s="63">
        <f t="shared" si="185"/>
        <v>1979145504</v>
      </c>
      <c r="AR188" s="63">
        <f t="shared" si="191"/>
        <v>32985758.400000002</v>
      </c>
      <c r="AS188" s="351">
        <f t="shared" si="192"/>
        <v>41297456.25</v>
      </c>
      <c r="AT188" s="141">
        <f t="shared" si="186"/>
        <v>23346828.600000001</v>
      </c>
      <c r="AU188" s="5">
        <f t="shared" si="187"/>
        <v>32985758.400000002</v>
      </c>
      <c r="AV188" s="5">
        <f t="shared" si="193"/>
        <v>51864400</v>
      </c>
      <c r="AX188" s="2"/>
      <c r="AY188" s="2"/>
      <c r="BT188" s="56">
        <f t="shared" si="188"/>
        <v>130789.00910000131</v>
      </c>
      <c r="CT188" s="63">
        <f t="shared" si="189"/>
        <v>2101214574</v>
      </c>
      <c r="CU188" s="44">
        <f t="shared" si="194"/>
        <v>23346828.600000001</v>
      </c>
      <c r="CX188" s="56">
        <f t="shared" si="195"/>
        <v>1867118400</v>
      </c>
      <c r="CY188" s="44">
        <f t="shared" si="196"/>
        <v>31118640</v>
      </c>
      <c r="CZ188" s="49">
        <f t="shared" si="197"/>
        <v>51864400</v>
      </c>
    </row>
    <row r="189" spans="1:104">
      <c r="A189" s="3">
        <f t="shared" si="190"/>
        <v>150</v>
      </c>
      <c r="B189" s="263">
        <v>1</v>
      </c>
      <c r="C189" s="264" t="s">
        <v>178</v>
      </c>
      <c r="D189" s="265" t="s">
        <v>35</v>
      </c>
      <c r="E189" s="266"/>
      <c r="F189" s="41" t="s">
        <v>42</v>
      </c>
      <c r="G189" s="267">
        <f t="shared" si="165"/>
        <v>78</v>
      </c>
      <c r="H189" s="267">
        <f t="shared" si="166"/>
        <v>66</v>
      </c>
      <c r="I189" s="268">
        <f t="shared" si="167"/>
        <v>26966806</v>
      </c>
      <c r="J189" s="268">
        <f t="shared" si="168"/>
        <v>2</v>
      </c>
      <c r="K189" s="269">
        <f t="shared" si="169"/>
        <v>0.93</v>
      </c>
      <c r="L189" s="270">
        <f t="shared" ref="L189:L196" si="204">SUMIF($AN$4:$AN$22,D189,$AW$4:$AW$22)</f>
        <v>1.02</v>
      </c>
      <c r="M189" s="271">
        <f t="shared" si="170"/>
        <v>21376392.145576868</v>
      </c>
      <c r="N189" s="271">
        <f t="shared" si="171"/>
        <v>24094609.386887025</v>
      </c>
      <c r="O189" s="271">
        <f t="shared" si="172"/>
        <v>25580712.171600003</v>
      </c>
      <c r="P189" s="271">
        <f t="shared" si="173"/>
        <v>27158474.52427981</v>
      </c>
      <c r="Q189" s="272">
        <f t="shared" si="174"/>
        <v>25580712.171600003</v>
      </c>
      <c r="R189" s="271">
        <f t="shared" si="174"/>
        <v>27158474.52427981</v>
      </c>
      <c r="S189" s="271">
        <f t="shared" si="175"/>
        <v>28833549.806515098</v>
      </c>
      <c r="T189" s="271"/>
      <c r="U189" s="271">
        <f t="shared" si="176"/>
        <v>1410841881.6080732</v>
      </c>
      <c r="V189" s="271">
        <f t="shared" si="177"/>
        <v>1590244219.5345438</v>
      </c>
      <c r="W189" s="271">
        <f t="shared" si="178"/>
        <v>1688327003.3256001</v>
      </c>
      <c r="X189" s="272">
        <f t="shared" si="179"/>
        <v>1792459318.6024675</v>
      </c>
      <c r="Y189" s="272">
        <f t="shared" si="180"/>
        <v>1688327003.3256001</v>
      </c>
      <c r="Z189" s="271">
        <f t="shared" si="181"/>
        <v>1792459318.6024675</v>
      </c>
      <c r="AA189" s="271">
        <f t="shared" si="182"/>
        <v>1903014287.2299964</v>
      </c>
      <c r="AB189" s="271"/>
      <c r="AC189" s="33" t="str">
        <f t="shared" si="183"/>
        <v>BERTAHAP</v>
      </c>
      <c r="AD189" s="273">
        <f t="shared" si="184"/>
        <v>0</v>
      </c>
      <c r="AE189" s="274">
        <v>2</v>
      </c>
      <c r="AF189" s="275"/>
      <c r="AG189" s="271" t="e">
        <f>IF(AF189&gt;#REF!,"LB","KR")</f>
        <v>#REF!</v>
      </c>
      <c r="AH189" s="275">
        <v>1551927000</v>
      </c>
      <c r="AI189" s="275">
        <v>1749269000</v>
      </c>
      <c r="AJ189" s="275">
        <v>1857160000</v>
      </c>
      <c r="AK189" s="276">
        <v>1971706000</v>
      </c>
      <c r="AL189" s="276">
        <v>1857160000</v>
      </c>
      <c r="AM189" s="275">
        <v>1971706000</v>
      </c>
      <c r="AN189" s="275">
        <v>2093316000</v>
      </c>
      <c r="AO189" s="52">
        <v>1968589600</v>
      </c>
      <c r="AP189" s="43">
        <v>2090008360</v>
      </c>
      <c r="AQ189" s="63">
        <f t="shared" si="185"/>
        <v>1771730640</v>
      </c>
      <c r="AR189" s="63">
        <f t="shared" si="191"/>
        <v>29528844</v>
      </c>
      <c r="AS189" s="351">
        <f t="shared" si="192"/>
        <v>36969487.5</v>
      </c>
      <c r="AT189" s="141">
        <f t="shared" si="186"/>
        <v>20900083.600000001</v>
      </c>
      <c r="AU189" s="5">
        <f t="shared" si="187"/>
        <v>29528844</v>
      </c>
      <c r="AV189" s="5">
        <f t="shared" si="193"/>
        <v>46429000</v>
      </c>
      <c r="AX189" s="2"/>
      <c r="AY189" s="2"/>
      <c r="BT189" s="56">
        <f t="shared" si="188"/>
        <v>-1231034.6938999966</v>
      </c>
      <c r="CT189" s="63">
        <f t="shared" si="189"/>
        <v>1881007524</v>
      </c>
      <c r="CU189" s="44">
        <f t="shared" si="194"/>
        <v>20900083.600000001</v>
      </c>
      <c r="CX189" s="56">
        <f t="shared" si="195"/>
        <v>1671444000</v>
      </c>
      <c r="CY189" s="44">
        <f t="shared" si="196"/>
        <v>27857400</v>
      </c>
      <c r="CZ189" s="49">
        <f t="shared" si="197"/>
        <v>46429000</v>
      </c>
    </row>
    <row r="190" spans="1:104">
      <c r="A190" s="3">
        <f t="shared" si="190"/>
        <v>151</v>
      </c>
      <c r="B190" s="263">
        <v>2</v>
      </c>
      <c r="C190" s="264" t="s">
        <v>178</v>
      </c>
      <c r="D190" s="265" t="s">
        <v>41</v>
      </c>
      <c r="E190" s="266"/>
      <c r="F190" s="41" t="s">
        <v>45</v>
      </c>
      <c r="G190" s="267">
        <f t="shared" si="165"/>
        <v>60</v>
      </c>
      <c r="H190" s="267">
        <f t="shared" si="166"/>
        <v>52</v>
      </c>
      <c r="I190" s="268">
        <f t="shared" si="167"/>
        <v>26966806</v>
      </c>
      <c r="J190" s="268">
        <f t="shared" si="168"/>
        <v>2</v>
      </c>
      <c r="K190" s="269">
        <f t="shared" si="169"/>
        <v>0.93</v>
      </c>
      <c r="L190" s="270">
        <f t="shared" si="204"/>
        <v>1.02</v>
      </c>
      <c r="M190" s="271">
        <f t="shared" si="170"/>
        <v>21376392.145576868</v>
      </c>
      <c r="N190" s="271">
        <f t="shared" si="171"/>
        <v>24094609.386887025</v>
      </c>
      <c r="O190" s="271">
        <f t="shared" si="172"/>
        <v>25580712.171600003</v>
      </c>
      <c r="P190" s="271">
        <f t="shared" si="173"/>
        <v>27158474.52427981</v>
      </c>
      <c r="Q190" s="272">
        <f t="shared" si="174"/>
        <v>25580712.171600003</v>
      </c>
      <c r="R190" s="271">
        <f t="shared" si="174"/>
        <v>27158474.52427981</v>
      </c>
      <c r="S190" s="271">
        <f t="shared" si="175"/>
        <v>28833549.806515098</v>
      </c>
      <c r="T190" s="271"/>
      <c r="U190" s="271">
        <f t="shared" si="176"/>
        <v>1111572391.5699971</v>
      </c>
      <c r="V190" s="271">
        <f t="shared" si="177"/>
        <v>1252919688.1181252</v>
      </c>
      <c r="W190" s="271">
        <f t="shared" si="178"/>
        <v>1330197032.9232001</v>
      </c>
      <c r="X190" s="272">
        <f t="shared" si="179"/>
        <v>1412240675.2625501</v>
      </c>
      <c r="Y190" s="272">
        <f t="shared" si="180"/>
        <v>1330197032.9232001</v>
      </c>
      <c r="Z190" s="271">
        <f t="shared" si="181"/>
        <v>1412240675.2625501</v>
      </c>
      <c r="AA190" s="271">
        <f t="shared" si="182"/>
        <v>1499344589.9387851</v>
      </c>
      <c r="AB190" s="271"/>
      <c r="AC190" s="33" t="str">
        <f t="shared" si="183"/>
        <v>BERTAHAP</v>
      </c>
      <c r="AD190" s="273">
        <f t="shared" si="184"/>
        <v>0</v>
      </c>
      <c r="AE190" s="274">
        <v>2</v>
      </c>
      <c r="AF190" s="275"/>
      <c r="AG190" s="271" t="e">
        <f>IF(AF190&gt;#REF!,"LB","KR")</f>
        <v>#REF!</v>
      </c>
      <c r="AH190" s="275">
        <v>1222730000</v>
      </c>
      <c r="AI190" s="275">
        <v>1378212000</v>
      </c>
      <c r="AJ190" s="275">
        <v>1463217000</v>
      </c>
      <c r="AK190" s="276">
        <v>1553465000</v>
      </c>
      <c r="AL190" s="276">
        <v>1463217000</v>
      </c>
      <c r="AM190" s="275">
        <v>1553465000</v>
      </c>
      <c r="AN190" s="275">
        <v>1649280000</v>
      </c>
      <c r="AO190" s="52">
        <v>1551010020</v>
      </c>
      <c r="AP190" s="43">
        <v>1646672900</v>
      </c>
      <c r="AQ190" s="63">
        <f t="shared" si="185"/>
        <v>1395909018</v>
      </c>
      <c r="AR190" s="63">
        <f t="shared" si="191"/>
        <v>23265150.300000001</v>
      </c>
      <c r="AS190" s="351">
        <f t="shared" si="192"/>
        <v>29127468.75</v>
      </c>
      <c r="AT190" s="141">
        <f t="shared" si="186"/>
        <v>16466729</v>
      </c>
      <c r="AU190" s="5">
        <f t="shared" si="187"/>
        <v>23265150.300000001</v>
      </c>
      <c r="AV190" s="5">
        <f t="shared" si="193"/>
        <v>36580425</v>
      </c>
      <c r="AX190" s="2"/>
      <c r="AY190" s="2"/>
      <c r="BT190" s="56">
        <f t="shared" si="188"/>
        <v>-1231034.6938999966</v>
      </c>
      <c r="CT190" s="63">
        <f t="shared" si="189"/>
        <v>1482005610</v>
      </c>
      <c r="CU190" s="44">
        <f t="shared" si="194"/>
        <v>16466729</v>
      </c>
      <c r="CX190" s="56">
        <f t="shared" si="195"/>
        <v>1316895300</v>
      </c>
      <c r="CY190" s="44">
        <f t="shared" si="196"/>
        <v>21948255</v>
      </c>
      <c r="CZ190" s="49">
        <f t="shared" si="197"/>
        <v>36580425</v>
      </c>
    </row>
    <row r="191" spans="1:104">
      <c r="A191" s="3">
        <f t="shared" si="190"/>
        <v>152</v>
      </c>
      <c r="B191" s="263">
        <v>3</v>
      </c>
      <c r="C191" s="264" t="s">
        <v>178</v>
      </c>
      <c r="D191" s="265">
        <v>10</v>
      </c>
      <c r="E191" s="266"/>
      <c r="F191" s="41" t="s">
        <v>48</v>
      </c>
      <c r="G191" s="267">
        <f t="shared" si="165"/>
        <v>74</v>
      </c>
      <c r="H191" s="267">
        <f t="shared" si="166"/>
        <v>63</v>
      </c>
      <c r="I191" s="268">
        <f t="shared" si="167"/>
        <v>26966806</v>
      </c>
      <c r="J191" s="268">
        <f t="shared" si="168"/>
        <v>2</v>
      </c>
      <c r="K191" s="269">
        <f t="shared" si="169"/>
        <v>0.93</v>
      </c>
      <c r="L191" s="270">
        <f t="shared" si="204"/>
        <v>1.02</v>
      </c>
      <c r="M191" s="271">
        <f t="shared" si="170"/>
        <v>21376392.145576868</v>
      </c>
      <c r="N191" s="271">
        <f t="shared" si="171"/>
        <v>24094609.386887025</v>
      </c>
      <c r="O191" s="271">
        <f t="shared" si="172"/>
        <v>25580712.171600003</v>
      </c>
      <c r="P191" s="271">
        <f t="shared" si="173"/>
        <v>27158474.52427981</v>
      </c>
      <c r="Q191" s="272">
        <f t="shared" si="174"/>
        <v>25580712.171600003</v>
      </c>
      <c r="R191" s="271">
        <f t="shared" si="174"/>
        <v>27158474.52427981</v>
      </c>
      <c r="S191" s="271">
        <f t="shared" si="175"/>
        <v>28833549.806515098</v>
      </c>
      <c r="T191" s="271"/>
      <c r="U191" s="271">
        <f t="shared" si="176"/>
        <v>1346712705.1713426</v>
      </c>
      <c r="V191" s="271">
        <f t="shared" si="177"/>
        <v>1517960391.3738825</v>
      </c>
      <c r="W191" s="271">
        <f t="shared" si="178"/>
        <v>1611584866.8108001</v>
      </c>
      <c r="X191" s="272">
        <f t="shared" si="179"/>
        <v>1710983895.029628</v>
      </c>
      <c r="Y191" s="272">
        <f t="shared" si="180"/>
        <v>1611584866.8108001</v>
      </c>
      <c r="Z191" s="271">
        <f t="shared" si="181"/>
        <v>1710983895.029628</v>
      </c>
      <c r="AA191" s="271">
        <f t="shared" si="182"/>
        <v>1816513637.810451</v>
      </c>
      <c r="AB191" s="271"/>
      <c r="AC191" s="33" t="str">
        <f t="shared" si="183"/>
        <v>BERTAHAP</v>
      </c>
      <c r="AD191" s="273">
        <f t="shared" si="184"/>
        <v>0</v>
      </c>
      <c r="AE191" s="274">
        <v>2</v>
      </c>
      <c r="AF191" s="275"/>
      <c r="AG191" s="271" t="e">
        <f>IF(AF191&gt;#REF!,"LB","KR")</f>
        <v>#REF!</v>
      </c>
      <c r="AH191" s="275">
        <v>1481384000</v>
      </c>
      <c r="AI191" s="275">
        <v>1669757000</v>
      </c>
      <c r="AJ191" s="275">
        <v>1772744000</v>
      </c>
      <c r="AK191" s="276">
        <v>1882083000</v>
      </c>
      <c r="AL191" s="276">
        <v>1772744000</v>
      </c>
      <c r="AM191" s="275">
        <v>1882083000</v>
      </c>
      <c r="AN191" s="275">
        <v>1998166000</v>
      </c>
      <c r="AO191" s="52">
        <v>1879108640</v>
      </c>
      <c r="AP191" s="43">
        <v>1995007980</v>
      </c>
      <c r="AQ191" s="63">
        <f t="shared" si="185"/>
        <v>1691197776</v>
      </c>
      <c r="AR191" s="63">
        <f t="shared" si="191"/>
        <v>28186629.600000005</v>
      </c>
      <c r="AS191" s="351">
        <f t="shared" si="192"/>
        <v>35289056.25</v>
      </c>
      <c r="AT191" s="141">
        <f t="shared" si="186"/>
        <v>19950079.800000001</v>
      </c>
      <c r="AU191" s="5">
        <f t="shared" si="187"/>
        <v>28186629.600000005</v>
      </c>
      <c r="AV191" s="5">
        <f t="shared" si="193"/>
        <v>44318600</v>
      </c>
      <c r="AX191" s="2"/>
      <c r="AY191" s="2"/>
      <c r="BT191" s="56">
        <f t="shared" si="188"/>
        <v>-1231034.6938999966</v>
      </c>
      <c r="CT191" s="63">
        <f t="shared" si="189"/>
        <v>1795507182</v>
      </c>
      <c r="CU191" s="44">
        <f t="shared" si="194"/>
        <v>19950079.800000001</v>
      </c>
      <c r="CX191" s="56">
        <f t="shared" si="195"/>
        <v>1595469600</v>
      </c>
      <c r="CY191" s="44">
        <f t="shared" si="196"/>
        <v>26591160</v>
      </c>
      <c r="CZ191" s="49">
        <f t="shared" si="197"/>
        <v>44318600</v>
      </c>
    </row>
    <row r="192" spans="1:104">
      <c r="A192" s="3">
        <f t="shared" si="190"/>
        <v>153</v>
      </c>
      <c r="B192" s="263">
        <v>4</v>
      </c>
      <c r="C192" s="264" t="s">
        <v>178</v>
      </c>
      <c r="D192" s="299">
        <v>12</v>
      </c>
      <c r="E192" s="266"/>
      <c r="F192" s="41" t="s">
        <v>50</v>
      </c>
      <c r="G192" s="267">
        <f t="shared" si="165"/>
        <v>67</v>
      </c>
      <c r="H192" s="267">
        <f t="shared" si="166"/>
        <v>57</v>
      </c>
      <c r="I192" s="268">
        <f t="shared" si="167"/>
        <v>26966806</v>
      </c>
      <c r="J192" s="268">
        <f t="shared" si="168"/>
        <v>2</v>
      </c>
      <c r="K192" s="269">
        <f t="shared" si="169"/>
        <v>0.93</v>
      </c>
      <c r="L192" s="270">
        <f t="shared" si="204"/>
        <v>1.02</v>
      </c>
      <c r="M192" s="271">
        <f t="shared" si="170"/>
        <v>21376392.145576868</v>
      </c>
      <c r="N192" s="271">
        <f t="shared" si="171"/>
        <v>24094609.386887025</v>
      </c>
      <c r="O192" s="271">
        <f t="shared" si="172"/>
        <v>25580712.171600003</v>
      </c>
      <c r="P192" s="271">
        <f t="shared" si="173"/>
        <v>27158474.52427981</v>
      </c>
      <c r="Q192" s="272">
        <f t="shared" si="174"/>
        <v>25580712.171600003</v>
      </c>
      <c r="R192" s="271">
        <f t="shared" si="174"/>
        <v>27158474.52427981</v>
      </c>
      <c r="S192" s="271">
        <f t="shared" si="175"/>
        <v>28833549.806515098</v>
      </c>
      <c r="T192" s="271"/>
      <c r="U192" s="271">
        <f t="shared" si="176"/>
        <v>1218454352.2978816</v>
      </c>
      <c r="V192" s="271">
        <f t="shared" si="177"/>
        <v>1373392735.0525603</v>
      </c>
      <c r="W192" s="271">
        <f t="shared" si="178"/>
        <v>1458100593.7812002</v>
      </c>
      <c r="X192" s="272">
        <f t="shared" si="179"/>
        <v>1548033047.8839493</v>
      </c>
      <c r="Y192" s="272">
        <f t="shared" si="180"/>
        <v>1458100593.7812002</v>
      </c>
      <c r="Z192" s="271">
        <f t="shared" si="181"/>
        <v>1548033047.8839493</v>
      </c>
      <c r="AA192" s="271">
        <f t="shared" si="182"/>
        <v>1643512338.9713607</v>
      </c>
      <c r="AB192" s="271"/>
      <c r="AC192" s="33" t="str">
        <f t="shared" si="183"/>
        <v>BERTAHAP</v>
      </c>
      <c r="AD192" s="273">
        <f t="shared" si="184"/>
        <v>0</v>
      </c>
      <c r="AE192" s="274">
        <v>2</v>
      </c>
      <c r="AF192" s="275"/>
      <c r="AG192" s="271" t="e">
        <f>IF(AF192&gt;#REF!,"LB","KR")</f>
        <v>#REF!</v>
      </c>
      <c r="AH192" s="275">
        <v>1340300000</v>
      </c>
      <c r="AI192" s="275">
        <v>1510733000</v>
      </c>
      <c r="AJ192" s="275">
        <v>1603911000</v>
      </c>
      <c r="AK192" s="276">
        <v>1702837000</v>
      </c>
      <c r="AL192" s="276">
        <v>1603911000</v>
      </c>
      <c r="AM192" s="275">
        <v>1702837000</v>
      </c>
      <c r="AN192" s="275">
        <v>1807864000</v>
      </c>
      <c r="AO192" s="52">
        <v>1700145660</v>
      </c>
      <c r="AP192" s="43">
        <v>1805007220</v>
      </c>
      <c r="AQ192" s="63">
        <f t="shared" si="185"/>
        <v>1530131094</v>
      </c>
      <c r="AR192" s="63">
        <f t="shared" si="191"/>
        <v>25502184.900000002</v>
      </c>
      <c r="AS192" s="351">
        <f t="shared" si="192"/>
        <v>31928193.75</v>
      </c>
      <c r="AT192" s="141">
        <f t="shared" si="186"/>
        <v>18050072.200000003</v>
      </c>
      <c r="AU192" s="5">
        <f t="shared" si="187"/>
        <v>25502184.900000002</v>
      </c>
      <c r="AV192" s="5">
        <f t="shared" si="193"/>
        <v>40097775</v>
      </c>
      <c r="AX192" s="2"/>
      <c r="AY192" s="2"/>
      <c r="BT192" s="56">
        <f t="shared" si="188"/>
        <v>-1231034.6938999966</v>
      </c>
      <c r="CT192" s="63">
        <f t="shared" si="189"/>
        <v>1624506498</v>
      </c>
      <c r="CU192" s="44">
        <f t="shared" si="194"/>
        <v>18050072.200000003</v>
      </c>
      <c r="CX192" s="56">
        <f t="shared" si="195"/>
        <v>1443519900</v>
      </c>
      <c r="CY192" s="44">
        <f t="shared" si="196"/>
        <v>24058665</v>
      </c>
      <c r="CZ192" s="49">
        <f t="shared" si="197"/>
        <v>40097775</v>
      </c>
    </row>
    <row r="193" spans="1:104">
      <c r="A193" s="3">
        <f t="shared" si="190"/>
        <v>154</v>
      </c>
      <c r="B193" s="263">
        <v>5</v>
      </c>
      <c r="C193" s="264" t="s">
        <v>178</v>
      </c>
      <c r="D193" s="265">
        <v>16</v>
      </c>
      <c r="E193" s="266"/>
      <c r="F193" s="41" t="s">
        <v>52</v>
      </c>
      <c r="G193" s="267">
        <f t="shared" si="165"/>
        <v>71</v>
      </c>
      <c r="H193" s="267">
        <f t="shared" si="166"/>
        <v>63</v>
      </c>
      <c r="I193" s="268">
        <f t="shared" si="167"/>
        <v>26966806</v>
      </c>
      <c r="J193" s="268">
        <f t="shared" si="168"/>
        <v>2</v>
      </c>
      <c r="K193" s="269">
        <f t="shared" si="169"/>
        <v>0.93</v>
      </c>
      <c r="L193" s="270">
        <f t="shared" si="204"/>
        <v>1.02</v>
      </c>
      <c r="M193" s="271">
        <f t="shared" si="170"/>
        <v>21376392.145576868</v>
      </c>
      <c r="N193" s="271">
        <f t="shared" si="171"/>
        <v>24094609.386887025</v>
      </c>
      <c r="O193" s="271">
        <f t="shared" si="172"/>
        <v>25580712.171600003</v>
      </c>
      <c r="P193" s="271">
        <f t="shared" si="173"/>
        <v>27158474.52427981</v>
      </c>
      <c r="Q193" s="272">
        <f t="shared" si="174"/>
        <v>25580712.171600003</v>
      </c>
      <c r="R193" s="271">
        <f t="shared" si="174"/>
        <v>27158474.52427981</v>
      </c>
      <c r="S193" s="271">
        <f t="shared" si="175"/>
        <v>28833549.806515098</v>
      </c>
      <c r="T193" s="271"/>
      <c r="U193" s="271">
        <f t="shared" si="176"/>
        <v>1346712705.1713426</v>
      </c>
      <c r="V193" s="271">
        <f t="shared" si="177"/>
        <v>1517960391.3738825</v>
      </c>
      <c r="W193" s="271">
        <f t="shared" si="178"/>
        <v>1611584866.8108001</v>
      </c>
      <c r="X193" s="272">
        <f t="shared" si="179"/>
        <v>1710983895.029628</v>
      </c>
      <c r="Y193" s="272">
        <f t="shared" si="180"/>
        <v>1611584866.8108001</v>
      </c>
      <c r="Z193" s="271">
        <f t="shared" si="181"/>
        <v>1710983895.029628</v>
      </c>
      <c r="AA193" s="271">
        <f t="shared" si="182"/>
        <v>1816513637.810451</v>
      </c>
      <c r="AB193" s="271"/>
      <c r="AC193" s="33" t="str">
        <f t="shared" si="183"/>
        <v>BERTAHAP</v>
      </c>
      <c r="AD193" s="273">
        <f t="shared" si="184"/>
        <v>0</v>
      </c>
      <c r="AE193" s="274">
        <v>2</v>
      </c>
      <c r="AF193" s="275"/>
      <c r="AG193" s="271" t="e">
        <f>IF(AF193&gt;#REF!,"LB","KR")</f>
        <v>#REF!</v>
      </c>
      <c r="AH193" s="275">
        <v>1481384000</v>
      </c>
      <c r="AI193" s="275">
        <v>1669757000</v>
      </c>
      <c r="AJ193" s="275">
        <v>1772744000</v>
      </c>
      <c r="AK193" s="276">
        <v>1882083000</v>
      </c>
      <c r="AL193" s="276">
        <v>1772744000</v>
      </c>
      <c r="AM193" s="275">
        <v>1882083000</v>
      </c>
      <c r="AN193" s="275">
        <v>1998166000</v>
      </c>
      <c r="AO193" s="52">
        <v>1879108640</v>
      </c>
      <c r="AP193" s="43">
        <v>1995007980</v>
      </c>
      <c r="AQ193" s="63">
        <f t="shared" si="185"/>
        <v>1691197776</v>
      </c>
      <c r="AR193" s="63">
        <f t="shared" si="191"/>
        <v>28186629.600000005</v>
      </c>
      <c r="AS193" s="351">
        <f t="shared" si="192"/>
        <v>35289056.25</v>
      </c>
      <c r="AT193" s="141">
        <f t="shared" si="186"/>
        <v>19950079.800000001</v>
      </c>
      <c r="AU193" s="5">
        <f t="shared" si="187"/>
        <v>28186629.600000005</v>
      </c>
      <c r="AV193" s="5">
        <f t="shared" si="193"/>
        <v>44318600</v>
      </c>
      <c r="AX193" s="2"/>
      <c r="AY193" s="2"/>
      <c r="BT193" s="56">
        <f t="shared" si="188"/>
        <v>-1231034.6938999966</v>
      </c>
      <c r="CT193" s="63">
        <f t="shared" si="189"/>
        <v>1795507182</v>
      </c>
      <c r="CU193" s="44">
        <f t="shared" si="194"/>
        <v>19950079.800000001</v>
      </c>
      <c r="CX193" s="56">
        <f t="shared" si="195"/>
        <v>1595469600</v>
      </c>
      <c r="CY193" s="44">
        <f t="shared" si="196"/>
        <v>26591160</v>
      </c>
      <c r="CZ193" s="49">
        <f t="shared" si="197"/>
        <v>44318600</v>
      </c>
    </row>
    <row r="194" spans="1:104">
      <c r="A194" s="3">
        <f t="shared" si="190"/>
        <v>155</v>
      </c>
      <c r="B194" s="263">
        <v>6</v>
      </c>
      <c r="C194" s="264" t="s">
        <v>178</v>
      </c>
      <c r="D194" s="299">
        <v>18</v>
      </c>
      <c r="E194" s="266"/>
      <c r="F194" s="41" t="s">
        <v>54</v>
      </c>
      <c r="G194" s="267">
        <f t="shared" si="165"/>
        <v>97</v>
      </c>
      <c r="H194" s="267">
        <f t="shared" si="166"/>
        <v>85</v>
      </c>
      <c r="I194" s="268">
        <f t="shared" si="167"/>
        <v>26966806</v>
      </c>
      <c r="J194" s="268">
        <f t="shared" si="168"/>
        <v>2</v>
      </c>
      <c r="K194" s="269">
        <f t="shared" si="169"/>
        <v>0.93</v>
      </c>
      <c r="L194" s="270">
        <f t="shared" si="204"/>
        <v>1.02</v>
      </c>
      <c r="M194" s="271">
        <f t="shared" si="170"/>
        <v>21376392.145576868</v>
      </c>
      <c r="N194" s="271">
        <f t="shared" si="171"/>
        <v>24094609.386887025</v>
      </c>
      <c r="O194" s="271">
        <f t="shared" si="172"/>
        <v>25580712.171600003</v>
      </c>
      <c r="P194" s="271">
        <f t="shared" si="173"/>
        <v>27158474.52427981</v>
      </c>
      <c r="Q194" s="272">
        <f t="shared" si="174"/>
        <v>25580712.171600003</v>
      </c>
      <c r="R194" s="271">
        <f t="shared" si="174"/>
        <v>27158474.52427981</v>
      </c>
      <c r="S194" s="271">
        <f t="shared" si="175"/>
        <v>28833549.806515098</v>
      </c>
      <c r="T194" s="271"/>
      <c r="U194" s="271">
        <f t="shared" si="176"/>
        <v>1816993332.3740337</v>
      </c>
      <c r="V194" s="271">
        <f t="shared" si="177"/>
        <v>2048041797.8853972</v>
      </c>
      <c r="W194" s="271">
        <f t="shared" si="178"/>
        <v>2174360534.5860004</v>
      </c>
      <c r="X194" s="272">
        <f t="shared" si="179"/>
        <v>2308470334.5637841</v>
      </c>
      <c r="Y194" s="272">
        <f t="shared" si="180"/>
        <v>2174360534.5860004</v>
      </c>
      <c r="Z194" s="271">
        <f t="shared" si="181"/>
        <v>2308470334.5637841</v>
      </c>
      <c r="AA194" s="271">
        <f t="shared" si="182"/>
        <v>2450851733.5537834</v>
      </c>
      <c r="AB194" s="271"/>
      <c r="AC194" s="33" t="str">
        <f t="shared" si="183"/>
        <v>BERTAHAP</v>
      </c>
      <c r="AD194" s="273">
        <f t="shared" si="184"/>
        <v>0</v>
      </c>
      <c r="AE194" s="274">
        <v>2</v>
      </c>
      <c r="AF194" s="275"/>
      <c r="AG194" s="271" t="e">
        <f>IF(AF194&gt;#REF!,"LB","KR")</f>
        <v>#REF!</v>
      </c>
      <c r="AH194" s="275">
        <v>1998693000</v>
      </c>
      <c r="AI194" s="275">
        <v>2252846000</v>
      </c>
      <c r="AJ194" s="275">
        <v>2391797000</v>
      </c>
      <c r="AK194" s="276">
        <v>2539318000</v>
      </c>
      <c r="AL194" s="276">
        <v>2391797000</v>
      </c>
      <c r="AM194" s="275">
        <v>2539318000</v>
      </c>
      <c r="AN194" s="275">
        <v>2695937000</v>
      </c>
      <c r="AO194" s="52">
        <v>2535304820</v>
      </c>
      <c r="AP194" s="43">
        <v>2691677080</v>
      </c>
      <c r="AQ194" s="63">
        <f t="shared" si="185"/>
        <v>2281774338</v>
      </c>
      <c r="AR194" s="63">
        <f t="shared" si="191"/>
        <v>38029572.300000004</v>
      </c>
      <c r="AS194" s="351">
        <f t="shared" si="192"/>
        <v>47612212.5</v>
      </c>
      <c r="AT194" s="141">
        <f t="shared" si="186"/>
        <v>26916770.800000001</v>
      </c>
      <c r="AU194" s="5">
        <f t="shared" si="187"/>
        <v>38029572.300000004</v>
      </c>
      <c r="AV194" s="5">
        <f t="shared" si="193"/>
        <v>59794925</v>
      </c>
      <c r="AX194" s="2"/>
      <c r="AY194" s="2"/>
      <c r="BT194" s="56">
        <f t="shared" si="188"/>
        <v>-1231034.6938999966</v>
      </c>
      <c r="CT194" s="63">
        <f t="shared" si="189"/>
        <v>2422509372</v>
      </c>
      <c r="CU194" s="44">
        <f t="shared" si="194"/>
        <v>26916770.800000001</v>
      </c>
      <c r="CX194" s="56">
        <f t="shared" si="195"/>
        <v>2152617300</v>
      </c>
      <c r="CY194" s="44">
        <f t="shared" si="196"/>
        <v>35876955</v>
      </c>
      <c r="CZ194" s="49">
        <f t="shared" si="197"/>
        <v>59794925</v>
      </c>
    </row>
    <row r="195" spans="1:104">
      <c r="A195" s="3">
        <f t="shared" si="190"/>
        <v>156</v>
      </c>
      <c r="B195" s="263">
        <v>7</v>
      </c>
      <c r="C195" s="264" t="s">
        <v>178</v>
      </c>
      <c r="D195" s="299">
        <v>20</v>
      </c>
      <c r="E195" s="266"/>
      <c r="F195" s="41" t="s">
        <v>70</v>
      </c>
      <c r="G195" s="267">
        <f t="shared" si="165"/>
        <v>60</v>
      </c>
      <c r="H195" s="267">
        <f t="shared" si="166"/>
        <v>51</v>
      </c>
      <c r="I195" s="268">
        <f t="shared" si="167"/>
        <v>26966806</v>
      </c>
      <c r="J195" s="268">
        <f t="shared" si="168"/>
        <v>2</v>
      </c>
      <c r="K195" s="269">
        <f t="shared" si="169"/>
        <v>0.93</v>
      </c>
      <c r="L195" s="270">
        <f t="shared" si="204"/>
        <v>1.02</v>
      </c>
      <c r="M195" s="271">
        <f t="shared" si="170"/>
        <v>21376392.145576868</v>
      </c>
      <c r="N195" s="271">
        <f t="shared" si="171"/>
        <v>24094609.386887025</v>
      </c>
      <c r="O195" s="271">
        <f t="shared" si="172"/>
        <v>25580712.171600003</v>
      </c>
      <c r="P195" s="271">
        <f t="shared" si="173"/>
        <v>27158474.52427981</v>
      </c>
      <c r="Q195" s="272">
        <f t="shared" si="174"/>
        <v>25580712.171600003</v>
      </c>
      <c r="R195" s="271">
        <f t="shared" si="174"/>
        <v>27158474.52427981</v>
      </c>
      <c r="S195" s="271">
        <f t="shared" si="175"/>
        <v>28833549.806515098</v>
      </c>
      <c r="T195" s="271"/>
      <c r="U195" s="271">
        <f t="shared" si="176"/>
        <v>1090195999.4244204</v>
      </c>
      <c r="V195" s="271">
        <f t="shared" si="177"/>
        <v>1228825078.7312384</v>
      </c>
      <c r="W195" s="271">
        <f t="shared" si="178"/>
        <v>1304616320.7516</v>
      </c>
      <c r="X195" s="272">
        <f t="shared" si="179"/>
        <v>1385082200.7382703</v>
      </c>
      <c r="Y195" s="272">
        <f t="shared" si="180"/>
        <v>1304616320.7516</v>
      </c>
      <c r="Z195" s="271">
        <f t="shared" si="181"/>
        <v>1385082200.7382703</v>
      </c>
      <c r="AA195" s="271">
        <f t="shared" si="182"/>
        <v>1470511040.1322699</v>
      </c>
      <c r="AB195" s="271"/>
      <c r="AC195" s="33" t="str">
        <f t="shared" si="183"/>
        <v>BERTAHAP</v>
      </c>
      <c r="AD195" s="273">
        <f t="shared" si="184"/>
        <v>0</v>
      </c>
      <c r="AE195" s="274">
        <v>2</v>
      </c>
      <c r="AF195" s="275"/>
      <c r="AG195" s="271" t="e">
        <f>IF(AF195&gt;#REF!,"LB","KR")</f>
        <v>#REF!</v>
      </c>
      <c r="AH195" s="275">
        <v>1199216000</v>
      </c>
      <c r="AI195" s="275">
        <v>1351708000</v>
      </c>
      <c r="AJ195" s="275">
        <v>1435078000</v>
      </c>
      <c r="AK195" s="276">
        <v>1523591000</v>
      </c>
      <c r="AL195" s="276">
        <v>1435078000</v>
      </c>
      <c r="AM195" s="275">
        <v>1523591000</v>
      </c>
      <c r="AN195" s="275">
        <v>1617563000</v>
      </c>
      <c r="AO195" s="52">
        <v>1521182680</v>
      </c>
      <c r="AP195" s="43">
        <v>1615006460</v>
      </c>
      <c r="AQ195" s="63">
        <f t="shared" si="185"/>
        <v>1369064412</v>
      </c>
      <c r="AR195" s="63">
        <f t="shared" si="191"/>
        <v>22817740.200000003</v>
      </c>
      <c r="AS195" s="351">
        <f t="shared" si="192"/>
        <v>28567331.25</v>
      </c>
      <c r="AT195" s="141">
        <f t="shared" si="186"/>
        <v>16150064.600000001</v>
      </c>
      <c r="AU195" s="5">
        <f t="shared" si="187"/>
        <v>22817740.200000003</v>
      </c>
      <c r="AV195" s="5">
        <f t="shared" si="193"/>
        <v>35876950</v>
      </c>
      <c r="AX195" s="2"/>
      <c r="AY195" s="2"/>
      <c r="BT195" s="56">
        <f t="shared" si="188"/>
        <v>-1231034.6938999966</v>
      </c>
      <c r="CT195" s="63">
        <f t="shared" si="189"/>
        <v>1453505814</v>
      </c>
      <c r="CU195" s="44">
        <f t="shared" si="194"/>
        <v>16150064.600000001</v>
      </c>
      <c r="CX195" s="56">
        <f t="shared" si="195"/>
        <v>1291570200</v>
      </c>
      <c r="CY195" s="44">
        <f t="shared" si="196"/>
        <v>21526170</v>
      </c>
      <c r="CZ195" s="49">
        <f t="shared" si="197"/>
        <v>35876950</v>
      </c>
    </row>
    <row r="196" spans="1:104">
      <c r="A196" s="3">
        <f t="shared" si="190"/>
        <v>157</v>
      </c>
      <c r="B196" s="263">
        <v>8</v>
      </c>
      <c r="C196" s="264" t="s">
        <v>178</v>
      </c>
      <c r="D196" s="299">
        <v>22</v>
      </c>
      <c r="E196" s="266"/>
      <c r="F196" s="41" t="s">
        <v>89</v>
      </c>
      <c r="G196" s="267">
        <f t="shared" si="165"/>
        <v>81</v>
      </c>
      <c r="H196" s="267">
        <f t="shared" si="166"/>
        <v>70</v>
      </c>
      <c r="I196" s="268">
        <f t="shared" si="167"/>
        <v>26966806</v>
      </c>
      <c r="J196" s="268">
        <f t="shared" si="168"/>
        <v>4</v>
      </c>
      <c r="K196" s="269">
        <f t="shared" si="169"/>
        <v>0.97</v>
      </c>
      <c r="L196" s="270">
        <f t="shared" si="204"/>
        <v>1.02</v>
      </c>
      <c r="M196" s="271">
        <f t="shared" si="170"/>
        <v>22295806.861515656</v>
      </c>
      <c r="N196" s="271">
        <f t="shared" si="171"/>
        <v>25130936.672344532</v>
      </c>
      <c r="O196" s="271">
        <f t="shared" si="172"/>
        <v>26680957.856400002</v>
      </c>
      <c r="P196" s="271">
        <f t="shared" si="173"/>
        <v>28326580.955431629</v>
      </c>
      <c r="Q196" s="272">
        <f t="shared" si="174"/>
        <v>26680957.856400002</v>
      </c>
      <c r="R196" s="271">
        <f t="shared" si="174"/>
        <v>28326580.955431629</v>
      </c>
      <c r="S196" s="271">
        <f t="shared" si="175"/>
        <v>30073702.48636521</v>
      </c>
      <c r="T196" s="271"/>
      <c r="U196" s="271">
        <f t="shared" si="176"/>
        <v>1560706480.3060958</v>
      </c>
      <c r="V196" s="271">
        <f t="shared" si="177"/>
        <v>1759165567.0641172</v>
      </c>
      <c r="W196" s="271">
        <f t="shared" si="178"/>
        <v>1867667049.9480002</v>
      </c>
      <c r="X196" s="272">
        <f t="shared" si="179"/>
        <v>1982860666.880214</v>
      </c>
      <c r="Y196" s="272">
        <f t="shared" si="180"/>
        <v>1867667049.9480002</v>
      </c>
      <c r="Z196" s="271">
        <f t="shared" si="181"/>
        <v>1982860666.880214</v>
      </c>
      <c r="AA196" s="271">
        <f t="shared" si="182"/>
        <v>2105159174.0455647</v>
      </c>
      <c r="AB196" s="271"/>
      <c r="AC196" s="33" t="str">
        <f t="shared" si="183"/>
        <v>BERTAHAP</v>
      </c>
      <c r="AD196" s="273">
        <f t="shared" si="184"/>
        <v>0</v>
      </c>
      <c r="AE196" s="274">
        <v>2</v>
      </c>
      <c r="AF196" s="275"/>
      <c r="AG196" s="271" t="e">
        <f>IF(AF196&gt;#REF!,"LB","KR")</f>
        <v>#REF!</v>
      </c>
      <c r="AH196" s="275">
        <v>1716778000</v>
      </c>
      <c r="AI196" s="275">
        <v>1935083000</v>
      </c>
      <c r="AJ196" s="275">
        <v>2054434000</v>
      </c>
      <c r="AK196" s="276">
        <v>2181147000</v>
      </c>
      <c r="AL196" s="276">
        <v>2054434000</v>
      </c>
      <c r="AM196" s="275">
        <v>2181147000</v>
      </c>
      <c r="AN196" s="275">
        <v>2315676000</v>
      </c>
      <c r="AO196" s="52">
        <v>2177700040</v>
      </c>
      <c r="AP196" s="43">
        <v>2312015820</v>
      </c>
      <c r="AQ196" s="63">
        <f t="shared" si="185"/>
        <v>1959930036</v>
      </c>
      <c r="AR196" s="63">
        <f t="shared" si="191"/>
        <v>32665500.600000005</v>
      </c>
      <c r="AS196" s="351">
        <f t="shared" si="192"/>
        <v>40896506.25</v>
      </c>
      <c r="AT196" s="141">
        <f t="shared" si="186"/>
        <v>23120158.200000003</v>
      </c>
      <c r="AU196" s="5">
        <f t="shared" si="187"/>
        <v>32665500.600000005</v>
      </c>
      <c r="AV196" s="5">
        <f t="shared" si="193"/>
        <v>51360850</v>
      </c>
      <c r="AX196" s="2"/>
      <c r="AY196" s="2"/>
      <c r="BT196" s="56">
        <f t="shared" si="188"/>
        <v>-130789.00909999758</v>
      </c>
      <c r="CT196" s="63">
        <f t="shared" si="189"/>
        <v>2080814238</v>
      </c>
      <c r="CU196" s="44">
        <f t="shared" si="194"/>
        <v>23120158.200000003</v>
      </c>
      <c r="CX196" s="56">
        <f t="shared" si="195"/>
        <v>1848990600</v>
      </c>
      <c r="CY196" s="44">
        <f t="shared" si="196"/>
        <v>30816510</v>
      </c>
      <c r="CZ196" s="49">
        <f t="shared" si="197"/>
        <v>51360850</v>
      </c>
    </row>
    <row r="197" spans="1:104">
      <c r="A197" s="3">
        <f t="shared" si="190"/>
        <v>158</v>
      </c>
      <c r="B197" s="263">
        <v>1</v>
      </c>
      <c r="C197" s="264" t="s">
        <v>180</v>
      </c>
      <c r="D197" s="265" t="s">
        <v>35</v>
      </c>
      <c r="E197" s="266"/>
      <c r="F197" s="41" t="s">
        <v>42</v>
      </c>
      <c r="G197" s="267">
        <f t="shared" si="165"/>
        <v>78</v>
      </c>
      <c r="H197" s="267">
        <f t="shared" si="166"/>
        <v>66</v>
      </c>
      <c r="I197" s="268">
        <f t="shared" si="167"/>
        <v>26966806</v>
      </c>
      <c r="J197" s="268">
        <f t="shared" si="168"/>
        <v>2</v>
      </c>
      <c r="K197" s="269">
        <f t="shared" si="169"/>
        <v>0.93</v>
      </c>
      <c r="L197" s="319">
        <f t="shared" ref="L197:L204" si="205">SUMIF($AN$4:$AN$22,D197,$BL$4:$BL$22)</f>
        <v>1.03</v>
      </c>
      <c r="M197" s="271">
        <f t="shared" si="170"/>
        <v>21585964.617592327</v>
      </c>
      <c r="N197" s="271">
        <f t="shared" si="171"/>
        <v>24330831.047542781</v>
      </c>
      <c r="O197" s="271">
        <f t="shared" si="172"/>
        <v>25831503.467400003</v>
      </c>
      <c r="P197" s="271">
        <f t="shared" si="173"/>
        <v>27424734.078439418</v>
      </c>
      <c r="Q197" s="272">
        <f t="shared" si="174"/>
        <v>25831503.467400003</v>
      </c>
      <c r="R197" s="271">
        <f t="shared" si="174"/>
        <v>27424734.078439418</v>
      </c>
      <c r="S197" s="271">
        <f t="shared" si="175"/>
        <v>29116231.667363286</v>
      </c>
      <c r="T197" s="271"/>
      <c r="U197" s="271">
        <f t="shared" si="176"/>
        <v>1424673664.7610936</v>
      </c>
      <c r="V197" s="271">
        <f t="shared" si="177"/>
        <v>1605834849.1378236</v>
      </c>
      <c r="W197" s="271">
        <f t="shared" si="178"/>
        <v>1704879228.8484001</v>
      </c>
      <c r="X197" s="272">
        <f t="shared" si="179"/>
        <v>1810032449.1770017</v>
      </c>
      <c r="Y197" s="272">
        <f t="shared" si="180"/>
        <v>1704879228.8484001</v>
      </c>
      <c r="Z197" s="271">
        <f t="shared" si="181"/>
        <v>1810032449.1770017</v>
      </c>
      <c r="AA197" s="271">
        <f t="shared" si="182"/>
        <v>1921671290.0459769</v>
      </c>
      <c r="AB197" s="271"/>
      <c r="AC197" s="33" t="str">
        <f t="shared" si="183"/>
        <v>BERTAHAP</v>
      </c>
      <c r="AD197" s="273">
        <f t="shared" si="184"/>
        <v>0</v>
      </c>
      <c r="AE197" s="274">
        <v>2</v>
      </c>
      <c r="AF197" s="275"/>
      <c r="AG197" s="271" t="e">
        <f>IF(AF197&gt;#REF!,"LB","KR")</f>
        <v>#REF!</v>
      </c>
      <c r="AH197" s="275">
        <v>1567142000</v>
      </c>
      <c r="AI197" s="275">
        <v>1766419000</v>
      </c>
      <c r="AJ197" s="275">
        <v>1875368000</v>
      </c>
      <c r="AK197" s="276">
        <v>1991036000</v>
      </c>
      <c r="AL197" s="276">
        <v>1875368000</v>
      </c>
      <c r="AM197" s="275">
        <v>1991036000</v>
      </c>
      <c r="AN197" s="275">
        <v>2113839000</v>
      </c>
      <c r="AO197" s="52">
        <v>1987890080</v>
      </c>
      <c r="AP197" s="43">
        <v>2110498160</v>
      </c>
      <c r="AQ197" s="63">
        <f t="shared" si="185"/>
        <v>1789101072</v>
      </c>
      <c r="AR197" s="63">
        <f t="shared" si="191"/>
        <v>29818351.200000003</v>
      </c>
      <c r="AS197" s="351">
        <f t="shared" si="192"/>
        <v>37331925</v>
      </c>
      <c r="AT197" s="141">
        <f t="shared" si="186"/>
        <v>21104981.600000001</v>
      </c>
      <c r="AU197" s="5">
        <f t="shared" si="187"/>
        <v>29818351.200000003</v>
      </c>
      <c r="AV197" s="5">
        <f t="shared" si="193"/>
        <v>46884200</v>
      </c>
      <c r="AX197" s="2"/>
      <c r="AY197" s="2"/>
      <c r="BT197" s="56">
        <f t="shared" si="188"/>
        <v>-980243.39809999615</v>
      </c>
      <c r="CT197" s="63">
        <f t="shared" si="189"/>
        <v>1899448344</v>
      </c>
      <c r="CU197" s="44">
        <f t="shared" si="194"/>
        <v>21104981.600000001</v>
      </c>
      <c r="CX197" s="56">
        <f t="shared" si="195"/>
        <v>1687831200</v>
      </c>
      <c r="CY197" s="44">
        <f t="shared" si="196"/>
        <v>28130520</v>
      </c>
      <c r="CZ197" s="49">
        <f t="shared" si="197"/>
        <v>46884200</v>
      </c>
    </row>
    <row r="198" spans="1:104">
      <c r="A198" s="3">
        <f t="shared" si="190"/>
        <v>159</v>
      </c>
      <c r="B198" s="263">
        <v>2</v>
      </c>
      <c r="C198" s="264" t="s">
        <v>180</v>
      </c>
      <c r="D198" s="265" t="s">
        <v>41</v>
      </c>
      <c r="E198" s="266"/>
      <c r="F198" s="41" t="s">
        <v>45</v>
      </c>
      <c r="G198" s="267">
        <f t="shared" si="165"/>
        <v>60</v>
      </c>
      <c r="H198" s="267">
        <f t="shared" si="166"/>
        <v>52</v>
      </c>
      <c r="I198" s="268">
        <f t="shared" si="167"/>
        <v>26966806</v>
      </c>
      <c r="J198" s="268">
        <f t="shared" si="168"/>
        <v>2</v>
      </c>
      <c r="K198" s="269">
        <f t="shared" si="169"/>
        <v>0.93</v>
      </c>
      <c r="L198" s="319">
        <f t="shared" si="205"/>
        <v>1.03</v>
      </c>
      <c r="M198" s="271">
        <f t="shared" si="170"/>
        <v>21585964.617592327</v>
      </c>
      <c r="N198" s="271">
        <f t="shared" si="171"/>
        <v>24330831.047542781</v>
      </c>
      <c r="O198" s="271">
        <f t="shared" si="172"/>
        <v>25831503.467400003</v>
      </c>
      <c r="P198" s="271">
        <f t="shared" si="173"/>
        <v>27424734.078439418</v>
      </c>
      <c r="Q198" s="272">
        <f t="shared" si="174"/>
        <v>25831503.467400003</v>
      </c>
      <c r="R198" s="271">
        <f t="shared" si="174"/>
        <v>27424734.078439418</v>
      </c>
      <c r="S198" s="271">
        <f t="shared" si="175"/>
        <v>29116231.667363286</v>
      </c>
      <c r="T198" s="271"/>
      <c r="U198" s="271">
        <f t="shared" si="176"/>
        <v>1122470160.1148009</v>
      </c>
      <c r="V198" s="271">
        <f t="shared" si="177"/>
        <v>1265203214.4722247</v>
      </c>
      <c r="W198" s="271">
        <f t="shared" si="178"/>
        <v>1343238180.3048003</v>
      </c>
      <c r="X198" s="272">
        <f t="shared" si="179"/>
        <v>1426086172.0788498</v>
      </c>
      <c r="Y198" s="272">
        <f t="shared" si="180"/>
        <v>1343238180.3048003</v>
      </c>
      <c r="Z198" s="271">
        <f t="shared" si="181"/>
        <v>1426086172.0788498</v>
      </c>
      <c r="AA198" s="271">
        <f t="shared" si="182"/>
        <v>1514044046.7028909</v>
      </c>
      <c r="AB198" s="271"/>
      <c r="AC198" s="33" t="str">
        <f t="shared" si="183"/>
        <v>BERTAHAP</v>
      </c>
      <c r="AD198" s="273">
        <f t="shared" si="184"/>
        <v>0</v>
      </c>
      <c r="AE198" s="274">
        <v>2</v>
      </c>
      <c r="AF198" s="275"/>
      <c r="AG198" s="271" t="e">
        <f>IF(AF198&gt;#REF!,"LB","KR")</f>
        <v>#REF!</v>
      </c>
      <c r="AH198" s="275">
        <v>1234718000</v>
      </c>
      <c r="AI198" s="275">
        <v>1391724000</v>
      </c>
      <c r="AJ198" s="275">
        <v>1477562000</v>
      </c>
      <c r="AK198" s="276">
        <v>1568695000</v>
      </c>
      <c r="AL198" s="276">
        <v>1477562000</v>
      </c>
      <c r="AM198" s="275">
        <v>1568695000</v>
      </c>
      <c r="AN198" s="275">
        <v>1665449000</v>
      </c>
      <c r="AO198" s="52">
        <v>1566215720</v>
      </c>
      <c r="AP198" s="43">
        <v>1662816700</v>
      </c>
      <c r="AQ198" s="63">
        <f t="shared" si="185"/>
        <v>1409594148</v>
      </c>
      <c r="AR198" s="63">
        <f t="shared" si="191"/>
        <v>23493235.800000001</v>
      </c>
      <c r="AS198" s="351">
        <f t="shared" si="192"/>
        <v>29413031.25</v>
      </c>
      <c r="AT198" s="141">
        <f t="shared" si="186"/>
        <v>16628167</v>
      </c>
      <c r="AU198" s="5">
        <f t="shared" si="187"/>
        <v>23493235.800000001</v>
      </c>
      <c r="AV198" s="5">
        <f t="shared" si="193"/>
        <v>36939050</v>
      </c>
      <c r="AX198" s="2"/>
      <c r="AY198" s="2"/>
      <c r="BT198" s="56">
        <f t="shared" si="188"/>
        <v>-980243.39809999615</v>
      </c>
      <c r="CT198" s="63">
        <f t="shared" si="189"/>
        <v>1496535030</v>
      </c>
      <c r="CU198" s="44">
        <f t="shared" si="194"/>
        <v>16628167</v>
      </c>
      <c r="CX198" s="56">
        <f t="shared" si="195"/>
        <v>1329805800</v>
      </c>
      <c r="CY198" s="44">
        <f t="shared" si="196"/>
        <v>22163430</v>
      </c>
      <c r="CZ198" s="49">
        <f t="shared" si="197"/>
        <v>36939050</v>
      </c>
    </row>
    <row r="199" spans="1:104">
      <c r="A199" s="3">
        <f t="shared" si="190"/>
        <v>160</v>
      </c>
      <c r="B199" s="263">
        <v>3</v>
      </c>
      <c r="C199" s="264" t="s">
        <v>180</v>
      </c>
      <c r="D199" s="265">
        <v>10</v>
      </c>
      <c r="E199" s="266"/>
      <c r="F199" s="41" t="s">
        <v>48</v>
      </c>
      <c r="G199" s="267">
        <f t="shared" si="165"/>
        <v>74</v>
      </c>
      <c r="H199" s="267">
        <f t="shared" si="166"/>
        <v>63</v>
      </c>
      <c r="I199" s="268">
        <f t="shared" si="167"/>
        <v>26966806</v>
      </c>
      <c r="J199" s="268">
        <f t="shared" si="168"/>
        <v>2</v>
      </c>
      <c r="K199" s="269">
        <f t="shared" si="169"/>
        <v>0.93</v>
      </c>
      <c r="L199" s="319">
        <f t="shared" si="205"/>
        <v>1.03</v>
      </c>
      <c r="M199" s="271">
        <f t="shared" si="170"/>
        <v>21585964.617592327</v>
      </c>
      <c r="N199" s="271">
        <f t="shared" si="171"/>
        <v>24330831.047542781</v>
      </c>
      <c r="O199" s="271">
        <f t="shared" si="172"/>
        <v>25831503.467400003</v>
      </c>
      <c r="P199" s="271">
        <f t="shared" si="173"/>
        <v>27424734.078439418</v>
      </c>
      <c r="Q199" s="272">
        <f t="shared" si="174"/>
        <v>25831503.467400003</v>
      </c>
      <c r="R199" s="271">
        <f t="shared" si="174"/>
        <v>27424734.078439418</v>
      </c>
      <c r="S199" s="271">
        <f t="shared" si="175"/>
        <v>29116231.667363286</v>
      </c>
      <c r="T199" s="271"/>
      <c r="U199" s="271">
        <f t="shared" si="176"/>
        <v>1359915770.9083166</v>
      </c>
      <c r="V199" s="271">
        <f t="shared" si="177"/>
        <v>1532842355.9951952</v>
      </c>
      <c r="W199" s="271">
        <f t="shared" si="178"/>
        <v>1627384718.4462001</v>
      </c>
      <c r="X199" s="272">
        <f t="shared" si="179"/>
        <v>1727758246.9416833</v>
      </c>
      <c r="Y199" s="272">
        <f t="shared" si="180"/>
        <v>1627384718.4462001</v>
      </c>
      <c r="Z199" s="271">
        <f t="shared" si="181"/>
        <v>1727758246.9416833</v>
      </c>
      <c r="AA199" s="271">
        <f t="shared" si="182"/>
        <v>1834322595.0438871</v>
      </c>
      <c r="AB199" s="271"/>
      <c r="AC199" s="33" t="str">
        <f t="shared" si="183"/>
        <v>BERTAHAP</v>
      </c>
      <c r="AD199" s="273">
        <f t="shared" si="184"/>
        <v>0</v>
      </c>
      <c r="AE199" s="274">
        <v>2</v>
      </c>
      <c r="AF199" s="275"/>
      <c r="AG199" s="271" t="e">
        <f>IF(AF199&gt;#REF!,"LB","KR")</f>
        <v>#REF!</v>
      </c>
      <c r="AH199" s="275">
        <v>1495908000</v>
      </c>
      <c r="AI199" s="275">
        <v>1686127000</v>
      </c>
      <c r="AJ199" s="275">
        <v>1790124000</v>
      </c>
      <c r="AK199" s="276">
        <v>1900535000</v>
      </c>
      <c r="AL199" s="276">
        <v>1790124000</v>
      </c>
      <c r="AM199" s="275">
        <v>1900535000</v>
      </c>
      <c r="AN199" s="275">
        <v>2017755000</v>
      </c>
      <c r="AO199" s="52">
        <v>1897531440</v>
      </c>
      <c r="AP199" s="43">
        <v>2014567100</v>
      </c>
      <c r="AQ199" s="63">
        <f t="shared" si="185"/>
        <v>1707778296</v>
      </c>
      <c r="AR199" s="63">
        <f t="shared" si="191"/>
        <v>28462971.600000005</v>
      </c>
      <c r="AS199" s="351">
        <f t="shared" si="192"/>
        <v>35635031.25</v>
      </c>
      <c r="AT199" s="141">
        <f t="shared" si="186"/>
        <v>20145671</v>
      </c>
      <c r="AU199" s="5">
        <f t="shared" si="187"/>
        <v>28462971.600000005</v>
      </c>
      <c r="AV199" s="5">
        <f t="shared" si="193"/>
        <v>44753100</v>
      </c>
      <c r="AX199" s="2"/>
      <c r="AY199" s="2"/>
      <c r="BT199" s="56">
        <f t="shared" si="188"/>
        <v>-980243.39809999615</v>
      </c>
      <c r="CT199" s="63">
        <f t="shared" si="189"/>
        <v>1813110390</v>
      </c>
      <c r="CU199" s="44">
        <f t="shared" si="194"/>
        <v>20145671</v>
      </c>
      <c r="CX199" s="56">
        <f t="shared" si="195"/>
        <v>1611111600</v>
      </c>
      <c r="CY199" s="44">
        <f t="shared" si="196"/>
        <v>26851860</v>
      </c>
      <c r="CZ199" s="49">
        <f t="shared" si="197"/>
        <v>44753100</v>
      </c>
    </row>
    <row r="200" spans="1:104">
      <c r="A200" s="3">
        <f t="shared" si="190"/>
        <v>161</v>
      </c>
      <c r="B200" s="263">
        <v>4</v>
      </c>
      <c r="C200" s="264" t="s">
        <v>180</v>
      </c>
      <c r="D200" s="299">
        <v>12</v>
      </c>
      <c r="E200" s="266"/>
      <c r="F200" s="41" t="s">
        <v>50</v>
      </c>
      <c r="G200" s="267">
        <f t="shared" si="165"/>
        <v>67</v>
      </c>
      <c r="H200" s="267">
        <f t="shared" si="166"/>
        <v>57</v>
      </c>
      <c r="I200" s="268">
        <f t="shared" si="167"/>
        <v>26966806</v>
      </c>
      <c r="J200" s="268">
        <f t="shared" si="168"/>
        <v>2</v>
      </c>
      <c r="K200" s="269">
        <f t="shared" si="169"/>
        <v>0.93</v>
      </c>
      <c r="L200" s="319">
        <f t="shared" si="205"/>
        <v>1.03</v>
      </c>
      <c r="M200" s="271">
        <f t="shared" si="170"/>
        <v>21585964.617592327</v>
      </c>
      <c r="N200" s="271">
        <f t="shared" si="171"/>
        <v>24330831.047542781</v>
      </c>
      <c r="O200" s="271">
        <f t="shared" si="172"/>
        <v>25831503.467400003</v>
      </c>
      <c r="P200" s="271">
        <f t="shared" si="173"/>
        <v>27424734.078439418</v>
      </c>
      <c r="Q200" s="272">
        <f t="shared" si="174"/>
        <v>25831503.467400003</v>
      </c>
      <c r="R200" s="271">
        <f t="shared" si="174"/>
        <v>27424734.078439418</v>
      </c>
      <c r="S200" s="271">
        <f t="shared" si="175"/>
        <v>29116231.667363286</v>
      </c>
      <c r="T200" s="271"/>
      <c r="U200" s="271">
        <f t="shared" si="176"/>
        <v>1230399983.2027626</v>
      </c>
      <c r="V200" s="271">
        <f t="shared" si="177"/>
        <v>1386857369.7099385</v>
      </c>
      <c r="W200" s="271">
        <f t="shared" si="178"/>
        <v>1472395697.6418002</v>
      </c>
      <c r="X200" s="272">
        <f t="shared" si="179"/>
        <v>1563209842.4710469</v>
      </c>
      <c r="Y200" s="272">
        <f t="shared" si="180"/>
        <v>1472395697.6418002</v>
      </c>
      <c r="Z200" s="271">
        <f t="shared" si="181"/>
        <v>1563209842.4710469</v>
      </c>
      <c r="AA200" s="271">
        <f t="shared" si="182"/>
        <v>1659625205.0397072</v>
      </c>
      <c r="AB200" s="271"/>
      <c r="AC200" s="33" t="str">
        <f t="shared" si="183"/>
        <v>BERTAHAP</v>
      </c>
      <c r="AD200" s="273">
        <f t="shared" si="184"/>
        <v>0</v>
      </c>
      <c r="AE200" s="274">
        <v>2</v>
      </c>
      <c r="AF200" s="275"/>
      <c r="AG200" s="271" t="e">
        <f>IF(AF200&gt;#REF!,"LB","KR")</f>
        <v>#REF!</v>
      </c>
      <c r="AH200" s="275">
        <v>1353440000</v>
      </c>
      <c r="AI200" s="275">
        <v>1525544000</v>
      </c>
      <c r="AJ200" s="275">
        <v>1619636000</v>
      </c>
      <c r="AK200" s="276">
        <v>1719531000</v>
      </c>
      <c r="AL200" s="276">
        <v>1619636000</v>
      </c>
      <c r="AM200" s="275">
        <v>1719531000</v>
      </c>
      <c r="AN200" s="275">
        <v>1825588000</v>
      </c>
      <c r="AO200" s="52">
        <v>1716814160</v>
      </c>
      <c r="AP200" s="43">
        <v>1822702860</v>
      </c>
      <c r="AQ200" s="63">
        <f t="shared" si="185"/>
        <v>1545132744</v>
      </c>
      <c r="AR200" s="63">
        <f t="shared" si="191"/>
        <v>25752212.400000002</v>
      </c>
      <c r="AS200" s="351">
        <f t="shared" si="192"/>
        <v>32241206.25</v>
      </c>
      <c r="AT200" s="141">
        <f t="shared" si="186"/>
        <v>18227028.600000001</v>
      </c>
      <c r="AU200" s="5">
        <f t="shared" si="187"/>
        <v>25752212.400000002</v>
      </c>
      <c r="AV200" s="5">
        <f t="shared" si="193"/>
        <v>40490900</v>
      </c>
      <c r="AX200" s="2"/>
      <c r="AY200" s="2"/>
      <c r="BT200" s="56">
        <f t="shared" si="188"/>
        <v>-980243.39809999615</v>
      </c>
      <c r="CT200" s="63">
        <f t="shared" si="189"/>
        <v>1640432574</v>
      </c>
      <c r="CU200" s="44">
        <f t="shared" si="194"/>
        <v>18227028.600000001</v>
      </c>
      <c r="CX200" s="56">
        <f t="shared" si="195"/>
        <v>1457672400</v>
      </c>
      <c r="CY200" s="44">
        <f t="shared" si="196"/>
        <v>24294540</v>
      </c>
      <c r="CZ200" s="49">
        <f t="shared" si="197"/>
        <v>40490900</v>
      </c>
    </row>
    <row r="201" spans="1:104">
      <c r="A201" s="3">
        <f t="shared" si="190"/>
        <v>162</v>
      </c>
      <c r="B201" s="263">
        <v>5</v>
      </c>
      <c r="C201" s="264" t="s">
        <v>180</v>
      </c>
      <c r="D201" s="265">
        <v>16</v>
      </c>
      <c r="E201" s="266"/>
      <c r="F201" s="41" t="s">
        <v>52</v>
      </c>
      <c r="G201" s="267">
        <f t="shared" si="165"/>
        <v>71</v>
      </c>
      <c r="H201" s="267">
        <f t="shared" si="166"/>
        <v>63</v>
      </c>
      <c r="I201" s="268">
        <f t="shared" si="167"/>
        <v>26966806</v>
      </c>
      <c r="J201" s="268">
        <f t="shared" si="168"/>
        <v>2</v>
      </c>
      <c r="K201" s="269">
        <f t="shared" si="169"/>
        <v>0.93</v>
      </c>
      <c r="L201" s="319">
        <f t="shared" si="205"/>
        <v>1.03</v>
      </c>
      <c r="M201" s="271">
        <f t="shared" si="170"/>
        <v>21585964.617592327</v>
      </c>
      <c r="N201" s="271">
        <f t="shared" si="171"/>
        <v>24330831.047542781</v>
      </c>
      <c r="O201" s="271">
        <f t="shared" si="172"/>
        <v>25831503.467400003</v>
      </c>
      <c r="P201" s="271">
        <f t="shared" si="173"/>
        <v>27424734.078439418</v>
      </c>
      <c r="Q201" s="272">
        <f t="shared" si="174"/>
        <v>25831503.467400003</v>
      </c>
      <c r="R201" s="271">
        <f t="shared" si="174"/>
        <v>27424734.078439418</v>
      </c>
      <c r="S201" s="271">
        <f t="shared" si="175"/>
        <v>29116231.667363286</v>
      </c>
      <c r="T201" s="271"/>
      <c r="U201" s="271">
        <f t="shared" si="176"/>
        <v>1359915770.9083166</v>
      </c>
      <c r="V201" s="271">
        <f t="shared" si="177"/>
        <v>1532842355.9951952</v>
      </c>
      <c r="W201" s="271">
        <f t="shared" si="178"/>
        <v>1627384718.4462001</v>
      </c>
      <c r="X201" s="272">
        <f t="shared" si="179"/>
        <v>1727758246.9416833</v>
      </c>
      <c r="Y201" s="272">
        <f t="shared" si="180"/>
        <v>1627384718.4462001</v>
      </c>
      <c r="Z201" s="271">
        <f t="shared" si="181"/>
        <v>1727758246.9416833</v>
      </c>
      <c r="AA201" s="271">
        <f t="shared" si="182"/>
        <v>1834322595.0438871</v>
      </c>
      <c r="AB201" s="271"/>
      <c r="AC201" s="33" t="str">
        <f t="shared" si="183"/>
        <v>BERTAHAP</v>
      </c>
      <c r="AD201" s="273">
        <f t="shared" si="184"/>
        <v>0</v>
      </c>
      <c r="AE201" s="274">
        <v>2</v>
      </c>
      <c r="AF201" s="275"/>
      <c r="AG201" s="271" t="e">
        <f>IF(AF201&gt;#REF!,"LB","KR")</f>
        <v>#REF!</v>
      </c>
      <c r="AH201" s="275">
        <v>1495908000</v>
      </c>
      <c r="AI201" s="275">
        <v>1686127000</v>
      </c>
      <c r="AJ201" s="275">
        <v>1790124000</v>
      </c>
      <c r="AK201" s="276">
        <v>1900535000</v>
      </c>
      <c r="AL201" s="276">
        <v>1790124000</v>
      </c>
      <c r="AM201" s="275">
        <v>1900535000</v>
      </c>
      <c r="AN201" s="275">
        <v>2017755000</v>
      </c>
      <c r="AO201" s="52">
        <v>1897531440</v>
      </c>
      <c r="AP201" s="43">
        <v>2014567100</v>
      </c>
      <c r="AQ201" s="63">
        <f t="shared" si="185"/>
        <v>1707778296</v>
      </c>
      <c r="AR201" s="63">
        <f t="shared" si="191"/>
        <v>28462971.600000005</v>
      </c>
      <c r="AS201" s="351">
        <f t="shared" si="192"/>
        <v>35635031.25</v>
      </c>
      <c r="AT201" s="141">
        <f t="shared" si="186"/>
        <v>20145671</v>
      </c>
      <c r="AU201" s="5">
        <f t="shared" si="187"/>
        <v>28462971.600000005</v>
      </c>
      <c r="AV201" s="5">
        <f t="shared" si="193"/>
        <v>44753100</v>
      </c>
      <c r="AX201" s="2"/>
      <c r="AY201" s="2"/>
      <c r="BT201" s="56">
        <f t="shared" si="188"/>
        <v>-980243.39809999615</v>
      </c>
      <c r="CT201" s="63">
        <f t="shared" si="189"/>
        <v>1813110390</v>
      </c>
      <c r="CU201" s="44">
        <f t="shared" si="194"/>
        <v>20145671</v>
      </c>
      <c r="CX201" s="56">
        <f t="shared" si="195"/>
        <v>1611111600</v>
      </c>
      <c r="CY201" s="44">
        <f t="shared" si="196"/>
        <v>26851860</v>
      </c>
      <c r="CZ201" s="49">
        <f t="shared" si="197"/>
        <v>44753100</v>
      </c>
    </row>
    <row r="202" spans="1:104">
      <c r="A202" s="3">
        <f t="shared" si="190"/>
        <v>163</v>
      </c>
      <c r="B202" s="263">
        <v>6</v>
      </c>
      <c r="C202" s="264" t="s">
        <v>180</v>
      </c>
      <c r="D202" s="299">
        <v>18</v>
      </c>
      <c r="E202" s="266"/>
      <c r="F202" s="41" t="s">
        <v>54</v>
      </c>
      <c r="G202" s="267">
        <f t="shared" si="165"/>
        <v>97</v>
      </c>
      <c r="H202" s="267">
        <f t="shared" si="166"/>
        <v>85</v>
      </c>
      <c r="I202" s="268">
        <f t="shared" si="167"/>
        <v>26966806</v>
      </c>
      <c r="J202" s="268">
        <f t="shared" si="168"/>
        <v>2</v>
      </c>
      <c r="K202" s="269">
        <f t="shared" si="169"/>
        <v>0.93</v>
      </c>
      <c r="L202" s="319">
        <f t="shared" si="205"/>
        <v>1.03</v>
      </c>
      <c r="M202" s="271">
        <f t="shared" si="170"/>
        <v>21585964.617592327</v>
      </c>
      <c r="N202" s="271">
        <f t="shared" si="171"/>
        <v>24330831.047542781</v>
      </c>
      <c r="O202" s="271">
        <f t="shared" si="172"/>
        <v>25831503.467400003</v>
      </c>
      <c r="P202" s="271">
        <f t="shared" si="173"/>
        <v>27424734.078439418</v>
      </c>
      <c r="Q202" s="272">
        <f t="shared" si="174"/>
        <v>25831503.467400003</v>
      </c>
      <c r="R202" s="271">
        <f t="shared" si="174"/>
        <v>27424734.078439418</v>
      </c>
      <c r="S202" s="271">
        <f t="shared" si="175"/>
        <v>29116231.667363286</v>
      </c>
      <c r="T202" s="271"/>
      <c r="U202" s="271">
        <f t="shared" si="176"/>
        <v>1834806992.4953477</v>
      </c>
      <c r="V202" s="271">
        <f t="shared" si="177"/>
        <v>2068120639.0411363</v>
      </c>
      <c r="W202" s="271">
        <f t="shared" si="178"/>
        <v>2195677794.7290001</v>
      </c>
      <c r="X202" s="272">
        <f t="shared" si="179"/>
        <v>2331102396.6673508</v>
      </c>
      <c r="Y202" s="272">
        <f t="shared" si="180"/>
        <v>2195677794.7290001</v>
      </c>
      <c r="Z202" s="271">
        <f t="shared" si="181"/>
        <v>2331102396.6673508</v>
      </c>
      <c r="AA202" s="271">
        <f t="shared" si="182"/>
        <v>2474879691.7258792</v>
      </c>
      <c r="AB202" s="271"/>
      <c r="AC202" s="33" t="str">
        <f t="shared" si="183"/>
        <v>BERTAHAP</v>
      </c>
      <c r="AD202" s="273">
        <f t="shared" si="184"/>
        <v>0</v>
      </c>
      <c r="AE202" s="274">
        <v>2</v>
      </c>
      <c r="AF202" s="275"/>
      <c r="AG202" s="271" t="e">
        <f>IF(AF202&gt;#REF!,"LB","KR")</f>
        <v>#REF!</v>
      </c>
      <c r="AH202" s="275">
        <v>2018288000</v>
      </c>
      <c r="AI202" s="275">
        <v>2274933000</v>
      </c>
      <c r="AJ202" s="275">
        <v>2415246000</v>
      </c>
      <c r="AK202" s="276">
        <v>2564213000</v>
      </c>
      <c r="AL202" s="276">
        <v>2415246000</v>
      </c>
      <c r="AM202" s="275">
        <v>2564213000</v>
      </c>
      <c r="AN202" s="275">
        <v>2722368000</v>
      </c>
      <c r="AO202" s="52">
        <v>2560160760</v>
      </c>
      <c r="AP202" s="43">
        <v>2718065780</v>
      </c>
      <c r="AQ202" s="63">
        <f t="shared" si="185"/>
        <v>2304144684</v>
      </c>
      <c r="AR202" s="63">
        <f t="shared" si="191"/>
        <v>38402411.399999999</v>
      </c>
      <c r="AS202" s="351">
        <f t="shared" si="192"/>
        <v>48078993.75</v>
      </c>
      <c r="AT202" s="141">
        <f t="shared" si="186"/>
        <v>27180657.800000001</v>
      </c>
      <c r="AU202" s="5">
        <f t="shared" si="187"/>
        <v>38402411.399999999</v>
      </c>
      <c r="AV202" s="5">
        <f t="shared" si="193"/>
        <v>60381150</v>
      </c>
      <c r="AX202" s="2"/>
      <c r="AY202" s="2"/>
      <c r="BT202" s="56">
        <f t="shared" si="188"/>
        <v>-980243.39809999615</v>
      </c>
      <c r="CT202" s="63">
        <f t="shared" si="189"/>
        <v>2446259202</v>
      </c>
      <c r="CU202" s="44">
        <f t="shared" si="194"/>
        <v>27180657.800000001</v>
      </c>
      <c r="CX202" s="56">
        <f t="shared" si="195"/>
        <v>2173721400</v>
      </c>
      <c r="CY202" s="44">
        <f t="shared" si="196"/>
        <v>36228690</v>
      </c>
      <c r="CZ202" s="49">
        <f t="shared" si="197"/>
        <v>60381150</v>
      </c>
    </row>
    <row r="203" spans="1:104">
      <c r="A203" s="3">
        <f t="shared" si="190"/>
        <v>164</v>
      </c>
      <c r="B203" s="263">
        <v>7</v>
      </c>
      <c r="C203" s="264" t="s">
        <v>180</v>
      </c>
      <c r="D203" s="299">
        <v>20</v>
      </c>
      <c r="E203" s="266"/>
      <c r="F203" s="41" t="s">
        <v>70</v>
      </c>
      <c r="G203" s="267">
        <f t="shared" si="165"/>
        <v>60</v>
      </c>
      <c r="H203" s="267">
        <f t="shared" si="166"/>
        <v>51</v>
      </c>
      <c r="I203" s="268">
        <f t="shared" si="167"/>
        <v>26966806</v>
      </c>
      <c r="J203" s="268">
        <f t="shared" si="168"/>
        <v>2</v>
      </c>
      <c r="K203" s="269">
        <f t="shared" si="169"/>
        <v>0.93</v>
      </c>
      <c r="L203" s="319">
        <f t="shared" si="205"/>
        <v>1.03</v>
      </c>
      <c r="M203" s="271">
        <f t="shared" si="170"/>
        <v>21585964.617592327</v>
      </c>
      <c r="N203" s="271">
        <f t="shared" si="171"/>
        <v>24330831.047542781</v>
      </c>
      <c r="O203" s="271">
        <f t="shared" si="172"/>
        <v>25831503.467400003</v>
      </c>
      <c r="P203" s="271">
        <f t="shared" si="173"/>
        <v>27424734.078439418</v>
      </c>
      <c r="Q203" s="272">
        <f t="shared" si="174"/>
        <v>25831503.467400003</v>
      </c>
      <c r="R203" s="271">
        <f t="shared" si="174"/>
        <v>27424734.078439418</v>
      </c>
      <c r="S203" s="271">
        <f t="shared" si="175"/>
        <v>29116231.667363286</v>
      </c>
      <c r="T203" s="271"/>
      <c r="U203" s="271">
        <f t="shared" si="176"/>
        <v>1100884195.4972086</v>
      </c>
      <c r="V203" s="271">
        <f t="shared" si="177"/>
        <v>1240872383.4246819</v>
      </c>
      <c r="W203" s="271">
        <f t="shared" si="178"/>
        <v>1317406676.8374002</v>
      </c>
      <c r="X203" s="272">
        <f t="shared" si="179"/>
        <v>1398661438.0004103</v>
      </c>
      <c r="Y203" s="272">
        <f t="shared" si="180"/>
        <v>1317406676.8374002</v>
      </c>
      <c r="Z203" s="271">
        <f t="shared" si="181"/>
        <v>1398661438.0004103</v>
      </c>
      <c r="AA203" s="271">
        <f t="shared" si="182"/>
        <v>1484927815.0355277</v>
      </c>
      <c r="AB203" s="271"/>
      <c r="AC203" s="33" t="str">
        <f t="shared" si="183"/>
        <v>BERTAHAP</v>
      </c>
      <c r="AD203" s="273">
        <f t="shared" si="184"/>
        <v>0</v>
      </c>
      <c r="AE203" s="274">
        <v>2</v>
      </c>
      <c r="AF203" s="275"/>
      <c r="AG203" s="271" t="e">
        <f>IF(AF203&gt;#REF!,"LB","KR")</f>
        <v>#REF!</v>
      </c>
      <c r="AH203" s="275">
        <v>1210973000</v>
      </c>
      <c r="AI203" s="275">
        <v>1364960000</v>
      </c>
      <c r="AJ203" s="275">
        <v>1449148000</v>
      </c>
      <c r="AK203" s="276">
        <v>1538528000</v>
      </c>
      <c r="AL203" s="276">
        <v>1449148000</v>
      </c>
      <c r="AM203" s="275">
        <v>1538528000</v>
      </c>
      <c r="AN203" s="275">
        <v>1633421000</v>
      </c>
      <c r="AO203" s="52">
        <v>1536096880</v>
      </c>
      <c r="AP203" s="43">
        <v>1630839680</v>
      </c>
      <c r="AQ203" s="63">
        <f t="shared" si="185"/>
        <v>1382487192</v>
      </c>
      <c r="AR203" s="63">
        <f t="shared" si="191"/>
        <v>23041453.200000003</v>
      </c>
      <c r="AS203" s="351">
        <f t="shared" si="192"/>
        <v>28847400</v>
      </c>
      <c r="AT203" s="141">
        <f t="shared" si="186"/>
        <v>16308396.800000003</v>
      </c>
      <c r="AU203" s="5">
        <f t="shared" si="187"/>
        <v>23041453.200000003</v>
      </c>
      <c r="AV203" s="5">
        <f t="shared" si="193"/>
        <v>36228700</v>
      </c>
      <c r="AX203" s="2"/>
      <c r="AY203" s="2"/>
      <c r="BT203" s="56">
        <f t="shared" si="188"/>
        <v>-980243.39809999615</v>
      </c>
      <c r="CT203" s="63">
        <f t="shared" si="189"/>
        <v>1467755712</v>
      </c>
      <c r="CU203" s="44">
        <f t="shared" si="194"/>
        <v>16308396.800000003</v>
      </c>
      <c r="CX203" s="56">
        <f t="shared" si="195"/>
        <v>1304233200</v>
      </c>
      <c r="CY203" s="44">
        <f t="shared" si="196"/>
        <v>21737220</v>
      </c>
      <c r="CZ203" s="49">
        <f t="shared" si="197"/>
        <v>36228700</v>
      </c>
    </row>
    <row r="204" spans="1:104">
      <c r="A204" s="3">
        <f t="shared" si="190"/>
        <v>165</v>
      </c>
      <c r="B204" s="263">
        <v>8</v>
      </c>
      <c r="C204" s="264" t="s">
        <v>180</v>
      </c>
      <c r="D204" s="299">
        <v>22</v>
      </c>
      <c r="E204" s="266"/>
      <c r="F204" s="41" t="s">
        <v>89</v>
      </c>
      <c r="G204" s="267">
        <f t="shared" si="165"/>
        <v>81</v>
      </c>
      <c r="H204" s="267">
        <f t="shared" si="166"/>
        <v>70</v>
      </c>
      <c r="I204" s="268">
        <f t="shared" si="167"/>
        <v>26966806</v>
      </c>
      <c r="J204" s="268">
        <f t="shared" si="168"/>
        <v>4</v>
      </c>
      <c r="K204" s="269">
        <f t="shared" si="169"/>
        <v>0.97</v>
      </c>
      <c r="L204" s="319">
        <f t="shared" si="205"/>
        <v>1.03</v>
      </c>
      <c r="M204" s="271">
        <f t="shared" si="170"/>
        <v>22514393.20329522</v>
      </c>
      <c r="N204" s="271">
        <f t="shared" si="171"/>
        <v>25377318.40442634</v>
      </c>
      <c r="O204" s="271">
        <f t="shared" si="172"/>
        <v>26942535.874600001</v>
      </c>
      <c r="P204" s="271">
        <f t="shared" si="173"/>
        <v>28604292.533426058</v>
      </c>
      <c r="Q204" s="272">
        <f t="shared" si="174"/>
        <v>26942535.874600001</v>
      </c>
      <c r="R204" s="271">
        <f t="shared" si="174"/>
        <v>28604292.533426058</v>
      </c>
      <c r="S204" s="271">
        <f t="shared" si="175"/>
        <v>30368542.706819769</v>
      </c>
      <c r="T204" s="271"/>
      <c r="U204" s="271">
        <f t="shared" si="176"/>
        <v>1576007524.2306654</v>
      </c>
      <c r="V204" s="271">
        <f t="shared" si="177"/>
        <v>1776412288.3098438</v>
      </c>
      <c r="W204" s="271">
        <f t="shared" si="178"/>
        <v>1885977511.2220001</v>
      </c>
      <c r="X204" s="272">
        <f t="shared" si="179"/>
        <v>2002300477.339824</v>
      </c>
      <c r="Y204" s="272">
        <f t="shared" si="180"/>
        <v>1885977511.2220001</v>
      </c>
      <c r="Z204" s="271">
        <f t="shared" si="181"/>
        <v>2002300477.339824</v>
      </c>
      <c r="AA204" s="271">
        <f t="shared" si="182"/>
        <v>2125797989.4773839</v>
      </c>
      <c r="AB204" s="271"/>
      <c r="AC204" s="33" t="str">
        <f t="shared" si="183"/>
        <v>BERTAHAP</v>
      </c>
      <c r="AD204" s="273">
        <f t="shared" si="184"/>
        <v>0</v>
      </c>
      <c r="AE204" s="274">
        <v>2</v>
      </c>
      <c r="AF204" s="275"/>
      <c r="AG204" s="271" t="e">
        <f>IF(AF204&gt;#REF!,"LB","KR")</f>
        <v>#REF!</v>
      </c>
      <c r="AH204" s="275">
        <v>1733609000</v>
      </c>
      <c r="AI204" s="275">
        <v>1954054000</v>
      </c>
      <c r="AJ204" s="275">
        <v>2074576000</v>
      </c>
      <c r="AK204" s="276">
        <v>2202531000</v>
      </c>
      <c r="AL204" s="276">
        <v>2074576000</v>
      </c>
      <c r="AM204" s="275">
        <v>2202531000</v>
      </c>
      <c r="AN204" s="275">
        <v>2338378000</v>
      </c>
      <c r="AO204" s="52">
        <v>2199050560</v>
      </c>
      <c r="AP204" s="43">
        <v>2334682860</v>
      </c>
      <c r="AQ204" s="63">
        <f t="shared" si="185"/>
        <v>1979145504</v>
      </c>
      <c r="AR204" s="63">
        <f t="shared" si="191"/>
        <v>32985758.400000002</v>
      </c>
      <c r="AS204" s="351">
        <f t="shared" si="192"/>
        <v>41297456.25</v>
      </c>
      <c r="AT204" s="141">
        <f t="shared" si="186"/>
        <v>23346828.600000001</v>
      </c>
      <c r="AU204" s="5">
        <f t="shared" si="187"/>
        <v>32985758.400000002</v>
      </c>
      <c r="AV204" s="5">
        <f t="shared" si="193"/>
        <v>51864400</v>
      </c>
      <c r="AX204" s="2"/>
      <c r="AY204" s="2"/>
      <c r="BT204" s="56">
        <f t="shared" si="188"/>
        <v>130789.00910000131</v>
      </c>
      <c r="CT204" s="63">
        <f t="shared" si="189"/>
        <v>2101214574</v>
      </c>
      <c r="CU204" s="44">
        <f t="shared" si="194"/>
        <v>23346828.600000001</v>
      </c>
      <c r="CX204" s="56">
        <f t="shared" si="195"/>
        <v>1867118400</v>
      </c>
      <c r="CY204" s="44">
        <f t="shared" si="196"/>
        <v>31118640</v>
      </c>
      <c r="CZ204" s="49">
        <f t="shared" si="197"/>
        <v>51864400</v>
      </c>
    </row>
    <row r="205" spans="1:104">
      <c r="A205" s="3">
        <f t="shared" si="190"/>
        <v>166</v>
      </c>
      <c r="B205" s="263">
        <v>1</v>
      </c>
      <c r="C205" s="264" t="s">
        <v>181</v>
      </c>
      <c r="D205" s="265" t="s">
        <v>24</v>
      </c>
      <c r="E205" s="266"/>
      <c r="F205" s="41" t="s">
        <v>39</v>
      </c>
      <c r="G205" s="267">
        <f t="shared" si="165"/>
        <v>113</v>
      </c>
      <c r="H205" s="267">
        <f t="shared" si="166"/>
        <v>101</v>
      </c>
      <c r="I205" s="268">
        <f t="shared" si="167"/>
        <v>26966806</v>
      </c>
      <c r="J205" s="268">
        <f t="shared" si="168"/>
        <v>6</v>
      </c>
      <c r="K205" s="269">
        <f t="shared" si="169"/>
        <v>0.95</v>
      </c>
      <c r="L205" s="270">
        <f t="shared" ref="L205:L222" si="206">SUMIF($AN$4:$AN$22,D205,$AW$4:$AW$22)</f>
        <v>1.02</v>
      </c>
      <c r="M205" s="271">
        <f t="shared" si="170"/>
        <v>21836099.50354626</v>
      </c>
      <c r="N205" s="271">
        <f t="shared" si="171"/>
        <v>24612773.029615775</v>
      </c>
      <c r="O205" s="271">
        <f t="shared" si="172"/>
        <v>26130835.013999999</v>
      </c>
      <c r="P205" s="271">
        <f t="shared" si="173"/>
        <v>27742527.739855718</v>
      </c>
      <c r="Q205" s="272">
        <f t="shared" si="174"/>
        <v>26130835.013999999</v>
      </c>
      <c r="R205" s="271">
        <f t="shared" si="174"/>
        <v>27742527.739855718</v>
      </c>
      <c r="S205" s="271">
        <f t="shared" si="175"/>
        <v>29453626.146440148</v>
      </c>
      <c r="T205" s="271"/>
      <c r="U205" s="271">
        <f t="shared" si="176"/>
        <v>2205446049.8581724</v>
      </c>
      <c r="V205" s="271">
        <f t="shared" si="177"/>
        <v>2485890075.9911933</v>
      </c>
      <c r="W205" s="271">
        <f t="shared" si="178"/>
        <v>2639214336.414</v>
      </c>
      <c r="X205" s="272">
        <f t="shared" si="179"/>
        <v>2801995301.7254276</v>
      </c>
      <c r="Y205" s="272">
        <f t="shared" si="180"/>
        <v>2639214336.414</v>
      </c>
      <c r="Z205" s="271">
        <f t="shared" si="181"/>
        <v>2801995301.7254276</v>
      </c>
      <c r="AA205" s="271">
        <f t="shared" si="182"/>
        <v>2974816240.7904549</v>
      </c>
      <c r="AB205" s="271"/>
      <c r="AC205" s="33" t="str">
        <f t="shared" si="183"/>
        <v>BERTAHAP</v>
      </c>
      <c r="AD205" s="273">
        <f t="shared" si="184"/>
        <v>0</v>
      </c>
      <c r="AE205" s="274">
        <v>2</v>
      </c>
      <c r="AF205" s="275"/>
      <c r="AG205" s="271" t="e">
        <f>IF(AF205&gt;#REF!,"LB","KR")</f>
        <v>#REF!</v>
      </c>
      <c r="AH205" s="275">
        <v>2425991000</v>
      </c>
      <c r="AI205" s="275">
        <v>2734480000</v>
      </c>
      <c r="AJ205" s="275">
        <v>2903136000</v>
      </c>
      <c r="AK205" s="276">
        <v>3082195000</v>
      </c>
      <c r="AL205" s="276">
        <v>2903136000</v>
      </c>
      <c r="AM205" s="275">
        <v>3082195000</v>
      </c>
      <c r="AN205" s="275">
        <v>3272298000</v>
      </c>
      <c r="AO205" s="52">
        <v>3077324160</v>
      </c>
      <c r="AP205" s="43">
        <v>3267126700</v>
      </c>
      <c r="AQ205" s="63">
        <f t="shared" si="185"/>
        <v>2769591744</v>
      </c>
      <c r="AR205" s="63">
        <f t="shared" si="191"/>
        <v>46159862.400000006</v>
      </c>
      <c r="AS205" s="351">
        <f t="shared" si="192"/>
        <v>57791156.25</v>
      </c>
      <c r="AT205" s="141">
        <f t="shared" si="186"/>
        <v>32671267</v>
      </c>
      <c r="AU205" s="5">
        <f t="shared" si="187"/>
        <v>46159862.400000006</v>
      </c>
      <c r="AV205" s="5">
        <f t="shared" si="193"/>
        <v>72578400</v>
      </c>
      <c r="AX205" s="2"/>
      <c r="AY205" s="2"/>
      <c r="BT205" s="56">
        <f t="shared" si="188"/>
        <v>-680911.8515000008</v>
      </c>
      <c r="CT205" s="63">
        <f t="shared" si="189"/>
        <v>2940414030</v>
      </c>
      <c r="CU205" s="44">
        <f t="shared" si="194"/>
        <v>32671267</v>
      </c>
      <c r="CX205" s="56">
        <f t="shared" si="195"/>
        <v>2612822400</v>
      </c>
      <c r="CY205" s="44">
        <f t="shared" si="196"/>
        <v>43547040</v>
      </c>
      <c r="CZ205" s="49">
        <f t="shared" si="197"/>
        <v>72578400</v>
      </c>
    </row>
    <row r="206" spans="1:104">
      <c r="A206" s="3">
        <f t="shared" si="190"/>
        <v>167</v>
      </c>
      <c r="B206" s="263">
        <v>2</v>
      </c>
      <c r="C206" s="264" t="s">
        <v>181</v>
      </c>
      <c r="D206" s="265" t="s">
        <v>35</v>
      </c>
      <c r="E206" s="266"/>
      <c r="F206" s="41" t="s">
        <v>42</v>
      </c>
      <c r="G206" s="267">
        <f t="shared" si="165"/>
        <v>78</v>
      </c>
      <c r="H206" s="267">
        <f t="shared" si="166"/>
        <v>66</v>
      </c>
      <c r="I206" s="268">
        <f t="shared" si="167"/>
        <v>26966806</v>
      </c>
      <c r="J206" s="268">
        <f t="shared" si="168"/>
        <v>2</v>
      </c>
      <c r="K206" s="269">
        <f t="shared" si="169"/>
        <v>0.93</v>
      </c>
      <c r="L206" s="270">
        <f t="shared" si="206"/>
        <v>1.02</v>
      </c>
      <c r="M206" s="271">
        <f t="shared" si="170"/>
        <v>21376392.145576868</v>
      </c>
      <c r="N206" s="271">
        <f t="shared" si="171"/>
        <v>24094609.386887025</v>
      </c>
      <c r="O206" s="271">
        <f t="shared" si="172"/>
        <v>25580712.171600003</v>
      </c>
      <c r="P206" s="271">
        <f t="shared" si="173"/>
        <v>27158474.52427981</v>
      </c>
      <c r="Q206" s="272">
        <f t="shared" si="174"/>
        <v>25580712.171600003</v>
      </c>
      <c r="R206" s="271">
        <f t="shared" si="174"/>
        <v>27158474.52427981</v>
      </c>
      <c r="S206" s="271">
        <f t="shared" si="175"/>
        <v>28833549.806515098</v>
      </c>
      <c r="T206" s="271"/>
      <c r="U206" s="271">
        <f t="shared" si="176"/>
        <v>1410841881.6080732</v>
      </c>
      <c r="V206" s="271">
        <f t="shared" si="177"/>
        <v>1590244219.5345438</v>
      </c>
      <c r="W206" s="271">
        <f t="shared" si="178"/>
        <v>1688327003.3256001</v>
      </c>
      <c r="X206" s="272">
        <f t="shared" si="179"/>
        <v>1792459318.6024675</v>
      </c>
      <c r="Y206" s="272">
        <f t="shared" si="180"/>
        <v>1688327003.3256001</v>
      </c>
      <c r="Z206" s="271">
        <f t="shared" si="181"/>
        <v>1792459318.6024675</v>
      </c>
      <c r="AA206" s="271">
        <f t="shared" si="182"/>
        <v>1903014287.2299964</v>
      </c>
      <c r="AB206" s="271"/>
      <c r="AC206" s="33" t="str">
        <f t="shared" si="183"/>
        <v>BERTAHAP</v>
      </c>
      <c r="AD206" s="273">
        <f t="shared" si="184"/>
        <v>0</v>
      </c>
      <c r="AE206" s="274">
        <v>2</v>
      </c>
      <c r="AF206" s="275"/>
      <c r="AG206" s="271" t="e">
        <f>IF(AF206&gt;#REF!,"LB","KR")</f>
        <v>#REF!</v>
      </c>
      <c r="AH206" s="275">
        <v>1551927000</v>
      </c>
      <c r="AI206" s="275">
        <v>1749269000</v>
      </c>
      <c r="AJ206" s="275">
        <v>1857160000</v>
      </c>
      <c r="AK206" s="276">
        <v>1971706000</v>
      </c>
      <c r="AL206" s="276">
        <v>1857160000</v>
      </c>
      <c r="AM206" s="275">
        <v>1971706000</v>
      </c>
      <c r="AN206" s="275">
        <v>2093316000</v>
      </c>
      <c r="AO206" s="52">
        <v>1968589600</v>
      </c>
      <c r="AP206" s="43">
        <v>2090008360</v>
      </c>
      <c r="AQ206" s="63">
        <f t="shared" si="185"/>
        <v>1771730640</v>
      </c>
      <c r="AR206" s="63">
        <f t="shared" si="191"/>
        <v>29528844</v>
      </c>
      <c r="AS206" s="351">
        <f t="shared" si="192"/>
        <v>36969487.5</v>
      </c>
      <c r="AT206" s="141">
        <f t="shared" si="186"/>
        <v>20900083.600000001</v>
      </c>
      <c r="AU206" s="5">
        <f t="shared" si="187"/>
        <v>29528844</v>
      </c>
      <c r="AV206" s="5">
        <f t="shared" si="193"/>
        <v>46429000</v>
      </c>
      <c r="AX206" s="2"/>
      <c r="AY206" s="2"/>
      <c r="BT206" s="56">
        <f t="shared" si="188"/>
        <v>-1231034.6938999966</v>
      </c>
      <c r="CT206" s="63">
        <f t="shared" si="189"/>
        <v>1881007524</v>
      </c>
      <c r="CU206" s="44">
        <f t="shared" si="194"/>
        <v>20900083.600000001</v>
      </c>
      <c r="CX206" s="56">
        <f t="shared" si="195"/>
        <v>1671444000</v>
      </c>
      <c r="CY206" s="44">
        <f t="shared" si="196"/>
        <v>27857400</v>
      </c>
      <c r="CZ206" s="49">
        <f t="shared" si="197"/>
        <v>46429000</v>
      </c>
    </row>
    <row r="207" spans="1:104">
      <c r="A207" s="3">
        <f t="shared" si="190"/>
        <v>168</v>
      </c>
      <c r="B207" s="263">
        <v>3</v>
      </c>
      <c r="C207" s="264" t="s">
        <v>181</v>
      </c>
      <c r="D207" s="265" t="s">
        <v>41</v>
      </c>
      <c r="E207" s="266"/>
      <c r="F207" s="41" t="s">
        <v>45</v>
      </c>
      <c r="G207" s="267">
        <f t="shared" si="165"/>
        <v>60</v>
      </c>
      <c r="H207" s="267">
        <f t="shared" si="166"/>
        <v>52</v>
      </c>
      <c r="I207" s="268">
        <f t="shared" si="167"/>
        <v>26966806</v>
      </c>
      <c r="J207" s="268">
        <f t="shared" si="168"/>
        <v>2</v>
      </c>
      <c r="K207" s="269">
        <f t="shared" si="169"/>
        <v>0.93</v>
      </c>
      <c r="L207" s="270">
        <f t="shared" si="206"/>
        <v>1.02</v>
      </c>
      <c r="M207" s="271">
        <f t="shared" si="170"/>
        <v>21376392.145576868</v>
      </c>
      <c r="N207" s="271">
        <f t="shared" si="171"/>
        <v>24094609.386887025</v>
      </c>
      <c r="O207" s="271">
        <f t="shared" si="172"/>
        <v>25580712.171600003</v>
      </c>
      <c r="P207" s="271">
        <f t="shared" si="173"/>
        <v>27158474.52427981</v>
      </c>
      <c r="Q207" s="272">
        <f t="shared" si="174"/>
        <v>25580712.171600003</v>
      </c>
      <c r="R207" s="271">
        <f t="shared" si="174"/>
        <v>27158474.52427981</v>
      </c>
      <c r="S207" s="271">
        <f t="shared" si="175"/>
        <v>28833549.806515098</v>
      </c>
      <c r="T207" s="271"/>
      <c r="U207" s="271">
        <f t="shared" si="176"/>
        <v>1111572391.5699971</v>
      </c>
      <c r="V207" s="271">
        <f t="shared" si="177"/>
        <v>1252919688.1181252</v>
      </c>
      <c r="W207" s="271">
        <f t="shared" si="178"/>
        <v>1330197032.9232001</v>
      </c>
      <c r="X207" s="272">
        <f t="shared" si="179"/>
        <v>1412240675.2625501</v>
      </c>
      <c r="Y207" s="272">
        <f t="shared" si="180"/>
        <v>1330197032.9232001</v>
      </c>
      <c r="Z207" s="271">
        <f t="shared" si="181"/>
        <v>1412240675.2625501</v>
      </c>
      <c r="AA207" s="271">
        <f t="shared" si="182"/>
        <v>1499344589.9387851</v>
      </c>
      <c r="AB207" s="271"/>
      <c r="AC207" s="33" t="str">
        <f t="shared" si="183"/>
        <v>BERTAHAP</v>
      </c>
      <c r="AD207" s="273">
        <f t="shared" si="184"/>
        <v>0</v>
      </c>
      <c r="AE207" s="274">
        <v>2</v>
      </c>
      <c r="AF207" s="275"/>
      <c r="AG207" s="271" t="e">
        <f>IF(AF207&gt;#REF!,"LB","KR")</f>
        <v>#REF!</v>
      </c>
      <c r="AH207" s="275">
        <v>1222730000</v>
      </c>
      <c r="AI207" s="275">
        <v>1378212000</v>
      </c>
      <c r="AJ207" s="275">
        <v>1463217000</v>
      </c>
      <c r="AK207" s="276">
        <v>1553465000</v>
      </c>
      <c r="AL207" s="276">
        <v>1463217000</v>
      </c>
      <c r="AM207" s="275">
        <v>1553465000</v>
      </c>
      <c r="AN207" s="275">
        <v>1649280000</v>
      </c>
      <c r="AO207" s="52">
        <v>1551010020</v>
      </c>
      <c r="AP207" s="43">
        <v>1646672900</v>
      </c>
      <c r="AQ207" s="63">
        <f t="shared" si="185"/>
        <v>1395909018</v>
      </c>
      <c r="AR207" s="63">
        <f t="shared" si="191"/>
        <v>23265150.300000001</v>
      </c>
      <c r="AS207" s="351">
        <f t="shared" si="192"/>
        <v>29127468.75</v>
      </c>
      <c r="AT207" s="141">
        <f t="shared" si="186"/>
        <v>16466729</v>
      </c>
      <c r="AU207" s="5">
        <f t="shared" si="187"/>
        <v>23265150.300000001</v>
      </c>
      <c r="AV207" s="5">
        <f t="shared" si="193"/>
        <v>36580425</v>
      </c>
      <c r="AX207" s="2"/>
      <c r="AY207" s="2"/>
      <c r="BT207" s="56">
        <f t="shared" si="188"/>
        <v>-1231034.6938999966</v>
      </c>
      <c r="CT207" s="63">
        <f t="shared" si="189"/>
        <v>1482005610</v>
      </c>
      <c r="CU207" s="44">
        <f t="shared" si="194"/>
        <v>16466729</v>
      </c>
      <c r="CX207" s="56">
        <f t="shared" si="195"/>
        <v>1316895300</v>
      </c>
      <c r="CY207" s="44">
        <f t="shared" si="196"/>
        <v>21948255</v>
      </c>
      <c r="CZ207" s="49">
        <f t="shared" si="197"/>
        <v>36580425</v>
      </c>
    </row>
    <row r="208" spans="1:104">
      <c r="A208" s="3">
        <f t="shared" si="190"/>
        <v>169</v>
      </c>
      <c r="B208" s="263">
        <v>4</v>
      </c>
      <c r="C208" s="264" t="s">
        <v>181</v>
      </c>
      <c r="D208" s="265">
        <v>10</v>
      </c>
      <c r="E208" s="266"/>
      <c r="F208" s="41" t="s">
        <v>48</v>
      </c>
      <c r="G208" s="267">
        <f t="shared" si="165"/>
        <v>74</v>
      </c>
      <c r="H208" s="267">
        <f t="shared" si="166"/>
        <v>63</v>
      </c>
      <c r="I208" s="268">
        <f t="shared" si="167"/>
        <v>26966806</v>
      </c>
      <c r="J208" s="268">
        <f t="shared" si="168"/>
        <v>2</v>
      </c>
      <c r="K208" s="269">
        <f t="shared" si="169"/>
        <v>0.93</v>
      </c>
      <c r="L208" s="270">
        <f t="shared" si="206"/>
        <v>1.02</v>
      </c>
      <c r="M208" s="271">
        <f t="shared" si="170"/>
        <v>21376392.145576868</v>
      </c>
      <c r="N208" s="271">
        <f t="shared" si="171"/>
        <v>24094609.386887025</v>
      </c>
      <c r="O208" s="271">
        <f t="shared" si="172"/>
        <v>25580712.171600003</v>
      </c>
      <c r="P208" s="271">
        <f t="shared" si="173"/>
        <v>27158474.52427981</v>
      </c>
      <c r="Q208" s="272">
        <f t="shared" si="174"/>
        <v>25580712.171600003</v>
      </c>
      <c r="R208" s="271">
        <f t="shared" si="174"/>
        <v>27158474.52427981</v>
      </c>
      <c r="S208" s="271">
        <f t="shared" si="175"/>
        <v>28833549.806515098</v>
      </c>
      <c r="T208" s="271"/>
      <c r="U208" s="271">
        <f t="shared" si="176"/>
        <v>1346712705.1713426</v>
      </c>
      <c r="V208" s="271">
        <f t="shared" si="177"/>
        <v>1517960391.3738825</v>
      </c>
      <c r="W208" s="271">
        <f t="shared" si="178"/>
        <v>1611584866.8108001</v>
      </c>
      <c r="X208" s="272">
        <f t="shared" si="179"/>
        <v>1710983895.029628</v>
      </c>
      <c r="Y208" s="272">
        <f t="shared" si="180"/>
        <v>1611584866.8108001</v>
      </c>
      <c r="Z208" s="271">
        <f t="shared" si="181"/>
        <v>1710983895.029628</v>
      </c>
      <c r="AA208" s="271">
        <f t="shared" si="182"/>
        <v>1816513637.810451</v>
      </c>
      <c r="AB208" s="271"/>
      <c r="AC208" s="33" t="str">
        <f t="shared" si="183"/>
        <v>BERTAHAP</v>
      </c>
      <c r="AD208" s="273">
        <f t="shared" si="184"/>
        <v>0</v>
      </c>
      <c r="AE208" s="274">
        <v>2</v>
      </c>
      <c r="AF208" s="275"/>
      <c r="AG208" s="271" t="e">
        <f>IF(AF208&gt;#REF!,"LB","KR")</f>
        <v>#REF!</v>
      </c>
      <c r="AH208" s="275">
        <v>1481384000</v>
      </c>
      <c r="AI208" s="275">
        <v>1669757000</v>
      </c>
      <c r="AJ208" s="275">
        <v>1772744000</v>
      </c>
      <c r="AK208" s="276">
        <v>1882083000</v>
      </c>
      <c r="AL208" s="276">
        <v>1772744000</v>
      </c>
      <c r="AM208" s="275">
        <v>1882083000</v>
      </c>
      <c r="AN208" s="275">
        <v>1998166000</v>
      </c>
      <c r="AO208" s="52">
        <v>1879108640</v>
      </c>
      <c r="AP208" s="43">
        <v>1995007980</v>
      </c>
      <c r="AQ208" s="63">
        <f t="shared" si="185"/>
        <v>1691197776</v>
      </c>
      <c r="AR208" s="63">
        <f t="shared" si="191"/>
        <v>28186629.600000005</v>
      </c>
      <c r="AS208" s="351">
        <f t="shared" si="192"/>
        <v>35289056.25</v>
      </c>
      <c r="AT208" s="141">
        <f t="shared" si="186"/>
        <v>19950079.800000001</v>
      </c>
      <c r="AU208" s="5">
        <f t="shared" si="187"/>
        <v>28186629.600000005</v>
      </c>
      <c r="AV208" s="5">
        <f t="shared" si="193"/>
        <v>44318600</v>
      </c>
      <c r="AX208" s="2"/>
      <c r="AY208" s="2"/>
      <c r="BT208" s="56">
        <f t="shared" si="188"/>
        <v>-1231034.6938999966</v>
      </c>
      <c r="CT208" s="63">
        <f t="shared" si="189"/>
        <v>1795507182</v>
      </c>
      <c r="CU208" s="44">
        <f t="shared" si="194"/>
        <v>19950079.800000001</v>
      </c>
      <c r="CX208" s="56">
        <f t="shared" si="195"/>
        <v>1595469600</v>
      </c>
      <c r="CY208" s="44">
        <f t="shared" si="196"/>
        <v>26591160</v>
      </c>
      <c r="CZ208" s="49">
        <f t="shared" si="197"/>
        <v>44318600</v>
      </c>
    </row>
    <row r="209" spans="1:104">
      <c r="A209" s="3">
        <f t="shared" si="190"/>
        <v>170</v>
      </c>
      <c r="B209" s="263">
        <v>5</v>
      </c>
      <c r="C209" s="264" t="s">
        <v>181</v>
      </c>
      <c r="D209" s="299">
        <v>12</v>
      </c>
      <c r="E209" s="266"/>
      <c r="F209" s="41" t="s">
        <v>50</v>
      </c>
      <c r="G209" s="267">
        <f t="shared" si="165"/>
        <v>67</v>
      </c>
      <c r="H209" s="267">
        <f t="shared" si="166"/>
        <v>57</v>
      </c>
      <c r="I209" s="268">
        <f t="shared" si="167"/>
        <v>26966806</v>
      </c>
      <c r="J209" s="268">
        <f t="shared" si="168"/>
        <v>2</v>
      </c>
      <c r="K209" s="269">
        <f t="shared" si="169"/>
        <v>0.93</v>
      </c>
      <c r="L209" s="270">
        <f t="shared" si="206"/>
        <v>1.02</v>
      </c>
      <c r="M209" s="271">
        <f t="shared" si="170"/>
        <v>21376392.145576868</v>
      </c>
      <c r="N209" s="271">
        <f t="shared" si="171"/>
        <v>24094609.386887025</v>
      </c>
      <c r="O209" s="271">
        <f t="shared" si="172"/>
        <v>25580712.171600003</v>
      </c>
      <c r="P209" s="271">
        <f t="shared" si="173"/>
        <v>27158474.52427981</v>
      </c>
      <c r="Q209" s="272">
        <f t="shared" si="174"/>
        <v>25580712.171600003</v>
      </c>
      <c r="R209" s="271">
        <f t="shared" si="174"/>
        <v>27158474.52427981</v>
      </c>
      <c r="S209" s="271">
        <f t="shared" si="175"/>
        <v>28833549.806515098</v>
      </c>
      <c r="T209" s="271"/>
      <c r="U209" s="271">
        <f t="shared" si="176"/>
        <v>1218454352.2978816</v>
      </c>
      <c r="V209" s="271">
        <f t="shared" si="177"/>
        <v>1373392735.0525603</v>
      </c>
      <c r="W209" s="271">
        <f t="shared" si="178"/>
        <v>1458100593.7812002</v>
      </c>
      <c r="X209" s="272">
        <f t="shared" si="179"/>
        <v>1548033047.8839493</v>
      </c>
      <c r="Y209" s="272">
        <f t="shared" si="180"/>
        <v>1458100593.7812002</v>
      </c>
      <c r="Z209" s="271">
        <f t="shared" si="181"/>
        <v>1548033047.8839493</v>
      </c>
      <c r="AA209" s="271">
        <f t="shared" si="182"/>
        <v>1643512338.9713607</v>
      </c>
      <c r="AB209" s="271"/>
      <c r="AC209" s="33" t="str">
        <f t="shared" si="183"/>
        <v>BERTAHAP</v>
      </c>
      <c r="AD209" s="273">
        <f t="shared" si="184"/>
        <v>0</v>
      </c>
      <c r="AE209" s="274">
        <v>2</v>
      </c>
      <c r="AF209" s="275"/>
      <c r="AG209" s="271" t="e">
        <f>IF(AF209&gt;#REF!,"LB","KR")</f>
        <v>#REF!</v>
      </c>
      <c r="AH209" s="275">
        <v>1340300000</v>
      </c>
      <c r="AI209" s="275">
        <v>1510733000</v>
      </c>
      <c r="AJ209" s="275">
        <v>1603911000</v>
      </c>
      <c r="AK209" s="276">
        <v>1702837000</v>
      </c>
      <c r="AL209" s="276">
        <v>1603911000</v>
      </c>
      <c r="AM209" s="275">
        <v>1702837000</v>
      </c>
      <c r="AN209" s="275">
        <v>1807864000</v>
      </c>
      <c r="AO209" s="52">
        <v>1700145660</v>
      </c>
      <c r="AP209" s="43">
        <v>1805007220</v>
      </c>
      <c r="AQ209" s="63">
        <f t="shared" si="185"/>
        <v>1530131094</v>
      </c>
      <c r="AR209" s="63">
        <f t="shared" si="191"/>
        <v>25502184.900000002</v>
      </c>
      <c r="AS209" s="351">
        <f t="shared" si="192"/>
        <v>31928193.75</v>
      </c>
      <c r="AT209" s="141">
        <f t="shared" si="186"/>
        <v>18050072.200000003</v>
      </c>
      <c r="AU209" s="5">
        <f t="shared" si="187"/>
        <v>25502184.900000002</v>
      </c>
      <c r="AV209" s="5">
        <f t="shared" si="193"/>
        <v>40097775</v>
      </c>
      <c r="AX209" s="2"/>
      <c r="AY209" s="2"/>
      <c r="BT209" s="56">
        <f t="shared" si="188"/>
        <v>-1231034.6938999966</v>
      </c>
      <c r="CT209" s="63">
        <f t="shared" si="189"/>
        <v>1624506498</v>
      </c>
      <c r="CU209" s="44">
        <f t="shared" si="194"/>
        <v>18050072.200000003</v>
      </c>
      <c r="CX209" s="56">
        <f t="shared" si="195"/>
        <v>1443519900</v>
      </c>
      <c r="CY209" s="44">
        <f t="shared" si="196"/>
        <v>24058665</v>
      </c>
      <c r="CZ209" s="49">
        <f t="shared" si="197"/>
        <v>40097775</v>
      </c>
    </row>
    <row r="210" spans="1:104">
      <c r="A210" s="3">
        <f t="shared" si="190"/>
        <v>171</v>
      </c>
      <c r="B210" s="263">
        <v>6</v>
      </c>
      <c r="C210" s="264" t="s">
        <v>181</v>
      </c>
      <c r="D210" s="265">
        <v>16</v>
      </c>
      <c r="E210" s="266"/>
      <c r="F210" s="41" t="s">
        <v>52</v>
      </c>
      <c r="G210" s="267">
        <f t="shared" si="165"/>
        <v>71</v>
      </c>
      <c r="H210" s="267">
        <f t="shared" si="166"/>
        <v>63</v>
      </c>
      <c r="I210" s="268">
        <f t="shared" si="167"/>
        <v>26966806</v>
      </c>
      <c r="J210" s="268">
        <f t="shared" si="168"/>
        <v>2</v>
      </c>
      <c r="K210" s="269">
        <f t="shared" si="169"/>
        <v>0.93</v>
      </c>
      <c r="L210" s="270">
        <f t="shared" si="206"/>
        <v>1.02</v>
      </c>
      <c r="M210" s="271">
        <f t="shared" si="170"/>
        <v>21376392.145576868</v>
      </c>
      <c r="N210" s="271">
        <f t="shared" si="171"/>
        <v>24094609.386887025</v>
      </c>
      <c r="O210" s="271">
        <f t="shared" si="172"/>
        <v>25580712.171600003</v>
      </c>
      <c r="P210" s="271">
        <f t="shared" si="173"/>
        <v>27158474.52427981</v>
      </c>
      <c r="Q210" s="272">
        <f t="shared" si="174"/>
        <v>25580712.171600003</v>
      </c>
      <c r="R210" s="271">
        <f t="shared" si="174"/>
        <v>27158474.52427981</v>
      </c>
      <c r="S210" s="271">
        <f t="shared" si="175"/>
        <v>28833549.806515098</v>
      </c>
      <c r="T210" s="271"/>
      <c r="U210" s="271">
        <f t="shared" si="176"/>
        <v>1346712705.1713426</v>
      </c>
      <c r="V210" s="271">
        <f t="shared" si="177"/>
        <v>1517960391.3738825</v>
      </c>
      <c r="W210" s="271">
        <f t="shared" si="178"/>
        <v>1611584866.8108001</v>
      </c>
      <c r="X210" s="272">
        <f t="shared" si="179"/>
        <v>1710983895.029628</v>
      </c>
      <c r="Y210" s="272">
        <f t="shared" si="180"/>
        <v>1611584866.8108001</v>
      </c>
      <c r="Z210" s="271">
        <f t="shared" si="181"/>
        <v>1710983895.029628</v>
      </c>
      <c r="AA210" s="271">
        <f t="shared" si="182"/>
        <v>1816513637.810451</v>
      </c>
      <c r="AB210" s="271"/>
      <c r="AC210" s="33" t="str">
        <f t="shared" si="183"/>
        <v>BERTAHAP</v>
      </c>
      <c r="AD210" s="273">
        <f t="shared" si="184"/>
        <v>0</v>
      </c>
      <c r="AE210" s="274">
        <v>2</v>
      </c>
      <c r="AF210" s="275"/>
      <c r="AG210" s="271" t="e">
        <f>IF(AF210&gt;#REF!,"LB","KR")</f>
        <v>#REF!</v>
      </c>
      <c r="AH210" s="275">
        <v>1481384000</v>
      </c>
      <c r="AI210" s="275">
        <v>1669757000</v>
      </c>
      <c r="AJ210" s="275">
        <v>1772744000</v>
      </c>
      <c r="AK210" s="276">
        <v>1882083000</v>
      </c>
      <c r="AL210" s="276">
        <v>1772744000</v>
      </c>
      <c r="AM210" s="275">
        <v>1882083000</v>
      </c>
      <c r="AN210" s="275">
        <v>1998166000</v>
      </c>
      <c r="AO210" s="52">
        <v>1879108640</v>
      </c>
      <c r="AP210" s="43">
        <v>1995007980</v>
      </c>
      <c r="AQ210" s="63">
        <f t="shared" si="185"/>
        <v>1691197776</v>
      </c>
      <c r="AR210" s="63">
        <f t="shared" si="191"/>
        <v>28186629.600000005</v>
      </c>
      <c r="AS210" s="351">
        <f t="shared" si="192"/>
        <v>35289056.25</v>
      </c>
      <c r="AT210" s="141">
        <f t="shared" si="186"/>
        <v>19950079.800000001</v>
      </c>
      <c r="AU210" s="5">
        <f t="shared" si="187"/>
        <v>28186629.600000005</v>
      </c>
      <c r="AV210" s="5">
        <f t="shared" si="193"/>
        <v>44318600</v>
      </c>
      <c r="AX210" s="2"/>
      <c r="AY210" s="2"/>
      <c r="BT210" s="56">
        <f t="shared" si="188"/>
        <v>-1231034.6938999966</v>
      </c>
      <c r="CT210" s="63">
        <f t="shared" si="189"/>
        <v>1795507182</v>
      </c>
      <c r="CU210" s="44">
        <f t="shared" si="194"/>
        <v>19950079.800000001</v>
      </c>
      <c r="CX210" s="56">
        <f t="shared" si="195"/>
        <v>1595469600</v>
      </c>
      <c r="CY210" s="44">
        <f t="shared" si="196"/>
        <v>26591160</v>
      </c>
      <c r="CZ210" s="49">
        <f t="shared" si="197"/>
        <v>44318600</v>
      </c>
    </row>
    <row r="211" spans="1:104">
      <c r="A211" s="3">
        <f t="shared" si="190"/>
        <v>172</v>
      </c>
      <c r="B211" s="263">
        <v>7</v>
      </c>
      <c r="C211" s="264" t="s">
        <v>181</v>
      </c>
      <c r="D211" s="299">
        <v>18</v>
      </c>
      <c r="E211" s="266"/>
      <c r="F211" s="41" t="s">
        <v>54</v>
      </c>
      <c r="G211" s="267">
        <f t="shared" si="165"/>
        <v>97</v>
      </c>
      <c r="H211" s="267">
        <f t="shared" si="166"/>
        <v>85</v>
      </c>
      <c r="I211" s="268">
        <f t="shared" si="167"/>
        <v>26966806</v>
      </c>
      <c r="J211" s="268">
        <f t="shared" si="168"/>
        <v>2</v>
      </c>
      <c r="K211" s="269">
        <f t="shared" si="169"/>
        <v>0.93</v>
      </c>
      <c r="L211" s="270">
        <f t="shared" si="206"/>
        <v>1.02</v>
      </c>
      <c r="M211" s="271">
        <f t="shared" si="170"/>
        <v>21376392.145576868</v>
      </c>
      <c r="N211" s="271">
        <f t="shared" si="171"/>
        <v>24094609.386887025</v>
      </c>
      <c r="O211" s="271">
        <f t="shared" si="172"/>
        <v>25580712.171600003</v>
      </c>
      <c r="P211" s="271">
        <f t="shared" si="173"/>
        <v>27158474.52427981</v>
      </c>
      <c r="Q211" s="272">
        <f t="shared" si="174"/>
        <v>25580712.171600003</v>
      </c>
      <c r="R211" s="271">
        <f t="shared" si="174"/>
        <v>27158474.52427981</v>
      </c>
      <c r="S211" s="271">
        <f t="shared" si="175"/>
        <v>28833549.806515098</v>
      </c>
      <c r="T211" s="271"/>
      <c r="U211" s="271">
        <f t="shared" si="176"/>
        <v>1816993332.3740337</v>
      </c>
      <c r="V211" s="271">
        <f t="shared" si="177"/>
        <v>2048041797.8853972</v>
      </c>
      <c r="W211" s="271">
        <f t="shared" si="178"/>
        <v>2174360534.5860004</v>
      </c>
      <c r="X211" s="272">
        <f t="shared" si="179"/>
        <v>2308470334.5637841</v>
      </c>
      <c r="Y211" s="272">
        <f t="shared" si="180"/>
        <v>2174360534.5860004</v>
      </c>
      <c r="Z211" s="271">
        <f t="shared" si="181"/>
        <v>2308470334.5637841</v>
      </c>
      <c r="AA211" s="271">
        <f t="shared" si="182"/>
        <v>2450851733.5537834</v>
      </c>
      <c r="AB211" s="271"/>
      <c r="AC211" s="33" t="str">
        <f t="shared" si="183"/>
        <v>BERTAHAP</v>
      </c>
      <c r="AD211" s="273">
        <f t="shared" si="184"/>
        <v>0</v>
      </c>
      <c r="AE211" s="274">
        <v>2</v>
      </c>
      <c r="AF211" s="275"/>
      <c r="AG211" s="271" t="e">
        <f>IF(AF211&gt;#REF!,"LB","KR")</f>
        <v>#REF!</v>
      </c>
      <c r="AH211" s="275">
        <v>1998693000</v>
      </c>
      <c r="AI211" s="275">
        <v>2252846000</v>
      </c>
      <c r="AJ211" s="275">
        <v>2391797000</v>
      </c>
      <c r="AK211" s="276">
        <v>2539318000</v>
      </c>
      <c r="AL211" s="276">
        <v>2391797000</v>
      </c>
      <c r="AM211" s="275">
        <v>2539318000</v>
      </c>
      <c r="AN211" s="275">
        <v>2695937000</v>
      </c>
      <c r="AO211" s="52">
        <v>2535304820</v>
      </c>
      <c r="AP211" s="43">
        <v>2691677080</v>
      </c>
      <c r="AQ211" s="63">
        <f t="shared" si="185"/>
        <v>2281774338</v>
      </c>
      <c r="AR211" s="63">
        <f t="shared" si="191"/>
        <v>38029572.300000004</v>
      </c>
      <c r="AS211" s="351">
        <f t="shared" si="192"/>
        <v>47612212.5</v>
      </c>
      <c r="AT211" s="141">
        <f t="shared" si="186"/>
        <v>26916770.800000001</v>
      </c>
      <c r="AU211" s="5">
        <f t="shared" si="187"/>
        <v>38029572.300000004</v>
      </c>
      <c r="AV211" s="5">
        <f t="shared" si="193"/>
        <v>59794925</v>
      </c>
      <c r="AX211" s="2"/>
      <c r="AY211" s="2"/>
      <c r="BT211" s="56">
        <f t="shared" si="188"/>
        <v>-1231034.6938999966</v>
      </c>
      <c r="CT211" s="63">
        <f t="shared" si="189"/>
        <v>2422509372</v>
      </c>
      <c r="CU211" s="44">
        <f t="shared" si="194"/>
        <v>26916770.800000001</v>
      </c>
      <c r="CX211" s="56">
        <f t="shared" si="195"/>
        <v>2152617300</v>
      </c>
      <c r="CY211" s="44">
        <f t="shared" si="196"/>
        <v>35876955</v>
      </c>
      <c r="CZ211" s="49">
        <f t="shared" si="197"/>
        <v>59794925</v>
      </c>
    </row>
    <row r="212" spans="1:104">
      <c r="A212" s="3">
        <f t="shared" si="190"/>
        <v>173</v>
      </c>
      <c r="B212" s="263">
        <v>8</v>
      </c>
      <c r="C212" s="264" t="s">
        <v>181</v>
      </c>
      <c r="D212" s="299">
        <v>20</v>
      </c>
      <c r="E212" s="266"/>
      <c r="F212" s="41" t="s">
        <v>70</v>
      </c>
      <c r="G212" s="267">
        <f t="shared" si="165"/>
        <v>60</v>
      </c>
      <c r="H212" s="267">
        <f t="shared" si="166"/>
        <v>51</v>
      </c>
      <c r="I212" s="268">
        <f t="shared" si="167"/>
        <v>26966806</v>
      </c>
      <c r="J212" s="268">
        <f t="shared" si="168"/>
        <v>2</v>
      </c>
      <c r="K212" s="269">
        <f t="shared" si="169"/>
        <v>0.93</v>
      </c>
      <c r="L212" s="270">
        <f t="shared" si="206"/>
        <v>1.02</v>
      </c>
      <c r="M212" s="271">
        <f t="shared" si="170"/>
        <v>21376392.145576868</v>
      </c>
      <c r="N212" s="271">
        <f t="shared" si="171"/>
        <v>24094609.386887025</v>
      </c>
      <c r="O212" s="271">
        <f t="shared" si="172"/>
        <v>25580712.171600003</v>
      </c>
      <c r="P212" s="271">
        <f t="shared" si="173"/>
        <v>27158474.52427981</v>
      </c>
      <c r="Q212" s="272">
        <f t="shared" si="174"/>
        <v>25580712.171600003</v>
      </c>
      <c r="R212" s="271">
        <f t="shared" si="174"/>
        <v>27158474.52427981</v>
      </c>
      <c r="S212" s="271">
        <f t="shared" si="175"/>
        <v>28833549.806515098</v>
      </c>
      <c r="T212" s="271"/>
      <c r="U212" s="271">
        <f t="shared" si="176"/>
        <v>1090195999.4244204</v>
      </c>
      <c r="V212" s="271">
        <f t="shared" si="177"/>
        <v>1228825078.7312384</v>
      </c>
      <c r="W212" s="271">
        <f t="shared" si="178"/>
        <v>1304616320.7516</v>
      </c>
      <c r="X212" s="272">
        <f t="shared" si="179"/>
        <v>1385082200.7382703</v>
      </c>
      <c r="Y212" s="272">
        <f t="shared" si="180"/>
        <v>1304616320.7516</v>
      </c>
      <c r="Z212" s="271">
        <f t="shared" si="181"/>
        <v>1385082200.7382703</v>
      </c>
      <c r="AA212" s="271">
        <f t="shared" si="182"/>
        <v>1470511040.1322699</v>
      </c>
      <c r="AB212" s="271"/>
      <c r="AC212" s="33" t="str">
        <f t="shared" si="183"/>
        <v>BERTAHAP</v>
      </c>
      <c r="AD212" s="273">
        <f t="shared" si="184"/>
        <v>0</v>
      </c>
      <c r="AE212" s="274">
        <v>2</v>
      </c>
      <c r="AF212" s="275"/>
      <c r="AG212" s="271" t="e">
        <f>IF(AF212&gt;#REF!,"LB","KR")</f>
        <v>#REF!</v>
      </c>
      <c r="AH212" s="275">
        <v>1199216000</v>
      </c>
      <c r="AI212" s="275">
        <v>1351708000</v>
      </c>
      <c r="AJ212" s="275">
        <v>1435078000</v>
      </c>
      <c r="AK212" s="276">
        <v>1523591000</v>
      </c>
      <c r="AL212" s="276">
        <v>1435078000</v>
      </c>
      <c r="AM212" s="275">
        <v>1523591000</v>
      </c>
      <c r="AN212" s="275">
        <v>1617563000</v>
      </c>
      <c r="AO212" s="52">
        <v>1521182680</v>
      </c>
      <c r="AP212" s="43">
        <v>1615006460</v>
      </c>
      <c r="AQ212" s="63">
        <f t="shared" si="185"/>
        <v>1369064412</v>
      </c>
      <c r="AR212" s="63">
        <f t="shared" si="191"/>
        <v>22817740.200000003</v>
      </c>
      <c r="AS212" s="351">
        <f t="shared" si="192"/>
        <v>28567331.25</v>
      </c>
      <c r="AT212" s="141">
        <f t="shared" si="186"/>
        <v>16150064.600000001</v>
      </c>
      <c r="AU212" s="5">
        <f t="shared" si="187"/>
        <v>22817740.200000003</v>
      </c>
      <c r="AV212" s="5">
        <f t="shared" si="193"/>
        <v>35876950</v>
      </c>
      <c r="AX212" s="2"/>
      <c r="AY212" s="2"/>
      <c r="BT212" s="56">
        <f t="shared" si="188"/>
        <v>-1231034.6938999966</v>
      </c>
      <c r="CT212" s="63">
        <f t="shared" si="189"/>
        <v>1453505814</v>
      </c>
      <c r="CU212" s="44">
        <f t="shared" si="194"/>
        <v>16150064.600000001</v>
      </c>
      <c r="CX212" s="56">
        <f t="shared" si="195"/>
        <v>1291570200</v>
      </c>
      <c r="CY212" s="44">
        <f t="shared" si="196"/>
        <v>21526170</v>
      </c>
      <c r="CZ212" s="49">
        <f t="shared" si="197"/>
        <v>35876950</v>
      </c>
    </row>
    <row r="213" spans="1:104">
      <c r="A213" s="3">
        <f t="shared" si="190"/>
        <v>174</v>
      </c>
      <c r="B213" s="263">
        <v>9</v>
      </c>
      <c r="C213" s="264" t="s">
        <v>181</v>
      </c>
      <c r="D213" s="299">
        <v>22</v>
      </c>
      <c r="E213" s="266"/>
      <c r="F213" s="41" t="s">
        <v>89</v>
      </c>
      <c r="G213" s="267">
        <f t="shared" si="165"/>
        <v>81</v>
      </c>
      <c r="H213" s="267">
        <f t="shared" si="166"/>
        <v>70</v>
      </c>
      <c r="I213" s="268">
        <f t="shared" si="167"/>
        <v>26966806</v>
      </c>
      <c r="J213" s="268">
        <f t="shared" si="168"/>
        <v>4</v>
      </c>
      <c r="K213" s="269">
        <f t="shared" si="169"/>
        <v>0.97</v>
      </c>
      <c r="L213" s="270">
        <f t="shared" si="206"/>
        <v>1.02</v>
      </c>
      <c r="M213" s="271">
        <f t="shared" si="170"/>
        <v>22295806.861515656</v>
      </c>
      <c r="N213" s="271">
        <f t="shared" si="171"/>
        <v>25130936.672344532</v>
      </c>
      <c r="O213" s="271">
        <f t="shared" si="172"/>
        <v>26680957.856400002</v>
      </c>
      <c r="P213" s="271">
        <f t="shared" si="173"/>
        <v>28326580.955431629</v>
      </c>
      <c r="Q213" s="272">
        <f t="shared" si="174"/>
        <v>26680957.856400002</v>
      </c>
      <c r="R213" s="271">
        <f t="shared" si="174"/>
        <v>28326580.955431629</v>
      </c>
      <c r="S213" s="271">
        <f t="shared" si="175"/>
        <v>30073702.48636521</v>
      </c>
      <c r="T213" s="271"/>
      <c r="U213" s="271">
        <f t="shared" si="176"/>
        <v>1560706480.3060958</v>
      </c>
      <c r="V213" s="271">
        <f t="shared" si="177"/>
        <v>1759165567.0641172</v>
      </c>
      <c r="W213" s="271">
        <f t="shared" si="178"/>
        <v>1867667049.9480002</v>
      </c>
      <c r="X213" s="272">
        <f t="shared" si="179"/>
        <v>1982860666.880214</v>
      </c>
      <c r="Y213" s="272">
        <f t="shared" si="180"/>
        <v>1867667049.9480002</v>
      </c>
      <c r="Z213" s="271">
        <f t="shared" si="181"/>
        <v>1982860666.880214</v>
      </c>
      <c r="AA213" s="271">
        <f t="shared" si="182"/>
        <v>2105159174.0455647</v>
      </c>
      <c r="AB213" s="271"/>
      <c r="AC213" s="33" t="str">
        <f t="shared" si="183"/>
        <v>BERTAHAP</v>
      </c>
      <c r="AD213" s="273">
        <f t="shared" si="184"/>
        <v>0</v>
      </c>
      <c r="AE213" s="274">
        <v>2</v>
      </c>
      <c r="AF213" s="275"/>
      <c r="AG213" s="271" t="e">
        <f>IF(AF213&gt;#REF!,"LB","KR")</f>
        <v>#REF!</v>
      </c>
      <c r="AH213" s="275">
        <v>1716778000</v>
      </c>
      <c r="AI213" s="275">
        <v>1935083000</v>
      </c>
      <c r="AJ213" s="275">
        <v>2054434000</v>
      </c>
      <c r="AK213" s="276">
        <v>2181147000</v>
      </c>
      <c r="AL213" s="276">
        <v>2054434000</v>
      </c>
      <c r="AM213" s="275">
        <v>2181147000</v>
      </c>
      <c r="AN213" s="275">
        <v>2315676000</v>
      </c>
      <c r="AO213" s="52">
        <v>2177700040</v>
      </c>
      <c r="AP213" s="43">
        <v>2312015820</v>
      </c>
      <c r="AQ213" s="63">
        <f t="shared" si="185"/>
        <v>1959930036</v>
      </c>
      <c r="AR213" s="63">
        <f t="shared" si="191"/>
        <v>32665500.600000005</v>
      </c>
      <c r="AS213" s="351">
        <f t="shared" si="192"/>
        <v>40896506.25</v>
      </c>
      <c r="AT213" s="141">
        <f t="shared" si="186"/>
        <v>23120158.200000003</v>
      </c>
      <c r="AU213" s="5">
        <f t="shared" si="187"/>
        <v>32665500.600000005</v>
      </c>
      <c r="AV213" s="5">
        <f t="shared" si="193"/>
        <v>51360850</v>
      </c>
      <c r="AX213" s="2"/>
      <c r="AY213" s="2"/>
      <c r="BT213" s="56">
        <f t="shared" si="188"/>
        <v>-130789.00909999758</v>
      </c>
      <c r="CT213" s="63">
        <f t="shared" si="189"/>
        <v>2080814238</v>
      </c>
      <c r="CU213" s="44">
        <f t="shared" si="194"/>
        <v>23120158.200000003</v>
      </c>
      <c r="CX213" s="56">
        <f t="shared" si="195"/>
        <v>1848990600</v>
      </c>
      <c r="CY213" s="44">
        <f t="shared" si="196"/>
        <v>30816510</v>
      </c>
      <c r="CZ213" s="49">
        <f t="shared" si="197"/>
        <v>51360850</v>
      </c>
    </row>
    <row r="214" spans="1:104">
      <c r="A214" s="3">
        <f t="shared" si="190"/>
        <v>175</v>
      </c>
      <c r="B214" s="263">
        <v>1</v>
      </c>
      <c r="C214" s="264" t="s">
        <v>182</v>
      </c>
      <c r="D214" s="265" t="s">
        <v>24</v>
      </c>
      <c r="E214" s="266"/>
      <c r="F214" s="41" t="s">
        <v>39</v>
      </c>
      <c r="G214" s="267">
        <f t="shared" si="165"/>
        <v>113</v>
      </c>
      <c r="H214" s="267">
        <f t="shared" si="166"/>
        <v>101</v>
      </c>
      <c r="I214" s="268">
        <f t="shared" si="167"/>
        <v>26966806</v>
      </c>
      <c r="J214" s="268">
        <f t="shared" si="168"/>
        <v>6</v>
      </c>
      <c r="K214" s="269">
        <f t="shared" si="169"/>
        <v>0.95</v>
      </c>
      <c r="L214" s="270">
        <f t="shared" si="206"/>
        <v>1.02</v>
      </c>
      <c r="M214" s="271">
        <f t="shared" si="170"/>
        <v>21836099.50354626</v>
      </c>
      <c r="N214" s="271">
        <f t="shared" si="171"/>
        <v>24612773.029615775</v>
      </c>
      <c r="O214" s="271">
        <f t="shared" si="172"/>
        <v>26130835.013999999</v>
      </c>
      <c r="P214" s="271">
        <f t="shared" si="173"/>
        <v>27742527.739855718</v>
      </c>
      <c r="Q214" s="272">
        <f t="shared" si="174"/>
        <v>26130835.013999999</v>
      </c>
      <c r="R214" s="271">
        <f t="shared" si="174"/>
        <v>27742527.739855718</v>
      </c>
      <c r="S214" s="271">
        <f t="shared" si="175"/>
        <v>29453626.146440148</v>
      </c>
      <c r="T214" s="271"/>
      <c r="U214" s="271">
        <f t="shared" si="176"/>
        <v>2205446049.8581724</v>
      </c>
      <c r="V214" s="271">
        <f t="shared" si="177"/>
        <v>2485890075.9911933</v>
      </c>
      <c r="W214" s="271">
        <f t="shared" si="178"/>
        <v>2639214336.414</v>
      </c>
      <c r="X214" s="272">
        <f t="shared" si="179"/>
        <v>2801995301.7254276</v>
      </c>
      <c r="Y214" s="272">
        <f t="shared" si="180"/>
        <v>2639214336.414</v>
      </c>
      <c r="Z214" s="271">
        <f t="shared" si="181"/>
        <v>2801995301.7254276</v>
      </c>
      <c r="AA214" s="271">
        <f t="shared" si="182"/>
        <v>2974816240.7904549</v>
      </c>
      <c r="AB214" s="271"/>
      <c r="AC214" s="33" t="str">
        <f t="shared" si="183"/>
        <v>BERTAHAP</v>
      </c>
      <c r="AD214" s="273">
        <f t="shared" si="184"/>
        <v>0</v>
      </c>
      <c r="AE214" s="274">
        <v>2</v>
      </c>
      <c r="AF214" s="275"/>
      <c r="AG214" s="271" t="e">
        <f>IF(AF214&gt;#REF!,"LB","KR")</f>
        <v>#REF!</v>
      </c>
      <c r="AH214" s="275">
        <v>2425991000</v>
      </c>
      <c r="AI214" s="275">
        <v>2734480000</v>
      </c>
      <c r="AJ214" s="275">
        <v>2903136000</v>
      </c>
      <c r="AK214" s="276">
        <v>3082195000</v>
      </c>
      <c r="AL214" s="276">
        <v>2903136000</v>
      </c>
      <c r="AM214" s="275">
        <v>3082195000</v>
      </c>
      <c r="AN214" s="275">
        <v>3272298000</v>
      </c>
      <c r="AO214" s="52">
        <v>3077324160</v>
      </c>
      <c r="AP214" s="43">
        <v>3267126700</v>
      </c>
      <c r="AQ214" s="63">
        <f t="shared" si="185"/>
        <v>2769591744</v>
      </c>
      <c r="AR214" s="63">
        <f t="shared" si="191"/>
        <v>46159862.400000006</v>
      </c>
      <c r="AS214" s="351">
        <f t="shared" si="192"/>
        <v>57791156.25</v>
      </c>
      <c r="AT214" s="141">
        <f t="shared" si="186"/>
        <v>32671267</v>
      </c>
      <c r="AU214" s="5">
        <f t="shared" si="187"/>
        <v>46159862.400000006</v>
      </c>
      <c r="AV214" s="5">
        <f t="shared" si="193"/>
        <v>72578400</v>
      </c>
      <c r="AX214" s="2"/>
      <c r="AY214" s="2"/>
      <c r="BT214" s="56">
        <f t="shared" si="188"/>
        <v>-680911.8515000008</v>
      </c>
      <c r="CT214" s="63">
        <f t="shared" si="189"/>
        <v>2940414030</v>
      </c>
      <c r="CU214" s="44">
        <f t="shared" si="194"/>
        <v>32671267</v>
      </c>
      <c r="CX214" s="56">
        <f t="shared" si="195"/>
        <v>2612822400</v>
      </c>
      <c r="CY214" s="44">
        <f t="shared" si="196"/>
        <v>43547040</v>
      </c>
      <c r="CZ214" s="49">
        <f t="shared" si="197"/>
        <v>72578400</v>
      </c>
    </row>
    <row r="215" spans="1:104">
      <c r="A215" s="3">
        <f t="shared" si="190"/>
        <v>176</v>
      </c>
      <c r="B215" s="263">
        <v>2</v>
      </c>
      <c r="C215" s="264" t="s">
        <v>182</v>
      </c>
      <c r="D215" s="265" t="s">
        <v>35</v>
      </c>
      <c r="E215" s="266"/>
      <c r="F215" s="41" t="s">
        <v>42</v>
      </c>
      <c r="G215" s="267">
        <f t="shared" si="165"/>
        <v>78</v>
      </c>
      <c r="H215" s="267">
        <f t="shared" si="166"/>
        <v>66</v>
      </c>
      <c r="I215" s="268">
        <f t="shared" si="167"/>
        <v>26966806</v>
      </c>
      <c r="J215" s="268">
        <f t="shared" si="168"/>
        <v>2</v>
      </c>
      <c r="K215" s="269">
        <f t="shared" si="169"/>
        <v>0.93</v>
      </c>
      <c r="L215" s="270">
        <f t="shared" si="206"/>
        <v>1.02</v>
      </c>
      <c r="M215" s="271">
        <f t="shared" si="170"/>
        <v>21376392.145576868</v>
      </c>
      <c r="N215" s="271">
        <f t="shared" si="171"/>
        <v>24094609.386887025</v>
      </c>
      <c r="O215" s="271">
        <f t="shared" si="172"/>
        <v>25580712.171600003</v>
      </c>
      <c r="P215" s="271">
        <f t="shared" si="173"/>
        <v>27158474.52427981</v>
      </c>
      <c r="Q215" s="272">
        <f t="shared" si="174"/>
        <v>25580712.171600003</v>
      </c>
      <c r="R215" s="271">
        <f t="shared" si="174"/>
        <v>27158474.52427981</v>
      </c>
      <c r="S215" s="271">
        <f t="shared" si="175"/>
        <v>28833549.806515098</v>
      </c>
      <c r="T215" s="271"/>
      <c r="U215" s="271">
        <f t="shared" si="176"/>
        <v>1410841881.6080732</v>
      </c>
      <c r="V215" s="271">
        <f t="shared" si="177"/>
        <v>1590244219.5345438</v>
      </c>
      <c r="W215" s="271">
        <f t="shared" si="178"/>
        <v>1688327003.3256001</v>
      </c>
      <c r="X215" s="272">
        <f t="shared" si="179"/>
        <v>1792459318.6024675</v>
      </c>
      <c r="Y215" s="272">
        <f t="shared" si="180"/>
        <v>1688327003.3256001</v>
      </c>
      <c r="Z215" s="271">
        <f t="shared" si="181"/>
        <v>1792459318.6024675</v>
      </c>
      <c r="AA215" s="271">
        <f t="shared" si="182"/>
        <v>1903014287.2299964</v>
      </c>
      <c r="AB215" s="271"/>
      <c r="AC215" s="33" t="str">
        <f t="shared" si="183"/>
        <v>BERTAHAP</v>
      </c>
      <c r="AD215" s="273">
        <f t="shared" si="184"/>
        <v>0</v>
      </c>
      <c r="AE215" s="274">
        <v>2</v>
      </c>
      <c r="AF215" s="275"/>
      <c r="AG215" s="271" t="e">
        <f>IF(AF215&gt;#REF!,"LB","KR")</f>
        <v>#REF!</v>
      </c>
      <c r="AH215" s="275">
        <v>1551927000</v>
      </c>
      <c r="AI215" s="275">
        <v>1749269000</v>
      </c>
      <c r="AJ215" s="275">
        <v>1857160000</v>
      </c>
      <c r="AK215" s="276">
        <v>1971706000</v>
      </c>
      <c r="AL215" s="276">
        <v>1857160000</v>
      </c>
      <c r="AM215" s="275">
        <v>1971706000</v>
      </c>
      <c r="AN215" s="275">
        <v>2093316000</v>
      </c>
      <c r="AO215" s="52">
        <v>1968589600</v>
      </c>
      <c r="AP215" s="43">
        <v>2090008360</v>
      </c>
      <c r="AQ215" s="63">
        <f t="shared" si="185"/>
        <v>1771730640</v>
      </c>
      <c r="AR215" s="63">
        <f t="shared" si="191"/>
        <v>29528844</v>
      </c>
      <c r="AS215" s="351">
        <f t="shared" si="192"/>
        <v>36969487.5</v>
      </c>
      <c r="AT215" s="141">
        <f t="shared" si="186"/>
        <v>20900083.600000001</v>
      </c>
      <c r="AU215" s="5">
        <f t="shared" si="187"/>
        <v>29528844</v>
      </c>
      <c r="AV215" s="5">
        <f t="shared" si="193"/>
        <v>46429000</v>
      </c>
      <c r="AX215" s="2"/>
      <c r="AY215" s="2"/>
      <c r="BT215" s="56">
        <f t="shared" si="188"/>
        <v>-1231034.6938999966</v>
      </c>
      <c r="CT215" s="63">
        <f t="shared" si="189"/>
        <v>1881007524</v>
      </c>
      <c r="CU215" s="44">
        <f t="shared" si="194"/>
        <v>20900083.600000001</v>
      </c>
      <c r="CX215" s="56">
        <f t="shared" si="195"/>
        <v>1671444000</v>
      </c>
      <c r="CY215" s="44">
        <f t="shared" si="196"/>
        <v>27857400</v>
      </c>
      <c r="CZ215" s="49">
        <f t="shared" si="197"/>
        <v>46429000</v>
      </c>
    </row>
    <row r="216" spans="1:104">
      <c r="A216" s="3">
        <f t="shared" si="190"/>
        <v>177</v>
      </c>
      <c r="B216" s="263">
        <v>3</v>
      </c>
      <c r="C216" s="264" t="s">
        <v>182</v>
      </c>
      <c r="D216" s="265" t="s">
        <v>41</v>
      </c>
      <c r="E216" s="266"/>
      <c r="F216" s="41" t="s">
        <v>45</v>
      </c>
      <c r="G216" s="267">
        <f t="shared" si="165"/>
        <v>60</v>
      </c>
      <c r="H216" s="267">
        <f t="shared" si="166"/>
        <v>52</v>
      </c>
      <c r="I216" s="268">
        <f t="shared" si="167"/>
        <v>26966806</v>
      </c>
      <c r="J216" s="268">
        <f t="shared" si="168"/>
        <v>2</v>
      </c>
      <c r="K216" s="269">
        <f t="shared" si="169"/>
        <v>0.93</v>
      </c>
      <c r="L216" s="270">
        <f t="shared" si="206"/>
        <v>1.02</v>
      </c>
      <c r="M216" s="271">
        <f t="shared" si="170"/>
        <v>21376392.145576868</v>
      </c>
      <c r="N216" s="271">
        <f t="shared" si="171"/>
        <v>24094609.386887025</v>
      </c>
      <c r="O216" s="271">
        <f t="shared" si="172"/>
        <v>25580712.171600003</v>
      </c>
      <c r="P216" s="271">
        <f t="shared" si="173"/>
        <v>27158474.52427981</v>
      </c>
      <c r="Q216" s="272">
        <f t="shared" si="174"/>
        <v>25580712.171600003</v>
      </c>
      <c r="R216" s="271">
        <f t="shared" si="174"/>
        <v>27158474.52427981</v>
      </c>
      <c r="S216" s="271">
        <f t="shared" si="175"/>
        <v>28833549.806515098</v>
      </c>
      <c r="T216" s="271"/>
      <c r="U216" s="271">
        <f t="shared" si="176"/>
        <v>1111572391.5699971</v>
      </c>
      <c r="V216" s="271">
        <f t="shared" si="177"/>
        <v>1252919688.1181252</v>
      </c>
      <c r="W216" s="271">
        <f t="shared" si="178"/>
        <v>1330197032.9232001</v>
      </c>
      <c r="X216" s="272">
        <f t="shared" si="179"/>
        <v>1412240675.2625501</v>
      </c>
      <c r="Y216" s="272">
        <f t="shared" si="180"/>
        <v>1330197032.9232001</v>
      </c>
      <c r="Z216" s="271">
        <f t="shared" si="181"/>
        <v>1412240675.2625501</v>
      </c>
      <c r="AA216" s="271">
        <f t="shared" si="182"/>
        <v>1499344589.9387851</v>
      </c>
      <c r="AB216" s="271"/>
      <c r="AC216" s="33" t="str">
        <f t="shared" si="183"/>
        <v>BERTAHAP</v>
      </c>
      <c r="AD216" s="273">
        <f t="shared" si="184"/>
        <v>0</v>
      </c>
      <c r="AE216" s="274">
        <v>2</v>
      </c>
      <c r="AF216" s="275"/>
      <c r="AG216" s="271" t="e">
        <f>IF(AF216&gt;#REF!,"LB","KR")</f>
        <v>#REF!</v>
      </c>
      <c r="AH216" s="275">
        <v>1222730000</v>
      </c>
      <c r="AI216" s="275">
        <v>1378212000</v>
      </c>
      <c r="AJ216" s="275">
        <v>1463217000</v>
      </c>
      <c r="AK216" s="276">
        <v>1553465000</v>
      </c>
      <c r="AL216" s="276">
        <v>1463217000</v>
      </c>
      <c r="AM216" s="275">
        <v>1553465000</v>
      </c>
      <c r="AN216" s="275">
        <v>1649280000</v>
      </c>
      <c r="AO216" s="52">
        <v>1551010020</v>
      </c>
      <c r="AP216" s="43">
        <v>1646672900</v>
      </c>
      <c r="AQ216" s="63">
        <f t="shared" si="185"/>
        <v>1395909018</v>
      </c>
      <c r="AR216" s="63">
        <f t="shared" si="191"/>
        <v>23265150.300000001</v>
      </c>
      <c r="AS216" s="351">
        <f t="shared" si="192"/>
        <v>29127468.75</v>
      </c>
      <c r="AT216" s="141">
        <f t="shared" si="186"/>
        <v>16466729</v>
      </c>
      <c r="AU216" s="5">
        <f t="shared" si="187"/>
        <v>23265150.300000001</v>
      </c>
      <c r="AV216" s="5">
        <f t="shared" si="193"/>
        <v>36580425</v>
      </c>
      <c r="AX216" s="2"/>
      <c r="AY216" s="2"/>
      <c r="BT216" s="56">
        <f t="shared" si="188"/>
        <v>-1231034.6938999966</v>
      </c>
      <c r="CT216" s="63">
        <f t="shared" si="189"/>
        <v>1482005610</v>
      </c>
      <c r="CU216" s="44">
        <f t="shared" si="194"/>
        <v>16466729</v>
      </c>
      <c r="CX216" s="56">
        <f t="shared" si="195"/>
        <v>1316895300</v>
      </c>
      <c r="CY216" s="44">
        <f t="shared" si="196"/>
        <v>21948255</v>
      </c>
      <c r="CZ216" s="49">
        <f t="shared" si="197"/>
        <v>36580425</v>
      </c>
    </row>
    <row r="217" spans="1:104">
      <c r="A217" s="3">
        <f t="shared" si="190"/>
        <v>178</v>
      </c>
      <c r="B217" s="263">
        <v>4</v>
      </c>
      <c r="C217" s="264" t="s">
        <v>182</v>
      </c>
      <c r="D217" s="265">
        <v>10</v>
      </c>
      <c r="E217" s="266"/>
      <c r="F217" s="41" t="s">
        <v>48</v>
      </c>
      <c r="G217" s="267">
        <f t="shared" si="165"/>
        <v>74</v>
      </c>
      <c r="H217" s="267">
        <f t="shared" si="166"/>
        <v>63</v>
      </c>
      <c r="I217" s="268">
        <f t="shared" si="167"/>
        <v>26966806</v>
      </c>
      <c r="J217" s="268">
        <f t="shared" si="168"/>
        <v>2</v>
      </c>
      <c r="K217" s="269">
        <f t="shared" si="169"/>
        <v>0.93</v>
      </c>
      <c r="L217" s="270">
        <f t="shared" si="206"/>
        <v>1.02</v>
      </c>
      <c r="M217" s="271">
        <f t="shared" si="170"/>
        <v>21376392.145576868</v>
      </c>
      <c r="N217" s="271">
        <f t="shared" si="171"/>
        <v>24094609.386887025</v>
      </c>
      <c r="O217" s="271">
        <f t="shared" si="172"/>
        <v>25580712.171600003</v>
      </c>
      <c r="P217" s="271">
        <f t="shared" si="173"/>
        <v>27158474.52427981</v>
      </c>
      <c r="Q217" s="272">
        <f t="shared" si="174"/>
        <v>25580712.171600003</v>
      </c>
      <c r="R217" s="271">
        <f t="shared" si="174"/>
        <v>27158474.52427981</v>
      </c>
      <c r="S217" s="271">
        <f t="shared" si="175"/>
        <v>28833549.806515098</v>
      </c>
      <c r="T217" s="271"/>
      <c r="U217" s="271">
        <f t="shared" si="176"/>
        <v>1346712705.1713426</v>
      </c>
      <c r="V217" s="271">
        <f t="shared" si="177"/>
        <v>1517960391.3738825</v>
      </c>
      <c r="W217" s="271">
        <f t="shared" si="178"/>
        <v>1611584866.8108001</v>
      </c>
      <c r="X217" s="272">
        <f t="shared" si="179"/>
        <v>1710983895.029628</v>
      </c>
      <c r="Y217" s="272">
        <f t="shared" si="180"/>
        <v>1611584866.8108001</v>
      </c>
      <c r="Z217" s="271">
        <f t="shared" si="181"/>
        <v>1710983895.029628</v>
      </c>
      <c r="AA217" s="271">
        <f t="shared" si="182"/>
        <v>1816513637.810451</v>
      </c>
      <c r="AB217" s="271"/>
      <c r="AC217" s="33" t="str">
        <f t="shared" si="183"/>
        <v>BERTAHAP</v>
      </c>
      <c r="AD217" s="273">
        <f t="shared" si="184"/>
        <v>0</v>
      </c>
      <c r="AE217" s="274">
        <v>2</v>
      </c>
      <c r="AF217" s="275"/>
      <c r="AG217" s="271" t="e">
        <f>IF(AF217&gt;#REF!,"LB","KR")</f>
        <v>#REF!</v>
      </c>
      <c r="AH217" s="275">
        <v>1481384000</v>
      </c>
      <c r="AI217" s="275">
        <v>1669757000</v>
      </c>
      <c r="AJ217" s="275">
        <v>1772744000</v>
      </c>
      <c r="AK217" s="276">
        <v>1882083000</v>
      </c>
      <c r="AL217" s="276">
        <v>1772744000</v>
      </c>
      <c r="AM217" s="275">
        <v>1882083000</v>
      </c>
      <c r="AN217" s="275">
        <v>1998166000</v>
      </c>
      <c r="AO217" s="52">
        <v>1879108640</v>
      </c>
      <c r="AP217" s="43">
        <v>1995007980</v>
      </c>
      <c r="AQ217" s="63">
        <f t="shared" si="185"/>
        <v>1691197776</v>
      </c>
      <c r="AR217" s="63">
        <f t="shared" si="191"/>
        <v>28186629.600000005</v>
      </c>
      <c r="AS217" s="351">
        <f t="shared" si="192"/>
        <v>35289056.25</v>
      </c>
      <c r="AT217" s="141">
        <f t="shared" si="186"/>
        <v>19950079.800000001</v>
      </c>
      <c r="AU217" s="5">
        <f t="shared" si="187"/>
        <v>28186629.600000005</v>
      </c>
      <c r="AV217" s="5">
        <f t="shared" si="193"/>
        <v>44318600</v>
      </c>
      <c r="AX217" s="2"/>
      <c r="AY217" s="2"/>
      <c r="BT217" s="56">
        <f t="shared" si="188"/>
        <v>-1231034.6938999966</v>
      </c>
      <c r="CT217" s="63">
        <f t="shared" si="189"/>
        <v>1795507182</v>
      </c>
      <c r="CU217" s="44">
        <f t="shared" si="194"/>
        <v>19950079.800000001</v>
      </c>
      <c r="CX217" s="56">
        <f t="shared" si="195"/>
        <v>1595469600</v>
      </c>
      <c r="CY217" s="44">
        <f t="shared" si="196"/>
        <v>26591160</v>
      </c>
      <c r="CZ217" s="49">
        <f t="shared" si="197"/>
        <v>44318600</v>
      </c>
    </row>
    <row r="218" spans="1:104">
      <c r="A218" s="3">
        <f t="shared" si="190"/>
        <v>179</v>
      </c>
      <c r="B218" s="263">
        <v>5</v>
      </c>
      <c r="C218" s="264" t="s">
        <v>182</v>
      </c>
      <c r="D218" s="299">
        <v>12</v>
      </c>
      <c r="E218" s="266"/>
      <c r="F218" s="41" t="s">
        <v>50</v>
      </c>
      <c r="G218" s="267">
        <f t="shared" si="165"/>
        <v>67</v>
      </c>
      <c r="H218" s="267">
        <f t="shared" si="166"/>
        <v>57</v>
      </c>
      <c r="I218" s="268">
        <f t="shared" si="167"/>
        <v>26966806</v>
      </c>
      <c r="J218" s="268">
        <f t="shared" si="168"/>
        <v>2</v>
      </c>
      <c r="K218" s="269">
        <f t="shared" si="169"/>
        <v>0.93</v>
      </c>
      <c r="L218" s="270">
        <f t="shared" si="206"/>
        <v>1.02</v>
      </c>
      <c r="M218" s="271">
        <f t="shared" si="170"/>
        <v>21376392.145576868</v>
      </c>
      <c r="N218" s="271">
        <f t="shared" si="171"/>
        <v>24094609.386887025</v>
      </c>
      <c r="O218" s="271">
        <f t="shared" si="172"/>
        <v>25580712.171600003</v>
      </c>
      <c r="P218" s="271">
        <f t="shared" si="173"/>
        <v>27158474.52427981</v>
      </c>
      <c r="Q218" s="272">
        <f t="shared" si="174"/>
        <v>25580712.171600003</v>
      </c>
      <c r="R218" s="271">
        <f t="shared" si="174"/>
        <v>27158474.52427981</v>
      </c>
      <c r="S218" s="271">
        <f t="shared" si="175"/>
        <v>28833549.806515098</v>
      </c>
      <c r="T218" s="271"/>
      <c r="U218" s="271">
        <f t="shared" si="176"/>
        <v>1218454352.2978816</v>
      </c>
      <c r="V218" s="271">
        <f t="shared" si="177"/>
        <v>1373392735.0525603</v>
      </c>
      <c r="W218" s="271">
        <f t="shared" si="178"/>
        <v>1458100593.7812002</v>
      </c>
      <c r="X218" s="272">
        <f t="shared" si="179"/>
        <v>1548033047.8839493</v>
      </c>
      <c r="Y218" s="272">
        <f t="shared" si="180"/>
        <v>1458100593.7812002</v>
      </c>
      <c r="Z218" s="271">
        <f t="shared" si="181"/>
        <v>1548033047.8839493</v>
      </c>
      <c r="AA218" s="271">
        <f t="shared" si="182"/>
        <v>1643512338.9713607</v>
      </c>
      <c r="AB218" s="271"/>
      <c r="AC218" s="33" t="str">
        <f t="shared" si="183"/>
        <v>BERTAHAP</v>
      </c>
      <c r="AD218" s="273">
        <f t="shared" si="184"/>
        <v>0</v>
      </c>
      <c r="AE218" s="274">
        <v>2</v>
      </c>
      <c r="AF218" s="275"/>
      <c r="AG218" s="271" t="e">
        <f>IF(AF218&gt;#REF!,"LB","KR")</f>
        <v>#REF!</v>
      </c>
      <c r="AH218" s="275">
        <v>1340300000</v>
      </c>
      <c r="AI218" s="275">
        <v>1510733000</v>
      </c>
      <c r="AJ218" s="275">
        <v>1603911000</v>
      </c>
      <c r="AK218" s="276">
        <v>1702837000</v>
      </c>
      <c r="AL218" s="276">
        <v>1603911000</v>
      </c>
      <c r="AM218" s="275">
        <v>1702837000</v>
      </c>
      <c r="AN218" s="275">
        <v>1807864000</v>
      </c>
      <c r="AO218" s="52">
        <v>1700145660</v>
      </c>
      <c r="AP218" s="43">
        <v>1805007220</v>
      </c>
      <c r="AQ218" s="63">
        <f t="shared" si="185"/>
        <v>1530131094</v>
      </c>
      <c r="AR218" s="63">
        <f t="shared" si="191"/>
        <v>25502184.900000002</v>
      </c>
      <c r="AS218" s="351">
        <f t="shared" si="192"/>
        <v>31928193.75</v>
      </c>
      <c r="AT218" s="141">
        <f t="shared" si="186"/>
        <v>18050072.200000003</v>
      </c>
      <c r="AU218" s="5">
        <f t="shared" si="187"/>
        <v>25502184.900000002</v>
      </c>
      <c r="AV218" s="5">
        <f t="shared" si="193"/>
        <v>40097775</v>
      </c>
      <c r="AX218" s="2"/>
      <c r="AY218" s="2"/>
      <c r="BT218" s="56">
        <f t="shared" si="188"/>
        <v>-1231034.6938999966</v>
      </c>
      <c r="CT218" s="63">
        <f t="shared" si="189"/>
        <v>1624506498</v>
      </c>
      <c r="CU218" s="44">
        <f t="shared" si="194"/>
        <v>18050072.200000003</v>
      </c>
      <c r="CX218" s="56">
        <f t="shared" si="195"/>
        <v>1443519900</v>
      </c>
      <c r="CY218" s="44">
        <f t="shared" si="196"/>
        <v>24058665</v>
      </c>
      <c r="CZ218" s="49">
        <f t="shared" si="197"/>
        <v>40097775</v>
      </c>
    </row>
    <row r="219" spans="1:104">
      <c r="A219" s="3">
        <f t="shared" si="190"/>
        <v>180</v>
      </c>
      <c r="B219" s="263">
        <v>6</v>
      </c>
      <c r="C219" s="264" t="s">
        <v>182</v>
      </c>
      <c r="D219" s="265">
        <v>16</v>
      </c>
      <c r="E219" s="266"/>
      <c r="F219" s="41" t="s">
        <v>52</v>
      </c>
      <c r="G219" s="267">
        <f t="shared" si="165"/>
        <v>71</v>
      </c>
      <c r="H219" s="267">
        <f t="shared" si="166"/>
        <v>63</v>
      </c>
      <c r="I219" s="268">
        <f t="shared" si="167"/>
        <v>26966806</v>
      </c>
      <c r="J219" s="268">
        <f t="shared" si="168"/>
        <v>2</v>
      </c>
      <c r="K219" s="269">
        <f t="shared" si="169"/>
        <v>0.93</v>
      </c>
      <c r="L219" s="270">
        <f t="shared" si="206"/>
        <v>1.02</v>
      </c>
      <c r="M219" s="271">
        <f t="shared" si="170"/>
        <v>21376392.145576868</v>
      </c>
      <c r="N219" s="271">
        <f t="shared" si="171"/>
        <v>24094609.386887025</v>
      </c>
      <c r="O219" s="271">
        <f t="shared" si="172"/>
        <v>25580712.171600003</v>
      </c>
      <c r="P219" s="271">
        <f t="shared" si="173"/>
        <v>27158474.52427981</v>
      </c>
      <c r="Q219" s="272">
        <f t="shared" si="174"/>
        <v>25580712.171600003</v>
      </c>
      <c r="R219" s="271">
        <f t="shared" si="174"/>
        <v>27158474.52427981</v>
      </c>
      <c r="S219" s="271">
        <f t="shared" si="175"/>
        <v>28833549.806515098</v>
      </c>
      <c r="T219" s="271"/>
      <c r="U219" s="271">
        <f t="shared" si="176"/>
        <v>1346712705.1713426</v>
      </c>
      <c r="V219" s="271">
        <f t="shared" si="177"/>
        <v>1517960391.3738825</v>
      </c>
      <c r="W219" s="271">
        <f t="shared" si="178"/>
        <v>1611584866.8108001</v>
      </c>
      <c r="X219" s="272">
        <f t="shared" si="179"/>
        <v>1710983895.029628</v>
      </c>
      <c r="Y219" s="272">
        <f t="shared" si="180"/>
        <v>1611584866.8108001</v>
      </c>
      <c r="Z219" s="271">
        <f t="shared" si="181"/>
        <v>1710983895.029628</v>
      </c>
      <c r="AA219" s="271">
        <f t="shared" si="182"/>
        <v>1816513637.810451</v>
      </c>
      <c r="AB219" s="271"/>
      <c r="AC219" s="33" t="str">
        <f t="shared" si="183"/>
        <v>BERTAHAP</v>
      </c>
      <c r="AD219" s="273">
        <f t="shared" si="184"/>
        <v>0</v>
      </c>
      <c r="AE219" s="274">
        <v>2</v>
      </c>
      <c r="AF219" s="275"/>
      <c r="AG219" s="271" t="e">
        <f>IF(AF219&gt;#REF!,"LB","KR")</f>
        <v>#REF!</v>
      </c>
      <c r="AH219" s="275">
        <v>1481384000</v>
      </c>
      <c r="AI219" s="275">
        <v>1669757000</v>
      </c>
      <c r="AJ219" s="275">
        <v>1772744000</v>
      </c>
      <c r="AK219" s="276">
        <v>1882083000</v>
      </c>
      <c r="AL219" s="276">
        <v>1772744000</v>
      </c>
      <c r="AM219" s="275">
        <v>1882083000</v>
      </c>
      <c r="AN219" s="275">
        <v>1998166000</v>
      </c>
      <c r="AO219" s="52">
        <v>1879108640</v>
      </c>
      <c r="AP219" s="43">
        <v>1995007980</v>
      </c>
      <c r="AQ219" s="63">
        <f t="shared" si="185"/>
        <v>1691197776</v>
      </c>
      <c r="AR219" s="63">
        <f t="shared" si="191"/>
        <v>28186629.600000005</v>
      </c>
      <c r="AS219" s="351">
        <f t="shared" si="192"/>
        <v>35289056.25</v>
      </c>
      <c r="AT219" s="141">
        <f t="shared" si="186"/>
        <v>19950079.800000001</v>
      </c>
      <c r="AU219" s="5">
        <f t="shared" si="187"/>
        <v>28186629.600000005</v>
      </c>
      <c r="AV219" s="5">
        <f t="shared" si="193"/>
        <v>44318600</v>
      </c>
      <c r="AX219" s="2"/>
      <c r="AY219" s="2"/>
      <c r="BT219" s="56">
        <f t="shared" si="188"/>
        <v>-1231034.6938999966</v>
      </c>
      <c r="CT219" s="63">
        <f t="shared" si="189"/>
        <v>1795507182</v>
      </c>
      <c r="CU219" s="44">
        <f t="shared" si="194"/>
        <v>19950079.800000001</v>
      </c>
      <c r="CX219" s="56">
        <f t="shared" si="195"/>
        <v>1595469600</v>
      </c>
      <c r="CY219" s="44">
        <f t="shared" si="196"/>
        <v>26591160</v>
      </c>
      <c r="CZ219" s="49">
        <f t="shared" si="197"/>
        <v>44318600</v>
      </c>
    </row>
    <row r="220" spans="1:104">
      <c r="A220" s="3">
        <f t="shared" si="190"/>
        <v>181</v>
      </c>
      <c r="B220" s="263">
        <v>7</v>
      </c>
      <c r="C220" s="264" t="s">
        <v>182</v>
      </c>
      <c r="D220" s="299">
        <v>18</v>
      </c>
      <c r="E220" s="266"/>
      <c r="F220" s="41" t="s">
        <v>54</v>
      </c>
      <c r="G220" s="267">
        <f t="shared" si="165"/>
        <v>97</v>
      </c>
      <c r="H220" s="267">
        <f t="shared" si="166"/>
        <v>85</v>
      </c>
      <c r="I220" s="268">
        <f t="shared" si="167"/>
        <v>26966806</v>
      </c>
      <c r="J220" s="268">
        <f t="shared" si="168"/>
        <v>2</v>
      </c>
      <c r="K220" s="269">
        <f t="shared" si="169"/>
        <v>0.93</v>
      </c>
      <c r="L220" s="270">
        <f t="shared" si="206"/>
        <v>1.02</v>
      </c>
      <c r="M220" s="271">
        <f t="shared" si="170"/>
        <v>21376392.145576868</v>
      </c>
      <c r="N220" s="271">
        <f t="shared" si="171"/>
        <v>24094609.386887025</v>
      </c>
      <c r="O220" s="271">
        <f t="shared" si="172"/>
        <v>25580712.171600003</v>
      </c>
      <c r="P220" s="271">
        <f t="shared" si="173"/>
        <v>27158474.52427981</v>
      </c>
      <c r="Q220" s="272">
        <f t="shared" si="174"/>
        <v>25580712.171600003</v>
      </c>
      <c r="R220" s="271">
        <f t="shared" si="174"/>
        <v>27158474.52427981</v>
      </c>
      <c r="S220" s="271">
        <f t="shared" si="175"/>
        <v>28833549.806515098</v>
      </c>
      <c r="T220" s="271"/>
      <c r="U220" s="271">
        <f t="shared" si="176"/>
        <v>1816993332.3740337</v>
      </c>
      <c r="V220" s="271">
        <f t="shared" si="177"/>
        <v>2048041797.8853972</v>
      </c>
      <c r="W220" s="271">
        <f t="shared" si="178"/>
        <v>2174360534.5860004</v>
      </c>
      <c r="X220" s="272">
        <f t="shared" si="179"/>
        <v>2308470334.5637841</v>
      </c>
      <c r="Y220" s="272">
        <f t="shared" si="180"/>
        <v>2174360534.5860004</v>
      </c>
      <c r="Z220" s="271">
        <f t="shared" si="181"/>
        <v>2308470334.5637841</v>
      </c>
      <c r="AA220" s="271">
        <f t="shared" si="182"/>
        <v>2450851733.5537834</v>
      </c>
      <c r="AB220" s="271"/>
      <c r="AC220" s="33" t="str">
        <f t="shared" si="183"/>
        <v>BERTAHAP</v>
      </c>
      <c r="AD220" s="273">
        <f t="shared" si="184"/>
        <v>0</v>
      </c>
      <c r="AE220" s="274">
        <v>2</v>
      </c>
      <c r="AF220" s="275"/>
      <c r="AG220" s="271" t="e">
        <f>IF(AF220&gt;#REF!,"LB","KR")</f>
        <v>#REF!</v>
      </c>
      <c r="AH220" s="275">
        <v>1998693000</v>
      </c>
      <c r="AI220" s="275">
        <v>2252846000</v>
      </c>
      <c r="AJ220" s="275">
        <v>2391797000</v>
      </c>
      <c r="AK220" s="276">
        <v>2539318000</v>
      </c>
      <c r="AL220" s="276">
        <v>2391797000</v>
      </c>
      <c r="AM220" s="275">
        <v>2539318000</v>
      </c>
      <c r="AN220" s="275">
        <v>2695937000</v>
      </c>
      <c r="AO220" s="52">
        <v>2535304820</v>
      </c>
      <c r="AP220" s="43">
        <v>2691677080</v>
      </c>
      <c r="AQ220" s="63">
        <f t="shared" si="185"/>
        <v>2281774338</v>
      </c>
      <c r="AR220" s="63">
        <f t="shared" si="191"/>
        <v>38029572.300000004</v>
      </c>
      <c r="AS220" s="351">
        <f t="shared" si="192"/>
        <v>47612212.5</v>
      </c>
      <c r="AT220" s="141">
        <f t="shared" si="186"/>
        <v>26916770.800000001</v>
      </c>
      <c r="AU220" s="5">
        <f t="shared" si="187"/>
        <v>38029572.300000004</v>
      </c>
      <c r="AV220" s="5">
        <f t="shared" si="193"/>
        <v>59794925</v>
      </c>
      <c r="AX220" s="2"/>
      <c r="AY220" s="2"/>
      <c r="BT220" s="56">
        <f t="shared" si="188"/>
        <v>-1231034.6938999966</v>
      </c>
      <c r="CT220" s="63">
        <f t="shared" si="189"/>
        <v>2422509372</v>
      </c>
      <c r="CU220" s="44">
        <f t="shared" si="194"/>
        <v>26916770.800000001</v>
      </c>
      <c r="CX220" s="56">
        <f t="shared" si="195"/>
        <v>2152617300</v>
      </c>
      <c r="CY220" s="44">
        <f t="shared" si="196"/>
        <v>35876955</v>
      </c>
      <c r="CZ220" s="49">
        <f t="shared" si="197"/>
        <v>59794925</v>
      </c>
    </row>
    <row r="221" spans="1:104">
      <c r="A221" s="3">
        <f t="shared" si="190"/>
        <v>182</v>
      </c>
      <c r="B221" s="263">
        <v>8</v>
      </c>
      <c r="C221" s="264" t="s">
        <v>182</v>
      </c>
      <c r="D221" s="299">
        <v>20</v>
      </c>
      <c r="E221" s="266"/>
      <c r="F221" s="41" t="s">
        <v>70</v>
      </c>
      <c r="G221" s="267">
        <f t="shared" si="165"/>
        <v>60</v>
      </c>
      <c r="H221" s="267">
        <f t="shared" si="166"/>
        <v>51</v>
      </c>
      <c r="I221" s="268">
        <f t="shared" si="167"/>
        <v>26966806</v>
      </c>
      <c r="J221" s="268">
        <f t="shared" si="168"/>
        <v>2</v>
      </c>
      <c r="K221" s="269">
        <f t="shared" si="169"/>
        <v>0.93</v>
      </c>
      <c r="L221" s="270">
        <f t="shared" si="206"/>
        <v>1.02</v>
      </c>
      <c r="M221" s="271">
        <f t="shared" si="170"/>
        <v>21376392.145576868</v>
      </c>
      <c r="N221" s="271">
        <f t="shared" si="171"/>
        <v>24094609.386887025</v>
      </c>
      <c r="O221" s="271">
        <f t="shared" si="172"/>
        <v>25580712.171600003</v>
      </c>
      <c r="P221" s="271">
        <f t="shared" si="173"/>
        <v>27158474.52427981</v>
      </c>
      <c r="Q221" s="272">
        <f t="shared" si="174"/>
        <v>25580712.171600003</v>
      </c>
      <c r="R221" s="271">
        <f t="shared" si="174"/>
        <v>27158474.52427981</v>
      </c>
      <c r="S221" s="271">
        <f t="shared" si="175"/>
        <v>28833549.806515098</v>
      </c>
      <c r="T221" s="271"/>
      <c r="U221" s="271">
        <f t="shared" si="176"/>
        <v>1090195999.4244204</v>
      </c>
      <c r="V221" s="271">
        <f t="shared" si="177"/>
        <v>1228825078.7312384</v>
      </c>
      <c r="W221" s="271">
        <f t="shared" si="178"/>
        <v>1304616320.7516</v>
      </c>
      <c r="X221" s="272">
        <f t="shared" si="179"/>
        <v>1385082200.7382703</v>
      </c>
      <c r="Y221" s="272">
        <f t="shared" si="180"/>
        <v>1304616320.7516</v>
      </c>
      <c r="Z221" s="271">
        <f t="shared" si="181"/>
        <v>1385082200.7382703</v>
      </c>
      <c r="AA221" s="271">
        <f t="shared" si="182"/>
        <v>1470511040.1322699</v>
      </c>
      <c r="AB221" s="271"/>
      <c r="AC221" s="33" t="str">
        <f t="shared" si="183"/>
        <v>BERTAHAP</v>
      </c>
      <c r="AD221" s="273">
        <f t="shared" si="184"/>
        <v>0</v>
      </c>
      <c r="AE221" s="274">
        <v>2</v>
      </c>
      <c r="AF221" s="275"/>
      <c r="AG221" s="271" t="e">
        <f>IF(AF221&gt;#REF!,"LB","KR")</f>
        <v>#REF!</v>
      </c>
      <c r="AH221" s="275">
        <v>1199216000</v>
      </c>
      <c r="AI221" s="275">
        <v>1351708000</v>
      </c>
      <c r="AJ221" s="275">
        <v>1435078000</v>
      </c>
      <c r="AK221" s="276">
        <v>1523591000</v>
      </c>
      <c r="AL221" s="276">
        <v>1435078000</v>
      </c>
      <c r="AM221" s="275">
        <v>1523591000</v>
      </c>
      <c r="AN221" s="275">
        <v>1617563000</v>
      </c>
      <c r="AO221" s="52">
        <v>1521182680</v>
      </c>
      <c r="AP221" s="43">
        <v>1615006460</v>
      </c>
      <c r="AQ221" s="63">
        <f t="shared" si="185"/>
        <v>1369064412</v>
      </c>
      <c r="AR221" s="63">
        <f t="shared" si="191"/>
        <v>22817740.200000003</v>
      </c>
      <c r="AS221" s="351">
        <f t="shared" si="192"/>
        <v>28567331.25</v>
      </c>
      <c r="AT221" s="141">
        <f t="shared" si="186"/>
        <v>16150064.600000001</v>
      </c>
      <c r="AU221" s="5">
        <f t="shared" si="187"/>
        <v>22817740.200000003</v>
      </c>
      <c r="AV221" s="5">
        <f t="shared" si="193"/>
        <v>35876950</v>
      </c>
      <c r="AX221" s="2"/>
      <c r="AY221" s="2"/>
      <c r="BT221" s="56">
        <f t="shared" si="188"/>
        <v>-1231034.6938999966</v>
      </c>
      <c r="CT221" s="63">
        <f t="shared" si="189"/>
        <v>1453505814</v>
      </c>
      <c r="CU221" s="44">
        <f t="shared" si="194"/>
        <v>16150064.600000001</v>
      </c>
      <c r="CX221" s="56">
        <f t="shared" si="195"/>
        <v>1291570200</v>
      </c>
      <c r="CY221" s="44">
        <f t="shared" si="196"/>
        <v>21526170</v>
      </c>
      <c r="CZ221" s="49">
        <f t="shared" si="197"/>
        <v>35876950</v>
      </c>
    </row>
    <row r="222" spans="1:104">
      <c r="A222" s="3">
        <f t="shared" si="190"/>
        <v>183</v>
      </c>
      <c r="B222" s="263">
        <v>9</v>
      </c>
      <c r="C222" s="264" t="s">
        <v>182</v>
      </c>
      <c r="D222" s="299">
        <v>22</v>
      </c>
      <c r="E222" s="266"/>
      <c r="F222" s="41" t="s">
        <v>89</v>
      </c>
      <c r="G222" s="267">
        <f t="shared" si="165"/>
        <v>81</v>
      </c>
      <c r="H222" s="267">
        <f t="shared" si="166"/>
        <v>70</v>
      </c>
      <c r="I222" s="268">
        <f t="shared" si="167"/>
        <v>26966806</v>
      </c>
      <c r="J222" s="268">
        <f t="shared" si="168"/>
        <v>4</v>
      </c>
      <c r="K222" s="269">
        <f t="shared" si="169"/>
        <v>0.97</v>
      </c>
      <c r="L222" s="270">
        <f t="shared" si="206"/>
        <v>1.02</v>
      </c>
      <c r="M222" s="271">
        <f t="shared" si="170"/>
        <v>22295806.861515656</v>
      </c>
      <c r="N222" s="271">
        <f t="shared" si="171"/>
        <v>25130936.672344532</v>
      </c>
      <c r="O222" s="271">
        <f t="shared" si="172"/>
        <v>26680957.856400002</v>
      </c>
      <c r="P222" s="271">
        <f t="shared" si="173"/>
        <v>28326580.955431629</v>
      </c>
      <c r="Q222" s="272">
        <f t="shared" si="174"/>
        <v>26680957.856400002</v>
      </c>
      <c r="R222" s="271">
        <f t="shared" si="174"/>
        <v>28326580.955431629</v>
      </c>
      <c r="S222" s="271">
        <f t="shared" si="175"/>
        <v>30073702.48636521</v>
      </c>
      <c r="T222" s="271"/>
      <c r="U222" s="271">
        <f t="shared" si="176"/>
        <v>1560706480.3060958</v>
      </c>
      <c r="V222" s="271">
        <f t="shared" si="177"/>
        <v>1759165567.0641172</v>
      </c>
      <c r="W222" s="271">
        <f t="shared" si="178"/>
        <v>1867667049.9480002</v>
      </c>
      <c r="X222" s="272">
        <f t="shared" si="179"/>
        <v>1982860666.880214</v>
      </c>
      <c r="Y222" s="272">
        <f t="shared" si="180"/>
        <v>1867667049.9480002</v>
      </c>
      <c r="Z222" s="271">
        <f t="shared" si="181"/>
        <v>1982860666.880214</v>
      </c>
      <c r="AA222" s="271">
        <f t="shared" si="182"/>
        <v>2105159174.0455647</v>
      </c>
      <c r="AB222" s="271"/>
      <c r="AC222" s="33" t="str">
        <f t="shared" si="183"/>
        <v>BERTAHAP</v>
      </c>
      <c r="AD222" s="273">
        <f t="shared" si="184"/>
        <v>0</v>
      </c>
      <c r="AE222" s="274">
        <v>2</v>
      </c>
      <c r="AF222" s="275"/>
      <c r="AG222" s="271" t="e">
        <f>IF(AF222&gt;#REF!,"LB","KR")</f>
        <v>#REF!</v>
      </c>
      <c r="AH222" s="275">
        <v>1716778000</v>
      </c>
      <c r="AI222" s="275">
        <v>1935083000</v>
      </c>
      <c r="AJ222" s="275">
        <v>2054434000</v>
      </c>
      <c r="AK222" s="276">
        <v>2181147000</v>
      </c>
      <c r="AL222" s="276">
        <v>2054434000</v>
      </c>
      <c r="AM222" s="275">
        <v>2181147000</v>
      </c>
      <c r="AN222" s="275">
        <v>2315676000</v>
      </c>
      <c r="AO222" s="52">
        <v>2177700040</v>
      </c>
      <c r="AP222" s="43">
        <v>2312015820</v>
      </c>
      <c r="AQ222" s="63">
        <f t="shared" si="185"/>
        <v>1959930036</v>
      </c>
      <c r="AR222" s="63">
        <f t="shared" si="191"/>
        <v>32665500.600000005</v>
      </c>
      <c r="AS222" s="351">
        <f t="shared" si="192"/>
        <v>40896506.25</v>
      </c>
      <c r="AT222" s="141">
        <f t="shared" si="186"/>
        <v>23120158.200000003</v>
      </c>
      <c r="AU222" s="5">
        <f t="shared" si="187"/>
        <v>32665500.600000005</v>
      </c>
      <c r="AV222" s="5">
        <f t="shared" si="193"/>
        <v>51360850</v>
      </c>
      <c r="AX222" s="2"/>
      <c r="AY222" s="2"/>
      <c r="BT222" s="56">
        <f t="shared" si="188"/>
        <v>-130789.00909999758</v>
      </c>
      <c r="CT222" s="63">
        <f t="shared" si="189"/>
        <v>2080814238</v>
      </c>
      <c r="CU222" s="44">
        <f t="shared" si="194"/>
        <v>23120158.200000003</v>
      </c>
      <c r="CX222" s="56">
        <f t="shared" si="195"/>
        <v>1848990600</v>
      </c>
      <c r="CY222" s="44">
        <f t="shared" si="196"/>
        <v>30816510</v>
      </c>
      <c r="CZ222" s="49">
        <f t="shared" si="197"/>
        <v>51360850</v>
      </c>
    </row>
    <row r="223" spans="1:104">
      <c r="A223" s="3">
        <f t="shared" si="190"/>
        <v>184</v>
      </c>
      <c r="B223" s="263">
        <v>1</v>
      </c>
      <c r="C223" s="264" t="s">
        <v>183</v>
      </c>
      <c r="D223" s="265" t="s">
        <v>24</v>
      </c>
      <c r="E223" s="266"/>
      <c r="F223" s="41" t="s">
        <v>39</v>
      </c>
      <c r="G223" s="267">
        <f t="shared" si="165"/>
        <v>113</v>
      </c>
      <c r="H223" s="267">
        <f t="shared" si="166"/>
        <v>101</v>
      </c>
      <c r="I223" s="268">
        <f t="shared" si="167"/>
        <v>26966806</v>
      </c>
      <c r="J223" s="268">
        <f t="shared" si="168"/>
        <v>6</v>
      </c>
      <c r="K223" s="269">
        <f t="shared" si="169"/>
        <v>0.95</v>
      </c>
      <c r="L223" s="319">
        <f t="shared" ref="L223:L230" si="207">SUMIF($AN$4:$AN$22,D223,$BM$4:$BM$22)</f>
        <v>1.03</v>
      </c>
      <c r="M223" s="271">
        <f t="shared" si="170"/>
        <v>22050178.910443772</v>
      </c>
      <c r="N223" s="271">
        <f t="shared" si="171"/>
        <v>24854074.725984558</v>
      </c>
      <c r="O223" s="271">
        <f t="shared" si="172"/>
        <v>26387019.671</v>
      </c>
      <c r="P223" s="271">
        <f t="shared" si="173"/>
        <v>28014513.305932734</v>
      </c>
      <c r="Q223" s="272">
        <f t="shared" si="174"/>
        <v>26387019.671</v>
      </c>
      <c r="R223" s="271">
        <f t="shared" si="174"/>
        <v>28014513.305932734</v>
      </c>
      <c r="S223" s="271">
        <f t="shared" si="175"/>
        <v>29742387.187091526</v>
      </c>
      <c r="T223" s="271"/>
      <c r="U223" s="271">
        <f t="shared" si="176"/>
        <v>2227068069.9548211</v>
      </c>
      <c r="V223" s="271">
        <f t="shared" si="177"/>
        <v>2510261547.3244405</v>
      </c>
      <c r="W223" s="271">
        <f t="shared" si="178"/>
        <v>2665088986.7709999</v>
      </c>
      <c r="X223" s="272">
        <f t="shared" si="179"/>
        <v>2829465843.8992062</v>
      </c>
      <c r="Y223" s="272">
        <f t="shared" si="180"/>
        <v>2665088986.7709999</v>
      </c>
      <c r="Z223" s="271">
        <f t="shared" si="181"/>
        <v>2829465843.8992062</v>
      </c>
      <c r="AA223" s="271">
        <f t="shared" si="182"/>
        <v>3003981105.896244</v>
      </c>
      <c r="AB223" s="271"/>
      <c r="AC223" s="33" t="str">
        <f t="shared" si="183"/>
        <v>BERTAHAP</v>
      </c>
      <c r="AD223" s="273">
        <f t="shared" si="184"/>
        <v>0</v>
      </c>
      <c r="AE223" s="274">
        <v>2</v>
      </c>
      <c r="AF223" s="275"/>
      <c r="AG223" s="271" t="e">
        <f>IF(AF223&gt;#REF!,"LB","KR")</f>
        <v>#REF!</v>
      </c>
      <c r="AH223" s="275">
        <v>2449775000</v>
      </c>
      <c r="AI223" s="275">
        <v>2761288000</v>
      </c>
      <c r="AJ223" s="275">
        <v>2931598000</v>
      </c>
      <c r="AK223" s="276">
        <v>3112413000</v>
      </c>
      <c r="AL223" s="276">
        <v>2931598000</v>
      </c>
      <c r="AM223" s="275">
        <v>3112413000</v>
      </c>
      <c r="AN223" s="275">
        <v>3304380000</v>
      </c>
      <c r="AO223" s="52">
        <v>3107493880</v>
      </c>
      <c r="AP223" s="43">
        <v>3299157780</v>
      </c>
      <c r="AQ223" s="63">
        <f t="shared" si="185"/>
        <v>2796744492</v>
      </c>
      <c r="AR223" s="63">
        <f t="shared" si="191"/>
        <v>46612408.199999996</v>
      </c>
      <c r="AS223" s="351">
        <f t="shared" si="192"/>
        <v>58357743.75</v>
      </c>
      <c r="AT223" s="141">
        <f t="shared" si="186"/>
        <v>32991577.799999997</v>
      </c>
      <c r="AU223" s="5">
        <f t="shared" si="187"/>
        <v>46612408.199999996</v>
      </c>
      <c r="AV223" s="5">
        <f t="shared" si="193"/>
        <v>73289950</v>
      </c>
      <c r="AX223" s="2"/>
      <c r="AY223" s="2"/>
      <c r="BT223" s="56">
        <f t="shared" si="188"/>
        <v>-424727.19449999928</v>
      </c>
      <c r="CT223" s="63">
        <f t="shared" si="189"/>
        <v>2969242002</v>
      </c>
      <c r="CU223" s="44">
        <f t="shared" si="194"/>
        <v>32991577.799999997</v>
      </c>
      <c r="CX223" s="56">
        <f t="shared" si="195"/>
        <v>2638438200</v>
      </c>
      <c r="CY223" s="44">
        <f t="shared" si="196"/>
        <v>43973970</v>
      </c>
      <c r="CZ223" s="49">
        <f t="shared" si="197"/>
        <v>73289950</v>
      </c>
    </row>
    <row r="224" spans="1:104">
      <c r="A224" s="3">
        <f t="shared" si="190"/>
        <v>185</v>
      </c>
      <c r="B224" s="263">
        <v>2</v>
      </c>
      <c r="C224" s="264" t="s">
        <v>183</v>
      </c>
      <c r="D224" s="265" t="s">
        <v>35</v>
      </c>
      <c r="E224" s="266"/>
      <c r="F224" s="41" t="s">
        <v>42</v>
      </c>
      <c r="G224" s="267">
        <f t="shared" si="165"/>
        <v>78</v>
      </c>
      <c r="H224" s="267">
        <f t="shared" si="166"/>
        <v>66</v>
      </c>
      <c r="I224" s="268">
        <f t="shared" si="167"/>
        <v>26966806</v>
      </c>
      <c r="J224" s="268">
        <f t="shared" si="168"/>
        <v>2</v>
      </c>
      <c r="K224" s="269">
        <f t="shared" si="169"/>
        <v>0.93</v>
      </c>
      <c r="L224" s="319">
        <f t="shared" si="207"/>
        <v>1.03</v>
      </c>
      <c r="M224" s="271">
        <f t="shared" si="170"/>
        <v>21585964.617592327</v>
      </c>
      <c r="N224" s="271">
        <f t="shared" si="171"/>
        <v>24330831.047542781</v>
      </c>
      <c r="O224" s="271">
        <f t="shared" si="172"/>
        <v>25831503.467400003</v>
      </c>
      <c r="P224" s="271">
        <f t="shared" si="173"/>
        <v>27424734.078439418</v>
      </c>
      <c r="Q224" s="272">
        <f t="shared" si="174"/>
        <v>25831503.467400003</v>
      </c>
      <c r="R224" s="271">
        <f t="shared" si="174"/>
        <v>27424734.078439418</v>
      </c>
      <c r="S224" s="271">
        <f t="shared" si="175"/>
        <v>29116231.667363286</v>
      </c>
      <c r="T224" s="271"/>
      <c r="U224" s="271">
        <f t="shared" si="176"/>
        <v>1424673664.7610936</v>
      </c>
      <c r="V224" s="271">
        <f t="shared" si="177"/>
        <v>1605834849.1378236</v>
      </c>
      <c r="W224" s="271">
        <f t="shared" si="178"/>
        <v>1704879228.8484001</v>
      </c>
      <c r="X224" s="272">
        <f t="shared" si="179"/>
        <v>1810032449.1770017</v>
      </c>
      <c r="Y224" s="272">
        <f t="shared" si="180"/>
        <v>1704879228.8484001</v>
      </c>
      <c r="Z224" s="271">
        <f t="shared" si="181"/>
        <v>1810032449.1770017</v>
      </c>
      <c r="AA224" s="271">
        <f t="shared" si="182"/>
        <v>1921671290.0459769</v>
      </c>
      <c r="AB224" s="271"/>
      <c r="AC224" s="33" t="str">
        <f t="shared" si="183"/>
        <v>BERTAHAP</v>
      </c>
      <c r="AD224" s="273">
        <f t="shared" si="184"/>
        <v>0</v>
      </c>
      <c r="AE224" s="274">
        <v>2</v>
      </c>
      <c r="AF224" s="275"/>
      <c r="AG224" s="271" t="e">
        <f>IF(AF224&gt;#REF!,"LB","KR")</f>
        <v>#REF!</v>
      </c>
      <c r="AH224" s="275">
        <v>1567142000</v>
      </c>
      <c r="AI224" s="275">
        <v>1766419000</v>
      </c>
      <c r="AJ224" s="275">
        <v>1875368000</v>
      </c>
      <c r="AK224" s="276">
        <v>1991036000</v>
      </c>
      <c r="AL224" s="276">
        <v>1875368000</v>
      </c>
      <c r="AM224" s="275">
        <v>1991036000</v>
      </c>
      <c r="AN224" s="275">
        <v>2113839000</v>
      </c>
      <c r="AO224" s="52">
        <v>1987890080</v>
      </c>
      <c r="AP224" s="43">
        <v>2110498160</v>
      </c>
      <c r="AQ224" s="63">
        <f t="shared" si="185"/>
        <v>1789101072</v>
      </c>
      <c r="AR224" s="63">
        <f t="shared" si="191"/>
        <v>29818351.200000003</v>
      </c>
      <c r="AS224" s="351">
        <f t="shared" si="192"/>
        <v>37331925</v>
      </c>
      <c r="AT224" s="141">
        <f t="shared" si="186"/>
        <v>21104981.600000001</v>
      </c>
      <c r="AU224" s="5">
        <f t="shared" si="187"/>
        <v>29818351.200000003</v>
      </c>
      <c r="AV224" s="5">
        <f t="shared" si="193"/>
        <v>46884200</v>
      </c>
      <c r="AX224" s="2"/>
      <c r="AY224" s="2"/>
      <c r="BT224" s="56">
        <f t="shared" si="188"/>
        <v>-980243.39809999615</v>
      </c>
      <c r="CT224" s="63">
        <f t="shared" si="189"/>
        <v>1899448344</v>
      </c>
      <c r="CU224" s="44">
        <f t="shared" si="194"/>
        <v>21104981.600000001</v>
      </c>
      <c r="CX224" s="56">
        <f t="shared" si="195"/>
        <v>1687831200</v>
      </c>
      <c r="CY224" s="44">
        <f t="shared" si="196"/>
        <v>28130520</v>
      </c>
      <c r="CZ224" s="49">
        <f t="shared" si="197"/>
        <v>46884200</v>
      </c>
    </row>
    <row r="225" spans="1:104">
      <c r="A225" s="3">
        <f t="shared" si="190"/>
        <v>186</v>
      </c>
      <c r="B225" s="263">
        <v>3</v>
      </c>
      <c r="C225" s="264" t="s">
        <v>183</v>
      </c>
      <c r="D225" s="265" t="s">
        <v>41</v>
      </c>
      <c r="E225" s="266"/>
      <c r="F225" s="41" t="s">
        <v>45</v>
      </c>
      <c r="G225" s="267">
        <f t="shared" si="165"/>
        <v>60</v>
      </c>
      <c r="H225" s="267">
        <f t="shared" si="166"/>
        <v>52</v>
      </c>
      <c r="I225" s="268">
        <f t="shared" si="167"/>
        <v>26966806</v>
      </c>
      <c r="J225" s="268">
        <f t="shared" si="168"/>
        <v>2</v>
      </c>
      <c r="K225" s="269">
        <f t="shared" si="169"/>
        <v>0.93</v>
      </c>
      <c r="L225" s="319">
        <f t="shared" si="207"/>
        <v>1.03</v>
      </c>
      <c r="M225" s="271">
        <f t="shared" si="170"/>
        <v>21585964.617592327</v>
      </c>
      <c r="N225" s="271">
        <f t="shared" si="171"/>
        <v>24330831.047542781</v>
      </c>
      <c r="O225" s="271">
        <f t="shared" si="172"/>
        <v>25831503.467400003</v>
      </c>
      <c r="P225" s="271">
        <f t="shared" si="173"/>
        <v>27424734.078439418</v>
      </c>
      <c r="Q225" s="272">
        <f t="shared" si="174"/>
        <v>25831503.467400003</v>
      </c>
      <c r="R225" s="271">
        <f t="shared" si="174"/>
        <v>27424734.078439418</v>
      </c>
      <c r="S225" s="271">
        <f t="shared" si="175"/>
        <v>29116231.667363286</v>
      </c>
      <c r="T225" s="271"/>
      <c r="U225" s="271">
        <f t="shared" si="176"/>
        <v>1122470160.1148009</v>
      </c>
      <c r="V225" s="271">
        <f t="shared" si="177"/>
        <v>1265203214.4722247</v>
      </c>
      <c r="W225" s="271">
        <f t="shared" si="178"/>
        <v>1343238180.3048003</v>
      </c>
      <c r="X225" s="272">
        <f t="shared" si="179"/>
        <v>1426086172.0788498</v>
      </c>
      <c r="Y225" s="272">
        <f t="shared" si="180"/>
        <v>1343238180.3048003</v>
      </c>
      <c r="Z225" s="271">
        <f t="shared" si="181"/>
        <v>1426086172.0788498</v>
      </c>
      <c r="AA225" s="271">
        <f t="shared" si="182"/>
        <v>1514044046.7028909</v>
      </c>
      <c r="AB225" s="271"/>
      <c r="AC225" s="33" t="str">
        <f t="shared" si="183"/>
        <v>BERTAHAP</v>
      </c>
      <c r="AD225" s="273">
        <f t="shared" si="184"/>
        <v>0</v>
      </c>
      <c r="AE225" s="274">
        <v>2</v>
      </c>
      <c r="AF225" s="275"/>
      <c r="AG225" s="271" t="e">
        <f>IF(AF225&gt;#REF!,"LB","KR")</f>
        <v>#REF!</v>
      </c>
      <c r="AH225" s="275">
        <v>1234718000</v>
      </c>
      <c r="AI225" s="275">
        <v>1391724000</v>
      </c>
      <c r="AJ225" s="275">
        <v>1477562000</v>
      </c>
      <c r="AK225" s="276">
        <v>1568695000</v>
      </c>
      <c r="AL225" s="276">
        <v>1477562000</v>
      </c>
      <c r="AM225" s="275">
        <v>1568695000</v>
      </c>
      <c r="AN225" s="275">
        <v>1665449000</v>
      </c>
      <c r="AO225" s="52">
        <v>1566215720</v>
      </c>
      <c r="AP225" s="43">
        <v>1662816700</v>
      </c>
      <c r="AQ225" s="63">
        <f t="shared" si="185"/>
        <v>1409594148</v>
      </c>
      <c r="AR225" s="63">
        <f t="shared" si="191"/>
        <v>23493235.800000001</v>
      </c>
      <c r="AS225" s="351">
        <f t="shared" si="192"/>
        <v>29413031.25</v>
      </c>
      <c r="AT225" s="141">
        <f t="shared" si="186"/>
        <v>16628167</v>
      </c>
      <c r="AU225" s="5">
        <f t="shared" si="187"/>
        <v>23493235.800000001</v>
      </c>
      <c r="AV225" s="5">
        <f t="shared" si="193"/>
        <v>36939050</v>
      </c>
      <c r="AX225" s="2"/>
      <c r="AY225" s="2"/>
      <c r="BT225" s="56">
        <f t="shared" si="188"/>
        <v>-980243.39809999615</v>
      </c>
      <c r="CT225" s="63">
        <f t="shared" si="189"/>
        <v>1496535030</v>
      </c>
      <c r="CU225" s="44">
        <f t="shared" si="194"/>
        <v>16628167</v>
      </c>
      <c r="CX225" s="56">
        <f t="shared" si="195"/>
        <v>1329805800</v>
      </c>
      <c r="CY225" s="44">
        <f t="shared" si="196"/>
        <v>22163430</v>
      </c>
      <c r="CZ225" s="49">
        <f t="shared" si="197"/>
        <v>36939050</v>
      </c>
    </row>
    <row r="226" spans="1:104">
      <c r="A226" s="3">
        <f t="shared" si="190"/>
        <v>187</v>
      </c>
      <c r="B226" s="263">
        <v>4</v>
      </c>
      <c r="C226" s="264" t="s">
        <v>183</v>
      </c>
      <c r="D226" s="265">
        <v>10</v>
      </c>
      <c r="E226" s="266"/>
      <c r="F226" s="41" t="s">
        <v>48</v>
      </c>
      <c r="G226" s="267">
        <f t="shared" si="165"/>
        <v>74</v>
      </c>
      <c r="H226" s="267">
        <f t="shared" si="166"/>
        <v>63</v>
      </c>
      <c r="I226" s="268">
        <f t="shared" si="167"/>
        <v>26966806</v>
      </c>
      <c r="J226" s="268">
        <f t="shared" si="168"/>
        <v>2</v>
      </c>
      <c r="K226" s="269">
        <f t="shared" si="169"/>
        <v>0.93</v>
      </c>
      <c r="L226" s="319">
        <f t="shared" si="207"/>
        <v>1.03</v>
      </c>
      <c r="M226" s="271">
        <f t="shared" si="170"/>
        <v>21585964.617592327</v>
      </c>
      <c r="N226" s="271">
        <f t="shared" si="171"/>
        <v>24330831.047542781</v>
      </c>
      <c r="O226" s="271">
        <f t="shared" si="172"/>
        <v>25831503.467400003</v>
      </c>
      <c r="P226" s="271">
        <f t="shared" si="173"/>
        <v>27424734.078439418</v>
      </c>
      <c r="Q226" s="272">
        <f t="shared" si="174"/>
        <v>25831503.467400003</v>
      </c>
      <c r="R226" s="271">
        <f t="shared" si="174"/>
        <v>27424734.078439418</v>
      </c>
      <c r="S226" s="271">
        <f t="shared" si="175"/>
        <v>29116231.667363286</v>
      </c>
      <c r="T226" s="271"/>
      <c r="U226" s="271">
        <f t="shared" si="176"/>
        <v>1359915770.9083166</v>
      </c>
      <c r="V226" s="271">
        <f t="shared" si="177"/>
        <v>1532842355.9951952</v>
      </c>
      <c r="W226" s="271">
        <f t="shared" si="178"/>
        <v>1627384718.4462001</v>
      </c>
      <c r="X226" s="272">
        <f t="shared" si="179"/>
        <v>1727758246.9416833</v>
      </c>
      <c r="Y226" s="272">
        <f t="shared" si="180"/>
        <v>1627384718.4462001</v>
      </c>
      <c r="Z226" s="271">
        <f t="shared" si="181"/>
        <v>1727758246.9416833</v>
      </c>
      <c r="AA226" s="271">
        <f t="shared" si="182"/>
        <v>1834322595.0438871</v>
      </c>
      <c r="AB226" s="271"/>
      <c r="AC226" s="33" t="str">
        <f t="shared" si="183"/>
        <v>BERTAHAP</v>
      </c>
      <c r="AD226" s="273">
        <f t="shared" si="184"/>
        <v>0</v>
      </c>
      <c r="AE226" s="274">
        <v>2</v>
      </c>
      <c r="AF226" s="275"/>
      <c r="AG226" s="271" t="e">
        <f>IF(AF226&gt;#REF!,"LB","KR")</f>
        <v>#REF!</v>
      </c>
      <c r="AH226" s="275">
        <v>1495908000</v>
      </c>
      <c r="AI226" s="275">
        <v>1686127000</v>
      </c>
      <c r="AJ226" s="275">
        <v>1790124000</v>
      </c>
      <c r="AK226" s="276">
        <v>1900535000</v>
      </c>
      <c r="AL226" s="276">
        <v>1790124000</v>
      </c>
      <c r="AM226" s="275">
        <v>1900535000</v>
      </c>
      <c r="AN226" s="275">
        <v>2017755000</v>
      </c>
      <c r="AO226" s="52">
        <v>1897531440</v>
      </c>
      <c r="AP226" s="43">
        <v>2014567100</v>
      </c>
      <c r="AQ226" s="63">
        <f t="shared" si="185"/>
        <v>1707778296</v>
      </c>
      <c r="AR226" s="63">
        <f t="shared" si="191"/>
        <v>28462971.600000005</v>
      </c>
      <c r="AS226" s="351">
        <f t="shared" si="192"/>
        <v>35635031.25</v>
      </c>
      <c r="AT226" s="141">
        <f t="shared" si="186"/>
        <v>20145671</v>
      </c>
      <c r="AU226" s="5">
        <f t="shared" si="187"/>
        <v>28462971.600000005</v>
      </c>
      <c r="AV226" s="5">
        <f t="shared" si="193"/>
        <v>44753100</v>
      </c>
      <c r="AX226" s="2"/>
      <c r="AY226" s="2"/>
      <c r="BT226" s="56">
        <f t="shared" si="188"/>
        <v>-980243.39809999615</v>
      </c>
      <c r="CT226" s="63">
        <f t="shared" si="189"/>
        <v>1813110390</v>
      </c>
      <c r="CU226" s="44">
        <f t="shared" si="194"/>
        <v>20145671</v>
      </c>
      <c r="CX226" s="56">
        <f t="shared" si="195"/>
        <v>1611111600</v>
      </c>
      <c r="CY226" s="44">
        <f t="shared" si="196"/>
        <v>26851860</v>
      </c>
      <c r="CZ226" s="49">
        <f t="shared" si="197"/>
        <v>44753100</v>
      </c>
    </row>
    <row r="227" spans="1:104">
      <c r="A227" s="3">
        <f t="shared" si="190"/>
        <v>188</v>
      </c>
      <c r="B227" s="263">
        <v>5</v>
      </c>
      <c r="C227" s="264" t="s">
        <v>183</v>
      </c>
      <c r="D227" s="265">
        <v>16</v>
      </c>
      <c r="E227" s="266"/>
      <c r="F227" s="41" t="s">
        <v>52</v>
      </c>
      <c r="G227" s="267">
        <f t="shared" si="165"/>
        <v>71</v>
      </c>
      <c r="H227" s="267">
        <f t="shared" si="166"/>
        <v>63</v>
      </c>
      <c r="I227" s="268">
        <f t="shared" si="167"/>
        <v>26966806</v>
      </c>
      <c r="J227" s="268">
        <f t="shared" si="168"/>
        <v>2</v>
      </c>
      <c r="K227" s="269">
        <f t="shared" si="169"/>
        <v>0.93</v>
      </c>
      <c r="L227" s="319">
        <f t="shared" si="207"/>
        <v>1.03</v>
      </c>
      <c r="M227" s="271">
        <f t="shared" si="170"/>
        <v>21585964.617592327</v>
      </c>
      <c r="N227" s="271">
        <f t="shared" si="171"/>
        <v>24330831.047542781</v>
      </c>
      <c r="O227" s="271">
        <f t="shared" si="172"/>
        <v>25831503.467400003</v>
      </c>
      <c r="P227" s="271">
        <f t="shared" si="173"/>
        <v>27424734.078439418</v>
      </c>
      <c r="Q227" s="272">
        <f t="shared" si="174"/>
        <v>25831503.467400003</v>
      </c>
      <c r="R227" s="271">
        <f t="shared" si="174"/>
        <v>27424734.078439418</v>
      </c>
      <c r="S227" s="271">
        <f t="shared" si="175"/>
        <v>29116231.667363286</v>
      </c>
      <c r="T227" s="271"/>
      <c r="U227" s="271">
        <f t="shared" si="176"/>
        <v>1359915770.9083166</v>
      </c>
      <c r="V227" s="271">
        <f t="shared" si="177"/>
        <v>1532842355.9951952</v>
      </c>
      <c r="W227" s="271">
        <f t="shared" si="178"/>
        <v>1627384718.4462001</v>
      </c>
      <c r="X227" s="272">
        <f t="shared" si="179"/>
        <v>1727758246.9416833</v>
      </c>
      <c r="Y227" s="272">
        <f t="shared" si="180"/>
        <v>1627384718.4462001</v>
      </c>
      <c r="Z227" s="271">
        <f t="shared" si="181"/>
        <v>1727758246.9416833</v>
      </c>
      <c r="AA227" s="271">
        <f t="shared" si="182"/>
        <v>1834322595.0438871</v>
      </c>
      <c r="AB227" s="271"/>
      <c r="AC227" s="33" t="str">
        <f t="shared" si="183"/>
        <v>BERTAHAP</v>
      </c>
      <c r="AD227" s="273">
        <f t="shared" si="184"/>
        <v>0</v>
      </c>
      <c r="AE227" s="274">
        <v>2</v>
      </c>
      <c r="AF227" s="275"/>
      <c r="AG227" s="271" t="e">
        <f>IF(AF227&gt;#REF!,"LB","KR")</f>
        <v>#REF!</v>
      </c>
      <c r="AH227" s="275">
        <v>1495908000</v>
      </c>
      <c r="AI227" s="275">
        <v>1686127000</v>
      </c>
      <c r="AJ227" s="275">
        <v>1790124000</v>
      </c>
      <c r="AK227" s="276">
        <v>1900535000</v>
      </c>
      <c r="AL227" s="276">
        <v>1790124000</v>
      </c>
      <c r="AM227" s="275">
        <v>1900535000</v>
      </c>
      <c r="AN227" s="275">
        <v>2017755000</v>
      </c>
      <c r="AO227" s="52">
        <v>1897531440</v>
      </c>
      <c r="AP227" s="43">
        <v>2014567100</v>
      </c>
      <c r="AQ227" s="63">
        <f t="shared" si="185"/>
        <v>1707778296</v>
      </c>
      <c r="AR227" s="63">
        <f t="shared" si="191"/>
        <v>28462971.600000005</v>
      </c>
      <c r="AS227" s="351">
        <f t="shared" si="192"/>
        <v>35635031.25</v>
      </c>
      <c r="AT227" s="141">
        <f t="shared" si="186"/>
        <v>20145671</v>
      </c>
      <c r="AU227" s="5">
        <f t="shared" si="187"/>
        <v>28462971.600000005</v>
      </c>
      <c r="AV227" s="5">
        <f t="shared" si="193"/>
        <v>44753100</v>
      </c>
      <c r="AX227" s="2"/>
      <c r="AY227" s="2"/>
      <c r="BT227" s="56">
        <f t="shared" si="188"/>
        <v>-980243.39809999615</v>
      </c>
      <c r="CT227" s="63">
        <f t="shared" si="189"/>
        <v>1813110390</v>
      </c>
      <c r="CU227" s="44">
        <f t="shared" si="194"/>
        <v>20145671</v>
      </c>
      <c r="CX227" s="56">
        <f t="shared" si="195"/>
        <v>1611111600</v>
      </c>
      <c r="CY227" s="44">
        <f t="shared" si="196"/>
        <v>26851860</v>
      </c>
      <c r="CZ227" s="49">
        <f t="shared" si="197"/>
        <v>44753100</v>
      </c>
    </row>
    <row r="228" spans="1:104">
      <c r="A228" s="3">
        <f t="shared" si="190"/>
        <v>189</v>
      </c>
      <c r="B228" s="263">
        <v>6</v>
      </c>
      <c r="C228" s="264" t="s">
        <v>183</v>
      </c>
      <c r="D228" s="299">
        <v>18</v>
      </c>
      <c r="E228" s="266"/>
      <c r="F228" s="41" t="s">
        <v>54</v>
      </c>
      <c r="G228" s="267">
        <f t="shared" si="165"/>
        <v>97</v>
      </c>
      <c r="H228" s="267">
        <f t="shared" si="166"/>
        <v>85</v>
      </c>
      <c r="I228" s="268">
        <f t="shared" si="167"/>
        <v>26966806</v>
      </c>
      <c r="J228" s="268">
        <f t="shared" si="168"/>
        <v>2</v>
      </c>
      <c r="K228" s="269">
        <f t="shared" si="169"/>
        <v>0.93</v>
      </c>
      <c r="L228" s="319">
        <f t="shared" si="207"/>
        <v>1.03</v>
      </c>
      <c r="M228" s="271">
        <f t="shared" si="170"/>
        <v>21585964.617592327</v>
      </c>
      <c r="N228" s="271">
        <f t="shared" si="171"/>
        <v>24330831.047542781</v>
      </c>
      <c r="O228" s="271">
        <f t="shared" si="172"/>
        <v>25831503.467400003</v>
      </c>
      <c r="P228" s="271">
        <f t="shared" si="173"/>
        <v>27424734.078439418</v>
      </c>
      <c r="Q228" s="272">
        <f t="shared" si="174"/>
        <v>25831503.467400003</v>
      </c>
      <c r="R228" s="271">
        <f t="shared" si="174"/>
        <v>27424734.078439418</v>
      </c>
      <c r="S228" s="271">
        <f t="shared" si="175"/>
        <v>29116231.667363286</v>
      </c>
      <c r="T228" s="271"/>
      <c r="U228" s="271">
        <f t="shared" si="176"/>
        <v>1834806992.4953477</v>
      </c>
      <c r="V228" s="271">
        <f t="shared" si="177"/>
        <v>2068120639.0411363</v>
      </c>
      <c r="W228" s="271">
        <f t="shared" si="178"/>
        <v>2195677794.7290001</v>
      </c>
      <c r="X228" s="272">
        <f t="shared" si="179"/>
        <v>2331102396.6673508</v>
      </c>
      <c r="Y228" s="272">
        <f t="shared" si="180"/>
        <v>2195677794.7290001</v>
      </c>
      <c r="Z228" s="271">
        <f t="shared" si="181"/>
        <v>2331102396.6673508</v>
      </c>
      <c r="AA228" s="271">
        <f t="shared" si="182"/>
        <v>2474879691.7258792</v>
      </c>
      <c r="AB228" s="271"/>
      <c r="AC228" s="33" t="str">
        <f t="shared" si="183"/>
        <v>BERTAHAP</v>
      </c>
      <c r="AD228" s="273">
        <f t="shared" si="184"/>
        <v>0</v>
      </c>
      <c r="AE228" s="274">
        <v>2</v>
      </c>
      <c r="AF228" s="275"/>
      <c r="AG228" s="271" t="e">
        <f>IF(AF228&gt;#REF!,"LB","KR")</f>
        <v>#REF!</v>
      </c>
      <c r="AH228" s="275">
        <v>2018288000</v>
      </c>
      <c r="AI228" s="275">
        <v>2274933000</v>
      </c>
      <c r="AJ228" s="275">
        <v>2415246000</v>
      </c>
      <c r="AK228" s="276">
        <v>2564213000</v>
      </c>
      <c r="AL228" s="276">
        <v>2415246000</v>
      </c>
      <c r="AM228" s="275">
        <v>2564213000</v>
      </c>
      <c r="AN228" s="275">
        <v>2722368000</v>
      </c>
      <c r="AO228" s="52">
        <v>2560160760</v>
      </c>
      <c r="AP228" s="43">
        <v>2718065780</v>
      </c>
      <c r="AQ228" s="63">
        <f t="shared" si="185"/>
        <v>2304144684</v>
      </c>
      <c r="AR228" s="63">
        <f t="shared" si="191"/>
        <v>38402411.399999999</v>
      </c>
      <c r="AS228" s="351">
        <f t="shared" si="192"/>
        <v>48078993.75</v>
      </c>
      <c r="AT228" s="141">
        <f t="shared" si="186"/>
        <v>27180657.800000001</v>
      </c>
      <c r="AU228" s="5">
        <f t="shared" si="187"/>
        <v>38402411.399999999</v>
      </c>
      <c r="AV228" s="5">
        <f t="shared" si="193"/>
        <v>60381150</v>
      </c>
      <c r="AX228" s="2"/>
      <c r="AY228" s="2"/>
      <c r="BT228" s="56">
        <f t="shared" si="188"/>
        <v>-980243.39809999615</v>
      </c>
      <c r="CT228" s="63">
        <f t="shared" si="189"/>
        <v>2446259202</v>
      </c>
      <c r="CU228" s="44">
        <f t="shared" si="194"/>
        <v>27180657.800000001</v>
      </c>
      <c r="CX228" s="56">
        <f t="shared" si="195"/>
        <v>2173721400</v>
      </c>
      <c r="CY228" s="44">
        <f t="shared" si="196"/>
        <v>36228690</v>
      </c>
      <c r="CZ228" s="49">
        <f t="shared" si="197"/>
        <v>60381150</v>
      </c>
    </row>
    <row r="229" spans="1:104">
      <c r="A229" s="3">
        <f t="shared" si="190"/>
        <v>190</v>
      </c>
      <c r="B229" s="263">
        <v>7</v>
      </c>
      <c r="C229" s="264" t="s">
        <v>183</v>
      </c>
      <c r="D229" s="299">
        <v>20</v>
      </c>
      <c r="E229" s="266"/>
      <c r="F229" s="41" t="s">
        <v>70</v>
      </c>
      <c r="G229" s="267">
        <f t="shared" si="165"/>
        <v>60</v>
      </c>
      <c r="H229" s="267">
        <f t="shared" si="166"/>
        <v>51</v>
      </c>
      <c r="I229" s="268">
        <f t="shared" si="167"/>
        <v>26966806</v>
      </c>
      <c r="J229" s="268">
        <f t="shared" si="168"/>
        <v>2</v>
      </c>
      <c r="K229" s="269">
        <f t="shared" si="169"/>
        <v>0.93</v>
      </c>
      <c r="L229" s="319">
        <f t="shared" si="207"/>
        <v>1.03</v>
      </c>
      <c r="M229" s="271">
        <f t="shared" si="170"/>
        <v>21585964.617592327</v>
      </c>
      <c r="N229" s="271">
        <f t="shared" si="171"/>
        <v>24330831.047542781</v>
      </c>
      <c r="O229" s="271">
        <f t="shared" si="172"/>
        <v>25831503.467400003</v>
      </c>
      <c r="P229" s="271">
        <f t="shared" si="173"/>
        <v>27424734.078439418</v>
      </c>
      <c r="Q229" s="272">
        <f t="shared" si="174"/>
        <v>25831503.467400003</v>
      </c>
      <c r="R229" s="271">
        <f t="shared" si="174"/>
        <v>27424734.078439418</v>
      </c>
      <c r="S229" s="271">
        <f t="shared" si="175"/>
        <v>29116231.667363286</v>
      </c>
      <c r="T229" s="271"/>
      <c r="U229" s="271">
        <f t="shared" si="176"/>
        <v>1100884195.4972086</v>
      </c>
      <c r="V229" s="271">
        <f t="shared" si="177"/>
        <v>1240872383.4246819</v>
      </c>
      <c r="W229" s="271">
        <f t="shared" si="178"/>
        <v>1317406676.8374002</v>
      </c>
      <c r="X229" s="272">
        <f t="shared" si="179"/>
        <v>1398661438.0004103</v>
      </c>
      <c r="Y229" s="272">
        <f t="shared" si="180"/>
        <v>1317406676.8374002</v>
      </c>
      <c r="Z229" s="271">
        <f t="shared" si="181"/>
        <v>1398661438.0004103</v>
      </c>
      <c r="AA229" s="271">
        <f t="shared" si="182"/>
        <v>1484927815.0355277</v>
      </c>
      <c r="AB229" s="271"/>
      <c r="AC229" s="33" t="str">
        <f t="shared" si="183"/>
        <v>BERTAHAP</v>
      </c>
      <c r="AD229" s="273">
        <f t="shared" si="184"/>
        <v>0</v>
      </c>
      <c r="AE229" s="274">
        <v>2</v>
      </c>
      <c r="AF229" s="275"/>
      <c r="AG229" s="271" t="e">
        <f>IF(AF229&gt;#REF!,"LB","KR")</f>
        <v>#REF!</v>
      </c>
      <c r="AH229" s="275">
        <v>1210973000</v>
      </c>
      <c r="AI229" s="275">
        <v>1364960000</v>
      </c>
      <c r="AJ229" s="275">
        <v>1449148000</v>
      </c>
      <c r="AK229" s="276">
        <v>1538528000</v>
      </c>
      <c r="AL229" s="276">
        <v>1449148000</v>
      </c>
      <c r="AM229" s="275">
        <v>1538528000</v>
      </c>
      <c r="AN229" s="275">
        <v>1633421000</v>
      </c>
      <c r="AO229" s="52">
        <v>1536096880</v>
      </c>
      <c r="AP229" s="43">
        <v>1630839680</v>
      </c>
      <c r="AQ229" s="63">
        <f t="shared" si="185"/>
        <v>1382487192</v>
      </c>
      <c r="AR229" s="63">
        <f t="shared" si="191"/>
        <v>23041453.200000003</v>
      </c>
      <c r="AS229" s="351">
        <f t="shared" si="192"/>
        <v>28847400</v>
      </c>
      <c r="AT229" s="141">
        <f t="shared" si="186"/>
        <v>16308396.800000003</v>
      </c>
      <c r="AU229" s="5">
        <f t="shared" si="187"/>
        <v>23041453.200000003</v>
      </c>
      <c r="AV229" s="5">
        <f t="shared" si="193"/>
        <v>36228700</v>
      </c>
      <c r="AX229" s="2"/>
      <c r="AY229" s="2"/>
      <c r="BT229" s="56">
        <f t="shared" si="188"/>
        <v>-980243.39809999615</v>
      </c>
      <c r="CT229" s="63">
        <f t="shared" si="189"/>
        <v>1467755712</v>
      </c>
      <c r="CU229" s="44">
        <f t="shared" si="194"/>
        <v>16308396.800000003</v>
      </c>
      <c r="CX229" s="56">
        <f t="shared" si="195"/>
        <v>1304233200</v>
      </c>
      <c r="CY229" s="44">
        <f t="shared" si="196"/>
        <v>21737220</v>
      </c>
      <c r="CZ229" s="49">
        <f t="shared" si="197"/>
        <v>36228700</v>
      </c>
    </row>
    <row r="230" spans="1:104">
      <c r="A230" s="3">
        <f t="shared" si="190"/>
        <v>191</v>
      </c>
      <c r="B230" s="263">
        <v>8</v>
      </c>
      <c r="C230" s="264" t="s">
        <v>183</v>
      </c>
      <c r="D230" s="299">
        <v>22</v>
      </c>
      <c r="E230" s="266"/>
      <c r="F230" s="41" t="s">
        <v>89</v>
      </c>
      <c r="G230" s="267">
        <f t="shared" si="165"/>
        <v>81</v>
      </c>
      <c r="H230" s="267">
        <f t="shared" si="166"/>
        <v>70</v>
      </c>
      <c r="I230" s="268">
        <f t="shared" si="167"/>
        <v>26966806</v>
      </c>
      <c r="J230" s="268">
        <f t="shared" si="168"/>
        <v>4</v>
      </c>
      <c r="K230" s="269">
        <f t="shared" si="169"/>
        <v>0.97</v>
      </c>
      <c r="L230" s="319">
        <f t="shared" si="207"/>
        <v>1.03</v>
      </c>
      <c r="M230" s="271">
        <f t="shared" si="170"/>
        <v>22514393.20329522</v>
      </c>
      <c r="N230" s="271">
        <f t="shared" si="171"/>
        <v>25377318.40442634</v>
      </c>
      <c r="O230" s="271">
        <f t="shared" si="172"/>
        <v>26942535.874600001</v>
      </c>
      <c r="P230" s="271">
        <f t="shared" si="173"/>
        <v>28604292.533426058</v>
      </c>
      <c r="Q230" s="272">
        <f t="shared" si="174"/>
        <v>26942535.874600001</v>
      </c>
      <c r="R230" s="271">
        <f t="shared" si="174"/>
        <v>28604292.533426058</v>
      </c>
      <c r="S230" s="271">
        <f t="shared" si="175"/>
        <v>30368542.706819769</v>
      </c>
      <c r="T230" s="271"/>
      <c r="U230" s="271">
        <f t="shared" si="176"/>
        <v>1576007524.2306654</v>
      </c>
      <c r="V230" s="271">
        <f t="shared" si="177"/>
        <v>1776412288.3098438</v>
      </c>
      <c r="W230" s="271">
        <f t="shared" si="178"/>
        <v>1885977511.2220001</v>
      </c>
      <c r="X230" s="272">
        <f t="shared" si="179"/>
        <v>2002300477.339824</v>
      </c>
      <c r="Y230" s="272">
        <f t="shared" si="180"/>
        <v>1885977511.2220001</v>
      </c>
      <c r="Z230" s="271">
        <f t="shared" si="181"/>
        <v>2002300477.339824</v>
      </c>
      <c r="AA230" s="271">
        <f t="shared" si="182"/>
        <v>2125797989.4773839</v>
      </c>
      <c r="AB230" s="271"/>
      <c r="AC230" s="33" t="str">
        <f t="shared" si="183"/>
        <v>BERTAHAP</v>
      </c>
      <c r="AD230" s="273">
        <f t="shared" si="184"/>
        <v>0</v>
      </c>
      <c r="AE230" s="274">
        <v>2</v>
      </c>
      <c r="AF230" s="275"/>
      <c r="AG230" s="271" t="e">
        <f>IF(AF230&gt;#REF!,"LB","KR")</f>
        <v>#REF!</v>
      </c>
      <c r="AH230" s="275">
        <v>1733609000</v>
      </c>
      <c r="AI230" s="275">
        <v>1954054000</v>
      </c>
      <c r="AJ230" s="275">
        <v>2074576000</v>
      </c>
      <c r="AK230" s="276">
        <v>2202531000</v>
      </c>
      <c r="AL230" s="276">
        <v>2074576000</v>
      </c>
      <c r="AM230" s="275">
        <v>2202531000</v>
      </c>
      <c r="AN230" s="275">
        <v>2338378000</v>
      </c>
      <c r="AO230" s="52">
        <v>2199050560</v>
      </c>
      <c r="AP230" s="43">
        <v>2334682860</v>
      </c>
      <c r="AQ230" s="63">
        <f t="shared" si="185"/>
        <v>1979145504</v>
      </c>
      <c r="AR230" s="63">
        <f t="shared" si="191"/>
        <v>32985758.400000002</v>
      </c>
      <c r="AS230" s="351">
        <f t="shared" si="192"/>
        <v>41297456.25</v>
      </c>
      <c r="AT230" s="141">
        <f t="shared" si="186"/>
        <v>23346828.600000001</v>
      </c>
      <c r="AU230" s="5">
        <f t="shared" si="187"/>
        <v>32985758.400000002</v>
      </c>
      <c r="AV230" s="5">
        <f t="shared" si="193"/>
        <v>51864400</v>
      </c>
      <c r="AX230" s="2"/>
      <c r="AY230" s="2"/>
      <c r="BT230" s="56">
        <f t="shared" si="188"/>
        <v>130789.00910000131</v>
      </c>
      <c r="CT230" s="63">
        <f t="shared" si="189"/>
        <v>2101214574</v>
      </c>
      <c r="CU230" s="44">
        <f t="shared" si="194"/>
        <v>23346828.600000001</v>
      </c>
      <c r="CX230" s="56">
        <f t="shared" si="195"/>
        <v>1867118400</v>
      </c>
      <c r="CY230" s="44">
        <f t="shared" si="196"/>
        <v>31118640</v>
      </c>
      <c r="CZ230" s="49">
        <f t="shared" si="197"/>
        <v>51864400</v>
      </c>
    </row>
    <row r="231" spans="1:104">
      <c r="A231" s="3">
        <f t="shared" si="190"/>
        <v>192</v>
      </c>
      <c r="B231" s="263">
        <v>1</v>
      </c>
      <c r="C231" s="264" t="s">
        <v>184</v>
      </c>
      <c r="D231" s="265" t="s">
        <v>24</v>
      </c>
      <c r="E231" s="266"/>
      <c r="F231" s="41" t="s">
        <v>39</v>
      </c>
      <c r="G231" s="267">
        <f t="shared" si="165"/>
        <v>113</v>
      </c>
      <c r="H231" s="267">
        <f t="shared" si="166"/>
        <v>101</v>
      </c>
      <c r="I231" s="268">
        <f t="shared" si="167"/>
        <v>26966806</v>
      </c>
      <c r="J231" s="268">
        <f t="shared" si="168"/>
        <v>6</v>
      </c>
      <c r="K231" s="269">
        <f t="shared" si="169"/>
        <v>0.95</v>
      </c>
      <c r="L231" s="270">
        <f t="shared" ref="L231:L238" si="208">SUMIF($AN$4:$AN$22,D231,$BD$4:$BD$22)</f>
        <v>1.02</v>
      </c>
      <c r="M231" s="271">
        <f t="shared" si="170"/>
        <v>21836099.50354626</v>
      </c>
      <c r="N231" s="271">
        <f t="shared" si="171"/>
        <v>24612773.029615775</v>
      </c>
      <c r="O231" s="271">
        <f t="shared" si="172"/>
        <v>26130835.013999999</v>
      </c>
      <c r="P231" s="271">
        <f t="shared" si="173"/>
        <v>27742527.739855718</v>
      </c>
      <c r="Q231" s="272">
        <f t="shared" si="174"/>
        <v>26130835.013999999</v>
      </c>
      <c r="R231" s="271">
        <f t="shared" si="174"/>
        <v>27742527.739855718</v>
      </c>
      <c r="S231" s="271">
        <f t="shared" si="175"/>
        <v>29453626.146440148</v>
      </c>
      <c r="T231" s="271"/>
      <c r="U231" s="271">
        <f t="shared" si="176"/>
        <v>2205446049.8581724</v>
      </c>
      <c r="V231" s="271">
        <f t="shared" si="177"/>
        <v>2485890075.9911933</v>
      </c>
      <c r="W231" s="271">
        <f t="shared" si="178"/>
        <v>2639214336.414</v>
      </c>
      <c r="X231" s="272">
        <f t="shared" si="179"/>
        <v>2801995301.7254276</v>
      </c>
      <c r="Y231" s="272">
        <f t="shared" si="180"/>
        <v>2639214336.414</v>
      </c>
      <c r="Z231" s="271">
        <f t="shared" si="181"/>
        <v>2801995301.7254276</v>
      </c>
      <c r="AA231" s="271">
        <f t="shared" si="182"/>
        <v>2974816240.7904549</v>
      </c>
      <c r="AB231" s="271"/>
      <c r="AC231" s="33" t="str">
        <f t="shared" si="183"/>
        <v>BERTAHAP</v>
      </c>
      <c r="AD231" s="273">
        <f t="shared" si="184"/>
        <v>0</v>
      </c>
      <c r="AE231" s="274">
        <v>2</v>
      </c>
      <c r="AF231" s="275"/>
      <c r="AG231" s="271" t="e">
        <f>IF(AF231&gt;#REF!,"LB","KR")</f>
        <v>#REF!</v>
      </c>
      <c r="AH231" s="275">
        <v>2425991000</v>
      </c>
      <c r="AI231" s="275">
        <v>2734480000</v>
      </c>
      <c r="AJ231" s="275">
        <v>2903136000</v>
      </c>
      <c r="AK231" s="276">
        <v>3082195000</v>
      </c>
      <c r="AL231" s="276">
        <v>2903136000</v>
      </c>
      <c r="AM231" s="275">
        <v>3082195000</v>
      </c>
      <c r="AN231" s="275">
        <v>3272298000</v>
      </c>
      <c r="AO231" s="52">
        <v>3077324160</v>
      </c>
      <c r="AP231" s="43">
        <v>3267126700</v>
      </c>
      <c r="AQ231" s="63">
        <f t="shared" si="185"/>
        <v>2769591744</v>
      </c>
      <c r="AR231" s="63">
        <f t="shared" si="191"/>
        <v>46159862.400000006</v>
      </c>
      <c r="AS231" s="351">
        <f t="shared" si="192"/>
        <v>57791156.25</v>
      </c>
      <c r="AT231" s="141">
        <f t="shared" si="186"/>
        <v>32671267</v>
      </c>
      <c r="AU231" s="5">
        <f t="shared" si="187"/>
        <v>46159862.400000006</v>
      </c>
      <c r="AV231" s="5">
        <f t="shared" si="193"/>
        <v>72578400</v>
      </c>
      <c r="AX231" s="2"/>
      <c r="AY231" s="2"/>
      <c r="BT231" s="56">
        <f t="shared" si="188"/>
        <v>-680911.8515000008</v>
      </c>
      <c r="CT231" s="63">
        <f t="shared" si="189"/>
        <v>2940414030</v>
      </c>
      <c r="CU231" s="44">
        <f t="shared" si="194"/>
        <v>32671267</v>
      </c>
      <c r="CX231" s="56">
        <f t="shared" si="195"/>
        <v>2612822400</v>
      </c>
      <c r="CY231" s="44">
        <f t="shared" si="196"/>
        <v>43547040</v>
      </c>
      <c r="CZ231" s="49">
        <f t="shared" si="197"/>
        <v>72578400</v>
      </c>
    </row>
    <row r="232" spans="1:104">
      <c r="A232" s="3">
        <f t="shared" si="190"/>
        <v>193</v>
      </c>
      <c r="B232" s="263">
        <v>2</v>
      </c>
      <c r="C232" s="264" t="s">
        <v>184</v>
      </c>
      <c r="D232" s="265" t="s">
        <v>35</v>
      </c>
      <c r="E232" s="266"/>
      <c r="F232" s="41" t="s">
        <v>42</v>
      </c>
      <c r="G232" s="267">
        <f t="shared" ref="G232:G295" si="209">SUMIF($V$10:$V$28,F232,$AA$10:$AA$28)</f>
        <v>78</v>
      </c>
      <c r="H232" s="267">
        <f t="shared" ref="H232:H298" si="210">SUMIF($V$10:$V$28,F232,$X$10:$X$28)</f>
        <v>66</v>
      </c>
      <c r="I232" s="268">
        <f t="shared" ref="I232:I298" si="211">$I$27</f>
        <v>26966806</v>
      </c>
      <c r="J232" s="268">
        <f t="shared" ref="J232:J298" si="212">SUMIF($AN$4:$AN$22,D232,$AP$4:$AP$22)</f>
        <v>2</v>
      </c>
      <c r="K232" s="269">
        <f t="shared" ref="K232:K295" si="213">IF(J232=$AJ$25,$AI$25,IF(J232=$AJ$26,$AI$26,IF(J232=$AJ$27,$AI$27,IF(J232=$AJ$28,$AI$28,IF(J232=$AJ$29,$AI$29,IF(J232=$AJ$30,$AI$30))))))</f>
        <v>0.93</v>
      </c>
      <c r="L232" s="270">
        <f t="shared" si="208"/>
        <v>1.02</v>
      </c>
      <c r="M232" s="271">
        <f t="shared" ref="M232:M298" si="214">$O232/(1+6%/12)^36</f>
        <v>21376392.145576868</v>
      </c>
      <c r="N232" s="271">
        <f t="shared" ref="N232:N298" si="215">$O232/(1+6%/12)^12</f>
        <v>24094609.386887025</v>
      </c>
      <c r="O232" s="271">
        <f t="shared" ref="O232:O298" si="216">$I$27*K232*L232</f>
        <v>25580712.171600003</v>
      </c>
      <c r="P232" s="271">
        <f t="shared" ref="P232:P298" si="217">$O232*(1+6%/12)^12</f>
        <v>27158474.52427981</v>
      </c>
      <c r="Q232" s="272">
        <f t="shared" ref="Q232:R298" si="218">O232</f>
        <v>25580712.171600003</v>
      </c>
      <c r="R232" s="271">
        <f t="shared" si="218"/>
        <v>27158474.52427981</v>
      </c>
      <c r="S232" s="271">
        <f t="shared" ref="S232:S298" si="219">$O232*(1+6%/12)^24</f>
        <v>28833549.806515098</v>
      </c>
      <c r="T232" s="271"/>
      <c r="U232" s="271">
        <f t="shared" ref="U232:U298" si="220">M232*H232</f>
        <v>1410841881.6080732</v>
      </c>
      <c r="V232" s="271">
        <f t="shared" ref="V232:V298" si="221">N232*H232</f>
        <v>1590244219.5345438</v>
      </c>
      <c r="W232" s="271">
        <f t="shared" ref="W232:W298" si="222">O232*H232</f>
        <v>1688327003.3256001</v>
      </c>
      <c r="X232" s="272">
        <f t="shared" ref="X232:X298" si="223">P232*H232</f>
        <v>1792459318.6024675</v>
      </c>
      <c r="Y232" s="272">
        <f t="shared" ref="Y232:Y298" si="224">Q232*H232</f>
        <v>1688327003.3256001</v>
      </c>
      <c r="Z232" s="271">
        <f t="shared" ref="Z232:Z298" si="225">R232*H232</f>
        <v>1792459318.6024675</v>
      </c>
      <c r="AA232" s="271">
        <f t="shared" ref="AA232:AA298" si="226">S232*H232</f>
        <v>1903014287.2299964</v>
      </c>
      <c r="AB232" s="271"/>
      <c r="AC232" s="33" t="str">
        <f t="shared" ref="AC232:AC298" si="227">IF(AE232=$H$32,$M$32,IF(AE232=$H$33,$M$33,IF(AE232=$H$34,$M$34)))</f>
        <v>BERTAHAP</v>
      </c>
      <c r="AD232" s="273">
        <f t="shared" ref="AD232:AD295" si="228">IF(AC232=$M$32,$N$32,IF(AC232=$M$33,$N$33,$N$34))</f>
        <v>0</v>
      </c>
      <c r="AE232" s="274">
        <v>2</v>
      </c>
      <c r="AF232" s="275"/>
      <c r="AG232" s="271" t="e">
        <f>IF(AF232&gt;#REF!,"LB","KR")</f>
        <v>#REF!</v>
      </c>
      <c r="AH232" s="275">
        <v>1551927000</v>
      </c>
      <c r="AI232" s="275">
        <v>1749269000</v>
      </c>
      <c r="AJ232" s="275">
        <v>1857160000</v>
      </c>
      <c r="AK232" s="276">
        <v>1971706000</v>
      </c>
      <c r="AL232" s="276">
        <v>1857160000</v>
      </c>
      <c r="AM232" s="275">
        <v>1971706000</v>
      </c>
      <c r="AN232" s="275">
        <v>2093316000</v>
      </c>
      <c r="AO232" s="52">
        <v>1968589600</v>
      </c>
      <c r="AP232" s="43">
        <v>2090008360</v>
      </c>
      <c r="AQ232" s="63">
        <f t="shared" ref="AQ232:AQ298" si="229">AO232-(AO232*10%)</f>
        <v>1771730640</v>
      </c>
      <c r="AR232" s="63">
        <f t="shared" si="191"/>
        <v>29528844</v>
      </c>
      <c r="AS232" s="351">
        <f t="shared" si="192"/>
        <v>36969487.5</v>
      </c>
      <c r="AT232" s="141">
        <f t="shared" ref="AT232:AT298" si="230">(AP232*90%)*40%/36</f>
        <v>20900083.600000001</v>
      </c>
      <c r="AU232" s="5">
        <f t="shared" ref="AU232:AU298" si="231">(AO232*90%)*40%/24</f>
        <v>29528844</v>
      </c>
      <c r="AV232" s="5">
        <f t="shared" si="193"/>
        <v>46429000</v>
      </c>
      <c r="AX232" s="2"/>
      <c r="AY232" s="2"/>
      <c r="BT232" s="56">
        <f t="shared" ref="BT232:BT298" si="232">O232-$O$298</f>
        <v>-1231034.6938999966</v>
      </c>
      <c r="CT232" s="63">
        <f t="shared" ref="CT232:CT298" si="233">AP232-(AP232*10%)</f>
        <v>1881007524</v>
      </c>
      <c r="CU232" s="44">
        <f t="shared" si="194"/>
        <v>20900083.600000001</v>
      </c>
      <c r="CX232" s="56">
        <f t="shared" si="195"/>
        <v>1671444000</v>
      </c>
      <c r="CY232" s="44">
        <f t="shared" si="196"/>
        <v>27857400</v>
      </c>
      <c r="CZ232" s="49">
        <f t="shared" si="197"/>
        <v>46429000</v>
      </c>
    </row>
    <row r="233" spans="1:104">
      <c r="A233" s="3">
        <f t="shared" ref="A233:A296" si="234">A232+1</f>
        <v>194</v>
      </c>
      <c r="B233" s="263">
        <v>3</v>
      </c>
      <c r="C233" s="264" t="s">
        <v>184</v>
      </c>
      <c r="D233" s="265" t="s">
        <v>41</v>
      </c>
      <c r="E233" s="266"/>
      <c r="F233" s="41" t="s">
        <v>45</v>
      </c>
      <c r="G233" s="267">
        <f t="shared" si="209"/>
        <v>60</v>
      </c>
      <c r="H233" s="267">
        <f t="shared" si="210"/>
        <v>52</v>
      </c>
      <c r="I233" s="268">
        <f t="shared" si="211"/>
        <v>26966806</v>
      </c>
      <c r="J233" s="268">
        <f t="shared" si="212"/>
        <v>2</v>
      </c>
      <c r="K233" s="269">
        <f t="shared" si="213"/>
        <v>0.93</v>
      </c>
      <c r="L233" s="270">
        <f t="shared" si="208"/>
        <v>1.02</v>
      </c>
      <c r="M233" s="271">
        <f t="shared" si="214"/>
        <v>21376392.145576868</v>
      </c>
      <c r="N233" s="271">
        <f t="shared" si="215"/>
        <v>24094609.386887025</v>
      </c>
      <c r="O233" s="271">
        <f t="shared" si="216"/>
        <v>25580712.171600003</v>
      </c>
      <c r="P233" s="271">
        <f t="shared" si="217"/>
        <v>27158474.52427981</v>
      </c>
      <c r="Q233" s="272">
        <f t="shared" si="218"/>
        <v>25580712.171600003</v>
      </c>
      <c r="R233" s="271">
        <f t="shared" si="218"/>
        <v>27158474.52427981</v>
      </c>
      <c r="S233" s="271">
        <f t="shared" si="219"/>
        <v>28833549.806515098</v>
      </c>
      <c r="T233" s="271"/>
      <c r="U233" s="271">
        <f t="shared" si="220"/>
        <v>1111572391.5699971</v>
      </c>
      <c r="V233" s="271">
        <f t="shared" si="221"/>
        <v>1252919688.1181252</v>
      </c>
      <c r="W233" s="271">
        <f t="shared" si="222"/>
        <v>1330197032.9232001</v>
      </c>
      <c r="X233" s="272">
        <f t="shared" si="223"/>
        <v>1412240675.2625501</v>
      </c>
      <c r="Y233" s="272">
        <f t="shared" si="224"/>
        <v>1330197032.9232001</v>
      </c>
      <c r="Z233" s="271">
        <f t="shared" si="225"/>
        <v>1412240675.2625501</v>
      </c>
      <c r="AA233" s="271">
        <f t="shared" si="226"/>
        <v>1499344589.9387851</v>
      </c>
      <c r="AB233" s="271"/>
      <c r="AC233" s="33" t="str">
        <f t="shared" si="227"/>
        <v>BERTAHAP</v>
      </c>
      <c r="AD233" s="273">
        <f t="shared" si="228"/>
        <v>0</v>
      </c>
      <c r="AE233" s="274">
        <v>2</v>
      </c>
      <c r="AF233" s="275"/>
      <c r="AG233" s="271" t="e">
        <f>IF(AF233&gt;#REF!,"LB","KR")</f>
        <v>#REF!</v>
      </c>
      <c r="AH233" s="275">
        <v>1222730000</v>
      </c>
      <c r="AI233" s="275">
        <v>1378212000</v>
      </c>
      <c r="AJ233" s="275">
        <v>1463217000</v>
      </c>
      <c r="AK233" s="276">
        <v>1553465000</v>
      </c>
      <c r="AL233" s="276">
        <v>1463217000</v>
      </c>
      <c r="AM233" s="275">
        <v>1553465000</v>
      </c>
      <c r="AN233" s="275">
        <v>1649280000</v>
      </c>
      <c r="AO233" s="52">
        <v>1551010020</v>
      </c>
      <c r="AP233" s="43">
        <v>1646672900</v>
      </c>
      <c r="AQ233" s="63">
        <f t="shared" si="229"/>
        <v>1395909018</v>
      </c>
      <c r="AR233" s="63">
        <f t="shared" ref="AR233:AR296" si="235">(AQ233*40%)/24</f>
        <v>23265150.300000001</v>
      </c>
      <c r="AS233" s="351">
        <f t="shared" ref="AS233:AS296" si="236">(AK233*90%)/48</f>
        <v>29127468.75</v>
      </c>
      <c r="AT233" s="141">
        <f t="shared" si="230"/>
        <v>16466729</v>
      </c>
      <c r="AU233" s="5">
        <f t="shared" si="231"/>
        <v>23265150.300000001</v>
      </c>
      <c r="AV233" s="5">
        <f t="shared" ref="AV233:AV296" si="237">AJ233*90%/36</f>
        <v>36580425</v>
      </c>
      <c r="AX233" s="2"/>
      <c r="AY233" s="2"/>
      <c r="BT233" s="56">
        <f t="shared" si="232"/>
        <v>-1231034.6938999966</v>
      </c>
      <c r="CT233" s="63">
        <f t="shared" si="233"/>
        <v>1482005610</v>
      </c>
      <c r="CU233" s="44">
        <f t="shared" ref="CU233:CU296" si="238">(CT233*40%)/36</f>
        <v>16466729</v>
      </c>
      <c r="CX233" s="56">
        <f t="shared" ref="CX233:CX296" si="239">AJ233*90%</f>
        <v>1316895300</v>
      </c>
      <c r="CY233" s="44">
        <f t="shared" ref="CY233:CY296" si="240">(CX233*40%)/24</f>
        <v>21948255</v>
      </c>
      <c r="CZ233" s="49">
        <f t="shared" ref="CZ233:CZ296" si="241">(AJ233*90%)/36</f>
        <v>36580425</v>
      </c>
    </row>
    <row r="234" spans="1:104">
      <c r="A234" s="3">
        <f t="shared" si="234"/>
        <v>195</v>
      </c>
      <c r="B234" s="263">
        <v>4</v>
      </c>
      <c r="C234" s="264" t="s">
        <v>184</v>
      </c>
      <c r="D234" s="265">
        <v>10</v>
      </c>
      <c r="E234" s="266"/>
      <c r="F234" s="41" t="s">
        <v>48</v>
      </c>
      <c r="G234" s="267">
        <f t="shared" si="209"/>
        <v>74</v>
      </c>
      <c r="H234" s="267">
        <f t="shared" si="210"/>
        <v>63</v>
      </c>
      <c r="I234" s="268">
        <f t="shared" si="211"/>
        <v>26966806</v>
      </c>
      <c r="J234" s="268">
        <f t="shared" si="212"/>
        <v>2</v>
      </c>
      <c r="K234" s="269">
        <f t="shared" si="213"/>
        <v>0.93</v>
      </c>
      <c r="L234" s="270">
        <f t="shared" si="208"/>
        <v>1.02</v>
      </c>
      <c r="M234" s="271">
        <f t="shared" si="214"/>
        <v>21376392.145576868</v>
      </c>
      <c r="N234" s="271">
        <f t="shared" si="215"/>
        <v>24094609.386887025</v>
      </c>
      <c r="O234" s="271">
        <f t="shared" si="216"/>
        <v>25580712.171600003</v>
      </c>
      <c r="P234" s="271">
        <f t="shared" si="217"/>
        <v>27158474.52427981</v>
      </c>
      <c r="Q234" s="272">
        <f t="shared" si="218"/>
        <v>25580712.171600003</v>
      </c>
      <c r="R234" s="271">
        <f t="shared" si="218"/>
        <v>27158474.52427981</v>
      </c>
      <c r="S234" s="271">
        <f t="shared" si="219"/>
        <v>28833549.806515098</v>
      </c>
      <c r="T234" s="271"/>
      <c r="U234" s="271">
        <f t="shared" si="220"/>
        <v>1346712705.1713426</v>
      </c>
      <c r="V234" s="271">
        <f t="shared" si="221"/>
        <v>1517960391.3738825</v>
      </c>
      <c r="W234" s="271">
        <f t="shared" si="222"/>
        <v>1611584866.8108001</v>
      </c>
      <c r="X234" s="272">
        <f t="shared" si="223"/>
        <v>1710983895.029628</v>
      </c>
      <c r="Y234" s="272">
        <f t="shared" si="224"/>
        <v>1611584866.8108001</v>
      </c>
      <c r="Z234" s="271">
        <f t="shared" si="225"/>
        <v>1710983895.029628</v>
      </c>
      <c r="AA234" s="271">
        <f t="shared" si="226"/>
        <v>1816513637.810451</v>
      </c>
      <c r="AB234" s="271"/>
      <c r="AC234" s="33" t="str">
        <f t="shared" si="227"/>
        <v>BERTAHAP</v>
      </c>
      <c r="AD234" s="273">
        <f t="shared" si="228"/>
        <v>0</v>
      </c>
      <c r="AE234" s="274">
        <v>2</v>
      </c>
      <c r="AF234" s="275"/>
      <c r="AG234" s="271" t="e">
        <f>IF(AF234&gt;#REF!,"LB","KR")</f>
        <v>#REF!</v>
      </c>
      <c r="AH234" s="275">
        <v>1481384000</v>
      </c>
      <c r="AI234" s="275">
        <v>1669757000</v>
      </c>
      <c r="AJ234" s="275">
        <v>1772744000</v>
      </c>
      <c r="AK234" s="276">
        <v>1882083000</v>
      </c>
      <c r="AL234" s="276">
        <v>1772744000</v>
      </c>
      <c r="AM234" s="275">
        <v>1882083000</v>
      </c>
      <c r="AN234" s="275">
        <v>1998166000</v>
      </c>
      <c r="AO234" s="52">
        <v>1879108640</v>
      </c>
      <c r="AP234" s="43">
        <v>1995007980</v>
      </c>
      <c r="AQ234" s="63">
        <f t="shared" si="229"/>
        <v>1691197776</v>
      </c>
      <c r="AR234" s="63">
        <f t="shared" si="235"/>
        <v>28186629.600000005</v>
      </c>
      <c r="AS234" s="351">
        <f t="shared" si="236"/>
        <v>35289056.25</v>
      </c>
      <c r="AT234" s="141">
        <f t="shared" si="230"/>
        <v>19950079.800000001</v>
      </c>
      <c r="AU234" s="5">
        <f t="shared" si="231"/>
        <v>28186629.600000005</v>
      </c>
      <c r="AV234" s="5">
        <f t="shared" si="237"/>
        <v>44318600</v>
      </c>
      <c r="AX234" s="2"/>
      <c r="AY234" s="2"/>
      <c r="BT234" s="56">
        <f t="shared" si="232"/>
        <v>-1231034.6938999966</v>
      </c>
      <c r="CT234" s="63">
        <f t="shared" si="233"/>
        <v>1795507182</v>
      </c>
      <c r="CU234" s="44">
        <f t="shared" si="238"/>
        <v>19950079.800000001</v>
      </c>
      <c r="CX234" s="56">
        <f t="shared" si="239"/>
        <v>1595469600</v>
      </c>
      <c r="CY234" s="44">
        <f t="shared" si="240"/>
        <v>26591160</v>
      </c>
      <c r="CZ234" s="49">
        <f t="shared" si="241"/>
        <v>44318600</v>
      </c>
    </row>
    <row r="235" spans="1:104">
      <c r="A235" s="3">
        <f t="shared" si="234"/>
        <v>196</v>
      </c>
      <c r="B235" s="263">
        <v>5</v>
      </c>
      <c r="C235" s="264" t="s">
        <v>184</v>
      </c>
      <c r="D235" s="265">
        <v>16</v>
      </c>
      <c r="E235" s="266"/>
      <c r="F235" s="41" t="s">
        <v>52</v>
      </c>
      <c r="G235" s="267">
        <f t="shared" si="209"/>
        <v>71</v>
      </c>
      <c r="H235" s="267">
        <f t="shared" si="210"/>
        <v>63</v>
      </c>
      <c r="I235" s="268">
        <f t="shared" si="211"/>
        <v>26966806</v>
      </c>
      <c r="J235" s="268">
        <f t="shared" si="212"/>
        <v>2</v>
      </c>
      <c r="K235" s="269">
        <f t="shared" si="213"/>
        <v>0.93</v>
      </c>
      <c r="L235" s="270">
        <f t="shared" si="208"/>
        <v>1.02</v>
      </c>
      <c r="M235" s="271">
        <f t="shared" si="214"/>
        <v>21376392.145576868</v>
      </c>
      <c r="N235" s="271">
        <f t="shared" si="215"/>
        <v>24094609.386887025</v>
      </c>
      <c r="O235" s="271">
        <f t="shared" si="216"/>
        <v>25580712.171600003</v>
      </c>
      <c r="P235" s="271">
        <f t="shared" si="217"/>
        <v>27158474.52427981</v>
      </c>
      <c r="Q235" s="272">
        <f t="shared" si="218"/>
        <v>25580712.171600003</v>
      </c>
      <c r="R235" s="271">
        <f t="shared" si="218"/>
        <v>27158474.52427981</v>
      </c>
      <c r="S235" s="271">
        <f t="shared" si="219"/>
        <v>28833549.806515098</v>
      </c>
      <c r="T235" s="271"/>
      <c r="U235" s="271">
        <f t="shared" si="220"/>
        <v>1346712705.1713426</v>
      </c>
      <c r="V235" s="271">
        <f t="shared" si="221"/>
        <v>1517960391.3738825</v>
      </c>
      <c r="W235" s="271">
        <f t="shared" si="222"/>
        <v>1611584866.8108001</v>
      </c>
      <c r="X235" s="272">
        <f t="shared" si="223"/>
        <v>1710983895.029628</v>
      </c>
      <c r="Y235" s="272">
        <f t="shared" si="224"/>
        <v>1611584866.8108001</v>
      </c>
      <c r="Z235" s="271">
        <f t="shared" si="225"/>
        <v>1710983895.029628</v>
      </c>
      <c r="AA235" s="271">
        <f t="shared" si="226"/>
        <v>1816513637.810451</v>
      </c>
      <c r="AB235" s="271"/>
      <c r="AC235" s="33" t="str">
        <f t="shared" si="227"/>
        <v>BERTAHAP</v>
      </c>
      <c r="AD235" s="273">
        <f t="shared" si="228"/>
        <v>0</v>
      </c>
      <c r="AE235" s="274">
        <v>2</v>
      </c>
      <c r="AF235" s="275"/>
      <c r="AG235" s="271" t="e">
        <f>IF(AF235&gt;#REF!,"LB","KR")</f>
        <v>#REF!</v>
      </c>
      <c r="AH235" s="275">
        <v>1481384000</v>
      </c>
      <c r="AI235" s="275">
        <v>1669757000</v>
      </c>
      <c r="AJ235" s="275">
        <v>1772744000</v>
      </c>
      <c r="AK235" s="276">
        <v>1882083000</v>
      </c>
      <c r="AL235" s="276">
        <v>1772744000</v>
      </c>
      <c r="AM235" s="275">
        <v>1882083000</v>
      </c>
      <c r="AN235" s="275">
        <v>1998166000</v>
      </c>
      <c r="AO235" s="52">
        <v>1879108640</v>
      </c>
      <c r="AP235" s="43">
        <v>1995007980</v>
      </c>
      <c r="AQ235" s="63">
        <f t="shared" si="229"/>
        <v>1691197776</v>
      </c>
      <c r="AR235" s="63">
        <f t="shared" si="235"/>
        <v>28186629.600000005</v>
      </c>
      <c r="AS235" s="351">
        <f t="shared" si="236"/>
        <v>35289056.25</v>
      </c>
      <c r="AT235" s="141">
        <f t="shared" si="230"/>
        <v>19950079.800000001</v>
      </c>
      <c r="AU235" s="5">
        <f t="shared" si="231"/>
        <v>28186629.600000005</v>
      </c>
      <c r="AV235" s="5">
        <f t="shared" si="237"/>
        <v>44318600</v>
      </c>
      <c r="AX235" s="2"/>
      <c r="AY235" s="2"/>
      <c r="BT235" s="56">
        <f t="shared" si="232"/>
        <v>-1231034.6938999966</v>
      </c>
      <c r="CT235" s="63">
        <f t="shared" si="233"/>
        <v>1795507182</v>
      </c>
      <c r="CU235" s="44">
        <f t="shared" si="238"/>
        <v>19950079.800000001</v>
      </c>
      <c r="CX235" s="56">
        <f t="shared" si="239"/>
        <v>1595469600</v>
      </c>
      <c r="CY235" s="44">
        <f t="shared" si="240"/>
        <v>26591160</v>
      </c>
      <c r="CZ235" s="49">
        <f t="shared" si="241"/>
        <v>44318600</v>
      </c>
    </row>
    <row r="236" spans="1:104">
      <c r="A236" s="3">
        <f t="shared" si="234"/>
        <v>197</v>
      </c>
      <c r="B236" s="263">
        <v>6</v>
      </c>
      <c r="C236" s="264" t="s">
        <v>184</v>
      </c>
      <c r="D236" s="299">
        <v>18</v>
      </c>
      <c r="E236" s="266"/>
      <c r="F236" s="41" t="s">
        <v>54</v>
      </c>
      <c r="G236" s="267">
        <f t="shared" si="209"/>
        <v>97</v>
      </c>
      <c r="H236" s="267">
        <f t="shared" si="210"/>
        <v>85</v>
      </c>
      <c r="I236" s="268">
        <f t="shared" si="211"/>
        <v>26966806</v>
      </c>
      <c r="J236" s="268">
        <f t="shared" si="212"/>
        <v>2</v>
      </c>
      <c r="K236" s="269">
        <f t="shared" si="213"/>
        <v>0.93</v>
      </c>
      <c r="L236" s="270">
        <f t="shared" si="208"/>
        <v>1.02</v>
      </c>
      <c r="M236" s="271">
        <f t="shared" si="214"/>
        <v>21376392.145576868</v>
      </c>
      <c r="N236" s="271">
        <f t="shared" si="215"/>
        <v>24094609.386887025</v>
      </c>
      <c r="O236" s="271">
        <f t="shared" si="216"/>
        <v>25580712.171600003</v>
      </c>
      <c r="P236" s="271">
        <f t="shared" si="217"/>
        <v>27158474.52427981</v>
      </c>
      <c r="Q236" s="272">
        <f t="shared" si="218"/>
        <v>25580712.171600003</v>
      </c>
      <c r="R236" s="271">
        <f t="shared" si="218"/>
        <v>27158474.52427981</v>
      </c>
      <c r="S236" s="271">
        <f t="shared" si="219"/>
        <v>28833549.806515098</v>
      </c>
      <c r="T236" s="271"/>
      <c r="U236" s="271">
        <f t="shared" si="220"/>
        <v>1816993332.3740337</v>
      </c>
      <c r="V236" s="271">
        <f t="shared" si="221"/>
        <v>2048041797.8853972</v>
      </c>
      <c r="W236" s="271">
        <f t="shared" si="222"/>
        <v>2174360534.5860004</v>
      </c>
      <c r="X236" s="272">
        <f t="shared" si="223"/>
        <v>2308470334.5637841</v>
      </c>
      <c r="Y236" s="272">
        <f t="shared" si="224"/>
        <v>2174360534.5860004</v>
      </c>
      <c r="Z236" s="271">
        <f t="shared" si="225"/>
        <v>2308470334.5637841</v>
      </c>
      <c r="AA236" s="271">
        <f t="shared" si="226"/>
        <v>2450851733.5537834</v>
      </c>
      <c r="AB236" s="271"/>
      <c r="AC236" s="33" t="str">
        <f t="shared" si="227"/>
        <v>BERTAHAP</v>
      </c>
      <c r="AD236" s="273">
        <f t="shared" si="228"/>
        <v>0</v>
      </c>
      <c r="AE236" s="274">
        <v>2</v>
      </c>
      <c r="AF236" s="275"/>
      <c r="AG236" s="271" t="e">
        <f>IF(AF236&gt;#REF!,"LB","KR")</f>
        <v>#REF!</v>
      </c>
      <c r="AH236" s="275">
        <v>1998693000</v>
      </c>
      <c r="AI236" s="275">
        <v>2252846000</v>
      </c>
      <c r="AJ236" s="275">
        <v>2391797000</v>
      </c>
      <c r="AK236" s="276">
        <v>2539318000</v>
      </c>
      <c r="AL236" s="276">
        <v>2391797000</v>
      </c>
      <c r="AM236" s="275">
        <v>2539318000</v>
      </c>
      <c r="AN236" s="275">
        <v>2695937000</v>
      </c>
      <c r="AO236" s="52">
        <v>2535304820</v>
      </c>
      <c r="AP236" s="43">
        <v>2691677080</v>
      </c>
      <c r="AQ236" s="63">
        <f t="shared" si="229"/>
        <v>2281774338</v>
      </c>
      <c r="AR236" s="63">
        <f t="shared" si="235"/>
        <v>38029572.300000004</v>
      </c>
      <c r="AS236" s="351">
        <f t="shared" si="236"/>
        <v>47612212.5</v>
      </c>
      <c r="AT236" s="141">
        <f t="shared" si="230"/>
        <v>26916770.800000001</v>
      </c>
      <c r="AU236" s="5">
        <f t="shared" si="231"/>
        <v>38029572.300000004</v>
      </c>
      <c r="AV236" s="5">
        <f t="shared" si="237"/>
        <v>59794925</v>
      </c>
      <c r="AX236" s="2"/>
      <c r="AY236" s="2"/>
      <c r="BT236" s="56">
        <f t="shared" si="232"/>
        <v>-1231034.6938999966</v>
      </c>
      <c r="CT236" s="63">
        <f t="shared" si="233"/>
        <v>2422509372</v>
      </c>
      <c r="CU236" s="44">
        <f t="shared" si="238"/>
        <v>26916770.800000001</v>
      </c>
      <c r="CX236" s="56">
        <f t="shared" si="239"/>
        <v>2152617300</v>
      </c>
      <c r="CY236" s="44">
        <f t="shared" si="240"/>
        <v>35876955</v>
      </c>
      <c r="CZ236" s="49">
        <f t="shared" si="241"/>
        <v>59794925</v>
      </c>
    </row>
    <row r="237" spans="1:104">
      <c r="A237" s="3">
        <f t="shared" si="234"/>
        <v>198</v>
      </c>
      <c r="B237" s="263">
        <v>7</v>
      </c>
      <c r="C237" s="264" t="s">
        <v>184</v>
      </c>
      <c r="D237" s="299">
        <v>20</v>
      </c>
      <c r="E237" s="266"/>
      <c r="F237" s="41" t="s">
        <v>70</v>
      </c>
      <c r="G237" s="267">
        <f t="shared" si="209"/>
        <v>60</v>
      </c>
      <c r="H237" s="267">
        <f t="shared" si="210"/>
        <v>51</v>
      </c>
      <c r="I237" s="268">
        <f t="shared" si="211"/>
        <v>26966806</v>
      </c>
      <c r="J237" s="268">
        <f t="shared" si="212"/>
        <v>2</v>
      </c>
      <c r="K237" s="269">
        <f t="shared" si="213"/>
        <v>0.93</v>
      </c>
      <c r="L237" s="270">
        <f t="shared" si="208"/>
        <v>1.02</v>
      </c>
      <c r="M237" s="271">
        <f t="shared" si="214"/>
        <v>21376392.145576868</v>
      </c>
      <c r="N237" s="271">
        <f t="shared" si="215"/>
        <v>24094609.386887025</v>
      </c>
      <c r="O237" s="271">
        <f t="shared" si="216"/>
        <v>25580712.171600003</v>
      </c>
      <c r="P237" s="271">
        <f t="shared" si="217"/>
        <v>27158474.52427981</v>
      </c>
      <c r="Q237" s="272">
        <f t="shared" si="218"/>
        <v>25580712.171600003</v>
      </c>
      <c r="R237" s="271">
        <f t="shared" si="218"/>
        <v>27158474.52427981</v>
      </c>
      <c r="S237" s="271">
        <f t="shared" si="219"/>
        <v>28833549.806515098</v>
      </c>
      <c r="T237" s="271"/>
      <c r="U237" s="271">
        <f t="shared" si="220"/>
        <v>1090195999.4244204</v>
      </c>
      <c r="V237" s="271">
        <f t="shared" si="221"/>
        <v>1228825078.7312384</v>
      </c>
      <c r="W237" s="271">
        <f t="shared" si="222"/>
        <v>1304616320.7516</v>
      </c>
      <c r="X237" s="272">
        <f t="shared" si="223"/>
        <v>1385082200.7382703</v>
      </c>
      <c r="Y237" s="272">
        <f t="shared" si="224"/>
        <v>1304616320.7516</v>
      </c>
      <c r="Z237" s="271">
        <f t="shared" si="225"/>
        <v>1385082200.7382703</v>
      </c>
      <c r="AA237" s="271">
        <f t="shared" si="226"/>
        <v>1470511040.1322699</v>
      </c>
      <c r="AB237" s="271"/>
      <c r="AC237" s="33" t="str">
        <f t="shared" si="227"/>
        <v>BERTAHAP</v>
      </c>
      <c r="AD237" s="273">
        <f t="shared" si="228"/>
        <v>0</v>
      </c>
      <c r="AE237" s="274">
        <v>2</v>
      </c>
      <c r="AF237" s="275"/>
      <c r="AG237" s="271" t="e">
        <f>IF(AF237&gt;#REF!,"LB","KR")</f>
        <v>#REF!</v>
      </c>
      <c r="AH237" s="275">
        <v>1199216000</v>
      </c>
      <c r="AI237" s="275">
        <v>1351708000</v>
      </c>
      <c r="AJ237" s="275">
        <v>1435078000</v>
      </c>
      <c r="AK237" s="276">
        <v>1523591000</v>
      </c>
      <c r="AL237" s="276">
        <v>1435078000</v>
      </c>
      <c r="AM237" s="275">
        <v>1523591000</v>
      </c>
      <c r="AN237" s="275">
        <v>1617563000</v>
      </c>
      <c r="AO237" s="52">
        <v>1521182680</v>
      </c>
      <c r="AP237" s="43">
        <v>1615006460</v>
      </c>
      <c r="AQ237" s="63">
        <f t="shared" si="229"/>
        <v>1369064412</v>
      </c>
      <c r="AR237" s="63">
        <f t="shared" si="235"/>
        <v>22817740.200000003</v>
      </c>
      <c r="AS237" s="351">
        <f t="shared" si="236"/>
        <v>28567331.25</v>
      </c>
      <c r="AT237" s="141">
        <f t="shared" si="230"/>
        <v>16150064.600000001</v>
      </c>
      <c r="AU237" s="5">
        <f t="shared" si="231"/>
        <v>22817740.200000003</v>
      </c>
      <c r="AV237" s="5">
        <f t="shared" si="237"/>
        <v>35876950</v>
      </c>
      <c r="AX237" s="2"/>
      <c r="AY237" s="2"/>
      <c r="BT237" s="56">
        <f t="shared" si="232"/>
        <v>-1231034.6938999966</v>
      </c>
      <c r="CT237" s="63">
        <f t="shared" si="233"/>
        <v>1453505814</v>
      </c>
      <c r="CU237" s="44">
        <f t="shared" si="238"/>
        <v>16150064.600000001</v>
      </c>
      <c r="CX237" s="56">
        <f t="shared" si="239"/>
        <v>1291570200</v>
      </c>
      <c r="CY237" s="44">
        <f t="shared" si="240"/>
        <v>21526170</v>
      </c>
      <c r="CZ237" s="49">
        <f t="shared" si="241"/>
        <v>35876950</v>
      </c>
    </row>
    <row r="238" spans="1:104">
      <c r="A238" s="3">
        <f t="shared" si="234"/>
        <v>199</v>
      </c>
      <c r="B238" s="263">
        <v>8</v>
      </c>
      <c r="C238" s="264" t="s">
        <v>184</v>
      </c>
      <c r="D238" s="299">
        <v>22</v>
      </c>
      <c r="E238" s="266"/>
      <c r="F238" s="41" t="s">
        <v>89</v>
      </c>
      <c r="G238" s="267">
        <f t="shared" si="209"/>
        <v>81</v>
      </c>
      <c r="H238" s="267">
        <f t="shared" si="210"/>
        <v>70</v>
      </c>
      <c r="I238" s="268">
        <f t="shared" si="211"/>
        <v>26966806</v>
      </c>
      <c r="J238" s="268">
        <f t="shared" si="212"/>
        <v>4</v>
      </c>
      <c r="K238" s="269">
        <f t="shared" si="213"/>
        <v>0.97</v>
      </c>
      <c r="L238" s="270">
        <f t="shared" si="208"/>
        <v>1.02</v>
      </c>
      <c r="M238" s="271">
        <f t="shared" si="214"/>
        <v>22295806.861515656</v>
      </c>
      <c r="N238" s="271">
        <f t="shared" si="215"/>
        <v>25130936.672344532</v>
      </c>
      <c r="O238" s="271">
        <f t="shared" si="216"/>
        <v>26680957.856400002</v>
      </c>
      <c r="P238" s="271">
        <f t="shared" si="217"/>
        <v>28326580.955431629</v>
      </c>
      <c r="Q238" s="272">
        <f t="shared" si="218"/>
        <v>26680957.856400002</v>
      </c>
      <c r="R238" s="271">
        <f t="shared" si="218"/>
        <v>28326580.955431629</v>
      </c>
      <c r="S238" s="271">
        <f t="shared" si="219"/>
        <v>30073702.48636521</v>
      </c>
      <c r="T238" s="271"/>
      <c r="U238" s="271">
        <f t="shared" si="220"/>
        <v>1560706480.3060958</v>
      </c>
      <c r="V238" s="271">
        <f t="shared" si="221"/>
        <v>1759165567.0641172</v>
      </c>
      <c r="W238" s="271">
        <f t="shared" si="222"/>
        <v>1867667049.9480002</v>
      </c>
      <c r="X238" s="272">
        <f t="shared" si="223"/>
        <v>1982860666.880214</v>
      </c>
      <c r="Y238" s="272">
        <f t="shared" si="224"/>
        <v>1867667049.9480002</v>
      </c>
      <c r="Z238" s="271">
        <f t="shared" si="225"/>
        <v>1982860666.880214</v>
      </c>
      <c r="AA238" s="271">
        <f t="shared" si="226"/>
        <v>2105159174.0455647</v>
      </c>
      <c r="AB238" s="271"/>
      <c r="AC238" s="33" t="str">
        <f t="shared" si="227"/>
        <v>BERTAHAP</v>
      </c>
      <c r="AD238" s="273">
        <f t="shared" si="228"/>
        <v>0</v>
      </c>
      <c r="AE238" s="274">
        <v>2</v>
      </c>
      <c r="AF238" s="275"/>
      <c r="AG238" s="271" t="e">
        <f>IF(AF238&gt;#REF!,"LB","KR")</f>
        <v>#REF!</v>
      </c>
      <c r="AH238" s="275">
        <v>1716778000</v>
      </c>
      <c r="AI238" s="275">
        <v>1935083000</v>
      </c>
      <c r="AJ238" s="275">
        <v>2054434000</v>
      </c>
      <c r="AK238" s="276">
        <v>2181147000</v>
      </c>
      <c r="AL238" s="276">
        <v>2054434000</v>
      </c>
      <c r="AM238" s="275">
        <v>2181147000</v>
      </c>
      <c r="AN238" s="275">
        <v>2315676000</v>
      </c>
      <c r="AO238" s="52">
        <v>2177700040</v>
      </c>
      <c r="AP238" s="43">
        <v>2312015820</v>
      </c>
      <c r="AQ238" s="63">
        <f t="shared" si="229"/>
        <v>1959930036</v>
      </c>
      <c r="AR238" s="63">
        <f t="shared" si="235"/>
        <v>32665500.600000005</v>
      </c>
      <c r="AS238" s="351">
        <f t="shared" si="236"/>
        <v>40896506.25</v>
      </c>
      <c r="AT238" s="141">
        <f t="shared" si="230"/>
        <v>23120158.200000003</v>
      </c>
      <c r="AU238" s="5">
        <f t="shared" si="231"/>
        <v>32665500.600000005</v>
      </c>
      <c r="AV238" s="5">
        <f t="shared" si="237"/>
        <v>51360850</v>
      </c>
      <c r="AX238" s="2"/>
      <c r="AY238" s="2"/>
      <c r="BT238" s="56">
        <f t="shared" si="232"/>
        <v>-130789.00909999758</v>
      </c>
      <c r="CT238" s="63">
        <f t="shared" si="233"/>
        <v>2080814238</v>
      </c>
      <c r="CU238" s="44">
        <f t="shared" si="238"/>
        <v>23120158.200000003</v>
      </c>
      <c r="CX238" s="56">
        <f t="shared" si="239"/>
        <v>1848990600</v>
      </c>
      <c r="CY238" s="44">
        <f t="shared" si="240"/>
        <v>30816510</v>
      </c>
      <c r="CZ238" s="49">
        <f t="shared" si="241"/>
        <v>51360850</v>
      </c>
    </row>
    <row r="239" spans="1:104">
      <c r="A239" s="3">
        <f t="shared" si="234"/>
        <v>200</v>
      </c>
      <c r="B239" s="263">
        <v>1</v>
      </c>
      <c r="C239" s="264" t="s">
        <v>185</v>
      </c>
      <c r="D239" s="265" t="s">
        <v>24</v>
      </c>
      <c r="E239" s="266"/>
      <c r="F239" s="41" t="s">
        <v>39</v>
      </c>
      <c r="G239" s="267">
        <f t="shared" si="209"/>
        <v>113</v>
      </c>
      <c r="H239" s="267">
        <f t="shared" si="210"/>
        <v>101</v>
      </c>
      <c r="I239" s="268">
        <f t="shared" si="211"/>
        <v>26966806</v>
      </c>
      <c r="J239" s="268">
        <f t="shared" si="212"/>
        <v>6</v>
      </c>
      <c r="K239" s="269">
        <f t="shared" si="213"/>
        <v>0.95</v>
      </c>
      <c r="L239" s="319">
        <f t="shared" ref="L239:L246" si="242">SUMIF($AN$4:$AN$22,D239,$BN$4:$BN$22)</f>
        <v>1.03</v>
      </c>
      <c r="M239" s="271">
        <f t="shared" si="214"/>
        <v>22050178.910443772</v>
      </c>
      <c r="N239" s="271">
        <f t="shared" si="215"/>
        <v>24854074.725984558</v>
      </c>
      <c r="O239" s="271">
        <f t="shared" si="216"/>
        <v>26387019.671</v>
      </c>
      <c r="P239" s="271">
        <f t="shared" si="217"/>
        <v>28014513.305932734</v>
      </c>
      <c r="Q239" s="272">
        <f t="shared" si="218"/>
        <v>26387019.671</v>
      </c>
      <c r="R239" s="271">
        <f t="shared" si="218"/>
        <v>28014513.305932734</v>
      </c>
      <c r="S239" s="271">
        <f t="shared" si="219"/>
        <v>29742387.187091526</v>
      </c>
      <c r="T239" s="271"/>
      <c r="U239" s="271">
        <f t="shared" si="220"/>
        <v>2227068069.9548211</v>
      </c>
      <c r="V239" s="271">
        <f t="shared" si="221"/>
        <v>2510261547.3244405</v>
      </c>
      <c r="W239" s="271">
        <f t="shared" si="222"/>
        <v>2665088986.7709999</v>
      </c>
      <c r="X239" s="272">
        <f t="shared" si="223"/>
        <v>2829465843.8992062</v>
      </c>
      <c r="Y239" s="272">
        <f t="shared" si="224"/>
        <v>2665088986.7709999</v>
      </c>
      <c r="Z239" s="271">
        <f t="shared" si="225"/>
        <v>2829465843.8992062</v>
      </c>
      <c r="AA239" s="271">
        <f t="shared" si="226"/>
        <v>3003981105.896244</v>
      </c>
      <c r="AB239" s="271"/>
      <c r="AC239" s="33" t="str">
        <f t="shared" si="227"/>
        <v>BERTAHAP</v>
      </c>
      <c r="AD239" s="273">
        <f t="shared" si="228"/>
        <v>0</v>
      </c>
      <c r="AE239" s="274">
        <v>2</v>
      </c>
      <c r="AF239" s="275"/>
      <c r="AG239" s="271" t="e">
        <f>IF(AF239&gt;#REF!,"LB","KR")</f>
        <v>#REF!</v>
      </c>
      <c r="AH239" s="275">
        <v>2449775000</v>
      </c>
      <c r="AI239" s="275">
        <v>2761288000</v>
      </c>
      <c r="AJ239" s="275">
        <v>2931598000</v>
      </c>
      <c r="AK239" s="276">
        <v>3112413000</v>
      </c>
      <c r="AL239" s="276">
        <v>2931598000</v>
      </c>
      <c r="AM239" s="275">
        <v>3112413000</v>
      </c>
      <c r="AN239" s="275">
        <v>3304380000</v>
      </c>
      <c r="AO239" s="52">
        <v>3107493880</v>
      </c>
      <c r="AP239" s="43">
        <v>3299157780</v>
      </c>
      <c r="AQ239" s="63">
        <f t="shared" si="229"/>
        <v>2796744492</v>
      </c>
      <c r="AR239" s="63">
        <f t="shared" si="235"/>
        <v>46612408.199999996</v>
      </c>
      <c r="AS239" s="351">
        <f t="shared" si="236"/>
        <v>58357743.75</v>
      </c>
      <c r="AT239" s="141">
        <f t="shared" si="230"/>
        <v>32991577.799999997</v>
      </c>
      <c r="AU239" s="5">
        <f t="shared" si="231"/>
        <v>46612408.199999996</v>
      </c>
      <c r="AV239" s="5">
        <f t="shared" si="237"/>
        <v>73289950</v>
      </c>
      <c r="AX239" s="2"/>
      <c r="AY239" s="2"/>
      <c r="BT239" s="56">
        <f t="shared" si="232"/>
        <v>-424727.19449999928</v>
      </c>
      <c r="CT239" s="63">
        <f t="shared" si="233"/>
        <v>2969242002</v>
      </c>
      <c r="CU239" s="44">
        <f t="shared" si="238"/>
        <v>32991577.799999997</v>
      </c>
      <c r="CX239" s="56">
        <f t="shared" si="239"/>
        <v>2638438200</v>
      </c>
      <c r="CY239" s="44">
        <f t="shared" si="240"/>
        <v>43973970</v>
      </c>
      <c r="CZ239" s="49">
        <f t="shared" si="241"/>
        <v>73289950</v>
      </c>
    </row>
    <row r="240" spans="1:104">
      <c r="A240" s="3">
        <f t="shared" si="234"/>
        <v>201</v>
      </c>
      <c r="B240" s="263">
        <v>2</v>
      </c>
      <c r="C240" s="264" t="s">
        <v>185</v>
      </c>
      <c r="D240" s="265" t="s">
        <v>35</v>
      </c>
      <c r="E240" s="266"/>
      <c r="F240" s="41" t="s">
        <v>42</v>
      </c>
      <c r="G240" s="267">
        <f t="shared" si="209"/>
        <v>78</v>
      </c>
      <c r="H240" s="267">
        <f t="shared" si="210"/>
        <v>66</v>
      </c>
      <c r="I240" s="268">
        <f t="shared" si="211"/>
        <v>26966806</v>
      </c>
      <c r="J240" s="268">
        <f t="shared" si="212"/>
        <v>2</v>
      </c>
      <c r="K240" s="269">
        <f t="shared" si="213"/>
        <v>0.93</v>
      </c>
      <c r="L240" s="319">
        <f t="shared" si="242"/>
        <v>1.03</v>
      </c>
      <c r="M240" s="271">
        <f t="shared" si="214"/>
        <v>21585964.617592327</v>
      </c>
      <c r="N240" s="271">
        <f t="shared" si="215"/>
        <v>24330831.047542781</v>
      </c>
      <c r="O240" s="271">
        <f t="shared" si="216"/>
        <v>25831503.467400003</v>
      </c>
      <c r="P240" s="271">
        <f t="shared" si="217"/>
        <v>27424734.078439418</v>
      </c>
      <c r="Q240" s="272">
        <f t="shared" si="218"/>
        <v>25831503.467400003</v>
      </c>
      <c r="R240" s="271">
        <f t="shared" si="218"/>
        <v>27424734.078439418</v>
      </c>
      <c r="S240" s="271">
        <f t="shared" si="219"/>
        <v>29116231.667363286</v>
      </c>
      <c r="T240" s="271"/>
      <c r="U240" s="271">
        <f t="shared" si="220"/>
        <v>1424673664.7610936</v>
      </c>
      <c r="V240" s="271">
        <f t="shared" si="221"/>
        <v>1605834849.1378236</v>
      </c>
      <c r="W240" s="271">
        <f t="shared" si="222"/>
        <v>1704879228.8484001</v>
      </c>
      <c r="X240" s="272">
        <f t="shared" si="223"/>
        <v>1810032449.1770017</v>
      </c>
      <c r="Y240" s="272">
        <f t="shared" si="224"/>
        <v>1704879228.8484001</v>
      </c>
      <c r="Z240" s="271">
        <f t="shared" si="225"/>
        <v>1810032449.1770017</v>
      </c>
      <c r="AA240" s="271">
        <f t="shared" si="226"/>
        <v>1921671290.0459769</v>
      </c>
      <c r="AB240" s="271"/>
      <c r="AC240" s="33" t="str">
        <f t="shared" si="227"/>
        <v>BERTAHAP</v>
      </c>
      <c r="AD240" s="273">
        <f t="shared" si="228"/>
        <v>0</v>
      </c>
      <c r="AE240" s="274">
        <v>2</v>
      </c>
      <c r="AF240" s="275"/>
      <c r="AG240" s="271" t="e">
        <f>IF(AF240&gt;#REF!,"LB","KR")</f>
        <v>#REF!</v>
      </c>
      <c r="AH240" s="275">
        <v>1567142000</v>
      </c>
      <c r="AI240" s="275">
        <v>1766419000</v>
      </c>
      <c r="AJ240" s="275">
        <v>1875368000</v>
      </c>
      <c r="AK240" s="276">
        <v>1991036000</v>
      </c>
      <c r="AL240" s="276">
        <v>1875368000</v>
      </c>
      <c r="AM240" s="275">
        <v>1991036000</v>
      </c>
      <c r="AN240" s="275">
        <v>2113839000</v>
      </c>
      <c r="AO240" s="52">
        <v>1987890080</v>
      </c>
      <c r="AP240" s="43">
        <v>2110498160</v>
      </c>
      <c r="AQ240" s="63">
        <f t="shared" si="229"/>
        <v>1789101072</v>
      </c>
      <c r="AR240" s="63">
        <f t="shared" si="235"/>
        <v>29818351.200000003</v>
      </c>
      <c r="AS240" s="351">
        <f t="shared" si="236"/>
        <v>37331925</v>
      </c>
      <c r="AT240" s="141">
        <f t="shared" si="230"/>
        <v>21104981.600000001</v>
      </c>
      <c r="AU240" s="5">
        <f t="shared" si="231"/>
        <v>29818351.200000003</v>
      </c>
      <c r="AV240" s="5">
        <f t="shared" si="237"/>
        <v>46884200</v>
      </c>
      <c r="AX240" s="2"/>
      <c r="AY240" s="2"/>
      <c r="BT240" s="56">
        <f t="shared" si="232"/>
        <v>-980243.39809999615</v>
      </c>
      <c r="CT240" s="63">
        <f t="shared" si="233"/>
        <v>1899448344</v>
      </c>
      <c r="CU240" s="44">
        <f t="shared" si="238"/>
        <v>21104981.600000001</v>
      </c>
      <c r="CX240" s="56">
        <f t="shared" si="239"/>
        <v>1687831200</v>
      </c>
      <c r="CY240" s="44">
        <f t="shared" si="240"/>
        <v>28130520</v>
      </c>
      <c r="CZ240" s="49">
        <f t="shared" si="241"/>
        <v>46884200</v>
      </c>
    </row>
    <row r="241" spans="1:104">
      <c r="A241" s="3">
        <f t="shared" si="234"/>
        <v>202</v>
      </c>
      <c r="B241" s="263">
        <v>3</v>
      </c>
      <c r="C241" s="264" t="s">
        <v>185</v>
      </c>
      <c r="D241" s="265" t="s">
        <v>41</v>
      </c>
      <c r="E241" s="266"/>
      <c r="F241" s="41" t="s">
        <v>45</v>
      </c>
      <c r="G241" s="267">
        <f t="shared" si="209"/>
        <v>60</v>
      </c>
      <c r="H241" s="267">
        <f t="shared" si="210"/>
        <v>52</v>
      </c>
      <c r="I241" s="268">
        <f t="shared" si="211"/>
        <v>26966806</v>
      </c>
      <c r="J241" s="268">
        <f t="shared" si="212"/>
        <v>2</v>
      </c>
      <c r="K241" s="269">
        <f t="shared" si="213"/>
        <v>0.93</v>
      </c>
      <c r="L241" s="319">
        <f t="shared" si="242"/>
        <v>1.03</v>
      </c>
      <c r="M241" s="271">
        <f t="shared" si="214"/>
        <v>21585964.617592327</v>
      </c>
      <c r="N241" s="271">
        <f t="shared" si="215"/>
        <v>24330831.047542781</v>
      </c>
      <c r="O241" s="271">
        <f t="shared" si="216"/>
        <v>25831503.467400003</v>
      </c>
      <c r="P241" s="271">
        <f t="shared" si="217"/>
        <v>27424734.078439418</v>
      </c>
      <c r="Q241" s="272">
        <f t="shared" si="218"/>
        <v>25831503.467400003</v>
      </c>
      <c r="R241" s="271">
        <f t="shared" si="218"/>
        <v>27424734.078439418</v>
      </c>
      <c r="S241" s="271">
        <f t="shared" si="219"/>
        <v>29116231.667363286</v>
      </c>
      <c r="T241" s="271"/>
      <c r="U241" s="271">
        <f t="shared" si="220"/>
        <v>1122470160.1148009</v>
      </c>
      <c r="V241" s="271">
        <f t="shared" si="221"/>
        <v>1265203214.4722247</v>
      </c>
      <c r="W241" s="271">
        <f t="shared" si="222"/>
        <v>1343238180.3048003</v>
      </c>
      <c r="X241" s="272">
        <f t="shared" si="223"/>
        <v>1426086172.0788498</v>
      </c>
      <c r="Y241" s="272">
        <f t="shared" si="224"/>
        <v>1343238180.3048003</v>
      </c>
      <c r="Z241" s="271">
        <f t="shared" si="225"/>
        <v>1426086172.0788498</v>
      </c>
      <c r="AA241" s="271">
        <f t="shared" si="226"/>
        <v>1514044046.7028909</v>
      </c>
      <c r="AB241" s="271"/>
      <c r="AC241" s="33" t="str">
        <f t="shared" si="227"/>
        <v>BERTAHAP</v>
      </c>
      <c r="AD241" s="273">
        <f t="shared" si="228"/>
        <v>0</v>
      </c>
      <c r="AE241" s="274">
        <v>2</v>
      </c>
      <c r="AF241" s="275"/>
      <c r="AG241" s="271" t="e">
        <f>IF(AF241&gt;#REF!,"LB","KR")</f>
        <v>#REF!</v>
      </c>
      <c r="AH241" s="275">
        <v>1234718000</v>
      </c>
      <c r="AI241" s="275">
        <v>1391724000</v>
      </c>
      <c r="AJ241" s="275">
        <v>1477562000</v>
      </c>
      <c r="AK241" s="276">
        <v>1568695000</v>
      </c>
      <c r="AL241" s="276">
        <v>1477562000</v>
      </c>
      <c r="AM241" s="275">
        <v>1568695000</v>
      </c>
      <c r="AN241" s="275">
        <v>1665449000</v>
      </c>
      <c r="AO241" s="52">
        <v>1566215720</v>
      </c>
      <c r="AP241" s="43">
        <v>1662816700</v>
      </c>
      <c r="AQ241" s="63">
        <f t="shared" si="229"/>
        <v>1409594148</v>
      </c>
      <c r="AR241" s="63">
        <f t="shared" si="235"/>
        <v>23493235.800000001</v>
      </c>
      <c r="AS241" s="351">
        <f t="shared" si="236"/>
        <v>29413031.25</v>
      </c>
      <c r="AT241" s="141">
        <f t="shared" si="230"/>
        <v>16628167</v>
      </c>
      <c r="AU241" s="5">
        <f t="shared" si="231"/>
        <v>23493235.800000001</v>
      </c>
      <c r="AV241" s="5">
        <f t="shared" si="237"/>
        <v>36939050</v>
      </c>
      <c r="AX241" s="2"/>
      <c r="AY241" s="2"/>
      <c r="BT241" s="56">
        <f t="shared" si="232"/>
        <v>-980243.39809999615</v>
      </c>
      <c r="CT241" s="63">
        <f t="shared" si="233"/>
        <v>1496535030</v>
      </c>
      <c r="CU241" s="44">
        <f t="shared" si="238"/>
        <v>16628167</v>
      </c>
      <c r="CX241" s="56">
        <f t="shared" si="239"/>
        <v>1329805800</v>
      </c>
      <c r="CY241" s="44">
        <f t="shared" si="240"/>
        <v>22163430</v>
      </c>
      <c r="CZ241" s="49">
        <f t="shared" si="241"/>
        <v>36939050</v>
      </c>
    </row>
    <row r="242" spans="1:104">
      <c r="A242" s="3">
        <f t="shared" si="234"/>
        <v>203</v>
      </c>
      <c r="B242" s="263">
        <v>4</v>
      </c>
      <c r="C242" s="264" t="s">
        <v>185</v>
      </c>
      <c r="D242" s="265">
        <v>10</v>
      </c>
      <c r="E242" s="266"/>
      <c r="F242" s="41" t="s">
        <v>48</v>
      </c>
      <c r="G242" s="267">
        <f t="shared" si="209"/>
        <v>74</v>
      </c>
      <c r="H242" s="267">
        <f t="shared" si="210"/>
        <v>63</v>
      </c>
      <c r="I242" s="268">
        <f t="shared" si="211"/>
        <v>26966806</v>
      </c>
      <c r="J242" s="268">
        <f t="shared" si="212"/>
        <v>2</v>
      </c>
      <c r="K242" s="269">
        <f t="shared" si="213"/>
        <v>0.93</v>
      </c>
      <c r="L242" s="319">
        <f t="shared" si="242"/>
        <v>1.03</v>
      </c>
      <c r="M242" s="271">
        <f t="shared" si="214"/>
        <v>21585964.617592327</v>
      </c>
      <c r="N242" s="271">
        <f t="shared" si="215"/>
        <v>24330831.047542781</v>
      </c>
      <c r="O242" s="271">
        <f t="shared" si="216"/>
        <v>25831503.467400003</v>
      </c>
      <c r="P242" s="271">
        <f t="shared" si="217"/>
        <v>27424734.078439418</v>
      </c>
      <c r="Q242" s="272">
        <f t="shared" si="218"/>
        <v>25831503.467400003</v>
      </c>
      <c r="R242" s="271">
        <f t="shared" si="218"/>
        <v>27424734.078439418</v>
      </c>
      <c r="S242" s="271">
        <f t="shared" si="219"/>
        <v>29116231.667363286</v>
      </c>
      <c r="T242" s="271"/>
      <c r="U242" s="271">
        <f t="shared" si="220"/>
        <v>1359915770.9083166</v>
      </c>
      <c r="V242" s="271">
        <f t="shared" si="221"/>
        <v>1532842355.9951952</v>
      </c>
      <c r="W242" s="271">
        <f t="shared" si="222"/>
        <v>1627384718.4462001</v>
      </c>
      <c r="X242" s="272">
        <f t="shared" si="223"/>
        <v>1727758246.9416833</v>
      </c>
      <c r="Y242" s="272">
        <f t="shared" si="224"/>
        <v>1627384718.4462001</v>
      </c>
      <c r="Z242" s="271">
        <f t="shared" si="225"/>
        <v>1727758246.9416833</v>
      </c>
      <c r="AA242" s="271">
        <f t="shared" si="226"/>
        <v>1834322595.0438871</v>
      </c>
      <c r="AB242" s="271"/>
      <c r="AC242" s="33" t="str">
        <f t="shared" si="227"/>
        <v>BERTAHAP</v>
      </c>
      <c r="AD242" s="273">
        <f t="shared" si="228"/>
        <v>0</v>
      </c>
      <c r="AE242" s="274">
        <v>2</v>
      </c>
      <c r="AF242" s="275"/>
      <c r="AG242" s="271" t="e">
        <f>IF(AF242&gt;#REF!,"LB","KR")</f>
        <v>#REF!</v>
      </c>
      <c r="AH242" s="275">
        <v>1495908000</v>
      </c>
      <c r="AI242" s="275">
        <v>1686127000</v>
      </c>
      <c r="AJ242" s="275">
        <v>1790124000</v>
      </c>
      <c r="AK242" s="276">
        <v>1900535000</v>
      </c>
      <c r="AL242" s="276">
        <v>1790124000</v>
      </c>
      <c r="AM242" s="275">
        <v>1900535000</v>
      </c>
      <c r="AN242" s="275">
        <v>2017755000</v>
      </c>
      <c r="AO242" s="52">
        <v>1897531440</v>
      </c>
      <c r="AP242" s="43">
        <v>2014567100</v>
      </c>
      <c r="AQ242" s="63">
        <f t="shared" si="229"/>
        <v>1707778296</v>
      </c>
      <c r="AR242" s="63">
        <f t="shared" si="235"/>
        <v>28462971.600000005</v>
      </c>
      <c r="AS242" s="351">
        <f t="shared" si="236"/>
        <v>35635031.25</v>
      </c>
      <c r="AT242" s="141">
        <f t="shared" si="230"/>
        <v>20145671</v>
      </c>
      <c r="AU242" s="5">
        <f t="shared" si="231"/>
        <v>28462971.600000005</v>
      </c>
      <c r="AV242" s="5">
        <f t="shared" si="237"/>
        <v>44753100</v>
      </c>
      <c r="AX242" s="2"/>
      <c r="AY242" s="2"/>
      <c r="BT242" s="56">
        <f t="shared" si="232"/>
        <v>-980243.39809999615</v>
      </c>
      <c r="CT242" s="63">
        <f t="shared" si="233"/>
        <v>1813110390</v>
      </c>
      <c r="CU242" s="44">
        <f t="shared" si="238"/>
        <v>20145671</v>
      </c>
      <c r="CX242" s="56">
        <f t="shared" si="239"/>
        <v>1611111600</v>
      </c>
      <c r="CY242" s="44">
        <f t="shared" si="240"/>
        <v>26851860</v>
      </c>
      <c r="CZ242" s="49">
        <f t="shared" si="241"/>
        <v>44753100</v>
      </c>
    </row>
    <row r="243" spans="1:104">
      <c r="A243" s="3">
        <f t="shared" si="234"/>
        <v>204</v>
      </c>
      <c r="B243" s="263">
        <v>5</v>
      </c>
      <c r="C243" s="264" t="s">
        <v>185</v>
      </c>
      <c r="D243" s="265">
        <v>16</v>
      </c>
      <c r="E243" s="266"/>
      <c r="F243" s="41" t="s">
        <v>52</v>
      </c>
      <c r="G243" s="267">
        <f t="shared" si="209"/>
        <v>71</v>
      </c>
      <c r="H243" s="267">
        <f t="shared" si="210"/>
        <v>63</v>
      </c>
      <c r="I243" s="268">
        <f t="shared" si="211"/>
        <v>26966806</v>
      </c>
      <c r="J243" s="268">
        <f t="shared" si="212"/>
        <v>2</v>
      </c>
      <c r="K243" s="269">
        <f t="shared" si="213"/>
        <v>0.93</v>
      </c>
      <c r="L243" s="319">
        <f t="shared" si="242"/>
        <v>1.03</v>
      </c>
      <c r="M243" s="271">
        <f t="shared" si="214"/>
        <v>21585964.617592327</v>
      </c>
      <c r="N243" s="271">
        <f t="shared" si="215"/>
        <v>24330831.047542781</v>
      </c>
      <c r="O243" s="271">
        <f t="shared" si="216"/>
        <v>25831503.467400003</v>
      </c>
      <c r="P243" s="271">
        <f t="shared" si="217"/>
        <v>27424734.078439418</v>
      </c>
      <c r="Q243" s="272">
        <f t="shared" si="218"/>
        <v>25831503.467400003</v>
      </c>
      <c r="R243" s="271">
        <f t="shared" si="218"/>
        <v>27424734.078439418</v>
      </c>
      <c r="S243" s="271">
        <f t="shared" si="219"/>
        <v>29116231.667363286</v>
      </c>
      <c r="T243" s="271"/>
      <c r="U243" s="271">
        <f t="shared" si="220"/>
        <v>1359915770.9083166</v>
      </c>
      <c r="V243" s="271">
        <f t="shared" si="221"/>
        <v>1532842355.9951952</v>
      </c>
      <c r="W243" s="271">
        <f t="shared" si="222"/>
        <v>1627384718.4462001</v>
      </c>
      <c r="X243" s="272">
        <f t="shared" si="223"/>
        <v>1727758246.9416833</v>
      </c>
      <c r="Y243" s="272">
        <f t="shared" si="224"/>
        <v>1627384718.4462001</v>
      </c>
      <c r="Z243" s="271">
        <f t="shared" si="225"/>
        <v>1727758246.9416833</v>
      </c>
      <c r="AA243" s="271">
        <f t="shared" si="226"/>
        <v>1834322595.0438871</v>
      </c>
      <c r="AB243" s="271"/>
      <c r="AC243" s="33" t="str">
        <f t="shared" si="227"/>
        <v>BERTAHAP</v>
      </c>
      <c r="AD243" s="273">
        <f t="shared" si="228"/>
        <v>0</v>
      </c>
      <c r="AE243" s="274">
        <v>2</v>
      </c>
      <c r="AF243" s="275"/>
      <c r="AG243" s="271" t="e">
        <f>IF(AF243&gt;#REF!,"LB","KR")</f>
        <v>#REF!</v>
      </c>
      <c r="AH243" s="275">
        <v>1495908000</v>
      </c>
      <c r="AI243" s="275">
        <v>1686127000</v>
      </c>
      <c r="AJ243" s="275">
        <v>1790124000</v>
      </c>
      <c r="AK243" s="276">
        <v>1900535000</v>
      </c>
      <c r="AL243" s="276">
        <v>1790124000</v>
      </c>
      <c r="AM243" s="275">
        <v>1900535000</v>
      </c>
      <c r="AN243" s="275">
        <v>2017755000</v>
      </c>
      <c r="AO243" s="52">
        <v>1897531440</v>
      </c>
      <c r="AP243" s="43">
        <v>2014567100</v>
      </c>
      <c r="AQ243" s="63">
        <f t="shared" si="229"/>
        <v>1707778296</v>
      </c>
      <c r="AR243" s="63">
        <f t="shared" si="235"/>
        <v>28462971.600000005</v>
      </c>
      <c r="AS243" s="351">
        <f t="shared" si="236"/>
        <v>35635031.25</v>
      </c>
      <c r="AT243" s="141">
        <f t="shared" si="230"/>
        <v>20145671</v>
      </c>
      <c r="AU243" s="5">
        <f t="shared" si="231"/>
        <v>28462971.600000005</v>
      </c>
      <c r="AV243" s="5">
        <f t="shared" si="237"/>
        <v>44753100</v>
      </c>
      <c r="AX243" s="2"/>
      <c r="AY243" s="2"/>
      <c r="BT243" s="56">
        <f t="shared" si="232"/>
        <v>-980243.39809999615</v>
      </c>
      <c r="CT243" s="63">
        <f t="shared" si="233"/>
        <v>1813110390</v>
      </c>
      <c r="CU243" s="44">
        <f t="shared" si="238"/>
        <v>20145671</v>
      </c>
      <c r="CX243" s="56">
        <f t="shared" si="239"/>
        <v>1611111600</v>
      </c>
      <c r="CY243" s="44">
        <f t="shared" si="240"/>
        <v>26851860</v>
      </c>
      <c r="CZ243" s="49">
        <f t="shared" si="241"/>
        <v>44753100</v>
      </c>
    </row>
    <row r="244" spans="1:104">
      <c r="A244" s="3">
        <f t="shared" si="234"/>
        <v>205</v>
      </c>
      <c r="B244" s="263">
        <v>6</v>
      </c>
      <c r="C244" s="264" t="s">
        <v>185</v>
      </c>
      <c r="D244" s="299">
        <v>18</v>
      </c>
      <c r="E244" s="266"/>
      <c r="F244" s="41" t="s">
        <v>54</v>
      </c>
      <c r="G244" s="267">
        <f t="shared" si="209"/>
        <v>97</v>
      </c>
      <c r="H244" s="267">
        <f t="shared" si="210"/>
        <v>85</v>
      </c>
      <c r="I244" s="268">
        <f t="shared" si="211"/>
        <v>26966806</v>
      </c>
      <c r="J244" s="268">
        <f t="shared" si="212"/>
        <v>2</v>
      </c>
      <c r="K244" s="269">
        <f t="shared" si="213"/>
        <v>0.93</v>
      </c>
      <c r="L244" s="319">
        <f t="shared" si="242"/>
        <v>1.03</v>
      </c>
      <c r="M244" s="271">
        <f t="shared" si="214"/>
        <v>21585964.617592327</v>
      </c>
      <c r="N244" s="271">
        <f t="shared" si="215"/>
        <v>24330831.047542781</v>
      </c>
      <c r="O244" s="271">
        <f t="shared" si="216"/>
        <v>25831503.467400003</v>
      </c>
      <c r="P244" s="271">
        <f t="shared" si="217"/>
        <v>27424734.078439418</v>
      </c>
      <c r="Q244" s="272">
        <f t="shared" si="218"/>
        <v>25831503.467400003</v>
      </c>
      <c r="R244" s="271">
        <f t="shared" si="218"/>
        <v>27424734.078439418</v>
      </c>
      <c r="S244" s="271">
        <f t="shared" si="219"/>
        <v>29116231.667363286</v>
      </c>
      <c r="T244" s="271"/>
      <c r="U244" s="271">
        <f t="shared" si="220"/>
        <v>1834806992.4953477</v>
      </c>
      <c r="V244" s="271">
        <f t="shared" si="221"/>
        <v>2068120639.0411363</v>
      </c>
      <c r="W244" s="271">
        <f t="shared" si="222"/>
        <v>2195677794.7290001</v>
      </c>
      <c r="X244" s="272">
        <f t="shared" si="223"/>
        <v>2331102396.6673508</v>
      </c>
      <c r="Y244" s="272">
        <f t="shared" si="224"/>
        <v>2195677794.7290001</v>
      </c>
      <c r="Z244" s="271">
        <f t="shared" si="225"/>
        <v>2331102396.6673508</v>
      </c>
      <c r="AA244" s="271">
        <f t="shared" si="226"/>
        <v>2474879691.7258792</v>
      </c>
      <c r="AB244" s="271"/>
      <c r="AC244" s="33" t="str">
        <f t="shared" si="227"/>
        <v>BERTAHAP</v>
      </c>
      <c r="AD244" s="273">
        <f t="shared" si="228"/>
        <v>0</v>
      </c>
      <c r="AE244" s="274">
        <v>2</v>
      </c>
      <c r="AF244" s="275"/>
      <c r="AG244" s="271" t="e">
        <f>IF(AF244&gt;#REF!,"LB","KR")</f>
        <v>#REF!</v>
      </c>
      <c r="AH244" s="275">
        <v>2018288000</v>
      </c>
      <c r="AI244" s="275">
        <v>2274933000</v>
      </c>
      <c r="AJ244" s="275">
        <v>2415246000</v>
      </c>
      <c r="AK244" s="276">
        <v>2564213000</v>
      </c>
      <c r="AL244" s="276">
        <v>2415246000</v>
      </c>
      <c r="AM244" s="275">
        <v>2564213000</v>
      </c>
      <c r="AN244" s="275">
        <v>2722368000</v>
      </c>
      <c r="AO244" s="52">
        <v>2560160760</v>
      </c>
      <c r="AP244" s="43">
        <v>2718065780</v>
      </c>
      <c r="AQ244" s="63">
        <f t="shared" si="229"/>
        <v>2304144684</v>
      </c>
      <c r="AR244" s="63">
        <f t="shared" si="235"/>
        <v>38402411.399999999</v>
      </c>
      <c r="AS244" s="351">
        <f t="shared" si="236"/>
        <v>48078993.75</v>
      </c>
      <c r="AT244" s="141">
        <f t="shared" si="230"/>
        <v>27180657.800000001</v>
      </c>
      <c r="AU244" s="5">
        <f t="shared" si="231"/>
        <v>38402411.399999999</v>
      </c>
      <c r="AV244" s="5">
        <f t="shared" si="237"/>
        <v>60381150</v>
      </c>
      <c r="AX244" s="2"/>
      <c r="AY244" s="2"/>
      <c r="BT244" s="56">
        <f t="shared" si="232"/>
        <v>-980243.39809999615</v>
      </c>
      <c r="CT244" s="63">
        <f t="shared" si="233"/>
        <v>2446259202</v>
      </c>
      <c r="CU244" s="44">
        <f t="shared" si="238"/>
        <v>27180657.800000001</v>
      </c>
      <c r="CX244" s="56">
        <f t="shared" si="239"/>
        <v>2173721400</v>
      </c>
      <c r="CY244" s="44">
        <f t="shared" si="240"/>
        <v>36228690</v>
      </c>
      <c r="CZ244" s="49">
        <f t="shared" si="241"/>
        <v>60381150</v>
      </c>
    </row>
    <row r="245" spans="1:104">
      <c r="A245" s="3">
        <f t="shared" si="234"/>
        <v>206</v>
      </c>
      <c r="B245" s="263">
        <v>7</v>
      </c>
      <c r="C245" s="264" t="s">
        <v>185</v>
      </c>
      <c r="D245" s="299">
        <v>20</v>
      </c>
      <c r="E245" s="266"/>
      <c r="F245" s="41" t="s">
        <v>70</v>
      </c>
      <c r="G245" s="267">
        <f t="shared" si="209"/>
        <v>60</v>
      </c>
      <c r="H245" s="267">
        <f t="shared" si="210"/>
        <v>51</v>
      </c>
      <c r="I245" s="268">
        <f t="shared" si="211"/>
        <v>26966806</v>
      </c>
      <c r="J245" s="268">
        <f t="shared" si="212"/>
        <v>2</v>
      </c>
      <c r="K245" s="269">
        <f t="shared" si="213"/>
        <v>0.93</v>
      </c>
      <c r="L245" s="319">
        <f t="shared" si="242"/>
        <v>1.03</v>
      </c>
      <c r="M245" s="271">
        <f t="shared" si="214"/>
        <v>21585964.617592327</v>
      </c>
      <c r="N245" s="271">
        <f t="shared" si="215"/>
        <v>24330831.047542781</v>
      </c>
      <c r="O245" s="271">
        <f t="shared" si="216"/>
        <v>25831503.467400003</v>
      </c>
      <c r="P245" s="271">
        <f t="shared" si="217"/>
        <v>27424734.078439418</v>
      </c>
      <c r="Q245" s="272">
        <f t="shared" si="218"/>
        <v>25831503.467400003</v>
      </c>
      <c r="R245" s="271">
        <f t="shared" si="218"/>
        <v>27424734.078439418</v>
      </c>
      <c r="S245" s="271">
        <f t="shared" si="219"/>
        <v>29116231.667363286</v>
      </c>
      <c r="T245" s="271"/>
      <c r="U245" s="271">
        <f t="shared" si="220"/>
        <v>1100884195.4972086</v>
      </c>
      <c r="V245" s="271">
        <f t="shared" si="221"/>
        <v>1240872383.4246819</v>
      </c>
      <c r="W245" s="271">
        <f t="shared" si="222"/>
        <v>1317406676.8374002</v>
      </c>
      <c r="X245" s="272">
        <f t="shared" si="223"/>
        <v>1398661438.0004103</v>
      </c>
      <c r="Y245" s="272">
        <f t="shared" si="224"/>
        <v>1317406676.8374002</v>
      </c>
      <c r="Z245" s="271">
        <f t="shared" si="225"/>
        <v>1398661438.0004103</v>
      </c>
      <c r="AA245" s="271">
        <f t="shared" si="226"/>
        <v>1484927815.0355277</v>
      </c>
      <c r="AB245" s="271"/>
      <c r="AC245" s="33" t="str">
        <f t="shared" si="227"/>
        <v>BERTAHAP</v>
      </c>
      <c r="AD245" s="273">
        <f t="shared" si="228"/>
        <v>0</v>
      </c>
      <c r="AE245" s="274">
        <v>2</v>
      </c>
      <c r="AF245" s="275"/>
      <c r="AG245" s="271" t="e">
        <f>IF(AF245&gt;#REF!,"LB","KR")</f>
        <v>#REF!</v>
      </c>
      <c r="AH245" s="275">
        <v>1210973000</v>
      </c>
      <c r="AI245" s="275">
        <v>1364960000</v>
      </c>
      <c r="AJ245" s="275">
        <v>1449148000</v>
      </c>
      <c r="AK245" s="276">
        <v>1538528000</v>
      </c>
      <c r="AL245" s="276">
        <v>1449148000</v>
      </c>
      <c r="AM245" s="275">
        <v>1538528000</v>
      </c>
      <c r="AN245" s="275">
        <v>1633421000</v>
      </c>
      <c r="AO245" s="52">
        <v>1536096880</v>
      </c>
      <c r="AP245" s="43">
        <v>1630839680</v>
      </c>
      <c r="AQ245" s="63">
        <f t="shared" si="229"/>
        <v>1382487192</v>
      </c>
      <c r="AR245" s="63">
        <f t="shared" si="235"/>
        <v>23041453.200000003</v>
      </c>
      <c r="AS245" s="351">
        <f t="shared" si="236"/>
        <v>28847400</v>
      </c>
      <c r="AT245" s="141">
        <f t="shared" si="230"/>
        <v>16308396.800000003</v>
      </c>
      <c r="AU245" s="5">
        <f t="shared" si="231"/>
        <v>23041453.200000003</v>
      </c>
      <c r="AV245" s="5">
        <f t="shared" si="237"/>
        <v>36228700</v>
      </c>
      <c r="AX245" s="2"/>
      <c r="AY245" s="2"/>
      <c r="BT245" s="56">
        <f t="shared" si="232"/>
        <v>-980243.39809999615</v>
      </c>
      <c r="CT245" s="63">
        <f t="shared" si="233"/>
        <v>1467755712</v>
      </c>
      <c r="CU245" s="44">
        <f t="shared" si="238"/>
        <v>16308396.800000003</v>
      </c>
      <c r="CX245" s="56">
        <f t="shared" si="239"/>
        <v>1304233200</v>
      </c>
      <c r="CY245" s="44">
        <f t="shared" si="240"/>
        <v>21737220</v>
      </c>
      <c r="CZ245" s="49">
        <f t="shared" si="241"/>
        <v>36228700</v>
      </c>
    </row>
    <row r="246" spans="1:104">
      <c r="A246" s="3">
        <f t="shared" si="234"/>
        <v>207</v>
      </c>
      <c r="B246" s="263">
        <v>8</v>
      </c>
      <c r="C246" s="264" t="s">
        <v>185</v>
      </c>
      <c r="D246" s="299">
        <v>22</v>
      </c>
      <c r="E246" s="266"/>
      <c r="F246" s="41" t="s">
        <v>89</v>
      </c>
      <c r="G246" s="267">
        <f t="shared" si="209"/>
        <v>81</v>
      </c>
      <c r="H246" s="267">
        <f t="shared" si="210"/>
        <v>70</v>
      </c>
      <c r="I246" s="268">
        <f t="shared" si="211"/>
        <v>26966806</v>
      </c>
      <c r="J246" s="268">
        <f t="shared" si="212"/>
        <v>4</v>
      </c>
      <c r="K246" s="269">
        <f t="shared" si="213"/>
        <v>0.97</v>
      </c>
      <c r="L246" s="319">
        <f t="shared" si="242"/>
        <v>1.03</v>
      </c>
      <c r="M246" s="271">
        <f t="shared" si="214"/>
        <v>22514393.20329522</v>
      </c>
      <c r="N246" s="271">
        <f t="shared" si="215"/>
        <v>25377318.40442634</v>
      </c>
      <c r="O246" s="271">
        <f t="shared" si="216"/>
        <v>26942535.874600001</v>
      </c>
      <c r="P246" s="271">
        <f t="shared" si="217"/>
        <v>28604292.533426058</v>
      </c>
      <c r="Q246" s="272">
        <f t="shared" si="218"/>
        <v>26942535.874600001</v>
      </c>
      <c r="R246" s="271">
        <f t="shared" si="218"/>
        <v>28604292.533426058</v>
      </c>
      <c r="S246" s="271">
        <f t="shared" si="219"/>
        <v>30368542.706819769</v>
      </c>
      <c r="T246" s="271"/>
      <c r="U246" s="271">
        <f t="shared" si="220"/>
        <v>1576007524.2306654</v>
      </c>
      <c r="V246" s="271">
        <f t="shared" si="221"/>
        <v>1776412288.3098438</v>
      </c>
      <c r="W246" s="271">
        <f t="shared" si="222"/>
        <v>1885977511.2220001</v>
      </c>
      <c r="X246" s="272">
        <f t="shared" si="223"/>
        <v>2002300477.339824</v>
      </c>
      <c r="Y246" s="272">
        <f t="shared" si="224"/>
        <v>1885977511.2220001</v>
      </c>
      <c r="Z246" s="271">
        <f t="shared" si="225"/>
        <v>2002300477.339824</v>
      </c>
      <c r="AA246" s="271">
        <f t="shared" si="226"/>
        <v>2125797989.4773839</v>
      </c>
      <c r="AB246" s="271"/>
      <c r="AC246" s="33" t="str">
        <f t="shared" si="227"/>
        <v>BERTAHAP</v>
      </c>
      <c r="AD246" s="273">
        <f t="shared" si="228"/>
        <v>0</v>
      </c>
      <c r="AE246" s="274">
        <v>2</v>
      </c>
      <c r="AF246" s="275"/>
      <c r="AG246" s="271" t="e">
        <f>IF(AF246&gt;#REF!,"LB","KR")</f>
        <v>#REF!</v>
      </c>
      <c r="AH246" s="275">
        <v>1733609000</v>
      </c>
      <c r="AI246" s="275">
        <v>1954054000</v>
      </c>
      <c r="AJ246" s="275">
        <v>2074576000</v>
      </c>
      <c r="AK246" s="276">
        <v>2202531000</v>
      </c>
      <c r="AL246" s="276">
        <v>2074576000</v>
      </c>
      <c r="AM246" s="275">
        <v>2202531000</v>
      </c>
      <c r="AN246" s="275">
        <v>2338378000</v>
      </c>
      <c r="AO246" s="52">
        <v>2199050560</v>
      </c>
      <c r="AP246" s="43">
        <v>2334682860</v>
      </c>
      <c r="AQ246" s="63">
        <f t="shared" si="229"/>
        <v>1979145504</v>
      </c>
      <c r="AR246" s="63">
        <f t="shared" si="235"/>
        <v>32985758.400000002</v>
      </c>
      <c r="AS246" s="351">
        <f t="shared" si="236"/>
        <v>41297456.25</v>
      </c>
      <c r="AT246" s="141">
        <f t="shared" si="230"/>
        <v>23346828.600000001</v>
      </c>
      <c r="AU246" s="5">
        <f t="shared" si="231"/>
        <v>32985758.400000002</v>
      </c>
      <c r="AV246" s="5">
        <f t="shared" si="237"/>
        <v>51864400</v>
      </c>
      <c r="AX246" s="2"/>
      <c r="AY246" s="2"/>
      <c r="BT246" s="56">
        <f t="shared" si="232"/>
        <v>130789.00910000131</v>
      </c>
      <c r="CT246" s="63">
        <f t="shared" si="233"/>
        <v>2101214574</v>
      </c>
      <c r="CU246" s="44">
        <f t="shared" si="238"/>
        <v>23346828.600000001</v>
      </c>
      <c r="CX246" s="56">
        <f t="shared" si="239"/>
        <v>1867118400</v>
      </c>
      <c r="CY246" s="44">
        <f t="shared" si="240"/>
        <v>31118640</v>
      </c>
      <c r="CZ246" s="49">
        <f t="shared" si="241"/>
        <v>51864400</v>
      </c>
    </row>
    <row r="247" spans="1:104">
      <c r="A247" s="3">
        <f t="shared" si="234"/>
        <v>208</v>
      </c>
      <c r="B247" s="263">
        <v>1</v>
      </c>
      <c r="C247" s="264" t="s">
        <v>186</v>
      </c>
      <c r="D247" s="265" t="s">
        <v>24</v>
      </c>
      <c r="E247" s="266"/>
      <c r="F247" s="41" t="s">
        <v>39</v>
      </c>
      <c r="G247" s="267">
        <f t="shared" si="209"/>
        <v>113</v>
      </c>
      <c r="H247" s="267">
        <f t="shared" si="210"/>
        <v>101</v>
      </c>
      <c r="I247" s="268">
        <f t="shared" si="211"/>
        <v>26966806</v>
      </c>
      <c r="J247" s="268">
        <f t="shared" si="212"/>
        <v>6</v>
      </c>
      <c r="K247" s="269">
        <f t="shared" si="213"/>
        <v>0.95</v>
      </c>
      <c r="L247" s="270">
        <f t="shared" ref="L247:L282" si="243">SUMIF($AN$4:$AN$22,D247,$AY$4:$AY$22)</f>
        <v>1.0149999999999999</v>
      </c>
      <c r="M247" s="271">
        <f t="shared" si="214"/>
        <v>21729059.800097499</v>
      </c>
      <c r="N247" s="271">
        <f t="shared" si="215"/>
        <v>24492122.181431383</v>
      </c>
      <c r="O247" s="271">
        <f t="shared" si="216"/>
        <v>26002742.685499996</v>
      </c>
      <c r="P247" s="271">
        <f t="shared" si="217"/>
        <v>27606534.956817206</v>
      </c>
      <c r="Q247" s="272">
        <f t="shared" si="218"/>
        <v>26002742.685499996</v>
      </c>
      <c r="R247" s="271">
        <f t="shared" si="218"/>
        <v>27606534.956817206</v>
      </c>
      <c r="S247" s="271">
        <f t="shared" si="219"/>
        <v>29309245.626114458</v>
      </c>
      <c r="T247" s="271"/>
      <c r="U247" s="271">
        <f t="shared" si="220"/>
        <v>2194635039.8098474</v>
      </c>
      <c r="V247" s="271">
        <f t="shared" si="221"/>
        <v>2473704340.3245697</v>
      </c>
      <c r="W247" s="271">
        <f t="shared" si="222"/>
        <v>2626277011.2354994</v>
      </c>
      <c r="X247" s="272">
        <f t="shared" si="223"/>
        <v>2788260030.6385379</v>
      </c>
      <c r="Y247" s="272">
        <f t="shared" si="224"/>
        <v>2626277011.2354994</v>
      </c>
      <c r="Z247" s="271">
        <f t="shared" si="225"/>
        <v>2788260030.6385379</v>
      </c>
      <c r="AA247" s="271">
        <f t="shared" si="226"/>
        <v>2960233808.2375603</v>
      </c>
      <c r="AB247" s="271"/>
      <c r="AC247" s="33" t="str">
        <f t="shared" si="227"/>
        <v>BERTAHAP</v>
      </c>
      <c r="AD247" s="273">
        <f t="shared" si="228"/>
        <v>0</v>
      </c>
      <c r="AE247" s="274">
        <v>2</v>
      </c>
      <c r="AF247" s="275"/>
      <c r="AG247" s="271" t="e">
        <f>IF(AF247&gt;#REF!,"LB","KR")</f>
        <v>#REF!</v>
      </c>
      <c r="AH247" s="275">
        <v>2414099000</v>
      </c>
      <c r="AI247" s="275">
        <v>2721075000</v>
      </c>
      <c r="AJ247" s="275">
        <v>2888905000</v>
      </c>
      <c r="AK247" s="276">
        <v>3067087000</v>
      </c>
      <c r="AL247" s="276">
        <v>2888905000</v>
      </c>
      <c r="AM247" s="275">
        <v>3067087000</v>
      </c>
      <c r="AN247" s="275">
        <v>3256258000</v>
      </c>
      <c r="AO247" s="52">
        <v>3062239300</v>
      </c>
      <c r="AP247" s="43">
        <v>3251112220</v>
      </c>
      <c r="AQ247" s="63">
        <f t="shared" si="229"/>
        <v>2756015370</v>
      </c>
      <c r="AR247" s="63">
        <f t="shared" si="235"/>
        <v>45933589.5</v>
      </c>
      <c r="AS247" s="351">
        <f t="shared" si="236"/>
        <v>57507881.25</v>
      </c>
      <c r="AT247" s="141">
        <f t="shared" si="230"/>
        <v>32511122.200000003</v>
      </c>
      <c r="AU247" s="5">
        <f t="shared" si="231"/>
        <v>45933589.5</v>
      </c>
      <c r="AV247" s="5">
        <f t="shared" si="237"/>
        <v>72222625</v>
      </c>
      <c r="AX247" s="2"/>
      <c r="AY247" s="2"/>
      <c r="BT247" s="56">
        <f t="shared" si="232"/>
        <v>-809004.18000000343</v>
      </c>
      <c r="CT247" s="63">
        <f t="shared" si="233"/>
        <v>2926000998</v>
      </c>
      <c r="CU247" s="44">
        <f t="shared" si="238"/>
        <v>32511122.200000003</v>
      </c>
      <c r="CX247" s="56">
        <f t="shared" si="239"/>
        <v>2600014500</v>
      </c>
      <c r="CY247" s="44">
        <f t="shared" si="240"/>
        <v>43333575</v>
      </c>
      <c r="CZ247" s="49">
        <f t="shared" si="241"/>
        <v>72222625</v>
      </c>
    </row>
    <row r="248" spans="1:104">
      <c r="A248" s="3">
        <f t="shared" si="234"/>
        <v>209</v>
      </c>
      <c r="B248" s="263">
        <v>2</v>
      </c>
      <c r="C248" s="264" t="s">
        <v>186</v>
      </c>
      <c r="D248" s="265" t="s">
        <v>35</v>
      </c>
      <c r="E248" s="266"/>
      <c r="F248" s="41" t="s">
        <v>42</v>
      </c>
      <c r="G248" s="267">
        <f t="shared" si="209"/>
        <v>78</v>
      </c>
      <c r="H248" s="267">
        <f t="shared" si="210"/>
        <v>66</v>
      </c>
      <c r="I248" s="268">
        <f t="shared" si="211"/>
        <v>26966806</v>
      </c>
      <c r="J248" s="268">
        <f t="shared" si="212"/>
        <v>2</v>
      </c>
      <c r="K248" s="269">
        <f t="shared" si="213"/>
        <v>0.93</v>
      </c>
      <c r="L248" s="270">
        <f t="shared" si="243"/>
        <v>1.0149999999999999</v>
      </c>
      <c r="M248" s="271">
        <f t="shared" si="214"/>
        <v>21271605.909569133</v>
      </c>
      <c r="N248" s="271">
        <f t="shared" si="215"/>
        <v>23976498.556559145</v>
      </c>
      <c r="O248" s="271">
        <f t="shared" si="216"/>
        <v>25455316.523699999</v>
      </c>
      <c r="P248" s="271">
        <f t="shared" si="217"/>
        <v>27025344.747200005</v>
      </c>
      <c r="Q248" s="272">
        <f t="shared" si="218"/>
        <v>25455316.523699999</v>
      </c>
      <c r="R248" s="271">
        <f t="shared" si="218"/>
        <v>27025344.747200005</v>
      </c>
      <c r="S248" s="271">
        <f t="shared" si="219"/>
        <v>28692208.876091</v>
      </c>
      <c r="T248" s="271"/>
      <c r="U248" s="271">
        <f t="shared" si="220"/>
        <v>1403925990.0315628</v>
      </c>
      <c r="V248" s="271">
        <f t="shared" si="221"/>
        <v>1582448904.7329035</v>
      </c>
      <c r="W248" s="271">
        <f t="shared" si="222"/>
        <v>1680050890.5641999</v>
      </c>
      <c r="X248" s="272">
        <f t="shared" si="223"/>
        <v>1783672753.3152003</v>
      </c>
      <c r="Y248" s="272">
        <f t="shared" si="224"/>
        <v>1680050890.5641999</v>
      </c>
      <c r="Z248" s="271">
        <f t="shared" si="225"/>
        <v>1783672753.3152003</v>
      </c>
      <c r="AA248" s="271">
        <f t="shared" si="226"/>
        <v>1893685785.822006</v>
      </c>
      <c r="AB248" s="271"/>
      <c r="AC248" s="33" t="str">
        <f t="shared" si="227"/>
        <v>BERTAHAP</v>
      </c>
      <c r="AD248" s="273">
        <f t="shared" si="228"/>
        <v>0</v>
      </c>
      <c r="AE248" s="274">
        <v>2</v>
      </c>
      <c r="AF248" s="275"/>
      <c r="AG248" s="271" t="e">
        <f>IF(AF248&gt;#REF!,"LB","KR")</f>
        <v>#REF!</v>
      </c>
      <c r="AH248" s="275">
        <v>1544319000</v>
      </c>
      <c r="AI248" s="275">
        <v>1740694000</v>
      </c>
      <c r="AJ248" s="275">
        <v>1848056000</v>
      </c>
      <c r="AK248" s="276">
        <v>1962041000</v>
      </c>
      <c r="AL248" s="276">
        <v>1848056000</v>
      </c>
      <c r="AM248" s="275">
        <v>1962041000</v>
      </c>
      <c r="AN248" s="275">
        <v>2083055000</v>
      </c>
      <c r="AO248" s="52">
        <v>1958939360</v>
      </c>
      <c r="AP248" s="43">
        <v>2079763460</v>
      </c>
      <c r="AQ248" s="63">
        <f t="shared" si="229"/>
        <v>1763045424</v>
      </c>
      <c r="AR248" s="63">
        <f t="shared" si="235"/>
        <v>29384090.400000002</v>
      </c>
      <c r="AS248" s="351">
        <f t="shared" si="236"/>
        <v>36788268.75</v>
      </c>
      <c r="AT248" s="141">
        <f t="shared" si="230"/>
        <v>20797634.600000001</v>
      </c>
      <c r="AU248" s="5">
        <f t="shared" si="231"/>
        <v>29384090.400000002</v>
      </c>
      <c r="AV248" s="5">
        <f t="shared" si="237"/>
        <v>46201400</v>
      </c>
      <c r="AX248" s="2"/>
      <c r="AY248" s="2"/>
      <c r="BT248" s="56">
        <f t="shared" si="232"/>
        <v>-1356430.3418000005</v>
      </c>
      <c r="CT248" s="63">
        <f t="shared" si="233"/>
        <v>1871787114</v>
      </c>
      <c r="CU248" s="44">
        <f t="shared" si="238"/>
        <v>20797634.600000001</v>
      </c>
      <c r="CX248" s="56">
        <f t="shared" si="239"/>
        <v>1663250400</v>
      </c>
      <c r="CY248" s="44">
        <f t="shared" si="240"/>
        <v>27720840</v>
      </c>
      <c r="CZ248" s="49">
        <f t="shared" si="241"/>
        <v>46201400</v>
      </c>
    </row>
    <row r="249" spans="1:104">
      <c r="A249" s="3">
        <f t="shared" si="234"/>
        <v>210</v>
      </c>
      <c r="B249" s="263">
        <v>3</v>
      </c>
      <c r="C249" s="264" t="s">
        <v>186</v>
      </c>
      <c r="D249" s="265" t="s">
        <v>41</v>
      </c>
      <c r="E249" s="266"/>
      <c r="F249" s="41" t="s">
        <v>45</v>
      </c>
      <c r="G249" s="267">
        <f t="shared" si="209"/>
        <v>60</v>
      </c>
      <c r="H249" s="267">
        <f t="shared" si="210"/>
        <v>52</v>
      </c>
      <c r="I249" s="268">
        <f t="shared" si="211"/>
        <v>26966806</v>
      </c>
      <c r="J249" s="268">
        <f t="shared" si="212"/>
        <v>2</v>
      </c>
      <c r="K249" s="269">
        <f t="shared" si="213"/>
        <v>0.93</v>
      </c>
      <c r="L249" s="270">
        <f t="shared" si="243"/>
        <v>1.0149999999999999</v>
      </c>
      <c r="M249" s="271">
        <f t="shared" si="214"/>
        <v>21271605.909569133</v>
      </c>
      <c r="N249" s="271">
        <f t="shared" si="215"/>
        <v>23976498.556559145</v>
      </c>
      <c r="O249" s="271">
        <f t="shared" si="216"/>
        <v>25455316.523699999</v>
      </c>
      <c r="P249" s="271">
        <f t="shared" si="217"/>
        <v>27025344.747200005</v>
      </c>
      <c r="Q249" s="272">
        <f t="shared" si="218"/>
        <v>25455316.523699999</v>
      </c>
      <c r="R249" s="271">
        <f t="shared" si="218"/>
        <v>27025344.747200005</v>
      </c>
      <c r="S249" s="271">
        <f t="shared" si="219"/>
        <v>28692208.876091</v>
      </c>
      <c r="T249" s="271"/>
      <c r="U249" s="271">
        <f t="shared" si="220"/>
        <v>1106123507.297595</v>
      </c>
      <c r="V249" s="271">
        <f t="shared" si="221"/>
        <v>1246777924.9410756</v>
      </c>
      <c r="W249" s="271">
        <f t="shared" si="222"/>
        <v>1323676459.2323999</v>
      </c>
      <c r="X249" s="272">
        <f t="shared" si="223"/>
        <v>1405317926.8544002</v>
      </c>
      <c r="Y249" s="272">
        <f t="shared" si="224"/>
        <v>1323676459.2323999</v>
      </c>
      <c r="Z249" s="271">
        <f t="shared" si="225"/>
        <v>1405317926.8544002</v>
      </c>
      <c r="AA249" s="271">
        <f t="shared" si="226"/>
        <v>1491994861.5567319</v>
      </c>
      <c r="AB249" s="271"/>
      <c r="AC249" s="33" t="str">
        <f t="shared" si="227"/>
        <v>BERTAHAP</v>
      </c>
      <c r="AD249" s="273">
        <f t="shared" si="228"/>
        <v>0</v>
      </c>
      <c r="AE249" s="274">
        <v>2</v>
      </c>
      <c r="AF249" s="275"/>
      <c r="AG249" s="271" t="e">
        <f>IF(AF249&gt;#REF!,"LB","KR")</f>
        <v>#REF!</v>
      </c>
      <c r="AH249" s="275">
        <v>1216736000</v>
      </c>
      <c r="AI249" s="275">
        <v>1371456000</v>
      </c>
      <c r="AJ249" s="275">
        <v>1456045000</v>
      </c>
      <c r="AK249" s="276">
        <v>1545850000</v>
      </c>
      <c r="AL249" s="276">
        <v>1456045000</v>
      </c>
      <c r="AM249" s="275">
        <v>1545850000</v>
      </c>
      <c r="AN249" s="275">
        <v>1641195000</v>
      </c>
      <c r="AO249" s="52">
        <v>1543407700</v>
      </c>
      <c r="AP249" s="43">
        <v>1638601000</v>
      </c>
      <c r="AQ249" s="63">
        <f t="shared" si="229"/>
        <v>1389066930</v>
      </c>
      <c r="AR249" s="63">
        <f t="shared" si="235"/>
        <v>23151115.5</v>
      </c>
      <c r="AS249" s="351">
        <f t="shared" si="236"/>
        <v>28984687.5</v>
      </c>
      <c r="AT249" s="141">
        <f t="shared" si="230"/>
        <v>16386010</v>
      </c>
      <c r="AU249" s="5">
        <f t="shared" si="231"/>
        <v>23151115.5</v>
      </c>
      <c r="AV249" s="5">
        <f t="shared" si="237"/>
        <v>36401125</v>
      </c>
      <c r="AX249" s="2"/>
      <c r="AY249" s="2"/>
      <c r="BT249" s="56">
        <f t="shared" si="232"/>
        <v>-1356430.3418000005</v>
      </c>
      <c r="CT249" s="63">
        <f t="shared" si="233"/>
        <v>1474740900</v>
      </c>
      <c r="CU249" s="44">
        <f t="shared" si="238"/>
        <v>16386010</v>
      </c>
      <c r="CX249" s="56">
        <f t="shared" si="239"/>
        <v>1310440500</v>
      </c>
      <c r="CY249" s="44">
        <f t="shared" si="240"/>
        <v>21840675</v>
      </c>
      <c r="CZ249" s="49">
        <f t="shared" si="241"/>
        <v>36401125</v>
      </c>
    </row>
    <row r="250" spans="1:104">
      <c r="A250" s="3">
        <f t="shared" si="234"/>
        <v>211</v>
      </c>
      <c r="B250" s="263">
        <v>4</v>
      </c>
      <c r="C250" s="264" t="s">
        <v>186</v>
      </c>
      <c r="D250" s="265">
        <v>10</v>
      </c>
      <c r="E250" s="266"/>
      <c r="F250" s="41" t="s">
        <v>48</v>
      </c>
      <c r="G250" s="267">
        <f t="shared" si="209"/>
        <v>74</v>
      </c>
      <c r="H250" s="267">
        <f t="shared" si="210"/>
        <v>63</v>
      </c>
      <c r="I250" s="268">
        <f t="shared" si="211"/>
        <v>26966806</v>
      </c>
      <c r="J250" s="268">
        <f t="shared" si="212"/>
        <v>2</v>
      </c>
      <c r="K250" s="269">
        <f t="shared" si="213"/>
        <v>0.93</v>
      </c>
      <c r="L250" s="270">
        <f t="shared" si="243"/>
        <v>1.0149999999999999</v>
      </c>
      <c r="M250" s="271">
        <f t="shared" si="214"/>
        <v>21271605.909569133</v>
      </c>
      <c r="N250" s="271">
        <f t="shared" si="215"/>
        <v>23976498.556559145</v>
      </c>
      <c r="O250" s="271">
        <f t="shared" si="216"/>
        <v>25455316.523699999</v>
      </c>
      <c r="P250" s="271">
        <f t="shared" si="217"/>
        <v>27025344.747200005</v>
      </c>
      <c r="Q250" s="272">
        <f t="shared" si="218"/>
        <v>25455316.523699999</v>
      </c>
      <c r="R250" s="271">
        <f t="shared" si="218"/>
        <v>27025344.747200005</v>
      </c>
      <c r="S250" s="271">
        <f t="shared" si="219"/>
        <v>28692208.876091</v>
      </c>
      <c r="T250" s="271"/>
      <c r="U250" s="271">
        <f t="shared" si="220"/>
        <v>1340111172.3028555</v>
      </c>
      <c r="V250" s="271">
        <f t="shared" si="221"/>
        <v>1510519409.0632262</v>
      </c>
      <c r="W250" s="271">
        <f t="shared" si="222"/>
        <v>1603684940.9930999</v>
      </c>
      <c r="X250" s="272">
        <f t="shared" si="223"/>
        <v>1702596719.0736003</v>
      </c>
      <c r="Y250" s="272">
        <f t="shared" si="224"/>
        <v>1603684940.9930999</v>
      </c>
      <c r="Z250" s="271">
        <f t="shared" si="225"/>
        <v>1702596719.0736003</v>
      </c>
      <c r="AA250" s="271">
        <f t="shared" si="226"/>
        <v>1807609159.193733</v>
      </c>
      <c r="AB250" s="271"/>
      <c r="AC250" s="33" t="str">
        <f t="shared" si="227"/>
        <v>BERTAHAP</v>
      </c>
      <c r="AD250" s="273">
        <f t="shared" si="228"/>
        <v>0</v>
      </c>
      <c r="AE250" s="274">
        <v>2</v>
      </c>
      <c r="AF250" s="275"/>
      <c r="AG250" s="271" t="e">
        <f>IF(AF250&gt;#REF!,"LB","KR")</f>
        <v>#REF!</v>
      </c>
      <c r="AH250" s="275">
        <v>1474123000</v>
      </c>
      <c r="AI250" s="275">
        <v>1661572000</v>
      </c>
      <c r="AJ250" s="275">
        <v>1764054000</v>
      </c>
      <c r="AK250" s="276">
        <v>1872857000</v>
      </c>
      <c r="AL250" s="276">
        <v>1764054000</v>
      </c>
      <c r="AM250" s="275">
        <v>1872857000</v>
      </c>
      <c r="AN250" s="275">
        <v>1988371000</v>
      </c>
      <c r="AO250" s="52">
        <v>1869897240</v>
      </c>
      <c r="AP250" s="43">
        <v>1985228420</v>
      </c>
      <c r="AQ250" s="63">
        <f t="shared" si="229"/>
        <v>1682907516</v>
      </c>
      <c r="AR250" s="63">
        <f t="shared" si="235"/>
        <v>28048458.600000005</v>
      </c>
      <c r="AS250" s="351">
        <f t="shared" si="236"/>
        <v>35116068.75</v>
      </c>
      <c r="AT250" s="141">
        <f t="shared" si="230"/>
        <v>19852284.200000003</v>
      </c>
      <c r="AU250" s="5">
        <f t="shared" si="231"/>
        <v>28048458.600000005</v>
      </c>
      <c r="AV250" s="5">
        <f t="shared" si="237"/>
        <v>44101350</v>
      </c>
      <c r="AX250" s="2"/>
      <c r="AY250" s="2"/>
      <c r="BT250" s="56">
        <f t="shared" si="232"/>
        <v>-1356430.3418000005</v>
      </c>
      <c r="CT250" s="63">
        <f t="shared" si="233"/>
        <v>1786705578</v>
      </c>
      <c r="CU250" s="44">
        <f t="shared" si="238"/>
        <v>19852284.200000003</v>
      </c>
      <c r="CX250" s="56">
        <f t="shared" si="239"/>
        <v>1587648600</v>
      </c>
      <c r="CY250" s="44">
        <f t="shared" si="240"/>
        <v>26460810</v>
      </c>
      <c r="CZ250" s="49">
        <f t="shared" si="241"/>
        <v>44101350</v>
      </c>
    </row>
    <row r="251" spans="1:104">
      <c r="A251" s="3">
        <f t="shared" si="234"/>
        <v>212</v>
      </c>
      <c r="B251" s="263">
        <v>5</v>
      </c>
      <c r="C251" s="264" t="s">
        <v>186</v>
      </c>
      <c r="D251" s="299">
        <v>12</v>
      </c>
      <c r="E251" s="266"/>
      <c r="F251" s="41" t="s">
        <v>50</v>
      </c>
      <c r="G251" s="267">
        <f t="shared" si="209"/>
        <v>67</v>
      </c>
      <c r="H251" s="267">
        <f t="shared" si="210"/>
        <v>57</v>
      </c>
      <c r="I251" s="268">
        <f t="shared" si="211"/>
        <v>26966806</v>
      </c>
      <c r="J251" s="268">
        <f t="shared" si="212"/>
        <v>2</v>
      </c>
      <c r="K251" s="269">
        <f t="shared" si="213"/>
        <v>0.93</v>
      </c>
      <c r="L251" s="270">
        <f t="shared" si="243"/>
        <v>1.0149999999999999</v>
      </c>
      <c r="M251" s="271">
        <f t="shared" si="214"/>
        <v>21271605.909569133</v>
      </c>
      <c r="N251" s="271">
        <f t="shared" si="215"/>
        <v>23976498.556559145</v>
      </c>
      <c r="O251" s="271">
        <f t="shared" si="216"/>
        <v>25455316.523699999</v>
      </c>
      <c r="P251" s="271">
        <f t="shared" si="217"/>
        <v>27025344.747200005</v>
      </c>
      <c r="Q251" s="272">
        <f t="shared" si="218"/>
        <v>25455316.523699999</v>
      </c>
      <c r="R251" s="271">
        <f t="shared" si="218"/>
        <v>27025344.747200005</v>
      </c>
      <c r="S251" s="271">
        <f t="shared" si="219"/>
        <v>28692208.876091</v>
      </c>
      <c r="T251" s="271"/>
      <c r="U251" s="271">
        <f t="shared" si="220"/>
        <v>1212481536.8454406</v>
      </c>
      <c r="V251" s="271">
        <f t="shared" si="221"/>
        <v>1366660417.7238712</v>
      </c>
      <c r="W251" s="271">
        <f t="shared" si="222"/>
        <v>1450953041.8508999</v>
      </c>
      <c r="X251" s="272">
        <f t="shared" si="223"/>
        <v>1540444650.5904002</v>
      </c>
      <c r="Y251" s="272">
        <f t="shared" si="224"/>
        <v>1450953041.8508999</v>
      </c>
      <c r="Z251" s="271">
        <f t="shared" si="225"/>
        <v>1540444650.5904002</v>
      </c>
      <c r="AA251" s="271">
        <f t="shared" si="226"/>
        <v>1635455905.937187</v>
      </c>
      <c r="AB251" s="271"/>
      <c r="AC251" s="33" t="str">
        <f t="shared" si="227"/>
        <v>BERTAHAP</v>
      </c>
      <c r="AD251" s="273">
        <f t="shared" si="228"/>
        <v>0</v>
      </c>
      <c r="AE251" s="274">
        <v>2</v>
      </c>
      <c r="AF251" s="275"/>
      <c r="AG251" s="271" t="e">
        <f>IF(AF251&gt;#REF!,"LB","KR")</f>
        <v>#REF!</v>
      </c>
      <c r="AH251" s="275">
        <v>1333730000</v>
      </c>
      <c r="AI251" s="275">
        <v>1503327000</v>
      </c>
      <c r="AJ251" s="275">
        <v>1596049000</v>
      </c>
      <c r="AK251" s="276">
        <v>1694490000</v>
      </c>
      <c r="AL251" s="276">
        <v>1596049000</v>
      </c>
      <c r="AM251" s="275">
        <v>1694490000</v>
      </c>
      <c r="AN251" s="275">
        <v>1799002000</v>
      </c>
      <c r="AO251" s="52">
        <v>1691811940</v>
      </c>
      <c r="AP251" s="43">
        <v>1796159400</v>
      </c>
      <c r="AQ251" s="63">
        <f t="shared" si="229"/>
        <v>1522630746</v>
      </c>
      <c r="AR251" s="63">
        <f t="shared" si="235"/>
        <v>25377179.099999998</v>
      </c>
      <c r="AS251" s="351">
        <f t="shared" si="236"/>
        <v>31771687.5</v>
      </c>
      <c r="AT251" s="141">
        <f t="shared" si="230"/>
        <v>17961594</v>
      </c>
      <c r="AU251" s="5">
        <f t="shared" si="231"/>
        <v>25377179.099999998</v>
      </c>
      <c r="AV251" s="5">
        <f t="shared" si="237"/>
        <v>39901225</v>
      </c>
      <c r="AX251" s="2"/>
      <c r="AY251" s="2"/>
      <c r="BT251" s="56">
        <f t="shared" si="232"/>
        <v>-1356430.3418000005</v>
      </c>
      <c r="CT251" s="63">
        <f t="shared" si="233"/>
        <v>1616543460</v>
      </c>
      <c r="CU251" s="44">
        <f t="shared" si="238"/>
        <v>17961594</v>
      </c>
      <c r="CX251" s="56">
        <f t="shared" si="239"/>
        <v>1436444100</v>
      </c>
      <c r="CY251" s="44">
        <f t="shared" si="240"/>
        <v>23940735</v>
      </c>
      <c r="CZ251" s="49">
        <f t="shared" si="241"/>
        <v>39901225</v>
      </c>
    </row>
    <row r="252" spans="1:104">
      <c r="A252" s="3">
        <f t="shared" si="234"/>
        <v>213</v>
      </c>
      <c r="B252" s="263">
        <v>6</v>
      </c>
      <c r="C252" s="264" t="s">
        <v>186</v>
      </c>
      <c r="D252" s="265">
        <v>16</v>
      </c>
      <c r="E252" s="266"/>
      <c r="F252" s="41" t="s">
        <v>52</v>
      </c>
      <c r="G252" s="267">
        <f t="shared" si="209"/>
        <v>71</v>
      </c>
      <c r="H252" s="267">
        <f t="shared" si="210"/>
        <v>63</v>
      </c>
      <c r="I252" s="268">
        <f t="shared" si="211"/>
        <v>26966806</v>
      </c>
      <c r="J252" s="268">
        <f t="shared" si="212"/>
        <v>2</v>
      </c>
      <c r="K252" s="269">
        <f t="shared" si="213"/>
        <v>0.93</v>
      </c>
      <c r="L252" s="270">
        <f t="shared" si="243"/>
        <v>1.0149999999999999</v>
      </c>
      <c r="M252" s="271">
        <f t="shared" si="214"/>
        <v>21271605.909569133</v>
      </c>
      <c r="N252" s="271">
        <f t="shared" si="215"/>
        <v>23976498.556559145</v>
      </c>
      <c r="O252" s="271">
        <f t="shared" si="216"/>
        <v>25455316.523699999</v>
      </c>
      <c r="P252" s="271">
        <f t="shared" si="217"/>
        <v>27025344.747200005</v>
      </c>
      <c r="Q252" s="272">
        <f t="shared" si="218"/>
        <v>25455316.523699999</v>
      </c>
      <c r="R252" s="271">
        <f t="shared" si="218"/>
        <v>27025344.747200005</v>
      </c>
      <c r="S252" s="271">
        <f t="shared" si="219"/>
        <v>28692208.876091</v>
      </c>
      <c r="T252" s="271"/>
      <c r="U252" s="271">
        <f t="shared" si="220"/>
        <v>1340111172.3028555</v>
      </c>
      <c r="V252" s="271">
        <f t="shared" si="221"/>
        <v>1510519409.0632262</v>
      </c>
      <c r="W252" s="271">
        <f t="shared" si="222"/>
        <v>1603684940.9930999</v>
      </c>
      <c r="X252" s="272">
        <f t="shared" si="223"/>
        <v>1702596719.0736003</v>
      </c>
      <c r="Y252" s="272">
        <f t="shared" si="224"/>
        <v>1603684940.9930999</v>
      </c>
      <c r="Z252" s="271">
        <f t="shared" si="225"/>
        <v>1702596719.0736003</v>
      </c>
      <c r="AA252" s="271">
        <f t="shared" si="226"/>
        <v>1807609159.193733</v>
      </c>
      <c r="AB252" s="271"/>
      <c r="AC252" s="33" t="str">
        <f t="shared" si="227"/>
        <v>BERTAHAP</v>
      </c>
      <c r="AD252" s="273">
        <f t="shared" si="228"/>
        <v>0</v>
      </c>
      <c r="AE252" s="274">
        <v>2</v>
      </c>
      <c r="AF252" s="275"/>
      <c r="AG252" s="271" t="e">
        <f>IF(AF252&gt;#REF!,"LB","KR")</f>
        <v>#REF!</v>
      </c>
      <c r="AH252" s="275">
        <v>1474123000</v>
      </c>
      <c r="AI252" s="275">
        <v>1661572000</v>
      </c>
      <c r="AJ252" s="275">
        <v>1764054000</v>
      </c>
      <c r="AK252" s="276">
        <v>1872857000</v>
      </c>
      <c r="AL252" s="276">
        <v>1764054000</v>
      </c>
      <c r="AM252" s="275">
        <v>1872857000</v>
      </c>
      <c r="AN252" s="275">
        <v>1988371000</v>
      </c>
      <c r="AO252" s="52">
        <v>1869897240</v>
      </c>
      <c r="AP252" s="43">
        <v>1985228420</v>
      </c>
      <c r="AQ252" s="63">
        <f t="shared" si="229"/>
        <v>1682907516</v>
      </c>
      <c r="AR252" s="63">
        <f t="shared" si="235"/>
        <v>28048458.600000005</v>
      </c>
      <c r="AS252" s="351">
        <f t="shared" si="236"/>
        <v>35116068.75</v>
      </c>
      <c r="AT252" s="141">
        <f t="shared" si="230"/>
        <v>19852284.200000003</v>
      </c>
      <c r="AU252" s="5">
        <f t="shared" si="231"/>
        <v>28048458.600000005</v>
      </c>
      <c r="AV252" s="5">
        <f t="shared" si="237"/>
        <v>44101350</v>
      </c>
      <c r="AX252" s="2"/>
      <c r="AY252" s="2"/>
      <c r="BT252" s="56">
        <f t="shared" si="232"/>
        <v>-1356430.3418000005</v>
      </c>
      <c r="CT252" s="63">
        <f t="shared" si="233"/>
        <v>1786705578</v>
      </c>
      <c r="CU252" s="44">
        <f t="shared" si="238"/>
        <v>19852284.200000003</v>
      </c>
      <c r="CX252" s="56">
        <f t="shared" si="239"/>
        <v>1587648600</v>
      </c>
      <c r="CY252" s="44">
        <f t="shared" si="240"/>
        <v>26460810</v>
      </c>
      <c r="CZ252" s="49">
        <f t="shared" si="241"/>
        <v>44101350</v>
      </c>
    </row>
    <row r="253" spans="1:104">
      <c r="A253" s="3">
        <f t="shared" si="234"/>
        <v>214</v>
      </c>
      <c r="B253" s="263">
        <v>7</v>
      </c>
      <c r="C253" s="264" t="s">
        <v>186</v>
      </c>
      <c r="D253" s="299">
        <v>18</v>
      </c>
      <c r="E253" s="266"/>
      <c r="F253" s="41" t="s">
        <v>54</v>
      </c>
      <c r="G253" s="267">
        <f t="shared" si="209"/>
        <v>97</v>
      </c>
      <c r="H253" s="267">
        <f t="shared" si="210"/>
        <v>85</v>
      </c>
      <c r="I253" s="268">
        <f t="shared" si="211"/>
        <v>26966806</v>
      </c>
      <c r="J253" s="268">
        <f t="shared" si="212"/>
        <v>2</v>
      </c>
      <c r="K253" s="269">
        <f t="shared" si="213"/>
        <v>0.93</v>
      </c>
      <c r="L253" s="270">
        <f t="shared" si="243"/>
        <v>1.0149999999999999</v>
      </c>
      <c r="M253" s="271">
        <f t="shared" si="214"/>
        <v>21271605.909569133</v>
      </c>
      <c r="N253" s="271">
        <f t="shared" si="215"/>
        <v>23976498.556559145</v>
      </c>
      <c r="O253" s="271">
        <f t="shared" si="216"/>
        <v>25455316.523699999</v>
      </c>
      <c r="P253" s="271">
        <f t="shared" si="217"/>
        <v>27025344.747200005</v>
      </c>
      <c r="Q253" s="272">
        <f t="shared" si="218"/>
        <v>25455316.523699999</v>
      </c>
      <c r="R253" s="271">
        <f t="shared" si="218"/>
        <v>27025344.747200005</v>
      </c>
      <c r="S253" s="271">
        <f t="shared" si="219"/>
        <v>28692208.876091</v>
      </c>
      <c r="T253" s="271"/>
      <c r="U253" s="271">
        <f t="shared" si="220"/>
        <v>1808086502.3133764</v>
      </c>
      <c r="V253" s="271">
        <f t="shared" si="221"/>
        <v>2038002377.3075273</v>
      </c>
      <c r="W253" s="271">
        <f t="shared" si="222"/>
        <v>2163701904.5144997</v>
      </c>
      <c r="X253" s="272">
        <f t="shared" si="223"/>
        <v>2297154303.5120006</v>
      </c>
      <c r="Y253" s="272">
        <f t="shared" si="224"/>
        <v>2163701904.5144997</v>
      </c>
      <c r="Z253" s="271">
        <f t="shared" si="225"/>
        <v>2297154303.5120006</v>
      </c>
      <c r="AA253" s="271">
        <f t="shared" si="226"/>
        <v>2438837754.4677348</v>
      </c>
      <c r="AB253" s="271"/>
      <c r="AC253" s="33" t="str">
        <f t="shared" si="227"/>
        <v>BERTAHAP</v>
      </c>
      <c r="AD253" s="273">
        <f t="shared" si="228"/>
        <v>0</v>
      </c>
      <c r="AE253" s="274">
        <v>2</v>
      </c>
      <c r="AF253" s="275"/>
      <c r="AG253" s="271" t="e">
        <f>IF(AF253&gt;#REF!,"LB","KR")</f>
        <v>#REF!</v>
      </c>
      <c r="AH253" s="275">
        <v>1988896000</v>
      </c>
      <c r="AI253" s="275">
        <v>2241803000</v>
      </c>
      <c r="AJ253" s="275">
        <v>2380073000</v>
      </c>
      <c r="AK253" s="276">
        <v>2526870000</v>
      </c>
      <c r="AL253" s="276">
        <v>2380073000</v>
      </c>
      <c r="AM253" s="275">
        <v>2526870000</v>
      </c>
      <c r="AN253" s="275">
        <v>2682722000</v>
      </c>
      <c r="AO253" s="52">
        <v>2522877380</v>
      </c>
      <c r="AP253" s="43">
        <v>2678482200</v>
      </c>
      <c r="AQ253" s="63">
        <f t="shared" si="229"/>
        <v>2270589642</v>
      </c>
      <c r="AR253" s="63">
        <f t="shared" si="235"/>
        <v>37843160.700000003</v>
      </c>
      <c r="AS253" s="351">
        <f t="shared" si="236"/>
        <v>47378812.5</v>
      </c>
      <c r="AT253" s="141">
        <f t="shared" si="230"/>
        <v>26784822</v>
      </c>
      <c r="AU253" s="5">
        <f t="shared" si="231"/>
        <v>37843160.700000003</v>
      </c>
      <c r="AV253" s="5">
        <f t="shared" si="237"/>
        <v>59501825</v>
      </c>
      <c r="AX253" s="2"/>
      <c r="AY253" s="2"/>
      <c r="BT253" s="56">
        <f t="shared" si="232"/>
        <v>-1356430.3418000005</v>
      </c>
      <c r="CT253" s="63">
        <f t="shared" si="233"/>
        <v>2410633980</v>
      </c>
      <c r="CU253" s="44">
        <f t="shared" si="238"/>
        <v>26784822</v>
      </c>
      <c r="CX253" s="56">
        <f t="shared" si="239"/>
        <v>2142065700</v>
      </c>
      <c r="CY253" s="44">
        <f t="shared" si="240"/>
        <v>35701095</v>
      </c>
      <c r="CZ253" s="49">
        <f t="shared" si="241"/>
        <v>59501825</v>
      </c>
    </row>
    <row r="254" spans="1:104">
      <c r="A254" s="3">
        <f t="shared" si="234"/>
        <v>215</v>
      </c>
      <c r="B254" s="263">
        <v>8</v>
      </c>
      <c r="C254" s="264" t="s">
        <v>186</v>
      </c>
      <c r="D254" s="299">
        <v>20</v>
      </c>
      <c r="E254" s="266"/>
      <c r="F254" s="41" t="s">
        <v>70</v>
      </c>
      <c r="G254" s="267">
        <f t="shared" si="209"/>
        <v>60</v>
      </c>
      <c r="H254" s="267">
        <f t="shared" si="210"/>
        <v>51</v>
      </c>
      <c r="I254" s="268">
        <f t="shared" si="211"/>
        <v>26966806</v>
      </c>
      <c r="J254" s="268">
        <f t="shared" si="212"/>
        <v>2</v>
      </c>
      <c r="K254" s="269">
        <f t="shared" si="213"/>
        <v>0.93</v>
      </c>
      <c r="L254" s="270">
        <f t="shared" si="243"/>
        <v>1.0149999999999999</v>
      </c>
      <c r="M254" s="271">
        <f t="shared" si="214"/>
        <v>21271605.909569133</v>
      </c>
      <c r="N254" s="271">
        <f t="shared" si="215"/>
        <v>23976498.556559145</v>
      </c>
      <c r="O254" s="271">
        <f t="shared" si="216"/>
        <v>25455316.523699999</v>
      </c>
      <c r="P254" s="271">
        <f t="shared" si="217"/>
        <v>27025344.747200005</v>
      </c>
      <c r="Q254" s="272">
        <f t="shared" si="218"/>
        <v>25455316.523699999</v>
      </c>
      <c r="R254" s="271">
        <f t="shared" si="218"/>
        <v>27025344.747200005</v>
      </c>
      <c r="S254" s="271">
        <f t="shared" si="219"/>
        <v>28692208.876091</v>
      </c>
      <c r="T254" s="271"/>
      <c r="U254" s="271">
        <f t="shared" si="220"/>
        <v>1084851901.3880258</v>
      </c>
      <c r="V254" s="271">
        <f t="shared" si="221"/>
        <v>1222801426.3845165</v>
      </c>
      <c r="W254" s="271">
        <f t="shared" si="222"/>
        <v>1298221142.7086999</v>
      </c>
      <c r="X254" s="272">
        <f t="shared" si="223"/>
        <v>1378292582.1072001</v>
      </c>
      <c r="Y254" s="272">
        <f t="shared" si="224"/>
        <v>1298221142.7086999</v>
      </c>
      <c r="Z254" s="271">
        <f t="shared" si="225"/>
        <v>1378292582.1072001</v>
      </c>
      <c r="AA254" s="271">
        <f t="shared" si="226"/>
        <v>1463302652.6806409</v>
      </c>
      <c r="AB254" s="271"/>
      <c r="AC254" s="33" t="str">
        <f t="shared" si="227"/>
        <v>BERTAHAP</v>
      </c>
      <c r="AD254" s="273">
        <f t="shared" si="228"/>
        <v>0</v>
      </c>
      <c r="AE254" s="274">
        <v>2</v>
      </c>
      <c r="AF254" s="275"/>
      <c r="AG254" s="271" t="e">
        <f>IF(AF254&gt;#REF!,"LB","KR")</f>
        <v>#REF!</v>
      </c>
      <c r="AH254" s="275">
        <v>1193338000</v>
      </c>
      <c r="AI254" s="275">
        <v>1345082000</v>
      </c>
      <c r="AJ254" s="275">
        <v>1428044000</v>
      </c>
      <c r="AK254" s="276">
        <v>1516122000</v>
      </c>
      <c r="AL254" s="276">
        <v>1428044000</v>
      </c>
      <c r="AM254" s="275">
        <v>1516122000</v>
      </c>
      <c r="AN254" s="275">
        <v>1609633000</v>
      </c>
      <c r="AO254" s="52">
        <v>1513726640</v>
      </c>
      <c r="AP254" s="43">
        <v>1607089320</v>
      </c>
      <c r="AQ254" s="63">
        <f t="shared" si="229"/>
        <v>1362353976</v>
      </c>
      <c r="AR254" s="63">
        <f t="shared" si="235"/>
        <v>22705899.599999998</v>
      </c>
      <c r="AS254" s="351">
        <f t="shared" si="236"/>
        <v>28427287.5</v>
      </c>
      <c r="AT254" s="141">
        <f t="shared" si="230"/>
        <v>16070893.200000001</v>
      </c>
      <c r="AU254" s="5">
        <f t="shared" si="231"/>
        <v>22705899.599999998</v>
      </c>
      <c r="AV254" s="5">
        <f t="shared" si="237"/>
        <v>35701100</v>
      </c>
      <c r="AX254" s="2"/>
      <c r="AY254" s="2"/>
      <c r="BT254" s="56">
        <f t="shared" si="232"/>
        <v>-1356430.3418000005</v>
      </c>
      <c r="CT254" s="63">
        <f t="shared" si="233"/>
        <v>1446380388</v>
      </c>
      <c r="CU254" s="44">
        <f t="shared" si="238"/>
        <v>16070893.200000001</v>
      </c>
      <c r="CX254" s="56">
        <f t="shared" si="239"/>
        <v>1285239600</v>
      </c>
      <c r="CY254" s="44">
        <f t="shared" si="240"/>
        <v>21420660</v>
      </c>
      <c r="CZ254" s="49">
        <f t="shared" si="241"/>
        <v>35701100</v>
      </c>
    </row>
    <row r="255" spans="1:104">
      <c r="A255" s="3">
        <f t="shared" si="234"/>
        <v>216</v>
      </c>
      <c r="B255" s="263">
        <v>9</v>
      </c>
      <c r="C255" s="264" t="s">
        <v>186</v>
      </c>
      <c r="D255" s="299">
        <v>22</v>
      </c>
      <c r="E255" s="266"/>
      <c r="F255" s="41" t="s">
        <v>89</v>
      </c>
      <c r="G255" s="267">
        <f t="shared" si="209"/>
        <v>81</v>
      </c>
      <c r="H255" s="267">
        <f t="shared" si="210"/>
        <v>70</v>
      </c>
      <c r="I255" s="268">
        <f t="shared" si="211"/>
        <v>26966806</v>
      </c>
      <c r="J255" s="268">
        <f t="shared" si="212"/>
        <v>4</v>
      </c>
      <c r="K255" s="269">
        <f t="shared" si="213"/>
        <v>0.97</v>
      </c>
      <c r="L255" s="270">
        <f t="shared" si="243"/>
        <v>1.0149999999999999</v>
      </c>
      <c r="M255" s="271">
        <f t="shared" si="214"/>
        <v>22186513.690625869</v>
      </c>
      <c r="N255" s="271">
        <f t="shared" si="215"/>
        <v>25007745.806303624</v>
      </c>
      <c r="O255" s="271">
        <f t="shared" si="216"/>
        <v>26550168.847299997</v>
      </c>
      <c r="P255" s="271">
        <f t="shared" si="217"/>
        <v>28187725.166434411</v>
      </c>
      <c r="Q255" s="272">
        <f t="shared" si="218"/>
        <v>26550168.847299997</v>
      </c>
      <c r="R255" s="271">
        <f t="shared" si="218"/>
        <v>28187725.166434411</v>
      </c>
      <c r="S255" s="271">
        <f t="shared" si="219"/>
        <v>29926282.376137923</v>
      </c>
      <c r="T255" s="271"/>
      <c r="U255" s="271">
        <f t="shared" si="220"/>
        <v>1553055958.3438108</v>
      </c>
      <c r="V255" s="271">
        <f t="shared" si="221"/>
        <v>1750542206.4412537</v>
      </c>
      <c r="W255" s="271">
        <f t="shared" si="222"/>
        <v>1858511819.3109999</v>
      </c>
      <c r="X255" s="272">
        <f t="shared" si="223"/>
        <v>1973140761.6504087</v>
      </c>
      <c r="Y255" s="272">
        <f t="shared" si="224"/>
        <v>1858511819.3109999</v>
      </c>
      <c r="Z255" s="271">
        <f t="shared" si="225"/>
        <v>1973140761.6504087</v>
      </c>
      <c r="AA255" s="271">
        <f t="shared" si="226"/>
        <v>2094839766.3296547</v>
      </c>
      <c r="AB255" s="271"/>
      <c r="AC255" s="33" t="str">
        <f t="shared" si="227"/>
        <v>BERTAHAP</v>
      </c>
      <c r="AD255" s="273">
        <f t="shared" si="228"/>
        <v>0</v>
      </c>
      <c r="AE255" s="274">
        <v>2</v>
      </c>
      <c r="AF255" s="275"/>
      <c r="AG255" s="271" t="e">
        <f>IF(AF255&gt;#REF!,"LB","KR")</f>
        <v>#REF!</v>
      </c>
      <c r="AH255" s="275">
        <v>1708362000</v>
      </c>
      <c r="AI255" s="275">
        <v>1925597000</v>
      </c>
      <c r="AJ255" s="275">
        <v>2044364000</v>
      </c>
      <c r="AK255" s="276">
        <v>2170455000</v>
      </c>
      <c r="AL255" s="276">
        <v>2044364000</v>
      </c>
      <c r="AM255" s="275">
        <v>2170455000</v>
      </c>
      <c r="AN255" s="275">
        <v>2304324000</v>
      </c>
      <c r="AO255" s="52">
        <v>2167025840</v>
      </c>
      <c r="AP255" s="43">
        <v>2300682300</v>
      </c>
      <c r="AQ255" s="63">
        <f t="shared" si="229"/>
        <v>1950323256</v>
      </c>
      <c r="AR255" s="63">
        <f t="shared" si="235"/>
        <v>32505387.600000005</v>
      </c>
      <c r="AS255" s="351">
        <f t="shared" si="236"/>
        <v>40696031.25</v>
      </c>
      <c r="AT255" s="141">
        <f t="shared" si="230"/>
        <v>23006823</v>
      </c>
      <c r="AU255" s="5">
        <f t="shared" si="231"/>
        <v>32505387.600000005</v>
      </c>
      <c r="AV255" s="5">
        <f t="shared" si="237"/>
        <v>51109100</v>
      </c>
      <c r="AX255" s="2"/>
      <c r="AY255" s="2"/>
      <c r="BT255" s="56">
        <f t="shared" si="232"/>
        <v>-261578.01820000261</v>
      </c>
      <c r="CT255" s="63">
        <f t="shared" si="233"/>
        <v>2070614070</v>
      </c>
      <c r="CU255" s="44">
        <f t="shared" si="238"/>
        <v>23006823</v>
      </c>
      <c r="CX255" s="56">
        <f t="shared" si="239"/>
        <v>1839927600</v>
      </c>
      <c r="CY255" s="44">
        <f t="shared" si="240"/>
        <v>30665460</v>
      </c>
      <c r="CZ255" s="49">
        <f t="shared" si="241"/>
        <v>51109100</v>
      </c>
    </row>
    <row r="256" spans="1:104">
      <c r="A256" s="3">
        <f t="shared" si="234"/>
        <v>217</v>
      </c>
      <c r="B256" s="263">
        <v>1</v>
      </c>
      <c r="C256" s="264" t="s">
        <v>187</v>
      </c>
      <c r="D256" s="265" t="s">
        <v>24</v>
      </c>
      <c r="E256" s="266"/>
      <c r="F256" s="41" t="s">
        <v>39</v>
      </c>
      <c r="G256" s="267">
        <f t="shared" si="209"/>
        <v>113</v>
      </c>
      <c r="H256" s="267">
        <f t="shared" si="210"/>
        <v>101</v>
      </c>
      <c r="I256" s="268">
        <f t="shared" si="211"/>
        <v>26966806</v>
      </c>
      <c r="J256" s="268">
        <f t="shared" si="212"/>
        <v>6</v>
      </c>
      <c r="K256" s="269">
        <f t="shared" si="213"/>
        <v>0.95</v>
      </c>
      <c r="L256" s="270">
        <f t="shared" si="243"/>
        <v>1.0149999999999999</v>
      </c>
      <c r="M256" s="271">
        <f t="shared" si="214"/>
        <v>21729059.800097499</v>
      </c>
      <c r="N256" s="271">
        <f t="shared" si="215"/>
        <v>24492122.181431383</v>
      </c>
      <c r="O256" s="271">
        <f t="shared" si="216"/>
        <v>26002742.685499996</v>
      </c>
      <c r="P256" s="271">
        <f t="shared" si="217"/>
        <v>27606534.956817206</v>
      </c>
      <c r="Q256" s="272">
        <f t="shared" si="218"/>
        <v>26002742.685499996</v>
      </c>
      <c r="R256" s="271">
        <f t="shared" si="218"/>
        <v>27606534.956817206</v>
      </c>
      <c r="S256" s="271">
        <f t="shared" si="219"/>
        <v>29309245.626114458</v>
      </c>
      <c r="T256" s="271"/>
      <c r="U256" s="271">
        <f t="shared" si="220"/>
        <v>2194635039.8098474</v>
      </c>
      <c r="V256" s="271">
        <f t="shared" si="221"/>
        <v>2473704340.3245697</v>
      </c>
      <c r="W256" s="271">
        <f t="shared" si="222"/>
        <v>2626277011.2354994</v>
      </c>
      <c r="X256" s="272">
        <f t="shared" si="223"/>
        <v>2788260030.6385379</v>
      </c>
      <c r="Y256" s="272">
        <f t="shared" si="224"/>
        <v>2626277011.2354994</v>
      </c>
      <c r="Z256" s="271">
        <f t="shared" si="225"/>
        <v>2788260030.6385379</v>
      </c>
      <c r="AA256" s="271">
        <f t="shared" si="226"/>
        <v>2960233808.2375603</v>
      </c>
      <c r="AB256" s="271"/>
      <c r="AC256" s="33" t="str">
        <f t="shared" si="227"/>
        <v>BERTAHAP</v>
      </c>
      <c r="AD256" s="273">
        <f t="shared" si="228"/>
        <v>0</v>
      </c>
      <c r="AE256" s="274">
        <v>2</v>
      </c>
      <c r="AF256" s="275"/>
      <c r="AG256" s="271" t="e">
        <f>IF(AF256&gt;#REF!,"LB","KR")</f>
        <v>#REF!</v>
      </c>
      <c r="AH256" s="275">
        <v>2414099000</v>
      </c>
      <c r="AI256" s="275">
        <v>2721075000</v>
      </c>
      <c r="AJ256" s="275">
        <v>2888905000</v>
      </c>
      <c r="AK256" s="276">
        <v>3067087000</v>
      </c>
      <c r="AL256" s="276">
        <v>2888905000</v>
      </c>
      <c r="AM256" s="275">
        <v>3067087000</v>
      </c>
      <c r="AN256" s="275">
        <v>3256258000</v>
      </c>
      <c r="AO256" s="52">
        <v>3062239300</v>
      </c>
      <c r="AP256" s="43">
        <v>3251112220</v>
      </c>
      <c r="AQ256" s="63">
        <f t="shared" si="229"/>
        <v>2756015370</v>
      </c>
      <c r="AR256" s="63">
        <f t="shared" si="235"/>
        <v>45933589.5</v>
      </c>
      <c r="AS256" s="351">
        <f t="shared" si="236"/>
        <v>57507881.25</v>
      </c>
      <c r="AT256" s="141">
        <f t="shared" si="230"/>
        <v>32511122.200000003</v>
      </c>
      <c r="AU256" s="5">
        <f t="shared" si="231"/>
        <v>45933589.5</v>
      </c>
      <c r="AV256" s="5">
        <f t="shared" si="237"/>
        <v>72222625</v>
      </c>
      <c r="AX256" s="2"/>
      <c r="AY256" s="2"/>
      <c r="BT256" s="56">
        <f t="shared" si="232"/>
        <v>-809004.18000000343</v>
      </c>
      <c r="CT256" s="63">
        <f t="shared" si="233"/>
        <v>2926000998</v>
      </c>
      <c r="CU256" s="44">
        <f t="shared" si="238"/>
        <v>32511122.200000003</v>
      </c>
      <c r="CX256" s="56">
        <f t="shared" si="239"/>
        <v>2600014500</v>
      </c>
      <c r="CY256" s="44">
        <f t="shared" si="240"/>
        <v>43333575</v>
      </c>
      <c r="CZ256" s="49">
        <f t="shared" si="241"/>
        <v>72222625</v>
      </c>
    </row>
    <row r="257" spans="1:104">
      <c r="A257" s="3">
        <f t="shared" si="234"/>
        <v>218</v>
      </c>
      <c r="B257" s="263">
        <v>2</v>
      </c>
      <c r="C257" s="264" t="s">
        <v>187</v>
      </c>
      <c r="D257" s="265" t="s">
        <v>35</v>
      </c>
      <c r="E257" s="266"/>
      <c r="F257" s="41" t="s">
        <v>42</v>
      </c>
      <c r="G257" s="267">
        <f t="shared" si="209"/>
        <v>78</v>
      </c>
      <c r="H257" s="267">
        <f t="shared" si="210"/>
        <v>66</v>
      </c>
      <c r="I257" s="268">
        <f t="shared" si="211"/>
        <v>26966806</v>
      </c>
      <c r="J257" s="268">
        <f t="shared" si="212"/>
        <v>2</v>
      </c>
      <c r="K257" s="269">
        <f t="shared" si="213"/>
        <v>0.93</v>
      </c>
      <c r="L257" s="270">
        <f t="shared" si="243"/>
        <v>1.0149999999999999</v>
      </c>
      <c r="M257" s="271">
        <f t="shared" si="214"/>
        <v>21271605.909569133</v>
      </c>
      <c r="N257" s="271">
        <f t="shared" si="215"/>
        <v>23976498.556559145</v>
      </c>
      <c r="O257" s="271">
        <f t="shared" si="216"/>
        <v>25455316.523699999</v>
      </c>
      <c r="P257" s="271">
        <f t="shared" si="217"/>
        <v>27025344.747200005</v>
      </c>
      <c r="Q257" s="272">
        <f t="shared" si="218"/>
        <v>25455316.523699999</v>
      </c>
      <c r="R257" s="271">
        <f t="shared" si="218"/>
        <v>27025344.747200005</v>
      </c>
      <c r="S257" s="271">
        <f t="shared" si="219"/>
        <v>28692208.876091</v>
      </c>
      <c r="T257" s="271"/>
      <c r="U257" s="271">
        <f t="shared" si="220"/>
        <v>1403925990.0315628</v>
      </c>
      <c r="V257" s="271">
        <f t="shared" si="221"/>
        <v>1582448904.7329035</v>
      </c>
      <c r="W257" s="271">
        <f t="shared" si="222"/>
        <v>1680050890.5641999</v>
      </c>
      <c r="X257" s="272">
        <f t="shared" si="223"/>
        <v>1783672753.3152003</v>
      </c>
      <c r="Y257" s="272">
        <f t="shared" si="224"/>
        <v>1680050890.5641999</v>
      </c>
      <c r="Z257" s="271">
        <f t="shared" si="225"/>
        <v>1783672753.3152003</v>
      </c>
      <c r="AA257" s="271">
        <f t="shared" si="226"/>
        <v>1893685785.822006</v>
      </c>
      <c r="AB257" s="271"/>
      <c r="AC257" s="33" t="str">
        <f t="shared" si="227"/>
        <v>BERTAHAP</v>
      </c>
      <c r="AD257" s="273">
        <f t="shared" si="228"/>
        <v>0</v>
      </c>
      <c r="AE257" s="274">
        <v>2</v>
      </c>
      <c r="AF257" s="275"/>
      <c r="AG257" s="271" t="e">
        <f>IF(AF257&gt;#REF!,"LB","KR")</f>
        <v>#REF!</v>
      </c>
      <c r="AH257" s="275">
        <v>1544319000</v>
      </c>
      <c r="AI257" s="275">
        <v>1740694000</v>
      </c>
      <c r="AJ257" s="275">
        <v>1848056000</v>
      </c>
      <c r="AK257" s="276">
        <v>1962041000</v>
      </c>
      <c r="AL257" s="276">
        <v>1848056000</v>
      </c>
      <c r="AM257" s="275">
        <v>1962041000</v>
      </c>
      <c r="AN257" s="275">
        <v>2083055000</v>
      </c>
      <c r="AO257" s="52">
        <v>1958939360</v>
      </c>
      <c r="AP257" s="43">
        <v>2079763460</v>
      </c>
      <c r="AQ257" s="63">
        <f t="shared" si="229"/>
        <v>1763045424</v>
      </c>
      <c r="AR257" s="63">
        <f t="shared" si="235"/>
        <v>29384090.400000002</v>
      </c>
      <c r="AS257" s="351">
        <f t="shared" si="236"/>
        <v>36788268.75</v>
      </c>
      <c r="AT257" s="141">
        <f t="shared" si="230"/>
        <v>20797634.600000001</v>
      </c>
      <c r="AU257" s="5">
        <f t="shared" si="231"/>
        <v>29384090.400000002</v>
      </c>
      <c r="AV257" s="5">
        <f t="shared" si="237"/>
        <v>46201400</v>
      </c>
      <c r="AX257" s="2"/>
      <c r="AY257" s="2"/>
      <c r="BT257" s="56">
        <f t="shared" si="232"/>
        <v>-1356430.3418000005</v>
      </c>
      <c r="CT257" s="63">
        <f t="shared" si="233"/>
        <v>1871787114</v>
      </c>
      <c r="CU257" s="44">
        <f t="shared" si="238"/>
        <v>20797634.600000001</v>
      </c>
      <c r="CX257" s="56">
        <f t="shared" si="239"/>
        <v>1663250400</v>
      </c>
      <c r="CY257" s="44">
        <f t="shared" si="240"/>
        <v>27720840</v>
      </c>
      <c r="CZ257" s="49">
        <f t="shared" si="241"/>
        <v>46201400</v>
      </c>
    </row>
    <row r="258" spans="1:104">
      <c r="A258" s="3">
        <f t="shared" si="234"/>
        <v>219</v>
      </c>
      <c r="B258" s="263">
        <v>3</v>
      </c>
      <c r="C258" s="264" t="s">
        <v>187</v>
      </c>
      <c r="D258" s="265" t="s">
        <v>41</v>
      </c>
      <c r="E258" s="266"/>
      <c r="F258" s="41" t="s">
        <v>45</v>
      </c>
      <c r="G258" s="267">
        <f t="shared" si="209"/>
        <v>60</v>
      </c>
      <c r="H258" s="267">
        <f t="shared" si="210"/>
        <v>52</v>
      </c>
      <c r="I258" s="268">
        <f t="shared" si="211"/>
        <v>26966806</v>
      </c>
      <c r="J258" s="268">
        <f t="shared" si="212"/>
        <v>2</v>
      </c>
      <c r="K258" s="269">
        <f t="shared" si="213"/>
        <v>0.93</v>
      </c>
      <c r="L258" s="270">
        <f t="shared" si="243"/>
        <v>1.0149999999999999</v>
      </c>
      <c r="M258" s="271">
        <f t="shared" si="214"/>
        <v>21271605.909569133</v>
      </c>
      <c r="N258" s="271">
        <f t="shared" si="215"/>
        <v>23976498.556559145</v>
      </c>
      <c r="O258" s="271">
        <f t="shared" si="216"/>
        <v>25455316.523699999</v>
      </c>
      <c r="P258" s="271">
        <f t="shared" si="217"/>
        <v>27025344.747200005</v>
      </c>
      <c r="Q258" s="272">
        <f t="shared" si="218"/>
        <v>25455316.523699999</v>
      </c>
      <c r="R258" s="271">
        <f t="shared" si="218"/>
        <v>27025344.747200005</v>
      </c>
      <c r="S258" s="271">
        <f t="shared" si="219"/>
        <v>28692208.876091</v>
      </c>
      <c r="T258" s="271"/>
      <c r="U258" s="271">
        <f t="shared" si="220"/>
        <v>1106123507.297595</v>
      </c>
      <c r="V258" s="271">
        <f t="shared" si="221"/>
        <v>1246777924.9410756</v>
      </c>
      <c r="W258" s="271">
        <f t="shared" si="222"/>
        <v>1323676459.2323999</v>
      </c>
      <c r="X258" s="272">
        <f t="shared" si="223"/>
        <v>1405317926.8544002</v>
      </c>
      <c r="Y258" s="272">
        <f t="shared" si="224"/>
        <v>1323676459.2323999</v>
      </c>
      <c r="Z258" s="271">
        <f t="shared" si="225"/>
        <v>1405317926.8544002</v>
      </c>
      <c r="AA258" s="271">
        <f t="shared" si="226"/>
        <v>1491994861.5567319</v>
      </c>
      <c r="AB258" s="271"/>
      <c r="AC258" s="33" t="str">
        <f t="shared" si="227"/>
        <v>BERTAHAP</v>
      </c>
      <c r="AD258" s="273">
        <f t="shared" si="228"/>
        <v>0</v>
      </c>
      <c r="AE258" s="274">
        <v>2</v>
      </c>
      <c r="AF258" s="275"/>
      <c r="AG258" s="271" t="e">
        <f>IF(AF258&gt;#REF!,"LB","KR")</f>
        <v>#REF!</v>
      </c>
      <c r="AH258" s="275">
        <v>1216736000</v>
      </c>
      <c r="AI258" s="275">
        <v>1371456000</v>
      </c>
      <c r="AJ258" s="275">
        <v>1456045000</v>
      </c>
      <c r="AK258" s="276">
        <v>1545850000</v>
      </c>
      <c r="AL258" s="276">
        <v>1456045000</v>
      </c>
      <c r="AM258" s="275">
        <v>1545850000</v>
      </c>
      <c r="AN258" s="275">
        <v>1641195000</v>
      </c>
      <c r="AO258" s="52">
        <v>1543407700</v>
      </c>
      <c r="AP258" s="43">
        <v>1638601000</v>
      </c>
      <c r="AQ258" s="63">
        <f t="shared" si="229"/>
        <v>1389066930</v>
      </c>
      <c r="AR258" s="63">
        <f t="shared" si="235"/>
        <v>23151115.5</v>
      </c>
      <c r="AS258" s="351">
        <f t="shared" si="236"/>
        <v>28984687.5</v>
      </c>
      <c r="AT258" s="141">
        <f t="shared" si="230"/>
        <v>16386010</v>
      </c>
      <c r="AU258" s="5">
        <f t="shared" si="231"/>
        <v>23151115.5</v>
      </c>
      <c r="AV258" s="5">
        <f t="shared" si="237"/>
        <v>36401125</v>
      </c>
      <c r="AX258" s="2"/>
      <c r="AY258" s="2"/>
      <c r="BT258" s="56">
        <f t="shared" si="232"/>
        <v>-1356430.3418000005</v>
      </c>
      <c r="CT258" s="63">
        <f t="shared" si="233"/>
        <v>1474740900</v>
      </c>
      <c r="CU258" s="44">
        <f t="shared" si="238"/>
        <v>16386010</v>
      </c>
      <c r="CX258" s="56">
        <f t="shared" si="239"/>
        <v>1310440500</v>
      </c>
      <c r="CY258" s="44">
        <f t="shared" si="240"/>
        <v>21840675</v>
      </c>
      <c r="CZ258" s="49">
        <f t="shared" si="241"/>
        <v>36401125</v>
      </c>
    </row>
    <row r="259" spans="1:104">
      <c r="A259" s="3">
        <f t="shared" si="234"/>
        <v>220</v>
      </c>
      <c r="B259" s="263">
        <v>4</v>
      </c>
      <c r="C259" s="264" t="s">
        <v>187</v>
      </c>
      <c r="D259" s="265">
        <v>10</v>
      </c>
      <c r="E259" s="266"/>
      <c r="F259" s="41" t="s">
        <v>48</v>
      </c>
      <c r="G259" s="267">
        <f t="shared" si="209"/>
        <v>74</v>
      </c>
      <c r="H259" s="267">
        <f t="shared" si="210"/>
        <v>63</v>
      </c>
      <c r="I259" s="268">
        <f t="shared" si="211"/>
        <v>26966806</v>
      </c>
      <c r="J259" s="268">
        <f t="shared" si="212"/>
        <v>2</v>
      </c>
      <c r="K259" s="269">
        <f t="shared" si="213"/>
        <v>0.93</v>
      </c>
      <c r="L259" s="270">
        <f t="shared" si="243"/>
        <v>1.0149999999999999</v>
      </c>
      <c r="M259" s="271">
        <f t="shared" si="214"/>
        <v>21271605.909569133</v>
      </c>
      <c r="N259" s="271">
        <f t="shared" si="215"/>
        <v>23976498.556559145</v>
      </c>
      <c r="O259" s="271">
        <f t="shared" si="216"/>
        <v>25455316.523699999</v>
      </c>
      <c r="P259" s="271">
        <f t="shared" si="217"/>
        <v>27025344.747200005</v>
      </c>
      <c r="Q259" s="272">
        <f t="shared" si="218"/>
        <v>25455316.523699999</v>
      </c>
      <c r="R259" s="271">
        <f t="shared" si="218"/>
        <v>27025344.747200005</v>
      </c>
      <c r="S259" s="271">
        <f t="shared" si="219"/>
        <v>28692208.876091</v>
      </c>
      <c r="T259" s="271"/>
      <c r="U259" s="271">
        <f t="shared" si="220"/>
        <v>1340111172.3028555</v>
      </c>
      <c r="V259" s="271">
        <f t="shared" si="221"/>
        <v>1510519409.0632262</v>
      </c>
      <c r="W259" s="271">
        <f t="shared" si="222"/>
        <v>1603684940.9930999</v>
      </c>
      <c r="X259" s="272">
        <f t="shared" si="223"/>
        <v>1702596719.0736003</v>
      </c>
      <c r="Y259" s="272">
        <f t="shared" si="224"/>
        <v>1603684940.9930999</v>
      </c>
      <c r="Z259" s="271">
        <f t="shared" si="225"/>
        <v>1702596719.0736003</v>
      </c>
      <c r="AA259" s="271">
        <f t="shared" si="226"/>
        <v>1807609159.193733</v>
      </c>
      <c r="AB259" s="271"/>
      <c r="AC259" s="33" t="str">
        <f t="shared" si="227"/>
        <v>BERTAHAP</v>
      </c>
      <c r="AD259" s="273">
        <f t="shared" si="228"/>
        <v>0</v>
      </c>
      <c r="AE259" s="274">
        <v>2</v>
      </c>
      <c r="AF259" s="275"/>
      <c r="AG259" s="271" t="e">
        <f>IF(AF259&gt;#REF!,"LB","KR")</f>
        <v>#REF!</v>
      </c>
      <c r="AH259" s="275">
        <v>1474123000</v>
      </c>
      <c r="AI259" s="275">
        <v>1661572000</v>
      </c>
      <c r="AJ259" s="275">
        <v>1764054000</v>
      </c>
      <c r="AK259" s="276">
        <v>1872857000</v>
      </c>
      <c r="AL259" s="276">
        <v>1764054000</v>
      </c>
      <c r="AM259" s="275">
        <v>1872857000</v>
      </c>
      <c r="AN259" s="275">
        <v>1988371000</v>
      </c>
      <c r="AO259" s="52">
        <v>1869897240</v>
      </c>
      <c r="AP259" s="43">
        <v>1985228420</v>
      </c>
      <c r="AQ259" s="63">
        <f t="shared" si="229"/>
        <v>1682907516</v>
      </c>
      <c r="AR259" s="63">
        <f t="shared" si="235"/>
        <v>28048458.600000005</v>
      </c>
      <c r="AS259" s="351">
        <f t="shared" si="236"/>
        <v>35116068.75</v>
      </c>
      <c r="AT259" s="141">
        <f t="shared" si="230"/>
        <v>19852284.200000003</v>
      </c>
      <c r="AU259" s="5">
        <f t="shared" si="231"/>
        <v>28048458.600000005</v>
      </c>
      <c r="AV259" s="5">
        <f t="shared" si="237"/>
        <v>44101350</v>
      </c>
      <c r="AX259" s="2"/>
      <c r="AY259" s="2"/>
      <c r="BT259" s="56">
        <f t="shared" si="232"/>
        <v>-1356430.3418000005</v>
      </c>
      <c r="CT259" s="63">
        <f t="shared" si="233"/>
        <v>1786705578</v>
      </c>
      <c r="CU259" s="44">
        <f t="shared" si="238"/>
        <v>19852284.200000003</v>
      </c>
      <c r="CX259" s="56">
        <f t="shared" si="239"/>
        <v>1587648600</v>
      </c>
      <c r="CY259" s="44">
        <f t="shared" si="240"/>
        <v>26460810</v>
      </c>
      <c r="CZ259" s="49">
        <f t="shared" si="241"/>
        <v>44101350</v>
      </c>
    </row>
    <row r="260" spans="1:104">
      <c r="A260" s="3">
        <f t="shared" si="234"/>
        <v>221</v>
      </c>
      <c r="B260" s="263">
        <v>5</v>
      </c>
      <c r="C260" s="264" t="s">
        <v>187</v>
      </c>
      <c r="D260" s="299">
        <v>12</v>
      </c>
      <c r="E260" s="266"/>
      <c r="F260" s="41" t="s">
        <v>50</v>
      </c>
      <c r="G260" s="267">
        <f t="shared" si="209"/>
        <v>67</v>
      </c>
      <c r="H260" s="267">
        <f t="shared" si="210"/>
        <v>57</v>
      </c>
      <c r="I260" s="268">
        <f t="shared" si="211"/>
        <v>26966806</v>
      </c>
      <c r="J260" s="268">
        <f t="shared" si="212"/>
        <v>2</v>
      </c>
      <c r="K260" s="269">
        <f t="shared" si="213"/>
        <v>0.93</v>
      </c>
      <c r="L260" s="270">
        <f t="shared" si="243"/>
        <v>1.0149999999999999</v>
      </c>
      <c r="M260" s="271">
        <f t="shared" si="214"/>
        <v>21271605.909569133</v>
      </c>
      <c r="N260" s="271">
        <f t="shared" si="215"/>
        <v>23976498.556559145</v>
      </c>
      <c r="O260" s="271">
        <f t="shared" si="216"/>
        <v>25455316.523699999</v>
      </c>
      <c r="P260" s="271">
        <f t="shared" si="217"/>
        <v>27025344.747200005</v>
      </c>
      <c r="Q260" s="272">
        <f t="shared" si="218"/>
        <v>25455316.523699999</v>
      </c>
      <c r="R260" s="271">
        <f t="shared" si="218"/>
        <v>27025344.747200005</v>
      </c>
      <c r="S260" s="271">
        <f t="shared" si="219"/>
        <v>28692208.876091</v>
      </c>
      <c r="T260" s="271"/>
      <c r="U260" s="271">
        <f t="shared" si="220"/>
        <v>1212481536.8454406</v>
      </c>
      <c r="V260" s="271">
        <f t="shared" si="221"/>
        <v>1366660417.7238712</v>
      </c>
      <c r="W260" s="271">
        <f t="shared" si="222"/>
        <v>1450953041.8508999</v>
      </c>
      <c r="X260" s="272">
        <f t="shared" si="223"/>
        <v>1540444650.5904002</v>
      </c>
      <c r="Y260" s="272">
        <f t="shared" si="224"/>
        <v>1450953041.8508999</v>
      </c>
      <c r="Z260" s="271">
        <f t="shared" si="225"/>
        <v>1540444650.5904002</v>
      </c>
      <c r="AA260" s="271">
        <f t="shared" si="226"/>
        <v>1635455905.937187</v>
      </c>
      <c r="AB260" s="271"/>
      <c r="AC260" s="33" t="str">
        <f t="shared" si="227"/>
        <v>BERTAHAP</v>
      </c>
      <c r="AD260" s="273">
        <f t="shared" si="228"/>
        <v>0</v>
      </c>
      <c r="AE260" s="274">
        <v>2</v>
      </c>
      <c r="AF260" s="275"/>
      <c r="AG260" s="271" t="e">
        <f>IF(AF260&gt;#REF!,"LB","KR")</f>
        <v>#REF!</v>
      </c>
      <c r="AH260" s="275">
        <v>1333730000</v>
      </c>
      <c r="AI260" s="275">
        <v>1503327000</v>
      </c>
      <c r="AJ260" s="275">
        <v>1596049000</v>
      </c>
      <c r="AK260" s="276">
        <v>1694490000</v>
      </c>
      <c r="AL260" s="276">
        <v>1596049000</v>
      </c>
      <c r="AM260" s="275">
        <v>1694490000</v>
      </c>
      <c r="AN260" s="275">
        <v>1799002000</v>
      </c>
      <c r="AO260" s="52">
        <v>1691811940</v>
      </c>
      <c r="AP260" s="43">
        <v>1796159400</v>
      </c>
      <c r="AQ260" s="63">
        <f t="shared" si="229"/>
        <v>1522630746</v>
      </c>
      <c r="AR260" s="63">
        <f t="shared" si="235"/>
        <v>25377179.099999998</v>
      </c>
      <c r="AS260" s="351">
        <f t="shared" si="236"/>
        <v>31771687.5</v>
      </c>
      <c r="AT260" s="141">
        <f t="shared" si="230"/>
        <v>17961594</v>
      </c>
      <c r="AU260" s="5">
        <f t="shared" si="231"/>
        <v>25377179.099999998</v>
      </c>
      <c r="AV260" s="5">
        <f t="shared" si="237"/>
        <v>39901225</v>
      </c>
      <c r="AX260" s="2"/>
      <c r="AY260" s="2"/>
      <c r="BT260" s="56">
        <f t="shared" si="232"/>
        <v>-1356430.3418000005</v>
      </c>
      <c r="CT260" s="63">
        <f t="shared" si="233"/>
        <v>1616543460</v>
      </c>
      <c r="CU260" s="44">
        <f t="shared" si="238"/>
        <v>17961594</v>
      </c>
      <c r="CX260" s="56">
        <f t="shared" si="239"/>
        <v>1436444100</v>
      </c>
      <c r="CY260" s="44">
        <f t="shared" si="240"/>
        <v>23940735</v>
      </c>
      <c r="CZ260" s="49">
        <f t="shared" si="241"/>
        <v>39901225</v>
      </c>
    </row>
    <row r="261" spans="1:104">
      <c r="A261" s="3">
        <f t="shared" si="234"/>
        <v>222</v>
      </c>
      <c r="B261" s="263">
        <v>6</v>
      </c>
      <c r="C261" s="264" t="s">
        <v>187</v>
      </c>
      <c r="D261" s="265">
        <v>16</v>
      </c>
      <c r="E261" s="266"/>
      <c r="F261" s="41" t="s">
        <v>52</v>
      </c>
      <c r="G261" s="267">
        <f t="shared" si="209"/>
        <v>71</v>
      </c>
      <c r="H261" s="267">
        <f t="shared" si="210"/>
        <v>63</v>
      </c>
      <c r="I261" s="268">
        <f t="shared" si="211"/>
        <v>26966806</v>
      </c>
      <c r="J261" s="268">
        <f t="shared" si="212"/>
        <v>2</v>
      </c>
      <c r="K261" s="269">
        <f t="shared" si="213"/>
        <v>0.93</v>
      </c>
      <c r="L261" s="270">
        <f t="shared" si="243"/>
        <v>1.0149999999999999</v>
      </c>
      <c r="M261" s="271">
        <f t="shared" si="214"/>
        <v>21271605.909569133</v>
      </c>
      <c r="N261" s="271">
        <f t="shared" si="215"/>
        <v>23976498.556559145</v>
      </c>
      <c r="O261" s="271">
        <f t="shared" si="216"/>
        <v>25455316.523699999</v>
      </c>
      <c r="P261" s="271">
        <f t="shared" si="217"/>
        <v>27025344.747200005</v>
      </c>
      <c r="Q261" s="272">
        <f t="shared" si="218"/>
        <v>25455316.523699999</v>
      </c>
      <c r="R261" s="271">
        <f t="shared" si="218"/>
        <v>27025344.747200005</v>
      </c>
      <c r="S261" s="271">
        <f t="shared" si="219"/>
        <v>28692208.876091</v>
      </c>
      <c r="T261" s="271"/>
      <c r="U261" s="271">
        <f t="shared" si="220"/>
        <v>1340111172.3028555</v>
      </c>
      <c r="V261" s="271">
        <f t="shared" si="221"/>
        <v>1510519409.0632262</v>
      </c>
      <c r="W261" s="271">
        <f t="shared" si="222"/>
        <v>1603684940.9930999</v>
      </c>
      <c r="X261" s="272">
        <f t="shared" si="223"/>
        <v>1702596719.0736003</v>
      </c>
      <c r="Y261" s="272">
        <f t="shared" si="224"/>
        <v>1603684940.9930999</v>
      </c>
      <c r="Z261" s="271">
        <f t="shared" si="225"/>
        <v>1702596719.0736003</v>
      </c>
      <c r="AA261" s="271">
        <f t="shared" si="226"/>
        <v>1807609159.193733</v>
      </c>
      <c r="AB261" s="271"/>
      <c r="AC261" s="33" t="str">
        <f t="shared" si="227"/>
        <v>BERTAHAP</v>
      </c>
      <c r="AD261" s="273">
        <f t="shared" si="228"/>
        <v>0</v>
      </c>
      <c r="AE261" s="274">
        <v>2</v>
      </c>
      <c r="AF261" s="275"/>
      <c r="AG261" s="271" t="e">
        <f>IF(AF261&gt;#REF!,"LB","KR")</f>
        <v>#REF!</v>
      </c>
      <c r="AH261" s="275">
        <v>1474123000</v>
      </c>
      <c r="AI261" s="275">
        <v>1661572000</v>
      </c>
      <c r="AJ261" s="275">
        <v>1764054000</v>
      </c>
      <c r="AK261" s="276">
        <v>1872857000</v>
      </c>
      <c r="AL261" s="276">
        <v>1764054000</v>
      </c>
      <c r="AM261" s="275">
        <v>1872857000</v>
      </c>
      <c r="AN261" s="275">
        <v>1988371000</v>
      </c>
      <c r="AO261" s="52">
        <v>1869897240</v>
      </c>
      <c r="AP261" s="43">
        <v>1985228420</v>
      </c>
      <c r="AQ261" s="63">
        <f t="shared" si="229"/>
        <v>1682907516</v>
      </c>
      <c r="AR261" s="63">
        <f t="shared" si="235"/>
        <v>28048458.600000005</v>
      </c>
      <c r="AS261" s="351">
        <f t="shared" si="236"/>
        <v>35116068.75</v>
      </c>
      <c r="AT261" s="141">
        <f t="shared" si="230"/>
        <v>19852284.200000003</v>
      </c>
      <c r="AU261" s="5">
        <f t="shared" si="231"/>
        <v>28048458.600000005</v>
      </c>
      <c r="AV261" s="5">
        <f t="shared" si="237"/>
        <v>44101350</v>
      </c>
      <c r="AX261" s="2"/>
      <c r="AY261" s="2"/>
      <c r="BT261" s="56">
        <f t="shared" si="232"/>
        <v>-1356430.3418000005</v>
      </c>
      <c r="CT261" s="63">
        <f t="shared" si="233"/>
        <v>1786705578</v>
      </c>
      <c r="CU261" s="44">
        <f t="shared" si="238"/>
        <v>19852284.200000003</v>
      </c>
      <c r="CX261" s="56">
        <f t="shared" si="239"/>
        <v>1587648600</v>
      </c>
      <c r="CY261" s="44">
        <f t="shared" si="240"/>
        <v>26460810</v>
      </c>
      <c r="CZ261" s="49">
        <f t="shared" si="241"/>
        <v>44101350</v>
      </c>
    </row>
    <row r="262" spans="1:104">
      <c r="A262" s="3">
        <f t="shared" si="234"/>
        <v>223</v>
      </c>
      <c r="B262" s="263">
        <v>7</v>
      </c>
      <c r="C262" s="264" t="s">
        <v>187</v>
      </c>
      <c r="D262" s="299">
        <v>18</v>
      </c>
      <c r="E262" s="266"/>
      <c r="F262" s="41" t="s">
        <v>54</v>
      </c>
      <c r="G262" s="267">
        <f t="shared" si="209"/>
        <v>97</v>
      </c>
      <c r="H262" s="267">
        <f t="shared" si="210"/>
        <v>85</v>
      </c>
      <c r="I262" s="268">
        <f t="shared" si="211"/>
        <v>26966806</v>
      </c>
      <c r="J262" s="268">
        <f t="shared" si="212"/>
        <v>2</v>
      </c>
      <c r="K262" s="269">
        <f t="shared" si="213"/>
        <v>0.93</v>
      </c>
      <c r="L262" s="270">
        <f t="shared" si="243"/>
        <v>1.0149999999999999</v>
      </c>
      <c r="M262" s="271">
        <f t="shared" si="214"/>
        <v>21271605.909569133</v>
      </c>
      <c r="N262" s="271">
        <f t="shared" si="215"/>
        <v>23976498.556559145</v>
      </c>
      <c r="O262" s="271">
        <f t="shared" si="216"/>
        <v>25455316.523699999</v>
      </c>
      <c r="P262" s="271">
        <f t="shared" si="217"/>
        <v>27025344.747200005</v>
      </c>
      <c r="Q262" s="272">
        <f t="shared" si="218"/>
        <v>25455316.523699999</v>
      </c>
      <c r="R262" s="271">
        <f t="shared" si="218"/>
        <v>27025344.747200005</v>
      </c>
      <c r="S262" s="271">
        <f t="shared" si="219"/>
        <v>28692208.876091</v>
      </c>
      <c r="T262" s="271"/>
      <c r="U262" s="271">
        <f t="shared" si="220"/>
        <v>1808086502.3133764</v>
      </c>
      <c r="V262" s="271">
        <f t="shared" si="221"/>
        <v>2038002377.3075273</v>
      </c>
      <c r="W262" s="271">
        <f t="shared" si="222"/>
        <v>2163701904.5144997</v>
      </c>
      <c r="X262" s="272">
        <f t="shared" si="223"/>
        <v>2297154303.5120006</v>
      </c>
      <c r="Y262" s="272">
        <f t="shared" si="224"/>
        <v>2163701904.5144997</v>
      </c>
      <c r="Z262" s="271">
        <f t="shared" si="225"/>
        <v>2297154303.5120006</v>
      </c>
      <c r="AA262" s="271">
        <f t="shared" si="226"/>
        <v>2438837754.4677348</v>
      </c>
      <c r="AB262" s="271"/>
      <c r="AC262" s="33" t="str">
        <f t="shared" si="227"/>
        <v>BERTAHAP</v>
      </c>
      <c r="AD262" s="273">
        <f t="shared" si="228"/>
        <v>0</v>
      </c>
      <c r="AE262" s="274">
        <v>2</v>
      </c>
      <c r="AF262" s="275"/>
      <c r="AG262" s="271" t="e">
        <f>IF(AF262&gt;#REF!,"LB","KR")</f>
        <v>#REF!</v>
      </c>
      <c r="AH262" s="275">
        <v>1988896000</v>
      </c>
      <c r="AI262" s="275">
        <v>2241803000</v>
      </c>
      <c r="AJ262" s="275">
        <v>2380073000</v>
      </c>
      <c r="AK262" s="276">
        <v>2526870000</v>
      </c>
      <c r="AL262" s="276">
        <v>2380073000</v>
      </c>
      <c r="AM262" s="275">
        <v>2526870000</v>
      </c>
      <c r="AN262" s="275">
        <v>2682722000</v>
      </c>
      <c r="AO262" s="52">
        <v>2522877380</v>
      </c>
      <c r="AP262" s="43">
        <v>2678482200</v>
      </c>
      <c r="AQ262" s="63">
        <f t="shared" si="229"/>
        <v>2270589642</v>
      </c>
      <c r="AR262" s="63">
        <f t="shared" si="235"/>
        <v>37843160.700000003</v>
      </c>
      <c r="AS262" s="351">
        <f t="shared" si="236"/>
        <v>47378812.5</v>
      </c>
      <c r="AT262" s="141">
        <f t="shared" si="230"/>
        <v>26784822</v>
      </c>
      <c r="AU262" s="5">
        <f t="shared" si="231"/>
        <v>37843160.700000003</v>
      </c>
      <c r="AV262" s="5">
        <f t="shared" si="237"/>
        <v>59501825</v>
      </c>
      <c r="AX262" s="2"/>
      <c r="AY262" s="2"/>
      <c r="BT262" s="56">
        <f t="shared" si="232"/>
        <v>-1356430.3418000005</v>
      </c>
      <c r="CT262" s="63">
        <f t="shared" si="233"/>
        <v>2410633980</v>
      </c>
      <c r="CU262" s="44">
        <f t="shared" si="238"/>
        <v>26784822</v>
      </c>
      <c r="CX262" s="56">
        <f t="shared" si="239"/>
        <v>2142065700</v>
      </c>
      <c r="CY262" s="44">
        <f t="shared" si="240"/>
        <v>35701095</v>
      </c>
      <c r="CZ262" s="49">
        <f t="shared" si="241"/>
        <v>59501825</v>
      </c>
    </row>
    <row r="263" spans="1:104">
      <c r="A263" s="3">
        <f t="shared" si="234"/>
        <v>224</v>
      </c>
      <c r="B263" s="263">
        <v>8</v>
      </c>
      <c r="C263" s="264" t="s">
        <v>187</v>
      </c>
      <c r="D263" s="299">
        <v>20</v>
      </c>
      <c r="E263" s="266"/>
      <c r="F263" s="41" t="s">
        <v>70</v>
      </c>
      <c r="G263" s="267">
        <f t="shared" si="209"/>
        <v>60</v>
      </c>
      <c r="H263" s="267">
        <f t="shared" si="210"/>
        <v>51</v>
      </c>
      <c r="I263" s="268">
        <f t="shared" si="211"/>
        <v>26966806</v>
      </c>
      <c r="J263" s="268">
        <f t="shared" si="212"/>
        <v>2</v>
      </c>
      <c r="K263" s="269">
        <f t="shared" si="213"/>
        <v>0.93</v>
      </c>
      <c r="L263" s="270">
        <f t="shared" si="243"/>
        <v>1.0149999999999999</v>
      </c>
      <c r="M263" s="271">
        <f t="shared" si="214"/>
        <v>21271605.909569133</v>
      </c>
      <c r="N263" s="271">
        <f t="shared" si="215"/>
        <v>23976498.556559145</v>
      </c>
      <c r="O263" s="271">
        <f t="shared" si="216"/>
        <v>25455316.523699999</v>
      </c>
      <c r="P263" s="271">
        <f t="shared" si="217"/>
        <v>27025344.747200005</v>
      </c>
      <c r="Q263" s="272">
        <f t="shared" si="218"/>
        <v>25455316.523699999</v>
      </c>
      <c r="R263" s="271">
        <f t="shared" si="218"/>
        <v>27025344.747200005</v>
      </c>
      <c r="S263" s="271">
        <f t="shared" si="219"/>
        <v>28692208.876091</v>
      </c>
      <c r="T263" s="271"/>
      <c r="U263" s="271">
        <f t="shared" si="220"/>
        <v>1084851901.3880258</v>
      </c>
      <c r="V263" s="271">
        <f t="shared" si="221"/>
        <v>1222801426.3845165</v>
      </c>
      <c r="W263" s="271">
        <f t="shared" si="222"/>
        <v>1298221142.7086999</v>
      </c>
      <c r="X263" s="272">
        <f t="shared" si="223"/>
        <v>1378292582.1072001</v>
      </c>
      <c r="Y263" s="272">
        <f t="shared" si="224"/>
        <v>1298221142.7086999</v>
      </c>
      <c r="Z263" s="271">
        <f t="shared" si="225"/>
        <v>1378292582.1072001</v>
      </c>
      <c r="AA263" s="271">
        <f t="shared" si="226"/>
        <v>1463302652.6806409</v>
      </c>
      <c r="AB263" s="271"/>
      <c r="AC263" s="33" t="str">
        <f t="shared" si="227"/>
        <v>BERTAHAP</v>
      </c>
      <c r="AD263" s="273">
        <f t="shared" si="228"/>
        <v>0</v>
      </c>
      <c r="AE263" s="274">
        <v>2</v>
      </c>
      <c r="AF263" s="275"/>
      <c r="AG263" s="271" t="e">
        <f>IF(AF263&gt;#REF!,"LB","KR")</f>
        <v>#REF!</v>
      </c>
      <c r="AH263" s="275">
        <v>1193338000</v>
      </c>
      <c r="AI263" s="275">
        <v>1345082000</v>
      </c>
      <c r="AJ263" s="275">
        <v>1428044000</v>
      </c>
      <c r="AK263" s="276">
        <v>1516122000</v>
      </c>
      <c r="AL263" s="276">
        <v>1428044000</v>
      </c>
      <c r="AM263" s="275">
        <v>1516122000</v>
      </c>
      <c r="AN263" s="275">
        <v>1609633000</v>
      </c>
      <c r="AO263" s="52">
        <v>1513726640</v>
      </c>
      <c r="AP263" s="43">
        <v>1607089320</v>
      </c>
      <c r="AQ263" s="63">
        <f t="shared" si="229"/>
        <v>1362353976</v>
      </c>
      <c r="AR263" s="63">
        <f t="shared" si="235"/>
        <v>22705899.599999998</v>
      </c>
      <c r="AS263" s="351">
        <f t="shared" si="236"/>
        <v>28427287.5</v>
      </c>
      <c r="AT263" s="141">
        <f t="shared" si="230"/>
        <v>16070893.200000001</v>
      </c>
      <c r="AU263" s="5">
        <f t="shared" si="231"/>
        <v>22705899.599999998</v>
      </c>
      <c r="AV263" s="5">
        <f t="shared" si="237"/>
        <v>35701100</v>
      </c>
      <c r="AX263" s="2"/>
      <c r="AY263" s="2"/>
      <c r="BT263" s="56">
        <f t="shared" si="232"/>
        <v>-1356430.3418000005</v>
      </c>
      <c r="CT263" s="63">
        <f t="shared" si="233"/>
        <v>1446380388</v>
      </c>
      <c r="CU263" s="44">
        <f t="shared" si="238"/>
        <v>16070893.200000001</v>
      </c>
      <c r="CX263" s="56">
        <f t="shared" si="239"/>
        <v>1285239600</v>
      </c>
      <c r="CY263" s="44">
        <f t="shared" si="240"/>
        <v>21420660</v>
      </c>
      <c r="CZ263" s="49">
        <f t="shared" si="241"/>
        <v>35701100</v>
      </c>
    </row>
    <row r="264" spans="1:104">
      <c r="A264" s="3">
        <f t="shared" si="234"/>
        <v>225</v>
      </c>
      <c r="B264" s="263">
        <v>9</v>
      </c>
      <c r="C264" s="264" t="s">
        <v>187</v>
      </c>
      <c r="D264" s="299">
        <v>22</v>
      </c>
      <c r="E264" s="266"/>
      <c r="F264" s="41" t="s">
        <v>89</v>
      </c>
      <c r="G264" s="267">
        <f t="shared" si="209"/>
        <v>81</v>
      </c>
      <c r="H264" s="267">
        <f t="shared" si="210"/>
        <v>70</v>
      </c>
      <c r="I264" s="268">
        <f t="shared" si="211"/>
        <v>26966806</v>
      </c>
      <c r="J264" s="268">
        <f t="shared" si="212"/>
        <v>4</v>
      </c>
      <c r="K264" s="269">
        <f t="shared" si="213"/>
        <v>0.97</v>
      </c>
      <c r="L264" s="270">
        <f t="shared" si="243"/>
        <v>1.0149999999999999</v>
      </c>
      <c r="M264" s="271">
        <f t="shared" si="214"/>
        <v>22186513.690625869</v>
      </c>
      <c r="N264" s="271">
        <f t="shared" si="215"/>
        <v>25007745.806303624</v>
      </c>
      <c r="O264" s="271">
        <f t="shared" si="216"/>
        <v>26550168.847299997</v>
      </c>
      <c r="P264" s="271">
        <f t="shared" si="217"/>
        <v>28187725.166434411</v>
      </c>
      <c r="Q264" s="272">
        <f t="shared" si="218"/>
        <v>26550168.847299997</v>
      </c>
      <c r="R264" s="271">
        <f t="shared" si="218"/>
        <v>28187725.166434411</v>
      </c>
      <c r="S264" s="271">
        <f t="shared" si="219"/>
        <v>29926282.376137923</v>
      </c>
      <c r="T264" s="271"/>
      <c r="U264" s="271">
        <f t="shared" si="220"/>
        <v>1553055958.3438108</v>
      </c>
      <c r="V264" s="271">
        <f t="shared" si="221"/>
        <v>1750542206.4412537</v>
      </c>
      <c r="W264" s="271">
        <f t="shared" si="222"/>
        <v>1858511819.3109999</v>
      </c>
      <c r="X264" s="272">
        <f t="shared" si="223"/>
        <v>1973140761.6504087</v>
      </c>
      <c r="Y264" s="272">
        <f t="shared" si="224"/>
        <v>1858511819.3109999</v>
      </c>
      <c r="Z264" s="271">
        <f t="shared" si="225"/>
        <v>1973140761.6504087</v>
      </c>
      <c r="AA264" s="271">
        <f t="shared" si="226"/>
        <v>2094839766.3296547</v>
      </c>
      <c r="AB264" s="271"/>
      <c r="AC264" s="33" t="str">
        <f t="shared" si="227"/>
        <v>BERTAHAP</v>
      </c>
      <c r="AD264" s="273">
        <f t="shared" si="228"/>
        <v>0</v>
      </c>
      <c r="AE264" s="274">
        <v>2</v>
      </c>
      <c r="AF264" s="275"/>
      <c r="AG264" s="271" t="e">
        <f>IF(AF264&gt;#REF!,"LB","KR")</f>
        <v>#REF!</v>
      </c>
      <c r="AH264" s="275">
        <v>1708362000</v>
      </c>
      <c r="AI264" s="275">
        <v>1925597000</v>
      </c>
      <c r="AJ264" s="275">
        <v>2044364000</v>
      </c>
      <c r="AK264" s="276">
        <v>2170455000</v>
      </c>
      <c r="AL264" s="276">
        <v>2044364000</v>
      </c>
      <c r="AM264" s="275">
        <v>2170455000</v>
      </c>
      <c r="AN264" s="275">
        <v>2304324000</v>
      </c>
      <c r="AO264" s="52">
        <v>2167025840</v>
      </c>
      <c r="AP264" s="43">
        <v>2300682300</v>
      </c>
      <c r="AQ264" s="63">
        <f t="shared" si="229"/>
        <v>1950323256</v>
      </c>
      <c r="AR264" s="63">
        <f t="shared" si="235"/>
        <v>32505387.600000005</v>
      </c>
      <c r="AS264" s="351">
        <f t="shared" si="236"/>
        <v>40696031.25</v>
      </c>
      <c r="AT264" s="141">
        <f t="shared" si="230"/>
        <v>23006823</v>
      </c>
      <c r="AU264" s="5">
        <f t="shared" si="231"/>
        <v>32505387.600000005</v>
      </c>
      <c r="AV264" s="5">
        <f t="shared" si="237"/>
        <v>51109100</v>
      </c>
      <c r="AX264" s="2"/>
      <c r="AY264" s="2"/>
      <c r="BT264" s="56">
        <f t="shared" si="232"/>
        <v>-261578.01820000261</v>
      </c>
      <c r="CT264" s="63">
        <f t="shared" si="233"/>
        <v>2070614070</v>
      </c>
      <c r="CU264" s="44">
        <f t="shared" si="238"/>
        <v>23006823</v>
      </c>
      <c r="CX264" s="56">
        <f t="shared" si="239"/>
        <v>1839927600</v>
      </c>
      <c r="CY264" s="44">
        <f t="shared" si="240"/>
        <v>30665460</v>
      </c>
      <c r="CZ264" s="49">
        <f t="shared" si="241"/>
        <v>51109100</v>
      </c>
    </row>
    <row r="265" spans="1:104">
      <c r="A265" s="3">
        <f t="shared" si="234"/>
        <v>226</v>
      </c>
      <c r="B265" s="263">
        <v>1</v>
      </c>
      <c r="C265" s="264" t="s">
        <v>188</v>
      </c>
      <c r="D265" s="265" t="s">
        <v>24</v>
      </c>
      <c r="E265" s="266"/>
      <c r="F265" s="41" t="s">
        <v>39</v>
      </c>
      <c r="G265" s="267">
        <f t="shared" si="209"/>
        <v>113</v>
      </c>
      <c r="H265" s="267">
        <f t="shared" si="210"/>
        <v>101</v>
      </c>
      <c r="I265" s="268">
        <f t="shared" si="211"/>
        <v>26966806</v>
      </c>
      <c r="J265" s="268">
        <f t="shared" si="212"/>
        <v>6</v>
      </c>
      <c r="K265" s="269">
        <f t="shared" si="213"/>
        <v>0.95</v>
      </c>
      <c r="L265" s="270">
        <f t="shared" si="243"/>
        <v>1.0149999999999999</v>
      </c>
      <c r="M265" s="271">
        <f t="shared" si="214"/>
        <v>21729059.800097499</v>
      </c>
      <c r="N265" s="271">
        <f t="shared" si="215"/>
        <v>24492122.181431383</v>
      </c>
      <c r="O265" s="271">
        <f t="shared" si="216"/>
        <v>26002742.685499996</v>
      </c>
      <c r="P265" s="271">
        <f t="shared" si="217"/>
        <v>27606534.956817206</v>
      </c>
      <c r="Q265" s="272">
        <f t="shared" si="218"/>
        <v>26002742.685499996</v>
      </c>
      <c r="R265" s="271">
        <f t="shared" si="218"/>
        <v>27606534.956817206</v>
      </c>
      <c r="S265" s="271">
        <f t="shared" si="219"/>
        <v>29309245.626114458</v>
      </c>
      <c r="T265" s="271"/>
      <c r="U265" s="271">
        <f t="shared" si="220"/>
        <v>2194635039.8098474</v>
      </c>
      <c r="V265" s="271">
        <f t="shared" si="221"/>
        <v>2473704340.3245697</v>
      </c>
      <c r="W265" s="271">
        <f t="shared" si="222"/>
        <v>2626277011.2354994</v>
      </c>
      <c r="X265" s="272">
        <f t="shared" si="223"/>
        <v>2788260030.6385379</v>
      </c>
      <c r="Y265" s="272">
        <f t="shared" si="224"/>
        <v>2626277011.2354994</v>
      </c>
      <c r="Z265" s="271">
        <f t="shared" si="225"/>
        <v>2788260030.6385379</v>
      </c>
      <c r="AA265" s="271">
        <f t="shared" si="226"/>
        <v>2960233808.2375603</v>
      </c>
      <c r="AB265" s="271"/>
      <c r="AC265" s="33" t="str">
        <f t="shared" si="227"/>
        <v>BERTAHAP</v>
      </c>
      <c r="AD265" s="273">
        <f t="shared" si="228"/>
        <v>0</v>
      </c>
      <c r="AE265" s="274">
        <v>2</v>
      </c>
      <c r="AF265" s="275"/>
      <c r="AG265" s="271" t="e">
        <f>IF(AF265&gt;#REF!,"LB","KR")</f>
        <v>#REF!</v>
      </c>
      <c r="AH265" s="275">
        <v>2414099000</v>
      </c>
      <c r="AI265" s="275">
        <v>2721075000</v>
      </c>
      <c r="AJ265" s="275">
        <v>2888905000</v>
      </c>
      <c r="AK265" s="276">
        <v>3067087000</v>
      </c>
      <c r="AL265" s="276">
        <v>2888905000</v>
      </c>
      <c r="AM265" s="275">
        <v>3067087000</v>
      </c>
      <c r="AN265" s="275">
        <v>3256258000</v>
      </c>
      <c r="AO265" s="52">
        <v>3062239300</v>
      </c>
      <c r="AP265" s="43">
        <v>3251112220</v>
      </c>
      <c r="AQ265" s="63">
        <f t="shared" si="229"/>
        <v>2756015370</v>
      </c>
      <c r="AR265" s="63">
        <f t="shared" si="235"/>
        <v>45933589.5</v>
      </c>
      <c r="AS265" s="351">
        <f t="shared" si="236"/>
        <v>57507881.25</v>
      </c>
      <c r="AT265" s="141">
        <f t="shared" si="230"/>
        <v>32511122.200000003</v>
      </c>
      <c r="AU265" s="5">
        <f t="shared" si="231"/>
        <v>45933589.5</v>
      </c>
      <c r="AV265" s="5">
        <f t="shared" si="237"/>
        <v>72222625</v>
      </c>
      <c r="AX265" s="2"/>
      <c r="AY265" s="2"/>
      <c r="BT265" s="56">
        <f t="shared" si="232"/>
        <v>-809004.18000000343</v>
      </c>
      <c r="CT265" s="63">
        <f t="shared" si="233"/>
        <v>2926000998</v>
      </c>
      <c r="CU265" s="44">
        <f t="shared" si="238"/>
        <v>32511122.200000003</v>
      </c>
      <c r="CX265" s="56">
        <f t="shared" si="239"/>
        <v>2600014500</v>
      </c>
      <c r="CY265" s="44">
        <f t="shared" si="240"/>
        <v>43333575</v>
      </c>
      <c r="CZ265" s="49">
        <f t="shared" si="241"/>
        <v>72222625</v>
      </c>
    </row>
    <row r="266" spans="1:104">
      <c r="A266" s="3">
        <f t="shared" si="234"/>
        <v>227</v>
      </c>
      <c r="B266" s="263">
        <v>2</v>
      </c>
      <c r="C266" s="264" t="s">
        <v>188</v>
      </c>
      <c r="D266" s="265" t="s">
        <v>35</v>
      </c>
      <c r="E266" s="266"/>
      <c r="F266" s="41" t="s">
        <v>42</v>
      </c>
      <c r="G266" s="267">
        <f t="shared" si="209"/>
        <v>78</v>
      </c>
      <c r="H266" s="267">
        <f t="shared" si="210"/>
        <v>66</v>
      </c>
      <c r="I266" s="268">
        <f t="shared" si="211"/>
        <v>26966806</v>
      </c>
      <c r="J266" s="268">
        <f t="shared" si="212"/>
        <v>2</v>
      </c>
      <c r="K266" s="269">
        <f t="shared" si="213"/>
        <v>0.93</v>
      </c>
      <c r="L266" s="270">
        <f t="shared" si="243"/>
        <v>1.0149999999999999</v>
      </c>
      <c r="M266" s="271">
        <f t="shared" si="214"/>
        <v>21271605.909569133</v>
      </c>
      <c r="N266" s="271">
        <f t="shared" si="215"/>
        <v>23976498.556559145</v>
      </c>
      <c r="O266" s="271">
        <f t="shared" si="216"/>
        <v>25455316.523699999</v>
      </c>
      <c r="P266" s="271">
        <f t="shared" si="217"/>
        <v>27025344.747200005</v>
      </c>
      <c r="Q266" s="272">
        <f t="shared" si="218"/>
        <v>25455316.523699999</v>
      </c>
      <c r="R266" s="271">
        <f t="shared" si="218"/>
        <v>27025344.747200005</v>
      </c>
      <c r="S266" s="271">
        <f t="shared" si="219"/>
        <v>28692208.876091</v>
      </c>
      <c r="T266" s="271"/>
      <c r="U266" s="271">
        <f t="shared" si="220"/>
        <v>1403925990.0315628</v>
      </c>
      <c r="V266" s="271">
        <f t="shared" si="221"/>
        <v>1582448904.7329035</v>
      </c>
      <c r="W266" s="271">
        <f t="shared" si="222"/>
        <v>1680050890.5641999</v>
      </c>
      <c r="X266" s="272">
        <f t="shared" si="223"/>
        <v>1783672753.3152003</v>
      </c>
      <c r="Y266" s="272">
        <f t="shared" si="224"/>
        <v>1680050890.5641999</v>
      </c>
      <c r="Z266" s="271">
        <f t="shared" si="225"/>
        <v>1783672753.3152003</v>
      </c>
      <c r="AA266" s="271">
        <f t="shared" si="226"/>
        <v>1893685785.822006</v>
      </c>
      <c r="AB266" s="271"/>
      <c r="AC266" s="33" t="str">
        <f t="shared" si="227"/>
        <v>BERTAHAP</v>
      </c>
      <c r="AD266" s="273">
        <f t="shared" si="228"/>
        <v>0</v>
      </c>
      <c r="AE266" s="274">
        <v>2</v>
      </c>
      <c r="AF266" s="275"/>
      <c r="AG266" s="271" t="e">
        <f>IF(AF266&gt;#REF!,"LB","KR")</f>
        <v>#REF!</v>
      </c>
      <c r="AH266" s="275">
        <v>1544319000</v>
      </c>
      <c r="AI266" s="275">
        <v>1740694000</v>
      </c>
      <c r="AJ266" s="275">
        <v>1848056000</v>
      </c>
      <c r="AK266" s="276">
        <v>1962041000</v>
      </c>
      <c r="AL266" s="276">
        <v>1848056000</v>
      </c>
      <c r="AM266" s="275">
        <v>1962041000</v>
      </c>
      <c r="AN266" s="275">
        <v>2083055000</v>
      </c>
      <c r="AO266" s="52">
        <v>1958939360</v>
      </c>
      <c r="AP266" s="43">
        <v>2079763460</v>
      </c>
      <c r="AQ266" s="63">
        <f t="shared" si="229"/>
        <v>1763045424</v>
      </c>
      <c r="AR266" s="63">
        <f t="shared" si="235"/>
        <v>29384090.400000002</v>
      </c>
      <c r="AS266" s="351">
        <f t="shared" si="236"/>
        <v>36788268.75</v>
      </c>
      <c r="AT266" s="141">
        <f t="shared" si="230"/>
        <v>20797634.600000001</v>
      </c>
      <c r="AU266" s="5">
        <f t="shared" si="231"/>
        <v>29384090.400000002</v>
      </c>
      <c r="AV266" s="5">
        <f t="shared" si="237"/>
        <v>46201400</v>
      </c>
      <c r="AX266" s="2"/>
      <c r="AY266" s="2"/>
      <c r="BT266" s="56">
        <f t="shared" si="232"/>
        <v>-1356430.3418000005</v>
      </c>
      <c r="CT266" s="63">
        <f t="shared" si="233"/>
        <v>1871787114</v>
      </c>
      <c r="CU266" s="44">
        <f t="shared" si="238"/>
        <v>20797634.600000001</v>
      </c>
      <c r="CX266" s="56">
        <f t="shared" si="239"/>
        <v>1663250400</v>
      </c>
      <c r="CY266" s="44">
        <f t="shared" si="240"/>
        <v>27720840</v>
      </c>
      <c r="CZ266" s="49">
        <f t="shared" si="241"/>
        <v>46201400</v>
      </c>
    </row>
    <row r="267" spans="1:104">
      <c r="A267" s="3">
        <f t="shared" si="234"/>
        <v>228</v>
      </c>
      <c r="B267" s="263">
        <v>3</v>
      </c>
      <c r="C267" s="264" t="s">
        <v>188</v>
      </c>
      <c r="D267" s="265" t="s">
        <v>41</v>
      </c>
      <c r="E267" s="266"/>
      <c r="F267" s="41" t="s">
        <v>45</v>
      </c>
      <c r="G267" s="267">
        <f t="shared" si="209"/>
        <v>60</v>
      </c>
      <c r="H267" s="267">
        <f t="shared" si="210"/>
        <v>52</v>
      </c>
      <c r="I267" s="268">
        <f t="shared" si="211"/>
        <v>26966806</v>
      </c>
      <c r="J267" s="268">
        <f t="shared" si="212"/>
        <v>2</v>
      </c>
      <c r="K267" s="269">
        <f t="shared" si="213"/>
        <v>0.93</v>
      </c>
      <c r="L267" s="270">
        <f t="shared" si="243"/>
        <v>1.0149999999999999</v>
      </c>
      <c r="M267" s="271">
        <f t="shared" si="214"/>
        <v>21271605.909569133</v>
      </c>
      <c r="N267" s="271">
        <f t="shared" si="215"/>
        <v>23976498.556559145</v>
      </c>
      <c r="O267" s="271">
        <f t="shared" si="216"/>
        <v>25455316.523699999</v>
      </c>
      <c r="P267" s="271">
        <f t="shared" si="217"/>
        <v>27025344.747200005</v>
      </c>
      <c r="Q267" s="272">
        <f t="shared" si="218"/>
        <v>25455316.523699999</v>
      </c>
      <c r="R267" s="271">
        <f t="shared" si="218"/>
        <v>27025344.747200005</v>
      </c>
      <c r="S267" s="271">
        <f t="shared" si="219"/>
        <v>28692208.876091</v>
      </c>
      <c r="T267" s="271"/>
      <c r="U267" s="271">
        <f t="shared" si="220"/>
        <v>1106123507.297595</v>
      </c>
      <c r="V267" s="271">
        <f t="shared" si="221"/>
        <v>1246777924.9410756</v>
      </c>
      <c r="W267" s="271">
        <f t="shared" si="222"/>
        <v>1323676459.2323999</v>
      </c>
      <c r="X267" s="272">
        <f t="shared" si="223"/>
        <v>1405317926.8544002</v>
      </c>
      <c r="Y267" s="272">
        <f t="shared" si="224"/>
        <v>1323676459.2323999</v>
      </c>
      <c r="Z267" s="271">
        <f t="shared" si="225"/>
        <v>1405317926.8544002</v>
      </c>
      <c r="AA267" s="271">
        <f t="shared" si="226"/>
        <v>1491994861.5567319</v>
      </c>
      <c r="AB267" s="271"/>
      <c r="AC267" s="33" t="str">
        <f t="shared" si="227"/>
        <v>BERTAHAP</v>
      </c>
      <c r="AD267" s="273">
        <f t="shared" si="228"/>
        <v>0</v>
      </c>
      <c r="AE267" s="274">
        <v>2</v>
      </c>
      <c r="AF267" s="275"/>
      <c r="AG267" s="271" t="e">
        <f>IF(AF267&gt;#REF!,"LB","KR")</f>
        <v>#REF!</v>
      </c>
      <c r="AH267" s="275">
        <v>1216736000</v>
      </c>
      <c r="AI267" s="275">
        <v>1371456000</v>
      </c>
      <c r="AJ267" s="275">
        <v>1456045000</v>
      </c>
      <c r="AK267" s="276">
        <v>1545850000</v>
      </c>
      <c r="AL267" s="276">
        <v>1456045000</v>
      </c>
      <c r="AM267" s="275">
        <v>1545850000</v>
      </c>
      <c r="AN267" s="275">
        <v>1641195000</v>
      </c>
      <c r="AO267" s="52">
        <v>1543407700</v>
      </c>
      <c r="AP267" s="43">
        <v>1638601000</v>
      </c>
      <c r="AQ267" s="63">
        <f t="shared" si="229"/>
        <v>1389066930</v>
      </c>
      <c r="AR267" s="63">
        <f t="shared" si="235"/>
        <v>23151115.5</v>
      </c>
      <c r="AS267" s="351">
        <f t="shared" si="236"/>
        <v>28984687.5</v>
      </c>
      <c r="AT267" s="141">
        <f t="shared" si="230"/>
        <v>16386010</v>
      </c>
      <c r="AU267" s="5">
        <f t="shared" si="231"/>
        <v>23151115.5</v>
      </c>
      <c r="AV267" s="5">
        <f t="shared" si="237"/>
        <v>36401125</v>
      </c>
      <c r="AX267" s="2"/>
      <c r="AY267" s="2"/>
      <c r="BT267" s="56">
        <f t="shared" si="232"/>
        <v>-1356430.3418000005</v>
      </c>
      <c r="CT267" s="63">
        <f t="shared" si="233"/>
        <v>1474740900</v>
      </c>
      <c r="CU267" s="44">
        <f t="shared" si="238"/>
        <v>16386010</v>
      </c>
      <c r="CX267" s="56">
        <f t="shared" si="239"/>
        <v>1310440500</v>
      </c>
      <c r="CY267" s="44">
        <f t="shared" si="240"/>
        <v>21840675</v>
      </c>
      <c r="CZ267" s="49">
        <f t="shared" si="241"/>
        <v>36401125</v>
      </c>
    </row>
    <row r="268" spans="1:104">
      <c r="A268" s="3">
        <f t="shared" si="234"/>
        <v>229</v>
      </c>
      <c r="B268" s="263">
        <v>4</v>
      </c>
      <c r="C268" s="264" t="s">
        <v>188</v>
      </c>
      <c r="D268" s="265">
        <v>10</v>
      </c>
      <c r="E268" s="266"/>
      <c r="F268" s="41" t="s">
        <v>48</v>
      </c>
      <c r="G268" s="267">
        <f t="shared" si="209"/>
        <v>74</v>
      </c>
      <c r="H268" s="267">
        <f t="shared" si="210"/>
        <v>63</v>
      </c>
      <c r="I268" s="268">
        <f t="shared" si="211"/>
        <v>26966806</v>
      </c>
      <c r="J268" s="268">
        <f t="shared" si="212"/>
        <v>2</v>
      </c>
      <c r="K268" s="269">
        <f t="shared" si="213"/>
        <v>0.93</v>
      </c>
      <c r="L268" s="270">
        <f t="shared" si="243"/>
        <v>1.0149999999999999</v>
      </c>
      <c r="M268" s="271">
        <f t="shared" si="214"/>
        <v>21271605.909569133</v>
      </c>
      <c r="N268" s="271">
        <f t="shared" si="215"/>
        <v>23976498.556559145</v>
      </c>
      <c r="O268" s="271">
        <f t="shared" si="216"/>
        <v>25455316.523699999</v>
      </c>
      <c r="P268" s="271">
        <f t="shared" si="217"/>
        <v>27025344.747200005</v>
      </c>
      <c r="Q268" s="272">
        <f t="shared" si="218"/>
        <v>25455316.523699999</v>
      </c>
      <c r="R268" s="271">
        <f t="shared" si="218"/>
        <v>27025344.747200005</v>
      </c>
      <c r="S268" s="271">
        <f t="shared" si="219"/>
        <v>28692208.876091</v>
      </c>
      <c r="T268" s="271"/>
      <c r="U268" s="271">
        <f t="shared" si="220"/>
        <v>1340111172.3028555</v>
      </c>
      <c r="V268" s="271">
        <f t="shared" si="221"/>
        <v>1510519409.0632262</v>
      </c>
      <c r="W268" s="271">
        <f t="shared" si="222"/>
        <v>1603684940.9930999</v>
      </c>
      <c r="X268" s="272">
        <f t="shared" si="223"/>
        <v>1702596719.0736003</v>
      </c>
      <c r="Y268" s="272">
        <f t="shared" si="224"/>
        <v>1603684940.9930999</v>
      </c>
      <c r="Z268" s="271">
        <f t="shared" si="225"/>
        <v>1702596719.0736003</v>
      </c>
      <c r="AA268" s="271">
        <f t="shared" si="226"/>
        <v>1807609159.193733</v>
      </c>
      <c r="AB268" s="271"/>
      <c r="AC268" s="33" t="str">
        <f t="shared" si="227"/>
        <v>BERTAHAP</v>
      </c>
      <c r="AD268" s="273">
        <f t="shared" si="228"/>
        <v>0</v>
      </c>
      <c r="AE268" s="274">
        <v>2</v>
      </c>
      <c r="AF268" s="275"/>
      <c r="AG268" s="271" t="e">
        <f>IF(AF268&gt;#REF!,"LB","KR")</f>
        <v>#REF!</v>
      </c>
      <c r="AH268" s="275">
        <v>1474123000</v>
      </c>
      <c r="AI268" s="275">
        <v>1661572000</v>
      </c>
      <c r="AJ268" s="275">
        <v>1764054000</v>
      </c>
      <c r="AK268" s="276">
        <v>1872857000</v>
      </c>
      <c r="AL268" s="276">
        <v>1764054000</v>
      </c>
      <c r="AM268" s="275">
        <v>1872857000</v>
      </c>
      <c r="AN268" s="275">
        <v>1988371000</v>
      </c>
      <c r="AO268" s="52">
        <v>1869897240</v>
      </c>
      <c r="AP268" s="43">
        <v>1985228420</v>
      </c>
      <c r="AQ268" s="63">
        <f t="shared" si="229"/>
        <v>1682907516</v>
      </c>
      <c r="AR268" s="63">
        <f t="shared" si="235"/>
        <v>28048458.600000005</v>
      </c>
      <c r="AS268" s="351">
        <f t="shared" si="236"/>
        <v>35116068.75</v>
      </c>
      <c r="AT268" s="141">
        <f t="shared" si="230"/>
        <v>19852284.200000003</v>
      </c>
      <c r="AU268" s="5">
        <f t="shared" si="231"/>
        <v>28048458.600000005</v>
      </c>
      <c r="AV268" s="5">
        <f t="shared" si="237"/>
        <v>44101350</v>
      </c>
      <c r="AX268" s="2"/>
      <c r="AY268" s="2"/>
      <c r="BT268" s="56">
        <f t="shared" si="232"/>
        <v>-1356430.3418000005</v>
      </c>
      <c r="CT268" s="63">
        <f t="shared" si="233"/>
        <v>1786705578</v>
      </c>
      <c r="CU268" s="44">
        <f t="shared" si="238"/>
        <v>19852284.200000003</v>
      </c>
      <c r="CX268" s="56">
        <f t="shared" si="239"/>
        <v>1587648600</v>
      </c>
      <c r="CY268" s="44">
        <f t="shared" si="240"/>
        <v>26460810</v>
      </c>
      <c r="CZ268" s="49">
        <f t="shared" si="241"/>
        <v>44101350</v>
      </c>
    </row>
    <row r="269" spans="1:104">
      <c r="A269" s="3">
        <f t="shared" si="234"/>
        <v>230</v>
      </c>
      <c r="B269" s="263">
        <v>5</v>
      </c>
      <c r="C269" s="264" t="s">
        <v>188</v>
      </c>
      <c r="D269" s="299">
        <v>12</v>
      </c>
      <c r="E269" s="266"/>
      <c r="F269" s="41" t="s">
        <v>50</v>
      </c>
      <c r="G269" s="267">
        <f t="shared" si="209"/>
        <v>67</v>
      </c>
      <c r="H269" s="267">
        <f t="shared" si="210"/>
        <v>57</v>
      </c>
      <c r="I269" s="268">
        <f t="shared" si="211"/>
        <v>26966806</v>
      </c>
      <c r="J269" s="268">
        <f t="shared" si="212"/>
        <v>2</v>
      </c>
      <c r="K269" s="269">
        <f t="shared" si="213"/>
        <v>0.93</v>
      </c>
      <c r="L269" s="270">
        <f t="shared" si="243"/>
        <v>1.0149999999999999</v>
      </c>
      <c r="M269" s="271">
        <f t="shared" si="214"/>
        <v>21271605.909569133</v>
      </c>
      <c r="N269" s="271">
        <f t="shared" si="215"/>
        <v>23976498.556559145</v>
      </c>
      <c r="O269" s="271">
        <f t="shared" si="216"/>
        <v>25455316.523699999</v>
      </c>
      <c r="P269" s="271">
        <f t="shared" si="217"/>
        <v>27025344.747200005</v>
      </c>
      <c r="Q269" s="272">
        <f t="shared" si="218"/>
        <v>25455316.523699999</v>
      </c>
      <c r="R269" s="271">
        <f t="shared" si="218"/>
        <v>27025344.747200005</v>
      </c>
      <c r="S269" s="271">
        <f t="shared" si="219"/>
        <v>28692208.876091</v>
      </c>
      <c r="T269" s="271"/>
      <c r="U269" s="271">
        <f t="shared" si="220"/>
        <v>1212481536.8454406</v>
      </c>
      <c r="V269" s="271">
        <f t="shared" si="221"/>
        <v>1366660417.7238712</v>
      </c>
      <c r="W269" s="271">
        <f t="shared" si="222"/>
        <v>1450953041.8508999</v>
      </c>
      <c r="X269" s="272">
        <f t="shared" si="223"/>
        <v>1540444650.5904002</v>
      </c>
      <c r="Y269" s="272">
        <f t="shared" si="224"/>
        <v>1450953041.8508999</v>
      </c>
      <c r="Z269" s="271">
        <f t="shared" si="225"/>
        <v>1540444650.5904002</v>
      </c>
      <c r="AA269" s="271">
        <f t="shared" si="226"/>
        <v>1635455905.937187</v>
      </c>
      <c r="AB269" s="271"/>
      <c r="AC269" s="33" t="str">
        <f t="shared" si="227"/>
        <v>BERTAHAP</v>
      </c>
      <c r="AD269" s="273">
        <f t="shared" si="228"/>
        <v>0</v>
      </c>
      <c r="AE269" s="274">
        <v>2</v>
      </c>
      <c r="AF269" s="275"/>
      <c r="AG269" s="271" t="e">
        <f>IF(AF269&gt;#REF!,"LB","KR")</f>
        <v>#REF!</v>
      </c>
      <c r="AH269" s="275">
        <v>1333730000</v>
      </c>
      <c r="AI269" s="275">
        <v>1503327000</v>
      </c>
      <c r="AJ269" s="275">
        <v>1596049000</v>
      </c>
      <c r="AK269" s="276">
        <v>1694490000</v>
      </c>
      <c r="AL269" s="276">
        <v>1596049000</v>
      </c>
      <c r="AM269" s="275">
        <v>1694490000</v>
      </c>
      <c r="AN269" s="275">
        <v>1799002000</v>
      </c>
      <c r="AO269" s="52">
        <v>1691811940</v>
      </c>
      <c r="AP269" s="43">
        <v>1796159400</v>
      </c>
      <c r="AQ269" s="63">
        <f t="shared" si="229"/>
        <v>1522630746</v>
      </c>
      <c r="AR269" s="63">
        <f t="shared" si="235"/>
        <v>25377179.099999998</v>
      </c>
      <c r="AS269" s="351">
        <f t="shared" si="236"/>
        <v>31771687.5</v>
      </c>
      <c r="AT269" s="141">
        <f t="shared" si="230"/>
        <v>17961594</v>
      </c>
      <c r="AU269" s="5">
        <f t="shared" si="231"/>
        <v>25377179.099999998</v>
      </c>
      <c r="AV269" s="5">
        <f t="shared" si="237"/>
        <v>39901225</v>
      </c>
      <c r="AX269" s="2"/>
      <c r="AY269" s="2"/>
      <c r="BT269" s="56">
        <f t="shared" si="232"/>
        <v>-1356430.3418000005</v>
      </c>
      <c r="CT269" s="63">
        <f t="shared" si="233"/>
        <v>1616543460</v>
      </c>
      <c r="CU269" s="44">
        <f t="shared" si="238"/>
        <v>17961594</v>
      </c>
      <c r="CX269" s="56">
        <f t="shared" si="239"/>
        <v>1436444100</v>
      </c>
      <c r="CY269" s="44">
        <f t="shared" si="240"/>
        <v>23940735</v>
      </c>
      <c r="CZ269" s="49">
        <f t="shared" si="241"/>
        <v>39901225</v>
      </c>
    </row>
    <row r="270" spans="1:104">
      <c r="A270" s="3">
        <f t="shared" si="234"/>
        <v>231</v>
      </c>
      <c r="B270" s="263">
        <v>6</v>
      </c>
      <c r="C270" s="264" t="s">
        <v>188</v>
      </c>
      <c r="D270" s="265">
        <v>16</v>
      </c>
      <c r="E270" s="266"/>
      <c r="F270" s="41" t="s">
        <v>52</v>
      </c>
      <c r="G270" s="267">
        <f t="shared" si="209"/>
        <v>71</v>
      </c>
      <c r="H270" s="267">
        <f t="shared" si="210"/>
        <v>63</v>
      </c>
      <c r="I270" s="268">
        <f t="shared" si="211"/>
        <v>26966806</v>
      </c>
      <c r="J270" s="268">
        <f t="shared" si="212"/>
        <v>2</v>
      </c>
      <c r="K270" s="269">
        <f t="shared" si="213"/>
        <v>0.93</v>
      </c>
      <c r="L270" s="270">
        <f t="shared" si="243"/>
        <v>1.0149999999999999</v>
      </c>
      <c r="M270" s="271">
        <f t="shared" si="214"/>
        <v>21271605.909569133</v>
      </c>
      <c r="N270" s="271">
        <f t="shared" si="215"/>
        <v>23976498.556559145</v>
      </c>
      <c r="O270" s="271">
        <f t="shared" si="216"/>
        <v>25455316.523699999</v>
      </c>
      <c r="P270" s="271">
        <f t="shared" si="217"/>
        <v>27025344.747200005</v>
      </c>
      <c r="Q270" s="272">
        <f t="shared" si="218"/>
        <v>25455316.523699999</v>
      </c>
      <c r="R270" s="271">
        <f t="shared" si="218"/>
        <v>27025344.747200005</v>
      </c>
      <c r="S270" s="271">
        <f t="shared" si="219"/>
        <v>28692208.876091</v>
      </c>
      <c r="T270" s="271"/>
      <c r="U270" s="271">
        <f t="shared" si="220"/>
        <v>1340111172.3028555</v>
      </c>
      <c r="V270" s="271">
        <f t="shared" si="221"/>
        <v>1510519409.0632262</v>
      </c>
      <c r="W270" s="271">
        <f t="shared" si="222"/>
        <v>1603684940.9930999</v>
      </c>
      <c r="X270" s="272">
        <f t="shared" si="223"/>
        <v>1702596719.0736003</v>
      </c>
      <c r="Y270" s="272">
        <f t="shared" si="224"/>
        <v>1603684940.9930999</v>
      </c>
      <c r="Z270" s="271">
        <f t="shared" si="225"/>
        <v>1702596719.0736003</v>
      </c>
      <c r="AA270" s="271">
        <f t="shared" si="226"/>
        <v>1807609159.193733</v>
      </c>
      <c r="AB270" s="271"/>
      <c r="AC270" s="33" t="str">
        <f t="shared" si="227"/>
        <v>BERTAHAP</v>
      </c>
      <c r="AD270" s="273">
        <f t="shared" si="228"/>
        <v>0</v>
      </c>
      <c r="AE270" s="274">
        <v>2</v>
      </c>
      <c r="AF270" s="275"/>
      <c r="AG270" s="271" t="e">
        <f>IF(AF270&gt;#REF!,"LB","KR")</f>
        <v>#REF!</v>
      </c>
      <c r="AH270" s="275">
        <v>1474123000</v>
      </c>
      <c r="AI270" s="275">
        <v>1661572000</v>
      </c>
      <c r="AJ270" s="275">
        <v>1764054000</v>
      </c>
      <c r="AK270" s="276">
        <v>1872857000</v>
      </c>
      <c r="AL270" s="276">
        <v>1764054000</v>
      </c>
      <c r="AM270" s="275">
        <v>1872857000</v>
      </c>
      <c r="AN270" s="275">
        <v>1988371000</v>
      </c>
      <c r="AO270" s="52">
        <v>1869897240</v>
      </c>
      <c r="AP270" s="43">
        <v>1985228420</v>
      </c>
      <c r="AQ270" s="63">
        <f t="shared" si="229"/>
        <v>1682907516</v>
      </c>
      <c r="AR270" s="63">
        <f t="shared" si="235"/>
        <v>28048458.600000005</v>
      </c>
      <c r="AS270" s="351">
        <f t="shared" si="236"/>
        <v>35116068.75</v>
      </c>
      <c r="AT270" s="141">
        <f t="shared" si="230"/>
        <v>19852284.200000003</v>
      </c>
      <c r="AU270" s="5">
        <f t="shared" si="231"/>
        <v>28048458.600000005</v>
      </c>
      <c r="AV270" s="5">
        <f t="shared" si="237"/>
        <v>44101350</v>
      </c>
      <c r="AX270" s="2"/>
      <c r="AY270" s="2"/>
      <c r="BT270" s="56">
        <f t="shared" si="232"/>
        <v>-1356430.3418000005</v>
      </c>
      <c r="CT270" s="63">
        <f t="shared" si="233"/>
        <v>1786705578</v>
      </c>
      <c r="CU270" s="44">
        <f t="shared" si="238"/>
        <v>19852284.200000003</v>
      </c>
      <c r="CX270" s="56">
        <f t="shared" si="239"/>
        <v>1587648600</v>
      </c>
      <c r="CY270" s="44">
        <f t="shared" si="240"/>
        <v>26460810</v>
      </c>
      <c r="CZ270" s="49">
        <f t="shared" si="241"/>
        <v>44101350</v>
      </c>
    </row>
    <row r="271" spans="1:104">
      <c r="A271" s="3">
        <f t="shared" si="234"/>
        <v>232</v>
      </c>
      <c r="B271" s="263">
        <v>7</v>
      </c>
      <c r="C271" s="264" t="s">
        <v>188</v>
      </c>
      <c r="D271" s="299">
        <v>18</v>
      </c>
      <c r="E271" s="266"/>
      <c r="F271" s="41" t="s">
        <v>54</v>
      </c>
      <c r="G271" s="267">
        <f t="shared" si="209"/>
        <v>97</v>
      </c>
      <c r="H271" s="267">
        <f t="shared" si="210"/>
        <v>85</v>
      </c>
      <c r="I271" s="268">
        <f t="shared" si="211"/>
        <v>26966806</v>
      </c>
      <c r="J271" s="268">
        <f t="shared" si="212"/>
        <v>2</v>
      </c>
      <c r="K271" s="269">
        <f t="shared" si="213"/>
        <v>0.93</v>
      </c>
      <c r="L271" s="270">
        <f t="shared" si="243"/>
        <v>1.0149999999999999</v>
      </c>
      <c r="M271" s="271">
        <f t="shared" si="214"/>
        <v>21271605.909569133</v>
      </c>
      <c r="N271" s="271">
        <f t="shared" si="215"/>
        <v>23976498.556559145</v>
      </c>
      <c r="O271" s="271">
        <f t="shared" si="216"/>
        <v>25455316.523699999</v>
      </c>
      <c r="P271" s="271">
        <f t="shared" si="217"/>
        <v>27025344.747200005</v>
      </c>
      <c r="Q271" s="272">
        <f t="shared" si="218"/>
        <v>25455316.523699999</v>
      </c>
      <c r="R271" s="271">
        <f t="shared" si="218"/>
        <v>27025344.747200005</v>
      </c>
      <c r="S271" s="271">
        <f t="shared" si="219"/>
        <v>28692208.876091</v>
      </c>
      <c r="T271" s="271"/>
      <c r="U271" s="271">
        <f t="shared" si="220"/>
        <v>1808086502.3133764</v>
      </c>
      <c r="V271" s="271">
        <f t="shared" si="221"/>
        <v>2038002377.3075273</v>
      </c>
      <c r="W271" s="271">
        <f t="shared" si="222"/>
        <v>2163701904.5144997</v>
      </c>
      <c r="X271" s="272">
        <f t="shared" si="223"/>
        <v>2297154303.5120006</v>
      </c>
      <c r="Y271" s="272">
        <f t="shared" si="224"/>
        <v>2163701904.5144997</v>
      </c>
      <c r="Z271" s="271">
        <f t="shared" si="225"/>
        <v>2297154303.5120006</v>
      </c>
      <c r="AA271" s="271">
        <f t="shared" si="226"/>
        <v>2438837754.4677348</v>
      </c>
      <c r="AB271" s="271"/>
      <c r="AC271" s="33" t="str">
        <f t="shared" si="227"/>
        <v>BERTAHAP</v>
      </c>
      <c r="AD271" s="273">
        <f t="shared" si="228"/>
        <v>0</v>
      </c>
      <c r="AE271" s="274">
        <v>2</v>
      </c>
      <c r="AF271" s="275"/>
      <c r="AG271" s="271" t="e">
        <f>IF(AF271&gt;#REF!,"LB","KR")</f>
        <v>#REF!</v>
      </c>
      <c r="AH271" s="275">
        <v>1988896000</v>
      </c>
      <c r="AI271" s="275">
        <v>2241803000</v>
      </c>
      <c r="AJ271" s="275">
        <v>2380073000</v>
      </c>
      <c r="AK271" s="276">
        <v>2526870000</v>
      </c>
      <c r="AL271" s="276">
        <v>2380073000</v>
      </c>
      <c r="AM271" s="275">
        <v>2526870000</v>
      </c>
      <c r="AN271" s="275">
        <v>2682722000</v>
      </c>
      <c r="AO271" s="52">
        <v>2522877380</v>
      </c>
      <c r="AP271" s="43">
        <v>2678482200</v>
      </c>
      <c r="AQ271" s="63">
        <f t="shared" si="229"/>
        <v>2270589642</v>
      </c>
      <c r="AR271" s="63">
        <f t="shared" si="235"/>
        <v>37843160.700000003</v>
      </c>
      <c r="AS271" s="351">
        <f t="shared" si="236"/>
        <v>47378812.5</v>
      </c>
      <c r="AT271" s="141">
        <f t="shared" si="230"/>
        <v>26784822</v>
      </c>
      <c r="AU271" s="5">
        <f t="shared" si="231"/>
        <v>37843160.700000003</v>
      </c>
      <c r="AV271" s="5">
        <f t="shared" si="237"/>
        <v>59501825</v>
      </c>
      <c r="AX271" s="2"/>
      <c r="AY271" s="2"/>
      <c r="BT271" s="56">
        <f t="shared" si="232"/>
        <v>-1356430.3418000005</v>
      </c>
      <c r="CT271" s="63">
        <f t="shared" si="233"/>
        <v>2410633980</v>
      </c>
      <c r="CU271" s="44">
        <f t="shared" si="238"/>
        <v>26784822</v>
      </c>
      <c r="CX271" s="56">
        <f t="shared" si="239"/>
        <v>2142065700</v>
      </c>
      <c r="CY271" s="44">
        <f t="shared" si="240"/>
        <v>35701095</v>
      </c>
      <c r="CZ271" s="49">
        <f t="shared" si="241"/>
        <v>59501825</v>
      </c>
    </row>
    <row r="272" spans="1:104">
      <c r="A272" s="3">
        <f t="shared" si="234"/>
        <v>233</v>
      </c>
      <c r="B272" s="263">
        <v>8</v>
      </c>
      <c r="C272" s="264" t="s">
        <v>188</v>
      </c>
      <c r="D272" s="299">
        <v>20</v>
      </c>
      <c r="E272" s="266"/>
      <c r="F272" s="41" t="s">
        <v>70</v>
      </c>
      <c r="G272" s="267">
        <f t="shared" si="209"/>
        <v>60</v>
      </c>
      <c r="H272" s="267">
        <f t="shared" si="210"/>
        <v>51</v>
      </c>
      <c r="I272" s="268">
        <f t="shared" si="211"/>
        <v>26966806</v>
      </c>
      <c r="J272" s="268">
        <f t="shared" si="212"/>
        <v>2</v>
      </c>
      <c r="K272" s="269">
        <f t="shared" si="213"/>
        <v>0.93</v>
      </c>
      <c r="L272" s="270">
        <f t="shared" si="243"/>
        <v>1.0149999999999999</v>
      </c>
      <c r="M272" s="271">
        <f t="shared" si="214"/>
        <v>21271605.909569133</v>
      </c>
      <c r="N272" s="271">
        <f t="shared" si="215"/>
        <v>23976498.556559145</v>
      </c>
      <c r="O272" s="271">
        <f t="shared" si="216"/>
        <v>25455316.523699999</v>
      </c>
      <c r="P272" s="271">
        <f t="shared" si="217"/>
        <v>27025344.747200005</v>
      </c>
      <c r="Q272" s="272">
        <f t="shared" si="218"/>
        <v>25455316.523699999</v>
      </c>
      <c r="R272" s="271">
        <f t="shared" si="218"/>
        <v>27025344.747200005</v>
      </c>
      <c r="S272" s="271">
        <f t="shared" si="219"/>
        <v>28692208.876091</v>
      </c>
      <c r="T272" s="271"/>
      <c r="U272" s="271">
        <f t="shared" si="220"/>
        <v>1084851901.3880258</v>
      </c>
      <c r="V272" s="271">
        <f t="shared" si="221"/>
        <v>1222801426.3845165</v>
      </c>
      <c r="W272" s="271">
        <f t="shared" si="222"/>
        <v>1298221142.7086999</v>
      </c>
      <c r="X272" s="272">
        <f t="shared" si="223"/>
        <v>1378292582.1072001</v>
      </c>
      <c r="Y272" s="272">
        <f t="shared" si="224"/>
        <v>1298221142.7086999</v>
      </c>
      <c r="Z272" s="271">
        <f t="shared" si="225"/>
        <v>1378292582.1072001</v>
      </c>
      <c r="AA272" s="271">
        <f t="shared" si="226"/>
        <v>1463302652.6806409</v>
      </c>
      <c r="AB272" s="271"/>
      <c r="AC272" s="33" t="str">
        <f t="shared" si="227"/>
        <v>BERTAHAP</v>
      </c>
      <c r="AD272" s="273">
        <f t="shared" si="228"/>
        <v>0</v>
      </c>
      <c r="AE272" s="274">
        <v>2</v>
      </c>
      <c r="AF272" s="275"/>
      <c r="AG272" s="271" t="e">
        <f>IF(AF272&gt;#REF!,"LB","KR")</f>
        <v>#REF!</v>
      </c>
      <c r="AH272" s="275">
        <v>1193338000</v>
      </c>
      <c r="AI272" s="275">
        <v>1345082000</v>
      </c>
      <c r="AJ272" s="275">
        <v>1428044000</v>
      </c>
      <c r="AK272" s="276">
        <v>1516122000</v>
      </c>
      <c r="AL272" s="276">
        <v>1428044000</v>
      </c>
      <c r="AM272" s="275">
        <v>1516122000</v>
      </c>
      <c r="AN272" s="275">
        <v>1609633000</v>
      </c>
      <c r="AO272" s="52">
        <v>1513726640</v>
      </c>
      <c r="AP272" s="43">
        <v>1607089320</v>
      </c>
      <c r="AQ272" s="63">
        <f t="shared" si="229"/>
        <v>1362353976</v>
      </c>
      <c r="AR272" s="63">
        <f t="shared" si="235"/>
        <v>22705899.599999998</v>
      </c>
      <c r="AS272" s="351">
        <f t="shared" si="236"/>
        <v>28427287.5</v>
      </c>
      <c r="AT272" s="141">
        <f t="shared" si="230"/>
        <v>16070893.200000001</v>
      </c>
      <c r="AU272" s="5">
        <f t="shared" si="231"/>
        <v>22705899.599999998</v>
      </c>
      <c r="AV272" s="5">
        <f t="shared" si="237"/>
        <v>35701100</v>
      </c>
      <c r="AX272" s="2"/>
      <c r="AY272" s="2"/>
      <c r="BT272" s="56">
        <f t="shared" si="232"/>
        <v>-1356430.3418000005</v>
      </c>
      <c r="CT272" s="63">
        <f t="shared" si="233"/>
        <v>1446380388</v>
      </c>
      <c r="CU272" s="44">
        <f t="shared" si="238"/>
        <v>16070893.200000001</v>
      </c>
      <c r="CX272" s="56">
        <f t="shared" si="239"/>
        <v>1285239600</v>
      </c>
      <c r="CY272" s="44">
        <f t="shared" si="240"/>
        <v>21420660</v>
      </c>
      <c r="CZ272" s="49">
        <f t="shared" si="241"/>
        <v>35701100</v>
      </c>
    </row>
    <row r="273" spans="1:104">
      <c r="A273" s="3">
        <f t="shared" si="234"/>
        <v>234</v>
      </c>
      <c r="B273" s="263">
        <v>9</v>
      </c>
      <c r="C273" s="264" t="s">
        <v>188</v>
      </c>
      <c r="D273" s="299">
        <v>22</v>
      </c>
      <c r="E273" s="266">
        <v>0</v>
      </c>
      <c r="F273" s="41" t="s">
        <v>89</v>
      </c>
      <c r="G273" s="267">
        <f t="shared" si="209"/>
        <v>81</v>
      </c>
      <c r="H273" s="267">
        <f t="shared" si="210"/>
        <v>70</v>
      </c>
      <c r="I273" s="268">
        <f t="shared" si="211"/>
        <v>26966806</v>
      </c>
      <c r="J273" s="268">
        <f t="shared" si="212"/>
        <v>4</v>
      </c>
      <c r="K273" s="269">
        <f t="shared" si="213"/>
        <v>0.97</v>
      </c>
      <c r="L273" s="270">
        <f t="shared" si="243"/>
        <v>1.0149999999999999</v>
      </c>
      <c r="M273" s="271">
        <f t="shared" si="214"/>
        <v>22186513.690625869</v>
      </c>
      <c r="N273" s="271">
        <f t="shared" si="215"/>
        <v>25007745.806303624</v>
      </c>
      <c r="O273" s="271">
        <f t="shared" si="216"/>
        <v>26550168.847299997</v>
      </c>
      <c r="P273" s="271">
        <f t="shared" si="217"/>
        <v>28187725.166434411</v>
      </c>
      <c r="Q273" s="272">
        <f t="shared" si="218"/>
        <v>26550168.847299997</v>
      </c>
      <c r="R273" s="271">
        <f t="shared" si="218"/>
        <v>28187725.166434411</v>
      </c>
      <c r="S273" s="271">
        <f t="shared" si="219"/>
        <v>29926282.376137923</v>
      </c>
      <c r="T273" s="271"/>
      <c r="U273" s="271">
        <f t="shared" si="220"/>
        <v>1553055958.3438108</v>
      </c>
      <c r="V273" s="271">
        <f t="shared" si="221"/>
        <v>1750542206.4412537</v>
      </c>
      <c r="W273" s="271">
        <f t="shared" si="222"/>
        <v>1858511819.3109999</v>
      </c>
      <c r="X273" s="272">
        <f t="shared" si="223"/>
        <v>1973140761.6504087</v>
      </c>
      <c r="Y273" s="272">
        <f t="shared" si="224"/>
        <v>1858511819.3109999</v>
      </c>
      <c r="Z273" s="271">
        <f t="shared" si="225"/>
        <v>1973140761.6504087</v>
      </c>
      <c r="AA273" s="271">
        <f t="shared" si="226"/>
        <v>2094839766.3296547</v>
      </c>
      <c r="AB273" s="271"/>
      <c r="AC273" s="33" t="str">
        <f t="shared" si="227"/>
        <v>BERTAHAP</v>
      </c>
      <c r="AD273" s="273">
        <f t="shared" si="228"/>
        <v>0</v>
      </c>
      <c r="AE273" s="274">
        <v>2</v>
      </c>
      <c r="AF273" s="275"/>
      <c r="AG273" s="271" t="e">
        <f>IF(AF273&gt;#REF!,"LB","KR")</f>
        <v>#REF!</v>
      </c>
      <c r="AH273" s="275">
        <v>1708362000</v>
      </c>
      <c r="AI273" s="275">
        <v>1925597000</v>
      </c>
      <c r="AJ273" s="275">
        <v>2044364000</v>
      </c>
      <c r="AK273" s="276">
        <v>2170455000</v>
      </c>
      <c r="AL273" s="276">
        <v>2044364000</v>
      </c>
      <c r="AM273" s="275">
        <v>2170455000</v>
      </c>
      <c r="AN273" s="275">
        <v>2304324000</v>
      </c>
      <c r="AO273" s="52">
        <v>2167025840</v>
      </c>
      <c r="AP273" s="43">
        <v>2300682300</v>
      </c>
      <c r="AQ273" s="63">
        <f t="shared" si="229"/>
        <v>1950323256</v>
      </c>
      <c r="AR273" s="63">
        <f t="shared" si="235"/>
        <v>32505387.600000005</v>
      </c>
      <c r="AS273" s="351">
        <f t="shared" si="236"/>
        <v>40696031.25</v>
      </c>
      <c r="AT273" s="141">
        <f t="shared" si="230"/>
        <v>23006823</v>
      </c>
      <c r="AU273" s="5">
        <f t="shared" si="231"/>
        <v>32505387.600000005</v>
      </c>
      <c r="AV273" s="5">
        <f t="shared" si="237"/>
        <v>51109100</v>
      </c>
      <c r="AX273" s="2"/>
      <c r="AY273" s="2"/>
      <c r="BT273" s="56">
        <f t="shared" si="232"/>
        <v>-261578.01820000261</v>
      </c>
      <c r="CT273" s="63">
        <f t="shared" si="233"/>
        <v>2070614070</v>
      </c>
      <c r="CU273" s="44">
        <f t="shared" si="238"/>
        <v>23006823</v>
      </c>
      <c r="CX273" s="56">
        <f t="shared" si="239"/>
        <v>1839927600</v>
      </c>
      <c r="CY273" s="44">
        <f t="shared" si="240"/>
        <v>30665460</v>
      </c>
      <c r="CZ273" s="49">
        <f t="shared" si="241"/>
        <v>51109100</v>
      </c>
    </row>
    <row r="274" spans="1:104">
      <c r="A274" s="3">
        <f t="shared" si="234"/>
        <v>235</v>
      </c>
      <c r="B274" s="263">
        <v>1</v>
      </c>
      <c r="C274" s="264" t="s">
        <v>189</v>
      </c>
      <c r="D274" s="265" t="s">
        <v>24</v>
      </c>
      <c r="E274" s="266"/>
      <c r="F274" s="41" t="s">
        <v>39</v>
      </c>
      <c r="G274" s="267">
        <f t="shared" si="209"/>
        <v>113</v>
      </c>
      <c r="H274" s="267">
        <f t="shared" si="210"/>
        <v>101</v>
      </c>
      <c r="I274" s="268">
        <f t="shared" si="211"/>
        <v>26966806</v>
      </c>
      <c r="J274" s="268">
        <f t="shared" si="212"/>
        <v>6</v>
      </c>
      <c r="K274" s="269">
        <f t="shared" si="213"/>
        <v>0.95</v>
      </c>
      <c r="L274" s="270">
        <f t="shared" si="243"/>
        <v>1.0149999999999999</v>
      </c>
      <c r="M274" s="271">
        <f t="shared" si="214"/>
        <v>21729059.800097499</v>
      </c>
      <c r="N274" s="271">
        <f t="shared" si="215"/>
        <v>24492122.181431383</v>
      </c>
      <c r="O274" s="271">
        <f t="shared" si="216"/>
        <v>26002742.685499996</v>
      </c>
      <c r="P274" s="271">
        <f t="shared" si="217"/>
        <v>27606534.956817206</v>
      </c>
      <c r="Q274" s="272">
        <f t="shared" si="218"/>
        <v>26002742.685499996</v>
      </c>
      <c r="R274" s="271">
        <f t="shared" si="218"/>
        <v>27606534.956817206</v>
      </c>
      <c r="S274" s="271">
        <f t="shared" si="219"/>
        <v>29309245.626114458</v>
      </c>
      <c r="T274" s="271"/>
      <c r="U274" s="271">
        <f t="shared" si="220"/>
        <v>2194635039.8098474</v>
      </c>
      <c r="V274" s="271">
        <f t="shared" si="221"/>
        <v>2473704340.3245697</v>
      </c>
      <c r="W274" s="271">
        <f t="shared" si="222"/>
        <v>2626277011.2354994</v>
      </c>
      <c r="X274" s="272">
        <f t="shared" si="223"/>
        <v>2788260030.6385379</v>
      </c>
      <c r="Y274" s="272">
        <f t="shared" si="224"/>
        <v>2626277011.2354994</v>
      </c>
      <c r="Z274" s="271">
        <f t="shared" si="225"/>
        <v>2788260030.6385379</v>
      </c>
      <c r="AA274" s="271">
        <f t="shared" si="226"/>
        <v>2960233808.2375603</v>
      </c>
      <c r="AB274" s="271"/>
      <c r="AC274" s="33" t="str">
        <f t="shared" si="227"/>
        <v>BERTAHAP</v>
      </c>
      <c r="AD274" s="273">
        <f t="shared" si="228"/>
        <v>0</v>
      </c>
      <c r="AE274" s="274">
        <v>2</v>
      </c>
      <c r="AF274" s="275"/>
      <c r="AG274" s="271" t="e">
        <f>IF(AF274&gt;#REF!,"LB","KR")</f>
        <v>#REF!</v>
      </c>
      <c r="AH274" s="275">
        <v>2414099000</v>
      </c>
      <c r="AI274" s="275">
        <v>2721075000</v>
      </c>
      <c r="AJ274" s="275">
        <v>2888905000</v>
      </c>
      <c r="AK274" s="276">
        <v>3067087000</v>
      </c>
      <c r="AL274" s="276">
        <v>2888905000</v>
      </c>
      <c r="AM274" s="275">
        <v>3067087000</v>
      </c>
      <c r="AN274" s="275">
        <v>3256258000</v>
      </c>
      <c r="AO274" s="52">
        <v>3062239300</v>
      </c>
      <c r="AP274" s="43">
        <v>3251112220</v>
      </c>
      <c r="AQ274" s="63">
        <f t="shared" si="229"/>
        <v>2756015370</v>
      </c>
      <c r="AR274" s="63">
        <f t="shared" si="235"/>
        <v>45933589.5</v>
      </c>
      <c r="AS274" s="351">
        <f t="shared" si="236"/>
        <v>57507881.25</v>
      </c>
      <c r="AT274" s="141">
        <f t="shared" si="230"/>
        <v>32511122.200000003</v>
      </c>
      <c r="AU274" s="5">
        <f t="shared" si="231"/>
        <v>45933589.5</v>
      </c>
      <c r="AV274" s="5">
        <f t="shared" si="237"/>
        <v>72222625</v>
      </c>
      <c r="AX274" s="2"/>
      <c r="AY274" s="2"/>
      <c r="BT274" s="56">
        <f t="shared" si="232"/>
        <v>-809004.18000000343</v>
      </c>
      <c r="CT274" s="63">
        <f t="shared" si="233"/>
        <v>2926000998</v>
      </c>
      <c r="CU274" s="44">
        <f t="shared" si="238"/>
        <v>32511122.200000003</v>
      </c>
      <c r="CX274" s="56">
        <f t="shared" si="239"/>
        <v>2600014500</v>
      </c>
      <c r="CY274" s="44">
        <f t="shared" si="240"/>
        <v>43333575</v>
      </c>
      <c r="CZ274" s="49">
        <f t="shared" si="241"/>
        <v>72222625</v>
      </c>
    </row>
    <row r="275" spans="1:104">
      <c r="A275" s="3">
        <f t="shared" si="234"/>
        <v>236</v>
      </c>
      <c r="B275" s="263">
        <v>2</v>
      </c>
      <c r="C275" s="264" t="s">
        <v>189</v>
      </c>
      <c r="D275" s="265" t="s">
        <v>35</v>
      </c>
      <c r="E275" s="266"/>
      <c r="F275" s="41" t="s">
        <v>42</v>
      </c>
      <c r="G275" s="267">
        <f t="shared" si="209"/>
        <v>78</v>
      </c>
      <c r="H275" s="267">
        <f t="shared" si="210"/>
        <v>66</v>
      </c>
      <c r="I275" s="268">
        <f t="shared" si="211"/>
        <v>26966806</v>
      </c>
      <c r="J275" s="268">
        <f t="shared" si="212"/>
        <v>2</v>
      </c>
      <c r="K275" s="269">
        <f t="shared" si="213"/>
        <v>0.93</v>
      </c>
      <c r="L275" s="270">
        <f t="shared" si="243"/>
        <v>1.0149999999999999</v>
      </c>
      <c r="M275" s="271">
        <f t="shared" si="214"/>
        <v>21271605.909569133</v>
      </c>
      <c r="N275" s="271">
        <f t="shared" si="215"/>
        <v>23976498.556559145</v>
      </c>
      <c r="O275" s="271">
        <f t="shared" si="216"/>
        <v>25455316.523699999</v>
      </c>
      <c r="P275" s="271">
        <f t="shared" si="217"/>
        <v>27025344.747200005</v>
      </c>
      <c r="Q275" s="272">
        <f t="shared" si="218"/>
        <v>25455316.523699999</v>
      </c>
      <c r="R275" s="271">
        <f t="shared" si="218"/>
        <v>27025344.747200005</v>
      </c>
      <c r="S275" s="271">
        <f t="shared" si="219"/>
        <v>28692208.876091</v>
      </c>
      <c r="T275" s="271"/>
      <c r="U275" s="271">
        <f t="shared" si="220"/>
        <v>1403925990.0315628</v>
      </c>
      <c r="V275" s="271">
        <f t="shared" si="221"/>
        <v>1582448904.7329035</v>
      </c>
      <c r="W275" s="271">
        <f t="shared" si="222"/>
        <v>1680050890.5641999</v>
      </c>
      <c r="X275" s="272">
        <f t="shared" si="223"/>
        <v>1783672753.3152003</v>
      </c>
      <c r="Y275" s="272">
        <f t="shared" si="224"/>
        <v>1680050890.5641999</v>
      </c>
      <c r="Z275" s="271">
        <f t="shared" si="225"/>
        <v>1783672753.3152003</v>
      </c>
      <c r="AA275" s="271">
        <f t="shared" si="226"/>
        <v>1893685785.822006</v>
      </c>
      <c r="AB275" s="271"/>
      <c r="AC275" s="33" t="str">
        <f t="shared" si="227"/>
        <v>BERTAHAP</v>
      </c>
      <c r="AD275" s="273">
        <f t="shared" si="228"/>
        <v>0</v>
      </c>
      <c r="AE275" s="274">
        <v>2</v>
      </c>
      <c r="AF275" s="275"/>
      <c r="AG275" s="271" t="e">
        <f>IF(AF275&gt;#REF!,"LB","KR")</f>
        <v>#REF!</v>
      </c>
      <c r="AH275" s="275">
        <v>1544319000</v>
      </c>
      <c r="AI275" s="275">
        <v>1740694000</v>
      </c>
      <c r="AJ275" s="275">
        <v>1848056000</v>
      </c>
      <c r="AK275" s="276">
        <v>1962041000</v>
      </c>
      <c r="AL275" s="276">
        <v>1848056000</v>
      </c>
      <c r="AM275" s="275">
        <v>1962041000</v>
      </c>
      <c r="AN275" s="275">
        <v>2083055000</v>
      </c>
      <c r="AO275" s="52">
        <v>1958939360</v>
      </c>
      <c r="AP275" s="43">
        <v>2079763460</v>
      </c>
      <c r="AQ275" s="63">
        <f t="shared" si="229"/>
        <v>1763045424</v>
      </c>
      <c r="AR275" s="63">
        <f t="shared" si="235"/>
        <v>29384090.400000002</v>
      </c>
      <c r="AS275" s="351">
        <f t="shared" si="236"/>
        <v>36788268.75</v>
      </c>
      <c r="AT275" s="141">
        <f t="shared" si="230"/>
        <v>20797634.600000001</v>
      </c>
      <c r="AU275" s="5">
        <f t="shared" si="231"/>
        <v>29384090.400000002</v>
      </c>
      <c r="AV275" s="5">
        <f t="shared" si="237"/>
        <v>46201400</v>
      </c>
      <c r="AX275" s="2"/>
      <c r="AY275" s="2"/>
      <c r="BT275" s="56">
        <f t="shared" si="232"/>
        <v>-1356430.3418000005</v>
      </c>
      <c r="CT275" s="63">
        <f t="shared" si="233"/>
        <v>1871787114</v>
      </c>
      <c r="CU275" s="44">
        <f t="shared" si="238"/>
        <v>20797634.600000001</v>
      </c>
      <c r="CX275" s="56">
        <f t="shared" si="239"/>
        <v>1663250400</v>
      </c>
      <c r="CY275" s="44">
        <f t="shared" si="240"/>
        <v>27720840</v>
      </c>
      <c r="CZ275" s="49">
        <f t="shared" si="241"/>
        <v>46201400</v>
      </c>
    </row>
    <row r="276" spans="1:104">
      <c r="A276" s="3">
        <f t="shared" si="234"/>
        <v>237</v>
      </c>
      <c r="B276" s="263">
        <v>3</v>
      </c>
      <c r="C276" s="264" t="s">
        <v>189</v>
      </c>
      <c r="D276" s="265" t="s">
        <v>41</v>
      </c>
      <c r="E276" s="266"/>
      <c r="F276" s="41" t="s">
        <v>45</v>
      </c>
      <c r="G276" s="267">
        <f t="shared" si="209"/>
        <v>60</v>
      </c>
      <c r="H276" s="267">
        <f t="shared" si="210"/>
        <v>52</v>
      </c>
      <c r="I276" s="268">
        <f t="shared" si="211"/>
        <v>26966806</v>
      </c>
      <c r="J276" s="268">
        <f t="shared" si="212"/>
        <v>2</v>
      </c>
      <c r="K276" s="269">
        <f t="shared" si="213"/>
        <v>0.93</v>
      </c>
      <c r="L276" s="270">
        <f t="shared" si="243"/>
        <v>1.0149999999999999</v>
      </c>
      <c r="M276" s="271">
        <f t="shared" si="214"/>
        <v>21271605.909569133</v>
      </c>
      <c r="N276" s="271">
        <f t="shared" si="215"/>
        <v>23976498.556559145</v>
      </c>
      <c r="O276" s="271">
        <f t="shared" si="216"/>
        <v>25455316.523699999</v>
      </c>
      <c r="P276" s="271">
        <f t="shared" si="217"/>
        <v>27025344.747200005</v>
      </c>
      <c r="Q276" s="272">
        <f t="shared" si="218"/>
        <v>25455316.523699999</v>
      </c>
      <c r="R276" s="271">
        <f t="shared" si="218"/>
        <v>27025344.747200005</v>
      </c>
      <c r="S276" s="271">
        <f t="shared" si="219"/>
        <v>28692208.876091</v>
      </c>
      <c r="T276" s="271"/>
      <c r="U276" s="271">
        <f t="shared" si="220"/>
        <v>1106123507.297595</v>
      </c>
      <c r="V276" s="271">
        <f t="shared" si="221"/>
        <v>1246777924.9410756</v>
      </c>
      <c r="W276" s="271">
        <f t="shared" si="222"/>
        <v>1323676459.2323999</v>
      </c>
      <c r="X276" s="272">
        <f t="shared" si="223"/>
        <v>1405317926.8544002</v>
      </c>
      <c r="Y276" s="272">
        <f t="shared" si="224"/>
        <v>1323676459.2323999</v>
      </c>
      <c r="Z276" s="271">
        <f t="shared" si="225"/>
        <v>1405317926.8544002</v>
      </c>
      <c r="AA276" s="271">
        <f t="shared" si="226"/>
        <v>1491994861.5567319</v>
      </c>
      <c r="AB276" s="271"/>
      <c r="AC276" s="33" t="str">
        <f t="shared" si="227"/>
        <v>BERTAHAP</v>
      </c>
      <c r="AD276" s="273">
        <f t="shared" si="228"/>
        <v>0</v>
      </c>
      <c r="AE276" s="274">
        <v>2</v>
      </c>
      <c r="AF276" s="275"/>
      <c r="AG276" s="271" t="e">
        <f>IF(AF276&gt;#REF!,"LB","KR")</f>
        <v>#REF!</v>
      </c>
      <c r="AH276" s="275">
        <v>1216736000</v>
      </c>
      <c r="AI276" s="275">
        <v>1371456000</v>
      </c>
      <c r="AJ276" s="275">
        <v>1456045000</v>
      </c>
      <c r="AK276" s="276">
        <v>1545850000</v>
      </c>
      <c r="AL276" s="276">
        <v>1456045000</v>
      </c>
      <c r="AM276" s="275">
        <v>1545850000</v>
      </c>
      <c r="AN276" s="275">
        <v>1641195000</v>
      </c>
      <c r="AO276" s="52">
        <v>1543407700</v>
      </c>
      <c r="AP276" s="43">
        <v>1638601000</v>
      </c>
      <c r="AQ276" s="63">
        <f t="shared" si="229"/>
        <v>1389066930</v>
      </c>
      <c r="AR276" s="63">
        <f t="shared" si="235"/>
        <v>23151115.5</v>
      </c>
      <c r="AS276" s="351">
        <f t="shared" si="236"/>
        <v>28984687.5</v>
      </c>
      <c r="AT276" s="141">
        <f t="shared" si="230"/>
        <v>16386010</v>
      </c>
      <c r="AU276" s="5">
        <f t="shared" si="231"/>
        <v>23151115.5</v>
      </c>
      <c r="AV276" s="5">
        <f t="shared" si="237"/>
        <v>36401125</v>
      </c>
      <c r="AX276" s="2"/>
      <c r="AY276" s="2"/>
      <c r="BT276" s="56">
        <f t="shared" si="232"/>
        <v>-1356430.3418000005</v>
      </c>
      <c r="CT276" s="63">
        <f t="shared" si="233"/>
        <v>1474740900</v>
      </c>
      <c r="CU276" s="44">
        <f t="shared" si="238"/>
        <v>16386010</v>
      </c>
      <c r="CX276" s="56">
        <f t="shared" si="239"/>
        <v>1310440500</v>
      </c>
      <c r="CY276" s="44">
        <f t="shared" si="240"/>
        <v>21840675</v>
      </c>
      <c r="CZ276" s="49">
        <f t="shared" si="241"/>
        <v>36401125</v>
      </c>
    </row>
    <row r="277" spans="1:104">
      <c r="A277" s="3">
        <f t="shared" si="234"/>
        <v>238</v>
      </c>
      <c r="B277" s="263">
        <v>4</v>
      </c>
      <c r="C277" s="264" t="s">
        <v>189</v>
      </c>
      <c r="D277" s="265">
        <v>10</v>
      </c>
      <c r="E277" s="266"/>
      <c r="F277" s="41" t="s">
        <v>48</v>
      </c>
      <c r="G277" s="267">
        <f t="shared" si="209"/>
        <v>74</v>
      </c>
      <c r="H277" s="267">
        <f t="shared" si="210"/>
        <v>63</v>
      </c>
      <c r="I277" s="268">
        <f t="shared" si="211"/>
        <v>26966806</v>
      </c>
      <c r="J277" s="268">
        <f t="shared" si="212"/>
        <v>2</v>
      </c>
      <c r="K277" s="269">
        <f t="shared" si="213"/>
        <v>0.93</v>
      </c>
      <c r="L277" s="270">
        <f t="shared" si="243"/>
        <v>1.0149999999999999</v>
      </c>
      <c r="M277" s="271">
        <f t="shared" si="214"/>
        <v>21271605.909569133</v>
      </c>
      <c r="N277" s="271">
        <f t="shared" si="215"/>
        <v>23976498.556559145</v>
      </c>
      <c r="O277" s="271">
        <f t="shared" si="216"/>
        <v>25455316.523699999</v>
      </c>
      <c r="P277" s="271">
        <f t="shared" si="217"/>
        <v>27025344.747200005</v>
      </c>
      <c r="Q277" s="272">
        <f t="shared" si="218"/>
        <v>25455316.523699999</v>
      </c>
      <c r="R277" s="271">
        <f t="shared" si="218"/>
        <v>27025344.747200005</v>
      </c>
      <c r="S277" s="271">
        <f t="shared" si="219"/>
        <v>28692208.876091</v>
      </c>
      <c r="T277" s="271"/>
      <c r="U277" s="271">
        <f t="shared" si="220"/>
        <v>1340111172.3028555</v>
      </c>
      <c r="V277" s="271">
        <f t="shared" si="221"/>
        <v>1510519409.0632262</v>
      </c>
      <c r="W277" s="271">
        <f t="shared" si="222"/>
        <v>1603684940.9930999</v>
      </c>
      <c r="X277" s="272">
        <f t="shared" si="223"/>
        <v>1702596719.0736003</v>
      </c>
      <c r="Y277" s="272">
        <f t="shared" si="224"/>
        <v>1603684940.9930999</v>
      </c>
      <c r="Z277" s="271">
        <f t="shared" si="225"/>
        <v>1702596719.0736003</v>
      </c>
      <c r="AA277" s="271">
        <f t="shared" si="226"/>
        <v>1807609159.193733</v>
      </c>
      <c r="AB277" s="271"/>
      <c r="AC277" s="33" t="str">
        <f t="shared" si="227"/>
        <v>BERTAHAP</v>
      </c>
      <c r="AD277" s="273">
        <f t="shared" si="228"/>
        <v>0</v>
      </c>
      <c r="AE277" s="274">
        <v>2</v>
      </c>
      <c r="AF277" s="275"/>
      <c r="AG277" s="271" t="e">
        <f>IF(AF277&gt;#REF!,"LB","KR")</f>
        <v>#REF!</v>
      </c>
      <c r="AH277" s="275">
        <v>1474123000</v>
      </c>
      <c r="AI277" s="275">
        <v>1661572000</v>
      </c>
      <c r="AJ277" s="275">
        <v>1764054000</v>
      </c>
      <c r="AK277" s="276">
        <v>1872857000</v>
      </c>
      <c r="AL277" s="276">
        <v>1764054000</v>
      </c>
      <c r="AM277" s="275">
        <v>1872857000</v>
      </c>
      <c r="AN277" s="275">
        <v>1988371000</v>
      </c>
      <c r="AO277" s="52">
        <v>1869897240</v>
      </c>
      <c r="AP277" s="43">
        <v>1985228420</v>
      </c>
      <c r="AQ277" s="63">
        <f t="shared" si="229"/>
        <v>1682907516</v>
      </c>
      <c r="AR277" s="63">
        <f t="shared" si="235"/>
        <v>28048458.600000005</v>
      </c>
      <c r="AS277" s="351">
        <f t="shared" si="236"/>
        <v>35116068.75</v>
      </c>
      <c r="AT277" s="141">
        <f t="shared" si="230"/>
        <v>19852284.200000003</v>
      </c>
      <c r="AU277" s="5">
        <f t="shared" si="231"/>
        <v>28048458.600000005</v>
      </c>
      <c r="AV277" s="5">
        <f t="shared" si="237"/>
        <v>44101350</v>
      </c>
      <c r="AX277" s="2"/>
      <c r="AY277" s="2"/>
      <c r="BT277" s="56">
        <f t="shared" si="232"/>
        <v>-1356430.3418000005</v>
      </c>
      <c r="CT277" s="63">
        <f t="shared" si="233"/>
        <v>1786705578</v>
      </c>
      <c r="CU277" s="44">
        <f t="shared" si="238"/>
        <v>19852284.200000003</v>
      </c>
      <c r="CX277" s="56">
        <f t="shared" si="239"/>
        <v>1587648600</v>
      </c>
      <c r="CY277" s="44">
        <f t="shared" si="240"/>
        <v>26460810</v>
      </c>
      <c r="CZ277" s="49">
        <f t="shared" si="241"/>
        <v>44101350</v>
      </c>
    </row>
    <row r="278" spans="1:104">
      <c r="A278" s="3">
        <f t="shared" si="234"/>
        <v>239</v>
      </c>
      <c r="B278" s="263">
        <v>5</v>
      </c>
      <c r="C278" s="264" t="s">
        <v>189</v>
      </c>
      <c r="D278" s="299">
        <v>12</v>
      </c>
      <c r="E278" s="266"/>
      <c r="F278" s="41" t="s">
        <v>50</v>
      </c>
      <c r="G278" s="267">
        <f t="shared" si="209"/>
        <v>67</v>
      </c>
      <c r="H278" s="267">
        <f t="shared" si="210"/>
        <v>57</v>
      </c>
      <c r="I278" s="268">
        <f t="shared" si="211"/>
        <v>26966806</v>
      </c>
      <c r="J278" s="268">
        <f t="shared" si="212"/>
        <v>2</v>
      </c>
      <c r="K278" s="269">
        <f t="shared" si="213"/>
        <v>0.93</v>
      </c>
      <c r="L278" s="270">
        <f t="shared" si="243"/>
        <v>1.0149999999999999</v>
      </c>
      <c r="M278" s="271">
        <f t="shared" si="214"/>
        <v>21271605.909569133</v>
      </c>
      <c r="N278" s="271">
        <f t="shared" si="215"/>
        <v>23976498.556559145</v>
      </c>
      <c r="O278" s="271">
        <f t="shared" si="216"/>
        <v>25455316.523699999</v>
      </c>
      <c r="P278" s="271">
        <f t="shared" si="217"/>
        <v>27025344.747200005</v>
      </c>
      <c r="Q278" s="272">
        <f t="shared" si="218"/>
        <v>25455316.523699999</v>
      </c>
      <c r="R278" s="271">
        <f t="shared" si="218"/>
        <v>27025344.747200005</v>
      </c>
      <c r="S278" s="271">
        <f t="shared" si="219"/>
        <v>28692208.876091</v>
      </c>
      <c r="T278" s="271"/>
      <c r="U278" s="271">
        <f t="shared" si="220"/>
        <v>1212481536.8454406</v>
      </c>
      <c r="V278" s="271">
        <f t="shared" si="221"/>
        <v>1366660417.7238712</v>
      </c>
      <c r="W278" s="271">
        <f t="shared" si="222"/>
        <v>1450953041.8508999</v>
      </c>
      <c r="X278" s="272">
        <f t="shared" si="223"/>
        <v>1540444650.5904002</v>
      </c>
      <c r="Y278" s="272">
        <f t="shared" si="224"/>
        <v>1450953041.8508999</v>
      </c>
      <c r="Z278" s="271">
        <f t="shared" si="225"/>
        <v>1540444650.5904002</v>
      </c>
      <c r="AA278" s="271">
        <f t="shared" si="226"/>
        <v>1635455905.937187</v>
      </c>
      <c r="AB278" s="271"/>
      <c r="AC278" s="33" t="str">
        <f t="shared" si="227"/>
        <v>BERTAHAP</v>
      </c>
      <c r="AD278" s="273">
        <f t="shared" si="228"/>
        <v>0</v>
      </c>
      <c r="AE278" s="274">
        <v>2</v>
      </c>
      <c r="AF278" s="275"/>
      <c r="AG278" s="271" t="e">
        <f>IF(AF278&gt;#REF!,"LB","KR")</f>
        <v>#REF!</v>
      </c>
      <c r="AH278" s="275">
        <v>1333730000</v>
      </c>
      <c r="AI278" s="275">
        <v>1503327000</v>
      </c>
      <c r="AJ278" s="275">
        <v>1596049000</v>
      </c>
      <c r="AK278" s="276">
        <v>1694490000</v>
      </c>
      <c r="AL278" s="276">
        <v>1596049000</v>
      </c>
      <c r="AM278" s="275">
        <v>1694490000</v>
      </c>
      <c r="AN278" s="275">
        <v>1799002000</v>
      </c>
      <c r="AO278" s="52">
        <v>1691811940</v>
      </c>
      <c r="AP278" s="43">
        <v>1796159400</v>
      </c>
      <c r="AQ278" s="63">
        <f t="shared" si="229"/>
        <v>1522630746</v>
      </c>
      <c r="AR278" s="63">
        <f t="shared" si="235"/>
        <v>25377179.099999998</v>
      </c>
      <c r="AS278" s="351">
        <f t="shared" si="236"/>
        <v>31771687.5</v>
      </c>
      <c r="AT278" s="141">
        <f t="shared" si="230"/>
        <v>17961594</v>
      </c>
      <c r="AU278" s="5">
        <f t="shared" si="231"/>
        <v>25377179.099999998</v>
      </c>
      <c r="AV278" s="5">
        <f t="shared" si="237"/>
        <v>39901225</v>
      </c>
      <c r="AX278" s="2"/>
      <c r="AY278" s="2"/>
      <c r="BT278" s="56">
        <f t="shared" si="232"/>
        <v>-1356430.3418000005</v>
      </c>
      <c r="CT278" s="63">
        <f t="shared" si="233"/>
        <v>1616543460</v>
      </c>
      <c r="CU278" s="44">
        <f t="shared" si="238"/>
        <v>17961594</v>
      </c>
      <c r="CX278" s="56">
        <f t="shared" si="239"/>
        <v>1436444100</v>
      </c>
      <c r="CY278" s="44">
        <f t="shared" si="240"/>
        <v>23940735</v>
      </c>
      <c r="CZ278" s="49">
        <f t="shared" si="241"/>
        <v>39901225</v>
      </c>
    </row>
    <row r="279" spans="1:104">
      <c r="A279" s="3">
        <f t="shared" si="234"/>
        <v>240</v>
      </c>
      <c r="B279" s="263">
        <v>6</v>
      </c>
      <c r="C279" s="264" t="s">
        <v>189</v>
      </c>
      <c r="D279" s="265">
        <v>16</v>
      </c>
      <c r="E279" s="266"/>
      <c r="F279" s="41" t="s">
        <v>52</v>
      </c>
      <c r="G279" s="267">
        <f t="shared" si="209"/>
        <v>71</v>
      </c>
      <c r="H279" s="267">
        <f t="shared" si="210"/>
        <v>63</v>
      </c>
      <c r="I279" s="268">
        <f t="shared" si="211"/>
        <v>26966806</v>
      </c>
      <c r="J279" s="268">
        <f t="shared" si="212"/>
        <v>2</v>
      </c>
      <c r="K279" s="269">
        <f t="shared" si="213"/>
        <v>0.93</v>
      </c>
      <c r="L279" s="270">
        <f t="shared" si="243"/>
        <v>1.0149999999999999</v>
      </c>
      <c r="M279" s="271">
        <f t="shared" si="214"/>
        <v>21271605.909569133</v>
      </c>
      <c r="N279" s="271">
        <f t="shared" si="215"/>
        <v>23976498.556559145</v>
      </c>
      <c r="O279" s="271">
        <f t="shared" si="216"/>
        <v>25455316.523699999</v>
      </c>
      <c r="P279" s="271">
        <f t="shared" si="217"/>
        <v>27025344.747200005</v>
      </c>
      <c r="Q279" s="272">
        <f t="shared" si="218"/>
        <v>25455316.523699999</v>
      </c>
      <c r="R279" s="271">
        <f t="shared" si="218"/>
        <v>27025344.747200005</v>
      </c>
      <c r="S279" s="271">
        <f t="shared" si="219"/>
        <v>28692208.876091</v>
      </c>
      <c r="T279" s="271"/>
      <c r="U279" s="271">
        <f t="shared" si="220"/>
        <v>1340111172.3028555</v>
      </c>
      <c r="V279" s="271">
        <f t="shared" si="221"/>
        <v>1510519409.0632262</v>
      </c>
      <c r="W279" s="271">
        <f t="shared" si="222"/>
        <v>1603684940.9930999</v>
      </c>
      <c r="X279" s="272">
        <f t="shared" si="223"/>
        <v>1702596719.0736003</v>
      </c>
      <c r="Y279" s="272">
        <f t="shared" si="224"/>
        <v>1603684940.9930999</v>
      </c>
      <c r="Z279" s="271">
        <f t="shared" si="225"/>
        <v>1702596719.0736003</v>
      </c>
      <c r="AA279" s="271">
        <f t="shared" si="226"/>
        <v>1807609159.193733</v>
      </c>
      <c r="AB279" s="271"/>
      <c r="AC279" s="33" t="str">
        <f t="shared" si="227"/>
        <v>BERTAHAP</v>
      </c>
      <c r="AD279" s="273">
        <f t="shared" si="228"/>
        <v>0</v>
      </c>
      <c r="AE279" s="274">
        <v>2</v>
      </c>
      <c r="AF279" s="275"/>
      <c r="AG279" s="271" t="e">
        <f>IF(AF279&gt;#REF!,"LB","KR")</f>
        <v>#REF!</v>
      </c>
      <c r="AH279" s="275">
        <v>1474123000</v>
      </c>
      <c r="AI279" s="275">
        <v>1661572000</v>
      </c>
      <c r="AJ279" s="275">
        <v>1764054000</v>
      </c>
      <c r="AK279" s="276">
        <v>1872857000</v>
      </c>
      <c r="AL279" s="276">
        <v>1764054000</v>
      </c>
      <c r="AM279" s="275">
        <v>1872857000</v>
      </c>
      <c r="AN279" s="275">
        <v>1988371000</v>
      </c>
      <c r="AO279" s="52">
        <v>1869897240</v>
      </c>
      <c r="AP279" s="43">
        <v>1985228420</v>
      </c>
      <c r="AQ279" s="63">
        <f t="shared" si="229"/>
        <v>1682907516</v>
      </c>
      <c r="AR279" s="63">
        <f t="shared" si="235"/>
        <v>28048458.600000005</v>
      </c>
      <c r="AS279" s="351">
        <f t="shared" si="236"/>
        <v>35116068.75</v>
      </c>
      <c r="AT279" s="141">
        <f t="shared" si="230"/>
        <v>19852284.200000003</v>
      </c>
      <c r="AU279" s="5">
        <f t="shared" si="231"/>
        <v>28048458.600000005</v>
      </c>
      <c r="AV279" s="5">
        <f t="shared" si="237"/>
        <v>44101350</v>
      </c>
      <c r="AX279" s="2"/>
      <c r="AY279" s="2"/>
      <c r="BT279" s="56">
        <f t="shared" si="232"/>
        <v>-1356430.3418000005</v>
      </c>
      <c r="CT279" s="63">
        <f t="shared" si="233"/>
        <v>1786705578</v>
      </c>
      <c r="CU279" s="44">
        <f t="shared" si="238"/>
        <v>19852284.200000003</v>
      </c>
      <c r="CX279" s="56">
        <f t="shared" si="239"/>
        <v>1587648600</v>
      </c>
      <c r="CY279" s="44">
        <f t="shared" si="240"/>
        <v>26460810</v>
      </c>
      <c r="CZ279" s="49">
        <f t="shared" si="241"/>
        <v>44101350</v>
      </c>
    </row>
    <row r="280" spans="1:104">
      <c r="A280" s="3">
        <f t="shared" si="234"/>
        <v>241</v>
      </c>
      <c r="B280" s="263">
        <v>7</v>
      </c>
      <c r="C280" s="264" t="s">
        <v>189</v>
      </c>
      <c r="D280" s="299">
        <v>18</v>
      </c>
      <c r="E280" s="266"/>
      <c r="F280" s="41" t="s">
        <v>54</v>
      </c>
      <c r="G280" s="267">
        <f t="shared" si="209"/>
        <v>97</v>
      </c>
      <c r="H280" s="267">
        <f t="shared" si="210"/>
        <v>85</v>
      </c>
      <c r="I280" s="268">
        <f t="shared" si="211"/>
        <v>26966806</v>
      </c>
      <c r="J280" s="268">
        <f t="shared" si="212"/>
        <v>2</v>
      </c>
      <c r="K280" s="269">
        <f t="shared" si="213"/>
        <v>0.93</v>
      </c>
      <c r="L280" s="270">
        <f t="shared" si="243"/>
        <v>1.0149999999999999</v>
      </c>
      <c r="M280" s="271">
        <f t="shared" si="214"/>
        <v>21271605.909569133</v>
      </c>
      <c r="N280" s="271">
        <f t="shared" si="215"/>
        <v>23976498.556559145</v>
      </c>
      <c r="O280" s="271">
        <f t="shared" si="216"/>
        <v>25455316.523699999</v>
      </c>
      <c r="P280" s="271">
        <f t="shared" si="217"/>
        <v>27025344.747200005</v>
      </c>
      <c r="Q280" s="272">
        <f t="shared" si="218"/>
        <v>25455316.523699999</v>
      </c>
      <c r="R280" s="271">
        <f t="shared" si="218"/>
        <v>27025344.747200005</v>
      </c>
      <c r="S280" s="271">
        <f t="shared" si="219"/>
        <v>28692208.876091</v>
      </c>
      <c r="T280" s="271"/>
      <c r="U280" s="271">
        <f t="shared" si="220"/>
        <v>1808086502.3133764</v>
      </c>
      <c r="V280" s="271">
        <f t="shared" si="221"/>
        <v>2038002377.3075273</v>
      </c>
      <c r="W280" s="271">
        <f t="shared" si="222"/>
        <v>2163701904.5144997</v>
      </c>
      <c r="X280" s="272">
        <f t="shared" si="223"/>
        <v>2297154303.5120006</v>
      </c>
      <c r="Y280" s="272">
        <f t="shared" si="224"/>
        <v>2163701904.5144997</v>
      </c>
      <c r="Z280" s="271">
        <f t="shared" si="225"/>
        <v>2297154303.5120006</v>
      </c>
      <c r="AA280" s="271">
        <f t="shared" si="226"/>
        <v>2438837754.4677348</v>
      </c>
      <c r="AB280" s="271"/>
      <c r="AC280" s="33" t="str">
        <f t="shared" si="227"/>
        <v>BERTAHAP</v>
      </c>
      <c r="AD280" s="273">
        <f t="shared" si="228"/>
        <v>0</v>
      </c>
      <c r="AE280" s="274">
        <v>2</v>
      </c>
      <c r="AF280" s="275"/>
      <c r="AG280" s="271" t="e">
        <f>IF(AF280&gt;#REF!,"LB","KR")</f>
        <v>#REF!</v>
      </c>
      <c r="AH280" s="275">
        <v>1988896000</v>
      </c>
      <c r="AI280" s="275">
        <v>2241803000</v>
      </c>
      <c r="AJ280" s="275">
        <v>2380073000</v>
      </c>
      <c r="AK280" s="276">
        <v>2526870000</v>
      </c>
      <c r="AL280" s="276">
        <v>2380073000</v>
      </c>
      <c r="AM280" s="275">
        <v>2526870000</v>
      </c>
      <c r="AN280" s="275">
        <v>2682722000</v>
      </c>
      <c r="AO280" s="52">
        <v>2522877380</v>
      </c>
      <c r="AP280" s="43">
        <v>2678482200</v>
      </c>
      <c r="AQ280" s="63">
        <f t="shared" si="229"/>
        <v>2270589642</v>
      </c>
      <c r="AR280" s="63">
        <f t="shared" si="235"/>
        <v>37843160.700000003</v>
      </c>
      <c r="AS280" s="351">
        <f t="shared" si="236"/>
        <v>47378812.5</v>
      </c>
      <c r="AT280" s="141">
        <f t="shared" si="230"/>
        <v>26784822</v>
      </c>
      <c r="AU280" s="5">
        <f t="shared" si="231"/>
        <v>37843160.700000003</v>
      </c>
      <c r="AV280" s="5">
        <f t="shared" si="237"/>
        <v>59501825</v>
      </c>
      <c r="AX280" s="2"/>
      <c r="AY280" s="2"/>
      <c r="BT280" s="56">
        <f t="shared" si="232"/>
        <v>-1356430.3418000005</v>
      </c>
      <c r="CT280" s="63">
        <f t="shared" si="233"/>
        <v>2410633980</v>
      </c>
      <c r="CU280" s="44">
        <f t="shared" si="238"/>
        <v>26784822</v>
      </c>
      <c r="CX280" s="56">
        <f t="shared" si="239"/>
        <v>2142065700</v>
      </c>
      <c r="CY280" s="44">
        <f t="shared" si="240"/>
        <v>35701095</v>
      </c>
      <c r="CZ280" s="49">
        <f t="shared" si="241"/>
        <v>59501825</v>
      </c>
    </row>
    <row r="281" spans="1:104">
      <c r="A281" s="3">
        <f t="shared" si="234"/>
        <v>242</v>
      </c>
      <c r="B281" s="263">
        <v>8</v>
      </c>
      <c r="C281" s="264" t="s">
        <v>189</v>
      </c>
      <c r="D281" s="299">
        <v>20</v>
      </c>
      <c r="E281" s="266"/>
      <c r="F281" s="41" t="s">
        <v>70</v>
      </c>
      <c r="G281" s="267">
        <f t="shared" si="209"/>
        <v>60</v>
      </c>
      <c r="H281" s="267">
        <f t="shared" si="210"/>
        <v>51</v>
      </c>
      <c r="I281" s="268">
        <f t="shared" si="211"/>
        <v>26966806</v>
      </c>
      <c r="J281" s="268">
        <f t="shared" si="212"/>
        <v>2</v>
      </c>
      <c r="K281" s="269">
        <f t="shared" si="213"/>
        <v>0.93</v>
      </c>
      <c r="L281" s="270">
        <f t="shared" si="243"/>
        <v>1.0149999999999999</v>
      </c>
      <c r="M281" s="271">
        <f t="shared" si="214"/>
        <v>21271605.909569133</v>
      </c>
      <c r="N281" s="271">
        <f t="shared" si="215"/>
        <v>23976498.556559145</v>
      </c>
      <c r="O281" s="271">
        <f t="shared" si="216"/>
        <v>25455316.523699999</v>
      </c>
      <c r="P281" s="271">
        <f t="shared" si="217"/>
        <v>27025344.747200005</v>
      </c>
      <c r="Q281" s="272">
        <f t="shared" si="218"/>
        <v>25455316.523699999</v>
      </c>
      <c r="R281" s="271">
        <f t="shared" si="218"/>
        <v>27025344.747200005</v>
      </c>
      <c r="S281" s="271">
        <f t="shared" si="219"/>
        <v>28692208.876091</v>
      </c>
      <c r="T281" s="271"/>
      <c r="U281" s="271">
        <f t="shared" si="220"/>
        <v>1084851901.3880258</v>
      </c>
      <c r="V281" s="271">
        <f t="shared" si="221"/>
        <v>1222801426.3845165</v>
      </c>
      <c r="W281" s="271">
        <f t="shared" si="222"/>
        <v>1298221142.7086999</v>
      </c>
      <c r="X281" s="272">
        <f t="shared" si="223"/>
        <v>1378292582.1072001</v>
      </c>
      <c r="Y281" s="272">
        <f t="shared" si="224"/>
        <v>1298221142.7086999</v>
      </c>
      <c r="Z281" s="271">
        <f t="shared" si="225"/>
        <v>1378292582.1072001</v>
      </c>
      <c r="AA281" s="271">
        <f t="shared" si="226"/>
        <v>1463302652.6806409</v>
      </c>
      <c r="AB281" s="271"/>
      <c r="AC281" s="33" t="str">
        <f t="shared" si="227"/>
        <v>BERTAHAP</v>
      </c>
      <c r="AD281" s="273">
        <f t="shared" si="228"/>
        <v>0</v>
      </c>
      <c r="AE281" s="274">
        <v>2</v>
      </c>
      <c r="AF281" s="275"/>
      <c r="AG281" s="271" t="e">
        <f>IF(AF281&gt;#REF!,"LB","KR")</f>
        <v>#REF!</v>
      </c>
      <c r="AH281" s="275">
        <v>1193338000</v>
      </c>
      <c r="AI281" s="275">
        <v>1345082000</v>
      </c>
      <c r="AJ281" s="275">
        <v>1428044000</v>
      </c>
      <c r="AK281" s="276">
        <v>1516122000</v>
      </c>
      <c r="AL281" s="276">
        <v>1428044000</v>
      </c>
      <c r="AM281" s="275">
        <v>1516122000</v>
      </c>
      <c r="AN281" s="275">
        <v>1609633000</v>
      </c>
      <c r="AO281" s="52">
        <v>1513726640</v>
      </c>
      <c r="AP281" s="43">
        <v>1607089320</v>
      </c>
      <c r="AQ281" s="63">
        <f t="shared" si="229"/>
        <v>1362353976</v>
      </c>
      <c r="AR281" s="63">
        <f t="shared" si="235"/>
        <v>22705899.599999998</v>
      </c>
      <c r="AS281" s="351">
        <f t="shared" si="236"/>
        <v>28427287.5</v>
      </c>
      <c r="AT281" s="141">
        <f t="shared" si="230"/>
        <v>16070893.200000001</v>
      </c>
      <c r="AU281" s="5">
        <f t="shared" si="231"/>
        <v>22705899.599999998</v>
      </c>
      <c r="AV281" s="5">
        <f t="shared" si="237"/>
        <v>35701100</v>
      </c>
      <c r="AX281" s="2"/>
      <c r="AY281" s="2"/>
      <c r="BT281" s="56">
        <f t="shared" si="232"/>
        <v>-1356430.3418000005</v>
      </c>
      <c r="CT281" s="63">
        <f t="shared" si="233"/>
        <v>1446380388</v>
      </c>
      <c r="CU281" s="44">
        <f t="shared" si="238"/>
        <v>16070893.200000001</v>
      </c>
      <c r="CX281" s="56">
        <f t="shared" si="239"/>
        <v>1285239600</v>
      </c>
      <c r="CY281" s="44">
        <f t="shared" si="240"/>
        <v>21420660</v>
      </c>
      <c r="CZ281" s="49">
        <f t="shared" si="241"/>
        <v>35701100</v>
      </c>
    </row>
    <row r="282" spans="1:104">
      <c r="A282" s="3">
        <f t="shared" si="234"/>
        <v>243</v>
      </c>
      <c r="B282" s="263">
        <v>9</v>
      </c>
      <c r="C282" s="264" t="s">
        <v>189</v>
      </c>
      <c r="D282" s="299">
        <v>22</v>
      </c>
      <c r="E282" s="266">
        <v>0</v>
      </c>
      <c r="F282" s="41" t="s">
        <v>89</v>
      </c>
      <c r="G282" s="267">
        <f t="shared" si="209"/>
        <v>81</v>
      </c>
      <c r="H282" s="267">
        <f t="shared" si="210"/>
        <v>70</v>
      </c>
      <c r="I282" s="268">
        <f t="shared" si="211"/>
        <v>26966806</v>
      </c>
      <c r="J282" s="268">
        <f t="shared" si="212"/>
        <v>4</v>
      </c>
      <c r="K282" s="269">
        <f t="shared" si="213"/>
        <v>0.97</v>
      </c>
      <c r="L282" s="270">
        <f t="shared" si="243"/>
        <v>1.0149999999999999</v>
      </c>
      <c r="M282" s="271">
        <f t="shared" si="214"/>
        <v>22186513.690625869</v>
      </c>
      <c r="N282" s="271">
        <f t="shared" si="215"/>
        <v>25007745.806303624</v>
      </c>
      <c r="O282" s="271">
        <f t="shared" si="216"/>
        <v>26550168.847299997</v>
      </c>
      <c r="P282" s="271">
        <f t="shared" si="217"/>
        <v>28187725.166434411</v>
      </c>
      <c r="Q282" s="272">
        <f t="shared" si="218"/>
        <v>26550168.847299997</v>
      </c>
      <c r="R282" s="271">
        <f t="shared" si="218"/>
        <v>28187725.166434411</v>
      </c>
      <c r="S282" s="271">
        <f t="shared" si="219"/>
        <v>29926282.376137923</v>
      </c>
      <c r="T282" s="271"/>
      <c r="U282" s="271">
        <f t="shared" si="220"/>
        <v>1553055958.3438108</v>
      </c>
      <c r="V282" s="271">
        <f t="shared" si="221"/>
        <v>1750542206.4412537</v>
      </c>
      <c r="W282" s="271">
        <f t="shared" si="222"/>
        <v>1858511819.3109999</v>
      </c>
      <c r="X282" s="272">
        <f t="shared" si="223"/>
        <v>1973140761.6504087</v>
      </c>
      <c r="Y282" s="272">
        <f t="shared" si="224"/>
        <v>1858511819.3109999</v>
      </c>
      <c r="Z282" s="271">
        <f t="shared" si="225"/>
        <v>1973140761.6504087</v>
      </c>
      <c r="AA282" s="271">
        <f t="shared" si="226"/>
        <v>2094839766.3296547</v>
      </c>
      <c r="AB282" s="271"/>
      <c r="AC282" s="33" t="str">
        <f t="shared" si="227"/>
        <v>BERTAHAP</v>
      </c>
      <c r="AD282" s="273">
        <f t="shared" si="228"/>
        <v>0</v>
      </c>
      <c r="AE282" s="274">
        <v>2</v>
      </c>
      <c r="AF282" s="275"/>
      <c r="AG282" s="271" t="e">
        <f>IF(AF282&gt;#REF!,"LB","KR")</f>
        <v>#REF!</v>
      </c>
      <c r="AH282" s="275">
        <v>1708362000</v>
      </c>
      <c r="AI282" s="275">
        <v>1925597000</v>
      </c>
      <c r="AJ282" s="275">
        <v>2044364000</v>
      </c>
      <c r="AK282" s="276">
        <v>2170455000</v>
      </c>
      <c r="AL282" s="276">
        <v>2044364000</v>
      </c>
      <c r="AM282" s="275">
        <v>2170455000</v>
      </c>
      <c r="AN282" s="275">
        <v>2304324000</v>
      </c>
      <c r="AO282" s="52">
        <v>2167025840</v>
      </c>
      <c r="AP282" s="43">
        <v>2300682300</v>
      </c>
      <c r="AQ282" s="63">
        <f t="shared" si="229"/>
        <v>1950323256</v>
      </c>
      <c r="AR282" s="63">
        <f t="shared" si="235"/>
        <v>32505387.600000005</v>
      </c>
      <c r="AS282" s="351">
        <f t="shared" si="236"/>
        <v>40696031.25</v>
      </c>
      <c r="AT282" s="141">
        <f t="shared" si="230"/>
        <v>23006823</v>
      </c>
      <c r="AU282" s="5">
        <f t="shared" si="231"/>
        <v>32505387.600000005</v>
      </c>
      <c r="AV282" s="5">
        <f t="shared" si="237"/>
        <v>51109100</v>
      </c>
      <c r="AX282" s="2"/>
      <c r="AY282" s="2"/>
      <c r="BT282" s="56">
        <f t="shared" si="232"/>
        <v>-261578.01820000261</v>
      </c>
      <c r="CT282" s="63">
        <f t="shared" si="233"/>
        <v>2070614070</v>
      </c>
      <c r="CU282" s="44">
        <f t="shared" si="238"/>
        <v>23006823</v>
      </c>
      <c r="CX282" s="56">
        <f t="shared" si="239"/>
        <v>1839927600</v>
      </c>
      <c r="CY282" s="44">
        <f t="shared" si="240"/>
        <v>30665460</v>
      </c>
      <c r="CZ282" s="49">
        <f t="shared" si="241"/>
        <v>51109100</v>
      </c>
    </row>
    <row r="283" spans="1:104">
      <c r="A283" s="3">
        <f t="shared" si="234"/>
        <v>244</v>
      </c>
      <c r="B283" s="263">
        <v>1</v>
      </c>
      <c r="C283" s="264" t="s">
        <v>190</v>
      </c>
      <c r="D283" s="265" t="s">
        <v>24</v>
      </c>
      <c r="E283" s="266"/>
      <c r="F283" s="41" t="s">
        <v>39</v>
      </c>
      <c r="G283" s="267">
        <f t="shared" si="209"/>
        <v>113</v>
      </c>
      <c r="H283" s="267">
        <f t="shared" si="210"/>
        <v>101</v>
      </c>
      <c r="I283" s="268">
        <f t="shared" si="211"/>
        <v>26966806</v>
      </c>
      <c r="J283" s="268">
        <f t="shared" si="212"/>
        <v>6</v>
      </c>
      <c r="K283" s="269">
        <f t="shared" si="213"/>
        <v>0.95</v>
      </c>
      <c r="L283" s="270">
        <f t="shared" ref="L283:L291" si="244">SUMIF($AN$4:$AN$22,D283,$AZ$4:$AZ$22)</f>
        <v>1.0149999999999999</v>
      </c>
      <c r="M283" s="271">
        <f t="shared" si="214"/>
        <v>21729059.800097499</v>
      </c>
      <c r="N283" s="271">
        <f t="shared" si="215"/>
        <v>24492122.181431383</v>
      </c>
      <c r="O283" s="271">
        <f t="shared" si="216"/>
        <v>26002742.685499996</v>
      </c>
      <c r="P283" s="271">
        <f t="shared" si="217"/>
        <v>27606534.956817206</v>
      </c>
      <c r="Q283" s="272">
        <f t="shared" si="218"/>
        <v>26002742.685499996</v>
      </c>
      <c r="R283" s="271">
        <f t="shared" si="218"/>
        <v>27606534.956817206</v>
      </c>
      <c r="S283" s="271">
        <f t="shared" si="219"/>
        <v>29309245.626114458</v>
      </c>
      <c r="T283" s="271"/>
      <c r="U283" s="271">
        <f t="shared" si="220"/>
        <v>2194635039.8098474</v>
      </c>
      <c r="V283" s="271">
        <f t="shared" si="221"/>
        <v>2473704340.3245697</v>
      </c>
      <c r="W283" s="271">
        <f t="shared" si="222"/>
        <v>2626277011.2354994</v>
      </c>
      <c r="X283" s="272">
        <f t="shared" si="223"/>
        <v>2788260030.6385379</v>
      </c>
      <c r="Y283" s="272">
        <f t="shared" si="224"/>
        <v>2626277011.2354994</v>
      </c>
      <c r="Z283" s="271">
        <f t="shared" si="225"/>
        <v>2788260030.6385379</v>
      </c>
      <c r="AA283" s="271">
        <f t="shared" si="226"/>
        <v>2960233808.2375603</v>
      </c>
      <c r="AB283" s="271"/>
      <c r="AC283" s="33" t="str">
        <f t="shared" si="227"/>
        <v>BERTAHAP</v>
      </c>
      <c r="AD283" s="273">
        <f t="shared" si="228"/>
        <v>0</v>
      </c>
      <c r="AE283" s="274">
        <v>2</v>
      </c>
      <c r="AF283" s="275"/>
      <c r="AG283" s="271" t="e">
        <f>IF(AF283&gt;#REF!,"LB","KR")</f>
        <v>#REF!</v>
      </c>
      <c r="AH283" s="275">
        <v>2414099000</v>
      </c>
      <c r="AI283" s="275">
        <v>2721075000</v>
      </c>
      <c r="AJ283" s="275">
        <v>2888905000</v>
      </c>
      <c r="AK283" s="276">
        <v>3067087000</v>
      </c>
      <c r="AL283" s="276">
        <v>2888905000</v>
      </c>
      <c r="AM283" s="275">
        <v>3067087000</v>
      </c>
      <c r="AN283" s="275">
        <v>3256258000</v>
      </c>
      <c r="AO283" s="52">
        <v>3062239300</v>
      </c>
      <c r="AP283" s="43">
        <v>3251112220</v>
      </c>
      <c r="AQ283" s="63">
        <f t="shared" si="229"/>
        <v>2756015370</v>
      </c>
      <c r="AR283" s="63">
        <f t="shared" si="235"/>
        <v>45933589.5</v>
      </c>
      <c r="AS283" s="351">
        <f t="shared" si="236"/>
        <v>57507881.25</v>
      </c>
      <c r="AT283" s="141">
        <f t="shared" si="230"/>
        <v>32511122.200000003</v>
      </c>
      <c r="AU283" s="5">
        <f t="shared" si="231"/>
        <v>45933589.5</v>
      </c>
      <c r="AV283" s="5">
        <f t="shared" si="237"/>
        <v>72222625</v>
      </c>
      <c r="AX283" s="2"/>
      <c r="AY283" s="2"/>
      <c r="BT283" s="56">
        <f t="shared" si="232"/>
        <v>-809004.18000000343</v>
      </c>
      <c r="CT283" s="63">
        <f t="shared" si="233"/>
        <v>2926000998</v>
      </c>
      <c r="CU283" s="44">
        <f t="shared" si="238"/>
        <v>32511122.200000003</v>
      </c>
      <c r="CX283" s="56">
        <f t="shared" si="239"/>
        <v>2600014500</v>
      </c>
      <c r="CY283" s="44">
        <f t="shared" si="240"/>
        <v>43333575</v>
      </c>
      <c r="CZ283" s="49">
        <f t="shared" si="241"/>
        <v>72222625</v>
      </c>
    </row>
    <row r="284" spans="1:104">
      <c r="A284" s="3">
        <f t="shared" si="234"/>
        <v>245</v>
      </c>
      <c r="B284" s="263">
        <v>2</v>
      </c>
      <c r="C284" s="264" t="s">
        <v>190</v>
      </c>
      <c r="D284" s="265" t="s">
        <v>35</v>
      </c>
      <c r="E284" s="266"/>
      <c r="F284" s="41" t="s">
        <v>42</v>
      </c>
      <c r="G284" s="267">
        <f t="shared" si="209"/>
        <v>78</v>
      </c>
      <c r="H284" s="267">
        <f t="shared" si="210"/>
        <v>66</v>
      </c>
      <c r="I284" s="268">
        <f t="shared" si="211"/>
        <v>26966806</v>
      </c>
      <c r="J284" s="268">
        <f t="shared" si="212"/>
        <v>2</v>
      </c>
      <c r="K284" s="269">
        <f t="shared" si="213"/>
        <v>0.93</v>
      </c>
      <c r="L284" s="270">
        <f t="shared" si="244"/>
        <v>1.0149999999999999</v>
      </c>
      <c r="M284" s="271">
        <f t="shared" si="214"/>
        <v>21271605.909569133</v>
      </c>
      <c r="N284" s="271">
        <f t="shared" si="215"/>
        <v>23976498.556559145</v>
      </c>
      <c r="O284" s="271">
        <f t="shared" si="216"/>
        <v>25455316.523699999</v>
      </c>
      <c r="P284" s="271">
        <f t="shared" si="217"/>
        <v>27025344.747200005</v>
      </c>
      <c r="Q284" s="272">
        <f t="shared" si="218"/>
        <v>25455316.523699999</v>
      </c>
      <c r="R284" s="271">
        <f t="shared" si="218"/>
        <v>27025344.747200005</v>
      </c>
      <c r="S284" s="271">
        <f t="shared" si="219"/>
        <v>28692208.876091</v>
      </c>
      <c r="T284" s="271"/>
      <c r="U284" s="271">
        <f t="shared" si="220"/>
        <v>1403925990.0315628</v>
      </c>
      <c r="V284" s="271">
        <f t="shared" si="221"/>
        <v>1582448904.7329035</v>
      </c>
      <c r="W284" s="271">
        <f t="shared" si="222"/>
        <v>1680050890.5641999</v>
      </c>
      <c r="X284" s="272">
        <f t="shared" si="223"/>
        <v>1783672753.3152003</v>
      </c>
      <c r="Y284" s="272">
        <f t="shared" si="224"/>
        <v>1680050890.5641999</v>
      </c>
      <c r="Z284" s="271">
        <f t="shared" si="225"/>
        <v>1783672753.3152003</v>
      </c>
      <c r="AA284" s="271">
        <f t="shared" si="226"/>
        <v>1893685785.822006</v>
      </c>
      <c r="AB284" s="271"/>
      <c r="AC284" s="33" t="str">
        <f t="shared" si="227"/>
        <v>BERTAHAP</v>
      </c>
      <c r="AD284" s="273">
        <f t="shared" si="228"/>
        <v>0</v>
      </c>
      <c r="AE284" s="274">
        <v>2</v>
      </c>
      <c r="AF284" s="275"/>
      <c r="AG284" s="271" t="e">
        <f>IF(AF284&gt;#REF!,"LB","KR")</f>
        <v>#REF!</v>
      </c>
      <c r="AH284" s="275">
        <v>1544319000</v>
      </c>
      <c r="AI284" s="275">
        <v>1740694000</v>
      </c>
      <c r="AJ284" s="275">
        <v>1848056000</v>
      </c>
      <c r="AK284" s="276">
        <v>1962041000</v>
      </c>
      <c r="AL284" s="276">
        <v>1848056000</v>
      </c>
      <c r="AM284" s="275">
        <v>1962041000</v>
      </c>
      <c r="AN284" s="275">
        <v>2083055000</v>
      </c>
      <c r="AO284" s="52">
        <v>1958939360</v>
      </c>
      <c r="AP284" s="43">
        <v>2079763460</v>
      </c>
      <c r="AQ284" s="63">
        <f t="shared" si="229"/>
        <v>1763045424</v>
      </c>
      <c r="AR284" s="63">
        <f t="shared" si="235"/>
        <v>29384090.400000002</v>
      </c>
      <c r="AS284" s="351">
        <f t="shared" si="236"/>
        <v>36788268.75</v>
      </c>
      <c r="AT284" s="141">
        <f t="shared" si="230"/>
        <v>20797634.600000001</v>
      </c>
      <c r="AU284" s="5">
        <f t="shared" si="231"/>
        <v>29384090.400000002</v>
      </c>
      <c r="AV284" s="5">
        <f t="shared" si="237"/>
        <v>46201400</v>
      </c>
      <c r="AX284" s="2"/>
      <c r="AY284" s="2"/>
      <c r="BT284" s="56">
        <f t="shared" si="232"/>
        <v>-1356430.3418000005</v>
      </c>
      <c r="CT284" s="63">
        <f t="shared" si="233"/>
        <v>1871787114</v>
      </c>
      <c r="CU284" s="44">
        <f t="shared" si="238"/>
        <v>20797634.600000001</v>
      </c>
      <c r="CX284" s="56">
        <f t="shared" si="239"/>
        <v>1663250400</v>
      </c>
      <c r="CY284" s="44">
        <f t="shared" si="240"/>
        <v>27720840</v>
      </c>
      <c r="CZ284" s="49">
        <f t="shared" si="241"/>
        <v>46201400</v>
      </c>
    </row>
    <row r="285" spans="1:104">
      <c r="A285" s="3">
        <f t="shared" si="234"/>
        <v>246</v>
      </c>
      <c r="B285" s="263">
        <v>3</v>
      </c>
      <c r="C285" s="264" t="s">
        <v>190</v>
      </c>
      <c r="D285" s="265" t="s">
        <v>41</v>
      </c>
      <c r="E285" s="266"/>
      <c r="F285" s="41" t="s">
        <v>45</v>
      </c>
      <c r="G285" s="267">
        <f t="shared" si="209"/>
        <v>60</v>
      </c>
      <c r="H285" s="267">
        <f t="shared" si="210"/>
        <v>52</v>
      </c>
      <c r="I285" s="268">
        <f t="shared" si="211"/>
        <v>26966806</v>
      </c>
      <c r="J285" s="268">
        <f t="shared" si="212"/>
        <v>2</v>
      </c>
      <c r="K285" s="269">
        <f t="shared" si="213"/>
        <v>0.93</v>
      </c>
      <c r="L285" s="270">
        <f t="shared" si="244"/>
        <v>1.0149999999999999</v>
      </c>
      <c r="M285" s="271">
        <f t="shared" si="214"/>
        <v>21271605.909569133</v>
      </c>
      <c r="N285" s="271">
        <f t="shared" si="215"/>
        <v>23976498.556559145</v>
      </c>
      <c r="O285" s="271">
        <f t="shared" si="216"/>
        <v>25455316.523699999</v>
      </c>
      <c r="P285" s="271">
        <f t="shared" si="217"/>
        <v>27025344.747200005</v>
      </c>
      <c r="Q285" s="272">
        <f t="shared" si="218"/>
        <v>25455316.523699999</v>
      </c>
      <c r="R285" s="271">
        <f t="shared" si="218"/>
        <v>27025344.747200005</v>
      </c>
      <c r="S285" s="271">
        <f t="shared" si="219"/>
        <v>28692208.876091</v>
      </c>
      <c r="T285" s="271"/>
      <c r="U285" s="271">
        <f t="shared" si="220"/>
        <v>1106123507.297595</v>
      </c>
      <c r="V285" s="271">
        <f t="shared" si="221"/>
        <v>1246777924.9410756</v>
      </c>
      <c r="W285" s="271">
        <f t="shared" si="222"/>
        <v>1323676459.2323999</v>
      </c>
      <c r="X285" s="272">
        <f t="shared" si="223"/>
        <v>1405317926.8544002</v>
      </c>
      <c r="Y285" s="272">
        <f t="shared" si="224"/>
        <v>1323676459.2323999</v>
      </c>
      <c r="Z285" s="271">
        <f t="shared" si="225"/>
        <v>1405317926.8544002</v>
      </c>
      <c r="AA285" s="271">
        <f t="shared" si="226"/>
        <v>1491994861.5567319</v>
      </c>
      <c r="AB285" s="271"/>
      <c r="AC285" s="33" t="str">
        <f t="shared" si="227"/>
        <v>BERTAHAP</v>
      </c>
      <c r="AD285" s="273">
        <f t="shared" si="228"/>
        <v>0</v>
      </c>
      <c r="AE285" s="274">
        <v>2</v>
      </c>
      <c r="AF285" s="275"/>
      <c r="AG285" s="271" t="e">
        <f>IF(AF285&gt;#REF!,"LB","KR")</f>
        <v>#REF!</v>
      </c>
      <c r="AH285" s="275">
        <v>1216736000</v>
      </c>
      <c r="AI285" s="275">
        <v>1371456000</v>
      </c>
      <c r="AJ285" s="275">
        <v>1456045000</v>
      </c>
      <c r="AK285" s="276">
        <v>1545850000</v>
      </c>
      <c r="AL285" s="276">
        <v>1456045000</v>
      </c>
      <c r="AM285" s="275">
        <v>1545850000</v>
      </c>
      <c r="AN285" s="275">
        <v>1641195000</v>
      </c>
      <c r="AO285" s="52">
        <v>1543407700</v>
      </c>
      <c r="AP285" s="43">
        <v>1638601000</v>
      </c>
      <c r="AQ285" s="63">
        <f t="shared" si="229"/>
        <v>1389066930</v>
      </c>
      <c r="AR285" s="63">
        <f t="shared" si="235"/>
        <v>23151115.5</v>
      </c>
      <c r="AS285" s="351">
        <f t="shared" si="236"/>
        <v>28984687.5</v>
      </c>
      <c r="AT285" s="141">
        <f t="shared" si="230"/>
        <v>16386010</v>
      </c>
      <c r="AU285" s="5">
        <f t="shared" si="231"/>
        <v>23151115.5</v>
      </c>
      <c r="AV285" s="5">
        <f t="shared" si="237"/>
        <v>36401125</v>
      </c>
      <c r="AX285" s="2"/>
      <c r="AY285" s="2"/>
      <c r="BT285" s="56">
        <f t="shared" si="232"/>
        <v>-1356430.3418000005</v>
      </c>
      <c r="CT285" s="63">
        <f t="shared" si="233"/>
        <v>1474740900</v>
      </c>
      <c r="CU285" s="44">
        <f t="shared" si="238"/>
        <v>16386010</v>
      </c>
      <c r="CX285" s="56">
        <f t="shared" si="239"/>
        <v>1310440500</v>
      </c>
      <c r="CY285" s="44">
        <f t="shared" si="240"/>
        <v>21840675</v>
      </c>
      <c r="CZ285" s="49">
        <f t="shared" si="241"/>
        <v>36401125</v>
      </c>
    </row>
    <row r="286" spans="1:104">
      <c r="A286" s="3">
        <f t="shared" si="234"/>
        <v>247</v>
      </c>
      <c r="B286" s="263">
        <v>4</v>
      </c>
      <c r="C286" s="264" t="s">
        <v>190</v>
      </c>
      <c r="D286" s="265">
        <v>10</v>
      </c>
      <c r="E286" s="266"/>
      <c r="F286" s="41" t="s">
        <v>48</v>
      </c>
      <c r="G286" s="267">
        <f t="shared" si="209"/>
        <v>74</v>
      </c>
      <c r="H286" s="267">
        <f t="shared" si="210"/>
        <v>63</v>
      </c>
      <c r="I286" s="268">
        <f t="shared" si="211"/>
        <v>26966806</v>
      </c>
      <c r="J286" s="268">
        <f t="shared" si="212"/>
        <v>2</v>
      </c>
      <c r="K286" s="269">
        <f t="shared" si="213"/>
        <v>0.93</v>
      </c>
      <c r="L286" s="270">
        <f t="shared" si="244"/>
        <v>1.0149999999999999</v>
      </c>
      <c r="M286" s="271">
        <f t="shared" si="214"/>
        <v>21271605.909569133</v>
      </c>
      <c r="N286" s="271">
        <f t="shared" si="215"/>
        <v>23976498.556559145</v>
      </c>
      <c r="O286" s="271">
        <f t="shared" si="216"/>
        <v>25455316.523699999</v>
      </c>
      <c r="P286" s="271">
        <f t="shared" si="217"/>
        <v>27025344.747200005</v>
      </c>
      <c r="Q286" s="272">
        <f t="shared" si="218"/>
        <v>25455316.523699999</v>
      </c>
      <c r="R286" s="271">
        <f t="shared" si="218"/>
        <v>27025344.747200005</v>
      </c>
      <c r="S286" s="271">
        <f t="shared" si="219"/>
        <v>28692208.876091</v>
      </c>
      <c r="T286" s="271"/>
      <c r="U286" s="271">
        <f t="shared" si="220"/>
        <v>1340111172.3028555</v>
      </c>
      <c r="V286" s="271">
        <f t="shared" si="221"/>
        <v>1510519409.0632262</v>
      </c>
      <c r="W286" s="271">
        <f t="shared" si="222"/>
        <v>1603684940.9930999</v>
      </c>
      <c r="X286" s="272">
        <f t="shared" si="223"/>
        <v>1702596719.0736003</v>
      </c>
      <c r="Y286" s="272">
        <f t="shared" si="224"/>
        <v>1603684940.9930999</v>
      </c>
      <c r="Z286" s="271">
        <f t="shared" si="225"/>
        <v>1702596719.0736003</v>
      </c>
      <c r="AA286" s="271">
        <f t="shared" si="226"/>
        <v>1807609159.193733</v>
      </c>
      <c r="AB286" s="271"/>
      <c r="AC286" s="33" t="str">
        <f t="shared" si="227"/>
        <v>BERTAHAP</v>
      </c>
      <c r="AD286" s="273">
        <f t="shared" si="228"/>
        <v>0</v>
      </c>
      <c r="AE286" s="274">
        <v>2</v>
      </c>
      <c r="AF286" s="275"/>
      <c r="AG286" s="271" t="e">
        <f>IF(AF286&gt;#REF!,"LB","KR")</f>
        <v>#REF!</v>
      </c>
      <c r="AH286" s="275">
        <v>1474123000</v>
      </c>
      <c r="AI286" s="275">
        <v>1661572000</v>
      </c>
      <c r="AJ286" s="275">
        <v>1764054000</v>
      </c>
      <c r="AK286" s="276">
        <v>1872857000</v>
      </c>
      <c r="AL286" s="276">
        <v>1764054000</v>
      </c>
      <c r="AM286" s="275">
        <v>1872857000</v>
      </c>
      <c r="AN286" s="275">
        <v>1988371000</v>
      </c>
      <c r="AO286" s="52">
        <v>1869897240</v>
      </c>
      <c r="AP286" s="43">
        <v>1985228420</v>
      </c>
      <c r="AQ286" s="63">
        <f t="shared" si="229"/>
        <v>1682907516</v>
      </c>
      <c r="AR286" s="63">
        <f t="shared" si="235"/>
        <v>28048458.600000005</v>
      </c>
      <c r="AS286" s="351">
        <f t="shared" si="236"/>
        <v>35116068.75</v>
      </c>
      <c r="AT286" s="141">
        <f t="shared" si="230"/>
        <v>19852284.200000003</v>
      </c>
      <c r="AU286" s="5">
        <f t="shared" si="231"/>
        <v>28048458.600000005</v>
      </c>
      <c r="AV286" s="5">
        <f t="shared" si="237"/>
        <v>44101350</v>
      </c>
      <c r="AX286" s="2"/>
      <c r="AY286" s="2"/>
      <c r="BT286" s="56">
        <f t="shared" si="232"/>
        <v>-1356430.3418000005</v>
      </c>
      <c r="CT286" s="63">
        <f t="shared" si="233"/>
        <v>1786705578</v>
      </c>
      <c r="CU286" s="44">
        <f t="shared" si="238"/>
        <v>19852284.200000003</v>
      </c>
      <c r="CX286" s="56">
        <f t="shared" si="239"/>
        <v>1587648600</v>
      </c>
      <c r="CY286" s="44">
        <f t="shared" si="240"/>
        <v>26460810</v>
      </c>
      <c r="CZ286" s="49">
        <f t="shared" si="241"/>
        <v>44101350</v>
      </c>
    </row>
    <row r="287" spans="1:104">
      <c r="A287" s="3">
        <f t="shared" si="234"/>
        <v>248</v>
      </c>
      <c r="B287" s="263">
        <v>5</v>
      </c>
      <c r="C287" s="264" t="s">
        <v>190</v>
      </c>
      <c r="D287" s="299">
        <v>12</v>
      </c>
      <c r="E287" s="266"/>
      <c r="F287" s="41" t="s">
        <v>50</v>
      </c>
      <c r="G287" s="267">
        <f t="shared" si="209"/>
        <v>67</v>
      </c>
      <c r="H287" s="267">
        <f t="shared" si="210"/>
        <v>57</v>
      </c>
      <c r="I287" s="268">
        <f t="shared" si="211"/>
        <v>26966806</v>
      </c>
      <c r="J287" s="268">
        <f t="shared" si="212"/>
        <v>2</v>
      </c>
      <c r="K287" s="269">
        <f t="shared" si="213"/>
        <v>0.93</v>
      </c>
      <c r="L287" s="270">
        <f t="shared" si="244"/>
        <v>1.0149999999999999</v>
      </c>
      <c r="M287" s="271">
        <f t="shared" si="214"/>
        <v>21271605.909569133</v>
      </c>
      <c r="N287" s="271">
        <f t="shared" si="215"/>
        <v>23976498.556559145</v>
      </c>
      <c r="O287" s="271">
        <f t="shared" si="216"/>
        <v>25455316.523699999</v>
      </c>
      <c r="P287" s="271">
        <f t="shared" si="217"/>
        <v>27025344.747200005</v>
      </c>
      <c r="Q287" s="272">
        <f t="shared" si="218"/>
        <v>25455316.523699999</v>
      </c>
      <c r="R287" s="271">
        <f t="shared" si="218"/>
        <v>27025344.747200005</v>
      </c>
      <c r="S287" s="271">
        <f t="shared" si="219"/>
        <v>28692208.876091</v>
      </c>
      <c r="T287" s="271"/>
      <c r="U287" s="271">
        <f t="shared" si="220"/>
        <v>1212481536.8454406</v>
      </c>
      <c r="V287" s="271">
        <f t="shared" si="221"/>
        <v>1366660417.7238712</v>
      </c>
      <c r="W287" s="271">
        <f t="shared" si="222"/>
        <v>1450953041.8508999</v>
      </c>
      <c r="X287" s="272">
        <f t="shared" si="223"/>
        <v>1540444650.5904002</v>
      </c>
      <c r="Y287" s="272">
        <f t="shared" si="224"/>
        <v>1450953041.8508999</v>
      </c>
      <c r="Z287" s="271">
        <f t="shared" si="225"/>
        <v>1540444650.5904002</v>
      </c>
      <c r="AA287" s="271">
        <f t="shared" si="226"/>
        <v>1635455905.937187</v>
      </c>
      <c r="AB287" s="271"/>
      <c r="AC287" s="33" t="str">
        <f t="shared" si="227"/>
        <v>BERTAHAP</v>
      </c>
      <c r="AD287" s="273">
        <f t="shared" si="228"/>
        <v>0</v>
      </c>
      <c r="AE287" s="274">
        <v>2</v>
      </c>
      <c r="AF287" s="275"/>
      <c r="AG287" s="271" t="e">
        <f>IF(AF287&gt;#REF!,"LB","KR")</f>
        <v>#REF!</v>
      </c>
      <c r="AH287" s="275">
        <v>1333730000</v>
      </c>
      <c r="AI287" s="275">
        <v>1503327000</v>
      </c>
      <c r="AJ287" s="275">
        <v>1596049000</v>
      </c>
      <c r="AK287" s="276">
        <v>1694490000</v>
      </c>
      <c r="AL287" s="276">
        <v>1596049000</v>
      </c>
      <c r="AM287" s="275">
        <v>1694490000</v>
      </c>
      <c r="AN287" s="275">
        <v>1799002000</v>
      </c>
      <c r="AO287" s="52">
        <v>1691811940</v>
      </c>
      <c r="AP287" s="43">
        <v>1796159400</v>
      </c>
      <c r="AQ287" s="63">
        <f t="shared" si="229"/>
        <v>1522630746</v>
      </c>
      <c r="AR287" s="63">
        <f t="shared" si="235"/>
        <v>25377179.099999998</v>
      </c>
      <c r="AS287" s="351">
        <f t="shared" si="236"/>
        <v>31771687.5</v>
      </c>
      <c r="AT287" s="141">
        <f t="shared" si="230"/>
        <v>17961594</v>
      </c>
      <c r="AU287" s="5">
        <f t="shared" si="231"/>
        <v>25377179.099999998</v>
      </c>
      <c r="AV287" s="5">
        <f t="shared" si="237"/>
        <v>39901225</v>
      </c>
      <c r="AX287" s="2"/>
      <c r="AY287" s="2"/>
      <c r="BT287" s="56">
        <f t="shared" si="232"/>
        <v>-1356430.3418000005</v>
      </c>
      <c r="CT287" s="63">
        <f t="shared" si="233"/>
        <v>1616543460</v>
      </c>
      <c r="CU287" s="44">
        <f t="shared" si="238"/>
        <v>17961594</v>
      </c>
      <c r="CX287" s="56">
        <f t="shared" si="239"/>
        <v>1436444100</v>
      </c>
      <c r="CY287" s="44">
        <f t="shared" si="240"/>
        <v>23940735</v>
      </c>
      <c r="CZ287" s="49">
        <f t="shared" si="241"/>
        <v>39901225</v>
      </c>
    </row>
    <row r="288" spans="1:104">
      <c r="A288" s="3">
        <f t="shared" si="234"/>
        <v>249</v>
      </c>
      <c r="B288" s="263">
        <v>6</v>
      </c>
      <c r="C288" s="264" t="s">
        <v>190</v>
      </c>
      <c r="D288" s="265">
        <v>16</v>
      </c>
      <c r="E288" s="266"/>
      <c r="F288" s="41" t="s">
        <v>52</v>
      </c>
      <c r="G288" s="267">
        <f t="shared" si="209"/>
        <v>71</v>
      </c>
      <c r="H288" s="267">
        <f t="shared" si="210"/>
        <v>63</v>
      </c>
      <c r="I288" s="268">
        <f t="shared" si="211"/>
        <v>26966806</v>
      </c>
      <c r="J288" s="268">
        <f t="shared" si="212"/>
        <v>2</v>
      </c>
      <c r="K288" s="269">
        <f t="shared" si="213"/>
        <v>0.93</v>
      </c>
      <c r="L288" s="270">
        <f t="shared" si="244"/>
        <v>1.0149999999999999</v>
      </c>
      <c r="M288" s="271">
        <f t="shared" si="214"/>
        <v>21271605.909569133</v>
      </c>
      <c r="N288" s="271">
        <f t="shared" si="215"/>
        <v>23976498.556559145</v>
      </c>
      <c r="O288" s="271">
        <f t="shared" si="216"/>
        <v>25455316.523699999</v>
      </c>
      <c r="P288" s="271">
        <f t="shared" si="217"/>
        <v>27025344.747200005</v>
      </c>
      <c r="Q288" s="272">
        <f t="shared" si="218"/>
        <v>25455316.523699999</v>
      </c>
      <c r="R288" s="271">
        <f t="shared" si="218"/>
        <v>27025344.747200005</v>
      </c>
      <c r="S288" s="271">
        <f t="shared" si="219"/>
        <v>28692208.876091</v>
      </c>
      <c r="T288" s="271"/>
      <c r="U288" s="271">
        <f t="shared" si="220"/>
        <v>1340111172.3028555</v>
      </c>
      <c r="V288" s="271">
        <f t="shared" si="221"/>
        <v>1510519409.0632262</v>
      </c>
      <c r="W288" s="271">
        <f t="shared" si="222"/>
        <v>1603684940.9930999</v>
      </c>
      <c r="X288" s="272">
        <f t="shared" si="223"/>
        <v>1702596719.0736003</v>
      </c>
      <c r="Y288" s="272">
        <f t="shared" si="224"/>
        <v>1603684940.9930999</v>
      </c>
      <c r="Z288" s="271">
        <f t="shared" si="225"/>
        <v>1702596719.0736003</v>
      </c>
      <c r="AA288" s="271">
        <f t="shared" si="226"/>
        <v>1807609159.193733</v>
      </c>
      <c r="AB288" s="271"/>
      <c r="AC288" s="33" t="str">
        <f t="shared" si="227"/>
        <v>BERTAHAP</v>
      </c>
      <c r="AD288" s="273">
        <f t="shared" si="228"/>
        <v>0</v>
      </c>
      <c r="AE288" s="274">
        <v>2</v>
      </c>
      <c r="AF288" s="275"/>
      <c r="AG288" s="271" t="e">
        <f>IF(AF288&gt;#REF!,"LB","KR")</f>
        <v>#REF!</v>
      </c>
      <c r="AH288" s="275">
        <v>1474123000</v>
      </c>
      <c r="AI288" s="275">
        <v>1661572000</v>
      </c>
      <c r="AJ288" s="275">
        <v>1764054000</v>
      </c>
      <c r="AK288" s="276">
        <v>1872857000</v>
      </c>
      <c r="AL288" s="276">
        <v>1764054000</v>
      </c>
      <c r="AM288" s="275">
        <v>1872857000</v>
      </c>
      <c r="AN288" s="275">
        <v>1988371000</v>
      </c>
      <c r="AO288" s="52">
        <v>1869897240</v>
      </c>
      <c r="AP288" s="43">
        <v>1985228420</v>
      </c>
      <c r="AQ288" s="63">
        <f t="shared" si="229"/>
        <v>1682907516</v>
      </c>
      <c r="AR288" s="63">
        <f t="shared" si="235"/>
        <v>28048458.600000005</v>
      </c>
      <c r="AS288" s="351">
        <f t="shared" si="236"/>
        <v>35116068.75</v>
      </c>
      <c r="AT288" s="141">
        <f t="shared" si="230"/>
        <v>19852284.200000003</v>
      </c>
      <c r="AU288" s="5">
        <f t="shared" si="231"/>
        <v>28048458.600000005</v>
      </c>
      <c r="AV288" s="5">
        <f t="shared" si="237"/>
        <v>44101350</v>
      </c>
      <c r="AX288" s="2"/>
      <c r="AY288" s="2"/>
      <c r="BT288" s="56">
        <f t="shared" si="232"/>
        <v>-1356430.3418000005</v>
      </c>
      <c r="CT288" s="63">
        <f t="shared" si="233"/>
        <v>1786705578</v>
      </c>
      <c r="CU288" s="44">
        <f t="shared" si="238"/>
        <v>19852284.200000003</v>
      </c>
      <c r="CX288" s="56">
        <f t="shared" si="239"/>
        <v>1587648600</v>
      </c>
      <c r="CY288" s="44">
        <f t="shared" si="240"/>
        <v>26460810</v>
      </c>
      <c r="CZ288" s="49">
        <f t="shared" si="241"/>
        <v>44101350</v>
      </c>
    </row>
    <row r="289" spans="1:104">
      <c r="A289" s="3">
        <f t="shared" si="234"/>
        <v>250</v>
      </c>
      <c r="B289" s="263">
        <v>7</v>
      </c>
      <c r="C289" s="264" t="s">
        <v>190</v>
      </c>
      <c r="D289" s="299">
        <v>18</v>
      </c>
      <c r="E289" s="266"/>
      <c r="F289" s="41" t="s">
        <v>54</v>
      </c>
      <c r="G289" s="267">
        <f t="shared" si="209"/>
        <v>97</v>
      </c>
      <c r="H289" s="267">
        <f t="shared" si="210"/>
        <v>85</v>
      </c>
      <c r="I289" s="268">
        <f t="shared" si="211"/>
        <v>26966806</v>
      </c>
      <c r="J289" s="268">
        <f t="shared" si="212"/>
        <v>2</v>
      </c>
      <c r="K289" s="269">
        <f t="shared" si="213"/>
        <v>0.93</v>
      </c>
      <c r="L289" s="270">
        <f t="shared" si="244"/>
        <v>1.0149999999999999</v>
      </c>
      <c r="M289" s="271">
        <f t="shared" si="214"/>
        <v>21271605.909569133</v>
      </c>
      <c r="N289" s="271">
        <f t="shared" si="215"/>
        <v>23976498.556559145</v>
      </c>
      <c r="O289" s="271">
        <f t="shared" si="216"/>
        <v>25455316.523699999</v>
      </c>
      <c r="P289" s="271">
        <f t="shared" si="217"/>
        <v>27025344.747200005</v>
      </c>
      <c r="Q289" s="272">
        <f t="shared" si="218"/>
        <v>25455316.523699999</v>
      </c>
      <c r="R289" s="271">
        <f t="shared" si="218"/>
        <v>27025344.747200005</v>
      </c>
      <c r="S289" s="271">
        <f t="shared" si="219"/>
        <v>28692208.876091</v>
      </c>
      <c r="T289" s="271"/>
      <c r="U289" s="271">
        <f t="shared" si="220"/>
        <v>1808086502.3133764</v>
      </c>
      <c r="V289" s="271">
        <f t="shared" si="221"/>
        <v>2038002377.3075273</v>
      </c>
      <c r="W289" s="271">
        <f t="shared" si="222"/>
        <v>2163701904.5144997</v>
      </c>
      <c r="X289" s="272">
        <f t="shared" si="223"/>
        <v>2297154303.5120006</v>
      </c>
      <c r="Y289" s="272">
        <f t="shared" si="224"/>
        <v>2163701904.5144997</v>
      </c>
      <c r="Z289" s="271">
        <f t="shared" si="225"/>
        <v>2297154303.5120006</v>
      </c>
      <c r="AA289" s="271">
        <f t="shared" si="226"/>
        <v>2438837754.4677348</v>
      </c>
      <c r="AB289" s="271"/>
      <c r="AC289" s="33" t="str">
        <f t="shared" si="227"/>
        <v>BERTAHAP</v>
      </c>
      <c r="AD289" s="273">
        <f t="shared" si="228"/>
        <v>0</v>
      </c>
      <c r="AE289" s="274">
        <v>2</v>
      </c>
      <c r="AF289" s="275"/>
      <c r="AG289" s="271" t="e">
        <f>IF(AF289&gt;#REF!,"LB","KR")</f>
        <v>#REF!</v>
      </c>
      <c r="AH289" s="275">
        <v>1988896000</v>
      </c>
      <c r="AI289" s="275">
        <v>2241803000</v>
      </c>
      <c r="AJ289" s="275">
        <v>2380073000</v>
      </c>
      <c r="AK289" s="276">
        <v>2526870000</v>
      </c>
      <c r="AL289" s="276">
        <v>2380073000</v>
      </c>
      <c r="AM289" s="275">
        <v>2526870000</v>
      </c>
      <c r="AN289" s="275">
        <v>2682722000</v>
      </c>
      <c r="AO289" s="52">
        <v>2522877380</v>
      </c>
      <c r="AP289" s="43">
        <v>2678482200</v>
      </c>
      <c r="AQ289" s="63">
        <f t="shared" si="229"/>
        <v>2270589642</v>
      </c>
      <c r="AR289" s="63">
        <f t="shared" si="235"/>
        <v>37843160.700000003</v>
      </c>
      <c r="AS289" s="351">
        <f t="shared" si="236"/>
        <v>47378812.5</v>
      </c>
      <c r="AT289" s="141">
        <f t="shared" si="230"/>
        <v>26784822</v>
      </c>
      <c r="AU289" s="5">
        <f t="shared" si="231"/>
        <v>37843160.700000003</v>
      </c>
      <c r="AV289" s="5">
        <f t="shared" si="237"/>
        <v>59501825</v>
      </c>
      <c r="AX289" s="2"/>
      <c r="AY289" s="2"/>
      <c r="BT289" s="56">
        <f t="shared" si="232"/>
        <v>-1356430.3418000005</v>
      </c>
      <c r="CT289" s="63">
        <f t="shared" si="233"/>
        <v>2410633980</v>
      </c>
      <c r="CU289" s="44">
        <f t="shared" si="238"/>
        <v>26784822</v>
      </c>
      <c r="CX289" s="56">
        <f t="shared" si="239"/>
        <v>2142065700</v>
      </c>
      <c r="CY289" s="44">
        <f t="shared" si="240"/>
        <v>35701095</v>
      </c>
      <c r="CZ289" s="49">
        <f t="shared" si="241"/>
        <v>59501825</v>
      </c>
    </row>
    <row r="290" spans="1:104">
      <c r="A290" s="3">
        <f t="shared" si="234"/>
        <v>251</v>
      </c>
      <c r="B290" s="263">
        <v>8</v>
      </c>
      <c r="C290" s="264" t="s">
        <v>190</v>
      </c>
      <c r="D290" s="299">
        <v>20</v>
      </c>
      <c r="E290" s="266"/>
      <c r="F290" s="41" t="s">
        <v>70</v>
      </c>
      <c r="G290" s="267">
        <f t="shared" si="209"/>
        <v>60</v>
      </c>
      <c r="H290" s="267">
        <f t="shared" si="210"/>
        <v>51</v>
      </c>
      <c r="I290" s="268">
        <f t="shared" si="211"/>
        <v>26966806</v>
      </c>
      <c r="J290" s="268">
        <f t="shared" si="212"/>
        <v>2</v>
      </c>
      <c r="K290" s="269">
        <f t="shared" si="213"/>
        <v>0.93</v>
      </c>
      <c r="L290" s="270">
        <f t="shared" si="244"/>
        <v>1.0149999999999999</v>
      </c>
      <c r="M290" s="271">
        <f t="shared" si="214"/>
        <v>21271605.909569133</v>
      </c>
      <c r="N290" s="271">
        <f t="shared" si="215"/>
        <v>23976498.556559145</v>
      </c>
      <c r="O290" s="271">
        <f t="shared" si="216"/>
        <v>25455316.523699999</v>
      </c>
      <c r="P290" s="271">
        <f t="shared" si="217"/>
        <v>27025344.747200005</v>
      </c>
      <c r="Q290" s="272">
        <f t="shared" si="218"/>
        <v>25455316.523699999</v>
      </c>
      <c r="R290" s="271">
        <f t="shared" si="218"/>
        <v>27025344.747200005</v>
      </c>
      <c r="S290" s="271">
        <f t="shared" si="219"/>
        <v>28692208.876091</v>
      </c>
      <c r="T290" s="271"/>
      <c r="U290" s="271">
        <f t="shared" si="220"/>
        <v>1084851901.3880258</v>
      </c>
      <c r="V290" s="271">
        <f t="shared" si="221"/>
        <v>1222801426.3845165</v>
      </c>
      <c r="W290" s="271">
        <f t="shared" si="222"/>
        <v>1298221142.7086999</v>
      </c>
      <c r="X290" s="272">
        <f t="shared" si="223"/>
        <v>1378292582.1072001</v>
      </c>
      <c r="Y290" s="272">
        <f t="shared" si="224"/>
        <v>1298221142.7086999</v>
      </c>
      <c r="Z290" s="271">
        <f t="shared" si="225"/>
        <v>1378292582.1072001</v>
      </c>
      <c r="AA290" s="271">
        <f t="shared" si="226"/>
        <v>1463302652.6806409</v>
      </c>
      <c r="AB290" s="271"/>
      <c r="AC290" s="33" t="str">
        <f t="shared" si="227"/>
        <v>BERTAHAP</v>
      </c>
      <c r="AD290" s="273">
        <f t="shared" si="228"/>
        <v>0</v>
      </c>
      <c r="AE290" s="274">
        <v>2</v>
      </c>
      <c r="AF290" s="275"/>
      <c r="AG290" s="271" t="e">
        <f>IF(AF290&gt;#REF!,"LB","KR")</f>
        <v>#REF!</v>
      </c>
      <c r="AH290" s="275">
        <v>1193338000</v>
      </c>
      <c r="AI290" s="275">
        <v>1345082000</v>
      </c>
      <c r="AJ290" s="275">
        <v>1428044000</v>
      </c>
      <c r="AK290" s="276">
        <v>1516122000</v>
      </c>
      <c r="AL290" s="276">
        <v>1428044000</v>
      </c>
      <c r="AM290" s="275">
        <v>1516122000</v>
      </c>
      <c r="AN290" s="275">
        <v>1609633000</v>
      </c>
      <c r="AO290" s="52">
        <v>1513726640</v>
      </c>
      <c r="AP290" s="43">
        <v>1607089320</v>
      </c>
      <c r="AQ290" s="63">
        <f t="shared" si="229"/>
        <v>1362353976</v>
      </c>
      <c r="AR290" s="63">
        <f t="shared" si="235"/>
        <v>22705899.599999998</v>
      </c>
      <c r="AS290" s="351">
        <f t="shared" si="236"/>
        <v>28427287.5</v>
      </c>
      <c r="AT290" s="141">
        <f t="shared" si="230"/>
        <v>16070893.200000001</v>
      </c>
      <c r="AU290" s="5">
        <f t="shared" si="231"/>
        <v>22705899.599999998</v>
      </c>
      <c r="AV290" s="5">
        <f t="shared" si="237"/>
        <v>35701100</v>
      </c>
      <c r="AX290" s="2"/>
      <c r="AY290" s="2"/>
      <c r="BT290" s="56">
        <f t="shared" si="232"/>
        <v>-1356430.3418000005</v>
      </c>
      <c r="CT290" s="63">
        <f t="shared" si="233"/>
        <v>1446380388</v>
      </c>
      <c r="CU290" s="44">
        <f t="shared" si="238"/>
        <v>16070893.200000001</v>
      </c>
      <c r="CX290" s="56">
        <f t="shared" si="239"/>
        <v>1285239600</v>
      </c>
      <c r="CY290" s="44">
        <f t="shared" si="240"/>
        <v>21420660</v>
      </c>
      <c r="CZ290" s="49">
        <f t="shared" si="241"/>
        <v>35701100</v>
      </c>
    </row>
    <row r="291" spans="1:104">
      <c r="A291" s="3">
        <f t="shared" si="234"/>
        <v>252</v>
      </c>
      <c r="B291" s="263">
        <v>9</v>
      </c>
      <c r="C291" s="264" t="s">
        <v>190</v>
      </c>
      <c r="D291" s="299">
        <v>22</v>
      </c>
      <c r="E291" s="266">
        <v>0</v>
      </c>
      <c r="F291" s="41" t="s">
        <v>89</v>
      </c>
      <c r="G291" s="267">
        <f t="shared" si="209"/>
        <v>81</v>
      </c>
      <c r="H291" s="267">
        <f t="shared" si="210"/>
        <v>70</v>
      </c>
      <c r="I291" s="268">
        <f t="shared" si="211"/>
        <v>26966806</v>
      </c>
      <c r="J291" s="268">
        <f t="shared" si="212"/>
        <v>4</v>
      </c>
      <c r="K291" s="269">
        <f t="shared" si="213"/>
        <v>0.97</v>
      </c>
      <c r="L291" s="270">
        <f t="shared" si="244"/>
        <v>1.0149999999999999</v>
      </c>
      <c r="M291" s="271">
        <f t="shared" si="214"/>
        <v>22186513.690625869</v>
      </c>
      <c r="N291" s="271">
        <f t="shared" si="215"/>
        <v>25007745.806303624</v>
      </c>
      <c r="O291" s="271">
        <f t="shared" si="216"/>
        <v>26550168.847299997</v>
      </c>
      <c r="P291" s="271">
        <f t="shared" si="217"/>
        <v>28187725.166434411</v>
      </c>
      <c r="Q291" s="272">
        <f t="shared" si="218"/>
        <v>26550168.847299997</v>
      </c>
      <c r="R291" s="271">
        <f t="shared" si="218"/>
        <v>28187725.166434411</v>
      </c>
      <c r="S291" s="271">
        <f t="shared" si="219"/>
        <v>29926282.376137923</v>
      </c>
      <c r="T291" s="271"/>
      <c r="U291" s="271">
        <f t="shared" si="220"/>
        <v>1553055958.3438108</v>
      </c>
      <c r="V291" s="271">
        <f t="shared" si="221"/>
        <v>1750542206.4412537</v>
      </c>
      <c r="W291" s="271">
        <f t="shared" si="222"/>
        <v>1858511819.3109999</v>
      </c>
      <c r="X291" s="272">
        <f t="shared" si="223"/>
        <v>1973140761.6504087</v>
      </c>
      <c r="Y291" s="272">
        <f t="shared" si="224"/>
        <v>1858511819.3109999</v>
      </c>
      <c r="Z291" s="271">
        <f t="shared" si="225"/>
        <v>1973140761.6504087</v>
      </c>
      <c r="AA291" s="271">
        <f t="shared" si="226"/>
        <v>2094839766.3296547</v>
      </c>
      <c r="AB291" s="271"/>
      <c r="AC291" s="33" t="str">
        <f t="shared" si="227"/>
        <v>BERTAHAP</v>
      </c>
      <c r="AD291" s="273">
        <f t="shared" si="228"/>
        <v>0</v>
      </c>
      <c r="AE291" s="274">
        <v>2</v>
      </c>
      <c r="AF291" s="275"/>
      <c r="AG291" s="271" t="e">
        <f>IF(AF291&gt;#REF!,"LB","KR")</f>
        <v>#REF!</v>
      </c>
      <c r="AH291" s="275">
        <v>1708362000</v>
      </c>
      <c r="AI291" s="275">
        <v>1925597000</v>
      </c>
      <c r="AJ291" s="275">
        <v>2044364000</v>
      </c>
      <c r="AK291" s="276">
        <v>2170455000</v>
      </c>
      <c r="AL291" s="276">
        <v>2044364000</v>
      </c>
      <c r="AM291" s="275">
        <v>2170455000</v>
      </c>
      <c r="AN291" s="275">
        <v>2304324000</v>
      </c>
      <c r="AO291" s="52">
        <v>2167025840</v>
      </c>
      <c r="AP291" s="43">
        <v>2300682300</v>
      </c>
      <c r="AQ291" s="63">
        <f t="shared" si="229"/>
        <v>1950323256</v>
      </c>
      <c r="AR291" s="63">
        <f t="shared" si="235"/>
        <v>32505387.600000005</v>
      </c>
      <c r="AS291" s="351">
        <f t="shared" si="236"/>
        <v>40696031.25</v>
      </c>
      <c r="AT291" s="141">
        <f t="shared" si="230"/>
        <v>23006823</v>
      </c>
      <c r="AU291" s="5">
        <f t="shared" si="231"/>
        <v>32505387.600000005</v>
      </c>
      <c r="AV291" s="5">
        <f t="shared" si="237"/>
        <v>51109100</v>
      </c>
      <c r="AX291" s="2"/>
      <c r="AY291" s="2"/>
      <c r="BT291" s="56">
        <f t="shared" si="232"/>
        <v>-261578.01820000261</v>
      </c>
      <c r="CT291" s="63">
        <f t="shared" si="233"/>
        <v>2070614070</v>
      </c>
      <c r="CU291" s="44">
        <f t="shared" si="238"/>
        <v>23006823</v>
      </c>
      <c r="CX291" s="56">
        <f t="shared" si="239"/>
        <v>1839927600</v>
      </c>
      <c r="CY291" s="44">
        <f t="shared" si="240"/>
        <v>30665460</v>
      </c>
      <c r="CZ291" s="49">
        <f t="shared" si="241"/>
        <v>51109100</v>
      </c>
    </row>
    <row r="292" spans="1:104">
      <c r="A292" s="3">
        <f t="shared" si="234"/>
        <v>253</v>
      </c>
      <c r="B292" s="263">
        <v>1</v>
      </c>
      <c r="C292" s="264" t="s">
        <v>191</v>
      </c>
      <c r="D292" s="265" t="s">
        <v>24</v>
      </c>
      <c r="E292" s="266"/>
      <c r="F292" s="41" t="s">
        <v>39</v>
      </c>
      <c r="G292" s="267">
        <f t="shared" si="209"/>
        <v>113</v>
      </c>
      <c r="H292" s="267">
        <f t="shared" si="210"/>
        <v>101</v>
      </c>
      <c r="I292" s="268">
        <f t="shared" si="211"/>
        <v>26966806</v>
      </c>
      <c r="J292" s="268">
        <f t="shared" si="212"/>
        <v>6</v>
      </c>
      <c r="K292" s="269">
        <f t="shared" si="213"/>
        <v>0.95</v>
      </c>
      <c r="L292" s="319">
        <f t="shared" ref="L292:L298" si="245">SUMIF($AN$4:$AN$22,D292,$BO$4:$BO$22)</f>
        <v>1.0249999999999999</v>
      </c>
      <c r="M292" s="271">
        <f t="shared" si="214"/>
        <v>21943139.206995014</v>
      </c>
      <c r="N292" s="271">
        <f t="shared" si="215"/>
        <v>24733423.877800167</v>
      </c>
      <c r="O292" s="271">
        <f t="shared" si="216"/>
        <v>26258927.342499997</v>
      </c>
      <c r="P292" s="271">
        <f t="shared" si="217"/>
        <v>27878520.522894226</v>
      </c>
      <c r="Q292" s="272">
        <f t="shared" si="218"/>
        <v>26258927.342499997</v>
      </c>
      <c r="R292" s="271">
        <f t="shared" si="218"/>
        <v>27878520.522894226</v>
      </c>
      <c r="S292" s="271">
        <f t="shared" si="219"/>
        <v>29598006.666765835</v>
      </c>
      <c r="T292" s="271"/>
      <c r="U292" s="271">
        <f t="shared" si="220"/>
        <v>2216257059.9064965</v>
      </c>
      <c r="V292" s="271">
        <f t="shared" si="221"/>
        <v>2498075811.6578169</v>
      </c>
      <c r="W292" s="271">
        <f t="shared" si="222"/>
        <v>2652151661.5924997</v>
      </c>
      <c r="X292" s="272">
        <f t="shared" si="223"/>
        <v>2815730572.8123169</v>
      </c>
      <c r="Y292" s="272">
        <f t="shared" si="224"/>
        <v>2652151661.5924997</v>
      </c>
      <c r="Z292" s="271">
        <f t="shared" si="225"/>
        <v>2815730572.8123169</v>
      </c>
      <c r="AA292" s="271">
        <f t="shared" si="226"/>
        <v>2989398673.3433495</v>
      </c>
      <c r="AB292" s="271"/>
      <c r="AC292" s="33" t="str">
        <f t="shared" si="227"/>
        <v>BERTAHAP</v>
      </c>
      <c r="AD292" s="273">
        <f t="shared" si="228"/>
        <v>0</v>
      </c>
      <c r="AE292" s="274">
        <v>2</v>
      </c>
      <c r="AF292" s="275"/>
      <c r="AG292" s="271" t="e">
        <f>IF(AF292&gt;#REF!,"LB","KR")</f>
        <v>#REF!</v>
      </c>
      <c r="AH292" s="275">
        <v>2437883000</v>
      </c>
      <c r="AI292" s="275">
        <v>2747884000</v>
      </c>
      <c r="AJ292" s="275">
        <v>2917367000</v>
      </c>
      <c r="AK292" s="276">
        <v>3097304000</v>
      </c>
      <c r="AL292" s="276">
        <v>2917367000</v>
      </c>
      <c r="AM292" s="275">
        <v>3097304000</v>
      </c>
      <c r="AN292" s="275">
        <v>3288339000</v>
      </c>
      <c r="AO292" s="52">
        <v>3092409020</v>
      </c>
      <c r="AP292" s="43">
        <v>3283142240</v>
      </c>
      <c r="AQ292" s="63">
        <f t="shared" si="229"/>
        <v>2783168118</v>
      </c>
      <c r="AR292" s="63">
        <f t="shared" si="235"/>
        <v>46386135.300000004</v>
      </c>
      <c r="AS292" s="351">
        <f t="shared" si="236"/>
        <v>58074450</v>
      </c>
      <c r="AT292" s="141">
        <f t="shared" si="230"/>
        <v>32831422.400000002</v>
      </c>
      <c r="AU292" s="5">
        <f t="shared" si="231"/>
        <v>46386135.300000004</v>
      </c>
      <c r="AV292" s="5">
        <f t="shared" si="237"/>
        <v>72934175</v>
      </c>
      <c r="AX292" s="2"/>
      <c r="AY292" s="2"/>
      <c r="BT292" s="56">
        <f t="shared" si="232"/>
        <v>-552819.52300000191</v>
      </c>
      <c r="CT292" s="63">
        <f t="shared" si="233"/>
        <v>2954828016</v>
      </c>
      <c r="CU292" s="44">
        <f t="shared" si="238"/>
        <v>32831422.400000002</v>
      </c>
      <c r="CX292" s="56">
        <f t="shared" si="239"/>
        <v>2625630300</v>
      </c>
      <c r="CY292" s="44">
        <f t="shared" si="240"/>
        <v>43760505</v>
      </c>
      <c r="CZ292" s="49">
        <f t="shared" si="241"/>
        <v>72934175</v>
      </c>
    </row>
    <row r="293" spans="1:104">
      <c r="A293" s="3">
        <f t="shared" si="234"/>
        <v>254</v>
      </c>
      <c r="B293" s="263">
        <v>2</v>
      </c>
      <c r="C293" s="264" t="s">
        <v>191</v>
      </c>
      <c r="D293" s="265" t="s">
        <v>35</v>
      </c>
      <c r="E293" s="266"/>
      <c r="F293" s="41" t="s">
        <v>42</v>
      </c>
      <c r="G293" s="267">
        <f t="shared" si="209"/>
        <v>78</v>
      </c>
      <c r="H293" s="267">
        <f t="shared" si="210"/>
        <v>66</v>
      </c>
      <c r="I293" s="268">
        <f t="shared" si="211"/>
        <v>26966806</v>
      </c>
      <c r="J293" s="268">
        <f t="shared" si="212"/>
        <v>2</v>
      </c>
      <c r="K293" s="269">
        <f t="shared" si="213"/>
        <v>0.93</v>
      </c>
      <c r="L293" s="319">
        <f t="shared" si="245"/>
        <v>1.0249999999999999</v>
      </c>
      <c r="M293" s="271">
        <f t="shared" si="214"/>
        <v>21481178.381584596</v>
      </c>
      <c r="N293" s="271">
        <f t="shared" si="215"/>
        <v>24212720.217214901</v>
      </c>
      <c r="O293" s="271">
        <f t="shared" si="216"/>
        <v>25706107.819499999</v>
      </c>
      <c r="P293" s="271">
        <f t="shared" si="217"/>
        <v>27291604.301359612</v>
      </c>
      <c r="Q293" s="272">
        <f t="shared" si="218"/>
        <v>25706107.819499999</v>
      </c>
      <c r="R293" s="271">
        <f t="shared" si="218"/>
        <v>27291604.301359612</v>
      </c>
      <c r="S293" s="271">
        <f t="shared" si="219"/>
        <v>28974890.736939188</v>
      </c>
      <c r="T293" s="271"/>
      <c r="U293" s="271">
        <f t="shared" si="220"/>
        <v>1417757773.1845834</v>
      </c>
      <c r="V293" s="271">
        <f t="shared" si="221"/>
        <v>1598039534.3361835</v>
      </c>
      <c r="W293" s="271">
        <f t="shared" si="222"/>
        <v>1696603116.0869999</v>
      </c>
      <c r="X293" s="272">
        <f t="shared" si="223"/>
        <v>1801245883.8897345</v>
      </c>
      <c r="Y293" s="272">
        <f t="shared" si="224"/>
        <v>1696603116.0869999</v>
      </c>
      <c r="Z293" s="271">
        <f t="shared" si="225"/>
        <v>1801245883.8897345</v>
      </c>
      <c r="AA293" s="271">
        <f t="shared" si="226"/>
        <v>1912342788.6379864</v>
      </c>
      <c r="AB293" s="271"/>
      <c r="AC293" s="33" t="str">
        <f t="shared" si="227"/>
        <v>BERTAHAP</v>
      </c>
      <c r="AD293" s="273">
        <f t="shared" si="228"/>
        <v>0</v>
      </c>
      <c r="AE293" s="274">
        <v>2</v>
      </c>
      <c r="AF293" s="275"/>
      <c r="AG293" s="271" t="e">
        <f>IF(AF293&gt;#REF!,"LB","KR")</f>
        <v>#REF!</v>
      </c>
      <c r="AH293" s="275">
        <v>1559534000</v>
      </c>
      <c r="AI293" s="275">
        <v>1757844000</v>
      </c>
      <c r="AJ293" s="275">
        <v>1866264000</v>
      </c>
      <c r="AK293" s="276">
        <v>1981371000</v>
      </c>
      <c r="AL293" s="276">
        <v>1866264000</v>
      </c>
      <c r="AM293" s="275">
        <v>1981371000</v>
      </c>
      <c r="AN293" s="275">
        <v>2103578000</v>
      </c>
      <c r="AO293" s="52">
        <v>1978239840</v>
      </c>
      <c r="AP293" s="43">
        <v>2100253260</v>
      </c>
      <c r="AQ293" s="63">
        <f t="shared" si="229"/>
        <v>1780415856</v>
      </c>
      <c r="AR293" s="63">
        <f t="shared" si="235"/>
        <v>29673597.600000005</v>
      </c>
      <c r="AS293" s="351">
        <f t="shared" si="236"/>
        <v>37150706.25</v>
      </c>
      <c r="AT293" s="141">
        <f t="shared" si="230"/>
        <v>21002532.600000001</v>
      </c>
      <c r="AU293" s="5">
        <f t="shared" si="231"/>
        <v>29673597.600000005</v>
      </c>
      <c r="AV293" s="5">
        <f t="shared" si="237"/>
        <v>46656600</v>
      </c>
      <c r="AX293" s="2"/>
      <c r="AY293" s="2"/>
      <c r="BT293" s="56">
        <f t="shared" si="232"/>
        <v>-1105639.0460000001</v>
      </c>
      <c r="CT293" s="63">
        <f t="shared" si="233"/>
        <v>1890227934</v>
      </c>
      <c r="CU293" s="44">
        <f t="shared" si="238"/>
        <v>21002532.600000001</v>
      </c>
      <c r="CX293" s="56">
        <f t="shared" si="239"/>
        <v>1679637600</v>
      </c>
      <c r="CY293" s="44">
        <f t="shared" si="240"/>
        <v>27993960</v>
      </c>
      <c r="CZ293" s="49">
        <f t="shared" si="241"/>
        <v>46656600</v>
      </c>
    </row>
    <row r="294" spans="1:104">
      <c r="A294" s="3">
        <f t="shared" si="234"/>
        <v>255</v>
      </c>
      <c r="B294" s="263">
        <v>3</v>
      </c>
      <c r="C294" s="264" t="s">
        <v>191</v>
      </c>
      <c r="D294" s="265">
        <v>10</v>
      </c>
      <c r="E294" s="266"/>
      <c r="F294" s="41" t="s">
        <v>48</v>
      </c>
      <c r="G294" s="267">
        <f t="shared" si="209"/>
        <v>74</v>
      </c>
      <c r="H294" s="267">
        <f t="shared" si="210"/>
        <v>63</v>
      </c>
      <c r="I294" s="268">
        <f t="shared" si="211"/>
        <v>26966806</v>
      </c>
      <c r="J294" s="268">
        <f t="shared" si="212"/>
        <v>2</v>
      </c>
      <c r="K294" s="269">
        <f t="shared" si="213"/>
        <v>0.93</v>
      </c>
      <c r="L294" s="319">
        <f t="shared" si="245"/>
        <v>1.0249999999999999</v>
      </c>
      <c r="M294" s="271">
        <f t="shared" si="214"/>
        <v>21481178.381584596</v>
      </c>
      <c r="N294" s="271">
        <f t="shared" si="215"/>
        <v>24212720.217214901</v>
      </c>
      <c r="O294" s="271">
        <f t="shared" si="216"/>
        <v>25706107.819499999</v>
      </c>
      <c r="P294" s="271">
        <f t="shared" si="217"/>
        <v>27291604.301359612</v>
      </c>
      <c r="Q294" s="272">
        <f t="shared" si="218"/>
        <v>25706107.819499999</v>
      </c>
      <c r="R294" s="271">
        <f t="shared" si="218"/>
        <v>27291604.301359612</v>
      </c>
      <c r="S294" s="271">
        <f t="shared" si="219"/>
        <v>28974890.736939188</v>
      </c>
      <c r="T294" s="271"/>
      <c r="U294" s="271">
        <f t="shared" si="220"/>
        <v>1353314238.0398295</v>
      </c>
      <c r="V294" s="271">
        <f t="shared" si="221"/>
        <v>1525401373.6845388</v>
      </c>
      <c r="W294" s="271">
        <f t="shared" si="222"/>
        <v>1619484792.6285</v>
      </c>
      <c r="X294" s="272">
        <f t="shared" si="223"/>
        <v>1719371070.9856555</v>
      </c>
      <c r="Y294" s="272">
        <f t="shared" si="224"/>
        <v>1619484792.6285</v>
      </c>
      <c r="Z294" s="271">
        <f t="shared" si="225"/>
        <v>1719371070.9856555</v>
      </c>
      <c r="AA294" s="271">
        <f t="shared" si="226"/>
        <v>1825418116.4271688</v>
      </c>
      <c r="AB294" s="271"/>
      <c r="AC294" s="33" t="str">
        <f t="shared" si="227"/>
        <v>BERTAHAP</v>
      </c>
      <c r="AD294" s="273">
        <f t="shared" si="228"/>
        <v>0</v>
      </c>
      <c r="AE294" s="274">
        <v>2</v>
      </c>
      <c r="AF294" s="275"/>
      <c r="AG294" s="271" t="e">
        <f>IF(AF294&gt;#REF!,"LB","KR")</f>
        <v>#REF!</v>
      </c>
      <c r="AH294" s="275">
        <v>1488646000</v>
      </c>
      <c r="AI294" s="275">
        <v>1677942000</v>
      </c>
      <c r="AJ294" s="275">
        <v>1781434000</v>
      </c>
      <c r="AK294" s="276">
        <v>1891309000</v>
      </c>
      <c r="AL294" s="276">
        <v>1781434000</v>
      </c>
      <c r="AM294" s="275">
        <v>1891309000</v>
      </c>
      <c r="AN294" s="275">
        <v>2007960000</v>
      </c>
      <c r="AO294" s="52">
        <v>1888320040</v>
      </c>
      <c r="AP294" s="43">
        <v>2004787540</v>
      </c>
      <c r="AQ294" s="63">
        <f t="shared" si="229"/>
        <v>1699488036</v>
      </c>
      <c r="AR294" s="63">
        <f t="shared" si="235"/>
        <v>28324800.600000005</v>
      </c>
      <c r="AS294" s="351">
        <f t="shared" si="236"/>
        <v>35462043.75</v>
      </c>
      <c r="AT294" s="141">
        <f t="shared" si="230"/>
        <v>20047875.400000002</v>
      </c>
      <c r="AU294" s="5">
        <f t="shared" si="231"/>
        <v>28324800.600000005</v>
      </c>
      <c r="AV294" s="5">
        <f t="shared" si="237"/>
        <v>44535850</v>
      </c>
      <c r="AX294" s="2"/>
      <c r="AY294" s="2"/>
      <c r="BT294" s="56">
        <f t="shared" si="232"/>
        <v>-1105639.0460000001</v>
      </c>
      <c r="CT294" s="63">
        <f t="shared" si="233"/>
        <v>1804308786</v>
      </c>
      <c r="CU294" s="44">
        <f t="shared" si="238"/>
        <v>20047875.400000002</v>
      </c>
      <c r="CX294" s="56">
        <f t="shared" si="239"/>
        <v>1603290600</v>
      </c>
      <c r="CY294" s="44">
        <f t="shared" si="240"/>
        <v>26721510</v>
      </c>
      <c r="CZ294" s="49">
        <f t="shared" si="241"/>
        <v>44535850</v>
      </c>
    </row>
    <row r="295" spans="1:104">
      <c r="A295" s="3">
        <f t="shared" si="234"/>
        <v>256</v>
      </c>
      <c r="B295" s="263">
        <v>4</v>
      </c>
      <c r="C295" s="264" t="s">
        <v>191</v>
      </c>
      <c r="D295" s="299">
        <v>12</v>
      </c>
      <c r="E295" s="266"/>
      <c r="F295" s="41" t="s">
        <v>50</v>
      </c>
      <c r="G295" s="267">
        <f t="shared" si="209"/>
        <v>67</v>
      </c>
      <c r="H295" s="267">
        <f t="shared" si="210"/>
        <v>57</v>
      </c>
      <c r="I295" s="268">
        <f t="shared" si="211"/>
        <v>26966806</v>
      </c>
      <c r="J295" s="268">
        <f t="shared" si="212"/>
        <v>2</v>
      </c>
      <c r="K295" s="269">
        <f t="shared" si="213"/>
        <v>0.93</v>
      </c>
      <c r="L295" s="319">
        <f t="shared" si="245"/>
        <v>1.0249999999999999</v>
      </c>
      <c r="M295" s="271">
        <f t="shared" si="214"/>
        <v>21481178.381584596</v>
      </c>
      <c r="N295" s="271">
        <f t="shared" si="215"/>
        <v>24212720.217214901</v>
      </c>
      <c r="O295" s="271">
        <f t="shared" si="216"/>
        <v>25706107.819499999</v>
      </c>
      <c r="P295" s="271">
        <f t="shared" si="217"/>
        <v>27291604.301359612</v>
      </c>
      <c r="Q295" s="272">
        <f t="shared" si="218"/>
        <v>25706107.819499999</v>
      </c>
      <c r="R295" s="271">
        <f t="shared" si="218"/>
        <v>27291604.301359612</v>
      </c>
      <c r="S295" s="271">
        <f t="shared" si="219"/>
        <v>28974890.736939188</v>
      </c>
      <c r="T295" s="271"/>
      <c r="U295" s="271">
        <f t="shared" si="220"/>
        <v>1224427167.7503219</v>
      </c>
      <c r="V295" s="271">
        <f t="shared" si="221"/>
        <v>1380125052.3812494</v>
      </c>
      <c r="W295" s="271">
        <f t="shared" si="222"/>
        <v>1465248145.7114999</v>
      </c>
      <c r="X295" s="272">
        <f t="shared" si="223"/>
        <v>1555621445.1774979</v>
      </c>
      <c r="Y295" s="272">
        <f t="shared" si="224"/>
        <v>1465248145.7114999</v>
      </c>
      <c r="Z295" s="271">
        <f t="shared" si="225"/>
        <v>1555621445.1774979</v>
      </c>
      <c r="AA295" s="271">
        <f t="shared" si="226"/>
        <v>1651568772.0055337</v>
      </c>
      <c r="AB295" s="271"/>
      <c r="AC295" s="33" t="str">
        <f t="shared" si="227"/>
        <v>BERTAHAP</v>
      </c>
      <c r="AD295" s="273">
        <f t="shared" si="228"/>
        <v>0</v>
      </c>
      <c r="AE295" s="274">
        <v>2</v>
      </c>
      <c r="AF295" s="275"/>
      <c r="AG295" s="271" t="e">
        <f>IF(AF295&gt;#REF!,"LB","KR")</f>
        <v>#REF!</v>
      </c>
      <c r="AH295" s="275">
        <v>1346870000</v>
      </c>
      <c r="AI295" s="275">
        <v>1518138000</v>
      </c>
      <c r="AJ295" s="275">
        <v>1611773000</v>
      </c>
      <c r="AK295" s="276">
        <v>1711184000</v>
      </c>
      <c r="AL295" s="276">
        <v>1611773000</v>
      </c>
      <c r="AM295" s="275">
        <v>1711184000</v>
      </c>
      <c r="AN295" s="275">
        <v>1816726000</v>
      </c>
      <c r="AO295" s="52">
        <v>1708479380</v>
      </c>
      <c r="AP295" s="43">
        <v>1813855040</v>
      </c>
      <c r="AQ295" s="63">
        <f t="shared" si="229"/>
        <v>1537631442</v>
      </c>
      <c r="AR295" s="63">
        <f t="shared" si="235"/>
        <v>25627190.700000003</v>
      </c>
      <c r="AS295" s="351">
        <f t="shared" si="236"/>
        <v>32084700</v>
      </c>
      <c r="AT295" s="141">
        <f t="shared" si="230"/>
        <v>18138550.400000002</v>
      </c>
      <c r="AU295" s="5">
        <f t="shared" si="231"/>
        <v>25627190.700000003</v>
      </c>
      <c r="AV295" s="5">
        <f t="shared" si="237"/>
        <v>40294325</v>
      </c>
      <c r="AX295" s="2"/>
      <c r="AY295" s="2"/>
      <c r="BT295" s="56">
        <f t="shared" si="232"/>
        <v>-1105639.0460000001</v>
      </c>
      <c r="CT295" s="63">
        <f t="shared" si="233"/>
        <v>1632469536</v>
      </c>
      <c r="CU295" s="44">
        <f t="shared" si="238"/>
        <v>18138550.400000002</v>
      </c>
      <c r="CX295" s="56">
        <f t="shared" si="239"/>
        <v>1450595700</v>
      </c>
      <c r="CY295" s="44">
        <f t="shared" si="240"/>
        <v>24176595</v>
      </c>
      <c r="CZ295" s="49">
        <f t="shared" si="241"/>
        <v>40294325</v>
      </c>
    </row>
    <row r="296" spans="1:104">
      <c r="A296" s="3">
        <f t="shared" si="234"/>
        <v>257</v>
      </c>
      <c r="B296" s="263">
        <v>5</v>
      </c>
      <c r="C296" s="264" t="s">
        <v>191</v>
      </c>
      <c r="D296" s="299">
        <v>18</v>
      </c>
      <c r="E296" s="266"/>
      <c r="F296" s="41" t="s">
        <v>54</v>
      </c>
      <c r="G296" s="267">
        <f>SUMIF($V$10:$V$28,F296,$AA$10:$AA$28)</f>
        <v>97</v>
      </c>
      <c r="H296" s="267">
        <f t="shared" si="210"/>
        <v>85</v>
      </c>
      <c r="I296" s="268">
        <f t="shared" si="211"/>
        <v>26966806</v>
      </c>
      <c r="J296" s="268">
        <f t="shared" si="212"/>
        <v>2</v>
      </c>
      <c r="K296" s="269">
        <f>IF(J296=$AJ$25,$AI$25,IF(J296=$AJ$26,$AI$26,IF(J296=$AJ$27,$AI$27,IF(J296=$AJ$28,$AI$28,IF(J296=$AJ$29,$AI$29,IF(J296=$AJ$30,$AI$30))))))</f>
        <v>0.93</v>
      </c>
      <c r="L296" s="319">
        <f t="shared" si="245"/>
        <v>1.0249999999999999</v>
      </c>
      <c r="M296" s="271">
        <f t="shared" si="214"/>
        <v>21481178.381584596</v>
      </c>
      <c r="N296" s="271">
        <f t="shared" si="215"/>
        <v>24212720.217214901</v>
      </c>
      <c r="O296" s="271">
        <f t="shared" si="216"/>
        <v>25706107.819499999</v>
      </c>
      <c r="P296" s="271">
        <f t="shared" si="217"/>
        <v>27291604.301359612</v>
      </c>
      <c r="Q296" s="272">
        <f t="shared" si="218"/>
        <v>25706107.819499999</v>
      </c>
      <c r="R296" s="271">
        <f t="shared" si="218"/>
        <v>27291604.301359612</v>
      </c>
      <c r="S296" s="271">
        <f t="shared" si="219"/>
        <v>28974890.736939188</v>
      </c>
      <c r="T296" s="271"/>
      <c r="U296" s="271">
        <f t="shared" si="220"/>
        <v>1825900162.4346907</v>
      </c>
      <c r="V296" s="271">
        <f t="shared" si="221"/>
        <v>2058081218.4632666</v>
      </c>
      <c r="W296" s="271">
        <f t="shared" si="222"/>
        <v>2185019164.6574998</v>
      </c>
      <c r="X296" s="272">
        <f t="shared" si="223"/>
        <v>2319786365.6155672</v>
      </c>
      <c r="Y296" s="272">
        <f t="shared" si="224"/>
        <v>2185019164.6574998</v>
      </c>
      <c r="Z296" s="271">
        <f t="shared" si="225"/>
        <v>2319786365.6155672</v>
      </c>
      <c r="AA296" s="271">
        <f t="shared" si="226"/>
        <v>2462865712.6398311</v>
      </c>
      <c r="AB296" s="271"/>
      <c r="AC296" s="33" t="str">
        <f t="shared" si="227"/>
        <v>BERTAHAP</v>
      </c>
      <c r="AD296" s="273">
        <f>IF(AC296=$M$32,$N$32,IF(AC296=$M$33,$N$33,$N$34))</f>
        <v>0</v>
      </c>
      <c r="AE296" s="274">
        <v>2</v>
      </c>
      <c r="AF296" s="275"/>
      <c r="AG296" s="271" t="e">
        <f>IF(AF296&gt;#REF!,"LB","KR")</f>
        <v>#REF!</v>
      </c>
      <c r="AH296" s="275">
        <v>2008491000</v>
      </c>
      <c r="AI296" s="275">
        <v>2263890000</v>
      </c>
      <c r="AJ296" s="275">
        <v>2403522000</v>
      </c>
      <c r="AK296" s="276">
        <v>2551766000</v>
      </c>
      <c r="AL296" s="276">
        <v>2403522000</v>
      </c>
      <c r="AM296" s="275">
        <v>2551766000</v>
      </c>
      <c r="AN296" s="275">
        <v>2709153000</v>
      </c>
      <c r="AO296" s="52">
        <v>2547733320</v>
      </c>
      <c r="AP296" s="43">
        <v>2704871960</v>
      </c>
      <c r="AQ296" s="63">
        <f t="shared" si="229"/>
        <v>2292959988</v>
      </c>
      <c r="AR296" s="63">
        <f t="shared" si="235"/>
        <v>38215999.800000004</v>
      </c>
      <c r="AS296" s="351">
        <f t="shared" si="236"/>
        <v>47845612.5</v>
      </c>
      <c r="AT296" s="141">
        <f t="shared" si="230"/>
        <v>27048719.600000001</v>
      </c>
      <c r="AU296" s="5">
        <f t="shared" si="231"/>
        <v>38215999.800000004</v>
      </c>
      <c r="AV296" s="5">
        <f t="shared" si="237"/>
        <v>60088050</v>
      </c>
      <c r="AX296" s="2"/>
      <c r="AY296" s="2"/>
      <c r="BT296" s="56">
        <f t="shared" si="232"/>
        <v>-1105639.0460000001</v>
      </c>
      <c r="CT296" s="63">
        <f t="shared" si="233"/>
        <v>2434384764</v>
      </c>
      <c r="CU296" s="44">
        <f t="shared" si="238"/>
        <v>27048719.600000001</v>
      </c>
      <c r="CX296" s="56">
        <f t="shared" si="239"/>
        <v>2163169800</v>
      </c>
      <c r="CY296" s="44">
        <f t="shared" si="240"/>
        <v>36052830</v>
      </c>
      <c r="CZ296" s="49">
        <f t="shared" si="241"/>
        <v>60088050</v>
      </c>
    </row>
    <row r="297" spans="1:104">
      <c r="A297" s="3">
        <f t="shared" ref="A297:A298" si="246">A296+1</f>
        <v>258</v>
      </c>
      <c r="B297" s="263">
        <v>6</v>
      </c>
      <c r="C297" s="264" t="s">
        <v>191</v>
      </c>
      <c r="D297" s="299">
        <v>20</v>
      </c>
      <c r="E297" s="266"/>
      <c r="F297" s="41" t="s">
        <v>70</v>
      </c>
      <c r="G297" s="267">
        <f>SUMIF($V$10:$V$28,F297,$AA$10:$AA$28)</f>
        <v>60</v>
      </c>
      <c r="H297" s="267">
        <f t="shared" si="210"/>
        <v>51</v>
      </c>
      <c r="I297" s="268">
        <f t="shared" si="211"/>
        <v>26966806</v>
      </c>
      <c r="J297" s="268">
        <f t="shared" si="212"/>
        <v>2</v>
      </c>
      <c r="K297" s="269">
        <f>IF(J297=$AJ$25,$AI$25,IF(J297=$AJ$26,$AI$26,IF(J297=$AJ$27,$AI$27,IF(J297=$AJ$28,$AI$28,IF(J297=$AJ$29,$AI$29,IF(J297=$AJ$30,$AI$30))))))</f>
        <v>0.93</v>
      </c>
      <c r="L297" s="319">
        <f t="shared" si="245"/>
        <v>1.0249999999999999</v>
      </c>
      <c r="M297" s="271">
        <f t="shared" si="214"/>
        <v>21481178.381584596</v>
      </c>
      <c r="N297" s="271">
        <f t="shared" si="215"/>
        <v>24212720.217214901</v>
      </c>
      <c r="O297" s="271">
        <f t="shared" si="216"/>
        <v>25706107.819499999</v>
      </c>
      <c r="P297" s="271">
        <f t="shared" si="217"/>
        <v>27291604.301359612</v>
      </c>
      <c r="Q297" s="272">
        <f t="shared" si="218"/>
        <v>25706107.819499999</v>
      </c>
      <c r="R297" s="271">
        <f t="shared" si="218"/>
        <v>27291604.301359612</v>
      </c>
      <c r="S297" s="271">
        <f t="shared" si="219"/>
        <v>28974890.736939188</v>
      </c>
      <c r="T297" s="271"/>
      <c r="U297" s="271">
        <f t="shared" si="220"/>
        <v>1095540097.4608145</v>
      </c>
      <c r="V297" s="271">
        <f t="shared" si="221"/>
        <v>1234848731.07796</v>
      </c>
      <c r="W297" s="271">
        <f t="shared" si="222"/>
        <v>1311011498.7944999</v>
      </c>
      <c r="X297" s="272">
        <f t="shared" si="223"/>
        <v>1391871819.3693402</v>
      </c>
      <c r="Y297" s="272">
        <f t="shared" si="224"/>
        <v>1311011498.7944999</v>
      </c>
      <c r="Z297" s="271">
        <f t="shared" si="225"/>
        <v>1391871819.3693402</v>
      </c>
      <c r="AA297" s="271">
        <f t="shared" si="226"/>
        <v>1477719427.5838985</v>
      </c>
      <c r="AB297" s="271"/>
      <c r="AC297" s="33" t="str">
        <f t="shared" si="227"/>
        <v>BERTAHAP</v>
      </c>
      <c r="AD297" s="273">
        <f>IF(AC297=$M$32,$N$32,IF(AC297=$M$33,$N$33,$N$34))</f>
        <v>0</v>
      </c>
      <c r="AE297" s="274">
        <v>2</v>
      </c>
      <c r="AF297" s="275"/>
      <c r="AG297" s="271" t="e">
        <f>IF(AF297&gt;#REF!,"LB","KR")</f>
        <v>#REF!</v>
      </c>
      <c r="AH297" s="275">
        <v>1205095000</v>
      </c>
      <c r="AI297" s="275">
        <v>1358334000</v>
      </c>
      <c r="AJ297" s="275">
        <v>1442113000</v>
      </c>
      <c r="AK297" s="276">
        <v>1531060000</v>
      </c>
      <c r="AL297" s="276">
        <v>1442113000</v>
      </c>
      <c r="AM297" s="275">
        <v>1531060000</v>
      </c>
      <c r="AN297" s="275">
        <v>1625492000</v>
      </c>
      <c r="AO297" s="52">
        <v>1528639780</v>
      </c>
      <c r="AP297" s="43">
        <v>1622923600</v>
      </c>
      <c r="AQ297" s="63">
        <f t="shared" si="229"/>
        <v>1375775802</v>
      </c>
      <c r="AR297" s="63">
        <f>(AQ297*40%)/24</f>
        <v>22929596.700000003</v>
      </c>
      <c r="AS297" s="351">
        <f>(AK297*90%)/48</f>
        <v>28707375</v>
      </c>
      <c r="AT297" s="141">
        <f t="shared" si="230"/>
        <v>16229236</v>
      </c>
      <c r="AU297" s="5">
        <f t="shared" si="231"/>
        <v>22929596.700000003</v>
      </c>
      <c r="AV297" s="5">
        <f>AJ297*90%/36</f>
        <v>36052825</v>
      </c>
      <c r="AX297" s="2"/>
      <c r="AY297" s="2"/>
      <c r="BT297" s="56">
        <f t="shared" si="232"/>
        <v>-1105639.0460000001</v>
      </c>
      <c r="CT297" s="63">
        <f t="shared" si="233"/>
        <v>1460631240</v>
      </c>
      <c r="CU297" s="44">
        <f>(CT297*40%)/36</f>
        <v>16229236</v>
      </c>
      <c r="CX297" s="56">
        <f>AJ297*90%</f>
        <v>1297901700</v>
      </c>
      <c r="CY297" s="44">
        <f>(CX297*40%)/24</f>
        <v>21631695</v>
      </c>
      <c r="CZ297" s="49">
        <f>(AJ297*90%)/36</f>
        <v>36052825</v>
      </c>
    </row>
    <row r="298" spans="1:104">
      <c r="A298" s="3">
        <f t="shared" si="246"/>
        <v>259</v>
      </c>
      <c r="B298" s="263">
        <v>7</v>
      </c>
      <c r="C298" s="264" t="s">
        <v>191</v>
      </c>
      <c r="D298" s="299">
        <v>22</v>
      </c>
      <c r="E298" s="266">
        <v>0</v>
      </c>
      <c r="F298" s="41" t="s">
        <v>89</v>
      </c>
      <c r="G298" s="267">
        <f>SUMIF($V$10:$V$28,F298,$AA$10:$AA$28)</f>
        <v>81</v>
      </c>
      <c r="H298" s="267">
        <f t="shared" si="210"/>
        <v>70</v>
      </c>
      <c r="I298" s="268">
        <f t="shared" si="211"/>
        <v>26966806</v>
      </c>
      <c r="J298" s="268">
        <f t="shared" si="212"/>
        <v>4</v>
      </c>
      <c r="K298" s="269">
        <f>IF(J298=$AJ$25,$AI$25,IF(J298=$AJ$26,$AI$26,IF(J298=$AJ$27,$AI$27,IF(J298=$AJ$28,$AI$28,IF(J298=$AJ$29,$AI$29,IF(J298=$AJ$30,$AI$30))))))</f>
        <v>0.97</v>
      </c>
      <c r="L298" s="319">
        <f t="shared" si="245"/>
        <v>1.0249999999999999</v>
      </c>
      <c r="M298" s="271">
        <f t="shared" si="214"/>
        <v>22405100.032405436</v>
      </c>
      <c r="N298" s="271">
        <f t="shared" si="215"/>
        <v>25254127.538385436</v>
      </c>
      <c r="O298" s="271">
        <f t="shared" si="216"/>
        <v>26811746.865499999</v>
      </c>
      <c r="P298" s="271">
        <f t="shared" si="217"/>
        <v>28465436.744428843</v>
      </c>
      <c r="Q298" s="272">
        <f t="shared" si="218"/>
        <v>26811746.865499999</v>
      </c>
      <c r="R298" s="271">
        <f t="shared" si="218"/>
        <v>28465436.744428843</v>
      </c>
      <c r="S298" s="271">
        <f t="shared" si="219"/>
        <v>30221122.596592486</v>
      </c>
      <c r="T298" s="271"/>
      <c r="U298" s="271">
        <f t="shared" si="220"/>
        <v>1568357002.2683806</v>
      </c>
      <c r="V298" s="271">
        <f t="shared" si="221"/>
        <v>1767788927.6869805</v>
      </c>
      <c r="W298" s="271">
        <f t="shared" si="222"/>
        <v>1876822280.585</v>
      </c>
      <c r="X298" s="272">
        <f t="shared" si="223"/>
        <v>1992580572.110019</v>
      </c>
      <c r="Y298" s="272">
        <f t="shared" si="224"/>
        <v>1876822280.585</v>
      </c>
      <c r="Z298" s="271">
        <f t="shared" si="225"/>
        <v>1992580572.110019</v>
      </c>
      <c r="AA298" s="271">
        <f t="shared" si="226"/>
        <v>2115478581.7614741</v>
      </c>
      <c r="AB298" s="271"/>
      <c r="AC298" s="33" t="str">
        <f t="shared" si="227"/>
        <v>BERTAHAP</v>
      </c>
      <c r="AD298" s="273">
        <f>IF(AC298=$M$32,$N$32,IF(AC298=$M$33,$N$33,$N$34))</f>
        <v>0</v>
      </c>
      <c r="AE298" s="274">
        <v>2</v>
      </c>
      <c r="AF298" s="275"/>
      <c r="AG298" s="271" t="e">
        <f>IF(AF298&gt;#REF!,"LB","KR")</f>
        <v>#REF!</v>
      </c>
      <c r="AH298" s="275">
        <v>1725193000</v>
      </c>
      <c r="AI298" s="275">
        <v>1944568000</v>
      </c>
      <c r="AJ298" s="275">
        <v>2064505000</v>
      </c>
      <c r="AK298" s="276">
        <v>2191839000</v>
      </c>
      <c r="AL298" s="276">
        <v>2064505000</v>
      </c>
      <c r="AM298" s="275">
        <v>2191839000</v>
      </c>
      <c r="AN298" s="275">
        <v>2327027000</v>
      </c>
      <c r="AO298" s="52">
        <v>2188375300</v>
      </c>
      <c r="AP298" s="43">
        <v>2323349340</v>
      </c>
      <c r="AQ298" s="63">
        <f t="shared" si="229"/>
        <v>1969537770</v>
      </c>
      <c r="AR298" s="63">
        <f>(AQ298*40%)/24</f>
        <v>32825629.5</v>
      </c>
      <c r="AS298" s="351">
        <f>(AK298*90%)/48</f>
        <v>41096981.25</v>
      </c>
      <c r="AT298" s="141">
        <f t="shared" si="230"/>
        <v>23233493.400000002</v>
      </c>
      <c r="AU298" s="5">
        <f t="shared" si="231"/>
        <v>32825629.5</v>
      </c>
      <c r="AV298" s="5">
        <f>AJ298*90%/36</f>
        <v>51612625</v>
      </c>
      <c r="AX298" s="2"/>
      <c r="AY298" s="2"/>
      <c r="BT298" s="56">
        <f t="shared" si="232"/>
        <v>0</v>
      </c>
      <c r="CT298" s="63">
        <f t="shared" si="233"/>
        <v>2091014406</v>
      </c>
      <c r="CU298" s="44">
        <f>(CT298*40%)/36</f>
        <v>23233493.400000002</v>
      </c>
      <c r="CX298" s="56">
        <f>AJ298*90%</f>
        <v>1858054500</v>
      </c>
      <c r="CY298" s="44">
        <f>(CX298*40%)/24</f>
        <v>30967575</v>
      </c>
      <c r="CZ298" s="49">
        <f>(AJ298*90%)/36</f>
        <v>51612625</v>
      </c>
    </row>
    <row r="299" spans="1:104">
      <c r="A299" s="144"/>
      <c r="B299" s="145"/>
      <c r="C299" s="331"/>
      <c r="D299" s="332"/>
      <c r="E299" s="332"/>
      <c r="F299" s="333"/>
      <c r="G299" s="333"/>
      <c r="H299" s="334"/>
      <c r="I299" s="335"/>
      <c r="J299" s="335"/>
      <c r="K299" s="335"/>
      <c r="L299" s="336"/>
      <c r="M299" s="336"/>
      <c r="N299" s="336"/>
      <c r="O299" s="336"/>
      <c r="P299" s="336"/>
      <c r="Q299" s="336"/>
      <c r="R299" s="336"/>
      <c r="S299" s="336"/>
      <c r="T299" s="337"/>
      <c r="U299" s="338"/>
      <c r="V299" s="338"/>
      <c r="W299" s="338"/>
      <c r="X299" s="339"/>
      <c r="Y299" s="339"/>
      <c r="Z299" s="339"/>
      <c r="AA299" s="340"/>
      <c r="AB299" s="337"/>
      <c r="AC299" s="333"/>
      <c r="AD299" s="341"/>
      <c r="AE299" s="342"/>
      <c r="AF299" s="340"/>
      <c r="AG299" s="338"/>
      <c r="AH299" s="340"/>
      <c r="AI299" s="340"/>
      <c r="AJ299" s="340"/>
      <c r="AK299" s="343"/>
      <c r="AL299" s="343"/>
      <c r="AM299" s="343"/>
      <c r="AN299" s="333"/>
      <c r="AO299" s="25"/>
      <c r="AU299" s="5"/>
      <c r="AV299" s="5"/>
      <c r="AX299" s="2"/>
      <c r="AY299" s="2"/>
      <c r="CX299" s="56">
        <f>AJ299*90%</f>
        <v>0</v>
      </c>
      <c r="CY299" s="44">
        <f>(CX299*50%)/24</f>
        <v>0</v>
      </c>
    </row>
    <row r="300" spans="1:104">
      <c r="A300" s="144"/>
      <c r="B300" s="145"/>
      <c r="C300" s="157"/>
      <c r="D300" s="145"/>
      <c r="E300" s="145"/>
      <c r="F300" s="147"/>
      <c r="G300" s="147"/>
      <c r="H300" s="148"/>
      <c r="I300" s="89"/>
      <c r="J300" s="89"/>
      <c r="K300" s="89"/>
      <c r="L300" s="149"/>
      <c r="M300" s="149"/>
      <c r="N300" s="149"/>
      <c r="O300" s="149"/>
      <c r="P300" s="149"/>
      <c r="Q300" s="149"/>
      <c r="R300" s="149"/>
      <c r="S300" s="149"/>
      <c r="T300" s="150"/>
      <c r="U300" s="151"/>
      <c r="V300" s="151"/>
      <c r="W300" s="151"/>
      <c r="X300" s="152"/>
      <c r="Y300" s="152"/>
      <c r="Z300" s="152"/>
      <c r="AA300" s="153"/>
      <c r="AB300" s="150"/>
      <c r="AC300" s="147"/>
      <c r="AD300" s="154"/>
      <c r="AE300" s="155"/>
      <c r="AF300" s="153"/>
      <c r="AG300" s="151"/>
      <c r="AH300" s="153"/>
      <c r="AI300" s="153"/>
      <c r="AJ300" s="153"/>
      <c r="AK300" s="156"/>
      <c r="AL300" s="156"/>
      <c r="AM300" s="156"/>
      <c r="AN300" s="147"/>
      <c r="AO300" s="25"/>
      <c r="AU300" s="5"/>
      <c r="AV300" s="5"/>
      <c r="AX300" s="2"/>
      <c r="AY300" s="2"/>
      <c r="CX300" s="56">
        <f>AJ300*90%</f>
        <v>0</v>
      </c>
      <c r="CY300" s="44">
        <f>(CX300*50%)/24</f>
        <v>0</v>
      </c>
    </row>
    <row r="301" spans="1:104">
      <c r="A301" s="158"/>
      <c r="B301" s="159"/>
      <c r="C301" s="160"/>
      <c r="D301" s="160"/>
      <c r="E301" s="160"/>
      <c r="F301" s="160"/>
      <c r="G301" s="160"/>
      <c r="H301" s="161"/>
      <c r="I301" s="162"/>
      <c r="J301" s="162"/>
      <c r="K301" s="162"/>
      <c r="L301" s="163"/>
      <c r="M301" s="163"/>
      <c r="N301" s="163"/>
      <c r="O301" s="163"/>
      <c r="P301" s="163"/>
      <c r="Q301" s="163"/>
      <c r="R301" s="163"/>
      <c r="S301" s="163"/>
      <c r="T301" s="164"/>
      <c r="U301" s="165"/>
      <c r="V301" s="165"/>
      <c r="W301" s="165"/>
      <c r="X301" s="165"/>
      <c r="Y301" s="165"/>
      <c r="Z301" s="165"/>
      <c r="AA301" s="161"/>
      <c r="AB301" s="164"/>
      <c r="AC301" s="160"/>
      <c r="AD301" s="166"/>
      <c r="AE301" s="167"/>
      <c r="AF301" s="161"/>
      <c r="AG301" s="161"/>
      <c r="AH301" s="168"/>
      <c r="AI301" s="161"/>
      <c r="AJ301" s="168"/>
      <c r="AK301" s="160"/>
      <c r="AL301" s="160"/>
      <c r="AM301" s="160"/>
      <c r="AN301" s="160"/>
      <c r="AO301" s="352"/>
      <c r="AU301" s="5"/>
      <c r="AV301" s="5"/>
      <c r="AX301" s="2"/>
      <c r="AY301" s="2"/>
      <c r="CX301" s="56">
        <f>AJ301*90%</f>
        <v>0</v>
      </c>
      <c r="CY301" s="44">
        <f>(CX301*50%)/24</f>
        <v>0</v>
      </c>
    </row>
    <row r="302" spans="1:104">
      <c r="A302" s="169">
        <f>COUNT(A40:A300)</f>
        <v>259</v>
      </c>
      <c r="B302" s="170"/>
      <c r="C302" s="171"/>
      <c r="D302" s="172" t="s">
        <v>192</v>
      </c>
      <c r="E302" s="173"/>
      <c r="F302" s="173"/>
      <c r="G302" s="173"/>
      <c r="H302" s="174">
        <f>SUM(H40:H301)</f>
        <v>17551</v>
      </c>
      <c r="L302" s="175" t="s">
        <v>193</v>
      </c>
      <c r="M302" s="176">
        <f>W302/H302</f>
        <v>25653491.894972246</v>
      </c>
      <c r="N302" s="177"/>
      <c r="O302" s="177"/>
      <c r="P302" s="178"/>
      <c r="Q302" s="178"/>
      <c r="R302" s="178"/>
      <c r="S302" s="178"/>
      <c r="T302" s="178"/>
      <c r="U302" s="179">
        <f t="shared" ref="U302:AA302" si="247">SUM(U40:U300)</f>
        <v>376244475370.81665</v>
      </c>
      <c r="V302" s="179">
        <f t="shared" si="247"/>
        <v>424087638657.48309</v>
      </c>
      <c r="W302" s="180">
        <f t="shared" si="247"/>
        <v>450244436248.6579</v>
      </c>
      <c r="X302" s="179">
        <f t="shared" si="247"/>
        <v>478014527880.63959</v>
      </c>
      <c r="Y302" s="179">
        <f t="shared" si="247"/>
        <v>450244436248.6579</v>
      </c>
      <c r="Z302" s="179">
        <f t="shared" si="247"/>
        <v>478014527880.63959</v>
      </c>
      <c r="AA302" s="179">
        <f t="shared" si="247"/>
        <v>507497417999.75812</v>
      </c>
      <c r="AB302" s="181"/>
      <c r="AC302" s="182" t="e">
        <f>#REF!/H302</f>
        <v>#REF!</v>
      </c>
      <c r="AD302" s="183"/>
      <c r="AE302" s="183"/>
      <c r="AF302" s="183"/>
      <c r="AG302" s="184"/>
      <c r="AH302" s="185">
        <f t="shared" ref="AH302:AN302" si="248">SUM(AH40:AH300)</f>
        <v>413869051000</v>
      </c>
      <c r="AI302" s="185">
        <f t="shared" si="248"/>
        <v>466496526000</v>
      </c>
      <c r="AJ302" s="185">
        <f t="shared" si="248"/>
        <v>495269012000</v>
      </c>
      <c r="AK302" s="185">
        <f t="shared" si="248"/>
        <v>525816113000</v>
      </c>
      <c r="AL302" s="185">
        <f t="shared" si="248"/>
        <v>495269012000</v>
      </c>
      <c r="AM302" s="185">
        <f t="shared" si="248"/>
        <v>525816113000</v>
      </c>
      <c r="AN302" s="185">
        <f t="shared" si="248"/>
        <v>558247315000</v>
      </c>
      <c r="AO302" s="185"/>
      <c r="AP302" s="147"/>
      <c r="AQ302" s="147"/>
      <c r="AR302" s="238">
        <f>MIN(AR40:AR298)</f>
        <v>22370346</v>
      </c>
      <c r="AS302" s="351">
        <f>MIN(AS40:AS298)</f>
        <v>28007193.75</v>
      </c>
      <c r="AT302" s="351">
        <f>MIN(AT40:AT298)</f>
        <v>15833400.200000001</v>
      </c>
      <c r="AU302" s="351">
        <f>MIN(AU40:AU298)</f>
        <v>22370346</v>
      </c>
      <c r="AV302" s="351">
        <f>MIN(AV40:AV298)</f>
        <v>35173500</v>
      </c>
      <c r="CU302" s="63">
        <f>MIN(CU40:CU298)</f>
        <v>15833400.200000001</v>
      </c>
      <c r="CY302" s="63">
        <f>MIN(CY40:CY298)</f>
        <v>21104100</v>
      </c>
      <c r="CZ302" s="63">
        <f>MIN(CZ40:CZ298)</f>
        <v>35173500</v>
      </c>
    </row>
    <row r="303" spans="1:104" s="3" customFormat="1">
      <c r="B303" s="186"/>
      <c r="C303" s="186"/>
      <c r="D303" s="187"/>
      <c r="E303" s="187"/>
      <c r="F303" s="187"/>
      <c r="G303" s="187"/>
      <c r="H303" s="188"/>
      <c r="L303" s="189"/>
      <c r="M303" s="190">
        <v>24461000</v>
      </c>
      <c r="N303" s="189">
        <f>M303/M302</f>
        <v>0.95351541615252933</v>
      </c>
      <c r="O303" s="189"/>
      <c r="P303" s="189"/>
      <c r="Q303" s="189"/>
      <c r="R303" s="189"/>
      <c r="S303" s="189"/>
      <c r="T303" s="189"/>
      <c r="U303" s="191"/>
      <c r="V303" s="191"/>
      <c r="W303" s="191"/>
      <c r="X303" s="191"/>
      <c r="Y303" s="191"/>
      <c r="Z303" s="191"/>
      <c r="AA303" s="191"/>
      <c r="AB303" s="187"/>
      <c r="AC303" s="192"/>
      <c r="AD303" s="186"/>
      <c r="AE303" s="186"/>
      <c r="AF303" s="186"/>
      <c r="AG303" s="186"/>
      <c r="AH303" s="188"/>
      <c r="AI303" s="188"/>
      <c r="AJ303" s="188"/>
      <c r="AK303" s="188"/>
      <c r="AL303" s="188"/>
      <c r="AM303" s="188"/>
      <c r="AN303" s="188"/>
      <c r="AO303" s="188"/>
      <c r="AP303" s="117"/>
      <c r="AQ303" s="117"/>
      <c r="AR303" s="186"/>
      <c r="AS303" s="91"/>
      <c r="AT303" s="91"/>
      <c r="AU303" s="91"/>
      <c r="AV303" s="91"/>
      <c r="AW303" s="193"/>
      <c r="AX303" s="194"/>
      <c r="AY303" s="194"/>
      <c r="BV303" s="91"/>
      <c r="BY303" s="91"/>
    </row>
    <row r="304" spans="1:104" s="3" customFormat="1">
      <c r="B304" s="186"/>
      <c r="C304" s="186"/>
      <c r="D304" s="187"/>
      <c r="E304" s="187"/>
      <c r="F304" s="187"/>
      <c r="G304" s="187"/>
      <c r="H304" s="188"/>
      <c r="L304" s="189"/>
      <c r="M304" s="190"/>
      <c r="N304" s="190"/>
      <c r="O304" s="190"/>
      <c r="P304" s="190"/>
      <c r="Q304" s="190"/>
      <c r="R304" s="190"/>
      <c r="S304" s="190"/>
      <c r="T304" s="189"/>
      <c r="U304" s="190">
        <f t="shared" ref="U304:AA304" si="249">SUM(U40:U298)</f>
        <v>376244475370.81665</v>
      </c>
      <c r="V304" s="190">
        <f t="shared" si="249"/>
        <v>424087638657.48309</v>
      </c>
      <c r="W304" s="190">
        <f t="shared" si="249"/>
        <v>450244436248.6579</v>
      </c>
      <c r="X304" s="190">
        <f t="shared" si="249"/>
        <v>478014527880.63959</v>
      </c>
      <c r="Y304" s="190">
        <f t="shared" si="249"/>
        <v>450244436248.6579</v>
      </c>
      <c r="Z304" s="190">
        <f t="shared" si="249"/>
        <v>478014527880.63959</v>
      </c>
      <c r="AA304" s="190">
        <f t="shared" si="249"/>
        <v>507497417999.75812</v>
      </c>
      <c r="AB304" s="187"/>
      <c r="AC304" s="192"/>
      <c r="AD304" s="186"/>
      <c r="AE304" s="186"/>
      <c r="AF304" s="186"/>
      <c r="AG304" s="186"/>
      <c r="AH304" s="188"/>
      <c r="AI304" s="188"/>
      <c r="AJ304" s="188"/>
      <c r="AK304" s="188"/>
      <c r="AL304" s="188"/>
      <c r="AM304" s="188"/>
      <c r="AN304" s="188"/>
      <c r="AO304" s="188"/>
      <c r="AP304" s="117"/>
      <c r="AQ304" s="117"/>
      <c r="AR304" s="186"/>
      <c r="AS304" s="91"/>
      <c r="AT304" s="91"/>
      <c r="AU304" s="91"/>
      <c r="AV304" s="91"/>
      <c r="AW304" s="193"/>
      <c r="AX304" s="194"/>
      <c r="AY304" s="194"/>
      <c r="BV304" s="91"/>
      <c r="BY304" s="91"/>
    </row>
    <row r="305" spans="2:77" s="3" customFormat="1">
      <c r="B305" s="186"/>
      <c r="C305" s="186"/>
      <c r="D305" s="187"/>
      <c r="E305" s="187"/>
      <c r="F305" s="187"/>
      <c r="G305" s="187"/>
      <c r="H305" s="188"/>
      <c r="L305" s="195"/>
      <c r="M305" s="190"/>
      <c r="N305" s="190"/>
      <c r="O305" s="190"/>
      <c r="P305" s="190"/>
      <c r="Q305" s="190"/>
      <c r="R305" s="190"/>
      <c r="S305" s="190"/>
      <c r="T305" s="189"/>
      <c r="U305" s="196">
        <f t="shared" ref="U305:AA305" si="250">U304/$H$302</f>
        <v>21437210.151604846</v>
      </c>
      <c r="V305" s="196">
        <f t="shared" si="250"/>
        <v>24163160.996950779</v>
      </c>
      <c r="W305" s="196">
        <f t="shared" si="250"/>
        <v>25653491.894972246</v>
      </c>
      <c r="X305" s="196">
        <f t="shared" si="250"/>
        <v>27235743.14173777</v>
      </c>
      <c r="Y305" s="196">
        <f t="shared" si="250"/>
        <v>25653491.894972246</v>
      </c>
      <c r="Z305" s="196">
        <f t="shared" si="250"/>
        <v>27235743.14173777</v>
      </c>
      <c r="AA305" s="196">
        <f t="shared" si="250"/>
        <v>28915584.183223642</v>
      </c>
      <c r="AB305" s="187"/>
      <c r="AC305" s="192"/>
      <c r="AD305" s="186"/>
      <c r="AE305" s="186"/>
      <c r="AF305" s="186"/>
      <c r="AG305" s="186"/>
      <c r="AH305" s="188"/>
      <c r="AI305" s="188"/>
      <c r="AJ305" s="188"/>
      <c r="AK305" s="188"/>
      <c r="AL305" s="188"/>
      <c r="AM305" s="188"/>
      <c r="AN305" s="188"/>
      <c r="AO305" s="188"/>
      <c r="AP305" s="117"/>
      <c r="AQ305" s="117"/>
      <c r="AR305" s="186"/>
      <c r="AS305" s="91"/>
      <c r="AT305" s="91"/>
      <c r="AU305" s="91"/>
      <c r="AV305" s="91"/>
      <c r="AW305" s="193"/>
      <c r="AX305" s="194"/>
      <c r="AY305" s="194"/>
      <c r="BV305" s="91"/>
      <c r="BY305" s="91"/>
    </row>
    <row r="306" spans="2:77" s="3" customFormat="1">
      <c r="B306" s="186"/>
      <c r="C306" s="186"/>
      <c r="D306" s="187"/>
      <c r="E306" s="187"/>
      <c r="F306" s="187"/>
      <c r="G306" s="187"/>
      <c r="H306" s="188"/>
      <c r="L306" s="189"/>
      <c r="M306" s="94" t="s">
        <v>116</v>
      </c>
      <c r="N306" s="94" t="s">
        <v>117</v>
      </c>
      <c r="O306" s="94" t="s">
        <v>118</v>
      </c>
      <c r="P306" s="94" t="s">
        <v>119</v>
      </c>
      <c r="Q306" s="94" t="s">
        <v>120</v>
      </c>
      <c r="R306" s="94" t="s">
        <v>121</v>
      </c>
      <c r="S306" s="94" t="s">
        <v>122</v>
      </c>
      <c r="T306" s="189"/>
      <c r="U306" s="191"/>
      <c r="V306" s="191"/>
      <c r="W306" s="191"/>
      <c r="X306" s="191"/>
      <c r="Y306" s="191"/>
      <c r="Z306" s="191"/>
      <c r="AA306" s="191"/>
      <c r="AB306" s="187"/>
      <c r="AC306" s="192"/>
      <c r="AD306" s="186"/>
      <c r="AE306" s="186"/>
      <c r="AF306" s="186"/>
      <c r="AG306" s="186"/>
      <c r="AH306" s="188"/>
      <c r="AI306" s="188"/>
      <c r="AJ306" s="188"/>
      <c r="AK306" s="188"/>
      <c r="AL306" s="188"/>
      <c r="AM306" s="188"/>
      <c r="AN306" s="188"/>
      <c r="AO306" s="188"/>
      <c r="AP306" s="117"/>
      <c r="AQ306" s="117"/>
      <c r="AR306" s="186"/>
      <c r="AS306" s="91"/>
      <c r="AT306" s="91"/>
      <c r="AU306" s="91"/>
      <c r="AV306" s="91"/>
      <c r="AW306" s="193"/>
      <c r="AX306" s="194"/>
      <c r="AY306" s="194"/>
      <c r="BV306" s="91"/>
      <c r="BY306" s="91"/>
    </row>
    <row r="307" spans="2:77">
      <c r="L307" s="16" t="s">
        <v>194</v>
      </c>
      <c r="M307" s="197">
        <f t="shared" ref="M307:S307" si="251">MIN(M40:M298)</f>
        <v>20957247.201545946</v>
      </c>
      <c r="N307" s="197">
        <f t="shared" si="251"/>
        <v>23622166.065575514</v>
      </c>
      <c r="O307" s="197">
        <f t="shared" si="251"/>
        <v>25079129.580000002</v>
      </c>
      <c r="P307" s="197">
        <f t="shared" si="251"/>
        <v>26625955.415960599</v>
      </c>
      <c r="Q307" s="197">
        <f t="shared" si="251"/>
        <v>25079129.580000002</v>
      </c>
      <c r="R307" s="197">
        <f t="shared" si="251"/>
        <v>26625955.415960599</v>
      </c>
      <c r="S307" s="197">
        <f t="shared" si="251"/>
        <v>28268186.084818721</v>
      </c>
      <c r="U307" s="197">
        <f t="shared" ref="U307:AA307" si="252">MIN(U40:U298)</f>
        <v>1068819607.2788433</v>
      </c>
      <c r="V307" s="197">
        <f t="shared" si="252"/>
        <v>1204730469.3443513</v>
      </c>
      <c r="W307" s="197">
        <f t="shared" si="252"/>
        <v>1279035608.5800002</v>
      </c>
      <c r="X307" s="197">
        <f t="shared" si="252"/>
        <v>1357923726.2139904</v>
      </c>
      <c r="Y307" s="197">
        <f t="shared" si="252"/>
        <v>1279035608.5800002</v>
      </c>
      <c r="Z307" s="197">
        <f t="shared" si="252"/>
        <v>1357923726.2139904</v>
      </c>
      <c r="AA307" s="197">
        <f t="shared" si="252"/>
        <v>1441677490.3257546</v>
      </c>
      <c r="AH307" s="197">
        <f t="shared" ref="AH307:AN307" si="253">MIN(AH40:AH298)</f>
        <v>1175702000</v>
      </c>
      <c r="AI307" s="197">
        <f t="shared" si="253"/>
        <v>1325204000</v>
      </c>
      <c r="AJ307" s="197">
        <f t="shared" si="253"/>
        <v>1406940000</v>
      </c>
      <c r="AK307" s="197">
        <f t="shared" si="253"/>
        <v>1493717000</v>
      </c>
      <c r="AL307" s="197">
        <f t="shared" si="253"/>
        <v>1406940000</v>
      </c>
      <c r="AM307" s="197">
        <f t="shared" si="253"/>
        <v>1493717000</v>
      </c>
      <c r="AN307" s="197">
        <f t="shared" si="253"/>
        <v>1585846000</v>
      </c>
      <c r="AO307" s="198"/>
      <c r="AP307" s="147"/>
      <c r="AQ307" s="147"/>
      <c r="AR307" s="25"/>
    </row>
    <row r="308" spans="2:77">
      <c r="H308" s="56"/>
      <c r="L308" s="16" t="s">
        <v>195</v>
      </c>
      <c r="M308" s="197">
        <f t="shared" ref="M308:S308" si="254">MAX(M40:M298)</f>
        <v>22514393.20329522</v>
      </c>
      <c r="N308" s="197">
        <f t="shared" si="254"/>
        <v>25377318.40442634</v>
      </c>
      <c r="O308" s="197">
        <f t="shared" si="254"/>
        <v>26942535.874600001</v>
      </c>
      <c r="P308" s="197">
        <f t="shared" si="254"/>
        <v>28604292.533426058</v>
      </c>
      <c r="Q308" s="197">
        <f t="shared" si="254"/>
        <v>26942535.874600001</v>
      </c>
      <c r="R308" s="197">
        <f t="shared" si="254"/>
        <v>28604292.533426058</v>
      </c>
      <c r="S308" s="197">
        <f t="shared" si="254"/>
        <v>30368542.706819769</v>
      </c>
      <c r="U308" s="197">
        <f t="shared" ref="U308:AA308" si="255">MAX(U40:U298)</f>
        <v>2227068069.9548211</v>
      </c>
      <c r="V308" s="197">
        <f t="shared" si="255"/>
        <v>2510261547.3244405</v>
      </c>
      <c r="W308" s="197">
        <f t="shared" si="255"/>
        <v>2665088986.7709999</v>
      </c>
      <c r="X308" s="197">
        <f t="shared" si="255"/>
        <v>2829465843.8992062</v>
      </c>
      <c r="Y308" s="197">
        <f t="shared" si="255"/>
        <v>2665088986.7709999</v>
      </c>
      <c r="Z308" s="197">
        <f t="shared" si="255"/>
        <v>2829465843.8992062</v>
      </c>
      <c r="AA308" s="197">
        <f t="shared" si="255"/>
        <v>3003981105.896244</v>
      </c>
      <c r="AH308" s="197">
        <f t="shared" ref="AH308:AN308" si="256">MAX(AH40:AH298)</f>
        <v>2449775000</v>
      </c>
      <c r="AI308" s="197">
        <f t="shared" si="256"/>
        <v>2761288000</v>
      </c>
      <c r="AJ308" s="197">
        <f t="shared" si="256"/>
        <v>2931598000</v>
      </c>
      <c r="AK308" s="197">
        <f t="shared" si="256"/>
        <v>3112413000</v>
      </c>
      <c r="AL308" s="197">
        <f t="shared" si="256"/>
        <v>2931598000</v>
      </c>
      <c r="AM308" s="197">
        <f t="shared" si="256"/>
        <v>3112413000</v>
      </c>
      <c r="AN308" s="197">
        <f t="shared" si="256"/>
        <v>3304380000</v>
      </c>
      <c r="AO308" s="198"/>
      <c r="AP308" s="147"/>
      <c r="AQ308" s="147"/>
      <c r="AR308" s="25"/>
      <c r="AW308" s="4"/>
      <c r="AX308" s="2"/>
      <c r="AY308" s="2"/>
    </row>
    <row r="309" spans="2:77">
      <c r="H309" s="56"/>
      <c r="L309" s="16" t="s">
        <v>196</v>
      </c>
      <c r="M309" s="197">
        <f>M310</f>
        <v>21437210.151604846</v>
      </c>
      <c r="N309" s="197">
        <f>M311</f>
        <v>24163160.996950779</v>
      </c>
      <c r="O309" s="197">
        <f>M312</f>
        <v>25653491.894972246</v>
      </c>
      <c r="P309" s="197">
        <f>M313</f>
        <v>27235743.14173777</v>
      </c>
      <c r="Q309" s="197">
        <f>M314</f>
        <v>25653491.894972246</v>
      </c>
      <c r="R309" s="197">
        <f>M315</f>
        <v>27235743.14173777</v>
      </c>
      <c r="S309" s="197">
        <f>M316</f>
        <v>28915584.183223642</v>
      </c>
      <c r="U309" s="198"/>
      <c r="V309" s="62"/>
      <c r="W309" s="62"/>
      <c r="X309" s="62"/>
      <c r="Y309" s="62"/>
      <c r="Z309" s="62"/>
      <c r="AA309" s="62"/>
      <c r="AP309" s="147"/>
      <c r="AQ309" s="147"/>
      <c r="AR309" s="25"/>
      <c r="AW309" s="4"/>
      <c r="AX309" s="2"/>
      <c r="AY309" s="2"/>
    </row>
    <row r="310" spans="2:77">
      <c r="I310" s="56"/>
      <c r="L310" s="2" t="s">
        <v>197</v>
      </c>
      <c r="M310" s="199">
        <f>U302/H302</f>
        <v>21437210.151604846</v>
      </c>
      <c r="N310" s="18" t="s">
        <v>198</v>
      </c>
      <c r="AC310" s="6" t="e">
        <f>#REF!/I310</f>
        <v>#REF!</v>
      </c>
      <c r="AP310" s="147"/>
      <c r="AQ310" s="147"/>
      <c r="AR310" s="25"/>
      <c r="AW310" s="4"/>
      <c r="AX310" s="2"/>
      <c r="AY310" s="2"/>
    </row>
    <row r="311" spans="2:77">
      <c r="I311" s="47"/>
      <c r="M311" s="199">
        <f>V302/H302</f>
        <v>24163160.996950779</v>
      </c>
      <c r="N311" s="18" t="s">
        <v>199</v>
      </c>
      <c r="U311" s="200"/>
      <c r="V311" s="200"/>
      <c r="W311" s="200"/>
      <c r="X311" s="200"/>
      <c r="Y311" s="200"/>
      <c r="Z311" s="200"/>
      <c r="AA311" s="200"/>
      <c r="AC311" s="6"/>
      <c r="AP311" s="147"/>
      <c r="AQ311" s="147"/>
      <c r="AR311" s="25"/>
      <c r="AW311" s="4"/>
      <c r="AX311" s="2"/>
      <c r="AY311" s="2"/>
    </row>
    <row r="312" spans="2:77">
      <c r="I312" s="56"/>
      <c r="M312" s="199">
        <f>W302/H302</f>
        <v>25653491.894972246</v>
      </c>
      <c r="N312" s="18" t="s">
        <v>200</v>
      </c>
      <c r="U312" s="62"/>
      <c r="V312" s="62"/>
      <c r="W312" s="62"/>
      <c r="X312" s="62"/>
      <c r="Y312" s="62"/>
      <c r="Z312" s="62"/>
      <c r="AC312" s="6"/>
      <c r="AH312" s="56">
        <f>AH307*90%</f>
        <v>1058131800</v>
      </c>
      <c r="AI312" s="56">
        <f t="shared" ref="AI312:AN313" si="257">AI307*90%</f>
        <v>1192683600</v>
      </c>
      <c r="AJ312" s="56">
        <f t="shared" si="257"/>
        <v>1266246000</v>
      </c>
      <c r="AK312" s="56">
        <f t="shared" si="257"/>
        <v>1344345300</v>
      </c>
      <c r="AL312" s="56">
        <f t="shared" si="257"/>
        <v>1266246000</v>
      </c>
      <c r="AM312" s="56">
        <f t="shared" si="257"/>
        <v>1344345300</v>
      </c>
      <c r="AN312" s="56">
        <f t="shared" si="257"/>
        <v>1427261400</v>
      </c>
      <c r="AO312" s="56"/>
      <c r="AP312" s="147"/>
      <c r="AQ312" s="147"/>
      <c r="AR312" s="25"/>
      <c r="AW312" s="4"/>
      <c r="AX312" s="2"/>
      <c r="AY312" s="2"/>
    </row>
    <row r="313" spans="2:77">
      <c r="H313" s="56"/>
      <c r="I313" s="56"/>
      <c r="M313" s="199">
        <f>X302/H302</f>
        <v>27235743.14173777</v>
      </c>
      <c r="N313" s="18" t="s">
        <v>201</v>
      </c>
      <c r="AC313" s="6"/>
      <c r="AH313" s="56">
        <f>AH308*90%</f>
        <v>2204797500</v>
      </c>
      <c r="AI313" s="56">
        <f t="shared" si="257"/>
        <v>2485159200</v>
      </c>
      <c r="AJ313" s="56">
        <f t="shared" si="257"/>
        <v>2638438200</v>
      </c>
      <c r="AK313" s="56">
        <f t="shared" si="257"/>
        <v>2801171700</v>
      </c>
      <c r="AL313" s="56">
        <f t="shared" si="257"/>
        <v>2638438200</v>
      </c>
      <c r="AM313" s="56">
        <f t="shared" si="257"/>
        <v>2801171700</v>
      </c>
      <c r="AN313" s="56">
        <f t="shared" si="257"/>
        <v>2973942000</v>
      </c>
      <c r="AO313" s="56"/>
      <c r="AP313" s="147"/>
      <c r="AQ313" s="147"/>
      <c r="AR313" s="25"/>
      <c r="AW313" s="4"/>
      <c r="AX313" s="2"/>
      <c r="AY313" s="2"/>
    </row>
    <row r="314" spans="2:77">
      <c r="M314" s="199">
        <f>Y302/H302</f>
        <v>25653491.894972246</v>
      </c>
      <c r="N314" s="18" t="s">
        <v>202</v>
      </c>
      <c r="S314" s="56"/>
      <c r="U314" s="200"/>
      <c r="V314" s="200"/>
      <c r="W314" s="200"/>
      <c r="X314" s="200"/>
      <c r="Y314" s="200"/>
      <c r="Z314" s="200"/>
      <c r="AA314" s="200"/>
      <c r="AP314" s="147"/>
      <c r="AQ314" s="147"/>
      <c r="AR314" s="25"/>
      <c r="AW314" s="4"/>
      <c r="AX314" s="2"/>
      <c r="AY314" s="2"/>
    </row>
    <row r="315" spans="2:77">
      <c r="M315" s="199">
        <f>Z302/H302</f>
        <v>27235743.14173777</v>
      </c>
      <c r="N315" s="18" t="s">
        <v>203</v>
      </c>
      <c r="U315" s="62"/>
      <c r="V315" s="62"/>
      <c r="W315" s="62"/>
      <c r="X315" s="62"/>
      <c r="Y315" s="62"/>
      <c r="Z315" s="62"/>
      <c r="AP315" s="147"/>
      <c r="AQ315" s="147"/>
      <c r="AR315" s="25"/>
      <c r="AW315" s="4"/>
      <c r="AX315" s="2"/>
      <c r="AY315" s="2"/>
    </row>
    <row r="316" spans="2:77">
      <c r="M316" s="199">
        <f>AA302/H302</f>
        <v>28915584.183223642</v>
      </c>
      <c r="N316" s="18" t="s">
        <v>204</v>
      </c>
      <c r="AP316" s="147"/>
      <c r="AQ316" s="147"/>
      <c r="AR316" s="25"/>
      <c r="AW316" s="4"/>
      <c r="AX316" s="2"/>
      <c r="AY316" s="2"/>
    </row>
    <row r="317" spans="2:77">
      <c r="AP317" s="147"/>
      <c r="AQ317" s="147"/>
      <c r="AR317" s="25"/>
      <c r="AW317" s="4"/>
      <c r="AX317" s="2"/>
      <c r="AY317" s="2"/>
    </row>
    <row r="318" spans="2:77">
      <c r="M318" s="47">
        <f t="shared" ref="M318:S319" si="258">M307/1.15</f>
        <v>18223693.218735605</v>
      </c>
      <c r="N318" s="47">
        <f t="shared" si="258"/>
        <v>20541013.970065664</v>
      </c>
      <c r="O318" s="47">
        <f t="shared" si="258"/>
        <v>21807938.765217394</v>
      </c>
      <c r="P318" s="47">
        <f t="shared" si="258"/>
        <v>23153004.709530957</v>
      </c>
      <c r="Q318" s="47">
        <f t="shared" si="258"/>
        <v>21807938.765217394</v>
      </c>
      <c r="R318" s="47">
        <f t="shared" si="258"/>
        <v>23153004.709530957</v>
      </c>
      <c r="S318" s="47">
        <f t="shared" si="258"/>
        <v>24581031.378103238</v>
      </c>
      <c r="AP318" s="147"/>
      <c r="AQ318" s="147"/>
      <c r="AR318" s="25"/>
      <c r="AW318" s="4"/>
      <c r="AX318" s="2"/>
      <c r="AY318" s="2"/>
    </row>
    <row r="319" spans="2:77">
      <c r="M319" s="47">
        <f t="shared" si="258"/>
        <v>19577733.220256716</v>
      </c>
      <c r="N319" s="47">
        <f t="shared" si="258"/>
        <v>22067233.39515334</v>
      </c>
      <c r="O319" s="47">
        <f t="shared" si="258"/>
        <v>23428292.064869568</v>
      </c>
      <c r="P319" s="47">
        <f t="shared" si="258"/>
        <v>24873297.855153095</v>
      </c>
      <c r="Q319" s="47">
        <f t="shared" si="258"/>
        <v>23428292.064869568</v>
      </c>
      <c r="R319" s="47">
        <f t="shared" si="258"/>
        <v>24873297.855153095</v>
      </c>
      <c r="S319" s="47">
        <f t="shared" si="258"/>
        <v>26407428.440712843</v>
      </c>
      <c r="AP319" s="147"/>
      <c r="AQ319" s="147"/>
      <c r="AR319" s="25"/>
      <c r="AW319" s="4"/>
      <c r="AX319" s="2"/>
      <c r="AY319" s="2"/>
    </row>
    <row r="320" spans="2:77">
      <c r="AP320" s="147"/>
      <c r="AQ320" s="147"/>
      <c r="AR320" s="25"/>
      <c r="AW320" s="4"/>
      <c r="AX320" s="2"/>
      <c r="AY320" s="2"/>
    </row>
    <row r="321" spans="1:77">
      <c r="AP321" s="147"/>
      <c r="AQ321" s="147"/>
      <c r="AR321" s="25"/>
      <c r="AW321" s="4"/>
      <c r="AX321" s="2"/>
      <c r="AY321" s="2"/>
    </row>
    <row r="322" spans="1:77">
      <c r="AP322" s="147"/>
      <c r="AQ322" s="147"/>
      <c r="AR322" s="25"/>
      <c r="AW322" s="4"/>
      <c r="AX322" s="2"/>
      <c r="AY322" s="2"/>
    </row>
    <row r="323" spans="1:77">
      <c r="AP323" s="147"/>
      <c r="AQ323" s="147"/>
      <c r="AR323" s="25"/>
      <c r="AW323" s="4"/>
      <c r="AX323" s="2"/>
      <c r="AY323" s="2"/>
    </row>
    <row r="324" spans="1:77">
      <c r="AP324" s="147"/>
      <c r="AQ324" s="147"/>
      <c r="AR324" s="25"/>
      <c r="AW324" s="4"/>
      <c r="AX324" s="2"/>
      <c r="AY324" s="2"/>
    </row>
    <row r="325" spans="1:77">
      <c r="AP325" s="147"/>
      <c r="AQ325" s="147"/>
      <c r="AR325" s="25"/>
      <c r="AW325" s="4"/>
      <c r="AX325" s="2"/>
      <c r="AY325" s="2"/>
    </row>
    <row r="326" spans="1:77">
      <c r="AP326" s="147"/>
      <c r="AQ326" s="147"/>
      <c r="AR326" s="25"/>
      <c r="AW326" s="4"/>
      <c r="AX326" s="2"/>
      <c r="AY326" s="2"/>
    </row>
    <row r="327" spans="1:77">
      <c r="AP327" s="147"/>
      <c r="AQ327" s="147"/>
      <c r="AR327" s="25"/>
      <c r="AW327" s="4"/>
      <c r="AX327" s="2"/>
      <c r="AY327" s="2"/>
    </row>
    <row r="328" spans="1:77">
      <c r="AP328" s="147"/>
      <c r="AQ328" s="147"/>
      <c r="AR328" s="25"/>
    </row>
    <row r="329" spans="1:77" s="15" customFormat="1">
      <c r="A329" s="2"/>
      <c r="B329" s="2"/>
      <c r="C329" s="2"/>
      <c r="D329" s="2"/>
      <c r="E329" s="2"/>
      <c r="F329" s="2"/>
      <c r="G329" s="2"/>
      <c r="H329" s="25"/>
      <c r="I329" s="25"/>
      <c r="J329" s="25"/>
      <c r="K329" s="25"/>
      <c r="L329" s="25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01"/>
      <c r="AQ329" s="201"/>
      <c r="AR329" s="352"/>
      <c r="AS329" s="202"/>
      <c r="AT329" s="202"/>
      <c r="AU329" s="4"/>
      <c r="AV329" s="4"/>
      <c r="AW329" s="5"/>
      <c r="AX329" s="6"/>
      <c r="AY329" s="6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V329" s="203"/>
      <c r="BY329" s="202"/>
    </row>
    <row r="330" spans="1:77">
      <c r="H330" s="25"/>
      <c r="I330" s="25"/>
      <c r="J330" s="25"/>
      <c r="K330" s="204" t="s">
        <v>205</v>
      </c>
      <c r="L330" s="204"/>
      <c r="M330" s="205"/>
      <c r="N330" s="206" t="s">
        <v>206</v>
      </c>
      <c r="O330" s="207"/>
      <c r="P330" s="207"/>
      <c r="AP330" s="208">
        <f>SUM(AP41:AP329)</f>
        <v>554162014180</v>
      </c>
      <c r="AQ330" s="208">
        <f>SUM(AQ41:AQ329)</f>
        <v>469771351200</v>
      </c>
      <c r="AR330" s="353"/>
    </row>
    <row r="331" spans="1:77">
      <c r="H331" s="25"/>
      <c r="I331" s="25"/>
      <c r="J331" s="25"/>
      <c r="K331" s="209" t="s">
        <v>207</v>
      </c>
      <c r="L331" s="209" t="s">
        <v>16</v>
      </c>
      <c r="M331" s="209" t="s">
        <v>17</v>
      </c>
      <c r="N331" s="210" t="s">
        <v>207</v>
      </c>
      <c r="O331" s="210" t="s">
        <v>16</v>
      </c>
      <c r="P331" s="210" t="s">
        <v>17</v>
      </c>
    </row>
    <row r="332" spans="1:77">
      <c r="H332" s="25"/>
      <c r="I332" s="25"/>
      <c r="J332" s="25"/>
      <c r="K332" s="211" t="s">
        <v>208</v>
      </c>
      <c r="L332" s="212">
        <v>101</v>
      </c>
      <c r="M332" s="212">
        <v>100</v>
      </c>
      <c r="N332" s="213" t="s">
        <v>13</v>
      </c>
      <c r="O332" s="214">
        <v>101</v>
      </c>
      <c r="P332" s="214">
        <v>100</v>
      </c>
    </row>
    <row r="333" spans="1:77">
      <c r="H333" s="25"/>
      <c r="I333" s="25"/>
      <c r="J333" s="25"/>
      <c r="K333" s="211"/>
      <c r="L333" s="212"/>
      <c r="M333" s="212"/>
      <c r="N333" s="213" t="s">
        <v>209</v>
      </c>
      <c r="O333" s="214">
        <v>100</v>
      </c>
      <c r="P333" s="214">
        <v>100</v>
      </c>
    </row>
    <row r="334" spans="1:77">
      <c r="H334" s="25"/>
      <c r="I334" s="25"/>
      <c r="J334" s="25"/>
      <c r="K334" s="215" t="s">
        <v>210</v>
      </c>
      <c r="L334" s="212">
        <v>103</v>
      </c>
      <c r="M334" s="212">
        <v>101</v>
      </c>
      <c r="N334" s="216" t="s">
        <v>211</v>
      </c>
      <c r="O334" s="214">
        <v>102</v>
      </c>
      <c r="P334" s="214">
        <v>102</v>
      </c>
    </row>
    <row r="335" spans="1:77">
      <c r="H335" s="25"/>
      <c r="I335" s="25"/>
      <c r="J335" s="25"/>
      <c r="K335" s="215"/>
      <c r="L335" s="212"/>
      <c r="M335" s="212"/>
      <c r="N335" s="216" t="s">
        <v>41</v>
      </c>
      <c r="O335" s="214">
        <v>108</v>
      </c>
      <c r="P335" s="214">
        <v>105</v>
      </c>
    </row>
    <row r="336" spans="1:77">
      <c r="H336" s="25"/>
      <c r="I336" s="25"/>
      <c r="J336" s="25"/>
      <c r="K336" s="211" t="s">
        <v>212</v>
      </c>
      <c r="L336" s="212">
        <v>101</v>
      </c>
      <c r="M336" s="212">
        <v>100</v>
      </c>
      <c r="N336" s="213" t="s">
        <v>212</v>
      </c>
      <c r="O336" s="214">
        <v>101</v>
      </c>
      <c r="P336" s="214">
        <v>101</v>
      </c>
    </row>
    <row r="337" spans="8:18">
      <c r="H337" s="25"/>
      <c r="I337" s="25"/>
      <c r="J337" s="25"/>
      <c r="K337" s="211" t="s">
        <v>213</v>
      </c>
      <c r="L337" s="212">
        <v>102</v>
      </c>
      <c r="M337" s="212">
        <v>103</v>
      </c>
      <c r="N337" s="213" t="s">
        <v>213</v>
      </c>
      <c r="O337" s="214">
        <v>104</v>
      </c>
      <c r="P337" s="214">
        <v>104</v>
      </c>
    </row>
    <row r="338" spans="8:18">
      <c r="H338" s="25"/>
      <c r="I338" s="217"/>
      <c r="J338" s="25"/>
      <c r="K338" s="211" t="s">
        <v>214</v>
      </c>
      <c r="L338" s="212">
        <v>100</v>
      </c>
      <c r="M338" s="212">
        <v>103</v>
      </c>
      <c r="N338" s="213" t="s">
        <v>214</v>
      </c>
      <c r="O338" s="214">
        <v>103</v>
      </c>
      <c r="P338" s="214">
        <v>103</v>
      </c>
    </row>
    <row r="339" spans="8:18">
      <c r="H339" s="25"/>
      <c r="I339" s="218"/>
      <c r="J339" s="25"/>
      <c r="K339" s="215" t="s">
        <v>215</v>
      </c>
      <c r="L339" s="212">
        <v>101</v>
      </c>
      <c r="M339" s="212">
        <v>104</v>
      </c>
      <c r="N339" s="216" t="s">
        <v>215</v>
      </c>
      <c r="O339" s="214">
        <v>104</v>
      </c>
      <c r="P339" s="214">
        <v>104</v>
      </c>
    </row>
    <row r="340" spans="8:18">
      <c r="H340" s="25"/>
      <c r="I340" s="25"/>
      <c r="J340" s="25"/>
      <c r="K340" s="211" t="s">
        <v>216</v>
      </c>
      <c r="L340" s="212">
        <v>100</v>
      </c>
      <c r="M340" s="212">
        <v>102</v>
      </c>
      <c r="N340" s="213" t="s">
        <v>217</v>
      </c>
      <c r="O340" s="214">
        <v>104</v>
      </c>
      <c r="P340" s="214">
        <v>104</v>
      </c>
    </row>
    <row r="341" spans="8:18">
      <c r="H341" s="25"/>
      <c r="I341" s="25"/>
      <c r="J341" s="25"/>
      <c r="K341" s="211" t="s">
        <v>218</v>
      </c>
      <c r="L341" s="212">
        <v>100</v>
      </c>
      <c r="M341" s="212">
        <v>102</v>
      </c>
      <c r="N341" s="213" t="s">
        <v>219</v>
      </c>
      <c r="O341" s="214">
        <v>105</v>
      </c>
      <c r="P341" s="214">
        <v>105</v>
      </c>
    </row>
    <row r="342" spans="8:18">
      <c r="H342" s="25"/>
      <c r="I342" s="25"/>
      <c r="J342" s="25"/>
      <c r="K342" s="25"/>
      <c r="L342" s="25"/>
      <c r="M342" s="25"/>
      <c r="N342" s="219"/>
      <c r="O342" s="25"/>
      <c r="P342" s="25"/>
      <c r="Q342" s="25"/>
    </row>
    <row r="343" spans="8:18">
      <c r="H343" s="25"/>
      <c r="I343" s="25"/>
      <c r="J343" s="25"/>
      <c r="K343" s="25"/>
      <c r="L343" s="25"/>
      <c r="M343" s="25"/>
      <c r="N343" s="219"/>
      <c r="O343" s="25"/>
      <c r="P343" s="25"/>
      <c r="Q343" s="25"/>
    </row>
    <row r="344" spans="8:18">
      <c r="H344" s="25"/>
      <c r="I344" s="25"/>
      <c r="J344" s="25"/>
      <c r="K344" s="25"/>
      <c r="L344" s="25"/>
      <c r="M344" s="25"/>
      <c r="N344" s="219"/>
      <c r="O344" s="25"/>
      <c r="P344" s="25"/>
      <c r="Q344" s="25"/>
    </row>
    <row r="345" spans="8:18">
      <c r="H345" s="25"/>
      <c r="I345" s="25"/>
      <c r="J345" s="25"/>
      <c r="K345" s="25"/>
      <c r="L345" s="25"/>
    </row>
    <row r="346" spans="8:18">
      <c r="L346" s="220" t="s">
        <v>220</v>
      </c>
      <c r="M346" s="18"/>
      <c r="N346" s="205" t="s">
        <v>221</v>
      </c>
      <c r="O346" s="221"/>
      <c r="P346" s="221"/>
    </row>
    <row r="347" spans="8:18">
      <c r="L347" s="18" t="s">
        <v>75</v>
      </c>
      <c r="M347" s="21">
        <v>1.08</v>
      </c>
      <c r="N347" s="222" t="s">
        <v>13</v>
      </c>
      <c r="O347" s="223" t="s">
        <v>222</v>
      </c>
      <c r="P347" s="224">
        <v>101</v>
      </c>
      <c r="Q347" s="19">
        <v>0.02</v>
      </c>
      <c r="R347" s="18" t="s">
        <v>21</v>
      </c>
    </row>
    <row r="348" spans="8:18">
      <c r="L348" s="18" t="s">
        <v>80</v>
      </c>
      <c r="M348" s="21">
        <v>0.9</v>
      </c>
      <c r="N348" s="222"/>
      <c r="O348" s="223" t="s">
        <v>223</v>
      </c>
      <c r="P348" s="224">
        <v>100</v>
      </c>
      <c r="Q348" s="19">
        <v>0.05</v>
      </c>
      <c r="R348" s="18" t="s">
        <v>26</v>
      </c>
    </row>
    <row r="349" spans="8:18">
      <c r="L349" s="18" t="s">
        <v>85</v>
      </c>
      <c r="M349" s="21">
        <v>1.1200000000000001</v>
      </c>
      <c r="N349" s="222" t="s">
        <v>5</v>
      </c>
      <c r="O349" s="223"/>
      <c r="P349" s="224">
        <v>101</v>
      </c>
      <c r="Q349" s="19">
        <v>0.05</v>
      </c>
      <c r="R349" s="18" t="s">
        <v>30</v>
      </c>
    </row>
    <row r="350" spans="8:18">
      <c r="L350" s="18" t="s">
        <v>90</v>
      </c>
      <c r="M350" s="21">
        <v>0.95</v>
      </c>
      <c r="N350" s="225" t="s">
        <v>6</v>
      </c>
      <c r="O350" s="223"/>
      <c r="P350" s="224">
        <v>101.25</v>
      </c>
      <c r="Q350" s="19">
        <v>0.05</v>
      </c>
      <c r="R350" s="18" t="s">
        <v>33</v>
      </c>
    </row>
    <row r="351" spans="8:18">
      <c r="L351" s="18" t="s">
        <v>91</v>
      </c>
      <c r="M351" s="21">
        <v>1.1000000000000001</v>
      </c>
      <c r="N351" s="225" t="s">
        <v>14</v>
      </c>
      <c r="O351" s="223" t="s">
        <v>222</v>
      </c>
      <c r="P351" s="224">
        <v>101.5</v>
      </c>
    </row>
    <row r="352" spans="8:18">
      <c r="L352" s="18" t="s">
        <v>92</v>
      </c>
      <c r="M352" s="81">
        <v>0.93</v>
      </c>
      <c r="N352" s="225"/>
      <c r="O352" s="223" t="s">
        <v>223</v>
      </c>
      <c r="P352" s="224">
        <v>101.5</v>
      </c>
    </row>
    <row r="353" spans="14:16">
      <c r="N353" s="226" t="s">
        <v>224</v>
      </c>
      <c r="O353" s="227"/>
      <c r="P353" s="228">
        <v>102</v>
      </c>
    </row>
    <row r="354" spans="14:16">
      <c r="N354" s="226">
        <v>18</v>
      </c>
      <c r="O354" s="227"/>
      <c r="P354" s="228">
        <v>102.5</v>
      </c>
    </row>
    <row r="355" spans="14:16">
      <c r="N355" s="226"/>
      <c r="O355" s="227" t="s">
        <v>225</v>
      </c>
      <c r="P355" s="228">
        <v>102.5</v>
      </c>
    </row>
    <row r="356" spans="14:16">
      <c r="N356" s="227" t="s">
        <v>226</v>
      </c>
      <c r="O356" s="227"/>
      <c r="P356" s="228">
        <v>102.25</v>
      </c>
    </row>
    <row r="357" spans="14:16">
      <c r="N357" s="226">
        <v>28</v>
      </c>
      <c r="O357" s="227"/>
      <c r="P357" s="228">
        <v>102.5</v>
      </c>
    </row>
    <row r="358" spans="14:16">
      <c r="N358" s="226"/>
      <c r="O358" s="227" t="s">
        <v>225</v>
      </c>
      <c r="P358" s="228">
        <v>102.5</v>
      </c>
    </row>
    <row r="359" spans="14:16">
      <c r="N359" s="227" t="s">
        <v>227</v>
      </c>
      <c r="O359" s="227" t="s">
        <v>16</v>
      </c>
      <c r="P359" s="228">
        <v>102</v>
      </c>
    </row>
    <row r="360" spans="14:16">
      <c r="N360" s="229"/>
      <c r="O360" s="212" t="s">
        <v>225</v>
      </c>
      <c r="P360" s="230">
        <v>102</v>
      </c>
    </row>
    <row r="361" spans="14:16">
      <c r="N361" s="229"/>
      <c r="O361" s="212"/>
      <c r="P361" s="212"/>
    </row>
  </sheetData>
  <mergeCells count="8">
    <mergeCell ref="BE2:BO2"/>
    <mergeCell ref="I26:J26"/>
    <mergeCell ref="I27:J27"/>
    <mergeCell ref="I28:J28"/>
    <mergeCell ref="C36:D36"/>
    <mergeCell ref="M36:S36"/>
    <mergeCell ref="U36:AA36"/>
    <mergeCell ref="AH36:AP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FFFF0000"/>
  </sheetPr>
  <dimension ref="A1:CG381"/>
  <sheetViews>
    <sheetView topLeftCell="AJ1" zoomScale="85" zoomScaleNormal="80" workbookViewId="0">
      <selection activeCell="CF51" sqref="CF51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customWidth="1"/>
    <col min="39" max="39" width="17.5703125" style="2" customWidth="1"/>
    <col min="40" max="40" width="18.140625" style="2" customWidth="1"/>
    <col min="41" max="41" width="17.5703125" style="2" hidden="1" customWidth="1"/>
    <col min="42" max="42" width="22.7109375" style="2" hidden="1" customWidth="1"/>
    <col min="43" max="43" width="13.42578125" style="4" hidden="1" customWidth="1"/>
    <col min="44" max="44" width="16.42578125" style="4" hidden="1" customWidth="1"/>
    <col min="45" max="45" width="18.7109375" style="4" hidden="1" customWidth="1"/>
    <col min="46" max="46" width="20.5703125" style="4" hidden="1" customWidth="1"/>
    <col min="47" max="47" width="16.28515625" style="5" hidden="1" customWidth="1"/>
    <col min="48" max="49" width="14.7109375" style="6" hidden="1" customWidth="1"/>
    <col min="50" max="50" width="20.140625" style="2" hidden="1" customWidth="1"/>
    <col min="51" max="51" width="11" style="2" hidden="1" customWidth="1"/>
    <col min="52" max="65" width="14.7109375" style="2" hidden="1" customWidth="1"/>
    <col min="66" max="66" width="18" style="2" hidden="1" customWidth="1"/>
    <col min="67" max="67" width="11.7109375" style="2" hidden="1" customWidth="1"/>
    <col min="68" max="68" width="23.5703125" style="2" hidden="1" customWidth="1"/>
    <col min="69" max="69" width="13.7109375" style="2" hidden="1" customWidth="1"/>
    <col min="70" max="70" width="4.140625" style="2" hidden="1" customWidth="1"/>
    <col min="71" max="71" width="3.85546875" style="91" hidden="1" customWidth="1"/>
    <col min="72" max="72" width="13" style="2" hidden="1" customWidth="1"/>
    <col min="73" max="73" width="9" style="2" hidden="1" customWidth="1"/>
    <col min="74" max="74" width="9" style="4" hidden="1" customWidth="1"/>
    <col min="75" max="76" width="10" style="2" hidden="1" customWidth="1"/>
    <col min="77" max="77" width="14.5703125" style="2" hidden="1" customWidth="1"/>
    <col min="78" max="78" width="7.140625" style="2" hidden="1" customWidth="1"/>
    <col min="79" max="80" width="6.7109375" style="2" hidden="1" customWidth="1"/>
    <col min="81" max="81" width="7.42578125" style="2" hidden="1" customWidth="1"/>
    <col min="82" max="82" width="10.7109375" style="2" hidden="1" customWidth="1"/>
    <col min="83" max="83" width="9" style="2" hidden="1" customWidth="1"/>
    <col min="84" max="84" width="18.85546875" style="2" customWidth="1"/>
    <col min="85" max="85" width="18.28515625" style="2" customWidth="1"/>
    <col min="86" max="95" width="9" style="2" customWidth="1"/>
    <col min="96" max="16384" width="9" style="2"/>
  </cols>
  <sheetData>
    <row r="1" spans="3:68" ht="22.5">
      <c r="C1" s="1" t="s">
        <v>0</v>
      </c>
    </row>
    <row r="2" spans="3:68" ht="22.5" customHeight="1">
      <c r="C2" s="1" t="s">
        <v>1</v>
      </c>
      <c r="BC2" s="7" t="s">
        <v>2</v>
      </c>
      <c r="BD2" s="7"/>
      <c r="BE2" s="7"/>
      <c r="BF2" s="7"/>
      <c r="BG2" s="7"/>
      <c r="BH2" s="7"/>
      <c r="BI2" s="7"/>
      <c r="BJ2" s="7"/>
      <c r="BK2" s="7"/>
      <c r="BL2" s="7"/>
      <c r="BM2" s="7"/>
    </row>
    <row r="3" spans="3:68" ht="22.5">
      <c r="C3" s="8" t="s">
        <v>284</v>
      </c>
      <c r="AN3" s="9" t="s">
        <v>4</v>
      </c>
      <c r="AQ3" s="10" t="s">
        <v>5</v>
      </c>
      <c r="AR3" s="11" t="s">
        <v>6</v>
      </c>
      <c r="AS3" s="11" t="s">
        <v>7</v>
      </c>
      <c r="AT3" s="12" t="s">
        <v>8</v>
      </c>
      <c r="AU3" s="13" t="s">
        <v>9</v>
      </c>
      <c r="AV3" s="13" t="s">
        <v>10</v>
      </c>
      <c r="AW3" s="13" t="s">
        <v>11</v>
      </c>
      <c r="AX3" s="10" t="s">
        <v>12</v>
      </c>
      <c r="AY3" s="11" t="s">
        <v>13</v>
      </c>
      <c r="AZ3" s="11" t="s">
        <v>14</v>
      </c>
      <c r="BA3" s="14">
        <v>18</v>
      </c>
      <c r="BB3" s="14">
        <v>28</v>
      </c>
      <c r="BC3" s="14">
        <v>3</v>
      </c>
      <c r="BD3" s="14">
        <v>6</v>
      </c>
      <c r="BE3" s="14">
        <v>9</v>
      </c>
      <c r="BF3" s="14">
        <v>11</v>
      </c>
      <c r="BG3" s="14">
        <v>16</v>
      </c>
      <c r="BH3" s="14">
        <v>18</v>
      </c>
      <c r="BI3" s="14">
        <v>21</v>
      </c>
      <c r="BJ3" s="14">
        <v>23</v>
      </c>
      <c r="BK3" s="14">
        <v>27</v>
      </c>
      <c r="BL3" s="14">
        <v>29</v>
      </c>
      <c r="BM3" s="14">
        <v>36</v>
      </c>
      <c r="BO3" s="15" t="s">
        <v>15</v>
      </c>
    </row>
    <row r="4" spans="3:68" hidden="1">
      <c r="AI4" s="16"/>
      <c r="AJ4" s="16" t="s">
        <v>16</v>
      </c>
      <c r="AK4" s="16" t="s">
        <v>17</v>
      </c>
      <c r="AL4" s="2" t="s">
        <v>18</v>
      </c>
      <c r="AN4" s="17" t="s">
        <v>19</v>
      </c>
      <c r="AO4" s="18">
        <v>5</v>
      </c>
      <c r="AP4" s="18" t="s">
        <v>20</v>
      </c>
      <c r="AQ4" s="19">
        <v>1</v>
      </c>
      <c r="AR4" s="19">
        <v>1</v>
      </c>
      <c r="AS4" s="20">
        <v>1.01</v>
      </c>
      <c r="AT4" s="20">
        <v>1.01</v>
      </c>
      <c r="AU4" s="20">
        <v>1.02</v>
      </c>
      <c r="AV4" s="20">
        <v>1.02</v>
      </c>
      <c r="AW4" s="20">
        <v>1.0149999999999999</v>
      </c>
      <c r="AX4" s="20">
        <v>1.0149999999999999</v>
      </c>
      <c r="AY4" s="20">
        <v>1.0024999999999999</v>
      </c>
      <c r="AZ4" s="19">
        <v>1</v>
      </c>
      <c r="BA4" s="20">
        <v>1.01</v>
      </c>
      <c r="BB4" s="20">
        <v>1.02</v>
      </c>
      <c r="BC4" s="20">
        <v>1.01</v>
      </c>
      <c r="BD4" s="20">
        <v>1.01</v>
      </c>
      <c r="BE4" s="20">
        <v>1.01</v>
      </c>
      <c r="BF4" s="20">
        <v>1.02</v>
      </c>
      <c r="BG4" s="20">
        <v>1.02</v>
      </c>
      <c r="BH4" s="20">
        <v>1.02</v>
      </c>
      <c r="BI4" s="20">
        <v>1.03</v>
      </c>
      <c r="BJ4" s="20">
        <v>1.03</v>
      </c>
      <c r="BK4" s="20">
        <v>1.03</v>
      </c>
      <c r="BL4" s="20">
        <v>1.03</v>
      </c>
      <c r="BM4" s="20">
        <v>1.0249999999999999</v>
      </c>
      <c r="BN4" s="18" t="s">
        <v>20</v>
      </c>
      <c r="BO4" s="19">
        <v>0.02</v>
      </c>
      <c r="BP4" s="18" t="s">
        <v>21</v>
      </c>
    </row>
    <row r="5" spans="3:68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16" t="s">
        <v>23</v>
      </c>
      <c r="AJ5" s="16">
        <v>109</v>
      </c>
      <c r="AK5" s="16">
        <v>105</v>
      </c>
      <c r="AN5" s="17" t="s">
        <v>24</v>
      </c>
      <c r="AO5" s="18">
        <v>6</v>
      </c>
      <c r="AP5" s="18" t="s">
        <v>25</v>
      </c>
      <c r="AQ5" s="19">
        <v>1</v>
      </c>
      <c r="AR5" s="19">
        <v>1</v>
      </c>
      <c r="AS5" s="20">
        <v>1.01</v>
      </c>
      <c r="AT5" s="20">
        <v>1.01</v>
      </c>
      <c r="AU5" s="20">
        <v>1.02</v>
      </c>
      <c r="AV5" s="20">
        <v>1.02</v>
      </c>
      <c r="AW5" s="20">
        <v>1.0149999999999999</v>
      </c>
      <c r="AX5" s="20">
        <v>1.0149999999999999</v>
      </c>
      <c r="AY5" s="20">
        <v>1</v>
      </c>
      <c r="AZ5" s="19">
        <v>1</v>
      </c>
      <c r="BA5" s="20">
        <v>1.01</v>
      </c>
      <c r="BB5" s="20">
        <v>1.02</v>
      </c>
      <c r="BC5" s="20">
        <v>1.01</v>
      </c>
      <c r="BD5" s="20">
        <v>1.01</v>
      </c>
      <c r="BE5" s="20">
        <v>1.01</v>
      </c>
      <c r="BF5" s="20">
        <v>1.02</v>
      </c>
      <c r="BG5" s="20">
        <v>1.02</v>
      </c>
      <c r="BH5" s="20">
        <v>1.02</v>
      </c>
      <c r="BI5" s="20">
        <v>1.03</v>
      </c>
      <c r="BJ5" s="20">
        <v>1.03</v>
      </c>
      <c r="BK5" s="20">
        <v>1.03</v>
      </c>
      <c r="BL5" s="20">
        <v>1.03</v>
      </c>
      <c r="BM5" s="20">
        <v>1.0249999999999999</v>
      </c>
      <c r="BN5" s="18" t="s">
        <v>25</v>
      </c>
      <c r="BO5" s="19">
        <v>0.05</v>
      </c>
      <c r="BP5" s="18" t="s">
        <v>26</v>
      </c>
    </row>
    <row r="6" spans="3:68" hidden="1">
      <c r="J6" s="22"/>
      <c r="AB6" s="2"/>
      <c r="AC6" s="3"/>
      <c r="AD6" s="3"/>
      <c r="AE6" s="3"/>
      <c r="AF6" s="23" t="s">
        <v>27</v>
      </c>
      <c r="AG6" s="24">
        <v>100</v>
      </c>
      <c r="AH6" s="25"/>
      <c r="AI6" s="26" t="s">
        <v>28</v>
      </c>
      <c r="AJ6" s="16">
        <v>108</v>
      </c>
      <c r="AK6" s="16">
        <v>104</v>
      </c>
      <c r="AN6" s="17" t="s">
        <v>29</v>
      </c>
      <c r="AO6" s="18">
        <v>1</v>
      </c>
      <c r="AP6" s="18" t="s">
        <v>20</v>
      </c>
      <c r="AQ6" s="19">
        <v>1</v>
      </c>
      <c r="AR6" s="19">
        <v>1</v>
      </c>
      <c r="AS6" s="20">
        <v>1.01</v>
      </c>
      <c r="AT6" s="20">
        <v>1.01</v>
      </c>
      <c r="AU6" s="20">
        <v>1.02</v>
      </c>
      <c r="AV6" s="20">
        <v>1.02</v>
      </c>
      <c r="AW6" s="20">
        <v>1.0149999999999999</v>
      </c>
      <c r="AX6" s="20">
        <v>1.0149999999999999</v>
      </c>
      <c r="AY6" s="20">
        <v>1.0024999999999999</v>
      </c>
      <c r="AZ6" s="19">
        <v>1</v>
      </c>
      <c r="BA6" s="20">
        <v>1.01</v>
      </c>
      <c r="BB6" s="20">
        <v>1.02</v>
      </c>
      <c r="BC6" s="20">
        <v>1.01</v>
      </c>
      <c r="BD6" s="20">
        <v>1.01</v>
      </c>
      <c r="BE6" s="20">
        <v>1.01</v>
      </c>
      <c r="BF6" s="20">
        <v>1.02</v>
      </c>
      <c r="BG6" s="20">
        <v>1.02</v>
      </c>
      <c r="BH6" s="20">
        <v>1.02</v>
      </c>
      <c r="BI6" s="20">
        <v>1.03</v>
      </c>
      <c r="BJ6" s="20">
        <v>1.03</v>
      </c>
      <c r="BK6" s="20">
        <v>1.03</v>
      </c>
      <c r="BL6" s="20">
        <v>1.03</v>
      </c>
      <c r="BM6" s="20">
        <v>1.0249999999999999</v>
      </c>
      <c r="BN6" s="18" t="s">
        <v>20</v>
      </c>
      <c r="BO6" s="19">
        <v>0.05</v>
      </c>
      <c r="BP6" s="18" t="s">
        <v>30</v>
      </c>
    </row>
    <row r="7" spans="3:68" hidden="1">
      <c r="J7" s="22"/>
      <c r="AB7" s="2"/>
      <c r="AC7" s="3"/>
      <c r="AD7" s="3"/>
      <c r="AE7" s="3"/>
      <c r="AF7" s="3"/>
      <c r="AG7" s="3"/>
      <c r="AI7" s="16" t="s">
        <v>31</v>
      </c>
      <c r="AJ7" s="16">
        <v>107</v>
      </c>
      <c r="AK7" s="16">
        <v>103</v>
      </c>
      <c r="AN7" s="17" t="s">
        <v>32</v>
      </c>
      <c r="AO7" s="18">
        <v>1</v>
      </c>
      <c r="AP7" s="18" t="s">
        <v>20</v>
      </c>
      <c r="AQ7" s="19">
        <v>1</v>
      </c>
      <c r="AR7" s="19">
        <v>1</v>
      </c>
      <c r="AS7" s="20">
        <v>1.01</v>
      </c>
      <c r="AT7" s="20">
        <v>1.01</v>
      </c>
      <c r="AU7" s="20">
        <v>1.02</v>
      </c>
      <c r="AV7" s="20">
        <v>1.02</v>
      </c>
      <c r="AW7" s="20">
        <v>1.0149999999999999</v>
      </c>
      <c r="AX7" s="20">
        <v>1.0149999999999999</v>
      </c>
      <c r="AY7" s="20">
        <v>1.0024999999999999</v>
      </c>
      <c r="AZ7" s="19">
        <v>1</v>
      </c>
      <c r="BA7" s="20">
        <v>1.01</v>
      </c>
      <c r="BB7" s="20">
        <v>1.02</v>
      </c>
      <c r="BC7" s="20">
        <v>1.01</v>
      </c>
      <c r="BD7" s="20">
        <v>1.01</v>
      </c>
      <c r="BE7" s="20">
        <v>1.01</v>
      </c>
      <c r="BF7" s="20">
        <v>1.02</v>
      </c>
      <c r="BG7" s="20">
        <v>1.02</v>
      </c>
      <c r="BH7" s="20">
        <v>1.02</v>
      </c>
      <c r="BI7" s="20">
        <v>1.03</v>
      </c>
      <c r="BJ7" s="20">
        <v>1.03</v>
      </c>
      <c r="BK7" s="20">
        <v>1.03</v>
      </c>
      <c r="BL7" s="20">
        <v>1.03</v>
      </c>
      <c r="BM7" s="20">
        <v>1.0249999999999999</v>
      </c>
      <c r="BN7" s="18" t="s">
        <v>20</v>
      </c>
      <c r="BO7" s="19">
        <v>0.05</v>
      </c>
      <c r="BP7" s="18" t="s">
        <v>33</v>
      </c>
    </row>
    <row r="8" spans="3:68" hidden="1">
      <c r="J8" s="22"/>
      <c r="AB8" s="2"/>
      <c r="AC8" s="3"/>
      <c r="AD8" s="3"/>
      <c r="AE8" s="3"/>
      <c r="AF8" s="3"/>
      <c r="AG8" s="3"/>
      <c r="AI8" s="16" t="s">
        <v>34</v>
      </c>
      <c r="AJ8" s="16">
        <v>106</v>
      </c>
      <c r="AK8" s="16">
        <v>101</v>
      </c>
      <c r="AN8" s="17" t="s">
        <v>35</v>
      </c>
      <c r="AO8" s="18">
        <v>2</v>
      </c>
      <c r="AP8" s="18" t="s">
        <v>25</v>
      </c>
      <c r="AQ8" s="19">
        <v>1</v>
      </c>
      <c r="AR8" s="19">
        <v>1</v>
      </c>
      <c r="AS8" s="20">
        <v>1.01</v>
      </c>
      <c r="AT8" s="20">
        <v>1.01</v>
      </c>
      <c r="AU8" s="20">
        <v>1.02</v>
      </c>
      <c r="AV8" s="20">
        <v>1.02</v>
      </c>
      <c r="AW8" s="20">
        <v>1.0149999999999999</v>
      </c>
      <c r="AX8" s="20">
        <v>1.0149999999999999</v>
      </c>
      <c r="AY8" s="20">
        <v>1</v>
      </c>
      <c r="AZ8" s="19">
        <v>1</v>
      </c>
      <c r="BA8" s="20">
        <v>1.01</v>
      </c>
      <c r="BB8" s="20">
        <v>1.02</v>
      </c>
      <c r="BC8" s="20">
        <v>1.01</v>
      </c>
      <c r="BD8" s="20">
        <v>1.01</v>
      </c>
      <c r="BE8" s="20">
        <v>1.01</v>
      </c>
      <c r="BF8" s="20">
        <v>1.02</v>
      </c>
      <c r="BG8" s="20">
        <v>1.02</v>
      </c>
      <c r="BH8" s="20">
        <v>1.02</v>
      </c>
      <c r="BI8" s="20">
        <v>1.03</v>
      </c>
      <c r="BJ8" s="20">
        <v>1.03</v>
      </c>
      <c r="BK8" s="20">
        <v>1.03</v>
      </c>
      <c r="BL8" s="20">
        <v>1.03</v>
      </c>
      <c r="BM8" s="20">
        <v>1.0249999999999999</v>
      </c>
      <c r="BN8" s="18" t="s">
        <v>25</v>
      </c>
      <c r="BO8" s="27"/>
    </row>
    <row r="9" spans="3:68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3" t="s">
        <v>27</v>
      </c>
      <c r="AJ9" s="16">
        <v>100</v>
      </c>
      <c r="AK9" s="16">
        <v>100</v>
      </c>
      <c r="AN9" s="17" t="s">
        <v>38</v>
      </c>
      <c r="AO9" s="18">
        <v>1</v>
      </c>
      <c r="AP9" s="18" t="s">
        <v>20</v>
      </c>
      <c r="AQ9" s="19">
        <v>1</v>
      </c>
      <c r="AR9" s="19">
        <v>1</v>
      </c>
      <c r="AS9" s="20">
        <v>1.01</v>
      </c>
      <c r="AT9" s="20">
        <v>1.01</v>
      </c>
      <c r="AU9" s="20">
        <v>1.02</v>
      </c>
      <c r="AV9" s="20">
        <v>1.02</v>
      </c>
      <c r="AW9" s="20">
        <v>1.0149999999999999</v>
      </c>
      <c r="AX9" s="20">
        <v>1.0149999999999999</v>
      </c>
      <c r="AY9" s="20">
        <v>1.0024999999999999</v>
      </c>
      <c r="AZ9" s="19">
        <v>1</v>
      </c>
      <c r="BA9" s="20">
        <v>1.01</v>
      </c>
      <c r="BB9" s="20">
        <v>1.02</v>
      </c>
      <c r="BC9" s="20">
        <v>1.01</v>
      </c>
      <c r="BD9" s="20">
        <v>1.01</v>
      </c>
      <c r="BE9" s="20">
        <v>1.01</v>
      </c>
      <c r="BF9" s="20">
        <v>1.02</v>
      </c>
      <c r="BG9" s="20">
        <v>1.02</v>
      </c>
      <c r="BH9" s="20">
        <v>1.02</v>
      </c>
      <c r="BI9" s="20">
        <v>1.03</v>
      </c>
      <c r="BJ9" s="20">
        <v>1.03</v>
      </c>
      <c r="BK9" s="20">
        <v>1.03</v>
      </c>
      <c r="BL9" s="20">
        <v>1.03</v>
      </c>
      <c r="BM9" s="20">
        <v>1.0249999999999999</v>
      </c>
      <c r="BN9" s="18" t="s">
        <v>20</v>
      </c>
      <c r="BO9" s="27"/>
    </row>
    <row r="10" spans="3:68" hidden="1">
      <c r="J10" s="22"/>
      <c r="L10" s="29"/>
      <c r="V10" s="30" t="s">
        <v>39</v>
      </c>
      <c r="W10" s="31">
        <f t="shared" ref="W10:W28" si="0">Y10/$Y$29</f>
        <v>0</v>
      </c>
      <c r="X10" s="32">
        <v>101</v>
      </c>
      <c r="Y10" s="33">
        <f>COUNTIF($H$40:$H$318,X10)</f>
        <v>0</v>
      </c>
      <c r="Z10" s="34">
        <f t="shared" ref="Z10:Z28" si="1">X10*Y10</f>
        <v>0</v>
      </c>
      <c r="AA10" s="35">
        <v>113</v>
      </c>
      <c r="AB10" s="2"/>
      <c r="AC10" s="3"/>
      <c r="AD10" s="3"/>
      <c r="AE10" s="3"/>
      <c r="AF10" s="3"/>
      <c r="AG10" s="3"/>
      <c r="AH10" s="36"/>
      <c r="AI10" s="37" t="s">
        <v>40</v>
      </c>
      <c r="AJ10" s="16">
        <v>101</v>
      </c>
      <c r="AK10" s="16">
        <v>102</v>
      </c>
      <c r="AL10" s="38"/>
      <c r="AN10" s="17" t="s">
        <v>41</v>
      </c>
      <c r="AO10" s="18">
        <v>2</v>
      </c>
      <c r="AP10" s="18" t="s">
        <v>25</v>
      </c>
      <c r="AQ10" s="19">
        <v>1</v>
      </c>
      <c r="AR10" s="19">
        <v>1</v>
      </c>
      <c r="AS10" s="20">
        <v>1.01</v>
      </c>
      <c r="AT10" s="20">
        <v>1.01</v>
      </c>
      <c r="AU10" s="20">
        <v>1.02</v>
      </c>
      <c r="AV10" s="20">
        <v>1.02</v>
      </c>
      <c r="AW10" s="20">
        <v>1.0149999999999999</v>
      </c>
      <c r="AX10" s="20">
        <v>1.0149999999999999</v>
      </c>
      <c r="AY10" s="20">
        <v>1</v>
      </c>
      <c r="AZ10" s="19">
        <v>1</v>
      </c>
      <c r="BA10" s="20">
        <v>1.01</v>
      </c>
      <c r="BB10" s="20">
        <v>1.02</v>
      </c>
      <c r="BC10" s="20">
        <v>1.01</v>
      </c>
      <c r="BD10" s="20">
        <v>1.01</v>
      </c>
      <c r="BE10" s="20">
        <v>1.01</v>
      </c>
      <c r="BF10" s="20">
        <v>1.02</v>
      </c>
      <c r="BG10" s="20">
        <v>1.02</v>
      </c>
      <c r="BH10" s="20">
        <v>1.02</v>
      </c>
      <c r="BI10" s="20">
        <v>1.03</v>
      </c>
      <c r="BJ10" s="20">
        <v>1.03</v>
      </c>
      <c r="BK10" s="20">
        <v>1.03</v>
      </c>
      <c r="BL10" s="20">
        <v>1.03</v>
      </c>
      <c r="BM10" s="20">
        <v>1.0249999999999999</v>
      </c>
      <c r="BN10" s="18" t="s">
        <v>25</v>
      </c>
      <c r="BO10" s="27"/>
    </row>
    <row r="11" spans="3:68" hidden="1">
      <c r="J11" s="22"/>
      <c r="L11" s="39"/>
      <c r="O11" s="38"/>
      <c r="V11" s="40" t="s">
        <v>42</v>
      </c>
      <c r="W11" s="31">
        <f t="shared" si="0"/>
        <v>0</v>
      </c>
      <c r="X11" s="32">
        <v>66</v>
      </c>
      <c r="Y11" s="16">
        <f>COUNTIF($H$40:$H$318,X11)</f>
        <v>0</v>
      </c>
      <c r="Z11" s="34">
        <f t="shared" si="1"/>
        <v>0</v>
      </c>
      <c r="AA11" s="35">
        <v>78</v>
      </c>
      <c r="AB11" s="2"/>
      <c r="AC11" s="3"/>
      <c r="AD11" s="3"/>
      <c r="AE11" s="3"/>
      <c r="AF11" s="3"/>
      <c r="AG11" s="3"/>
      <c r="AH11" s="36"/>
      <c r="AI11" s="16" t="s">
        <v>43</v>
      </c>
      <c r="AJ11" s="16">
        <v>102</v>
      </c>
      <c r="AK11" s="16">
        <v>106</v>
      </c>
      <c r="AL11" s="38"/>
      <c r="AN11" s="17" t="s">
        <v>44</v>
      </c>
      <c r="AO11" s="18">
        <v>1</v>
      </c>
      <c r="AP11" s="18" t="s">
        <v>20</v>
      </c>
      <c r="AQ11" s="19">
        <v>1</v>
      </c>
      <c r="AR11" s="19">
        <v>1</v>
      </c>
      <c r="AS11" s="20">
        <v>1.01</v>
      </c>
      <c r="AT11" s="20">
        <v>1.01</v>
      </c>
      <c r="AU11" s="20">
        <v>1.02</v>
      </c>
      <c r="AV11" s="20">
        <v>1.02</v>
      </c>
      <c r="AW11" s="20">
        <v>1.0149999999999999</v>
      </c>
      <c r="AX11" s="20">
        <v>1.0149999999999999</v>
      </c>
      <c r="AY11" s="20">
        <v>1.0024999999999999</v>
      </c>
      <c r="AZ11" s="19">
        <v>1</v>
      </c>
      <c r="BA11" s="20">
        <v>1.01</v>
      </c>
      <c r="BB11" s="20">
        <v>1.02</v>
      </c>
      <c r="BC11" s="20">
        <v>1.01</v>
      </c>
      <c r="BD11" s="20">
        <v>1.01</v>
      </c>
      <c r="BE11" s="20">
        <v>1.01</v>
      </c>
      <c r="BF11" s="20">
        <v>1.02</v>
      </c>
      <c r="BG11" s="20">
        <v>1.02</v>
      </c>
      <c r="BH11" s="20">
        <v>1.02</v>
      </c>
      <c r="BI11" s="20">
        <v>1.03</v>
      </c>
      <c r="BJ11" s="20">
        <v>1.03</v>
      </c>
      <c r="BK11" s="20">
        <v>1.03</v>
      </c>
      <c r="BL11" s="20">
        <v>1.03</v>
      </c>
      <c r="BM11" s="20">
        <v>1.0249999999999999</v>
      </c>
      <c r="BN11" s="18" t="s">
        <v>20</v>
      </c>
      <c r="BO11" s="27"/>
    </row>
    <row r="12" spans="3:68" hidden="1">
      <c r="J12" s="22"/>
      <c r="V12" s="40" t="s">
        <v>45</v>
      </c>
      <c r="W12" s="31">
        <f t="shared" si="0"/>
        <v>0</v>
      </c>
      <c r="X12" s="32">
        <v>52</v>
      </c>
      <c r="Y12" s="16">
        <f>COUNTIF($H$40:$H$318,X12)</f>
        <v>0</v>
      </c>
      <c r="Z12" s="34">
        <f t="shared" si="1"/>
        <v>0</v>
      </c>
      <c r="AA12" s="35">
        <v>60</v>
      </c>
      <c r="AB12" s="2"/>
      <c r="AC12" s="3"/>
      <c r="AD12" s="3"/>
      <c r="AE12" s="3"/>
      <c r="AF12" s="3"/>
      <c r="AG12" s="3"/>
      <c r="AH12" s="36"/>
      <c r="AI12" s="16" t="s">
        <v>46</v>
      </c>
      <c r="AJ12" s="16">
        <v>103</v>
      </c>
      <c r="AK12" s="16">
        <v>107</v>
      </c>
      <c r="AL12" s="38"/>
      <c r="AN12" s="17" t="s">
        <v>47</v>
      </c>
      <c r="AO12" s="18">
        <v>2</v>
      </c>
      <c r="AP12" s="18" t="s">
        <v>25</v>
      </c>
      <c r="AQ12" s="19">
        <v>1</v>
      </c>
      <c r="AR12" s="19">
        <v>1</v>
      </c>
      <c r="AS12" s="20">
        <v>1.01</v>
      </c>
      <c r="AT12" s="20">
        <v>1.01</v>
      </c>
      <c r="AU12" s="20">
        <v>1.02</v>
      </c>
      <c r="AV12" s="20">
        <v>1.02</v>
      </c>
      <c r="AW12" s="20">
        <v>1.0149999999999999</v>
      </c>
      <c r="AX12" s="20">
        <v>1.0149999999999999</v>
      </c>
      <c r="AY12" s="20">
        <v>1</v>
      </c>
      <c r="AZ12" s="19">
        <v>1</v>
      </c>
      <c r="BA12" s="20">
        <v>1.01</v>
      </c>
      <c r="BB12" s="20">
        <v>1.02</v>
      </c>
      <c r="BC12" s="20">
        <v>1.01</v>
      </c>
      <c r="BD12" s="20">
        <v>1.01</v>
      </c>
      <c r="BE12" s="20">
        <v>1.01</v>
      </c>
      <c r="BF12" s="20">
        <v>1.02</v>
      </c>
      <c r="BG12" s="20">
        <v>1.02</v>
      </c>
      <c r="BH12" s="20">
        <v>1.02</v>
      </c>
      <c r="BI12" s="20">
        <v>1.03</v>
      </c>
      <c r="BJ12" s="20">
        <v>1.03</v>
      </c>
      <c r="BK12" s="20">
        <v>1.03</v>
      </c>
      <c r="BL12" s="20">
        <v>1.03</v>
      </c>
      <c r="BM12" s="20">
        <v>1.0249999999999999</v>
      </c>
      <c r="BN12" s="18" t="s">
        <v>25</v>
      </c>
      <c r="BO12" s="27"/>
    </row>
    <row r="13" spans="3:68" hidden="1">
      <c r="J13" s="22"/>
      <c r="V13" s="40" t="s">
        <v>48</v>
      </c>
      <c r="W13" s="31">
        <f t="shared" si="0"/>
        <v>0</v>
      </c>
      <c r="X13" s="32">
        <v>63</v>
      </c>
      <c r="Y13" s="16">
        <f>COUNTIF($H$40:$H$318,X13)/2</f>
        <v>0</v>
      </c>
      <c r="Z13" s="34">
        <f t="shared" si="1"/>
        <v>0</v>
      </c>
      <c r="AA13" s="35">
        <v>74</v>
      </c>
      <c r="AB13" s="2"/>
      <c r="AC13" s="3"/>
      <c r="AD13" s="3"/>
      <c r="AE13" s="3"/>
      <c r="AF13" s="3"/>
      <c r="AG13" s="3"/>
      <c r="AH13" s="36"/>
      <c r="AI13" s="16" t="s">
        <v>11</v>
      </c>
      <c r="AJ13" s="16">
        <v>104</v>
      </c>
      <c r="AK13" s="16">
        <v>108</v>
      </c>
      <c r="AL13" s="38"/>
      <c r="AN13" s="17" t="s">
        <v>49</v>
      </c>
      <c r="AO13" s="18">
        <v>1</v>
      </c>
      <c r="AP13" s="18" t="s">
        <v>20</v>
      </c>
      <c r="AQ13" s="19">
        <v>1</v>
      </c>
      <c r="AR13" s="19">
        <v>1</v>
      </c>
      <c r="AS13" s="20">
        <v>1.01</v>
      </c>
      <c r="AT13" s="20">
        <v>1.01</v>
      </c>
      <c r="AU13" s="20">
        <v>1.02</v>
      </c>
      <c r="AV13" s="20">
        <v>1.02</v>
      </c>
      <c r="AW13" s="20">
        <v>1.0149999999999999</v>
      </c>
      <c r="AX13" s="20">
        <v>1.0149999999999999</v>
      </c>
      <c r="AY13" s="20">
        <v>1.0024999999999999</v>
      </c>
      <c r="AZ13" s="19">
        <v>1</v>
      </c>
      <c r="BA13" s="20">
        <v>1.01</v>
      </c>
      <c r="BB13" s="20">
        <v>1.02</v>
      </c>
      <c r="BC13" s="20">
        <v>1.01</v>
      </c>
      <c r="BD13" s="20">
        <v>1.01</v>
      </c>
      <c r="BE13" s="20">
        <v>1.01</v>
      </c>
      <c r="BF13" s="20">
        <v>1.02</v>
      </c>
      <c r="BG13" s="20">
        <v>1.02</v>
      </c>
      <c r="BH13" s="20">
        <v>1.02</v>
      </c>
      <c r="BI13" s="20">
        <v>1.03</v>
      </c>
      <c r="BJ13" s="20">
        <v>1.03</v>
      </c>
      <c r="BK13" s="20">
        <v>1.03</v>
      </c>
      <c r="BL13" s="20">
        <v>1.03</v>
      </c>
      <c r="BM13" s="20">
        <v>1.0249999999999999</v>
      </c>
      <c r="BN13" s="18" t="s">
        <v>20</v>
      </c>
      <c r="BO13" s="27"/>
    </row>
    <row r="14" spans="3:68" hidden="1">
      <c r="J14" s="22"/>
      <c r="V14" s="40" t="s">
        <v>50</v>
      </c>
      <c r="W14" s="31">
        <f t="shared" si="0"/>
        <v>0</v>
      </c>
      <c r="X14" s="32">
        <v>57</v>
      </c>
      <c r="Y14" s="16">
        <f>COUNTIF($H$40:$H$318,X14)</f>
        <v>0</v>
      </c>
      <c r="Z14" s="34">
        <f t="shared" si="1"/>
        <v>0</v>
      </c>
      <c r="AA14" s="35">
        <v>67</v>
      </c>
      <c r="AB14" s="2"/>
      <c r="AC14" s="3"/>
      <c r="AD14" s="3"/>
      <c r="AE14" s="3"/>
      <c r="AF14" s="3"/>
      <c r="AG14" s="3"/>
      <c r="AH14" s="36"/>
      <c r="AI14" s="16" t="s">
        <v>12</v>
      </c>
      <c r="AJ14" s="16">
        <v>105</v>
      </c>
      <c r="AK14" s="16">
        <v>109</v>
      </c>
      <c r="AL14" s="38"/>
      <c r="AN14" s="17" t="s">
        <v>51</v>
      </c>
      <c r="AO14" s="18">
        <v>2</v>
      </c>
      <c r="AP14" s="18" t="s">
        <v>25</v>
      </c>
      <c r="AQ14" s="19">
        <v>1</v>
      </c>
      <c r="AR14" s="19">
        <v>1</v>
      </c>
      <c r="AS14" s="20">
        <v>1.01</v>
      </c>
      <c r="AT14" s="20">
        <v>1.01</v>
      </c>
      <c r="AU14" s="20">
        <v>1.02</v>
      </c>
      <c r="AV14" s="20">
        <v>1.02</v>
      </c>
      <c r="AW14" s="20">
        <v>1.0149999999999999</v>
      </c>
      <c r="AX14" s="20">
        <v>1.0149999999999999</v>
      </c>
      <c r="AY14" s="20">
        <v>1</v>
      </c>
      <c r="AZ14" s="19">
        <v>1</v>
      </c>
      <c r="BA14" s="20">
        <v>1.01</v>
      </c>
      <c r="BB14" s="20">
        <v>1.02</v>
      </c>
      <c r="BC14" s="20">
        <v>1.01</v>
      </c>
      <c r="BD14" s="20">
        <v>1.01</v>
      </c>
      <c r="BE14" s="20">
        <v>1.01</v>
      </c>
      <c r="BF14" s="20">
        <v>1.02</v>
      </c>
      <c r="BG14" s="20">
        <v>1.02</v>
      </c>
      <c r="BH14" s="20">
        <v>1.02</v>
      </c>
      <c r="BI14" s="20">
        <v>1.03</v>
      </c>
      <c r="BJ14" s="20">
        <v>1.03</v>
      </c>
      <c r="BK14" s="20">
        <v>1.03</v>
      </c>
      <c r="BL14" s="20">
        <v>1.03</v>
      </c>
      <c r="BM14" s="20">
        <v>1.0249999999999999</v>
      </c>
      <c r="BN14" s="18" t="s">
        <v>25</v>
      </c>
      <c r="BO14" s="27"/>
    </row>
    <row r="15" spans="3:68" hidden="1">
      <c r="J15" s="22"/>
      <c r="V15" s="40" t="s">
        <v>52</v>
      </c>
      <c r="W15" s="31">
        <f t="shared" si="0"/>
        <v>0</v>
      </c>
      <c r="X15" s="32">
        <v>63</v>
      </c>
      <c r="Y15" s="16">
        <f>COUNTIF($H$40:$H$318,X15)/2</f>
        <v>0</v>
      </c>
      <c r="Z15" s="34">
        <f t="shared" si="1"/>
        <v>0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  <c r="AO15" s="18">
        <v>1</v>
      </c>
      <c r="AP15" s="18" t="s">
        <v>20</v>
      </c>
      <c r="AQ15" s="19">
        <v>1</v>
      </c>
      <c r="AR15" s="19">
        <v>1</v>
      </c>
      <c r="AS15" s="20">
        <v>1.01</v>
      </c>
      <c r="AT15" s="20">
        <v>1.01</v>
      </c>
      <c r="AU15" s="20">
        <v>1.02</v>
      </c>
      <c r="AV15" s="20">
        <v>1.02</v>
      </c>
      <c r="AW15" s="20">
        <v>1.0149999999999999</v>
      </c>
      <c r="AX15" s="20">
        <v>1.0149999999999999</v>
      </c>
      <c r="AY15" s="20">
        <v>1.0024999999999999</v>
      </c>
      <c r="AZ15" s="19">
        <v>1</v>
      </c>
      <c r="BA15" s="20">
        <v>1.01</v>
      </c>
      <c r="BB15" s="20">
        <v>1.02</v>
      </c>
      <c r="BC15" s="20">
        <v>1.01</v>
      </c>
      <c r="BD15" s="20">
        <v>1.01</v>
      </c>
      <c r="BE15" s="20">
        <v>1.01</v>
      </c>
      <c r="BF15" s="20">
        <v>1.02</v>
      </c>
      <c r="BG15" s="20">
        <v>1.02</v>
      </c>
      <c r="BH15" s="20">
        <v>1.02</v>
      </c>
      <c r="BI15" s="20">
        <v>1.03</v>
      </c>
      <c r="BJ15" s="20">
        <v>1.03</v>
      </c>
      <c r="BK15" s="20">
        <v>1.03</v>
      </c>
      <c r="BL15" s="20">
        <v>1.03</v>
      </c>
      <c r="BM15" s="20">
        <v>1.0249999999999999</v>
      </c>
      <c r="BN15" s="18" t="s">
        <v>20</v>
      </c>
      <c r="BO15" s="27"/>
    </row>
    <row r="16" spans="3:68" hidden="1">
      <c r="J16" s="22"/>
      <c r="V16" s="41" t="s">
        <v>54</v>
      </c>
      <c r="W16" s="42">
        <f t="shared" si="0"/>
        <v>0</v>
      </c>
      <c r="X16" s="32">
        <v>85</v>
      </c>
      <c r="Y16" s="33">
        <f>COUNTIF($H$40:$H$318,X16)</f>
        <v>0</v>
      </c>
      <c r="Z16" s="34">
        <f t="shared" si="1"/>
        <v>0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  <c r="AO16" s="18">
        <v>2</v>
      </c>
      <c r="AP16" s="18" t="s">
        <v>25</v>
      </c>
      <c r="AQ16" s="19">
        <v>1</v>
      </c>
      <c r="AR16" s="19">
        <v>1</v>
      </c>
      <c r="AS16" s="20">
        <v>1.01</v>
      </c>
      <c r="AT16" s="20">
        <v>1.01</v>
      </c>
      <c r="AU16" s="20">
        <v>1.02</v>
      </c>
      <c r="AV16" s="20">
        <v>1.02</v>
      </c>
      <c r="AW16" s="20">
        <v>1.0149999999999999</v>
      </c>
      <c r="AX16" s="20">
        <v>1.0149999999999999</v>
      </c>
      <c r="AY16" s="20">
        <v>1</v>
      </c>
      <c r="AZ16" s="19">
        <v>1</v>
      </c>
      <c r="BA16" s="20">
        <v>1.01</v>
      </c>
      <c r="BB16" s="20">
        <v>1.02</v>
      </c>
      <c r="BC16" s="20">
        <v>1.01</v>
      </c>
      <c r="BD16" s="20">
        <v>1.01</v>
      </c>
      <c r="BE16" s="20">
        <v>1.01</v>
      </c>
      <c r="BF16" s="20">
        <v>1.02</v>
      </c>
      <c r="BG16" s="20">
        <v>1.02</v>
      </c>
      <c r="BH16" s="20">
        <v>1.02</v>
      </c>
      <c r="BI16" s="20">
        <v>1.03</v>
      </c>
      <c r="BJ16" s="20">
        <v>1.03</v>
      </c>
      <c r="BK16" s="20">
        <v>1.03</v>
      </c>
      <c r="BL16" s="20">
        <v>1.03</v>
      </c>
      <c r="BM16" s="20">
        <v>1.0249999999999999</v>
      </c>
      <c r="BN16" s="18" t="s">
        <v>25</v>
      </c>
      <c r="BO16" s="27"/>
    </row>
    <row r="17" spans="3:67" hidden="1">
      <c r="J17" s="22"/>
      <c r="V17" s="40" t="s">
        <v>56</v>
      </c>
      <c r="W17" s="31">
        <f t="shared" si="0"/>
        <v>0.1015531660692951</v>
      </c>
      <c r="X17" s="32">
        <v>74</v>
      </c>
      <c r="Y17" s="43">
        <f>COUNTIF($H$40:$H$318,X17)/3</f>
        <v>28.333333333333332</v>
      </c>
      <c r="Z17" s="34">
        <f t="shared" si="1"/>
        <v>2096.6666666666665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  <c r="AO17" s="18">
        <v>1</v>
      </c>
      <c r="AP17" s="18" t="s">
        <v>20</v>
      </c>
      <c r="AQ17" s="19">
        <v>1</v>
      </c>
      <c r="AR17" s="19">
        <v>1</v>
      </c>
      <c r="AS17" s="20">
        <v>1.01</v>
      </c>
      <c r="AT17" s="20">
        <v>1.01</v>
      </c>
      <c r="AU17" s="20">
        <v>1.02</v>
      </c>
      <c r="AV17" s="20">
        <v>1.02</v>
      </c>
      <c r="AW17" s="20">
        <v>1.0149999999999999</v>
      </c>
      <c r="AX17" s="20">
        <v>1.0149999999999999</v>
      </c>
      <c r="AY17" s="20">
        <v>1.0024999999999999</v>
      </c>
      <c r="AZ17" s="19">
        <v>1</v>
      </c>
      <c r="BA17" s="20">
        <v>1.01</v>
      </c>
      <c r="BB17" s="20">
        <v>1.02</v>
      </c>
      <c r="BC17" s="20">
        <v>1.01</v>
      </c>
      <c r="BD17" s="20">
        <v>1.01</v>
      </c>
      <c r="BE17" s="20">
        <v>1.01</v>
      </c>
      <c r="BF17" s="20">
        <v>1.02</v>
      </c>
      <c r="BG17" s="20">
        <v>1.02</v>
      </c>
      <c r="BH17" s="20">
        <v>1.02</v>
      </c>
      <c r="BI17" s="20">
        <v>1.03</v>
      </c>
      <c r="BJ17" s="20">
        <v>1.03</v>
      </c>
      <c r="BK17" s="20">
        <v>1.03</v>
      </c>
      <c r="BL17" s="20">
        <v>1.03</v>
      </c>
      <c r="BM17" s="20">
        <v>1.0249999999999999</v>
      </c>
      <c r="BN17" s="18" t="s">
        <v>20</v>
      </c>
      <c r="BO17" s="27"/>
    </row>
    <row r="18" spans="3:67" hidden="1">
      <c r="I18" s="44">
        <v>23794050</v>
      </c>
      <c r="J18" s="22"/>
      <c r="V18" s="40" t="s">
        <v>58</v>
      </c>
      <c r="W18" s="31">
        <f t="shared" si="0"/>
        <v>9.8566308243727599E-2</v>
      </c>
      <c r="X18" s="32">
        <v>90</v>
      </c>
      <c r="Y18" s="45">
        <f>COUNTIF($H$40:$H$318,X18)/4</f>
        <v>27.5</v>
      </c>
      <c r="Z18" s="34">
        <f t="shared" si="1"/>
        <v>2475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  <c r="AO18" s="18">
        <v>2</v>
      </c>
      <c r="AP18" s="18" t="s">
        <v>25</v>
      </c>
      <c r="AQ18" s="19">
        <v>1</v>
      </c>
      <c r="AR18" s="19">
        <v>1</v>
      </c>
      <c r="AS18" s="20">
        <v>1.01</v>
      </c>
      <c r="AT18" s="20">
        <v>1.01</v>
      </c>
      <c r="AU18" s="20">
        <v>1.02</v>
      </c>
      <c r="AV18" s="20">
        <v>1.02</v>
      </c>
      <c r="AW18" s="20">
        <v>1.0149999999999999</v>
      </c>
      <c r="AX18" s="20">
        <v>1.0149999999999999</v>
      </c>
      <c r="AY18" s="20">
        <v>1</v>
      </c>
      <c r="AZ18" s="19">
        <v>1</v>
      </c>
      <c r="BA18" s="20">
        <v>1.01</v>
      </c>
      <c r="BB18" s="20">
        <v>1.02</v>
      </c>
      <c r="BC18" s="20">
        <v>1.01</v>
      </c>
      <c r="BD18" s="20">
        <v>1.01</v>
      </c>
      <c r="BE18" s="20">
        <v>1.01</v>
      </c>
      <c r="BF18" s="20">
        <v>1.02</v>
      </c>
      <c r="BG18" s="20">
        <v>1.02</v>
      </c>
      <c r="BH18" s="20">
        <v>1.02</v>
      </c>
      <c r="BI18" s="20">
        <v>1.03</v>
      </c>
      <c r="BJ18" s="20">
        <v>1.03</v>
      </c>
      <c r="BK18" s="20">
        <v>1.03</v>
      </c>
      <c r="BL18" s="20">
        <v>1.03</v>
      </c>
      <c r="BM18" s="20">
        <v>1.0249999999999999</v>
      </c>
      <c r="BN18" s="18" t="s">
        <v>25</v>
      </c>
      <c r="BO18" s="27"/>
    </row>
    <row r="19" spans="3:67" hidden="1">
      <c r="I19" s="44">
        <f>I18+(I18*5%)</f>
        <v>24983752.5</v>
      </c>
      <c r="J19" s="22"/>
      <c r="V19" s="40" t="s">
        <v>60</v>
      </c>
      <c r="W19" s="31">
        <f t="shared" si="0"/>
        <v>9.8566308243727599E-2</v>
      </c>
      <c r="X19" s="32">
        <v>90</v>
      </c>
      <c r="Y19" s="45">
        <f>COUNTIF($H$40:$H$318,X19)/4</f>
        <v>27.5</v>
      </c>
      <c r="Z19" s="34">
        <f t="shared" si="1"/>
        <v>2475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  <c r="AO19" s="18">
        <v>1</v>
      </c>
      <c r="AP19" s="18" t="s">
        <v>20</v>
      </c>
      <c r="AQ19" s="19">
        <v>1</v>
      </c>
      <c r="AR19" s="19">
        <v>1</v>
      </c>
      <c r="AS19" s="20">
        <v>1.01</v>
      </c>
      <c r="AT19" s="20">
        <v>1.01</v>
      </c>
      <c r="AU19" s="20">
        <v>1.02</v>
      </c>
      <c r="AV19" s="20">
        <v>1.02</v>
      </c>
      <c r="AW19" s="20">
        <v>1.0149999999999999</v>
      </c>
      <c r="AX19" s="20">
        <v>1.0149999999999999</v>
      </c>
      <c r="AY19" s="20">
        <v>1.0024999999999999</v>
      </c>
      <c r="AZ19" s="19">
        <v>1</v>
      </c>
      <c r="BA19" s="20">
        <v>1.01</v>
      </c>
      <c r="BB19" s="20">
        <v>1.02</v>
      </c>
      <c r="BC19" s="20">
        <v>1.01</v>
      </c>
      <c r="BD19" s="20">
        <v>1.01</v>
      </c>
      <c r="BE19" s="20">
        <v>1.01</v>
      </c>
      <c r="BF19" s="20">
        <v>1.02</v>
      </c>
      <c r="BG19" s="20">
        <v>1.02</v>
      </c>
      <c r="BH19" s="20">
        <v>1.02</v>
      </c>
      <c r="BI19" s="20">
        <v>1.03</v>
      </c>
      <c r="BJ19" s="20">
        <v>1.03</v>
      </c>
      <c r="BK19" s="20">
        <v>1.03</v>
      </c>
      <c r="BL19" s="20">
        <v>1.03</v>
      </c>
      <c r="BM19" s="20">
        <v>1.0249999999999999</v>
      </c>
      <c r="BN19" s="18" t="s">
        <v>20</v>
      </c>
      <c r="BO19" s="27"/>
    </row>
    <row r="20" spans="3:67" hidden="1">
      <c r="I20" s="44">
        <f>I18+(I18*11.112%)</f>
        <v>26438044.835999999</v>
      </c>
      <c r="J20" s="22"/>
      <c r="V20" s="40" t="s">
        <v>62</v>
      </c>
      <c r="W20" s="31">
        <f t="shared" si="0"/>
        <v>9.8566308243727599E-2</v>
      </c>
      <c r="X20" s="32">
        <v>90</v>
      </c>
      <c r="Y20" s="45">
        <f>COUNTIF($H$40:$H$318,X20)/4</f>
        <v>27.5</v>
      </c>
      <c r="Z20" s="34">
        <f t="shared" si="1"/>
        <v>2475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  <c r="AO20" s="18">
        <v>2</v>
      </c>
      <c r="AP20" s="18" t="s">
        <v>25</v>
      </c>
      <c r="AQ20" s="19">
        <v>1</v>
      </c>
      <c r="AR20" s="19">
        <v>1</v>
      </c>
      <c r="AS20" s="20">
        <v>1.01</v>
      </c>
      <c r="AT20" s="20">
        <v>1.01</v>
      </c>
      <c r="AU20" s="20">
        <v>1.02</v>
      </c>
      <c r="AV20" s="20">
        <v>1.02</v>
      </c>
      <c r="AW20" s="20">
        <v>1.0149999999999999</v>
      </c>
      <c r="AX20" s="20">
        <v>1.0149999999999999</v>
      </c>
      <c r="AY20" s="20">
        <v>1</v>
      </c>
      <c r="AZ20" s="19">
        <v>1</v>
      </c>
      <c r="BA20" s="20">
        <v>1.01</v>
      </c>
      <c r="BB20" s="20">
        <v>1.02</v>
      </c>
      <c r="BC20" s="20">
        <v>1.01</v>
      </c>
      <c r="BD20" s="20">
        <v>1.01</v>
      </c>
      <c r="BE20" s="20">
        <v>1.01</v>
      </c>
      <c r="BF20" s="20">
        <v>1.02</v>
      </c>
      <c r="BG20" s="20">
        <v>1.02</v>
      </c>
      <c r="BH20" s="20">
        <v>1.02</v>
      </c>
      <c r="BI20" s="20">
        <v>1.03</v>
      </c>
      <c r="BJ20" s="20">
        <v>1.03</v>
      </c>
      <c r="BK20" s="20">
        <v>1.03</v>
      </c>
      <c r="BL20" s="20">
        <v>1.03</v>
      </c>
      <c r="BM20" s="20">
        <v>1.0249999999999999</v>
      </c>
      <c r="BN20" s="18" t="s">
        <v>25</v>
      </c>
      <c r="BO20" s="27"/>
    </row>
    <row r="21" spans="3:67" hidden="1">
      <c r="I21" s="250">
        <f>I20+(I20*2%)</f>
        <v>26966805.732719999</v>
      </c>
      <c r="J21" s="22"/>
      <c r="V21" s="40" t="s">
        <v>64</v>
      </c>
      <c r="W21" s="31">
        <f t="shared" si="0"/>
        <v>9.8566308243727599E-2</v>
      </c>
      <c r="X21" s="32">
        <v>90</v>
      </c>
      <c r="Y21" s="45">
        <f>COUNTIF($H$40:$H$318,X21)/4</f>
        <v>27.5</v>
      </c>
      <c r="Z21" s="34">
        <f t="shared" si="1"/>
        <v>2475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  <c r="AO21" s="18">
        <v>3</v>
      </c>
      <c r="AP21" s="18" t="s">
        <v>20</v>
      </c>
      <c r="AQ21" s="19">
        <v>1</v>
      </c>
      <c r="AR21" s="19">
        <v>1</v>
      </c>
      <c r="AS21" s="20">
        <v>1.01</v>
      </c>
      <c r="AT21" s="20">
        <v>1.01</v>
      </c>
      <c r="AU21" s="20">
        <v>1.02</v>
      </c>
      <c r="AV21" s="20">
        <v>1.02</v>
      </c>
      <c r="AW21" s="20">
        <v>1.0149999999999999</v>
      </c>
      <c r="AX21" s="20">
        <v>1.0149999999999999</v>
      </c>
      <c r="AY21" s="20">
        <v>1.0024999999999999</v>
      </c>
      <c r="AZ21" s="19">
        <v>1</v>
      </c>
      <c r="BA21" s="20">
        <v>1.01</v>
      </c>
      <c r="BB21" s="20">
        <v>1.02</v>
      </c>
      <c r="BC21" s="20">
        <v>1.01</v>
      </c>
      <c r="BD21" s="20">
        <v>1.01</v>
      </c>
      <c r="BE21" s="20">
        <v>1.01</v>
      </c>
      <c r="BF21" s="20">
        <v>1.02</v>
      </c>
      <c r="BG21" s="20">
        <v>1.02</v>
      </c>
      <c r="BH21" s="20">
        <v>1.02</v>
      </c>
      <c r="BI21" s="20">
        <v>1.03</v>
      </c>
      <c r="BJ21" s="20">
        <v>1.03</v>
      </c>
      <c r="BK21" s="20">
        <v>1.03</v>
      </c>
      <c r="BL21" s="20">
        <v>1.03</v>
      </c>
      <c r="BM21" s="20">
        <v>1.0249999999999999</v>
      </c>
      <c r="BN21" s="18" t="s">
        <v>20</v>
      </c>
      <c r="BO21" s="27"/>
    </row>
    <row r="22" spans="3:67" hidden="1">
      <c r="J22" s="22"/>
      <c r="S22" s="47"/>
      <c r="U22" s="24" t="s">
        <v>66</v>
      </c>
      <c r="V22" s="40" t="s">
        <v>67</v>
      </c>
      <c r="W22" s="31">
        <f t="shared" si="0"/>
        <v>0.1015531660692951</v>
      </c>
      <c r="X22" s="32">
        <v>74</v>
      </c>
      <c r="Y22" s="43">
        <f>COUNTIF($H$40:$H$318,X22)/3</f>
        <v>28.333333333333332</v>
      </c>
      <c r="Z22" s="34">
        <f t="shared" si="1"/>
        <v>2096.6666666666665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  <c r="AO22" s="18">
        <v>4</v>
      </c>
      <c r="AP22" s="18" t="s">
        <v>25</v>
      </c>
      <c r="AQ22" s="19">
        <v>1</v>
      </c>
      <c r="AR22" s="19">
        <v>1</v>
      </c>
      <c r="AS22" s="20">
        <v>1.01</v>
      </c>
      <c r="AT22" s="20">
        <v>1.01</v>
      </c>
      <c r="AU22" s="20">
        <v>1.02</v>
      </c>
      <c r="AV22" s="20">
        <v>1.02</v>
      </c>
      <c r="AW22" s="20">
        <v>1.0149999999999999</v>
      </c>
      <c r="AX22" s="20">
        <v>1.0149999999999999</v>
      </c>
      <c r="AY22" s="20">
        <v>1</v>
      </c>
      <c r="AZ22" s="19">
        <v>1</v>
      </c>
      <c r="BA22" s="20">
        <v>1.01</v>
      </c>
      <c r="BB22" s="20">
        <v>1.02</v>
      </c>
      <c r="BC22" s="20">
        <v>1.01</v>
      </c>
      <c r="BD22" s="20">
        <v>1.01</v>
      </c>
      <c r="BE22" s="20">
        <v>1.01</v>
      </c>
      <c r="BF22" s="20">
        <v>1.02</v>
      </c>
      <c r="BG22" s="20">
        <v>1.02</v>
      </c>
      <c r="BH22" s="20">
        <v>1.02</v>
      </c>
      <c r="BI22" s="20">
        <v>1.03</v>
      </c>
      <c r="BJ22" s="20">
        <v>1.03</v>
      </c>
      <c r="BK22" s="20">
        <v>1.03</v>
      </c>
      <c r="BL22" s="20">
        <v>1.03</v>
      </c>
      <c r="BM22" s="20">
        <v>1.0249999999999999</v>
      </c>
      <c r="BN22" s="18" t="s">
        <v>25</v>
      </c>
      <c r="BO22" s="27"/>
    </row>
    <row r="23" spans="3:67" hidden="1">
      <c r="J23" s="22"/>
      <c r="S23" s="47"/>
      <c r="U23" s="24" t="s">
        <v>66</v>
      </c>
      <c r="V23" s="30" t="s">
        <v>70</v>
      </c>
      <c r="W23" s="31">
        <f t="shared" si="0"/>
        <v>0</v>
      </c>
      <c r="X23" s="48">
        <v>51</v>
      </c>
      <c r="Y23" s="16">
        <f>COUNTIF($H$40:$H$318,X23)</f>
        <v>0</v>
      </c>
      <c r="Z23" s="34">
        <f t="shared" si="1"/>
        <v>0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  <c r="AU23" s="4"/>
      <c r="AV23" s="4"/>
      <c r="AW23" s="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3:67" hidden="1">
      <c r="J24" s="49"/>
      <c r="U24" s="24" t="s">
        <v>66</v>
      </c>
      <c r="V24" s="50" t="s">
        <v>72</v>
      </c>
      <c r="W24" s="31">
        <f t="shared" si="0"/>
        <v>0.1003584229390681</v>
      </c>
      <c r="X24" s="48">
        <v>156</v>
      </c>
      <c r="Y24" s="33">
        <f>COUNTIF($H$40:$H$318,X24)</f>
        <v>28</v>
      </c>
      <c r="Z24" s="34">
        <f t="shared" si="1"/>
        <v>4368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  <c r="AU24" s="4"/>
      <c r="AV24" s="4"/>
      <c r="AW24" s="4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3:67" hidden="1">
      <c r="J25" s="22"/>
      <c r="S25" s="47"/>
      <c r="U25" s="24" t="s">
        <v>66</v>
      </c>
      <c r="V25" s="51" t="s">
        <v>74</v>
      </c>
      <c r="W25" s="42">
        <f t="shared" si="0"/>
        <v>0.1015531660692951</v>
      </c>
      <c r="X25" s="48">
        <v>74</v>
      </c>
      <c r="Y25" s="52">
        <f>COUNTIF($H$40:$H$318,X25)/3</f>
        <v>28.333333333333332</v>
      </c>
      <c r="Z25" s="34">
        <f t="shared" si="1"/>
        <v>2096.6666666666665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  <c r="AU25" s="4"/>
      <c r="AV25" s="2"/>
      <c r="AW25" s="2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3:67" hidden="1">
      <c r="C26" s="53"/>
      <c r="D26" s="53"/>
      <c r="E26" s="53"/>
      <c r="F26" s="53"/>
      <c r="G26" s="53"/>
      <c r="H26" s="53"/>
      <c r="I26" s="54">
        <v>0</v>
      </c>
      <c r="J26" s="55"/>
      <c r="K26" s="46" t="s">
        <v>76</v>
      </c>
      <c r="L26" s="2" t="s">
        <v>77</v>
      </c>
      <c r="M26" s="56">
        <f>M330</f>
        <v>24420927.945326388</v>
      </c>
      <c r="N26" s="57">
        <f>M26/M27</f>
        <v>0.83564491880367653</v>
      </c>
      <c r="S26" s="47"/>
      <c r="U26" s="24" t="s">
        <v>66</v>
      </c>
      <c r="V26" s="50" t="s">
        <v>78</v>
      </c>
      <c r="W26" s="31">
        <f t="shared" si="0"/>
        <v>0.1003584229390681</v>
      </c>
      <c r="X26" s="48">
        <v>120</v>
      </c>
      <c r="Y26" s="16">
        <f>COUNTIF($H$40:$H$318,X26)</f>
        <v>28</v>
      </c>
      <c r="Z26" s="34">
        <f t="shared" si="1"/>
        <v>3360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  <c r="AU26" s="4"/>
      <c r="AV26" s="2"/>
      <c r="AW26" s="2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3:67" hidden="1">
      <c r="C27" s="53" t="s">
        <v>81</v>
      </c>
      <c r="D27" s="53"/>
      <c r="E27" s="53"/>
      <c r="F27" s="53"/>
      <c r="G27" s="53"/>
      <c r="H27" s="53"/>
      <c r="I27" s="59">
        <v>26966806</v>
      </c>
      <c r="J27" s="60"/>
      <c r="K27" s="46" t="s">
        <v>76</v>
      </c>
      <c r="L27" s="18" t="s">
        <v>82</v>
      </c>
      <c r="M27" s="61">
        <f>M332</f>
        <v>29224048.870287877</v>
      </c>
      <c r="N27" s="62"/>
      <c r="O27" s="63">
        <f>M27*95%</f>
        <v>27762846.426773481</v>
      </c>
      <c r="Q27" s="56"/>
      <c r="R27" s="56"/>
      <c r="S27" s="56"/>
      <c r="T27" s="64"/>
      <c r="U27" s="24" t="s">
        <v>83</v>
      </c>
      <c r="V27" s="50" t="s">
        <v>84</v>
      </c>
      <c r="W27" s="31">
        <f t="shared" si="0"/>
        <v>0.1003584229390681</v>
      </c>
      <c r="X27" s="48">
        <v>112</v>
      </c>
      <c r="Y27" s="16">
        <f>COUNTIF($H$40:$H$318,X27)</f>
        <v>28</v>
      </c>
      <c r="Z27" s="34">
        <f t="shared" si="1"/>
        <v>3136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  <c r="AU27" s="4"/>
      <c r="AV27" s="2"/>
      <c r="AW27" s="2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3:67" hidden="1">
      <c r="C28" s="65" t="s">
        <v>86</v>
      </c>
      <c r="D28" s="66"/>
      <c r="E28" s="66"/>
      <c r="F28" s="67"/>
      <c r="G28" s="67"/>
      <c r="H28" s="53"/>
      <c r="I28" s="68">
        <f>COUNT(B40:B320)</f>
        <v>279</v>
      </c>
      <c r="J28" s="69"/>
      <c r="K28" s="2" t="s">
        <v>87</v>
      </c>
      <c r="L28" s="2" t="s">
        <v>88</v>
      </c>
      <c r="M28" s="56">
        <f>M336</f>
        <v>32940172.384449027</v>
      </c>
      <c r="N28" s="57">
        <f>M28/M27</f>
        <v>1.1271597762053889</v>
      </c>
      <c r="U28" s="24" t="s">
        <v>83</v>
      </c>
      <c r="V28" s="70" t="s">
        <v>89</v>
      </c>
      <c r="W28" s="31">
        <f t="shared" si="0"/>
        <v>0</v>
      </c>
      <c r="X28" s="48">
        <v>70</v>
      </c>
      <c r="Y28" s="16">
        <f>COUNTIF($H$40:$H$318,X28)</f>
        <v>0</v>
      </c>
      <c r="Z28" s="34">
        <f t="shared" si="1"/>
        <v>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  <c r="AU28" s="4"/>
      <c r="AV28" s="2"/>
      <c r="AW28" s="2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3:67" hidden="1">
      <c r="C29" s="71"/>
      <c r="D29" s="71"/>
      <c r="E29" s="71"/>
      <c r="F29" s="71"/>
      <c r="G29" s="71"/>
      <c r="H29" s="71"/>
      <c r="I29" s="72"/>
      <c r="J29" s="72"/>
      <c r="W29" s="73">
        <f>SUM(W10:W28)</f>
        <v>1</v>
      </c>
      <c r="X29" s="74">
        <f>SUM(X10:X28)</f>
        <v>1578</v>
      </c>
      <c r="Y29" s="75">
        <f>SUM(Y10:Y28)</f>
        <v>279</v>
      </c>
      <c r="Z29" s="76">
        <f>SUM(Z10:Z28)</f>
        <v>27054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  <c r="AU29" s="4"/>
      <c r="AV29" s="2"/>
      <c r="AW29" s="2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3:67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[45]HPP!$G$18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  <c r="AU30" s="4"/>
      <c r="AV30" s="2"/>
      <c r="AW30" s="2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36"/>
      <c r="BO30" s="6"/>
    </row>
    <row r="31" spans="3:67" hidden="1">
      <c r="C31" s="82"/>
      <c r="D31" s="82"/>
      <c r="E31" s="82"/>
      <c r="F31" s="82"/>
      <c r="G31" s="82"/>
      <c r="H31" s="82"/>
      <c r="I31" s="83"/>
      <c r="J31" s="83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  <c r="AU31" s="4"/>
      <c r="AV31" s="2"/>
      <c r="AW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36"/>
      <c r="BO31" s="6"/>
    </row>
    <row r="32" spans="3:67" hidden="1">
      <c r="C32" s="53" t="s">
        <v>94</v>
      </c>
      <c r="D32" s="53"/>
      <c r="E32" s="53"/>
      <c r="F32" s="53"/>
      <c r="G32" s="53"/>
      <c r="H32" s="85">
        <v>1</v>
      </c>
      <c r="I32" s="86">
        <f>J32/$I$28</f>
        <v>0</v>
      </c>
      <c r="J32" s="87">
        <f>COUNTIF(AE41:AE321,H32)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88" t="s">
        <v>96</v>
      </c>
      <c r="V32" s="88"/>
      <c r="W32" s="88"/>
      <c r="X32" s="89">
        <f>MIN(AF41:AF321)</f>
        <v>0</v>
      </c>
      <c r="Y32" s="89"/>
      <c r="Z32" s="89"/>
      <c r="AA32" s="89" t="e">
        <f>MIN(#REF!)</f>
        <v>#REF!</v>
      </c>
      <c r="AC32" s="3"/>
      <c r="AD32" s="3"/>
      <c r="AE32" s="3"/>
      <c r="AF32" s="3"/>
      <c r="AG32" s="3"/>
      <c r="AI32" s="90"/>
      <c r="AU32" s="4"/>
      <c r="AV32" s="2"/>
      <c r="AW32" s="2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36"/>
      <c r="BO32" s="6"/>
    </row>
    <row r="33" spans="1:85" hidden="1">
      <c r="C33" s="53" t="s">
        <v>97</v>
      </c>
      <c r="D33" s="53"/>
      <c r="E33" s="53"/>
      <c r="F33" s="53"/>
      <c r="G33" s="53"/>
      <c r="H33" s="85">
        <v>2</v>
      </c>
      <c r="I33" s="86">
        <f>J33/$I$28</f>
        <v>0</v>
      </c>
      <c r="J33" s="87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53" t="s">
        <v>99</v>
      </c>
      <c r="V33" s="53"/>
      <c r="W33" s="53"/>
      <c r="X33" s="89">
        <f>MAX(AF41:AF321)</f>
        <v>0</v>
      </c>
      <c r="Y33" s="89"/>
      <c r="Z33" s="89"/>
      <c r="AA33" s="89" t="e">
        <f>MAX(#REF!)</f>
        <v>#REF!</v>
      </c>
      <c r="AC33" s="3"/>
      <c r="AD33" s="3"/>
      <c r="AE33" s="3"/>
      <c r="AF33" s="3"/>
      <c r="AG33" s="3"/>
      <c r="AI33" s="90"/>
      <c r="AU33" s="4"/>
      <c r="AV33" s="2"/>
      <c r="AW33" s="2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36"/>
      <c r="BO33" s="6"/>
    </row>
    <row r="34" spans="1:85" hidden="1">
      <c r="C34" s="65" t="s">
        <v>100</v>
      </c>
      <c r="D34" s="66"/>
      <c r="E34" s="66"/>
      <c r="F34" s="67"/>
      <c r="G34" s="67"/>
      <c r="H34" s="85">
        <v>3</v>
      </c>
      <c r="I34" s="86">
        <f>J34/$I$28</f>
        <v>0</v>
      </c>
      <c r="J34" s="87">
        <f>COUNTIF(AE41:AE321,H34)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53" t="s">
        <v>101</v>
      </c>
      <c r="V34" s="53"/>
      <c r="W34" s="53"/>
      <c r="X34" s="89" t="e">
        <f>AVERAGE(AF41:AF321)</f>
        <v>#DIV/0!</v>
      </c>
      <c r="Y34" s="89">
        <f>W259-W60</f>
        <v>90867349.497599602</v>
      </c>
      <c r="Z34" s="89"/>
      <c r="AA34" s="89" t="e">
        <f>AVERAGE(#REF!)</f>
        <v>#REF!</v>
      </c>
      <c r="AC34" s="3"/>
      <c r="AD34" s="3"/>
      <c r="AE34" s="3"/>
      <c r="AF34" s="3"/>
      <c r="AG34" s="3"/>
      <c r="AI34" s="90"/>
      <c r="AN34" s="44"/>
      <c r="AU34" s="4"/>
      <c r="AV34" s="2"/>
      <c r="AW34" s="2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85">
      <c r="AN35" s="4"/>
      <c r="AO35" s="4"/>
      <c r="AP35" s="4"/>
    </row>
    <row r="36" spans="1:85" s="4" customFormat="1" ht="25.5">
      <c r="A36" s="93"/>
      <c r="B36" s="94"/>
      <c r="C36" s="251" t="s">
        <v>102</v>
      </c>
      <c r="D36" s="252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252"/>
      <c r="T36" s="99"/>
      <c r="U36" s="98" t="s">
        <v>110</v>
      </c>
      <c r="V36" s="98"/>
      <c r="W36" s="98"/>
      <c r="X36" s="98"/>
      <c r="Y36" s="98"/>
      <c r="Z36" s="98"/>
      <c r="AA36" s="252"/>
      <c r="AB36" s="99"/>
      <c r="AC36" s="94" t="s">
        <v>111</v>
      </c>
      <c r="AD36" s="94" t="s">
        <v>112</v>
      </c>
      <c r="AE36" s="94" t="s">
        <v>113</v>
      </c>
      <c r="AF36" s="94"/>
      <c r="AG36" s="94" t="s">
        <v>114</v>
      </c>
      <c r="AH36" s="253" t="s">
        <v>115</v>
      </c>
      <c r="AI36" s="254"/>
      <c r="AJ36" s="254"/>
      <c r="AK36" s="254"/>
      <c r="AL36" s="254"/>
      <c r="AM36" s="254"/>
      <c r="AN36" s="254"/>
      <c r="AO36" s="254"/>
      <c r="AP36" s="254"/>
      <c r="AQ36" s="254"/>
      <c r="AR36" s="254"/>
      <c r="AS36" s="254"/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/>
      <c r="BH36" s="254"/>
      <c r="BI36" s="254"/>
      <c r="BJ36" s="254"/>
      <c r="BK36" s="254"/>
      <c r="BL36" s="254"/>
      <c r="BM36" s="254"/>
      <c r="BN36" s="254"/>
      <c r="BO36" s="254"/>
      <c r="BP36" s="254"/>
      <c r="BQ36" s="254"/>
      <c r="BR36" s="254"/>
      <c r="BS36" s="254"/>
      <c r="BT36" s="254"/>
      <c r="BU36" s="254"/>
      <c r="BV36" s="254"/>
      <c r="BW36" s="254"/>
      <c r="BX36" s="254"/>
      <c r="BY36" s="254"/>
      <c r="BZ36" s="254"/>
      <c r="CA36" s="254"/>
      <c r="CB36" s="254"/>
      <c r="CC36" s="254"/>
      <c r="CD36" s="254"/>
      <c r="CE36" s="254"/>
      <c r="CF36" s="254"/>
      <c r="CG36" s="254"/>
    </row>
    <row r="37" spans="1:85" s="4" customFormat="1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120</v>
      </c>
      <c r="R37" s="94" t="s">
        <v>121</v>
      </c>
      <c r="S37" s="94" t="s">
        <v>122</v>
      </c>
      <c r="T37" s="102"/>
      <c r="U37" s="94" t="s">
        <v>116</v>
      </c>
      <c r="V37" s="94" t="s">
        <v>117</v>
      </c>
      <c r="W37" s="94" t="s">
        <v>118</v>
      </c>
      <c r="X37" s="94" t="s">
        <v>119</v>
      </c>
      <c r="Y37" s="94" t="s">
        <v>120</v>
      </c>
      <c r="Z37" s="94" t="s">
        <v>121</v>
      </c>
      <c r="AA37" s="94" t="s">
        <v>122</v>
      </c>
      <c r="AB37" s="102"/>
      <c r="AC37" s="94"/>
      <c r="AD37" s="94"/>
      <c r="AE37" s="94"/>
      <c r="AF37" s="94"/>
      <c r="AG37" s="94"/>
      <c r="AH37" s="94" t="s">
        <v>116</v>
      </c>
      <c r="AI37" s="94" t="s">
        <v>117</v>
      </c>
      <c r="AJ37" s="94" t="s">
        <v>118</v>
      </c>
      <c r="AK37" s="94" t="s">
        <v>119</v>
      </c>
      <c r="AL37" s="94" t="s">
        <v>120</v>
      </c>
      <c r="AM37" s="94" t="s">
        <v>121</v>
      </c>
      <c r="AN37" s="94" t="s">
        <v>122</v>
      </c>
      <c r="AO37" s="100"/>
      <c r="AP37" s="100"/>
      <c r="AQ37" s="100"/>
      <c r="AR37" s="100"/>
      <c r="AS37" s="5"/>
      <c r="AT37" s="5"/>
      <c r="AU37" s="5"/>
      <c r="BS37" s="91"/>
      <c r="CF37" s="255" t="s">
        <v>240</v>
      </c>
      <c r="CG37" s="255" t="s">
        <v>241</v>
      </c>
    </row>
    <row r="38" spans="1:85" s="4" customFormat="1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>
        <f t="shared" ref="M38:S38" si="2">1-M39</f>
        <v>0.1643550811963248</v>
      </c>
      <c r="N38" s="103">
        <f t="shared" si="2"/>
        <v>5.8094660334080284E-2</v>
      </c>
      <c r="O38" s="103">
        <f t="shared" si="2"/>
        <v>0</v>
      </c>
      <c r="P38" s="103">
        <f t="shared" si="2"/>
        <v>-6.1677811864497611E-2</v>
      </c>
      <c r="Q38" s="103">
        <f t="shared" si="2"/>
        <v>0</v>
      </c>
      <c r="R38" s="103">
        <f t="shared" si="2"/>
        <v>-6.1677811864497611E-2</v>
      </c>
      <c r="S38" s="103">
        <f t="shared" si="2"/>
        <v>-0.12715977620538776</v>
      </c>
      <c r="T38" s="104"/>
      <c r="U38" s="94"/>
      <c r="V38" s="94"/>
      <c r="W38" s="94"/>
      <c r="X38" s="94"/>
      <c r="Y38" s="94"/>
      <c r="Z38" s="94"/>
      <c r="AA38" s="94"/>
      <c r="AB38" s="104"/>
      <c r="AC38" s="94"/>
      <c r="AD38" s="94"/>
      <c r="AE38" s="94"/>
      <c r="AF38" s="94"/>
      <c r="AG38" s="94"/>
      <c r="AH38" s="105"/>
      <c r="AI38" s="94"/>
      <c r="AJ38" s="105"/>
      <c r="AK38" s="105"/>
      <c r="AL38" s="105"/>
      <c r="AM38" s="105"/>
      <c r="AN38" s="105"/>
      <c r="AO38" s="100"/>
      <c r="AP38" s="100"/>
      <c r="AQ38" s="100"/>
      <c r="AR38" s="100"/>
      <c r="AS38" s="5"/>
      <c r="AT38" s="5"/>
      <c r="AU38" s="5"/>
      <c r="BS38" s="91"/>
      <c r="CF38" s="105"/>
      <c r="CG38" s="105"/>
    </row>
    <row r="39" spans="1:85" s="4" customFormat="1">
      <c r="A39" s="93"/>
      <c r="B39" s="94"/>
      <c r="C39" s="256"/>
      <c r="D39" s="257"/>
      <c r="E39" s="257"/>
      <c r="F39" s="258"/>
      <c r="G39" s="258"/>
      <c r="H39" s="258"/>
      <c r="I39" s="258"/>
      <c r="J39" s="258"/>
      <c r="K39" s="258"/>
      <c r="L39" s="258"/>
      <c r="M39" s="259">
        <f>M40/O40</f>
        <v>0.8356449188036752</v>
      </c>
      <c r="N39" s="259">
        <f>N40/O40</f>
        <v>0.94190533966591972</v>
      </c>
      <c r="O39" s="259">
        <f>O40/O40</f>
        <v>1</v>
      </c>
      <c r="P39" s="259">
        <f>P40/O40</f>
        <v>1.0616778118644976</v>
      </c>
      <c r="Q39" s="259">
        <f>Q40/$O$40</f>
        <v>1</v>
      </c>
      <c r="R39" s="259">
        <f>R40/$O$40</f>
        <v>1.0616778118644976</v>
      </c>
      <c r="S39" s="259">
        <f>S40/$O$40</f>
        <v>1.1271597762053878</v>
      </c>
      <c r="T39" s="260"/>
      <c r="U39" s="258"/>
      <c r="V39" s="258"/>
      <c r="W39" s="258"/>
      <c r="X39" s="258"/>
      <c r="Y39" s="258"/>
      <c r="Z39" s="258"/>
      <c r="AA39" s="258"/>
      <c r="AB39" s="260"/>
      <c r="AC39" s="258"/>
      <c r="AD39" s="258"/>
      <c r="AE39" s="258"/>
      <c r="AF39" s="258"/>
      <c r="AG39" s="258"/>
      <c r="AH39" s="261"/>
      <c r="AI39" s="258"/>
      <c r="AJ39" s="261"/>
      <c r="AK39" s="261"/>
      <c r="AL39" s="261"/>
      <c r="AM39" s="261"/>
      <c r="AN39" s="261"/>
      <c r="AO39" s="100"/>
      <c r="AP39" s="100"/>
      <c r="AQ39" s="100"/>
      <c r="AR39" s="100"/>
      <c r="AS39" s="5"/>
      <c r="AT39" s="5"/>
      <c r="AU39" s="5"/>
      <c r="BS39" s="91" t="s">
        <v>123</v>
      </c>
      <c r="BT39" s="4" t="s">
        <v>124</v>
      </c>
      <c r="BU39" s="4" t="s">
        <v>125</v>
      </c>
      <c r="BV39" s="4" t="s">
        <v>126</v>
      </c>
      <c r="BW39" s="4" t="s">
        <v>127</v>
      </c>
      <c r="BX39" s="4" t="s">
        <v>128</v>
      </c>
      <c r="BY39" s="4" t="s">
        <v>129</v>
      </c>
      <c r="BZ39" s="4" t="s">
        <v>130</v>
      </c>
      <c r="CA39" s="4" t="s">
        <v>117</v>
      </c>
      <c r="CB39" s="4" t="s">
        <v>118</v>
      </c>
      <c r="CC39" s="4" t="s">
        <v>119</v>
      </c>
      <c r="CD39" s="4" t="s">
        <v>131</v>
      </c>
      <c r="CF39" s="262"/>
      <c r="CG39" s="262"/>
    </row>
    <row r="40" spans="1:85">
      <c r="A40" s="3">
        <v>1</v>
      </c>
      <c r="B40" s="263">
        <v>1</v>
      </c>
      <c r="C40" s="264" t="s">
        <v>132</v>
      </c>
      <c r="D40" s="265" t="s">
        <v>19</v>
      </c>
      <c r="E40" s="266"/>
      <c r="F40" s="41" t="s">
        <v>72</v>
      </c>
      <c r="G40" s="267">
        <f t="shared" ref="G40:G103" si="3">SUMIF($V$10:$V$28,F40,$AA$10:$AA$28)</f>
        <v>175</v>
      </c>
      <c r="H40" s="267">
        <f t="shared" ref="H40:H103" si="4">SUMIF($V$10:$V$28,F40,$X$10:$X$28)</f>
        <v>156</v>
      </c>
      <c r="I40" s="268">
        <f t="shared" ref="I40:I103" si="5">$I$27</f>
        <v>26966806</v>
      </c>
      <c r="J40" s="268">
        <f t="shared" ref="J40:J103" si="6">SUMIF($AN$4:$AN$22,D40,$AO$4:$AO$22)</f>
        <v>5</v>
      </c>
      <c r="K40" s="269">
        <f t="shared" ref="K40:K103" si="7">IF(J40=$AJ$25,$AI$25,IF(J40=$AJ$26,$AI$26,IF(J40=$AJ$27,$AI$27,IF(J40=$AJ$28,$AI$28,IF(J40=$AJ$29,$AI$29,IF(J40=$AJ$30,$AI$30))))))</f>
        <v>1.08</v>
      </c>
      <c r="L40" s="270">
        <f t="shared" ref="L40:L59" si="8">SUMIF($AN$4:$AN$22,D40,$AY$4:$AY$22)</f>
        <v>1.0024999999999999</v>
      </c>
      <c r="M40" s="271">
        <f t="shared" ref="M40:M103" si="9">$O40/(1+6%/12)^36</f>
        <v>24398291.983993329</v>
      </c>
      <c r="N40" s="271">
        <f t="shared" ref="N40:N103" si="10">$O40/(1+6%/12)^12</f>
        <v>27500773.33247162</v>
      </c>
      <c r="O40" s="271">
        <f t="shared" ref="O40:O103" si="11">$I$27*K40*L40</f>
        <v>29196960.856199998</v>
      </c>
      <c r="P40" s="271">
        <f t="shared" ref="P40:P103" si="12">$O40*(1+6%/12)^12</f>
        <v>30997765.514903802</v>
      </c>
      <c r="Q40" s="272">
        <f t="shared" ref="Q40:R103" si="13">O40</f>
        <v>29196960.856199998</v>
      </c>
      <c r="R40" s="271">
        <f t="shared" si="13"/>
        <v>30997765.514903802</v>
      </c>
      <c r="S40" s="271">
        <f t="shared" ref="S40:S103" si="14">$O40*(1+6%/12)^24</f>
        <v>32909639.864551857</v>
      </c>
      <c r="T40" s="271"/>
      <c r="U40" s="271">
        <f t="shared" ref="U40:U103" si="15">M40*H40</f>
        <v>3806133549.5029593</v>
      </c>
      <c r="V40" s="271">
        <f t="shared" ref="V40:V103" si="16">N40*H40</f>
        <v>4290120639.8655729</v>
      </c>
      <c r="W40" s="271">
        <f t="shared" ref="W40:W103" si="17">O40*H40</f>
        <v>4554725893.5671997</v>
      </c>
      <c r="X40" s="272">
        <f t="shared" ref="X40:X103" si="18">P40*H40</f>
        <v>4835651420.3249931</v>
      </c>
      <c r="Y40" s="272">
        <f t="shared" ref="Y40:Y103" si="19">Q40*H40</f>
        <v>4554725893.5671997</v>
      </c>
      <c r="Z40" s="271">
        <f t="shared" ref="Z40:Z103" si="20">R40*H40</f>
        <v>4835651420.3249931</v>
      </c>
      <c r="AA40" s="271">
        <f>S40*$H$40</f>
        <v>5133903818.8700895</v>
      </c>
      <c r="AB40" s="271"/>
      <c r="AC40" s="33" t="str">
        <f t="shared" ref="AC40:AC103" si="21">IF(AE40=$H$32,$M$32,IF(AE40=$H$33,$M$33,IF(AE40=$H$34,$M$34)))</f>
        <v>BERTAHAP</v>
      </c>
      <c r="AD40" s="273">
        <f t="shared" ref="AD40:AD103" si="22">IF(AC40=$M$32,$N$32,IF(AC40=$M$33,$N$33,$N$34))</f>
        <v>0</v>
      </c>
      <c r="AE40" s="274">
        <v>2</v>
      </c>
      <c r="AF40" s="275"/>
      <c r="AG40" s="271" t="e">
        <f>IF(AF40&gt;#REF!,"LB","KR")</f>
        <v>#REF!</v>
      </c>
      <c r="AH40" s="275">
        <v>4186747000</v>
      </c>
      <c r="AI40" s="275">
        <v>4719133000</v>
      </c>
      <c r="AJ40" s="275">
        <v>5010199000</v>
      </c>
      <c r="AK40" s="276">
        <v>5319217000</v>
      </c>
      <c r="AL40" s="276">
        <v>5010199000</v>
      </c>
      <c r="AM40" s="275">
        <v>5319217000</v>
      </c>
      <c r="AN40" s="275">
        <v>5647295000</v>
      </c>
      <c r="AO40" s="16"/>
      <c r="AP40" s="277">
        <v>1</v>
      </c>
      <c r="AQ40" s="278">
        <v>-1208112.9088000022</v>
      </c>
      <c r="AR40" s="279"/>
      <c r="AS40" s="280"/>
      <c r="AT40" s="280"/>
      <c r="AU40" s="280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281">
        <v>29196960.856199998</v>
      </c>
      <c r="BR40" s="16"/>
      <c r="BS40" s="282">
        <v>1</v>
      </c>
      <c r="BT40" s="283" t="s">
        <v>133</v>
      </c>
      <c r="BU40" s="283" t="s">
        <v>72</v>
      </c>
      <c r="BV40" s="284" t="s">
        <v>19</v>
      </c>
      <c r="BW40" s="285">
        <v>175</v>
      </c>
      <c r="BX40" s="285">
        <v>156</v>
      </c>
      <c r="BY40" s="286">
        <v>29196960.856199998</v>
      </c>
      <c r="BZ40" s="286">
        <v>4186747000</v>
      </c>
      <c r="CA40" s="286">
        <v>4719133000</v>
      </c>
      <c r="CB40" s="286">
        <v>5010199000</v>
      </c>
      <c r="CC40" s="286">
        <v>5319217000</v>
      </c>
      <c r="CD40" s="286">
        <v>5647295000</v>
      </c>
      <c r="CE40" s="16">
        <v>2</v>
      </c>
      <c r="CF40" s="43">
        <v>5310810940</v>
      </c>
      <c r="CG40" s="197">
        <v>5638370020</v>
      </c>
    </row>
    <row r="41" spans="1:85">
      <c r="A41" s="3">
        <f t="shared" ref="A41:A104" si="23">A40+1</f>
        <v>2</v>
      </c>
      <c r="B41" s="263">
        <v>2</v>
      </c>
      <c r="C41" s="264" t="s">
        <v>132</v>
      </c>
      <c r="D41" s="265" t="s">
        <v>29</v>
      </c>
      <c r="E41" s="266"/>
      <c r="F41" s="41" t="s">
        <v>74</v>
      </c>
      <c r="G41" s="267">
        <f t="shared" si="3"/>
        <v>85</v>
      </c>
      <c r="H41" s="267">
        <f t="shared" si="4"/>
        <v>74</v>
      </c>
      <c r="I41" s="268">
        <f t="shared" si="5"/>
        <v>26966806</v>
      </c>
      <c r="J41" s="268">
        <f t="shared" si="6"/>
        <v>1</v>
      </c>
      <c r="K41" s="269">
        <f t="shared" si="7"/>
        <v>1.06</v>
      </c>
      <c r="L41" s="270">
        <f t="shared" si="8"/>
        <v>1.0024999999999999</v>
      </c>
      <c r="M41" s="271">
        <f t="shared" si="9"/>
        <v>23946471.762067527</v>
      </c>
      <c r="N41" s="271">
        <f t="shared" si="10"/>
        <v>26991499.752240665</v>
      </c>
      <c r="O41" s="271">
        <f t="shared" si="11"/>
        <v>28656276.3959</v>
      </c>
      <c r="P41" s="271">
        <f t="shared" si="12"/>
        <v>30423732.820183363</v>
      </c>
      <c r="Q41" s="272">
        <f t="shared" si="13"/>
        <v>28656276.3959</v>
      </c>
      <c r="R41" s="271">
        <f t="shared" si="13"/>
        <v>30423732.820183363</v>
      </c>
      <c r="S41" s="271">
        <f t="shared" si="14"/>
        <v>32300202.089282379</v>
      </c>
      <c r="T41" s="271"/>
      <c r="U41" s="271">
        <f t="shared" si="15"/>
        <v>1772038910.392997</v>
      </c>
      <c r="V41" s="271">
        <f t="shared" si="16"/>
        <v>1997370981.6658092</v>
      </c>
      <c r="W41" s="271">
        <f t="shared" si="17"/>
        <v>2120564453.2966001</v>
      </c>
      <c r="X41" s="272">
        <f t="shared" si="18"/>
        <v>2251356228.6935687</v>
      </c>
      <c r="Y41" s="272">
        <f t="shared" si="19"/>
        <v>2120564453.2966001</v>
      </c>
      <c r="Z41" s="271">
        <f t="shared" si="20"/>
        <v>2251356228.6935687</v>
      </c>
      <c r="AA41" s="271">
        <f t="shared" ref="AA41:AA104" si="24">S41*H41</f>
        <v>2390214954.6068959</v>
      </c>
      <c r="AB41" s="271"/>
      <c r="AC41" s="33" t="str">
        <f t="shared" si="21"/>
        <v>BERTAHAP</v>
      </c>
      <c r="AD41" s="273">
        <f t="shared" si="22"/>
        <v>0</v>
      </c>
      <c r="AE41" s="274">
        <v>2</v>
      </c>
      <c r="AF41" s="275"/>
      <c r="AG41" s="271" t="e">
        <f>IF(AF41&gt;#REF!,"LB","KR")</f>
        <v>#REF!</v>
      </c>
      <c r="AH41" s="275">
        <v>1949243000</v>
      </c>
      <c r="AI41" s="275">
        <v>2197109000</v>
      </c>
      <c r="AJ41" s="275">
        <v>2332621000</v>
      </c>
      <c r="AK41" s="276">
        <v>2476492000</v>
      </c>
      <c r="AL41" s="276">
        <v>2332621000</v>
      </c>
      <c r="AM41" s="275">
        <v>2476492000</v>
      </c>
      <c r="AN41" s="275">
        <v>2629237000</v>
      </c>
      <c r="AO41" s="16"/>
      <c r="AP41" s="277">
        <v>2</v>
      </c>
      <c r="AQ41" s="278">
        <v>-1748797.3691000007</v>
      </c>
      <c r="AR41" s="279"/>
      <c r="AS41" s="280"/>
      <c r="AT41" s="280"/>
      <c r="AU41" s="280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288">
        <v>28656276.3959</v>
      </c>
      <c r="BR41" s="16"/>
      <c r="BS41" s="282">
        <v>2</v>
      </c>
      <c r="BT41" s="283" t="s">
        <v>133</v>
      </c>
      <c r="BU41" s="283" t="s">
        <v>74</v>
      </c>
      <c r="BV41" s="284" t="s">
        <v>29</v>
      </c>
      <c r="BW41" s="285">
        <v>85</v>
      </c>
      <c r="BX41" s="285">
        <v>74</v>
      </c>
      <c r="BY41" s="286">
        <v>28656276.3959</v>
      </c>
      <c r="BZ41" s="286">
        <v>1949243000</v>
      </c>
      <c r="CA41" s="286">
        <v>2197109000</v>
      </c>
      <c r="CB41" s="286">
        <v>2332621000</v>
      </c>
      <c r="CC41" s="286">
        <v>2476492000</v>
      </c>
      <c r="CD41" s="286">
        <v>2629237000</v>
      </c>
      <c r="CE41" s="16">
        <v>16</v>
      </c>
      <c r="CF41" s="43">
        <v>2472578260</v>
      </c>
      <c r="CG41" s="197">
        <v>2625081520</v>
      </c>
    </row>
    <row r="42" spans="1:85">
      <c r="A42" s="3">
        <f t="shared" si="23"/>
        <v>3</v>
      </c>
      <c r="B42" s="263">
        <v>3</v>
      </c>
      <c r="C42" s="264" t="s">
        <v>132</v>
      </c>
      <c r="D42" s="265" t="s">
        <v>32</v>
      </c>
      <c r="E42" s="266"/>
      <c r="F42" s="41" t="s">
        <v>56</v>
      </c>
      <c r="G42" s="267">
        <f t="shared" si="3"/>
        <v>85</v>
      </c>
      <c r="H42" s="267">
        <f t="shared" si="4"/>
        <v>74</v>
      </c>
      <c r="I42" s="268">
        <f t="shared" si="5"/>
        <v>26966806</v>
      </c>
      <c r="J42" s="268">
        <f t="shared" si="6"/>
        <v>1</v>
      </c>
      <c r="K42" s="269">
        <f t="shared" si="7"/>
        <v>1.06</v>
      </c>
      <c r="L42" s="270">
        <f t="shared" si="8"/>
        <v>1.0024999999999999</v>
      </c>
      <c r="M42" s="271">
        <f t="shared" si="9"/>
        <v>23946471.762067527</v>
      </c>
      <c r="N42" s="271">
        <f t="shared" si="10"/>
        <v>26991499.752240665</v>
      </c>
      <c r="O42" s="271">
        <f t="shared" si="11"/>
        <v>28656276.3959</v>
      </c>
      <c r="P42" s="271">
        <f t="shared" si="12"/>
        <v>30423732.820183363</v>
      </c>
      <c r="Q42" s="272">
        <f t="shared" si="13"/>
        <v>28656276.3959</v>
      </c>
      <c r="R42" s="271">
        <f t="shared" si="13"/>
        <v>30423732.820183363</v>
      </c>
      <c r="S42" s="271">
        <f t="shared" si="14"/>
        <v>32300202.089282379</v>
      </c>
      <c r="T42" s="271"/>
      <c r="U42" s="271">
        <f t="shared" si="15"/>
        <v>1772038910.392997</v>
      </c>
      <c r="V42" s="271">
        <f t="shared" si="16"/>
        <v>1997370981.6658092</v>
      </c>
      <c r="W42" s="271">
        <f t="shared" si="17"/>
        <v>2120564453.2966001</v>
      </c>
      <c r="X42" s="272">
        <f t="shared" si="18"/>
        <v>2251356228.6935687</v>
      </c>
      <c r="Y42" s="272">
        <f t="shared" si="19"/>
        <v>2120564453.2966001</v>
      </c>
      <c r="Z42" s="271">
        <f t="shared" si="20"/>
        <v>2251356228.6935687</v>
      </c>
      <c r="AA42" s="271">
        <f t="shared" si="24"/>
        <v>2390214954.6068959</v>
      </c>
      <c r="AB42" s="271"/>
      <c r="AC42" s="33" t="str">
        <f t="shared" si="21"/>
        <v>BERTAHAP</v>
      </c>
      <c r="AD42" s="273">
        <f t="shared" si="22"/>
        <v>0</v>
      </c>
      <c r="AE42" s="274">
        <v>2</v>
      </c>
      <c r="AF42" s="275"/>
      <c r="AG42" s="271" t="e">
        <f>IF(AF42&gt;#REF!,"LB","KR")</f>
        <v>#REF!</v>
      </c>
      <c r="AH42" s="275">
        <v>1949243000</v>
      </c>
      <c r="AI42" s="275">
        <v>2197109000</v>
      </c>
      <c r="AJ42" s="275">
        <v>2332621000</v>
      </c>
      <c r="AK42" s="276">
        <v>2476492000</v>
      </c>
      <c r="AL42" s="276">
        <v>2332621000</v>
      </c>
      <c r="AM42" s="275">
        <v>2476492000</v>
      </c>
      <c r="AN42" s="275">
        <v>2629237000</v>
      </c>
      <c r="AO42" s="16"/>
      <c r="AP42" s="277">
        <v>3</v>
      </c>
      <c r="AQ42" s="278">
        <v>-1748797.3691000007</v>
      </c>
      <c r="AR42" s="279"/>
      <c r="AS42" s="280"/>
      <c r="AT42" s="280"/>
      <c r="AU42" s="280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289">
        <v>29737645.316500001</v>
      </c>
      <c r="BR42" s="16"/>
      <c r="BS42" s="290"/>
      <c r="BT42" s="283"/>
      <c r="BU42" s="283" t="s">
        <v>56</v>
      </c>
      <c r="BV42" s="284" t="s">
        <v>32</v>
      </c>
      <c r="BW42" s="285">
        <v>85</v>
      </c>
      <c r="BX42" s="285">
        <v>74</v>
      </c>
      <c r="BY42" s="286">
        <v>28656276.3959</v>
      </c>
      <c r="BZ42" s="286">
        <v>1949243000</v>
      </c>
      <c r="CA42" s="286">
        <v>2197109000</v>
      </c>
      <c r="CB42" s="286">
        <v>2332621000</v>
      </c>
      <c r="CC42" s="286">
        <v>2476492000</v>
      </c>
      <c r="CD42" s="286">
        <v>2629237000</v>
      </c>
      <c r="CE42" s="16"/>
      <c r="CF42" s="43">
        <v>2472578260</v>
      </c>
      <c r="CG42" s="197">
        <v>2625081520</v>
      </c>
    </row>
    <row r="43" spans="1:85">
      <c r="A43" s="3">
        <f t="shared" si="23"/>
        <v>4</v>
      </c>
      <c r="B43" s="263">
        <v>4</v>
      </c>
      <c r="C43" s="264" t="s">
        <v>132</v>
      </c>
      <c r="D43" s="265" t="s">
        <v>38</v>
      </c>
      <c r="E43" s="266"/>
      <c r="F43" s="41" t="s">
        <v>58</v>
      </c>
      <c r="G43" s="267">
        <f t="shared" si="3"/>
        <v>101</v>
      </c>
      <c r="H43" s="267">
        <f t="shared" si="4"/>
        <v>90</v>
      </c>
      <c r="I43" s="268">
        <f t="shared" si="5"/>
        <v>26966806</v>
      </c>
      <c r="J43" s="268">
        <f t="shared" si="6"/>
        <v>1</v>
      </c>
      <c r="K43" s="269">
        <f t="shared" si="7"/>
        <v>1.06</v>
      </c>
      <c r="L43" s="270">
        <f t="shared" si="8"/>
        <v>1.0024999999999999</v>
      </c>
      <c r="M43" s="271">
        <f t="shared" si="9"/>
        <v>23946471.762067527</v>
      </c>
      <c r="N43" s="271">
        <f t="shared" si="10"/>
        <v>26991499.752240665</v>
      </c>
      <c r="O43" s="271">
        <f t="shared" si="11"/>
        <v>28656276.3959</v>
      </c>
      <c r="P43" s="271">
        <f t="shared" si="12"/>
        <v>30423732.820183363</v>
      </c>
      <c r="Q43" s="272">
        <f t="shared" si="13"/>
        <v>28656276.3959</v>
      </c>
      <c r="R43" s="271">
        <f t="shared" si="13"/>
        <v>30423732.820183363</v>
      </c>
      <c r="S43" s="271">
        <f t="shared" si="14"/>
        <v>32300202.089282379</v>
      </c>
      <c r="T43" s="271"/>
      <c r="U43" s="271">
        <f t="shared" si="15"/>
        <v>2155182458.5860772</v>
      </c>
      <c r="V43" s="271">
        <f t="shared" si="16"/>
        <v>2429234977.7016597</v>
      </c>
      <c r="W43" s="271">
        <f t="shared" si="17"/>
        <v>2579064875.631</v>
      </c>
      <c r="X43" s="272">
        <f t="shared" si="18"/>
        <v>2738135953.8165026</v>
      </c>
      <c r="Y43" s="272">
        <f t="shared" si="19"/>
        <v>2579064875.631</v>
      </c>
      <c r="Z43" s="271">
        <f t="shared" si="20"/>
        <v>2738135953.8165026</v>
      </c>
      <c r="AA43" s="271">
        <f t="shared" si="24"/>
        <v>2907018188.0354142</v>
      </c>
      <c r="AB43" s="271"/>
      <c r="AC43" s="33" t="str">
        <f t="shared" si="21"/>
        <v>BERTAHAP</v>
      </c>
      <c r="AD43" s="273">
        <f t="shared" si="22"/>
        <v>0</v>
      </c>
      <c r="AE43" s="274">
        <v>2</v>
      </c>
      <c r="AF43" s="275"/>
      <c r="AG43" s="271" t="e">
        <f>IF(AF43&gt;#REF!,"LB","KR")</f>
        <v>#REF!</v>
      </c>
      <c r="AH43" s="275">
        <v>2370701000</v>
      </c>
      <c r="AI43" s="275">
        <v>2672159000</v>
      </c>
      <c r="AJ43" s="275">
        <v>2836972000</v>
      </c>
      <c r="AK43" s="276">
        <v>3011950000</v>
      </c>
      <c r="AL43" s="276">
        <v>2836972000</v>
      </c>
      <c r="AM43" s="275">
        <v>3011950000</v>
      </c>
      <c r="AN43" s="275">
        <v>3197721000</v>
      </c>
      <c r="AO43" s="16"/>
      <c r="AP43" s="277">
        <v>4</v>
      </c>
      <c r="AQ43" s="278">
        <v>-1748797.3691000007</v>
      </c>
      <c r="AR43" s="279"/>
      <c r="AS43" s="291"/>
      <c r="AT43" s="280"/>
      <c r="AU43" s="292"/>
      <c r="AV43" s="293"/>
      <c r="AW43" s="294"/>
      <c r="AX43" s="293"/>
      <c r="AY43" s="16"/>
      <c r="AZ43" s="293"/>
      <c r="BA43" s="293"/>
      <c r="BB43" s="293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16"/>
      <c r="BO43" s="293"/>
      <c r="BP43" s="16"/>
      <c r="BQ43" s="295">
        <v>29415391.9848</v>
      </c>
      <c r="BR43" s="16"/>
      <c r="BS43" s="290"/>
      <c r="BT43" s="283"/>
      <c r="BU43" s="283" t="s">
        <v>58</v>
      </c>
      <c r="BV43" s="284" t="s">
        <v>38</v>
      </c>
      <c r="BW43" s="285">
        <v>101</v>
      </c>
      <c r="BX43" s="285">
        <v>90</v>
      </c>
      <c r="BY43" s="286">
        <v>28656276.3959</v>
      </c>
      <c r="BZ43" s="286">
        <v>2370701000</v>
      </c>
      <c r="CA43" s="286">
        <v>2672159000</v>
      </c>
      <c r="CB43" s="286">
        <v>2836972000</v>
      </c>
      <c r="CC43" s="286">
        <v>3011950000</v>
      </c>
      <c r="CD43" s="286">
        <v>3197721000</v>
      </c>
      <c r="CE43" s="16"/>
      <c r="CF43" s="43">
        <v>3007190320</v>
      </c>
      <c r="CG43" s="197">
        <v>3192667000</v>
      </c>
    </row>
    <row r="44" spans="1:85">
      <c r="A44" s="3">
        <f t="shared" si="23"/>
        <v>5</v>
      </c>
      <c r="B44" s="263">
        <v>5</v>
      </c>
      <c r="C44" s="264" t="s">
        <v>132</v>
      </c>
      <c r="D44" s="265" t="s">
        <v>44</v>
      </c>
      <c r="E44" s="266"/>
      <c r="F44" s="41" t="s">
        <v>60</v>
      </c>
      <c r="G44" s="267">
        <f t="shared" si="3"/>
        <v>101</v>
      </c>
      <c r="H44" s="267">
        <f t="shared" si="4"/>
        <v>90</v>
      </c>
      <c r="I44" s="268">
        <f t="shared" si="5"/>
        <v>26966806</v>
      </c>
      <c r="J44" s="268">
        <f t="shared" si="6"/>
        <v>1</v>
      </c>
      <c r="K44" s="269">
        <f t="shared" si="7"/>
        <v>1.06</v>
      </c>
      <c r="L44" s="270">
        <f t="shared" si="8"/>
        <v>1.0024999999999999</v>
      </c>
      <c r="M44" s="271">
        <f t="shared" si="9"/>
        <v>23946471.762067527</v>
      </c>
      <c r="N44" s="271">
        <f t="shared" si="10"/>
        <v>26991499.752240665</v>
      </c>
      <c r="O44" s="271">
        <f t="shared" si="11"/>
        <v>28656276.3959</v>
      </c>
      <c r="P44" s="271">
        <f t="shared" si="12"/>
        <v>30423732.820183363</v>
      </c>
      <c r="Q44" s="272">
        <f t="shared" si="13"/>
        <v>28656276.3959</v>
      </c>
      <c r="R44" s="271">
        <f t="shared" si="13"/>
        <v>30423732.820183363</v>
      </c>
      <c r="S44" s="271">
        <f t="shared" si="14"/>
        <v>32300202.089282379</v>
      </c>
      <c r="T44" s="271"/>
      <c r="U44" s="271">
        <f t="shared" si="15"/>
        <v>2155182458.5860772</v>
      </c>
      <c r="V44" s="271">
        <f t="shared" si="16"/>
        <v>2429234977.7016597</v>
      </c>
      <c r="W44" s="271">
        <f t="shared" si="17"/>
        <v>2579064875.631</v>
      </c>
      <c r="X44" s="272">
        <f t="shared" si="18"/>
        <v>2738135953.8165026</v>
      </c>
      <c r="Y44" s="272">
        <f t="shared" si="19"/>
        <v>2579064875.631</v>
      </c>
      <c r="Z44" s="271">
        <f t="shared" si="20"/>
        <v>2738135953.8165026</v>
      </c>
      <c r="AA44" s="271">
        <f t="shared" si="24"/>
        <v>2907018188.0354142</v>
      </c>
      <c r="AB44" s="271"/>
      <c r="AC44" s="33" t="str">
        <f t="shared" si="21"/>
        <v>BERTAHAP</v>
      </c>
      <c r="AD44" s="273">
        <f t="shared" si="22"/>
        <v>0</v>
      </c>
      <c r="AE44" s="274">
        <v>2</v>
      </c>
      <c r="AF44" s="275"/>
      <c r="AG44" s="271" t="e">
        <f>IF(AF44&gt;#REF!,"LB","KR")</f>
        <v>#REF!</v>
      </c>
      <c r="AH44" s="275">
        <v>2370701000</v>
      </c>
      <c r="AI44" s="275">
        <v>2672159000</v>
      </c>
      <c r="AJ44" s="275">
        <v>2836972000</v>
      </c>
      <c r="AK44" s="276">
        <v>3011950000</v>
      </c>
      <c r="AL44" s="276">
        <v>2836972000</v>
      </c>
      <c r="AM44" s="275">
        <v>3011950000</v>
      </c>
      <c r="AN44" s="275">
        <v>3197721000</v>
      </c>
      <c r="AO44" s="16"/>
      <c r="AP44" s="277">
        <v>5</v>
      </c>
      <c r="AQ44" s="278">
        <v>-1748797.3691000007</v>
      </c>
      <c r="AR44" s="279"/>
      <c r="AS44" s="296"/>
      <c r="AT44" s="296"/>
      <c r="AU44" s="296"/>
      <c r="AV44" s="297"/>
      <c r="AW44" s="297"/>
      <c r="AX44" s="297"/>
      <c r="AY44" s="16"/>
      <c r="AZ44" s="297"/>
      <c r="BA44" s="297"/>
      <c r="BB44" s="297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16"/>
      <c r="BQ44" s="298">
        <v>28870662.503600005</v>
      </c>
      <c r="BR44" s="16"/>
      <c r="BS44" s="290"/>
      <c r="BT44" s="283"/>
      <c r="BU44" s="283" t="s">
        <v>60</v>
      </c>
      <c r="BV44" s="284" t="s">
        <v>44</v>
      </c>
      <c r="BW44" s="285">
        <v>101</v>
      </c>
      <c r="BX44" s="285">
        <v>90</v>
      </c>
      <c r="BY44" s="286">
        <v>28656276.3959</v>
      </c>
      <c r="BZ44" s="286">
        <v>2370701000</v>
      </c>
      <c r="CA44" s="286">
        <v>2672159000</v>
      </c>
      <c r="CB44" s="286">
        <v>2836972000</v>
      </c>
      <c r="CC44" s="286">
        <v>3011950000</v>
      </c>
      <c r="CD44" s="286">
        <v>3197721000</v>
      </c>
      <c r="CE44" s="16"/>
      <c r="CF44" s="43">
        <v>3007190320</v>
      </c>
      <c r="CG44" s="197">
        <v>3192667000</v>
      </c>
    </row>
    <row r="45" spans="1:85">
      <c r="A45" s="3">
        <f t="shared" si="23"/>
        <v>6</v>
      </c>
      <c r="B45" s="263">
        <v>6</v>
      </c>
      <c r="C45" s="264" t="s">
        <v>132</v>
      </c>
      <c r="D45" s="299">
        <v>11</v>
      </c>
      <c r="E45" s="266"/>
      <c r="F45" s="41" t="s">
        <v>62</v>
      </c>
      <c r="G45" s="267">
        <f t="shared" si="3"/>
        <v>101</v>
      </c>
      <c r="H45" s="267">
        <f t="shared" si="4"/>
        <v>90</v>
      </c>
      <c r="I45" s="268">
        <f t="shared" si="5"/>
        <v>26966806</v>
      </c>
      <c r="J45" s="268">
        <f t="shared" si="6"/>
        <v>1</v>
      </c>
      <c r="K45" s="269">
        <f t="shared" si="7"/>
        <v>1.06</v>
      </c>
      <c r="L45" s="270">
        <f t="shared" si="8"/>
        <v>1.0024999999999999</v>
      </c>
      <c r="M45" s="271">
        <f t="shared" si="9"/>
        <v>23946471.762067527</v>
      </c>
      <c r="N45" s="271">
        <f t="shared" si="10"/>
        <v>26991499.752240665</v>
      </c>
      <c r="O45" s="271">
        <f t="shared" si="11"/>
        <v>28656276.3959</v>
      </c>
      <c r="P45" s="271">
        <f t="shared" si="12"/>
        <v>30423732.820183363</v>
      </c>
      <c r="Q45" s="272">
        <f t="shared" si="13"/>
        <v>28656276.3959</v>
      </c>
      <c r="R45" s="271">
        <f t="shared" si="13"/>
        <v>30423732.820183363</v>
      </c>
      <c r="S45" s="271">
        <f t="shared" si="14"/>
        <v>32300202.089282379</v>
      </c>
      <c r="T45" s="271"/>
      <c r="U45" s="271">
        <f t="shared" si="15"/>
        <v>2155182458.5860772</v>
      </c>
      <c r="V45" s="271">
        <f t="shared" si="16"/>
        <v>2429234977.7016597</v>
      </c>
      <c r="W45" s="271">
        <f t="shared" si="17"/>
        <v>2579064875.631</v>
      </c>
      <c r="X45" s="272">
        <f t="shared" si="18"/>
        <v>2738135953.8165026</v>
      </c>
      <c r="Y45" s="272">
        <f t="shared" si="19"/>
        <v>2579064875.631</v>
      </c>
      <c r="Z45" s="271">
        <f t="shared" si="20"/>
        <v>2738135953.8165026</v>
      </c>
      <c r="AA45" s="271">
        <f t="shared" si="24"/>
        <v>2907018188.0354142</v>
      </c>
      <c r="AB45" s="271"/>
      <c r="AC45" s="33" t="str">
        <f t="shared" si="21"/>
        <v>BERTAHAP</v>
      </c>
      <c r="AD45" s="273">
        <f t="shared" si="22"/>
        <v>0</v>
      </c>
      <c r="AE45" s="274">
        <v>2</v>
      </c>
      <c r="AF45" s="275"/>
      <c r="AG45" s="271" t="e">
        <f>IF(AF45&gt;#REF!,"LB","KR")</f>
        <v>#REF!</v>
      </c>
      <c r="AH45" s="275">
        <v>2370701000</v>
      </c>
      <c r="AI45" s="275">
        <v>2672159000</v>
      </c>
      <c r="AJ45" s="275">
        <v>2836972000</v>
      </c>
      <c r="AK45" s="276">
        <v>3011950000</v>
      </c>
      <c r="AL45" s="276">
        <v>2836972000</v>
      </c>
      <c r="AM45" s="275">
        <v>3011950000</v>
      </c>
      <c r="AN45" s="275">
        <v>3197721000</v>
      </c>
      <c r="AO45" s="16"/>
      <c r="AP45" s="277">
        <v>6</v>
      </c>
      <c r="AQ45" s="278">
        <v>-1748797.3691000007</v>
      </c>
      <c r="AR45" s="279"/>
      <c r="AS45" s="280"/>
      <c r="AT45" s="280"/>
      <c r="AU45" s="280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300">
        <v>28870662.503600005</v>
      </c>
      <c r="BR45" s="16"/>
      <c r="BS45" s="290"/>
      <c r="BT45" s="283"/>
      <c r="BU45" s="283" t="s">
        <v>62</v>
      </c>
      <c r="BV45" s="284">
        <v>11</v>
      </c>
      <c r="BW45" s="285">
        <v>101</v>
      </c>
      <c r="BX45" s="285">
        <v>90</v>
      </c>
      <c r="BY45" s="286">
        <v>28656276.3959</v>
      </c>
      <c r="BZ45" s="286">
        <v>2370701000</v>
      </c>
      <c r="CA45" s="286">
        <v>2672159000</v>
      </c>
      <c r="CB45" s="286">
        <v>2836972000</v>
      </c>
      <c r="CC45" s="286">
        <v>3011950000</v>
      </c>
      <c r="CD45" s="286">
        <v>3197721000</v>
      </c>
      <c r="CE45" s="16"/>
      <c r="CF45" s="43">
        <v>3007190320</v>
      </c>
      <c r="CG45" s="197">
        <v>3192667000</v>
      </c>
    </row>
    <row r="46" spans="1:85">
      <c r="A46" s="3">
        <f t="shared" si="23"/>
        <v>7</v>
      </c>
      <c r="B46" s="263">
        <v>7</v>
      </c>
      <c r="C46" s="264" t="s">
        <v>132</v>
      </c>
      <c r="D46" s="299">
        <v>15</v>
      </c>
      <c r="E46" s="266"/>
      <c r="F46" s="41" t="s">
        <v>64</v>
      </c>
      <c r="G46" s="267">
        <f t="shared" si="3"/>
        <v>101</v>
      </c>
      <c r="H46" s="267">
        <f t="shared" si="4"/>
        <v>90</v>
      </c>
      <c r="I46" s="268">
        <f t="shared" si="5"/>
        <v>26966806</v>
      </c>
      <c r="J46" s="268">
        <f t="shared" si="6"/>
        <v>1</v>
      </c>
      <c r="K46" s="269">
        <f t="shared" si="7"/>
        <v>1.06</v>
      </c>
      <c r="L46" s="270">
        <f t="shared" si="8"/>
        <v>1.0024999999999999</v>
      </c>
      <c r="M46" s="271">
        <f t="shared" si="9"/>
        <v>23946471.762067527</v>
      </c>
      <c r="N46" s="271">
        <f t="shared" si="10"/>
        <v>26991499.752240665</v>
      </c>
      <c r="O46" s="271">
        <f t="shared" si="11"/>
        <v>28656276.3959</v>
      </c>
      <c r="P46" s="271">
        <f t="shared" si="12"/>
        <v>30423732.820183363</v>
      </c>
      <c r="Q46" s="272">
        <f t="shared" si="13"/>
        <v>28656276.3959</v>
      </c>
      <c r="R46" s="271">
        <f t="shared" si="13"/>
        <v>30423732.820183363</v>
      </c>
      <c r="S46" s="271">
        <f t="shared" si="14"/>
        <v>32300202.089282379</v>
      </c>
      <c r="T46" s="271"/>
      <c r="U46" s="271">
        <f t="shared" si="15"/>
        <v>2155182458.5860772</v>
      </c>
      <c r="V46" s="271">
        <f t="shared" si="16"/>
        <v>2429234977.7016597</v>
      </c>
      <c r="W46" s="271">
        <f t="shared" si="17"/>
        <v>2579064875.631</v>
      </c>
      <c r="X46" s="272">
        <f t="shared" si="18"/>
        <v>2738135953.8165026</v>
      </c>
      <c r="Y46" s="272">
        <f t="shared" si="19"/>
        <v>2579064875.631</v>
      </c>
      <c r="Z46" s="271">
        <f t="shared" si="20"/>
        <v>2738135953.8165026</v>
      </c>
      <c r="AA46" s="271">
        <f t="shared" si="24"/>
        <v>2907018188.0354142</v>
      </c>
      <c r="AB46" s="271"/>
      <c r="AC46" s="33" t="str">
        <f t="shared" si="21"/>
        <v>BERTAHAP</v>
      </c>
      <c r="AD46" s="273">
        <f t="shared" si="22"/>
        <v>0</v>
      </c>
      <c r="AE46" s="274">
        <v>2</v>
      </c>
      <c r="AF46" s="275"/>
      <c r="AG46" s="271" t="e">
        <f>IF(AF46&gt;#REF!,"LB","KR")</f>
        <v>#REF!</v>
      </c>
      <c r="AH46" s="275">
        <v>2370701000</v>
      </c>
      <c r="AI46" s="275">
        <v>2672159000</v>
      </c>
      <c r="AJ46" s="275">
        <v>2836972000</v>
      </c>
      <c r="AK46" s="276">
        <v>3011950000</v>
      </c>
      <c r="AL46" s="276">
        <v>2836972000</v>
      </c>
      <c r="AM46" s="275">
        <v>3011950000</v>
      </c>
      <c r="AN46" s="275">
        <v>3197721000</v>
      </c>
      <c r="AO46" s="16"/>
      <c r="AP46" s="277">
        <v>7</v>
      </c>
      <c r="AQ46" s="278">
        <v>-1748797.3691000007</v>
      </c>
      <c r="AR46" s="279"/>
      <c r="AS46" s="301"/>
      <c r="AT46" s="301"/>
      <c r="AU46" s="301"/>
      <c r="AV46" s="301"/>
      <c r="AW46" s="301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302">
        <v>29960121.466000002</v>
      </c>
      <c r="BR46" s="16"/>
      <c r="BS46" s="290"/>
      <c r="BT46" s="283"/>
      <c r="BU46" s="283" t="s">
        <v>64</v>
      </c>
      <c r="BV46" s="284">
        <v>15</v>
      </c>
      <c r="BW46" s="285">
        <v>101</v>
      </c>
      <c r="BX46" s="285">
        <v>90</v>
      </c>
      <c r="BY46" s="286">
        <v>28656276.3959</v>
      </c>
      <c r="BZ46" s="286">
        <v>2370701000</v>
      </c>
      <c r="CA46" s="286">
        <v>2672159000</v>
      </c>
      <c r="CB46" s="286">
        <v>2836972000</v>
      </c>
      <c r="CC46" s="286">
        <v>3011950000</v>
      </c>
      <c r="CD46" s="286">
        <v>3197721000</v>
      </c>
      <c r="CE46" s="16"/>
      <c r="CF46" s="43">
        <v>3007190320</v>
      </c>
      <c r="CG46" s="197">
        <v>3192667000</v>
      </c>
    </row>
    <row r="47" spans="1:85">
      <c r="A47" s="3">
        <f t="shared" si="23"/>
        <v>8</v>
      </c>
      <c r="B47" s="263">
        <v>8</v>
      </c>
      <c r="C47" s="264" t="s">
        <v>132</v>
      </c>
      <c r="D47" s="299">
        <v>17</v>
      </c>
      <c r="E47" s="266"/>
      <c r="F47" s="41" t="s">
        <v>67</v>
      </c>
      <c r="G47" s="267">
        <f t="shared" si="3"/>
        <v>85</v>
      </c>
      <c r="H47" s="267">
        <f t="shared" si="4"/>
        <v>74</v>
      </c>
      <c r="I47" s="268">
        <f t="shared" si="5"/>
        <v>26966806</v>
      </c>
      <c r="J47" s="268">
        <f t="shared" si="6"/>
        <v>1</v>
      </c>
      <c r="K47" s="269">
        <f t="shared" si="7"/>
        <v>1.06</v>
      </c>
      <c r="L47" s="270">
        <f t="shared" si="8"/>
        <v>1.0024999999999999</v>
      </c>
      <c r="M47" s="271">
        <f t="shared" si="9"/>
        <v>23946471.762067527</v>
      </c>
      <c r="N47" s="271">
        <f t="shared" si="10"/>
        <v>26991499.752240665</v>
      </c>
      <c r="O47" s="271">
        <f t="shared" si="11"/>
        <v>28656276.3959</v>
      </c>
      <c r="P47" s="271">
        <f t="shared" si="12"/>
        <v>30423732.820183363</v>
      </c>
      <c r="Q47" s="272">
        <f t="shared" si="13"/>
        <v>28656276.3959</v>
      </c>
      <c r="R47" s="271">
        <f t="shared" si="13"/>
        <v>30423732.820183363</v>
      </c>
      <c r="S47" s="271">
        <f t="shared" si="14"/>
        <v>32300202.089282379</v>
      </c>
      <c r="T47" s="271"/>
      <c r="U47" s="271">
        <f t="shared" si="15"/>
        <v>1772038910.392997</v>
      </c>
      <c r="V47" s="271">
        <f t="shared" si="16"/>
        <v>1997370981.6658092</v>
      </c>
      <c r="W47" s="271">
        <f t="shared" si="17"/>
        <v>2120564453.2966001</v>
      </c>
      <c r="X47" s="272">
        <f t="shared" si="18"/>
        <v>2251356228.6935687</v>
      </c>
      <c r="Y47" s="272">
        <f t="shared" si="19"/>
        <v>2120564453.2966001</v>
      </c>
      <c r="Z47" s="271">
        <f t="shared" si="20"/>
        <v>2251356228.6935687</v>
      </c>
      <c r="AA47" s="271">
        <f t="shared" si="24"/>
        <v>2390214954.6068959</v>
      </c>
      <c r="AB47" s="271"/>
      <c r="AC47" s="33" t="str">
        <f t="shared" si="21"/>
        <v>BERTAHAP</v>
      </c>
      <c r="AD47" s="273">
        <f t="shared" si="22"/>
        <v>0</v>
      </c>
      <c r="AE47" s="274">
        <v>2</v>
      </c>
      <c r="AF47" s="275"/>
      <c r="AG47" s="271" t="e">
        <f>IF(AF47&gt;#REF!,"LB","KR")</f>
        <v>#REF!</v>
      </c>
      <c r="AH47" s="275">
        <v>1949243000</v>
      </c>
      <c r="AI47" s="275">
        <v>2197109000</v>
      </c>
      <c r="AJ47" s="275">
        <v>2332621000</v>
      </c>
      <c r="AK47" s="276">
        <v>2476492000</v>
      </c>
      <c r="AL47" s="276">
        <v>2332621000</v>
      </c>
      <c r="AM47" s="275">
        <v>2476492000</v>
      </c>
      <c r="AN47" s="275">
        <v>2629237000</v>
      </c>
      <c r="AO47" s="16"/>
      <c r="AP47" s="277">
        <v>8</v>
      </c>
      <c r="AQ47" s="278">
        <v>-1748797.3691000007</v>
      </c>
      <c r="AR47" s="279"/>
      <c r="AS47" s="301"/>
      <c r="AT47" s="301"/>
      <c r="AU47" s="301"/>
      <c r="AV47" s="301"/>
      <c r="AW47" s="301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303">
        <v>29124150.48</v>
      </c>
      <c r="BR47" s="16"/>
      <c r="BS47" s="290"/>
      <c r="BT47" s="283"/>
      <c r="BU47" s="283" t="s">
        <v>67</v>
      </c>
      <c r="BV47" s="284">
        <v>17</v>
      </c>
      <c r="BW47" s="285">
        <v>85</v>
      </c>
      <c r="BX47" s="285">
        <v>74</v>
      </c>
      <c r="BY47" s="286">
        <v>28656276.3959</v>
      </c>
      <c r="BZ47" s="286">
        <v>1949243000</v>
      </c>
      <c r="CA47" s="286">
        <v>2197109000</v>
      </c>
      <c r="CB47" s="286">
        <v>2332621000</v>
      </c>
      <c r="CC47" s="286">
        <v>2476492000</v>
      </c>
      <c r="CD47" s="286">
        <v>2629237000</v>
      </c>
      <c r="CE47" s="16"/>
      <c r="CF47" s="43">
        <v>2472578260</v>
      </c>
      <c r="CG47" s="197">
        <v>2625081520</v>
      </c>
    </row>
    <row r="48" spans="1:85">
      <c r="A48" s="3">
        <f t="shared" si="23"/>
        <v>9</v>
      </c>
      <c r="B48" s="263">
        <v>9</v>
      </c>
      <c r="C48" s="264" t="s">
        <v>132</v>
      </c>
      <c r="D48" s="299">
        <v>19</v>
      </c>
      <c r="E48" s="266"/>
      <c r="F48" s="41" t="s">
        <v>78</v>
      </c>
      <c r="G48" s="267">
        <f t="shared" si="3"/>
        <v>138</v>
      </c>
      <c r="H48" s="267">
        <f t="shared" si="4"/>
        <v>120</v>
      </c>
      <c r="I48" s="268">
        <f t="shared" si="5"/>
        <v>26966806</v>
      </c>
      <c r="J48" s="268">
        <f t="shared" si="6"/>
        <v>1</v>
      </c>
      <c r="K48" s="269">
        <f t="shared" si="7"/>
        <v>1.06</v>
      </c>
      <c r="L48" s="270">
        <f t="shared" si="8"/>
        <v>1.0024999999999999</v>
      </c>
      <c r="M48" s="271">
        <f t="shared" si="9"/>
        <v>23946471.762067527</v>
      </c>
      <c r="N48" s="271">
        <f t="shared" si="10"/>
        <v>26991499.752240665</v>
      </c>
      <c r="O48" s="271">
        <f t="shared" si="11"/>
        <v>28656276.3959</v>
      </c>
      <c r="P48" s="271">
        <f t="shared" si="12"/>
        <v>30423732.820183363</v>
      </c>
      <c r="Q48" s="272">
        <f t="shared" si="13"/>
        <v>28656276.3959</v>
      </c>
      <c r="R48" s="271">
        <f t="shared" si="13"/>
        <v>30423732.820183363</v>
      </c>
      <c r="S48" s="271">
        <f t="shared" si="14"/>
        <v>32300202.089282379</v>
      </c>
      <c r="T48" s="271"/>
      <c r="U48" s="271">
        <f t="shared" si="15"/>
        <v>2873576611.448103</v>
      </c>
      <c r="V48" s="271">
        <f t="shared" si="16"/>
        <v>3238979970.2688799</v>
      </c>
      <c r="W48" s="271">
        <f t="shared" si="17"/>
        <v>3438753167.5079999</v>
      </c>
      <c r="X48" s="272">
        <f t="shared" si="18"/>
        <v>3650847938.4220037</v>
      </c>
      <c r="Y48" s="272">
        <f t="shared" si="19"/>
        <v>3438753167.5079999</v>
      </c>
      <c r="Z48" s="271">
        <f t="shared" si="20"/>
        <v>3650847938.4220037</v>
      </c>
      <c r="AA48" s="271">
        <f t="shared" si="24"/>
        <v>3876024250.7138853</v>
      </c>
      <c r="AB48" s="271"/>
      <c r="AC48" s="33" t="str">
        <f t="shared" si="21"/>
        <v>BERTAHAP</v>
      </c>
      <c r="AD48" s="273">
        <f t="shared" si="22"/>
        <v>0</v>
      </c>
      <c r="AE48" s="274">
        <v>2</v>
      </c>
      <c r="AF48" s="275"/>
      <c r="AG48" s="271" t="e">
        <f>IF(AF48&gt;#REF!,"LB","KR")</f>
        <v>#REF!</v>
      </c>
      <c r="AH48" s="275">
        <v>3160935000</v>
      </c>
      <c r="AI48" s="275">
        <v>3562878000</v>
      </c>
      <c r="AJ48" s="275">
        <v>3782629000</v>
      </c>
      <c r="AK48" s="276">
        <v>4015933000</v>
      </c>
      <c r="AL48" s="276">
        <v>3782629000</v>
      </c>
      <c r="AM48" s="275">
        <v>4015933000</v>
      </c>
      <c r="AN48" s="275">
        <v>4263627000</v>
      </c>
      <c r="AO48" s="16"/>
      <c r="AP48" s="277">
        <v>9</v>
      </c>
      <c r="AQ48" s="278">
        <v>-1748797.3691000007</v>
      </c>
      <c r="AR48" s="279"/>
      <c r="AS48" s="280"/>
      <c r="AT48" s="280"/>
      <c r="AU48" s="280"/>
      <c r="AV48" s="304"/>
      <c r="AW48" s="304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305">
        <v>28584814.360000003</v>
      </c>
      <c r="BR48" s="16"/>
      <c r="BS48" s="290"/>
      <c r="BT48" s="283"/>
      <c r="BU48" s="283" t="s">
        <v>78</v>
      </c>
      <c r="BV48" s="284">
        <v>19</v>
      </c>
      <c r="BW48" s="285">
        <v>138</v>
      </c>
      <c r="BX48" s="285">
        <v>120</v>
      </c>
      <c r="BY48" s="286">
        <v>28656276.3959</v>
      </c>
      <c r="BZ48" s="286">
        <v>3160935000</v>
      </c>
      <c r="CA48" s="286">
        <v>3562878000</v>
      </c>
      <c r="CB48" s="286">
        <v>3782629000</v>
      </c>
      <c r="CC48" s="286">
        <v>4015933000</v>
      </c>
      <c r="CD48" s="286">
        <v>4263627000</v>
      </c>
      <c r="CE48" s="16"/>
      <c r="CF48" s="43">
        <v>4009586740</v>
      </c>
      <c r="CG48" s="197">
        <v>4256888980</v>
      </c>
    </row>
    <row r="49" spans="1:85">
      <c r="A49" s="3">
        <f t="shared" si="23"/>
        <v>10</v>
      </c>
      <c r="B49" s="263">
        <v>10</v>
      </c>
      <c r="C49" s="264" t="s">
        <v>132</v>
      </c>
      <c r="D49" s="299">
        <v>21</v>
      </c>
      <c r="E49" s="266"/>
      <c r="F49" s="41" t="s">
        <v>84</v>
      </c>
      <c r="G49" s="267">
        <f t="shared" si="3"/>
        <v>132</v>
      </c>
      <c r="H49" s="267">
        <f t="shared" si="4"/>
        <v>112</v>
      </c>
      <c r="I49" s="268">
        <f t="shared" si="5"/>
        <v>26966806</v>
      </c>
      <c r="J49" s="268">
        <f t="shared" si="6"/>
        <v>3</v>
      </c>
      <c r="K49" s="269">
        <f t="shared" si="7"/>
        <v>1.1000000000000001</v>
      </c>
      <c r="L49" s="270">
        <f t="shared" si="8"/>
        <v>1.0024999999999999</v>
      </c>
      <c r="M49" s="271">
        <f t="shared" si="9"/>
        <v>24850112.205919132</v>
      </c>
      <c r="N49" s="271">
        <f t="shared" si="10"/>
        <v>28010046.912702579</v>
      </c>
      <c r="O49" s="271">
        <f t="shared" si="11"/>
        <v>29737645.316500001</v>
      </c>
      <c r="P49" s="271">
        <f t="shared" si="12"/>
        <v>31571798.209624246</v>
      </c>
      <c r="Q49" s="272">
        <f t="shared" si="13"/>
        <v>29737645.316500001</v>
      </c>
      <c r="R49" s="271">
        <f t="shared" si="13"/>
        <v>31571798.209624246</v>
      </c>
      <c r="S49" s="271">
        <f t="shared" si="14"/>
        <v>33519077.639821339</v>
      </c>
      <c r="T49" s="271"/>
      <c r="U49" s="271">
        <f t="shared" si="15"/>
        <v>2783212567.0629425</v>
      </c>
      <c r="V49" s="271">
        <f t="shared" si="16"/>
        <v>3137125254.2226887</v>
      </c>
      <c r="W49" s="271">
        <f t="shared" si="17"/>
        <v>3330616275.448</v>
      </c>
      <c r="X49" s="272">
        <f t="shared" si="18"/>
        <v>3536041399.4779158</v>
      </c>
      <c r="Y49" s="272">
        <f t="shared" si="19"/>
        <v>3330616275.448</v>
      </c>
      <c r="Z49" s="271">
        <f t="shared" si="20"/>
        <v>3536041399.4779158</v>
      </c>
      <c r="AA49" s="271">
        <f t="shared" si="24"/>
        <v>3754136695.6599898</v>
      </c>
      <c r="AB49" s="271"/>
      <c r="AC49" s="33" t="str">
        <f t="shared" si="21"/>
        <v>BERTAHAP</v>
      </c>
      <c r="AD49" s="273">
        <f t="shared" si="22"/>
        <v>0</v>
      </c>
      <c r="AE49" s="274">
        <v>2</v>
      </c>
      <c r="AF49" s="275"/>
      <c r="AG49" s="271" t="e">
        <f>IF(AF49&gt;#REF!,"LB","KR")</f>
        <v>#REF!</v>
      </c>
      <c r="AH49" s="275">
        <v>3061534000</v>
      </c>
      <c r="AI49" s="275">
        <v>3450838000</v>
      </c>
      <c r="AJ49" s="275">
        <v>3663678000</v>
      </c>
      <c r="AK49" s="276">
        <v>3889646000</v>
      </c>
      <c r="AL49" s="276">
        <v>3663678000</v>
      </c>
      <c r="AM49" s="275">
        <v>3889646000</v>
      </c>
      <c r="AN49" s="275">
        <v>4129551000</v>
      </c>
      <c r="AO49" s="16"/>
      <c r="AP49" s="277">
        <v>10</v>
      </c>
      <c r="AQ49" s="278">
        <v>-667428.44849999994</v>
      </c>
      <c r="AR49" s="279"/>
      <c r="AS49" s="280"/>
      <c r="AT49" s="280"/>
      <c r="AU49" s="280"/>
      <c r="AV49" s="304"/>
      <c r="AW49" s="304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306">
        <v>29663486.600000001</v>
      </c>
      <c r="BR49" s="16"/>
      <c r="BS49" s="282">
        <v>3</v>
      </c>
      <c r="BT49" s="283" t="s">
        <v>133</v>
      </c>
      <c r="BU49" s="283" t="s">
        <v>84</v>
      </c>
      <c r="BV49" s="284">
        <v>21</v>
      </c>
      <c r="BW49" s="285">
        <v>132</v>
      </c>
      <c r="BX49" s="285">
        <v>112</v>
      </c>
      <c r="BY49" s="286">
        <v>29737645.316500001</v>
      </c>
      <c r="BZ49" s="286">
        <v>3061534000</v>
      </c>
      <c r="CA49" s="286">
        <v>3450838000</v>
      </c>
      <c r="CB49" s="286">
        <v>3663678000</v>
      </c>
      <c r="CC49" s="286">
        <v>3889646000</v>
      </c>
      <c r="CD49" s="286">
        <v>4129551000</v>
      </c>
      <c r="CE49" s="16">
        <v>2</v>
      </c>
      <c r="CF49" s="43">
        <v>3883498680</v>
      </c>
      <c r="CG49" s="197">
        <v>4123024760</v>
      </c>
    </row>
    <row r="50" spans="1:85">
      <c r="A50" s="3">
        <f t="shared" si="23"/>
        <v>11</v>
      </c>
      <c r="B50" s="263">
        <v>1</v>
      </c>
      <c r="C50" s="264" t="s">
        <v>134</v>
      </c>
      <c r="D50" s="265" t="s">
        <v>19</v>
      </c>
      <c r="E50" s="266"/>
      <c r="F50" s="41" t="s">
        <v>72</v>
      </c>
      <c r="G50" s="267">
        <f t="shared" si="3"/>
        <v>175</v>
      </c>
      <c r="H50" s="267">
        <f t="shared" si="4"/>
        <v>156</v>
      </c>
      <c r="I50" s="268">
        <f t="shared" si="5"/>
        <v>26966806</v>
      </c>
      <c r="J50" s="268">
        <f t="shared" si="6"/>
        <v>5</v>
      </c>
      <c r="K50" s="269">
        <f t="shared" si="7"/>
        <v>1.08</v>
      </c>
      <c r="L50" s="270">
        <f t="shared" si="8"/>
        <v>1.0024999999999999</v>
      </c>
      <c r="M50" s="271">
        <f t="shared" si="9"/>
        <v>24398291.983993329</v>
      </c>
      <c r="N50" s="271">
        <f t="shared" si="10"/>
        <v>27500773.33247162</v>
      </c>
      <c r="O50" s="271">
        <f t="shared" si="11"/>
        <v>29196960.856199998</v>
      </c>
      <c r="P50" s="271">
        <f t="shared" si="12"/>
        <v>30997765.514903802</v>
      </c>
      <c r="Q50" s="272">
        <f t="shared" si="13"/>
        <v>29196960.856199998</v>
      </c>
      <c r="R50" s="271">
        <f t="shared" si="13"/>
        <v>30997765.514903802</v>
      </c>
      <c r="S50" s="271">
        <f t="shared" si="14"/>
        <v>32909639.864551857</v>
      </c>
      <c r="T50" s="271"/>
      <c r="U50" s="271">
        <f t="shared" si="15"/>
        <v>3806133549.5029593</v>
      </c>
      <c r="V50" s="271">
        <f t="shared" si="16"/>
        <v>4290120639.8655729</v>
      </c>
      <c r="W50" s="271">
        <f t="shared" si="17"/>
        <v>4554725893.5671997</v>
      </c>
      <c r="X50" s="272">
        <f t="shared" si="18"/>
        <v>4835651420.3249931</v>
      </c>
      <c r="Y50" s="272">
        <f t="shared" si="19"/>
        <v>4554725893.5671997</v>
      </c>
      <c r="Z50" s="271">
        <f t="shared" si="20"/>
        <v>4835651420.3249931</v>
      </c>
      <c r="AA50" s="271">
        <f t="shared" si="24"/>
        <v>5133903818.8700895</v>
      </c>
      <c r="AB50" s="271"/>
      <c r="AC50" s="33" t="str">
        <f t="shared" si="21"/>
        <v>BERTAHAP</v>
      </c>
      <c r="AD50" s="273">
        <f t="shared" si="22"/>
        <v>0</v>
      </c>
      <c r="AE50" s="274">
        <v>2</v>
      </c>
      <c r="AF50" s="275"/>
      <c r="AG50" s="271" t="e">
        <f>IF(AF50&gt;#REF!,"LB","KR")</f>
        <v>#REF!</v>
      </c>
      <c r="AH50" s="275">
        <v>4186747000</v>
      </c>
      <c r="AI50" s="275">
        <v>4719133000</v>
      </c>
      <c r="AJ50" s="275">
        <v>5010199000</v>
      </c>
      <c r="AK50" s="276">
        <v>5319217000</v>
      </c>
      <c r="AL50" s="276">
        <v>5010199000</v>
      </c>
      <c r="AM50" s="275">
        <v>5319217000</v>
      </c>
      <c r="AN50" s="275">
        <v>5647295000</v>
      </c>
      <c r="AO50" s="16"/>
      <c r="AP50" s="277">
        <v>11</v>
      </c>
      <c r="AQ50" s="278">
        <v>-1208112.9088000022</v>
      </c>
      <c r="AR50" s="279"/>
      <c r="AS50" s="280"/>
      <c r="AT50" s="280"/>
      <c r="AU50" s="280"/>
      <c r="AV50" s="304"/>
      <c r="AW50" s="304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307">
        <v>28584814.360000003</v>
      </c>
      <c r="BR50" s="16"/>
      <c r="BS50" s="282">
        <v>4</v>
      </c>
      <c r="BT50" s="283" t="s">
        <v>135</v>
      </c>
      <c r="BU50" s="283" t="s">
        <v>72</v>
      </c>
      <c r="BV50" s="284" t="s">
        <v>19</v>
      </c>
      <c r="BW50" s="285">
        <v>175</v>
      </c>
      <c r="BX50" s="285">
        <v>156</v>
      </c>
      <c r="BY50" s="286">
        <v>29415391.9848</v>
      </c>
      <c r="BZ50" s="286">
        <v>4218070000</v>
      </c>
      <c r="CA50" s="286">
        <v>4754438000</v>
      </c>
      <c r="CB50" s="286">
        <v>5047682000</v>
      </c>
      <c r="CC50" s="286">
        <v>5359012000</v>
      </c>
      <c r="CD50" s="286">
        <v>5689544000</v>
      </c>
      <c r="CE50" s="16">
        <v>8</v>
      </c>
      <c r="CF50" s="43">
        <v>5310810940</v>
      </c>
      <c r="CG50" s="197">
        <v>5638370020</v>
      </c>
    </row>
    <row r="51" spans="1:85">
      <c r="A51" s="3">
        <f t="shared" si="23"/>
        <v>12</v>
      </c>
      <c r="B51" s="263">
        <v>2</v>
      </c>
      <c r="C51" s="264" t="s">
        <v>134</v>
      </c>
      <c r="D51" s="265" t="s">
        <v>29</v>
      </c>
      <c r="E51" s="266"/>
      <c r="F51" s="41" t="s">
        <v>74</v>
      </c>
      <c r="G51" s="267">
        <f t="shared" si="3"/>
        <v>85</v>
      </c>
      <c r="H51" s="267">
        <f t="shared" si="4"/>
        <v>74</v>
      </c>
      <c r="I51" s="268">
        <f t="shared" si="5"/>
        <v>26966806</v>
      </c>
      <c r="J51" s="268">
        <f t="shared" si="6"/>
        <v>1</v>
      </c>
      <c r="K51" s="269">
        <f t="shared" si="7"/>
        <v>1.06</v>
      </c>
      <c r="L51" s="270">
        <f t="shared" si="8"/>
        <v>1.0024999999999999</v>
      </c>
      <c r="M51" s="271">
        <f t="shared" si="9"/>
        <v>23946471.762067527</v>
      </c>
      <c r="N51" s="271">
        <f t="shared" si="10"/>
        <v>26991499.752240665</v>
      </c>
      <c r="O51" s="271">
        <f t="shared" si="11"/>
        <v>28656276.3959</v>
      </c>
      <c r="P51" s="271">
        <f t="shared" si="12"/>
        <v>30423732.820183363</v>
      </c>
      <c r="Q51" s="272">
        <f t="shared" si="13"/>
        <v>28656276.3959</v>
      </c>
      <c r="R51" s="271">
        <f t="shared" si="13"/>
        <v>30423732.820183363</v>
      </c>
      <c r="S51" s="271">
        <f t="shared" si="14"/>
        <v>32300202.089282379</v>
      </c>
      <c r="T51" s="271"/>
      <c r="U51" s="271">
        <f t="shared" si="15"/>
        <v>1772038910.392997</v>
      </c>
      <c r="V51" s="271">
        <f t="shared" si="16"/>
        <v>1997370981.6658092</v>
      </c>
      <c r="W51" s="271">
        <f t="shared" si="17"/>
        <v>2120564453.2966001</v>
      </c>
      <c r="X51" s="272">
        <f t="shared" si="18"/>
        <v>2251356228.6935687</v>
      </c>
      <c r="Y51" s="272">
        <f t="shared" si="19"/>
        <v>2120564453.2966001</v>
      </c>
      <c r="Z51" s="271">
        <f t="shared" si="20"/>
        <v>2251356228.6935687</v>
      </c>
      <c r="AA51" s="271">
        <f t="shared" si="24"/>
        <v>2390214954.6068959</v>
      </c>
      <c r="AB51" s="271"/>
      <c r="AC51" s="33" t="str">
        <f t="shared" si="21"/>
        <v>BERTAHAP</v>
      </c>
      <c r="AD51" s="273">
        <f t="shared" si="22"/>
        <v>0</v>
      </c>
      <c r="AE51" s="274">
        <v>2</v>
      </c>
      <c r="AF51" s="275"/>
      <c r="AG51" s="271" t="e">
        <f>IF(AF51&gt;#REF!,"LB","KR")</f>
        <v>#REF!</v>
      </c>
      <c r="AH51" s="275">
        <v>1949243000</v>
      </c>
      <c r="AI51" s="275">
        <v>2197109000</v>
      </c>
      <c r="AJ51" s="275">
        <v>2332621000</v>
      </c>
      <c r="AK51" s="276">
        <v>2476492000</v>
      </c>
      <c r="AL51" s="276">
        <v>2332621000</v>
      </c>
      <c r="AM51" s="275">
        <v>2476492000</v>
      </c>
      <c r="AN51" s="275">
        <v>2629237000</v>
      </c>
      <c r="AO51" s="16"/>
      <c r="AP51" s="277">
        <v>12</v>
      </c>
      <c r="AQ51" s="278">
        <v>-1748797.3691000007</v>
      </c>
      <c r="AR51" s="279"/>
      <c r="AS51" s="280"/>
      <c r="AT51" s="280"/>
      <c r="AU51" s="280"/>
      <c r="AV51" s="304"/>
      <c r="AW51" s="304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308">
        <v>28870662.503600005</v>
      </c>
      <c r="BR51" s="16"/>
      <c r="BS51" s="290"/>
      <c r="BT51" s="283" t="s">
        <v>136</v>
      </c>
      <c r="BU51" s="283"/>
      <c r="BV51" s="284"/>
      <c r="BW51" s="285"/>
      <c r="BX51" s="285"/>
      <c r="BY51" s="286"/>
      <c r="BZ51" s="286"/>
      <c r="CA51" s="286"/>
      <c r="CB51" s="286"/>
      <c r="CC51" s="286"/>
      <c r="CD51" s="286"/>
      <c r="CE51" s="16"/>
      <c r="CF51" s="43">
        <v>2472578260</v>
      </c>
      <c r="CG51" s="197">
        <v>2625081520</v>
      </c>
    </row>
    <row r="52" spans="1:85">
      <c r="A52" s="3">
        <f t="shared" si="23"/>
        <v>13</v>
      </c>
      <c r="B52" s="263">
        <v>3</v>
      </c>
      <c r="C52" s="264" t="s">
        <v>134</v>
      </c>
      <c r="D52" s="265" t="s">
        <v>32</v>
      </c>
      <c r="E52" s="266"/>
      <c r="F52" s="41" t="s">
        <v>56</v>
      </c>
      <c r="G52" s="267">
        <f t="shared" si="3"/>
        <v>85</v>
      </c>
      <c r="H52" s="267">
        <f t="shared" si="4"/>
        <v>74</v>
      </c>
      <c r="I52" s="268">
        <f t="shared" si="5"/>
        <v>26966806</v>
      </c>
      <c r="J52" s="268">
        <f t="shared" si="6"/>
        <v>1</v>
      </c>
      <c r="K52" s="269">
        <f t="shared" si="7"/>
        <v>1.06</v>
      </c>
      <c r="L52" s="270">
        <f t="shared" si="8"/>
        <v>1.0024999999999999</v>
      </c>
      <c r="M52" s="271">
        <f t="shared" si="9"/>
        <v>23946471.762067527</v>
      </c>
      <c r="N52" s="271">
        <f t="shared" si="10"/>
        <v>26991499.752240665</v>
      </c>
      <c r="O52" s="271">
        <f t="shared" si="11"/>
        <v>28656276.3959</v>
      </c>
      <c r="P52" s="271">
        <f t="shared" si="12"/>
        <v>30423732.820183363</v>
      </c>
      <c r="Q52" s="272">
        <f t="shared" si="13"/>
        <v>28656276.3959</v>
      </c>
      <c r="R52" s="271">
        <f t="shared" si="13"/>
        <v>30423732.820183363</v>
      </c>
      <c r="S52" s="271">
        <f t="shared" si="14"/>
        <v>32300202.089282379</v>
      </c>
      <c r="T52" s="271"/>
      <c r="U52" s="271">
        <f t="shared" si="15"/>
        <v>1772038910.392997</v>
      </c>
      <c r="V52" s="271">
        <f t="shared" si="16"/>
        <v>1997370981.6658092</v>
      </c>
      <c r="W52" s="271">
        <f t="shared" si="17"/>
        <v>2120564453.2966001</v>
      </c>
      <c r="X52" s="272">
        <f t="shared" si="18"/>
        <v>2251356228.6935687</v>
      </c>
      <c r="Y52" s="272">
        <f t="shared" si="19"/>
        <v>2120564453.2966001</v>
      </c>
      <c r="Z52" s="271">
        <f t="shared" si="20"/>
        <v>2251356228.6935687</v>
      </c>
      <c r="AA52" s="271">
        <f t="shared" si="24"/>
        <v>2390214954.6068959</v>
      </c>
      <c r="AB52" s="271"/>
      <c r="AC52" s="33" t="str">
        <f t="shared" si="21"/>
        <v>BERTAHAP</v>
      </c>
      <c r="AD52" s="273">
        <f t="shared" si="22"/>
        <v>0</v>
      </c>
      <c r="AE52" s="274">
        <v>2</v>
      </c>
      <c r="AF52" s="275"/>
      <c r="AG52" s="271" t="e">
        <f>IF(AF52&gt;#REF!,"LB","KR")</f>
        <v>#REF!</v>
      </c>
      <c r="AH52" s="275">
        <v>1949243000</v>
      </c>
      <c r="AI52" s="275">
        <v>2197109000</v>
      </c>
      <c r="AJ52" s="275">
        <v>2332621000</v>
      </c>
      <c r="AK52" s="276">
        <v>2476492000</v>
      </c>
      <c r="AL52" s="276">
        <v>2332621000</v>
      </c>
      <c r="AM52" s="275">
        <v>2476492000</v>
      </c>
      <c r="AN52" s="275">
        <v>2629237000</v>
      </c>
      <c r="AO52" s="16"/>
      <c r="AP52" s="277">
        <v>13</v>
      </c>
      <c r="AQ52" s="278">
        <v>-1748797.3691000007</v>
      </c>
      <c r="AR52" s="279"/>
      <c r="AS52" s="280"/>
      <c r="AT52" s="280"/>
      <c r="AU52" s="280"/>
      <c r="AV52" s="304"/>
      <c r="AW52" s="304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309">
        <v>29706633.489600003</v>
      </c>
      <c r="BR52" s="16"/>
      <c r="BS52" s="282">
        <v>5</v>
      </c>
      <c r="BT52" s="310" t="s">
        <v>137</v>
      </c>
      <c r="BU52" s="283" t="s">
        <v>74</v>
      </c>
      <c r="BV52" s="284" t="s">
        <v>29</v>
      </c>
      <c r="BW52" s="285">
        <v>85</v>
      </c>
      <c r="BX52" s="285">
        <v>74</v>
      </c>
      <c r="BY52" s="286">
        <v>28870662.503600005</v>
      </c>
      <c r="BZ52" s="286">
        <v>1963826000</v>
      </c>
      <c r="CA52" s="286">
        <v>2213546000</v>
      </c>
      <c r="CB52" s="286">
        <v>2350072000</v>
      </c>
      <c r="CC52" s="286">
        <v>2495020000</v>
      </c>
      <c r="CD52" s="286">
        <v>2648907000</v>
      </c>
      <c r="CE52" s="16">
        <v>6</v>
      </c>
      <c r="CF52" s="43">
        <v>2472578260</v>
      </c>
      <c r="CG52" s="197">
        <v>2625081520</v>
      </c>
    </row>
    <row r="53" spans="1:85">
      <c r="A53" s="3">
        <f t="shared" si="23"/>
        <v>14</v>
      </c>
      <c r="B53" s="263">
        <v>4</v>
      </c>
      <c r="C53" s="264" t="s">
        <v>134</v>
      </c>
      <c r="D53" s="265" t="s">
        <v>38</v>
      </c>
      <c r="E53" s="266"/>
      <c r="F53" s="41" t="s">
        <v>58</v>
      </c>
      <c r="G53" s="267">
        <f t="shared" si="3"/>
        <v>101</v>
      </c>
      <c r="H53" s="267">
        <f t="shared" si="4"/>
        <v>90</v>
      </c>
      <c r="I53" s="268">
        <f t="shared" si="5"/>
        <v>26966806</v>
      </c>
      <c r="J53" s="268">
        <f t="shared" si="6"/>
        <v>1</v>
      </c>
      <c r="K53" s="269">
        <f t="shared" si="7"/>
        <v>1.06</v>
      </c>
      <c r="L53" s="270">
        <f t="shared" si="8"/>
        <v>1.0024999999999999</v>
      </c>
      <c r="M53" s="271">
        <f t="shared" si="9"/>
        <v>23946471.762067527</v>
      </c>
      <c r="N53" s="271">
        <f t="shared" si="10"/>
        <v>26991499.752240665</v>
      </c>
      <c r="O53" s="271">
        <f t="shared" si="11"/>
        <v>28656276.3959</v>
      </c>
      <c r="P53" s="271">
        <f t="shared" si="12"/>
        <v>30423732.820183363</v>
      </c>
      <c r="Q53" s="272">
        <f t="shared" si="13"/>
        <v>28656276.3959</v>
      </c>
      <c r="R53" s="271">
        <f t="shared" si="13"/>
        <v>30423732.820183363</v>
      </c>
      <c r="S53" s="271">
        <f t="shared" si="14"/>
        <v>32300202.089282379</v>
      </c>
      <c r="T53" s="271"/>
      <c r="U53" s="271">
        <f t="shared" si="15"/>
        <v>2155182458.5860772</v>
      </c>
      <c r="V53" s="271">
        <f t="shared" si="16"/>
        <v>2429234977.7016597</v>
      </c>
      <c r="W53" s="271">
        <f t="shared" si="17"/>
        <v>2579064875.631</v>
      </c>
      <c r="X53" s="272">
        <f t="shared" si="18"/>
        <v>2738135953.8165026</v>
      </c>
      <c r="Y53" s="272">
        <f t="shared" si="19"/>
        <v>2579064875.631</v>
      </c>
      <c r="Z53" s="271">
        <f t="shared" si="20"/>
        <v>2738135953.8165026</v>
      </c>
      <c r="AA53" s="271">
        <f t="shared" si="24"/>
        <v>2907018188.0354142</v>
      </c>
      <c r="AB53" s="271"/>
      <c r="AC53" s="33" t="str">
        <f t="shared" si="21"/>
        <v>BERTAHAP</v>
      </c>
      <c r="AD53" s="273">
        <f t="shared" si="22"/>
        <v>0</v>
      </c>
      <c r="AE53" s="274">
        <v>2</v>
      </c>
      <c r="AF53" s="275"/>
      <c r="AG53" s="271" t="e">
        <f>IF(AF53&gt;#REF!,"LB","KR")</f>
        <v>#REF!</v>
      </c>
      <c r="AH53" s="275">
        <v>2370701000</v>
      </c>
      <c r="AI53" s="275">
        <v>2672159000</v>
      </c>
      <c r="AJ53" s="275">
        <v>2836972000</v>
      </c>
      <c r="AK53" s="276">
        <v>3011950000</v>
      </c>
      <c r="AL53" s="276">
        <v>2836972000</v>
      </c>
      <c r="AM53" s="275">
        <v>3011950000</v>
      </c>
      <c r="AN53" s="275">
        <v>3197721000</v>
      </c>
      <c r="AO53" s="16"/>
      <c r="AP53" s="277">
        <v>14</v>
      </c>
      <c r="AQ53" s="278">
        <v>-1748797.3691000007</v>
      </c>
      <c r="AR53" s="311"/>
      <c r="AS53" s="280"/>
      <c r="AT53" s="280"/>
      <c r="AU53" s="280"/>
      <c r="AV53" s="304"/>
      <c r="AW53" s="304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312">
        <v>30256756.332000002</v>
      </c>
      <c r="BR53" s="16"/>
      <c r="BS53" s="282"/>
      <c r="BT53" s="283"/>
      <c r="BU53" s="283" t="s">
        <v>56</v>
      </c>
      <c r="BV53" s="284" t="s">
        <v>32</v>
      </c>
      <c r="BW53" s="285">
        <v>85</v>
      </c>
      <c r="BX53" s="285">
        <v>74</v>
      </c>
      <c r="BY53" s="286">
        <v>28870662.503600005</v>
      </c>
      <c r="BZ53" s="286">
        <v>1963826000</v>
      </c>
      <c r="CA53" s="286">
        <v>2213546000</v>
      </c>
      <c r="CB53" s="286">
        <v>2350072000</v>
      </c>
      <c r="CC53" s="286">
        <v>2495020000</v>
      </c>
      <c r="CD53" s="286">
        <v>2648907000</v>
      </c>
      <c r="CE53" s="16"/>
      <c r="CF53" s="43">
        <v>3007190320</v>
      </c>
      <c r="CG53" s="197">
        <v>3192667000</v>
      </c>
    </row>
    <row r="54" spans="1:85">
      <c r="A54" s="3">
        <f t="shared" si="23"/>
        <v>15</v>
      </c>
      <c r="B54" s="263">
        <v>5</v>
      </c>
      <c r="C54" s="264" t="s">
        <v>134</v>
      </c>
      <c r="D54" s="265" t="s">
        <v>44</v>
      </c>
      <c r="E54" s="266"/>
      <c r="F54" s="41" t="s">
        <v>60</v>
      </c>
      <c r="G54" s="267">
        <f t="shared" si="3"/>
        <v>101</v>
      </c>
      <c r="H54" s="267">
        <f t="shared" si="4"/>
        <v>90</v>
      </c>
      <c r="I54" s="268">
        <f t="shared" si="5"/>
        <v>26966806</v>
      </c>
      <c r="J54" s="268">
        <f t="shared" si="6"/>
        <v>1</v>
      </c>
      <c r="K54" s="269">
        <f t="shared" si="7"/>
        <v>1.06</v>
      </c>
      <c r="L54" s="270">
        <f t="shared" si="8"/>
        <v>1.0024999999999999</v>
      </c>
      <c r="M54" s="271">
        <f t="shared" si="9"/>
        <v>23946471.762067527</v>
      </c>
      <c r="N54" s="271">
        <f t="shared" si="10"/>
        <v>26991499.752240665</v>
      </c>
      <c r="O54" s="271">
        <f t="shared" si="11"/>
        <v>28656276.3959</v>
      </c>
      <c r="P54" s="271">
        <f t="shared" si="12"/>
        <v>30423732.820183363</v>
      </c>
      <c r="Q54" s="272">
        <f t="shared" si="13"/>
        <v>28656276.3959</v>
      </c>
      <c r="R54" s="271">
        <f t="shared" si="13"/>
        <v>30423732.820183363</v>
      </c>
      <c r="S54" s="271">
        <f t="shared" si="14"/>
        <v>32300202.089282379</v>
      </c>
      <c r="T54" s="271"/>
      <c r="U54" s="271">
        <f t="shared" si="15"/>
        <v>2155182458.5860772</v>
      </c>
      <c r="V54" s="271">
        <f t="shared" si="16"/>
        <v>2429234977.7016597</v>
      </c>
      <c r="W54" s="271">
        <f t="shared" si="17"/>
        <v>2579064875.631</v>
      </c>
      <c r="X54" s="272">
        <f t="shared" si="18"/>
        <v>2738135953.8165026</v>
      </c>
      <c r="Y54" s="272">
        <f t="shared" si="19"/>
        <v>2579064875.631</v>
      </c>
      <c r="Z54" s="271">
        <f t="shared" si="20"/>
        <v>2738135953.8165026</v>
      </c>
      <c r="AA54" s="271">
        <f t="shared" si="24"/>
        <v>2907018188.0354142</v>
      </c>
      <c r="AB54" s="271"/>
      <c r="AC54" s="33" t="str">
        <f t="shared" si="21"/>
        <v>BERTAHAP</v>
      </c>
      <c r="AD54" s="273">
        <f t="shared" si="22"/>
        <v>0</v>
      </c>
      <c r="AE54" s="274">
        <v>2</v>
      </c>
      <c r="AF54" s="275"/>
      <c r="AG54" s="271" t="e">
        <f>IF(AF54&gt;#REF!,"LB","KR")</f>
        <v>#REF!</v>
      </c>
      <c r="AH54" s="275">
        <v>2370701000</v>
      </c>
      <c r="AI54" s="275">
        <v>2672159000</v>
      </c>
      <c r="AJ54" s="275">
        <v>2836972000</v>
      </c>
      <c r="AK54" s="276">
        <v>3011950000</v>
      </c>
      <c r="AL54" s="276">
        <v>2836972000</v>
      </c>
      <c r="AM54" s="275">
        <v>3011950000</v>
      </c>
      <c r="AN54" s="275">
        <v>3197721000</v>
      </c>
      <c r="AO54" s="16"/>
      <c r="AP54" s="277">
        <v>15</v>
      </c>
      <c r="AQ54" s="278">
        <v>-1748797.3691000007</v>
      </c>
      <c r="AR54" s="311"/>
      <c r="AS54" s="280"/>
      <c r="AT54" s="280"/>
      <c r="AU54" s="280"/>
      <c r="AV54" s="304"/>
      <c r="AW54" s="304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313">
        <v>28870662.503600005</v>
      </c>
      <c r="BR54" s="16"/>
      <c r="BS54" s="282"/>
      <c r="BT54" s="283"/>
      <c r="BU54" s="283" t="s">
        <v>58</v>
      </c>
      <c r="BV54" s="284" t="s">
        <v>38</v>
      </c>
      <c r="BW54" s="285">
        <v>101</v>
      </c>
      <c r="BX54" s="285">
        <v>90</v>
      </c>
      <c r="BY54" s="286">
        <v>28870662.503600005</v>
      </c>
      <c r="BZ54" s="286">
        <v>2388437000</v>
      </c>
      <c r="CA54" s="286">
        <v>2692150000</v>
      </c>
      <c r="CB54" s="286">
        <v>2858196000</v>
      </c>
      <c r="CC54" s="286">
        <v>3034483000</v>
      </c>
      <c r="CD54" s="286">
        <v>3221644000</v>
      </c>
      <c r="CE54" s="16"/>
      <c r="CF54" s="43">
        <v>3007190320</v>
      </c>
      <c r="CG54" s="197">
        <v>3192667000</v>
      </c>
    </row>
    <row r="55" spans="1:85">
      <c r="A55" s="3">
        <f t="shared" si="23"/>
        <v>16</v>
      </c>
      <c r="B55" s="263">
        <v>6</v>
      </c>
      <c r="C55" s="264" t="s">
        <v>134</v>
      </c>
      <c r="D55" s="299">
        <v>11</v>
      </c>
      <c r="E55" s="266"/>
      <c r="F55" s="41" t="s">
        <v>62</v>
      </c>
      <c r="G55" s="267">
        <f t="shared" si="3"/>
        <v>101</v>
      </c>
      <c r="H55" s="267">
        <f t="shared" si="4"/>
        <v>90</v>
      </c>
      <c r="I55" s="268">
        <f t="shared" si="5"/>
        <v>26966806</v>
      </c>
      <c r="J55" s="268">
        <f t="shared" si="6"/>
        <v>1</v>
      </c>
      <c r="K55" s="269">
        <f t="shared" si="7"/>
        <v>1.06</v>
      </c>
      <c r="L55" s="270">
        <f t="shared" si="8"/>
        <v>1.0024999999999999</v>
      </c>
      <c r="M55" s="271">
        <f t="shared" si="9"/>
        <v>23946471.762067527</v>
      </c>
      <c r="N55" s="271">
        <f t="shared" si="10"/>
        <v>26991499.752240665</v>
      </c>
      <c r="O55" s="271">
        <f t="shared" si="11"/>
        <v>28656276.3959</v>
      </c>
      <c r="P55" s="271">
        <f t="shared" si="12"/>
        <v>30423732.820183363</v>
      </c>
      <c r="Q55" s="272">
        <f t="shared" si="13"/>
        <v>28656276.3959</v>
      </c>
      <c r="R55" s="271">
        <f t="shared" si="13"/>
        <v>30423732.820183363</v>
      </c>
      <c r="S55" s="271">
        <f t="shared" si="14"/>
        <v>32300202.089282379</v>
      </c>
      <c r="T55" s="271"/>
      <c r="U55" s="271">
        <f t="shared" si="15"/>
        <v>2155182458.5860772</v>
      </c>
      <c r="V55" s="271">
        <f t="shared" si="16"/>
        <v>2429234977.7016597</v>
      </c>
      <c r="W55" s="271">
        <f t="shared" si="17"/>
        <v>2579064875.631</v>
      </c>
      <c r="X55" s="272">
        <f t="shared" si="18"/>
        <v>2738135953.8165026</v>
      </c>
      <c r="Y55" s="272">
        <f t="shared" si="19"/>
        <v>2579064875.631</v>
      </c>
      <c r="Z55" s="271">
        <f t="shared" si="20"/>
        <v>2738135953.8165026</v>
      </c>
      <c r="AA55" s="271">
        <f t="shared" si="24"/>
        <v>2907018188.0354142</v>
      </c>
      <c r="AB55" s="271"/>
      <c r="AC55" s="33" t="str">
        <f t="shared" si="21"/>
        <v>BERTAHAP</v>
      </c>
      <c r="AD55" s="273">
        <f t="shared" si="22"/>
        <v>0</v>
      </c>
      <c r="AE55" s="274">
        <v>2</v>
      </c>
      <c r="AF55" s="275"/>
      <c r="AG55" s="271" t="e">
        <f>IF(AF55&gt;#REF!,"LB","KR")</f>
        <v>#REF!</v>
      </c>
      <c r="AH55" s="275">
        <v>2370701000</v>
      </c>
      <c r="AI55" s="275">
        <v>2672159000</v>
      </c>
      <c r="AJ55" s="275">
        <v>2836972000</v>
      </c>
      <c r="AK55" s="276">
        <v>3011950000</v>
      </c>
      <c r="AL55" s="276">
        <v>2836972000</v>
      </c>
      <c r="AM55" s="275">
        <v>3011950000</v>
      </c>
      <c r="AN55" s="275">
        <v>3197721000</v>
      </c>
      <c r="AO55" s="16"/>
      <c r="AP55" s="277">
        <v>16</v>
      </c>
      <c r="AQ55" s="278">
        <v>-1748797.3691000007</v>
      </c>
      <c r="AR55" s="311"/>
      <c r="AS55" s="280"/>
      <c r="AT55" s="280"/>
      <c r="AU55" s="280"/>
      <c r="AV55" s="304"/>
      <c r="AW55" s="304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314">
        <v>30256756.332000002</v>
      </c>
      <c r="BR55" s="16"/>
      <c r="BS55" s="282"/>
      <c r="BT55" s="283"/>
      <c r="BU55" s="283" t="s">
        <v>60</v>
      </c>
      <c r="BV55" s="284" t="s">
        <v>44</v>
      </c>
      <c r="BW55" s="285">
        <v>101</v>
      </c>
      <c r="BX55" s="285">
        <v>90</v>
      </c>
      <c r="BY55" s="286">
        <v>28870662.503600005</v>
      </c>
      <c r="BZ55" s="286">
        <v>2388437000</v>
      </c>
      <c r="CA55" s="286">
        <v>2692150000</v>
      </c>
      <c r="CB55" s="286">
        <v>2858196000</v>
      </c>
      <c r="CC55" s="286">
        <v>3034483000</v>
      </c>
      <c r="CD55" s="286">
        <v>3221644000</v>
      </c>
      <c r="CE55" s="16"/>
      <c r="CF55" s="43">
        <v>3007190320</v>
      </c>
      <c r="CG55" s="197">
        <v>3192667000</v>
      </c>
    </row>
    <row r="56" spans="1:85">
      <c r="A56" s="3">
        <f t="shared" si="23"/>
        <v>17</v>
      </c>
      <c r="B56" s="263">
        <v>7</v>
      </c>
      <c r="C56" s="264" t="s">
        <v>134</v>
      </c>
      <c r="D56" s="299">
        <v>15</v>
      </c>
      <c r="E56" s="266"/>
      <c r="F56" s="41" t="s">
        <v>64</v>
      </c>
      <c r="G56" s="267">
        <f t="shared" si="3"/>
        <v>101</v>
      </c>
      <c r="H56" s="267">
        <f t="shared" si="4"/>
        <v>90</v>
      </c>
      <c r="I56" s="268">
        <f t="shared" si="5"/>
        <v>26966806</v>
      </c>
      <c r="J56" s="268">
        <f t="shared" si="6"/>
        <v>1</v>
      </c>
      <c r="K56" s="269">
        <f t="shared" si="7"/>
        <v>1.06</v>
      </c>
      <c r="L56" s="270">
        <f t="shared" si="8"/>
        <v>1.0024999999999999</v>
      </c>
      <c r="M56" s="271">
        <f t="shared" si="9"/>
        <v>23946471.762067527</v>
      </c>
      <c r="N56" s="271">
        <f t="shared" si="10"/>
        <v>26991499.752240665</v>
      </c>
      <c r="O56" s="271">
        <f t="shared" si="11"/>
        <v>28656276.3959</v>
      </c>
      <c r="P56" s="271">
        <f t="shared" si="12"/>
        <v>30423732.820183363</v>
      </c>
      <c r="Q56" s="272">
        <f t="shared" si="13"/>
        <v>28656276.3959</v>
      </c>
      <c r="R56" s="271">
        <f t="shared" si="13"/>
        <v>30423732.820183363</v>
      </c>
      <c r="S56" s="271">
        <f t="shared" si="14"/>
        <v>32300202.089282379</v>
      </c>
      <c r="T56" s="271"/>
      <c r="U56" s="271">
        <f t="shared" si="15"/>
        <v>2155182458.5860772</v>
      </c>
      <c r="V56" s="271">
        <f t="shared" si="16"/>
        <v>2429234977.7016597</v>
      </c>
      <c r="W56" s="271">
        <f t="shared" si="17"/>
        <v>2579064875.631</v>
      </c>
      <c r="X56" s="272">
        <f t="shared" si="18"/>
        <v>2738135953.8165026</v>
      </c>
      <c r="Y56" s="272">
        <f t="shared" si="19"/>
        <v>2579064875.631</v>
      </c>
      <c r="Z56" s="271">
        <f t="shared" si="20"/>
        <v>2738135953.8165026</v>
      </c>
      <c r="AA56" s="271">
        <f t="shared" si="24"/>
        <v>2907018188.0354142</v>
      </c>
      <c r="AB56" s="271"/>
      <c r="AC56" s="33" t="str">
        <f t="shared" si="21"/>
        <v>BERTAHAP</v>
      </c>
      <c r="AD56" s="273">
        <f t="shared" si="22"/>
        <v>0</v>
      </c>
      <c r="AE56" s="274">
        <v>2</v>
      </c>
      <c r="AF56" s="275"/>
      <c r="AG56" s="271" t="e">
        <f>IF(AF56&gt;#REF!,"LB","KR")</f>
        <v>#REF!</v>
      </c>
      <c r="AH56" s="275">
        <v>2370701000</v>
      </c>
      <c r="AI56" s="275">
        <v>2672159000</v>
      </c>
      <c r="AJ56" s="275">
        <v>2836972000</v>
      </c>
      <c r="AK56" s="276">
        <v>3011950000</v>
      </c>
      <c r="AL56" s="276">
        <v>2836972000</v>
      </c>
      <c r="AM56" s="275">
        <v>3011950000</v>
      </c>
      <c r="AN56" s="275">
        <v>3197721000</v>
      </c>
      <c r="AO56" s="16"/>
      <c r="AP56" s="277">
        <v>17</v>
      </c>
      <c r="AQ56" s="278">
        <v>-1748797.3691000007</v>
      </c>
      <c r="AR56" s="311"/>
      <c r="AS56" s="280"/>
      <c r="AT56" s="280"/>
      <c r="AU56" s="280"/>
      <c r="AV56" s="304"/>
      <c r="AW56" s="304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315">
        <v>29156510.647200003</v>
      </c>
      <c r="BR56" s="16"/>
      <c r="BS56" s="282"/>
      <c r="BT56" s="283"/>
      <c r="BU56" s="283" t="s">
        <v>62</v>
      </c>
      <c r="BV56" s="284">
        <v>11</v>
      </c>
      <c r="BW56" s="285">
        <v>101</v>
      </c>
      <c r="BX56" s="285">
        <v>90</v>
      </c>
      <c r="BY56" s="286">
        <v>28870662.503600005</v>
      </c>
      <c r="BZ56" s="286">
        <v>2388437000</v>
      </c>
      <c r="CA56" s="286">
        <v>2692150000</v>
      </c>
      <c r="CB56" s="286">
        <v>2858196000</v>
      </c>
      <c r="CC56" s="286">
        <v>3034483000</v>
      </c>
      <c r="CD56" s="286">
        <v>3221644000</v>
      </c>
      <c r="CE56" s="16"/>
      <c r="CF56" s="43">
        <v>3007190320</v>
      </c>
      <c r="CG56" s="197">
        <v>3192667000</v>
      </c>
    </row>
    <row r="57" spans="1:85">
      <c r="A57" s="3">
        <f t="shared" si="23"/>
        <v>18</v>
      </c>
      <c r="B57" s="263">
        <v>8</v>
      </c>
      <c r="C57" s="264" t="s">
        <v>134</v>
      </c>
      <c r="D57" s="299">
        <v>17</v>
      </c>
      <c r="E57" s="266"/>
      <c r="F57" s="41" t="s">
        <v>67</v>
      </c>
      <c r="G57" s="267">
        <f t="shared" si="3"/>
        <v>85</v>
      </c>
      <c r="H57" s="267">
        <f t="shared" si="4"/>
        <v>74</v>
      </c>
      <c r="I57" s="268">
        <f t="shared" si="5"/>
        <v>26966806</v>
      </c>
      <c r="J57" s="268">
        <f t="shared" si="6"/>
        <v>1</v>
      </c>
      <c r="K57" s="269">
        <f t="shared" si="7"/>
        <v>1.06</v>
      </c>
      <c r="L57" s="270">
        <f t="shared" si="8"/>
        <v>1.0024999999999999</v>
      </c>
      <c r="M57" s="271">
        <f t="shared" si="9"/>
        <v>23946471.762067527</v>
      </c>
      <c r="N57" s="271">
        <f t="shared" si="10"/>
        <v>26991499.752240665</v>
      </c>
      <c r="O57" s="271">
        <f t="shared" si="11"/>
        <v>28656276.3959</v>
      </c>
      <c r="P57" s="271">
        <f t="shared" si="12"/>
        <v>30423732.820183363</v>
      </c>
      <c r="Q57" s="272">
        <f t="shared" si="13"/>
        <v>28656276.3959</v>
      </c>
      <c r="R57" s="271">
        <f t="shared" si="13"/>
        <v>30423732.820183363</v>
      </c>
      <c r="S57" s="271">
        <f t="shared" si="14"/>
        <v>32300202.089282379</v>
      </c>
      <c r="T57" s="271"/>
      <c r="U57" s="271">
        <f t="shared" si="15"/>
        <v>1772038910.392997</v>
      </c>
      <c r="V57" s="271">
        <f t="shared" si="16"/>
        <v>1997370981.6658092</v>
      </c>
      <c r="W57" s="271">
        <f t="shared" si="17"/>
        <v>2120564453.2966001</v>
      </c>
      <c r="X57" s="272">
        <f t="shared" si="18"/>
        <v>2251356228.6935687</v>
      </c>
      <c r="Y57" s="272">
        <f t="shared" si="19"/>
        <v>2120564453.2966001</v>
      </c>
      <c r="Z57" s="271">
        <f t="shared" si="20"/>
        <v>2251356228.6935687</v>
      </c>
      <c r="AA57" s="271">
        <f t="shared" si="24"/>
        <v>2390214954.6068959</v>
      </c>
      <c r="AB57" s="271"/>
      <c r="AC57" s="33" t="str">
        <f t="shared" si="21"/>
        <v>BERTAHAP</v>
      </c>
      <c r="AD57" s="273">
        <f t="shared" si="22"/>
        <v>0</v>
      </c>
      <c r="AE57" s="274">
        <v>2</v>
      </c>
      <c r="AF57" s="275"/>
      <c r="AG57" s="271" t="e">
        <f>IF(AF57&gt;#REF!,"LB","KR")</f>
        <v>#REF!</v>
      </c>
      <c r="AH57" s="275">
        <v>1949243000</v>
      </c>
      <c r="AI57" s="275">
        <v>2197109000</v>
      </c>
      <c r="AJ57" s="275">
        <v>2332621000</v>
      </c>
      <c r="AK57" s="276">
        <v>2476492000</v>
      </c>
      <c r="AL57" s="276">
        <v>2332621000</v>
      </c>
      <c r="AM57" s="275">
        <v>2476492000</v>
      </c>
      <c r="AN57" s="275">
        <v>2629237000</v>
      </c>
      <c r="AO57" s="16"/>
      <c r="AP57" s="277">
        <v>18</v>
      </c>
      <c r="AQ57" s="278">
        <v>-1748797.3691000007</v>
      </c>
      <c r="AR57" s="311"/>
      <c r="AS57" s="280"/>
      <c r="AT57" s="280"/>
      <c r="AU57" s="280"/>
      <c r="AV57" s="304"/>
      <c r="AW57" s="304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316">
        <v>29997874.994400002</v>
      </c>
      <c r="BR57" s="16"/>
      <c r="BS57" s="282"/>
      <c r="BT57" s="283"/>
      <c r="BU57" s="283" t="s">
        <v>78</v>
      </c>
      <c r="BV57" s="284">
        <v>19</v>
      </c>
      <c r="BW57" s="285">
        <v>138</v>
      </c>
      <c r="BX57" s="285">
        <v>120</v>
      </c>
      <c r="BY57" s="286">
        <v>28870662.503600005</v>
      </c>
      <c r="BZ57" s="286">
        <v>3184583000</v>
      </c>
      <c r="CA57" s="286">
        <v>3589533000</v>
      </c>
      <c r="CB57" s="286">
        <v>3810928000</v>
      </c>
      <c r="CC57" s="286">
        <v>4045978000</v>
      </c>
      <c r="CD57" s="286">
        <v>4295525000</v>
      </c>
      <c r="CE57" s="16"/>
      <c r="CF57" s="43">
        <v>2472578260</v>
      </c>
      <c r="CG57" s="197">
        <v>2625081520</v>
      </c>
    </row>
    <row r="58" spans="1:85">
      <c r="A58" s="3">
        <f t="shared" si="23"/>
        <v>19</v>
      </c>
      <c r="B58" s="263">
        <v>9</v>
      </c>
      <c r="C58" s="264" t="s">
        <v>134</v>
      </c>
      <c r="D58" s="299">
        <v>19</v>
      </c>
      <c r="E58" s="266"/>
      <c r="F58" s="41" t="s">
        <v>78</v>
      </c>
      <c r="G58" s="267">
        <f t="shared" si="3"/>
        <v>138</v>
      </c>
      <c r="H58" s="267">
        <f t="shared" si="4"/>
        <v>120</v>
      </c>
      <c r="I58" s="268">
        <f t="shared" si="5"/>
        <v>26966806</v>
      </c>
      <c r="J58" s="268">
        <f t="shared" si="6"/>
        <v>1</v>
      </c>
      <c r="K58" s="269">
        <f t="shared" si="7"/>
        <v>1.06</v>
      </c>
      <c r="L58" s="270">
        <f t="shared" si="8"/>
        <v>1.0024999999999999</v>
      </c>
      <c r="M58" s="271">
        <f t="shared" si="9"/>
        <v>23946471.762067527</v>
      </c>
      <c r="N58" s="271">
        <f t="shared" si="10"/>
        <v>26991499.752240665</v>
      </c>
      <c r="O58" s="271">
        <f t="shared" si="11"/>
        <v>28656276.3959</v>
      </c>
      <c r="P58" s="271">
        <f t="shared" si="12"/>
        <v>30423732.820183363</v>
      </c>
      <c r="Q58" s="272">
        <f t="shared" si="13"/>
        <v>28656276.3959</v>
      </c>
      <c r="R58" s="271">
        <f t="shared" si="13"/>
        <v>30423732.820183363</v>
      </c>
      <c r="S58" s="271">
        <f t="shared" si="14"/>
        <v>32300202.089282379</v>
      </c>
      <c r="T58" s="271"/>
      <c r="U58" s="271">
        <f t="shared" si="15"/>
        <v>2873576611.448103</v>
      </c>
      <c r="V58" s="271">
        <f t="shared" si="16"/>
        <v>3238979970.2688799</v>
      </c>
      <c r="W58" s="271">
        <f t="shared" si="17"/>
        <v>3438753167.5079999</v>
      </c>
      <c r="X58" s="272">
        <f t="shared" si="18"/>
        <v>3650847938.4220037</v>
      </c>
      <c r="Y58" s="272">
        <f t="shared" si="19"/>
        <v>3438753167.5079999</v>
      </c>
      <c r="Z58" s="271">
        <f t="shared" si="20"/>
        <v>3650847938.4220037</v>
      </c>
      <c r="AA58" s="271">
        <f t="shared" si="24"/>
        <v>3876024250.7138853</v>
      </c>
      <c r="AB58" s="271"/>
      <c r="AC58" s="33" t="str">
        <f t="shared" si="21"/>
        <v>BERTAHAP</v>
      </c>
      <c r="AD58" s="273">
        <f t="shared" si="22"/>
        <v>0</v>
      </c>
      <c r="AE58" s="274">
        <v>2</v>
      </c>
      <c r="AF58" s="275"/>
      <c r="AG58" s="271" t="e">
        <f>IF(AF58&gt;#REF!,"LB","KR")</f>
        <v>#REF!</v>
      </c>
      <c r="AH58" s="275">
        <v>3160935000</v>
      </c>
      <c r="AI58" s="275">
        <v>3562878000</v>
      </c>
      <c r="AJ58" s="275">
        <v>3782629000</v>
      </c>
      <c r="AK58" s="276">
        <v>4015933000</v>
      </c>
      <c r="AL58" s="276">
        <v>3782629000</v>
      </c>
      <c r="AM58" s="275">
        <v>4015933000</v>
      </c>
      <c r="AN58" s="275">
        <v>4263627000</v>
      </c>
      <c r="AO58" s="16"/>
      <c r="AP58" s="277">
        <v>19</v>
      </c>
      <c r="AQ58" s="278">
        <v>-1748797.3691000007</v>
      </c>
      <c r="AR58" s="311"/>
      <c r="AS58" s="280"/>
      <c r="AT58" s="280"/>
      <c r="AU58" s="280"/>
      <c r="AV58" s="304"/>
      <c r="AW58" s="304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317">
        <v>30553391.198000003</v>
      </c>
      <c r="BR58" s="16"/>
      <c r="BS58" s="282">
        <v>6</v>
      </c>
      <c r="BT58" s="310" t="s">
        <v>138</v>
      </c>
      <c r="BU58" s="283" t="s">
        <v>74</v>
      </c>
      <c r="BV58" s="284" t="s">
        <v>29</v>
      </c>
      <c r="BW58" s="285">
        <v>85</v>
      </c>
      <c r="BX58" s="285">
        <v>74</v>
      </c>
      <c r="BY58" s="286">
        <v>28870662.503600005</v>
      </c>
      <c r="BZ58" s="286">
        <v>1963826000</v>
      </c>
      <c r="CA58" s="286">
        <v>2213546000</v>
      </c>
      <c r="CB58" s="286">
        <v>2350072000</v>
      </c>
      <c r="CC58" s="286">
        <v>2495020000</v>
      </c>
      <c r="CD58" s="286">
        <v>2648907000</v>
      </c>
      <c r="CE58" s="16">
        <v>4</v>
      </c>
      <c r="CF58" s="43">
        <v>4009586740</v>
      </c>
      <c r="CG58" s="197">
        <v>4256888980</v>
      </c>
    </row>
    <row r="59" spans="1:85">
      <c r="A59" s="3">
        <f t="shared" si="23"/>
        <v>20</v>
      </c>
      <c r="B59" s="263">
        <v>10</v>
      </c>
      <c r="C59" s="264" t="s">
        <v>134</v>
      </c>
      <c r="D59" s="299">
        <v>21</v>
      </c>
      <c r="E59" s="266"/>
      <c r="F59" s="41" t="s">
        <v>84</v>
      </c>
      <c r="G59" s="267">
        <f t="shared" si="3"/>
        <v>132</v>
      </c>
      <c r="H59" s="267">
        <f t="shared" si="4"/>
        <v>112</v>
      </c>
      <c r="I59" s="268">
        <f t="shared" si="5"/>
        <v>26966806</v>
      </c>
      <c r="J59" s="268">
        <f t="shared" si="6"/>
        <v>3</v>
      </c>
      <c r="K59" s="269">
        <f t="shared" si="7"/>
        <v>1.1000000000000001</v>
      </c>
      <c r="L59" s="270">
        <f t="shared" si="8"/>
        <v>1.0024999999999999</v>
      </c>
      <c r="M59" s="271">
        <f t="shared" si="9"/>
        <v>24850112.205919132</v>
      </c>
      <c r="N59" s="271">
        <f t="shared" si="10"/>
        <v>28010046.912702579</v>
      </c>
      <c r="O59" s="271">
        <f t="shared" si="11"/>
        <v>29737645.316500001</v>
      </c>
      <c r="P59" s="271">
        <f t="shared" si="12"/>
        <v>31571798.209624246</v>
      </c>
      <c r="Q59" s="272">
        <f t="shared" si="13"/>
        <v>29737645.316500001</v>
      </c>
      <c r="R59" s="271">
        <f t="shared" si="13"/>
        <v>31571798.209624246</v>
      </c>
      <c r="S59" s="271">
        <f t="shared" si="14"/>
        <v>33519077.639821339</v>
      </c>
      <c r="T59" s="271"/>
      <c r="U59" s="271">
        <f t="shared" si="15"/>
        <v>2783212567.0629425</v>
      </c>
      <c r="V59" s="271">
        <f t="shared" si="16"/>
        <v>3137125254.2226887</v>
      </c>
      <c r="W59" s="271">
        <f t="shared" si="17"/>
        <v>3330616275.448</v>
      </c>
      <c r="X59" s="272">
        <f t="shared" si="18"/>
        <v>3536041399.4779158</v>
      </c>
      <c r="Y59" s="272">
        <f t="shared" si="19"/>
        <v>3330616275.448</v>
      </c>
      <c r="Z59" s="271">
        <f t="shared" si="20"/>
        <v>3536041399.4779158</v>
      </c>
      <c r="AA59" s="271">
        <f t="shared" si="24"/>
        <v>3754136695.6599898</v>
      </c>
      <c r="AB59" s="271"/>
      <c r="AC59" s="33" t="str">
        <f t="shared" si="21"/>
        <v>BERTAHAP</v>
      </c>
      <c r="AD59" s="273">
        <f t="shared" si="22"/>
        <v>0</v>
      </c>
      <c r="AE59" s="274">
        <v>2</v>
      </c>
      <c r="AF59" s="275"/>
      <c r="AG59" s="271" t="e">
        <f>IF(AF59&gt;#REF!,"LB","KR")</f>
        <v>#REF!</v>
      </c>
      <c r="AH59" s="275">
        <v>3061534000</v>
      </c>
      <c r="AI59" s="275">
        <v>3450838000</v>
      </c>
      <c r="AJ59" s="275">
        <v>3663678000</v>
      </c>
      <c r="AK59" s="276">
        <v>3889646000</v>
      </c>
      <c r="AL59" s="276">
        <v>3663678000</v>
      </c>
      <c r="AM59" s="275">
        <v>3889646000</v>
      </c>
      <c r="AN59" s="275">
        <v>4129551000</v>
      </c>
      <c r="AO59" s="16"/>
      <c r="AP59" s="277">
        <v>20</v>
      </c>
      <c r="AQ59" s="278">
        <v>-667428.44849999994</v>
      </c>
      <c r="AR59" s="311"/>
      <c r="AS59" s="280"/>
      <c r="AT59" s="280"/>
      <c r="AU59" s="280"/>
      <c r="AV59" s="304"/>
      <c r="AW59" s="304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318">
        <v>29442358.790800005</v>
      </c>
      <c r="BR59" s="16"/>
      <c r="BS59" s="282"/>
      <c r="BT59" s="310"/>
      <c r="BU59" s="283" t="s">
        <v>56</v>
      </c>
      <c r="BV59" s="284" t="s">
        <v>32</v>
      </c>
      <c r="BW59" s="285">
        <v>85</v>
      </c>
      <c r="BX59" s="285">
        <v>74</v>
      </c>
      <c r="BY59" s="286">
        <v>28870662.503600005</v>
      </c>
      <c r="BZ59" s="286">
        <v>1963826000</v>
      </c>
      <c r="CA59" s="286">
        <v>2213546000</v>
      </c>
      <c r="CB59" s="286">
        <v>2350072000</v>
      </c>
      <c r="CC59" s="286">
        <v>2495020000</v>
      </c>
      <c r="CD59" s="286">
        <v>2648907000</v>
      </c>
      <c r="CE59" s="16"/>
      <c r="CF59" s="43">
        <v>3883498680</v>
      </c>
      <c r="CG59" s="197">
        <v>4123024760</v>
      </c>
    </row>
    <row r="60" spans="1:85">
      <c r="A60" s="3">
        <f t="shared" si="23"/>
        <v>21</v>
      </c>
      <c r="B60" s="263">
        <v>1</v>
      </c>
      <c r="C60" s="264" t="s">
        <v>139</v>
      </c>
      <c r="D60" s="265" t="s">
        <v>19</v>
      </c>
      <c r="E60" s="266"/>
      <c r="F60" s="41" t="s">
        <v>72</v>
      </c>
      <c r="G60" s="267">
        <f t="shared" si="3"/>
        <v>175</v>
      </c>
      <c r="H60" s="267">
        <f t="shared" si="4"/>
        <v>156</v>
      </c>
      <c r="I60" s="268">
        <f t="shared" si="5"/>
        <v>26966806</v>
      </c>
      <c r="J60" s="268">
        <f t="shared" si="6"/>
        <v>5</v>
      </c>
      <c r="K60" s="269">
        <f t="shared" si="7"/>
        <v>1.08</v>
      </c>
      <c r="L60" s="319">
        <f t="shared" ref="L60:L69" si="25">SUMIF($AN$4:$AN$22,D60,$BC$4:$BC$22)</f>
        <v>1.01</v>
      </c>
      <c r="M60" s="271">
        <f t="shared" si="9"/>
        <v>24580822.846716471</v>
      </c>
      <c r="N60" s="271">
        <f t="shared" si="10"/>
        <v>27706514.778849214</v>
      </c>
      <c r="O60" s="271">
        <f t="shared" si="11"/>
        <v>29415391.9848</v>
      </c>
      <c r="P60" s="271">
        <f t="shared" si="12"/>
        <v>31229668.997558944</v>
      </c>
      <c r="Q60" s="272">
        <f t="shared" si="13"/>
        <v>29415391.9848</v>
      </c>
      <c r="R60" s="271">
        <f t="shared" si="13"/>
        <v>31229668.997558944</v>
      </c>
      <c r="S60" s="271">
        <f t="shared" si="14"/>
        <v>33155846.646580923</v>
      </c>
      <c r="T60" s="271"/>
      <c r="U60" s="271">
        <f t="shared" si="15"/>
        <v>3834608364.0877695</v>
      </c>
      <c r="V60" s="271">
        <f t="shared" si="16"/>
        <v>4322216305.5004778</v>
      </c>
      <c r="W60" s="271">
        <f t="shared" si="17"/>
        <v>4588801149.6288004</v>
      </c>
      <c r="X60" s="272">
        <f t="shared" si="18"/>
        <v>4871828363.619195</v>
      </c>
      <c r="Y60" s="272">
        <f t="shared" si="19"/>
        <v>4588801149.6288004</v>
      </c>
      <c r="Z60" s="271">
        <f t="shared" si="20"/>
        <v>4871828363.619195</v>
      </c>
      <c r="AA60" s="271">
        <f t="shared" si="24"/>
        <v>5172312076.8666239</v>
      </c>
      <c r="AB60" s="271"/>
      <c r="AC60" s="33" t="str">
        <f t="shared" si="21"/>
        <v>BERTAHAP</v>
      </c>
      <c r="AD60" s="273">
        <f t="shared" si="22"/>
        <v>0</v>
      </c>
      <c r="AE60" s="274">
        <v>2</v>
      </c>
      <c r="AF60" s="275"/>
      <c r="AG60" s="271" t="e">
        <f>IF(AF60&gt;#REF!,"LB","KR")</f>
        <v>#REF!</v>
      </c>
      <c r="AH60" s="275">
        <v>4218070000</v>
      </c>
      <c r="AI60" s="275">
        <v>4754438000</v>
      </c>
      <c r="AJ60" s="275">
        <v>5047682000</v>
      </c>
      <c r="AK60" s="276">
        <v>5359012000</v>
      </c>
      <c r="AL60" s="276">
        <v>5047682000</v>
      </c>
      <c r="AM60" s="275">
        <v>5359012000</v>
      </c>
      <c r="AN60" s="275">
        <v>5689544000</v>
      </c>
      <c r="AO60" s="16"/>
      <c r="AP60" s="277">
        <v>21</v>
      </c>
      <c r="AQ60" s="278">
        <v>-989681.78020000085</v>
      </c>
      <c r="AR60" s="311"/>
      <c r="AS60" s="280"/>
      <c r="AT60" s="280"/>
      <c r="AU60" s="280"/>
      <c r="AV60" s="304"/>
      <c r="AW60" s="304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320">
        <v>29997874.994400002</v>
      </c>
      <c r="BR60" s="16"/>
      <c r="BS60" s="282"/>
      <c r="BT60" s="283"/>
      <c r="BU60" s="283" t="s">
        <v>58</v>
      </c>
      <c r="BV60" s="284" t="s">
        <v>38</v>
      </c>
      <c r="BW60" s="285">
        <v>101</v>
      </c>
      <c r="BX60" s="285">
        <v>90</v>
      </c>
      <c r="BY60" s="286">
        <v>28870662.503600005</v>
      </c>
      <c r="BZ60" s="286">
        <v>2388437000</v>
      </c>
      <c r="CA60" s="286">
        <v>2692150000</v>
      </c>
      <c r="CB60" s="286">
        <v>2858196000</v>
      </c>
      <c r="CC60" s="286">
        <v>3034483000</v>
      </c>
      <c r="CD60" s="286">
        <v>3221644000</v>
      </c>
      <c r="CE60" s="16"/>
      <c r="CF60" s="43">
        <v>5350542920</v>
      </c>
      <c r="CG60" s="197">
        <v>5680552720</v>
      </c>
    </row>
    <row r="61" spans="1:85">
      <c r="A61" s="3">
        <f t="shared" si="23"/>
        <v>22</v>
      </c>
      <c r="B61" s="263">
        <v>2</v>
      </c>
      <c r="C61" s="264" t="s">
        <v>139</v>
      </c>
      <c r="D61" s="265" t="s">
        <v>29</v>
      </c>
      <c r="E61" s="266"/>
      <c r="F61" s="41" t="s">
        <v>74</v>
      </c>
      <c r="G61" s="267">
        <f t="shared" si="3"/>
        <v>85</v>
      </c>
      <c r="H61" s="267">
        <f t="shared" si="4"/>
        <v>74</v>
      </c>
      <c r="I61" s="268">
        <f t="shared" si="5"/>
        <v>26966806</v>
      </c>
      <c r="J61" s="268">
        <f t="shared" si="6"/>
        <v>1</v>
      </c>
      <c r="K61" s="269">
        <f t="shared" si="7"/>
        <v>1.06</v>
      </c>
      <c r="L61" s="319">
        <f t="shared" si="25"/>
        <v>1.01</v>
      </c>
      <c r="M61" s="271">
        <f t="shared" si="9"/>
        <v>24125622.423629135</v>
      </c>
      <c r="N61" s="271">
        <f t="shared" si="10"/>
        <v>27193431.171833493</v>
      </c>
      <c r="O61" s="271">
        <f t="shared" si="11"/>
        <v>28870662.503600005</v>
      </c>
      <c r="P61" s="271">
        <f t="shared" si="12"/>
        <v>30651341.793900453</v>
      </c>
      <c r="Q61" s="272">
        <f t="shared" si="13"/>
        <v>28870662.503600005</v>
      </c>
      <c r="R61" s="271">
        <f t="shared" si="13"/>
        <v>30651341.793900453</v>
      </c>
      <c r="S61" s="271">
        <f t="shared" si="14"/>
        <v>32541849.486459062</v>
      </c>
      <c r="T61" s="271"/>
      <c r="U61" s="271">
        <f t="shared" si="15"/>
        <v>1785296059.348556</v>
      </c>
      <c r="V61" s="271">
        <f t="shared" si="16"/>
        <v>2012313906.7156785</v>
      </c>
      <c r="W61" s="271">
        <f t="shared" si="17"/>
        <v>2136429025.2664003</v>
      </c>
      <c r="X61" s="272">
        <f t="shared" si="18"/>
        <v>2268199292.7486334</v>
      </c>
      <c r="Y61" s="272">
        <f t="shared" si="19"/>
        <v>2136429025.2664003</v>
      </c>
      <c r="Z61" s="271">
        <f t="shared" si="20"/>
        <v>2268199292.7486334</v>
      </c>
      <c r="AA61" s="271">
        <f t="shared" si="24"/>
        <v>2408096861.9979706</v>
      </c>
      <c r="AB61" s="271"/>
      <c r="AC61" s="33" t="str">
        <f t="shared" si="21"/>
        <v>BERTAHAP</v>
      </c>
      <c r="AD61" s="273">
        <f t="shared" si="22"/>
        <v>0</v>
      </c>
      <c r="AE61" s="274">
        <v>2</v>
      </c>
      <c r="AF61" s="275"/>
      <c r="AG61" s="271" t="e">
        <f>IF(AF61&gt;#REF!,"LB","KR")</f>
        <v>#REF!</v>
      </c>
      <c r="AH61" s="275">
        <v>1963826000</v>
      </c>
      <c r="AI61" s="275">
        <v>2213546000</v>
      </c>
      <c r="AJ61" s="275">
        <v>2350072000</v>
      </c>
      <c r="AK61" s="276">
        <v>2495020000</v>
      </c>
      <c r="AL61" s="276">
        <v>2350072000</v>
      </c>
      <c r="AM61" s="275">
        <v>2495020000</v>
      </c>
      <c r="AN61" s="275">
        <v>2648907000</v>
      </c>
      <c r="AO61" s="16"/>
      <c r="AP61" s="277">
        <v>22</v>
      </c>
      <c r="AQ61" s="278">
        <v>-1534411.2613999955</v>
      </c>
      <c r="AR61" s="311"/>
      <c r="AS61" s="280"/>
      <c r="AT61" s="280"/>
      <c r="AU61" s="280"/>
      <c r="AV61" s="304"/>
      <c r="AW61" s="304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321">
        <v>29561012.737199999</v>
      </c>
      <c r="BR61" s="16"/>
      <c r="BS61" s="282"/>
      <c r="BT61" s="283"/>
      <c r="BU61" s="283" t="s">
        <v>60</v>
      </c>
      <c r="BV61" s="284" t="s">
        <v>44</v>
      </c>
      <c r="BW61" s="285">
        <v>101</v>
      </c>
      <c r="BX61" s="285">
        <v>90</v>
      </c>
      <c r="BY61" s="286">
        <v>28870662.503600005</v>
      </c>
      <c r="BZ61" s="286">
        <v>2388437000</v>
      </c>
      <c r="CA61" s="286">
        <v>2692150000</v>
      </c>
      <c r="CB61" s="286">
        <v>2858196000</v>
      </c>
      <c r="CC61" s="286">
        <v>3034483000</v>
      </c>
      <c r="CD61" s="286">
        <v>3221644000</v>
      </c>
      <c r="CE61" s="16"/>
      <c r="CF61" s="43">
        <v>2491076320</v>
      </c>
      <c r="CG61" s="197">
        <v>2644721200</v>
      </c>
    </row>
    <row r="62" spans="1:85">
      <c r="A62" s="3">
        <f t="shared" si="23"/>
        <v>23</v>
      </c>
      <c r="B62" s="263">
        <v>3</v>
      </c>
      <c r="C62" s="264" t="s">
        <v>139</v>
      </c>
      <c r="D62" s="265" t="s">
        <v>32</v>
      </c>
      <c r="E62" s="266"/>
      <c r="F62" s="41" t="s">
        <v>56</v>
      </c>
      <c r="G62" s="267">
        <f t="shared" si="3"/>
        <v>85</v>
      </c>
      <c r="H62" s="267">
        <f t="shared" si="4"/>
        <v>74</v>
      </c>
      <c r="I62" s="268">
        <f t="shared" si="5"/>
        <v>26966806</v>
      </c>
      <c r="J62" s="268">
        <f t="shared" si="6"/>
        <v>1</v>
      </c>
      <c r="K62" s="269">
        <f t="shared" si="7"/>
        <v>1.06</v>
      </c>
      <c r="L62" s="319">
        <f t="shared" si="25"/>
        <v>1.01</v>
      </c>
      <c r="M62" s="271">
        <f t="shared" si="9"/>
        <v>24125622.423629135</v>
      </c>
      <c r="N62" s="271">
        <f t="shared" si="10"/>
        <v>27193431.171833493</v>
      </c>
      <c r="O62" s="271">
        <f t="shared" si="11"/>
        <v>28870662.503600005</v>
      </c>
      <c r="P62" s="271">
        <f t="shared" si="12"/>
        <v>30651341.793900453</v>
      </c>
      <c r="Q62" s="272">
        <f t="shared" si="13"/>
        <v>28870662.503600005</v>
      </c>
      <c r="R62" s="271">
        <f t="shared" si="13"/>
        <v>30651341.793900453</v>
      </c>
      <c r="S62" s="271">
        <f t="shared" si="14"/>
        <v>32541849.486459062</v>
      </c>
      <c r="T62" s="271"/>
      <c r="U62" s="271">
        <f t="shared" si="15"/>
        <v>1785296059.348556</v>
      </c>
      <c r="V62" s="271">
        <f t="shared" si="16"/>
        <v>2012313906.7156785</v>
      </c>
      <c r="W62" s="271">
        <f t="shared" si="17"/>
        <v>2136429025.2664003</v>
      </c>
      <c r="X62" s="272">
        <f t="shared" si="18"/>
        <v>2268199292.7486334</v>
      </c>
      <c r="Y62" s="272">
        <f t="shared" si="19"/>
        <v>2136429025.2664003</v>
      </c>
      <c r="Z62" s="271">
        <f t="shared" si="20"/>
        <v>2268199292.7486334</v>
      </c>
      <c r="AA62" s="271">
        <f t="shared" si="24"/>
        <v>2408096861.9979706</v>
      </c>
      <c r="AB62" s="271"/>
      <c r="AC62" s="33" t="str">
        <f t="shared" si="21"/>
        <v>BERTAHAP</v>
      </c>
      <c r="AD62" s="273">
        <f t="shared" si="22"/>
        <v>0</v>
      </c>
      <c r="AE62" s="274">
        <v>2</v>
      </c>
      <c r="AF62" s="275"/>
      <c r="AG62" s="271" t="e">
        <f>IF(AF62&gt;#REF!,"LB","KR")</f>
        <v>#REF!</v>
      </c>
      <c r="AH62" s="275">
        <v>1963826000</v>
      </c>
      <c r="AI62" s="275">
        <v>2213546000</v>
      </c>
      <c r="AJ62" s="275">
        <v>2350072000</v>
      </c>
      <c r="AK62" s="276">
        <v>2495020000</v>
      </c>
      <c r="AL62" s="276">
        <v>2350072000</v>
      </c>
      <c r="AM62" s="275">
        <v>2495020000</v>
      </c>
      <c r="AN62" s="275">
        <v>2648907000</v>
      </c>
      <c r="AO62" s="16"/>
      <c r="AP62" s="277">
        <v>23</v>
      </c>
      <c r="AQ62" s="278">
        <v>-1534411.2613999955</v>
      </c>
      <c r="AR62" s="311"/>
      <c r="AS62" s="280"/>
      <c r="AT62" s="280"/>
      <c r="AU62" s="280"/>
      <c r="AV62" s="304"/>
      <c r="AW62" s="304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322">
        <v>29013586.575399999</v>
      </c>
      <c r="BR62" s="16"/>
      <c r="BS62" s="282">
        <v>7</v>
      </c>
      <c r="BT62" s="283" t="s">
        <v>140</v>
      </c>
      <c r="BU62" s="283" t="s">
        <v>74</v>
      </c>
      <c r="BV62" s="284" t="s">
        <v>29</v>
      </c>
      <c r="BW62" s="285">
        <v>85</v>
      </c>
      <c r="BX62" s="285">
        <v>74</v>
      </c>
      <c r="BY62" s="286">
        <v>28870662.503600005</v>
      </c>
      <c r="BZ62" s="286">
        <v>1963826000</v>
      </c>
      <c r="CA62" s="286">
        <v>2213546000</v>
      </c>
      <c r="CB62" s="286">
        <v>2350072000</v>
      </c>
      <c r="CC62" s="286">
        <v>2495020000</v>
      </c>
      <c r="CD62" s="286">
        <v>2648907000</v>
      </c>
      <c r="CE62" s="16">
        <v>12</v>
      </c>
      <c r="CF62" s="43">
        <v>2491076320</v>
      </c>
      <c r="CG62" s="197">
        <v>2644721200</v>
      </c>
    </row>
    <row r="63" spans="1:85">
      <c r="A63" s="3">
        <f t="shared" si="23"/>
        <v>24</v>
      </c>
      <c r="B63" s="263">
        <v>4</v>
      </c>
      <c r="C63" s="264" t="s">
        <v>139</v>
      </c>
      <c r="D63" s="265" t="s">
        <v>38</v>
      </c>
      <c r="E63" s="266"/>
      <c r="F63" s="41" t="s">
        <v>58</v>
      </c>
      <c r="G63" s="267">
        <f t="shared" si="3"/>
        <v>101</v>
      </c>
      <c r="H63" s="267">
        <f t="shared" si="4"/>
        <v>90</v>
      </c>
      <c r="I63" s="268">
        <f t="shared" si="5"/>
        <v>26966806</v>
      </c>
      <c r="J63" s="268">
        <f t="shared" si="6"/>
        <v>1</v>
      </c>
      <c r="K63" s="269">
        <f t="shared" si="7"/>
        <v>1.06</v>
      </c>
      <c r="L63" s="319">
        <f t="shared" si="25"/>
        <v>1.01</v>
      </c>
      <c r="M63" s="271">
        <f t="shared" si="9"/>
        <v>24125622.423629135</v>
      </c>
      <c r="N63" s="271">
        <f t="shared" si="10"/>
        <v>27193431.171833493</v>
      </c>
      <c r="O63" s="271">
        <f t="shared" si="11"/>
        <v>28870662.503600005</v>
      </c>
      <c r="P63" s="271">
        <f t="shared" si="12"/>
        <v>30651341.793900453</v>
      </c>
      <c r="Q63" s="272">
        <f t="shared" si="13"/>
        <v>28870662.503600005</v>
      </c>
      <c r="R63" s="271">
        <f t="shared" si="13"/>
        <v>30651341.793900453</v>
      </c>
      <c r="S63" s="271">
        <f t="shared" si="14"/>
        <v>32541849.486459062</v>
      </c>
      <c r="T63" s="271"/>
      <c r="U63" s="271">
        <f t="shared" si="15"/>
        <v>2171306018.1266222</v>
      </c>
      <c r="V63" s="271">
        <f t="shared" si="16"/>
        <v>2447408805.4650145</v>
      </c>
      <c r="W63" s="271">
        <f t="shared" si="17"/>
        <v>2598359625.3240004</v>
      </c>
      <c r="X63" s="272">
        <f t="shared" si="18"/>
        <v>2758620761.4510407</v>
      </c>
      <c r="Y63" s="272">
        <f t="shared" si="19"/>
        <v>2598359625.3240004</v>
      </c>
      <c r="Z63" s="271">
        <f t="shared" si="20"/>
        <v>2758620761.4510407</v>
      </c>
      <c r="AA63" s="271">
        <f t="shared" si="24"/>
        <v>2928766453.7813153</v>
      </c>
      <c r="AB63" s="271"/>
      <c r="AC63" s="33" t="str">
        <f t="shared" si="21"/>
        <v>BERTAHAP</v>
      </c>
      <c r="AD63" s="273">
        <f t="shared" si="22"/>
        <v>0</v>
      </c>
      <c r="AE63" s="274">
        <v>2</v>
      </c>
      <c r="AF63" s="275"/>
      <c r="AG63" s="271" t="e">
        <f>IF(AF63&gt;#REF!,"LB","KR")</f>
        <v>#REF!</v>
      </c>
      <c r="AH63" s="275">
        <v>2388437000</v>
      </c>
      <c r="AI63" s="275">
        <v>2692150000</v>
      </c>
      <c r="AJ63" s="275">
        <v>2858196000</v>
      </c>
      <c r="AK63" s="276">
        <v>3034483000</v>
      </c>
      <c r="AL63" s="276">
        <v>2858196000</v>
      </c>
      <c r="AM63" s="275">
        <v>3034483000</v>
      </c>
      <c r="AN63" s="275">
        <v>3221644000</v>
      </c>
      <c r="AO63" s="16"/>
      <c r="AP63" s="277">
        <v>24</v>
      </c>
      <c r="AQ63" s="278">
        <v>-1534411.2613999955</v>
      </c>
      <c r="AR63" s="311"/>
      <c r="AS63" s="280"/>
      <c r="AT63" s="280"/>
      <c r="AU63" s="280"/>
      <c r="AV63" s="304"/>
      <c r="AW63" s="304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323">
        <v>29013586.575399999</v>
      </c>
      <c r="BR63" s="16"/>
      <c r="BS63" s="290"/>
      <c r="BT63" s="283"/>
      <c r="BU63" s="283" t="s">
        <v>60</v>
      </c>
      <c r="BV63" s="284" t="s">
        <v>44</v>
      </c>
      <c r="BW63" s="285">
        <v>101</v>
      </c>
      <c r="BX63" s="285">
        <v>90</v>
      </c>
      <c r="BY63" s="286">
        <v>28870662.503600005</v>
      </c>
      <c r="BZ63" s="286">
        <v>2388437000</v>
      </c>
      <c r="CA63" s="286">
        <v>2692150000</v>
      </c>
      <c r="CB63" s="286">
        <v>2858196000</v>
      </c>
      <c r="CC63" s="286">
        <v>3034483000</v>
      </c>
      <c r="CD63" s="286">
        <v>3221644000</v>
      </c>
      <c r="CE63" s="16"/>
      <c r="CF63" s="43">
        <v>3029687760</v>
      </c>
      <c r="CG63" s="197">
        <v>3216551980</v>
      </c>
    </row>
    <row r="64" spans="1:85">
      <c r="A64" s="3">
        <f t="shared" si="23"/>
        <v>25</v>
      </c>
      <c r="B64" s="263">
        <v>5</v>
      </c>
      <c r="C64" s="264" t="s">
        <v>139</v>
      </c>
      <c r="D64" s="265" t="s">
        <v>44</v>
      </c>
      <c r="E64" s="266"/>
      <c r="F64" s="41" t="s">
        <v>60</v>
      </c>
      <c r="G64" s="267">
        <f t="shared" si="3"/>
        <v>101</v>
      </c>
      <c r="H64" s="267">
        <f t="shared" si="4"/>
        <v>90</v>
      </c>
      <c r="I64" s="268">
        <f t="shared" si="5"/>
        <v>26966806</v>
      </c>
      <c r="J64" s="268">
        <f t="shared" si="6"/>
        <v>1</v>
      </c>
      <c r="K64" s="269">
        <f t="shared" si="7"/>
        <v>1.06</v>
      </c>
      <c r="L64" s="319">
        <f t="shared" si="25"/>
        <v>1.01</v>
      </c>
      <c r="M64" s="271">
        <f t="shared" si="9"/>
        <v>24125622.423629135</v>
      </c>
      <c r="N64" s="271">
        <f t="shared" si="10"/>
        <v>27193431.171833493</v>
      </c>
      <c r="O64" s="271">
        <f t="shared" si="11"/>
        <v>28870662.503600005</v>
      </c>
      <c r="P64" s="271">
        <f t="shared" si="12"/>
        <v>30651341.793900453</v>
      </c>
      <c r="Q64" s="272">
        <f t="shared" si="13"/>
        <v>28870662.503600005</v>
      </c>
      <c r="R64" s="271">
        <f t="shared" si="13"/>
        <v>30651341.793900453</v>
      </c>
      <c r="S64" s="271">
        <f t="shared" si="14"/>
        <v>32541849.486459062</v>
      </c>
      <c r="T64" s="271"/>
      <c r="U64" s="271">
        <f t="shared" si="15"/>
        <v>2171306018.1266222</v>
      </c>
      <c r="V64" s="271">
        <f t="shared" si="16"/>
        <v>2447408805.4650145</v>
      </c>
      <c r="W64" s="271">
        <f t="shared" si="17"/>
        <v>2598359625.3240004</v>
      </c>
      <c r="X64" s="272">
        <f t="shared" si="18"/>
        <v>2758620761.4510407</v>
      </c>
      <c r="Y64" s="272">
        <f t="shared" si="19"/>
        <v>2598359625.3240004</v>
      </c>
      <c r="Z64" s="271">
        <f t="shared" si="20"/>
        <v>2758620761.4510407</v>
      </c>
      <c r="AA64" s="271">
        <f t="shared" si="24"/>
        <v>2928766453.7813153</v>
      </c>
      <c r="AB64" s="271"/>
      <c r="AC64" s="33" t="str">
        <f t="shared" si="21"/>
        <v>BERTAHAP</v>
      </c>
      <c r="AD64" s="273">
        <f t="shared" si="22"/>
        <v>0</v>
      </c>
      <c r="AE64" s="274">
        <v>2</v>
      </c>
      <c r="AF64" s="275"/>
      <c r="AG64" s="271" t="e">
        <f>IF(AF64&gt;#REF!,"LB","KR")</f>
        <v>#REF!</v>
      </c>
      <c r="AH64" s="275">
        <v>2388437000</v>
      </c>
      <c r="AI64" s="275">
        <v>2692150000</v>
      </c>
      <c r="AJ64" s="275">
        <v>2858196000</v>
      </c>
      <c r="AK64" s="276">
        <v>3034483000</v>
      </c>
      <c r="AL64" s="276">
        <v>2858196000</v>
      </c>
      <c r="AM64" s="275">
        <v>3034483000</v>
      </c>
      <c r="AN64" s="275">
        <v>3221644000</v>
      </c>
      <c r="AO64" s="16"/>
      <c r="AP64" s="277">
        <v>25</v>
      </c>
      <c r="AQ64" s="278">
        <v>-1534411.2613999955</v>
      </c>
      <c r="AR64" s="311"/>
      <c r="AS64" s="280"/>
      <c r="AT64" s="280"/>
      <c r="AU64" s="280"/>
      <c r="AV64" s="280"/>
      <c r="AW64" s="280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324">
        <v>30108438.899</v>
      </c>
      <c r="BR64" s="16"/>
      <c r="BS64" s="290"/>
      <c r="BT64" s="283"/>
      <c r="BU64" s="283" t="s">
        <v>62</v>
      </c>
      <c r="BV64" s="284">
        <v>11</v>
      </c>
      <c r="BW64" s="285">
        <v>101</v>
      </c>
      <c r="BX64" s="285">
        <v>90</v>
      </c>
      <c r="BY64" s="286">
        <v>28870662.503600005</v>
      </c>
      <c r="BZ64" s="286">
        <v>2388437000</v>
      </c>
      <c r="CA64" s="286">
        <v>2692150000</v>
      </c>
      <c r="CB64" s="286">
        <v>2858196000</v>
      </c>
      <c r="CC64" s="286">
        <v>3034483000</v>
      </c>
      <c r="CD64" s="286">
        <v>3221644000</v>
      </c>
      <c r="CE64" s="16"/>
      <c r="CF64" s="43">
        <v>3029687760</v>
      </c>
      <c r="CG64" s="197">
        <v>3216551980</v>
      </c>
    </row>
    <row r="65" spans="1:85">
      <c r="A65" s="3">
        <f t="shared" si="23"/>
        <v>26</v>
      </c>
      <c r="B65" s="263">
        <v>6</v>
      </c>
      <c r="C65" s="264" t="s">
        <v>139</v>
      </c>
      <c r="D65" s="299">
        <v>11</v>
      </c>
      <c r="E65" s="266"/>
      <c r="F65" s="41" t="s">
        <v>62</v>
      </c>
      <c r="G65" s="267">
        <f t="shared" si="3"/>
        <v>101</v>
      </c>
      <c r="H65" s="267">
        <f t="shared" si="4"/>
        <v>90</v>
      </c>
      <c r="I65" s="268">
        <f t="shared" si="5"/>
        <v>26966806</v>
      </c>
      <c r="J65" s="268">
        <f t="shared" si="6"/>
        <v>1</v>
      </c>
      <c r="K65" s="269">
        <f t="shared" si="7"/>
        <v>1.06</v>
      </c>
      <c r="L65" s="319">
        <f t="shared" si="25"/>
        <v>1.01</v>
      </c>
      <c r="M65" s="271">
        <f t="shared" si="9"/>
        <v>24125622.423629135</v>
      </c>
      <c r="N65" s="271">
        <f t="shared" si="10"/>
        <v>27193431.171833493</v>
      </c>
      <c r="O65" s="271">
        <f t="shared" si="11"/>
        <v>28870662.503600005</v>
      </c>
      <c r="P65" s="271">
        <f t="shared" si="12"/>
        <v>30651341.793900453</v>
      </c>
      <c r="Q65" s="272">
        <f t="shared" si="13"/>
        <v>28870662.503600005</v>
      </c>
      <c r="R65" s="271">
        <f t="shared" si="13"/>
        <v>30651341.793900453</v>
      </c>
      <c r="S65" s="271">
        <f t="shared" si="14"/>
        <v>32541849.486459062</v>
      </c>
      <c r="T65" s="271"/>
      <c r="U65" s="271">
        <f t="shared" si="15"/>
        <v>2171306018.1266222</v>
      </c>
      <c r="V65" s="271">
        <f t="shared" si="16"/>
        <v>2447408805.4650145</v>
      </c>
      <c r="W65" s="271">
        <f t="shared" si="17"/>
        <v>2598359625.3240004</v>
      </c>
      <c r="X65" s="272">
        <f t="shared" si="18"/>
        <v>2758620761.4510407</v>
      </c>
      <c r="Y65" s="272">
        <f t="shared" si="19"/>
        <v>2598359625.3240004</v>
      </c>
      <c r="Z65" s="271">
        <f t="shared" si="20"/>
        <v>2758620761.4510407</v>
      </c>
      <c r="AA65" s="271">
        <f t="shared" si="24"/>
        <v>2928766453.7813153</v>
      </c>
      <c r="AB65" s="271"/>
      <c r="AC65" s="33" t="str">
        <f t="shared" si="21"/>
        <v>BERTAHAP</v>
      </c>
      <c r="AD65" s="273">
        <f t="shared" si="22"/>
        <v>0</v>
      </c>
      <c r="AE65" s="274">
        <v>2</v>
      </c>
      <c r="AF65" s="275"/>
      <c r="AG65" s="271" t="e">
        <f>IF(AF65&gt;#REF!,"LB","KR")</f>
        <v>#REF!</v>
      </c>
      <c r="AH65" s="275">
        <v>2388437000</v>
      </c>
      <c r="AI65" s="275">
        <v>2692150000</v>
      </c>
      <c r="AJ65" s="275">
        <v>2858196000</v>
      </c>
      <c r="AK65" s="276">
        <v>3034483000</v>
      </c>
      <c r="AL65" s="276">
        <v>2858196000</v>
      </c>
      <c r="AM65" s="275">
        <v>3034483000</v>
      </c>
      <c r="AN65" s="275">
        <v>3221644000</v>
      </c>
      <c r="AO65" s="16"/>
      <c r="AP65" s="277">
        <v>26</v>
      </c>
      <c r="AQ65" s="278">
        <v>-1534411.2613999955</v>
      </c>
      <c r="AR65" s="311"/>
      <c r="AS65" s="280"/>
      <c r="AT65" s="280"/>
      <c r="AU65" s="280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325">
        <v>29852254.241999999</v>
      </c>
      <c r="BR65" s="16"/>
      <c r="BS65" s="290"/>
      <c r="BT65" s="310"/>
      <c r="BU65" s="283" t="s">
        <v>64</v>
      </c>
      <c r="BV65" s="284">
        <v>15</v>
      </c>
      <c r="BW65" s="285">
        <v>101</v>
      </c>
      <c r="BX65" s="285">
        <v>90</v>
      </c>
      <c r="BY65" s="286">
        <v>28870662.503600005</v>
      </c>
      <c r="BZ65" s="286">
        <v>2388437000</v>
      </c>
      <c r="CA65" s="286">
        <v>2692150000</v>
      </c>
      <c r="CB65" s="286">
        <v>2858196000</v>
      </c>
      <c r="CC65" s="286">
        <v>3034483000</v>
      </c>
      <c r="CD65" s="286">
        <v>3221644000</v>
      </c>
      <c r="CE65" s="16"/>
      <c r="CF65" s="43">
        <v>3029687760</v>
      </c>
      <c r="CG65" s="197">
        <v>3216551980</v>
      </c>
    </row>
    <row r="66" spans="1:85">
      <c r="A66" s="3">
        <f t="shared" si="23"/>
        <v>27</v>
      </c>
      <c r="B66" s="263">
        <v>7</v>
      </c>
      <c r="C66" s="264" t="s">
        <v>139</v>
      </c>
      <c r="D66" s="299">
        <v>15</v>
      </c>
      <c r="E66" s="266"/>
      <c r="F66" s="41" t="s">
        <v>64</v>
      </c>
      <c r="G66" s="267">
        <f t="shared" si="3"/>
        <v>101</v>
      </c>
      <c r="H66" s="267">
        <f t="shared" si="4"/>
        <v>90</v>
      </c>
      <c r="I66" s="268">
        <f t="shared" si="5"/>
        <v>26966806</v>
      </c>
      <c r="J66" s="268">
        <f t="shared" si="6"/>
        <v>1</v>
      </c>
      <c r="K66" s="269">
        <f t="shared" si="7"/>
        <v>1.06</v>
      </c>
      <c r="L66" s="319">
        <f t="shared" si="25"/>
        <v>1.01</v>
      </c>
      <c r="M66" s="271">
        <f t="shared" si="9"/>
        <v>24125622.423629135</v>
      </c>
      <c r="N66" s="271">
        <f t="shared" si="10"/>
        <v>27193431.171833493</v>
      </c>
      <c r="O66" s="271">
        <f t="shared" si="11"/>
        <v>28870662.503600005</v>
      </c>
      <c r="P66" s="271">
        <f t="shared" si="12"/>
        <v>30651341.793900453</v>
      </c>
      <c r="Q66" s="272">
        <f t="shared" si="13"/>
        <v>28870662.503600005</v>
      </c>
      <c r="R66" s="271">
        <f t="shared" si="13"/>
        <v>30651341.793900453</v>
      </c>
      <c r="S66" s="271">
        <f t="shared" si="14"/>
        <v>32541849.486459062</v>
      </c>
      <c r="T66" s="271"/>
      <c r="U66" s="271">
        <f t="shared" si="15"/>
        <v>2171306018.1266222</v>
      </c>
      <c r="V66" s="271">
        <f t="shared" si="16"/>
        <v>2447408805.4650145</v>
      </c>
      <c r="W66" s="271">
        <f t="shared" si="17"/>
        <v>2598359625.3240004</v>
      </c>
      <c r="X66" s="272">
        <f t="shared" si="18"/>
        <v>2758620761.4510407</v>
      </c>
      <c r="Y66" s="272">
        <f t="shared" si="19"/>
        <v>2598359625.3240004</v>
      </c>
      <c r="Z66" s="271">
        <f t="shared" si="20"/>
        <v>2758620761.4510407</v>
      </c>
      <c r="AA66" s="271">
        <f t="shared" si="24"/>
        <v>2928766453.7813153</v>
      </c>
      <c r="AB66" s="271"/>
      <c r="AC66" s="33" t="str">
        <f t="shared" si="21"/>
        <v>BERTAHAP</v>
      </c>
      <c r="AD66" s="273">
        <f t="shared" si="22"/>
        <v>0</v>
      </c>
      <c r="AE66" s="274">
        <v>2</v>
      </c>
      <c r="AF66" s="275"/>
      <c r="AG66" s="271" t="e">
        <f>IF(AF66&gt;#REF!,"LB","KR")</f>
        <v>#REF!</v>
      </c>
      <c r="AH66" s="275">
        <v>2388437000</v>
      </c>
      <c r="AI66" s="275">
        <v>2692150000</v>
      </c>
      <c r="AJ66" s="275">
        <v>2858196000</v>
      </c>
      <c r="AK66" s="276">
        <v>3034483000</v>
      </c>
      <c r="AL66" s="276">
        <v>2858196000</v>
      </c>
      <c r="AM66" s="275">
        <v>3034483000</v>
      </c>
      <c r="AN66" s="275">
        <v>3221644000</v>
      </c>
      <c r="AO66" s="16"/>
      <c r="AP66" s="277">
        <v>27</v>
      </c>
      <c r="AQ66" s="278">
        <v>-1534411.2613999955</v>
      </c>
      <c r="AR66" s="311"/>
      <c r="AS66" s="280"/>
      <c r="AT66" s="280"/>
      <c r="AU66" s="280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326">
        <v>29299434.719000001</v>
      </c>
      <c r="BR66" s="16"/>
      <c r="BS66" s="290"/>
      <c r="BT66" s="283"/>
      <c r="BU66" s="283" t="s">
        <v>67</v>
      </c>
      <c r="BV66" s="284">
        <v>17</v>
      </c>
      <c r="BW66" s="285">
        <v>85</v>
      </c>
      <c r="BX66" s="285">
        <v>74</v>
      </c>
      <c r="BY66" s="286">
        <v>28870662.503600005</v>
      </c>
      <c r="BZ66" s="286">
        <v>1963826000</v>
      </c>
      <c r="CA66" s="286">
        <v>2213546000</v>
      </c>
      <c r="CB66" s="286">
        <v>2350072000</v>
      </c>
      <c r="CC66" s="286">
        <v>2495020000</v>
      </c>
      <c r="CD66" s="286">
        <v>2648907000</v>
      </c>
      <c r="CE66" s="16"/>
      <c r="CF66" s="43">
        <v>3029687760</v>
      </c>
      <c r="CG66" s="197">
        <v>3216551980</v>
      </c>
    </row>
    <row r="67" spans="1:85">
      <c r="A67" s="3">
        <f t="shared" si="23"/>
        <v>28</v>
      </c>
      <c r="B67" s="263">
        <v>8</v>
      </c>
      <c r="C67" s="264" t="s">
        <v>139</v>
      </c>
      <c r="D67" s="299">
        <v>17</v>
      </c>
      <c r="E67" s="266"/>
      <c r="F67" s="41" t="s">
        <v>67</v>
      </c>
      <c r="G67" s="267">
        <f t="shared" si="3"/>
        <v>85</v>
      </c>
      <c r="H67" s="267">
        <f t="shared" si="4"/>
        <v>74</v>
      </c>
      <c r="I67" s="268">
        <f t="shared" si="5"/>
        <v>26966806</v>
      </c>
      <c r="J67" s="268">
        <f t="shared" si="6"/>
        <v>1</v>
      </c>
      <c r="K67" s="269">
        <f t="shared" si="7"/>
        <v>1.06</v>
      </c>
      <c r="L67" s="319">
        <f t="shared" si="25"/>
        <v>1.01</v>
      </c>
      <c r="M67" s="271">
        <f t="shared" si="9"/>
        <v>24125622.423629135</v>
      </c>
      <c r="N67" s="271">
        <f t="shared" si="10"/>
        <v>27193431.171833493</v>
      </c>
      <c r="O67" s="271">
        <f t="shared" si="11"/>
        <v>28870662.503600005</v>
      </c>
      <c r="P67" s="271">
        <f t="shared" si="12"/>
        <v>30651341.793900453</v>
      </c>
      <c r="Q67" s="272">
        <f t="shared" si="13"/>
        <v>28870662.503600005</v>
      </c>
      <c r="R67" s="271">
        <f t="shared" si="13"/>
        <v>30651341.793900453</v>
      </c>
      <c r="S67" s="271">
        <f t="shared" si="14"/>
        <v>32541849.486459062</v>
      </c>
      <c r="T67" s="271"/>
      <c r="U67" s="271">
        <f t="shared" si="15"/>
        <v>1785296059.348556</v>
      </c>
      <c r="V67" s="271">
        <f t="shared" si="16"/>
        <v>2012313906.7156785</v>
      </c>
      <c r="W67" s="271">
        <f t="shared" si="17"/>
        <v>2136429025.2664003</v>
      </c>
      <c r="X67" s="272">
        <f t="shared" si="18"/>
        <v>2268199292.7486334</v>
      </c>
      <c r="Y67" s="272">
        <f t="shared" si="19"/>
        <v>2136429025.2664003</v>
      </c>
      <c r="Z67" s="271">
        <f t="shared" si="20"/>
        <v>2268199292.7486334</v>
      </c>
      <c r="AA67" s="271">
        <f t="shared" si="24"/>
        <v>2408096861.9979706</v>
      </c>
      <c r="AB67" s="271"/>
      <c r="AC67" s="33" t="str">
        <f t="shared" si="21"/>
        <v>BERTAHAP</v>
      </c>
      <c r="AD67" s="273">
        <f t="shared" si="22"/>
        <v>0</v>
      </c>
      <c r="AE67" s="274">
        <v>2</v>
      </c>
      <c r="AF67" s="275"/>
      <c r="AG67" s="271" t="e">
        <f>IF(AF67&gt;#REF!,"LB","KR")</f>
        <v>#REF!</v>
      </c>
      <c r="AH67" s="275">
        <v>1963826000</v>
      </c>
      <c r="AI67" s="275">
        <v>2213546000</v>
      </c>
      <c r="AJ67" s="275">
        <v>2350072000</v>
      </c>
      <c r="AK67" s="276">
        <v>2495020000</v>
      </c>
      <c r="AL67" s="276">
        <v>2350072000</v>
      </c>
      <c r="AM67" s="275">
        <v>2495020000</v>
      </c>
      <c r="AN67" s="275">
        <v>2648907000</v>
      </c>
      <c r="AO67" s="16"/>
      <c r="AP67" s="277">
        <v>28</v>
      </c>
      <c r="AQ67" s="278">
        <v>-1534411.2613999955</v>
      </c>
      <c r="AR67" s="311"/>
      <c r="AS67" s="280"/>
      <c r="AT67" s="280"/>
      <c r="AU67" s="280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327">
        <v>30405073.765000001</v>
      </c>
      <c r="BR67" s="16"/>
      <c r="BS67" s="290"/>
      <c r="BT67" s="283"/>
      <c r="BU67" s="283" t="s">
        <v>78</v>
      </c>
      <c r="BV67" s="284">
        <v>19</v>
      </c>
      <c r="BW67" s="285">
        <v>138</v>
      </c>
      <c r="BX67" s="285">
        <v>120</v>
      </c>
      <c r="BY67" s="286">
        <v>28870662.503600005</v>
      </c>
      <c r="BZ67" s="286">
        <v>3184583000</v>
      </c>
      <c r="CA67" s="286">
        <v>3589533000</v>
      </c>
      <c r="CB67" s="286">
        <v>3810928000</v>
      </c>
      <c r="CC67" s="286">
        <v>4045978000</v>
      </c>
      <c r="CD67" s="286">
        <v>4295525000</v>
      </c>
      <c r="CE67" s="16"/>
      <c r="CF67" s="43">
        <v>2491076320</v>
      </c>
      <c r="CG67" s="197">
        <v>2644721200</v>
      </c>
    </row>
    <row r="68" spans="1:85">
      <c r="A68" s="3">
        <f t="shared" si="23"/>
        <v>29</v>
      </c>
      <c r="B68" s="263">
        <v>9</v>
      </c>
      <c r="C68" s="264" t="s">
        <v>139</v>
      </c>
      <c r="D68" s="299">
        <v>19</v>
      </c>
      <c r="E68" s="266"/>
      <c r="F68" s="41" t="s">
        <v>78</v>
      </c>
      <c r="G68" s="267">
        <f t="shared" si="3"/>
        <v>138</v>
      </c>
      <c r="H68" s="267">
        <f t="shared" si="4"/>
        <v>120</v>
      </c>
      <c r="I68" s="268">
        <f t="shared" si="5"/>
        <v>26966806</v>
      </c>
      <c r="J68" s="268">
        <f t="shared" si="6"/>
        <v>1</v>
      </c>
      <c r="K68" s="269">
        <f t="shared" si="7"/>
        <v>1.06</v>
      </c>
      <c r="L68" s="319">
        <f t="shared" si="25"/>
        <v>1.01</v>
      </c>
      <c r="M68" s="271">
        <f t="shared" si="9"/>
        <v>24125622.423629135</v>
      </c>
      <c r="N68" s="271">
        <f t="shared" si="10"/>
        <v>27193431.171833493</v>
      </c>
      <c r="O68" s="271">
        <f t="shared" si="11"/>
        <v>28870662.503600005</v>
      </c>
      <c r="P68" s="271">
        <f t="shared" si="12"/>
        <v>30651341.793900453</v>
      </c>
      <c r="Q68" s="272">
        <f t="shared" si="13"/>
        <v>28870662.503600005</v>
      </c>
      <c r="R68" s="271">
        <f t="shared" si="13"/>
        <v>30651341.793900453</v>
      </c>
      <c r="S68" s="271">
        <f t="shared" si="14"/>
        <v>32541849.486459062</v>
      </c>
      <c r="T68" s="271"/>
      <c r="U68" s="271">
        <f t="shared" si="15"/>
        <v>2895074690.8354959</v>
      </c>
      <c r="V68" s="271">
        <f t="shared" si="16"/>
        <v>3263211740.620019</v>
      </c>
      <c r="W68" s="271">
        <f t="shared" si="17"/>
        <v>3464479500.4320006</v>
      </c>
      <c r="X68" s="272">
        <f t="shared" si="18"/>
        <v>3678161015.2680545</v>
      </c>
      <c r="Y68" s="272">
        <f t="shared" si="19"/>
        <v>3464479500.4320006</v>
      </c>
      <c r="Z68" s="271">
        <f t="shared" si="20"/>
        <v>3678161015.2680545</v>
      </c>
      <c r="AA68" s="271">
        <f t="shared" si="24"/>
        <v>3905021938.3750873</v>
      </c>
      <c r="AB68" s="271"/>
      <c r="AC68" s="33" t="str">
        <f t="shared" si="21"/>
        <v>BERTAHAP</v>
      </c>
      <c r="AD68" s="273">
        <f t="shared" si="22"/>
        <v>0</v>
      </c>
      <c r="AE68" s="274">
        <v>2</v>
      </c>
      <c r="AF68" s="275"/>
      <c r="AG68" s="271" t="e">
        <f>IF(AF68&gt;#REF!,"LB","KR")</f>
        <v>#REF!</v>
      </c>
      <c r="AH68" s="275">
        <v>3184583000</v>
      </c>
      <c r="AI68" s="275">
        <v>3589533000</v>
      </c>
      <c r="AJ68" s="275">
        <v>3810928000</v>
      </c>
      <c r="AK68" s="276">
        <v>4045978000</v>
      </c>
      <c r="AL68" s="276">
        <v>3810928000</v>
      </c>
      <c r="AM68" s="275">
        <v>4045978000</v>
      </c>
      <c r="AN68" s="275">
        <v>4295525000</v>
      </c>
      <c r="AO68" s="16"/>
      <c r="AP68" s="277">
        <v>29</v>
      </c>
      <c r="AQ68" s="278">
        <v>-1534411.2613999955</v>
      </c>
      <c r="AR68" s="311"/>
      <c r="AS68" s="280"/>
      <c r="AT68" s="280"/>
      <c r="AU68" s="280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268"/>
      <c r="BR68" s="16"/>
      <c r="BS68" s="282">
        <v>8</v>
      </c>
      <c r="BT68" s="283" t="s">
        <v>141</v>
      </c>
      <c r="BU68" s="283" t="s">
        <v>62</v>
      </c>
      <c r="BV68" s="284">
        <v>11</v>
      </c>
      <c r="BW68" s="285">
        <v>101</v>
      </c>
      <c r="BX68" s="285">
        <v>90</v>
      </c>
      <c r="BY68" s="286">
        <v>28870662.503600005</v>
      </c>
      <c r="BZ68" s="286">
        <v>2388437000</v>
      </c>
      <c r="CA68" s="286">
        <v>2692150000</v>
      </c>
      <c r="CB68" s="286">
        <v>2858196000</v>
      </c>
      <c r="CC68" s="286">
        <v>3034483000</v>
      </c>
      <c r="CD68" s="286">
        <v>3221644000</v>
      </c>
      <c r="CE68" s="16">
        <v>8</v>
      </c>
      <c r="CF68" s="43">
        <v>4039583680</v>
      </c>
      <c r="CG68" s="197">
        <v>4288736680</v>
      </c>
    </row>
    <row r="69" spans="1:85">
      <c r="A69" s="3">
        <f t="shared" si="23"/>
        <v>30</v>
      </c>
      <c r="B69" s="263">
        <v>10</v>
      </c>
      <c r="C69" s="264" t="s">
        <v>139</v>
      </c>
      <c r="D69" s="299">
        <v>21</v>
      </c>
      <c r="E69" s="266"/>
      <c r="F69" s="41" t="s">
        <v>84</v>
      </c>
      <c r="G69" s="267">
        <f t="shared" si="3"/>
        <v>132</v>
      </c>
      <c r="H69" s="267">
        <f t="shared" si="4"/>
        <v>112</v>
      </c>
      <c r="I69" s="268">
        <f t="shared" si="5"/>
        <v>26966806</v>
      </c>
      <c r="J69" s="268">
        <f t="shared" si="6"/>
        <v>3</v>
      </c>
      <c r="K69" s="269">
        <f t="shared" si="7"/>
        <v>1.1000000000000001</v>
      </c>
      <c r="L69" s="319">
        <f t="shared" si="25"/>
        <v>1.01</v>
      </c>
      <c r="M69" s="271">
        <f t="shared" si="9"/>
        <v>25036023.269803815</v>
      </c>
      <c r="N69" s="271">
        <f t="shared" si="10"/>
        <v>28219598.385864943</v>
      </c>
      <c r="O69" s="271">
        <f t="shared" si="11"/>
        <v>29960121.466000002</v>
      </c>
      <c r="P69" s="271">
        <f t="shared" si="12"/>
        <v>31807996.201217446</v>
      </c>
      <c r="Q69" s="272">
        <f t="shared" si="13"/>
        <v>29960121.466000002</v>
      </c>
      <c r="R69" s="271">
        <f t="shared" si="13"/>
        <v>31807996.201217446</v>
      </c>
      <c r="S69" s="271">
        <f t="shared" si="14"/>
        <v>33769843.806702793</v>
      </c>
      <c r="T69" s="271"/>
      <c r="U69" s="271">
        <f t="shared" si="15"/>
        <v>2804034606.2180271</v>
      </c>
      <c r="V69" s="271">
        <f t="shared" si="16"/>
        <v>3160595019.2168736</v>
      </c>
      <c r="W69" s="271">
        <f t="shared" si="17"/>
        <v>3355533604.1920004</v>
      </c>
      <c r="X69" s="272">
        <f t="shared" si="18"/>
        <v>3562495574.5363541</v>
      </c>
      <c r="Y69" s="272">
        <f t="shared" si="19"/>
        <v>3355533604.1920004</v>
      </c>
      <c r="Z69" s="271">
        <f t="shared" si="20"/>
        <v>3562495574.5363541</v>
      </c>
      <c r="AA69" s="271">
        <f t="shared" si="24"/>
        <v>3782222506.3507128</v>
      </c>
      <c r="AB69" s="271"/>
      <c r="AC69" s="33" t="str">
        <f t="shared" si="21"/>
        <v>BERTAHAP</v>
      </c>
      <c r="AD69" s="273">
        <f t="shared" si="22"/>
        <v>0</v>
      </c>
      <c r="AE69" s="274">
        <v>2</v>
      </c>
      <c r="AF69" s="275"/>
      <c r="AG69" s="271" t="e">
        <f>IF(AF69&gt;#REF!,"LB","KR")</f>
        <v>#REF!</v>
      </c>
      <c r="AH69" s="275">
        <v>3084439000</v>
      </c>
      <c r="AI69" s="275">
        <v>3476655000</v>
      </c>
      <c r="AJ69" s="275">
        <v>3691087000</v>
      </c>
      <c r="AK69" s="276">
        <v>3918746000</v>
      </c>
      <c r="AL69" s="276">
        <v>3691087000</v>
      </c>
      <c r="AM69" s="275">
        <v>3918746000</v>
      </c>
      <c r="AN69" s="275">
        <v>4160445000</v>
      </c>
      <c r="AO69" s="16"/>
      <c r="AP69" s="277">
        <v>30</v>
      </c>
      <c r="AQ69" s="278">
        <v>-444952.29899999872</v>
      </c>
      <c r="AR69" s="311"/>
      <c r="AS69" s="280"/>
      <c r="AT69" s="280"/>
      <c r="AU69" s="280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282"/>
      <c r="BT69" s="310"/>
      <c r="BU69" s="283" t="s">
        <v>64</v>
      </c>
      <c r="BV69" s="284">
        <v>15</v>
      </c>
      <c r="BW69" s="285">
        <v>101</v>
      </c>
      <c r="BX69" s="285">
        <v>90</v>
      </c>
      <c r="BY69" s="286">
        <v>28870662.503600005</v>
      </c>
      <c r="BZ69" s="286">
        <v>2388437000</v>
      </c>
      <c r="CA69" s="286">
        <v>2692150000</v>
      </c>
      <c r="CB69" s="286">
        <v>2858196000</v>
      </c>
      <c r="CC69" s="286">
        <v>3034483000</v>
      </c>
      <c r="CD69" s="286">
        <v>3221644000</v>
      </c>
      <c r="CE69" s="16"/>
      <c r="CF69" s="43">
        <v>3912552220</v>
      </c>
      <c r="CG69" s="197">
        <v>4153870760</v>
      </c>
    </row>
    <row r="70" spans="1:85">
      <c r="A70" s="3">
        <f t="shared" si="23"/>
        <v>31</v>
      </c>
      <c r="B70" s="263">
        <v>1</v>
      </c>
      <c r="C70" s="264" t="s">
        <v>142</v>
      </c>
      <c r="D70" s="265" t="s">
        <v>19</v>
      </c>
      <c r="E70" s="266"/>
      <c r="F70" s="41" t="s">
        <v>72</v>
      </c>
      <c r="G70" s="267">
        <f t="shared" si="3"/>
        <v>175</v>
      </c>
      <c r="H70" s="267">
        <f t="shared" si="4"/>
        <v>156</v>
      </c>
      <c r="I70" s="268">
        <f t="shared" si="5"/>
        <v>26966806</v>
      </c>
      <c r="J70" s="268">
        <f t="shared" si="6"/>
        <v>5</v>
      </c>
      <c r="K70" s="269">
        <f t="shared" si="7"/>
        <v>1.08</v>
      </c>
      <c r="L70" s="270">
        <f t="shared" ref="L70:L75" si="26">SUMIF($AN$4:$AN$22,D70,$AQ$4:$AQ$22)</f>
        <v>1</v>
      </c>
      <c r="M70" s="271">
        <f t="shared" si="9"/>
        <v>24337448.363085616</v>
      </c>
      <c r="N70" s="271">
        <f t="shared" si="10"/>
        <v>27432192.850345757</v>
      </c>
      <c r="O70" s="271">
        <f t="shared" si="11"/>
        <v>29124150.48</v>
      </c>
      <c r="P70" s="271">
        <f t="shared" si="12"/>
        <v>30920464.354018759</v>
      </c>
      <c r="Q70" s="272">
        <f t="shared" si="13"/>
        <v>29124150.48</v>
      </c>
      <c r="R70" s="271">
        <f t="shared" si="13"/>
        <v>30920464.354018759</v>
      </c>
      <c r="S70" s="271">
        <f t="shared" si="14"/>
        <v>32827570.937208839</v>
      </c>
      <c r="T70" s="271"/>
      <c r="U70" s="271">
        <f t="shared" si="15"/>
        <v>3796641944.641356</v>
      </c>
      <c r="V70" s="271">
        <f t="shared" si="16"/>
        <v>4279422084.6539383</v>
      </c>
      <c r="W70" s="271">
        <f t="shared" si="17"/>
        <v>4543367474.8800001</v>
      </c>
      <c r="X70" s="272">
        <f t="shared" si="18"/>
        <v>4823592439.2269268</v>
      </c>
      <c r="Y70" s="272">
        <f t="shared" si="19"/>
        <v>4543367474.8800001</v>
      </c>
      <c r="Z70" s="271">
        <f t="shared" si="20"/>
        <v>4823592439.2269268</v>
      </c>
      <c r="AA70" s="271">
        <f t="shared" si="24"/>
        <v>5121101066.2045784</v>
      </c>
      <c r="AB70" s="271"/>
      <c r="AC70" s="33" t="str">
        <f t="shared" si="21"/>
        <v>BERTAHAP</v>
      </c>
      <c r="AD70" s="273">
        <f t="shared" si="22"/>
        <v>0</v>
      </c>
      <c r="AE70" s="274">
        <v>2</v>
      </c>
      <c r="AF70" s="275"/>
      <c r="AG70" s="271" t="e">
        <f>IF(AF70&gt;#REF!,"LB","KR")</f>
        <v>#REF!</v>
      </c>
      <c r="AH70" s="275">
        <v>4176307000</v>
      </c>
      <c r="AI70" s="275">
        <v>4707365000</v>
      </c>
      <c r="AJ70" s="275">
        <v>4997705000</v>
      </c>
      <c r="AK70" s="276">
        <v>5305952000</v>
      </c>
      <c r="AL70" s="276">
        <v>4997705000</v>
      </c>
      <c r="AM70" s="275">
        <v>5305952000</v>
      </c>
      <c r="AN70" s="275">
        <v>5633212000</v>
      </c>
      <c r="AO70" s="16"/>
      <c r="AP70" s="277">
        <v>31</v>
      </c>
      <c r="AQ70" s="278">
        <v>-1280923.2850000001</v>
      </c>
      <c r="AR70" s="311"/>
      <c r="AS70" s="280"/>
      <c r="AT70" s="280"/>
      <c r="AU70" s="280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282"/>
      <c r="BT70" s="283"/>
      <c r="BU70" s="283" t="s">
        <v>67</v>
      </c>
      <c r="BV70" s="284">
        <v>17</v>
      </c>
      <c r="BW70" s="285">
        <v>85</v>
      </c>
      <c r="BX70" s="285">
        <v>74</v>
      </c>
      <c r="BY70" s="286">
        <v>28870662.503600005</v>
      </c>
      <c r="BZ70" s="286">
        <v>1963826000</v>
      </c>
      <c r="CA70" s="286">
        <v>2213546000</v>
      </c>
      <c r="CB70" s="286">
        <v>2350072000</v>
      </c>
      <c r="CC70" s="286">
        <v>2495020000</v>
      </c>
      <c r="CD70" s="286">
        <v>2648907000</v>
      </c>
      <c r="CE70" s="16"/>
      <c r="CF70" s="43">
        <v>5297567300</v>
      </c>
      <c r="CG70" s="197">
        <v>5624309120</v>
      </c>
    </row>
    <row r="71" spans="1:85">
      <c r="A71" s="3">
        <f t="shared" si="23"/>
        <v>32</v>
      </c>
      <c r="B71" s="263">
        <v>2</v>
      </c>
      <c r="C71" s="264" t="s">
        <v>142</v>
      </c>
      <c r="D71" s="265" t="s">
        <v>29</v>
      </c>
      <c r="E71" s="266"/>
      <c r="F71" s="41" t="s">
        <v>74</v>
      </c>
      <c r="G71" s="267">
        <f t="shared" si="3"/>
        <v>85</v>
      </c>
      <c r="H71" s="267">
        <f t="shared" si="4"/>
        <v>74</v>
      </c>
      <c r="I71" s="268">
        <f t="shared" si="5"/>
        <v>26966806</v>
      </c>
      <c r="J71" s="268">
        <f t="shared" si="6"/>
        <v>1</v>
      </c>
      <c r="K71" s="269">
        <f t="shared" si="7"/>
        <v>1.06</v>
      </c>
      <c r="L71" s="270">
        <f t="shared" si="26"/>
        <v>1</v>
      </c>
      <c r="M71" s="271">
        <f t="shared" si="9"/>
        <v>23886754.874880329</v>
      </c>
      <c r="N71" s="271">
        <f t="shared" si="10"/>
        <v>26924189.27904306</v>
      </c>
      <c r="O71" s="271">
        <f t="shared" si="11"/>
        <v>28584814.360000003</v>
      </c>
      <c r="P71" s="271">
        <f t="shared" si="12"/>
        <v>30347863.162277672</v>
      </c>
      <c r="Q71" s="272">
        <f t="shared" si="13"/>
        <v>28584814.360000003</v>
      </c>
      <c r="R71" s="271">
        <f t="shared" si="13"/>
        <v>30347863.162277672</v>
      </c>
      <c r="S71" s="271">
        <f t="shared" si="14"/>
        <v>32219652.956890158</v>
      </c>
      <c r="T71" s="271"/>
      <c r="U71" s="271">
        <f t="shared" si="15"/>
        <v>1767619860.7411444</v>
      </c>
      <c r="V71" s="271">
        <f t="shared" si="16"/>
        <v>1992390006.6491864</v>
      </c>
      <c r="W71" s="271">
        <f t="shared" si="17"/>
        <v>2115276262.6400003</v>
      </c>
      <c r="X71" s="272">
        <f t="shared" si="18"/>
        <v>2245741874.0085478</v>
      </c>
      <c r="Y71" s="272">
        <f t="shared" si="19"/>
        <v>2115276262.6400003</v>
      </c>
      <c r="Z71" s="271">
        <f t="shared" si="20"/>
        <v>2245741874.0085478</v>
      </c>
      <c r="AA71" s="271">
        <f t="shared" si="24"/>
        <v>2384254318.8098717</v>
      </c>
      <c r="AB71" s="271"/>
      <c r="AC71" s="33" t="str">
        <f t="shared" si="21"/>
        <v>BERTAHAP</v>
      </c>
      <c r="AD71" s="273">
        <f t="shared" si="22"/>
        <v>0</v>
      </c>
      <c r="AE71" s="274">
        <v>2</v>
      </c>
      <c r="AF71" s="275"/>
      <c r="AG71" s="271" t="e">
        <f>IF(AF71&gt;#REF!,"LB","KR")</f>
        <v>#REF!</v>
      </c>
      <c r="AH71" s="275">
        <v>1944382000</v>
      </c>
      <c r="AI71" s="275">
        <v>2191630000</v>
      </c>
      <c r="AJ71" s="275">
        <v>2326804000</v>
      </c>
      <c r="AK71" s="276">
        <v>2470317000</v>
      </c>
      <c r="AL71" s="276">
        <v>2326804000</v>
      </c>
      <c r="AM71" s="275">
        <v>2470317000</v>
      </c>
      <c r="AN71" s="275">
        <v>2622680000</v>
      </c>
      <c r="AO71" s="16"/>
      <c r="AP71" s="277">
        <v>32</v>
      </c>
      <c r="AQ71" s="278">
        <v>-1820259.4049999975</v>
      </c>
      <c r="AR71" s="311"/>
      <c r="AS71" s="280"/>
      <c r="AT71" s="280"/>
      <c r="AU71" s="280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282"/>
      <c r="BT71" s="283"/>
      <c r="BU71" s="283" t="s">
        <v>78</v>
      </c>
      <c r="BV71" s="284">
        <v>19</v>
      </c>
      <c r="BW71" s="285">
        <v>138</v>
      </c>
      <c r="BX71" s="285">
        <v>120</v>
      </c>
      <c r="BY71" s="286">
        <v>28870662.503600005</v>
      </c>
      <c r="BZ71" s="286">
        <v>3184583000</v>
      </c>
      <c r="CA71" s="286">
        <v>3589533000</v>
      </c>
      <c r="CB71" s="286">
        <v>3810928000</v>
      </c>
      <c r="CC71" s="286">
        <v>4045978000</v>
      </c>
      <c r="CD71" s="286">
        <v>4295525000</v>
      </c>
      <c r="CE71" s="16"/>
      <c r="CF71" s="43">
        <v>2466412240</v>
      </c>
      <c r="CG71" s="197">
        <v>2618536020</v>
      </c>
    </row>
    <row r="72" spans="1:85">
      <c r="A72" s="3">
        <f t="shared" si="23"/>
        <v>33</v>
      </c>
      <c r="B72" s="263">
        <v>3</v>
      </c>
      <c r="C72" s="264" t="s">
        <v>142</v>
      </c>
      <c r="D72" s="265" t="s">
        <v>32</v>
      </c>
      <c r="E72" s="266"/>
      <c r="F72" s="41" t="s">
        <v>56</v>
      </c>
      <c r="G72" s="267">
        <f t="shared" si="3"/>
        <v>85</v>
      </c>
      <c r="H72" s="267">
        <f t="shared" si="4"/>
        <v>74</v>
      </c>
      <c r="I72" s="268">
        <f t="shared" si="5"/>
        <v>26966806</v>
      </c>
      <c r="J72" s="268">
        <f t="shared" si="6"/>
        <v>1</v>
      </c>
      <c r="K72" s="269">
        <f t="shared" si="7"/>
        <v>1.06</v>
      </c>
      <c r="L72" s="270">
        <f t="shared" si="26"/>
        <v>1</v>
      </c>
      <c r="M72" s="271">
        <f t="shared" si="9"/>
        <v>23886754.874880329</v>
      </c>
      <c r="N72" s="271">
        <f t="shared" si="10"/>
        <v>26924189.27904306</v>
      </c>
      <c r="O72" s="271">
        <f t="shared" si="11"/>
        <v>28584814.360000003</v>
      </c>
      <c r="P72" s="271">
        <f t="shared" si="12"/>
        <v>30347863.162277672</v>
      </c>
      <c r="Q72" s="272">
        <f t="shared" si="13"/>
        <v>28584814.360000003</v>
      </c>
      <c r="R72" s="271">
        <f t="shared" si="13"/>
        <v>30347863.162277672</v>
      </c>
      <c r="S72" s="271">
        <f t="shared" si="14"/>
        <v>32219652.956890158</v>
      </c>
      <c r="T72" s="271"/>
      <c r="U72" s="271">
        <f t="shared" si="15"/>
        <v>1767619860.7411444</v>
      </c>
      <c r="V72" s="271">
        <f t="shared" si="16"/>
        <v>1992390006.6491864</v>
      </c>
      <c r="W72" s="271">
        <f t="shared" si="17"/>
        <v>2115276262.6400003</v>
      </c>
      <c r="X72" s="272">
        <f t="shared" si="18"/>
        <v>2245741874.0085478</v>
      </c>
      <c r="Y72" s="272">
        <f t="shared" si="19"/>
        <v>2115276262.6400003</v>
      </c>
      <c r="Z72" s="271">
        <f t="shared" si="20"/>
        <v>2245741874.0085478</v>
      </c>
      <c r="AA72" s="271">
        <f t="shared" si="24"/>
        <v>2384254318.8098717</v>
      </c>
      <c r="AB72" s="271"/>
      <c r="AC72" s="33" t="str">
        <f t="shared" si="21"/>
        <v>BERTAHAP</v>
      </c>
      <c r="AD72" s="273">
        <f t="shared" si="22"/>
        <v>0</v>
      </c>
      <c r="AE72" s="274">
        <v>2</v>
      </c>
      <c r="AF72" s="275"/>
      <c r="AG72" s="271" t="e">
        <f>IF(AF72&gt;#REF!,"LB","KR")</f>
        <v>#REF!</v>
      </c>
      <c r="AH72" s="275">
        <v>1944382000</v>
      </c>
      <c r="AI72" s="275">
        <v>2191630000</v>
      </c>
      <c r="AJ72" s="275">
        <v>2326804000</v>
      </c>
      <c r="AK72" s="276">
        <v>2470317000</v>
      </c>
      <c r="AL72" s="276">
        <v>2326804000</v>
      </c>
      <c r="AM72" s="275">
        <v>2470317000</v>
      </c>
      <c r="AN72" s="275">
        <v>2622680000</v>
      </c>
      <c r="AO72" s="16"/>
      <c r="AP72" s="277">
        <v>33</v>
      </c>
      <c r="AQ72" s="278">
        <v>-1820259.4049999975</v>
      </c>
      <c r="AR72" s="311"/>
      <c r="AS72" s="280"/>
      <c r="AT72" s="280"/>
      <c r="AU72" s="280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282">
        <v>9</v>
      </c>
      <c r="BT72" s="310" t="s">
        <v>57</v>
      </c>
      <c r="BU72" s="283" t="s">
        <v>74</v>
      </c>
      <c r="BV72" s="284" t="s">
        <v>29</v>
      </c>
      <c r="BW72" s="285">
        <v>85</v>
      </c>
      <c r="BX72" s="285">
        <v>74</v>
      </c>
      <c r="BY72" s="286">
        <v>28870662.503600005</v>
      </c>
      <c r="BZ72" s="286">
        <v>1963826000</v>
      </c>
      <c r="CA72" s="286">
        <v>2213546000</v>
      </c>
      <c r="CB72" s="286">
        <v>2350072000</v>
      </c>
      <c r="CC72" s="286">
        <v>2495020000</v>
      </c>
      <c r="CD72" s="286">
        <v>2648907000</v>
      </c>
      <c r="CE72" s="16">
        <v>7</v>
      </c>
      <c r="CF72" s="43">
        <v>2466412240</v>
      </c>
      <c r="CG72" s="197">
        <v>2618536020</v>
      </c>
    </row>
    <row r="73" spans="1:85">
      <c r="A73" s="3">
        <f t="shared" si="23"/>
        <v>34</v>
      </c>
      <c r="B73" s="263">
        <v>4</v>
      </c>
      <c r="C73" s="264" t="s">
        <v>142</v>
      </c>
      <c r="D73" s="265" t="s">
        <v>38</v>
      </c>
      <c r="E73" s="266"/>
      <c r="F73" s="41" t="s">
        <v>58</v>
      </c>
      <c r="G73" s="267">
        <f t="shared" si="3"/>
        <v>101</v>
      </c>
      <c r="H73" s="267">
        <f t="shared" si="4"/>
        <v>90</v>
      </c>
      <c r="I73" s="268">
        <f t="shared" si="5"/>
        <v>26966806</v>
      </c>
      <c r="J73" s="268">
        <f t="shared" si="6"/>
        <v>1</v>
      </c>
      <c r="K73" s="269">
        <f t="shared" si="7"/>
        <v>1.06</v>
      </c>
      <c r="L73" s="270">
        <f t="shared" si="26"/>
        <v>1</v>
      </c>
      <c r="M73" s="271">
        <f t="shared" si="9"/>
        <v>23886754.874880329</v>
      </c>
      <c r="N73" s="271">
        <f t="shared" si="10"/>
        <v>26924189.27904306</v>
      </c>
      <c r="O73" s="271">
        <f t="shared" si="11"/>
        <v>28584814.360000003</v>
      </c>
      <c r="P73" s="271">
        <f t="shared" si="12"/>
        <v>30347863.162277672</v>
      </c>
      <c r="Q73" s="272">
        <f t="shared" si="13"/>
        <v>28584814.360000003</v>
      </c>
      <c r="R73" s="271">
        <f t="shared" si="13"/>
        <v>30347863.162277672</v>
      </c>
      <c r="S73" s="271">
        <f t="shared" si="14"/>
        <v>32219652.956890158</v>
      </c>
      <c r="T73" s="271"/>
      <c r="U73" s="271">
        <f t="shared" si="15"/>
        <v>2149807938.7392297</v>
      </c>
      <c r="V73" s="271">
        <f t="shared" si="16"/>
        <v>2423177035.1138754</v>
      </c>
      <c r="W73" s="271">
        <f t="shared" si="17"/>
        <v>2572633292.4000001</v>
      </c>
      <c r="X73" s="272">
        <f t="shared" si="18"/>
        <v>2731307684.6049905</v>
      </c>
      <c r="Y73" s="272">
        <f t="shared" si="19"/>
        <v>2572633292.4000001</v>
      </c>
      <c r="Z73" s="271">
        <f t="shared" si="20"/>
        <v>2731307684.6049905</v>
      </c>
      <c r="AA73" s="271">
        <f t="shared" si="24"/>
        <v>2899768766.1201143</v>
      </c>
      <c r="AB73" s="271"/>
      <c r="AC73" s="33" t="str">
        <f t="shared" si="21"/>
        <v>BERTAHAP</v>
      </c>
      <c r="AD73" s="273">
        <f t="shared" si="22"/>
        <v>0</v>
      </c>
      <c r="AE73" s="274">
        <v>2</v>
      </c>
      <c r="AF73" s="275"/>
      <c r="AG73" s="271" t="e">
        <f>IF(AF73&gt;#REF!,"LB","KR")</f>
        <v>#REF!</v>
      </c>
      <c r="AH73" s="275">
        <v>2364789000</v>
      </c>
      <c r="AI73" s="275">
        <v>2665495000</v>
      </c>
      <c r="AJ73" s="275">
        <v>2829897000</v>
      </c>
      <c r="AK73" s="276">
        <v>3004439000</v>
      </c>
      <c r="AL73" s="276">
        <v>2829897000</v>
      </c>
      <c r="AM73" s="275">
        <v>3004439000</v>
      </c>
      <c r="AN73" s="275">
        <v>3189746000</v>
      </c>
      <c r="AO73" s="16"/>
      <c r="AP73" s="277">
        <v>34</v>
      </c>
      <c r="AQ73" s="278">
        <v>-1820259.4049999975</v>
      </c>
      <c r="AR73" s="311"/>
      <c r="AS73" s="280"/>
      <c r="AT73" s="280"/>
      <c r="AU73" s="280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282"/>
      <c r="BT73" s="283"/>
      <c r="BU73" s="283" t="s">
        <v>56</v>
      </c>
      <c r="BV73" s="284" t="s">
        <v>32</v>
      </c>
      <c r="BW73" s="285">
        <v>85</v>
      </c>
      <c r="BX73" s="285">
        <v>74</v>
      </c>
      <c r="BY73" s="286">
        <v>28870662.503600005</v>
      </c>
      <c r="BZ73" s="286">
        <v>1963826000</v>
      </c>
      <c r="CA73" s="286">
        <v>2213546000</v>
      </c>
      <c r="CB73" s="286">
        <v>2350072000</v>
      </c>
      <c r="CC73" s="286">
        <v>2495020000</v>
      </c>
      <c r="CD73" s="286">
        <v>2648907000</v>
      </c>
      <c r="CE73" s="16"/>
      <c r="CF73" s="43">
        <v>2999690820</v>
      </c>
      <c r="CG73" s="197">
        <v>3184705340</v>
      </c>
    </row>
    <row r="74" spans="1:85">
      <c r="A74" s="3">
        <f t="shared" si="23"/>
        <v>35</v>
      </c>
      <c r="B74" s="263">
        <v>5</v>
      </c>
      <c r="C74" s="264" t="s">
        <v>142</v>
      </c>
      <c r="D74" s="265" t="s">
        <v>44</v>
      </c>
      <c r="E74" s="266"/>
      <c r="F74" s="41" t="s">
        <v>60</v>
      </c>
      <c r="G74" s="267">
        <f t="shared" si="3"/>
        <v>101</v>
      </c>
      <c r="H74" s="267">
        <f t="shared" si="4"/>
        <v>90</v>
      </c>
      <c r="I74" s="268">
        <f t="shared" si="5"/>
        <v>26966806</v>
      </c>
      <c r="J74" s="268">
        <f t="shared" si="6"/>
        <v>1</v>
      </c>
      <c r="K74" s="269">
        <f t="shared" si="7"/>
        <v>1.06</v>
      </c>
      <c r="L74" s="270">
        <f t="shared" si="26"/>
        <v>1</v>
      </c>
      <c r="M74" s="271">
        <f t="shared" si="9"/>
        <v>23886754.874880329</v>
      </c>
      <c r="N74" s="271">
        <f t="shared" si="10"/>
        <v>26924189.27904306</v>
      </c>
      <c r="O74" s="271">
        <f t="shared" si="11"/>
        <v>28584814.360000003</v>
      </c>
      <c r="P74" s="271">
        <f t="shared" si="12"/>
        <v>30347863.162277672</v>
      </c>
      <c r="Q74" s="272">
        <f t="shared" si="13"/>
        <v>28584814.360000003</v>
      </c>
      <c r="R74" s="271">
        <f t="shared" si="13"/>
        <v>30347863.162277672</v>
      </c>
      <c r="S74" s="271">
        <f t="shared" si="14"/>
        <v>32219652.956890158</v>
      </c>
      <c r="T74" s="271"/>
      <c r="U74" s="271">
        <f t="shared" si="15"/>
        <v>2149807938.7392297</v>
      </c>
      <c r="V74" s="271">
        <f t="shared" si="16"/>
        <v>2423177035.1138754</v>
      </c>
      <c r="W74" s="271">
        <f t="shared" si="17"/>
        <v>2572633292.4000001</v>
      </c>
      <c r="X74" s="272">
        <f t="shared" si="18"/>
        <v>2731307684.6049905</v>
      </c>
      <c r="Y74" s="272">
        <f t="shared" si="19"/>
        <v>2572633292.4000001</v>
      </c>
      <c r="Z74" s="271">
        <f t="shared" si="20"/>
        <v>2731307684.6049905</v>
      </c>
      <c r="AA74" s="271">
        <f t="shared" si="24"/>
        <v>2899768766.1201143</v>
      </c>
      <c r="AB74" s="271"/>
      <c r="AC74" s="33" t="str">
        <f t="shared" si="21"/>
        <v>BERTAHAP</v>
      </c>
      <c r="AD74" s="273">
        <f t="shared" si="22"/>
        <v>0</v>
      </c>
      <c r="AE74" s="274">
        <v>2</v>
      </c>
      <c r="AF74" s="275"/>
      <c r="AG74" s="271" t="e">
        <f>IF(AF74&gt;#REF!,"LB","KR")</f>
        <v>#REF!</v>
      </c>
      <c r="AH74" s="275">
        <v>2364789000</v>
      </c>
      <c r="AI74" s="275">
        <v>2665495000</v>
      </c>
      <c r="AJ74" s="275">
        <v>2829897000</v>
      </c>
      <c r="AK74" s="276">
        <v>3004439000</v>
      </c>
      <c r="AL74" s="276">
        <v>2829897000</v>
      </c>
      <c r="AM74" s="275">
        <v>3004439000</v>
      </c>
      <c r="AN74" s="275">
        <v>3189746000</v>
      </c>
      <c r="AO74" s="16"/>
      <c r="AP74" s="277">
        <v>35</v>
      </c>
      <c r="AQ74" s="278">
        <v>-1820259.4049999975</v>
      </c>
      <c r="AR74" s="311"/>
      <c r="AS74" s="280"/>
      <c r="AT74" s="280"/>
      <c r="AU74" s="280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282"/>
      <c r="BT74" s="283"/>
      <c r="BU74" s="283" t="s">
        <v>58</v>
      </c>
      <c r="BV74" s="284" t="s">
        <v>38</v>
      </c>
      <c r="BW74" s="285">
        <v>101</v>
      </c>
      <c r="BX74" s="285">
        <v>90</v>
      </c>
      <c r="BY74" s="286">
        <v>28870662.503600005</v>
      </c>
      <c r="BZ74" s="286">
        <v>2388437000</v>
      </c>
      <c r="CA74" s="286">
        <v>2692150000</v>
      </c>
      <c r="CB74" s="286">
        <v>2858196000</v>
      </c>
      <c r="CC74" s="286">
        <v>3034483000</v>
      </c>
      <c r="CD74" s="286">
        <v>3221644000</v>
      </c>
      <c r="CE74" s="16"/>
      <c r="CF74" s="43">
        <v>2999690820</v>
      </c>
      <c r="CG74" s="197">
        <v>3184705340</v>
      </c>
    </row>
    <row r="75" spans="1:85">
      <c r="A75" s="3">
        <f t="shared" si="23"/>
        <v>36</v>
      </c>
      <c r="B75" s="263">
        <v>6</v>
      </c>
      <c r="C75" s="264" t="s">
        <v>142</v>
      </c>
      <c r="D75" s="299">
        <v>11</v>
      </c>
      <c r="E75" s="266"/>
      <c r="F75" s="41" t="s">
        <v>62</v>
      </c>
      <c r="G75" s="267">
        <f t="shared" si="3"/>
        <v>101</v>
      </c>
      <c r="H75" s="267">
        <f t="shared" si="4"/>
        <v>90</v>
      </c>
      <c r="I75" s="268">
        <f t="shared" si="5"/>
        <v>26966806</v>
      </c>
      <c r="J75" s="268">
        <f t="shared" si="6"/>
        <v>1</v>
      </c>
      <c r="K75" s="269">
        <f t="shared" si="7"/>
        <v>1.06</v>
      </c>
      <c r="L75" s="270">
        <f t="shared" si="26"/>
        <v>1</v>
      </c>
      <c r="M75" s="271">
        <f t="shared" si="9"/>
        <v>23886754.874880329</v>
      </c>
      <c r="N75" s="271">
        <f t="shared" si="10"/>
        <v>26924189.27904306</v>
      </c>
      <c r="O75" s="271">
        <f t="shared" si="11"/>
        <v>28584814.360000003</v>
      </c>
      <c r="P75" s="271">
        <f t="shared" si="12"/>
        <v>30347863.162277672</v>
      </c>
      <c r="Q75" s="272">
        <f t="shared" si="13"/>
        <v>28584814.360000003</v>
      </c>
      <c r="R75" s="271">
        <f t="shared" si="13"/>
        <v>30347863.162277672</v>
      </c>
      <c r="S75" s="271">
        <f t="shared" si="14"/>
        <v>32219652.956890158</v>
      </c>
      <c r="T75" s="271"/>
      <c r="U75" s="271">
        <f t="shared" si="15"/>
        <v>2149807938.7392297</v>
      </c>
      <c r="V75" s="271">
        <f t="shared" si="16"/>
        <v>2423177035.1138754</v>
      </c>
      <c r="W75" s="271">
        <f t="shared" si="17"/>
        <v>2572633292.4000001</v>
      </c>
      <c r="X75" s="272">
        <f t="shared" si="18"/>
        <v>2731307684.6049905</v>
      </c>
      <c r="Y75" s="272">
        <f t="shared" si="19"/>
        <v>2572633292.4000001</v>
      </c>
      <c r="Z75" s="271">
        <f t="shared" si="20"/>
        <v>2731307684.6049905</v>
      </c>
      <c r="AA75" s="271">
        <f t="shared" si="24"/>
        <v>2899768766.1201143</v>
      </c>
      <c r="AB75" s="271"/>
      <c r="AC75" s="33" t="str">
        <f t="shared" si="21"/>
        <v>BERTAHAP</v>
      </c>
      <c r="AD75" s="273">
        <f t="shared" si="22"/>
        <v>0</v>
      </c>
      <c r="AE75" s="274">
        <v>2</v>
      </c>
      <c r="AF75" s="275"/>
      <c r="AG75" s="271" t="e">
        <f>IF(AF75&gt;#REF!,"LB","KR")</f>
        <v>#REF!</v>
      </c>
      <c r="AH75" s="275">
        <v>2364789000</v>
      </c>
      <c r="AI75" s="275">
        <v>2665495000</v>
      </c>
      <c r="AJ75" s="275">
        <v>2829897000</v>
      </c>
      <c r="AK75" s="276">
        <v>3004439000</v>
      </c>
      <c r="AL75" s="276">
        <v>2829897000</v>
      </c>
      <c r="AM75" s="275">
        <v>3004439000</v>
      </c>
      <c r="AN75" s="275">
        <v>3189746000</v>
      </c>
      <c r="AO75" s="16"/>
      <c r="AP75" s="277">
        <v>36</v>
      </c>
      <c r="AQ75" s="278">
        <v>-1820259.4049999975</v>
      </c>
      <c r="AR75" s="311"/>
      <c r="AS75" s="280"/>
      <c r="AT75" s="280"/>
      <c r="AU75" s="280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282"/>
      <c r="BT75" s="283"/>
      <c r="BU75" s="283" t="s">
        <v>60</v>
      </c>
      <c r="BV75" s="284" t="s">
        <v>44</v>
      </c>
      <c r="BW75" s="285">
        <v>101</v>
      </c>
      <c r="BX75" s="285">
        <v>90</v>
      </c>
      <c r="BY75" s="286">
        <v>28870662.503600005</v>
      </c>
      <c r="BZ75" s="286">
        <v>2388437000</v>
      </c>
      <c r="CA75" s="286">
        <v>2692150000</v>
      </c>
      <c r="CB75" s="286">
        <v>2858196000</v>
      </c>
      <c r="CC75" s="286">
        <v>3034483000</v>
      </c>
      <c r="CD75" s="286">
        <v>3221644000</v>
      </c>
      <c r="CE75" s="16"/>
      <c r="CF75" s="43">
        <v>2999690820</v>
      </c>
      <c r="CG75" s="197">
        <v>3184705340</v>
      </c>
    </row>
    <row r="76" spans="1:85">
      <c r="A76" s="3">
        <f t="shared" si="23"/>
        <v>37</v>
      </c>
      <c r="B76" s="263">
        <v>7</v>
      </c>
      <c r="C76" s="264" t="s">
        <v>142</v>
      </c>
      <c r="D76" s="299">
        <v>15</v>
      </c>
      <c r="E76" s="266"/>
      <c r="F76" s="41" t="s">
        <v>64</v>
      </c>
      <c r="G76" s="267">
        <f t="shared" si="3"/>
        <v>101</v>
      </c>
      <c r="H76" s="267">
        <f t="shared" si="4"/>
        <v>90</v>
      </c>
      <c r="I76" s="268">
        <f t="shared" si="5"/>
        <v>26966806</v>
      </c>
      <c r="J76" s="268">
        <f t="shared" si="6"/>
        <v>1</v>
      </c>
      <c r="K76" s="269">
        <f t="shared" si="7"/>
        <v>1.06</v>
      </c>
      <c r="L76" s="270">
        <f>SUMIF($AN$4:$AN$22,D76,$AQ$4:$AQ$22)</f>
        <v>1</v>
      </c>
      <c r="M76" s="271">
        <f t="shared" si="9"/>
        <v>23886754.874880329</v>
      </c>
      <c r="N76" s="271">
        <f t="shared" si="10"/>
        <v>26924189.27904306</v>
      </c>
      <c r="O76" s="271">
        <f t="shared" si="11"/>
        <v>28584814.360000003</v>
      </c>
      <c r="P76" s="271">
        <f t="shared" si="12"/>
        <v>30347863.162277672</v>
      </c>
      <c r="Q76" s="272">
        <f t="shared" si="13"/>
        <v>28584814.360000003</v>
      </c>
      <c r="R76" s="271">
        <f t="shared" si="13"/>
        <v>30347863.162277672</v>
      </c>
      <c r="S76" s="271">
        <f t="shared" si="14"/>
        <v>32219652.956890158</v>
      </c>
      <c r="T76" s="271"/>
      <c r="U76" s="271">
        <f t="shared" si="15"/>
        <v>2149807938.7392297</v>
      </c>
      <c r="V76" s="271">
        <f t="shared" si="16"/>
        <v>2423177035.1138754</v>
      </c>
      <c r="W76" s="271">
        <f t="shared" si="17"/>
        <v>2572633292.4000001</v>
      </c>
      <c r="X76" s="272">
        <f t="shared" si="18"/>
        <v>2731307684.6049905</v>
      </c>
      <c r="Y76" s="272">
        <f t="shared" si="19"/>
        <v>2572633292.4000001</v>
      </c>
      <c r="Z76" s="271">
        <f t="shared" si="20"/>
        <v>2731307684.6049905</v>
      </c>
      <c r="AA76" s="271">
        <f t="shared" si="24"/>
        <v>2899768766.1201143</v>
      </c>
      <c r="AB76" s="271"/>
      <c r="AC76" s="33" t="str">
        <f t="shared" si="21"/>
        <v>BERTAHAP</v>
      </c>
      <c r="AD76" s="273">
        <f t="shared" si="22"/>
        <v>0</v>
      </c>
      <c r="AE76" s="274">
        <v>2</v>
      </c>
      <c r="AF76" s="275"/>
      <c r="AG76" s="271" t="e">
        <f>IF(AF76&gt;#REF!,"LB","KR")</f>
        <v>#REF!</v>
      </c>
      <c r="AH76" s="275">
        <v>2364789000</v>
      </c>
      <c r="AI76" s="275">
        <v>2665495000</v>
      </c>
      <c r="AJ76" s="275">
        <v>2829897000</v>
      </c>
      <c r="AK76" s="276">
        <v>3004439000</v>
      </c>
      <c r="AL76" s="276">
        <v>2829897000</v>
      </c>
      <c r="AM76" s="275">
        <v>3004439000</v>
      </c>
      <c r="AN76" s="275">
        <v>3189746000</v>
      </c>
      <c r="AO76" s="16"/>
      <c r="AP76" s="277">
        <v>37</v>
      </c>
      <c r="AQ76" s="278">
        <v>-1820259.4049999975</v>
      </c>
      <c r="AR76" s="311"/>
      <c r="AS76" s="280"/>
      <c r="AT76" s="280"/>
      <c r="AU76" s="280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282"/>
      <c r="BT76" s="283"/>
      <c r="BU76" s="283" t="s">
        <v>62</v>
      </c>
      <c r="BV76" s="284">
        <v>11</v>
      </c>
      <c r="BW76" s="285">
        <v>101</v>
      </c>
      <c r="BX76" s="285">
        <v>90</v>
      </c>
      <c r="BY76" s="286">
        <v>28870662.503600005</v>
      </c>
      <c r="BZ76" s="286">
        <v>2388437000</v>
      </c>
      <c r="CA76" s="286">
        <v>2692150000</v>
      </c>
      <c r="CB76" s="286">
        <v>2858196000</v>
      </c>
      <c r="CC76" s="286">
        <v>3034483000</v>
      </c>
      <c r="CD76" s="286">
        <v>3221644000</v>
      </c>
      <c r="CE76" s="16"/>
      <c r="CF76" s="43">
        <v>2999690820</v>
      </c>
      <c r="CG76" s="197">
        <v>3184705340</v>
      </c>
    </row>
    <row r="77" spans="1:85">
      <c r="A77" s="3">
        <f t="shared" si="23"/>
        <v>38</v>
      </c>
      <c r="B77" s="263">
        <v>8</v>
      </c>
      <c r="C77" s="264" t="s">
        <v>142</v>
      </c>
      <c r="D77" s="299">
        <v>17</v>
      </c>
      <c r="E77" s="266"/>
      <c r="F77" s="41" t="s">
        <v>67</v>
      </c>
      <c r="G77" s="267">
        <f t="shared" si="3"/>
        <v>85</v>
      </c>
      <c r="H77" s="267">
        <f t="shared" si="4"/>
        <v>74</v>
      </c>
      <c r="I77" s="268">
        <f t="shared" si="5"/>
        <v>26966806</v>
      </c>
      <c r="J77" s="268">
        <f t="shared" si="6"/>
        <v>1</v>
      </c>
      <c r="K77" s="269">
        <f t="shared" si="7"/>
        <v>1.06</v>
      </c>
      <c r="L77" s="270">
        <f>SUMIF($AN$4:$AN$22,D77,$AQ$4:$AQ$22)</f>
        <v>1</v>
      </c>
      <c r="M77" s="271">
        <f t="shared" si="9"/>
        <v>23886754.874880329</v>
      </c>
      <c r="N77" s="271">
        <f t="shared" si="10"/>
        <v>26924189.27904306</v>
      </c>
      <c r="O77" s="271">
        <f t="shared" si="11"/>
        <v>28584814.360000003</v>
      </c>
      <c r="P77" s="271">
        <f t="shared" si="12"/>
        <v>30347863.162277672</v>
      </c>
      <c r="Q77" s="272">
        <f t="shared" si="13"/>
        <v>28584814.360000003</v>
      </c>
      <c r="R77" s="271">
        <f t="shared" si="13"/>
        <v>30347863.162277672</v>
      </c>
      <c r="S77" s="271">
        <f t="shared" si="14"/>
        <v>32219652.956890158</v>
      </c>
      <c r="T77" s="271"/>
      <c r="U77" s="271">
        <f t="shared" si="15"/>
        <v>1767619860.7411444</v>
      </c>
      <c r="V77" s="271">
        <f t="shared" si="16"/>
        <v>1992390006.6491864</v>
      </c>
      <c r="W77" s="271">
        <f t="shared" si="17"/>
        <v>2115276262.6400003</v>
      </c>
      <c r="X77" s="272">
        <f t="shared" si="18"/>
        <v>2245741874.0085478</v>
      </c>
      <c r="Y77" s="272">
        <f t="shared" si="19"/>
        <v>2115276262.6400003</v>
      </c>
      <c r="Z77" s="271">
        <f t="shared" si="20"/>
        <v>2245741874.0085478</v>
      </c>
      <c r="AA77" s="271">
        <f t="shared" si="24"/>
        <v>2384254318.8098717</v>
      </c>
      <c r="AB77" s="271"/>
      <c r="AC77" s="33" t="str">
        <f t="shared" si="21"/>
        <v>BERTAHAP</v>
      </c>
      <c r="AD77" s="273">
        <f t="shared" si="22"/>
        <v>0</v>
      </c>
      <c r="AE77" s="274">
        <v>2</v>
      </c>
      <c r="AF77" s="275"/>
      <c r="AG77" s="271" t="e">
        <f>IF(AF77&gt;#REF!,"LB","KR")</f>
        <v>#REF!</v>
      </c>
      <c r="AH77" s="275">
        <v>1944382000</v>
      </c>
      <c r="AI77" s="275">
        <v>2191630000</v>
      </c>
      <c r="AJ77" s="275">
        <v>2326804000</v>
      </c>
      <c r="AK77" s="276">
        <v>2470317000</v>
      </c>
      <c r="AL77" s="276">
        <v>2326804000</v>
      </c>
      <c r="AM77" s="275">
        <v>2470317000</v>
      </c>
      <c r="AN77" s="275">
        <v>2622680000</v>
      </c>
      <c r="AO77" s="16"/>
      <c r="AP77" s="277">
        <v>38</v>
      </c>
      <c r="AQ77" s="278">
        <v>-1820259.4049999975</v>
      </c>
      <c r="AR77" s="311"/>
      <c r="AS77" s="280"/>
      <c r="AT77" s="280"/>
      <c r="AU77" s="280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282"/>
      <c r="BT77" s="283"/>
      <c r="BU77" s="283" t="s">
        <v>64</v>
      </c>
      <c r="BV77" s="284">
        <v>15</v>
      </c>
      <c r="BW77" s="285">
        <v>101</v>
      </c>
      <c r="BX77" s="285">
        <v>90</v>
      </c>
      <c r="BY77" s="286">
        <v>28870662.503600005</v>
      </c>
      <c r="BZ77" s="286">
        <v>2388437000</v>
      </c>
      <c r="CA77" s="286">
        <v>2692150000</v>
      </c>
      <c r="CB77" s="286">
        <v>2858196000</v>
      </c>
      <c r="CC77" s="286">
        <v>3034483000</v>
      </c>
      <c r="CD77" s="286">
        <v>3221644000</v>
      </c>
      <c r="CE77" s="16"/>
      <c r="CF77" s="43">
        <v>2466412240</v>
      </c>
      <c r="CG77" s="197">
        <v>2618536020</v>
      </c>
    </row>
    <row r="78" spans="1:85">
      <c r="A78" s="3">
        <f t="shared" si="23"/>
        <v>39</v>
      </c>
      <c r="B78" s="263">
        <v>9</v>
      </c>
      <c r="C78" s="264" t="s">
        <v>142</v>
      </c>
      <c r="D78" s="299">
        <v>19</v>
      </c>
      <c r="E78" s="266"/>
      <c r="F78" s="41" t="s">
        <v>78</v>
      </c>
      <c r="G78" s="267">
        <f t="shared" si="3"/>
        <v>138</v>
      </c>
      <c r="H78" s="267">
        <f t="shared" si="4"/>
        <v>120</v>
      </c>
      <c r="I78" s="268">
        <f t="shared" si="5"/>
        <v>26966806</v>
      </c>
      <c r="J78" s="268">
        <f t="shared" si="6"/>
        <v>1</v>
      </c>
      <c r="K78" s="269">
        <f t="shared" si="7"/>
        <v>1.06</v>
      </c>
      <c r="L78" s="270">
        <f>SUMIF($AN$4:$AN$22,D78,$AQ$4:$AQ$22)</f>
        <v>1</v>
      </c>
      <c r="M78" s="271">
        <f t="shared" si="9"/>
        <v>23886754.874880329</v>
      </c>
      <c r="N78" s="271">
        <f t="shared" si="10"/>
        <v>26924189.27904306</v>
      </c>
      <c r="O78" s="271">
        <f t="shared" si="11"/>
        <v>28584814.360000003</v>
      </c>
      <c r="P78" s="271">
        <f t="shared" si="12"/>
        <v>30347863.162277672</v>
      </c>
      <c r="Q78" s="272">
        <f t="shared" si="13"/>
        <v>28584814.360000003</v>
      </c>
      <c r="R78" s="271">
        <f t="shared" si="13"/>
        <v>30347863.162277672</v>
      </c>
      <c r="S78" s="271">
        <f t="shared" si="14"/>
        <v>32219652.956890158</v>
      </c>
      <c r="T78" s="271"/>
      <c r="U78" s="271">
        <f t="shared" si="15"/>
        <v>2866410584.9856396</v>
      </c>
      <c r="V78" s="271">
        <f t="shared" si="16"/>
        <v>3230902713.485167</v>
      </c>
      <c r="W78" s="271">
        <f t="shared" si="17"/>
        <v>3430177723.2000003</v>
      </c>
      <c r="X78" s="272">
        <f t="shared" si="18"/>
        <v>3641743579.4733205</v>
      </c>
      <c r="Y78" s="272">
        <f t="shared" si="19"/>
        <v>3430177723.2000003</v>
      </c>
      <c r="Z78" s="271">
        <f t="shared" si="20"/>
        <v>3641743579.4733205</v>
      </c>
      <c r="AA78" s="271">
        <f t="shared" si="24"/>
        <v>3866358354.8268189</v>
      </c>
      <c r="AB78" s="271"/>
      <c r="AC78" s="33" t="str">
        <f t="shared" si="21"/>
        <v>BERTAHAP</v>
      </c>
      <c r="AD78" s="273">
        <f t="shared" si="22"/>
        <v>0</v>
      </c>
      <c r="AE78" s="274">
        <v>2</v>
      </c>
      <c r="AF78" s="275"/>
      <c r="AG78" s="271" t="e">
        <f>IF(AF78&gt;#REF!,"LB","KR")</f>
        <v>#REF!</v>
      </c>
      <c r="AH78" s="275">
        <v>3153052000</v>
      </c>
      <c r="AI78" s="275">
        <v>3553993000</v>
      </c>
      <c r="AJ78" s="275">
        <v>3773196000</v>
      </c>
      <c r="AK78" s="276">
        <v>4005918000</v>
      </c>
      <c r="AL78" s="276">
        <v>3773196000</v>
      </c>
      <c r="AM78" s="275">
        <v>4005918000</v>
      </c>
      <c r="AN78" s="275">
        <v>4252995000</v>
      </c>
      <c r="AO78" s="16"/>
      <c r="AP78" s="277">
        <v>39</v>
      </c>
      <c r="AQ78" s="278">
        <v>-1820259.4049999975</v>
      </c>
      <c r="AR78" s="311"/>
      <c r="AS78" s="280"/>
      <c r="AT78" s="280"/>
      <c r="AU78" s="280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282"/>
      <c r="BT78" s="283"/>
      <c r="BU78" s="283" t="s">
        <v>67</v>
      </c>
      <c r="BV78" s="284">
        <v>17</v>
      </c>
      <c r="BW78" s="285">
        <v>85</v>
      </c>
      <c r="BX78" s="285">
        <v>74</v>
      </c>
      <c r="BY78" s="286">
        <v>28870662.503600005</v>
      </c>
      <c r="BZ78" s="286">
        <v>1963826000</v>
      </c>
      <c r="CA78" s="286">
        <v>2213546000</v>
      </c>
      <c r="CB78" s="286">
        <v>2350072000</v>
      </c>
      <c r="CC78" s="286">
        <v>2495020000</v>
      </c>
      <c r="CD78" s="286">
        <v>2648907000</v>
      </c>
      <c r="CE78" s="16"/>
      <c r="CF78" s="43">
        <v>3999587760</v>
      </c>
      <c r="CG78" s="197">
        <v>4246273080</v>
      </c>
    </row>
    <row r="79" spans="1:85">
      <c r="A79" s="3">
        <f t="shared" si="23"/>
        <v>40</v>
      </c>
      <c r="B79" s="263">
        <v>10</v>
      </c>
      <c r="C79" s="264" t="s">
        <v>142</v>
      </c>
      <c r="D79" s="299">
        <v>21</v>
      </c>
      <c r="E79" s="266"/>
      <c r="F79" s="41" t="s">
        <v>84</v>
      </c>
      <c r="G79" s="267">
        <f t="shared" si="3"/>
        <v>132</v>
      </c>
      <c r="H79" s="267">
        <f t="shared" si="4"/>
        <v>112</v>
      </c>
      <c r="I79" s="268">
        <f t="shared" si="5"/>
        <v>26966806</v>
      </c>
      <c r="J79" s="268">
        <f t="shared" si="6"/>
        <v>3</v>
      </c>
      <c r="K79" s="269">
        <f t="shared" si="7"/>
        <v>1.1000000000000001</v>
      </c>
      <c r="L79" s="270">
        <f>SUMIF($AN$4:$AN$22,D79,$AQ$4:$AQ$22)</f>
        <v>1</v>
      </c>
      <c r="M79" s="271">
        <f t="shared" si="9"/>
        <v>24788141.851290904</v>
      </c>
      <c r="N79" s="271">
        <f t="shared" si="10"/>
        <v>27940196.421648458</v>
      </c>
      <c r="O79" s="271">
        <f t="shared" si="11"/>
        <v>29663486.600000001</v>
      </c>
      <c r="P79" s="271">
        <f t="shared" si="12"/>
        <v>31493065.545759849</v>
      </c>
      <c r="Q79" s="272">
        <f t="shared" si="13"/>
        <v>29663486.600000001</v>
      </c>
      <c r="R79" s="271">
        <f t="shared" si="13"/>
        <v>31493065.545759849</v>
      </c>
      <c r="S79" s="271">
        <f t="shared" si="14"/>
        <v>33435488.917527519</v>
      </c>
      <c r="T79" s="271"/>
      <c r="U79" s="271">
        <f t="shared" si="15"/>
        <v>2776271887.3445811</v>
      </c>
      <c r="V79" s="271">
        <f t="shared" si="16"/>
        <v>3129301999.2246275</v>
      </c>
      <c r="W79" s="271">
        <f t="shared" si="17"/>
        <v>3322310499.2000003</v>
      </c>
      <c r="X79" s="272">
        <f t="shared" si="18"/>
        <v>3527223341.125103</v>
      </c>
      <c r="Y79" s="272">
        <f t="shared" si="19"/>
        <v>3322310499.2000003</v>
      </c>
      <c r="Z79" s="271">
        <f t="shared" si="20"/>
        <v>3527223341.125103</v>
      </c>
      <c r="AA79" s="271">
        <f t="shared" si="24"/>
        <v>3744774758.763082</v>
      </c>
      <c r="AB79" s="271"/>
      <c r="AC79" s="33" t="str">
        <f t="shared" si="21"/>
        <v>BERTAHAP</v>
      </c>
      <c r="AD79" s="273">
        <f t="shared" si="22"/>
        <v>0</v>
      </c>
      <c r="AE79" s="274">
        <v>2</v>
      </c>
      <c r="AF79" s="275"/>
      <c r="AG79" s="271" t="e">
        <f>IF(AF79&gt;#REF!,"LB","KR")</f>
        <v>#REF!</v>
      </c>
      <c r="AH79" s="275">
        <v>3053900000</v>
      </c>
      <c r="AI79" s="275">
        <v>3442233000</v>
      </c>
      <c r="AJ79" s="275">
        <v>3654542000</v>
      </c>
      <c r="AK79" s="276">
        <v>3879946000</v>
      </c>
      <c r="AL79" s="276">
        <v>3654542000</v>
      </c>
      <c r="AM79" s="275">
        <v>3879946000</v>
      </c>
      <c r="AN79" s="275">
        <v>4119253000</v>
      </c>
      <c r="AO79" s="16"/>
      <c r="AP79" s="277">
        <v>40</v>
      </c>
      <c r="AQ79" s="278">
        <v>-741587.16499999911</v>
      </c>
      <c r="AR79" s="311"/>
      <c r="AS79" s="280"/>
      <c r="AT79" s="280"/>
      <c r="AU79" s="280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282">
        <v>10</v>
      </c>
      <c r="BT79" s="310" t="s">
        <v>61</v>
      </c>
      <c r="BU79" s="283" t="s">
        <v>74</v>
      </c>
      <c r="BV79" s="284" t="s">
        <v>29</v>
      </c>
      <c r="BW79" s="285">
        <v>85</v>
      </c>
      <c r="BX79" s="285">
        <v>74</v>
      </c>
      <c r="BY79" s="286">
        <v>28870662.503600005</v>
      </c>
      <c r="BZ79" s="286">
        <v>1963826000</v>
      </c>
      <c r="CA79" s="286">
        <v>2213546000</v>
      </c>
      <c r="CB79" s="286">
        <v>2350072000</v>
      </c>
      <c r="CC79" s="286">
        <v>2495020000</v>
      </c>
      <c r="CD79" s="286">
        <v>2648907000</v>
      </c>
      <c r="CE79" s="16">
        <v>6</v>
      </c>
      <c r="CF79" s="43">
        <v>3873814520</v>
      </c>
      <c r="CG79" s="197">
        <v>4112742760</v>
      </c>
    </row>
    <row r="80" spans="1:85">
      <c r="A80" s="3">
        <f t="shared" si="23"/>
        <v>41</v>
      </c>
      <c r="B80" s="263">
        <v>1</v>
      </c>
      <c r="C80" s="264" t="s">
        <v>143</v>
      </c>
      <c r="D80" s="265" t="s">
        <v>19</v>
      </c>
      <c r="E80" s="266"/>
      <c r="F80" s="41" t="s">
        <v>72</v>
      </c>
      <c r="G80" s="267">
        <f t="shared" si="3"/>
        <v>175</v>
      </c>
      <c r="H80" s="267">
        <f t="shared" si="4"/>
        <v>156</v>
      </c>
      <c r="I80" s="268">
        <f t="shared" si="5"/>
        <v>26966806</v>
      </c>
      <c r="J80" s="268">
        <f t="shared" si="6"/>
        <v>5</v>
      </c>
      <c r="K80" s="269">
        <f t="shared" si="7"/>
        <v>1.08</v>
      </c>
      <c r="L80" s="319">
        <f>SUMIF($AN$4:$AN$22,D80,$BD$4:$BD$22)</f>
        <v>1.01</v>
      </c>
      <c r="M80" s="271">
        <f t="shared" si="9"/>
        <v>24580822.846716471</v>
      </c>
      <c r="N80" s="271">
        <f t="shared" si="10"/>
        <v>27706514.778849214</v>
      </c>
      <c r="O80" s="271">
        <f t="shared" si="11"/>
        <v>29415391.9848</v>
      </c>
      <c r="P80" s="271">
        <f t="shared" si="12"/>
        <v>31229668.997558944</v>
      </c>
      <c r="Q80" s="272">
        <f t="shared" si="13"/>
        <v>29415391.9848</v>
      </c>
      <c r="R80" s="271">
        <f t="shared" si="13"/>
        <v>31229668.997558944</v>
      </c>
      <c r="S80" s="271">
        <f t="shared" si="14"/>
        <v>33155846.646580923</v>
      </c>
      <c r="T80" s="271"/>
      <c r="U80" s="271">
        <f t="shared" si="15"/>
        <v>3834608364.0877695</v>
      </c>
      <c r="V80" s="271">
        <f t="shared" si="16"/>
        <v>4322216305.5004778</v>
      </c>
      <c r="W80" s="271">
        <f t="shared" si="17"/>
        <v>4588801149.6288004</v>
      </c>
      <c r="X80" s="272">
        <f t="shared" si="18"/>
        <v>4871828363.619195</v>
      </c>
      <c r="Y80" s="272">
        <f t="shared" si="19"/>
        <v>4588801149.6288004</v>
      </c>
      <c r="Z80" s="271">
        <f t="shared" si="20"/>
        <v>4871828363.619195</v>
      </c>
      <c r="AA80" s="271">
        <f t="shared" si="24"/>
        <v>5172312076.8666239</v>
      </c>
      <c r="AB80" s="271"/>
      <c r="AC80" s="33" t="str">
        <f t="shared" si="21"/>
        <v>BERTAHAP</v>
      </c>
      <c r="AD80" s="273">
        <f t="shared" si="22"/>
        <v>0</v>
      </c>
      <c r="AE80" s="274">
        <v>2</v>
      </c>
      <c r="AF80" s="275"/>
      <c r="AG80" s="271" t="e">
        <f>IF(AF80&gt;#REF!,"LB","KR")</f>
        <v>#REF!</v>
      </c>
      <c r="AH80" s="275">
        <v>4218070000</v>
      </c>
      <c r="AI80" s="275">
        <v>4754438000</v>
      </c>
      <c r="AJ80" s="275">
        <v>5047682000</v>
      </c>
      <c r="AK80" s="276">
        <v>5359012000</v>
      </c>
      <c r="AL80" s="276">
        <v>5047682000</v>
      </c>
      <c r="AM80" s="275">
        <v>5359012000</v>
      </c>
      <c r="AN80" s="275">
        <v>5689544000</v>
      </c>
      <c r="AO80" s="16"/>
      <c r="AP80" s="33"/>
      <c r="AQ80" s="278">
        <v>-989681.78020000085</v>
      </c>
      <c r="AR80" s="311"/>
      <c r="AS80" s="280"/>
      <c r="AT80" s="280"/>
      <c r="AU80" s="280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282"/>
      <c r="BT80" s="283"/>
      <c r="BU80" s="283" t="s">
        <v>56</v>
      </c>
      <c r="BV80" s="284" t="s">
        <v>32</v>
      </c>
      <c r="BW80" s="285">
        <v>85</v>
      </c>
      <c r="BX80" s="285">
        <v>74</v>
      </c>
      <c r="BY80" s="286">
        <v>28870662.503600005</v>
      </c>
      <c r="BZ80" s="286">
        <v>1963826000</v>
      </c>
      <c r="CA80" s="286">
        <v>2213546000</v>
      </c>
      <c r="CB80" s="286">
        <v>2350072000</v>
      </c>
      <c r="CC80" s="286">
        <v>2495020000</v>
      </c>
      <c r="CD80" s="286">
        <v>2648907000</v>
      </c>
      <c r="CE80" s="16"/>
      <c r="CF80" s="43">
        <v>5350542920</v>
      </c>
      <c r="CG80" s="197">
        <v>5680552720</v>
      </c>
    </row>
    <row r="81" spans="1:85">
      <c r="A81" s="3">
        <f t="shared" si="23"/>
        <v>42</v>
      </c>
      <c r="B81" s="263">
        <v>2</v>
      </c>
      <c r="C81" s="264" t="s">
        <v>143</v>
      </c>
      <c r="D81" s="265" t="s">
        <v>29</v>
      </c>
      <c r="E81" s="266"/>
      <c r="F81" s="41" t="s">
        <v>74</v>
      </c>
      <c r="G81" s="267">
        <f t="shared" si="3"/>
        <v>85</v>
      </c>
      <c r="H81" s="267">
        <f t="shared" si="4"/>
        <v>74</v>
      </c>
      <c r="I81" s="268">
        <f t="shared" si="5"/>
        <v>26966806</v>
      </c>
      <c r="J81" s="268">
        <f t="shared" si="6"/>
        <v>1</v>
      </c>
      <c r="K81" s="269">
        <f t="shared" si="7"/>
        <v>1.06</v>
      </c>
      <c r="L81" s="319">
        <f t="shared" ref="L81:L87" si="27">SUMIF($AN$4:$AN$22,D81,$BD$4:$BD$22)</f>
        <v>1.01</v>
      </c>
      <c r="M81" s="271">
        <f t="shared" si="9"/>
        <v>24125622.423629135</v>
      </c>
      <c r="N81" s="271">
        <f t="shared" si="10"/>
        <v>27193431.171833493</v>
      </c>
      <c r="O81" s="271">
        <f t="shared" si="11"/>
        <v>28870662.503600005</v>
      </c>
      <c r="P81" s="271">
        <f t="shared" si="12"/>
        <v>30651341.793900453</v>
      </c>
      <c r="Q81" s="272">
        <f t="shared" si="13"/>
        <v>28870662.503600005</v>
      </c>
      <c r="R81" s="271">
        <f t="shared" si="13"/>
        <v>30651341.793900453</v>
      </c>
      <c r="S81" s="271">
        <f t="shared" si="14"/>
        <v>32541849.486459062</v>
      </c>
      <c r="T81" s="271"/>
      <c r="U81" s="271">
        <f t="shared" si="15"/>
        <v>1785296059.348556</v>
      </c>
      <c r="V81" s="271">
        <f t="shared" si="16"/>
        <v>2012313906.7156785</v>
      </c>
      <c r="W81" s="271">
        <f t="shared" si="17"/>
        <v>2136429025.2664003</v>
      </c>
      <c r="X81" s="272">
        <f t="shared" si="18"/>
        <v>2268199292.7486334</v>
      </c>
      <c r="Y81" s="272">
        <f t="shared" si="19"/>
        <v>2136429025.2664003</v>
      </c>
      <c r="Z81" s="271">
        <f t="shared" si="20"/>
        <v>2268199292.7486334</v>
      </c>
      <c r="AA81" s="271">
        <f t="shared" si="24"/>
        <v>2408096861.9979706</v>
      </c>
      <c r="AB81" s="271"/>
      <c r="AC81" s="33" t="str">
        <f t="shared" si="21"/>
        <v>BERTAHAP</v>
      </c>
      <c r="AD81" s="273">
        <f t="shared" si="22"/>
        <v>0</v>
      </c>
      <c r="AE81" s="274">
        <v>2</v>
      </c>
      <c r="AF81" s="275"/>
      <c r="AG81" s="271" t="e">
        <f>IF(AF81&gt;#REF!,"LB","KR")</f>
        <v>#REF!</v>
      </c>
      <c r="AH81" s="275">
        <v>1963826000</v>
      </c>
      <c r="AI81" s="275">
        <v>2213546000</v>
      </c>
      <c r="AJ81" s="275">
        <v>2350072000</v>
      </c>
      <c r="AK81" s="276">
        <v>2495020000</v>
      </c>
      <c r="AL81" s="276">
        <v>2350072000</v>
      </c>
      <c r="AM81" s="275">
        <v>2495020000</v>
      </c>
      <c r="AN81" s="275">
        <v>2648907000</v>
      </c>
      <c r="AO81" s="16"/>
      <c r="AP81" s="33"/>
      <c r="AQ81" s="278">
        <v>-1534411.2613999955</v>
      </c>
      <c r="AR81" s="311"/>
      <c r="AS81" s="280"/>
      <c r="AT81" s="280"/>
      <c r="AU81" s="280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282"/>
      <c r="BT81" s="283"/>
      <c r="BU81" s="283" t="s">
        <v>58</v>
      </c>
      <c r="BV81" s="284" t="s">
        <v>38</v>
      </c>
      <c r="BW81" s="285">
        <v>101</v>
      </c>
      <c r="BX81" s="285">
        <v>90</v>
      </c>
      <c r="BY81" s="286">
        <v>28870662.503600005</v>
      </c>
      <c r="BZ81" s="286">
        <v>2388437000</v>
      </c>
      <c r="CA81" s="286">
        <v>2692150000</v>
      </c>
      <c r="CB81" s="286">
        <v>2858196000</v>
      </c>
      <c r="CC81" s="286">
        <v>3034483000</v>
      </c>
      <c r="CD81" s="286">
        <v>3221644000</v>
      </c>
      <c r="CE81" s="16"/>
      <c r="CF81" s="43">
        <v>2491076320</v>
      </c>
      <c r="CG81" s="197">
        <v>2644721200</v>
      </c>
    </row>
    <row r="82" spans="1:85">
      <c r="A82" s="3">
        <f t="shared" si="23"/>
        <v>43</v>
      </c>
      <c r="B82" s="263">
        <v>3</v>
      </c>
      <c r="C82" s="264" t="s">
        <v>143</v>
      </c>
      <c r="D82" s="265" t="s">
        <v>32</v>
      </c>
      <c r="E82" s="266"/>
      <c r="F82" s="41" t="s">
        <v>56</v>
      </c>
      <c r="G82" s="267">
        <f t="shared" si="3"/>
        <v>85</v>
      </c>
      <c r="H82" s="267">
        <f t="shared" si="4"/>
        <v>74</v>
      </c>
      <c r="I82" s="268">
        <f t="shared" si="5"/>
        <v>26966806</v>
      </c>
      <c r="J82" s="268">
        <f t="shared" si="6"/>
        <v>1</v>
      </c>
      <c r="K82" s="269">
        <f t="shared" si="7"/>
        <v>1.06</v>
      </c>
      <c r="L82" s="319">
        <f t="shared" si="27"/>
        <v>1.01</v>
      </c>
      <c r="M82" s="271">
        <f t="shared" si="9"/>
        <v>24125622.423629135</v>
      </c>
      <c r="N82" s="271">
        <f t="shared" si="10"/>
        <v>27193431.171833493</v>
      </c>
      <c r="O82" s="271">
        <f t="shared" si="11"/>
        <v>28870662.503600005</v>
      </c>
      <c r="P82" s="271">
        <f t="shared" si="12"/>
        <v>30651341.793900453</v>
      </c>
      <c r="Q82" s="272">
        <f t="shared" si="13"/>
        <v>28870662.503600005</v>
      </c>
      <c r="R82" s="271">
        <f t="shared" si="13"/>
        <v>30651341.793900453</v>
      </c>
      <c r="S82" s="271">
        <f t="shared" si="14"/>
        <v>32541849.486459062</v>
      </c>
      <c r="T82" s="271"/>
      <c r="U82" s="271">
        <f t="shared" si="15"/>
        <v>1785296059.348556</v>
      </c>
      <c r="V82" s="271">
        <f t="shared" si="16"/>
        <v>2012313906.7156785</v>
      </c>
      <c r="W82" s="271">
        <f t="shared" si="17"/>
        <v>2136429025.2664003</v>
      </c>
      <c r="X82" s="272">
        <f t="shared" si="18"/>
        <v>2268199292.7486334</v>
      </c>
      <c r="Y82" s="272">
        <f t="shared" si="19"/>
        <v>2136429025.2664003</v>
      </c>
      <c r="Z82" s="271">
        <f t="shared" si="20"/>
        <v>2268199292.7486334</v>
      </c>
      <c r="AA82" s="271">
        <f t="shared" si="24"/>
        <v>2408096861.9979706</v>
      </c>
      <c r="AB82" s="271"/>
      <c r="AC82" s="33" t="str">
        <f t="shared" si="21"/>
        <v>BERTAHAP</v>
      </c>
      <c r="AD82" s="273">
        <f t="shared" si="22"/>
        <v>0</v>
      </c>
      <c r="AE82" s="274">
        <v>2</v>
      </c>
      <c r="AF82" s="275"/>
      <c r="AG82" s="271" t="e">
        <f>IF(AF82&gt;#REF!,"LB","KR")</f>
        <v>#REF!</v>
      </c>
      <c r="AH82" s="275">
        <v>1963826000</v>
      </c>
      <c r="AI82" s="275">
        <v>2213546000</v>
      </c>
      <c r="AJ82" s="275">
        <v>2350072000</v>
      </c>
      <c r="AK82" s="276">
        <v>2495020000</v>
      </c>
      <c r="AL82" s="276">
        <v>2350072000</v>
      </c>
      <c r="AM82" s="275">
        <v>2495020000</v>
      </c>
      <c r="AN82" s="275">
        <v>2648907000</v>
      </c>
      <c r="AO82" s="16"/>
      <c r="AP82" s="33"/>
      <c r="AQ82" s="278">
        <v>-1534411.2613999955</v>
      </c>
      <c r="AR82" s="311"/>
      <c r="AS82" s="280"/>
      <c r="AT82" s="280"/>
      <c r="AU82" s="280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282"/>
      <c r="BT82" s="310"/>
      <c r="BU82" s="283" t="s">
        <v>60</v>
      </c>
      <c r="BV82" s="284" t="s">
        <v>44</v>
      </c>
      <c r="BW82" s="285">
        <v>101</v>
      </c>
      <c r="BX82" s="285">
        <v>90</v>
      </c>
      <c r="BY82" s="286">
        <v>28870662.503600005</v>
      </c>
      <c r="BZ82" s="286">
        <v>2388437000</v>
      </c>
      <c r="CA82" s="286">
        <v>2692150000</v>
      </c>
      <c r="CB82" s="286">
        <v>2858196000</v>
      </c>
      <c r="CC82" s="286">
        <v>3034483000</v>
      </c>
      <c r="CD82" s="286">
        <v>3221644000</v>
      </c>
      <c r="CE82" s="16"/>
      <c r="CF82" s="43">
        <v>2491076320</v>
      </c>
      <c r="CG82" s="197">
        <v>2644721200</v>
      </c>
    </row>
    <row r="83" spans="1:85">
      <c r="A83" s="3">
        <f t="shared" si="23"/>
        <v>44</v>
      </c>
      <c r="B83" s="263">
        <v>4</v>
      </c>
      <c r="C83" s="264" t="s">
        <v>143</v>
      </c>
      <c r="D83" s="265" t="s">
        <v>38</v>
      </c>
      <c r="E83" s="266"/>
      <c r="F83" s="41" t="s">
        <v>58</v>
      </c>
      <c r="G83" s="267">
        <f t="shared" si="3"/>
        <v>101</v>
      </c>
      <c r="H83" s="267">
        <f t="shared" si="4"/>
        <v>90</v>
      </c>
      <c r="I83" s="268">
        <f t="shared" si="5"/>
        <v>26966806</v>
      </c>
      <c r="J83" s="268">
        <f t="shared" si="6"/>
        <v>1</v>
      </c>
      <c r="K83" s="269">
        <f t="shared" si="7"/>
        <v>1.06</v>
      </c>
      <c r="L83" s="319">
        <f t="shared" si="27"/>
        <v>1.01</v>
      </c>
      <c r="M83" s="271">
        <f t="shared" si="9"/>
        <v>24125622.423629135</v>
      </c>
      <c r="N83" s="271">
        <f t="shared" si="10"/>
        <v>27193431.171833493</v>
      </c>
      <c r="O83" s="271">
        <f t="shared" si="11"/>
        <v>28870662.503600005</v>
      </c>
      <c r="P83" s="271">
        <f t="shared" si="12"/>
        <v>30651341.793900453</v>
      </c>
      <c r="Q83" s="272">
        <f t="shared" si="13"/>
        <v>28870662.503600005</v>
      </c>
      <c r="R83" s="271">
        <f t="shared" si="13"/>
        <v>30651341.793900453</v>
      </c>
      <c r="S83" s="271">
        <f t="shared" si="14"/>
        <v>32541849.486459062</v>
      </c>
      <c r="T83" s="271"/>
      <c r="U83" s="271">
        <f t="shared" si="15"/>
        <v>2171306018.1266222</v>
      </c>
      <c r="V83" s="271">
        <f t="shared" si="16"/>
        <v>2447408805.4650145</v>
      </c>
      <c r="W83" s="271">
        <f t="shared" si="17"/>
        <v>2598359625.3240004</v>
      </c>
      <c r="X83" s="272">
        <f t="shared" si="18"/>
        <v>2758620761.4510407</v>
      </c>
      <c r="Y83" s="272">
        <f t="shared" si="19"/>
        <v>2598359625.3240004</v>
      </c>
      <c r="Z83" s="271">
        <f t="shared" si="20"/>
        <v>2758620761.4510407</v>
      </c>
      <c r="AA83" s="271">
        <f t="shared" si="24"/>
        <v>2928766453.7813153</v>
      </c>
      <c r="AB83" s="271"/>
      <c r="AC83" s="33" t="str">
        <f t="shared" si="21"/>
        <v>BERTAHAP</v>
      </c>
      <c r="AD83" s="273">
        <f t="shared" si="22"/>
        <v>0</v>
      </c>
      <c r="AE83" s="274">
        <v>2</v>
      </c>
      <c r="AF83" s="275"/>
      <c r="AG83" s="271" t="e">
        <f>IF(AF83&gt;#REF!,"LB","KR")</f>
        <v>#REF!</v>
      </c>
      <c r="AH83" s="275">
        <v>2388437000</v>
      </c>
      <c r="AI83" s="275">
        <v>2692150000</v>
      </c>
      <c r="AJ83" s="275">
        <v>2858196000</v>
      </c>
      <c r="AK83" s="276">
        <v>3034483000</v>
      </c>
      <c r="AL83" s="276">
        <v>2858196000</v>
      </c>
      <c r="AM83" s="275">
        <v>3034483000</v>
      </c>
      <c r="AN83" s="275">
        <v>3221644000</v>
      </c>
      <c r="AO83" s="16"/>
      <c r="AP83" s="16"/>
      <c r="AQ83" s="278">
        <v>-1534411.2613999955</v>
      </c>
      <c r="AR83" s="311"/>
      <c r="AS83" s="280"/>
      <c r="AT83" s="280"/>
      <c r="AU83" s="280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282"/>
      <c r="BT83" s="283"/>
      <c r="BU83" s="283" t="s">
        <v>62</v>
      </c>
      <c r="BV83" s="284">
        <v>11</v>
      </c>
      <c r="BW83" s="285">
        <v>101</v>
      </c>
      <c r="BX83" s="285">
        <v>90</v>
      </c>
      <c r="BY83" s="286">
        <v>28870662.503600005</v>
      </c>
      <c r="BZ83" s="286">
        <v>2388437000</v>
      </c>
      <c r="CA83" s="286">
        <v>2692150000</v>
      </c>
      <c r="CB83" s="286">
        <v>2858196000</v>
      </c>
      <c r="CC83" s="286">
        <v>3034483000</v>
      </c>
      <c r="CD83" s="286">
        <v>3221644000</v>
      </c>
      <c r="CE83" s="16"/>
      <c r="CF83" s="43">
        <v>3029687760</v>
      </c>
      <c r="CG83" s="197">
        <v>3216551980</v>
      </c>
    </row>
    <row r="84" spans="1:85">
      <c r="A84" s="3">
        <f t="shared" si="23"/>
        <v>45</v>
      </c>
      <c r="B84" s="263">
        <v>5</v>
      </c>
      <c r="C84" s="264" t="s">
        <v>143</v>
      </c>
      <c r="D84" s="265" t="s">
        <v>44</v>
      </c>
      <c r="E84" s="266"/>
      <c r="F84" s="41" t="s">
        <v>60</v>
      </c>
      <c r="G84" s="267">
        <f t="shared" si="3"/>
        <v>101</v>
      </c>
      <c r="H84" s="267">
        <f t="shared" si="4"/>
        <v>90</v>
      </c>
      <c r="I84" s="268">
        <f t="shared" si="5"/>
        <v>26966806</v>
      </c>
      <c r="J84" s="268">
        <f t="shared" si="6"/>
        <v>1</v>
      </c>
      <c r="K84" s="269">
        <f t="shared" si="7"/>
        <v>1.06</v>
      </c>
      <c r="L84" s="319">
        <f t="shared" si="27"/>
        <v>1.01</v>
      </c>
      <c r="M84" s="271">
        <f t="shared" si="9"/>
        <v>24125622.423629135</v>
      </c>
      <c r="N84" s="271">
        <f t="shared" si="10"/>
        <v>27193431.171833493</v>
      </c>
      <c r="O84" s="271">
        <f t="shared" si="11"/>
        <v>28870662.503600005</v>
      </c>
      <c r="P84" s="271">
        <f t="shared" si="12"/>
        <v>30651341.793900453</v>
      </c>
      <c r="Q84" s="272">
        <f t="shared" si="13"/>
        <v>28870662.503600005</v>
      </c>
      <c r="R84" s="271">
        <f t="shared" si="13"/>
        <v>30651341.793900453</v>
      </c>
      <c r="S84" s="271">
        <f t="shared" si="14"/>
        <v>32541849.486459062</v>
      </c>
      <c r="T84" s="271"/>
      <c r="U84" s="271">
        <f t="shared" si="15"/>
        <v>2171306018.1266222</v>
      </c>
      <c r="V84" s="271">
        <f t="shared" si="16"/>
        <v>2447408805.4650145</v>
      </c>
      <c r="W84" s="271">
        <f t="shared" si="17"/>
        <v>2598359625.3240004</v>
      </c>
      <c r="X84" s="272">
        <f t="shared" si="18"/>
        <v>2758620761.4510407</v>
      </c>
      <c r="Y84" s="272">
        <f t="shared" si="19"/>
        <v>2598359625.3240004</v>
      </c>
      <c r="Z84" s="271">
        <f t="shared" si="20"/>
        <v>2758620761.4510407</v>
      </c>
      <c r="AA84" s="271">
        <f t="shared" si="24"/>
        <v>2928766453.7813153</v>
      </c>
      <c r="AB84" s="271"/>
      <c r="AC84" s="33" t="str">
        <f t="shared" si="21"/>
        <v>BERTAHAP</v>
      </c>
      <c r="AD84" s="273">
        <f t="shared" si="22"/>
        <v>0</v>
      </c>
      <c r="AE84" s="274">
        <v>2</v>
      </c>
      <c r="AF84" s="275"/>
      <c r="AG84" s="271" t="e">
        <f>IF(AF84&gt;#REF!,"LB","KR")</f>
        <v>#REF!</v>
      </c>
      <c r="AH84" s="275">
        <v>2388437000</v>
      </c>
      <c r="AI84" s="275">
        <v>2692150000</v>
      </c>
      <c r="AJ84" s="275">
        <v>2858196000</v>
      </c>
      <c r="AK84" s="276">
        <v>3034483000</v>
      </c>
      <c r="AL84" s="276">
        <v>2858196000</v>
      </c>
      <c r="AM84" s="275">
        <v>3034483000</v>
      </c>
      <c r="AN84" s="275">
        <v>3221644000</v>
      </c>
      <c r="AO84" s="16"/>
      <c r="AP84" s="16"/>
      <c r="AQ84" s="278">
        <v>-1534411.2613999955</v>
      </c>
      <c r="AR84" s="311"/>
      <c r="AS84" s="280"/>
      <c r="AT84" s="280"/>
      <c r="AU84" s="280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282"/>
      <c r="BT84" s="283"/>
      <c r="BU84" s="283" t="s">
        <v>64</v>
      </c>
      <c r="BV84" s="284">
        <v>15</v>
      </c>
      <c r="BW84" s="285">
        <v>101</v>
      </c>
      <c r="BX84" s="285">
        <v>90</v>
      </c>
      <c r="BY84" s="286">
        <v>28870662.503600005</v>
      </c>
      <c r="BZ84" s="286">
        <v>2388437000</v>
      </c>
      <c r="CA84" s="286">
        <v>2692150000</v>
      </c>
      <c r="CB84" s="286">
        <v>2858196000</v>
      </c>
      <c r="CC84" s="286">
        <v>3034483000</v>
      </c>
      <c r="CD84" s="286">
        <v>3221644000</v>
      </c>
      <c r="CE84" s="16"/>
      <c r="CF84" s="43">
        <v>3029687760</v>
      </c>
      <c r="CG84" s="197">
        <v>3216551980</v>
      </c>
    </row>
    <row r="85" spans="1:85">
      <c r="A85" s="3">
        <f t="shared" si="23"/>
        <v>46</v>
      </c>
      <c r="B85" s="263">
        <v>6</v>
      </c>
      <c r="C85" s="264" t="s">
        <v>143</v>
      </c>
      <c r="D85" s="299">
        <v>11</v>
      </c>
      <c r="E85" s="266"/>
      <c r="F85" s="41" t="s">
        <v>62</v>
      </c>
      <c r="G85" s="267">
        <f t="shared" si="3"/>
        <v>101</v>
      </c>
      <c r="H85" s="267">
        <f t="shared" si="4"/>
        <v>90</v>
      </c>
      <c r="I85" s="268">
        <f t="shared" si="5"/>
        <v>26966806</v>
      </c>
      <c r="J85" s="268">
        <f t="shared" si="6"/>
        <v>1</v>
      </c>
      <c r="K85" s="269">
        <f t="shared" si="7"/>
        <v>1.06</v>
      </c>
      <c r="L85" s="319">
        <f t="shared" si="27"/>
        <v>1.01</v>
      </c>
      <c r="M85" s="271">
        <f t="shared" si="9"/>
        <v>24125622.423629135</v>
      </c>
      <c r="N85" s="271">
        <f t="shared" si="10"/>
        <v>27193431.171833493</v>
      </c>
      <c r="O85" s="271">
        <f t="shared" si="11"/>
        <v>28870662.503600005</v>
      </c>
      <c r="P85" s="271">
        <f t="shared" si="12"/>
        <v>30651341.793900453</v>
      </c>
      <c r="Q85" s="272">
        <f t="shared" si="13"/>
        <v>28870662.503600005</v>
      </c>
      <c r="R85" s="271">
        <f t="shared" si="13"/>
        <v>30651341.793900453</v>
      </c>
      <c r="S85" s="271">
        <f t="shared" si="14"/>
        <v>32541849.486459062</v>
      </c>
      <c r="T85" s="271"/>
      <c r="U85" s="271">
        <f t="shared" si="15"/>
        <v>2171306018.1266222</v>
      </c>
      <c r="V85" s="271">
        <f t="shared" si="16"/>
        <v>2447408805.4650145</v>
      </c>
      <c r="W85" s="271">
        <f t="shared" si="17"/>
        <v>2598359625.3240004</v>
      </c>
      <c r="X85" s="272">
        <f t="shared" si="18"/>
        <v>2758620761.4510407</v>
      </c>
      <c r="Y85" s="272">
        <f t="shared" si="19"/>
        <v>2598359625.3240004</v>
      </c>
      <c r="Z85" s="271">
        <f t="shared" si="20"/>
        <v>2758620761.4510407</v>
      </c>
      <c r="AA85" s="271">
        <f t="shared" si="24"/>
        <v>2928766453.7813153</v>
      </c>
      <c r="AB85" s="271"/>
      <c r="AC85" s="33" t="str">
        <f t="shared" si="21"/>
        <v>BERTAHAP</v>
      </c>
      <c r="AD85" s="273">
        <f t="shared" si="22"/>
        <v>0</v>
      </c>
      <c r="AE85" s="274">
        <v>2</v>
      </c>
      <c r="AF85" s="275"/>
      <c r="AG85" s="271" t="e">
        <f>IF(AF85&gt;#REF!,"LB","KR")</f>
        <v>#REF!</v>
      </c>
      <c r="AH85" s="275">
        <v>2388437000</v>
      </c>
      <c r="AI85" s="275">
        <v>2692150000</v>
      </c>
      <c r="AJ85" s="275">
        <v>2858196000</v>
      </c>
      <c r="AK85" s="276">
        <v>3034483000</v>
      </c>
      <c r="AL85" s="276">
        <v>2858196000</v>
      </c>
      <c r="AM85" s="275">
        <v>3034483000</v>
      </c>
      <c r="AN85" s="275">
        <v>3221644000</v>
      </c>
      <c r="AO85" s="16"/>
      <c r="AP85" s="16"/>
      <c r="AQ85" s="278">
        <v>-1534411.2613999955</v>
      </c>
      <c r="AR85" s="311"/>
      <c r="AS85" s="280"/>
      <c r="AT85" s="280"/>
      <c r="AU85" s="280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282">
        <v>11</v>
      </c>
      <c r="BT85" s="283" t="s">
        <v>144</v>
      </c>
      <c r="BU85" s="283" t="s">
        <v>64</v>
      </c>
      <c r="BV85" s="284">
        <v>15</v>
      </c>
      <c r="BW85" s="285">
        <v>101</v>
      </c>
      <c r="BX85" s="285">
        <v>90</v>
      </c>
      <c r="BY85" s="286">
        <v>28870662.503600005</v>
      </c>
      <c r="BZ85" s="286">
        <v>2388437000</v>
      </c>
      <c r="CA85" s="286">
        <v>2692150000</v>
      </c>
      <c r="CB85" s="286">
        <v>2858196000</v>
      </c>
      <c r="CC85" s="286">
        <v>3034483000</v>
      </c>
      <c r="CD85" s="286">
        <v>3221644000</v>
      </c>
      <c r="CE85" s="16">
        <v>4</v>
      </c>
      <c r="CF85" s="43">
        <v>3029687760</v>
      </c>
      <c r="CG85" s="197">
        <v>3216551980</v>
      </c>
    </row>
    <row r="86" spans="1:85">
      <c r="A86" s="3">
        <f t="shared" si="23"/>
        <v>47</v>
      </c>
      <c r="B86" s="263">
        <v>7</v>
      </c>
      <c r="C86" s="264" t="s">
        <v>143</v>
      </c>
      <c r="D86" s="299">
        <v>19</v>
      </c>
      <c r="E86" s="266"/>
      <c r="F86" s="41" t="s">
        <v>78</v>
      </c>
      <c r="G86" s="267">
        <f t="shared" si="3"/>
        <v>138</v>
      </c>
      <c r="H86" s="267">
        <f t="shared" si="4"/>
        <v>120</v>
      </c>
      <c r="I86" s="268">
        <f t="shared" si="5"/>
        <v>26966806</v>
      </c>
      <c r="J86" s="268">
        <f t="shared" si="6"/>
        <v>1</v>
      </c>
      <c r="K86" s="269">
        <f t="shared" si="7"/>
        <v>1.06</v>
      </c>
      <c r="L86" s="319">
        <f t="shared" si="27"/>
        <v>1.01</v>
      </c>
      <c r="M86" s="271">
        <f t="shared" si="9"/>
        <v>24125622.423629135</v>
      </c>
      <c r="N86" s="271">
        <f t="shared" si="10"/>
        <v>27193431.171833493</v>
      </c>
      <c r="O86" s="271">
        <f t="shared" si="11"/>
        <v>28870662.503600005</v>
      </c>
      <c r="P86" s="271">
        <f t="shared" si="12"/>
        <v>30651341.793900453</v>
      </c>
      <c r="Q86" s="272">
        <f t="shared" si="13"/>
        <v>28870662.503600005</v>
      </c>
      <c r="R86" s="271">
        <f t="shared" si="13"/>
        <v>30651341.793900453</v>
      </c>
      <c r="S86" s="271">
        <f t="shared" si="14"/>
        <v>32541849.486459062</v>
      </c>
      <c r="T86" s="271"/>
      <c r="U86" s="271">
        <f t="shared" si="15"/>
        <v>2895074690.8354959</v>
      </c>
      <c r="V86" s="271">
        <f t="shared" si="16"/>
        <v>3263211740.620019</v>
      </c>
      <c r="W86" s="271">
        <f t="shared" si="17"/>
        <v>3464479500.4320006</v>
      </c>
      <c r="X86" s="272">
        <f t="shared" si="18"/>
        <v>3678161015.2680545</v>
      </c>
      <c r="Y86" s="272">
        <f t="shared" si="19"/>
        <v>3464479500.4320006</v>
      </c>
      <c r="Z86" s="271">
        <f t="shared" si="20"/>
        <v>3678161015.2680545</v>
      </c>
      <c r="AA86" s="271">
        <f t="shared" si="24"/>
        <v>3905021938.3750873</v>
      </c>
      <c r="AB86" s="271"/>
      <c r="AC86" s="33" t="str">
        <f t="shared" si="21"/>
        <v>BERTAHAP</v>
      </c>
      <c r="AD86" s="273">
        <f t="shared" si="22"/>
        <v>0</v>
      </c>
      <c r="AE86" s="274">
        <v>2</v>
      </c>
      <c r="AF86" s="275"/>
      <c r="AG86" s="271" t="e">
        <f>IF(AF86&gt;#REF!,"LB","KR")</f>
        <v>#REF!</v>
      </c>
      <c r="AH86" s="275">
        <v>3184583000</v>
      </c>
      <c r="AI86" s="275">
        <v>3589533000</v>
      </c>
      <c r="AJ86" s="275">
        <v>3810928000</v>
      </c>
      <c r="AK86" s="276">
        <v>4045978000</v>
      </c>
      <c r="AL86" s="276">
        <v>3810928000</v>
      </c>
      <c r="AM86" s="275">
        <v>4045978000</v>
      </c>
      <c r="AN86" s="275">
        <v>4295525000</v>
      </c>
      <c r="AO86" s="16"/>
      <c r="AP86" s="16"/>
      <c r="AQ86" s="278">
        <v>-1534411.2613999955</v>
      </c>
      <c r="AR86" s="311"/>
      <c r="AS86" s="280"/>
      <c r="AT86" s="280"/>
      <c r="AU86" s="280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282"/>
      <c r="BT86" s="310"/>
      <c r="BU86" s="283" t="s">
        <v>67</v>
      </c>
      <c r="BV86" s="284">
        <v>17</v>
      </c>
      <c r="BW86" s="285">
        <v>85</v>
      </c>
      <c r="BX86" s="285">
        <v>74</v>
      </c>
      <c r="BY86" s="286">
        <v>28870662.503600005</v>
      </c>
      <c r="BZ86" s="286">
        <v>1963826000</v>
      </c>
      <c r="CA86" s="286">
        <v>2213546000</v>
      </c>
      <c r="CB86" s="286">
        <v>2350072000</v>
      </c>
      <c r="CC86" s="286">
        <v>2495020000</v>
      </c>
      <c r="CD86" s="286">
        <v>2648907000</v>
      </c>
      <c r="CE86" s="16"/>
      <c r="CF86" s="43">
        <v>4039583680</v>
      </c>
      <c r="CG86" s="197">
        <v>4288736680</v>
      </c>
    </row>
    <row r="87" spans="1:85">
      <c r="A87" s="3">
        <f t="shared" si="23"/>
        <v>48</v>
      </c>
      <c r="B87" s="263">
        <v>8</v>
      </c>
      <c r="C87" s="264" t="s">
        <v>143</v>
      </c>
      <c r="D87" s="299">
        <v>21</v>
      </c>
      <c r="E87" s="266"/>
      <c r="F87" s="41" t="s">
        <v>84</v>
      </c>
      <c r="G87" s="267">
        <f t="shared" si="3"/>
        <v>132</v>
      </c>
      <c r="H87" s="267">
        <f t="shared" si="4"/>
        <v>112</v>
      </c>
      <c r="I87" s="268">
        <f t="shared" si="5"/>
        <v>26966806</v>
      </c>
      <c r="J87" s="268">
        <f t="shared" si="6"/>
        <v>3</v>
      </c>
      <c r="K87" s="269">
        <f t="shared" si="7"/>
        <v>1.1000000000000001</v>
      </c>
      <c r="L87" s="319">
        <f t="shared" si="27"/>
        <v>1.01</v>
      </c>
      <c r="M87" s="271">
        <f t="shared" si="9"/>
        <v>25036023.269803815</v>
      </c>
      <c r="N87" s="271">
        <f t="shared" si="10"/>
        <v>28219598.385864943</v>
      </c>
      <c r="O87" s="271">
        <f t="shared" si="11"/>
        <v>29960121.466000002</v>
      </c>
      <c r="P87" s="271">
        <f t="shared" si="12"/>
        <v>31807996.201217446</v>
      </c>
      <c r="Q87" s="272">
        <f t="shared" si="13"/>
        <v>29960121.466000002</v>
      </c>
      <c r="R87" s="271">
        <f t="shared" si="13"/>
        <v>31807996.201217446</v>
      </c>
      <c r="S87" s="271">
        <f t="shared" si="14"/>
        <v>33769843.806702793</v>
      </c>
      <c r="T87" s="271"/>
      <c r="U87" s="271">
        <f t="shared" si="15"/>
        <v>2804034606.2180271</v>
      </c>
      <c r="V87" s="271">
        <f t="shared" si="16"/>
        <v>3160595019.2168736</v>
      </c>
      <c r="W87" s="271">
        <f t="shared" si="17"/>
        <v>3355533604.1920004</v>
      </c>
      <c r="X87" s="272">
        <f t="shared" si="18"/>
        <v>3562495574.5363541</v>
      </c>
      <c r="Y87" s="272">
        <f t="shared" si="19"/>
        <v>3355533604.1920004</v>
      </c>
      <c r="Z87" s="271">
        <f t="shared" si="20"/>
        <v>3562495574.5363541</v>
      </c>
      <c r="AA87" s="271">
        <f t="shared" si="24"/>
        <v>3782222506.3507128</v>
      </c>
      <c r="AB87" s="271"/>
      <c r="AC87" s="33" t="str">
        <f t="shared" si="21"/>
        <v>BERTAHAP</v>
      </c>
      <c r="AD87" s="273">
        <f t="shared" si="22"/>
        <v>0</v>
      </c>
      <c r="AE87" s="274">
        <v>2</v>
      </c>
      <c r="AF87" s="275"/>
      <c r="AG87" s="271" t="e">
        <f>IF(AF87&gt;#REF!,"LB","KR")</f>
        <v>#REF!</v>
      </c>
      <c r="AH87" s="275">
        <v>3084439000</v>
      </c>
      <c r="AI87" s="275">
        <v>3476655000</v>
      </c>
      <c r="AJ87" s="275">
        <v>3691087000</v>
      </c>
      <c r="AK87" s="276">
        <v>3918746000</v>
      </c>
      <c r="AL87" s="276">
        <v>3691087000</v>
      </c>
      <c r="AM87" s="275">
        <v>3918746000</v>
      </c>
      <c r="AN87" s="275">
        <v>4160445000</v>
      </c>
      <c r="AO87" s="16"/>
      <c r="AP87" s="16"/>
      <c r="AQ87" s="278">
        <v>-444952.29899999872</v>
      </c>
      <c r="AR87" s="311"/>
      <c r="AS87" s="280"/>
      <c r="AT87" s="280"/>
      <c r="AU87" s="280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282">
        <v>12</v>
      </c>
      <c r="BT87" s="310" t="s">
        <v>138</v>
      </c>
      <c r="BU87" s="283" t="s">
        <v>62</v>
      </c>
      <c r="BV87" s="284">
        <v>11</v>
      </c>
      <c r="BW87" s="285">
        <v>101</v>
      </c>
      <c r="BX87" s="285">
        <v>90</v>
      </c>
      <c r="BY87" s="286">
        <v>28870662.503600005</v>
      </c>
      <c r="BZ87" s="286">
        <v>2388437000</v>
      </c>
      <c r="CA87" s="286">
        <v>2692150000</v>
      </c>
      <c r="CB87" s="286">
        <v>2858196000</v>
      </c>
      <c r="CC87" s="286">
        <v>3034483000</v>
      </c>
      <c r="CD87" s="286">
        <v>3221644000</v>
      </c>
      <c r="CE87" s="16">
        <v>2</v>
      </c>
      <c r="CF87" s="43">
        <v>3912552220</v>
      </c>
      <c r="CG87" s="197">
        <v>4153870760</v>
      </c>
    </row>
    <row r="88" spans="1:85">
      <c r="A88" s="3">
        <f t="shared" si="23"/>
        <v>49</v>
      </c>
      <c r="B88" s="263">
        <v>1</v>
      </c>
      <c r="C88" s="264" t="s">
        <v>145</v>
      </c>
      <c r="D88" s="265" t="s">
        <v>19</v>
      </c>
      <c r="E88" s="266"/>
      <c r="F88" s="41" t="s">
        <v>72</v>
      </c>
      <c r="G88" s="267">
        <f t="shared" si="3"/>
        <v>175</v>
      </c>
      <c r="H88" s="267">
        <f t="shared" si="4"/>
        <v>156</v>
      </c>
      <c r="I88" s="268">
        <f t="shared" si="5"/>
        <v>26966806</v>
      </c>
      <c r="J88" s="268">
        <f t="shared" si="6"/>
        <v>5</v>
      </c>
      <c r="K88" s="269">
        <f t="shared" si="7"/>
        <v>1.08</v>
      </c>
      <c r="L88" s="270">
        <f t="shared" ref="L88:L95" si="28">SUMIF($AN$4:$AN$22,D88,$AR$4:$AR$22)</f>
        <v>1</v>
      </c>
      <c r="M88" s="271">
        <f t="shared" si="9"/>
        <v>24337448.363085616</v>
      </c>
      <c r="N88" s="271">
        <f t="shared" si="10"/>
        <v>27432192.850345757</v>
      </c>
      <c r="O88" s="271">
        <f t="shared" si="11"/>
        <v>29124150.48</v>
      </c>
      <c r="P88" s="271">
        <f t="shared" si="12"/>
        <v>30920464.354018759</v>
      </c>
      <c r="Q88" s="272">
        <f t="shared" si="13"/>
        <v>29124150.48</v>
      </c>
      <c r="R88" s="271">
        <f t="shared" si="13"/>
        <v>30920464.354018759</v>
      </c>
      <c r="S88" s="271">
        <f t="shared" si="14"/>
        <v>32827570.937208839</v>
      </c>
      <c r="T88" s="271"/>
      <c r="U88" s="271">
        <f t="shared" si="15"/>
        <v>3796641944.641356</v>
      </c>
      <c r="V88" s="271">
        <f t="shared" si="16"/>
        <v>4279422084.6539383</v>
      </c>
      <c r="W88" s="271">
        <f t="shared" si="17"/>
        <v>4543367474.8800001</v>
      </c>
      <c r="X88" s="272">
        <f t="shared" si="18"/>
        <v>4823592439.2269268</v>
      </c>
      <c r="Y88" s="272">
        <f t="shared" si="19"/>
        <v>4543367474.8800001</v>
      </c>
      <c r="Z88" s="271">
        <f t="shared" si="20"/>
        <v>4823592439.2269268</v>
      </c>
      <c r="AA88" s="271">
        <f t="shared" si="24"/>
        <v>5121101066.2045784</v>
      </c>
      <c r="AB88" s="271"/>
      <c r="AC88" s="33" t="str">
        <f t="shared" si="21"/>
        <v>BERTAHAP</v>
      </c>
      <c r="AD88" s="273">
        <f t="shared" si="22"/>
        <v>0</v>
      </c>
      <c r="AE88" s="274">
        <v>2</v>
      </c>
      <c r="AF88" s="275"/>
      <c r="AG88" s="271" t="e">
        <f>IF(AF88&gt;#REF!,"LB","KR")</f>
        <v>#REF!</v>
      </c>
      <c r="AH88" s="275">
        <v>4176307000</v>
      </c>
      <c r="AI88" s="275">
        <v>4707365000</v>
      </c>
      <c r="AJ88" s="275">
        <v>4997705000</v>
      </c>
      <c r="AK88" s="276">
        <v>5305952000</v>
      </c>
      <c r="AL88" s="276">
        <v>4997705000</v>
      </c>
      <c r="AM88" s="275">
        <v>5305952000</v>
      </c>
      <c r="AN88" s="275">
        <v>5633212000</v>
      </c>
      <c r="AO88" s="16"/>
      <c r="AP88" s="16"/>
      <c r="AQ88" s="278">
        <v>-1280923.2850000001</v>
      </c>
      <c r="AR88" s="311"/>
      <c r="AS88" s="280"/>
      <c r="AT88" s="280"/>
      <c r="AU88" s="280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282"/>
      <c r="BT88" s="283"/>
      <c r="BU88" s="283" t="s">
        <v>78</v>
      </c>
      <c r="BV88" s="284">
        <v>19</v>
      </c>
      <c r="BW88" s="285">
        <v>138</v>
      </c>
      <c r="BX88" s="285">
        <v>120</v>
      </c>
      <c r="BY88" s="286">
        <v>28870662.503600005</v>
      </c>
      <c r="BZ88" s="286">
        <v>3184583000</v>
      </c>
      <c r="CA88" s="286">
        <v>3589533000</v>
      </c>
      <c r="CB88" s="286">
        <v>3810928000</v>
      </c>
      <c r="CC88" s="286">
        <v>4045978000</v>
      </c>
      <c r="CD88" s="286">
        <v>4295525000</v>
      </c>
      <c r="CE88" s="16"/>
      <c r="CF88" s="43">
        <v>5297567300</v>
      </c>
      <c r="CG88" s="197">
        <v>5624309120</v>
      </c>
    </row>
    <row r="89" spans="1:85">
      <c r="A89" s="3">
        <f t="shared" si="23"/>
        <v>50</v>
      </c>
      <c r="B89" s="263">
        <v>2</v>
      </c>
      <c r="C89" s="264" t="s">
        <v>145</v>
      </c>
      <c r="D89" s="265" t="s">
        <v>29</v>
      </c>
      <c r="E89" s="266"/>
      <c r="F89" s="41" t="s">
        <v>74</v>
      </c>
      <c r="G89" s="267">
        <f t="shared" si="3"/>
        <v>85</v>
      </c>
      <c r="H89" s="267">
        <f t="shared" si="4"/>
        <v>74</v>
      </c>
      <c r="I89" s="268">
        <f t="shared" si="5"/>
        <v>26966806</v>
      </c>
      <c r="J89" s="268">
        <f t="shared" si="6"/>
        <v>1</v>
      </c>
      <c r="K89" s="269">
        <f t="shared" si="7"/>
        <v>1.06</v>
      </c>
      <c r="L89" s="270">
        <f t="shared" si="28"/>
        <v>1</v>
      </c>
      <c r="M89" s="271">
        <f t="shared" si="9"/>
        <v>23886754.874880329</v>
      </c>
      <c r="N89" s="271">
        <f t="shared" si="10"/>
        <v>26924189.27904306</v>
      </c>
      <c r="O89" s="271">
        <f t="shared" si="11"/>
        <v>28584814.360000003</v>
      </c>
      <c r="P89" s="271">
        <f t="shared" si="12"/>
        <v>30347863.162277672</v>
      </c>
      <c r="Q89" s="272">
        <f t="shared" si="13"/>
        <v>28584814.360000003</v>
      </c>
      <c r="R89" s="271">
        <f t="shared" si="13"/>
        <v>30347863.162277672</v>
      </c>
      <c r="S89" s="271">
        <f t="shared" si="14"/>
        <v>32219652.956890158</v>
      </c>
      <c r="T89" s="271"/>
      <c r="U89" s="271">
        <f t="shared" si="15"/>
        <v>1767619860.7411444</v>
      </c>
      <c r="V89" s="271">
        <f t="shared" si="16"/>
        <v>1992390006.6491864</v>
      </c>
      <c r="W89" s="271">
        <f t="shared" si="17"/>
        <v>2115276262.6400003</v>
      </c>
      <c r="X89" s="272">
        <f t="shared" si="18"/>
        <v>2245741874.0085478</v>
      </c>
      <c r="Y89" s="272">
        <f t="shared" si="19"/>
        <v>2115276262.6400003</v>
      </c>
      <c r="Z89" s="271">
        <f t="shared" si="20"/>
        <v>2245741874.0085478</v>
      </c>
      <c r="AA89" s="271">
        <f t="shared" si="24"/>
        <v>2384254318.8098717</v>
      </c>
      <c r="AB89" s="271"/>
      <c r="AC89" s="33" t="str">
        <f t="shared" si="21"/>
        <v>BERTAHAP</v>
      </c>
      <c r="AD89" s="273">
        <f t="shared" si="22"/>
        <v>0</v>
      </c>
      <c r="AE89" s="274">
        <v>2</v>
      </c>
      <c r="AF89" s="275"/>
      <c r="AG89" s="271" t="e">
        <f>IF(AF89&gt;#REF!,"LB","KR")</f>
        <v>#REF!</v>
      </c>
      <c r="AH89" s="275">
        <v>1944382000</v>
      </c>
      <c r="AI89" s="275">
        <v>2191630000</v>
      </c>
      <c r="AJ89" s="275">
        <v>2326804000</v>
      </c>
      <c r="AK89" s="276">
        <v>2470317000</v>
      </c>
      <c r="AL89" s="276">
        <v>2326804000</v>
      </c>
      <c r="AM89" s="275">
        <v>2470317000</v>
      </c>
      <c r="AN89" s="275">
        <v>2622680000</v>
      </c>
      <c r="AO89" s="16"/>
      <c r="AP89" s="16"/>
      <c r="AQ89" s="278">
        <v>-1820259.4049999975</v>
      </c>
      <c r="AR89" s="311"/>
      <c r="AS89" s="280"/>
      <c r="AT89" s="280"/>
      <c r="AU89" s="280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282">
        <v>13</v>
      </c>
      <c r="BT89" s="310" t="s">
        <v>146</v>
      </c>
      <c r="BU89" s="283" t="s">
        <v>56</v>
      </c>
      <c r="BV89" s="284" t="s">
        <v>32</v>
      </c>
      <c r="BW89" s="285">
        <v>85</v>
      </c>
      <c r="BX89" s="285">
        <v>74</v>
      </c>
      <c r="BY89" s="286">
        <v>28870662.503600005</v>
      </c>
      <c r="BZ89" s="286">
        <v>1963826000</v>
      </c>
      <c r="CA89" s="286">
        <v>2213546000</v>
      </c>
      <c r="CB89" s="286">
        <v>2350072000</v>
      </c>
      <c r="CC89" s="286">
        <v>2495020000</v>
      </c>
      <c r="CD89" s="286">
        <v>2648907000</v>
      </c>
      <c r="CE89" s="16">
        <v>2</v>
      </c>
      <c r="CF89" s="43">
        <v>2466412240</v>
      </c>
      <c r="CG89" s="197">
        <v>2618536020</v>
      </c>
    </row>
    <row r="90" spans="1:85">
      <c r="A90" s="3">
        <f t="shared" si="23"/>
        <v>51</v>
      </c>
      <c r="B90" s="263">
        <v>3</v>
      </c>
      <c r="C90" s="264" t="s">
        <v>145</v>
      </c>
      <c r="D90" s="265" t="s">
        <v>32</v>
      </c>
      <c r="E90" s="266"/>
      <c r="F90" s="41" t="s">
        <v>56</v>
      </c>
      <c r="G90" s="267">
        <f t="shared" si="3"/>
        <v>85</v>
      </c>
      <c r="H90" s="267">
        <f t="shared" si="4"/>
        <v>74</v>
      </c>
      <c r="I90" s="268">
        <f t="shared" si="5"/>
        <v>26966806</v>
      </c>
      <c r="J90" s="268">
        <f t="shared" si="6"/>
        <v>1</v>
      </c>
      <c r="K90" s="269">
        <f t="shared" si="7"/>
        <v>1.06</v>
      </c>
      <c r="L90" s="270">
        <f t="shared" si="28"/>
        <v>1</v>
      </c>
      <c r="M90" s="271">
        <f t="shared" si="9"/>
        <v>23886754.874880329</v>
      </c>
      <c r="N90" s="271">
        <f t="shared" si="10"/>
        <v>26924189.27904306</v>
      </c>
      <c r="O90" s="271">
        <f t="shared" si="11"/>
        <v>28584814.360000003</v>
      </c>
      <c r="P90" s="271">
        <f t="shared" si="12"/>
        <v>30347863.162277672</v>
      </c>
      <c r="Q90" s="272">
        <f t="shared" si="13"/>
        <v>28584814.360000003</v>
      </c>
      <c r="R90" s="271">
        <f t="shared" si="13"/>
        <v>30347863.162277672</v>
      </c>
      <c r="S90" s="271">
        <f t="shared" si="14"/>
        <v>32219652.956890158</v>
      </c>
      <c r="T90" s="271"/>
      <c r="U90" s="271">
        <f t="shared" si="15"/>
        <v>1767619860.7411444</v>
      </c>
      <c r="V90" s="271">
        <f t="shared" si="16"/>
        <v>1992390006.6491864</v>
      </c>
      <c r="W90" s="271">
        <f t="shared" si="17"/>
        <v>2115276262.6400003</v>
      </c>
      <c r="X90" s="272">
        <f t="shared" si="18"/>
        <v>2245741874.0085478</v>
      </c>
      <c r="Y90" s="272">
        <f t="shared" si="19"/>
        <v>2115276262.6400003</v>
      </c>
      <c r="Z90" s="271">
        <f t="shared" si="20"/>
        <v>2245741874.0085478</v>
      </c>
      <c r="AA90" s="271">
        <f t="shared" si="24"/>
        <v>2384254318.8098717</v>
      </c>
      <c r="AB90" s="271"/>
      <c r="AC90" s="33" t="str">
        <f t="shared" si="21"/>
        <v>BERTAHAP</v>
      </c>
      <c r="AD90" s="273">
        <f t="shared" si="22"/>
        <v>0</v>
      </c>
      <c r="AE90" s="274">
        <v>2</v>
      </c>
      <c r="AF90" s="275"/>
      <c r="AG90" s="271" t="e">
        <f>IF(AF90&gt;#REF!,"LB","KR")</f>
        <v>#REF!</v>
      </c>
      <c r="AH90" s="275">
        <v>1944382000</v>
      </c>
      <c r="AI90" s="275">
        <v>2191630000</v>
      </c>
      <c r="AJ90" s="275">
        <v>2326804000</v>
      </c>
      <c r="AK90" s="276">
        <v>2470317000</v>
      </c>
      <c r="AL90" s="276">
        <v>2326804000</v>
      </c>
      <c r="AM90" s="275">
        <v>2470317000</v>
      </c>
      <c r="AN90" s="275">
        <v>2622680000</v>
      </c>
      <c r="AO90" s="16"/>
      <c r="AP90" s="16"/>
      <c r="AQ90" s="278">
        <v>-1820259.4049999975</v>
      </c>
      <c r="AR90" s="311"/>
      <c r="AS90" s="280"/>
      <c r="AT90" s="280"/>
      <c r="AU90" s="280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282"/>
      <c r="BT90" s="283"/>
      <c r="BU90" s="283" t="s">
        <v>58</v>
      </c>
      <c r="BV90" s="284" t="s">
        <v>38</v>
      </c>
      <c r="BW90" s="285">
        <v>101</v>
      </c>
      <c r="BX90" s="285">
        <v>90</v>
      </c>
      <c r="BY90" s="286">
        <v>28870662.503600005</v>
      </c>
      <c r="BZ90" s="286">
        <v>2388437000</v>
      </c>
      <c r="CA90" s="286">
        <v>2692150000</v>
      </c>
      <c r="CB90" s="286">
        <v>2858196000</v>
      </c>
      <c r="CC90" s="286">
        <v>3034483000</v>
      </c>
      <c r="CD90" s="286">
        <v>3221644000</v>
      </c>
      <c r="CE90" s="16"/>
      <c r="CF90" s="43">
        <v>2466412240</v>
      </c>
      <c r="CG90" s="197">
        <v>2618536020</v>
      </c>
    </row>
    <row r="91" spans="1:85">
      <c r="A91" s="3">
        <f t="shared" si="23"/>
        <v>52</v>
      </c>
      <c r="B91" s="263">
        <v>4</v>
      </c>
      <c r="C91" s="264" t="s">
        <v>145</v>
      </c>
      <c r="D91" s="265" t="s">
        <v>38</v>
      </c>
      <c r="E91" s="266"/>
      <c r="F91" s="41" t="s">
        <v>58</v>
      </c>
      <c r="G91" s="267">
        <f t="shared" si="3"/>
        <v>101</v>
      </c>
      <c r="H91" s="267">
        <f t="shared" si="4"/>
        <v>90</v>
      </c>
      <c r="I91" s="268">
        <f t="shared" si="5"/>
        <v>26966806</v>
      </c>
      <c r="J91" s="268">
        <f t="shared" si="6"/>
        <v>1</v>
      </c>
      <c r="K91" s="269">
        <f t="shared" si="7"/>
        <v>1.06</v>
      </c>
      <c r="L91" s="270">
        <f t="shared" si="28"/>
        <v>1</v>
      </c>
      <c r="M91" s="271">
        <f t="shared" si="9"/>
        <v>23886754.874880329</v>
      </c>
      <c r="N91" s="271">
        <f t="shared" si="10"/>
        <v>26924189.27904306</v>
      </c>
      <c r="O91" s="271">
        <f t="shared" si="11"/>
        <v>28584814.360000003</v>
      </c>
      <c r="P91" s="271">
        <f t="shared" si="12"/>
        <v>30347863.162277672</v>
      </c>
      <c r="Q91" s="272">
        <f t="shared" si="13"/>
        <v>28584814.360000003</v>
      </c>
      <c r="R91" s="271">
        <f t="shared" si="13"/>
        <v>30347863.162277672</v>
      </c>
      <c r="S91" s="271">
        <f t="shared" si="14"/>
        <v>32219652.956890158</v>
      </c>
      <c r="T91" s="271"/>
      <c r="U91" s="271">
        <f t="shared" si="15"/>
        <v>2149807938.7392297</v>
      </c>
      <c r="V91" s="271">
        <f t="shared" si="16"/>
        <v>2423177035.1138754</v>
      </c>
      <c r="W91" s="271">
        <f t="shared" si="17"/>
        <v>2572633292.4000001</v>
      </c>
      <c r="X91" s="272">
        <f t="shared" si="18"/>
        <v>2731307684.6049905</v>
      </c>
      <c r="Y91" s="272">
        <f t="shared" si="19"/>
        <v>2572633292.4000001</v>
      </c>
      <c r="Z91" s="271">
        <f t="shared" si="20"/>
        <v>2731307684.6049905</v>
      </c>
      <c r="AA91" s="271">
        <f t="shared" si="24"/>
        <v>2899768766.1201143</v>
      </c>
      <c r="AB91" s="271"/>
      <c r="AC91" s="33" t="str">
        <f t="shared" si="21"/>
        <v>BERTAHAP</v>
      </c>
      <c r="AD91" s="273">
        <f t="shared" si="22"/>
        <v>0</v>
      </c>
      <c r="AE91" s="274">
        <v>2</v>
      </c>
      <c r="AF91" s="275"/>
      <c r="AG91" s="271" t="e">
        <f>IF(AF91&gt;#REF!,"LB","KR")</f>
        <v>#REF!</v>
      </c>
      <c r="AH91" s="275">
        <v>2364789000</v>
      </c>
      <c r="AI91" s="275">
        <v>2665495000</v>
      </c>
      <c r="AJ91" s="275">
        <v>2829897000</v>
      </c>
      <c r="AK91" s="276">
        <v>3004439000</v>
      </c>
      <c r="AL91" s="276">
        <v>2829897000</v>
      </c>
      <c r="AM91" s="275">
        <v>3004439000</v>
      </c>
      <c r="AN91" s="275">
        <v>3189746000</v>
      </c>
      <c r="AO91" s="16"/>
      <c r="AP91" s="16"/>
      <c r="AQ91" s="278">
        <v>-1820259.4049999975</v>
      </c>
      <c r="AR91" s="311"/>
      <c r="AS91" s="280"/>
      <c r="AT91" s="280"/>
      <c r="AU91" s="280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282">
        <v>14</v>
      </c>
      <c r="BT91" s="283" t="s">
        <v>135</v>
      </c>
      <c r="BU91" s="283" t="s">
        <v>84</v>
      </c>
      <c r="BV91" s="284">
        <v>21</v>
      </c>
      <c r="BW91" s="285">
        <v>132</v>
      </c>
      <c r="BX91" s="285">
        <v>112</v>
      </c>
      <c r="BY91" s="286">
        <v>29960121.466000002</v>
      </c>
      <c r="BZ91" s="286">
        <v>3084439000</v>
      </c>
      <c r="CA91" s="286">
        <v>3476655000</v>
      </c>
      <c r="CB91" s="286">
        <v>3691087000</v>
      </c>
      <c r="CC91" s="286">
        <v>3918746000</v>
      </c>
      <c r="CD91" s="286">
        <v>4160445000</v>
      </c>
      <c r="CE91" s="16">
        <v>6</v>
      </c>
      <c r="CF91" s="43">
        <v>2999690820</v>
      </c>
      <c r="CG91" s="197">
        <v>3184705340</v>
      </c>
    </row>
    <row r="92" spans="1:85">
      <c r="A92" s="3">
        <f t="shared" si="23"/>
        <v>53</v>
      </c>
      <c r="B92" s="263">
        <v>5</v>
      </c>
      <c r="C92" s="264" t="s">
        <v>145</v>
      </c>
      <c r="D92" s="265" t="s">
        <v>44</v>
      </c>
      <c r="E92" s="266"/>
      <c r="F92" s="41" t="s">
        <v>60</v>
      </c>
      <c r="G92" s="267">
        <f t="shared" si="3"/>
        <v>101</v>
      </c>
      <c r="H92" s="267">
        <f t="shared" si="4"/>
        <v>90</v>
      </c>
      <c r="I92" s="268">
        <f t="shared" si="5"/>
        <v>26966806</v>
      </c>
      <c r="J92" s="268">
        <f t="shared" si="6"/>
        <v>1</v>
      </c>
      <c r="K92" s="269">
        <f t="shared" si="7"/>
        <v>1.06</v>
      </c>
      <c r="L92" s="270">
        <f t="shared" si="28"/>
        <v>1</v>
      </c>
      <c r="M92" s="271">
        <f t="shared" si="9"/>
        <v>23886754.874880329</v>
      </c>
      <c r="N92" s="271">
        <f t="shared" si="10"/>
        <v>26924189.27904306</v>
      </c>
      <c r="O92" s="271">
        <f t="shared" si="11"/>
        <v>28584814.360000003</v>
      </c>
      <c r="P92" s="271">
        <f t="shared" si="12"/>
        <v>30347863.162277672</v>
      </c>
      <c r="Q92" s="272">
        <f t="shared" si="13"/>
        <v>28584814.360000003</v>
      </c>
      <c r="R92" s="271">
        <f t="shared" si="13"/>
        <v>30347863.162277672</v>
      </c>
      <c r="S92" s="271">
        <f t="shared" si="14"/>
        <v>32219652.956890158</v>
      </c>
      <c r="T92" s="271"/>
      <c r="U92" s="271">
        <f t="shared" si="15"/>
        <v>2149807938.7392297</v>
      </c>
      <c r="V92" s="271">
        <f t="shared" si="16"/>
        <v>2423177035.1138754</v>
      </c>
      <c r="W92" s="271">
        <f t="shared" si="17"/>
        <v>2572633292.4000001</v>
      </c>
      <c r="X92" s="272">
        <f t="shared" si="18"/>
        <v>2731307684.6049905</v>
      </c>
      <c r="Y92" s="272">
        <f t="shared" si="19"/>
        <v>2572633292.4000001</v>
      </c>
      <c r="Z92" s="271">
        <f t="shared" si="20"/>
        <v>2731307684.6049905</v>
      </c>
      <c r="AA92" s="271">
        <f t="shared" si="24"/>
        <v>2899768766.1201143</v>
      </c>
      <c r="AB92" s="271"/>
      <c r="AC92" s="33" t="str">
        <f t="shared" si="21"/>
        <v>BERTAHAP</v>
      </c>
      <c r="AD92" s="273">
        <f t="shared" si="22"/>
        <v>0</v>
      </c>
      <c r="AE92" s="274">
        <v>2</v>
      </c>
      <c r="AF92" s="275"/>
      <c r="AG92" s="271" t="e">
        <f>IF(AF92&gt;#REF!,"LB","KR")</f>
        <v>#REF!</v>
      </c>
      <c r="AH92" s="275">
        <v>2364789000</v>
      </c>
      <c r="AI92" s="275">
        <v>2665495000</v>
      </c>
      <c r="AJ92" s="275">
        <v>2829897000</v>
      </c>
      <c r="AK92" s="276">
        <v>3004439000</v>
      </c>
      <c r="AL92" s="276">
        <v>2829897000</v>
      </c>
      <c r="AM92" s="275">
        <v>3004439000</v>
      </c>
      <c r="AN92" s="275">
        <v>3189746000</v>
      </c>
      <c r="AO92" s="16"/>
      <c r="AP92" s="16"/>
      <c r="AQ92" s="278">
        <v>-1820259.4049999975</v>
      </c>
      <c r="AR92" s="311"/>
      <c r="AS92" s="280"/>
      <c r="AT92" s="280"/>
      <c r="AU92" s="280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282"/>
      <c r="BT92" s="310" t="s">
        <v>53</v>
      </c>
      <c r="BU92" s="283"/>
      <c r="BV92" s="284"/>
      <c r="BW92" s="285"/>
      <c r="BX92" s="285"/>
      <c r="BY92" s="286"/>
      <c r="BZ92" s="286"/>
      <c r="CA92" s="286"/>
      <c r="CB92" s="286"/>
      <c r="CC92" s="286"/>
      <c r="CD92" s="286"/>
      <c r="CE92" s="16"/>
      <c r="CF92" s="43">
        <v>2999690820</v>
      </c>
      <c r="CG92" s="197">
        <v>3184705340</v>
      </c>
    </row>
    <row r="93" spans="1:85">
      <c r="A93" s="3">
        <f t="shared" si="23"/>
        <v>54</v>
      </c>
      <c r="B93" s="263">
        <v>6</v>
      </c>
      <c r="C93" s="264" t="s">
        <v>145</v>
      </c>
      <c r="D93" s="299">
        <v>11</v>
      </c>
      <c r="E93" s="266"/>
      <c r="F93" s="41" t="s">
        <v>62</v>
      </c>
      <c r="G93" s="267">
        <f t="shared" si="3"/>
        <v>101</v>
      </c>
      <c r="H93" s="267">
        <f t="shared" si="4"/>
        <v>90</v>
      </c>
      <c r="I93" s="268">
        <f t="shared" si="5"/>
        <v>26966806</v>
      </c>
      <c r="J93" s="268">
        <f t="shared" si="6"/>
        <v>1</v>
      </c>
      <c r="K93" s="269">
        <f t="shared" si="7"/>
        <v>1.06</v>
      </c>
      <c r="L93" s="270">
        <f t="shared" si="28"/>
        <v>1</v>
      </c>
      <c r="M93" s="271">
        <f t="shared" si="9"/>
        <v>23886754.874880329</v>
      </c>
      <c r="N93" s="271">
        <f t="shared" si="10"/>
        <v>26924189.27904306</v>
      </c>
      <c r="O93" s="271">
        <f t="shared" si="11"/>
        <v>28584814.360000003</v>
      </c>
      <c r="P93" s="271">
        <f t="shared" si="12"/>
        <v>30347863.162277672</v>
      </c>
      <c r="Q93" s="272">
        <f t="shared" si="13"/>
        <v>28584814.360000003</v>
      </c>
      <c r="R93" s="271">
        <f t="shared" si="13"/>
        <v>30347863.162277672</v>
      </c>
      <c r="S93" s="271">
        <f t="shared" si="14"/>
        <v>32219652.956890158</v>
      </c>
      <c r="T93" s="271"/>
      <c r="U93" s="271">
        <f t="shared" si="15"/>
        <v>2149807938.7392297</v>
      </c>
      <c r="V93" s="271">
        <f t="shared" si="16"/>
        <v>2423177035.1138754</v>
      </c>
      <c r="W93" s="271">
        <f t="shared" si="17"/>
        <v>2572633292.4000001</v>
      </c>
      <c r="X93" s="272">
        <f t="shared" si="18"/>
        <v>2731307684.6049905</v>
      </c>
      <c r="Y93" s="272">
        <f t="shared" si="19"/>
        <v>2572633292.4000001</v>
      </c>
      <c r="Z93" s="271">
        <f t="shared" si="20"/>
        <v>2731307684.6049905</v>
      </c>
      <c r="AA93" s="271">
        <f t="shared" si="24"/>
        <v>2899768766.1201143</v>
      </c>
      <c r="AB93" s="271"/>
      <c r="AC93" s="33" t="str">
        <f t="shared" si="21"/>
        <v>BERTAHAP</v>
      </c>
      <c r="AD93" s="273">
        <f t="shared" si="22"/>
        <v>0</v>
      </c>
      <c r="AE93" s="274">
        <v>2</v>
      </c>
      <c r="AF93" s="275"/>
      <c r="AG93" s="271" t="e">
        <f>IF(AF93&gt;#REF!,"LB","KR")</f>
        <v>#REF!</v>
      </c>
      <c r="AH93" s="275">
        <v>2364789000</v>
      </c>
      <c r="AI93" s="275">
        <v>2665495000</v>
      </c>
      <c r="AJ93" s="275">
        <v>2829897000</v>
      </c>
      <c r="AK93" s="276">
        <v>3004439000</v>
      </c>
      <c r="AL93" s="276">
        <v>2829897000</v>
      </c>
      <c r="AM93" s="275">
        <v>3004439000</v>
      </c>
      <c r="AN93" s="275">
        <v>3189746000</v>
      </c>
      <c r="AO93" s="16"/>
      <c r="AP93" s="16"/>
      <c r="AQ93" s="278">
        <v>-1820259.4049999975</v>
      </c>
      <c r="AR93" s="311"/>
      <c r="AS93" s="280"/>
      <c r="AT93" s="280"/>
      <c r="AU93" s="280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282">
        <v>15</v>
      </c>
      <c r="BT93" s="283" t="s">
        <v>147</v>
      </c>
      <c r="BU93" s="283" t="s">
        <v>72</v>
      </c>
      <c r="BV93" s="284" t="s">
        <v>19</v>
      </c>
      <c r="BW93" s="285">
        <v>175</v>
      </c>
      <c r="BX93" s="285">
        <v>156</v>
      </c>
      <c r="BY93" s="286">
        <v>29124150.48</v>
      </c>
      <c r="BZ93" s="286">
        <v>4176307000</v>
      </c>
      <c r="CA93" s="286">
        <v>4707365000</v>
      </c>
      <c r="CB93" s="286">
        <v>4997705000</v>
      </c>
      <c r="CC93" s="286">
        <v>5305952000</v>
      </c>
      <c r="CD93" s="286">
        <v>5633212000</v>
      </c>
      <c r="CE93" s="16">
        <v>3</v>
      </c>
      <c r="CF93" s="43">
        <v>2999690820</v>
      </c>
      <c r="CG93" s="197">
        <v>3184705340</v>
      </c>
    </row>
    <row r="94" spans="1:85">
      <c r="A94" s="3">
        <f t="shared" si="23"/>
        <v>55</v>
      </c>
      <c r="B94" s="263">
        <v>7</v>
      </c>
      <c r="C94" s="264" t="s">
        <v>145</v>
      </c>
      <c r="D94" s="299">
        <v>19</v>
      </c>
      <c r="E94" s="266"/>
      <c r="F94" s="41" t="s">
        <v>78</v>
      </c>
      <c r="G94" s="267">
        <f t="shared" si="3"/>
        <v>138</v>
      </c>
      <c r="H94" s="267">
        <f t="shared" si="4"/>
        <v>120</v>
      </c>
      <c r="I94" s="268">
        <f t="shared" si="5"/>
        <v>26966806</v>
      </c>
      <c r="J94" s="268">
        <f t="shared" si="6"/>
        <v>1</v>
      </c>
      <c r="K94" s="269">
        <f t="shared" si="7"/>
        <v>1.06</v>
      </c>
      <c r="L94" s="270">
        <f t="shared" si="28"/>
        <v>1</v>
      </c>
      <c r="M94" s="271">
        <f t="shared" si="9"/>
        <v>23886754.874880329</v>
      </c>
      <c r="N94" s="271">
        <f t="shared" si="10"/>
        <v>26924189.27904306</v>
      </c>
      <c r="O94" s="271">
        <f t="shared" si="11"/>
        <v>28584814.360000003</v>
      </c>
      <c r="P94" s="271">
        <f t="shared" si="12"/>
        <v>30347863.162277672</v>
      </c>
      <c r="Q94" s="272">
        <f t="shared" si="13"/>
        <v>28584814.360000003</v>
      </c>
      <c r="R94" s="271">
        <f t="shared" si="13"/>
        <v>30347863.162277672</v>
      </c>
      <c r="S94" s="271">
        <f t="shared" si="14"/>
        <v>32219652.956890158</v>
      </c>
      <c r="T94" s="271"/>
      <c r="U94" s="271">
        <f t="shared" si="15"/>
        <v>2866410584.9856396</v>
      </c>
      <c r="V94" s="271">
        <f t="shared" si="16"/>
        <v>3230902713.485167</v>
      </c>
      <c r="W94" s="271">
        <f t="shared" si="17"/>
        <v>3430177723.2000003</v>
      </c>
      <c r="X94" s="272">
        <f t="shared" si="18"/>
        <v>3641743579.4733205</v>
      </c>
      <c r="Y94" s="272">
        <f t="shared" si="19"/>
        <v>3430177723.2000003</v>
      </c>
      <c r="Z94" s="271">
        <f t="shared" si="20"/>
        <v>3641743579.4733205</v>
      </c>
      <c r="AA94" s="271">
        <f t="shared" si="24"/>
        <v>3866358354.8268189</v>
      </c>
      <c r="AB94" s="271"/>
      <c r="AC94" s="33" t="str">
        <f t="shared" si="21"/>
        <v>BERTAHAP</v>
      </c>
      <c r="AD94" s="273">
        <f t="shared" si="22"/>
        <v>0</v>
      </c>
      <c r="AE94" s="274">
        <v>2</v>
      </c>
      <c r="AF94" s="275"/>
      <c r="AG94" s="271" t="e">
        <f>IF(AF94&gt;#REF!,"LB","KR")</f>
        <v>#REF!</v>
      </c>
      <c r="AH94" s="275">
        <v>3153052000</v>
      </c>
      <c r="AI94" s="275">
        <v>3553993000</v>
      </c>
      <c r="AJ94" s="275">
        <v>3773196000</v>
      </c>
      <c r="AK94" s="276">
        <v>4005918000</v>
      </c>
      <c r="AL94" s="276">
        <v>3773196000</v>
      </c>
      <c r="AM94" s="275">
        <v>4005918000</v>
      </c>
      <c r="AN94" s="275">
        <v>4252995000</v>
      </c>
      <c r="AO94" s="16"/>
      <c r="AP94" s="16"/>
      <c r="AQ94" s="278">
        <v>-1820259.4049999975</v>
      </c>
      <c r="AR94" s="311"/>
      <c r="AS94" s="280"/>
      <c r="AT94" s="280"/>
      <c r="AU94" s="280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282">
        <v>16</v>
      </c>
      <c r="BT94" s="310" t="s">
        <v>148</v>
      </c>
      <c r="BU94" s="283" t="s">
        <v>74</v>
      </c>
      <c r="BV94" s="284" t="s">
        <v>29</v>
      </c>
      <c r="BW94" s="285">
        <v>85</v>
      </c>
      <c r="BX94" s="285">
        <v>74</v>
      </c>
      <c r="BY94" s="286">
        <v>28584814.360000003</v>
      </c>
      <c r="BZ94" s="286">
        <v>1944382000</v>
      </c>
      <c r="CA94" s="286">
        <v>2191630000</v>
      </c>
      <c r="CB94" s="286">
        <v>2326804000</v>
      </c>
      <c r="CC94" s="286">
        <v>2470317000</v>
      </c>
      <c r="CD94" s="286">
        <v>2622680000</v>
      </c>
      <c r="CE94" s="16">
        <v>6</v>
      </c>
      <c r="CF94" s="43">
        <v>3999587760</v>
      </c>
      <c r="CG94" s="197">
        <v>4246273080</v>
      </c>
    </row>
    <row r="95" spans="1:85">
      <c r="A95" s="3">
        <f t="shared" si="23"/>
        <v>56</v>
      </c>
      <c r="B95" s="263">
        <v>8</v>
      </c>
      <c r="C95" s="264" t="s">
        <v>145</v>
      </c>
      <c r="D95" s="299">
        <v>21</v>
      </c>
      <c r="E95" s="266"/>
      <c r="F95" s="41" t="s">
        <v>84</v>
      </c>
      <c r="G95" s="267">
        <f t="shared" si="3"/>
        <v>132</v>
      </c>
      <c r="H95" s="267">
        <f t="shared" si="4"/>
        <v>112</v>
      </c>
      <c r="I95" s="268">
        <f t="shared" si="5"/>
        <v>26966806</v>
      </c>
      <c r="J95" s="268">
        <f t="shared" si="6"/>
        <v>3</v>
      </c>
      <c r="K95" s="269">
        <f t="shared" si="7"/>
        <v>1.1000000000000001</v>
      </c>
      <c r="L95" s="270">
        <f t="shared" si="28"/>
        <v>1</v>
      </c>
      <c r="M95" s="271">
        <f t="shared" si="9"/>
        <v>24788141.851290904</v>
      </c>
      <c r="N95" s="271">
        <f t="shared" si="10"/>
        <v>27940196.421648458</v>
      </c>
      <c r="O95" s="271">
        <f t="shared" si="11"/>
        <v>29663486.600000001</v>
      </c>
      <c r="P95" s="271">
        <f t="shared" si="12"/>
        <v>31493065.545759849</v>
      </c>
      <c r="Q95" s="272">
        <f t="shared" si="13"/>
        <v>29663486.600000001</v>
      </c>
      <c r="R95" s="271">
        <f t="shared" si="13"/>
        <v>31493065.545759849</v>
      </c>
      <c r="S95" s="271">
        <f t="shared" si="14"/>
        <v>33435488.917527519</v>
      </c>
      <c r="T95" s="271"/>
      <c r="U95" s="271">
        <f t="shared" si="15"/>
        <v>2776271887.3445811</v>
      </c>
      <c r="V95" s="271">
        <f t="shared" si="16"/>
        <v>3129301999.2246275</v>
      </c>
      <c r="W95" s="271">
        <f t="shared" si="17"/>
        <v>3322310499.2000003</v>
      </c>
      <c r="X95" s="272">
        <f t="shared" si="18"/>
        <v>3527223341.125103</v>
      </c>
      <c r="Y95" s="272">
        <f t="shared" si="19"/>
        <v>3322310499.2000003</v>
      </c>
      <c r="Z95" s="271">
        <f t="shared" si="20"/>
        <v>3527223341.125103</v>
      </c>
      <c r="AA95" s="271">
        <f t="shared" si="24"/>
        <v>3744774758.763082</v>
      </c>
      <c r="AB95" s="271"/>
      <c r="AC95" s="33" t="str">
        <f t="shared" si="21"/>
        <v>BERTAHAP</v>
      </c>
      <c r="AD95" s="273">
        <f t="shared" si="22"/>
        <v>0</v>
      </c>
      <c r="AE95" s="274">
        <v>2</v>
      </c>
      <c r="AF95" s="275"/>
      <c r="AG95" s="271" t="e">
        <f>IF(AF95&gt;#REF!,"LB","KR")</f>
        <v>#REF!</v>
      </c>
      <c r="AH95" s="275">
        <v>3053900000</v>
      </c>
      <c r="AI95" s="275">
        <v>3442233000</v>
      </c>
      <c r="AJ95" s="275">
        <v>3654542000</v>
      </c>
      <c r="AK95" s="276">
        <v>3879946000</v>
      </c>
      <c r="AL95" s="276">
        <v>3654542000</v>
      </c>
      <c r="AM95" s="275">
        <v>3879946000</v>
      </c>
      <c r="AN95" s="275">
        <v>4119253000</v>
      </c>
      <c r="AO95" s="16"/>
      <c r="AP95" s="16"/>
      <c r="AQ95" s="278">
        <v>-741587.16499999911</v>
      </c>
      <c r="AR95" s="311"/>
      <c r="AS95" s="280"/>
      <c r="AT95" s="280"/>
      <c r="AU95" s="280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290"/>
      <c r="BT95" s="310"/>
      <c r="BU95" s="283" t="s">
        <v>56</v>
      </c>
      <c r="BV95" s="284" t="s">
        <v>32</v>
      </c>
      <c r="BW95" s="285">
        <v>85</v>
      </c>
      <c r="BX95" s="285">
        <v>74</v>
      </c>
      <c r="BY95" s="286">
        <v>28584814.360000003</v>
      </c>
      <c r="BZ95" s="286">
        <v>1944382000</v>
      </c>
      <c r="CA95" s="286">
        <v>2191630000</v>
      </c>
      <c r="CB95" s="286">
        <v>2326804000</v>
      </c>
      <c r="CC95" s="286">
        <v>2470317000</v>
      </c>
      <c r="CD95" s="286">
        <v>2622680000</v>
      </c>
      <c r="CE95" s="16"/>
      <c r="CF95" s="43">
        <v>3873814520</v>
      </c>
      <c r="CG95" s="197">
        <v>4112742760</v>
      </c>
    </row>
    <row r="96" spans="1:85">
      <c r="A96" s="3">
        <f t="shared" si="23"/>
        <v>57</v>
      </c>
      <c r="B96" s="263">
        <v>1</v>
      </c>
      <c r="C96" s="264" t="s">
        <v>149</v>
      </c>
      <c r="D96" s="265" t="s">
        <v>19</v>
      </c>
      <c r="E96" s="266"/>
      <c r="F96" s="41" t="s">
        <v>72</v>
      </c>
      <c r="G96" s="267">
        <f t="shared" si="3"/>
        <v>175</v>
      </c>
      <c r="H96" s="267">
        <f t="shared" si="4"/>
        <v>156</v>
      </c>
      <c r="I96" s="268">
        <f t="shared" si="5"/>
        <v>26966806</v>
      </c>
      <c r="J96" s="268">
        <f t="shared" si="6"/>
        <v>5</v>
      </c>
      <c r="K96" s="269">
        <f t="shared" si="7"/>
        <v>1.08</v>
      </c>
      <c r="L96" s="270">
        <f t="shared" ref="L96:L103" si="29">SUMIF($AN$4:$AN$22,D96,$AZ$4:$AZ$22)</f>
        <v>1</v>
      </c>
      <c r="M96" s="271">
        <f t="shared" si="9"/>
        <v>24337448.363085616</v>
      </c>
      <c r="N96" s="271">
        <f t="shared" si="10"/>
        <v>27432192.850345757</v>
      </c>
      <c r="O96" s="271">
        <f t="shared" si="11"/>
        <v>29124150.48</v>
      </c>
      <c r="P96" s="271">
        <f t="shared" si="12"/>
        <v>30920464.354018759</v>
      </c>
      <c r="Q96" s="272">
        <f t="shared" si="13"/>
        <v>29124150.48</v>
      </c>
      <c r="R96" s="271">
        <f t="shared" si="13"/>
        <v>30920464.354018759</v>
      </c>
      <c r="S96" s="271">
        <f t="shared" si="14"/>
        <v>32827570.937208839</v>
      </c>
      <c r="T96" s="271"/>
      <c r="U96" s="271">
        <f t="shared" si="15"/>
        <v>3796641944.641356</v>
      </c>
      <c r="V96" s="271">
        <f t="shared" si="16"/>
        <v>4279422084.6539383</v>
      </c>
      <c r="W96" s="271">
        <f t="shared" si="17"/>
        <v>4543367474.8800001</v>
      </c>
      <c r="X96" s="272">
        <f t="shared" si="18"/>
        <v>4823592439.2269268</v>
      </c>
      <c r="Y96" s="272">
        <f t="shared" si="19"/>
        <v>4543367474.8800001</v>
      </c>
      <c r="Z96" s="271">
        <f t="shared" si="20"/>
        <v>4823592439.2269268</v>
      </c>
      <c r="AA96" s="271">
        <f t="shared" si="24"/>
        <v>5121101066.2045784</v>
      </c>
      <c r="AB96" s="271"/>
      <c r="AC96" s="33" t="str">
        <f t="shared" si="21"/>
        <v>BERTAHAP</v>
      </c>
      <c r="AD96" s="273">
        <f t="shared" si="22"/>
        <v>0</v>
      </c>
      <c r="AE96" s="274">
        <v>2</v>
      </c>
      <c r="AF96" s="275"/>
      <c r="AG96" s="271" t="e">
        <f>IF(AF96&gt;#REF!,"LB","KR")</f>
        <v>#REF!</v>
      </c>
      <c r="AH96" s="275">
        <v>4176307000</v>
      </c>
      <c r="AI96" s="275">
        <v>4707365000</v>
      </c>
      <c r="AJ96" s="275">
        <v>4997705000</v>
      </c>
      <c r="AK96" s="276">
        <v>5305952000</v>
      </c>
      <c r="AL96" s="276">
        <v>4997705000</v>
      </c>
      <c r="AM96" s="275">
        <v>5305952000</v>
      </c>
      <c r="AN96" s="275">
        <v>5633212000</v>
      </c>
      <c r="AO96" s="16"/>
      <c r="AP96" s="16"/>
      <c r="AQ96" s="278">
        <v>-1280923.2850000001</v>
      </c>
      <c r="AR96" s="311"/>
      <c r="AS96" s="280"/>
      <c r="AT96" s="280"/>
      <c r="AU96" s="280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290"/>
      <c r="BT96" s="283"/>
      <c r="BU96" s="283" t="s">
        <v>58</v>
      </c>
      <c r="BV96" s="284" t="s">
        <v>38</v>
      </c>
      <c r="BW96" s="285">
        <v>101</v>
      </c>
      <c r="BX96" s="285">
        <v>90</v>
      </c>
      <c r="BY96" s="286">
        <v>28584814.360000003</v>
      </c>
      <c r="BZ96" s="286">
        <v>2364789000</v>
      </c>
      <c r="CA96" s="286">
        <v>2665495000</v>
      </c>
      <c r="CB96" s="286">
        <v>2829897000</v>
      </c>
      <c r="CC96" s="286">
        <v>3004439000</v>
      </c>
      <c r="CD96" s="286">
        <v>3189746000</v>
      </c>
      <c r="CE96" s="16"/>
      <c r="CF96" s="43">
        <v>5297567300</v>
      </c>
      <c r="CG96" s="197">
        <v>5624309120</v>
      </c>
    </row>
    <row r="97" spans="1:85">
      <c r="A97" s="3">
        <f t="shared" si="23"/>
        <v>58</v>
      </c>
      <c r="B97" s="263">
        <v>2</v>
      </c>
      <c r="C97" s="264" t="s">
        <v>149</v>
      </c>
      <c r="D97" s="265" t="s">
        <v>29</v>
      </c>
      <c r="E97" s="266"/>
      <c r="F97" s="41" t="s">
        <v>74</v>
      </c>
      <c r="G97" s="267">
        <f t="shared" si="3"/>
        <v>85</v>
      </c>
      <c r="H97" s="267">
        <f t="shared" si="4"/>
        <v>74</v>
      </c>
      <c r="I97" s="268">
        <f t="shared" si="5"/>
        <v>26966806</v>
      </c>
      <c r="J97" s="268">
        <f t="shared" si="6"/>
        <v>1</v>
      </c>
      <c r="K97" s="269">
        <f t="shared" si="7"/>
        <v>1.06</v>
      </c>
      <c r="L97" s="270">
        <f t="shared" si="29"/>
        <v>1</v>
      </c>
      <c r="M97" s="271">
        <f t="shared" si="9"/>
        <v>23886754.874880329</v>
      </c>
      <c r="N97" s="271">
        <f t="shared" si="10"/>
        <v>26924189.27904306</v>
      </c>
      <c r="O97" s="271">
        <f t="shared" si="11"/>
        <v>28584814.360000003</v>
      </c>
      <c r="P97" s="271">
        <f t="shared" si="12"/>
        <v>30347863.162277672</v>
      </c>
      <c r="Q97" s="272">
        <f t="shared" si="13"/>
        <v>28584814.360000003</v>
      </c>
      <c r="R97" s="271">
        <f t="shared" si="13"/>
        <v>30347863.162277672</v>
      </c>
      <c r="S97" s="271">
        <f t="shared" si="14"/>
        <v>32219652.956890158</v>
      </c>
      <c r="T97" s="271"/>
      <c r="U97" s="271">
        <f t="shared" si="15"/>
        <v>1767619860.7411444</v>
      </c>
      <c r="V97" s="271">
        <f t="shared" si="16"/>
        <v>1992390006.6491864</v>
      </c>
      <c r="W97" s="271">
        <f t="shared" si="17"/>
        <v>2115276262.6400003</v>
      </c>
      <c r="X97" s="272">
        <f t="shared" si="18"/>
        <v>2245741874.0085478</v>
      </c>
      <c r="Y97" s="272">
        <f t="shared" si="19"/>
        <v>2115276262.6400003</v>
      </c>
      <c r="Z97" s="271">
        <f t="shared" si="20"/>
        <v>2245741874.0085478</v>
      </c>
      <c r="AA97" s="271">
        <f t="shared" si="24"/>
        <v>2384254318.8098717</v>
      </c>
      <c r="AB97" s="271"/>
      <c r="AC97" s="33" t="str">
        <f t="shared" si="21"/>
        <v>BERTAHAP</v>
      </c>
      <c r="AD97" s="273">
        <f t="shared" si="22"/>
        <v>0</v>
      </c>
      <c r="AE97" s="274">
        <v>2</v>
      </c>
      <c r="AF97" s="275"/>
      <c r="AG97" s="271" t="e">
        <f>IF(AF97&gt;#REF!,"LB","KR")</f>
        <v>#REF!</v>
      </c>
      <c r="AH97" s="275">
        <v>1944382000</v>
      </c>
      <c r="AI97" s="275">
        <v>2191630000</v>
      </c>
      <c r="AJ97" s="275">
        <v>2326804000</v>
      </c>
      <c r="AK97" s="276">
        <v>2470317000</v>
      </c>
      <c r="AL97" s="276">
        <v>2326804000</v>
      </c>
      <c r="AM97" s="275">
        <v>2470317000</v>
      </c>
      <c r="AN97" s="275">
        <v>2622680000</v>
      </c>
      <c r="AO97" s="16"/>
      <c r="AP97" s="16"/>
      <c r="AQ97" s="278">
        <v>-1820259.4049999975</v>
      </c>
      <c r="AR97" s="311"/>
      <c r="AS97" s="280"/>
      <c r="AT97" s="280"/>
      <c r="AU97" s="280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290"/>
      <c r="BT97" s="283"/>
      <c r="BU97" s="283" t="s">
        <v>60</v>
      </c>
      <c r="BV97" s="284" t="s">
        <v>44</v>
      </c>
      <c r="BW97" s="285">
        <v>101</v>
      </c>
      <c r="BX97" s="285">
        <v>90</v>
      </c>
      <c r="BY97" s="286">
        <v>28584814.360000003</v>
      </c>
      <c r="BZ97" s="286">
        <v>2364789000</v>
      </c>
      <c r="CA97" s="286">
        <v>2665495000</v>
      </c>
      <c r="CB97" s="286">
        <v>2829897000</v>
      </c>
      <c r="CC97" s="286">
        <v>3004439000</v>
      </c>
      <c r="CD97" s="286">
        <v>3189746000</v>
      </c>
      <c r="CE97" s="16"/>
      <c r="CF97" s="43">
        <v>2466412240</v>
      </c>
      <c r="CG97" s="197">
        <v>2618536020</v>
      </c>
    </row>
    <row r="98" spans="1:85">
      <c r="A98" s="3">
        <f t="shared" si="23"/>
        <v>59</v>
      </c>
      <c r="B98" s="263">
        <v>3</v>
      </c>
      <c r="C98" s="264" t="s">
        <v>149</v>
      </c>
      <c r="D98" s="265" t="s">
        <v>32</v>
      </c>
      <c r="E98" s="266"/>
      <c r="F98" s="41" t="s">
        <v>56</v>
      </c>
      <c r="G98" s="267">
        <f t="shared" si="3"/>
        <v>85</v>
      </c>
      <c r="H98" s="267">
        <f t="shared" si="4"/>
        <v>74</v>
      </c>
      <c r="I98" s="268">
        <f t="shared" si="5"/>
        <v>26966806</v>
      </c>
      <c r="J98" s="268">
        <f t="shared" si="6"/>
        <v>1</v>
      </c>
      <c r="K98" s="269">
        <f t="shared" si="7"/>
        <v>1.06</v>
      </c>
      <c r="L98" s="270">
        <f t="shared" si="29"/>
        <v>1</v>
      </c>
      <c r="M98" s="271">
        <f t="shared" si="9"/>
        <v>23886754.874880329</v>
      </c>
      <c r="N98" s="271">
        <f t="shared" si="10"/>
        <v>26924189.27904306</v>
      </c>
      <c r="O98" s="271">
        <f t="shared" si="11"/>
        <v>28584814.360000003</v>
      </c>
      <c r="P98" s="271">
        <f t="shared" si="12"/>
        <v>30347863.162277672</v>
      </c>
      <c r="Q98" s="272">
        <f t="shared" si="13"/>
        <v>28584814.360000003</v>
      </c>
      <c r="R98" s="271">
        <f t="shared" si="13"/>
        <v>30347863.162277672</v>
      </c>
      <c r="S98" s="271">
        <f t="shared" si="14"/>
        <v>32219652.956890158</v>
      </c>
      <c r="T98" s="271"/>
      <c r="U98" s="271">
        <f t="shared" si="15"/>
        <v>1767619860.7411444</v>
      </c>
      <c r="V98" s="271">
        <f t="shared" si="16"/>
        <v>1992390006.6491864</v>
      </c>
      <c r="W98" s="271">
        <f t="shared" si="17"/>
        <v>2115276262.6400003</v>
      </c>
      <c r="X98" s="272">
        <f t="shared" si="18"/>
        <v>2245741874.0085478</v>
      </c>
      <c r="Y98" s="272">
        <f t="shared" si="19"/>
        <v>2115276262.6400003</v>
      </c>
      <c r="Z98" s="271">
        <f t="shared" si="20"/>
        <v>2245741874.0085478</v>
      </c>
      <c r="AA98" s="271">
        <f t="shared" si="24"/>
        <v>2384254318.8098717</v>
      </c>
      <c r="AB98" s="271"/>
      <c r="AC98" s="33" t="str">
        <f t="shared" si="21"/>
        <v>BERTAHAP</v>
      </c>
      <c r="AD98" s="273">
        <f t="shared" si="22"/>
        <v>0</v>
      </c>
      <c r="AE98" s="274">
        <v>2</v>
      </c>
      <c r="AF98" s="275"/>
      <c r="AG98" s="271" t="e">
        <f>IF(AF98&gt;#REF!,"LB","KR")</f>
        <v>#REF!</v>
      </c>
      <c r="AH98" s="275">
        <v>1944382000</v>
      </c>
      <c r="AI98" s="275">
        <v>2191630000</v>
      </c>
      <c r="AJ98" s="275">
        <v>2326804000</v>
      </c>
      <c r="AK98" s="276">
        <v>2470317000</v>
      </c>
      <c r="AL98" s="276">
        <v>2326804000</v>
      </c>
      <c r="AM98" s="275">
        <v>2470317000</v>
      </c>
      <c r="AN98" s="275">
        <v>2622680000</v>
      </c>
      <c r="AO98" s="16"/>
      <c r="AP98" s="16"/>
      <c r="AQ98" s="278">
        <v>-1820259.4049999975</v>
      </c>
      <c r="AR98" s="311"/>
      <c r="AS98" s="280"/>
      <c r="AT98" s="280"/>
      <c r="AU98" s="280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290"/>
      <c r="BT98" s="283"/>
      <c r="BU98" s="283" t="s">
        <v>62</v>
      </c>
      <c r="BV98" s="284">
        <v>11</v>
      </c>
      <c r="BW98" s="285">
        <v>101</v>
      </c>
      <c r="BX98" s="285">
        <v>90</v>
      </c>
      <c r="BY98" s="286">
        <v>28584814.360000003</v>
      </c>
      <c r="BZ98" s="286">
        <v>2364789000</v>
      </c>
      <c r="CA98" s="286">
        <v>2665495000</v>
      </c>
      <c r="CB98" s="286">
        <v>2829897000</v>
      </c>
      <c r="CC98" s="286">
        <v>3004439000</v>
      </c>
      <c r="CD98" s="286">
        <v>3189746000</v>
      </c>
      <c r="CE98" s="16"/>
      <c r="CF98" s="43">
        <v>2466412240</v>
      </c>
      <c r="CG98" s="197">
        <v>2618536020</v>
      </c>
    </row>
    <row r="99" spans="1:85">
      <c r="A99" s="3">
        <f t="shared" si="23"/>
        <v>60</v>
      </c>
      <c r="B99" s="263">
        <v>4</v>
      </c>
      <c r="C99" s="264" t="s">
        <v>149</v>
      </c>
      <c r="D99" s="265" t="s">
        <v>38</v>
      </c>
      <c r="E99" s="266"/>
      <c r="F99" s="41" t="s">
        <v>58</v>
      </c>
      <c r="G99" s="267">
        <f t="shared" si="3"/>
        <v>101</v>
      </c>
      <c r="H99" s="267">
        <f t="shared" si="4"/>
        <v>90</v>
      </c>
      <c r="I99" s="268">
        <f t="shared" si="5"/>
        <v>26966806</v>
      </c>
      <c r="J99" s="268">
        <f t="shared" si="6"/>
        <v>1</v>
      </c>
      <c r="K99" s="269">
        <f t="shared" si="7"/>
        <v>1.06</v>
      </c>
      <c r="L99" s="270">
        <f t="shared" si="29"/>
        <v>1</v>
      </c>
      <c r="M99" s="271">
        <f t="shared" si="9"/>
        <v>23886754.874880329</v>
      </c>
      <c r="N99" s="271">
        <f t="shared" si="10"/>
        <v>26924189.27904306</v>
      </c>
      <c r="O99" s="271">
        <f t="shared" si="11"/>
        <v>28584814.360000003</v>
      </c>
      <c r="P99" s="271">
        <f t="shared" si="12"/>
        <v>30347863.162277672</v>
      </c>
      <c r="Q99" s="272">
        <f t="shared" si="13"/>
        <v>28584814.360000003</v>
      </c>
      <c r="R99" s="271">
        <f t="shared" si="13"/>
        <v>30347863.162277672</v>
      </c>
      <c r="S99" s="271">
        <f t="shared" si="14"/>
        <v>32219652.956890158</v>
      </c>
      <c r="T99" s="271"/>
      <c r="U99" s="271">
        <f t="shared" si="15"/>
        <v>2149807938.7392297</v>
      </c>
      <c r="V99" s="271">
        <f t="shared" si="16"/>
        <v>2423177035.1138754</v>
      </c>
      <c r="W99" s="271">
        <f t="shared" si="17"/>
        <v>2572633292.4000001</v>
      </c>
      <c r="X99" s="272">
        <f t="shared" si="18"/>
        <v>2731307684.6049905</v>
      </c>
      <c r="Y99" s="272">
        <f t="shared" si="19"/>
        <v>2572633292.4000001</v>
      </c>
      <c r="Z99" s="271">
        <f t="shared" si="20"/>
        <v>2731307684.6049905</v>
      </c>
      <c r="AA99" s="271">
        <f t="shared" si="24"/>
        <v>2899768766.1201143</v>
      </c>
      <c r="AB99" s="271"/>
      <c r="AC99" s="33" t="str">
        <f t="shared" si="21"/>
        <v>BERTAHAP</v>
      </c>
      <c r="AD99" s="273">
        <f t="shared" si="22"/>
        <v>0</v>
      </c>
      <c r="AE99" s="274">
        <v>2</v>
      </c>
      <c r="AF99" s="275"/>
      <c r="AG99" s="271" t="e">
        <f>IF(AF99&gt;#REF!,"LB","KR")</f>
        <v>#REF!</v>
      </c>
      <c r="AH99" s="275">
        <v>2364789000</v>
      </c>
      <c r="AI99" s="275">
        <v>2665495000</v>
      </c>
      <c r="AJ99" s="275">
        <v>2829897000</v>
      </c>
      <c r="AK99" s="276">
        <v>3004439000</v>
      </c>
      <c r="AL99" s="276">
        <v>2829897000</v>
      </c>
      <c r="AM99" s="275">
        <v>3004439000</v>
      </c>
      <c r="AN99" s="275">
        <v>3189746000</v>
      </c>
      <c r="AO99" s="16"/>
      <c r="AP99" s="16"/>
      <c r="AQ99" s="278">
        <v>-1820259.4049999975</v>
      </c>
      <c r="AR99" s="311"/>
      <c r="AS99" s="280"/>
      <c r="AT99" s="280"/>
      <c r="AU99" s="280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290"/>
      <c r="BT99" s="283"/>
      <c r="BU99" s="283" t="s">
        <v>78</v>
      </c>
      <c r="BV99" s="284">
        <v>19</v>
      </c>
      <c r="BW99" s="285">
        <v>138</v>
      </c>
      <c r="BX99" s="285">
        <v>120</v>
      </c>
      <c r="BY99" s="286">
        <v>28584814.360000003</v>
      </c>
      <c r="BZ99" s="286">
        <v>3153052000</v>
      </c>
      <c r="CA99" s="286">
        <v>3553993000</v>
      </c>
      <c r="CB99" s="286">
        <v>3773196000</v>
      </c>
      <c r="CC99" s="286">
        <v>4005918000</v>
      </c>
      <c r="CD99" s="286">
        <v>4252995000</v>
      </c>
      <c r="CE99" s="16"/>
      <c r="CF99" s="43">
        <v>2999690820</v>
      </c>
      <c r="CG99" s="197">
        <v>3184705340</v>
      </c>
    </row>
    <row r="100" spans="1:85">
      <c r="A100" s="3">
        <f t="shared" si="23"/>
        <v>61</v>
      </c>
      <c r="B100" s="263">
        <v>5</v>
      </c>
      <c r="C100" s="264" t="s">
        <v>149</v>
      </c>
      <c r="D100" s="265" t="s">
        <v>44</v>
      </c>
      <c r="E100" s="266"/>
      <c r="F100" s="41" t="s">
        <v>60</v>
      </c>
      <c r="G100" s="267">
        <f t="shared" si="3"/>
        <v>101</v>
      </c>
      <c r="H100" s="267">
        <f t="shared" si="4"/>
        <v>90</v>
      </c>
      <c r="I100" s="268">
        <f t="shared" si="5"/>
        <v>26966806</v>
      </c>
      <c r="J100" s="268">
        <f t="shared" si="6"/>
        <v>1</v>
      </c>
      <c r="K100" s="269">
        <f t="shared" si="7"/>
        <v>1.06</v>
      </c>
      <c r="L100" s="270">
        <f t="shared" si="29"/>
        <v>1</v>
      </c>
      <c r="M100" s="271">
        <f t="shared" si="9"/>
        <v>23886754.874880329</v>
      </c>
      <c r="N100" s="271">
        <f t="shared" si="10"/>
        <v>26924189.27904306</v>
      </c>
      <c r="O100" s="271">
        <f t="shared" si="11"/>
        <v>28584814.360000003</v>
      </c>
      <c r="P100" s="271">
        <f t="shared" si="12"/>
        <v>30347863.162277672</v>
      </c>
      <c r="Q100" s="272">
        <f t="shared" si="13"/>
        <v>28584814.360000003</v>
      </c>
      <c r="R100" s="271">
        <f t="shared" si="13"/>
        <v>30347863.162277672</v>
      </c>
      <c r="S100" s="271">
        <f t="shared" si="14"/>
        <v>32219652.956890158</v>
      </c>
      <c r="T100" s="271"/>
      <c r="U100" s="271">
        <f t="shared" si="15"/>
        <v>2149807938.7392297</v>
      </c>
      <c r="V100" s="271">
        <f t="shared" si="16"/>
        <v>2423177035.1138754</v>
      </c>
      <c r="W100" s="271">
        <f t="shared" si="17"/>
        <v>2572633292.4000001</v>
      </c>
      <c r="X100" s="272">
        <f t="shared" si="18"/>
        <v>2731307684.6049905</v>
      </c>
      <c r="Y100" s="272">
        <f t="shared" si="19"/>
        <v>2572633292.4000001</v>
      </c>
      <c r="Z100" s="271">
        <f t="shared" si="20"/>
        <v>2731307684.6049905</v>
      </c>
      <c r="AA100" s="271">
        <f t="shared" si="24"/>
        <v>2899768766.1201143</v>
      </c>
      <c r="AB100" s="271"/>
      <c r="AC100" s="33" t="str">
        <f t="shared" si="21"/>
        <v>BERTAHAP</v>
      </c>
      <c r="AD100" s="273">
        <f t="shared" si="22"/>
        <v>0</v>
      </c>
      <c r="AE100" s="274">
        <v>2</v>
      </c>
      <c r="AF100" s="275"/>
      <c r="AG100" s="271" t="e">
        <f>IF(AF100&gt;#REF!,"LB","KR")</f>
        <v>#REF!</v>
      </c>
      <c r="AH100" s="275">
        <v>2364789000</v>
      </c>
      <c r="AI100" s="275">
        <v>2665495000</v>
      </c>
      <c r="AJ100" s="275">
        <v>2829897000</v>
      </c>
      <c r="AK100" s="276">
        <v>3004439000</v>
      </c>
      <c r="AL100" s="276">
        <v>2829897000</v>
      </c>
      <c r="AM100" s="275">
        <v>3004439000</v>
      </c>
      <c r="AN100" s="275">
        <v>3189746000</v>
      </c>
      <c r="AO100" s="16"/>
      <c r="AP100" s="16"/>
      <c r="AQ100" s="278">
        <v>-1820259.4049999975</v>
      </c>
      <c r="AR100" s="311"/>
      <c r="AS100" s="280"/>
      <c r="AT100" s="280"/>
      <c r="AU100" s="280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282">
        <v>17</v>
      </c>
      <c r="BT100" s="283" t="s">
        <v>150</v>
      </c>
      <c r="BU100" s="283" t="s">
        <v>74</v>
      </c>
      <c r="BV100" s="284" t="s">
        <v>29</v>
      </c>
      <c r="BW100" s="285">
        <v>85</v>
      </c>
      <c r="BX100" s="285">
        <v>74</v>
      </c>
      <c r="BY100" s="286">
        <v>28584814.360000003</v>
      </c>
      <c r="BZ100" s="286">
        <v>1944382000</v>
      </c>
      <c r="CA100" s="286">
        <v>2191630000</v>
      </c>
      <c r="CB100" s="286">
        <v>2326804000</v>
      </c>
      <c r="CC100" s="286">
        <v>2470317000</v>
      </c>
      <c r="CD100" s="286">
        <v>2622680000</v>
      </c>
      <c r="CE100" s="16">
        <v>8</v>
      </c>
      <c r="CF100" s="43">
        <v>2999690820</v>
      </c>
      <c r="CG100" s="197">
        <v>3184705340</v>
      </c>
    </row>
    <row r="101" spans="1:85">
      <c r="A101" s="3">
        <f t="shared" si="23"/>
        <v>62</v>
      </c>
      <c r="B101" s="263">
        <v>6</v>
      </c>
      <c r="C101" s="264" t="s">
        <v>149</v>
      </c>
      <c r="D101" s="299">
        <v>11</v>
      </c>
      <c r="E101" s="266"/>
      <c r="F101" s="41" t="s">
        <v>62</v>
      </c>
      <c r="G101" s="267">
        <f t="shared" si="3"/>
        <v>101</v>
      </c>
      <c r="H101" s="267">
        <f t="shared" si="4"/>
        <v>90</v>
      </c>
      <c r="I101" s="268">
        <f t="shared" si="5"/>
        <v>26966806</v>
      </c>
      <c r="J101" s="268">
        <f t="shared" si="6"/>
        <v>1</v>
      </c>
      <c r="K101" s="269">
        <f t="shared" si="7"/>
        <v>1.06</v>
      </c>
      <c r="L101" s="270">
        <f t="shared" si="29"/>
        <v>1</v>
      </c>
      <c r="M101" s="271">
        <f t="shared" si="9"/>
        <v>23886754.874880329</v>
      </c>
      <c r="N101" s="271">
        <f t="shared" si="10"/>
        <v>26924189.27904306</v>
      </c>
      <c r="O101" s="271">
        <f t="shared" si="11"/>
        <v>28584814.360000003</v>
      </c>
      <c r="P101" s="271">
        <f t="shared" si="12"/>
        <v>30347863.162277672</v>
      </c>
      <c r="Q101" s="272">
        <f t="shared" si="13"/>
        <v>28584814.360000003</v>
      </c>
      <c r="R101" s="271">
        <f t="shared" si="13"/>
        <v>30347863.162277672</v>
      </c>
      <c r="S101" s="271">
        <f t="shared" si="14"/>
        <v>32219652.956890158</v>
      </c>
      <c r="T101" s="271"/>
      <c r="U101" s="271">
        <f t="shared" si="15"/>
        <v>2149807938.7392297</v>
      </c>
      <c r="V101" s="271">
        <f t="shared" si="16"/>
        <v>2423177035.1138754</v>
      </c>
      <c r="W101" s="271">
        <f t="shared" si="17"/>
        <v>2572633292.4000001</v>
      </c>
      <c r="X101" s="272">
        <f t="shared" si="18"/>
        <v>2731307684.6049905</v>
      </c>
      <c r="Y101" s="272">
        <f t="shared" si="19"/>
        <v>2572633292.4000001</v>
      </c>
      <c r="Z101" s="271">
        <f t="shared" si="20"/>
        <v>2731307684.6049905</v>
      </c>
      <c r="AA101" s="271">
        <f t="shared" si="24"/>
        <v>2899768766.1201143</v>
      </c>
      <c r="AB101" s="271"/>
      <c r="AC101" s="33" t="str">
        <f t="shared" si="21"/>
        <v>BERTAHAP</v>
      </c>
      <c r="AD101" s="273">
        <f t="shared" si="22"/>
        <v>0</v>
      </c>
      <c r="AE101" s="274">
        <v>2</v>
      </c>
      <c r="AF101" s="275"/>
      <c r="AG101" s="271" t="e">
        <f>IF(AF101&gt;#REF!,"LB","KR")</f>
        <v>#REF!</v>
      </c>
      <c r="AH101" s="275">
        <v>2364789000</v>
      </c>
      <c r="AI101" s="275">
        <v>2665495000</v>
      </c>
      <c r="AJ101" s="275">
        <v>2829897000</v>
      </c>
      <c r="AK101" s="276">
        <v>3004439000</v>
      </c>
      <c r="AL101" s="276">
        <v>2829897000</v>
      </c>
      <c r="AM101" s="275">
        <v>3004439000</v>
      </c>
      <c r="AN101" s="275">
        <v>3189746000</v>
      </c>
      <c r="AO101" s="16"/>
      <c r="AP101" s="16"/>
      <c r="AQ101" s="278">
        <v>-1820259.4049999975</v>
      </c>
      <c r="AR101" s="311"/>
      <c r="AS101" s="280"/>
      <c r="AT101" s="280"/>
      <c r="AU101" s="280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282"/>
      <c r="BT101" s="283"/>
      <c r="BU101" s="283" t="s">
        <v>56</v>
      </c>
      <c r="BV101" s="284" t="s">
        <v>32</v>
      </c>
      <c r="BW101" s="285">
        <v>85</v>
      </c>
      <c r="BX101" s="285">
        <v>74</v>
      </c>
      <c r="BY101" s="286">
        <v>28584814.360000003</v>
      </c>
      <c r="BZ101" s="286">
        <v>1944382000</v>
      </c>
      <c r="CA101" s="286">
        <v>2191630000</v>
      </c>
      <c r="CB101" s="286">
        <v>2326804000</v>
      </c>
      <c r="CC101" s="286">
        <v>2470317000</v>
      </c>
      <c r="CD101" s="286">
        <v>2622680000</v>
      </c>
      <c r="CE101" s="16"/>
      <c r="CF101" s="43">
        <v>2999690820</v>
      </c>
      <c r="CG101" s="197">
        <v>3184705340</v>
      </c>
    </row>
    <row r="102" spans="1:85">
      <c r="A102" s="3">
        <f t="shared" si="23"/>
        <v>63</v>
      </c>
      <c r="B102" s="263">
        <v>7</v>
      </c>
      <c r="C102" s="264" t="s">
        <v>149</v>
      </c>
      <c r="D102" s="299">
        <v>19</v>
      </c>
      <c r="E102" s="266"/>
      <c r="F102" s="41" t="s">
        <v>78</v>
      </c>
      <c r="G102" s="267">
        <f t="shared" si="3"/>
        <v>138</v>
      </c>
      <c r="H102" s="267">
        <f t="shared" si="4"/>
        <v>120</v>
      </c>
      <c r="I102" s="268">
        <f t="shared" si="5"/>
        <v>26966806</v>
      </c>
      <c r="J102" s="268">
        <f t="shared" si="6"/>
        <v>1</v>
      </c>
      <c r="K102" s="269">
        <f t="shared" si="7"/>
        <v>1.06</v>
      </c>
      <c r="L102" s="270">
        <f t="shared" si="29"/>
        <v>1</v>
      </c>
      <c r="M102" s="271">
        <f t="shared" si="9"/>
        <v>23886754.874880329</v>
      </c>
      <c r="N102" s="271">
        <f t="shared" si="10"/>
        <v>26924189.27904306</v>
      </c>
      <c r="O102" s="271">
        <f t="shared" si="11"/>
        <v>28584814.360000003</v>
      </c>
      <c r="P102" s="271">
        <f t="shared" si="12"/>
        <v>30347863.162277672</v>
      </c>
      <c r="Q102" s="272">
        <f t="shared" si="13"/>
        <v>28584814.360000003</v>
      </c>
      <c r="R102" s="271">
        <f t="shared" si="13"/>
        <v>30347863.162277672</v>
      </c>
      <c r="S102" s="271">
        <f t="shared" si="14"/>
        <v>32219652.956890158</v>
      </c>
      <c r="T102" s="271"/>
      <c r="U102" s="271">
        <f t="shared" si="15"/>
        <v>2866410584.9856396</v>
      </c>
      <c r="V102" s="271">
        <f t="shared" si="16"/>
        <v>3230902713.485167</v>
      </c>
      <c r="W102" s="271">
        <f t="shared" si="17"/>
        <v>3430177723.2000003</v>
      </c>
      <c r="X102" s="272">
        <f t="shared" si="18"/>
        <v>3641743579.4733205</v>
      </c>
      <c r="Y102" s="272">
        <f t="shared" si="19"/>
        <v>3430177723.2000003</v>
      </c>
      <c r="Z102" s="271">
        <f t="shared" si="20"/>
        <v>3641743579.4733205</v>
      </c>
      <c r="AA102" s="271">
        <f t="shared" si="24"/>
        <v>3866358354.8268189</v>
      </c>
      <c r="AB102" s="271"/>
      <c r="AC102" s="33" t="str">
        <f t="shared" si="21"/>
        <v>BERTAHAP</v>
      </c>
      <c r="AD102" s="273">
        <f t="shared" si="22"/>
        <v>0</v>
      </c>
      <c r="AE102" s="274">
        <v>2</v>
      </c>
      <c r="AF102" s="275"/>
      <c r="AG102" s="271" t="e">
        <f>IF(AF102&gt;#REF!,"LB","KR")</f>
        <v>#REF!</v>
      </c>
      <c r="AH102" s="275">
        <v>3153052000</v>
      </c>
      <c r="AI102" s="275">
        <v>3553993000</v>
      </c>
      <c r="AJ102" s="275">
        <v>3773196000</v>
      </c>
      <c r="AK102" s="276">
        <v>4005918000</v>
      </c>
      <c r="AL102" s="276">
        <v>3773196000</v>
      </c>
      <c r="AM102" s="275">
        <v>4005918000</v>
      </c>
      <c r="AN102" s="275">
        <v>4252995000</v>
      </c>
      <c r="AO102" s="16"/>
      <c r="AP102" s="16"/>
      <c r="AQ102" s="278">
        <v>-1820259.4049999975</v>
      </c>
      <c r="AR102" s="311"/>
      <c r="AS102" s="280"/>
      <c r="AT102" s="280"/>
      <c r="AU102" s="280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282"/>
      <c r="BT102" s="310"/>
      <c r="BU102" s="283" t="s">
        <v>58</v>
      </c>
      <c r="BV102" s="284" t="s">
        <v>38</v>
      </c>
      <c r="BW102" s="285">
        <v>101</v>
      </c>
      <c r="BX102" s="285">
        <v>90</v>
      </c>
      <c r="BY102" s="286">
        <v>28584814.360000003</v>
      </c>
      <c r="BZ102" s="286">
        <v>2364789000</v>
      </c>
      <c r="CA102" s="286">
        <v>2665495000</v>
      </c>
      <c r="CB102" s="286">
        <v>2829897000</v>
      </c>
      <c r="CC102" s="286">
        <v>3004439000</v>
      </c>
      <c r="CD102" s="286">
        <v>3189746000</v>
      </c>
      <c r="CE102" s="16"/>
      <c r="CF102" s="43">
        <v>3999587760</v>
      </c>
      <c r="CG102" s="197">
        <v>4246273080</v>
      </c>
    </row>
    <row r="103" spans="1:85">
      <c r="A103" s="3">
        <f t="shared" si="23"/>
        <v>64</v>
      </c>
      <c r="B103" s="263">
        <v>8</v>
      </c>
      <c r="C103" s="264" t="s">
        <v>149</v>
      </c>
      <c r="D103" s="299">
        <v>21</v>
      </c>
      <c r="E103" s="266"/>
      <c r="F103" s="41" t="s">
        <v>84</v>
      </c>
      <c r="G103" s="267">
        <f t="shared" si="3"/>
        <v>132</v>
      </c>
      <c r="H103" s="267">
        <f t="shared" si="4"/>
        <v>112</v>
      </c>
      <c r="I103" s="268">
        <f t="shared" si="5"/>
        <v>26966806</v>
      </c>
      <c r="J103" s="268">
        <f t="shared" si="6"/>
        <v>3</v>
      </c>
      <c r="K103" s="269">
        <f t="shared" si="7"/>
        <v>1.1000000000000001</v>
      </c>
      <c r="L103" s="270">
        <f t="shared" si="29"/>
        <v>1</v>
      </c>
      <c r="M103" s="271">
        <f t="shared" si="9"/>
        <v>24788141.851290904</v>
      </c>
      <c r="N103" s="271">
        <f t="shared" si="10"/>
        <v>27940196.421648458</v>
      </c>
      <c r="O103" s="271">
        <f t="shared" si="11"/>
        <v>29663486.600000001</v>
      </c>
      <c r="P103" s="271">
        <f t="shared" si="12"/>
        <v>31493065.545759849</v>
      </c>
      <c r="Q103" s="272">
        <f t="shared" si="13"/>
        <v>29663486.600000001</v>
      </c>
      <c r="R103" s="271">
        <f t="shared" si="13"/>
        <v>31493065.545759849</v>
      </c>
      <c r="S103" s="271">
        <f t="shared" si="14"/>
        <v>33435488.917527519</v>
      </c>
      <c r="T103" s="271"/>
      <c r="U103" s="271">
        <f t="shared" si="15"/>
        <v>2776271887.3445811</v>
      </c>
      <c r="V103" s="271">
        <f t="shared" si="16"/>
        <v>3129301999.2246275</v>
      </c>
      <c r="W103" s="271">
        <f t="shared" si="17"/>
        <v>3322310499.2000003</v>
      </c>
      <c r="X103" s="272">
        <f t="shared" si="18"/>
        <v>3527223341.125103</v>
      </c>
      <c r="Y103" s="272">
        <f t="shared" si="19"/>
        <v>3322310499.2000003</v>
      </c>
      <c r="Z103" s="271">
        <f t="shared" si="20"/>
        <v>3527223341.125103</v>
      </c>
      <c r="AA103" s="271">
        <f t="shared" si="24"/>
        <v>3744774758.763082</v>
      </c>
      <c r="AB103" s="271"/>
      <c r="AC103" s="33" t="str">
        <f t="shared" si="21"/>
        <v>BERTAHAP</v>
      </c>
      <c r="AD103" s="273">
        <f t="shared" si="22"/>
        <v>0</v>
      </c>
      <c r="AE103" s="274">
        <v>2</v>
      </c>
      <c r="AF103" s="275"/>
      <c r="AG103" s="271" t="e">
        <f>IF(AF103&gt;#REF!,"LB","KR")</f>
        <v>#REF!</v>
      </c>
      <c r="AH103" s="275">
        <v>3053900000</v>
      </c>
      <c r="AI103" s="275">
        <v>3442233000</v>
      </c>
      <c r="AJ103" s="275">
        <v>3654542000</v>
      </c>
      <c r="AK103" s="276">
        <v>3879946000</v>
      </c>
      <c r="AL103" s="276">
        <v>3654542000</v>
      </c>
      <c r="AM103" s="275">
        <v>3879946000</v>
      </c>
      <c r="AN103" s="275">
        <v>4119253000</v>
      </c>
      <c r="AO103" s="16"/>
      <c r="AP103" s="16"/>
      <c r="AQ103" s="278">
        <v>-741587.16499999911</v>
      </c>
      <c r="AR103" s="311"/>
      <c r="AS103" s="280"/>
      <c r="AT103" s="280"/>
      <c r="AU103" s="280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282"/>
      <c r="BT103" s="310"/>
      <c r="BU103" s="283" t="s">
        <v>60</v>
      </c>
      <c r="BV103" s="284" t="s">
        <v>44</v>
      </c>
      <c r="BW103" s="285">
        <v>101</v>
      </c>
      <c r="BX103" s="285">
        <v>90</v>
      </c>
      <c r="BY103" s="286">
        <v>28584814.360000003</v>
      </c>
      <c r="BZ103" s="286">
        <v>2364789000</v>
      </c>
      <c r="CA103" s="286">
        <v>2665495000</v>
      </c>
      <c r="CB103" s="286">
        <v>2829897000</v>
      </c>
      <c r="CC103" s="286">
        <v>3004439000</v>
      </c>
      <c r="CD103" s="286">
        <v>3189746000</v>
      </c>
      <c r="CE103" s="16"/>
      <c r="CF103" s="43">
        <v>3873814520</v>
      </c>
      <c r="CG103" s="197">
        <v>4112742760</v>
      </c>
    </row>
    <row r="104" spans="1:85">
      <c r="A104" s="3">
        <f t="shared" si="23"/>
        <v>65</v>
      </c>
      <c r="B104" s="263">
        <v>1</v>
      </c>
      <c r="C104" s="264" t="s">
        <v>151</v>
      </c>
      <c r="D104" s="265" t="s">
        <v>19</v>
      </c>
      <c r="E104" s="266"/>
      <c r="F104" s="41" t="s">
        <v>72</v>
      </c>
      <c r="G104" s="267">
        <f t="shared" ref="G104:G167" si="30">SUMIF($V$10:$V$28,F104,$AA$10:$AA$28)</f>
        <v>175</v>
      </c>
      <c r="H104" s="267">
        <f t="shared" ref="H104:H167" si="31">SUMIF($V$10:$V$28,F104,$X$10:$X$28)</f>
        <v>156</v>
      </c>
      <c r="I104" s="268">
        <f t="shared" ref="I104:I167" si="32">$I$27</f>
        <v>26966806</v>
      </c>
      <c r="J104" s="268">
        <f t="shared" ref="J104:J167" si="33">SUMIF($AN$4:$AN$22,D104,$AO$4:$AO$22)</f>
        <v>5</v>
      </c>
      <c r="K104" s="269">
        <f t="shared" ref="K104:K167" si="34">IF(J104=$AJ$25,$AI$25,IF(J104=$AJ$26,$AI$26,IF(J104=$AJ$27,$AI$27,IF(J104=$AJ$28,$AI$28,IF(J104=$AJ$29,$AI$29,IF(J104=$AJ$30,$AI$30))))))</f>
        <v>1.08</v>
      </c>
      <c r="L104" s="319">
        <f>SUMIF($AN$4:$AN$22,D104,$BE$4:$BE$22)</f>
        <v>1.01</v>
      </c>
      <c r="M104" s="271">
        <f t="shared" ref="M104:M167" si="35">$O104/(1+6%/12)^36</f>
        <v>24580822.846716471</v>
      </c>
      <c r="N104" s="271">
        <f t="shared" ref="N104:N167" si="36">$O104/(1+6%/12)^12</f>
        <v>27706514.778849214</v>
      </c>
      <c r="O104" s="271">
        <f t="shared" ref="O104:O167" si="37">$I$27*K104*L104</f>
        <v>29415391.9848</v>
      </c>
      <c r="P104" s="271">
        <f t="shared" ref="P104:P167" si="38">$O104*(1+6%/12)^12</f>
        <v>31229668.997558944</v>
      </c>
      <c r="Q104" s="272">
        <f t="shared" ref="Q104:R167" si="39">O104</f>
        <v>29415391.9848</v>
      </c>
      <c r="R104" s="271">
        <f t="shared" si="39"/>
        <v>31229668.997558944</v>
      </c>
      <c r="S104" s="271">
        <f t="shared" ref="S104:S167" si="40">$O104*(1+6%/12)^24</f>
        <v>33155846.646580923</v>
      </c>
      <c r="T104" s="271"/>
      <c r="U104" s="271">
        <f t="shared" ref="U104:U167" si="41">M104*H104</f>
        <v>3834608364.0877695</v>
      </c>
      <c r="V104" s="271">
        <f t="shared" ref="V104:V167" si="42">N104*H104</f>
        <v>4322216305.5004778</v>
      </c>
      <c r="W104" s="271">
        <f t="shared" ref="W104:W167" si="43">O104*H104</f>
        <v>4588801149.6288004</v>
      </c>
      <c r="X104" s="272">
        <f t="shared" ref="X104:X167" si="44">P104*H104</f>
        <v>4871828363.619195</v>
      </c>
      <c r="Y104" s="272">
        <f t="shared" ref="Y104:Y167" si="45">Q104*H104</f>
        <v>4588801149.6288004</v>
      </c>
      <c r="Z104" s="271">
        <f t="shared" ref="Z104:Z167" si="46">R104*H104</f>
        <v>4871828363.619195</v>
      </c>
      <c r="AA104" s="271">
        <f t="shared" si="24"/>
        <v>5172312076.8666239</v>
      </c>
      <c r="AB104" s="271"/>
      <c r="AC104" s="33" t="str">
        <f t="shared" ref="AC104:AC167" si="47">IF(AE104=$H$32,$M$32,IF(AE104=$H$33,$M$33,IF(AE104=$H$34,$M$34)))</f>
        <v>BERTAHAP</v>
      </c>
      <c r="AD104" s="273">
        <f t="shared" ref="AD104:AD167" si="48">IF(AC104=$M$32,$N$32,IF(AC104=$M$33,$N$33,$N$34))</f>
        <v>0</v>
      </c>
      <c r="AE104" s="274">
        <v>2</v>
      </c>
      <c r="AF104" s="275"/>
      <c r="AG104" s="271" t="e">
        <f>IF(AF104&gt;#REF!,"LB","KR")</f>
        <v>#REF!</v>
      </c>
      <c r="AH104" s="275">
        <v>4218070000</v>
      </c>
      <c r="AI104" s="275">
        <v>4754438000</v>
      </c>
      <c r="AJ104" s="275">
        <v>5047682000</v>
      </c>
      <c r="AK104" s="276">
        <v>5359012000</v>
      </c>
      <c r="AL104" s="276">
        <v>5047682000</v>
      </c>
      <c r="AM104" s="275">
        <v>5359012000</v>
      </c>
      <c r="AN104" s="275">
        <v>5689544000</v>
      </c>
      <c r="AO104" s="16"/>
      <c r="AP104" s="16"/>
      <c r="AQ104" s="278">
        <v>-989681.78020000085</v>
      </c>
      <c r="AR104" s="311"/>
      <c r="AS104" s="280"/>
      <c r="AT104" s="280"/>
      <c r="AU104" s="280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282">
        <v>18</v>
      </c>
      <c r="BT104" s="283" t="s">
        <v>147</v>
      </c>
      <c r="BU104" s="283" t="s">
        <v>84</v>
      </c>
      <c r="BV104" s="284">
        <v>21</v>
      </c>
      <c r="BW104" s="285">
        <v>132</v>
      </c>
      <c r="BX104" s="285">
        <v>112</v>
      </c>
      <c r="BY104" s="286">
        <v>29663486.600000001</v>
      </c>
      <c r="BZ104" s="286">
        <v>3053900000</v>
      </c>
      <c r="CA104" s="286">
        <v>3442233000</v>
      </c>
      <c r="CB104" s="286">
        <v>3654542000</v>
      </c>
      <c r="CC104" s="286">
        <v>3879946000</v>
      </c>
      <c r="CD104" s="286">
        <v>4119253000</v>
      </c>
      <c r="CE104" s="16">
        <v>3</v>
      </c>
      <c r="CF104" s="43">
        <v>5350542920</v>
      </c>
      <c r="CG104" s="197">
        <v>5680552720</v>
      </c>
    </row>
    <row r="105" spans="1:85">
      <c r="A105" s="3">
        <f t="shared" ref="A105:A168" si="49">A104+1</f>
        <v>66</v>
      </c>
      <c r="B105" s="263">
        <v>2</v>
      </c>
      <c r="C105" s="264" t="s">
        <v>151</v>
      </c>
      <c r="D105" s="265" t="s">
        <v>29</v>
      </c>
      <c r="E105" s="266"/>
      <c r="F105" s="41" t="s">
        <v>74</v>
      </c>
      <c r="G105" s="267">
        <f t="shared" si="30"/>
        <v>85</v>
      </c>
      <c r="H105" s="267">
        <f t="shared" si="31"/>
        <v>74</v>
      </c>
      <c r="I105" s="268">
        <f t="shared" si="32"/>
        <v>26966806</v>
      </c>
      <c r="J105" s="268">
        <f t="shared" si="33"/>
        <v>1</v>
      </c>
      <c r="K105" s="269">
        <f t="shared" si="34"/>
        <v>1.06</v>
      </c>
      <c r="L105" s="319">
        <f t="shared" ref="L105:L113" si="50">SUMIF($AN$4:$AN$22,D105,$BE$4:$BE$22)</f>
        <v>1.01</v>
      </c>
      <c r="M105" s="271">
        <f t="shared" si="35"/>
        <v>24125622.423629135</v>
      </c>
      <c r="N105" s="271">
        <f t="shared" si="36"/>
        <v>27193431.171833493</v>
      </c>
      <c r="O105" s="271">
        <f t="shared" si="37"/>
        <v>28870662.503600005</v>
      </c>
      <c r="P105" s="271">
        <f t="shared" si="38"/>
        <v>30651341.793900453</v>
      </c>
      <c r="Q105" s="272">
        <f t="shared" si="39"/>
        <v>28870662.503600005</v>
      </c>
      <c r="R105" s="271">
        <f t="shared" si="39"/>
        <v>30651341.793900453</v>
      </c>
      <c r="S105" s="271">
        <f t="shared" si="40"/>
        <v>32541849.486459062</v>
      </c>
      <c r="T105" s="271"/>
      <c r="U105" s="271">
        <f t="shared" si="41"/>
        <v>1785296059.348556</v>
      </c>
      <c r="V105" s="271">
        <f t="shared" si="42"/>
        <v>2012313906.7156785</v>
      </c>
      <c r="W105" s="271">
        <f t="shared" si="43"/>
        <v>2136429025.2664003</v>
      </c>
      <c r="X105" s="272">
        <f t="shared" si="44"/>
        <v>2268199292.7486334</v>
      </c>
      <c r="Y105" s="272">
        <f t="shared" si="45"/>
        <v>2136429025.2664003</v>
      </c>
      <c r="Z105" s="271">
        <f t="shared" si="46"/>
        <v>2268199292.7486334</v>
      </c>
      <c r="AA105" s="271">
        <f t="shared" ref="AA105:AA168" si="51">S105*H105</f>
        <v>2408096861.9979706</v>
      </c>
      <c r="AB105" s="271"/>
      <c r="AC105" s="33" t="str">
        <f t="shared" si="47"/>
        <v>BERTAHAP</v>
      </c>
      <c r="AD105" s="273">
        <f t="shared" si="48"/>
        <v>0</v>
      </c>
      <c r="AE105" s="274">
        <v>2</v>
      </c>
      <c r="AF105" s="275"/>
      <c r="AG105" s="271" t="e">
        <f>IF(AF105&gt;#REF!,"LB","KR")</f>
        <v>#REF!</v>
      </c>
      <c r="AH105" s="275">
        <v>1963826000</v>
      </c>
      <c r="AI105" s="275">
        <v>2213546000</v>
      </c>
      <c r="AJ105" s="275">
        <v>2350072000</v>
      </c>
      <c r="AK105" s="276">
        <v>2495020000</v>
      </c>
      <c r="AL105" s="276">
        <v>2350072000</v>
      </c>
      <c r="AM105" s="275">
        <v>2495020000</v>
      </c>
      <c r="AN105" s="275">
        <v>2648907000</v>
      </c>
      <c r="AO105" s="16"/>
      <c r="AP105" s="16"/>
      <c r="AQ105" s="278">
        <v>-1534411.2613999955</v>
      </c>
      <c r="AR105" s="311"/>
      <c r="AS105" s="280"/>
      <c r="AT105" s="280"/>
      <c r="AU105" s="280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282">
        <v>19</v>
      </c>
      <c r="BT105" s="283" t="s">
        <v>150</v>
      </c>
      <c r="BU105" s="283" t="s">
        <v>62</v>
      </c>
      <c r="BV105" s="284">
        <v>11</v>
      </c>
      <c r="BW105" s="285">
        <v>101</v>
      </c>
      <c r="BX105" s="285">
        <v>90</v>
      </c>
      <c r="BY105" s="286">
        <v>28584814.360000003</v>
      </c>
      <c r="BZ105" s="286">
        <v>2364789000</v>
      </c>
      <c r="CA105" s="286">
        <v>2665495000</v>
      </c>
      <c r="CB105" s="286">
        <v>2829897000</v>
      </c>
      <c r="CC105" s="286">
        <v>3004439000</v>
      </c>
      <c r="CD105" s="286">
        <v>3189746000</v>
      </c>
      <c r="CE105" s="16">
        <v>4</v>
      </c>
      <c r="CF105" s="43">
        <v>2491076320</v>
      </c>
      <c r="CG105" s="197">
        <v>2644721200</v>
      </c>
    </row>
    <row r="106" spans="1:85">
      <c r="A106" s="3">
        <f t="shared" si="49"/>
        <v>67</v>
      </c>
      <c r="B106" s="263">
        <v>3</v>
      </c>
      <c r="C106" s="264" t="s">
        <v>151</v>
      </c>
      <c r="D106" s="265" t="s">
        <v>32</v>
      </c>
      <c r="E106" s="266"/>
      <c r="F106" s="41" t="s">
        <v>56</v>
      </c>
      <c r="G106" s="267">
        <f t="shared" si="30"/>
        <v>85</v>
      </c>
      <c r="H106" s="267">
        <f t="shared" si="31"/>
        <v>74</v>
      </c>
      <c r="I106" s="268">
        <f t="shared" si="32"/>
        <v>26966806</v>
      </c>
      <c r="J106" s="268">
        <f t="shared" si="33"/>
        <v>1</v>
      </c>
      <c r="K106" s="269">
        <f t="shared" si="34"/>
        <v>1.06</v>
      </c>
      <c r="L106" s="319">
        <f t="shared" si="50"/>
        <v>1.01</v>
      </c>
      <c r="M106" s="271">
        <f t="shared" si="35"/>
        <v>24125622.423629135</v>
      </c>
      <c r="N106" s="271">
        <f t="shared" si="36"/>
        <v>27193431.171833493</v>
      </c>
      <c r="O106" s="271">
        <f t="shared" si="37"/>
        <v>28870662.503600005</v>
      </c>
      <c r="P106" s="271">
        <f t="shared" si="38"/>
        <v>30651341.793900453</v>
      </c>
      <c r="Q106" s="272">
        <f t="shared" si="39"/>
        <v>28870662.503600005</v>
      </c>
      <c r="R106" s="271">
        <f t="shared" si="39"/>
        <v>30651341.793900453</v>
      </c>
      <c r="S106" s="271">
        <f t="shared" si="40"/>
        <v>32541849.486459062</v>
      </c>
      <c r="T106" s="271"/>
      <c r="U106" s="271">
        <f t="shared" si="41"/>
        <v>1785296059.348556</v>
      </c>
      <c r="V106" s="271">
        <f t="shared" si="42"/>
        <v>2012313906.7156785</v>
      </c>
      <c r="W106" s="271">
        <f t="shared" si="43"/>
        <v>2136429025.2664003</v>
      </c>
      <c r="X106" s="272">
        <f t="shared" si="44"/>
        <v>2268199292.7486334</v>
      </c>
      <c r="Y106" s="272">
        <f t="shared" si="45"/>
        <v>2136429025.2664003</v>
      </c>
      <c r="Z106" s="271">
        <f t="shared" si="46"/>
        <v>2268199292.7486334</v>
      </c>
      <c r="AA106" s="271">
        <f t="shared" si="51"/>
        <v>2408096861.9979706</v>
      </c>
      <c r="AB106" s="271"/>
      <c r="AC106" s="33" t="str">
        <f t="shared" si="47"/>
        <v>BERTAHAP</v>
      </c>
      <c r="AD106" s="273">
        <f t="shared" si="48"/>
        <v>0</v>
      </c>
      <c r="AE106" s="274">
        <v>2</v>
      </c>
      <c r="AF106" s="275"/>
      <c r="AG106" s="271" t="e">
        <f>IF(AF106&gt;#REF!,"LB","KR")</f>
        <v>#REF!</v>
      </c>
      <c r="AH106" s="275">
        <v>1963826000</v>
      </c>
      <c r="AI106" s="275">
        <v>2213546000</v>
      </c>
      <c r="AJ106" s="275">
        <v>2350072000</v>
      </c>
      <c r="AK106" s="276">
        <v>2495020000</v>
      </c>
      <c r="AL106" s="276">
        <v>2350072000</v>
      </c>
      <c r="AM106" s="275">
        <v>2495020000</v>
      </c>
      <c r="AN106" s="275">
        <v>2648907000</v>
      </c>
      <c r="AO106" s="16"/>
      <c r="AP106" s="16"/>
      <c r="AQ106" s="278">
        <v>-1534411.2613999955</v>
      </c>
      <c r="AR106" s="311"/>
      <c r="AS106" s="280"/>
      <c r="AT106" s="280"/>
      <c r="AU106" s="280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282"/>
      <c r="BT106" s="310"/>
      <c r="BU106" s="283" t="s">
        <v>78</v>
      </c>
      <c r="BV106" s="284">
        <v>19</v>
      </c>
      <c r="BW106" s="285">
        <v>138</v>
      </c>
      <c r="BX106" s="285">
        <v>120</v>
      </c>
      <c r="BY106" s="286">
        <v>28584814.360000003</v>
      </c>
      <c r="BZ106" s="286">
        <v>3153052000</v>
      </c>
      <c r="CA106" s="286">
        <v>3553993000</v>
      </c>
      <c r="CB106" s="286">
        <v>3773196000</v>
      </c>
      <c r="CC106" s="286">
        <v>4005918000</v>
      </c>
      <c r="CD106" s="286">
        <v>4252995000</v>
      </c>
      <c r="CE106" s="16"/>
      <c r="CF106" s="43">
        <v>2491076320</v>
      </c>
      <c r="CG106" s="197">
        <v>2644721200</v>
      </c>
    </row>
    <row r="107" spans="1:85">
      <c r="A107" s="3">
        <f t="shared" si="49"/>
        <v>68</v>
      </c>
      <c r="B107" s="263">
        <v>4</v>
      </c>
      <c r="C107" s="264" t="s">
        <v>151</v>
      </c>
      <c r="D107" s="265" t="s">
        <v>38</v>
      </c>
      <c r="E107" s="266"/>
      <c r="F107" s="41" t="s">
        <v>58</v>
      </c>
      <c r="G107" s="267">
        <f t="shared" si="30"/>
        <v>101</v>
      </c>
      <c r="H107" s="267">
        <f t="shared" si="31"/>
        <v>90</v>
      </c>
      <c r="I107" s="268">
        <f t="shared" si="32"/>
        <v>26966806</v>
      </c>
      <c r="J107" s="268">
        <f t="shared" si="33"/>
        <v>1</v>
      </c>
      <c r="K107" s="269">
        <f t="shared" si="34"/>
        <v>1.06</v>
      </c>
      <c r="L107" s="319">
        <f t="shared" si="50"/>
        <v>1.01</v>
      </c>
      <c r="M107" s="271">
        <f t="shared" si="35"/>
        <v>24125622.423629135</v>
      </c>
      <c r="N107" s="271">
        <f t="shared" si="36"/>
        <v>27193431.171833493</v>
      </c>
      <c r="O107" s="271">
        <f t="shared" si="37"/>
        <v>28870662.503600005</v>
      </c>
      <c r="P107" s="271">
        <f t="shared" si="38"/>
        <v>30651341.793900453</v>
      </c>
      <c r="Q107" s="272">
        <f t="shared" si="39"/>
        <v>28870662.503600005</v>
      </c>
      <c r="R107" s="271">
        <f t="shared" si="39"/>
        <v>30651341.793900453</v>
      </c>
      <c r="S107" s="271">
        <f t="shared" si="40"/>
        <v>32541849.486459062</v>
      </c>
      <c r="T107" s="271"/>
      <c r="U107" s="271">
        <f t="shared" si="41"/>
        <v>2171306018.1266222</v>
      </c>
      <c r="V107" s="271">
        <f t="shared" si="42"/>
        <v>2447408805.4650145</v>
      </c>
      <c r="W107" s="271">
        <f t="shared" si="43"/>
        <v>2598359625.3240004</v>
      </c>
      <c r="X107" s="272">
        <f t="shared" si="44"/>
        <v>2758620761.4510407</v>
      </c>
      <c r="Y107" s="272">
        <f t="shared" si="45"/>
        <v>2598359625.3240004</v>
      </c>
      <c r="Z107" s="271">
        <f t="shared" si="46"/>
        <v>2758620761.4510407</v>
      </c>
      <c r="AA107" s="271">
        <f t="shared" si="51"/>
        <v>2928766453.7813153</v>
      </c>
      <c r="AB107" s="271"/>
      <c r="AC107" s="33" t="str">
        <f t="shared" si="47"/>
        <v>BERTAHAP</v>
      </c>
      <c r="AD107" s="273">
        <f t="shared" si="48"/>
        <v>0</v>
      </c>
      <c r="AE107" s="274">
        <v>2</v>
      </c>
      <c r="AF107" s="275"/>
      <c r="AG107" s="271" t="e">
        <f>IF(AF107&gt;#REF!,"LB","KR")</f>
        <v>#REF!</v>
      </c>
      <c r="AH107" s="275">
        <v>2388437000</v>
      </c>
      <c r="AI107" s="275">
        <v>2692150000</v>
      </c>
      <c r="AJ107" s="275">
        <v>2858196000</v>
      </c>
      <c r="AK107" s="276">
        <v>3034483000</v>
      </c>
      <c r="AL107" s="276">
        <v>2858196000</v>
      </c>
      <c r="AM107" s="275">
        <v>3034483000</v>
      </c>
      <c r="AN107" s="275">
        <v>3221644000</v>
      </c>
      <c r="AO107" s="16"/>
      <c r="AP107" s="16"/>
      <c r="AQ107" s="278">
        <v>-1534411.2613999955</v>
      </c>
      <c r="AR107" s="311"/>
      <c r="AS107" s="280"/>
      <c r="AT107" s="280"/>
      <c r="AU107" s="280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282">
        <v>20</v>
      </c>
      <c r="BT107" s="310" t="s">
        <v>49</v>
      </c>
      <c r="BU107" s="283" t="s">
        <v>62</v>
      </c>
      <c r="BV107" s="284">
        <v>11</v>
      </c>
      <c r="BW107" s="285">
        <v>101</v>
      </c>
      <c r="BX107" s="285">
        <v>90</v>
      </c>
      <c r="BY107" s="286">
        <v>29156510.647200003</v>
      </c>
      <c r="BZ107" s="286">
        <v>2412085000</v>
      </c>
      <c r="CA107" s="286">
        <v>2718805000</v>
      </c>
      <c r="CB107" s="286">
        <v>2886495000</v>
      </c>
      <c r="CC107" s="286">
        <v>3064528000</v>
      </c>
      <c r="CD107" s="286">
        <v>3253541000</v>
      </c>
      <c r="CE107" s="16">
        <v>4</v>
      </c>
      <c r="CF107" s="43">
        <v>3029687760</v>
      </c>
      <c r="CG107" s="197">
        <v>3216551980</v>
      </c>
    </row>
    <row r="108" spans="1:85">
      <c r="A108" s="3">
        <f t="shared" si="49"/>
        <v>69</v>
      </c>
      <c r="B108" s="263">
        <v>5</v>
      </c>
      <c r="C108" s="264" t="s">
        <v>151</v>
      </c>
      <c r="D108" s="265" t="s">
        <v>44</v>
      </c>
      <c r="E108" s="266"/>
      <c r="F108" s="41" t="s">
        <v>60</v>
      </c>
      <c r="G108" s="267">
        <f t="shared" si="30"/>
        <v>101</v>
      </c>
      <c r="H108" s="267">
        <f t="shared" si="31"/>
        <v>90</v>
      </c>
      <c r="I108" s="268">
        <f t="shared" si="32"/>
        <v>26966806</v>
      </c>
      <c r="J108" s="268">
        <f t="shared" si="33"/>
        <v>1</v>
      </c>
      <c r="K108" s="269">
        <f t="shared" si="34"/>
        <v>1.06</v>
      </c>
      <c r="L108" s="319">
        <f t="shared" si="50"/>
        <v>1.01</v>
      </c>
      <c r="M108" s="271">
        <f t="shared" si="35"/>
        <v>24125622.423629135</v>
      </c>
      <c r="N108" s="271">
        <f t="shared" si="36"/>
        <v>27193431.171833493</v>
      </c>
      <c r="O108" s="271">
        <f t="shared" si="37"/>
        <v>28870662.503600005</v>
      </c>
      <c r="P108" s="271">
        <f t="shared" si="38"/>
        <v>30651341.793900453</v>
      </c>
      <c r="Q108" s="272">
        <f t="shared" si="39"/>
        <v>28870662.503600005</v>
      </c>
      <c r="R108" s="271">
        <f t="shared" si="39"/>
        <v>30651341.793900453</v>
      </c>
      <c r="S108" s="271">
        <f t="shared" si="40"/>
        <v>32541849.486459062</v>
      </c>
      <c r="T108" s="271"/>
      <c r="U108" s="271">
        <f t="shared" si="41"/>
        <v>2171306018.1266222</v>
      </c>
      <c r="V108" s="271">
        <f t="shared" si="42"/>
        <v>2447408805.4650145</v>
      </c>
      <c r="W108" s="271">
        <f t="shared" si="43"/>
        <v>2598359625.3240004</v>
      </c>
      <c r="X108" s="272">
        <f t="shared" si="44"/>
        <v>2758620761.4510407</v>
      </c>
      <c r="Y108" s="272">
        <f t="shared" si="45"/>
        <v>2598359625.3240004</v>
      </c>
      <c r="Z108" s="271">
        <f t="shared" si="46"/>
        <v>2758620761.4510407</v>
      </c>
      <c r="AA108" s="271">
        <f t="shared" si="51"/>
        <v>2928766453.7813153</v>
      </c>
      <c r="AB108" s="271"/>
      <c r="AC108" s="33" t="str">
        <f t="shared" si="47"/>
        <v>BERTAHAP</v>
      </c>
      <c r="AD108" s="273">
        <f t="shared" si="48"/>
        <v>0</v>
      </c>
      <c r="AE108" s="274">
        <v>2</v>
      </c>
      <c r="AF108" s="275"/>
      <c r="AG108" s="271" t="e">
        <f>IF(AF108&gt;#REF!,"LB","KR")</f>
        <v>#REF!</v>
      </c>
      <c r="AH108" s="275">
        <v>2388437000</v>
      </c>
      <c r="AI108" s="275">
        <v>2692150000</v>
      </c>
      <c r="AJ108" s="275">
        <v>2858196000</v>
      </c>
      <c r="AK108" s="276">
        <v>3034483000</v>
      </c>
      <c r="AL108" s="276">
        <v>2858196000</v>
      </c>
      <c r="AM108" s="275">
        <v>3034483000</v>
      </c>
      <c r="AN108" s="275">
        <v>3221644000</v>
      </c>
      <c r="AO108" s="16"/>
      <c r="AP108" s="16"/>
      <c r="AQ108" s="278">
        <v>-1534411.2613999955</v>
      </c>
      <c r="AR108" s="311"/>
      <c r="AS108" s="280"/>
      <c r="AT108" s="280"/>
      <c r="AU108" s="280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282"/>
      <c r="BT108" s="283"/>
      <c r="BU108" s="283" t="s">
        <v>64</v>
      </c>
      <c r="BV108" s="284">
        <v>15</v>
      </c>
      <c r="BW108" s="285">
        <v>101</v>
      </c>
      <c r="BX108" s="285">
        <v>90</v>
      </c>
      <c r="BY108" s="286">
        <v>29156510.647200003</v>
      </c>
      <c r="BZ108" s="286">
        <v>2412085000</v>
      </c>
      <c r="CA108" s="286">
        <v>2718805000</v>
      </c>
      <c r="CB108" s="286">
        <v>2886495000</v>
      </c>
      <c r="CC108" s="286">
        <v>3064528000</v>
      </c>
      <c r="CD108" s="286">
        <v>3253541000</v>
      </c>
      <c r="CE108" s="16"/>
      <c r="CF108" s="43">
        <v>3029687760</v>
      </c>
      <c r="CG108" s="197">
        <v>3216551980</v>
      </c>
    </row>
    <row r="109" spans="1:85">
      <c r="A109" s="3">
        <f t="shared" si="49"/>
        <v>70</v>
      </c>
      <c r="B109" s="263">
        <v>6</v>
      </c>
      <c r="C109" s="264" t="s">
        <v>151</v>
      </c>
      <c r="D109" s="299">
        <v>11</v>
      </c>
      <c r="E109" s="266"/>
      <c r="F109" s="41" t="s">
        <v>62</v>
      </c>
      <c r="G109" s="267">
        <f t="shared" si="30"/>
        <v>101</v>
      </c>
      <c r="H109" s="267">
        <f t="shared" si="31"/>
        <v>90</v>
      </c>
      <c r="I109" s="268">
        <f t="shared" si="32"/>
        <v>26966806</v>
      </c>
      <c r="J109" s="268">
        <f t="shared" si="33"/>
        <v>1</v>
      </c>
      <c r="K109" s="269">
        <f t="shared" si="34"/>
        <v>1.06</v>
      </c>
      <c r="L109" s="319">
        <f t="shared" si="50"/>
        <v>1.01</v>
      </c>
      <c r="M109" s="271">
        <f t="shared" si="35"/>
        <v>24125622.423629135</v>
      </c>
      <c r="N109" s="271">
        <f t="shared" si="36"/>
        <v>27193431.171833493</v>
      </c>
      <c r="O109" s="271">
        <f t="shared" si="37"/>
        <v>28870662.503600005</v>
      </c>
      <c r="P109" s="271">
        <f t="shared" si="38"/>
        <v>30651341.793900453</v>
      </c>
      <c r="Q109" s="272">
        <f t="shared" si="39"/>
        <v>28870662.503600005</v>
      </c>
      <c r="R109" s="271">
        <f t="shared" si="39"/>
        <v>30651341.793900453</v>
      </c>
      <c r="S109" s="271">
        <f t="shared" si="40"/>
        <v>32541849.486459062</v>
      </c>
      <c r="T109" s="271"/>
      <c r="U109" s="271">
        <f t="shared" si="41"/>
        <v>2171306018.1266222</v>
      </c>
      <c r="V109" s="271">
        <f t="shared" si="42"/>
        <v>2447408805.4650145</v>
      </c>
      <c r="W109" s="271">
        <f t="shared" si="43"/>
        <v>2598359625.3240004</v>
      </c>
      <c r="X109" s="272">
        <f t="shared" si="44"/>
        <v>2758620761.4510407</v>
      </c>
      <c r="Y109" s="272">
        <f t="shared" si="45"/>
        <v>2598359625.3240004</v>
      </c>
      <c r="Z109" s="271">
        <f t="shared" si="46"/>
        <v>2758620761.4510407</v>
      </c>
      <c r="AA109" s="271">
        <f t="shared" si="51"/>
        <v>2928766453.7813153</v>
      </c>
      <c r="AB109" s="271"/>
      <c r="AC109" s="33" t="str">
        <f t="shared" si="47"/>
        <v>BERTAHAP</v>
      </c>
      <c r="AD109" s="273">
        <f t="shared" si="48"/>
        <v>0</v>
      </c>
      <c r="AE109" s="274">
        <v>2</v>
      </c>
      <c r="AF109" s="275"/>
      <c r="AG109" s="271" t="e">
        <f>IF(AF109&gt;#REF!,"LB","KR")</f>
        <v>#REF!</v>
      </c>
      <c r="AH109" s="275">
        <v>2388437000</v>
      </c>
      <c r="AI109" s="275">
        <v>2692150000</v>
      </c>
      <c r="AJ109" s="275">
        <v>2858196000</v>
      </c>
      <c r="AK109" s="276">
        <v>3034483000</v>
      </c>
      <c r="AL109" s="276">
        <v>2858196000</v>
      </c>
      <c r="AM109" s="275">
        <v>3034483000</v>
      </c>
      <c r="AN109" s="275">
        <v>3221644000</v>
      </c>
      <c r="AO109" s="16"/>
      <c r="AP109" s="16"/>
      <c r="AQ109" s="278">
        <v>-1534411.2613999955</v>
      </c>
      <c r="AR109" s="311"/>
      <c r="AS109" s="280"/>
      <c r="AT109" s="280"/>
      <c r="AU109" s="280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282"/>
      <c r="BT109" s="283"/>
      <c r="BU109" s="283" t="s">
        <v>67</v>
      </c>
      <c r="BV109" s="284">
        <v>17</v>
      </c>
      <c r="BW109" s="285">
        <v>85</v>
      </c>
      <c r="BX109" s="285">
        <v>74</v>
      </c>
      <c r="BY109" s="286">
        <v>29156510.647200003</v>
      </c>
      <c r="BZ109" s="286">
        <v>1983270000</v>
      </c>
      <c r="CA109" s="286">
        <v>2235462000</v>
      </c>
      <c r="CB109" s="286">
        <v>2373340000</v>
      </c>
      <c r="CC109" s="286">
        <v>2519723000</v>
      </c>
      <c r="CD109" s="286">
        <v>2675134000</v>
      </c>
      <c r="CE109" s="16"/>
      <c r="CF109" s="43">
        <v>3029687760</v>
      </c>
      <c r="CG109" s="197">
        <v>3216551980</v>
      </c>
    </row>
    <row r="110" spans="1:85">
      <c r="A110" s="3">
        <f t="shared" si="49"/>
        <v>71</v>
      </c>
      <c r="B110" s="263">
        <v>7</v>
      </c>
      <c r="C110" s="264" t="s">
        <v>151</v>
      </c>
      <c r="D110" s="299">
        <v>15</v>
      </c>
      <c r="E110" s="266"/>
      <c r="F110" s="41" t="s">
        <v>64</v>
      </c>
      <c r="G110" s="267">
        <f t="shared" si="30"/>
        <v>101</v>
      </c>
      <c r="H110" s="267">
        <f t="shared" si="31"/>
        <v>90</v>
      </c>
      <c r="I110" s="268">
        <f t="shared" si="32"/>
        <v>26966806</v>
      </c>
      <c r="J110" s="268">
        <f t="shared" si="33"/>
        <v>1</v>
      </c>
      <c r="K110" s="269">
        <f t="shared" si="34"/>
        <v>1.06</v>
      </c>
      <c r="L110" s="319">
        <f t="shared" si="50"/>
        <v>1.01</v>
      </c>
      <c r="M110" s="271">
        <f t="shared" si="35"/>
        <v>24125622.423629135</v>
      </c>
      <c r="N110" s="271">
        <f t="shared" si="36"/>
        <v>27193431.171833493</v>
      </c>
      <c r="O110" s="271">
        <f t="shared" si="37"/>
        <v>28870662.503600005</v>
      </c>
      <c r="P110" s="271">
        <f t="shared" si="38"/>
        <v>30651341.793900453</v>
      </c>
      <c r="Q110" s="272">
        <f t="shared" si="39"/>
        <v>28870662.503600005</v>
      </c>
      <c r="R110" s="271">
        <f t="shared" si="39"/>
        <v>30651341.793900453</v>
      </c>
      <c r="S110" s="271">
        <f t="shared" si="40"/>
        <v>32541849.486459062</v>
      </c>
      <c r="T110" s="271"/>
      <c r="U110" s="271">
        <f t="shared" si="41"/>
        <v>2171306018.1266222</v>
      </c>
      <c r="V110" s="271">
        <f t="shared" si="42"/>
        <v>2447408805.4650145</v>
      </c>
      <c r="W110" s="271">
        <f t="shared" si="43"/>
        <v>2598359625.3240004</v>
      </c>
      <c r="X110" s="272">
        <f t="shared" si="44"/>
        <v>2758620761.4510407</v>
      </c>
      <c r="Y110" s="272">
        <f t="shared" si="45"/>
        <v>2598359625.3240004</v>
      </c>
      <c r="Z110" s="271">
        <f t="shared" si="46"/>
        <v>2758620761.4510407</v>
      </c>
      <c r="AA110" s="271">
        <f t="shared" si="51"/>
        <v>2928766453.7813153</v>
      </c>
      <c r="AB110" s="271"/>
      <c r="AC110" s="33" t="str">
        <f t="shared" si="47"/>
        <v>BERTAHAP</v>
      </c>
      <c r="AD110" s="273">
        <f t="shared" si="48"/>
        <v>0</v>
      </c>
      <c r="AE110" s="274">
        <v>2</v>
      </c>
      <c r="AF110" s="275"/>
      <c r="AG110" s="271" t="e">
        <f>IF(AF110&gt;#REF!,"LB","KR")</f>
        <v>#REF!</v>
      </c>
      <c r="AH110" s="275">
        <v>2388437000</v>
      </c>
      <c r="AI110" s="275">
        <v>2692150000</v>
      </c>
      <c r="AJ110" s="275">
        <v>2858196000</v>
      </c>
      <c r="AK110" s="276">
        <v>3034483000</v>
      </c>
      <c r="AL110" s="276">
        <v>2858196000</v>
      </c>
      <c r="AM110" s="275">
        <v>3034483000</v>
      </c>
      <c r="AN110" s="275">
        <v>3221644000</v>
      </c>
      <c r="AO110" s="16"/>
      <c r="AP110" s="16"/>
      <c r="AQ110" s="278">
        <v>-1534411.2613999955</v>
      </c>
      <c r="AR110" s="311"/>
      <c r="AS110" s="280"/>
      <c r="AT110" s="280"/>
      <c r="AU110" s="280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282"/>
      <c r="BT110" s="310"/>
      <c r="BU110" s="283" t="s">
        <v>78</v>
      </c>
      <c r="BV110" s="284">
        <v>19</v>
      </c>
      <c r="BW110" s="285">
        <v>138</v>
      </c>
      <c r="BX110" s="285">
        <v>120</v>
      </c>
      <c r="BY110" s="286">
        <v>29156510.647200003</v>
      </c>
      <c r="BZ110" s="286">
        <v>3216113000</v>
      </c>
      <c r="CA110" s="286">
        <v>3625073000</v>
      </c>
      <c r="CB110" s="286">
        <v>3848660000</v>
      </c>
      <c r="CC110" s="286">
        <v>4086037000</v>
      </c>
      <c r="CD110" s="286">
        <v>4338055000</v>
      </c>
      <c r="CE110" s="16"/>
      <c r="CF110" s="43">
        <v>3029687760</v>
      </c>
      <c r="CG110" s="197">
        <v>3216551980</v>
      </c>
    </row>
    <row r="111" spans="1:85">
      <c r="A111" s="3">
        <f t="shared" si="49"/>
        <v>72</v>
      </c>
      <c r="B111" s="263">
        <v>8</v>
      </c>
      <c r="C111" s="264" t="s">
        <v>151</v>
      </c>
      <c r="D111" s="299">
        <v>17</v>
      </c>
      <c r="E111" s="266"/>
      <c r="F111" s="41" t="s">
        <v>67</v>
      </c>
      <c r="G111" s="267">
        <f t="shared" si="30"/>
        <v>85</v>
      </c>
      <c r="H111" s="267">
        <f t="shared" si="31"/>
        <v>74</v>
      </c>
      <c r="I111" s="268">
        <f t="shared" si="32"/>
        <v>26966806</v>
      </c>
      <c r="J111" s="268">
        <f t="shared" si="33"/>
        <v>1</v>
      </c>
      <c r="K111" s="269">
        <f t="shared" si="34"/>
        <v>1.06</v>
      </c>
      <c r="L111" s="319">
        <f t="shared" si="50"/>
        <v>1.01</v>
      </c>
      <c r="M111" s="271">
        <f t="shared" si="35"/>
        <v>24125622.423629135</v>
      </c>
      <c r="N111" s="271">
        <f t="shared" si="36"/>
        <v>27193431.171833493</v>
      </c>
      <c r="O111" s="271">
        <f t="shared" si="37"/>
        <v>28870662.503600005</v>
      </c>
      <c r="P111" s="271">
        <f t="shared" si="38"/>
        <v>30651341.793900453</v>
      </c>
      <c r="Q111" s="272">
        <f t="shared" si="39"/>
        <v>28870662.503600005</v>
      </c>
      <c r="R111" s="271">
        <f t="shared" si="39"/>
        <v>30651341.793900453</v>
      </c>
      <c r="S111" s="271">
        <f t="shared" si="40"/>
        <v>32541849.486459062</v>
      </c>
      <c r="T111" s="271"/>
      <c r="U111" s="271">
        <f t="shared" si="41"/>
        <v>1785296059.348556</v>
      </c>
      <c r="V111" s="271">
        <f t="shared" si="42"/>
        <v>2012313906.7156785</v>
      </c>
      <c r="W111" s="271">
        <f t="shared" si="43"/>
        <v>2136429025.2664003</v>
      </c>
      <c r="X111" s="272">
        <f t="shared" si="44"/>
        <v>2268199292.7486334</v>
      </c>
      <c r="Y111" s="272">
        <f t="shared" si="45"/>
        <v>2136429025.2664003</v>
      </c>
      <c r="Z111" s="271">
        <f t="shared" si="46"/>
        <v>2268199292.7486334</v>
      </c>
      <c r="AA111" s="271">
        <f t="shared" si="51"/>
        <v>2408096861.9979706</v>
      </c>
      <c r="AB111" s="271"/>
      <c r="AC111" s="33" t="str">
        <f t="shared" si="47"/>
        <v>BERTAHAP</v>
      </c>
      <c r="AD111" s="273">
        <f t="shared" si="48"/>
        <v>0</v>
      </c>
      <c r="AE111" s="274">
        <v>2</v>
      </c>
      <c r="AF111" s="275"/>
      <c r="AG111" s="271" t="e">
        <f>IF(AF111&gt;#REF!,"LB","KR")</f>
        <v>#REF!</v>
      </c>
      <c r="AH111" s="275">
        <v>1963826000</v>
      </c>
      <c r="AI111" s="275">
        <v>2213546000</v>
      </c>
      <c r="AJ111" s="275">
        <v>2350072000</v>
      </c>
      <c r="AK111" s="276">
        <v>2495020000</v>
      </c>
      <c r="AL111" s="276">
        <v>2350072000</v>
      </c>
      <c r="AM111" s="275">
        <v>2495020000</v>
      </c>
      <c r="AN111" s="275">
        <v>2648907000</v>
      </c>
      <c r="AO111" s="16"/>
      <c r="AP111" s="16"/>
      <c r="AQ111" s="278">
        <v>-1534411.2613999955</v>
      </c>
      <c r="AR111" s="311"/>
      <c r="AS111" s="280"/>
      <c r="AT111" s="280"/>
      <c r="AU111" s="280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282">
        <v>21</v>
      </c>
      <c r="BT111" s="310" t="s">
        <v>55</v>
      </c>
      <c r="BU111" s="283" t="s">
        <v>74</v>
      </c>
      <c r="BV111" s="284" t="s">
        <v>29</v>
      </c>
      <c r="BW111" s="285">
        <v>85</v>
      </c>
      <c r="BX111" s="285">
        <v>74</v>
      </c>
      <c r="BY111" s="286">
        <v>29156510.647200003</v>
      </c>
      <c r="BZ111" s="286">
        <v>1983270000</v>
      </c>
      <c r="CA111" s="286">
        <v>2235462000</v>
      </c>
      <c r="CB111" s="286">
        <v>2373340000</v>
      </c>
      <c r="CC111" s="286">
        <v>2519723000</v>
      </c>
      <c r="CD111" s="286">
        <v>2675134000</v>
      </c>
      <c r="CE111" s="16">
        <v>7</v>
      </c>
      <c r="CF111" s="43">
        <v>2491076320</v>
      </c>
      <c r="CG111" s="197">
        <v>2644721200</v>
      </c>
    </row>
    <row r="112" spans="1:85">
      <c r="A112" s="3">
        <f t="shared" si="49"/>
        <v>73</v>
      </c>
      <c r="B112" s="263">
        <v>9</v>
      </c>
      <c r="C112" s="264" t="s">
        <v>151</v>
      </c>
      <c r="D112" s="299">
        <v>19</v>
      </c>
      <c r="E112" s="266"/>
      <c r="F112" s="41" t="s">
        <v>78</v>
      </c>
      <c r="G112" s="267">
        <f t="shared" si="30"/>
        <v>138</v>
      </c>
      <c r="H112" s="267">
        <f t="shared" si="31"/>
        <v>120</v>
      </c>
      <c r="I112" s="268">
        <f t="shared" si="32"/>
        <v>26966806</v>
      </c>
      <c r="J112" s="268">
        <f t="shared" si="33"/>
        <v>1</v>
      </c>
      <c r="K112" s="269">
        <f t="shared" si="34"/>
        <v>1.06</v>
      </c>
      <c r="L112" s="319">
        <f t="shared" si="50"/>
        <v>1.01</v>
      </c>
      <c r="M112" s="271">
        <f t="shared" si="35"/>
        <v>24125622.423629135</v>
      </c>
      <c r="N112" s="271">
        <f t="shared" si="36"/>
        <v>27193431.171833493</v>
      </c>
      <c r="O112" s="271">
        <f t="shared" si="37"/>
        <v>28870662.503600005</v>
      </c>
      <c r="P112" s="271">
        <f t="shared" si="38"/>
        <v>30651341.793900453</v>
      </c>
      <c r="Q112" s="272">
        <f t="shared" si="39"/>
        <v>28870662.503600005</v>
      </c>
      <c r="R112" s="271">
        <f t="shared" si="39"/>
        <v>30651341.793900453</v>
      </c>
      <c r="S112" s="271">
        <f t="shared" si="40"/>
        <v>32541849.486459062</v>
      </c>
      <c r="T112" s="271"/>
      <c r="U112" s="271">
        <f t="shared" si="41"/>
        <v>2895074690.8354959</v>
      </c>
      <c r="V112" s="271">
        <f t="shared" si="42"/>
        <v>3263211740.620019</v>
      </c>
      <c r="W112" s="271">
        <f t="shared" si="43"/>
        <v>3464479500.4320006</v>
      </c>
      <c r="X112" s="272">
        <f t="shared" si="44"/>
        <v>3678161015.2680545</v>
      </c>
      <c r="Y112" s="272">
        <f t="shared" si="45"/>
        <v>3464479500.4320006</v>
      </c>
      <c r="Z112" s="271">
        <f t="shared" si="46"/>
        <v>3678161015.2680545</v>
      </c>
      <c r="AA112" s="271">
        <f t="shared" si="51"/>
        <v>3905021938.3750873</v>
      </c>
      <c r="AB112" s="271"/>
      <c r="AC112" s="33" t="str">
        <f t="shared" si="47"/>
        <v>BERTAHAP</v>
      </c>
      <c r="AD112" s="273">
        <f t="shared" si="48"/>
        <v>0</v>
      </c>
      <c r="AE112" s="274">
        <v>2</v>
      </c>
      <c r="AF112" s="275"/>
      <c r="AG112" s="271" t="e">
        <f>IF(AF112&gt;#REF!,"LB","KR")</f>
        <v>#REF!</v>
      </c>
      <c r="AH112" s="275">
        <v>3184583000</v>
      </c>
      <c r="AI112" s="275">
        <v>3589533000</v>
      </c>
      <c r="AJ112" s="275">
        <v>3810928000</v>
      </c>
      <c r="AK112" s="276">
        <v>4045978000</v>
      </c>
      <c r="AL112" s="276">
        <v>3810928000</v>
      </c>
      <c r="AM112" s="275">
        <v>4045978000</v>
      </c>
      <c r="AN112" s="275">
        <v>4295525000</v>
      </c>
      <c r="AO112" s="16"/>
      <c r="AP112" s="16"/>
      <c r="AQ112" s="278">
        <v>-1534411.2613999955</v>
      </c>
      <c r="AR112" s="311"/>
      <c r="AS112" s="280"/>
      <c r="AT112" s="280"/>
      <c r="AU112" s="280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282"/>
      <c r="BT112" s="283"/>
      <c r="BU112" s="283" t="s">
        <v>56</v>
      </c>
      <c r="BV112" s="284" t="s">
        <v>32</v>
      </c>
      <c r="BW112" s="285">
        <v>85</v>
      </c>
      <c r="BX112" s="285">
        <v>74</v>
      </c>
      <c r="BY112" s="286">
        <v>29156510.647200003</v>
      </c>
      <c r="BZ112" s="286">
        <v>1983270000</v>
      </c>
      <c r="CA112" s="286">
        <v>2235462000</v>
      </c>
      <c r="CB112" s="286">
        <v>2373340000</v>
      </c>
      <c r="CC112" s="286">
        <v>2519723000</v>
      </c>
      <c r="CD112" s="286">
        <v>2675134000</v>
      </c>
      <c r="CE112" s="16"/>
      <c r="CF112" s="43">
        <v>4039583680</v>
      </c>
      <c r="CG112" s="197">
        <v>4288736680</v>
      </c>
    </row>
    <row r="113" spans="1:85">
      <c r="A113" s="3">
        <f t="shared" si="49"/>
        <v>74</v>
      </c>
      <c r="B113" s="263">
        <v>10</v>
      </c>
      <c r="C113" s="264" t="s">
        <v>151</v>
      </c>
      <c r="D113" s="299">
        <v>21</v>
      </c>
      <c r="E113" s="266"/>
      <c r="F113" s="41" t="s">
        <v>84</v>
      </c>
      <c r="G113" s="267">
        <f t="shared" si="30"/>
        <v>132</v>
      </c>
      <c r="H113" s="267">
        <f t="shared" si="31"/>
        <v>112</v>
      </c>
      <c r="I113" s="268">
        <f t="shared" si="32"/>
        <v>26966806</v>
      </c>
      <c r="J113" s="268">
        <f t="shared" si="33"/>
        <v>3</v>
      </c>
      <c r="K113" s="269">
        <f t="shared" si="34"/>
        <v>1.1000000000000001</v>
      </c>
      <c r="L113" s="319">
        <f t="shared" si="50"/>
        <v>1.01</v>
      </c>
      <c r="M113" s="271">
        <f t="shared" si="35"/>
        <v>25036023.269803815</v>
      </c>
      <c r="N113" s="271">
        <f t="shared" si="36"/>
        <v>28219598.385864943</v>
      </c>
      <c r="O113" s="271">
        <f t="shared" si="37"/>
        <v>29960121.466000002</v>
      </c>
      <c r="P113" s="271">
        <f t="shared" si="38"/>
        <v>31807996.201217446</v>
      </c>
      <c r="Q113" s="272">
        <f t="shared" si="39"/>
        <v>29960121.466000002</v>
      </c>
      <c r="R113" s="271">
        <f t="shared" si="39"/>
        <v>31807996.201217446</v>
      </c>
      <c r="S113" s="271">
        <f t="shared" si="40"/>
        <v>33769843.806702793</v>
      </c>
      <c r="T113" s="271"/>
      <c r="U113" s="271">
        <f t="shared" si="41"/>
        <v>2804034606.2180271</v>
      </c>
      <c r="V113" s="271">
        <f t="shared" si="42"/>
        <v>3160595019.2168736</v>
      </c>
      <c r="W113" s="271">
        <f t="shared" si="43"/>
        <v>3355533604.1920004</v>
      </c>
      <c r="X113" s="272">
        <f t="shared" si="44"/>
        <v>3562495574.5363541</v>
      </c>
      <c r="Y113" s="272">
        <f t="shared" si="45"/>
        <v>3355533604.1920004</v>
      </c>
      <c r="Z113" s="271">
        <f t="shared" si="46"/>
        <v>3562495574.5363541</v>
      </c>
      <c r="AA113" s="271">
        <f t="shared" si="51"/>
        <v>3782222506.3507128</v>
      </c>
      <c r="AB113" s="271"/>
      <c r="AC113" s="33" t="str">
        <f t="shared" si="47"/>
        <v>BERTAHAP</v>
      </c>
      <c r="AD113" s="273">
        <f t="shared" si="48"/>
        <v>0</v>
      </c>
      <c r="AE113" s="274">
        <v>2</v>
      </c>
      <c r="AF113" s="275"/>
      <c r="AG113" s="271" t="e">
        <f>IF(AF113&gt;#REF!,"LB","KR")</f>
        <v>#REF!</v>
      </c>
      <c r="AH113" s="275">
        <v>3084439000</v>
      </c>
      <c r="AI113" s="275">
        <v>3476655000</v>
      </c>
      <c r="AJ113" s="275">
        <v>3691087000</v>
      </c>
      <c r="AK113" s="276">
        <v>3918746000</v>
      </c>
      <c r="AL113" s="276">
        <v>3691087000</v>
      </c>
      <c r="AM113" s="275">
        <v>3918746000</v>
      </c>
      <c r="AN113" s="275">
        <v>4160445000</v>
      </c>
      <c r="AO113" s="16"/>
      <c r="AP113" s="16"/>
      <c r="AQ113" s="278">
        <v>-444952.29899999872</v>
      </c>
      <c r="AR113" s="311"/>
      <c r="AS113" s="280"/>
      <c r="AT113" s="280"/>
      <c r="AU113" s="280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282"/>
      <c r="BT113" s="283"/>
      <c r="BU113" s="283" t="s">
        <v>58</v>
      </c>
      <c r="BV113" s="284" t="s">
        <v>38</v>
      </c>
      <c r="BW113" s="285">
        <v>101</v>
      </c>
      <c r="BX113" s="285">
        <v>90</v>
      </c>
      <c r="BY113" s="286">
        <v>29156510.647200003</v>
      </c>
      <c r="BZ113" s="286">
        <v>2412085000</v>
      </c>
      <c r="CA113" s="286">
        <v>2718805000</v>
      </c>
      <c r="CB113" s="286">
        <v>2886495000</v>
      </c>
      <c r="CC113" s="286">
        <v>3064528000</v>
      </c>
      <c r="CD113" s="286">
        <v>3253541000</v>
      </c>
      <c r="CE113" s="16"/>
      <c r="CF113" s="43">
        <v>3912552220</v>
      </c>
      <c r="CG113" s="197">
        <v>4153870760</v>
      </c>
    </row>
    <row r="114" spans="1:85">
      <c r="A114" s="3">
        <f t="shared" si="49"/>
        <v>75</v>
      </c>
      <c r="B114" s="263">
        <v>1</v>
      </c>
      <c r="C114" s="264" t="s">
        <v>152</v>
      </c>
      <c r="D114" s="265" t="s">
        <v>19</v>
      </c>
      <c r="E114" s="266"/>
      <c r="F114" s="41" t="s">
        <v>72</v>
      </c>
      <c r="G114" s="267">
        <f t="shared" si="30"/>
        <v>175</v>
      </c>
      <c r="H114" s="267">
        <f t="shared" si="31"/>
        <v>156</v>
      </c>
      <c r="I114" s="268">
        <f t="shared" si="32"/>
        <v>26966806</v>
      </c>
      <c r="J114" s="268">
        <f t="shared" si="33"/>
        <v>5</v>
      </c>
      <c r="K114" s="269">
        <f t="shared" si="34"/>
        <v>1.08</v>
      </c>
      <c r="L114" s="270">
        <f>SUMIF($AN$4:$AN$22,D114,$AS$4:$AS$22)</f>
        <v>1.01</v>
      </c>
      <c r="M114" s="271">
        <f t="shared" si="35"/>
        <v>24580822.846716471</v>
      </c>
      <c r="N114" s="271">
        <f t="shared" si="36"/>
        <v>27706514.778849214</v>
      </c>
      <c r="O114" s="271">
        <f t="shared" si="37"/>
        <v>29415391.9848</v>
      </c>
      <c r="P114" s="271">
        <f t="shared" si="38"/>
        <v>31229668.997558944</v>
      </c>
      <c r="Q114" s="272">
        <f t="shared" si="39"/>
        <v>29415391.9848</v>
      </c>
      <c r="R114" s="271">
        <f t="shared" si="39"/>
        <v>31229668.997558944</v>
      </c>
      <c r="S114" s="271">
        <f t="shared" si="40"/>
        <v>33155846.646580923</v>
      </c>
      <c r="T114" s="271"/>
      <c r="U114" s="271">
        <f t="shared" si="41"/>
        <v>3834608364.0877695</v>
      </c>
      <c r="V114" s="271">
        <f t="shared" si="42"/>
        <v>4322216305.5004778</v>
      </c>
      <c r="W114" s="271">
        <f t="shared" si="43"/>
        <v>4588801149.6288004</v>
      </c>
      <c r="X114" s="272">
        <f t="shared" si="44"/>
        <v>4871828363.619195</v>
      </c>
      <c r="Y114" s="272">
        <f t="shared" si="45"/>
        <v>4588801149.6288004</v>
      </c>
      <c r="Z114" s="271">
        <f t="shared" si="46"/>
        <v>4871828363.619195</v>
      </c>
      <c r="AA114" s="271">
        <f t="shared" si="51"/>
        <v>5172312076.8666239</v>
      </c>
      <c r="AB114" s="271"/>
      <c r="AC114" s="33" t="str">
        <f t="shared" si="47"/>
        <v>BERTAHAP</v>
      </c>
      <c r="AD114" s="273">
        <f t="shared" si="48"/>
        <v>0</v>
      </c>
      <c r="AE114" s="274">
        <v>2</v>
      </c>
      <c r="AF114" s="275"/>
      <c r="AG114" s="271" t="e">
        <f>IF(AF114&gt;#REF!,"LB","KR")</f>
        <v>#REF!</v>
      </c>
      <c r="AH114" s="275">
        <v>4218070000</v>
      </c>
      <c r="AI114" s="275">
        <v>4754438000</v>
      </c>
      <c r="AJ114" s="275">
        <v>5047682000</v>
      </c>
      <c r="AK114" s="276">
        <v>5359012000</v>
      </c>
      <c r="AL114" s="276">
        <v>5047682000</v>
      </c>
      <c r="AM114" s="275">
        <v>5359012000</v>
      </c>
      <c r="AN114" s="275">
        <v>5689544000</v>
      </c>
      <c r="AO114" s="16"/>
      <c r="AP114" s="16"/>
      <c r="AQ114" s="278">
        <v>-989681.78020000085</v>
      </c>
      <c r="AR114" s="311"/>
      <c r="AS114" s="280"/>
      <c r="AT114" s="280"/>
      <c r="AU114" s="280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282"/>
      <c r="BT114" s="283"/>
      <c r="BU114" s="283" t="s">
        <v>60</v>
      </c>
      <c r="BV114" s="284" t="s">
        <v>44</v>
      </c>
      <c r="BW114" s="285">
        <v>101</v>
      </c>
      <c r="BX114" s="285">
        <v>90</v>
      </c>
      <c r="BY114" s="286">
        <v>29156510.647200003</v>
      </c>
      <c r="BZ114" s="286">
        <v>2412085000</v>
      </c>
      <c r="CA114" s="286">
        <v>2718805000</v>
      </c>
      <c r="CB114" s="286">
        <v>2886495000</v>
      </c>
      <c r="CC114" s="286">
        <v>3064528000</v>
      </c>
      <c r="CD114" s="286">
        <v>3253541000</v>
      </c>
      <c r="CE114" s="16"/>
      <c r="CF114" s="43">
        <v>5350542920</v>
      </c>
      <c r="CG114" s="197">
        <v>5680552720</v>
      </c>
    </row>
    <row r="115" spans="1:85">
      <c r="A115" s="3">
        <f t="shared" si="49"/>
        <v>76</v>
      </c>
      <c r="B115" s="263">
        <v>2</v>
      </c>
      <c r="C115" s="264" t="s">
        <v>152</v>
      </c>
      <c r="D115" s="265" t="s">
        <v>29</v>
      </c>
      <c r="E115" s="266"/>
      <c r="F115" s="41" t="s">
        <v>74</v>
      </c>
      <c r="G115" s="267">
        <f t="shared" si="30"/>
        <v>85</v>
      </c>
      <c r="H115" s="267">
        <f t="shared" si="31"/>
        <v>74</v>
      </c>
      <c r="I115" s="268">
        <f t="shared" si="32"/>
        <v>26966806</v>
      </c>
      <c r="J115" s="268">
        <f t="shared" si="33"/>
        <v>1</v>
      </c>
      <c r="K115" s="269">
        <f t="shared" si="34"/>
        <v>1.06</v>
      </c>
      <c r="L115" s="270">
        <f>SUMIF($AN$4:$AN$22,D115,$AS$4:$AS$22)</f>
        <v>1.01</v>
      </c>
      <c r="M115" s="271">
        <f t="shared" si="35"/>
        <v>24125622.423629135</v>
      </c>
      <c r="N115" s="271">
        <f t="shared" si="36"/>
        <v>27193431.171833493</v>
      </c>
      <c r="O115" s="271">
        <f t="shared" si="37"/>
        <v>28870662.503600005</v>
      </c>
      <c r="P115" s="271">
        <f t="shared" si="38"/>
        <v>30651341.793900453</v>
      </c>
      <c r="Q115" s="272">
        <f t="shared" si="39"/>
        <v>28870662.503600005</v>
      </c>
      <c r="R115" s="271">
        <f t="shared" si="39"/>
        <v>30651341.793900453</v>
      </c>
      <c r="S115" s="271">
        <f t="shared" si="40"/>
        <v>32541849.486459062</v>
      </c>
      <c r="T115" s="271"/>
      <c r="U115" s="271">
        <f t="shared" si="41"/>
        <v>1785296059.348556</v>
      </c>
      <c r="V115" s="271">
        <f t="shared" si="42"/>
        <v>2012313906.7156785</v>
      </c>
      <c r="W115" s="271">
        <f t="shared" si="43"/>
        <v>2136429025.2664003</v>
      </c>
      <c r="X115" s="272">
        <f t="shared" si="44"/>
        <v>2268199292.7486334</v>
      </c>
      <c r="Y115" s="272">
        <f t="shared" si="45"/>
        <v>2136429025.2664003</v>
      </c>
      <c r="Z115" s="271">
        <f t="shared" si="46"/>
        <v>2268199292.7486334</v>
      </c>
      <c r="AA115" s="271">
        <f t="shared" si="51"/>
        <v>2408096861.9979706</v>
      </c>
      <c r="AB115" s="271"/>
      <c r="AC115" s="33" t="str">
        <f t="shared" si="47"/>
        <v>BERTAHAP</v>
      </c>
      <c r="AD115" s="273">
        <f t="shared" si="48"/>
        <v>0</v>
      </c>
      <c r="AE115" s="274">
        <v>2</v>
      </c>
      <c r="AF115" s="275"/>
      <c r="AG115" s="271" t="e">
        <f>IF(AF115&gt;#REF!,"LB","KR")</f>
        <v>#REF!</v>
      </c>
      <c r="AH115" s="275">
        <v>1963826000</v>
      </c>
      <c r="AI115" s="275">
        <v>2213546000</v>
      </c>
      <c r="AJ115" s="275">
        <v>2350072000</v>
      </c>
      <c r="AK115" s="276">
        <v>2495020000</v>
      </c>
      <c r="AL115" s="276">
        <v>2350072000</v>
      </c>
      <c r="AM115" s="275">
        <v>2495020000</v>
      </c>
      <c r="AN115" s="275">
        <v>2648907000</v>
      </c>
      <c r="AO115" s="16"/>
      <c r="AP115" s="16"/>
      <c r="AQ115" s="278">
        <v>-1534411.2613999955</v>
      </c>
      <c r="AR115" s="311"/>
      <c r="AS115" s="280"/>
      <c r="AT115" s="280"/>
      <c r="AU115" s="280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282"/>
      <c r="BT115" s="310"/>
      <c r="BU115" s="283" t="s">
        <v>62</v>
      </c>
      <c r="BV115" s="284">
        <v>11</v>
      </c>
      <c r="BW115" s="285">
        <v>101</v>
      </c>
      <c r="BX115" s="285">
        <v>90</v>
      </c>
      <c r="BY115" s="286">
        <v>29156510.647200003</v>
      </c>
      <c r="BZ115" s="286">
        <v>2412085000</v>
      </c>
      <c r="CA115" s="286">
        <v>2718805000</v>
      </c>
      <c r="CB115" s="286">
        <v>2886495000</v>
      </c>
      <c r="CC115" s="286">
        <v>3064528000</v>
      </c>
      <c r="CD115" s="286">
        <v>3253541000</v>
      </c>
      <c r="CE115" s="16"/>
      <c r="CF115" s="43">
        <v>2491076320</v>
      </c>
      <c r="CG115" s="197">
        <v>2644721200</v>
      </c>
    </row>
    <row r="116" spans="1:85">
      <c r="A116" s="3">
        <f t="shared" si="49"/>
        <v>77</v>
      </c>
      <c r="B116" s="263">
        <v>3</v>
      </c>
      <c r="C116" s="264" t="s">
        <v>152</v>
      </c>
      <c r="D116" s="265" t="s">
        <v>32</v>
      </c>
      <c r="E116" s="266"/>
      <c r="F116" s="41" t="s">
        <v>56</v>
      </c>
      <c r="G116" s="267">
        <f t="shared" si="30"/>
        <v>85</v>
      </c>
      <c r="H116" s="267">
        <f t="shared" si="31"/>
        <v>74</v>
      </c>
      <c r="I116" s="268">
        <f t="shared" si="32"/>
        <v>26966806</v>
      </c>
      <c r="J116" s="268">
        <f t="shared" si="33"/>
        <v>1</v>
      </c>
      <c r="K116" s="269">
        <f t="shared" si="34"/>
        <v>1.06</v>
      </c>
      <c r="L116" s="270">
        <f>SUMIF($AN$4:$AN$22,D116,$AS$4:$AS$22)</f>
        <v>1.01</v>
      </c>
      <c r="M116" s="271">
        <f t="shared" si="35"/>
        <v>24125622.423629135</v>
      </c>
      <c r="N116" s="271">
        <f t="shared" si="36"/>
        <v>27193431.171833493</v>
      </c>
      <c r="O116" s="271">
        <f t="shared" si="37"/>
        <v>28870662.503600005</v>
      </c>
      <c r="P116" s="271">
        <f t="shared" si="38"/>
        <v>30651341.793900453</v>
      </c>
      <c r="Q116" s="272">
        <f t="shared" si="39"/>
        <v>28870662.503600005</v>
      </c>
      <c r="R116" s="271">
        <f t="shared" si="39"/>
        <v>30651341.793900453</v>
      </c>
      <c r="S116" s="271">
        <f t="shared" si="40"/>
        <v>32541849.486459062</v>
      </c>
      <c r="T116" s="271"/>
      <c r="U116" s="271">
        <f t="shared" si="41"/>
        <v>1785296059.348556</v>
      </c>
      <c r="V116" s="271">
        <f t="shared" si="42"/>
        <v>2012313906.7156785</v>
      </c>
      <c r="W116" s="271">
        <f t="shared" si="43"/>
        <v>2136429025.2664003</v>
      </c>
      <c r="X116" s="272">
        <f t="shared" si="44"/>
        <v>2268199292.7486334</v>
      </c>
      <c r="Y116" s="272">
        <f t="shared" si="45"/>
        <v>2136429025.2664003</v>
      </c>
      <c r="Z116" s="271">
        <f t="shared" si="46"/>
        <v>2268199292.7486334</v>
      </c>
      <c r="AA116" s="271">
        <f t="shared" si="51"/>
        <v>2408096861.9979706</v>
      </c>
      <c r="AB116" s="271"/>
      <c r="AC116" s="33" t="str">
        <f t="shared" si="47"/>
        <v>BERTAHAP</v>
      </c>
      <c r="AD116" s="273">
        <f t="shared" si="48"/>
        <v>0</v>
      </c>
      <c r="AE116" s="274">
        <v>2</v>
      </c>
      <c r="AF116" s="275"/>
      <c r="AG116" s="271" t="e">
        <f>IF(AF116&gt;#REF!,"LB","KR")</f>
        <v>#REF!</v>
      </c>
      <c r="AH116" s="275">
        <v>1963826000</v>
      </c>
      <c r="AI116" s="275">
        <v>2213546000</v>
      </c>
      <c r="AJ116" s="275">
        <v>2350072000</v>
      </c>
      <c r="AK116" s="276">
        <v>2495020000</v>
      </c>
      <c r="AL116" s="276">
        <v>2350072000</v>
      </c>
      <c r="AM116" s="275">
        <v>2495020000</v>
      </c>
      <c r="AN116" s="275">
        <v>2648907000</v>
      </c>
      <c r="AO116" s="16"/>
      <c r="AP116" s="16"/>
      <c r="AQ116" s="278">
        <v>-1534411.2613999955</v>
      </c>
      <c r="AR116" s="311"/>
      <c r="AS116" s="280"/>
      <c r="AT116" s="280"/>
      <c r="AU116" s="280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282"/>
      <c r="BT116" s="283"/>
      <c r="BU116" s="283" t="s">
        <v>64</v>
      </c>
      <c r="BV116" s="284">
        <v>15</v>
      </c>
      <c r="BW116" s="285">
        <v>101</v>
      </c>
      <c r="BX116" s="285">
        <v>90</v>
      </c>
      <c r="BY116" s="286">
        <v>29156510.647200003</v>
      </c>
      <c r="BZ116" s="286">
        <v>2412085000</v>
      </c>
      <c r="CA116" s="286">
        <v>2718805000</v>
      </c>
      <c r="CB116" s="286">
        <v>2886495000</v>
      </c>
      <c r="CC116" s="286">
        <v>3064528000</v>
      </c>
      <c r="CD116" s="286">
        <v>3253541000</v>
      </c>
      <c r="CE116" s="16"/>
      <c r="CF116" s="43">
        <v>2491076320</v>
      </c>
      <c r="CG116" s="197">
        <v>2644721200</v>
      </c>
    </row>
    <row r="117" spans="1:85">
      <c r="A117" s="3">
        <f t="shared" si="49"/>
        <v>78</v>
      </c>
      <c r="B117" s="263">
        <v>4</v>
      </c>
      <c r="C117" s="264" t="s">
        <v>152</v>
      </c>
      <c r="D117" s="265" t="s">
        <v>38</v>
      </c>
      <c r="E117" s="266"/>
      <c r="F117" s="41" t="s">
        <v>58</v>
      </c>
      <c r="G117" s="267">
        <f t="shared" si="30"/>
        <v>101</v>
      </c>
      <c r="H117" s="267">
        <f t="shared" si="31"/>
        <v>90</v>
      </c>
      <c r="I117" s="268">
        <f t="shared" si="32"/>
        <v>26966806</v>
      </c>
      <c r="J117" s="268">
        <f t="shared" si="33"/>
        <v>1</v>
      </c>
      <c r="K117" s="269">
        <f t="shared" si="34"/>
        <v>1.06</v>
      </c>
      <c r="L117" s="270">
        <f>SUMIF($AN$4:$AN$22,D117,$AS$4:$AS$22)</f>
        <v>1.01</v>
      </c>
      <c r="M117" s="271">
        <f t="shared" si="35"/>
        <v>24125622.423629135</v>
      </c>
      <c r="N117" s="271">
        <f t="shared" si="36"/>
        <v>27193431.171833493</v>
      </c>
      <c r="O117" s="271">
        <f t="shared" si="37"/>
        <v>28870662.503600005</v>
      </c>
      <c r="P117" s="271">
        <f t="shared" si="38"/>
        <v>30651341.793900453</v>
      </c>
      <c r="Q117" s="272">
        <f t="shared" si="39"/>
        <v>28870662.503600005</v>
      </c>
      <c r="R117" s="271">
        <f t="shared" si="39"/>
        <v>30651341.793900453</v>
      </c>
      <c r="S117" s="271">
        <f t="shared" si="40"/>
        <v>32541849.486459062</v>
      </c>
      <c r="T117" s="271"/>
      <c r="U117" s="271">
        <f t="shared" si="41"/>
        <v>2171306018.1266222</v>
      </c>
      <c r="V117" s="271">
        <f t="shared" si="42"/>
        <v>2447408805.4650145</v>
      </c>
      <c r="W117" s="271">
        <f t="shared" si="43"/>
        <v>2598359625.3240004</v>
      </c>
      <c r="X117" s="272">
        <f t="shared" si="44"/>
        <v>2758620761.4510407</v>
      </c>
      <c r="Y117" s="272">
        <f t="shared" si="45"/>
        <v>2598359625.3240004</v>
      </c>
      <c r="Z117" s="271">
        <f t="shared" si="46"/>
        <v>2758620761.4510407</v>
      </c>
      <c r="AA117" s="271">
        <f t="shared" si="51"/>
        <v>2928766453.7813153</v>
      </c>
      <c r="AB117" s="271"/>
      <c r="AC117" s="33" t="str">
        <f t="shared" si="47"/>
        <v>BERTAHAP</v>
      </c>
      <c r="AD117" s="273">
        <f t="shared" si="48"/>
        <v>0</v>
      </c>
      <c r="AE117" s="274">
        <v>2</v>
      </c>
      <c r="AF117" s="275"/>
      <c r="AG117" s="271" t="e">
        <f>IF(AF117&gt;#REF!,"LB","KR")</f>
        <v>#REF!</v>
      </c>
      <c r="AH117" s="275">
        <v>2388437000</v>
      </c>
      <c r="AI117" s="275">
        <v>2692150000</v>
      </c>
      <c r="AJ117" s="275">
        <v>2858196000</v>
      </c>
      <c r="AK117" s="276">
        <v>3034483000</v>
      </c>
      <c r="AL117" s="276">
        <v>2858196000</v>
      </c>
      <c r="AM117" s="275">
        <v>3034483000</v>
      </c>
      <c r="AN117" s="275">
        <v>3221644000</v>
      </c>
      <c r="AO117" s="16"/>
      <c r="AP117" s="16"/>
      <c r="AQ117" s="278">
        <v>-1534411.2613999955</v>
      </c>
      <c r="AR117" s="311"/>
      <c r="AS117" s="280"/>
      <c r="AT117" s="280"/>
      <c r="AU117" s="280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282"/>
      <c r="BT117" s="310"/>
      <c r="BU117" s="283" t="s">
        <v>67</v>
      </c>
      <c r="BV117" s="284">
        <v>17</v>
      </c>
      <c r="BW117" s="285">
        <v>85</v>
      </c>
      <c r="BX117" s="285">
        <v>74</v>
      </c>
      <c r="BY117" s="286">
        <v>29156510.647200003</v>
      </c>
      <c r="BZ117" s="286">
        <v>1983270000</v>
      </c>
      <c r="CA117" s="286">
        <v>2235462000</v>
      </c>
      <c r="CB117" s="286">
        <v>2373340000</v>
      </c>
      <c r="CC117" s="286">
        <v>2519723000</v>
      </c>
      <c r="CD117" s="286">
        <v>2675134000</v>
      </c>
      <c r="CE117" s="16"/>
      <c r="CF117" s="43">
        <v>3029687760</v>
      </c>
      <c r="CG117" s="197">
        <v>3216551980</v>
      </c>
    </row>
    <row r="118" spans="1:85">
      <c r="A118" s="3">
        <f t="shared" si="49"/>
        <v>79</v>
      </c>
      <c r="B118" s="263">
        <v>5</v>
      </c>
      <c r="C118" s="264" t="s">
        <v>152</v>
      </c>
      <c r="D118" s="265" t="s">
        <v>44</v>
      </c>
      <c r="E118" s="266"/>
      <c r="F118" s="41" t="s">
        <v>60</v>
      </c>
      <c r="G118" s="267">
        <f t="shared" si="30"/>
        <v>101</v>
      </c>
      <c r="H118" s="267">
        <f t="shared" si="31"/>
        <v>90</v>
      </c>
      <c r="I118" s="268">
        <f t="shared" si="32"/>
        <v>26966806</v>
      </c>
      <c r="J118" s="268">
        <f t="shared" si="33"/>
        <v>1</v>
      </c>
      <c r="K118" s="269">
        <f t="shared" si="34"/>
        <v>1.06</v>
      </c>
      <c r="L118" s="270">
        <f t="shared" ref="L118:L123" si="52">SUMIF($AN$4:$AN$22,D118,$AS$4:$AS$22)</f>
        <v>1.01</v>
      </c>
      <c r="M118" s="271">
        <f t="shared" si="35"/>
        <v>24125622.423629135</v>
      </c>
      <c r="N118" s="271">
        <f t="shared" si="36"/>
        <v>27193431.171833493</v>
      </c>
      <c r="O118" s="271">
        <f t="shared" si="37"/>
        <v>28870662.503600005</v>
      </c>
      <c r="P118" s="271">
        <f t="shared" si="38"/>
        <v>30651341.793900453</v>
      </c>
      <c r="Q118" s="272">
        <f t="shared" si="39"/>
        <v>28870662.503600005</v>
      </c>
      <c r="R118" s="271">
        <f t="shared" si="39"/>
        <v>30651341.793900453</v>
      </c>
      <c r="S118" s="271">
        <f t="shared" si="40"/>
        <v>32541849.486459062</v>
      </c>
      <c r="T118" s="271"/>
      <c r="U118" s="271">
        <f t="shared" si="41"/>
        <v>2171306018.1266222</v>
      </c>
      <c r="V118" s="271">
        <f t="shared" si="42"/>
        <v>2447408805.4650145</v>
      </c>
      <c r="W118" s="271">
        <f t="shared" si="43"/>
        <v>2598359625.3240004</v>
      </c>
      <c r="X118" s="272">
        <f t="shared" si="44"/>
        <v>2758620761.4510407</v>
      </c>
      <c r="Y118" s="272">
        <f t="shared" si="45"/>
        <v>2598359625.3240004</v>
      </c>
      <c r="Z118" s="271">
        <f t="shared" si="46"/>
        <v>2758620761.4510407</v>
      </c>
      <c r="AA118" s="271">
        <f t="shared" si="51"/>
        <v>2928766453.7813153</v>
      </c>
      <c r="AB118" s="271"/>
      <c r="AC118" s="33" t="str">
        <f t="shared" si="47"/>
        <v>BERTAHAP</v>
      </c>
      <c r="AD118" s="273">
        <f t="shared" si="48"/>
        <v>0</v>
      </c>
      <c r="AE118" s="274">
        <v>2</v>
      </c>
      <c r="AF118" s="275"/>
      <c r="AG118" s="271" t="e">
        <f>IF(AF118&gt;#REF!,"LB","KR")</f>
        <v>#REF!</v>
      </c>
      <c r="AH118" s="275">
        <v>2388437000</v>
      </c>
      <c r="AI118" s="275">
        <v>2692150000</v>
      </c>
      <c r="AJ118" s="275">
        <v>2858196000</v>
      </c>
      <c r="AK118" s="276">
        <v>3034483000</v>
      </c>
      <c r="AL118" s="276">
        <v>2858196000</v>
      </c>
      <c r="AM118" s="275">
        <v>3034483000</v>
      </c>
      <c r="AN118" s="275">
        <v>3221644000</v>
      </c>
      <c r="AO118" s="16"/>
      <c r="AP118" s="16"/>
      <c r="AQ118" s="278">
        <v>-1534411.2613999955</v>
      </c>
      <c r="AR118" s="311"/>
      <c r="AS118" s="280"/>
      <c r="AT118" s="280"/>
      <c r="AU118" s="280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282">
        <v>22</v>
      </c>
      <c r="BT118" s="283" t="s">
        <v>153</v>
      </c>
      <c r="BU118" s="283" t="s">
        <v>74</v>
      </c>
      <c r="BV118" s="284" t="s">
        <v>29</v>
      </c>
      <c r="BW118" s="285">
        <v>85</v>
      </c>
      <c r="BX118" s="285">
        <v>74</v>
      </c>
      <c r="BY118" s="286">
        <v>29156510.647200003</v>
      </c>
      <c r="BZ118" s="286">
        <v>1983270000</v>
      </c>
      <c r="CA118" s="286">
        <v>2235462000</v>
      </c>
      <c r="CB118" s="286">
        <v>2373340000</v>
      </c>
      <c r="CC118" s="286">
        <v>2519723000</v>
      </c>
      <c r="CD118" s="286">
        <v>2675134000</v>
      </c>
      <c r="CE118" s="16">
        <v>12</v>
      </c>
      <c r="CF118" s="43">
        <v>3029687760</v>
      </c>
      <c r="CG118" s="197">
        <v>3216551980</v>
      </c>
    </row>
    <row r="119" spans="1:85">
      <c r="A119" s="3">
        <f t="shared" si="49"/>
        <v>80</v>
      </c>
      <c r="B119" s="263">
        <v>6</v>
      </c>
      <c r="C119" s="264" t="s">
        <v>152</v>
      </c>
      <c r="D119" s="299">
        <v>11</v>
      </c>
      <c r="E119" s="266"/>
      <c r="F119" s="41" t="s">
        <v>62</v>
      </c>
      <c r="G119" s="267">
        <f t="shared" si="30"/>
        <v>101</v>
      </c>
      <c r="H119" s="267">
        <f t="shared" si="31"/>
        <v>90</v>
      </c>
      <c r="I119" s="268">
        <f t="shared" si="32"/>
        <v>26966806</v>
      </c>
      <c r="J119" s="268">
        <f t="shared" si="33"/>
        <v>1</v>
      </c>
      <c r="K119" s="269">
        <f t="shared" si="34"/>
        <v>1.06</v>
      </c>
      <c r="L119" s="270">
        <f t="shared" si="52"/>
        <v>1.01</v>
      </c>
      <c r="M119" s="271">
        <f t="shared" si="35"/>
        <v>24125622.423629135</v>
      </c>
      <c r="N119" s="271">
        <f t="shared" si="36"/>
        <v>27193431.171833493</v>
      </c>
      <c r="O119" s="271">
        <f t="shared" si="37"/>
        <v>28870662.503600005</v>
      </c>
      <c r="P119" s="271">
        <f t="shared" si="38"/>
        <v>30651341.793900453</v>
      </c>
      <c r="Q119" s="272">
        <f t="shared" si="39"/>
        <v>28870662.503600005</v>
      </c>
      <c r="R119" s="271">
        <f t="shared" si="39"/>
        <v>30651341.793900453</v>
      </c>
      <c r="S119" s="271">
        <f t="shared" si="40"/>
        <v>32541849.486459062</v>
      </c>
      <c r="T119" s="271"/>
      <c r="U119" s="271">
        <f t="shared" si="41"/>
        <v>2171306018.1266222</v>
      </c>
      <c r="V119" s="271">
        <f t="shared" si="42"/>
        <v>2447408805.4650145</v>
      </c>
      <c r="W119" s="271">
        <f t="shared" si="43"/>
        <v>2598359625.3240004</v>
      </c>
      <c r="X119" s="272">
        <f t="shared" si="44"/>
        <v>2758620761.4510407</v>
      </c>
      <c r="Y119" s="272">
        <f t="shared" si="45"/>
        <v>2598359625.3240004</v>
      </c>
      <c r="Z119" s="271">
        <f t="shared" si="46"/>
        <v>2758620761.4510407</v>
      </c>
      <c r="AA119" s="271">
        <f t="shared" si="51"/>
        <v>2928766453.7813153</v>
      </c>
      <c r="AB119" s="271"/>
      <c r="AC119" s="33" t="str">
        <f t="shared" si="47"/>
        <v>BERTAHAP</v>
      </c>
      <c r="AD119" s="273">
        <f t="shared" si="48"/>
        <v>0</v>
      </c>
      <c r="AE119" s="274">
        <v>2</v>
      </c>
      <c r="AF119" s="275"/>
      <c r="AG119" s="271" t="e">
        <f>IF(AF119&gt;#REF!,"LB","KR")</f>
        <v>#REF!</v>
      </c>
      <c r="AH119" s="275">
        <v>2388437000</v>
      </c>
      <c r="AI119" s="275">
        <v>2692150000</v>
      </c>
      <c r="AJ119" s="275">
        <v>2858196000</v>
      </c>
      <c r="AK119" s="276">
        <v>3034483000</v>
      </c>
      <c r="AL119" s="276">
        <v>2858196000</v>
      </c>
      <c r="AM119" s="275">
        <v>3034483000</v>
      </c>
      <c r="AN119" s="275">
        <v>3221644000</v>
      </c>
      <c r="AO119" s="16"/>
      <c r="AP119" s="16"/>
      <c r="AQ119" s="278">
        <v>-1534411.2613999955</v>
      </c>
      <c r="AR119" s="311"/>
      <c r="AS119" s="280"/>
      <c r="AT119" s="280"/>
      <c r="AU119" s="280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282"/>
      <c r="BT119" s="283"/>
      <c r="BU119" s="283" t="s">
        <v>56</v>
      </c>
      <c r="BV119" s="284" t="s">
        <v>32</v>
      </c>
      <c r="BW119" s="285">
        <v>85</v>
      </c>
      <c r="BX119" s="285">
        <v>74</v>
      </c>
      <c r="BY119" s="286">
        <v>29156510.647200003</v>
      </c>
      <c r="BZ119" s="286">
        <v>1983270000</v>
      </c>
      <c r="CA119" s="286">
        <v>2235462000</v>
      </c>
      <c r="CB119" s="286">
        <v>2373340000</v>
      </c>
      <c r="CC119" s="286">
        <v>2519723000</v>
      </c>
      <c r="CD119" s="286">
        <v>2675134000</v>
      </c>
      <c r="CE119" s="16"/>
      <c r="CF119" s="43">
        <v>3029687760</v>
      </c>
      <c r="CG119" s="197">
        <v>3216551980</v>
      </c>
    </row>
    <row r="120" spans="1:85">
      <c r="A120" s="3">
        <f t="shared" si="49"/>
        <v>81</v>
      </c>
      <c r="B120" s="263">
        <v>7</v>
      </c>
      <c r="C120" s="264" t="s">
        <v>152</v>
      </c>
      <c r="D120" s="299">
        <v>15</v>
      </c>
      <c r="E120" s="266"/>
      <c r="F120" s="41" t="s">
        <v>64</v>
      </c>
      <c r="G120" s="267">
        <f t="shared" si="30"/>
        <v>101</v>
      </c>
      <c r="H120" s="267">
        <f t="shared" si="31"/>
        <v>90</v>
      </c>
      <c r="I120" s="268">
        <f t="shared" si="32"/>
        <v>26966806</v>
      </c>
      <c r="J120" s="268">
        <f t="shared" si="33"/>
        <v>1</v>
      </c>
      <c r="K120" s="269">
        <f t="shared" si="34"/>
        <v>1.06</v>
      </c>
      <c r="L120" s="270">
        <f t="shared" si="52"/>
        <v>1.01</v>
      </c>
      <c r="M120" s="271">
        <f t="shared" si="35"/>
        <v>24125622.423629135</v>
      </c>
      <c r="N120" s="271">
        <f t="shared" si="36"/>
        <v>27193431.171833493</v>
      </c>
      <c r="O120" s="271">
        <f t="shared" si="37"/>
        <v>28870662.503600005</v>
      </c>
      <c r="P120" s="271">
        <f t="shared" si="38"/>
        <v>30651341.793900453</v>
      </c>
      <c r="Q120" s="272">
        <f t="shared" si="39"/>
        <v>28870662.503600005</v>
      </c>
      <c r="R120" s="271">
        <f t="shared" si="39"/>
        <v>30651341.793900453</v>
      </c>
      <c r="S120" s="271">
        <f t="shared" si="40"/>
        <v>32541849.486459062</v>
      </c>
      <c r="T120" s="271"/>
      <c r="U120" s="271">
        <f t="shared" si="41"/>
        <v>2171306018.1266222</v>
      </c>
      <c r="V120" s="271">
        <f t="shared" si="42"/>
        <v>2447408805.4650145</v>
      </c>
      <c r="W120" s="271">
        <f t="shared" si="43"/>
        <v>2598359625.3240004</v>
      </c>
      <c r="X120" s="272">
        <f t="shared" si="44"/>
        <v>2758620761.4510407</v>
      </c>
      <c r="Y120" s="272">
        <f t="shared" si="45"/>
        <v>2598359625.3240004</v>
      </c>
      <c r="Z120" s="271">
        <f t="shared" si="46"/>
        <v>2758620761.4510407</v>
      </c>
      <c r="AA120" s="271">
        <f t="shared" si="51"/>
        <v>2928766453.7813153</v>
      </c>
      <c r="AB120" s="271"/>
      <c r="AC120" s="33" t="str">
        <f t="shared" si="47"/>
        <v>BERTAHAP</v>
      </c>
      <c r="AD120" s="273">
        <f t="shared" si="48"/>
        <v>0</v>
      </c>
      <c r="AE120" s="274">
        <v>2</v>
      </c>
      <c r="AF120" s="275"/>
      <c r="AG120" s="271" t="e">
        <f>IF(AF120&gt;#REF!,"LB","KR")</f>
        <v>#REF!</v>
      </c>
      <c r="AH120" s="275">
        <v>2388437000</v>
      </c>
      <c r="AI120" s="275">
        <v>2692150000</v>
      </c>
      <c r="AJ120" s="275">
        <v>2858196000</v>
      </c>
      <c r="AK120" s="276">
        <v>3034483000</v>
      </c>
      <c r="AL120" s="276">
        <v>2858196000</v>
      </c>
      <c r="AM120" s="275">
        <v>3034483000</v>
      </c>
      <c r="AN120" s="275">
        <v>3221644000</v>
      </c>
      <c r="AO120" s="16"/>
      <c r="AP120" s="16"/>
      <c r="AQ120" s="278">
        <v>-1534411.2613999955</v>
      </c>
      <c r="AR120" s="311"/>
      <c r="AS120" s="280"/>
      <c r="AT120" s="280"/>
      <c r="AU120" s="280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282"/>
      <c r="BT120" s="283"/>
      <c r="BU120" s="283" t="s">
        <v>58</v>
      </c>
      <c r="BV120" s="284" t="s">
        <v>38</v>
      </c>
      <c r="BW120" s="285">
        <v>101</v>
      </c>
      <c r="BX120" s="285">
        <v>90</v>
      </c>
      <c r="BY120" s="286">
        <v>29156510.647200003</v>
      </c>
      <c r="BZ120" s="286">
        <v>2412085000</v>
      </c>
      <c r="CA120" s="286">
        <v>2718805000</v>
      </c>
      <c r="CB120" s="286">
        <v>2886495000</v>
      </c>
      <c r="CC120" s="286">
        <v>3064528000</v>
      </c>
      <c r="CD120" s="286">
        <v>3253541000</v>
      </c>
      <c r="CE120" s="16"/>
      <c r="CF120" s="43">
        <v>3029687760</v>
      </c>
      <c r="CG120" s="197">
        <v>3216551980</v>
      </c>
    </row>
    <row r="121" spans="1:85">
      <c r="A121" s="3">
        <f t="shared" si="49"/>
        <v>82</v>
      </c>
      <c r="B121" s="263">
        <v>8</v>
      </c>
      <c r="C121" s="264" t="s">
        <v>152</v>
      </c>
      <c r="D121" s="299">
        <v>17</v>
      </c>
      <c r="E121" s="266"/>
      <c r="F121" s="41" t="s">
        <v>67</v>
      </c>
      <c r="G121" s="267">
        <f t="shared" si="30"/>
        <v>85</v>
      </c>
      <c r="H121" s="267">
        <f t="shared" si="31"/>
        <v>74</v>
      </c>
      <c r="I121" s="268">
        <f t="shared" si="32"/>
        <v>26966806</v>
      </c>
      <c r="J121" s="268">
        <f t="shared" si="33"/>
        <v>1</v>
      </c>
      <c r="K121" s="269">
        <f t="shared" si="34"/>
        <v>1.06</v>
      </c>
      <c r="L121" s="270">
        <f t="shared" si="52"/>
        <v>1.01</v>
      </c>
      <c r="M121" s="271">
        <f t="shared" si="35"/>
        <v>24125622.423629135</v>
      </c>
      <c r="N121" s="271">
        <f t="shared" si="36"/>
        <v>27193431.171833493</v>
      </c>
      <c r="O121" s="271">
        <f t="shared" si="37"/>
        <v>28870662.503600005</v>
      </c>
      <c r="P121" s="271">
        <f t="shared" si="38"/>
        <v>30651341.793900453</v>
      </c>
      <c r="Q121" s="272">
        <f t="shared" si="39"/>
        <v>28870662.503600005</v>
      </c>
      <c r="R121" s="271">
        <f t="shared" si="39"/>
        <v>30651341.793900453</v>
      </c>
      <c r="S121" s="271">
        <f t="shared" si="40"/>
        <v>32541849.486459062</v>
      </c>
      <c r="T121" s="271"/>
      <c r="U121" s="271">
        <f t="shared" si="41"/>
        <v>1785296059.348556</v>
      </c>
      <c r="V121" s="271">
        <f t="shared" si="42"/>
        <v>2012313906.7156785</v>
      </c>
      <c r="W121" s="271">
        <f t="shared" si="43"/>
        <v>2136429025.2664003</v>
      </c>
      <c r="X121" s="272">
        <f t="shared" si="44"/>
        <v>2268199292.7486334</v>
      </c>
      <c r="Y121" s="272">
        <f t="shared" si="45"/>
        <v>2136429025.2664003</v>
      </c>
      <c r="Z121" s="271">
        <f t="shared" si="46"/>
        <v>2268199292.7486334</v>
      </c>
      <c r="AA121" s="271">
        <f t="shared" si="51"/>
        <v>2408096861.9979706</v>
      </c>
      <c r="AB121" s="271"/>
      <c r="AC121" s="33" t="str">
        <f t="shared" si="47"/>
        <v>BERTAHAP</v>
      </c>
      <c r="AD121" s="273">
        <f t="shared" si="48"/>
        <v>0</v>
      </c>
      <c r="AE121" s="274">
        <v>2</v>
      </c>
      <c r="AF121" s="275"/>
      <c r="AG121" s="271" t="e">
        <f>IF(AF121&gt;#REF!,"LB","KR")</f>
        <v>#REF!</v>
      </c>
      <c r="AH121" s="275">
        <v>1963826000</v>
      </c>
      <c r="AI121" s="275">
        <v>2213546000</v>
      </c>
      <c r="AJ121" s="275">
        <v>2350072000</v>
      </c>
      <c r="AK121" s="276">
        <v>2495020000</v>
      </c>
      <c r="AL121" s="276">
        <v>2350072000</v>
      </c>
      <c r="AM121" s="275">
        <v>2495020000</v>
      </c>
      <c r="AN121" s="275">
        <v>2648907000</v>
      </c>
      <c r="AO121" s="16"/>
      <c r="AP121" s="16"/>
      <c r="AQ121" s="278">
        <v>-1534411.2613999955</v>
      </c>
      <c r="AR121" s="311"/>
      <c r="AS121" s="280"/>
      <c r="AT121" s="280"/>
      <c r="AU121" s="280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282"/>
      <c r="BT121" s="283"/>
      <c r="BU121" s="283" t="s">
        <v>60</v>
      </c>
      <c r="BV121" s="284" t="s">
        <v>44</v>
      </c>
      <c r="BW121" s="285">
        <v>101</v>
      </c>
      <c r="BX121" s="285">
        <v>90</v>
      </c>
      <c r="BY121" s="286">
        <v>29156510.647200003</v>
      </c>
      <c r="BZ121" s="286">
        <v>2412085000</v>
      </c>
      <c r="CA121" s="286">
        <v>2718805000</v>
      </c>
      <c r="CB121" s="286">
        <v>2886495000</v>
      </c>
      <c r="CC121" s="286">
        <v>3064528000</v>
      </c>
      <c r="CD121" s="286">
        <v>3253541000</v>
      </c>
      <c r="CE121" s="16"/>
      <c r="CF121" s="43">
        <v>2491076320</v>
      </c>
      <c r="CG121" s="197">
        <v>2644721200</v>
      </c>
    </row>
    <row r="122" spans="1:85">
      <c r="A122" s="3">
        <f t="shared" si="49"/>
        <v>83</v>
      </c>
      <c r="B122" s="263">
        <v>9</v>
      </c>
      <c r="C122" s="264" t="s">
        <v>152</v>
      </c>
      <c r="D122" s="299">
        <v>19</v>
      </c>
      <c r="E122" s="266"/>
      <c r="F122" s="41" t="s">
        <v>78</v>
      </c>
      <c r="G122" s="267">
        <f t="shared" si="30"/>
        <v>138</v>
      </c>
      <c r="H122" s="267">
        <f t="shared" si="31"/>
        <v>120</v>
      </c>
      <c r="I122" s="268">
        <f t="shared" si="32"/>
        <v>26966806</v>
      </c>
      <c r="J122" s="268">
        <f t="shared" si="33"/>
        <v>1</v>
      </c>
      <c r="K122" s="269">
        <f t="shared" si="34"/>
        <v>1.06</v>
      </c>
      <c r="L122" s="270">
        <f t="shared" si="52"/>
        <v>1.01</v>
      </c>
      <c r="M122" s="271">
        <f t="shared" si="35"/>
        <v>24125622.423629135</v>
      </c>
      <c r="N122" s="271">
        <f t="shared" si="36"/>
        <v>27193431.171833493</v>
      </c>
      <c r="O122" s="271">
        <f t="shared" si="37"/>
        <v>28870662.503600005</v>
      </c>
      <c r="P122" s="271">
        <f t="shared" si="38"/>
        <v>30651341.793900453</v>
      </c>
      <c r="Q122" s="272">
        <f t="shared" si="39"/>
        <v>28870662.503600005</v>
      </c>
      <c r="R122" s="271">
        <f t="shared" si="39"/>
        <v>30651341.793900453</v>
      </c>
      <c r="S122" s="271">
        <f t="shared" si="40"/>
        <v>32541849.486459062</v>
      </c>
      <c r="T122" s="271"/>
      <c r="U122" s="271">
        <f t="shared" si="41"/>
        <v>2895074690.8354959</v>
      </c>
      <c r="V122" s="271">
        <f t="shared" si="42"/>
        <v>3263211740.620019</v>
      </c>
      <c r="W122" s="271">
        <f t="shared" si="43"/>
        <v>3464479500.4320006</v>
      </c>
      <c r="X122" s="272">
        <f t="shared" si="44"/>
        <v>3678161015.2680545</v>
      </c>
      <c r="Y122" s="272">
        <f t="shared" si="45"/>
        <v>3464479500.4320006</v>
      </c>
      <c r="Z122" s="271">
        <f t="shared" si="46"/>
        <v>3678161015.2680545</v>
      </c>
      <c r="AA122" s="271">
        <f t="shared" si="51"/>
        <v>3905021938.3750873</v>
      </c>
      <c r="AB122" s="271"/>
      <c r="AC122" s="33" t="str">
        <f t="shared" si="47"/>
        <v>BERTAHAP</v>
      </c>
      <c r="AD122" s="273">
        <f t="shared" si="48"/>
        <v>0</v>
      </c>
      <c r="AE122" s="274">
        <v>2</v>
      </c>
      <c r="AF122" s="275"/>
      <c r="AG122" s="271" t="e">
        <f>IF(AF122&gt;#REF!,"LB","KR")</f>
        <v>#REF!</v>
      </c>
      <c r="AH122" s="275">
        <v>3184583000</v>
      </c>
      <c r="AI122" s="275">
        <v>3589533000</v>
      </c>
      <c r="AJ122" s="275">
        <v>3810928000</v>
      </c>
      <c r="AK122" s="276">
        <v>4045978000</v>
      </c>
      <c r="AL122" s="276">
        <v>3810928000</v>
      </c>
      <c r="AM122" s="275">
        <v>4045978000</v>
      </c>
      <c r="AN122" s="275">
        <v>4295525000</v>
      </c>
      <c r="AO122" s="16"/>
      <c r="AP122" s="16"/>
      <c r="AQ122" s="278">
        <v>-1534411.2613999955</v>
      </c>
      <c r="AR122" s="311"/>
      <c r="AS122" s="280"/>
      <c r="AT122" s="280"/>
      <c r="AU122" s="280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282"/>
      <c r="BT122" s="283"/>
      <c r="BU122" s="283" t="s">
        <v>62</v>
      </c>
      <c r="BV122" s="284">
        <v>11</v>
      </c>
      <c r="BW122" s="285">
        <v>101</v>
      </c>
      <c r="BX122" s="285">
        <v>90</v>
      </c>
      <c r="BY122" s="286">
        <v>29156510.647200003</v>
      </c>
      <c r="BZ122" s="286">
        <v>2412085000</v>
      </c>
      <c r="CA122" s="286">
        <v>2718805000</v>
      </c>
      <c r="CB122" s="286">
        <v>2886495000</v>
      </c>
      <c r="CC122" s="286">
        <v>3064528000</v>
      </c>
      <c r="CD122" s="286">
        <v>3253541000</v>
      </c>
      <c r="CE122" s="16"/>
      <c r="CF122" s="43">
        <v>4039583680</v>
      </c>
      <c r="CG122" s="197">
        <v>4288736680</v>
      </c>
    </row>
    <row r="123" spans="1:85">
      <c r="A123" s="3">
        <f t="shared" si="49"/>
        <v>84</v>
      </c>
      <c r="B123" s="263">
        <v>10</v>
      </c>
      <c r="C123" s="264" t="s">
        <v>152</v>
      </c>
      <c r="D123" s="299">
        <v>21</v>
      </c>
      <c r="E123" s="266"/>
      <c r="F123" s="41" t="s">
        <v>84</v>
      </c>
      <c r="G123" s="267">
        <f t="shared" si="30"/>
        <v>132</v>
      </c>
      <c r="H123" s="267">
        <f t="shared" si="31"/>
        <v>112</v>
      </c>
      <c r="I123" s="268">
        <f t="shared" si="32"/>
        <v>26966806</v>
      </c>
      <c r="J123" s="268">
        <f t="shared" si="33"/>
        <v>3</v>
      </c>
      <c r="K123" s="269">
        <f t="shared" si="34"/>
        <v>1.1000000000000001</v>
      </c>
      <c r="L123" s="270">
        <f t="shared" si="52"/>
        <v>1.01</v>
      </c>
      <c r="M123" s="271">
        <f t="shared" si="35"/>
        <v>25036023.269803815</v>
      </c>
      <c r="N123" s="271">
        <f t="shared" si="36"/>
        <v>28219598.385864943</v>
      </c>
      <c r="O123" s="271">
        <f t="shared" si="37"/>
        <v>29960121.466000002</v>
      </c>
      <c r="P123" s="271">
        <f t="shared" si="38"/>
        <v>31807996.201217446</v>
      </c>
      <c r="Q123" s="272">
        <f t="shared" si="39"/>
        <v>29960121.466000002</v>
      </c>
      <c r="R123" s="271">
        <f t="shared" si="39"/>
        <v>31807996.201217446</v>
      </c>
      <c r="S123" s="271">
        <f t="shared" si="40"/>
        <v>33769843.806702793</v>
      </c>
      <c r="T123" s="271"/>
      <c r="U123" s="271">
        <f t="shared" si="41"/>
        <v>2804034606.2180271</v>
      </c>
      <c r="V123" s="271">
        <f t="shared" si="42"/>
        <v>3160595019.2168736</v>
      </c>
      <c r="W123" s="271">
        <f t="shared" si="43"/>
        <v>3355533604.1920004</v>
      </c>
      <c r="X123" s="272">
        <f t="shared" si="44"/>
        <v>3562495574.5363541</v>
      </c>
      <c r="Y123" s="272">
        <f t="shared" si="45"/>
        <v>3355533604.1920004</v>
      </c>
      <c r="Z123" s="271">
        <f t="shared" si="46"/>
        <v>3562495574.5363541</v>
      </c>
      <c r="AA123" s="271">
        <f t="shared" si="51"/>
        <v>3782222506.3507128</v>
      </c>
      <c r="AB123" s="271"/>
      <c r="AC123" s="33" t="str">
        <f t="shared" si="47"/>
        <v>BERTAHAP</v>
      </c>
      <c r="AD123" s="273">
        <f t="shared" si="48"/>
        <v>0</v>
      </c>
      <c r="AE123" s="274">
        <v>2</v>
      </c>
      <c r="AF123" s="275"/>
      <c r="AG123" s="271" t="e">
        <f>IF(AF123&gt;#REF!,"LB","KR")</f>
        <v>#REF!</v>
      </c>
      <c r="AH123" s="275">
        <v>3084439000</v>
      </c>
      <c r="AI123" s="275">
        <v>3476655000</v>
      </c>
      <c r="AJ123" s="275">
        <v>3691087000</v>
      </c>
      <c r="AK123" s="276">
        <v>3918746000</v>
      </c>
      <c r="AL123" s="276">
        <v>3691087000</v>
      </c>
      <c r="AM123" s="275">
        <v>3918746000</v>
      </c>
      <c r="AN123" s="275">
        <v>4160445000</v>
      </c>
      <c r="AO123" s="16"/>
      <c r="AP123" s="16"/>
      <c r="AQ123" s="278">
        <v>-444952.29899999872</v>
      </c>
      <c r="AR123" s="311"/>
      <c r="AS123" s="280"/>
      <c r="AT123" s="280"/>
      <c r="AU123" s="280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282"/>
      <c r="BT123" s="283"/>
      <c r="BU123" s="283" t="s">
        <v>64</v>
      </c>
      <c r="BV123" s="284">
        <v>15</v>
      </c>
      <c r="BW123" s="285">
        <v>101</v>
      </c>
      <c r="BX123" s="285">
        <v>90</v>
      </c>
      <c r="BY123" s="286">
        <v>29156510.647200003</v>
      </c>
      <c r="BZ123" s="286">
        <v>2412085000</v>
      </c>
      <c r="CA123" s="286">
        <v>2718805000</v>
      </c>
      <c r="CB123" s="286">
        <v>2886495000</v>
      </c>
      <c r="CC123" s="286">
        <v>3064528000</v>
      </c>
      <c r="CD123" s="286">
        <v>3253541000</v>
      </c>
      <c r="CE123" s="16"/>
      <c r="CF123" s="43">
        <v>3912552220</v>
      </c>
      <c r="CG123" s="197">
        <v>4153870760</v>
      </c>
    </row>
    <row r="124" spans="1:85">
      <c r="A124" s="3">
        <f t="shared" si="49"/>
        <v>85</v>
      </c>
      <c r="B124" s="263">
        <v>1</v>
      </c>
      <c r="C124" s="264" t="s">
        <v>154</v>
      </c>
      <c r="D124" s="265" t="s">
        <v>19</v>
      </c>
      <c r="E124" s="266"/>
      <c r="F124" s="41" t="s">
        <v>72</v>
      </c>
      <c r="G124" s="267">
        <f t="shared" si="30"/>
        <v>175</v>
      </c>
      <c r="H124" s="267">
        <f t="shared" si="31"/>
        <v>156</v>
      </c>
      <c r="I124" s="268">
        <f t="shared" si="32"/>
        <v>26966806</v>
      </c>
      <c r="J124" s="268">
        <f t="shared" si="33"/>
        <v>5</v>
      </c>
      <c r="K124" s="269">
        <f t="shared" si="34"/>
        <v>1.08</v>
      </c>
      <c r="L124" s="319">
        <f>SUMIF($AN$4:$AN$22,D124,$BF$4:$BF$22)</f>
        <v>1.02</v>
      </c>
      <c r="M124" s="271">
        <f t="shared" si="35"/>
        <v>24824197.330347329</v>
      </c>
      <c r="N124" s="271">
        <f t="shared" si="36"/>
        <v>27980836.707352675</v>
      </c>
      <c r="O124" s="271">
        <f t="shared" si="37"/>
        <v>29706633.489600003</v>
      </c>
      <c r="P124" s="271">
        <f t="shared" si="38"/>
        <v>31538873.641099136</v>
      </c>
      <c r="Q124" s="272">
        <f t="shared" si="39"/>
        <v>29706633.489600003</v>
      </c>
      <c r="R124" s="271">
        <f t="shared" si="39"/>
        <v>31538873.641099136</v>
      </c>
      <c r="S124" s="271">
        <f t="shared" si="40"/>
        <v>33484122.355953015</v>
      </c>
      <c r="T124" s="271"/>
      <c r="U124" s="271">
        <f t="shared" si="41"/>
        <v>3872574783.5341835</v>
      </c>
      <c r="V124" s="271">
        <f t="shared" si="42"/>
        <v>4365010526.3470173</v>
      </c>
      <c r="W124" s="271">
        <f t="shared" si="43"/>
        <v>4634234824.3776007</v>
      </c>
      <c r="X124" s="272">
        <f t="shared" si="44"/>
        <v>4920064288.0114651</v>
      </c>
      <c r="Y124" s="272">
        <f t="shared" si="45"/>
        <v>4634234824.3776007</v>
      </c>
      <c r="Z124" s="271">
        <f t="shared" si="46"/>
        <v>4920064288.0114651</v>
      </c>
      <c r="AA124" s="271">
        <f t="shared" si="51"/>
        <v>5223523087.5286703</v>
      </c>
      <c r="AB124" s="271"/>
      <c r="AC124" s="33" t="str">
        <f t="shared" si="47"/>
        <v>BERTAHAP</v>
      </c>
      <c r="AD124" s="273">
        <f t="shared" si="48"/>
        <v>0</v>
      </c>
      <c r="AE124" s="274">
        <v>2</v>
      </c>
      <c r="AF124" s="275"/>
      <c r="AG124" s="271" t="e">
        <f>IF(AF124&gt;#REF!,"LB","KR")</f>
        <v>#REF!</v>
      </c>
      <c r="AH124" s="275">
        <v>4259833000</v>
      </c>
      <c r="AI124" s="275">
        <v>4801512000</v>
      </c>
      <c r="AJ124" s="275">
        <v>5097659000</v>
      </c>
      <c r="AK124" s="276">
        <v>5412071000</v>
      </c>
      <c r="AL124" s="276">
        <v>5097659000</v>
      </c>
      <c r="AM124" s="275">
        <v>5412071000</v>
      </c>
      <c r="AN124" s="275">
        <v>5745876000</v>
      </c>
      <c r="AO124" s="16"/>
      <c r="AP124" s="16"/>
      <c r="AQ124" s="278">
        <v>-698440.27539999783</v>
      </c>
      <c r="AR124" s="311"/>
      <c r="AS124" s="280"/>
      <c r="AT124" s="280"/>
      <c r="AU124" s="280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282">
        <v>23</v>
      </c>
      <c r="BT124" s="310" t="s">
        <v>69</v>
      </c>
      <c r="BU124" s="283" t="s">
        <v>74</v>
      </c>
      <c r="BV124" s="284" t="s">
        <v>29</v>
      </c>
      <c r="BW124" s="285">
        <v>85</v>
      </c>
      <c r="BX124" s="285">
        <v>74</v>
      </c>
      <c r="BY124" s="286">
        <v>29156510.647200003</v>
      </c>
      <c r="BZ124" s="286">
        <v>1983270000</v>
      </c>
      <c r="CA124" s="286">
        <v>2235462000</v>
      </c>
      <c r="CB124" s="286">
        <v>2373340000</v>
      </c>
      <c r="CC124" s="286">
        <v>2519723000</v>
      </c>
      <c r="CD124" s="286">
        <v>2675134000</v>
      </c>
      <c r="CE124" s="16">
        <v>8</v>
      </c>
      <c r="CF124" s="43">
        <v>5403518540</v>
      </c>
      <c r="CG124" s="197">
        <v>5736795260</v>
      </c>
    </row>
    <row r="125" spans="1:85">
      <c r="A125" s="3">
        <f t="shared" si="49"/>
        <v>86</v>
      </c>
      <c r="B125" s="263">
        <v>2</v>
      </c>
      <c r="C125" s="264" t="s">
        <v>154</v>
      </c>
      <c r="D125" s="265" t="s">
        <v>29</v>
      </c>
      <c r="E125" s="266"/>
      <c r="F125" s="41" t="s">
        <v>74</v>
      </c>
      <c r="G125" s="267">
        <f t="shared" si="30"/>
        <v>85</v>
      </c>
      <c r="H125" s="267">
        <f t="shared" si="31"/>
        <v>74</v>
      </c>
      <c r="I125" s="268">
        <f t="shared" si="32"/>
        <v>26966806</v>
      </c>
      <c r="J125" s="268">
        <f t="shared" si="33"/>
        <v>1</v>
      </c>
      <c r="K125" s="269">
        <f t="shared" si="34"/>
        <v>1.06</v>
      </c>
      <c r="L125" s="319">
        <f t="shared" ref="L125:L131" si="53">SUMIF($AN$4:$AN$22,D125,$BF$4:$BF$22)</f>
        <v>1.02</v>
      </c>
      <c r="M125" s="271">
        <f t="shared" si="35"/>
        <v>24364489.972377934</v>
      </c>
      <c r="N125" s="271">
        <f t="shared" si="36"/>
        <v>27462673.064623922</v>
      </c>
      <c r="O125" s="271">
        <f t="shared" si="37"/>
        <v>29156510.647200003</v>
      </c>
      <c r="P125" s="271">
        <f t="shared" si="38"/>
        <v>30954820.425523225</v>
      </c>
      <c r="Q125" s="272">
        <f t="shared" si="39"/>
        <v>29156510.647200003</v>
      </c>
      <c r="R125" s="271">
        <f t="shared" si="39"/>
        <v>30954820.425523225</v>
      </c>
      <c r="S125" s="271">
        <f t="shared" si="40"/>
        <v>32864046.016027961</v>
      </c>
      <c r="T125" s="271"/>
      <c r="U125" s="271">
        <f t="shared" si="41"/>
        <v>1802972257.9559672</v>
      </c>
      <c r="V125" s="271">
        <f t="shared" si="42"/>
        <v>2032237806.7821703</v>
      </c>
      <c r="W125" s="271">
        <f t="shared" si="43"/>
        <v>2157581787.8928003</v>
      </c>
      <c r="X125" s="272">
        <f t="shared" si="44"/>
        <v>2290656711.4887185</v>
      </c>
      <c r="Y125" s="272">
        <f t="shared" si="45"/>
        <v>2157581787.8928003</v>
      </c>
      <c r="Z125" s="271">
        <f t="shared" si="46"/>
        <v>2290656711.4887185</v>
      </c>
      <c r="AA125" s="271">
        <f t="shared" si="51"/>
        <v>2431939405.186069</v>
      </c>
      <c r="AB125" s="271"/>
      <c r="AC125" s="33" t="str">
        <f t="shared" si="47"/>
        <v>BERTAHAP</v>
      </c>
      <c r="AD125" s="273">
        <f t="shared" si="48"/>
        <v>0</v>
      </c>
      <c r="AE125" s="274">
        <v>2</v>
      </c>
      <c r="AF125" s="275"/>
      <c r="AG125" s="271" t="e">
        <f>IF(AF125&gt;#REF!,"LB","KR")</f>
        <v>#REF!</v>
      </c>
      <c r="AH125" s="275">
        <v>1983270000</v>
      </c>
      <c r="AI125" s="275">
        <v>2235462000</v>
      </c>
      <c r="AJ125" s="275">
        <v>2373340000</v>
      </c>
      <c r="AK125" s="276">
        <v>2519723000</v>
      </c>
      <c r="AL125" s="276">
        <v>2373340000</v>
      </c>
      <c r="AM125" s="275">
        <v>2519723000</v>
      </c>
      <c r="AN125" s="275">
        <v>2675134000</v>
      </c>
      <c r="AO125" s="16"/>
      <c r="AP125" s="16"/>
      <c r="AQ125" s="278">
        <v>-1248563.1177999973</v>
      </c>
      <c r="AR125" s="311"/>
      <c r="AS125" s="280"/>
      <c r="AT125" s="280"/>
      <c r="AU125" s="280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282"/>
      <c r="BT125" s="310"/>
      <c r="BU125" s="283" t="s">
        <v>56</v>
      </c>
      <c r="BV125" s="284" t="s">
        <v>32</v>
      </c>
      <c r="BW125" s="285">
        <v>85</v>
      </c>
      <c r="BX125" s="285">
        <v>74</v>
      </c>
      <c r="BY125" s="286">
        <v>29156510.647200003</v>
      </c>
      <c r="BZ125" s="286">
        <v>1983270000</v>
      </c>
      <c r="CA125" s="286">
        <v>2235462000</v>
      </c>
      <c r="CB125" s="286">
        <v>2373340000</v>
      </c>
      <c r="CC125" s="286">
        <v>2519723000</v>
      </c>
      <c r="CD125" s="286">
        <v>2675134000</v>
      </c>
      <c r="CE125" s="16"/>
      <c r="CF125" s="43">
        <v>2515740400</v>
      </c>
      <c r="CG125" s="197">
        <v>2670906380</v>
      </c>
    </row>
    <row r="126" spans="1:85">
      <c r="A126" s="3">
        <f t="shared" si="49"/>
        <v>87</v>
      </c>
      <c r="B126" s="263">
        <v>3</v>
      </c>
      <c r="C126" s="264" t="s">
        <v>154</v>
      </c>
      <c r="D126" s="265" t="s">
        <v>44</v>
      </c>
      <c r="E126" s="266"/>
      <c r="F126" s="41" t="s">
        <v>60</v>
      </c>
      <c r="G126" s="267">
        <f t="shared" si="30"/>
        <v>101</v>
      </c>
      <c r="H126" s="267">
        <f t="shared" si="31"/>
        <v>90</v>
      </c>
      <c r="I126" s="268">
        <f t="shared" si="32"/>
        <v>26966806</v>
      </c>
      <c r="J126" s="268">
        <f t="shared" si="33"/>
        <v>1</v>
      </c>
      <c r="K126" s="269">
        <f t="shared" si="34"/>
        <v>1.06</v>
      </c>
      <c r="L126" s="319">
        <f t="shared" si="53"/>
        <v>1.02</v>
      </c>
      <c r="M126" s="271">
        <f t="shared" si="35"/>
        <v>24364489.972377934</v>
      </c>
      <c r="N126" s="271">
        <f t="shared" si="36"/>
        <v>27462673.064623922</v>
      </c>
      <c r="O126" s="271">
        <f t="shared" si="37"/>
        <v>29156510.647200003</v>
      </c>
      <c r="P126" s="271">
        <f t="shared" si="38"/>
        <v>30954820.425523225</v>
      </c>
      <c r="Q126" s="272">
        <f t="shared" si="39"/>
        <v>29156510.647200003</v>
      </c>
      <c r="R126" s="271">
        <f t="shared" si="39"/>
        <v>30954820.425523225</v>
      </c>
      <c r="S126" s="271">
        <f t="shared" si="40"/>
        <v>32864046.016027961</v>
      </c>
      <c r="T126" s="271"/>
      <c r="U126" s="271">
        <f t="shared" si="41"/>
        <v>2192804097.5140142</v>
      </c>
      <c r="V126" s="271">
        <f t="shared" si="42"/>
        <v>2471640575.816153</v>
      </c>
      <c r="W126" s="271">
        <f t="shared" si="43"/>
        <v>2624085958.2480001</v>
      </c>
      <c r="X126" s="272">
        <f t="shared" si="44"/>
        <v>2785933838.2970901</v>
      </c>
      <c r="Y126" s="272">
        <f t="shared" si="45"/>
        <v>2624085958.2480001</v>
      </c>
      <c r="Z126" s="271">
        <f t="shared" si="46"/>
        <v>2785933838.2970901</v>
      </c>
      <c r="AA126" s="271">
        <f t="shared" si="51"/>
        <v>2957764141.4425163</v>
      </c>
      <c r="AB126" s="271"/>
      <c r="AC126" s="33" t="str">
        <f t="shared" si="47"/>
        <v>BERTAHAP</v>
      </c>
      <c r="AD126" s="273">
        <f t="shared" si="48"/>
        <v>0</v>
      </c>
      <c r="AE126" s="274">
        <v>2</v>
      </c>
      <c r="AF126" s="275"/>
      <c r="AG126" s="271" t="e">
        <f>IF(AF126&gt;#REF!,"LB","KR")</f>
        <v>#REF!</v>
      </c>
      <c r="AH126" s="275">
        <v>2412085000</v>
      </c>
      <c r="AI126" s="275">
        <v>2718805000</v>
      </c>
      <c r="AJ126" s="275">
        <v>2886495000</v>
      </c>
      <c r="AK126" s="276">
        <v>3064528000</v>
      </c>
      <c r="AL126" s="276">
        <v>2886495000</v>
      </c>
      <c r="AM126" s="275">
        <v>3064528000</v>
      </c>
      <c r="AN126" s="275">
        <v>3253541000</v>
      </c>
      <c r="AO126" s="16"/>
      <c r="AP126" s="16"/>
      <c r="AQ126" s="278">
        <v>-1248563.1177999973</v>
      </c>
      <c r="AR126" s="311"/>
      <c r="AS126" s="280"/>
      <c r="AT126" s="280"/>
      <c r="AU126" s="280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282"/>
      <c r="BT126" s="310"/>
      <c r="BU126" s="283" t="s">
        <v>58</v>
      </c>
      <c r="BV126" s="284" t="s">
        <v>38</v>
      </c>
      <c r="BW126" s="285">
        <v>101</v>
      </c>
      <c r="BX126" s="285">
        <v>90</v>
      </c>
      <c r="BY126" s="286">
        <v>29156510.647200003</v>
      </c>
      <c r="BZ126" s="286">
        <v>2412085000</v>
      </c>
      <c r="CA126" s="286">
        <v>2718805000</v>
      </c>
      <c r="CB126" s="286">
        <v>2886495000</v>
      </c>
      <c r="CC126" s="286">
        <v>3064528000</v>
      </c>
      <c r="CD126" s="286">
        <v>3253541000</v>
      </c>
      <c r="CE126" s="16"/>
      <c r="CF126" s="43">
        <v>3059684700</v>
      </c>
      <c r="CG126" s="197">
        <v>3248399680</v>
      </c>
    </row>
    <row r="127" spans="1:85">
      <c r="A127" s="3">
        <f t="shared" si="49"/>
        <v>88</v>
      </c>
      <c r="B127" s="263">
        <v>4</v>
      </c>
      <c r="C127" s="264" t="s">
        <v>154</v>
      </c>
      <c r="D127" s="299">
        <v>11</v>
      </c>
      <c r="E127" s="266"/>
      <c r="F127" s="41" t="s">
        <v>62</v>
      </c>
      <c r="G127" s="267">
        <f t="shared" si="30"/>
        <v>101</v>
      </c>
      <c r="H127" s="267">
        <f t="shared" si="31"/>
        <v>90</v>
      </c>
      <c r="I127" s="268">
        <f t="shared" si="32"/>
        <v>26966806</v>
      </c>
      <c r="J127" s="268">
        <f t="shared" si="33"/>
        <v>1</v>
      </c>
      <c r="K127" s="269">
        <f t="shared" si="34"/>
        <v>1.06</v>
      </c>
      <c r="L127" s="319">
        <f t="shared" si="53"/>
        <v>1.02</v>
      </c>
      <c r="M127" s="271">
        <f t="shared" si="35"/>
        <v>24364489.972377934</v>
      </c>
      <c r="N127" s="271">
        <f t="shared" si="36"/>
        <v>27462673.064623922</v>
      </c>
      <c r="O127" s="271">
        <f t="shared" si="37"/>
        <v>29156510.647200003</v>
      </c>
      <c r="P127" s="271">
        <f t="shared" si="38"/>
        <v>30954820.425523225</v>
      </c>
      <c r="Q127" s="272">
        <f t="shared" si="39"/>
        <v>29156510.647200003</v>
      </c>
      <c r="R127" s="271">
        <f t="shared" si="39"/>
        <v>30954820.425523225</v>
      </c>
      <c r="S127" s="271">
        <f t="shared" si="40"/>
        <v>32864046.016027961</v>
      </c>
      <c r="T127" s="271"/>
      <c r="U127" s="271">
        <f t="shared" si="41"/>
        <v>2192804097.5140142</v>
      </c>
      <c r="V127" s="271">
        <f t="shared" si="42"/>
        <v>2471640575.816153</v>
      </c>
      <c r="W127" s="271">
        <f t="shared" si="43"/>
        <v>2624085958.2480001</v>
      </c>
      <c r="X127" s="272">
        <f t="shared" si="44"/>
        <v>2785933838.2970901</v>
      </c>
      <c r="Y127" s="272">
        <f t="shared" si="45"/>
        <v>2624085958.2480001</v>
      </c>
      <c r="Z127" s="271">
        <f t="shared" si="46"/>
        <v>2785933838.2970901</v>
      </c>
      <c r="AA127" s="271">
        <f t="shared" si="51"/>
        <v>2957764141.4425163</v>
      </c>
      <c r="AB127" s="271"/>
      <c r="AC127" s="33" t="str">
        <f t="shared" si="47"/>
        <v>BERTAHAP</v>
      </c>
      <c r="AD127" s="273">
        <f t="shared" si="48"/>
        <v>0</v>
      </c>
      <c r="AE127" s="274">
        <v>2</v>
      </c>
      <c r="AF127" s="275"/>
      <c r="AG127" s="271" t="e">
        <f>IF(AF127&gt;#REF!,"LB","KR")</f>
        <v>#REF!</v>
      </c>
      <c r="AH127" s="275">
        <v>2412085000</v>
      </c>
      <c r="AI127" s="275">
        <v>2718805000</v>
      </c>
      <c r="AJ127" s="275">
        <v>2886495000</v>
      </c>
      <c r="AK127" s="276">
        <v>3064528000</v>
      </c>
      <c r="AL127" s="276">
        <v>2886495000</v>
      </c>
      <c r="AM127" s="275">
        <v>3064528000</v>
      </c>
      <c r="AN127" s="275">
        <v>3253541000</v>
      </c>
      <c r="AO127" s="16"/>
      <c r="AP127" s="16"/>
      <c r="AQ127" s="278">
        <v>-1248563.1177999973</v>
      </c>
      <c r="AR127" s="311"/>
      <c r="AS127" s="280"/>
      <c r="AT127" s="280"/>
      <c r="AU127" s="280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282"/>
      <c r="BT127" s="283"/>
      <c r="BU127" s="283" t="s">
        <v>60</v>
      </c>
      <c r="BV127" s="284" t="s">
        <v>44</v>
      </c>
      <c r="BW127" s="285">
        <v>101</v>
      </c>
      <c r="BX127" s="285">
        <v>90</v>
      </c>
      <c r="BY127" s="286">
        <v>29156510.647200003</v>
      </c>
      <c r="BZ127" s="286">
        <v>2412085000</v>
      </c>
      <c r="CA127" s="286">
        <v>2718805000</v>
      </c>
      <c r="CB127" s="286">
        <v>2886495000</v>
      </c>
      <c r="CC127" s="286">
        <v>3064528000</v>
      </c>
      <c r="CD127" s="286">
        <v>3253541000</v>
      </c>
      <c r="CE127" s="16"/>
      <c r="CF127" s="43">
        <v>3059684700</v>
      </c>
      <c r="CG127" s="197">
        <v>3248399680</v>
      </c>
    </row>
    <row r="128" spans="1:85">
      <c r="A128" s="3">
        <f t="shared" si="49"/>
        <v>89</v>
      </c>
      <c r="B128" s="263">
        <v>5</v>
      </c>
      <c r="C128" s="264" t="s">
        <v>154</v>
      </c>
      <c r="D128" s="299">
        <v>15</v>
      </c>
      <c r="E128" s="266"/>
      <c r="F128" s="41" t="s">
        <v>64</v>
      </c>
      <c r="G128" s="267">
        <f t="shared" si="30"/>
        <v>101</v>
      </c>
      <c r="H128" s="267">
        <f t="shared" si="31"/>
        <v>90</v>
      </c>
      <c r="I128" s="268">
        <f t="shared" si="32"/>
        <v>26966806</v>
      </c>
      <c r="J128" s="268">
        <f t="shared" si="33"/>
        <v>1</v>
      </c>
      <c r="K128" s="269">
        <f t="shared" si="34"/>
        <v>1.06</v>
      </c>
      <c r="L128" s="319">
        <f t="shared" si="53"/>
        <v>1.02</v>
      </c>
      <c r="M128" s="271">
        <f t="shared" si="35"/>
        <v>24364489.972377934</v>
      </c>
      <c r="N128" s="271">
        <f t="shared" si="36"/>
        <v>27462673.064623922</v>
      </c>
      <c r="O128" s="271">
        <f t="shared" si="37"/>
        <v>29156510.647200003</v>
      </c>
      <c r="P128" s="271">
        <f t="shared" si="38"/>
        <v>30954820.425523225</v>
      </c>
      <c r="Q128" s="272">
        <f t="shared" si="39"/>
        <v>29156510.647200003</v>
      </c>
      <c r="R128" s="271">
        <f t="shared" si="39"/>
        <v>30954820.425523225</v>
      </c>
      <c r="S128" s="271">
        <f t="shared" si="40"/>
        <v>32864046.016027961</v>
      </c>
      <c r="T128" s="271"/>
      <c r="U128" s="271">
        <f t="shared" si="41"/>
        <v>2192804097.5140142</v>
      </c>
      <c r="V128" s="271">
        <f t="shared" si="42"/>
        <v>2471640575.816153</v>
      </c>
      <c r="W128" s="271">
        <f t="shared" si="43"/>
        <v>2624085958.2480001</v>
      </c>
      <c r="X128" s="272">
        <f t="shared" si="44"/>
        <v>2785933838.2970901</v>
      </c>
      <c r="Y128" s="272">
        <f t="shared" si="45"/>
        <v>2624085958.2480001</v>
      </c>
      <c r="Z128" s="271">
        <f t="shared" si="46"/>
        <v>2785933838.2970901</v>
      </c>
      <c r="AA128" s="271">
        <f t="shared" si="51"/>
        <v>2957764141.4425163</v>
      </c>
      <c r="AB128" s="271"/>
      <c r="AC128" s="33" t="str">
        <f t="shared" si="47"/>
        <v>BERTAHAP</v>
      </c>
      <c r="AD128" s="273">
        <f t="shared" si="48"/>
        <v>0</v>
      </c>
      <c r="AE128" s="274">
        <v>2</v>
      </c>
      <c r="AF128" s="275"/>
      <c r="AG128" s="271" t="e">
        <f>IF(AF128&gt;#REF!,"LB","KR")</f>
        <v>#REF!</v>
      </c>
      <c r="AH128" s="275">
        <v>2412085000</v>
      </c>
      <c r="AI128" s="275">
        <v>2718805000</v>
      </c>
      <c r="AJ128" s="275">
        <v>2886495000</v>
      </c>
      <c r="AK128" s="276">
        <v>3064528000</v>
      </c>
      <c r="AL128" s="276">
        <v>2886495000</v>
      </c>
      <c r="AM128" s="275">
        <v>3064528000</v>
      </c>
      <c r="AN128" s="275">
        <v>3253541000</v>
      </c>
      <c r="AO128" s="16"/>
      <c r="AP128" s="16"/>
      <c r="AQ128" s="278">
        <v>-1248563.1177999973</v>
      </c>
      <c r="AR128" s="311"/>
      <c r="AS128" s="280"/>
      <c r="AT128" s="280"/>
      <c r="AU128" s="280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282"/>
      <c r="BT128" s="283"/>
      <c r="BU128" s="283" t="s">
        <v>62</v>
      </c>
      <c r="BV128" s="284">
        <v>11</v>
      </c>
      <c r="BW128" s="285">
        <v>101</v>
      </c>
      <c r="BX128" s="285">
        <v>90</v>
      </c>
      <c r="BY128" s="286">
        <v>29156510.647200003</v>
      </c>
      <c r="BZ128" s="286">
        <v>2412085000</v>
      </c>
      <c r="CA128" s="286">
        <v>2718805000</v>
      </c>
      <c r="CB128" s="286">
        <v>2886495000</v>
      </c>
      <c r="CC128" s="286">
        <v>3064528000</v>
      </c>
      <c r="CD128" s="286">
        <v>3253541000</v>
      </c>
      <c r="CE128" s="16"/>
      <c r="CF128" s="43">
        <v>3059684700</v>
      </c>
      <c r="CG128" s="197">
        <v>3248399680</v>
      </c>
    </row>
    <row r="129" spans="1:85">
      <c r="A129" s="3">
        <f t="shared" si="49"/>
        <v>90</v>
      </c>
      <c r="B129" s="263">
        <v>6</v>
      </c>
      <c r="C129" s="264" t="s">
        <v>154</v>
      </c>
      <c r="D129" s="299">
        <v>17</v>
      </c>
      <c r="E129" s="266"/>
      <c r="F129" s="41" t="s">
        <v>67</v>
      </c>
      <c r="G129" s="267">
        <f t="shared" si="30"/>
        <v>85</v>
      </c>
      <c r="H129" s="267">
        <f t="shared" si="31"/>
        <v>74</v>
      </c>
      <c r="I129" s="268">
        <f t="shared" si="32"/>
        <v>26966806</v>
      </c>
      <c r="J129" s="268">
        <f t="shared" si="33"/>
        <v>1</v>
      </c>
      <c r="K129" s="269">
        <f t="shared" si="34"/>
        <v>1.06</v>
      </c>
      <c r="L129" s="319">
        <f t="shared" si="53"/>
        <v>1.02</v>
      </c>
      <c r="M129" s="271">
        <f t="shared" si="35"/>
        <v>24364489.972377934</v>
      </c>
      <c r="N129" s="271">
        <f t="shared" si="36"/>
        <v>27462673.064623922</v>
      </c>
      <c r="O129" s="271">
        <f t="shared" si="37"/>
        <v>29156510.647200003</v>
      </c>
      <c r="P129" s="271">
        <f t="shared" si="38"/>
        <v>30954820.425523225</v>
      </c>
      <c r="Q129" s="272">
        <f t="shared" si="39"/>
        <v>29156510.647200003</v>
      </c>
      <c r="R129" s="271">
        <f t="shared" si="39"/>
        <v>30954820.425523225</v>
      </c>
      <c r="S129" s="271">
        <f t="shared" si="40"/>
        <v>32864046.016027961</v>
      </c>
      <c r="T129" s="271"/>
      <c r="U129" s="271">
        <f t="shared" si="41"/>
        <v>1802972257.9559672</v>
      </c>
      <c r="V129" s="271">
        <f t="shared" si="42"/>
        <v>2032237806.7821703</v>
      </c>
      <c r="W129" s="271">
        <f t="shared" si="43"/>
        <v>2157581787.8928003</v>
      </c>
      <c r="X129" s="272">
        <f t="shared" si="44"/>
        <v>2290656711.4887185</v>
      </c>
      <c r="Y129" s="272">
        <f t="shared" si="45"/>
        <v>2157581787.8928003</v>
      </c>
      <c r="Z129" s="271">
        <f t="shared" si="46"/>
        <v>2290656711.4887185</v>
      </c>
      <c r="AA129" s="271">
        <f t="shared" si="51"/>
        <v>2431939405.186069</v>
      </c>
      <c r="AB129" s="271"/>
      <c r="AC129" s="33" t="str">
        <f t="shared" si="47"/>
        <v>BERTAHAP</v>
      </c>
      <c r="AD129" s="273">
        <f t="shared" si="48"/>
        <v>0</v>
      </c>
      <c r="AE129" s="274">
        <v>2</v>
      </c>
      <c r="AF129" s="275"/>
      <c r="AG129" s="271" t="e">
        <f>IF(AF129&gt;#REF!,"LB","KR")</f>
        <v>#REF!</v>
      </c>
      <c r="AH129" s="275">
        <v>1983270000</v>
      </c>
      <c r="AI129" s="275">
        <v>2235462000</v>
      </c>
      <c r="AJ129" s="275">
        <v>2373340000</v>
      </c>
      <c r="AK129" s="276">
        <v>2519723000</v>
      </c>
      <c r="AL129" s="276">
        <v>2373340000</v>
      </c>
      <c r="AM129" s="275">
        <v>2519723000</v>
      </c>
      <c r="AN129" s="275">
        <v>2675134000</v>
      </c>
      <c r="AO129" s="16"/>
      <c r="AP129" s="16"/>
      <c r="AQ129" s="278">
        <v>-1248563.1177999973</v>
      </c>
      <c r="AR129" s="311"/>
      <c r="AS129" s="280"/>
      <c r="AT129" s="280"/>
      <c r="AU129" s="280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282"/>
      <c r="BT129" s="283"/>
      <c r="BU129" s="283" t="s">
        <v>64</v>
      </c>
      <c r="BV129" s="284">
        <v>15</v>
      </c>
      <c r="BW129" s="285">
        <v>101</v>
      </c>
      <c r="BX129" s="285">
        <v>90</v>
      </c>
      <c r="BY129" s="286">
        <v>29156510.647200003</v>
      </c>
      <c r="BZ129" s="286">
        <v>2412085000</v>
      </c>
      <c r="CA129" s="286">
        <v>2718805000</v>
      </c>
      <c r="CB129" s="286">
        <v>2886495000</v>
      </c>
      <c r="CC129" s="286">
        <v>3064528000</v>
      </c>
      <c r="CD129" s="286">
        <v>3253541000</v>
      </c>
      <c r="CE129" s="16"/>
      <c r="CF129" s="43">
        <v>2515740400</v>
      </c>
      <c r="CG129" s="197">
        <v>2670906380</v>
      </c>
    </row>
    <row r="130" spans="1:85">
      <c r="A130" s="3">
        <f t="shared" si="49"/>
        <v>91</v>
      </c>
      <c r="B130" s="263">
        <v>7</v>
      </c>
      <c r="C130" s="264" t="s">
        <v>154</v>
      </c>
      <c r="D130" s="299">
        <v>19</v>
      </c>
      <c r="E130" s="266"/>
      <c r="F130" s="41" t="s">
        <v>78</v>
      </c>
      <c r="G130" s="267">
        <f t="shared" si="30"/>
        <v>138</v>
      </c>
      <c r="H130" s="267">
        <f t="shared" si="31"/>
        <v>120</v>
      </c>
      <c r="I130" s="268">
        <f t="shared" si="32"/>
        <v>26966806</v>
      </c>
      <c r="J130" s="268">
        <f t="shared" si="33"/>
        <v>1</v>
      </c>
      <c r="K130" s="269">
        <f t="shared" si="34"/>
        <v>1.06</v>
      </c>
      <c r="L130" s="319">
        <f t="shared" si="53"/>
        <v>1.02</v>
      </c>
      <c r="M130" s="271">
        <f t="shared" si="35"/>
        <v>24364489.972377934</v>
      </c>
      <c r="N130" s="271">
        <f t="shared" si="36"/>
        <v>27462673.064623922</v>
      </c>
      <c r="O130" s="271">
        <f t="shared" si="37"/>
        <v>29156510.647200003</v>
      </c>
      <c r="P130" s="271">
        <f t="shared" si="38"/>
        <v>30954820.425523225</v>
      </c>
      <c r="Q130" s="272">
        <f t="shared" si="39"/>
        <v>29156510.647200003</v>
      </c>
      <c r="R130" s="271">
        <f t="shared" si="39"/>
        <v>30954820.425523225</v>
      </c>
      <c r="S130" s="271">
        <f t="shared" si="40"/>
        <v>32864046.016027961</v>
      </c>
      <c r="T130" s="271"/>
      <c r="U130" s="271">
        <f t="shared" si="41"/>
        <v>2923738796.6853518</v>
      </c>
      <c r="V130" s="271">
        <f t="shared" si="42"/>
        <v>3295520767.7548704</v>
      </c>
      <c r="W130" s="271">
        <f t="shared" si="43"/>
        <v>3498781277.6640005</v>
      </c>
      <c r="X130" s="272">
        <f t="shared" si="44"/>
        <v>3714578451.0627871</v>
      </c>
      <c r="Y130" s="272">
        <f t="shared" si="45"/>
        <v>3498781277.6640005</v>
      </c>
      <c r="Z130" s="271">
        <f t="shared" si="46"/>
        <v>3714578451.0627871</v>
      </c>
      <c r="AA130" s="271">
        <f t="shared" si="51"/>
        <v>3943685521.9233551</v>
      </c>
      <c r="AB130" s="271"/>
      <c r="AC130" s="33" t="str">
        <f t="shared" si="47"/>
        <v>BERTAHAP</v>
      </c>
      <c r="AD130" s="273">
        <f t="shared" si="48"/>
        <v>0</v>
      </c>
      <c r="AE130" s="274">
        <v>2</v>
      </c>
      <c r="AF130" s="275"/>
      <c r="AG130" s="271" t="e">
        <f>IF(AF130&gt;#REF!,"LB","KR")</f>
        <v>#REF!</v>
      </c>
      <c r="AH130" s="275">
        <v>3216113000</v>
      </c>
      <c r="AI130" s="275">
        <v>3625073000</v>
      </c>
      <c r="AJ130" s="275">
        <v>3848660000</v>
      </c>
      <c r="AK130" s="276">
        <v>4086037000</v>
      </c>
      <c r="AL130" s="276">
        <v>3848660000</v>
      </c>
      <c r="AM130" s="275">
        <v>4086037000</v>
      </c>
      <c r="AN130" s="275">
        <v>4338055000</v>
      </c>
      <c r="AO130" s="16"/>
      <c r="AP130" s="16"/>
      <c r="AQ130" s="278">
        <v>-1248563.1177999973</v>
      </c>
      <c r="AR130" s="311"/>
      <c r="AS130" s="280"/>
      <c r="AT130" s="280"/>
      <c r="AU130" s="280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282"/>
      <c r="BT130" s="283"/>
      <c r="BU130" s="283" t="s">
        <v>67</v>
      </c>
      <c r="BV130" s="284">
        <v>17</v>
      </c>
      <c r="BW130" s="285">
        <v>85</v>
      </c>
      <c r="BX130" s="285">
        <v>74</v>
      </c>
      <c r="BY130" s="286">
        <v>29156510.647200003</v>
      </c>
      <c r="BZ130" s="286">
        <v>1983270000</v>
      </c>
      <c r="CA130" s="286">
        <v>2235462000</v>
      </c>
      <c r="CB130" s="286">
        <v>2373340000</v>
      </c>
      <c r="CC130" s="286">
        <v>2519723000</v>
      </c>
      <c r="CD130" s="286">
        <v>2675134000</v>
      </c>
      <c r="CE130" s="16"/>
      <c r="CF130" s="43">
        <v>4079579600</v>
      </c>
      <c r="CG130" s="197">
        <v>4331199220</v>
      </c>
    </row>
    <row r="131" spans="1:85">
      <c r="A131" s="3">
        <f t="shared" si="49"/>
        <v>92</v>
      </c>
      <c r="B131" s="263">
        <v>8</v>
      </c>
      <c r="C131" s="264" t="s">
        <v>154</v>
      </c>
      <c r="D131" s="299">
        <v>21</v>
      </c>
      <c r="E131" s="266"/>
      <c r="F131" s="41" t="s">
        <v>84</v>
      </c>
      <c r="G131" s="267">
        <f t="shared" si="30"/>
        <v>132</v>
      </c>
      <c r="H131" s="267">
        <f t="shared" si="31"/>
        <v>112</v>
      </c>
      <c r="I131" s="268">
        <f t="shared" si="32"/>
        <v>26966806</v>
      </c>
      <c r="J131" s="268">
        <f t="shared" si="33"/>
        <v>3</v>
      </c>
      <c r="K131" s="269">
        <f t="shared" si="34"/>
        <v>1.1000000000000001</v>
      </c>
      <c r="L131" s="319">
        <f t="shared" si="53"/>
        <v>1.02</v>
      </c>
      <c r="M131" s="271">
        <f t="shared" si="35"/>
        <v>25283904.688316725</v>
      </c>
      <c r="N131" s="271">
        <f t="shared" si="36"/>
        <v>28499000.350081429</v>
      </c>
      <c r="O131" s="271">
        <f t="shared" si="37"/>
        <v>30256756.332000002</v>
      </c>
      <c r="P131" s="271">
        <f t="shared" si="38"/>
        <v>32122926.856675044</v>
      </c>
      <c r="Q131" s="272">
        <f t="shared" si="39"/>
        <v>30256756.332000002</v>
      </c>
      <c r="R131" s="271">
        <f t="shared" si="39"/>
        <v>32122926.856675044</v>
      </c>
      <c r="S131" s="271">
        <f t="shared" si="40"/>
        <v>34104198.695878074</v>
      </c>
      <c r="T131" s="271"/>
      <c r="U131" s="271">
        <f t="shared" si="41"/>
        <v>2831797325.0914731</v>
      </c>
      <c r="V131" s="271">
        <f t="shared" si="42"/>
        <v>3191888039.2091198</v>
      </c>
      <c r="W131" s="271">
        <f t="shared" si="43"/>
        <v>3388756709.184</v>
      </c>
      <c r="X131" s="272">
        <f t="shared" si="44"/>
        <v>3597767807.9476051</v>
      </c>
      <c r="Y131" s="272">
        <f t="shared" si="45"/>
        <v>3388756709.184</v>
      </c>
      <c r="Z131" s="271">
        <f t="shared" si="46"/>
        <v>3597767807.9476051</v>
      </c>
      <c r="AA131" s="271">
        <f t="shared" si="51"/>
        <v>3819670253.938344</v>
      </c>
      <c r="AB131" s="271"/>
      <c r="AC131" s="33" t="str">
        <f t="shared" si="47"/>
        <v>BERTAHAP</v>
      </c>
      <c r="AD131" s="273">
        <f t="shared" si="48"/>
        <v>0</v>
      </c>
      <c r="AE131" s="274">
        <v>2</v>
      </c>
      <c r="AF131" s="275"/>
      <c r="AG131" s="271" t="e">
        <f>IF(AF131&gt;#REF!,"LB","KR")</f>
        <v>#REF!</v>
      </c>
      <c r="AH131" s="275">
        <v>3114978000</v>
      </c>
      <c r="AI131" s="275">
        <v>3511077000</v>
      </c>
      <c r="AJ131" s="275">
        <v>3727633000</v>
      </c>
      <c r="AK131" s="276">
        <v>3957545000</v>
      </c>
      <c r="AL131" s="276">
        <v>3727633000</v>
      </c>
      <c r="AM131" s="275">
        <v>3957545000</v>
      </c>
      <c r="AN131" s="275">
        <v>4201638000</v>
      </c>
      <c r="AO131" s="16"/>
      <c r="AP131" s="16"/>
      <c r="AQ131" s="278">
        <v>-148317.43299999833</v>
      </c>
      <c r="AR131" s="311"/>
      <c r="AS131" s="280"/>
      <c r="AT131" s="280"/>
      <c r="AU131" s="280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282"/>
      <c r="BT131" s="283"/>
      <c r="BU131" s="283" t="s">
        <v>78</v>
      </c>
      <c r="BV131" s="284">
        <v>19</v>
      </c>
      <c r="BW131" s="285">
        <v>138</v>
      </c>
      <c r="BX131" s="285">
        <v>120</v>
      </c>
      <c r="BY131" s="286">
        <v>29156510.647200003</v>
      </c>
      <c r="BZ131" s="286">
        <v>3216113000</v>
      </c>
      <c r="CA131" s="286">
        <v>3625073000</v>
      </c>
      <c r="CB131" s="286">
        <v>3848660000</v>
      </c>
      <c r="CC131" s="286">
        <v>4086037000</v>
      </c>
      <c r="CD131" s="286">
        <v>4338055000</v>
      </c>
      <c r="CE131" s="16"/>
      <c r="CF131" s="43">
        <v>3951290980</v>
      </c>
      <c r="CG131" s="197">
        <v>4194997700</v>
      </c>
    </row>
    <row r="132" spans="1:85">
      <c r="A132" s="3">
        <f t="shared" si="49"/>
        <v>93</v>
      </c>
      <c r="B132" s="263">
        <v>1</v>
      </c>
      <c r="C132" s="264" t="s">
        <v>155</v>
      </c>
      <c r="D132" s="265" t="s">
        <v>19</v>
      </c>
      <c r="E132" s="266"/>
      <c r="F132" s="41" t="s">
        <v>72</v>
      </c>
      <c r="G132" s="267">
        <f t="shared" si="30"/>
        <v>175</v>
      </c>
      <c r="H132" s="267">
        <f t="shared" si="31"/>
        <v>156</v>
      </c>
      <c r="I132" s="268">
        <f t="shared" si="32"/>
        <v>26966806</v>
      </c>
      <c r="J132" s="268">
        <f t="shared" si="33"/>
        <v>5</v>
      </c>
      <c r="K132" s="269">
        <f t="shared" si="34"/>
        <v>1.08</v>
      </c>
      <c r="L132" s="270">
        <f>SUMIF($AN$4:$AN$22,D132,$AS$4:$AS$22)</f>
        <v>1.01</v>
      </c>
      <c r="M132" s="271">
        <f t="shared" si="35"/>
        <v>24580822.846716471</v>
      </c>
      <c r="N132" s="271">
        <f t="shared" si="36"/>
        <v>27706514.778849214</v>
      </c>
      <c r="O132" s="271">
        <f t="shared" si="37"/>
        <v>29415391.9848</v>
      </c>
      <c r="P132" s="271">
        <f t="shared" si="38"/>
        <v>31229668.997558944</v>
      </c>
      <c r="Q132" s="272">
        <f t="shared" si="39"/>
        <v>29415391.9848</v>
      </c>
      <c r="R132" s="271">
        <f t="shared" si="39"/>
        <v>31229668.997558944</v>
      </c>
      <c r="S132" s="271">
        <f t="shared" si="40"/>
        <v>33155846.646580923</v>
      </c>
      <c r="T132" s="271"/>
      <c r="U132" s="271">
        <f t="shared" si="41"/>
        <v>3834608364.0877695</v>
      </c>
      <c r="V132" s="271">
        <f t="shared" si="42"/>
        <v>4322216305.5004778</v>
      </c>
      <c r="W132" s="271">
        <f t="shared" si="43"/>
        <v>4588801149.6288004</v>
      </c>
      <c r="X132" s="272">
        <f t="shared" si="44"/>
        <v>4871828363.619195</v>
      </c>
      <c r="Y132" s="272">
        <f t="shared" si="45"/>
        <v>4588801149.6288004</v>
      </c>
      <c r="Z132" s="271">
        <f t="shared" si="46"/>
        <v>4871828363.619195</v>
      </c>
      <c r="AA132" s="271">
        <f t="shared" si="51"/>
        <v>5172312076.8666239</v>
      </c>
      <c r="AB132" s="271"/>
      <c r="AC132" s="33" t="str">
        <f t="shared" si="47"/>
        <v>BERTAHAP</v>
      </c>
      <c r="AD132" s="273">
        <f t="shared" si="48"/>
        <v>0</v>
      </c>
      <c r="AE132" s="274">
        <v>2</v>
      </c>
      <c r="AF132" s="275"/>
      <c r="AG132" s="271" t="e">
        <f>IF(AF132&gt;#REF!,"LB","KR")</f>
        <v>#REF!</v>
      </c>
      <c r="AH132" s="275">
        <v>4218070000</v>
      </c>
      <c r="AI132" s="275">
        <v>4754438000</v>
      </c>
      <c r="AJ132" s="275">
        <v>5047682000</v>
      </c>
      <c r="AK132" s="276">
        <v>5359012000</v>
      </c>
      <c r="AL132" s="276">
        <v>5047682000</v>
      </c>
      <c r="AM132" s="275">
        <v>5359012000</v>
      </c>
      <c r="AN132" s="275">
        <v>5689544000</v>
      </c>
      <c r="AO132" s="16"/>
      <c r="AP132" s="16"/>
      <c r="AQ132" s="278">
        <v>-989681.78020000085</v>
      </c>
      <c r="AR132" s="311"/>
      <c r="AS132" s="280"/>
      <c r="AT132" s="280"/>
      <c r="AU132" s="280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282">
        <v>24</v>
      </c>
      <c r="BT132" s="283" t="s">
        <v>156</v>
      </c>
      <c r="BU132" s="283" t="s">
        <v>56</v>
      </c>
      <c r="BV132" s="284" t="s">
        <v>32</v>
      </c>
      <c r="BW132" s="285">
        <v>85</v>
      </c>
      <c r="BX132" s="285">
        <v>74</v>
      </c>
      <c r="BY132" s="286">
        <v>29156510.647200003</v>
      </c>
      <c r="BZ132" s="286">
        <v>1983270000</v>
      </c>
      <c r="CA132" s="286">
        <v>2235462000</v>
      </c>
      <c r="CB132" s="286">
        <v>2373340000</v>
      </c>
      <c r="CC132" s="286">
        <v>2519723000</v>
      </c>
      <c r="CD132" s="286">
        <v>2675134000</v>
      </c>
      <c r="CE132" s="16">
        <v>14</v>
      </c>
      <c r="CF132" s="43">
        <v>5350542920</v>
      </c>
      <c r="CG132" s="197">
        <v>5680552720</v>
      </c>
    </row>
    <row r="133" spans="1:85">
      <c r="A133" s="3">
        <f t="shared" si="49"/>
        <v>94</v>
      </c>
      <c r="B133" s="263">
        <v>2</v>
      </c>
      <c r="C133" s="264" t="s">
        <v>155</v>
      </c>
      <c r="D133" s="265" t="s">
        <v>29</v>
      </c>
      <c r="E133" s="266"/>
      <c r="F133" s="41" t="s">
        <v>74</v>
      </c>
      <c r="G133" s="267">
        <f t="shared" si="30"/>
        <v>85</v>
      </c>
      <c r="H133" s="267">
        <f t="shared" si="31"/>
        <v>74</v>
      </c>
      <c r="I133" s="268">
        <f t="shared" si="32"/>
        <v>26966806</v>
      </c>
      <c r="J133" s="268">
        <f t="shared" si="33"/>
        <v>1</v>
      </c>
      <c r="K133" s="269">
        <f t="shared" si="34"/>
        <v>1.06</v>
      </c>
      <c r="L133" s="270">
        <f>SUMIF($AN$4:$AN$22,D133,$AS$4:$AS$22)</f>
        <v>1.01</v>
      </c>
      <c r="M133" s="271">
        <f t="shared" si="35"/>
        <v>24125622.423629135</v>
      </c>
      <c r="N133" s="271">
        <f t="shared" si="36"/>
        <v>27193431.171833493</v>
      </c>
      <c r="O133" s="271">
        <f t="shared" si="37"/>
        <v>28870662.503600005</v>
      </c>
      <c r="P133" s="271">
        <f t="shared" si="38"/>
        <v>30651341.793900453</v>
      </c>
      <c r="Q133" s="272">
        <f t="shared" si="39"/>
        <v>28870662.503600005</v>
      </c>
      <c r="R133" s="271">
        <f t="shared" si="39"/>
        <v>30651341.793900453</v>
      </c>
      <c r="S133" s="271">
        <f t="shared" si="40"/>
        <v>32541849.486459062</v>
      </c>
      <c r="T133" s="271"/>
      <c r="U133" s="271">
        <f t="shared" si="41"/>
        <v>1785296059.348556</v>
      </c>
      <c r="V133" s="271">
        <f t="shared" si="42"/>
        <v>2012313906.7156785</v>
      </c>
      <c r="W133" s="271">
        <f t="shared" si="43"/>
        <v>2136429025.2664003</v>
      </c>
      <c r="X133" s="272">
        <f t="shared" si="44"/>
        <v>2268199292.7486334</v>
      </c>
      <c r="Y133" s="272">
        <f t="shared" si="45"/>
        <v>2136429025.2664003</v>
      </c>
      <c r="Z133" s="271">
        <f t="shared" si="46"/>
        <v>2268199292.7486334</v>
      </c>
      <c r="AA133" s="271">
        <f t="shared" si="51"/>
        <v>2408096861.9979706</v>
      </c>
      <c r="AB133" s="271"/>
      <c r="AC133" s="33" t="str">
        <f t="shared" si="47"/>
        <v>BERTAHAP</v>
      </c>
      <c r="AD133" s="273">
        <f t="shared" si="48"/>
        <v>0</v>
      </c>
      <c r="AE133" s="274">
        <v>2</v>
      </c>
      <c r="AF133" s="275"/>
      <c r="AG133" s="271" t="e">
        <f>IF(AF133&gt;#REF!,"LB","KR")</f>
        <v>#REF!</v>
      </c>
      <c r="AH133" s="275">
        <v>1963826000</v>
      </c>
      <c r="AI133" s="275">
        <v>2213546000</v>
      </c>
      <c r="AJ133" s="275">
        <v>2350072000</v>
      </c>
      <c r="AK133" s="276">
        <v>2495020000</v>
      </c>
      <c r="AL133" s="276">
        <v>2350072000</v>
      </c>
      <c r="AM133" s="275">
        <v>2495020000</v>
      </c>
      <c r="AN133" s="275">
        <v>2648907000</v>
      </c>
      <c r="AO133" s="16"/>
      <c r="AP133" s="16"/>
      <c r="AQ133" s="278">
        <v>-1534411.2613999955</v>
      </c>
      <c r="AR133" s="311"/>
      <c r="AS133" s="280"/>
      <c r="AT133" s="280"/>
      <c r="AU133" s="280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282"/>
      <c r="BT133" s="283"/>
      <c r="BU133" s="283" t="s">
        <v>58</v>
      </c>
      <c r="BV133" s="284" t="s">
        <v>38</v>
      </c>
      <c r="BW133" s="285">
        <v>101</v>
      </c>
      <c r="BX133" s="285">
        <v>90</v>
      </c>
      <c r="BY133" s="286">
        <v>29156510.647200003</v>
      </c>
      <c r="BZ133" s="286">
        <v>2412085000</v>
      </c>
      <c r="CA133" s="286">
        <v>2718805000</v>
      </c>
      <c r="CB133" s="286">
        <v>2886495000</v>
      </c>
      <c r="CC133" s="286">
        <v>3064528000</v>
      </c>
      <c r="CD133" s="286">
        <v>3253541000</v>
      </c>
      <c r="CE133" s="16"/>
      <c r="CF133" s="43">
        <v>2491076320</v>
      </c>
      <c r="CG133" s="197">
        <v>2644721200</v>
      </c>
    </row>
    <row r="134" spans="1:85">
      <c r="A134" s="3">
        <f t="shared" si="49"/>
        <v>95</v>
      </c>
      <c r="B134" s="263">
        <v>3</v>
      </c>
      <c r="C134" s="264" t="s">
        <v>155</v>
      </c>
      <c r="D134" s="265" t="s">
        <v>44</v>
      </c>
      <c r="E134" s="266"/>
      <c r="F134" s="41" t="s">
        <v>60</v>
      </c>
      <c r="G134" s="267">
        <f t="shared" si="30"/>
        <v>101</v>
      </c>
      <c r="H134" s="267">
        <f t="shared" si="31"/>
        <v>90</v>
      </c>
      <c r="I134" s="268">
        <f t="shared" si="32"/>
        <v>26966806</v>
      </c>
      <c r="J134" s="268">
        <f t="shared" si="33"/>
        <v>1</v>
      </c>
      <c r="K134" s="269">
        <f t="shared" si="34"/>
        <v>1.06</v>
      </c>
      <c r="L134" s="270">
        <f>SUMIF($AN$4:$AN$22,D134,$AS$4:$AS$22)</f>
        <v>1.01</v>
      </c>
      <c r="M134" s="271">
        <f t="shared" si="35"/>
        <v>24125622.423629135</v>
      </c>
      <c r="N134" s="271">
        <f t="shared" si="36"/>
        <v>27193431.171833493</v>
      </c>
      <c r="O134" s="271">
        <f t="shared" si="37"/>
        <v>28870662.503600005</v>
      </c>
      <c r="P134" s="271">
        <f t="shared" si="38"/>
        <v>30651341.793900453</v>
      </c>
      <c r="Q134" s="272">
        <f t="shared" si="39"/>
        <v>28870662.503600005</v>
      </c>
      <c r="R134" s="271">
        <f t="shared" si="39"/>
        <v>30651341.793900453</v>
      </c>
      <c r="S134" s="271">
        <f t="shared" si="40"/>
        <v>32541849.486459062</v>
      </c>
      <c r="T134" s="271"/>
      <c r="U134" s="271">
        <f t="shared" si="41"/>
        <v>2171306018.1266222</v>
      </c>
      <c r="V134" s="271">
        <f t="shared" si="42"/>
        <v>2447408805.4650145</v>
      </c>
      <c r="W134" s="271">
        <f t="shared" si="43"/>
        <v>2598359625.3240004</v>
      </c>
      <c r="X134" s="272">
        <f t="shared" si="44"/>
        <v>2758620761.4510407</v>
      </c>
      <c r="Y134" s="272">
        <f t="shared" si="45"/>
        <v>2598359625.3240004</v>
      </c>
      <c r="Z134" s="271">
        <f t="shared" si="46"/>
        <v>2758620761.4510407</v>
      </c>
      <c r="AA134" s="271">
        <f t="shared" si="51"/>
        <v>2928766453.7813153</v>
      </c>
      <c r="AB134" s="271"/>
      <c r="AC134" s="33" t="str">
        <f t="shared" si="47"/>
        <v>BERTAHAP</v>
      </c>
      <c r="AD134" s="273">
        <f t="shared" si="48"/>
        <v>0</v>
      </c>
      <c r="AE134" s="274">
        <v>2</v>
      </c>
      <c r="AF134" s="275"/>
      <c r="AG134" s="271" t="e">
        <f>IF(AF134&gt;#REF!,"LB","KR")</f>
        <v>#REF!</v>
      </c>
      <c r="AH134" s="275">
        <v>2388437000</v>
      </c>
      <c r="AI134" s="275">
        <v>2692150000</v>
      </c>
      <c r="AJ134" s="275">
        <v>2858196000</v>
      </c>
      <c r="AK134" s="276">
        <v>3034483000</v>
      </c>
      <c r="AL134" s="276">
        <v>2858196000</v>
      </c>
      <c r="AM134" s="275">
        <v>3034483000</v>
      </c>
      <c r="AN134" s="275">
        <v>3221644000</v>
      </c>
      <c r="AO134" s="16"/>
      <c r="AP134" s="16"/>
      <c r="AQ134" s="278">
        <v>-1534411.2613999955</v>
      </c>
      <c r="AR134" s="311"/>
      <c r="AS134" s="280"/>
      <c r="AT134" s="280"/>
      <c r="AU134" s="280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282"/>
      <c r="BT134" s="283"/>
      <c r="BU134" s="283" t="s">
        <v>60</v>
      </c>
      <c r="BV134" s="284" t="s">
        <v>44</v>
      </c>
      <c r="BW134" s="285">
        <v>101</v>
      </c>
      <c r="BX134" s="285">
        <v>90</v>
      </c>
      <c r="BY134" s="286">
        <v>29156510.647200003</v>
      </c>
      <c r="BZ134" s="286">
        <v>2412085000</v>
      </c>
      <c r="CA134" s="286">
        <v>2718805000</v>
      </c>
      <c r="CB134" s="286">
        <v>2886495000</v>
      </c>
      <c r="CC134" s="286">
        <v>3064528000</v>
      </c>
      <c r="CD134" s="286">
        <v>3253541000</v>
      </c>
      <c r="CE134" s="16"/>
      <c r="CF134" s="43">
        <v>3029687760</v>
      </c>
      <c r="CG134" s="197">
        <v>3216551980</v>
      </c>
    </row>
    <row r="135" spans="1:85">
      <c r="A135" s="3">
        <f t="shared" si="49"/>
        <v>96</v>
      </c>
      <c r="B135" s="263">
        <v>4</v>
      </c>
      <c r="C135" s="264" t="s">
        <v>155</v>
      </c>
      <c r="D135" s="299">
        <v>11</v>
      </c>
      <c r="E135" s="266"/>
      <c r="F135" s="41" t="s">
        <v>62</v>
      </c>
      <c r="G135" s="267">
        <f t="shared" si="30"/>
        <v>101</v>
      </c>
      <c r="H135" s="267">
        <f t="shared" si="31"/>
        <v>90</v>
      </c>
      <c r="I135" s="268">
        <f t="shared" si="32"/>
        <v>26966806</v>
      </c>
      <c r="J135" s="268">
        <f t="shared" si="33"/>
        <v>1</v>
      </c>
      <c r="K135" s="269">
        <f t="shared" si="34"/>
        <v>1.06</v>
      </c>
      <c r="L135" s="270">
        <f t="shared" ref="L135:L147" si="54">SUMIF($AN$4:$AN$22,D135,$AS$4:$AS$22)</f>
        <v>1.01</v>
      </c>
      <c r="M135" s="271">
        <f t="shared" si="35"/>
        <v>24125622.423629135</v>
      </c>
      <c r="N135" s="271">
        <f t="shared" si="36"/>
        <v>27193431.171833493</v>
      </c>
      <c r="O135" s="271">
        <f t="shared" si="37"/>
        <v>28870662.503600005</v>
      </c>
      <c r="P135" s="271">
        <f t="shared" si="38"/>
        <v>30651341.793900453</v>
      </c>
      <c r="Q135" s="272">
        <f t="shared" si="39"/>
        <v>28870662.503600005</v>
      </c>
      <c r="R135" s="271">
        <f t="shared" si="39"/>
        <v>30651341.793900453</v>
      </c>
      <c r="S135" s="271">
        <f t="shared" si="40"/>
        <v>32541849.486459062</v>
      </c>
      <c r="T135" s="271"/>
      <c r="U135" s="271">
        <f t="shared" si="41"/>
        <v>2171306018.1266222</v>
      </c>
      <c r="V135" s="271">
        <f t="shared" si="42"/>
        <v>2447408805.4650145</v>
      </c>
      <c r="W135" s="271">
        <f t="shared" si="43"/>
        <v>2598359625.3240004</v>
      </c>
      <c r="X135" s="272">
        <f t="shared" si="44"/>
        <v>2758620761.4510407</v>
      </c>
      <c r="Y135" s="272">
        <f t="shared" si="45"/>
        <v>2598359625.3240004</v>
      </c>
      <c r="Z135" s="271">
        <f t="shared" si="46"/>
        <v>2758620761.4510407</v>
      </c>
      <c r="AA135" s="271">
        <f t="shared" si="51"/>
        <v>2928766453.7813153</v>
      </c>
      <c r="AB135" s="271"/>
      <c r="AC135" s="33" t="str">
        <f t="shared" si="47"/>
        <v>BERTAHAP</v>
      </c>
      <c r="AD135" s="273">
        <f t="shared" si="48"/>
        <v>0</v>
      </c>
      <c r="AE135" s="274">
        <v>2</v>
      </c>
      <c r="AF135" s="275"/>
      <c r="AG135" s="271" t="e">
        <f>IF(AF135&gt;#REF!,"LB","KR")</f>
        <v>#REF!</v>
      </c>
      <c r="AH135" s="275">
        <v>2388437000</v>
      </c>
      <c r="AI135" s="275">
        <v>2692150000</v>
      </c>
      <c r="AJ135" s="275">
        <v>2858196000</v>
      </c>
      <c r="AK135" s="276">
        <v>3034483000</v>
      </c>
      <c r="AL135" s="276">
        <v>2858196000</v>
      </c>
      <c r="AM135" s="275">
        <v>3034483000</v>
      </c>
      <c r="AN135" s="275">
        <v>3221644000</v>
      </c>
      <c r="AO135" s="16"/>
      <c r="AP135" s="16"/>
      <c r="AQ135" s="278">
        <v>-1534411.2613999955</v>
      </c>
      <c r="AR135" s="311"/>
      <c r="AS135" s="280"/>
      <c r="AT135" s="280"/>
      <c r="AU135" s="280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282"/>
      <c r="BT135" s="283"/>
      <c r="BU135" s="283" t="s">
        <v>62</v>
      </c>
      <c r="BV135" s="284">
        <v>11</v>
      </c>
      <c r="BW135" s="285">
        <v>101</v>
      </c>
      <c r="BX135" s="285">
        <v>90</v>
      </c>
      <c r="BY135" s="286">
        <v>29156510.647200003</v>
      </c>
      <c r="BZ135" s="286">
        <v>2412085000</v>
      </c>
      <c r="CA135" s="286">
        <v>2718805000</v>
      </c>
      <c r="CB135" s="286">
        <v>2886495000</v>
      </c>
      <c r="CC135" s="286">
        <v>3064528000</v>
      </c>
      <c r="CD135" s="286">
        <v>3253541000</v>
      </c>
      <c r="CE135" s="16"/>
      <c r="CF135" s="43">
        <v>3029687760</v>
      </c>
      <c r="CG135" s="197">
        <v>3216551980</v>
      </c>
    </row>
    <row r="136" spans="1:85">
      <c r="A136" s="3">
        <f t="shared" si="49"/>
        <v>97</v>
      </c>
      <c r="B136" s="263">
        <v>5</v>
      </c>
      <c r="C136" s="264" t="s">
        <v>155</v>
      </c>
      <c r="D136" s="299">
        <v>15</v>
      </c>
      <c r="E136" s="266"/>
      <c r="F136" s="41" t="s">
        <v>64</v>
      </c>
      <c r="G136" s="267">
        <f t="shared" si="30"/>
        <v>101</v>
      </c>
      <c r="H136" s="267">
        <f t="shared" si="31"/>
        <v>90</v>
      </c>
      <c r="I136" s="268">
        <f t="shared" si="32"/>
        <v>26966806</v>
      </c>
      <c r="J136" s="268">
        <f t="shared" si="33"/>
        <v>1</v>
      </c>
      <c r="K136" s="269">
        <f t="shared" si="34"/>
        <v>1.06</v>
      </c>
      <c r="L136" s="270">
        <f t="shared" si="54"/>
        <v>1.01</v>
      </c>
      <c r="M136" s="271">
        <f t="shared" si="35"/>
        <v>24125622.423629135</v>
      </c>
      <c r="N136" s="271">
        <f t="shared" si="36"/>
        <v>27193431.171833493</v>
      </c>
      <c r="O136" s="271">
        <f t="shared" si="37"/>
        <v>28870662.503600005</v>
      </c>
      <c r="P136" s="271">
        <f t="shared" si="38"/>
        <v>30651341.793900453</v>
      </c>
      <c r="Q136" s="272">
        <f t="shared" si="39"/>
        <v>28870662.503600005</v>
      </c>
      <c r="R136" s="271">
        <f t="shared" si="39"/>
        <v>30651341.793900453</v>
      </c>
      <c r="S136" s="271">
        <f t="shared" si="40"/>
        <v>32541849.486459062</v>
      </c>
      <c r="T136" s="271"/>
      <c r="U136" s="271">
        <f t="shared" si="41"/>
        <v>2171306018.1266222</v>
      </c>
      <c r="V136" s="271">
        <f t="shared" si="42"/>
        <v>2447408805.4650145</v>
      </c>
      <c r="W136" s="271">
        <f t="shared" si="43"/>
        <v>2598359625.3240004</v>
      </c>
      <c r="X136" s="272">
        <f t="shared" si="44"/>
        <v>2758620761.4510407</v>
      </c>
      <c r="Y136" s="272">
        <f t="shared" si="45"/>
        <v>2598359625.3240004</v>
      </c>
      <c r="Z136" s="271">
        <f t="shared" si="46"/>
        <v>2758620761.4510407</v>
      </c>
      <c r="AA136" s="271">
        <f t="shared" si="51"/>
        <v>2928766453.7813153</v>
      </c>
      <c r="AB136" s="271"/>
      <c r="AC136" s="33" t="str">
        <f t="shared" si="47"/>
        <v>BERTAHAP</v>
      </c>
      <c r="AD136" s="273">
        <f t="shared" si="48"/>
        <v>0</v>
      </c>
      <c r="AE136" s="274">
        <v>2</v>
      </c>
      <c r="AF136" s="275"/>
      <c r="AG136" s="271" t="e">
        <f>IF(AF136&gt;#REF!,"LB","KR")</f>
        <v>#REF!</v>
      </c>
      <c r="AH136" s="275">
        <v>2388437000</v>
      </c>
      <c r="AI136" s="275">
        <v>2692150000</v>
      </c>
      <c r="AJ136" s="275">
        <v>2858196000</v>
      </c>
      <c r="AK136" s="276">
        <v>3034483000</v>
      </c>
      <c r="AL136" s="276">
        <v>2858196000</v>
      </c>
      <c r="AM136" s="275">
        <v>3034483000</v>
      </c>
      <c r="AN136" s="275">
        <v>3221644000</v>
      </c>
      <c r="AO136" s="16"/>
      <c r="AP136" s="16"/>
      <c r="AQ136" s="278">
        <v>-1534411.2613999955</v>
      </c>
      <c r="AR136" s="311"/>
      <c r="AS136" s="280"/>
      <c r="AT136" s="280"/>
      <c r="AU136" s="280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282"/>
      <c r="BT136" s="283"/>
      <c r="BU136" s="283" t="s">
        <v>64</v>
      </c>
      <c r="BV136" s="284">
        <v>15</v>
      </c>
      <c r="BW136" s="285">
        <v>101</v>
      </c>
      <c r="BX136" s="285">
        <v>90</v>
      </c>
      <c r="BY136" s="286">
        <v>29156510.647200003</v>
      </c>
      <c r="BZ136" s="286">
        <v>2412085000</v>
      </c>
      <c r="CA136" s="286">
        <v>2718805000</v>
      </c>
      <c r="CB136" s="286">
        <v>2886495000</v>
      </c>
      <c r="CC136" s="286">
        <v>3064528000</v>
      </c>
      <c r="CD136" s="286">
        <v>3253541000</v>
      </c>
      <c r="CE136" s="16"/>
      <c r="CF136" s="43">
        <v>3029687760</v>
      </c>
      <c r="CG136" s="197">
        <v>3216551980</v>
      </c>
    </row>
    <row r="137" spans="1:85">
      <c r="A137" s="3">
        <f t="shared" si="49"/>
        <v>98</v>
      </c>
      <c r="B137" s="263">
        <v>6</v>
      </c>
      <c r="C137" s="264" t="s">
        <v>155</v>
      </c>
      <c r="D137" s="299">
        <v>17</v>
      </c>
      <c r="E137" s="266"/>
      <c r="F137" s="41" t="s">
        <v>67</v>
      </c>
      <c r="G137" s="267">
        <f t="shared" si="30"/>
        <v>85</v>
      </c>
      <c r="H137" s="267">
        <f t="shared" si="31"/>
        <v>74</v>
      </c>
      <c r="I137" s="268">
        <f t="shared" si="32"/>
        <v>26966806</v>
      </c>
      <c r="J137" s="268">
        <f t="shared" si="33"/>
        <v>1</v>
      </c>
      <c r="K137" s="269">
        <f t="shared" si="34"/>
        <v>1.06</v>
      </c>
      <c r="L137" s="270">
        <f t="shared" si="54"/>
        <v>1.01</v>
      </c>
      <c r="M137" s="271">
        <f t="shared" si="35"/>
        <v>24125622.423629135</v>
      </c>
      <c r="N137" s="271">
        <f t="shared" si="36"/>
        <v>27193431.171833493</v>
      </c>
      <c r="O137" s="271">
        <f t="shared" si="37"/>
        <v>28870662.503600005</v>
      </c>
      <c r="P137" s="271">
        <f t="shared" si="38"/>
        <v>30651341.793900453</v>
      </c>
      <c r="Q137" s="272">
        <f t="shared" si="39"/>
        <v>28870662.503600005</v>
      </c>
      <c r="R137" s="271">
        <f t="shared" si="39"/>
        <v>30651341.793900453</v>
      </c>
      <c r="S137" s="271">
        <f t="shared" si="40"/>
        <v>32541849.486459062</v>
      </c>
      <c r="T137" s="271"/>
      <c r="U137" s="271">
        <f t="shared" si="41"/>
        <v>1785296059.348556</v>
      </c>
      <c r="V137" s="271">
        <f t="shared" si="42"/>
        <v>2012313906.7156785</v>
      </c>
      <c r="W137" s="271">
        <f t="shared" si="43"/>
        <v>2136429025.2664003</v>
      </c>
      <c r="X137" s="272">
        <f t="shared" si="44"/>
        <v>2268199292.7486334</v>
      </c>
      <c r="Y137" s="272">
        <f t="shared" si="45"/>
        <v>2136429025.2664003</v>
      </c>
      <c r="Z137" s="271">
        <f t="shared" si="46"/>
        <v>2268199292.7486334</v>
      </c>
      <c r="AA137" s="271">
        <f t="shared" si="51"/>
        <v>2408096861.9979706</v>
      </c>
      <c r="AB137" s="271"/>
      <c r="AC137" s="33" t="str">
        <f t="shared" si="47"/>
        <v>BERTAHAP</v>
      </c>
      <c r="AD137" s="273">
        <f t="shared" si="48"/>
        <v>0</v>
      </c>
      <c r="AE137" s="274">
        <v>2</v>
      </c>
      <c r="AF137" s="275"/>
      <c r="AG137" s="271" t="e">
        <f>IF(AF137&gt;#REF!,"LB","KR")</f>
        <v>#REF!</v>
      </c>
      <c r="AH137" s="275">
        <v>1963826000</v>
      </c>
      <c r="AI137" s="275">
        <v>2213546000</v>
      </c>
      <c r="AJ137" s="275">
        <v>2350072000</v>
      </c>
      <c r="AK137" s="276">
        <v>2495020000</v>
      </c>
      <c r="AL137" s="276">
        <v>2350072000</v>
      </c>
      <c r="AM137" s="275">
        <v>2495020000</v>
      </c>
      <c r="AN137" s="275">
        <v>2648907000</v>
      </c>
      <c r="AO137" s="16"/>
      <c r="AP137" s="16"/>
      <c r="AQ137" s="278">
        <v>-1534411.2613999955</v>
      </c>
      <c r="AR137" s="311"/>
      <c r="AS137" s="280"/>
      <c r="AT137" s="280"/>
      <c r="AU137" s="280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282"/>
      <c r="BT137" s="283"/>
      <c r="BU137" s="283" t="s">
        <v>67</v>
      </c>
      <c r="BV137" s="284">
        <v>17</v>
      </c>
      <c r="BW137" s="285">
        <v>85</v>
      </c>
      <c r="BX137" s="285">
        <v>74</v>
      </c>
      <c r="BY137" s="286">
        <v>29156510.647200003</v>
      </c>
      <c r="BZ137" s="286">
        <v>1983270000</v>
      </c>
      <c r="CA137" s="286">
        <v>2235462000</v>
      </c>
      <c r="CB137" s="286">
        <v>2373340000</v>
      </c>
      <c r="CC137" s="286">
        <v>2519723000</v>
      </c>
      <c r="CD137" s="286">
        <v>2675134000</v>
      </c>
      <c r="CE137" s="16"/>
      <c r="CF137" s="43">
        <v>2491076320</v>
      </c>
      <c r="CG137" s="197">
        <v>2644721200</v>
      </c>
    </row>
    <row r="138" spans="1:85">
      <c r="A138" s="3">
        <f t="shared" si="49"/>
        <v>99</v>
      </c>
      <c r="B138" s="263">
        <v>7</v>
      </c>
      <c r="C138" s="264" t="s">
        <v>155</v>
      </c>
      <c r="D138" s="299">
        <v>19</v>
      </c>
      <c r="E138" s="266"/>
      <c r="F138" s="41" t="s">
        <v>78</v>
      </c>
      <c r="G138" s="267">
        <f t="shared" si="30"/>
        <v>138</v>
      </c>
      <c r="H138" s="267">
        <f t="shared" si="31"/>
        <v>120</v>
      </c>
      <c r="I138" s="268">
        <f t="shared" si="32"/>
        <v>26966806</v>
      </c>
      <c r="J138" s="268">
        <f t="shared" si="33"/>
        <v>1</v>
      </c>
      <c r="K138" s="269">
        <f t="shared" si="34"/>
        <v>1.06</v>
      </c>
      <c r="L138" s="270">
        <f t="shared" si="54"/>
        <v>1.01</v>
      </c>
      <c r="M138" s="271">
        <f t="shared" si="35"/>
        <v>24125622.423629135</v>
      </c>
      <c r="N138" s="271">
        <f t="shared" si="36"/>
        <v>27193431.171833493</v>
      </c>
      <c r="O138" s="271">
        <f t="shared" si="37"/>
        <v>28870662.503600005</v>
      </c>
      <c r="P138" s="271">
        <f t="shared" si="38"/>
        <v>30651341.793900453</v>
      </c>
      <c r="Q138" s="272">
        <f t="shared" si="39"/>
        <v>28870662.503600005</v>
      </c>
      <c r="R138" s="271">
        <f t="shared" si="39"/>
        <v>30651341.793900453</v>
      </c>
      <c r="S138" s="271">
        <f t="shared" si="40"/>
        <v>32541849.486459062</v>
      </c>
      <c r="T138" s="271"/>
      <c r="U138" s="271">
        <f t="shared" si="41"/>
        <v>2895074690.8354959</v>
      </c>
      <c r="V138" s="271">
        <f t="shared" si="42"/>
        <v>3263211740.620019</v>
      </c>
      <c r="W138" s="271">
        <f t="shared" si="43"/>
        <v>3464479500.4320006</v>
      </c>
      <c r="X138" s="272">
        <f t="shared" si="44"/>
        <v>3678161015.2680545</v>
      </c>
      <c r="Y138" s="272">
        <f t="shared" si="45"/>
        <v>3464479500.4320006</v>
      </c>
      <c r="Z138" s="271">
        <f t="shared" si="46"/>
        <v>3678161015.2680545</v>
      </c>
      <c r="AA138" s="271">
        <f t="shared" si="51"/>
        <v>3905021938.3750873</v>
      </c>
      <c r="AB138" s="271"/>
      <c r="AC138" s="33" t="str">
        <f t="shared" si="47"/>
        <v>BERTAHAP</v>
      </c>
      <c r="AD138" s="273">
        <f t="shared" si="48"/>
        <v>0</v>
      </c>
      <c r="AE138" s="274">
        <v>2</v>
      </c>
      <c r="AF138" s="275"/>
      <c r="AG138" s="271" t="e">
        <f>IF(AF138&gt;#REF!,"LB","KR")</f>
        <v>#REF!</v>
      </c>
      <c r="AH138" s="275">
        <v>3184583000</v>
      </c>
      <c r="AI138" s="275">
        <v>3589533000</v>
      </c>
      <c r="AJ138" s="275">
        <v>3810928000</v>
      </c>
      <c r="AK138" s="276">
        <v>4045978000</v>
      </c>
      <c r="AL138" s="276">
        <v>3810928000</v>
      </c>
      <c r="AM138" s="275">
        <v>4045978000</v>
      </c>
      <c r="AN138" s="275">
        <v>4295525000</v>
      </c>
      <c r="AO138" s="16"/>
      <c r="AP138" s="16"/>
      <c r="AQ138" s="278">
        <v>-1534411.2613999955</v>
      </c>
      <c r="AR138" s="311"/>
      <c r="AS138" s="280"/>
      <c r="AT138" s="280"/>
      <c r="AU138" s="280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282"/>
      <c r="BT138" s="283"/>
      <c r="BU138" s="283" t="s">
        <v>78</v>
      </c>
      <c r="BV138" s="284">
        <v>19</v>
      </c>
      <c r="BW138" s="285">
        <v>138</v>
      </c>
      <c r="BX138" s="285">
        <v>120</v>
      </c>
      <c r="BY138" s="286">
        <v>29156510.647200003</v>
      </c>
      <c r="BZ138" s="286">
        <v>3216113000</v>
      </c>
      <c r="CA138" s="286">
        <v>3625073000</v>
      </c>
      <c r="CB138" s="286">
        <v>3848660000</v>
      </c>
      <c r="CC138" s="286">
        <v>4086037000</v>
      </c>
      <c r="CD138" s="286">
        <v>4338055000</v>
      </c>
      <c r="CE138" s="16"/>
      <c r="CF138" s="43">
        <v>4039583680</v>
      </c>
      <c r="CG138" s="197">
        <v>4288736680</v>
      </c>
    </row>
    <row r="139" spans="1:85">
      <c r="A139" s="3">
        <f t="shared" si="49"/>
        <v>100</v>
      </c>
      <c r="B139" s="263">
        <v>8</v>
      </c>
      <c r="C139" s="264" t="s">
        <v>155</v>
      </c>
      <c r="D139" s="299">
        <v>21</v>
      </c>
      <c r="E139" s="266"/>
      <c r="F139" s="41" t="s">
        <v>84</v>
      </c>
      <c r="G139" s="267">
        <f t="shared" si="30"/>
        <v>132</v>
      </c>
      <c r="H139" s="267">
        <f t="shared" si="31"/>
        <v>112</v>
      </c>
      <c r="I139" s="268">
        <f t="shared" si="32"/>
        <v>26966806</v>
      </c>
      <c r="J139" s="268">
        <f t="shared" si="33"/>
        <v>3</v>
      </c>
      <c r="K139" s="269">
        <f t="shared" si="34"/>
        <v>1.1000000000000001</v>
      </c>
      <c r="L139" s="270">
        <f t="shared" si="54"/>
        <v>1.01</v>
      </c>
      <c r="M139" s="271">
        <f t="shared" si="35"/>
        <v>25036023.269803815</v>
      </c>
      <c r="N139" s="271">
        <f t="shared" si="36"/>
        <v>28219598.385864943</v>
      </c>
      <c r="O139" s="271">
        <f t="shared" si="37"/>
        <v>29960121.466000002</v>
      </c>
      <c r="P139" s="271">
        <f t="shared" si="38"/>
        <v>31807996.201217446</v>
      </c>
      <c r="Q139" s="272">
        <f t="shared" si="39"/>
        <v>29960121.466000002</v>
      </c>
      <c r="R139" s="271">
        <f t="shared" si="39"/>
        <v>31807996.201217446</v>
      </c>
      <c r="S139" s="271">
        <f t="shared" si="40"/>
        <v>33769843.806702793</v>
      </c>
      <c r="T139" s="271"/>
      <c r="U139" s="271">
        <f t="shared" si="41"/>
        <v>2804034606.2180271</v>
      </c>
      <c r="V139" s="271">
        <f t="shared" si="42"/>
        <v>3160595019.2168736</v>
      </c>
      <c r="W139" s="271">
        <f t="shared" si="43"/>
        <v>3355533604.1920004</v>
      </c>
      <c r="X139" s="272">
        <f t="shared" si="44"/>
        <v>3562495574.5363541</v>
      </c>
      <c r="Y139" s="272">
        <f t="shared" si="45"/>
        <v>3355533604.1920004</v>
      </c>
      <c r="Z139" s="271">
        <f t="shared" si="46"/>
        <v>3562495574.5363541</v>
      </c>
      <c r="AA139" s="271">
        <f t="shared" si="51"/>
        <v>3782222506.3507128</v>
      </c>
      <c r="AB139" s="271"/>
      <c r="AC139" s="33" t="str">
        <f t="shared" si="47"/>
        <v>BERTAHAP</v>
      </c>
      <c r="AD139" s="273">
        <f t="shared" si="48"/>
        <v>0</v>
      </c>
      <c r="AE139" s="274">
        <v>2</v>
      </c>
      <c r="AF139" s="275"/>
      <c r="AG139" s="271" t="e">
        <f>IF(AF139&gt;#REF!,"LB","KR")</f>
        <v>#REF!</v>
      </c>
      <c r="AH139" s="275">
        <v>3084439000</v>
      </c>
      <c r="AI139" s="275">
        <v>3476655000</v>
      </c>
      <c r="AJ139" s="275">
        <v>3691087000</v>
      </c>
      <c r="AK139" s="276">
        <v>3918746000</v>
      </c>
      <c r="AL139" s="276">
        <v>3691087000</v>
      </c>
      <c r="AM139" s="275">
        <v>3918746000</v>
      </c>
      <c r="AN139" s="275">
        <v>4160445000</v>
      </c>
      <c r="AO139" s="16"/>
      <c r="AP139" s="16"/>
      <c r="AQ139" s="278">
        <v>-444952.29899999872</v>
      </c>
      <c r="AR139" s="311"/>
      <c r="AS139" s="280"/>
      <c r="AT139" s="280"/>
      <c r="AU139" s="280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282">
        <v>25</v>
      </c>
      <c r="BT139" s="310" t="s">
        <v>157</v>
      </c>
      <c r="BU139" s="283" t="s">
        <v>74</v>
      </c>
      <c r="BV139" s="284" t="s">
        <v>29</v>
      </c>
      <c r="BW139" s="285">
        <v>85</v>
      </c>
      <c r="BX139" s="285">
        <v>74</v>
      </c>
      <c r="BY139" s="286">
        <v>29156510.647200003</v>
      </c>
      <c r="BZ139" s="286">
        <v>1983270000</v>
      </c>
      <c r="CA139" s="286">
        <v>2235462000</v>
      </c>
      <c r="CB139" s="286">
        <v>2373340000</v>
      </c>
      <c r="CC139" s="286">
        <v>2519723000</v>
      </c>
      <c r="CD139" s="286">
        <v>2675134000</v>
      </c>
      <c r="CE139" s="16">
        <v>7</v>
      </c>
      <c r="CF139" s="43">
        <v>3912552220</v>
      </c>
      <c r="CG139" s="197">
        <v>4153870760</v>
      </c>
    </row>
    <row r="140" spans="1:85">
      <c r="A140" s="3">
        <f t="shared" si="49"/>
        <v>101</v>
      </c>
      <c r="B140" s="263">
        <v>1</v>
      </c>
      <c r="C140" s="264" t="s">
        <v>158</v>
      </c>
      <c r="D140" s="265" t="s">
        <v>19</v>
      </c>
      <c r="E140" s="266"/>
      <c r="F140" s="41" t="s">
        <v>72</v>
      </c>
      <c r="G140" s="267">
        <f t="shared" si="30"/>
        <v>175</v>
      </c>
      <c r="H140" s="267">
        <f t="shared" si="31"/>
        <v>156</v>
      </c>
      <c r="I140" s="268">
        <f t="shared" si="32"/>
        <v>26966806</v>
      </c>
      <c r="J140" s="268">
        <f t="shared" si="33"/>
        <v>5</v>
      </c>
      <c r="K140" s="269">
        <f t="shared" si="34"/>
        <v>1.08</v>
      </c>
      <c r="L140" s="270">
        <f t="shared" si="54"/>
        <v>1.01</v>
      </c>
      <c r="M140" s="271">
        <f t="shared" si="35"/>
        <v>24580822.846716471</v>
      </c>
      <c r="N140" s="271">
        <f t="shared" si="36"/>
        <v>27706514.778849214</v>
      </c>
      <c r="O140" s="271">
        <f t="shared" si="37"/>
        <v>29415391.9848</v>
      </c>
      <c r="P140" s="271">
        <f t="shared" si="38"/>
        <v>31229668.997558944</v>
      </c>
      <c r="Q140" s="272">
        <f t="shared" si="39"/>
        <v>29415391.9848</v>
      </c>
      <c r="R140" s="271">
        <f t="shared" si="39"/>
        <v>31229668.997558944</v>
      </c>
      <c r="S140" s="271">
        <f t="shared" si="40"/>
        <v>33155846.646580923</v>
      </c>
      <c r="T140" s="271"/>
      <c r="U140" s="271">
        <f t="shared" si="41"/>
        <v>3834608364.0877695</v>
      </c>
      <c r="V140" s="271">
        <f t="shared" si="42"/>
        <v>4322216305.5004778</v>
      </c>
      <c r="W140" s="271">
        <f t="shared" si="43"/>
        <v>4588801149.6288004</v>
      </c>
      <c r="X140" s="272">
        <f t="shared" si="44"/>
        <v>4871828363.619195</v>
      </c>
      <c r="Y140" s="272">
        <f t="shared" si="45"/>
        <v>4588801149.6288004</v>
      </c>
      <c r="Z140" s="271">
        <f t="shared" si="46"/>
        <v>4871828363.619195</v>
      </c>
      <c r="AA140" s="271">
        <f t="shared" si="51"/>
        <v>5172312076.8666239</v>
      </c>
      <c r="AB140" s="271"/>
      <c r="AC140" s="33" t="str">
        <f t="shared" si="47"/>
        <v>BERTAHAP</v>
      </c>
      <c r="AD140" s="273">
        <f t="shared" si="48"/>
        <v>0</v>
      </c>
      <c r="AE140" s="274">
        <v>2</v>
      </c>
      <c r="AF140" s="275"/>
      <c r="AG140" s="271" t="e">
        <f>IF(AF140&gt;#REF!,"LB","KR")</f>
        <v>#REF!</v>
      </c>
      <c r="AH140" s="275">
        <v>4218070000</v>
      </c>
      <c r="AI140" s="275">
        <v>4754438000</v>
      </c>
      <c r="AJ140" s="275">
        <v>5047682000</v>
      </c>
      <c r="AK140" s="276">
        <v>5359012000</v>
      </c>
      <c r="AL140" s="276">
        <v>5047682000</v>
      </c>
      <c r="AM140" s="275">
        <v>5359012000</v>
      </c>
      <c r="AN140" s="275">
        <v>5689544000</v>
      </c>
      <c r="AO140" s="16"/>
      <c r="AP140" s="16"/>
      <c r="AQ140" s="278">
        <v>-989681.78020000085</v>
      </c>
      <c r="AR140" s="311"/>
      <c r="AS140" s="280"/>
      <c r="AT140" s="280"/>
      <c r="AU140" s="280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282"/>
      <c r="BT140" s="283"/>
      <c r="BU140" s="283" t="s">
        <v>56</v>
      </c>
      <c r="BV140" s="284" t="s">
        <v>32</v>
      </c>
      <c r="BW140" s="285">
        <v>85</v>
      </c>
      <c r="BX140" s="285">
        <v>74</v>
      </c>
      <c r="BY140" s="286">
        <v>29156510.647200003</v>
      </c>
      <c r="BZ140" s="286">
        <v>1983270000</v>
      </c>
      <c r="CA140" s="286">
        <v>2235462000</v>
      </c>
      <c r="CB140" s="286">
        <v>2373340000</v>
      </c>
      <c r="CC140" s="286">
        <v>2519723000</v>
      </c>
      <c r="CD140" s="286">
        <v>2675134000</v>
      </c>
      <c r="CE140" s="16"/>
      <c r="CF140" s="43">
        <v>5350542920</v>
      </c>
      <c r="CG140" s="197">
        <v>5680552720</v>
      </c>
    </row>
    <row r="141" spans="1:85">
      <c r="A141" s="3">
        <f t="shared" si="49"/>
        <v>102</v>
      </c>
      <c r="B141" s="263">
        <v>2</v>
      </c>
      <c r="C141" s="264" t="s">
        <v>158</v>
      </c>
      <c r="D141" s="265" t="s">
        <v>29</v>
      </c>
      <c r="E141" s="266"/>
      <c r="F141" s="41" t="s">
        <v>74</v>
      </c>
      <c r="G141" s="267">
        <f t="shared" si="30"/>
        <v>85</v>
      </c>
      <c r="H141" s="267">
        <f t="shared" si="31"/>
        <v>74</v>
      </c>
      <c r="I141" s="268">
        <f t="shared" si="32"/>
        <v>26966806</v>
      </c>
      <c r="J141" s="268">
        <f t="shared" si="33"/>
        <v>1</v>
      </c>
      <c r="K141" s="269">
        <f t="shared" si="34"/>
        <v>1.06</v>
      </c>
      <c r="L141" s="270">
        <f t="shared" si="54"/>
        <v>1.01</v>
      </c>
      <c r="M141" s="271">
        <f t="shared" si="35"/>
        <v>24125622.423629135</v>
      </c>
      <c r="N141" s="271">
        <f t="shared" si="36"/>
        <v>27193431.171833493</v>
      </c>
      <c r="O141" s="271">
        <f t="shared" si="37"/>
        <v>28870662.503600005</v>
      </c>
      <c r="P141" s="271">
        <f t="shared" si="38"/>
        <v>30651341.793900453</v>
      </c>
      <c r="Q141" s="272">
        <f t="shared" si="39"/>
        <v>28870662.503600005</v>
      </c>
      <c r="R141" s="271">
        <f t="shared" si="39"/>
        <v>30651341.793900453</v>
      </c>
      <c r="S141" s="271">
        <f t="shared" si="40"/>
        <v>32541849.486459062</v>
      </c>
      <c r="T141" s="271"/>
      <c r="U141" s="271">
        <f t="shared" si="41"/>
        <v>1785296059.348556</v>
      </c>
      <c r="V141" s="271">
        <f t="shared" si="42"/>
        <v>2012313906.7156785</v>
      </c>
      <c r="W141" s="271">
        <f t="shared" si="43"/>
        <v>2136429025.2664003</v>
      </c>
      <c r="X141" s="272">
        <f t="shared" si="44"/>
        <v>2268199292.7486334</v>
      </c>
      <c r="Y141" s="272">
        <f t="shared" si="45"/>
        <v>2136429025.2664003</v>
      </c>
      <c r="Z141" s="271">
        <f t="shared" si="46"/>
        <v>2268199292.7486334</v>
      </c>
      <c r="AA141" s="271">
        <f t="shared" si="51"/>
        <v>2408096861.9979706</v>
      </c>
      <c r="AB141" s="271"/>
      <c r="AC141" s="33" t="str">
        <f t="shared" si="47"/>
        <v>BERTAHAP</v>
      </c>
      <c r="AD141" s="273">
        <f t="shared" si="48"/>
        <v>0</v>
      </c>
      <c r="AE141" s="274">
        <v>2</v>
      </c>
      <c r="AF141" s="275"/>
      <c r="AG141" s="271" t="e">
        <f>IF(AF141&gt;#REF!,"LB","KR")</f>
        <v>#REF!</v>
      </c>
      <c r="AH141" s="275">
        <v>1963826000</v>
      </c>
      <c r="AI141" s="275">
        <v>2213546000</v>
      </c>
      <c r="AJ141" s="275">
        <v>2350072000</v>
      </c>
      <c r="AK141" s="276">
        <v>2495020000</v>
      </c>
      <c r="AL141" s="276">
        <v>2350072000</v>
      </c>
      <c r="AM141" s="275">
        <v>2495020000</v>
      </c>
      <c r="AN141" s="275">
        <v>2648907000</v>
      </c>
      <c r="AO141" s="16"/>
      <c r="AP141" s="16"/>
      <c r="AQ141" s="278">
        <v>-1534411.2613999955</v>
      </c>
      <c r="AR141" s="311"/>
      <c r="AS141" s="280"/>
      <c r="AT141" s="280"/>
      <c r="AU141" s="280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282"/>
      <c r="BT141" s="283"/>
      <c r="BU141" s="283" t="s">
        <v>58</v>
      </c>
      <c r="BV141" s="284" t="s">
        <v>38</v>
      </c>
      <c r="BW141" s="285">
        <v>101</v>
      </c>
      <c r="BX141" s="285">
        <v>90</v>
      </c>
      <c r="BY141" s="286">
        <v>29156510.647200003</v>
      </c>
      <c r="BZ141" s="286">
        <v>2412085000</v>
      </c>
      <c r="CA141" s="286">
        <v>2718805000</v>
      </c>
      <c r="CB141" s="286">
        <v>2886495000</v>
      </c>
      <c r="CC141" s="286">
        <v>3064528000</v>
      </c>
      <c r="CD141" s="286">
        <v>3253541000</v>
      </c>
      <c r="CE141" s="16"/>
      <c r="CF141" s="43">
        <v>2491076320</v>
      </c>
      <c r="CG141" s="197">
        <v>2644721200</v>
      </c>
    </row>
    <row r="142" spans="1:85">
      <c r="A142" s="3">
        <f t="shared" si="49"/>
        <v>103</v>
      </c>
      <c r="B142" s="263">
        <v>3</v>
      </c>
      <c r="C142" s="264" t="s">
        <v>158</v>
      </c>
      <c r="D142" s="265" t="s">
        <v>44</v>
      </c>
      <c r="E142" s="266"/>
      <c r="F142" s="41" t="s">
        <v>60</v>
      </c>
      <c r="G142" s="267">
        <f t="shared" si="30"/>
        <v>101</v>
      </c>
      <c r="H142" s="267">
        <f t="shared" si="31"/>
        <v>90</v>
      </c>
      <c r="I142" s="268">
        <f t="shared" si="32"/>
        <v>26966806</v>
      </c>
      <c r="J142" s="268">
        <f t="shared" si="33"/>
        <v>1</v>
      </c>
      <c r="K142" s="269">
        <f t="shared" si="34"/>
        <v>1.06</v>
      </c>
      <c r="L142" s="270">
        <f t="shared" si="54"/>
        <v>1.01</v>
      </c>
      <c r="M142" s="271">
        <f t="shared" si="35"/>
        <v>24125622.423629135</v>
      </c>
      <c r="N142" s="271">
        <f t="shared" si="36"/>
        <v>27193431.171833493</v>
      </c>
      <c r="O142" s="271">
        <f t="shared" si="37"/>
        <v>28870662.503600005</v>
      </c>
      <c r="P142" s="271">
        <f t="shared" si="38"/>
        <v>30651341.793900453</v>
      </c>
      <c r="Q142" s="272">
        <f t="shared" si="39"/>
        <v>28870662.503600005</v>
      </c>
      <c r="R142" s="271">
        <f t="shared" si="39"/>
        <v>30651341.793900453</v>
      </c>
      <c r="S142" s="271">
        <f t="shared" si="40"/>
        <v>32541849.486459062</v>
      </c>
      <c r="T142" s="271"/>
      <c r="U142" s="271">
        <f t="shared" si="41"/>
        <v>2171306018.1266222</v>
      </c>
      <c r="V142" s="271">
        <f t="shared" si="42"/>
        <v>2447408805.4650145</v>
      </c>
      <c r="W142" s="271">
        <f t="shared" si="43"/>
        <v>2598359625.3240004</v>
      </c>
      <c r="X142" s="272">
        <f t="shared" si="44"/>
        <v>2758620761.4510407</v>
      </c>
      <c r="Y142" s="272">
        <f t="shared" si="45"/>
        <v>2598359625.3240004</v>
      </c>
      <c r="Z142" s="271">
        <f t="shared" si="46"/>
        <v>2758620761.4510407</v>
      </c>
      <c r="AA142" s="271">
        <f t="shared" si="51"/>
        <v>2928766453.7813153</v>
      </c>
      <c r="AB142" s="271"/>
      <c r="AC142" s="33" t="str">
        <f t="shared" si="47"/>
        <v>BERTAHAP</v>
      </c>
      <c r="AD142" s="273">
        <f t="shared" si="48"/>
        <v>0</v>
      </c>
      <c r="AE142" s="274">
        <v>2</v>
      </c>
      <c r="AF142" s="275"/>
      <c r="AG142" s="271" t="e">
        <f>IF(AF142&gt;#REF!,"LB","KR")</f>
        <v>#REF!</v>
      </c>
      <c r="AH142" s="275">
        <v>2388437000</v>
      </c>
      <c r="AI142" s="275">
        <v>2692150000</v>
      </c>
      <c r="AJ142" s="275">
        <v>2858196000</v>
      </c>
      <c r="AK142" s="276">
        <v>3034483000</v>
      </c>
      <c r="AL142" s="276">
        <v>2858196000</v>
      </c>
      <c r="AM142" s="275">
        <v>3034483000</v>
      </c>
      <c r="AN142" s="275">
        <v>3221644000</v>
      </c>
      <c r="AO142" s="16"/>
      <c r="AP142" s="16"/>
      <c r="AQ142" s="278">
        <v>-1534411.2613999955</v>
      </c>
      <c r="AR142" s="311"/>
      <c r="AS142" s="280"/>
      <c r="AT142" s="280"/>
      <c r="AU142" s="280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282"/>
      <c r="BT142" s="283"/>
      <c r="BU142" s="283" t="s">
        <v>60</v>
      </c>
      <c r="BV142" s="284" t="s">
        <v>44</v>
      </c>
      <c r="BW142" s="285">
        <v>101</v>
      </c>
      <c r="BX142" s="285">
        <v>90</v>
      </c>
      <c r="BY142" s="286">
        <v>29156510.647200003</v>
      </c>
      <c r="BZ142" s="286">
        <v>2412085000</v>
      </c>
      <c r="CA142" s="286">
        <v>2718805000</v>
      </c>
      <c r="CB142" s="286">
        <v>2886495000</v>
      </c>
      <c r="CC142" s="286">
        <v>3064528000</v>
      </c>
      <c r="CD142" s="286">
        <v>3253541000</v>
      </c>
      <c r="CE142" s="16"/>
      <c r="CF142" s="43">
        <v>3029687760</v>
      </c>
      <c r="CG142" s="197">
        <v>3216551980</v>
      </c>
    </row>
    <row r="143" spans="1:85">
      <c r="A143" s="3">
        <f t="shared" si="49"/>
        <v>104</v>
      </c>
      <c r="B143" s="263">
        <v>4</v>
      </c>
      <c r="C143" s="264" t="s">
        <v>158</v>
      </c>
      <c r="D143" s="299">
        <v>11</v>
      </c>
      <c r="E143" s="266"/>
      <c r="F143" s="41" t="s">
        <v>62</v>
      </c>
      <c r="G143" s="267">
        <f t="shared" si="30"/>
        <v>101</v>
      </c>
      <c r="H143" s="267">
        <f t="shared" si="31"/>
        <v>90</v>
      </c>
      <c r="I143" s="268">
        <f t="shared" si="32"/>
        <v>26966806</v>
      </c>
      <c r="J143" s="268">
        <f t="shared" si="33"/>
        <v>1</v>
      </c>
      <c r="K143" s="269">
        <f t="shared" si="34"/>
        <v>1.06</v>
      </c>
      <c r="L143" s="270">
        <f t="shared" si="54"/>
        <v>1.01</v>
      </c>
      <c r="M143" s="271">
        <f t="shared" si="35"/>
        <v>24125622.423629135</v>
      </c>
      <c r="N143" s="271">
        <f t="shared" si="36"/>
        <v>27193431.171833493</v>
      </c>
      <c r="O143" s="271">
        <f t="shared" si="37"/>
        <v>28870662.503600005</v>
      </c>
      <c r="P143" s="271">
        <f t="shared" si="38"/>
        <v>30651341.793900453</v>
      </c>
      <c r="Q143" s="272">
        <f t="shared" si="39"/>
        <v>28870662.503600005</v>
      </c>
      <c r="R143" s="271">
        <f t="shared" si="39"/>
        <v>30651341.793900453</v>
      </c>
      <c r="S143" s="271">
        <f t="shared" si="40"/>
        <v>32541849.486459062</v>
      </c>
      <c r="T143" s="271"/>
      <c r="U143" s="271">
        <f t="shared" si="41"/>
        <v>2171306018.1266222</v>
      </c>
      <c r="V143" s="271">
        <f t="shared" si="42"/>
        <v>2447408805.4650145</v>
      </c>
      <c r="W143" s="271">
        <f t="shared" si="43"/>
        <v>2598359625.3240004</v>
      </c>
      <c r="X143" s="272">
        <f t="shared" si="44"/>
        <v>2758620761.4510407</v>
      </c>
      <c r="Y143" s="272">
        <f t="shared" si="45"/>
        <v>2598359625.3240004</v>
      </c>
      <c r="Z143" s="271">
        <f t="shared" si="46"/>
        <v>2758620761.4510407</v>
      </c>
      <c r="AA143" s="271">
        <f t="shared" si="51"/>
        <v>2928766453.7813153</v>
      </c>
      <c r="AB143" s="271"/>
      <c r="AC143" s="33" t="str">
        <f t="shared" si="47"/>
        <v>BERTAHAP</v>
      </c>
      <c r="AD143" s="273">
        <f t="shared" si="48"/>
        <v>0</v>
      </c>
      <c r="AE143" s="274">
        <v>2</v>
      </c>
      <c r="AF143" s="275"/>
      <c r="AG143" s="271" t="e">
        <f>IF(AF143&gt;#REF!,"LB","KR")</f>
        <v>#REF!</v>
      </c>
      <c r="AH143" s="275">
        <v>2388437000</v>
      </c>
      <c r="AI143" s="275">
        <v>2692150000</v>
      </c>
      <c r="AJ143" s="275">
        <v>2858196000</v>
      </c>
      <c r="AK143" s="276">
        <v>3034483000</v>
      </c>
      <c r="AL143" s="276">
        <v>2858196000</v>
      </c>
      <c r="AM143" s="275">
        <v>3034483000</v>
      </c>
      <c r="AN143" s="275">
        <v>3221644000</v>
      </c>
      <c r="AO143" s="16"/>
      <c r="AP143" s="16"/>
      <c r="AQ143" s="278">
        <v>-1534411.2613999955</v>
      </c>
      <c r="AR143" s="311"/>
      <c r="AS143" s="280"/>
      <c r="AT143" s="280"/>
      <c r="AU143" s="280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282"/>
      <c r="BT143" s="310"/>
      <c r="BU143" s="283" t="s">
        <v>64</v>
      </c>
      <c r="BV143" s="284">
        <v>15</v>
      </c>
      <c r="BW143" s="285">
        <v>101</v>
      </c>
      <c r="BX143" s="285">
        <v>90</v>
      </c>
      <c r="BY143" s="286">
        <v>29156510.647200003</v>
      </c>
      <c r="BZ143" s="286">
        <v>2412085000</v>
      </c>
      <c r="CA143" s="286">
        <v>2718805000</v>
      </c>
      <c r="CB143" s="286">
        <v>2886495000</v>
      </c>
      <c r="CC143" s="286">
        <v>3064528000</v>
      </c>
      <c r="CD143" s="286">
        <v>3253541000</v>
      </c>
      <c r="CE143" s="16"/>
      <c r="CF143" s="43">
        <v>3029687760</v>
      </c>
      <c r="CG143" s="197">
        <v>3216551980</v>
      </c>
    </row>
    <row r="144" spans="1:85">
      <c r="A144" s="3">
        <f t="shared" si="49"/>
        <v>105</v>
      </c>
      <c r="B144" s="263">
        <v>5</v>
      </c>
      <c r="C144" s="264" t="s">
        <v>158</v>
      </c>
      <c r="D144" s="299">
        <v>15</v>
      </c>
      <c r="E144" s="266"/>
      <c r="F144" s="41" t="s">
        <v>64</v>
      </c>
      <c r="G144" s="267">
        <f t="shared" si="30"/>
        <v>101</v>
      </c>
      <c r="H144" s="267">
        <f t="shared" si="31"/>
        <v>90</v>
      </c>
      <c r="I144" s="268">
        <f t="shared" si="32"/>
        <v>26966806</v>
      </c>
      <c r="J144" s="268">
        <f t="shared" si="33"/>
        <v>1</v>
      </c>
      <c r="K144" s="269">
        <f t="shared" si="34"/>
        <v>1.06</v>
      </c>
      <c r="L144" s="270">
        <f t="shared" si="54"/>
        <v>1.01</v>
      </c>
      <c r="M144" s="271">
        <f t="shared" si="35"/>
        <v>24125622.423629135</v>
      </c>
      <c r="N144" s="271">
        <f t="shared" si="36"/>
        <v>27193431.171833493</v>
      </c>
      <c r="O144" s="271">
        <f t="shared" si="37"/>
        <v>28870662.503600005</v>
      </c>
      <c r="P144" s="271">
        <f t="shared" si="38"/>
        <v>30651341.793900453</v>
      </c>
      <c r="Q144" s="272">
        <f t="shared" si="39"/>
        <v>28870662.503600005</v>
      </c>
      <c r="R144" s="271">
        <f t="shared" si="39"/>
        <v>30651341.793900453</v>
      </c>
      <c r="S144" s="271">
        <f t="shared" si="40"/>
        <v>32541849.486459062</v>
      </c>
      <c r="T144" s="271"/>
      <c r="U144" s="271">
        <f t="shared" si="41"/>
        <v>2171306018.1266222</v>
      </c>
      <c r="V144" s="271">
        <f t="shared" si="42"/>
        <v>2447408805.4650145</v>
      </c>
      <c r="W144" s="271">
        <f t="shared" si="43"/>
        <v>2598359625.3240004</v>
      </c>
      <c r="X144" s="272">
        <f t="shared" si="44"/>
        <v>2758620761.4510407</v>
      </c>
      <c r="Y144" s="272">
        <f t="shared" si="45"/>
        <v>2598359625.3240004</v>
      </c>
      <c r="Z144" s="271">
        <f t="shared" si="46"/>
        <v>2758620761.4510407</v>
      </c>
      <c r="AA144" s="271">
        <f t="shared" si="51"/>
        <v>2928766453.7813153</v>
      </c>
      <c r="AB144" s="271"/>
      <c r="AC144" s="33" t="str">
        <f t="shared" si="47"/>
        <v>BERTAHAP</v>
      </c>
      <c r="AD144" s="273">
        <f t="shared" si="48"/>
        <v>0</v>
      </c>
      <c r="AE144" s="274">
        <v>2</v>
      </c>
      <c r="AF144" s="275"/>
      <c r="AG144" s="271" t="e">
        <f>IF(AF144&gt;#REF!,"LB","KR")</f>
        <v>#REF!</v>
      </c>
      <c r="AH144" s="275">
        <v>2388437000</v>
      </c>
      <c r="AI144" s="275">
        <v>2692150000</v>
      </c>
      <c r="AJ144" s="275">
        <v>2858196000</v>
      </c>
      <c r="AK144" s="276">
        <v>3034483000</v>
      </c>
      <c r="AL144" s="276">
        <v>2858196000</v>
      </c>
      <c r="AM144" s="275">
        <v>3034483000</v>
      </c>
      <c r="AN144" s="275">
        <v>3221644000</v>
      </c>
      <c r="AO144" s="16"/>
      <c r="AP144" s="16"/>
      <c r="AQ144" s="278">
        <v>-1534411.2613999955</v>
      </c>
      <c r="AR144" s="311"/>
      <c r="AS144" s="280"/>
      <c r="AT144" s="280"/>
      <c r="AU144" s="280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282"/>
      <c r="BT144" s="310"/>
      <c r="BU144" s="283" t="s">
        <v>67</v>
      </c>
      <c r="BV144" s="284">
        <v>17</v>
      </c>
      <c r="BW144" s="285">
        <v>85</v>
      </c>
      <c r="BX144" s="285">
        <v>74</v>
      </c>
      <c r="BY144" s="286">
        <v>29156510.647200003</v>
      </c>
      <c r="BZ144" s="286">
        <v>1983270000</v>
      </c>
      <c r="CA144" s="286">
        <v>2235462000</v>
      </c>
      <c r="CB144" s="286">
        <v>2373340000</v>
      </c>
      <c r="CC144" s="286">
        <v>2519723000</v>
      </c>
      <c r="CD144" s="286">
        <v>2675134000</v>
      </c>
      <c r="CE144" s="16"/>
      <c r="CF144" s="43">
        <v>3029687760</v>
      </c>
      <c r="CG144" s="197">
        <v>3216551980</v>
      </c>
    </row>
    <row r="145" spans="1:85">
      <c r="A145" s="3">
        <f t="shared" si="49"/>
        <v>106</v>
      </c>
      <c r="B145" s="263">
        <v>6</v>
      </c>
      <c r="C145" s="264" t="s">
        <v>158</v>
      </c>
      <c r="D145" s="299">
        <v>17</v>
      </c>
      <c r="E145" s="266"/>
      <c r="F145" s="41" t="s">
        <v>67</v>
      </c>
      <c r="G145" s="267">
        <f t="shared" si="30"/>
        <v>85</v>
      </c>
      <c r="H145" s="267">
        <f t="shared" si="31"/>
        <v>74</v>
      </c>
      <c r="I145" s="268">
        <f t="shared" si="32"/>
        <v>26966806</v>
      </c>
      <c r="J145" s="268">
        <f t="shared" si="33"/>
        <v>1</v>
      </c>
      <c r="K145" s="269">
        <f t="shared" si="34"/>
        <v>1.06</v>
      </c>
      <c r="L145" s="270">
        <f t="shared" si="54"/>
        <v>1.01</v>
      </c>
      <c r="M145" s="271">
        <f t="shared" si="35"/>
        <v>24125622.423629135</v>
      </c>
      <c r="N145" s="271">
        <f t="shared" si="36"/>
        <v>27193431.171833493</v>
      </c>
      <c r="O145" s="271">
        <f t="shared" si="37"/>
        <v>28870662.503600005</v>
      </c>
      <c r="P145" s="271">
        <f t="shared" si="38"/>
        <v>30651341.793900453</v>
      </c>
      <c r="Q145" s="272">
        <f t="shared" si="39"/>
        <v>28870662.503600005</v>
      </c>
      <c r="R145" s="271">
        <f t="shared" si="39"/>
        <v>30651341.793900453</v>
      </c>
      <c r="S145" s="271">
        <f t="shared" si="40"/>
        <v>32541849.486459062</v>
      </c>
      <c r="T145" s="271"/>
      <c r="U145" s="271">
        <f t="shared" si="41"/>
        <v>1785296059.348556</v>
      </c>
      <c r="V145" s="271">
        <f t="shared" si="42"/>
        <v>2012313906.7156785</v>
      </c>
      <c r="W145" s="271">
        <f t="shared" si="43"/>
        <v>2136429025.2664003</v>
      </c>
      <c r="X145" s="272">
        <f t="shared" si="44"/>
        <v>2268199292.7486334</v>
      </c>
      <c r="Y145" s="272">
        <f t="shared" si="45"/>
        <v>2136429025.2664003</v>
      </c>
      <c r="Z145" s="271">
        <f t="shared" si="46"/>
        <v>2268199292.7486334</v>
      </c>
      <c r="AA145" s="271">
        <f t="shared" si="51"/>
        <v>2408096861.9979706</v>
      </c>
      <c r="AB145" s="271"/>
      <c r="AC145" s="33" t="str">
        <f t="shared" si="47"/>
        <v>BERTAHAP</v>
      </c>
      <c r="AD145" s="273">
        <f t="shared" si="48"/>
        <v>0</v>
      </c>
      <c r="AE145" s="274">
        <v>2</v>
      </c>
      <c r="AF145" s="275"/>
      <c r="AG145" s="271" t="e">
        <f>IF(AF145&gt;#REF!,"LB","KR")</f>
        <v>#REF!</v>
      </c>
      <c r="AH145" s="275">
        <v>1963826000</v>
      </c>
      <c r="AI145" s="275">
        <v>2213546000</v>
      </c>
      <c r="AJ145" s="275">
        <v>2350072000</v>
      </c>
      <c r="AK145" s="276">
        <v>2495020000</v>
      </c>
      <c r="AL145" s="276">
        <v>2350072000</v>
      </c>
      <c r="AM145" s="275">
        <v>2495020000</v>
      </c>
      <c r="AN145" s="275">
        <v>2648907000</v>
      </c>
      <c r="AO145" s="16"/>
      <c r="AP145" s="16"/>
      <c r="AQ145" s="278">
        <v>-1534411.2613999955</v>
      </c>
      <c r="AR145" s="311"/>
      <c r="AS145" s="280"/>
      <c r="AT145" s="280"/>
      <c r="AU145" s="280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282"/>
      <c r="BT145" s="310"/>
      <c r="BU145" s="283" t="s">
        <v>78</v>
      </c>
      <c r="BV145" s="284">
        <v>19</v>
      </c>
      <c r="BW145" s="285">
        <v>138</v>
      </c>
      <c r="BX145" s="285">
        <v>120</v>
      </c>
      <c r="BY145" s="286">
        <v>29156510.647200003</v>
      </c>
      <c r="BZ145" s="286">
        <v>3216113000</v>
      </c>
      <c r="CA145" s="286">
        <v>3625073000</v>
      </c>
      <c r="CB145" s="286">
        <v>3848660000</v>
      </c>
      <c r="CC145" s="286">
        <v>4086037000</v>
      </c>
      <c r="CD145" s="286">
        <v>4338055000</v>
      </c>
      <c r="CE145" s="16"/>
      <c r="CF145" s="43">
        <v>2491076320</v>
      </c>
      <c r="CG145" s="197">
        <v>2644721200</v>
      </c>
    </row>
    <row r="146" spans="1:85">
      <c r="A146" s="3">
        <f t="shared" si="49"/>
        <v>107</v>
      </c>
      <c r="B146" s="263">
        <v>7</v>
      </c>
      <c r="C146" s="264" t="s">
        <v>158</v>
      </c>
      <c r="D146" s="299">
        <v>19</v>
      </c>
      <c r="E146" s="266"/>
      <c r="F146" s="41" t="s">
        <v>78</v>
      </c>
      <c r="G146" s="267">
        <f t="shared" si="30"/>
        <v>138</v>
      </c>
      <c r="H146" s="267">
        <f t="shared" si="31"/>
        <v>120</v>
      </c>
      <c r="I146" s="268">
        <f t="shared" si="32"/>
        <v>26966806</v>
      </c>
      <c r="J146" s="268">
        <f t="shared" si="33"/>
        <v>1</v>
      </c>
      <c r="K146" s="269">
        <f t="shared" si="34"/>
        <v>1.06</v>
      </c>
      <c r="L146" s="270">
        <f t="shared" si="54"/>
        <v>1.01</v>
      </c>
      <c r="M146" s="271">
        <f t="shared" si="35"/>
        <v>24125622.423629135</v>
      </c>
      <c r="N146" s="271">
        <f t="shared" si="36"/>
        <v>27193431.171833493</v>
      </c>
      <c r="O146" s="271">
        <f t="shared" si="37"/>
        <v>28870662.503600005</v>
      </c>
      <c r="P146" s="271">
        <f t="shared" si="38"/>
        <v>30651341.793900453</v>
      </c>
      <c r="Q146" s="272">
        <f t="shared" si="39"/>
        <v>28870662.503600005</v>
      </c>
      <c r="R146" s="271">
        <f t="shared" si="39"/>
        <v>30651341.793900453</v>
      </c>
      <c r="S146" s="271">
        <f t="shared" si="40"/>
        <v>32541849.486459062</v>
      </c>
      <c r="T146" s="271"/>
      <c r="U146" s="271">
        <f t="shared" si="41"/>
        <v>2895074690.8354959</v>
      </c>
      <c r="V146" s="271">
        <f t="shared" si="42"/>
        <v>3263211740.620019</v>
      </c>
      <c r="W146" s="271">
        <f t="shared" si="43"/>
        <v>3464479500.4320006</v>
      </c>
      <c r="X146" s="272">
        <f t="shared" si="44"/>
        <v>3678161015.2680545</v>
      </c>
      <c r="Y146" s="272">
        <f t="shared" si="45"/>
        <v>3464479500.4320006</v>
      </c>
      <c r="Z146" s="271">
        <f t="shared" si="46"/>
        <v>3678161015.2680545</v>
      </c>
      <c r="AA146" s="271">
        <f t="shared" si="51"/>
        <v>3905021938.3750873</v>
      </c>
      <c r="AB146" s="271"/>
      <c r="AC146" s="33" t="str">
        <f t="shared" si="47"/>
        <v>BERTAHAP</v>
      </c>
      <c r="AD146" s="273">
        <f t="shared" si="48"/>
        <v>0</v>
      </c>
      <c r="AE146" s="274">
        <v>2</v>
      </c>
      <c r="AF146" s="275"/>
      <c r="AG146" s="271" t="e">
        <f>IF(AF146&gt;#REF!,"LB","KR")</f>
        <v>#REF!</v>
      </c>
      <c r="AH146" s="275">
        <v>3184583000</v>
      </c>
      <c r="AI146" s="275">
        <v>3589533000</v>
      </c>
      <c r="AJ146" s="275">
        <v>3810928000</v>
      </c>
      <c r="AK146" s="276">
        <v>4045978000</v>
      </c>
      <c r="AL146" s="276">
        <v>3810928000</v>
      </c>
      <c r="AM146" s="275">
        <v>4045978000</v>
      </c>
      <c r="AN146" s="275">
        <v>4295525000</v>
      </c>
      <c r="AO146" s="16"/>
      <c r="AP146" s="16"/>
      <c r="AQ146" s="278">
        <v>-1534411.2613999955</v>
      </c>
      <c r="AR146" s="311"/>
      <c r="AS146" s="280"/>
      <c r="AT146" s="280"/>
      <c r="AU146" s="280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282">
        <v>26</v>
      </c>
      <c r="BT146" s="310" t="s">
        <v>47</v>
      </c>
      <c r="BU146" s="283" t="s">
        <v>56</v>
      </c>
      <c r="BV146" s="284" t="s">
        <v>32</v>
      </c>
      <c r="BW146" s="285">
        <v>85</v>
      </c>
      <c r="BX146" s="285">
        <v>74</v>
      </c>
      <c r="BY146" s="286">
        <v>28870662.503600005</v>
      </c>
      <c r="BZ146" s="286">
        <v>1963826000</v>
      </c>
      <c r="CA146" s="286">
        <v>2213546000</v>
      </c>
      <c r="CB146" s="286">
        <v>2350072000</v>
      </c>
      <c r="CC146" s="286">
        <v>2495020000</v>
      </c>
      <c r="CD146" s="286">
        <v>2648907000</v>
      </c>
      <c r="CE146" s="16">
        <v>2</v>
      </c>
      <c r="CF146" s="43">
        <v>4039583680</v>
      </c>
      <c r="CG146" s="197">
        <v>4288736680</v>
      </c>
    </row>
    <row r="147" spans="1:85">
      <c r="A147" s="3">
        <f t="shared" si="49"/>
        <v>108</v>
      </c>
      <c r="B147" s="263">
        <v>8</v>
      </c>
      <c r="C147" s="264" t="s">
        <v>158</v>
      </c>
      <c r="D147" s="299">
        <v>21</v>
      </c>
      <c r="E147" s="266"/>
      <c r="F147" s="41" t="s">
        <v>84</v>
      </c>
      <c r="G147" s="267">
        <f t="shared" si="30"/>
        <v>132</v>
      </c>
      <c r="H147" s="267">
        <f t="shared" si="31"/>
        <v>112</v>
      </c>
      <c r="I147" s="268">
        <f t="shared" si="32"/>
        <v>26966806</v>
      </c>
      <c r="J147" s="268">
        <f t="shared" si="33"/>
        <v>3</v>
      </c>
      <c r="K147" s="269">
        <f t="shared" si="34"/>
        <v>1.1000000000000001</v>
      </c>
      <c r="L147" s="270">
        <f t="shared" si="54"/>
        <v>1.01</v>
      </c>
      <c r="M147" s="271">
        <f t="shared" si="35"/>
        <v>25036023.269803815</v>
      </c>
      <c r="N147" s="271">
        <f t="shared" si="36"/>
        <v>28219598.385864943</v>
      </c>
      <c r="O147" s="271">
        <f t="shared" si="37"/>
        <v>29960121.466000002</v>
      </c>
      <c r="P147" s="271">
        <f t="shared" si="38"/>
        <v>31807996.201217446</v>
      </c>
      <c r="Q147" s="272">
        <f t="shared" si="39"/>
        <v>29960121.466000002</v>
      </c>
      <c r="R147" s="271">
        <f t="shared" si="39"/>
        <v>31807996.201217446</v>
      </c>
      <c r="S147" s="271">
        <f t="shared" si="40"/>
        <v>33769843.806702793</v>
      </c>
      <c r="T147" s="271"/>
      <c r="U147" s="271">
        <f t="shared" si="41"/>
        <v>2804034606.2180271</v>
      </c>
      <c r="V147" s="271">
        <f t="shared" si="42"/>
        <v>3160595019.2168736</v>
      </c>
      <c r="W147" s="271">
        <f t="shared" si="43"/>
        <v>3355533604.1920004</v>
      </c>
      <c r="X147" s="272">
        <f t="shared" si="44"/>
        <v>3562495574.5363541</v>
      </c>
      <c r="Y147" s="272">
        <f t="shared" si="45"/>
        <v>3355533604.1920004</v>
      </c>
      <c r="Z147" s="271">
        <f t="shared" si="46"/>
        <v>3562495574.5363541</v>
      </c>
      <c r="AA147" s="271">
        <f t="shared" si="51"/>
        <v>3782222506.3507128</v>
      </c>
      <c r="AB147" s="271"/>
      <c r="AC147" s="33" t="str">
        <f t="shared" si="47"/>
        <v>BERTAHAP</v>
      </c>
      <c r="AD147" s="273">
        <f t="shared" si="48"/>
        <v>0</v>
      </c>
      <c r="AE147" s="274">
        <v>2</v>
      </c>
      <c r="AF147" s="275"/>
      <c r="AG147" s="271" t="e">
        <f>IF(AF147&gt;#REF!,"LB","KR")</f>
        <v>#REF!</v>
      </c>
      <c r="AH147" s="275">
        <v>3084439000</v>
      </c>
      <c r="AI147" s="275">
        <v>3476655000</v>
      </c>
      <c r="AJ147" s="275">
        <v>3691087000</v>
      </c>
      <c r="AK147" s="276">
        <v>3918746000</v>
      </c>
      <c r="AL147" s="276">
        <v>3691087000</v>
      </c>
      <c r="AM147" s="275">
        <v>3918746000</v>
      </c>
      <c r="AN147" s="275">
        <v>4160445000</v>
      </c>
      <c r="AO147" s="16"/>
      <c r="AP147" s="16"/>
      <c r="AQ147" s="278">
        <v>-444952.29899999872</v>
      </c>
      <c r="AR147" s="279"/>
      <c r="AS147" s="280"/>
      <c r="AT147" s="280"/>
      <c r="AU147" s="280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282"/>
      <c r="BT147" s="283"/>
      <c r="BU147" s="283" t="s">
        <v>58</v>
      </c>
      <c r="BV147" s="284" t="s">
        <v>38</v>
      </c>
      <c r="BW147" s="285">
        <v>101</v>
      </c>
      <c r="BX147" s="285">
        <v>90</v>
      </c>
      <c r="BY147" s="286">
        <v>28870662.503600005</v>
      </c>
      <c r="BZ147" s="286">
        <v>2388437000</v>
      </c>
      <c r="CA147" s="286">
        <v>2692150000</v>
      </c>
      <c r="CB147" s="286">
        <v>2858196000</v>
      </c>
      <c r="CC147" s="286">
        <v>3034483000</v>
      </c>
      <c r="CD147" s="286">
        <v>3221644000</v>
      </c>
      <c r="CE147" s="16"/>
      <c r="CF147" s="43">
        <v>3912552220</v>
      </c>
      <c r="CG147" s="197">
        <v>4153870760</v>
      </c>
    </row>
    <row r="148" spans="1:85">
      <c r="A148" s="3">
        <f t="shared" si="49"/>
        <v>109</v>
      </c>
      <c r="B148" s="263">
        <v>1</v>
      </c>
      <c r="C148" s="264" t="s">
        <v>159</v>
      </c>
      <c r="D148" s="265" t="s">
        <v>19</v>
      </c>
      <c r="E148" s="266"/>
      <c r="F148" s="41" t="s">
        <v>72</v>
      </c>
      <c r="G148" s="267">
        <f t="shared" si="30"/>
        <v>175</v>
      </c>
      <c r="H148" s="267">
        <f t="shared" si="31"/>
        <v>156</v>
      </c>
      <c r="I148" s="268">
        <f t="shared" si="32"/>
        <v>26966806</v>
      </c>
      <c r="J148" s="268">
        <f t="shared" si="33"/>
        <v>5</v>
      </c>
      <c r="K148" s="269">
        <f t="shared" si="34"/>
        <v>1.08</v>
      </c>
      <c r="L148" s="319">
        <f t="shared" ref="L148:L157" si="55">SUMIF($AN$4:$AN$22,D148,$BG$4:$BG$22)</f>
        <v>1.02</v>
      </c>
      <c r="M148" s="271">
        <f t="shared" si="35"/>
        <v>24824197.330347329</v>
      </c>
      <c r="N148" s="271">
        <f t="shared" si="36"/>
        <v>27980836.707352675</v>
      </c>
      <c r="O148" s="271">
        <f t="shared" si="37"/>
        <v>29706633.489600003</v>
      </c>
      <c r="P148" s="271">
        <f t="shared" si="38"/>
        <v>31538873.641099136</v>
      </c>
      <c r="Q148" s="272">
        <f t="shared" si="39"/>
        <v>29706633.489600003</v>
      </c>
      <c r="R148" s="271">
        <f t="shared" si="39"/>
        <v>31538873.641099136</v>
      </c>
      <c r="S148" s="271">
        <f t="shared" si="40"/>
        <v>33484122.355953015</v>
      </c>
      <c r="T148" s="271"/>
      <c r="U148" s="271">
        <f t="shared" si="41"/>
        <v>3872574783.5341835</v>
      </c>
      <c r="V148" s="271">
        <f t="shared" si="42"/>
        <v>4365010526.3470173</v>
      </c>
      <c r="W148" s="271">
        <f t="shared" si="43"/>
        <v>4634234824.3776007</v>
      </c>
      <c r="X148" s="272">
        <f t="shared" si="44"/>
        <v>4920064288.0114651</v>
      </c>
      <c r="Y148" s="272">
        <f t="shared" si="45"/>
        <v>4634234824.3776007</v>
      </c>
      <c r="Z148" s="271">
        <f t="shared" si="46"/>
        <v>4920064288.0114651</v>
      </c>
      <c r="AA148" s="271">
        <f t="shared" si="51"/>
        <v>5223523087.5286703</v>
      </c>
      <c r="AB148" s="271"/>
      <c r="AC148" s="33" t="str">
        <f t="shared" si="47"/>
        <v>BERTAHAP</v>
      </c>
      <c r="AD148" s="273">
        <f t="shared" si="48"/>
        <v>0</v>
      </c>
      <c r="AE148" s="274">
        <v>2</v>
      </c>
      <c r="AF148" s="275"/>
      <c r="AG148" s="271" t="e">
        <f>IF(AF148&gt;#REF!,"LB","KR")</f>
        <v>#REF!</v>
      </c>
      <c r="AH148" s="275">
        <v>4259833000</v>
      </c>
      <c r="AI148" s="275">
        <v>4801512000</v>
      </c>
      <c r="AJ148" s="275">
        <v>5097659000</v>
      </c>
      <c r="AK148" s="276">
        <v>5412071000</v>
      </c>
      <c r="AL148" s="276">
        <v>5097659000</v>
      </c>
      <c r="AM148" s="275">
        <v>5412071000</v>
      </c>
      <c r="AN148" s="275">
        <v>5745876000</v>
      </c>
      <c r="AO148" s="16"/>
      <c r="AP148" s="16"/>
      <c r="AQ148" s="278">
        <v>-698440.27539999783</v>
      </c>
      <c r="AR148" s="279"/>
      <c r="AS148" s="280"/>
      <c r="AT148" s="280"/>
      <c r="AU148" s="280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282">
        <v>27</v>
      </c>
      <c r="BT148" s="310" t="s">
        <v>49</v>
      </c>
      <c r="BU148" s="283" t="s">
        <v>74</v>
      </c>
      <c r="BV148" s="284" t="s">
        <v>29</v>
      </c>
      <c r="BW148" s="285">
        <v>85</v>
      </c>
      <c r="BX148" s="285">
        <v>74</v>
      </c>
      <c r="BY148" s="286">
        <v>29156510.647200003</v>
      </c>
      <c r="BZ148" s="286">
        <v>1983270000</v>
      </c>
      <c r="CA148" s="286">
        <v>2235462000</v>
      </c>
      <c r="CB148" s="286">
        <v>2373340000</v>
      </c>
      <c r="CC148" s="286">
        <v>2519723000</v>
      </c>
      <c r="CD148" s="286">
        <v>2675134000</v>
      </c>
      <c r="CE148" s="16">
        <v>2</v>
      </c>
      <c r="CF148" s="43">
        <v>5403518540</v>
      </c>
      <c r="CG148" s="197">
        <v>5736795260</v>
      </c>
    </row>
    <row r="149" spans="1:85">
      <c r="A149" s="3">
        <f t="shared" si="49"/>
        <v>110</v>
      </c>
      <c r="B149" s="263">
        <v>2</v>
      </c>
      <c r="C149" s="264" t="s">
        <v>159</v>
      </c>
      <c r="D149" s="265" t="s">
        <v>29</v>
      </c>
      <c r="E149" s="266"/>
      <c r="F149" s="41" t="s">
        <v>74</v>
      </c>
      <c r="G149" s="267">
        <f t="shared" si="30"/>
        <v>85</v>
      </c>
      <c r="H149" s="267">
        <f t="shared" si="31"/>
        <v>74</v>
      </c>
      <c r="I149" s="268">
        <f t="shared" si="32"/>
        <v>26966806</v>
      </c>
      <c r="J149" s="268">
        <f t="shared" si="33"/>
        <v>1</v>
      </c>
      <c r="K149" s="269">
        <f t="shared" si="34"/>
        <v>1.06</v>
      </c>
      <c r="L149" s="319">
        <f t="shared" si="55"/>
        <v>1.02</v>
      </c>
      <c r="M149" s="271">
        <f t="shared" si="35"/>
        <v>24364489.972377934</v>
      </c>
      <c r="N149" s="271">
        <f t="shared" si="36"/>
        <v>27462673.064623922</v>
      </c>
      <c r="O149" s="271">
        <f t="shared" si="37"/>
        <v>29156510.647200003</v>
      </c>
      <c r="P149" s="271">
        <f t="shared" si="38"/>
        <v>30954820.425523225</v>
      </c>
      <c r="Q149" s="272">
        <f t="shared" si="39"/>
        <v>29156510.647200003</v>
      </c>
      <c r="R149" s="271">
        <f t="shared" si="39"/>
        <v>30954820.425523225</v>
      </c>
      <c r="S149" s="271">
        <f t="shared" si="40"/>
        <v>32864046.016027961</v>
      </c>
      <c r="T149" s="271"/>
      <c r="U149" s="271">
        <f t="shared" si="41"/>
        <v>1802972257.9559672</v>
      </c>
      <c r="V149" s="271">
        <f t="shared" si="42"/>
        <v>2032237806.7821703</v>
      </c>
      <c r="W149" s="271">
        <f t="shared" si="43"/>
        <v>2157581787.8928003</v>
      </c>
      <c r="X149" s="272">
        <f t="shared" si="44"/>
        <v>2290656711.4887185</v>
      </c>
      <c r="Y149" s="272">
        <f t="shared" si="45"/>
        <v>2157581787.8928003</v>
      </c>
      <c r="Z149" s="271">
        <f t="shared" si="46"/>
        <v>2290656711.4887185</v>
      </c>
      <c r="AA149" s="271">
        <f t="shared" si="51"/>
        <v>2431939405.186069</v>
      </c>
      <c r="AB149" s="271"/>
      <c r="AC149" s="33" t="str">
        <f t="shared" si="47"/>
        <v>BERTAHAP</v>
      </c>
      <c r="AD149" s="273">
        <f t="shared" si="48"/>
        <v>0</v>
      </c>
      <c r="AE149" s="274">
        <v>2</v>
      </c>
      <c r="AF149" s="275"/>
      <c r="AG149" s="271" t="e">
        <f>IF(AF149&gt;#REF!,"LB","KR")</f>
        <v>#REF!</v>
      </c>
      <c r="AH149" s="275">
        <v>1983270000</v>
      </c>
      <c r="AI149" s="275">
        <v>2235462000</v>
      </c>
      <c r="AJ149" s="275">
        <v>2373340000</v>
      </c>
      <c r="AK149" s="276">
        <v>2519723000</v>
      </c>
      <c r="AL149" s="276">
        <v>2373340000</v>
      </c>
      <c r="AM149" s="275">
        <v>2519723000</v>
      </c>
      <c r="AN149" s="275">
        <v>2675134000</v>
      </c>
      <c r="AO149" s="16"/>
      <c r="AP149" s="16"/>
      <c r="AQ149" s="278">
        <v>-1248563.1177999973</v>
      </c>
      <c r="AR149" s="279"/>
      <c r="AS149" s="280"/>
      <c r="AT149" s="280"/>
      <c r="AU149" s="280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282"/>
      <c r="BT149" s="310"/>
      <c r="BU149" s="283" t="s">
        <v>60</v>
      </c>
      <c r="BV149" s="284" t="s">
        <v>44</v>
      </c>
      <c r="BW149" s="285">
        <v>101</v>
      </c>
      <c r="BX149" s="285">
        <v>90</v>
      </c>
      <c r="BY149" s="286">
        <v>29156510.647200003</v>
      </c>
      <c r="BZ149" s="286">
        <v>2412085000</v>
      </c>
      <c r="CA149" s="286">
        <v>2718805000</v>
      </c>
      <c r="CB149" s="286">
        <v>2886495000</v>
      </c>
      <c r="CC149" s="286">
        <v>3064528000</v>
      </c>
      <c r="CD149" s="286">
        <v>3253541000</v>
      </c>
      <c r="CE149" s="16"/>
      <c r="CF149" s="43">
        <v>2515740400</v>
      </c>
      <c r="CG149" s="197">
        <v>2670906380</v>
      </c>
    </row>
    <row r="150" spans="1:85">
      <c r="A150" s="3">
        <f t="shared" si="49"/>
        <v>111</v>
      </c>
      <c r="B150" s="263">
        <v>3</v>
      </c>
      <c r="C150" s="264" t="s">
        <v>159</v>
      </c>
      <c r="D150" s="265" t="s">
        <v>32</v>
      </c>
      <c r="E150" s="266"/>
      <c r="F150" s="41" t="s">
        <v>56</v>
      </c>
      <c r="G150" s="267">
        <f t="shared" si="30"/>
        <v>85</v>
      </c>
      <c r="H150" s="267">
        <f t="shared" si="31"/>
        <v>74</v>
      </c>
      <c r="I150" s="268">
        <f t="shared" si="32"/>
        <v>26966806</v>
      </c>
      <c r="J150" s="268">
        <f t="shared" si="33"/>
        <v>1</v>
      </c>
      <c r="K150" s="269">
        <f t="shared" si="34"/>
        <v>1.06</v>
      </c>
      <c r="L150" s="319">
        <f t="shared" si="55"/>
        <v>1.02</v>
      </c>
      <c r="M150" s="271">
        <f t="shared" si="35"/>
        <v>24364489.972377934</v>
      </c>
      <c r="N150" s="271">
        <f t="shared" si="36"/>
        <v>27462673.064623922</v>
      </c>
      <c r="O150" s="271">
        <f t="shared" si="37"/>
        <v>29156510.647200003</v>
      </c>
      <c r="P150" s="271">
        <f t="shared" si="38"/>
        <v>30954820.425523225</v>
      </c>
      <c r="Q150" s="272">
        <f t="shared" si="39"/>
        <v>29156510.647200003</v>
      </c>
      <c r="R150" s="271">
        <f t="shared" si="39"/>
        <v>30954820.425523225</v>
      </c>
      <c r="S150" s="271">
        <f t="shared" si="40"/>
        <v>32864046.016027961</v>
      </c>
      <c r="T150" s="271"/>
      <c r="U150" s="271">
        <f t="shared" si="41"/>
        <v>1802972257.9559672</v>
      </c>
      <c r="V150" s="271">
        <f t="shared" si="42"/>
        <v>2032237806.7821703</v>
      </c>
      <c r="W150" s="271">
        <f t="shared" si="43"/>
        <v>2157581787.8928003</v>
      </c>
      <c r="X150" s="272">
        <f t="shared" si="44"/>
        <v>2290656711.4887185</v>
      </c>
      <c r="Y150" s="272">
        <f t="shared" si="45"/>
        <v>2157581787.8928003</v>
      </c>
      <c r="Z150" s="271">
        <f t="shared" si="46"/>
        <v>2290656711.4887185</v>
      </c>
      <c r="AA150" s="271">
        <f t="shared" si="51"/>
        <v>2431939405.186069</v>
      </c>
      <c r="AB150" s="271"/>
      <c r="AC150" s="33" t="str">
        <f t="shared" si="47"/>
        <v>BERTAHAP</v>
      </c>
      <c r="AD150" s="273">
        <f t="shared" si="48"/>
        <v>0</v>
      </c>
      <c r="AE150" s="274">
        <v>2</v>
      </c>
      <c r="AF150" s="275"/>
      <c r="AG150" s="271" t="e">
        <f>IF(AF150&gt;#REF!,"LB","KR")</f>
        <v>#REF!</v>
      </c>
      <c r="AH150" s="275">
        <v>1983270000</v>
      </c>
      <c r="AI150" s="275">
        <v>2235462000</v>
      </c>
      <c r="AJ150" s="275">
        <v>2373340000</v>
      </c>
      <c r="AK150" s="276">
        <v>2519723000</v>
      </c>
      <c r="AL150" s="276">
        <v>2373340000</v>
      </c>
      <c r="AM150" s="275">
        <v>2519723000</v>
      </c>
      <c r="AN150" s="275">
        <v>2675134000</v>
      </c>
      <c r="AO150" s="16"/>
      <c r="AP150" s="16"/>
      <c r="AQ150" s="278">
        <v>-1248563.1177999973</v>
      </c>
      <c r="AR150" s="279"/>
      <c r="AS150" s="280"/>
      <c r="AT150" s="280"/>
      <c r="AU150" s="280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282">
        <v>28</v>
      </c>
      <c r="BT150" s="283" t="s">
        <v>160</v>
      </c>
      <c r="BU150" s="283" t="s">
        <v>78</v>
      </c>
      <c r="BV150" s="284">
        <v>19</v>
      </c>
      <c r="BW150" s="285">
        <v>138</v>
      </c>
      <c r="BX150" s="285">
        <v>120</v>
      </c>
      <c r="BY150" s="286">
        <v>29156510.647200003</v>
      </c>
      <c r="BZ150" s="286">
        <v>3216113000</v>
      </c>
      <c r="CA150" s="286">
        <v>3625073000</v>
      </c>
      <c r="CB150" s="286">
        <v>3848660000</v>
      </c>
      <c r="CC150" s="286">
        <v>4086037000</v>
      </c>
      <c r="CD150" s="286">
        <v>4338055000</v>
      </c>
      <c r="CE150" s="16">
        <v>2</v>
      </c>
      <c r="CF150" s="43">
        <v>2515740400</v>
      </c>
      <c r="CG150" s="197">
        <v>2670906380</v>
      </c>
    </row>
    <row r="151" spans="1:85">
      <c r="A151" s="3">
        <f t="shared" si="49"/>
        <v>112</v>
      </c>
      <c r="B151" s="263">
        <v>4</v>
      </c>
      <c r="C151" s="264" t="s">
        <v>159</v>
      </c>
      <c r="D151" s="265" t="s">
        <v>38</v>
      </c>
      <c r="E151" s="266"/>
      <c r="F151" s="41" t="s">
        <v>58</v>
      </c>
      <c r="G151" s="267">
        <f t="shared" si="30"/>
        <v>101</v>
      </c>
      <c r="H151" s="267">
        <f t="shared" si="31"/>
        <v>90</v>
      </c>
      <c r="I151" s="268">
        <f t="shared" si="32"/>
        <v>26966806</v>
      </c>
      <c r="J151" s="268">
        <f t="shared" si="33"/>
        <v>1</v>
      </c>
      <c r="K151" s="269">
        <f t="shared" si="34"/>
        <v>1.06</v>
      </c>
      <c r="L151" s="319">
        <f t="shared" si="55"/>
        <v>1.02</v>
      </c>
      <c r="M151" s="271">
        <f t="shared" si="35"/>
        <v>24364489.972377934</v>
      </c>
      <c r="N151" s="271">
        <f t="shared" si="36"/>
        <v>27462673.064623922</v>
      </c>
      <c r="O151" s="271">
        <f t="shared" si="37"/>
        <v>29156510.647200003</v>
      </c>
      <c r="P151" s="271">
        <f t="shared" si="38"/>
        <v>30954820.425523225</v>
      </c>
      <c r="Q151" s="272">
        <f t="shared" si="39"/>
        <v>29156510.647200003</v>
      </c>
      <c r="R151" s="271">
        <f t="shared" si="39"/>
        <v>30954820.425523225</v>
      </c>
      <c r="S151" s="271">
        <f t="shared" si="40"/>
        <v>32864046.016027961</v>
      </c>
      <c r="T151" s="271"/>
      <c r="U151" s="271">
        <f t="shared" si="41"/>
        <v>2192804097.5140142</v>
      </c>
      <c r="V151" s="271">
        <f t="shared" si="42"/>
        <v>2471640575.816153</v>
      </c>
      <c r="W151" s="271">
        <f t="shared" si="43"/>
        <v>2624085958.2480001</v>
      </c>
      <c r="X151" s="272">
        <f t="shared" si="44"/>
        <v>2785933838.2970901</v>
      </c>
      <c r="Y151" s="272">
        <f t="shared" si="45"/>
        <v>2624085958.2480001</v>
      </c>
      <c r="Z151" s="271">
        <f t="shared" si="46"/>
        <v>2785933838.2970901</v>
      </c>
      <c r="AA151" s="271">
        <f t="shared" si="51"/>
        <v>2957764141.4425163</v>
      </c>
      <c r="AB151" s="271"/>
      <c r="AC151" s="33" t="str">
        <f t="shared" si="47"/>
        <v>BERTAHAP</v>
      </c>
      <c r="AD151" s="273">
        <f t="shared" si="48"/>
        <v>0</v>
      </c>
      <c r="AE151" s="274">
        <v>2</v>
      </c>
      <c r="AF151" s="275"/>
      <c r="AG151" s="271" t="e">
        <f>IF(AF151&gt;#REF!,"LB","KR")</f>
        <v>#REF!</v>
      </c>
      <c r="AH151" s="275">
        <v>2412085000</v>
      </c>
      <c r="AI151" s="275">
        <v>2718805000</v>
      </c>
      <c r="AJ151" s="275">
        <v>2886495000</v>
      </c>
      <c r="AK151" s="276">
        <v>3064528000</v>
      </c>
      <c r="AL151" s="276">
        <v>2886495000</v>
      </c>
      <c r="AM151" s="275">
        <v>3064528000</v>
      </c>
      <c r="AN151" s="275">
        <v>3253541000</v>
      </c>
      <c r="AO151" s="16"/>
      <c r="AP151" s="16"/>
      <c r="AQ151" s="278">
        <v>-1248563.1177999973</v>
      </c>
      <c r="AR151" s="279"/>
      <c r="AS151" s="280"/>
      <c r="AT151" s="280"/>
      <c r="AU151" s="280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290">
        <v>29</v>
      </c>
      <c r="BT151" s="310" t="s">
        <v>59</v>
      </c>
      <c r="BU151" s="283" t="s">
        <v>67</v>
      </c>
      <c r="BV151" s="284">
        <v>17</v>
      </c>
      <c r="BW151" s="285">
        <v>85</v>
      </c>
      <c r="BX151" s="285">
        <v>74</v>
      </c>
      <c r="BY151" s="286">
        <v>29156510.647200003</v>
      </c>
      <c r="BZ151" s="286">
        <v>1983270000</v>
      </c>
      <c r="CA151" s="286">
        <v>2235462000</v>
      </c>
      <c r="CB151" s="286">
        <v>2373340000</v>
      </c>
      <c r="CC151" s="286">
        <v>2519723000</v>
      </c>
      <c r="CD151" s="286">
        <v>2675134000</v>
      </c>
      <c r="CE151" s="16">
        <v>1</v>
      </c>
      <c r="CF151" s="43">
        <v>3059684700</v>
      </c>
      <c r="CG151" s="197">
        <v>3248399680</v>
      </c>
    </row>
    <row r="152" spans="1:85">
      <c r="A152" s="3">
        <f t="shared" si="49"/>
        <v>113</v>
      </c>
      <c r="B152" s="263">
        <v>5</v>
      </c>
      <c r="C152" s="264" t="s">
        <v>159</v>
      </c>
      <c r="D152" s="265" t="s">
        <v>44</v>
      </c>
      <c r="E152" s="266"/>
      <c r="F152" s="41" t="s">
        <v>60</v>
      </c>
      <c r="G152" s="267">
        <f t="shared" si="30"/>
        <v>101</v>
      </c>
      <c r="H152" s="267">
        <f t="shared" si="31"/>
        <v>90</v>
      </c>
      <c r="I152" s="268">
        <f t="shared" si="32"/>
        <v>26966806</v>
      </c>
      <c r="J152" s="268">
        <f t="shared" si="33"/>
        <v>1</v>
      </c>
      <c r="K152" s="269">
        <f t="shared" si="34"/>
        <v>1.06</v>
      </c>
      <c r="L152" s="319">
        <f t="shared" si="55"/>
        <v>1.02</v>
      </c>
      <c r="M152" s="271">
        <f t="shared" si="35"/>
        <v>24364489.972377934</v>
      </c>
      <c r="N152" s="271">
        <f t="shared" si="36"/>
        <v>27462673.064623922</v>
      </c>
      <c r="O152" s="271">
        <f t="shared" si="37"/>
        <v>29156510.647200003</v>
      </c>
      <c r="P152" s="271">
        <f t="shared" si="38"/>
        <v>30954820.425523225</v>
      </c>
      <c r="Q152" s="272">
        <f t="shared" si="39"/>
        <v>29156510.647200003</v>
      </c>
      <c r="R152" s="271">
        <f t="shared" si="39"/>
        <v>30954820.425523225</v>
      </c>
      <c r="S152" s="271">
        <f t="shared" si="40"/>
        <v>32864046.016027961</v>
      </c>
      <c r="T152" s="271"/>
      <c r="U152" s="271">
        <f t="shared" si="41"/>
        <v>2192804097.5140142</v>
      </c>
      <c r="V152" s="271">
        <f t="shared" si="42"/>
        <v>2471640575.816153</v>
      </c>
      <c r="W152" s="271">
        <f t="shared" si="43"/>
        <v>2624085958.2480001</v>
      </c>
      <c r="X152" s="272">
        <f t="shared" si="44"/>
        <v>2785933838.2970901</v>
      </c>
      <c r="Y152" s="272">
        <f t="shared" si="45"/>
        <v>2624085958.2480001</v>
      </c>
      <c r="Z152" s="271">
        <f t="shared" si="46"/>
        <v>2785933838.2970901</v>
      </c>
      <c r="AA152" s="271">
        <f t="shared" si="51"/>
        <v>2957764141.4425163</v>
      </c>
      <c r="AB152" s="271"/>
      <c r="AC152" s="33" t="str">
        <f t="shared" si="47"/>
        <v>BERTAHAP</v>
      </c>
      <c r="AD152" s="273">
        <f t="shared" si="48"/>
        <v>0</v>
      </c>
      <c r="AE152" s="274">
        <v>2</v>
      </c>
      <c r="AF152" s="275"/>
      <c r="AG152" s="271" t="e">
        <f>IF(AF152&gt;#REF!,"LB","KR")</f>
        <v>#REF!</v>
      </c>
      <c r="AH152" s="275">
        <v>2412085000</v>
      </c>
      <c r="AI152" s="275">
        <v>2718805000</v>
      </c>
      <c r="AJ152" s="275">
        <v>2886495000</v>
      </c>
      <c r="AK152" s="276">
        <v>3064528000</v>
      </c>
      <c r="AL152" s="276">
        <v>2886495000</v>
      </c>
      <c r="AM152" s="275">
        <v>3064528000</v>
      </c>
      <c r="AN152" s="275">
        <v>3253541000</v>
      </c>
      <c r="AO152" s="16"/>
      <c r="AP152" s="16"/>
      <c r="AQ152" s="278">
        <v>-1248563.1177999973</v>
      </c>
      <c r="AR152" s="279"/>
      <c r="AS152" s="280"/>
      <c r="AT152" s="280"/>
      <c r="AU152" s="280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290">
        <v>30</v>
      </c>
      <c r="BT152" s="283" t="s">
        <v>161</v>
      </c>
      <c r="BU152" s="283" t="s">
        <v>72</v>
      </c>
      <c r="BV152" s="284" t="s">
        <v>19</v>
      </c>
      <c r="BW152" s="285">
        <v>175</v>
      </c>
      <c r="BX152" s="285">
        <v>156</v>
      </c>
      <c r="BY152" s="286">
        <v>29706633.489600003</v>
      </c>
      <c r="BZ152" s="286">
        <v>4259833000</v>
      </c>
      <c r="CA152" s="286">
        <v>4801512000</v>
      </c>
      <c r="CB152" s="286">
        <v>5097659000</v>
      </c>
      <c r="CC152" s="286">
        <v>5412071000</v>
      </c>
      <c r="CD152" s="286">
        <v>5745876000</v>
      </c>
      <c r="CE152" s="16">
        <v>5</v>
      </c>
      <c r="CF152" s="43">
        <v>3059684700</v>
      </c>
      <c r="CG152" s="197">
        <v>3248399680</v>
      </c>
    </row>
    <row r="153" spans="1:85">
      <c r="A153" s="3">
        <f t="shared" si="49"/>
        <v>114</v>
      </c>
      <c r="B153" s="263">
        <v>6</v>
      </c>
      <c r="C153" s="264" t="s">
        <v>159</v>
      </c>
      <c r="D153" s="299">
        <v>11</v>
      </c>
      <c r="E153" s="266"/>
      <c r="F153" s="41" t="s">
        <v>62</v>
      </c>
      <c r="G153" s="267">
        <f t="shared" si="30"/>
        <v>101</v>
      </c>
      <c r="H153" s="267">
        <f t="shared" si="31"/>
        <v>90</v>
      </c>
      <c r="I153" s="268">
        <f t="shared" si="32"/>
        <v>26966806</v>
      </c>
      <c r="J153" s="268">
        <f t="shared" si="33"/>
        <v>1</v>
      </c>
      <c r="K153" s="269">
        <f t="shared" si="34"/>
        <v>1.06</v>
      </c>
      <c r="L153" s="319">
        <f t="shared" si="55"/>
        <v>1.02</v>
      </c>
      <c r="M153" s="271">
        <f t="shared" si="35"/>
        <v>24364489.972377934</v>
      </c>
      <c r="N153" s="271">
        <f t="shared" si="36"/>
        <v>27462673.064623922</v>
      </c>
      <c r="O153" s="271">
        <f t="shared" si="37"/>
        <v>29156510.647200003</v>
      </c>
      <c r="P153" s="271">
        <f t="shared" si="38"/>
        <v>30954820.425523225</v>
      </c>
      <c r="Q153" s="272">
        <f t="shared" si="39"/>
        <v>29156510.647200003</v>
      </c>
      <c r="R153" s="271">
        <f t="shared" si="39"/>
        <v>30954820.425523225</v>
      </c>
      <c r="S153" s="271">
        <f t="shared" si="40"/>
        <v>32864046.016027961</v>
      </c>
      <c r="T153" s="271"/>
      <c r="U153" s="271">
        <f t="shared" si="41"/>
        <v>2192804097.5140142</v>
      </c>
      <c r="V153" s="271">
        <f t="shared" si="42"/>
        <v>2471640575.816153</v>
      </c>
      <c r="W153" s="271">
        <f t="shared" si="43"/>
        <v>2624085958.2480001</v>
      </c>
      <c r="X153" s="272">
        <f t="shared" si="44"/>
        <v>2785933838.2970901</v>
      </c>
      <c r="Y153" s="272">
        <f t="shared" si="45"/>
        <v>2624085958.2480001</v>
      </c>
      <c r="Z153" s="271">
        <f t="shared" si="46"/>
        <v>2785933838.2970901</v>
      </c>
      <c r="AA153" s="271">
        <f t="shared" si="51"/>
        <v>2957764141.4425163</v>
      </c>
      <c r="AB153" s="271"/>
      <c r="AC153" s="33" t="str">
        <f t="shared" si="47"/>
        <v>BERTAHAP</v>
      </c>
      <c r="AD153" s="273">
        <f t="shared" si="48"/>
        <v>0</v>
      </c>
      <c r="AE153" s="274">
        <v>2</v>
      </c>
      <c r="AF153" s="275"/>
      <c r="AG153" s="271" t="e">
        <f>IF(AF153&gt;#REF!,"LB","KR")</f>
        <v>#REF!</v>
      </c>
      <c r="AH153" s="275">
        <v>2412085000</v>
      </c>
      <c r="AI153" s="275">
        <v>2718805000</v>
      </c>
      <c r="AJ153" s="275">
        <v>2886495000</v>
      </c>
      <c r="AK153" s="276">
        <v>3064528000</v>
      </c>
      <c r="AL153" s="276">
        <v>2886495000</v>
      </c>
      <c r="AM153" s="275">
        <v>3064528000</v>
      </c>
      <c r="AN153" s="275">
        <v>3253541000</v>
      </c>
      <c r="AO153" s="16"/>
      <c r="AP153" s="16"/>
      <c r="AQ153" s="278">
        <v>-1248563.1177999973</v>
      </c>
      <c r="AR153" s="279"/>
      <c r="AS153" s="280"/>
      <c r="AT153" s="280"/>
      <c r="AU153" s="280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290">
        <v>31</v>
      </c>
      <c r="BT153" s="283" t="s">
        <v>162</v>
      </c>
      <c r="BU153" s="283" t="s">
        <v>84</v>
      </c>
      <c r="BV153" s="284">
        <v>21</v>
      </c>
      <c r="BW153" s="285">
        <v>132</v>
      </c>
      <c r="BX153" s="285">
        <v>112</v>
      </c>
      <c r="BY153" s="286">
        <v>30256756.332000002</v>
      </c>
      <c r="BZ153" s="286">
        <v>3114978000</v>
      </c>
      <c r="CA153" s="286">
        <v>3511077000</v>
      </c>
      <c r="CB153" s="286">
        <v>3727633000</v>
      </c>
      <c r="CC153" s="286">
        <v>3957545000</v>
      </c>
      <c r="CD153" s="286">
        <v>4201638000</v>
      </c>
      <c r="CE153" s="16">
        <v>5</v>
      </c>
      <c r="CF153" s="43">
        <v>3059684700</v>
      </c>
      <c r="CG153" s="197">
        <v>3248399680</v>
      </c>
    </row>
    <row r="154" spans="1:85">
      <c r="A154" s="3">
        <f t="shared" si="49"/>
        <v>115</v>
      </c>
      <c r="B154" s="263">
        <v>7</v>
      </c>
      <c r="C154" s="264" t="s">
        <v>159</v>
      </c>
      <c r="D154" s="299">
        <v>15</v>
      </c>
      <c r="E154" s="266"/>
      <c r="F154" s="41" t="s">
        <v>64</v>
      </c>
      <c r="G154" s="267">
        <f t="shared" si="30"/>
        <v>101</v>
      </c>
      <c r="H154" s="267">
        <f t="shared" si="31"/>
        <v>90</v>
      </c>
      <c r="I154" s="268">
        <f t="shared" si="32"/>
        <v>26966806</v>
      </c>
      <c r="J154" s="268">
        <f t="shared" si="33"/>
        <v>1</v>
      </c>
      <c r="K154" s="269">
        <f t="shared" si="34"/>
        <v>1.06</v>
      </c>
      <c r="L154" s="319">
        <f t="shared" si="55"/>
        <v>1.02</v>
      </c>
      <c r="M154" s="271">
        <f t="shared" si="35"/>
        <v>24364489.972377934</v>
      </c>
      <c r="N154" s="271">
        <f t="shared" si="36"/>
        <v>27462673.064623922</v>
      </c>
      <c r="O154" s="271">
        <f t="shared" si="37"/>
        <v>29156510.647200003</v>
      </c>
      <c r="P154" s="271">
        <f t="shared" si="38"/>
        <v>30954820.425523225</v>
      </c>
      <c r="Q154" s="272">
        <f t="shared" si="39"/>
        <v>29156510.647200003</v>
      </c>
      <c r="R154" s="271">
        <f t="shared" si="39"/>
        <v>30954820.425523225</v>
      </c>
      <c r="S154" s="271">
        <f t="shared" si="40"/>
        <v>32864046.016027961</v>
      </c>
      <c r="T154" s="271"/>
      <c r="U154" s="271">
        <f t="shared" si="41"/>
        <v>2192804097.5140142</v>
      </c>
      <c r="V154" s="271">
        <f t="shared" si="42"/>
        <v>2471640575.816153</v>
      </c>
      <c r="W154" s="271">
        <f t="shared" si="43"/>
        <v>2624085958.2480001</v>
      </c>
      <c r="X154" s="272">
        <f t="shared" si="44"/>
        <v>2785933838.2970901</v>
      </c>
      <c r="Y154" s="272">
        <f t="shared" si="45"/>
        <v>2624085958.2480001</v>
      </c>
      <c r="Z154" s="271">
        <f t="shared" si="46"/>
        <v>2785933838.2970901</v>
      </c>
      <c r="AA154" s="271">
        <f t="shared" si="51"/>
        <v>2957764141.4425163</v>
      </c>
      <c r="AB154" s="271"/>
      <c r="AC154" s="33" t="str">
        <f t="shared" si="47"/>
        <v>BERTAHAP</v>
      </c>
      <c r="AD154" s="273">
        <f t="shared" si="48"/>
        <v>0</v>
      </c>
      <c r="AE154" s="274">
        <v>2</v>
      </c>
      <c r="AF154" s="275"/>
      <c r="AG154" s="271" t="e">
        <f>IF(AF154&gt;#REF!,"LB","KR")</f>
        <v>#REF!</v>
      </c>
      <c r="AH154" s="275">
        <v>2412085000</v>
      </c>
      <c r="AI154" s="275">
        <v>2718805000</v>
      </c>
      <c r="AJ154" s="275">
        <v>2886495000</v>
      </c>
      <c r="AK154" s="276">
        <v>3064528000</v>
      </c>
      <c r="AL154" s="276">
        <v>2886495000</v>
      </c>
      <c r="AM154" s="275">
        <v>3064528000</v>
      </c>
      <c r="AN154" s="275">
        <v>3253541000</v>
      </c>
      <c r="AO154" s="16"/>
      <c r="AP154" s="16"/>
      <c r="AQ154" s="278">
        <v>-1248563.1177999973</v>
      </c>
      <c r="AR154" s="279"/>
      <c r="AS154" s="280"/>
      <c r="AT154" s="280"/>
      <c r="AU154" s="280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290">
        <v>32</v>
      </c>
      <c r="BT154" s="283" t="s">
        <v>141</v>
      </c>
      <c r="BU154" s="283" t="s">
        <v>74</v>
      </c>
      <c r="BV154" s="284" t="s">
        <v>29</v>
      </c>
      <c r="BW154" s="285">
        <v>85</v>
      </c>
      <c r="BX154" s="285">
        <v>74</v>
      </c>
      <c r="BY154" s="286">
        <v>28870662.503600005</v>
      </c>
      <c r="BZ154" s="286">
        <v>1963826000</v>
      </c>
      <c r="CA154" s="286">
        <v>2213546000</v>
      </c>
      <c r="CB154" s="286">
        <v>2350072000</v>
      </c>
      <c r="CC154" s="286">
        <v>2495020000</v>
      </c>
      <c r="CD154" s="286">
        <v>2648907000</v>
      </c>
      <c r="CE154" s="16">
        <v>4</v>
      </c>
      <c r="CF154" s="43">
        <v>3059684700</v>
      </c>
      <c r="CG154" s="197">
        <v>3248399680</v>
      </c>
    </row>
    <row r="155" spans="1:85">
      <c r="A155" s="3">
        <f t="shared" si="49"/>
        <v>116</v>
      </c>
      <c r="B155" s="263">
        <v>8</v>
      </c>
      <c r="C155" s="264" t="s">
        <v>159</v>
      </c>
      <c r="D155" s="299">
        <v>17</v>
      </c>
      <c r="E155" s="266"/>
      <c r="F155" s="41" t="s">
        <v>67</v>
      </c>
      <c r="G155" s="267">
        <f t="shared" si="30"/>
        <v>85</v>
      </c>
      <c r="H155" s="267">
        <f t="shared" si="31"/>
        <v>74</v>
      </c>
      <c r="I155" s="268">
        <f t="shared" si="32"/>
        <v>26966806</v>
      </c>
      <c r="J155" s="268">
        <f t="shared" si="33"/>
        <v>1</v>
      </c>
      <c r="K155" s="269">
        <f t="shared" si="34"/>
        <v>1.06</v>
      </c>
      <c r="L155" s="319">
        <f t="shared" si="55"/>
        <v>1.02</v>
      </c>
      <c r="M155" s="271">
        <f t="shared" si="35"/>
        <v>24364489.972377934</v>
      </c>
      <c r="N155" s="271">
        <f t="shared" si="36"/>
        <v>27462673.064623922</v>
      </c>
      <c r="O155" s="271">
        <f t="shared" si="37"/>
        <v>29156510.647200003</v>
      </c>
      <c r="P155" s="271">
        <f t="shared" si="38"/>
        <v>30954820.425523225</v>
      </c>
      <c r="Q155" s="272">
        <f t="shared" si="39"/>
        <v>29156510.647200003</v>
      </c>
      <c r="R155" s="271">
        <f t="shared" si="39"/>
        <v>30954820.425523225</v>
      </c>
      <c r="S155" s="271">
        <f t="shared" si="40"/>
        <v>32864046.016027961</v>
      </c>
      <c r="T155" s="271"/>
      <c r="U155" s="271">
        <f t="shared" si="41"/>
        <v>1802972257.9559672</v>
      </c>
      <c r="V155" s="271">
        <f t="shared" si="42"/>
        <v>2032237806.7821703</v>
      </c>
      <c r="W155" s="271">
        <f t="shared" si="43"/>
        <v>2157581787.8928003</v>
      </c>
      <c r="X155" s="272">
        <f t="shared" si="44"/>
        <v>2290656711.4887185</v>
      </c>
      <c r="Y155" s="272">
        <f t="shared" si="45"/>
        <v>2157581787.8928003</v>
      </c>
      <c r="Z155" s="271">
        <f t="shared" si="46"/>
        <v>2290656711.4887185</v>
      </c>
      <c r="AA155" s="271">
        <f t="shared" si="51"/>
        <v>2431939405.186069</v>
      </c>
      <c r="AB155" s="271"/>
      <c r="AC155" s="33" t="str">
        <f t="shared" si="47"/>
        <v>BERTAHAP</v>
      </c>
      <c r="AD155" s="273">
        <f t="shared" si="48"/>
        <v>0</v>
      </c>
      <c r="AE155" s="274">
        <v>2</v>
      </c>
      <c r="AF155" s="275"/>
      <c r="AG155" s="271" t="e">
        <f>IF(AF155&gt;#REF!,"LB","KR")</f>
        <v>#REF!</v>
      </c>
      <c r="AH155" s="275">
        <v>1983270000</v>
      </c>
      <c r="AI155" s="275">
        <v>2235462000</v>
      </c>
      <c r="AJ155" s="275">
        <v>2373340000</v>
      </c>
      <c r="AK155" s="276">
        <v>2519723000</v>
      </c>
      <c r="AL155" s="276">
        <v>2373340000</v>
      </c>
      <c r="AM155" s="275">
        <v>2519723000</v>
      </c>
      <c r="AN155" s="275">
        <v>2675134000</v>
      </c>
      <c r="AO155" s="16"/>
      <c r="AP155" s="16"/>
      <c r="AQ155" s="278">
        <v>-1248563.1177999973</v>
      </c>
      <c r="AR155" s="279"/>
      <c r="AS155" s="280"/>
      <c r="AT155" s="280"/>
      <c r="AU155" s="280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290"/>
      <c r="BT155" s="283"/>
      <c r="BU155" s="283" t="s">
        <v>60</v>
      </c>
      <c r="BV155" s="284" t="s">
        <v>44</v>
      </c>
      <c r="BW155" s="285">
        <v>101</v>
      </c>
      <c r="BX155" s="285">
        <v>90</v>
      </c>
      <c r="BY155" s="286">
        <v>28870662.503600005</v>
      </c>
      <c r="BZ155" s="286">
        <v>2388437000</v>
      </c>
      <c r="CA155" s="286">
        <v>2692150000</v>
      </c>
      <c r="CB155" s="286">
        <v>2858196000</v>
      </c>
      <c r="CC155" s="286">
        <v>3034483000</v>
      </c>
      <c r="CD155" s="286">
        <v>3221644000</v>
      </c>
      <c r="CE155" s="16"/>
      <c r="CF155" s="43">
        <v>2515740400</v>
      </c>
      <c r="CG155" s="197">
        <v>2670906380</v>
      </c>
    </row>
    <row r="156" spans="1:85">
      <c r="A156" s="3">
        <f t="shared" si="49"/>
        <v>117</v>
      </c>
      <c r="B156" s="263">
        <v>9</v>
      </c>
      <c r="C156" s="264" t="s">
        <v>159</v>
      </c>
      <c r="D156" s="299">
        <v>19</v>
      </c>
      <c r="E156" s="266"/>
      <c r="F156" s="41" t="s">
        <v>78</v>
      </c>
      <c r="G156" s="267">
        <f t="shared" si="30"/>
        <v>138</v>
      </c>
      <c r="H156" s="267">
        <f t="shared" si="31"/>
        <v>120</v>
      </c>
      <c r="I156" s="268">
        <f t="shared" si="32"/>
        <v>26966806</v>
      </c>
      <c r="J156" s="268">
        <f t="shared" si="33"/>
        <v>1</v>
      </c>
      <c r="K156" s="269">
        <f t="shared" si="34"/>
        <v>1.06</v>
      </c>
      <c r="L156" s="319">
        <f t="shared" si="55"/>
        <v>1.02</v>
      </c>
      <c r="M156" s="271">
        <f t="shared" si="35"/>
        <v>24364489.972377934</v>
      </c>
      <c r="N156" s="271">
        <f t="shared" si="36"/>
        <v>27462673.064623922</v>
      </c>
      <c r="O156" s="271">
        <f t="shared" si="37"/>
        <v>29156510.647200003</v>
      </c>
      <c r="P156" s="271">
        <f t="shared" si="38"/>
        <v>30954820.425523225</v>
      </c>
      <c r="Q156" s="272">
        <f t="shared" si="39"/>
        <v>29156510.647200003</v>
      </c>
      <c r="R156" s="271">
        <f t="shared" si="39"/>
        <v>30954820.425523225</v>
      </c>
      <c r="S156" s="271">
        <f t="shared" si="40"/>
        <v>32864046.016027961</v>
      </c>
      <c r="T156" s="271"/>
      <c r="U156" s="271">
        <f t="shared" si="41"/>
        <v>2923738796.6853518</v>
      </c>
      <c r="V156" s="271">
        <f t="shared" si="42"/>
        <v>3295520767.7548704</v>
      </c>
      <c r="W156" s="271">
        <f t="shared" si="43"/>
        <v>3498781277.6640005</v>
      </c>
      <c r="X156" s="272">
        <f t="shared" si="44"/>
        <v>3714578451.0627871</v>
      </c>
      <c r="Y156" s="272">
        <f t="shared" si="45"/>
        <v>3498781277.6640005</v>
      </c>
      <c r="Z156" s="271">
        <f t="shared" si="46"/>
        <v>3714578451.0627871</v>
      </c>
      <c r="AA156" s="271">
        <f t="shared" si="51"/>
        <v>3943685521.9233551</v>
      </c>
      <c r="AB156" s="271"/>
      <c r="AC156" s="33" t="str">
        <f t="shared" si="47"/>
        <v>BERTAHAP</v>
      </c>
      <c r="AD156" s="273">
        <f t="shared" si="48"/>
        <v>0</v>
      </c>
      <c r="AE156" s="274">
        <v>2</v>
      </c>
      <c r="AF156" s="275"/>
      <c r="AG156" s="271" t="e">
        <f>IF(AF156&gt;#REF!,"LB","KR")</f>
        <v>#REF!</v>
      </c>
      <c r="AH156" s="275">
        <v>3216113000</v>
      </c>
      <c r="AI156" s="275">
        <v>3625073000</v>
      </c>
      <c r="AJ156" s="275">
        <v>3848660000</v>
      </c>
      <c r="AK156" s="276">
        <v>4086037000</v>
      </c>
      <c r="AL156" s="276">
        <v>3848660000</v>
      </c>
      <c r="AM156" s="275">
        <v>4086037000</v>
      </c>
      <c r="AN156" s="275">
        <v>4338055000</v>
      </c>
      <c r="AO156" s="16"/>
      <c r="AP156" s="16"/>
      <c r="AQ156" s="278">
        <v>-1248563.1177999973</v>
      </c>
      <c r="AR156" s="279"/>
      <c r="AS156" s="280"/>
      <c r="AT156" s="280"/>
      <c r="AU156" s="280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290">
        <v>33</v>
      </c>
      <c r="BT156" s="310" t="s">
        <v>61</v>
      </c>
      <c r="BU156" s="283" t="s">
        <v>67</v>
      </c>
      <c r="BV156" s="284">
        <v>17</v>
      </c>
      <c r="BW156" s="285">
        <v>85</v>
      </c>
      <c r="BX156" s="285">
        <v>74</v>
      </c>
      <c r="BY156" s="286">
        <v>28870662.503600005</v>
      </c>
      <c r="BZ156" s="286">
        <v>1963826000</v>
      </c>
      <c r="CA156" s="286">
        <v>2213546000</v>
      </c>
      <c r="CB156" s="286">
        <v>2350072000</v>
      </c>
      <c r="CC156" s="286">
        <v>2495020000</v>
      </c>
      <c r="CD156" s="286">
        <v>2648907000</v>
      </c>
      <c r="CE156" s="16">
        <v>1</v>
      </c>
      <c r="CF156" s="43">
        <v>4079579600</v>
      </c>
      <c r="CG156" s="197">
        <v>4331199220</v>
      </c>
    </row>
    <row r="157" spans="1:85">
      <c r="A157" s="3">
        <f t="shared" si="49"/>
        <v>118</v>
      </c>
      <c r="B157" s="263">
        <v>10</v>
      </c>
      <c r="C157" s="264" t="s">
        <v>159</v>
      </c>
      <c r="D157" s="299">
        <v>21</v>
      </c>
      <c r="E157" s="266"/>
      <c r="F157" s="41" t="s">
        <v>84</v>
      </c>
      <c r="G157" s="267">
        <f t="shared" si="30"/>
        <v>132</v>
      </c>
      <c r="H157" s="267">
        <f t="shared" si="31"/>
        <v>112</v>
      </c>
      <c r="I157" s="268">
        <f t="shared" si="32"/>
        <v>26966806</v>
      </c>
      <c r="J157" s="268">
        <f t="shared" si="33"/>
        <v>3</v>
      </c>
      <c r="K157" s="269">
        <f t="shared" si="34"/>
        <v>1.1000000000000001</v>
      </c>
      <c r="L157" s="319">
        <f t="shared" si="55"/>
        <v>1.02</v>
      </c>
      <c r="M157" s="271">
        <f t="shared" si="35"/>
        <v>25283904.688316725</v>
      </c>
      <c r="N157" s="271">
        <f t="shared" si="36"/>
        <v>28499000.350081429</v>
      </c>
      <c r="O157" s="271">
        <f t="shared" si="37"/>
        <v>30256756.332000002</v>
      </c>
      <c r="P157" s="271">
        <f t="shared" si="38"/>
        <v>32122926.856675044</v>
      </c>
      <c r="Q157" s="272">
        <f t="shared" si="39"/>
        <v>30256756.332000002</v>
      </c>
      <c r="R157" s="271">
        <f t="shared" si="39"/>
        <v>32122926.856675044</v>
      </c>
      <c r="S157" s="271">
        <f t="shared" si="40"/>
        <v>34104198.695878074</v>
      </c>
      <c r="T157" s="271"/>
      <c r="U157" s="271">
        <f t="shared" si="41"/>
        <v>2831797325.0914731</v>
      </c>
      <c r="V157" s="271">
        <f t="shared" si="42"/>
        <v>3191888039.2091198</v>
      </c>
      <c r="W157" s="271">
        <f t="shared" si="43"/>
        <v>3388756709.184</v>
      </c>
      <c r="X157" s="272">
        <f t="shared" si="44"/>
        <v>3597767807.9476051</v>
      </c>
      <c r="Y157" s="272">
        <f t="shared" si="45"/>
        <v>3388756709.184</v>
      </c>
      <c r="Z157" s="271">
        <f t="shared" si="46"/>
        <v>3597767807.9476051</v>
      </c>
      <c r="AA157" s="271">
        <f t="shared" si="51"/>
        <v>3819670253.938344</v>
      </c>
      <c r="AB157" s="271"/>
      <c r="AC157" s="33" t="str">
        <f t="shared" si="47"/>
        <v>BERTAHAP</v>
      </c>
      <c r="AD157" s="273">
        <f t="shared" si="48"/>
        <v>0</v>
      </c>
      <c r="AE157" s="274">
        <v>2</v>
      </c>
      <c r="AF157" s="275"/>
      <c r="AG157" s="271" t="e">
        <f>IF(AF157&gt;#REF!,"LB","KR")</f>
        <v>#REF!</v>
      </c>
      <c r="AH157" s="275">
        <v>3114978000</v>
      </c>
      <c r="AI157" s="275">
        <v>3511077000</v>
      </c>
      <c r="AJ157" s="275">
        <v>3727633000</v>
      </c>
      <c r="AK157" s="276">
        <v>3957545000</v>
      </c>
      <c r="AL157" s="276">
        <v>3727633000</v>
      </c>
      <c r="AM157" s="275">
        <v>3957545000</v>
      </c>
      <c r="AN157" s="275">
        <v>4201638000</v>
      </c>
      <c r="AO157" s="16"/>
      <c r="AP157" s="16"/>
      <c r="AQ157" s="278">
        <v>-148317.43299999833</v>
      </c>
      <c r="AR157" s="279"/>
      <c r="AS157" s="280"/>
      <c r="AT157" s="280"/>
      <c r="AU157" s="280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290">
        <v>34</v>
      </c>
      <c r="BT157" s="310" t="s">
        <v>65</v>
      </c>
      <c r="BU157" s="283" t="s">
        <v>74</v>
      </c>
      <c r="BV157" s="284" t="s">
        <v>29</v>
      </c>
      <c r="BW157" s="285">
        <v>85</v>
      </c>
      <c r="BX157" s="285">
        <v>74</v>
      </c>
      <c r="BY157" s="286">
        <v>29442358.790800005</v>
      </c>
      <c r="BZ157" s="286">
        <v>2002714000</v>
      </c>
      <c r="CA157" s="286">
        <v>2257378000</v>
      </c>
      <c r="CB157" s="286">
        <v>2396609000</v>
      </c>
      <c r="CC157" s="286">
        <v>2544426000</v>
      </c>
      <c r="CD157" s="286">
        <v>2701361000</v>
      </c>
      <c r="CE157" s="16">
        <v>8</v>
      </c>
      <c r="CF157" s="43">
        <v>3951290980</v>
      </c>
      <c r="CG157" s="197">
        <v>4194997700</v>
      </c>
    </row>
    <row r="158" spans="1:85">
      <c r="A158" s="3">
        <f t="shared" si="49"/>
        <v>119</v>
      </c>
      <c r="B158" s="263">
        <v>1</v>
      </c>
      <c r="C158" s="264" t="s">
        <v>163</v>
      </c>
      <c r="D158" s="265" t="s">
        <v>19</v>
      </c>
      <c r="E158" s="266"/>
      <c r="F158" s="41" t="s">
        <v>72</v>
      </c>
      <c r="G158" s="267">
        <f t="shared" si="30"/>
        <v>175</v>
      </c>
      <c r="H158" s="267">
        <f t="shared" si="31"/>
        <v>156</v>
      </c>
      <c r="I158" s="268">
        <f t="shared" si="32"/>
        <v>26966806</v>
      </c>
      <c r="J158" s="268">
        <f t="shared" si="33"/>
        <v>5</v>
      </c>
      <c r="K158" s="269">
        <f t="shared" si="34"/>
        <v>1.08</v>
      </c>
      <c r="L158" s="270">
        <f t="shared" ref="L158:L165" si="56">SUMIF($AN$4:$AN$22,D158,$AT$4:$AT$22)</f>
        <v>1.01</v>
      </c>
      <c r="M158" s="271">
        <f t="shared" si="35"/>
        <v>24580822.846716471</v>
      </c>
      <c r="N158" s="271">
        <f t="shared" si="36"/>
        <v>27706514.778849214</v>
      </c>
      <c r="O158" s="271">
        <f t="shared" si="37"/>
        <v>29415391.9848</v>
      </c>
      <c r="P158" s="271">
        <f t="shared" si="38"/>
        <v>31229668.997558944</v>
      </c>
      <c r="Q158" s="272">
        <f t="shared" si="39"/>
        <v>29415391.9848</v>
      </c>
      <c r="R158" s="271">
        <f t="shared" si="39"/>
        <v>31229668.997558944</v>
      </c>
      <c r="S158" s="271">
        <f t="shared" si="40"/>
        <v>33155846.646580923</v>
      </c>
      <c r="T158" s="271"/>
      <c r="U158" s="271">
        <f t="shared" si="41"/>
        <v>3834608364.0877695</v>
      </c>
      <c r="V158" s="271">
        <f t="shared" si="42"/>
        <v>4322216305.5004778</v>
      </c>
      <c r="W158" s="271">
        <f t="shared" si="43"/>
        <v>4588801149.6288004</v>
      </c>
      <c r="X158" s="272">
        <f t="shared" si="44"/>
        <v>4871828363.619195</v>
      </c>
      <c r="Y158" s="272">
        <f t="shared" si="45"/>
        <v>4588801149.6288004</v>
      </c>
      <c r="Z158" s="271">
        <f t="shared" si="46"/>
        <v>4871828363.619195</v>
      </c>
      <c r="AA158" s="271">
        <f t="shared" si="51"/>
        <v>5172312076.8666239</v>
      </c>
      <c r="AB158" s="271"/>
      <c r="AC158" s="33" t="str">
        <f t="shared" si="47"/>
        <v>BERTAHAP</v>
      </c>
      <c r="AD158" s="273">
        <f t="shared" si="48"/>
        <v>0</v>
      </c>
      <c r="AE158" s="274">
        <v>2</v>
      </c>
      <c r="AF158" s="275"/>
      <c r="AG158" s="271" t="e">
        <f>IF(AF158&gt;#REF!,"LB","KR")</f>
        <v>#REF!</v>
      </c>
      <c r="AH158" s="275">
        <v>4218070000</v>
      </c>
      <c r="AI158" s="275">
        <v>4754438000</v>
      </c>
      <c r="AJ158" s="275">
        <v>5047682000</v>
      </c>
      <c r="AK158" s="276">
        <v>5359012000</v>
      </c>
      <c r="AL158" s="276">
        <v>5047682000</v>
      </c>
      <c r="AM158" s="275">
        <v>5359012000</v>
      </c>
      <c r="AN158" s="275">
        <v>5689544000</v>
      </c>
      <c r="AO158" s="16"/>
      <c r="AP158" s="16"/>
      <c r="AQ158" s="278">
        <v>-989681.78020000085</v>
      </c>
      <c r="AR158" s="279"/>
      <c r="AS158" s="280"/>
      <c r="AT158" s="280"/>
      <c r="AU158" s="280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290"/>
      <c r="BT158" s="310"/>
      <c r="BU158" s="283" t="s">
        <v>56</v>
      </c>
      <c r="BV158" s="284" t="s">
        <v>32</v>
      </c>
      <c r="BW158" s="285">
        <v>85</v>
      </c>
      <c r="BX158" s="285">
        <v>74</v>
      </c>
      <c r="BY158" s="286">
        <v>29442358.790800005</v>
      </c>
      <c r="BZ158" s="286">
        <v>2002714000</v>
      </c>
      <c r="CA158" s="286">
        <v>2257378000</v>
      </c>
      <c r="CB158" s="286">
        <v>2396609000</v>
      </c>
      <c r="CC158" s="286">
        <v>2544426000</v>
      </c>
      <c r="CD158" s="286">
        <v>2701361000</v>
      </c>
      <c r="CE158" s="16"/>
      <c r="CF158" s="43">
        <v>5350542920</v>
      </c>
      <c r="CG158" s="197">
        <v>5680552720</v>
      </c>
    </row>
    <row r="159" spans="1:85">
      <c r="A159" s="3">
        <f t="shared" si="49"/>
        <v>120</v>
      </c>
      <c r="B159" s="263">
        <v>2</v>
      </c>
      <c r="C159" s="264" t="s">
        <v>163</v>
      </c>
      <c r="D159" s="265" t="s">
        <v>29</v>
      </c>
      <c r="E159" s="266"/>
      <c r="F159" s="41" t="s">
        <v>74</v>
      </c>
      <c r="G159" s="267">
        <f t="shared" si="30"/>
        <v>85</v>
      </c>
      <c r="H159" s="267">
        <f t="shared" si="31"/>
        <v>74</v>
      </c>
      <c r="I159" s="268">
        <f t="shared" si="32"/>
        <v>26966806</v>
      </c>
      <c r="J159" s="268">
        <f t="shared" si="33"/>
        <v>1</v>
      </c>
      <c r="K159" s="269">
        <f t="shared" si="34"/>
        <v>1.06</v>
      </c>
      <c r="L159" s="270">
        <f t="shared" si="56"/>
        <v>1.01</v>
      </c>
      <c r="M159" s="271">
        <f t="shared" si="35"/>
        <v>24125622.423629135</v>
      </c>
      <c r="N159" s="271">
        <f t="shared" si="36"/>
        <v>27193431.171833493</v>
      </c>
      <c r="O159" s="271">
        <f t="shared" si="37"/>
        <v>28870662.503600005</v>
      </c>
      <c r="P159" s="271">
        <f t="shared" si="38"/>
        <v>30651341.793900453</v>
      </c>
      <c r="Q159" s="272">
        <f t="shared" si="39"/>
        <v>28870662.503600005</v>
      </c>
      <c r="R159" s="271">
        <f t="shared" si="39"/>
        <v>30651341.793900453</v>
      </c>
      <c r="S159" s="271">
        <f t="shared" si="40"/>
        <v>32541849.486459062</v>
      </c>
      <c r="T159" s="271"/>
      <c r="U159" s="271">
        <f t="shared" si="41"/>
        <v>1785296059.348556</v>
      </c>
      <c r="V159" s="271">
        <f t="shared" si="42"/>
        <v>2012313906.7156785</v>
      </c>
      <c r="W159" s="271">
        <f t="shared" si="43"/>
        <v>2136429025.2664003</v>
      </c>
      <c r="X159" s="272">
        <f t="shared" si="44"/>
        <v>2268199292.7486334</v>
      </c>
      <c r="Y159" s="272">
        <f t="shared" si="45"/>
        <v>2136429025.2664003</v>
      </c>
      <c r="Z159" s="271">
        <f t="shared" si="46"/>
        <v>2268199292.7486334</v>
      </c>
      <c r="AA159" s="271">
        <f t="shared" si="51"/>
        <v>2408096861.9979706</v>
      </c>
      <c r="AB159" s="271"/>
      <c r="AC159" s="33" t="str">
        <f t="shared" si="47"/>
        <v>BERTAHAP</v>
      </c>
      <c r="AD159" s="273">
        <f t="shared" si="48"/>
        <v>0</v>
      </c>
      <c r="AE159" s="274">
        <v>2</v>
      </c>
      <c r="AF159" s="275"/>
      <c r="AG159" s="271" t="e">
        <f>IF(AF159&gt;#REF!,"LB","KR")</f>
        <v>#REF!</v>
      </c>
      <c r="AH159" s="275">
        <v>1963826000</v>
      </c>
      <c r="AI159" s="275">
        <v>2213546000</v>
      </c>
      <c r="AJ159" s="275">
        <v>2350072000</v>
      </c>
      <c r="AK159" s="276">
        <v>2495020000</v>
      </c>
      <c r="AL159" s="276">
        <v>2350072000</v>
      </c>
      <c r="AM159" s="275">
        <v>2495020000</v>
      </c>
      <c r="AN159" s="275">
        <v>2648907000</v>
      </c>
      <c r="AO159" s="16"/>
      <c r="AP159" s="16"/>
      <c r="AQ159" s="278">
        <v>-1534411.2613999955</v>
      </c>
      <c r="AR159" s="279"/>
      <c r="AS159" s="280"/>
      <c r="AT159" s="280"/>
      <c r="AU159" s="280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290"/>
      <c r="BT159" s="283"/>
      <c r="BU159" s="283" t="s">
        <v>58</v>
      </c>
      <c r="BV159" s="284" t="s">
        <v>38</v>
      </c>
      <c r="BW159" s="285">
        <v>101</v>
      </c>
      <c r="BX159" s="285">
        <v>90</v>
      </c>
      <c r="BY159" s="286">
        <v>29442358.790800005</v>
      </c>
      <c r="BZ159" s="286">
        <v>2435733000</v>
      </c>
      <c r="CA159" s="286">
        <v>2745460000</v>
      </c>
      <c r="CB159" s="286">
        <v>2914794000</v>
      </c>
      <c r="CC159" s="286">
        <v>3094572000</v>
      </c>
      <c r="CD159" s="286">
        <v>3285439000</v>
      </c>
      <c r="CE159" s="16"/>
      <c r="CF159" s="43">
        <v>2491076320</v>
      </c>
      <c r="CG159" s="197">
        <v>2644721200</v>
      </c>
    </row>
    <row r="160" spans="1:85">
      <c r="A160" s="3">
        <f t="shared" si="49"/>
        <v>121</v>
      </c>
      <c r="B160" s="263">
        <v>3</v>
      </c>
      <c r="C160" s="264" t="s">
        <v>163</v>
      </c>
      <c r="D160" s="265" t="s">
        <v>32</v>
      </c>
      <c r="E160" s="266"/>
      <c r="F160" s="41" t="s">
        <v>56</v>
      </c>
      <c r="G160" s="267">
        <f t="shared" si="30"/>
        <v>85</v>
      </c>
      <c r="H160" s="267">
        <f t="shared" si="31"/>
        <v>74</v>
      </c>
      <c r="I160" s="268">
        <f t="shared" si="32"/>
        <v>26966806</v>
      </c>
      <c r="J160" s="268">
        <f t="shared" si="33"/>
        <v>1</v>
      </c>
      <c r="K160" s="269">
        <f t="shared" si="34"/>
        <v>1.06</v>
      </c>
      <c r="L160" s="270">
        <f t="shared" si="56"/>
        <v>1.01</v>
      </c>
      <c r="M160" s="271">
        <f t="shared" si="35"/>
        <v>24125622.423629135</v>
      </c>
      <c r="N160" s="271">
        <f t="shared" si="36"/>
        <v>27193431.171833493</v>
      </c>
      <c r="O160" s="271">
        <f t="shared" si="37"/>
        <v>28870662.503600005</v>
      </c>
      <c r="P160" s="271">
        <f t="shared" si="38"/>
        <v>30651341.793900453</v>
      </c>
      <c r="Q160" s="272">
        <f t="shared" si="39"/>
        <v>28870662.503600005</v>
      </c>
      <c r="R160" s="271">
        <f t="shared" si="39"/>
        <v>30651341.793900453</v>
      </c>
      <c r="S160" s="271">
        <f t="shared" si="40"/>
        <v>32541849.486459062</v>
      </c>
      <c r="T160" s="271"/>
      <c r="U160" s="271">
        <f t="shared" si="41"/>
        <v>1785296059.348556</v>
      </c>
      <c r="V160" s="271">
        <f t="shared" si="42"/>
        <v>2012313906.7156785</v>
      </c>
      <c r="W160" s="271">
        <f t="shared" si="43"/>
        <v>2136429025.2664003</v>
      </c>
      <c r="X160" s="272">
        <f t="shared" si="44"/>
        <v>2268199292.7486334</v>
      </c>
      <c r="Y160" s="272">
        <f t="shared" si="45"/>
        <v>2136429025.2664003</v>
      </c>
      <c r="Z160" s="271">
        <f t="shared" si="46"/>
        <v>2268199292.7486334</v>
      </c>
      <c r="AA160" s="271">
        <f t="shared" si="51"/>
        <v>2408096861.9979706</v>
      </c>
      <c r="AB160" s="271"/>
      <c r="AC160" s="33" t="str">
        <f t="shared" si="47"/>
        <v>BERTAHAP</v>
      </c>
      <c r="AD160" s="273">
        <f t="shared" si="48"/>
        <v>0</v>
      </c>
      <c r="AE160" s="274">
        <v>2</v>
      </c>
      <c r="AF160" s="275"/>
      <c r="AG160" s="271" t="e">
        <f>IF(AF160&gt;#REF!,"LB","KR")</f>
        <v>#REF!</v>
      </c>
      <c r="AH160" s="275">
        <v>1963826000</v>
      </c>
      <c r="AI160" s="275">
        <v>2213546000</v>
      </c>
      <c r="AJ160" s="275">
        <v>2350072000</v>
      </c>
      <c r="AK160" s="276">
        <v>2495020000</v>
      </c>
      <c r="AL160" s="276">
        <v>2350072000</v>
      </c>
      <c r="AM160" s="275">
        <v>2495020000</v>
      </c>
      <c r="AN160" s="275">
        <v>2648907000</v>
      </c>
      <c r="AO160" s="16"/>
      <c r="AP160" s="16"/>
      <c r="AQ160" s="278">
        <v>-1534411.2613999955</v>
      </c>
      <c r="AR160" s="279"/>
      <c r="AS160" s="280"/>
      <c r="AT160" s="280"/>
      <c r="AU160" s="280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290"/>
      <c r="BT160" s="283"/>
      <c r="BU160" s="283" t="s">
        <v>60</v>
      </c>
      <c r="BV160" s="284" t="s">
        <v>44</v>
      </c>
      <c r="BW160" s="285">
        <v>101</v>
      </c>
      <c r="BX160" s="285">
        <v>90</v>
      </c>
      <c r="BY160" s="286">
        <v>29442358.790800005</v>
      </c>
      <c r="BZ160" s="286">
        <v>2435733000</v>
      </c>
      <c r="CA160" s="286">
        <v>2745460000</v>
      </c>
      <c r="CB160" s="286">
        <v>2914794000</v>
      </c>
      <c r="CC160" s="286">
        <v>3094572000</v>
      </c>
      <c r="CD160" s="286">
        <v>3285439000</v>
      </c>
      <c r="CE160" s="16"/>
      <c r="CF160" s="43">
        <v>2491076320</v>
      </c>
      <c r="CG160" s="197">
        <v>2644721200</v>
      </c>
    </row>
    <row r="161" spans="1:85">
      <c r="A161" s="3">
        <f t="shared" si="49"/>
        <v>122</v>
      </c>
      <c r="B161" s="263">
        <v>4</v>
      </c>
      <c r="C161" s="264" t="s">
        <v>163</v>
      </c>
      <c r="D161" s="265" t="s">
        <v>38</v>
      </c>
      <c r="E161" s="266"/>
      <c r="F161" s="41" t="s">
        <v>58</v>
      </c>
      <c r="G161" s="267">
        <f t="shared" si="30"/>
        <v>101</v>
      </c>
      <c r="H161" s="267">
        <f t="shared" si="31"/>
        <v>90</v>
      </c>
      <c r="I161" s="268">
        <f t="shared" si="32"/>
        <v>26966806</v>
      </c>
      <c r="J161" s="268">
        <f t="shared" si="33"/>
        <v>1</v>
      </c>
      <c r="K161" s="269">
        <f t="shared" si="34"/>
        <v>1.06</v>
      </c>
      <c r="L161" s="270">
        <f t="shared" si="56"/>
        <v>1.01</v>
      </c>
      <c r="M161" s="271">
        <f t="shared" si="35"/>
        <v>24125622.423629135</v>
      </c>
      <c r="N161" s="271">
        <f t="shared" si="36"/>
        <v>27193431.171833493</v>
      </c>
      <c r="O161" s="271">
        <f t="shared" si="37"/>
        <v>28870662.503600005</v>
      </c>
      <c r="P161" s="271">
        <f t="shared" si="38"/>
        <v>30651341.793900453</v>
      </c>
      <c r="Q161" s="272">
        <f t="shared" si="39"/>
        <v>28870662.503600005</v>
      </c>
      <c r="R161" s="271">
        <f t="shared" si="39"/>
        <v>30651341.793900453</v>
      </c>
      <c r="S161" s="271">
        <f t="shared" si="40"/>
        <v>32541849.486459062</v>
      </c>
      <c r="T161" s="271"/>
      <c r="U161" s="271">
        <f t="shared" si="41"/>
        <v>2171306018.1266222</v>
      </c>
      <c r="V161" s="271">
        <f t="shared" si="42"/>
        <v>2447408805.4650145</v>
      </c>
      <c r="W161" s="271">
        <f t="shared" si="43"/>
        <v>2598359625.3240004</v>
      </c>
      <c r="X161" s="272">
        <f t="shared" si="44"/>
        <v>2758620761.4510407</v>
      </c>
      <c r="Y161" s="272">
        <f t="shared" si="45"/>
        <v>2598359625.3240004</v>
      </c>
      <c r="Z161" s="271">
        <f t="shared" si="46"/>
        <v>2758620761.4510407</v>
      </c>
      <c r="AA161" s="271">
        <f t="shared" si="51"/>
        <v>2928766453.7813153</v>
      </c>
      <c r="AB161" s="271"/>
      <c r="AC161" s="33" t="str">
        <f t="shared" si="47"/>
        <v>BERTAHAP</v>
      </c>
      <c r="AD161" s="273">
        <f t="shared" si="48"/>
        <v>0</v>
      </c>
      <c r="AE161" s="274">
        <v>2</v>
      </c>
      <c r="AF161" s="275"/>
      <c r="AG161" s="271" t="e">
        <f>IF(AF161&gt;#REF!,"LB","KR")</f>
        <v>#REF!</v>
      </c>
      <c r="AH161" s="275">
        <v>2388437000</v>
      </c>
      <c r="AI161" s="275">
        <v>2692150000</v>
      </c>
      <c r="AJ161" s="275">
        <v>2858196000</v>
      </c>
      <c r="AK161" s="276">
        <v>3034483000</v>
      </c>
      <c r="AL161" s="276">
        <v>2858196000</v>
      </c>
      <c r="AM161" s="275">
        <v>3034483000</v>
      </c>
      <c r="AN161" s="275">
        <v>3221644000</v>
      </c>
      <c r="AO161" s="16"/>
      <c r="AP161" s="16"/>
      <c r="AQ161" s="278">
        <v>-1534411.2613999955</v>
      </c>
      <c r="AR161" s="279"/>
      <c r="AS161" s="280"/>
      <c r="AT161" s="280"/>
      <c r="AU161" s="280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290"/>
      <c r="BT161" s="283"/>
      <c r="BU161" s="283" t="s">
        <v>62</v>
      </c>
      <c r="BV161" s="284">
        <v>11</v>
      </c>
      <c r="BW161" s="285">
        <v>101</v>
      </c>
      <c r="BX161" s="285">
        <v>90</v>
      </c>
      <c r="BY161" s="286">
        <v>29442358.790800005</v>
      </c>
      <c r="BZ161" s="286">
        <v>2435733000</v>
      </c>
      <c r="CA161" s="286">
        <v>2745460000</v>
      </c>
      <c r="CB161" s="286">
        <v>2914794000</v>
      </c>
      <c r="CC161" s="286">
        <v>3094572000</v>
      </c>
      <c r="CD161" s="286">
        <v>3285439000</v>
      </c>
      <c r="CE161" s="16"/>
      <c r="CF161" s="43">
        <v>3029687760</v>
      </c>
      <c r="CG161" s="197">
        <v>3216551980</v>
      </c>
    </row>
    <row r="162" spans="1:85">
      <c r="A162" s="3">
        <f t="shared" si="49"/>
        <v>123</v>
      </c>
      <c r="B162" s="263">
        <v>5</v>
      </c>
      <c r="C162" s="264" t="s">
        <v>163</v>
      </c>
      <c r="D162" s="265" t="s">
        <v>44</v>
      </c>
      <c r="E162" s="266"/>
      <c r="F162" s="41" t="s">
        <v>60</v>
      </c>
      <c r="G162" s="267">
        <f t="shared" si="30"/>
        <v>101</v>
      </c>
      <c r="H162" s="267">
        <f t="shared" si="31"/>
        <v>90</v>
      </c>
      <c r="I162" s="268">
        <f t="shared" si="32"/>
        <v>26966806</v>
      </c>
      <c r="J162" s="268">
        <f t="shared" si="33"/>
        <v>1</v>
      </c>
      <c r="K162" s="269">
        <f t="shared" si="34"/>
        <v>1.06</v>
      </c>
      <c r="L162" s="270">
        <f t="shared" si="56"/>
        <v>1.01</v>
      </c>
      <c r="M162" s="271">
        <f t="shared" si="35"/>
        <v>24125622.423629135</v>
      </c>
      <c r="N162" s="271">
        <f t="shared" si="36"/>
        <v>27193431.171833493</v>
      </c>
      <c r="O162" s="271">
        <f t="shared" si="37"/>
        <v>28870662.503600005</v>
      </c>
      <c r="P162" s="271">
        <f t="shared" si="38"/>
        <v>30651341.793900453</v>
      </c>
      <c r="Q162" s="272">
        <f t="shared" si="39"/>
        <v>28870662.503600005</v>
      </c>
      <c r="R162" s="271">
        <f t="shared" si="39"/>
        <v>30651341.793900453</v>
      </c>
      <c r="S162" s="271">
        <f t="shared" si="40"/>
        <v>32541849.486459062</v>
      </c>
      <c r="T162" s="271"/>
      <c r="U162" s="271">
        <f t="shared" si="41"/>
        <v>2171306018.1266222</v>
      </c>
      <c r="V162" s="271">
        <f t="shared" si="42"/>
        <v>2447408805.4650145</v>
      </c>
      <c r="W162" s="271">
        <f t="shared" si="43"/>
        <v>2598359625.3240004</v>
      </c>
      <c r="X162" s="272">
        <f t="shared" si="44"/>
        <v>2758620761.4510407</v>
      </c>
      <c r="Y162" s="272">
        <f t="shared" si="45"/>
        <v>2598359625.3240004</v>
      </c>
      <c r="Z162" s="271">
        <f t="shared" si="46"/>
        <v>2758620761.4510407</v>
      </c>
      <c r="AA162" s="271">
        <f t="shared" si="51"/>
        <v>2928766453.7813153</v>
      </c>
      <c r="AB162" s="271"/>
      <c r="AC162" s="33" t="str">
        <f t="shared" si="47"/>
        <v>BERTAHAP</v>
      </c>
      <c r="AD162" s="273">
        <f t="shared" si="48"/>
        <v>0</v>
      </c>
      <c r="AE162" s="274">
        <v>2</v>
      </c>
      <c r="AF162" s="275"/>
      <c r="AG162" s="271" t="e">
        <f>IF(AF162&gt;#REF!,"LB","KR")</f>
        <v>#REF!</v>
      </c>
      <c r="AH162" s="275">
        <v>2388437000</v>
      </c>
      <c r="AI162" s="275">
        <v>2692150000</v>
      </c>
      <c r="AJ162" s="275">
        <v>2858196000</v>
      </c>
      <c r="AK162" s="276">
        <v>3034483000</v>
      </c>
      <c r="AL162" s="276">
        <v>2858196000</v>
      </c>
      <c r="AM162" s="275">
        <v>3034483000</v>
      </c>
      <c r="AN162" s="275">
        <v>3221644000</v>
      </c>
      <c r="AO162" s="16"/>
      <c r="AP162" s="16"/>
      <c r="AQ162" s="278">
        <v>-1534411.2613999955</v>
      </c>
      <c r="AR162" s="279"/>
      <c r="AS162" s="280"/>
      <c r="AT162" s="280"/>
      <c r="AU162" s="280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290"/>
      <c r="BT162" s="283"/>
      <c r="BU162" s="283" t="s">
        <v>64</v>
      </c>
      <c r="BV162" s="284">
        <v>15</v>
      </c>
      <c r="BW162" s="285">
        <v>101</v>
      </c>
      <c r="BX162" s="285">
        <v>90</v>
      </c>
      <c r="BY162" s="286">
        <v>29442358.790800005</v>
      </c>
      <c r="BZ162" s="286">
        <v>2435733000</v>
      </c>
      <c r="CA162" s="286">
        <v>2745460000</v>
      </c>
      <c r="CB162" s="286">
        <v>2914794000</v>
      </c>
      <c r="CC162" s="286">
        <v>3094572000</v>
      </c>
      <c r="CD162" s="286">
        <v>3285439000</v>
      </c>
      <c r="CE162" s="16"/>
      <c r="CF162" s="43">
        <v>3029687760</v>
      </c>
      <c r="CG162" s="197">
        <v>3216551980</v>
      </c>
    </row>
    <row r="163" spans="1:85">
      <c r="A163" s="3">
        <f t="shared" si="49"/>
        <v>124</v>
      </c>
      <c r="B163" s="263">
        <v>6</v>
      </c>
      <c r="C163" s="264" t="s">
        <v>163</v>
      </c>
      <c r="D163" s="299">
        <v>11</v>
      </c>
      <c r="E163" s="266"/>
      <c r="F163" s="41" t="s">
        <v>62</v>
      </c>
      <c r="G163" s="267">
        <f t="shared" si="30"/>
        <v>101</v>
      </c>
      <c r="H163" s="267">
        <f t="shared" si="31"/>
        <v>90</v>
      </c>
      <c r="I163" s="268">
        <f t="shared" si="32"/>
        <v>26966806</v>
      </c>
      <c r="J163" s="268">
        <f t="shared" si="33"/>
        <v>1</v>
      </c>
      <c r="K163" s="269">
        <f t="shared" si="34"/>
        <v>1.06</v>
      </c>
      <c r="L163" s="270">
        <f t="shared" si="56"/>
        <v>1.01</v>
      </c>
      <c r="M163" s="271">
        <f t="shared" si="35"/>
        <v>24125622.423629135</v>
      </c>
      <c r="N163" s="271">
        <f t="shared" si="36"/>
        <v>27193431.171833493</v>
      </c>
      <c r="O163" s="271">
        <f t="shared" si="37"/>
        <v>28870662.503600005</v>
      </c>
      <c r="P163" s="271">
        <f t="shared" si="38"/>
        <v>30651341.793900453</v>
      </c>
      <c r="Q163" s="272">
        <f t="shared" si="39"/>
        <v>28870662.503600005</v>
      </c>
      <c r="R163" s="271">
        <f t="shared" si="39"/>
        <v>30651341.793900453</v>
      </c>
      <c r="S163" s="271">
        <f t="shared" si="40"/>
        <v>32541849.486459062</v>
      </c>
      <c r="T163" s="271"/>
      <c r="U163" s="271">
        <f t="shared" si="41"/>
        <v>2171306018.1266222</v>
      </c>
      <c r="V163" s="271">
        <f t="shared" si="42"/>
        <v>2447408805.4650145</v>
      </c>
      <c r="W163" s="271">
        <f t="shared" si="43"/>
        <v>2598359625.3240004</v>
      </c>
      <c r="X163" s="272">
        <f t="shared" si="44"/>
        <v>2758620761.4510407</v>
      </c>
      <c r="Y163" s="272">
        <f t="shared" si="45"/>
        <v>2598359625.3240004</v>
      </c>
      <c r="Z163" s="271">
        <f t="shared" si="46"/>
        <v>2758620761.4510407</v>
      </c>
      <c r="AA163" s="271">
        <f t="shared" si="51"/>
        <v>2928766453.7813153</v>
      </c>
      <c r="AB163" s="271"/>
      <c r="AC163" s="33" t="str">
        <f t="shared" si="47"/>
        <v>BERTAHAP</v>
      </c>
      <c r="AD163" s="273">
        <f t="shared" si="48"/>
        <v>0</v>
      </c>
      <c r="AE163" s="274">
        <v>2</v>
      </c>
      <c r="AF163" s="275"/>
      <c r="AG163" s="271" t="e">
        <f>IF(AF163&gt;#REF!,"LB","KR")</f>
        <v>#REF!</v>
      </c>
      <c r="AH163" s="275">
        <v>2388437000</v>
      </c>
      <c r="AI163" s="275">
        <v>2692150000</v>
      </c>
      <c r="AJ163" s="275">
        <v>2858196000</v>
      </c>
      <c r="AK163" s="276">
        <v>3034483000</v>
      </c>
      <c r="AL163" s="276">
        <v>2858196000</v>
      </c>
      <c r="AM163" s="275">
        <v>3034483000</v>
      </c>
      <c r="AN163" s="275">
        <v>3221644000</v>
      </c>
      <c r="AO163" s="16"/>
      <c r="AP163" s="16"/>
      <c r="AQ163" s="278">
        <v>-1534411.2613999955</v>
      </c>
      <c r="AR163" s="279"/>
      <c r="AS163" s="280"/>
      <c r="AT163" s="280"/>
      <c r="AU163" s="280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290"/>
      <c r="BT163" s="310"/>
      <c r="BU163" s="283" t="s">
        <v>67</v>
      </c>
      <c r="BV163" s="284">
        <v>17</v>
      </c>
      <c r="BW163" s="285">
        <v>85</v>
      </c>
      <c r="BX163" s="285">
        <v>74</v>
      </c>
      <c r="BY163" s="286">
        <v>29442358.790800005</v>
      </c>
      <c r="BZ163" s="286">
        <v>2002714000</v>
      </c>
      <c r="CA163" s="286">
        <v>2257378000</v>
      </c>
      <c r="CB163" s="286">
        <v>2396609000</v>
      </c>
      <c r="CC163" s="286">
        <v>2544426000</v>
      </c>
      <c r="CD163" s="286">
        <v>2701361000</v>
      </c>
      <c r="CE163" s="16"/>
      <c r="CF163" s="43">
        <v>3029687760</v>
      </c>
      <c r="CG163" s="197">
        <v>3216551980</v>
      </c>
    </row>
    <row r="164" spans="1:85">
      <c r="A164" s="3">
        <f t="shared" si="49"/>
        <v>125</v>
      </c>
      <c r="B164" s="263">
        <v>7</v>
      </c>
      <c r="C164" s="264" t="s">
        <v>163</v>
      </c>
      <c r="D164" s="299">
        <v>15</v>
      </c>
      <c r="E164" s="266"/>
      <c r="F164" s="41" t="s">
        <v>64</v>
      </c>
      <c r="G164" s="267">
        <f t="shared" si="30"/>
        <v>101</v>
      </c>
      <c r="H164" s="267">
        <f t="shared" si="31"/>
        <v>90</v>
      </c>
      <c r="I164" s="268">
        <f t="shared" si="32"/>
        <v>26966806</v>
      </c>
      <c r="J164" s="268">
        <f t="shared" si="33"/>
        <v>1</v>
      </c>
      <c r="K164" s="269">
        <f t="shared" si="34"/>
        <v>1.06</v>
      </c>
      <c r="L164" s="270">
        <f t="shared" si="56"/>
        <v>1.01</v>
      </c>
      <c r="M164" s="271">
        <f t="shared" si="35"/>
        <v>24125622.423629135</v>
      </c>
      <c r="N164" s="271">
        <f t="shared" si="36"/>
        <v>27193431.171833493</v>
      </c>
      <c r="O164" s="271">
        <f t="shared" si="37"/>
        <v>28870662.503600005</v>
      </c>
      <c r="P164" s="271">
        <f t="shared" si="38"/>
        <v>30651341.793900453</v>
      </c>
      <c r="Q164" s="272">
        <f t="shared" si="39"/>
        <v>28870662.503600005</v>
      </c>
      <c r="R164" s="271">
        <f t="shared" si="39"/>
        <v>30651341.793900453</v>
      </c>
      <c r="S164" s="271">
        <f t="shared" si="40"/>
        <v>32541849.486459062</v>
      </c>
      <c r="T164" s="271"/>
      <c r="U164" s="271">
        <f t="shared" si="41"/>
        <v>2171306018.1266222</v>
      </c>
      <c r="V164" s="271">
        <f t="shared" si="42"/>
        <v>2447408805.4650145</v>
      </c>
      <c r="W164" s="271">
        <f t="shared" si="43"/>
        <v>2598359625.3240004</v>
      </c>
      <c r="X164" s="272">
        <f t="shared" si="44"/>
        <v>2758620761.4510407</v>
      </c>
      <c r="Y164" s="272">
        <f t="shared" si="45"/>
        <v>2598359625.3240004</v>
      </c>
      <c r="Z164" s="271">
        <f t="shared" si="46"/>
        <v>2758620761.4510407</v>
      </c>
      <c r="AA164" s="271">
        <f t="shared" si="51"/>
        <v>2928766453.7813153</v>
      </c>
      <c r="AB164" s="271"/>
      <c r="AC164" s="33" t="str">
        <f t="shared" si="47"/>
        <v>BERTAHAP</v>
      </c>
      <c r="AD164" s="273">
        <f t="shared" si="48"/>
        <v>0</v>
      </c>
      <c r="AE164" s="274">
        <v>2</v>
      </c>
      <c r="AF164" s="275"/>
      <c r="AG164" s="271" t="e">
        <f>IF(AF164&gt;#REF!,"LB","KR")</f>
        <v>#REF!</v>
      </c>
      <c r="AH164" s="275">
        <v>2388437000</v>
      </c>
      <c r="AI164" s="275">
        <v>2692150000</v>
      </c>
      <c r="AJ164" s="275">
        <v>2858196000</v>
      </c>
      <c r="AK164" s="276">
        <v>3034483000</v>
      </c>
      <c r="AL164" s="276">
        <v>2858196000</v>
      </c>
      <c r="AM164" s="275">
        <v>3034483000</v>
      </c>
      <c r="AN164" s="275">
        <v>3221644000</v>
      </c>
      <c r="AO164" s="16"/>
      <c r="AP164" s="16"/>
      <c r="AQ164" s="278">
        <v>-1534411.2613999955</v>
      </c>
      <c r="AR164" s="279"/>
      <c r="AS164" s="280"/>
      <c r="AT164" s="280"/>
      <c r="AU164" s="280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290"/>
      <c r="BT164" s="283"/>
      <c r="BU164" s="283" t="s">
        <v>78</v>
      </c>
      <c r="BV164" s="284">
        <v>19</v>
      </c>
      <c r="BW164" s="285">
        <v>138</v>
      </c>
      <c r="BX164" s="285">
        <v>120</v>
      </c>
      <c r="BY164" s="286">
        <v>29442358.790800005</v>
      </c>
      <c r="BZ164" s="286">
        <v>3247644000</v>
      </c>
      <c r="CA164" s="286">
        <v>3660613000</v>
      </c>
      <c r="CB164" s="286">
        <v>3886392000</v>
      </c>
      <c r="CC164" s="286">
        <v>4126096000</v>
      </c>
      <c r="CD164" s="286">
        <v>4380585000</v>
      </c>
      <c r="CE164" s="16"/>
      <c r="CF164" s="43">
        <v>3029687760</v>
      </c>
      <c r="CG164" s="197">
        <v>3216551980</v>
      </c>
    </row>
    <row r="165" spans="1:85">
      <c r="A165" s="3">
        <f t="shared" si="49"/>
        <v>126</v>
      </c>
      <c r="B165" s="263">
        <v>8</v>
      </c>
      <c r="C165" s="264" t="s">
        <v>163</v>
      </c>
      <c r="D165" s="299">
        <v>17</v>
      </c>
      <c r="E165" s="266"/>
      <c r="F165" s="41" t="s">
        <v>67</v>
      </c>
      <c r="G165" s="267">
        <f t="shared" si="30"/>
        <v>85</v>
      </c>
      <c r="H165" s="267">
        <f t="shared" si="31"/>
        <v>74</v>
      </c>
      <c r="I165" s="268">
        <f t="shared" si="32"/>
        <v>26966806</v>
      </c>
      <c r="J165" s="268">
        <f t="shared" si="33"/>
        <v>1</v>
      </c>
      <c r="K165" s="269">
        <f t="shared" si="34"/>
        <v>1.06</v>
      </c>
      <c r="L165" s="270">
        <f t="shared" si="56"/>
        <v>1.01</v>
      </c>
      <c r="M165" s="271">
        <f t="shared" si="35"/>
        <v>24125622.423629135</v>
      </c>
      <c r="N165" s="271">
        <f t="shared" si="36"/>
        <v>27193431.171833493</v>
      </c>
      <c r="O165" s="271">
        <f t="shared" si="37"/>
        <v>28870662.503600005</v>
      </c>
      <c r="P165" s="271">
        <f t="shared" si="38"/>
        <v>30651341.793900453</v>
      </c>
      <c r="Q165" s="272">
        <f t="shared" si="39"/>
        <v>28870662.503600005</v>
      </c>
      <c r="R165" s="271">
        <f t="shared" si="39"/>
        <v>30651341.793900453</v>
      </c>
      <c r="S165" s="271">
        <f t="shared" si="40"/>
        <v>32541849.486459062</v>
      </c>
      <c r="T165" s="271"/>
      <c r="U165" s="271">
        <f t="shared" si="41"/>
        <v>1785296059.348556</v>
      </c>
      <c r="V165" s="271">
        <f t="shared" si="42"/>
        <v>2012313906.7156785</v>
      </c>
      <c r="W165" s="271">
        <f t="shared" si="43"/>
        <v>2136429025.2664003</v>
      </c>
      <c r="X165" s="272">
        <f t="shared" si="44"/>
        <v>2268199292.7486334</v>
      </c>
      <c r="Y165" s="272">
        <f t="shared" si="45"/>
        <v>2136429025.2664003</v>
      </c>
      <c r="Z165" s="271">
        <f t="shared" si="46"/>
        <v>2268199292.7486334</v>
      </c>
      <c r="AA165" s="271">
        <f t="shared" si="51"/>
        <v>2408096861.9979706</v>
      </c>
      <c r="AB165" s="271"/>
      <c r="AC165" s="33" t="str">
        <f t="shared" si="47"/>
        <v>BERTAHAP</v>
      </c>
      <c r="AD165" s="273">
        <f t="shared" si="48"/>
        <v>0</v>
      </c>
      <c r="AE165" s="274">
        <v>2</v>
      </c>
      <c r="AF165" s="275"/>
      <c r="AG165" s="271" t="e">
        <f>IF(AF165&gt;#REF!,"LB","KR")</f>
        <v>#REF!</v>
      </c>
      <c r="AH165" s="275">
        <v>1963826000</v>
      </c>
      <c r="AI165" s="275">
        <v>2213546000</v>
      </c>
      <c r="AJ165" s="275">
        <v>2350072000</v>
      </c>
      <c r="AK165" s="276">
        <v>2495020000</v>
      </c>
      <c r="AL165" s="276">
        <v>2350072000</v>
      </c>
      <c r="AM165" s="275">
        <v>2495020000</v>
      </c>
      <c r="AN165" s="275">
        <v>2648907000</v>
      </c>
      <c r="AO165" s="16"/>
      <c r="AP165" s="16"/>
      <c r="AQ165" s="278">
        <v>-1534411.2613999955</v>
      </c>
      <c r="AR165" s="279"/>
      <c r="AS165" s="280"/>
      <c r="AT165" s="280"/>
      <c r="AU165" s="280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290">
        <v>35</v>
      </c>
      <c r="BT165" s="310" t="s">
        <v>164</v>
      </c>
      <c r="BU165" s="283" t="s">
        <v>56</v>
      </c>
      <c r="BV165" s="284" t="s">
        <v>32</v>
      </c>
      <c r="BW165" s="285">
        <v>85</v>
      </c>
      <c r="BX165" s="285">
        <v>74</v>
      </c>
      <c r="BY165" s="286">
        <v>29442358.790800005</v>
      </c>
      <c r="BZ165" s="286">
        <v>2002714000</v>
      </c>
      <c r="CA165" s="286">
        <v>2257378000</v>
      </c>
      <c r="CB165" s="286">
        <v>2396609000</v>
      </c>
      <c r="CC165" s="286">
        <v>2544426000</v>
      </c>
      <c r="CD165" s="286">
        <v>2701361000</v>
      </c>
      <c r="CE165" s="16">
        <v>7</v>
      </c>
      <c r="CF165" s="43">
        <v>2491076320</v>
      </c>
      <c r="CG165" s="197">
        <v>2644721200</v>
      </c>
    </row>
    <row r="166" spans="1:85">
      <c r="A166" s="3">
        <f t="shared" si="49"/>
        <v>127</v>
      </c>
      <c r="B166" s="263">
        <v>9</v>
      </c>
      <c r="C166" s="264" t="s">
        <v>163</v>
      </c>
      <c r="D166" s="299">
        <v>19</v>
      </c>
      <c r="E166" s="266"/>
      <c r="F166" s="41" t="s">
        <v>78</v>
      </c>
      <c r="G166" s="267">
        <f t="shared" si="30"/>
        <v>138</v>
      </c>
      <c r="H166" s="267">
        <f t="shared" si="31"/>
        <v>120</v>
      </c>
      <c r="I166" s="268">
        <f t="shared" si="32"/>
        <v>26966806</v>
      </c>
      <c r="J166" s="268">
        <f t="shared" si="33"/>
        <v>1</v>
      </c>
      <c r="K166" s="269">
        <f t="shared" si="34"/>
        <v>1.06</v>
      </c>
      <c r="L166" s="270">
        <f>SUMIF($AN$4:$AN$22,D166,$AT$4:$AT$22)</f>
        <v>1.01</v>
      </c>
      <c r="M166" s="271">
        <f t="shared" si="35"/>
        <v>24125622.423629135</v>
      </c>
      <c r="N166" s="271">
        <f t="shared" si="36"/>
        <v>27193431.171833493</v>
      </c>
      <c r="O166" s="271">
        <f t="shared" si="37"/>
        <v>28870662.503600005</v>
      </c>
      <c r="P166" s="271">
        <f t="shared" si="38"/>
        <v>30651341.793900453</v>
      </c>
      <c r="Q166" s="272">
        <f t="shared" si="39"/>
        <v>28870662.503600005</v>
      </c>
      <c r="R166" s="271">
        <f t="shared" si="39"/>
        <v>30651341.793900453</v>
      </c>
      <c r="S166" s="271">
        <f t="shared" si="40"/>
        <v>32541849.486459062</v>
      </c>
      <c r="T166" s="271"/>
      <c r="U166" s="271">
        <f t="shared" si="41"/>
        <v>2895074690.8354959</v>
      </c>
      <c r="V166" s="271">
        <f t="shared" si="42"/>
        <v>3263211740.620019</v>
      </c>
      <c r="W166" s="271">
        <f t="shared" si="43"/>
        <v>3464479500.4320006</v>
      </c>
      <c r="X166" s="272">
        <f t="shared" si="44"/>
        <v>3678161015.2680545</v>
      </c>
      <c r="Y166" s="272">
        <f t="shared" si="45"/>
        <v>3464479500.4320006</v>
      </c>
      <c r="Z166" s="271">
        <f t="shared" si="46"/>
        <v>3678161015.2680545</v>
      </c>
      <c r="AA166" s="271">
        <f t="shared" si="51"/>
        <v>3905021938.3750873</v>
      </c>
      <c r="AB166" s="271"/>
      <c r="AC166" s="33" t="str">
        <f t="shared" si="47"/>
        <v>BERTAHAP</v>
      </c>
      <c r="AD166" s="273">
        <f t="shared" si="48"/>
        <v>0</v>
      </c>
      <c r="AE166" s="274">
        <v>2</v>
      </c>
      <c r="AF166" s="275"/>
      <c r="AG166" s="271" t="e">
        <f>IF(AF166&gt;#REF!,"LB","KR")</f>
        <v>#REF!</v>
      </c>
      <c r="AH166" s="275">
        <v>3184583000</v>
      </c>
      <c r="AI166" s="275">
        <v>3589533000</v>
      </c>
      <c r="AJ166" s="275">
        <v>3810928000</v>
      </c>
      <c r="AK166" s="276">
        <v>4045978000</v>
      </c>
      <c r="AL166" s="276">
        <v>3810928000</v>
      </c>
      <c r="AM166" s="275">
        <v>4045978000</v>
      </c>
      <c r="AN166" s="275">
        <v>4295525000</v>
      </c>
      <c r="AO166" s="16"/>
      <c r="AP166" s="16"/>
      <c r="AQ166" s="278">
        <v>-1534411.2613999955</v>
      </c>
      <c r="AR166" s="279"/>
      <c r="AS166" s="280"/>
      <c r="AT166" s="280"/>
      <c r="AU166" s="280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290"/>
      <c r="BT166" s="283"/>
      <c r="BU166" s="283" t="s">
        <v>58</v>
      </c>
      <c r="BV166" s="284" t="s">
        <v>38</v>
      </c>
      <c r="BW166" s="285">
        <v>101</v>
      </c>
      <c r="BX166" s="285">
        <v>90</v>
      </c>
      <c r="BY166" s="286">
        <v>29442358.790800005</v>
      </c>
      <c r="BZ166" s="286">
        <v>2435733000</v>
      </c>
      <c r="CA166" s="286">
        <v>2745460000</v>
      </c>
      <c r="CB166" s="286">
        <v>2914794000</v>
      </c>
      <c r="CC166" s="286">
        <v>3094572000</v>
      </c>
      <c r="CD166" s="286">
        <v>3285439000</v>
      </c>
      <c r="CE166" s="16"/>
      <c r="CF166" s="43">
        <v>4039583680</v>
      </c>
      <c r="CG166" s="197">
        <v>4288736680</v>
      </c>
    </row>
    <row r="167" spans="1:85">
      <c r="A167" s="3">
        <f t="shared" si="49"/>
        <v>128</v>
      </c>
      <c r="B167" s="263">
        <v>10</v>
      </c>
      <c r="C167" s="264" t="s">
        <v>163</v>
      </c>
      <c r="D167" s="299">
        <v>21</v>
      </c>
      <c r="E167" s="266"/>
      <c r="F167" s="41" t="s">
        <v>84</v>
      </c>
      <c r="G167" s="267">
        <f t="shared" si="30"/>
        <v>132</v>
      </c>
      <c r="H167" s="267">
        <f t="shared" si="31"/>
        <v>112</v>
      </c>
      <c r="I167" s="268">
        <f t="shared" si="32"/>
        <v>26966806</v>
      </c>
      <c r="J167" s="268">
        <f t="shared" si="33"/>
        <v>3</v>
      </c>
      <c r="K167" s="269">
        <f t="shared" si="34"/>
        <v>1.1000000000000001</v>
      </c>
      <c r="L167" s="270">
        <f>SUMIF($AN$4:$AN$22,D167,$AT$4:$AT$22)</f>
        <v>1.01</v>
      </c>
      <c r="M167" s="271">
        <f t="shared" si="35"/>
        <v>25036023.269803815</v>
      </c>
      <c r="N167" s="271">
        <f t="shared" si="36"/>
        <v>28219598.385864943</v>
      </c>
      <c r="O167" s="271">
        <f t="shared" si="37"/>
        <v>29960121.466000002</v>
      </c>
      <c r="P167" s="271">
        <f t="shared" si="38"/>
        <v>31807996.201217446</v>
      </c>
      <c r="Q167" s="272">
        <f t="shared" si="39"/>
        <v>29960121.466000002</v>
      </c>
      <c r="R167" s="271">
        <f t="shared" si="39"/>
        <v>31807996.201217446</v>
      </c>
      <c r="S167" s="271">
        <f t="shared" si="40"/>
        <v>33769843.806702793</v>
      </c>
      <c r="T167" s="271"/>
      <c r="U167" s="271">
        <f t="shared" si="41"/>
        <v>2804034606.2180271</v>
      </c>
      <c r="V167" s="271">
        <f t="shared" si="42"/>
        <v>3160595019.2168736</v>
      </c>
      <c r="W167" s="271">
        <f t="shared" si="43"/>
        <v>3355533604.1920004</v>
      </c>
      <c r="X167" s="272">
        <f t="shared" si="44"/>
        <v>3562495574.5363541</v>
      </c>
      <c r="Y167" s="272">
        <f t="shared" si="45"/>
        <v>3355533604.1920004</v>
      </c>
      <c r="Z167" s="271">
        <f t="shared" si="46"/>
        <v>3562495574.5363541</v>
      </c>
      <c r="AA167" s="271">
        <f t="shared" si="51"/>
        <v>3782222506.3507128</v>
      </c>
      <c r="AB167" s="271"/>
      <c r="AC167" s="33" t="str">
        <f t="shared" si="47"/>
        <v>BERTAHAP</v>
      </c>
      <c r="AD167" s="273">
        <f t="shared" si="48"/>
        <v>0</v>
      </c>
      <c r="AE167" s="274">
        <v>2</v>
      </c>
      <c r="AF167" s="275"/>
      <c r="AG167" s="271" t="e">
        <f>IF(AF167&gt;#REF!,"LB","KR")</f>
        <v>#REF!</v>
      </c>
      <c r="AH167" s="275">
        <v>3084439000</v>
      </c>
      <c r="AI167" s="275">
        <v>3476655000</v>
      </c>
      <c r="AJ167" s="275">
        <v>3691087000</v>
      </c>
      <c r="AK167" s="276">
        <v>3918746000</v>
      </c>
      <c r="AL167" s="276">
        <v>3691087000</v>
      </c>
      <c r="AM167" s="275">
        <v>3918746000</v>
      </c>
      <c r="AN167" s="275">
        <v>4160445000</v>
      </c>
      <c r="AO167" s="16"/>
      <c r="AP167" s="16"/>
      <c r="AQ167" s="278">
        <v>-444952.29899999872</v>
      </c>
      <c r="AR167" s="279"/>
      <c r="AS167" s="280"/>
      <c r="AT167" s="280"/>
      <c r="AU167" s="280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290"/>
      <c r="BT167" s="283"/>
      <c r="BU167" s="283" t="s">
        <v>60</v>
      </c>
      <c r="BV167" s="284" t="s">
        <v>44</v>
      </c>
      <c r="BW167" s="285">
        <v>101</v>
      </c>
      <c r="BX167" s="285">
        <v>90</v>
      </c>
      <c r="BY167" s="286">
        <v>29442358.790800005</v>
      </c>
      <c r="BZ167" s="286">
        <v>2435733000</v>
      </c>
      <c r="CA167" s="286">
        <v>2745460000</v>
      </c>
      <c r="CB167" s="286">
        <v>2914794000</v>
      </c>
      <c r="CC167" s="286">
        <v>3094572000</v>
      </c>
      <c r="CD167" s="286">
        <v>3285439000</v>
      </c>
      <c r="CE167" s="16"/>
      <c r="CF167" s="43">
        <v>3912552220</v>
      </c>
      <c r="CG167" s="197">
        <v>4153870760</v>
      </c>
    </row>
    <row r="168" spans="1:85">
      <c r="A168" s="3">
        <f t="shared" si="49"/>
        <v>129</v>
      </c>
      <c r="B168" s="263">
        <v>1</v>
      </c>
      <c r="C168" s="264" t="s">
        <v>165</v>
      </c>
      <c r="D168" s="265" t="s">
        <v>19</v>
      </c>
      <c r="E168" s="266"/>
      <c r="F168" s="41" t="s">
        <v>72</v>
      </c>
      <c r="G168" s="267">
        <f t="shared" ref="G168:G231" si="57">SUMIF($V$10:$V$28,F168,$AA$10:$AA$28)</f>
        <v>175</v>
      </c>
      <c r="H168" s="267">
        <f t="shared" ref="H168:H231" si="58">SUMIF($V$10:$V$28,F168,$X$10:$X$28)</f>
        <v>156</v>
      </c>
      <c r="I168" s="268">
        <f t="shared" ref="I168:I231" si="59">$I$27</f>
        <v>26966806</v>
      </c>
      <c r="J168" s="268">
        <f t="shared" ref="J168:J231" si="60">SUMIF($AN$4:$AN$22,D168,$AO$4:$AO$22)</f>
        <v>5</v>
      </c>
      <c r="K168" s="269">
        <f t="shared" ref="K168:K231" si="61">IF(J168=$AJ$25,$AI$25,IF(J168=$AJ$26,$AI$26,IF(J168=$AJ$27,$AI$27,IF(J168=$AJ$28,$AI$28,IF(J168=$AJ$29,$AI$29,IF(J168=$AJ$30,$AI$30))))))</f>
        <v>1.08</v>
      </c>
      <c r="L168" s="319">
        <f t="shared" ref="L168:L175" si="62">SUMIF($AN$4:$AN$22,D168,$BH$4:$BH$22)</f>
        <v>1.02</v>
      </c>
      <c r="M168" s="271">
        <f t="shared" ref="M168:M231" si="63">$O168/(1+6%/12)^36</f>
        <v>24824197.330347329</v>
      </c>
      <c r="N168" s="271">
        <f t="shared" ref="N168:N231" si="64">$O168/(1+6%/12)^12</f>
        <v>27980836.707352675</v>
      </c>
      <c r="O168" s="271">
        <f t="shared" ref="O168:O231" si="65">$I$27*K168*L168</f>
        <v>29706633.489600003</v>
      </c>
      <c r="P168" s="271">
        <f t="shared" ref="P168:P231" si="66">$O168*(1+6%/12)^12</f>
        <v>31538873.641099136</v>
      </c>
      <c r="Q168" s="272">
        <f t="shared" ref="Q168:R231" si="67">O168</f>
        <v>29706633.489600003</v>
      </c>
      <c r="R168" s="271">
        <f t="shared" si="67"/>
        <v>31538873.641099136</v>
      </c>
      <c r="S168" s="271">
        <f t="shared" ref="S168:S231" si="68">$O168*(1+6%/12)^24</f>
        <v>33484122.355953015</v>
      </c>
      <c r="T168" s="271"/>
      <c r="U168" s="271">
        <f t="shared" ref="U168:U231" si="69">M168*H168</f>
        <v>3872574783.5341835</v>
      </c>
      <c r="V168" s="271">
        <f t="shared" ref="V168:V231" si="70">N168*H168</f>
        <v>4365010526.3470173</v>
      </c>
      <c r="W168" s="271">
        <f t="shared" ref="W168:W231" si="71">O168*H168</f>
        <v>4634234824.3776007</v>
      </c>
      <c r="X168" s="272">
        <f t="shared" ref="X168:X231" si="72">P168*H168</f>
        <v>4920064288.0114651</v>
      </c>
      <c r="Y168" s="272">
        <f t="shared" ref="Y168:Y231" si="73">Q168*H168</f>
        <v>4634234824.3776007</v>
      </c>
      <c r="Z168" s="271">
        <f t="shared" ref="Z168:Z231" si="74">R168*H168</f>
        <v>4920064288.0114651</v>
      </c>
      <c r="AA168" s="271">
        <f t="shared" si="51"/>
        <v>5223523087.5286703</v>
      </c>
      <c r="AB168" s="271"/>
      <c r="AC168" s="33" t="str">
        <f t="shared" ref="AC168:AC231" si="75">IF(AE168=$H$32,$M$32,IF(AE168=$H$33,$M$33,IF(AE168=$H$34,$M$34)))</f>
        <v>BERTAHAP</v>
      </c>
      <c r="AD168" s="273">
        <f t="shared" ref="AD168:AD231" si="76">IF(AC168=$M$32,$N$32,IF(AC168=$M$33,$N$33,$N$34))</f>
        <v>0</v>
      </c>
      <c r="AE168" s="274">
        <v>2</v>
      </c>
      <c r="AF168" s="275"/>
      <c r="AG168" s="271" t="e">
        <f>IF(AF168&gt;#REF!,"LB","KR")</f>
        <v>#REF!</v>
      </c>
      <c r="AH168" s="275">
        <v>4259833000</v>
      </c>
      <c r="AI168" s="275">
        <v>4801512000</v>
      </c>
      <c r="AJ168" s="275">
        <v>5097659000</v>
      </c>
      <c r="AK168" s="276">
        <v>5412071000</v>
      </c>
      <c r="AL168" s="276">
        <v>5097659000</v>
      </c>
      <c r="AM168" s="275">
        <v>5412071000</v>
      </c>
      <c r="AN168" s="275">
        <v>5745876000</v>
      </c>
      <c r="AO168" s="16"/>
      <c r="AP168" s="16"/>
      <c r="AQ168" s="278">
        <v>-698440.27539999783</v>
      </c>
      <c r="AR168" s="279"/>
      <c r="AS168" s="280"/>
      <c r="AT168" s="280"/>
      <c r="AU168" s="280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290"/>
      <c r="BT168" s="283"/>
      <c r="BU168" s="283" t="s">
        <v>62</v>
      </c>
      <c r="BV168" s="284">
        <v>11</v>
      </c>
      <c r="BW168" s="285">
        <v>101</v>
      </c>
      <c r="BX168" s="285">
        <v>90</v>
      </c>
      <c r="BY168" s="286">
        <v>29442358.790800005</v>
      </c>
      <c r="BZ168" s="286">
        <v>2435733000</v>
      </c>
      <c r="CA168" s="286">
        <v>2745460000</v>
      </c>
      <c r="CB168" s="286">
        <v>2914794000</v>
      </c>
      <c r="CC168" s="286">
        <v>3094572000</v>
      </c>
      <c r="CD168" s="286">
        <v>3285439000</v>
      </c>
      <c r="CE168" s="16"/>
      <c r="CF168" s="43">
        <v>5403518540</v>
      </c>
      <c r="CG168" s="197">
        <v>5736795260</v>
      </c>
    </row>
    <row r="169" spans="1:85">
      <c r="A169" s="3">
        <f t="shared" ref="A169:A232" si="77">A168+1</f>
        <v>130</v>
      </c>
      <c r="B169" s="263">
        <v>2</v>
      </c>
      <c r="C169" s="264" t="s">
        <v>165</v>
      </c>
      <c r="D169" s="265" t="s">
        <v>29</v>
      </c>
      <c r="E169" s="266"/>
      <c r="F169" s="41" t="s">
        <v>74</v>
      </c>
      <c r="G169" s="267">
        <f t="shared" si="57"/>
        <v>85</v>
      </c>
      <c r="H169" s="267">
        <f t="shared" si="58"/>
        <v>74</v>
      </c>
      <c r="I169" s="268">
        <f t="shared" si="59"/>
        <v>26966806</v>
      </c>
      <c r="J169" s="268">
        <f t="shared" si="60"/>
        <v>1</v>
      </c>
      <c r="K169" s="269">
        <f t="shared" si="61"/>
        <v>1.06</v>
      </c>
      <c r="L169" s="319">
        <f t="shared" si="62"/>
        <v>1.02</v>
      </c>
      <c r="M169" s="271">
        <f t="shared" si="63"/>
        <v>24364489.972377934</v>
      </c>
      <c r="N169" s="271">
        <f t="shared" si="64"/>
        <v>27462673.064623922</v>
      </c>
      <c r="O169" s="271">
        <f t="shared" si="65"/>
        <v>29156510.647200003</v>
      </c>
      <c r="P169" s="271">
        <f t="shared" si="66"/>
        <v>30954820.425523225</v>
      </c>
      <c r="Q169" s="272">
        <f t="shared" si="67"/>
        <v>29156510.647200003</v>
      </c>
      <c r="R169" s="271">
        <f t="shared" si="67"/>
        <v>30954820.425523225</v>
      </c>
      <c r="S169" s="271">
        <f t="shared" si="68"/>
        <v>32864046.016027961</v>
      </c>
      <c r="T169" s="271"/>
      <c r="U169" s="271">
        <f t="shared" si="69"/>
        <v>1802972257.9559672</v>
      </c>
      <c r="V169" s="271">
        <f t="shared" si="70"/>
        <v>2032237806.7821703</v>
      </c>
      <c r="W169" s="271">
        <f t="shared" si="71"/>
        <v>2157581787.8928003</v>
      </c>
      <c r="X169" s="272">
        <f t="shared" si="72"/>
        <v>2290656711.4887185</v>
      </c>
      <c r="Y169" s="272">
        <f t="shared" si="73"/>
        <v>2157581787.8928003</v>
      </c>
      <c r="Z169" s="271">
        <f t="shared" si="74"/>
        <v>2290656711.4887185</v>
      </c>
      <c r="AA169" s="271">
        <f t="shared" ref="AA169:AA232" si="78">S169*H169</f>
        <v>2431939405.186069</v>
      </c>
      <c r="AB169" s="271"/>
      <c r="AC169" s="33" t="str">
        <f t="shared" si="75"/>
        <v>BERTAHAP</v>
      </c>
      <c r="AD169" s="273">
        <f t="shared" si="76"/>
        <v>0</v>
      </c>
      <c r="AE169" s="274">
        <v>2</v>
      </c>
      <c r="AF169" s="275"/>
      <c r="AG169" s="271" t="e">
        <f>IF(AF169&gt;#REF!,"LB","KR")</f>
        <v>#REF!</v>
      </c>
      <c r="AH169" s="275">
        <v>1983270000</v>
      </c>
      <c r="AI169" s="275">
        <v>2235462000</v>
      </c>
      <c r="AJ169" s="275">
        <v>2373340000</v>
      </c>
      <c r="AK169" s="276">
        <v>2519723000</v>
      </c>
      <c r="AL169" s="276">
        <v>2373340000</v>
      </c>
      <c r="AM169" s="275">
        <v>2519723000</v>
      </c>
      <c r="AN169" s="275">
        <v>2675134000</v>
      </c>
      <c r="AO169" s="16"/>
      <c r="AP169" s="16"/>
      <c r="AQ169" s="278">
        <v>-1248563.1177999973</v>
      </c>
      <c r="AR169" s="279"/>
      <c r="AS169" s="280"/>
      <c r="AT169" s="280"/>
      <c r="AU169" s="280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290"/>
      <c r="BT169" s="310"/>
      <c r="BU169" s="283" t="s">
        <v>64</v>
      </c>
      <c r="BV169" s="284">
        <v>15</v>
      </c>
      <c r="BW169" s="285">
        <v>101</v>
      </c>
      <c r="BX169" s="285">
        <v>90</v>
      </c>
      <c r="BY169" s="286">
        <v>29442358.790800005</v>
      </c>
      <c r="BZ169" s="286">
        <v>2435733000</v>
      </c>
      <c r="CA169" s="286">
        <v>2745460000</v>
      </c>
      <c r="CB169" s="286">
        <v>2914794000</v>
      </c>
      <c r="CC169" s="286">
        <v>3094572000</v>
      </c>
      <c r="CD169" s="286">
        <v>3285439000</v>
      </c>
      <c r="CE169" s="16"/>
      <c r="CF169" s="43">
        <v>2515740400</v>
      </c>
      <c r="CG169" s="197">
        <v>2670906380</v>
      </c>
    </row>
    <row r="170" spans="1:85">
      <c r="A170" s="3">
        <f t="shared" si="77"/>
        <v>131</v>
      </c>
      <c r="B170" s="263">
        <v>3</v>
      </c>
      <c r="C170" s="264" t="s">
        <v>165</v>
      </c>
      <c r="D170" s="265" t="s">
        <v>32</v>
      </c>
      <c r="E170" s="266"/>
      <c r="F170" s="41" t="s">
        <v>56</v>
      </c>
      <c r="G170" s="267">
        <f t="shared" si="57"/>
        <v>85</v>
      </c>
      <c r="H170" s="267">
        <f t="shared" si="58"/>
        <v>74</v>
      </c>
      <c r="I170" s="268">
        <f t="shared" si="59"/>
        <v>26966806</v>
      </c>
      <c r="J170" s="268">
        <f t="shared" si="60"/>
        <v>1</v>
      </c>
      <c r="K170" s="269">
        <f t="shared" si="61"/>
        <v>1.06</v>
      </c>
      <c r="L170" s="319">
        <f t="shared" si="62"/>
        <v>1.02</v>
      </c>
      <c r="M170" s="271">
        <f t="shared" si="63"/>
        <v>24364489.972377934</v>
      </c>
      <c r="N170" s="271">
        <f t="shared" si="64"/>
        <v>27462673.064623922</v>
      </c>
      <c r="O170" s="271">
        <f t="shared" si="65"/>
        <v>29156510.647200003</v>
      </c>
      <c r="P170" s="271">
        <f t="shared" si="66"/>
        <v>30954820.425523225</v>
      </c>
      <c r="Q170" s="272">
        <f t="shared" si="67"/>
        <v>29156510.647200003</v>
      </c>
      <c r="R170" s="271">
        <f t="shared" si="67"/>
        <v>30954820.425523225</v>
      </c>
      <c r="S170" s="271">
        <f t="shared" si="68"/>
        <v>32864046.016027961</v>
      </c>
      <c r="T170" s="271"/>
      <c r="U170" s="271">
        <f t="shared" si="69"/>
        <v>1802972257.9559672</v>
      </c>
      <c r="V170" s="271">
        <f t="shared" si="70"/>
        <v>2032237806.7821703</v>
      </c>
      <c r="W170" s="271">
        <f t="shared" si="71"/>
        <v>2157581787.8928003</v>
      </c>
      <c r="X170" s="272">
        <f t="shared" si="72"/>
        <v>2290656711.4887185</v>
      </c>
      <c r="Y170" s="272">
        <f t="shared" si="73"/>
        <v>2157581787.8928003</v>
      </c>
      <c r="Z170" s="271">
        <f t="shared" si="74"/>
        <v>2290656711.4887185</v>
      </c>
      <c r="AA170" s="271">
        <f t="shared" si="78"/>
        <v>2431939405.186069</v>
      </c>
      <c r="AB170" s="271"/>
      <c r="AC170" s="33" t="str">
        <f t="shared" si="75"/>
        <v>BERTAHAP</v>
      </c>
      <c r="AD170" s="273">
        <f t="shared" si="76"/>
        <v>0</v>
      </c>
      <c r="AE170" s="274">
        <v>2</v>
      </c>
      <c r="AF170" s="275"/>
      <c r="AG170" s="271" t="e">
        <f>IF(AF170&gt;#REF!,"LB","KR")</f>
        <v>#REF!</v>
      </c>
      <c r="AH170" s="275">
        <v>1983270000</v>
      </c>
      <c r="AI170" s="275">
        <v>2235462000</v>
      </c>
      <c r="AJ170" s="275">
        <v>2373340000</v>
      </c>
      <c r="AK170" s="276">
        <v>2519723000</v>
      </c>
      <c r="AL170" s="276">
        <v>2373340000</v>
      </c>
      <c r="AM170" s="275">
        <v>2519723000</v>
      </c>
      <c r="AN170" s="275">
        <v>2675134000</v>
      </c>
      <c r="AO170" s="16"/>
      <c r="AP170" s="16"/>
      <c r="AQ170" s="278">
        <v>-1248563.1177999973</v>
      </c>
      <c r="AR170" s="279"/>
      <c r="AS170" s="280"/>
      <c r="AT170" s="280"/>
      <c r="AU170" s="280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290"/>
      <c r="BT170" s="283"/>
      <c r="BU170" s="283" t="s">
        <v>67</v>
      </c>
      <c r="BV170" s="284">
        <v>17</v>
      </c>
      <c r="BW170" s="285">
        <v>85</v>
      </c>
      <c r="BX170" s="285">
        <v>74</v>
      </c>
      <c r="BY170" s="286">
        <v>29442358.790800005</v>
      </c>
      <c r="BZ170" s="286">
        <v>2002714000</v>
      </c>
      <c r="CA170" s="286">
        <v>2257378000</v>
      </c>
      <c r="CB170" s="286">
        <v>2396609000</v>
      </c>
      <c r="CC170" s="286">
        <v>2544426000</v>
      </c>
      <c r="CD170" s="286">
        <v>2701361000</v>
      </c>
      <c r="CE170" s="16"/>
      <c r="CF170" s="43">
        <v>2515740400</v>
      </c>
      <c r="CG170" s="197">
        <v>2670906380</v>
      </c>
    </row>
    <row r="171" spans="1:85">
      <c r="A171" s="3">
        <f t="shared" si="77"/>
        <v>132</v>
      </c>
      <c r="B171" s="263">
        <v>4</v>
      </c>
      <c r="C171" s="264" t="s">
        <v>165</v>
      </c>
      <c r="D171" s="265" t="s">
        <v>38</v>
      </c>
      <c r="E171" s="266"/>
      <c r="F171" s="41" t="s">
        <v>58</v>
      </c>
      <c r="G171" s="267">
        <f t="shared" si="57"/>
        <v>101</v>
      </c>
      <c r="H171" s="267">
        <f t="shared" si="58"/>
        <v>90</v>
      </c>
      <c r="I171" s="268">
        <f t="shared" si="59"/>
        <v>26966806</v>
      </c>
      <c r="J171" s="268">
        <f t="shared" si="60"/>
        <v>1</v>
      </c>
      <c r="K171" s="269">
        <f t="shared" si="61"/>
        <v>1.06</v>
      </c>
      <c r="L171" s="319">
        <f t="shared" si="62"/>
        <v>1.02</v>
      </c>
      <c r="M171" s="271">
        <f t="shared" si="63"/>
        <v>24364489.972377934</v>
      </c>
      <c r="N171" s="271">
        <f t="shared" si="64"/>
        <v>27462673.064623922</v>
      </c>
      <c r="O171" s="271">
        <f t="shared" si="65"/>
        <v>29156510.647200003</v>
      </c>
      <c r="P171" s="271">
        <f t="shared" si="66"/>
        <v>30954820.425523225</v>
      </c>
      <c r="Q171" s="272">
        <f t="shared" si="67"/>
        <v>29156510.647200003</v>
      </c>
      <c r="R171" s="271">
        <f t="shared" si="67"/>
        <v>30954820.425523225</v>
      </c>
      <c r="S171" s="271">
        <f t="shared" si="68"/>
        <v>32864046.016027961</v>
      </c>
      <c r="T171" s="271"/>
      <c r="U171" s="271">
        <f t="shared" si="69"/>
        <v>2192804097.5140142</v>
      </c>
      <c r="V171" s="271">
        <f t="shared" si="70"/>
        <v>2471640575.816153</v>
      </c>
      <c r="W171" s="271">
        <f t="shared" si="71"/>
        <v>2624085958.2480001</v>
      </c>
      <c r="X171" s="272">
        <f t="shared" si="72"/>
        <v>2785933838.2970901</v>
      </c>
      <c r="Y171" s="272">
        <f t="shared" si="73"/>
        <v>2624085958.2480001</v>
      </c>
      <c r="Z171" s="271">
        <f t="shared" si="74"/>
        <v>2785933838.2970901</v>
      </c>
      <c r="AA171" s="271">
        <f t="shared" si="78"/>
        <v>2957764141.4425163</v>
      </c>
      <c r="AB171" s="271"/>
      <c r="AC171" s="33" t="str">
        <f t="shared" si="75"/>
        <v>BERTAHAP</v>
      </c>
      <c r="AD171" s="273">
        <f t="shared" si="76"/>
        <v>0</v>
      </c>
      <c r="AE171" s="274">
        <v>2</v>
      </c>
      <c r="AF171" s="275"/>
      <c r="AG171" s="271" t="e">
        <f>IF(AF171&gt;#REF!,"LB","KR")</f>
        <v>#REF!</v>
      </c>
      <c r="AH171" s="275">
        <v>2412085000</v>
      </c>
      <c r="AI171" s="275">
        <v>2718805000</v>
      </c>
      <c r="AJ171" s="275">
        <v>2886495000</v>
      </c>
      <c r="AK171" s="276">
        <v>3064528000</v>
      </c>
      <c r="AL171" s="276">
        <v>2886495000</v>
      </c>
      <c r="AM171" s="275">
        <v>3064528000</v>
      </c>
      <c r="AN171" s="275">
        <v>3253541000</v>
      </c>
      <c r="AO171" s="16"/>
      <c r="AP171" s="16"/>
      <c r="AQ171" s="278">
        <v>-1248563.1177999973</v>
      </c>
      <c r="AR171" s="279"/>
      <c r="AS171" s="280"/>
      <c r="AT171" s="280"/>
      <c r="AU171" s="280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290"/>
      <c r="BT171" s="283"/>
      <c r="BU171" s="283" t="s">
        <v>78</v>
      </c>
      <c r="BV171" s="284">
        <v>19</v>
      </c>
      <c r="BW171" s="285">
        <v>138</v>
      </c>
      <c r="BX171" s="285">
        <v>120</v>
      </c>
      <c r="BY171" s="286">
        <v>29442358.790800005</v>
      </c>
      <c r="BZ171" s="286">
        <v>3247644000</v>
      </c>
      <c r="CA171" s="286">
        <v>3660613000</v>
      </c>
      <c r="CB171" s="286">
        <v>3886392000</v>
      </c>
      <c r="CC171" s="286">
        <v>4126096000</v>
      </c>
      <c r="CD171" s="286">
        <v>4380585000</v>
      </c>
      <c r="CE171" s="16"/>
      <c r="CF171" s="43">
        <v>3059684700</v>
      </c>
      <c r="CG171" s="197">
        <v>3248399680</v>
      </c>
    </row>
    <row r="172" spans="1:85">
      <c r="A172" s="3">
        <f t="shared" si="77"/>
        <v>133</v>
      </c>
      <c r="B172" s="263">
        <v>5</v>
      </c>
      <c r="C172" s="264" t="s">
        <v>165</v>
      </c>
      <c r="D172" s="265" t="s">
        <v>44</v>
      </c>
      <c r="E172" s="266"/>
      <c r="F172" s="41" t="s">
        <v>60</v>
      </c>
      <c r="G172" s="267">
        <f t="shared" si="57"/>
        <v>101</v>
      </c>
      <c r="H172" s="267">
        <f t="shared" si="58"/>
        <v>90</v>
      </c>
      <c r="I172" s="268">
        <f t="shared" si="59"/>
        <v>26966806</v>
      </c>
      <c r="J172" s="268">
        <f t="shared" si="60"/>
        <v>1</v>
      </c>
      <c r="K172" s="269">
        <f t="shared" si="61"/>
        <v>1.06</v>
      </c>
      <c r="L172" s="319">
        <f t="shared" si="62"/>
        <v>1.02</v>
      </c>
      <c r="M172" s="271">
        <f t="shared" si="63"/>
        <v>24364489.972377934</v>
      </c>
      <c r="N172" s="271">
        <f t="shared" si="64"/>
        <v>27462673.064623922</v>
      </c>
      <c r="O172" s="271">
        <f t="shared" si="65"/>
        <v>29156510.647200003</v>
      </c>
      <c r="P172" s="271">
        <f t="shared" si="66"/>
        <v>30954820.425523225</v>
      </c>
      <c r="Q172" s="272">
        <f t="shared" si="67"/>
        <v>29156510.647200003</v>
      </c>
      <c r="R172" s="271">
        <f t="shared" si="67"/>
        <v>30954820.425523225</v>
      </c>
      <c r="S172" s="271">
        <f t="shared" si="68"/>
        <v>32864046.016027961</v>
      </c>
      <c r="T172" s="271"/>
      <c r="U172" s="271">
        <f t="shared" si="69"/>
        <v>2192804097.5140142</v>
      </c>
      <c r="V172" s="271">
        <f t="shared" si="70"/>
        <v>2471640575.816153</v>
      </c>
      <c r="W172" s="271">
        <f t="shared" si="71"/>
        <v>2624085958.2480001</v>
      </c>
      <c r="X172" s="272">
        <f t="shared" si="72"/>
        <v>2785933838.2970901</v>
      </c>
      <c r="Y172" s="272">
        <f t="shared" si="73"/>
        <v>2624085958.2480001</v>
      </c>
      <c r="Z172" s="271">
        <f t="shared" si="74"/>
        <v>2785933838.2970901</v>
      </c>
      <c r="AA172" s="271">
        <f t="shared" si="78"/>
        <v>2957764141.4425163</v>
      </c>
      <c r="AB172" s="271"/>
      <c r="AC172" s="33" t="str">
        <f t="shared" si="75"/>
        <v>BERTAHAP</v>
      </c>
      <c r="AD172" s="273">
        <f t="shared" si="76"/>
        <v>0</v>
      </c>
      <c r="AE172" s="274">
        <v>2</v>
      </c>
      <c r="AF172" s="275"/>
      <c r="AG172" s="271" t="e">
        <f>IF(AF172&gt;#REF!,"LB","KR")</f>
        <v>#REF!</v>
      </c>
      <c r="AH172" s="275">
        <v>2412085000</v>
      </c>
      <c r="AI172" s="275">
        <v>2718805000</v>
      </c>
      <c r="AJ172" s="275">
        <v>2886495000</v>
      </c>
      <c r="AK172" s="276">
        <v>3064528000</v>
      </c>
      <c r="AL172" s="276">
        <v>2886495000</v>
      </c>
      <c r="AM172" s="275">
        <v>3064528000</v>
      </c>
      <c r="AN172" s="275">
        <v>3253541000</v>
      </c>
      <c r="AO172" s="16"/>
      <c r="AP172" s="16"/>
      <c r="AQ172" s="278">
        <v>-1248563.1177999973</v>
      </c>
      <c r="AR172" s="279"/>
      <c r="AS172" s="280"/>
      <c r="AT172" s="280"/>
      <c r="AU172" s="280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290">
        <v>36</v>
      </c>
      <c r="BT172" s="310" t="s">
        <v>166</v>
      </c>
      <c r="BU172" s="283" t="s">
        <v>74</v>
      </c>
      <c r="BV172" s="284" t="s">
        <v>29</v>
      </c>
      <c r="BW172" s="285">
        <v>85</v>
      </c>
      <c r="BX172" s="285">
        <v>74</v>
      </c>
      <c r="BY172" s="286">
        <v>29442358.790800005</v>
      </c>
      <c r="BZ172" s="286">
        <v>2002714000</v>
      </c>
      <c r="CA172" s="286">
        <v>2257378000</v>
      </c>
      <c r="CB172" s="286">
        <v>2396609000</v>
      </c>
      <c r="CC172" s="286">
        <v>2544426000</v>
      </c>
      <c r="CD172" s="286">
        <v>2701361000</v>
      </c>
      <c r="CE172" s="16">
        <v>7</v>
      </c>
      <c r="CF172" s="43">
        <v>3059684700</v>
      </c>
      <c r="CG172" s="197">
        <v>3248399680</v>
      </c>
    </row>
    <row r="173" spans="1:85">
      <c r="A173" s="3">
        <f t="shared" si="77"/>
        <v>134</v>
      </c>
      <c r="B173" s="263">
        <v>6</v>
      </c>
      <c r="C173" s="264" t="s">
        <v>165</v>
      </c>
      <c r="D173" s="299">
        <v>11</v>
      </c>
      <c r="E173" s="266"/>
      <c r="F173" s="41" t="s">
        <v>62</v>
      </c>
      <c r="G173" s="267">
        <f t="shared" si="57"/>
        <v>101</v>
      </c>
      <c r="H173" s="267">
        <f t="shared" si="58"/>
        <v>90</v>
      </c>
      <c r="I173" s="268">
        <f t="shared" si="59"/>
        <v>26966806</v>
      </c>
      <c r="J173" s="268">
        <f t="shared" si="60"/>
        <v>1</v>
      </c>
      <c r="K173" s="269">
        <f t="shared" si="61"/>
        <v>1.06</v>
      </c>
      <c r="L173" s="319">
        <f t="shared" si="62"/>
        <v>1.02</v>
      </c>
      <c r="M173" s="271">
        <f t="shared" si="63"/>
        <v>24364489.972377934</v>
      </c>
      <c r="N173" s="271">
        <f t="shared" si="64"/>
        <v>27462673.064623922</v>
      </c>
      <c r="O173" s="271">
        <f t="shared" si="65"/>
        <v>29156510.647200003</v>
      </c>
      <c r="P173" s="271">
        <f t="shared" si="66"/>
        <v>30954820.425523225</v>
      </c>
      <c r="Q173" s="272">
        <f t="shared" si="67"/>
        <v>29156510.647200003</v>
      </c>
      <c r="R173" s="271">
        <f t="shared" si="67"/>
        <v>30954820.425523225</v>
      </c>
      <c r="S173" s="271">
        <f t="shared" si="68"/>
        <v>32864046.016027961</v>
      </c>
      <c r="T173" s="271"/>
      <c r="U173" s="271">
        <f t="shared" si="69"/>
        <v>2192804097.5140142</v>
      </c>
      <c r="V173" s="271">
        <f t="shared" si="70"/>
        <v>2471640575.816153</v>
      </c>
      <c r="W173" s="271">
        <f t="shared" si="71"/>
        <v>2624085958.2480001</v>
      </c>
      <c r="X173" s="272">
        <f t="shared" si="72"/>
        <v>2785933838.2970901</v>
      </c>
      <c r="Y173" s="272">
        <f t="shared" si="73"/>
        <v>2624085958.2480001</v>
      </c>
      <c r="Z173" s="271">
        <f t="shared" si="74"/>
        <v>2785933838.2970901</v>
      </c>
      <c r="AA173" s="271">
        <f t="shared" si="78"/>
        <v>2957764141.4425163</v>
      </c>
      <c r="AB173" s="271"/>
      <c r="AC173" s="33" t="str">
        <f t="shared" si="75"/>
        <v>BERTAHAP</v>
      </c>
      <c r="AD173" s="273">
        <f t="shared" si="76"/>
        <v>0</v>
      </c>
      <c r="AE173" s="274">
        <v>2</v>
      </c>
      <c r="AF173" s="275"/>
      <c r="AG173" s="271" t="e">
        <f>IF(AF173&gt;#REF!,"LB","KR")</f>
        <v>#REF!</v>
      </c>
      <c r="AH173" s="275">
        <v>2412085000</v>
      </c>
      <c r="AI173" s="275">
        <v>2718805000</v>
      </c>
      <c r="AJ173" s="275">
        <v>2886495000</v>
      </c>
      <c r="AK173" s="276">
        <v>3064528000</v>
      </c>
      <c r="AL173" s="276">
        <v>2886495000</v>
      </c>
      <c r="AM173" s="275">
        <v>3064528000</v>
      </c>
      <c r="AN173" s="275">
        <v>3253541000</v>
      </c>
      <c r="AO173" s="16"/>
      <c r="AP173" s="16"/>
      <c r="AQ173" s="278">
        <v>-1248563.1177999973</v>
      </c>
      <c r="AR173" s="279"/>
      <c r="AS173" s="280"/>
      <c r="AT173" s="280"/>
      <c r="AU173" s="280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290"/>
      <c r="BT173" s="283"/>
      <c r="BU173" s="283" t="s">
        <v>56</v>
      </c>
      <c r="BV173" s="284" t="s">
        <v>32</v>
      </c>
      <c r="BW173" s="285">
        <v>85</v>
      </c>
      <c r="BX173" s="285">
        <v>74</v>
      </c>
      <c r="BY173" s="286">
        <v>29442358.790800005</v>
      </c>
      <c r="BZ173" s="286">
        <v>2002714000</v>
      </c>
      <c r="CA173" s="286">
        <v>2257378000</v>
      </c>
      <c r="CB173" s="286">
        <v>2396609000</v>
      </c>
      <c r="CC173" s="286">
        <v>2544426000</v>
      </c>
      <c r="CD173" s="286">
        <v>2701361000</v>
      </c>
      <c r="CE173" s="16"/>
      <c r="CF173" s="43">
        <v>3059684700</v>
      </c>
      <c r="CG173" s="197">
        <v>3248399680</v>
      </c>
    </row>
    <row r="174" spans="1:85">
      <c r="A174" s="3">
        <f t="shared" si="77"/>
        <v>135</v>
      </c>
      <c r="B174" s="263">
        <v>7</v>
      </c>
      <c r="C174" s="264" t="s">
        <v>165</v>
      </c>
      <c r="D174" s="299">
        <v>15</v>
      </c>
      <c r="E174" s="266"/>
      <c r="F174" s="41" t="s">
        <v>64</v>
      </c>
      <c r="G174" s="267">
        <f t="shared" si="57"/>
        <v>101</v>
      </c>
      <c r="H174" s="267">
        <f t="shared" si="58"/>
        <v>90</v>
      </c>
      <c r="I174" s="268">
        <f t="shared" si="59"/>
        <v>26966806</v>
      </c>
      <c r="J174" s="268">
        <f t="shared" si="60"/>
        <v>1</v>
      </c>
      <c r="K174" s="269">
        <f t="shared" si="61"/>
        <v>1.06</v>
      </c>
      <c r="L174" s="319">
        <f t="shared" si="62"/>
        <v>1.02</v>
      </c>
      <c r="M174" s="271">
        <f t="shared" si="63"/>
        <v>24364489.972377934</v>
      </c>
      <c r="N174" s="271">
        <f t="shared" si="64"/>
        <v>27462673.064623922</v>
      </c>
      <c r="O174" s="271">
        <f t="shared" si="65"/>
        <v>29156510.647200003</v>
      </c>
      <c r="P174" s="271">
        <f t="shared" si="66"/>
        <v>30954820.425523225</v>
      </c>
      <c r="Q174" s="272">
        <f t="shared" si="67"/>
        <v>29156510.647200003</v>
      </c>
      <c r="R174" s="271">
        <f t="shared" si="67"/>
        <v>30954820.425523225</v>
      </c>
      <c r="S174" s="271">
        <f t="shared" si="68"/>
        <v>32864046.016027961</v>
      </c>
      <c r="T174" s="271"/>
      <c r="U174" s="271">
        <f t="shared" si="69"/>
        <v>2192804097.5140142</v>
      </c>
      <c r="V174" s="271">
        <f t="shared" si="70"/>
        <v>2471640575.816153</v>
      </c>
      <c r="W174" s="271">
        <f t="shared" si="71"/>
        <v>2624085958.2480001</v>
      </c>
      <c r="X174" s="272">
        <f t="shared" si="72"/>
        <v>2785933838.2970901</v>
      </c>
      <c r="Y174" s="272">
        <f t="shared" si="73"/>
        <v>2624085958.2480001</v>
      </c>
      <c r="Z174" s="271">
        <f t="shared" si="74"/>
        <v>2785933838.2970901</v>
      </c>
      <c r="AA174" s="271">
        <f t="shared" si="78"/>
        <v>2957764141.4425163</v>
      </c>
      <c r="AB174" s="271"/>
      <c r="AC174" s="33" t="str">
        <f t="shared" si="75"/>
        <v>BERTAHAP</v>
      </c>
      <c r="AD174" s="273">
        <f t="shared" si="76"/>
        <v>0</v>
      </c>
      <c r="AE174" s="274">
        <v>2</v>
      </c>
      <c r="AF174" s="275"/>
      <c r="AG174" s="271" t="e">
        <f>IF(AF174&gt;#REF!,"LB","KR")</f>
        <v>#REF!</v>
      </c>
      <c r="AH174" s="275">
        <v>2412085000</v>
      </c>
      <c r="AI174" s="275">
        <v>2718805000</v>
      </c>
      <c r="AJ174" s="275">
        <v>2886495000</v>
      </c>
      <c r="AK174" s="276">
        <v>3064528000</v>
      </c>
      <c r="AL174" s="276">
        <v>2886495000</v>
      </c>
      <c r="AM174" s="275">
        <v>3064528000</v>
      </c>
      <c r="AN174" s="275">
        <v>3253541000</v>
      </c>
      <c r="AO174" s="16"/>
      <c r="AP174" s="16"/>
      <c r="AQ174" s="278">
        <v>-1248563.1177999973</v>
      </c>
      <c r="AR174" s="279"/>
      <c r="AS174" s="280"/>
      <c r="AT174" s="280"/>
      <c r="AU174" s="280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290"/>
      <c r="BT174" s="283"/>
      <c r="BU174" s="283" t="s">
        <v>58</v>
      </c>
      <c r="BV174" s="284" t="s">
        <v>38</v>
      </c>
      <c r="BW174" s="285">
        <v>101</v>
      </c>
      <c r="BX174" s="285">
        <v>90</v>
      </c>
      <c r="BY174" s="286">
        <v>29442358.790800005</v>
      </c>
      <c r="BZ174" s="286">
        <v>2435733000</v>
      </c>
      <c r="CA174" s="286">
        <v>2745460000</v>
      </c>
      <c r="CB174" s="286">
        <v>2914794000</v>
      </c>
      <c r="CC174" s="286">
        <v>3094572000</v>
      </c>
      <c r="CD174" s="286">
        <v>3285439000</v>
      </c>
      <c r="CE174" s="16"/>
      <c r="CF174" s="43">
        <v>3059684700</v>
      </c>
      <c r="CG174" s="197">
        <v>3248399680</v>
      </c>
    </row>
    <row r="175" spans="1:85">
      <c r="A175" s="3">
        <f t="shared" si="77"/>
        <v>136</v>
      </c>
      <c r="B175" s="263">
        <v>8</v>
      </c>
      <c r="C175" s="264" t="s">
        <v>165</v>
      </c>
      <c r="D175" s="299">
        <v>17</v>
      </c>
      <c r="E175" s="266"/>
      <c r="F175" s="41" t="s">
        <v>67</v>
      </c>
      <c r="G175" s="267">
        <f t="shared" si="57"/>
        <v>85</v>
      </c>
      <c r="H175" s="267">
        <f t="shared" si="58"/>
        <v>74</v>
      </c>
      <c r="I175" s="268">
        <f t="shared" si="59"/>
        <v>26966806</v>
      </c>
      <c r="J175" s="268">
        <f t="shared" si="60"/>
        <v>1</v>
      </c>
      <c r="K175" s="269">
        <f t="shared" si="61"/>
        <v>1.06</v>
      </c>
      <c r="L175" s="319">
        <f t="shared" si="62"/>
        <v>1.02</v>
      </c>
      <c r="M175" s="271">
        <f t="shared" si="63"/>
        <v>24364489.972377934</v>
      </c>
      <c r="N175" s="271">
        <f t="shared" si="64"/>
        <v>27462673.064623922</v>
      </c>
      <c r="O175" s="271">
        <f t="shared" si="65"/>
        <v>29156510.647200003</v>
      </c>
      <c r="P175" s="271">
        <f t="shared" si="66"/>
        <v>30954820.425523225</v>
      </c>
      <c r="Q175" s="272">
        <f t="shared" si="67"/>
        <v>29156510.647200003</v>
      </c>
      <c r="R175" s="271">
        <f t="shared" si="67"/>
        <v>30954820.425523225</v>
      </c>
      <c r="S175" s="271">
        <f t="shared" si="68"/>
        <v>32864046.016027961</v>
      </c>
      <c r="T175" s="271"/>
      <c r="U175" s="271">
        <f t="shared" si="69"/>
        <v>1802972257.9559672</v>
      </c>
      <c r="V175" s="271">
        <f t="shared" si="70"/>
        <v>2032237806.7821703</v>
      </c>
      <c r="W175" s="271">
        <f t="shared" si="71"/>
        <v>2157581787.8928003</v>
      </c>
      <c r="X175" s="272">
        <f t="shared" si="72"/>
        <v>2290656711.4887185</v>
      </c>
      <c r="Y175" s="272">
        <f t="shared" si="73"/>
        <v>2157581787.8928003</v>
      </c>
      <c r="Z175" s="271">
        <f t="shared" si="74"/>
        <v>2290656711.4887185</v>
      </c>
      <c r="AA175" s="271">
        <f t="shared" si="78"/>
        <v>2431939405.186069</v>
      </c>
      <c r="AB175" s="271"/>
      <c r="AC175" s="33" t="str">
        <f t="shared" si="75"/>
        <v>BERTAHAP</v>
      </c>
      <c r="AD175" s="273">
        <f t="shared" si="76"/>
        <v>0</v>
      </c>
      <c r="AE175" s="274">
        <v>2</v>
      </c>
      <c r="AF175" s="275"/>
      <c r="AG175" s="271" t="e">
        <f>IF(AF175&gt;#REF!,"LB","KR")</f>
        <v>#REF!</v>
      </c>
      <c r="AH175" s="275">
        <v>1983270000</v>
      </c>
      <c r="AI175" s="275">
        <v>2235462000</v>
      </c>
      <c r="AJ175" s="275">
        <v>2373340000</v>
      </c>
      <c r="AK175" s="276">
        <v>2519723000</v>
      </c>
      <c r="AL175" s="276">
        <v>2373340000</v>
      </c>
      <c r="AM175" s="275">
        <v>2519723000</v>
      </c>
      <c r="AN175" s="275">
        <v>2675134000</v>
      </c>
      <c r="AO175" s="16"/>
      <c r="AP175" s="16"/>
      <c r="AQ175" s="278">
        <v>-1248563.1177999973</v>
      </c>
      <c r="AR175" s="279"/>
      <c r="AS175" s="280"/>
      <c r="AT175" s="280"/>
      <c r="AU175" s="280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290"/>
      <c r="BT175" s="283"/>
      <c r="BU175" s="283" t="s">
        <v>60</v>
      </c>
      <c r="BV175" s="284" t="s">
        <v>44</v>
      </c>
      <c r="BW175" s="285">
        <v>101</v>
      </c>
      <c r="BX175" s="285">
        <v>90</v>
      </c>
      <c r="BY175" s="286">
        <v>29442358.790800005</v>
      </c>
      <c r="BZ175" s="286">
        <v>2435733000</v>
      </c>
      <c r="CA175" s="286">
        <v>2745460000</v>
      </c>
      <c r="CB175" s="286">
        <v>2914794000</v>
      </c>
      <c r="CC175" s="286">
        <v>3094572000</v>
      </c>
      <c r="CD175" s="286">
        <v>3285439000</v>
      </c>
      <c r="CE175" s="16"/>
      <c r="CF175" s="43">
        <v>2515740400</v>
      </c>
      <c r="CG175" s="197">
        <v>2670906380</v>
      </c>
    </row>
    <row r="176" spans="1:85">
      <c r="A176" s="3">
        <f t="shared" si="77"/>
        <v>137</v>
      </c>
      <c r="B176" s="263">
        <v>1</v>
      </c>
      <c r="C176" s="264" t="s">
        <v>167</v>
      </c>
      <c r="D176" s="265" t="s">
        <v>19</v>
      </c>
      <c r="E176" s="266"/>
      <c r="F176" s="41" t="s">
        <v>72</v>
      </c>
      <c r="G176" s="267">
        <f t="shared" si="57"/>
        <v>175</v>
      </c>
      <c r="H176" s="267">
        <f t="shared" si="58"/>
        <v>156</v>
      </c>
      <c r="I176" s="268">
        <f t="shared" si="59"/>
        <v>26966806</v>
      </c>
      <c r="J176" s="268">
        <f t="shared" si="60"/>
        <v>5</v>
      </c>
      <c r="K176" s="269">
        <f t="shared" si="61"/>
        <v>1.08</v>
      </c>
      <c r="L176" s="270">
        <f t="shared" ref="L176:L182" si="79">SUMIF($AN$4:$AN$22,D176,$AT$4:$AT$22)</f>
        <v>1.01</v>
      </c>
      <c r="M176" s="271">
        <f t="shared" si="63"/>
        <v>24580822.846716471</v>
      </c>
      <c r="N176" s="271">
        <f t="shared" si="64"/>
        <v>27706514.778849214</v>
      </c>
      <c r="O176" s="271">
        <f t="shared" si="65"/>
        <v>29415391.9848</v>
      </c>
      <c r="P176" s="271">
        <f t="shared" si="66"/>
        <v>31229668.997558944</v>
      </c>
      <c r="Q176" s="272">
        <f t="shared" si="67"/>
        <v>29415391.9848</v>
      </c>
      <c r="R176" s="271">
        <f t="shared" si="67"/>
        <v>31229668.997558944</v>
      </c>
      <c r="S176" s="271">
        <f t="shared" si="68"/>
        <v>33155846.646580923</v>
      </c>
      <c r="T176" s="271"/>
      <c r="U176" s="271">
        <f t="shared" si="69"/>
        <v>3834608364.0877695</v>
      </c>
      <c r="V176" s="271">
        <f t="shared" si="70"/>
        <v>4322216305.5004778</v>
      </c>
      <c r="W176" s="271">
        <f t="shared" si="71"/>
        <v>4588801149.6288004</v>
      </c>
      <c r="X176" s="272">
        <f t="shared" si="72"/>
        <v>4871828363.619195</v>
      </c>
      <c r="Y176" s="272">
        <f t="shared" si="73"/>
        <v>4588801149.6288004</v>
      </c>
      <c r="Z176" s="271">
        <f t="shared" si="74"/>
        <v>4871828363.619195</v>
      </c>
      <c r="AA176" s="271">
        <f t="shared" si="78"/>
        <v>5172312076.8666239</v>
      </c>
      <c r="AB176" s="271"/>
      <c r="AC176" s="33" t="str">
        <f t="shared" si="75"/>
        <v>BERTAHAP</v>
      </c>
      <c r="AD176" s="273">
        <f t="shared" si="76"/>
        <v>0</v>
      </c>
      <c r="AE176" s="274">
        <v>2</v>
      </c>
      <c r="AF176" s="275"/>
      <c r="AG176" s="271" t="e">
        <f>IF(AF176&gt;#REF!,"LB","KR")</f>
        <v>#REF!</v>
      </c>
      <c r="AH176" s="275">
        <v>4218070000</v>
      </c>
      <c r="AI176" s="275">
        <v>4754438000</v>
      </c>
      <c r="AJ176" s="275">
        <v>5047682000</v>
      </c>
      <c r="AK176" s="276">
        <v>5359012000</v>
      </c>
      <c r="AL176" s="276">
        <v>5047682000</v>
      </c>
      <c r="AM176" s="275">
        <v>5359012000</v>
      </c>
      <c r="AN176" s="275">
        <v>5689544000</v>
      </c>
      <c r="AO176" s="16"/>
      <c r="AP176" s="16"/>
      <c r="AQ176" s="278">
        <v>-989681.78020000085</v>
      </c>
      <c r="AR176" s="279"/>
      <c r="AS176" s="280"/>
      <c r="AT176" s="280"/>
      <c r="AU176" s="280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290"/>
      <c r="BT176" s="310"/>
      <c r="BU176" s="283" t="s">
        <v>64</v>
      </c>
      <c r="BV176" s="284">
        <v>15</v>
      </c>
      <c r="BW176" s="285">
        <v>101</v>
      </c>
      <c r="BX176" s="285">
        <v>90</v>
      </c>
      <c r="BY176" s="286">
        <v>29442358.790800005</v>
      </c>
      <c r="BZ176" s="286">
        <v>2435733000</v>
      </c>
      <c r="CA176" s="286">
        <v>2745460000</v>
      </c>
      <c r="CB176" s="286">
        <v>2914794000</v>
      </c>
      <c r="CC176" s="286">
        <v>3094572000</v>
      </c>
      <c r="CD176" s="286">
        <v>3285439000</v>
      </c>
      <c r="CE176" s="16"/>
      <c r="CF176" s="43">
        <v>5350542920</v>
      </c>
      <c r="CG176" s="197">
        <v>5680552720</v>
      </c>
    </row>
    <row r="177" spans="1:85">
      <c r="A177" s="3">
        <f t="shared" si="77"/>
        <v>138</v>
      </c>
      <c r="B177" s="263">
        <v>2</v>
      </c>
      <c r="C177" s="264" t="s">
        <v>167</v>
      </c>
      <c r="D177" s="265" t="s">
        <v>29</v>
      </c>
      <c r="E177" s="266"/>
      <c r="F177" s="41" t="s">
        <v>74</v>
      </c>
      <c r="G177" s="267">
        <f t="shared" si="57"/>
        <v>85</v>
      </c>
      <c r="H177" s="267">
        <f t="shared" si="58"/>
        <v>74</v>
      </c>
      <c r="I177" s="268">
        <f t="shared" si="59"/>
        <v>26966806</v>
      </c>
      <c r="J177" s="268">
        <f t="shared" si="60"/>
        <v>1</v>
      </c>
      <c r="K177" s="269">
        <f t="shared" si="61"/>
        <v>1.06</v>
      </c>
      <c r="L177" s="270">
        <f t="shared" si="79"/>
        <v>1.01</v>
      </c>
      <c r="M177" s="271">
        <f t="shared" si="63"/>
        <v>24125622.423629135</v>
      </c>
      <c r="N177" s="271">
        <f t="shared" si="64"/>
        <v>27193431.171833493</v>
      </c>
      <c r="O177" s="271">
        <f t="shared" si="65"/>
        <v>28870662.503600005</v>
      </c>
      <c r="P177" s="271">
        <f t="shared" si="66"/>
        <v>30651341.793900453</v>
      </c>
      <c r="Q177" s="272">
        <f t="shared" si="67"/>
        <v>28870662.503600005</v>
      </c>
      <c r="R177" s="271">
        <f t="shared" si="67"/>
        <v>30651341.793900453</v>
      </c>
      <c r="S177" s="271">
        <f t="shared" si="68"/>
        <v>32541849.486459062</v>
      </c>
      <c r="T177" s="271"/>
      <c r="U177" s="271">
        <f t="shared" si="69"/>
        <v>1785296059.348556</v>
      </c>
      <c r="V177" s="271">
        <f t="shared" si="70"/>
        <v>2012313906.7156785</v>
      </c>
      <c r="W177" s="271">
        <f t="shared" si="71"/>
        <v>2136429025.2664003</v>
      </c>
      <c r="X177" s="272">
        <f t="shared" si="72"/>
        <v>2268199292.7486334</v>
      </c>
      <c r="Y177" s="272">
        <f t="shared" si="73"/>
        <v>2136429025.2664003</v>
      </c>
      <c r="Z177" s="271">
        <f t="shared" si="74"/>
        <v>2268199292.7486334</v>
      </c>
      <c r="AA177" s="271">
        <f t="shared" si="78"/>
        <v>2408096861.9979706</v>
      </c>
      <c r="AB177" s="271"/>
      <c r="AC177" s="33" t="str">
        <f t="shared" si="75"/>
        <v>BERTAHAP</v>
      </c>
      <c r="AD177" s="273">
        <f t="shared" si="76"/>
        <v>0</v>
      </c>
      <c r="AE177" s="274">
        <v>2</v>
      </c>
      <c r="AF177" s="275"/>
      <c r="AG177" s="271" t="e">
        <f>IF(AF177&gt;#REF!,"LB","KR")</f>
        <v>#REF!</v>
      </c>
      <c r="AH177" s="275">
        <v>1963826000</v>
      </c>
      <c r="AI177" s="275">
        <v>2213546000</v>
      </c>
      <c r="AJ177" s="275">
        <v>2350072000</v>
      </c>
      <c r="AK177" s="276">
        <v>2495020000</v>
      </c>
      <c r="AL177" s="276">
        <v>2350072000</v>
      </c>
      <c r="AM177" s="275">
        <v>2495020000</v>
      </c>
      <c r="AN177" s="275">
        <v>2648907000</v>
      </c>
      <c r="AO177" s="16"/>
      <c r="AP177" s="16"/>
      <c r="AQ177" s="278">
        <v>-1534411.2613999955</v>
      </c>
      <c r="AR177" s="279"/>
      <c r="AS177" s="280"/>
      <c r="AT177" s="280"/>
      <c r="AU177" s="280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290"/>
      <c r="BT177" s="310"/>
      <c r="BU177" s="283" t="s">
        <v>67</v>
      </c>
      <c r="BV177" s="284">
        <v>17</v>
      </c>
      <c r="BW177" s="285">
        <v>85</v>
      </c>
      <c r="BX177" s="285">
        <v>74</v>
      </c>
      <c r="BY177" s="286">
        <v>29442358.790800005</v>
      </c>
      <c r="BZ177" s="286">
        <v>2002714000</v>
      </c>
      <c r="CA177" s="286">
        <v>2257378000</v>
      </c>
      <c r="CB177" s="286">
        <v>2396609000</v>
      </c>
      <c r="CC177" s="286">
        <v>2544426000</v>
      </c>
      <c r="CD177" s="286">
        <v>2701361000</v>
      </c>
      <c r="CE177" s="16"/>
      <c r="CF177" s="43">
        <v>2491076320</v>
      </c>
      <c r="CG177" s="197">
        <v>2644721200</v>
      </c>
    </row>
    <row r="178" spans="1:85">
      <c r="A178" s="3">
        <f t="shared" si="77"/>
        <v>139</v>
      </c>
      <c r="B178" s="263">
        <v>3</v>
      </c>
      <c r="C178" s="264" t="s">
        <v>167</v>
      </c>
      <c r="D178" s="265" t="s">
        <v>32</v>
      </c>
      <c r="E178" s="266"/>
      <c r="F178" s="41" t="s">
        <v>56</v>
      </c>
      <c r="G178" s="267">
        <f t="shared" si="57"/>
        <v>85</v>
      </c>
      <c r="H178" s="267">
        <f t="shared" si="58"/>
        <v>74</v>
      </c>
      <c r="I178" s="268">
        <f t="shared" si="59"/>
        <v>26966806</v>
      </c>
      <c r="J178" s="268">
        <f t="shared" si="60"/>
        <v>1</v>
      </c>
      <c r="K178" s="269">
        <f t="shared" si="61"/>
        <v>1.06</v>
      </c>
      <c r="L178" s="270">
        <f t="shared" si="79"/>
        <v>1.01</v>
      </c>
      <c r="M178" s="271">
        <f t="shared" si="63"/>
        <v>24125622.423629135</v>
      </c>
      <c r="N178" s="271">
        <f t="shared" si="64"/>
        <v>27193431.171833493</v>
      </c>
      <c r="O178" s="271">
        <f t="shared" si="65"/>
        <v>28870662.503600005</v>
      </c>
      <c r="P178" s="271">
        <f t="shared" si="66"/>
        <v>30651341.793900453</v>
      </c>
      <c r="Q178" s="272">
        <f t="shared" si="67"/>
        <v>28870662.503600005</v>
      </c>
      <c r="R178" s="271">
        <f t="shared" si="67"/>
        <v>30651341.793900453</v>
      </c>
      <c r="S178" s="271">
        <f t="shared" si="68"/>
        <v>32541849.486459062</v>
      </c>
      <c r="T178" s="271"/>
      <c r="U178" s="271">
        <f t="shared" si="69"/>
        <v>1785296059.348556</v>
      </c>
      <c r="V178" s="271">
        <f t="shared" si="70"/>
        <v>2012313906.7156785</v>
      </c>
      <c r="W178" s="271">
        <f t="shared" si="71"/>
        <v>2136429025.2664003</v>
      </c>
      <c r="X178" s="272">
        <f t="shared" si="72"/>
        <v>2268199292.7486334</v>
      </c>
      <c r="Y178" s="272">
        <f t="shared" si="73"/>
        <v>2136429025.2664003</v>
      </c>
      <c r="Z178" s="271">
        <f t="shared" si="74"/>
        <v>2268199292.7486334</v>
      </c>
      <c r="AA178" s="271">
        <f t="shared" si="78"/>
        <v>2408096861.9979706</v>
      </c>
      <c r="AB178" s="271"/>
      <c r="AC178" s="33" t="str">
        <f t="shared" si="75"/>
        <v>BERTAHAP</v>
      </c>
      <c r="AD178" s="273">
        <f t="shared" si="76"/>
        <v>0</v>
      </c>
      <c r="AE178" s="274">
        <v>2</v>
      </c>
      <c r="AF178" s="275"/>
      <c r="AG178" s="271" t="e">
        <f>IF(AF178&gt;#REF!,"LB","KR")</f>
        <v>#REF!</v>
      </c>
      <c r="AH178" s="275">
        <v>1963826000</v>
      </c>
      <c r="AI178" s="275">
        <v>2213546000</v>
      </c>
      <c r="AJ178" s="275">
        <v>2350072000</v>
      </c>
      <c r="AK178" s="276">
        <v>2495020000</v>
      </c>
      <c r="AL178" s="276">
        <v>2350072000</v>
      </c>
      <c r="AM178" s="275">
        <v>2495020000</v>
      </c>
      <c r="AN178" s="275">
        <v>2648907000</v>
      </c>
      <c r="AO178" s="16"/>
      <c r="AP178" s="16"/>
      <c r="AQ178" s="278">
        <v>-1534411.2613999955</v>
      </c>
      <c r="AR178" s="279"/>
      <c r="AS178" s="280"/>
      <c r="AT178" s="280"/>
      <c r="AU178" s="280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290"/>
      <c r="BT178" s="283"/>
      <c r="BU178" s="283" t="s">
        <v>78</v>
      </c>
      <c r="BV178" s="284">
        <v>19</v>
      </c>
      <c r="BW178" s="285">
        <v>138</v>
      </c>
      <c r="BX178" s="285">
        <v>120</v>
      </c>
      <c r="BY178" s="286">
        <v>29442358.790800005</v>
      </c>
      <c r="BZ178" s="286">
        <v>3247644000</v>
      </c>
      <c r="CA178" s="286">
        <v>3660613000</v>
      </c>
      <c r="CB178" s="286">
        <v>3886392000</v>
      </c>
      <c r="CC178" s="286">
        <v>4126096000</v>
      </c>
      <c r="CD178" s="286">
        <v>4380585000</v>
      </c>
      <c r="CE178" s="16"/>
      <c r="CF178" s="43">
        <v>2491076320</v>
      </c>
      <c r="CG178" s="197">
        <v>2644721200</v>
      </c>
    </row>
    <row r="179" spans="1:85">
      <c r="A179" s="3">
        <f t="shared" si="77"/>
        <v>140</v>
      </c>
      <c r="B179" s="263">
        <v>4</v>
      </c>
      <c r="C179" s="264" t="s">
        <v>167</v>
      </c>
      <c r="D179" s="265" t="s">
        <v>38</v>
      </c>
      <c r="E179" s="266"/>
      <c r="F179" s="41" t="s">
        <v>58</v>
      </c>
      <c r="G179" s="267">
        <f t="shared" si="57"/>
        <v>101</v>
      </c>
      <c r="H179" s="267">
        <f t="shared" si="58"/>
        <v>90</v>
      </c>
      <c r="I179" s="268">
        <f t="shared" si="59"/>
        <v>26966806</v>
      </c>
      <c r="J179" s="268">
        <f t="shared" si="60"/>
        <v>1</v>
      </c>
      <c r="K179" s="269">
        <f t="shared" si="61"/>
        <v>1.06</v>
      </c>
      <c r="L179" s="270">
        <f t="shared" si="79"/>
        <v>1.01</v>
      </c>
      <c r="M179" s="271">
        <f t="shared" si="63"/>
        <v>24125622.423629135</v>
      </c>
      <c r="N179" s="271">
        <f t="shared" si="64"/>
        <v>27193431.171833493</v>
      </c>
      <c r="O179" s="271">
        <f t="shared" si="65"/>
        <v>28870662.503600005</v>
      </c>
      <c r="P179" s="271">
        <f t="shared" si="66"/>
        <v>30651341.793900453</v>
      </c>
      <c r="Q179" s="272">
        <f t="shared" si="67"/>
        <v>28870662.503600005</v>
      </c>
      <c r="R179" s="271">
        <f t="shared" si="67"/>
        <v>30651341.793900453</v>
      </c>
      <c r="S179" s="271">
        <f t="shared" si="68"/>
        <v>32541849.486459062</v>
      </c>
      <c r="T179" s="271"/>
      <c r="U179" s="271">
        <f t="shared" si="69"/>
        <v>2171306018.1266222</v>
      </c>
      <c r="V179" s="271">
        <f t="shared" si="70"/>
        <v>2447408805.4650145</v>
      </c>
      <c r="W179" s="271">
        <f t="shared" si="71"/>
        <v>2598359625.3240004</v>
      </c>
      <c r="X179" s="272">
        <f t="shared" si="72"/>
        <v>2758620761.4510407</v>
      </c>
      <c r="Y179" s="272">
        <f t="shared" si="73"/>
        <v>2598359625.3240004</v>
      </c>
      <c r="Z179" s="271">
        <f t="shared" si="74"/>
        <v>2758620761.4510407</v>
      </c>
      <c r="AA179" s="271">
        <f t="shared" si="78"/>
        <v>2928766453.7813153</v>
      </c>
      <c r="AB179" s="271"/>
      <c r="AC179" s="33" t="str">
        <f t="shared" si="75"/>
        <v>BERTAHAP</v>
      </c>
      <c r="AD179" s="273">
        <f t="shared" si="76"/>
        <v>0</v>
      </c>
      <c r="AE179" s="274">
        <v>2</v>
      </c>
      <c r="AF179" s="275"/>
      <c r="AG179" s="271" t="e">
        <f>IF(AF179&gt;#REF!,"LB","KR")</f>
        <v>#REF!</v>
      </c>
      <c r="AH179" s="275">
        <v>2388437000</v>
      </c>
      <c r="AI179" s="275">
        <v>2692150000</v>
      </c>
      <c r="AJ179" s="275">
        <v>2858196000</v>
      </c>
      <c r="AK179" s="276">
        <v>3034483000</v>
      </c>
      <c r="AL179" s="276">
        <v>2858196000</v>
      </c>
      <c r="AM179" s="275">
        <v>3034483000</v>
      </c>
      <c r="AN179" s="275">
        <v>3221644000</v>
      </c>
      <c r="AO179" s="16"/>
      <c r="AP179" s="16"/>
      <c r="AQ179" s="278">
        <v>-1534411.2613999955</v>
      </c>
      <c r="AR179" s="279"/>
      <c r="AS179" s="280"/>
      <c r="AT179" s="280"/>
      <c r="AU179" s="280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290">
        <v>37</v>
      </c>
      <c r="BT179" s="310" t="s">
        <v>168</v>
      </c>
      <c r="BU179" s="283" t="s">
        <v>74</v>
      </c>
      <c r="BV179" s="284" t="s">
        <v>29</v>
      </c>
      <c r="BW179" s="285">
        <v>85</v>
      </c>
      <c r="BX179" s="285">
        <v>74</v>
      </c>
      <c r="BY179" s="286">
        <v>29442358.790800005</v>
      </c>
      <c r="BZ179" s="286">
        <v>2002714000</v>
      </c>
      <c r="CA179" s="286">
        <v>2257378000</v>
      </c>
      <c r="CB179" s="286">
        <v>2396609000</v>
      </c>
      <c r="CC179" s="286">
        <v>2544426000</v>
      </c>
      <c r="CD179" s="286">
        <v>2701361000</v>
      </c>
      <c r="CE179" s="16">
        <v>4</v>
      </c>
      <c r="CF179" s="43">
        <v>3029687760</v>
      </c>
      <c r="CG179" s="197">
        <v>3216551980</v>
      </c>
    </row>
    <row r="180" spans="1:85">
      <c r="A180" s="3">
        <f t="shared" si="77"/>
        <v>141</v>
      </c>
      <c r="B180" s="263">
        <v>5</v>
      </c>
      <c r="C180" s="264" t="s">
        <v>167</v>
      </c>
      <c r="D180" s="265" t="s">
        <v>44</v>
      </c>
      <c r="E180" s="266"/>
      <c r="F180" s="41" t="s">
        <v>60</v>
      </c>
      <c r="G180" s="267">
        <f t="shared" si="57"/>
        <v>101</v>
      </c>
      <c r="H180" s="267">
        <f t="shared" si="58"/>
        <v>90</v>
      </c>
      <c r="I180" s="268">
        <f t="shared" si="59"/>
        <v>26966806</v>
      </c>
      <c r="J180" s="268">
        <f t="shared" si="60"/>
        <v>1</v>
      </c>
      <c r="K180" s="269">
        <f t="shared" si="61"/>
        <v>1.06</v>
      </c>
      <c r="L180" s="270">
        <f t="shared" si="79"/>
        <v>1.01</v>
      </c>
      <c r="M180" s="271">
        <f t="shared" si="63"/>
        <v>24125622.423629135</v>
      </c>
      <c r="N180" s="271">
        <f t="shared" si="64"/>
        <v>27193431.171833493</v>
      </c>
      <c r="O180" s="271">
        <f t="shared" si="65"/>
        <v>28870662.503600005</v>
      </c>
      <c r="P180" s="271">
        <f t="shared" si="66"/>
        <v>30651341.793900453</v>
      </c>
      <c r="Q180" s="272">
        <f t="shared" si="67"/>
        <v>28870662.503600005</v>
      </c>
      <c r="R180" s="271">
        <f t="shared" si="67"/>
        <v>30651341.793900453</v>
      </c>
      <c r="S180" s="271">
        <f t="shared" si="68"/>
        <v>32541849.486459062</v>
      </c>
      <c r="T180" s="271"/>
      <c r="U180" s="271">
        <f t="shared" si="69"/>
        <v>2171306018.1266222</v>
      </c>
      <c r="V180" s="271">
        <f t="shared" si="70"/>
        <v>2447408805.4650145</v>
      </c>
      <c r="W180" s="271">
        <f t="shared" si="71"/>
        <v>2598359625.3240004</v>
      </c>
      <c r="X180" s="272">
        <f t="shared" si="72"/>
        <v>2758620761.4510407</v>
      </c>
      <c r="Y180" s="272">
        <f t="shared" si="73"/>
        <v>2598359625.3240004</v>
      </c>
      <c r="Z180" s="271">
        <f t="shared" si="74"/>
        <v>2758620761.4510407</v>
      </c>
      <c r="AA180" s="271">
        <f t="shared" si="78"/>
        <v>2928766453.7813153</v>
      </c>
      <c r="AB180" s="271"/>
      <c r="AC180" s="33" t="str">
        <f t="shared" si="75"/>
        <v>BERTAHAP</v>
      </c>
      <c r="AD180" s="273">
        <f t="shared" si="76"/>
        <v>0</v>
      </c>
      <c r="AE180" s="274">
        <v>2</v>
      </c>
      <c r="AF180" s="275"/>
      <c r="AG180" s="271" t="e">
        <f>IF(AF180&gt;#REF!,"LB","KR")</f>
        <v>#REF!</v>
      </c>
      <c r="AH180" s="275">
        <v>2388437000</v>
      </c>
      <c r="AI180" s="275">
        <v>2692150000</v>
      </c>
      <c r="AJ180" s="275">
        <v>2858196000</v>
      </c>
      <c r="AK180" s="276">
        <v>3034483000</v>
      </c>
      <c r="AL180" s="276">
        <v>2858196000</v>
      </c>
      <c r="AM180" s="275">
        <v>3034483000</v>
      </c>
      <c r="AN180" s="275">
        <v>3221644000</v>
      </c>
      <c r="AO180" s="16"/>
      <c r="AP180" s="16"/>
      <c r="AQ180" s="278">
        <v>-1534411.2613999955</v>
      </c>
      <c r="AR180" s="279"/>
      <c r="AS180" s="280"/>
      <c r="AT180" s="280"/>
      <c r="AU180" s="280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290"/>
      <c r="BT180" s="283"/>
      <c r="BU180" s="283" t="s">
        <v>56</v>
      </c>
      <c r="BV180" s="284" t="s">
        <v>32</v>
      </c>
      <c r="BW180" s="285">
        <v>85</v>
      </c>
      <c r="BX180" s="285">
        <v>74</v>
      </c>
      <c r="BY180" s="286">
        <v>29442358.790800005</v>
      </c>
      <c r="BZ180" s="286">
        <v>2002714000</v>
      </c>
      <c r="CA180" s="286">
        <v>2257378000</v>
      </c>
      <c r="CB180" s="286">
        <v>2396609000</v>
      </c>
      <c r="CC180" s="286">
        <v>2544426000</v>
      </c>
      <c r="CD180" s="286">
        <v>2701361000</v>
      </c>
      <c r="CE180" s="16"/>
      <c r="CF180" s="43">
        <v>3029687760</v>
      </c>
      <c r="CG180" s="197">
        <v>3216551980</v>
      </c>
    </row>
    <row r="181" spans="1:85">
      <c r="A181" s="3">
        <f t="shared" si="77"/>
        <v>142</v>
      </c>
      <c r="B181" s="263">
        <v>6</v>
      </c>
      <c r="C181" s="264" t="s">
        <v>167</v>
      </c>
      <c r="D181" s="299">
        <v>11</v>
      </c>
      <c r="E181" s="266"/>
      <c r="F181" s="41" t="s">
        <v>62</v>
      </c>
      <c r="G181" s="267">
        <f t="shared" si="57"/>
        <v>101</v>
      </c>
      <c r="H181" s="267">
        <f t="shared" si="58"/>
        <v>90</v>
      </c>
      <c r="I181" s="268">
        <f t="shared" si="59"/>
        <v>26966806</v>
      </c>
      <c r="J181" s="268">
        <f t="shared" si="60"/>
        <v>1</v>
      </c>
      <c r="K181" s="269">
        <f t="shared" si="61"/>
        <v>1.06</v>
      </c>
      <c r="L181" s="270">
        <f t="shared" si="79"/>
        <v>1.01</v>
      </c>
      <c r="M181" s="271">
        <f t="shared" si="63"/>
        <v>24125622.423629135</v>
      </c>
      <c r="N181" s="271">
        <f t="shared" si="64"/>
        <v>27193431.171833493</v>
      </c>
      <c r="O181" s="271">
        <f t="shared" si="65"/>
        <v>28870662.503600005</v>
      </c>
      <c r="P181" s="271">
        <f t="shared" si="66"/>
        <v>30651341.793900453</v>
      </c>
      <c r="Q181" s="272">
        <f t="shared" si="67"/>
        <v>28870662.503600005</v>
      </c>
      <c r="R181" s="271">
        <f t="shared" si="67"/>
        <v>30651341.793900453</v>
      </c>
      <c r="S181" s="271">
        <f t="shared" si="68"/>
        <v>32541849.486459062</v>
      </c>
      <c r="T181" s="271"/>
      <c r="U181" s="271">
        <f t="shared" si="69"/>
        <v>2171306018.1266222</v>
      </c>
      <c r="V181" s="271">
        <f t="shared" si="70"/>
        <v>2447408805.4650145</v>
      </c>
      <c r="W181" s="271">
        <f t="shared" si="71"/>
        <v>2598359625.3240004</v>
      </c>
      <c r="X181" s="272">
        <f t="shared" si="72"/>
        <v>2758620761.4510407</v>
      </c>
      <c r="Y181" s="272">
        <f t="shared" si="73"/>
        <v>2598359625.3240004</v>
      </c>
      <c r="Z181" s="271">
        <f t="shared" si="74"/>
        <v>2758620761.4510407</v>
      </c>
      <c r="AA181" s="271">
        <f t="shared" si="78"/>
        <v>2928766453.7813153</v>
      </c>
      <c r="AB181" s="271"/>
      <c r="AC181" s="33" t="str">
        <f t="shared" si="75"/>
        <v>BERTAHAP</v>
      </c>
      <c r="AD181" s="273">
        <f t="shared" si="76"/>
        <v>0</v>
      </c>
      <c r="AE181" s="274">
        <v>2</v>
      </c>
      <c r="AF181" s="275"/>
      <c r="AG181" s="271" t="e">
        <f>IF(AF181&gt;#REF!,"LB","KR")</f>
        <v>#REF!</v>
      </c>
      <c r="AH181" s="275">
        <v>2388437000</v>
      </c>
      <c r="AI181" s="275">
        <v>2692150000</v>
      </c>
      <c r="AJ181" s="275">
        <v>2858196000</v>
      </c>
      <c r="AK181" s="276">
        <v>3034483000</v>
      </c>
      <c r="AL181" s="276">
        <v>2858196000</v>
      </c>
      <c r="AM181" s="275">
        <v>3034483000</v>
      </c>
      <c r="AN181" s="275">
        <v>3221644000</v>
      </c>
      <c r="AO181" s="16"/>
      <c r="AP181" s="16"/>
      <c r="AQ181" s="278">
        <v>-1534411.2613999955</v>
      </c>
      <c r="AR181" s="279"/>
      <c r="AS181" s="280"/>
      <c r="AT181" s="280"/>
      <c r="AU181" s="280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290"/>
      <c r="BT181" s="283"/>
      <c r="BU181" s="283" t="s">
        <v>67</v>
      </c>
      <c r="BV181" s="284">
        <v>17</v>
      </c>
      <c r="BW181" s="285">
        <v>85</v>
      </c>
      <c r="BX181" s="285">
        <v>74</v>
      </c>
      <c r="BY181" s="286">
        <v>29442358.790800005</v>
      </c>
      <c r="BZ181" s="286">
        <v>2002714000</v>
      </c>
      <c r="CA181" s="286">
        <v>2257378000</v>
      </c>
      <c r="CB181" s="286">
        <v>2396609000</v>
      </c>
      <c r="CC181" s="286">
        <v>2544426000</v>
      </c>
      <c r="CD181" s="286">
        <v>2701361000</v>
      </c>
      <c r="CE181" s="16"/>
      <c r="CF181" s="43">
        <v>3029687760</v>
      </c>
      <c r="CG181" s="197">
        <v>3216551980</v>
      </c>
    </row>
    <row r="182" spans="1:85">
      <c r="A182" s="3">
        <f t="shared" si="77"/>
        <v>143</v>
      </c>
      <c r="B182" s="263">
        <v>7</v>
      </c>
      <c r="C182" s="264" t="s">
        <v>167</v>
      </c>
      <c r="D182" s="299">
        <v>15</v>
      </c>
      <c r="E182" s="266"/>
      <c r="F182" s="41" t="s">
        <v>64</v>
      </c>
      <c r="G182" s="267">
        <f t="shared" si="57"/>
        <v>101</v>
      </c>
      <c r="H182" s="267">
        <f t="shared" si="58"/>
        <v>90</v>
      </c>
      <c r="I182" s="268">
        <f t="shared" si="59"/>
        <v>26966806</v>
      </c>
      <c r="J182" s="268">
        <f t="shared" si="60"/>
        <v>1</v>
      </c>
      <c r="K182" s="269">
        <f t="shared" si="61"/>
        <v>1.06</v>
      </c>
      <c r="L182" s="270">
        <f t="shared" si="79"/>
        <v>1.01</v>
      </c>
      <c r="M182" s="271">
        <f t="shared" si="63"/>
        <v>24125622.423629135</v>
      </c>
      <c r="N182" s="271">
        <f t="shared" si="64"/>
        <v>27193431.171833493</v>
      </c>
      <c r="O182" s="271">
        <f t="shared" si="65"/>
        <v>28870662.503600005</v>
      </c>
      <c r="P182" s="271">
        <f t="shared" si="66"/>
        <v>30651341.793900453</v>
      </c>
      <c r="Q182" s="272">
        <f t="shared" si="67"/>
        <v>28870662.503600005</v>
      </c>
      <c r="R182" s="271">
        <f t="shared" si="67"/>
        <v>30651341.793900453</v>
      </c>
      <c r="S182" s="271">
        <f t="shared" si="68"/>
        <v>32541849.486459062</v>
      </c>
      <c r="T182" s="271"/>
      <c r="U182" s="271">
        <f t="shared" si="69"/>
        <v>2171306018.1266222</v>
      </c>
      <c r="V182" s="271">
        <f t="shared" si="70"/>
        <v>2447408805.4650145</v>
      </c>
      <c r="W182" s="271">
        <f t="shared" si="71"/>
        <v>2598359625.3240004</v>
      </c>
      <c r="X182" s="272">
        <f t="shared" si="72"/>
        <v>2758620761.4510407</v>
      </c>
      <c r="Y182" s="272">
        <f t="shared" si="73"/>
        <v>2598359625.3240004</v>
      </c>
      <c r="Z182" s="271">
        <f t="shared" si="74"/>
        <v>2758620761.4510407</v>
      </c>
      <c r="AA182" s="271">
        <f t="shared" si="78"/>
        <v>2928766453.7813153</v>
      </c>
      <c r="AB182" s="271"/>
      <c r="AC182" s="33" t="str">
        <f t="shared" si="75"/>
        <v>BERTAHAP</v>
      </c>
      <c r="AD182" s="273">
        <f t="shared" si="76"/>
        <v>0</v>
      </c>
      <c r="AE182" s="274">
        <v>2</v>
      </c>
      <c r="AF182" s="275"/>
      <c r="AG182" s="271" t="e">
        <f>IF(AF182&gt;#REF!,"LB","KR")</f>
        <v>#REF!</v>
      </c>
      <c r="AH182" s="275">
        <v>2388437000</v>
      </c>
      <c r="AI182" s="275">
        <v>2692150000</v>
      </c>
      <c r="AJ182" s="275">
        <v>2858196000</v>
      </c>
      <c r="AK182" s="276">
        <v>3034483000</v>
      </c>
      <c r="AL182" s="276">
        <v>2858196000</v>
      </c>
      <c r="AM182" s="275">
        <v>3034483000</v>
      </c>
      <c r="AN182" s="275">
        <v>3221644000</v>
      </c>
      <c r="AO182" s="16"/>
      <c r="AP182" s="16"/>
      <c r="AQ182" s="278">
        <v>-1534411.2613999955</v>
      </c>
      <c r="AR182" s="279"/>
      <c r="AS182" s="280"/>
      <c r="AT182" s="280"/>
      <c r="AU182" s="280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290"/>
      <c r="BT182" s="283"/>
      <c r="BU182" s="283" t="s">
        <v>78</v>
      </c>
      <c r="BV182" s="284">
        <v>19</v>
      </c>
      <c r="BW182" s="285">
        <v>138</v>
      </c>
      <c r="BX182" s="285">
        <v>120</v>
      </c>
      <c r="BY182" s="286">
        <v>29442358.790800005</v>
      </c>
      <c r="BZ182" s="286">
        <v>3247644000</v>
      </c>
      <c r="CA182" s="286">
        <v>3660613000</v>
      </c>
      <c r="CB182" s="286">
        <v>3886392000</v>
      </c>
      <c r="CC182" s="286">
        <v>4126096000</v>
      </c>
      <c r="CD182" s="286">
        <v>4380585000</v>
      </c>
      <c r="CE182" s="16"/>
      <c r="CF182" s="43">
        <v>3029687760</v>
      </c>
      <c r="CG182" s="197">
        <v>3216551980</v>
      </c>
    </row>
    <row r="183" spans="1:85">
      <c r="A183" s="3">
        <f t="shared" si="77"/>
        <v>144</v>
      </c>
      <c r="B183" s="263">
        <v>8</v>
      </c>
      <c r="C183" s="264" t="s">
        <v>167</v>
      </c>
      <c r="D183" s="299">
        <v>17</v>
      </c>
      <c r="E183" s="266"/>
      <c r="F183" s="41" t="s">
        <v>67</v>
      </c>
      <c r="G183" s="267">
        <f t="shared" si="57"/>
        <v>85</v>
      </c>
      <c r="H183" s="267">
        <f t="shared" si="58"/>
        <v>74</v>
      </c>
      <c r="I183" s="268">
        <f t="shared" si="59"/>
        <v>26966806</v>
      </c>
      <c r="J183" s="268">
        <f t="shared" si="60"/>
        <v>1</v>
      </c>
      <c r="K183" s="269">
        <f t="shared" si="61"/>
        <v>1.06</v>
      </c>
      <c r="L183" s="270">
        <f>SUMIF($AN$4:$AN$22,D183,$AT$4:$AT$22)</f>
        <v>1.01</v>
      </c>
      <c r="M183" s="271">
        <f t="shared" si="63"/>
        <v>24125622.423629135</v>
      </c>
      <c r="N183" s="271">
        <f t="shared" si="64"/>
        <v>27193431.171833493</v>
      </c>
      <c r="O183" s="271">
        <f t="shared" si="65"/>
        <v>28870662.503600005</v>
      </c>
      <c r="P183" s="271">
        <f t="shared" si="66"/>
        <v>30651341.793900453</v>
      </c>
      <c r="Q183" s="272">
        <f t="shared" si="67"/>
        <v>28870662.503600005</v>
      </c>
      <c r="R183" s="271">
        <f t="shared" si="67"/>
        <v>30651341.793900453</v>
      </c>
      <c r="S183" s="271">
        <f t="shared" si="68"/>
        <v>32541849.486459062</v>
      </c>
      <c r="T183" s="271"/>
      <c r="U183" s="271">
        <f t="shared" si="69"/>
        <v>1785296059.348556</v>
      </c>
      <c r="V183" s="271">
        <f t="shared" si="70"/>
        <v>2012313906.7156785</v>
      </c>
      <c r="W183" s="271">
        <f t="shared" si="71"/>
        <v>2136429025.2664003</v>
      </c>
      <c r="X183" s="272">
        <f t="shared" si="72"/>
        <v>2268199292.7486334</v>
      </c>
      <c r="Y183" s="272">
        <f t="shared" si="73"/>
        <v>2136429025.2664003</v>
      </c>
      <c r="Z183" s="271">
        <f t="shared" si="74"/>
        <v>2268199292.7486334</v>
      </c>
      <c r="AA183" s="271">
        <f t="shared" si="78"/>
        <v>2408096861.9979706</v>
      </c>
      <c r="AB183" s="271"/>
      <c r="AC183" s="33" t="str">
        <f t="shared" si="75"/>
        <v>BERTAHAP</v>
      </c>
      <c r="AD183" s="273">
        <f t="shared" si="76"/>
        <v>0</v>
      </c>
      <c r="AE183" s="274">
        <v>2</v>
      </c>
      <c r="AF183" s="275"/>
      <c r="AG183" s="271" t="e">
        <f>IF(AF183&gt;#REF!,"LB","KR")</f>
        <v>#REF!</v>
      </c>
      <c r="AH183" s="275">
        <v>1963826000</v>
      </c>
      <c r="AI183" s="275">
        <v>2213546000</v>
      </c>
      <c r="AJ183" s="275">
        <v>2350072000</v>
      </c>
      <c r="AK183" s="276">
        <v>2495020000</v>
      </c>
      <c r="AL183" s="276">
        <v>2350072000</v>
      </c>
      <c r="AM183" s="275">
        <v>2495020000</v>
      </c>
      <c r="AN183" s="275">
        <v>2648907000</v>
      </c>
      <c r="AO183" s="16"/>
      <c r="AP183" s="16"/>
      <c r="AQ183" s="278">
        <v>-1534411.2613999955</v>
      </c>
      <c r="AR183" s="279"/>
      <c r="AS183" s="280"/>
      <c r="AT183" s="280"/>
      <c r="AU183" s="280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290">
        <v>38</v>
      </c>
      <c r="BT183" s="283" t="s">
        <v>160</v>
      </c>
      <c r="BU183" s="283" t="s">
        <v>84</v>
      </c>
      <c r="BV183" s="284">
        <v>21</v>
      </c>
      <c r="BW183" s="285">
        <v>132</v>
      </c>
      <c r="BX183" s="285">
        <v>112</v>
      </c>
      <c r="BY183" s="286">
        <v>30256756.332000002</v>
      </c>
      <c r="BZ183" s="286">
        <v>3114978000</v>
      </c>
      <c r="CA183" s="286">
        <v>3511077000</v>
      </c>
      <c r="CB183" s="286">
        <v>3727633000</v>
      </c>
      <c r="CC183" s="286">
        <v>3957545000</v>
      </c>
      <c r="CD183" s="286">
        <v>4201638000</v>
      </c>
      <c r="CE183" s="16">
        <v>2</v>
      </c>
      <c r="CF183" s="43">
        <v>2491076320</v>
      </c>
      <c r="CG183" s="197">
        <v>2644721200</v>
      </c>
    </row>
    <row r="184" spans="1:85">
      <c r="A184" s="3">
        <f t="shared" si="77"/>
        <v>145</v>
      </c>
      <c r="B184" s="263">
        <v>1</v>
      </c>
      <c r="C184" s="264" t="s">
        <v>169</v>
      </c>
      <c r="D184" s="265" t="s">
        <v>19</v>
      </c>
      <c r="E184" s="266"/>
      <c r="F184" s="41" t="s">
        <v>72</v>
      </c>
      <c r="G184" s="267">
        <f t="shared" si="57"/>
        <v>175</v>
      </c>
      <c r="H184" s="267">
        <f t="shared" si="58"/>
        <v>156</v>
      </c>
      <c r="I184" s="268">
        <f t="shared" si="59"/>
        <v>26966806</v>
      </c>
      <c r="J184" s="268">
        <f t="shared" si="60"/>
        <v>5</v>
      </c>
      <c r="K184" s="269">
        <f t="shared" si="61"/>
        <v>1.08</v>
      </c>
      <c r="L184" s="270">
        <f t="shared" ref="L184:L190" si="80">SUMIF($AN$4:$AN$22,D184,$AU$4:$AU$22)</f>
        <v>1.02</v>
      </c>
      <c r="M184" s="271">
        <f t="shared" si="63"/>
        <v>24824197.330347329</v>
      </c>
      <c r="N184" s="271">
        <f t="shared" si="64"/>
        <v>27980836.707352675</v>
      </c>
      <c r="O184" s="271">
        <f t="shared" si="65"/>
        <v>29706633.489600003</v>
      </c>
      <c r="P184" s="271">
        <f t="shared" si="66"/>
        <v>31538873.641099136</v>
      </c>
      <c r="Q184" s="272">
        <f t="shared" si="67"/>
        <v>29706633.489600003</v>
      </c>
      <c r="R184" s="271">
        <f t="shared" si="67"/>
        <v>31538873.641099136</v>
      </c>
      <c r="S184" s="271">
        <f t="shared" si="68"/>
        <v>33484122.355953015</v>
      </c>
      <c r="T184" s="271"/>
      <c r="U184" s="271">
        <f t="shared" si="69"/>
        <v>3872574783.5341835</v>
      </c>
      <c r="V184" s="271">
        <f t="shared" si="70"/>
        <v>4365010526.3470173</v>
      </c>
      <c r="W184" s="271">
        <f t="shared" si="71"/>
        <v>4634234824.3776007</v>
      </c>
      <c r="X184" s="272">
        <f t="shared" si="72"/>
        <v>4920064288.0114651</v>
      </c>
      <c r="Y184" s="272">
        <f t="shared" si="73"/>
        <v>4634234824.3776007</v>
      </c>
      <c r="Z184" s="271">
        <f t="shared" si="74"/>
        <v>4920064288.0114651</v>
      </c>
      <c r="AA184" s="271">
        <f t="shared" si="78"/>
        <v>5223523087.5286703</v>
      </c>
      <c r="AB184" s="271"/>
      <c r="AC184" s="33" t="str">
        <f t="shared" si="75"/>
        <v>BERTAHAP</v>
      </c>
      <c r="AD184" s="273">
        <f t="shared" si="76"/>
        <v>0</v>
      </c>
      <c r="AE184" s="274">
        <v>2</v>
      </c>
      <c r="AF184" s="275"/>
      <c r="AG184" s="271" t="e">
        <f>IF(AF184&gt;#REF!,"LB","KR")</f>
        <v>#REF!</v>
      </c>
      <c r="AH184" s="275">
        <v>4259833000</v>
      </c>
      <c r="AI184" s="275">
        <v>4801512000</v>
      </c>
      <c r="AJ184" s="275">
        <v>5097659000</v>
      </c>
      <c r="AK184" s="276">
        <v>5412071000</v>
      </c>
      <c r="AL184" s="276">
        <v>5097659000</v>
      </c>
      <c r="AM184" s="275">
        <v>5412071000</v>
      </c>
      <c r="AN184" s="275">
        <v>5745876000</v>
      </c>
      <c r="AO184" s="16"/>
      <c r="AP184" s="16"/>
      <c r="AQ184" s="278">
        <v>-698440.27539999783</v>
      </c>
      <c r="AR184" s="279"/>
      <c r="AS184" s="280"/>
      <c r="AT184" s="280"/>
      <c r="AU184" s="280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290">
        <v>39</v>
      </c>
      <c r="BT184" s="310" t="s">
        <v>63</v>
      </c>
      <c r="BU184" s="283" t="s">
        <v>67</v>
      </c>
      <c r="BV184" s="284">
        <v>17</v>
      </c>
      <c r="BW184" s="285">
        <v>85</v>
      </c>
      <c r="BX184" s="285">
        <v>74</v>
      </c>
      <c r="BY184" s="286">
        <v>29156510.647200003</v>
      </c>
      <c r="BZ184" s="286">
        <v>1983270000</v>
      </c>
      <c r="CA184" s="286">
        <v>2235462000</v>
      </c>
      <c r="CB184" s="286">
        <v>2373340000</v>
      </c>
      <c r="CC184" s="286">
        <v>2519723000</v>
      </c>
      <c r="CD184" s="286">
        <v>2675134000</v>
      </c>
      <c r="CE184" s="16">
        <v>1</v>
      </c>
      <c r="CF184" s="43">
        <v>5403518540</v>
      </c>
      <c r="CG184" s="197">
        <v>5736795260</v>
      </c>
    </row>
    <row r="185" spans="1:85">
      <c r="A185" s="3">
        <f t="shared" si="77"/>
        <v>146</v>
      </c>
      <c r="B185" s="263">
        <v>2</v>
      </c>
      <c r="C185" s="264" t="s">
        <v>169</v>
      </c>
      <c r="D185" s="265" t="s">
        <v>29</v>
      </c>
      <c r="E185" s="266"/>
      <c r="F185" s="41" t="s">
        <v>74</v>
      </c>
      <c r="G185" s="267">
        <f t="shared" si="57"/>
        <v>85</v>
      </c>
      <c r="H185" s="267">
        <f t="shared" si="58"/>
        <v>74</v>
      </c>
      <c r="I185" s="268">
        <f t="shared" si="59"/>
        <v>26966806</v>
      </c>
      <c r="J185" s="268">
        <f t="shared" si="60"/>
        <v>1</v>
      </c>
      <c r="K185" s="269">
        <f t="shared" si="61"/>
        <v>1.06</v>
      </c>
      <c r="L185" s="270">
        <f t="shared" si="80"/>
        <v>1.02</v>
      </c>
      <c r="M185" s="271">
        <f t="shared" si="63"/>
        <v>24364489.972377934</v>
      </c>
      <c r="N185" s="271">
        <f t="shared" si="64"/>
        <v>27462673.064623922</v>
      </c>
      <c r="O185" s="271">
        <f t="shared" si="65"/>
        <v>29156510.647200003</v>
      </c>
      <c r="P185" s="271">
        <f t="shared" si="66"/>
        <v>30954820.425523225</v>
      </c>
      <c r="Q185" s="272">
        <f t="shared" si="67"/>
        <v>29156510.647200003</v>
      </c>
      <c r="R185" s="271">
        <f t="shared" si="67"/>
        <v>30954820.425523225</v>
      </c>
      <c r="S185" s="271">
        <f t="shared" si="68"/>
        <v>32864046.016027961</v>
      </c>
      <c r="T185" s="271"/>
      <c r="U185" s="271">
        <f t="shared" si="69"/>
        <v>1802972257.9559672</v>
      </c>
      <c r="V185" s="271">
        <f t="shared" si="70"/>
        <v>2032237806.7821703</v>
      </c>
      <c r="W185" s="271">
        <f t="shared" si="71"/>
        <v>2157581787.8928003</v>
      </c>
      <c r="X185" s="272">
        <f t="shared" si="72"/>
        <v>2290656711.4887185</v>
      </c>
      <c r="Y185" s="272">
        <f t="shared" si="73"/>
        <v>2157581787.8928003</v>
      </c>
      <c r="Z185" s="271">
        <f t="shared" si="74"/>
        <v>2290656711.4887185</v>
      </c>
      <c r="AA185" s="271">
        <f t="shared" si="78"/>
        <v>2431939405.186069</v>
      </c>
      <c r="AB185" s="271"/>
      <c r="AC185" s="33" t="str">
        <f t="shared" si="75"/>
        <v>BERTAHAP</v>
      </c>
      <c r="AD185" s="273">
        <f t="shared" si="76"/>
        <v>0</v>
      </c>
      <c r="AE185" s="274">
        <v>2</v>
      </c>
      <c r="AF185" s="275"/>
      <c r="AG185" s="271" t="e">
        <f>IF(AF185&gt;#REF!,"LB","KR")</f>
        <v>#REF!</v>
      </c>
      <c r="AH185" s="275">
        <v>1983270000</v>
      </c>
      <c r="AI185" s="275">
        <v>2235462000</v>
      </c>
      <c r="AJ185" s="275">
        <v>2373340000</v>
      </c>
      <c r="AK185" s="276">
        <v>2519723000</v>
      </c>
      <c r="AL185" s="276">
        <v>2373340000</v>
      </c>
      <c r="AM185" s="275">
        <v>2519723000</v>
      </c>
      <c r="AN185" s="275">
        <v>2675134000</v>
      </c>
      <c r="AO185" s="16"/>
      <c r="AP185" s="16"/>
      <c r="AQ185" s="278">
        <v>-1248563.1177999973</v>
      </c>
      <c r="AR185" s="279"/>
      <c r="AS185" s="280"/>
      <c r="AT185" s="280"/>
      <c r="AU185" s="280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290">
        <v>40</v>
      </c>
      <c r="BT185" s="283" t="s">
        <v>156</v>
      </c>
      <c r="BU185" s="283" t="s">
        <v>74</v>
      </c>
      <c r="BV185" s="284" t="s">
        <v>29</v>
      </c>
      <c r="BW185" s="285">
        <v>85</v>
      </c>
      <c r="BX185" s="285">
        <v>74</v>
      </c>
      <c r="BY185" s="286">
        <v>29156510.647200003</v>
      </c>
      <c r="BZ185" s="286">
        <v>1983270000</v>
      </c>
      <c r="CA185" s="286">
        <v>2235462000</v>
      </c>
      <c r="CB185" s="286">
        <v>2373340000</v>
      </c>
      <c r="CC185" s="286">
        <v>2519723000</v>
      </c>
      <c r="CD185" s="286">
        <v>2675134000</v>
      </c>
      <c r="CE185" s="16">
        <v>2</v>
      </c>
      <c r="CF185" s="43">
        <v>2515740400</v>
      </c>
      <c r="CG185" s="197">
        <v>2670906380</v>
      </c>
    </row>
    <row r="186" spans="1:85">
      <c r="A186" s="3">
        <f t="shared" si="77"/>
        <v>147</v>
      </c>
      <c r="B186" s="263">
        <v>3</v>
      </c>
      <c r="C186" s="264" t="s">
        <v>169</v>
      </c>
      <c r="D186" s="265" t="s">
        <v>32</v>
      </c>
      <c r="E186" s="266"/>
      <c r="F186" s="41" t="s">
        <v>56</v>
      </c>
      <c r="G186" s="267">
        <f t="shared" si="57"/>
        <v>85</v>
      </c>
      <c r="H186" s="267">
        <f t="shared" si="58"/>
        <v>74</v>
      </c>
      <c r="I186" s="268">
        <f t="shared" si="59"/>
        <v>26966806</v>
      </c>
      <c r="J186" s="268">
        <f t="shared" si="60"/>
        <v>1</v>
      </c>
      <c r="K186" s="269">
        <f t="shared" si="61"/>
        <v>1.06</v>
      </c>
      <c r="L186" s="270">
        <f t="shared" si="80"/>
        <v>1.02</v>
      </c>
      <c r="M186" s="271">
        <f t="shared" si="63"/>
        <v>24364489.972377934</v>
      </c>
      <c r="N186" s="271">
        <f t="shared" si="64"/>
        <v>27462673.064623922</v>
      </c>
      <c r="O186" s="271">
        <f t="shared" si="65"/>
        <v>29156510.647200003</v>
      </c>
      <c r="P186" s="271">
        <f t="shared" si="66"/>
        <v>30954820.425523225</v>
      </c>
      <c r="Q186" s="272">
        <f t="shared" si="67"/>
        <v>29156510.647200003</v>
      </c>
      <c r="R186" s="271">
        <f t="shared" si="67"/>
        <v>30954820.425523225</v>
      </c>
      <c r="S186" s="271">
        <f t="shared" si="68"/>
        <v>32864046.016027961</v>
      </c>
      <c r="T186" s="271"/>
      <c r="U186" s="271">
        <f t="shared" si="69"/>
        <v>1802972257.9559672</v>
      </c>
      <c r="V186" s="271">
        <f t="shared" si="70"/>
        <v>2032237806.7821703</v>
      </c>
      <c r="W186" s="271">
        <f t="shared" si="71"/>
        <v>2157581787.8928003</v>
      </c>
      <c r="X186" s="272">
        <f t="shared" si="72"/>
        <v>2290656711.4887185</v>
      </c>
      <c r="Y186" s="272">
        <f t="shared" si="73"/>
        <v>2157581787.8928003</v>
      </c>
      <c r="Z186" s="271">
        <f t="shared" si="74"/>
        <v>2290656711.4887185</v>
      </c>
      <c r="AA186" s="271">
        <f t="shared" si="78"/>
        <v>2431939405.186069</v>
      </c>
      <c r="AB186" s="271"/>
      <c r="AC186" s="33" t="str">
        <f t="shared" si="75"/>
        <v>BERTAHAP</v>
      </c>
      <c r="AD186" s="273">
        <f t="shared" si="76"/>
        <v>0</v>
      </c>
      <c r="AE186" s="274">
        <v>2</v>
      </c>
      <c r="AF186" s="275"/>
      <c r="AG186" s="271" t="e">
        <f>IF(AF186&gt;#REF!,"LB","KR")</f>
        <v>#REF!</v>
      </c>
      <c r="AH186" s="275">
        <v>1983270000</v>
      </c>
      <c r="AI186" s="275">
        <v>2235462000</v>
      </c>
      <c r="AJ186" s="275">
        <v>2373340000</v>
      </c>
      <c r="AK186" s="276">
        <v>2519723000</v>
      </c>
      <c r="AL186" s="276">
        <v>2373340000</v>
      </c>
      <c r="AM186" s="275">
        <v>2519723000</v>
      </c>
      <c r="AN186" s="275">
        <v>2675134000</v>
      </c>
      <c r="AO186" s="16"/>
      <c r="AP186" s="16"/>
      <c r="AQ186" s="278">
        <v>-1248563.1177999973</v>
      </c>
      <c r="AR186" s="279"/>
      <c r="AS186" s="280"/>
      <c r="AT186" s="280"/>
      <c r="AU186" s="280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290">
        <v>41</v>
      </c>
      <c r="BT186" s="283" t="s">
        <v>170</v>
      </c>
      <c r="BU186" s="283" t="s">
        <v>72</v>
      </c>
      <c r="BV186" s="284" t="s">
        <v>19</v>
      </c>
      <c r="BW186" s="285">
        <v>175</v>
      </c>
      <c r="BX186" s="285">
        <v>156</v>
      </c>
      <c r="BY186" s="286">
        <v>29997874.994400002</v>
      </c>
      <c r="BZ186" s="286">
        <v>4301596000</v>
      </c>
      <c r="CA186" s="286">
        <v>4848586000</v>
      </c>
      <c r="CB186" s="286">
        <v>5147636000</v>
      </c>
      <c r="CC186" s="286">
        <v>5465131000</v>
      </c>
      <c r="CD186" s="286">
        <v>5802208000</v>
      </c>
      <c r="CE186" s="16">
        <v>2</v>
      </c>
      <c r="CF186" s="43">
        <v>2515740400</v>
      </c>
      <c r="CG186" s="197">
        <v>2670906380</v>
      </c>
    </row>
    <row r="187" spans="1:85">
      <c r="A187" s="3">
        <f t="shared" si="77"/>
        <v>148</v>
      </c>
      <c r="B187" s="263">
        <v>4</v>
      </c>
      <c r="C187" s="264" t="s">
        <v>169</v>
      </c>
      <c r="D187" s="265" t="s">
        <v>38</v>
      </c>
      <c r="E187" s="266"/>
      <c r="F187" s="41" t="s">
        <v>58</v>
      </c>
      <c r="G187" s="267">
        <f t="shared" si="57"/>
        <v>101</v>
      </c>
      <c r="H187" s="267">
        <f t="shared" si="58"/>
        <v>90</v>
      </c>
      <c r="I187" s="268">
        <f t="shared" si="59"/>
        <v>26966806</v>
      </c>
      <c r="J187" s="268">
        <f t="shared" si="60"/>
        <v>1</v>
      </c>
      <c r="K187" s="269">
        <f t="shared" si="61"/>
        <v>1.06</v>
      </c>
      <c r="L187" s="270">
        <f t="shared" si="80"/>
        <v>1.02</v>
      </c>
      <c r="M187" s="271">
        <f t="shared" si="63"/>
        <v>24364489.972377934</v>
      </c>
      <c r="N187" s="271">
        <f t="shared" si="64"/>
        <v>27462673.064623922</v>
      </c>
      <c r="O187" s="271">
        <f t="shared" si="65"/>
        <v>29156510.647200003</v>
      </c>
      <c r="P187" s="271">
        <f t="shared" si="66"/>
        <v>30954820.425523225</v>
      </c>
      <c r="Q187" s="272">
        <f t="shared" si="67"/>
        <v>29156510.647200003</v>
      </c>
      <c r="R187" s="271">
        <f t="shared" si="67"/>
        <v>30954820.425523225</v>
      </c>
      <c r="S187" s="271">
        <f t="shared" si="68"/>
        <v>32864046.016027961</v>
      </c>
      <c r="T187" s="271"/>
      <c r="U187" s="271">
        <f t="shared" si="69"/>
        <v>2192804097.5140142</v>
      </c>
      <c r="V187" s="271">
        <f t="shared" si="70"/>
        <v>2471640575.816153</v>
      </c>
      <c r="W187" s="271">
        <f t="shared" si="71"/>
        <v>2624085958.2480001</v>
      </c>
      <c r="X187" s="272">
        <f t="shared" si="72"/>
        <v>2785933838.2970901</v>
      </c>
      <c r="Y187" s="272">
        <f t="shared" si="73"/>
        <v>2624085958.2480001</v>
      </c>
      <c r="Z187" s="271">
        <f t="shared" si="74"/>
        <v>2785933838.2970901</v>
      </c>
      <c r="AA187" s="271">
        <f t="shared" si="78"/>
        <v>2957764141.4425163</v>
      </c>
      <c r="AB187" s="271"/>
      <c r="AC187" s="33" t="str">
        <f t="shared" si="75"/>
        <v>BERTAHAP</v>
      </c>
      <c r="AD187" s="273">
        <f t="shared" si="76"/>
        <v>0</v>
      </c>
      <c r="AE187" s="274">
        <v>2</v>
      </c>
      <c r="AF187" s="275"/>
      <c r="AG187" s="271" t="e">
        <f>IF(AF187&gt;#REF!,"LB","KR")</f>
        <v>#REF!</v>
      </c>
      <c r="AH187" s="275">
        <v>2412085000</v>
      </c>
      <c r="AI187" s="275">
        <v>2718805000</v>
      </c>
      <c r="AJ187" s="275">
        <v>2886495000</v>
      </c>
      <c r="AK187" s="276">
        <v>3064528000</v>
      </c>
      <c r="AL187" s="276">
        <v>2886495000</v>
      </c>
      <c r="AM187" s="275">
        <v>3064528000</v>
      </c>
      <c r="AN187" s="275">
        <v>3253541000</v>
      </c>
      <c r="AO187" s="16"/>
      <c r="AP187" s="16"/>
      <c r="AQ187" s="278">
        <v>-1248563.1177999973</v>
      </c>
      <c r="AR187" s="279"/>
      <c r="AS187" s="280"/>
      <c r="AT187" s="280"/>
      <c r="AU187" s="280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290">
        <v>42</v>
      </c>
      <c r="BT187" s="283" t="s">
        <v>171</v>
      </c>
      <c r="BU187" s="283" t="s">
        <v>84</v>
      </c>
      <c r="BV187" s="284">
        <v>21</v>
      </c>
      <c r="BW187" s="285">
        <v>132</v>
      </c>
      <c r="BX187" s="285">
        <v>112</v>
      </c>
      <c r="BY187" s="286">
        <v>30553391.198000003</v>
      </c>
      <c r="BZ187" s="286">
        <v>3145517000</v>
      </c>
      <c r="CA187" s="286">
        <v>3545500000</v>
      </c>
      <c r="CB187" s="286">
        <v>3764178000</v>
      </c>
      <c r="CC187" s="286">
        <v>3996345000</v>
      </c>
      <c r="CD187" s="286">
        <v>4242830000</v>
      </c>
      <c r="CE187" s="16">
        <v>4</v>
      </c>
      <c r="CF187" s="43">
        <v>3059684700</v>
      </c>
      <c r="CG187" s="197">
        <v>3248399680</v>
      </c>
    </row>
    <row r="188" spans="1:85">
      <c r="A188" s="3">
        <f t="shared" si="77"/>
        <v>149</v>
      </c>
      <c r="B188" s="263">
        <v>5</v>
      </c>
      <c r="C188" s="264" t="s">
        <v>169</v>
      </c>
      <c r="D188" s="265" t="s">
        <v>44</v>
      </c>
      <c r="E188" s="266"/>
      <c r="F188" s="41" t="s">
        <v>60</v>
      </c>
      <c r="G188" s="267">
        <f t="shared" si="57"/>
        <v>101</v>
      </c>
      <c r="H188" s="267">
        <f t="shared" si="58"/>
        <v>90</v>
      </c>
      <c r="I188" s="268">
        <f t="shared" si="59"/>
        <v>26966806</v>
      </c>
      <c r="J188" s="268">
        <f t="shared" si="60"/>
        <v>1</v>
      </c>
      <c r="K188" s="269">
        <f t="shared" si="61"/>
        <v>1.06</v>
      </c>
      <c r="L188" s="270">
        <f t="shared" si="80"/>
        <v>1.02</v>
      </c>
      <c r="M188" s="271">
        <f t="shared" si="63"/>
        <v>24364489.972377934</v>
      </c>
      <c r="N188" s="271">
        <f t="shared" si="64"/>
        <v>27462673.064623922</v>
      </c>
      <c r="O188" s="271">
        <f t="shared" si="65"/>
        <v>29156510.647200003</v>
      </c>
      <c r="P188" s="271">
        <f t="shared" si="66"/>
        <v>30954820.425523225</v>
      </c>
      <c r="Q188" s="272">
        <f t="shared" si="67"/>
        <v>29156510.647200003</v>
      </c>
      <c r="R188" s="271">
        <f t="shared" si="67"/>
        <v>30954820.425523225</v>
      </c>
      <c r="S188" s="271">
        <f t="shared" si="68"/>
        <v>32864046.016027961</v>
      </c>
      <c r="T188" s="271"/>
      <c r="U188" s="271">
        <f t="shared" si="69"/>
        <v>2192804097.5140142</v>
      </c>
      <c r="V188" s="271">
        <f t="shared" si="70"/>
        <v>2471640575.816153</v>
      </c>
      <c r="W188" s="271">
        <f t="shared" si="71"/>
        <v>2624085958.2480001</v>
      </c>
      <c r="X188" s="272">
        <f t="shared" si="72"/>
        <v>2785933838.2970901</v>
      </c>
      <c r="Y188" s="272">
        <f t="shared" si="73"/>
        <v>2624085958.2480001</v>
      </c>
      <c r="Z188" s="271">
        <f t="shared" si="74"/>
        <v>2785933838.2970901</v>
      </c>
      <c r="AA188" s="271">
        <f t="shared" si="78"/>
        <v>2957764141.4425163</v>
      </c>
      <c r="AB188" s="271"/>
      <c r="AC188" s="33" t="str">
        <f t="shared" si="75"/>
        <v>BERTAHAP</v>
      </c>
      <c r="AD188" s="273">
        <f t="shared" si="76"/>
        <v>0</v>
      </c>
      <c r="AE188" s="274">
        <v>2</v>
      </c>
      <c r="AF188" s="275"/>
      <c r="AG188" s="271" t="e">
        <f>IF(AF188&gt;#REF!,"LB","KR")</f>
        <v>#REF!</v>
      </c>
      <c r="AH188" s="275">
        <v>2412085000</v>
      </c>
      <c r="AI188" s="275">
        <v>2718805000</v>
      </c>
      <c r="AJ188" s="275">
        <v>2886495000</v>
      </c>
      <c r="AK188" s="276">
        <v>3064528000</v>
      </c>
      <c r="AL188" s="276">
        <v>2886495000</v>
      </c>
      <c r="AM188" s="275">
        <v>3064528000</v>
      </c>
      <c r="AN188" s="275">
        <v>3253541000</v>
      </c>
      <c r="AO188" s="16"/>
      <c r="AP188" s="16"/>
      <c r="AQ188" s="278">
        <v>-1248563.1177999973</v>
      </c>
      <c r="AR188" s="279"/>
      <c r="AS188" s="280"/>
      <c r="AT188" s="280"/>
      <c r="AU188" s="280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290">
        <v>43</v>
      </c>
      <c r="BT188" s="310" t="s">
        <v>164</v>
      </c>
      <c r="BU188" s="283" t="s">
        <v>74</v>
      </c>
      <c r="BV188" s="284" t="s">
        <v>29</v>
      </c>
      <c r="BW188" s="285">
        <v>85</v>
      </c>
      <c r="BX188" s="285">
        <v>74</v>
      </c>
      <c r="BY188" s="286">
        <v>29442358.790800005</v>
      </c>
      <c r="BZ188" s="286">
        <v>2002714000</v>
      </c>
      <c r="CA188" s="286">
        <v>2257378000</v>
      </c>
      <c r="CB188" s="286">
        <v>2396609000</v>
      </c>
      <c r="CC188" s="286">
        <v>2544426000</v>
      </c>
      <c r="CD188" s="286">
        <v>2701361000</v>
      </c>
      <c r="CE188" s="16">
        <v>1</v>
      </c>
      <c r="CF188" s="43">
        <v>3059684700</v>
      </c>
      <c r="CG188" s="197">
        <v>3248399680</v>
      </c>
    </row>
    <row r="189" spans="1:85">
      <c r="A189" s="3">
        <f t="shared" si="77"/>
        <v>150</v>
      </c>
      <c r="B189" s="263">
        <v>6</v>
      </c>
      <c r="C189" s="264" t="s">
        <v>169</v>
      </c>
      <c r="D189" s="299">
        <v>11</v>
      </c>
      <c r="E189" s="266"/>
      <c r="F189" s="41" t="s">
        <v>62</v>
      </c>
      <c r="G189" s="267">
        <f t="shared" si="57"/>
        <v>101</v>
      </c>
      <c r="H189" s="267">
        <f t="shared" si="58"/>
        <v>90</v>
      </c>
      <c r="I189" s="268">
        <f t="shared" si="59"/>
        <v>26966806</v>
      </c>
      <c r="J189" s="268">
        <f t="shared" si="60"/>
        <v>1</v>
      </c>
      <c r="K189" s="269">
        <f t="shared" si="61"/>
        <v>1.06</v>
      </c>
      <c r="L189" s="270">
        <f t="shared" si="80"/>
        <v>1.02</v>
      </c>
      <c r="M189" s="271">
        <f t="shared" si="63"/>
        <v>24364489.972377934</v>
      </c>
      <c r="N189" s="271">
        <f t="shared" si="64"/>
        <v>27462673.064623922</v>
      </c>
      <c r="O189" s="271">
        <f t="shared" si="65"/>
        <v>29156510.647200003</v>
      </c>
      <c r="P189" s="271">
        <f t="shared" si="66"/>
        <v>30954820.425523225</v>
      </c>
      <c r="Q189" s="272">
        <f t="shared" si="67"/>
        <v>29156510.647200003</v>
      </c>
      <c r="R189" s="271">
        <f t="shared" si="67"/>
        <v>30954820.425523225</v>
      </c>
      <c r="S189" s="271">
        <f t="shared" si="68"/>
        <v>32864046.016027961</v>
      </c>
      <c r="T189" s="271"/>
      <c r="U189" s="271">
        <f t="shared" si="69"/>
        <v>2192804097.5140142</v>
      </c>
      <c r="V189" s="271">
        <f t="shared" si="70"/>
        <v>2471640575.816153</v>
      </c>
      <c r="W189" s="271">
        <f t="shared" si="71"/>
        <v>2624085958.2480001</v>
      </c>
      <c r="X189" s="272">
        <f t="shared" si="72"/>
        <v>2785933838.2970901</v>
      </c>
      <c r="Y189" s="272">
        <f t="shared" si="73"/>
        <v>2624085958.2480001</v>
      </c>
      <c r="Z189" s="271">
        <f t="shared" si="74"/>
        <v>2785933838.2970901</v>
      </c>
      <c r="AA189" s="271">
        <f t="shared" si="78"/>
        <v>2957764141.4425163</v>
      </c>
      <c r="AB189" s="271"/>
      <c r="AC189" s="33" t="str">
        <f t="shared" si="75"/>
        <v>BERTAHAP</v>
      </c>
      <c r="AD189" s="273">
        <f t="shared" si="76"/>
        <v>0</v>
      </c>
      <c r="AE189" s="274">
        <v>2</v>
      </c>
      <c r="AF189" s="275"/>
      <c r="AG189" s="271" t="e">
        <f>IF(AF189&gt;#REF!,"LB","KR")</f>
        <v>#REF!</v>
      </c>
      <c r="AH189" s="275">
        <v>2412085000</v>
      </c>
      <c r="AI189" s="275">
        <v>2718805000</v>
      </c>
      <c r="AJ189" s="275">
        <v>2886495000</v>
      </c>
      <c r="AK189" s="276">
        <v>3064528000</v>
      </c>
      <c r="AL189" s="276">
        <v>2886495000</v>
      </c>
      <c r="AM189" s="275">
        <v>3064528000</v>
      </c>
      <c r="AN189" s="275">
        <v>3253541000</v>
      </c>
      <c r="AO189" s="16"/>
      <c r="AP189" s="16"/>
      <c r="AQ189" s="278">
        <v>-1248563.1177999973</v>
      </c>
      <c r="AR189" s="279"/>
      <c r="AS189" s="280"/>
      <c r="AT189" s="280"/>
      <c r="AU189" s="280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290">
        <v>44</v>
      </c>
      <c r="BT189" s="283" t="s">
        <v>172</v>
      </c>
      <c r="BU189" s="283" t="s">
        <v>62</v>
      </c>
      <c r="BV189" s="284">
        <v>11</v>
      </c>
      <c r="BW189" s="285">
        <v>101</v>
      </c>
      <c r="BX189" s="285">
        <v>90</v>
      </c>
      <c r="BY189" s="286">
        <v>29442358.790800005</v>
      </c>
      <c r="BZ189" s="286">
        <v>2435733000</v>
      </c>
      <c r="CA189" s="286">
        <v>2745460000</v>
      </c>
      <c r="CB189" s="286">
        <v>2914794000</v>
      </c>
      <c r="CC189" s="286">
        <v>3094572000</v>
      </c>
      <c r="CD189" s="286">
        <v>3285439000</v>
      </c>
      <c r="CE189" s="16">
        <v>2</v>
      </c>
      <c r="CF189" s="43">
        <v>3059684700</v>
      </c>
      <c r="CG189" s="197">
        <v>3248399680</v>
      </c>
    </row>
    <row r="190" spans="1:85">
      <c r="A190" s="3">
        <f t="shared" si="77"/>
        <v>151</v>
      </c>
      <c r="B190" s="263">
        <v>7</v>
      </c>
      <c r="C190" s="264" t="s">
        <v>169</v>
      </c>
      <c r="D190" s="299">
        <v>15</v>
      </c>
      <c r="E190" s="266"/>
      <c r="F190" s="41" t="s">
        <v>64</v>
      </c>
      <c r="G190" s="267">
        <f t="shared" si="57"/>
        <v>101</v>
      </c>
      <c r="H190" s="267">
        <f t="shared" si="58"/>
        <v>90</v>
      </c>
      <c r="I190" s="268">
        <f t="shared" si="59"/>
        <v>26966806</v>
      </c>
      <c r="J190" s="268">
        <f t="shared" si="60"/>
        <v>1</v>
      </c>
      <c r="K190" s="269">
        <f t="shared" si="61"/>
        <v>1.06</v>
      </c>
      <c r="L190" s="270">
        <f t="shared" si="80"/>
        <v>1.02</v>
      </c>
      <c r="M190" s="271">
        <f t="shared" si="63"/>
        <v>24364489.972377934</v>
      </c>
      <c r="N190" s="271">
        <f t="shared" si="64"/>
        <v>27462673.064623922</v>
      </c>
      <c r="O190" s="271">
        <f t="shared" si="65"/>
        <v>29156510.647200003</v>
      </c>
      <c r="P190" s="271">
        <f t="shared" si="66"/>
        <v>30954820.425523225</v>
      </c>
      <c r="Q190" s="272">
        <f t="shared" si="67"/>
        <v>29156510.647200003</v>
      </c>
      <c r="R190" s="271">
        <f t="shared" si="67"/>
        <v>30954820.425523225</v>
      </c>
      <c r="S190" s="271">
        <f t="shared" si="68"/>
        <v>32864046.016027961</v>
      </c>
      <c r="T190" s="271"/>
      <c r="U190" s="271">
        <f t="shared" si="69"/>
        <v>2192804097.5140142</v>
      </c>
      <c r="V190" s="271">
        <f t="shared" si="70"/>
        <v>2471640575.816153</v>
      </c>
      <c r="W190" s="271">
        <f t="shared" si="71"/>
        <v>2624085958.2480001</v>
      </c>
      <c r="X190" s="272">
        <f t="shared" si="72"/>
        <v>2785933838.2970901</v>
      </c>
      <c r="Y190" s="272">
        <f t="shared" si="73"/>
        <v>2624085958.2480001</v>
      </c>
      <c r="Z190" s="271">
        <f t="shared" si="74"/>
        <v>2785933838.2970901</v>
      </c>
      <c r="AA190" s="271">
        <f t="shared" si="78"/>
        <v>2957764141.4425163</v>
      </c>
      <c r="AB190" s="271"/>
      <c r="AC190" s="33" t="str">
        <f t="shared" si="75"/>
        <v>BERTAHAP</v>
      </c>
      <c r="AD190" s="273">
        <f t="shared" si="76"/>
        <v>0</v>
      </c>
      <c r="AE190" s="274">
        <v>2</v>
      </c>
      <c r="AF190" s="275"/>
      <c r="AG190" s="271" t="e">
        <f>IF(AF190&gt;#REF!,"LB","KR")</f>
        <v>#REF!</v>
      </c>
      <c r="AH190" s="275">
        <v>2412085000</v>
      </c>
      <c r="AI190" s="275">
        <v>2718805000</v>
      </c>
      <c r="AJ190" s="275">
        <v>2886495000</v>
      </c>
      <c r="AK190" s="276">
        <v>3064528000</v>
      </c>
      <c r="AL190" s="276">
        <v>2886495000</v>
      </c>
      <c r="AM190" s="275">
        <v>3064528000</v>
      </c>
      <c r="AN190" s="275">
        <v>3253541000</v>
      </c>
      <c r="AO190" s="16"/>
      <c r="AP190" s="16"/>
      <c r="AQ190" s="278">
        <v>-1248563.1177999973</v>
      </c>
      <c r="AR190" s="279"/>
      <c r="AS190" s="280"/>
      <c r="AT190" s="280"/>
      <c r="AU190" s="280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290">
        <v>45</v>
      </c>
      <c r="BT190" s="310" t="s">
        <v>168</v>
      </c>
      <c r="BU190" s="283" t="s">
        <v>58</v>
      </c>
      <c r="BV190" s="284" t="s">
        <v>38</v>
      </c>
      <c r="BW190" s="285">
        <v>101</v>
      </c>
      <c r="BX190" s="285">
        <v>90</v>
      </c>
      <c r="BY190" s="286">
        <v>29442358.790800005</v>
      </c>
      <c r="BZ190" s="286">
        <v>2435733000</v>
      </c>
      <c r="CA190" s="286">
        <v>2745460000</v>
      </c>
      <c r="CB190" s="286">
        <v>2914794000</v>
      </c>
      <c r="CC190" s="286">
        <v>3094572000</v>
      </c>
      <c r="CD190" s="286">
        <v>3285439000</v>
      </c>
      <c r="CE190" s="16">
        <v>2</v>
      </c>
      <c r="CF190" s="43">
        <v>3059684700</v>
      </c>
      <c r="CG190" s="197">
        <v>3248399680</v>
      </c>
    </row>
    <row r="191" spans="1:85">
      <c r="A191" s="3">
        <f t="shared" si="77"/>
        <v>152</v>
      </c>
      <c r="B191" s="263">
        <v>8</v>
      </c>
      <c r="C191" s="264" t="s">
        <v>169</v>
      </c>
      <c r="D191" s="299">
        <v>17</v>
      </c>
      <c r="E191" s="266"/>
      <c r="F191" s="41" t="s">
        <v>67</v>
      </c>
      <c r="G191" s="267">
        <f t="shared" si="57"/>
        <v>85</v>
      </c>
      <c r="H191" s="267">
        <f t="shared" si="58"/>
        <v>74</v>
      </c>
      <c r="I191" s="268">
        <f t="shared" si="59"/>
        <v>26966806</v>
      </c>
      <c r="J191" s="268">
        <f t="shared" si="60"/>
        <v>1</v>
      </c>
      <c r="K191" s="269">
        <f t="shared" si="61"/>
        <v>1.06</v>
      </c>
      <c r="L191" s="270">
        <f>SUMIF($AN$4:$AN$22,D191,$AU$4:$AU$22)</f>
        <v>1.02</v>
      </c>
      <c r="M191" s="271">
        <f t="shared" si="63"/>
        <v>24364489.972377934</v>
      </c>
      <c r="N191" s="271">
        <f t="shared" si="64"/>
        <v>27462673.064623922</v>
      </c>
      <c r="O191" s="271">
        <f t="shared" si="65"/>
        <v>29156510.647200003</v>
      </c>
      <c r="P191" s="271">
        <f t="shared" si="66"/>
        <v>30954820.425523225</v>
      </c>
      <c r="Q191" s="272">
        <f t="shared" si="67"/>
        <v>29156510.647200003</v>
      </c>
      <c r="R191" s="271">
        <f t="shared" si="67"/>
        <v>30954820.425523225</v>
      </c>
      <c r="S191" s="271">
        <f t="shared" si="68"/>
        <v>32864046.016027961</v>
      </c>
      <c r="T191" s="271"/>
      <c r="U191" s="271">
        <f t="shared" si="69"/>
        <v>1802972257.9559672</v>
      </c>
      <c r="V191" s="271">
        <f t="shared" si="70"/>
        <v>2032237806.7821703</v>
      </c>
      <c r="W191" s="271">
        <f t="shared" si="71"/>
        <v>2157581787.8928003</v>
      </c>
      <c r="X191" s="272">
        <f t="shared" si="72"/>
        <v>2290656711.4887185</v>
      </c>
      <c r="Y191" s="272">
        <f t="shared" si="73"/>
        <v>2157581787.8928003</v>
      </c>
      <c r="Z191" s="271">
        <f t="shared" si="74"/>
        <v>2290656711.4887185</v>
      </c>
      <c r="AA191" s="271">
        <f t="shared" si="78"/>
        <v>2431939405.186069</v>
      </c>
      <c r="AB191" s="271"/>
      <c r="AC191" s="33" t="str">
        <f t="shared" si="75"/>
        <v>BERTAHAP</v>
      </c>
      <c r="AD191" s="273">
        <f t="shared" si="76"/>
        <v>0</v>
      </c>
      <c r="AE191" s="274">
        <v>2</v>
      </c>
      <c r="AF191" s="275"/>
      <c r="AG191" s="271" t="e">
        <f>IF(AF191&gt;#REF!,"LB","KR")</f>
        <v>#REF!</v>
      </c>
      <c r="AH191" s="275">
        <v>1983270000</v>
      </c>
      <c r="AI191" s="275">
        <v>2235462000</v>
      </c>
      <c r="AJ191" s="275">
        <v>2373340000</v>
      </c>
      <c r="AK191" s="276">
        <v>2519723000</v>
      </c>
      <c r="AL191" s="276">
        <v>2373340000</v>
      </c>
      <c r="AM191" s="275">
        <v>2519723000</v>
      </c>
      <c r="AN191" s="275">
        <v>2675134000</v>
      </c>
      <c r="AO191" s="16"/>
      <c r="AP191" s="16"/>
      <c r="AQ191" s="278">
        <v>-1248563.1177999973</v>
      </c>
      <c r="AR191" s="279"/>
      <c r="AS191" s="280"/>
      <c r="AT191" s="280"/>
      <c r="AU191" s="280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290"/>
      <c r="BT191" s="283"/>
      <c r="BU191" s="283" t="s">
        <v>64</v>
      </c>
      <c r="BV191" s="284">
        <v>15</v>
      </c>
      <c r="BW191" s="285">
        <v>101</v>
      </c>
      <c r="BX191" s="285">
        <v>90</v>
      </c>
      <c r="BY191" s="286">
        <v>29442358.790800005</v>
      </c>
      <c r="BZ191" s="286">
        <v>2435733000</v>
      </c>
      <c r="CA191" s="286">
        <v>2745460000</v>
      </c>
      <c r="CB191" s="286">
        <v>2914794000</v>
      </c>
      <c r="CC191" s="286">
        <v>3094572000</v>
      </c>
      <c r="CD191" s="286">
        <v>3285439000</v>
      </c>
      <c r="CE191" s="16"/>
      <c r="CF191" s="43">
        <v>2515740400</v>
      </c>
      <c r="CG191" s="197">
        <v>2670906380</v>
      </c>
    </row>
    <row r="192" spans="1:85">
      <c r="A192" s="3">
        <f t="shared" si="77"/>
        <v>153</v>
      </c>
      <c r="B192" s="263">
        <v>1</v>
      </c>
      <c r="C192" s="264" t="s">
        <v>173</v>
      </c>
      <c r="D192" s="265" t="s">
        <v>19</v>
      </c>
      <c r="E192" s="266"/>
      <c r="F192" s="41" t="s">
        <v>72</v>
      </c>
      <c r="G192" s="267">
        <f t="shared" si="57"/>
        <v>175</v>
      </c>
      <c r="H192" s="267">
        <f t="shared" si="58"/>
        <v>156</v>
      </c>
      <c r="I192" s="268">
        <f t="shared" si="59"/>
        <v>26966806</v>
      </c>
      <c r="J192" s="268">
        <f t="shared" si="60"/>
        <v>5</v>
      </c>
      <c r="K192" s="269">
        <f t="shared" si="61"/>
        <v>1.08</v>
      </c>
      <c r="L192" s="319">
        <f t="shared" ref="L192:L201" si="81">SUMIF($AN$4:$AN$22,D192,$BI$4:$BI$22)</f>
        <v>1.03</v>
      </c>
      <c r="M192" s="271">
        <f t="shared" si="63"/>
        <v>25067571.813978184</v>
      </c>
      <c r="N192" s="271">
        <f t="shared" si="64"/>
        <v>28255158.635856133</v>
      </c>
      <c r="O192" s="271">
        <f t="shared" si="65"/>
        <v>29997874.994400002</v>
      </c>
      <c r="P192" s="271">
        <f t="shared" si="66"/>
        <v>31848078.284639321</v>
      </c>
      <c r="Q192" s="272">
        <f t="shared" si="67"/>
        <v>29997874.994400002</v>
      </c>
      <c r="R192" s="271">
        <f t="shared" si="67"/>
        <v>31848078.284639321</v>
      </c>
      <c r="S192" s="271">
        <f t="shared" si="68"/>
        <v>33812398.065325104</v>
      </c>
      <c r="T192" s="271"/>
      <c r="U192" s="271">
        <f t="shared" si="69"/>
        <v>3910541202.9805965</v>
      </c>
      <c r="V192" s="271">
        <f t="shared" si="70"/>
        <v>4407804747.1935568</v>
      </c>
      <c r="W192" s="271">
        <f t="shared" si="71"/>
        <v>4679668499.1264</v>
      </c>
      <c r="X192" s="272">
        <f t="shared" si="72"/>
        <v>4968300212.4037342</v>
      </c>
      <c r="Y192" s="272">
        <f t="shared" si="73"/>
        <v>4679668499.1264</v>
      </c>
      <c r="Z192" s="271">
        <f t="shared" si="74"/>
        <v>4968300212.4037342</v>
      </c>
      <c r="AA192" s="271">
        <f t="shared" si="78"/>
        <v>5274734098.1907158</v>
      </c>
      <c r="AB192" s="271"/>
      <c r="AC192" s="33" t="str">
        <f t="shared" si="75"/>
        <v>BERTAHAP</v>
      </c>
      <c r="AD192" s="273">
        <f t="shared" si="76"/>
        <v>0</v>
      </c>
      <c r="AE192" s="274">
        <v>2</v>
      </c>
      <c r="AF192" s="275"/>
      <c r="AG192" s="271" t="e">
        <f>IF(AF192&gt;#REF!,"LB","KR")</f>
        <v>#REF!</v>
      </c>
      <c r="AH192" s="275">
        <v>4301596000</v>
      </c>
      <c r="AI192" s="275">
        <v>4848586000</v>
      </c>
      <c r="AJ192" s="275">
        <v>5147636000</v>
      </c>
      <c r="AK192" s="276">
        <v>5465131000</v>
      </c>
      <c r="AL192" s="276">
        <v>5147636000</v>
      </c>
      <c r="AM192" s="275">
        <v>5465131000</v>
      </c>
      <c r="AN192" s="275">
        <v>5802208000</v>
      </c>
      <c r="AO192" s="16"/>
      <c r="AP192" s="16"/>
      <c r="AQ192" s="278">
        <v>-407198.77059999853</v>
      </c>
      <c r="AR192" s="279"/>
      <c r="AS192" s="280"/>
      <c r="AT192" s="280"/>
      <c r="AU192" s="280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290">
        <v>46</v>
      </c>
      <c r="BT192" s="283" t="s">
        <v>174</v>
      </c>
      <c r="BU192" s="283" t="s">
        <v>72</v>
      </c>
      <c r="BV192" s="284" t="s">
        <v>19</v>
      </c>
      <c r="BW192" s="285">
        <v>175</v>
      </c>
      <c r="BX192" s="285">
        <v>156</v>
      </c>
      <c r="BY192" s="286">
        <v>29997874.994400002</v>
      </c>
      <c r="BZ192" s="286">
        <v>4301596000</v>
      </c>
      <c r="CA192" s="286">
        <v>4848586000</v>
      </c>
      <c r="CB192" s="286">
        <v>5147636000</v>
      </c>
      <c r="CC192" s="286">
        <v>5465131000</v>
      </c>
      <c r="CD192" s="286">
        <v>5802208000</v>
      </c>
      <c r="CE192" s="16">
        <v>2</v>
      </c>
      <c r="CF192" s="43">
        <v>5456494160</v>
      </c>
      <c r="CG192" s="197">
        <v>5793038860</v>
      </c>
    </row>
    <row r="193" spans="1:85">
      <c r="A193" s="3">
        <f t="shared" si="77"/>
        <v>154</v>
      </c>
      <c r="B193" s="263">
        <v>2</v>
      </c>
      <c r="C193" s="264" t="s">
        <v>173</v>
      </c>
      <c r="D193" s="265" t="s">
        <v>29</v>
      </c>
      <c r="E193" s="266"/>
      <c r="F193" s="41" t="s">
        <v>74</v>
      </c>
      <c r="G193" s="267">
        <f t="shared" si="57"/>
        <v>85</v>
      </c>
      <c r="H193" s="267">
        <f t="shared" si="58"/>
        <v>74</v>
      </c>
      <c r="I193" s="268">
        <f t="shared" si="59"/>
        <v>26966806</v>
      </c>
      <c r="J193" s="268">
        <f t="shared" si="60"/>
        <v>1</v>
      </c>
      <c r="K193" s="269">
        <f t="shared" si="61"/>
        <v>1.06</v>
      </c>
      <c r="L193" s="319">
        <f t="shared" si="81"/>
        <v>1.03</v>
      </c>
      <c r="M193" s="271">
        <f t="shared" si="63"/>
        <v>24603357.52112674</v>
      </c>
      <c r="N193" s="271">
        <f t="shared" si="64"/>
        <v>27731914.957414355</v>
      </c>
      <c r="O193" s="271">
        <f t="shared" si="65"/>
        <v>29442358.790800005</v>
      </c>
      <c r="P193" s="271">
        <f t="shared" si="66"/>
        <v>31258299.057146005</v>
      </c>
      <c r="Q193" s="272">
        <f t="shared" si="67"/>
        <v>29442358.790800005</v>
      </c>
      <c r="R193" s="271">
        <f t="shared" si="67"/>
        <v>31258299.057146005</v>
      </c>
      <c r="S193" s="271">
        <f t="shared" si="68"/>
        <v>33186242.545596864</v>
      </c>
      <c r="T193" s="271"/>
      <c r="U193" s="271">
        <f t="shared" si="69"/>
        <v>1820648456.5633788</v>
      </c>
      <c r="V193" s="271">
        <f t="shared" si="70"/>
        <v>2052161706.8486624</v>
      </c>
      <c r="W193" s="271">
        <f t="shared" si="71"/>
        <v>2178734550.5192003</v>
      </c>
      <c r="X193" s="272">
        <f t="shared" si="72"/>
        <v>2313114130.2288046</v>
      </c>
      <c r="Y193" s="272">
        <f t="shared" si="73"/>
        <v>2178734550.5192003</v>
      </c>
      <c r="Z193" s="271">
        <f t="shared" si="74"/>
        <v>2313114130.2288046</v>
      </c>
      <c r="AA193" s="271">
        <f t="shared" si="78"/>
        <v>2455781948.3741679</v>
      </c>
      <c r="AB193" s="271"/>
      <c r="AC193" s="33" t="str">
        <f t="shared" si="75"/>
        <v>BERTAHAP</v>
      </c>
      <c r="AD193" s="273">
        <f t="shared" si="76"/>
        <v>0</v>
      </c>
      <c r="AE193" s="274">
        <v>2</v>
      </c>
      <c r="AF193" s="275"/>
      <c r="AG193" s="271" t="e">
        <f>IF(AF193&gt;#REF!,"LB","KR")</f>
        <v>#REF!</v>
      </c>
      <c r="AH193" s="275">
        <v>2002714000</v>
      </c>
      <c r="AI193" s="275">
        <v>2257378000</v>
      </c>
      <c r="AJ193" s="275">
        <v>2396609000</v>
      </c>
      <c r="AK193" s="276">
        <v>2544426000</v>
      </c>
      <c r="AL193" s="276">
        <v>2396609000</v>
      </c>
      <c r="AM193" s="275">
        <v>2544426000</v>
      </c>
      <c r="AN193" s="275">
        <v>2701361000</v>
      </c>
      <c r="AO193" s="16"/>
      <c r="AP193" s="16"/>
      <c r="AQ193" s="278">
        <v>-962714.9741999954</v>
      </c>
      <c r="AR193" s="279"/>
      <c r="AS193" s="280"/>
      <c r="AT193" s="280"/>
      <c r="AU193" s="280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290">
        <v>47</v>
      </c>
      <c r="BT193" s="283" t="s">
        <v>175</v>
      </c>
      <c r="BU193" s="283" t="s">
        <v>72</v>
      </c>
      <c r="BV193" s="284" t="s">
        <v>19</v>
      </c>
      <c r="BW193" s="285">
        <v>175</v>
      </c>
      <c r="BX193" s="285">
        <v>156</v>
      </c>
      <c r="BY193" s="286">
        <v>29561012.737199999</v>
      </c>
      <c r="BZ193" s="286">
        <v>4238951000</v>
      </c>
      <c r="CA193" s="286">
        <v>4777975000</v>
      </c>
      <c r="CB193" s="286">
        <v>5072670000</v>
      </c>
      <c r="CC193" s="286">
        <v>5385541000</v>
      </c>
      <c r="CD193" s="286">
        <v>5717710000</v>
      </c>
      <c r="CE193" s="16">
        <v>5</v>
      </c>
      <c r="CF193" s="43">
        <v>2540405540</v>
      </c>
      <c r="CG193" s="197">
        <v>2697091560</v>
      </c>
    </row>
    <row r="194" spans="1:85">
      <c r="A194" s="3">
        <f t="shared" si="77"/>
        <v>155</v>
      </c>
      <c r="B194" s="263">
        <v>3</v>
      </c>
      <c r="C194" s="264" t="s">
        <v>173</v>
      </c>
      <c r="D194" s="265" t="s">
        <v>32</v>
      </c>
      <c r="E194" s="266"/>
      <c r="F194" s="41" t="s">
        <v>56</v>
      </c>
      <c r="G194" s="267">
        <f t="shared" si="57"/>
        <v>85</v>
      </c>
      <c r="H194" s="267">
        <f t="shared" si="58"/>
        <v>74</v>
      </c>
      <c r="I194" s="268">
        <f t="shared" si="59"/>
        <v>26966806</v>
      </c>
      <c r="J194" s="268">
        <f t="shared" si="60"/>
        <v>1</v>
      </c>
      <c r="K194" s="269">
        <f t="shared" si="61"/>
        <v>1.06</v>
      </c>
      <c r="L194" s="319">
        <f t="shared" si="81"/>
        <v>1.03</v>
      </c>
      <c r="M194" s="271">
        <f t="shared" si="63"/>
        <v>24603357.52112674</v>
      </c>
      <c r="N194" s="271">
        <f t="shared" si="64"/>
        <v>27731914.957414355</v>
      </c>
      <c r="O194" s="271">
        <f t="shared" si="65"/>
        <v>29442358.790800005</v>
      </c>
      <c r="P194" s="271">
        <f t="shared" si="66"/>
        <v>31258299.057146005</v>
      </c>
      <c r="Q194" s="272">
        <f t="shared" si="67"/>
        <v>29442358.790800005</v>
      </c>
      <c r="R194" s="271">
        <f t="shared" si="67"/>
        <v>31258299.057146005</v>
      </c>
      <c r="S194" s="271">
        <f t="shared" si="68"/>
        <v>33186242.545596864</v>
      </c>
      <c r="T194" s="271"/>
      <c r="U194" s="271">
        <f t="shared" si="69"/>
        <v>1820648456.5633788</v>
      </c>
      <c r="V194" s="271">
        <f t="shared" si="70"/>
        <v>2052161706.8486624</v>
      </c>
      <c r="W194" s="271">
        <f t="shared" si="71"/>
        <v>2178734550.5192003</v>
      </c>
      <c r="X194" s="272">
        <f t="shared" si="72"/>
        <v>2313114130.2288046</v>
      </c>
      <c r="Y194" s="272">
        <f t="shared" si="73"/>
        <v>2178734550.5192003</v>
      </c>
      <c r="Z194" s="271">
        <f t="shared" si="74"/>
        <v>2313114130.2288046</v>
      </c>
      <c r="AA194" s="271">
        <f t="shared" si="78"/>
        <v>2455781948.3741679</v>
      </c>
      <c r="AB194" s="271"/>
      <c r="AC194" s="33" t="str">
        <f t="shared" si="75"/>
        <v>BERTAHAP</v>
      </c>
      <c r="AD194" s="273">
        <f t="shared" si="76"/>
        <v>0</v>
      </c>
      <c r="AE194" s="274">
        <v>2</v>
      </c>
      <c r="AF194" s="275"/>
      <c r="AG194" s="271" t="e">
        <f>IF(AF194&gt;#REF!,"LB","KR")</f>
        <v>#REF!</v>
      </c>
      <c r="AH194" s="275">
        <v>2002714000</v>
      </c>
      <c r="AI194" s="275">
        <v>2257378000</v>
      </c>
      <c r="AJ194" s="275">
        <v>2396609000</v>
      </c>
      <c r="AK194" s="276">
        <v>2544426000</v>
      </c>
      <c r="AL194" s="276">
        <v>2396609000</v>
      </c>
      <c r="AM194" s="275">
        <v>2544426000</v>
      </c>
      <c r="AN194" s="275">
        <v>2701361000</v>
      </c>
      <c r="AO194" s="16"/>
      <c r="AP194" s="16"/>
      <c r="AQ194" s="278">
        <v>-962714.9741999954</v>
      </c>
      <c r="AR194" s="279"/>
      <c r="AS194" s="280"/>
      <c r="AT194" s="280"/>
      <c r="AU194" s="280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290">
        <v>48</v>
      </c>
      <c r="BT194" s="283" t="s">
        <v>176</v>
      </c>
      <c r="BU194" s="283" t="s">
        <v>74</v>
      </c>
      <c r="BV194" s="284" t="s">
        <v>29</v>
      </c>
      <c r="BW194" s="285">
        <v>85</v>
      </c>
      <c r="BX194" s="285">
        <v>74</v>
      </c>
      <c r="BY194" s="286">
        <v>29013586.575399999</v>
      </c>
      <c r="BZ194" s="286">
        <v>1973548000</v>
      </c>
      <c r="CA194" s="286">
        <v>2224504000</v>
      </c>
      <c r="CB194" s="286">
        <v>2361706000</v>
      </c>
      <c r="CC194" s="286">
        <v>2507371000</v>
      </c>
      <c r="CD194" s="286">
        <v>2662020000</v>
      </c>
      <c r="CE194" s="16">
        <v>8</v>
      </c>
      <c r="CF194" s="43">
        <v>2540405540</v>
      </c>
      <c r="CG194" s="197">
        <v>2697091560</v>
      </c>
    </row>
    <row r="195" spans="1:85">
      <c r="A195" s="3">
        <f t="shared" si="77"/>
        <v>156</v>
      </c>
      <c r="B195" s="263">
        <v>4</v>
      </c>
      <c r="C195" s="264" t="s">
        <v>173</v>
      </c>
      <c r="D195" s="265" t="s">
        <v>38</v>
      </c>
      <c r="E195" s="266"/>
      <c r="F195" s="41" t="s">
        <v>58</v>
      </c>
      <c r="G195" s="267">
        <f t="shared" si="57"/>
        <v>101</v>
      </c>
      <c r="H195" s="267">
        <f t="shared" si="58"/>
        <v>90</v>
      </c>
      <c r="I195" s="268">
        <f t="shared" si="59"/>
        <v>26966806</v>
      </c>
      <c r="J195" s="268">
        <f t="shared" si="60"/>
        <v>1</v>
      </c>
      <c r="K195" s="269">
        <f t="shared" si="61"/>
        <v>1.06</v>
      </c>
      <c r="L195" s="319">
        <f t="shared" si="81"/>
        <v>1.03</v>
      </c>
      <c r="M195" s="271">
        <f t="shared" si="63"/>
        <v>24603357.52112674</v>
      </c>
      <c r="N195" s="271">
        <f t="shared" si="64"/>
        <v>27731914.957414355</v>
      </c>
      <c r="O195" s="271">
        <f t="shared" si="65"/>
        <v>29442358.790800005</v>
      </c>
      <c r="P195" s="271">
        <f t="shared" si="66"/>
        <v>31258299.057146005</v>
      </c>
      <c r="Q195" s="272">
        <f t="shared" si="67"/>
        <v>29442358.790800005</v>
      </c>
      <c r="R195" s="271">
        <f t="shared" si="67"/>
        <v>31258299.057146005</v>
      </c>
      <c r="S195" s="271">
        <f t="shared" si="68"/>
        <v>33186242.545596864</v>
      </c>
      <c r="T195" s="271"/>
      <c r="U195" s="271">
        <f t="shared" si="69"/>
        <v>2214302176.9014068</v>
      </c>
      <c r="V195" s="271">
        <f t="shared" si="70"/>
        <v>2495872346.1672921</v>
      </c>
      <c r="W195" s="271">
        <f t="shared" si="71"/>
        <v>2649812291.1720004</v>
      </c>
      <c r="X195" s="272">
        <f t="shared" si="72"/>
        <v>2813246915.1431403</v>
      </c>
      <c r="Y195" s="272">
        <f t="shared" si="73"/>
        <v>2649812291.1720004</v>
      </c>
      <c r="Z195" s="271">
        <f t="shared" si="74"/>
        <v>2813246915.1431403</v>
      </c>
      <c r="AA195" s="271">
        <f t="shared" si="78"/>
        <v>2986761829.1037178</v>
      </c>
      <c r="AB195" s="271"/>
      <c r="AC195" s="33" t="str">
        <f t="shared" si="75"/>
        <v>BERTAHAP</v>
      </c>
      <c r="AD195" s="273">
        <f t="shared" si="76"/>
        <v>0</v>
      </c>
      <c r="AE195" s="274">
        <v>2</v>
      </c>
      <c r="AF195" s="275"/>
      <c r="AG195" s="271" t="e">
        <f>IF(AF195&gt;#REF!,"LB","KR")</f>
        <v>#REF!</v>
      </c>
      <c r="AH195" s="275">
        <v>2435733000</v>
      </c>
      <c r="AI195" s="275">
        <v>2745460000</v>
      </c>
      <c r="AJ195" s="275">
        <v>2914794000</v>
      </c>
      <c r="AK195" s="276">
        <v>3094572000</v>
      </c>
      <c r="AL195" s="276">
        <v>2914794000</v>
      </c>
      <c r="AM195" s="275">
        <v>3094572000</v>
      </c>
      <c r="AN195" s="275">
        <v>3285439000</v>
      </c>
      <c r="AO195" s="16"/>
      <c r="AP195" s="16"/>
      <c r="AQ195" s="278">
        <v>-962714.9741999954</v>
      </c>
      <c r="AR195" s="279"/>
      <c r="AS195" s="280"/>
      <c r="AT195" s="280"/>
      <c r="AU195" s="280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290"/>
      <c r="BT195" s="283"/>
      <c r="BU195" s="283" t="s">
        <v>56</v>
      </c>
      <c r="BV195" s="284" t="s">
        <v>32</v>
      </c>
      <c r="BW195" s="285">
        <v>85</v>
      </c>
      <c r="BX195" s="285">
        <v>74</v>
      </c>
      <c r="BY195" s="286">
        <v>29013586.575399999</v>
      </c>
      <c r="BZ195" s="286">
        <v>1973548000</v>
      </c>
      <c r="CA195" s="286">
        <v>2224504000</v>
      </c>
      <c r="CB195" s="286">
        <v>2361706000</v>
      </c>
      <c r="CC195" s="286">
        <v>2507371000</v>
      </c>
      <c r="CD195" s="286">
        <v>2662020000</v>
      </c>
      <c r="CE195" s="16"/>
      <c r="CF195" s="43">
        <v>3089681640</v>
      </c>
      <c r="CG195" s="197">
        <v>3280246320</v>
      </c>
    </row>
    <row r="196" spans="1:85">
      <c r="A196" s="3">
        <f t="shared" si="77"/>
        <v>157</v>
      </c>
      <c r="B196" s="263">
        <v>5</v>
      </c>
      <c r="C196" s="264" t="s">
        <v>173</v>
      </c>
      <c r="D196" s="265" t="s">
        <v>44</v>
      </c>
      <c r="E196" s="266"/>
      <c r="F196" s="41" t="s">
        <v>60</v>
      </c>
      <c r="G196" s="267">
        <f t="shared" si="57"/>
        <v>101</v>
      </c>
      <c r="H196" s="267">
        <f t="shared" si="58"/>
        <v>90</v>
      </c>
      <c r="I196" s="268">
        <f t="shared" si="59"/>
        <v>26966806</v>
      </c>
      <c r="J196" s="268">
        <f t="shared" si="60"/>
        <v>1</v>
      </c>
      <c r="K196" s="269">
        <f t="shared" si="61"/>
        <v>1.06</v>
      </c>
      <c r="L196" s="319">
        <f t="shared" si="81"/>
        <v>1.03</v>
      </c>
      <c r="M196" s="271">
        <f t="shared" si="63"/>
        <v>24603357.52112674</v>
      </c>
      <c r="N196" s="271">
        <f t="shared" si="64"/>
        <v>27731914.957414355</v>
      </c>
      <c r="O196" s="271">
        <f t="shared" si="65"/>
        <v>29442358.790800005</v>
      </c>
      <c r="P196" s="271">
        <f t="shared" si="66"/>
        <v>31258299.057146005</v>
      </c>
      <c r="Q196" s="272">
        <f t="shared" si="67"/>
        <v>29442358.790800005</v>
      </c>
      <c r="R196" s="271">
        <f t="shared" si="67"/>
        <v>31258299.057146005</v>
      </c>
      <c r="S196" s="271">
        <f t="shared" si="68"/>
        <v>33186242.545596864</v>
      </c>
      <c r="T196" s="271"/>
      <c r="U196" s="271">
        <f t="shared" si="69"/>
        <v>2214302176.9014068</v>
      </c>
      <c r="V196" s="271">
        <f t="shared" si="70"/>
        <v>2495872346.1672921</v>
      </c>
      <c r="W196" s="271">
        <f t="shared" si="71"/>
        <v>2649812291.1720004</v>
      </c>
      <c r="X196" s="272">
        <f t="shared" si="72"/>
        <v>2813246915.1431403</v>
      </c>
      <c r="Y196" s="272">
        <f t="shared" si="73"/>
        <v>2649812291.1720004</v>
      </c>
      <c r="Z196" s="271">
        <f t="shared" si="74"/>
        <v>2813246915.1431403</v>
      </c>
      <c r="AA196" s="271">
        <f t="shared" si="78"/>
        <v>2986761829.1037178</v>
      </c>
      <c r="AB196" s="271"/>
      <c r="AC196" s="33" t="str">
        <f t="shared" si="75"/>
        <v>BERTAHAP</v>
      </c>
      <c r="AD196" s="273">
        <f t="shared" si="76"/>
        <v>0</v>
      </c>
      <c r="AE196" s="274">
        <v>2</v>
      </c>
      <c r="AF196" s="275"/>
      <c r="AG196" s="271" t="e">
        <f>IF(AF196&gt;#REF!,"LB","KR")</f>
        <v>#REF!</v>
      </c>
      <c r="AH196" s="275">
        <v>2435733000</v>
      </c>
      <c r="AI196" s="275">
        <v>2745460000</v>
      </c>
      <c r="AJ196" s="275">
        <v>2914794000</v>
      </c>
      <c r="AK196" s="276">
        <v>3094572000</v>
      </c>
      <c r="AL196" s="276">
        <v>2914794000</v>
      </c>
      <c r="AM196" s="275">
        <v>3094572000</v>
      </c>
      <c r="AN196" s="275">
        <v>3285439000</v>
      </c>
      <c r="AO196" s="16"/>
      <c r="AP196" s="16"/>
      <c r="AQ196" s="278">
        <v>-962714.9741999954</v>
      </c>
      <c r="AR196" s="279"/>
      <c r="AS196" s="280"/>
      <c r="AT196" s="280"/>
      <c r="AU196" s="280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290"/>
      <c r="BT196" s="283"/>
      <c r="BU196" s="283" t="s">
        <v>67</v>
      </c>
      <c r="BV196" s="284">
        <v>17</v>
      </c>
      <c r="BW196" s="285">
        <v>85</v>
      </c>
      <c r="BX196" s="285">
        <v>74</v>
      </c>
      <c r="BY196" s="286">
        <v>29013586.575399999</v>
      </c>
      <c r="BZ196" s="286">
        <v>1973548000</v>
      </c>
      <c r="CA196" s="286">
        <v>2224504000</v>
      </c>
      <c r="CB196" s="286">
        <v>2361706000</v>
      </c>
      <c r="CC196" s="286">
        <v>2507371000</v>
      </c>
      <c r="CD196" s="286">
        <v>2662020000</v>
      </c>
      <c r="CE196" s="16"/>
      <c r="CF196" s="43">
        <v>3089681640</v>
      </c>
      <c r="CG196" s="197">
        <v>3280246320</v>
      </c>
    </row>
    <row r="197" spans="1:85">
      <c r="A197" s="3">
        <f t="shared" si="77"/>
        <v>158</v>
      </c>
      <c r="B197" s="263">
        <v>6</v>
      </c>
      <c r="C197" s="264" t="s">
        <v>173</v>
      </c>
      <c r="D197" s="299">
        <v>11</v>
      </c>
      <c r="E197" s="266"/>
      <c r="F197" s="41" t="s">
        <v>62</v>
      </c>
      <c r="G197" s="267">
        <f t="shared" si="57"/>
        <v>101</v>
      </c>
      <c r="H197" s="267">
        <f t="shared" si="58"/>
        <v>90</v>
      </c>
      <c r="I197" s="268">
        <f t="shared" si="59"/>
        <v>26966806</v>
      </c>
      <c r="J197" s="268">
        <f t="shared" si="60"/>
        <v>1</v>
      </c>
      <c r="K197" s="269">
        <f t="shared" si="61"/>
        <v>1.06</v>
      </c>
      <c r="L197" s="319">
        <f t="shared" si="81"/>
        <v>1.03</v>
      </c>
      <c r="M197" s="271">
        <f t="shared" si="63"/>
        <v>24603357.52112674</v>
      </c>
      <c r="N197" s="271">
        <f t="shared" si="64"/>
        <v>27731914.957414355</v>
      </c>
      <c r="O197" s="271">
        <f t="shared" si="65"/>
        <v>29442358.790800005</v>
      </c>
      <c r="P197" s="271">
        <f t="shared" si="66"/>
        <v>31258299.057146005</v>
      </c>
      <c r="Q197" s="272">
        <f t="shared" si="67"/>
        <v>29442358.790800005</v>
      </c>
      <c r="R197" s="271">
        <f t="shared" si="67"/>
        <v>31258299.057146005</v>
      </c>
      <c r="S197" s="271">
        <f t="shared" si="68"/>
        <v>33186242.545596864</v>
      </c>
      <c r="T197" s="271"/>
      <c r="U197" s="271">
        <f t="shared" si="69"/>
        <v>2214302176.9014068</v>
      </c>
      <c r="V197" s="271">
        <f t="shared" si="70"/>
        <v>2495872346.1672921</v>
      </c>
      <c r="W197" s="271">
        <f t="shared" si="71"/>
        <v>2649812291.1720004</v>
      </c>
      <c r="X197" s="272">
        <f t="shared" si="72"/>
        <v>2813246915.1431403</v>
      </c>
      <c r="Y197" s="272">
        <f t="shared" si="73"/>
        <v>2649812291.1720004</v>
      </c>
      <c r="Z197" s="271">
        <f t="shared" si="74"/>
        <v>2813246915.1431403</v>
      </c>
      <c r="AA197" s="271">
        <f t="shared" si="78"/>
        <v>2986761829.1037178</v>
      </c>
      <c r="AB197" s="271"/>
      <c r="AC197" s="33" t="str">
        <f t="shared" si="75"/>
        <v>BERTAHAP</v>
      </c>
      <c r="AD197" s="273">
        <f t="shared" si="76"/>
        <v>0</v>
      </c>
      <c r="AE197" s="274">
        <v>2</v>
      </c>
      <c r="AF197" s="275"/>
      <c r="AG197" s="271" t="e">
        <f>IF(AF197&gt;#REF!,"LB","KR")</f>
        <v>#REF!</v>
      </c>
      <c r="AH197" s="275">
        <v>2435733000</v>
      </c>
      <c r="AI197" s="275">
        <v>2745460000</v>
      </c>
      <c r="AJ197" s="275">
        <v>2914794000</v>
      </c>
      <c r="AK197" s="276">
        <v>3094572000</v>
      </c>
      <c r="AL197" s="276">
        <v>2914794000</v>
      </c>
      <c r="AM197" s="275">
        <v>3094572000</v>
      </c>
      <c r="AN197" s="275">
        <v>3285439000</v>
      </c>
      <c r="AO197" s="16"/>
      <c r="AP197" s="16"/>
      <c r="AQ197" s="278">
        <v>-962714.9741999954</v>
      </c>
      <c r="AR197" s="279"/>
      <c r="AS197" s="280"/>
      <c r="AT197" s="280"/>
      <c r="AU197" s="280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290"/>
      <c r="BT197" s="283"/>
      <c r="BU197" s="283" t="s">
        <v>78</v>
      </c>
      <c r="BV197" s="284">
        <v>19</v>
      </c>
      <c r="BW197" s="285">
        <v>138</v>
      </c>
      <c r="BX197" s="285">
        <v>120</v>
      </c>
      <c r="BY197" s="286">
        <v>29013586.575399999</v>
      </c>
      <c r="BZ197" s="286">
        <v>3200348000</v>
      </c>
      <c r="CA197" s="286">
        <v>3607303000</v>
      </c>
      <c r="CB197" s="286">
        <v>3829794000</v>
      </c>
      <c r="CC197" s="286">
        <v>4066007000</v>
      </c>
      <c r="CD197" s="286">
        <v>4316790000</v>
      </c>
      <c r="CE197" s="16"/>
      <c r="CF197" s="43">
        <v>3089681640</v>
      </c>
      <c r="CG197" s="197">
        <v>3280246320</v>
      </c>
    </row>
    <row r="198" spans="1:85">
      <c r="A198" s="3">
        <f t="shared" si="77"/>
        <v>159</v>
      </c>
      <c r="B198" s="263">
        <v>7</v>
      </c>
      <c r="C198" s="264" t="s">
        <v>173</v>
      </c>
      <c r="D198" s="299">
        <v>15</v>
      </c>
      <c r="E198" s="266"/>
      <c r="F198" s="41" t="s">
        <v>64</v>
      </c>
      <c r="G198" s="267">
        <f t="shared" si="57"/>
        <v>101</v>
      </c>
      <c r="H198" s="267">
        <f t="shared" si="58"/>
        <v>90</v>
      </c>
      <c r="I198" s="268">
        <f t="shared" si="59"/>
        <v>26966806</v>
      </c>
      <c r="J198" s="268">
        <f t="shared" si="60"/>
        <v>1</v>
      </c>
      <c r="K198" s="269">
        <f t="shared" si="61"/>
        <v>1.06</v>
      </c>
      <c r="L198" s="319">
        <f t="shared" si="81"/>
        <v>1.03</v>
      </c>
      <c r="M198" s="271">
        <f t="shared" si="63"/>
        <v>24603357.52112674</v>
      </c>
      <c r="N198" s="271">
        <f t="shared" si="64"/>
        <v>27731914.957414355</v>
      </c>
      <c r="O198" s="271">
        <f t="shared" si="65"/>
        <v>29442358.790800005</v>
      </c>
      <c r="P198" s="271">
        <f t="shared" si="66"/>
        <v>31258299.057146005</v>
      </c>
      <c r="Q198" s="272">
        <f t="shared" si="67"/>
        <v>29442358.790800005</v>
      </c>
      <c r="R198" s="271">
        <f t="shared" si="67"/>
        <v>31258299.057146005</v>
      </c>
      <c r="S198" s="271">
        <f t="shared" si="68"/>
        <v>33186242.545596864</v>
      </c>
      <c r="T198" s="271"/>
      <c r="U198" s="271">
        <f t="shared" si="69"/>
        <v>2214302176.9014068</v>
      </c>
      <c r="V198" s="271">
        <f t="shared" si="70"/>
        <v>2495872346.1672921</v>
      </c>
      <c r="W198" s="271">
        <f t="shared" si="71"/>
        <v>2649812291.1720004</v>
      </c>
      <c r="X198" s="272">
        <f t="shared" si="72"/>
        <v>2813246915.1431403</v>
      </c>
      <c r="Y198" s="272">
        <f t="shared" si="73"/>
        <v>2649812291.1720004</v>
      </c>
      <c r="Z198" s="271">
        <f t="shared" si="74"/>
        <v>2813246915.1431403</v>
      </c>
      <c r="AA198" s="271">
        <f t="shared" si="78"/>
        <v>2986761829.1037178</v>
      </c>
      <c r="AB198" s="271"/>
      <c r="AC198" s="33" t="str">
        <f t="shared" si="75"/>
        <v>BERTAHAP</v>
      </c>
      <c r="AD198" s="273">
        <f t="shared" si="76"/>
        <v>0</v>
      </c>
      <c r="AE198" s="274">
        <v>2</v>
      </c>
      <c r="AF198" s="275"/>
      <c r="AG198" s="271" t="e">
        <f>IF(AF198&gt;#REF!,"LB","KR")</f>
        <v>#REF!</v>
      </c>
      <c r="AH198" s="275">
        <v>2435733000</v>
      </c>
      <c r="AI198" s="275">
        <v>2745460000</v>
      </c>
      <c r="AJ198" s="275">
        <v>2914794000</v>
      </c>
      <c r="AK198" s="276">
        <v>3094572000</v>
      </c>
      <c r="AL198" s="276">
        <v>2914794000</v>
      </c>
      <c r="AM198" s="275">
        <v>3094572000</v>
      </c>
      <c r="AN198" s="275">
        <v>3285439000</v>
      </c>
      <c r="AO198" s="16"/>
      <c r="AP198" s="16"/>
      <c r="AQ198" s="278">
        <v>-962714.9741999954</v>
      </c>
      <c r="AR198" s="279"/>
      <c r="AS198" s="280"/>
      <c r="AT198" s="280"/>
      <c r="AU198" s="280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290">
        <v>49</v>
      </c>
      <c r="BT198" s="283" t="s">
        <v>177</v>
      </c>
      <c r="BU198" s="283" t="s">
        <v>74</v>
      </c>
      <c r="BV198" s="284" t="s">
        <v>29</v>
      </c>
      <c r="BW198" s="285">
        <v>85</v>
      </c>
      <c r="BX198" s="285">
        <v>74</v>
      </c>
      <c r="BY198" s="286">
        <v>29013586.575399999</v>
      </c>
      <c r="BZ198" s="286">
        <v>1973548000</v>
      </c>
      <c r="CA198" s="286">
        <v>2224504000</v>
      </c>
      <c r="CB198" s="286">
        <v>2361706000</v>
      </c>
      <c r="CC198" s="286">
        <v>2507371000</v>
      </c>
      <c r="CD198" s="286">
        <v>2662020000</v>
      </c>
      <c r="CE198" s="16">
        <v>24</v>
      </c>
      <c r="CF198" s="43">
        <v>3089681640</v>
      </c>
      <c r="CG198" s="197">
        <v>3280246320</v>
      </c>
    </row>
    <row r="199" spans="1:85">
      <c r="A199" s="3">
        <f t="shared" si="77"/>
        <v>160</v>
      </c>
      <c r="B199" s="263">
        <v>8</v>
      </c>
      <c r="C199" s="264" t="s">
        <v>173</v>
      </c>
      <c r="D199" s="299">
        <v>17</v>
      </c>
      <c r="E199" s="266"/>
      <c r="F199" s="41" t="s">
        <v>67</v>
      </c>
      <c r="G199" s="267">
        <f t="shared" si="57"/>
        <v>85</v>
      </c>
      <c r="H199" s="267">
        <f t="shared" si="58"/>
        <v>74</v>
      </c>
      <c r="I199" s="268">
        <f t="shared" si="59"/>
        <v>26966806</v>
      </c>
      <c r="J199" s="268">
        <f t="shared" si="60"/>
        <v>1</v>
      </c>
      <c r="K199" s="269">
        <f t="shared" si="61"/>
        <v>1.06</v>
      </c>
      <c r="L199" s="319">
        <f t="shared" si="81"/>
        <v>1.03</v>
      </c>
      <c r="M199" s="271">
        <f t="shared" si="63"/>
        <v>24603357.52112674</v>
      </c>
      <c r="N199" s="271">
        <f t="shared" si="64"/>
        <v>27731914.957414355</v>
      </c>
      <c r="O199" s="271">
        <f t="shared" si="65"/>
        <v>29442358.790800005</v>
      </c>
      <c r="P199" s="271">
        <f t="shared" si="66"/>
        <v>31258299.057146005</v>
      </c>
      <c r="Q199" s="272">
        <f t="shared" si="67"/>
        <v>29442358.790800005</v>
      </c>
      <c r="R199" s="271">
        <f t="shared" si="67"/>
        <v>31258299.057146005</v>
      </c>
      <c r="S199" s="271">
        <f t="shared" si="68"/>
        <v>33186242.545596864</v>
      </c>
      <c r="T199" s="271"/>
      <c r="U199" s="271">
        <f t="shared" si="69"/>
        <v>1820648456.5633788</v>
      </c>
      <c r="V199" s="271">
        <f t="shared" si="70"/>
        <v>2052161706.8486624</v>
      </c>
      <c r="W199" s="271">
        <f t="shared" si="71"/>
        <v>2178734550.5192003</v>
      </c>
      <c r="X199" s="272">
        <f t="shared" si="72"/>
        <v>2313114130.2288046</v>
      </c>
      <c r="Y199" s="272">
        <f t="shared" si="73"/>
        <v>2178734550.5192003</v>
      </c>
      <c r="Z199" s="271">
        <f t="shared" si="74"/>
        <v>2313114130.2288046</v>
      </c>
      <c r="AA199" s="271">
        <f t="shared" si="78"/>
        <v>2455781948.3741679</v>
      </c>
      <c r="AB199" s="271"/>
      <c r="AC199" s="33" t="str">
        <f t="shared" si="75"/>
        <v>BERTAHAP</v>
      </c>
      <c r="AD199" s="273">
        <f t="shared" si="76"/>
        <v>0</v>
      </c>
      <c r="AE199" s="274">
        <v>2</v>
      </c>
      <c r="AF199" s="275"/>
      <c r="AG199" s="271" t="e">
        <f>IF(AF199&gt;#REF!,"LB","KR")</f>
        <v>#REF!</v>
      </c>
      <c r="AH199" s="275">
        <v>2002714000</v>
      </c>
      <c r="AI199" s="275">
        <v>2257378000</v>
      </c>
      <c r="AJ199" s="275">
        <v>2396609000</v>
      </c>
      <c r="AK199" s="276">
        <v>2544426000</v>
      </c>
      <c r="AL199" s="276">
        <v>2396609000</v>
      </c>
      <c r="AM199" s="275">
        <v>2544426000</v>
      </c>
      <c r="AN199" s="275">
        <v>2701361000</v>
      </c>
      <c r="AO199" s="16"/>
      <c r="AP199" s="16"/>
      <c r="AQ199" s="278">
        <v>-962714.9741999954</v>
      </c>
      <c r="AR199" s="279"/>
      <c r="AS199" s="280"/>
      <c r="AT199" s="280"/>
      <c r="AU199" s="280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290"/>
      <c r="BT199" s="283"/>
      <c r="BU199" s="283" t="s">
        <v>56</v>
      </c>
      <c r="BV199" s="284" t="s">
        <v>32</v>
      </c>
      <c r="BW199" s="285">
        <v>85</v>
      </c>
      <c r="BX199" s="285">
        <v>74</v>
      </c>
      <c r="BY199" s="286">
        <v>29013586.575399999</v>
      </c>
      <c r="BZ199" s="286">
        <v>1973548000</v>
      </c>
      <c r="CA199" s="286">
        <v>2224504000</v>
      </c>
      <c r="CB199" s="286">
        <v>2361706000</v>
      </c>
      <c r="CC199" s="286">
        <v>2507371000</v>
      </c>
      <c r="CD199" s="286">
        <v>2662020000</v>
      </c>
      <c r="CE199" s="16"/>
      <c r="CF199" s="43">
        <v>2540405540</v>
      </c>
      <c r="CG199" s="197">
        <v>2697091560</v>
      </c>
    </row>
    <row r="200" spans="1:85">
      <c r="A200" s="3">
        <f t="shared" si="77"/>
        <v>161</v>
      </c>
      <c r="B200" s="263">
        <v>9</v>
      </c>
      <c r="C200" s="264" t="s">
        <v>173</v>
      </c>
      <c r="D200" s="299">
        <v>19</v>
      </c>
      <c r="E200" s="266"/>
      <c r="F200" s="41" t="s">
        <v>78</v>
      </c>
      <c r="G200" s="267">
        <f t="shared" si="57"/>
        <v>138</v>
      </c>
      <c r="H200" s="267">
        <f t="shared" si="58"/>
        <v>120</v>
      </c>
      <c r="I200" s="268">
        <f t="shared" si="59"/>
        <v>26966806</v>
      </c>
      <c r="J200" s="268">
        <f t="shared" si="60"/>
        <v>1</v>
      </c>
      <c r="K200" s="269">
        <f t="shared" si="61"/>
        <v>1.06</v>
      </c>
      <c r="L200" s="319">
        <f t="shared" si="81"/>
        <v>1.03</v>
      </c>
      <c r="M200" s="271">
        <f t="shared" si="63"/>
        <v>24603357.52112674</v>
      </c>
      <c r="N200" s="271">
        <f t="shared" si="64"/>
        <v>27731914.957414355</v>
      </c>
      <c r="O200" s="271">
        <f t="shared" si="65"/>
        <v>29442358.790800005</v>
      </c>
      <c r="P200" s="271">
        <f t="shared" si="66"/>
        <v>31258299.057146005</v>
      </c>
      <c r="Q200" s="272">
        <f t="shared" si="67"/>
        <v>29442358.790800005</v>
      </c>
      <c r="R200" s="271">
        <f t="shared" si="67"/>
        <v>31258299.057146005</v>
      </c>
      <c r="S200" s="271">
        <f t="shared" si="68"/>
        <v>33186242.545596864</v>
      </c>
      <c r="T200" s="271"/>
      <c r="U200" s="271">
        <f t="shared" si="69"/>
        <v>2952402902.5352087</v>
      </c>
      <c r="V200" s="271">
        <f t="shared" si="70"/>
        <v>3327829794.8897228</v>
      </c>
      <c r="W200" s="271">
        <f t="shared" si="71"/>
        <v>3533083054.8960009</v>
      </c>
      <c r="X200" s="272">
        <f t="shared" si="72"/>
        <v>3750995886.8575206</v>
      </c>
      <c r="Y200" s="272">
        <f t="shared" si="73"/>
        <v>3533083054.8960009</v>
      </c>
      <c r="Z200" s="271">
        <f t="shared" si="74"/>
        <v>3750995886.8575206</v>
      </c>
      <c r="AA200" s="271">
        <f t="shared" si="78"/>
        <v>3982349105.4716239</v>
      </c>
      <c r="AB200" s="271"/>
      <c r="AC200" s="33" t="str">
        <f t="shared" si="75"/>
        <v>BERTAHAP</v>
      </c>
      <c r="AD200" s="273">
        <f t="shared" si="76"/>
        <v>0</v>
      </c>
      <c r="AE200" s="274">
        <v>2</v>
      </c>
      <c r="AF200" s="275"/>
      <c r="AG200" s="271" t="e">
        <f>IF(AF200&gt;#REF!,"LB","KR")</f>
        <v>#REF!</v>
      </c>
      <c r="AH200" s="275">
        <v>3247644000</v>
      </c>
      <c r="AI200" s="275">
        <v>3660613000</v>
      </c>
      <c r="AJ200" s="275">
        <v>3886392000</v>
      </c>
      <c r="AK200" s="276">
        <v>4126096000</v>
      </c>
      <c r="AL200" s="276">
        <v>3886392000</v>
      </c>
      <c r="AM200" s="275">
        <v>4126096000</v>
      </c>
      <c r="AN200" s="275">
        <v>4380585000</v>
      </c>
      <c r="AO200" s="16"/>
      <c r="AP200" s="16"/>
      <c r="AQ200" s="278">
        <v>-962714.9741999954</v>
      </c>
      <c r="AR200" s="279"/>
      <c r="AS200" s="280"/>
      <c r="AT200" s="280"/>
      <c r="AU200" s="280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290"/>
      <c r="BT200" s="310"/>
      <c r="BU200" s="283" t="s">
        <v>58</v>
      </c>
      <c r="BV200" s="284" t="s">
        <v>38</v>
      </c>
      <c r="BW200" s="285">
        <v>101</v>
      </c>
      <c r="BX200" s="285">
        <v>90</v>
      </c>
      <c r="BY200" s="286">
        <v>29013586.575399999</v>
      </c>
      <c r="BZ200" s="286">
        <v>2400261000</v>
      </c>
      <c r="CA200" s="286">
        <v>2705478000</v>
      </c>
      <c r="CB200" s="286">
        <v>2872346000</v>
      </c>
      <c r="CC200" s="286">
        <v>3049506000</v>
      </c>
      <c r="CD200" s="286">
        <v>3237592000</v>
      </c>
      <c r="CE200" s="16"/>
      <c r="CF200" s="43">
        <v>4119575520</v>
      </c>
      <c r="CG200" s="197">
        <v>4373661760</v>
      </c>
    </row>
    <row r="201" spans="1:85">
      <c r="A201" s="3">
        <f t="shared" si="77"/>
        <v>162</v>
      </c>
      <c r="B201" s="263">
        <v>10</v>
      </c>
      <c r="C201" s="264" t="s">
        <v>173</v>
      </c>
      <c r="D201" s="299">
        <v>21</v>
      </c>
      <c r="E201" s="266"/>
      <c r="F201" s="41" t="s">
        <v>84</v>
      </c>
      <c r="G201" s="267">
        <f t="shared" si="57"/>
        <v>132</v>
      </c>
      <c r="H201" s="267">
        <f t="shared" si="58"/>
        <v>112</v>
      </c>
      <c r="I201" s="268">
        <f t="shared" si="59"/>
        <v>26966806</v>
      </c>
      <c r="J201" s="268">
        <f t="shared" si="60"/>
        <v>3</v>
      </c>
      <c r="K201" s="269">
        <f t="shared" si="61"/>
        <v>1.1000000000000001</v>
      </c>
      <c r="L201" s="319">
        <f t="shared" si="81"/>
        <v>1.03</v>
      </c>
      <c r="M201" s="271">
        <f t="shared" si="63"/>
        <v>25531786.106829632</v>
      </c>
      <c r="N201" s="271">
        <f t="shared" si="64"/>
        <v>28778402.314297915</v>
      </c>
      <c r="O201" s="271">
        <f t="shared" si="65"/>
        <v>30553391.198000003</v>
      </c>
      <c r="P201" s="271">
        <f t="shared" si="66"/>
        <v>32437857.512132645</v>
      </c>
      <c r="Q201" s="272">
        <f t="shared" si="67"/>
        <v>30553391.198000003</v>
      </c>
      <c r="R201" s="271">
        <f t="shared" si="67"/>
        <v>32437857.512132645</v>
      </c>
      <c r="S201" s="271">
        <f t="shared" si="68"/>
        <v>34438553.585053347</v>
      </c>
      <c r="T201" s="271"/>
      <c r="U201" s="271">
        <f t="shared" si="69"/>
        <v>2859560043.9649186</v>
      </c>
      <c r="V201" s="271">
        <f t="shared" si="70"/>
        <v>3223181059.2013664</v>
      </c>
      <c r="W201" s="271">
        <f t="shared" si="71"/>
        <v>3421979814.1760001</v>
      </c>
      <c r="X201" s="272">
        <f t="shared" si="72"/>
        <v>3633040041.3588562</v>
      </c>
      <c r="Y201" s="272">
        <f t="shared" si="73"/>
        <v>3421979814.1760001</v>
      </c>
      <c r="Z201" s="271">
        <f t="shared" si="74"/>
        <v>3633040041.3588562</v>
      </c>
      <c r="AA201" s="271">
        <f t="shared" si="78"/>
        <v>3857118001.5259748</v>
      </c>
      <c r="AB201" s="271"/>
      <c r="AC201" s="33" t="str">
        <f t="shared" si="75"/>
        <v>BERTAHAP</v>
      </c>
      <c r="AD201" s="273">
        <f t="shared" si="76"/>
        <v>0</v>
      </c>
      <c r="AE201" s="274">
        <v>2</v>
      </c>
      <c r="AF201" s="275"/>
      <c r="AG201" s="271" t="e">
        <f>IF(AF201&gt;#REF!,"LB","KR")</f>
        <v>#REF!</v>
      </c>
      <c r="AH201" s="275">
        <v>3145517000</v>
      </c>
      <c r="AI201" s="275">
        <v>3545500000</v>
      </c>
      <c r="AJ201" s="275">
        <v>3764178000</v>
      </c>
      <c r="AK201" s="276">
        <v>3996345000</v>
      </c>
      <c r="AL201" s="276">
        <v>3764178000</v>
      </c>
      <c r="AM201" s="275">
        <v>3996345000</v>
      </c>
      <c r="AN201" s="275">
        <v>4242830000</v>
      </c>
      <c r="AO201" s="16"/>
      <c r="AP201" s="16"/>
      <c r="AQ201" s="278">
        <v>148317.43300000206</v>
      </c>
      <c r="AR201" s="279"/>
      <c r="AS201" s="280"/>
      <c r="AT201" s="280"/>
      <c r="AU201" s="280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290"/>
      <c r="BT201" s="283"/>
      <c r="BU201" s="283" t="s">
        <v>60</v>
      </c>
      <c r="BV201" s="284" t="s">
        <v>44</v>
      </c>
      <c r="BW201" s="285">
        <v>101</v>
      </c>
      <c r="BX201" s="285">
        <v>90</v>
      </c>
      <c r="BY201" s="286">
        <v>29013586.575399999</v>
      </c>
      <c r="BZ201" s="286">
        <v>2400261000</v>
      </c>
      <c r="CA201" s="286">
        <v>2705478000</v>
      </c>
      <c r="CB201" s="286">
        <v>2872346000</v>
      </c>
      <c r="CC201" s="286">
        <v>3049506000</v>
      </c>
      <c r="CD201" s="286">
        <v>3237592000</v>
      </c>
      <c r="CE201" s="16"/>
      <c r="CF201" s="43">
        <v>3990028680</v>
      </c>
      <c r="CG201" s="197">
        <v>4236125700</v>
      </c>
    </row>
    <row r="202" spans="1:85">
      <c r="A202" s="3">
        <f t="shared" si="77"/>
        <v>163</v>
      </c>
      <c r="B202" s="263">
        <v>1</v>
      </c>
      <c r="C202" s="264" t="s">
        <v>178</v>
      </c>
      <c r="D202" s="265" t="s">
        <v>19</v>
      </c>
      <c r="E202" s="266"/>
      <c r="F202" s="41" t="s">
        <v>72</v>
      </c>
      <c r="G202" s="267">
        <f t="shared" si="57"/>
        <v>175</v>
      </c>
      <c r="H202" s="267">
        <f t="shared" si="58"/>
        <v>156</v>
      </c>
      <c r="I202" s="268">
        <f t="shared" si="59"/>
        <v>26966806</v>
      </c>
      <c r="J202" s="268">
        <f t="shared" si="60"/>
        <v>5</v>
      </c>
      <c r="K202" s="269">
        <f t="shared" si="61"/>
        <v>1.08</v>
      </c>
      <c r="L202" s="270">
        <f>SUMIF($AN$4:$AN$22,D202,$AU$4:$AU$22)</f>
        <v>1.02</v>
      </c>
      <c r="M202" s="271">
        <f t="shared" si="63"/>
        <v>24824197.330347329</v>
      </c>
      <c r="N202" s="271">
        <f t="shared" si="64"/>
        <v>27980836.707352675</v>
      </c>
      <c r="O202" s="271">
        <f t="shared" si="65"/>
        <v>29706633.489600003</v>
      </c>
      <c r="P202" s="271">
        <f t="shared" si="66"/>
        <v>31538873.641099136</v>
      </c>
      <c r="Q202" s="272">
        <f t="shared" si="67"/>
        <v>29706633.489600003</v>
      </c>
      <c r="R202" s="271">
        <f t="shared" si="67"/>
        <v>31538873.641099136</v>
      </c>
      <c r="S202" s="271">
        <f t="shared" si="68"/>
        <v>33484122.355953015</v>
      </c>
      <c r="T202" s="271"/>
      <c r="U202" s="271">
        <f t="shared" si="69"/>
        <v>3872574783.5341835</v>
      </c>
      <c r="V202" s="271">
        <f t="shared" si="70"/>
        <v>4365010526.3470173</v>
      </c>
      <c r="W202" s="271">
        <f t="shared" si="71"/>
        <v>4634234824.3776007</v>
      </c>
      <c r="X202" s="272">
        <f t="shared" si="72"/>
        <v>4920064288.0114651</v>
      </c>
      <c r="Y202" s="272">
        <f t="shared" si="73"/>
        <v>4634234824.3776007</v>
      </c>
      <c r="Z202" s="271">
        <f t="shared" si="74"/>
        <v>4920064288.0114651</v>
      </c>
      <c r="AA202" s="271">
        <f t="shared" si="78"/>
        <v>5223523087.5286703</v>
      </c>
      <c r="AB202" s="271"/>
      <c r="AC202" s="33" t="str">
        <f t="shared" si="75"/>
        <v>BERTAHAP</v>
      </c>
      <c r="AD202" s="273">
        <f t="shared" si="76"/>
        <v>0</v>
      </c>
      <c r="AE202" s="274">
        <v>2</v>
      </c>
      <c r="AF202" s="275"/>
      <c r="AG202" s="271" t="e">
        <f>IF(AF202&gt;#REF!,"LB","KR")</f>
        <v>#REF!</v>
      </c>
      <c r="AH202" s="275">
        <v>4259833000</v>
      </c>
      <c r="AI202" s="275">
        <v>4801512000</v>
      </c>
      <c r="AJ202" s="275">
        <v>5097659000</v>
      </c>
      <c r="AK202" s="276">
        <v>5412071000</v>
      </c>
      <c r="AL202" s="276">
        <v>5097659000</v>
      </c>
      <c r="AM202" s="275">
        <v>5412071000</v>
      </c>
      <c r="AN202" s="275">
        <v>5745876000</v>
      </c>
      <c r="AO202" s="16"/>
      <c r="AP202" s="16"/>
      <c r="AQ202" s="278">
        <v>-698440.27539999783</v>
      </c>
      <c r="AR202" s="279"/>
      <c r="AS202" s="280"/>
      <c r="AT202" s="280"/>
      <c r="AU202" s="280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290"/>
      <c r="BT202" s="283"/>
      <c r="BU202" s="283" t="s">
        <v>62</v>
      </c>
      <c r="BV202" s="284">
        <v>11</v>
      </c>
      <c r="BW202" s="285">
        <v>101</v>
      </c>
      <c r="BX202" s="285">
        <v>90</v>
      </c>
      <c r="BY202" s="286">
        <v>29013586.575399999</v>
      </c>
      <c r="BZ202" s="286">
        <v>2400261000</v>
      </c>
      <c r="CA202" s="286">
        <v>2705478000</v>
      </c>
      <c r="CB202" s="286">
        <v>2872346000</v>
      </c>
      <c r="CC202" s="286">
        <v>3049506000</v>
      </c>
      <c r="CD202" s="286">
        <v>3237592000</v>
      </c>
      <c r="CE202" s="16"/>
      <c r="CF202" s="43">
        <v>5403518540</v>
      </c>
      <c r="CG202" s="197">
        <v>5736795260</v>
      </c>
    </row>
    <row r="203" spans="1:85">
      <c r="A203" s="3">
        <f t="shared" si="77"/>
        <v>164</v>
      </c>
      <c r="B203" s="263">
        <v>2</v>
      </c>
      <c r="C203" s="264" t="s">
        <v>178</v>
      </c>
      <c r="D203" s="265" t="s">
        <v>29</v>
      </c>
      <c r="E203" s="266"/>
      <c r="F203" s="41" t="s">
        <v>74</v>
      </c>
      <c r="G203" s="267">
        <f t="shared" si="57"/>
        <v>85</v>
      </c>
      <c r="H203" s="267">
        <f t="shared" si="58"/>
        <v>74</v>
      </c>
      <c r="I203" s="268">
        <f t="shared" si="59"/>
        <v>26966806</v>
      </c>
      <c r="J203" s="268">
        <f t="shared" si="60"/>
        <v>1</v>
      </c>
      <c r="K203" s="269">
        <f t="shared" si="61"/>
        <v>1.06</v>
      </c>
      <c r="L203" s="270">
        <f t="shared" ref="L203:L211" si="82">SUMIF($AN$4:$AN$22,D203,$AU$4:$AU$22)</f>
        <v>1.02</v>
      </c>
      <c r="M203" s="271">
        <f t="shared" si="63"/>
        <v>24364489.972377934</v>
      </c>
      <c r="N203" s="271">
        <f t="shared" si="64"/>
        <v>27462673.064623922</v>
      </c>
      <c r="O203" s="271">
        <f t="shared" si="65"/>
        <v>29156510.647200003</v>
      </c>
      <c r="P203" s="271">
        <f t="shared" si="66"/>
        <v>30954820.425523225</v>
      </c>
      <c r="Q203" s="272">
        <f t="shared" si="67"/>
        <v>29156510.647200003</v>
      </c>
      <c r="R203" s="271">
        <f t="shared" si="67"/>
        <v>30954820.425523225</v>
      </c>
      <c r="S203" s="271">
        <f t="shared" si="68"/>
        <v>32864046.016027961</v>
      </c>
      <c r="T203" s="271"/>
      <c r="U203" s="271">
        <f t="shared" si="69"/>
        <v>1802972257.9559672</v>
      </c>
      <c r="V203" s="271">
        <f t="shared" si="70"/>
        <v>2032237806.7821703</v>
      </c>
      <c r="W203" s="271">
        <f t="shared" si="71"/>
        <v>2157581787.8928003</v>
      </c>
      <c r="X203" s="272">
        <f t="shared" si="72"/>
        <v>2290656711.4887185</v>
      </c>
      <c r="Y203" s="272">
        <f t="shared" si="73"/>
        <v>2157581787.8928003</v>
      </c>
      <c r="Z203" s="271">
        <f t="shared" si="74"/>
        <v>2290656711.4887185</v>
      </c>
      <c r="AA203" s="271">
        <f t="shared" si="78"/>
        <v>2431939405.186069</v>
      </c>
      <c r="AB203" s="271"/>
      <c r="AC203" s="33" t="str">
        <f t="shared" si="75"/>
        <v>BERTAHAP</v>
      </c>
      <c r="AD203" s="273">
        <f t="shared" si="76"/>
        <v>0</v>
      </c>
      <c r="AE203" s="274">
        <v>2</v>
      </c>
      <c r="AF203" s="275"/>
      <c r="AG203" s="271" t="e">
        <f>IF(AF203&gt;#REF!,"LB","KR")</f>
        <v>#REF!</v>
      </c>
      <c r="AH203" s="275">
        <v>1983270000</v>
      </c>
      <c r="AI203" s="275">
        <v>2235462000</v>
      </c>
      <c r="AJ203" s="275">
        <v>2373340000</v>
      </c>
      <c r="AK203" s="276">
        <v>2519723000</v>
      </c>
      <c r="AL203" s="276">
        <v>2373340000</v>
      </c>
      <c r="AM203" s="275">
        <v>2519723000</v>
      </c>
      <c r="AN203" s="275">
        <v>2675134000</v>
      </c>
      <c r="AO203" s="16"/>
      <c r="AP203" s="16"/>
      <c r="AQ203" s="278">
        <v>-1248563.1177999973</v>
      </c>
      <c r="AR203" s="279"/>
      <c r="AS203" s="280"/>
      <c r="AT203" s="280"/>
      <c r="AU203" s="280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290"/>
      <c r="BT203" s="283"/>
      <c r="BU203" s="283" t="s">
        <v>64</v>
      </c>
      <c r="BV203" s="284">
        <v>15</v>
      </c>
      <c r="BW203" s="285">
        <v>101</v>
      </c>
      <c r="BX203" s="285">
        <v>90</v>
      </c>
      <c r="BY203" s="286">
        <v>29013586.575399999</v>
      </c>
      <c r="BZ203" s="286">
        <v>2400261000</v>
      </c>
      <c r="CA203" s="286">
        <v>2705478000</v>
      </c>
      <c r="CB203" s="286">
        <v>2872346000</v>
      </c>
      <c r="CC203" s="286">
        <v>3049506000</v>
      </c>
      <c r="CD203" s="286">
        <v>3237592000</v>
      </c>
      <c r="CE203" s="16"/>
      <c r="CF203" s="43">
        <v>2515740400</v>
      </c>
      <c r="CG203" s="197">
        <v>2670906380</v>
      </c>
    </row>
    <row r="204" spans="1:85">
      <c r="A204" s="3">
        <f t="shared" si="77"/>
        <v>165</v>
      </c>
      <c r="B204" s="263">
        <v>3</v>
      </c>
      <c r="C204" s="264" t="s">
        <v>178</v>
      </c>
      <c r="D204" s="265" t="s">
        <v>32</v>
      </c>
      <c r="E204" s="266"/>
      <c r="F204" s="41" t="s">
        <v>56</v>
      </c>
      <c r="G204" s="267">
        <f t="shared" si="57"/>
        <v>85</v>
      </c>
      <c r="H204" s="267">
        <f t="shared" si="58"/>
        <v>74</v>
      </c>
      <c r="I204" s="268">
        <f t="shared" si="59"/>
        <v>26966806</v>
      </c>
      <c r="J204" s="268">
        <f t="shared" si="60"/>
        <v>1</v>
      </c>
      <c r="K204" s="269">
        <f t="shared" si="61"/>
        <v>1.06</v>
      </c>
      <c r="L204" s="270">
        <f t="shared" si="82"/>
        <v>1.02</v>
      </c>
      <c r="M204" s="271">
        <f t="shared" si="63"/>
        <v>24364489.972377934</v>
      </c>
      <c r="N204" s="271">
        <f t="shared" si="64"/>
        <v>27462673.064623922</v>
      </c>
      <c r="O204" s="271">
        <f t="shared" si="65"/>
        <v>29156510.647200003</v>
      </c>
      <c r="P204" s="271">
        <f t="shared" si="66"/>
        <v>30954820.425523225</v>
      </c>
      <c r="Q204" s="272">
        <f t="shared" si="67"/>
        <v>29156510.647200003</v>
      </c>
      <c r="R204" s="271">
        <f t="shared" si="67"/>
        <v>30954820.425523225</v>
      </c>
      <c r="S204" s="271">
        <f t="shared" si="68"/>
        <v>32864046.016027961</v>
      </c>
      <c r="T204" s="271"/>
      <c r="U204" s="271">
        <f t="shared" si="69"/>
        <v>1802972257.9559672</v>
      </c>
      <c r="V204" s="271">
        <f t="shared" si="70"/>
        <v>2032237806.7821703</v>
      </c>
      <c r="W204" s="271">
        <f t="shared" si="71"/>
        <v>2157581787.8928003</v>
      </c>
      <c r="X204" s="272">
        <f t="shared" si="72"/>
        <v>2290656711.4887185</v>
      </c>
      <c r="Y204" s="272">
        <f t="shared" si="73"/>
        <v>2157581787.8928003</v>
      </c>
      <c r="Z204" s="271">
        <f t="shared" si="74"/>
        <v>2290656711.4887185</v>
      </c>
      <c r="AA204" s="271">
        <f t="shared" si="78"/>
        <v>2431939405.186069</v>
      </c>
      <c r="AB204" s="271"/>
      <c r="AC204" s="33" t="str">
        <f t="shared" si="75"/>
        <v>BERTAHAP</v>
      </c>
      <c r="AD204" s="273">
        <f t="shared" si="76"/>
        <v>0</v>
      </c>
      <c r="AE204" s="274">
        <v>2</v>
      </c>
      <c r="AF204" s="275"/>
      <c r="AG204" s="271" t="e">
        <f>IF(AF204&gt;#REF!,"LB","KR")</f>
        <v>#REF!</v>
      </c>
      <c r="AH204" s="275">
        <v>1983270000</v>
      </c>
      <c r="AI204" s="275">
        <v>2235462000</v>
      </c>
      <c r="AJ204" s="275">
        <v>2373340000</v>
      </c>
      <c r="AK204" s="276">
        <v>2519723000</v>
      </c>
      <c r="AL204" s="276">
        <v>2373340000</v>
      </c>
      <c r="AM204" s="275">
        <v>2519723000</v>
      </c>
      <c r="AN204" s="275">
        <v>2675134000</v>
      </c>
      <c r="AO204" s="16"/>
      <c r="AP204" s="16"/>
      <c r="AQ204" s="278">
        <v>-1248563.1177999973</v>
      </c>
      <c r="AR204" s="279"/>
      <c r="AS204" s="280"/>
      <c r="AT204" s="280"/>
      <c r="AU204" s="280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290"/>
      <c r="BT204" s="283"/>
      <c r="BU204" s="283" t="s">
        <v>67</v>
      </c>
      <c r="BV204" s="284">
        <v>17</v>
      </c>
      <c r="BW204" s="285">
        <v>85</v>
      </c>
      <c r="BX204" s="285">
        <v>74</v>
      </c>
      <c r="BY204" s="286">
        <v>29013586.575399999</v>
      </c>
      <c r="BZ204" s="286">
        <v>1973548000</v>
      </c>
      <c r="CA204" s="286">
        <v>2224504000</v>
      </c>
      <c r="CB204" s="286">
        <v>2361706000</v>
      </c>
      <c r="CC204" s="286">
        <v>2507371000</v>
      </c>
      <c r="CD204" s="286">
        <v>2662020000</v>
      </c>
      <c r="CE204" s="16"/>
      <c r="CF204" s="43">
        <v>2515740400</v>
      </c>
      <c r="CG204" s="197">
        <v>2670906380</v>
      </c>
    </row>
    <row r="205" spans="1:85">
      <c r="A205" s="3">
        <f t="shared" si="77"/>
        <v>166</v>
      </c>
      <c r="B205" s="263">
        <v>4</v>
      </c>
      <c r="C205" s="264" t="s">
        <v>178</v>
      </c>
      <c r="D205" s="265" t="s">
        <v>38</v>
      </c>
      <c r="E205" s="266"/>
      <c r="F205" s="41" t="s">
        <v>58</v>
      </c>
      <c r="G205" s="267">
        <f t="shared" si="57"/>
        <v>101</v>
      </c>
      <c r="H205" s="267">
        <f t="shared" si="58"/>
        <v>90</v>
      </c>
      <c r="I205" s="268">
        <f t="shared" si="59"/>
        <v>26966806</v>
      </c>
      <c r="J205" s="268">
        <f t="shared" si="60"/>
        <v>1</v>
      </c>
      <c r="K205" s="269">
        <f t="shared" si="61"/>
        <v>1.06</v>
      </c>
      <c r="L205" s="270">
        <f t="shared" si="82"/>
        <v>1.02</v>
      </c>
      <c r="M205" s="271">
        <f t="shared" si="63"/>
        <v>24364489.972377934</v>
      </c>
      <c r="N205" s="271">
        <f t="shared" si="64"/>
        <v>27462673.064623922</v>
      </c>
      <c r="O205" s="271">
        <f t="shared" si="65"/>
        <v>29156510.647200003</v>
      </c>
      <c r="P205" s="271">
        <f t="shared" si="66"/>
        <v>30954820.425523225</v>
      </c>
      <c r="Q205" s="272">
        <f t="shared" si="67"/>
        <v>29156510.647200003</v>
      </c>
      <c r="R205" s="271">
        <f t="shared" si="67"/>
        <v>30954820.425523225</v>
      </c>
      <c r="S205" s="271">
        <f t="shared" si="68"/>
        <v>32864046.016027961</v>
      </c>
      <c r="T205" s="271"/>
      <c r="U205" s="271">
        <f t="shared" si="69"/>
        <v>2192804097.5140142</v>
      </c>
      <c r="V205" s="271">
        <f t="shared" si="70"/>
        <v>2471640575.816153</v>
      </c>
      <c r="W205" s="271">
        <f t="shared" si="71"/>
        <v>2624085958.2480001</v>
      </c>
      <c r="X205" s="272">
        <f t="shared" si="72"/>
        <v>2785933838.2970901</v>
      </c>
      <c r="Y205" s="272">
        <f t="shared" si="73"/>
        <v>2624085958.2480001</v>
      </c>
      <c r="Z205" s="271">
        <f t="shared" si="74"/>
        <v>2785933838.2970901</v>
      </c>
      <c r="AA205" s="271">
        <f t="shared" si="78"/>
        <v>2957764141.4425163</v>
      </c>
      <c r="AB205" s="271"/>
      <c r="AC205" s="33" t="str">
        <f t="shared" si="75"/>
        <v>BERTAHAP</v>
      </c>
      <c r="AD205" s="273">
        <f t="shared" si="76"/>
        <v>0</v>
      </c>
      <c r="AE205" s="274">
        <v>2</v>
      </c>
      <c r="AF205" s="275"/>
      <c r="AG205" s="271" t="e">
        <f>IF(AF205&gt;#REF!,"LB","KR")</f>
        <v>#REF!</v>
      </c>
      <c r="AH205" s="275">
        <v>2412085000</v>
      </c>
      <c r="AI205" s="275">
        <v>2718805000</v>
      </c>
      <c r="AJ205" s="275">
        <v>2886495000</v>
      </c>
      <c r="AK205" s="276">
        <v>3064528000</v>
      </c>
      <c r="AL205" s="276">
        <v>2886495000</v>
      </c>
      <c r="AM205" s="275">
        <v>3064528000</v>
      </c>
      <c r="AN205" s="275">
        <v>3253541000</v>
      </c>
      <c r="AO205" s="16"/>
      <c r="AP205" s="16"/>
      <c r="AQ205" s="278">
        <v>-1248563.1177999973</v>
      </c>
      <c r="AR205" s="279"/>
      <c r="AS205" s="280"/>
      <c r="AT205" s="280"/>
      <c r="AU205" s="280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290"/>
      <c r="BT205" s="283"/>
      <c r="BU205" s="283" t="s">
        <v>78</v>
      </c>
      <c r="BV205" s="284">
        <v>19</v>
      </c>
      <c r="BW205" s="285">
        <v>138</v>
      </c>
      <c r="BX205" s="285">
        <v>120</v>
      </c>
      <c r="BY205" s="286">
        <v>29013586.575399999</v>
      </c>
      <c r="BZ205" s="286">
        <v>3200348000</v>
      </c>
      <c r="CA205" s="286">
        <v>3607303000</v>
      </c>
      <c r="CB205" s="286">
        <v>3829794000</v>
      </c>
      <c r="CC205" s="286">
        <v>4066007000</v>
      </c>
      <c r="CD205" s="286">
        <v>4316790000</v>
      </c>
      <c r="CE205" s="16"/>
      <c r="CF205" s="43">
        <v>3059684700</v>
      </c>
      <c r="CG205" s="197">
        <v>3248399680</v>
      </c>
    </row>
    <row r="206" spans="1:85">
      <c r="A206" s="3">
        <f t="shared" si="77"/>
        <v>167</v>
      </c>
      <c r="B206" s="263">
        <v>5</v>
      </c>
      <c r="C206" s="264" t="s">
        <v>178</v>
      </c>
      <c r="D206" s="265" t="s">
        <v>44</v>
      </c>
      <c r="E206" s="266"/>
      <c r="F206" s="41" t="s">
        <v>60</v>
      </c>
      <c r="G206" s="267">
        <f t="shared" si="57"/>
        <v>101</v>
      </c>
      <c r="H206" s="267">
        <f t="shared" si="58"/>
        <v>90</v>
      </c>
      <c r="I206" s="268">
        <f t="shared" si="59"/>
        <v>26966806</v>
      </c>
      <c r="J206" s="268">
        <f t="shared" si="60"/>
        <v>1</v>
      </c>
      <c r="K206" s="269">
        <f t="shared" si="61"/>
        <v>1.06</v>
      </c>
      <c r="L206" s="270">
        <f t="shared" si="82"/>
        <v>1.02</v>
      </c>
      <c r="M206" s="271">
        <f t="shared" si="63"/>
        <v>24364489.972377934</v>
      </c>
      <c r="N206" s="271">
        <f t="shared" si="64"/>
        <v>27462673.064623922</v>
      </c>
      <c r="O206" s="271">
        <f t="shared" si="65"/>
        <v>29156510.647200003</v>
      </c>
      <c r="P206" s="271">
        <f t="shared" si="66"/>
        <v>30954820.425523225</v>
      </c>
      <c r="Q206" s="272">
        <f t="shared" si="67"/>
        <v>29156510.647200003</v>
      </c>
      <c r="R206" s="271">
        <f t="shared" si="67"/>
        <v>30954820.425523225</v>
      </c>
      <c r="S206" s="271">
        <f t="shared" si="68"/>
        <v>32864046.016027961</v>
      </c>
      <c r="T206" s="271"/>
      <c r="U206" s="271">
        <f t="shared" si="69"/>
        <v>2192804097.5140142</v>
      </c>
      <c r="V206" s="271">
        <f t="shared" si="70"/>
        <v>2471640575.816153</v>
      </c>
      <c r="W206" s="271">
        <f t="shared" si="71"/>
        <v>2624085958.2480001</v>
      </c>
      <c r="X206" s="272">
        <f t="shared" si="72"/>
        <v>2785933838.2970901</v>
      </c>
      <c r="Y206" s="272">
        <f t="shared" si="73"/>
        <v>2624085958.2480001</v>
      </c>
      <c r="Z206" s="271">
        <f t="shared" si="74"/>
        <v>2785933838.2970901</v>
      </c>
      <c r="AA206" s="271">
        <f t="shared" si="78"/>
        <v>2957764141.4425163</v>
      </c>
      <c r="AB206" s="271"/>
      <c r="AC206" s="33" t="str">
        <f t="shared" si="75"/>
        <v>BERTAHAP</v>
      </c>
      <c r="AD206" s="273">
        <f t="shared" si="76"/>
        <v>0</v>
      </c>
      <c r="AE206" s="274">
        <v>2</v>
      </c>
      <c r="AF206" s="275"/>
      <c r="AG206" s="271" t="e">
        <f>IF(AF206&gt;#REF!,"LB","KR")</f>
        <v>#REF!</v>
      </c>
      <c r="AH206" s="275">
        <v>2412085000</v>
      </c>
      <c r="AI206" s="275">
        <v>2718805000</v>
      </c>
      <c r="AJ206" s="275">
        <v>2886495000</v>
      </c>
      <c r="AK206" s="276">
        <v>3064528000</v>
      </c>
      <c r="AL206" s="276">
        <v>2886495000</v>
      </c>
      <c r="AM206" s="275">
        <v>3064528000</v>
      </c>
      <c r="AN206" s="275">
        <v>3253541000</v>
      </c>
      <c r="AO206" s="16"/>
      <c r="AP206" s="16"/>
      <c r="AQ206" s="278">
        <v>-1248563.1177999973</v>
      </c>
      <c r="AR206" s="279"/>
      <c r="AS206" s="280"/>
      <c r="AT206" s="280"/>
      <c r="AU206" s="280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290">
        <v>50</v>
      </c>
      <c r="BT206" s="283" t="s">
        <v>176</v>
      </c>
      <c r="BU206" s="283" t="s">
        <v>58</v>
      </c>
      <c r="BV206" s="284" t="s">
        <v>38</v>
      </c>
      <c r="BW206" s="285">
        <v>101</v>
      </c>
      <c r="BX206" s="285">
        <v>90</v>
      </c>
      <c r="BY206" s="286">
        <v>29013586.575399999</v>
      </c>
      <c r="BZ206" s="286">
        <v>2400261000</v>
      </c>
      <c r="CA206" s="286">
        <v>2705478000</v>
      </c>
      <c r="CB206" s="286">
        <v>2872346000</v>
      </c>
      <c r="CC206" s="286">
        <v>3049506000</v>
      </c>
      <c r="CD206" s="286">
        <v>3237592000</v>
      </c>
      <c r="CE206" s="16">
        <v>4</v>
      </c>
      <c r="CF206" s="43">
        <v>3059684700</v>
      </c>
      <c r="CG206" s="197">
        <v>3248399680</v>
      </c>
    </row>
    <row r="207" spans="1:85">
      <c r="A207" s="3">
        <f t="shared" si="77"/>
        <v>168</v>
      </c>
      <c r="B207" s="263">
        <v>6</v>
      </c>
      <c r="C207" s="264" t="s">
        <v>178</v>
      </c>
      <c r="D207" s="299">
        <v>11</v>
      </c>
      <c r="E207" s="266"/>
      <c r="F207" s="41" t="s">
        <v>62</v>
      </c>
      <c r="G207" s="267">
        <f t="shared" si="57"/>
        <v>101</v>
      </c>
      <c r="H207" s="267">
        <f t="shared" si="58"/>
        <v>90</v>
      </c>
      <c r="I207" s="268">
        <f t="shared" si="59"/>
        <v>26966806</v>
      </c>
      <c r="J207" s="268">
        <f t="shared" si="60"/>
        <v>1</v>
      </c>
      <c r="K207" s="269">
        <f t="shared" si="61"/>
        <v>1.06</v>
      </c>
      <c r="L207" s="270">
        <f t="shared" si="82"/>
        <v>1.02</v>
      </c>
      <c r="M207" s="271">
        <f t="shared" si="63"/>
        <v>24364489.972377934</v>
      </c>
      <c r="N207" s="271">
        <f t="shared" si="64"/>
        <v>27462673.064623922</v>
      </c>
      <c r="O207" s="271">
        <f t="shared" si="65"/>
        <v>29156510.647200003</v>
      </c>
      <c r="P207" s="271">
        <f t="shared" si="66"/>
        <v>30954820.425523225</v>
      </c>
      <c r="Q207" s="272">
        <f t="shared" si="67"/>
        <v>29156510.647200003</v>
      </c>
      <c r="R207" s="271">
        <f t="shared" si="67"/>
        <v>30954820.425523225</v>
      </c>
      <c r="S207" s="271">
        <f t="shared" si="68"/>
        <v>32864046.016027961</v>
      </c>
      <c r="T207" s="271"/>
      <c r="U207" s="271">
        <f t="shared" si="69"/>
        <v>2192804097.5140142</v>
      </c>
      <c r="V207" s="271">
        <f t="shared" si="70"/>
        <v>2471640575.816153</v>
      </c>
      <c r="W207" s="271">
        <f t="shared" si="71"/>
        <v>2624085958.2480001</v>
      </c>
      <c r="X207" s="272">
        <f t="shared" si="72"/>
        <v>2785933838.2970901</v>
      </c>
      <c r="Y207" s="272">
        <f t="shared" si="73"/>
        <v>2624085958.2480001</v>
      </c>
      <c r="Z207" s="271">
        <f t="shared" si="74"/>
        <v>2785933838.2970901</v>
      </c>
      <c r="AA207" s="271">
        <f t="shared" si="78"/>
        <v>2957764141.4425163</v>
      </c>
      <c r="AB207" s="271"/>
      <c r="AC207" s="33" t="str">
        <f t="shared" si="75"/>
        <v>BERTAHAP</v>
      </c>
      <c r="AD207" s="273">
        <f t="shared" si="76"/>
        <v>0</v>
      </c>
      <c r="AE207" s="274">
        <v>2</v>
      </c>
      <c r="AF207" s="275"/>
      <c r="AG207" s="271" t="e">
        <f>IF(AF207&gt;#REF!,"LB","KR")</f>
        <v>#REF!</v>
      </c>
      <c r="AH207" s="275">
        <v>2412085000</v>
      </c>
      <c r="AI207" s="275">
        <v>2718805000</v>
      </c>
      <c r="AJ207" s="275">
        <v>2886495000</v>
      </c>
      <c r="AK207" s="276">
        <v>3064528000</v>
      </c>
      <c r="AL207" s="276">
        <v>2886495000</v>
      </c>
      <c r="AM207" s="275">
        <v>3064528000</v>
      </c>
      <c r="AN207" s="275">
        <v>3253541000</v>
      </c>
      <c r="AO207" s="16"/>
      <c r="AP207" s="16"/>
      <c r="AQ207" s="278">
        <v>-1248563.1177999973</v>
      </c>
      <c r="AR207" s="279"/>
      <c r="AS207" s="280"/>
      <c r="AT207" s="280"/>
      <c r="AU207" s="280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290"/>
      <c r="BT207" s="310"/>
      <c r="BU207" s="283" t="s">
        <v>64</v>
      </c>
      <c r="BV207" s="284">
        <v>15</v>
      </c>
      <c r="BW207" s="285">
        <v>101</v>
      </c>
      <c r="BX207" s="285">
        <v>90</v>
      </c>
      <c r="BY207" s="286">
        <v>29013586.575399999</v>
      </c>
      <c r="BZ207" s="286">
        <v>2400261000</v>
      </c>
      <c r="CA207" s="286">
        <v>2705478000</v>
      </c>
      <c r="CB207" s="286">
        <v>2872346000</v>
      </c>
      <c r="CC207" s="286">
        <v>3049506000</v>
      </c>
      <c r="CD207" s="286">
        <v>3237592000</v>
      </c>
      <c r="CE207" s="16"/>
      <c r="CF207" s="43">
        <v>3059684700</v>
      </c>
      <c r="CG207" s="197">
        <v>3248399680</v>
      </c>
    </row>
    <row r="208" spans="1:85">
      <c r="A208" s="3">
        <f t="shared" si="77"/>
        <v>169</v>
      </c>
      <c r="B208" s="263">
        <v>7</v>
      </c>
      <c r="C208" s="264" t="s">
        <v>178</v>
      </c>
      <c r="D208" s="299">
        <v>15</v>
      </c>
      <c r="E208" s="266"/>
      <c r="F208" s="41" t="s">
        <v>64</v>
      </c>
      <c r="G208" s="267">
        <f t="shared" si="57"/>
        <v>101</v>
      </c>
      <c r="H208" s="267">
        <f t="shared" si="58"/>
        <v>90</v>
      </c>
      <c r="I208" s="268">
        <f t="shared" si="59"/>
        <v>26966806</v>
      </c>
      <c r="J208" s="268">
        <f t="shared" si="60"/>
        <v>1</v>
      </c>
      <c r="K208" s="269">
        <f t="shared" si="61"/>
        <v>1.06</v>
      </c>
      <c r="L208" s="270">
        <f t="shared" si="82"/>
        <v>1.02</v>
      </c>
      <c r="M208" s="271">
        <f t="shared" si="63"/>
        <v>24364489.972377934</v>
      </c>
      <c r="N208" s="271">
        <f t="shared" si="64"/>
        <v>27462673.064623922</v>
      </c>
      <c r="O208" s="271">
        <f t="shared" si="65"/>
        <v>29156510.647200003</v>
      </c>
      <c r="P208" s="271">
        <f t="shared" si="66"/>
        <v>30954820.425523225</v>
      </c>
      <c r="Q208" s="272">
        <f t="shared" si="67"/>
        <v>29156510.647200003</v>
      </c>
      <c r="R208" s="271">
        <f t="shared" si="67"/>
        <v>30954820.425523225</v>
      </c>
      <c r="S208" s="271">
        <f t="shared" si="68"/>
        <v>32864046.016027961</v>
      </c>
      <c r="T208" s="271"/>
      <c r="U208" s="271">
        <f t="shared" si="69"/>
        <v>2192804097.5140142</v>
      </c>
      <c r="V208" s="271">
        <f t="shared" si="70"/>
        <v>2471640575.816153</v>
      </c>
      <c r="W208" s="271">
        <f t="shared" si="71"/>
        <v>2624085958.2480001</v>
      </c>
      <c r="X208" s="272">
        <f t="shared" si="72"/>
        <v>2785933838.2970901</v>
      </c>
      <c r="Y208" s="272">
        <f t="shared" si="73"/>
        <v>2624085958.2480001</v>
      </c>
      <c r="Z208" s="271">
        <f t="shared" si="74"/>
        <v>2785933838.2970901</v>
      </c>
      <c r="AA208" s="271">
        <f t="shared" si="78"/>
        <v>2957764141.4425163</v>
      </c>
      <c r="AB208" s="271"/>
      <c r="AC208" s="33" t="str">
        <f t="shared" si="75"/>
        <v>BERTAHAP</v>
      </c>
      <c r="AD208" s="273">
        <f t="shared" si="76"/>
        <v>0</v>
      </c>
      <c r="AE208" s="274">
        <v>2</v>
      </c>
      <c r="AF208" s="275"/>
      <c r="AG208" s="271" t="e">
        <f>IF(AF208&gt;#REF!,"LB","KR")</f>
        <v>#REF!</v>
      </c>
      <c r="AH208" s="275">
        <v>2412085000</v>
      </c>
      <c r="AI208" s="275">
        <v>2718805000</v>
      </c>
      <c r="AJ208" s="275">
        <v>2886495000</v>
      </c>
      <c r="AK208" s="276">
        <v>3064528000</v>
      </c>
      <c r="AL208" s="276">
        <v>2886495000</v>
      </c>
      <c r="AM208" s="275">
        <v>3064528000</v>
      </c>
      <c r="AN208" s="275">
        <v>3253541000</v>
      </c>
      <c r="AO208" s="16"/>
      <c r="AP208" s="16"/>
      <c r="AQ208" s="278">
        <v>-1248563.1177999973</v>
      </c>
      <c r="AR208" s="279"/>
      <c r="AS208" s="280"/>
      <c r="AT208" s="280"/>
      <c r="AU208" s="280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290">
        <v>51</v>
      </c>
      <c r="BT208" s="283" t="s">
        <v>175</v>
      </c>
      <c r="BU208" s="283" t="s">
        <v>84</v>
      </c>
      <c r="BV208" s="284">
        <v>21</v>
      </c>
      <c r="BW208" s="285">
        <v>132</v>
      </c>
      <c r="BX208" s="285">
        <v>112</v>
      </c>
      <c r="BY208" s="286">
        <v>30108438.899</v>
      </c>
      <c r="BZ208" s="286">
        <v>3099708000</v>
      </c>
      <c r="CA208" s="286">
        <v>3493866000</v>
      </c>
      <c r="CB208" s="286">
        <v>3709360000</v>
      </c>
      <c r="CC208" s="286">
        <v>3938145000</v>
      </c>
      <c r="CD208" s="286">
        <v>4181042000</v>
      </c>
      <c r="CE208" s="16">
        <v>5</v>
      </c>
      <c r="CF208" s="43">
        <v>3059684700</v>
      </c>
      <c r="CG208" s="197">
        <v>3248399680</v>
      </c>
    </row>
    <row r="209" spans="1:85">
      <c r="A209" s="3">
        <f t="shared" si="77"/>
        <v>170</v>
      </c>
      <c r="B209" s="263">
        <v>8</v>
      </c>
      <c r="C209" s="264" t="s">
        <v>178</v>
      </c>
      <c r="D209" s="299">
        <v>17</v>
      </c>
      <c r="E209" s="266"/>
      <c r="F209" s="41" t="s">
        <v>67</v>
      </c>
      <c r="G209" s="267">
        <f t="shared" si="57"/>
        <v>85</v>
      </c>
      <c r="H209" s="267">
        <f t="shared" si="58"/>
        <v>74</v>
      </c>
      <c r="I209" s="268">
        <f t="shared" si="59"/>
        <v>26966806</v>
      </c>
      <c r="J209" s="268">
        <f t="shared" si="60"/>
        <v>1</v>
      </c>
      <c r="K209" s="269">
        <f t="shared" si="61"/>
        <v>1.06</v>
      </c>
      <c r="L209" s="270">
        <f t="shared" si="82"/>
        <v>1.02</v>
      </c>
      <c r="M209" s="271">
        <f t="shared" si="63"/>
        <v>24364489.972377934</v>
      </c>
      <c r="N209" s="271">
        <f t="shared" si="64"/>
        <v>27462673.064623922</v>
      </c>
      <c r="O209" s="271">
        <f t="shared" si="65"/>
        <v>29156510.647200003</v>
      </c>
      <c r="P209" s="271">
        <f t="shared" si="66"/>
        <v>30954820.425523225</v>
      </c>
      <c r="Q209" s="272">
        <f t="shared" si="67"/>
        <v>29156510.647200003</v>
      </c>
      <c r="R209" s="271">
        <f t="shared" si="67"/>
        <v>30954820.425523225</v>
      </c>
      <c r="S209" s="271">
        <f t="shared" si="68"/>
        <v>32864046.016027961</v>
      </c>
      <c r="T209" s="271"/>
      <c r="U209" s="271">
        <f t="shared" si="69"/>
        <v>1802972257.9559672</v>
      </c>
      <c r="V209" s="271">
        <f t="shared" si="70"/>
        <v>2032237806.7821703</v>
      </c>
      <c r="W209" s="271">
        <f t="shared" si="71"/>
        <v>2157581787.8928003</v>
      </c>
      <c r="X209" s="272">
        <f t="shared" si="72"/>
        <v>2290656711.4887185</v>
      </c>
      <c r="Y209" s="272">
        <f t="shared" si="73"/>
        <v>2157581787.8928003</v>
      </c>
      <c r="Z209" s="271">
        <f t="shared" si="74"/>
        <v>2290656711.4887185</v>
      </c>
      <c r="AA209" s="271">
        <f t="shared" si="78"/>
        <v>2431939405.186069</v>
      </c>
      <c r="AB209" s="271"/>
      <c r="AC209" s="33" t="str">
        <f t="shared" si="75"/>
        <v>BERTAHAP</v>
      </c>
      <c r="AD209" s="273">
        <f t="shared" si="76"/>
        <v>0</v>
      </c>
      <c r="AE209" s="274">
        <v>2</v>
      </c>
      <c r="AF209" s="275"/>
      <c r="AG209" s="271" t="e">
        <f>IF(AF209&gt;#REF!,"LB","KR")</f>
        <v>#REF!</v>
      </c>
      <c r="AH209" s="275">
        <v>1983270000</v>
      </c>
      <c r="AI209" s="275">
        <v>2235462000</v>
      </c>
      <c r="AJ209" s="275">
        <v>2373340000</v>
      </c>
      <c r="AK209" s="276">
        <v>2519723000</v>
      </c>
      <c r="AL209" s="276">
        <v>2373340000</v>
      </c>
      <c r="AM209" s="275">
        <v>2519723000</v>
      </c>
      <c r="AN209" s="275">
        <v>2675134000</v>
      </c>
      <c r="AO209" s="16"/>
      <c r="AP209" s="16"/>
      <c r="AQ209" s="278">
        <v>-1248563.1177999973</v>
      </c>
      <c r="AR209" s="279"/>
      <c r="AS209" s="280"/>
      <c r="AT209" s="280"/>
      <c r="AU209" s="280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290">
        <v>52</v>
      </c>
      <c r="BT209" s="310" t="s">
        <v>179</v>
      </c>
      <c r="BU209" s="283" t="s">
        <v>72</v>
      </c>
      <c r="BV209" s="284" t="s">
        <v>19</v>
      </c>
      <c r="BW209" s="285">
        <v>175</v>
      </c>
      <c r="BX209" s="285">
        <v>156</v>
      </c>
      <c r="BY209" s="286">
        <v>29852254.241999999</v>
      </c>
      <c r="BZ209" s="286">
        <v>4280714000</v>
      </c>
      <c r="CA209" s="286">
        <v>4825049000</v>
      </c>
      <c r="CB209" s="286">
        <v>5122647000</v>
      </c>
      <c r="CC209" s="286">
        <v>5438601000</v>
      </c>
      <c r="CD209" s="286">
        <v>5774042000</v>
      </c>
      <c r="CE209" s="16">
        <v>1</v>
      </c>
      <c r="CF209" s="43">
        <v>2515740400</v>
      </c>
      <c r="CG209" s="197">
        <v>2670906380</v>
      </c>
    </row>
    <row r="210" spans="1:85">
      <c r="A210" s="3">
        <f t="shared" si="77"/>
        <v>171</v>
      </c>
      <c r="B210" s="263">
        <v>9</v>
      </c>
      <c r="C210" s="264" t="s">
        <v>178</v>
      </c>
      <c r="D210" s="299">
        <v>19</v>
      </c>
      <c r="E210" s="266"/>
      <c r="F210" s="41" t="s">
        <v>78</v>
      </c>
      <c r="G210" s="267">
        <f t="shared" si="57"/>
        <v>138</v>
      </c>
      <c r="H210" s="267">
        <f t="shared" si="58"/>
        <v>120</v>
      </c>
      <c r="I210" s="268">
        <f t="shared" si="59"/>
        <v>26966806</v>
      </c>
      <c r="J210" s="268">
        <f t="shared" si="60"/>
        <v>1</v>
      </c>
      <c r="K210" s="269">
        <f t="shared" si="61"/>
        <v>1.06</v>
      </c>
      <c r="L210" s="270">
        <f t="shared" si="82"/>
        <v>1.02</v>
      </c>
      <c r="M210" s="271">
        <f t="shared" si="63"/>
        <v>24364489.972377934</v>
      </c>
      <c r="N210" s="271">
        <f t="shared" si="64"/>
        <v>27462673.064623922</v>
      </c>
      <c r="O210" s="271">
        <f t="shared" si="65"/>
        <v>29156510.647200003</v>
      </c>
      <c r="P210" s="271">
        <f t="shared" si="66"/>
        <v>30954820.425523225</v>
      </c>
      <c r="Q210" s="272">
        <f t="shared" si="67"/>
        <v>29156510.647200003</v>
      </c>
      <c r="R210" s="271">
        <f t="shared" si="67"/>
        <v>30954820.425523225</v>
      </c>
      <c r="S210" s="271">
        <f t="shared" si="68"/>
        <v>32864046.016027961</v>
      </c>
      <c r="T210" s="271"/>
      <c r="U210" s="271">
        <f t="shared" si="69"/>
        <v>2923738796.6853518</v>
      </c>
      <c r="V210" s="271">
        <f t="shared" si="70"/>
        <v>3295520767.7548704</v>
      </c>
      <c r="W210" s="271">
        <f t="shared" si="71"/>
        <v>3498781277.6640005</v>
      </c>
      <c r="X210" s="272">
        <f t="shared" si="72"/>
        <v>3714578451.0627871</v>
      </c>
      <c r="Y210" s="272">
        <f t="shared" si="73"/>
        <v>3498781277.6640005</v>
      </c>
      <c r="Z210" s="271">
        <f t="shared" si="74"/>
        <v>3714578451.0627871</v>
      </c>
      <c r="AA210" s="271">
        <f t="shared" si="78"/>
        <v>3943685521.9233551</v>
      </c>
      <c r="AB210" s="271"/>
      <c r="AC210" s="33" t="str">
        <f t="shared" si="75"/>
        <v>BERTAHAP</v>
      </c>
      <c r="AD210" s="273">
        <f t="shared" si="76"/>
        <v>0</v>
      </c>
      <c r="AE210" s="274">
        <v>2</v>
      </c>
      <c r="AF210" s="275"/>
      <c r="AG210" s="271" t="e">
        <f>IF(AF210&gt;#REF!,"LB","KR")</f>
        <v>#REF!</v>
      </c>
      <c r="AH210" s="275">
        <v>3216113000</v>
      </c>
      <c r="AI210" s="275">
        <v>3625073000</v>
      </c>
      <c r="AJ210" s="275">
        <v>3848660000</v>
      </c>
      <c r="AK210" s="276">
        <v>4086037000</v>
      </c>
      <c r="AL210" s="276">
        <v>3848660000</v>
      </c>
      <c r="AM210" s="275">
        <v>4086037000</v>
      </c>
      <c r="AN210" s="275">
        <v>4338055000</v>
      </c>
      <c r="AO210" s="16"/>
      <c r="AP210" s="16"/>
      <c r="AQ210" s="278">
        <v>-1248563.1177999973</v>
      </c>
      <c r="AR210" s="279"/>
      <c r="AS210" s="280"/>
      <c r="AT210" s="280"/>
      <c r="AU210" s="280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290">
        <v>53</v>
      </c>
      <c r="BT210" s="310" t="s">
        <v>179</v>
      </c>
      <c r="BU210" s="283" t="s">
        <v>74</v>
      </c>
      <c r="BV210" s="284" t="s">
        <v>29</v>
      </c>
      <c r="BW210" s="285">
        <v>85</v>
      </c>
      <c r="BX210" s="285">
        <v>74</v>
      </c>
      <c r="BY210" s="286">
        <v>29299434.719000001</v>
      </c>
      <c r="BZ210" s="286">
        <v>1992992000</v>
      </c>
      <c r="CA210" s="286">
        <v>2246420000</v>
      </c>
      <c r="CB210" s="286">
        <v>2384974000</v>
      </c>
      <c r="CC210" s="286">
        <v>2532074000</v>
      </c>
      <c r="CD210" s="286">
        <v>2688247000</v>
      </c>
      <c r="CE210" s="16">
        <v>4</v>
      </c>
      <c r="CF210" s="43">
        <v>4079579600</v>
      </c>
      <c r="CG210" s="197">
        <v>4331199220</v>
      </c>
    </row>
    <row r="211" spans="1:85">
      <c r="A211" s="3">
        <f t="shared" si="77"/>
        <v>172</v>
      </c>
      <c r="B211" s="263">
        <v>10</v>
      </c>
      <c r="C211" s="264" t="s">
        <v>178</v>
      </c>
      <c r="D211" s="299">
        <v>21</v>
      </c>
      <c r="E211" s="266"/>
      <c r="F211" s="41" t="s">
        <v>84</v>
      </c>
      <c r="G211" s="267">
        <f t="shared" si="57"/>
        <v>132</v>
      </c>
      <c r="H211" s="267">
        <f t="shared" si="58"/>
        <v>112</v>
      </c>
      <c r="I211" s="268">
        <f t="shared" si="59"/>
        <v>26966806</v>
      </c>
      <c r="J211" s="268">
        <f t="shared" si="60"/>
        <v>3</v>
      </c>
      <c r="K211" s="269">
        <f t="shared" si="61"/>
        <v>1.1000000000000001</v>
      </c>
      <c r="L211" s="270">
        <f t="shared" si="82"/>
        <v>1.02</v>
      </c>
      <c r="M211" s="271">
        <f t="shared" si="63"/>
        <v>25283904.688316725</v>
      </c>
      <c r="N211" s="271">
        <f t="shared" si="64"/>
        <v>28499000.350081429</v>
      </c>
      <c r="O211" s="271">
        <f t="shared" si="65"/>
        <v>30256756.332000002</v>
      </c>
      <c r="P211" s="271">
        <f t="shared" si="66"/>
        <v>32122926.856675044</v>
      </c>
      <c r="Q211" s="272">
        <f t="shared" si="67"/>
        <v>30256756.332000002</v>
      </c>
      <c r="R211" s="271">
        <f t="shared" si="67"/>
        <v>32122926.856675044</v>
      </c>
      <c r="S211" s="271">
        <f t="shared" si="68"/>
        <v>34104198.695878074</v>
      </c>
      <c r="T211" s="271"/>
      <c r="U211" s="271">
        <f t="shared" si="69"/>
        <v>2831797325.0914731</v>
      </c>
      <c r="V211" s="271">
        <f t="shared" si="70"/>
        <v>3191888039.2091198</v>
      </c>
      <c r="W211" s="271">
        <f t="shared" si="71"/>
        <v>3388756709.184</v>
      </c>
      <c r="X211" s="272">
        <f t="shared" si="72"/>
        <v>3597767807.9476051</v>
      </c>
      <c r="Y211" s="272">
        <f t="shared" si="73"/>
        <v>3388756709.184</v>
      </c>
      <c r="Z211" s="271">
        <f t="shared" si="74"/>
        <v>3597767807.9476051</v>
      </c>
      <c r="AA211" s="271">
        <f t="shared" si="78"/>
        <v>3819670253.938344</v>
      </c>
      <c r="AB211" s="271"/>
      <c r="AC211" s="33" t="str">
        <f t="shared" si="75"/>
        <v>BERTAHAP</v>
      </c>
      <c r="AD211" s="273">
        <f t="shared" si="76"/>
        <v>0</v>
      </c>
      <c r="AE211" s="274">
        <v>2</v>
      </c>
      <c r="AF211" s="275"/>
      <c r="AG211" s="271" t="e">
        <f>IF(AF211&gt;#REF!,"LB","KR")</f>
        <v>#REF!</v>
      </c>
      <c r="AH211" s="275">
        <v>3114978000</v>
      </c>
      <c r="AI211" s="275">
        <v>3511077000</v>
      </c>
      <c r="AJ211" s="275">
        <v>3727633000</v>
      </c>
      <c r="AK211" s="276">
        <v>3957545000</v>
      </c>
      <c r="AL211" s="276">
        <v>3727633000</v>
      </c>
      <c r="AM211" s="275">
        <v>3957545000</v>
      </c>
      <c r="AN211" s="275">
        <v>4201638000</v>
      </c>
      <c r="AO211" s="16"/>
      <c r="AP211" s="16"/>
      <c r="AQ211" s="278">
        <v>-148317.43299999833</v>
      </c>
      <c r="AR211" s="279"/>
      <c r="AS211" s="280"/>
      <c r="AT211" s="280"/>
      <c r="AU211" s="280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290"/>
      <c r="BT211" s="310"/>
      <c r="BU211" s="283" t="s">
        <v>60</v>
      </c>
      <c r="BV211" s="284" t="s">
        <v>44</v>
      </c>
      <c r="BW211" s="285">
        <v>101</v>
      </c>
      <c r="BX211" s="285">
        <v>90</v>
      </c>
      <c r="BY211" s="286">
        <v>29299434.719000001</v>
      </c>
      <c r="BZ211" s="286">
        <v>2423909000</v>
      </c>
      <c r="CA211" s="286">
        <v>2732133000</v>
      </c>
      <c r="CB211" s="286">
        <v>2900645000</v>
      </c>
      <c r="CC211" s="286">
        <v>3079550000</v>
      </c>
      <c r="CD211" s="286">
        <v>3269490000</v>
      </c>
      <c r="CE211" s="16"/>
      <c r="CF211" s="43">
        <v>3951290980</v>
      </c>
      <c r="CG211" s="197">
        <v>4194997700</v>
      </c>
    </row>
    <row r="212" spans="1:85">
      <c r="A212" s="3">
        <f t="shared" si="77"/>
        <v>173</v>
      </c>
      <c r="B212" s="263">
        <v>1</v>
      </c>
      <c r="C212" s="264" t="s">
        <v>180</v>
      </c>
      <c r="D212" s="265" t="s">
        <v>29</v>
      </c>
      <c r="E212" s="266"/>
      <c r="F212" s="41" t="s">
        <v>74</v>
      </c>
      <c r="G212" s="267">
        <f t="shared" si="57"/>
        <v>85</v>
      </c>
      <c r="H212" s="267">
        <f t="shared" si="58"/>
        <v>74</v>
      </c>
      <c r="I212" s="268">
        <f t="shared" si="59"/>
        <v>26966806</v>
      </c>
      <c r="J212" s="268">
        <f t="shared" si="60"/>
        <v>1</v>
      </c>
      <c r="K212" s="269">
        <f t="shared" si="61"/>
        <v>1.06</v>
      </c>
      <c r="L212" s="319">
        <f t="shared" ref="L212:L220" si="83">SUMIF($AN$4:$AN$22,D212,$BJ$4:$BJ$22)</f>
        <v>1.03</v>
      </c>
      <c r="M212" s="271">
        <f t="shared" si="63"/>
        <v>24603357.52112674</v>
      </c>
      <c r="N212" s="271">
        <f t="shared" si="64"/>
        <v>27731914.957414355</v>
      </c>
      <c r="O212" s="271">
        <f t="shared" si="65"/>
        <v>29442358.790800005</v>
      </c>
      <c r="P212" s="271">
        <f t="shared" si="66"/>
        <v>31258299.057146005</v>
      </c>
      <c r="Q212" s="272">
        <f t="shared" si="67"/>
        <v>29442358.790800005</v>
      </c>
      <c r="R212" s="271">
        <f t="shared" si="67"/>
        <v>31258299.057146005</v>
      </c>
      <c r="S212" s="271">
        <f t="shared" si="68"/>
        <v>33186242.545596864</v>
      </c>
      <c r="T212" s="271"/>
      <c r="U212" s="271">
        <f t="shared" si="69"/>
        <v>1820648456.5633788</v>
      </c>
      <c r="V212" s="271">
        <f t="shared" si="70"/>
        <v>2052161706.8486624</v>
      </c>
      <c r="W212" s="271">
        <f t="shared" si="71"/>
        <v>2178734550.5192003</v>
      </c>
      <c r="X212" s="272">
        <f t="shared" si="72"/>
        <v>2313114130.2288046</v>
      </c>
      <c r="Y212" s="272">
        <f t="shared" si="73"/>
        <v>2178734550.5192003</v>
      </c>
      <c r="Z212" s="271">
        <f t="shared" si="74"/>
        <v>2313114130.2288046</v>
      </c>
      <c r="AA212" s="271">
        <f t="shared" si="78"/>
        <v>2455781948.3741679</v>
      </c>
      <c r="AB212" s="271"/>
      <c r="AC212" s="33" t="str">
        <f t="shared" si="75"/>
        <v>BERTAHAP</v>
      </c>
      <c r="AD212" s="273">
        <f t="shared" si="76"/>
        <v>0</v>
      </c>
      <c r="AE212" s="274">
        <v>2</v>
      </c>
      <c r="AF212" s="275"/>
      <c r="AG212" s="271" t="e">
        <f>IF(AF212&gt;#REF!,"LB","KR")</f>
        <v>#REF!</v>
      </c>
      <c r="AH212" s="275">
        <v>2002714000</v>
      </c>
      <c r="AI212" s="275">
        <v>2257378000</v>
      </c>
      <c r="AJ212" s="275">
        <v>2396609000</v>
      </c>
      <c r="AK212" s="276">
        <v>2544426000</v>
      </c>
      <c r="AL212" s="276">
        <v>2396609000</v>
      </c>
      <c r="AM212" s="275">
        <v>2544426000</v>
      </c>
      <c r="AN212" s="275">
        <v>2701361000</v>
      </c>
      <c r="AO212" s="16"/>
      <c r="AP212" s="16"/>
      <c r="AQ212" s="278">
        <v>-962714.9741999954</v>
      </c>
      <c r="AR212" s="279"/>
      <c r="AS212" s="280"/>
      <c r="AT212" s="280"/>
      <c r="AU212" s="280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290"/>
      <c r="BT212" s="283"/>
      <c r="BU212" s="283" t="s">
        <v>62</v>
      </c>
      <c r="BV212" s="284">
        <v>11</v>
      </c>
      <c r="BW212" s="285">
        <v>101</v>
      </c>
      <c r="BX212" s="285">
        <v>90</v>
      </c>
      <c r="BY212" s="286">
        <v>29299434.719000001</v>
      </c>
      <c r="BZ212" s="286">
        <v>2423909000</v>
      </c>
      <c r="CA212" s="286">
        <v>2732133000</v>
      </c>
      <c r="CB212" s="286">
        <v>2900645000</v>
      </c>
      <c r="CC212" s="286">
        <v>3079550000</v>
      </c>
      <c r="CD212" s="286">
        <v>3269490000</v>
      </c>
      <c r="CE212" s="16"/>
      <c r="CF212" s="43">
        <v>2540405540</v>
      </c>
      <c r="CG212" s="197">
        <v>2697091560</v>
      </c>
    </row>
    <row r="213" spans="1:85">
      <c r="A213" s="3">
        <f t="shared" si="77"/>
        <v>174</v>
      </c>
      <c r="B213" s="263">
        <v>2</v>
      </c>
      <c r="C213" s="264" t="s">
        <v>180</v>
      </c>
      <c r="D213" s="265" t="s">
        <v>32</v>
      </c>
      <c r="E213" s="266"/>
      <c r="F213" s="41" t="s">
        <v>56</v>
      </c>
      <c r="G213" s="267">
        <f t="shared" si="57"/>
        <v>85</v>
      </c>
      <c r="H213" s="267">
        <f t="shared" si="58"/>
        <v>74</v>
      </c>
      <c r="I213" s="268">
        <f t="shared" si="59"/>
        <v>26966806</v>
      </c>
      <c r="J213" s="268">
        <f t="shared" si="60"/>
        <v>1</v>
      </c>
      <c r="K213" s="269">
        <f t="shared" si="61"/>
        <v>1.06</v>
      </c>
      <c r="L213" s="319">
        <f t="shared" si="83"/>
        <v>1.03</v>
      </c>
      <c r="M213" s="271">
        <f t="shared" si="63"/>
        <v>24603357.52112674</v>
      </c>
      <c r="N213" s="271">
        <f t="shared" si="64"/>
        <v>27731914.957414355</v>
      </c>
      <c r="O213" s="271">
        <f t="shared" si="65"/>
        <v>29442358.790800005</v>
      </c>
      <c r="P213" s="271">
        <f t="shared" si="66"/>
        <v>31258299.057146005</v>
      </c>
      <c r="Q213" s="272">
        <f t="shared" si="67"/>
        <v>29442358.790800005</v>
      </c>
      <c r="R213" s="271">
        <f t="shared" si="67"/>
        <v>31258299.057146005</v>
      </c>
      <c r="S213" s="271">
        <f t="shared" si="68"/>
        <v>33186242.545596864</v>
      </c>
      <c r="T213" s="271"/>
      <c r="U213" s="271">
        <f t="shared" si="69"/>
        <v>1820648456.5633788</v>
      </c>
      <c r="V213" s="271">
        <f t="shared" si="70"/>
        <v>2052161706.8486624</v>
      </c>
      <c r="W213" s="271">
        <f t="shared" si="71"/>
        <v>2178734550.5192003</v>
      </c>
      <c r="X213" s="272">
        <f t="shared" si="72"/>
        <v>2313114130.2288046</v>
      </c>
      <c r="Y213" s="272">
        <f t="shared" si="73"/>
        <v>2178734550.5192003</v>
      </c>
      <c r="Z213" s="271">
        <f t="shared" si="74"/>
        <v>2313114130.2288046</v>
      </c>
      <c r="AA213" s="271">
        <f t="shared" si="78"/>
        <v>2455781948.3741679</v>
      </c>
      <c r="AB213" s="271"/>
      <c r="AC213" s="33" t="str">
        <f t="shared" si="75"/>
        <v>BERTAHAP</v>
      </c>
      <c r="AD213" s="273">
        <f t="shared" si="76"/>
        <v>0</v>
      </c>
      <c r="AE213" s="274">
        <v>2</v>
      </c>
      <c r="AF213" s="275"/>
      <c r="AG213" s="271" t="e">
        <f>IF(AF213&gt;#REF!,"LB","KR")</f>
        <v>#REF!</v>
      </c>
      <c r="AH213" s="275">
        <v>2002714000</v>
      </c>
      <c r="AI213" s="275">
        <v>2257378000</v>
      </c>
      <c r="AJ213" s="275">
        <v>2396609000</v>
      </c>
      <c r="AK213" s="276">
        <v>2544426000</v>
      </c>
      <c r="AL213" s="276">
        <v>2396609000</v>
      </c>
      <c r="AM213" s="275">
        <v>2544426000</v>
      </c>
      <c r="AN213" s="275">
        <v>2701361000</v>
      </c>
      <c r="AO213" s="16"/>
      <c r="AP213" s="16"/>
      <c r="AQ213" s="278">
        <v>-962714.9741999954</v>
      </c>
      <c r="AR213" s="279"/>
      <c r="AS213" s="280"/>
      <c r="AT213" s="280"/>
      <c r="AU213" s="280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290"/>
      <c r="BT213" s="283"/>
      <c r="BU213" s="283" t="s">
        <v>78</v>
      </c>
      <c r="BV213" s="284">
        <v>19</v>
      </c>
      <c r="BW213" s="285">
        <v>138</v>
      </c>
      <c r="BX213" s="285">
        <v>120</v>
      </c>
      <c r="BY213" s="286">
        <v>29299434.719000001</v>
      </c>
      <c r="BZ213" s="286">
        <v>3231878000</v>
      </c>
      <c r="CA213" s="286">
        <v>3642843000</v>
      </c>
      <c r="CB213" s="286">
        <v>3867526000</v>
      </c>
      <c r="CC213" s="286">
        <v>4106066000</v>
      </c>
      <c r="CD213" s="286">
        <v>4359320000</v>
      </c>
      <c r="CE213" s="16"/>
      <c r="CF213" s="43">
        <v>2540405540</v>
      </c>
      <c r="CG213" s="197">
        <v>2697091560</v>
      </c>
    </row>
    <row r="214" spans="1:85">
      <c r="A214" s="3">
        <f t="shared" si="77"/>
        <v>175</v>
      </c>
      <c r="B214" s="263">
        <v>3</v>
      </c>
      <c r="C214" s="264" t="s">
        <v>180</v>
      </c>
      <c r="D214" s="265" t="s">
        <v>38</v>
      </c>
      <c r="E214" s="266"/>
      <c r="F214" s="41" t="s">
        <v>58</v>
      </c>
      <c r="G214" s="267">
        <f t="shared" si="57"/>
        <v>101</v>
      </c>
      <c r="H214" s="267">
        <f t="shared" si="58"/>
        <v>90</v>
      </c>
      <c r="I214" s="268">
        <f t="shared" si="59"/>
        <v>26966806</v>
      </c>
      <c r="J214" s="268">
        <f t="shared" si="60"/>
        <v>1</v>
      </c>
      <c r="K214" s="269">
        <f t="shared" si="61"/>
        <v>1.06</v>
      </c>
      <c r="L214" s="319">
        <f t="shared" si="83"/>
        <v>1.03</v>
      </c>
      <c r="M214" s="271">
        <f t="shared" si="63"/>
        <v>24603357.52112674</v>
      </c>
      <c r="N214" s="271">
        <f t="shared" si="64"/>
        <v>27731914.957414355</v>
      </c>
      <c r="O214" s="271">
        <f t="shared" si="65"/>
        <v>29442358.790800005</v>
      </c>
      <c r="P214" s="271">
        <f t="shared" si="66"/>
        <v>31258299.057146005</v>
      </c>
      <c r="Q214" s="272">
        <f t="shared" si="67"/>
        <v>29442358.790800005</v>
      </c>
      <c r="R214" s="271">
        <f t="shared" si="67"/>
        <v>31258299.057146005</v>
      </c>
      <c r="S214" s="271">
        <f t="shared" si="68"/>
        <v>33186242.545596864</v>
      </c>
      <c r="T214" s="271"/>
      <c r="U214" s="271">
        <f t="shared" si="69"/>
        <v>2214302176.9014068</v>
      </c>
      <c r="V214" s="271">
        <f t="shared" si="70"/>
        <v>2495872346.1672921</v>
      </c>
      <c r="W214" s="271">
        <f t="shared" si="71"/>
        <v>2649812291.1720004</v>
      </c>
      <c r="X214" s="272">
        <f t="shared" si="72"/>
        <v>2813246915.1431403</v>
      </c>
      <c r="Y214" s="272">
        <f t="shared" si="73"/>
        <v>2649812291.1720004</v>
      </c>
      <c r="Z214" s="271">
        <f t="shared" si="74"/>
        <v>2813246915.1431403</v>
      </c>
      <c r="AA214" s="271">
        <f t="shared" si="78"/>
        <v>2986761829.1037178</v>
      </c>
      <c r="AB214" s="271"/>
      <c r="AC214" s="33" t="str">
        <f t="shared" si="75"/>
        <v>BERTAHAP</v>
      </c>
      <c r="AD214" s="273">
        <f t="shared" si="76"/>
        <v>0</v>
      </c>
      <c r="AE214" s="274">
        <v>2</v>
      </c>
      <c r="AF214" s="275"/>
      <c r="AG214" s="271" t="e">
        <f>IF(AF214&gt;#REF!,"LB","KR")</f>
        <v>#REF!</v>
      </c>
      <c r="AH214" s="275">
        <v>2435733000</v>
      </c>
      <c r="AI214" s="275">
        <v>2745460000</v>
      </c>
      <c r="AJ214" s="275">
        <v>2914794000</v>
      </c>
      <c r="AK214" s="276">
        <v>3094572000</v>
      </c>
      <c r="AL214" s="276">
        <v>2914794000</v>
      </c>
      <c r="AM214" s="275">
        <v>3094572000</v>
      </c>
      <c r="AN214" s="275">
        <v>3285439000</v>
      </c>
      <c r="AO214" s="16"/>
      <c r="AP214" s="16"/>
      <c r="AQ214" s="278">
        <v>-962714.9741999954</v>
      </c>
      <c r="AR214" s="279"/>
      <c r="AS214" s="280"/>
      <c r="AT214" s="280"/>
      <c r="AU214" s="280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290">
        <v>54</v>
      </c>
      <c r="BT214" s="310" t="s">
        <v>179</v>
      </c>
      <c r="BU214" s="283" t="s">
        <v>84</v>
      </c>
      <c r="BV214" s="284">
        <v>21</v>
      </c>
      <c r="BW214" s="285">
        <v>132</v>
      </c>
      <c r="BX214" s="285">
        <v>112</v>
      </c>
      <c r="BY214" s="286">
        <v>30405073.765000001</v>
      </c>
      <c r="BZ214" s="286">
        <v>3130247000</v>
      </c>
      <c r="CA214" s="286">
        <v>3528289000</v>
      </c>
      <c r="CB214" s="286">
        <v>3745906000</v>
      </c>
      <c r="CC214" s="286">
        <v>3976945000</v>
      </c>
      <c r="CD214" s="286">
        <v>4222234000</v>
      </c>
      <c r="CE214" s="16">
        <v>1</v>
      </c>
      <c r="CF214" s="43">
        <v>3089681640</v>
      </c>
      <c r="CG214" s="197">
        <v>3280246320</v>
      </c>
    </row>
    <row r="215" spans="1:85">
      <c r="A215" s="3">
        <f t="shared" si="77"/>
        <v>176</v>
      </c>
      <c r="B215" s="263">
        <v>4</v>
      </c>
      <c r="C215" s="264" t="s">
        <v>180</v>
      </c>
      <c r="D215" s="265" t="s">
        <v>44</v>
      </c>
      <c r="E215" s="266"/>
      <c r="F215" s="41" t="s">
        <v>60</v>
      </c>
      <c r="G215" s="267">
        <f t="shared" si="57"/>
        <v>101</v>
      </c>
      <c r="H215" s="267">
        <f t="shared" si="58"/>
        <v>90</v>
      </c>
      <c r="I215" s="268">
        <f t="shared" si="59"/>
        <v>26966806</v>
      </c>
      <c r="J215" s="268">
        <f t="shared" si="60"/>
        <v>1</v>
      </c>
      <c r="K215" s="269">
        <f t="shared" si="61"/>
        <v>1.06</v>
      </c>
      <c r="L215" s="319">
        <f t="shared" si="83"/>
        <v>1.03</v>
      </c>
      <c r="M215" s="271">
        <f t="shared" si="63"/>
        <v>24603357.52112674</v>
      </c>
      <c r="N215" s="271">
        <f t="shared" si="64"/>
        <v>27731914.957414355</v>
      </c>
      <c r="O215" s="271">
        <f t="shared" si="65"/>
        <v>29442358.790800005</v>
      </c>
      <c r="P215" s="271">
        <f t="shared" si="66"/>
        <v>31258299.057146005</v>
      </c>
      <c r="Q215" s="272">
        <f t="shared" si="67"/>
        <v>29442358.790800005</v>
      </c>
      <c r="R215" s="271">
        <f t="shared" si="67"/>
        <v>31258299.057146005</v>
      </c>
      <c r="S215" s="271">
        <f t="shared" si="68"/>
        <v>33186242.545596864</v>
      </c>
      <c r="T215" s="271"/>
      <c r="U215" s="271">
        <f t="shared" si="69"/>
        <v>2214302176.9014068</v>
      </c>
      <c r="V215" s="271">
        <f t="shared" si="70"/>
        <v>2495872346.1672921</v>
      </c>
      <c r="W215" s="271">
        <f t="shared" si="71"/>
        <v>2649812291.1720004</v>
      </c>
      <c r="X215" s="272">
        <f t="shared" si="72"/>
        <v>2813246915.1431403</v>
      </c>
      <c r="Y215" s="272">
        <f t="shared" si="73"/>
        <v>2649812291.1720004</v>
      </c>
      <c r="Z215" s="271">
        <f t="shared" si="74"/>
        <v>2813246915.1431403</v>
      </c>
      <c r="AA215" s="271">
        <f t="shared" si="78"/>
        <v>2986761829.1037178</v>
      </c>
      <c r="AB215" s="271"/>
      <c r="AC215" s="33" t="str">
        <f t="shared" si="75"/>
        <v>BERTAHAP</v>
      </c>
      <c r="AD215" s="273">
        <f t="shared" si="76"/>
        <v>0</v>
      </c>
      <c r="AE215" s="274">
        <v>2</v>
      </c>
      <c r="AF215" s="275"/>
      <c r="AG215" s="271" t="e">
        <f>IF(AF215&gt;#REF!,"LB","KR")</f>
        <v>#REF!</v>
      </c>
      <c r="AH215" s="275">
        <v>2435733000</v>
      </c>
      <c r="AI215" s="275">
        <v>2745460000</v>
      </c>
      <c r="AJ215" s="275">
        <v>2914794000</v>
      </c>
      <c r="AK215" s="276">
        <v>3094572000</v>
      </c>
      <c r="AL215" s="276">
        <v>2914794000</v>
      </c>
      <c r="AM215" s="275">
        <v>3094572000</v>
      </c>
      <c r="AN215" s="275">
        <v>3285439000</v>
      </c>
      <c r="AO215" s="16"/>
      <c r="AP215" s="16"/>
      <c r="AQ215" s="278">
        <v>-962714.9741999954</v>
      </c>
      <c r="AR215" s="279"/>
      <c r="AS215" s="280"/>
      <c r="AT215" s="280"/>
      <c r="AU215" s="280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328"/>
      <c r="BT215" s="16"/>
      <c r="BU215" s="16"/>
      <c r="BV215" s="279"/>
      <c r="BW215" s="16"/>
      <c r="BX215" s="16"/>
      <c r="BY215" s="16"/>
      <c r="BZ215" s="16"/>
      <c r="CA215" s="16"/>
      <c r="CB215" s="16"/>
      <c r="CC215" s="16"/>
      <c r="CD215" s="16"/>
      <c r="CE215" s="16">
        <v>279</v>
      </c>
      <c r="CF215" s="43">
        <v>3089681640</v>
      </c>
      <c r="CG215" s="197">
        <v>3280246320</v>
      </c>
    </row>
    <row r="216" spans="1:85">
      <c r="A216" s="3">
        <f t="shared" si="77"/>
        <v>177</v>
      </c>
      <c r="B216" s="263">
        <v>5</v>
      </c>
      <c r="C216" s="264" t="s">
        <v>180</v>
      </c>
      <c r="D216" s="299">
        <v>11</v>
      </c>
      <c r="E216" s="266"/>
      <c r="F216" s="41" t="s">
        <v>62</v>
      </c>
      <c r="G216" s="267">
        <f t="shared" si="57"/>
        <v>101</v>
      </c>
      <c r="H216" s="267">
        <f t="shared" si="58"/>
        <v>90</v>
      </c>
      <c r="I216" s="268">
        <f t="shared" si="59"/>
        <v>26966806</v>
      </c>
      <c r="J216" s="268">
        <f t="shared" si="60"/>
        <v>1</v>
      </c>
      <c r="K216" s="269">
        <f t="shared" si="61"/>
        <v>1.06</v>
      </c>
      <c r="L216" s="319">
        <f t="shared" si="83"/>
        <v>1.03</v>
      </c>
      <c r="M216" s="271">
        <f t="shared" si="63"/>
        <v>24603357.52112674</v>
      </c>
      <c r="N216" s="271">
        <f t="shared" si="64"/>
        <v>27731914.957414355</v>
      </c>
      <c r="O216" s="271">
        <f t="shared" si="65"/>
        <v>29442358.790800005</v>
      </c>
      <c r="P216" s="271">
        <f t="shared" si="66"/>
        <v>31258299.057146005</v>
      </c>
      <c r="Q216" s="272">
        <f t="shared" si="67"/>
        <v>29442358.790800005</v>
      </c>
      <c r="R216" s="271">
        <f t="shared" si="67"/>
        <v>31258299.057146005</v>
      </c>
      <c r="S216" s="271">
        <f t="shared" si="68"/>
        <v>33186242.545596864</v>
      </c>
      <c r="T216" s="271"/>
      <c r="U216" s="271">
        <f t="shared" si="69"/>
        <v>2214302176.9014068</v>
      </c>
      <c r="V216" s="271">
        <f t="shared" si="70"/>
        <v>2495872346.1672921</v>
      </c>
      <c r="W216" s="271">
        <f t="shared" si="71"/>
        <v>2649812291.1720004</v>
      </c>
      <c r="X216" s="272">
        <f t="shared" si="72"/>
        <v>2813246915.1431403</v>
      </c>
      <c r="Y216" s="272">
        <f t="shared" si="73"/>
        <v>2649812291.1720004</v>
      </c>
      <c r="Z216" s="271">
        <f t="shared" si="74"/>
        <v>2813246915.1431403</v>
      </c>
      <c r="AA216" s="271">
        <f t="shared" si="78"/>
        <v>2986761829.1037178</v>
      </c>
      <c r="AB216" s="271"/>
      <c r="AC216" s="33" t="str">
        <f t="shared" si="75"/>
        <v>BERTAHAP</v>
      </c>
      <c r="AD216" s="273">
        <f t="shared" si="76"/>
        <v>0</v>
      </c>
      <c r="AE216" s="274">
        <v>2</v>
      </c>
      <c r="AF216" s="275"/>
      <c r="AG216" s="271" t="e">
        <f>IF(AF216&gt;#REF!,"LB","KR")</f>
        <v>#REF!</v>
      </c>
      <c r="AH216" s="275">
        <v>2435733000</v>
      </c>
      <c r="AI216" s="275">
        <v>2745460000</v>
      </c>
      <c r="AJ216" s="275">
        <v>2914794000</v>
      </c>
      <c r="AK216" s="276">
        <v>3094572000</v>
      </c>
      <c r="AL216" s="276">
        <v>2914794000</v>
      </c>
      <c r="AM216" s="275">
        <v>3094572000</v>
      </c>
      <c r="AN216" s="275">
        <v>3285439000</v>
      </c>
      <c r="AO216" s="16"/>
      <c r="AP216" s="16"/>
      <c r="AQ216" s="278">
        <v>-962714.9741999954</v>
      </c>
      <c r="AR216" s="279"/>
      <c r="AS216" s="280"/>
      <c r="AT216" s="280"/>
      <c r="AU216" s="280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328"/>
      <c r="BT216" s="329"/>
      <c r="BU216" s="16"/>
      <c r="BV216" s="279"/>
      <c r="BW216" s="330"/>
      <c r="BX216" s="330"/>
      <c r="BY216" s="197"/>
      <c r="BZ216" s="197"/>
      <c r="CA216" s="197"/>
      <c r="CB216" s="197"/>
      <c r="CC216" s="197"/>
      <c r="CD216" s="197"/>
      <c r="CE216" s="16"/>
      <c r="CF216" s="43">
        <v>3089681640</v>
      </c>
      <c r="CG216" s="197">
        <v>3280246320</v>
      </c>
    </row>
    <row r="217" spans="1:85">
      <c r="A217" s="3">
        <f t="shared" si="77"/>
        <v>178</v>
      </c>
      <c r="B217" s="263">
        <v>6</v>
      </c>
      <c r="C217" s="264" t="s">
        <v>180</v>
      </c>
      <c r="D217" s="299">
        <v>15</v>
      </c>
      <c r="E217" s="266"/>
      <c r="F217" s="41" t="s">
        <v>64</v>
      </c>
      <c r="G217" s="267">
        <f t="shared" si="57"/>
        <v>101</v>
      </c>
      <c r="H217" s="267">
        <f t="shared" si="58"/>
        <v>90</v>
      </c>
      <c r="I217" s="268">
        <f t="shared" si="59"/>
        <v>26966806</v>
      </c>
      <c r="J217" s="268">
        <f t="shared" si="60"/>
        <v>1</v>
      </c>
      <c r="K217" s="269">
        <f t="shared" si="61"/>
        <v>1.06</v>
      </c>
      <c r="L217" s="319">
        <f t="shared" si="83"/>
        <v>1.03</v>
      </c>
      <c r="M217" s="271">
        <f t="shared" si="63"/>
        <v>24603357.52112674</v>
      </c>
      <c r="N217" s="271">
        <f t="shared" si="64"/>
        <v>27731914.957414355</v>
      </c>
      <c r="O217" s="271">
        <f t="shared" si="65"/>
        <v>29442358.790800005</v>
      </c>
      <c r="P217" s="271">
        <f t="shared" si="66"/>
        <v>31258299.057146005</v>
      </c>
      <c r="Q217" s="272">
        <f t="shared" si="67"/>
        <v>29442358.790800005</v>
      </c>
      <c r="R217" s="271">
        <f t="shared" si="67"/>
        <v>31258299.057146005</v>
      </c>
      <c r="S217" s="271">
        <f t="shared" si="68"/>
        <v>33186242.545596864</v>
      </c>
      <c r="T217" s="271"/>
      <c r="U217" s="271">
        <f t="shared" si="69"/>
        <v>2214302176.9014068</v>
      </c>
      <c r="V217" s="271">
        <f t="shared" si="70"/>
        <v>2495872346.1672921</v>
      </c>
      <c r="W217" s="271">
        <f t="shared" si="71"/>
        <v>2649812291.1720004</v>
      </c>
      <c r="X217" s="272">
        <f t="shared" si="72"/>
        <v>2813246915.1431403</v>
      </c>
      <c r="Y217" s="272">
        <f t="shared" si="73"/>
        <v>2649812291.1720004</v>
      </c>
      <c r="Z217" s="271">
        <f t="shared" si="74"/>
        <v>2813246915.1431403</v>
      </c>
      <c r="AA217" s="271">
        <f t="shared" si="78"/>
        <v>2986761829.1037178</v>
      </c>
      <c r="AB217" s="271"/>
      <c r="AC217" s="33" t="str">
        <f t="shared" si="75"/>
        <v>BERTAHAP</v>
      </c>
      <c r="AD217" s="273">
        <f t="shared" si="76"/>
        <v>0</v>
      </c>
      <c r="AE217" s="274">
        <v>2</v>
      </c>
      <c r="AF217" s="275"/>
      <c r="AG217" s="271" t="e">
        <f>IF(AF217&gt;#REF!,"LB","KR")</f>
        <v>#REF!</v>
      </c>
      <c r="AH217" s="275">
        <v>2435733000</v>
      </c>
      <c r="AI217" s="275">
        <v>2745460000</v>
      </c>
      <c r="AJ217" s="275">
        <v>2914794000</v>
      </c>
      <c r="AK217" s="276">
        <v>3094572000</v>
      </c>
      <c r="AL217" s="276">
        <v>2914794000</v>
      </c>
      <c r="AM217" s="275">
        <v>3094572000</v>
      </c>
      <c r="AN217" s="275">
        <v>3285439000</v>
      </c>
      <c r="AO217" s="16"/>
      <c r="AP217" s="16"/>
      <c r="AQ217" s="278">
        <v>-962714.9741999954</v>
      </c>
      <c r="AR217" s="279"/>
      <c r="AS217" s="280"/>
      <c r="AT217" s="280"/>
      <c r="AU217" s="280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328"/>
      <c r="BT217" s="329"/>
      <c r="BU217" s="16"/>
      <c r="BV217" s="279"/>
      <c r="BW217" s="330"/>
      <c r="BX217" s="330"/>
      <c r="BY217" s="197"/>
      <c r="BZ217" s="197"/>
      <c r="CA217" s="197"/>
      <c r="CB217" s="197"/>
      <c r="CC217" s="197"/>
      <c r="CD217" s="197"/>
      <c r="CE217" s="16"/>
      <c r="CF217" s="43">
        <v>3089681640</v>
      </c>
      <c r="CG217" s="197">
        <v>3280246320</v>
      </c>
    </row>
    <row r="218" spans="1:85">
      <c r="A218" s="3">
        <f t="shared" si="77"/>
        <v>179</v>
      </c>
      <c r="B218" s="263">
        <v>7</v>
      </c>
      <c r="C218" s="264" t="s">
        <v>180</v>
      </c>
      <c r="D218" s="299">
        <v>17</v>
      </c>
      <c r="E218" s="266"/>
      <c r="F218" s="41" t="s">
        <v>67</v>
      </c>
      <c r="G218" s="267">
        <f t="shared" si="57"/>
        <v>85</v>
      </c>
      <c r="H218" s="267">
        <f t="shared" si="58"/>
        <v>74</v>
      </c>
      <c r="I218" s="268">
        <f t="shared" si="59"/>
        <v>26966806</v>
      </c>
      <c r="J218" s="268">
        <f t="shared" si="60"/>
        <v>1</v>
      </c>
      <c r="K218" s="269">
        <f t="shared" si="61"/>
        <v>1.06</v>
      </c>
      <c r="L218" s="319">
        <f t="shared" si="83"/>
        <v>1.03</v>
      </c>
      <c r="M218" s="271">
        <f t="shared" si="63"/>
        <v>24603357.52112674</v>
      </c>
      <c r="N218" s="271">
        <f t="shared" si="64"/>
        <v>27731914.957414355</v>
      </c>
      <c r="O218" s="271">
        <f t="shared" si="65"/>
        <v>29442358.790800005</v>
      </c>
      <c r="P218" s="271">
        <f t="shared" si="66"/>
        <v>31258299.057146005</v>
      </c>
      <c r="Q218" s="272">
        <f t="shared" si="67"/>
        <v>29442358.790800005</v>
      </c>
      <c r="R218" s="271">
        <f t="shared" si="67"/>
        <v>31258299.057146005</v>
      </c>
      <c r="S218" s="271">
        <f t="shared" si="68"/>
        <v>33186242.545596864</v>
      </c>
      <c r="T218" s="271"/>
      <c r="U218" s="271">
        <f t="shared" si="69"/>
        <v>1820648456.5633788</v>
      </c>
      <c r="V218" s="271">
        <f t="shared" si="70"/>
        <v>2052161706.8486624</v>
      </c>
      <c r="W218" s="271">
        <f t="shared" si="71"/>
        <v>2178734550.5192003</v>
      </c>
      <c r="X218" s="272">
        <f t="shared" si="72"/>
        <v>2313114130.2288046</v>
      </c>
      <c r="Y218" s="272">
        <f t="shared" si="73"/>
        <v>2178734550.5192003</v>
      </c>
      <c r="Z218" s="271">
        <f t="shared" si="74"/>
        <v>2313114130.2288046</v>
      </c>
      <c r="AA218" s="271">
        <f t="shared" si="78"/>
        <v>2455781948.3741679</v>
      </c>
      <c r="AB218" s="271"/>
      <c r="AC218" s="33" t="str">
        <f t="shared" si="75"/>
        <v>BERTAHAP</v>
      </c>
      <c r="AD218" s="273">
        <f t="shared" si="76"/>
        <v>0</v>
      </c>
      <c r="AE218" s="274">
        <v>2</v>
      </c>
      <c r="AF218" s="275"/>
      <c r="AG218" s="271" t="e">
        <f>IF(AF218&gt;#REF!,"LB","KR")</f>
        <v>#REF!</v>
      </c>
      <c r="AH218" s="275">
        <v>2002714000</v>
      </c>
      <c r="AI218" s="275">
        <v>2257378000</v>
      </c>
      <c r="AJ218" s="275">
        <v>2396609000</v>
      </c>
      <c r="AK218" s="276">
        <v>2544426000</v>
      </c>
      <c r="AL218" s="276">
        <v>2396609000</v>
      </c>
      <c r="AM218" s="275">
        <v>2544426000</v>
      </c>
      <c r="AN218" s="275">
        <v>2701361000</v>
      </c>
      <c r="AO218" s="16"/>
      <c r="AP218" s="16"/>
      <c r="AQ218" s="278">
        <v>-962714.9741999954</v>
      </c>
      <c r="AR218" s="279"/>
      <c r="AS218" s="280"/>
      <c r="AT218" s="280"/>
      <c r="AU218" s="280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328"/>
      <c r="BT218" s="329"/>
      <c r="BU218" s="16"/>
      <c r="BV218" s="279"/>
      <c r="BW218" s="330"/>
      <c r="BX218" s="330"/>
      <c r="BY218" s="197"/>
      <c r="BZ218" s="197"/>
      <c r="CA218" s="197"/>
      <c r="CB218" s="197"/>
      <c r="CC218" s="197"/>
      <c r="CD218" s="197"/>
      <c r="CE218" s="16"/>
      <c r="CF218" s="43">
        <v>2540405540</v>
      </c>
      <c r="CG218" s="197">
        <v>2697091560</v>
      </c>
    </row>
    <row r="219" spans="1:85">
      <c r="A219" s="3">
        <f t="shared" si="77"/>
        <v>180</v>
      </c>
      <c r="B219" s="263">
        <v>8</v>
      </c>
      <c r="C219" s="264" t="s">
        <v>180</v>
      </c>
      <c r="D219" s="299">
        <v>19</v>
      </c>
      <c r="E219" s="266"/>
      <c r="F219" s="41" t="s">
        <v>78</v>
      </c>
      <c r="G219" s="267">
        <f t="shared" si="57"/>
        <v>138</v>
      </c>
      <c r="H219" s="267">
        <f t="shared" si="58"/>
        <v>120</v>
      </c>
      <c r="I219" s="268">
        <f t="shared" si="59"/>
        <v>26966806</v>
      </c>
      <c r="J219" s="268">
        <f t="shared" si="60"/>
        <v>1</v>
      </c>
      <c r="K219" s="269">
        <f t="shared" si="61"/>
        <v>1.06</v>
      </c>
      <c r="L219" s="319">
        <f t="shared" si="83"/>
        <v>1.03</v>
      </c>
      <c r="M219" s="271">
        <f t="shared" si="63"/>
        <v>24603357.52112674</v>
      </c>
      <c r="N219" s="271">
        <f t="shared" si="64"/>
        <v>27731914.957414355</v>
      </c>
      <c r="O219" s="271">
        <f t="shared" si="65"/>
        <v>29442358.790800005</v>
      </c>
      <c r="P219" s="271">
        <f t="shared" si="66"/>
        <v>31258299.057146005</v>
      </c>
      <c r="Q219" s="272">
        <f t="shared" si="67"/>
        <v>29442358.790800005</v>
      </c>
      <c r="R219" s="271">
        <f t="shared" si="67"/>
        <v>31258299.057146005</v>
      </c>
      <c r="S219" s="271">
        <f t="shared" si="68"/>
        <v>33186242.545596864</v>
      </c>
      <c r="T219" s="271"/>
      <c r="U219" s="271">
        <f t="shared" si="69"/>
        <v>2952402902.5352087</v>
      </c>
      <c r="V219" s="271">
        <f t="shared" si="70"/>
        <v>3327829794.8897228</v>
      </c>
      <c r="W219" s="271">
        <f t="shared" si="71"/>
        <v>3533083054.8960009</v>
      </c>
      <c r="X219" s="272">
        <f t="shared" si="72"/>
        <v>3750995886.8575206</v>
      </c>
      <c r="Y219" s="272">
        <f t="shared" si="73"/>
        <v>3533083054.8960009</v>
      </c>
      <c r="Z219" s="271">
        <f t="shared" si="74"/>
        <v>3750995886.8575206</v>
      </c>
      <c r="AA219" s="271">
        <f t="shared" si="78"/>
        <v>3982349105.4716239</v>
      </c>
      <c r="AB219" s="271"/>
      <c r="AC219" s="33" t="str">
        <f t="shared" si="75"/>
        <v>BERTAHAP</v>
      </c>
      <c r="AD219" s="273">
        <f t="shared" si="76"/>
        <v>0</v>
      </c>
      <c r="AE219" s="274">
        <v>2</v>
      </c>
      <c r="AF219" s="275"/>
      <c r="AG219" s="271" t="e">
        <f>IF(AF219&gt;#REF!,"LB","KR")</f>
        <v>#REF!</v>
      </c>
      <c r="AH219" s="275">
        <v>3247644000</v>
      </c>
      <c r="AI219" s="275">
        <v>3660613000</v>
      </c>
      <c r="AJ219" s="275">
        <v>3886392000</v>
      </c>
      <c r="AK219" s="276">
        <v>4126096000</v>
      </c>
      <c r="AL219" s="276">
        <v>3886392000</v>
      </c>
      <c r="AM219" s="275">
        <v>4126096000</v>
      </c>
      <c r="AN219" s="275">
        <v>4380585000</v>
      </c>
      <c r="AO219" s="16"/>
      <c r="AP219" s="16"/>
      <c r="AQ219" s="278">
        <v>-962714.9741999954</v>
      </c>
      <c r="AR219" s="279"/>
      <c r="AS219" s="280"/>
      <c r="AT219" s="280"/>
      <c r="AU219" s="280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328"/>
      <c r="BT219" s="16"/>
      <c r="BU219" s="16"/>
      <c r="BV219" s="279"/>
      <c r="BW219" s="330"/>
      <c r="BX219" s="330"/>
      <c r="BY219" s="197"/>
      <c r="BZ219" s="197"/>
      <c r="CA219" s="197"/>
      <c r="CB219" s="197"/>
      <c r="CC219" s="197"/>
      <c r="CD219" s="197"/>
      <c r="CE219" s="16"/>
      <c r="CF219" s="43">
        <v>4119575520</v>
      </c>
      <c r="CG219" s="197">
        <v>4373661760</v>
      </c>
    </row>
    <row r="220" spans="1:85">
      <c r="A220" s="3">
        <f t="shared" si="77"/>
        <v>181</v>
      </c>
      <c r="B220" s="263">
        <v>9</v>
      </c>
      <c r="C220" s="264" t="s">
        <v>180</v>
      </c>
      <c r="D220" s="299">
        <v>21</v>
      </c>
      <c r="E220" s="266"/>
      <c r="F220" s="41" t="s">
        <v>84</v>
      </c>
      <c r="G220" s="267">
        <f t="shared" si="57"/>
        <v>132</v>
      </c>
      <c r="H220" s="267">
        <f t="shared" si="58"/>
        <v>112</v>
      </c>
      <c r="I220" s="268">
        <f t="shared" si="59"/>
        <v>26966806</v>
      </c>
      <c r="J220" s="268">
        <f t="shared" si="60"/>
        <v>3</v>
      </c>
      <c r="K220" s="269">
        <f t="shared" si="61"/>
        <v>1.1000000000000001</v>
      </c>
      <c r="L220" s="319">
        <f t="shared" si="83"/>
        <v>1.03</v>
      </c>
      <c r="M220" s="271">
        <f t="shared" si="63"/>
        <v>25531786.106829632</v>
      </c>
      <c r="N220" s="271">
        <f t="shared" si="64"/>
        <v>28778402.314297915</v>
      </c>
      <c r="O220" s="271">
        <f t="shared" si="65"/>
        <v>30553391.198000003</v>
      </c>
      <c r="P220" s="271">
        <f t="shared" si="66"/>
        <v>32437857.512132645</v>
      </c>
      <c r="Q220" s="272">
        <f t="shared" si="67"/>
        <v>30553391.198000003</v>
      </c>
      <c r="R220" s="271">
        <f t="shared" si="67"/>
        <v>32437857.512132645</v>
      </c>
      <c r="S220" s="271">
        <f t="shared" si="68"/>
        <v>34438553.585053347</v>
      </c>
      <c r="T220" s="271"/>
      <c r="U220" s="271">
        <f t="shared" si="69"/>
        <v>2859560043.9649186</v>
      </c>
      <c r="V220" s="271">
        <f t="shared" si="70"/>
        <v>3223181059.2013664</v>
      </c>
      <c r="W220" s="271">
        <f t="shared" si="71"/>
        <v>3421979814.1760001</v>
      </c>
      <c r="X220" s="272">
        <f t="shared" si="72"/>
        <v>3633040041.3588562</v>
      </c>
      <c r="Y220" s="272">
        <f t="shared" si="73"/>
        <v>3421979814.1760001</v>
      </c>
      <c r="Z220" s="271">
        <f t="shared" si="74"/>
        <v>3633040041.3588562</v>
      </c>
      <c r="AA220" s="271">
        <f t="shared" si="78"/>
        <v>3857118001.5259748</v>
      </c>
      <c r="AB220" s="271"/>
      <c r="AC220" s="33" t="str">
        <f t="shared" si="75"/>
        <v>BERTAHAP</v>
      </c>
      <c r="AD220" s="273">
        <f t="shared" si="76"/>
        <v>0</v>
      </c>
      <c r="AE220" s="274">
        <v>2</v>
      </c>
      <c r="AF220" s="275"/>
      <c r="AG220" s="271" t="e">
        <f>IF(AF220&gt;#REF!,"LB","KR")</f>
        <v>#REF!</v>
      </c>
      <c r="AH220" s="275">
        <v>3145517000</v>
      </c>
      <c r="AI220" s="275">
        <v>3545500000</v>
      </c>
      <c r="AJ220" s="275">
        <v>3764178000</v>
      </c>
      <c r="AK220" s="276">
        <v>3996345000</v>
      </c>
      <c r="AL220" s="276">
        <v>3764178000</v>
      </c>
      <c r="AM220" s="275">
        <v>3996345000</v>
      </c>
      <c r="AN220" s="275">
        <v>4242830000</v>
      </c>
      <c r="AO220" s="16"/>
      <c r="AP220" s="16"/>
      <c r="AQ220" s="278">
        <v>148317.43300000206</v>
      </c>
      <c r="AR220" s="279"/>
      <c r="AS220" s="280"/>
      <c r="AT220" s="280"/>
      <c r="AU220" s="280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328"/>
      <c r="BT220" s="329"/>
      <c r="BU220" s="16"/>
      <c r="BV220" s="279"/>
      <c r="BW220" s="330"/>
      <c r="BX220" s="330"/>
      <c r="BY220" s="197"/>
      <c r="BZ220" s="197"/>
      <c r="CA220" s="197"/>
      <c r="CB220" s="197"/>
      <c r="CC220" s="197"/>
      <c r="CD220" s="197"/>
      <c r="CE220" s="16"/>
      <c r="CF220" s="43">
        <v>3990028680</v>
      </c>
      <c r="CG220" s="197">
        <v>4236125700</v>
      </c>
    </row>
    <row r="221" spans="1:85">
      <c r="A221" s="3">
        <f t="shared" si="77"/>
        <v>182</v>
      </c>
      <c r="B221" s="263">
        <v>1</v>
      </c>
      <c r="C221" s="264" t="s">
        <v>181</v>
      </c>
      <c r="D221" s="265" t="s">
        <v>29</v>
      </c>
      <c r="E221" s="266"/>
      <c r="F221" s="41" t="s">
        <v>74</v>
      </c>
      <c r="G221" s="267">
        <f t="shared" si="57"/>
        <v>85</v>
      </c>
      <c r="H221" s="267">
        <f t="shared" si="58"/>
        <v>74</v>
      </c>
      <c r="I221" s="268">
        <f t="shared" si="59"/>
        <v>26966806</v>
      </c>
      <c r="J221" s="268">
        <f t="shared" si="60"/>
        <v>1</v>
      </c>
      <c r="K221" s="269">
        <f t="shared" si="61"/>
        <v>1.06</v>
      </c>
      <c r="L221" s="270">
        <f>SUMIF($AN$4:$AN$22,D221,$AU$4:$AU$22)</f>
        <v>1.02</v>
      </c>
      <c r="M221" s="271">
        <f t="shared" si="63"/>
        <v>24364489.972377934</v>
      </c>
      <c r="N221" s="271">
        <f t="shared" si="64"/>
        <v>27462673.064623922</v>
      </c>
      <c r="O221" s="271">
        <f t="shared" si="65"/>
        <v>29156510.647200003</v>
      </c>
      <c r="P221" s="271">
        <f t="shared" si="66"/>
        <v>30954820.425523225</v>
      </c>
      <c r="Q221" s="272">
        <f t="shared" si="67"/>
        <v>29156510.647200003</v>
      </c>
      <c r="R221" s="271">
        <f t="shared" si="67"/>
        <v>30954820.425523225</v>
      </c>
      <c r="S221" s="271">
        <f t="shared" si="68"/>
        <v>32864046.016027961</v>
      </c>
      <c r="T221" s="271"/>
      <c r="U221" s="271">
        <f t="shared" si="69"/>
        <v>1802972257.9559672</v>
      </c>
      <c r="V221" s="271">
        <f t="shared" si="70"/>
        <v>2032237806.7821703</v>
      </c>
      <c r="W221" s="271">
        <f t="shared" si="71"/>
        <v>2157581787.8928003</v>
      </c>
      <c r="X221" s="272">
        <f t="shared" si="72"/>
        <v>2290656711.4887185</v>
      </c>
      <c r="Y221" s="272">
        <f t="shared" si="73"/>
        <v>2157581787.8928003</v>
      </c>
      <c r="Z221" s="271">
        <f t="shared" si="74"/>
        <v>2290656711.4887185</v>
      </c>
      <c r="AA221" s="271">
        <f t="shared" si="78"/>
        <v>2431939405.186069</v>
      </c>
      <c r="AB221" s="271"/>
      <c r="AC221" s="33" t="str">
        <f t="shared" si="75"/>
        <v>BERTAHAP</v>
      </c>
      <c r="AD221" s="273">
        <f t="shared" si="76"/>
        <v>0</v>
      </c>
      <c r="AE221" s="274">
        <v>2</v>
      </c>
      <c r="AF221" s="275"/>
      <c r="AG221" s="271" t="e">
        <f>IF(AF221&gt;#REF!,"LB","KR")</f>
        <v>#REF!</v>
      </c>
      <c r="AH221" s="275">
        <v>1983270000</v>
      </c>
      <c r="AI221" s="275">
        <v>2235462000</v>
      </c>
      <c r="AJ221" s="275">
        <v>2373340000</v>
      </c>
      <c r="AK221" s="276">
        <v>2519723000</v>
      </c>
      <c r="AL221" s="276">
        <v>2373340000</v>
      </c>
      <c r="AM221" s="275">
        <v>2519723000</v>
      </c>
      <c r="AN221" s="275">
        <v>2675134000</v>
      </c>
      <c r="AO221" s="16"/>
      <c r="AP221" s="16"/>
      <c r="AQ221" s="278">
        <v>-1248563.1177999973</v>
      </c>
      <c r="AR221" s="279"/>
      <c r="AS221" s="280"/>
      <c r="AT221" s="280"/>
      <c r="AU221" s="280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328"/>
      <c r="BT221" s="16"/>
      <c r="BU221" s="16"/>
      <c r="BV221" s="279"/>
      <c r="BW221" s="16"/>
      <c r="BX221" s="16"/>
      <c r="BY221" s="16"/>
      <c r="BZ221" s="16"/>
      <c r="CA221" s="16"/>
      <c r="CB221" s="16"/>
      <c r="CC221" s="16"/>
      <c r="CD221" s="16"/>
      <c r="CE221" s="16"/>
      <c r="CF221" s="43">
        <v>2515740400</v>
      </c>
      <c r="CG221" s="197">
        <v>2670906380</v>
      </c>
    </row>
    <row r="222" spans="1:85">
      <c r="A222" s="3">
        <f t="shared" si="77"/>
        <v>183</v>
      </c>
      <c r="B222" s="263">
        <v>2</v>
      </c>
      <c r="C222" s="264" t="s">
        <v>181</v>
      </c>
      <c r="D222" s="265" t="s">
        <v>32</v>
      </c>
      <c r="E222" s="266"/>
      <c r="F222" s="41" t="s">
        <v>56</v>
      </c>
      <c r="G222" s="267">
        <f t="shared" si="57"/>
        <v>85</v>
      </c>
      <c r="H222" s="267">
        <f t="shared" si="58"/>
        <v>74</v>
      </c>
      <c r="I222" s="268">
        <f t="shared" si="59"/>
        <v>26966806</v>
      </c>
      <c r="J222" s="268">
        <f t="shared" si="60"/>
        <v>1</v>
      </c>
      <c r="K222" s="269">
        <f t="shared" si="61"/>
        <v>1.06</v>
      </c>
      <c r="L222" s="270">
        <f t="shared" ref="L222:L229" si="84">SUMIF($AN$4:$AN$22,D222,$AU$4:$AU$22)</f>
        <v>1.02</v>
      </c>
      <c r="M222" s="271">
        <f t="shared" si="63"/>
        <v>24364489.972377934</v>
      </c>
      <c r="N222" s="271">
        <f t="shared" si="64"/>
        <v>27462673.064623922</v>
      </c>
      <c r="O222" s="271">
        <f t="shared" si="65"/>
        <v>29156510.647200003</v>
      </c>
      <c r="P222" s="271">
        <f t="shared" si="66"/>
        <v>30954820.425523225</v>
      </c>
      <c r="Q222" s="272">
        <f t="shared" si="67"/>
        <v>29156510.647200003</v>
      </c>
      <c r="R222" s="271">
        <f t="shared" si="67"/>
        <v>30954820.425523225</v>
      </c>
      <c r="S222" s="271">
        <f t="shared" si="68"/>
        <v>32864046.016027961</v>
      </c>
      <c r="T222" s="271"/>
      <c r="U222" s="271">
        <f t="shared" si="69"/>
        <v>1802972257.9559672</v>
      </c>
      <c r="V222" s="271">
        <f t="shared" si="70"/>
        <v>2032237806.7821703</v>
      </c>
      <c r="W222" s="271">
        <f t="shared" si="71"/>
        <v>2157581787.8928003</v>
      </c>
      <c r="X222" s="272">
        <f t="shared" si="72"/>
        <v>2290656711.4887185</v>
      </c>
      <c r="Y222" s="272">
        <f t="shared" si="73"/>
        <v>2157581787.8928003</v>
      </c>
      <c r="Z222" s="271">
        <f t="shared" si="74"/>
        <v>2290656711.4887185</v>
      </c>
      <c r="AA222" s="271">
        <f t="shared" si="78"/>
        <v>2431939405.186069</v>
      </c>
      <c r="AB222" s="271"/>
      <c r="AC222" s="33" t="str">
        <f t="shared" si="75"/>
        <v>BERTAHAP</v>
      </c>
      <c r="AD222" s="273">
        <f t="shared" si="76"/>
        <v>0</v>
      </c>
      <c r="AE222" s="274">
        <v>2</v>
      </c>
      <c r="AF222" s="275"/>
      <c r="AG222" s="271" t="e">
        <f>IF(AF222&gt;#REF!,"LB","KR")</f>
        <v>#REF!</v>
      </c>
      <c r="AH222" s="275">
        <v>1983270000</v>
      </c>
      <c r="AI222" s="275">
        <v>2235462000</v>
      </c>
      <c r="AJ222" s="275">
        <v>2373340000</v>
      </c>
      <c r="AK222" s="276">
        <v>2519723000</v>
      </c>
      <c r="AL222" s="276">
        <v>2373340000</v>
      </c>
      <c r="AM222" s="275">
        <v>2519723000</v>
      </c>
      <c r="AN222" s="275">
        <v>2675134000</v>
      </c>
      <c r="AO222" s="16"/>
      <c r="AP222" s="16"/>
      <c r="AQ222" s="278">
        <v>-1248563.1177999973</v>
      </c>
      <c r="AR222" s="279"/>
      <c r="AS222" s="280"/>
      <c r="AT222" s="280"/>
      <c r="AU222" s="280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328"/>
      <c r="BT222" s="16"/>
      <c r="BU222" s="16"/>
      <c r="BV222" s="279"/>
      <c r="BW222" s="16"/>
      <c r="BX222" s="16"/>
      <c r="BY222" s="16"/>
      <c r="BZ222" s="16"/>
      <c r="CA222" s="16"/>
      <c r="CB222" s="16"/>
      <c r="CC222" s="16"/>
      <c r="CD222" s="16"/>
      <c r="CE222" s="16"/>
      <c r="CF222" s="43">
        <v>2515740400</v>
      </c>
      <c r="CG222" s="197">
        <v>2670906380</v>
      </c>
    </row>
    <row r="223" spans="1:85">
      <c r="A223" s="3">
        <f t="shared" si="77"/>
        <v>184</v>
      </c>
      <c r="B223" s="263">
        <v>3</v>
      </c>
      <c r="C223" s="264" t="s">
        <v>181</v>
      </c>
      <c r="D223" s="265" t="s">
        <v>38</v>
      </c>
      <c r="E223" s="266"/>
      <c r="F223" s="41" t="s">
        <v>58</v>
      </c>
      <c r="G223" s="267">
        <f t="shared" si="57"/>
        <v>101</v>
      </c>
      <c r="H223" s="267">
        <f t="shared" si="58"/>
        <v>90</v>
      </c>
      <c r="I223" s="268">
        <f t="shared" si="59"/>
        <v>26966806</v>
      </c>
      <c r="J223" s="268">
        <f t="shared" si="60"/>
        <v>1</v>
      </c>
      <c r="K223" s="269">
        <f t="shared" si="61"/>
        <v>1.06</v>
      </c>
      <c r="L223" s="270">
        <f t="shared" si="84"/>
        <v>1.02</v>
      </c>
      <c r="M223" s="271">
        <f t="shared" si="63"/>
        <v>24364489.972377934</v>
      </c>
      <c r="N223" s="271">
        <f t="shared" si="64"/>
        <v>27462673.064623922</v>
      </c>
      <c r="O223" s="271">
        <f t="shared" si="65"/>
        <v>29156510.647200003</v>
      </c>
      <c r="P223" s="271">
        <f t="shared" si="66"/>
        <v>30954820.425523225</v>
      </c>
      <c r="Q223" s="272">
        <f t="shared" si="67"/>
        <v>29156510.647200003</v>
      </c>
      <c r="R223" s="271">
        <f t="shared" si="67"/>
        <v>30954820.425523225</v>
      </c>
      <c r="S223" s="271">
        <f t="shared" si="68"/>
        <v>32864046.016027961</v>
      </c>
      <c r="T223" s="271"/>
      <c r="U223" s="271">
        <f t="shared" si="69"/>
        <v>2192804097.5140142</v>
      </c>
      <c r="V223" s="271">
        <f t="shared" si="70"/>
        <v>2471640575.816153</v>
      </c>
      <c r="W223" s="271">
        <f t="shared" si="71"/>
        <v>2624085958.2480001</v>
      </c>
      <c r="X223" s="272">
        <f t="shared" si="72"/>
        <v>2785933838.2970901</v>
      </c>
      <c r="Y223" s="272">
        <f t="shared" si="73"/>
        <v>2624085958.2480001</v>
      </c>
      <c r="Z223" s="271">
        <f t="shared" si="74"/>
        <v>2785933838.2970901</v>
      </c>
      <c r="AA223" s="271">
        <f t="shared" si="78"/>
        <v>2957764141.4425163</v>
      </c>
      <c r="AB223" s="271"/>
      <c r="AC223" s="33" t="str">
        <f t="shared" si="75"/>
        <v>BERTAHAP</v>
      </c>
      <c r="AD223" s="273">
        <f t="shared" si="76"/>
        <v>0</v>
      </c>
      <c r="AE223" s="274">
        <v>2</v>
      </c>
      <c r="AF223" s="275"/>
      <c r="AG223" s="271" t="e">
        <f>IF(AF223&gt;#REF!,"LB","KR")</f>
        <v>#REF!</v>
      </c>
      <c r="AH223" s="275">
        <v>2412085000</v>
      </c>
      <c r="AI223" s="275">
        <v>2718805000</v>
      </c>
      <c r="AJ223" s="275">
        <v>2886495000</v>
      </c>
      <c r="AK223" s="276">
        <v>3064528000</v>
      </c>
      <c r="AL223" s="276">
        <v>2886495000</v>
      </c>
      <c r="AM223" s="275">
        <v>3064528000</v>
      </c>
      <c r="AN223" s="275">
        <v>3253541000</v>
      </c>
      <c r="AO223" s="16"/>
      <c r="AP223" s="16"/>
      <c r="AQ223" s="278">
        <v>-1248563.1177999973</v>
      </c>
      <c r="AR223" s="279"/>
      <c r="AS223" s="280"/>
      <c r="AT223" s="280"/>
      <c r="AU223" s="280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328"/>
      <c r="BT223" s="16"/>
      <c r="BU223" s="16"/>
      <c r="BV223" s="279"/>
      <c r="BW223" s="16"/>
      <c r="BX223" s="16"/>
      <c r="BY223" s="16"/>
      <c r="BZ223" s="16"/>
      <c r="CA223" s="16"/>
      <c r="CB223" s="16"/>
      <c r="CC223" s="16"/>
      <c r="CD223" s="16"/>
      <c r="CE223" s="16"/>
      <c r="CF223" s="43">
        <v>3059684700</v>
      </c>
      <c r="CG223" s="197">
        <v>3248399680</v>
      </c>
    </row>
    <row r="224" spans="1:85">
      <c r="A224" s="3">
        <f t="shared" si="77"/>
        <v>185</v>
      </c>
      <c r="B224" s="263">
        <v>4</v>
      </c>
      <c r="C224" s="264" t="s">
        <v>181</v>
      </c>
      <c r="D224" s="265" t="s">
        <v>44</v>
      </c>
      <c r="E224" s="266"/>
      <c r="F224" s="41" t="s">
        <v>60</v>
      </c>
      <c r="G224" s="267">
        <f t="shared" si="57"/>
        <v>101</v>
      </c>
      <c r="H224" s="267">
        <f t="shared" si="58"/>
        <v>90</v>
      </c>
      <c r="I224" s="268">
        <f t="shared" si="59"/>
        <v>26966806</v>
      </c>
      <c r="J224" s="268">
        <f t="shared" si="60"/>
        <v>1</v>
      </c>
      <c r="K224" s="269">
        <f t="shared" si="61"/>
        <v>1.06</v>
      </c>
      <c r="L224" s="270">
        <f t="shared" si="84"/>
        <v>1.02</v>
      </c>
      <c r="M224" s="271">
        <f t="shared" si="63"/>
        <v>24364489.972377934</v>
      </c>
      <c r="N224" s="271">
        <f t="shared" si="64"/>
        <v>27462673.064623922</v>
      </c>
      <c r="O224" s="271">
        <f t="shared" si="65"/>
        <v>29156510.647200003</v>
      </c>
      <c r="P224" s="271">
        <f t="shared" si="66"/>
        <v>30954820.425523225</v>
      </c>
      <c r="Q224" s="272">
        <f t="shared" si="67"/>
        <v>29156510.647200003</v>
      </c>
      <c r="R224" s="271">
        <f t="shared" si="67"/>
        <v>30954820.425523225</v>
      </c>
      <c r="S224" s="271">
        <f t="shared" si="68"/>
        <v>32864046.016027961</v>
      </c>
      <c r="T224" s="271"/>
      <c r="U224" s="271">
        <f t="shared" si="69"/>
        <v>2192804097.5140142</v>
      </c>
      <c r="V224" s="271">
        <f t="shared" si="70"/>
        <v>2471640575.816153</v>
      </c>
      <c r="W224" s="271">
        <f t="shared" si="71"/>
        <v>2624085958.2480001</v>
      </c>
      <c r="X224" s="272">
        <f t="shared" si="72"/>
        <v>2785933838.2970901</v>
      </c>
      <c r="Y224" s="272">
        <f t="shared" si="73"/>
        <v>2624085958.2480001</v>
      </c>
      <c r="Z224" s="271">
        <f t="shared" si="74"/>
        <v>2785933838.2970901</v>
      </c>
      <c r="AA224" s="271">
        <f t="shared" si="78"/>
        <v>2957764141.4425163</v>
      </c>
      <c r="AB224" s="271"/>
      <c r="AC224" s="33" t="str">
        <f t="shared" si="75"/>
        <v>BERTAHAP</v>
      </c>
      <c r="AD224" s="273">
        <f t="shared" si="76"/>
        <v>0</v>
      </c>
      <c r="AE224" s="274">
        <v>2</v>
      </c>
      <c r="AF224" s="275"/>
      <c r="AG224" s="271" t="e">
        <f>IF(AF224&gt;#REF!,"LB","KR")</f>
        <v>#REF!</v>
      </c>
      <c r="AH224" s="275">
        <v>2412085000</v>
      </c>
      <c r="AI224" s="275">
        <v>2718805000</v>
      </c>
      <c r="AJ224" s="275">
        <v>2886495000</v>
      </c>
      <c r="AK224" s="276">
        <v>3064528000</v>
      </c>
      <c r="AL224" s="276">
        <v>2886495000</v>
      </c>
      <c r="AM224" s="275">
        <v>3064528000</v>
      </c>
      <c r="AN224" s="275">
        <v>3253541000</v>
      </c>
      <c r="AO224" s="16"/>
      <c r="AP224" s="16"/>
      <c r="AQ224" s="278">
        <v>-1248563.1177999973</v>
      </c>
      <c r="AR224" s="279"/>
      <c r="AS224" s="280"/>
      <c r="AT224" s="280"/>
      <c r="AU224" s="280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328"/>
      <c r="BT224" s="16"/>
      <c r="BU224" s="16"/>
      <c r="BV224" s="279"/>
      <c r="BW224" s="16"/>
      <c r="BX224" s="16"/>
      <c r="BY224" s="16"/>
      <c r="BZ224" s="16"/>
      <c r="CA224" s="16"/>
      <c r="CB224" s="16"/>
      <c r="CC224" s="16"/>
      <c r="CD224" s="16"/>
      <c r="CE224" s="16"/>
      <c r="CF224" s="43">
        <v>3059684700</v>
      </c>
      <c r="CG224" s="197">
        <v>3248399680</v>
      </c>
    </row>
    <row r="225" spans="1:85">
      <c r="A225" s="3">
        <f t="shared" si="77"/>
        <v>186</v>
      </c>
      <c r="B225" s="263">
        <v>5</v>
      </c>
      <c r="C225" s="264" t="s">
        <v>181</v>
      </c>
      <c r="D225" s="299">
        <v>11</v>
      </c>
      <c r="E225" s="266"/>
      <c r="F225" s="41" t="s">
        <v>62</v>
      </c>
      <c r="G225" s="267">
        <f t="shared" si="57"/>
        <v>101</v>
      </c>
      <c r="H225" s="267">
        <f t="shared" si="58"/>
        <v>90</v>
      </c>
      <c r="I225" s="268">
        <f t="shared" si="59"/>
        <v>26966806</v>
      </c>
      <c r="J225" s="268">
        <f t="shared" si="60"/>
        <v>1</v>
      </c>
      <c r="K225" s="269">
        <f t="shared" si="61"/>
        <v>1.06</v>
      </c>
      <c r="L225" s="270">
        <f t="shared" si="84"/>
        <v>1.02</v>
      </c>
      <c r="M225" s="271">
        <f t="shared" si="63"/>
        <v>24364489.972377934</v>
      </c>
      <c r="N225" s="271">
        <f t="shared" si="64"/>
        <v>27462673.064623922</v>
      </c>
      <c r="O225" s="271">
        <f t="shared" si="65"/>
        <v>29156510.647200003</v>
      </c>
      <c r="P225" s="271">
        <f t="shared" si="66"/>
        <v>30954820.425523225</v>
      </c>
      <c r="Q225" s="272">
        <f t="shared" si="67"/>
        <v>29156510.647200003</v>
      </c>
      <c r="R225" s="271">
        <f t="shared" si="67"/>
        <v>30954820.425523225</v>
      </c>
      <c r="S225" s="271">
        <f t="shared" si="68"/>
        <v>32864046.016027961</v>
      </c>
      <c r="T225" s="271"/>
      <c r="U225" s="271">
        <f t="shared" si="69"/>
        <v>2192804097.5140142</v>
      </c>
      <c r="V225" s="271">
        <f t="shared" si="70"/>
        <v>2471640575.816153</v>
      </c>
      <c r="W225" s="271">
        <f t="shared" si="71"/>
        <v>2624085958.2480001</v>
      </c>
      <c r="X225" s="272">
        <f t="shared" si="72"/>
        <v>2785933838.2970901</v>
      </c>
      <c r="Y225" s="272">
        <f t="shared" si="73"/>
        <v>2624085958.2480001</v>
      </c>
      <c r="Z225" s="271">
        <f t="shared" si="74"/>
        <v>2785933838.2970901</v>
      </c>
      <c r="AA225" s="271">
        <f t="shared" si="78"/>
        <v>2957764141.4425163</v>
      </c>
      <c r="AB225" s="271"/>
      <c r="AC225" s="33" t="str">
        <f t="shared" si="75"/>
        <v>BERTAHAP</v>
      </c>
      <c r="AD225" s="273">
        <f t="shared" si="76"/>
        <v>0</v>
      </c>
      <c r="AE225" s="274">
        <v>2</v>
      </c>
      <c r="AF225" s="275"/>
      <c r="AG225" s="271" t="e">
        <f>IF(AF225&gt;#REF!,"LB","KR")</f>
        <v>#REF!</v>
      </c>
      <c r="AH225" s="275">
        <v>2412085000</v>
      </c>
      <c r="AI225" s="275">
        <v>2718805000</v>
      </c>
      <c r="AJ225" s="275">
        <v>2886495000</v>
      </c>
      <c r="AK225" s="276">
        <v>3064528000</v>
      </c>
      <c r="AL225" s="276">
        <v>2886495000</v>
      </c>
      <c r="AM225" s="275">
        <v>3064528000</v>
      </c>
      <c r="AN225" s="275">
        <v>3253541000</v>
      </c>
      <c r="AO225" s="16"/>
      <c r="AP225" s="16"/>
      <c r="AQ225" s="278">
        <v>-1248563.1177999973</v>
      </c>
      <c r="AR225" s="279"/>
      <c r="AS225" s="280"/>
      <c r="AT225" s="280"/>
      <c r="AU225" s="280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328"/>
      <c r="BT225" s="16"/>
      <c r="BU225" s="16"/>
      <c r="BV225" s="279"/>
      <c r="BW225" s="16"/>
      <c r="BX225" s="16"/>
      <c r="BY225" s="16"/>
      <c r="BZ225" s="16"/>
      <c r="CA225" s="16"/>
      <c r="CB225" s="16"/>
      <c r="CC225" s="16"/>
      <c r="CD225" s="16"/>
      <c r="CE225" s="16"/>
      <c r="CF225" s="43">
        <v>3059684700</v>
      </c>
      <c r="CG225" s="197">
        <v>3248399680</v>
      </c>
    </row>
    <row r="226" spans="1:85">
      <c r="A226" s="3">
        <f t="shared" si="77"/>
        <v>187</v>
      </c>
      <c r="B226" s="263">
        <v>6</v>
      </c>
      <c r="C226" s="264" t="s">
        <v>181</v>
      </c>
      <c r="D226" s="299">
        <v>15</v>
      </c>
      <c r="E226" s="266"/>
      <c r="F226" s="41" t="s">
        <v>64</v>
      </c>
      <c r="G226" s="267">
        <f t="shared" si="57"/>
        <v>101</v>
      </c>
      <c r="H226" s="267">
        <f t="shared" si="58"/>
        <v>90</v>
      </c>
      <c r="I226" s="268">
        <f t="shared" si="59"/>
        <v>26966806</v>
      </c>
      <c r="J226" s="268">
        <f t="shared" si="60"/>
        <v>1</v>
      </c>
      <c r="K226" s="269">
        <f t="shared" si="61"/>
        <v>1.06</v>
      </c>
      <c r="L226" s="270">
        <f t="shared" si="84"/>
        <v>1.02</v>
      </c>
      <c r="M226" s="271">
        <f t="shared" si="63"/>
        <v>24364489.972377934</v>
      </c>
      <c r="N226" s="271">
        <f t="shared" si="64"/>
        <v>27462673.064623922</v>
      </c>
      <c r="O226" s="271">
        <f t="shared" si="65"/>
        <v>29156510.647200003</v>
      </c>
      <c r="P226" s="271">
        <f t="shared" si="66"/>
        <v>30954820.425523225</v>
      </c>
      <c r="Q226" s="272">
        <f t="shared" si="67"/>
        <v>29156510.647200003</v>
      </c>
      <c r="R226" s="271">
        <f t="shared" si="67"/>
        <v>30954820.425523225</v>
      </c>
      <c r="S226" s="271">
        <f t="shared" si="68"/>
        <v>32864046.016027961</v>
      </c>
      <c r="T226" s="271"/>
      <c r="U226" s="271">
        <f t="shared" si="69"/>
        <v>2192804097.5140142</v>
      </c>
      <c r="V226" s="271">
        <f t="shared" si="70"/>
        <v>2471640575.816153</v>
      </c>
      <c r="W226" s="271">
        <f t="shared" si="71"/>
        <v>2624085958.2480001</v>
      </c>
      <c r="X226" s="272">
        <f t="shared" si="72"/>
        <v>2785933838.2970901</v>
      </c>
      <c r="Y226" s="272">
        <f t="shared" si="73"/>
        <v>2624085958.2480001</v>
      </c>
      <c r="Z226" s="271">
        <f t="shared" si="74"/>
        <v>2785933838.2970901</v>
      </c>
      <c r="AA226" s="271">
        <f t="shared" si="78"/>
        <v>2957764141.4425163</v>
      </c>
      <c r="AB226" s="271"/>
      <c r="AC226" s="33" t="str">
        <f t="shared" si="75"/>
        <v>BERTAHAP</v>
      </c>
      <c r="AD226" s="273">
        <f t="shared" si="76"/>
        <v>0</v>
      </c>
      <c r="AE226" s="274">
        <v>2</v>
      </c>
      <c r="AF226" s="275"/>
      <c r="AG226" s="271" t="e">
        <f>IF(AF226&gt;#REF!,"LB","KR")</f>
        <v>#REF!</v>
      </c>
      <c r="AH226" s="275">
        <v>2412085000</v>
      </c>
      <c r="AI226" s="275">
        <v>2718805000</v>
      </c>
      <c r="AJ226" s="275">
        <v>2886495000</v>
      </c>
      <c r="AK226" s="276">
        <v>3064528000</v>
      </c>
      <c r="AL226" s="276">
        <v>2886495000</v>
      </c>
      <c r="AM226" s="275">
        <v>3064528000</v>
      </c>
      <c r="AN226" s="275">
        <v>3253541000</v>
      </c>
      <c r="AO226" s="16"/>
      <c r="AP226" s="16"/>
      <c r="AQ226" s="278">
        <v>-1248563.1177999973</v>
      </c>
      <c r="AR226" s="279"/>
      <c r="AS226" s="280"/>
      <c r="AT226" s="280"/>
      <c r="AU226" s="280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328"/>
      <c r="BT226" s="16"/>
      <c r="BU226" s="16"/>
      <c r="BV226" s="279"/>
      <c r="BW226" s="16"/>
      <c r="BX226" s="16"/>
      <c r="BY226" s="16"/>
      <c r="BZ226" s="16"/>
      <c r="CA226" s="16"/>
      <c r="CB226" s="16"/>
      <c r="CC226" s="16"/>
      <c r="CD226" s="16"/>
      <c r="CE226" s="16"/>
      <c r="CF226" s="43">
        <v>3059684700</v>
      </c>
      <c r="CG226" s="197">
        <v>3248399680</v>
      </c>
    </row>
    <row r="227" spans="1:85">
      <c r="A227" s="3">
        <f t="shared" si="77"/>
        <v>188</v>
      </c>
      <c r="B227" s="263">
        <v>7</v>
      </c>
      <c r="C227" s="264" t="s">
        <v>181</v>
      </c>
      <c r="D227" s="299">
        <v>17</v>
      </c>
      <c r="E227" s="266"/>
      <c r="F227" s="41" t="s">
        <v>67</v>
      </c>
      <c r="G227" s="267">
        <f t="shared" si="57"/>
        <v>85</v>
      </c>
      <c r="H227" s="267">
        <f t="shared" si="58"/>
        <v>74</v>
      </c>
      <c r="I227" s="268">
        <f t="shared" si="59"/>
        <v>26966806</v>
      </c>
      <c r="J227" s="268">
        <f t="shared" si="60"/>
        <v>1</v>
      </c>
      <c r="K227" s="269">
        <f t="shared" si="61"/>
        <v>1.06</v>
      </c>
      <c r="L227" s="270">
        <f t="shared" si="84"/>
        <v>1.02</v>
      </c>
      <c r="M227" s="271">
        <f t="shared" si="63"/>
        <v>24364489.972377934</v>
      </c>
      <c r="N227" s="271">
        <f t="shared" si="64"/>
        <v>27462673.064623922</v>
      </c>
      <c r="O227" s="271">
        <f t="shared" si="65"/>
        <v>29156510.647200003</v>
      </c>
      <c r="P227" s="271">
        <f t="shared" si="66"/>
        <v>30954820.425523225</v>
      </c>
      <c r="Q227" s="272">
        <f t="shared" si="67"/>
        <v>29156510.647200003</v>
      </c>
      <c r="R227" s="271">
        <f t="shared" si="67"/>
        <v>30954820.425523225</v>
      </c>
      <c r="S227" s="271">
        <f t="shared" si="68"/>
        <v>32864046.016027961</v>
      </c>
      <c r="T227" s="271"/>
      <c r="U227" s="271">
        <f t="shared" si="69"/>
        <v>1802972257.9559672</v>
      </c>
      <c r="V227" s="271">
        <f t="shared" si="70"/>
        <v>2032237806.7821703</v>
      </c>
      <c r="W227" s="271">
        <f t="shared" si="71"/>
        <v>2157581787.8928003</v>
      </c>
      <c r="X227" s="272">
        <f t="shared" si="72"/>
        <v>2290656711.4887185</v>
      </c>
      <c r="Y227" s="272">
        <f t="shared" si="73"/>
        <v>2157581787.8928003</v>
      </c>
      <c r="Z227" s="271">
        <f t="shared" si="74"/>
        <v>2290656711.4887185</v>
      </c>
      <c r="AA227" s="271">
        <f t="shared" si="78"/>
        <v>2431939405.186069</v>
      </c>
      <c r="AB227" s="271"/>
      <c r="AC227" s="33" t="str">
        <f t="shared" si="75"/>
        <v>BERTAHAP</v>
      </c>
      <c r="AD227" s="273">
        <f t="shared" si="76"/>
        <v>0</v>
      </c>
      <c r="AE227" s="274">
        <v>2</v>
      </c>
      <c r="AF227" s="275"/>
      <c r="AG227" s="271" t="e">
        <f>IF(AF227&gt;#REF!,"LB","KR")</f>
        <v>#REF!</v>
      </c>
      <c r="AH227" s="275">
        <v>1983270000</v>
      </c>
      <c r="AI227" s="275">
        <v>2235462000</v>
      </c>
      <c r="AJ227" s="275">
        <v>2373340000</v>
      </c>
      <c r="AK227" s="276">
        <v>2519723000</v>
      </c>
      <c r="AL227" s="276">
        <v>2373340000</v>
      </c>
      <c r="AM227" s="275">
        <v>2519723000</v>
      </c>
      <c r="AN227" s="275">
        <v>2675134000</v>
      </c>
      <c r="AO227" s="16"/>
      <c r="AP227" s="16"/>
      <c r="AQ227" s="278">
        <v>-1248563.1177999973</v>
      </c>
      <c r="AR227" s="279"/>
      <c r="AS227" s="280"/>
      <c r="AT227" s="280"/>
      <c r="AU227" s="280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328"/>
      <c r="BT227" s="16"/>
      <c r="BU227" s="16"/>
      <c r="BV227" s="279"/>
      <c r="BW227" s="16"/>
      <c r="BX227" s="16"/>
      <c r="BY227" s="16"/>
      <c r="BZ227" s="16"/>
      <c r="CA227" s="16"/>
      <c r="CB227" s="16"/>
      <c r="CC227" s="16"/>
      <c r="CD227" s="16"/>
      <c r="CE227" s="16"/>
      <c r="CF227" s="43">
        <v>2515740400</v>
      </c>
      <c r="CG227" s="197">
        <v>2670906380</v>
      </c>
    </row>
    <row r="228" spans="1:85">
      <c r="A228" s="3">
        <f t="shared" si="77"/>
        <v>189</v>
      </c>
      <c r="B228" s="263">
        <v>8</v>
      </c>
      <c r="C228" s="264" t="s">
        <v>181</v>
      </c>
      <c r="D228" s="299">
        <v>19</v>
      </c>
      <c r="E228" s="266"/>
      <c r="F228" s="41" t="s">
        <v>78</v>
      </c>
      <c r="G228" s="267">
        <f t="shared" si="57"/>
        <v>138</v>
      </c>
      <c r="H228" s="267">
        <f t="shared" si="58"/>
        <v>120</v>
      </c>
      <c r="I228" s="268">
        <f t="shared" si="59"/>
        <v>26966806</v>
      </c>
      <c r="J228" s="268">
        <f t="shared" si="60"/>
        <v>1</v>
      </c>
      <c r="K228" s="269">
        <f t="shared" si="61"/>
        <v>1.06</v>
      </c>
      <c r="L228" s="270">
        <f t="shared" si="84"/>
        <v>1.02</v>
      </c>
      <c r="M228" s="271">
        <f t="shared" si="63"/>
        <v>24364489.972377934</v>
      </c>
      <c r="N228" s="271">
        <f t="shared" si="64"/>
        <v>27462673.064623922</v>
      </c>
      <c r="O228" s="271">
        <f t="shared" si="65"/>
        <v>29156510.647200003</v>
      </c>
      <c r="P228" s="271">
        <f t="shared" si="66"/>
        <v>30954820.425523225</v>
      </c>
      <c r="Q228" s="272">
        <f t="shared" si="67"/>
        <v>29156510.647200003</v>
      </c>
      <c r="R228" s="271">
        <f t="shared" si="67"/>
        <v>30954820.425523225</v>
      </c>
      <c r="S228" s="271">
        <f t="shared" si="68"/>
        <v>32864046.016027961</v>
      </c>
      <c r="T228" s="271"/>
      <c r="U228" s="271">
        <f t="shared" si="69"/>
        <v>2923738796.6853518</v>
      </c>
      <c r="V228" s="271">
        <f t="shared" si="70"/>
        <v>3295520767.7548704</v>
      </c>
      <c r="W228" s="271">
        <f t="shared" si="71"/>
        <v>3498781277.6640005</v>
      </c>
      <c r="X228" s="272">
        <f t="shared" si="72"/>
        <v>3714578451.0627871</v>
      </c>
      <c r="Y228" s="272">
        <f t="shared" si="73"/>
        <v>3498781277.6640005</v>
      </c>
      <c r="Z228" s="271">
        <f t="shared" si="74"/>
        <v>3714578451.0627871</v>
      </c>
      <c r="AA228" s="271">
        <f t="shared" si="78"/>
        <v>3943685521.9233551</v>
      </c>
      <c r="AB228" s="271"/>
      <c r="AC228" s="33" t="str">
        <f t="shared" si="75"/>
        <v>BERTAHAP</v>
      </c>
      <c r="AD228" s="273">
        <f t="shared" si="76"/>
        <v>0</v>
      </c>
      <c r="AE228" s="274">
        <v>2</v>
      </c>
      <c r="AF228" s="275"/>
      <c r="AG228" s="271" t="e">
        <f>IF(AF228&gt;#REF!,"LB","KR")</f>
        <v>#REF!</v>
      </c>
      <c r="AH228" s="275">
        <v>3216113000</v>
      </c>
      <c r="AI228" s="275">
        <v>3625073000</v>
      </c>
      <c r="AJ228" s="275">
        <v>3848660000</v>
      </c>
      <c r="AK228" s="276">
        <v>4086037000</v>
      </c>
      <c r="AL228" s="276">
        <v>3848660000</v>
      </c>
      <c r="AM228" s="275">
        <v>4086037000</v>
      </c>
      <c r="AN228" s="275">
        <v>4338055000</v>
      </c>
      <c r="AO228" s="16"/>
      <c r="AP228" s="16"/>
      <c r="AQ228" s="278">
        <v>-1248563.1177999973</v>
      </c>
      <c r="AR228" s="279"/>
      <c r="AS228" s="280"/>
      <c r="AT228" s="280"/>
      <c r="AU228" s="280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328"/>
      <c r="BT228" s="16"/>
      <c r="BU228" s="16"/>
      <c r="BV228" s="279"/>
      <c r="BW228" s="16"/>
      <c r="BX228" s="16"/>
      <c r="BY228" s="16"/>
      <c r="BZ228" s="16"/>
      <c r="CA228" s="16"/>
      <c r="CB228" s="16"/>
      <c r="CC228" s="16"/>
      <c r="CD228" s="16"/>
      <c r="CE228" s="16"/>
      <c r="CF228" s="43">
        <v>4079579600</v>
      </c>
      <c r="CG228" s="197">
        <v>4331199220</v>
      </c>
    </row>
    <row r="229" spans="1:85">
      <c r="A229" s="3">
        <f t="shared" si="77"/>
        <v>190</v>
      </c>
      <c r="B229" s="263">
        <v>9</v>
      </c>
      <c r="C229" s="264" t="s">
        <v>181</v>
      </c>
      <c r="D229" s="299">
        <v>21</v>
      </c>
      <c r="E229" s="266"/>
      <c r="F229" s="41" t="s">
        <v>84</v>
      </c>
      <c r="G229" s="267">
        <f t="shared" si="57"/>
        <v>132</v>
      </c>
      <c r="H229" s="267">
        <f t="shared" si="58"/>
        <v>112</v>
      </c>
      <c r="I229" s="268">
        <f t="shared" si="59"/>
        <v>26966806</v>
      </c>
      <c r="J229" s="268">
        <f t="shared" si="60"/>
        <v>3</v>
      </c>
      <c r="K229" s="269">
        <f t="shared" si="61"/>
        <v>1.1000000000000001</v>
      </c>
      <c r="L229" s="270">
        <f t="shared" si="84"/>
        <v>1.02</v>
      </c>
      <c r="M229" s="271">
        <f t="shared" si="63"/>
        <v>25283904.688316725</v>
      </c>
      <c r="N229" s="271">
        <f t="shared" si="64"/>
        <v>28499000.350081429</v>
      </c>
      <c r="O229" s="271">
        <f t="shared" si="65"/>
        <v>30256756.332000002</v>
      </c>
      <c r="P229" s="271">
        <f t="shared" si="66"/>
        <v>32122926.856675044</v>
      </c>
      <c r="Q229" s="272">
        <f t="shared" si="67"/>
        <v>30256756.332000002</v>
      </c>
      <c r="R229" s="271">
        <f t="shared" si="67"/>
        <v>32122926.856675044</v>
      </c>
      <c r="S229" s="271">
        <f t="shared" si="68"/>
        <v>34104198.695878074</v>
      </c>
      <c r="T229" s="271"/>
      <c r="U229" s="271">
        <f t="shared" si="69"/>
        <v>2831797325.0914731</v>
      </c>
      <c r="V229" s="271">
        <f t="shared" si="70"/>
        <v>3191888039.2091198</v>
      </c>
      <c r="W229" s="271">
        <f t="shared" si="71"/>
        <v>3388756709.184</v>
      </c>
      <c r="X229" s="272">
        <f t="shared" si="72"/>
        <v>3597767807.9476051</v>
      </c>
      <c r="Y229" s="272">
        <f t="shared" si="73"/>
        <v>3388756709.184</v>
      </c>
      <c r="Z229" s="271">
        <f t="shared" si="74"/>
        <v>3597767807.9476051</v>
      </c>
      <c r="AA229" s="271">
        <f t="shared" si="78"/>
        <v>3819670253.938344</v>
      </c>
      <c r="AB229" s="271"/>
      <c r="AC229" s="33" t="str">
        <f t="shared" si="75"/>
        <v>BERTAHAP</v>
      </c>
      <c r="AD229" s="273">
        <f t="shared" si="76"/>
        <v>0</v>
      </c>
      <c r="AE229" s="274">
        <v>2</v>
      </c>
      <c r="AF229" s="275"/>
      <c r="AG229" s="271" t="e">
        <f>IF(AF229&gt;#REF!,"LB","KR")</f>
        <v>#REF!</v>
      </c>
      <c r="AH229" s="275">
        <v>3114978000</v>
      </c>
      <c r="AI229" s="275">
        <v>3511077000</v>
      </c>
      <c r="AJ229" s="275">
        <v>3727633000</v>
      </c>
      <c r="AK229" s="276">
        <v>3957545000</v>
      </c>
      <c r="AL229" s="276">
        <v>3727633000</v>
      </c>
      <c r="AM229" s="275">
        <v>3957545000</v>
      </c>
      <c r="AN229" s="275">
        <v>4201638000</v>
      </c>
      <c r="AO229" s="16"/>
      <c r="AP229" s="16"/>
      <c r="AQ229" s="278">
        <v>-148317.43299999833</v>
      </c>
      <c r="AR229" s="279"/>
      <c r="AS229" s="280"/>
      <c r="AT229" s="280"/>
      <c r="AU229" s="280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328"/>
      <c r="BT229" s="16"/>
      <c r="BU229" s="16"/>
      <c r="BV229" s="279"/>
      <c r="BW229" s="16"/>
      <c r="BX229" s="16"/>
      <c r="BY229" s="16"/>
      <c r="BZ229" s="16"/>
      <c r="CA229" s="16"/>
      <c r="CB229" s="16"/>
      <c r="CC229" s="16"/>
      <c r="CD229" s="16"/>
      <c r="CE229" s="16"/>
      <c r="CF229" s="43">
        <v>3951290980</v>
      </c>
      <c r="CG229" s="197">
        <v>4194997700</v>
      </c>
    </row>
    <row r="230" spans="1:85">
      <c r="A230" s="3">
        <f t="shared" si="77"/>
        <v>191</v>
      </c>
      <c r="B230" s="263">
        <v>1</v>
      </c>
      <c r="C230" s="264" t="s">
        <v>182</v>
      </c>
      <c r="D230" s="265" t="s">
        <v>29</v>
      </c>
      <c r="E230" s="266"/>
      <c r="F230" s="41" t="s">
        <v>74</v>
      </c>
      <c r="G230" s="267">
        <f t="shared" si="57"/>
        <v>85</v>
      </c>
      <c r="H230" s="267">
        <f t="shared" si="58"/>
        <v>74</v>
      </c>
      <c r="I230" s="268">
        <f t="shared" si="59"/>
        <v>26966806</v>
      </c>
      <c r="J230" s="268">
        <f t="shared" si="60"/>
        <v>1</v>
      </c>
      <c r="K230" s="269">
        <f t="shared" si="61"/>
        <v>1.06</v>
      </c>
      <c r="L230" s="270">
        <f>SUMIF($AN$4:$AN$22,D230,$AU$4:$AU$22)</f>
        <v>1.02</v>
      </c>
      <c r="M230" s="271">
        <f t="shared" si="63"/>
        <v>24364489.972377934</v>
      </c>
      <c r="N230" s="271">
        <f t="shared" si="64"/>
        <v>27462673.064623922</v>
      </c>
      <c r="O230" s="271">
        <f t="shared" si="65"/>
        <v>29156510.647200003</v>
      </c>
      <c r="P230" s="271">
        <f t="shared" si="66"/>
        <v>30954820.425523225</v>
      </c>
      <c r="Q230" s="272">
        <f t="shared" si="67"/>
        <v>29156510.647200003</v>
      </c>
      <c r="R230" s="271">
        <f t="shared" si="67"/>
        <v>30954820.425523225</v>
      </c>
      <c r="S230" s="271">
        <f t="shared" si="68"/>
        <v>32864046.016027961</v>
      </c>
      <c r="T230" s="271"/>
      <c r="U230" s="271">
        <f t="shared" si="69"/>
        <v>1802972257.9559672</v>
      </c>
      <c r="V230" s="271">
        <f t="shared" si="70"/>
        <v>2032237806.7821703</v>
      </c>
      <c r="W230" s="271">
        <f t="shared" si="71"/>
        <v>2157581787.8928003</v>
      </c>
      <c r="X230" s="272">
        <f t="shared" si="72"/>
        <v>2290656711.4887185</v>
      </c>
      <c r="Y230" s="272">
        <f t="shared" si="73"/>
        <v>2157581787.8928003</v>
      </c>
      <c r="Z230" s="271">
        <f t="shared" si="74"/>
        <v>2290656711.4887185</v>
      </c>
      <c r="AA230" s="271">
        <f t="shared" si="78"/>
        <v>2431939405.186069</v>
      </c>
      <c r="AB230" s="271"/>
      <c r="AC230" s="33" t="str">
        <f t="shared" si="75"/>
        <v>BERTAHAP</v>
      </c>
      <c r="AD230" s="273">
        <f t="shared" si="76"/>
        <v>0</v>
      </c>
      <c r="AE230" s="274">
        <v>2</v>
      </c>
      <c r="AF230" s="275"/>
      <c r="AG230" s="271" t="e">
        <f>IF(AF230&gt;#REF!,"LB","KR")</f>
        <v>#REF!</v>
      </c>
      <c r="AH230" s="275">
        <v>1983270000</v>
      </c>
      <c r="AI230" s="275">
        <v>2235462000</v>
      </c>
      <c r="AJ230" s="275">
        <v>2373340000</v>
      </c>
      <c r="AK230" s="276">
        <v>2519723000</v>
      </c>
      <c r="AL230" s="276">
        <v>2373340000</v>
      </c>
      <c r="AM230" s="275">
        <v>2519723000</v>
      </c>
      <c r="AN230" s="275">
        <v>2675134000</v>
      </c>
      <c r="AO230" s="16"/>
      <c r="AP230" s="16"/>
      <c r="AQ230" s="278">
        <v>-1248563.1177999973</v>
      </c>
      <c r="AR230" s="279"/>
      <c r="AS230" s="280"/>
      <c r="AT230" s="280"/>
      <c r="AU230" s="280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328"/>
      <c r="BT230" s="16"/>
      <c r="BU230" s="16"/>
      <c r="BV230" s="279"/>
      <c r="BW230" s="16"/>
      <c r="BX230" s="16"/>
      <c r="BY230" s="16"/>
      <c r="BZ230" s="16"/>
      <c r="CA230" s="16"/>
      <c r="CB230" s="16"/>
      <c r="CC230" s="16"/>
      <c r="CD230" s="16"/>
      <c r="CE230" s="16"/>
      <c r="CF230" s="43">
        <v>2515740400</v>
      </c>
      <c r="CG230" s="197">
        <v>2670906380</v>
      </c>
    </row>
    <row r="231" spans="1:85">
      <c r="A231" s="3">
        <f t="shared" si="77"/>
        <v>192</v>
      </c>
      <c r="B231" s="263">
        <v>2</v>
      </c>
      <c r="C231" s="264" t="s">
        <v>182</v>
      </c>
      <c r="D231" s="265" t="s">
        <v>32</v>
      </c>
      <c r="E231" s="266"/>
      <c r="F231" s="41" t="s">
        <v>56</v>
      </c>
      <c r="G231" s="267">
        <f t="shared" si="57"/>
        <v>85</v>
      </c>
      <c r="H231" s="267">
        <f t="shared" si="58"/>
        <v>74</v>
      </c>
      <c r="I231" s="268">
        <f t="shared" si="59"/>
        <v>26966806</v>
      </c>
      <c r="J231" s="268">
        <f t="shared" si="60"/>
        <v>1</v>
      </c>
      <c r="K231" s="269">
        <f t="shared" si="61"/>
        <v>1.06</v>
      </c>
      <c r="L231" s="270">
        <f t="shared" ref="L231:L238" si="85">SUMIF($AN$4:$AN$22,D231,$AU$4:$AU$22)</f>
        <v>1.02</v>
      </c>
      <c r="M231" s="271">
        <f t="shared" si="63"/>
        <v>24364489.972377934</v>
      </c>
      <c r="N231" s="271">
        <f t="shared" si="64"/>
        <v>27462673.064623922</v>
      </c>
      <c r="O231" s="271">
        <f t="shared" si="65"/>
        <v>29156510.647200003</v>
      </c>
      <c r="P231" s="271">
        <f t="shared" si="66"/>
        <v>30954820.425523225</v>
      </c>
      <c r="Q231" s="272">
        <f t="shared" si="67"/>
        <v>29156510.647200003</v>
      </c>
      <c r="R231" s="271">
        <f t="shared" si="67"/>
        <v>30954820.425523225</v>
      </c>
      <c r="S231" s="271">
        <f t="shared" si="68"/>
        <v>32864046.016027961</v>
      </c>
      <c r="T231" s="271"/>
      <c r="U231" s="271">
        <f t="shared" si="69"/>
        <v>1802972257.9559672</v>
      </c>
      <c r="V231" s="271">
        <f t="shared" si="70"/>
        <v>2032237806.7821703</v>
      </c>
      <c r="W231" s="271">
        <f t="shared" si="71"/>
        <v>2157581787.8928003</v>
      </c>
      <c r="X231" s="272">
        <f t="shared" si="72"/>
        <v>2290656711.4887185</v>
      </c>
      <c r="Y231" s="272">
        <f t="shared" si="73"/>
        <v>2157581787.8928003</v>
      </c>
      <c r="Z231" s="271">
        <f t="shared" si="74"/>
        <v>2290656711.4887185</v>
      </c>
      <c r="AA231" s="271">
        <f t="shared" si="78"/>
        <v>2431939405.186069</v>
      </c>
      <c r="AB231" s="271"/>
      <c r="AC231" s="33" t="str">
        <f t="shared" si="75"/>
        <v>BERTAHAP</v>
      </c>
      <c r="AD231" s="273">
        <f t="shared" si="76"/>
        <v>0</v>
      </c>
      <c r="AE231" s="274">
        <v>2</v>
      </c>
      <c r="AF231" s="275"/>
      <c r="AG231" s="271" t="e">
        <f>IF(AF231&gt;#REF!,"LB","KR")</f>
        <v>#REF!</v>
      </c>
      <c r="AH231" s="275">
        <v>1983270000</v>
      </c>
      <c r="AI231" s="275">
        <v>2235462000</v>
      </c>
      <c r="AJ231" s="275">
        <v>2373340000</v>
      </c>
      <c r="AK231" s="276">
        <v>2519723000</v>
      </c>
      <c r="AL231" s="276">
        <v>2373340000</v>
      </c>
      <c r="AM231" s="275">
        <v>2519723000</v>
      </c>
      <c r="AN231" s="275">
        <v>2675134000</v>
      </c>
      <c r="AO231" s="16"/>
      <c r="AP231" s="16"/>
      <c r="AQ231" s="278">
        <v>-1248563.1177999973</v>
      </c>
      <c r="AR231" s="279"/>
      <c r="AS231" s="280"/>
      <c r="AT231" s="280"/>
      <c r="AU231" s="280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328"/>
      <c r="BT231" s="16"/>
      <c r="BU231" s="16"/>
      <c r="BV231" s="279"/>
      <c r="BW231" s="16"/>
      <c r="BX231" s="16"/>
      <c r="BY231" s="16"/>
      <c r="BZ231" s="16"/>
      <c r="CA231" s="16"/>
      <c r="CB231" s="16"/>
      <c r="CC231" s="16"/>
      <c r="CD231" s="16"/>
      <c r="CE231" s="16"/>
      <c r="CF231" s="43">
        <v>2515740400</v>
      </c>
      <c r="CG231" s="197">
        <v>2670906380</v>
      </c>
    </row>
    <row r="232" spans="1:85">
      <c r="A232" s="3">
        <f t="shared" si="77"/>
        <v>193</v>
      </c>
      <c r="B232" s="263">
        <v>3</v>
      </c>
      <c r="C232" s="264" t="s">
        <v>182</v>
      </c>
      <c r="D232" s="265" t="s">
        <v>38</v>
      </c>
      <c r="E232" s="266"/>
      <c r="F232" s="41" t="s">
        <v>58</v>
      </c>
      <c r="G232" s="267">
        <f t="shared" ref="G232:G295" si="86">SUMIF($V$10:$V$28,F232,$AA$10:$AA$28)</f>
        <v>101</v>
      </c>
      <c r="H232" s="267">
        <f t="shared" ref="H232:H295" si="87">SUMIF($V$10:$V$28,F232,$X$10:$X$28)</f>
        <v>90</v>
      </c>
      <c r="I232" s="268">
        <f t="shared" ref="I232:I295" si="88">$I$27</f>
        <v>26966806</v>
      </c>
      <c r="J232" s="268">
        <f t="shared" ref="J232:J295" si="89">SUMIF($AN$4:$AN$22,D232,$AO$4:$AO$22)</f>
        <v>1</v>
      </c>
      <c r="K232" s="269">
        <f t="shared" ref="K232:K295" si="90">IF(J232=$AJ$25,$AI$25,IF(J232=$AJ$26,$AI$26,IF(J232=$AJ$27,$AI$27,IF(J232=$AJ$28,$AI$28,IF(J232=$AJ$29,$AI$29,IF(J232=$AJ$30,$AI$30))))))</f>
        <v>1.06</v>
      </c>
      <c r="L232" s="270">
        <f t="shared" si="85"/>
        <v>1.02</v>
      </c>
      <c r="M232" s="271">
        <f t="shared" ref="M232:M295" si="91">$O232/(1+6%/12)^36</f>
        <v>24364489.972377934</v>
      </c>
      <c r="N232" s="271">
        <f t="shared" ref="N232:N295" si="92">$O232/(1+6%/12)^12</f>
        <v>27462673.064623922</v>
      </c>
      <c r="O232" s="271">
        <f t="shared" ref="O232:O295" si="93">$I$27*K232*L232</f>
        <v>29156510.647200003</v>
      </c>
      <c r="P232" s="271">
        <f t="shared" ref="P232:P295" si="94">$O232*(1+6%/12)^12</f>
        <v>30954820.425523225</v>
      </c>
      <c r="Q232" s="272">
        <f t="shared" ref="Q232:R295" si="95">O232</f>
        <v>29156510.647200003</v>
      </c>
      <c r="R232" s="271">
        <f t="shared" si="95"/>
        <v>30954820.425523225</v>
      </c>
      <c r="S232" s="271">
        <f t="shared" ref="S232:S295" si="96">$O232*(1+6%/12)^24</f>
        <v>32864046.016027961</v>
      </c>
      <c r="T232" s="271"/>
      <c r="U232" s="271">
        <f t="shared" ref="U232:U295" si="97">M232*H232</f>
        <v>2192804097.5140142</v>
      </c>
      <c r="V232" s="271">
        <f t="shared" ref="V232:V295" si="98">N232*H232</f>
        <v>2471640575.816153</v>
      </c>
      <c r="W232" s="271">
        <f t="shared" ref="W232:W295" si="99">O232*H232</f>
        <v>2624085958.2480001</v>
      </c>
      <c r="X232" s="272">
        <f t="shared" ref="X232:X295" si="100">P232*H232</f>
        <v>2785933838.2970901</v>
      </c>
      <c r="Y232" s="272">
        <f t="shared" ref="Y232:Y295" si="101">Q232*H232</f>
        <v>2624085958.2480001</v>
      </c>
      <c r="Z232" s="271">
        <f t="shared" ref="Z232:Z295" si="102">R232*H232</f>
        <v>2785933838.2970901</v>
      </c>
      <c r="AA232" s="271">
        <f t="shared" si="78"/>
        <v>2957764141.4425163</v>
      </c>
      <c r="AB232" s="271"/>
      <c r="AC232" s="33" t="str">
        <f t="shared" ref="AC232:AC295" si="103">IF(AE232=$H$32,$M$32,IF(AE232=$H$33,$M$33,IF(AE232=$H$34,$M$34)))</f>
        <v>BERTAHAP</v>
      </c>
      <c r="AD232" s="273">
        <f t="shared" ref="AD232:AD295" si="104">IF(AC232=$M$32,$N$32,IF(AC232=$M$33,$N$33,$N$34))</f>
        <v>0</v>
      </c>
      <c r="AE232" s="274">
        <v>2</v>
      </c>
      <c r="AF232" s="275"/>
      <c r="AG232" s="271" t="e">
        <f>IF(AF232&gt;#REF!,"LB","KR")</f>
        <v>#REF!</v>
      </c>
      <c r="AH232" s="275">
        <v>2412085000</v>
      </c>
      <c r="AI232" s="275">
        <v>2718805000</v>
      </c>
      <c r="AJ232" s="275">
        <v>2886495000</v>
      </c>
      <c r="AK232" s="276">
        <v>3064528000</v>
      </c>
      <c r="AL232" s="276">
        <v>2886495000</v>
      </c>
      <c r="AM232" s="275">
        <v>3064528000</v>
      </c>
      <c r="AN232" s="275">
        <v>3253541000</v>
      </c>
      <c r="AO232" s="16"/>
      <c r="AP232" s="16"/>
      <c r="AQ232" s="278">
        <v>-1248563.1177999973</v>
      </c>
      <c r="AR232" s="279"/>
      <c r="AS232" s="280"/>
      <c r="AT232" s="280"/>
      <c r="AU232" s="280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328"/>
      <c r="BT232" s="16"/>
      <c r="BU232" s="16"/>
      <c r="BV232" s="279"/>
      <c r="BW232" s="16"/>
      <c r="BX232" s="16"/>
      <c r="BY232" s="16"/>
      <c r="BZ232" s="16"/>
      <c r="CA232" s="16"/>
      <c r="CB232" s="16"/>
      <c r="CC232" s="16"/>
      <c r="CD232" s="16"/>
      <c r="CE232" s="16"/>
      <c r="CF232" s="43">
        <v>3059684700</v>
      </c>
      <c r="CG232" s="197">
        <v>3248399680</v>
      </c>
    </row>
    <row r="233" spans="1:85">
      <c r="A233" s="3">
        <f t="shared" ref="A233:A296" si="105">A232+1</f>
        <v>194</v>
      </c>
      <c r="B233" s="263">
        <v>4</v>
      </c>
      <c r="C233" s="264" t="s">
        <v>182</v>
      </c>
      <c r="D233" s="265" t="s">
        <v>44</v>
      </c>
      <c r="E233" s="266"/>
      <c r="F233" s="41" t="s">
        <v>60</v>
      </c>
      <c r="G233" s="267">
        <f t="shared" si="86"/>
        <v>101</v>
      </c>
      <c r="H233" s="267">
        <f t="shared" si="87"/>
        <v>90</v>
      </c>
      <c r="I233" s="268">
        <f t="shared" si="88"/>
        <v>26966806</v>
      </c>
      <c r="J233" s="268">
        <f t="shared" si="89"/>
        <v>1</v>
      </c>
      <c r="K233" s="269">
        <f t="shared" si="90"/>
        <v>1.06</v>
      </c>
      <c r="L233" s="270">
        <f t="shared" si="85"/>
        <v>1.02</v>
      </c>
      <c r="M233" s="271">
        <f t="shared" si="91"/>
        <v>24364489.972377934</v>
      </c>
      <c r="N233" s="271">
        <f t="shared" si="92"/>
        <v>27462673.064623922</v>
      </c>
      <c r="O233" s="271">
        <f t="shared" si="93"/>
        <v>29156510.647200003</v>
      </c>
      <c r="P233" s="271">
        <f t="shared" si="94"/>
        <v>30954820.425523225</v>
      </c>
      <c r="Q233" s="272">
        <f t="shared" si="95"/>
        <v>29156510.647200003</v>
      </c>
      <c r="R233" s="271">
        <f t="shared" si="95"/>
        <v>30954820.425523225</v>
      </c>
      <c r="S233" s="271">
        <f t="shared" si="96"/>
        <v>32864046.016027961</v>
      </c>
      <c r="T233" s="271"/>
      <c r="U233" s="271">
        <f t="shared" si="97"/>
        <v>2192804097.5140142</v>
      </c>
      <c r="V233" s="271">
        <f t="shared" si="98"/>
        <v>2471640575.816153</v>
      </c>
      <c r="W233" s="271">
        <f t="shared" si="99"/>
        <v>2624085958.2480001</v>
      </c>
      <c r="X233" s="272">
        <f t="shared" si="100"/>
        <v>2785933838.2970901</v>
      </c>
      <c r="Y233" s="272">
        <f t="shared" si="101"/>
        <v>2624085958.2480001</v>
      </c>
      <c r="Z233" s="271">
        <f t="shared" si="102"/>
        <v>2785933838.2970901</v>
      </c>
      <c r="AA233" s="271">
        <f t="shared" ref="AA233:AA296" si="106">S233*H233</f>
        <v>2957764141.4425163</v>
      </c>
      <c r="AB233" s="271"/>
      <c r="AC233" s="33" t="str">
        <f t="shared" si="103"/>
        <v>BERTAHAP</v>
      </c>
      <c r="AD233" s="273">
        <f t="shared" si="104"/>
        <v>0</v>
      </c>
      <c r="AE233" s="274">
        <v>2</v>
      </c>
      <c r="AF233" s="275"/>
      <c r="AG233" s="271" t="e">
        <f>IF(AF233&gt;#REF!,"LB","KR")</f>
        <v>#REF!</v>
      </c>
      <c r="AH233" s="275">
        <v>2412085000</v>
      </c>
      <c r="AI233" s="275">
        <v>2718805000</v>
      </c>
      <c r="AJ233" s="275">
        <v>2886495000</v>
      </c>
      <c r="AK233" s="276">
        <v>3064528000</v>
      </c>
      <c r="AL233" s="276">
        <v>2886495000</v>
      </c>
      <c r="AM233" s="275">
        <v>3064528000</v>
      </c>
      <c r="AN233" s="275">
        <v>3253541000</v>
      </c>
      <c r="AO233" s="16"/>
      <c r="AP233" s="16"/>
      <c r="AQ233" s="278">
        <v>-1248563.1177999973</v>
      </c>
      <c r="AR233" s="279"/>
      <c r="AS233" s="280"/>
      <c r="AT233" s="280"/>
      <c r="AU233" s="280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328"/>
      <c r="BT233" s="16"/>
      <c r="BU233" s="16"/>
      <c r="BV233" s="279"/>
      <c r="BW233" s="16"/>
      <c r="BX233" s="16"/>
      <c r="BY233" s="16"/>
      <c r="BZ233" s="16"/>
      <c r="CA233" s="16"/>
      <c r="CB233" s="16"/>
      <c r="CC233" s="16"/>
      <c r="CD233" s="16"/>
      <c r="CE233" s="16"/>
      <c r="CF233" s="43">
        <v>3059684700</v>
      </c>
      <c r="CG233" s="197">
        <v>3248399680</v>
      </c>
    </row>
    <row r="234" spans="1:85">
      <c r="A234" s="3">
        <f t="shared" si="105"/>
        <v>195</v>
      </c>
      <c r="B234" s="263">
        <v>5</v>
      </c>
      <c r="C234" s="264" t="s">
        <v>182</v>
      </c>
      <c r="D234" s="299">
        <v>11</v>
      </c>
      <c r="E234" s="266"/>
      <c r="F234" s="41" t="s">
        <v>62</v>
      </c>
      <c r="G234" s="267">
        <f t="shared" si="86"/>
        <v>101</v>
      </c>
      <c r="H234" s="267">
        <f t="shared" si="87"/>
        <v>90</v>
      </c>
      <c r="I234" s="268">
        <f t="shared" si="88"/>
        <v>26966806</v>
      </c>
      <c r="J234" s="268">
        <f t="shared" si="89"/>
        <v>1</v>
      </c>
      <c r="K234" s="269">
        <f t="shared" si="90"/>
        <v>1.06</v>
      </c>
      <c r="L234" s="270">
        <f t="shared" si="85"/>
        <v>1.02</v>
      </c>
      <c r="M234" s="271">
        <f t="shared" si="91"/>
        <v>24364489.972377934</v>
      </c>
      <c r="N234" s="271">
        <f t="shared" si="92"/>
        <v>27462673.064623922</v>
      </c>
      <c r="O234" s="271">
        <f t="shared" si="93"/>
        <v>29156510.647200003</v>
      </c>
      <c r="P234" s="271">
        <f t="shared" si="94"/>
        <v>30954820.425523225</v>
      </c>
      <c r="Q234" s="272">
        <f t="shared" si="95"/>
        <v>29156510.647200003</v>
      </c>
      <c r="R234" s="271">
        <f t="shared" si="95"/>
        <v>30954820.425523225</v>
      </c>
      <c r="S234" s="271">
        <f t="shared" si="96"/>
        <v>32864046.016027961</v>
      </c>
      <c r="T234" s="271"/>
      <c r="U234" s="271">
        <f t="shared" si="97"/>
        <v>2192804097.5140142</v>
      </c>
      <c r="V234" s="271">
        <f t="shared" si="98"/>
        <v>2471640575.816153</v>
      </c>
      <c r="W234" s="271">
        <f t="shared" si="99"/>
        <v>2624085958.2480001</v>
      </c>
      <c r="X234" s="272">
        <f t="shared" si="100"/>
        <v>2785933838.2970901</v>
      </c>
      <c r="Y234" s="272">
        <f t="shared" si="101"/>
        <v>2624085958.2480001</v>
      </c>
      <c r="Z234" s="271">
        <f t="shared" si="102"/>
        <v>2785933838.2970901</v>
      </c>
      <c r="AA234" s="271">
        <f t="shared" si="106"/>
        <v>2957764141.4425163</v>
      </c>
      <c r="AB234" s="271"/>
      <c r="AC234" s="33" t="str">
        <f t="shared" si="103"/>
        <v>BERTAHAP</v>
      </c>
      <c r="AD234" s="273">
        <f t="shared" si="104"/>
        <v>0</v>
      </c>
      <c r="AE234" s="274">
        <v>2</v>
      </c>
      <c r="AF234" s="275"/>
      <c r="AG234" s="271" t="e">
        <f>IF(AF234&gt;#REF!,"LB","KR")</f>
        <v>#REF!</v>
      </c>
      <c r="AH234" s="275">
        <v>2412085000</v>
      </c>
      <c r="AI234" s="275">
        <v>2718805000</v>
      </c>
      <c r="AJ234" s="275">
        <v>2886495000</v>
      </c>
      <c r="AK234" s="276">
        <v>3064528000</v>
      </c>
      <c r="AL234" s="276">
        <v>2886495000</v>
      </c>
      <c r="AM234" s="275">
        <v>3064528000</v>
      </c>
      <c r="AN234" s="275">
        <v>3253541000</v>
      </c>
      <c r="AO234" s="16"/>
      <c r="AP234" s="16"/>
      <c r="AQ234" s="278">
        <v>-1248563.1177999973</v>
      </c>
      <c r="AR234" s="279"/>
      <c r="AS234" s="280"/>
      <c r="AT234" s="280"/>
      <c r="AU234" s="280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328"/>
      <c r="BT234" s="16"/>
      <c r="BU234" s="16"/>
      <c r="BV234" s="279"/>
      <c r="BW234" s="16"/>
      <c r="BX234" s="16"/>
      <c r="BY234" s="16"/>
      <c r="BZ234" s="16"/>
      <c r="CA234" s="16"/>
      <c r="CB234" s="16"/>
      <c r="CC234" s="16"/>
      <c r="CD234" s="16"/>
      <c r="CE234" s="16"/>
      <c r="CF234" s="43">
        <v>3059684700</v>
      </c>
      <c r="CG234" s="197">
        <v>3248399680</v>
      </c>
    </row>
    <row r="235" spans="1:85">
      <c r="A235" s="3">
        <f t="shared" si="105"/>
        <v>196</v>
      </c>
      <c r="B235" s="263">
        <v>6</v>
      </c>
      <c r="C235" s="264" t="s">
        <v>182</v>
      </c>
      <c r="D235" s="299">
        <v>15</v>
      </c>
      <c r="E235" s="266"/>
      <c r="F235" s="41" t="s">
        <v>64</v>
      </c>
      <c r="G235" s="267">
        <f t="shared" si="86"/>
        <v>101</v>
      </c>
      <c r="H235" s="267">
        <f t="shared" si="87"/>
        <v>90</v>
      </c>
      <c r="I235" s="268">
        <f t="shared" si="88"/>
        <v>26966806</v>
      </c>
      <c r="J235" s="268">
        <f t="shared" si="89"/>
        <v>1</v>
      </c>
      <c r="K235" s="269">
        <f t="shared" si="90"/>
        <v>1.06</v>
      </c>
      <c r="L235" s="270">
        <f t="shared" si="85"/>
        <v>1.02</v>
      </c>
      <c r="M235" s="271">
        <f t="shared" si="91"/>
        <v>24364489.972377934</v>
      </c>
      <c r="N235" s="271">
        <f t="shared" si="92"/>
        <v>27462673.064623922</v>
      </c>
      <c r="O235" s="271">
        <f t="shared" si="93"/>
        <v>29156510.647200003</v>
      </c>
      <c r="P235" s="271">
        <f t="shared" si="94"/>
        <v>30954820.425523225</v>
      </c>
      <c r="Q235" s="272">
        <f t="shared" si="95"/>
        <v>29156510.647200003</v>
      </c>
      <c r="R235" s="271">
        <f t="shared" si="95"/>
        <v>30954820.425523225</v>
      </c>
      <c r="S235" s="271">
        <f t="shared" si="96"/>
        <v>32864046.016027961</v>
      </c>
      <c r="T235" s="271"/>
      <c r="U235" s="271">
        <f t="shared" si="97"/>
        <v>2192804097.5140142</v>
      </c>
      <c r="V235" s="271">
        <f t="shared" si="98"/>
        <v>2471640575.816153</v>
      </c>
      <c r="W235" s="271">
        <f t="shared" si="99"/>
        <v>2624085958.2480001</v>
      </c>
      <c r="X235" s="272">
        <f t="shared" si="100"/>
        <v>2785933838.2970901</v>
      </c>
      <c r="Y235" s="272">
        <f t="shared" si="101"/>
        <v>2624085958.2480001</v>
      </c>
      <c r="Z235" s="271">
        <f t="shared" si="102"/>
        <v>2785933838.2970901</v>
      </c>
      <c r="AA235" s="271">
        <f t="shared" si="106"/>
        <v>2957764141.4425163</v>
      </c>
      <c r="AB235" s="271"/>
      <c r="AC235" s="33" t="str">
        <f t="shared" si="103"/>
        <v>BERTAHAP</v>
      </c>
      <c r="AD235" s="273">
        <f t="shared" si="104"/>
        <v>0</v>
      </c>
      <c r="AE235" s="274">
        <v>2</v>
      </c>
      <c r="AF235" s="275"/>
      <c r="AG235" s="271" t="e">
        <f>IF(AF235&gt;#REF!,"LB","KR")</f>
        <v>#REF!</v>
      </c>
      <c r="AH235" s="275">
        <v>2412085000</v>
      </c>
      <c r="AI235" s="275">
        <v>2718805000</v>
      </c>
      <c r="AJ235" s="275">
        <v>2886495000</v>
      </c>
      <c r="AK235" s="276">
        <v>3064528000</v>
      </c>
      <c r="AL235" s="276">
        <v>2886495000</v>
      </c>
      <c r="AM235" s="275">
        <v>3064528000</v>
      </c>
      <c r="AN235" s="275">
        <v>3253541000</v>
      </c>
      <c r="AO235" s="16"/>
      <c r="AP235" s="16"/>
      <c r="AQ235" s="278">
        <v>-1248563.1177999973</v>
      </c>
      <c r="AR235" s="279"/>
      <c r="AS235" s="280"/>
      <c r="AT235" s="280"/>
      <c r="AU235" s="280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328"/>
      <c r="BT235" s="16"/>
      <c r="BU235" s="16"/>
      <c r="BV235" s="279"/>
      <c r="BW235" s="16"/>
      <c r="BX235" s="16"/>
      <c r="BY235" s="16"/>
      <c r="BZ235" s="16"/>
      <c r="CA235" s="16"/>
      <c r="CB235" s="16"/>
      <c r="CC235" s="16"/>
      <c r="CD235" s="16"/>
      <c r="CE235" s="16"/>
      <c r="CF235" s="43">
        <v>3059684700</v>
      </c>
      <c r="CG235" s="197">
        <v>3248399680</v>
      </c>
    </row>
    <row r="236" spans="1:85">
      <c r="A236" s="3">
        <f t="shared" si="105"/>
        <v>197</v>
      </c>
      <c r="B236" s="263">
        <v>7</v>
      </c>
      <c r="C236" s="264" t="s">
        <v>182</v>
      </c>
      <c r="D236" s="299">
        <v>17</v>
      </c>
      <c r="E236" s="266"/>
      <c r="F236" s="41" t="s">
        <v>67</v>
      </c>
      <c r="G236" s="267">
        <f t="shared" si="86"/>
        <v>85</v>
      </c>
      <c r="H236" s="267">
        <f t="shared" si="87"/>
        <v>74</v>
      </c>
      <c r="I236" s="268">
        <f t="shared" si="88"/>
        <v>26966806</v>
      </c>
      <c r="J236" s="268">
        <f t="shared" si="89"/>
        <v>1</v>
      </c>
      <c r="K236" s="269">
        <f t="shared" si="90"/>
        <v>1.06</v>
      </c>
      <c r="L236" s="270">
        <f t="shared" si="85"/>
        <v>1.02</v>
      </c>
      <c r="M236" s="271">
        <f t="shared" si="91"/>
        <v>24364489.972377934</v>
      </c>
      <c r="N236" s="271">
        <f t="shared" si="92"/>
        <v>27462673.064623922</v>
      </c>
      <c r="O236" s="271">
        <f t="shared" si="93"/>
        <v>29156510.647200003</v>
      </c>
      <c r="P236" s="271">
        <f t="shared" si="94"/>
        <v>30954820.425523225</v>
      </c>
      <c r="Q236" s="272">
        <f t="shared" si="95"/>
        <v>29156510.647200003</v>
      </c>
      <c r="R236" s="271">
        <f t="shared" si="95"/>
        <v>30954820.425523225</v>
      </c>
      <c r="S236" s="271">
        <f t="shared" si="96"/>
        <v>32864046.016027961</v>
      </c>
      <c r="T236" s="271"/>
      <c r="U236" s="271">
        <f t="shared" si="97"/>
        <v>1802972257.9559672</v>
      </c>
      <c r="V236" s="271">
        <f t="shared" si="98"/>
        <v>2032237806.7821703</v>
      </c>
      <c r="W236" s="271">
        <f t="shared" si="99"/>
        <v>2157581787.8928003</v>
      </c>
      <c r="X236" s="272">
        <f t="shared" si="100"/>
        <v>2290656711.4887185</v>
      </c>
      <c r="Y236" s="272">
        <f t="shared" si="101"/>
        <v>2157581787.8928003</v>
      </c>
      <c r="Z236" s="271">
        <f t="shared" si="102"/>
        <v>2290656711.4887185</v>
      </c>
      <c r="AA236" s="271">
        <f t="shared" si="106"/>
        <v>2431939405.186069</v>
      </c>
      <c r="AB236" s="271"/>
      <c r="AC236" s="33" t="str">
        <f t="shared" si="103"/>
        <v>BERTAHAP</v>
      </c>
      <c r="AD236" s="273">
        <f t="shared" si="104"/>
        <v>0</v>
      </c>
      <c r="AE236" s="274">
        <v>2</v>
      </c>
      <c r="AF236" s="275"/>
      <c r="AG236" s="271" t="e">
        <f>IF(AF236&gt;#REF!,"LB","KR")</f>
        <v>#REF!</v>
      </c>
      <c r="AH236" s="275">
        <v>1983270000</v>
      </c>
      <c r="AI236" s="275">
        <v>2235462000</v>
      </c>
      <c r="AJ236" s="275">
        <v>2373340000</v>
      </c>
      <c r="AK236" s="276">
        <v>2519723000</v>
      </c>
      <c r="AL236" s="276">
        <v>2373340000</v>
      </c>
      <c r="AM236" s="275">
        <v>2519723000</v>
      </c>
      <c r="AN236" s="275">
        <v>2675134000</v>
      </c>
      <c r="AO236" s="16"/>
      <c r="AP236" s="16"/>
      <c r="AQ236" s="278">
        <v>-1248563.1177999973</v>
      </c>
      <c r="AR236" s="279"/>
      <c r="AS236" s="280"/>
      <c r="AT236" s="280"/>
      <c r="AU236" s="280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328"/>
      <c r="BT236" s="16"/>
      <c r="BU236" s="16"/>
      <c r="BV236" s="279"/>
      <c r="BW236" s="16"/>
      <c r="BX236" s="16"/>
      <c r="BY236" s="16"/>
      <c r="BZ236" s="16"/>
      <c r="CA236" s="16"/>
      <c r="CB236" s="16"/>
      <c r="CC236" s="16"/>
      <c r="CD236" s="16"/>
      <c r="CE236" s="16"/>
      <c r="CF236" s="43">
        <v>2515740400</v>
      </c>
      <c r="CG236" s="197">
        <v>2670906380</v>
      </c>
    </row>
    <row r="237" spans="1:85">
      <c r="A237" s="3">
        <f t="shared" si="105"/>
        <v>198</v>
      </c>
      <c r="B237" s="263">
        <v>8</v>
      </c>
      <c r="C237" s="264" t="s">
        <v>182</v>
      </c>
      <c r="D237" s="299">
        <v>19</v>
      </c>
      <c r="E237" s="266"/>
      <c r="F237" s="41" t="s">
        <v>78</v>
      </c>
      <c r="G237" s="267">
        <f t="shared" si="86"/>
        <v>138</v>
      </c>
      <c r="H237" s="267">
        <f t="shared" si="87"/>
        <v>120</v>
      </c>
      <c r="I237" s="268">
        <f t="shared" si="88"/>
        <v>26966806</v>
      </c>
      <c r="J237" s="268">
        <f t="shared" si="89"/>
        <v>1</v>
      </c>
      <c r="K237" s="269">
        <f t="shared" si="90"/>
        <v>1.06</v>
      </c>
      <c r="L237" s="270">
        <f t="shared" si="85"/>
        <v>1.02</v>
      </c>
      <c r="M237" s="271">
        <f t="shared" si="91"/>
        <v>24364489.972377934</v>
      </c>
      <c r="N237" s="271">
        <f t="shared" si="92"/>
        <v>27462673.064623922</v>
      </c>
      <c r="O237" s="271">
        <f t="shared" si="93"/>
        <v>29156510.647200003</v>
      </c>
      <c r="P237" s="271">
        <f t="shared" si="94"/>
        <v>30954820.425523225</v>
      </c>
      <c r="Q237" s="272">
        <f t="shared" si="95"/>
        <v>29156510.647200003</v>
      </c>
      <c r="R237" s="271">
        <f t="shared" si="95"/>
        <v>30954820.425523225</v>
      </c>
      <c r="S237" s="271">
        <f t="shared" si="96"/>
        <v>32864046.016027961</v>
      </c>
      <c r="T237" s="271"/>
      <c r="U237" s="271">
        <f t="shared" si="97"/>
        <v>2923738796.6853518</v>
      </c>
      <c r="V237" s="271">
        <f t="shared" si="98"/>
        <v>3295520767.7548704</v>
      </c>
      <c r="W237" s="271">
        <f t="shared" si="99"/>
        <v>3498781277.6640005</v>
      </c>
      <c r="X237" s="272">
        <f t="shared" si="100"/>
        <v>3714578451.0627871</v>
      </c>
      <c r="Y237" s="272">
        <f t="shared" si="101"/>
        <v>3498781277.6640005</v>
      </c>
      <c r="Z237" s="271">
        <f t="shared" si="102"/>
        <v>3714578451.0627871</v>
      </c>
      <c r="AA237" s="271">
        <f t="shared" si="106"/>
        <v>3943685521.9233551</v>
      </c>
      <c r="AB237" s="271"/>
      <c r="AC237" s="33" t="str">
        <f t="shared" si="103"/>
        <v>BERTAHAP</v>
      </c>
      <c r="AD237" s="273">
        <f t="shared" si="104"/>
        <v>0</v>
      </c>
      <c r="AE237" s="274">
        <v>2</v>
      </c>
      <c r="AF237" s="275"/>
      <c r="AG237" s="271" t="e">
        <f>IF(AF237&gt;#REF!,"LB","KR")</f>
        <v>#REF!</v>
      </c>
      <c r="AH237" s="275">
        <v>3216113000</v>
      </c>
      <c r="AI237" s="275">
        <v>3625073000</v>
      </c>
      <c r="AJ237" s="275">
        <v>3848660000</v>
      </c>
      <c r="AK237" s="276">
        <v>4086037000</v>
      </c>
      <c r="AL237" s="276">
        <v>3848660000</v>
      </c>
      <c r="AM237" s="275">
        <v>4086037000</v>
      </c>
      <c r="AN237" s="275">
        <v>4338055000</v>
      </c>
      <c r="AO237" s="16"/>
      <c r="AP237" s="16"/>
      <c r="AQ237" s="278">
        <v>-1248563.1177999973</v>
      </c>
      <c r="AR237" s="279"/>
      <c r="AS237" s="280"/>
      <c r="AT237" s="280"/>
      <c r="AU237" s="280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328"/>
      <c r="BT237" s="16"/>
      <c r="BU237" s="16"/>
      <c r="BV237" s="279"/>
      <c r="BW237" s="16"/>
      <c r="BX237" s="16"/>
      <c r="BY237" s="16"/>
      <c r="BZ237" s="16"/>
      <c r="CA237" s="16"/>
      <c r="CB237" s="16"/>
      <c r="CC237" s="16"/>
      <c r="CD237" s="16"/>
      <c r="CE237" s="16"/>
      <c r="CF237" s="43">
        <v>4079579600</v>
      </c>
      <c r="CG237" s="197">
        <v>4331199220</v>
      </c>
    </row>
    <row r="238" spans="1:85">
      <c r="A238" s="3">
        <f t="shared" si="105"/>
        <v>199</v>
      </c>
      <c r="B238" s="263">
        <v>9</v>
      </c>
      <c r="C238" s="264" t="s">
        <v>182</v>
      </c>
      <c r="D238" s="299">
        <v>21</v>
      </c>
      <c r="E238" s="266"/>
      <c r="F238" s="41" t="s">
        <v>84</v>
      </c>
      <c r="G238" s="267">
        <f t="shared" si="86"/>
        <v>132</v>
      </c>
      <c r="H238" s="267">
        <f t="shared" si="87"/>
        <v>112</v>
      </c>
      <c r="I238" s="268">
        <f t="shared" si="88"/>
        <v>26966806</v>
      </c>
      <c r="J238" s="268">
        <f t="shared" si="89"/>
        <v>3</v>
      </c>
      <c r="K238" s="269">
        <f t="shared" si="90"/>
        <v>1.1000000000000001</v>
      </c>
      <c r="L238" s="270">
        <f t="shared" si="85"/>
        <v>1.02</v>
      </c>
      <c r="M238" s="271">
        <f t="shared" si="91"/>
        <v>25283904.688316725</v>
      </c>
      <c r="N238" s="271">
        <f t="shared" si="92"/>
        <v>28499000.350081429</v>
      </c>
      <c r="O238" s="271">
        <f t="shared" si="93"/>
        <v>30256756.332000002</v>
      </c>
      <c r="P238" s="271">
        <f t="shared" si="94"/>
        <v>32122926.856675044</v>
      </c>
      <c r="Q238" s="272">
        <f t="shared" si="95"/>
        <v>30256756.332000002</v>
      </c>
      <c r="R238" s="271">
        <f t="shared" si="95"/>
        <v>32122926.856675044</v>
      </c>
      <c r="S238" s="271">
        <f t="shared" si="96"/>
        <v>34104198.695878074</v>
      </c>
      <c r="T238" s="271"/>
      <c r="U238" s="271">
        <f t="shared" si="97"/>
        <v>2831797325.0914731</v>
      </c>
      <c r="V238" s="271">
        <f t="shared" si="98"/>
        <v>3191888039.2091198</v>
      </c>
      <c r="W238" s="271">
        <f t="shared" si="99"/>
        <v>3388756709.184</v>
      </c>
      <c r="X238" s="272">
        <f t="shared" si="100"/>
        <v>3597767807.9476051</v>
      </c>
      <c r="Y238" s="272">
        <f t="shared" si="101"/>
        <v>3388756709.184</v>
      </c>
      <c r="Z238" s="271">
        <f t="shared" si="102"/>
        <v>3597767807.9476051</v>
      </c>
      <c r="AA238" s="271">
        <f t="shared" si="106"/>
        <v>3819670253.938344</v>
      </c>
      <c r="AB238" s="271"/>
      <c r="AC238" s="33" t="str">
        <f t="shared" si="103"/>
        <v>BERTAHAP</v>
      </c>
      <c r="AD238" s="273">
        <f t="shared" si="104"/>
        <v>0</v>
      </c>
      <c r="AE238" s="274">
        <v>2</v>
      </c>
      <c r="AF238" s="275"/>
      <c r="AG238" s="271" t="e">
        <f>IF(AF238&gt;#REF!,"LB","KR")</f>
        <v>#REF!</v>
      </c>
      <c r="AH238" s="275">
        <v>3114978000</v>
      </c>
      <c r="AI238" s="275">
        <v>3511077000</v>
      </c>
      <c r="AJ238" s="275">
        <v>3727633000</v>
      </c>
      <c r="AK238" s="276">
        <v>3957545000</v>
      </c>
      <c r="AL238" s="276">
        <v>3727633000</v>
      </c>
      <c r="AM238" s="275">
        <v>3957545000</v>
      </c>
      <c r="AN238" s="275">
        <v>4201638000</v>
      </c>
      <c r="AO238" s="16"/>
      <c r="AP238" s="16"/>
      <c r="AQ238" s="278">
        <v>-148317.43299999833</v>
      </c>
      <c r="AR238" s="279"/>
      <c r="AS238" s="280"/>
      <c r="AT238" s="280"/>
      <c r="AU238" s="280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328"/>
      <c r="BT238" s="16"/>
      <c r="BU238" s="16"/>
      <c r="BV238" s="279"/>
      <c r="BW238" s="16"/>
      <c r="BX238" s="16"/>
      <c r="BY238" s="16"/>
      <c r="BZ238" s="16"/>
      <c r="CA238" s="16"/>
      <c r="CB238" s="16"/>
      <c r="CC238" s="16"/>
      <c r="CD238" s="16"/>
      <c r="CE238" s="16"/>
      <c r="CF238" s="43">
        <v>3951290980</v>
      </c>
      <c r="CG238" s="197">
        <v>4194997700</v>
      </c>
    </row>
    <row r="239" spans="1:85">
      <c r="A239" s="3">
        <f t="shared" si="105"/>
        <v>200</v>
      </c>
      <c r="B239" s="263">
        <v>1</v>
      </c>
      <c r="C239" s="264" t="s">
        <v>183</v>
      </c>
      <c r="D239" s="265" t="s">
        <v>19</v>
      </c>
      <c r="E239" s="266"/>
      <c r="F239" s="41" t="s">
        <v>72</v>
      </c>
      <c r="G239" s="267">
        <f t="shared" si="86"/>
        <v>175</v>
      </c>
      <c r="H239" s="267">
        <f t="shared" si="87"/>
        <v>156</v>
      </c>
      <c r="I239" s="268">
        <f t="shared" si="88"/>
        <v>26966806</v>
      </c>
      <c r="J239" s="268">
        <f t="shared" si="89"/>
        <v>5</v>
      </c>
      <c r="K239" s="269">
        <f t="shared" si="90"/>
        <v>1.08</v>
      </c>
      <c r="L239" s="319">
        <f>SUMIF($AN$4:$AN$22,D239,$BK$4:$BK$22)</f>
        <v>1.03</v>
      </c>
      <c r="M239" s="271">
        <f t="shared" si="91"/>
        <v>25067571.813978184</v>
      </c>
      <c r="N239" s="271">
        <f t="shared" si="92"/>
        <v>28255158.635856133</v>
      </c>
      <c r="O239" s="271">
        <f t="shared" si="93"/>
        <v>29997874.994400002</v>
      </c>
      <c r="P239" s="271">
        <f t="shared" si="94"/>
        <v>31848078.284639321</v>
      </c>
      <c r="Q239" s="272">
        <f t="shared" si="95"/>
        <v>29997874.994400002</v>
      </c>
      <c r="R239" s="271">
        <f t="shared" si="95"/>
        <v>31848078.284639321</v>
      </c>
      <c r="S239" s="271">
        <f t="shared" si="96"/>
        <v>33812398.065325104</v>
      </c>
      <c r="T239" s="271"/>
      <c r="U239" s="271">
        <f t="shared" si="97"/>
        <v>3910541202.9805965</v>
      </c>
      <c r="V239" s="271">
        <f t="shared" si="98"/>
        <v>4407804747.1935568</v>
      </c>
      <c r="W239" s="271">
        <f t="shared" si="99"/>
        <v>4679668499.1264</v>
      </c>
      <c r="X239" s="272">
        <f t="shared" si="100"/>
        <v>4968300212.4037342</v>
      </c>
      <c r="Y239" s="272">
        <f t="shared" si="101"/>
        <v>4679668499.1264</v>
      </c>
      <c r="Z239" s="271">
        <f t="shared" si="102"/>
        <v>4968300212.4037342</v>
      </c>
      <c r="AA239" s="271">
        <f t="shared" si="106"/>
        <v>5274734098.1907158</v>
      </c>
      <c r="AB239" s="271"/>
      <c r="AC239" s="33" t="str">
        <f t="shared" si="103"/>
        <v>BERTAHAP</v>
      </c>
      <c r="AD239" s="273">
        <f t="shared" si="104"/>
        <v>0</v>
      </c>
      <c r="AE239" s="274">
        <v>2</v>
      </c>
      <c r="AF239" s="275"/>
      <c r="AG239" s="271" t="e">
        <f>IF(AF239&gt;#REF!,"LB","KR")</f>
        <v>#REF!</v>
      </c>
      <c r="AH239" s="275">
        <v>4301596000</v>
      </c>
      <c r="AI239" s="275">
        <v>4848586000</v>
      </c>
      <c r="AJ239" s="275">
        <v>5147636000</v>
      </c>
      <c r="AK239" s="276">
        <v>5465131000</v>
      </c>
      <c r="AL239" s="276">
        <v>5147636000</v>
      </c>
      <c r="AM239" s="275">
        <v>5465131000</v>
      </c>
      <c r="AN239" s="275">
        <v>5802208000</v>
      </c>
      <c r="AO239" s="16"/>
      <c r="AP239" s="16"/>
      <c r="AQ239" s="278">
        <v>-407198.77059999853</v>
      </c>
      <c r="AR239" s="279"/>
      <c r="AS239" s="280"/>
      <c r="AT239" s="280"/>
      <c r="AU239" s="280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328"/>
      <c r="BT239" s="16"/>
      <c r="BU239" s="16"/>
      <c r="BV239" s="279"/>
      <c r="BW239" s="16"/>
      <c r="BX239" s="16"/>
      <c r="BY239" s="16"/>
      <c r="BZ239" s="16"/>
      <c r="CA239" s="16"/>
      <c r="CB239" s="16"/>
      <c r="CC239" s="16"/>
      <c r="CD239" s="16"/>
      <c r="CE239" s="16"/>
      <c r="CF239" s="43">
        <v>5456494160</v>
      </c>
      <c r="CG239" s="197">
        <v>5793038860</v>
      </c>
    </row>
    <row r="240" spans="1:85">
      <c r="A240" s="3">
        <f t="shared" si="105"/>
        <v>201</v>
      </c>
      <c r="B240" s="263">
        <v>2</v>
      </c>
      <c r="C240" s="264" t="s">
        <v>183</v>
      </c>
      <c r="D240" s="265" t="s">
        <v>29</v>
      </c>
      <c r="E240" s="266"/>
      <c r="F240" s="41" t="s">
        <v>74</v>
      </c>
      <c r="G240" s="267">
        <f t="shared" si="86"/>
        <v>85</v>
      </c>
      <c r="H240" s="267">
        <f t="shared" si="87"/>
        <v>74</v>
      </c>
      <c r="I240" s="268">
        <f t="shared" si="88"/>
        <v>26966806</v>
      </c>
      <c r="J240" s="268">
        <f t="shared" si="89"/>
        <v>1</v>
      </c>
      <c r="K240" s="269">
        <f t="shared" si="90"/>
        <v>1.06</v>
      </c>
      <c r="L240" s="319">
        <f t="shared" ref="L240:L248" si="107">SUMIF($AN$4:$AN$22,D240,$BK$4:$BK$22)</f>
        <v>1.03</v>
      </c>
      <c r="M240" s="271">
        <f t="shared" si="91"/>
        <v>24603357.52112674</v>
      </c>
      <c r="N240" s="271">
        <f t="shared" si="92"/>
        <v>27731914.957414355</v>
      </c>
      <c r="O240" s="271">
        <f t="shared" si="93"/>
        <v>29442358.790800005</v>
      </c>
      <c r="P240" s="271">
        <f t="shared" si="94"/>
        <v>31258299.057146005</v>
      </c>
      <c r="Q240" s="272">
        <f t="shared" si="95"/>
        <v>29442358.790800005</v>
      </c>
      <c r="R240" s="271">
        <f t="shared" si="95"/>
        <v>31258299.057146005</v>
      </c>
      <c r="S240" s="271">
        <f t="shared" si="96"/>
        <v>33186242.545596864</v>
      </c>
      <c r="T240" s="271"/>
      <c r="U240" s="271">
        <f t="shared" si="97"/>
        <v>1820648456.5633788</v>
      </c>
      <c r="V240" s="271">
        <f t="shared" si="98"/>
        <v>2052161706.8486624</v>
      </c>
      <c r="W240" s="271">
        <f t="shared" si="99"/>
        <v>2178734550.5192003</v>
      </c>
      <c r="X240" s="272">
        <f t="shared" si="100"/>
        <v>2313114130.2288046</v>
      </c>
      <c r="Y240" s="272">
        <f t="shared" si="101"/>
        <v>2178734550.5192003</v>
      </c>
      <c r="Z240" s="271">
        <f t="shared" si="102"/>
        <v>2313114130.2288046</v>
      </c>
      <c r="AA240" s="271">
        <f t="shared" si="106"/>
        <v>2455781948.3741679</v>
      </c>
      <c r="AB240" s="271"/>
      <c r="AC240" s="33" t="str">
        <f t="shared" si="103"/>
        <v>BERTAHAP</v>
      </c>
      <c r="AD240" s="273">
        <f t="shared" si="104"/>
        <v>0</v>
      </c>
      <c r="AE240" s="274">
        <v>2</v>
      </c>
      <c r="AF240" s="275"/>
      <c r="AG240" s="271" t="e">
        <f>IF(AF240&gt;#REF!,"LB","KR")</f>
        <v>#REF!</v>
      </c>
      <c r="AH240" s="275">
        <v>2002714000</v>
      </c>
      <c r="AI240" s="275">
        <v>2257378000</v>
      </c>
      <c r="AJ240" s="275">
        <v>2396609000</v>
      </c>
      <c r="AK240" s="276">
        <v>2544426000</v>
      </c>
      <c r="AL240" s="276">
        <v>2396609000</v>
      </c>
      <c r="AM240" s="275">
        <v>2544426000</v>
      </c>
      <c r="AN240" s="275">
        <v>2701361000</v>
      </c>
      <c r="AO240" s="16"/>
      <c r="AP240" s="16"/>
      <c r="AQ240" s="278">
        <v>-962714.9741999954</v>
      </c>
      <c r="AR240" s="279"/>
      <c r="AS240" s="280"/>
      <c r="AT240" s="280"/>
      <c r="AU240" s="280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328"/>
      <c r="BT240" s="16"/>
      <c r="BU240" s="16"/>
      <c r="BV240" s="279"/>
      <c r="BW240" s="16"/>
      <c r="BX240" s="16"/>
      <c r="BY240" s="16"/>
      <c r="BZ240" s="16"/>
      <c r="CA240" s="16"/>
      <c r="CB240" s="16"/>
      <c r="CC240" s="16"/>
      <c r="CD240" s="16"/>
      <c r="CE240" s="16"/>
      <c r="CF240" s="43">
        <v>2540405540</v>
      </c>
      <c r="CG240" s="197">
        <v>2697091560</v>
      </c>
    </row>
    <row r="241" spans="1:85">
      <c r="A241" s="3">
        <f t="shared" si="105"/>
        <v>202</v>
      </c>
      <c r="B241" s="263">
        <v>3</v>
      </c>
      <c r="C241" s="264" t="s">
        <v>183</v>
      </c>
      <c r="D241" s="265" t="s">
        <v>32</v>
      </c>
      <c r="E241" s="266"/>
      <c r="F241" s="41" t="s">
        <v>56</v>
      </c>
      <c r="G241" s="267">
        <f t="shared" si="86"/>
        <v>85</v>
      </c>
      <c r="H241" s="267">
        <f t="shared" si="87"/>
        <v>74</v>
      </c>
      <c r="I241" s="268">
        <f t="shared" si="88"/>
        <v>26966806</v>
      </c>
      <c r="J241" s="268">
        <f t="shared" si="89"/>
        <v>1</v>
      </c>
      <c r="K241" s="269">
        <f t="shared" si="90"/>
        <v>1.06</v>
      </c>
      <c r="L241" s="319">
        <f t="shared" si="107"/>
        <v>1.03</v>
      </c>
      <c r="M241" s="271">
        <f t="shared" si="91"/>
        <v>24603357.52112674</v>
      </c>
      <c r="N241" s="271">
        <f t="shared" si="92"/>
        <v>27731914.957414355</v>
      </c>
      <c r="O241" s="271">
        <f t="shared" si="93"/>
        <v>29442358.790800005</v>
      </c>
      <c r="P241" s="271">
        <f t="shared" si="94"/>
        <v>31258299.057146005</v>
      </c>
      <c r="Q241" s="272">
        <f t="shared" si="95"/>
        <v>29442358.790800005</v>
      </c>
      <c r="R241" s="271">
        <f t="shared" si="95"/>
        <v>31258299.057146005</v>
      </c>
      <c r="S241" s="271">
        <f t="shared" si="96"/>
        <v>33186242.545596864</v>
      </c>
      <c r="T241" s="271"/>
      <c r="U241" s="271">
        <f t="shared" si="97"/>
        <v>1820648456.5633788</v>
      </c>
      <c r="V241" s="271">
        <f t="shared" si="98"/>
        <v>2052161706.8486624</v>
      </c>
      <c r="W241" s="271">
        <f t="shared" si="99"/>
        <v>2178734550.5192003</v>
      </c>
      <c r="X241" s="272">
        <f t="shared" si="100"/>
        <v>2313114130.2288046</v>
      </c>
      <c r="Y241" s="272">
        <f t="shared" si="101"/>
        <v>2178734550.5192003</v>
      </c>
      <c r="Z241" s="271">
        <f t="shared" si="102"/>
        <v>2313114130.2288046</v>
      </c>
      <c r="AA241" s="271">
        <f t="shared" si="106"/>
        <v>2455781948.3741679</v>
      </c>
      <c r="AB241" s="271"/>
      <c r="AC241" s="33" t="str">
        <f t="shared" si="103"/>
        <v>BERTAHAP</v>
      </c>
      <c r="AD241" s="273">
        <f t="shared" si="104"/>
        <v>0</v>
      </c>
      <c r="AE241" s="274">
        <v>2</v>
      </c>
      <c r="AF241" s="275"/>
      <c r="AG241" s="271" t="e">
        <f>IF(AF241&gt;#REF!,"LB","KR")</f>
        <v>#REF!</v>
      </c>
      <c r="AH241" s="275">
        <v>2002714000</v>
      </c>
      <c r="AI241" s="275">
        <v>2257378000</v>
      </c>
      <c r="AJ241" s="275">
        <v>2396609000</v>
      </c>
      <c r="AK241" s="276">
        <v>2544426000</v>
      </c>
      <c r="AL241" s="276">
        <v>2396609000</v>
      </c>
      <c r="AM241" s="275">
        <v>2544426000</v>
      </c>
      <c r="AN241" s="275">
        <v>2701361000</v>
      </c>
      <c r="AO241" s="16"/>
      <c r="AP241" s="16"/>
      <c r="AQ241" s="278">
        <v>-962714.9741999954</v>
      </c>
      <c r="AR241" s="279"/>
      <c r="AS241" s="280"/>
      <c r="AT241" s="280"/>
      <c r="AU241" s="280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328"/>
      <c r="BT241" s="16"/>
      <c r="BU241" s="16"/>
      <c r="BV241" s="279"/>
      <c r="BW241" s="16"/>
      <c r="BX241" s="16"/>
      <c r="BY241" s="16"/>
      <c r="BZ241" s="16"/>
      <c r="CA241" s="16"/>
      <c r="CB241" s="16"/>
      <c r="CC241" s="16"/>
      <c r="CD241" s="16"/>
      <c r="CE241" s="16"/>
      <c r="CF241" s="43">
        <v>2540405540</v>
      </c>
      <c r="CG241" s="197">
        <v>2697091560</v>
      </c>
    </row>
    <row r="242" spans="1:85">
      <c r="A242" s="3">
        <f t="shared" si="105"/>
        <v>203</v>
      </c>
      <c r="B242" s="263">
        <v>4</v>
      </c>
      <c r="C242" s="264" t="s">
        <v>183</v>
      </c>
      <c r="D242" s="265" t="s">
        <v>38</v>
      </c>
      <c r="E242" s="266"/>
      <c r="F242" s="41" t="s">
        <v>58</v>
      </c>
      <c r="G242" s="267">
        <f t="shared" si="86"/>
        <v>101</v>
      </c>
      <c r="H242" s="267">
        <f t="shared" si="87"/>
        <v>90</v>
      </c>
      <c r="I242" s="268">
        <f t="shared" si="88"/>
        <v>26966806</v>
      </c>
      <c r="J242" s="268">
        <f t="shared" si="89"/>
        <v>1</v>
      </c>
      <c r="K242" s="269">
        <f t="shared" si="90"/>
        <v>1.06</v>
      </c>
      <c r="L242" s="319">
        <f t="shared" si="107"/>
        <v>1.03</v>
      </c>
      <c r="M242" s="271">
        <f t="shared" si="91"/>
        <v>24603357.52112674</v>
      </c>
      <c r="N242" s="271">
        <f t="shared" si="92"/>
        <v>27731914.957414355</v>
      </c>
      <c r="O242" s="271">
        <f t="shared" si="93"/>
        <v>29442358.790800005</v>
      </c>
      <c r="P242" s="271">
        <f t="shared" si="94"/>
        <v>31258299.057146005</v>
      </c>
      <c r="Q242" s="272">
        <f t="shared" si="95"/>
        <v>29442358.790800005</v>
      </c>
      <c r="R242" s="271">
        <f t="shared" si="95"/>
        <v>31258299.057146005</v>
      </c>
      <c r="S242" s="271">
        <f t="shared" si="96"/>
        <v>33186242.545596864</v>
      </c>
      <c r="T242" s="271"/>
      <c r="U242" s="271">
        <f t="shared" si="97"/>
        <v>2214302176.9014068</v>
      </c>
      <c r="V242" s="271">
        <f t="shared" si="98"/>
        <v>2495872346.1672921</v>
      </c>
      <c r="W242" s="271">
        <f t="shared" si="99"/>
        <v>2649812291.1720004</v>
      </c>
      <c r="X242" s="272">
        <f t="shared" si="100"/>
        <v>2813246915.1431403</v>
      </c>
      <c r="Y242" s="272">
        <f t="shared" si="101"/>
        <v>2649812291.1720004</v>
      </c>
      <c r="Z242" s="271">
        <f t="shared" si="102"/>
        <v>2813246915.1431403</v>
      </c>
      <c r="AA242" s="271">
        <f t="shared" si="106"/>
        <v>2986761829.1037178</v>
      </c>
      <c r="AB242" s="271"/>
      <c r="AC242" s="33" t="str">
        <f t="shared" si="103"/>
        <v>BERTAHAP</v>
      </c>
      <c r="AD242" s="273">
        <f t="shared" si="104"/>
        <v>0</v>
      </c>
      <c r="AE242" s="274">
        <v>2</v>
      </c>
      <c r="AF242" s="275"/>
      <c r="AG242" s="271" t="e">
        <f>IF(AF242&gt;#REF!,"LB","KR")</f>
        <v>#REF!</v>
      </c>
      <c r="AH242" s="275">
        <v>2435733000</v>
      </c>
      <c r="AI242" s="275">
        <v>2745460000</v>
      </c>
      <c r="AJ242" s="275">
        <v>2914794000</v>
      </c>
      <c r="AK242" s="276">
        <v>3094572000</v>
      </c>
      <c r="AL242" s="276">
        <v>2914794000</v>
      </c>
      <c r="AM242" s="275">
        <v>3094572000</v>
      </c>
      <c r="AN242" s="275">
        <v>3285439000</v>
      </c>
      <c r="AO242" s="16"/>
      <c r="AP242" s="16"/>
      <c r="AQ242" s="278">
        <v>-962714.9741999954</v>
      </c>
      <c r="AR242" s="279"/>
      <c r="AS242" s="280"/>
      <c r="AT242" s="280"/>
      <c r="AU242" s="280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328"/>
      <c r="BT242" s="16"/>
      <c r="BU242" s="16"/>
      <c r="BV242" s="279"/>
      <c r="BW242" s="16"/>
      <c r="BX242" s="16"/>
      <c r="BY242" s="16"/>
      <c r="BZ242" s="16"/>
      <c r="CA242" s="16"/>
      <c r="CB242" s="16"/>
      <c r="CC242" s="16"/>
      <c r="CD242" s="16"/>
      <c r="CE242" s="16"/>
      <c r="CF242" s="43">
        <v>3089681640</v>
      </c>
      <c r="CG242" s="197">
        <v>3280246320</v>
      </c>
    </row>
    <row r="243" spans="1:85">
      <c r="A243" s="3">
        <f t="shared" si="105"/>
        <v>204</v>
      </c>
      <c r="B243" s="263">
        <v>5</v>
      </c>
      <c r="C243" s="264" t="s">
        <v>183</v>
      </c>
      <c r="D243" s="265" t="s">
        <v>44</v>
      </c>
      <c r="E243" s="266"/>
      <c r="F243" s="41" t="s">
        <v>60</v>
      </c>
      <c r="G243" s="267">
        <f t="shared" si="86"/>
        <v>101</v>
      </c>
      <c r="H243" s="267">
        <f t="shared" si="87"/>
        <v>90</v>
      </c>
      <c r="I243" s="268">
        <f t="shared" si="88"/>
        <v>26966806</v>
      </c>
      <c r="J243" s="268">
        <f t="shared" si="89"/>
        <v>1</v>
      </c>
      <c r="K243" s="269">
        <f t="shared" si="90"/>
        <v>1.06</v>
      </c>
      <c r="L243" s="319">
        <f t="shared" si="107"/>
        <v>1.03</v>
      </c>
      <c r="M243" s="271">
        <f t="shared" si="91"/>
        <v>24603357.52112674</v>
      </c>
      <c r="N243" s="271">
        <f t="shared" si="92"/>
        <v>27731914.957414355</v>
      </c>
      <c r="O243" s="271">
        <f t="shared" si="93"/>
        <v>29442358.790800005</v>
      </c>
      <c r="P243" s="271">
        <f t="shared" si="94"/>
        <v>31258299.057146005</v>
      </c>
      <c r="Q243" s="272">
        <f t="shared" si="95"/>
        <v>29442358.790800005</v>
      </c>
      <c r="R243" s="271">
        <f t="shared" si="95"/>
        <v>31258299.057146005</v>
      </c>
      <c r="S243" s="271">
        <f t="shared" si="96"/>
        <v>33186242.545596864</v>
      </c>
      <c r="T243" s="271"/>
      <c r="U243" s="271">
        <f t="shared" si="97"/>
        <v>2214302176.9014068</v>
      </c>
      <c r="V243" s="271">
        <f t="shared" si="98"/>
        <v>2495872346.1672921</v>
      </c>
      <c r="W243" s="271">
        <f t="shared" si="99"/>
        <v>2649812291.1720004</v>
      </c>
      <c r="X243" s="272">
        <f t="shared" si="100"/>
        <v>2813246915.1431403</v>
      </c>
      <c r="Y243" s="272">
        <f t="shared" si="101"/>
        <v>2649812291.1720004</v>
      </c>
      <c r="Z243" s="271">
        <f t="shared" si="102"/>
        <v>2813246915.1431403</v>
      </c>
      <c r="AA243" s="271">
        <f t="shared" si="106"/>
        <v>2986761829.1037178</v>
      </c>
      <c r="AB243" s="271"/>
      <c r="AC243" s="33" t="str">
        <f t="shared" si="103"/>
        <v>BERTAHAP</v>
      </c>
      <c r="AD243" s="273">
        <f t="shared" si="104"/>
        <v>0</v>
      </c>
      <c r="AE243" s="274">
        <v>2</v>
      </c>
      <c r="AF243" s="275"/>
      <c r="AG243" s="271" t="e">
        <f>IF(AF243&gt;#REF!,"LB","KR")</f>
        <v>#REF!</v>
      </c>
      <c r="AH243" s="275">
        <v>2435733000</v>
      </c>
      <c r="AI243" s="275">
        <v>2745460000</v>
      </c>
      <c r="AJ243" s="275">
        <v>2914794000</v>
      </c>
      <c r="AK243" s="276">
        <v>3094572000</v>
      </c>
      <c r="AL243" s="276">
        <v>2914794000</v>
      </c>
      <c r="AM243" s="275">
        <v>3094572000</v>
      </c>
      <c r="AN243" s="275">
        <v>3285439000</v>
      </c>
      <c r="AO243" s="16"/>
      <c r="AP243" s="16"/>
      <c r="AQ243" s="278">
        <v>-962714.9741999954</v>
      </c>
      <c r="AR243" s="279"/>
      <c r="AS243" s="280"/>
      <c r="AT243" s="280"/>
      <c r="AU243" s="280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328"/>
      <c r="BT243" s="16"/>
      <c r="BU243" s="16"/>
      <c r="BV243" s="279"/>
      <c r="BW243" s="16"/>
      <c r="BX243" s="16"/>
      <c r="BY243" s="16"/>
      <c r="BZ243" s="16"/>
      <c r="CA243" s="16"/>
      <c r="CB243" s="16"/>
      <c r="CC243" s="16"/>
      <c r="CD243" s="16"/>
      <c r="CE243" s="16"/>
      <c r="CF243" s="43">
        <v>3089681640</v>
      </c>
      <c r="CG243" s="197">
        <v>3280246320</v>
      </c>
    </row>
    <row r="244" spans="1:85">
      <c r="A244" s="3">
        <f t="shared" si="105"/>
        <v>205</v>
      </c>
      <c r="B244" s="263">
        <v>6</v>
      </c>
      <c r="C244" s="264" t="s">
        <v>183</v>
      </c>
      <c r="D244" s="299">
        <v>11</v>
      </c>
      <c r="E244" s="266"/>
      <c r="F244" s="41" t="s">
        <v>62</v>
      </c>
      <c r="G244" s="267">
        <f t="shared" si="86"/>
        <v>101</v>
      </c>
      <c r="H244" s="267">
        <f t="shared" si="87"/>
        <v>90</v>
      </c>
      <c r="I244" s="268">
        <f t="shared" si="88"/>
        <v>26966806</v>
      </c>
      <c r="J244" s="268">
        <f t="shared" si="89"/>
        <v>1</v>
      </c>
      <c r="K244" s="269">
        <f t="shared" si="90"/>
        <v>1.06</v>
      </c>
      <c r="L244" s="319">
        <f t="shared" si="107"/>
        <v>1.03</v>
      </c>
      <c r="M244" s="271">
        <f t="shared" si="91"/>
        <v>24603357.52112674</v>
      </c>
      <c r="N244" s="271">
        <f t="shared" si="92"/>
        <v>27731914.957414355</v>
      </c>
      <c r="O244" s="271">
        <f t="shared" si="93"/>
        <v>29442358.790800005</v>
      </c>
      <c r="P244" s="271">
        <f t="shared" si="94"/>
        <v>31258299.057146005</v>
      </c>
      <c r="Q244" s="272">
        <f t="shared" si="95"/>
        <v>29442358.790800005</v>
      </c>
      <c r="R244" s="271">
        <f t="shared" si="95"/>
        <v>31258299.057146005</v>
      </c>
      <c r="S244" s="271">
        <f t="shared" si="96"/>
        <v>33186242.545596864</v>
      </c>
      <c r="T244" s="271"/>
      <c r="U244" s="271">
        <f t="shared" si="97"/>
        <v>2214302176.9014068</v>
      </c>
      <c r="V244" s="271">
        <f t="shared" si="98"/>
        <v>2495872346.1672921</v>
      </c>
      <c r="W244" s="271">
        <f t="shared" si="99"/>
        <v>2649812291.1720004</v>
      </c>
      <c r="X244" s="272">
        <f t="shared" si="100"/>
        <v>2813246915.1431403</v>
      </c>
      <c r="Y244" s="272">
        <f t="shared" si="101"/>
        <v>2649812291.1720004</v>
      </c>
      <c r="Z244" s="271">
        <f t="shared" si="102"/>
        <v>2813246915.1431403</v>
      </c>
      <c r="AA244" s="271">
        <f t="shared" si="106"/>
        <v>2986761829.1037178</v>
      </c>
      <c r="AB244" s="271"/>
      <c r="AC244" s="33" t="str">
        <f t="shared" si="103"/>
        <v>BERTAHAP</v>
      </c>
      <c r="AD244" s="273">
        <f t="shared" si="104"/>
        <v>0</v>
      </c>
      <c r="AE244" s="274">
        <v>2</v>
      </c>
      <c r="AF244" s="275"/>
      <c r="AG244" s="271" t="e">
        <f>IF(AF244&gt;#REF!,"LB","KR")</f>
        <v>#REF!</v>
      </c>
      <c r="AH244" s="275">
        <v>2435733000</v>
      </c>
      <c r="AI244" s="275">
        <v>2745460000</v>
      </c>
      <c r="AJ244" s="275">
        <v>2914794000</v>
      </c>
      <c r="AK244" s="276">
        <v>3094572000</v>
      </c>
      <c r="AL244" s="276">
        <v>2914794000</v>
      </c>
      <c r="AM244" s="275">
        <v>3094572000</v>
      </c>
      <c r="AN244" s="275">
        <v>3285439000</v>
      </c>
      <c r="AO244" s="16"/>
      <c r="AP244" s="16"/>
      <c r="AQ244" s="278">
        <v>-962714.9741999954</v>
      </c>
      <c r="AR244" s="279"/>
      <c r="AS244" s="280"/>
      <c r="AT244" s="280"/>
      <c r="AU244" s="280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328"/>
      <c r="BT244" s="16"/>
      <c r="BU244" s="16"/>
      <c r="BV244" s="279"/>
      <c r="BW244" s="16"/>
      <c r="BX244" s="16"/>
      <c r="BY244" s="16"/>
      <c r="BZ244" s="16"/>
      <c r="CA244" s="16"/>
      <c r="CB244" s="16"/>
      <c r="CC244" s="16"/>
      <c r="CD244" s="16"/>
      <c r="CE244" s="16"/>
      <c r="CF244" s="43">
        <v>3089681640</v>
      </c>
      <c r="CG244" s="197">
        <v>3280246320</v>
      </c>
    </row>
    <row r="245" spans="1:85">
      <c r="A245" s="3">
        <f t="shared" si="105"/>
        <v>206</v>
      </c>
      <c r="B245" s="263">
        <v>7</v>
      </c>
      <c r="C245" s="264" t="s">
        <v>183</v>
      </c>
      <c r="D245" s="299">
        <v>15</v>
      </c>
      <c r="E245" s="266"/>
      <c r="F245" s="41" t="s">
        <v>64</v>
      </c>
      <c r="G245" s="267">
        <f t="shared" si="86"/>
        <v>101</v>
      </c>
      <c r="H245" s="267">
        <f t="shared" si="87"/>
        <v>90</v>
      </c>
      <c r="I245" s="268">
        <f t="shared" si="88"/>
        <v>26966806</v>
      </c>
      <c r="J245" s="268">
        <f t="shared" si="89"/>
        <v>1</v>
      </c>
      <c r="K245" s="269">
        <f t="shared" si="90"/>
        <v>1.06</v>
      </c>
      <c r="L245" s="319">
        <f t="shared" si="107"/>
        <v>1.03</v>
      </c>
      <c r="M245" s="271">
        <f t="shared" si="91"/>
        <v>24603357.52112674</v>
      </c>
      <c r="N245" s="271">
        <f t="shared" si="92"/>
        <v>27731914.957414355</v>
      </c>
      <c r="O245" s="271">
        <f t="shared" si="93"/>
        <v>29442358.790800005</v>
      </c>
      <c r="P245" s="271">
        <f t="shared" si="94"/>
        <v>31258299.057146005</v>
      </c>
      <c r="Q245" s="272">
        <f t="shared" si="95"/>
        <v>29442358.790800005</v>
      </c>
      <c r="R245" s="271">
        <f t="shared" si="95"/>
        <v>31258299.057146005</v>
      </c>
      <c r="S245" s="271">
        <f t="shared" si="96"/>
        <v>33186242.545596864</v>
      </c>
      <c r="T245" s="271"/>
      <c r="U245" s="271">
        <f t="shared" si="97"/>
        <v>2214302176.9014068</v>
      </c>
      <c r="V245" s="271">
        <f t="shared" si="98"/>
        <v>2495872346.1672921</v>
      </c>
      <c r="W245" s="271">
        <f t="shared" si="99"/>
        <v>2649812291.1720004</v>
      </c>
      <c r="X245" s="272">
        <f t="shared" si="100"/>
        <v>2813246915.1431403</v>
      </c>
      <c r="Y245" s="272">
        <f t="shared" si="101"/>
        <v>2649812291.1720004</v>
      </c>
      <c r="Z245" s="271">
        <f t="shared" si="102"/>
        <v>2813246915.1431403</v>
      </c>
      <c r="AA245" s="271">
        <f t="shared" si="106"/>
        <v>2986761829.1037178</v>
      </c>
      <c r="AB245" s="271"/>
      <c r="AC245" s="33" t="str">
        <f t="shared" si="103"/>
        <v>BERTAHAP</v>
      </c>
      <c r="AD245" s="273">
        <f t="shared" si="104"/>
        <v>0</v>
      </c>
      <c r="AE245" s="274">
        <v>2</v>
      </c>
      <c r="AF245" s="275"/>
      <c r="AG245" s="271" t="e">
        <f>IF(AF245&gt;#REF!,"LB","KR")</f>
        <v>#REF!</v>
      </c>
      <c r="AH245" s="275">
        <v>2435733000</v>
      </c>
      <c r="AI245" s="275">
        <v>2745460000</v>
      </c>
      <c r="AJ245" s="275">
        <v>2914794000</v>
      </c>
      <c r="AK245" s="276">
        <v>3094572000</v>
      </c>
      <c r="AL245" s="276">
        <v>2914794000</v>
      </c>
      <c r="AM245" s="275">
        <v>3094572000</v>
      </c>
      <c r="AN245" s="275">
        <v>3285439000</v>
      </c>
      <c r="AO245" s="16"/>
      <c r="AP245" s="16"/>
      <c r="AQ245" s="278">
        <v>-962714.9741999954</v>
      </c>
      <c r="AR245" s="279"/>
      <c r="AS245" s="280"/>
      <c r="AT245" s="280"/>
      <c r="AU245" s="280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328"/>
      <c r="BT245" s="16"/>
      <c r="BU245" s="16"/>
      <c r="BV245" s="279"/>
      <c r="BW245" s="16"/>
      <c r="BX245" s="16"/>
      <c r="BY245" s="16"/>
      <c r="BZ245" s="16"/>
      <c r="CA245" s="16"/>
      <c r="CB245" s="16"/>
      <c r="CC245" s="16"/>
      <c r="CD245" s="16"/>
      <c r="CE245" s="16"/>
      <c r="CF245" s="43">
        <v>3089681640</v>
      </c>
      <c r="CG245" s="197">
        <v>3280246320</v>
      </c>
    </row>
    <row r="246" spans="1:85">
      <c r="A246" s="3">
        <f t="shared" si="105"/>
        <v>207</v>
      </c>
      <c r="B246" s="263">
        <v>8</v>
      </c>
      <c r="C246" s="264" t="s">
        <v>183</v>
      </c>
      <c r="D246" s="299">
        <v>17</v>
      </c>
      <c r="E246" s="266"/>
      <c r="F246" s="41" t="s">
        <v>67</v>
      </c>
      <c r="G246" s="267">
        <f t="shared" si="86"/>
        <v>85</v>
      </c>
      <c r="H246" s="267">
        <f t="shared" si="87"/>
        <v>74</v>
      </c>
      <c r="I246" s="268">
        <f t="shared" si="88"/>
        <v>26966806</v>
      </c>
      <c r="J246" s="268">
        <f t="shared" si="89"/>
        <v>1</v>
      </c>
      <c r="K246" s="269">
        <f t="shared" si="90"/>
        <v>1.06</v>
      </c>
      <c r="L246" s="319">
        <f t="shared" si="107"/>
        <v>1.03</v>
      </c>
      <c r="M246" s="271">
        <f t="shared" si="91"/>
        <v>24603357.52112674</v>
      </c>
      <c r="N246" s="271">
        <f t="shared" si="92"/>
        <v>27731914.957414355</v>
      </c>
      <c r="O246" s="271">
        <f t="shared" si="93"/>
        <v>29442358.790800005</v>
      </c>
      <c r="P246" s="271">
        <f t="shared" si="94"/>
        <v>31258299.057146005</v>
      </c>
      <c r="Q246" s="272">
        <f t="shared" si="95"/>
        <v>29442358.790800005</v>
      </c>
      <c r="R246" s="271">
        <f t="shared" si="95"/>
        <v>31258299.057146005</v>
      </c>
      <c r="S246" s="271">
        <f t="shared" si="96"/>
        <v>33186242.545596864</v>
      </c>
      <c r="T246" s="271"/>
      <c r="U246" s="271">
        <f t="shared" si="97"/>
        <v>1820648456.5633788</v>
      </c>
      <c r="V246" s="271">
        <f t="shared" si="98"/>
        <v>2052161706.8486624</v>
      </c>
      <c r="W246" s="271">
        <f t="shared" si="99"/>
        <v>2178734550.5192003</v>
      </c>
      <c r="X246" s="272">
        <f t="shared" si="100"/>
        <v>2313114130.2288046</v>
      </c>
      <c r="Y246" s="272">
        <f t="shared" si="101"/>
        <v>2178734550.5192003</v>
      </c>
      <c r="Z246" s="271">
        <f t="shared" si="102"/>
        <v>2313114130.2288046</v>
      </c>
      <c r="AA246" s="271">
        <f t="shared" si="106"/>
        <v>2455781948.3741679</v>
      </c>
      <c r="AB246" s="271"/>
      <c r="AC246" s="33" t="str">
        <f t="shared" si="103"/>
        <v>BERTAHAP</v>
      </c>
      <c r="AD246" s="273">
        <f t="shared" si="104"/>
        <v>0</v>
      </c>
      <c r="AE246" s="274">
        <v>2</v>
      </c>
      <c r="AF246" s="275"/>
      <c r="AG246" s="271" t="e">
        <f>IF(AF246&gt;#REF!,"LB","KR")</f>
        <v>#REF!</v>
      </c>
      <c r="AH246" s="275">
        <v>2002714000</v>
      </c>
      <c r="AI246" s="275">
        <v>2257378000</v>
      </c>
      <c r="AJ246" s="275">
        <v>2396609000</v>
      </c>
      <c r="AK246" s="276">
        <v>2544426000</v>
      </c>
      <c r="AL246" s="276">
        <v>2396609000</v>
      </c>
      <c r="AM246" s="275">
        <v>2544426000</v>
      </c>
      <c r="AN246" s="275">
        <v>2701361000</v>
      </c>
      <c r="AO246" s="16"/>
      <c r="AP246" s="16"/>
      <c r="AQ246" s="278">
        <v>-962714.9741999954</v>
      </c>
      <c r="AR246" s="279"/>
      <c r="AS246" s="280"/>
      <c r="AT246" s="280"/>
      <c r="AU246" s="280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328"/>
      <c r="BT246" s="16"/>
      <c r="BU246" s="16"/>
      <c r="BV246" s="279"/>
      <c r="BW246" s="16"/>
      <c r="BX246" s="16"/>
      <c r="BY246" s="16"/>
      <c r="BZ246" s="16"/>
      <c r="CA246" s="16"/>
      <c r="CB246" s="16"/>
      <c r="CC246" s="16"/>
      <c r="CD246" s="16"/>
      <c r="CE246" s="16"/>
      <c r="CF246" s="43">
        <v>2540405540</v>
      </c>
      <c r="CG246" s="197">
        <v>2697091560</v>
      </c>
    </row>
    <row r="247" spans="1:85">
      <c r="A247" s="3">
        <f t="shared" si="105"/>
        <v>208</v>
      </c>
      <c r="B247" s="263">
        <v>9</v>
      </c>
      <c r="C247" s="264" t="s">
        <v>183</v>
      </c>
      <c r="D247" s="299">
        <v>19</v>
      </c>
      <c r="E247" s="266"/>
      <c r="F247" s="41" t="s">
        <v>78</v>
      </c>
      <c r="G247" s="267">
        <f t="shared" si="86"/>
        <v>138</v>
      </c>
      <c r="H247" s="267">
        <f t="shared" si="87"/>
        <v>120</v>
      </c>
      <c r="I247" s="268">
        <f t="shared" si="88"/>
        <v>26966806</v>
      </c>
      <c r="J247" s="268">
        <f t="shared" si="89"/>
        <v>1</v>
      </c>
      <c r="K247" s="269">
        <f t="shared" si="90"/>
        <v>1.06</v>
      </c>
      <c r="L247" s="319">
        <f t="shared" si="107"/>
        <v>1.03</v>
      </c>
      <c r="M247" s="271">
        <f t="shared" si="91"/>
        <v>24603357.52112674</v>
      </c>
      <c r="N247" s="271">
        <f t="shared" si="92"/>
        <v>27731914.957414355</v>
      </c>
      <c r="O247" s="271">
        <f t="shared" si="93"/>
        <v>29442358.790800005</v>
      </c>
      <c r="P247" s="271">
        <f t="shared" si="94"/>
        <v>31258299.057146005</v>
      </c>
      <c r="Q247" s="272">
        <f t="shared" si="95"/>
        <v>29442358.790800005</v>
      </c>
      <c r="R247" s="271">
        <f t="shared" si="95"/>
        <v>31258299.057146005</v>
      </c>
      <c r="S247" s="271">
        <f t="shared" si="96"/>
        <v>33186242.545596864</v>
      </c>
      <c r="T247" s="271"/>
      <c r="U247" s="271">
        <f t="shared" si="97"/>
        <v>2952402902.5352087</v>
      </c>
      <c r="V247" s="271">
        <f t="shared" si="98"/>
        <v>3327829794.8897228</v>
      </c>
      <c r="W247" s="271">
        <f t="shared" si="99"/>
        <v>3533083054.8960009</v>
      </c>
      <c r="X247" s="272">
        <f t="shared" si="100"/>
        <v>3750995886.8575206</v>
      </c>
      <c r="Y247" s="272">
        <f t="shared" si="101"/>
        <v>3533083054.8960009</v>
      </c>
      <c r="Z247" s="271">
        <f t="shared" si="102"/>
        <v>3750995886.8575206</v>
      </c>
      <c r="AA247" s="271">
        <f t="shared" si="106"/>
        <v>3982349105.4716239</v>
      </c>
      <c r="AB247" s="271"/>
      <c r="AC247" s="33" t="str">
        <f t="shared" si="103"/>
        <v>BERTAHAP</v>
      </c>
      <c r="AD247" s="273">
        <f t="shared" si="104"/>
        <v>0</v>
      </c>
      <c r="AE247" s="274">
        <v>2</v>
      </c>
      <c r="AF247" s="275"/>
      <c r="AG247" s="271" t="e">
        <f>IF(AF247&gt;#REF!,"LB","KR")</f>
        <v>#REF!</v>
      </c>
      <c r="AH247" s="275">
        <v>3247644000</v>
      </c>
      <c r="AI247" s="275">
        <v>3660613000</v>
      </c>
      <c r="AJ247" s="275">
        <v>3886392000</v>
      </c>
      <c r="AK247" s="276">
        <v>4126096000</v>
      </c>
      <c r="AL247" s="276">
        <v>3886392000</v>
      </c>
      <c r="AM247" s="275">
        <v>4126096000</v>
      </c>
      <c r="AN247" s="275">
        <v>4380585000</v>
      </c>
      <c r="AO247" s="16"/>
      <c r="AP247" s="16"/>
      <c r="AQ247" s="278">
        <v>-962714.9741999954</v>
      </c>
      <c r="AR247" s="279"/>
      <c r="AS247" s="280"/>
      <c r="AT247" s="280"/>
      <c r="AU247" s="280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328"/>
      <c r="BT247" s="16"/>
      <c r="BU247" s="16"/>
      <c r="BV247" s="279"/>
      <c r="BW247" s="16"/>
      <c r="BX247" s="16"/>
      <c r="BY247" s="16"/>
      <c r="BZ247" s="16"/>
      <c r="CA247" s="16"/>
      <c r="CB247" s="16"/>
      <c r="CC247" s="16"/>
      <c r="CD247" s="16"/>
      <c r="CE247" s="16"/>
      <c r="CF247" s="43">
        <v>4119575520</v>
      </c>
      <c r="CG247" s="197">
        <v>4373661760</v>
      </c>
    </row>
    <row r="248" spans="1:85">
      <c r="A248" s="3">
        <f t="shared" si="105"/>
        <v>209</v>
      </c>
      <c r="B248" s="263">
        <v>10</v>
      </c>
      <c r="C248" s="264" t="s">
        <v>183</v>
      </c>
      <c r="D248" s="299">
        <v>21</v>
      </c>
      <c r="E248" s="266"/>
      <c r="F248" s="41" t="s">
        <v>84</v>
      </c>
      <c r="G248" s="267">
        <f t="shared" si="86"/>
        <v>132</v>
      </c>
      <c r="H248" s="267">
        <f t="shared" si="87"/>
        <v>112</v>
      </c>
      <c r="I248" s="268">
        <f t="shared" si="88"/>
        <v>26966806</v>
      </c>
      <c r="J248" s="268">
        <f t="shared" si="89"/>
        <v>3</v>
      </c>
      <c r="K248" s="269">
        <f t="shared" si="90"/>
        <v>1.1000000000000001</v>
      </c>
      <c r="L248" s="319">
        <f t="shared" si="107"/>
        <v>1.03</v>
      </c>
      <c r="M248" s="271">
        <f t="shared" si="91"/>
        <v>25531786.106829632</v>
      </c>
      <c r="N248" s="271">
        <f t="shared" si="92"/>
        <v>28778402.314297915</v>
      </c>
      <c r="O248" s="271">
        <f t="shared" si="93"/>
        <v>30553391.198000003</v>
      </c>
      <c r="P248" s="271">
        <f t="shared" si="94"/>
        <v>32437857.512132645</v>
      </c>
      <c r="Q248" s="272">
        <f t="shared" si="95"/>
        <v>30553391.198000003</v>
      </c>
      <c r="R248" s="271">
        <f t="shared" si="95"/>
        <v>32437857.512132645</v>
      </c>
      <c r="S248" s="271">
        <f t="shared" si="96"/>
        <v>34438553.585053347</v>
      </c>
      <c r="T248" s="271"/>
      <c r="U248" s="271">
        <f t="shared" si="97"/>
        <v>2859560043.9649186</v>
      </c>
      <c r="V248" s="271">
        <f t="shared" si="98"/>
        <v>3223181059.2013664</v>
      </c>
      <c r="W248" s="271">
        <f t="shared" si="99"/>
        <v>3421979814.1760001</v>
      </c>
      <c r="X248" s="272">
        <f t="shared" si="100"/>
        <v>3633040041.3588562</v>
      </c>
      <c r="Y248" s="272">
        <f t="shared" si="101"/>
        <v>3421979814.1760001</v>
      </c>
      <c r="Z248" s="271">
        <f t="shared" si="102"/>
        <v>3633040041.3588562</v>
      </c>
      <c r="AA248" s="271">
        <f t="shared" si="106"/>
        <v>3857118001.5259748</v>
      </c>
      <c r="AB248" s="271"/>
      <c r="AC248" s="33" t="str">
        <f t="shared" si="103"/>
        <v>BERTAHAP</v>
      </c>
      <c r="AD248" s="273">
        <f t="shared" si="104"/>
        <v>0</v>
      </c>
      <c r="AE248" s="274">
        <v>2</v>
      </c>
      <c r="AF248" s="275"/>
      <c r="AG248" s="271" t="e">
        <f>IF(AF248&gt;#REF!,"LB","KR")</f>
        <v>#REF!</v>
      </c>
      <c r="AH248" s="275">
        <v>3145517000</v>
      </c>
      <c r="AI248" s="275">
        <v>3545500000</v>
      </c>
      <c r="AJ248" s="275">
        <v>3764178000</v>
      </c>
      <c r="AK248" s="276">
        <v>3996345000</v>
      </c>
      <c r="AL248" s="276">
        <v>3764178000</v>
      </c>
      <c r="AM248" s="275">
        <v>3996345000</v>
      </c>
      <c r="AN248" s="275">
        <v>4242830000</v>
      </c>
      <c r="AO248" s="16"/>
      <c r="AP248" s="16"/>
      <c r="AQ248" s="278">
        <v>148317.43300000206</v>
      </c>
      <c r="AR248" s="279"/>
      <c r="AS248" s="280"/>
      <c r="AT248" s="280"/>
      <c r="AU248" s="280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328"/>
      <c r="BT248" s="16"/>
      <c r="BU248" s="16"/>
      <c r="BV248" s="279"/>
      <c r="BW248" s="16"/>
      <c r="BX248" s="16"/>
      <c r="BY248" s="16"/>
      <c r="BZ248" s="16"/>
      <c r="CA248" s="16"/>
      <c r="CB248" s="16"/>
      <c r="CC248" s="16"/>
      <c r="CD248" s="16"/>
      <c r="CE248" s="16"/>
      <c r="CF248" s="43">
        <v>3990028680</v>
      </c>
      <c r="CG248" s="197">
        <v>4236125700</v>
      </c>
    </row>
    <row r="249" spans="1:85">
      <c r="A249" s="3">
        <f t="shared" si="105"/>
        <v>210</v>
      </c>
      <c r="B249" s="263">
        <v>1</v>
      </c>
      <c r="C249" s="264" t="s">
        <v>184</v>
      </c>
      <c r="D249" s="265" t="s">
        <v>19</v>
      </c>
      <c r="E249" s="266"/>
      <c r="F249" s="41" t="s">
        <v>72</v>
      </c>
      <c r="G249" s="267">
        <f t="shared" si="86"/>
        <v>175</v>
      </c>
      <c r="H249" s="267">
        <f t="shared" si="87"/>
        <v>156</v>
      </c>
      <c r="I249" s="268">
        <f t="shared" si="88"/>
        <v>26966806</v>
      </c>
      <c r="J249" s="268">
        <f t="shared" si="89"/>
        <v>5</v>
      </c>
      <c r="K249" s="269">
        <f t="shared" si="90"/>
        <v>1.08</v>
      </c>
      <c r="L249" s="270">
        <f t="shared" ref="L249:L258" si="108">SUMIF($AN$4:$AN$22,D249,$BB$4:$BB$22)</f>
        <v>1.02</v>
      </c>
      <c r="M249" s="271">
        <f t="shared" si="91"/>
        <v>24824197.330347329</v>
      </c>
      <c r="N249" s="271">
        <f t="shared" si="92"/>
        <v>27980836.707352675</v>
      </c>
      <c r="O249" s="271">
        <f t="shared" si="93"/>
        <v>29706633.489600003</v>
      </c>
      <c r="P249" s="271">
        <f t="shared" si="94"/>
        <v>31538873.641099136</v>
      </c>
      <c r="Q249" s="272">
        <f t="shared" si="95"/>
        <v>29706633.489600003</v>
      </c>
      <c r="R249" s="271">
        <f t="shared" si="95"/>
        <v>31538873.641099136</v>
      </c>
      <c r="S249" s="271">
        <f t="shared" si="96"/>
        <v>33484122.355953015</v>
      </c>
      <c r="T249" s="271"/>
      <c r="U249" s="271">
        <f t="shared" si="97"/>
        <v>3872574783.5341835</v>
      </c>
      <c r="V249" s="271">
        <f t="shared" si="98"/>
        <v>4365010526.3470173</v>
      </c>
      <c r="W249" s="271">
        <f t="shared" si="99"/>
        <v>4634234824.3776007</v>
      </c>
      <c r="X249" s="272">
        <f t="shared" si="100"/>
        <v>4920064288.0114651</v>
      </c>
      <c r="Y249" s="272">
        <f t="shared" si="101"/>
        <v>4634234824.3776007</v>
      </c>
      <c r="Z249" s="271">
        <f t="shared" si="102"/>
        <v>4920064288.0114651</v>
      </c>
      <c r="AA249" s="271">
        <f t="shared" si="106"/>
        <v>5223523087.5286703</v>
      </c>
      <c r="AB249" s="271"/>
      <c r="AC249" s="33" t="str">
        <f t="shared" si="103"/>
        <v>BERTAHAP</v>
      </c>
      <c r="AD249" s="273">
        <f t="shared" si="104"/>
        <v>0</v>
      </c>
      <c r="AE249" s="274">
        <v>2</v>
      </c>
      <c r="AF249" s="275"/>
      <c r="AG249" s="271" t="e">
        <f>IF(AF249&gt;#REF!,"LB","KR")</f>
        <v>#REF!</v>
      </c>
      <c r="AH249" s="275">
        <v>4259833000</v>
      </c>
      <c r="AI249" s="275">
        <v>4801512000</v>
      </c>
      <c r="AJ249" s="275">
        <v>5097659000</v>
      </c>
      <c r="AK249" s="276">
        <v>5412071000</v>
      </c>
      <c r="AL249" s="276">
        <v>5097659000</v>
      </c>
      <c r="AM249" s="275">
        <v>5412071000</v>
      </c>
      <c r="AN249" s="275">
        <v>5745876000</v>
      </c>
      <c r="AO249" s="16"/>
      <c r="AP249" s="16"/>
      <c r="AQ249" s="278">
        <v>-698440.27539999783</v>
      </c>
      <c r="AR249" s="279"/>
      <c r="AS249" s="280"/>
      <c r="AT249" s="280"/>
      <c r="AU249" s="280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328"/>
      <c r="BT249" s="16"/>
      <c r="BU249" s="16"/>
      <c r="BV249" s="279"/>
      <c r="BW249" s="16"/>
      <c r="BX249" s="16"/>
      <c r="BY249" s="16"/>
      <c r="BZ249" s="16"/>
      <c r="CA249" s="16"/>
      <c r="CB249" s="16"/>
      <c r="CC249" s="16"/>
      <c r="CD249" s="16"/>
      <c r="CE249" s="16"/>
      <c r="CF249" s="43">
        <v>5403518540</v>
      </c>
      <c r="CG249" s="197">
        <v>5736795260</v>
      </c>
    </row>
    <row r="250" spans="1:85">
      <c r="A250" s="3">
        <f t="shared" si="105"/>
        <v>211</v>
      </c>
      <c r="B250" s="263">
        <v>2</v>
      </c>
      <c r="C250" s="264" t="s">
        <v>184</v>
      </c>
      <c r="D250" s="265" t="s">
        <v>29</v>
      </c>
      <c r="E250" s="266"/>
      <c r="F250" s="41" t="s">
        <v>74</v>
      </c>
      <c r="G250" s="267">
        <f t="shared" si="86"/>
        <v>85</v>
      </c>
      <c r="H250" s="267">
        <f t="shared" si="87"/>
        <v>74</v>
      </c>
      <c r="I250" s="268">
        <f t="shared" si="88"/>
        <v>26966806</v>
      </c>
      <c r="J250" s="268">
        <f t="shared" si="89"/>
        <v>1</v>
      </c>
      <c r="K250" s="269">
        <f t="shared" si="90"/>
        <v>1.06</v>
      </c>
      <c r="L250" s="270">
        <f t="shared" si="108"/>
        <v>1.02</v>
      </c>
      <c r="M250" s="271">
        <f t="shared" si="91"/>
        <v>24364489.972377934</v>
      </c>
      <c r="N250" s="271">
        <f t="shared" si="92"/>
        <v>27462673.064623922</v>
      </c>
      <c r="O250" s="271">
        <f t="shared" si="93"/>
        <v>29156510.647200003</v>
      </c>
      <c r="P250" s="271">
        <f t="shared" si="94"/>
        <v>30954820.425523225</v>
      </c>
      <c r="Q250" s="272">
        <f t="shared" si="95"/>
        <v>29156510.647200003</v>
      </c>
      <c r="R250" s="271">
        <f t="shared" si="95"/>
        <v>30954820.425523225</v>
      </c>
      <c r="S250" s="271">
        <f t="shared" si="96"/>
        <v>32864046.016027961</v>
      </c>
      <c r="T250" s="271"/>
      <c r="U250" s="271">
        <f t="shared" si="97"/>
        <v>1802972257.9559672</v>
      </c>
      <c r="V250" s="271">
        <f t="shared" si="98"/>
        <v>2032237806.7821703</v>
      </c>
      <c r="W250" s="271">
        <f t="shared" si="99"/>
        <v>2157581787.8928003</v>
      </c>
      <c r="X250" s="272">
        <f t="shared" si="100"/>
        <v>2290656711.4887185</v>
      </c>
      <c r="Y250" s="272">
        <f t="shared" si="101"/>
        <v>2157581787.8928003</v>
      </c>
      <c r="Z250" s="271">
        <f t="shared" si="102"/>
        <v>2290656711.4887185</v>
      </c>
      <c r="AA250" s="271">
        <f t="shared" si="106"/>
        <v>2431939405.186069</v>
      </c>
      <c r="AB250" s="271"/>
      <c r="AC250" s="33" t="str">
        <f t="shared" si="103"/>
        <v>BERTAHAP</v>
      </c>
      <c r="AD250" s="273">
        <f t="shared" si="104"/>
        <v>0</v>
      </c>
      <c r="AE250" s="274">
        <v>2</v>
      </c>
      <c r="AF250" s="275"/>
      <c r="AG250" s="271" t="e">
        <f>IF(AF250&gt;#REF!,"LB","KR")</f>
        <v>#REF!</v>
      </c>
      <c r="AH250" s="275">
        <v>1983270000</v>
      </c>
      <c r="AI250" s="275">
        <v>2235462000</v>
      </c>
      <c r="AJ250" s="275">
        <v>2373340000</v>
      </c>
      <c r="AK250" s="276">
        <v>2519723000</v>
      </c>
      <c r="AL250" s="276">
        <v>2373340000</v>
      </c>
      <c r="AM250" s="275">
        <v>2519723000</v>
      </c>
      <c r="AN250" s="275">
        <v>2675134000</v>
      </c>
      <c r="AO250" s="16"/>
      <c r="AP250" s="16"/>
      <c r="AQ250" s="278">
        <v>-1248563.1177999973</v>
      </c>
      <c r="AR250" s="279"/>
      <c r="AS250" s="280"/>
      <c r="AT250" s="280"/>
      <c r="AU250" s="280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328"/>
      <c r="BT250" s="16"/>
      <c r="BU250" s="16"/>
      <c r="BV250" s="279"/>
      <c r="BW250" s="16"/>
      <c r="BX250" s="16"/>
      <c r="BY250" s="16"/>
      <c r="BZ250" s="16"/>
      <c r="CA250" s="16"/>
      <c r="CB250" s="16"/>
      <c r="CC250" s="16"/>
      <c r="CD250" s="16"/>
      <c r="CE250" s="16"/>
      <c r="CF250" s="43">
        <v>2515740400</v>
      </c>
      <c r="CG250" s="197">
        <v>2670906380</v>
      </c>
    </row>
    <row r="251" spans="1:85">
      <c r="A251" s="3">
        <f t="shared" si="105"/>
        <v>212</v>
      </c>
      <c r="B251" s="263">
        <v>3</v>
      </c>
      <c r="C251" s="264" t="s">
        <v>184</v>
      </c>
      <c r="D251" s="265" t="s">
        <v>32</v>
      </c>
      <c r="E251" s="266"/>
      <c r="F251" s="41" t="s">
        <v>56</v>
      </c>
      <c r="G251" s="267">
        <f t="shared" si="86"/>
        <v>85</v>
      </c>
      <c r="H251" s="267">
        <f t="shared" si="87"/>
        <v>74</v>
      </c>
      <c r="I251" s="268">
        <f t="shared" si="88"/>
        <v>26966806</v>
      </c>
      <c r="J251" s="268">
        <f t="shared" si="89"/>
        <v>1</v>
      </c>
      <c r="K251" s="269">
        <f t="shared" si="90"/>
        <v>1.06</v>
      </c>
      <c r="L251" s="270">
        <f t="shared" si="108"/>
        <v>1.02</v>
      </c>
      <c r="M251" s="271">
        <f t="shared" si="91"/>
        <v>24364489.972377934</v>
      </c>
      <c r="N251" s="271">
        <f t="shared" si="92"/>
        <v>27462673.064623922</v>
      </c>
      <c r="O251" s="271">
        <f t="shared" si="93"/>
        <v>29156510.647200003</v>
      </c>
      <c r="P251" s="271">
        <f t="shared" si="94"/>
        <v>30954820.425523225</v>
      </c>
      <c r="Q251" s="272">
        <f t="shared" si="95"/>
        <v>29156510.647200003</v>
      </c>
      <c r="R251" s="271">
        <f t="shared" si="95"/>
        <v>30954820.425523225</v>
      </c>
      <c r="S251" s="271">
        <f t="shared" si="96"/>
        <v>32864046.016027961</v>
      </c>
      <c r="T251" s="271"/>
      <c r="U251" s="271">
        <f t="shared" si="97"/>
        <v>1802972257.9559672</v>
      </c>
      <c r="V251" s="271">
        <f t="shared" si="98"/>
        <v>2032237806.7821703</v>
      </c>
      <c r="W251" s="271">
        <f t="shared" si="99"/>
        <v>2157581787.8928003</v>
      </c>
      <c r="X251" s="272">
        <f t="shared" si="100"/>
        <v>2290656711.4887185</v>
      </c>
      <c r="Y251" s="272">
        <f t="shared" si="101"/>
        <v>2157581787.8928003</v>
      </c>
      <c r="Z251" s="271">
        <f t="shared" si="102"/>
        <v>2290656711.4887185</v>
      </c>
      <c r="AA251" s="271">
        <f t="shared" si="106"/>
        <v>2431939405.186069</v>
      </c>
      <c r="AB251" s="271"/>
      <c r="AC251" s="33" t="str">
        <f t="shared" si="103"/>
        <v>BERTAHAP</v>
      </c>
      <c r="AD251" s="273">
        <f t="shared" si="104"/>
        <v>0</v>
      </c>
      <c r="AE251" s="274">
        <v>2</v>
      </c>
      <c r="AF251" s="275"/>
      <c r="AG251" s="271" t="e">
        <f>IF(AF251&gt;#REF!,"LB","KR")</f>
        <v>#REF!</v>
      </c>
      <c r="AH251" s="275">
        <v>1983270000</v>
      </c>
      <c r="AI251" s="275">
        <v>2235462000</v>
      </c>
      <c r="AJ251" s="275">
        <v>2373340000</v>
      </c>
      <c r="AK251" s="276">
        <v>2519723000</v>
      </c>
      <c r="AL251" s="276">
        <v>2373340000</v>
      </c>
      <c r="AM251" s="275">
        <v>2519723000</v>
      </c>
      <c r="AN251" s="275">
        <v>2675134000</v>
      </c>
      <c r="AO251" s="16"/>
      <c r="AP251" s="16"/>
      <c r="AQ251" s="278">
        <v>-1248563.1177999973</v>
      </c>
      <c r="AR251" s="279"/>
      <c r="AS251" s="280"/>
      <c r="AT251" s="280"/>
      <c r="AU251" s="280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328"/>
      <c r="BT251" s="16"/>
      <c r="BU251" s="16"/>
      <c r="BV251" s="279"/>
      <c r="BW251" s="16"/>
      <c r="BX251" s="16"/>
      <c r="BY251" s="16"/>
      <c r="BZ251" s="16"/>
      <c r="CA251" s="16"/>
      <c r="CB251" s="16"/>
      <c r="CC251" s="16"/>
      <c r="CD251" s="16"/>
      <c r="CE251" s="16"/>
      <c r="CF251" s="43">
        <v>2515740400</v>
      </c>
      <c r="CG251" s="197">
        <v>2670906380</v>
      </c>
    </row>
    <row r="252" spans="1:85">
      <c r="A252" s="3">
        <f t="shared" si="105"/>
        <v>213</v>
      </c>
      <c r="B252" s="263">
        <v>4</v>
      </c>
      <c r="C252" s="264" t="s">
        <v>184</v>
      </c>
      <c r="D252" s="265" t="s">
        <v>38</v>
      </c>
      <c r="E252" s="266"/>
      <c r="F252" s="41" t="s">
        <v>58</v>
      </c>
      <c r="G252" s="267">
        <f t="shared" si="86"/>
        <v>101</v>
      </c>
      <c r="H252" s="267">
        <f t="shared" si="87"/>
        <v>90</v>
      </c>
      <c r="I252" s="268">
        <f t="shared" si="88"/>
        <v>26966806</v>
      </c>
      <c r="J252" s="268">
        <f t="shared" si="89"/>
        <v>1</v>
      </c>
      <c r="K252" s="269">
        <f t="shared" si="90"/>
        <v>1.06</v>
      </c>
      <c r="L252" s="270">
        <f t="shared" si="108"/>
        <v>1.02</v>
      </c>
      <c r="M252" s="271">
        <f t="shared" si="91"/>
        <v>24364489.972377934</v>
      </c>
      <c r="N252" s="271">
        <f t="shared" si="92"/>
        <v>27462673.064623922</v>
      </c>
      <c r="O252" s="271">
        <f t="shared" si="93"/>
        <v>29156510.647200003</v>
      </c>
      <c r="P252" s="271">
        <f t="shared" si="94"/>
        <v>30954820.425523225</v>
      </c>
      <c r="Q252" s="272">
        <f t="shared" si="95"/>
        <v>29156510.647200003</v>
      </c>
      <c r="R252" s="271">
        <f t="shared" si="95"/>
        <v>30954820.425523225</v>
      </c>
      <c r="S252" s="271">
        <f t="shared" si="96"/>
        <v>32864046.016027961</v>
      </c>
      <c r="T252" s="271"/>
      <c r="U252" s="271">
        <f t="shared" si="97"/>
        <v>2192804097.5140142</v>
      </c>
      <c r="V252" s="271">
        <f t="shared" si="98"/>
        <v>2471640575.816153</v>
      </c>
      <c r="W252" s="271">
        <f t="shared" si="99"/>
        <v>2624085958.2480001</v>
      </c>
      <c r="X252" s="272">
        <f t="shared" si="100"/>
        <v>2785933838.2970901</v>
      </c>
      <c r="Y252" s="272">
        <f t="shared" si="101"/>
        <v>2624085958.2480001</v>
      </c>
      <c r="Z252" s="271">
        <f t="shared" si="102"/>
        <v>2785933838.2970901</v>
      </c>
      <c r="AA252" s="271">
        <f t="shared" si="106"/>
        <v>2957764141.4425163</v>
      </c>
      <c r="AB252" s="271"/>
      <c r="AC252" s="33" t="str">
        <f t="shared" si="103"/>
        <v>BERTAHAP</v>
      </c>
      <c r="AD252" s="273">
        <f t="shared" si="104"/>
        <v>0</v>
      </c>
      <c r="AE252" s="274">
        <v>2</v>
      </c>
      <c r="AF252" s="275"/>
      <c r="AG252" s="271" t="e">
        <f>IF(AF252&gt;#REF!,"LB","KR")</f>
        <v>#REF!</v>
      </c>
      <c r="AH252" s="275">
        <v>2412085000</v>
      </c>
      <c r="AI252" s="275">
        <v>2718805000</v>
      </c>
      <c r="AJ252" s="275">
        <v>2886495000</v>
      </c>
      <c r="AK252" s="276">
        <v>3064528000</v>
      </c>
      <c r="AL252" s="276">
        <v>2886495000</v>
      </c>
      <c r="AM252" s="275">
        <v>3064528000</v>
      </c>
      <c r="AN252" s="275">
        <v>3253541000</v>
      </c>
      <c r="AO252" s="16"/>
      <c r="AP252" s="16"/>
      <c r="AQ252" s="278">
        <v>-1248563.1177999973</v>
      </c>
      <c r="AR252" s="279"/>
      <c r="AS252" s="280"/>
      <c r="AT252" s="280"/>
      <c r="AU252" s="280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328"/>
      <c r="BT252" s="16"/>
      <c r="BU252" s="16"/>
      <c r="BV252" s="279"/>
      <c r="BW252" s="16"/>
      <c r="BX252" s="16"/>
      <c r="BY252" s="16"/>
      <c r="BZ252" s="16"/>
      <c r="CA252" s="16"/>
      <c r="CB252" s="16"/>
      <c r="CC252" s="16"/>
      <c r="CD252" s="16"/>
      <c r="CE252" s="16"/>
      <c r="CF252" s="43">
        <v>3059684700</v>
      </c>
      <c r="CG252" s="197">
        <v>3248399680</v>
      </c>
    </row>
    <row r="253" spans="1:85">
      <c r="A253" s="3">
        <f t="shared" si="105"/>
        <v>214</v>
      </c>
      <c r="B253" s="263">
        <v>5</v>
      </c>
      <c r="C253" s="264" t="s">
        <v>184</v>
      </c>
      <c r="D253" s="265" t="s">
        <v>44</v>
      </c>
      <c r="E253" s="266"/>
      <c r="F253" s="41" t="s">
        <v>60</v>
      </c>
      <c r="G253" s="267">
        <f t="shared" si="86"/>
        <v>101</v>
      </c>
      <c r="H253" s="267">
        <f t="shared" si="87"/>
        <v>90</v>
      </c>
      <c r="I253" s="268">
        <f t="shared" si="88"/>
        <v>26966806</v>
      </c>
      <c r="J253" s="268">
        <f t="shared" si="89"/>
        <v>1</v>
      </c>
      <c r="K253" s="269">
        <f t="shared" si="90"/>
        <v>1.06</v>
      </c>
      <c r="L253" s="270">
        <f t="shared" si="108"/>
        <v>1.02</v>
      </c>
      <c r="M253" s="271">
        <f t="shared" si="91"/>
        <v>24364489.972377934</v>
      </c>
      <c r="N253" s="271">
        <f t="shared" si="92"/>
        <v>27462673.064623922</v>
      </c>
      <c r="O253" s="271">
        <f t="shared" si="93"/>
        <v>29156510.647200003</v>
      </c>
      <c r="P253" s="271">
        <f t="shared" si="94"/>
        <v>30954820.425523225</v>
      </c>
      <c r="Q253" s="272">
        <f t="shared" si="95"/>
        <v>29156510.647200003</v>
      </c>
      <c r="R253" s="271">
        <f t="shared" si="95"/>
        <v>30954820.425523225</v>
      </c>
      <c r="S253" s="271">
        <f t="shared" si="96"/>
        <v>32864046.016027961</v>
      </c>
      <c r="T253" s="271"/>
      <c r="U253" s="271">
        <f t="shared" si="97"/>
        <v>2192804097.5140142</v>
      </c>
      <c r="V253" s="271">
        <f t="shared" si="98"/>
        <v>2471640575.816153</v>
      </c>
      <c r="W253" s="271">
        <f t="shared" si="99"/>
        <v>2624085958.2480001</v>
      </c>
      <c r="X253" s="272">
        <f t="shared" si="100"/>
        <v>2785933838.2970901</v>
      </c>
      <c r="Y253" s="272">
        <f t="shared" si="101"/>
        <v>2624085958.2480001</v>
      </c>
      <c r="Z253" s="271">
        <f t="shared" si="102"/>
        <v>2785933838.2970901</v>
      </c>
      <c r="AA253" s="271">
        <f t="shared" si="106"/>
        <v>2957764141.4425163</v>
      </c>
      <c r="AB253" s="271"/>
      <c r="AC253" s="33" t="str">
        <f t="shared" si="103"/>
        <v>BERTAHAP</v>
      </c>
      <c r="AD253" s="273">
        <f t="shared" si="104"/>
        <v>0</v>
      </c>
      <c r="AE253" s="274">
        <v>2</v>
      </c>
      <c r="AF253" s="275"/>
      <c r="AG253" s="271" t="e">
        <f>IF(AF253&gt;#REF!,"LB","KR")</f>
        <v>#REF!</v>
      </c>
      <c r="AH253" s="275">
        <v>2412085000</v>
      </c>
      <c r="AI253" s="275">
        <v>2718805000</v>
      </c>
      <c r="AJ253" s="275">
        <v>2886495000</v>
      </c>
      <c r="AK253" s="276">
        <v>3064528000</v>
      </c>
      <c r="AL253" s="276">
        <v>2886495000</v>
      </c>
      <c r="AM253" s="275">
        <v>3064528000</v>
      </c>
      <c r="AN253" s="275">
        <v>3253541000</v>
      </c>
      <c r="AO253" s="16"/>
      <c r="AP253" s="16"/>
      <c r="AQ253" s="278">
        <v>-1248563.1177999973</v>
      </c>
      <c r="AR253" s="279"/>
      <c r="AS253" s="280"/>
      <c r="AT253" s="280"/>
      <c r="AU253" s="280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328"/>
      <c r="BT253" s="16"/>
      <c r="BU253" s="16"/>
      <c r="BV253" s="279"/>
      <c r="BW253" s="16"/>
      <c r="BX253" s="16"/>
      <c r="BY253" s="16"/>
      <c r="BZ253" s="16"/>
      <c r="CA253" s="16"/>
      <c r="CB253" s="16"/>
      <c r="CC253" s="16"/>
      <c r="CD253" s="16"/>
      <c r="CE253" s="16"/>
      <c r="CF253" s="43">
        <v>3059684700</v>
      </c>
      <c r="CG253" s="197">
        <v>3248399680</v>
      </c>
    </row>
    <row r="254" spans="1:85">
      <c r="A254" s="3">
        <f t="shared" si="105"/>
        <v>215</v>
      </c>
      <c r="B254" s="263">
        <v>6</v>
      </c>
      <c r="C254" s="264" t="s">
        <v>184</v>
      </c>
      <c r="D254" s="299">
        <v>11</v>
      </c>
      <c r="E254" s="266"/>
      <c r="F254" s="41" t="s">
        <v>62</v>
      </c>
      <c r="G254" s="267">
        <f t="shared" si="86"/>
        <v>101</v>
      </c>
      <c r="H254" s="267">
        <f t="shared" si="87"/>
        <v>90</v>
      </c>
      <c r="I254" s="268">
        <f t="shared" si="88"/>
        <v>26966806</v>
      </c>
      <c r="J254" s="268">
        <f t="shared" si="89"/>
        <v>1</v>
      </c>
      <c r="K254" s="269">
        <f t="shared" si="90"/>
        <v>1.06</v>
      </c>
      <c r="L254" s="270">
        <f t="shared" si="108"/>
        <v>1.02</v>
      </c>
      <c r="M254" s="271">
        <f t="shared" si="91"/>
        <v>24364489.972377934</v>
      </c>
      <c r="N254" s="271">
        <f t="shared" si="92"/>
        <v>27462673.064623922</v>
      </c>
      <c r="O254" s="271">
        <f t="shared" si="93"/>
        <v>29156510.647200003</v>
      </c>
      <c r="P254" s="271">
        <f t="shared" si="94"/>
        <v>30954820.425523225</v>
      </c>
      <c r="Q254" s="272">
        <f t="shared" si="95"/>
        <v>29156510.647200003</v>
      </c>
      <c r="R254" s="271">
        <f t="shared" si="95"/>
        <v>30954820.425523225</v>
      </c>
      <c r="S254" s="271">
        <f t="shared" si="96"/>
        <v>32864046.016027961</v>
      </c>
      <c r="T254" s="271"/>
      <c r="U254" s="271">
        <f t="shared" si="97"/>
        <v>2192804097.5140142</v>
      </c>
      <c r="V254" s="271">
        <f t="shared" si="98"/>
        <v>2471640575.816153</v>
      </c>
      <c r="W254" s="271">
        <f t="shared" si="99"/>
        <v>2624085958.2480001</v>
      </c>
      <c r="X254" s="272">
        <f t="shared" si="100"/>
        <v>2785933838.2970901</v>
      </c>
      <c r="Y254" s="272">
        <f t="shared" si="101"/>
        <v>2624085958.2480001</v>
      </c>
      <c r="Z254" s="271">
        <f t="shared" si="102"/>
        <v>2785933838.2970901</v>
      </c>
      <c r="AA254" s="271">
        <f t="shared" si="106"/>
        <v>2957764141.4425163</v>
      </c>
      <c r="AB254" s="271"/>
      <c r="AC254" s="33" t="str">
        <f t="shared" si="103"/>
        <v>BERTAHAP</v>
      </c>
      <c r="AD254" s="273">
        <f t="shared" si="104"/>
        <v>0</v>
      </c>
      <c r="AE254" s="274">
        <v>2</v>
      </c>
      <c r="AF254" s="275"/>
      <c r="AG254" s="271" t="e">
        <f>IF(AF254&gt;#REF!,"LB","KR")</f>
        <v>#REF!</v>
      </c>
      <c r="AH254" s="275">
        <v>2412085000</v>
      </c>
      <c r="AI254" s="275">
        <v>2718805000</v>
      </c>
      <c r="AJ254" s="275">
        <v>2886495000</v>
      </c>
      <c r="AK254" s="276">
        <v>3064528000</v>
      </c>
      <c r="AL254" s="276">
        <v>2886495000</v>
      </c>
      <c r="AM254" s="275">
        <v>3064528000</v>
      </c>
      <c r="AN254" s="275">
        <v>3253541000</v>
      </c>
      <c r="AO254" s="16"/>
      <c r="AP254" s="16"/>
      <c r="AQ254" s="278">
        <v>-1248563.1177999973</v>
      </c>
      <c r="AR254" s="279"/>
      <c r="AS254" s="280"/>
      <c r="AT254" s="280"/>
      <c r="AU254" s="280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328"/>
      <c r="BT254" s="16"/>
      <c r="BU254" s="16"/>
      <c r="BV254" s="279"/>
      <c r="BW254" s="16"/>
      <c r="BX254" s="16"/>
      <c r="BY254" s="16"/>
      <c r="BZ254" s="16"/>
      <c r="CA254" s="16"/>
      <c r="CB254" s="16"/>
      <c r="CC254" s="16"/>
      <c r="CD254" s="16"/>
      <c r="CE254" s="16"/>
      <c r="CF254" s="43">
        <v>3059684700</v>
      </c>
      <c r="CG254" s="197">
        <v>3248399680</v>
      </c>
    </row>
    <row r="255" spans="1:85">
      <c r="A255" s="3">
        <f t="shared" si="105"/>
        <v>216</v>
      </c>
      <c r="B255" s="263">
        <v>7</v>
      </c>
      <c r="C255" s="264" t="s">
        <v>184</v>
      </c>
      <c r="D255" s="299">
        <v>15</v>
      </c>
      <c r="E255" s="266"/>
      <c r="F255" s="41" t="s">
        <v>64</v>
      </c>
      <c r="G255" s="267">
        <f t="shared" si="86"/>
        <v>101</v>
      </c>
      <c r="H255" s="267">
        <f t="shared" si="87"/>
        <v>90</v>
      </c>
      <c r="I255" s="268">
        <f t="shared" si="88"/>
        <v>26966806</v>
      </c>
      <c r="J255" s="268">
        <f t="shared" si="89"/>
        <v>1</v>
      </c>
      <c r="K255" s="269">
        <f t="shared" si="90"/>
        <v>1.06</v>
      </c>
      <c r="L255" s="270">
        <f t="shared" si="108"/>
        <v>1.02</v>
      </c>
      <c r="M255" s="271">
        <f t="shared" si="91"/>
        <v>24364489.972377934</v>
      </c>
      <c r="N255" s="271">
        <f t="shared" si="92"/>
        <v>27462673.064623922</v>
      </c>
      <c r="O255" s="271">
        <f t="shared" si="93"/>
        <v>29156510.647200003</v>
      </c>
      <c r="P255" s="271">
        <f t="shared" si="94"/>
        <v>30954820.425523225</v>
      </c>
      <c r="Q255" s="272">
        <f t="shared" si="95"/>
        <v>29156510.647200003</v>
      </c>
      <c r="R255" s="271">
        <f t="shared" si="95"/>
        <v>30954820.425523225</v>
      </c>
      <c r="S255" s="271">
        <f t="shared" si="96"/>
        <v>32864046.016027961</v>
      </c>
      <c r="T255" s="271"/>
      <c r="U255" s="271">
        <f t="shared" si="97"/>
        <v>2192804097.5140142</v>
      </c>
      <c r="V255" s="271">
        <f t="shared" si="98"/>
        <v>2471640575.816153</v>
      </c>
      <c r="W255" s="271">
        <f t="shared" si="99"/>
        <v>2624085958.2480001</v>
      </c>
      <c r="X255" s="272">
        <f t="shared" si="100"/>
        <v>2785933838.2970901</v>
      </c>
      <c r="Y255" s="272">
        <f t="shared" si="101"/>
        <v>2624085958.2480001</v>
      </c>
      <c r="Z255" s="271">
        <f t="shared" si="102"/>
        <v>2785933838.2970901</v>
      </c>
      <c r="AA255" s="271">
        <f t="shared" si="106"/>
        <v>2957764141.4425163</v>
      </c>
      <c r="AB255" s="271"/>
      <c r="AC255" s="33" t="str">
        <f t="shared" si="103"/>
        <v>BERTAHAP</v>
      </c>
      <c r="AD255" s="273">
        <f t="shared" si="104"/>
        <v>0</v>
      </c>
      <c r="AE255" s="274">
        <v>2</v>
      </c>
      <c r="AF255" s="275"/>
      <c r="AG255" s="271" t="e">
        <f>IF(AF255&gt;#REF!,"LB","KR")</f>
        <v>#REF!</v>
      </c>
      <c r="AH255" s="275">
        <v>2412085000</v>
      </c>
      <c r="AI255" s="275">
        <v>2718805000</v>
      </c>
      <c r="AJ255" s="275">
        <v>2886495000</v>
      </c>
      <c r="AK255" s="276">
        <v>3064528000</v>
      </c>
      <c r="AL255" s="276">
        <v>2886495000</v>
      </c>
      <c r="AM255" s="275">
        <v>3064528000</v>
      </c>
      <c r="AN255" s="275">
        <v>3253541000</v>
      </c>
      <c r="AO255" s="16"/>
      <c r="AP255" s="16"/>
      <c r="AQ255" s="278">
        <v>-1248563.1177999973</v>
      </c>
      <c r="AR255" s="279"/>
      <c r="AS255" s="280"/>
      <c r="AT255" s="280"/>
      <c r="AU255" s="280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328"/>
      <c r="BT255" s="16"/>
      <c r="BU255" s="16"/>
      <c r="BV255" s="279"/>
      <c r="BW255" s="16"/>
      <c r="BX255" s="16"/>
      <c r="BY255" s="16"/>
      <c r="BZ255" s="16"/>
      <c r="CA255" s="16"/>
      <c r="CB255" s="16"/>
      <c r="CC255" s="16"/>
      <c r="CD255" s="16"/>
      <c r="CE255" s="16"/>
      <c r="CF255" s="43">
        <v>3059684700</v>
      </c>
      <c r="CG255" s="197">
        <v>3248399680</v>
      </c>
    </row>
    <row r="256" spans="1:85">
      <c r="A256" s="3">
        <f t="shared" si="105"/>
        <v>217</v>
      </c>
      <c r="B256" s="263">
        <v>8</v>
      </c>
      <c r="C256" s="264" t="s">
        <v>184</v>
      </c>
      <c r="D256" s="299">
        <v>17</v>
      </c>
      <c r="E256" s="266"/>
      <c r="F256" s="41" t="s">
        <v>67</v>
      </c>
      <c r="G256" s="267">
        <f t="shared" si="86"/>
        <v>85</v>
      </c>
      <c r="H256" s="267">
        <f t="shared" si="87"/>
        <v>74</v>
      </c>
      <c r="I256" s="268">
        <f t="shared" si="88"/>
        <v>26966806</v>
      </c>
      <c r="J256" s="268">
        <f t="shared" si="89"/>
        <v>1</v>
      </c>
      <c r="K256" s="269">
        <f t="shared" si="90"/>
        <v>1.06</v>
      </c>
      <c r="L256" s="270">
        <f t="shared" si="108"/>
        <v>1.02</v>
      </c>
      <c r="M256" s="271">
        <f t="shared" si="91"/>
        <v>24364489.972377934</v>
      </c>
      <c r="N256" s="271">
        <f t="shared" si="92"/>
        <v>27462673.064623922</v>
      </c>
      <c r="O256" s="271">
        <f t="shared" si="93"/>
        <v>29156510.647200003</v>
      </c>
      <c r="P256" s="271">
        <f t="shared" si="94"/>
        <v>30954820.425523225</v>
      </c>
      <c r="Q256" s="272">
        <f t="shared" si="95"/>
        <v>29156510.647200003</v>
      </c>
      <c r="R256" s="271">
        <f t="shared" si="95"/>
        <v>30954820.425523225</v>
      </c>
      <c r="S256" s="271">
        <f t="shared" si="96"/>
        <v>32864046.016027961</v>
      </c>
      <c r="T256" s="271"/>
      <c r="U256" s="271">
        <f t="shared" si="97"/>
        <v>1802972257.9559672</v>
      </c>
      <c r="V256" s="271">
        <f t="shared" si="98"/>
        <v>2032237806.7821703</v>
      </c>
      <c r="W256" s="271">
        <f t="shared" si="99"/>
        <v>2157581787.8928003</v>
      </c>
      <c r="X256" s="272">
        <f t="shared" si="100"/>
        <v>2290656711.4887185</v>
      </c>
      <c r="Y256" s="272">
        <f t="shared" si="101"/>
        <v>2157581787.8928003</v>
      </c>
      <c r="Z256" s="271">
        <f t="shared" si="102"/>
        <v>2290656711.4887185</v>
      </c>
      <c r="AA256" s="271">
        <f t="shared" si="106"/>
        <v>2431939405.186069</v>
      </c>
      <c r="AB256" s="271"/>
      <c r="AC256" s="33" t="str">
        <f t="shared" si="103"/>
        <v>BERTAHAP</v>
      </c>
      <c r="AD256" s="273">
        <f t="shared" si="104"/>
        <v>0</v>
      </c>
      <c r="AE256" s="274">
        <v>2</v>
      </c>
      <c r="AF256" s="275"/>
      <c r="AG256" s="271" t="e">
        <f>IF(AF256&gt;#REF!,"LB","KR")</f>
        <v>#REF!</v>
      </c>
      <c r="AH256" s="275">
        <v>1983270000</v>
      </c>
      <c r="AI256" s="275">
        <v>2235462000</v>
      </c>
      <c r="AJ256" s="275">
        <v>2373340000</v>
      </c>
      <c r="AK256" s="276">
        <v>2519723000</v>
      </c>
      <c r="AL256" s="276">
        <v>2373340000</v>
      </c>
      <c r="AM256" s="275">
        <v>2519723000</v>
      </c>
      <c r="AN256" s="275">
        <v>2675134000</v>
      </c>
      <c r="AO256" s="16"/>
      <c r="AP256" s="16"/>
      <c r="AQ256" s="278">
        <v>-1248563.1177999973</v>
      </c>
      <c r="AR256" s="279"/>
      <c r="AS256" s="280"/>
      <c r="AT256" s="280"/>
      <c r="AU256" s="280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328"/>
      <c r="BT256" s="16"/>
      <c r="BU256" s="16"/>
      <c r="BV256" s="279"/>
      <c r="BW256" s="16"/>
      <c r="BX256" s="16"/>
      <c r="BY256" s="16"/>
      <c r="BZ256" s="16"/>
      <c r="CA256" s="16"/>
      <c r="CB256" s="16"/>
      <c r="CC256" s="16"/>
      <c r="CD256" s="16"/>
      <c r="CE256" s="16"/>
      <c r="CF256" s="43">
        <v>2515740400</v>
      </c>
      <c r="CG256" s="197">
        <v>2670906380</v>
      </c>
    </row>
    <row r="257" spans="1:85">
      <c r="A257" s="3">
        <f t="shared" si="105"/>
        <v>218</v>
      </c>
      <c r="B257" s="263">
        <v>9</v>
      </c>
      <c r="C257" s="264" t="s">
        <v>184</v>
      </c>
      <c r="D257" s="299">
        <v>19</v>
      </c>
      <c r="E257" s="266"/>
      <c r="F257" s="41" t="s">
        <v>78</v>
      </c>
      <c r="G257" s="267">
        <f t="shared" si="86"/>
        <v>138</v>
      </c>
      <c r="H257" s="267">
        <f t="shared" si="87"/>
        <v>120</v>
      </c>
      <c r="I257" s="268">
        <f t="shared" si="88"/>
        <v>26966806</v>
      </c>
      <c r="J257" s="268">
        <f t="shared" si="89"/>
        <v>1</v>
      </c>
      <c r="K257" s="269">
        <f t="shared" si="90"/>
        <v>1.06</v>
      </c>
      <c r="L257" s="270">
        <f t="shared" si="108"/>
        <v>1.02</v>
      </c>
      <c r="M257" s="271">
        <f t="shared" si="91"/>
        <v>24364489.972377934</v>
      </c>
      <c r="N257" s="271">
        <f t="shared" si="92"/>
        <v>27462673.064623922</v>
      </c>
      <c r="O257" s="271">
        <f t="shared" si="93"/>
        <v>29156510.647200003</v>
      </c>
      <c r="P257" s="271">
        <f t="shared" si="94"/>
        <v>30954820.425523225</v>
      </c>
      <c r="Q257" s="272">
        <f t="shared" si="95"/>
        <v>29156510.647200003</v>
      </c>
      <c r="R257" s="271">
        <f t="shared" si="95"/>
        <v>30954820.425523225</v>
      </c>
      <c r="S257" s="271">
        <f t="shared" si="96"/>
        <v>32864046.016027961</v>
      </c>
      <c r="T257" s="271"/>
      <c r="U257" s="271">
        <f t="shared" si="97"/>
        <v>2923738796.6853518</v>
      </c>
      <c r="V257" s="271">
        <f t="shared" si="98"/>
        <v>3295520767.7548704</v>
      </c>
      <c r="W257" s="271">
        <f t="shared" si="99"/>
        <v>3498781277.6640005</v>
      </c>
      <c r="X257" s="272">
        <f t="shared" si="100"/>
        <v>3714578451.0627871</v>
      </c>
      <c r="Y257" s="272">
        <f t="shared" si="101"/>
        <v>3498781277.6640005</v>
      </c>
      <c r="Z257" s="271">
        <f t="shared" si="102"/>
        <v>3714578451.0627871</v>
      </c>
      <c r="AA257" s="271">
        <f t="shared" si="106"/>
        <v>3943685521.9233551</v>
      </c>
      <c r="AB257" s="271"/>
      <c r="AC257" s="33" t="str">
        <f t="shared" si="103"/>
        <v>BERTAHAP</v>
      </c>
      <c r="AD257" s="273">
        <f t="shared" si="104"/>
        <v>0</v>
      </c>
      <c r="AE257" s="274">
        <v>2</v>
      </c>
      <c r="AF257" s="275"/>
      <c r="AG257" s="271" t="e">
        <f>IF(AF257&gt;#REF!,"LB","KR")</f>
        <v>#REF!</v>
      </c>
      <c r="AH257" s="275">
        <v>3216113000</v>
      </c>
      <c r="AI257" s="275">
        <v>3625073000</v>
      </c>
      <c r="AJ257" s="275">
        <v>3848660000</v>
      </c>
      <c r="AK257" s="276">
        <v>4086037000</v>
      </c>
      <c r="AL257" s="276">
        <v>3848660000</v>
      </c>
      <c r="AM257" s="275">
        <v>4086037000</v>
      </c>
      <c r="AN257" s="275">
        <v>4338055000</v>
      </c>
      <c r="AO257" s="16"/>
      <c r="AP257" s="16"/>
      <c r="AQ257" s="278">
        <v>-1248563.1177999973</v>
      </c>
      <c r="AR257" s="279"/>
      <c r="AS257" s="280"/>
      <c r="AT257" s="280"/>
      <c r="AU257" s="280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328"/>
      <c r="BT257" s="16"/>
      <c r="BU257" s="16"/>
      <c r="BV257" s="279"/>
      <c r="BW257" s="16"/>
      <c r="BX257" s="16"/>
      <c r="BY257" s="16"/>
      <c r="BZ257" s="16"/>
      <c r="CA257" s="16"/>
      <c r="CB257" s="16"/>
      <c r="CC257" s="16"/>
      <c r="CD257" s="16"/>
      <c r="CE257" s="16"/>
      <c r="CF257" s="43">
        <v>4079579600</v>
      </c>
      <c r="CG257" s="197">
        <v>4331199220</v>
      </c>
    </row>
    <row r="258" spans="1:85">
      <c r="A258" s="3">
        <f t="shared" si="105"/>
        <v>219</v>
      </c>
      <c r="B258" s="263">
        <v>10</v>
      </c>
      <c r="C258" s="264" t="s">
        <v>184</v>
      </c>
      <c r="D258" s="299">
        <v>21</v>
      </c>
      <c r="E258" s="266"/>
      <c r="F258" s="41" t="s">
        <v>84</v>
      </c>
      <c r="G258" s="267">
        <f t="shared" si="86"/>
        <v>132</v>
      </c>
      <c r="H258" s="267">
        <f t="shared" si="87"/>
        <v>112</v>
      </c>
      <c r="I258" s="268">
        <f t="shared" si="88"/>
        <v>26966806</v>
      </c>
      <c r="J258" s="268">
        <f t="shared" si="89"/>
        <v>3</v>
      </c>
      <c r="K258" s="269">
        <f t="shared" si="90"/>
        <v>1.1000000000000001</v>
      </c>
      <c r="L258" s="270">
        <f t="shared" si="108"/>
        <v>1.02</v>
      </c>
      <c r="M258" s="271">
        <f t="shared" si="91"/>
        <v>25283904.688316725</v>
      </c>
      <c r="N258" s="271">
        <f t="shared" si="92"/>
        <v>28499000.350081429</v>
      </c>
      <c r="O258" s="271">
        <f t="shared" si="93"/>
        <v>30256756.332000002</v>
      </c>
      <c r="P258" s="271">
        <f t="shared" si="94"/>
        <v>32122926.856675044</v>
      </c>
      <c r="Q258" s="272">
        <f t="shared" si="95"/>
        <v>30256756.332000002</v>
      </c>
      <c r="R258" s="271">
        <f t="shared" si="95"/>
        <v>32122926.856675044</v>
      </c>
      <c r="S258" s="271">
        <f t="shared" si="96"/>
        <v>34104198.695878074</v>
      </c>
      <c r="T258" s="271"/>
      <c r="U258" s="271">
        <f t="shared" si="97"/>
        <v>2831797325.0914731</v>
      </c>
      <c r="V258" s="271">
        <f t="shared" si="98"/>
        <v>3191888039.2091198</v>
      </c>
      <c r="W258" s="271">
        <f t="shared" si="99"/>
        <v>3388756709.184</v>
      </c>
      <c r="X258" s="272">
        <f t="shared" si="100"/>
        <v>3597767807.9476051</v>
      </c>
      <c r="Y258" s="272">
        <f t="shared" si="101"/>
        <v>3388756709.184</v>
      </c>
      <c r="Z258" s="271">
        <f t="shared" si="102"/>
        <v>3597767807.9476051</v>
      </c>
      <c r="AA258" s="271">
        <f t="shared" si="106"/>
        <v>3819670253.938344</v>
      </c>
      <c r="AB258" s="271"/>
      <c r="AC258" s="33" t="str">
        <f t="shared" si="103"/>
        <v>BERTAHAP</v>
      </c>
      <c r="AD258" s="273">
        <f t="shared" si="104"/>
        <v>0</v>
      </c>
      <c r="AE258" s="274">
        <v>2</v>
      </c>
      <c r="AF258" s="275"/>
      <c r="AG258" s="271" t="e">
        <f>IF(AF258&gt;#REF!,"LB","KR")</f>
        <v>#REF!</v>
      </c>
      <c r="AH258" s="275">
        <v>3114978000</v>
      </c>
      <c r="AI258" s="275">
        <v>3511077000</v>
      </c>
      <c r="AJ258" s="275">
        <v>3727633000</v>
      </c>
      <c r="AK258" s="276">
        <v>3957545000</v>
      </c>
      <c r="AL258" s="276">
        <v>3727633000</v>
      </c>
      <c r="AM258" s="275">
        <v>3957545000</v>
      </c>
      <c r="AN258" s="275">
        <v>4201638000</v>
      </c>
      <c r="AO258" s="16"/>
      <c r="AP258" s="16"/>
      <c r="AQ258" s="278">
        <v>-148317.43299999833</v>
      </c>
      <c r="AR258" s="279"/>
      <c r="AS258" s="280"/>
      <c r="AT258" s="280"/>
      <c r="AU258" s="280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328"/>
      <c r="BT258" s="16"/>
      <c r="BU258" s="16"/>
      <c r="BV258" s="279"/>
      <c r="BW258" s="16"/>
      <c r="BX258" s="16"/>
      <c r="BY258" s="16"/>
      <c r="BZ258" s="16"/>
      <c r="CA258" s="16"/>
      <c r="CB258" s="16"/>
      <c r="CC258" s="16"/>
      <c r="CD258" s="16"/>
      <c r="CE258" s="16"/>
      <c r="CF258" s="43">
        <v>3951290980</v>
      </c>
      <c r="CG258" s="197">
        <v>4194997700</v>
      </c>
    </row>
    <row r="259" spans="1:85">
      <c r="A259" s="3">
        <f t="shared" si="105"/>
        <v>220</v>
      </c>
      <c r="B259" s="263">
        <v>1</v>
      </c>
      <c r="C259" s="264" t="s">
        <v>185</v>
      </c>
      <c r="D259" s="265" t="s">
        <v>19</v>
      </c>
      <c r="E259" s="266"/>
      <c r="F259" s="41" t="s">
        <v>72</v>
      </c>
      <c r="G259" s="267">
        <f t="shared" si="86"/>
        <v>175</v>
      </c>
      <c r="H259" s="267">
        <f t="shared" si="87"/>
        <v>156</v>
      </c>
      <c r="I259" s="268">
        <f t="shared" si="88"/>
        <v>26966806</v>
      </c>
      <c r="J259" s="268">
        <f t="shared" si="89"/>
        <v>5</v>
      </c>
      <c r="K259" s="269">
        <f t="shared" si="90"/>
        <v>1.08</v>
      </c>
      <c r="L259" s="319">
        <f>SUMIF($AN$4:$AN$22,D259,$BL$4:$BL$22)</f>
        <v>1.03</v>
      </c>
      <c r="M259" s="271">
        <f t="shared" si="91"/>
        <v>25067571.813978184</v>
      </c>
      <c r="N259" s="271">
        <f t="shared" si="92"/>
        <v>28255158.635856133</v>
      </c>
      <c r="O259" s="271">
        <f t="shared" si="93"/>
        <v>29997874.994400002</v>
      </c>
      <c r="P259" s="271">
        <f t="shared" si="94"/>
        <v>31848078.284639321</v>
      </c>
      <c r="Q259" s="272">
        <f t="shared" si="95"/>
        <v>29997874.994400002</v>
      </c>
      <c r="R259" s="271">
        <f t="shared" si="95"/>
        <v>31848078.284639321</v>
      </c>
      <c r="S259" s="271">
        <f t="shared" si="96"/>
        <v>33812398.065325104</v>
      </c>
      <c r="T259" s="271"/>
      <c r="U259" s="271">
        <f t="shared" si="97"/>
        <v>3910541202.9805965</v>
      </c>
      <c r="V259" s="271">
        <f t="shared" si="98"/>
        <v>4407804747.1935568</v>
      </c>
      <c r="W259" s="271">
        <f t="shared" si="99"/>
        <v>4679668499.1264</v>
      </c>
      <c r="X259" s="272">
        <f t="shared" si="100"/>
        <v>4968300212.4037342</v>
      </c>
      <c r="Y259" s="272">
        <f t="shared" si="101"/>
        <v>4679668499.1264</v>
      </c>
      <c r="Z259" s="271">
        <f t="shared" si="102"/>
        <v>4968300212.4037342</v>
      </c>
      <c r="AA259" s="271">
        <f t="shared" si="106"/>
        <v>5274734098.1907158</v>
      </c>
      <c r="AB259" s="271"/>
      <c r="AC259" s="33" t="str">
        <f t="shared" si="103"/>
        <v>BERTAHAP</v>
      </c>
      <c r="AD259" s="273">
        <f t="shared" si="104"/>
        <v>0</v>
      </c>
      <c r="AE259" s="274">
        <v>2</v>
      </c>
      <c r="AF259" s="275"/>
      <c r="AG259" s="271" t="e">
        <f>IF(AF259&gt;#REF!,"LB","KR")</f>
        <v>#REF!</v>
      </c>
      <c r="AH259" s="275">
        <v>4301596000</v>
      </c>
      <c r="AI259" s="275">
        <v>4848586000</v>
      </c>
      <c r="AJ259" s="275">
        <v>5147636000</v>
      </c>
      <c r="AK259" s="276">
        <v>5465131000</v>
      </c>
      <c r="AL259" s="276">
        <v>5147636000</v>
      </c>
      <c r="AM259" s="275">
        <v>5465131000</v>
      </c>
      <c r="AN259" s="275">
        <v>5802208000</v>
      </c>
      <c r="AO259" s="16"/>
      <c r="AP259" s="16"/>
      <c r="AQ259" s="278">
        <v>-407198.77059999853</v>
      </c>
      <c r="AR259" s="279"/>
      <c r="AS259" s="280"/>
      <c r="AT259" s="280"/>
      <c r="AU259" s="280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328"/>
      <c r="BT259" s="16"/>
      <c r="BU259" s="16"/>
      <c r="BV259" s="279"/>
      <c r="BW259" s="16"/>
      <c r="BX259" s="16"/>
      <c r="BY259" s="16"/>
      <c r="BZ259" s="16"/>
      <c r="CA259" s="16"/>
      <c r="CB259" s="16"/>
      <c r="CC259" s="16"/>
      <c r="CD259" s="16"/>
      <c r="CE259" s="16"/>
      <c r="CF259" s="43">
        <v>5456494160</v>
      </c>
      <c r="CG259" s="197">
        <v>5793038860</v>
      </c>
    </row>
    <row r="260" spans="1:85">
      <c r="A260" s="3">
        <f t="shared" si="105"/>
        <v>221</v>
      </c>
      <c r="B260" s="263">
        <v>2</v>
      </c>
      <c r="C260" s="264" t="s">
        <v>185</v>
      </c>
      <c r="D260" s="265" t="s">
        <v>29</v>
      </c>
      <c r="E260" s="266"/>
      <c r="F260" s="41" t="s">
        <v>74</v>
      </c>
      <c r="G260" s="267">
        <f t="shared" si="86"/>
        <v>85</v>
      </c>
      <c r="H260" s="267">
        <f t="shared" si="87"/>
        <v>74</v>
      </c>
      <c r="I260" s="268">
        <f t="shared" si="88"/>
        <v>26966806</v>
      </c>
      <c r="J260" s="268">
        <f t="shared" si="89"/>
        <v>1</v>
      </c>
      <c r="K260" s="269">
        <f t="shared" si="90"/>
        <v>1.06</v>
      </c>
      <c r="L260" s="319">
        <f t="shared" ref="L260:L266" si="109">SUMIF($AN$4:$AN$22,D260,$BL$4:$BL$22)</f>
        <v>1.03</v>
      </c>
      <c r="M260" s="271">
        <f t="shared" si="91"/>
        <v>24603357.52112674</v>
      </c>
      <c r="N260" s="271">
        <f t="shared" si="92"/>
        <v>27731914.957414355</v>
      </c>
      <c r="O260" s="271">
        <f t="shared" si="93"/>
        <v>29442358.790800005</v>
      </c>
      <c r="P260" s="271">
        <f t="shared" si="94"/>
        <v>31258299.057146005</v>
      </c>
      <c r="Q260" s="272">
        <f t="shared" si="95"/>
        <v>29442358.790800005</v>
      </c>
      <c r="R260" s="271">
        <f t="shared" si="95"/>
        <v>31258299.057146005</v>
      </c>
      <c r="S260" s="271">
        <f t="shared" si="96"/>
        <v>33186242.545596864</v>
      </c>
      <c r="T260" s="271"/>
      <c r="U260" s="271">
        <f t="shared" si="97"/>
        <v>1820648456.5633788</v>
      </c>
      <c r="V260" s="271">
        <f t="shared" si="98"/>
        <v>2052161706.8486624</v>
      </c>
      <c r="W260" s="271">
        <f t="shared" si="99"/>
        <v>2178734550.5192003</v>
      </c>
      <c r="X260" s="272">
        <f t="shared" si="100"/>
        <v>2313114130.2288046</v>
      </c>
      <c r="Y260" s="272">
        <f t="shared" si="101"/>
        <v>2178734550.5192003</v>
      </c>
      <c r="Z260" s="271">
        <f t="shared" si="102"/>
        <v>2313114130.2288046</v>
      </c>
      <c r="AA260" s="271">
        <f t="shared" si="106"/>
        <v>2455781948.3741679</v>
      </c>
      <c r="AB260" s="271"/>
      <c r="AC260" s="33" t="str">
        <f t="shared" si="103"/>
        <v>BERTAHAP</v>
      </c>
      <c r="AD260" s="273">
        <f t="shared" si="104"/>
        <v>0</v>
      </c>
      <c r="AE260" s="274">
        <v>2</v>
      </c>
      <c r="AF260" s="275"/>
      <c r="AG260" s="271" t="e">
        <f>IF(AF260&gt;#REF!,"LB","KR")</f>
        <v>#REF!</v>
      </c>
      <c r="AH260" s="275">
        <v>2002714000</v>
      </c>
      <c r="AI260" s="275">
        <v>2257378000</v>
      </c>
      <c r="AJ260" s="275">
        <v>2396609000</v>
      </c>
      <c r="AK260" s="276">
        <v>2544426000</v>
      </c>
      <c r="AL260" s="276">
        <v>2396609000</v>
      </c>
      <c r="AM260" s="275">
        <v>2544426000</v>
      </c>
      <c r="AN260" s="275">
        <v>2701361000</v>
      </c>
      <c r="AO260" s="16"/>
      <c r="AP260" s="16"/>
      <c r="AQ260" s="278">
        <v>-962714.9741999954</v>
      </c>
      <c r="AR260" s="279"/>
      <c r="AS260" s="280"/>
      <c r="AT260" s="280"/>
      <c r="AU260" s="280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328"/>
      <c r="BT260" s="16"/>
      <c r="BU260" s="16"/>
      <c r="BV260" s="279"/>
      <c r="BW260" s="16"/>
      <c r="BX260" s="16"/>
      <c r="BY260" s="16"/>
      <c r="BZ260" s="16"/>
      <c r="CA260" s="16"/>
      <c r="CB260" s="16"/>
      <c r="CC260" s="16"/>
      <c r="CD260" s="16"/>
      <c r="CE260" s="16"/>
      <c r="CF260" s="43">
        <v>2540405540</v>
      </c>
      <c r="CG260" s="197">
        <v>2697091560</v>
      </c>
    </row>
    <row r="261" spans="1:85">
      <c r="A261" s="3">
        <f t="shared" si="105"/>
        <v>222</v>
      </c>
      <c r="B261" s="263">
        <v>3</v>
      </c>
      <c r="C261" s="264" t="s">
        <v>185</v>
      </c>
      <c r="D261" s="265" t="s">
        <v>32</v>
      </c>
      <c r="E261" s="266"/>
      <c r="F261" s="41" t="s">
        <v>56</v>
      </c>
      <c r="G261" s="267">
        <f t="shared" si="86"/>
        <v>85</v>
      </c>
      <c r="H261" s="267">
        <f t="shared" si="87"/>
        <v>74</v>
      </c>
      <c r="I261" s="268">
        <f t="shared" si="88"/>
        <v>26966806</v>
      </c>
      <c r="J261" s="268">
        <f t="shared" si="89"/>
        <v>1</v>
      </c>
      <c r="K261" s="269">
        <f t="shared" si="90"/>
        <v>1.06</v>
      </c>
      <c r="L261" s="319">
        <f t="shared" si="109"/>
        <v>1.03</v>
      </c>
      <c r="M261" s="271">
        <f t="shared" si="91"/>
        <v>24603357.52112674</v>
      </c>
      <c r="N261" s="271">
        <f t="shared" si="92"/>
        <v>27731914.957414355</v>
      </c>
      <c r="O261" s="271">
        <f t="shared" si="93"/>
        <v>29442358.790800005</v>
      </c>
      <c r="P261" s="271">
        <f t="shared" si="94"/>
        <v>31258299.057146005</v>
      </c>
      <c r="Q261" s="272">
        <f t="shared" si="95"/>
        <v>29442358.790800005</v>
      </c>
      <c r="R261" s="271">
        <f t="shared" si="95"/>
        <v>31258299.057146005</v>
      </c>
      <c r="S261" s="271">
        <f t="shared" si="96"/>
        <v>33186242.545596864</v>
      </c>
      <c r="T261" s="271"/>
      <c r="U261" s="271">
        <f t="shared" si="97"/>
        <v>1820648456.5633788</v>
      </c>
      <c r="V261" s="271">
        <f t="shared" si="98"/>
        <v>2052161706.8486624</v>
      </c>
      <c r="W261" s="271">
        <f t="shared" si="99"/>
        <v>2178734550.5192003</v>
      </c>
      <c r="X261" s="272">
        <f t="shared" si="100"/>
        <v>2313114130.2288046</v>
      </c>
      <c r="Y261" s="272">
        <f t="shared" si="101"/>
        <v>2178734550.5192003</v>
      </c>
      <c r="Z261" s="271">
        <f t="shared" si="102"/>
        <v>2313114130.2288046</v>
      </c>
      <c r="AA261" s="271">
        <f t="shared" si="106"/>
        <v>2455781948.3741679</v>
      </c>
      <c r="AB261" s="271"/>
      <c r="AC261" s="33" t="str">
        <f t="shared" si="103"/>
        <v>BERTAHAP</v>
      </c>
      <c r="AD261" s="273">
        <f t="shared" si="104"/>
        <v>0</v>
      </c>
      <c r="AE261" s="274">
        <v>2</v>
      </c>
      <c r="AF261" s="275"/>
      <c r="AG261" s="271" t="e">
        <f>IF(AF261&gt;#REF!,"LB","KR")</f>
        <v>#REF!</v>
      </c>
      <c r="AH261" s="275">
        <v>2002714000</v>
      </c>
      <c r="AI261" s="275">
        <v>2257378000</v>
      </c>
      <c r="AJ261" s="275">
        <v>2396609000</v>
      </c>
      <c r="AK261" s="276">
        <v>2544426000</v>
      </c>
      <c r="AL261" s="276">
        <v>2396609000</v>
      </c>
      <c r="AM261" s="275">
        <v>2544426000</v>
      </c>
      <c r="AN261" s="275">
        <v>2701361000</v>
      </c>
      <c r="AO261" s="16"/>
      <c r="AP261" s="16"/>
      <c r="AQ261" s="278">
        <v>-962714.9741999954</v>
      </c>
      <c r="AR261" s="279"/>
      <c r="AS261" s="280"/>
      <c r="AT261" s="280"/>
      <c r="AU261" s="280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328"/>
      <c r="BT261" s="16"/>
      <c r="BU261" s="16"/>
      <c r="BV261" s="279"/>
      <c r="BW261" s="16"/>
      <c r="BX261" s="16"/>
      <c r="BY261" s="16"/>
      <c r="BZ261" s="16"/>
      <c r="CA261" s="16"/>
      <c r="CB261" s="16"/>
      <c r="CC261" s="16"/>
      <c r="CD261" s="16"/>
      <c r="CE261" s="16"/>
      <c r="CF261" s="43">
        <v>2540405540</v>
      </c>
      <c r="CG261" s="197">
        <v>2697091560</v>
      </c>
    </row>
    <row r="262" spans="1:85">
      <c r="A262" s="3">
        <f t="shared" si="105"/>
        <v>223</v>
      </c>
      <c r="B262" s="263">
        <v>4</v>
      </c>
      <c r="C262" s="264" t="s">
        <v>185</v>
      </c>
      <c r="D262" s="265" t="s">
        <v>38</v>
      </c>
      <c r="E262" s="266"/>
      <c r="F262" s="41" t="s">
        <v>58</v>
      </c>
      <c r="G262" s="267">
        <f t="shared" si="86"/>
        <v>101</v>
      </c>
      <c r="H262" s="267">
        <f t="shared" si="87"/>
        <v>90</v>
      </c>
      <c r="I262" s="268">
        <f t="shared" si="88"/>
        <v>26966806</v>
      </c>
      <c r="J262" s="268">
        <f t="shared" si="89"/>
        <v>1</v>
      </c>
      <c r="K262" s="269">
        <f t="shared" si="90"/>
        <v>1.06</v>
      </c>
      <c r="L262" s="319">
        <f t="shared" si="109"/>
        <v>1.03</v>
      </c>
      <c r="M262" s="271">
        <f t="shared" si="91"/>
        <v>24603357.52112674</v>
      </c>
      <c r="N262" s="271">
        <f t="shared" si="92"/>
        <v>27731914.957414355</v>
      </c>
      <c r="O262" s="271">
        <f t="shared" si="93"/>
        <v>29442358.790800005</v>
      </c>
      <c r="P262" s="271">
        <f t="shared" si="94"/>
        <v>31258299.057146005</v>
      </c>
      <c r="Q262" s="272">
        <f t="shared" si="95"/>
        <v>29442358.790800005</v>
      </c>
      <c r="R262" s="271">
        <f t="shared" si="95"/>
        <v>31258299.057146005</v>
      </c>
      <c r="S262" s="271">
        <f t="shared" si="96"/>
        <v>33186242.545596864</v>
      </c>
      <c r="T262" s="271"/>
      <c r="U262" s="271">
        <f t="shared" si="97"/>
        <v>2214302176.9014068</v>
      </c>
      <c r="V262" s="271">
        <f t="shared" si="98"/>
        <v>2495872346.1672921</v>
      </c>
      <c r="W262" s="271">
        <f t="shared" si="99"/>
        <v>2649812291.1720004</v>
      </c>
      <c r="X262" s="272">
        <f t="shared" si="100"/>
        <v>2813246915.1431403</v>
      </c>
      <c r="Y262" s="272">
        <f t="shared" si="101"/>
        <v>2649812291.1720004</v>
      </c>
      <c r="Z262" s="271">
        <f t="shared" si="102"/>
        <v>2813246915.1431403</v>
      </c>
      <c r="AA262" s="271">
        <f t="shared" si="106"/>
        <v>2986761829.1037178</v>
      </c>
      <c r="AB262" s="271"/>
      <c r="AC262" s="33" t="str">
        <f t="shared" si="103"/>
        <v>BERTAHAP</v>
      </c>
      <c r="AD262" s="273">
        <f t="shared" si="104"/>
        <v>0</v>
      </c>
      <c r="AE262" s="274">
        <v>2</v>
      </c>
      <c r="AF262" s="275"/>
      <c r="AG262" s="271" t="e">
        <f>IF(AF262&gt;#REF!,"LB","KR")</f>
        <v>#REF!</v>
      </c>
      <c r="AH262" s="275">
        <v>2435733000</v>
      </c>
      <c r="AI262" s="275">
        <v>2745460000</v>
      </c>
      <c r="AJ262" s="275">
        <v>2914794000</v>
      </c>
      <c r="AK262" s="276">
        <v>3094572000</v>
      </c>
      <c r="AL262" s="276">
        <v>2914794000</v>
      </c>
      <c r="AM262" s="275">
        <v>3094572000</v>
      </c>
      <c r="AN262" s="275">
        <v>3285439000</v>
      </c>
      <c r="AO262" s="16"/>
      <c r="AP262" s="16"/>
      <c r="AQ262" s="278">
        <v>-962714.9741999954</v>
      </c>
      <c r="AR262" s="279"/>
      <c r="AS262" s="280"/>
      <c r="AT262" s="280"/>
      <c r="AU262" s="280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328"/>
      <c r="BT262" s="16"/>
      <c r="BU262" s="16"/>
      <c r="BV262" s="279"/>
      <c r="BW262" s="16"/>
      <c r="BX262" s="16"/>
      <c r="BY262" s="16"/>
      <c r="BZ262" s="16"/>
      <c r="CA262" s="16"/>
      <c r="CB262" s="16"/>
      <c r="CC262" s="16"/>
      <c r="CD262" s="16"/>
      <c r="CE262" s="16"/>
      <c r="CF262" s="43">
        <v>3089681640</v>
      </c>
      <c r="CG262" s="197">
        <v>3280246320</v>
      </c>
    </row>
    <row r="263" spans="1:85">
      <c r="A263" s="3">
        <f t="shared" si="105"/>
        <v>224</v>
      </c>
      <c r="B263" s="263">
        <v>5</v>
      </c>
      <c r="C263" s="264" t="s">
        <v>185</v>
      </c>
      <c r="D263" s="299">
        <v>15</v>
      </c>
      <c r="E263" s="266"/>
      <c r="F263" s="41" t="s">
        <v>64</v>
      </c>
      <c r="G263" s="267">
        <f t="shared" si="86"/>
        <v>101</v>
      </c>
      <c r="H263" s="267">
        <f t="shared" si="87"/>
        <v>90</v>
      </c>
      <c r="I263" s="268">
        <f t="shared" si="88"/>
        <v>26966806</v>
      </c>
      <c r="J263" s="268">
        <f t="shared" si="89"/>
        <v>1</v>
      </c>
      <c r="K263" s="269">
        <f t="shared" si="90"/>
        <v>1.06</v>
      </c>
      <c r="L263" s="319">
        <f t="shared" si="109"/>
        <v>1.03</v>
      </c>
      <c r="M263" s="271">
        <f t="shared" si="91"/>
        <v>24603357.52112674</v>
      </c>
      <c r="N263" s="271">
        <f t="shared" si="92"/>
        <v>27731914.957414355</v>
      </c>
      <c r="O263" s="271">
        <f t="shared" si="93"/>
        <v>29442358.790800005</v>
      </c>
      <c r="P263" s="271">
        <f t="shared" si="94"/>
        <v>31258299.057146005</v>
      </c>
      <c r="Q263" s="272">
        <f t="shared" si="95"/>
        <v>29442358.790800005</v>
      </c>
      <c r="R263" s="271">
        <f t="shared" si="95"/>
        <v>31258299.057146005</v>
      </c>
      <c r="S263" s="271">
        <f t="shared" si="96"/>
        <v>33186242.545596864</v>
      </c>
      <c r="T263" s="271"/>
      <c r="U263" s="271">
        <f t="shared" si="97"/>
        <v>2214302176.9014068</v>
      </c>
      <c r="V263" s="271">
        <f t="shared" si="98"/>
        <v>2495872346.1672921</v>
      </c>
      <c r="W263" s="271">
        <f t="shared" si="99"/>
        <v>2649812291.1720004</v>
      </c>
      <c r="X263" s="272">
        <f t="shared" si="100"/>
        <v>2813246915.1431403</v>
      </c>
      <c r="Y263" s="272">
        <f t="shared" si="101"/>
        <v>2649812291.1720004</v>
      </c>
      <c r="Z263" s="271">
        <f t="shared" si="102"/>
        <v>2813246915.1431403</v>
      </c>
      <c r="AA263" s="271">
        <f t="shared" si="106"/>
        <v>2986761829.1037178</v>
      </c>
      <c r="AB263" s="271"/>
      <c r="AC263" s="33" t="str">
        <f t="shared" si="103"/>
        <v>BERTAHAP</v>
      </c>
      <c r="AD263" s="273">
        <f t="shared" si="104"/>
        <v>0</v>
      </c>
      <c r="AE263" s="274">
        <v>2</v>
      </c>
      <c r="AF263" s="275"/>
      <c r="AG263" s="271" t="e">
        <f>IF(AF263&gt;#REF!,"LB","KR")</f>
        <v>#REF!</v>
      </c>
      <c r="AH263" s="275">
        <v>2435733000</v>
      </c>
      <c r="AI263" s="275">
        <v>2745460000</v>
      </c>
      <c r="AJ263" s="275">
        <v>2914794000</v>
      </c>
      <c r="AK263" s="276">
        <v>3094572000</v>
      </c>
      <c r="AL263" s="276">
        <v>2914794000</v>
      </c>
      <c r="AM263" s="275">
        <v>3094572000</v>
      </c>
      <c r="AN263" s="275">
        <v>3285439000</v>
      </c>
      <c r="AO263" s="16"/>
      <c r="AP263" s="16"/>
      <c r="AQ263" s="278">
        <v>-962714.9741999954</v>
      </c>
      <c r="AR263" s="279"/>
      <c r="AS263" s="280"/>
      <c r="AT263" s="280"/>
      <c r="AU263" s="280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328"/>
      <c r="BT263" s="16"/>
      <c r="BU263" s="16"/>
      <c r="BV263" s="279"/>
      <c r="BW263" s="16"/>
      <c r="BX263" s="16"/>
      <c r="BY263" s="16"/>
      <c r="BZ263" s="16"/>
      <c r="CA263" s="16"/>
      <c r="CB263" s="16"/>
      <c r="CC263" s="16"/>
      <c r="CD263" s="16"/>
      <c r="CE263" s="16"/>
      <c r="CF263" s="43">
        <v>3089681640</v>
      </c>
      <c r="CG263" s="197">
        <v>3280246320</v>
      </c>
    </row>
    <row r="264" spans="1:85">
      <c r="A264" s="3">
        <f t="shared" si="105"/>
        <v>225</v>
      </c>
      <c r="B264" s="263">
        <v>6</v>
      </c>
      <c r="C264" s="264" t="s">
        <v>185</v>
      </c>
      <c r="D264" s="299">
        <v>17</v>
      </c>
      <c r="E264" s="266"/>
      <c r="F264" s="41" t="s">
        <v>67</v>
      </c>
      <c r="G264" s="267">
        <f t="shared" si="86"/>
        <v>85</v>
      </c>
      <c r="H264" s="267">
        <f t="shared" si="87"/>
        <v>74</v>
      </c>
      <c r="I264" s="268">
        <f t="shared" si="88"/>
        <v>26966806</v>
      </c>
      <c r="J264" s="268">
        <f t="shared" si="89"/>
        <v>1</v>
      </c>
      <c r="K264" s="269">
        <f t="shared" si="90"/>
        <v>1.06</v>
      </c>
      <c r="L264" s="319">
        <f t="shared" si="109"/>
        <v>1.03</v>
      </c>
      <c r="M264" s="271">
        <f t="shared" si="91"/>
        <v>24603357.52112674</v>
      </c>
      <c r="N264" s="271">
        <f t="shared" si="92"/>
        <v>27731914.957414355</v>
      </c>
      <c r="O264" s="271">
        <f t="shared" si="93"/>
        <v>29442358.790800005</v>
      </c>
      <c r="P264" s="271">
        <f t="shared" si="94"/>
        <v>31258299.057146005</v>
      </c>
      <c r="Q264" s="272">
        <f t="shared" si="95"/>
        <v>29442358.790800005</v>
      </c>
      <c r="R264" s="271">
        <f t="shared" si="95"/>
        <v>31258299.057146005</v>
      </c>
      <c r="S264" s="271">
        <f t="shared" si="96"/>
        <v>33186242.545596864</v>
      </c>
      <c r="T264" s="271"/>
      <c r="U264" s="271">
        <f t="shared" si="97"/>
        <v>1820648456.5633788</v>
      </c>
      <c r="V264" s="271">
        <f t="shared" si="98"/>
        <v>2052161706.8486624</v>
      </c>
      <c r="W264" s="271">
        <f t="shared" si="99"/>
        <v>2178734550.5192003</v>
      </c>
      <c r="X264" s="272">
        <f t="shared" si="100"/>
        <v>2313114130.2288046</v>
      </c>
      <c r="Y264" s="272">
        <f t="shared" si="101"/>
        <v>2178734550.5192003</v>
      </c>
      <c r="Z264" s="271">
        <f t="shared" si="102"/>
        <v>2313114130.2288046</v>
      </c>
      <c r="AA264" s="271">
        <f t="shared" si="106"/>
        <v>2455781948.3741679</v>
      </c>
      <c r="AB264" s="271"/>
      <c r="AC264" s="33" t="str">
        <f t="shared" si="103"/>
        <v>BERTAHAP</v>
      </c>
      <c r="AD264" s="273">
        <f t="shared" si="104"/>
        <v>0</v>
      </c>
      <c r="AE264" s="274">
        <v>2</v>
      </c>
      <c r="AF264" s="275"/>
      <c r="AG264" s="271" t="e">
        <f>IF(AF264&gt;#REF!,"LB","KR")</f>
        <v>#REF!</v>
      </c>
      <c r="AH264" s="275">
        <v>2002714000</v>
      </c>
      <c r="AI264" s="275">
        <v>2257378000</v>
      </c>
      <c r="AJ264" s="275">
        <v>2396609000</v>
      </c>
      <c r="AK264" s="276">
        <v>2544426000</v>
      </c>
      <c r="AL264" s="276">
        <v>2396609000</v>
      </c>
      <c r="AM264" s="275">
        <v>2544426000</v>
      </c>
      <c r="AN264" s="275">
        <v>2701361000</v>
      </c>
      <c r="AO264" s="16"/>
      <c r="AP264" s="16"/>
      <c r="AQ264" s="278">
        <v>-962714.9741999954</v>
      </c>
      <c r="AR264" s="279"/>
      <c r="AS264" s="280"/>
      <c r="AT264" s="280"/>
      <c r="AU264" s="280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328"/>
      <c r="BT264" s="16"/>
      <c r="BU264" s="16"/>
      <c r="BV264" s="279"/>
      <c r="BW264" s="16"/>
      <c r="BX264" s="16"/>
      <c r="BY264" s="16"/>
      <c r="BZ264" s="16"/>
      <c r="CA264" s="16"/>
      <c r="CB264" s="16"/>
      <c r="CC264" s="16"/>
      <c r="CD264" s="16"/>
      <c r="CE264" s="16"/>
      <c r="CF264" s="43">
        <v>2540405540</v>
      </c>
      <c r="CG264" s="197">
        <v>2697091560</v>
      </c>
    </row>
    <row r="265" spans="1:85">
      <c r="A265" s="3">
        <f t="shared" si="105"/>
        <v>226</v>
      </c>
      <c r="B265" s="263">
        <v>7</v>
      </c>
      <c r="C265" s="264" t="s">
        <v>185</v>
      </c>
      <c r="D265" s="299">
        <v>19</v>
      </c>
      <c r="E265" s="266"/>
      <c r="F265" s="41" t="s">
        <v>78</v>
      </c>
      <c r="G265" s="267">
        <f t="shared" si="86"/>
        <v>138</v>
      </c>
      <c r="H265" s="267">
        <f t="shared" si="87"/>
        <v>120</v>
      </c>
      <c r="I265" s="268">
        <f t="shared" si="88"/>
        <v>26966806</v>
      </c>
      <c r="J265" s="268">
        <f t="shared" si="89"/>
        <v>1</v>
      </c>
      <c r="K265" s="269">
        <f t="shared" si="90"/>
        <v>1.06</v>
      </c>
      <c r="L265" s="319">
        <f t="shared" si="109"/>
        <v>1.03</v>
      </c>
      <c r="M265" s="271">
        <f t="shared" si="91"/>
        <v>24603357.52112674</v>
      </c>
      <c r="N265" s="271">
        <f t="shared" si="92"/>
        <v>27731914.957414355</v>
      </c>
      <c r="O265" s="271">
        <f t="shared" si="93"/>
        <v>29442358.790800005</v>
      </c>
      <c r="P265" s="271">
        <f t="shared" si="94"/>
        <v>31258299.057146005</v>
      </c>
      <c r="Q265" s="272">
        <f t="shared" si="95"/>
        <v>29442358.790800005</v>
      </c>
      <c r="R265" s="271">
        <f t="shared" si="95"/>
        <v>31258299.057146005</v>
      </c>
      <c r="S265" s="271">
        <f t="shared" si="96"/>
        <v>33186242.545596864</v>
      </c>
      <c r="T265" s="271"/>
      <c r="U265" s="271">
        <f t="shared" si="97"/>
        <v>2952402902.5352087</v>
      </c>
      <c r="V265" s="271">
        <f t="shared" si="98"/>
        <v>3327829794.8897228</v>
      </c>
      <c r="W265" s="271">
        <f t="shared" si="99"/>
        <v>3533083054.8960009</v>
      </c>
      <c r="X265" s="272">
        <f t="shared" si="100"/>
        <v>3750995886.8575206</v>
      </c>
      <c r="Y265" s="272">
        <f t="shared" si="101"/>
        <v>3533083054.8960009</v>
      </c>
      <c r="Z265" s="271">
        <f t="shared" si="102"/>
        <v>3750995886.8575206</v>
      </c>
      <c r="AA265" s="271">
        <f t="shared" si="106"/>
        <v>3982349105.4716239</v>
      </c>
      <c r="AB265" s="271"/>
      <c r="AC265" s="33" t="str">
        <f t="shared" si="103"/>
        <v>BERTAHAP</v>
      </c>
      <c r="AD265" s="273">
        <f t="shared" si="104"/>
        <v>0</v>
      </c>
      <c r="AE265" s="274">
        <v>2</v>
      </c>
      <c r="AF265" s="275"/>
      <c r="AG265" s="271" t="e">
        <f>IF(AF265&gt;#REF!,"LB","KR")</f>
        <v>#REF!</v>
      </c>
      <c r="AH265" s="275">
        <v>3247644000</v>
      </c>
      <c r="AI265" s="275">
        <v>3660613000</v>
      </c>
      <c r="AJ265" s="275">
        <v>3886392000</v>
      </c>
      <c r="AK265" s="276">
        <v>4126096000</v>
      </c>
      <c r="AL265" s="276">
        <v>3886392000</v>
      </c>
      <c r="AM265" s="275">
        <v>4126096000</v>
      </c>
      <c r="AN265" s="275">
        <v>4380585000</v>
      </c>
      <c r="AO265" s="16"/>
      <c r="AP265" s="16"/>
      <c r="AQ265" s="278">
        <v>-962714.9741999954</v>
      </c>
      <c r="AR265" s="279"/>
      <c r="AS265" s="280"/>
      <c r="AT265" s="280"/>
      <c r="AU265" s="280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328"/>
      <c r="BT265" s="16"/>
      <c r="BU265" s="16"/>
      <c r="BV265" s="279"/>
      <c r="BW265" s="16"/>
      <c r="BX265" s="16"/>
      <c r="BY265" s="16"/>
      <c r="BZ265" s="16"/>
      <c r="CA265" s="16"/>
      <c r="CB265" s="16"/>
      <c r="CC265" s="16"/>
      <c r="CD265" s="16"/>
      <c r="CE265" s="16"/>
      <c r="CF265" s="43">
        <v>4119575520</v>
      </c>
      <c r="CG265" s="197">
        <v>4373661760</v>
      </c>
    </row>
    <row r="266" spans="1:85">
      <c r="A266" s="3">
        <f t="shared" si="105"/>
        <v>227</v>
      </c>
      <c r="B266" s="263">
        <v>8</v>
      </c>
      <c r="C266" s="264" t="s">
        <v>185</v>
      </c>
      <c r="D266" s="299">
        <v>21</v>
      </c>
      <c r="E266" s="266"/>
      <c r="F266" s="41" t="s">
        <v>84</v>
      </c>
      <c r="G266" s="267">
        <f t="shared" si="86"/>
        <v>132</v>
      </c>
      <c r="H266" s="267">
        <f t="shared" si="87"/>
        <v>112</v>
      </c>
      <c r="I266" s="268">
        <f t="shared" si="88"/>
        <v>26966806</v>
      </c>
      <c r="J266" s="268">
        <f t="shared" si="89"/>
        <v>3</v>
      </c>
      <c r="K266" s="269">
        <f t="shared" si="90"/>
        <v>1.1000000000000001</v>
      </c>
      <c r="L266" s="319">
        <f t="shared" si="109"/>
        <v>1.03</v>
      </c>
      <c r="M266" s="271">
        <f t="shared" si="91"/>
        <v>25531786.106829632</v>
      </c>
      <c r="N266" s="271">
        <f t="shared" si="92"/>
        <v>28778402.314297915</v>
      </c>
      <c r="O266" s="271">
        <f t="shared" si="93"/>
        <v>30553391.198000003</v>
      </c>
      <c r="P266" s="271">
        <f t="shared" si="94"/>
        <v>32437857.512132645</v>
      </c>
      <c r="Q266" s="272">
        <f t="shared" si="95"/>
        <v>30553391.198000003</v>
      </c>
      <c r="R266" s="271">
        <f t="shared" si="95"/>
        <v>32437857.512132645</v>
      </c>
      <c r="S266" s="271">
        <f t="shared" si="96"/>
        <v>34438553.585053347</v>
      </c>
      <c r="T266" s="271"/>
      <c r="U266" s="271">
        <f t="shared" si="97"/>
        <v>2859560043.9649186</v>
      </c>
      <c r="V266" s="271">
        <f t="shared" si="98"/>
        <v>3223181059.2013664</v>
      </c>
      <c r="W266" s="271">
        <f t="shared" si="99"/>
        <v>3421979814.1760001</v>
      </c>
      <c r="X266" s="272">
        <f t="shared" si="100"/>
        <v>3633040041.3588562</v>
      </c>
      <c r="Y266" s="272">
        <f t="shared" si="101"/>
        <v>3421979814.1760001</v>
      </c>
      <c r="Z266" s="271">
        <f t="shared" si="102"/>
        <v>3633040041.3588562</v>
      </c>
      <c r="AA266" s="271">
        <f t="shared" si="106"/>
        <v>3857118001.5259748</v>
      </c>
      <c r="AB266" s="271"/>
      <c r="AC266" s="33" t="str">
        <f t="shared" si="103"/>
        <v>BERTAHAP</v>
      </c>
      <c r="AD266" s="273">
        <f t="shared" si="104"/>
        <v>0</v>
      </c>
      <c r="AE266" s="274">
        <v>2</v>
      </c>
      <c r="AF266" s="275"/>
      <c r="AG266" s="271" t="e">
        <f>IF(AF266&gt;#REF!,"LB","KR")</f>
        <v>#REF!</v>
      </c>
      <c r="AH266" s="275">
        <v>3145517000</v>
      </c>
      <c r="AI266" s="275">
        <v>3545500000</v>
      </c>
      <c r="AJ266" s="275">
        <v>3764178000</v>
      </c>
      <c r="AK266" s="276">
        <v>3996345000</v>
      </c>
      <c r="AL266" s="276">
        <v>3764178000</v>
      </c>
      <c r="AM266" s="275">
        <v>3996345000</v>
      </c>
      <c r="AN266" s="275">
        <v>4242830000</v>
      </c>
      <c r="AO266" s="16"/>
      <c r="AP266" s="16"/>
      <c r="AQ266" s="278">
        <v>148317.43300000206</v>
      </c>
      <c r="AR266" s="279"/>
      <c r="AS266" s="280"/>
      <c r="AT266" s="280"/>
      <c r="AU266" s="280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328"/>
      <c r="BT266" s="16"/>
      <c r="BU266" s="16"/>
      <c r="BV266" s="279"/>
      <c r="BW266" s="16"/>
      <c r="BX266" s="16"/>
      <c r="BY266" s="16"/>
      <c r="BZ266" s="16"/>
      <c r="CA266" s="16"/>
      <c r="CB266" s="16"/>
      <c r="CC266" s="16"/>
      <c r="CD266" s="16"/>
      <c r="CE266" s="16"/>
      <c r="CF266" s="43">
        <v>3990028680</v>
      </c>
      <c r="CG266" s="197">
        <v>4236125700</v>
      </c>
    </row>
    <row r="267" spans="1:85">
      <c r="A267" s="3">
        <f t="shared" si="105"/>
        <v>228</v>
      </c>
      <c r="B267" s="263">
        <v>1</v>
      </c>
      <c r="C267" s="264" t="s">
        <v>186</v>
      </c>
      <c r="D267" s="265" t="s">
        <v>19</v>
      </c>
      <c r="E267" s="266"/>
      <c r="F267" s="41" t="s">
        <v>72</v>
      </c>
      <c r="G267" s="267">
        <f t="shared" si="86"/>
        <v>175</v>
      </c>
      <c r="H267" s="267">
        <f t="shared" si="87"/>
        <v>156</v>
      </c>
      <c r="I267" s="268">
        <f t="shared" si="88"/>
        <v>26966806</v>
      </c>
      <c r="J267" s="268">
        <f t="shared" si="89"/>
        <v>5</v>
      </c>
      <c r="K267" s="269">
        <f t="shared" si="90"/>
        <v>1.08</v>
      </c>
      <c r="L267" s="270">
        <f>SUMIF($AN$4:$AN$22,D267,$AW$4:$AW$22)</f>
        <v>1.0149999999999999</v>
      </c>
      <c r="M267" s="271">
        <f t="shared" si="91"/>
        <v>24702510.0885319</v>
      </c>
      <c r="N267" s="271">
        <f t="shared" si="92"/>
        <v>27843675.743100945</v>
      </c>
      <c r="O267" s="271">
        <f t="shared" si="93"/>
        <v>29561012.737199999</v>
      </c>
      <c r="P267" s="271">
        <f t="shared" si="94"/>
        <v>31384271.319329038</v>
      </c>
      <c r="Q267" s="272">
        <f t="shared" si="95"/>
        <v>29561012.737199999</v>
      </c>
      <c r="R267" s="271">
        <f t="shared" si="95"/>
        <v>31384271.319329038</v>
      </c>
      <c r="S267" s="271">
        <f t="shared" si="96"/>
        <v>33319984.501266968</v>
      </c>
      <c r="T267" s="271"/>
      <c r="U267" s="271">
        <f t="shared" si="97"/>
        <v>3853591573.8109765</v>
      </c>
      <c r="V267" s="271">
        <f t="shared" si="98"/>
        <v>4343613415.9237471</v>
      </c>
      <c r="W267" s="271">
        <f t="shared" si="99"/>
        <v>4611517987.0031996</v>
      </c>
      <c r="X267" s="272">
        <f t="shared" si="100"/>
        <v>4895946325.8153296</v>
      </c>
      <c r="Y267" s="272">
        <f t="shared" si="101"/>
        <v>4611517987.0031996</v>
      </c>
      <c r="Z267" s="271">
        <f t="shared" si="102"/>
        <v>4895946325.8153296</v>
      </c>
      <c r="AA267" s="271">
        <f t="shared" si="106"/>
        <v>5197917582.1976471</v>
      </c>
      <c r="AB267" s="271"/>
      <c r="AC267" s="33" t="str">
        <f t="shared" si="103"/>
        <v>BERTAHAP</v>
      </c>
      <c r="AD267" s="273">
        <f t="shared" si="104"/>
        <v>0</v>
      </c>
      <c r="AE267" s="274">
        <v>2</v>
      </c>
      <c r="AF267" s="275"/>
      <c r="AG267" s="271" t="e">
        <f>IF(AF267&gt;#REF!,"LB","KR")</f>
        <v>#REF!</v>
      </c>
      <c r="AH267" s="275">
        <v>4238951000</v>
      </c>
      <c r="AI267" s="275">
        <v>4777975000</v>
      </c>
      <c r="AJ267" s="275">
        <v>5072670000</v>
      </c>
      <c r="AK267" s="276">
        <v>5385541000</v>
      </c>
      <c r="AL267" s="276">
        <v>5072670000</v>
      </c>
      <c r="AM267" s="275">
        <v>5385541000</v>
      </c>
      <c r="AN267" s="275">
        <v>5717710000</v>
      </c>
      <c r="AO267" s="16"/>
      <c r="AP267" s="16"/>
      <c r="AQ267" s="278">
        <v>-844061.0278000012</v>
      </c>
      <c r="AR267" s="279"/>
      <c r="AS267" s="280"/>
      <c r="AT267" s="280"/>
      <c r="AU267" s="280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328"/>
      <c r="BT267" s="16"/>
      <c r="BU267" s="16"/>
      <c r="BV267" s="279"/>
      <c r="BW267" s="16"/>
      <c r="BX267" s="16"/>
      <c r="BY267" s="16"/>
      <c r="BZ267" s="16"/>
      <c r="CA267" s="16"/>
      <c r="CB267" s="16"/>
      <c r="CC267" s="16"/>
      <c r="CD267" s="16"/>
      <c r="CE267" s="16"/>
      <c r="CF267" s="43">
        <v>5377030200</v>
      </c>
      <c r="CG267" s="197">
        <v>5708673460</v>
      </c>
    </row>
    <row r="268" spans="1:85">
      <c r="A268" s="3">
        <f t="shared" si="105"/>
        <v>229</v>
      </c>
      <c r="B268" s="263">
        <v>2</v>
      </c>
      <c r="C268" s="264" t="s">
        <v>186</v>
      </c>
      <c r="D268" s="265" t="s">
        <v>29</v>
      </c>
      <c r="E268" s="266"/>
      <c r="F268" s="41" t="s">
        <v>74</v>
      </c>
      <c r="G268" s="267">
        <f t="shared" si="86"/>
        <v>85</v>
      </c>
      <c r="H268" s="267">
        <f t="shared" si="87"/>
        <v>74</v>
      </c>
      <c r="I268" s="268">
        <f t="shared" si="88"/>
        <v>26966806</v>
      </c>
      <c r="J268" s="268">
        <f t="shared" si="89"/>
        <v>1</v>
      </c>
      <c r="K268" s="269">
        <f t="shared" si="90"/>
        <v>1.06</v>
      </c>
      <c r="L268" s="270">
        <f>SUMIF($AN$4:$AN$22,D268,$AW$4:$AW$22)</f>
        <v>1.0149999999999999</v>
      </c>
      <c r="M268" s="271">
        <f t="shared" si="91"/>
        <v>24245056.198003531</v>
      </c>
      <c r="N268" s="271">
        <f t="shared" si="92"/>
        <v>27328052.118228704</v>
      </c>
      <c r="O268" s="271">
        <f t="shared" si="93"/>
        <v>29013586.575399999</v>
      </c>
      <c r="P268" s="271">
        <f t="shared" si="94"/>
        <v>30803081.109711833</v>
      </c>
      <c r="Q268" s="272">
        <f t="shared" si="95"/>
        <v>29013586.575399999</v>
      </c>
      <c r="R268" s="271">
        <f t="shared" si="95"/>
        <v>30803081.109711833</v>
      </c>
      <c r="S268" s="271">
        <f t="shared" si="96"/>
        <v>32702947.751243506</v>
      </c>
      <c r="T268" s="271"/>
      <c r="U268" s="271">
        <f t="shared" si="97"/>
        <v>1794134158.6522613</v>
      </c>
      <c r="V268" s="271">
        <f t="shared" si="98"/>
        <v>2022275856.748924</v>
      </c>
      <c r="W268" s="271">
        <f t="shared" si="99"/>
        <v>2147005406.5795999</v>
      </c>
      <c r="X268" s="272">
        <f t="shared" si="100"/>
        <v>2279428002.1186757</v>
      </c>
      <c r="Y268" s="272">
        <f t="shared" si="101"/>
        <v>2147005406.5795999</v>
      </c>
      <c r="Z268" s="271">
        <f t="shared" si="102"/>
        <v>2279428002.1186757</v>
      </c>
      <c r="AA268" s="271">
        <f t="shared" si="106"/>
        <v>2420018133.5920196</v>
      </c>
      <c r="AB268" s="271"/>
      <c r="AC268" s="33" t="str">
        <f t="shared" si="103"/>
        <v>BERTAHAP</v>
      </c>
      <c r="AD268" s="273">
        <f t="shared" si="104"/>
        <v>0</v>
      </c>
      <c r="AE268" s="274">
        <v>2</v>
      </c>
      <c r="AF268" s="275"/>
      <c r="AG268" s="271" t="e">
        <f>IF(AF268&gt;#REF!,"LB","KR")</f>
        <v>#REF!</v>
      </c>
      <c r="AH268" s="275">
        <v>1973548000</v>
      </c>
      <c r="AI268" s="275">
        <v>2224504000</v>
      </c>
      <c r="AJ268" s="275">
        <v>2361706000</v>
      </c>
      <c r="AK268" s="276">
        <v>2507371000</v>
      </c>
      <c r="AL268" s="276">
        <v>2361706000</v>
      </c>
      <c r="AM268" s="275">
        <v>2507371000</v>
      </c>
      <c r="AN268" s="275">
        <v>2662020000</v>
      </c>
      <c r="AO268" s="16"/>
      <c r="AP268" s="16"/>
      <c r="AQ268" s="278">
        <v>-1391487.189600002</v>
      </c>
      <c r="AR268" s="279"/>
      <c r="AS268" s="280"/>
      <c r="AT268" s="280"/>
      <c r="AU268" s="280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328"/>
      <c r="BT268" s="16"/>
      <c r="BU268" s="16"/>
      <c r="BV268" s="279"/>
      <c r="BW268" s="16"/>
      <c r="BX268" s="16"/>
      <c r="BY268" s="16"/>
      <c r="BZ268" s="16"/>
      <c r="CA268" s="16"/>
      <c r="CB268" s="16"/>
      <c r="CC268" s="16"/>
      <c r="CD268" s="16"/>
      <c r="CE268" s="16"/>
      <c r="CF268" s="43">
        <v>2503408360</v>
      </c>
      <c r="CG268" s="197">
        <v>2657813260</v>
      </c>
    </row>
    <row r="269" spans="1:85">
      <c r="A269" s="3">
        <f t="shared" si="105"/>
        <v>230</v>
      </c>
      <c r="B269" s="263">
        <v>3</v>
      </c>
      <c r="C269" s="264" t="s">
        <v>186</v>
      </c>
      <c r="D269" s="265" t="s">
        <v>32</v>
      </c>
      <c r="E269" s="266"/>
      <c r="F269" s="41" t="s">
        <v>56</v>
      </c>
      <c r="G269" s="267">
        <f t="shared" si="86"/>
        <v>85</v>
      </c>
      <c r="H269" s="267">
        <f t="shared" si="87"/>
        <v>74</v>
      </c>
      <c r="I269" s="268">
        <f t="shared" si="88"/>
        <v>26966806</v>
      </c>
      <c r="J269" s="268">
        <f t="shared" si="89"/>
        <v>1</v>
      </c>
      <c r="K269" s="269">
        <f t="shared" si="90"/>
        <v>1.06</v>
      </c>
      <c r="L269" s="270">
        <f>SUMIF($AN$4:$AN$22,D269,$AW$4:$AW$22)</f>
        <v>1.0149999999999999</v>
      </c>
      <c r="M269" s="271">
        <f t="shared" si="91"/>
        <v>24245056.198003531</v>
      </c>
      <c r="N269" s="271">
        <f t="shared" si="92"/>
        <v>27328052.118228704</v>
      </c>
      <c r="O269" s="271">
        <f t="shared" si="93"/>
        <v>29013586.575399999</v>
      </c>
      <c r="P269" s="271">
        <f t="shared" si="94"/>
        <v>30803081.109711833</v>
      </c>
      <c r="Q269" s="272">
        <f t="shared" si="95"/>
        <v>29013586.575399999</v>
      </c>
      <c r="R269" s="271">
        <f t="shared" si="95"/>
        <v>30803081.109711833</v>
      </c>
      <c r="S269" s="271">
        <f t="shared" si="96"/>
        <v>32702947.751243506</v>
      </c>
      <c r="T269" s="271"/>
      <c r="U269" s="271">
        <f t="shared" si="97"/>
        <v>1794134158.6522613</v>
      </c>
      <c r="V269" s="271">
        <f t="shared" si="98"/>
        <v>2022275856.748924</v>
      </c>
      <c r="W269" s="271">
        <f t="shared" si="99"/>
        <v>2147005406.5795999</v>
      </c>
      <c r="X269" s="272">
        <f t="shared" si="100"/>
        <v>2279428002.1186757</v>
      </c>
      <c r="Y269" s="272">
        <f t="shared" si="101"/>
        <v>2147005406.5795999</v>
      </c>
      <c r="Z269" s="271">
        <f t="shared" si="102"/>
        <v>2279428002.1186757</v>
      </c>
      <c r="AA269" s="271">
        <f t="shared" si="106"/>
        <v>2420018133.5920196</v>
      </c>
      <c r="AB269" s="271"/>
      <c r="AC269" s="33" t="str">
        <f t="shared" si="103"/>
        <v>BERTAHAP</v>
      </c>
      <c r="AD269" s="273">
        <f t="shared" si="104"/>
        <v>0</v>
      </c>
      <c r="AE269" s="274">
        <v>2</v>
      </c>
      <c r="AF269" s="275"/>
      <c r="AG269" s="271" t="e">
        <f>IF(AF269&gt;#REF!,"LB","KR")</f>
        <v>#REF!</v>
      </c>
      <c r="AH269" s="275">
        <v>1973548000</v>
      </c>
      <c r="AI269" s="275">
        <v>2224504000</v>
      </c>
      <c r="AJ269" s="275">
        <v>2361706000</v>
      </c>
      <c r="AK269" s="276">
        <v>2507371000</v>
      </c>
      <c r="AL269" s="276">
        <v>2361706000</v>
      </c>
      <c r="AM269" s="275">
        <v>2507371000</v>
      </c>
      <c r="AN269" s="275">
        <v>2662020000</v>
      </c>
      <c r="AO269" s="16"/>
      <c r="AP269" s="16"/>
      <c r="AQ269" s="278">
        <v>-1391487.189600002</v>
      </c>
      <c r="AR269" s="279"/>
      <c r="AS269" s="280"/>
      <c r="AT269" s="280"/>
      <c r="AU269" s="280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328"/>
      <c r="BT269" s="16"/>
      <c r="BU269" s="16"/>
      <c r="BV269" s="279"/>
      <c r="BW269" s="16"/>
      <c r="BX269" s="16"/>
      <c r="BY269" s="16"/>
      <c r="BZ269" s="16"/>
      <c r="CA269" s="16"/>
      <c r="CB269" s="16"/>
      <c r="CC269" s="16"/>
      <c r="CD269" s="16"/>
      <c r="CE269" s="16"/>
      <c r="CF269" s="43">
        <v>2503408360</v>
      </c>
      <c r="CG269" s="197">
        <v>2657813260</v>
      </c>
    </row>
    <row r="270" spans="1:85">
      <c r="A270" s="3">
        <f t="shared" si="105"/>
        <v>231</v>
      </c>
      <c r="B270" s="263">
        <v>4</v>
      </c>
      <c r="C270" s="264" t="s">
        <v>186</v>
      </c>
      <c r="D270" s="265" t="s">
        <v>38</v>
      </c>
      <c r="E270" s="266"/>
      <c r="F270" s="41" t="s">
        <v>58</v>
      </c>
      <c r="G270" s="267">
        <f t="shared" si="86"/>
        <v>101</v>
      </c>
      <c r="H270" s="267">
        <f t="shared" si="87"/>
        <v>90</v>
      </c>
      <c r="I270" s="268">
        <f t="shared" si="88"/>
        <v>26966806</v>
      </c>
      <c r="J270" s="268">
        <f t="shared" si="89"/>
        <v>1</v>
      </c>
      <c r="K270" s="269">
        <f t="shared" si="90"/>
        <v>1.06</v>
      </c>
      <c r="L270" s="270">
        <f>SUMIF($AN$4:$AN$22,D270,$AW$4:$AW$22)</f>
        <v>1.0149999999999999</v>
      </c>
      <c r="M270" s="271">
        <f t="shared" si="91"/>
        <v>24245056.198003531</v>
      </c>
      <c r="N270" s="271">
        <f t="shared" si="92"/>
        <v>27328052.118228704</v>
      </c>
      <c r="O270" s="271">
        <f t="shared" si="93"/>
        <v>29013586.575399999</v>
      </c>
      <c r="P270" s="271">
        <f t="shared" si="94"/>
        <v>30803081.109711833</v>
      </c>
      <c r="Q270" s="272">
        <f t="shared" si="95"/>
        <v>29013586.575399999</v>
      </c>
      <c r="R270" s="271">
        <f t="shared" si="95"/>
        <v>30803081.109711833</v>
      </c>
      <c r="S270" s="271">
        <f t="shared" si="96"/>
        <v>32702947.751243506</v>
      </c>
      <c r="T270" s="271"/>
      <c r="U270" s="271">
        <f t="shared" si="97"/>
        <v>2182055057.8203177</v>
      </c>
      <c r="V270" s="271">
        <f t="shared" si="98"/>
        <v>2459524690.6405835</v>
      </c>
      <c r="W270" s="271">
        <f t="shared" si="99"/>
        <v>2611222791.7859998</v>
      </c>
      <c r="X270" s="272">
        <f t="shared" si="100"/>
        <v>2772277299.8740649</v>
      </c>
      <c r="Y270" s="272">
        <f t="shared" si="101"/>
        <v>2611222791.7859998</v>
      </c>
      <c r="Z270" s="271">
        <f t="shared" si="102"/>
        <v>2772277299.8740649</v>
      </c>
      <c r="AA270" s="271">
        <f t="shared" si="106"/>
        <v>2943265297.6119156</v>
      </c>
      <c r="AB270" s="271"/>
      <c r="AC270" s="33" t="str">
        <f t="shared" si="103"/>
        <v>BERTAHAP</v>
      </c>
      <c r="AD270" s="273">
        <f t="shared" si="104"/>
        <v>0</v>
      </c>
      <c r="AE270" s="274">
        <v>2</v>
      </c>
      <c r="AF270" s="275"/>
      <c r="AG270" s="271" t="e">
        <f>IF(AF270&gt;#REF!,"LB","KR")</f>
        <v>#REF!</v>
      </c>
      <c r="AH270" s="275">
        <v>2400261000</v>
      </c>
      <c r="AI270" s="275">
        <v>2705478000</v>
      </c>
      <c r="AJ270" s="275">
        <v>2872346000</v>
      </c>
      <c r="AK270" s="276">
        <v>3049506000</v>
      </c>
      <c r="AL270" s="276">
        <v>2872346000</v>
      </c>
      <c r="AM270" s="275">
        <v>3049506000</v>
      </c>
      <c r="AN270" s="275">
        <v>3237592000</v>
      </c>
      <c r="AO270" s="16"/>
      <c r="AP270" s="16"/>
      <c r="AQ270" s="278">
        <v>-1391487.189600002</v>
      </c>
      <c r="AR270" s="279"/>
      <c r="AS270" s="280"/>
      <c r="AT270" s="280"/>
      <c r="AU270" s="280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328"/>
      <c r="BT270" s="16"/>
      <c r="BU270" s="16"/>
      <c r="BV270" s="279"/>
      <c r="BW270" s="16"/>
      <c r="BX270" s="16"/>
      <c r="BY270" s="16"/>
      <c r="BZ270" s="16"/>
      <c r="CA270" s="16"/>
      <c r="CB270" s="16"/>
      <c r="CC270" s="16"/>
      <c r="CD270" s="16"/>
      <c r="CE270" s="16"/>
      <c r="CF270" s="43">
        <v>3044686760</v>
      </c>
      <c r="CG270" s="197">
        <v>3232476360</v>
      </c>
    </row>
    <row r="271" spans="1:85">
      <c r="A271" s="3">
        <f t="shared" si="105"/>
        <v>232</v>
      </c>
      <c r="B271" s="263">
        <v>5</v>
      </c>
      <c r="C271" s="264" t="s">
        <v>186</v>
      </c>
      <c r="D271" s="299">
        <v>15</v>
      </c>
      <c r="E271" s="266"/>
      <c r="F271" s="41" t="s">
        <v>64</v>
      </c>
      <c r="G271" s="267">
        <f t="shared" si="86"/>
        <v>101</v>
      </c>
      <c r="H271" s="267">
        <f t="shared" si="87"/>
        <v>90</v>
      </c>
      <c r="I271" s="268">
        <f t="shared" si="88"/>
        <v>26966806</v>
      </c>
      <c r="J271" s="268">
        <f t="shared" si="89"/>
        <v>1</v>
      </c>
      <c r="K271" s="269">
        <f t="shared" si="90"/>
        <v>1.06</v>
      </c>
      <c r="L271" s="270">
        <f>SUMIF($AN$4:$AN$22,D271,$AW$4:$AW$22)</f>
        <v>1.0149999999999999</v>
      </c>
      <c r="M271" s="271">
        <f t="shared" si="91"/>
        <v>24245056.198003531</v>
      </c>
      <c r="N271" s="271">
        <f t="shared" si="92"/>
        <v>27328052.118228704</v>
      </c>
      <c r="O271" s="271">
        <f t="shared" si="93"/>
        <v>29013586.575399999</v>
      </c>
      <c r="P271" s="271">
        <f t="shared" si="94"/>
        <v>30803081.109711833</v>
      </c>
      <c r="Q271" s="272">
        <f t="shared" si="95"/>
        <v>29013586.575399999</v>
      </c>
      <c r="R271" s="271">
        <f t="shared" si="95"/>
        <v>30803081.109711833</v>
      </c>
      <c r="S271" s="271">
        <f t="shared" si="96"/>
        <v>32702947.751243506</v>
      </c>
      <c r="T271" s="271"/>
      <c r="U271" s="271">
        <f t="shared" si="97"/>
        <v>2182055057.8203177</v>
      </c>
      <c r="V271" s="271">
        <f t="shared" si="98"/>
        <v>2459524690.6405835</v>
      </c>
      <c r="W271" s="271">
        <f t="shared" si="99"/>
        <v>2611222791.7859998</v>
      </c>
      <c r="X271" s="272">
        <f t="shared" si="100"/>
        <v>2772277299.8740649</v>
      </c>
      <c r="Y271" s="272">
        <f t="shared" si="101"/>
        <v>2611222791.7859998</v>
      </c>
      <c r="Z271" s="271">
        <f t="shared" si="102"/>
        <v>2772277299.8740649</v>
      </c>
      <c r="AA271" s="271">
        <f t="shared" si="106"/>
        <v>2943265297.6119156</v>
      </c>
      <c r="AB271" s="271"/>
      <c r="AC271" s="33" t="str">
        <f t="shared" si="103"/>
        <v>BERTAHAP</v>
      </c>
      <c r="AD271" s="273">
        <f t="shared" si="104"/>
        <v>0</v>
      </c>
      <c r="AE271" s="274">
        <v>2</v>
      </c>
      <c r="AF271" s="275"/>
      <c r="AG271" s="271" t="e">
        <f>IF(AF271&gt;#REF!,"LB","KR")</f>
        <v>#REF!</v>
      </c>
      <c r="AH271" s="275">
        <v>2400261000</v>
      </c>
      <c r="AI271" s="275">
        <v>2705478000</v>
      </c>
      <c r="AJ271" s="275">
        <v>2872346000</v>
      </c>
      <c r="AK271" s="276">
        <v>3049506000</v>
      </c>
      <c r="AL271" s="276">
        <v>2872346000</v>
      </c>
      <c r="AM271" s="275">
        <v>3049506000</v>
      </c>
      <c r="AN271" s="275">
        <v>3237592000</v>
      </c>
      <c r="AO271" s="16"/>
      <c r="AP271" s="16"/>
      <c r="AQ271" s="278">
        <v>-1391487.189600002</v>
      </c>
      <c r="AR271" s="279"/>
      <c r="AS271" s="280"/>
      <c r="AT271" s="280"/>
      <c r="AU271" s="280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328"/>
      <c r="BT271" s="16"/>
      <c r="BU271" s="16"/>
      <c r="BV271" s="279"/>
      <c r="BW271" s="16"/>
      <c r="BX271" s="16"/>
      <c r="BY271" s="16"/>
      <c r="BZ271" s="16"/>
      <c r="CA271" s="16"/>
      <c r="CB271" s="16"/>
      <c r="CC271" s="16"/>
      <c r="CD271" s="16"/>
      <c r="CE271" s="16"/>
      <c r="CF271" s="43">
        <v>3044686760</v>
      </c>
      <c r="CG271" s="197">
        <v>3232476360</v>
      </c>
    </row>
    <row r="272" spans="1:85">
      <c r="A272" s="3">
        <f t="shared" si="105"/>
        <v>233</v>
      </c>
      <c r="B272" s="263">
        <v>6</v>
      </c>
      <c r="C272" s="264" t="s">
        <v>186</v>
      </c>
      <c r="D272" s="299">
        <v>17</v>
      </c>
      <c r="E272" s="266"/>
      <c r="F272" s="41" t="s">
        <v>67</v>
      </c>
      <c r="G272" s="267">
        <f t="shared" si="86"/>
        <v>85</v>
      </c>
      <c r="H272" s="267">
        <f t="shared" si="87"/>
        <v>74</v>
      </c>
      <c r="I272" s="268">
        <f t="shared" si="88"/>
        <v>26966806</v>
      </c>
      <c r="J272" s="268">
        <f t="shared" si="89"/>
        <v>1</v>
      </c>
      <c r="K272" s="269">
        <f t="shared" si="90"/>
        <v>1.06</v>
      </c>
      <c r="L272" s="270">
        <f t="shared" ref="L272:L277" si="110">SUMIF($AN$4:$AN$22,D272,$AW$4:$AW$22)</f>
        <v>1.0149999999999999</v>
      </c>
      <c r="M272" s="271">
        <f t="shared" si="91"/>
        <v>24245056.198003531</v>
      </c>
      <c r="N272" s="271">
        <f t="shared" si="92"/>
        <v>27328052.118228704</v>
      </c>
      <c r="O272" s="271">
        <f t="shared" si="93"/>
        <v>29013586.575399999</v>
      </c>
      <c r="P272" s="271">
        <f t="shared" si="94"/>
        <v>30803081.109711833</v>
      </c>
      <c r="Q272" s="272">
        <f t="shared" si="95"/>
        <v>29013586.575399999</v>
      </c>
      <c r="R272" s="271">
        <f t="shared" si="95"/>
        <v>30803081.109711833</v>
      </c>
      <c r="S272" s="271">
        <f t="shared" si="96"/>
        <v>32702947.751243506</v>
      </c>
      <c r="T272" s="271"/>
      <c r="U272" s="271">
        <f t="shared" si="97"/>
        <v>1794134158.6522613</v>
      </c>
      <c r="V272" s="271">
        <f t="shared" si="98"/>
        <v>2022275856.748924</v>
      </c>
      <c r="W272" s="271">
        <f t="shared" si="99"/>
        <v>2147005406.5795999</v>
      </c>
      <c r="X272" s="272">
        <f t="shared" si="100"/>
        <v>2279428002.1186757</v>
      </c>
      <c r="Y272" s="272">
        <f t="shared" si="101"/>
        <v>2147005406.5795999</v>
      </c>
      <c r="Z272" s="271">
        <f t="shared" si="102"/>
        <v>2279428002.1186757</v>
      </c>
      <c r="AA272" s="271">
        <f t="shared" si="106"/>
        <v>2420018133.5920196</v>
      </c>
      <c r="AB272" s="271"/>
      <c r="AC272" s="33" t="str">
        <f t="shared" si="103"/>
        <v>BERTAHAP</v>
      </c>
      <c r="AD272" s="273">
        <f t="shared" si="104"/>
        <v>0</v>
      </c>
      <c r="AE272" s="274">
        <v>2</v>
      </c>
      <c r="AF272" s="275"/>
      <c r="AG272" s="271" t="e">
        <f>IF(AF272&gt;#REF!,"LB","KR")</f>
        <v>#REF!</v>
      </c>
      <c r="AH272" s="275">
        <v>1973548000</v>
      </c>
      <c r="AI272" s="275">
        <v>2224504000</v>
      </c>
      <c r="AJ272" s="275">
        <v>2361706000</v>
      </c>
      <c r="AK272" s="276">
        <v>2507371000</v>
      </c>
      <c r="AL272" s="276">
        <v>2361706000</v>
      </c>
      <c r="AM272" s="275">
        <v>2507371000</v>
      </c>
      <c r="AN272" s="275">
        <v>2662020000</v>
      </c>
      <c r="AO272" s="16"/>
      <c r="AP272" s="16"/>
      <c r="AQ272" s="278">
        <v>-1391487.189600002</v>
      </c>
      <c r="AR272" s="279"/>
      <c r="AS272" s="280"/>
      <c r="AT272" s="280"/>
      <c r="AU272" s="280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328"/>
      <c r="BT272" s="16"/>
      <c r="BU272" s="16"/>
      <c r="BV272" s="279"/>
      <c r="BW272" s="16"/>
      <c r="BX272" s="16"/>
      <c r="BY272" s="16"/>
      <c r="BZ272" s="16"/>
      <c r="CA272" s="16"/>
      <c r="CB272" s="16"/>
      <c r="CC272" s="16"/>
      <c r="CD272" s="16"/>
      <c r="CE272" s="16"/>
      <c r="CF272" s="43">
        <v>2503408360</v>
      </c>
      <c r="CG272" s="197">
        <v>2657813260</v>
      </c>
    </row>
    <row r="273" spans="1:85">
      <c r="A273" s="3">
        <f t="shared" si="105"/>
        <v>234</v>
      </c>
      <c r="B273" s="263">
        <v>7</v>
      </c>
      <c r="C273" s="264" t="s">
        <v>186</v>
      </c>
      <c r="D273" s="299">
        <v>19</v>
      </c>
      <c r="E273" s="266"/>
      <c r="F273" s="41" t="s">
        <v>78</v>
      </c>
      <c r="G273" s="267">
        <f t="shared" si="86"/>
        <v>138</v>
      </c>
      <c r="H273" s="267">
        <f t="shared" si="87"/>
        <v>120</v>
      </c>
      <c r="I273" s="268">
        <f t="shared" si="88"/>
        <v>26966806</v>
      </c>
      <c r="J273" s="268">
        <f t="shared" si="89"/>
        <v>1</v>
      </c>
      <c r="K273" s="269">
        <f t="shared" si="90"/>
        <v>1.06</v>
      </c>
      <c r="L273" s="270">
        <f t="shared" si="110"/>
        <v>1.0149999999999999</v>
      </c>
      <c r="M273" s="271">
        <f t="shared" si="91"/>
        <v>24245056.198003531</v>
      </c>
      <c r="N273" s="271">
        <f t="shared" si="92"/>
        <v>27328052.118228704</v>
      </c>
      <c r="O273" s="271">
        <f t="shared" si="93"/>
        <v>29013586.575399999</v>
      </c>
      <c r="P273" s="271">
        <f t="shared" si="94"/>
        <v>30803081.109711833</v>
      </c>
      <c r="Q273" s="272">
        <f t="shared" si="95"/>
        <v>29013586.575399999</v>
      </c>
      <c r="R273" s="271">
        <f t="shared" si="95"/>
        <v>30803081.109711833</v>
      </c>
      <c r="S273" s="271">
        <f t="shared" si="96"/>
        <v>32702947.751243506</v>
      </c>
      <c r="T273" s="271"/>
      <c r="U273" s="271">
        <f t="shared" si="97"/>
        <v>2909406743.7604237</v>
      </c>
      <c r="V273" s="271">
        <f t="shared" si="98"/>
        <v>3279366254.1874447</v>
      </c>
      <c r="W273" s="271">
        <f t="shared" si="99"/>
        <v>3481630389.0479999</v>
      </c>
      <c r="X273" s="272">
        <f t="shared" si="100"/>
        <v>3696369733.1654201</v>
      </c>
      <c r="Y273" s="272">
        <f t="shared" si="101"/>
        <v>3481630389.0479999</v>
      </c>
      <c r="Z273" s="271">
        <f t="shared" si="102"/>
        <v>3696369733.1654201</v>
      </c>
      <c r="AA273" s="271">
        <f t="shared" si="106"/>
        <v>3924353730.1492205</v>
      </c>
      <c r="AB273" s="271"/>
      <c r="AC273" s="33" t="str">
        <f t="shared" si="103"/>
        <v>BERTAHAP</v>
      </c>
      <c r="AD273" s="273">
        <f t="shared" si="104"/>
        <v>0</v>
      </c>
      <c r="AE273" s="274">
        <v>2</v>
      </c>
      <c r="AF273" s="275"/>
      <c r="AG273" s="271" t="e">
        <f>IF(AF273&gt;#REF!,"LB","KR")</f>
        <v>#REF!</v>
      </c>
      <c r="AH273" s="275">
        <v>3200348000</v>
      </c>
      <c r="AI273" s="275">
        <v>3607303000</v>
      </c>
      <c r="AJ273" s="275">
        <v>3829794000</v>
      </c>
      <c r="AK273" s="276">
        <v>4066007000</v>
      </c>
      <c r="AL273" s="276">
        <v>3829794000</v>
      </c>
      <c r="AM273" s="275">
        <v>4066007000</v>
      </c>
      <c r="AN273" s="275">
        <v>4316790000</v>
      </c>
      <c r="AO273" s="16"/>
      <c r="AP273" s="16"/>
      <c r="AQ273" s="278">
        <v>-1391487.189600002</v>
      </c>
      <c r="AR273" s="279"/>
      <c r="AS273" s="280"/>
      <c r="AT273" s="280"/>
      <c r="AU273" s="280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328"/>
      <c r="BT273" s="16"/>
      <c r="BU273" s="16"/>
      <c r="BV273" s="279"/>
      <c r="BW273" s="16"/>
      <c r="BX273" s="16"/>
      <c r="BY273" s="16"/>
      <c r="BZ273" s="16"/>
      <c r="CA273" s="16"/>
      <c r="CB273" s="16"/>
      <c r="CC273" s="16"/>
      <c r="CD273" s="16"/>
      <c r="CE273" s="16"/>
      <c r="CF273" s="43">
        <v>4059581640</v>
      </c>
      <c r="CG273" s="197">
        <v>4309967420</v>
      </c>
    </row>
    <row r="274" spans="1:85">
      <c r="A274" s="3">
        <f t="shared" si="105"/>
        <v>235</v>
      </c>
      <c r="B274" s="263">
        <v>8</v>
      </c>
      <c r="C274" s="264" t="s">
        <v>186</v>
      </c>
      <c r="D274" s="299">
        <v>21</v>
      </c>
      <c r="E274" s="266"/>
      <c r="F274" s="41" t="s">
        <v>84</v>
      </c>
      <c r="G274" s="267">
        <f t="shared" si="86"/>
        <v>132</v>
      </c>
      <c r="H274" s="267">
        <f t="shared" si="87"/>
        <v>112</v>
      </c>
      <c r="I274" s="268">
        <f t="shared" si="88"/>
        <v>26966806</v>
      </c>
      <c r="J274" s="268">
        <f t="shared" si="89"/>
        <v>3</v>
      </c>
      <c r="K274" s="269">
        <f t="shared" si="90"/>
        <v>1.1000000000000001</v>
      </c>
      <c r="L274" s="270">
        <f t="shared" si="110"/>
        <v>1.0149999999999999</v>
      </c>
      <c r="M274" s="271">
        <f t="shared" si="91"/>
        <v>25159963.979060266</v>
      </c>
      <c r="N274" s="271">
        <f t="shared" si="92"/>
        <v>28359299.367973182</v>
      </c>
      <c r="O274" s="271">
        <f t="shared" si="93"/>
        <v>30108438.899</v>
      </c>
      <c r="P274" s="271">
        <f t="shared" si="94"/>
        <v>31965461.528946243</v>
      </c>
      <c r="Q274" s="272">
        <f t="shared" si="95"/>
        <v>30108438.899</v>
      </c>
      <c r="R274" s="271">
        <f t="shared" si="95"/>
        <v>31965461.528946243</v>
      </c>
      <c r="S274" s="271">
        <f t="shared" si="96"/>
        <v>33937021.251290433</v>
      </c>
      <c r="T274" s="271"/>
      <c r="U274" s="271">
        <f t="shared" si="97"/>
        <v>2817915965.6547499</v>
      </c>
      <c r="V274" s="271">
        <f t="shared" si="98"/>
        <v>3176241529.2129965</v>
      </c>
      <c r="W274" s="271">
        <f t="shared" si="99"/>
        <v>3372145156.6880002</v>
      </c>
      <c r="X274" s="272">
        <f t="shared" si="100"/>
        <v>3580131691.2419791</v>
      </c>
      <c r="Y274" s="272">
        <f t="shared" si="101"/>
        <v>3372145156.6880002</v>
      </c>
      <c r="Z274" s="271">
        <f t="shared" si="102"/>
        <v>3580131691.2419791</v>
      </c>
      <c r="AA274" s="271">
        <f t="shared" si="106"/>
        <v>3800946380.1445284</v>
      </c>
      <c r="AB274" s="271"/>
      <c r="AC274" s="33" t="str">
        <f t="shared" si="103"/>
        <v>BERTAHAP</v>
      </c>
      <c r="AD274" s="273">
        <f t="shared" si="104"/>
        <v>0</v>
      </c>
      <c r="AE274" s="274">
        <v>2</v>
      </c>
      <c r="AF274" s="275"/>
      <c r="AG274" s="271" t="e">
        <f>IF(AF274&gt;#REF!,"LB","KR")</f>
        <v>#REF!</v>
      </c>
      <c r="AH274" s="275">
        <v>3099708000</v>
      </c>
      <c r="AI274" s="275">
        <v>3493866000</v>
      </c>
      <c r="AJ274" s="275">
        <v>3709360000</v>
      </c>
      <c r="AK274" s="276">
        <v>3938145000</v>
      </c>
      <c r="AL274" s="276">
        <v>3709360000</v>
      </c>
      <c r="AM274" s="275">
        <v>3938145000</v>
      </c>
      <c r="AN274" s="275">
        <v>4181042000</v>
      </c>
      <c r="AO274" s="16"/>
      <c r="AP274" s="16"/>
      <c r="AQ274" s="278">
        <v>-296634.86600000039</v>
      </c>
      <c r="AR274" s="279"/>
      <c r="AS274" s="280"/>
      <c r="AT274" s="280"/>
      <c r="AU274" s="280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328"/>
      <c r="BT274" s="16"/>
      <c r="BU274" s="16"/>
      <c r="BV274" s="279"/>
      <c r="BW274" s="16"/>
      <c r="BX274" s="16"/>
      <c r="BY274" s="16"/>
      <c r="BZ274" s="16"/>
      <c r="CA274" s="16"/>
      <c r="CB274" s="16"/>
      <c r="CC274" s="16"/>
      <c r="CD274" s="16"/>
      <c r="CE274" s="16"/>
      <c r="CF274" s="43">
        <v>3931921600</v>
      </c>
      <c r="CG274" s="197">
        <v>4174433700</v>
      </c>
    </row>
    <row r="275" spans="1:85">
      <c r="A275" s="3">
        <f t="shared" si="105"/>
        <v>236</v>
      </c>
      <c r="B275" s="263">
        <v>1</v>
      </c>
      <c r="C275" s="264" t="s">
        <v>187</v>
      </c>
      <c r="D275" s="265" t="s">
        <v>19</v>
      </c>
      <c r="E275" s="266"/>
      <c r="F275" s="41" t="s">
        <v>72</v>
      </c>
      <c r="G275" s="267">
        <f t="shared" si="86"/>
        <v>175</v>
      </c>
      <c r="H275" s="267">
        <f t="shared" si="87"/>
        <v>156</v>
      </c>
      <c r="I275" s="268">
        <f t="shared" si="88"/>
        <v>26966806</v>
      </c>
      <c r="J275" s="268">
        <f t="shared" si="89"/>
        <v>5</v>
      </c>
      <c r="K275" s="269">
        <f t="shared" si="90"/>
        <v>1.08</v>
      </c>
      <c r="L275" s="270">
        <f t="shared" si="110"/>
        <v>1.0149999999999999</v>
      </c>
      <c r="M275" s="271">
        <f t="shared" si="91"/>
        <v>24702510.0885319</v>
      </c>
      <c r="N275" s="271">
        <f t="shared" si="92"/>
        <v>27843675.743100945</v>
      </c>
      <c r="O275" s="271">
        <f t="shared" si="93"/>
        <v>29561012.737199999</v>
      </c>
      <c r="P275" s="271">
        <f t="shared" si="94"/>
        <v>31384271.319329038</v>
      </c>
      <c r="Q275" s="272">
        <f t="shared" si="95"/>
        <v>29561012.737199999</v>
      </c>
      <c r="R275" s="271">
        <f t="shared" si="95"/>
        <v>31384271.319329038</v>
      </c>
      <c r="S275" s="271">
        <f t="shared" si="96"/>
        <v>33319984.501266968</v>
      </c>
      <c r="T275" s="271"/>
      <c r="U275" s="271">
        <f t="shared" si="97"/>
        <v>3853591573.8109765</v>
      </c>
      <c r="V275" s="271">
        <f t="shared" si="98"/>
        <v>4343613415.9237471</v>
      </c>
      <c r="W275" s="271">
        <f t="shared" si="99"/>
        <v>4611517987.0031996</v>
      </c>
      <c r="X275" s="272">
        <f t="shared" si="100"/>
        <v>4895946325.8153296</v>
      </c>
      <c r="Y275" s="272">
        <f t="shared" si="101"/>
        <v>4611517987.0031996</v>
      </c>
      <c r="Z275" s="271">
        <f t="shared" si="102"/>
        <v>4895946325.8153296</v>
      </c>
      <c r="AA275" s="271">
        <f t="shared" si="106"/>
        <v>5197917582.1976471</v>
      </c>
      <c r="AB275" s="271"/>
      <c r="AC275" s="33" t="str">
        <f t="shared" si="103"/>
        <v>BERTAHAP</v>
      </c>
      <c r="AD275" s="273">
        <f t="shared" si="104"/>
        <v>0</v>
      </c>
      <c r="AE275" s="274">
        <v>2</v>
      </c>
      <c r="AF275" s="275"/>
      <c r="AG275" s="271" t="e">
        <f>IF(AF275&gt;#REF!,"LB","KR")</f>
        <v>#REF!</v>
      </c>
      <c r="AH275" s="275">
        <v>4238951000</v>
      </c>
      <c r="AI275" s="275">
        <v>4777975000</v>
      </c>
      <c r="AJ275" s="275">
        <v>5072670000</v>
      </c>
      <c r="AK275" s="276">
        <v>5385541000</v>
      </c>
      <c r="AL275" s="276">
        <v>5072670000</v>
      </c>
      <c r="AM275" s="275">
        <v>5385541000</v>
      </c>
      <c r="AN275" s="275">
        <v>5717710000</v>
      </c>
      <c r="AO275" s="16"/>
      <c r="AP275" s="16"/>
      <c r="AQ275" s="278">
        <v>-844061.0278000012</v>
      </c>
      <c r="AR275" s="279"/>
      <c r="AS275" s="280"/>
      <c r="AT275" s="280"/>
      <c r="AU275" s="280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328"/>
      <c r="BT275" s="16"/>
      <c r="BU275" s="16"/>
      <c r="BV275" s="279"/>
      <c r="BW275" s="16"/>
      <c r="BX275" s="16"/>
      <c r="BY275" s="16"/>
      <c r="BZ275" s="16"/>
      <c r="CA275" s="16"/>
      <c r="CB275" s="16"/>
      <c r="CC275" s="16"/>
      <c r="CD275" s="16"/>
      <c r="CE275" s="16"/>
      <c r="CF275" s="43">
        <v>5377030200</v>
      </c>
      <c r="CG275" s="197">
        <v>5708673460</v>
      </c>
    </row>
    <row r="276" spans="1:85">
      <c r="A276" s="3">
        <f t="shared" si="105"/>
        <v>237</v>
      </c>
      <c r="B276" s="263">
        <v>2</v>
      </c>
      <c r="C276" s="264" t="s">
        <v>187</v>
      </c>
      <c r="D276" s="265" t="s">
        <v>29</v>
      </c>
      <c r="E276" s="266"/>
      <c r="F276" s="41" t="s">
        <v>74</v>
      </c>
      <c r="G276" s="267">
        <f t="shared" si="86"/>
        <v>85</v>
      </c>
      <c r="H276" s="267">
        <f t="shared" si="87"/>
        <v>74</v>
      </c>
      <c r="I276" s="268">
        <f t="shared" si="88"/>
        <v>26966806</v>
      </c>
      <c r="J276" s="268">
        <f t="shared" si="89"/>
        <v>1</v>
      </c>
      <c r="K276" s="269">
        <f t="shared" si="90"/>
        <v>1.06</v>
      </c>
      <c r="L276" s="270">
        <f t="shared" si="110"/>
        <v>1.0149999999999999</v>
      </c>
      <c r="M276" s="271">
        <f t="shared" si="91"/>
        <v>24245056.198003531</v>
      </c>
      <c r="N276" s="271">
        <f t="shared" si="92"/>
        <v>27328052.118228704</v>
      </c>
      <c r="O276" s="271">
        <f t="shared" si="93"/>
        <v>29013586.575399999</v>
      </c>
      <c r="P276" s="271">
        <f t="shared" si="94"/>
        <v>30803081.109711833</v>
      </c>
      <c r="Q276" s="272">
        <f t="shared" si="95"/>
        <v>29013586.575399999</v>
      </c>
      <c r="R276" s="271">
        <f t="shared" si="95"/>
        <v>30803081.109711833</v>
      </c>
      <c r="S276" s="271">
        <f t="shared" si="96"/>
        <v>32702947.751243506</v>
      </c>
      <c r="T276" s="271"/>
      <c r="U276" s="271">
        <f t="shared" si="97"/>
        <v>1794134158.6522613</v>
      </c>
      <c r="V276" s="271">
        <f t="shared" si="98"/>
        <v>2022275856.748924</v>
      </c>
      <c r="W276" s="271">
        <f t="shared" si="99"/>
        <v>2147005406.5795999</v>
      </c>
      <c r="X276" s="272">
        <f t="shared" si="100"/>
        <v>2279428002.1186757</v>
      </c>
      <c r="Y276" s="272">
        <f t="shared" si="101"/>
        <v>2147005406.5795999</v>
      </c>
      <c r="Z276" s="271">
        <f t="shared" si="102"/>
        <v>2279428002.1186757</v>
      </c>
      <c r="AA276" s="271">
        <f t="shared" si="106"/>
        <v>2420018133.5920196</v>
      </c>
      <c r="AB276" s="271"/>
      <c r="AC276" s="33" t="str">
        <f t="shared" si="103"/>
        <v>BERTAHAP</v>
      </c>
      <c r="AD276" s="273">
        <f t="shared" si="104"/>
        <v>0</v>
      </c>
      <c r="AE276" s="274">
        <v>2</v>
      </c>
      <c r="AF276" s="275"/>
      <c r="AG276" s="271" t="e">
        <f>IF(AF276&gt;#REF!,"LB","KR")</f>
        <v>#REF!</v>
      </c>
      <c r="AH276" s="275">
        <v>1973548000</v>
      </c>
      <c r="AI276" s="275">
        <v>2224504000</v>
      </c>
      <c r="AJ276" s="275">
        <v>2361706000</v>
      </c>
      <c r="AK276" s="276">
        <v>2507371000</v>
      </c>
      <c r="AL276" s="276">
        <v>2361706000</v>
      </c>
      <c r="AM276" s="275">
        <v>2507371000</v>
      </c>
      <c r="AN276" s="275">
        <v>2662020000</v>
      </c>
      <c r="AO276" s="16"/>
      <c r="AP276" s="16"/>
      <c r="AQ276" s="278">
        <v>-1391487.189600002</v>
      </c>
      <c r="AR276" s="279"/>
      <c r="AS276" s="280"/>
      <c r="AT276" s="280"/>
      <c r="AU276" s="280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328"/>
      <c r="BT276" s="16"/>
      <c r="BU276" s="16"/>
      <c r="BV276" s="279"/>
      <c r="BW276" s="16"/>
      <c r="BX276" s="16"/>
      <c r="BY276" s="16"/>
      <c r="BZ276" s="16"/>
      <c r="CA276" s="16"/>
      <c r="CB276" s="16"/>
      <c r="CC276" s="16"/>
      <c r="CD276" s="16"/>
      <c r="CE276" s="16"/>
      <c r="CF276" s="43">
        <v>2503408360</v>
      </c>
      <c r="CG276" s="197">
        <v>2657813260</v>
      </c>
    </row>
    <row r="277" spans="1:85">
      <c r="A277" s="3">
        <f t="shared" si="105"/>
        <v>238</v>
      </c>
      <c r="B277" s="263">
        <v>3</v>
      </c>
      <c r="C277" s="264" t="s">
        <v>187</v>
      </c>
      <c r="D277" s="265" t="s">
        <v>32</v>
      </c>
      <c r="E277" s="266"/>
      <c r="F277" s="41" t="s">
        <v>56</v>
      </c>
      <c r="G277" s="267">
        <f t="shared" si="86"/>
        <v>85</v>
      </c>
      <c r="H277" s="267">
        <f t="shared" si="87"/>
        <v>74</v>
      </c>
      <c r="I277" s="268">
        <f t="shared" si="88"/>
        <v>26966806</v>
      </c>
      <c r="J277" s="268">
        <f t="shared" si="89"/>
        <v>1</v>
      </c>
      <c r="K277" s="269">
        <f t="shared" si="90"/>
        <v>1.06</v>
      </c>
      <c r="L277" s="270">
        <f t="shared" si="110"/>
        <v>1.0149999999999999</v>
      </c>
      <c r="M277" s="271">
        <f t="shared" si="91"/>
        <v>24245056.198003531</v>
      </c>
      <c r="N277" s="271">
        <f t="shared" si="92"/>
        <v>27328052.118228704</v>
      </c>
      <c r="O277" s="271">
        <f t="shared" si="93"/>
        <v>29013586.575399999</v>
      </c>
      <c r="P277" s="271">
        <f t="shared" si="94"/>
        <v>30803081.109711833</v>
      </c>
      <c r="Q277" s="272">
        <f t="shared" si="95"/>
        <v>29013586.575399999</v>
      </c>
      <c r="R277" s="271">
        <f t="shared" si="95"/>
        <v>30803081.109711833</v>
      </c>
      <c r="S277" s="271">
        <f t="shared" si="96"/>
        <v>32702947.751243506</v>
      </c>
      <c r="T277" s="271"/>
      <c r="U277" s="271">
        <f t="shared" si="97"/>
        <v>1794134158.6522613</v>
      </c>
      <c r="V277" s="271">
        <f t="shared" si="98"/>
        <v>2022275856.748924</v>
      </c>
      <c r="W277" s="271">
        <f t="shared" si="99"/>
        <v>2147005406.5795999</v>
      </c>
      <c r="X277" s="272">
        <f t="shared" si="100"/>
        <v>2279428002.1186757</v>
      </c>
      <c r="Y277" s="272">
        <f t="shared" si="101"/>
        <v>2147005406.5795999</v>
      </c>
      <c r="Z277" s="271">
        <f t="shared" si="102"/>
        <v>2279428002.1186757</v>
      </c>
      <c r="AA277" s="271">
        <f t="shared" si="106"/>
        <v>2420018133.5920196</v>
      </c>
      <c r="AB277" s="271"/>
      <c r="AC277" s="33" t="str">
        <f t="shared" si="103"/>
        <v>BERTAHAP</v>
      </c>
      <c r="AD277" s="273">
        <f t="shared" si="104"/>
        <v>0</v>
      </c>
      <c r="AE277" s="274">
        <v>2</v>
      </c>
      <c r="AF277" s="275"/>
      <c r="AG277" s="271" t="e">
        <f>IF(AF277&gt;#REF!,"LB","KR")</f>
        <v>#REF!</v>
      </c>
      <c r="AH277" s="275">
        <v>1973548000</v>
      </c>
      <c r="AI277" s="275">
        <v>2224504000</v>
      </c>
      <c r="AJ277" s="275">
        <v>2361706000</v>
      </c>
      <c r="AK277" s="276">
        <v>2507371000</v>
      </c>
      <c r="AL277" s="276">
        <v>2361706000</v>
      </c>
      <c r="AM277" s="275">
        <v>2507371000</v>
      </c>
      <c r="AN277" s="275">
        <v>2662020000</v>
      </c>
      <c r="AO277" s="16"/>
      <c r="AP277" s="16"/>
      <c r="AQ277" s="278">
        <v>-1391487.189600002</v>
      </c>
      <c r="AR277" s="279"/>
      <c r="AS277" s="280"/>
      <c r="AT277" s="280"/>
      <c r="AU277" s="280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328"/>
      <c r="BT277" s="16"/>
      <c r="BU277" s="16"/>
      <c r="BV277" s="279"/>
      <c r="BW277" s="16"/>
      <c r="BX277" s="16"/>
      <c r="BY277" s="16"/>
      <c r="BZ277" s="16"/>
      <c r="CA277" s="16"/>
      <c r="CB277" s="16"/>
      <c r="CC277" s="16"/>
      <c r="CD277" s="16"/>
      <c r="CE277" s="16"/>
      <c r="CF277" s="43">
        <v>2503408360</v>
      </c>
      <c r="CG277" s="197">
        <v>2657813260</v>
      </c>
    </row>
    <row r="278" spans="1:85">
      <c r="A278" s="3">
        <f t="shared" si="105"/>
        <v>239</v>
      </c>
      <c r="B278" s="263">
        <v>4</v>
      </c>
      <c r="C278" s="264" t="s">
        <v>187</v>
      </c>
      <c r="D278" s="265" t="s">
        <v>38</v>
      </c>
      <c r="E278" s="266"/>
      <c r="F278" s="41" t="s">
        <v>58</v>
      </c>
      <c r="G278" s="267">
        <f t="shared" si="86"/>
        <v>101</v>
      </c>
      <c r="H278" s="267">
        <f t="shared" si="87"/>
        <v>90</v>
      </c>
      <c r="I278" s="268">
        <f t="shared" si="88"/>
        <v>26966806</v>
      </c>
      <c r="J278" s="268">
        <f t="shared" si="89"/>
        <v>1</v>
      </c>
      <c r="K278" s="269">
        <f t="shared" si="90"/>
        <v>1.06</v>
      </c>
      <c r="L278" s="270">
        <f>SUMIF($AN$4:$AN$22,D278,$AW$4:$AW$22)</f>
        <v>1.0149999999999999</v>
      </c>
      <c r="M278" s="271">
        <f t="shared" si="91"/>
        <v>24245056.198003531</v>
      </c>
      <c r="N278" s="271">
        <f t="shared" si="92"/>
        <v>27328052.118228704</v>
      </c>
      <c r="O278" s="271">
        <f t="shared" si="93"/>
        <v>29013586.575399999</v>
      </c>
      <c r="P278" s="271">
        <f t="shared" si="94"/>
        <v>30803081.109711833</v>
      </c>
      <c r="Q278" s="272">
        <f t="shared" si="95"/>
        <v>29013586.575399999</v>
      </c>
      <c r="R278" s="271">
        <f t="shared" si="95"/>
        <v>30803081.109711833</v>
      </c>
      <c r="S278" s="271">
        <f t="shared" si="96"/>
        <v>32702947.751243506</v>
      </c>
      <c r="T278" s="271"/>
      <c r="U278" s="271">
        <f t="shared" si="97"/>
        <v>2182055057.8203177</v>
      </c>
      <c r="V278" s="271">
        <f t="shared" si="98"/>
        <v>2459524690.6405835</v>
      </c>
      <c r="W278" s="271">
        <f t="shared" si="99"/>
        <v>2611222791.7859998</v>
      </c>
      <c r="X278" s="272">
        <f t="shared" si="100"/>
        <v>2772277299.8740649</v>
      </c>
      <c r="Y278" s="272">
        <f t="shared" si="101"/>
        <v>2611222791.7859998</v>
      </c>
      <c r="Z278" s="271">
        <f t="shared" si="102"/>
        <v>2772277299.8740649</v>
      </c>
      <c r="AA278" s="271">
        <f t="shared" si="106"/>
        <v>2943265297.6119156</v>
      </c>
      <c r="AB278" s="271"/>
      <c r="AC278" s="33" t="str">
        <f t="shared" si="103"/>
        <v>BERTAHAP</v>
      </c>
      <c r="AD278" s="273">
        <f t="shared" si="104"/>
        <v>0</v>
      </c>
      <c r="AE278" s="274">
        <v>2</v>
      </c>
      <c r="AF278" s="275"/>
      <c r="AG278" s="271" t="e">
        <f>IF(AF278&gt;#REF!,"LB","KR")</f>
        <v>#REF!</v>
      </c>
      <c r="AH278" s="275">
        <v>2400261000</v>
      </c>
      <c r="AI278" s="275">
        <v>2705478000</v>
      </c>
      <c r="AJ278" s="275">
        <v>2872346000</v>
      </c>
      <c r="AK278" s="276">
        <v>3049506000</v>
      </c>
      <c r="AL278" s="276">
        <v>2872346000</v>
      </c>
      <c r="AM278" s="275">
        <v>3049506000</v>
      </c>
      <c r="AN278" s="275">
        <v>3237592000</v>
      </c>
      <c r="AO278" s="16"/>
      <c r="AP278" s="16"/>
      <c r="AQ278" s="278">
        <v>-1391487.189600002</v>
      </c>
      <c r="AR278" s="279"/>
      <c r="AS278" s="280"/>
      <c r="AT278" s="280"/>
      <c r="AU278" s="280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328"/>
      <c r="BT278" s="16"/>
      <c r="BU278" s="16"/>
      <c r="BV278" s="279"/>
      <c r="BW278" s="16"/>
      <c r="BX278" s="16"/>
      <c r="BY278" s="16"/>
      <c r="BZ278" s="16"/>
      <c r="CA278" s="16"/>
      <c r="CB278" s="16"/>
      <c r="CC278" s="16"/>
      <c r="CD278" s="16"/>
      <c r="CE278" s="16"/>
      <c r="CF278" s="43">
        <v>3044686760</v>
      </c>
      <c r="CG278" s="197">
        <v>3232476360</v>
      </c>
    </row>
    <row r="279" spans="1:85">
      <c r="A279" s="3">
        <f t="shared" si="105"/>
        <v>240</v>
      </c>
      <c r="B279" s="263">
        <v>5</v>
      </c>
      <c r="C279" s="264" t="s">
        <v>187</v>
      </c>
      <c r="D279" s="299">
        <v>15</v>
      </c>
      <c r="E279" s="266"/>
      <c r="F279" s="41" t="s">
        <v>64</v>
      </c>
      <c r="G279" s="267">
        <f t="shared" si="86"/>
        <v>101</v>
      </c>
      <c r="H279" s="267">
        <f t="shared" si="87"/>
        <v>90</v>
      </c>
      <c r="I279" s="268">
        <f t="shared" si="88"/>
        <v>26966806</v>
      </c>
      <c r="J279" s="268">
        <f t="shared" si="89"/>
        <v>1</v>
      </c>
      <c r="K279" s="269">
        <f t="shared" si="90"/>
        <v>1.06</v>
      </c>
      <c r="L279" s="270">
        <f>SUMIF($AN$4:$AN$22,D279,$AW$4:$AW$22)</f>
        <v>1.0149999999999999</v>
      </c>
      <c r="M279" s="271">
        <f t="shared" si="91"/>
        <v>24245056.198003531</v>
      </c>
      <c r="N279" s="271">
        <f t="shared" si="92"/>
        <v>27328052.118228704</v>
      </c>
      <c r="O279" s="271">
        <f t="shared" si="93"/>
        <v>29013586.575399999</v>
      </c>
      <c r="P279" s="271">
        <f t="shared" si="94"/>
        <v>30803081.109711833</v>
      </c>
      <c r="Q279" s="272">
        <f t="shared" si="95"/>
        <v>29013586.575399999</v>
      </c>
      <c r="R279" s="271">
        <f t="shared" si="95"/>
        <v>30803081.109711833</v>
      </c>
      <c r="S279" s="271">
        <f t="shared" si="96"/>
        <v>32702947.751243506</v>
      </c>
      <c r="T279" s="271"/>
      <c r="U279" s="271">
        <f t="shared" si="97"/>
        <v>2182055057.8203177</v>
      </c>
      <c r="V279" s="271">
        <f t="shared" si="98"/>
        <v>2459524690.6405835</v>
      </c>
      <c r="W279" s="271">
        <f t="shared" si="99"/>
        <v>2611222791.7859998</v>
      </c>
      <c r="X279" s="272">
        <f t="shared" si="100"/>
        <v>2772277299.8740649</v>
      </c>
      <c r="Y279" s="272">
        <f t="shared" si="101"/>
        <v>2611222791.7859998</v>
      </c>
      <c r="Z279" s="271">
        <f t="shared" si="102"/>
        <v>2772277299.8740649</v>
      </c>
      <c r="AA279" s="271">
        <f t="shared" si="106"/>
        <v>2943265297.6119156</v>
      </c>
      <c r="AB279" s="271"/>
      <c r="AC279" s="33" t="str">
        <f t="shared" si="103"/>
        <v>BERTAHAP</v>
      </c>
      <c r="AD279" s="273">
        <f t="shared" si="104"/>
        <v>0</v>
      </c>
      <c r="AE279" s="274">
        <v>2</v>
      </c>
      <c r="AF279" s="275"/>
      <c r="AG279" s="271" t="e">
        <f>IF(AF279&gt;#REF!,"LB","KR")</f>
        <v>#REF!</v>
      </c>
      <c r="AH279" s="275">
        <v>2400261000</v>
      </c>
      <c r="AI279" s="275">
        <v>2705478000</v>
      </c>
      <c r="AJ279" s="275">
        <v>2872346000</v>
      </c>
      <c r="AK279" s="276">
        <v>3049506000</v>
      </c>
      <c r="AL279" s="276">
        <v>2872346000</v>
      </c>
      <c r="AM279" s="275">
        <v>3049506000</v>
      </c>
      <c r="AN279" s="275">
        <v>3237592000</v>
      </c>
      <c r="AO279" s="16"/>
      <c r="AP279" s="16"/>
      <c r="AQ279" s="278">
        <v>-1391487.189600002</v>
      </c>
      <c r="AR279" s="279"/>
      <c r="AS279" s="280"/>
      <c r="AT279" s="280"/>
      <c r="AU279" s="280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328"/>
      <c r="BT279" s="16"/>
      <c r="BU279" s="16"/>
      <c r="BV279" s="279"/>
      <c r="BW279" s="16"/>
      <c r="BX279" s="16"/>
      <c r="BY279" s="16"/>
      <c r="BZ279" s="16"/>
      <c r="CA279" s="16"/>
      <c r="CB279" s="16"/>
      <c r="CC279" s="16"/>
      <c r="CD279" s="16"/>
      <c r="CE279" s="16"/>
      <c r="CF279" s="43">
        <v>3044686760</v>
      </c>
      <c r="CG279" s="197">
        <v>3232476360</v>
      </c>
    </row>
    <row r="280" spans="1:85">
      <c r="A280" s="3">
        <f t="shared" si="105"/>
        <v>241</v>
      </c>
      <c r="B280" s="263">
        <v>6</v>
      </c>
      <c r="C280" s="264" t="s">
        <v>187</v>
      </c>
      <c r="D280" s="299">
        <v>17</v>
      </c>
      <c r="E280" s="266"/>
      <c r="F280" s="41" t="s">
        <v>67</v>
      </c>
      <c r="G280" s="267">
        <f t="shared" si="86"/>
        <v>85</v>
      </c>
      <c r="H280" s="267">
        <f t="shared" si="87"/>
        <v>74</v>
      </c>
      <c r="I280" s="268">
        <f t="shared" si="88"/>
        <v>26966806</v>
      </c>
      <c r="J280" s="268">
        <f t="shared" si="89"/>
        <v>1</v>
      </c>
      <c r="K280" s="269">
        <f t="shared" si="90"/>
        <v>1.06</v>
      </c>
      <c r="L280" s="270">
        <f t="shared" ref="L280:L302" si="111">SUMIF($AN$4:$AN$22,D280,$AW$4:$AW$22)</f>
        <v>1.0149999999999999</v>
      </c>
      <c r="M280" s="271">
        <f t="shared" si="91"/>
        <v>24245056.198003531</v>
      </c>
      <c r="N280" s="271">
        <f t="shared" si="92"/>
        <v>27328052.118228704</v>
      </c>
      <c r="O280" s="271">
        <f t="shared" si="93"/>
        <v>29013586.575399999</v>
      </c>
      <c r="P280" s="271">
        <f t="shared" si="94"/>
        <v>30803081.109711833</v>
      </c>
      <c r="Q280" s="272">
        <f t="shared" si="95"/>
        <v>29013586.575399999</v>
      </c>
      <c r="R280" s="271">
        <f t="shared" si="95"/>
        <v>30803081.109711833</v>
      </c>
      <c r="S280" s="271">
        <f t="shared" si="96"/>
        <v>32702947.751243506</v>
      </c>
      <c r="T280" s="271"/>
      <c r="U280" s="271">
        <f t="shared" si="97"/>
        <v>1794134158.6522613</v>
      </c>
      <c r="V280" s="271">
        <f t="shared" si="98"/>
        <v>2022275856.748924</v>
      </c>
      <c r="W280" s="271">
        <f t="shared" si="99"/>
        <v>2147005406.5795999</v>
      </c>
      <c r="X280" s="272">
        <f t="shared" si="100"/>
        <v>2279428002.1186757</v>
      </c>
      <c r="Y280" s="272">
        <f t="shared" si="101"/>
        <v>2147005406.5795999</v>
      </c>
      <c r="Z280" s="271">
        <f t="shared" si="102"/>
        <v>2279428002.1186757</v>
      </c>
      <c r="AA280" s="271">
        <f t="shared" si="106"/>
        <v>2420018133.5920196</v>
      </c>
      <c r="AB280" s="271"/>
      <c r="AC280" s="33" t="str">
        <f t="shared" si="103"/>
        <v>BERTAHAP</v>
      </c>
      <c r="AD280" s="273">
        <f t="shared" si="104"/>
        <v>0</v>
      </c>
      <c r="AE280" s="274">
        <v>2</v>
      </c>
      <c r="AF280" s="275"/>
      <c r="AG280" s="271" t="e">
        <f>IF(AF280&gt;#REF!,"LB","KR")</f>
        <v>#REF!</v>
      </c>
      <c r="AH280" s="275">
        <v>1973548000</v>
      </c>
      <c r="AI280" s="275">
        <v>2224504000</v>
      </c>
      <c r="AJ280" s="275">
        <v>2361706000</v>
      </c>
      <c r="AK280" s="276">
        <v>2507371000</v>
      </c>
      <c r="AL280" s="276">
        <v>2361706000</v>
      </c>
      <c r="AM280" s="275">
        <v>2507371000</v>
      </c>
      <c r="AN280" s="275">
        <v>2662020000</v>
      </c>
      <c r="AO280" s="16"/>
      <c r="AP280" s="16"/>
      <c r="AQ280" s="278">
        <v>-1391487.189600002</v>
      </c>
      <c r="AR280" s="279"/>
      <c r="AS280" s="280"/>
      <c r="AT280" s="280"/>
      <c r="AU280" s="280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328"/>
      <c r="BT280" s="16"/>
      <c r="BU280" s="16"/>
      <c r="BV280" s="279"/>
      <c r="BW280" s="16"/>
      <c r="BX280" s="16"/>
      <c r="BY280" s="16"/>
      <c r="BZ280" s="16"/>
      <c r="CA280" s="16"/>
      <c r="CB280" s="16"/>
      <c r="CC280" s="16"/>
      <c r="CD280" s="16"/>
      <c r="CE280" s="16"/>
      <c r="CF280" s="43">
        <v>2503408360</v>
      </c>
      <c r="CG280" s="197">
        <v>2657813260</v>
      </c>
    </row>
    <row r="281" spans="1:85">
      <c r="A281" s="3">
        <f t="shared" si="105"/>
        <v>242</v>
      </c>
      <c r="B281" s="263">
        <v>7</v>
      </c>
      <c r="C281" s="264" t="s">
        <v>187</v>
      </c>
      <c r="D281" s="299">
        <v>19</v>
      </c>
      <c r="E281" s="266"/>
      <c r="F281" s="41" t="s">
        <v>78</v>
      </c>
      <c r="G281" s="267">
        <f t="shared" si="86"/>
        <v>138</v>
      </c>
      <c r="H281" s="267">
        <f t="shared" si="87"/>
        <v>120</v>
      </c>
      <c r="I281" s="268">
        <f t="shared" si="88"/>
        <v>26966806</v>
      </c>
      <c r="J281" s="268">
        <f t="shared" si="89"/>
        <v>1</v>
      </c>
      <c r="K281" s="269">
        <f t="shared" si="90"/>
        <v>1.06</v>
      </c>
      <c r="L281" s="270">
        <f t="shared" si="111"/>
        <v>1.0149999999999999</v>
      </c>
      <c r="M281" s="271">
        <f t="shared" si="91"/>
        <v>24245056.198003531</v>
      </c>
      <c r="N281" s="271">
        <f t="shared" si="92"/>
        <v>27328052.118228704</v>
      </c>
      <c r="O281" s="271">
        <f t="shared" si="93"/>
        <v>29013586.575399999</v>
      </c>
      <c r="P281" s="271">
        <f t="shared" si="94"/>
        <v>30803081.109711833</v>
      </c>
      <c r="Q281" s="272">
        <f t="shared" si="95"/>
        <v>29013586.575399999</v>
      </c>
      <c r="R281" s="271">
        <f t="shared" si="95"/>
        <v>30803081.109711833</v>
      </c>
      <c r="S281" s="271">
        <f t="shared" si="96"/>
        <v>32702947.751243506</v>
      </c>
      <c r="T281" s="271"/>
      <c r="U281" s="271">
        <f t="shared" si="97"/>
        <v>2909406743.7604237</v>
      </c>
      <c r="V281" s="271">
        <f t="shared" si="98"/>
        <v>3279366254.1874447</v>
      </c>
      <c r="W281" s="271">
        <f t="shared" si="99"/>
        <v>3481630389.0479999</v>
      </c>
      <c r="X281" s="272">
        <f t="shared" si="100"/>
        <v>3696369733.1654201</v>
      </c>
      <c r="Y281" s="272">
        <f t="shared" si="101"/>
        <v>3481630389.0479999</v>
      </c>
      <c r="Z281" s="271">
        <f t="shared" si="102"/>
        <v>3696369733.1654201</v>
      </c>
      <c r="AA281" s="271">
        <f t="shared" si="106"/>
        <v>3924353730.1492205</v>
      </c>
      <c r="AB281" s="271"/>
      <c r="AC281" s="33" t="str">
        <f t="shared" si="103"/>
        <v>BERTAHAP</v>
      </c>
      <c r="AD281" s="273">
        <f t="shared" si="104"/>
        <v>0</v>
      </c>
      <c r="AE281" s="274">
        <v>2</v>
      </c>
      <c r="AF281" s="275"/>
      <c r="AG281" s="271" t="e">
        <f>IF(AF281&gt;#REF!,"LB","KR")</f>
        <v>#REF!</v>
      </c>
      <c r="AH281" s="275">
        <v>3200348000</v>
      </c>
      <c r="AI281" s="275">
        <v>3607303000</v>
      </c>
      <c r="AJ281" s="275">
        <v>3829794000</v>
      </c>
      <c r="AK281" s="276">
        <v>4066007000</v>
      </c>
      <c r="AL281" s="276">
        <v>3829794000</v>
      </c>
      <c r="AM281" s="275">
        <v>4066007000</v>
      </c>
      <c r="AN281" s="275">
        <v>4316790000</v>
      </c>
      <c r="AO281" s="16"/>
      <c r="AP281" s="16"/>
      <c r="AQ281" s="278">
        <v>-1391487.189600002</v>
      </c>
      <c r="AR281" s="279"/>
      <c r="AS281" s="280"/>
      <c r="AT281" s="280"/>
      <c r="AU281" s="280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328"/>
      <c r="BT281" s="16"/>
      <c r="BU281" s="16"/>
      <c r="BV281" s="279"/>
      <c r="BW281" s="16"/>
      <c r="BX281" s="16"/>
      <c r="BY281" s="16"/>
      <c r="BZ281" s="16"/>
      <c r="CA281" s="16"/>
      <c r="CB281" s="16"/>
      <c r="CC281" s="16"/>
      <c r="CD281" s="16"/>
      <c r="CE281" s="16"/>
      <c r="CF281" s="43">
        <v>4059581640</v>
      </c>
      <c r="CG281" s="197">
        <v>4309967420</v>
      </c>
    </row>
    <row r="282" spans="1:85">
      <c r="A282" s="3">
        <f t="shared" si="105"/>
        <v>243</v>
      </c>
      <c r="B282" s="263">
        <v>8</v>
      </c>
      <c r="C282" s="264" t="s">
        <v>187</v>
      </c>
      <c r="D282" s="299">
        <v>21</v>
      </c>
      <c r="E282" s="266"/>
      <c r="F282" s="41" t="s">
        <v>84</v>
      </c>
      <c r="G282" s="267">
        <f t="shared" si="86"/>
        <v>132</v>
      </c>
      <c r="H282" s="267">
        <f t="shared" si="87"/>
        <v>112</v>
      </c>
      <c r="I282" s="268">
        <f t="shared" si="88"/>
        <v>26966806</v>
      </c>
      <c r="J282" s="268">
        <f t="shared" si="89"/>
        <v>3</v>
      </c>
      <c r="K282" s="269">
        <f t="shared" si="90"/>
        <v>1.1000000000000001</v>
      </c>
      <c r="L282" s="270">
        <f t="shared" si="111"/>
        <v>1.0149999999999999</v>
      </c>
      <c r="M282" s="271">
        <f t="shared" si="91"/>
        <v>25159963.979060266</v>
      </c>
      <c r="N282" s="271">
        <f t="shared" si="92"/>
        <v>28359299.367973182</v>
      </c>
      <c r="O282" s="271">
        <f t="shared" si="93"/>
        <v>30108438.899</v>
      </c>
      <c r="P282" s="271">
        <f t="shared" si="94"/>
        <v>31965461.528946243</v>
      </c>
      <c r="Q282" s="272">
        <f t="shared" si="95"/>
        <v>30108438.899</v>
      </c>
      <c r="R282" s="271">
        <f t="shared" si="95"/>
        <v>31965461.528946243</v>
      </c>
      <c r="S282" s="271">
        <f t="shared" si="96"/>
        <v>33937021.251290433</v>
      </c>
      <c r="T282" s="271"/>
      <c r="U282" s="271">
        <f t="shared" si="97"/>
        <v>2817915965.6547499</v>
      </c>
      <c r="V282" s="271">
        <f t="shared" si="98"/>
        <v>3176241529.2129965</v>
      </c>
      <c r="W282" s="271">
        <f t="shared" si="99"/>
        <v>3372145156.6880002</v>
      </c>
      <c r="X282" s="272">
        <f t="shared" si="100"/>
        <v>3580131691.2419791</v>
      </c>
      <c r="Y282" s="272">
        <f t="shared" si="101"/>
        <v>3372145156.6880002</v>
      </c>
      <c r="Z282" s="271">
        <f t="shared" si="102"/>
        <v>3580131691.2419791</v>
      </c>
      <c r="AA282" s="271">
        <f t="shared" si="106"/>
        <v>3800946380.1445284</v>
      </c>
      <c r="AB282" s="271"/>
      <c r="AC282" s="33" t="str">
        <f t="shared" si="103"/>
        <v>BERTAHAP</v>
      </c>
      <c r="AD282" s="273">
        <f t="shared" si="104"/>
        <v>0</v>
      </c>
      <c r="AE282" s="274">
        <v>2</v>
      </c>
      <c r="AF282" s="275"/>
      <c r="AG282" s="271" t="e">
        <f>IF(AF282&gt;#REF!,"LB","KR")</f>
        <v>#REF!</v>
      </c>
      <c r="AH282" s="275">
        <v>3099708000</v>
      </c>
      <c r="AI282" s="275">
        <v>3493866000</v>
      </c>
      <c r="AJ282" s="275">
        <v>3709360000</v>
      </c>
      <c r="AK282" s="276">
        <v>3938145000</v>
      </c>
      <c r="AL282" s="276">
        <v>3709360000</v>
      </c>
      <c r="AM282" s="275">
        <v>3938145000</v>
      </c>
      <c r="AN282" s="275">
        <v>4181042000</v>
      </c>
      <c r="AO282" s="16"/>
      <c r="AP282" s="16"/>
      <c r="AQ282" s="278">
        <v>-296634.86600000039</v>
      </c>
      <c r="AR282" s="279"/>
      <c r="AS282" s="280"/>
      <c r="AT282" s="280"/>
      <c r="AU282" s="280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328"/>
      <c r="BT282" s="16"/>
      <c r="BU282" s="16"/>
      <c r="BV282" s="279"/>
      <c r="BW282" s="16"/>
      <c r="BX282" s="16"/>
      <c r="BY282" s="16"/>
      <c r="BZ282" s="16"/>
      <c r="CA282" s="16"/>
      <c r="CB282" s="16"/>
      <c r="CC282" s="16"/>
      <c r="CD282" s="16"/>
      <c r="CE282" s="16"/>
      <c r="CF282" s="43">
        <v>3931921600</v>
      </c>
      <c r="CG282" s="197">
        <v>4174433700</v>
      </c>
    </row>
    <row r="283" spans="1:85">
      <c r="A283" s="3">
        <f t="shared" si="105"/>
        <v>244</v>
      </c>
      <c r="B283" s="263">
        <v>1</v>
      </c>
      <c r="C283" s="264" t="s">
        <v>188</v>
      </c>
      <c r="D283" s="265" t="s">
        <v>19</v>
      </c>
      <c r="E283" s="266"/>
      <c r="F283" s="41" t="s">
        <v>72</v>
      </c>
      <c r="G283" s="267">
        <f t="shared" si="86"/>
        <v>175</v>
      </c>
      <c r="H283" s="267">
        <f t="shared" si="87"/>
        <v>156</v>
      </c>
      <c r="I283" s="268">
        <f t="shared" si="88"/>
        <v>26966806</v>
      </c>
      <c r="J283" s="268">
        <f t="shared" si="89"/>
        <v>5</v>
      </c>
      <c r="K283" s="269">
        <f t="shared" si="90"/>
        <v>1.08</v>
      </c>
      <c r="L283" s="270">
        <f t="shared" si="111"/>
        <v>1.0149999999999999</v>
      </c>
      <c r="M283" s="271">
        <f t="shared" si="91"/>
        <v>24702510.0885319</v>
      </c>
      <c r="N283" s="271">
        <f t="shared" si="92"/>
        <v>27843675.743100945</v>
      </c>
      <c r="O283" s="271">
        <f t="shared" si="93"/>
        <v>29561012.737199999</v>
      </c>
      <c r="P283" s="271">
        <f t="shared" si="94"/>
        <v>31384271.319329038</v>
      </c>
      <c r="Q283" s="272">
        <f t="shared" si="95"/>
        <v>29561012.737199999</v>
      </c>
      <c r="R283" s="271">
        <f t="shared" si="95"/>
        <v>31384271.319329038</v>
      </c>
      <c r="S283" s="271">
        <f t="shared" si="96"/>
        <v>33319984.501266968</v>
      </c>
      <c r="T283" s="271"/>
      <c r="U283" s="271">
        <f t="shared" si="97"/>
        <v>3853591573.8109765</v>
      </c>
      <c r="V283" s="271">
        <f t="shared" si="98"/>
        <v>4343613415.9237471</v>
      </c>
      <c r="W283" s="271">
        <f t="shared" si="99"/>
        <v>4611517987.0031996</v>
      </c>
      <c r="X283" s="272">
        <f t="shared" si="100"/>
        <v>4895946325.8153296</v>
      </c>
      <c r="Y283" s="272">
        <f t="shared" si="101"/>
        <v>4611517987.0031996</v>
      </c>
      <c r="Z283" s="271">
        <f t="shared" si="102"/>
        <v>4895946325.8153296</v>
      </c>
      <c r="AA283" s="271">
        <f t="shared" si="106"/>
        <v>5197917582.1976471</v>
      </c>
      <c r="AB283" s="271"/>
      <c r="AC283" s="33" t="str">
        <f t="shared" si="103"/>
        <v>BERTAHAP</v>
      </c>
      <c r="AD283" s="273">
        <f t="shared" si="104"/>
        <v>0</v>
      </c>
      <c r="AE283" s="274">
        <v>2</v>
      </c>
      <c r="AF283" s="275"/>
      <c r="AG283" s="271" t="e">
        <f>IF(AF283&gt;#REF!,"LB","KR")</f>
        <v>#REF!</v>
      </c>
      <c r="AH283" s="275">
        <v>4238951000</v>
      </c>
      <c r="AI283" s="275">
        <v>4777975000</v>
      </c>
      <c r="AJ283" s="275">
        <v>5072670000</v>
      </c>
      <c r="AK283" s="276">
        <v>5385541000</v>
      </c>
      <c r="AL283" s="276">
        <v>5072670000</v>
      </c>
      <c r="AM283" s="275">
        <v>5385541000</v>
      </c>
      <c r="AN283" s="275">
        <v>5717710000</v>
      </c>
      <c r="AO283" s="16"/>
      <c r="AP283" s="16"/>
      <c r="AQ283" s="278">
        <v>-844061.0278000012</v>
      </c>
      <c r="AR283" s="279"/>
      <c r="AS283" s="280"/>
      <c r="AT283" s="280"/>
      <c r="AU283" s="280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328"/>
      <c r="BT283" s="16"/>
      <c r="BU283" s="16"/>
      <c r="BV283" s="279"/>
      <c r="BW283" s="16"/>
      <c r="BX283" s="16"/>
      <c r="BY283" s="16"/>
      <c r="BZ283" s="16"/>
      <c r="CA283" s="16"/>
      <c r="CB283" s="16"/>
      <c r="CC283" s="16"/>
      <c r="CD283" s="16"/>
      <c r="CE283" s="16"/>
      <c r="CF283" s="43">
        <v>5377030200</v>
      </c>
      <c r="CG283" s="197">
        <v>5708673460</v>
      </c>
    </row>
    <row r="284" spans="1:85">
      <c r="A284" s="3">
        <f t="shared" si="105"/>
        <v>245</v>
      </c>
      <c r="B284" s="263">
        <v>2</v>
      </c>
      <c r="C284" s="264" t="s">
        <v>188</v>
      </c>
      <c r="D284" s="265" t="s">
        <v>29</v>
      </c>
      <c r="E284" s="266"/>
      <c r="F284" s="41" t="s">
        <v>74</v>
      </c>
      <c r="G284" s="267">
        <f t="shared" si="86"/>
        <v>85</v>
      </c>
      <c r="H284" s="267">
        <f t="shared" si="87"/>
        <v>74</v>
      </c>
      <c r="I284" s="268">
        <f t="shared" si="88"/>
        <v>26966806</v>
      </c>
      <c r="J284" s="268">
        <f t="shared" si="89"/>
        <v>1</v>
      </c>
      <c r="K284" s="269">
        <f t="shared" si="90"/>
        <v>1.06</v>
      </c>
      <c r="L284" s="270">
        <f t="shared" si="111"/>
        <v>1.0149999999999999</v>
      </c>
      <c r="M284" s="271">
        <f t="shared" si="91"/>
        <v>24245056.198003531</v>
      </c>
      <c r="N284" s="271">
        <f t="shared" si="92"/>
        <v>27328052.118228704</v>
      </c>
      <c r="O284" s="271">
        <f t="shared" si="93"/>
        <v>29013586.575399999</v>
      </c>
      <c r="P284" s="271">
        <f t="shared" si="94"/>
        <v>30803081.109711833</v>
      </c>
      <c r="Q284" s="272">
        <f t="shared" si="95"/>
        <v>29013586.575399999</v>
      </c>
      <c r="R284" s="271">
        <f t="shared" si="95"/>
        <v>30803081.109711833</v>
      </c>
      <c r="S284" s="271">
        <f t="shared" si="96"/>
        <v>32702947.751243506</v>
      </c>
      <c r="T284" s="271"/>
      <c r="U284" s="271">
        <f t="shared" si="97"/>
        <v>1794134158.6522613</v>
      </c>
      <c r="V284" s="271">
        <f t="shared" si="98"/>
        <v>2022275856.748924</v>
      </c>
      <c r="W284" s="271">
        <f t="shared" si="99"/>
        <v>2147005406.5795999</v>
      </c>
      <c r="X284" s="272">
        <f t="shared" si="100"/>
        <v>2279428002.1186757</v>
      </c>
      <c r="Y284" s="272">
        <f t="shared" si="101"/>
        <v>2147005406.5795999</v>
      </c>
      <c r="Z284" s="271">
        <f t="shared" si="102"/>
        <v>2279428002.1186757</v>
      </c>
      <c r="AA284" s="271">
        <f t="shared" si="106"/>
        <v>2420018133.5920196</v>
      </c>
      <c r="AB284" s="271"/>
      <c r="AC284" s="33" t="str">
        <f t="shared" si="103"/>
        <v>BERTAHAP</v>
      </c>
      <c r="AD284" s="273">
        <f t="shared" si="104"/>
        <v>0</v>
      </c>
      <c r="AE284" s="274">
        <v>2</v>
      </c>
      <c r="AF284" s="275"/>
      <c r="AG284" s="271" t="e">
        <f>IF(AF284&gt;#REF!,"LB","KR")</f>
        <v>#REF!</v>
      </c>
      <c r="AH284" s="275">
        <v>1973548000</v>
      </c>
      <c r="AI284" s="275">
        <v>2224504000</v>
      </c>
      <c r="AJ284" s="275">
        <v>2361706000</v>
      </c>
      <c r="AK284" s="276">
        <v>2507371000</v>
      </c>
      <c r="AL284" s="276">
        <v>2361706000</v>
      </c>
      <c r="AM284" s="275">
        <v>2507371000</v>
      </c>
      <c r="AN284" s="275">
        <v>2662020000</v>
      </c>
      <c r="AO284" s="16"/>
      <c r="AP284" s="16"/>
      <c r="AQ284" s="278">
        <v>-1391487.189600002</v>
      </c>
      <c r="AR284" s="279"/>
      <c r="AS284" s="280"/>
      <c r="AT284" s="280"/>
      <c r="AU284" s="280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328"/>
      <c r="BT284" s="16"/>
      <c r="BU284" s="16"/>
      <c r="BV284" s="279"/>
      <c r="BW284" s="16"/>
      <c r="BX284" s="16"/>
      <c r="BY284" s="16"/>
      <c r="BZ284" s="16"/>
      <c r="CA284" s="16"/>
      <c r="CB284" s="16"/>
      <c r="CC284" s="16"/>
      <c r="CD284" s="16"/>
      <c r="CE284" s="16"/>
      <c r="CF284" s="43">
        <v>2503408360</v>
      </c>
      <c r="CG284" s="197">
        <v>2657813260</v>
      </c>
    </row>
    <row r="285" spans="1:85">
      <c r="A285" s="3">
        <f t="shared" si="105"/>
        <v>246</v>
      </c>
      <c r="B285" s="263">
        <v>3</v>
      </c>
      <c r="C285" s="264" t="s">
        <v>188</v>
      </c>
      <c r="D285" s="265" t="s">
        <v>32</v>
      </c>
      <c r="E285" s="266"/>
      <c r="F285" s="41" t="s">
        <v>56</v>
      </c>
      <c r="G285" s="267">
        <f t="shared" si="86"/>
        <v>85</v>
      </c>
      <c r="H285" s="267">
        <f t="shared" si="87"/>
        <v>74</v>
      </c>
      <c r="I285" s="268">
        <f t="shared" si="88"/>
        <v>26966806</v>
      </c>
      <c r="J285" s="268">
        <f t="shared" si="89"/>
        <v>1</v>
      </c>
      <c r="K285" s="269">
        <f t="shared" si="90"/>
        <v>1.06</v>
      </c>
      <c r="L285" s="270">
        <f t="shared" si="111"/>
        <v>1.0149999999999999</v>
      </c>
      <c r="M285" s="271">
        <f t="shared" si="91"/>
        <v>24245056.198003531</v>
      </c>
      <c r="N285" s="271">
        <f t="shared" si="92"/>
        <v>27328052.118228704</v>
      </c>
      <c r="O285" s="271">
        <f t="shared" si="93"/>
        <v>29013586.575399999</v>
      </c>
      <c r="P285" s="271">
        <f t="shared" si="94"/>
        <v>30803081.109711833</v>
      </c>
      <c r="Q285" s="272">
        <f t="shared" si="95"/>
        <v>29013586.575399999</v>
      </c>
      <c r="R285" s="271">
        <f t="shared" si="95"/>
        <v>30803081.109711833</v>
      </c>
      <c r="S285" s="271">
        <f t="shared" si="96"/>
        <v>32702947.751243506</v>
      </c>
      <c r="T285" s="271"/>
      <c r="U285" s="271">
        <f t="shared" si="97"/>
        <v>1794134158.6522613</v>
      </c>
      <c r="V285" s="271">
        <f t="shared" si="98"/>
        <v>2022275856.748924</v>
      </c>
      <c r="W285" s="271">
        <f t="shared" si="99"/>
        <v>2147005406.5795999</v>
      </c>
      <c r="X285" s="272">
        <f t="shared" si="100"/>
        <v>2279428002.1186757</v>
      </c>
      <c r="Y285" s="272">
        <f t="shared" si="101"/>
        <v>2147005406.5795999</v>
      </c>
      <c r="Z285" s="271">
        <f t="shared" si="102"/>
        <v>2279428002.1186757</v>
      </c>
      <c r="AA285" s="271">
        <f t="shared" si="106"/>
        <v>2420018133.5920196</v>
      </c>
      <c r="AB285" s="271"/>
      <c r="AC285" s="33" t="str">
        <f t="shared" si="103"/>
        <v>BERTAHAP</v>
      </c>
      <c r="AD285" s="273">
        <f t="shared" si="104"/>
        <v>0</v>
      </c>
      <c r="AE285" s="274">
        <v>2</v>
      </c>
      <c r="AF285" s="275"/>
      <c r="AG285" s="271" t="e">
        <f>IF(AF285&gt;#REF!,"LB","KR")</f>
        <v>#REF!</v>
      </c>
      <c r="AH285" s="275">
        <v>1973548000</v>
      </c>
      <c r="AI285" s="275">
        <v>2224504000</v>
      </c>
      <c r="AJ285" s="275">
        <v>2361706000</v>
      </c>
      <c r="AK285" s="276">
        <v>2507371000</v>
      </c>
      <c r="AL285" s="276">
        <v>2361706000</v>
      </c>
      <c r="AM285" s="275">
        <v>2507371000</v>
      </c>
      <c r="AN285" s="275">
        <v>2662020000</v>
      </c>
      <c r="AO285" s="16"/>
      <c r="AP285" s="16"/>
      <c r="AQ285" s="278">
        <v>-1391487.189600002</v>
      </c>
      <c r="AR285" s="279"/>
      <c r="AS285" s="280"/>
      <c r="AT285" s="280"/>
      <c r="AU285" s="280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328"/>
      <c r="BT285" s="16"/>
      <c r="BU285" s="16"/>
      <c r="BV285" s="279"/>
      <c r="BW285" s="16"/>
      <c r="BX285" s="16"/>
      <c r="BY285" s="16"/>
      <c r="BZ285" s="16"/>
      <c r="CA285" s="16"/>
      <c r="CB285" s="16"/>
      <c r="CC285" s="16"/>
      <c r="CD285" s="16"/>
      <c r="CE285" s="16"/>
      <c r="CF285" s="43">
        <v>2503408360</v>
      </c>
      <c r="CG285" s="197">
        <v>2657813260</v>
      </c>
    </row>
    <row r="286" spans="1:85">
      <c r="A286" s="3">
        <f t="shared" si="105"/>
        <v>247</v>
      </c>
      <c r="B286" s="263">
        <v>4</v>
      </c>
      <c r="C286" s="264" t="s">
        <v>188</v>
      </c>
      <c r="D286" s="265" t="s">
        <v>38</v>
      </c>
      <c r="E286" s="266"/>
      <c r="F286" s="41" t="s">
        <v>58</v>
      </c>
      <c r="G286" s="267">
        <f t="shared" si="86"/>
        <v>101</v>
      </c>
      <c r="H286" s="267">
        <f t="shared" si="87"/>
        <v>90</v>
      </c>
      <c r="I286" s="268">
        <f t="shared" si="88"/>
        <v>26966806</v>
      </c>
      <c r="J286" s="268">
        <f t="shared" si="89"/>
        <v>1</v>
      </c>
      <c r="K286" s="269">
        <f t="shared" si="90"/>
        <v>1.06</v>
      </c>
      <c r="L286" s="270">
        <f t="shared" si="111"/>
        <v>1.0149999999999999</v>
      </c>
      <c r="M286" s="271">
        <f t="shared" si="91"/>
        <v>24245056.198003531</v>
      </c>
      <c r="N286" s="271">
        <f t="shared" si="92"/>
        <v>27328052.118228704</v>
      </c>
      <c r="O286" s="271">
        <f t="shared" si="93"/>
        <v>29013586.575399999</v>
      </c>
      <c r="P286" s="271">
        <f t="shared" si="94"/>
        <v>30803081.109711833</v>
      </c>
      <c r="Q286" s="272">
        <f t="shared" si="95"/>
        <v>29013586.575399999</v>
      </c>
      <c r="R286" s="271">
        <f t="shared" si="95"/>
        <v>30803081.109711833</v>
      </c>
      <c r="S286" s="271">
        <f t="shared" si="96"/>
        <v>32702947.751243506</v>
      </c>
      <c r="T286" s="271"/>
      <c r="U286" s="271">
        <f t="shared" si="97"/>
        <v>2182055057.8203177</v>
      </c>
      <c r="V286" s="271">
        <f t="shared" si="98"/>
        <v>2459524690.6405835</v>
      </c>
      <c r="W286" s="271">
        <f t="shared" si="99"/>
        <v>2611222791.7859998</v>
      </c>
      <c r="X286" s="272">
        <f t="shared" si="100"/>
        <v>2772277299.8740649</v>
      </c>
      <c r="Y286" s="272">
        <f t="shared" si="101"/>
        <v>2611222791.7859998</v>
      </c>
      <c r="Z286" s="271">
        <f t="shared" si="102"/>
        <v>2772277299.8740649</v>
      </c>
      <c r="AA286" s="271">
        <f t="shared" si="106"/>
        <v>2943265297.6119156</v>
      </c>
      <c r="AB286" s="271"/>
      <c r="AC286" s="33" t="str">
        <f t="shared" si="103"/>
        <v>BERTAHAP</v>
      </c>
      <c r="AD286" s="273">
        <f t="shared" si="104"/>
        <v>0</v>
      </c>
      <c r="AE286" s="274">
        <v>2</v>
      </c>
      <c r="AF286" s="275"/>
      <c r="AG286" s="271" t="e">
        <f>IF(AF286&gt;#REF!,"LB","KR")</f>
        <v>#REF!</v>
      </c>
      <c r="AH286" s="275">
        <v>2400261000</v>
      </c>
      <c r="AI286" s="275">
        <v>2705478000</v>
      </c>
      <c r="AJ286" s="275">
        <v>2872346000</v>
      </c>
      <c r="AK286" s="276">
        <v>3049506000</v>
      </c>
      <c r="AL286" s="276">
        <v>2872346000</v>
      </c>
      <c r="AM286" s="275">
        <v>3049506000</v>
      </c>
      <c r="AN286" s="275">
        <v>3237592000</v>
      </c>
      <c r="AO286" s="16"/>
      <c r="AP286" s="16"/>
      <c r="AQ286" s="278">
        <v>-1391487.189600002</v>
      </c>
      <c r="AR286" s="279"/>
      <c r="AS286" s="280"/>
      <c r="AT286" s="280"/>
      <c r="AU286" s="280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328"/>
      <c r="BT286" s="16"/>
      <c r="BU286" s="16"/>
      <c r="BV286" s="279"/>
      <c r="BW286" s="16"/>
      <c r="BX286" s="16"/>
      <c r="BY286" s="16"/>
      <c r="BZ286" s="16"/>
      <c r="CA286" s="16"/>
      <c r="CB286" s="16"/>
      <c r="CC286" s="16"/>
      <c r="CD286" s="16"/>
      <c r="CE286" s="16"/>
      <c r="CF286" s="43">
        <v>3044686760</v>
      </c>
      <c r="CG286" s="197">
        <v>3232476360</v>
      </c>
    </row>
    <row r="287" spans="1:85">
      <c r="A287" s="3">
        <f t="shared" si="105"/>
        <v>248</v>
      </c>
      <c r="B287" s="263">
        <v>5</v>
      </c>
      <c r="C287" s="264" t="s">
        <v>188</v>
      </c>
      <c r="D287" s="265" t="s">
        <v>44</v>
      </c>
      <c r="E287" s="266"/>
      <c r="F287" s="41" t="s">
        <v>60</v>
      </c>
      <c r="G287" s="267">
        <f t="shared" si="86"/>
        <v>101</v>
      </c>
      <c r="H287" s="267">
        <f t="shared" si="87"/>
        <v>90</v>
      </c>
      <c r="I287" s="268">
        <f t="shared" si="88"/>
        <v>26966806</v>
      </c>
      <c r="J287" s="268">
        <f t="shared" si="89"/>
        <v>1</v>
      </c>
      <c r="K287" s="269">
        <f t="shared" si="90"/>
        <v>1.06</v>
      </c>
      <c r="L287" s="270">
        <f t="shared" si="111"/>
        <v>1.0149999999999999</v>
      </c>
      <c r="M287" s="271">
        <f t="shared" si="91"/>
        <v>24245056.198003531</v>
      </c>
      <c r="N287" s="271">
        <f t="shared" si="92"/>
        <v>27328052.118228704</v>
      </c>
      <c r="O287" s="271">
        <f t="shared" si="93"/>
        <v>29013586.575399999</v>
      </c>
      <c r="P287" s="271">
        <f t="shared" si="94"/>
        <v>30803081.109711833</v>
      </c>
      <c r="Q287" s="272">
        <f t="shared" si="95"/>
        <v>29013586.575399999</v>
      </c>
      <c r="R287" s="271">
        <f t="shared" si="95"/>
        <v>30803081.109711833</v>
      </c>
      <c r="S287" s="271">
        <f t="shared" si="96"/>
        <v>32702947.751243506</v>
      </c>
      <c r="T287" s="271"/>
      <c r="U287" s="271">
        <f t="shared" si="97"/>
        <v>2182055057.8203177</v>
      </c>
      <c r="V287" s="271">
        <f t="shared" si="98"/>
        <v>2459524690.6405835</v>
      </c>
      <c r="W287" s="271">
        <f t="shared" si="99"/>
        <v>2611222791.7859998</v>
      </c>
      <c r="X287" s="272">
        <f t="shared" si="100"/>
        <v>2772277299.8740649</v>
      </c>
      <c r="Y287" s="272">
        <f t="shared" si="101"/>
        <v>2611222791.7859998</v>
      </c>
      <c r="Z287" s="271">
        <f t="shared" si="102"/>
        <v>2772277299.8740649</v>
      </c>
      <c r="AA287" s="271">
        <f t="shared" si="106"/>
        <v>2943265297.6119156</v>
      </c>
      <c r="AB287" s="271"/>
      <c r="AC287" s="33" t="str">
        <f t="shared" si="103"/>
        <v>BERTAHAP</v>
      </c>
      <c r="AD287" s="273">
        <f t="shared" si="104"/>
        <v>0</v>
      </c>
      <c r="AE287" s="274">
        <v>2</v>
      </c>
      <c r="AF287" s="275"/>
      <c r="AG287" s="271" t="e">
        <f>IF(AF287&gt;#REF!,"LB","KR")</f>
        <v>#REF!</v>
      </c>
      <c r="AH287" s="275">
        <v>2400261000</v>
      </c>
      <c r="AI287" s="275">
        <v>2705478000</v>
      </c>
      <c r="AJ287" s="275">
        <v>2872346000</v>
      </c>
      <c r="AK287" s="276">
        <v>3049506000</v>
      </c>
      <c r="AL287" s="276">
        <v>2872346000</v>
      </c>
      <c r="AM287" s="275">
        <v>3049506000</v>
      </c>
      <c r="AN287" s="275">
        <v>3237592000</v>
      </c>
      <c r="AO287" s="16"/>
      <c r="AP287" s="16"/>
      <c r="AQ287" s="278">
        <v>-1391487.189600002</v>
      </c>
      <c r="AR287" s="279"/>
      <c r="AS287" s="280"/>
      <c r="AT287" s="280"/>
      <c r="AU287" s="280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328"/>
      <c r="BT287" s="16"/>
      <c r="BU287" s="16"/>
      <c r="BV287" s="279"/>
      <c r="BW287" s="16"/>
      <c r="BX287" s="16"/>
      <c r="BY287" s="16"/>
      <c r="BZ287" s="16"/>
      <c r="CA287" s="16"/>
      <c r="CB287" s="16"/>
      <c r="CC287" s="16"/>
      <c r="CD287" s="16"/>
      <c r="CE287" s="16"/>
      <c r="CF287" s="43">
        <v>3044686760</v>
      </c>
      <c r="CG287" s="197">
        <v>3232476360</v>
      </c>
    </row>
    <row r="288" spans="1:85">
      <c r="A288" s="3">
        <f t="shared" si="105"/>
        <v>249</v>
      </c>
      <c r="B288" s="263">
        <v>6</v>
      </c>
      <c r="C288" s="264" t="s">
        <v>188</v>
      </c>
      <c r="D288" s="299">
        <v>11</v>
      </c>
      <c r="E288" s="266"/>
      <c r="F288" s="41" t="s">
        <v>62</v>
      </c>
      <c r="G288" s="267">
        <f t="shared" si="86"/>
        <v>101</v>
      </c>
      <c r="H288" s="267">
        <f t="shared" si="87"/>
        <v>90</v>
      </c>
      <c r="I288" s="268">
        <f t="shared" si="88"/>
        <v>26966806</v>
      </c>
      <c r="J288" s="268">
        <f t="shared" si="89"/>
        <v>1</v>
      </c>
      <c r="K288" s="269">
        <f t="shared" si="90"/>
        <v>1.06</v>
      </c>
      <c r="L288" s="270">
        <f t="shared" si="111"/>
        <v>1.0149999999999999</v>
      </c>
      <c r="M288" s="271">
        <f t="shared" si="91"/>
        <v>24245056.198003531</v>
      </c>
      <c r="N288" s="271">
        <f t="shared" si="92"/>
        <v>27328052.118228704</v>
      </c>
      <c r="O288" s="271">
        <f t="shared" si="93"/>
        <v>29013586.575399999</v>
      </c>
      <c r="P288" s="271">
        <f t="shared" si="94"/>
        <v>30803081.109711833</v>
      </c>
      <c r="Q288" s="272">
        <f t="shared" si="95"/>
        <v>29013586.575399999</v>
      </c>
      <c r="R288" s="271">
        <f t="shared" si="95"/>
        <v>30803081.109711833</v>
      </c>
      <c r="S288" s="271">
        <f t="shared" si="96"/>
        <v>32702947.751243506</v>
      </c>
      <c r="T288" s="271"/>
      <c r="U288" s="271">
        <f t="shared" si="97"/>
        <v>2182055057.8203177</v>
      </c>
      <c r="V288" s="271">
        <f t="shared" si="98"/>
        <v>2459524690.6405835</v>
      </c>
      <c r="W288" s="271">
        <f t="shared" si="99"/>
        <v>2611222791.7859998</v>
      </c>
      <c r="X288" s="272">
        <f t="shared" si="100"/>
        <v>2772277299.8740649</v>
      </c>
      <c r="Y288" s="272">
        <f t="shared" si="101"/>
        <v>2611222791.7859998</v>
      </c>
      <c r="Z288" s="271">
        <f t="shared" si="102"/>
        <v>2772277299.8740649</v>
      </c>
      <c r="AA288" s="271">
        <f t="shared" si="106"/>
        <v>2943265297.6119156</v>
      </c>
      <c r="AB288" s="271"/>
      <c r="AC288" s="33" t="str">
        <f t="shared" si="103"/>
        <v>BERTAHAP</v>
      </c>
      <c r="AD288" s="273">
        <f t="shared" si="104"/>
        <v>0</v>
      </c>
      <c r="AE288" s="274">
        <v>2</v>
      </c>
      <c r="AF288" s="275"/>
      <c r="AG288" s="271" t="e">
        <f>IF(AF288&gt;#REF!,"LB","KR")</f>
        <v>#REF!</v>
      </c>
      <c r="AH288" s="275">
        <v>2400261000</v>
      </c>
      <c r="AI288" s="275">
        <v>2705478000</v>
      </c>
      <c r="AJ288" s="275">
        <v>2872346000</v>
      </c>
      <c r="AK288" s="276">
        <v>3049506000</v>
      </c>
      <c r="AL288" s="276">
        <v>2872346000</v>
      </c>
      <c r="AM288" s="275">
        <v>3049506000</v>
      </c>
      <c r="AN288" s="275">
        <v>3237592000</v>
      </c>
      <c r="AO288" s="16"/>
      <c r="AP288" s="16"/>
      <c r="AQ288" s="278">
        <v>-1391487.189600002</v>
      </c>
      <c r="AR288" s="279"/>
      <c r="AS288" s="280"/>
      <c r="AT288" s="280"/>
      <c r="AU288" s="280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328"/>
      <c r="BT288" s="16"/>
      <c r="BU288" s="16"/>
      <c r="BV288" s="279"/>
      <c r="BW288" s="16"/>
      <c r="BX288" s="16"/>
      <c r="BY288" s="16"/>
      <c r="BZ288" s="16"/>
      <c r="CA288" s="16"/>
      <c r="CB288" s="16"/>
      <c r="CC288" s="16"/>
      <c r="CD288" s="16"/>
      <c r="CE288" s="16"/>
      <c r="CF288" s="43">
        <v>3044686760</v>
      </c>
      <c r="CG288" s="197">
        <v>3232476360</v>
      </c>
    </row>
    <row r="289" spans="1:85">
      <c r="A289" s="3">
        <f t="shared" si="105"/>
        <v>250</v>
      </c>
      <c r="B289" s="263">
        <v>7</v>
      </c>
      <c r="C289" s="264" t="s">
        <v>188</v>
      </c>
      <c r="D289" s="299">
        <v>15</v>
      </c>
      <c r="E289" s="266"/>
      <c r="F289" s="41" t="s">
        <v>64</v>
      </c>
      <c r="G289" s="267">
        <f t="shared" si="86"/>
        <v>101</v>
      </c>
      <c r="H289" s="267">
        <f t="shared" si="87"/>
        <v>90</v>
      </c>
      <c r="I289" s="268">
        <f t="shared" si="88"/>
        <v>26966806</v>
      </c>
      <c r="J289" s="268">
        <f t="shared" si="89"/>
        <v>1</v>
      </c>
      <c r="K289" s="269">
        <f t="shared" si="90"/>
        <v>1.06</v>
      </c>
      <c r="L289" s="270">
        <f t="shared" si="111"/>
        <v>1.0149999999999999</v>
      </c>
      <c r="M289" s="271">
        <f t="shared" si="91"/>
        <v>24245056.198003531</v>
      </c>
      <c r="N289" s="271">
        <f t="shared" si="92"/>
        <v>27328052.118228704</v>
      </c>
      <c r="O289" s="271">
        <f t="shared" si="93"/>
        <v>29013586.575399999</v>
      </c>
      <c r="P289" s="271">
        <f t="shared" si="94"/>
        <v>30803081.109711833</v>
      </c>
      <c r="Q289" s="272">
        <f t="shared" si="95"/>
        <v>29013586.575399999</v>
      </c>
      <c r="R289" s="271">
        <f t="shared" si="95"/>
        <v>30803081.109711833</v>
      </c>
      <c r="S289" s="271">
        <f t="shared" si="96"/>
        <v>32702947.751243506</v>
      </c>
      <c r="T289" s="271"/>
      <c r="U289" s="271">
        <f t="shared" si="97"/>
        <v>2182055057.8203177</v>
      </c>
      <c r="V289" s="271">
        <f t="shared" si="98"/>
        <v>2459524690.6405835</v>
      </c>
      <c r="W289" s="271">
        <f t="shared" si="99"/>
        <v>2611222791.7859998</v>
      </c>
      <c r="X289" s="272">
        <f t="shared" si="100"/>
        <v>2772277299.8740649</v>
      </c>
      <c r="Y289" s="272">
        <f t="shared" si="101"/>
        <v>2611222791.7859998</v>
      </c>
      <c r="Z289" s="271">
        <f t="shared" si="102"/>
        <v>2772277299.8740649</v>
      </c>
      <c r="AA289" s="271">
        <f t="shared" si="106"/>
        <v>2943265297.6119156</v>
      </c>
      <c r="AB289" s="271"/>
      <c r="AC289" s="33" t="str">
        <f t="shared" si="103"/>
        <v>BERTAHAP</v>
      </c>
      <c r="AD289" s="273">
        <f t="shared" si="104"/>
        <v>0</v>
      </c>
      <c r="AE289" s="274">
        <v>2</v>
      </c>
      <c r="AF289" s="275"/>
      <c r="AG289" s="271" t="e">
        <f>IF(AF289&gt;#REF!,"LB","KR")</f>
        <v>#REF!</v>
      </c>
      <c r="AH289" s="275">
        <v>2400261000</v>
      </c>
      <c r="AI289" s="275">
        <v>2705478000</v>
      </c>
      <c r="AJ289" s="275">
        <v>2872346000</v>
      </c>
      <c r="AK289" s="276">
        <v>3049506000</v>
      </c>
      <c r="AL289" s="276">
        <v>2872346000</v>
      </c>
      <c r="AM289" s="275">
        <v>3049506000</v>
      </c>
      <c r="AN289" s="275">
        <v>3237592000</v>
      </c>
      <c r="AO289" s="16"/>
      <c r="AP289" s="16"/>
      <c r="AQ289" s="278">
        <v>-1391487.189600002</v>
      </c>
      <c r="AR289" s="279"/>
      <c r="AS289" s="280"/>
      <c r="AT289" s="280"/>
      <c r="AU289" s="280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328"/>
      <c r="BT289" s="16"/>
      <c r="BU289" s="16"/>
      <c r="BV289" s="279"/>
      <c r="BW289" s="16"/>
      <c r="BX289" s="16"/>
      <c r="BY289" s="16"/>
      <c r="BZ289" s="16"/>
      <c r="CA289" s="16"/>
      <c r="CB289" s="16"/>
      <c r="CC289" s="16"/>
      <c r="CD289" s="16"/>
      <c r="CE289" s="16"/>
      <c r="CF289" s="43">
        <v>3044686760</v>
      </c>
      <c r="CG289" s="197">
        <v>3232476360</v>
      </c>
    </row>
    <row r="290" spans="1:85">
      <c r="A290" s="3">
        <f t="shared" si="105"/>
        <v>251</v>
      </c>
      <c r="B290" s="263">
        <v>8</v>
      </c>
      <c r="C290" s="264" t="s">
        <v>188</v>
      </c>
      <c r="D290" s="299">
        <v>17</v>
      </c>
      <c r="E290" s="266"/>
      <c r="F290" s="41" t="s">
        <v>67</v>
      </c>
      <c r="G290" s="267">
        <f t="shared" si="86"/>
        <v>85</v>
      </c>
      <c r="H290" s="267">
        <f t="shared" si="87"/>
        <v>74</v>
      </c>
      <c r="I290" s="268">
        <f t="shared" si="88"/>
        <v>26966806</v>
      </c>
      <c r="J290" s="268">
        <f t="shared" si="89"/>
        <v>1</v>
      </c>
      <c r="K290" s="269">
        <f t="shared" si="90"/>
        <v>1.06</v>
      </c>
      <c r="L290" s="270">
        <f t="shared" si="111"/>
        <v>1.0149999999999999</v>
      </c>
      <c r="M290" s="271">
        <f t="shared" si="91"/>
        <v>24245056.198003531</v>
      </c>
      <c r="N290" s="271">
        <f t="shared" si="92"/>
        <v>27328052.118228704</v>
      </c>
      <c r="O290" s="271">
        <f t="shared" si="93"/>
        <v>29013586.575399999</v>
      </c>
      <c r="P290" s="271">
        <f t="shared" si="94"/>
        <v>30803081.109711833</v>
      </c>
      <c r="Q290" s="272">
        <f t="shared" si="95"/>
        <v>29013586.575399999</v>
      </c>
      <c r="R290" s="271">
        <f t="shared" si="95"/>
        <v>30803081.109711833</v>
      </c>
      <c r="S290" s="271">
        <f t="shared" si="96"/>
        <v>32702947.751243506</v>
      </c>
      <c r="T290" s="271"/>
      <c r="U290" s="271">
        <f t="shared" si="97"/>
        <v>1794134158.6522613</v>
      </c>
      <c r="V290" s="271">
        <f t="shared" si="98"/>
        <v>2022275856.748924</v>
      </c>
      <c r="W290" s="271">
        <f t="shared" si="99"/>
        <v>2147005406.5795999</v>
      </c>
      <c r="X290" s="272">
        <f t="shared" si="100"/>
        <v>2279428002.1186757</v>
      </c>
      <c r="Y290" s="272">
        <f t="shared" si="101"/>
        <v>2147005406.5795999</v>
      </c>
      <c r="Z290" s="271">
        <f t="shared" si="102"/>
        <v>2279428002.1186757</v>
      </c>
      <c r="AA290" s="271">
        <f t="shared" si="106"/>
        <v>2420018133.5920196</v>
      </c>
      <c r="AB290" s="271"/>
      <c r="AC290" s="33" t="str">
        <f t="shared" si="103"/>
        <v>BERTAHAP</v>
      </c>
      <c r="AD290" s="273">
        <f t="shared" si="104"/>
        <v>0</v>
      </c>
      <c r="AE290" s="274">
        <v>2</v>
      </c>
      <c r="AF290" s="275"/>
      <c r="AG290" s="271" t="e">
        <f>IF(AF290&gt;#REF!,"LB","KR")</f>
        <v>#REF!</v>
      </c>
      <c r="AH290" s="275">
        <v>1973548000</v>
      </c>
      <c r="AI290" s="275">
        <v>2224504000</v>
      </c>
      <c r="AJ290" s="275">
        <v>2361706000</v>
      </c>
      <c r="AK290" s="276">
        <v>2507371000</v>
      </c>
      <c r="AL290" s="276">
        <v>2361706000</v>
      </c>
      <c r="AM290" s="275">
        <v>2507371000</v>
      </c>
      <c r="AN290" s="275">
        <v>2662020000</v>
      </c>
      <c r="AO290" s="16"/>
      <c r="AP290" s="16"/>
      <c r="AQ290" s="278">
        <v>-1391487.189600002</v>
      </c>
      <c r="AR290" s="279"/>
      <c r="AS290" s="280"/>
      <c r="AT290" s="280"/>
      <c r="AU290" s="280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328"/>
      <c r="BT290" s="16"/>
      <c r="BU290" s="16"/>
      <c r="BV290" s="279"/>
      <c r="BW290" s="16"/>
      <c r="BX290" s="16"/>
      <c r="BY290" s="16"/>
      <c r="BZ290" s="16"/>
      <c r="CA290" s="16"/>
      <c r="CB290" s="16"/>
      <c r="CC290" s="16"/>
      <c r="CD290" s="16"/>
      <c r="CE290" s="16"/>
      <c r="CF290" s="43">
        <v>2503408360</v>
      </c>
      <c r="CG290" s="197">
        <v>2657813260</v>
      </c>
    </row>
    <row r="291" spans="1:85">
      <c r="A291" s="3">
        <f t="shared" si="105"/>
        <v>252</v>
      </c>
      <c r="B291" s="263">
        <v>9</v>
      </c>
      <c r="C291" s="264" t="s">
        <v>188</v>
      </c>
      <c r="D291" s="299">
        <v>19</v>
      </c>
      <c r="E291" s="266"/>
      <c r="F291" s="41" t="s">
        <v>78</v>
      </c>
      <c r="G291" s="267">
        <f t="shared" si="86"/>
        <v>138</v>
      </c>
      <c r="H291" s="267">
        <f t="shared" si="87"/>
        <v>120</v>
      </c>
      <c r="I291" s="268">
        <f t="shared" si="88"/>
        <v>26966806</v>
      </c>
      <c r="J291" s="268">
        <f t="shared" si="89"/>
        <v>1</v>
      </c>
      <c r="K291" s="269">
        <f t="shared" si="90"/>
        <v>1.06</v>
      </c>
      <c r="L291" s="270">
        <f t="shared" si="111"/>
        <v>1.0149999999999999</v>
      </c>
      <c r="M291" s="271">
        <f t="shared" si="91"/>
        <v>24245056.198003531</v>
      </c>
      <c r="N291" s="271">
        <f t="shared" si="92"/>
        <v>27328052.118228704</v>
      </c>
      <c r="O291" s="271">
        <f t="shared" si="93"/>
        <v>29013586.575399999</v>
      </c>
      <c r="P291" s="271">
        <f t="shared" si="94"/>
        <v>30803081.109711833</v>
      </c>
      <c r="Q291" s="272">
        <f t="shared" si="95"/>
        <v>29013586.575399999</v>
      </c>
      <c r="R291" s="271">
        <f t="shared" si="95"/>
        <v>30803081.109711833</v>
      </c>
      <c r="S291" s="271">
        <f t="shared" si="96"/>
        <v>32702947.751243506</v>
      </c>
      <c r="T291" s="271"/>
      <c r="U291" s="271">
        <f t="shared" si="97"/>
        <v>2909406743.7604237</v>
      </c>
      <c r="V291" s="271">
        <f t="shared" si="98"/>
        <v>3279366254.1874447</v>
      </c>
      <c r="W291" s="271">
        <f t="shared" si="99"/>
        <v>3481630389.0479999</v>
      </c>
      <c r="X291" s="272">
        <f t="shared" si="100"/>
        <v>3696369733.1654201</v>
      </c>
      <c r="Y291" s="272">
        <f t="shared" si="101"/>
        <v>3481630389.0479999</v>
      </c>
      <c r="Z291" s="271">
        <f t="shared" si="102"/>
        <v>3696369733.1654201</v>
      </c>
      <c r="AA291" s="271">
        <f t="shared" si="106"/>
        <v>3924353730.1492205</v>
      </c>
      <c r="AB291" s="271"/>
      <c r="AC291" s="33" t="str">
        <f t="shared" si="103"/>
        <v>BERTAHAP</v>
      </c>
      <c r="AD291" s="273">
        <f t="shared" si="104"/>
        <v>0</v>
      </c>
      <c r="AE291" s="274">
        <v>2</v>
      </c>
      <c r="AF291" s="275"/>
      <c r="AG291" s="271" t="e">
        <f>IF(AF291&gt;#REF!,"LB","KR")</f>
        <v>#REF!</v>
      </c>
      <c r="AH291" s="275">
        <v>3200348000</v>
      </c>
      <c r="AI291" s="275">
        <v>3607303000</v>
      </c>
      <c r="AJ291" s="275">
        <v>3829794000</v>
      </c>
      <c r="AK291" s="276">
        <v>4066007000</v>
      </c>
      <c r="AL291" s="276">
        <v>3829794000</v>
      </c>
      <c r="AM291" s="275">
        <v>4066007000</v>
      </c>
      <c r="AN291" s="275">
        <v>4316790000</v>
      </c>
      <c r="AO291" s="16"/>
      <c r="AP291" s="16"/>
      <c r="AQ291" s="278">
        <v>-1391487.189600002</v>
      </c>
      <c r="AR291" s="279"/>
      <c r="AS291" s="280"/>
      <c r="AT291" s="280"/>
      <c r="AU291" s="280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328"/>
      <c r="BT291" s="16"/>
      <c r="BU291" s="16"/>
      <c r="BV291" s="279"/>
      <c r="BW291" s="16"/>
      <c r="BX291" s="16"/>
      <c r="BY291" s="16"/>
      <c r="BZ291" s="16"/>
      <c r="CA291" s="16"/>
      <c r="CB291" s="16"/>
      <c r="CC291" s="16"/>
      <c r="CD291" s="16"/>
      <c r="CE291" s="16"/>
      <c r="CF291" s="43">
        <v>4059581640</v>
      </c>
      <c r="CG291" s="197">
        <v>4309967420</v>
      </c>
    </row>
    <row r="292" spans="1:85">
      <c r="A292" s="3">
        <f t="shared" si="105"/>
        <v>253</v>
      </c>
      <c r="B292" s="263">
        <v>10</v>
      </c>
      <c r="C292" s="264" t="s">
        <v>188</v>
      </c>
      <c r="D292" s="299">
        <v>21</v>
      </c>
      <c r="E292" s="266"/>
      <c r="F292" s="41" t="s">
        <v>84</v>
      </c>
      <c r="G292" s="267">
        <f t="shared" si="86"/>
        <v>132</v>
      </c>
      <c r="H292" s="267">
        <f t="shared" si="87"/>
        <v>112</v>
      </c>
      <c r="I292" s="268">
        <f t="shared" si="88"/>
        <v>26966806</v>
      </c>
      <c r="J292" s="268">
        <f t="shared" si="89"/>
        <v>3</v>
      </c>
      <c r="K292" s="269">
        <f t="shared" si="90"/>
        <v>1.1000000000000001</v>
      </c>
      <c r="L292" s="270">
        <f t="shared" si="111"/>
        <v>1.0149999999999999</v>
      </c>
      <c r="M292" s="271">
        <f t="shared" si="91"/>
        <v>25159963.979060266</v>
      </c>
      <c r="N292" s="271">
        <f t="shared" si="92"/>
        <v>28359299.367973182</v>
      </c>
      <c r="O292" s="271">
        <f t="shared" si="93"/>
        <v>30108438.899</v>
      </c>
      <c r="P292" s="271">
        <f t="shared" si="94"/>
        <v>31965461.528946243</v>
      </c>
      <c r="Q292" s="272">
        <f t="shared" si="95"/>
        <v>30108438.899</v>
      </c>
      <c r="R292" s="271">
        <f t="shared" si="95"/>
        <v>31965461.528946243</v>
      </c>
      <c r="S292" s="271">
        <f t="shared" si="96"/>
        <v>33937021.251290433</v>
      </c>
      <c r="T292" s="271"/>
      <c r="U292" s="271">
        <f t="shared" si="97"/>
        <v>2817915965.6547499</v>
      </c>
      <c r="V292" s="271">
        <f t="shared" si="98"/>
        <v>3176241529.2129965</v>
      </c>
      <c r="W292" s="271">
        <f t="shared" si="99"/>
        <v>3372145156.6880002</v>
      </c>
      <c r="X292" s="272">
        <f t="shared" si="100"/>
        <v>3580131691.2419791</v>
      </c>
      <c r="Y292" s="272">
        <f t="shared" si="101"/>
        <v>3372145156.6880002</v>
      </c>
      <c r="Z292" s="271">
        <f t="shared" si="102"/>
        <v>3580131691.2419791</v>
      </c>
      <c r="AA292" s="271">
        <f t="shared" si="106"/>
        <v>3800946380.1445284</v>
      </c>
      <c r="AB292" s="271"/>
      <c r="AC292" s="33" t="str">
        <f t="shared" si="103"/>
        <v>BERTAHAP</v>
      </c>
      <c r="AD292" s="273">
        <f t="shared" si="104"/>
        <v>0</v>
      </c>
      <c r="AE292" s="274">
        <v>2</v>
      </c>
      <c r="AF292" s="275"/>
      <c r="AG292" s="271" t="e">
        <f>IF(AF292&gt;#REF!,"LB","KR")</f>
        <v>#REF!</v>
      </c>
      <c r="AH292" s="275">
        <v>3099708000</v>
      </c>
      <c r="AI292" s="275">
        <v>3493866000</v>
      </c>
      <c r="AJ292" s="275">
        <v>3709360000</v>
      </c>
      <c r="AK292" s="276">
        <v>3938145000</v>
      </c>
      <c r="AL292" s="276">
        <v>3709360000</v>
      </c>
      <c r="AM292" s="275">
        <v>3938145000</v>
      </c>
      <c r="AN292" s="275">
        <v>4181042000</v>
      </c>
      <c r="AO292" s="16"/>
      <c r="AP292" s="16"/>
      <c r="AQ292" s="278">
        <v>-296634.86600000039</v>
      </c>
      <c r="AR292" s="279"/>
      <c r="AS292" s="280"/>
      <c r="AT292" s="280"/>
      <c r="AU292" s="280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328"/>
      <c r="BT292" s="16"/>
      <c r="BU292" s="16"/>
      <c r="BV292" s="279"/>
      <c r="BW292" s="16"/>
      <c r="BX292" s="16"/>
      <c r="BY292" s="16"/>
      <c r="BZ292" s="16"/>
      <c r="CA292" s="16"/>
      <c r="CB292" s="16"/>
      <c r="CC292" s="16"/>
      <c r="CD292" s="16"/>
      <c r="CE292" s="16"/>
      <c r="CF292" s="43">
        <v>3931921600</v>
      </c>
      <c r="CG292" s="197">
        <v>4174433700</v>
      </c>
    </row>
    <row r="293" spans="1:85">
      <c r="A293" s="3">
        <f t="shared" si="105"/>
        <v>254</v>
      </c>
      <c r="B293" s="263">
        <v>1</v>
      </c>
      <c r="C293" s="264" t="s">
        <v>189</v>
      </c>
      <c r="D293" s="265" t="s">
        <v>19</v>
      </c>
      <c r="E293" s="266"/>
      <c r="F293" s="41" t="s">
        <v>72</v>
      </c>
      <c r="G293" s="267">
        <f t="shared" si="86"/>
        <v>175</v>
      </c>
      <c r="H293" s="267">
        <f t="shared" si="87"/>
        <v>156</v>
      </c>
      <c r="I293" s="268">
        <f t="shared" si="88"/>
        <v>26966806</v>
      </c>
      <c r="J293" s="268">
        <f t="shared" si="89"/>
        <v>5</v>
      </c>
      <c r="K293" s="269">
        <f t="shared" si="90"/>
        <v>1.08</v>
      </c>
      <c r="L293" s="270">
        <f t="shared" si="111"/>
        <v>1.0149999999999999</v>
      </c>
      <c r="M293" s="271">
        <f t="shared" si="91"/>
        <v>24702510.0885319</v>
      </c>
      <c r="N293" s="271">
        <f t="shared" si="92"/>
        <v>27843675.743100945</v>
      </c>
      <c r="O293" s="271">
        <f t="shared" si="93"/>
        <v>29561012.737199999</v>
      </c>
      <c r="P293" s="271">
        <f t="shared" si="94"/>
        <v>31384271.319329038</v>
      </c>
      <c r="Q293" s="272">
        <f t="shared" si="95"/>
        <v>29561012.737199999</v>
      </c>
      <c r="R293" s="271">
        <f t="shared" si="95"/>
        <v>31384271.319329038</v>
      </c>
      <c r="S293" s="271">
        <f t="shared" si="96"/>
        <v>33319984.501266968</v>
      </c>
      <c r="T293" s="271"/>
      <c r="U293" s="271">
        <f t="shared" si="97"/>
        <v>3853591573.8109765</v>
      </c>
      <c r="V293" s="271">
        <f t="shared" si="98"/>
        <v>4343613415.9237471</v>
      </c>
      <c r="W293" s="271">
        <f t="shared" si="99"/>
        <v>4611517987.0031996</v>
      </c>
      <c r="X293" s="272">
        <f t="shared" si="100"/>
        <v>4895946325.8153296</v>
      </c>
      <c r="Y293" s="272">
        <f t="shared" si="101"/>
        <v>4611517987.0031996</v>
      </c>
      <c r="Z293" s="271">
        <f t="shared" si="102"/>
        <v>4895946325.8153296</v>
      </c>
      <c r="AA293" s="271">
        <f t="shared" si="106"/>
        <v>5197917582.1976471</v>
      </c>
      <c r="AB293" s="271"/>
      <c r="AC293" s="33" t="str">
        <f t="shared" si="103"/>
        <v>BERTAHAP</v>
      </c>
      <c r="AD293" s="273">
        <f t="shared" si="104"/>
        <v>0</v>
      </c>
      <c r="AE293" s="274">
        <v>2</v>
      </c>
      <c r="AF293" s="275"/>
      <c r="AG293" s="271" t="e">
        <f>IF(AF293&gt;#REF!,"LB","KR")</f>
        <v>#REF!</v>
      </c>
      <c r="AH293" s="275">
        <v>4238951000</v>
      </c>
      <c r="AI293" s="275">
        <v>4777975000</v>
      </c>
      <c r="AJ293" s="275">
        <v>5072670000</v>
      </c>
      <c r="AK293" s="276">
        <v>5385541000</v>
      </c>
      <c r="AL293" s="276">
        <v>5072670000</v>
      </c>
      <c r="AM293" s="275">
        <v>5385541000</v>
      </c>
      <c r="AN293" s="275">
        <v>5717710000</v>
      </c>
      <c r="AO293" s="16"/>
      <c r="AP293" s="16"/>
      <c r="AQ293" s="278">
        <v>-844061.0278000012</v>
      </c>
      <c r="AR293" s="279"/>
      <c r="AS293" s="280"/>
      <c r="AT293" s="280"/>
      <c r="AU293" s="280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328"/>
      <c r="BT293" s="16"/>
      <c r="BU293" s="16"/>
      <c r="BV293" s="279"/>
      <c r="BW293" s="16"/>
      <c r="BX293" s="16"/>
      <c r="BY293" s="16"/>
      <c r="BZ293" s="16"/>
      <c r="CA293" s="16"/>
      <c r="CB293" s="16"/>
      <c r="CC293" s="16"/>
      <c r="CD293" s="16"/>
      <c r="CE293" s="16"/>
      <c r="CF293" s="43">
        <v>5377030200</v>
      </c>
      <c r="CG293" s="197">
        <v>5708673460</v>
      </c>
    </row>
    <row r="294" spans="1:85">
      <c r="A294" s="3">
        <f t="shared" si="105"/>
        <v>255</v>
      </c>
      <c r="B294" s="263">
        <v>2</v>
      </c>
      <c r="C294" s="264" t="s">
        <v>189</v>
      </c>
      <c r="D294" s="265" t="s">
        <v>29</v>
      </c>
      <c r="E294" s="266"/>
      <c r="F294" s="41" t="s">
        <v>74</v>
      </c>
      <c r="G294" s="267">
        <f t="shared" si="86"/>
        <v>85</v>
      </c>
      <c r="H294" s="267">
        <f t="shared" si="87"/>
        <v>74</v>
      </c>
      <c r="I294" s="268">
        <f t="shared" si="88"/>
        <v>26966806</v>
      </c>
      <c r="J294" s="268">
        <f t="shared" si="89"/>
        <v>1</v>
      </c>
      <c r="K294" s="269">
        <f t="shared" si="90"/>
        <v>1.06</v>
      </c>
      <c r="L294" s="270">
        <f t="shared" si="111"/>
        <v>1.0149999999999999</v>
      </c>
      <c r="M294" s="271">
        <f t="shared" si="91"/>
        <v>24245056.198003531</v>
      </c>
      <c r="N294" s="271">
        <f t="shared" si="92"/>
        <v>27328052.118228704</v>
      </c>
      <c r="O294" s="271">
        <f t="shared" si="93"/>
        <v>29013586.575399999</v>
      </c>
      <c r="P294" s="271">
        <f t="shared" si="94"/>
        <v>30803081.109711833</v>
      </c>
      <c r="Q294" s="272">
        <f t="shared" si="95"/>
        <v>29013586.575399999</v>
      </c>
      <c r="R294" s="271">
        <f t="shared" si="95"/>
        <v>30803081.109711833</v>
      </c>
      <c r="S294" s="271">
        <f t="shared" si="96"/>
        <v>32702947.751243506</v>
      </c>
      <c r="T294" s="271"/>
      <c r="U294" s="271">
        <f t="shared" si="97"/>
        <v>1794134158.6522613</v>
      </c>
      <c r="V294" s="271">
        <f t="shared" si="98"/>
        <v>2022275856.748924</v>
      </c>
      <c r="W294" s="271">
        <f t="shared" si="99"/>
        <v>2147005406.5795999</v>
      </c>
      <c r="X294" s="272">
        <f t="shared" si="100"/>
        <v>2279428002.1186757</v>
      </c>
      <c r="Y294" s="272">
        <f t="shared" si="101"/>
        <v>2147005406.5795999</v>
      </c>
      <c r="Z294" s="271">
        <f t="shared" si="102"/>
        <v>2279428002.1186757</v>
      </c>
      <c r="AA294" s="271">
        <f t="shared" si="106"/>
        <v>2420018133.5920196</v>
      </c>
      <c r="AB294" s="271"/>
      <c r="AC294" s="33" t="str">
        <f t="shared" si="103"/>
        <v>BERTAHAP</v>
      </c>
      <c r="AD294" s="273">
        <f t="shared" si="104"/>
        <v>0</v>
      </c>
      <c r="AE294" s="274">
        <v>2</v>
      </c>
      <c r="AF294" s="275"/>
      <c r="AG294" s="271" t="e">
        <f>IF(AF294&gt;#REF!,"LB","KR")</f>
        <v>#REF!</v>
      </c>
      <c r="AH294" s="275">
        <v>1973548000</v>
      </c>
      <c r="AI294" s="275">
        <v>2224504000</v>
      </c>
      <c r="AJ294" s="275">
        <v>2361706000</v>
      </c>
      <c r="AK294" s="276">
        <v>2507371000</v>
      </c>
      <c r="AL294" s="276">
        <v>2361706000</v>
      </c>
      <c r="AM294" s="275">
        <v>2507371000</v>
      </c>
      <c r="AN294" s="275">
        <v>2662020000</v>
      </c>
      <c r="AO294" s="16"/>
      <c r="AP294" s="16"/>
      <c r="AQ294" s="278">
        <v>-1391487.189600002</v>
      </c>
      <c r="AR294" s="279"/>
      <c r="AS294" s="280"/>
      <c r="AT294" s="280"/>
      <c r="AU294" s="280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328"/>
      <c r="BT294" s="16"/>
      <c r="BU294" s="16"/>
      <c r="BV294" s="279"/>
      <c r="BW294" s="16"/>
      <c r="BX294" s="16"/>
      <c r="BY294" s="16"/>
      <c r="BZ294" s="16"/>
      <c r="CA294" s="16"/>
      <c r="CB294" s="16"/>
      <c r="CC294" s="16"/>
      <c r="CD294" s="16"/>
      <c r="CE294" s="16"/>
      <c r="CF294" s="43">
        <v>2503408360</v>
      </c>
      <c r="CG294" s="197">
        <v>2657813260</v>
      </c>
    </row>
    <row r="295" spans="1:85">
      <c r="A295" s="3">
        <f t="shared" si="105"/>
        <v>256</v>
      </c>
      <c r="B295" s="263">
        <v>3</v>
      </c>
      <c r="C295" s="264" t="s">
        <v>189</v>
      </c>
      <c r="D295" s="265" t="s">
        <v>32</v>
      </c>
      <c r="E295" s="266"/>
      <c r="F295" s="41" t="s">
        <v>56</v>
      </c>
      <c r="G295" s="267">
        <f t="shared" si="86"/>
        <v>85</v>
      </c>
      <c r="H295" s="267">
        <f t="shared" si="87"/>
        <v>74</v>
      </c>
      <c r="I295" s="268">
        <f t="shared" si="88"/>
        <v>26966806</v>
      </c>
      <c r="J295" s="268">
        <f t="shared" si="89"/>
        <v>1</v>
      </c>
      <c r="K295" s="269">
        <f t="shared" si="90"/>
        <v>1.06</v>
      </c>
      <c r="L295" s="270">
        <f t="shared" si="111"/>
        <v>1.0149999999999999</v>
      </c>
      <c r="M295" s="271">
        <f t="shared" si="91"/>
        <v>24245056.198003531</v>
      </c>
      <c r="N295" s="271">
        <f t="shared" si="92"/>
        <v>27328052.118228704</v>
      </c>
      <c r="O295" s="271">
        <f t="shared" si="93"/>
        <v>29013586.575399999</v>
      </c>
      <c r="P295" s="271">
        <f t="shared" si="94"/>
        <v>30803081.109711833</v>
      </c>
      <c r="Q295" s="272">
        <f t="shared" si="95"/>
        <v>29013586.575399999</v>
      </c>
      <c r="R295" s="271">
        <f t="shared" si="95"/>
        <v>30803081.109711833</v>
      </c>
      <c r="S295" s="271">
        <f t="shared" si="96"/>
        <v>32702947.751243506</v>
      </c>
      <c r="T295" s="271"/>
      <c r="U295" s="271">
        <f t="shared" si="97"/>
        <v>1794134158.6522613</v>
      </c>
      <c r="V295" s="271">
        <f t="shared" si="98"/>
        <v>2022275856.748924</v>
      </c>
      <c r="W295" s="271">
        <f t="shared" si="99"/>
        <v>2147005406.5795999</v>
      </c>
      <c r="X295" s="272">
        <f t="shared" si="100"/>
        <v>2279428002.1186757</v>
      </c>
      <c r="Y295" s="272">
        <f t="shared" si="101"/>
        <v>2147005406.5795999</v>
      </c>
      <c r="Z295" s="271">
        <f t="shared" si="102"/>
        <v>2279428002.1186757</v>
      </c>
      <c r="AA295" s="271">
        <f t="shared" si="106"/>
        <v>2420018133.5920196</v>
      </c>
      <c r="AB295" s="271"/>
      <c r="AC295" s="33" t="str">
        <f t="shared" si="103"/>
        <v>BERTAHAP</v>
      </c>
      <c r="AD295" s="273">
        <f t="shared" si="104"/>
        <v>0</v>
      </c>
      <c r="AE295" s="274">
        <v>2</v>
      </c>
      <c r="AF295" s="275"/>
      <c r="AG295" s="271" t="e">
        <f>IF(AF295&gt;#REF!,"LB","KR")</f>
        <v>#REF!</v>
      </c>
      <c r="AH295" s="275">
        <v>1973548000</v>
      </c>
      <c r="AI295" s="275">
        <v>2224504000</v>
      </c>
      <c r="AJ295" s="275">
        <v>2361706000</v>
      </c>
      <c r="AK295" s="276">
        <v>2507371000</v>
      </c>
      <c r="AL295" s="276">
        <v>2361706000</v>
      </c>
      <c r="AM295" s="275">
        <v>2507371000</v>
      </c>
      <c r="AN295" s="275">
        <v>2662020000</v>
      </c>
      <c r="AO295" s="16"/>
      <c r="AP295" s="16"/>
      <c r="AQ295" s="278">
        <v>-1391487.189600002</v>
      </c>
      <c r="AR295" s="279"/>
      <c r="AS295" s="280"/>
      <c r="AT295" s="280"/>
      <c r="AU295" s="280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328"/>
      <c r="BT295" s="16"/>
      <c r="BU295" s="16"/>
      <c r="BV295" s="279"/>
      <c r="BW295" s="16"/>
      <c r="BX295" s="16"/>
      <c r="BY295" s="16"/>
      <c r="BZ295" s="16"/>
      <c r="CA295" s="16"/>
      <c r="CB295" s="16"/>
      <c r="CC295" s="16"/>
      <c r="CD295" s="16"/>
      <c r="CE295" s="16"/>
      <c r="CF295" s="43">
        <v>2503408360</v>
      </c>
      <c r="CG295" s="197">
        <v>2657813260</v>
      </c>
    </row>
    <row r="296" spans="1:85">
      <c r="A296" s="3">
        <f t="shared" si="105"/>
        <v>257</v>
      </c>
      <c r="B296" s="263">
        <v>4</v>
      </c>
      <c r="C296" s="264" t="s">
        <v>189</v>
      </c>
      <c r="D296" s="265" t="s">
        <v>38</v>
      </c>
      <c r="E296" s="266"/>
      <c r="F296" s="41" t="s">
        <v>58</v>
      </c>
      <c r="G296" s="267">
        <f t="shared" ref="G296:G318" si="112">SUMIF($V$10:$V$28,F296,$AA$10:$AA$28)</f>
        <v>101</v>
      </c>
      <c r="H296" s="267">
        <f t="shared" ref="H296:H318" si="113">SUMIF($V$10:$V$28,F296,$X$10:$X$28)</f>
        <v>90</v>
      </c>
      <c r="I296" s="268">
        <f t="shared" ref="I296:I318" si="114">$I$27</f>
        <v>26966806</v>
      </c>
      <c r="J296" s="268">
        <f t="shared" ref="J296:J318" si="115">SUMIF($AN$4:$AN$22,D296,$AO$4:$AO$22)</f>
        <v>1</v>
      </c>
      <c r="K296" s="269">
        <f t="shared" ref="K296:K318" si="116">IF(J296=$AJ$25,$AI$25,IF(J296=$AJ$26,$AI$26,IF(J296=$AJ$27,$AI$27,IF(J296=$AJ$28,$AI$28,IF(J296=$AJ$29,$AI$29,IF(J296=$AJ$30,$AI$30))))))</f>
        <v>1.06</v>
      </c>
      <c r="L296" s="270">
        <f t="shared" si="111"/>
        <v>1.0149999999999999</v>
      </c>
      <c r="M296" s="271">
        <f t="shared" ref="M296:M318" si="117">$O296/(1+6%/12)^36</f>
        <v>24245056.198003531</v>
      </c>
      <c r="N296" s="271">
        <f t="shared" ref="N296:N318" si="118">$O296/(1+6%/12)^12</f>
        <v>27328052.118228704</v>
      </c>
      <c r="O296" s="271">
        <f t="shared" ref="O296:O318" si="119">$I$27*K296*L296</f>
        <v>29013586.575399999</v>
      </c>
      <c r="P296" s="271">
        <f t="shared" ref="P296:P318" si="120">$O296*(1+6%/12)^12</f>
        <v>30803081.109711833</v>
      </c>
      <c r="Q296" s="272">
        <f t="shared" ref="Q296:R318" si="121">O296</f>
        <v>29013586.575399999</v>
      </c>
      <c r="R296" s="271">
        <f t="shared" si="121"/>
        <v>30803081.109711833</v>
      </c>
      <c r="S296" s="271">
        <f t="shared" ref="S296:S318" si="122">$O296*(1+6%/12)^24</f>
        <v>32702947.751243506</v>
      </c>
      <c r="T296" s="271"/>
      <c r="U296" s="271">
        <f t="shared" ref="U296:U318" si="123">M296*H296</f>
        <v>2182055057.8203177</v>
      </c>
      <c r="V296" s="271">
        <f t="shared" ref="V296:V318" si="124">N296*H296</f>
        <v>2459524690.6405835</v>
      </c>
      <c r="W296" s="271">
        <f t="shared" ref="W296:W318" si="125">O296*H296</f>
        <v>2611222791.7859998</v>
      </c>
      <c r="X296" s="272">
        <f t="shared" ref="X296:X318" si="126">P296*H296</f>
        <v>2772277299.8740649</v>
      </c>
      <c r="Y296" s="272">
        <f t="shared" ref="Y296:Y318" si="127">Q296*H296</f>
        <v>2611222791.7859998</v>
      </c>
      <c r="Z296" s="271">
        <f t="shared" ref="Z296:Z318" si="128">R296*H296</f>
        <v>2772277299.8740649</v>
      </c>
      <c r="AA296" s="271">
        <f t="shared" si="106"/>
        <v>2943265297.6119156</v>
      </c>
      <c r="AB296" s="271"/>
      <c r="AC296" s="33" t="str">
        <f t="shared" ref="AC296:AC318" si="129">IF(AE296=$H$32,$M$32,IF(AE296=$H$33,$M$33,IF(AE296=$H$34,$M$34)))</f>
        <v>BERTAHAP</v>
      </c>
      <c r="AD296" s="273">
        <f t="shared" ref="AD296:AD318" si="130">IF(AC296=$M$32,$N$32,IF(AC296=$M$33,$N$33,$N$34))</f>
        <v>0</v>
      </c>
      <c r="AE296" s="274">
        <v>2</v>
      </c>
      <c r="AF296" s="275"/>
      <c r="AG296" s="271" t="e">
        <f>IF(AF296&gt;#REF!,"LB","KR")</f>
        <v>#REF!</v>
      </c>
      <c r="AH296" s="275">
        <v>2400261000</v>
      </c>
      <c r="AI296" s="275">
        <v>2705478000</v>
      </c>
      <c r="AJ296" s="275">
        <v>2872346000</v>
      </c>
      <c r="AK296" s="276">
        <v>3049506000</v>
      </c>
      <c r="AL296" s="276">
        <v>2872346000</v>
      </c>
      <c r="AM296" s="275">
        <v>3049506000</v>
      </c>
      <c r="AN296" s="275">
        <v>3237592000</v>
      </c>
      <c r="AO296" s="16"/>
      <c r="AP296" s="16"/>
      <c r="AQ296" s="278">
        <v>-1391487.189600002</v>
      </c>
      <c r="AR296" s="279"/>
      <c r="AS296" s="280"/>
      <c r="AT296" s="280"/>
      <c r="AU296" s="280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328"/>
      <c r="BT296" s="16"/>
      <c r="BU296" s="16"/>
      <c r="BV296" s="279"/>
      <c r="BW296" s="16"/>
      <c r="BX296" s="16"/>
      <c r="BY296" s="16"/>
      <c r="BZ296" s="16"/>
      <c r="CA296" s="16"/>
      <c r="CB296" s="16"/>
      <c r="CC296" s="16"/>
      <c r="CD296" s="16"/>
      <c r="CE296" s="16"/>
      <c r="CF296" s="43">
        <v>3044686760</v>
      </c>
      <c r="CG296" s="197">
        <v>3232476360</v>
      </c>
    </row>
    <row r="297" spans="1:85">
      <c r="A297" s="3">
        <f t="shared" ref="A297:A318" si="131">A296+1</f>
        <v>258</v>
      </c>
      <c r="B297" s="263">
        <v>5</v>
      </c>
      <c r="C297" s="264" t="s">
        <v>189</v>
      </c>
      <c r="D297" s="265" t="s">
        <v>44</v>
      </c>
      <c r="E297" s="266"/>
      <c r="F297" s="41" t="s">
        <v>60</v>
      </c>
      <c r="G297" s="267">
        <f t="shared" si="112"/>
        <v>101</v>
      </c>
      <c r="H297" s="267">
        <f t="shared" si="113"/>
        <v>90</v>
      </c>
      <c r="I297" s="268">
        <f t="shared" si="114"/>
        <v>26966806</v>
      </c>
      <c r="J297" s="268">
        <f t="shared" si="115"/>
        <v>1</v>
      </c>
      <c r="K297" s="269">
        <f t="shared" si="116"/>
        <v>1.06</v>
      </c>
      <c r="L297" s="270">
        <f t="shared" si="111"/>
        <v>1.0149999999999999</v>
      </c>
      <c r="M297" s="271">
        <f t="shared" si="117"/>
        <v>24245056.198003531</v>
      </c>
      <c r="N297" s="271">
        <f t="shared" si="118"/>
        <v>27328052.118228704</v>
      </c>
      <c r="O297" s="271">
        <f t="shared" si="119"/>
        <v>29013586.575399999</v>
      </c>
      <c r="P297" s="271">
        <f t="shared" si="120"/>
        <v>30803081.109711833</v>
      </c>
      <c r="Q297" s="272">
        <f t="shared" si="121"/>
        <v>29013586.575399999</v>
      </c>
      <c r="R297" s="271">
        <f t="shared" si="121"/>
        <v>30803081.109711833</v>
      </c>
      <c r="S297" s="271">
        <f t="shared" si="122"/>
        <v>32702947.751243506</v>
      </c>
      <c r="T297" s="271"/>
      <c r="U297" s="271">
        <f t="shared" si="123"/>
        <v>2182055057.8203177</v>
      </c>
      <c r="V297" s="271">
        <f t="shared" si="124"/>
        <v>2459524690.6405835</v>
      </c>
      <c r="W297" s="271">
        <f t="shared" si="125"/>
        <v>2611222791.7859998</v>
      </c>
      <c r="X297" s="272">
        <f t="shared" si="126"/>
        <v>2772277299.8740649</v>
      </c>
      <c r="Y297" s="272">
        <f t="shared" si="127"/>
        <v>2611222791.7859998</v>
      </c>
      <c r="Z297" s="271">
        <f t="shared" si="128"/>
        <v>2772277299.8740649</v>
      </c>
      <c r="AA297" s="271">
        <f t="shared" ref="AA297:AA318" si="132">S297*H297</f>
        <v>2943265297.6119156</v>
      </c>
      <c r="AB297" s="271"/>
      <c r="AC297" s="33" t="str">
        <f t="shared" si="129"/>
        <v>BERTAHAP</v>
      </c>
      <c r="AD297" s="273">
        <f t="shared" si="130"/>
        <v>0</v>
      </c>
      <c r="AE297" s="274">
        <v>2</v>
      </c>
      <c r="AF297" s="275"/>
      <c r="AG297" s="271" t="e">
        <f>IF(AF297&gt;#REF!,"LB","KR")</f>
        <v>#REF!</v>
      </c>
      <c r="AH297" s="275">
        <v>2400261000</v>
      </c>
      <c r="AI297" s="275">
        <v>2705478000</v>
      </c>
      <c r="AJ297" s="275">
        <v>2872346000</v>
      </c>
      <c r="AK297" s="276">
        <v>3049506000</v>
      </c>
      <c r="AL297" s="276">
        <v>2872346000</v>
      </c>
      <c r="AM297" s="275">
        <v>3049506000</v>
      </c>
      <c r="AN297" s="275">
        <v>3237592000</v>
      </c>
      <c r="AO297" s="16"/>
      <c r="AP297" s="16"/>
      <c r="AQ297" s="278">
        <v>-1391487.189600002</v>
      </c>
      <c r="AR297" s="279"/>
      <c r="AS297" s="280"/>
      <c r="AT297" s="280"/>
      <c r="AU297" s="280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328"/>
      <c r="BT297" s="16"/>
      <c r="BU297" s="16"/>
      <c r="BV297" s="279"/>
      <c r="BW297" s="16"/>
      <c r="BX297" s="16"/>
      <c r="BY297" s="16"/>
      <c r="BZ297" s="16"/>
      <c r="CA297" s="16"/>
      <c r="CB297" s="16"/>
      <c r="CC297" s="16"/>
      <c r="CD297" s="16"/>
      <c r="CE297" s="16"/>
      <c r="CF297" s="43">
        <v>3044686760</v>
      </c>
      <c r="CG297" s="197">
        <v>3232476360</v>
      </c>
    </row>
    <row r="298" spans="1:85">
      <c r="A298" s="3">
        <f t="shared" si="131"/>
        <v>259</v>
      </c>
      <c r="B298" s="263">
        <v>6</v>
      </c>
      <c r="C298" s="264" t="s">
        <v>189</v>
      </c>
      <c r="D298" s="299">
        <v>11</v>
      </c>
      <c r="E298" s="266"/>
      <c r="F298" s="41" t="s">
        <v>62</v>
      </c>
      <c r="G298" s="267">
        <f t="shared" si="112"/>
        <v>101</v>
      </c>
      <c r="H298" s="267">
        <f t="shared" si="113"/>
        <v>90</v>
      </c>
      <c r="I298" s="268">
        <f t="shared" si="114"/>
        <v>26966806</v>
      </c>
      <c r="J298" s="268">
        <f t="shared" si="115"/>
        <v>1</v>
      </c>
      <c r="K298" s="269">
        <f t="shared" si="116"/>
        <v>1.06</v>
      </c>
      <c r="L298" s="270">
        <f t="shared" si="111"/>
        <v>1.0149999999999999</v>
      </c>
      <c r="M298" s="271">
        <f t="shared" si="117"/>
        <v>24245056.198003531</v>
      </c>
      <c r="N298" s="271">
        <f t="shared" si="118"/>
        <v>27328052.118228704</v>
      </c>
      <c r="O298" s="271">
        <f t="shared" si="119"/>
        <v>29013586.575399999</v>
      </c>
      <c r="P298" s="271">
        <f t="shared" si="120"/>
        <v>30803081.109711833</v>
      </c>
      <c r="Q298" s="272">
        <f t="shared" si="121"/>
        <v>29013586.575399999</v>
      </c>
      <c r="R298" s="271">
        <f t="shared" si="121"/>
        <v>30803081.109711833</v>
      </c>
      <c r="S298" s="271">
        <f t="shared" si="122"/>
        <v>32702947.751243506</v>
      </c>
      <c r="T298" s="271"/>
      <c r="U298" s="271">
        <f t="shared" si="123"/>
        <v>2182055057.8203177</v>
      </c>
      <c r="V298" s="271">
        <f t="shared" si="124"/>
        <v>2459524690.6405835</v>
      </c>
      <c r="W298" s="271">
        <f t="shared" si="125"/>
        <v>2611222791.7859998</v>
      </c>
      <c r="X298" s="272">
        <f t="shared" si="126"/>
        <v>2772277299.8740649</v>
      </c>
      <c r="Y298" s="272">
        <f t="shared" si="127"/>
        <v>2611222791.7859998</v>
      </c>
      <c r="Z298" s="271">
        <f t="shared" si="128"/>
        <v>2772277299.8740649</v>
      </c>
      <c r="AA298" s="271">
        <f t="shared" si="132"/>
        <v>2943265297.6119156</v>
      </c>
      <c r="AB298" s="271"/>
      <c r="AC298" s="33" t="str">
        <f t="shared" si="129"/>
        <v>BERTAHAP</v>
      </c>
      <c r="AD298" s="273">
        <f t="shared" si="130"/>
        <v>0</v>
      </c>
      <c r="AE298" s="274">
        <v>2</v>
      </c>
      <c r="AF298" s="275"/>
      <c r="AG298" s="271" t="e">
        <f>IF(AF298&gt;#REF!,"LB","KR")</f>
        <v>#REF!</v>
      </c>
      <c r="AH298" s="275">
        <v>2400261000</v>
      </c>
      <c r="AI298" s="275">
        <v>2705478000</v>
      </c>
      <c r="AJ298" s="275">
        <v>2872346000</v>
      </c>
      <c r="AK298" s="276">
        <v>3049506000</v>
      </c>
      <c r="AL298" s="276">
        <v>2872346000</v>
      </c>
      <c r="AM298" s="275">
        <v>3049506000</v>
      </c>
      <c r="AN298" s="275">
        <v>3237592000</v>
      </c>
      <c r="AO298" s="16"/>
      <c r="AP298" s="16"/>
      <c r="AQ298" s="278">
        <v>-1391487.189600002</v>
      </c>
      <c r="AR298" s="279"/>
      <c r="AS298" s="280"/>
      <c r="AT298" s="280"/>
      <c r="AU298" s="280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328"/>
      <c r="BT298" s="16"/>
      <c r="BU298" s="16"/>
      <c r="BV298" s="279"/>
      <c r="BW298" s="16"/>
      <c r="BX298" s="16"/>
      <c r="BY298" s="16"/>
      <c r="BZ298" s="16"/>
      <c r="CA298" s="16"/>
      <c r="CB298" s="16"/>
      <c r="CC298" s="16"/>
      <c r="CD298" s="16"/>
      <c r="CE298" s="16"/>
      <c r="CF298" s="43">
        <v>3044686760</v>
      </c>
      <c r="CG298" s="197">
        <v>3232476360</v>
      </c>
    </row>
    <row r="299" spans="1:85">
      <c r="A299" s="3">
        <f t="shared" si="131"/>
        <v>260</v>
      </c>
      <c r="B299" s="263">
        <v>7</v>
      </c>
      <c r="C299" s="264" t="s">
        <v>189</v>
      </c>
      <c r="D299" s="299">
        <v>15</v>
      </c>
      <c r="E299" s="266"/>
      <c r="F299" s="41" t="s">
        <v>64</v>
      </c>
      <c r="G299" s="267">
        <f t="shared" si="112"/>
        <v>101</v>
      </c>
      <c r="H299" s="267">
        <f t="shared" si="113"/>
        <v>90</v>
      </c>
      <c r="I299" s="268">
        <f t="shared" si="114"/>
        <v>26966806</v>
      </c>
      <c r="J299" s="268">
        <f t="shared" si="115"/>
        <v>1</v>
      </c>
      <c r="K299" s="269">
        <f t="shared" si="116"/>
        <v>1.06</v>
      </c>
      <c r="L299" s="270">
        <f t="shared" si="111"/>
        <v>1.0149999999999999</v>
      </c>
      <c r="M299" s="271">
        <f t="shared" si="117"/>
        <v>24245056.198003531</v>
      </c>
      <c r="N299" s="271">
        <f t="shared" si="118"/>
        <v>27328052.118228704</v>
      </c>
      <c r="O299" s="271">
        <f t="shared" si="119"/>
        <v>29013586.575399999</v>
      </c>
      <c r="P299" s="271">
        <f t="shared" si="120"/>
        <v>30803081.109711833</v>
      </c>
      <c r="Q299" s="272">
        <f t="shared" si="121"/>
        <v>29013586.575399999</v>
      </c>
      <c r="R299" s="271">
        <f t="shared" si="121"/>
        <v>30803081.109711833</v>
      </c>
      <c r="S299" s="271">
        <f t="shared" si="122"/>
        <v>32702947.751243506</v>
      </c>
      <c r="T299" s="271"/>
      <c r="U299" s="271">
        <f t="shared" si="123"/>
        <v>2182055057.8203177</v>
      </c>
      <c r="V299" s="271">
        <f t="shared" si="124"/>
        <v>2459524690.6405835</v>
      </c>
      <c r="W299" s="271">
        <f t="shared" si="125"/>
        <v>2611222791.7859998</v>
      </c>
      <c r="X299" s="272">
        <f t="shared" si="126"/>
        <v>2772277299.8740649</v>
      </c>
      <c r="Y299" s="272">
        <f t="shared" si="127"/>
        <v>2611222791.7859998</v>
      </c>
      <c r="Z299" s="271">
        <f t="shared" si="128"/>
        <v>2772277299.8740649</v>
      </c>
      <c r="AA299" s="271">
        <f t="shared" si="132"/>
        <v>2943265297.6119156</v>
      </c>
      <c r="AB299" s="271"/>
      <c r="AC299" s="33" t="str">
        <f t="shared" si="129"/>
        <v>BERTAHAP</v>
      </c>
      <c r="AD299" s="273">
        <f t="shared" si="130"/>
        <v>0</v>
      </c>
      <c r="AE299" s="274">
        <v>2</v>
      </c>
      <c r="AF299" s="275"/>
      <c r="AG299" s="271" t="e">
        <f>IF(AF299&gt;#REF!,"LB","KR")</f>
        <v>#REF!</v>
      </c>
      <c r="AH299" s="275">
        <v>2400261000</v>
      </c>
      <c r="AI299" s="275">
        <v>2705478000</v>
      </c>
      <c r="AJ299" s="275">
        <v>2872346000</v>
      </c>
      <c r="AK299" s="276">
        <v>3049506000</v>
      </c>
      <c r="AL299" s="276">
        <v>2872346000</v>
      </c>
      <c r="AM299" s="275">
        <v>3049506000</v>
      </c>
      <c r="AN299" s="275">
        <v>3237592000</v>
      </c>
      <c r="AO299" s="16"/>
      <c r="AP299" s="16"/>
      <c r="AQ299" s="278">
        <v>-1391487.189600002</v>
      </c>
      <c r="AR299" s="279"/>
      <c r="AS299" s="280"/>
      <c r="AT299" s="280"/>
      <c r="AU299" s="280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328"/>
      <c r="BT299" s="16"/>
      <c r="BU299" s="16"/>
      <c r="BV299" s="279"/>
      <c r="BW299" s="16"/>
      <c r="BX299" s="16"/>
      <c r="BY299" s="16"/>
      <c r="BZ299" s="16"/>
      <c r="CA299" s="16"/>
      <c r="CB299" s="16"/>
      <c r="CC299" s="16"/>
      <c r="CD299" s="16"/>
      <c r="CE299" s="16"/>
      <c r="CF299" s="43">
        <v>3044686760</v>
      </c>
      <c r="CG299" s="197">
        <v>3232476360</v>
      </c>
    </row>
    <row r="300" spans="1:85">
      <c r="A300" s="3">
        <f t="shared" si="131"/>
        <v>261</v>
      </c>
      <c r="B300" s="263">
        <v>8</v>
      </c>
      <c r="C300" s="264" t="s">
        <v>189</v>
      </c>
      <c r="D300" s="299">
        <v>17</v>
      </c>
      <c r="E300" s="266"/>
      <c r="F300" s="41" t="s">
        <v>67</v>
      </c>
      <c r="G300" s="267">
        <f t="shared" si="112"/>
        <v>85</v>
      </c>
      <c r="H300" s="267">
        <f t="shared" si="113"/>
        <v>74</v>
      </c>
      <c r="I300" s="268">
        <f t="shared" si="114"/>
        <v>26966806</v>
      </c>
      <c r="J300" s="268">
        <f t="shared" si="115"/>
        <v>1</v>
      </c>
      <c r="K300" s="269">
        <f t="shared" si="116"/>
        <v>1.06</v>
      </c>
      <c r="L300" s="270">
        <f t="shared" si="111"/>
        <v>1.0149999999999999</v>
      </c>
      <c r="M300" s="271">
        <f t="shared" si="117"/>
        <v>24245056.198003531</v>
      </c>
      <c r="N300" s="271">
        <f t="shared" si="118"/>
        <v>27328052.118228704</v>
      </c>
      <c r="O300" s="271">
        <f t="shared" si="119"/>
        <v>29013586.575399999</v>
      </c>
      <c r="P300" s="271">
        <f t="shared" si="120"/>
        <v>30803081.109711833</v>
      </c>
      <c r="Q300" s="272">
        <f t="shared" si="121"/>
        <v>29013586.575399999</v>
      </c>
      <c r="R300" s="271">
        <f t="shared" si="121"/>
        <v>30803081.109711833</v>
      </c>
      <c r="S300" s="271">
        <f t="shared" si="122"/>
        <v>32702947.751243506</v>
      </c>
      <c r="T300" s="271"/>
      <c r="U300" s="271">
        <f t="shared" si="123"/>
        <v>1794134158.6522613</v>
      </c>
      <c r="V300" s="271">
        <f t="shared" si="124"/>
        <v>2022275856.748924</v>
      </c>
      <c r="W300" s="271">
        <f t="shared" si="125"/>
        <v>2147005406.5795999</v>
      </c>
      <c r="X300" s="272">
        <f t="shared" si="126"/>
        <v>2279428002.1186757</v>
      </c>
      <c r="Y300" s="272">
        <f t="shared" si="127"/>
        <v>2147005406.5795999</v>
      </c>
      <c r="Z300" s="271">
        <f t="shared" si="128"/>
        <v>2279428002.1186757</v>
      </c>
      <c r="AA300" s="271">
        <f t="shared" si="132"/>
        <v>2420018133.5920196</v>
      </c>
      <c r="AB300" s="271"/>
      <c r="AC300" s="33" t="str">
        <f t="shared" si="129"/>
        <v>BERTAHAP</v>
      </c>
      <c r="AD300" s="273">
        <f t="shared" si="130"/>
        <v>0</v>
      </c>
      <c r="AE300" s="274">
        <v>2</v>
      </c>
      <c r="AF300" s="275"/>
      <c r="AG300" s="271" t="e">
        <f>IF(AF300&gt;#REF!,"LB","KR")</f>
        <v>#REF!</v>
      </c>
      <c r="AH300" s="275">
        <v>1973548000</v>
      </c>
      <c r="AI300" s="275">
        <v>2224504000</v>
      </c>
      <c r="AJ300" s="275">
        <v>2361706000</v>
      </c>
      <c r="AK300" s="276">
        <v>2507371000</v>
      </c>
      <c r="AL300" s="276">
        <v>2361706000</v>
      </c>
      <c r="AM300" s="275">
        <v>2507371000</v>
      </c>
      <c r="AN300" s="275">
        <v>2662020000</v>
      </c>
      <c r="AO300" s="16"/>
      <c r="AP300" s="16"/>
      <c r="AQ300" s="278">
        <v>-1391487.189600002</v>
      </c>
      <c r="AR300" s="279"/>
      <c r="AS300" s="280"/>
      <c r="AT300" s="280"/>
      <c r="AU300" s="280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328"/>
      <c r="BT300" s="16"/>
      <c r="BU300" s="16"/>
      <c r="BV300" s="279"/>
      <c r="BW300" s="16"/>
      <c r="BX300" s="16"/>
      <c r="BY300" s="16"/>
      <c r="BZ300" s="16"/>
      <c r="CA300" s="16"/>
      <c r="CB300" s="16"/>
      <c r="CC300" s="16"/>
      <c r="CD300" s="16"/>
      <c r="CE300" s="16"/>
      <c r="CF300" s="43">
        <v>2503408360</v>
      </c>
      <c r="CG300" s="197">
        <v>2657813260</v>
      </c>
    </row>
    <row r="301" spans="1:85">
      <c r="A301" s="3">
        <f t="shared" si="131"/>
        <v>262</v>
      </c>
      <c r="B301" s="263">
        <v>9</v>
      </c>
      <c r="C301" s="264" t="s">
        <v>189</v>
      </c>
      <c r="D301" s="299">
        <v>19</v>
      </c>
      <c r="E301" s="266"/>
      <c r="F301" s="41" t="s">
        <v>78</v>
      </c>
      <c r="G301" s="267">
        <f t="shared" si="112"/>
        <v>138</v>
      </c>
      <c r="H301" s="267">
        <f t="shared" si="113"/>
        <v>120</v>
      </c>
      <c r="I301" s="268">
        <f t="shared" si="114"/>
        <v>26966806</v>
      </c>
      <c r="J301" s="268">
        <f t="shared" si="115"/>
        <v>1</v>
      </c>
      <c r="K301" s="269">
        <f t="shared" si="116"/>
        <v>1.06</v>
      </c>
      <c r="L301" s="270">
        <f t="shared" si="111"/>
        <v>1.0149999999999999</v>
      </c>
      <c r="M301" s="271">
        <f t="shared" si="117"/>
        <v>24245056.198003531</v>
      </c>
      <c r="N301" s="271">
        <f t="shared" si="118"/>
        <v>27328052.118228704</v>
      </c>
      <c r="O301" s="271">
        <f t="shared" si="119"/>
        <v>29013586.575399999</v>
      </c>
      <c r="P301" s="271">
        <f t="shared" si="120"/>
        <v>30803081.109711833</v>
      </c>
      <c r="Q301" s="272">
        <f t="shared" si="121"/>
        <v>29013586.575399999</v>
      </c>
      <c r="R301" s="271">
        <f t="shared" si="121"/>
        <v>30803081.109711833</v>
      </c>
      <c r="S301" s="271">
        <f t="shared" si="122"/>
        <v>32702947.751243506</v>
      </c>
      <c r="T301" s="271"/>
      <c r="U301" s="271">
        <f t="shared" si="123"/>
        <v>2909406743.7604237</v>
      </c>
      <c r="V301" s="271">
        <f t="shared" si="124"/>
        <v>3279366254.1874447</v>
      </c>
      <c r="W301" s="271">
        <f t="shared" si="125"/>
        <v>3481630389.0479999</v>
      </c>
      <c r="X301" s="272">
        <f t="shared" si="126"/>
        <v>3696369733.1654201</v>
      </c>
      <c r="Y301" s="272">
        <f t="shared" si="127"/>
        <v>3481630389.0479999</v>
      </c>
      <c r="Z301" s="271">
        <f t="shared" si="128"/>
        <v>3696369733.1654201</v>
      </c>
      <c r="AA301" s="271">
        <f t="shared" si="132"/>
        <v>3924353730.1492205</v>
      </c>
      <c r="AB301" s="271"/>
      <c r="AC301" s="33" t="str">
        <f t="shared" si="129"/>
        <v>BERTAHAP</v>
      </c>
      <c r="AD301" s="273">
        <f t="shared" si="130"/>
        <v>0</v>
      </c>
      <c r="AE301" s="274">
        <v>2</v>
      </c>
      <c r="AF301" s="275"/>
      <c r="AG301" s="271" t="e">
        <f>IF(AF301&gt;#REF!,"LB","KR")</f>
        <v>#REF!</v>
      </c>
      <c r="AH301" s="275">
        <v>3200348000</v>
      </c>
      <c r="AI301" s="275">
        <v>3607303000</v>
      </c>
      <c r="AJ301" s="275">
        <v>3829794000</v>
      </c>
      <c r="AK301" s="276">
        <v>4066007000</v>
      </c>
      <c r="AL301" s="276">
        <v>3829794000</v>
      </c>
      <c r="AM301" s="275">
        <v>4066007000</v>
      </c>
      <c r="AN301" s="275">
        <v>4316790000</v>
      </c>
      <c r="AO301" s="16"/>
      <c r="AP301" s="16"/>
      <c r="AQ301" s="278">
        <v>-1391487.189600002</v>
      </c>
      <c r="AR301" s="279"/>
      <c r="AS301" s="280"/>
      <c r="AT301" s="280"/>
      <c r="AU301" s="280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328"/>
      <c r="BT301" s="16"/>
      <c r="BU301" s="16"/>
      <c r="BV301" s="279"/>
      <c r="BW301" s="16"/>
      <c r="BX301" s="16"/>
      <c r="BY301" s="16"/>
      <c r="BZ301" s="16"/>
      <c r="CA301" s="16"/>
      <c r="CB301" s="16"/>
      <c r="CC301" s="16"/>
      <c r="CD301" s="16"/>
      <c r="CE301" s="16"/>
      <c r="CF301" s="43">
        <v>4059581640</v>
      </c>
      <c r="CG301" s="197">
        <v>4309967420</v>
      </c>
    </row>
    <row r="302" spans="1:85">
      <c r="A302" s="3">
        <f t="shared" si="131"/>
        <v>263</v>
      </c>
      <c r="B302" s="263">
        <v>10</v>
      </c>
      <c r="C302" s="264" t="s">
        <v>189</v>
      </c>
      <c r="D302" s="299">
        <v>21</v>
      </c>
      <c r="E302" s="266"/>
      <c r="F302" s="41" t="s">
        <v>84</v>
      </c>
      <c r="G302" s="267">
        <f t="shared" si="112"/>
        <v>132</v>
      </c>
      <c r="H302" s="267">
        <f t="shared" si="113"/>
        <v>112</v>
      </c>
      <c r="I302" s="268">
        <f t="shared" si="114"/>
        <v>26966806</v>
      </c>
      <c r="J302" s="268">
        <f t="shared" si="115"/>
        <v>3</v>
      </c>
      <c r="K302" s="269">
        <f t="shared" si="116"/>
        <v>1.1000000000000001</v>
      </c>
      <c r="L302" s="270">
        <f t="shared" si="111"/>
        <v>1.0149999999999999</v>
      </c>
      <c r="M302" s="271">
        <f t="shared" si="117"/>
        <v>25159963.979060266</v>
      </c>
      <c r="N302" s="271">
        <f t="shared" si="118"/>
        <v>28359299.367973182</v>
      </c>
      <c r="O302" s="271">
        <f t="shared" si="119"/>
        <v>30108438.899</v>
      </c>
      <c r="P302" s="271">
        <f t="shared" si="120"/>
        <v>31965461.528946243</v>
      </c>
      <c r="Q302" s="272">
        <f t="shared" si="121"/>
        <v>30108438.899</v>
      </c>
      <c r="R302" s="271">
        <f t="shared" si="121"/>
        <v>31965461.528946243</v>
      </c>
      <c r="S302" s="271">
        <f t="shared" si="122"/>
        <v>33937021.251290433</v>
      </c>
      <c r="T302" s="271"/>
      <c r="U302" s="271">
        <f t="shared" si="123"/>
        <v>2817915965.6547499</v>
      </c>
      <c r="V302" s="271">
        <f t="shared" si="124"/>
        <v>3176241529.2129965</v>
      </c>
      <c r="W302" s="271">
        <f t="shared" si="125"/>
        <v>3372145156.6880002</v>
      </c>
      <c r="X302" s="272">
        <f t="shared" si="126"/>
        <v>3580131691.2419791</v>
      </c>
      <c r="Y302" s="272">
        <f t="shared" si="127"/>
        <v>3372145156.6880002</v>
      </c>
      <c r="Z302" s="271">
        <f t="shared" si="128"/>
        <v>3580131691.2419791</v>
      </c>
      <c r="AA302" s="271">
        <f t="shared" si="132"/>
        <v>3800946380.1445284</v>
      </c>
      <c r="AB302" s="271"/>
      <c r="AC302" s="33" t="str">
        <f t="shared" si="129"/>
        <v>BERTAHAP</v>
      </c>
      <c r="AD302" s="273">
        <f t="shared" si="130"/>
        <v>0</v>
      </c>
      <c r="AE302" s="274">
        <v>2</v>
      </c>
      <c r="AF302" s="275"/>
      <c r="AG302" s="271" t="e">
        <f>IF(AF302&gt;#REF!,"LB","KR")</f>
        <v>#REF!</v>
      </c>
      <c r="AH302" s="275">
        <v>3099708000</v>
      </c>
      <c r="AI302" s="275">
        <v>3493866000</v>
      </c>
      <c r="AJ302" s="275">
        <v>3709360000</v>
      </c>
      <c r="AK302" s="276">
        <v>3938145000</v>
      </c>
      <c r="AL302" s="276">
        <v>3709360000</v>
      </c>
      <c r="AM302" s="275">
        <v>3938145000</v>
      </c>
      <c r="AN302" s="275">
        <v>4181042000</v>
      </c>
      <c r="AO302" s="16"/>
      <c r="AP302" s="16"/>
      <c r="AQ302" s="278">
        <v>-296634.86600000039</v>
      </c>
      <c r="AR302" s="279"/>
      <c r="AS302" s="280"/>
      <c r="AT302" s="280"/>
      <c r="AU302" s="280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328"/>
      <c r="BT302" s="16"/>
      <c r="BU302" s="16"/>
      <c r="BV302" s="279"/>
      <c r="BW302" s="16"/>
      <c r="BX302" s="16"/>
      <c r="BY302" s="16"/>
      <c r="BZ302" s="16"/>
      <c r="CA302" s="16"/>
      <c r="CB302" s="16"/>
      <c r="CC302" s="16"/>
      <c r="CD302" s="16"/>
      <c r="CE302" s="16"/>
      <c r="CF302" s="43">
        <v>3931921600</v>
      </c>
      <c r="CG302" s="197">
        <v>4174433700</v>
      </c>
    </row>
    <row r="303" spans="1:85">
      <c r="A303" s="3">
        <f t="shared" si="131"/>
        <v>264</v>
      </c>
      <c r="B303" s="263">
        <v>1</v>
      </c>
      <c r="C303" s="264" t="s">
        <v>190</v>
      </c>
      <c r="D303" s="265" t="s">
        <v>19</v>
      </c>
      <c r="E303" s="266"/>
      <c r="F303" s="41" t="s">
        <v>72</v>
      </c>
      <c r="G303" s="267">
        <f t="shared" si="112"/>
        <v>175</v>
      </c>
      <c r="H303" s="267">
        <f t="shared" si="113"/>
        <v>156</v>
      </c>
      <c r="I303" s="268">
        <f t="shared" si="114"/>
        <v>26966806</v>
      </c>
      <c r="J303" s="268">
        <f t="shared" si="115"/>
        <v>5</v>
      </c>
      <c r="K303" s="269">
        <f t="shared" si="116"/>
        <v>1.08</v>
      </c>
      <c r="L303" s="270">
        <f t="shared" ref="L303:L312" si="133">SUMIF($AN$4:$AN$22,D303,$AX$4:$AX$22)</f>
        <v>1.0149999999999999</v>
      </c>
      <c r="M303" s="271">
        <f t="shared" si="117"/>
        <v>24702510.0885319</v>
      </c>
      <c r="N303" s="271">
        <f t="shared" si="118"/>
        <v>27843675.743100945</v>
      </c>
      <c r="O303" s="271">
        <f t="shared" si="119"/>
        <v>29561012.737199999</v>
      </c>
      <c r="P303" s="271">
        <f t="shared" si="120"/>
        <v>31384271.319329038</v>
      </c>
      <c r="Q303" s="272">
        <f t="shared" si="121"/>
        <v>29561012.737199999</v>
      </c>
      <c r="R303" s="271">
        <f t="shared" si="121"/>
        <v>31384271.319329038</v>
      </c>
      <c r="S303" s="271">
        <f t="shared" si="122"/>
        <v>33319984.501266968</v>
      </c>
      <c r="T303" s="271"/>
      <c r="U303" s="271">
        <f t="shared" si="123"/>
        <v>3853591573.8109765</v>
      </c>
      <c r="V303" s="271">
        <f t="shared" si="124"/>
        <v>4343613415.9237471</v>
      </c>
      <c r="W303" s="271">
        <f t="shared" si="125"/>
        <v>4611517987.0031996</v>
      </c>
      <c r="X303" s="272">
        <f t="shared" si="126"/>
        <v>4895946325.8153296</v>
      </c>
      <c r="Y303" s="272">
        <f t="shared" si="127"/>
        <v>4611517987.0031996</v>
      </c>
      <c r="Z303" s="271">
        <f t="shared" si="128"/>
        <v>4895946325.8153296</v>
      </c>
      <c r="AA303" s="271">
        <f t="shared" si="132"/>
        <v>5197917582.1976471</v>
      </c>
      <c r="AB303" s="271"/>
      <c r="AC303" s="33" t="str">
        <f t="shared" si="129"/>
        <v>BERTAHAP</v>
      </c>
      <c r="AD303" s="273">
        <f t="shared" si="130"/>
        <v>0</v>
      </c>
      <c r="AE303" s="274">
        <v>2</v>
      </c>
      <c r="AF303" s="275"/>
      <c r="AG303" s="271" t="e">
        <f>IF(AF303&gt;#REF!,"LB","KR")</f>
        <v>#REF!</v>
      </c>
      <c r="AH303" s="275">
        <v>4238951000</v>
      </c>
      <c r="AI303" s="275">
        <v>4777975000</v>
      </c>
      <c r="AJ303" s="275">
        <v>5072670000</v>
      </c>
      <c r="AK303" s="276">
        <v>5385541000</v>
      </c>
      <c r="AL303" s="276">
        <v>5072670000</v>
      </c>
      <c r="AM303" s="275">
        <v>5385541000</v>
      </c>
      <c r="AN303" s="275">
        <v>5717710000</v>
      </c>
      <c r="AO303" s="16"/>
      <c r="AP303" s="16"/>
      <c r="AQ303" s="278">
        <v>-844061.0278000012</v>
      </c>
      <c r="AR303" s="279"/>
      <c r="AS303" s="280"/>
      <c r="AT303" s="280"/>
      <c r="AU303" s="280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328"/>
      <c r="BT303" s="16"/>
      <c r="BU303" s="16"/>
      <c r="BV303" s="279"/>
      <c r="BW303" s="16"/>
      <c r="BX303" s="16"/>
      <c r="BY303" s="16"/>
      <c r="BZ303" s="16"/>
      <c r="CA303" s="16"/>
      <c r="CB303" s="16"/>
      <c r="CC303" s="16"/>
      <c r="CD303" s="16"/>
      <c r="CE303" s="16"/>
      <c r="CF303" s="43">
        <v>5377030200</v>
      </c>
      <c r="CG303" s="197">
        <v>5708673460</v>
      </c>
    </row>
    <row r="304" spans="1:85">
      <c r="A304" s="3">
        <f t="shared" si="131"/>
        <v>265</v>
      </c>
      <c r="B304" s="263">
        <v>2</v>
      </c>
      <c r="C304" s="264" t="s">
        <v>190</v>
      </c>
      <c r="D304" s="265" t="s">
        <v>29</v>
      </c>
      <c r="E304" s="266"/>
      <c r="F304" s="41" t="s">
        <v>74</v>
      </c>
      <c r="G304" s="267">
        <f t="shared" si="112"/>
        <v>85</v>
      </c>
      <c r="H304" s="267">
        <f t="shared" si="113"/>
        <v>74</v>
      </c>
      <c r="I304" s="268">
        <f t="shared" si="114"/>
        <v>26966806</v>
      </c>
      <c r="J304" s="268">
        <f t="shared" si="115"/>
        <v>1</v>
      </c>
      <c r="K304" s="269">
        <f t="shared" si="116"/>
        <v>1.06</v>
      </c>
      <c r="L304" s="270">
        <f t="shared" si="133"/>
        <v>1.0149999999999999</v>
      </c>
      <c r="M304" s="271">
        <f t="shared" si="117"/>
        <v>24245056.198003531</v>
      </c>
      <c r="N304" s="271">
        <f t="shared" si="118"/>
        <v>27328052.118228704</v>
      </c>
      <c r="O304" s="271">
        <f t="shared" si="119"/>
        <v>29013586.575399999</v>
      </c>
      <c r="P304" s="271">
        <f t="shared" si="120"/>
        <v>30803081.109711833</v>
      </c>
      <c r="Q304" s="272">
        <f t="shared" si="121"/>
        <v>29013586.575399999</v>
      </c>
      <c r="R304" s="271">
        <f t="shared" si="121"/>
        <v>30803081.109711833</v>
      </c>
      <c r="S304" s="271">
        <f t="shared" si="122"/>
        <v>32702947.751243506</v>
      </c>
      <c r="T304" s="271"/>
      <c r="U304" s="271">
        <f t="shared" si="123"/>
        <v>1794134158.6522613</v>
      </c>
      <c r="V304" s="271">
        <f t="shared" si="124"/>
        <v>2022275856.748924</v>
      </c>
      <c r="W304" s="271">
        <f t="shared" si="125"/>
        <v>2147005406.5795999</v>
      </c>
      <c r="X304" s="272">
        <f t="shared" si="126"/>
        <v>2279428002.1186757</v>
      </c>
      <c r="Y304" s="272">
        <f t="shared" si="127"/>
        <v>2147005406.5795999</v>
      </c>
      <c r="Z304" s="271">
        <f t="shared" si="128"/>
        <v>2279428002.1186757</v>
      </c>
      <c r="AA304" s="271">
        <f t="shared" si="132"/>
        <v>2420018133.5920196</v>
      </c>
      <c r="AB304" s="271"/>
      <c r="AC304" s="33" t="str">
        <f t="shared" si="129"/>
        <v>BERTAHAP</v>
      </c>
      <c r="AD304" s="273">
        <f t="shared" si="130"/>
        <v>0</v>
      </c>
      <c r="AE304" s="274">
        <v>2</v>
      </c>
      <c r="AF304" s="275"/>
      <c r="AG304" s="271" t="e">
        <f>IF(AF304&gt;#REF!,"LB","KR")</f>
        <v>#REF!</v>
      </c>
      <c r="AH304" s="275">
        <v>1973548000</v>
      </c>
      <c r="AI304" s="275">
        <v>2224504000</v>
      </c>
      <c r="AJ304" s="275">
        <v>2361706000</v>
      </c>
      <c r="AK304" s="276">
        <v>2507371000</v>
      </c>
      <c r="AL304" s="276">
        <v>2361706000</v>
      </c>
      <c r="AM304" s="275">
        <v>2507371000</v>
      </c>
      <c r="AN304" s="275">
        <v>2662020000</v>
      </c>
      <c r="AO304" s="16"/>
      <c r="AP304" s="16"/>
      <c r="AQ304" s="278">
        <v>-1391487.189600002</v>
      </c>
      <c r="AR304" s="279"/>
      <c r="AS304" s="280"/>
      <c r="AT304" s="280"/>
      <c r="AU304" s="280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328"/>
      <c r="BT304" s="16"/>
      <c r="BU304" s="16"/>
      <c r="BV304" s="279"/>
      <c r="BW304" s="16"/>
      <c r="BX304" s="16"/>
      <c r="BY304" s="16"/>
      <c r="BZ304" s="16"/>
      <c r="CA304" s="16"/>
      <c r="CB304" s="16"/>
      <c r="CC304" s="16"/>
      <c r="CD304" s="16"/>
      <c r="CE304" s="16"/>
      <c r="CF304" s="43">
        <v>2503408360</v>
      </c>
      <c r="CG304" s="197">
        <v>2657813260</v>
      </c>
    </row>
    <row r="305" spans="1:85">
      <c r="A305" s="3">
        <f t="shared" si="131"/>
        <v>266</v>
      </c>
      <c r="B305" s="263">
        <v>3</v>
      </c>
      <c r="C305" s="264" t="s">
        <v>190</v>
      </c>
      <c r="D305" s="265" t="s">
        <v>32</v>
      </c>
      <c r="E305" s="266"/>
      <c r="F305" s="41" t="s">
        <v>56</v>
      </c>
      <c r="G305" s="267">
        <f t="shared" si="112"/>
        <v>85</v>
      </c>
      <c r="H305" s="267">
        <f t="shared" si="113"/>
        <v>74</v>
      </c>
      <c r="I305" s="268">
        <f t="shared" si="114"/>
        <v>26966806</v>
      </c>
      <c r="J305" s="268">
        <f t="shared" si="115"/>
        <v>1</v>
      </c>
      <c r="K305" s="269">
        <f t="shared" si="116"/>
        <v>1.06</v>
      </c>
      <c r="L305" s="270">
        <f t="shared" si="133"/>
        <v>1.0149999999999999</v>
      </c>
      <c r="M305" s="271">
        <f t="shared" si="117"/>
        <v>24245056.198003531</v>
      </c>
      <c r="N305" s="271">
        <f t="shared" si="118"/>
        <v>27328052.118228704</v>
      </c>
      <c r="O305" s="271">
        <f t="shared" si="119"/>
        <v>29013586.575399999</v>
      </c>
      <c r="P305" s="271">
        <f t="shared" si="120"/>
        <v>30803081.109711833</v>
      </c>
      <c r="Q305" s="272">
        <f t="shared" si="121"/>
        <v>29013586.575399999</v>
      </c>
      <c r="R305" s="271">
        <f t="shared" si="121"/>
        <v>30803081.109711833</v>
      </c>
      <c r="S305" s="271">
        <f t="shared" si="122"/>
        <v>32702947.751243506</v>
      </c>
      <c r="T305" s="271"/>
      <c r="U305" s="271">
        <f t="shared" si="123"/>
        <v>1794134158.6522613</v>
      </c>
      <c r="V305" s="271">
        <f t="shared" si="124"/>
        <v>2022275856.748924</v>
      </c>
      <c r="W305" s="271">
        <f t="shared" si="125"/>
        <v>2147005406.5795999</v>
      </c>
      <c r="X305" s="272">
        <f t="shared" si="126"/>
        <v>2279428002.1186757</v>
      </c>
      <c r="Y305" s="272">
        <f t="shared" si="127"/>
        <v>2147005406.5795999</v>
      </c>
      <c r="Z305" s="271">
        <f t="shared" si="128"/>
        <v>2279428002.1186757</v>
      </c>
      <c r="AA305" s="271">
        <f t="shared" si="132"/>
        <v>2420018133.5920196</v>
      </c>
      <c r="AB305" s="271"/>
      <c r="AC305" s="33" t="str">
        <f t="shared" si="129"/>
        <v>BERTAHAP</v>
      </c>
      <c r="AD305" s="273">
        <f t="shared" si="130"/>
        <v>0</v>
      </c>
      <c r="AE305" s="274">
        <v>2</v>
      </c>
      <c r="AF305" s="275"/>
      <c r="AG305" s="271" t="e">
        <f>IF(AF305&gt;#REF!,"LB","KR")</f>
        <v>#REF!</v>
      </c>
      <c r="AH305" s="275">
        <v>1973548000</v>
      </c>
      <c r="AI305" s="275">
        <v>2224504000</v>
      </c>
      <c r="AJ305" s="275">
        <v>2361706000</v>
      </c>
      <c r="AK305" s="276">
        <v>2507371000</v>
      </c>
      <c r="AL305" s="276">
        <v>2361706000</v>
      </c>
      <c r="AM305" s="275">
        <v>2507371000</v>
      </c>
      <c r="AN305" s="275">
        <v>2662020000</v>
      </c>
      <c r="AO305" s="16"/>
      <c r="AP305" s="16"/>
      <c r="AQ305" s="278">
        <v>-1391487.189600002</v>
      </c>
      <c r="AR305" s="279"/>
      <c r="AS305" s="280"/>
      <c r="AT305" s="280"/>
      <c r="AU305" s="280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328"/>
      <c r="BT305" s="16"/>
      <c r="BU305" s="16"/>
      <c r="BV305" s="279"/>
      <c r="BW305" s="16"/>
      <c r="BX305" s="16"/>
      <c r="BY305" s="16"/>
      <c r="BZ305" s="16"/>
      <c r="CA305" s="16"/>
      <c r="CB305" s="16"/>
      <c r="CC305" s="16"/>
      <c r="CD305" s="16"/>
      <c r="CE305" s="16"/>
      <c r="CF305" s="43">
        <v>2503408360</v>
      </c>
      <c r="CG305" s="197">
        <v>2657813260</v>
      </c>
    </row>
    <row r="306" spans="1:85">
      <c r="A306" s="3">
        <f t="shared" si="131"/>
        <v>267</v>
      </c>
      <c r="B306" s="263">
        <v>4</v>
      </c>
      <c r="C306" s="264" t="s">
        <v>190</v>
      </c>
      <c r="D306" s="265" t="s">
        <v>38</v>
      </c>
      <c r="E306" s="266"/>
      <c r="F306" s="41" t="s">
        <v>58</v>
      </c>
      <c r="G306" s="267">
        <f t="shared" si="112"/>
        <v>101</v>
      </c>
      <c r="H306" s="267">
        <f t="shared" si="113"/>
        <v>90</v>
      </c>
      <c r="I306" s="268">
        <f t="shared" si="114"/>
        <v>26966806</v>
      </c>
      <c r="J306" s="268">
        <f t="shared" si="115"/>
        <v>1</v>
      </c>
      <c r="K306" s="269">
        <f t="shared" si="116"/>
        <v>1.06</v>
      </c>
      <c r="L306" s="270">
        <f t="shared" si="133"/>
        <v>1.0149999999999999</v>
      </c>
      <c r="M306" s="271">
        <f t="shared" si="117"/>
        <v>24245056.198003531</v>
      </c>
      <c r="N306" s="271">
        <f t="shared" si="118"/>
        <v>27328052.118228704</v>
      </c>
      <c r="O306" s="271">
        <f t="shared" si="119"/>
        <v>29013586.575399999</v>
      </c>
      <c r="P306" s="271">
        <f t="shared" si="120"/>
        <v>30803081.109711833</v>
      </c>
      <c r="Q306" s="272">
        <f t="shared" si="121"/>
        <v>29013586.575399999</v>
      </c>
      <c r="R306" s="271">
        <f t="shared" si="121"/>
        <v>30803081.109711833</v>
      </c>
      <c r="S306" s="271">
        <f t="shared" si="122"/>
        <v>32702947.751243506</v>
      </c>
      <c r="T306" s="271"/>
      <c r="U306" s="271">
        <f t="shared" si="123"/>
        <v>2182055057.8203177</v>
      </c>
      <c r="V306" s="271">
        <f t="shared" si="124"/>
        <v>2459524690.6405835</v>
      </c>
      <c r="W306" s="271">
        <f t="shared" si="125"/>
        <v>2611222791.7859998</v>
      </c>
      <c r="X306" s="272">
        <f t="shared" si="126"/>
        <v>2772277299.8740649</v>
      </c>
      <c r="Y306" s="272">
        <f t="shared" si="127"/>
        <v>2611222791.7859998</v>
      </c>
      <c r="Z306" s="271">
        <f t="shared" si="128"/>
        <v>2772277299.8740649</v>
      </c>
      <c r="AA306" s="271">
        <f t="shared" si="132"/>
        <v>2943265297.6119156</v>
      </c>
      <c r="AB306" s="271"/>
      <c r="AC306" s="33" t="str">
        <f t="shared" si="129"/>
        <v>BERTAHAP</v>
      </c>
      <c r="AD306" s="273">
        <f t="shared" si="130"/>
        <v>0</v>
      </c>
      <c r="AE306" s="274">
        <v>2</v>
      </c>
      <c r="AF306" s="275"/>
      <c r="AG306" s="271" t="e">
        <f>IF(AF306&gt;#REF!,"LB","KR")</f>
        <v>#REF!</v>
      </c>
      <c r="AH306" s="275">
        <v>2400261000</v>
      </c>
      <c r="AI306" s="275">
        <v>2705478000</v>
      </c>
      <c r="AJ306" s="275">
        <v>2872346000</v>
      </c>
      <c r="AK306" s="276">
        <v>3049506000</v>
      </c>
      <c r="AL306" s="276">
        <v>2872346000</v>
      </c>
      <c r="AM306" s="275">
        <v>3049506000</v>
      </c>
      <c r="AN306" s="275">
        <v>3237592000</v>
      </c>
      <c r="AO306" s="16"/>
      <c r="AP306" s="16"/>
      <c r="AQ306" s="278">
        <v>-1391487.189600002</v>
      </c>
      <c r="AR306" s="279"/>
      <c r="AS306" s="280"/>
      <c r="AT306" s="280"/>
      <c r="AU306" s="280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328"/>
      <c r="BT306" s="16"/>
      <c r="BU306" s="16"/>
      <c r="BV306" s="279"/>
      <c r="BW306" s="16"/>
      <c r="BX306" s="16"/>
      <c r="BY306" s="16"/>
      <c r="BZ306" s="16"/>
      <c r="CA306" s="16"/>
      <c r="CB306" s="16"/>
      <c r="CC306" s="16"/>
      <c r="CD306" s="16"/>
      <c r="CE306" s="16"/>
      <c r="CF306" s="43">
        <v>3044686760</v>
      </c>
      <c r="CG306" s="197">
        <v>3232476360</v>
      </c>
    </row>
    <row r="307" spans="1:85">
      <c r="A307" s="3">
        <f t="shared" si="131"/>
        <v>268</v>
      </c>
      <c r="B307" s="263">
        <v>5</v>
      </c>
      <c r="C307" s="264" t="s">
        <v>190</v>
      </c>
      <c r="D307" s="265" t="s">
        <v>44</v>
      </c>
      <c r="E307" s="266"/>
      <c r="F307" s="41" t="s">
        <v>60</v>
      </c>
      <c r="G307" s="267">
        <f t="shared" si="112"/>
        <v>101</v>
      </c>
      <c r="H307" s="267">
        <f t="shared" si="113"/>
        <v>90</v>
      </c>
      <c r="I307" s="268">
        <f t="shared" si="114"/>
        <v>26966806</v>
      </c>
      <c r="J307" s="268">
        <f t="shared" si="115"/>
        <v>1</v>
      </c>
      <c r="K307" s="269">
        <f t="shared" si="116"/>
        <v>1.06</v>
      </c>
      <c r="L307" s="270">
        <f t="shared" si="133"/>
        <v>1.0149999999999999</v>
      </c>
      <c r="M307" s="271">
        <f t="shared" si="117"/>
        <v>24245056.198003531</v>
      </c>
      <c r="N307" s="271">
        <f t="shared" si="118"/>
        <v>27328052.118228704</v>
      </c>
      <c r="O307" s="271">
        <f t="shared" si="119"/>
        <v>29013586.575399999</v>
      </c>
      <c r="P307" s="271">
        <f t="shared" si="120"/>
        <v>30803081.109711833</v>
      </c>
      <c r="Q307" s="272">
        <f t="shared" si="121"/>
        <v>29013586.575399999</v>
      </c>
      <c r="R307" s="271">
        <f t="shared" si="121"/>
        <v>30803081.109711833</v>
      </c>
      <c r="S307" s="271">
        <f t="shared" si="122"/>
        <v>32702947.751243506</v>
      </c>
      <c r="T307" s="271"/>
      <c r="U307" s="271">
        <f t="shared" si="123"/>
        <v>2182055057.8203177</v>
      </c>
      <c r="V307" s="271">
        <f t="shared" si="124"/>
        <v>2459524690.6405835</v>
      </c>
      <c r="W307" s="271">
        <f t="shared" si="125"/>
        <v>2611222791.7859998</v>
      </c>
      <c r="X307" s="272">
        <f t="shared" si="126"/>
        <v>2772277299.8740649</v>
      </c>
      <c r="Y307" s="272">
        <f t="shared" si="127"/>
        <v>2611222791.7859998</v>
      </c>
      <c r="Z307" s="271">
        <f t="shared" si="128"/>
        <v>2772277299.8740649</v>
      </c>
      <c r="AA307" s="271">
        <f t="shared" si="132"/>
        <v>2943265297.6119156</v>
      </c>
      <c r="AB307" s="271"/>
      <c r="AC307" s="33" t="str">
        <f t="shared" si="129"/>
        <v>BERTAHAP</v>
      </c>
      <c r="AD307" s="273">
        <f t="shared" si="130"/>
        <v>0</v>
      </c>
      <c r="AE307" s="274">
        <v>2</v>
      </c>
      <c r="AF307" s="275"/>
      <c r="AG307" s="271" t="e">
        <f>IF(AF307&gt;#REF!,"LB","KR")</f>
        <v>#REF!</v>
      </c>
      <c r="AH307" s="275">
        <v>2400261000</v>
      </c>
      <c r="AI307" s="275">
        <v>2705478000</v>
      </c>
      <c r="AJ307" s="275">
        <v>2872346000</v>
      </c>
      <c r="AK307" s="276">
        <v>3049506000</v>
      </c>
      <c r="AL307" s="276">
        <v>2872346000</v>
      </c>
      <c r="AM307" s="275">
        <v>3049506000</v>
      </c>
      <c r="AN307" s="275">
        <v>3237592000</v>
      </c>
      <c r="AO307" s="16"/>
      <c r="AP307" s="16"/>
      <c r="AQ307" s="278">
        <v>-1391487.189600002</v>
      </c>
      <c r="AR307" s="279"/>
      <c r="AS307" s="280"/>
      <c r="AT307" s="280"/>
      <c r="AU307" s="280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328"/>
      <c r="BT307" s="16"/>
      <c r="BU307" s="16"/>
      <c r="BV307" s="279"/>
      <c r="BW307" s="16"/>
      <c r="BX307" s="16"/>
      <c r="BY307" s="16"/>
      <c r="BZ307" s="16"/>
      <c r="CA307" s="16"/>
      <c r="CB307" s="16"/>
      <c r="CC307" s="16"/>
      <c r="CD307" s="16"/>
      <c r="CE307" s="16"/>
      <c r="CF307" s="43">
        <v>3044686760</v>
      </c>
      <c r="CG307" s="197">
        <v>3232476360</v>
      </c>
    </row>
    <row r="308" spans="1:85">
      <c r="A308" s="3">
        <f t="shared" si="131"/>
        <v>269</v>
      </c>
      <c r="B308" s="263">
        <v>6</v>
      </c>
      <c r="C308" s="264" t="s">
        <v>190</v>
      </c>
      <c r="D308" s="299">
        <v>11</v>
      </c>
      <c r="E308" s="266"/>
      <c r="F308" s="41" t="s">
        <v>62</v>
      </c>
      <c r="G308" s="267">
        <f t="shared" si="112"/>
        <v>101</v>
      </c>
      <c r="H308" s="267">
        <f t="shared" si="113"/>
        <v>90</v>
      </c>
      <c r="I308" s="268">
        <f t="shared" si="114"/>
        <v>26966806</v>
      </c>
      <c r="J308" s="268">
        <f t="shared" si="115"/>
        <v>1</v>
      </c>
      <c r="K308" s="269">
        <f t="shared" si="116"/>
        <v>1.06</v>
      </c>
      <c r="L308" s="270">
        <f t="shared" si="133"/>
        <v>1.0149999999999999</v>
      </c>
      <c r="M308" s="271">
        <f t="shared" si="117"/>
        <v>24245056.198003531</v>
      </c>
      <c r="N308" s="271">
        <f t="shared" si="118"/>
        <v>27328052.118228704</v>
      </c>
      <c r="O308" s="271">
        <f t="shared" si="119"/>
        <v>29013586.575399999</v>
      </c>
      <c r="P308" s="271">
        <f t="shared" si="120"/>
        <v>30803081.109711833</v>
      </c>
      <c r="Q308" s="272">
        <f t="shared" si="121"/>
        <v>29013586.575399999</v>
      </c>
      <c r="R308" s="271">
        <f t="shared" si="121"/>
        <v>30803081.109711833</v>
      </c>
      <c r="S308" s="271">
        <f t="shared" si="122"/>
        <v>32702947.751243506</v>
      </c>
      <c r="T308" s="271"/>
      <c r="U308" s="271">
        <f t="shared" si="123"/>
        <v>2182055057.8203177</v>
      </c>
      <c r="V308" s="271">
        <f t="shared" si="124"/>
        <v>2459524690.6405835</v>
      </c>
      <c r="W308" s="271">
        <f t="shared" si="125"/>
        <v>2611222791.7859998</v>
      </c>
      <c r="X308" s="272">
        <f t="shared" si="126"/>
        <v>2772277299.8740649</v>
      </c>
      <c r="Y308" s="272">
        <f t="shared" si="127"/>
        <v>2611222791.7859998</v>
      </c>
      <c r="Z308" s="271">
        <f t="shared" si="128"/>
        <v>2772277299.8740649</v>
      </c>
      <c r="AA308" s="271">
        <f t="shared" si="132"/>
        <v>2943265297.6119156</v>
      </c>
      <c r="AB308" s="271"/>
      <c r="AC308" s="33" t="str">
        <f t="shared" si="129"/>
        <v>BERTAHAP</v>
      </c>
      <c r="AD308" s="273">
        <f t="shared" si="130"/>
        <v>0</v>
      </c>
      <c r="AE308" s="274">
        <v>2</v>
      </c>
      <c r="AF308" s="275"/>
      <c r="AG308" s="271" t="e">
        <f>IF(AF308&gt;#REF!,"LB","KR")</f>
        <v>#REF!</v>
      </c>
      <c r="AH308" s="275">
        <v>2400261000</v>
      </c>
      <c r="AI308" s="275">
        <v>2705478000</v>
      </c>
      <c r="AJ308" s="275">
        <v>2872346000</v>
      </c>
      <c r="AK308" s="276">
        <v>3049506000</v>
      </c>
      <c r="AL308" s="276">
        <v>2872346000</v>
      </c>
      <c r="AM308" s="275">
        <v>3049506000</v>
      </c>
      <c r="AN308" s="275">
        <v>3237592000</v>
      </c>
      <c r="AO308" s="16"/>
      <c r="AP308" s="16"/>
      <c r="AQ308" s="278">
        <v>-1391487.189600002</v>
      </c>
      <c r="AR308" s="279"/>
      <c r="AS308" s="280"/>
      <c r="AT308" s="280"/>
      <c r="AU308" s="280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328"/>
      <c r="BT308" s="16"/>
      <c r="BU308" s="16"/>
      <c r="BV308" s="279"/>
      <c r="BW308" s="16"/>
      <c r="BX308" s="16"/>
      <c r="BY308" s="16"/>
      <c r="BZ308" s="16"/>
      <c r="CA308" s="16"/>
      <c r="CB308" s="16"/>
      <c r="CC308" s="16"/>
      <c r="CD308" s="16"/>
      <c r="CE308" s="16"/>
      <c r="CF308" s="43">
        <v>3044686760</v>
      </c>
      <c r="CG308" s="197">
        <v>3232476360</v>
      </c>
    </row>
    <row r="309" spans="1:85">
      <c r="A309" s="3">
        <f t="shared" si="131"/>
        <v>270</v>
      </c>
      <c r="B309" s="263">
        <v>7</v>
      </c>
      <c r="C309" s="264" t="s">
        <v>190</v>
      </c>
      <c r="D309" s="299">
        <v>15</v>
      </c>
      <c r="E309" s="266"/>
      <c r="F309" s="41" t="s">
        <v>64</v>
      </c>
      <c r="G309" s="267">
        <f t="shared" si="112"/>
        <v>101</v>
      </c>
      <c r="H309" s="267">
        <f t="shared" si="113"/>
        <v>90</v>
      </c>
      <c r="I309" s="268">
        <f t="shared" si="114"/>
        <v>26966806</v>
      </c>
      <c r="J309" s="268">
        <f t="shared" si="115"/>
        <v>1</v>
      </c>
      <c r="K309" s="269">
        <f t="shared" si="116"/>
        <v>1.06</v>
      </c>
      <c r="L309" s="270">
        <f t="shared" si="133"/>
        <v>1.0149999999999999</v>
      </c>
      <c r="M309" s="271">
        <f t="shared" si="117"/>
        <v>24245056.198003531</v>
      </c>
      <c r="N309" s="271">
        <f t="shared" si="118"/>
        <v>27328052.118228704</v>
      </c>
      <c r="O309" s="271">
        <f t="shared" si="119"/>
        <v>29013586.575399999</v>
      </c>
      <c r="P309" s="271">
        <f t="shared" si="120"/>
        <v>30803081.109711833</v>
      </c>
      <c r="Q309" s="272">
        <f t="shared" si="121"/>
        <v>29013586.575399999</v>
      </c>
      <c r="R309" s="271">
        <f t="shared" si="121"/>
        <v>30803081.109711833</v>
      </c>
      <c r="S309" s="271">
        <f t="shared" si="122"/>
        <v>32702947.751243506</v>
      </c>
      <c r="T309" s="271"/>
      <c r="U309" s="271">
        <f t="shared" si="123"/>
        <v>2182055057.8203177</v>
      </c>
      <c r="V309" s="271">
        <f t="shared" si="124"/>
        <v>2459524690.6405835</v>
      </c>
      <c r="W309" s="271">
        <f t="shared" si="125"/>
        <v>2611222791.7859998</v>
      </c>
      <c r="X309" s="272">
        <f t="shared" si="126"/>
        <v>2772277299.8740649</v>
      </c>
      <c r="Y309" s="272">
        <f t="shared" si="127"/>
        <v>2611222791.7859998</v>
      </c>
      <c r="Z309" s="271">
        <f t="shared" si="128"/>
        <v>2772277299.8740649</v>
      </c>
      <c r="AA309" s="271">
        <f t="shared" si="132"/>
        <v>2943265297.6119156</v>
      </c>
      <c r="AB309" s="271"/>
      <c r="AC309" s="33" t="str">
        <f t="shared" si="129"/>
        <v>BERTAHAP</v>
      </c>
      <c r="AD309" s="273">
        <f t="shared" si="130"/>
        <v>0</v>
      </c>
      <c r="AE309" s="274">
        <v>2</v>
      </c>
      <c r="AF309" s="275"/>
      <c r="AG309" s="271" t="e">
        <f>IF(AF309&gt;#REF!,"LB","KR")</f>
        <v>#REF!</v>
      </c>
      <c r="AH309" s="275">
        <v>2400261000</v>
      </c>
      <c r="AI309" s="275">
        <v>2705478000</v>
      </c>
      <c r="AJ309" s="275">
        <v>2872346000</v>
      </c>
      <c r="AK309" s="276">
        <v>3049506000</v>
      </c>
      <c r="AL309" s="276">
        <v>2872346000</v>
      </c>
      <c r="AM309" s="275">
        <v>3049506000</v>
      </c>
      <c r="AN309" s="275">
        <v>3237592000</v>
      </c>
      <c r="AO309" s="16"/>
      <c r="AP309" s="16"/>
      <c r="AQ309" s="278">
        <v>-1391487.189600002</v>
      </c>
      <c r="AR309" s="279"/>
      <c r="AS309" s="280"/>
      <c r="AT309" s="280"/>
      <c r="AU309" s="280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328"/>
      <c r="BT309" s="16"/>
      <c r="BU309" s="16"/>
      <c r="BV309" s="279"/>
      <c r="BW309" s="16"/>
      <c r="BX309" s="16"/>
      <c r="BY309" s="16"/>
      <c r="BZ309" s="16"/>
      <c r="CA309" s="16"/>
      <c r="CB309" s="16"/>
      <c r="CC309" s="16"/>
      <c r="CD309" s="16"/>
      <c r="CE309" s="16"/>
      <c r="CF309" s="43">
        <v>3044686760</v>
      </c>
      <c r="CG309" s="197">
        <v>3232476360</v>
      </c>
    </row>
    <row r="310" spans="1:85">
      <c r="A310" s="3">
        <f t="shared" si="131"/>
        <v>271</v>
      </c>
      <c r="B310" s="263">
        <v>8</v>
      </c>
      <c r="C310" s="264" t="s">
        <v>190</v>
      </c>
      <c r="D310" s="299">
        <v>17</v>
      </c>
      <c r="E310" s="266"/>
      <c r="F310" s="41" t="s">
        <v>67</v>
      </c>
      <c r="G310" s="267">
        <f t="shared" si="112"/>
        <v>85</v>
      </c>
      <c r="H310" s="267">
        <f t="shared" si="113"/>
        <v>74</v>
      </c>
      <c r="I310" s="268">
        <f t="shared" si="114"/>
        <v>26966806</v>
      </c>
      <c r="J310" s="268">
        <f t="shared" si="115"/>
        <v>1</v>
      </c>
      <c r="K310" s="269">
        <f t="shared" si="116"/>
        <v>1.06</v>
      </c>
      <c r="L310" s="270">
        <f t="shared" si="133"/>
        <v>1.0149999999999999</v>
      </c>
      <c r="M310" s="271">
        <f t="shared" si="117"/>
        <v>24245056.198003531</v>
      </c>
      <c r="N310" s="271">
        <f t="shared" si="118"/>
        <v>27328052.118228704</v>
      </c>
      <c r="O310" s="271">
        <f t="shared" si="119"/>
        <v>29013586.575399999</v>
      </c>
      <c r="P310" s="271">
        <f t="shared" si="120"/>
        <v>30803081.109711833</v>
      </c>
      <c r="Q310" s="272">
        <f t="shared" si="121"/>
        <v>29013586.575399999</v>
      </c>
      <c r="R310" s="271">
        <f t="shared" si="121"/>
        <v>30803081.109711833</v>
      </c>
      <c r="S310" s="271">
        <f t="shared" si="122"/>
        <v>32702947.751243506</v>
      </c>
      <c r="T310" s="271"/>
      <c r="U310" s="271">
        <f t="shared" si="123"/>
        <v>1794134158.6522613</v>
      </c>
      <c r="V310" s="271">
        <f t="shared" si="124"/>
        <v>2022275856.748924</v>
      </c>
      <c r="W310" s="271">
        <f t="shared" si="125"/>
        <v>2147005406.5795999</v>
      </c>
      <c r="X310" s="272">
        <f t="shared" si="126"/>
        <v>2279428002.1186757</v>
      </c>
      <c r="Y310" s="272">
        <f t="shared" si="127"/>
        <v>2147005406.5795999</v>
      </c>
      <c r="Z310" s="271">
        <f t="shared" si="128"/>
        <v>2279428002.1186757</v>
      </c>
      <c r="AA310" s="271">
        <f t="shared" si="132"/>
        <v>2420018133.5920196</v>
      </c>
      <c r="AB310" s="271"/>
      <c r="AC310" s="33" t="str">
        <f t="shared" si="129"/>
        <v>BERTAHAP</v>
      </c>
      <c r="AD310" s="273">
        <f t="shared" si="130"/>
        <v>0</v>
      </c>
      <c r="AE310" s="274">
        <v>2</v>
      </c>
      <c r="AF310" s="275"/>
      <c r="AG310" s="271" t="e">
        <f>IF(AF310&gt;#REF!,"LB","KR")</f>
        <v>#REF!</v>
      </c>
      <c r="AH310" s="275">
        <v>1973548000</v>
      </c>
      <c r="AI310" s="275">
        <v>2224504000</v>
      </c>
      <c r="AJ310" s="275">
        <v>2361706000</v>
      </c>
      <c r="AK310" s="276">
        <v>2507371000</v>
      </c>
      <c r="AL310" s="276">
        <v>2361706000</v>
      </c>
      <c r="AM310" s="275">
        <v>2507371000</v>
      </c>
      <c r="AN310" s="275">
        <v>2662020000</v>
      </c>
      <c r="AO310" s="16"/>
      <c r="AP310" s="16"/>
      <c r="AQ310" s="278">
        <v>-1391487.189600002</v>
      </c>
      <c r="AR310" s="279"/>
      <c r="AS310" s="280"/>
      <c r="AT310" s="280"/>
      <c r="AU310" s="280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328"/>
      <c r="BT310" s="16"/>
      <c r="BU310" s="16"/>
      <c r="BV310" s="279"/>
      <c r="BW310" s="16"/>
      <c r="BX310" s="16"/>
      <c r="BY310" s="16"/>
      <c r="BZ310" s="16"/>
      <c r="CA310" s="16"/>
      <c r="CB310" s="16"/>
      <c r="CC310" s="16"/>
      <c r="CD310" s="16"/>
      <c r="CE310" s="16"/>
      <c r="CF310" s="43">
        <v>2503408360</v>
      </c>
      <c r="CG310" s="197">
        <v>2657813260</v>
      </c>
    </row>
    <row r="311" spans="1:85">
      <c r="A311" s="3">
        <f t="shared" si="131"/>
        <v>272</v>
      </c>
      <c r="B311" s="263">
        <v>9</v>
      </c>
      <c r="C311" s="264" t="s">
        <v>190</v>
      </c>
      <c r="D311" s="299">
        <v>19</v>
      </c>
      <c r="E311" s="266"/>
      <c r="F311" s="41" t="s">
        <v>78</v>
      </c>
      <c r="G311" s="267">
        <f t="shared" si="112"/>
        <v>138</v>
      </c>
      <c r="H311" s="267">
        <f t="shared" si="113"/>
        <v>120</v>
      </c>
      <c r="I311" s="268">
        <f t="shared" si="114"/>
        <v>26966806</v>
      </c>
      <c r="J311" s="268">
        <f t="shared" si="115"/>
        <v>1</v>
      </c>
      <c r="K311" s="269">
        <f t="shared" si="116"/>
        <v>1.06</v>
      </c>
      <c r="L311" s="270">
        <f t="shared" si="133"/>
        <v>1.0149999999999999</v>
      </c>
      <c r="M311" s="271">
        <f t="shared" si="117"/>
        <v>24245056.198003531</v>
      </c>
      <c r="N311" s="271">
        <f t="shared" si="118"/>
        <v>27328052.118228704</v>
      </c>
      <c r="O311" s="271">
        <f t="shared" si="119"/>
        <v>29013586.575399999</v>
      </c>
      <c r="P311" s="271">
        <f t="shared" si="120"/>
        <v>30803081.109711833</v>
      </c>
      <c r="Q311" s="272">
        <f t="shared" si="121"/>
        <v>29013586.575399999</v>
      </c>
      <c r="R311" s="271">
        <f t="shared" si="121"/>
        <v>30803081.109711833</v>
      </c>
      <c r="S311" s="271">
        <f t="shared" si="122"/>
        <v>32702947.751243506</v>
      </c>
      <c r="T311" s="271"/>
      <c r="U311" s="271">
        <f t="shared" si="123"/>
        <v>2909406743.7604237</v>
      </c>
      <c r="V311" s="271">
        <f t="shared" si="124"/>
        <v>3279366254.1874447</v>
      </c>
      <c r="W311" s="271">
        <f t="shared" si="125"/>
        <v>3481630389.0479999</v>
      </c>
      <c r="X311" s="272">
        <f t="shared" si="126"/>
        <v>3696369733.1654201</v>
      </c>
      <c r="Y311" s="272">
        <f t="shared" si="127"/>
        <v>3481630389.0479999</v>
      </c>
      <c r="Z311" s="271">
        <f t="shared" si="128"/>
        <v>3696369733.1654201</v>
      </c>
      <c r="AA311" s="271">
        <f t="shared" si="132"/>
        <v>3924353730.1492205</v>
      </c>
      <c r="AB311" s="271"/>
      <c r="AC311" s="33" t="str">
        <f t="shared" si="129"/>
        <v>BERTAHAP</v>
      </c>
      <c r="AD311" s="273">
        <f t="shared" si="130"/>
        <v>0</v>
      </c>
      <c r="AE311" s="274">
        <v>2</v>
      </c>
      <c r="AF311" s="275"/>
      <c r="AG311" s="271" t="e">
        <f>IF(AF311&gt;#REF!,"LB","KR")</f>
        <v>#REF!</v>
      </c>
      <c r="AH311" s="275">
        <v>3200348000</v>
      </c>
      <c r="AI311" s="275">
        <v>3607303000</v>
      </c>
      <c r="AJ311" s="275">
        <v>3829794000</v>
      </c>
      <c r="AK311" s="276">
        <v>4066007000</v>
      </c>
      <c r="AL311" s="276">
        <v>3829794000</v>
      </c>
      <c r="AM311" s="275">
        <v>4066007000</v>
      </c>
      <c r="AN311" s="275">
        <v>4316790000</v>
      </c>
      <c r="AO311" s="16"/>
      <c r="AP311" s="16"/>
      <c r="AQ311" s="278">
        <v>-1391487.189600002</v>
      </c>
      <c r="AR311" s="279"/>
      <c r="AS311" s="280"/>
      <c r="AT311" s="280"/>
      <c r="AU311" s="280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328"/>
      <c r="BT311" s="16"/>
      <c r="BU311" s="16"/>
      <c r="BV311" s="279"/>
      <c r="BW311" s="16"/>
      <c r="BX311" s="16"/>
      <c r="BY311" s="16"/>
      <c r="BZ311" s="16"/>
      <c r="CA311" s="16"/>
      <c r="CB311" s="16"/>
      <c r="CC311" s="16"/>
      <c r="CD311" s="16"/>
      <c r="CE311" s="16"/>
      <c r="CF311" s="43">
        <v>4059581640</v>
      </c>
      <c r="CG311" s="197">
        <v>4309967420</v>
      </c>
    </row>
    <row r="312" spans="1:85">
      <c r="A312" s="3">
        <f t="shared" si="131"/>
        <v>273</v>
      </c>
      <c r="B312" s="263">
        <v>10</v>
      </c>
      <c r="C312" s="264" t="s">
        <v>190</v>
      </c>
      <c r="D312" s="299">
        <v>21</v>
      </c>
      <c r="E312" s="266"/>
      <c r="F312" s="41" t="s">
        <v>84</v>
      </c>
      <c r="G312" s="267">
        <f t="shared" si="112"/>
        <v>132</v>
      </c>
      <c r="H312" s="267">
        <f t="shared" si="113"/>
        <v>112</v>
      </c>
      <c r="I312" s="268">
        <f t="shared" si="114"/>
        <v>26966806</v>
      </c>
      <c r="J312" s="268">
        <f t="shared" si="115"/>
        <v>3</v>
      </c>
      <c r="K312" s="269">
        <f t="shared" si="116"/>
        <v>1.1000000000000001</v>
      </c>
      <c r="L312" s="270">
        <f t="shared" si="133"/>
        <v>1.0149999999999999</v>
      </c>
      <c r="M312" s="271">
        <f t="shared" si="117"/>
        <v>25159963.979060266</v>
      </c>
      <c r="N312" s="271">
        <f t="shared" si="118"/>
        <v>28359299.367973182</v>
      </c>
      <c r="O312" s="271">
        <f t="shared" si="119"/>
        <v>30108438.899</v>
      </c>
      <c r="P312" s="271">
        <f t="shared" si="120"/>
        <v>31965461.528946243</v>
      </c>
      <c r="Q312" s="272">
        <f t="shared" si="121"/>
        <v>30108438.899</v>
      </c>
      <c r="R312" s="271">
        <f t="shared" si="121"/>
        <v>31965461.528946243</v>
      </c>
      <c r="S312" s="271">
        <f t="shared" si="122"/>
        <v>33937021.251290433</v>
      </c>
      <c r="T312" s="271"/>
      <c r="U312" s="271">
        <f t="shared" si="123"/>
        <v>2817915965.6547499</v>
      </c>
      <c r="V312" s="271">
        <f t="shared" si="124"/>
        <v>3176241529.2129965</v>
      </c>
      <c r="W312" s="271">
        <f t="shared" si="125"/>
        <v>3372145156.6880002</v>
      </c>
      <c r="X312" s="272">
        <f t="shared" si="126"/>
        <v>3580131691.2419791</v>
      </c>
      <c r="Y312" s="272">
        <f t="shared" si="127"/>
        <v>3372145156.6880002</v>
      </c>
      <c r="Z312" s="271">
        <f t="shared" si="128"/>
        <v>3580131691.2419791</v>
      </c>
      <c r="AA312" s="271">
        <f t="shared" si="132"/>
        <v>3800946380.1445284</v>
      </c>
      <c r="AB312" s="271"/>
      <c r="AC312" s="33" t="str">
        <f t="shared" si="129"/>
        <v>BERTAHAP</v>
      </c>
      <c r="AD312" s="273">
        <f t="shared" si="130"/>
        <v>0</v>
      </c>
      <c r="AE312" s="274">
        <v>2</v>
      </c>
      <c r="AF312" s="275"/>
      <c r="AG312" s="271" t="e">
        <f>IF(AF312&gt;#REF!,"LB","KR")</f>
        <v>#REF!</v>
      </c>
      <c r="AH312" s="275">
        <v>3099708000</v>
      </c>
      <c r="AI312" s="275">
        <v>3493866000</v>
      </c>
      <c r="AJ312" s="275">
        <v>3709360000</v>
      </c>
      <c r="AK312" s="276">
        <v>3938145000</v>
      </c>
      <c r="AL312" s="276">
        <v>3709360000</v>
      </c>
      <c r="AM312" s="275">
        <v>3938145000</v>
      </c>
      <c r="AN312" s="275">
        <v>4181042000</v>
      </c>
      <c r="AO312" s="16"/>
      <c r="AP312" s="16"/>
      <c r="AQ312" s="278">
        <v>-296634.86600000039</v>
      </c>
      <c r="AR312" s="279"/>
      <c r="AS312" s="280"/>
      <c r="AT312" s="280"/>
      <c r="AU312" s="280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328"/>
      <c r="BT312" s="16"/>
      <c r="BU312" s="16"/>
      <c r="BV312" s="279"/>
      <c r="BW312" s="16"/>
      <c r="BX312" s="16"/>
      <c r="BY312" s="16"/>
      <c r="BZ312" s="16"/>
      <c r="CA312" s="16"/>
      <c r="CB312" s="16"/>
      <c r="CC312" s="16"/>
      <c r="CD312" s="16"/>
      <c r="CE312" s="16"/>
      <c r="CF312" s="43">
        <v>3931921600</v>
      </c>
      <c r="CG312" s="197">
        <v>4174433700</v>
      </c>
    </row>
    <row r="313" spans="1:85">
      <c r="A313" s="3">
        <f t="shared" si="131"/>
        <v>274</v>
      </c>
      <c r="B313" s="263">
        <v>1</v>
      </c>
      <c r="C313" s="264" t="s">
        <v>191</v>
      </c>
      <c r="D313" s="265" t="s">
        <v>19</v>
      </c>
      <c r="E313" s="266"/>
      <c r="F313" s="41" t="s">
        <v>72</v>
      </c>
      <c r="G313" s="267">
        <f t="shared" si="112"/>
        <v>175</v>
      </c>
      <c r="H313" s="267">
        <f t="shared" si="113"/>
        <v>156</v>
      </c>
      <c r="I313" s="268">
        <f t="shared" si="114"/>
        <v>26966806</v>
      </c>
      <c r="J313" s="268">
        <f t="shared" si="115"/>
        <v>5</v>
      </c>
      <c r="K313" s="269">
        <f t="shared" si="116"/>
        <v>1.08</v>
      </c>
      <c r="L313" s="319">
        <f t="shared" ref="L313:L318" si="134">SUMIF($AN$4:$AN$22,D313,$BM$4:$BM$22)</f>
        <v>1.0249999999999999</v>
      </c>
      <c r="M313" s="271">
        <f t="shared" si="117"/>
        <v>24945884.572162755</v>
      </c>
      <c r="N313" s="271">
        <f t="shared" si="118"/>
        <v>28117997.671604402</v>
      </c>
      <c r="O313" s="271">
        <f t="shared" si="119"/>
        <v>29852254.241999999</v>
      </c>
      <c r="P313" s="271">
        <f t="shared" si="120"/>
        <v>31693475.962869227</v>
      </c>
      <c r="Q313" s="272">
        <f t="shared" si="121"/>
        <v>29852254.241999999</v>
      </c>
      <c r="R313" s="271">
        <f t="shared" si="121"/>
        <v>31693475.962869227</v>
      </c>
      <c r="S313" s="271">
        <f t="shared" si="122"/>
        <v>33648260.21063906</v>
      </c>
      <c r="T313" s="271"/>
      <c r="U313" s="271">
        <f t="shared" si="123"/>
        <v>3891557993.2573895</v>
      </c>
      <c r="V313" s="271">
        <f t="shared" si="124"/>
        <v>4386407636.7702866</v>
      </c>
      <c r="W313" s="271">
        <f t="shared" si="125"/>
        <v>4656951661.7519999</v>
      </c>
      <c r="X313" s="272">
        <f t="shared" si="126"/>
        <v>4944182250.2075996</v>
      </c>
      <c r="Y313" s="272">
        <f t="shared" si="127"/>
        <v>4656951661.7519999</v>
      </c>
      <c r="Z313" s="271">
        <f t="shared" si="128"/>
        <v>4944182250.2075996</v>
      </c>
      <c r="AA313" s="271">
        <f t="shared" si="132"/>
        <v>5249128592.8596935</v>
      </c>
      <c r="AB313" s="271"/>
      <c r="AC313" s="33" t="str">
        <f t="shared" si="129"/>
        <v>BERTAHAP</v>
      </c>
      <c r="AD313" s="273">
        <f t="shared" si="130"/>
        <v>0</v>
      </c>
      <c r="AE313" s="274">
        <v>2</v>
      </c>
      <c r="AF313" s="275"/>
      <c r="AG313" s="271" t="e">
        <f>IF(AF313&gt;#REF!,"LB","KR")</f>
        <v>#REF!</v>
      </c>
      <c r="AH313" s="275">
        <v>4280714000</v>
      </c>
      <c r="AI313" s="275">
        <v>4825049000</v>
      </c>
      <c r="AJ313" s="275">
        <v>5122647000</v>
      </c>
      <c r="AK313" s="276">
        <v>5438601000</v>
      </c>
      <c r="AL313" s="276">
        <v>5122647000</v>
      </c>
      <c r="AM313" s="275">
        <v>5438601000</v>
      </c>
      <c r="AN313" s="275">
        <v>5774042000</v>
      </c>
      <c r="AO313" s="16"/>
      <c r="AP313" s="16"/>
      <c r="AQ313" s="278">
        <v>-552819.52300000191</v>
      </c>
      <c r="AR313" s="279"/>
      <c r="AS313" s="280"/>
      <c r="AT313" s="280"/>
      <c r="AU313" s="280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328"/>
      <c r="BT313" s="16"/>
      <c r="BU313" s="16"/>
      <c r="BV313" s="279"/>
      <c r="BW313" s="16"/>
      <c r="BX313" s="16"/>
      <c r="BY313" s="16"/>
      <c r="BZ313" s="16"/>
      <c r="CA313" s="16"/>
      <c r="CB313" s="16"/>
      <c r="CC313" s="16"/>
      <c r="CD313" s="16"/>
      <c r="CE313" s="16"/>
      <c r="CF313" s="43">
        <v>5430005820</v>
      </c>
      <c r="CG313" s="197">
        <v>5764917060</v>
      </c>
    </row>
    <row r="314" spans="1:85">
      <c r="A314" s="3">
        <f t="shared" si="131"/>
        <v>275</v>
      </c>
      <c r="B314" s="263">
        <v>2</v>
      </c>
      <c r="C314" s="264" t="s">
        <v>191</v>
      </c>
      <c r="D314" s="265" t="s">
        <v>29</v>
      </c>
      <c r="E314" s="266"/>
      <c r="F314" s="41" t="s">
        <v>74</v>
      </c>
      <c r="G314" s="267">
        <f t="shared" si="112"/>
        <v>85</v>
      </c>
      <c r="H314" s="267">
        <f t="shared" si="113"/>
        <v>74</v>
      </c>
      <c r="I314" s="268">
        <f t="shared" si="114"/>
        <v>26966806</v>
      </c>
      <c r="J314" s="268">
        <f t="shared" si="115"/>
        <v>1</v>
      </c>
      <c r="K314" s="269">
        <f t="shared" si="116"/>
        <v>1.06</v>
      </c>
      <c r="L314" s="319">
        <f t="shared" si="134"/>
        <v>1.0249999999999999</v>
      </c>
      <c r="M314" s="271">
        <f t="shared" si="117"/>
        <v>24483923.746752333</v>
      </c>
      <c r="N314" s="271">
        <f t="shared" si="118"/>
        <v>27597294.011019137</v>
      </c>
      <c r="O314" s="271">
        <f t="shared" si="119"/>
        <v>29299434.719000001</v>
      </c>
      <c r="P314" s="271">
        <f t="shared" si="120"/>
        <v>31106559.741334613</v>
      </c>
      <c r="Q314" s="272">
        <f t="shared" si="121"/>
        <v>29299434.719000001</v>
      </c>
      <c r="R314" s="271">
        <f t="shared" si="121"/>
        <v>31106559.741334613</v>
      </c>
      <c r="S314" s="271">
        <f t="shared" si="122"/>
        <v>33025144.280812409</v>
      </c>
      <c r="T314" s="271"/>
      <c r="U314" s="271">
        <f t="shared" si="123"/>
        <v>1811810357.2596726</v>
      </c>
      <c r="V314" s="271">
        <f t="shared" si="124"/>
        <v>2042199756.8154161</v>
      </c>
      <c r="W314" s="271">
        <f t="shared" si="125"/>
        <v>2168158169.2059999</v>
      </c>
      <c r="X314" s="272">
        <f t="shared" si="126"/>
        <v>2301885420.8587613</v>
      </c>
      <c r="Y314" s="272">
        <f t="shared" si="127"/>
        <v>2168158169.2059999</v>
      </c>
      <c r="Z314" s="271">
        <f t="shared" si="128"/>
        <v>2301885420.8587613</v>
      </c>
      <c r="AA314" s="271">
        <f t="shared" si="132"/>
        <v>2443860676.7801185</v>
      </c>
      <c r="AB314" s="271"/>
      <c r="AC314" s="33" t="str">
        <f t="shared" si="129"/>
        <v>BERTAHAP</v>
      </c>
      <c r="AD314" s="273">
        <f t="shared" si="130"/>
        <v>0</v>
      </c>
      <c r="AE314" s="274">
        <v>2</v>
      </c>
      <c r="AF314" s="275"/>
      <c r="AG314" s="271" t="e">
        <f>IF(AF314&gt;#REF!,"LB","KR")</f>
        <v>#REF!</v>
      </c>
      <c r="AH314" s="275">
        <v>1992992000</v>
      </c>
      <c r="AI314" s="275">
        <v>2246420000</v>
      </c>
      <c r="AJ314" s="275">
        <v>2384974000</v>
      </c>
      <c r="AK314" s="276">
        <v>2532074000</v>
      </c>
      <c r="AL314" s="276">
        <v>2384974000</v>
      </c>
      <c r="AM314" s="275">
        <v>2532074000</v>
      </c>
      <c r="AN314" s="275">
        <v>2688247000</v>
      </c>
      <c r="AO314" s="16"/>
      <c r="AP314" s="16"/>
      <c r="AQ314" s="278">
        <v>-1105639.0460000001</v>
      </c>
      <c r="AR314" s="279"/>
      <c r="AS314" s="280"/>
      <c r="AT314" s="280"/>
      <c r="AU314" s="280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328"/>
      <c r="BT314" s="16"/>
      <c r="BU314" s="16"/>
      <c r="BV314" s="279"/>
      <c r="BW314" s="16"/>
      <c r="BX314" s="16"/>
      <c r="BY314" s="16"/>
      <c r="BZ314" s="16"/>
      <c r="CA314" s="16"/>
      <c r="CB314" s="16"/>
      <c r="CC314" s="16"/>
      <c r="CD314" s="16"/>
      <c r="CE314" s="16"/>
      <c r="CF314" s="43">
        <v>2528072440</v>
      </c>
      <c r="CG314" s="197">
        <v>2683998440</v>
      </c>
    </row>
    <row r="315" spans="1:85">
      <c r="A315" s="3">
        <f t="shared" si="131"/>
        <v>276</v>
      </c>
      <c r="B315" s="263">
        <v>3</v>
      </c>
      <c r="C315" s="264" t="s">
        <v>191</v>
      </c>
      <c r="D315" s="265" t="s">
        <v>44</v>
      </c>
      <c r="E315" s="266"/>
      <c r="F315" s="41" t="s">
        <v>60</v>
      </c>
      <c r="G315" s="267">
        <f t="shared" si="112"/>
        <v>101</v>
      </c>
      <c r="H315" s="267">
        <f t="shared" si="113"/>
        <v>90</v>
      </c>
      <c r="I315" s="268">
        <f t="shared" si="114"/>
        <v>26966806</v>
      </c>
      <c r="J315" s="268">
        <f t="shared" si="115"/>
        <v>1</v>
      </c>
      <c r="K315" s="269">
        <f t="shared" si="116"/>
        <v>1.06</v>
      </c>
      <c r="L315" s="319">
        <f t="shared" si="134"/>
        <v>1.0249999999999999</v>
      </c>
      <c r="M315" s="271">
        <f t="shared" si="117"/>
        <v>24483923.746752333</v>
      </c>
      <c r="N315" s="271">
        <f t="shared" si="118"/>
        <v>27597294.011019137</v>
      </c>
      <c r="O315" s="271">
        <f t="shared" si="119"/>
        <v>29299434.719000001</v>
      </c>
      <c r="P315" s="271">
        <f t="shared" si="120"/>
        <v>31106559.741334613</v>
      </c>
      <c r="Q315" s="272">
        <f t="shared" si="121"/>
        <v>29299434.719000001</v>
      </c>
      <c r="R315" s="271">
        <f t="shared" si="121"/>
        <v>31106559.741334613</v>
      </c>
      <c r="S315" s="271">
        <f t="shared" si="122"/>
        <v>33025144.280812409</v>
      </c>
      <c r="T315" s="271"/>
      <c r="U315" s="271">
        <f t="shared" si="123"/>
        <v>2203553137.2077098</v>
      </c>
      <c r="V315" s="271">
        <f t="shared" si="124"/>
        <v>2483756460.9917221</v>
      </c>
      <c r="W315" s="271">
        <f t="shared" si="125"/>
        <v>2636949124.71</v>
      </c>
      <c r="X315" s="272">
        <f t="shared" si="126"/>
        <v>2799590376.7201152</v>
      </c>
      <c r="Y315" s="272">
        <f t="shared" si="127"/>
        <v>2636949124.71</v>
      </c>
      <c r="Z315" s="271">
        <f t="shared" si="128"/>
        <v>2799590376.7201152</v>
      </c>
      <c r="AA315" s="271">
        <f t="shared" si="132"/>
        <v>2972262985.2731166</v>
      </c>
      <c r="AB315" s="271"/>
      <c r="AC315" s="33" t="str">
        <f t="shared" si="129"/>
        <v>BERTAHAP</v>
      </c>
      <c r="AD315" s="273">
        <f t="shared" si="130"/>
        <v>0</v>
      </c>
      <c r="AE315" s="274">
        <v>2</v>
      </c>
      <c r="AF315" s="275"/>
      <c r="AG315" s="271" t="e">
        <f>IF(AF315&gt;#REF!,"LB","KR")</f>
        <v>#REF!</v>
      </c>
      <c r="AH315" s="275">
        <v>2423909000</v>
      </c>
      <c r="AI315" s="275">
        <v>2732133000</v>
      </c>
      <c r="AJ315" s="275">
        <v>2900645000</v>
      </c>
      <c r="AK315" s="276">
        <v>3079550000</v>
      </c>
      <c r="AL315" s="276">
        <v>2900645000</v>
      </c>
      <c r="AM315" s="275">
        <v>3079550000</v>
      </c>
      <c r="AN315" s="275">
        <v>3269490000</v>
      </c>
      <c r="AO315" s="16"/>
      <c r="AP315" s="16"/>
      <c r="AQ315" s="278">
        <v>-1105639.0460000001</v>
      </c>
      <c r="AR315" s="279"/>
      <c r="AS315" s="280"/>
      <c r="AT315" s="280"/>
      <c r="AU315" s="280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328"/>
      <c r="BT315" s="16"/>
      <c r="BU315" s="16"/>
      <c r="BV315" s="279"/>
      <c r="BW315" s="16"/>
      <c r="BX315" s="16"/>
      <c r="BY315" s="16"/>
      <c r="BZ315" s="16"/>
      <c r="CA315" s="16"/>
      <c r="CB315" s="16"/>
      <c r="CC315" s="16"/>
      <c r="CD315" s="16"/>
      <c r="CE315" s="16"/>
      <c r="CF315" s="43">
        <v>3074683700</v>
      </c>
      <c r="CG315" s="197">
        <v>3264323000</v>
      </c>
    </row>
    <row r="316" spans="1:85">
      <c r="A316" s="3">
        <f t="shared" si="131"/>
        <v>277</v>
      </c>
      <c r="B316" s="263">
        <v>4</v>
      </c>
      <c r="C316" s="264" t="s">
        <v>191</v>
      </c>
      <c r="D316" s="299">
        <v>11</v>
      </c>
      <c r="E316" s="266"/>
      <c r="F316" s="41" t="s">
        <v>62</v>
      </c>
      <c r="G316" s="267">
        <f t="shared" si="112"/>
        <v>101</v>
      </c>
      <c r="H316" s="267">
        <f t="shared" si="113"/>
        <v>90</v>
      </c>
      <c r="I316" s="268">
        <f t="shared" si="114"/>
        <v>26966806</v>
      </c>
      <c r="J316" s="268">
        <f t="shared" si="115"/>
        <v>1</v>
      </c>
      <c r="K316" s="269">
        <f t="shared" si="116"/>
        <v>1.06</v>
      </c>
      <c r="L316" s="319">
        <f t="shared" si="134"/>
        <v>1.0249999999999999</v>
      </c>
      <c r="M316" s="271">
        <f t="shared" si="117"/>
        <v>24483923.746752333</v>
      </c>
      <c r="N316" s="271">
        <f t="shared" si="118"/>
        <v>27597294.011019137</v>
      </c>
      <c r="O316" s="271">
        <f t="shared" si="119"/>
        <v>29299434.719000001</v>
      </c>
      <c r="P316" s="271">
        <f t="shared" si="120"/>
        <v>31106559.741334613</v>
      </c>
      <c r="Q316" s="272">
        <f t="shared" si="121"/>
        <v>29299434.719000001</v>
      </c>
      <c r="R316" s="271">
        <f t="shared" si="121"/>
        <v>31106559.741334613</v>
      </c>
      <c r="S316" s="271">
        <f t="shared" si="122"/>
        <v>33025144.280812409</v>
      </c>
      <c r="T316" s="271"/>
      <c r="U316" s="271">
        <f t="shared" si="123"/>
        <v>2203553137.2077098</v>
      </c>
      <c r="V316" s="271">
        <f t="shared" si="124"/>
        <v>2483756460.9917221</v>
      </c>
      <c r="W316" s="271">
        <f t="shared" si="125"/>
        <v>2636949124.71</v>
      </c>
      <c r="X316" s="272">
        <f t="shared" si="126"/>
        <v>2799590376.7201152</v>
      </c>
      <c r="Y316" s="272">
        <f t="shared" si="127"/>
        <v>2636949124.71</v>
      </c>
      <c r="Z316" s="271">
        <f t="shared" si="128"/>
        <v>2799590376.7201152</v>
      </c>
      <c r="AA316" s="271">
        <f t="shared" si="132"/>
        <v>2972262985.2731166</v>
      </c>
      <c r="AB316" s="271"/>
      <c r="AC316" s="33" t="str">
        <f t="shared" si="129"/>
        <v>BERTAHAP</v>
      </c>
      <c r="AD316" s="273">
        <f t="shared" si="130"/>
        <v>0</v>
      </c>
      <c r="AE316" s="274">
        <v>2</v>
      </c>
      <c r="AF316" s="275"/>
      <c r="AG316" s="271" t="e">
        <f>IF(AF316&gt;#REF!,"LB","KR")</f>
        <v>#REF!</v>
      </c>
      <c r="AH316" s="275">
        <v>2423909000</v>
      </c>
      <c r="AI316" s="275">
        <v>2732133000</v>
      </c>
      <c r="AJ316" s="275">
        <v>2900645000</v>
      </c>
      <c r="AK316" s="276">
        <v>3079550000</v>
      </c>
      <c r="AL316" s="276">
        <v>2900645000</v>
      </c>
      <c r="AM316" s="275">
        <v>3079550000</v>
      </c>
      <c r="AN316" s="275">
        <v>3269490000</v>
      </c>
      <c r="AO316" s="16"/>
      <c r="AP316" s="16"/>
      <c r="AQ316" s="278">
        <v>-1105639.0460000001</v>
      </c>
      <c r="AR316" s="279"/>
      <c r="AS316" s="280"/>
      <c r="AT316" s="280"/>
      <c r="AU316" s="280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328"/>
      <c r="BT316" s="16"/>
      <c r="BU316" s="16"/>
      <c r="BV316" s="279"/>
      <c r="BW316" s="16"/>
      <c r="BX316" s="16"/>
      <c r="BY316" s="16"/>
      <c r="BZ316" s="16"/>
      <c r="CA316" s="16"/>
      <c r="CB316" s="16"/>
      <c r="CC316" s="16"/>
      <c r="CD316" s="16"/>
      <c r="CE316" s="16"/>
      <c r="CF316" s="43">
        <v>3074683700</v>
      </c>
      <c r="CG316" s="197">
        <v>3264323000</v>
      </c>
    </row>
    <row r="317" spans="1:85">
      <c r="A317" s="3">
        <f t="shared" si="131"/>
        <v>278</v>
      </c>
      <c r="B317" s="263">
        <v>5</v>
      </c>
      <c r="C317" s="264" t="s">
        <v>191</v>
      </c>
      <c r="D317" s="299">
        <v>19</v>
      </c>
      <c r="E317" s="266"/>
      <c r="F317" s="41" t="s">
        <v>78</v>
      </c>
      <c r="G317" s="267">
        <f t="shared" si="112"/>
        <v>138</v>
      </c>
      <c r="H317" s="267">
        <f t="shared" si="113"/>
        <v>120</v>
      </c>
      <c r="I317" s="268">
        <f t="shared" si="114"/>
        <v>26966806</v>
      </c>
      <c r="J317" s="268">
        <f t="shared" si="115"/>
        <v>1</v>
      </c>
      <c r="K317" s="269">
        <f t="shared" si="116"/>
        <v>1.06</v>
      </c>
      <c r="L317" s="319">
        <f t="shared" si="134"/>
        <v>1.0249999999999999</v>
      </c>
      <c r="M317" s="271">
        <f t="shared" si="117"/>
        <v>24483923.746752333</v>
      </c>
      <c r="N317" s="271">
        <f t="shared" si="118"/>
        <v>27597294.011019137</v>
      </c>
      <c r="O317" s="271">
        <f t="shared" si="119"/>
        <v>29299434.719000001</v>
      </c>
      <c r="P317" s="271">
        <f t="shared" si="120"/>
        <v>31106559.741334613</v>
      </c>
      <c r="Q317" s="272">
        <f t="shared" si="121"/>
        <v>29299434.719000001</v>
      </c>
      <c r="R317" s="271">
        <f t="shared" si="121"/>
        <v>31106559.741334613</v>
      </c>
      <c r="S317" s="271">
        <f t="shared" si="122"/>
        <v>33025144.280812409</v>
      </c>
      <c r="T317" s="271"/>
      <c r="U317" s="271">
        <f t="shared" si="123"/>
        <v>2938070849.61028</v>
      </c>
      <c r="V317" s="271">
        <f t="shared" si="124"/>
        <v>3311675281.3222966</v>
      </c>
      <c r="W317" s="271">
        <f t="shared" si="125"/>
        <v>3515932166.2800002</v>
      </c>
      <c r="X317" s="272">
        <f t="shared" si="126"/>
        <v>3732787168.9601536</v>
      </c>
      <c r="Y317" s="272">
        <f t="shared" si="127"/>
        <v>3515932166.2800002</v>
      </c>
      <c r="Z317" s="271">
        <f t="shared" si="128"/>
        <v>3732787168.9601536</v>
      </c>
      <c r="AA317" s="271">
        <f t="shared" si="132"/>
        <v>3963017313.6974893</v>
      </c>
      <c r="AB317" s="271"/>
      <c r="AC317" s="33" t="str">
        <f t="shared" si="129"/>
        <v>BERTAHAP</v>
      </c>
      <c r="AD317" s="273">
        <f t="shared" si="130"/>
        <v>0</v>
      </c>
      <c r="AE317" s="274">
        <v>2</v>
      </c>
      <c r="AF317" s="275"/>
      <c r="AG317" s="271" t="e">
        <f>IF(AF317&gt;#REF!,"LB","KR")</f>
        <v>#REF!</v>
      </c>
      <c r="AH317" s="275">
        <v>3231878000</v>
      </c>
      <c r="AI317" s="275">
        <v>3642843000</v>
      </c>
      <c r="AJ317" s="275">
        <v>3867526000</v>
      </c>
      <c r="AK317" s="276">
        <v>4106066000</v>
      </c>
      <c r="AL317" s="276">
        <v>3867526000</v>
      </c>
      <c r="AM317" s="275">
        <v>4106066000</v>
      </c>
      <c r="AN317" s="275">
        <v>4359320000</v>
      </c>
      <c r="AO317" s="16"/>
      <c r="AP317" s="16"/>
      <c r="AQ317" s="278">
        <v>-1105639.0460000001</v>
      </c>
      <c r="AR317" s="279"/>
      <c r="AS317" s="280"/>
      <c r="AT317" s="280"/>
      <c r="AU317" s="280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328"/>
      <c r="BT317" s="16"/>
      <c r="BU317" s="16"/>
      <c r="BV317" s="279"/>
      <c r="BW317" s="16"/>
      <c r="BX317" s="16"/>
      <c r="BY317" s="16"/>
      <c r="BZ317" s="16"/>
      <c r="CA317" s="16"/>
      <c r="CB317" s="16"/>
      <c r="CC317" s="16"/>
      <c r="CD317" s="16"/>
      <c r="CE317" s="16"/>
      <c r="CF317" s="43">
        <v>4099577560</v>
      </c>
      <c r="CG317" s="197">
        <v>4352429960</v>
      </c>
    </row>
    <row r="318" spans="1:85">
      <c r="A318" s="3">
        <f t="shared" si="131"/>
        <v>279</v>
      </c>
      <c r="B318" s="263">
        <v>6</v>
      </c>
      <c r="C318" s="264" t="s">
        <v>191</v>
      </c>
      <c r="D318" s="299">
        <v>21</v>
      </c>
      <c r="E318" s="266"/>
      <c r="F318" s="41" t="s">
        <v>84</v>
      </c>
      <c r="G318" s="267">
        <f t="shared" si="112"/>
        <v>132</v>
      </c>
      <c r="H318" s="267">
        <f t="shared" si="113"/>
        <v>112</v>
      </c>
      <c r="I318" s="268">
        <f t="shared" si="114"/>
        <v>26966806</v>
      </c>
      <c r="J318" s="268">
        <f t="shared" si="115"/>
        <v>3</v>
      </c>
      <c r="K318" s="269">
        <f t="shared" si="116"/>
        <v>1.1000000000000001</v>
      </c>
      <c r="L318" s="319">
        <f t="shared" si="134"/>
        <v>1.0249999999999999</v>
      </c>
      <c r="M318" s="271">
        <f t="shared" si="117"/>
        <v>25407845.397573177</v>
      </c>
      <c r="N318" s="271">
        <f t="shared" si="118"/>
        <v>28638701.332189668</v>
      </c>
      <c r="O318" s="271">
        <f t="shared" si="119"/>
        <v>30405073.765000001</v>
      </c>
      <c r="P318" s="271">
        <f t="shared" si="120"/>
        <v>32280392.184403844</v>
      </c>
      <c r="Q318" s="272">
        <f t="shared" si="121"/>
        <v>30405073.765000001</v>
      </c>
      <c r="R318" s="271">
        <f t="shared" si="121"/>
        <v>32280392.184403844</v>
      </c>
      <c r="S318" s="271">
        <f t="shared" si="122"/>
        <v>34271376.140465707</v>
      </c>
      <c r="T318" s="271"/>
      <c r="U318" s="271">
        <f t="shared" si="123"/>
        <v>2845678684.5281959</v>
      </c>
      <c r="V318" s="271">
        <f t="shared" si="124"/>
        <v>3207534549.2052426</v>
      </c>
      <c r="W318" s="271">
        <f t="shared" si="125"/>
        <v>3405368261.6800003</v>
      </c>
      <c r="X318" s="272">
        <f t="shared" si="126"/>
        <v>3615403924.6532307</v>
      </c>
      <c r="Y318" s="272">
        <f t="shared" si="127"/>
        <v>3405368261.6800003</v>
      </c>
      <c r="Z318" s="271">
        <f t="shared" si="128"/>
        <v>3615403924.6532307</v>
      </c>
      <c r="AA318" s="271">
        <f t="shared" si="132"/>
        <v>3838394127.7321591</v>
      </c>
      <c r="AB318" s="271"/>
      <c r="AC318" s="33" t="str">
        <f t="shared" si="129"/>
        <v>BERTAHAP</v>
      </c>
      <c r="AD318" s="273">
        <f t="shared" si="130"/>
        <v>0</v>
      </c>
      <c r="AE318" s="274">
        <v>2</v>
      </c>
      <c r="AF318" s="275"/>
      <c r="AG318" s="271" t="e">
        <f>IF(AF318&gt;#REF!,"LB","KR")</f>
        <v>#REF!</v>
      </c>
      <c r="AH318" s="275">
        <v>3130247000</v>
      </c>
      <c r="AI318" s="275">
        <v>3528289000</v>
      </c>
      <c r="AJ318" s="275">
        <v>3745906000</v>
      </c>
      <c r="AK318" s="276">
        <v>3976945000</v>
      </c>
      <c r="AL318" s="276">
        <v>3745906000</v>
      </c>
      <c r="AM318" s="275">
        <v>3976945000</v>
      </c>
      <c r="AN318" s="275">
        <v>4222234000</v>
      </c>
      <c r="AO318" s="16"/>
      <c r="AP318" s="16"/>
      <c r="AQ318" s="278">
        <v>0</v>
      </c>
      <c r="AR318" s="279"/>
      <c r="AS318" s="280"/>
      <c r="AT318" s="280"/>
      <c r="AU318" s="280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328"/>
      <c r="BT318" s="16"/>
      <c r="BU318" s="16"/>
      <c r="BV318" s="279"/>
      <c r="BW318" s="16"/>
      <c r="BX318" s="16"/>
      <c r="BY318" s="16"/>
      <c r="BZ318" s="16"/>
      <c r="CA318" s="16"/>
      <c r="CB318" s="16"/>
      <c r="CC318" s="16"/>
      <c r="CD318" s="16"/>
      <c r="CE318" s="16"/>
      <c r="CF318" s="43">
        <v>3970660360</v>
      </c>
      <c r="CG318" s="197">
        <v>4215561700</v>
      </c>
    </row>
    <row r="319" spans="1:85">
      <c r="A319" s="144"/>
      <c r="B319" s="145"/>
      <c r="C319" s="331"/>
      <c r="D319" s="332"/>
      <c r="E319" s="332"/>
      <c r="F319" s="333"/>
      <c r="G319" s="333"/>
      <c r="H319" s="334"/>
      <c r="I319" s="335"/>
      <c r="J319" s="335"/>
      <c r="K319" s="335"/>
      <c r="L319" s="336"/>
      <c r="M319" s="336"/>
      <c r="N319" s="336"/>
      <c r="O319" s="336"/>
      <c r="P319" s="336"/>
      <c r="Q319" s="336"/>
      <c r="R319" s="336"/>
      <c r="S319" s="336"/>
      <c r="T319" s="337"/>
      <c r="U319" s="338"/>
      <c r="V319" s="338"/>
      <c r="W319" s="338"/>
      <c r="X319" s="339"/>
      <c r="Y319" s="339"/>
      <c r="Z319" s="339"/>
      <c r="AA319" s="340"/>
      <c r="AB319" s="337"/>
      <c r="AC319" s="333"/>
      <c r="AD319" s="341"/>
      <c r="AE319" s="342"/>
      <c r="AF319" s="340"/>
      <c r="AG319" s="338"/>
      <c r="AH319" s="340"/>
      <c r="AI319" s="340"/>
      <c r="AJ319" s="340"/>
      <c r="AK319" s="343"/>
      <c r="AL319" s="343"/>
      <c r="AM319" s="343"/>
      <c r="AN319" s="333"/>
      <c r="AS319" s="5"/>
      <c r="AT319" s="5"/>
      <c r="AV319" s="2"/>
      <c r="AW319" s="2"/>
    </row>
    <row r="320" spans="1:85">
      <c r="A320" s="144"/>
      <c r="B320" s="145"/>
      <c r="C320" s="157"/>
      <c r="D320" s="145"/>
      <c r="E320" s="145"/>
      <c r="F320" s="147"/>
      <c r="G320" s="147"/>
      <c r="H320" s="148"/>
      <c r="I320" s="89"/>
      <c r="J320" s="89"/>
      <c r="K320" s="89"/>
      <c r="L320" s="149"/>
      <c r="M320" s="149"/>
      <c r="N320" s="149"/>
      <c r="O320" s="149"/>
      <c r="P320" s="149"/>
      <c r="Q320" s="149"/>
      <c r="R320" s="149"/>
      <c r="S320" s="149"/>
      <c r="T320" s="150"/>
      <c r="U320" s="151"/>
      <c r="V320" s="151"/>
      <c r="W320" s="151"/>
      <c r="X320" s="152"/>
      <c r="Y320" s="152"/>
      <c r="Z320" s="152"/>
      <c r="AA320" s="153"/>
      <c r="AB320" s="150"/>
      <c r="AC320" s="147"/>
      <c r="AD320" s="154"/>
      <c r="AE320" s="155"/>
      <c r="AF320" s="153"/>
      <c r="AG320" s="151"/>
      <c r="AH320" s="153"/>
      <c r="AI320" s="153"/>
      <c r="AJ320" s="153"/>
      <c r="AK320" s="156"/>
      <c r="AL320" s="156"/>
      <c r="AM320" s="156"/>
      <c r="AN320" s="147"/>
      <c r="AS320" s="5"/>
      <c r="AT320" s="5"/>
      <c r="AV320" s="2"/>
      <c r="AW320" s="2"/>
    </row>
    <row r="321" spans="1:74">
      <c r="A321" s="158"/>
      <c r="B321" s="159"/>
      <c r="C321" s="160"/>
      <c r="D321" s="160"/>
      <c r="E321" s="160"/>
      <c r="F321" s="160"/>
      <c r="G321" s="160"/>
      <c r="H321" s="161"/>
      <c r="I321" s="162"/>
      <c r="J321" s="162"/>
      <c r="K321" s="162"/>
      <c r="L321" s="163"/>
      <c r="M321" s="163"/>
      <c r="N321" s="163"/>
      <c r="O321" s="163"/>
      <c r="P321" s="163"/>
      <c r="Q321" s="163"/>
      <c r="R321" s="163"/>
      <c r="S321" s="163"/>
      <c r="T321" s="164"/>
      <c r="U321" s="165"/>
      <c r="V321" s="165"/>
      <c r="W321" s="165"/>
      <c r="X321" s="165"/>
      <c r="Y321" s="165"/>
      <c r="Z321" s="165"/>
      <c r="AA321" s="161"/>
      <c r="AB321" s="164"/>
      <c r="AC321" s="160"/>
      <c r="AD321" s="166"/>
      <c r="AE321" s="167"/>
      <c r="AF321" s="161"/>
      <c r="AG321" s="161"/>
      <c r="AH321" s="168"/>
      <c r="AI321" s="161"/>
      <c r="AJ321" s="168"/>
      <c r="AK321" s="160"/>
      <c r="AL321" s="160"/>
      <c r="AM321" s="160"/>
      <c r="AN321" s="160"/>
      <c r="AS321" s="5"/>
      <c r="AT321" s="5"/>
      <c r="AV321" s="2"/>
      <c r="AW321" s="2"/>
    </row>
    <row r="322" spans="1:74">
      <c r="A322" s="169">
        <f>COUNT(A40:A320)</f>
        <v>279</v>
      </c>
      <c r="B322" s="170"/>
      <c r="C322" s="171"/>
      <c r="D322" s="172" t="s">
        <v>192</v>
      </c>
      <c r="E322" s="173"/>
      <c r="F322" s="173"/>
      <c r="G322" s="173"/>
      <c r="H322" s="174">
        <f>SUM(H40:H321)</f>
        <v>27054</v>
      </c>
      <c r="L322" s="175" t="s">
        <v>193</v>
      </c>
      <c r="M322" s="176">
        <f>W322/H322</f>
        <v>29224048.870287877</v>
      </c>
      <c r="N322" s="177"/>
      <c r="O322" s="177"/>
      <c r="P322" s="178"/>
      <c r="Q322" s="178"/>
      <c r="R322" s="178"/>
      <c r="S322" s="178"/>
      <c r="T322" s="178"/>
      <c r="U322" s="179">
        <f t="shared" ref="U322:AA322" si="135">SUM(U40:U320)</f>
        <v>660683784632.86011</v>
      </c>
      <c r="V322" s="179">
        <f t="shared" si="135"/>
        <v>744696186829.30298</v>
      </c>
      <c r="W322" s="180">
        <f t="shared" si="135"/>
        <v>790627418136.76819</v>
      </c>
      <c r="X322" s="179">
        <f t="shared" si="135"/>
        <v>839391587287.52173</v>
      </c>
      <c r="Y322" s="179">
        <f t="shared" si="135"/>
        <v>790627418136.76819</v>
      </c>
      <c r="Z322" s="179">
        <f t="shared" si="135"/>
        <v>839391587287.52173</v>
      </c>
      <c r="AA322" s="179">
        <f t="shared" si="135"/>
        <v>891163423688.88403</v>
      </c>
      <c r="AB322" s="181"/>
      <c r="AC322" s="182" t="e">
        <f>#REF!/H322</f>
        <v>#REF!</v>
      </c>
      <c r="AD322" s="183"/>
      <c r="AE322" s="183"/>
      <c r="AF322" s="183"/>
      <c r="AG322" s="184"/>
      <c r="AH322" s="185">
        <f t="shared" ref="AH322:AN322" si="136">SUM(AH40:AH320)</f>
        <v>726752303000</v>
      </c>
      <c r="AI322" s="185">
        <f t="shared" si="136"/>
        <v>819165927000</v>
      </c>
      <c r="AJ322" s="185">
        <f t="shared" si="136"/>
        <v>869690276000</v>
      </c>
      <c r="AK322" s="185">
        <f t="shared" si="136"/>
        <v>923330896000</v>
      </c>
      <c r="AL322" s="185">
        <f t="shared" si="136"/>
        <v>869690276000</v>
      </c>
      <c r="AM322" s="185">
        <f t="shared" si="136"/>
        <v>923330896000</v>
      </c>
      <c r="AN322" s="185">
        <f t="shared" si="136"/>
        <v>980279935000</v>
      </c>
      <c r="AO322" s="147"/>
      <c r="AP322" s="147"/>
    </row>
    <row r="323" spans="1:74" s="3" customFormat="1">
      <c r="B323" s="186"/>
      <c r="C323" s="186"/>
      <c r="D323" s="187"/>
      <c r="E323" s="187"/>
      <c r="F323" s="187"/>
      <c r="G323" s="187"/>
      <c r="H323" s="188"/>
      <c r="L323" s="189"/>
      <c r="M323" s="190">
        <v>24461000</v>
      </c>
      <c r="N323" s="189">
        <f>M323/M322</f>
        <v>0.8370161201334948</v>
      </c>
      <c r="O323" s="189"/>
      <c r="P323" s="189"/>
      <c r="Q323" s="189"/>
      <c r="R323" s="189"/>
      <c r="S323" s="189"/>
      <c r="T323" s="189"/>
      <c r="U323" s="191"/>
      <c r="V323" s="191"/>
      <c r="W323" s="191"/>
      <c r="X323" s="191"/>
      <c r="Y323" s="191"/>
      <c r="Z323" s="191"/>
      <c r="AA323" s="191"/>
      <c r="AB323" s="187"/>
      <c r="AC323" s="192"/>
      <c r="AD323" s="186"/>
      <c r="AE323" s="186"/>
      <c r="AF323" s="186"/>
      <c r="AG323" s="186"/>
      <c r="AH323" s="188"/>
      <c r="AI323" s="188"/>
      <c r="AJ323" s="188"/>
      <c r="AK323" s="188"/>
      <c r="AL323" s="188"/>
      <c r="AM323" s="188"/>
      <c r="AN323" s="188"/>
      <c r="AO323" s="117"/>
      <c r="AP323" s="117"/>
      <c r="AQ323" s="91"/>
      <c r="AR323" s="91"/>
      <c r="AS323" s="91"/>
      <c r="AT323" s="91"/>
      <c r="AU323" s="193"/>
      <c r="AV323" s="194"/>
      <c r="AW323" s="194"/>
      <c r="BS323" s="91"/>
      <c r="BV323" s="91"/>
    </row>
    <row r="324" spans="1:74" s="3" customFormat="1">
      <c r="B324" s="186"/>
      <c r="C324" s="186"/>
      <c r="D324" s="187"/>
      <c r="E324" s="187"/>
      <c r="F324" s="187"/>
      <c r="G324" s="187"/>
      <c r="H324" s="188"/>
      <c r="L324" s="189"/>
      <c r="M324" s="190"/>
      <c r="N324" s="190"/>
      <c r="O324" s="190"/>
      <c r="P324" s="190"/>
      <c r="Q324" s="190"/>
      <c r="R324" s="190"/>
      <c r="S324" s="190"/>
      <c r="T324" s="189"/>
      <c r="U324" s="190">
        <f t="shared" ref="U324:AA324" si="137">SUM(U40:U318)</f>
        <v>660683784632.86011</v>
      </c>
      <c r="V324" s="190">
        <f t="shared" si="137"/>
        <v>744696186829.30298</v>
      </c>
      <c r="W324" s="190">
        <f t="shared" si="137"/>
        <v>790627418136.76819</v>
      </c>
      <c r="X324" s="190">
        <f t="shared" si="137"/>
        <v>839391587287.52173</v>
      </c>
      <c r="Y324" s="190">
        <f t="shared" si="137"/>
        <v>790627418136.76819</v>
      </c>
      <c r="Z324" s="190">
        <f t="shared" si="137"/>
        <v>839391587287.52173</v>
      </c>
      <c r="AA324" s="190">
        <f t="shared" si="137"/>
        <v>891163423688.88403</v>
      </c>
      <c r="AB324" s="187"/>
      <c r="AC324" s="192"/>
      <c r="AD324" s="186"/>
      <c r="AE324" s="186"/>
      <c r="AF324" s="186"/>
      <c r="AG324" s="186"/>
      <c r="AH324" s="188"/>
      <c r="AI324" s="188"/>
      <c r="AJ324" s="188"/>
      <c r="AK324" s="188"/>
      <c r="AL324" s="188"/>
      <c r="AM324" s="188"/>
      <c r="AN324" s="188"/>
      <c r="AO324" s="117"/>
      <c r="AP324" s="117"/>
      <c r="AQ324" s="91"/>
      <c r="AR324" s="91"/>
      <c r="AS324" s="91"/>
      <c r="AT324" s="91"/>
      <c r="AU324" s="193"/>
      <c r="AV324" s="194"/>
      <c r="AW324" s="194"/>
      <c r="BS324" s="91"/>
      <c r="BV324" s="91"/>
    </row>
    <row r="325" spans="1:74" s="3" customFormat="1">
      <c r="B325" s="186"/>
      <c r="C325" s="186"/>
      <c r="D325" s="187"/>
      <c r="E325" s="187"/>
      <c r="F325" s="187"/>
      <c r="G325" s="187"/>
      <c r="H325" s="188"/>
      <c r="L325" s="195"/>
      <c r="M325" s="190"/>
      <c r="N325" s="190"/>
      <c r="O325" s="190"/>
      <c r="P325" s="190"/>
      <c r="Q325" s="190"/>
      <c r="R325" s="190"/>
      <c r="S325" s="190"/>
      <c r="T325" s="189"/>
      <c r="U325" s="196">
        <f t="shared" ref="U325:AA325" si="138">U324/$H$322</f>
        <v>24420927.945326388</v>
      </c>
      <c r="V325" s="196">
        <f t="shared" si="138"/>
        <v>27526287.677581985</v>
      </c>
      <c r="W325" s="196">
        <f t="shared" si="138"/>
        <v>29224048.870287877</v>
      </c>
      <c r="X325" s="196">
        <f t="shared" si="138"/>
        <v>31026524.258428391</v>
      </c>
      <c r="Y325" s="196">
        <f t="shared" si="138"/>
        <v>29224048.870287877</v>
      </c>
      <c r="Z325" s="196">
        <f t="shared" si="138"/>
        <v>31026524.258428391</v>
      </c>
      <c r="AA325" s="196">
        <f t="shared" si="138"/>
        <v>32940172.384449027</v>
      </c>
      <c r="AB325" s="187"/>
      <c r="AC325" s="192"/>
      <c r="AD325" s="186"/>
      <c r="AE325" s="186"/>
      <c r="AF325" s="186"/>
      <c r="AG325" s="186"/>
      <c r="AH325" s="188"/>
      <c r="AI325" s="188"/>
      <c r="AJ325" s="188"/>
      <c r="AK325" s="188"/>
      <c r="AL325" s="188"/>
      <c r="AM325" s="188"/>
      <c r="AN325" s="188"/>
      <c r="AO325" s="117"/>
      <c r="AP325" s="117"/>
      <c r="AQ325" s="91"/>
      <c r="AR325" s="91"/>
      <c r="AS325" s="91"/>
      <c r="AT325" s="91"/>
      <c r="AU325" s="193"/>
      <c r="AV325" s="194"/>
      <c r="AW325" s="194"/>
      <c r="BS325" s="91"/>
      <c r="BV325" s="91"/>
    </row>
    <row r="326" spans="1:74" s="3" customFormat="1">
      <c r="B326" s="186"/>
      <c r="C326" s="186"/>
      <c r="D326" s="187"/>
      <c r="E326" s="187"/>
      <c r="F326" s="187"/>
      <c r="G326" s="187"/>
      <c r="H326" s="188"/>
      <c r="L326" s="189"/>
      <c r="M326" s="94" t="s">
        <v>116</v>
      </c>
      <c r="N326" s="94" t="s">
        <v>117</v>
      </c>
      <c r="O326" s="94" t="s">
        <v>118</v>
      </c>
      <c r="P326" s="94" t="s">
        <v>119</v>
      </c>
      <c r="Q326" s="94" t="s">
        <v>120</v>
      </c>
      <c r="R326" s="94" t="s">
        <v>121</v>
      </c>
      <c r="S326" s="94" t="s">
        <v>122</v>
      </c>
      <c r="T326" s="189"/>
      <c r="U326" s="191"/>
      <c r="V326" s="191"/>
      <c r="W326" s="191"/>
      <c r="X326" s="191"/>
      <c r="Y326" s="191"/>
      <c r="Z326" s="191"/>
      <c r="AA326" s="191"/>
      <c r="AB326" s="187"/>
      <c r="AC326" s="192"/>
      <c r="AD326" s="186"/>
      <c r="AE326" s="186"/>
      <c r="AF326" s="186"/>
      <c r="AG326" s="186"/>
      <c r="AH326" s="94" t="s">
        <v>116</v>
      </c>
      <c r="AI326" s="94" t="s">
        <v>117</v>
      </c>
      <c r="AJ326" s="94" t="s">
        <v>118</v>
      </c>
      <c r="AK326" s="94" t="s">
        <v>119</v>
      </c>
      <c r="AL326" s="94" t="s">
        <v>120</v>
      </c>
      <c r="AM326" s="94" t="s">
        <v>121</v>
      </c>
      <c r="AN326" s="94" t="s">
        <v>122</v>
      </c>
      <c r="AO326" s="117"/>
      <c r="AP326" s="117"/>
      <c r="AQ326" s="91"/>
      <c r="AR326" s="91"/>
      <c r="AS326" s="91"/>
      <c r="AT326" s="91"/>
      <c r="AU326" s="193"/>
      <c r="AV326" s="194"/>
      <c r="AW326" s="194"/>
      <c r="BS326" s="91"/>
      <c r="BV326" s="91"/>
    </row>
    <row r="327" spans="1:74">
      <c r="L327" s="16" t="s">
        <v>194</v>
      </c>
      <c r="M327" s="197">
        <f t="shared" ref="M327:S327" si="139">MIN(M40:M318)</f>
        <v>23886754.874880329</v>
      </c>
      <c r="N327" s="197">
        <f t="shared" si="139"/>
        <v>26924189.27904306</v>
      </c>
      <c r="O327" s="197">
        <f t="shared" si="139"/>
        <v>28584814.360000003</v>
      </c>
      <c r="P327" s="197">
        <f t="shared" si="139"/>
        <v>30347863.162277672</v>
      </c>
      <c r="Q327" s="197">
        <f t="shared" si="139"/>
        <v>28584814.360000003</v>
      </c>
      <c r="R327" s="197">
        <f t="shared" si="139"/>
        <v>30347863.162277672</v>
      </c>
      <c r="S327" s="197">
        <f t="shared" si="139"/>
        <v>32219652.956890158</v>
      </c>
      <c r="U327" s="197">
        <f t="shared" ref="U327:AA327" si="140">MIN(U40:U318)</f>
        <v>1767619860.7411444</v>
      </c>
      <c r="V327" s="197">
        <f t="shared" si="140"/>
        <v>1992390006.6491864</v>
      </c>
      <c r="W327" s="197">
        <f t="shared" si="140"/>
        <v>2115276262.6400003</v>
      </c>
      <c r="X327" s="197">
        <f t="shared" si="140"/>
        <v>2245741874.0085478</v>
      </c>
      <c r="Y327" s="197">
        <f t="shared" si="140"/>
        <v>2115276262.6400003</v>
      </c>
      <c r="Z327" s="197">
        <f t="shared" si="140"/>
        <v>2245741874.0085478</v>
      </c>
      <c r="AA327" s="197">
        <f t="shared" si="140"/>
        <v>2384254318.8098717</v>
      </c>
      <c r="AH327" s="197">
        <f t="shared" ref="AH327:AN327" si="141">MIN(AH40:AH318)</f>
        <v>1944382000</v>
      </c>
      <c r="AI327" s="197">
        <f t="shared" si="141"/>
        <v>2191630000</v>
      </c>
      <c r="AJ327" s="197">
        <f t="shared" si="141"/>
        <v>2326804000</v>
      </c>
      <c r="AK327" s="197">
        <f t="shared" si="141"/>
        <v>2470317000</v>
      </c>
      <c r="AL327" s="197">
        <f t="shared" si="141"/>
        <v>2326804000</v>
      </c>
      <c r="AM327" s="197">
        <f t="shared" si="141"/>
        <v>2470317000</v>
      </c>
      <c r="AN327" s="197">
        <f t="shared" si="141"/>
        <v>2622680000</v>
      </c>
      <c r="AO327" s="147"/>
      <c r="AP327" s="147"/>
    </row>
    <row r="328" spans="1:74">
      <c r="H328" s="56"/>
      <c r="L328" s="16" t="s">
        <v>195</v>
      </c>
      <c r="M328" s="197">
        <f t="shared" ref="M328:S328" si="142">MAX(M40:M318)</f>
        <v>25531786.106829632</v>
      </c>
      <c r="N328" s="197">
        <f t="shared" si="142"/>
        <v>28778402.314297915</v>
      </c>
      <c r="O328" s="197">
        <f t="shared" si="142"/>
        <v>30553391.198000003</v>
      </c>
      <c r="P328" s="197">
        <f t="shared" si="142"/>
        <v>32437857.512132645</v>
      </c>
      <c r="Q328" s="197">
        <f t="shared" si="142"/>
        <v>30553391.198000003</v>
      </c>
      <c r="R328" s="197">
        <f t="shared" si="142"/>
        <v>32437857.512132645</v>
      </c>
      <c r="S328" s="197">
        <f t="shared" si="142"/>
        <v>34438553.585053347</v>
      </c>
      <c r="U328" s="197">
        <f t="shared" ref="U328:AA328" si="143">MAX(U40:U318)</f>
        <v>3910541202.9805965</v>
      </c>
      <c r="V328" s="197">
        <f t="shared" si="143"/>
        <v>4407804747.1935568</v>
      </c>
      <c r="W328" s="197">
        <f t="shared" si="143"/>
        <v>4679668499.1264</v>
      </c>
      <c r="X328" s="197">
        <f t="shared" si="143"/>
        <v>4968300212.4037342</v>
      </c>
      <c r="Y328" s="197">
        <f t="shared" si="143"/>
        <v>4679668499.1264</v>
      </c>
      <c r="Z328" s="197">
        <f t="shared" si="143"/>
        <v>4968300212.4037342</v>
      </c>
      <c r="AA328" s="197">
        <f t="shared" si="143"/>
        <v>5274734098.1907158</v>
      </c>
      <c r="AH328" s="197">
        <f t="shared" ref="AH328:AN328" si="144">MAX(AH40:AH318)</f>
        <v>4301596000</v>
      </c>
      <c r="AI328" s="197">
        <f t="shared" si="144"/>
        <v>4848586000</v>
      </c>
      <c r="AJ328" s="197">
        <f t="shared" si="144"/>
        <v>5147636000</v>
      </c>
      <c r="AK328" s="197">
        <f t="shared" si="144"/>
        <v>5465131000</v>
      </c>
      <c r="AL328" s="197">
        <f t="shared" si="144"/>
        <v>5147636000</v>
      </c>
      <c r="AM328" s="197">
        <f t="shared" si="144"/>
        <v>5465131000</v>
      </c>
      <c r="AN328" s="197">
        <f t="shared" si="144"/>
        <v>5802208000</v>
      </c>
      <c r="AO328" s="147"/>
      <c r="AP328" s="147"/>
      <c r="AU328" s="4"/>
      <c r="AV328" s="2"/>
      <c r="AW328" s="2"/>
    </row>
    <row r="329" spans="1:74">
      <c r="H329" s="56"/>
      <c r="L329" s="16" t="s">
        <v>196</v>
      </c>
      <c r="M329" s="197">
        <f>M330</f>
        <v>24420927.945326388</v>
      </c>
      <c r="N329" s="197">
        <f>M331</f>
        <v>27526287.677581985</v>
      </c>
      <c r="O329" s="197">
        <f>M332</f>
        <v>29224048.870287877</v>
      </c>
      <c r="P329" s="197">
        <f>M333</f>
        <v>31026524.258428391</v>
      </c>
      <c r="Q329" s="197">
        <f>M334</f>
        <v>29224048.870287877</v>
      </c>
      <c r="R329" s="197">
        <f>M335</f>
        <v>31026524.258428391</v>
      </c>
      <c r="S329" s="197">
        <f>M336</f>
        <v>32940172.384449027</v>
      </c>
      <c r="U329" s="198"/>
      <c r="V329" s="62"/>
      <c r="W329" s="62"/>
      <c r="X329" s="62"/>
      <c r="Y329" s="62"/>
      <c r="Z329" s="62"/>
      <c r="AA329" s="62"/>
      <c r="AO329" s="147"/>
      <c r="AP329" s="147"/>
      <c r="AU329" s="4"/>
      <c r="AV329" s="2"/>
      <c r="AW329" s="2"/>
    </row>
    <row r="330" spans="1:74">
      <c r="I330" s="56"/>
      <c r="L330" s="2" t="s">
        <v>197</v>
      </c>
      <c r="M330" s="199">
        <f>U322/H322</f>
        <v>24420927.945326388</v>
      </c>
      <c r="N330" s="18" t="s">
        <v>198</v>
      </c>
      <c r="AC330" s="6" t="e">
        <f>#REF!/I330</f>
        <v>#REF!</v>
      </c>
      <c r="AO330" s="147"/>
      <c r="AP330" s="147"/>
      <c r="AU330" s="4"/>
      <c r="AV330" s="2"/>
      <c r="AW330" s="2"/>
    </row>
    <row r="331" spans="1:74">
      <c r="I331" s="47"/>
      <c r="M331" s="199">
        <f>V322/H322</f>
        <v>27526287.677581985</v>
      </c>
      <c r="N331" s="18" t="s">
        <v>199</v>
      </c>
      <c r="U331" s="200"/>
      <c r="V331" s="200"/>
      <c r="W331" s="200"/>
      <c r="X331" s="200"/>
      <c r="Y331" s="200"/>
      <c r="Z331" s="200"/>
      <c r="AA331" s="200"/>
      <c r="AC331" s="6"/>
      <c r="AO331" s="147"/>
      <c r="AP331" s="147"/>
      <c r="AU331" s="4"/>
      <c r="AV331" s="2"/>
      <c r="AW331" s="2"/>
    </row>
    <row r="332" spans="1:74">
      <c r="I332" s="56"/>
      <c r="M332" s="199">
        <f>W322/H322</f>
        <v>29224048.870287877</v>
      </c>
      <c r="N332" s="18" t="s">
        <v>200</v>
      </c>
      <c r="U332" s="62"/>
      <c r="V332" s="62"/>
      <c r="W332" s="62"/>
      <c r="X332" s="62"/>
      <c r="Y332" s="62"/>
      <c r="Z332" s="62"/>
      <c r="AC332" s="6"/>
      <c r="AO332" s="147"/>
      <c r="AP332" s="147"/>
      <c r="AU332" s="4"/>
      <c r="AV332" s="2"/>
      <c r="AW332" s="2"/>
    </row>
    <row r="333" spans="1:74">
      <c r="H333" s="56"/>
      <c r="I333" s="56"/>
      <c r="M333" s="199">
        <f>X322/H322</f>
        <v>31026524.258428391</v>
      </c>
      <c r="N333" s="18" t="s">
        <v>201</v>
      </c>
      <c r="AC333" s="6"/>
      <c r="AO333" s="147"/>
      <c r="AP333" s="147"/>
      <c r="AU333" s="4"/>
      <c r="AV333" s="2"/>
      <c r="AW333" s="2"/>
    </row>
    <row r="334" spans="1:74">
      <c r="M334" s="199">
        <f>Y322/H322</f>
        <v>29224048.870287877</v>
      </c>
      <c r="N334" s="18" t="s">
        <v>202</v>
      </c>
      <c r="S334" s="56"/>
      <c r="U334" s="200"/>
      <c r="V334" s="200"/>
      <c r="W334" s="200"/>
      <c r="X334" s="200"/>
      <c r="Y334" s="200"/>
      <c r="Z334" s="200"/>
      <c r="AA334" s="200"/>
      <c r="AH334" s="56">
        <f>AH327*90%</f>
        <v>1749943800</v>
      </c>
      <c r="AI334" s="56">
        <f t="shared" ref="AI334:AN335" si="145">AI327*90%</f>
        <v>1972467000</v>
      </c>
      <c r="AJ334" s="56">
        <f t="shared" si="145"/>
        <v>2094123600</v>
      </c>
      <c r="AK334" s="56">
        <f t="shared" si="145"/>
        <v>2223285300</v>
      </c>
      <c r="AL334" s="56">
        <f t="shared" si="145"/>
        <v>2094123600</v>
      </c>
      <c r="AM334" s="56">
        <f t="shared" si="145"/>
        <v>2223285300</v>
      </c>
      <c r="AN334" s="56">
        <f t="shared" si="145"/>
        <v>2360412000</v>
      </c>
      <c r="AO334" s="147"/>
      <c r="AP334" s="147"/>
      <c r="AU334" s="4"/>
      <c r="AV334" s="2"/>
      <c r="AW334" s="2"/>
    </row>
    <row r="335" spans="1:74">
      <c r="M335" s="199">
        <f>Z322/H322</f>
        <v>31026524.258428391</v>
      </c>
      <c r="N335" s="18" t="s">
        <v>203</v>
      </c>
      <c r="U335" s="62"/>
      <c r="V335" s="62"/>
      <c r="W335" s="62"/>
      <c r="X335" s="62"/>
      <c r="Y335" s="62"/>
      <c r="Z335" s="62"/>
      <c r="AH335" s="56">
        <f>AH328*90%</f>
        <v>3871436400</v>
      </c>
      <c r="AI335" s="56">
        <f t="shared" si="145"/>
        <v>4363727400</v>
      </c>
      <c r="AJ335" s="56">
        <f t="shared" si="145"/>
        <v>4632872400</v>
      </c>
      <c r="AK335" s="56">
        <f t="shared" si="145"/>
        <v>4918617900</v>
      </c>
      <c r="AL335" s="56">
        <f t="shared" si="145"/>
        <v>4632872400</v>
      </c>
      <c r="AM335" s="56">
        <f t="shared" si="145"/>
        <v>4918617900</v>
      </c>
      <c r="AN335" s="56">
        <f t="shared" si="145"/>
        <v>5221987200</v>
      </c>
      <c r="AO335" s="147"/>
      <c r="AP335" s="147"/>
      <c r="AU335" s="4"/>
      <c r="AV335" s="2"/>
      <c r="AW335" s="2"/>
    </row>
    <row r="336" spans="1:74">
      <c r="M336" s="199">
        <f>AA322/H322</f>
        <v>32940172.384449027</v>
      </c>
      <c r="N336" s="18" t="s">
        <v>204</v>
      </c>
      <c r="AO336" s="147"/>
      <c r="AP336" s="147"/>
      <c r="AU336" s="4"/>
      <c r="AV336" s="2"/>
      <c r="AW336" s="2"/>
    </row>
    <row r="337" spans="1:74">
      <c r="AO337" s="147"/>
      <c r="AP337" s="147"/>
      <c r="AU337" s="4"/>
      <c r="AV337" s="2"/>
      <c r="AW337" s="2"/>
    </row>
    <row r="338" spans="1:74">
      <c r="M338" s="47">
        <f t="shared" ref="M338:S339" si="146">M327/1.15</f>
        <v>20771091.195548113</v>
      </c>
      <c r="N338" s="47">
        <f t="shared" si="146"/>
        <v>23412338.503515705</v>
      </c>
      <c r="O338" s="47">
        <f t="shared" si="146"/>
        <v>24856360.313043483</v>
      </c>
      <c r="P338" s="47">
        <f t="shared" si="146"/>
        <v>26389446.228067543</v>
      </c>
      <c r="Q338" s="47">
        <f t="shared" si="146"/>
        <v>24856360.313043483</v>
      </c>
      <c r="R338" s="47">
        <f t="shared" si="146"/>
        <v>26389446.228067543</v>
      </c>
      <c r="S338" s="47">
        <f t="shared" si="146"/>
        <v>28017089.527730573</v>
      </c>
      <c r="AO338" s="147"/>
      <c r="AP338" s="147"/>
      <c r="AU338" s="4"/>
      <c r="AV338" s="2"/>
      <c r="AW338" s="2"/>
    </row>
    <row r="339" spans="1:74">
      <c r="M339" s="47">
        <f t="shared" si="146"/>
        <v>22201553.136373594</v>
      </c>
      <c r="N339" s="47">
        <f t="shared" si="146"/>
        <v>25024697.664606884</v>
      </c>
      <c r="O339" s="47">
        <f t="shared" si="146"/>
        <v>26568166.259130441</v>
      </c>
      <c r="P339" s="47">
        <f t="shared" si="146"/>
        <v>28206832.619245779</v>
      </c>
      <c r="Q339" s="47">
        <f t="shared" si="146"/>
        <v>26568166.259130441</v>
      </c>
      <c r="R339" s="47">
        <f t="shared" si="146"/>
        <v>28206832.619245779</v>
      </c>
      <c r="S339" s="47">
        <f t="shared" si="146"/>
        <v>29946568.334828999</v>
      </c>
      <c r="AO339" s="147"/>
      <c r="AP339" s="147"/>
      <c r="AU339" s="4"/>
      <c r="AV339" s="2"/>
      <c r="AW339" s="2"/>
    </row>
    <row r="340" spans="1:74">
      <c r="AO340" s="147"/>
      <c r="AP340" s="147"/>
      <c r="AU340" s="4"/>
      <c r="AV340" s="2"/>
      <c r="AW340" s="2"/>
    </row>
    <row r="341" spans="1:74">
      <c r="AO341" s="147"/>
      <c r="AP341" s="147"/>
      <c r="AU341" s="4"/>
      <c r="AV341" s="2"/>
      <c r="AW341" s="2"/>
    </row>
    <row r="342" spans="1:74">
      <c r="AO342" s="147"/>
      <c r="AP342" s="147"/>
      <c r="AU342" s="4"/>
      <c r="AV342" s="2"/>
      <c r="AW342" s="2"/>
    </row>
    <row r="343" spans="1:74">
      <c r="AO343" s="147"/>
      <c r="AP343" s="147"/>
      <c r="AU343" s="4"/>
      <c r="AV343" s="2"/>
      <c r="AW343" s="2"/>
    </row>
    <row r="344" spans="1:74">
      <c r="AO344" s="147"/>
      <c r="AP344" s="147"/>
      <c r="AU344" s="4"/>
      <c r="AV344" s="2"/>
      <c r="AW344" s="2"/>
    </row>
    <row r="345" spans="1:74">
      <c r="AO345" s="147"/>
      <c r="AP345" s="147"/>
      <c r="AU345" s="4"/>
      <c r="AV345" s="2"/>
      <c r="AW345" s="2"/>
    </row>
    <row r="346" spans="1:74">
      <c r="AO346" s="147"/>
      <c r="AP346" s="147"/>
      <c r="AU346" s="4"/>
      <c r="AV346" s="2"/>
      <c r="AW346" s="2"/>
    </row>
    <row r="347" spans="1:74">
      <c r="AO347" s="147"/>
      <c r="AP347" s="147"/>
      <c r="AU347" s="4"/>
      <c r="AV347" s="2"/>
      <c r="AW347" s="2"/>
    </row>
    <row r="348" spans="1:74">
      <c r="AO348" s="147"/>
      <c r="AP348" s="147"/>
    </row>
    <row r="349" spans="1:74" s="15" customFormat="1">
      <c r="A349" s="2"/>
      <c r="B349" s="2"/>
      <c r="C349" s="2"/>
      <c r="D349" s="2"/>
      <c r="E349" s="2"/>
      <c r="F349" s="2"/>
      <c r="G349" s="2"/>
      <c r="H349" s="25"/>
      <c r="I349" s="25"/>
      <c r="J349" s="25"/>
      <c r="K349" s="25"/>
      <c r="L349" s="25"/>
      <c r="M349" s="2"/>
      <c r="N349" s="2"/>
      <c r="O349" s="2"/>
      <c r="P349" s="2"/>
      <c r="Q349" s="2"/>
      <c r="R349" s="2"/>
      <c r="S349" s="2"/>
      <c r="T349" s="3"/>
      <c r="U349" s="2"/>
      <c r="V349" s="2"/>
      <c r="W349" s="2"/>
      <c r="X349" s="2"/>
      <c r="Y349" s="2"/>
      <c r="Z349" s="2"/>
      <c r="AA349" s="2"/>
      <c r="AB349" s="3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01"/>
      <c r="AP349" s="201"/>
      <c r="AQ349" s="202"/>
      <c r="AR349" s="202"/>
      <c r="AS349" s="4"/>
      <c r="AT349" s="4"/>
      <c r="AU349" s="5"/>
      <c r="AV349" s="6"/>
      <c r="AW349" s="6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S349" s="203"/>
      <c r="BV349" s="202"/>
    </row>
    <row r="350" spans="1:74">
      <c r="H350" s="25"/>
      <c r="I350" s="25"/>
      <c r="J350" s="25"/>
      <c r="K350" s="204" t="s">
        <v>205</v>
      </c>
      <c r="L350" s="204"/>
      <c r="M350" s="205"/>
      <c r="N350" s="206" t="s">
        <v>206</v>
      </c>
      <c r="O350" s="207"/>
      <c r="P350" s="207"/>
      <c r="AO350" s="208">
        <f>SUM(AO41:AO349)</f>
        <v>0</v>
      </c>
      <c r="AP350" s="208">
        <f>SUM(AP41:AP349)</f>
        <v>819</v>
      </c>
    </row>
    <row r="351" spans="1:74">
      <c r="H351" s="25"/>
      <c r="I351" s="25"/>
      <c r="J351" s="25"/>
      <c r="K351" s="209" t="s">
        <v>207</v>
      </c>
      <c r="L351" s="209" t="s">
        <v>16</v>
      </c>
      <c r="M351" s="209" t="s">
        <v>17</v>
      </c>
      <c r="N351" s="210" t="s">
        <v>207</v>
      </c>
      <c r="O351" s="210" t="s">
        <v>16</v>
      </c>
      <c r="P351" s="210" t="s">
        <v>17</v>
      </c>
    </row>
    <row r="352" spans="1:74">
      <c r="H352" s="25"/>
      <c r="I352" s="25"/>
      <c r="J352" s="25"/>
      <c r="K352" s="211" t="s">
        <v>208</v>
      </c>
      <c r="L352" s="212">
        <v>101</v>
      </c>
      <c r="M352" s="212">
        <v>100</v>
      </c>
      <c r="N352" s="213" t="s">
        <v>13</v>
      </c>
      <c r="O352" s="214">
        <v>101</v>
      </c>
      <c r="P352" s="214">
        <v>100</v>
      </c>
    </row>
    <row r="353" spans="8:18">
      <c r="H353" s="25"/>
      <c r="I353" s="25"/>
      <c r="J353" s="25"/>
      <c r="K353" s="211"/>
      <c r="L353" s="212"/>
      <c r="M353" s="212"/>
      <c r="N353" s="213" t="s">
        <v>209</v>
      </c>
      <c r="O353" s="214">
        <v>100</v>
      </c>
      <c r="P353" s="214">
        <v>100</v>
      </c>
    </row>
    <row r="354" spans="8:18">
      <c r="H354" s="25"/>
      <c r="I354" s="25"/>
      <c r="J354" s="25"/>
      <c r="K354" s="215" t="s">
        <v>210</v>
      </c>
      <c r="L354" s="212">
        <v>103</v>
      </c>
      <c r="M354" s="212">
        <v>101</v>
      </c>
      <c r="N354" s="216" t="s">
        <v>211</v>
      </c>
      <c r="O354" s="214">
        <v>102</v>
      </c>
      <c r="P354" s="214">
        <v>102</v>
      </c>
    </row>
    <row r="355" spans="8:18">
      <c r="H355" s="25"/>
      <c r="I355" s="25"/>
      <c r="J355" s="25"/>
      <c r="K355" s="215"/>
      <c r="L355" s="212"/>
      <c r="M355" s="212"/>
      <c r="N355" s="216" t="s">
        <v>41</v>
      </c>
      <c r="O355" s="214">
        <v>108</v>
      </c>
      <c r="P355" s="214">
        <v>105</v>
      </c>
    </row>
    <row r="356" spans="8:18">
      <c r="H356" s="25"/>
      <c r="I356" s="25"/>
      <c r="J356" s="25"/>
      <c r="K356" s="211" t="s">
        <v>212</v>
      </c>
      <c r="L356" s="212">
        <v>101</v>
      </c>
      <c r="M356" s="212">
        <v>100</v>
      </c>
      <c r="N356" s="213" t="s">
        <v>212</v>
      </c>
      <c r="O356" s="214">
        <v>101</v>
      </c>
      <c r="P356" s="214">
        <v>101</v>
      </c>
    </row>
    <row r="357" spans="8:18">
      <c r="H357" s="25"/>
      <c r="I357" s="25"/>
      <c r="J357" s="25"/>
      <c r="K357" s="211" t="s">
        <v>213</v>
      </c>
      <c r="L357" s="212">
        <v>102</v>
      </c>
      <c r="M357" s="212">
        <v>103</v>
      </c>
      <c r="N357" s="213" t="s">
        <v>213</v>
      </c>
      <c r="O357" s="214">
        <v>104</v>
      </c>
      <c r="P357" s="214">
        <v>104</v>
      </c>
    </row>
    <row r="358" spans="8:18">
      <c r="H358" s="25"/>
      <c r="I358" s="217"/>
      <c r="J358" s="25"/>
      <c r="K358" s="211" t="s">
        <v>214</v>
      </c>
      <c r="L358" s="212">
        <v>100</v>
      </c>
      <c r="M358" s="212">
        <v>103</v>
      </c>
      <c r="N358" s="213" t="s">
        <v>214</v>
      </c>
      <c r="O358" s="214">
        <v>103</v>
      </c>
      <c r="P358" s="214">
        <v>103</v>
      </c>
    </row>
    <row r="359" spans="8:18">
      <c r="H359" s="25"/>
      <c r="I359" s="218"/>
      <c r="J359" s="25"/>
      <c r="K359" s="215" t="s">
        <v>215</v>
      </c>
      <c r="L359" s="212">
        <v>101</v>
      </c>
      <c r="M359" s="212">
        <v>104</v>
      </c>
      <c r="N359" s="216" t="s">
        <v>215</v>
      </c>
      <c r="O359" s="214">
        <v>104</v>
      </c>
      <c r="P359" s="214">
        <v>104</v>
      </c>
    </row>
    <row r="360" spans="8:18">
      <c r="H360" s="25"/>
      <c r="I360" s="25"/>
      <c r="J360" s="25"/>
      <c r="K360" s="211" t="s">
        <v>216</v>
      </c>
      <c r="L360" s="212">
        <v>100</v>
      </c>
      <c r="M360" s="212">
        <v>102</v>
      </c>
      <c r="N360" s="213" t="s">
        <v>217</v>
      </c>
      <c r="O360" s="214">
        <v>104</v>
      </c>
      <c r="P360" s="214">
        <v>104</v>
      </c>
    </row>
    <row r="361" spans="8:18">
      <c r="H361" s="25"/>
      <c r="I361" s="25"/>
      <c r="J361" s="25"/>
      <c r="K361" s="211" t="s">
        <v>218</v>
      </c>
      <c r="L361" s="212">
        <v>100</v>
      </c>
      <c r="M361" s="212">
        <v>102</v>
      </c>
      <c r="N361" s="213" t="s">
        <v>219</v>
      </c>
      <c r="O361" s="214">
        <v>105</v>
      </c>
      <c r="P361" s="214">
        <v>105</v>
      </c>
    </row>
    <row r="362" spans="8:18">
      <c r="H362" s="25"/>
      <c r="I362" s="25"/>
      <c r="J362" s="25"/>
      <c r="K362" s="25"/>
      <c r="L362" s="25"/>
      <c r="M362" s="25"/>
      <c r="N362" s="219"/>
      <c r="O362" s="25"/>
      <c r="P362" s="25"/>
      <c r="Q362" s="25"/>
    </row>
    <row r="363" spans="8:18">
      <c r="H363" s="25"/>
      <c r="I363" s="25"/>
      <c r="J363" s="25"/>
      <c r="K363" s="25"/>
      <c r="L363" s="25"/>
      <c r="M363" s="25"/>
      <c r="N363" s="219"/>
      <c r="O363" s="25"/>
      <c r="P363" s="25"/>
      <c r="Q363" s="25"/>
    </row>
    <row r="364" spans="8:18">
      <c r="H364" s="25"/>
      <c r="I364" s="25"/>
      <c r="J364" s="25"/>
      <c r="K364" s="25"/>
      <c r="L364" s="25"/>
      <c r="M364" s="25"/>
      <c r="N364" s="219"/>
      <c r="O364" s="25"/>
      <c r="P364" s="25"/>
      <c r="Q364" s="25"/>
    </row>
    <row r="365" spans="8:18">
      <c r="H365" s="25"/>
      <c r="I365" s="25"/>
      <c r="J365" s="25"/>
      <c r="K365" s="25"/>
      <c r="L365" s="25"/>
    </row>
    <row r="366" spans="8:18">
      <c r="L366" s="220" t="s">
        <v>220</v>
      </c>
      <c r="M366" s="18"/>
      <c r="N366" s="205" t="s">
        <v>221</v>
      </c>
      <c r="O366" s="221"/>
      <c r="P366" s="221"/>
    </row>
    <row r="367" spans="8:18">
      <c r="L367" s="18" t="s">
        <v>75</v>
      </c>
      <c r="M367" s="21">
        <v>1.08</v>
      </c>
      <c r="N367" s="222" t="s">
        <v>13</v>
      </c>
      <c r="O367" s="223" t="s">
        <v>222</v>
      </c>
      <c r="P367" s="224">
        <v>101</v>
      </c>
      <c r="Q367" s="19">
        <v>0.02</v>
      </c>
      <c r="R367" s="18" t="s">
        <v>21</v>
      </c>
    </row>
    <row r="368" spans="8:18">
      <c r="L368" s="18" t="s">
        <v>80</v>
      </c>
      <c r="M368" s="21">
        <v>0.9</v>
      </c>
      <c r="N368" s="222"/>
      <c r="O368" s="223" t="s">
        <v>223</v>
      </c>
      <c r="P368" s="224">
        <v>100</v>
      </c>
      <c r="Q368" s="19">
        <v>0.05</v>
      </c>
      <c r="R368" s="18" t="s">
        <v>26</v>
      </c>
    </row>
    <row r="369" spans="12:18">
      <c r="L369" s="18" t="s">
        <v>85</v>
      </c>
      <c r="M369" s="21">
        <v>1.1200000000000001</v>
      </c>
      <c r="N369" s="222" t="s">
        <v>5</v>
      </c>
      <c r="O369" s="223"/>
      <c r="P369" s="224">
        <v>101</v>
      </c>
      <c r="Q369" s="19">
        <v>0.05</v>
      </c>
      <c r="R369" s="18" t="s">
        <v>30</v>
      </c>
    </row>
    <row r="370" spans="12:18">
      <c r="L370" s="18" t="s">
        <v>90</v>
      </c>
      <c r="M370" s="21">
        <v>0.95</v>
      </c>
      <c r="N370" s="225" t="s">
        <v>6</v>
      </c>
      <c r="O370" s="223"/>
      <c r="P370" s="224">
        <v>101.25</v>
      </c>
      <c r="Q370" s="19">
        <v>0.05</v>
      </c>
      <c r="R370" s="18" t="s">
        <v>33</v>
      </c>
    </row>
    <row r="371" spans="12:18">
      <c r="L371" s="18" t="s">
        <v>91</v>
      </c>
      <c r="M371" s="21">
        <v>1.1000000000000001</v>
      </c>
      <c r="N371" s="225" t="s">
        <v>14</v>
      </c>
      <c r="O371" s="223" t="s">
        <v>222</v>
      </c>
      <c r="P371" s="224">
        <v>101.5</v>
      </c>
    </row>
    <row r="372" spans="12:18">
      <c r="L372" s="18" t="s">
        <v>92</v>
      </c>
      <c r="M372" s="81">
        <v>0.93</v>
      </c>
      <c r="N372" s="225"/>
      <c r="O372" s="223" t="s">
        <v>223</v>
      </c>
      <c r="P372" s="224">
        <v>101.5</v>
      </c>
    </row>
    <row r="373" spans="12:18">
      <c r="N373" s="226" t="s">
        <v>224</v>
      </c>
      <c r="O373" s="227"/>
      <c r="P373" s="228">
        <v>102</v>
      </c>
    </row>
    <row r="374" spans="12:18">
      <c r="N374" s="226">
        <v>18</v>
      </c>
      <c r="O374" s="227"/>
      <c r="P374" s="228">
        <v>102.5</v>
      </c>
    </row>
    <row r="375" spans="12:18">
      <c r="N375" s="226"/>
      <c r="O375" s="227" t="s">
        <v>225</v>
      </c>
      <c r="P375" s="228">
        <v>102.5</v>
      </c>
    </row>
    <row r="376" spans="12:18">
      <c r="N376" s="227" t="s">
        <v>226</v>
      </c>
      <c r="O376" s="227"/>
      <c r="P376" s="228">
        <v>102.25</v>
      </c>
    </row>
    <row r="377" spans="12:18">
      <c r="N377" s="226">
        <v>28</v>
      </c>
      <c r="O377" s="227"/>
      <c r="P377" s="228">
        <v>102.5</v>
      </c>
    </row>
    <row r="378" spans="12:18">
      <c r="N378" s="226"/>
      <c r="O378" s="227" t="s">
        <v>225</v>
      </c>
      <c r="P378" s="228">
        <v>102.5</v>
      </c>
    </row>
    <row r="379" spans="12:18">
      <c r="N379" s="227" t="s">
        <v>227</v>
      </c>
      <c r="O379" s="227" t="s">
        <v>16</v>
      </c>
      <c r="P379" s="228">
        <v>102</v>
      </c>
    </row>
    <row r="380" spans="12:18">
      <c r="N380" s="229"/>
      <c r="O380" s="212" t="s">
        <v>225</v>
      </c>
      <c r="P380" s="230">
        <v>102</v>
      </c>
    </row>
    <row r="381" spans="12:18">
      <c r="N381" s="229"/>
      <c r="O381" s="212"/>
      <c r="P381" s="212"/>
    </row>
  </sheetData>
  <mergeCells count="8">
    <mergeCell ref="BC2:BM2"/>
    <mergeCell ref="I26:J26"/>
    <mergeCell ref="I27:J27"/>
    <mergeCell ref="I28:J28"/>
    <mergeCell ref="C36:D36"/>
    <mergeCell ref="M36:S36"/>
    <mergeCell ref="U36:AA36"/>
    <mergeCell ref="AH36:CG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FFFF0000"/>
  </sheetPr>
  <dimension ref="A1:AP361"/>
  <sheetViews>
    <sheetView topLeftCell="C3" zoomScaleNormal="100" workbookViewId="0">
      <selection activeCell="AQ47" sqref="AQ47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customWidth="1"/>
    <col min="37" max="37" width="17.42578125" style="2" customWidth="1"/>
    <col min="38" max="39" width="17.5703125" style="2" hidden="1" customWidth="1"/>
    <col min="40" max="40" width="20.7109375" style="2" hidden="1" customWidth="1"/>
    <col min="41" max="41" width="20.42578125" style="2" customWidth="1"/>
    <col min="42" max="42" width="19.42578125" style="2" customWidth="1"/>
    <col min="43" max="16384" width="9" style="2"/>
  </cols>
  <sheetData>
    <row r="1" spans="2:42" ht="22.5">
      <c r="C1" s="1" t="s">
        <v>0</v>
      </c>
    </row>
    <row r="2" spans="2:42" ht="22.5">
      <c r="C2" s="1" t="s">
        <v>228</v>
      </c>
    </row>
    <row r="3" spans="2:42" ht="22.5">
      <c r="B3" s="231"/>
      <c r="C3" s="8" t="s">
        <v>239</v>
      </c>
      <c r="AN3" s="9" t="s">
        <v>4</v>
      </c>
      <c r="AO3" s="9"/>
    </row>
    <row r="4" spans="2:42" hidden="1">
      <c r="AI4" s="16"/>
      <c r="AJ4" s="16" t="s">
        <v>16</v>
      </c>
      <c r="AK4" s="16" t="s">
        <v>17</v>
      </c>
      <c r="AL4" s="2" t="s">
        <v>18</v>
      </c>
      <c r="AN4" s="17" t="s">
        <v>19</v>
      </c>
      <c r="AO4" s="17"/>
      <c r="AP4" s="18">
        <v>5</v>
      </c>
    </row>
    <row r="5" spans="2:42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16" t="s">
        <v>23</v>
      </c>
      <c r="AJ5" s="16">
        <v>109</v>
      </c>
      <c r="AK5" s="16">
        <v>105</v>
      </c>
      <c r="AN5" s="17" t="s">
        <v>24</v>
      </c>
      <c r="AO5" s="17"/>
      <c r="AP5" s="18">
        <v>6</v>
      </c>
    </row>
    <row r="6" spans="2:42" hidden="1">
      <c r="J6" s="22"/>
      <c r="AB6" s="2"/>
      <c r="AC6" s="3"/>
      <c r="AD6" s="3"/>
      <c r="AE6" s="3"/>
      <c r="AF6" s="23" t="s">
        <v>27</v>
      </c>
      <c r="AG6" s="24">
        <v>100</v>
      </c>
      <c r="AH6" s="25"/>
      <c r="AI6" s="26" t="s">
        <v>28</v>
      </c>
      <c r="AJ6" s="16">
        <v>108</v>
      </c>
      <c r="AK6" s="16">
        <v>104</v>
      </c>
      <c r="AN6" s="17" t="s">
        <v>29</v>
      </c>
      <c r="AO6" s="17"/>
      <c r="AP6" s="18">
        <v>1</v>
      </c>
    </row>
    <row r="7" spans="2:42" hidden="1">
      <c r="J7" s="22"/>
      <c r="AB7" s="2"/>
      <c r="AC7" s="3"/>
      <c r="AD7" s="3"/>
      <c r="AE7" s="3"/>
      <c r="AF7" s="3"/>
      <c r="AG7" s="3"/>
      <c r="AI7" s="16" t="s">
        <v>31</v>
      </c>
      <c r="AJ7" s="16">
        <v>107</v>
      </c>
      <c r="AK7" s="16">
        <v>103</v>
      </c>
      <c r="AN7" s="17" t="s">
        <v>32</v>
      </c>
      <c r="AO7" s="17"/>
      <c r="AP7" s="18">
        <v>1</v>
      </c>
    </row>
    <row r="8" spans="2:42" hidden="1">
      <c r="J8" s="22"/>
      <c r="AB8" s="2"/>
      <c r="AC8" s="3"/>
      <c r="AD8" s="3"/>
      <c r="AE8" s="3"/>
      <c r="AF8" s="3"/>
      <c r="AG8" s="3"/>
      <c r="AI8" s="16" t="s">
        <v>34</v>
      </c>
      <c r="AJ8" s="16">
        <v>106</v>
      </c>
      <c r="AK8" s="16">
        <v>101</v>
      </c>
      <c r="AN8" s="17" t="s">
        <v>35</v>
      </c>
      <c r="AO8" s="17"/>
      <c r="AP8" s="18">
        <v>2</v>
      </c>
    </row>
    <row r="9" spans="2:42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3" t="s">
        <v>27</v>
      </c>
      <c r="AJ9" s="16">
        <v>100</v>
      </c>
      <c r="AK9" s="16">
        <v>100</v>
      </c>
      <c r="AN9" s="17" t="s">
        <v>38</v>
      </c>
      <c r="AO9" s="17"/>
      <c r="AP9" s="18">
        <v>1</v>
      </c>
    </row>
    <row r="10" spans="2:42" hidden="1">
      <c r="J10" s="22"/>
      <c r="L10" s="29"/>
      <c r="V10" s="30" t="s">
        <v>39</v>
      </c>
      <c r="W10" s="31">
        <f t="shared" ref="W10:W28" si="0">Y10/$Y$29</f>
        <v>0.10810810810810811</v>
      </c>
      <c r="X10" s="32">
        <v>101</v>
      </c>
      <c r="Y10" s="33">
        <f>COUNTIF($H$40:$H$298,X10)</f>
        <v>28</v>
      </c>
      <c r="Z10" s="34">
        <f t="shared" ref="Z10:Z28" si="1">X10*Y10</f>
        <v>2828</v>
      </c>
      <c r="AA10" s="35">
        <v>113</v>
      </c>
      <c r="AB10" s="2"/>
      <c r="AC10" s="3"/>
      <c r="AD10" s="3"/>
      <c r="AE10" s="3"/>
      <c r="AF10" s="3"/>
      <c r="AG10" s="3"/>
      <c r="AH10" s="36"/>
      <c r="AI10" s="37" t="s">
        <v>40</v>
      </c>
      <c r="AJ10" s="16">
        <v>101</v>
      </c>
      <c r="AK10" s="16">
        <v>102</v>
      </c>
      <c r="AL10" s="38"/>
      <c r="AN10" s="17" t="s">
        <v>41</v>
      </c>
      <c r="AO10" s="17"/>
      <c r="AP10" s="18">
        <v>2</v>
      </c>
    </row>
    <row r="11" spans="2:42" hidden="1">
      <c r="J11" s="22"/>
      <c r="L11" s="39"/>
      <c r="O11" s="38"/>
      <c r="V11" s="40" t="s">
        <v>42</v>
      </c>
      <c r="W11" s="31">
        <f t="shared" si="0"/>
        <v>0.11969111969111969</v>
      </c>
      <c r="X11" s="32">
        <v>66</v>
      </c>
      <c r="Y11" s="16">
        <f>COUNTIF($H$40:$H$298,X11)</f>
        <v>31</v>
      </c>
      <c r="Z11" s="34">
        <f t="shared" si="1"/>
        <v>2046</v>
      </c>
      <c r="AA11" s="35">
        <v>78</v>
      </c>
      <c r="AB11" s="2"/>
      <c r="AC11" s="3"/>
      <c r="AD11" s="3"/>
      <c r="AE11" s="3"/>
      <c r="AF11" s="3"/>
      <c r="AG11" s="3"/>
      <c r="AH11" s="36"/>
      <c r="AI11" s="16" t="s">
        <v>43</v>
      </c>
      <c r="AJ11" s="16">
        <v>102</v>
      </c>
      <c r="AK11" s="16">
        <v>106</v>
      </c>
      <c r="AL11" s="38"/>
      <c r="AN11" s="17" t="s">
        <v>44</v>
      </c>
      <c r="AO11" s="17"/>
      <c r="AP11" s="18">
        <v>1</v>
      </c>
    </row>
    <row r="12" spans="2:42" hidden="1">
      <c r="J12" s="22"/>
      <c r="V12" s="40" t="s">
        <v>45</v>
      </c>
      <c r="W12" s="31">
        <f t="shared" si="0"/>
        <v>0.10424710424710425</v>
      </c>
      <c r="X12" s="32">
        <v>52</v>
      </c>
      <c r="Y12" s="16">
        <f>COUNTIF($H$40:$H$298,X12)</f>
        <v>27</v>
      </c>
      <c r="Z12" s="34">
        <f t="shared" si="1"/>
        <v>1404</v>
      </c>
      <c r="AA12" s="35">
        <v>60</v>
      </c>
      <c r="AB12" s="2"/>
      <c r="AC12" s="3"/>
      <c r="AD12" s="3"/>
      <c r="AE12" s="3"/>
      <c r="AF12" s="3"/>
      <c r="AG12" s="3"/>
      <c r="AH12" s="36"/>
      <c r="AI12" s="16" t="s">
        <v>46</v>
      </c>
      <c r="AJ12" s="16">
        <v>103</v>
      </c>
      <c r="AK12" s="16">
        <v>107</v>
      </c>
      <c r="AL12" s="38"/>
      <c r="AN12" s="17" t="s">
        <v>47</v>
      </c>
      <c r="AO12" s="17"/>
      <c r="AP12" s="18">
        <v>2</v>
      </c>
    </row>
    <row r="13" spans="2:42" hidden="1">
      <c r="J13" s="22"/>
      <c r="V13" s="40" t="s">
        <v>48</v>
      </c>
      <c r="W13" s="31">
        <f t="shared" si="0"/>
        <v>0.11196911196911197</v>
      </c>
      <c r="X13" s="32">
        <v>63</v>
      </c>
      <c r="Y13" s="16">
        <f>COUNTIF($H$40:$H$298,X13)/2</f>
        <v>29</v>
      </c>
      <c r="Z13" s="34">
        <f t="shared" si="1"/>
        <v>1827</v>
      </c>
      <c r="AA13" s="35">
        <v>74</v>
      </c>
      <c r="AB13" s="2"/>
      <c r="AC13" s="3"/>
      <c r="AD13" s="3"/>
      <c r="AE13" s="3"/>
      <c r="AF13" s="3"/>
      <c r="AG13" s="3"/>
      <c r="AH13" s="36"/>
      <c r="AI13" s="16" t="s">
        <v>11</v>
      </c>
      <c r="AJ13" s="16">
        <v>104</v>
      </c>
      <c r="AK13" s="16">
        <v>108</v>
      </c>
      <c r="AL13" s="38"/>
      <c r="AN13" s="17" t="s">
        <v>49</v>
      </c>
      <c r="AO13" s="17"/>
      <c r="AP13" s="18">
        <v>1</v>
      </c>
    </row>
    <row r="14" spans="2:42" hidden="1">
      <c r="J14" s="22"/>
      <c r="V14" s="40" t="s">
        <v>50</v>
      </c>
      <c r="W14" s="31">
        <f t="shared" si="0"/>
        <v>0.10810810810810811</v>
      </c>
      <c r="X14" s="32">
        <v>57</v>
      </c>
      <c r="Y14" s="16">
        <f>COUNTIF($H$40:$H$298,X14)</f>
        <v>28</v>
      </c>
      <c r="Z14" s="34">
        <f t="shared" si="1"/>
        <v>1596</v>
      </c>
      <c r="AA14" s="35">
        <v>67</v>
      </c>
      <c r="AB14" s="2"/>
      <c r="AC14" s="3"/>
      <c r="AD14" s="3"/>
      <c r="AE14" s="3"/>
      <c r="AF14" s="3"/>
      <c r="AG14" s="3"/>
      <c r="AH14" s="36"/>
      <c r="AI14" s="16" t="s">
        <v>12</v>
      </c>
      <c r="AJ14" s="16">
        <v>105</v>
      </c>
      <c r="AK14" s="16">
        <v>109</v>
      </c>
      <c r="AL14" s="38"/>
      <c r="AN14" s="17" t="s">
        <v>51</v>
      </c>
      <c r="AO14" s="17"/>
      <c r="AP14" s="18">
        <v>2</v>
      </c>
    </row>
    <row r="15" spans="2:42" hidden="1">
      <c r="J15" s="22"/>
      <c r="V15" s="40" t="s">
        <v>52</v>
      </c>
      <c r="W15" s="31">
        <f t="shared" si="0"/>
        <v>0.11196911196911197</v>
      </c>
      <c r="X15" s="32">
        <v>63</v>
      </c>
      <c r="Y15" s="16">
        <f>COUNTIF($H$40:$H$298,X15)/2</f>
        <v>29</v>
      </c>
      <c r="Z15" s="34">
        <f t="shared" si="1"/>
        <v>1827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  <c r="AO15" s="17"/>
      <c r="AP15" s="18">
        <v>1</v>
      </c>
    </row>
    <row r="16" spans="2:42" hidden="1">
      <c r="J16" s="22"/>
      <c r="V16" s="41" t="s">
        <v>54</v>
      </c>
      <c r="W16" s="42">
        <f t="shared" si="0"/>
        <v>0.11969111969111969</v>
      </c>
      <c r="X16" s="32">
        <v>85</v>
      </c>
      <c r="Y16" s="33">
        <f>COUNTIF($H$40:$H$298,X16)</f>
        <v>31</v>
      </c>
      <c r="Z16" s="34">
        <f t="shared" si="1"/>
        <v>2635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  <c r="AO16" s="17"/>
      <c r="AP16" s="18">
        <v>2</v>
      </c>
    </row>
    <row r="17" spans="3:42" hidden="1">
      <c r="J17" s="22"/>
      <c r="V17" s="40" t="s">
        <v>56</v>
      </c>
      <c r="W17" s="31">
        <f t="shared" si="0"/>
        <v>0</v>
      </c>
      <c r="X17" s="32">
        <v>74</v>
      </c>
      <c r="Y17" s="43">
        <f>COUNTIF($H$40:$H$298,X17)/3</f>
        <v>0</v>
      </c>
      <c r="Z17" s="34">
        <f t="shared" si="1"/>
        <v>0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  <c r="AO17" s="17"/>
      <c r="AP17" s="18">
        <v>1</v>
      </c>
    </row>
    <row r="18" spans="3:42" hidden="1">
      <c r="I18" s="44">
        <v>23794050</v>
      </c>
      <c r="J18" s="22"/>
      <c r="V18" s="40" t="s">
        <v>58</v>
      </c>
      <c r="W18" s="31">
        <f t="shared" si="0"/>
        <v>0</v>
      </c>
      <c r="X18" s="32">
        <v>90</v>
      </c>
      <c r="Y18" s="45">
        <f>COUNTIF($H$40:$H$298,X18)/4</f>
        <v>0</v>
      </c>
      <c r="Z18" s="34">
        <f t="shared" si="1"/>
        <v>0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  <c r="AO18" s="17"/>
      <c r="AP18" s="18">
        <v>2</v>
      </c>
    </row>
    <row r="19" spans="3:42" hidden="1">
      <c r="I19" s="44">
        <f>I18+(I18*5%)</f>
        <v>24983752.5</v>
      </c>
      <c r="J19" s="22"/>
      <c r="V19" s="40" t="s">
        <v>60</v>
      </c>
      <c r="W19" s="31">
        <f t="shared" si="0"/>
        <v>0</v>
      </c>
      <c r="X19" s="32">
        <v>90</v>
      </c>
      <c r="Y19" s="45">
        <f>COUNTIF($H$40:$H$298,X19)/4</f>
        <v>0</v>
      </c>
      <c r="Z19" s="34">
        <f t="shared" si="1"/>
        <v>0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  <c r="AO19" s="17"/>
      <c r="AP19" s="18">
        <v>1</v>
      </c>
    </row>
    <row r="20" spans="3:42" hidden="1">
      <c r="I20" s="44">
        <f>I18+(I18*11.112%)</f>
        <v>26438044.835999999</v>
      </c>
      <c r="J20" s="22"/>
      <c r="V20" s="40" t="s">
        <v>62</v>
      </c>
      <c r="W20" s="31">
        <f t="shared" si="0"/>
        <v>0</v>
      </c>
      <c r="X20" s="32">
        <v>90</v>
      </c>
      <c r="Y20" s="45">
        <f>COUNTIF($H$40:$H$298,X20)/4</f>
        <v>0</v>
      </c>
      <c r="Z20" s="34">
        <f t="shared" si="1"/>
        <v>0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  <c r="AO20" s="17"/>
      <c r="AP20" s="18">
        <v>2</v>
      </c>
    </row>
    <row r="21" spans="3:42" hidden="1">
      <c r="I21" s="250">
        <f>I20+(I20*2%)</f>
        <v>26966805.732719999</v>
      </c>
      <c r="J21" s="22"/>
      <c r="V21" s="40" t="s">
        <v>64</v>
      </c>
      <c r="W21" s="31">
        <f t="shared" si="0"/>
        <v>0</v>
      </c>
      <c r="X21" s="32">
        <v>90</v>
      </c>
      <c r="Y21" s="45">
        <f>COUNTIF($H$40:$H$298,X21)/4</f>
        <v>0</v>
      </c>
      <c r="Z21" s="34">
        <f t="shared" si="1"/>
        <v>0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  <c r="AO21" s="17"/>
      <c r="AP21" s="18">
        <v>3</v>
      </c>
    </row>
    <row r="22" spans="3:42" hidden="1">
      <c r="J22" s="22"/>
      <c r="S22" s="47"/>
      <c r="U22" s="24" t="s">
        <v>66</v>
      </c>
      <c r="V22" s="40" t="s">
        <v>67</v>
      </c>
      <c r="W22" s="31">
        <f t="shared" si="0"/>
        <v>0</v>
      </c>
      <c r="X22" s="32">
        <v>74</v>
      </c>
      <c r="Y22" s="43">
        <f>COUNTIF($H$40:$H$298,X22)/3</f>
        <v>0</v>
      </c>
      <c r="Z22" s="34">
        <f t="shared" si="1"/>
        <v>0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  <c r="AO22" s="17"/>
      <c r="AP22" s="18">
        <v>4</v>
      </c>
    </row>
    <row r="23" spans="3:42" hidden="1">
      <c r="J23" s="22"/>
      <c r="S23" s="47"/>
      <c r="U23" s="24" t="s">
        <v>66</v>
      </c>
      <c r="V23" s="30" t="s">
        <v>70</v>
      </c>
      <c r="W23" s="31">
        <f t="shared" si="0"/>
        <v>0.10810810810810811</v>
      </c>
      <c r="X23" s="48">
        <v>51</v>
      </c>
      <c r="Y23" s="16">
        <f>COUNTIF($H$40:$H$298,X23)</f>
        <v>28</v>
      </c>
      <c r="Z23" s="34">
        <f t="shared" si="1"/>
        <v>1428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</row>
    <row r="24" spans="3:42" hidden="1">
      <c r="J24" s="49"/>
      <c r="U24" s="24" t="s">
        <v>66</v>
      </c>
      <c r="V24" s="50" t="s">
        <v>72</v>
      </c>
      <c r="W24" s="31">
        <f t="shared" si="0"/>
        <v>0</v>
      </c>
      <c r="X24" s="48">
        <v>156</v>
      </c>
      <c r="Y24" s="33">
        <f>COUNTIF($H$40:$H$298,X24)</f>
        <v>0</v>
      </c>
      <c r="Z24" s="34">
        <f t="shared" si="1"/>
        <v>0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</row>
    <row r="25" spans="3:42" hidden="1">
      <c r="J25" s="22"/>
      <c r="S25" s="47"/>
      <c r="U25" s="24" t="s">
        <v>66</v>
      </c>
      <c r="V25" s="51" t="s">
        <v>74</v>
      </c>
      <c r="W25" s="42">
        <f t="shared" si="0"/>
        <v>0</v>
      </c>
      <c r="X25" s="48">
        <v>74</v>
      </c>
      <c r="Y25" s="52">
        <f>COUNTIF($H$40:$H$298,X25)/3</f>
        <v>0</v>
      </c>
      <c r="Z25" s="34">
        <f t="shared" si="1"/>
        <v>0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</row>
    <row r="26" spans="3:42" hidden="1">
      <c r="C26" s="53"/>
      <c r="D26" s="53"/>
      <c r="E26" s="53"/>
      <c r="F26" s="53"/>
      <c r="G26" s="53"/>
      <c r="H26" s="53"/>
      <c r="I26" s="54">
        <v>0</v>
      </c>
      <c r="J26" s="55"/>
      <c r="K26" s="46" t="s">
        <v>76</v>
      </c>
      <c r="L26" s="2" t="s">
        <v>77</v>
      </c>
      <c r="M26" s="56" t="e">
        <f>M310</f>
        <v>#REF!</v>
      </c>
      <c r="N26" s="57" t="e">
        <f>M26/M27</f>
        <v>#REF!</v>
      </c>
      <c r="S26" s="47"/>
      <c r="U26" s="24" t="s">
        <v>66</v>
      </c>
      <c r="V26" s="50" t="s">
        <v>78</v>
      </c>
      <c r="W26" s="31">
        <f t="shared" si="0"/>
        <v>0</v>
      </c>
      <c r="X26" s="48">
        <v>120</v>
      </c>
      <c r="Y26" s="16">
        <f>COUNTIF($H$40:$H$298,X26)</f>
        <v>0</v>
      </c>
      <c r="Z26" s="34">
        <f t="shared" si="1"/>
        <v>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  <c r="AO26" s="46"/>
    </row>
    <row r="27" spans="3:42" hidden="1">
      <c r="C27" s="53" t="s">
        <v>81</v>
      </c>
      <c r="D27" s="53"/>
      <c r="E27" s="53"/>
      <c r="F27" s="53"/>
      <c r="G27" s="53"/>
      <c r="H27" s="53"/>
      <c r="I27" s="59">
        <v>26966806</v>
      </c>
      <c r="J27" s="60"/>
      <c r="K27" s="46" t="s">
        <v>76</v>
      </c>
      <c r="L27" s="18" t="s">
        <v>82</v>
      </c>
      <c r="M27" s="61" t="e">
        <f>M312</f>
        <v>#REF!</v>
      </c>
      <c r="N27" s="62"/>
      <c r="O27" s="63" t="e">
        <f>M27*95%</f>
        <v>#REF!</v>
      </c>
      <c r="Q27" s="56"/>
      <c r="R27" s="56"/>
      <c r="S27" s="56"/>
      <c r="T27" s="64"/>
      <c r="U27" s="24" t="s">
        <v>83</v>
      </c>
      <c r="V27" s="50" t="s">
        <v>84</v>
      </c>
      <c r="W27" s="31">
        <f t="shared" si="0"/>
        <v>0</v>
      </c>
      <c r="X27" s="48">
        <v>112</v>
      </c>
      <c r="Y27" s="16">
        <f>COUNTIF($H$40:$H$298,X27)</f>
        <v>0</v>
      </c>
      <c r="Z27" s="34">
        <f t="shared" si="1"/>
        <v>0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  <c r="AO27" s="46"/>
    </row>
    <row r="28" spans="3:42" hidden="1">
      <c r="C28" s="65" t="s">
        <v>86</v>
      </c>
      <c r="D28" s="66"/>
      <c r="E28" s="66"/>
      <c r="F28" s="67"/>
      <c r="G28" s="67"/>
      <c r="H28" s="53"/>
      <c r="I28" s="68">
        <f>COUNT(B40:B300)</f>
        <v>259</v>
      </c>
      <c r="J28" s="69"/>
      <c r="K28" s="2" t="s">
        <v>87</v>
      </c>
      <c r="L28" s="2" t="s">
        <v>88</v>
      </c>
      <c r="M28" s="56" t="e">
        <f>M316</f>
        <v>#REF!</v>
      </c>
      <c r="N28" s="57" t="e">
        <f>M28/M27</f>
        <v>#REF!</v>
      </c>
      <c r="U28" s="24" t="s">
        <v>83</v>
      </c>
      <c r="V28" s="70" t="s">
        <v>89</v>
      </c>
      <c r="W28" s="31">
        <f t="shared" si="0"/>
        <v>0.10810810810810811</v>
      </c>
      <c r="X28" s="48">
        <v>70</v>
      </c>
      <c r="Y28" s="16">
        <f>COUNTIF($H$40:$H$298,X28)</f>
        <v>28</v>
      </c>
      <c r="Z28" s="34">
        <f t="shared" si="1"/>
        <v>1960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  <c r="AO28" s="46"/>
    </row>
    <row r="29" spans="3:42" hidden="1">
      <c r="C29" s="71"/>
      <c r="D29" s="71"/>
      <c r="E29" s="71"/>
      <c r="F29" s="71"/>
      <c r="G29" s="71"/>
      <c r="H29" s="71"/>
      <c r="I29" s="72"/>
      <c r="J29" s="72"/>
      <c r="W29" s="73">
        <f>SUM(W10:W28)</f>
        <v>1</v>
      </c>
      <c r="X29" s="74">
        <f>SUM(X10:X28)</f>
        <v>1578</v>
      </c>
      <c r="Y29" s="75">
        <f>SUM(Y10:Y28)</f>
        <v>259</v>
      </c>
      <c r="Z29" s="76">
        <f>SUM(Z10:Z28)</f>
        <v>17551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  <c r="AO29" s="46"/>
    </row>
    <row r="30" spans="3:42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[45]HPP!$G$18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  <c r="AO30" s="46"/>
    </row>
    <row r="31" spans="3:42" hidden="1">
      <c r="C31" s="82"/>
      <c r="D31" s="82"/>
      <c r="E31" s="82"/>
      <c r="F31" s="82"/>
      <c r="G31" s="82"/>
      <c r="H31" s="82"/>
      <c r="I31" s="83"/>
      <c r="J31" s="83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</row>
    <row r="32" spans="3:42" hidden="1">
      <c r="C32" s="53" t="s">
        <v>94</v>
      </c>
      <c r="D32" s="53"/>
      <c r="E32" s="53"/>
      <c r="F32" s="53"/>
      <c r="G32" s="53"/>
      <c r="H32" s="85">
        <v>1</v>
      </c>
      <c r="I32" s="86">
        <f>J32/$I$28</f>
        <v>0</v>
      </c>
      <c r="J32" s="87">
        <f>COUNTIF(AE41:AE301,H32)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88" t="s">
        <v>96</v>
      </c>
      <c r="V32" s="88"/>
      <c r="W32" s="88"/>
      <c r="X32" s="89">
        <f>MIN(AF41:AF301)</f>
        <v>0</v>
      </c>
      <c r="Y32" s="89"/>
      <c r="Z32" s="89"/>
      <c r="AA32" s="89" t="e">
        <f>MIN(#REF!)</f>
        <v>#REF!</v>
      </c>
      <c r="AC32" s="3"/>
      <c r="AD32" s="3"/>
      <c r="AE32" s="3"/>
      <c r="AF32" s="3"/>
      <c r="AG32" s="3"/>
      <c r="AI32" s="90"/>
    </row>
    <row r="33" spans="1:42" hidden="1">
      <c r="C33" s="53" t="s">
        <v>97</v>
      </c>
      <c r="D33" s="53"/>
      <c r="E33" s="53"/>
      <c r="F33" s="53"/>
      <c r="G33" s="53"/>
      <c r="H33" s="85">
        <v>2</v>
      </c>
      <c r="I33" s="86">
        <f>J33/$I$28</f>
        <v>0</v>
      </c>
      <c r="J33" s="87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53" t="s">
        <v>99</v>
      </c>
      <c r="V33" s="53"/>
      <c r="W33" s="53"/>
      <c r="X33" s="89">
        <f>MAX(AF41:AF301)</f>
        <v>0</v>
      </c>
      <c r="Y33" s="89"/>
      <c r="Z33" s="89"/>
      <c r="AA33" s="89" t="e">
        <f>MAX(#REF!)</f>
        <v>#REF!</v>
      </c>
      <c r="AC33" s="3"/>
      <c r="AD33" s="3"/>
      <c r="AE33" s="3"/>
      <c r="AF33" s="3"/>
      <c r="AG33" s="3"/>
      <c r="AI33" s="90"/>
    </row>
    <row r="34" spans="1:42" hidden="1">
      <c r="C34" s="65" t="s">
        <v>100</v>
      </c>
      <c r="D34" s="66"/>
      <c r="E34" s="66"/>
      <c r="F34" s="67"/>
      <c r="G34" s="67"/>
      <c r="H34" s="85">
        <v>3</v>
      </c>
      <c r="I34" s="86">
        <f>J34/$I$28</f>
        <v>0</v>
      </c>
      <c r="J34" s="87">
        <f>COUNTIF(AE41:AE301,H34)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53" t="s">
        <v>101</v>
      </c>
      <c r="V34" s="53"/>
      <c r="W34" s="53"/>
      <c r="X34" s="89" t="e">
        <f>AVERAGE(AF41:AF301)</f>
        <v>#DIV/0!</v>
      </c>
      <c r="Y34" s="89" t="e">
        <f>#REF!-#REF!</f>
        <v>#REF!</v>
      </c>
      <c r="Z34" s="89"/>
      <c r="AA34" s="89" t="e">
        <f>AVERAGE(#REF!)</f>
        <v>#REF!</v>
      </c>
      <c r="AC34" s="3"/>
      <c r="AD34" s="3"/>
      <c r="AE34" s="3"/>
      <c r="AF34" s="3"/>
      <c r="AG34" s="3"/>
      <c r="AI34" s="90"/>
      <c r="AN34" s="44"/>
      <c r="AO34" s="44"/>
    </row>
    <row r="35" spans="1:42">
      <c r="AN35" s="4"/>
      <c r="AO35" s="4"/>
      <c r="AP35" s="4"/>
    </row>
    <row r="36" spans="1:42" s="4" customFormat="1" ht="25.5">
      <c r="A36" s="93"/>
      <c r="B36" s="94"/>
      <c r="C36" s="251" t="s">
        <v>102</v>
      </c>
      <c r="D36" s="252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252"/>
      <c r="T36" s="99"/>
      <c r="U36" s="98" t="s">
        <v>110</v>
      </c>
      <c r="V36" s="98"/>
      <c r="W36" s="98"/>
      <c r="X36" s="98"/>
      <c r="Y36" s="98"/>
      <c r="Z36" s="98"/>
      <c r="AA36" s="252"/>
      <c r="AB36" s="99"/>
      <c r="AC36" s="94" t="s">
        <v>111</v>
      </c>
      <c r="AD36" s="94" t="s">
        <v>112</v>
      </c>
      <c r="AE36" s="94" t="s">
        <v>113</v>
      </c>
      <c r="AF36" s="94"/>
      <c r="AG36" s="94" t="s">
        <v>114</v>
      </c>
      <c r="AH36" s="253" t="s">
        <v>115</v>
      </c>
      <c r="AI36" s="254"/>
      <c r="AJ36" s="254"/>
      <c r="AK36" s="254"/>
      <c r="AL36" s="254"/>
      <c r="AM36" s="254"/>
      <c r="AN36" s="254"/>
      <c r="AO36" s="254"/>
      <c r="AP36" s="344"/>
    </row>
    <row r="37" spans="1:42" s="4" customFormat="1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120</v>
      </c>
      <c r="R37" s="94" t="s">
        <v>121</v>
      </c>
      <c r="S37" s="94" t="s">
        <v>122</v>
      </c>
      <c r="T37" s="102"/>
      <c r="U37" s="94" t="s">
        <v>116</v>
      </c>
      <c r="V37" s="94" t="s">
        <v>117</v>
      </c>
      <c r="W37" s="94" t="s">
        <v>118</v>
      </c>
      <c r="X37" s="94" t="s">
        <v>119</v>
      </c>
      <c r="Y37" s="94" t="s">
        <v>120</v>
      </c>
      <c r="Z37" s="94" t="s">
        <v>121</v>
      </c>
      <c r="AA37" s="94" t="s">
        <v>122</v>
      </c>
      <c r="AB37" s="102"/>
      <c r="AC37" s="94"/>
      <c r="AD37" s="94"/>
      <c r="AE37" s="94"/>
      <c r="AF37" s="94"/>
      <c r="AG37" s="94"/>
      <c r="AH37" s="94" t="s">
        <v>116</v>
      </c>
      <c r="AI37" s="94" t="s">
        <v>117</v>
      </c>
      <c r="AJ37" s="94" t="s">
        <v>118</v>
      </c>
      <c r="AK37" s="94" t="s">
        <v>119</v>
      </c>
      <c r="AL37" s="94" t="s">
        <v>120</v>
      </c>
      <c r="AM37" s="94" t="s">
        <v>121</v>
      </c>
      <c r="AN37" s="101" t="s">
        <v>122</v>
      </c>
      <c r="AO37" s="255" t="s">
        <v>240</v>
      </c>
      <c r="AP37" s="255" t="s">
        <v>241</v>
      </c>
    </row>
    <row r="38" spans="1:42" s="4" customFormat="1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 t="e">
        <f t="shared" ref="M38:S38" si="2">1-M39</f>
        <v>#REF!</v>
      </c>
      <c r="N38" s="103" t="e">
        <f t="shared" si="2"/>
        <v>#REF!</v>
      </c>
      <c r="O38" s="103" t="e">
        <f t="shared" si="2"/>
        <v>#REF!</v>
      </c>
      <c r="P38" s="103" t="e">
        <f t="shared" si="2"/>
        <v>#REF!</v>
      </c>
      <c r="Q38" s="103" t="e">
        <f t="shared" si="2"/>
        <v>#REF!</v>
      </c>
      <c r="R38" s="103" t="e">
        <f t="shared" si="2"/>
        <v>#REF!</v>
      </c>
      <c r="S38" s="103" t="e">
        <f t="shared" si="2"/>
        <v>#REF!</v>
      </c>
      <c r="T38" s="104"/>
      <c r="U38" s="94"/>
      <c r="V38" s="94"/>
      <c r="W38" s="94"/>
      <c r="X38" s="94"/>
      <c r="Y38" s="94"/>
      <c r="Z38" s="94"/>
      <c r="AA38" s="94"/>
      <c r="AB38" s="104"/>
      <c r="AC38" s="94"/>
      <c r="AD38" s="94"/>
      <c r="AE38" s="94"/>
      <c r="AF38" s="94"/>
      <c r="AG38" s="94"/>
      <c r="AH38" s="105"/>
      <c r="AI38" s="94"/>
      <c r="AJ38" s="105"/>
      <c r="AK38" s="105"/>
      <c r="AL38" s="105"/>
      <c r="AM38" s="105"/>
      <c r="AN38" s="345"/>
      <c r="AO38" s="346"/>
      <c r="AP38" s="346"/>
    </row>
    <row r="39" spans="1:42" s="4" customFormat="1">
      <c r="A39" s="93"/>
      <c r="B39" s="94"/>
      <c r="C39" s="256"/>
      <c r="D39" s="257"/>
      <c r="E39" s="257"/>
      <c r="F39" s="258"/>
      <c r="G39" s="258"/>
      <c r="H39" s="258"/>
      <c r="I39" s="258"/>
      <c r="J39" s="258"/>
      <c r="K39" s="258"/>
      <c r="L39" s="258"/>
      <c r="M39" s="259" t="e">
        <f t="shared" ref="M39:S39" si="3">M40/$O$40</f>
        <v>#REF!</v>
      </c>
      <c r="N39" s="259" t="e">
        <f t="shared" si="3"/>
        <v>#REF!</v>
      </c>
      <c r="O39" s="259" t="e">
        <f t="shared" si="3"/>
        <v>#REF!</v>
      </c>
      <c r="P39" s="259" t="e">
        <f t="shared" si="3"/>
        <v>#REF!</v>
      </c>
      <c r="Q39" s="259" t="e">
        <f t="shared" si="3"/>
        <v>#REF!</v>
      </c>
      <c r="R39" s="259" t="e">
        <f t="shared" si="3"/>
        <v>#REF!</v>
      </c>
      <c r="S39" s="259" t="e">
        <f t="shared" si="3"/>
        <v>#REF!</v>
      </c>
      <c r="T39" s="260"/>
      <c r="U39" s="258"/>
      <c r="V39" s="258"/>
      <c r="W39" s="258"/>
      <c r="X39" s="258"/>
      <c r="Y39" s="258"/>
      <c r="Z39" s="258"/>
      <c r="AA39" s="258"/>
      <c r="AB39" s="260"/>
      <c r="AC39" s="258"/>
      <c r="AD39" s="258"/>
      <c r="AE39" s="258"/>
      <c r="AF39" s="258"/>
      <c r="AG39" s="258"/>
      <c r="AH39" s="261"/>
      <c r="AI39" s="258"/>
      <c r="AJ39" s="261"/>
      <c r="AK39" s="261"/>
      <c r="AL39" s="261"/>
      <c r="AM39" s="261"/>
      <c r="AN39" s="347"/>
      <c r="AO39" s="348"/>
      <c r="AP39" s="349"/>
    </row>
    <row r="40" spans="1:42">
      <c r="A40" s="3">
        <v>1</v>
      </c>
      <c r="B40" s="263">
        <v>1</v>
      </c>
      <c r="C40" s="264" t="s">
        <v>132</v>
      </c>
      <c r="D40" s="265" t="s">
        <v>24</v>
      </c>
      <c r="E40" s="266"/>
      <c r="F40" s="41" t="s">
        <v>39</v>
      </c>
      <c r="G40" s="267">
        <f t="shared" ref="G40:G103" si="4">SUMIF($V$10:$V$28,F40,$AA$10:$AA$28)</f>
        <v>113</v>
      </c>
      <c r="H40" s="267">
        <f t="shared" ref="H40:H103" si="5">SUMIF($V$10:$V$28,F40,$X$10:$X$28)</f>
        <v>101</v>
      </c>
      <c r="I40" s="268">
        <f t="shared" ref="I40:I103" si="6">$I$27</f>
        <v>26966806</v>
      </c>
      <c r="J40" s="268">
        <f t="shared" ref="J40:J103" si="7">SUMIF($AN$4:$AN$22,D40,$AP$4:$AP$22)</f>
        <v>6</v>
      </c>
      <c r="K40" s="269">
        <f t="shared" ref="K40:K103" si="8">IF(J40=$AJ$25,$AI$25,IF(J40=$AJ$26,$AI$26,IF(J40=$AJ$27,$AI$27,IF(J40=$AJ$28,$AI$28,IF(J40=$AJ$29,$AI$29,IF(J40=$AJ$30,$AI$30))))))</f>
        <v>0.95</v>
      </c>
      <c r="L40" s="270" t="e">
        <f>SUMIF($AN$4:$AN$22,D40,#REF!)</f>
        <v>#REF!</v>
      </c>
      <c r="M40" s="271" t="e">
        <f t="shared" ref="M40:M103" si="9">$O40/(1+6%/12)^36</f>
        <v>#REF!</v>
      </c>
      <c r="N40" s="271" t="e">
        <f t="shared" ref="N40:N103" si="10">$O40/(1+6%/12)^12</f>
        <v>#REF!</v>
      </c>
      <c r="O40" s="271" t="e">
        <f t="shared" ref="O40:O103" si="11">$I$27*K40*L40</f>
        <v>#REF!</v>
      </c>
      <c r="P40" s="271" t="e">
        <f t="shared" ref="P40:P103" si="12">$O40*(1+6%/12)^12</f>
        <v>#REF!</v>
      </c>
      <c r="Q40" s="272" t="e">
        <f t="shared" ref="Q40:R103" si="13">O40</f>
        <v>#REF!</v>
      </c>
      <c r="R40" s="271" t="e">
        <f t="shared" si="13"/>
        <v>#REF!</v>
      </c>
      <c r="S40" s="271" t="e">
        <f t="shared" ref="S40:S103" si="14">$O40*(1+6%/12)^24</f>
        <v>#REF!</v>
      </c>
      <c r="T40" s="271"/>
      <c r="U40" s="271" t="e">
        <f t="shared" ref="U40:U103" si="15">M40*H40</f>
        <v>#REF!</v>
      </c>
      <c r="V40" s="271" t="e">
        <f t="shared" ref="V40:V103" si="16">N40*H40</f>
        <v>#REF!</v>
      </c>
      <c r="W40" s="271" t="e">
        <f t="shared" ref="W40:W103" si="17">O40*H40</f>
        <v>#REF!</v>
      </c>
      <c r="X40" s="272" t="e">
        <f t="shared" ref="X40:X103" si="18">P40*H40</f>
        <v>#REF!</v>
      </c>
      <c r="Y40" s="272" t="e">
        <f t="shared" ref="Y40:Y103" si="19">Q40*H40</f>
        <v>#REF!</v>
      </c>
      <c r="Z40" s="271" t="e">
        <f t="shared" ref="Z40:Z103" si="20">R40*H40</f>
        <v>#REF!</v>
      </c>
      <c r="AA40" s="271" t="e">
        <f t="shared" ref="AA40:AA103" si="21">S40*H40</f>
        <v>#REF!</v>
      </c>
      <c r="AB40" s="271"/>
      <c r="AC40" s="33" t="str">
        <f t="shared" ref="AC40:AC103" si="22">IF(AE40=$H$32,$M$32,IF(AE40=$H$33,$M$33,IF(AE40=$H$34,$M$34)))</f>
        <v>BERTAHAP</v>
      </c>
      <c r="AD40" s="273">
        <f t="shared" ref="AD40:AD103" si="23">IF(AC40=$M$32,$N$32,IF(AC40=$M$33,$N$33,$N$34))</f>
        <v>0</v>
      </c>
      <c r="AE40" s="274">
        <v>2</v>
      </c>
      <c r="AF40" s="275"/>
      <c r="AG40" s="271" t="e">
        <f>IF(AF40&gt;#REF!,"LB","KR")</f>
        <v>#REF!</v>
      </c>
      <c r="AH40" s="275">
        <v>2378423000</v>
      </c>
      <c r="AI40" s="275">
        <v>2680862000</v>
      </c>
      <c r="AJ40" s="275">
        <v>2846212000</v>
      </c>
      <c r="AK40" s="276">
        <v>3021760000</v>
      </c>
      <c r="AL40" s="276">
        <v>2846212000</v>
      </c>
      <c r="AM40" s="275">
        <v>3021760000</v>
      </c>
      <c r="AN40" s="275">
        <v>3208136000</v>
      </c>
      <c r="AO40" s="52">
        <v>3016984720</v>
      </c>
      <c r="AP40" s="43">
        <v>3203065600</v>
      </c>
    </row>
    <row r="41" spans="1:42" ht="15" customHeight="1">
      <c r="A41" s="3">
        <f t="shared" ref="A41:A104" si="24">A40+1</f>
        <v>2</v>
      </c>
      <c r="B41" s="263">
        <v>2</v>
      </c>
      <c r="C41" s="264" t="s">
        <v>132</v>
      </c>
      <c r="D41" s="265" t="s">
        <v>35</v>
      </c>
      <c r="E41" s="266"/>
      <c r="F41" s="41" t="s">
        <v>42</v>
      </c>
      <c r="G41" s="267">
        <f t="shared" si="4"/>
        <v>78</v>
      </c>
      <c r="H41" s="267">
        <f t="shared" si="5"/>
        <v>66</v>
      </c>
      <c r="I41" s="268">
        <f t="shared" si="6"/>
        <v>26966806</v>
      </c>
      <c r="J41" s="268">
        <f t="shared" si="7"/>
        <v>2</v>
      </c>
      <c r="K41" s="269">
        <f t="shared" si="8"/>
        <v>0.93</v>
      </c>
      <c r="L41" s="270" t="e">
        <f>SUMIF($AN$4:$AN$22,D41,#REF!)</f>
        <v>#REF!</v>
      </c>
      <c r="M41" s="271" t="e">
        <f t="shared" si="9"/>
        <v>#REF!</v>
      </c>
      <c r="N41" s="271" t="e">
        <f t="shared" si="10"/>
        <v>#REF!</v>
      </c>
      <c r="O41" s="271" t="e">
        <f t="shared" si="11"/>
        <v>#REF!</v>
      </c>
      <c r="P41" s="271" t="e">
        <f t="shared" si="12"/>
        <v>#REF!</v>
      </c>
      <c r="Q41" s="272" t="e">
        <f t="shared" si="13"/>
        <v>#REF!</v>
      </c>
      <c r="R41" s="271" t="e">
        <f t="shared" si="13"/>
        <v>#REF!</v>
      </c>
      <c r="S41" s="271" t="e">
        <f t="shared" si="14"/>
        <v>#REF!</v>
      </c>
      <c r="T41" s="271"/>
      <c r="U41" s="271" t="e">
        <f t="shared" si="15"/>
        <v>#REF!</v>
      </c>
      <c r="V41" s="271" t="e">
        <f t="shared" si="16"/>
        <v>#REF!</v>
      </c>
      <c r="W41" s="271" t="e">
        <f t="shared" si="17"/>
        <v>#REF!</v>
      </c>
      <c r="X41" s="272" t="e">
        <f t="shared" si="18"/>
        <v>#REF!</v>
      </c>
      <c r="Y41" s="272" t="e">
        <f t="shared" si="19"/>
        <v>#REF!</v>
      </c>
      <c r="Z41" s="271" t="e">
        <f t="shared" si="20"/>
        <v>#REF!</v>
      </c>
      <c r="AA41" s="271" t="e">
        <f t="shared" si="21"/>
        <v>#REF!</v>
      </c>
      <c r="AB41" s="271"/>
      <c r="AC41" s="33" t="str">
        <f t="shared" si="22"/>
        <v>BERTAHAP</v>
      </c>
      <c r="AD41" s="273">
        <f t="shared" si="23"/>
        <v>0</v>
      </c>
      <c r="AE41" s="274">
        <v>2</v>
      </c>
      <c r="AF41" s="275"/>
      <c r="AG41" s="271" t="e">
        <f>IF(AF41&gt;#REF!,"LB","KR")</f>
        <v>#REF!</v>
      </c>
      <c r="AH41" s="275">
        <v>1521497000</v>
      </c>
      <c r="AI41" s="275">
        <v>1714970000</v>
      </c>
      <c r="AJ41" s="275">
        <v>1820745000</v>
      </c>
      <c r="AK41" s="276">
        <v>1933045000</v>
      </c>
      <c r="AL41" s="276">
        <v>1820745000</v>
      </c>
      <c r="AM41" s="275">
        <v>1933045000</v>
      </c>
      <c r="AN41" s="275">
        <v>2052271000</v>
      </c>
      <c r="AO41" s="52">
        <v>1929989700</v>
      </c>
      <c r="AP41" s="43">
        <v>2049027700</v>
      </c>
    </row>
    <row r="42" spans="1:42">
      <c r="A42" s="3">
        <f t="shared" si="24"/>
        <v>3</v>
      </c>
      <c r="B42" s="263">
        <v>3</v>
      </c>
      <c r="C42" s="264" t="s">
        <v>132</v>
      </c>
      <c r="D42" s="265" t="s">
        <v>41</v>
      </c>
      <c r="E42" s="266"/>
      <c r="F42" s="41" t="s">
        <v>45</v>
      </c>
      <c r="G42" s="267">
        <f t="shared" si="4"/>
        <v>60</v>
      </c>
      <c r="H42" s="267">
        <f t="shared" si="5"/>
        <v>52</v>
      </c>
      <c r="I42" s="268">
        <f t="shared" si="6"/>
        <v>26966806</v>
      </c>
      <c r="J42" s="268">
        <f t="shared" si="7"/>
        <v>2</v>
      </c>
      <c r="K42" s="269">
        <f t="shared" si="8"/>
        <v>0.93</v>
      </c>
      <c r="L42" s="270" t="e">
        <f>SUMIF($AN$4:$AN$22,D42,#REF!)</f>
        <v>#REF!</v>
      </c>
      <c r="M42" s="271" t="e">
        <f t="shared" si="9"/>
        <v>#REF!</v>
      </c>
      <c r="N42" s="271" t="e">
        <f t="shared" si="10"/>
        <v>#REF!</v>
      </c>
      <c r="O42" s="271" t="e">
        <f t="shared" si="11"/>
        <v>#REF!</v>
      </c>
      <c r="P42" s="271" t="e">
        <f t="shared" si="12"/>
        <v>#REF!</v>
      </c>
      <c r="Q42" s="272" t="e">
        <f t="shared" si="13"/>
        <v>#REF!</v>
      </c>
      <c r="R42" s="271" t="e">
        <f t="shared" si="13"/>
        <v>#REF!</v>
      </c>
      <c r="S42" s="271" t="e">
        <f t="shared" si="14"/>
        <v>#REF!</v>
      </c>
      <c r="T42" s="271"/>
      <c r="U42" s="271" t="e">
        <f t="shared" si="15"/>
        <v>#REF!</v>
      </c>
      <c r="V42" s="271" t="e">
        <f t="shared" si="16"/>
        <v>#REF!</v>
      </c>
      <c r="W42" s="271" t="e">
        <f t="shared" si="17"/>
        <v>#REF!</v>
      </c>
      <c r="X42" s="272" t="e">
        <f t="shared" si="18"/>
        <v>#REF!</v>
      </c>
      <c r="Y42" s="272" t="e">
        <f t="shared" si="19"/>
        <v>#REF!</v>
      </c>
      <c r="Z42" s="271" t="e">
        <f t="shared" si="20"/>
        <v>#REF!</v>
      </c>
      <c r="AA42" s="271" t="e">
        <f t="shared" si="21"/>
        <v>#REF!</v>
      </c>
      <c r="AB42" s="271"/>
      <c r="AC42" s="33" t="str">
        <f t="shared" si="22"/>
        <v>BERTAHAP</v>
      </c>
      <c r="AD42" s="273">
        <f t="shared" si="23"/>
        <v>0</v>
      </c>
      <c r="AE42" s="274">
        <v>2</v>
      </c>
      <c r="AF42" s="275"/>
      <c r="AG42" s="271" t="e">
        <f>IF(AF42&gt;#REF!,"LB","KR")</f>
        <v>#REF!</v>
      </c>
      <c r="AH42" s="275">
        <v>1198755000</v>
      </c>
      <c r="AI42" s="275">
        <v>1351188000</v>
      </c>
      <c r="AJ42" s="275">
        <v>1434527000</v>
      </c>
      <c r="AK42" s="276">
        <v>1523005000</v>
      </c>
      <c r="AL42" s="276">
        <v>1434527000</v>
      </c>
      <c r="AM42" s="275">
        <v>1523005000</v>
      </c>
      <c r="AN42" s="275">
        <v>1616941000</v>
      </c>
      <c r="AO42" s="52">
        <v>1520598620</v>
      </c>
      <c r="AP42" s="43">
        <v>1614385300</v>
      </c>
    </row>
    <row r="43" spans="1:42">
      <c r="A43" s="3">
        <f t="shared" si="24"/>
        <v>4</v>
      </c>
      <c r="B43" s="263">
        <v>4</v>
      </c>
      <c r="C43" s="264" t="s">
        <v>132</v>
      </c>
      <c r="D43" s="265">
        <v>10</v>
      </c>
      <c r="E43" s="266"/>
      <c r="F43" s="41" t="s">
        <v>48</v>
      </c>
      <c r="G43" s="267">
        <f t="shared" si="4"/>
        <v>74</v>
      </c>
      <c r="H43" s="267">
        <f t="shared" si="5"/>
        <v>63</v>
      </c>
      <c r="I43" s="268">
        <f t="shared" si="6"/>
        <v>26966806</v>
      </c>
      <c r="J43" s="268">
        <f t="shared" si="7"/>
        <v>2</v>
      </c>
      <c r="K43" s="269">
        <f t="shared" si="8"/>
        <v>0.93</v>
      </c>
      <c r="L43" s="270" t="e">
        <f>SUMIF($AN$4:$AN$22,D43,#REF!)</f>
        <v>#REF!</v>
      </c>
      <c r="M43" s="271" t="e">
        <f t="shared" si="9"/>
        <v>#REF!</v>
      </c>
      <c r="N43" s="271" t="e">
        <f t="shared" si="10"/>
        <v>#REF!</v>
      </c>
      <c r="O43" s="271" t="e">
        <f t="shared" si="11"/>
        <v>#REF!</v>
      </c>
      <c r="P43" s="271" t="e">
        <f t="shared" si="12"/>
        <v>#REF!</v>
      </c>
      <c r="Q43" s="272" t="e">
        <f t="shared" si="13"/>
        <v>#REF!</v>
      </c>
      <c r="R43" s="271" t="e">
        <f t="shared" si="13"/>
        <v>#REF!</v>
      </c>
      <c r="S43" s="271" t="e">
        <f t="shared" si="14"/>
        <v>#REF!</v>
      </c>
      <c r="T43" s="271"/>
      <c r="U43" s="271" t="e">
        <f t="shared" si="15"/>
        <v>#REF!</v>
      </c>
      <c r="V43" s="271" t="e">
        <f t="shared" si="16"/>
        <v>#REF!</v>
      </c>
      <c r="W43" s="271" t="e">
        <f t="shared" si="17"/>
        <v>#REF!</v>
      </c>
      <c r="X43" s="272" t="e">
        <f t="shared" si="18"/>
        <v>#REF!</v>
      </c>
      <c r="Y43" s="272" t="e">
        <f t="shared" si="19"/>
        <v>#REF!</v>
      </c>
      <c r="Z43" s="271" t="e">
        <f t="shared" si="20"/>
        <v>#REF!</v>
      </c>
      <c r="AA43" s="271" t="e">
        <f t="shared" si="21"/>
        <v>#REF!</v>
      </c>
      <c r="AB43" s="271"/>
      <c r="AC43" s="33" t="str">
        <f t="shared" si="22"/>
        <v>BERTAHAP</v>
      </c>
      <c r="AD43" s="273">
        <f t="shared" si="23"/>
        <v>0</v>
      </c>
      <c r="AE43" s="274">
        <v>2</v>
      </c>
      <c r="AF43" s="275"/>
      <c r="AG43" s="271" t="e">
        <f>IF(AF43&gt;#REF!,"LB","KR")</f>
        <v>#REF!</v>
      </c>
      <c r="AH43" s="275">
        <v>1452338000</v>
      </c>
      <c r="AI43" s="275">
        <v>1637017000</v>
      </c>
      <c r="AJ43" s="275">
        <v>1737984000</v>
      </c>
      <c r="AK43" s="276">
        <v>1845179000</v>
      </c>
      <c r="AL43" s="276">
        <v>1737984000</v>
      </c>
      <c r="AM43" s="275">
        <v>1845179000</v>
      </c>
      <c r="AN43" s="275">
        <v>1958986000</v>
      </c>
      <c r="AO43" s="52">
        <v>1842263040</v>
      </c>
      <c r="AP43" s="43">
        <v>1955889740</v>
      </c>
    </row>
    <row r="44" spans="1:42">
      <c r="A44" s="3">
        <f t="shared" si="24"/>
        <v>5</v>
      </c>
      <c r="B44" s="263">
        <v>5</v>
      </c>
      <c r="C44" s="264" t="s">
        <v>132</v>
      </c>
      <c r="D44" s="299">
        <v>12</v>
      </c>
      <c r="E44" s="266"/>
      <c r="F44" s="41" t="s">
        <v>50</v>
      </c>
      <c r="G44" s="267">
        <f t="shared" si="4"/>
        <v>67</v>
      </c>
      <c r="H44" s="267">
        <f t="shared" si="5"/>
        <v>57</v>
      </c>
      <c r="I44" s="268">
        <f t="shared" si="6"/>
        <v>26966806</v>
      </c>
      <c r="J44" s="268">
        <f t="shared" si="7"/>
        <v>2</v>
      </c>
      <c r="K44" s="269">
        <f t="shared" si="8"/>
        <v>0.93</v>
      </c>
      <c r="L44" s="270" t="e">
        <f>SUMIF($AN$4:$AN$22,D44,#REF!)</f>
        <v>#REF!</v>
      </c>
      <c r="M44" s="271" t="e">
        <f t="shared" si="9"/>
        <v>#REF!</v>
      </c>
      <c r="N44" s="271" t="e">
        <f t="shared" si="10"/>
        <v>#REF!</v>
      </c>
      <c r="O44" s="271" t="e">
        <f t="shared" si="11"/>
        <v>#REF!</v>
      </c>
      <c r="P44" s="271" t="e">
        <f t="shared" si="12"/>
        <v>#REF!</v>
      </c>
      <c r="Q44" s="272" t="e">
        <f t="shared" si="13"/>
        <v>#REF!</v>
      </c>
      <c r="R44" s="271" t="e">
        <f t="shared" si="13"/>
        <v>#REF!</v>
      </c>
      <c r="S44" s="271" t="e">
        <f t="shared" si="14"/>
        <v>#REF!</v>
      </c>
      <c r="T44" s="271"/>
      <c r="U44" s="271" t="e">
        <f t="shared" si="15"/>
        <v>#REF!</v>
      </c>
      <c r="V44" s="271" t="e">
        <f t="shared" si="16"/>
        <v>#REF!</v>
      </c>
      <c r="W44" s="271" t="e">
        <f t="shared" si="17"/>
        <v>#REF!</v>
      </c>
      <c r="X44" s="272" t="e">
        <f t="shared" si="18"/>
        <v>#REF!</v>
      </c>
      <c r="Y44" s="272" t="e">
        <f t="shared" si="19"/>
        <v>#REF!</v>
      </c>
      <c r="Z44" s="271" t="e">
        <f t="shared" si="20"/>
        <v>#REF!</v>
      </c>
      <c r="AA44" s="271" t="e">
        <f t="shared" si="21"/>
        <v>#REF!</v>
      </c>
      <c r="AB44" s="271"/>
      <c r="AC44" s="33" t="str">
        <f t="shared" si="22"/>
        <v>BERTAHAP</v>
      </c>
      <c r="AD44" s="273">
        <f t="shared" si="23"/>
        <v>0</v>
      </c>
      <c r="AE44" s="274">
        <v>2</v>
      </c>
      <c r="AF44" s="275"/>
      <c r="AG44" s="271" t="e">
        <f>IF(AF44&gt;#REF!,"LB","KR")</f>
        <v>#REF!</v>
      </c>
      <c r="AH44" s="275">
        <v>1314020000</v>
      </c>
      <c r="AI44" s="275">
        <v>1481110000</v>
      </c>
      <c r="AJ44" s="275">
        <v>1572462000</v>
      </c>
      <c r="AK44" s="276">
        <v>1669448000</v>
      </c>
      <c r="AL44" s="276">
        <v>1572462000</v>
      </c>
      <c r="AM44" s="275">
        <v>1669448000</v>
      </c>
      <c r="AN44" s="275">
        <v>1772416000</v>
      </c>
      <c r="AO44" s="52">
        <v>1666809720</v>
      </c>
      <c r="AP44" s="43">
        <v>1769614880</v>
      </c>
    </row>
    <row r="45" spans="1:42">
      <c r="A45" s="3">
        <f t="shared" si="24"/>
        <v>6</v>
      </c>
      <c r="B45" s="263">
        <v>6</v>
      </c>
      <c r="C45" s="264" t="s">
        <v>132</v>
      </c>
      <c r="D45" s="265">
        <v>16</v>
      </c>
      <c r="E45" s="266"/>
      <c r="F45" s="41" t="s">
        <v>52</v>
      </c>
      <c r="G45" s="267">
        <f t="shared" si="4"/>
        <v>71</v>
      </c>
      <c r="H45" s="267">
        <f t="shared" si="5"/>
        <v>63</v>
      </c>
      <c r="I45" s="268">
        <f t="shared" si="6"/>
        <v>26966806</v>
      </c>
      <c r="J45" s="268">
        <f t="shared" si="7"/>
        <v>2</v>
      </c>
      <c r="K45" s="269">
        <f t="shared" si="8"/>
        <v>0.93</v>
      </c>
      <c r="L45" s="270" t="e">
        <f>SUMIF($AN$4:$AN$22,D45,#REF!)</f>
        <v>#REF!</v>
      </c>
      <c r="M45" s="271" t="e">
        <f t="shared" si="9"/>
        <v>#REF!</v>
      </c>
      <c r="N45" s="271" t="e">
        <f t="shared" si="10"/>
        <v>#REF!</v>
      </c>
      <c r="O45" s="271" t="e">
        <f t="shared" si="11"/>
        <v>#REF!</v>
      </c>
      <c r="P45" s="271" t="e">
        <f t="shared" si="12"/>
        <v>#REF!</v>
      </c>
      <c r="Q45" s="272" t="e">
        <f t="shared" si="13"/>
        <v>#REF!</v>
      </c>
      <c r="R45" s="271" t="e">
        <f t="shared" si="13"/>
        <v>#REF!</v>
      </c>
      <c r="S45" s="271" t="e">
        <f t="shared" si="14"/>
        <v>#REF!</v>
      </c>
      <c r="T45" s="271"/>
      <c r="U45" s="271" t="e">
        <f t="shared" si="15"/>
        <v>#REF!</v>
      </c>
      <c r="V45" s="271" t="e">
        <f t="shared" si="16"/>
        <v>#REF!</v>
      </c>
      <c r="W45" s="271" t="e">
        <f t="shared" si="17"/>
        <v>#REF!</v>
      </c>
      <c r="X45" s="272" t="e">
        <f t="shared" si="18"/>
        <v>#REF!</v>
      </c>
      <c r="Y45" s="272" t="e">
        <f t="shared" si="19"/>
        <v>#REF!</v>
      </c>
      <c r="Z45" s="271" t="e">
        <f t="shared" si="20"/>
        <v>#REF!</v>
      </c>
      <c r="AA45" s="271" t="e">
        <f t="shared" si="21"/>
        <v>#REF!</v>
      </c>
      <c r="AB45" s="271"/>
      <c r="AC45" s="33" t="str">
        <f t="shared" si="22"/>
        <v>BERTAHAP</v>
      </c>
      <c r="AD45" s="273">
        <f t="shared" si="23"/>
        <v>0</v>
      </c>
      <c r="AE45" s="274">
        <v>2</v>
      </c>
      <c r="AF45" s="275"/>
      <c r="AG45" s="271" t="e">
        <f>IF(AF45&gt;#REF!,"LB","KR")</f>
        <v>#REF!</v>
      </c>
      <c r="AH45" s="275">
        <v>1452338000</v>
      </c>
      <c r="AI45" s="275">
        <v>1637017000</v>
      </c>
      <c r="AJ45" s="275">
        <v>1737984000</v>
      </c>
      <c r="AK45" s="276">
        <v>1845179000</v>
      </c>
      <c r="AL45" s="276">
        <v>1737984000</v>
      </c>
      <c r="AM45" s="275">
        <v>1845179000</v>
      </c>
      <c r="AN45" s="275">
        <v>1958986000</v>
      </c>
      <c r="AO45" s="52">
        <v>1842263040</v>
      </c>
      <c r="AP45" s="43">
        <v>1955889740</v>
      </c>
    </row>
    <row r="46" spans="1:42">
      <c r="A46" s="3">
        <f t="shared" si="24"/>
        <v>7</v>
      </c>
      <c r="B46" s="263">
        <v>7</v>
      </c>
      <c r="C46" s="264" t="s">
        <v>132</v>
      </c>
      <c r="D46" s="299">
        <v>18</v>
      </c>
      <c r="E46" s="266"/>
      <c r="F46" s="41" t="s">
        <v>54</v>
      </c>
      <c r="G46" s="267">
        <f t="shared" si="4"/>
        <v>97</v>
      </c>
      <c r="H46" s="267">
        <f t="shared" si="5"/>
        <v>85</v>
      </c>
      <c r="I46" s="268">
        <f t="shared" si="6"/>
        <v>26966806</v>
      </c>
      <c r="J46" s="268">
        <f t="shared" si="7"/>
        <v>2</v>
      </c>
      <c r="K46" s="269">
        <f t="shared" si="8"/>
        <v>0.93</v>
      </c>
      <c r="L46" s="270" t="e">
        <f>SUMIF($AN$4:$AN$22,D46,#REF!)</f>
        <v>#REF!</v>
      </c>
      <c r="M46" s="271" t="e">
        <f t="shared" si="9"/>
        <v>#REF!</v>
      </c>
      <c r="N46" s="271" t="e">
        <f t="shared" si="10"/>
        <v>#REF!</v>
      </c>
      <c r="O46" s="271" t="e">
        <f t="shared" si="11"/>
        <v>#REF!</v>
      </c>
      <c r="P46" s="271" t="e">
        <f t="shared" si="12"/>
        <v>#REF!</v>
      </c>
      <c r="Q46" s="272" t="e">
        <f t="shared" si="13"/>
        <v>#REF!</v>
      </c>
      <c r="R46" s="271" t="e">
        <f t="shared" si="13"/>
        <v>#REF!</v>
      </c>
      <c r="S46" s="271" t="e">
        <f t="shared" si="14"/>
        <v>#REF!</v>
      </c>
      <c r="T46" s="271"/>
      <c r="U46" s="271" t="e">
        <f t="shared" si="15"/>
        <v>#REF!</v>
      </c>
      <c r="V46" s="271" t="e">
        <f t="shared" si="16"/>
        <v>#REF!</v>
      </c>
      <c r="W46" s="271" t="e">
        <f t="shared" si="17"/>
        <v>#REF!</v>
      </c>
      <c r="X46" s="272" t="e">
        <f t="shared" si="18"/>
        <v>#REF!</v>
      </c>
      <c r="Y46" s="272" t="e">
        <f t="shared" si="19"/>
        <v>#REF!</v>
      </c>
      <c r="Z46" s="271" t="e">
        <f t="shared" si="20"/>
        <v>#REF!</v>
      </c>
      <c r="AA46" s="271" t="e">
        <f t="shared" si="21"/>
        <v>#REF!</v>
      </c>
      <c r="AB46" s="271"/>
      <c r="AC46" s="33" t="str">
        <f t="shared" si="22"/>
        <v>BERTAHAP</v>
      </c>
      <c r="AD46" s="273">
        <f t="shared" si="23"/>
        <v>0</v>
      </c>
      <c r="AE46" s="274">
        <v>2</v>
      </c>
      <c r="AF46" s="275"/>
      <c r="AG46" s="271" t="e">
        <f>IF(AF46&gt;#REF!,"LB","KR")</f>
        <v>#REF!</v>
      </c>
      <c r="AH46" s="275">
        <v>1959503000</v>
      </c>
      <c r="AI46" s="275">
        <v>2208673000</v>
      </c>
      <c r="AJ46" s="275">
        <v>2344899000</v>
      </c>
      <c r="AK46" s="276">
        <v>2489527000</v>
      </c>
      <c r="AL46" s="276">
        <v>2344899000</v>
      </c>
      <c r="AM46" s="275">
        <v>2489527000</v>
      </c>
      <c r="AN46" s="275">
        <v>2643076000</v>
      </c>
      <c r="AO46" s="52">
        <v>2485592940</v>
      </c>
      <c r="AP46" s="43">
        <v>2638898620</v>
      </c>
    </row>
    <row r="47" spans="1:42">
      <c r="A47" s="3">
        <f t="shared" si="24"/>
        <v>8</v>
      </c>
      <c r="B47" s="263">
        <v>8</v>
      </c>
      <c r="C47" s="264" t="s">
        <v>132</v>
      </c>
      <c r="D47" s="299">
        <v>20</v>
      </c>
      <c r="E47" s="266"/>
      <c r="F47" s="41" t="s">
        <v>70</v>
      </c>
      <c r="G47" s="267">
        <f t="shared" si="4"/>
        <v>60</v>
      </c>
      <c r="H47" s="267">
        <f t="shared" si="5"/>
        <v>51</v>
      </c>
      <c r="I47" s="268">
        <f t="shared" si="6"/>
        <v>26966806</v>
      </c>
      <c r="J47" s="268">
        <f t="shared" si="7"/>
        <v>2</v>
      </c>
      <c r="K47" s="269">
        <f t="shared" si="8"/>
        <v>0.93</v>
      </c>
      <c r="L47" s="270" t="e">
        <f>SUMIF($AN$4:$AN$22,D47,#REF!)</f>
        <v>#REF!</v>
      </c>
      <c r="M47" s="271" t="e">
        <f t="shared" si="9"/>
        <v>#REF!</v>
      </c>
      <c r="N47" s="271" t="e">
        <f t="shared" si="10"/>
        <v>#REF!</v>
      </c>
      <c r="O47" s="271" t="e">
        <f t="shared" si="11"/>
        <v>#REF!</v>
      </c>
      <c r="P47" s="271" t="e">
        <f t="shared" si="12"/>
        <v>#REF!</v>
      </c>
      <c r="Q47" s="272" t="e">
        <f t="shared" si="13"/>
        <v>#REF!</v>
      </c>
      <c r="R47" s="271" t="e">
        <f t="shared" si="13"/>
        <v>#REF!</v>
      </c>
      <c r="S47" s="271" t="e">
        <f t="shared" si="14"/>
        <v>#REF!</v>
      </c>
      <c r="T47" s="271"/>
      <c r="U47" s="271" t="e">
        <f t="shared" si="15"/>
        <v>#REF!</v>
      </c>
      <c r="V47" s="271" t="e">
        <f t="shared" si="16"/>
        <v>#REF!</v>
      </c>
      <c r="W47" s="271" t="e">
        <f t="shared" si="17"/>
        <v>#REF!</v>
      </c>
      <c r="X47" s="272" t="e">
        <f t="shared" si="18"/>
        <v>#REF!</v>
      </c>
      <c r="Y47" s="272" t="e">
        <f t="shared" si="19"/>
        <v>#REF!</v>
      </c>
      <c r="Z47" s="271" t="e">
        <f t="shared" si="20"/>
        <v>#REF!</v>
      </c>
      <c r="AA47" s="271" t="e">
        <f t="shared" si="21"/>
        <v>#REF!</v>
      </c>
      <c r="AB47" s="271"/>
      <c r="AC47" s="33" t="str">
        <f t="shared" si="22"/>
        <v>BERTAHAP</v>
      </c>
      <c r="AD47" s="273">
        <f t="shared" si="23"/>
        <v>0</v>
      </c>
      <c r="AE47" s="274">
        <v>2</v>
      </c>
      <c r="AF47" s="275"/>
      <c r="AG47" s="271" t="e">
        <f>IF(AF47&gt;#REF!,"LB","KR")</f>
        <v>#REF!</v>
      </c>
      <c r="AH47" s="275">
        <v>1175702000</v>
      </c>
      <c r="AI47" s="275">
        <v>1325204000</v>
      </c>
      <c r="AJ47" s="275">
        <v>1406940000</v>
      </c>
      <c r="AK47" s="276">
        <v>1493717000</v>
      </c>
      <c r="AL47" s="276">
        <v>1406940000</v>
      </c>
      <c r="AM47" s="275">
        <v>1493717000</v>
      </c>
      <c r="AN47" s="275">
        <v>1585846000</v>
      </c>
      <c r="AO47" s="52">
        <v>1491356400</v>
      </c>
      <c r="AP47" s="43">
        <v>1583340020</v>
      </c>
    </row>
    <row r="48" spans="1:42">
      <c r="A48" s="3">
        <f t="shared" si="24"/>
        <v>9</v>
      </c>
      <c r="B48" s="263">
        <v>9</v>
      </c>
      <c r="C48" s="264" t="s">
        <v>132</v>
      </c>
      <c r="D48" s="299">
        <v>22</v>
      </c>
      <c r="E48" s="266"/>
      <c r="F48" s="41" t="s">
        <v>89</v>
      </c>
      <c r="G48" s="267">
        <f t="shared" si="4"/>
        <v>81</v>
      </c>
      <c r="H48" s="267">
        <f t="shared" si="5"/>
        <v>70</v>
      </c>
      <c r="I48" s="268">
        <f t="shared" si="6"/>
        <v>26966806</v>
      </c>
      <c r="J48" s="268">
        <f t="shared" si="7"/>
        <v>4</v>
      </c>
      <c r="K48" s="269">
        <f t="shared" si="8"/>
        <v>0.97</v>
      </c>
      <c r="L48" s="270" t="e">
        <f>SUMIF($AN$4:$AN$22,D48,#REF!)</f>
        <v>#REF!</v>
      </c>
      <c r="M48" s="271" t="e">
        <f t="shared" si="9"/>
        <v>#REF!</v>
      </c>
      <c r="N48" s="271" t="e">
        <f t="shared" si="10"/>
        <v>#REF!</v>
      </c>
      <c r="O48" s="271" t="e">
        <f t="shared" si="11"/>
        <v>#REF!</v>
      </c>
      <c r="P48" s="271" t="e">
        <f t="shared" si="12"/>
        <v>#REF!</v>
      </c>
      <c r="Q48" s="272" t="e">
        <f t="shared" si="13"/>
        <v>#REF!</v>
      </c>
      <c r="R48" s="271" t="e">
        <f t="shared" si="13"/>
        <v>#REF!</v>
      </c>
      <c r="S48" s="271" t="e">
        <f t="shared" si="14"/>
        <v>#REF!</v>
      </c>
      <c r="T48" s="271"/>
      <c r="U48" s="271" t="e">
        <f t="shared" si="15"/>
        <v>#REF!</v>
      </c>
      <c r="V48" s="271" t="e">
        <f t="shared" si="16"/>
        <v>#REF!</v>
      </c>
      <c r="W48" s="271" t="e">
        <f t="shared" si="17"/>
        <v>#REF!</v>
      </c>
      <c r="X48" s="272" t="e">
        <f t="shared" si="18"/>
        <v>#REF!</v>
      </c>
      <c r="Y48" s="272" t="e">
        <f t="shared" si="19"/>
        <v>#REF!</v>
      </c>
      <c r="Z48" s="271" t="e">
        <f t="shared" si="20"/>
        <v>#REF!</v>
      </c>
      <c r="AA48" s="271" t="e">
        <f t="shared" si="21"/>
        <v>#REF!</v>
      </c>
      <c r="AB48" s="271"/>
      <c r="AC48" s="33" t="str">
        <f t="shared" si="22"/>
        <v>BERTAHAP</v>
      </c>
      <c r="AD48" s="273">
        <f t="shared" si="23"/>
        <v>0</v>
      </c>
      <c r="AE48" s="274">
        <v>2</v>
      </c>
      <c r="AF48" s="275"/>
      <c r="AG48" s="271" t="e">
        <f>IF(AF48&gt;#REF!,"LB","KR")</f>
        <v>#REF!</v>
      </c>
      <c r="AH48" s="275">
        <v>1683115000</v>
      </c>
      <c r="AI48" s="275">
        <v>1897140000</v>
      </c>
      <c r="AJ48" s="275">
        <v>2014151000</v>
      </c>
      <c r="AK48" s="276">
        <v>2138380000</v>
      </c>
      <c r="AL48" s="276">
        <v>2014151000</v>
      </c>
      <c r="AM48" s="275">
        <v>2138380000</v>
      </c>
      <c r="AN48" s="275">
        <v>2270270000</v>
      </c>
      <c r="AO48" s="52">
        <v>2135000060</v>
      </c>
      <c r="AP48" s="43">
        <v>2266682800</v>
      </c>
    </row>
    <row r="49" spans="1:42">
      <c r="A49" s="3">
        <f t="shared" si="24"/>
        <v>10</v>
      </c>
      <c r="B49" s="263">
        <v>1</v>
      </c>
      <c r="C49" s="264" t="s">
        <v>134</v>
      </c>
      <c r="D49" s="265" t="s">
        <v>24</v>
      </c>
      <c r="E49" s="266"/>
      <c r="F49" s="41" t="s">
        <v>39</v>
      </c>
      <c r="G49" s="267">
        <f t="shared" si="4"/>
        <v>113</v>
      </c>
      <c r="H49" s="267">
        <f t="shared" si="5"/>
        <v>101</v>
      </c>
      <c r="I49" s="268">
        <f t="shared" si="6"/>
        <v>26966806</v>
      </c>
      <c r="J49" s="268">
        <f t="shared" si="7"/>
        <v>6</v>
      </c>
      <c r="K49" s="269">
        <f t="shared" si="8"/>
        <v>0.95</v>
      </c>
      <c r="L49" s="270" t="e">
        <f>SUMIF($AN$4:$AN$22,D49,#REF!)</f>
        <v>#REF!</v>
      </c>
      <c r="M49" s="271" t="e">
        <f t="shared" si="9"/>
        <v>#REF!</v>
      </c>
      <c r="N49" s="271" t="e">
        <f t="shared" si="10"/>
        <v>#REF!</v>
      </c>
      <c r="O49" s="271" t="e">
        <f t="shared" si="11"/>
        <v>#REF!</v>
      </c>
      <c r="P49" s="271" t="e">
        <f t="shared" si="12"/>
        <v>#REF!</v>
      </c>
      <c r="Q49" s="272" t="e">
        <f t="shared" si="13"/>
        <v>#REF!</v>
      </c>
      <c r="R49" s="271" t="e">
        <f t="shared" si="13"/>
        <v>#REF!</v>
      </c>
      <c r="S49" s="271" t="e">
        <f t="shared" si="14"/>
        <v>#REF!</v>
      </c>
      <c r="T49" s="271"/>
      <c r="U49" s="271" t="e">
        <f t="shared" si="15"/>
        <v>#REF!</v>
      </c>
      <c r="V49" s="271" t="e">
        <f t="shared" si="16"/>
        <v>#REF!</v>
      </c>
      <c r="W49" s="271" t="e">
        <f t="shared" si="17"/>
        <v>#REF!</v>
      </c>
      <c r="X49" s="272" t="e">
        <f t="shared" si="18"/>
        <v>#REF!</v>
      </c>
      <c r="Y49" s="272" t="e">
        <f t="shared" si="19"/>
        <v>#REF!</v>
      </c>
      <c r="Z49" s="271" t="e">
        <f t="shared" si="20"/>
        <v>#REF!</v>
      </c>
      <c r="AA49" s="271" t="e">
        <f t="shared" si="21"/>
        <v>#REF!</v>
      </c>
      <c r="AB49" s="271"/>
      <c r="AC49" s="33" t="str">
        <f t="shared" si="22"/>
        <v>BERTAHAP</v>
      </c>
      <c r="AD49" s="273">
        <f t="shared" si="23"/>
        <v>0</v>
      </c>
      <c r="AE49" s="274">
        <v>2</v>
      </c>
      <c r="AF49" s="275"/>
      <c r="AG49" s="271" t="e">
        <f>IF(AF49&gt;#REF!,"LB","KR")</f>
        <v>#REF!</v>
      </c>
      <c r="AH49" s="275">
        <v>2378423000</v>
      </c>
      <c r="AI49" s="275">
        <v>2680862000</v>
      </c>
      <c r="AJ49" s="275">
        <v>2846212000</v>
      </c>
      <c r="AK49" s="276">
        <v>3021760000</v>
      </c>
      <c r="AL49" s="276">
        <v>2846212000</v>
      </c>
      <c r="AM49" s="275">
        <v>3021760000</v>
      </c>
      <c r="AN49" s="275">
        <v>3208136000</v>
      </c>
      <c r="AO49" s="52">
        <v>3016984720</v>
      </c>
      <c r="AP49" s="43">
        <v>3203065600</v>
      </c>
    </row>
    <row r="50" spans="1:42">
      <c r="A50" s="3">
        <f t="shared" si="24"/>
        <v>11</v>
      </c>
      <c r="B50" s="263">
        <v>2</v>
      </c>
      <c r="C50" s="264" t="s">
        <v>134</v>
      </c>
      <c r="D50" s="265" t="s">
        <v>35</v>
      </c>
      <c r="E50" s="266"/>
      <c r="F50" s="41" t="s">
        <v>42</v>
      </c>
      <c r="G50" s="267">
        <f t="shared" si="4"/>
        <v>78</v>
      </c>
      <c r="H50" s="267">
        <f t="shared" si="5"/>
        <v>66</v>
      </c>
      <c r="I50" s="268">
        <f t="shared" si="6"/>
        <v>26966806</v>
      </c>
      <c r="J50" s="268">
        <f t="shared" si="7"/>
        <v>2</v>
      </c>
      <c r="K50" s="269">
        <f t="shared" si="8"/>
        <v>0.93</v>
      </c>
      <c r="L50" s="270" t="e">
        <f>SUMIF($AN$4:$AN$22,D50,#REF!)</f>
        <v>#REF!</v>
      </c>
      <c r="M50" s="271" t="e">
        <f t="shared" si="9"/>
        <v>#REF!</v>
      </c>
      <c r="N50" s="271" t="e">
        <f t="shared" si="10"/>
        <v>#REF!</v>
      </c>
      <c r="O50" s="271" t="e">
        <f t="shared" si="11"/>
        <v>#REF!</v>
      </c>
      <c r="P50" s="271" t="e">
        <f t="shared" si="12"/>
        <v>#REF!</v>
      </c>
      <c r="Q50" s="272" t="e">
        <f t="shared" si="13"/>
        <v>#REF!</v>
      </c>
      <c r="R50" s="271" t="e">
        <f t="shared" si="13"/>
        <v>#REF!</v>
      </c>
      <c r="S50" s="271" t="e">
        <f t="shared" si="14"/>
        <v>#REF!</v>
      </c>
      <c r="T50" s="271"/>
      <c r="U50" s="271" t="e">
        <f t="shared" si="15"/>
        <v>#REF!</v>
      </c>
      <c r="V50" s="271" t="e">
        <f t="shared" si="16"/>
        <v>#REF!</v>
      </c>
      <c r="W50" s="271" t="e">
        <f t="shared" si="17"/>
        <v>#REF!</v>
      </c>
      <c r="X50" s="272" t="e">
        <f t="shared" si="18"/>
        <v>#REF!</v>
      </c>
      <c r="Y50" s="272" t="e">
        <f t="shared" si="19"/>
        <v>#REF!</v>
      </c>
      <c r="Z50" s="271" t="e">
        <f t="shared" si="20"/>
        <v>#REF!</v>
      </c>
      <c r="AA50" s="271" t="e">
        <f t="shared" si="21"/>
        <v>#REF!</v>
      </c>
      <c r="AB50" s="271"/>
      <c r="AC50" s="33" t="str">
        <f t="shared" si="22"/>
        <v>BERTAHAP</v>
      </c>
      <c r="AD50" s="273">
        <f t="shared" si="23"/>
        <v>0</v>
      </c>
      <c r="AE50" s="274">
        <v>2</v>
      </c>
      <c r="AF50" s="275"/>
      <c r="AG50" s="271" t="e">
        <f>IF(AF50&gt;#REF!,"LB","KR")</f>
        <v>#REF!</v>
      </c>
      <c r="AH50" s="275">
        <v>1521497000</v>
      </c>
      <c r="AI50" s="275">
        <v>1714970000</v>
      </c>
      <c r="AJ50" s="275">
        <v>1820745000</v>
      </c>
      <c r="AK50" s="276">
        <v>1933045000</v>
      </c>
      <c r="AL50" s="276">
        <v>1820745000</v>
      </c>
      <c r="AM50" s="275">
        <v>1933045000</v>
      </c>
      <c r="AN50" s="275">
        <v>2052271000</v>
      </c>
      <c r="AO50" s="52">
        <v>1929989700</v>
      </c>
      <c r="AP50" s="43">
        <v>2049027700</v>
      </c>
    </row>
    <row r="51" spans="1:42">
      <c r="A51" s="3">
        <f t="shared" si="24"/>
        <v>12</v>
      </c>
      <c r="B51" s="263">
        <v>3</v>
      </c>
      <c r="C51" s="264" t="s">
        <v>134</v>
      </c>
      <c r="D51" s="265" t="s">
        <v>41</v>
      </c>
      <c r="E51" s="266"/>
      <c r="F51" s="41" t="s">
        <v>45</v>
      </c>
      <c r="G51" s="267">
        <f t="shared" si="4"/>
        <v>60</v>
      </c>
      <c r="H51" s="267">
        <f t="shared" si="5"/>
        <v>52</v>
      </c>
      <c r="I51" s="268">
        <f t="shared" si="6"/>
        <v>26966806</v>
      </c>
      <c r="J51" s="268">
        <f t="shared" si="7"/>
        <v>2</v>
      </c>
      <c r="K51" s="269">
        <f t="shared" si="8"/>
        <v>0.93</v>
      </c>
      <c r="L51" s="270" t="e">
        <f>SUMIF($AN$4:$AN$22,D51,#REF!)</f>
        <v>#REF!</v>
      </c>
      <c r="M51" s="271" t="e">
        <f t="shared" si="9"/>
        <v>#REF!</v>
      </c>
      <c r="N51" s="271" t="e">
        <f t="shared" si="10"/>
        <v>#REF!</v>
      </c>
      <c r="O51" s="271" t="e">
        <f t="shared" si="11"/>
        <v>#REF!</v>
      </c>
      <c r="P51" s="271" t="e">
        <f t="shared" si="12"/>
        <v>#REF!</v>
      </c>
      <c r="Q51" s="272" t="e">
        <f t="shared" si="13"/>
        <v>#REF!</v>
      </c>
      <c r="R51" s="271" t="e">
        <f t="shared" si="13"/>
        <v>#REF!</v>
      </c>
      <c r="S51" s="271" t="e">
        <f t="shared" si="14"/>
        <v>#REF!</v>
      </c>
      <c r="T51" s="271"/>
      <c r="U51" s="271" t="e">
        <f t="shared" si="15"/>
        <v>#REF!</v>
      </c>
      <c r="V51" s="271" t="e">
        <f t="shared" si="16"/>
        <v>#REF!</v>
      </c>
      <c r="W51" s="271" t="e">
        <f t="shared" si="17"/>
        <v>#REF!</v>
      </c>
      <c r="X51" s="272" t="e">
        <f t="shared" si="18"/>
        <v>#REF!</v>
      </c>
      <c r="Y51" s="272" t="e">
        <f t="shared" si="19"/>
        <v>#REF!</v>
      </c>
      <c r="Z51" s="271" t="e">
        <f t="shared" si="20"/>
        <v>#REF!</v>
      </c>
      <c r="AA51" s="271" t="e">
        <f t="shared" si="21"/>
        <v>#REF!</v>
      </c>
      <c r="AB51" s="271"/>
      <c r="AC51" s="33" t="str">
        <f t="shared" si="22"/>
        <v>BERTAHAP</v>
      </c>
      <c r="AD51" s="273">
        <f t="shared" si="23"/>
        <v>0</v>
      </c>
      <c r="AE51" s="274">
        <v>2</v>
      </c>
      <c r="AF51" s="275"/>
      <c r="AG51" s="271" t="e">
        <f>IF(AF51&gt;#REF!,"LB","KR")</f>
        <v>#REF!</v>
      </c>
      <c r="AH51" s="275">
        <v>1198755000</v>
      </c>
      <c r="AI51" s="275">
        <v>1351188000</v>
      </c>
      <c r="AJ51" s="275">
        <v>1434527000</v>
      </c>
      <c r="AK51" s="276">
        <v>1523005000</v>
      </c>
      <c r="AL51" s="276">
        <v>1434527000</v>
      </c>
      <c r="AM51" s="275">
        <v>1523005000</v>
      </c>
      <c r="AN51" s="275">
        <v>1616941000</v>
      </c>
      <c r="AO51" s="52">
        <v>1520598620</v>
      </c>
      <c r="AP51" s="43">
        <v>1614385300</v>
      </c>
    </row>
    <row r="52" spans="1:42">
      <c r="A52" s="3">
        <f t="shared" si="24"/>
        <v>13</v>
      </c>
      <c r="B52" s="263">
        <v>4</v>
      </c>
      <c r="C52" s="264" t="s">
        <v>134</v>
      </c>
      <c r="D52" s="265">
        <v>10</v>
      </c>
      <c r="E52" s="266"/>
      <c r="F52" s="41" t="s">
        <v>48</v>
      </c>
      <c r="G52" s="267">
        <f t="shared" si="4"/>
        <v>74</v>
      </c>
      <c r="H52" s="267">
        <f t="shared" si="5"/>
        <v>63</v>
      </c>
      <c r="I52" s="268">
        <f t="shared" si="6"/>
        <v>26966806</v>
      </c>
      <c r="J52" s="268">
        <f t="shared" si="7"/>
        <v>2</v>
      </c>
      <c r="K52" s="269">
        <f t="shared" si="8"/>
        <v>0.93</v>
      </c>
      <c r="L52" s="270" t="e">
        <f>SUMIF($AN$4:$AN$22,D52,#REF!)</f>
        <v>#REF!</v>
      </c>
      <c r="M52" s="271" t="e">
        <f t="shared" si="9"/>
        <v>#REF!</v>
      </c>
      <c r="N52" s="271" t="e">
        <f t="shared" si="10"/>
        <v>#REF!</v>
      </c>
      <c r="O52" s="271" t="e">
        <f t="shared" si="11"/>
        <v>#REF!</v>
      </c>
      <c r="P52" s="271" t="e">
        <f t="shared" si="12"/>
        <v>#REF!</v>
      </c>
      <c r="Q52" s="272" t="e">
        <f t="shared" si="13"/>
        <v>#REF!</v>
      </c>
      <c r="R52" s="271" t="e">
        <f t="shared" si="13"/>
        <v>#REF!</v>
      </c>
      <c r="S52" s="271" t="e">
        <f t="shared" si="14"/>
        <v>#REF!</v>
      </c>
      <c r="T52" s="271"/>
      <c r="U52" s="271" t="e">
        <f t="shared" si="15"/>
        <v>#REF!</v>
      </c>
      <c r="V52" s="271" t="e">
        <f t="shared" si="16"/>
        <v>#REF!</v>
      </c>
      <c r="W52" s="271" t="e">
        <f t="shared" si="17"/>
        <v>#REF!</v>
      </c>
      <c r="X52" s="272" t="e">
        <f t="shared" si="18"/>
        <v>#REF!</v>
      </c>
      <c r="Y52" s="272" t="e">
        <f t="shared" si="19"/>
        <v>#REF!</v>
      </c>
      <c r="Z52" s="271" t="e">
        <f t="shared" si="20"/>
        <v>#REF!</v>
      </c>
      <c r="AA52" s="271" t="e">
        <f t="shared" si="21"/>
        <v>#REF!</v>
      </c>
      <c r="AB52" s="271"/>
      <c r="AC52" s="33" t="str">
        <f t="shared" si="22"/>
        <v>BERTAHAP</v>
      </c>
      <c r="AD52" s="273">
        <f t="shared" si="23"/>
        <v>0</v>
      </c>
      <c r="AE52" s="274">
        <v>2</v>
      </c>
      <c r="AF52" s="275"/>
      <c r="AG52" s="271" t="e">
        <f>IF(AF52&gt;#REF!,"LB","KR")</f>
        <v>#REF!</v>
      </c>
      <c r="AH52" s="275">
        <v>1452338000</v>
      </c>
      <c r="AI52" s="275">
        <v>1637017000</v>
      </c>
      <c r="AJ52" s="275">
        <v>1737984000</v>
      </c>
      <c r="AK52" s="276">
        <v>1845179000</v>
      </c>
      <c r="AL52" s="276">
        <v>1737984000</v>
      </c>
      <c r="AM52" s="275">
        <v>1845179000</v>
      </c>
      <c r="AN52" s="275">
        <v>1958986000</v>
      </c>
      <c r="AO52" s="52">
        <v>1842263040</v>
      </c>
      <c r="AP52" s="43">
        <v>1955889740</v>
      </c>
    </row>
    <row r="53" spans="1:42">
      <c r="A53" s="3">
        <f t="shared" si="24"/>
        <v>14</v>
      </c>
      <c r="B53" s="263">
        <v>5</v>
      </c>
      <c r="C53" s="264" t="s">
        <v>134</v>
      </c>
      <c r="D53" s="299">
        <v>12</v>
      </c>
      <c r="E53" s="266"/>
      <c r="F53" s="41" t="s">
        <v>50</v>
      </c>
      <c r="G53" s="267">
        <f t="shared" si="4"/>
        <v>67</v>
      </c>
      <c r="H53" s="267">
        <f t="shared" si="5"/>
        <v>57</v>
      </c>
      <c r="I53" s="268">
        <f t="shared" si="6"/>
        <v>26966806</v>
      </c>
      <c r="J53" s="268">
        <f t="shared" si="7"/>
        <v>2</v>
      </c>
      <c r="K53" s="269">
        <f t="shared" si="8"/>
        <v>0.93</v>
      </c>
      <c r="L53" s="270" t="e">
        <f>SUMIF($AN$4:$AN$22,D53,#REF!)</f>
        <v>#REF!</v>
      </c>
      <c r="M53" s="271" t="e">
        <f t="shared" si="9"/>
        <v>#REF!</v>
      </c>
      <c r="N53" s="271" t="e">
        <f t="shared" si="10"/>
        <v>#REF!</v>
      </c>
      <c r="O53" s="271" t="e">
        <f t="shared" si="11"/>
        <v>#REF!</v>
      </c>
      <c r="P53" s="271" t="e">
        <f t="shared" si="12"/>
        <v>#REF!</v>
      </c>
      <c r="Q53" s="272" t="e">
        <f t="shared" si="13"/>
        <v>#REF!</v>
      </c>
      <c r="R53" s="271" t="e">
        <f t="shared" si="13"/>
        <v>#REF!</v>
      </c>
      <c r="S53" s="271" t="e">
        <f t="shared" si="14"/>
        <v>#REF!</v>
      </c>
      <c r="T53" s="271"/>
      <c r="U53" s="271" t="e">
        <f t="shared" si="15"/>
        <v>#REF!</v>
      </c>
      <c r="V53" s="271" t="e">
        <f t="shared" si="16"/>
        <v>#REF!</v>
      </c>
      <c r="W53" s="271" t="e">
        <f t="shared" si="17"/>
        <v>#REF!</v>
      </c>
      <c r="X53" s="272" t="e">
        <f t="shared" si="18"/>
        <v>#REF!</v>
      </c>
      <c r="Y53" s="272" t="e">
        <f t="shared" si="19"/>
        <v>#REF!</v>
      </c>
      <c r="Z53" s="271" t="e">
        <f t="shared" si="20"/>
        <v>#REF!</v>
      </c>
      <c r="AA53" s="271" t="e">
        <f t="shared" si="21"/>
        <v>#REF!</v>
      </c>
      <c r="AB53" s="271"/>
      <c r="AC53" s="33" t="str">
        <f t="shared" si="22"/>
        <v>BERTAHAP</v>
      </c>
      <c r="AD53" s="273">
        <f t="shared" si="23"/>
        <v>0</v>
      </c>
      <c r="AE53" s="274">
        <v>2</v>
      </c>
      <c r="AF53" s="275"/>
      <c r="AG53" s="271" t="e">
        <f>IF(AF53&gt;#REF!,"LB","KR")</f>
        <v>#REF!</v>
      </c>
      <c r="AH53" s="275">
        <v>1314020000</v>
      </c>
      <c r="AI53" s="275">
        <v>1481110000</v>
      </c>
      <c r="AJ53" s="275">
        <v>1572462000</v>
      </c>
      <c r="AK53" s="276">
        <v>1669448000</v>
      </c>
      <c r="AL53" s="276">
        <v>1572462000</v>
      </c>
      <c r="AM53" s="275">
        <v>1669448000</v>
      </c>
      <c r="AN53" s="275">
        <v>1772416000</v>
      </c>
      <c r="AO53" s="52">
        <v>1666809720</v>
      </c>
      <c r="AP53" s="43">
        <v>1769614880</v>
      </c>
    </row>
    <row r="54" spans="1:42">
      <c r="A54" s="3">
        <f t="shared" si="24"/>
        <v>15</v>
      </c>
      <c r="B54" s="263">
        <v>6</v>
      </c>
      <c r="C54" s="264" t="s">
        <v>134</v>
      </c>
      <c r="D54" s="265">
        <v>16</v>
      </c>
      <c r="E54" s="266"/>
      <c r="F54" s="41" t="s">
        <v>52</v>
      </c>
      <c r="G54" s="267">
        <f t="shared" si="4"/>
        <v>71</v>
      </c>
      <c r="H54" s="267">
        <f t="shared" si="5"/>
        <v>63</v>
      </c>
      <c r="I54" s="268">
        <f t="shared" si="6"/>
        <v>26966806</v>
      </c>
      <c r="J54" s="268">
        <f t="shared" si="7"/>
        <v>2</v>
      </c>
      <c r="K54" s="269">
        <f t="shared" si="8"/>
        <v>0.93</v>
      </c>
      <c r="L54" s="270" t="e">
        <f>SUMIF($AN$4:$AN$22,D54,#REF!)</f>
        <v>#REF!</v>
      </c>
      <c r="M54" s="271" t="e">
        <f t="shared" si="9"/>
        <v>#REF!</v>
      </c>
      <c r="N54" s="271" t="e">
        <f t="shared" si="10"/>
        <v>#REF!</v>
      </c>
      <c r="O54" s="271" t="e">
        <f t="shared" si="11"/>
        <v>#REF!</v>
      </c>
      <c r="P54" s="271" t="e">
        <f t="shared" si="12"/>
        <v>#REF!</v>
      </c>
      <c r="Q54" s="272" t="e">
        <f t="shared" si="13"/>
        <v>#REF!</v>
      </c>
      <c r="R54" s="271" t="e">
        <f t="shared" si="13"/>
        <v>#REF!</v>
      </c>
      <c r="S54" s="271" t="e">
        <f t="shared" si="14"/>
        <v>#REF!</v>
      </c>
      <c r="T54" s="271"/>
      <c r="U54" s="271" t="e">
        <f t="shared" si="15"/>
        <v>#REF!</v>
      </c>
      <c r="V54" s="271" t="e">
        <f t="shared" si="16"/>
        <v>#REF!</v>
      </c>
      <c r="W54" s="271" t="e">
        <f t="shared" si="17"/>
        <v>#REF!</v>
      </c>
      <c r="X54" s="272" t="e">
        <f t="shared" si="18"/>
        <v>#REF!</v>
      </c>
      <c r="Y54" s="272" t="e">
        <f t="shared" si="19"/>
        <v>#REF!</v>
      </c>
      <c r="Z54" s="271" t="e">
        <f t="shared" si="20"/>
        <v>#REF!</v>
      </c>
      <c r="AA54" s="271" t="e">
        <f t="shared" si="21"/>
        <v>#REF!</v>
      </c>
      <c r="AB54" s="271"/>
      <c r="AC54" s="33" t="str">
        <f t="shared" si="22"/>
        <v>BERTAHAP</v>
      </c>
      <c r="AD54" s="273">
        <f t="shared" si="23"/>
        <v>0</v>
      </c>
      <c r="AE54" s="274">
        <v>2</v>
      </c>
      <c r="AF54" s="275"/>
      <c r="AG54" s="271" t="e">
        <f>IF(AF54&gt;#REF!,"LB","KR")</f>
        <v>#REF!</v>
      </c>
      <c r="AH54" s="275">
        <v>1452338000</v>
      </c>
      <c r="AI54" s="275">
        <v>1637017000</v>
      </c>
      <c r="AJ54" s="275">
        <v>1737984000</v>
      </c>
      <c r="AK54" s="276">
        <v>1845179000</v>
      </c>
      <c r="AL54" s="276">
        <v>1737984000</v>
      </c>
      <c r="AM54" s="275">
        <v>1845179000</v>
      </c>
      <c r="AN54" s="275">
        <v>1958986000</v>
      </c>
      <c r="AO54" s="52">
        <v>1842263040</v>
      </c>
      <c r="AP54" s="43">
        <v>1955889740</v>
      </c>
    </row>
    <row r="55" spans="1:42">
      <c r="A55" s="3">
        <f t="shared" si="24"/>
        <v>16</v>
      </c>
      <c r="B55" s="263">
        <v>7</v>
      </c>
      <c r="C55" s="264" t="s">
        <v>134</v>
      </c>
      <c r="D55" s="299">
        <v>18</v>
      </c>
      <c r="E55" s="266"/>
      <c r="F55" s="41" t="s">
        <v>54</v>
      </c>
      <c r="G55" s="267">
        <f t="shared" si="4"/>
        <v>97</v>
      </c>
      <c r="H55" s="267">
        <f t="shared" si="5"/>
        <v>85</v>
      </c>
      <c r="I55" s="268">
        <f t="shared" si="6"/>
        <v>26966806</v>
      </c>
      <c r="J55" s="268">
        <f t="shared" si="7"/>
        <v>2</v>
      </c>
      <c r="K55" s="269">
        <f t="shared" si="8"/>
        <v>0.93</v>
      </c>
      <c r="L55" s="270" t="e">
        <f>SUMIF($AN$4:$AN$22,D55,#REF!)</f>
        <v>#REF!</v>
      </c>
      <c r="M55" s="271" t="e">
        <f t="shared" si="9"/>
        <v>#REF!</v>
      </c>
      <c r="N55" s="271" t="e">
        <f t="shared" si="10"/>
        <v>#REF!</v>
      </c>
      <c r="O55" s="271" t="e">
        <f t="shared" si="11"/>
        <v>#REF!</v>
      </c>
      <c r="P55" s="271" t="e">
        <f t="shared" si="12"/>
        <v>#REF!</v>
      </c>
      <c r="Q55" s="272" t="e">
        <f t="shared" si="13"/>
        <v>#REF!</v>
      </c>
      <c r="R55" s="271" t="e">
        <f t="shared" si="13"/>
        <v>#REF!</v>
      </c>
      <c r="S55" s="271" t="e">
        <f t="shared" si="14"/>
        <v>#REF!</v>
      </c>
      <c r="T55" s="271"/>
      <c r="U55" s="271" t="e">
        <f t="shared" si="15"/>
        <v>#REF!</v>
      </c>
      <c r="V55" s="271" t="e">
        <f t="shared" si="16"/>
        <v>#REF!</v>
      </c>
      <c r="W55" s="271" t="e">
        <f t="shared" si="17"/>
        <v>#REF!</v>
      </c>
      <c r="X55" s="272" t="e">
        <f t="shared" si="18"/>
        <v>#REF!</v>
      </c>
      <c r="Y55" s="272" t="e">
        <f t="shared" si="19"/>
        <v>#REF!</v>
      </c>
      <c r="Z55" s="271" t="e">
        <f t="shared" si="20"/>
        <v>#REF!</v>
      </c>
      <c r="AA55" s="271" t="e">
        <f t="shared" si="21"/>
        <v>#REF!</v>
      </c>
      <c r="AB55" s="271"/>
      <c r="AC55" s="33" t="str">
        <f t="shared" si="22"/>
        <v>BERTAHAP</v>
      </c>
      <c r="AD55" s="273">
        <f t="shared" si="23"/>
        <v>0</v>
      </c>
      <c r="AE55" s="274">
        <v>2</v>
      </c>
      <c r="AF55" s="275"/>
      <c r="AG55" s="271" t="e">
        <f>IF(AF55&gt;#REF!,"LB","KR")</f>
        <v>#REF!</v>
      </c>
      <c r="AH55" s="275">
        <v>1959503000</v>
      </c>
      <c r="AI55" s="275">
        <v>2208673000</v>
      </c>
      <c r="AJ55" s="275">
        <v>2344899000</v>
      </c>
      <c r="AK55" s="276">
        <v>2489527000</v>
      </c>
      <c r="AL55" s="276">
        <v>2344899000</v>
      </c>
      <c r="AM55" s="275">
        <v>2489527000</v>
      </c>
      <c r="AN55" s="275">
        <v>2643076000</v>
      </c>
      <c r="AO55" s="52">
        <v>2485592940</v>
      </c>
      <c r="AP55" s="43">
        <v>2638898620</v>
      </c>
    </row>
    <row r="56" spans="1:42">
      <c r="A56" s="3">
        <f t="shared" si="24"/>
        <v>17</v>
      </c>
      <c r="B56" s="263">
        <v>8</v>
      </c>
      <c r="C56" s="264" t="s">
        <v>134</v>
      </c>
      <c r="D56" s="299">
        <v>20</v>
      </c>
      <c r="E56" s="266"/>
      <c r="F56" s="41" t="s">
        <v>70</v>
      </c>
      <c r="G56" s="267">
        <f t="shared" si="4"/>
        <v>60</v>
      </c>
      <c r="H56" s="267">
        <f t="shared" si="5"/>
        <v>51</v>
      </c>
      <c r="I56" s="268">
        <f t="shared" si="6"/>
        <v>26966806</v>
      </c>
      <c r="J56" s="268">
        <f t="shared" si="7"/>
        <v>2</v>
      </c>
      <c r="K56" s="269">
        <f t="shared" si="8"/>
        <v>0.93</v>
      </c>
      <c r="L56" s="270" t="e">
        <f>SUMIF($AN$4:$AN$22,D56,#REF!)</f>
        <v>#REF!</v>
      </c>
      <c r="M56" s="271" t="e">
        <f t="shared" si="9"/>
        <v>#REF!</v>
      </c>
      <c r="N56" s="271" t="e">
        <f t="shared" si="10"/>
        <v>#REF!</v>
      </c>
      <c r="O56" s="271" t="e">
        <f t="shared" si="11"/>
        <v>#REF!</v>
      </c>
      <c r="P56" s="271" t="e">
        <f t="shared" si="12"/>
        <v>#REF!</v>
      </c>
      <c r="Q56" s="272" t="e">
        <f t="shared" si="13"/>
        <v>#REF!</v>
      </c>
      <c r="R56" s="271" t="e">
        <f t="shared" si="13"/>
        <v>#REF!</v>
      </c>
      <c r="S56" s="271" t="e">
        <f t="shared" si="14"/>
        <v>#REF!</v>
      </c>
      <c r="T56" s="271"/>
      <c r="U56" s="271" t="e">
        <f t="shared" si="15"/>
        <v>#REF!</v>
      </c>
      <c r="V56" s="271" t="e">
        <f t="shared" si="16"/>
        <v>#REF!</v>
      </c>
      <c r="W56" s="271" t="e">
        <f t="shared" si="17"/>
        <v>#REF!</v>
      </c>
      <c r="X56" s="272" t="e">
        <f t="shared" si="18"/>
        <v>#REF!</v>
      </c>
      <c r="Y56" s="272" t="e">
        <f t="shared" si="19"/>
        <v>#REF!</v>
      </c>
      <c r="Z56" s="271" t="e">
        <f t="shared" si="20"/>
        <v>#REF!</v>
      </c>
      <c r="AA56" s="271" t="e">
        <f t="shared" si="21"/>
        <v>#REF!</v>
      </c>
      <c r="AB56" s="271"/>
      <c r="AC56" s="33" t="str">
        <f t="shared" si="22"/>
        <v>BERTAHAP</v>
      </c>
      <c r="AD56" s="273">
        <f t="shared" si="23"/>
        <v>0</v>
      </c>
      <c r="AE56" s="274">
        <v>2</v>
      </c>
      <c r="AF56" s="275"/>
      <c r="AG56" s="271" t="e">
        <f>IF(AF56&gt;#REF!,"LB","KR")</f>
        <v>#REF!</v>
      </c>
      <c r="AH56" s="275">
        <v>1175702000</v>
      </c>
      <c r="AI56" s="275">
        <v>1325204000</v>
      </c>
      <c r="AJ56" s="275">
        <v>1406940000</v>
      </c>
      <c r="AK56" s="276">
        <v>1493717000</v>
      </c>
      <c r="AL56" s="276">
        <v>1406940000</v>
      </c>
      <c r="AM56" s="275">
        <v>1493717000</v>
      </c>
      <c r="AN56" s="275">
        <v>1585846000</v>
      </c>
      <c r="AO56" s="52">
        <v>1491356400</v>
      </c>
      <c r="AP56" s="43">
        <v>1583340020</v>
      </c>
    </row>
    <row r="57" spans="1:42">
      <c r="A57" s="3">
        <f t="shared" si="24"/>
        <v>18</v>
      </c>
      <c r="B57" s="263">
        <v>9</v>
      </c>
      <c r="C57" s="264" t="s">
        <v>134</v>
      </c>
      <c r="D57" s="299">
        <v>22</v>
      </c>
      <c r="E57" s="266"/>
      <c r="F57" s="41" t="s">
        <v>89</v>
      </c>
      <c r="G57" s="267">
        <f t="shared" si="4"/>
        <v>81</v>
      </c>
      <c r="H57" s="267">
        <f t="shared" si="5"/>
        <v>70</v>
      </c>
      <c r="I57" s="268">
        <f t="shared" si="6"/>
        <v>26966806</v>
      </c>
      <c r="J57" s="268">
        <f t="shared" si="7"/>
        <v>4</v>
      </c>
      <c r="K57" s="269">
        <f t="shared" si="8"/>
        <v>0.97</v>
      </c>
      <c r="L57" s="270" t="e">
        <f>SUMIF($AN$4:$AN$22,D57,#REF!)</f>
        <v>#REF!</v>
      </c>
      <c r="M57" s="271" t="e">
        <f t="shared" si="9"/>
        <v>#REF!</v>
      </c>
      <c r="N57" s="271" t="e">
        <f t="shared" si="10"/>
        <v>#REF!</v>
      </c>
      <c r="O57" s="271" t="e">
        <f t="shared" si="11"/>
        <v>#REF!</v>
      </c>
      <c r="P57" s="271" t="e">
        <f t="shared" si="12"/>
        <v>#REF!</v>
      </c>
      <c r="Q57" s="272" t="e">
        <f t="shared" si="13"/>
        <v>#REF!</v>
      </c>
      <c r="R57" s="271" t="e">
        <f t="shared" si="13"/>
        <v>#REF!</v>
      </c>
      <c r="S57" s="271" t="e">
        <f t="shared" si="14"/>
        <v>#REF!</v>
      </c>
      <c r="T57" s="271"/>
      <c r="U57" s="271" t="e">
        <f t="shared" si="15"/>
        <v>#REF!</v>
      </c>
      <c r="V57" s="271" t="e">
        <f t="shared" si="16"/>
        <v>#REF!</v>
      </c>
      <c r="W57" s="271" t="e">
        <f t="shared" si="17"/>
        <v>#REF!</v>
      </c>
      <c r="X57" s="272" t="e">
        <f t="shared" si="18"/>
        <v>#REF!</v>
      </c>
      <c r="Y57" s="272" t="e">
        <f t="shared" si="19"/>
        <v>#REF!</v>
      </c>
      <c r="Z57" s="271" t="e">
        <f t="shared" si="20"/>
        <v>#REF!</v>
      </c>
      <c r="AA57" s="271" t="e">
        <f t="shared" si="21"/>
        <v>#REF!</v>
      </c>
      <c r="AB57" s="271"/>
      <c r="AC57" s="33" t="str">
        <f t="shared" si="22"/>
        <v>BERTAHAP</v>
      </c>
      <c r="AD57" s="273">
        <f t="shared" si="23"/>
        <v>0</v>
      </c>
      <c r="AE57" s="274">
        <v>2</v>
      </c>
      <c r="AF57" s="275"/>
      <c r="AG57" s="271" t="e">
        <f>IF(AF57&gt;#REF!,"LB","KR")</f>
        <v>#REF!</v>
      </c>
      <c r="AH57" s="275">
        <v>1683115000</v>
      </c>
      <c r="AI57" s="275">
        <v>1897140000</v>
      </c>
      <c r="AJ57" s="275">
        <v>2014151000</v>
      </c>
      <c r="AK57" s="276">
        <v>2138380000</v>
      </c>
      <c r="AL57" s="276">
        <v>2014151000</v>
      </c>
      <c r="AM57" s="275">
        <v>2138380000</v>
      </c>
      <c r="AN57" s="275">
        <v>2270270000</v>
      </c>
      <c r="AO57" s="52">
        <v>2135000060</v>
      </c>
      <c r="AP57" s="43">
        <v>2266682800</v>
      </c>
    </row>
    <row r="58" spans="1:42">
      <c r="A58" s="3">
        <f t="shared" si="24"/>
        <v>19</v>
      </c>
      <c r="B58" s="263">
        <v>1</v>
      </c>
      <c r="C58" s="264" t="s">
        <v>139</v>
      </c>
      <c r="D58" s="265" t="s">
        <v>24</v>
      </c>
      <c r="E58" s="266"/>
      <c r="F58" s="41" t="s">
        <v>39</v>
      </c>
      <c r="G58" s="267">
        <f t="shared" si="4"/>
        <v>113</v>
      </c>
      <c r="H58" s="267">
        <f t="shared" si="5"/>
        <v>101</v>
      </c>
      <c r="I58" s="268">
        <f t="shared" si="6"/>
        <v>26966806</v>
      </c>
      <c r="J58" s="268">
        <f t="shared" si="7"/>
        <v>6</v>
      </c>
      <c r="K58" s="269">
        <f t="shared" si="8"/>
        <v>0.95</v>
      </c>
      <c r="L58" s="319" t="e">
        <f>SUMIF($AN$4:$AN$22,D58,#REF!)</f>
        <v>#REF!</v>
      </c>
      <c r="M58" s="271" t="e">
        <f t="shared" si="9"/>
        <v>#REF!</v>
      </c>
      <c r="N58" s="271" t="e">
        <f t="shared" si="10"/>
        <v>#REF!</v>
      </c>
      <c r="O58" s="271" t="e">
        <f t="shared" si="11"/>
        <v>#REF!</v>
      </c>
      <c r="P58" s="271" t="e">
        <f t="shared" si="12"/>
        <v>#REF!</v>
      </c>
      <c r="Q58" s="272" t="e">
        <f t="shared" si="13"/>
        <v>#REF!</v>
      </c>
      <c r="R58" s="271" t="e">
        <f t="shared" si="13"/>
        <v>#REF!</v>
      </c>
      <c r="S58" s="271" t="e">
        <f t="shared" si="14"/>
        <v>#REF!</v>
      </c>
      <c r="T58" s="271"/>
      <c r="U58" s="271" t="e">
        <f t="shared" si="15"/>
        <v>#REF!</v>
      </c>
      <c r="V58" s="271" t="e">
        <f t="shared" si="16"/>
        <v>#REF!</v>
      </c>
      <c r="W58" s="271" t="e">
        <f t="shared" si="17"/>
        <v>#REF!</v>
      </c>
      <c r="X58" s="272" t="e">
        <f t="shared" si="18"/>
        <v>#REF!</v>
      </c>
      <c r="Y58" s="272" t="e">
        <f t="shared" si="19"/>
        <v>#REF!</v>
      </c>
      <c r="Z58" s="271" t="e">
        <f t="shared" si="20"/>
        <v>#REF!</v>
      </c>
      <c r="AA58" s="271" t="e">
        <f t="shared" si="21"/>
        <v>#REF!</v>
      </c>
      <c r="AB58" s="271"/>
      <c r="AC58" s="33" t="str">
        <f t="shared" si="22"/>
        <v>BERTAHAP</v>
      </c>
      <c r="AD58" s="273">
        <f t="shared" si="23"/>
        <v>0</v>
      </c>
      <c r="AE58" s="274">
        <v>2</v>
      </c>
      <c r="AF58" s="275"/>
      <c r="AG58" s="271" t="e">
        <f>IF(AF58&gt;#REF!,"LB","KR")</f>
        <v>#REF!</v>
      </c>
      <c r="AH58" s="275">
        <v>2402207000</v>
      </c>
      <c r="AI58" s="275">
        <v>2707671000</v>
      </c>
      <c r="AJ58" s="275">
        <v>2874674000</v>
      </c>
      <c r="AK58" s="276">
        <v>3051978000</v>
      </c>
      <c r="AL58" s="276">
        <v>2874674000</v>
      </c>
      <c r="AM58" s="275">
        <v>3051978000</v>
      </c>
      <c r="AN58" s="275">
        <v>3240217000</v>
      </c>
      <c r="AO58" s="52">
        <v>3047154440</v>
      </c>
      <c r="AP58" s="43">
        <v>3235096680</v>
      </c>
    </row>
    <row r="59" spans="1:42">
      <c r="A59" s="3">
        <f t="shared" si="24"/>
        <v>20</v>
      </c>
      <c r="B59" s="263">
        <v>2</v>
      </c>
      <c r="C59" s="264" t="s">
        <v>139</v>
      </c>
      <c r="D59" s="265" t="s">
        <v>35</v>
      </c>
      <c r="E59" s="266"/>
      <c r="F59" s="41" t="s">
        <v>42</v>
      </c>
      <c r="G59" s="267">
        <f t="shared" si="4"/>
        <v>78</v>
      </c>
      <c r="H59" s="267">
        <f t="shared" si="5"/>
        <v>66</v>
      </c>
      <c r="I59" s="268">
        <f t="shared" si="6"/>
        <v>26966806</v>
      </c>
      <c r="J59" s="268">
        <f t="shared" si="7"/>
        <v>2</v>
      </c>
      <c r="K59" s="269">
        <f t="shared" si="8"/>
        <v>0.93</v>
      </c>
      <c r="L59" s="319" t="e">
        <f>SUMIF($AN$4:$AN$22,D59,#REF!)</f>
        <v>#REF!</v>
      </c>
      <c r="M59" s="271" t="e">
        <f t="shared" si="9"/>
        <v>#REF!</v>
      </c>
      <c r="N59" s="271" t="e">
        <f t="shared" si="10"/>
        <v>#REF!</v>
      </c>
      <c r="O59" s="271" t="e">
        <f t="shared" si="11"/>
        <v>#REF!</v>
      </c>
      <c r="P59" s="271" t="e">
        <f t="shared" si="12"/>
        <v>#REF!</v>
      </c>
      <c r="Q59" s="272" t="e">
        <f t="shared" si="13"/>
        <v>#REF!</v>
      </c>
      <c r="R59" s="271" t="e">
        <f t="shared" si="13"/>
        <v>#REF!</v>
      </c>
      <c r="S59" s="271" t="e">
        <f t="shared" si="14"/>
        <v>#REF!</v>
      </c>
      <c r="T59" s="271"/>
      <c r="U59" s="271" t="e">
        <f t="shared" si="15"/>
        <v>#REF!</v>
      </c>
      <c r="V59" s="271" t="e">
        <f t="shared" si="16"/>
        <v>#REF!</v>
      </c>
      <c r="W59" s="271" t="e">
        <f t="shared" si="17"/>
        <v>#REF!</v>
      </c>
      <c r="X59" s="272" t="e">
        <f t="shared" si="18"/>
        <v>#REF!</v>
      </c>
      <c r="Y59" s="272" t="e">
        <f t="shared" si="19"/>
        <v>#REF!</v>
      </c>
      <c r="Z59" s="271" t="e">
        <f t="shared" si="20"/>
        <v>#REF!</v>
      </c>
      <c r="AA59" s="271" t="e">
        <f t="shared" si="21"/>
        <v>#REF!</v>
      </c>
      <c r="AB59" s="271"/>
      <c r="AC59" s="33" t="str">
        <f t="shared" si="22"/>
        <v>BERTAHAP</v>
      </c>
      <c r="AD59" s="273">
        <f t="shared" si="23"/>
        <v>0</v>
      </c>
      <c r="AE59" s="274">
        <v>2</v>
      </c>
      <c r="AF59" s="275"/>
      <c r="AG59" s="271" t="e">
        <f>IF(AF59&gt;#REF!,"LB","KR")</f>
        <v>#REF!</v>
      </c>
      <c r="AH59" s="275">
        <v>1536712000</v>
      </c>
      <c r="AI59" s="275">
        <v>1732119000</v>
      </c>
      <c r="AJ59" s="275">
        <v>1838953000</v>
      </c>
      <c r="AK59" s="276">
        <v>1952375000</v>
      </c>
      <c r="AL59" s="276">
        <v>1838953000</v>
      </c>
      <c r="AM59" s="275">
        <v>1952375000</v>
      </c>
      <c r="AN59" s="275">
        <v>2072794000</v>
      </c>
      <c r="AO59" s="52">
        <v>1949290180</v>
      </c>
      <c r="AP59" s="43">
        <v>2069517500</v>
      </c>
    </row>
    <row r="60" spans="1:42">
      <c r="A60" s="3">
        <f t="shared" si="24"/>
        <v>21</v>
      </c>
      <c r="B60" s="263">
        <v>3</v>
      </c>
      <c r="C60" s="264" t="s">
        <v>139</v>
      </c>
      <c r="D60" s="265" t="s">
        <v>41</v>
      </c>
      <c r="E60" s="266"/>
      <c r="F60" s="41" t="s">
        <v>45</v>
      </c>
      <c r="G60" s="267">
        <f t="shared" si="4"/>
        <v>60</v>
      </c>
      <c r="H60" s="267">
        <f t="shared" si="5"/>
        <v>52</v>
      </c>
      <c r="I60" s="268">
        <f t="shared" si="6"/>
        <v>26966806</v>
      </c>
      <c r="J60" s="268">
        <f t="shared" si="7"/>
        <v>2</v>
      </c>
      <c r="K60" s="269">
        <f t="shared" si="8"/>
        <v>0.93</v>
      </c>
      <c r="L60" s="319" t="e">
        <f>SUMIF($AN$4:$AN$22,D60,#REF!)</f>
        <v>#REF!</v>
      </c>
      <c r="M60" s="271" t="e">
        <f t="shared" si="9"/>
        <v>#REF!</v>
      </c>
      <c r="N60" s="271" t="e">
        <f t="shared" si="10"/>
        <v>#REF!</v>
      </c>
      <c r="O60" s="271" t="e">
        <f t="shared" si="11"/>
        <v>#REF!</v>
      </c>
      <c r="P60" s="271" t="e">
        <f t="shared" si="12"/>
        <v>#REF!</v>
      </c>
      <c r="Q60" s="272" t="e">
        <f t="shared" si="13"/>
        <v>#REF!</v>
      </c>
      <c r="R60" s="271" t="e">
        <f t="shared" si="13"/>
        <v>#REF!</v>
      </c>
      <c r="S60" s="271" t="e">
        <f t="shared" si="14"/>
        <v>#REF!</v>
      </c>
      <c r="T60" s="271"/>
      <c r="U60" s="271" t="e">
        <f t="shared" si="15"/>
        <v>#REF!</v>
      </c>
      <c r="V60" s="271" t="e">
        <f t="shared" si="16"/>
        <v>#REF!</v>
      </c>
      <c r="W60" s="271" t="e">
        <f t="shared" si="17"/>
        <v>#REF!</v>
      </c>
      <c r="X60" s="272" t="e">
        <f t="shared" si="18"/>
        <v>#REF!</v>
      </c>
      <c r="Y60" s="272" t="e">
        <f t="shared" si="19"/>
        <v>#REF!</v>
      </c>
      <c r="Z60" s="271" t="e">
        <f t="shared" si="20"/>
        <v>#REF!</v>
      </c>
      <c r="AA60" s="271" t="e">
        <f t="shared" si="21"/>
        <v>#REF!</v>
      </c>
      <c r="AB60" s="271"/>
      <c r="AC60" s="33" t="str">
        <f t="shared" si="22"/>
        <v>BERTAHAP</v>
      </c>
      <c r="AD60" s="273">
        <f t="shared" si="23"/>
        <v>0</v>
      </c>
      <c r="AE60" s="274">
        <v>2</v>
      </c>
      <c r="AF60" s="275"/>
      <c r="AG60" s="271" t="e">
        <f>IF(AF60&gt;#REF!,"LB","KR")</f>
        <v>#REF!</v>
      </c>
      <c r="AH60" s="275">
        <v>1210743000</v>
      </c>
      <c r="AI60" s="275">
        <v>1364700000</v>
      </c>
      <c r="AJ60" s="275">
        <v>1448872000</v>
      </c>
      <c r="AK60" s="276">
        <v>1538235000</v>
      </c>
      <c r="AL60" s="276">
        <v>1448872000</v>
      </c>
      <c r="AM60" s="275">
        <v>1538235000</v>
      </c>
      <c r="AN60" s="275">
        <v>1633110000</v>
      </c>
      <c r="AO60" s="52">
        <v>1535804320</v>
      </c>
      <c r="AP60" s="43">
        <v>1630529100</v>
      </c>
    </row>
    <row r="61" spans="1:42">
      <c r="A61" s="3">
        <f t="shared" si="24"/>
        <v>22</v>
      </c>
      <c r="B61" s="263">
        <v>4</v>
      </c>
      <c r="C61" s="264" t="s">
        <v>139</v>
      </c>
      <c r="D61" s="265">
        <v>10</v>
      </c>
      <c r="E61" s="266"/>
      <c r="F61" s="41" t="s">
        <v>48</v>
      </c>
      <c r="G61" s="267">
        <f t="shared" si="4"/>
        <v>74</v>
      </c>
      <c r="H61" s="267">
        <f t="shared" si="5"/>
        <v>63</v>
      </c>
      <c r="I61" s="268">
        <f t="shared" si="6"/>
        <v>26966806</v>
      </c>
      <c r="J61" s="268">
        <f t="shared" si="7"/>
        <v>2</v>
      </c>
      <c r="K61" s="269">
        <f t="shared" si="8"/>
        <v>0.93</v>
      </c>
      <c r="L61" s="319" t="e">
        <f>SUMIF($AN$4:$AN$22,D61,#REF!)</f>
        <v>#REF!</v>
      </c>
      <c r="M61" s="271" t="e">
        <f t="shared" si="9"/>
        <v>#REF!</v>
      </c>
      <c r="N61" s="271" t="e">
        <f t="shared" si="10"/>
        <v>#REF!</v>
      </c>
      <c r="O61" s="271" t="e">
        <f t="shared" si="11"/>
        <v>#REF!</v>
      </c>
      <c r="P61" s="271" t="e">
        <f t="shared" si="12"/>
        <v>#REF!</v>
      </c>
      <c r="Q61" s="272" t="e">
        <f t="shared" si="13"/>
        <v>#REF!</v>
      </c>
      <c r="R61" s="271" t="e">
        <f t="shared" si="13"/>
        <v>#REF!</v>
      </c>
      <c r="S61" s="271" t="e">
        <f t="shared" si="14"/>
        <v>#REF!</v>
      </c>
      <c r="T61" s="271"/>
      <c r="U61" s="271" t="e">
        <f t="shared" si="15"/>
        <v>#REF!</v>
      </c>
      <c r="V61" s="271" t="e">
        <f t="shared" si="16"/>
        <v>#REF!</v>
      </c>
      <c r="W61" s="271" t="e">
        <f t="shared" si="17"/>
        <v>#REF!</v>
      </c>
      <c r="X61" s="272" t="e">
        <f t="shared" si="18"/>
        <v>#REF!</v>
      </c>
      <c r="Y61" s="272" t="e">
        <f t="shared" si="19"/>
        <v>#REF!</v>
      </c>
      <c r="Z61" s="271" t="e">
        <f t="shared" si="20"/>
        <v>#REF!</v>
      </c>
      <c r="AA61" s="271" t="e">
        <f t="shared" si="21"/>
        <v>#REF!</v>
      </c>
      <c r="AB61" s="271"/>
      <c r="AC61" s="33" t="str">
        <f t="shared" si="22"/>
        <v>BERTAHAP</v>
      </c>
      <c r="AD61" s="273">
        <f t="shared" si="23"/>
        <v>0</v>
      </c>
      <c r="AE61" s="274">
        <v>2</v>
      </c>
      <c r="AF61" s="275"/>
      <c r="AG61" s="271" t="e">
        <f>IF(AF61&gt;#REF!,"LB","KR")</f>
        <v>#REF!</v>
      </c>
      <c r="AH61" s="275">
        <v>1466861000</v>
      </c>
      <c r="AI61" s="275">
        <v>1653387000</v>
      </c>
      <c r="AJ61" s="275">
        <v>1755364000</v>
      </c>
      <c r="AK61" s="276">
        <v>1863631000</v>
      </c>
      <c r="AL61" s="276">
        <v>1755364000</v>
      </c>
      <c r="AM61" s="275">
        <v>1863631000</v>
      </c>
      <c r="AN61" s="275">
        <v>1978576000</v>
      </c>
      <c r="AO61" s="52">
        <v>1860685840</v>
      </c>
      <c r="AP61" s="43">
        <v>1975448860</v>
      </c>
    </row>
    <row r="62" spans="1:42">
      <c r="A62" s="3">
        <f t="shared" si="24"/>
        <v>23</v>
      </c>
      <c r="B62" s="263">
        <v>5</v>
      </c>
      <c r="C62" s="264" t="s">
        <v>139</v>
      </c>
      <c r="D62" s="299">
        <v>12</v>
      </c>
      <c r="E62" s="266"/>
      <c r="F62" s="41" t="s">
        <v>50</v>
      </c>
      <c r="G62" s="267">
        <f t="shared" si="4"/>
        <v>67</v>
      </c>
      <c r="H62" s="267">
        <f t="shared" si="5"/>
        <v>57</v>
      </c>
      <c r="I62" s="268">
        <f t="shared" si="6"/>
        <v>26966806</v>
      </c>
      <c r="J62" s="268">
        <f t="shared" si="7"/>
        <v>2</v>
      </c>
      <c r="K62" s="269">
        <f t="shared" si="8"/>
        <v>0.93</v>
      </c>
      <c r="L62" s="319" t="e">
        <f>SUMIF($AN$4:$AN$22,D62,#REF!)</f>
        <v>#REF!</v>
      </c>
      <c r="M62" s="271" t="e">
        <f t="shared" si="9"/>
        <v>#REF!</v>
      </c>
      <c r="N62" s="271" t="e">
        <f t="shared" si="10"/>
        <v>#REF!</v>
      </c>
      <c r="O62" s="271" t="e">
        <f t="shared" si="11"/>
        <v>#REF!</v>
      </c>
      <c r="P62" s="271" t="e">
        <f t="shared" si="12"/>
        <v>#REF!</v>
      </c>
      <c r="Q62" s="272" t="e">
        <f t="shared" si="13"/>
        <v>#REF!</v>
      </c>
      <c r="R62" s="271" t="e">
        <f t="shared" si="13"/>
        <v>#REF!</v>
      </c>
      <c r="S62" s="271" t="e">
        <f t="shared" si="14"/>
        <v>#REF!</v>
      </c>
      <c r="T62" s="271"/>
      <c r="U62" s="271" t="e">
        <f t="shared" si="15"/>
        <v>#REF!</v>
      </c>
      <c r="V62" s="271" t="e">
        <f t="shared" si="16"/>
        <v>#REF!</v>
      </c>
      <c r="W62" s="271" t="e">
        <f t="shared" si="17"/>
        <v>#REF!</v>
      </c>
      <c r="X62" s="272" t="e">
        <f t="shared" si="18"/>
        <v>#REF!</v>
      </c>
      <c r="Y62" s="272" t="e">
        <f t="shared" si="19"/>
        <v>#REF!</v>
      </c>
      <c r="Z62" s="271" t="e">
        <f t="shared" si="20"/>
        <v>#REF!</v>
      </c>
      <c r="AA62" s="271" t="e">
        <f t="shared" si="21"/>
        <v>#REF!</v>
      </c>
      <c r="AB62" s="271"/>
      <c r="AC62" s="33" t="str">
        <f t="shared" si="22"/>
        <v>BERTAHAP</v>
      </c>
      <c r="AD62" s="273">
        <f t="shared" si="23"/>
        <v>0</v>
      </c>
      <c r="AE62" s="274">
        <v>2</v>
      </c>
      <c r="AF62" s="275"/>
      <c r="AG62" s="271" t="e">
        <f>IF(AF62&gt;#REF!,"LB","KR")</f>
        <v>#REF!</v>
      </c>
      <c r="AH62" s="275">
        <v>1327160000</v>
      </c>
      <c r="AI62" s="275">
        <v>1495921000</v>
      </c>
      <c r="AJ62" s="275">
        <v>1588187000</v>
      </c>
      <c r="AK62" s="276">
        <v>1686142000</v>
      </c>
      <c r="AL62" s="276">
        <v>1588187000</v>
      </c>
      <c r="AM62" s="275">
        <v>1686142000</v>
      </c>
      <c r="AN62" s="275">
        <v>1790140000</v>
      </c>
      <c r="AO62" s="52">
        <v>1683478220</v>
      </c>
      <c r="AP62" s="43">
        <v>1787310520</v>
      </c>
    </row>
    <row r="63" spans="1:42">
      <c r="A63" s="3">
        <f t="shared" si="24"/>
        <v>24</v>
      </c>
      <c r="B63" s="263">
        <v>6</v>
      </c>
      <c r="C63" s="264" t="s">
        <v>139</v>
      </c>
      <c r="D63" s="299">
        <v>18</v>
      </c>
      <c r="E63" s="266"/>
      <c r="F63" s="41" t="s">
        <v>54</v>
      </c>
      <c r="G63" s="267">
        <f t="shared" si="4"/>
        <v>97</v>
      </c>
      <c r="H63" s="267">
        <f t="shared" si="5"/>
        <v>85</v>
      </c>
      <c r="I63" s="268">
        <f t="shared" si="6"/>
        <v>26966806</v>
      </c>
      <c r="J63" s="268">
        <f t="shared" si="7"/>
        <v>2</v>
      </c>
      <c r="K63" s="269">
        <f t="shared" si="8"/>
        <v>0.93</v>
      </c>
      <c r="L63" s="319" t="e">
        <f>SUMIF($AN$4:$AN$22,D63,#REF!)</f>
        <v>#REF!</v>
      </c>
      <c r="M63" s="271" t="e">
        <f t="shared" si="9"/>
        <v>#REF!</v>
      </c>
      <c r="N63" s="271" t="e">
        <f t="shared" si="10"/>
        <v>#REF!</v>
      </c>
      <c r="O63" s="271" t="e">
        <f t="shared" si="11"/>
        <v>#REF!</v>
      </c>
      <c r="P63" s="271" t="e">
        <f t="shared" si="12"/>
        <v>#REF!</v>
      </c>
      <c r="Q63" s="272" t="e">
        <f t="shared" si="13"/>
        <v>#REF!</v>
      </c>
      <c r="R63" s="271" t="e">
        <f t="shared" si="13"/>
        <v>#REF!</v>
      </c>
      <c r="S63" s="271" t="e">
        <f t="shared" si="14"/>
        <v>#REF!</v>
      </c>
      <c r="T63" s="271"/>
      <c r="U63" s="271" t="e">
        <f t="shared" si="15"/>
        <v>#REF!</v>
      </c>
      <c r="V63" s="271" t="e">
        <f t="shared" si="16"/>
        <v>#REF!</v>
      </c>
      <c r="W63" s="271" t="e">
        <f t="shared" si="17"/>
        <v>#REF!</v>
      </c>
      <c r="X63" s="272" t="e">
        <f t="shared" si="18"/>
        <v>#REF!</v>
      </c>
      <c r="Y63" s="272" t="e">
        <f t="shared" si="19"/>
        <v>#REF!</v>
      </c>
      <c r="Z63" s="271" t="e">
        <f t="shared" si="20"/>
        <v>#REF!</v>
      </c>
      <c r="AA63" s="271" t="e">
        <f t="shared" si="21"/>
        <v>#REF!</v>
      </c>
      <c r="AB63" s="271"/>
      <c r="AC63" s="33" t="str">
        <f t="shared" si="22"/>
        <v>BERTAHAP</v>
      </c>
      <c r="AD63" s="273">
        <f t="shared" si="23"/>
        <v>0</v>
      </c>
      <c r="AE63" s="274">
        <v>2</v>
      </c>
      <c r="AF63" s="275"/>
      <c r="AG63" s="271" t="e">
        <f>IF(AF63&gt;#REF!,"LB","KR")</f>
        <v>#REF!</v>
      </c>
      <c r="AH63" s="275">
        <v>1979098000</v>
      </c>
      <c r="AI63" s="275">
        <v>2230760000</v>
      </c>
      <c r="AJ63" s="275">
        <v>2368348000</v>
      </c>
      <c r="AK63" s="276">
        <v>2514423000</v>
      </c>
      <c r="AL63" s="276">
        <v>2368348000</v>
      </c>
      <c r="AM63" s="275">
        <v>2514423000</v>
      </c>
      <c r="AN63" s="275">
        <v>2669507000</v>
      </c>
      <c r="AO63" s="52">
        <v>2510448880</v>
      </c>
      <c r="AP63" s="43">
        <v>2665288380</v>
      </c>
    </row>
    <row r="64" spans="1:42">
      <c r="A64" s="3">
        <f t="shared" si="24"/>
        <v>25</v>
      </c>
      <c r="B64" s="263">
        <v>7</v>
      </c>
      <c r="C64" s="264" t="s">
        <v>139</v>
      </c>
      <c r="D64" s="299">
        <v>20</v>
      </c>
      <c r="E64" s="266"/>
      <c r="F64" s="41" t="s">
        <v>70</v>
      </c>
      <c r="G64" s="267">
        <f t="shared" si="4"/>
        <v>60</v>
      </c>
      <c r="H64" s="267">
        <f t="shared" si="5"/>
        <v>51</v>
      </c>
      <c r="I64" s="268">
        <f t="shared" si="6"/>
        <v>26966806</v>
      </c>
      <c r="J64" s="268">
        <f t="shared" si="7"/>
        <v>2</v>
      </c>
      <c r="K64" s="269">
        <f t="shared" si="8"/>
        <v>0.93</v>
      </c>
      <c r="L64" s="319" t="e">
        <f>SUMIF($AN$4:$AN$22,D64,#REF!)</f>
        <v>#REF!</v>
      </c>
      <c r="M64" s="271" t="e">
        <f t="shared" si="9"/>
        <v>#REF!</v>
      </c>
      <c r="N64" s="271" t="e">
        <f t="shared" si="10"/>
        <v>#REF!</v>
      </c>
      <c r="O64" s="271" t="e">
        <f t="shared" si="11"/>
        <v>#REF!</v>
      </c>
      <c r="P64" s="271" t="e">
        <f t="shared" si="12"/>
        <v>#REF!</v>
      </c>
      <c r="Q64" s="272" t="e">
        <f t="shared" si="13"/>
        <v>#REF!</v>
      </c>
      <c r="R64" s="271" t="e">
        <f t="shared" si="13"/>
        <v>#REF!</v>
      </c>
      <c r="S64" s="271" t="e">
        <f t="shared" si="14"/>
        <v>#REF!</v>
      </c>
      <c r="T64" s="271"/>
      <c r="U64" s="271" t="e">
        <f t="shared" si="15"/>
        <v>#REF!</v>
      </c>
      <c r="V64" s="271" t="e">
        <f t="shared" si="16"/>
        <v>#REF!</v>
      </c>
      <c r="W64" s="271" t="e">
        <f t="shared" si="17"/>
        <v>#REF!</v>
      </c>
      <c r="X64" s="272" t="e">
        <f t="shared" si="18"/>
        <v>#REF!</v>
      </c>
      <c r="Y64" s="272" t="e">
        <f t="shared" si="19"/>
        <v>#REF!</v>
      </c>
      <c r="Z64" s="271" t="e">
        <f t="shared" si="20"/>
        <v>#REF!</v>
      </c>
      <c r="AA64" s="271" t="e">
        <f t="shared" si="21"/>
        <v>#REF!</v>
      </c>
      <c r="AB64" s="271"/>
      <c r="AC64" s="33" t="str">
        <f t="shared" si="22"/>
        <v>BERTAHAP</v>
      </c>
      <c r="AD64" s="273">
        <f t="shared" si="23"/>
        <v>0</v>
      </c>
      <c r="AE64" s="274">
        <v>2</v>
      </c>
      <c r="AF64" s="275"/>
      <c r="AG64" s="271" t="e">
        <f>IF(AF64&gt;#REF!,"LB","KR")</f>
        <v>#REF!</v>
      </c>
      <c r="AH64" s="275">
        <v>1187459000</v>
      </c>
      <c r="AI64" s="275">
        <v>1338456000</v>
      </c>
      <c r="AJ64" s="275">
        <v>1421009000</v>
      </c>
      <c r="AK64" s="276">
        <v>1508654000</v>
      </c>
      <c r="AL64" s="276">
        <v>1421009000</v>
      </c>
      <c r="AM64" s="275">
        <v>1508654000</v>
      </c>
      <c r="AN64" s="275">
        <v>1601704000</v>
      </c>
      <c r="AO64" s="52">
        <v>1506269540</v>
      </c>
      <c r="AP64" s="43">
        <v>1599173240</v>
      </c>
    </row>
    <row r="65" spans="1:42">
      <c r="A65" s="3">
        <f t="shared" si="24"/>
        <v>26</v>
      </c>
      <c r="B65" s="263">
        <v>8</v>
      </c>
      <c r="C65" s="264" t="s">
        <v>139</v>
      </c>
      <c r="D65" s="299">
        <v>22</v>
      </c>
      <c r="E65" s="266"/>
      <c r="F65" s="41" t="s">
        <v>89</v>
      </c>
      <c r="G65" s="267">
        <f t="shared" si="4"/>
        <v>81</v>
      </c>
      <c r="H65" s="267">
        <f t="shared" si="5"/>
        <v>70</v>
      </c>
      <c r="I65" s="268">
        <f t="shared" si="6"/>
        <v>26966806</v>
      </c>
      <c r="J65" s="268">
        <f t="shared" si="7"/>
        <v>4</v>
      </c>
      <c r="K65" s="269">
        <f t="shared" si="8"/>
        <v>0.97</v>
      </c>
      <c r="L65" s="319" t="e">
        <f>SUMIF($AN$4:$AN$22,D65,#REF!)</f>
        <v>#REF!</v>
      </c>
      <c r="M65" s="271" t="e">
        <f t="shared" si="9"/>
        <v>#REF!</v>
      </c>
      <c r="N65" s="271" t="e">
        <f t="shared" si="10"/>
        <v>#REF!</v>
      </c>
      <c r="O65" s="271" t="e">
        <f t="shared" si="11"/>
        <v>#REF!</v>
      </c>
      <c r="P65" s="271" t="e">
        <f t="shared" si="12"/>
        <v>#REF!</v>
      </c>
      <c r="Q65" s="272" t="e">
        <f t="shared" si="13"/>
        <v>#REF!</v>
      </c>
      <c r="R65" s="271" t="e">
        <f t="shared" si="13"/>
        <v>#REF!</v>
      </c>
      <c r="S65" s="271" t="e">
        <f t="shared" si="14"/>
        <v>#REF!</v>
      </c>
      <c r="T65" s="271"/>
      <c r="U65" s="271" t="e">
        <f t="shared" si="15"/>
        <v>#REF!</v>
      </c>
      <c r="V65" s="271" t="e">
        <f t="shared" si="16"/>
        <v>#REF!</v>
      </c>
      <c r="W65" s="271" t="e">
        <f t="shared" si="17"/>
        <v>#REF!</v>
      </c>
      <c r="X65" s="272" t="e">
        <f t="shared" si="18"/>
        <v>#REF!</v>
      </c>
      <c r="Y65" s="272" t="e">
        <f t="shared" si="19"/>
        <v>#REF!</v>
      </c>
      <c r="Z65" s="271" t="e">
        <f t="shared" si="20"/>
        <v>#REF!</v>
      </c>
      <c r="AA65" s="271" t="e">
        <f t="shared" si="21"/>
        <v>#REF!</v>
      </c>
      <c r="AB65" s="271"/>
      <c r="AC65" s="33" t="str">
        <f t="shared" si="22"/>
        <v>BERTAHAP</v>
      </c>
      <c r="AD65" s="273">
        <f t="shared" si="23"/>
        <v>0</v>
      </c>
      <c r="AE65" s="274">
        <v>2</v>
      </c>
      <c r="AF65" s="275"/>
      <c r="AG65" s="271" t="e">
        <f>IF(AF65&gt;#REF!,"LB","KR")</f>
        <v>#REF!</v>
      </c>
      <c r="AH65" s="275">
        <v>1699946000</v>
      </c>
      <c r="AI65" s="275">
        <v>1916111000</v>
      </c>
      <c r="AJ65" s="275">
        <v>2034293000</v>
      </c>
      <c r="AK65" s="276">
        <v>2159763000</v>
      </c>
      <c r="AL65" s="276">
        <v>2034293000</v>
      </c>
      <c r="AM65" s="275">
        <v>2159763000</v>
      </c>
      <c r="AN65" s="275">
        <v>2292973000</v>
      </c>
      <c r="AO65" s="52">
        <v>2156350580</v>
      </c>
      <c r="AP65" s="43">
        <v>2289348780</v>
      </c>
    </row>
    <row r="66" spans="1:42">
      <c r="A66" s="3">
        <f t="shared" si="24"/>
        <v>27</v>
      </c>
      <c r="B66" s="263">
        <v>1</v>
      </c>
      <c r="C66" s="264" t="s">
        <v>142</v>
      </c>
      <c r="D66" s="265" t="s">
        <v>24</v>
      </c>
      <c r="E66" s="266"/>
      <c r="F66" s="41" t="s">
        <v>39</v>
      </c>
      <c r="G66" s="267">
        <f t="shared" si="4"/>
        <v>113</v>
      </c>
      <c r="H66" s="267">
        <f t="shared" si="5"/>
        <v>101</v>
      </c>
      <c r="I66" s="268">
        <f t="shared" si="6"/>
        <v>26966806</v>
      </c>
      <c r="J66" s="268">
        <f t="shared" si="7"/>
        <v>6</v>
      </c>
      <c r="K66" s="269">
        <f t="shared" si="8"/>
        <v>0.95</v>
      </c>
      <c r="L66" s="270" t="e">
        <f>SUMIF($AN$4:$AN$22,D66,#REF!)</f>
        <v>#REF!</v>
      </c>
      <c r="M66" s="271" t="e">
        <f t="shared" si="9"/>
        <v>#REF!</v>
      </c>
      <c r="N66" s="271" t="e">
        <f t="shared" si="10"/>
        <v>#REF!</v>
      </c>
      <c r="O66" s="271" t="e">
        <f t="shared" si="11"/>
        <v>#REF!</v>
      </c>
      <c r="P66" s="271" t="e">
        <f t="shared" si="12"/>
        <v>#REF!</v>
      </c>
      <c r="Q66" s="272" t="e">
        <f t="shared" si="13"/>
        <v>#REF!</v>
      </c>
      <c r="R66" s="271" t="e">
        <f t="shared" si="13"/>
        <v>#REF!</v>
      </c>
      <c r="S66" s="271" t="e">
        <f t="shared" si="14"/>
        <v>#REF!</v>
      </c>
      <c r="T66" s="271"/>
      <c r="U66" s="271" t="e">
        <f t="shared" si="15"/>
        <v>#REF!</v>
      </c>
      <c r="V66" s="271" t="e">
        <f t="shared" si="16"/>
        <v>#REF!</v>
      </c>
      <c r="W66" s="271" t="e">
        <f t="shared" si="17"/>
        <v>#REF!</v>
      </c>
      <c r="X66" s="272" t="e">
        <f t="shared" si="18"/>
        <v>#REF!</v>
      </c>
      <c r="Y66" s="272" t="e">
        <f t="shared" si="19"/>
        <v>#REF!</v>
      </c>
      <c r="Z66" s="271" t="e">
        <f t="shared" si="20"/>
        <v>#REF!</v>
      </c>
      <c r="AA66" s="271" t="e">
        <f t="shared" si="21"/>
        <v>#REF!</v>
      </c>
      <c r="AB66" s="271"/>
      <c r="AC66" s="33" t="str">
        <f t="shared" si="22"/>
        <v>BERTAHAP</v>
      </c>
      <c r="AD66" s="273">
        <f t="shared" si="23"/>
        <v>0</v>
      </c>
      <c r="AE66" s="274">
        <v>2</v>
      </c>
      <c r="AF66" s="275"/>
      <c r="AG66" s="271" t="e">
        <f>IF(AF66&gt;#REF!,"LB","KR")</f>
        <v>#REF!</v>
      </c>
      <c r="AH66" s="275">
        <v>2378423000</v>
      </c>
      <c r="AI66" s="275">
        <v>2680862000</v>
      </c>
      <c r="AJ66" s="275">
        <v>2846212000</v>
      </c>
      <c r="AK66" s="276">
        <v>3021760000</v>
      </c>
      <c r="AL66" s="276">
        <v>2846212000</v>
      </c>
      <c r="AM66" s="275">
        <v>3021760000</v>
      </c>
      <c r="AN66" s="275">
        <v>3208136000</v>
      </c>
      <c r="AO66" s="52">
        <v>3016984720</v>
      </c>
      <c r="AP66" s="43">
        <v>3203065600</v>
      </c>
    </row>
    <row r="67" spans="1:42">
      <c r="A67" s="3">
        <f t="shared" si="24"/>
        <v>28</v>
      </c>
      <c r="B67" s="263">
        <v>2</v>
      </c>
      <c r="C67" s="264" t="s">
        <v>142</v>
      </c>
      <c r="D67" s="265" t="s">
        <v>35</v>
      </c>
      <c r="E67" s="266"/>
      <c r="F67" s="41" t="s">
        <v>42</v>
      </c>
      <c r="G67" s="267">
        <f t="shared" si="4"/>
        <v>78</v>
      </c>
      <c r="H67" s="267">
        <f t="shared" si="5"/>
        <v>66</v>
      </c>
      <c r="I67" s="268">
        <f t="shared" si="6"/>
        <v>26966806</v>
      </c>
      <c r="J67" s="268">
        <f t="shared" si="7"/>
        <v>2</v>
      </c>
      <c r="K67" s="269">
        <f t="shared" si="8"/>
        <v>0.93</v>
      </c>
      <c r="L67" s="270" t="e">
        <f>SUMIF($AN$4:$AN$22,D67,#REF!)</f>
        <v>#REF!</v>
      </c>
      <c r="M67" s="271" t="e">
        <f t="shared" si="9"/>
        <v>#REF!</v>
      </c>
      <c r="N67" s="271" t="e">
        <f t="shared" si="10"/>
        <v>#REF!</v>
      </c>
      <c r="O67" s="271" t="e">
        <f t="shared" si="11"/>
        <v>#REF!</v>
      </c>
      <c r="P67" s="271" t="e">
        <f t="shared" si="12"/>
        <v>#REF!</v>
      </c>
      <c r="Q67" s="272" t="e">
        <f t="shared" si="13"/>
        <v>#REF!</v>
      </c>
      <c r="R67" s="271" t="e">
        <f t="shared" si="13"/>
        <v>#REF!</v>
      </c>
      <c r="S67" s="271" t="e">
        <f t="shared" si="14"/>
        <v>#REF!</v>
      </c>
      <c r="T67" s="271"/>
      <c r="U67" s="271" t="e">
        <f t="shared" si="15"/>
        <v>#REF!</v>
      </c>
      <c r="V67" s="271" t="e">
        <f t="shared" si="16"/>
        <v>#REF!</v>
      </c>
      <c r="W67" s="271" t="e">
        <f t="shared" si="17"/>
        <v>#REF!</v>
      </c>
      <c r="X67" s="272" t="e">
        <f t="shared" si="18"/>
        <v>#REF!</v>
      </c>
      <c r="Y67" s="272" t="e">
        <f t="shared" si="19"/>
        <v>#REF!</v>
      </c>
      <c r="Z67" s="271" t="e">
        <f t="shared" si="20"/>
        <v>#REF!</v>
      </c>
      <c r="AA67" s="271" t="e">
        <f t="shared" si="21"/>
        <v>#REF!</v>
      </c>
      <c r="AB67" s="271"/>
      <c r="AC67" s="33" t="str">
        <f t="shared" si="22"/>
        <v>BERTAHAP</v>
      </c>
      <c r="AD67" s="273">
        <f t="shared" si="23"/>
        <v>0</v>
      </c>
      <c r="AE67" s="274">
        <v>2</v>
      </c>
      <c r="AF67" s="275"/>
      <c r="AG67" s="271" t="e">
        <f>IF(AF67&gt;#REF!,"LB","KR")</f>
        <v>#REF!</v>
      </c>
      <c r="AH67" s="275">
        <v>1521497000</v>
      </c>
      <c r="AI67" s="275">
        <v>1714970000</v>
      </c>
      <c r="AJ67" s="275">
        <v>1820745000</v>
      </c>
      <c r="AK67" s="276">
        <v>1933045000</v>
      </c>
      <c r="AL67" s="276">
        <v>1820745000</v>
      </c>
      <c r="AM67" s="275">
        <v>1933045000</v>
      </c>
      <c r="AN67" s="275">
        <v>2052271000</v>
      </c>
      <c r="AO67" s="52">
        <v>1929989700</v>
      </c>
      <c r="AP67" s="43">
        <v>2049027700</v>
      </c>
    </row>
    <row r="68" spans="1:42">
      <c r="A68" s="3">
        <f t="shared" si="24"/>
        <v>29</v>
      </c>
      <c r="B68" s="263">
        <v>3</v>
      </c>
      <c r="C68" s="264" t="s">
        <v>142</v>
      </c>
      <c r="D68" s="265" t="s">
        <v>41</v>
      </c>
      <c r="E68" s="266"/>
      <c r="F68" s="41" t="s">
        <v>45</v>
      </c>
      <c r="G68" s="267">
        <f t="shared" si="4"/>
        <v>60</v>
      </c>
      <c r="H68" s="267">
        <f t="shared" si="5"/>
        <v>52</v>
      </c>
      <c r="I68" s="268">
        <f t="shared" si="6"/>
        <v>26966806</v>
      </c>
      <c r="J68" s="268">
        <f t="shared" si="7"/>
        <v>2</v>
      </c>
      <c r="K68" s="269">
        <f t="shared" si="8"/>
        <v>0.93</v>
      </c>
      <c r="L68" s="270" t="e">
        <f>SUMIF($AN$4:$AN$22,D68,#REF!)</f>
        <v>#REF!</v>
      </c>
      <c r="M68" s="271" t="e">
        <f t="shared" si="9"/>
        <v>#REF!</v>
      </c>
      <c r="N68" s="271" t="e">
        <f t="shared" si="10"/>
        <v>#REF!</v>
      </c>
      <c r="O68" s="271" t="e">
        <f t="shared" si="11"/>
        <v>#REF!</v>
      </c>
      <c r="P68" s="271" t="e">
        <f t="shared" si="12"/>
        <v>#REF!</v>
      </c>
      <c r="Q68" s="272" t="e">
        <f t="shared" si="13"/>
        <v>#REF!</v>
      </c>
      <c r="R68" s="271" t="e">
        <f t="shared" si="13"/>
        <v>#REF!</v>
      </c>
      <c r="S68" s="271" t="e">
        <f t="shared" si="14"/>
        <v>#REF!</v>
      </c>
      <c r="T68" s="271"/>
      <c r="U68" s="271" t="e">
        <f t="shared" si="15"/>
        <v>#REF!</v>
      </c>
      <c r="V68" s="271" t="e">
        <f t="shared" si="16"/>
        <v>#REF!</v>
      </c>
      <c r="W68" s="271" t="e">
        <f t="shared" si="17"/>
        <v>#REF!</v>
      </c>
      <c r="X68" s="272" t="e">
        <f t="shared" si="18"/>
        <v>#REF!</v>
      </c>
      <c r="Y68" s="272" t="e">
        <f t="shared" si="19"/>
        <v>#REF!</v>
      </c>
      <c r="Z68" s="271" t="e">
        <f t="shared" si="20"/>
        <v>#REF!</v>
      </c>
      <c r="AA68" s="271" t="e">
        <f t="shared" si="21"/>
        <v>#REF!</v>
      </c>
      <c r="AB68" s="271"/>
      <c r="AC68" s="33" t="str">
        <f t="shared" si="22"/>
        <v>BERTAHAP</v>
      </c>
      <c r="AD68" s="273">
        <f t="shared" si="23"/>
        <v>0</v>
      </c>
      <c r="AE68" s="274">
        <v>2</v>
      </c>
      <c r="AF68" s="275"/>
      <c r="AG68" s="271" t="e">
        <f>IF(AF68&gt;#REF!,"LB","KR")</f>
        <v>#REF!</v>
      </c>
      <c r="AH68" s="275">
        <v>1198755000</v>
      </c>
      <c r="AI68" s="275">
        <v>1351188000</v>
      </c>
      <c r="AJ68" s="275">
        <v>1434527000</v>
      </c>
      <c r="AK68" s="276">
        <v>1523005000</v>
      </c>
      <c r="AL68" s="276">
        <v>1434527000</v>
      </c>
      <c r="AM68" s="275">
        <v>1523005000</v>
      </c>
      <c r="AN68" s="275">
        <v>1616941000</v>
      </c>
      <c r="AO68" s="52">
        <v>1520598620</v>
      </c>
      <c r="AP68" s="43">
        <v>1614385300</v>
      </c>
    </row>
    <row r="69" spans="1:42">
      <c r="A69" s="3">
        <f t="shared" si="24"/>
        <v>30</v>
      </c>
      <c r="B69" s="263">
        <v>4</v>
      </c>
      <c r="C69" s="264" t="s">
        <v>142</v>
      </c>
      <c r="D69" s="265">
        <v>10</v>
      </c>
      <c r="E69" s="266"/>
      <c r="F69" s="41" t="s">
        <v>48</v>
      </c>
      <c r="G69" s="267">
        <f t="shared" si="4"/>
        <v>74</v>
      </c>
      <c r="H69" s="267">
        <f t="shared" si="5"/>
        <v>63</v>
      </c>
      <c r="I69" s="268">
        <f t="shared" si="6"/>
        <v>26966806</v>
      </c>
      <c r="J69" s="268">
        <f t="shared" si="7"/>
        <v>2</v>
      </c>
      <c r="K69" s="269">
        <f t="shared" si="8"/>
        <v>0.93</v>
      </c>
      <c r="L69" s="270" t="e">
        <f>SUMIF($AN$4:$AN$22,D69,#REF!)</f>
        <v>#REF!</v>
      </c>
      <c r="M69" s="271" t="e">
        <f t="shared" si="9"/>
        <v>#REF!</v>
      </c>
      <c r="N69" s="271" t="e">
        <f t="shared" si="10"/>
        <v>#REF!</v>
      </c>
      <c r="O69" s="271" t="e">
        <f t="shared" si="11"/>
        <v>#REF!</v>
      </c>
      <c r="P69" s="271" t="e">
        <f t="shared" si="12"/>
        <v>#REF!</v>
      </c>
      <c r="Q69" s="272" t="e">
        <f t="shared" si="13"/>
        <v>#REF!</v>
      </c>
      <c r="R69" s="271" t="e">
        <f t="shared" si="13"/>
        <v>#REF!</v>
      </c>
      <c r="S69" s="271" t="e">
        <f t="shared" si="14"/>
        <v>#REF!</v>
      </c>
      <c r="T69" s="271"/>
      <c r="U69" s="271" t="e">
        <f t="shared" si="15"/>
        <v>#REF!</v>
      </c>
      <c r="V69" s="271" t="e">
        <f t="shared" si="16"/>
        <v>#REF!</v>
      </c>
      <c r="W69" s="271" t="e">
        <f t="shared" si="17"/>
        <v>#REF!</v>
      </c>
      <c r="X69" s="272" t="e">
        <f t="shared" si="18"/>
        <v>#REF!</v>
      </c>
      <c r="Y69" s="272" t="e">
        <f t="shared" si="19"/>
        <v>#REF!</v>
      </c>
      <c r="Z69" s="271" t="e">
        <f t="shared" si="20"/>
        <v>#REF!</v>
      </c>
      <c r="AA69" s="271" t="e">
        <f t="shared" si="21"/>
        <v>#REF!</v>
      </c>
      <c r="AB69" s="271"/>
      <c r="AC69" s="33" t="str">
        <f t="shared" si="22"/>
        <v>BERTAHAP</v>
      </c>
      <c r="AD69" s="273">
        <f t="shared" si="23"/>
        <v>0</v>
      </c>
      <c r="AE69" s="274">
        <v>2</v>
      </c>
      <c r="AF69" s="275"/>
      <c r="AG69" s="271" t="e">
        <f>IF(AF69&gt;#REF!,"LB","KR")</f>
        <v>#REF!</v>
      </c>
      <c r="AH69" s="275">
        <v>1452338000</v>
      </c>
      <c r="AI69" s="275">
        <v>1637017000</v>
      </c>
      <c r="AJ69" s="275">
        <v>1737984000</v>
      </c>
      <c r="AK69" s="276">
        <v>1845179000</v>
      </c>
      <c r="AL69" s="276">
        <v>1737984000</v>
      </c>
      <c r="AM69" s="275">
        <v>1845179000</v>
      </c>
      <c r="AN69" s="275">
        <v>1958986000</v>
      </c>
      <c r="AO69" s="52">
        <v>1842263040</v>
      </c>
      <c r="AP69" s="43">
        <v>1955889740</v>
      </c>
    </row>
    <row r="70" spans="1:42">
      <c r="A70" s="3">
        <f t="shared" si="24"/>
        <v>31</v>
      </c>
      <c r="B70" s="263">
        <v>5</v>
      </c>
      <c r="C70" s="264" t="s">
        <v>142</v>
      </c>
      <c r="D70" s="299">
        <v>12</v>
      </c>
      <c r="E70" s="266"/>
      <c r="F70" s="41" t="s">
        <v>50</v>
      </c>
      <c r="G70" s="267">
        <f t="shared" si="4"/>
        <v>67</v>
      </c>
      <c r="H70" s="267">
        <f t="shared" si="5"/>
        <v>57</v>
      </c>
      <c r="I70" s="268">
        <f t="shared" si="6"/>
        <v>26966806</v>
      </c>
      <c r="J70" s="268">
        <f t="shared" si="7"/>
        <v>2</v>
      </c>
      <c r="K70" s="269">
        <f t="shared" si="8"/>
        <v>0.93</v>
      </c>
      <c r="L70" s="270" t="e">
        <f>SUMIF($AN$4:$AN$22,D70,#REF!)</f>
        <v>#REF!</v>
      </c>
      <c r="M70" s="271" t="e">
        <f t="shared" si="9"/>
        <v>#REF!</v>
      </c>
      <c r="N70" s="271" t="e">
        <f t="shared" si="10"/>
        <v>#REF!</v>
      </c>
      <c r="O70" s="271" t="e">
        <f t="shared" si="11"/>
        <v>#REF!</v>
      </c>
      <c r="P70" s="271" t="e">
        <f t="shared" si="12"/>
        <v>#REF!</v>
      </c>
      <c r="Q70" s="272" t="e">
        <f t="shared" si="13"/>
        <v>#REF!</v>
      </c>
      <c r="R70" s="271" t="e">
        <f t="shared" si="13"/>
        <v>#REF!</v>
      </c>
      <c r="S70" s="271" t="e">
        <f t="shared" si="14"/>
        <v>#REF!</v>
      </c>
      <c r="T70" s="271"/>
      <c r="U70" s="271" t="e">
        <f t="shared" si="15"/>
        <v>#REF!</v>
      </c>
      <c r="V70" s="271" t="e">
        <f t="shared" si="16"/>
        <v>#REF!</v>
      </c>
      <c r="W70" s="271" t="e">
        <f t="shared" si="17"/>
        <v>#REF!</v>
      </c>
      <c r="X70" s="272" t="e">
        <f t="shared" si="18"/>
        <v>#REF!</v>
      </c>
      <c r="Y70" s="272" t="e">
        <f t="shared" si="19"/>
        <v>#REF!</v>
      </c>
      <c r="Z70" s="271" t="e">
        <f t="shared" si="20"/>
        <v>#REF!</v>
      </c>
      <c r="AA70" s="271" t="e">
        <f t="shared" si="21"/>
        <v>#REF!</v>
      </c>
      <c r="AB70" s="271"/>
      <c r="AC70" s="33" t="str">
        <f t="shared" si="22"/>
        <v>BERTAHAP</v>
      </c>
      <c r="AD70" s="273">
        <f t="shared" si="23"/>
        <v>0</v>
      </c>
      <c r="AE70" s="274">
        <v>2</v>
      </c>
      <c r="AF70" s="275"/>
      <c r="AG70" s="271" t="e">
        <f>IF(AF70&gt;#REF!,"LB","KR")</f>
        <v>#REF!</v>
      </c>
      <c r="AH70" s="275">
        <v>1314020000</v>
      </c>
      <c r="AI70" s="275">
        <v>1481110000</v>
      </c>
      <c r="AJ70" s="275">
        <v>1572462000</v>
      </c>
      <c r="AK70" s="276">
        <v>1669448000</v>
      </c>
      <c r="AL70" s="276">
        <v>1572462000</v>
      </c>
      <c r="AM70" s="275">
        <v>1669448000</v>
      </c>
      <c r="AN70" s="275">
        <v>1772416000</v>
      </c>
      <c r="AO70" s="52">
        <v>1666809720</v>
      </c>
      <c r="AP70" s="43">
        <v>1769614880</v>
      </c>
    </row>
    <row r="71" spans="1:42">
      <c r="A71" s="3">
        <f t="shared" si="24"/>
        <v>32</v>
      </c>
      <c r="B71" s="263">
        <v>6</v>
      </c>
      <c r="C71" s="264" t="s">
        <v>142</v>
      </c>
      <c r="D71" s="299">
        <v>18</v>
      </c>
      <c r="E71" s="266"/>
      <c r="F71" s="41" t="s">
        <v>54</v>
      </c>
      <c r="G71" s="267">
        <f t="shared" si="4"/>
        <v>97</v>
      </c>
      <c r="H71" s="267">
        <f t="shared" si="5"/>
        <v>85</v>
      </c>
      <c r="I71" s="268">
        <f t="shared" si="6"/>
        <v>26966806</v>
      </c>
      <c r="J71" s="268">
        <f t="shared" si="7"/>
        <v>2</v>
      </c>
      <c r="K71" s="269">
        <f t="shared" si="8"/>
        <v>0.93</v>
      </c>
      <c r="L71" s="270" t="e">
        <f>SUMIF($AN$4:$AN$22,D71,#REF!)</f>
        <v>#REF!</v>
      </c>
      <c r="M71" s="271" t="e">
        <f t="shared" si="9"/>
        <v>#REF!</v>
      </c>
      <c r="N71" s="271" t="e">
        <f t="shared" si="10"/>
        <v>#REF!</v>
      </c>
      <c r="O71" s="271" t="e">
        <f t="shared" si="11"/>
        <v>#REF!</v>
      </c>
      <c r="P71" s="271" t="e">
        <f t="shared" si="12"/>
        <v>#REF!</v>
      </c>
      <c r="Q71" s="272" t="e">
        <f t="shared" si="13"/>
        <v>#REF!</v>
      </c>
      <c r="R71" s="271" t="e">
        <f t="shared" si="13"/>
        <v>#REF!</v>
      </c>
      <c r="S71" s="271" t="e">
        <f t="shared" si="14"/>
        <v>#REF!</v>
      </c>
      <c r="T71" s="271"/>
      <c r="U71" s="271" t="e">
        <f t="shared" si="15"/>
        <v>#REF!</v>
      </c>
      <c r="V71" s="271" t="e">
        <f t="shared" si="16"/>
        <v>#REF!</v>
      </c>
      <c r="W71" s="271" t="e">
        <f t="shared" si="17"/>
        <v>#REF!</v>
      </c>
      <c r="X71" s="272" t="e">
        <f t="shared" si="18"/>
        <v>#REF!</v>
      </c>
      <c r="Y71" s="272" t="e">
        <f t="shared" si="19"/>
        <v>#REF!</v>
      </c>
      <c r="Z71" s="271" t="e">
        <f t="shared" si="20"/>
        <v>#REF!</v>
      </c>
      <c r="AA71" s="271" t="e">
        <f t="shared" si="21"/>
        <v>#REF!</v>
      </c>
      <c r="AB71" s="271"/>
      <c r="AC71" s="33" t="str">
        <f t="shared" si="22"/>
        <v>BERTAHAP</v>
      </c>
      <c r="AD71" s="273">
        <f t="shared" si="23"/>
        <v>0</v>
      </c>
      <c r="AE71" s="274">
        <v>2</v>
      </c>
      <c r="AF71" s="275"/>
      <c r="AG71" s="271" t="e">
        <f>IF(AF71&gt;#REF!,"LB","KR")</f>
        <v>#REF!</v>
      </c>
      <c r="AH71" s="275">
        <v>1959503000</v>
      </c>
      <c r="AI71" s="275">
        <v>2208673000</v>
      </c>
      <c r="AJ71" s="275">
        <v>2344899000</v>
      </c>
      <c r="AK71" s="276">
        <v>2489527000</v>
      </c>
      <c r="AL71" s="276">
        <v>2344899000</v>
      </c>
      <c r="AM71" s="275">
        <v>2489527000</v>
      </c>
      <c r="AN71" s="275">
        <v>2643076000</v>
      </c>
      <c r="AO71" s="52">
        <v>2485592940</v>
      </c>
      <c r="AP71" s="43">
        <v>2638898620</v>
      </c>
    </row>
    <row r="72" spans="1:42">
      <c r="A72" s="3">
        <f t="shared" si="24"/>
        <v>33</v>
      </c>
      <c r="B72" s="263">
        <v>7</v>
      </c>
      <c r="C72" s="264" t="s">
        <v>142</v>
      </c>
      <c r="D72" s="299">
        <v>20</v>
      </c>
      <c r="E72" s="266"/>
      <c r="F72" s="41" t="s">
        <v>70</v>
      </c>
      <c r="G72" s="267">
        <f t="shared" si="4"/>
        <v>60</v>
      </c>
      <c r="H72" s="267">
        <f t="shared" si="5"/>
        <v>51</v>
      </c>
      <c r="I72" s="268">
        <f t="shared" si="6"/>
        <v>26966806</v>
      </c>
      <c r="J72" s="268">
        <f t="shared" si="7"/>
        <v>2</v>
      </c>
      <c r="K72" s="269">
        <f t="shared" si="8"/>
        <v>0.93</v>
      </c>
      <c r="L72" s="270" t="e">
        <f>SUMIF($AN$4:$AN$22,D72,#REF!)</f>
        <v>#REF!</v>
      </c>
      <c r="M72" s="271" t="e">
        <f t="shared" si="9"/>
        <v>#REF!</v>
      </c>
      <c r="N72" s="271" t="e">
        <f t="shared" si="10"/>
        <v>#REF!</v>
      </c>
      <c r="O72" s="271" t="e">
        <f t="shared" si="11"/>
        <v>#REF!</v>
      </c>
      <c r="P72" s="271" t="e">
        <f t="shared" si="12"/>
        <v>#REF!</v>
      </c>
      <c r="Q72" s="272" t="e">
        <f t="shared" si="13"/>
        <v>#REF!</v>
      </c>
      <c r="R72" s="271" t="e">
        <f t="shared" si="13"/>
        <v>#REF!</v>
      </c>
      <c r="S72" s="271" t="e">
        <f t="shared" si="14"/>
        <v>#REF!</v>
      </c>
      <c r="T72" s="271"/>
      <c r="U72" s="271" t="e">
        <f t="shared" si="15"/>
        <v>#REF!</v>
      </c>
      <c r="V72" s="271" t="e">
        <f t="shared" si="16"/>
        <v>#REF!</v>
      </c>
      <c r="W72" s="271" t="e">
        <f t="shared" si="17"/>
        <v>#REF!</v>
      </c>
      <c r="X72" s="272" t="e">
        <f t="shared" si="18"/>
        <v>#REF!</v>
      </c>
      <c r="Y72" s="272" t="e">
        <f t="shared" si="19"/>
        <v>#REF!</v>
      </c>
      <c r="Z72" s="271" t="e">
        <f t="shared" si="20"/>
        <v>#REF!</v>
      </c>
      <c r="AA72" s="271" t="e">
        <f t="shared" si="21"/>
        <v>#REF!</v>
      </c>
      <c r="AB72" s="271"/>
      <c r="AC72" s="33" t="str">
        <f t="shared" si="22"/>
        <v>BERTAHAP</v>
      </c>
      <c r="AD72" s="273">
        <f t="shared" si="23"/>
        <v>0</v>
      </c>
      <c r="AE72" s="274">
        <v>2</v>
      </c>
      <c r="AF72" s="275"/>
      <c r="AG72" s="271" t="e">
        <f>IF(AF72&gt;#REF!,"LB","KR")</f>
        <v>#REF!</v>
      </c>
      <c r="AH72" s="275">
        <v>1175702000</v>
      </c>
      <c r="AI72" s="275">
        <v>1325204000</v>
      </c>
      <c r="AJ72" s="275">
        <v>1406940000</v>
      </c>
      <c r="AK72" s="276">
        <v>1493717000</v>
      </c>
      <c r="AL72" s="276">
        <v>1406940000</v>
      </c>
      <c r="AM72" s="275">
        <v>1493717000</v>
      </c>
      <c r="AN72" s="275">
        <v>1585846000</v>
      </c>
      <c r="AO72" s="52">
        <v>1491356400</v>
      </c>
      <c r="AP72" s="43">
        <v>1583340020</v>
      </c>
    </row>
    <row r="73" spans="1:42">
      <c r="A73" s="3">
        <f t="shared" si="24"/>
        <v>34</v>
      </c>
      <c r="B73" s="263">
        <v>8</v>
      </c>
      <c r="C73" s="264" t="s">
        <v>142</v>
      </c>
      <c r="D73" s="299">
        <v>22</v>
      </c>
      <c r="E73" s="266"/>
      <c r="F73" s="41" t="s">
        <v>89</v>
      </c>
      <c r="G73" s="267">
        <f t="shared" si="4"/>
        <v>81</v>
      </c>
      <c r="H73" s="267">
        <f t="shared" si="5"/>
        <v>70</v>
      </c>
      <c r="I73" s="268">
        <f t="shared" si="6"/>
        <v>26966806</v>
      </c>
      <c r="J73" s="268">
        <f t="shared" si="7"/>
        <v>4</v>
      </c>
      <c r="K73" s="269">
        <f t="shared" si="8"/>
        <v>0.97</v>
      </c>
      <c r="L73" s="270" t="e">
        <f>SUMIF($AN$4:$AN$22,D73,#REF!)</f>
        <v>#REF!</v>
      </c>
      <c r="M73" s="271" t="e">
        <f t="shared" si="9"/>
        <v>#REF!</v>
      </c>
      <c r="N73" s="271" t="e">
        <f t="shared" si="10"/>
        <v>#REF!</v>
      </c>
      <c r="O73" s="271" t="e">
        <f t="shared" si="11"/>
        <v>#REF!</v>
      </c>
      <c r="P73" s="271" t="e">
        <f t="shared" si="12"/>
        <v>#REF!</v>
      </c>
      <c r="Q73" s="272" t="e">
        <f t="shared" si="13"/>
        <v>#REF!</v>
      </c>
      <c r="R73" s="271" t="e">
        <f t="shared" si="13"/>
        <v>#REF!</v>
      </c>
      <c r="S73" s="271" t="e">
        <f t="shared" si="14"/>
        <v>#REF!</v>
      </c>
      <c r="T73" s="271"/>
      <c r="U73" s="271" t="e">
        <f t="shared" si="15"/>
        <v>#REF!</v>
      </c>
      <c r="V73" s="271" t="e">
        <f t="shared" si="16"/>
        <v>#REF!</v>
      </c>
      <c r="W73" s="271" t="e">
        <f t="shared" si="17"/>
        <v>#REF!</v>
      </c>
      <c r="X73" s="272" t="e">
        <f t="shared" si="18"/>
        <v>#REF!</v>
      </c>
      <c r="Y73" s="272" t="e">
        <f t="shared" si="19"/>
        <v>#REF!</v>
      </c>
      <c r="Z73" s="271" t="e">
        <f t="shared" si="20"/>
        <v>#REF!</v>
      </c>
      <c r="AA73" s="271" t="e">
        <f t="shared" si="21"/>
        <v>#REF!</v>
      </c>
      <c r="AB73" s="271"/>
      <c r="AC73" s="33" t="str">
        <f t="shared" si="22"/>
        <v>BERTAHAP</v>
      </c>
      <c r="AD73" s="273">
        <f t="shared" si="23"/>
        <v>0</v>
      </c>
      <c r="AE73" s="274">
        <v>2</v>
      </c>
      <c r="AF73" s="275"/>
      <c r="AG73" s="271" t="e">
        <f>IF(AF73&gt;#REF!,"LB","KR")</f>
        <v>#REF!</v>
      </c>
      <c r="AH73" s="275">
        <v>1683115000</v>
      </c>
      <c r="AI73" s="275">
        <v>1897140000</v>
      </c>
      <c r="AJ73" s="275">
        <v>2014151000</v>
      </c>
      <c r="AK73" s="276">
        <v>2138380000</v>
      </c>
      <c r="AL73" s="276">
        <v>2014151000</v>
      </c>
      <c r="AM73" s="275">
        <v>2138380000</v>
      </c>
      <c r="AN73" s="275">
        <v>2270270000</v>
      </c>
      <c r="AO73" s="52">
        <v>2135000060</v>
      </c>
      <c r="AP73" s="43">
        <v>2266682800</v>
      </c>
    </row>
    <row r="74" spans="1:42">
      <c r="A74" s="3">
        <f t="shared" si="24"/>
        <v>35</v>
      </c>
      <c r="B74" s="263">
        <v>1</v>
      </c>
      <c r="C74" s="264" t="s">
        <v>143</v>
      </c>
      <c r="D74" s="265" t="s">
        <v>24</v>
      </c>
      <c r="E74" s="266"/>
      <c r="F74" s="41" t="s">
        <v>39</v>
      </c>
      <c r="G74" s="267">
        <f t="shared" si="4"/>
        <v>113</v>
      </c>
      <c r="H74" s="267">
        <f t="shared" si="5"/>
        <v>101</v>
      </c>
      <c r="I74" s="268">
        <f t="shared" si="6"/>
        <v>26966806</v>
      </c>
      <c r="J74" s="268">
        <f t="shared" si="7"/>
        <v>6</v>
      </c>
      <c r="K74" s="269">
        <f t="shared" si="8"/>
        <v>0.95</v>
      </c>
      <c r="L74" s="319" t="e">
        <f>SUMIF($AN$4:$AN$22,D74,#REF!)</f>
        <v>#REF!</v>
      </c>
      <c r="M74" s="271" t="e">
        <f t="shared" si="9"/>
        <v>#REF!</v>
      </c>
      <c r="N74" s="271" t="e">
        <f t="shared" si="10"/>
        <v>#REF!</v>
      </c>
      <c r="O74" s="271" t="e">
        <f t="shared" si="11"/>
        <v>#REF!</v>
      </c>
      <c r="P74" s="271" t="e">
        <f t="shared" si="12"/>
        <v>#REF!</v>
      </c>
      <c r="Q74" s="272" t="e">
        <f t="shared" si="13"/>
        <v>#REF!</v>
      </c>
      <c r="R74" s="271" t="e">
        <f t="shared" si="13"/>
        <v>#REF!</v>
      </c>
      <c r="S74" s="271" t="e">
        <f t="shared" si="14"/>
        <v>#REF!</v>
      </c>
      <c r="T74" s="271"/>
      <c r="U74" s="271" t="e">
        <f t="shared" si="15"/>
        <v>#REF!</v>
      </c>
      <c r="V74" s="271" t="e">
        <f t="shared" si="16"/>
        <v>#REF!</v>
      </c>
      <c r="W74" s="271" t="e">
        <f t="shared" si="17"/>
        <v>#REF!</v>
      </c>
      <c r="X74" s="272" t="e">
        <f t="shared" si="18"/>
        <v>#REF!</v>
      </c>
      <c r="Y74" s="272" t="e">
        <f t="shared" si="19"/>
        <v>#REF!</v>
      </c>
      <c r="Z74" s="271" t="e">
        <f t="shared" si="20"/>
        <v>#REF!</v>
      </c>
      <c r="AA74" s="271" t="e">
        <f t="shared" si="21"/>
        <v>#REF!</v>
      </c>
      <c r="AB74" s="271"/>
      <c r="AC74" s="33" t="str">
        <f t="shared" si="22"/>
        <v>BERTAHAP</v>
      </c>
      <c r="AD74" s="273">
        <f t="shared" si="23"/>
        <v>0</v>
      </c>
      <c r="AE74" s="274">
        <v>2</v>
      </c>
      <c r="AF74" s="275"/>
      <c r="AG74" s="271" t="e">
        <f>IF(AF74&gt;#REF!,"LB","KR")</f>
        <v>#REF!</v>
      </c>
      <c r="AH74" s="275">
        <v>2402207000</v>
      </c>
      <c r="AI74" s="275">
        <v>2707671000</v>
      </c>
      <c r="AJ74" s="275">
        <v>2874674000</v>
      </c>
      <c r="AK74" s="276">
        <v>3051978000</v>
      </c>
      <c r="AL74" s="276">
        <v>2874674000</v>
      </c>
      <c r="AM74" s="275">
        <v>3051978000</v>
      </c>
      <c r="AN74" s="275">
        <v>3240217000</v>
      </c>
      <c r="AO74" s="52">
        <v>3047154440</v>
      </c>
      <c r="AP74" s="43">
        <v>3235096680</v>
      </c>
    </row>
    <row r="75" spans="1:42">
      <c r="A75" s="3">
        <f t="shared" si="24"/>
        <v>36</v>
      </c>
      <c r="B75" s="263">
        <v>2</v>
      </c>
      <c r="C75" s="264" t="s">
        <v>143</v>
      </c>
      <c r="D75" s="265" t="s">
        <v>35</v>
      </c>
      <c r="E75" s="266"/>
      <c r="F75" s="41" t="s">
        <v>42</v>
      </c>
      <c r="G75" s="267">
        <f t="shared" si="4"/>
        <v>78</v>
      </c>
      <c r="H75" s="267">
        <f t="shared" si="5"/>
        <v>66</v>
      </c>
      <c r="I75" s="268">
        <f t="shared" si="6"/>
        <v>26966806</v>
      </c>
      <c r="J75" s="268">
        <f t="shared" si="7"/>
        <v>2</v>
      </c>
      <c r="K75" s="269">
        <f t="shared" si="8"/>
        <v>0.93</v>
      </c>
      <c r="L75" s="319" t="e">
        <f>SUMIF($AN$4:$AN$22,D75,#REF!)</f>
        <v>#REF!</v>
      </c>
      <c r="M75" s="271" t="e">
        <f t="shared" si="9"/>
        <v>#REF!</v>
      </c>
      <c r="N75" s="271" t="e">
        <f t="shared" si="10"/>
        <v>#REF!</v>
      </c>
      <c r="O75" s="271" t="e">
        <f t="shared" si="11"/>
        <v>#REF!</v>
      </c>
      <c r="P75" s="271" t="e">
        <f t="shared" si="12"/>
        <v>#REF!</v>
      </c>
      <c r="Q75" s="272" t="e">
        <f t="shared" si="13"/>
        <v>#REF!</v>
      </c>
      <c r="R75" s="271" t="e">
        <f t="shared" si="13"/>
        <v>#REF!</v>
      </c>
      <c r="S75" s="271" t="e">
        <f t="shared" si="14"/>
        <v>#REF!</v>
      </c>
      <c r="T75" s="271"/>
      <c r="U75" s="271" t="e">
        <f t="shared" si="15"/>
        <v>#REF!</v>
      </c>
      <c r="V75" s="271" t="e">
        <f t="shared" si="16"/>
        <v>#REF!</v>
      </c>
      <c r="W75" s="271" t="e">
        <f t="shared" si="17"/>
        <v>#REF!</v>
      </c>
      <c r="X75" s="272" t="e">
        <f t="shared" si="18"/>
        <v>#REF!</v>
      </c>
      <c r="Y75" s="272" t="e">
        <f t="shared" si="19"/>
        <v>#REF!</v>
      </c>
      <c r="Z75" s="271" t="e">
        <f t="shared" si="20"/>
        <v>#REF!</v>
      </c>
      <c r="AA75" s="271" t="e">
        <f t="shared" si="21"/>
        <v>#REF!</v>
      </c>
      <c r="AB75" s="271"/>
      <c r="AC75" s="33" t="str">
        <f t="shared" si="22"/>
        <v>BERTAHAP</v>
      </c>
      <c r="AD75" s="273">
        <f t="shared" si="23"/>
        <v>0</v>
      </c>
      <c r="AE75" s="274">
        <v>2</v>
      </c>
      <c r="AF75" s="275"/>
      <c r="AG75" s="271" t="e">
        <f>IF(AF75&gt;#REF!,"LB","KR")</f>
        <v>#REF!</v>
      </c>
      <c r="AH75" s="275">
        <v>1536712000</v>
      </c>
      <c r="AI75" s="275">
        <v>1732119000</v>
      </c>
      <c r="AJ75" s="275">
        <v>1838953000</v>
      </c>
      <c r="AK75" s="276">
        <v>1952375000</v>
      </c>
      <c r="AL75" s="276">
        <v>1838953000</v>
      </c>
      <c r="AM75" s="275">
        <v>1952375000</v>
      </c>
      <c r="AN75" s="275">
        <v>2072794000</v>
      </c>
      <c r="AO75" s="52">
        <v>1949290180</v>
      </c>
      <c r="AP75" s="43">
        <v>2069517500</v>
      </c>
    </row>
    <row r="76" spans="1:42">
      <c r="A76" s="3">
        <f t="shared" si="24"/>
        <v>37</v>
      </c>
      <c r="B76" s="263">
        <v>3</v>
      </c>
      <c r="C76" s="264" t="s">
        <v>143</v>
      </c>
      <c r="D76" s="265" t="s">
        <v>41</v>
      </c>
      <c r="E76" s="266"/>
      <c r="F76" s="41" t="s">
        <v>45</v>
      </c>
      <c r="G76" s="267">
        <f t="shared" si="4"/>
        <v>60</v>
      </c>
      <c r="H76" s="267">
        <f t="shared" si="5"/>
        <v>52</v>
      </c>
      <c r="I76" s="268">
        <f t="shared" si="6"/>
        <v>26966806</v>
      </c>
      <c r="J76" s="268">
        <f t="shared" si="7"/>
        <v>2</v>
      </c>
      <c r="K76" s="269">
        <f t="shared" si="8"/>
        <v>0.93</v>
      </c>
      <c r="L76" s="319" t="e">
        <f>SUMIF($AN$4:$AN$22,D76,#REF!)</f>
        <v>#REF!</v>
      </c>
      <c r="M76" s="271" t="e">
        <f t="shared" si="9"/>
        <v>#REF!</v>
      </c>
      <c r="N76" s="271" t="e">
        <f t="shared" si="10"/>
        <v>#REF!</v>
      </c>
      <c r="O76" s="271" t="e">
        <f t="shared" si="11"/>
        <v>#REF!</v>
      </c>
      <c r="P76" s="271" t="e">
        <f t="shared" si="12"/>
        <v>#REF!</v>
      </c>
      <c r="Q76" s="272" t="e">
        <f t="shared" si="13"/>
        <v>#REF!</v>
      </c>
      <c r="R76" s="271" t="e">
        <f t="shared" si="13"/>
        <v>#REF!</v>
      </c>
      <c r="S76" s="271" t="e">
        <f t="shared" si="14"/>
        <v>#REF!</v>
      </c>
      <c r="T76" s="271"/>
      <c r="U76" s="271" t="e">
        <f t="shared" si="15"/>
        <v>#REF!</v>
      </c>
      <c r="V76" s="271" t="e">
        <f t="shared" si="16"/>
        <v>#REF!</v>
      </c>
      <c r="W76" s="271" t="e">
        <f t="shared" si="17"/>
        <v>#REF!</v>
      </c>
      <c r="X76" s="272" t="e">
        <f t="shared" si="18"/>
        <v>#REF!</v>
      </c>
      <c r="Y76" s="272" t="e">
        <f t="shared" si="19"/>
        <v>#REF!</v>
      </c>
      <c r="Z76" s="271" t="e">
        <f t="shared" si="20"/>
        <v>#REF!</v>
      </c>
      <c r="AA76" s="271" t="e">
        <f t="shared" si="21"/>
        <v>#REF!</v>
      </c>
      <c r="AB76" s="271"/>
      <c r="AC76" s="33" t="str">
        <f t="shared" si="22"/>
        <v>BERTAHAP</v>
      </c>
      <c r="AD76" s="273">
        <f t="shared" si="23"/>
        <v>0</v>
      </c>
      <c r="AE76" s="274">
        <v>2</v>
      </c>
      <c r="AF76" s="275"/>
      <c r="AG76" s="271" t="e">
        <f>IF(AF76&gt;#REF!,"LB","KR")</f>
        <v>#REF!</v>
      </c>
      <c r="AH76" s="275">
        <v>1210743000</v>
      </c>
      <c r="AI76" s="275">
        <v>1364700000</v>
      </c>
      <c r="AJ76" s="275">
        <v>1448872000</v>
      </c>
      <c r="AK76" s="276">
        <v>1538235000</v>
      </c>
      <c r="AL76" s="276">
        <v>1448872000</v>
      </c>
      <c r="AM76" s="275">
        <v>1538235000</v>
      </c>
      <c r="AN76" s="275">
        <v>1633110000</v>
      </c>
      <c r="AO76" s="52">
        <v>1535804320</v>
      </c>
      <c r="AP76" s="43">
        <v>1630529100</v>
      </c>
    </row>
    <row r="77" spans="1:42">
      <c r="A77" s="3">
        <f t="shared" si="24"/>
        <v>38</v>
      </c>
      <c r="B77" s="263">
        <v>4</v>
      </c>
      <c r="C77" s="264" t="s">
        <v>143</v>
      </c>
      <c r="D77" s="265">
        <v>10</v>
      </c>
      <c r="E77" s="266"/>
      <c r="F77" s="41" t="s">
        <v>48</v>
      </c>
      <c r="G77" s="267">
        <f t="shared" si="4"/>
        <v>74</v>
      </c>
      <c r="H77" s="267">
        <f t="shared" si="5"/>
        <v>63</v>
      </c>
      <c r="I77" s="268">
        <f t="shared" si="6"/>
        <v>26966806</v>
      </c>
      <c r="J77" s="268">
        <f t="shared" si="7"/>
        <v>2</v>
      </c>
      <c r="K77" s="269">
        <f t="shared" si="8"/>
        <v>0.93</v>
      </c>
      <c r="L77" s="319" t="e">
        <f>SUMIF($AN$4:$AN$22,D77,#REF!)</f>
        <v>#REF!</v>
      </c>
      <c r="M77" s="271" t="e">
        <f t="shared" si="9"/>
        <v>#REF!</v>
      </c>
      <c r="N77" s="271" t="e">
        <f t="shared" si="10"/>
        <v>#REF!</v>
      </c>
      <c r="O77" s="271" t="e">
        <f t="shared" si="11"/>
        <v>#REF!</v>
      </c>
      <c r="P77" s="271" t="e">
        <f t="shared" si="12"/>
        <v>#REF!</v>
      </c>
      <c r="Q77" s="272" t="e">
        <f t="shared" si="13"/>
        <v>#REF!</v>
      </c>
      <c r="R77" s="271" t="e">
        <f t="shared" si="13"/>
        <v>#REF!</v>
      </c>
      <c r="S77" s="271" t="e">
        <f t="shared" si="14"/>
        <v>#REF!</v>
      </c>
      <c r="T77" s="271"/>
      <c r="U77" s="271" t="e">
        <f t="shared" si="15"/>
        <v>#REF!</v>
      </c>
      <c r="V77" s="271" t="e">
        <f t="shared" si="16"/>
        <v>#REF!</v>
      </c>
      <c r="W77" s="271" t="e">
        <f t="shared" si="17"/>
        <v>#REF!</v>
      </c>
      <c r="X77" s="272" t="e">
        <f t="shared" si="18"/>
        <v>#REF!</v>
      </c>
      <c r="Y77" s="272" t="e">
        <f t="shared" si="19"/>
        <v>#REF!</v>
      </c>
      <c r="Z77" s="271" t="e">
        <f t="shared" si="20"/>
        <v>#REF!</v>
      </c>
      <c r="AA77" s="271" t="e">
        <f t="shared" si="21"/>
        <v>#REF!</v>
      </c>
      <c r="AB77" s="271"/>
      <c r="AC77" s="33" t="str">
        <f t="shared" si="22"/>
        <v>BERTAHAP</v>
      </c>
      <c r="AD77" s="273">
        <f t="shared" si="23"/>
        <v>0</v>
      </c>
      <c r="AE77" s="274">
        <v>2</v>
      </c>
      <c r="AF77" s="275"/>
      <c r="AG77" s="271" t="e">
        <f>IF(AF77&gt;#REF!,"LB","KR")</f>
        <v>#REF!</v>
      </c>
      <c r="AH77" s="275">
        <v>1466861000</v>
      </c>
      <c r="AI77" s="275">
        <v>1653387000</v>
      </c>
      <c r="AJ77" s="275">
        <v>1755364000</v>
      </c>
      <c r="AK77" s="276">
        <v>1863631000</v>
      </c>
      <c r="AL77" s="276">
        <v>1755364000</v>
      </c>
      <c r="AM77" s="275">
        <v>1863631000</v>
      </c>
      <c r="AN77" s="275">
        <v>1978576000</v>
      </c>
      <c r="AO77" s="52">
        <v>1860685840</v>
      </c>
      <c r="AP77" s="43">
        <v>1975448860</v>
      </c>
    </row>
    <row r="78" spans="1:42">
      <c r="A78" s="3">
        <f t="shared" si="24"/>
        <v>39</v>
      </c>
      <c r="B78" s="263">
        <v>5</v>
      </c>
      <c r="C78" s="264" t="s">
        <v>143</v>
      </c>
      <c r="D78" s="299">
        <v>12</v>
      </c>
      <c r="E78" s="266"/>
      <c r="F78" s="41" t="s">
        <v>50</v>
      </c>
      <c r="G78" s="267">
        <f t="shared" si="4"/>
        <v>67</v>
      </c>
      <c r="H78" s="267">
        <f t="shared" si="5"/>
        <v>57</v>
      </c>
      <c r="I78" s="268">
        <f t="shared" si="6"/>
        <v>26966806</v>
      </c>
      <c r="J78" s="268">
        <f t="shared" si="7"/>
        <v>2</v>
      </c>
      <c r="K78" s="269">
        <f t="shared" si="8"/>
        <v>0.93</v>
      </c>
      <c r="L78" s="319" t="e">
        <f>SUMIF($AN$4:$AN$22,D78,#REF!)</f>
        <v>#REF!</v>
      </c>
      <c r="M78" s="271" t="e">
        <f t="shared" si="9"/>
        <v>#REF!</v>
      </c>
      <c r="N78" s="271" t="e">
        <f t="shared" si="10"/>
        <v>#REF!</v>
      </c>
      <c r="O78" s="271" t="e">
        <f t="shared" si="11"/>
        <v>#REF!</v>
      </c>
      <c r="P78" s="271" t="e">
        <f t="shared" si="12"/>
        <v>#REF!</v>
      </c>
      <c r="Q78" s="272" t="e">
        <f t="shared" si="13"/>
        <v>#REF!</v>
      </c>
      <c r="R78" s="271" t="e">
        <f t="shared" si="13"/>
        <v>#REF!</v>
      </c>
      <c r="S78" s="271" t="e">
        <f t="shared" si="14"/>
        <v>#REF!</v>
      </c>
      <c r="T78" s="271"/>
      <c r="U78" s="271" t="e">
        <f t="shared" si="15"/>
        <v>#REF!</v>
      </c>
      <c r="V78" s="271" t="e">
        <f t="shared" si="16"/>
        <v>#REF!</v>
      </c>
      <c r="W78" s="271" t="e">
        <f t="shared" si="17"/>
        <v>#REF!</v>
      </c>
      <c r="X78" s="272" t="e">
        <f t="shared" si="18"/>
        <v>#REF!</v>
      </c>
      <c r="Y78" s="272" t="e">
        <f t="shared" si="19"/>
        <v>#REF!</v>
      </c>
      <c r="Z78" s="271" t="e">
        <f t="shared" si="20"/>
        <v>#REF!</v>
      </c>
      <c r="AA78" s="271" t="e">
        <f t="shared" si="21"/>
        <v>#REF!</v>
      </c>
      <c r="AB78" s="271"/>
      <c r="AC78" s="33" t="str">
        <f t="shared" si="22"/>
        <v>BERTAHAP</v>
      </c>
      <c r="AD78" s="273">
        <f t="shared" si="23"/>
        <v>0</v>
      </c>
      <c r="AE78" s="274">
        <v>2</v>
      </c>
      <c r="AF78" s="275"/>
      <c r="AG78" s="271" t="e">
        <f>IF(AF78&gt;#REF!,"LB","KR")</f>
        <v>#REF!</v>
      </c>
      <c r="AH78" s="275">
        <v>1327160000</v>
      </c>
      <c r="AI78" s="275">
        <v>1495921000</v>
      </c>
      <c r="AJ78" s="275">
        <v>1588187000</v>
      </c>
      <c r="AK78" s="276">
        <v>1686142000</v>
      </c>
      <c r="AL78" s="276">
        <v>1588187000</v>
      </c>
      <c r="AM78" s="275">
        <v>1686142000</v>
      </c>
      <c r="AN78" s="275">
        <v>1790140000</v>
      </c>
      <c r="AO78" s="52">
        <v>1683478220</v>
      </c>
      <c r="AP78" s="43">
        <v>1787310520</v>
      </c>
    </row>
    <row r="79" spans="1:42">
      <c r="A79" s="3">
        <f t="shared" si="24"/>
        <v>40</v>
      </c>
      <c r="B79" s="263">
        <v>6</v>
      </c>
      <c r="C79" s="264" t="s">
        <v>143</v>
      </c>
      <c r="D79" s="299">
        <v>18</v>
      </c>
      <c r="E79" s="266"/>
      <c r="F79" s="41" t="s">
        <v>54</v>
      </c>
      <c r="G79" s="267">
        <f t="shared" si="4"/>
        <v>97</v>
      </c>
      <c r="H79" s="267">
        <f t="shared" si="5"/>
        <v>85</v>
      </c>
      <c r="I79" s="268">
        <f t="shared" si="6"/>
        <v>26966806</v>
      </c>
      <c r="J79" s="268">
        <f t="shared" si="7"/>
        <v>2</v>
      </c>
      <c r="K79" s="269">
        <f t="shared" si="8"/>
        <v>0.93</v>
      </c>
      <c r="L79" s="319" t="e">
        <f>SUMIF($AN$4:$AN$22,D79,#REF!)</f>
        <v>#REF!</v>
      </c>
      <c r="M79" s="271" t="e">
        <f t="shared" si="9"/>
        <v>#REF!</v>
      </c>
      <c r="N79" s="271" t="e">
        <f t="shared" si="10"/>
        <v>#REF!</v>
      </c>
      <c r="O79" s="271" t="e">
        <f t="shared" si="11"/>
        <v>#REF!</v>
      </c>
      <c r="P79" s="271" t="e">
        <f t="shared" si="12"/>
        <v>#REF!</v>
      </c>
      <c r="Q79" s="272" t="e">
        <f t="shared" si="13"/>
        <v>#REF!</v>
      </c>
      <c r="R79" s="271" t="e">
        <f t="shared" si="13"/>
        <v>#REF!</v>
      </c>
      <c r="S79" s="271" t="e">
        <f t="shared" si="14"/>
        <v>#REF!</v>
      </c>
      <c r="T79" s="271"/>
      <c r="U79" s="271" t="e">
        <f t="shared" si="15"/>
        <v>#REF!</v>
      </c>
      <c r="V79" s="271" t="e">
        <f t="shared" si="16"/>
        <v>#REF!</v>
      </c>
      <c r="W79" s="271" t="e">
        <f t="shared" si="17"/>
        <v>#REF!</v>
      </c>
      <c r="X79" s="272" t="e">
        <f t="shared" si="18"/>
        <v>#REF!</v>
      </c>
      <c r="Y79" s="272" t="e">
        <f t="shared" si="19"/>
        <v>#REF!</v>
      </c>
      <c r="Z79" s="271" t="e">
        <f t="shared" si="20"/>
        <v>#REF!</v>
      </c>
      <c r="AA79" s="271" t="e">
        <f t="shared" si="21"/>
        <v>#REF!</v>
      </c>
      <c r="AB79" s="271"/>
      <c r="AC79" s="33" t="str">
        <f t="shared" si="22"/>
        <v>BERTAHAP</v>
      </c>
      <c r="AD79" s="273">
        <f t="shared" si="23"/>
        <v>0</v>
      </c>
      <c r="AE79" s="274">
        <v>2</v>
      </c>
      <c r="AF79" s="275"/>
      <c r="AG79" s="271" t="e">
        <f>IF(AF79&gt;#REF!,"LB","KR")</f>
        <v>#REF!</v>
      </c>
      <c r="AH79" s="275">
        <v>1979098000</v>
      </c>
      <c r="AI79" s="275">
        <v>2230760000</v>
      </c>
      <c r="AJ79" s="275">
        <v>2368348000</v>
      </c>
      <c r="AK79" s="276">
        <v>2514423000</v>
      </c>
      <c r="AL79" s="276">
        <v>2368348000</v>
      </c>
      <c r="AM79" s="275">
        <v>2514423000</v>
      </c>
      <c r="AN79" s="275">
        <v>2669507000</v>
      </c>
      <c r="AO79" s="52">
        <v>2510448880</v>
      </c>
      <c r="AP79" s="43">
        <v>2665288380</v>
      </c>
    </row>
    <row r="80" spans="1:42">
      <c r="A80" s="3">
        <f t="shared" si="24"/>
        <v>41</v>
      </c>
      <c r="B80" s="263">
        <v>7</v>
      </c>
      <c r="C80" s="264" t="s">
        <v>143</v>
      </c>
      <c r="D80" s="299">
        <v>20</v>
      </c>
      <c r="E80" s="266"/>
      <c r="F80" s="41" t="s">
        <v>70</v>
      </c>
      <c r="G80" s="267">
        <f t="shared" si="4"/>
        <v>60</v>
      </c>
      <c r="H80" s="267">
        <f t="shared" si="5"/>
        <v>51</v>
      </c>
      <c r="I80" s="268">
        <f t="shared" si="6"/>
        <v>26966806</v>
      </c>
      <c r="J80" s="268">
        <f t="shared" si="7"/>
        <v>2</v>
      </c>
      <c r="K80" s="269">
        <f t="shared" si="8"/>
        <v>0.93</v>
      </c>
      <c r="L80" s="319" t="e">
        <f>SUMIF($AN$4:$AN$22,D80,#REF!)</f>
        <v>#REF!</v>
      </c>
      <c r="M80" s="271" t="e">
        <f t="shared" si="9"/>
        <v>#REF!</v>
      </c>
      <c r="N80" s="271" t="e">
        <f t="shared" si="10"/>
        <v>#REF!</v>
      </c>
      <c r="O80" s="271" t="e">
        <f t="shared" si="11"/>
        <v>#REF!</v>
      </c>
      <c r="P80" s="271" t="e">
        <f t="shared" si="12"/>
        <v>#REF!</v>
      </c>
      <c r="Q80" s="272" t="e">
        <f t="shared" si="13"/>
        <v>#REF!</v>
      </c>
      <c r="R80" s="271" t="e">
        <f t="shared" si="13"/>
        <v>#REF!</v>
      </c>
      <c r="S80" s="271" t="e">
        <f t="shared" si="14"/>
        <v>#REF!</v>
      </c>
      <c r="T80" s="271"/>
      <c r="U80" s="271" t="e">
        <f t="shared" si="15"/>
        <v>#REF!</v>
      </c>
      <c r="V80" s="271" t="e">
        <f t="shared" si="16"/>
        <v>#REF!</v>
      </c>
      <c r="W80" s="271" t="e">
        <f t="shared" si="17"/>
        <v>#REF!</v>
      </c>
      <c r="X80" s="272" t="e">
        <f t="shared" si="18"/>
        <v>#REF!</v>
      </c>
      <c r="Y80" s="272" t="e">
        <f t="shared" si="19"/>
        <v>#REF!</v>
      </c>
      <c r="Z80" s="271" t="e">
        <f t="shared" si="20"/>
        <v>#REF!</v>
      </c>
      <c r="AA80" s="271" t="e">
        <f t="shared" si="21"/>
        <v>#REF!</v>
      </c>
      <c r="AB80" s="271"/>
      <c r="AC80" s="33" t="str">
        <f t="shared" si="22"/>
        <v>BERTAHAP</v>
      </c>
      <c r="AD80" s="273">
        <f t="shared" si="23"/>
        <v>0</v>
      </c>
      <c r="AE80" s="274">
        <v>2</v>
      </c>
      <c r="AF80" s="275"/>
      <c r="AG80" s="271" t="e">
        <f>IF(AF80&gt;#REF!,"LB","KR")</f>
        <v>#REF!</v>
      </c>
      <c r="AH80" s="275">
        <v>1187459000</v>
      </c>
      <c r="AI80" s="275">
        <v>1338456000</v>
      </c>
      <c r="AJ80" s="275">
        <v>1421009000</v>
      </c>
      <c r="AK80" s="276">
        <v>1508654000</v>
      </c>
      <c r="AL80" s="276">
        <v>1421009000</v>
      </c>
      <c r="AM80" s="275">
        <v>1508654000</v>
      </c>
      <c r="AN80" s="275">
        <v>1601704000</v>
      </c>
      <c r="AO80" s="52">
        <v>1506269540</v>
      </c>
      <c r="AP80" s="43">
        <v>1599173240</v>
      </c>
    </row>
    <row r="81" spans="1:42">
      <c r="A81" s="3">
        <f t="shared" si="24"/>
        <v>42</v>
      </c>
      <c r="B81" s="263">
        <v>8</v>
      </c>
      <c r="C81" s="264" t="s">
        <v>143</v>
      </c>
      <c r="D81" s="299">
        <v>22</v>
      </c>
      <c r="E81" s="266"/>
      <c r="F81" s="41" t="s">
        <v>89</v>
      </c>
      <c r="G81" s="267">
        <f t="shared" si="4"/>
        <v>81</v>
      </c>
      <c r="H81" s="267">
        <f t="shared" si="5"/>
        <v>70</v>
      </c>
      <c r="I81" s="268">
        <f t="shared" si="6"/>
        <v>26966806</v>
      </c>
      <c r="J81" s="268">
        <f t="shared" si="7"/>
        <v>4</v>
      </c>
      <c r="K81" s="269">
        <f t="shared" si="8"/>
        <v>0.97</v>
      </c>
      <c r="L81" s="319" t="e">
        <f>SUMIF($AN$4:$AN$22,D81,#REF!)</f>
        <v>#REF!</v>
      </c>
      <c r="M81" s="271" t="e">
        <f t="shared" si="9"/>
        <v>#REF!</v>
      </c>
      <c r="N81" s="271" t="e">
        <f t="shared" si="10"/>
        <v>#REF!</v>
      </c>
      <c r="O81" s="271" t="e">
        <f t="shared" si="11"/>
        <v>#REF!</v>
      </c>
      <c r="P81" s="271" t="e">
        <f t="shared" si="12"/>
        <v>#REF!</v>
      </c>
      <c r="Q81" s="272" t="e">
        <f t="shared" si="13"/>
        <v>#REF!</v>
      </c>
      <c r="R81" s="271" t="e">
        <f t="shared" si="13"/>
        <v>#REF!</v>
      </c>
      <c r="S81" s="271" t="e">
        <f t="shared" si="14"/>
        <v>#REF!</v>
      </c>
      <c r="T81" s="271"/>
      <c r="U81" s="271" t="e">
        <f t="shared" si="15"/>
        <v>#REF!</v>
      </c>
      <c r="V81" s="271" t="e">
        <f t="shared" si="16"/>
        <v>#REF!</v>
      </c>
      <c r="W81" s="271" t="e">
        <f t="shared" si="17"/>
        <v>#REF!</v>
      </c>
      <c r="X81" s="272" t="e">
        <f t="shared" si="18"/>
        <v>#REF!</v>
      </c>
      <c r="Y81" s="272" t="e">
        <f t="shared" si="19"/>
        <v>#REF!</v>
      </c>
      <c r="Z81" s="271" t="e">
        <f t="shared" si="20"/>
        <v>#REF!</v>
      </c>
      <c r="AA81" s="271" t="e">
        <f t="shared" si="21"/>
        <v>#REF!</v>
      </c>
      <c r="AB81" s="271"/>
      <c r="AC81" s="33" t="str">
        <f t="shared" si="22"/>
        <v>BERTAHAP</v>
      </c>
      <c r="AD81" s="273">
        <f t="shared" si="23"/>
        <v>0</v>
      </c>
      <c r="AE81" s="274">
        <v>2</v>
      </c>
      <c r="AF81" s="275"/>
      <c r="AG81" s="271" t="e">
        <f>IF(AF81&gt;#REF!,"LB","KR")</f>
        <v>#REF!</v>
      </c>
      <c r="AH81" s="275">
        <v>1699946000</v>
      </c>
      <c r="AI81" s="275">
        <v>1916111000</v>
      </c>
      <c r="AJ81" s="275">
        <v>2034293000</v>
      </c>
      <c r="AK81" s="276">
        <v>2159763000</v>
      </c>
      <c r="AL81" s="276">
        <v>2034293000</v>
      </c>
      <c r="AM81" s="275">
        <v>2159763000</v>
      </c>
      <c r="AN81" s="275">
        <v>2292973000</v>
      </c>
      <c r="AO81" s="52">
        <v>2156350580</v>
      </c>
      <c r="AP81" s="43">
        <v>2289348780</v>
      </c>
    </row>
    <row r="82" spans="1:42">
      <c r="A82" s="3">
        <f t="shared" si="24"/>
        <v>43</v>
      </c>
      <c r="B82" s="263">
        <v>1</v>
      </c>
      <c r="C82" s="264" t="s">
        <v>145</v>
      </c>
      <c r="D82" s="265" t="s">
        <v>24</v>
      </c>
      <c r="E82" s="266"/>
      <c r="F82" s="41" t="s">
        <v>39</v>
      </c>
      <c r="G82" s="267">
        <f t="shared" si="4"/>
        <v>113</v>
      </c>
      <c r="H82" s="267">
        <f t="shared" si="5"/>
        <v>101</v>
      </c>
      <c r="I82" s="268">
        <f t="shared" si="6"/>
        <v>26966806</v>
      </c>
      <c r="J82" s="268">
        <f t="shared" si="7"/>
        <v>6</v>
      </c>
      <c r="K82" s="269">
        <f t="shared" si="8"/>
        <v>0.95</v>
      </c>
      <c r="L82" s="270" t="e">
        <f>SUMIF($AN$4:$AN$22,D82,#REF!)</f>
        <v>#REF!</v>
      </c>
      <c r="M82" s="271" t="e">
        <f t="shared" si="9"/>
        <v>#REF!</v>
      </c>
      <c r="N82" s="271" t="e">
        <f t="shared" si="10"/>
        <v>#REF!</v>
      </c>
      <c r="O82" s="271" t="e">
        <f t="shared" si="11"/>
        <v>#REF!</v>
      </c>
      <c r="P82" s="271" t="e">
        <f t="shared" si="12"/>
        <v>#REF!</v>
      </c>
      <c r="Q82" s="272" t="e">
        <f t="shared" si="13"/>
        <v>#REF!</v>
      </c>
      <c r="R82" s="271" t="e">
        <f t="shared" si="13"/>
        <v>#REF!</v>
      </c>
      <c r="S82" s="271" t="e">
        <f t="shared" si="14"/>
        <v>#REF!</v>
      </c>
      <c r="T82" s="271"/>
      <c r="U82" s="271" t="e">
        <f t="shared" si="15"/>
        <v>#REF!</v>
      </c>
      <c r="V82" s="271" t="e">
        <f t="shared" si="16"/>
        <v>#REF!</v>
      </c>
      <c r="W82" s="271" t="e">
        <f t="shared" si="17"/>
        <v>#REF!</v>
      </c>
      <c r="X82" s="272" t="e">
        <f t="shared" si="18"/>
        <v>#REF!</v>
      </c>
      <c r="Y82" s="272" t="e">
        <f t="shared" si="19"/>
        <v>#REF!</v>
      </c>
      <c r="Z82" s="271" t="e">
        <f t="shared" si="20"/>
        <v>#REF!</v>
      </c>
      <c r="AA82" s="271" t="e">
        <f t="shared" si="21"/>
        <v>#REF!</v>
      </c>
      <c r="AB82" s="271"/>
      <c r="AC82" s="33" t="str">
        <f t="shared" si="22"/>
        <v>BERTAHAP</v>
      </c>
      <c r="AD82" s="273">
        <f t="shared" si="23"/>
        <v>0</v>
      </c>
      <c r="AE82" s="274">
        <v>2</v>
      </c>
      <c r="AF82" s="275"/>
      <c r="AG82" s="271" t="e">
        <f>IF(AF82&gt;#REF!,"LB","KR")</f>
        <v>#REF!</v>
      </c>
      <c r="AH82" s="275">
        <v>2378423000</v>
      </c>
      <c r="AI82" s="275">
        <v>2680862000</v>
      </c>
      <c r="AJ82" s="275">
        <v>2846212000</v>
      </c>
      <c r="AK82" s="276">
        <v>3021760000</v>
      </c>
      <c r="AL82" s="276">
        <v>2846212000</v>
      </c>
      <c r="AM82" s="275">
        <v>3021760000</v>
      </c>
      <c r="AN82" s="275">
        <v>3208136000</v>
      </c>
      <c r="AO82" s="52">
        <v>3016984720</v>
      </c>
      <c r="AP82" s="43">
        <v>3203065600</v>
      </c>
    </row>
    <row r="83" spans="1:42">
      <c r="A83" s="3">
        <f t="shared" si="24"/>
        <v>44</v>
      </c>
      <c r="B83" s="263">
        <v>2</v>
      </c>
      <c r="C83" s="264" t="s">
        <v>145</v>
      </c>
      <c r="D83" s="265" t="s">
        <v>35</v>
      </c>
      <c r="E83" s="266"/>
      <c r="F83" s="41" t="s">
        <v>42</v>
      </c>
      <c r="G83" s="267">
        <f t="shared" si="4"/>
        <v>78</v>
      </c>
      <c r="H83" s="267">
        <f t="shared" si="5"/>
        <v>66</v>
      </c>
      <c r="I83" s="268">
        <f t="shared" si="6"/>
        <v>26966806</v>
      </c>
      <c r="J83" s="268">
        <f t="shared" si="7"/>
        <v>2</v>
      </c>
      <c r="K83" s="269">
        <f t="shared" si="8"/>
        <v>0.93</v>
      </c>
      <c r="L83" s="270" t="e">
        <f>SUMIF($AN$4:$AN$22,D83,#REF!)</f>
        <v>#REF!</v>
      </c>
      <c r="M83" s="271" t="e">
        <f t="shared" si="9"/>
        <v>#REF!</v>
      </c>
      <c r="N83" s="271" t="e">
        <f t="shared" si="10"/>
        <v>#REF!</v>
      </c>
      <c r="O83" s="271" t="e">
        <f t="shared" si="11"/>
        <v>#REF!</v>
      </c>
      <c r="P83" s="271" t="e">
        <f t="shared" si="12"/>
        <v>#REF!</v>
      </c>
      <c r="Q83" s="272" t="e">
        <f t="shared" si="13"/>
        <v>#REF!</v>
      </c>
      <c r="R83" s="271" t="e">
        <f t="shared" si="13"/>
        <v>#REF!</v>
      </c>
      <c r="S83" s="271" t="e">
        <f t="shared" si="14"/>
        <v>#REF!</v>
      </c>
      <c r="T83" s="271"/>
      <c r="U83" s="271" t="e">
        <f t="shared" si="15"/>
        <v>#REF!</v>
      </c>
      <c r="V83" s="271" t="e">
        <f t="shared" si="16"/>
        <v>#REF!</v>
      </c>
      <c r="W83" s="271" t="e">
        <f t="shared" si="17"/>
        <v>#REF!</v>
      </c>
      <c r="X83" s="272" t="e">
        <f t="shared" si="18"/>
        <v>#REF!</v>
      </c>
      <c r="Y83" s="272" t="e">
        <f t="shared" si="19"/>
        <v>#REF!</v>
      </c>
      <c r="Z83" s="271" t="e">
        <f t="shared" si="20"/>
        <v>#REF!</v>
      </c>
      <c r="AA83" s="271" t="e">
        <f t="shared" si="21"/>
        <v>#REF!</v>
      </c>
      <c r="AB83" s="271"/>
      <c r="AC83" s="33" t="str">
        <f t="shared" si="22"/>
        <v>BERTAHAP</v>
      </c>
      <c r="AD83" s="273">
        <f t="shared" si="23"/>
        <v>0</v>
      </c>
      <c r="AE83" s="274">
        <v>2</v>
      </c>
      <c r="AF83" s="275"/>
      <c r="AG83" s="271" t="e">
        <f>IF(AF83&gt;#REF!,"LB","KR")</f>
        <v>#REF!</v>
      </c>
      <c r="AH83" s="275">
        <v>1521497000</v>
      </c>
      <c r="AI83" s="275">
        <v>1714970000</v>
      </c>
      <c r="AJ83" s="275">
        <v>1820745000</v>
      </c>
      <c r="AK83" s="276">
        <v>1933045000</v>
      </c>
      <c r="AL83" s="276">
        <v>1820745000</v>
      </c>
      <c r="AM83" s="275">
        <v>1933045000</v>
      </c>
      <c r="AN83" s="275">
        <v>2052271000</v>
      </c>
      <c r="AO83" s="52">
        <v>1929989700</v>
      </c>
      <c r="AP83" s="43">
        <v>2049027700</v>
      </c>
    </row>
    <row r="84" spans="1:42">
      <c r="A84" s="3">
        <f t="shared" si="24"/>
        <v>45</v>
      </c>
      <c r="B84" s="263">
        <v>3</v>
      </c>
      <c r="C84" s="264" t="s">
        <v>145</v>
      </c>
      <c r="D84" s="265" t="s">
        <v>41</v>
      </c>
      <c r="E84" s="266"/>
      <c r="F84" s="41" t="s">
        <v>45</v>
      </c>
      <c r="G84" s="267">
        <f t="shared" si="4"/>
        <v>60</v>
      </c>
      <c r="H84" s="267">
        <f t="shared" si="5"/>
        <v>52</v>
      </c>
      <c r="I84" s="268">
        <f t="shared" si="6"/>
        <v>26966806</v>
      </c>
      <c r="J84" s="268">
        <f t="shared" si="7"/>
        <v>2</v>
      </c>
      <c r="K84" s="269">
        <f t="shared" si="8"/>
        <v>0.93</v>
      </c>
      <c r="L84" s="270" t="e">
        <f>SUMIF($AN$4:$AN$22,D84,#REF!)</f>
        <v>#REF!</v>
      </c>
      <c r="M84" s="271" t="e">
        <f t="shared" si="9"/>
        <v>#REF!</v>
      </c>
      <c r="N84" s="271" t="e">
        <f t="shared" si="10"/>
        <v>#REF!</v>
      </c>
      <c r="O84" s="271" t="e">
        <f t="shared" si="11"/>
        <v>#REF!</v>
      </c>
      <c r="P84" s="271" t="e">
        <f t="shared" si="12"/>
        <v>#REF!</v>
      </c>
      <c r="Q84" s="272" t="e">
        <f t="shared" si="13"/>
        <v>#REF!</v>
      </c>
      <c r="R84" s="271" t="e">
        <f t="shared" si="13"/>
        <v>#REF!</v>
      </c>
      <c r="S84" s="271" t="e">
        <f t="shared" si="14"/>
        <v>#REF!</v>
      </c>
      <c r="T84" s="271"/>
      <c r="U84" s="271" t="e">
        <f t="shared" si="15"/>
        <v>#REF!</v>
      </c>
      <c r="V84" s="271" t="e">
        <f t="shared" si="16"/>
        <v>#REF!</v>
      </c>
      <c r="W84" s="271" t="e">
        <f t="shared" si="17"/>
        <v>#REF!</v>
      </c>
      <c r="X84" s="272" t="e">
        <f t="shared" si="18"/>
        <v>#REF!</v>
      </c>
      <c r="Y84" s="272" t="e">
        <f t="shared" si="19"/>
        <v>#REF!</v>
      </c>
      <c r="Z84" s="271" t="e">
        <f t="shared" si="20"/>
        <v>#REF!</v>
      </c>
      <c r="AA84" s="271" t="e">
        <f t="shared" si="21"/>
        <v>#REF!</v>
      </c>
      <c r="AB84" s="271"/>
      <c r="AC84" s="33" t="str">
        <f t="shared" si="22"/>
        <v>BERTAHAP</v>
      </c>
      <c r="AD84" s="273">
        <f t="shared" si="23"/>
        <v>0</v>
      </c>
      <c r="AE84" s="274">
        <v>2</v>
      </c>
      <c r="AF84" s="275"/>
      <c r="AG84" s="271" t="e">
        <f>IF(AF84&gt;#REF!,"LB","KR")</f>
        <v>#REF!</v>
      </c>
      <c r="AH84" s="275">
        <v>1198755000</v>
      </c>
      <c r="AI84" s="275">
        <v>1351188000</v>
      </c>
      <c r="AJ84" s="275">
        <v>1434527000</v>
      </c>
      <c r="AK84" s="276">
        <v>1523005000</v>
      </c>
      <c r="AL84" s="276">
        <v>1434527000</v>
      </c>
      <c r="AM84" s="275">
        <v>1523005000</v>
      </c>
      <c r="AN84" s="275">
        <v>1616941000</v>
      </c>
      <c r="AO84" s="52">
        <v>1520598620</v>
      </c>
      <c r="AP84" s="43">
        <v>1614385300</v>
      </c>
    </row>
    <row r="85" spans="1:42">
      <c r="A85" s="3">
        <f t="shared" si="24"/>
        <v>46</v>
      </c>
      <c r="B85" s="263">
        <v>4</v>
      </c>
      <c r="C85" s="264" t="s">
        <v>145</v>
      </c>
      <c r="D85" s="265">
        <v>10</v>
      </c>
      <c r="E85" s="266"/>
      <c r="F85" s="41" t="s">
        <v>48</v>
      </c>
      <c r="G85" s="267">
        <f t="shared" si="4"/>
        <v>74</v>
      </c>
      <c r="H85" s="267">
        <f t="shared" si="5"/>
        <v>63</v>
      </c>
      <c r="I85" s="268">
        <f t="shared" si="6"/>
        <v>26966806</v>
      </c>
      <c r="J85" s="268">
        <f t="shared" si="7"/>
        <v>2</v>
      </c>
      <c r="K85" s="269">
        <f t="shared" si="8"/>
        <v>0.93</v>
      </c>
      <c r="L85" s="270" t="e">
        <f>SUMIF($AN$4:$AN$22,D85,#REF!)</f>
        <v>#REF!</v>
      </c>
      <c r="M85" s="271" t="e">
        <f t="shared" si="9"/>
        <v>#REF!</v>
      </c>
      <c r="N85" s="271" t="e">
        <f t="shared" si="10"/>
        <v>#REF!</v>
      </c>
      <c r="O85" s="271" t="e">
        <f t="shared" si="11"/>
        <v>#REF!</v>
      </c>
      <c r="P85" s="271" t="e">
        <f t="shared" si="12"/>
        <v>#REF!</v>
      </c>
      <c r="Q85" s="272" t="e">
        <f t="shared" si="13"/>
        <v>#REF!</v>
      </c>
      <c r="R85" s="271" t="e">
        <f t="shared" si="13"/>
        <v>#REF!</v>
      </c>
      <c r="S85" s="271" t="e">
        <f t="shared" si="14"/>
        <v>#REF!</v>
      </c>
      <c r="T85" s="271"/>
      <c r="U85" s="271" t="e">
        <f t="shared" si="15"/>
        <v>#REF!</v>
      </c>
      <c r="V85" s="271" t="e">
        <f t="shared" si="16"/>
        <v>#REF!</v>
      </c>
      <c r="W85" s="271" t="e">
        <f t="shared" si="17"/>
        <v>#REF!</v>
      </c>
      <c r="X85" s="272" t="e">
        <f t="shared" si="18"/>
        <v>#REF!</v>
      </c>
      <c r="Y85" s="272" t="e">
        <f t="shared" si="19"/>
        <v>#REF!</v>
      </c>
      <c r="Z85" s="271" t="e">
        <f t="shared" si="20"/>
        <v>#REF!</v>
      </c>
      <c r="AA85" s="271" t="e">
        <f t="shared" si="21"/>
        <v>#REF!</v>
      </c>
      <c r="AB85" s="271"/>
      <c r="AC85" s="33" t="str">
        <f t="shared" si="22"/>
        <v>BERTAHAP</v>
      </c>
      <c r="AD85" s="273">
        <f t="shared" si="23"/>
        <v>0</v>
      </c>
      <c r="AE85" s="274">
        <v>2</v>
      </c>
      <c r="AF85" s="275"/>
      <c r="AG85" s="271" t="e">
        <f>IF(AF85&gt;#REF!,"LB","KR")</f>
        <v>#REF!</v>
      </c>
      <c r="AH85" s="275">
        <v>1452338000</v>
      </c>
      <c r="AI85" s="275">
        <v>1637017000</v>
      </c>
      <c r="AJ85" s="275">
        <v>1737984000</v>
      </c>
      <c r="AK85" s="276">
        <v>1845179000</v>
      </c>
      <c r="AL85" s="276">
        <v>1737984000</v>
      </c>
      <c r="AM85" s="275">
        <v>1845179000</v>
      </c>
      <c r="AN85" s="275">
        <v>1958986000</v>
      </c>
      <c r="AO85" s="52">
        <v>1842263040</v>
      </c>
      <c r="AP85" s="43">
        <v>1955889740</v>
      </c>
    </row>
    <row r="86" spans="1:42">
      <c r="A86" s="3">
        <f t="shared" si="24"/>
        <v>47</v>
      </c>
      <c r="B86" s="263">
        <v>5</v>
      </c>
      <c r="C86" s="264" t="s">
        <v>145</v>
      </c>
      <c r="D86" s="299">
        <v>12</v>
      </c>
      <c r="E86" s="266"/>
      <c r="F86" s="41" t="s">
        <v>50</v>
      </c>
      <c r="G86" s="267">
        <f t="shared" si="4"/>
        <v>67</v>
      </c>
      <c r="H86" s="267">
        <f t="shared" si="5"/>
        <v>57</v>
      </c>
      <c r="I86" s="268">
        <f t="shared" si="6"/>
        <v>26966806</v>
      </c>
      <c r="J86" s="268">
        <f t="shared" si="7"/>
        <v>2</v>
      </c>
      <c r="K86" s="269">
        <f t="shared" si="8"/>
        <v>0.93</v>
      </c>
      <c r="L86" s="270" t="e">
        <f>SUMIF($AN$4:$AN$22,D86,#REF!)</f>
        <v>#REF!</v>
      </c>
      <c r="M86" s="271" t="e">
        <f t="shared" si="9"/>
        <v>#REF!</v>
      </c>
      <c r="N86" s="271" t="e">
        <f t="shared" si="10"/>
        <v>#REF!</v>
      </c>
      <c r="O86" s="271" t="e">
        <f t="shared" si="11"/>
        <v>#REF!</v>
      </c>
      <c r="P86" s="271" t="e">
        <f t="shared" si="12"/>
        <v>#REF!</v>
      </c>
      <c r="Q86" s="272" t="e">
        <f t="shared" si="13"/>
        <v>#REF!</v>
      </c>
      <c r="R86" s="271" t="e">
        <f t="shared" si="13"/>
        <v>#REF!</v>
      </c>
      <c r="S86" s="271" t="e">
        <f t="shared" si="14"/>
        <v>#REF!</v>
      </c>
      <c r="T86" s="271"/>
      <c r="U86" s="271" t="e">
        <f t="shared" si="15"/>
        <v>#REF!</v>
      </c>
      <c r="V86" s="271" t="e">
        <f t="shared" si="16"/>
        <v>#REF!</v>
      </c>
      <c r="W86" s="271" t="e">
        <f t="shared" si="17"/>
        <v>#REF!</v>
      </c>
      <c r="X86" s="272" t="e">
        <f t="shared" si="18"/>
        <v>#REF!</v>
      </c>
      <c r="Y86" s="272" t="e">
        <f t="shared" si="19"/>
        <v>#REF!</v>
      </c>
      <c r="Z86" s="271" t="e">
        <f t="shared" si="20"/>
        <v>#REF!</v>
      </c>
      <c r="AA86" s="271" t="e">
        <f t="shared" si="21"/>
        <v>#REF!</v>
      </c>
      <c r="AB86" s="271"/>
      <c r="AC86" s="33" t="str">
        <f t="shared" si="22"/>
        <v>BERTAHAP</v>
      </c>
      <c r="AD86" s="273">
        <f t="shared" si="23"/>
        <v>0</v>
      </c>
      <c r="AE86" s="274">
        <v>2</v>
      </c>
      <c r="AF86" s="275"/>
      <c r="AG86" s="271" t="e">
        <f>IF(AF86&gt;#REF!,"LB","KR")</f>
        <v>#REF!</v>
      </c>
      <c r="AH86" s="275">
        <v>1314020000</v>
      </c>
      <c r="AI86" s="275">
        <v>1481110000</v>
      </c>
      <c r="AJ86" s="275">
        <v>1572462000</v>
      </c>
      <c r="AK86" s="276">
        <v>1669448000</v>
      </c>
      <c r="AL86" s="276">
        <v>1572462000</v>
      </c>
      <c r="AM86" s="275">
        <v>1669448000</v>
      </c>
      <c r="AN86" s="275">
        <v>1772416000</v>
      </c>
      <c r="AO86" s="52">
        <v>1666809720</v>
      </c>
      <c r="AP86" s="43">
        <v>1769614880</v>
      </c>
    </row>
    <row r="87" spans="1:42">
      <c r="A87" s="3">
        <f t="shared" si="24"/>
        <v>48</v>
      </c>
      <c r="B87" s="263">
        <v>6</v>
      </c>
      <c r="C87" s="264" t="s">
        <v>145</v>
      </c>
      <c r="D87" s="265">
        <v>16</v>
      </c>
      <c r="E87" s="266"/>
      <c r="F87" s="41" t="s">
        <v>52</v>
      </c>
      <c r="G87" s="267">
        <f t="shared" si="4"/>
        <v>71</v>
      </c>
      <c r="H87" s="267">
        <f t="shared" si="5"/>
        <v>63</v>
      </c>
      <c r="I87" s="268">
        <f t="shared" si="6"/>
        <v>26966806</v>
      </c>
      <c r="J87" s="268">
        <f t="shared" si="7"/>
        <v>2</v>
      </c>
      <c r="K87" s="269">
        <f t="shared" si="8"/>
        <v>0.93</v>
      </c>
      <c r="L87" s="270" t="e">
        <f>SUMIF($AN$4:$AN$22,D87,#REF!)</f>
        <v>#REF!</v>
      </c>
      <c r="M87" s="271" t="e">
        <f t="shared" si="9"/>
        <v>#REF!</v>
      </c>
      <c r="N87" s="271" t="e">
        <f t="shared" si="10"/>
        <v>#REF!</v>
      </c>
      <c r="O87" s="271" t="e">
        <f t="shared" si="11"/>
        <v>#REF!</v>
      </c>
      <c r="P87" s="271" t="e">
        <f t="shared" si="12"/>
        <v>#REF!</v>
      </c>
      <c r="Q87" s="272" t="e">
        <f t="shared" si="13"/>
        <v>#REF!</v>
      </c>
      <c r="R87" s="271" t="e">
        <f t="shared" si="13"/>
        <v>#REF!</v>
      </c>
      <c r="S87" s="271" t="e">
        <f t="shared" si="14"/>
        <v>#REF!</v>
      </c>
      <c r="T87" s="271"/>
      <c r="U87" s="271" t="e">
        <f t="shared" si="15"/>
        <v>#REF!</v>
      </c>
      <c r="V87" s="271" t="e">
        <f t="shared" si="16"/>
        <v>#REF!</v>
      </c>
      <c r="W87" s="271" t="e">
        <f t="shared" si="17"/>
        <v>#REF!</v>
      </c>
      <c r="X87" s="272" t="e">
        <f t="shared" si="18"/>
        <v>#REF!</v>
      </c>
      <c r="Y87" s="272" t="e">
        <f t="shared" si="19"/>
        <v>#REF!</v>
      </c>
      <c r="Z87" s="271" t="e">
        <f t="shared" si="20"/>
        <v>#REF!</v>
      </c>
      <c r="AA87" s="271" t="e">
        <f t="shared" si="21"/>
        <v>#REF!</v>
      </c>
      <c r="AB87" s="271"/>
      <c r="AC87" s="33" t="str">
        <f t="shared" si="22"/>
        <v>BERTAHAP</v>
      </c>
      <c r="AD87" s="273">
        <f t="shared" si="23"/>
        <v>0</v>
      </c>
      <c r="AE87" s="274">
        <v>2</v>
      </c>
      <c r="AF87" s="275"/>
      <c r="AG87" s="271" t="e">
        <f>IF(AF87&gt;#REF!,"LB","KR")</f>
        <v>#REF!</v>
      </c>
      <c r="AH87" s="275">
        <v>1452338000</v>
      </c>
      <c r="AI87" s="275">
        <v>1637017000</v>
      </c>
      <c r="AJ87" s="275">
        <v>1737984000</v>
      </c>
      <c r="AK87" s="276">
        <v>1845179000</v>
      </c>
      <c r="AL87" s="276">
        <v>1737984000</v>
      </c>
      <c r="AM87" s="275">
        <v>1845179000</v>
      </c>
      <c r="AN87" s="275">
        <v>1958986000</v>
      </c>
      <c r="AO87" s="52">
        <v>1842263040</v>
      </c>
      <c r="AP87" s="43">
        <v>1955889740</v>
      </c>
    </row>
    <row r="88" spans="1:42">
      <c r="A88" s="3">
        <f t="shared" si="24"/>
        <v>49</v>
      </c>
      <c r="B88" s="263">
        <v>7</v>
      </c>
      <c r="C88" s="264" t="s">
        <v>145</v>
      </c>
      <c r="D88" s="299">
        <v>18</v>
      </c>
      <c r="E88" s="266"/>
      <c r="F88" s="41" t="s">
        <v>54</v>
      </c>
      <c r="G88" s="267">
        <f t="shared" si="4"/>
        <v>97</v>
      </c>
      <c r="H88" s="267">
        <f t="shared" si="5"/>
        <v>85</v>
      </c>
      <c r="I88" s="268">
        <f t="shared" si="6"/>
        <v>26966806</v>
      </c>
      <c r="J88" s="268">
        <f t="shared" si="7"/>
        <v>2</v>
      </c>
      <c r="K88" s="269">
        <f t="shared" si="8"/>
        <v>0.93</v>
      </c>
      <c r="L88" s="270" t="e">
        <f>SUMIF($AN$4:$AN$22,D88,#REF!)</f>
        <v>#REF!</v>
      </c>
      <c r="M88" s="271" t="e">
        <f t="shared" si="9"/>
        <v>#REF!</v>
      </c>
      <c r="N88" s="271" t="e">
        <f t="shared" si="10"/>
        <v>#REF!</v>
      </c>
      <c r="O88" s="271" t="e">
        <f t="shared" si="11"/>
        <v>#REF!</v>
      </c>
      <c r="P88" s="271" t="e">
        <f t="shared" si="12"/>
        <v>#REF!</v>
      </c>
      <c r="Q88" s="272" t="e">
        <f t="shared" si="13"/>
        <v>#REF!</v>
      </c>
      <c r="R88" s="271" t="e">
        <f t="shared" si="13"/>
        <v>#REF!</v>
      </c>
      <c r="S88" s="271" t="e">
        <f t="shared" si="14"/>
        <v>#REF!</v>
      </c>
      <c r="T88" s="271"/>
      <c r="U88" s="271" t="e">
        <f t="shared" si="15"/>
        <v>#REF!</v>
      </c>
      <c r="V88" s="271" t="e">
        <f t="shared" si="16"/>
        <v>#REF!</v>
      </c>
      <c r="W88" s="271" t="e">
        <f t="shared" si="17"/>
        <v>#REF!</v>
      </c>
      <c r="X88" s="272" t="e">
        <f t="shared" si="18"/>
        <v>#REF!</v>
      </c>
      <c r="Y88" s="272" t="e">
        <f t="shared" si="19"/>
        <v>#REF!</v>
      </c>
      <c r="Z88" s="271" t="e">
        <f t="shared" si="20"/>
        <v>#REF!</v>
      </c>
      <c r="AA88" s="271" t="e">
        <f t="shared" si="21"/>
        <v>#REF!</v>
      </c>
      <c r="AB88" s="271"/>
      <c r="AC88" s="33" t="str">
        <f t="shared" si="22"/>
        <v>BERTAHAP</v>
      </c>
      <c r="AD88" s="273">
        <f t="shared" si="23"/>
        <v>0</v>
      </c>
      <c r="AE88" s="274">
        <v>2</v>
      </c>
      <c r="AF88" s="275"/>
      <c r="AG88" s="271" t="e">
        <f>IF(AF88&gt;#REF!,"LB","KR")</f>
        <v>#REF!</v>
      </c>
      <c r="AH88" s="275">
        <v>1959503000</v>
      </c>
      <c r="AI88" s="275">
        <v>2208673000</v>
      </c>
      <c r="AJ88" s="275">
        <v>2344899000</v>
      </c>
      <c r="AK88" s="276">
        <v>2489527000</v>
      </c>
      <c r="AL88" s="276">
        <v>2344899000</v>
      </c>
      <c r="AM88" s="275">
        <v>2489527000</v>
      </c>
      <c r="AN88" s="275">
        <v>2643076000</v>
      </c>
      <c r="AO88" s="52">
        <v>2485592940</v>
      </c>
      <c r="AP88" s="43">
        <v>2638898620</v>
      </c>
    </row>
    <row r="89" spans="1:42">
      <c r="A89" s="3">
        <f t="shared" si="24"/>
        <v>50</v>
      </c>
      <c r="B89" s="263">
        <v>8</v>
      </c>
      <c r="C89" s="264" t="s">
        <v>145</v>
      </c>
      <c r="D89" s="299">
        <v>20</v>
      </c>
      <c r="E89" s="266"/>
      <c r="F89" s="41" t="s">
        <v>70</v>
      </c>
      <c r="G89" s="267">
        <f t="shared" si="4"/>
        <v>60</v>
      </c>
      <c r="H89" s="267">
        <f t="shared" si="5"/>
        <v>51</v>
      </c>
      <c r="I89" s="268">
        <f t="shared" si="6"/>
        <v>26966806</v>
      </c>
      <c r="J89" s="268">
        <f t="shared" si="7"/>
        <v>2</v>
      </c>
      <c r="K89" s="269">
        <f t="shared" si="8"/>
        <v>0.93</v>
      </c>
      <c r="L89" s="270" t="e">
        <f>SUMIF($AN$4:$AN$22,D89,#REF!)</f>
        <v>#REF!</v>
      </c>
      <c r="M89" s="271" t="e">
        <f t="shared" si="9"/>
        <v>#REF!</v>
      </c>
      <c r="N89" s="271" t="e">
        <f t="shared" si="10"/>
        <v>#REF!</v>
      </c>
      <c r="O89" s="271" t="e">
        <f t="shared" si="11"/>
        <v>#REF!</v>
      </c>
      <c r="P89" s="271" t="e">
        <f t="shared" si="12"/>
        <v>#REF!</v>
      </c>
      <c r="Q89" s="272" t="e">
        <f t="shared" si="13"/>
        <v>#REF!</v>
      </c>
      <c r="R89" s="271" t="e">
        <f t="shared" si="13"/>
        <v>#REF!</v>
      </c>
      <c r="S89" s="271" t="e">
        <f t="shared" si="14"/>
        <v>#REF!</v>
      </c>
      <c r="T89" s="271"/>
      <c r="U89" s="271" t="e">
        <f t="shared" si="15"/>
        <v>#REF!</v>
      </c>
      <c r="V89" s="271" t="e">
        <f t="shared" si="16"/>
        <v>#REF!</v>
      </c>
      <c r="W89" s="271" t="e">
        <f t="shared" si="17"/>
        <v>#REF!</v>
      </c>
      <c r="X89" s="272" t="e">
        <f t="shared" si="18"/>
        <v>#REF!</v>
      </c>
      <c r="Y89" s="272" t="e">
        <f t="shared" si="19"/>
        <v>#REF!</v>
      </c>
      <c r="Z89" s="271" t="e">
        <f t="shared" si="20"/>
        <v>#REF!</v>
      </c>
      <c r="AA89" s="271" t="e">
        <f t="shared" si="21"/>
        <v>#REF!</v>
      </c>
      <c r="AB89" s="271"/>
      <c r="AC89" s="33" t="str">
        <f t="shared" si="22"/>
        <v>BERTAHAP</v>
      </c>
      <c r="AD89" s="273">
        <f t="shared" si="23"/>
        <v>0</v>
      </c>
      <c r="AE89" s="274">
        <v>2</v>
      </c>
      <c r="AF89" s="275"/>
      <c r="AG89" s="271" t="e">
        <f>IF(AF89&gt;#REF!,"LB","KR")</f>
        <v>#REF!</v>
      </c>
      <c r="AH89" s="275">
        <v>1175702000</v>
      </c>
      <c r="AI89" s="275">
        <v>1325204000</v>
      </c>
      <c r="AJ89" s="275">
        <v>1406940000</v>
      </c>
      <c r="AK89" s="276">
        <v>1493717000</v>
      </c>
      <c r="AL89" s="276">
        <v>1406940000</v>
      </c>
      <c r="AM89" s="275">
        <v>1493717000</v>
      </c>
      <c r="AN89" s="275">
        <v>1585846000</v>
      </c>
      <c r="AO89" s="52">
        <v>1491356400</v>
      </c>
      <c r="AP89" s="43">
        <v>1583340020</v>
      </c>
    </row>
    <row r="90" spans="1:42">
      <c r="A90" s="3">
        <f t="shared" si="24"/>
        <v>51</v>
      </c>
      <c r="B90" s="263">
        <v>9</v>
      </c>
      <c r="C90" s="264" t="s">
        <v>145</v>
      </c>
      <c r="D90" s="299">
        <v>22</v>
      </c>
      <c r="E90" s="266"/>
      <c r="F90" s="41" t="s">
        <v>89</v>
      </c>
      <c r="G90" s="267">
        <f t="shared" si="4"/>
        <v>81</v>
      </c>
      <c r="H90" s="267">
        <f t="shared" si="5"/>
        <v>70</v>
      </c>
      <c r="I90" s="268">
        <f t="shared" si="6"/>
        <v>26966806</v>
      </c>
      <c r="J90" s="268">
        <f t="shared" si="7"/>
        <v>4</v>
      </c>
      <c r="K90" s="269">
        <f t="shared" si="8"/>
        <v>0.97</v>
      </c>
      <c r="L90" s="270" t="e">
        <f>SUMIF($AN$4:$AN$22,D90,#REF!)</f>
        <v>#REF!</v>
      </c>
      <c r="M90" s="271" t="e">
        <f t="shared" si="9"/>
        <v>#REF!</v>
      </c>
      <c r="N90" s="271" t="e">
        <f t="shared" si="10"/>
        <v>#REF!</v>
      </c>
      <c r="O90" s="271" t="e">
        <f t="shared" si="11"/>
        <v>#REF!</v>
      </c>
      <c r="P90" s="271" t="e">
        <f t="shared" si="12"/>
        <v>#REF!</v>
      </c>
      <c r="Q90" s="272" t="e">
        <f t="shared" si="13"/>
        <v>#REF!</v>
      </c>
      <c r="R90" s="271" t="e">
        <f t="shared" si="13"/>
        <v>#REF!</v>
      </c>
      <c r="S90" s="271" t="e">
        <f t="shared" si="14"/>
        <v>#REF!</v>
      </c>
      <c r="T90" s="271"/>
      <c r="U90" s="271" t="e">
        <f t="shared" si="15"/>
        <v>#REF!</v>
      </c>
      <c r="V90" s="271" t="e">
        <f t="shared" si="16"/>
        <v>#REF!</v>
      </c>
      <c r="W90" s="271" t="e">
        <f t="shared" si="17"/>
        <v>#REF!</v>
      </c>
      <c r="X90" s="272" t="e">
        <f t="shared" si="18"/>
        <v>#REF!</v>
      </c>
      <c r="Y90" s="272" t="e">
        <f t="shared" si="19"/>
        <v>#REF!</v>
      </c>
      <c r="Z90" s="271" t="e">
        <f t="shared" si="20"/>
        <v>#REF!</v>
      </c>
      <c r="AA90" s="271" t="e">
        <f t="shared" si="21"/>
        <v>#REF!</v>
      </c>
      <c r="AB90" s="271"/>
      <c r="AC90" s="33" t="str">
        <f t="shared" si="22"/>
        <v>BERTAHAP</v>
      </c>
      <c r="AD90" s="273">
        <f t="shared" si="23"/>
        <v>0</v>
      </c>
      <c r="AE90" s="274">
        <v>2</v>
      </c>
      <c r="AF90" s="275"/>
      <c r="AG90" s="271" t="e">
        <f>IF(AF90&gt;#REF!,"LB","KR")</f>
        <v>#REF!</v>
      </c>
      <c r="AH90" s="275">
        <v>1683115000</v>
      </c>
      <c r="AI90" s="275">
        <v>1897140000</v>
      </c>
      <c r="AJ90" s="275">
        <v>2014151000</v>
      </c>
      <c r="AK90" s="276">
        <v>2138380000</v>
      </c>
      <c r="AL90" s="276">
        <v>2014151000</v>
      </c>
      <c r="AM90" s="275">
        <v>2138380000</v>
      </c>
      <c r="AN90" s="275">
        <v>2270270000</v>
      </c>
      <c r="AO90" s="52">
        <v>2135000060</v>
      </c>
      <c r="AP90" s="43">
        <v>2266682800</v>
      </c>
    </row>
    <row r="91" spans="1:42">
      <c r="A91" s="3">
        <f t="shared" si="24"/>
        <v>52</v>
      </c>
      <c r="B91" s="263">
        <v>1</v>
      </c>
      <c r="C91" s="264" t="s">
        <v>149</v>
      </c>
      <c r="D91" s="265" t="s">
        <v>24</v>
      </c>
      <c r="E91" s="266"/>
      <c r="F91" s="41" t="s">
        <v>39</v>
      </c>
      <c r="G91" s="267">
        <f t="shared" si="4"/>
        <v>113</v>
      </c>
      <c r="H91" s="267">
        <f t="shared" si="5"/>
        <v>101</v>
      </c>
      <c r="I91" s="268">
        <f t="shared" si="6"/>
        <v>26966806</v>
      </c>
      <c r="J91" s="268">
        <f t="shared" si="7"/>
        <v>6</v>
      </c>
      <c r="K91" s="269">
        <f t="shared" si="8"/>
        <v>0.95</v>
      </c>
      <c r="L91" s="270" t="e">
        <f>SUMIF($AN$4:$AN$22,D91,#REF!)</f>
        <v>#REF!</v>
      </c>
      <c r="M91" s="271" t="e">
        <f t="shared" si="9"/>
        <v>#REF!</v>
      </c>
      <c r="N91" s="271" t="e">
        <f t="shared" si="10"/>
        <v>#REF!</v>
      </c>
      <c r="O91" s="271" t="e">
        <f t="shared" si="11"/>
        <v>#REF!</v>
      </c>
      <c r="P91" s="271" t="e">
        <f t="shared" si="12"/>
        <v>#REF!</v>
      </c>
      <c r="Q91" s="272" t="e">
        <f t="shared" si="13"/>
        <v>#REF!</v>
      </c>
      <c r="R91" s="271" t="e">
        <f t="shared" si="13"/>
        <v>#REF!</v>
      </c>
      <c r="S91" s="271" t="e">
        <f t="shared" si="14"/>
        <v>#REF!</v>
      </c>
      <c r="T91" s="271"/>
      <c r="U91" s="271" t="e">
        <f t="shared" si="15"/>
        <v>#REF!</v>
      </c>
      <c r="V91" s="271" t="e">
        <f t="shared" si="16"/>
        <v>#REF!</v>
      </c>
      <c r="W91" s="271" t="e">
        <f t="shared" si="17"/>
        <v>#REF!</v>
      </c>
      <c r="X91" s="272" t="e">
        <f t="shared" si="18"/>
        <v>#REF!</v>
      </c>
      <c r="Y91" s="272" t="e">
        <f t="shared" si="19"/>
        <v>#REF!</v>
      </c>
      <c r="Z91" s="271" t="e">
        <f t="shared" si="20"/>
        <v>#REF!</v>
      </c>
      <c r="AA91" s="271" t="e">
        <f t="shared" si="21"/>
        <v>#REF!</v>
      </c>
      <c r="AB91" s="271"/>
      <c r="AC91" s="33" t="str">
        <f t="shared" si="22"/>
        <v>BERTAHAP</v>
      </c>
      <c r="AD91" s="273">
        <f t="shared" si="23"/>
        <v>0</v>
      </c>
      <c r="AE91" s="274">
        <v>2</v>
      </c>
      <c r="AF91" s="275"/>
      <c r="AG91" s="271" t="e">
        <f>IF(AF91&gt;#REF!,"LB","KR")</f>
        <v>#REF!</v>
      </c>
      <c r="AH91" s="275">
        <v>2378423000</v>
      </c>
      <c r="AI91" s="275">
        <v>2680862000</v>
      </c>
      <c r="AJ91" s="275">
        <v>2846212000</v>
      </c>
      <c r="AK91" s="276">
        <v>3021760000</v>
      </c>
      <c r="AL91" s="276">
        <v>2846212000</v>
      </c>
      <c r="AM91" s="275">
        <v>3021760000</v>
      </c>
      <c r="AN91" s="275">
        <v>3208136000</v>
      </c>
      <c r="AO91" s="52">
        <v>3016984720</v>
      </c>
      <c r="AP91" s="43">
        <v>3203065600</v>
      </c>
    </row>
    <row r="92" spans="1:42">
      <c r="A92" s="3">
        <f t="shared" si="24"/>
        <v>53</v>
      </c>
      <c r="B92" s="263">
        <v>2</v>
      </c>
      <c r="C92" s="264" t="s">
        <v>149</v>
      </c>
      <c r="D92" s="265" t="s">
        <v>35</v>
      </c>
      <c r="E92" s="266"/>
      <c r="F92" s="41" t="s">
        <v>42</v>
      </c>
      <c r="G92" s="267">
        <f t="shared" si="4"/>
        <v>78</v>
      </c>
      <c r="H92" s="267">
        <f t="shared" si="5"/>
        <v>66</v>
      </c>
      <c r="I92" s="268">
        <f t="shared" si="6"/>
        <v>26966806</v>
      </c>
      <c r="J92" s="268">
        <f t="shared" si="7"/>
        <v>2</v>
      </c>
      <c r="K92" s="269">
        <f t="shared" si="8"/>
        <v>0.93</v>
      </c>
      <c r="L92" s="270" t="e">
        <f>SUMIF($AN$4:$AN$22,D92,#REF!)</f>
        <v>#REF!</v>
      </c>
      <c r="M92" s="271" t="e">
        <f t="shared" si="9"/>
        <v>#REF!</v>
      </c>
      <c r="N92" s="271" t="e">
        <f t="shared" si="10"/>
        <v>#REF!</v>
      </c>
      <c r="O92" s="271" t="e">
        <f t="shared" si="11"/>
        <v>#REF!</v>
      </c>
      <c r="P92" s="271" t="e">
        <f t="shared" si="12"/>
        <v>#REF!</v>
      </c>
      <c r="Q92" s="272" t="e">
        <f t="shared" si="13"/>
        <v>#REF!</v>
      </c>
      <c r="R92" s="271" t="e">
        <f t="shared" si="13"/>
        <v>#REF!</v>
      </c>
      <c r="S92" s="271" t="e">
        <f t="shared" si="14"/>
        <v>#REF!</v>
      </c>
      <c r="T92" s="271"/>
      <c r="U92" s="271" t="e">
        <f t="shared" si="15"/>
        <v>#REF!</v>
      </c>
      <c r="V92" s="271" t="e">
        <f t="shared" si="16"/>
        <v>#REF!</v>
      </c>
      <c r="W92" s="271" t="e">
        <f t="shared" si="17"/>
        <v>#REF!</v>
      </c>
      <c r="X92" s="272" t="e">
        <f t="shared" si="18"/>
        <v>#REF!</v>
      </c>
      <c r="Y92" s="272" t="e">
        <f t="shared" si="19"/>
        <v>#REF!</v>
      </c>
      <c r="Z92" s="271" t="e">
        <f t="shared" si="20"/>
        <v>#REF!</v>
      </c>
      <c r="AA92" s="271" t="e">
        <f t="shared" si="21"/>
        <v>#REF!</v>
      </c>
      <c r="AB92" s="271"/>
      <c r="AC92" s="33" t="str">
        <f t="shared" si="22"/>
        <v>BERTAHAP</v>
      </c>
      <c r="AD92" s="273">
        <f t="shared" si="23"/>
        <v>0</v>
      </c>
      <c r="AE92" s="274">
        <v>2</v>
      </c>
      <c r="AF92" s="275"/>
      <c r="AG92" s="271" t="e">
        <f>IF(AF92&gt;#REF!,"LB","KR")</f>
        <v>#REF!</v>
      </c>
      <c r="AH92" s="275">
        <v>1521497000</v>
      </c>
      <c r="AI92" s="275">
        <v>1714970000</v>
      </c>
      <c r="AJ92" s="275">
        <v>1820745000</v>
      </c>
      <c r="AK92" s="276">
        <v>1933045000</v>
      </c>
      <c r="AL92" s="276">
        <v>1820745000</v>
      </c>
      <c r="AM92" s="275">
        <v>1933045000</v>
      </c>
      <c r="AN92" s="275">
        <v>2052271000</v>
      </c>
      <c r="AO92" s="52">
        <v>1929989700</v>
      </c>
      <c r="AP92" s="43">
        <v>2049027700</v>
      </c>
    </row>
    <row r="93" spans="1:42">
      <c r="A93" s="3">
        <f t="shared" si="24"/>
        <v>54</v>
      </c>
      <c r="B93" s="263">
        <v>3</v>
      </c>
      <c r="C93" s="264" t="s">
        <v>149</v>
      </c>
      <c r="D93" s="265" t="s">
        <v>41</v>
      </c>
      <c r="E93" s="266"/>
      <c r="F93" s="41" t="s">
        <v>45</v>
      </c>
      <c r="G93" s="267">
        <f t="shared" si="4"/>
        <v>60</v>
      </c>
      <c r="H93" s="267">
        <f t="shared" si="5"/>
        <v>52</v>
      </c>
      <c r="I93" s="268">
        <f t="shared" si="6"/>
        <v>26966806</v>
      </c>
      <c r="J93" s="268">
        <f t="shared" si="7"/>
        <v>2</v>
      </c>
      <c r="K93" s="269">
        <f t="shared" si="8"/>
        <v>0.93</v>
      </c>
      <c r="L93" s="270" t="e">
        <f>SUMIF($AN$4:$AN$22,D93,#REF!)</f>
        <v>#REF!</v>
      </c>
      <c r="M93" s="271" t="e">
        <f t="shared" si="9"/>
        <v>#REF!</v>
      </c>
      <c r="N93" s="271" t="e">
        <f t="shared" si="10"/>
        <v>#REF!</v>
      </c>
      <c r="O93" s="271" t="e">
        <f t="shared" si="11"/>
        <v>#REF!</v>
      </c>
      <c r="P93" s="271" t="e">
        <f t="shared" si="12"/>
        <v>#REF!</v>
      </c>
      <c r="Q93" s="272" t="e">
        <f t="shared" si="13"/>
        <v>#REF!</v>
      </c>
      <c r="R93" s="271" t="e">
        <f t="shared" si="13"/>
        <v>#REF!</v>
      </c>
      <c r="S93" s="271" t="e">
        <f t="shared" si="14"/>
        <v>#REF!</v>
      </c>
      <c r="T93" s="271"/>
      <c r="U93" s="271" t="e">
        <f t="shared" si="15"/>
        <v>#REF!</v>
      </c>
      <c r="V93" s="271" t="e">
        <f t="shared" si="16"/>
        <v>#REF!</v>
      </c>
      <c r="W93" s="271" t="e">
        <f t="shared" si="17"/>
        <v>#REF!</v>
      </c>
      <c r="X93" s="272" t="e">
        <f t="shared" si="18"/>
        <v>#REF!</v>
      </c>
      <c r="Y93" s="272" t="e">
        <f t="shared" si="19"/>
        <v>#REF!</v>
      </c>
      <c r="Z93" s="271" t="e">
        <f t="shared" si="20"/>
        <v>#REF!</v>
      </c>
      <c r="AA93" s="271" t="e">
        <f t="shared" si="21"/>
        <v>#REF!</v>
      </c>
      <c r="AB93" s="271"/>
      <c r="AC93" s="33" t="str">
        <f t="shared" si="22"/>
        <v>BERTAHAP</v>
      </c>
      <c r="AD93" s="273">
        <f t="shared" si="23"/>
        <v>0</v>
      </c>
      <c r="AE93" s="274">
        <v>2</v>
      </c>
      <c r="AF93" s="275"/>
      <c r="AG93" s="271" t="e">
        <f>IF(AF93&gt;#REF!,"LB","KR")</f>
        <v>#REF!</v>
      </c>
      <c r="AH93" s="275">
        <v>1198755000</v>
      </c>
      <c r="AI93" s="275">
        <v>1351188000</v>
      </c>
      <c r="AJ93" s="275">
        <v>1434527000</v>
      </c>
      <c r="AK93" s="276">
        <v>1523005000</v>
      </c>
      <c r="AL93" s="276">
        <v>1434527000</v>
      </c>
      <c r="AM93" s="275">
        <v>1523005000</v>
      </c>
      <c r="AN93" s="275">
        <v>1616941000</v>
      </c>
      <c r="AO93" s="52">
        <v>1520598620</v>
      </c>
      <c r="AP93" s="43">
        <v>1614385300</v>
      </c>
    </row>
    <row r="94" spans="1:42">
      <c r="A94" s="3">
        <f t="shared" si="24"/>
        <v>55</v>
      </c>
      <c r="B94" s="263">
        <v>4</v>
      </c>
      <c r="C94" s="264" t="s">
        <v>149</v>
      </c>
      <c r="D94" s="265">
        <v>10</v>
      </c>
      <c r="E94" s="266"/>
      <c r="F94" s="41" t="s">
        <v>48</v>
      </c>
      <c r="G94" s="267">
        <f t="shared" si="4"/>
        <v>74</v>
      </c>
      <c r="H94" s="267">
        <f t="shared" si="5"/>
        <v>63</v>
      </c>
      <c r="I94" s="268">
        <f t="shared" si="6"/>
        <v>26966806</v>
      </c>
      <c r="J94" s="268">
        <f t="shared" si="7"/>
        <v>2</v>
      </c>
      <c r="K94" s="269">
        <f t="shared" si="8"/>
        <v>0.93</v>
      </c>
      <c r="L94" s="270" t="e">
        <f>SUMIF($AN$4:$AN$22,D94,#REF!)</f>
        <v>#REF!</v>
      </c>
      <c r="M94" s="271" t="e">
        <f t="shared" si="9"/>
        <v>#REF!</v>
      </c>
      <c r="N94" s="271" t="e">
        <f t="shared" si="10"/>
        <v>#REF!</v>
      </c>
      <c r="O94" s="271" t="e">
        <f t="shared" si="11"/>
        <v>#REF!</v>
      </c>
      <c r="P94" s="271" t="e">
        <f t="shared" si="12"/>
        <v>#REF!</v>
      </c>
      <c r="Q94" s="272" t="e">
        <f t="shared" si="13"/>
        <v>#REF!</v>
      </c>
      <c r="R94" s="271" t="e">
        <f t="shared" si="13"/>
        <v>#REF!</v>
      </c>
      <c r="S94" s="271" t="e">
        <f t="shared" si="14"/>
        <v>#REF!</v>
      </c>
      <c r="T94" s="271"/>
      <c r="U94" s="271" t="e">
        <f t="shared" si="15"/>
        <v>#REF!</v>
      </c>
      <c r="V94" s="271" t="e">
        <f t="shared" si="16"/>
        <v>#REF!</v>
      </c>
      <c r="W94" s="271" t="e">
        <f t="shared" si="17"/>
        <v>#REF!</v>
      </c>
      <c r="X94" s="272" t="e">
        <f t="shared" si="18"/>
        <v>#REF!</v>
      </c>
      <c r="Y94" s="272" t="e">
        <f t="shared" si="19"/>
        <v>#REF!</v>
      </c>
      <c r="Z94" s="271" t="e">
        <f t="shared" si="20"/>
        <v>#REF!</v>
      </c>
      <c r="AA94" s="271" t="e">
        <f t="shared" si="21"/>
        <v>#REF!</v>
      </c>
      <c r="AB94" s="271"/>
      <c r="AC94" s="33" t="str">
        <f t="shared" si="22"/>
        <v>BERTAHAP</v>
      </c>
      <c r="AD94" s="273">
        <f t="shared" si="23"/>
        <v>0</v>
      </c>
      <c r="AE94" s="274">
        <v>2</v>
      </c>
      <c r="AF94" s="275"/>
      <c r="AG94" s="271" t="e">
        <f>IF(AF94&gt;#REF!,"LB","KR")</f>
        <v>#REF!</v>
      </c>
      <c r="AH94" s="275">
        <v>1452338000</v>
      </c>
      <c r="AI94" s="275">
        <v>1637017000</v>
      </c>
      <c r="AJ94" s="275">
        <v>1737984000</v>
      </c>
      <c r="AK94" s="276">
        <v>1845179000</v>
      </c>
      <c r="AL94" s="276">
        <v>1737984000</v>
      </c>
      <c r="AM94" s="275">
        <v>1845179000</v>
      </c>
      <c r="AN94" s="275">
        <v>1958986000</v>
      </c>
      <c r="AO94" s="52">
        <v>1842263040</v>
      </c>
      <c r="AP94" s="43">
        <v>1955889740</v>
      </c>
    </row>
    <row r="95" spans="1:42">
      <c r="A95" s="3">
        <f t="shared" si="24"/>
        <v>56</v>
      </c>
      <c r="B95" s="263">
        <v>5</v>
      </c>
      <c r="C95" s="264" t="s">
        <v>149</v>
      </c>
      <c r="D95" s="299">
        <v>12</v>
      </c>
      <c r="E95" s="266"/>
      <c r="F95" s="41" t="s">
        <v>50</v>
      </c>
      <c r="G95" s="267">
        <f t="shared" si="4"/>
        <v>67</v>
      </c>
      <c r="H95" s="267">
        <f t="shared" si="5"/>
        <v>57</v>
      </c>
      <c r="I95" s="268">
        <f t="shared" si="6"/>
        <v>26966806</v>
      </c>
      <c r="J95" s="268">
        <f t="shared" si="7"/>
        <v>2</v>
      </c>
      <c r="K95" s="269">
        <f t="shared" si="8"/>
        <v>0.93</v>
      </c>
      <c r="L95" s="270" t="e">
        <f>SUMIF($AN$4:$AN$22,D95,#REF!)</f>
        <v>#REF!</v>
      </c>
      <c r="M95" s="271" t="e">
        <f t="shared" si="9"/>
        <v>#REF!</v>
      </c>
      <c r="N95" s="271" t="e">
        <f t="shared" si="10"/>
        <v>#REF!</v>
      </c>
      <c r="O95" s="271" t="e">
        <f t="shared" si="11"/>
        <v>#REF!</v>
      </c>
      <c r="P95" s="271" t="e">
        <f t="shared" si="12"/>
        <v>#REF!</v>
      </c>
      <c r="Q95" s="272" t="e">
        <f t="shared" si="13"/>
        <v>#REF!</v>
      </c>
      <c r="R95" s="271" t="e">
        <f t="shared" si="13"/>
        <v>#REF!</v>
      </c>
      <c r="S95" s="271" t="e">
        <f t="shared" si="14"/>
        <v>#REF!</v>
      </c>
      <c r="T95" s="271"/>
      <c r="U95" s="271" t="e">
        <f t="shared" si="15"/>
        <v>#REF!</v>
      </c>
      <c r="V95" s="271" t="e">
        <f t="shared" si="16"/>
        <v>#REF!</v>
      </c>
      <c r="W95" s="271" t="e">
        <f t="shared" si="17"/>
        <v>#REF!</v>
      </c>
      <c r="X95" s="272" t="e">
        <f t="shared" si="18"/>
        <v>#REF!</v>
      </c>
      <c r="Y95" s="272" t="e">
        <f t="shared" si="19"/>
        <v>#REF!</v>
      </c>
      <c r="Z95" s="271" t="e">
        <f t="shared" si="20"/>
        <v>#REF!</v>
      </c>
      <c r="AA95" s="271" t="e">
        <f t="shared" si="21"/>
        <v>#REF!</v>
      </c>
      <c r="AB95" s="271"/>
      <c r="AC95" s="33" t="str">
        <f t="shared" si="22"/>
        <v>BERTAHAP</v>
      </c>
      <c r="AD95" s="273">
        <f t="shared" si="23"/>
        <v>0</v>
      </c>
      <c r="AE95" s="274">
        <v>2</v>
      </c>
      <c r="AF95" s="275"/>
      <c r="AG95" s="271" t="e">
        <f>IF(AF95&gt;#REF!,"LB","KR")</f>
        <v>#REF!</v>
      </c>
      <c r="AH95" s="275">
        <v>1314020000</v>
      </c>
      <c r="AI95" s="275">
        <v>1481110000</v>
      </c>
      <c r="AJ95" s="275">
        <v>1572462000</v>
      </c>
      <c r="AK95" s="276">
        <v>1669448000</v>
      </c>
      <c r="AL95" s="276">
        <v>1572462000</v>
      </c>
      <c r="AM95" s="275">
        <v>1669448000</v>
      </c>
      <c r="AN95" s="275">
        <v>1772416000</v>
      </c>
      <c r="AO95" s="52">
        <v>1666809720</v>
      </c>
      <c r="AP95" s="43">
        <v>1769614880</v>
      </c>
    </row>
    <row r="96" spans="1:42">
      <c r="A96" s="3">
        <f t="shared" si="24"/>
        <v>57</v>
      </c>
      <c r="B96" s="263">
        <v>6</v>
      </c>
      <c r="C96" s="264" t="s">
        <v>149</v>
      </c>
      <c r="D96" s="265">
        <v>16</v>
      </c>
      <c r="E96" s="266"/>
      <c r="F96" s="41" t="s">
        <v>52</v>
      </c>
      <c r="G96" s="267">
        <f t="shared" si="4"/>
        <v>71</v>
      </c>
      <c r="H96" s="267">
        <f t="shared" si="5"/>
        <v>63</v>
      </c>
      <c r="I96" s="268">
        <f t="shared" si="6"/>
        <v>26966806</v>
      </c>
      <c r="J96" s="268">
        <f t="shared" si="7"/>
        <v>2</v>
      </c>
      <c r="K96" s="269">
        <f t="shared" si="8"/>
        <v>0.93</v>
      </c>
      <c r="L96" s="270" t="e">
        <f>SUMIF($AN$4:$AN$22,D96,#REF!)</f>
        <v>#REF!</v>
      </c>
      <c r="M96" s="271" t="e">
        <f t="shared" si="9"/>
        <v>#REF!</v>
      </c>
      <c r="N96" s="271" t="e">
        <f t="shared" si="10"/>
        <v>#REF!</v>
      </c>
      <c r="O96" s="271" t="e">
        <f t="shared" si="11"/>
        <v>#REF!</v>
      </c>
      <c r="P96" s="271" t="e">
        <f t="shared" si="12"/>
        <v>#REF!</v>
      </c>
      <c r="Q96" s="272" t="e">
        <f t="shared" si="13"/>
        <v>#REF!</v>
      </c>
      <c r="R96" s="271" t="e">
        <f t="shared" si="13"/>
        <v>#REF!</v>
      </c>
      <c r="S96" s="271" t="e">
        <f t="shared" si="14"/>
        <v>#REF!</v>
      </c>
      <c r="T96" s="271"/>
      <c r="U96" s="271" t="e">
        <f t="shared" si="15"/>
        <v>#REF!</v>
      </c>
      <c r="V96" s="271" t="e">
        <f t="shared" si="16"/>
        <v>#REF!</v>
      </c>
      <c r="W96" s="271" t="e">
        <f t="shared" si="17"/>
        <v>#REF!</v>
      </c>
      <c r="X96" s="272" t="e">
        <f t="shared" si="18"/>
        <v>#REF!</v>
      </c>
      <c r="Y96" s="272" t="e">
        <f t="shared" si="19"/>
        <v>#REF!</v>
      </c>
      <c r="Z96" s="271" t="e">
        <f t="shared" si="20"/>
        <v>#REF!</v>
      </c>
      <c r="AA96" s="271" t="e">
        <f t="shared" si="21"/>
        <v>#REF!</v>
      </c>
      <c r="AB96" s="271"/>
      <c r="AC96" s="33" t="str">
        <f t="shared" si="22"/>
        <v>BERTAHAP</v>
      </c>
      <c r="AD96" s="273">
        <f t="shared" si="23"/>
        <v>0</v>
      </c>
      <c r="AE96" s="274">
        <v>2</v>
      </c>
      <c r="AF96" s="275"/>
      <c r="AG96" s="271" t="e">
        <f>IF(AF96&gt;#REF!,"LB","KR")</f>
        <v>#REF!</v>
      </c>
      <c r="AH96" s="275">
        <v>1452338000</v>
      </c>
      <c r="AI96" s="275">
        <v>1637017000</v>
      </c>
      <c r="AJ96" s="275">
        <v>1737984000</v>
      </c>
      <c r="AK96" s="276">
        <v>1845179000</v>
      </c>
      <c r="AL96" s="276">
        <v>1737984000</v>
      </c>
      <c r="AM96" s="275">
        <v>1845179000</v>
      </c>
      <c r="AN96" s="275">
        <v>1958986000</v>
      </c>
      <c r="AO96" s="52">
        <v>1842263040</v>
      </c>
      <c r="AP96" s="43">
        <v>1955889740</v>
      </c>
    </row>
    <row r="97" spans="1:42">
      <c r="A97" s="3">
        <f t="shared" si="24"/>
        <v>58</v>
      </c>
      <c r="B97" s="263">
        <v>7</v>
      </c>
      <c r="C97" s="264" t="s">
        <v>149</v>
      </c>
      <c r="D97" s="299">
        <v>18</v>
      </c>
      <c r="E97" s="266"/>
      <c r="F97" s="41" t="s">
        <v>54</v>
      </c>
      <c r="G97" s="267">
        <f t="shared" si="4"/>
        <v>97</v>
      </c>
      <c r="H97" s="267">
        <f t="shared" si="5"/>
        <v>85</v>
      </c>
      <c r="I97" s="268">
        <f t="shared" si="6"/>
        <v>26966806</v>
      </c>
      <c r="J97" s="268">
        <f t="shared" si="7"/>
        <v>2</v>
      </c>
      <c r="K97" s="269">
        <f t="shared" si="8"/>
        <v>0.93</v>
      </c>
      <c r="L97" s="270" t="e">
        <f>SUMIF($AN$4:$AN$22,D97,#REF!)</f>
        <v>#REF!</v>
      </c>
      <c r="M97" s="271" t="e">
        <f t="shared" si="9"/>
        <v>#REF!</v>
      </c>
      <c r="N97" s="271" t="e">
        <f t="shared" si="10"/>
        <v>#REF!</v>
      </c>
      <c r="O97" s="271" t="e">
        <f t="shared" si="11"/>
        <v>#REF!</v>
      </c>
      <c r="P97" s="271" t="e">
        <f t="shared" si="12"/>
        <v>#REF!</v>
      </c>
      <c r="Q97" s="272" t="e">
        <f t="shared" si="13"/>
        <v>#REF!</v>
      </c>
      <c r="R97" s="271" t="e">
        <f t="shared" si="13"/>
        <v>#REF!</v>
      </c>
      <c r="S97" s="271" t="e">
        <f t="shared" si="14"/>
        <v>#REF!</v>
      </c>
      <c r="T97" s="271"/>
      <c r="U97" s="271" t="e">
        <f t="shared" si="15"/>
        <v>#REF!</v>
      </c>
      <c r="V97" s="271" t="e">
        <f t="shared" si="16"/>
        <v>#REF!</v>
      </c>
      <c r="W97" s="271" t="e">
        <f t="shared" si="17"/>
        <v>#REF!</v>
      </c>
      <c r="X97" s="272" t="e">
        <f t="shared" si="18"/>
        <v>#REF!</v>
      </c>
      <c r="Y97" s="272" t="e">
        <f t="shared" si="19"/>
        <v>#REF!</v>
      </c>
      <c r="Z97" s="271" t="e">
        <f t="shared" si="20"/>
        <v>#REF!</v>
      </c>
      <c r="AA97" s="271" t="e">
        <f t="shared" si="21"/>
        <v>#REF!</v>
      </c>
      <c r="AB97" s="271"/>
      <c r="AC97" s="33" t="str">
        <f t="shared" si="22"/>
        <v>BERTAHAP</v>
      </c>
      <c r="AD97" s="273">
        <f t="shared" si="23"/>
        <v>0</v>
      </c>
      <c r="AE97" s="274">
        <v>2</v>
      </c>
      <c r="AF97" s="275"/>
      <c r="AG97" s="271" t="e">
        <f>IF(AF97&gt;#REF!,"LB","KR")</f>
        <v>#REF!</v>
      </c>
      <c r="AH97" s="275">
        <v>1959503000</v>
      </c>
      <c r="AI97" s="275">
        <v>2208673000</v>
      </c>
      <c r="AJ97" s="275">
        <v>2344899000</v>
      </c>
      <c r="AK97" s="276">
        <v>2489527000</v>
      </c>
      <c r="AL97" s="276">
        <v>2344899000</v>
      </c>
      <c r="AM97" s="275">
        <v>2489527000</v>
      </c>
      <c r="AN97" s="275">
        <v>2643076000</v>
      </c>
      <c r="AO97" s="52">
        <v>2485592940</v>
      </c>
      <c r="AP97" s="43">
        <v>2638898620</v>
      </c>
    </row>
    <row r="98" spans="1:42">
      <c r="A98" s="3">
        <f t="shared" si="24"/>
        <v>59</v>
      </c>
      <c r="B98" s="263">
        <v>8</v>
      </c>
      <c r="C98" s="264" t="s">
        <v>149</v>
      </c>
      <c r="D98" s="299">
        <v>20</v>
      </c>
      <c r="E98" s="266"/>
      <c r="F98" s="41" t="s">
        <v>70</v>
      </c>
      <c r="G98" s="267">
        <f t="shared" si="4"/>
        <v>60</v>
      </c>
      <c r="H98" s="267">
        <f t="shared" si="5"/>
        <v>51</v>
      </c>
      <c r="I98" s="268">
        <f t="shared" si="6"/>
        <v>26966806</v>
      </c>
      <c r="J98" s="268">
        <f t="shared" si="7"/>
        <v>2</v>
      </c>
      <c r="K98" s="269">
        <f t="shared" si="8"/>
        <v>0.93</v>
      </c>
      <c r="L98" s="270" t="e">
        <f>SUMIF($AN$4:$AN$22,D98,#REF!)</f>
        <v>#REF!</v>
      </c>
      <c r="M98" s="271" t="e">
        <f t="shared" si="9"/>
        <v>#REF!</v>
      </c>
      <c r="N98" s="271" t="e">
        <f t="shared" si="10"/>
        <v>#REF!</v>
      </c>
      <c r="O98" s="271" t="e">
        <f t="shared" si="11"/>
        <v>#REF!</v>
      </c>
      <c r="P98" s="271" t="e">
        <f t="shared" si="12"/>
        <v>#REF!</v>
      </c>
      <c r="Q98" s="272" t="e">
        <f t="shared" si="13"/>
        <v>#REF!</v>
      </c>
      <c r="R98" s="271" t="e">
        <f t="shared" si="13"/>
        <v>#REF!</v>
      </c>
      <c r="S98" s="271" t="e">
        <f t="shared" si="14"/>
        <v>#REF!</v>
      </c>
      <c r="T98" s="271"/>
      <c r="U98" s="271" t="e">
        <f t="shared" si="15"/>
        <v>#REF!</v>
      </c>
      <c r="V98" s="271" t="e">
        <f t="shared" si="16"/>
        <v>#REF!</v>
      </c>
      <c r="W98" s="271" t="e">
        <f t="shared" si="17"/>
        <v>#REF!</v>
      </c>
      <c r="X98" s="272" t="e">
        <f t="shared" si="18"/>
        <v>#REF!</v>
      </c>
      <c r="Y98" s="272" t="e">
        <f t="shared" si="19"/>
        <v>#REF!</v>
      </c>
      <c r="Z98" s="271" t="e">
        <f t="shared" si="20"/>
        <v>#REF!</v>
      </c>
      <c r="AA98" s="271" t="e">
        <f t="shared" si="21"/>
        <v>#REF!</v>
      </c>
      <c r="AB98" s="271"/>
      <c r="AC98" s="33" t="str">
        <f t="shared" si="22"/>
        <v>BERTAHAP</v>
      </c>
      <c r="AD98" s="273">
        <f t="shared" si="23"/>
        <v>0</v>
      </c>
      <c r="AE98" s="274">
        <v>2</v>
      </c>
      <c r="AF98" s="275"/>
      <c r="AG98" s="271" t="e">
        <f>IF(AF98&gt;#REF!,"LB","KR")</f>
        <v>#REF!</v>
      </c>
      <c r="AH98" s="275">
        <v>1175702000</v>
      </c>
      <c r="AI98" s="275">
        <v>1325204000</v>
      </c>
      <c r="AJ98" s="275">
        <v>1406940000</v>
      </c>
      <c r="AK98" s="276">
        <v>1493717000</v>
      </c>
      <c r="AL98" s="276">
        <v>1406940000</v>
      </c>
      <c r="AM98" s="275">
        <v>1493717000</v>
      </c>
      <c r="AN98" s="275">
        <v>1585846000</v>
      </c>
      <c r="AO98" s="52">
        <v>1491356400</v>
      </c>
      <c r="AP98" s="43">
        <v>1583340020</v>
      </c>
    </row>
    <row r="99" spans="1:42">
      <c r="A99" s="3">
        <f t="shared" si="24"/>
        <v>60</v>
      </c>
      <c r="B99" s="263">
        <v>9</v>
      </c>
      <c r="C99" s="264" t="s">
        <v>149</v>
      </c>
      <c r="D99" s="299">
        <v>22</v>
      </c>
      <c r="E99" s="266"/>
      <c r="F99" s="41" t="s">
        <v>89</v>
      </c>
      <c r="G99" s="267">
        <f t="shared" si="4"/>
        <v>81</v>
      </c>
      <c r="H99" s="267">
        <f t="shared" si="5"/>
        <v>70</v>
      </c>
      <c r="I99" s="268">
        <f t="shared" si="6"/>
        <v>26966806</v>
      </c>
      <c r="J99" s="268">
        <f t="shared" si="7"/>
        <v>4</v>
      </c>
      <c r="K99" s="269">
        <f t="shared" si="8"/>
        <v>0.97</v>
      </c>
      <c r="L99" s="270" t="e">
        <f>SUMIF($AN$4:$AN$22,D99,#REF!)</f>
        <v>#REF!</v>
      </c>
      <c r="M99" s="271" t="e">
        <f t="shared" si="9"/>
        <v>#REF!</v>
      </c>
      <c r="N99" s="271" t="e">
        <f t="shared" si="10"/>
        <v>#REF!</v>
      </c>
      <c r="O99" s="271" t="e">
        <f t="shared" si="11"/>
        <v>#REF!</v>
      </c>
      <c r="P99" s="271" t="e">
        <f t="shared" si="12"/>
        <v>#REF!</v>
      </c>
      <c r="Q99" s="272" t="e">
        <f t="shared" si="13"/>
        <v>#REF!</v>
      </c>
      <c r="R99" s="271" t="e">
        <f t="shared" si="13"/>
        <v>#REF!</v>
      </c>
      <c r="S99" s="271" t="e">
        <f t="shared" si="14"/>
        <v>#REF!</v>
      </c>
      <c r="T99" s="271"/>
      <c r="U99" s="271" t="e">
        <f t="shared" si="15"/>
        <v>#REF!</v>
      </c>
      <c r="V99" s="271" t="e">
        <f t="shared" si="16"/>
        <v>#REF!</v>
      </c>
      <c r="W99" s="271" t="e">
        <f t="shared" si="17"/>
        <v>#REF!</v>
      </c>
      <c r="X99" s="272" t="e">
        <f t="shared" si="18"/>
        <v>#REF!</v>
      </c>
      <c r="Y99" s="272" t="e">
        <f t="shared" si="19"/>
        <v>#REF!</v>
      </c>
      <c r="Z99" s="271" t="e">
        <f t="shared" si="20"/>
        <v>#REF!</v>
      </c>
      <c r="AA99" s="271" t="e">
        <f t="shared" si="21"/>
        <v>#REF!</v>
      </c>
      <c r="AB99" s="271"/>
      <c r="AC99" s="33" t="str">
        <f t="shared" si="22"/>
        <v>BERTAHAP</v>
      </c>
      <c r="AD99" s="273">
        <f t="shared" si="23"/>
        <v>0</v>
      </c>
      <c r="AE99" s="274">
        <v>2</v>
      </c>
      <c r="AF99" s="275"/>
      <c r="AG99" s="271" t="e">
        <f>IF(AF99&gt;#REF!,"LB","KR")</f>
        <v>#REF!</v>
      </c>
      <c r="AH99" s="275">
        <v>1683115000</v>
      </c>
      <c r="AI99" s="275">
        <v>1897140000</v>
      </c>
      <c r="AJ99" s="275">
        <v>2014151000</v>
      </c>
      <c r="AK99" s="276">
        <v>2138380000</v>
      </c>
      <c r="AL99" s="276">
        <v>2014151000</v>
      </c>
      <c r="AM99" s="275">
        <v>2138380000</v>
      </c>
      <c r="AN99" s="275">
        <v>2270270000</v>
      </c>
      <c r="AO99" s="52">
        <v>2135000060</v>
      </c>
      <c r="AP99" s="43">
        <v>2266682800</v>
      </c>
    </row>
    <row r="100" spans="1:42">
      <c r="A100" s="3">
        <f t="shared" si="24"/>
        <v>61</v>
      </c>
      <c r="B100" s="263">
        <v>1</v>
      </c>
      <c r="C100" s="264" t="s">
        <v>151</v>
      </c>
      <c r="D100" s="265" t="s">
        <v>24</v>
      </c>
      <c r="E100" s="266"/>
      <c r="F100" s="41" t="s">
        <v>39</v>
      </c>
      <c r="G100" s="267">
        <f t="shared" si="4"/>
        <v>113</v>
      </c>
      <c r="H100" s="267">
        <f t="shared" si="5"/>
        <v>101</v>
      </c>
      <c r="I100" s="268">
        <f t="shared" si="6"/>
        <v>26966806</v>
      </c>
      <c r="J100" s="268">
        <f t="shared" si="7"/>
        <v>6</v>
      </c>
      <c r="K100" s="269">
        <f t="shared" si="8"/>
        <v>0.95</v>
      </c>
      <c r="L100" s="319" t="e">
        <f>SUMIF($AN$4:$AN$22,D100,#REF!)</f>
        <v>#REF!</v>
      </c>
      <c r="M100" s="271" t="e">
        <f t="shared" si="9"/>
        <v>#REF!</v>
      </c>
      <c r="N100" s="271" t="e">
        <f t="shared" si="10"/>
        <v>#REF!</v>
      </c>
      <c r="O100" s="271" t="e">
        <f t="shared" si="11"/>
        <v>#REF!</v>
      </c>
      <c r="P100" s="271" t="e">
        <f t="shared" si="12"/>
        <v>#REF!</v>
      </c>
      <c r="Q100" s="272" t="e">
        <f t="shared" si="13"/>
        <v>#REF!</v>
      </c>
      <c r="R100" s="271" t="e">
        <f t="shared" si="13"/>
        <v>#REF!</v>
      </c>
      <c r="S100" s="271" t="e">
        <f t="shared" si="14"/>
        <v>#REF!</v>
      </c>
      <c r="T100" s="271"/>
      <c r="U100" s="271" t="e">
        <f t="shared" si="15"/>
        <v>#REF!</v>
      </c>
      <c r="V100" s="271" t="e">
        <f t="shared" si="16"/>
        <v>#REF!</v>
      </c>
      <c r="W100" s="271" t="e">
        <f t="shared" si="17"/>
        <v>#REF!</v>
      </c>
      <c r="X100" s="272" t="e">
        <f t="shared" si="18"/>
        <v>#REF!</v>
      </c>
      <c r="Y100" s="272" t="e">
        <f t="shared" si="19"/>
        <v>#REF!</v>
      </c>
      <c r="Z100" s="271" t="e">
        <f t="shared" si="20"/>
        <v>#REF!</v>
      </c>
      <c r="AA100" s="271" t="e">
        <f t="shared" si="21"/>
        <v>#REF!</v>
      </c>
      <c r="AB100" s="271"/>
      <c r="AC100" s="33" t="str">
        <f t="shared" si="22"/>
        <v>BERTAHAP</v>
      </c>
      <c r="AD100" s="273">
        <f t="shared" si="23"/>
        <v>0</v>
      </c>
      <c r="AE100" s="274">
        <v>2</v>
      </c>
      <c r="AF100" s="275"/>
      <c r="AG100" s="271" t="e">
        <f>IF(AF100&gt;#REF!,"LB","KR")</f>
        <v>#REF!</v>
      </c>
      <c r="AH100" s="275">
        <v>2402207000</v>
      </c>
      <c r="AI100" s="275">
        <v>2707671000</v>
      </c>
      <c r="AJ100" s="275">
        <v>2874674000</v>
      </c>
      <c r="AK100" s="276">
        <v>3051978000</v>
      </c>
      <c r="AL100" s="276">
        <v>2874674000</v>
      </c>
      <c r="AM100" s="275">
        <v>3051978000</v>
      </c>
      <c r="AN100" s="275">
        <v>3240217000</v>
      </c>
      <c r="AO100" s="52">
        <v>3047154440</v>
      </c>
      <c r="AP100" s="43">
        <v>3235096680</v>
      </c>
    </row>
    <row r="101" spans="1:42">
      <c r="A101" s="3">
        <f t="shared" si="24"/>
        <v>62</v>
      </c>
      <c r="B101" s="263">
        <v>2</v>
      </c>
      <c r="C101" s="264" t="s">
        <v>151</v>
      </c>
      <c r="D101" s="265" t="s">
        <v>35</v>
      </c>
      <c r="E101" s="266"/>
      <c r="F101" s="41" t="s">
        <v>42</v>
      </c>
      <c r="G101" s="267">
        <f t="shared" si="4"/>
        <v>78</v>
      </c>
      <c r="H101" s="267">
        <f t="shared" si="5"/>
        <v>66</v>
      </c>
      <c r="I101" s="268">
        <f t="shared" si="6"/>
        <v>26966806</v>
      </c>
      <c r="J101" s="268">
        <f t="shared" si="7"/>
        <v>2</v>
      </c>
      <c r="K101" s="269">
        <f t="shared" si="8"/>
        <v>0.93</v>
      </c>
      <c r="L101" s="319" t="e">
        <f>SUMIF($AN$4:$AN$22,D101,#REF!)</f>
        <v>#REF!</v>
      </c>
      <c r="M101" s="271" t="e">
        <f t="shared" si="9"/>
        <v>#REF!</v>
      </c>
      <c r="N101" s="271" t="e">
        <f t="shared" si="10"/>
        <v>#REF!</v>
      </c>
      <c r="O101" s="271" t="e">
        <f t="shared" si="11"/>
        <v>#REF!</v>
      </c>
      <c r="P101" s="271" t="e">
        <f t="shared" si="12"/>
        <v>#REF!</v>
      </c>
      <c r="Q101" s="272" t="e">
        <f t="shared" si="13"/>
        <v>#REF!</v>
      </c>
      <c r="R101" s="271" t="e">
        <f t="shared" si="13"/>
        <v>#REF!</v>
      </c>
      <c r="S101" s="271" t="e">
        <f t="shared" si="14"/>
        <v>#REF!</v>
      </c>
      <c r="T101" s="271"/>
      <c r="U101" s="271" t="e">
        <f t="shared" si="15"/>
        <v>#REF!</v>
      </c>
      <c r="V101" s="271" t="e">
        <f t="shared" si="16"/>
        <v>#REF!</v>
      </c>
      <c r="W101" s="271" t="e">
        <f t="shared" si="17"/>
        <v>#REF!</v>
      </c>
      <c r="X101" s="272" t="e">
        <f t="shared" si="18"/>
        <v>#REF!</v>
      </c>
      <c r="Y101" s="272" t="e">
        <f t="shared" si="19"/>
        <v>#REF!</v>
      </c>
      <c r="Z101" s="271" t="e">
        <f t="shared" si="20"/>
        <v>#REF!</v>
      </c>
      <c r="AA101" s="271" t="e">
        <f t="shared" si="21"/>
        <v>#REF!</v>
      </c>
      <c r="AB101" s="271"/>
      <c r="AC101" s="33" t="str">
        <f t="shared" si="22"/>
        <v>BERTAHAP</v>
      </c>
      <c r="AD101" s="273">
        <f t="shared" si="23"/>
        <v>0</v>
      </c>
      <c r="AE101" s="274">
        <v>2</v>
      </c>
      <c r="AF101" s="275"/>
      <c r="AG101" s="271" t="e">
        <f>IF(AF101&gt;#REF!,"LB","KR")</f>
        <v>#REF!</v>
      </c>
      <c r="AH101" s="275">
        <v>1536712000</v>
      </c>
      <c r="AI101" s="275">
        <v>1732119000</v>
      </c>
      <c r="AJ101" s="275">
        <v>1838953000</v>
      </c>
      <c r="AK101" s="276">
        <v>1952375000</v>
      </c>
      <c r="AL101" s="276">
        <v>1838953000</v>
      </c>
      <c r="AM101" s="275">
        <v>1952375000</v>
      </c>
      <c r="AN101" s="275">
        <v>2072794000</v>
      </c>
      <c r="AO101" s="52">
        <v>1949290180</v>
      </c>
      <c r="AP101" s="43">
        <v>2069517500</v>
      </c>
    </row>
    <row r="102" spans="1:42">
      <c r="A102" s="3">
        <f t="shared" si="24"/>
        <v>63</v>
      </c>
      <c r="B102" s="263">
        <v>3</v>
      </c>
      <c r="C102" s="264" t="s">
        <v>151</v>
      </c>
      <c r="D102" s="265">
        <v>10</v>
      </c>
      <c r="E102" s="266"/>
      <c r="F102" s="41" t="s">
        <v>48</v>
      </c>
      <c r="G102" s="267">
        <f t="shared" si="4"/>
        <v>74</v>
      </c>
      <c r="H102" s="267">
        <f t="shared" si="5"/>
        <v>63</v>
      </c>
      <c r="I102" s="268">
        <f t="shared" si="6"/>
        <v>26966806</v>
      </c>
      <c r="J102" s="268">
        <f t="shared" si="7"/>
        <v>2</v>
      </c>
      <c r="K102" s="269">
        <f t="shared" si="8"/>
        <v>0.93</v>
      </c>
      <c r="L102" s="319" t="e">
        <f>SUMIF($AN$4:$AN$22,D102,#REF!)</f>
        <v>#REF!</v>
      </c>
      <c r="M102" s="271" t="e">
        <f t="shared" si="9"/>
        <v>#REF!</v>
      </c>
      <c r="N102" s="271" t="e">
        <f t="shared" si="10"/>
        <v>#REF!</v>
      </c>
      <c r="O102" s="271" t="e">
        <f t="shared" si="11"/>
        <v>#REF!</v>
      </c>
      <c r="P102" s="271" t="e">
        <f t="shared" si="12"/>
        <v>#REF!</v>
      </c>
      <c r="Q102" s="272" t="e">
        <f t="shared" si="13"/>
        <v>#REF!</v>
      </c>
      <c r="R102" s="271" t="e">
        <f t="shared" si="13"/>
        <v>#REF!</v>
      </c>
      <c r="S102" s="271" t="e">
        <f t="shared" si="14"/>
        <v>#REF!</v>
      </c>
      <c r="T102" s="271"/>
      <c r="U102" s="271" t="e">
        <f t="shared" si="15"/>
        <v>#REF!</v>
      </c>
      <c r="V102" s="271" t="e">
        <f t="shared" si="16"/>
        <v>#REF!</v>
      </c>
      <c r="W102" s="271" t="e">
        <f t="shared" si="17"/>
        <v>#REF!</v>
      </c>
      <c r="X102" s="272" t="e">
        <f t="shared" si="18"/>
        <v>#REF!</v>
      </c>
      <c r="Y102" s="272" t="e">
        <f t="shared" si="19"/>
        <v>#REF!</v>
      </c>
      <c r="Z102" s="271" t="e">
        <f t="shared" si="20"/>
        <v>#REF!</v>
      </c>
      <c r="AA102" s="271" t="e">
        <f t="shared" si="21"/>
        <v>#REF!</v>
      </c>
      <c r="AB102" s="271"/>
      <c r="AC102" s="33" t="str">
        <f t="shared" si="22"/>
        <v>BERTAHAP</v>
      </c>
      <c r="AD102" s="273">
        <f t="shared" si="23"/>
        <v>0</v>
      </c>
      <c r="AE102" s="274">
        <v>2</v>
      </c>
      <c r="AF102" s="275"/>
      <c r="AG102" s="271" t="e">
        <f>IF(AF102&gt;#REF!,"LB","KR")</f>
        <v>#REF!</v>
      </c>
      <c r="AH102" s="275">
        <v>1466861000</v>
      </c>
      <c r="AI102" s="275">
        <v>1653387000</v>
      </c>
      <c r="AJ102" s="275">
        <v>1755364000</v>
      </c>
      <c r="AK102" s="276">
        <v>1863631000</v>
      </c>
      <c r="AL102" s="276">
        <v>1755364000</v>
      </c>
      <c r="AM102" s="275">
        <v>1863631000</v>
      </c>
      <c r="AN102" s="275">
        <v>1978576000</v>
      </c>
      <c r="AO102" s="52">
        <v>1860685840</v>
      </c>
      <c r="AP102" s="43">
        <v>1975448860</v>
      </c>
    </row>
    <row r="103" spans="1:42">
      <c r="A103" s="3">
        <f t="shared" si="24"/>
        <v>64</v>
      </c>
      <c r="B103" s="263">
        <v>4</v>
      </c>
      <c r="C103" s="264" t="s">
        <v>151</v>
      </c>
      <c r="D103" s="299">
        <v>12</v>
      </c>
      <c r="E103" s="266"/>
      <c r="F103" s="41" t="s">
        <v>50</v>
      </c>
      <c r="G103" s="267">
        <f t="shared" si="4"/>
        <v>67</v>
      </c>
      <c r="H103" s="267">
        <f t="shared" si="5"/>
        <v>57</v>
      </c>
      <c r="I103" s="268">
        <f t="shared" si="6"/>
        <v>26966806</v>
      </c>
      <c r="J103" s="268">
        <f t="shared" si="7"/>
        <v>2</v>
      </c>
      <c r="K103" s="269">
        <f t="shared" si="8"/>
        <v>0.93</v>
      </c>
      <c r="L103" s="319" t="e">
        <f>SUMIF($AN$4:$AN$22,D103,#REF!)</f>
        <v>#REF!</v>
      </c>
      <c r="M103" s="271" t="e">
        <f t="shared" si="9"/>
        <v>#REF!</v>
      </c>
      <c r="N103" s="271" t="e">
        <f t="shared" si="10"/>
        <v>#REF!</v>
      </c>
      <c r="O103" s="271" t="e">
        <f t="shared" si="11"/>
        <v>#REF!</v>
      </c>
      <c r="P103" s="271" t="e">
        <f t="shared" si="12"/>
        <v>#REF!</v>
      </c>
      <c r="Q103" s="272" t="e">
        <f t="shared" si="13"/>
        <v>#REF!</v>
      </c>
      <c r="R103" s="271" t="e">
        <f t="shared" si="13"/>
        <v>#REF!</v>
      </c>
      <c r="S103" s="271" t="e">
        <f t="shared" si="14"/>
        <v>#REF!</v>
      </c>
      <c r="T103" s="271"/>
      <c r="U103" s="271" t="e">
        <f t="shared" si="15"/>
        <v>#REF!</v>
      </c>
      <c r="V103" s="271" t="e">
        <f t="shared" si="16"/>
        <v>#REF!</v>
      </c>
      <c r="W103" s="271" t="e">
        <f t="shared" si="17"/>
        <v>#REF!</v>
      </c>
      <c r="X103" s="272" t="e">
        <f t="shared" si="18"/>
        <v>#REF!</v>
      </c>
      <c r="Y103" s="272" t="e">
        <f t="shared" si="19"/>
        <v>#REF!</v>
      </c>
      <c r="Z103" s="271" t="e">
        <f t="shared" si="20"/>
        <v>#REF!</v>
      </c>
      <c r="AA103" s="271" t="e">
        <f t="shared" si="21"/>
        <v>#REF!</v>
      </c>
      <c r="AB103" s="271"/>
      <c r="AC103" s="33" t="str">
        <f t="shared" si="22"/>
        <v>BERTAHAP</v>
      </c>
      <c r="AD103" s="273">
        <f t="shared" si="23"/>
        <v>0</v>
      </c>
      <c r="AE103" s="274">
        <v>2</v>
      </c>
      <c r="AF103" s="275"/>
      <c r="AG103" s="271" t="e">
        <f>IF(AF103&gt;#REF!,"LB","KR")</f>
        <v>#REF!</v>
      </c>
      <c r="AH103" s="275">
        <v>1327160000</v>
      </c>
      <c r="AI103" s="275">
        <v>1495921000</v>
      </c>
      <c r="AJ103" s="275">
        <v>1588187000</v>
      </c>
      <c r="AK103" s="276">
        <v>1686142000</v>
      </c>
      <c r="AL103" s="276">
        <v>1588187000</v>
      </c>
      <c r="AM103" s="275">
        <v>1686142000</v>
      </c>
      <c r="AN103" s="275">
        <v>1790140000</v>
      </c>
      <c r="AO103" s="52">
        <v>1683478220</v>
      </c>
      <c r="AP103" s="43">
        <v>1787310520</v>
      </c>
    </row>
    <row r="104" spans="1:42">
      <c r="A104" s="3">
        <f t="shared" si="24"/>
        <v>65</v>
      </c>
      <c r="B104" s="263">
        <v>5</v>
      </c>
      <c r="C104" s="264" t="s">
        <v>151</v>
      </c>
      <c r="D104" s="265">
        <v>16</v>
      </c>
      <c r="E104" s="266"/>
      <c r="F104" s="41" t="s">
        <v>52</v>
      </c>
      <c r="G104" s="267">
        <f t="shared" ref="G104:G167" si="25">SUMIF($V$10:$V$28,F104,$AA$10:$AA$28)</f>
        <v>71</v>
      </c>
      <c r="H104" s="267">
        <f t="shared" ref="H104:H167" si="26">SUMIF($V$10:$V$28,F104,$X$10:$X$28)</f>
        <v>63</v>
      </c>
      <c r="I104" s="268">
        <f t="shared" ref="I104:I167" si="27">$I$27</f>
        <v>26966806</v>
      </c>
      <c r="J104" s="268">
        <f t="shared" ref="J104:J167" si="28">SUMIF($AN$4:$AN$22,D104,$AP$4:$AP$22)</f>
        <v>2</v>
      </c>
      <c r="K104" s="269">
        <f t="shared" ref="K104:K167" si="29">IF(J104=$AJ$25,$AI$25,IF(J104=$AJ$26,$AI$26,IF(J104=$AJ$27,$AI$27,IF(J104=$AJ$28,$AI$28,IF(J104=$AJ$29,$AI$29,IF(J104=$AJ$30,$AI$30))))))</f>
        <v>0.93</v>
      </c>
      <c r="L104" s="319" t="e">
        <f>SUMIF($AN$4:$AN$22,D104,#REF!)</f>
        <v>#REF!</v>
      </c>
      <c r="M104" s="271" t="e">
        <f t="shared" ref="M104:M167" si="30">$O104/(1+6%/12)^36</f>
        <v>#REF!</v>
      </c>
      <c r="N104" s="271" t="e">
        <f t="shared" ref="N104:N167" si="31">$O104/(1+6%/12)^12</f>
        <v>#REF!</v>
      </c>
      <c r="O104" s="271" t="e">
        <f t="shared" ref="O104:O167" si="32">$I$27*K104*L104</f>
        <v>#REF!</v>
      </c>
      <c r="P104" s="271" t="e">
        <f t="shared" ref="P104:P167" si="33">$O104*(1+6%/12)^12</f>
        <v>#REF!</v>
      </c>
      <c r="Q104" s="272" t="e">
        <f t="shared" ref="Q104:R167" si="34">O104</f>
        <v>#REF!</v>
      </c>
      <c r="R104" s="271" t="e">
        <f t="shared" si="34"/>
        <v>#REF!</v>
      </c>
      <c r="S104" s="271" t="e">
        <f t="shared" ref="S104:S167" si="35">$O104*(1+6%/12)^24</f>
        <v>#REF!</v>
      </c>
      <c r="T104" s="271"/>
      <c r="U104" s="271" t="e">
        <f t="shared" ref="U104:U167" si="36">M104*H104</f>
        <v>#REF!</v>
      </c>
      <c r="V104" s="271" t="e">
        <f t="shared" ref="V104:V167" si="37">N104*H104</f>
        <v>#REF!</v>
      </c>
      <c r="W104" s="271" t="e">
        <f t="shared" ref="W104:W167" si="38">O104*H104</f>
        <v>#REF!</v>
      </c>
      <c r="X104" s="272" t="e">
        <f t="shared" ref="X104:X167" si="39">P104*H104</f>
        <v>#REF!</v>
      </c>
      <c r="Y104" s="272" t="e">
        <f t="shared" ref="Y104:Y167" si="40">Q104*H104</f>
        <v>#REF!</v>
      </c>
      <c r="Z104" s="271" t="e">
        <f t="shared" ref="Z104:Z167" si="41">R104*H104</f>
        <v>#REF!</v>
      </c>
      <c r="AA104" s="271" t="e">
        <f t="shared" ref="AA104:AA167" si="42">S104*H104</f>
        <v>#REF!</v>
      </c>
      <c r="AB104" s="271"/>
      <c r="AC104" s="33" t="str">
        <f t="shared" ref="AC104:AC167" si="43">IF(AE104=$H$32,$M$32,IF(AE104=$H$33,$M$33,IF(AE104=$H$34,$M$34)))</f>
        <v>BERTAHAP</v>
      </c>
      <c r="AD104" s="273">
        <f t="shared" ref="AD104:AD167" si="44">IF(AC104=$M$32,$N$32,IF(AC104=$M$33,$N$33,$N$34))</f>
        <v>0</v>
      </c>
      <c r="AE104" s="274">
        <v>2</v>
      </c>
      <c r="AF104" s="275"/>
      <c r="AG104" s="271" t="e">
        <f>IF(AF104&gt;#REF!,"LB","KR")</f>
        <v>#REF!</v>
      </c>
      <c r="AH104" s="275">
        <v>1466861000</v>
      </c>
      <c r="AI104" s="275">
        <v>1653387000</v>
      </c>
      <c r="AJ104" s="275">
        <v>1755364000</v>
      </c>
      <c r="AK104" s="276">
        <v>1863631000</v>
      </c>
      <c r="AL104" s="276">
        <v>1755364000</v>
      </c>
      <c r="AM104" s="275">
        <v>1863631000</v>
      </c>
      <c r="AN104" s="275">
        <v>1978576000</v>
      </c>
      <c r="AO104" s="52">
        <v>1860685840</v>
      </c>
      <c r="AP104" s="43">
        <v>1975448860</v>
      </c>
    </row>
    <row r="105" spans="1:42">
      <c r="A105" s="3">
        <f t="shared" ref="A105:A168" si="45">A104+1</f>
        <v>66</v>
      </c>
      <c r="B105" s="263">
        <v>6</v>
      </c>
      <c r="C105" s="264" t="s">
        <v>151</v>
      </c>
      <c r="D105" s="299">
        <v>18</v>
      </c>
      <c r="E105" s="266"/>
      <c r="F105" s="41" t="s">
        <v>54</v>
      </c>
      <c r="G105" s="267">
        <f t="shared" si="25"/>
        <v>97</v>
      </c>
      <c r="H105" s="267">
        <f t="shared" si="26"/>
        <v>85</v>
      </c>
      <c r="I105" s="268">
        <f t="shared" si="27"/>
        <v>26966806</v>
      </c>
      <c r="J105" s="268">
        <f t="shared" si="28"/>
        <v>2</v>
      </c>
      <c r="K105" s="269">
        <f t="shared" si="29"/>
        <v>0.93</v>
      </c>
      <c r="L105" s="319" t="e">
        <f>SUMIF($AN$4:$AN$22,D105,#REF!)</f>
        <v>#REF!</v>
      </c>
      <c r="M105" s="271" t="e">
        <f t="shared" si="30"/>
        <v>#REF!</v>
      </c>
      <c r="N105" s="271" t="e">
        <f t="shared" si="31"/>
        <v>#REF!</v>
      </c>
      <c r="O105" s="271" t="e">
        <f t="shared" si="32"/>
        <v>#REF!</v>
      </c>
      <c r="P105" s="271" t="e">
        <f t="shared" si="33"/>
        <v>#REF!</v>
      </c>
      <c r="Q105" s="272" t="e">
        <f t="shared" si="34"/>
        <v>#REF!</v>
      </c>
      <c r="R105" s="271" t="e">
        <f t="shared" si="34"/>
        <v>#REF!</v>
      </c>
      <c r="S105" s="271" t="e">
        <f t="shared" si="35"/>
        <v>#REF!</v>
      </c>
      <c r="T105" s="271"/>
      <c r="U105" s="271" t="e">
        <f t="shared" si="36"/>
        <v>#REF!</v>
      </c>
      <c r="V105" s="271" t="e">
        <f t="shared" si="37"/>
        <v>#REF!</v>
      </c>
      <c r="W105" s="271" t="e">
        <f t="shared" si="38"/>
        <v>#REF!</v>
      </c>
      <c r="X105" s="272" t="e">
        <f t="shared" si="39"/>
        <v>#REF!</v>
      </c>
      <c r="Y105" s="272" t="e">
        <f t="shared" si="40"/>
        <v>#REF!</v>
      </c>
      <c r="Z105" s="271" t="e">
        <f t="shared" si="41"/>
        <v>#REF!</v>
      </c>
      <c r="AA105" s="271" t="e">
        <f t="shared" si="42"/>
        <v>#REF!</v>
      </c>
      <c r="AB105" s="271"/>
      <c r="AC105" s="33" t="str">
        <f t="shared" si="43"/>
        <v>BERTAHAP</v>
      </c>
      <c r="AD105" s="273">
        <f t="shared" si="44"/>
        <v>0</v>
      </c>
      <c r="AE105" s="274">
        <v>2</v>
      </c>
      <c r="AF105" s="275"/>
      <c r="AG105" s="271" t="e">
        <f>IF(AF105&gt;#REF!,"LB","KR")</f>
        <v>#REF!</v>
      </c>
      <c r="AH105" s="275">
        <v>1979098000</v>
      </c>
      <c r="AI105" s="275">
        <v>2230760000</v>
      </c>
      <c r="AJ105" s="275">
        <v>2368348000</v>
      </c>
      <c r="AK105" s="276">
        <v>2514423000</v>
      </c>
      <c r="AL105" s="276">
        <v>2368348000</v>
      </c>
      <c r="AM105" s="275">
        <v>2514423000</v>
      </c>
      <c r="AN105" s="275">
        <v>2669507000</v>
      </c>
      <c r="AO105" s="52">
        <v>2510448880</v>
      </c>
      <c r="AP105" s="43">
        <v>2665288380</v>
      </c>
    </row>
    <row r="106" spans="1:42">
      <c r="A106" s="3">
        <f t="shared" si="45"/>
        <v>67</v>
      </c>
      <c r="B106" s="263">
        <v>7</v>
      </c>
      <c r="C106" s="264" t="s">
        <v>151</v>
      </c>
      <c r="D106" s="299">
        <v>20</v>
      </c>
      <c r="E106" s="266"/>
      <c r="F106" s="41" t="s">
        <v>70</v>
      </c>
      <c r="G106" s="267">
        <f t="shared" si="25"/>
        <v>60</v>
      </c>
      <c r="H106" s="267">
        <f t="shared" si="26"/>
        <v>51</v>
      </c>
      <c r="I106" s="268">
        <f t="shared" si="27"/>
        <v>26966806</v>
      </c>
      <c r="J106" s="268">
        <f t="shared" si="28"/>
        <v>2</v>
      </c>
      <c r="K106" s="269">
        <f t="shared" si="29"/>
        <v>0.93</v>
      </c>
      <c r="L106" s="319" t="e">
        <f>SUMIF($AN$4:$AN$22,D106,#REF!)</f>
        <v>#REF!</v>
      </c>
      <c r="M106" s="271" t="e">
        <f t="shared" si="30"/>
        <v>#REF!</v>
      </c>
      <c r="N106" s="271" t="e">
        <f t="shared" si="31"/>
        <v>#REF!</v>
      </c>
      <c r="O106" s="271" t="e">
        <f t="shared" si="32"/>
        <v>#REF!</v>
      </c>
      <c r="P106" s="271" t="e">
        <f t="shared" si="33"/>
        <v>#REF!</v>
      </c>
      <c r="Q106" s="272" t="e">
        <f t="shared" si="34"/>
        <v>#REF!</v>
      </c>
      <c r="R106" s="271" t="e">
        <f t="shared" si="34"/>
        <v>#REF!</v>
      </c>
      <c r="S106" s="271" t="e">
        <f t="shared" si="35"/>
        <v>#REF!</v>
      </c>
      <c r="T106" s="271"/>
      <c r="U106" s="271" t="e">
        <f t="shared" si="36"/>
        <v>#REF!</v>
      </c>
      <c r="V106" s="271" t="e">
        <f t="shared" si="37"/>
        <v>#REF!</v>
      </c>
      <c r="W106" s="271" t="e">
        <f t="shared" si="38"/>
        <v>#REF!</v>
      </c>
      <c r="X106" s="272" t="e">
        <f t="shared" si="39"/>
        <v>#REF!</v>
      </c>
      <c r="Y106" s="272" t="e">
        <f t="shared" si="40"/>
        <v>#REF!</v>
      </c>
      <c r="Z106" s="271" t="e">
        <f t="shared" si="41"/>
        <v>#REF!</v>
      </c>
      <c r="AA106" s="271" t="e">
        <f t="shared" si="42"/>
        <v>#REF!</v>
      </c>
      <c r="AB106" s="271"/>
      <c r="AC106" s="33" t="str">
        <f t="shared" si="43"/>
        <v>BERTAHAP</v>
      </c>
      <c r="AD106" s="273">
        <f t="shared" si="44"/>
        <v>0</v>
      </c>
      <c r="AE106" s="274">
        <v>2</v>
      </c>
      <c r="AF106" s="275"/>
      <c r="AG106" s="271" t="e">
        <f>IF(AF106&gt;#REF!,"LB","KR")</f>
        <v>#REF!</v>
      </c>
      <c r="AH106" s="275">
        <v>1187459000</v>
      </c>
      <c r="AI106" s="275">
        <v>1338456000</v>
      </c>
      <c r="AJ106" s="275">
        <v>1421009000</v>
      </c>
      <c r="AK106" s="276">
        <v>1508654000</v>
      </c>
      <c r="AL106" s="276">
        <v>1421009000</v>
      </c>
      <c r="AM106" s="275">
        <v>1508654000</v>
      </c>
      <c r="AN106" s="275">
        <v>1601704000</v>
      </c>
      <c r="AO106" s="52">
        <v>1506269540</v>
      </c>
      <c r="AP106" s="43">
        <v>1599173240</v>
      </c>
    </row>
    <row r="107" spans="1:42">
      <c r="A107" s="3">
        <f t="shared" si="45"/>
        <v>68</v>
      </c>
      <c r="B107" s="263">
        <v>8</v>
      </c>
      <c r="C107" s="264" t="s">
        <v>151</v>
      </c>
      <c r="D107" s="299">
        <v>22</v>
      </c>
      <c r="E107" s="266"/>
      <c r="F107" s="41" t="s">
        <v>89</v>
      </c>
      <c r="G107" s="267">
        <f t="shared" si="25"/>
        <v>81</v>
      </c>
      <c r="H107" s="267">
        <f t="shared" si="26"/>
        <v>70</v>
      </c>
      <c r="I107" s="268">
        <f t="shared" si="27"/>
        <v>26966806</v>
      </c>
      <c r="J107" s="268">
        <f t="shared" si="28"/>
        <v>4</v>
      </c>
      <c r="K107" s="269">
        <f t="shared" si="29"/>
        <v>0.97</v>
      </c>
      <c r="L107" s="319" t="e">
        <f>SUMIF($AN$4:$AN$22,D107,#REF!)</f>
        <v>#REF!</v>
      </c>
      <c r="M107" s="271" t="e">
        <f t="shared" si="30"/>
        <v>#REF!</v>
      </c>
      <c r="N107" s="271" t="e">
        <f t="shared" si="31"/>
        <v>#REF!</v>
      </c>
      <c r="O107" s="271" t="e">
        <f t="shared" si="32"/>
        <v>#REF!</v>
      </c>
      <c r="P107" s="271" t="e">
        <f t="shared" si="33"/>
        <v>#REF!</v>
      </c>
      <c r="Q107" s="272" t="e">
        <f t="shared" si="34"/>
        <v>#REF!</v>
      </c>
      <c r="R107" s="271" t="e">
        <f t="shared" si="34"/>
        <v>#REF!</v>
      </c>
      <c r="S107" s="271" t="e">
        <f t="shared" si="35"/>
        <v>#REF!</v>
      </c>
      <c r="T107" s="271"/>
      <c r="U107" s="271" t="e">
        <f t="shared" si="36"/>
        <v>#REF!</v>
      </c>
      <c r="V107" s="271" t="e">
        <f t="shared" si="37"/>
        <v>#REF!</v>
      </c>
      <c r="W107" s="271" t="e">
        <f t="shared" si="38"/>
        <v>#REF!</v>
      </c>
      <c r="X107" s="272" t="e">
        <f t="shared" si="39"/>
        <v>#REF!</v>
      </c>
      <c r="Y107" s="272" t="e">
        <f t="shared" si="40"/>
        <v>#REF!</v>
      </c>
      <c r="Z107" s="271" t="e">
        <f t="shared" si="41"/>
        <v>#REF!</v>
      </c>
      <c r="AA107" s="271" t="e">
        <f t="shared" si="42"/>
        <v>#REF!</v>
      </c>
      <c r="AB107" s="271"/>
      <c r="AC107" s="33" t="str">
        <f t="shared" si="43"/>
        <v>BERTAHAP</v>
      </c>
      <c r="AD107" s="273">
        <f t="shared" si="44"/>
        <v>0</v>
      </c>
      <c r="AE107" s="274">
        <v>2</v>
      </c>
      <c r="AF107" s="275"/>
      <c r="AG107" s="271" t="e">
        <f>IF(AF107&gt;#REF!,"LB","KR")</f>
        <v>#REF!</v>
      </c>
      <c r="AH107" s="275">
        <v>1699946000</v>
      </c>
      <c r="AI107" s="275">
        <v>1916111000</v>
      </c>
      <c r="AJ107" s="275">
        <v>2034293000</v>
      </c>
      <c r="AK107" s="276">
        <v>2159763000</v>
      </c>
      <c r="AL107" s="276">
        <v>2034293000</v>
      </c>
      <c r="AM107" s="275">
        <v>2159763000</v>
      </c>
      <c r="AN107" s="275">
        <v>2292973000</v>
      </c>
      <c r="AO107" s="52">
        <v>2156350580</v>
      </c>
      <c r="AP107" s="43">
        <v>2289348780</v>
      </c>
    </row>
    <row r="108" spans="1:42">
      <c r="A108" s="3">
        <f t="shared" si="45"/>
        <v>69</v>
      </c>
      <c r="B108" s="263">
        <v>1</v>
      </c>
      <c r="C108" s="264" t="s">
        <v>152</v>
      </c>
      <c r="D108" s="265" t="s">
        <v>24</v>
      </c>
      <c r="E108" s="266"/>
      <c r="F108" s="41" t="s">
        <v>39</v>
      </c>
      <c r="G108" s="267">
        <f t="shared" si="25"/>
        <v>113</v>
      </c>
      <c r="H108" s="267">
        <f t="shared" si="26"/>
        <v>101</v>
      </c>
      <c r="I108" s="268">
        <f t="shared" si="27"/>
        <v>26966806</v>
      </c>
      <c r="J108" s="268">
        <f t="shared" si="28"/>
        <v>6</v>
      </c>
      <c r="K108" s="269">
        <f t="shared" si="29"/>
        <v>0.95</v>
      </c>
      <c r="L108" s="270" t="e">
        <f>SUMIF($AN$4:$AN$22,D108,#REF!)</f>
        <v>#REF!</v>
      </c>
      <c r="M108" s="271" t="e">
        <f t="shared" si="30"/>
        <v>#REF!</v>
      </c>
      <c r="N108" s="271" t="e">
        <f t="shared" si="31"/>
        <v>#REF!</v>
      </c>
      <c r="O108" s="271" t="e">
        <f t="shared" si="32"/>
        <v>#REF!</v>
      </c>
      <c r="P108" s="271" t="e">
        <f t="shared" si="33"/>
        <v>#REF!</v>
      </c>
      <c r="Q108" s="272" t="e">
        <f t="shared" si="34"/>
        <v>#REF!</v>
      </c>
      <c r="R108" s="271" t="e">
        <f t="shared" si="34"/>
        <v>#REF!</v>
      </c>
      <c r="S108" s="271" t="e">
        <f t="shared" si="35"/>
        <v>#REF!</v>
      </c>
      <c r="T108" s="271"/>
      <c r="U108" s="271" t="e">
        <f t="shared" si="36"/>
        <v>#REF!</v>
      </c>
      <c r="V108" s="271" t="e">
        <f t="shared" si="37"/>
        <v>#REF!</v>
      </c>
      <c r="W108" s="271" t="e">
        <f t="shared" si="38"/>
        <v>#REF!</v>
      </c>
      <c r="X108" s="272" t="e">
        <f t="shared" si="39"/>
        <v>#REF!</v>
      </c>
      <c r="Y108" s="272" t="e">
        <f t="shared" si="40"/>
        <v>#REF!</v>
      </c>
      <c r="Z108" s="271" t="e">
        <f t="shared" si="41"/>
        <v>#REF!</v>
      </c>
      <c r="AA108" s="271" t="e">
        <f t="shared" si="42"/>
        <v>#REF!</v>
      </c>
      <c r="AB108" s="271"/>
      <c r="AC108" s="33" t="str">
        <f t="shared" si="43"/>
        <v>BERTAHAP</v>
      </c>
      <c r="AD108" s="273">
        <f t="shared" si="44"/>
        <v>0</v>
      </c>
      <c r="AE108" s="274">
        <v>2</v>
      </c>
      <c r="AF108" s="275"/>
      <c r="AG108" s="271" t="e">
        <f>IF(AF108&gt;#REF!,"LB","KR")</f>
        <v>#REF!</v>
      </c>
      <c r="AH108" s="275">
        <v>2402207000</v>
      </c>
      <c r="AI108" s="275">
        <v>2707671000</v>
      </c>
      <c r="AJ108" s="275">
        <v>2874674000</v>
      </c>
      <c r="AK108" s="276">
        <v>3051978000</v>
      </c>
      <c r="AL108" s="276">
        <v>2874674000</v>
      </c>
      <c r="AM108" s="275">
        <v>3051978000</v>
      </c>
      <c r="AN108" s="275">
        <v>3240217000</v>
      </c>
      <c r="AO108" s="52">
        <v>3047154440</v>
      </c>
      <c r="AP108" s="43">
        <v>3235096680</v>
      </c>
    </row>
    <row r="109" spans="1:42">
      <c r="A109" s="3">
        <f t="shared" si="45"/>
        <v>70</v>
      </c>
      <c r="B109" s="263">
        <v>2</v>
      </c>
      <c r="C109" s="264" t="s">
        <v>152</v>
      </c>
      <c r="D109" s="265" t="s">
        <v>35</v>
      </c>
      <c r="E109" s="266"/>
      <c r="F109" s="41" t="s">
        <v>42</v>
      </c>
      <c r="G109" s="267">
        <f t="shared" si="25"/>
        <v>78</v>
      </c>
      <c r="H109" s="267">
        <f t="shared" si="26"/>
        <v>66</v>
      </c>
      <c r="I109" s="268">
        <f t="shared" si="27"/>
        <v>26966806</v>
      </c>
      <c r="J109" s="268">
        <f t="shared" si="28"/>
        <v>2</v>
      </c>
      <c r="K109" s="269">
        <f t="shared" si="29"/>
        <v>0.93</v>
      </c>
      <c r="L109" s="270" t="e">
        <f>SUMIF($AN$4:$AN$22,D109,#REF!)</f>
        <v>#REF!</v>
      </c>
      <c r="M109" s="271" t="e">
        <f t="shared" si="30"/>
        <v>#REF!</v>
      </c>
      <c r="N109" s="271" t="e">
        <f t="shared" si="31"/>
        <v>#REF!</v>
      </c>
      <c r="O109" s="271" t="e">
        <f t="shared" si="32"/>
        <v>#REF!</v>
      </c>
      <c r="P109" s="271" t="e">
        <f t="shared" si="33"/>
        <v>#REF!</v>
      </c>
      <c r="Q109" s="272" t="e">
        <f t="shared" si="34"/>
        <v>#REF!</v>
      </c>
      <c r="R109" s="271" t="e">
        <f t="shared" si="34"/>
        <v>#REF!</v>
      </c>
      <c r="S109" s="271" t="e">
        <f t="shared" si="35"/>
        <v>#REF!</v>
      </c>
      <c r="T109" s="271"/>
      <c r="U109" s="271" t="e">
        <f t="shared" si="36"/>
        <v>#REF!</v>
      </c>
      <c r="V109" s="271" t="e">
        <f t="shared" si="37"/>
        <v>#REF!</v>
      </c>
      <c r="W109" s="271" t="e">
        <f t="shared" si="38"/>
        <v>#REF!</v>
      </c>
      <c r="X109" s="272" t="e">
        <f t="shared" si="39"/>
        <v>#REF!</v>
      </c>
      <c r="Y109" s="272" t="e">
        <f t="shared" si="40"/>
        <v>#REF!</v>
      </c>
      <c r="Z109" s="271" t="e">
        <f t="shared" si="41"/>
        <v>#REF!</v>
      </c>
      <c r="AA109" s="271" t="e">
        <f t="shared" si="42"/>
        <v>#REF!</v>
      </c>
      <c r="AB109" s="271"/>
      <c r="AC109" s="33" t="str">
        <f t="shared" si="43"/>
        <v>BERTAHAP</v>
      </c>
      <c r="AD109" s="273">
        <f t="shared" si="44"/>
        <v>0</v>
      </c>
      <c r="AE109" s="274">
        <v>2</v>
      </c>
      <c r="AF109" s="275"/>
      <c r="AG109" s="271" t="e">
        <f>IF(AF109&gt;#REF!,"LB","KR")</f>
        <v>#REF!</v>
      </c>
      <c r="AH109" s="275">
        <v>1536712000</v>
      </c>
      <c r="AI109" s="275">
        <v>1732119000</v>
      </c>
      <c r="AJ109" s="275">
        <v>1838953000</v>
      </c>
      <c r="AK109" s="276">
        <v>1952375000</v>
      </c>
      <c r="AL109" s="276">
        <v>1838953000</v>
      </c>
      <c r="AM109" s="275">
        <v>1952375000</v>
      </c>
      <c r="AN109" s="275">
        <v>2072794000</v>
      </c>
      <c r="AO109" s="52">
        <v>1949290180</v>
      </c>
      <c r="AP109" s="43">
        <v>2069517500</v>
      </c>
    </row>
    <row r="110" spans="1:42">
      <c r="A110" s="3">
        <f t="shared" si="45"/>
        <v>71</v>
      </c>
      <c r="B110" s="263">
        <v>3</v>
      </c>
      <c r="C110" s="264" t="s">
        <v>152</v>
      </c>
      <c r="D110" s="265">
        <v>10</v>
      </c>
      <c r="E110" s="266"/>
      <c r="F110" s="41" t="s">
        <v>48</v>
      </c>
      <c r="G110" s="267">
        <f t="shared" si="25"/>
        <v>74</v>
      </c>
      <c r="H110" s="267">
        <f t="shared" si="26"/>
        <v>63</v>
      </c>
      <c r="I110" s="268">
        <f t="shared" si="27"/>
        <v>26966806</v>
      </c>
      <c r="J110" s="268">
        <f t="shared" si="28"/>
        <v>2</v>
      </c>
      <c r="K110" s="269">
        <f t="shared" si="29"/>
        <v>0.93</v>
      </c>
      <c r="L110" s="270" t="e">
        <f>SUMIF($AN$4:$AN$22,D110,#REF!)</f>
        <v>#REF!</v>
      </c>
      <c r="M110" s="271" t="e">
        <f t="shared" si="30"/>
        <v>#REF!</v>
      </c>
      <c r="N110" s="271" t="e">
        <f t="shared" si="31"/>
        <v>#REF!</v>
      </c>
      <c r="O110" s="271" t="e">
        <f t="shared" si="32"/>
        <v>#REF!</v>
      </c>
      <c r="P110" s="271" t="e">
        <f t="shared" si="33"/>
        <v>#REF!</v>
      </c>
      <c r="Q110" s="272" t="e">
        <f t="shared" si="34"/>
        <v>#REF!</v>
      </c>
      <c r="R110" s="271" t="e">
        <f t="shared" si="34"/>
        <v>#REF!</v>
      </c>
      <c r="S110" s="271" t="e">
        <f t="shared" si="35"/>
        <v>#REF!</v>
      </c>
      <c r="T110" s="271"/>
      <c r="U110" s="271" t="e">
        <f t="shared" si="36"/>
        <v>#REF!</v>
      </c>
      <c r="V110" s="271" t="e">
        <f t="shared" si="37"/>
        <v>#REF!</v>
      </c>
      <c r="W110" s="271" t="e">
        <f t="shared" si="38"/>
        <v>#REF!</v>
      </c>
      <c r="X110" s="272" t="e">
        <f t="shared" si="39"/>
        <v>#REF!</v>
      </c>
      <c r="Y110" s="272" t="e">
        <f t="shared" si="40"/>
        <v>#REF!</v>
      </c>
      <c r="Z110" s="271" t="e">
        <f t="shared" si="41"/>
        <v>#REF!</v>
      </c>
      <c r="AA110" s="271" t="e">
        <f t="shared" si="42"/>
        <v>#REF!</v>
      </c>
      <c r="AB110" s="271"/>
      <c r="AC110" s="33" t="str">
        <f t="shared" si="43"/>
        <v>BERTAHAP</v>
      </c>
      <c r="AD110" s="273">
        <f t="shared" si="44"/>
        <v>0</v>
      </c>
      <c r="AE110" s="274">
        <v>2</v>
      </c>
      <c r="AF110" s="275"/>
      <c r="AG110" s="271" t="e">
        <f>IF(AF110&gt;#REF!,"LB","KR")</f>
        <v>#REF!</v>
      </c>
      <c r="AH110" s="275">
        <v>1466861000</v>
      </c>
      <c r="AI110" s="275">
        <v>1653387000</v>
      </c>
      <c r="AJ110" s="275">
        <v>1755364000</v>
      </c>
      <c r="AK110" s="276">
        <v>1863631000</v>
      </c>
      <c r="AL110" s="276">
        <v>1755364000</v>
      </c>
      <c r="AM110" s="275">
        <v>1863631000</v>
      </c>
      <c r="AN110" s="275">
        <v>1978576000</v>
      </c>
      <c r="AO110" s="52">
        <v>1860685840</v>
      </c>
      <c r="AP110" s="43">
        <v>1975448860</v>
      </c>
    </row>
    <row r="111" spans="1:42">
      <c r="A111" s="3">
        <f t="shared" si="45"/>
        <v>72</v>
      </c>
      <c r="B111" s="263">
        <v>4</v>
      </c>
      <c r="C111" s="264" t="s">
        <v>152</v>
      </c>
      <c r="D111" s="299">
        <v>12</v>
      </c>
      <c r="E111" s="266"/>
      <c r="F111" s="41" t="s">
        <v>50</v>
      </c>
      <c r="G111" s="267">
        <f t="shared" si="25"/>
        <v>67</v>
      </c>
      <c r="H111" s="267">
        <f t="shared" si="26"/>
        <v>57</v>
      </c>
      <c r="I111" s="268">
        <f t="shared" si="27"/>
        <v>26966806</v>
      </c>
      <c r="J111" s="268">
        <f t="shared" si="28"/>
        <v>2</v>
      </c>
      <c r="K111" s="269">
        <f t="shared" si="29"/>
        <v>0.93</v>
      </c>
      <c r="L111" s="270" t="e">
        <f>SUMIF($AN$4:$AN$22,D111,#REF!)</f>
        <v>#REF!</v>
      </c>
      <c r="M111" s="271" t="e">
        <f t="shared" si="30"/>
        <v>#REF!</v>
      </c>
      <c r="N111" s="271" t="e">
        <f t="shared" si="31"/>
        <v>#REF!</v>
      </c>
      <c r="O111" s="271" t="e">
        <f t="shared" si="32"/>
        <v>#REF!</v>
      </c>
      <c r="P111" s="271" t="e">
        <f t="shared" si="33"/>
        <v>#REF!</v>
      </c>
      <c r="Q111" s="272" t="e">
        <f t="shared" si="34"/>
        <v>#REF!</v>
      </c>
      <c r="R111" s="271" t="e">
        <f t="shared" si="34"/>
        <v>#REF!</v>
      </c>
      <c r="S111" s="271" t="e">
        <f t="shared" si="35"/>
        <v>#REF!</v>
      </c>
      <c r="T111" s="271"/>
      <c r="U111" s="271" t="e">
        <f t="shared" si="36"/>
        <v>#REF!</v>
      </c>
      <c r="V111" s="271" t="e">
        <f t="shared" si="37"/>
        <v>#REF!</v>
      </c>
      <c r="W111" s="271" t="e">
        <f t="shared" si="38"/>
        <v>#REF!</v>
      </c>
      <c r="X111" s="272" t="e">
        <f t="shared" si="39"/>
        <v>#REF!</v>
      </c>
      <c r="Y111" s="272" t="e">
        <f t="shared" si="40"/>
        <v>#REF!</v>
      </c>
      <c r="Z111" s="271" t="e">
        <f t="shared" si="41"/>
        <v>#REF!</v>
      </c>
      <c r="AA111" s="271" t="e">
        <f t="shared" si="42"/>
        <v>#REF!</v>
      </c>
      <c r="AB111" s="271"/>
      <c r="AC111" s="33" t="str">
        <f t="shared" si="43"/>
        <v>BERTAHAP</v>
      </c>
      <c r="AD111" s="273">
        <f t="shared" si="44"/>
        <v>0</v>
      </c>
      <c r="AE111" s="274">
        <v>2</v>
      </c>
      <c r="AF111" s="275"/>
      <c r="AG111" s="271" t="e">
        <f>IF(AF111&gt;#REF!,"LB","KR")</f>
        <v>#REF!</v>
      </c>
      <c r="AH111" s="275">
        <v>1327160000</v>
      </c>
      <c r="AI111" s="275">
        <v>1495921000</v>
      </c>
      <c r="AJ111" s="275">
        <v>1588187000</v>
      </c>
      <c r="AK111" s="276">
        <v>1686142000</v>
      </c>
      <c r="AL111" s="276">
        <v>1588187000</v>
      </c>
      <c r="AM111" s="275">
        <v>1686142000</v>
      </c>
      <c r="AN111" s="275">
        <v>1790140000</v>
      </c>
      <c r="AO111" s="52">
        <v>1683478220</v>
      </c>
      <c r="AP111" s="43">
        <v>1787310520</v>
      </c>
    </row>
    <row r="112" spans="1:42">
      <c r="A112" s="3">
        <f t="shared" si="45"/>
        <v>73</v>
      </c>
      <c r="B112" s="263">
        <v>5</v>
      </c>
      <c r="C112" s="264" t="s">
        <v>152</v>
      </c>
      <c r="D112" s="265">
        <v>16</v>
      </c>
      <c r="E112" s="266"/>
      <c r="F112" s="41" t="s">
        <v>52</v>
      </c>
      <c r="G112" s="267">
        <f t="shared" si="25"/>
        <v>71</v>
      </c>
      <c r="H112" s="267">
        <f t="shared" si="26"/>
        <v>63</v>
      </c>
      <c r="I112" s="268">
        <f t="shared" si="27"/>
        <v>26966806</v>
      </c>
      <c r="J112" s="268">
        <f t="shared" si="28"/>
        <v>2</v>
      </c>
      <c r="K112" s="269">
        <f t="shared" si="29"/>
        <v>0.93</v>
      </c>
      <c r="L112" s="270" t="e">
        <f>SUMIF($AN$4:$AN$22,D112,#REF!)</f>
        <v>#REF!</v>
      </c>
      <c r="M112" s="271" t="e">
        <f t="shared" si="30"/>
        <v>#REF!</v>
      </c>
      <c r="N112" s="271" t="e">
        <f t="shared" si="31"/>
        <v>#REF!</v>
      </c>
      <c r="O112" s="271" t="e">
        <f t="shared" si="32"/>
        <v>#REF!</v>
      </c>
      <c r="P112" s="271" t="e">
        <f t="shared" si="33"/>
        <v>#REF!</v>
      </c>
      <c r="Q112" s="272" t="e">
        <f t="shared" si="34"/>
        <v>#REF!</v>
      </c>
      <c r="R112" s="271" t="e">
        <f t="shared" si="34"/>
        <v>#REF!</v>
      </c>
      <c r="S112" s="271" t="e">
        <f t="shared" si="35"/>
        <v>#REF!</v>
      </c>
      <c r="T112" s="271"/>
      <c r="U112" s="271" t="e">
        <f t="shared" si="36"/>
        <v>#REF!</v>
      </c>
      <c r="V112" s="271" t="e">
        <f t="shared" si="37"/>
        <v>#REF!</v>
      </c>
      <c r="W112" s="271" t="e">
        <f t="shared" si="38"/>
        <v>#REF!</v>
      </c>
      <c r="X112" s="272" t="e">
        <f t="shared" si="39"/>
        <v>#REF!</v>
      </c>
      <c r="Y112" s="272" t="e">
        <f t="shared" si="40"/>
        <v>#REF!</v>
      </c>
      <c r="Z112" s="271" t="e">
        <f t="shared" si="41"/>
        <v>#REF!</v>
      </c>
      <c r="AA112" s="271" t="e">
        <f t="shared" si="42"/>
        <v>#REF!</v>
      </c>
      <c r="AB112" s="271"/>
      <c r="AC112" s="33" t="str">
        <f t="shared" si="43"/>
        <v>BERTAHAP</v>
      </c>
      <c r="AD112" s="273">
        <f t="shared" si="44"/>
        <v>0</v>
      </c>
      <c r="AE112" s="274">
        <v>2</v>
      </c>
      <c r="AF112" s="275"/>
      <c r="AG112" s="271" t="e">
        <f>IF(AF112&gt;#REF!,"LB","KR")</f>
        <v>#REF!</v>
      </c>
      <c r="AH112" s="275">
        <v>1466861000</v>
      </c>
      <c r="AI112" s="275">
        <v>1653387000</v>
      </c>
      <c r="AJ112" s="275">
        <v>1755364000</v>
      </c>
      <c r="AK112" s="276">
        <v>1863631000</v>
      </c>
      <c r="AL112" s="276">
        <v>1755364000</v>
      </c>
      <c r="AM112" s="275">
        <v>1863631000</v>
      </c>
      <c r="AN112" s="275">
        <v>1978576000</v>
      </c>
      <c r="AO112" s="52">
        <v>1860685840</v>
      </c>
      <c r="AP112" s="43">
        <v>1975448860</v>
      </c>
    </row>
    <row r="113" spans="1:42">
      <c r="A113" s="3">
        <f t="shared" si="45"/>
        <v>74</v>
      </c>
      <c r="B113" s="263">
        <v>6</v>
      </c>
      <c r="C113" s="264" t="s">
        <v>152</v>
      </c>
      <c r="D113" s="299">
        <v>18</v>
      </c>
      <c r="E113" s="266"/>
      <c r="F113" s="41" t="s">
        <v>54</v>
      </c>
      <c r="G113" s="267">
        <f t="shared" si="25"/>
        <v>97</v>
      </c>
      <c r="H113" s="267">
        <f t="shared" si="26"/>
        <v>85</v>
      </c>
      <c r="I113" s="268">
        <f t="shared" si="27"/>
        <v>26966806</v>
      </c>
      <c r="J113" s="268">
        <f t="shared" si="28"/>
        <v>2</v>
      </c>
      <c r="K113" s="269">
        <f t="shared" si="29"/>
        <v>0.93</v>
      </c>
      <c r="L113" s="270" t="e">
        <f>SUMIF($AN$4:$AN$22,D113,#REF!)</f>
        <v>#REF!</v>
      </c>
      <c r="M113" s="271" t="e">
        <f t="shared" si="30"/>
        <v>#REF!</v>
      </c>
      <c r="N113" s="271" t="e">
        <f t="shared" si="31"/>
        <v>#REF!</v>
      </c>
      <c r="O113" s="271" t="e">
        <f t="shared" si="32"/>
        <v>#REF!</v>
      </c>
      <c r="P113" s="271" t="e">
        <f t="shared" si="33"/>
        <v>#REF!</v>
      </c>
      <c r="Q113" s="272" t="e">
        <f t="shared" si="34"/>
        <v>#REF!</v>
      </c>
      <c r="R113" s="271" t="e">
        <f t="shared" si="34"/>
        <v>#REF!</v>
      </c>
      <c r="S113" s="271" t="e">
        <f t="shared" si="35"/>
        <v>#REF!</v>
      </c>
      <c r="T113" s="271"/>
      <c r="U113" s="271" t="e">
        <f t="shared" si="36"/>
        <v>#REF!</v>
      </c>
      <c r="V113" s="271" t="e">
        <f t="shared" si="37"/>
        <v>#REF!</v>
      </c>
      <c r="W113" s="271" t="e">
        <f t="shared" si="38"/>
        <v>#REF!</v>
      </c>
      <c r="X113" s="272" t="e">
        <f t="shared" si="39"/>
        <v>#REF!</v>
      </c>
      <c r="Y113" s="272" t="e">
        <f t="shared" si="40"/>
        <v>#REF!</v>
      </c>
      <c r="Z113" s="271" t="e">
        <f t="shared" si="41"/>
        <v>#REF!</v>
      </c>
      <c r="AA113" s="271" t="e">
        <f t="shared" si="42"/>
        <v>#REF!</v>
      </c>
      <c r="AB113" s="271"/>
      <c r="AC113" s="33" t="str">
        <f t="shared" si="43"/>
        <v>BERTAHAP</v>
      </c>
      <c r="AD113" s="273">
        <f t="shared" si="44"/>
        <v>0</v>
      </c>
      <c r="AE113" s="274">
        <v>2</v>
      </c>
      <c r="AF113" s="275"/>
      <c r="AG113" s="271" t="e">
        <f>IF(AF113&gt;#REF!,"LB","KR")</f>
        <v>#REF!</v>
      </c>
      <c r="AH113" s="275">
        <v>1979098000</v>
      </c>
      <c r="AI113" s="275">
        <v>2230760000</v>
      </c>
      <c r="AJ113" s="275">
        <v>2368348000</v>
      </c>
      <c r="AK113" s="276">
        <v>2514423000</v>
      </c>
      <c r="AL113" s="276">
        <v>2368348000</v>
      </c>
      <c r="AM113" s="275">
        <v>2514423000</v>
      </c>
      <c r="AN113" s="275">
        <v>2669507000</v>
      </c>
      <c r="AO113" s="52">
        <v>2510448880</v>
      </c>
      <c r="AP113" s="43">
        <v>2665288380</v>
      </c>
    </row>
    <row r="114" spans="1:42">
      <c r="A114" s="3">
        <f t="shared" si="45"/>
        <v>75</v>
      </c>
      <c r="B114" s="263">
        <v>7</v>
      </c>
      <c r="C114" s="264" t="s">
        <v>152</v>
      </c>
      <c r="D114" s="299">
        <v>20</v>
      </c>
      <c r="E114" s="266"/>
      <c r="F114" s="41" t="s">
        <v>70</v>
      </c>
      <c r="G114" s="267">
        <f t="shared" si="25"/>
        <v>60</v>
      </c>
      <c r="H114" s="267">
        <f t="shared" si="26"/>
        <v>51</v>
      </c>
      <c r="I114" s="268">
        <f t="shared" si="27"/>
        <v>26966806</v>
      </c>
      <c r="J114" s="268">
        <f t="shared" si="28"/>
        <v>2</v>
      </c>
      <c r="K114" s="269">
        <f t="shared" si="29"/>
        <v>0.93</v>
      </c>
      <c r="L114" s="270" t="e">
        <f>SUMIF($AN$4:$AN$22,D114,#REF!)</f>
        <v>#REF!</v>
      </c>
      <c r="M114" s="271" t="e">
        <f t="shared" si="30"/>
        <v>#REF!</v>
      </c>
      <c r="N114" s="271" t="e">
        <f t="shared" si="31"/>
        <v>#REF!</v>
      </c>
      <c r="O114" s="271" t="e">
        <f t="shared" si="32"/>
        <v>#REF!</v>
      </c>
      <c r="P114" s="271" t="e">
        <f t="shared" si="33"/>
        <v>#REF!</v>
      </c>
      <c r="Q114" s="272" t="e">
        <f t="shared" si="34"/>
        <v>#REF!</v>
      </c>
      <c r="R114" s="271" t="e">
        <f t="shared" si="34"/>
        <v>#REF!</v>
      </c>
      <c r="S114" s="271" t="e">
        <f t="shared" si="35"/>
        <v>#REF!</v>
      </c>
      <c r="T114" s="271"/>
      <c r="U114" s="271" t="e">
        <f t="shared" si="36"/>
        <v>#REF!</v>
      </c>
      <c r="V114" s="271" t="e">
        <f t="shared" si="37"/>
        <v>#REF!</v>
      </c>
      <c r="W114" s="271" t="e">
        <f t="shared" si="38"/>
        <v>#REF!</v>
      </c>
      <c r="X114" s="272" t="e">
        <f t="shared" si="39"/>
        <v>#REF!</v>
      </c>
      <c r="Y114" s="272" t="e">
        <f t="shared" si="40"/>
        <v>#REF!</v>
      </c>
      <c r="Z114" s="271" t="e">
        <f t="shared" si="41"/>
        <v>#REF!</v>
      </c>
      <c r="AA114" s="271" t="e">
        <f t="shared" si="42"/>
        <v>#REF!</v>
      </c>
      <c r="AB114" s="271"/>
      <c r="AC114" s="33" t="str">
        <f t="shared" si="43"/>
        <v>BERTAHAP</v>
      </c>
      <c r="AD114" s="273">
        <f t="shared" si="44"/>
        <v>0</v>
      </c>
      <c r="AE114" s="274">
        <v>2</v>
      </c>
      <c r="AF114" s="275"/>
      <c r="AG114" s="271" t="e">
        <f>IF(AF114&gt;#REF!,"LB","KR")</f>
        <v>#REF!</v>
      </c>
      <c r="AH114" s="275">
        <v>1187459000</v>
      </c>
      <c r="AI114" s="275">
        <v>1338456000</v>
      </c>
      <c r="AJ114" s="275">
        <v>1421009000</v>
      </c>
      <c r="AK114" s="276">
        <v>1508654000</v>
      </c>
      <c r="AL114" s="276">
        <v>1421009000</v>
      </c>
      <c r="AM114" s="275">
        <v>1508654000</v>
      </c>
      <c r="AN114" s="275">
        <v>1601704000</v>
      </c>
      <c r="AO114" s="52">
        <v>1506269540</v>
      </c>
      <c r="AP114" s="43">
        <v>1599173240</v>
      </c>
    </row>
    <row r="115" spans="1:42">
      <c r="A115" s="3">
        <f t="shared" si="45"/>
        <v>76</v>
      </c>
      <c r="B115" s="263">
        <v>8</v>
      </c>
      <c r="C115" s="264" t="s">
        <v>152</v>
      </c>
      <c r="D115" s="299">
        <v>22</v>
      </c>
      <c r="E115" s="266"/>
      <c r="F115" s="41" t="s">
        <v>89</v>
      </c>
      <c r="G115" s="267">
        <f t="shared" si="25"/>
        <v>81</v>
      </c>
      <c r="H115" s="267">
        <f t="shared" si="26"/>
        <v>70</v>
      </c>
      <c r="I115" s="268">
        <f t="shared" si="27"/>
        <v>26966806</v>
      </c>
      <c r="J115" s="268">
        <f t="shared" si="28"/>
        <v>4</v>
      </c>
      <c r="K115" s="269">
        <f t="shared" si="29"/>
        <v>0.97</v>
      </c>
      <c r="L115" s="270" t="e">
        <f>SUMIF($AN$4:$AN$22,D115,#REF!)</f>
        <v>#REF!</v>
      </c>
      <c r="M115" s="271" t="e">
        <f t="shared" si="30"/>
        <v>#REF!</v>
      </c>
      <c r="N115" s="271" t="e">
        <f t="shared" si="31"/>
        <v>#REF!</v>
      </c>
      <c r="O115" s="271" t="e">
        <f t="shared" si="32"/>
        <v>#REF!</v>
      </c>
      <c r="P115" s="271" t="e">
        <f t="shared" si="33"/>
        <v>#REF!</v>
      </c>
      <c r="Q115" s="272" t="e">
        <f t="shared" si="34"/>
        <v>#REF!</v>
      </c>
      <c r="R115" s="271" t="e">
        <f t="shared" si="34"/>
        <v>#REF!</v>
      </c>
      <c r="S115" s="271" t="e">
        <f t="shared" si="35"/>
        <v>#REF!</v>
      </c>
      <c r="T115" s="271"/>
      <c r="U115" s="271" t="e">
        <f t="shared" si="36"/>
        <v>#REF!</v>
      </c>
      <c r="V115" s="271" t="e">
        <f t="shared" si="37"/>
        <v>#REF!</v>
      </c>
      <c r="W115" s="271" t="e">
        <f t="shared" si="38"/>
        <v>#REF!</v>
      </c>
      <c r="X115" s="272" t="e">
        <f t="shared" si="39"/>
        <v>#REF!</v>
      </c>
      <c r="Y115" s="272" t="e">
        <f t="shared" si="40"/>
        <v>#REF!</v>
      </c>
      <c r="Z115" s="271" t="e">
        <f t="shared" si="41"/>
        <v>#REF!</v>
      </c>
      <c r="AA115" s="271" t="e">
        <f t="shared" si="42"/>
        <v>#REF!</v>
      </c>
      <c r="AB115" s="271"/>
      <c r="AC115" s="33" t="str">
        <f t="shared" si="43"/>
        <v>BERTAHAP</v>
      </c>
      <c r="AD115" s="273">
        <f t="shared" si="44"/>
        <v>0</v>
      </c>
      <c r="AE115" s="274">
        <v>2</v>
      </c>
      <c r="AF115" s="275"/>
      <c r="AG115" s="271" t="e">
        <f>IF(AF115&gt;#REF!,"LB","KR")</f>
        <v>#REF!</v>
      </c>
      <c r="AH115" s="275">
        <v>1699946000</v>
      </c>
      <c r="AI115" s="275">
        <v>1916111000</v>
      </c>
      <c r="AJ115" s="275">
        <v>2034293000</v>
      </c>
      <c r="AK115" s="276">
        <v>2159763000</v>
      </c>
      <c r="AL115" s="276">
        <v>2034293000</v>
      </c>
      <c r="AM115" s="275">
        <v>2159763000</v>
      </c>
      <c r="AN115" s="275">
        <v>2292973000</v>
      </c>
      <c r="AO115" s="52">
        <v>2156350580</v>
      </c>
      <c r="AP115" s="43">
        <v>2289348780</v>
      </c>
    </row>
    <row r="116" spans="1:42">
      <c r="A116" s="3">
        <f t="shared" si="45"/>
        <v>77</v>
      </c>
      <c r="B116" s="263">
        <v>1</v>
      </c>
      <c r="C116" s="264" t="s">
        <v>154</v>
      </c>
      <c r="D116" s="265" t="s">
        <v>24</v>
      </c>
      <c r="E116" s="266"/>
      <c r="F116" s="41" t="s">
        <v>39</v>
      </c>
      <c r="G116" s="267">
        <f t="shared" si="25"/>
        <v>113</v>
      </c>
      <c r="H116" s="267">
        <f t="shared" si="26"/>
        <v>101</v>
      </c>
      <c r="I116" s="268">
        <f t="shared" si="27"/>
        <v>26966806</v>
      </c>
      <c r="J116" s="268">
        <f t="shared" si="28"/>
        <v>6</v>
      </c>
      <c r="K116" s="269">
        <f t="shared" si="29"/>
        <v>0.95</v>
      </c>
      <c r="L116" s="319" t="e">
        <f>SUMIF($AN$4:$AN$22,D116,#REF!)</f>
        <v>#REF!</v>
      </c>
      <c r="M116" s="271" t="e">
        <f t="shared" si="30"/>
        <v>#REF!</v>
      </c>
      <c r="N116" s="271" t="e">
        <f t="shared" si="31"/>
        <v>#REF!</v>
      </c>
      <c r="O116" s="271" t="e">
        <f t="shared" si="32"/>
        <v>#REF!</v>
      </c>
      <c r="P116" s="271" t="e">
        <f t="shared" si="33"/>
        <v>#REF!</v>
      </c>
      <c r="Q116" s="272" t="e">
        <f t="shared" si="34"/>
        <v>#REF!</v>
      </c>
      <c r="R116" s="271" t="e">
        <f t="shared" si="34"/>
        <v>#REF!</v>
      </c>
      <c r="S116" s="271" t="e">
        <f t="shared" si="35"/>
        <v>#REF!</v>
      </c>
      <c r="T116" s="271"/>
      <c r="U116" s="271" t="e">
        <f t="shared" si="36"/>
        <v>#REF!</v>
      </c>
      <c r="V116" s="271" t="e">
        <f t="shared" si="37"/>
        <v>#REF!</v>
      </c>
      <c r="W116" s="271" t="e">
        <f t="shared" si="38"/>
        <v>#REF!</v>
      </c>
      <c r="X116" s="272" t="e">
        <f t="shared" si="39"/>
        <v>#REF!</v>
      </c>
      <c r="Y116" s="272" t="e">
        <f t="shared" si="40"/>
        <v>#REF!</v>
      </c>
      <c r="Z116" s="271" t="e">
        <f t="shared" si="41"/>
        <v>#REF!</v>
      </c>
      <c r="AA116" s="271" t="e">
        <f t="shared" si="42"/>
        <v>#REF!</v>
      </c>
      <c r="AB116" s="271"/>
      <c r="AC116" s="33" t="str">
        <f t="shared" si="43"/>
        <v>BERTAHAP</v>
      </c>
      <c r="AD116" s="273">
        <f t="shared" si="44"/>
        <v>0</v>
      </c>
      <c r="AE116" s="274">
        <v>2</v>
      </c>
      <c r="AF116" s="275"/>
      <c r="AG116" s="271" t="e">
        <f>IF(AF116&gt;#REF!,"LB","KR")</f>
        <v>#REF!</v>
      </c>
      <c r="AH116" s="275">
        <v>2425991000</v>
      </c>
      <c r="AI116" s="275">
        <v>2734480000</v>
      </c>
      <c r="AJ116" s="275">
        <v>2903136000</v>
      </c>
      <c r="AK116" s="276">
        <v>3082195000</v>
      </c>
      <c r="AL116" s="276">
        <v>2903136000</v>
      </c>
      <c r="AM116" s="275">
        <v>3082195000</v>
      </c>
      <c r="AN116" s="275">
        <v>3272298000</v>
      </c>
      <c r="AO116" s="52">
        <v>3077324160</v>
      </c>
      <c r="AP116" s="43">
        <v>3267126700</v>
      </c>
    </row>
    <row r="117" spans="1:42">
      <c r="A117" s="3">
        <f t="shared" si="45"/>
        <v>78</v>
      </c>
      <c r="B117" s="263">
        <v>2</v>
      </c>
      <c r="C117" s="264" t="s">
        <v>154</v>
      </c>
      <c r="D117" s="265" t="s">
        <v>35</v>
      </c>
      <c r="E117" s="266"/>
      <c r="F117" s="41" t="s">
        <v>42</v>
      </c>
      <c r="G117" s="267">
        <f t="shared" si="25"/>
        <v>78</v>
      </c>
      <c r="H117" s="267">
        <f t="shared" si="26"/>
        <v>66</v>
      </c>
      <c r="I117" s="268">
        <f t="shared" si="27"/>
        <v>26966806</v>
      </c>
      <c r="J117" s="268">
        <f t="shared" si="28"/>
        <v>2</v>
      </c>
      <c r="K117" s="269">
        <f t="shared" si="29"/>
        <v>0.93</v>
      </c>
      <c r="L117" s="319" t="e">
        <f>SUMIF($AN$4:$AN$22,D117,#REF!)</f>
        <v>#REF!</v>
      </c>
      <c r="M117" s="271" t="e">
        <f t="shared" si="30"/>
        <v>#REF!</v>
      </c>
      <c r="N117" s="271" t="e">
        <f t="shared" si="31"/>
        <v>#REF!</v>
      </c>
      <c r="O117" s="271" t="e">
        <f t="shared" si="32"/>
        <v>#REF!</v>
      </c>
      <c r="P117" s="271" t="e">
        <f t="shared" si="33"/>
        <v>#REF!</v>
      </c>
      <c r="Q117" s="272" t="e">
        <f t="shared" si="34"/>
        <v>#REF!</v>
      </c>
      <c r="R117" s="271" t="e">
        <f t="shared" si="34"/>
        <v>#REF!</v>
      </c>
      <c r="S117" s="271" t="e">
        <f t="shared" si="35"/>
        <v>#REF!</v>
      </c>
      <c r="T117" s="271"/>
      <c r="U117" s="271" t="e">
        <f t="shared" si="36"/>
        <v>#REF!</v>
      </c>
      <c r="V117" s="271" t="e">
        <f t="shared" si="37"/>
        <v>#REF!</v>
      </c>
      <c r="W117" s="271" t="e">
        <f t="shared" si="38"/>
        <v>#REF!</v>
      </c>
      <c r="X117" s="272" t="e">
        <f t="shared" si="39"/>
        <v>#REF!</v>
      </c>
      <c r="Y117" s="272" t="e">
        <f t="shared" si="40"/>
        <v>#REF!</v>
      </c>
      <c r="Z117" s="271" t="e">
        <f t="shared" si="41"/>
        <v>#REF!</v>
      </c>
      <c r="AA117" s="271" t="e">
        <f t="shared" si="42"/>
        <v>#REF!</v>
      </c>
      <c r="AB117" s="271"/>
      <c r="AC117" s="33" t="str">
        <f t="shared" si="43"/>
        <v>BERTAHAP</v>
      </c>
      <c r="AD117" s="273">
        <f t="shared" si="44"/>
        <v>0</v>
      </c>
      <c r="AE117" s="274">
        <v>2</v>
      </c>
      <c r="AF117" s="275"/>
      <c r="AG117" s="271" t="e">
        <f>IF(AF117&gt;#REF!,"LB","KR")</f>
        <v>#REF!</v>
      </c>
      <c r="AH117" s="275">
        <v>1551927000</v>
      </c>
      <c r="AI117" s="275">
        <v>1749269000</v>
      </c>
      <c r="AJ117" s="275">
        <v>1857160000</v>
      </c>
      <c r="AK117" s="276">
        <v>1971706000</v>
      </c>
      <c r="AL117" s="276">
        <v>1857160000</v>
      </c>
      <c r="AM117" s="275">
        <v>1971706000</v>
      </c>
      <c r="AN117" s="275">
        <v>2093316000</v>
      </c>
      <c r="AO117" s="52">
        <v>1968589600</v>
      </c>
      <c r="AP117" s="43">
        <v>2090008360</v>
      </c>
    </row>
    <row r="118" spans="1:42">
      <c r="A118" s="3">
        <f t="shared" si="45"/>
        <v>79</v>
      </c>
      <c r="B118" s="263">
        <v>3</v>
      </c>
      <c r="C118" s="264" t="s">
        <v>154</v>
      </c>
      <c r="D118" s="265">
        <v>10</v>
      </c>
      <c r="E118" s="266"/>
      <c r="F118" s="41" t="s">
        <v>48</v>
      </c>
      <c r="G118" s="267">
        <f t="shared" si="25"/>
        <v>74</v>
      </c>
      <c r="H118" s="267">
        <f t="shared" si="26"/>
        <v>63</v>
      </c>
      <c r="I118" s="268">
        <f t="shared" si="27"/>
        <v>26966806</v>
      </c>
      <c r="J118" s="268">
        <f t="shared" si="28"/>
        <v>2</v>
      </c>
      <c r="K118" s="269">
        <f t="shared" si="29"/>
        <v>0.93</v>
      </c>
      <c r="L118" s="319" t="e">
        <f>SUMIF($AN$4:$AN$22,D118,#REF!)</f>
        <v>#REF!</v>
      </c>
      <c r="M118" s="271" t="e">
        <f t="shared" si="30"/>
        <v>#REF!</v>
      </c>
      <c r="N118" s="271" t="e">
        <f t="shared" si="31"/>
        <v>#REF!</v>
      </c>
      <c r="O118" s="271" t="e">
        <f t="shared" si="32"/>
        <v>#REF!</v>
      </c>
      <c r="P118" s="271" t="e">
        <f t="shared" si="33"/>
        <v>#REF!</v>
      </c>
      <c r="Q118" s="272" t="e">
        <f t="shared" si="34"/>
        <v>#REF!</v>
      </c>
      <c r="R118" s="271" t="e">
        <f t="shared" si="34"/>
        <v>#REF!</v>
      </c>
      <c r="S118" s="271" t="e">
        <f t="shared" si="35"/>
        <v>#REF!</v>
      </c>
      <c r="T118" s="271"/>
      <c r="U118" s="271" t="e">
        <f t="shared" si="36"/>
        <v>#REF!</v>
      </c>
      <c r="V118" s="271" t="e">
        <f t="shared" si="37"/>
        <v>#REF!</v>
      </c>
      <c r="W118" s="271" t="e">
        <f t="shared" si="38"/>
        <v>#REF!</v>
      </c>
      <c r="X118" s="272" t="e">
        <f t="shared" si="39"/>
        <v>#REF!</v>
      </c>
      <c r="Y118" s="272" t="e">
        <f t="shared" si="40"/>
        <v>#REF!</v>
      </c>
      <c r="Z118" s="271" t="e">
        <f t="shared" si="41"/>
        <v>#REF!</v>
      </c>
      <c r="AA118" s="271" t="e">
        <f t="shared" si="42"/>
        <v>#REF!</v>
      </c>
      <c r="AB118" s="271"/>
      <c r="AC118" s="33" t="str">
        <f t="shared" si="43"/>
        <v>BERTAHAP</v>
      </c>
      <c r="AD118" s="273">
        <f t="shared" si="44"/>
        <v>0</v>
      </c>
      <c r="AE118" s="274">
        <v>2</v>
      </c>
      <c r="AF118" s="275"/>
      <c r="AG118" s="271" t="e">
        <f>IF(AF118&gt;#REF!,"LB","KR")</f>
        <v>#REF!</v>
      </c>
      <c r="AH118" s="275">
        <v>1481384000</v>
      </c>
      <c r="AI118" s="275">
        <v>1669757000</v>
      </c>
      <c r="AJ118" s="275">
        <v>1772744000</v>
      </c>
      <c r="AK118" s="276">
        <v>1882083000</v>
      </c>
      <c r="AL118" s="276">
        <v>1772744000</v>
      </c>
      <c r="AM118" s="275">
        <v>1882083000</v>
      </c>
      <c r="AN118" s="275">
        <v>1998166000</v>
      </c>
      <c r="AO118" s="52">
        <v>1879108640</v>
      </c>
      <c r="AP118" s="43">
        <v>1995007980</v>
      </c>
    </row>
    <row r="119" spans="1:42">
      <c r="A119" s="3">
        <f t="shared" si="45"/>
        <v>80</v>
      </c>
      <c r="B119" s="263">
        <v>4</v>
      </c>
      <c r="C119" s="264" t="s">
        <v>154</v>
      </c>
      <c r="D119" s="299">
        <v>12</v>
      </c>
      <c r="E119" s="266"/>
      <c r="F119" s="41" t="s">
        <v>50</v>
      </c>
      <c r="G119" s="267">
        <f t="shared" si="25"/>
        <v>67</v>
      </c>
      <c r="H119" s="267">
        <f t="shared" si="26"/>
        <v>57</v>
      </c>
      <c r="I119" s="268">
        <f t="shared" si="27"/>
        <v>26966806</v>
      </c>
      <c r="J119" s="268">
        <f t="shared" si="28"/>
        <v>2</v>
      </c>
      <c r="K119" s="269">
        <f t="shared" si="29"/>
        <v>0.93</v>
      </c>
      <c r="L119" s="319" t="e">
        <f>SUMIF($AN$4:$AN$22,D119,#REF!)</f>
        <v>#REF!</v>
      </c>
      <c r="M119" s="271" t="e">
        <f t="shared" si="30"/>
        <v>#REF!</v>
      </c>
      <c r="N119" s="271" t="e">
        <f t="shared" si="31"/>
        <v>#REF!</v>
      </c>
      <c r="O119" s="271" t="e">
        <f t="shared" si="32"/>
        <v>#REF!</v>
      </c>
      <c r="P119" s="271" t="e">
        <f t="shared" si="33"/>
        <v>#REF!</v>
      </c>
      <c r="Q119" s="272" t="e">
        <f t="shared" si="34"/>
        <v>#REF!</v>
      </c>
      <c r="R119" s="271" t="e">
        <f t="shared" si="34"/>
        <v>#REF!</v>
      </c>
      <c r="S119" s="271" t="e">
        <f t="shared" si="35"/>
        <v>#REF!</v>
      </c>
      <c r="T119" s="271"/>
      <c r="U119" s="271" t="e">
        <f t="shared" si="36"/>
        <v>#REF!</v>
      </c>
      <c r="V119" s="271" t="e">
        <f t="shared" si="37"/>
        <v>#REF!</v>
      </c>
      <c r="W119" s="271" t="e">
        <f t="shared" si="38"/>
        <v>#REF!</v>
      </c>
      <c r="X119" s="272" t="e">
        <f t="shared" si="39"/>
        <v>#REF!</v>
      </c>
      <c r="Y119" s="272" t="e">
        <f t="shared" si="40"/>
        <v>#REF!</v>
      </c>
      <c r="Z119" s="271" t="e">
        <f t="shared" si="41"/>
        <v>#REF!</v>
      </c>
      <c r="AA119" s="271" t="e">
        <f t="shared" si="42"/>
        <v>#REF!</v>
      </c>
      <c r="AB119" s="271"/>
      <c r="AC119" s="33" t="str">
        <f t="shared" si="43"/>
        <v>BERTAHAP</v>
      </c>
      <c r="AD119" s="273">
        <f t="shared" si="44"/>
        <v>0</v>
      </c>
      <c r="AE119" s="274">
        <v>2</v>
      </c>
      <c r="AF119" s="275"/>
      <c r="AG119" s="271" t="e">
        <f>IF(AF119&gt;#REF!,"LB","KR")</f>
        <v>#REF!</v>
      </c>
      <c r="AH119" s="275">
        <v>1340300000</v>
      </c>
      <c r="AI119" s="275">
        <v>1510733000</v>
      </c>
      <c r="AJ119" s="275">
        <v>1603911000</v>
      </c>
      <c r="AK119" s="276">
        <v>1702837000</v>
      </c>
      <c r="AL119" s="276">
        <v>1603911000</v>
      </c>
      <c r="AM119" s="275">
        <v>1702837000</v>
      </c>
      <c r="AN119" s="275">
        <v>1807864000</v>
      </c>
      <c r="AO119" s="52">
        <v>1700145660</v>
      </c>
      <c r="AP119" s="43">
        <v>1805007220</v>
      </c>
    </row>
    <row r="120" spans="1:42">
      <c r="A120" s="3">
        <f t="shared" si="45"/>
        <v>81</v>
      </c>
      <c r="B120" s="263">
        <v>5</v>
      </c>
      <c r="C120" s="264" t="s">
        <v>154</v>
      </c>
      <c r="D120" s="265">
        <v>16</v>
      </c>
      <c r="E120" s="266"/>
      <c r="F120" s="41" t="s">
        <v>52</v>
      </c>
      <c r="G120" s="267">
        <f t="shared" si="25"/>
        <v>71</v>
      </c>
      <c r="H120" s="267">
        <f t="shared" si="26"/>
        <v>63</v>
      </c>
      <c r="I120" s="268">
        <f t="shared" si="27"/>
        <v>26966806</v>
      </c>
      <c r="J120" s="268">
        <f t="shared" si="28"/>
        <v>2</v>
      </c>
      <c r="K120" s="269">
        <f t="shared" si="29"/>
        <v>0.93</v>
      </c>
      <c r="L120" s="319" t="e">
        <f>SUMIF($AN$4:$AN$22,D120,#REF!)</f>
        <v>#REF!</v>
      </c>
      <c r="M120" s="271" t="e">
        <f t="shared" si="30"/>
        <v>#REF!</v>
      </c>
      <c r="N120" s="271" t="e">
        <f t="shared" si="31"/>
        <v>#REF!</v>
      </c>
      <c r="O120" s="271" t="e">
        <f t="shared" si="32"/>
        <v>#REF!</v>
      </c>
      <c r="P120" s="271" t="e">
        <f t="shared" si="33"/>
        <v>#REF!</v>
      </c>
      <c r="Q120" s="272" t="e">
        <f t="shared" si="34"/>
        <v>#REF!</v>
      </c>
      <c r="R120" s="271" t="e">
        <f t="shared" si="34"/>
        <v>#REF!</v>
      </c>
      <c r="S120" s="271" t="e">
        <f t="shared" si="35"/>
        <v>#REF!</v>
      </c>
      <c r="T120" s="271"/>
      <c r="U120" s="271" t="e">
        <f t="shared" si="36"/>
        <v>#REF!</v>
      </c>
      <c r="V120" s="271" t="e">
        <f t="shared" si="37"/>
        <v>#REF!</v>
      </c>
      <c r="W120" s="271" t="e">
        <f t="shared" si="38"/>
        <v>#REF!</v>
      </c>
      <c r="X120" s="272" t="e">
        <f t="shared" si="39"/>
        <v>#REF!</v>
      </c>
      <c r="Y120" s="272" t="e">
        <f t="shared" si="40"/>
        <v>#REF!</v>
      </c>
      <c r="Z120" s="271" t="e">
        <f t="shared" si="41"/>
        <v>#REF!</v>
      </c>
      <c r="AA120" s="271" t="e">
        <f t="shared" si="42"/>
        <v>#REF!</v>
      </c>
      <c r="AB120" s="271"/>
      <c r="AC120" s="33" t="str">
        <f t="shared" si="43"/>
        <v>BERTAHAP</v>
      </c>
      <c r="AD120" s="273">
        <f t="shared" si="44"/>
        <v>0</v>
      </c>
      <c r="AE120" s="274">
        <v>2</v>
      </c>
      <c r="AF120" s="275"/>
      <c r="AG120" s="271" t="e">
        <f>IF(AF120&gt;#REF!,"LB","KR")</f>
        <v>#REF!</v>
      </c>
      <c r="AH120" s="275">
        <v>1481384000</v>
      </c>
      <c r="AI120" s="275">
        <v>1669757000</v>
      </c>
      <c r="AJ120" s="275">
        <v>1772744000</v>
      </c>
      <c r="AK120" s="276">
        <v>1882083000</v>
      </c>
      <c r="AL120" s="276">
        <v>1772744000</v>
      </c>
      <c r="AM120" s="275">
        <v>1882083000</v>
      </c>
      <c r="AN120" s="275">
        <v>1998166000</v>
      </c>
      <c r="AO120" s="52">
        <v>1879108640</v>
      </c>
      <c r="AP120" s="43">
        <v>1995007980</v>
      </c>
    </row>
    <row r="121" spans="1:42">
      <c r="A121" s="3">
        <f t="shared" si="45"/>
        <v>82</v>
      </c>
      <c r="B121" s="263">
        <v>6</v>
      </c>
      <c r="C121" s="264" t="s">
        <v>154</v>
      </c>
      <c r="D121" s="299">
        <v>18</v>
      </c>
      <c r="E121" s="266"/>
      <c r="F121" s="41" t="s">
        <v>54</v>
      </c>
      <c r="G121" s="267">
        <f t="shared" si="25"/>
        <v>97</v>
      </c>
      <c r="H121" s="267">
        <f t="shared" si="26"/>
        <v>85</v>
      </c>
      <c r="I121" s="268">
        <f t="shared" si="27"/>
        <v>26966806</v>
      </c>
      <c r="J121" s="268">
        <f t="shared" si="28"/>
        <v>2</v>
      </c>
      <c r="K121" s="269">
        <f t="shared" si="29"/>
        <v>0.93</v>
      </c>
      <c r="L121" s="319" t="e">
        <f>SUMIF($AN$4:$AN$22,D121,#REF!)</f>
        <v>#REF!</v>
      </c>
      <c r="M121" s="271" t="e">
        <f t="shared" si="30"/>
        <v>#REF!</v>
      </c>
      <c r="N121" s="271" t="e">
        <f t="shared" si="31"/>
        <v>#REF!</v>
      </c>
      <c r="O121" s="271" t="e">
        <f t="shared" si="32"/>
        <v>#REF!</v>
      </c>
      <c r="P121" s="271" t="e">
        <f t="shared" si="33"/>
        <v>#REF!</v>
      </c>
      <c r="Q121" s="272" t="e">
        <f t="shared" si="34"/>
        <v>#REF!</v>
      </c>
      <c r="R121" s="271" t="e">
        <f t="shared" si="34"/>
        <v>#REF!</v>
      </c>
      <c r="S121" s="271" t="e">
        <f t="shared" si="35"/>
        <v>#REF!</v>
      </c>
      <c r="T121" s="271"/>
      <c r="U121" s="271" t="e">
        <f t="shared" si="36"/>
        <v>#REF!</v>
      </c>
      <c r="V121" s="271" t="e">
        <f t="shared" si="37"/>
        <v>#REF!</v>
      </c>
      <c r="W121" s="271" t="e">
        <f t="shared" si="38"/>
        <v>#REF!</v>
      </c>
      <c r="X121" s="272" t="e">
        <f t="shared" si="39"/>
        <v>#REF!</v>
      </c>
      <c r="Y121" s="272" t="e">
        <f t="shared" si="40"/>
        <v>#REF!</v>
      </c>
      <c r="Z121" s="271" t="e">
        <f t="shared" si="41"/>
        <v>#REF!</v>
      </c>
      <c r="AA121" s="271" t="e">
        <f t="shared" si="42"/>
        <v>#REF!</v>
      </c>
      <c r="AB121" s="271"/>
      <c r="AC121" s="33" t="str">
        <f t="shared" si="43"/>
        <v>BERTAHAP</v>
      </c>
      <c r="AD121" s="273">
        <f t="shared" si="44"/>
        <v>0</v>
      </c>
      <c r="AE121" s="274">
        <v>2</v>
      </c>
      <c r="AF121" s="275"/>
      <c r="AG121" s="271" t="e">
        <f>IF(AF121&gt;#REF!,"LB","KR")</f>
        <v>#REF!</v>
      </c>
      <c r="AH121" s="275">
        <v>1998693000</v>
      </c>
      <c r="AI121" s="275">
        <v>2252846000</v>
      </c>
      <c r="AJ121" s="275">
        <v>2391797000</v>
      </c>
      <c r="AK121" s="276">
        <v>2539318000</v>
      </c>
      <c r="AL121" s="276">
        <v>2391797000</v>
      </c>
      <c r="AM121" s="275">
        <v>2539318000</v>
      </c>
      <c r="AN121" s="275">
        <v>2695937000</v>
      </c>
      <c r="AO121" s="52">
        <v>2535304820</v>
      </c>
      <c r="AP121" s="43">
        <v>2691677080</v>
      </c>
    </row>
    <row r="122" spans="1:42">
      <c r="A122" s="3">
        <f t="shared" si="45"/>
        <v>83</v>
      </c>
      <c r="B122" s="263">
        <v>7</v>
      </c>
      <c r="C122" s="264" t="s">
        <v>154</v>
      </c>
      <c r="D122" s="299">
        <v>20</v>
      </c>
      <c r="E122" s="266"/>
      <c r="F122" s="41" t="s">
        <v>70</v>
      </c>
      <c r="G122" s="267">
        <f t="shared" si="25"/>
        <v>60</v>
      </c>
      <c r="H122" s="267">
        <f t="shared" si="26"/>
        <v>51</v>
      </c>
      <c r="I122" s="268">
        <f t="shared" si="27"/>
        <v>26966806</v>
      </c>
      <c r="J122" s="268">
        <f t="shared" si="28"/>
        <v>2</v>
      </c>
      <c r="K122" s="269">
        <f t="shared" si="29"/>
        <v>0.93</v>
      </c>
      <c r="L122" s="319" t="e">
        <f>SUMIF($AN$4:$AN$22,D122,#REF!)</f>
        <v>#REF!</v>
      </c>
      <c r="M122" s="271" t="e">
        <f t="shared" si="30"/>
        <v>#REF!</v>
      </c>
      <c r="N122" s="271" t="e">
        <f t="shared" si="31"/>
        <v>#REF!</v>
      </c>
      <c r="O122" s="271" t="e">
        <f t="shared" si="32"/>
        <v>#REF!</v>
      </c>
      <c r="P122" s="271" t="e">
        <f t="shared" si="33"/>
        <v>#REF!</v>
      </c>
      <c r="Q122" s="272" t="e">
        <f t="shared" si="34"/>
        <v>#REF!</v>
      </c>
      <c r="R122" s="271" t="e">
        <f t="shared" si="34"/>
        <v>#REF!</v>
      </c>
      <c r="S122" s="271" t="e">
        <f t="shared" si="35"/>
        <v>#REF!</v>
      </c>
      <c r="T122" s="271"/>
      <c r="U122" s="271" t="e">
        <f t="shared" si="36"/>
        <v>#REF!</v>
      </c>
      <c r="V122" s="271" t="e">
        <f t="shared" si="37"/>
        <v>#REF!</v>
      </c>
      <c r="W122" s="271" t="e">
        <f t="shared" si="38"/>
        <v>#REF!</v>
      </c>
      <c r="X122" s="272" t="e">
        <f t="shared" si="39"/>
        <v>#REF!</v>
      </c>
      <c r="Y122" s="272" t="e">
        <f t="shared" si="40"/>
        <v>#REF!</v>
      </c>
      <c r="Z122" s="271" t="e">
        <f t="shared" si="41"/>
        <v>#REF!</v>
      </c>
      <c r="AA122" s="271" t="e">
        <f t="shared" si="42"/>
        <v>#REF!</v>
      </c>
      <c r="AB122" s="271"/>
      <c r="AC122" s="33" t="str">
        <f t="shared" si="43"/>
        <v>BERTAHAP</v>
      </c>
      <c r="AD122" s="273">
        <f t="shared" si="44"/>
        <v>0</v>
      </c>
      <c r="AE122" s="274">
        <v>2</v>
      </c>
      <c r="AF122" s="275"/>
      <c r="AG122" s="271" t="e">
        <f>IF(AF122&gt;#REF!,"LB","KR")</f>
        <v>#REF!</v>
      </c>
      <c r="AH122" s="275">
        <v>1199216000</v>
      </c>
      <c r="AI122" s="275">
        <v>1351708000</v>
      </c>
      <c r="AJ122" s="275">
        <v>1435078000</v>
      </c>
      <c r="AK122" s="276">
        <v>1523591000</v>
      </c>
      <c r="AL122" s="276">
        <v>1435078000</v>
      </c>
      <c r="AM122" s="275">
        <v>1523591000</v>
      </c>
      <c r="AN122" s="275">
        <v>1617563000</v>
      </c>
      <c r="AO122" s="52">
        <v>1521182680</v>
      </c>
      <c r="AP122" s="43">
        <v>1615006460</v>
      </c>
    </row>
    <row r="123" spans="1:42">
      <c r="A123" s="3">
        <f t="shared" si="45"/>
        <v>84</v>
      </c>
      <c r="B123" s="263">
        <v>8</v>
      </c>
      <c r="C123" s="264" t="s">
        <v>154</v>
      </c>
      <c r="D123" s="299">
        <v>22</v>
      </c>
      <c r="E123" s="266"/>
      <c r="F123" s="41" t="s">
        <v>89</v>
      </c>
      <c r="G123" s="267">
        <f t="shared" si="25"/>
        <v>81</v>
      </c>
      <c r="H123" s="267">
        <f t="shared" si="26"/>
        <v>70</v>
      </c>
      <c r="I123" s="268">
        <f t="shared" si="27"/>
        <v>26966806</v>
      </c>
      <c r="J123" s="268">
        <f t="shared" si="28"/>
        <v>4</v>
      </c>
      <c r="K123" s="269">
        <f t="shared" si="29"/>
        <v>0.97</v>
      </c>
      <c r="L123" s="319" t="e">
        <f>SUMIF($AN$4:$AN$22,D123,#REF!)</f>
        <v>#REF!</v>
      </c>
      <c r="M123" s="271" t="e">
        <f t="shared" si="30"/>
        <v>#REF!</v>
      </c>
      <c r="N123" s="271" t="e">
        <f t="shared" si="31"/>
        <v>#REF!</v>
      </c>
      <c r="O123" s="271" t="e">
        <f t="shared" si="32"/>
        <v>#REF!</v>
      </c>
      <c r="P123" s="271" t="e">
        <f t="shared" si="33"/>
        <v>#REF!</v>
      </c>
      <c r="Q123" s="272" t="e">
        <f t="shared" si="34"/>
        <v>#REF!</v>
      </c>
      <c r="R123" s="271" t="e">
        <f t="shared" si="34"/>
        <v>#REF!</v>
      </c>
      <c r="S123" s="271" t="e">
        <f t="shared" si="35"/>
        <v>#REF!</v>
      </c>
      <c r="T123" s="271"/>
      <c r="U123" s="271" t="e">
        <f t="shared" si="36"/>
        <v>#REF!</v>
      </c>
      <c r="V123" s="271" t="e">
        <f t="shared" si="37"/>
        <v>#REF!</v>
      </c>
      <c r="W123" s="271" t="e">
        <f t="shared" si="38"/>
        <v>#REF!</v>
      </c>
      <c r="X123" s="272" t="e">
        <f t="shared" si="39"/>
        <v>#REF!</v>
      </c>
      <c r="Y123" s="272" t="e">
        <f t="shared" si="40"/>
        <v>#REF!</v>
      </c>
      <c r="Z123" s="271" t="e">
        <f t="shared" si="41"/>
        <v>#REF!</v>
      </c>
      <c r="AA123" s="271" t="e">
        <f t="shared" si="42"/>
        <v>#REF!</v>
      </c>
      <c r="AB123" s="271"/>
      <c r="AC123" s="33" t="str">
        <f t="shared" si="43"/>
        <v>BERTAHAP</v>
      </c>
      <c r="AD123" s="273">
        <f t="shared" si="44"/>
        <v>0</v>
      </c>
      <c r="AE123" s="274">
        <v>2</v>
      </c>
      <c r="AF123" s="275"/>
      <c r="AG123" s="271" t="e">
        <f>IF(AF123&gt;#REF!,"LB","KR")</f>
        <v>#REF!</v>
      </c>
      <c r="AH123" s="275">
        <v>1716778000</v>
      </c>
      <c r="AI123" s="275">
        <v>1935083000</v>
      </c>
      <c r="AJ123" s="275">
        <v>2054434000</v>
      </c>
      <c r="AK123" s="276">
        <v>2181147000</v>
      </c>
      <c r="AL123" s="276">
        <v>2054434000</v>
      </c>
      <c r="AM123" s="275">
        <v>2181147000</v>
      </c>
      <c r="AN123" s="275">
        <v>2315676000</v>
      </c>
      <c r="AO123" s="52">
        <v>2177700040</v>
      </c>
      <c r="AP123" s="43">
        <v>2312015820</v>
      </c>
    </row>
    <row r="124" spans="1:42">
      <c r="A124" s="3">
        <f t="shared" si="45"/>
        <v>85</v>
      </c>
      <c r="B124" s="263">
        <v>1</v>
      </c>
      <c r="C124" s="264" t="s">
        <v>155</v>
      </c>
      <c r="D124" s="265" t="s">
        <v>24</v>
      </c>
      <c r="E124" s="266"/>
      <c r="F124" s="41" t="s">
        <v>39</v>
      </c>
      <c r="G124" s="267">
        <f t="shared" si="25"/>
        <v>113</v>
      </c>
      <c r="H124" s="267">
        <f t="shared" si="26"/>
        <v>101</v>
      </c>
      <c r="I124" s="268">
        <f t="shared" si="27"/>
        <v>26966806</v>
      </c>
      <c r="J124" s="268">
        <f t="shared" si="28"/>
        <v>6</v>
      </c>
      <c r="K124" s="269">
        <f t="shared" si="29"/>
        <v>0.95</v>
      </c>
      <c r="L124" s="270" t="e">
        <f>SUMIF($AN$4:$AN$22,D124,#REF!)</f>
        <v>#REF!</v>
      </c>
      <c r="M124" s="271" t="e">
        <f t="shared" si="30"/>
        <v>#REF!</v>
      </c>
      <c r="N124" s="271" t="e">
        <f t="shared" si="31"/>
        <v>#REF!</v>
      </c>
      <c r="O124" s="271" t="e">
        <f t="shared" si="32"/>
        <v>#REF!</v>
      </c>
      <c r="P124" s="271" t="e">
        <f t="shared" si="33"/>
        <v>#REF!</v>
      </c>
      <c r="Q124" s="272" t="e">
        <f t="shared" si="34"/>
        <v>#REF!</v>
      </c>
      <c r="R124" s="271" t="e">
        <f t="shared" si="34"/>
        <v>#REF!</v>
      </c>
      <c r="S124" s="271" t="e">
        <f t="shared" si="35"/>
        <v>#REF!</v>
      </c>
      <c r="T124" s="271"/>
      <c r="U124" s="271" t="e">
        <f t="shared" si="36"/>
        <v>#REF!</v>
      </c>
      <c r="V124" s="271" t="e">
        <f t="shared" si="37"/>
        <v>#REF!</v>
      </c>
      <c r="W124" s="271" t="e">
        <f t="shared" si="38"/>
        <v>#REF!</v>
      </c>
      <c r="X124" s="272" t="e">
        <f t="shared" si="39"/>
        <v>#REF!</v>
      </c>
      <c r="Y124" s="272" t="e">
        <f t="shared" si="40"/>
        <v>#REF!</v>
      </c>
      <c r="Z124" s="271" t="e">
        <f t="shared" si="41"/>
        <v>#REF!</v>
      </c>
      <c r="AA124" s="271" t="e">
        <f t="shared" si="42"/>
        <v>#REF!</v>
      </c>
      <c r="AB124" s="271"/>
      <c r="AC124" s="33" t="str">
        <f t="shared" si="43"/>
        <v>BERTAHAP</v>
      </c>
      <c r="AD124" s="273">
        <f t="shared" si="44"/>
        <v>0</v>
      </c>
      <c r="AE124" s="274">
        <v>2</v>
      </c>
      <c r="AF124" s="275"/>
      <c r="AG124" s="271" t="e">
        <f>IF(AF124&gt;#REF!,"LB","KR")</f>
        <v>#REF!</v>
      </c>
      <c r="AH124" s="275">
        <v>2402207000</v>
      </c>
      <c r="AI124" s="275">
        <v>2707671000</v>
      </c>
      <c r="AJ124" s="275">
        <v>2874674000</v>
      </c>
      <c r="AK124" s="276">
        <v>3051978000</v>
      </c>
      <c r="AL124" s="276">
        <v>2874674000</v>
      </c>
      <c r="AM124" s="275">
        <v>3051978000</v>
      </c>
      <c r="AN124" s="275">
        <v>3240217000</v>
      </c>
      <c r="AO124" s="52">
        <v>3047154440</v>
      </c>
      <c r="AP124" s="43">
        <v>3235096680</v>
      </c>
    </row>
    <row r="125" spans="1:42">
      <c r="A125" s="3">
        <f t="shared" si="45"/>
        <v>86</v>
      </c>
      <c r="B125" s="263">
        <v>2</v>
      </c>
      <c r="C125" s="264" t="s">
        <v>155</v>
      </c>
      <c r="D125" s="265" t="s">
        <v>35</v>
      </c>
      <c r="E125" s="266"/>
      <c r="F125" s="41" t="s">
        <v>42</v>
      </c>
      <c r="G125" s="267">
        <f t="shared" si="25"/>
        <v>78</v>
      </c>
      <c r="H125" s="267">
        <f t="shared" si="26"/>
        <v>66</v>
      </c>
      <c r="I125" s="268">
        <f t="shared" si="27"/>
        <v>26966806</v>
      </c>
      <c r="J125" s="268">
        <f t="shared" si="28"/>
        <v>2</v>
      </c>
      <c r="K125" s="269">
        <f t="shared" si="29"/>
        <v>0.93</v>
      </c>
      <c r="L125" s="270" t="e">
        <f>SUMIF($AN$4:$AN$22,D125,#REF!)</f>
        <v>#REF!</v>
      </c>
      <c r="M125" s="271" t="e">
        <f t="shared" si="30"/>
        <v>#REF!</v>
      </c>
      <c r="N125" s="271" t="e">
        <f t="shared" si="31"/>
        <v>#REF!</v>
      </c>
      <c r="O125" s="271" t="e">
        <f t="shared" si="32"/>
        <v>#REF!</v>
      </c>
      <c r="P125" s="271" t="e">
        <f t="shared" si="33"/>
        <v>#REF!</v>
      </c>
      <c r="Q125" s="272" t="e">
        <f t="shared" si="34"/>
        <v>#REF!</v>
      </c>
      <c r="R125" s="271" t="e">
        <f t="shared" si="34"/>
        <v>#REF!</v>
      </c>
      <c r="S125" s="271" t="e">
        <f t="shared" si="35"/>
        <v>#REF!</v>
      </c>
      <c r="T125" s="271"/>
      <c r="U125" s="271" t="e">
        <f t="shared" si="36"/>
        <v>#REF!</v>
      </c>
      <c r="V125" s="271" t="e">
        <f t="shared" si="37"/>
        <v>#REF!</v>
      </c>
      <c r="W125" s="271" t="e">
        <f t="shared" si="38"/>
        <v>#REF!</v>
      </c>
      <c r="X125" s="272" t="e">
        <f t="shared" si="39"/>
        <v>#REF!</v>
      </c>
      <c r="Y125" s="272" t="e">
        <f t="shared" si="40"/>
        <v>#REF!</v>
      </c>
      <c r="Z125" s="271" t="e">
        <f t="shared" si="41"/>
        <v>#REF!</v>
      </c>
      <c r="AA125" s="271" t="e">
        <f t="shared" si="42"/>
        <v>#REF!</v>
      </c>
      <c r="AB125" s="271"/>
      <c r="AC125" s="33" t="str">
        <f t="shared" si="43"/>
        <v>BERTAHAP</v>
      </c>
      <c r="AD125" s="273">
        <f t="shared" si="44"/>
        <v>0</v>
      </c>
      <c r="AE125" s="274">
        <v>2</v>
      </c>
      <c r="AF125" s="275"/>
      <c r="AG125" s="271" t="e">
        <f>IF(AF125&gt;#REF!,"LB","KR")</f>
        <v>#REF!</v>
      </c>
      <c r="AH125" s="275">
        <v>1536712000</v>
      </c>
      <c r="AI125" s="275">
        <v>1732119000</v>
      </c>
      <c r="AJ125" s="275">
        <v>1838953000</v>
      </c>
      <c r="AK125" s="276">
        <v>1952375000</v>
      </c>
      <c r="AL125" s="276">
        <v>1838953000</v>
      </c>
      <c r="AM125" s="275">
        <v>1952375000</v>
      </c>
      <c r="AN125" s="275">
        <v>2072794000</v>
      </c>
      <c r="AO125" s="52">
        <v>1949290180</v>
      </c>
      <c r="AP125" s="43">
        <v>2069517500</v>
      </c>
    </row>
    <row r="126" spans="1:42">
      <c r="A126" s="3">
        <f t="shared" si="45"/>
        <v>87</v>
      </c>
      <c r="B126" s="263">
        <v>3</v>
      </c>
      <c r="C126" s="264" t="s">
        <v>155</v>
      </c>
      <c r="D126" s="265" t="s">
        <v>41</v>
      </c>
      <c r="E126" s="266"/>
      <c r="F126" s="41" t="s">
        <v>45</v>
      </c>
      <c r="G126" s="267">
        <f t="shared" si="25"/>
        <v>60</v>
      </c>
      <c r="H126" s="267">
        <f t="shared" si="26"/>
        <v>52</v>
      </c>
      <c r="I126" s="268">
        <f t="shared" si="27"/>
        <v>26966806</v>
      </c>
      <c r="J126" s="268">
        <f t="shared" si="28"/>
        <v>2</v>
      </c>
      <c r="K126" s="269">
        <f t="shared" si="29"/>
        <v>0.93</v>
      </c>
      <c r="L126" s="270" t="e">
        <f>SUMIF($AN$4:$AN$22,D126,#REF!)</f>
        <v>#REF!</v>
      </c>
      <c r="M126" s="271" t="e">
        <f t="shared" si="30"/>
        <v>#REF!</v>
      </c>
      <c r="N126" s="271" t="e">
        <f t="shared" si="31"/>
        <v>#REF!</v>
      </c>
      <c r="O126" s="271" t="e">
        <f t="shared" si="32"/>
        <v>#REF!</v>
      </c>
      <c r="P126" s="271" t="e">
        <f t="shared" si="33"/>
        <v>#REF!</v>
      </c>
      <c r="Q126" s="272" t="e">
        <f t="shared" si="34"/>
        <v>#REF!</v>
      </c>
      <c r="R126" s="271" t="e">
        <f t="shared" si="34"/>
        <v>#REF!</v>
      </c>
      <c r="S126" s="271" t="e">
        <f t="shared" si="35"/>
        <v>#REF!</v>
      </c>
      <c r="T126" s="271"/>
      <c r="U126" s="271" t="e">
        <f t="shared" si="36"/>
        <v>#REF!</v>
      </c>
      <c r="V126" s="271" t="e">
        <f t="shared" si="37"/>
        <v>#REF!</v>
      </c>
      <c r="W126" s="271" t="e">
        <f t="shared" si="38"/>
        <v>#REF!</v>
      </c>
      <c r="X126" s="272" t="e">
        <f t="shared" si="39"/>
        <v>#REF!</v>
      </c>
      <c r="Y126" s="272" t="e">
        <f t="shared" si="40"/>
        <v>#REF!</v>
      </c>
      <c r="Z126" s="271" t="e">
        <f t="shared" si="41"/>
        <v>#REF!</v>
      </c>
      <c r="AA126" s="271" t="e">
        <f t="shared" si="42"/>
        <v>#REF!</v>
      </c>
      <c r="AB126" s="271"/>
      <c r="AC126" s="33" t="str">
        <f t="shared" si="43"/>
        <v>BERTAHAP</v>
      </c>
      <c r="AD126" s="273">
        <f t="shared" si="44"/>
        <v>0</v>
      </c>
      <c r="AE126" s="274">
        <v>2</v>
      </c>
      <c r="AF126" s="275"/>
      <c r="AG126" s="271" t="e">
        <f>IF(AF126&gt;#REF!,"LB","KR")</f>
        <v>#REF!</v>
      </c>
      <c r="AH126" s="275">
        <v>1210743000</v>
      </c>
      <c r="AI126" s="275">
        <v>1364700000</v>
      </c>
      <c r="AJ126" s="275">
        <v>1448872000</v>
      </c>
      <c r="AK126" s="276">
        <v>1538235000</v>
      </c>
      <c r="AL126" s="276">
        <v>1448872000</v>
      </c>
      <c r="AM126" s="275">
        <v>1538235000</v>
      </c>
      <c r="AN126" s="275">
        <v>1633110000</v>
      </c>
      <c r="AO126" s="52">
        <v>1535804320</v>
      </c>
      <c r="AP126" s="43">
        <v>1630529100</v>
      </c>
    </row>
    <row r="127" spans="1:42">
      <c r="A127" s="3">
        <f t="shared" si="45"/>
        <v>88</v>
      </c>
      <c r="B127" s="263">
        <v>4</v>
      </c>
      <c r="C127" s="264" t="s">
        <v>155</v>
      </c>
      <c r="D127" s="265">
        <v>10</v>
      </c>
      <c r="E127" s="266"/>
      <c r="F127" s="41" t="s">
        <v>48</v>
      </c>
      <c r="G127" s="267">
        <f t="shared" si="25"/>
        <v>74</v>
      </c>
      <c r="H127" s="267">
        <f t="shared" si="26"/>
        <v>63</v>
      </c>
      <c r="I127" s="268">
        <f t="shared" si="27"/>
        <v>26966806</v>
      </c>
      <c r="J127" s="268">
        <f t="shared" si="28"/>
        <v>2</v>
      </c>
      <c r="K127" s="269">
        <f t="shared" si="29"/>
        <v>0.93</v>
      </c>
      <c r="L127" s="270" t="e">
        <f>SUMIF($AN$4:$AN$22,D127,#REF!)</f>
        <v>#REF!</v>
      </c>
      <c r="M127" s="271" t="e">
        <f t="shared" si="30"/>
        <v>#REF!</v>
      </c>
      <c r="N127" s="271" t="e">
        <f t="shared" si="31"/>
        <v>#REF!</v>
      </c>
      <c r="O127" s="271" t="e">
        <f t="shared" si="32"/>
        <v>#REF!</v>
      </c>
      <c r="P127" s="271" t="e">
        <f t="shared" si="33"/>
        <v>#REF!</v>
      </c>
      <c r="Q127" s="272" t="e">
        <f t="shared" si="34"/>
        <v>#REF!</v>
      </c>
      <c r="R127" s="271" t="e">
        <f t="shared" si="34"/>
        <v>#REF!</v>
      </c>
      <c r="S127" s="271" t="e">
        <f t="shared" si="35"/>
        <v>#REF!</v>
      </c>
      <c r="T127" s="271"/>
      <c r="U127" s="271" t="e">
        <f t="shared" si="36"/>
        <v>#REF!</v>
      </c>
      <c r="V127" s="271" t="e">
        <f t="shared" si="37"/>
        <v>#REF!</v>
      </c>
      <c r="W127" s="271" t="e">
        <f t="shared" si="38"/>
        <v>#REF!</v>
      </c>
      <c r="X127" s="272" t="e">
        <f t="shared" si="39"/>
        <v>#REF!</v>
      </c>
      <c r="Y127" s="272" t="e">
        <f t="shared" si="40"/>
        <v>#REF!</v>
      </c>
      <c r="Z127" s="271" t="e">
        <f t="shared" si="41"/>
        <v>#REF!</v>
      </c>
      <c r="AA127" s="271" t="e">
        <f t="shared" si="42"/>
        <v>#REF!</v>
      </c>
      <c r="AB127" s="271"/>
      <c r="AC127" s="33" t="str">
        <f t="shared" si="43"/>
        <v>BERTAHAP</v>
      </c>
      <c r="AD127" s="273">
        <f t="shared" si="44"/>
        <v>0</v>
      </c>
      <c r="AE127" s="274">
        <v>2</v>
      </c>
      <c r="AF127" s="275"/>
      <c r="AG127" s="271" t="e">
        <f>IF(AF127&gt;#REF!,"LB","KR")</f>
        <v>#REF!</v>
      </c>
      <c r="AH127" s="275">
        <v>1466861000</v>
      </c>
      <c r="AI127" s="275">
        <v>1653387000</v>
      </c>
      <c r="AJ127" s="275">
        <v>1755364000</v>
      </c>
      <c r="AK127" s="276">
        <v>1863631000</v>
      </c>
      <c r="AL127" s="276">
        <v>1755364000</v>
      </c>
      <c r="AM127" s="275">
        <v>1863631000</v>
      </c>
      <c r="AN127" s="275">
        <v>1978576000</v>
      </c>
      <c r="AO127" s="52">
        <v>1860685840</v>
      </c>
      <c r="AP127" s="43">
        <v>1975448860</v>
      </c>
    </row>
    <row r="128" spans="1:42">
      <c r="A128" s="3">
        <f t="shared" si="45"/>
        <v>89</v>
      </c>
      <c r="B128" s="263">
        <v>5</v>
      </c>
      <c r="C128" s="264" t="s">
        <v>155</v>
      </c>
      <c r="D128" s="299">
        <v>12</v>
      </c>
      <c r="E128" s="266"/>
      <c r="F128" s="41" t="s">
        <v>50</v>
      </c>
      <c r="G128" s="267">
        <f t="shared" si="25"/>
        <v>67</v>
      </c>
      <c r="H128" s="267">
        <f t="shared" si="26"/>
        <v>57</v>
      </c>
      <c r="I128" s="268">
        <f t="shared" si="27"/>
        <v>26966806</v>
      </c>
      <c r="J128" s="268">
        <f t="shared" si="28"/>
        <v>2</v>
      </c>
      <c r="K128" s="269">
        <f t="shared" si="29"/>
        <v>0.93</v>
      </c>
      <c r="L128" s="270" t="e">
        <f>SUMIF($AN$4:$AN$22,D128,#REF!)</f>
        <v>#REF!</v>
      </c>
      <c r="M128" s="271" t="e">
        <f t="shared" si="30"/>
        <v>#REF!</v>
      </c>
      <c r="N128" s="271" t="e">
        <f t="shared" si="31"/>
        <v>#REF!</v>
      </c>
      <c r="O128" s="271" t="e">
        <f t="shared" si="32"/>
        <v>#REF!</v>
      </c>
      <c r="P128" s="271" t="e">
        <f t="shared" si="33"/>
        <v>#REF!</v>
      </c>
      <c r="Q128" s="272" t="e">
        <f t="shared" si="34"/>
        <v>#REF!</v>
      </c>
      <c r="R128" s="271" t="e">
        <f t="shared" si="34"/>
        <v>#REF!</v>
      </c>
      <c r="S128" s="271" t="e">
        <f t="shared" si="35"/>
        <v>#REF!</v>
      </c>
      <c r="T128" s="271"/>
      <c r="U128" s="271" t="e">
        <f t="shared" si="36"/>
        <v>#REF!</v>
      </c>
      <c r="V128" s="271" t="e">
        <f t="shared" si="37"/>
        <v>#REF!</v>
      </c>
      <c r="W128" s="271" t="e">
        <f t="shared" si="38"/>
        <v>#REF!</v>
      </c>
      <c r="X128" s="272" t="e">
        <f t="shared" si="39"/>
        <v>#REF!</v>
      </c>
      <c r="Y128" s="272" t="e">
        <f t="shared" si="40"/>
        <v>#REF!</v>
      </c>
      <c r="Z128" s="271" t="e">
        <f t="shared" si="41"/>
        <v>#REF!</v>
      </c>
      <c r="AA128" s="271" t="e">
        <f t="shared" si="42"/>
        <v>#REF!</v>
      </c>
      <c r="AB128" s="271"/>
      <c r="AC128" s="33" t="str">
        <f t="shared" si="43"/>
        <v>BERTAHAP</v>
      </c>
      <c r="AD128" s="273">
        <f t="shared" si="44"/>
        <v>0</v>
      </c>
      <c r="AE128" s="274">
        <v>2</v>
      </c>
      <c r="AF128" s="275"/>
      <c r="AG128" s="271" t="e">
        <f>IF(AF128&gt;#REF!,"LB","KR")</f>
        <v>#REF!</v>
      </c>
      <c r="AH128" s="275">
        <v>1327160000</v>
      </c>
      <c r="AI128" s="275">
        <v>1495921000</v>
      </c>
      <c r="AJ128" s="275">
        <v>1588187000</v>
      </c>
      <c r="AK128" s="276">
        <v>1686142000</v>
      </c>
      <c r="AL128" s="276">
        <v>1588187000</v>
      </c>
      <c r="AM128" s="275">
        <v>1686142000</v>
      </c>
      <c r="AN128" s="275">
        <v>1790140000</v>
      </c>
      <c r="AO128" s="52">
        <v>1683478220</v>
      </c>
      <c r="AP128" s="43">
        <v>1787310520</v>
      </c>
    </row>
    <row r="129" spans="1:42">
      <c r="A129" s="3">
        <f t="shared" si="45"/>
        <v>90</v>
      </c>
      <c r="B129" s="263">
        <v>6</v>
      </c>
      <c r="C129" s="264" t="s">
        <v>155</v>
      </c>
      <c r="D129" s="265">
        <v>16</v>
      </c>
      <c r="E129" s="266"/>
      <c r="F129" s="41" t="s">
        <v>52</v>
      </c>
      <c r="G129" s="267">
        <f t="shared" si="25"/>
        <v>71</v>
      </c>
      <c r="H129" s="267">
        <f t="shared" si="26"/>
        <v>63</v>
      </c>
      <c r="I129" s="268">
        <f t="shared" si="27"/>
        <v>26966806</v>
      </c>
      <c r="J129" s="268">
        <f t="shared" si="28"/>
        <v>2</v>
      </c>
      <c r="K129" s="269">
        <f t="shared" si="29"/>
        <v>0.93</v>
      </c>
      <c r="L129" s="270" t="e">
        <f>SUMIF($AN$4:$AN$22,D129,#REF!)</f>
        <v>#REF!</v>
      </c>
      <c r="M129" s="271" t="e">
        <f t="shared" si="30"/>
        <v>#REF!</v>
      </c>
      <c r="N129" s="271" t="e">
        <f t="shared" si="31"/>
        <v>#REF!</v>
      </c>
      <c r="O129" s="271" t="e">
        <f t="shared" si="32"/>
        <v>#REF!</v>
      </c>
      <c r="P129" s="271" t="e">
        <f t="shared" si="33"/>
        <v>#REF!</v>
      </c>
      <c r="Q129" s="272" t="e">
        <f t="shared" si="34"/>
        <v>#REF!</v>
      </c>
      <c r="R129" s="271" t="e">
        <f t="shared" si="34"/>
        <v>#REF!</v>
      </c>
      <c r="S129" s="271" t="e">
        <f t="shared" si="35"/>
        <v>#REF!</v>
      </c>
      <c r="T129" s="271"/>
      <c r="U129" s="271" t="e">
        <f t="shared" si="36"/>
        <v>#REF!</v>
      </c>
      <c r="V129" s="271" t="e">
        <f t="shared" si="37"/>
        <v>#REF!</v>
      </c>
      <c r="W129" s="271" t="e">
        <f t="shared" si="38"/>
        <v>#REF!</v>
      </c>
      <c r="X129" s="272" t="e">
        <f t="shared" si="39"/>
        <v>#REF!</v>
      </c>
      <c r="Y129" s="272" t="e">
        <f t="shared" si="40"/>
        <v>#REF!</v>
      </c>
      <c r="Z129" s="271" t="e">
        <f t="shared" si="41"/>
        <v>#REF!</v>
      </c>
      <c r="AA129" s="271" t="e">
        <f t="shared" si="42"/>
        <v>#REF!</v>
      </c>
      <c r="AB129" s="271"/>
      <c r="AC129" s="33" t="str">
        <f t="shared" si="43"/>
        <v>BERTAHAP</v>
      </c>
      <c r="AD129" s="273">
        <f t="shared" si="44"/>
        <v>0</v>
      </c>
      <c r="AE129" s="274">
        <v>2</v>
      </c>
      <c r="AF129" s="275"/>
      <c r="AG129" s="271" t="e">
        <f>IF(AF129&gt;#REF!,"LB","KR")</f>
        <v>#REF!</v>
      </c>
      <c r="AH129" s="275">
        <v>1466861000</v>
      </c>
      <c r="AI129" s="275">
        <v>1653387000</v>
      </c>
      <c r="AJ129" s="275">
        <v>1755364000</v>
      </c>
      <c r="AK129" s="276">
        <v>1863631000</v>
      </c>
      <c r="AL129" s="276">
        <v>1755364000</v>
      </c>
      <c r="AM129" s="275">
        <v>1863631000</v>
      </c>
      <c r="AN129" s="275">
        <v>1978576000</v>
      </c>
      <c r="AO129" s="52">
        <v>1860685840</v>
      </c>
      <c r="AP129" s="43">
        <v>1975448860</v>
      </c>
    </row>
    <row r="130" spans="1:42">
      <c r="A130" s="3">
        <f t="shared" si="45"/>
        <v>91</v>
      </c>
      <c r="B130" s="263">
        <v>7</v>
      </c>
      <c r="C130" s="264" t="s">
        <v>155</v>
      </c>
      <c r="D130" s="299">
        <v>18</v>
      </c>
      <c r="E130" s="266"/>
      <c r="F130" s="41" t="s">
        <v>54</v>
      </c>
      <c r="G130" s="267">
        <f t="shared" si="25"/>
        <v>97</v>
      </c>
      <c r="H130" s="267">
        <f t="shared" si="26"/>
        <v>85</v>
      </c>
      <c r="I130" s="268">
        <f t="shared" si="27"/>
        <v>26966806</v>
      </c>
      <c r="J130" s="268">
        <f t="shared" si="28"/>
        <v>2</v>
      </c>
      <c r="K130" s="269">
        <f t="shared" si="29"/>
        <v>0.93</v>
      </c>
      <c r="L130" s="270" t="e">
        <f>SUMIF($AN$4:$AN$22,D130,#REF!)</f>
        <v>#REF!</v>
      </c>
      <c r="M130" s="271" t="e">
        <f t="shared" si="30"/>
        <v>#REF!</v>
      </c>
      <c r="N130" s="271" t="e">
        <f t="shared" si="31"/>
        <v>#REF!</v>
      </c>
      <c r="O130" s="271" t="e">
        <f t="shared" si="32"/>
        <v>#REF!</v>
      </c>
      <c r="P130" s="271" t="e">
        <f t="shared" si="33"/>
        <v>#REF!</v>
      </c>
      <c r="Q130" s="272" t="e">
        <f t="shared" si="34"/>
        <v>#REF!</v>
      </c>
      <c r="R130" s="271" t="e">
        <f t="shared" si="34"/>
        <v>#REF!</v>
      </c>
      <c r="S130" s="271" t="e">
        <f t="shared" si="35"/>
        <v>#REF!</v>
      </c>
      <c r="T130" s="271"/>
      <c r="U130" s="271" t="e">
        <f t="shared" si="36"/>
        <v>#REF!</v>
      </c>
      <c r="V130" s="271" t="e">
        <f t="shared" si="37"/>
        <v>#REF!</v>
      </c>
      <c r="W130" s="271" t="e">
        <f t="shared" si="38"/>
        <v>#REF!</v>
      </c>
      <c r="X130" s="272" t="e">
        <f t="shared" si="39"/>
        <v>#REF!</v>
      </c>
      <c r="Y130" s="272" t="e">
        <f t="shared" si="40"/>
        <v>#REF!</v>
      </c>
      <c r="Z130" s="271" t="e">
        <f t="shared" si="41"/>
        <v>#REF!</v>
      </c>
      <c r="AA130" s="271" t="e">
        <f t="shared" si="42"/>
        <v>#REF!</v>
      </c>
      <c r="AB130" s="271"/>
      <c r="AC130" s="33" t="str">
        <f t="shared" si="43"/>
        <v>BERTAHAP</v>
      </c>
      <c r="AD130" s="273">
        <f t="shared" si="44"/>
        <v>0</v>
      </c>
      <c r="AE130" s="274">
        <v>2</v>
      </c>
      <c r="AF130" s="275"/>
      <c r="AG130" s="271" t="e">
        <f>IF(AF130&gt;#REF!,"LB","KR")</f>
        <v>#REF!</v>
      </c>
      <c r="AH130" s="275">
        <v>1979098000</v>
      </c>
      <c r="AI130" s="275">
        <v>2230760000</v>
      </c>
      <c r="AJ130" s="275">
        <v>2368348000</v>
      </c>
      <c r="AK130" s="276">
        <v>2514423000</v>
      </c>
      <c r="AL130" s="276">
        <v>2368348000</v>
      </c>
      <c r="AM130" s="275">
        <v>2514423000</v>
      </c>
      <c r="AN130" s="275">
        <v>2669507000</v>
      </c>
      <c r="AO130" s="52">
        <v>2510448880</v>
      </c>
      <c r="AP130" s="43">
        <v>2665288380</v>
      </c>
    </row>
    <row r="131" spans="1:42">
      <c r="A131" s="3">
        <f t="shared" si="45"/>
        <v>92</v>
      </c>
      <c r="B131" s="263">
        <v>8</v>
      </c>
      <c r="C131" s="264" t="s">
        <v>155</v>
      </c>
      <c r="D131" s="299">
        <v>20</v>
      </c>
      <c r="E131" s="266"/>
      <c r="F131" s="41" t="s">
        <v>70</v>
      </c>
      <c r="G131" s="267">
        <f t="shared" si="25"/>
        <v>60</v>
      </c>
      <c r="H131" s="267">
        <f t="shared" si="26"/>
        <v>51</v>
      </c>
      <c r="I131" s="268">
        <f t="shared" si="27"/>
        <v>26966806</v>
      </c>
      <c r="J131" s="268">
        <f t="shared" si="28"/>
        <v>2</v>
      </c>
      <c r="K131" s="269">
        <f t="shared" si="29"/>
        <v>0.93</v>
      </c>
      <c r="L131" s="270" t="e">
        <f>SUMIF($AN$4:$AN$22,D131,#REF!)</f>
        <v>#REF!</v>
      </c>
      <c r="M131" s="271" t="e">
        <f t="shared" si="30"/>
        <v>#REF!</v>
      </c>
      <c r="N131" s="271" t="e">
        <f t="shared" si="31"/>
        <v>#REF!</v>
      </c>
      <c r="O131" s="271" t="e">
        <f t="shared" si="32"/>
        <v>#REF!</v>
      </c>
      <c r="P131" s="271" t="e">
        <f t="shared" si="33"/>
        <v>#REF!</v>
      </c>
      <c r="Q131" s="272" t="e">
        <f t="shared" si="34"/>
        <v>#REF!</v>
      </c>
      <c r="R131" s="271" t="e">
        <f t="shared" si="34"/>
        <v>#REF!</v>
      </c>
      <c r="S131" s="271" t="e">
        <f t="shared" si="35"/>
        <v>#REF!</v>
      </c>
      <c r="T131" s="271"/>
      <c r="U131" s="271" t="e">
        <f t="shared" si="36"/>
        <v>#REF!</v>
      </c>
      <c r="V131" s="271" t="e">
        <f t="shared" si="37"/>
        <v>#REF!</v>
      </c>
      <c r="W131" s="271" t="e">
        <f t="shared" si="38"/>
        <v>#REF!</v>
      </c>
      <c r="X131" s="272" t="e">
        <f t="shared" si="39"/>
        <v>#REF!</v>
      </c>
      <c r="Y131" s="272" t="e">
        <f t="shared" si="40"/>
        <v>#REF!</v>
      </c>
      <c r="Z131" s="271" t="e">
        <f t="shared" si="41"/>
        <v>#REF!</v>
      </c>
      <c r="AA131" s="271" t="e">
        <f t="shared" si="42"/>
        <v>#REF!</v>
      </c>
      <c r="AB131" s="271"/>
      <c r="AC131" s="33" t="str">
        <f t="shared" si="43"/>
        <v>BERTAHAP</v>
      </c>
      <c r="AD131" s="273">
        <f t="shared" si="44"/>
        <v>0</v>
      </c>
      <c r="AE131" s="274">
        <v>2</v>
      </c>
      <c r="AF131" s="275"/>
      <c r="AG131" s="271" t="e">
        <f>IF(AF131&gt;#REF!,"LB","KR")</f>
        <v>#REF!</v>
      </c>
      <c r="AH131" s="275">
        <v>1187459000</v>
      </c>
      <c r="AI131" s="275">
        <v>1338456000</v>
      </c>
      <c r="AJ131" s="275">
        <v>1421009000</v>
      </c>
      <c r="AK131" s="276">
        <v>1508654000</v>
      </c>
      <c r="AL131" s="276">
        <v>1421009000</v>
      </c>
      <c r="AM131" s="275">
        <v>1508654000</v>
      </c>
      <c r="AN131" s="275">
        <v>1601704000</v>
      </c>
      <c r="AO131" s="52">
        <v>1506269540</v>
      </c>
      <c r="AP131" s="43">
        <v>1599173240</v>
      </c>
    </row>
    <row r="132" spans="1:42">
      <c r="A132" s="3">
        <f t="shared" si="45"/>
        <v>93</v>
      </c>
      <c r="B132" s="263">
        <v>9</v>
      </c>
      <c r="C132" s="264" t="s">
        <v>155</v>
      </c>
      <c r="D132" s="299">
        <v>22</v>
      </c>
      <c r="E132" s="266"/>
      <c r="F132" s="41" t="s">
        <v>89</v>
      </c>
      <c r="G132" s="267">
        <f t="shared" si="25"/>
        <v>81</v>
      </c>
      <c r="H132" s="267">
        <f t="shared" si="26"/>
        <v>70</v>
      </c>
      <c r="I132" s="268">
        <f t="shared" si="27"/>
        <v>26966806</v>
      </c>
      <c r="J132" s="268">
        <f t="shared" si="28"/>
        <v>4</v>
      </c>
      <c r="K132" s="269">
        <f t="shared" si="29"/>
        <v>0.97</v>
      </c>
      <c r="L132" s="270" t="e">
        <f>SUMIF($AN$4:$AN$22,D132,#REF!)</f>
        <v>#REF!</v>
      </c>
      <c r="M132" s="271" t="e">
        <f t="shared" si="30"/>
        <v>#REF!</v>
      </c>
      <c r="N132" s="271" t="e">
        <f t="shared" si="31"/>
        <v>#REF!</v>
      </c>
      <c r="O132" s="271" t="e">
        <f t="shared" si="32"/>
        <v>#REF!</v>
      </c>
      <c r="P132" s="271" t="e">
        <f t="shared" si="33"/>
        <v>#REF!</v>
      </c>
      <c r="Q132" s="272" t="e">
        <f t="shared" si="34"/>
        <v>#REF!</v>
      </c>
      <c r="R132" s="271" t="e">
        <f t="shared" si="34"/>
        <v>#REF!</v>
      </c>
      <c r="S132" s="271" t="e">
        <f t="shared" si="35"/>
        <v>#REF!</v>
      </c>
      <c r="T132" s="271"/>
      <c r="U132" s="271" t="e">
        <f t="shared" si="36"/>
        <v>#REF!</v>
      </c>
      <c r="V132" s="271" t="e">
        <f t="shared" si="37"/>
        <v>#REF!</v>
      </c>
      <c r="W132" s="271" t="e">
        <f t="shared" si="38"/>
        <v>#REF!</v>
      </c>
      <c r="X132" s="272" t="e">
        <f t="shared" si="39"/>
        <v>#REF!</v>
      </c>
      <c r="Y132" s="272" t="e">
        <f t="shared" si="40"/>
        <v>#REF!</v>
      </c>
      <c r="Z132" s="271" t="e">
        <f t="shared" si="41"/>
        <v>#REF!</v>
      </c>
      <c r="AA132" s="271" t="e">
        <f t="shared" si="42"/>
        <v>#REF!</v>
      </c>
      <c r="AB132" s="271"/>
      <c r="AC132" s="33" t="str">
        <f t="shared" si="43"/>
        <v>BERTAHAP</v>
      </c>
      <c r="AD132" s="273">
        <f t="shared" si="44"/>
        <v>0</v>
      </c>
      <c r="AE132" s="274">
        <v>2</v>
      </c>
      <c r="AF132" s="275"/>
      <c r="AG132" s="271" t="e">
        <f>IF(AF132&gt;#REF!,"LB","KR")</f>
        <v>#REF!</v>
      </c>
      <c r="AH132" s="275">
        <v>1699946000</v>
      </c>
      <c r="AI132" s="275">
        <v>1916111000</v>
      </c>
      <c r="AJ132" s="275">
        <v>2034293000</v>
      </c>
      <c r="AK132" s="276">
        <v>2159763000</v>
      </c>
      <c r="AL132" s="276">
        <v>2034293000</v>
      </c>
      <c r="AM132" s="275">
        <v>2159763000</v>
      </c>
      <c r="AN132" s="275">
        <v>2292973000</v>
      </c>
      <c r="AO132" s="52">
        <v>2156350580</v>
      </c>
      <c r="AP132" s="43">
        <v>2289348780</v>
      </c>
    </row>
    <row r="133" spans="1:42">
      <c r="A133" s="3">
        <f t="shared" si="45"/>
        <v>94</v>
      </c>
      <c r="B133" s="263">
        <v>1</v>
      </c>
      <c r="C133" s="264" t="s">
        <v>158</v>
      </c>
      <c r="D133" s="265" t="s">
        <v>24</v>
      </c>
      <c r="E133" s="266"/>
      <c r="F133" s="41" t="s">
        <v>39</v>
      </c>
      <c r="G133" s="267">
        <f t="shared" si="25"/>
        <v>113</v>
      </c>
      <c r="H133" s="267">
        <f t="shared" si="26"/>
        <v>101</v>
      </c>
      <c r="I133" s="268">
        <f t="shared" si="27"/>
        <v>26966806</v>
      </c>
      <c r="J133" s="268">
        <f t="shared" si="28"/>
        <v>6</v>
      </c>
      <c r="K133" s="269">
        <f t="shared" si="29"/>
        <v>0.95</v>
      </c>
      <c r="L133" s="270" t="e">
        <f>SUMIF($AN$4:$AN$22,D133,#REF!)</f>
        <v>#REF!</v>
      </c>
      <c r="M133" s="271" t="e">
        <f t="shared" si="30"/>
        <v>#REF!</v>
      </c>
      <c r="N133" s="271" t="e">
        <f t="shared" si="31"/>
        <v>#REF!</v>
      </c>
      <c r="O133" s="271" t="e">
        <f t="shared" si="32"/>
        <v>#REF!</v>
      </c>
      <c r="P133" s="271" t="e">
        <f t="shared" si="33"/>
        <v>#REF!</v>
      </c>
      <c r="Q133" s="272" t="e">
        <f t="shared" si="34"/>
        <v>#REF!</v>
      </c>
      <c r="R133" s="271" t="e">
        <f t="shared" si="34"/>
        <v>#REF!</v>
      </c>
      <c r="S133" s="271" t="e">
        <f t="shared" si="35"/>
        <v>#REF!</v>
      </c>
      <c r="T133" s="271"/>
      <c r="U133" s="271" t="e">
        <f t="shared" si="36"/>
        <v>#REF!</v>
      </c>
      <c r="V133" s="271" t="e">
        <f t="shared" si="37"/>
        <v>#REF!</v>
      </c>
      <c r="W133" s="271" t="e">
        <f t="shared" si="38"/>
        <v>#REF!</v>
      </c>
      <c r="X133" s="272" t="e">
        <f t="shared" si="39"/>
        <v>#REF!</v>
      </c>
      <c r="Y133" s="272" t="e">
        <f t="shared" si="40"/>
        <v>#REF!</v>
      </c>
      <c r="Z133" s="271" t="e">
        <f t="shared" si="41"/>
        <v>#REF!</v>
      </c>
      <c r="AA133" s="271" t="e">
        <f t="shared" si="42"/>
        <v>#REF!</v>
      </c>
      <c r="AB133" s="271"/>
      <c r="AC133" s="33" t="str">
        <f t="shared" si="43"/>
        <v>BERTAHAP</v>
      </c>
      <c r="AD133" s="273">
        <f t="shared" si="44"/>
        <v>0</v>
      </c>
      <c r="AE133" s="274">
        <v>2</v>
      </c>
      <c r="AF133" s="275"/>
      <c r="AG133" s="271" t="e">
        <f>IF(AF133&gt;#REF!,"LB","KR")</f>
        <v>#REF!</v>
      </c>
      <c r="AH133" s="275">
        <v>2402207000</v>
      </c>
      <c r="AI133" s="275">
        <v>2707671000</v>
      </c>
      <c r="AJ133" s="275">
        <v>2874674000</v>
      </c>
      <c r="AK133" s="276">
        <v>3051978000</v>
      </c>
      <c r="AL133" s="276">
        <v>2874674000</v>
      </c>
      <c r="AM133" s="275">
        <v>3051978000</v>
      </c>
      <c r="AN133" s="275">
        <v>3240217000</v>
      </c>
      <c r="AO133" s="52">
        <v>3047154440</v>
      </c>
      <c r="AP133" s="43">
        <v>3235096680</v>
      </c>
    </row>
    <row r="134" spans="1:42">
      <c r="A134" s="3">
        <f t="shared" si="45"/>
        <v>95</v>
      </c>
      <c r="B134" s="263">
        <v>2</v>
      </c>
      <c r="C134" s="264" t="s">
        <v>158</v>
      </c>
      <c r="D134" s="265" t="s">
        <v>35</v>
      </c>
      <c r="E134" s="266"/>
      <c r="F134" s="41" t="s">
        <v>42</v>
      </c>
      <c r="G134" s="267">
        <f t="shared" si="25"/>
        <v>78</v>
      </c>
      <c r="H134" s="267">
        <f t="shared" si="26"/>
        <v>66</v>
      </c>
      <c r="I134" s="268">
        <f t="shared" si="27"/>
        <v>26966806</v>
      </c>
      <c r="J134" s="268">
        <f t="shared" si="28"/>
        <v>2</v>
      </c>
      <c r="K134" s="269">
        <f t="shared" si="29"/>
        <v>0.93</v>
      </c>
      <c r="L134" s="270" t="e">
        <f>SUMIF($AN$4:$AN$22,D134,#REF!)</f>
        <v>#REF!</v>
      </c>
      <c r="M134" s="271" t="e">
        <f t="shared" si="30"/>
        <v>#REF!</v>
      </c>
      <c r="N134" s="271" t="e">
        <f t="shared" si="31"/>
        <v>#REF!</v>
      </c>
      <c r="O134" s="271" t="e">
        <f t="shared" si="32"/>
        <v>#REF!</v>
      </c>
      <c r="P134" s="271" t="e">
        <f t="shared" si="33"/>
        <v>#REF!</v>
      </c>
      <c r="Q134" s="272" t="e">
        <f t="shared" si="34"/>
        <v>#REF!</v>
      </c>
      <c r="R134" s="271" t="e">
        <f t="shared" si="34"/>
        <v>#REF!</v>
      </c>
      <c r="S134" s="271" t="e">
        <f t="shared" si="35"/>
        <v>#REF!</v>
      </c>
      <c r="T134" s="271"/>
      <c r="U134" s="271" t="e">
        <f t="shared" si="36"/>
        <v>#REF!</v>
      </c>
      <c r="V134" s="271" t="e">
        <f t="shared" si="37"/>
        <v>#REF!</v>
      </c>
      <c r="W134" s="271" t="e">
        <f t="shared" si="38"/>
        <v>#REF!</v>
      </c>
      <c r="X134" s="272" t="e">
        <f t="shared" si="39"/>
        <v>#REF!</v>
      </c>
      <c r="Y134" s="272" t="e">
        <f t="shared" si="40"/>
        <v>#REF!</v>
      </c>
      <c r="Z134" s="271" t="e">
        <f t="shared" si="41"/>
        <v>#REF!</v>
      </c>
      <c r="AA134" s="271" t="e">
        <f t="shared" si="42"/>
        <v>#REF!</v>
      </c>
      <c r="AB134" s="271"/>
      <c r="AC134" s="33" t="str">
        <f t="shared" si="43"/>
        <v>BERTAHAP</v>
      </c>
      <c r="AD134" s="273">
        <f t="shared" si="44"/>
        <v>0</v>
      </c>
      <c r="AE134" s="274">
        <v>2</v>
      </c>
      <c r="AF134" s="275"/>
      <c r="AG134" s="271" t="e">
        <f>IF(AF134&gt;#REF!,"LB","KR")</f>
        <v>#REF!</v>
      </c>
      <c r="AH134" s="275">
        <v>1536712000</v>
      </c>
      <c r="AI134" s="275">
        <v>1732119000</v>
      </c>
      <c r="AJ134" s="275">
        <v>1838953000</v>
      </c>
      <c r="AK134" s="276">
        <v>1952375000</v>
      </c>
      <c r="AL134" s="276">
        <v>1838953000</v>
      </c>
      <c r="AM134" s="275">
        <v>1952375000</v>
      </c>
      <c r="AN134" s="275">
        <v>2072794000</v>
      </c>
      <c r="AO134" s="52">
        <v>1949290180</v>
      </c>
      <c r="AP134" s="43">
        <v>2069517500</v>
      </c>
    </row>
    <row r="135" spans="1:42">
      <c r="A135" s="3">
        <f t="shared" si="45"/>
        <v>96</v>
      </c>
      <c r="B135" s="263">
        <v>3</v>
      </c>
      <c r="C135" s="264" t="s">
        <v>158</v>
      </c>
      <c r="D135" s="265" t="s">
        <v>41</v>
      </c>
      <c r="E135" s="266"/>
      <c r="F135" s="41" t="s">
        <v>45</v>
      </c>
      <c r="G135" s="267">
        <f t="shared" si="25"/>
        <v>60</v>
      </c>
      <c r="H135" s="267">
        <f t="shared" si="26"/>
        <v>52</v>
      </c>
      <c r="I135" s="268">
        <f t="shared" si="27"/>
        <v>26966806</v>
      </c>
      <c r="J135" s="268">
        <f t="shared" si="28"/>
        <v>2</v>
      </c>
      <c r="K135" s="269">
        <f t="shared" si="29"/>
        <v>0.93</v>
      </c>
      <c r="L135" s="270" t="e">
        <f>SUMIF($AN$4:$AN$22,D135,#REF!)</f>
        <v>#REF!</v>
      </c>
      <c r="M135" s="271" t="e">
        <f t="shared" si="30"/>
        <v>#REF!</v>
      </c>
      <c r="N135" s="271" t="e">
        <f t="shared" si="31"/>
        <v>#REF!</v>
      </c>
      <c r="O135" s="271" t="e">
        <f t="shared" si="32"/>
        <v>#REF!</v>
      </c>
      <c r="P135" s="271" t="e">
        <f t="shared" si="33"/>
        <v>#REF!</v>
      </c>
      <c r="Q135" s="272" t="e">
        <f t="shared" si="34"/>
        <v>#REF!</v>
      </c>
      <c r="R135" s="271" t="e">
        <f t="shared" si="34"/>
        <v>#REF!</v>
      </c>
      <c r="S135" s="271" t="e">
        <f t="shared" si="35"/>
        <v>#REF!</v>
      </c>
      <c r="T135" s="271"/>
      <c r="U135" s="271" t="e">
        <f t="shared" si="36"/>
        <v>#REF!</v>
      </c>
      <c r="V135" s="271" t="e">
        <f t="shared" si="37"/>
        <v>#REF!</v>
      </c>
      <c r="W135" s="271" t="e">
        <f t="shared" si="38"/>
        <v>#REF!</v>
      </c>
      <c r="X135" s="272" t="e">
        <f t="shared" si="39"/>
        <v>#REF!</v>
      </c>
      <c r="Y135" s="272" t="e">
        <f t="shared" si="40"/>
        <v>#REF!</v>
      </c>
      <c r="Z135" s="271" t="e">
        <f t="shared" si="41"/>
        <v>#REF!</v>
      </c>
      <c r="AA135" s="271" t="e">
        <f t="shared" si="42"/>
        <v>#REF!</v>
      </c>
      <c r="AB135" s="271"/>
      <c r="AC135" s="33" t="str">
        <f t="shared" si="43"/>
        <v>BERTAHAP</v>
      </c>
      <c r="AD135" s="273">
        <f t="shared" si="44"/>
        <v>0</v>
      </c>
      <c r="AE135" s="274">
        <v>2</v>
      </c>
      <c r="AF135" s="275"/>
      <c r="AG135" s="271" t="e">
        <f>IF(AF135&gt;#REF!,"LB","KR")</f>
        <v>#REF!</v>
      </c>
      <c r="AH135" s="275">
        <v>1210743000</v>
      </c>
      <c r="AI135" s="275">
        <v>1364700000</v>
      </c>
      <c r="AJ135" s="275">
        <v>1448872000</v>
      </c>
      <c r="AK135" s="276">
        <v>1538235000</v>
      </c>
      <c r="AL135" s="276">
        <v>1448872000</v>
      </c>
      <c r="AM135" s="275">
        <v>1538235000</v>
      </c>
      <c r="AN135" s="275">
        <v>1633110000</v>
      </c>
      <c r="AO135" s="52">
        <v>1535804320</v>
      </c>
      <c r="AP135" s="43">
        <v>1630529100</v>
      </c>
    </row>
    <row r="136" spans="1:42">
      <c r="A136" s="3">
        <f t="shared" si="45"/>
        <v>97</v>
      </c>
      <c r="B136" s="263">
        <v>4</v>
      </c>
      <c r="C136" s="264" t="s">
        <v>158</v>
      </c>
      <c r="D136" s="265">
        <v>10</v>
      </c>
      <c r="E136" s="266"/>
      <c r="F136" s="41" t="s">
        <v>48</v>
      </c>
      <c r="G136" s="267">
        <f t="shared" si="25"/>
        <v>74</v>
      </c>
      <c r="H136" s="267">
        <f t="shared" si="26"/>
        <v>63</v>
      </c>
      <c r="I136" s="268">
        <f t="shared" si="27"/>
        <v>26966806</v>
      </c>
      <c r="J136" s="268">
        <f t="shared" si="28"/>
        <v>2</v>
      </c>
      <c r="K136" s="269">
        <f t="shared" si="29"/>
        <v>0.93</v>
      </c>
      <c r="L136" s="270" t="e">
        <f>SUMIF($AN$4:$AN$22,D136,#REF!)</f>
        <v>#REF!</v>
      </c>
      <c r="M136" s="271" t="e">
        <f t="shared" si="30"/>
        <v>#REF!</v>
      </c>
      <c r="N136" s="271" t="e">
        <f t="shared" si="31"/>
        <v>#REF!</v>
      </c>
      <c r="O136" s="271" t="e">
        <f t="shared" si="32"/>
        <v>#REF!</v>
      </c>
      <c r="P136" s="271" t="e">
        <f t="shared" si="33"/>
        <v>#REF!</v>
      </c>
      <c r="Q136" s="272" t="e">
        <f t="shared" si="34"/>
        <v>#REF!</v>
      </c>
      <c r="R136" s="271" t="e">
        <f t="shared" si="34"/>
        <v>#REF!</v>
      </c>
      <c r="S136" s="271" t="e">
        <f t="shared" si="35"/>
        <v>#REF!</v>
      </c>
      <c r="T136" s="271"/>
      <c r="U136" s="271" t="e">
        <f t="shared" si="36"/>
        <v>#REF!</v>
      </c>
      <c r="V136" s="271" t="e">
        <f t="shared" si="37"/>
        <v>#REF!</v>
      </c>
      <c r="W136" s="271" t="e">
        <f t="shared" si="38"/>
        <v>#REF!</v>
      </c>
      <c r="X136" s="272" t="e">
        <f t="shared" si="39"/>
        <v>#REF!</v>
      </c>
      <c r="Y136" s="272" t="e">
        <f t="shared" si="40"/>
        <v>#REF!</v>
      </c>
      <c r="Z136" s="271" t="e">
        <f t="shared" si="41"/>
        <v>#REF!</v>
      </c>
      <c r="AA136" s="271" t="e">
        <f t="shared" si="42"/>
        <v>#REF!</v>
      </c>
      <c r="AB136" s="271"/>
      <c r="AC136" s="33" t="str">
        <f t="shared" si="43"/>
        <v>BERTAHAP</v>
      </c>
      <c r="AD136" s="273">
        <f t="shared" si="44"/>
        <v>0</v>
      </c>
      <c r="AE136" s="274">
        <v>2</v>
      </c>
      <c r="AF136" s="275"/>
      <c r="AG136" s="271" t="e">
        <f>IF(AF136&gt;#REF!,"LB","KR")</f>
        <v>#REF!</v>
      </c>
      <c r="AH136" s="275">
        <v>1466861000</v>
      </c>
      <c r="AI136" s="275">
        <v>1653387000</v>
      </c>
      <c r="AJ136" s="275">
        <v>1755364000</v>
      </c>
      <c r="AK136" s="276">
        <v>1863631000</v>
      </c>
      <c r="AL136" s="276">
        <v>1755364000</v>
      </c>
      <c r="AM136" s="275">
        <v>1863631000</v>
      </c>
      <c r="AN136" s="275">
        <v>1978576000</v>
      </c>
      <c r="AO136" s="52">
        <v>1860685840</v>
      </c>
      <c r="AP136" s="43">
        <v>1975448860</v>
      </c>
    </row>
    <row r="137" spans="1:42">
      <c r="A137" s="3">
        <f t="shared" si="45"/>
        <v>98</v>
      </c>
      <c r="B137" s="263">
        <v>5</v>
      </c>
      <c r="C137" s="264" t="s">
        <v>158</v>
      </c>
      <c r="D137" s="299">
        <v>12</v>
      </c>
      <c r="E137" s="266"/>
      <c r="F137" s="41" t="s">
        <v>50</v>
      </c>
      <c r="G137" s="267">
        <f t="shared" si="25"/>
        <v>67</v>
      </c>
      <c r="H137" s="267">
        <f t="shared" si="26"/>
        <v>57</v>
      </c>
      <c r="I137" s="268">
        <f t="shared" si="27"/>
        <v>26966806</v>
      </c>
      <c r="J137" s="268">
        <f t="shared" si="28"/>
        <v>2</v>
      </c>
      <c r="K137" s="269">
        <f t="shared" si="29"/>
        <v>0.93</v>
      </c>
      <c r="L137" s="270" t="e">
        <f>SUMIF($AN$4:$AN$22,D137,#REF!)</f>
        <v>#REF!</v>
      </c>
      <c r="M137" s="271" t="e">
        <f t="shared" si="30"/>
        <v>#REF!</v>
      </c>
      <c r="N137" s="271" t="e">
        <f t="shared" si="31"/>
        <v>#REF!</v>
      </c>
      <c r="O137" s="271" t="e">
        <f t="shared" si="32"/>
        <v>#REF!</v>
      </c>
      <c r="P137" s="271" t="e">
        <f t="shared" si="33"/>
        <v>#REF!</v>
      </c>
      <c r="Q137" s="272" t="e">
        <f t="shared" si="34"/>
        <v>#REF!</v>
      </c>
      <c r="R137" s="271" t="e">
        <f t="shared" si="34"/>
        <v>#REF!</v>
      </c>
      <c r="S137" s="271" t="e">
        <f t="shared" si="35"/>
        <v>#REF!</v>
      </c>
      <c r="T137" s="271"/>
      <c r="U137" s="271" t="e">
        <f t="shared" si="36"/>
        <v>#REF!</v>
      </c>
      <c r="V137" s="271" t="e">
        <f t="shared" si="37"/>
        <v>#REF!</v>
      </c>
      <c r="W137" s="271" t="e">
        <f t="shared" si="38"/>
        <v>#REF!</v>
      </c>
      <c r="X137" s="272" t="e">
        <f t="shared" si="39"/>
        <v>#REF!</v>
      </c>
      <c r="Y137" s="272" t="e">
        <f t="shared" si="40"/>
        <v>#REF!</v>
      </c>
      <c r="Z137" s="271" t="e">
        <f t="shared" si="41"/>
        <v>#REF!</v>
      </c>
      <c r="AA137" s="271" t="e">
        <f t="shared" si="42"/>
        <v>#REF!</v>
      </c>
      <c r="AB137" s="271"/>
      <c r="AC137" s="33" t="str">
        <f t="shared" si="43"/>
        <v>BERTAHAP</v>
      </c>
      <c r="AD137" s="273">
        <f t="shared" si="44"/>
        <v>0</v>
      </c>
      <c r="AE137" s="274">
        <v>2</v>
      </c>
      <c r="AF137" s="275"/>
      <c r="AG137" s="271" t="e">
        <f>IF(AF137&gt;#REF!,"LB","KR")</f>
        <v>#REF!</v>
      </c>
      <c r="AH137" s="275">
        <v>1327160000</v>
      </c>
      <c r="AI137" s="275">
        <v>1495921000</v>
      </c>
      <c r="AJ137" s="275">
        <v>1588187000</v>
      </c>
      <c r="AK137" s="276">
        <v>1686142000</v>
      </c>
      <c r="AL137" s="276">
        <v>1588187000</v>
      </c>
      <c r="AM137" s="275">
        <v>1686142000</v>
      </c>
      <c r="AN137" s="275">
        <v>1790140000</v>
      </c>
      <c r="AO137" s="52">
        <v>1683478220</v>
      </c>
      <c r="AP137" s="43">
        <v>1787310520</v>
      </c>
    </row>
    <row r="138" spans="1:42">
      <c r="A138" s="3">
        <f t="shared" si="45"/>
        <v>99</v>
      </c>
      <c r="B138" s="263">
        <v>6</v>
      </c>
      <c r="C138" s="264" t="s">
        <v>158</v>
      </c>
      <c r="D138" s="265">
        <v>16</v>
      </c>
      <c r="E138" s="266"/>
      <c r="F138" s="41" t="s">
        <v>52</v>
      </c>
      <c r="G138" s="267">
        <f t="shared" si="25"/>
        <v>71</v>
      </c>
      <c r="H138" s="267">
        <f t="shared" si="26"/>
        <v>63</v>
      </c>
      <c r="I138" s="268">
        <f t="shared" si="27"/>
        <v>26966806</v>
      </c>
      <c r="J138" s="268">
        <f t="shared" si="28"/>
        <v>2</v>
      </c>
      <c r="K138" s="269">
        <f t="shared" si="29"/>
        <v>0.93</v>
      </c>
      <c r="L138" s="270" t="e">
        <f>SUMIF($AN$4:$AN$22,D138,#REF!)</f>
        <v>#REF!</v>
      </c>
      <c r="M138" s="271" t="e">
        <f t="shared" si="30"/>
        <v>#REF!</v>
      </c>
      <c r="N138" s="271" t="e">
        <f t="shared" si="31"/>
        <v>#REF!</v>
      </c>
      <c r="O138" s="271" t="e">
        <f t="shared" si="32"/>
        <v>#REF!</v>
      </c>
      <c r="P138" s="271" t="e">
        <f t="shared" si="33"/>
        <v>#REF!</v>
      </c>
      <c r="Q138" s="272" t="e">
        <f t="shared" si="34"/>
        <v>#REF!</v>
      </c>
      <c r="R138" s="271" t="e">
        <f t="shared" si="34"/>
        <v>#REF!</v>
      </c>
      <c r="S138" s="271" t="e">
        <f t="shared" si="35"/>
        <v>#REF!</v>
      </c>
      <c r="T138" s="271"/>
      <c r="U138" s="271" t="e">
        <f t="shared" si="36"/>
        <v>#REF!</v>
      </c>
      <c r="V138" s="271" t="e">
        <f t="shared" si="37"/>
        <v>#REF!</v>
      </c>
      <c r="W138" s="271" t="e">
        <f t="shared" si="38"/>
        <v>#REF!</v>
      </c>
      <c r="X138" s="272" t="e">
        <f t="shared" si="39"/>
        <v>#REF!</v>
      </c>
      <c r="Y138" s="272" t="e">
        <f t="shared" si="40"/>
        <v>#REF!</v>
      </c>
      <c r="Z138" s="271" t="e">
        <f t="shared" si="41"/>
        <v>#REF!</v>
      </c>
      <c r="AA138" s="271" t="e">
        <f t="shared" si="42"/>
        <v>#REF!</v>
      </c>
      <c r="AB138" s="271"/>
      <c r="AC138" s="33" t="str">
        <f t="shared" si="43"/>
        <v>BERTAHAP</v>
      </c>
      <c r="AD138" s="273">
        <f t="shared" si="44"/>
        <v>0</v>
      </c>
      <c r="AE138" s="274">
        <v>2</v>
      </c>
      <c r="AF138" s="275"/>
      <c r="AG138" s="271" t="e">
        <f>IF(AF138&gt;#REF!,"LB","KR")</f>
        <v>#REF!</v>
      </c>
      <c r="AH138" s="275">
        <v>1466861000</v>
      </c>
      <c r="AI138" s="275">
        <v>1653387000</v>
      </c>
      <c r="AJ138" s="275">
        <v>1755364000</v>
      </c>
      <c r="AK138" s="276">
        <v>1863631000</v>
      </c>
      <c r="AL138" s="276">
        <v>1755364000</v>
      </c>
      <c r="AM138" s="275">
        <v>1863631000</v>
      </c>
      <c r="AN138" s="275">
        <v>1978576000</v>
      </c>
      <c r="AO138" s="52">
        <v>1860685840</v>
      </c>
      <c r="AP138" s="43">
        <v>1975448860</v>
      </c>
    </row>
    <row r="139" spans="1:42">
      <c r="A139" s="3">
        <f t="shared" si="45"/>
        <v>100</v>
      </c>
      <c r="B139" s="263">
        <v>7</v>
      </c>
      <c r="C139" s="264" t="s">
        <v>158</v>
      </c>
      <c r="D139" s="299">
        <v>18</v>
      </c>
      <c r="E139" s="266"/>
      <c r="F139" s="41" t="s">
        <v>54</v>
      </c>
      <c r="G139" s="267">
        <f t="shared" si="25"/>
        <v>97</v>
      </c>
      <c r="H139" s="267">
        <f t="shared" si="26"/>
        <v>85</v>
      </c>
      <c r="I139" s="268">
        <f t="shared" si="27"/>
        <v>26966806</v>
      </c>
      <c r="J139" s="268">
        <f t="shared" si="28"/>
        <v>2</v>
      </c>
      <c r="K139" s="269">
        <f t="shared" si="29"/>
        <v>0.93</v>
      </c>
      <c r="L139" s="270" t="e">
        <f>SUMIF($AN$4:$AN$22,D139,#REF!)</f>
        <v>#REF!</v>
      </c>
      <c r="M139" s="271" t="e">
        <f t="shared" si="30"/>
        <v>#REF!</v>
      </c>
      <c r="N139" s="271" t="e">
        <f t="shared" si="31"/>
        <v>#REF!</v>
      </c>
      <c r="O139" s="271" t="e">
        <f t="shared" si="32"/>
        <v>#REF!</v>
      </c>
      <c r="P139" s="271" t="e">
        <f t="shared" si="33"/>
        <v>#REF!</v>
      </c>
      <c r="Q139" s="272" t="e">
        <f t="shared" si="34"/>
        <v>#REF!</v>
      </c>
      <c r="R139" s="271" t="e">
        <f t="shared" si="34"/>
        <v>#REF!</v>
      </c>
      <c r="S139" s="271" t="e">
        <f t="shared" si="35"/>
        <v>#REF!</v>
      </c>
      <c r="T139" s="271"/>
      <c r="U139" s="271" t="e">
        <f t="shared" si="36"/>
        <v>#REF!</v>
      </c>
      <c r="V139" s="271" t="e">
        <f t="shared" si="37"/>
        <v>#REF!</v>
      </c>
      <c r="W139" s="271" t="e">
        <f t="shared" si="38"/>
        <v>#REF!</v>
      </c>
      <c r="X139" s="272" t="e">
        <f t="shared" si="39"/>
        <v>#REF!</v>
      </c>
      <c r="Y139" s="272" t="e">
        <f t="shared" si="40"/>
        <v>#REF!</v>
      </c>
      <c r="Z139" s="271" t="e">
        <f t="shared" si="41"/>
        <v>#REF!</v>
      </c>
      <c r="AA139" s="271" t="e">
        <f t="shared" si="42"/>
        <v>#REF!</v>
      </c>
      <c r="AB139" s="271"/>
      <c r="AC139" s="33" t="str">
        <f t="shared" si="43"/>
        <v>BERTAHAP</v>
      </c>
      <c r="AD139" s="273">
        <f t="shared" si="44"/>
        <v>0</v>
      </c>
      <c r="AE139" s="274">
        <v>2</v>
      </c>
      <c r="AF139" s="275"/>
      <c r="AG139" s="271" t="e">
        <f>IF(AF139&gt;#REF!,"LB","KR")</f>
        <v>#REF!</v>
      </c>
      <c r="AH139" s="275">
        <v>1979098000</v>
      </c>
      <c r="AI139" s="275">
        <v>2230760000</v>
      </c>
      <c r="AJ139" s="275">
        <v>2368348000</v>
      </c>
      <c r="AK139" s="276">
        <v>2514423000</v>
      </c>
      <c r="AL139" s="276">
        <v>2368348000</v>
      </c>
      <c r="AM139" s="275">
        <v>2514423000</v>
      </c>
      <c r="AN139" s="275">
        <v>2669507000</v>
      </c>
      <c r="AO139" s="52">
        <v>2510448880</v>
      </c>
      <c r="AP139" s="43">
        <v>2665288380</v>
      </c>
    </row>
    <row r="140" spans="1:42">
      <c r="A140" s="3">
        <f t="shared" si="45"/>
        <v>101</v>
      </c>
      <c r="B140" s="263">
        <v>8</v>
      </c>
      <c r="C140" s="264" t="s">
        <v>158</v>
      </c>
      <c r="D140" s="299">
        <v>20</v>
      </c>
      <c r="E140" s="266"/>
      <c r="F140" s="41" t="s">
        <v>70</v>
      </c>
      <c r="G140" s="267">
        <f t="shared" si="25"/>
        <v>60</v>
      </c>
      <c r="H140" s="267">
        <f t="shared" si="26"/>
        <v>51</v>
      </c>
      <c r="I140" s="268">
        <f t="shared" si="27"/>
        <v>26966806</v>
      </c>
      <c r="J140" s="268">
        <f t="shared" si="28"/>
        <v>2</v>
      </c>
      <c r="K140" s="269">
        <f t="shared" si="29"/>
        <v>0.93</v>
      </c>
      <c r="L140" s="270" t="e">
        <f>SUMIF($AN$4:$AN$22,D140,#REF!)</f>
        <v>#REF!</v>
      </c>
      <c r="M140" s="271" t="e">
        <f t="shared" si="30"/>
        <v>#REF!</v>
      </c>
      <c r="N140" s="271" t="e">
        <f t="shared" si="31"/>
        <v>#REF!</v>
      </c>
      <c r="O140" s="271" t="e">
        <f t="shared" si="32"/>
        <v>#REF!</v>
      </c>
      <c r="P140" s="271" t="e">
        <f t="shared" si="33"/>
        <v>#REF!</v>
      </c>
      <c r="Q140" s="272" t="e">
        <f t="shared" si="34"/>
        <v>#REF!</v>
      </c>
      <c r="R140" s="271" t="e">
        <f t="shared" si="34"/>
        <v>#REF!</v>
      </c>
      <c r="S140" s="271" t="e">
        <f t="shared" si="35"/>
        <v>#REF!</v>
      </c>
      <c r="T140" s="271"/>
      <c r="U140" s="271" t="e">
        <f t="shared" si="36"/>
        <v>#REF!</v>
      </c>
      <c r="V140" s="271" t="e">
        <f t="shared" si="37"/>
        <v>#REF!</v>
      </c>
      <c r="W140" s="271" t="e">
        <f t="shared" si="38"/>
        <v>#REF!</v>
      </c>
      <c r="X140" s="272" t="e">
        <f t="shared" si="39"/>
        <v>#REF!</v>
      </c>
      <c r="Y140" s="272" t="e">
        <f t="shared" si="40"/>
        <v>#REF!</v>
      </c>
      <c r="Z140" s="271" t="e">
        <f t="shared" si="41"/>
        <v>#REF!</v>
      </c>
      <c r="AA140" s="271" t="e">
        <f t="shared" si="42"/>
        <v>#REF!</v>
      </c>
      <c r="AB140" s="271"/>
      <c r="AC140" s="33" t="str">
        <f t="shared" si="43"/>
        <v>BERTAHAP</v>
      </c>
      <c r="AD140" s="273">
        <f t="shared" si="44"/>
        <v>0</v>
      </c>
      <c r="AE140" s="274">
        <v>2</v>
      </c>
      <c r="AF140" s="275"/>
      <c r="AG140" s="271" t="e">
        <f>IF(AF140&gt;#REF!,"LB","KR")</f>
        <v>#REF!</v>
      </c>
      <c r="AH140" s="275">
        <v>1187459000</v>
      </c>
      <c r="AI140" s="275">
        <v>1338456000</v>
      </c>
      <c r="AJ140" s="275">
        <v>1421009000</v>
      </c>
      <c r="AK140" s="276">
        <v>1508654000</v>
      </c>
      <c r="AL140" s="276">
        <v>1421009000</v>
      </c>
      <c r="AM140" s="275">
        <v>1508654000</v>
      </c>
      <c r="AN140" s="275">
        <v>1601704000</v>
      </c>
      <c r="AO140" s="52">
        <v>1506269540</v>
      </c>
      <c r="AP140" s="43">
        <v>1599173240</v>
      </c>
    </row>
    <row r="141" spans="1:42">
      <c r="A141" s="3">
        <f t="shared" si="45"/>
        <v>102</v>
      </c>
      <c r="B141" s="263">
        <v>9</v>
      </c>
      <c r="C141" s="264" t="s">
        <v>158</v>
      </c>
      <c r="D141" s="299">
        <v>22</v>
      </c>
      <c r="E141" s="266"/>
      <c r="F141" s="41" t="s">
        <v>89</v>
      </c>
      <c r="G141" s="267">
        <f t="shared" si="25"/>
        <v>81</v>
      </c>
      <c r="H141" s="267">
        <f t="shared" si="26"/>
        <v>70</v>
      </c>
      <c r="I141" s="268">
        <f t="shared" si="27"/>
        <v>26966806</v>
      </c>
      <c r="J141" s="268">
        <f t="shared" si="28"/>
        <v>4</v>
      </c>
      <c r="K141" s="269">
        <f t="shared" si="29"/>
        <v>0.97</v>
      </c>
      <c r="L141" s="270" t="e">
        <f>SUMIF($AN$4:$AN$22,D141,#REF!)</f>
        <v>#REF!</v>
      </c>
      <c r="M141" s="271" t="e">
        <f t="shared" si="30"/>
        <v>#REF!</v>
      </c>
      <c r="N141" s="271" t="e">
        <f t="shared" si="31"/>
        <v>#REF!</v>
      </c>
      <c r="O141" s="271" t="e">
        <f t="shared" si="32"/>
        <v>#REF!</v>
      </c>
      <c r="P141" s="271" t="e">
        <f t="shared" si="33"/>
        <v>#REF!</v>
      </c>
      <c r="Q141" s="272" t="e">
        <f t="shared" si="34"/>
        <v>#REF!</v>
      </c>
      <c r="R141" s="271" t="e">
        <f t="shared" si="34"/>
        <v>#REF!</v>
      </c>
      <c r="S141" s="271" t="e">
        <f t="shared" si="35"/>
        <v>#REF!</v>
      </c>
      <c r="T141" s="271"/>
      <c r="U141" s="271" t="e">
        <f t="shared" si="36"/>
        <v>#REF!</v>
      </c>
      <c r="V141" s="271" t="e">
        <f t="shared" si="37"/>
        <v>#REF!</v>
      </c>
      <c r="W141" s="271" t="e">
        <f t="shared" si="38"/>
        <v>#REF!</v>
      </c>
      <c r="X141" s="272" t="e">
        <f t="shared" si="39"/>
        <v>#REF!</v>
      </c>
      <c r="Y141" s="272" t="e">
        <f t="shared" si="40"/>
        <v>#REF!</v>
      </c>
      <c r="Z141" s="271" t="e">
        <f t="shared" si="41"/>
        <v>#REF!</v>
      </c>
      <c r="AA141" s="271" t="e">
        <f t="shared" si="42"/>
        <v>#REF!</v>
      </c>
      <c r="AB141" s="271"/>
      <c r="AC141" s="33" t="str">
        <f t="shared" si="43"/>
        <v>BERTAHAP</v>
      </c>
      <c r="AD141" s="273">
        <f t="shared" si="44"/>
        <v>0</v>
      </c>
      <c r="AE141" s="274">
        <v>2</v>
      </c>
      <c r="AF141" s="275"/>
      <c r="AG141" s="271" t="e">
        <f>IF(AF141&gt;#REF!,"LB","KR")</f>
        <v>#REF!</v>
      </c>
      <c r="AH141" s="275">
        <v>1699946000</v>
      </c>
      <c r="AI141" s="275">
        <v>1916111000</v>
      </c>
      <c r="AJ141" s="275">
        <v>2034293000</v>
      </c>
      <c r="AK141" s="276">
        <v>2159763000</v>
      </c>
      <c r="AL141" s="276">
        <v>2034293000</v>
      </c>
      <c r="AM141" s="275">
        <v>2159763000</v>
      </c>
      <c r="AN141" s="275">
        <v>2292973000</v>
      </c>
      <c r="AO141" s="52">
        <v>2156350580</v>
      </c>
      <c r="AP141" s="43">
        <v>2289348780</v>
      </c>
    </row>
    <row r="142" spans="1:42">
      <c r="A142" s="3">
        <f t="shared" si="45"/>
        <v>103</v>
      </c>
      <c r="B142" s="263">
        <v>1</v>
      </c>
      <c r="C142" s="264" t="s">
        <v>159</v>
      </c>
      <c r="D142" s="265" t="s">
        <v>24</v>
      </c>
      <c r="E142" s="266"/>
      <c r="F142" s="41" t="s">
        <v>39</v>
      </c>
      <c r="G142" s="267">
        <f t="shared" si="25"/>
        <v>113</v>
      </c>
      <c r="H142" s="267">
        <f t="shared" si="26"/>
        <v>101</v>
      </c>
      <c r="I142" s="268">
        <f t="shared" si="27"/>
        <v>26966806</v>
      </c>
      <c r="J142" s="268">
        <f t="shared" si="28"/>
        <v>6</v>
      </c>
      <c r="K142" s="269">
        <f t="shared" si="29"/>
        <v>0.95</v>
      </c>
      <c r="L142" s="319" t="e">
        <f>SUMIF($AN$4:$AN$22,D142,#REF!)</f>
        <v>#REF!</v>
      </c>
      <c r="M142" s="271" t="e">
        <f t="shared" si="30"/>
        <v>#REF!</v>
      </c>
      <c r="N142" s="271" t="e">
        <f t="shared" si="31"/>
        <v>#REF!</v>
      </c>
      <c r="O142" s="271" t="e">
        <f t="shared" si="32"/>
        <v>#REF!</v>
      </c>
      <c r="P142" s="271" t="e">
        <f t="shared" si="33"/>
        <v>#REF!</v>
      </c>
      <c r="Q142" s="272" t="e">
        <f t="shared" si="34"/>
        <v>#REF!</v>
      </c>
      <c r="R142" s="271" t="e">
        <f t="shared" si="34"/>
        <v>#REF!</v>
      </c>
      <c r="S142" s="271" t="e">
        <f t="shared" si="35"/>
        <v>#REF!</v>
      </c>
      <c r="T142" s="271"/>
      <c r="U142" s="271" t="e">
        <f t="shared" si="36"/>
        <v>#REF!</v>
      </c>
      <c r="V142" s="271" t="e">
        <f t="shared" si="37"/>
        <v>#REF!</v>
      </c>
      <c r="W142" s="271" t="e">
        <f t="shared" si="38"/>
        <v>#REF!</v>
      </c>
      <c r="X142" s="272" t="e">
        <f t="shared" si="39"/>
        <v>#REF!</v>
      </c>
      <c r="Y142" s="272" t="e">
        <f t="shared" si="40"/>
        <v>#REF!</v>
      </c>
      <c r="Z142" s="271" t="e">
        <f t="shared" si="41"/>
        <v>#REF!</v>
      </c>
      <c r="AA142" s="271" t="e">
        <f t="shared" si="42"/>
        <v>#REF!</v>
      </c>
      <c r="AB142" s="271"/>
      <c r="AC142" s="33" t="str">
        <f t="shared" si="43"/>
        <v>BERTAHAP</v>
      </c>
      <c r="AD142" s="273">
        <f t="shared" si="44"/>
        <v>0</v>
      </c>
      <c r="AE142" s="274">
        <v>2</v>
      </c>
      <c r="AF142" s="275"/>
      <c r="AG142" s="271" t="e">
        <f>IF(AF142&gt;#REF!,"LB","KR")</f>
        <v>#REF!</v>
      </c>
      <c r="AH142" s="275">
        <v>2425991000</v>
      </c>
      <c r="AI142" s="275">
        <v>2734480000</v>
      </c>
      <c r="AJ142" s="275">
        <v>2903136000</v>
      </c>
      <c r="AK142" s="276">
        <v>3082195000</v>
      </c>
      <c r="AL142" s="276">
        <v>2903136000</v>
      </c>
      <c r="AM142" s="275">
        <v>3082195000</v>
      </c>
      <c r="AN142" s="275">
        <v>3272298000</v>
      </c>
      <c r="AO142" s="52">
        <v>3077324160</v>
      </c>
      <c r="AP142" s="43">
        <v>3267126700</v>
      </c>
    </row>
    <row r="143" spans="1:42">
      <c r="A143" s="3">
        <f t="shared" si="45"/>
        <v>104</v>
      </c>
      <c r="B143" s="263">
        <v>2</v>
      </c>
      <c r="C143" s="264" t="s">
        <v>159</v>
      </c>
      <c r="D143" s="265" t="s">
        <v>35</v>
      </c>
      <c r="E143" s="266"/>
      <c r="F143" s="41" t="s">
        <v>42</v>
      </c>
      <c r="G143" s="267">
        <f t="shared" si="25"/>
        <v>78</v>
      </c>
      <c r="H143" s="267">
        <f t="shared" si="26"/>
        <v>66</v>
      </c>
      <c r="I143" s="268">
        <f t="shared" si="27"/>
        <v>26966806</v>
      </c>
      <c r="J143" s="268">
        <f t="shared" si="28"/>
        <v>2</v>
      </c>
      <c r="K143" s="269">
        <f t="shared" si="29"/>
        <v>0.93</v>
      </c>
      <c r="L143" s="319" t="e">
        <f>SUMIF($AN$4:$AN$22,D143,#REF!)</f>
        <v>#REF!</v>
      </c>
      <c r="M143" s="271" t="e">
        <f t="shared" si="30"/>
        <v>#REF!</v>
      </c>
      <c r="N143" s="271" t="e">
        <f t="shared" si="31"/>
        <v>#REF!</v>
      </c>
      <c r="O143" s="271" t="e">
        <f t="shared" si="32"/>
        <v>#REF!</v>
      </c>
      <c r="P143" s="271" t="e">
        <f t="shared" si="33"/>
        <v>#REF!</v>
      </c>
      <c r="Q143" s="272" t="e">
        <f t="shared" si="34"/>
        <v>#REF!</v>
      </c>
      <c r="R143" s="271" t="e">
        <f t="shared" si="34"/>
        <v>#REF!</v>
      </c>
      <c r="S143" s="271" t="e">
        <f t="shared" si="35"/>
        <v>#REF!</v>
      </c>
      <c r="T143" s="271"/>
      <c r="U143" s="271" t="e">
        <f t="shared" si="36"/>
        <v>#REF!</v>
      </c>
      <c r="V143" s="271" t="e">
        <f t="shared" si="37"/>
        <v>#REF!</v>
      </c>
      <c r="W143" s="271" t="e">
        <f t="shared" si="38"/>
        <v>#REF!</v>
      </c>
      <c r="X143" s="272" t="e">
        <f t="shared" si="39"/>
        <v>#REF!</v>
      </c>
      <c r="Y143" s="272" t="e">
        <f t="shared" si="40"/>
        <v>#REF!</v>
      </c>
      <c r="Z143" s="271" t="e">
        <f t="shared" si="41"/>
        <v>#REF!</v>
      </c>
      <c r="AA143" s="271" t="e">
        <f t="shared" si="42"/>
        <v>#REF!</v>
      </c>
      <c r="AB143" s="271"/>
      <c r="AC143" s="33" t="str">
        <f t="shared" si="43"/>
        <v>BERTAHAP</v>
      </c>
      <c r="AD143" s="273">
        <f t="shared" si="44"/>
        <v>0</v>
      </c>
      <c r="AE143" s="274">
        <v>2</v>
      </c>
      <c r="AF143" s="275"/>
      <c r="AG143" s="271" t="e">
        <f>IF(AF143&gt;#REF!,"LB","KR")</f>
        <v>#REF!</v>
      </c>
      <c r="AH143" s="275">
        <v>1551927000</v>
      </c>
      <c r="AI143" s="275">
        <v>1749269000</v>
      </c>
      <c r="AJ143" s="275">
        <v>1857160000</v>
      </c>
      <c r="AK143" s="276">
        <v>1971706000</v>
      </c>
      <c r="AL143" s="276">
        <v>1857160000</v>
      </c>
      <c r="AM143" s="275">
        <v>1971706000</v>
      </c>
      <c r="AN143" s="275">
        <v>2093316000</v>
      </c>
      <c r="AO143" s="52">
        <v>1968589600</v>
      </c>
      <c r="AP143" s="43">
        <v>2090008360</v>
      </c>
    </row>
    <row r="144" spans="1:42">
      <c r="A144" s="3">
        <f t="shared" si="45"/>
        <v>105</v>
      </c>
      <c r="B144" s="263">
        <v>3</v>
      </c>
      <c r="C144" s="264" t="s">
        <v>159</v>
      </c>
      <c r="D144" s="265" t="s">
        <v>41</v>
      </c>
      <c r="E144" s="266"/>
      <c r="F144" s="41" t="s">
        <v>45</v>
      </c>
      <c r="G144" s="267">
        <f t="shared" si="25"/>
        <v>60</v>
      </c>
      <c r="H144" s="267">
        <f t="shared" si="26"/>
        <v>52</v>
      </c>
      <c r="I144" s="268">
        <f t="shared" si="27"/>
        <v>26966806</v>
      </c>
      <c r="J144" s="268">
        <f t="shared" si="28"/>
        <v>2</v>
      </c>
      <c r="K144" s="269">
        <f t="shared" si="29"/>
        <v>0.93</v>
      </c>
      <c r="L144" s="319" t="e">
        <f>SUMIF($AN$4:$AN$22,D144,#REF!)</f>
        <v>#REF!</v>
      </c>
      <c r="M144" s="271" t="e">
        <f t="shared" si="30"/>
        <v>#REF!</v>
      </c>
      <c r="N144" s="271" t="e">
        <f t="shared" si="31"/>
        <v>#REF!</v>
      </c>
      <c r="O144" s="271" t="e">
        <f t="shared" si="32"/>
        <v>#REF!</v>
      </c>
      <c r="P144" s="271" t="e">
        <f t="shared" si="33"/>
        <v>#REF!</v>
      </c>
      <c r="Q144" s="272" t="e">
        <f t="shared" si="34"/>
        <v>#REF!</v>
      </c>
      <c r="R144" s="271" t="e">
        <f t="shared" si="34"/>
        <v>#REF!</v>
      </c>
      <c r="S144" s="271" t="e">
        <f t="shared" si="35"/>
        <v>#REF!</v>
      </c>
      <c r="T144" s="271"/>
      <c r="U144" s="271" t="e">
        <f t="shared" si="36"/>
        <v>#REF!</v>
      </c>
      <c r="V144" s="271" t="e">
        <f t="shared" si="37"/>
        <v>#REF!</v>
      </c>
      <c r="W144" s="271" t="e">
        <f t="shared" si="38"/>
        <v>#REF!</v>
      </c>
      <c r="X144" s="272" t="e">
        <f t="shared" si="39"/>
        <v>#REF!</v>
      </c>
      <c r="Y144" s="272" t="e">
        <f t="shared" si="40"/>
        <v>#REF!</v>
      </c>
      <c r="Z144" s="271" t="e">
        <f t="shared" si="41"/>
        <v>#REF!</v>
      </c>
      <c r="AA144" s="271" t="e">
        <f t="shared" si="42"/>
        <v>#REF!</v>
      </c>
      <c r="AB144" s="271"/>
      <c r="AC144" s="33" t="str">
        <f t="shared" si="43"/>
        <v>BERTAHAP</v>
      </c>
      <c r="AD144" s="273">
        <f t="shared" si="44"/>
        <v>0</v>
      </c>
      <c r="AE144" s="274">
        <v>2</v>
      </c>
      <c r="AF144" s="275"/>
      <c r="AG144" s="271" t="e">
        <f>IF(AF144&gt;#REF!,"LB","KR")</f>
        <v>#REF!</v>
      </c>
      <c r="AH144" s="275">
        <v>1222730000</v>
      </c>
      <c r="AI144" s="275">
        <v>1378212000</v>
      </c>
      <c r="AJ144" s="275">
        <v>1463217000</v>
      </c>
      <c r="AK144" s="276">
        <v>1553465000</v>
      </c>
      <c r="AL144" s="276">
        <v>1463217000</v>
      </c>
      <c r="AM144" s="275">
        <v>1553465000</v>
      </c>
      <c r="AN144" s="275">
        <v>1649280000</v>
      </c>
      <c r="AO144" s="52">
        <v>1551010020</v>
      </c>
      <c r="AP144" s="43">
        <v>1646672900</v>
      </c>
    </row>
    <row r="145" spans="1:42">
      <c r="A145" s="3">
        <f t="shared" si="45"/>
        <v>106</v>
      </c>
      <c r="B145" s="263">
        <v>4</v>
      </c>
      <c r="C145" s="264" t="s">
        <v>159</v>
      </c>
      <c r="D145" s="265">
        <v>10</v>
      </c>
      <c r="E145" s="266"/>
      <c r="F145" s="41" t="s">
        <v>48</v>
      </c>
      <c r="G145" s="267">
        <f t="shared" si="25"/>
        <v>74</v>
      </c>
      <c r="H145" s="267">
        <f t="shared" si="26"/>
        <v>63</v>
      </c>
      <c r="I145" s="268">
        <f t="shared" si="27"/>
        <v>26966806</v>
      </c>
      <c r="J145" s="268">
        <f t="shared" si="28"/>
        <v>2</v>
      </c>
      <c r="K145" s="269">
        <f t="shared" si="29"/>
        <v>0.93</v>
      </c>
      <c r="L145" s="319" t="e">
        <f>SUMIF($AN$4:$AN$22,D145,#REF!)</f>
        <v>#REF!</v>
      </c>
      <c r="M145" s="271" t="e">
        <f t="shared" si="30"/>
        <v>#REF!</v>
      </c>
      <c r="N145" s="271" t="e">
        <f t="shared" si="31"/>
        <v>#REF!</v>
      </c>
      <c r="O145" s="271" t="e">
        <f t="shared" si="32"/>
        <v>#REF!</v>
      </c>
      <c r="P145" s="271" t="e">
        <f t="shared" si="33"/>
        <v>#REF!</v>
      </c>
      <c r="Q145" s="272" t="e">
        <f t="shared" si="34"/>
        <v>#REF!</v>
      </c>
      <c r="R145" s="271" t="e">
        <f t="shared" si="34"/>
        <v>#REF!</v>
      </c>
      <c r="S145" s="271" t="e">
        <f t="shared" si="35"/>
        <v>#REF!</v>
      </c>
      <c r="T145" s="271"/>
      <c r="U145" s="271" t="e">
        <f t="shared" si="36"/>
        <v>#REF!</v>
      </c>
      <c r="V145" s="271" t="e">
        <f t="shared" si="37"/>
        <v>#REF!</v>
      </c>
      <c r="W145" s="271" t="e">
        <f t="shared" si="38"/>
        <v>#REF!</v>
      </c>
      <c r="X145" s="272" t="e">
        <f t="shared" si="39"/>
        <v>#REF!</v>
      </c>
      <c r="Y145" s="272" t="e">
        <f t="shared" si="40"/>
        <v>#REF!</v>
      </c>
      <c r="Z145" s="271" t="e">
        <f t="shared" si="41"/>
        <v>#REF!</v>
      </c>
      <c r="AA145" s="271" t="e">
        <f t="shared" si="42"/>
        <v>#REF!</v>
      </c>
      <c r="AB145" s="271"/>
      <c r="AC145" s="33" t="str">
        <f t="shared" si="43"/>
        <v>BERTAHAP</v>
      </c>
      <c r="AD145" s="273">
        <f t="shared" si="44"/>
        <v>0</v>
      </c>
      <c r="AE145" s="274">
        <v>2</v>
      </c>
      <c r="AF145" s="275"/>
      <c r="AG145" s="271" t="e">
        <f>IF(AF145&gt;#REF!,"LB","KR")</f>
        <v>#REF!</v>
      </c>
      <c r="AH145" s="275">
        <v>1481384000</v>
      </c>
      <c r="AI145" s="275">
        <v>1669757000</v>
      </c>
      <c r="AJ145" s="275">
        <v>1772744000</v>
      </c>
      <c r="AK145" s="276">
        <v>1882083000</v>
      </c>
      <c r="AL145" s="276">
        <v>1772744000</v>
      </c>
      <c r="AM145" s="275">
        <v>1882083000</v>
      </c>
      <c r="AN145" s="275">
        <v>1998166000</v>
      </c>
      <c r="AO145" s="52">
        <v>1879108640</v>
      </c>
      <c r="AP145" s="43">
        <v>1995007980</v>
      </c>
    </row>
    <row r="146" spans="1:42">
      <c r="A146" s="3">
        <f t="shared" si="45"/>
        <v>107</v>
      </c>
      <c r="B146" s="263">
        <v>5</v>
      </c>
      <c r="C146" s="264" t="s">
        <v>159</v>
      </c>
      <c r="D146" s="299">
        <v>12</v>
      </c>
      <c r="E146" s="266"/>
      <c r="F146" s="41" t="s">
        <v>50</v>
      </c>
      <c r="G146" s="267">
        <f t="shared" si="25"/>
        <v>67</v>
      </c>
      <c r="H146" s="267">
        <f t="shared" si="26"/>
        <v>57</v>
      </c>
      <c r="I146" s="268">
        <f t="shared" si="27"/>
        <v>26966806</v>
      </c>
      <c r="J146" s="268">
        <f t="shared" si="28"/>
        <v>2</v>
      </c>
      <c r="K146" s="269">
        <f t="shared" si="29"/>
        <v>0.93</v>
      </c>
      <c r="L146" s="319" t="e">
        <f>SUMIF($AN$4:$AN$22,D146,#REF!)</f>
        <v>#REF!</v>
      </c>
      <c r="M146" s="271" t="e">
        <f t="shared" si="30"/>
        <v>#REF!</v>
      </c>
      <c r="N146" s="271" t="e">
        <f t="shared" si="31"/>
        <v>#REF!</v>
      </c>
      <c r="O146" s="271" t="e">
        <f t="shared" si="32"/>
        <v>#REF!</v>
      </c>
      <c r="P146" s="271" t="e">
        <f t="shared" si="33"/>
        <v>#REF!</v>
      </c>
      <c r="Q146" s="272" t="e">
        <f t="shared" si="34"/>
        <v>#REF!</v>
      </c>
      <c r="R146" s="271" t="e">
        <f t="shared" si="34"/>
        <v>#REF!</v>
      </c>
      <c r="S146" s="271" t="e">
        <f t="shared" si="35"/>
        <v>#REF!</v>
      </c>
      <c r="T146" s="271"/>
      <c r="U146" s="271" t="e">
        <f t="shared" si="36"/>
        <v>#REF!</v>
      </c>
      <c r="V146" s="271" t="e">
        <f t="shared" si="37"/>
        <v>#REF!</v>
      </c>
      <c r="W146" s="271" t="e">
        <f t="shared" si="38"/>
        <v>#REF!</v>
      </c>
      <c r="X146" s="272" t="e">
        <f t="shared" si="39"/>
        <v>#REF!</v>
      </c>
      <c r="Y146" s="272" t="e">
        <f t="shared" si="40"/>
        <v>#REF!</v>
      </c>
      <c r="Z146" s="271" t="e">
        <f t="shared" si="41"/>
        <v>#REF!</v>
      </c>
      <c r="AA146" s="271" t="e">
        <f t="shared" si="42"/>
        <v>#REF!</v>
      </c>
      <c r="AB146" s="271"/>
      <c r="AC146" s="33" t="str">
        <f t="shared" si="43"/>
        <v>BERTAHAP</v>
      </c>
      <c r="AD146" s="273">
        <f t="shared" si="44"/>
        <v>0</v>
      </c>
      <c r="AE146" s="274">
        <v>2</v>
      </c>
      <c r="AF146" s="275"/>
      <c r="AG146" s="271" t="e">
        <f>IF(AF146&gt;#REF!,"LB","KR")</f>
        <v>#REF!</v>
      </c>
      <c r="AH146" s="275">
        <v>1340300000</v>
      </c>
      <c r="AI146" s="275">
        <v>1510733000</v>
      </c>
      <c r="AJ146" s="275">
        <v>1603911000</v>
      </c>
      <c r="AK146" s="276">
        <v>1702837000</v>
      </c>
      <c r="AL146" s="276">
        <v>1603911000</v>
      </c>
      <c r="AM146" s="275">
        <v>1702837000</v>
      </c>
      <c r="AN146" s="275">
        <v>1807864000</v>
      </c>
      <c r="AO146" s="52">
        <v>1700145660</v>
      </c>
      <c r="AP146" s="43">
        <v>1805007220</v>
      </c>
    </row>
    <row r="147" spans="1:42">
      <c r="A147" s="3">
        <f t="shared" si="45"/>
        <v>108</v>
      </c>
      <c r="B147" s="263">
        <v>6</v>
      </c>
      <c r="C147" s="264" t="s">
        <v>159</v>
      </c>
      <c r="D147" s="265">
        <v>16</v>
      </c>
      <c r="E147" s="266"/>
      <c r="F147" s="41" t="s">
        <v>52</v>
      </c>
      <c r="G147" s="267">
        <f t="shared" si="25"/>
        <v>71</v>
      </c>
      <c r="H147" s="267">
        <f t="shared" si="26"/>
        <v>63</v>
      </c>
      <c r="I147" s="268">
        <f t="shared" si="27"/>
        <v>26966806</v>
      </c>
      <c r="J147" s="268">
        <f t="shared" si="28"/>
        <v>2</v>
      </c>
      <c r="K147" s="269">
        <f t="shared" si="29"/>
        <v>0.93</v>
      </c>
      <c r="L147" s="319" t="e">
        <f>SUMIF($AN$4:$AN$22,D147,#REF!)</f>
        <v>#REF!</v>
      </c>
      <c r="M147" s="271" t="e">
        <f t="shared" si="30"/>
        <v>#REF!</v>
      </c>
      <c r="N147" s="271" t="e">
        <f t="shared" si="31"/>
        <v>#REF!</v>
      </c>
      <c r="O147" s="271" t="e">
        <f t="shared" si="32"/>
        <v>#REF!</v>
      </c>
      <c r="P147" s="271" t="e">
        <f t="shared" si="33"/>
        <v>#REF!</v>
      </c>
      <c r="Q147" s="272" t="e">
        <f t="shared" si="34"/>
        <v>#REF!</v>
      </c>
      <c r="R147" s="271" t="e">
        <f t="shared" si="34"/>
        <v>#REF!</v>
      </c>
      <c r="S147" s="271" t="e">
        <f t="shared" si="35"/>
        <v>#REF!</v>
      </c>
      <c r="T147" s="271"/>
      <c r="U147" s="271" t="e">
        <f t="shared" si="36"/>
        <v>#REF!</v>
      </c>
      <c r="V147" s="271" t="e">
        <f t="shared" si="37"/>
        <v>#REF!</v>
      </c>
      <c r="W147" s="271" t="e">
        <f t="shared" si="38"/>
        <v>#REF!</v>
      </c>
      <c r="X147" s="272" t="e">
        <f t="shared" si="39"/>
        <v>#REF!</v>
      </c>
      <c r="Y147" s="272" t="e">
        <f t="shared" si="40"/>
        <v>#REF!</v>
      </c>
      <c r="Z147" s="271" t="e">
        <f t="shared" si="41"/>
        <v>#REF!</v>
      </c>
      <c r="AA147" s="271" t="e">
        <f t="shared" si="42"/>
        <v>#REF!</v>
      </c>
      <c r="AB147" s="271"/>
      <c r="AC147" s="33" t="str">
        <f t="shared" si="43"/>
        <v>BERTAHAP</v>
      </c>
      <c r="AD147" s="273">
        <f t="shared" si="44"/>
        <v>0</v>
      </c>
      <c r="AE147" s="274">
        <v>2</v>
      </c>
      <c r="AF147" s="275"/>
      <c r="AG147" s="271" t="e">
        <f>IF(AF147&gt;#REF!,"LB","KR")</f>
        <v>#REF!</v>
      </c>
      <c r="AH147" s="275">
        <v>1481384000</v>
      </c>
      <c r="AI147" s="275">
        <v>1669757000</v>
      </c>
      <c r="AJ147" s="275">
        <v>1772744000</v>
      </c>
      <c r="AK147" s="276">
        <v>1882083000</v>
      </c>
      <c r="AL147" s="276">
        <v>1772744000</v>
      </c>
      <c r="AM147" s="275">
        <v>1882083000</v>
      </c>
      <c r="AN147" s="275">
        <v>1998166000</v>
      </c>
      <c r="AO147" s="52">
        <v>1879108640</v>
      </c>
      <c r="AP147" s="43">
        <v>1995007980</v>
      </c>
    </row>
    <row r="148" spans="1:42">
      <c r="A148" s="3">
        <f t="shared" si="45"/>
        <v>109</v>
      </c>
      <c r="B148" s="263">
        <v>7</v>
      </c>
      <c r="C148" s="264" t="s">
        <v>159</v>
      </c>
      <c r="D148" s="299">
        <v>18</v>
      </c>
      <c r="E148" s="266"/>
      <c r="F148" s="41" t="s">
        <v>54</v>
      </c>
      <c r="G148" s="267">
        <f t="shared" si="25"/>
        <v>97</v>
      </c>
      <c r="H148" s="267">
        <f t="shared" si="26"/>
        <v>85</v>
      </c>
      <c r="I148" s="268">
        <f t="shared" si="27"/>
        <v>26966806</v>
      </c>
      <c r="J148" s="268">
        <f t="shared" si="28"/>
        <v>2</v>
      </c>
      <c r="K148" s="269">
        <f t="shared" si="29"/>
        <v>0.93</v>
      </c>
      <c r="L148" s="319" t="e">
        <f>SUMIF($AN$4:$AN$22,D148,#REF!)</f>
        <v>#REF!</v>
      </c>
      <c r="M148" s="271" t="e">
        <f t="shared" si="30"/>
        <v>#REF!</v>
      </c>
      <c r="N148" s="271" t="e">
        <f t="shared" si="31"/>
        <v>#REF!</v>
      </c>
      <c r="O148" s="271" t="e">
        <f t="shared" si="32"/>
        <v>#REF!</v>
      </c>
      <c r="P148" s="271" t="e">
        <f t="shared" si="33"/>
        <v>#REF!</v>
      </c>
      <c r="Q148" s="272" t="e">
        <f t="shared" si="34"/>
        <v>#REF!</v>
      </c>
      <c r="R148" s="271" t="e">
        <f t="shared" si="34"/>
        <v>#REF!</v>
      </c>
      <c r="S148" s="271" t="e">
        <f t="shared" si="35"/>
        <v>#REF!</v>
      </c>
      <c r="T148" s="271"/>
      <c r="U148" s="271" t="e">
        <f t="shared" si="36"/>
        <v>#REF!</v>
      </c>
      <c r="V148" s="271" t="e">
        <f t="shared" si="37"/>
        <v>#REF!</v>
      </c>
      <c r="W148" s="271" t="e">
        <f t="shared" si="38"/>
        <v>#REF!</v>
      </c>
      <c r="X148" s="272" t="e">
        <f t="shared" si="39"/>
        <v>#REF!</v>
      </c>
      <c r="Y148" s="272" t="e">
        <f t="shared" si="40"/>
        <v>#REF!</v>
      </c>
      <c r="Z148" s="271" t="e">
        <f t="shared" si="41"/>
        <v>#REF!</v>
      </c>
      <c r="AA148" s="271" t="e">
        <f t="shared" si="42"/>
        <v>#REF!</v>
      </c>
      <c r="AB148" s="271"/>
      <c r="AC148" s="33" t="str">
        <f t="shared" si="43"/>
        <v>BERTAHAP</v>
      </c>
      <c r="AD148" s="273">
        <f t="shared" si="44"/>
        <v>0</v>
      </c>
      <c r="AE148" s="274">
        <v>2</v>
      </c>
      <c r="AF148" s="275"/>
      <c r="AG148" s="271" t="e">
        <f>IF(AF148&gt;#REF!,"LB","KR")</f>
        <v>#REF!</v>
      </c>
      <c r="AH148" s="275">
        <v>1998693000</v>
      </c>
      <c r="AI148" s="275">
        <v>2252846000</v>
      </c>
      <c r="AJ148" s="275">
        <v>2391797000</v>
      </c>
      <c r="AK148" s="276">
        <v>2539318000</v>
      </c>
      <c r="AL148" s="276">
        <v>2391797000</v>
      </c>
      <c r="AM148" s="275">
        <v>2539318000</v>
      </c>
      <c r="AN148" s="275">
        <v>2695937000</v>
      </c>
      <c r="AO148" s="52">
        <v>2535304820</v>
      </c>
      <c r="AP148" s="43">
        <v>2691677080</v>
      </c>
    </row>
    <row r="149" spans="1:42">
      <c r="A149" s="3">
        <f t="shared" si="45"/>
        <v>110</v>
      </c>
      <c r="B149" s="263">
        <v>1</v>
      </c>
      <c r="C149" s="264" t="s">
        <v>163</v>
      </c>
      <c r="D149" s="265" t="s">
        <v>24</v>
      </c>
      <c r="E149" s="266"/>
      <c r="F149" s="41" t="s">
        <v>39</v>
      </c>
      <c r="G149" s="267">
        <f t="shared" si="25"/>
        <v>113</v>
      </c>
      <c r="H149" s="267">
        <f t="shared" si="26"/>
        <v>101</v>
      </c>
      <c r="I149" s="268">
        <f t="shared" si="27"/>
        <v>26966806</v>
      </c>
      <c r="J149" s="268">
        <f t="shared" si="28"/>
        <v>6</v>
      </c>
      <c r="K149" s="269">
        <f t="shared" si="29"/>
        <v>0.95</v>
      </c>
      <c r="L149" s="270" t="e">
        <f>SUMIF($AN$4:$AN$22,D149,#REF!)</f>
        <v>#REF!</v>
      </c>
      <c r="M149" s="271" t="e">
        <f t="shared" si="30"/>
        <v>#REF!</v>
      </c>
      <c r="N149" s="271" t="e">
        <f t="shared" si="31"/>
        <v>#REF!</v>
      </c>
      <c r="O149" s="271" t="e">
        <f t="shared" si="32"/>
        <v>#REF!</v>
      </c>
      <c r="P149" s="271" t="e">
        <f t="shared" si="33"/>
        <v>#REF!</v>
      </c>
      <c r="Q149" s="272" t="e">
        <f t="shared" si="34"/>
        <v>#REF!</v>
      </c>
      <c r="R149" s="271" t="e">
        <f t="shared" si="34"/>
        <v>#REF!</v>
      </c>
      <c r="S149" s="271" t="e">
        <f t="shared" si="35"/>
        <v>#REF!</v>
      </c>
      <c r="T149" s="271"/>
      <c r="U149" s="271" t="e">
        <f t="shared" si="36"/>
        <v>#REF!</v>
      </c>
      <c r="V149" s="271" t="e">
        <f t="shared" si="37"/>
        <v>#REF!</v>
      </c>
      <c r="W149" s="271" t="e">
        <f t="shared" si="38"/>
        <v>#REF!</v>
      </c>
      <c r="X149" s="272" t="e">
        <f t="shared" si="39"/>
        <v>#REF!</v>
      </c>
      <c r="Y149" s="272" t="e">
        <f t="shared" si="40"/>
        <v>#REF!</v>
      </c>
      <c r="Z149" s="271" t="e">
        <f t="shared" si="41"/>
        <v>#REF!</v>
      </c>
      <c r="AA149" s="271" t="e">
        <f t="shared" si="42"/>
        <v>#REF!</v>
      </c>
      <c r="AB149" s="271"/>
      <c r="AC149" s="33" t="str">
        <f t="shared" si="43"/>
        <v>BERTAHAP</v>
      </c>
      <c r="AD149" s="273">
        <f t="shared" si="44"/>
        <v>0</v>
      </c>
      <c r="AE149" s="274">
        <v>2</v>
      </c>
      <c r="AF149" s="275"/>
      <c r="AG149" s="271" t="e">
        <f>IF(AF149&gt;#REF!,"LB","KR")</f>
        <v>#REF!</v>
      </c>
      <c r="AH149" s="275">
        <v>2402207000</v>
      </c>
      <c r="AI149" s="275">
        <v>2707671000</v>
      </c>
      <c r="AJ149" s="275">
        <v>2874674000</v>
      </c>
      <c r="AK149" s="276">
        <v>3051978000</v>
      </c>
      <c r="AL149" s="276">
        <v>2874674000</v>
      </c>
      <c r="AM149" s="275">
        <v>3051978000</v>
      </c>
      <c r="AN149" s="275">
        <v>3240217000</v>
      </c>
      <c r="AO149" s="52">
        <v>3047154440</v>
      </c>
      <c r="AP149" s="43">
        <v>3235096680</v>
      </c>
    </row>
    <row r="150" spans="1:42">
      <c r="A150" s="3">
        <f t="shared" si="45"/>
        <v>111</v>
      </c>
      <c r="B150" s="263">
        <v>2</v>
      </c>
      <c r="C150" s="264" t="s">
        <v>163</v>
      </c>
      <c r="D150" s="265" t="s">
        <v>35</v>
      </c>
      <c r="E150" s="266"/>
      <c r="F150" s="41" t="s">
        <v>42</v>
      </c>
      <c r="G150" s="267">
        <f t="shared" si="25"/>
        <v>78</v>
      </c>
      <c r="H150" s="267">
        <f t="shared" si="26"/>
        <v>66</v>
      </c>
      <c r="I150" s="268">
        <f t="shared" si="27"/>
        <v>26966806</v>
      </c>
      <c r="J150" s="268">
        <f t="shared" si="28"/>
        <v>2</v>
      </c>
      <c r="K150" s="269">
        <f t="shared" si="29"/>
        <v>0.93</v>
      </c>
      <c r="L150" s="270" t="e">
        <f>SUMIF($AN$4:$AN$22,D150,#REF!)</f>
        <v>#REF!</v>
      </c>
      <c r="M150" s="271" t="e">
        <f t="shared" si="30"/>
        <v>#REF!</v>
      </c>
      <c r="N150" s="271" t="e">
        <f t="shared" si="31"/>
        <v>#REF!</v>
      </c>
      <c r="O150" s="271" t="e">
        <f t="shared" si="32"/>
        <v>#REF!</v>
      </c>
      <c r="P150" s="271" t="e">
        <f t="shared" si="33"/>
        <v>#REF!</v>
      </c>
      <c r="Q150" s="272" t="e">
        <f t="shared" si="34"/>
        <v>#REF!</v>
      </c>
      <c r="R150" s="271" t="e">
        <f t="shared" si="34"/>
        <v>#REF!</v>
      </c>
      <c r="S150" s="271" t="e">
        <f t="shared" si="35"/>
        <v>#REF!</v>
      </c>
      <c r="T150" s="271"/>
      <c r="U150" s="271" t="e">
        <f t="shared" si="36"/>
        <v>#REF!</v>
      </c>
      <c r="V150" s="271" t="e">
        <f t="shared" si="37"/>
        <v>#REF!</v>
      </c>
      <c r="W150" s="271" t="e">
        <f t="shared" si="38"/>
        <v>#REF!</v>
      </c>
      <c r="X150" s="272" t="e">
        <f t="shared" si="39"/>
        <v>#REF!</v>
      </c>
      <c r="Y150" s="272" t="e">
        <f t="shared" si="40"/>
        <v>#REF!</v>
      </c>
      <c r="Z150" s="271" t="e">
        <f t="shared" si="41"/>
        <v>#REF!</v>
      </c>
      <c r="AA150" s="271" t="e">
        <f t="shared" si="42"/>
        <v>#REF!</v>
      </c>
      <c r="AB150" s="271"/>
      <c r="AC150" s="33" t="str">
        <f t="shared" si="43"/>
        <v>BERTAHAP</v>
      </c>
      <c r="AD150" s="273">
        <f t="shared" si="44"/>
        <v>0</v>
      </c>
      <c r="AE150" s="274">
        <v>2</v>
      </c>
      <c r="AF150" s="275"/>
      <c r="AG150" s="271" t="e">
        <f>IF(AF150&gt;#REF!,"LB","KR")</f>
        <v>#REF!</v>
      </c>
      <c r="AH150" s="275">
        <v>1536712000</v>
      </c>
      <c r="AI150" s="275">
        <v>1732119000</v>
      </c>
      <c r="AJ150" s="275">
        <v>1838953000</v>
      </c>
      <c r="AK150" s="276">
        <v>1952375000</v>
      </c>
      <c r="AL150" s="276">
        <v>1838953000</v>
      </c>
      <c r="AM150" s="275">
        <v>1952375000</v>
      </c>
      <c r="AN150" s="275">
        <v>2072794000</v>
      </c>
      <c r="AO150" s="52">
        <v>1949290180</v>
      </c>
      <c r="AP150" s="43">
        <v>2069517500</v>
      </c>
    </row>
    <row r="151" spans="1:42">
      <c r="A151" s="3">
        <f t="shared" si="45"/>
        <v>112</v>
      </c>
      <c r="B151" s="263">
        <v>3</v>
      </c>
      <c r="C151" s="264" t="s">
        <v>163</v>
      </c>
      <c r="D151" s="265" t="s">
        <v>41</v>
      </c>
      <c r="E151" s="266"/>
      <c r="F151" s="41" t="s">
        <v>45</v>
      </c>
      <c r="G151" s="267">
        <f t="shared" si="25"/>
        <v>60</v>
      </c>
      <c r="H151" s="267">
        <f t="shared" si="26"/>
        <v>52</v>
      </c>
      <c r="I151" s="268">
        <f t="shared" si="27"/>
        <v>26966806</v>
      </c>
      <c r="J151" s="268">
        <f t="shared" si="28"/>
        <v>2</v>
      </c>
      <c r="K151" s="269">
        <f t="shared" si="29"/>
        <v>0.93</v>
      </c>
      <c r="L151" s="270" t="e">
        <f>SUMIF($AN$4:$AN$22,D151,#REF!)</f>
        <v>#REF!</v>
      </c>
      <c r="M151" s="271" t="e">
        <f t="shared" si="30"/>
        <v>#REF!</v>
      </c>
      <c r="N151" s="271" t="e">
        <f t="shared" si="31"/>
        <v>#REF!</v>
      </c>
      <c r="O151" s="271" t="e">
        <f t="shared" si="32"/>
        <v>#REF!</v>
      </c>
      <c r="P151" s="271" t="e">
        <f t="shared" si="33"/>
        <v>#REF!</v>
      </c>
      <c r="Q151" s="272" t="e">
        <f t="shared" si="34"/>
        <v>#REF!</v>
      </c>
      <c r="R151" s="271" t="e">
        <f t="shared" si="34"/>
        <v>#REF!</v>
      </c>
      <c r="S151" s="271" t="e">
        <f t="shared" si="35"/>
        <v>#REF!</v>
      </c>
      <c r="T151" s="271"/>
      <c r="U151" s="271" t="e">
        <f t="shared" si="36"/>
        <v>#REF!</v>
      </c>
      <c r="V151" s="271" t="e">
        <f t="shared" si="37"/>
        <v>#REF!</v>
      </c>
      <c r="W151" s="271" t="e">
        <f t="shared" si="38"/>
        <v>#REF!</v>
      </c>
      <c r="X151" s="272" t="e">
        <f t="shared" si="39"/>
        <v>#REF!</v>
      </c>
      <c r="Y151" s="272" t="e">
        <f t="shared" si="40"/>
        <v>#REF!</v>
      </c>
      <c r="Z151" s="271" t="e">
        <f t="shared" si="41"/>
        <v>#REF!</v>
      </c>
      <c r="AA151" s="271" t="e">
        <f t="shared" si="42"/>
        <v>#REF!</v>
      </c>
      <c r="AB151" s="271"/>
      <c r="AC151" s="33" t="str">
        <f t="shared" si="43"/>
        <v>BERTAHAP</v>
      </c>
      <c r="AD151" s="273">
        <f t="shared" si="44"/>
        <v>0</v>
      </c>
      <c r="AE151" s="274">
        <v>2</v>
      </c>
      <c r="AF151" s="275"/>
      <c r="AG151" s="271" t="e">
        <f>IF(AF151&gt;#REF!,"LB","KR")</f>
        <v>#REF!</v>
      </c>
      <c r="AH151" s="275">
        <v>1210743000</v>
      </c>
      <c r="AI151" s="275">
        <v>1364700000</v>
      </c>
      <c r="AJ151" s="275">
        <v>1448872000</v>
      </c>
      <c r="AK151" s="276">
        <v>1538235000</v>
      </c>
      <c r="AL151" s="276">
        <v>1448872000</v>
      </c>
      <c r="AM151" s="275">
        <v>1538235000</v>
      </c>
      <c r="AN151" s="275">
        <v>1633110000</v>
      </c>
      <c r="AO151" s="52">
        <v>1535804320</v>
      </c>
      <c r="AP151" s="43">
        <v>1630529100</v>
      </c>
    </row>
    <row r="152" spans="1:42">
      <c r="A152" s="3">
        <f t="shared" si="45"/>
        <v>113</v>
      </c>
      <c r="B152" s="263">
        <v>4</v>
      </c>
      <c r="C152" s="264" t="s">
        <v>163</v>
      </c>
      <c r="D152" s="265">
        <v>10</v>
      </c>
      <c r="E152" s="266"/>
      <c r="F152" s="41" t="s">
        <v>48</v>
      </c>
      <c r="G152" s="267">
        <f t="shared" si="25"/>
        <v>74</v>
      </c>
      <c r="H152" s="267">
        <f t="shared" si="26"/>
        <v>63</v>
      </c>
      <c r="I152" s="268">
        <f t="shared" si="27"/>
        <v>26966806</v>
      </c>
      <c r="J152" s="268">
        <f t="shared" si="28"/>
        <v>2</v>
      </c>
      <c r="K152" s="269">
        <f t="shared" si="29"/>
        <v>0.93</v>
      </c>
      <c r="L152" s="270" t="e">
        <f>SUMIF($AN$4:$AN$22,D152,#REF!)</f>
        <v>#REF!</v>
      </c>
      <c r="M152" s="271" t="e">
        <f t="shared" si="30"/>
        <v>#REF!</v>
      </c>
      <c r="N152" s="271" t="e">
        <f t="shared" si="31"/>
        <v>#REF!</v>
      </c>
      <c r="O152" s="271" t="e">
        <f t="shared" si="32"/>
        <v>#REF!</v>
      </c>
      <c r="P152" s="271" t="e">
        <f t="shared" si="33"/>
        <v>#REF!</v>
      </c>
      <c r="Q152" s="272" t="e">
        <f t="shared" si="34"/>
        <v>#REF!</v>
      </c>
      <c r="R152" s="271" t="e">
        <f t="shared" si="34"/>
        <v>#REF!</v>
      </c>
      <c r="S152" s="271" t="e">
        <f t="shared" si="35"/>
        <v>#REF!</v>
      </c>
      <c r="T152" s="271"/>
      <c r="U152" s="271" t="e">
        <f t="shared" si="36"/>
        <v>#REF!</v>
      </c>
      <c r="V152" s="271" t="e">
        <f t="shared" si="37"/>
        <v>#REF!</v>
      </c>
      <c r="W152" s="271" t="e">
        <f t="shared" si="38"/>
        <v>#REF!</v>
      </c>
      <c r="X152" s="272" t="e">
        <f t="shared" si="39"/>
        <v>#REF!</v>
      </c>
      <c r="Y152" s="272" t="e">
        <f t="shared" si="40"/>
        <v>#REF!</v>
      </c>
      <c r="Z152" s="271" t="e">
        <f t="shared" si="41"/>
        <v>#REF!</v>
      </c>
      <c r="AA152" s="271" t="e">
        <f t="shared" si="42"/>
        <v>#REF!</v>
      </c>
      <c r="AB152" s="271"/>
      <c r="AC152" s="33" t="str">
        <f t="shared" si="43"/>
        <v>BERTAHAP</v>
      </c>
      <c r="AD152" s="273">
        <f t="shared" si="44"/>
        <v>0</v>
      </c>
      <c r="AE152" s="274">
        <v>2</v>
      </c>
      <c r="AF152" s="275"/>
      <c r="AG152" s="271" t="e">
        <f>IF(AF152&gt;#REF!,"LB","KR")</f>
        <v>#REF!</v>
      </c>
      <c r="AH152" s="275">
        <v>1466861000</v>
      </c>
      <c r="AI152" s="275">
        <v>1653387000</v>
      </c>
      <c r="AJ152" s="275">
        <v>1755364000</v>
      </c>
      <c r="AK152" s="276">
        <v>1863631000</v>
      </c>
      <c r="AL152" s="276">
        <v>1755364000</v>
      </c>
      <c r="AM152" s="275">
        <v>1863631000</v>
      </c>
      <c r="AN152" s="275">
        <v>1978576000</v>
      </c>
      <c r="AO152" s="52">
        <v>1860685840</v>
      </c>
      <c r="AP152" s="43">
        <v>1975448860</v>
      </c>
    </row>
    <row r="153" spans="1:42">
      <c r="A153" s="3">
        <f t="shared" si="45"/>
        <v>114</v>
      </c>
      <c r="B153" s="263">
        <v>5</v>
      </c>
      <c r="C153" s="264" t="s">
        <v>163</v>
      </c>
      <c r="D153" s="299">
        <v>12</v>
      </c>
      <c r="E153" s="266"/>
      <c r="F153" s="41" t="s">
        <v>50</v>
      </c>
      <c r="G153" s="267">
        <f t="shared" si="25"/>
        <v>67</v>
      </c>
      <c r="H153" s="267">
        <f t="shared" si="26"/>
        <v>57</v>
      </c>
      <c r="I153" s="268">
        <f t="shared" si="27"/>
        <v>26966806</v>
      </c>
      <c r="J153" s="268">
        <f t="shared" si="28"/>
        <v>2</v>
      </c>
      <c r="K153" s="269">
        <f t="shared" si="29"/>
        <v>0.93</v>
      </c>
      <c r="L153" s="270" t="e">
        <f>SUMIF($AN$4:$AN$22,D153,#REF!)</f>
        <v>#REF!</v>
      </c>
      <c r="M153" s="271" t="e">
        <f t="shared" si="30"/>
        <v>#REF!</v>
      </c>
      <c r="N153" s="271" t="e">
        <f t="shared" si="31"/>
        <v>#REF!</v>
      </c>
      <c r="O153" s="271" t="e">
        <f t="shared" si="32"/>
        <v>#REF!</v>
      </c>
      <c r="P153" s="271" t="e">
        <f t="shared" si="33"/>
        <v>#REF!</v>
      </c>
      <c r="Q153" s="272" t="e">
        <f t="shared" si="34"/>
        <v>#REF!</v>
      </c>
      <c r="R153" s="271" t="e">
        <f t="shared" si="34"/>
        <v>#REF!</v>
      </c>
      <c r="S153" s="271" t="e">
        <f t="shared" si="35"/>
        <v>#REF!</v>
      </c>
      <c r="T153" s="271"/>
      <c r="U153" s="271" t="e">
        <f t="shared" si="36"/>
        <v>#REF!</v>
      </c>
      <c r="V153" s="271" t="e">
        <f t="shared" si="37"/>
        <v>#REF!</v>
      </c>
      <c r="W153" s="271" t="e">
        <f t="shared" si="38"/>
        <v>#REF!</v>
      </c>
      <c r="X153" s="272" t="e">
        <f t="shared" si="39"/>
        <v>#REF!</v>
      </c>
      <c r="Y153" s="272" t="e">
        <f t="shared" si="40"/>
        <v>#REF!</v>
      </c>
      <c r="Z153" s="271" t="e">
        <f t="shared" si="41"/>
        <v>#REF!</v>
      </c>
      <c r="AA153" s="271" t="e">
        <f t="shared" si="42"/>
        <v>#REF!</v>
      </c>
      <c r="AB153" s="271"/>
      <c r="AC153" s="33" t="str">
        <f t="shared" si="43"/>
        <v>BERTAHAP</v>
      </c>
      <c r="AD153" s="273">
        <f t="shared" si="44"/>
        <v>0</v>
      </c>
      <c r="AE153" s="274">
        <v>2</v>
      </c>
      <c r="AF153" s="275"/>
      <c r="AG153" s="271" t="e">
        <f>IF(AF153&gt;#REF!,"LB","KR")</f>
        <v>#REF!</v>
      </c>
      <c r="AH153" s="275">
        <v>1327160000</v>
      </c>
      <c r="AI153" s="275">
        <v>1495921000</v>
      </c>
      <c r="AJ153" s="275">
        <v>1588187000</v>
      </c>
      <c r="AK153" s="276">
        <v>1686142000</v>
      </c>
      <c r="AL153" s="276">
        <v>1588187000</v>
      </c>
      <c r="AM153" s="275">
        <v>1686142000</v>
      </c>
      <c r="AN153" s="275">
        <v>1790140000</v>
      </c>
      <c r="AO153" s="52">
        <v>1683478220</v>
      </c>
      <c r="AP153" s="43">
        <v>1787310520</v>
      </c>
    </row>
    <row r="154" spans="1:42">
      <c r="A154" s="3">
        <f t="shared" si="45"/>
        <v>115</v>
      </c>
      <c r="B154" s="263">
        <v>6</v>
      </c>
      <c r="C154" s="264" t="s">
        <v>163</v>
      </c>
      <c r="D154" s="265">
        <v>16</v>
      </c>
      <c r="E154" s="266"/>
      <c r="F154" s="41" t="s">
        <v>52</v>
      </c>
      <c r="G154" s="267">
        <f t="shared" si="25"/>
        <v>71</v>
      </c>
      <c r="H154" s="267">
        <f t="shared" si="26"/>
        <v>63</v>
      </c>
      <c r="I154" s="268">
        <f t="shared" si="27"/>
        <v>26966806</v>
      </c>
      <c r="J154" s="268">
        <f t="shared" si="28"/>
        <v>2</v>
      </c>
      <c r="K154" s="269">
        <f t="shared" si="29"/>
        <v>0.93</v>
      </c>
      <c r="L154" s="270" t="e">
        <f>SUMIF($AN$4:$AN$22,D154,#REF!)</f>
        <v>#REF!</v>
      </c>
      <c r="M154" s="271" t="e">
        <f t="shared" si="30"/>
        <v>#REF!</v>
      </c>
      <c r="N154" s="271" t="e">
        <f t="shared" si="31"/>
        <v>#REF!</v>
      </c>
      <c r="O154" s="271" t="e">
        <f t="shared" si="32"/>
        <v>#REF!</v>
      </c>
      <c r="P154" s="271" t="e">
        <f t="shared" si="33"/>
        <v>#REF!</v>
      </c>
      <c r="Q154" s="272" t="e">
        <f t="shared" si="34"/>
        <v>#REF!</v>
      </c>
      <c r="R154" s="271" t="e">
        <f t="shared" si="34"/>
        <v>#REF!</v>
      </c>
      <c r="S154" s="271" t="e">
        <f t="shared" si="35"/>
        <v>#REF!</v>
      </c>
      <c r="T154" s="271"/>
      <c r="U154" s="271" t="e">
        <f t="shared" si="36"/>
        <v>#REF!</v>
      </c>
      <c r="V154" s="271" t="e">
        <f t="shared" si="37"/>
        <v>#REF!</v>
      </c>
      <c r="W154" s="271" t="e">
        <f t="shared" si="38"/>
        <v>#REF!</v>
      </c>
      <c r="X154" s="272" t="e">
        <f t="shared" si="39"/>
        <v>#REF!</v>
      </c>
      <c r="Y154" s="272" t="e">
        <f t="shared" si="40"/>
        <v>#REF!</v>
      </c>
      <c r="Z154" s="271" t="e">
        <f t="shared" si="41"/>
        <v>#REF!</v>
      </c>
      <c r="AA154" s="271" t="e">
        <f t="shared" si="42"/>
        <v>#REF!</v>
      </c>
      <c r="AB154" s="271"/>
      <c r="AC154" s="33" t="str">
        <f t="shared" si="43"/>
        <v>BERTAHAP</v>
      </c>
      <c r="AD154" s="273">
        <f t="shared" si="44"/>
        <v>0</v>
      </c>
      <c r="AE154" s="274">
        <v>2</v>
      </c>
      <c r="AF154" s="275"/>
      <c r="AG154" s="271" t="e">
        <f>IF(AF154&gt;#REF!,"LB","KR")</f>
        <v>#REF!</v>
      </c>
      <c r="AH154" s="275">
        <v>1466861000</v>
      </c>
      <c r="AI154" s="275">
        <v>1653387000</v>
      </c>
      <c r="AJ154" s="275">
        <v>1755364000</v>
      </c>
      <c r="AK154" s="276">
        <v>1863631000</v>
      </c>
      <c r="AL154" s="276">
        <v>1755364000</v>
      </c>
      <c r="AM154" s="275">
        <v>1863631000</v>
      </c>
      <c r="AN154" s="275">
        <v>1978576000</v>
      </c>
      <c r="AO154" s="52">
        <v>1860685840</v>
      </c>
      <c r="AP154" s="43">
        <v>1975448860</v>
      </c>
    </row>
    <row r="155" spans="1:42">
      <c r="A155" s="3">
        <f t="shared" si="45"/>
        <v>116</v>
      </c>
      <c r="B155" s="263">
        <v>7</v>
      </c>
      <c r="C155" s="264" t="s">
        <v>163</v>
      </c>
      <c r="D155" s="299">
        <v>18</v>
      </c>
      <c r="E155" s="266"/>
      <c r="F155" s="41" t="s">
        <v>54</v>
      </c>
      <c r="G155" s="267">
        <f t="shared" si="25"/>
        <v>97</v>
      </c>
      <c r="H155" s="267">
        <f t="shared" si="26"/>
        <v>85</v>
      </c>
      <c r="I155" s="268">
        <f t="shared" si="27"/>
        <v>26966806</v>
      </c>
      <c r="J155" s="268">
        <f t="shared" si="28"/>
        <v>2</v>
      </c>
      <c r="K155" s="269">
        <f t="shared" si="29"/>
        <v>0.93</v>
      </c>
      <c r="L155" s="270" t="e">
        <f>SUMIF($AN$4:$AN$22,D155,#REF!)</f>
        <v>#REF!</v>
      </c>
      <c r="M155" s="271" t="e">
        <f t="shared" si="30"/>
        <v>#REF!</v>
      </c>
      <c r="N155" s="271" t="e">
        <f t="shared" si="31"/>
        <v>#REF!</v>
      </c>
      <c r="O155" s="271" t="e">
        <f t="shared" si="32"/>
        <v>#REF!</v>
      </c>
      <c r="P155" s="271" t="e">
        <f t="shared" si="33"/>
        <v>#REF!</v>
      </c>
      <c r="Q155" s="272" t="e">
        <f t="shared" si="34"/>
        <v>#REF!</v>
      </c>
      <c r="R155" s="271" t="e">
        <f t="shared" si="34"/>
        <v>#REF!</v>
      </c>
      <c r="S155" s="271" t="e">
        <f t="shared" si="35"/>
        <v>#REF!</v>
      </c>
      <c r="T155" s="271"/>
      <c r="U155" s="271" t="e">
        <f t="shared" si="36"/>
        <v>#REF!</v>
      </c>
      <c r="V155" s="271" t="e">
        <f t="shared" si="37"/>
        <v>#REF!</v>
      </c>
      <c r="W155" s="271" t="e">
        <f t="shared" si="38"/>
        <v>#REF!</v>
      </c>
      <c r="X155" s="272" t="e">
        <f t="shared" si="39"/>
        <v>#REF!</v>
      </c>
      <c r="Y155" s="272" t="e">
        <f t="shared" si="40"/>
        <v>#REF!</v>
      </c>
      <c r="Z155" s="271" t="e">
        <f t="shared" si="41"/>
        <v>#REF!</v>
      </c>
      <c r="AA155" s="271" t="e">
        <f t="shared" si="42"/>
        <v>#REF!</v>
      </c>
      <c r="AB155" s="271"/>
      <c r="AC155" s="33" t="str">
        <f t="shared" si="43"/>
        <v>BERTAHAP</v>
      </c>
      <c r="AD155" s="273">
        <f t="shared" si="44"/>
        <v>0</v>
      </c>
      <c r="AE155" s="274">
        <v>2</v>
      </c>
      <c r="AF155" s="275"/>
      <c r="AG155" s="271" t="e">
        <f>IF(AF155&gt;#REF!,"LB","KR")</f>
        <v>#REF!</v>
      </c>
      <c r="AH155" s="275">
        <v>1979098000</v>
      </c>
      <c r="AI155" s="275">
        <v>2230760000</v>
      </c>
      <c r="AJ155" s="275">
        <v>2368348000</v>
      </c>
      <c r="AK155" s="276">
        <v>2514423000</v>
      </c>
      <c r="AL155" s="276">
        <v>2368348000</v>
      </c>
      <c r="AM155" s="275">
        <v>2514423000</v>
      </c>
      <c r="AN155" s="275">
        <v>2669507000</v>
      </c>
      <c r="AO155" s="52">
        <v>2510448880</v>
      </c>
      <c r="AP155" s="43">
        <v>2665288380</v>
      </c>
    </row>
    <row r="156" spans="1:42">
      <c r="A156" s="3">
        <f t="shared" si="45"/>
        <v>117</v>
      </c>
      <c r="B156" s="263">
        <v>1</v>
      </c>
      <c r="C156" s="264" t="s">
        <v>165</v>
      </c>
      <c r="D156" s="265" t="s">
        <v>24</v>
      </c>
      <c r="E156" s="266"/>
      <c r="F156" s="41" t="s">
        <v>39</v>
      </c>
      <c r="G156" s="267">
        <f t="shared" si="25"/>
        <v>113</v>
      </c>
      <c r="H156" s="267">
        <f t="shared" si="26"/>
        <v>101</v>
      </c>
      <c r="I156" s="268">
        <f t="shared" si="27"/>
        <v>26966806</v>
      </c>
      <c r="J156" s="268">
        <f t="shared" si="28"/>
        <v>6</v>
      </c>
      <c r="K156" s="269">
        <f t="shared" si="29"/>
        <v>0.95</v>
      </c>
      <c r="L156" s="319" t="e">
        <f>SUMIF($AN$4:$AN$22,D156,#REF!)</f>
        <v>#REF!</v>
      </c>
      <c r="M156" s="271" t="e">
        <f t="shared" si="30"/>
        <v>#REF!</v>
      </c>
      <c r="N156" s="271" t="e">
        <f t="shared" si="31"/>
        <v>#REF!</v>
      </c>
      <c r="O156" s="271" t="e">
        <f t="shared" si="32"/>
        <v>#REF!</v>
      </c>
      <c r="P156" s="271" t="e">
        <f t="shared" si="33"/>
        <v>#REF!</v>
      </c>
      <c r="Q156" s="272" t="e">
        <f t="shared" si="34"/>
        <v>#REF!</v>
      </c>
      <c r="R156" s="271" t="e">
        <f t="shared" si="34"/>
        <v>#REF!</v>
      </c>
      <c r="S156" s="271" t="e">
        <f t="shared" si="35"/>
        <v>#REF!</v>
      </c>
      <c r="T156" s="271"/>
      <c r="U156" s="271" t="e">
        <f t="shared" si="36"/>
        <v>#REF!</v>
      </c>
      <c r="V156" s="271" t="e">
        <f t="shared" si="37"/>
        <v>#REF!</v>
      </c>
      <c r="W156" s="271" t="e">
        <f t="shared" si="38"/>
        <v>#REF!</v>
      </c>
      <c r="X156" s="272" t="e">
        <f t="shared" si="39"/>
        <v>#REF!</v>
      </c>
      <c r="Y156" s="272" t="e">
        <f t="shared" si="40"/>
        <v>#REF!</v>
      </c>
      <c r="Z156" s="271" t="e">
        <f t="shared" si="41"/>
        <v>#REF!</v>
      </c>
      <c r="AA156" s="271" t="e">
        <f t="shared" si="42"/>
        <v>#REF!</v>
      </c>
      <c r="AB156" s="271"/>
      <c r="AC156" s="33" t="str">
        <f t="shared" si="43"/>
        <v>BERTAHAP</v>
      </c>
      <c r="AD156" s="273">
        <f t="shared" si="44"/>
        <v>0</v>
      </c>
      <c r="AE156" s="274">
        <v>2</v>
      </c>
      <c r="AF156" s="275"/>
      <c r="AG156" s="271" t="e">
        <f>IF(AF156&gt;#REF!,"LB","KR")</f>
        <v>#REF!</v>
      </c>
      <c r="AH156" s="275">
        <v>2425991000</v>
      </c>
      <c r="AI156" s="275">
        <v>2734480000</v>
      </c>
      <c r="AJ156" s="275">
        <v>2903136000</v>
      </c>
      <c r="AK156" s="276">
        <v>3082195000</v>
      </c>
      <c r="AL156" s="276">
        <v>2903136000</v>
      </c>
      <c r="AM156" s="275">
        <v>3082195000</v>
      </c>
      <c r="AN156" s="275">
        <v>3272298000</v>
      </c>
      <c r="AO156" s="52">
        <v>3077324160</v>
      </c>
      <c r="AP156" s="43">
        <v>3267126700</v>
      </c>
    </row>
    <row r="157" spans="1:42">
      <c r="A157" s="3">
        <f t="shared" si="45"/>
        <v>118</v>
      </c>
      <c r="B157" s="263">
        <v>2</v>
      </c>
      <c r="C157" s="264" t="s">
        <v>165</v>
      </c>
      <c r="D157" s="265" t="s">
        <v>35</v>
      </c>
      <c r="E157" s="266"/>
      <c r="F157" s="41" t="s">
        <v>42</v>
      </c>
      <c r="G157" s="267">
        <f t="shared" si="25"/>
        <v>78</v>
      </c>
      <c r="H157" s="267">
        <f t="shared" si="26"/>
        <v>66</v>
      </c>
      <c r="I157" s="268">
        <f t="shared" si="27"/>
        <v>26966806</v>
      </c>
      <c r="J157" s="268">
        <f t="shared" si="28"/>
        <v>2</v>
      </c>
      <c r="K157" s="269">
        <f t="shared" si="29"/>
        <v>0.93</v>
      </c>
      <c r="L157" s="319" t="e">
        <f>SUMIF($AN$4:$AN$22,D157,#REF!)</f>
        <v>#REF!</v>
      </c>
      <c r="M157" s="271" t="e">
        <f t="shared" si="30"/>
        <v>#REF!</v>
      </c>
      <c r="N157" s="271" t="e">
        <f t="shared" si="31"/>
        <v>#REF!</v>
      </c>
      <c r="O157" s="271" t="e">
        <f t="shared" si="32"/>
        <v>#REF!</v>
      </c>
      <c r="P157" s="271" t="e">
        <f t="shared" si="33"/>
        <v>#REF!</v>
      </c>
      <c r="Q157" s="272" t="e">
        <f t="shared" si="34"/>
        <v>#REF!</v>
      </c>
      <c r="R157" s="271" t="e">
        <f t="shared" si="34"/>
        <v>#REF!</v>
      </c>
      <c r="S157" s="271" t="e">
        <f t="shared" si="35"/>
        <v>#REF!</v>
      </c>
      <c r="T157" s="271"/>
      <c r="U157" s="271" t="e">
        <f t="shared" si="36"/>
        <v>#REF!</v>
      </c>
      <c r="V157" s="271" t="e">
        <f t="shared" si="37"/>
        <v>#REF!</v>
      </c>
      <c r="W157" s="271" t="e">
        <f t="shared" si="38"/>
        <v>#REF!</v>
      </c>
      <c r="X157" s="272" t="e">
        <f t="shared" si="39"/>
        <v>#REF!</v>
      </c>
      <c r="Y157" s="272" t="e">
        <f t="shared" si="40"/>
        <v>#REF!</v>
      </c>
      <c r="Z157" s="271" t="e">
        <f t="shared" si="41"/>
        <v>#REF!</v>
      </c>
      <c r="AA157" s="271" t="e">
        <f t="shared" si="42"/>
        <v>#REF!</v>
      </c>
      <c r="AB157" s="271"/>
      <c r="AC157" s="33" t="str">
        <f t="shared" si="43"/>
        <v>BERTAHAP</v>
      </c>
      <c r="AD157" s="273">
        <f t="shared" si="44"/>
        <v>0</v>
      </c>
      <c r="AE157" s="274">
        <v>2</v>
      </c>
      <c r="AF157" s="275"/>
      <c r="AG157" s="271" t="e">
        <f>IF(AF157&gt;#REF!,"LB","KR")</f>
        <v>#REF!</v>
      </c>
      <c r="AH157" s="275">
        <v>1551927000</v>
      </c>
      <c r="AI157" s="275">
        <v>1749269000</v>
      </c>
      <c r="AJ157" s="275">
        <v>1857160000</v>
      </c>
      <c r="AK157" s="276">
        <v>1971706000</v>
      </c>
      <c r="AL157" s="276">
        <v>1857160000</v>
      </c>
      <c r="AM157" s="275">
        <v>1971706000</v>
      </c>
      <c r="AN157" s="275">
        <v>2093316000</v>
      </c>
      <c r="AO157" s="52">
        <v>1968589600</v>
      </c>
      <c r="AP157" s="43">
        <v>2090008360</v>
      </c>
    </row>
    <row r="158" spans="1:42">
      <c r="A158" s="3">
        <f t="shared" si="45"/>
        <v>119</v>
      </c>
      <c r="B158" s="263">
        <v>3</v>
      </c>
      <c r="C158" s="264" t="s">
        <v>165</v>
      </c>
      <c r="D158" s="265" t="s">
        <v>41</v>
      </c>
      <c r="E158" s="266"/>
      <c r="F158" s="41" t="s">
        <v>45</v>
      </c>
      <c r="G158" s="267">
        <f t="shared" si="25"/>
        <v>60</v>
      </c>
      <c r="H158" s="267">
        <f t="shared" si="26"/>
        <v>52</v>
      </c>
      <c r="I158" s="268">
        <f t="shared" si="27"/>
        <v>26966806</v>
      </c>
      <c r="J158" s="268">
        <f t="shared" si="28"/>
        <v>2</v>
      </c>
      <c r="K158" s="269">
        <f t="shared" si="29"/>
        <v>0.93</v>
      </c>
      <c r="L158" s="319" t="e">
        <f>SUMIF($AN$4:$AN$22,D158,#REF!)</f>
        <v>#REF!</v>
      </c>
      <c r="M158" s="271" t="e">
        <f t="shared" si="30"/>
        <v>#REF!</v>
      </c>
      <c r="N158" s="271" t="e">
        <f t="shared" si="31"/>
        <v>#REF!</v>
      </c>
      <c r="O158" s="271" t="e">
        <f t="shared" si="32"/>
        <v>#REF!</v>
      </c>
      <c r="P158" s="271" t="e">
        <f t="shared" si="33"/>
        <v>#REF!</v>
      </c>
      <c r="Q158" s="272" t="e">
        <f t="shared" si="34"/>
        <v>#REF!</v>
      </c>
      <c r="R158" s="271" t="e">
        <f t="shared" si="34"/>
        <v>#REF!</v>
      </c>
      <c r="S158" s="271" t="e">
        <f t="shared" si="35"/>
        <v>#REF!</v>
      </c>
      <c r="T158" s="271"/>
      <c r="U158" s="271" t="e">
        <f t="shared" si="36"/>
        <v>#REF!</v>
      </c>
      <c r="V158" s="271" t="e">
        <f t="shared" si="37"/>
        <v>#REF!</v>
      </c>
      <c r="W158" s="271" t="e">
        <f t="shared" si="38"/>
        <v>#REF!</v>
      </c>
      <c r="X158" s="272" t="e">
        <f t="shared" si="39"/>
        <v>#REF!</v>
      </c>
      <c r="Y158" s="272" t="e">
        <f t="shared" si="40"/>
        <v>#REF!</v>
      </c>
      <c r="Z158" s="271" t="e">
        <f t="shared" si="41"/>
        <v>#REF!</v>
      </c>
      <c r="AA158" s="271" t="e">
        <f t="shared" si="42"/>
        <v>#REF!</v>
      </c>
      <c r="AB158" s="271"/>
      <c r="AC158" s="33" t="str">
        <f t="shared" si="43"/>
        <v>BERTAHAP</v>
      </c>
      <c r="AD158" s="273">
        <f t="shared" si="44"/>
        <v>0</v>
      </c>
      <c r="AE158" s="274">
        <v>2</v>
      </c>
      <c r="AF158" s="275"/>
      <c r="AG158" s="271" t="e">
        <f>IF(AF158&gt;#REF!,"LB","KR")</f>
        <v>#REF!</v>
      </c>
      <c r="AH158" s="275">
        <v>1222730000</v>
      </c>
      <c r="AI158" s="275">
        <v>1378212000</v>
      </c>
      <c r="AJ158" s="275">
        <v>1463217000</v>
      </c>
      <c r="AK158" s="276">
        <v>1553465000</v>
      </c>
      <c r="AL158" s="276">
        <v>1463217000</v>
      </c>
      <c r="AM158" s="275">
        <v>1553465000</v>
      </c>
      <c r="AN158" s="275">
        <v>1649280000</v>
      </c>
      <c r="AO158" s="52">
        <v>1551010020</v>
      </c>
      <c r="AP158" s="43">
        <v>1646672900</v>
      </c>
    </row>
    <row r="159" spans="1:42">
      <c r="A159" s="3">
        <f t="shared" si="45"/>
        <v>120</v>
      </c>
      <c r="B159" s="263">
        <v>4</v>
      </c>
      <c r="C159" s="264" t="s">
        <v>165</v>
      </c>
      <c r="D159" s="265">
        <v>10</v>
      </c>
      <c r="E159" s="266"/>
      <c r="F159" s="41" t="s">
        <v>48</v>
      </c>
      <c r="G159" s="267">
        <f t="shared" si="25"/>
        <v>74</v>
      </c>
      <c r="H159" s="267">
        <f t="shared" si="26"/>
        <v>63</v>
      </c>
      <c r="I159" s="268">
        <f t="shared" si="27"/>
        <v>26966806</v>
      </c>
      <c r="J159" s="268">
        <f t="shared" si="28"/>
        <v>2</v>
      </c>
      <c r="K159" s="269">
        <f t="shared" si="29"/>
        <v>0.93</v>
      </c>
      <c r="L159" s="319" t="e">
        <f>SUMIF($AN$4:$AN$22,D159,#REF!)</f>
        <v>#REF!</v>
      </c>
      <c r="M159" s="271" t="e">
        <f t="shared" si="30"/>
        <v>#REF!</v>
      </c>
      <c r="N159" s="271" t="e">
        <f t="shared" si="31"/>
        <v>#REF!</v>
      </c>
      <c r="O159" s="271" t="e">
        <f t="shared" si="32"/>
        <v>#REF!</v>
      </c>
      <c r="P159" s="271" t="e">
        <f t="shared" si="33"/>
        <v>#REF!</v>
      </c>
      <c r="Q159" s="272" t="e">
        <f t="shared" si="34"/>
        <v>#REF!</v>
      </c>
      <c r="R159" s="271" t="e">
        <f t="shared" si="34"/>
        <v>#REF!</v>
      </c>
      <c r="S159" s="271" t="e">
        <f t="shared" si="35"/>
        <v>#REF!</v>
      </c>
      <c r="T159" s="271"/>
      <c r="U159" s="271" t="e">
        <f t="shared" si="36"/>
        <v>#REF!</v>
      </c>
      <c r="V159" s="271" t="e">
        <f t="shared" si="37"/>
        <v>#REF!</v>
      </c>
      <c r="W159" s="271" t="e">
        <f t="shared" si="38"/>
        <v>#REF!</v>
      </c>
      <c r="X159" s="272" t="e">
        <f t="shared" si="39"/>
        <v>#REF!</v>
      </c>
      <c r="Y159" s="272" t="e">
        <f t="shared" si="40"/>
        <v>#REF!</v>
      </c>
      <c r="Z159" s="271" t="e">
        <f t="shared" si="41"/>
        <v>#REF!</v>
      </c>
      <c r="AA159" s="271" t="e">
        <f t="shared" si="42"/>
        <v>#REF!</v>
      </c>
      <c r="AB159" s="271"/>
      <c r="AC159" s="33" t="str">
        <f t="shared" si="43"/>
        <v>BERTAHAP</v>
      </c>
      <c r="AD159" s="273">
        <f t="shared" si="44"/>
        <v>0</v>
      </c>
      <c r="AE159" s="274">
        <v>2</v>
      </c>
      <c r="AF159" s="275"/>
      <c r="AG159" s="271" t="e">
        <f>IF(AF159&gt;#REF!,"LB","KR")</f>
        <v>#REF!</v>
      </c>
      <c r="AH159" s="275">
        <v>1481384000</v>
      </c>
      <c r="AI159" s="275">
        <v>1669757000</v>
      </c>
      <c r="AJ159" s="275">
        <v>1772744000</v>
      </c>
      <c r="AK159" s="276">
        <v>1882083000</v>
      </c>
      <c r="AL159" s="276">
        <v>1772744000</v>
      </c>
      <c r="AM159" s="275">
        <v>1882083000</v>
      </c>
      <c r="AN159" s="275">
        <v>1998166000</v>
      </c>
      <c r="AO159" s="52">
        <v>1879108640</v>
      </c>
      <c r="AP159" s="43">
        <v>1995007980</v>
      </c>
    </row>
    <row r="160" spans="1:42">
      <c r="A160" s="3">
        <f t="shared" si="45"/>
        <v>121</v>
      </c>
      <c r="B160" s="263">
        <v>5</v>
      </c>
      <c r="C160" s="264" t="s">
        <v>165</v>
      </c>
      <c r="D160" s="299">
        <v>12</v>
      </c>
      <c r="E160" s="266"/>
      <c r="F160" s="41" t="s">
        <v>50</v>
      </c>
      <c r="G160" s="267">
        <f t="shared" si="25"/>
        <v>67</v>
      </c>
      <c r="H160" s="267">
        <f t="shared" si="26"/>
        <v>57</v>
      </c>
      <c r="I160" s="268">
        <f t="shared" si="27"/>
        <v>26966806</v>
      </c>
      <c r="J160" s="268">
        <f t="shared" si="28"/>
        <v>2</v>
      </c>
      <c r="K160" s="269">
        <f t="shared" si="29"/>
        <v>0.93</v>
      </c>
      <c r="L160" s="319" t="e">
        <f>SUMIF($AN$4:$AN$22,D160,#REF!)</f>
        <v>#REF!</v>
      </c>
      <c r="M160" s="271" t="e">
        <f t="shared" si="30"/>
        <v>#REF!</v>
      </c>
      <c r="N160" s="271" t="e">
        <f t="shared" si="31"/>
        <v>#REF!</v>
      </c>
      <c r="O160" s="271" t="e">
        <f t="shared" si="32"/>
        <v>#REF!</v>
      </c>
      <c r="P160" s="271" t="e">
        <f t="shared" si="33"/>
        <v>#REF!</v>
      </c>
      <c r="Q160" s="272" t="e">
        <f t="shared" si="34"/>
        <v>#REF!</v>
      </c>
      <c r="R160" s="271" t="e">
        <f t="shared" si="34"/>
        <v>#REF!</v>
      </c>
      <c r="S160" s="271" t="e">
        <f t="shared" si="35"/>
        <v>#REF!</v>
      </c>
      <c r="T160" s="271"/>
      <c r="U160" s="271" t="e">
        <f t="shared" si="36"/>
        <v>#REF!</v>
      </c>
      <c r="V160" s="271" t="e">
        <f t="shared" si="37"/>
        <v>#REF!</v>
      </c>
      <c r="W160" s="271" t="e">
        <f t="shared" si="38"/>
        <v>#REF!</v>
      </c>
      <c r="X160" s="272" t="e">
        <f t="shared" si="39"/>
        <v>#REF!</v>
      </c>
      <c r="Y160" s="272" t="e">
        <f t="shared" si="40"/>
        <v>#REF!</v>
      </c>
      <c r="Z160" s="271" t="e">
        <f t="shared" si="41"/>
        <v>#REF!</v>
      </c>
      <c r="AA160" s="271" t="e">
        <f t="shared" si="42"/>
        <v>#REF!</v>
      </c>
      <c r="AB160" s="271"/>
      <c r="AC160" s="33" t="str">
        <f t="shared" si="43"/>
        <v>BERTAHAP</v>
      </c>
      <c r="AD160" s="273">
        <f t="shared" si="44"/>
        <v>0</v>
      </c>
      <c r="AE160" s="274">
        <v>2</v>
      </c>
      <c r="AF160" s="275"/>
      <c r="AG160" s="271" t="e">
        <f>IF(AF160&gt;#REF!,"LB","KR")</f>
        <v>#REF!</v>
      </c>
      <c r="AH160" s="275">
        <v>1340300000</v>
      </c>
      <c r="AI160" s="275">
        <v>1510733000</v>
      </c>
      <c r="AJ160" s="275">
        <v>1603911000</v>
      </c>
      <c r="AK160" s="276">
        <v>1702837000</v>
      </c>
      <c r="AL160" s="276">
        <v>1603911000</v>
      </c>
      <c r="AM160" s="275">
        <v>1702837000</v>
      </c>
      <c r="AN160" s="275">
        <v>1807864000</v>
      </c>
      <c r="AO160" s="52">
        <v>1700145660</v>
      </c>
      <c r="AP160" s="43">
        <v>1805007220</v>
      </c>
    </row>
    <row r="161" spans="1:42">
      <c r="A161" s="3">
        <f t="shared" si="45"/>
        <v>122</v>
      </c>
      <c r="B161" s="263">
        <v>6</v>
      </c>
      <c r="C161" s="264" t="s">
        <v>165</v>
      </c>
      <c r="D161" s="265">
        <v>16</v>
      </c>
      <c r="E161" s="266"/>
      <c r="F161" s="41" t="s">
        <v>52</v>
      </c>
      <c r="G161" s="267">
        <f t="shared" si="25"/>
        <v>71</v>
      </c>
      <c r="H161" s="267">
        <f t="shared" si="26"/>
        <v>63</v>
      </c>
      <c r="I161" s="268">
        <f t="shared" si="27"/>
        <v>26966806</v>
      </c>
      <c r="J161" s="268">
        <f t="shared" si="28"/>
        <v>2</v>
      </c>
      <c r="K161" s="269">
        <f t="shared" si="29"/>
        <v>0.93</v>
      </c>
      <c r="L161" s="319" t="e">
        <f>SUMIF($AN$4:$AN$22,D161,#REF!)</f>
        <v>#REF!</v>
      </c>
      <c r="M161" s="271" t="e">
        <f t="shared" si="30"/>
        <v>#REF!</v>
      </c>
      <c r="N161" s="271" t="e">
        <f t="shared" si="31"/>
        <v>#REF!</v>
      </c>
      <c r="O161" s="271" t="e">
        <f t="shared" si="32"/>
        <v>#REF!</v>
      </c>
      <c r="P161" s="271" t="e">
        <f t="shared" si="33"/>
        <v>#REF!</v>
      </c>
      <c r="Q161" s="272" t="e">
        <f t="shared" si="34"/>
        <v>#REF!</v>
      </c>
      <c r="R161" s="271" t="e">
        <f t="shared" si="34"/>
        <v>#REF!</v>
      </c>
      <c r="S161" s="271" t="e">
        <f t="shared" si="35"/>
        <v>#REF!</v>
      </c>
      <c r="T161" s="271"/>
      <c r="U161" s="271" t="e">
        <f t="shared" si="36"/>
        <v>#REF!</v>
      </c>
      <c r="V161" s="271" t="e">
        <f t="shared" si="37"/>
        <v>#REF!</v>
      </c>
      <c r="W161" s="271" t="e">
        <f t="shared" si="38"/>
        <v>#REF!</v>
      </c>
      <c r="X161" s="272" t="e">
        <f t="shared" si="39"/>
        <v>#REF!</v>
      </c>
      <c r="Y161" s="272" t="e">
        <f t="shared" si="40"/>
        <v>#REF!</v>
      </c>
      <c r="Z161" s="271" t="e">
        <f t="shared" si="41"/>
        <v>#REF!</v>
      </c>
      <c r="AA161" s="271" t="e">
        <f t="shared" si="42"/>
        <v>#REF!</v>
      </c>
      <c r="AB161" s="271"/>
      <c r="AC161" s="33" t="str">
        <f t="shared" si="43"/>
        <v>BERTAHAP</v>
      </c>
      <c r="AD161" s="273">
        <f t="shared" si="44"/>
        <v>0</v>
      </c>
      <c r="AE161" s="274">
        <v>2</v>
      </c>
      <c r="AF161" s="275"/>
      <c r="AG161" s="271" t="e">
        <f>IF(AF161&gt;#REF!,"LB","KR")</f>
        <v>#REF!</v>
      </c>
      <c r="AH161" s="275">
        <v>1481384000</v>
      </c>
      <c r="AI161" s="275">
        <v>1669757000</v>
      </c>
      <c r="AJ161" s="275">
        <v>1772744000</v>
      </c>
      <c r="AK161" s="276">
        <v>1882083000</v>
      </c>
      <c r="AL161" s="276">
        <v>1772744000</v>
      </c>
      <c r="AM161" s="275">
        <v>1882083000</v>
      </c>
      <c r="AN161" s="275">
        <v>1998166000</v>
      </c>
      <c r="AO161" s="52">
        <v>1879108640</v>
      </c>
      <c r="AP161" s="43">
        <v>1995007980</v>
      </c>
    </row>
    <row r="162" spans="1:42">
      <c r="A162" s="3">
        <f t="shared" si="45"/>
        <v>123</v>
      </c>
      <c r="B162" s="263">
        <v>7</v>
      </c>
      <c r="C162" s="264" t="s">
        <v>165</v>
      </c>
      <c r="D162" s="299">
        <v>18</v>
      </c>
      <c r="E162" s="266"/>
      <c r="F162" s="41" t="s">
        <v>54</v>
      </c>
      <c r="G162" s="267">
        <f t="shared" si="25"/>
        <v>97</v>
      </c>
      <c r="H162" s="267">
        <f t="shared" si="26"/>
        <v>85</v>
      </c>
      <c r="I162" s="268">
        <f t="shared" si="27"/>
        <v>26966806</v>
      </c>
      <c r="J162" s="268">
        <f t="shared" si="28"/>
        <v>2</v>
      </c>
      <c r="K162" s="269">
        <f t="shared" si="29"/>
        <v>0.93</v>
      </c>
      <c r="L162" s="319" t="e">
        <f>SUMIF($AN$4:$AN$22,D162,#REF!)</f>
        <v>#REF!</v>
      </c>
      <c r="M162" s="271" t="e">
        <f t="shared" si="30"/>
        <v>#REF!</v>
      </c>
      <c r="N162" s="271" t="e">
        <f t="shared" si="31"/>
        <v>#REF!</v>
      </c>
      <c r="O162" s="271" t="e">
        <f t="shared" si="32"/>
        <v>#REF!</v>
      </c>
      <c r="P162" s="271" t="e">
        <f t="shared" si="33"/>
        <v>#REF!</v>
      </c>
      <c r="Q162" s="272" t="e">
        <f t="shared" si="34"/>
        <v>#REF!</v>
      </c>
      <c r="R162" s="271" t="e">
        <f t="shared" si="34"/>
        <v>#REF!</v>
      </c>
      <c r="S162" s="271" t="e">
        <f t="shared" si="35"/>
        <v>#REF!</v>
      </c>
      <c r="T162" s="271"/>
      <c r="U162" s="271" t="e">
        <f t="shared" si="36"/>
        <v>#REF!</v>
      </c>
      <c r="V162" s="271" t="e">
        <f t="shared" si="37"/>
        <v>#REF!</v>
      </c>
      <c r="W162" s="271" t="e">
        <f t="shared" si="38"/>
        <v>#REF!</v>
      </c>
      <c r="X162" s="272" t="e">
        <f t="shared" si="39"/>
        <v>#REF!</v>
      </c>
      <c r="Y162" s="272" t="e">
        <f t="shared" si="40"/>
        <v>#REF!</v>
      </c>
      <c r="Z162" s="271" t="e">
        <f t="shared" si="41"/>
        <v>#REF!</v>
      </c>
      <c r="AA162" s="271" t="e">
        <f t="shared" si="42"/>
        <v>#REF!</v>
      </c>
      <c r="AB162" s="271"/>
      <c r="AC162" s="33" t="str">
        <f t="shared" si="43"/>
        <v>BERTAHAP</v>
      </c>
      <c r="AD162" s="273">
        <f t="shared" si="44"/>
        <v>0</v>
      </c>
      <c r="AE162" s="274">
        <v>2</v>
      </c>
      <c r="AF162" s="275"/>
      <c r="AG162" s="271" t="e">
        <f>IF(AF162&gt;#REF!,"LB","KR")</f>
        <v>#REF!</v>
      </c>
      <c r="AH162" s="275">
        <v>1998693000</v>
      </c>
      <c r="AI162" s="275">
        <v>2252846000</v>
      </c>
      <c r="AJ162" s="275">
        <v>2391797000</v>
      </c>
      <c r="AK162" s="276">
        <v>2539318000</v>
      </c>
      <c r="AL162" s="276">
        <v>2391797000</v>
      </c>
      <c r="AM162" s="275">
        <v>2539318000</v>
      </c>
      <c r="AN162" s="275">
        <v>2695937000</v>
      </c>
      <c r="AO162" s="52">
        <v>2535304820</v>
      </c>
      <c r="AP162" s="43">
        <v>2691677080</v>
      </c>
    </row>
    <row r="163" spans="1:42">
      <c r="A163" s="3">
        <f t="shared" si="45"/>
        <v>124</v>
      </c>
      <c r="B163" s="263">
        <v>1</v>
      </c>
      <c r="C163" s="264" t="s">
        <v>167</v>
      </c>
      <c r="D163" s="265" t="s">
        <v>24</v>
      </c>
      <c r="E163" s="266"/>
      <c r="F163" s="41" t="s">
        <v>39</v>
      </c>
      <c r="G163" s="267">
        <f t="shared" si="25"/>
        <v>113</v>
      </c>
      <c r="H163" s="267">
        <f t="shared" si="26"/>
        <v>101</v>
      </c>
      <c r="I163" s="268">
        <f t="shared" si="27"/>
        <v>26966806</v>
      </c>
      <c r="J163" s="268">
        <f t="shared" si="28"/>
        <v>6</v>
      </c>
      <c r="K163" s="269">
        <f t="shared" si="29"/>
        <v>0.95</v>
      </c>
      <c r="L163" s="270" t="e">
        <f>SUMIF($AN$4:$AN$22,D163,#REF!)</f>
        <v>#REF!</v>
      </c>
      <c r="M163" s="271" t="e">
        <f t="shared" si="30"/>
        <v>#REF!</v>
      </c>
      <c r="N163" s="271" t="e">
        <f t="shared" si="31"/>
        <v>#REF!</v>
      </c>
      <c r="O163" s="271" t="e">
        <f t="shared" si="32"/>
        <v>#REF!</v>
      </c>
      <c r="P163" s="271" t="e">
        <f t="shared" si="33"/>
        <v>#REF!</v>
      </c>
      <c r="Q163" s="272" t="e">
        <f t="shared" si="34"/>
        <v>#REF!</v>
      </c>
      <c r="R163" s="271" t="e">
        <f t="shared" si="34"/>
        <v>#REF!</v>
      </c>
      <c r="S163" s="271" t="e">
        <f t="shared" si="35"/>
        <v>#REF!</v>
      </c>
      <c r="T163" s="271"/>
      <c r="U163" s="271" t="e">
        <f t="shared" si="36"/>
        <v>#REF!</v>
      </c>
      <c r="V163" s="271" t="e">
        <f t="shared" si="37"/>
        <v>#REF!</v>
      </c>
      <c r="W163" s="271" t="e">
        <f t="shared" si="38"/>
        <v>#REF!</v>
      </c>
      <c r="X163" s="272" t="e">
        <f t="shared" si="39"/>
        <v>#REF!</v>
      </c>
      <c r="Y163" s="272" t="e">
        <f t="shared" si="40"/>
        <v>#REF!</v>
      </c>
      <c r="Z163" s="271" t="e">
        <f t="shared" si="41"/>
        <v>#REF!</v>
      </c>
      <c r="AA163" s="271" t="e">
        <f t="shared" si="42"/>
        <v>#REF!</v>
      </c>
      <c r="AB163" s="271"/>
      <c r="AC163" s="33" t="str">
        <f t="shared" si="43"/>
        <v>BERTAHAP</v>
      </c>
      <c r="AD163" s="273">
        <f t="shared" si="44"/>
        <v>0</v>
      </c>
      <c r="AE163" s="274">
        <v>2</v>
      </c>
      <c r="AF163" s="275"/>
      <c r="AG163" s="271" t="e">
        <f>IF(AF163&gt;#REF!,"LB","KR")</f>
        <v>#REF!</v>
      </c>
      <c r="AH163" s="275">
        <v>2402207000</v>
      </c>
      <c r="AI163" s="275">
        <v>2707671000</v>
      </c>
      <c r="AJ163" s="275">
        <v>2874674000</v>
      </c>
      <c r="AK163" s="276">
        <v>3051978000</v>
      </c>
      <c r="AL163" s="276">
        <v>2874674000</v>
      </c>
      <c r="AM163" s="275">
        <v>3051978000</v>
      </c>
      <c r="AN163" s="275">
        <v>3240217000</v>
      </c>
      <c r="AO163" s="52">
        <v>3047154440</v>
      </c>
      <c r="AP163" s="43">
        <v>3235096680</v>
      </c>
    </row>
    <row r="164" spans="1:42">
      <c r="A164" s="3">
        <f t="shared" si="45"/>
        <v>125</v>
      </c>
      <c r="B164" s="263">
        <v>2</v>
      </c>
      <c r="C164" s="264" t="s">
        <v>167</v>
      </c>
      <c r="D164" s="265" t="s">
        <v>35</v>
      </c>
      <c r="E164" s="266"/>
      <c r="F164" s="41" t="s">
        <v>42</v>
      </c>
      <c r="G164" s="267">
        <f t="shared" si="25"/>
        <v>78</v>
      </c>
      <c r="H164" s="267">
        <f t="shared" si="26"/>
        <v>66</v>
      </c>
      <c r="I164" s="268">
        <f t="shared" si="27"/>
        <v>26966806</v>
      </c>
      <c r="J164" s="268">
        <f t="shared" si="28"/>
        <v>2</v>
      </c>
      <c r="K164" s="269">
        <f t="shared" si="29"/>
        <v>0.93</v>
      </c>
      <c r="L164" s="270" t="e">
        <f>SUMIF($AN$4:$AN$22,D164,#REF!)</f>
        <v>#REF!</v>
      </c>
      <c r="M164" s="271" t="e">
        <f t="shared" si="30"/>
        <v>#REF!</v>
      </c>
      <c r="N164" s="271" t="e">
        <f t="shared" si="31"/>
        <v>#REF!</v>
      </c>
      <c r="O164" s="271" t="e">
        <f t="shared" si="32"/>
        <v>#REF!</v>
      </c>
      <c r="P164" s="271" t="e">
        <f t="shared" si="33"/>
        <v>#REF!</v>
      </c>
      <c r="Q164" s="272" t="e">
        <f t="shared" si="34"/>
        <v>#REF!</v>
      </c>
      <c r="R164" s="271" t="e">
        <f t="shared" si="34"/>
        <v>#REF!</v>
      </c>
      <c r="S164" s="271" t="e">
        <f t="shared" si="35"/>
        <v>#REF!</v>
      </c>
      <c r="T164" s="271"/>
      <c r="U164" s="271" t="e">
        <f t="shared" si="36"/>
        <v>#REF!</v>
      </c>
      <c r="V164" s="271" t="e">
        <f t="shared" si="37"/>
        <v>#REF!</v>
      </c>
      <c r="W164" s="271" t="e">
        <f t="shared" si="38"/>
        <v>#REF!</v>
      </c>
      <c r="X164" s="272" t="e">
        <f t="shared" si="39"/>
        <v>#REF!</v>
      </c>
      <c r="Y164" s="272" t="e">
        <f t="shared" si="40"/>
        <v>#REF!</v>
      </c>
      <c r="Z164" s="271" t="e">
        <f t="shared" si="41"/>
        <v>#REF!</v>
      </c>
      <c r="AA164" s="271" t="e">
        <f t="shared" si="42"/>
        <v>#REF!</v>
      </c>
      <c r="AB164" s="271"/>
      <c r="AC164" s="33" t="str">
        <f t="shared" si="43"/>
        <v>BERTAHAP</v>
      </c>
      <c r="AD164" s="273">
        <f t="shared" si="44"/>
        <v>0</v>
      </c>
      <c r="AE164" s="274">
        <v>2</v>
      </c>
      <c r="AF164" s="275"/>
      <c r="AG164" s="271" t="e">
        <f>IF(AF164&gt;#REF!,"LB","KR")</f>
        <v>#REF!</v>
      </c>
      <c r="AH164" s="275">
        <v>1536712000</v>
      </c>
      <c r="AI164" s="275">
        <v>1732119000</v>
      </c>
      <c r="AJ164" s="275">
        <v>1838953000</v>
      </c>
      <c r="AK164" s="276">
        <v>1952375000</v>
      </c>
      <c r="AL164" s="276">
        <v>1838953000</v>
      </c>
      <c r="AM164" s="275">
        <v>1952375000</v>
      </c>
      <c r="AN164" s="275">
        <v>2072794000</v>
      </c>
      <c r="AO164" s="52">
        <v>1949290180</v>
      </c>
      <c r="AP164" s="43">
        <v>2069517500</v>
      </c>
    </row>
    <row r="165" spans="1:42">
      <c r="A165" s="3">
        <f t="shared" si="45"/>
        <v>126</v>
      </c>
      <c r="B165" s="263">
        <v>3</v>
      </c>
      <c r="C165" s="264" t="s">
        <v>167</v>
      </c>
      <c r="D165" s="265" t="s">
        <v>41</v>
      </c>
      <c r="E165" s="266"/>
      <c r="F165" s="41" t="s">
        <v>45</v>
      </c>
      <c r="G165" s="267">
        <f t="shared" si="25"/>
        <v>60</v>
      </c>
      <c r="H165" s="267">
        <f t="shared" si="26"/>
        <v>52</v>
      </c>
      <c r="I165" s="268">
        <f t="shared" si="27"/>
        <v>26966806</v>
      </c>
      <c r="J165" s="268">
        <f t="shared" si="28"/>
        <v>2</v>
      </c>
      <c r="K165" s="269">
        <f t="shared" si="29"/>
        <v>0.93</v>
      </c>
      <c r="L165" s="270" t="e">
        <f>SUMIF($AN$4:$AN$22,D165,#REF!)</f>
        <v>#REF!</v>
      </c>
      <c r="M165" s="271" t="e">
        <f t="shared" si="30"/>
        <v>#REF!</v>
      </c>
      <c r="N165" s="271" t="e">
        <f t="shared" si="31"/>
        <v>#REF!</v>
      </c>
      <c r="O165" s="271" t="e">
        <f t="shared" si="32"/>
        <v>#REF!</v>
      </c>
      <c r="P165" s="271" t="e">
        <f t="shared" si="33"/>
        <v>#REF!</v>
      </c>
      <c r="Q165" s="272" t="e">
        <f t="shared" si="34"/>
        <v>#REF!</v>
      </c>
      <c r="R165" s="271" t="e">
        <f t="shared" si="34"/>
        <v>#REF!</v>
      </c>
      <c r="S165" s="271" t="e">
        <f t="shared" si="35"/>
        <v>#REF!</v>
      </c>
      <c r="T165" s="271"/>
      <c r="U165" s="271" t="e">
        <f t="shared" si="36"/>
        <v>#REF!</v>
      </c>
      <c r="V165" s="271" t="e">
        <f t="shared" si="37"/>
        <v>#REF!</v>
      </c>
      <c r="W165" s="271" t="e">
        <f t="shared" si="38"/>
        <v>#REF!</v>
      </c>
      <c r="X165" s="272" t="e">
        <f t="shared" si="39"/>
        <v>#REF!</v>
      </c>
      <c r="Y165" s="272" t="e">
        <f t="shared" si="40"/>
        <v>#REF!</v>
      </c>
      <c r="Z165" s="271" t="e">
        <f t="shared" si="41"/>
        <v>#REF!</v>
      </c>
      <c r="AA165" s="271" t="e">
        <f t="shared" si="42"/>
        <v>#REF!</v>
      </c>
      <c r="AB165" s="271"/>
      <c r="AC165" s="33" t="str">
        <f t="shared" si="43"/>
        <v>BERTAHAP</v>
      </c>
      <c r="AD165" s="273">
        <f t="shared" si="44"/>
        <v>0</v>
      </c>
      <c r="AE165" s="274">
        <v>2</v>
      </c>
      <c r="AF165" s="275"/>
      <c r="AG165" s="271" t="e">
        <f>IF(AF165&gt;#REF!,"LB","KR")</f>
        <v>#REF!</v>
      </c>
      <c r="AH165" s="275">
        <v>1210743000</v>
      </c>
      <c r="AI165" s="275">
        <v>1364700000</v>
      </c>
      <c r="AJ165" s="275">
        <v>1448872000</v>
      </c>
      <c r="AK165" s="276">
        <v>1538235000</v>
      </c>
      <c r="AL165" s="276">
        <v>1448872000</v>
      </c>
      <c r="AM165" s="275">
        <v>1538235000</v>
      </c>
      <c r="AN165" s="275">
        <v>1633110000</v>
      </c>
      <c r="AO165" s="52">
        <v>1535804320</v>
      </c>
      <c r="AP165" s="43">
        <v>1630529100</v>
      </c>
    </row>
    <row r="166" spans="1:42">
      <c r="A166" s="3">
        <f t="shared" si="45"/>
        <v>127</v>
      </c>
      <c r="B166" s="263">
        <v>4</v>
      </c>
      <c r="C166" s="264" t="s">
        <v>167</v>
      </c>
      <c r="D166" s="265">
        <v>10</v>
      </c>
      <c r="E166" s="266"/>
      <c r="F166" s="41" t="s">
        <v>48</v>
      </c>
      <c r="G166" s="267">
        <f t="shared" si="25"/>
        <v>74</v>
      </c>
      <c r="H166" s="267">
        <f t="shared" si="26"/>
        <v>63</v>
      </c>
      <c r="I166" s="268">
        <f t="shared" si="27"/>
        <v>26966806</v>
      </c>
      <c r="J166" s="268">
        <f t="shared" si="28"/>
        <v>2</v>
      </c>
      <c r="K166" s="269">
        <f t="shared" si="29"/>
        <v>0.93</v>
      </c>
      <c r="L166" s="270" t="e">
        <f>SUMIF($AN$4:$AN$22,D166,#REF!)</f>
        <v>#REF!</v>
      </c>
      <c r="M166" s="271" t="e">
        <f t="shared" si="30"/>
        <v>#REF!</v>
      </c>
      <c r="N166" s="271" t="e">
        <f t="shared" si="31"/>
        <v>#REF!</v>
      </c>
      <c r="O166" s="271" t="e">
        <f t="shared" si="32"/>
        <v>#REF!</v>
      </c>
      <c r="P166" s="271" t="e">
        <f t="shared" si="33"/>
        <v>#REF!</v>
      </c>
      <c r="Q166" s="272" t="e">
        <f t="shared" si="34"/>
        <v>#REF!</v>
      </c>
      <c r="R166" s="271" t="e">
        <f t="shared" si="34"/>
        <v>#REF!</v>
      </c>
      <c r="S166" s="271" t="e">
        <f t="shared" si="35"/>
        <v>#REF!</v>
      </c>
      <c r="T166" s="271"/>
      <c r="U166" s="271" t="e">
        <f t="shared" si="36"/>
        <v>#REF!</v>
      </c>
      <c r="V166" s="271" t="e">
        <f t="shared" si="37"/>
        <v>#REF!</v>
      </c>
      <c r="W166" s="271" t="e">
        <f t="shared" si="38"/>
        <v>#REF!</v>
      </c>
      <c r="X166" s="272" t="e">
        <f t="shared" si="39"/>
        <v>#REF!</v>
      </c>
      <c r="Y166" s="272" t="e">
        <f t="shared" si="40"/>
        <v>#REF!</v>
      </c>
      <c r="Z166" s="271" t="e">
        <f t="shared" si="41"/>
        <v>#REF!</v>
      </c>
      <c r="AA166" s="271" t="e">
        <f t="shared" si="42"/>
        <v>#REF!</v>
      </c>
      <c r="AB166" s="271"/>
      <c r="AC166" s="33" t="str">
        <f t="shared" si="43"/>
        <v>BERTAHAP</v>
      </c>
      <c r="AD166" s="273">
        <f t="shared" si="44"/>
        <v>0</v>
      </c>
      <c r="AE166" s="274">
        <v>2</v>
      </c>
      <c r="AF166" s="275"/>
      <c r="AG166" s="271" t="e">
        <f>IF(AF166&gt;#REF!,"LB","KR")</f>
        <v>#REF!</v>
      </c>
      <c r="AH166" s="275">
        <v>1466861000</v>
      </c>
      <c r="AI166" s="275">
        <v>1653387000</v>
      </c>
      <c r="AJ166" s="275">
        <v>1755364000</v>
      </c>
      <c r="AK166" s="276">
        <v>1863631000</v>
      </c>
      <c r="AL166" s="276">
        <v>1755364000</v>
      </c>
      <c r="AM166" s="275">
        <v>1863631000</v>
      </c>
      <c r="AN166" s="275">
        <v>1978576000</v>
      </c>
      <c r="AO166" s="52">
        <v>1860685840</v>
      </c>
      <c r="AP166" s="43">
        <v>1975448860</v>
      </c>
    </row>
    <row r="167" spans="1:42">
      <c r="A167" s="3">
        <f t="shared" si="45"/>
        <v>128</v>
      </c>
      <c r="B167" s="263">
        <v>5</v>
      </c>
      <c r="C167" s="264" t="s">
        <v>167</v>
      </c>
      <c r="D167" s="299">
        <v>12</v>
      </c>
      <c r="E167" s="266"/>
      <c r="F167" s="41" t="s">
        <v>50</v>
      </c>
      <c r="G167" s="267">
        <f t="shared" si="25"/>
        <v>67</v>
      </c>
      <c r="H167" s="267">
        <f t="shared" si="26"/>
        <v>57</v>
      </c>
      <c r="I167" s="268">
        <f t="shared" si="27"/>
        <v>26966806</v>
      </c>
      <c r="J167" s="268">
        <f t="shared" si="28"/>
        <v>2</v>
      </c>
      <c r="K167" s="269">
        <f t="shared" si="29"/>
        <v>0.93</v>
      </c>
      <c r="L167" s="270" t="e">
        <f>SUMIF($AN$4:$AN$22,D167,#REF!)</f>
        <v>#REF!</v>
      </c>
      <c r="M167" s="271" t="e">
        <f t="shared" si="30"/>
        <v>#REF!</v>
      </c>
      <c r="N167" s="271" t="e">
        <f t="shared" si="31"/>
        <v>#REF!</v>
      </c>
      <c r="O167" s="271" t="e">
        <f t="shared" si="32"/>
        <v>#REF!</v>
      </c>
      <c r="P167" s="271" t="e">
        <f t="shared" si="33"/>
        <v>#REF!</v>
      </c>
      <c r="Q167" s="272" t="e">
        <f t="shared" si="34"/>
        <v>#REF!</v>
      </c>
      <c r="R167" s="271" t="e">
        <f t="shared" si="34"/>
        <v>#REF!</v>
      </c>
      <c r="S167" s="271" t="e">
        <f t="shared" si="35"/>
        <v>#REF!</v>
      </c>
      <c r="T167" s="271"/>
      <c r="U167" s="271" t="e">
        <f t="shared" si="36"/>
        <v>#REF!</v>
      </c>
      <c r="V167" s="271" t="e">
        <f t="shared" si="37"/>
        <v>#REF!</v>
      </c>
      <c r="W167" s="271" t="e">
        <f t="shared" si="38"/>
        <v>#REF!</v>
      </c>
      <c r="X167" s="272" t="e">
        <f t="shared" si="39"/>
        <v>#REF!</v>
      </c>
      <c r="Y167" s="272" t="e">
        <f t="shared" si="40"/>
        <v>#REF!</v>
      </c>
      <c r="Z167" s="271" t="e">
        <f t="shared" si="41"/>
        <v>#REF!</v>
      </c>
      <c r="AA167" s="271" t="e">
        <f t="shared" si="42"/>
        <v>#REF!</v>
      </c>
      <c r="AB167" s="271"/>
      <c r="AC167" s="33" t="str">
        <f t="shared" si="43"/>
        <v>BERTAHAP</v>
      </c>
      <c r="AD167" s="273">
        <f t="shared" si="44"/>
        <v>0</v>
      </c>
      <c r="AE167" s="274">
        <v>2</v>
      </c>
      <c r="AF167" s="275"/>
      <c r="AG167" s="271" t="e">
        <f>IF(AF167&gt;#REF!,"LB","KR")</f>
        <v>#REF!</v>
      </c>
      <c r="AH167" s="275">
        <v>1327160000</v>
      </c>
      <c r="AI167" s="275">
        <v>1495921000</v>
      </c>
      <c r="AJ167" s="275">
        <v>1588187000</v>
      </c>
      <c r="AK167" s="276">
        <v>1686142000</v>
      </c>
      <c r="AL167" s="276">
        <v>1588187000</v>
      </c>
      <c r="AM167" s="275">
        <v>1686142000</v>
      </c>
      <c r="AN167" s="275">
        <v>1790140000</v>
      </c>
      <c r="AO167" s="52">
        <v>1683478220</v>
      </c>
      <c r="AP167" s="43">
        <v>1787310520</v>
      </c>
    </row>
    <row r="168" spans="1:42">
      <c r="A168" s="3">
        <f t="shared" si="45"/>
        <v>129</v>
      </c>
      <c r="B168" s="263">
        <v>6</v>
      </c>
      <c r="C168" s="264" t="s">
        <v>167</v>
      </c>
      <c r="D168" s="265">
        <v>16</v>
      </c>
      <c r="E168" s="266"/>
      <c r="F168" s="41" t="s">
        <v>52</v>
      </c>
      <c r="G168" s="267">
        <f t="shared" ref="G168:G231" si="46">SUMIF($V$10:$V$28,F168,$AA$10:$AA$28)</f>
        <v>71</v>
      </c>
      <c r="H168" s="267">
        <f t="shared" ref="H168:H231" si="47">SUMIF($V$10:$V$28,F168,$X$10:$X$28)</f>
        <v>63</v>
      </c>
      <c r="I168" s="268">
        <f t="shared" ref="I168:I231" si="48">$I$27</f>
        <v>26966806</v>
      </c>
      <c r="J168" s="268">
        <f t="shared" ref="J168:J231" si="49">SUMIF($AN$4:$AN$22,D168,$AP$4:$AP$22)</f>
        <v>2</v>
      </c>
      <c r="K168" s="269">
        <f t="shared" ref="K168:K231" si="50">IF(J168=$AJ$25,$AI$25,IF(J168=$AJ$26,$AI$26,IF(J168=$AJ$27,$AI$27,IF(J168=$AJ$28,$AI$28,IF(J168=$AJ$29,$AI$29,IF(J168=$AJ$30,$AI$30))))))</f>
        <v>0.93</v>
      </c>
      <c r="L168" s="270" t="e">
        <f>SUMIF($AN$4:$AN$22,D168,#REF!)</f>
        <v>#REF!</v>
      </c>
      <c r="M168" s="271" t="e">
        <f t="shared" ref="M168:M231" si="51">$O168/(1+6%/12)^36</f>
        <v>#REF!</v>
      </c>
      <c r="N168" s="271" t="e">
        <f t="shared" ref="N168:N231" si="52">$O168/(1+6%/12)^12</f>
        <v>#REF!</v>
      </c>
      <c r="O168" s="271" t="e">
        <f t="shared" ref="O168:O231" si="53">$I$27*K168*L168</f>
        <v>#REF!</v>
      </c>
      <c r="P168" s="271" t="e">
        <f t="shared" ref="P168:P231" si="54">$O168*(1+6%/12)^12</f>
        <v>#REF!</v>
      </c>
      <c r="Q168" s="272" t="e">
        <f t="shared" ref="Q168:R231" si="55">O168</f>
        <v>#REF!</v>
      </c>
      <c r="R168" s="271" t="e">
        <f t="shared" si="55"/>
        <v>#REF!</v>
      </c>
      <c r="S168" s="271" t="e">
        <f t="shared" ref="S168:S231" si="56">$O168*(1+6%/12)^24</f>
        <v>#REF!</v>
      </c>
      <c r="T168" s="271"/>
      <c r="U168" s="271" t="e">
        <f t="shared" ref="U168:U231" si="57">M168*H168</f>
        <v>#REF!</v>
      </c>
      <c r="V168" s="271" t="e">
        <f t="shared" ref="V168:V231" si="58">N168*H168</f>
        <v>#REF!</v>
      </c>
      <c r="W168" s="271" t="e">
        <f t="shared" ref="W168:W231" si="59">O168*H168</f>
        <v>#REF!</v>
      </c>
      <c r="X168" s="272" t="e">
        <f t="shared" ref="X168:X231" si="60">P168*H168</f>
        <v>#REF!</v>
      </c>
      <c r="Y168" s="272" t="e">
        <f t="shared" ref="Y168:Y231" si="61">Q168*H168</f>
        <v>#REF!</v>
      </c>
      <c r="Z168" s="271" t="e">
        <f t="shared" ref="Z168:Z231" si="62">R168*H168</f>
        <v>#REF!</v>
      </c>
      <c r="AA168" s="271" t="e">
        <f t="shared" ref="AA168:AA231" si="63">S168*H168</f>
        <v>#REF!</v>
      </c>
      <c r="AB168" s="271"/>
      <c r="AC168" s="33" t="str">
        <f t="shared" ref="AC168:AC231" si="64">IF(AE168=$H$32,$M$32,IF(AE168=$H$33,$M$33,IF(AE168=$H$34,$M$34)))</f>
        <v>BERTAHAP</v>
      </c>
      <c r="AD168" s="273">
        <f t="shared" ref="AD168:AD231" si="65">IF(AC168=$M$32,$N$32,IF(AC168=$M$33,$N$33,$N$34))</f>
        <v>0</v>
      </c>
      <c r="AE168" s="274">
        <v>2</v>
      </c>
      <c r="AF168" s="275"/>
      <c r="AG168" s="271" t="e">
        <f>IF(AF168&gt;#REF!,"LB","KR")</f>
        <v>#REF!</v>
      </c>
      <c r="AH168" s="275">
        <v>1466861000</v>
      </c>
      <c r="AI168" s="275">
        <v>1653387000</v>
      </c>
      <c r="AJ168" s="275">
        <v>1755364000</v>
      </c>
      <c r="AK168" s="276">
        <v>1863631000</v>
      </c>
      <c r="AL168" s="276">
        <v>1755364000</v>
      </c>
      <c r="AM168" s="275">
        <v>1863631000</v>
      </c>
      <c r="AN168" s="275">
        <v>1978576000</v>
      </c>
      <c r="AO168" s="52">
        <v>1860685840</v>
      </c>
      <c r="AP168" s="43">
        <v>1975448860</v>
      </c>
    </row>
    <row r="169" spans="1:42">
      <c r="A169" s="3">
        <f t="shared" ref="A169:A232" si="66">A168+1</f>
        <v>130</v>
      </c>
      <c r="B169" s="263">
        <v>7</v>
      </c>
      <c r="C169" s="264" t="s">
        <v>167</v>
      </c>
      <c r="D169" s="299">
        <v>18</v>
      </c>
      <c r="E169" s="266"/>
      <c r="F169" s="41" t="s">
        <v>54</v>
      </c>
      <c r="G169" s="267">
        <f t="shared" si="46"/>
        <v>97</v>
      </c>
      <c r="H169" s="267">
        <f t="shared" si="47"/>
        <v>85</v>
      </c>
      <c r="I169" s="268">
        <f t="shared" si="48"/>
        <v>26966806</v>
      </c>
      <c r="J169" s="268">
        <f t="shared" si="49"/>
        <v>2</v>
      </c>
      <c r="K169" s="269">
        <f t="shared" si="50"/>
        <v>0.93</v>
      </c>
      <c r="L169" s="270" t="e">
        <f>SUMIF($AN$4:$AN$22,D169,#REF!)</f>
        <v>#REF!</v>
      </c>
      <c r="M169" s="271" t="e">
        <f t="shared" si="51"/>
        <v>#REF!</v>
      </c>
      <c r="N169" s="271" t="e">
        <f t="shared" si="52"/>
        <v>#REF!</v>
      </c>
      <c r="O169" s="271" t="e">
        <f t="shared" si="53"/>
        <v>#REF!</v>
      </c>
      <c r="P169" s="271" t="e">
        <f t="shared" si="54"/>
        <v>#REF!</v>
      </c>
      <c r="Q169" s="272" t="e">
        <f t="shared" si="55"/>
        <v>#REF!</v>
      </c>
      <c r="R169" s="271" t="e">
        <f t="shared" si="55"/>
        <v>#REF!</v>
      </c>
      <c r="S169" s="271" t="e">
        <f t="shared" si="56"/>
        <v>#REF!</v>
      </c>
      <c r="T169" s="271"/>
      <c r="U169" s="271" t="e">
        <f t="shared" si="57"/>
        <v>#REF!</v>
      </c>
      <c r="V169" s="271" t="e">
        <f t="shared" si="58"/>
        <v>#REF!</v>
      </c>
      <c r="W169" s="271" t="e">
        <f t="shared" si="59"/>
        <v>#REF!</v>
      </c>
      <c r="X169" s="272" t="e">
        <f t="shared" si="60"/>
        <v>#REF!</v>
      </c>
      <c r="Y169" s="272" t="e">
        <f t="shared" si="61"/>
        <v>#REF!</v>
      </c>
      <c r="Z169" s="271" t="e">
        <f t="shared" si="62"/>
        <v>#REF!</v>
      </c>
      <c r="AA169" s="271" t="e">
        <f t="shared" si="63"/>
        <v>#REF!</v>
      </c>
      <c r="AB169" s="271"/>
      <c r="AC169" s="33" t="str">
        <f t="shared" si="64"/>
        <v>BERTAHAP</v>
      </c>
      <c r="AD169" s="273">
        <f t="shared" si="65"/>
        <v>0</v>
      </c>
      <c r="AE169" s="274">
        <v>2</v>
      </c>
      <c r="AF169" s="275"/>
      <c r="AG169" s="271" t="e">
        <f>IF(AF169&gt;#REF!,"LB","KR")</f>
        <v>#REF!</v>
      </c>
      <c r="AH169" s="275">
        <v>1979098000</v>
      </c>
      <c r="AI169" s="275">
        <v>2230760000</v>
      </c>
      <c r="AJ169" s="275">
        <v>2368348000</v>
      </c>
      <c r="AK169" s="276">
        <v>2514423000</v>
      </c>
      <c r="AL169" s="276">
        <v>2368348000</v>
      </c>
      <c r="AM169" s="275">
        <v>2514423000</v>
      </c>
      <c r="AN169" s="275">
        <v>2669507000</v>
      </c>
      <c r="AO169" s="52">
        <v>2510448880</v>
      </c>
      <c r="AP169" s="43">
        <v>2665288380</v>
      </c>
    </row>
    <row r="170" spans="1:42">
      <c r="A170" s="3">
        <f t="shared" si="66"/>
        <v>131</v>
      </c>
      <c r="B170" s="263">
        <v>8</v>
      </c>
      <c r="C170" s="264" t="s">
        <v>167</v>
      </c>
      <c r="D170" s="299">
        <v>20</v>
      </c>
      <c r="E170" s="266"/>
      <c r="F170" s="41" t="s">
        <v>70</v>
      </c>
      <c r="G170" s="267">
        <f t="shared" si="46"/>
        <v>60</v>
      </c>
      <c r="H170" s="267">
        <f t="shared" si="47"/>
        <v>51</v>
      </c>
      <c r="I170" s="268">
        <f t="shared" si="48"/>
        <v>26966806</v>
      </c>
      <c r="J170" s="268">
        <f t="shared" si="49"/>
        <v>2</v>
      </c>
      <c r="K170" s="269">
        <f t="shared" si="50"/>
        <v>0.93</v>
      </c>
      <c r="L170" s="270" t="e">
        <f>SUMIF($AN$4:$AN$22,D170,#REF!)</f>
        <v>#REF!</v>
      </c>
      <c r="M170" s="271" t="e">
        <f t="shared" si="51"/>
        <v>#REF!</v>
      </c>
      <c r="N170" s="271" t="e">
        <f t="shared" si="52"/>
        <v>#REF!</v>
      </c>
      <c r="O170" s="271" t="e">
        <f t="shared" si="53"/>
        <v>#REF!</v>
      </c>
      <c r="P170" s="271" t="e">
        <f t="shared" si="54"/>
        <v>#REF!</v>
      </c>
      <c r="Q170" s="272" t="e">
        <f t="shared" si="55"/>
        <v>#REF!</v>
      </c>
      <c r="R170" s="271" t="e">
        <f t="shared" si="55"/>
        <v>#REF!</v>
      </c>
      <c r="S170" s="271" t="e">
        <f t="shared" si="56"/>
        <v>#REF!</v>
      </c>
      <c r="T170" s="271"/>
      <c r="U170" s="271" t="e">
        <f t="shared" si="57"/>
        <v>#REF!</v>
      </c>
      <c r="V170" s="271" t="e">
        <f t="shared" si="58"/>
        <v>#REF!</v>
      </c>
      <c r="W170" s="271" t="e">
        <f t="shared" si="59"/>
        <v>#REF!</v>
      </c>
      <c r="X170" s="272" t="e">
        <f t="shared" si="60"/>
        <v>#REF!</v>
      </c>
      <c r="Y170" s="272" t="e">
        <f t="shared" si="61"/>
        <v>#REF!</v>
      </c>
      <c r="Z170" s="271" t="e">
        <f t="shared" si="62"/>
        <v>#REF!</v>
      </c>
      <c r="AA170" s="271" t="e">
        <f t="shared" si="63"/>
        <v>#REF!</v>
      </c>
      <c r="AB170" s="271"/>
      <c r="AC170" s="33" t="str">
        <f t="shared" si="64"/>
        <v>BERTAHAP</v>
      </c>
      <c r="AD170" s="273">
        <f t="shared" si="65"/>
        <v>0</v>
      </c>
      <c r="AE170" s="274">
        <v>2</v>
      </c>
      <c r="AF170" s="275"/>
      <c r="AG170" s="271" t="e">
        <f>IF(AF170&gt;#REF!,"LB","KR")</f>
        <v>#REF!</v>
      </c>
      <c r="AH170" s="275">
        <v>1187459000</v>
      </c>
      <c r="AI170" s="275">
        <v>1338456000</v>
      </c>
      <c r="AJ170" s="275">
        <v>1421009000</v>
      </c>
      <c r="AK170" s="276">
        <v>1508654000</v>
      </c>
      <c r="AL170" s="276">
        <v>1421009000</v>
      </c>
      <c r="AM170" s="275">
        <v>1508654000</v>
      </c>
      <c r="AN170" s="275">
        <v>1601704000</v>
      </c>
      <c r="AO170" s="52">
        <v>1506269540</v>
      </c>
      <c r="AP170" s="43">
        <v>1599173240</v>
      </c>
    </row>
    <row r="171" spans="1:42">
      <c r="A171" s="3">
        <f t="shared" si="66"/>
        <v>132</v>
      </c>
      <c r="B171" s="263">
        <v>9</v>
      </c>
      <c r="C171" s="264" t="s">
        <v>167</v>
      </c>
      <c r="D171" s="299">
        <v>22</v>
      </c>
      <c r="E171" s="266"/>
      <c r="F171" s="41" t="s">
        <v>89</v>
      </c>
      <c r="G171" s="267">
        <f t="shared" si="46"/>
        <v>81</v>
      </c>
      <c r="H171" s="267">
        <f t="shared" si="47"/>
        <v>70</v>
      </c>
      <c r="I171" s="268">
        <f t="shared" si="48"/>
        <v>26966806</v>
      </c>
      <c r="J171" s="268">
        <f t="shared" si="49"/>
        <v>4</v>
      </c>
      <c r="K171" s="269">
        <f t="shared" si="50"/>
        <v>0.97</v>
      </c>
      <c r="L171" s="270" t="e">
        <f>SUMIF($AN$4:$AN$22,D171,#REF!)</f>
        <v>#REF!</v>
      </c>
      <c r="M171" s="271" t="e">
        <f t="shared" si="51"/>
        <v>#REF!</v>
      </c>
      <c r="N171" s="271" t="e">
        <f t="shared" si="52"/>
        <v>#REF!</v>
      </c>
      <c r="O171" s="271" t="e">
        <f t="shared" si="53"/>
        <v>#REF!</v>
      </c>
      <c r="P171" s="271" t="e">
        <f t="shared" si="54"/>
        <v>#REF!</v>
      </c>
      <c r="Q171" s="272" t="e">
        <f t="shared" si="55"/>
        <v>#REF!</v>
      </c>
      <c r="R171" s="271" t="e">
        <f t="shared" si="55"/>
        <v>#REF!</v>
      </c>
      <c r="S171" s="271" t="e">
        <f t="shared" si="56"/>
        <v>#REF!</v>
      </c>
      <c r="T171" s="271"/>
      <c r="U171" s="271" t="e">
        <f t="shared" si="57"/>
        <v>#REF!</v>
      </c>
      <c r="V171" s="271" t="e">
        <f t="shared" si="58"/>
        <v>#REF!</v>
      </c>
      <c r="W171" s="271" t="e">
        <f t="shared" si="59"/>
        <v>#REF!</v>
      </c>
      <c r="X171" s="272" t="e">
        <f t="shared" si="60"/>
        <v>#REF!</v>
      </c>
      <c r="Y171" s="272" t="e">
        <f t="shared" si="61"/>
        <v>#REF!</v>
      </c>
      <c r="Z171" s="271" t="e">
        <f t="shared" si="62"/>
        <v>#REF!</v>
      </c>
      <c r="AA171" s="271" t="e">
        <f t="shared" si="63"/>
        <v>#REF!</v>
      </c>
      <c r="AB171" s="271"/>
      <c r="AC171" s="33" t="str">
        <f t="shared" si="64"/>
        <v>BERTAHAP</v>
      </c>
      <c r="AD171" s="273">
        <f t="shared" si="65"/>
        <v>0</v>
      </c>
      <c r="AE171" s="274">
        <v>2</v>
      </c>
      <c r="AF171" s="275"/>
      <c r="AG171" s="271" t="e">
        <f>IF(AF171&gt;#REF!,"LB","KR")</f>
        <v>#REF!</v>
      </c>
      <c r="AH171" s="275">
        <v>1699946000</v>
      </c>
      <c r="AI171" s="275">
        <v>1916111000</v>
      </c>
      <c r="AJ171" s="275">
        <v>2034293000</v>
      </c>
      <c r="AK171" s="276">
        <v>2159763000</v>
      </c>
      <c r="AL171" s="276">
        <v>2034293000</v>
      </c>
      <c r="AM171" s="275">
        <v>2159763000</v>
      </c>
      <c r="AN171" s="275">
        <v>2292973000</v>
      </c>
      <c r="AO171" s="52">
        <v>2156350580</v>
      </c>
      <c r="AP171" s="43">
        <v>2289348780</v>
      </c>
    </row>
    <row r="172" spans="1:42">
      <c r="A172" s="3">
        <f t="shared" si="66"/>
        <v>133</v>
      </c>
      <c r="B172" s="263">
        <v>1</v>
      </c>
      <c r="C172" s="264" t="s">
        <v>169</v>
      </c>
      <c r="D172" s="265" t="s">
        <v>24</v>
      </c>
      <c r="E172" s="266"/>
      <c r="F172" s="41" t="s">
        <v>39</v>
      </c>
      <c r="G172" s="267">
        <f t="shared" si="46"/>
        <v>113</v>
      </c>
      <c r="H172" s="267">
        <f t="shared" si="47"/>
        <v>101</v>
      </c>
      <c r="I172" s="268">
        <f t="shared" si="48"/>
        <v>26966806</v>
      </c>
      <c r="J172" s="268">
        <f t="shared" si="49"/>
        <v>6</v>
      </c>
      <c r="K172" s="269">
        <f t="shared" si="50"/>
        <v>0.95</v>
      </c>
      <c r="L172" s="270" t="e">
        <f>SUMIF($AN$4:$AN$22,D172,#REF!)</f>
        <v>#REF!</v>
      </c>
      <c r="M172" s="271" t="e">
        <f t="shared" si="51"/>
        <v>#REF!</v>
      </c>
      <c r="N172" s="271" t="e">
        <f t="shared" si="52"/>
        <v>#REF!</v>
      </c>
      <c r="O172" s="271" t="e">
        <f t="shared" si="53"/>
        <v>#REF!</v>
      </c>
      <c r="P172" s="271" t="e">
        <f t="shared" si="54"/>
        <v>#REF!</v>
      </c>
      <c r="Q172" s="272" t="e">
        <f t="shared" si="55"/>
        <v>#REF!</v>
      </c>
      <c r="R172" s="271" t="e">
        <f t="shared" si="55"/>
        <v>#REF!</v>
      </c>
      <c r="S172" s="271" t="e">
        <f t="shared" si="56"/>
        <v>#REF!</v>
      </c>
      <c r="T172" s="271"/>
      <c r="U172" s="271" t="e">
        <f t="shared" si="57"/>
        <v>#REF!</v>
      </c>
      <c r="V172" s="271" t="e">
        <f t="shared" si="58"/>
        <v>#REF!</v>
      </c>
      <c r="W172" s="271" t="e">
        <f t="shared" si="59"/>
        <v>#REF!</v>
      </c>
      <c r="X172" s="272" t="e">
        <f t="shared" si="60"/>
        <v>#REF!</v>
      </c>
      <c r="Y172" s="272" t="e">
        <f t="shared" si="61"/>
        <v>#REF!</v>
      </c>
      <c r="Z172" s="271" t="e">
        <f t="shared" si="62"/>
        <v>#REF!</v>
      </c>
      <c r="AA172" s="271" t="e">
        <f t="shared" si="63"/>
        <v>#REF!</v>
      </c>
      <c r="AB172" s="271"/>
      <c r="AC172" s="33" t="str">
        <f t="shared" si="64"/>
        <v>BERTAHAP</v>
      </c>
      <c r="AD172" s="273">
        <f t="shared" si="65"/>
        <v>0</v>
      </c>
      <c r="AE172" s="274">
        <v>2</v>
      </c>
      <c r="AF172" s="275"/>
      <c r="AG172" s="271" t="e">
        <f>IF(AF172&gt;#REF!,"LB","KR")</f>
        <v>#REF!</v>
      </c>
      <c r="AH172" s="275">
        <v>2425991000</v>
      </c>
      <c r="AI172" s="275">
        <v>2734480000</v>
      </c>
      <c r="AJ172" s="275">
        <v>2903136000</v>
      </c>
      <c r="AK172" s="276">
        <v>3082195000</v>
      </c>
      <c r="AL172" s="276">
        <v>2903136000</v>
      </c>
      <c r="AM172" s="275">
        <v>3082195000</v>
      </c>
      <c r="AN172" s="275">
        <v>3272298000</v>
      </c>
      <c r="AO172" s="52">
        <v>3077324160</v>
      </c>
      <c r="AP172" s="43">
        <v>3267126700</v>
      </c>
    </row>
    <row r="173" spans="1:42">
      <c r="A173" s="3">
        <f t="shared" si="66"/>
        <v>134</v>
      </c>
      <c r="B173" s="263">
        <v>2</v>
      </c>
      <c r="C173" s="264" t="s">
        <v>169</v>
      </c>
      <c r="D173" s="265" t="s">
        <v>35</v>
      </c>
      <c r="E173" s="266"/>
      <c r="F173" s="41" t="s">
        <v>42</v>
      </c>
      <c r="G173" s="267">
        <f t="shared" si="46"/>
        <v>78</v>
      </c>
      <c r="H173" s="267">
        <f t="shared" si="47"/>
        <v>66</v>
      </c>
      <c r="I173" s="268">
        <f t="shared" si="48"/>
        <v>26966806</v>
      </c>
      <c r="J173" s="268">
        <f t="shared" si="49"/>
        <v>2</v>
      </c>
      <c r="K173" s="269">
        <f t="shared" si="50"/>
        <v>0.93</v>
      </c>
      <c r="L173" s="270" t="e">
        <f>SUMIF($AN$4:$AN$22,D173,#REF!)</f>
        <v>#REF!</v>
      </c>
      <c r="M173" s="271" t="e">
        <f t="shared" si="51"/>
        <v>#REF!</v>
      </c>
      <c r="N173" s="271" t="e">
        <f t="shared" si="52"/>
        <v>#REF!</v>
      </c>
      <c r="O173" s="271" t="e">
        <f t="shared" si="53"/>
        <v>#REF!</v>
      </c>
      <c r="P173" s="271" t="e">
        <f t="shared" si="54"/>
        <v>#REF!</v>
      </c>
      <c r="Q173" s="272" t="e">
        <f t="shared" si="55"/>
        <v>#REF!</v>
      </c>
      <c r="R173" s="271" t="e">
        <f t="shared" si="55"/>
        <v>#REF!</v>
      </c>
      <c r="S173" s="271" t="e">
        <f t="shared" si="56"/>
        <v>#REF!</v>
      </c>
      <c r="T173" s="271"/>
      <c r="U173" s="271" t="e">
        <f t="shared" si="57"/>
        <v>#REF!</v>
      </c>
      <c r="V173" s="271" t="e">
        <f t="shared" si="58"/>
        <v>#REF!</v>
      </c>
      <c r="W173" s="271" t="e">
        <f t="shared" si="59"/>
        <v>#REF!</v>
      </c>
      <c r="X173" s="272" t="e">
        <f t="shared" si="60"/>
        <v>#REF!</v>
      </c>
      <c r="Y173" s="272" t="e">
        <f t="shared" si="61"/>
        <v>#REF!</v>
      </c>
      <c r="Z173" s="271" t="e">
        <f t="shared" si="62"/>
        <v>#REF!</v>
      </c>
      <c r="AA173" s="271" t="e">
        <f t="shared" si="63"/>
        <v>#REF!</v>
      </c>
      <c r="AB173" s="271"/>
      <c r="AC173" s="33" t="str">
        <f t="shared" si="64"/>
        <v>BERTAHAP</v>
      </c>
      <c r="AD173" s="273">
        <f t="shared" si="65"/>
        <v>0</v>
      </c>
      <c r="AE173" s="274">
        <v>2</v>
      </c>
      <c r="AF173" s="275"/>
      <c r="AG173" s="271" t="e">
        <f>IF(AF173&gt;#REF!,"LB","KR")</f>
        <v>#REF!</v>
      </c>
      <c r="AH173" s="275">
        <v>1551927000</v>
      </c>
      <c r="AI173" s="275">
        <v>1749269000</v>
      </c>
      <c r="AJ173" s="275">
        <v>1857160000</v>
      </c>
      <c r="AK173" s="276">
        <v>1971706000</v>
      </c>
      <c r="AL173" s="276">
        <v>1857160000</v>
      </c>
      <c r="AM173" s="275">
        <v>1971706000</v>
      </c>
      <c r="AN173" s="275">
        <v>2093316000</v>
      </c>
      <c r="AO173" s="52">
        <v>1968589600</v>
      </c>
      <c r="AP173" s="43">
        <v>2090008360</v>
      </c>
    </row>
    <row r="174" spans="1:42">
      <c r="A174" s="3">
        <f t="shared" si="66"/>
        <v>135</v>
      </c>
      <c r="B174" s="263">
        <v>3</v>
      </c>
      <c r="C174" s="264" t="s">
        <v>169</v>
      </c>
      <c r="D174" s="265" t="s">
        <v>41</v>
      </c>
      <c r="E174" s="266"/>
      <c r="F174" s="41" t="s">
        <v>45</v>
      </c>
      <c r="G174" s="267">
        <f t="shared" si="46"/>
        <v>60</v>
      </c>
      <c r="H174" s="267">
        <f t="shared" si="47"/>
        <v>52</v>
      </c>
      <c r="I174" s="268">
        <f t="shared" si="48"/>
        <v>26966806</v>
      </c>
      <c r="J174" s="268">
        <f t="shared" si="49"/>
        <v>2</v>
      </c>
      <c r="K174" s="269">
        <f t="shared" si="50"/>
        <v>0.93</v>
      </c>
      <c r="L174" s="270" t="e">
        <f>SUMIF($AN$4:$AN$22,D174,#REF!)</f>
        <v>#REF!</v>
      </c>
      <c r="M174" s="271" t="e">
        <f t="shared" si="51"/>
        <v>#REF!</v>
      </c>
      <c r="N174" s="271" t="e">
        <f t="shared" si="52"/>
        <v>#REF!</v>
      </c>
      <c r="O174" s="271" t="e">
        <f t="shared" si="53"/>
        <v>#REF!</v>
      </c>
      <c r="P174" s="271" t="e">
        <f t="shared" si="54"/>
        <v>#REF!</v>
      </c>
      <c r="Q174" s="272" t="e">
        <f t="shared" si="55"/>
        <v>#REF!</v>
      </c>
      <c r="R174" s="271" t="e">
        <f t="shared" si="55"/>
        <v>#REF!</v>
      </c>
      <c r="S174" s="271" t="e">
        <f t="shared" si="56"/>
        <v>#REF!</v>
      </c>
      <c r="T174" s="271"/>
      <c r="U174" s="271" t="e">
        <f t="shared" si="57"/>
        <v>#REF!</v>
      </c>
      <c r="V174" s="271" t="e">
        <f t="shared" si="58"/>
        <v>#REF!</v>
      </c>
      <c r="W174" s="271" t="e">
        <f t="shared" si="59"/>
        <v>#REF!</v>
      </c>
      <c r="X174" s="272" t="e">
        <f t="shared" si="60"/>
        <v>#REF!</v>
      </c>
      <c r="Y174" s="272" t="e">
        <f t="shared" si="61"/>
        <v>#REF!</v>
      </c>
      <c r="Z174" s="271" t="e">
        <f t="shared" si="62"/>
        <v>#REF!</v>
      </c>
      <c r="AA174" s="271" t="e">
        <f t="shared" si="63"/>
        <v>#REF!</v>
      </c>
      <c r="AB174" s="271"/>
      <c r="AC174" s="33" t="str">
        <f t="shared" si="64"/>
        <v>BERTAHAP</v>
      </c>
      <c r="AD174" s="273">
        <f t="shared" si="65"/>
        <v>0</v>
      </c>
      <c r="AE174" s="274">
        <v>2</v>
      </c>
      <c r="AF174" s="275"/>
      <c r="AG174" s="271" t="e">
        <f>IF(AF174&gt;#REF!,"LB","KR")</f>
        <v>#REF!</v>
      </c>
      <c r="AH174" s="275">
        <v>1222730000</v>
      </c>
      <c r="AI174" s="275">
        <v>1378212000</v>
      </c>
      <c r="AJ174" s="275">
        <v>1463217000</v>
      </c>
      <c r="AK174" s="276">
        <v>1553465000</v>
      </c>
      <c r="AL174" s="276">
        <v>1463217000</v>
      </c>
      <c r="AM174" s="275">
        <v>1553465000</v>
      </c>
      <c r="AN174" s="275">
        <v>1649280000</v>
      </c>
      <c r="AO174" s="52">
        <v>1551010020</v>
      </c>
      <c r="AP174" s="43">
        <v>1646672900</v>
      </c>
    </row>
    <row r="175" spans="1:42">
      <c r="A175" s="3">
        <f t="shared" si="66"/>
        <v>136</v>
      </c>
      <c r="B175" s="263">
        <v>4</v>
      </c>
      <c r="C175" s="264" t="s">
        <v>169</v>
      </c>
      <c r="D175" s="265">
        <v>10</v>
      </c>
      <c r="E175" s="266"/>
      <c r="F175" s="41" t="s">
        <v>48</v>
      </c>
      <c r="G175" s="267">
        <f t="shared" si="46"/>
        <v>74</v>
      </c>
      <c r="H175" s="267">
        <f t="shared" si="47"/>
        <v>63</v>
      </c>
      <c r="I175" s="268">
        <f t="shared" si="48"/>
        <v>26966806</v>
      </c>
      <c r="J175" s="268">
        <f t="shared" si="49"/>
        <v>2</v>
      </c>
      <c r="K175" s="269">
        <f t="shared" si="50"/>
        <v>0.93</v>
      </c>
      <c r="L175" s="270" t="e">
        <f>SUMIF($AN$4:$AN$22,D175,#REF!)</f>
        <v>#REF!</v>
      </c>
      <c r="M175" s="271" t="e">
        <f t="shared" si="51"/>
        <v>#REF!</v>
      </c>
      <c r="N175" s="271" t="e">
        <f t="shared" si="52"/>
        <v>#REF!</v>
      </c>
      <c r="O175" s="271" t="e">
        <f t="shared" si="53"/>
        <v>#REF!</v>
      </c>
      <c r="P175" s="271" t="e">
        <f t="shared" si="54"/>
        <v>#REF!</v>
      </c>
      <c r="Q175" s="272" t="e">
        <f t="shared" si="55"/>
        <v>#REF!</v>
      </c>
      <c r="R175" s="271" t="e">
        <f t="shared" si="55"/>
        <v>#REF!</v>
      </c>
      <c r="S175" s="271" t="e">
        <f t="shared" si="56"/>
        <v>#REF!</v>
      </c>
      <c r="T175" s="271"/>
      <c r="U175" s="271" t="e">
        <f t="shared" si="57"/>
        <v>#REF!</v>
      </c>
      <c r="V175" s="271" t="e">
        <f t="shared" si="58"/>
        <v>#REF!</v>
      </c>
      <c r="W175" s="271" t="e">
        <f t="shared" si="59"/>
        <v>#REF!</v>
      </c>
      <c r="X175" s="272" t="e">
        <f t="shared" si="60"/>
        <v>#REF!</v>
      </c>
      <c r="Y175" s="272" t="e">
        <f t="shared" si="61"/>
        <v>#REF!</v>
      </c>
      <c r="Z175" s="271" t="e">
        <f t="shared" si="62"/>
        <v>#REF!</v>
      </c>
      <c r="AA175" s="271" t="e">
        <f t="shared" si="63"/>
        <v>#REF!</v>
      </c>
      <c r="AB175" s="271"/>
      <c r="AC175" s="33" t="str">
        <f t="shared" si="64"/>
        <v>BERTAHAP</v>
      </c>
      <c r="AD175" s="273">
        <f t="shared" si="65"/>
        <v>0</v>
      </c>
      <c r="AE175" s="274">
        <v>2</v>
      </c>
      <c r="AF175" s="275"/>
      <c r="AG175" s="271" t="e">
        <f>IF(AF175&gt;#REF!,"LB","KR")</f>
        <v>#REF!</v>
      </c>
      <c r="AH175" s="275">
        <v>1481384000</v>
      </c>
      <c r="AI175" s="275">
        <v>1669757000</v>
      </c>
      <c r="AJ175" s="275">
        <v>1772744000</v>
      </c>
      <c r="AK175" s="276">
        <v>1882083000</v>
      </c>
      <c r="AL175" s="276">
        <v>1772744000</v>
      </c>
      <c r="AM175" s="275">
        <v>1882083000</v>
      </c>
      <c r="AN175" s="275">
        <v>1998166000</v>
      </c>
      <c r="AO175" s="52">
        <v>1879108640</v>
      </c>
      <c r="AP175" s="43">
        <v>1995007980</v>
      </c>
    </row>
    <row r="176" spans="1:42">
      <c r="A176" s="3">
        <f t="shared" si="66"/>
        <v>137</v>
      </c>
      <c r="B176" s="263">
        <v>5</v>
      </c>
      <c r="C176" s="264" t="s">
        <v>169</v>
      </c>
      <c r="D176" s="299">
        <v>12</v>
      </c>
      <c r="E176" s="266"/>
      <c r="F176" s="41" t="s">
        <v>50</v>
      </c>
      <c r="G176" s="267">
        <f t="shared" si="46"/>
        <v>67</v>
      </c>
      <c r="H176" s="267">
        <f t="shared" si="47"/>
        <v>57</v>
      </c>
      <c r="I176" s="268">
        <f t="shared" si="48"/>
        <v>26966806</v>
      </c>
      <c r="J176" s="268">
        <f t="shared" si="49"/>
        <v>2</v>
      </c>
      <c r="K176" s="269">
        <f t="shared" si="50"/>
        <v>0.93</v>
      </c>
      <c r="L176" s="270" t="e">
        <f>SUMIF($AN$4:$AN$22,D176,#REF!)</f>
        <v>#REF!</v>
      </c>
      <c r="M176" s="271" t="e">
        <f t="shared" si="51"/>
        <v>#REF!</v>
      </c>
      <c r="N176" s="271" t="e">
        <f t="shared" si="52"/>
        <v>#REF!</v>
      </c>
      <c r="O176" s="271" t="e">
        <f t="shared" si="53"/>
        <v>#REF!</v>
      </c>
      <c r="P176" s="271" t="e">
        <f t="shared" si="54"/>
        <v>#REF!</v>
      </c>
      <c r="Q176" s="272" t="e">
        <f t="shared" si="55"/>
        <v>#REF!</v>
      </c>
      <c r="R176" s="271" t="e">
        <f t="shared" si="55"/>
        <v>#REF!</v>
      </c>
      <c r="S176" s="271" t="e">
        <f t="shared" si="56"/>
        <v>#REF!</v>
      </c>
      <c r="T176" s="271"/>
      <c r="U176" s="271" t="e">
        <f t="shared" si="57"/>
        <v>#REF!</v>
      </c>
      <c r="V176" s="271" t="e">
        <f t="shared" si="58"/>
        <v>#REF!</v>
      </c>
      <c r="W176" s="271" t="e">
        <f t="shared" si="59"/>
        <v>#REF!</v>
      </c>
      <c r="X176" s="272" t="e">
        <f t="shared" si="60"/>
        <v>#REF!</v>
      </c>
      <c r="Y176" s="272" t="e">
        <f t="shared" si="61"/>
        <v>#REF!</v>
      </c>
      <c r="Z176" s="271" t="e">
        <f t="shared" si="62"/>
        <v>#REF!</v>
      </c>
      <c r="AA176" s="271" t="e">
        <f t="shared" si="63"/>
        <v>#REF!</v>
      </c>
      <c r="AB176" s="271"/>
      <c r="AC176" s="33" t="str">
        <f t="shared" si="64"/>
        <v>BERTAHAP</v>
      </c>
      <c r="AD176" s="273">
        <f t="shared" si="65"/>
        <v>0</v>
      </c>
      <c r="AE176" s="274">
        <v>2</v>
      </c>
      <c r="AF176" s="275"/>
      <c r="AG176" s="271" t="e">
        <f>IF(AF176&gt;#REF!,"LB","KR")</f>
        <v>#REF!</v>
      </c>
      <c r="AH176" s="275">
        <v>1340300000</v>
      </c>
      <c r="AI176" s="275">
        <v>1510733000</v>
      </c>
      <c r="AJ176" s="275">
        <v>1603911000</v>
      </c>
      <c r="AK176" s="276">
        <v>1702837000</v>
      </c>
      <c r="AL176" s="276">
        <v>1603911000</v>
      </c>
      <c r="AM176" s="275">
        <v>1702837000</v>
      </c>
      <c r="AN176" s="275">
        <v>1807864000</v>
      </c>
      <c r="AO176" s="52">
        <v>1700145660</v>
      </c>
      <c r="AP176" s="43">
        <v>1805007220</v>
      </c>
    </row>
    <row r="177" spans="1:42">
      <c r="A177" s="3">
        <f t="shared" si="66"/>
        <v>138</v>
      </c>
      <c r="B177" s="263">
        <v>6</v>
      </c>
      <c r="C177" s="264" t="s">
        <v>169</v>
      </c>
      <c r="D177" s="265">
        <v>16</v>
      </c>
      <c r="E177" s="266"/>
      <c r="F177" s="41" t="s">
        <v>52</v>
      </c>
      <c r="G177" s="267">
        <f t="shared" si="46"/>
        <v>71</v>
      </c>
      <c r="H177" s="267">
        <f t="shared" si="47"/>
        <v>63</v>
      </c>
      <c r="I177" s="268">
        <f t="shared" si="48"/>
        <v>26966806</v>
      </c>
      <c r="J177" s="268">
        <f t="shared" si="49"/>
        <v>2</v>
      </c>
      <c r="K177" s="269">
        <f t="shared" si="50"/>
        <v>0.93</v>
      </c>
      <c r="L177" s="270" t="e">
        <f>SUMIF($AN$4:$AN$22,D177,#REF!)</f>
        <v>#REF!</v>
      </c>
      <c r="M177" s="271" t="e">
        <f t="shared" si="51"/>
        <v>#REF!</v>
      </c>
      <c r="N177" s="271" t="e">
        <f t="shared" si="52"/>
        <v>#REF!</v>
      </c>
      <c r="O177" s="271" t="e">
        <f t="shared" si="53"/>
        <v>#REF!</v>
      </c>
      <c r="P177" s="271" t="e">
        <f t="shared" si="54"/>
        <v>#REF!</v>
      </c>
      <c r="Q177" s="272" t="e">
        <f t="shared" si="55"/>
        <v>#REF!</v>
      </c>
      <c r="R177" s="271" t="e">
        <f t="shared" si="55"/>
        <v>#REF!</v>
      </c>
      <c r="S177" s="271" t="e">
        <f t="shared" si="56"/>
        <v>#REF!</v>
      </c>
      <c r="T177" s="271"/>
      <c r="U177" s="271" t="e">
        <f t="shared" si="57"/>
        <v>#REF!</v>
      </c>
      <c r="V177" s="271" t="e">
        <f t="shared" si="58"/>
        <v>#REF!</v>
      </c>
      <c r="W177" s="271" t="e">
        <f t="shared" si="59"/>
        <v>#REF!</v>
      </c>
      <c r="X177" s="272" t="e">
        <f t="shared" si="60"/>
        <v>#REF!</v>
      </c>
      <c r="Y177" s="272" t="e">
        <f t="shared" si="61"/>
        <v>#REF!</v>
      </c>
      <c r="Z177" s="271" t="e">
        <f t="shared" si="62"/>
        <v>#REF!</v>
      </c>
      <c r="AA177" s="271" t="e">
        <f t="shared" si="63"/>
        <v>#REF!</v>
      </c>
      <c r="AB177" s="271"/>
      <c r="AC177" s="33" t="str">
        <f t="shared" si="64"/>
        <v>BERTAHAP</v>
      </c>
      <c r="AD177" s="273">
        <f t="shared" si="65"/>
        <v>0</v>
      </c>
      <c r="AE177" s="274">
        <v>2</v>
      </c>
      <c r="AF177" s="275"/>
      <c r="AG177" s="271" t="e">
        <f>IF(AF177&gt;#REF!,"LB","KR")</f>
        <v>#REF!</v>
      </c>
      <c r="AH177" s="275">
        <v>1481384000</v>
      </c>
      <c r="AI177" s="275">
        <v>1669757000</v>
      </c>
      <c r="AJ177" s="275">
        <v>1772744000</v>
      </c>
      <c r="AK177" s="276">
        <v>1882083000</v>
      </c>
      <c r="AL177" s="276">
        <v>1772744000</v>
      </c>
      <c r="AM177" s="275">
        <v>1882083000</v>
      </c>
      <c r="AN177" s="275">
        <v>1998166000</v>
      </c>
      <c r="AO177" s="52">
        <v>1879108640</v>
      </c>
      <c r="AP177" s="43">
        <v>1995007980</v>
      </c>
    </row>
    <row r="178" spans="1:42">
      <c r="A178" s="3">
        <f t="shared" si="66"/>
        <v>139</v>
      </c>
      <c r="B178" s="263">
        <v>7</v>
      </c>
      <c r="C178" s="264" t="s">
        <v>169</v>
      </c>
      <c r="D178" s="299">
        <v>18</v>
      </c>
      <c r="E178" s="266"/>
      <c r="F178" s="41" t="s">
        <v>54</v>
      </c>
      <c r="G178" s="267">
        <f t="shared" si="46"/>
        <v>97</v>
      </c>
      <c r="H178" s="267">
        <f t="shared" si="47"/>
        <v>85</v>
      </c>
      <c r="I178" s="268">
        <f t="shared" si="48"/>
        <v>26966806</v>
      </c>
      <c r="J178" s="268">
        <f t="shared" si="49"/>
        <v>2</v>
      </c>
      <c r="K178" s="269">
        <f t="shared" si="50"/>
        <v>0.93</v>
      </c>
      <c r="L178" s="270" t="e">
        <f>SUMIF($AN$4:$AN$22,D178,#REF!)</f>
        <v>#REF!</v>
      </c>
      <c r="M178" s="271" t="e">
        <f t="shared" si="51"/>
        <v>#REF!</v>
      </c>
      <c r="N178" s="271" t="e">
        <f t="shared" si="52"/>
        <v>#REF!</v>
      </c>
      <c r="O178" s="271" t="e">
        <f t="shared" si="53"/>
        <v>#REF!</v>
      </c>
      <c r="P178" s="271" t="e">
        <f t="shared" si="54"/>
        <v>#REF!</v>
      </c>
      <c r="Q178" s="272" t="e">
        <f t="shared" si="55"/>
        <v>#REF!</v>
      </c>
      <c r="R178" s="271" t="e">
        <f t="shared" si="55"/>
        <v>#REF!</v>
      </c>
      <c r="S178" s="271" t="e">
        <f t="shared" si="56"/>
        <v>#REF!</v>
      </c>
      <c r="T178" s="271"/>
      <c r="U178" s="271" t="e">
        <f t="shared" si="57"/>
        <v>#REF!</v>
      </c>
      <c r="V178" s="271" t="e">
        <f t="shared" si="58"/>
        <v>#REF!</v>
      </c>
      <c r="W178" s="271" t="e">
        <f t="shared" si="59"/>
        <v>#REF!</v>
      </c>
      <c r="X178" s="272" t="e">
        <f t="shared" si="60"/>
        <v>#REF!</v>
      </c>
      <c r="Y178" s="272" t="e">
        <f t="shared" si="61"/>
        <v>#REF!</v>
      </c>
      <c r="Z178" s="271" t="e">
        <f t="shared" si="62"/>
        <v>#REF!</v>
      </c>
      <c r="AA178" s="271" t="e">
        <f t="shared" si="63"/>
        <v>#REF!</v>
      </c>
      <c r="AB178" s="271"/>
      <c r="AC178" s="33" t="str">
        <f t="shared" si="64"/>
        <v>BERTAHAP</v>
      </c>
      <c r="AD178" s="273">
        <f t="shared" si="65"/>
        <v>0</v>
      </c>
      <c r="AE178" s="274">
        <v>2</v>
      </c>
      <c r="AF178" s="275"/>
      <c r="AG178" s="271" t="e">
        <f>IF(AF178&gt;#REF!,"LB","KR")</f>
        <v>#REF!</v>
      </c>
      <c r="AH178" s="275">
        <v>1998693000</v>
      </c>
      <c r="AI178" s="275">
        <v>2252846000</v>
      </c>
      <c r="AJ178" s="275">
        <v>2391797000</v>
      </c>
      <c r="AK178" s="276">
        <v>2539318000</v>
      </c>
      <c r="AL178" s="276">
        <v>2391797000</v>
      </c>
      <c r="AM178" s="275">
        <v>2539318000</v>
      </c>
      <c r="AN178" s="275">
        <v>2695937000</v>
      </c>
      <c r="AO178" s="52">
        <v>2535304820</v>
      </c>
      <c r="AP178" s="43">
        <v>2691677080</v>
      </c>
    </row>
    <row r="179" spans="1:42">
      <c r="A179" s="3">
        <f t="shared" si="66"/>
        <v>140</v>
      </c>
      <c r="B179" s="263">
        <v>8</v>
      </c>
      <c r="C179" s="264" t="s">
        <v>169</v>
      </c>
      <c r="D179" s="299">
        <v>20</v>
      </c>
      <c r="E179" s="266"/>
      <c r="F179" s="41" t="s">
        <v>70</v>
      </c>
      <c r="G179" s="267">
        <f t="shared" si="46"/>
        <v>60</v>
      </c>
      <c r="H179" s="267">
        <f t="shared" si="47"/>
        <v>51</v>
      </c>
      <c r="I179" s="268">
        <f t="shared" si="48"/>
        <v>26966806</v>
      </c>
      <c r="J179" s="268">
        <f t="shared" si="49"/>
        <v>2</v>
      </c>
      <c r="K179" s="269">
        <f t="shared" si="50"/>
        <v>0.93</v>
      </c>
      <c r="L179" s="270" t="e">
        <f>SUMIF($AN$4:$AN$22,D179,#REF!)</f>
        <v>#REF!</v>
      </c>
      <c r="M179" s="271" t="e">
        <f t="shared" si="51"/>
        <v>#REF!</v>
      </c>
      <c r="N179" s="271" t="e">
        <f t="shared" si="52"/>
        <v>#REF!</v>
      </c>
      <c r="O179" s="271" t="e">
        <f t="shared" si="53"/>
        <v>#REF!</v>
      </c>
      <c r="P179" s="271" t="e">
        <f t="shared" si="54"/>
        <v>#REF!</v>
      </c>
      <c r="Q179" s="272" t="e">
        <f t="shared" si="55"/>
        <v>#REF!</v>
      </c>
      <c r="R179" s="271" t="e">
        <f t="shared" si="55"/>
        <v>#REF!</v>
      </c>
      <c r="S179" s="271" t="e">
        <f t="shared" si="56"/>
        <v>#REF!</v>
      </c>
      <c r="T179" s="271"/>
      <c r="U179" s="271" t="e">
        <f t="shared" si="57"/>
        <v>#REF!</v>
      </c>
      <c r="V179" s="271" t="e">
        <f t="shared" si="58"/>
        <v>#REF!</v>
      </c>
      <c r="W179" s="271" t="e">
        <f t="shared" si="59"/>
        <v>#REF!</v>
      </c>
      <c r="X179" s="272" t="e">
        <f t="shared" si="60"/>
        <v>#REF!</v>
      </c>
      <c r="Y179" s="272" t="e">
        <f t="shared" si="61"/>
        <v>#REF!</v>
      </c>
      <c r="Z179" s="271" t="e">
        <f t="shared" si="62"/>
        <v>#REF!</v>
      </c>
      <c r="AA179" s="271" t="e">
        <f t="shared" si="63"/>
        <v>#REF!</v>
      </c>
      <c r="AB179" s="271"/>
      <c r="AC179" s="33" t="str">
        <f t="shared" si="64"/>
        <v>BERTAHAP</v>
      </c>
      <c r="AD179" s="273">
        <f t="shared" si="65"/>
        <v>0</v>
      </c>
      <c r="AE179" s="274">
        <v>2</v>
      </c>
      <c r="AF179" s="275"/>
      <c r="AG179" s="271" t="e">
        <f>IF(AF179&gt;#REF!,"LB","KR")</f>
        <v>#REF!</v>
      </c>
      <c r="AH179" s="275">
        <v>1199216000</v>
      </c>
      <c r="AI179" s="275">
        <v>1351708000</v>
      </c>
      <c r="AJ179" s="275">
        <v>1435078000</v>
      </c>
      <c r="AK179" s="276">
        <v>1523591000</v>
      </c>
      <c r="AL179" s="276">
        <v>1435078000</v>
      </c>
      <c r="AM179" s="275">
        <v>1523591000</v>
      </c>
      <c r="AN179" s="275">
        <v>1617563000</v>
      </c>
      <c r="AO179" s="52">
        <v>1521182680</v>
      </c>
      <c r="AP179" s="43">
        <v>1615006460</v>
      </c>
    </row>
    <row r="180" spans="1:42">
      <c r="A180" s="3">
        <f t="shared" si="66"/>
        <v>141</v>
      </c>
      <c r="B180" s="263">
        <v>9</v>
      </c>
      <c r="C180" s="264" t="s">
        <v>169</v>
      </c>
      <c r="D180" s="299">
        <v>22</v>
      </c>
      <c r="E180" s="266"/>
      <c r="F180" s="41" t="s">
        <v>89</v>
      </c>
      <c r="G180" s="267">
        <f t="shared" si="46"/>
        <v>81</v>
      </c>
      <c r="H180" s="267">
        <f t="shared" si="47"/>
        <v>70</v>
      </c>
      <c r="I180" s="268">
        <f t="shared" si="48"/>
        <v>26966806</v>
      </c>
      <c r="J180" s="268">
        <f t="shared" si="49"/>
        <v>4</v>
      </c>
      <c r="K180" s="269">
        <f t="shared" si="50"/>
        <v>0.97</v>
      </c>
      <c r="L180" s="270" t="e">
        <f>SUMIF($AN$4:$AN$22,D180,#REF!)</f>
        <v>#REF!</v>
      </c>
      <c r="M180" s="271" t="e">
        <f t="shared" si="51"/>
        <v>#REF!</v>
      </c>
      <c r="N180" s="271" t="e">
        <f t="shared" si="52"/>
        <v>#REF!</v>
      </c>
      <c r="O180" s="271" t="e">
        <f t="shared" si="53"/>
        <v>#REF!</v>
      </c>
      <c r="P180" s="271" t="e">
        <f t="shared" si="54"/>
        <v>#REF!</v>
      </c>
      <c r="Q180" s="272" t="e">
        <f t="shared" si="55"/>
        <v>#REF!</v>
      </c>
      <c r="R180" s="271" t="e">
        <f t="shared" si="55"/>
        <v>#REF!</v>
      </c>
      <c r="S180" s="271" t="e">
        <f t="shared" si="56"/>
        <v>#REF!</v>
      </c>
      <c r="T180" s="271"/>
      <c r="U180" s="271" t="e">
        <f t="shared" si="57"/>
        <v>#REF!</v>
      </c>
      <c r="V180" s="271" t="e">
        <f t="shared" si="58"/>
        <v>#REF!</v>
      </c>
      <c r="W180" s="271" t="e">
        <f t="shared" si="59"/>
        <v>#REF!</v>
      </c>
      <c r="X180" s="272" t="e">
        <f t="shared" si="60"/>
        <v>#REF!</v>
      </c>
      <c r="Y180" s="272" t="e">
        <f t="shared" si="61"/>
        <v>#REF!</v>
      </c>
      <c r="Z180" s="271" t="e">
        <f t="shared" si="62"/>
        <v>#REF!</v>
      </c>
      <c r="AA180" s="271" t="e">
        <f t="shared" si="63"/>
        <v>#REF!</v>
      </c>
      <c r="AB180" s="271"/>
      <c r="AC180" s="33" t="str">
        <f t="shared" si="64"/>
        <v>BERTAHAP</v>
      </c>
      <c r="AD180" s="273">
        <f t="shared" si="65"/>
        <v>0</v>
      </c>
      <c r="AE180" s="274">
        <v>2</v>
      </c>
      <c r="AF180" s="275"/>
      <c r="AG180" s="271" t="e">
        <f>IF(AF180&gt;#REF!,"LB","KR")</f>
        <v>#REF!</v>
      </c>
      <c r="AH180" s="275">
        <v>1716778000</v>
      </c>
      <c r="AI180" s="275">
        <v>1935083000</v>
      </c>
      <c r="AJ180" s="275">
        <v>2054434000</v>
      </c>
      <c r="AK180" s="276">
        <v>2181147000</v>
      </c>
      <c r="AL180" s="276">
        <v>2054434000</v>
      </c>
      <c r="AM180" s="275">
        <v>2181147000</v>
      </c>
      <c r="AN180" s="275">
        <v>2315676000</v>
      </c>
      <c r="AO180" s="52">
        <v>2177700040</v>
      </c>
      <c r="AP180" s="43">
        <v>2312015820</v>
      </c>
    </row>
    <row r="181" spans="1:42">
      <c r="A181" s="3">
        <f t="shared" si="66"/>
        <v>142</v>
      </c>
      <c r="B181" s="263">
        <v>1</v>
      </c>
      <c r="C181" s="264" t="s">
        <v>173</v>
      </c>
      <c r="D181" s="265" t="s">
        <v>35</v>
      </c>
      <c r="E181" s="266"/>
      <c r="F181" s="41" t="s">
        <v>42</v>
      </c>
      <c r="G181" s="267">
        <f t="shared" si="46"/>
        <v>78</v>
      </c>
      <c r="H181" s="267">
        <f t="shared" si="47"/>
        <v>66</v>
      </c>
      <c r="I181" s="268">
        <f t="shared" si="48"/>
        <v>26966806</v>
      </c>
      <c r="J181" s="268">
        <f t="shared" si="49"/>
        <v>2</v>
      </c>
      <c r="K181" s="269">
        <f t="shared" si="50"/>
        <v>0.93</v>
      </c>
      <c r="L181" s="319" t="e">
        <f>SUMIF($AN$4:$AN$22,D181,#REF!)</f>
        <v>#REF!</v>
      </c>
      <c r="M181" s="271" t="e">
        <f t="shared" si="51"/>
        <v>#REF!</v>
      </c>
      <c r="N181" s="271" t="e">
        <f t="shared" si="52"/>
        <v>#REF!</v>
      </c>
      <c r="O181" s="271" t="e">
        <f t="shared" si="53"/>
        <v>#REF!</v>
      </c>
      <c r="P181" s="271" t="e">
        <f t="shared" si="54"/>
        <v>#REF!</v>
      </c>
      <c r="Q181" s="272" t="e">
        <f t="shared" si="55"/>
        <v>#REF!</v>
      </c>
      <c r="R181" s="271" t="e">
        <f t="shared" si="55"/>
        <v>#REF!</v>
      </c>
      <c r="S181" s="271" t="e">
        <f t="shared" si="56"/>
        <v>#REF!</v>
      </c>
      <c r="T181" s="271"/>
      <c r="U181" s="271" t="e">
        <f t="shared" si="57"/>
        <v>#REF!</v>
      </c>
      <c r="V181" s="271" t="e">
        <f t="shared" si="58"/>
        <v>#REF!</v>
      </c>
      <c r="W181" s="271" t="e">
        <f t="shared" si="59"/>
        <v>#REF!</v>
      </c>
      <c r="X181" s="272" t="e">
        <f t="shared" si="60"/>
        <v>#REF!</v>
      </c>
      <c r="Y181" s="272" t="e">
        <f t="shared" si="61"/>
        <v>#REF!</v>
      </c>
      <c r="Z181" s="271" t="e">
        <f t="shared" si="62"/>
        <v>#REF!</v>
      </c>
      <c r="AA181" s="271" t="e">
        <f t="shared" si="63"/>
        <v>#REF!</v>
      </c>
      <c r="AB181" s="271"/>
      <c r="AC181" s="33" t="str">
        <f t="shared" si="64"/>
        <v>BERTAHAP</v>
      </c>
      <c r="AD181" s="273">
        <f t="shared" si="65"/>
        <v>0</v>
      </c>
      <c r="AE181" s="274">
        <v>2</v>
      </c>
      <c r="AF181" s="275"/>
      <c r="AG181" s="271" t="e">
        <f>IF(AF181&gt;#REF!,"LB","KR")</f>
        <v>#REF!</v>
      </c>
      <c r="AH181" s="275">
        <v>1567142000</v>
      </c>
      <c r="AI181" s="275">
        <v>1766419000</v>
      </c>
      <c r="AJ181" s="275">
        <v>1875368000</v>
      </c>
      <c r="AK181" s="276">
        <v>1991036000</v>
      </c>
      <c r="AL181" s="276">
        <v>1875368000</v>
      </c>
      <c r="AM181" s="275">
        <v>1991036000</v>
      </c>
      <c r="AN181" s="275">
        <v>2113839000</v>
      </c>
      <c r="AO181" s="52">
        <v>1987890080</v>
      </c>
      <c r="AP181" s="43">
        <v>2110498160</v>
      </c>
    </row>
    <row r="182" spans="1:42">
      <c r="A182" s="3">
        <f t="shared" si="66"/>
        <v>143</v>
      </c>
      <c r="B182" s="263">
        <v>2</v>
      </c>
      <c r="C182" s="264" t="s">
        <v>173</v>
      </c>
      <c r="D182" s="265" t="s">
        <v>41</v>
      </c>
      <c r="E182" s="266"/>
      <c r="F182" s="41" t="s">
        <v>45</v>
      </c>
      <c r="G182" s="267">
        <f t="shared" si="46"/>
        <v>60</v>
      </c>
      <c r="H182" s="267">
        <f t="shared" si="47"/>
        <v>52</v>
      </c>
      <c r="I182" s="268">
        <f t="shared" si="48"/>
        <v>26966806</v>
      </c>
      <c r="J182" s="268">
        <f t="shared" si="49"/>
        <v>2</v>
      </c>
      <c r="K182" s="269">
        <f t="shared" si="50"/>
        <v>0.93</v>
      </c>
      <c r="L182" s="319" t="e">
        <f>SUMIF($AN$4:$AN$22,D182,#REF!)</f>
        <v>#REF!</v>
      </c>
      <c r="M182" s="271" t="e">
        <f t="shared" si="51"/>
        <v>#REF!</v>
      </c>
      <c r="N182" s="271" t="e">
        <f t="shared" si="52"/>
        <v>#REF!</v>
      </c>
      <c r="O182" s="271" t="e">
        <f t="shared" si="53"/>
        <v>#REF!</v>
      </c>
      <c r="P182" s="271" t="e">
        <f t="shared" si="54"/>
        <v>#REF!</v>
      </c>
      <c r="Q182" s="272" t="e">
        <f t="shared" si="55"/>
        <v>#REF!</v>
      </c>
      <c r="R182" s="271" t="e">
        <f t="shared" si="55"/>
        <v>#REF!</v>
      </c>
      <c r="S182" s="271" t="e">
        <f t="shared" si="56"/>
        <v>#REF!</v>
      </c>
      <c r="T182" s="271"/>
      <c r="U182" s="271" t="e">
        <f t="shared" si="57"/>
        <v>#REF!</v>
      </c>
      <c r="V182" s="271" t="e">
        <f t="shared" si="58"/>
        <v>#REF!</v>
      </c>
      <c r="W182" s="271" t="e">
        <f t="shared" si="59"/>
        <v>#REF!</v>
      </c>
      <c r="X182" s="272" t="e">
        <f t="shared" si="60"/>
        <v>#REF!</v>
      </c>
      <c r="Y182" s="272" t="e">
        <f t="shared" si="61"/>
        <v>#REF!</v>
      </c>
      <c r="Z182" s="271" t="e">
        <f t="shared" si="62"/>
        <v>#REF!</v>
      </c>
      <c r="AA182" s="271" t="e">
        <f t="shared" si="63"/>
        <v>#REF!</v>
      </c>
      <c r="AB182" s="271"/>
      <c r="AC182" s="33" t="str">
        <f t="shared" si="64"/>
        <v>BERTAHAP</v>
      </c>
      <c r="AD182" s="273">
        <f t="shared" si="65"/>
        <v>0</v>
      </c>
      <c r="AE182" s="274">
        <v>2</v>
      </c>
      <c r="AF182" s="275"/>
      <c r="AG182" s="271" t="e">
        <f>IF(AF182&gt;#REF!,"LB","KR")</f>
        <v>#REF!</v>
      </c>
      <c r="AH182" s="275">
        <v>1234718000</v>
      </c>
      <c r="AI182" s="275">
        <v>1391724000</v>
      </c>
      <c r="AJ182" s="275">
        <v>1477562000</v>
      </c>
      <c r="AK182" s="276">
        <v>1568695000</v>
      </c>
      <c r="AL182" s="276">
        <v>1477562000</v>
      </c>
      <c r="AM182" s="275">
        <v>1568695000</v>
      </c>
      <c r="AN182" s="275">
        <v>1665449000</v>
      </c>
      <c r="AO182" s="52">
        <v>1566215720</v>
      </c>
      <c r="AP182" s="43">
        <v>1662816700</v>
      </c>
    </row>
    <row r="183" spans="1:42">
      <c r="A183" s="3">
        <f t="shared" si="66"/>
        <v>144</v>
      </c>
      <c r="B183" s="263">
        <v>3</v>
      </c>
      <c r="C183" s="264" t="s">
        <v>173</v>
      </c>
      <c r="D183" s="265">
        <v>10</v>
      </c>
      <c r="E183" s="266"/>
      <c r="F183" s="41" t="s">
        <v>48</v>
      </c>
      <c r="G183" s="267">
        <f t="shared" si="46"/>
        <v>74</v>
      </c>
      <c r="H183" s="267">
        <f t="shared" si="47"/>
        <v>63</v>
      </c>
      <c r="I183" s="268">
        <f t="shared" si="48"/>
        <v>26966806</v>
      </c>
      <c r="J183" s="268">
        <f t="shared" si="49"/>
        <v>2</v>
      </c>
      <c r="K183" s="269">
        <f t="shared" si="50"/>
        <v>0.93</v>
      </c>
      <c r="L183" s="319" t="e">
        <f>SUMIF($AN$4:$AN$22,D183,#REF!)</f>
        <v>#REF!</v>
      </c>
      <c r="M183" s="271" t="e">
        <f t="shared" si="51"/>
        <v>#REF!</v>
      </c>
      <c r="N183" s="271" t="e">
        <f t="shared" si="52"/>
        <v>#REF!</v>
      </c>
      <c r="O183" s="271" t="e">
        <f t="shared" si="53"/>
        <v>#REF!</v>
      </c>
      <c r="P183" s="271" t="e">
        <f t="shared" si="54"/>
        <v>#REF!</v>
      </c>
      <c r="Q183" s="272" t="e">
        <f t="shared" si="55"/>
        <v>#REF!</v>
      </c>
      <c r="R183" s="271" t="e">
        <f t="shared" si="55"/>
        <v>#REF!</v>
      </c>
      <c r="S183" s="271" t="e">
        <f t="shared" si="56"/>
        <v>#REF!</v>
      </c>
      <c r="T183" s="271"/>
      <c r="U183" s="271" t="e">
        <f t="shared" si="57"/>
        <v>#REF!</v>
      </c>
      <c r="V183" s="271" t="e">
        <f t="shared" si="58"/>
        <v>#REF!</v>
      </c>
      <c r="W183" s="271" t="e">
        <f t="shared" si="59"/>
        <v>#REF!</v>
      </c>
      <c r="X183" s="272" t="e">
        <f t="shared" si="60"/>
        <v>#REF!</v>
      </c>
      <c r="Y183" s="272" t="e">
        <f t="shared" si="61"/>
        <v>#REF!</v>
      </c>
      <c r="Z183" s="271" t="e">
        <f t="shared" si="62"/>
        <v>#REF!</v>
      </c>
      <c r="AA183" s="271" t="e">
        <f t="shared" si="63"/>
        <v>#REF!</v>
      </c>
      <c r="AB183" s="271"/>
      <c r="AC183" s="33" t="str">
        <f t="shared" si="64"/>
        <v>BERTAHAP</v>
      </c>
      <c r="AD183" s="273">
        <f t="shared" si="65"/>
        <v>0</v>
      </c>
      <c r="AE183" s="274">
        <v>2</v>
      </c>
      <c r="AF183" s="275"/>
      <c r="AG183" s="271" t="e">
        <f>IF(AF183&gt;#REF!,"LB","KR")</f>
        <v>#REF!</v>
      </c>
      <c r="AH183" s="275">
        <v>1495908000</v>
      </c>
      <c r="AI183" s="275">
        <v>1686127000</v>
      </c>
      <c r="AJ183" s="275">
        <v>1790124000</v>
      </c>
      <c r="AK183" s="276">
        <v>1900535000</v>
      </c>
      <c r="AL183" s="276">
        <v>1790124000</v>
      </c>
      <c r="AM183" s="275">
        <v>1900535000</v>
      </c>
      <c r="AN183" s="275">
        <v>2017755000</v>
      </c>
      <c r="AO183" s="52">
        <v>1897531440</v>
      </c>
      <c r="AP183" s="43">
        <v>2014567100</v>
      </c>
    </row>
    <row r="184" spans="1:42">
      <c r="A184" s="3">
        <f t="shared" si="66"/>
        <v>145</v>
      </c>
      <c r="B184" s="263">
        <v>4</v>
      </c>
      <c r="C184" s="264" t="s">
        <v>173</v>
      </c>
      <c r="D184" s="299">
        <v>12</v>
      </c>
      <c r="E184" s="266"/>
      <c r="F184" s="41" t="s">
        <v>50</v>
      </c>
      <c r="G184" s="267">
        <f t="shared" si="46"/>
        <v>67</v>
      </c>
      <c r="H184" s="267">
        <f t="shared" si="47"/>
        <v>57</v>
      </c>
      <c r="I184" s="268">
        <f t="shared" si="48"/>
        <v>26966806</v>
      </c>
      <c r="J184" s="268">
        <f t="shared" si="49"/>
        <v>2</v>
      </c>
      <c r="K184" s="269">
        <f t="shared" si="50"/>
        <v>0.93</v>
      </c>
      <c r="L184" s="319" t="e">
        <f>SUMIF($AN$4:$AN$22,D184,#REF!)</f>
        <v>#REF!</v>
      </c>
      <c r="M184" s="271" t="e">
        <f t="shared" si="51"/>
        <v>#REF!</v>
      </c>
      <c r="N184" s="271" t="e">
        <f t="shared" si="52"/>
        <v>#REF!</v>
      </c>
      <c r="O184" s="271" t="e">
        <f t="shared" si="53"/>
        <v>#REF!</v>
      </c>
      <c r="P184" s="271" t="e">
        <f t="shared" si="54"/>
        <v>#REF!</v>
      </c>
      <c r="Q184" s="272" t="e">
        <f t="shared" si="55"/>
        <v>#REF!</v>
      </c>
      <c r="R184" s="271" t="e">
        <f t="shared" si="55"/>
        <v>#REF!</v>
      </c>
      <c r="S184" s="271" t="e">
        <f t="shared" si="56"/>
        <v>#REF!</v>
      </c>
      <c r="T184" s="271"/>
      <c r="U184" s="271" t="e">
        <f t="shared" si="57"/>
        <v>#REF!</v>
      </c>
      <c r="V184" s="271" t="e">
        <f t="shared" si="58"/>
        <v>#REF!</v>
      </c>
      <c r="W184" s="271" t="e">
        <f t="shared" si="59"/>
        <v>#REF!</v>
      </c>
      <c r="X184" s="272" t="e">
        <f t="shared" si="60"/>
        <v>#REF!</v>
      </c>
      <c r="Y184" s="272" t="e">
        <f t="shared" si="61"/>
        <v>#REF!</v>
      </c>
      <c r="Z184" s="271" t="e">
        <f t="shared" si="62"/>
        <v>#REF!</v>
      </c>
      <c r="AA184" s="271" t="e">
        <f t="shared" si="63"/>
        <v>#REF!</v>
      </c>
      <c r="AB184" s="271"/>
      <c r="AC184" s="33" t="str">
        <f t="shared" si="64"/>
        <v>BERTAHAP</v>
      </c>
      <c r="AD184" s="273">
        <f t="shared" si="65"/>
        <v>0</v>
      </c>
      <c r="AE184" s="274">
        <v>2</v>
      </c>
      <c r="AF184" s="275"/>
      <c r="AG184" s="271" t="e">
        <f>IF(AF184&gt;#REF!,"LB","KR")</f>
        <v>#REF!</v>
      </c>
      <c r="AH184" s="275">
        <v>1353440000</v>
      </c>
      <c r="AI184" s="275">
        <v>1525544000</v>
      </c>
      <c r="AJ184" s="275">
        <v>1619636000</v>
      </c>
      <c r="AK184" s="276">
        <v>1719531000</v>
      </c>
      <c r="AL184" s="276">
        <v>1619636000</v>
      </c>
      <c r="AM184" s="275">
        <v>1719531000</v>
      </c>
      <c r="AN184" s="275">
        <v>1825588000</v>
      </c>
      <c r="AO184" s="52">
        <v>1716814160</v>
      </c>
      <c r="AP184" s="43">
        <v>1822702860</v>
      </c>
    </row>
    <row r="185" spans="1:42">
      <c r="A185" s="3">
        <f t="shared" si="66"/>
        <v>146</v>
      </c>
      <c r="B185" s="263">
        <v>5</v>
      </c>
      <c r="C185" s="264" t="s">
        <v>173</v>
      </c>
      <c r="D185" s="265">
        <v>16</v>
      </c>
      <c r="E185" s="266"/>
      <c r="F185" s="41" t="s">
        <v>52</v>
      </c>
      <c r="G185" s="267">
        <f t="shared" si="46"/>
        <v>71</v>
      </c>
      <c r="H185" s="267">
        <f t="shared" si="47"/>
        <v>63</v>
      </c>
      <c r="I185" s="268">
        <f t="shared" si="48"/>
        <v>26966806</v>
      </c>
      <c r="J185" s="268">
        <f t="shared" si="49"/>
        <v>2</v>
      </c>
      <c r="K185" s="269">
        <f t="shared" si="50"/>
        <v>0.93</v>
      </c>
      <c r="L185" s="319" t="e">
        <f>SUMIF($AN$4:$AN$22,D185,#REF!)</f>
        <v>#REF!</v>
      </c>
      <c r="M185" s="271" t="e">
        <f t="shared" si="51"/>
        <v>#REF!</v>
      </c>
      <c r="N185" s="271" t="e">
        <f t="shared" si="52"/>
        <v>#REF!</v>
      </c>
      <c r="O185" s="271" t="e">
        <f t="shared" si="53"/>
        <v>#REF!</v>
      </c>
      <c r="P185" s="271" t="e">
        <f t="shared" si="54"/>
        <v>#REF!</v>
      </c>
      <c r="Q185" s="272" t="e">
        <f t="shared" si="55"/>
        <v>#REF!</v>
      </c>
      <c r="R185" s="271" t="e">
        <f t="shared" si="55"/>
        <v>#REF!</v>
      </c>
      <c r="S185" s="271" t="e">
        <f t="shared" si="56"/>
        <v>#REF!</v>
      </c>
      <c r="T185" s="271"/>
      <c r="U185" s="271" t="e">
        <f t="shared" si="57"/>
        <v>#REF!</v>
      </c>
      <c r="V185" s="271" t="e">
        <f t="shared" si="58"/>
        <v>#REF!</v>
      </c>
      <c r="W185" s="271" t="e">
        <f t="shared" si="59"/>
        <v>#REF!</v>
      </c>
      <c r="X185" s="272" t="e">
        <f t="shared" si="60"/>
        <v>#REF!</v>
      </c>
      <c r="Y185" s="272" t="e">
        <f t="shared" si="61"/>
        <v>#REF!</v>
      </c>
      <c r="Z185" s="271" t="e">
        <f t="shared" si="62"/>
        <v>#REF!</v>
      </c>
      <c r="AA185" s="271" t="e">
        <f t="shared" si="63"/>
        <v>#REF!</v>
      </c>
      <c r="AB185" s="271"/>
      <c r="AC185" s="33" t="str">
        <f t="shared" si="64"/>
        <v>BERTAHAP</v>
      </c>
      <c r="AD185" s="273">
        <f t="shared" si="65"/>
        <v>0</v>
      </c>
      <c r="AE185" s="274">
        <v>2</v>
      </c>
      <c r="AF185" s="275"/>
      <c r="AG185" s="271" t="e">
        <f>IF(AF185&gt;#REF!,"LB","KR")</f>
        <v>#REF!</v>
      </c>
      <c r="AH185" s="275">
        <v>1495908000</v>
      </c>
      <c r="AI185" s="275">
        <v>1686127000</v>
      </c>
      <c r="AJ185" s="275">
        <v>1790124000</v>
      </c>
      <c r="AK185" s="276">
        <v>1900535000</v>
      </c>
      <c r="AL185" s="276">
        <v>1790124000</v>
      </c>
      <c r="AM185" s="275">
        <v>1900535000</v>
      </c>
      <c r="AN185" s="275">
        <v>2017755000</v>
      </c>
      <c r="AO185" s="52">
        <v>1897531440</v>
      </c>
      <c r="AP185" s="43">
        <v>2014567100</v>
      </c>
    </row>
    <row r="186" spans="1:42">
      <c r="A186" s="3">
        <f t="shared" si="66"/>
        <v>147</v>
      </c>
      <c r="B186" s="263">
        <v>6</v>
      </c>
      <c r="C186" s="264" t="s">
        <v>173</v>
      </c>
      <c r="D186" s="299">
        <v>18</v>
      </c>
      <c r="E186" s="266"/>
      <c r="F186" s="41" t="s">
        <v>54</v>
      </c>
      <c r="G186" s="267">
        <f t="shared" si="46"/>
        <v>97</v>
      </c>
      <c r="H186" s="267">
        <f t="shared" si="47"/>
        <v>85</v>
      </c>
      <c r="I186" s="268">
        <f t="shared" si="48"/>
        <v>26966806</v>
      </c>
      <c r="J186" s="268">
        <f t="shared" si="49"/>
        <v>2</v>
      </c>
      <c r="K186" s="269">
        <f t="shared" si="50"/>
        <v>0.93</v>
      </c>
      <c r="L186" s="319" t="e">
        <f>SUMIF($AN$4:$AN$22,D186,#REF!)</f>
        <v>#REF!</v>
      </c>
      <c r="M186" s="271" t="e">
        <f t="shared" si="51"/>
        <v>#REF!</v>
      </c>
      <c r="N186" s="271" t="e">
        <f t="shared" si="52"/>
        <v>#REF!</v>
      </c>
      <c r="O186" s="271" t="e">
        <f t="shared" si="53"/>
        <v>#REF!</v>
      </c>
      <c r="P186" s="271" t="e">
        <f t="shared" si="54"/>
        <v>#REF!</v>
      </c>
      <c r="Q186" s="272" t="e">
        <f t="shared" si="55"/>
        <v>#REF!</v>
      </c>
      <c r="R186" s="271" t="e">
        <f t="shared" si="55"/>
        <v>#REF!</v>
      </c>
      <c r="S186" s="271" t="e">
        <f t="shared" si="56"/>
        <v>#REF!</v>
      </c>
      <c r="T186" s="271"/>
      <c r="U186" s="271" t="e">
        <f t="shared" si="57"/>
        <v>#REF!</v>
      </c>
      <c r="V186" s="271" t="e">
        <f t="shared" si="58"/>
        <v>#REF!</v>
      </c>
      <c r="W186" s="271" t="e">
        <f t="shared" si="59"/>
        <v>#REF!</v>
      </c>
      <c r="X186" s="272" t="e">
        <f t="shared" si="60"/>
        <v>#REF!</v>
      </c>
      <c r="Y186" s="272" t="e">
        <f t="shared" si="61"/>
        <v>#REF!</v>
      </c>
      <c r="Z186" s="271" t="e">
        <f t="shared" si="62"/>
        <v>#REF!</v>
      </c>
      <c r="AA186" s="271" t="e">
        <f t="shared" si="63"/>
        <v>#REF!</v>
      </c>
      <c r="AB186" s="271"/>
      <c r="AC186" s="33" t="str">
        <f t="shared" si="64"/>
        <v>BERTAHAP</v>
      </c>
      <c r="AD186" s="273">
        <f t="shared" si="65"/>
        <v>0</v>
      </c>
      <c r="AE186" s="274">
        <v>2</v>
      </c>
      <c r="AF186" s="275"/>
      <c r="AG186" s="271" t="e">
        <f>IF(AF186&gt;#REF!,"LB","KR")</f>
        <v>#REF!</v>
      </c>
      <c r="AH186" s="275">
        <v>2018288000</v>
      </c>
      <c r="AI186" s="275">
        <v>2274933000</v>
      </c>
      <c r="AJ186" s="275">
        <v>2415246000</v>
      </c>
      <c r="AK186" s="276">
        <v>2564213000</v>
      </c>
      <c r="AL186" s="276">
        <v>2415246000</v>
      </c>
      <c r="AM186" s="275">
        <v>2564213000</v>
      </c>
      <c r="AN186" s="275">
        <v>2722368000</v>
      </c>
      <c r="AO186" s="52">
        <v>2560160760</v>
      </c>
      <c r="AP186" s="43">
        <v>2718065780</v>
      </c>
    </row>
    <row r="187" spans="1:42">
      <c r="A187" s="3">
        <f t="shared" si="66"/>
        <v>148</v>
      </c>
      <c r="B187" s="263">
        <v>7</v>
      </c>
      <c r="C187" s="264" t="s">
        <v>173</v>
      </c>
      <c r="D187" s="299">
        <v>20</v>
      </c>
      <c r="E187" s="266"/>
      <c r="F187" s="41" t="s">
        <v>70</v>
      </c>
      <c r="G187" s="267">
        <f t="shared" si="46"/>
        <v>60</v>
      </c>
      <c r="H187" s="267">
        <f t="shared" si="47"/>
        <v>51</v>
      </c>
      <c r="I187" s="268">
        <f t="shared" si="48"/>
        <v>26966806</v>
      </c>
      <c r="J187" s="268">
        <f t="shared" si="49"/>
        <v>2</v>
      </c>
      <c r="K187" s="269">
        <f t="shared" si="50"/>
        <v>0.93</v>
      </c>
      <c r="L187" s="319" t="e">
        <f>SUMIF($AN$4:$AN$22,D187,#REF!)</f>
        <v>#REF!</v>
      </c>
      <c r="M187" s="271" t="e">
        <f t="shared" si="51"/>
        <v>#REF!</v>
      </c>
      <c r="N187" s="271" t="e">
        <f t="shared" si="52"/>
        <v>#REF!</v>
      </c>
      <c r="O187" s="271" t="e">
        <f t="shared" si="53"/>
        <v>#REF!</v>
      </c>
      <c r="P187" s="271" t="e">
        <f t="shared" si="54"/>
        <v>#REF!</v>
      </c>
      <c r="Q187" s="272" t="e">
        <f t="shared" si="55"/>
        <v>#REF!</v>
      </c>
      <c r="R187" s="271" t="e">
        <f t="shared" si="55"/>
        <v>#REF!</v>
      </c>
      <c r="S187" s="271" t="e">
        <f t="shared" si="56"/>
        <v>#REF!</v>
      </c>
      <c r="T187" s="271"/>
      <c r="U187" s="271" t="e">
        <f t="shared" si="57"/>
        <v>#REF!</v>
      </c>
      <c r="V187" s="271" t="e">
        <f t="shared" si="58"/>
        <v>#REF!</v>
      </c>
      <c r="W187" s="271" t="e">
        <f t="shared" si="59"/>
        <v>#REF!</v>
      </c>
      <c r="X187" s="272" t="e">
        <f t="shared" si="60"/>
        <v>#REF!</v>
      </c>
      <c r="Y187" s="272" t="e">
        <f t="shared" si="61"/>
        <v>#REF!</v>
      </c>
      <c r="Z187" s="271" t="e">
        <f t="shared" si="62"/>
        <v>#REF!</v>
      </c>
      <c r="AA187" s="271" t="e">
        <f t="shared" si="63"/>
        <v>#REF!</v>
      </c>
      <c r="AB187" s="271"/>
      <c r="AC187" s="33" t="str">
        <f t="shared" si="64"/>
        <v>BERTAHAP</v>
      </c>
      <c r="AD187" s="273">
        <f t="shared" si="65"/>
        <v>0</v>
      </c>
      <c r="AE187" s="274">
        <v>2</v>
      </c>
      <c r="AF187" s="275"/>
      <c r="AG187" s="271" t="e">
        <f>IF(AF187&gt;#REF!,"LB","KR")</f>
        <v>#REF!</v>
      </c>
      <c r="AH187" s="275">
        <v>1210973000</v>
      </c>
      <c r="AI187" s="275">
        <v>1364960000</v>
      </c>
      <c r="AJ187" s="275">
        <v>1449148000</v>
      </c>
      <c r="AK187" s="276">
        <v>1538528000</v>
      </c>
      <c r="AL187" s="276">
        <v>1449148000</v>
      </c>
      <c r="AM187" s="275">
        <v>1538528000</v>
      </c>
      <c r="AN187" s="275">
        <v>1633421000</v>
      </c>
      <c r="AO187" s="52">
        <v>1536096880</v>
      </c>
      <c r="AP187" s="43">
        <v>1630839680</v>
      </c>
    </row>
    <row r="188" spans="1:42">
      <c r="A188" s="3">
        <f t="shared" si="66"/>
        <v>149</v>
      </c>
      <c r="B188" s="263">
        <v>8</v>
      </c>
      <c r="C188" s="264" t="s">
        <v>173</v>
      </c>
      <c r="D188" s="299">
        <v>22</v>
      </c>
      <c r="E188" s="266"/>
      <c r="F188" s="41" t="s">
        <v>89</v>
      </c>
      <c r="G188" s="267">
        <f t="shared" si="46"/>
        <v>81</v>
      </c>
      <c r="H188" s="267">
        <f t="shared" si="47"/>
        <v>70</v>
      </c>
      <c r="I188" s="268">
        <f t="shared" si="48"/>
        <v>26966806</v>
      </c>
      <c r="J188" s="268">
        <f t="shared" si="49"/>
        <v>4</v>
      </c>
      <c r="K188" s="269">
        <f t="shared" si="50"/>
        <v>0.97</v>
      </c>
      <c r="L188" s="319" t="e">
        <f>SUMIF($AN$4:$AN$22,D188,#REF!)</f>
        <v>#REF!</v>
      </c>
      <c r="M188" s="271" t="e">
        <f t="shared" si="51"/>
        <v>#REF!</v>
      </c>
      <c r="N188" s="271" t="e">
        <f t="shared" si="52"/>
        <v>#REF!</v>
      </c>
      <c r="O188" s="271" t="e">
        <f t="shared" si="53"/>
        <v>#REF!</v>
      </c>
      <c r="P188" s="271" t="e">
        <f t="shared" si="54"/>
        <v>#REF!</v>
      </c>
      <c r="Q188" s="272" t="e">
        <f t="shared" si="55"/>
        <v>#REF!</v>
      </c>
      <c r="R188" s="271" t="e">
        <f t="shared" si="55"/>
        <v>#REF!</v>
      </c>
      <c r="S188" s="271" t="e">
        <f t="shared" si="56"/>
        <v>#REF!</v>
      </c>
      <c r="T188" s="271"/>
      <c r="U188" s="271" t="e">
        <f t="shared" si="57"/>
        <v>#REF!</v>
      </c>
      <c r="V188" s="271" t="e">
        <f t="shared" si="58"/>
        <v>#REF!</v>
      </c>
      <c r="W188" s="271" t="e">
        <f t="shared" si="59"/>
        <v>#REF!</v>
      </c>
      <c r="X188" s="272" t="e">
        <f t="shared" si="60"/>
        <v>#REF!</v>
      </c>
      <c r="Y188" s="272" t="e">
        <f t="shared" si="61"/>
        <v>#REF!</v>
      </c>
      <c r="Z188" s="271" t="e">
        <f t="shared" si="62"/>
        <v>#REF!</v>
      </c>
      <c r="AA188" s="271" t="e">
        <f t="shared" si="63"/>
        <v>#REF!</v>
      </c>
      <c r="AB188" s="271"/>
      <c r="AC188" s="33" t="str">
        <f t="shared" si="64"/>
        <v>BERTAHAP</v>
      </c>
      <c r="AD188" s="273">
        <f t="shared" si="65"/>
        <v>0</v>
      </c>
      <c r="AE188" s="274">
        <v>2</v>
      </c>
      <c r="AF188" s="275"/>
      <c r="AG188" s="271" t="e">
        <f>IF(AF188&gt;#REF!,"LB","KR")</f>
        <v>#REF!</v>
      </c>
      <c r="AH188" s="275">
        <v>1733609000</v>
      </c>
      <c r="AI188" s="275">
        <v>1954054000</v>
      </c>
      <c r="AJ188" s="275">
        <v>2074576000</v>
      </c>
      <c r="AK188" s="276">
        <v>2202531000</v>
      </c>
      <c r="AL188" s="276">
        <v>2074576000</v>
      </c>
      <c r="AM188" s="275">
        <v>2202531000</v>
      </c>
      <c r="AN188" s="275">
        <v>2338378000</v>
      </c>
      <c r="AO188" s="52">
        <v>2199050560</v>
      </c>
      <c r="AP188" s="43">
        <v>2334682860</v>
      </c>
    </row>
    <row r="189" spans="1:42">
      <c r="A189" s="3">
        <f t="shared" si="66"/>
        <v>150</v>
      </c>
      <c r="B189" s="263">
        <v>1</v>
      </c>
      <c r="C189" s="264" t="s">
        <v>178</v>
      </c>
      <c r="D189" s="265" t="s">
        <v>35</v>
      </c>
      <c r="E189" s="266"/>
      <c r="F189" s="41" t="s">
        <v>42</v>
      </c>
      <c r="G189" s="267">
        <f t="shared" si="46"/>
        <v>78</v>
      </c>
      <c r="H189" s="267">
        <f t="shared" si="47"/>
        <v>66</v>
      </c>
      <c r="I189" s="268">
        <f t="shared" si="48"/>
        <v>26966806</v>
      </c>
      <c r="J189" s="268">
        <f t="shared" si="49"/>
        <v>2</v>
      </c>
      <c r="K189" s="269">
        <f t="shared" si="50"/>
        <v>0.93</v>
      </c>
      <c r="L189" s="270" t="e">
        <f>SUMIF($AN$4:$AN$22,D189,#REF!)</f>
        <v>#REF!</v>
      </c>
      <c r="M189" s="271" t="e">
        <f t="shared" si="51"/>
        <v>#REF!</v>
      </c>
      <c r="N189" s="271" t="e">
        <f t="shared" si="52"/>
        <v>#REF!</v>
      </c>
      <c r="O189" s="271" t="e">
        <f t="shared" si="53"/>
        <v>#REF!</v>
      </c>
      <c r="P189" s="271" t="e">
        <f t="shared" si="54"/>
        <v>#REF!</v>
      </c>
      <c r="Q189" s="272" t="e">
        <f t="shared" si="55"/>
        <v>#REF!</v>
      </c>
      <c r="R189" s="271" t="e">
        <f t="shared" si="55"/>
        <v>#REF!</v>
      </c>
      <c r="S189" s="271" t="e">
        <f t="shared" si="56"/>
        <v>#REF!</v>
      </c>
      <c r="T189" s="271"/>
      <c r="U189" s="271" t="e">
        <f t="shared" si="57"/>
        <v>#REF!</v>
      </c>
      <c r="V189" s="271" t="e">
        <f t="shared" si="58"/>
        <v>#REF!</v>
      </c>
      <c r="W189" s="271" t="e">
        <f t="shared" si="59"/>
        <v>#REF!</v>
      </c>
      <c r="X189" s="272" t="e">
        <f t="shared" si="60"/>
        <v>#REF!</v>
      </c>
      <c r="Y189" s="272" t="e">
        <f t="shared" si="61"/>
        <v>#REF!</v>
      </c>
      <c r="Z189" s="271" t="e">
        <f t="shared" si="62"/>
        <v>#REF!</v>
      </c>
      <c r="AA189" s="271" t="e">
        <f t="shared" si="63"/>
        <v>#REF!</v>
      </c>
      <c r="AB189" s="271"/>
      <c r="AC189" s="33" t="str">
        <f t="shared" si="64"/>
        <v>BERTAHAP</v>
      </c>
      <c r="AD189" s="273">
        <f t="shared" si="65"/>
        <v>0</v>
      </c>
      <c r="AE189" s="274">
        <v>2</v>
      </c>
      <c r="AF189" s="275"/>
      <c r="AG189" s="271" t="e">
        <f>IF(AF189&gt;#REF!,"LB","KR")</f>
        <v>#REF!</v>
      </c>
      <c r="AH189" s="275">
        <v>1551927000</v>
      </c>
      <c r="AI189" s="275">
        <v>1749269000</v>
      </c>
      <c r="AJ189" s="275">
        <v>1857160000</v>
      </c>
      <c r="AK189" s="276">
        <v>1971706000</v>
      </c>
      <c r="AL189" s="276">
        <v>1857160000</v>
      </c>
      <c r="AM189" s="275">
        <v>1971706000</v>
      </c>
      <c r="AN189" s="275">
        <v>2093316000</v>
      </c>
      <c r="AO189" s="52">
        <v>1968589600</v>
      </c>
      <c r="AP189" s="43">
        <v>2090008360</v>
      </c>
    </row>
    <row r="190" spans="1:42">
      <c r="A190" s="3">
        <f t="shared" si="66"/>
        <v>151</v>
      </c>
      <c r="B190" s="263">
        <v>2</v>
      </c>
      <c r="C190" s="264" t="s">
        <v>178</v>
      </c>
      <c r="D190" s="265" t="s">
        <v>41</v>
      </c>
      <c r="E190" s="266"/>
      <c r="F190" s="41" t="s">
        <v>45</v>
      </c>
      <c r="G190" s="267">
        <f t="shared" si="46"/>
        <v>60</v>
      </c>
      <c r="H190" s="267">
        <f t="shared" si="47"/>
        <v>52</v>
      </c>
      <c r="I190" s="268">
        <f t="shared" si="48"/>
        <v>26966806</v>
      </c>
      <c r="J190" s="268">
        <f t="shared" si="49"/>
        <v>2</v>
      </c>
      <c r="K190" s="269">
        <f t="shared" si="50"/>
        <v>0.93</v>
      </c>
      <c r="L190" s="270" t="e">
        <f>SUMIF($AN$4:$AN$22,D190,#REF!)</f>
        <v>#REF!</v>
      </c>
      <c r="M190" s="271" t="e">
        <f t="shared" si="51"/>
        <v>#REF!</v>
      </c>
      <c r="N190" s="271" t="e">
        <f t="shared" si="52"/>
        <v>#REF!</v>
      </c>
      <c r="O190" s="271" t="e">
        <f t="shared" si="53"/>
        <v>#REF!</v>
      </c>
      <c r="P190" s="271" t="e">
        <f t="shared" si="54"/>
        <v>#REF!</v>
      </c>
      <c r="Q190" s="272" t="e">
        <f t="shared" si="55"/>
        <v>#REF!</v>
      </c>
      <c r="R190" s="271" t="e">
        <f t="shared" si="55"/>
        <v>#REF!</v>
      </c>
      <c r="S190" s="271" t="e">
        <f t="shared" si="56"/>
        <v>#REF!</v>
      </c>
      <c r="T190" s="271"/>
      <c r="U190" s="271" t="e">
        <f t="shared" si="57"/>
        <v>#REF!</v>
      </c>
      <c r="V190" s="271" t="e">
        <f t="shared" si="58"/>
        <v>#REF!</v>
      </c>
      <c r="W190" s="271" t="e">
        <f t="shared" si="59"/>
        <v>#REF!</v>
      </c>
      <c r="X190" s="272" t="e">
        <f t="shared" si="60"/>
        <v>#REF!</v>
      </c>
      <c r="Y190" s="272" t="e">
        <f t="shared" si="61"/>
        <v>#REF!</v>
      </c>
      <c r="Z190" s="271" t="e">
        <f t="shared" si="62"/>
        <v>#REF!</v>
      </c>
      <c r="AA190" s="271" t="e">
        <f t="shared" si="63"/>
        <v>#REF!</v>
      </c>
      <c r="AB190" s="271"/>
      <c r="AC190" s="33" t="str">
        <f t="shared" si="64"/>
        <v>BERTAHAP</v>
      </c>
      <c r="AD190" s="273">
        <f t="shared" si="65"/>
        <v>0</v>
      </c>
      <c r="AE190" s="274">
        <v>2</v>
      </c>
      <c r="AF190" s="275"/>
      <c r="AG190" s="271" t="e">
        <f>IF(AF190&gt;#REF!,"LB","KR")</f>
        <v>#REF!</v>
      </c>
      <c r="AH190" s="275">
        <v>1222730000</v>
      </c>
      <c r="AI190" s="275">
        <v>1378212000</v>
      </c>
      <c r="AJ190" s="275">
        <v>1463217000</v>
      </c>
      <c r="AK190" s="276">
        <v>1553465000</v>
      </c>
      <c r="AL190" s="276">
        <v>1463217000</v>
      </c>
      <c r="AM190" s="275">
        <v>1553465000</v>
      </c>
      <c r="AN190" s="275">
        <v>1649280000</v>
      </c>
      <c r="AO190" s="52">
        <v>1551010020</v>
      </c>
      <c r="AP190" s="43">
        <v>1646672900</v>
      </c>
    </row>
    <row r="191" spans="1:42">
      <c r="A191" s="3">
        <f t="shared" si="66"/>
        <v>152</v>
      </c>
      <c r="B191" s="263">
        <v>3</v>
      </c>
      <c r="C191" s="264" t="s">
        <v>178</v>
      </c>
      <c r="D191" s="265">
        <v>10</v>
      </c>
      <c r="E191" s="266"/>
      <c r="F191" s="41" t="s">
        <v>48</v>
      </c>
      <c r="G191" s="267">
        <f t="shared" si="46"/>
        <v>74</v>
      </c>
      <c r="H191" s="267">
        <f t="shared" si="47"/>
        <v>63</v>
      </c>
      <c r="I191" s="268">
        <f t="shared" si="48"/>
        <v>26966806</v>
      </c>
      <c r="J191" s="268">
        <f t="shared" si="49"/>
        <v>2</v>
      </c>
      <c r="K191" s="269">
        <f t="shared" si="50"/>
        <v>0.93</v>
      </c>
      <c r="L191" s="270" t="e">
        <f>SUMIF($AN$4:$AN$22,D191,#REF!)</f>
        <v>#REF!</v>
      </c>
      <c r="M191" s="271" t="e">
        <f t="shared" si="51"/>
        <v>#REF!</v>
      </c>
      <c r="N191" s="271" t="e">
        <f t="shared" si="52"/>
        <v>#REF!</v>
      </c>
      <c r="O191" s="271" t="e">
        <f t="shared" si="53"/>
        <v>#REF!</v>
      </c>
      <c r="P191" s="271" t="e">
        <f t="shared" si="54"/>
        <v>#REF!</v>
      </c>
      <c r="Q191" s="272" t="e">
        <f t="shared" si="55"/>
        <v>#REF!</v>
      </c>
      <c r="R191" s="271" t="e">
        <f t="shared" si="55"/>
        <v>#REF!</v>
      </c>
      <c r="S191" s="271" t="e">
        <f t="shared" si="56"/>
        <v>#REF!</v>
      </c>
      <c r="T191" s="271"/>
      <c r="U191" s="271" t="e">
        <f t="shared" si="57"/>
        <v>#REF!</v>
      </c>
      <c r="V191" s="271" t="e">
        <f t="shared" si="58"/>
        <v>#REF!</v>
      </c>
      <c r="W191" s="271" t="e">
        <f t="shared" si="59"/>
        <v>#REF!</v>
      </c>
      <c r="X191" s="272" t="e">
        <f t="shared" si="60"/>
        <v>#REF!</v>
      </c>
      <c r="Y191" s="272" t="e">
        <f t="shared" si="61"/>
        <v>#REF!</v>
      </c>
      <c r="Z191" s="271" t="e">
        <f t="shared" si="62"/>
        <v>#REF!</v>
      </c>
      <c r="AA191" s="271" t="e">
        <f t="shared" si="63"/>
        <v>#REF!</v>
      </c>
      <c r="AB191" s="271"/>
      <c r="AC191" s="33" t="str">
        <f t="shared" si="64"/>
        <v>BERTAHAP</v>
      </c>
      <c r="AD191" s="273">
        <f t="shared" si="65"/>
        <v>0</v>
      </c>
      <c r="AE191" s="274">
        <v>2</v>
      </c>
      <c r="AF191" s="275"/>
      <c r="AG191" s="271" t="e">
        <f>IF(AF191&gt;#REF!,"LB","KR")</f>
        <v>#REF!</v>
      </c>
      <c r="AH191" s="275">
        <v>1481384000</v>
      </c>
      <c r="AI191" s="275">
        <v>1669757000</v>
      </c>
      <c r="AJ191" s="275">
        <v>1772744000</v>
      </c>
      <c r="AK191" s="276">
        <v>1882083000</v>
      </c>
      <c r="AL191" s="276">
        <v>1772744000</v>
      </c>
      <c r="AM191" s="275">
        <v>1882083000</v>
      </c>
      <c r="AN191" s="275">
        <v>1998166000</v>
      </c>
      <c r="AO191" s="52">
        <v>1879108640</v>
      </c>
      <c r="AP191" s="43">
        <v>1995007980</v>
      </c>
    </row>
    <row r="192" spans="1:42">
      <c r="A192" s="3">
        <f t="shared" si="66"/>
        <v>153</v>
      </c>
      <c r="B192" s="263">
        <v>4</v>
      </c>
      <c r="C192" s="264" t="s">
        <v>178</v>
      </c>
      <c r="D192" s="299">
        <v>12</v>
      </c>
      <c r="E192" s="266"/>
      <c r="F192" s="41" t="s">
        <v>50</v>
      </c>
      <c r="G192" s="267">
        <f t="shared" si="46"/>
        <v>67</v>
      </c>
      <c r="H192" s="267">
        <f t="shared" si="47"/>
        <v>57</v>
      </c>
      <c r="I192" s="268">
        <f t="shared" si="48"/>
        <v>26966806</v>
      </c>
      <c r="J192" s="268">
        <f t="shared" si="49"/>
        <v>2</v>
      </c>
      <c r="K192" s="269">
        <f t="shared" si="50"/>
        <v>0.93</v>
      </c>
      <c r="L192" s="270" t="e">
        <f>SUMIF($AN$4:$AN$22,D192,#REF!)</f>
        <v>#REF!</v>
      </c>
      <c r="M192" s="271" t="e">
        <f t="shared" si="51"/>
        <v>#REF!</v>
      </c>
      <c r="N192" s="271" t="e">
        <f t="shared" si="52"/>
        <v>#REF!</v>
      </c>
      <c r="O192" s="271" t="e">
        <f t="shared" si="53"/>
        <v>#REF!</v>
      </c>
      <c r="P192" s="271" t="e">
        <f t="shared" si="54"/>
        <v>#REF!</v>
      </c>
      <c r="Q192" s="272" t="e">
        <f t="shared" si="55"/>
        <v>#REF!</v>
      </c>
      <c r="R192" s="271" t="e">
        <f t="shared" si="55"/>
        <v>#REF!</v>
      </c>
      <c r="S192" s="271" t="e">
        <f t="shared" si="56"/>
        <v>#REF!</v>
      </c>
      <c r="T192" s="271"/>
      <c r="U192" s="271" t="e">
        <f t="shared" si="57"/>
        <v>#REF!</v>
      </c>
      <c r="V192" s="271" t="e">
        <f t="shared" si="58"/>
        <v>#REF!</v>
      </c>
      <c r="W192" s="271" t="e">
        <f t="shared" si="59"/>
        <v>#REF!</v>
      </c>
      <c r="X192" s="272" t="e">
        <f t="shared" si="60"/>
        <v>#REF!</v>
      </c>
      <c r="Y192" s="272" t="e">
        <f t="shared" si="61"/>
        <v>#REF!</v>
      </c>
      <c r="Z192" s="271" t="e">
        <f t="shared" si="62"/>
        <v>#REF!</v>
      </c>
      <c r="AA192" s="271" t="e">
        <f t="shared" si="63"/>
        <v>#REF!</v>
      </c>
      <c r="AB192" s="271"/>
      <c r="AC192" s="33" t="str">
        <f t="shared" si="64"/>
        <v>BERTAHAP</v>
      </c>
      <c r="AD192" s="273">
        <f t="shared" si="65"/>
        <v>0</v>
      </c>
      <c r="AE192" s="274">
        <v>2</v>
      </c>
      <c r="AF192" s="275"/>
      <c r="AG192" s="271" t="e">
        <f>IF(AF192&gt;#REF!,"LB","KR")</f>
        <v>#REF!</v>
      </c>
      <c r="AH192" s="275">
        <v>1340300000</v>
      </c>
      <c r="AI192" s="275">
        <v>1510733000</v>
      </c>
      <c r="AJ192" s="275">
        <v>1603911000</v>
      </c>
      <c r="AK192" s="276">
        <v>1702837000</v>
      </c>
      <c r="AL192" s="276">
        <v>1603911000</v>
      </c>
      <c r="AM192" s="275">
        <v>1702837000</v>
      </c>
      <c r="AN192" s="275">
        <v>1807864000</v>
      </c>
      <c r="AO192" s="52">
        <v>1700145660</v>
      </c>
      <c r="AP192" s="43">
        <v>1805007220</v>
      </c>
    </row>
    <row r="193" spans="1:42">
      <c r="A193" s="3">
        <f t="shared" si="66"/>
        <v>154</v>
      </c>
      <c r="B193" s="263">
        <v>5</v>
      </c>
      <c r="C193" s="264" t="s">
        <v>178</v>
      </c>
      <c r="D193" s="265">
        <v>16</v>
      </c>
      <c r="E193" s="266"/>
      <c r="F193" s="41" t="s">
        <v>52</v>
      </c>
      <c r="G193" s="267">
        <f t="shared" si="46"/>
        <v>71</v>
      </c>
      <c r="H193" s="267">
        <f t="shared" si="47"/>
        <v>63</v>
      </c>
      <c r="I193" s="268">
        <f t="shared" si="48"/>
        <v>26966806</v>
      </c>
      <c r="J193" s="268">
        <f t="shared" si="49"/>
        <v>2</v>
      </c>
      <c r="K193" s="269">
        <f t="shared" si="50"/>
        <v>0.93</v>
      </c>
      <c r="L193" s="270" t="e">
        <f>SUMIF($AN$4:$AN$22,D193,#REF!)</f>
        <v>#REF!</v>
      </c>
      <c r="M193" s="271" t="e">
        <f t="shared" si="51"/>
        <v>#REF!</v>
      </c>
      <c r="N193" s="271" t="e">
        <f t="shared" si="52"/>
        <v>#REF!</v>
      </c>
      <c r="O193" s="271" t="e">
        <f t="shared" si="53"/>
        <v>#REF!</v>
      </c>
      <c r="P193" s="271" t="e">
        <f t="shared" si="54"/>
        <v>#REF!</v>
      </c>
      <c r="Q193" s="272" t="e">
        <f t="shared" si="55"/>
        <v>#REF!</v>
      </c>
      <c r="R193" s="271" t="e">
        <f t="shared" si="55"/>
        <v>#REF!</v>
      </c>
      <c r="S193" s="271" t="e">
        <f t="shared" si="56"/>
        <v>#REF!</v>
      </c>
      <c r="T193" s="271"/>
      <c r="U193" s="271" t="e">
        <f t="shared" si="57"/>
        <v>#REF!</v>
      </c>
      <c r="V193" s="271" t="e">
        <f t="shared" si="58"/>
        <v>#REF!</v>
      </c>
      <c r="W193" s="271" t="e">
        <f t="shared" si="59"/>
        <v>#REF!</v>
      </c>
      <c r="X193" s="272" t="e">
        <f t="shared" si="60"/>
        <v>#REF!</v>
      </c>
      <c r="Y193" s="272" t="e">
        <f t="shared" si="61"/>
        <v>#REF!</v>
      </c>
      <c r="Z193" s="271" t="e">
        <f t="shared" si="62"/>
        <v>#REF!</v>
      </c>
      <c r="AA193" s="271" t="e">
        <f t="shared" si="63"/>
        <v>#REF!</v>
      </c>
      <c r="AB193" s="271"/>
      <c r="AC193" s="33" t="str">
        <f t="shared" si="64"/>
        <v>BERTAHAP</v>
      </c>
      <c r="AD193" s="273">
        <f t="shared" si="65"/>
        <v>0</v>
      </c>
      <c r="AE193" s="274">
        <v>2</v>
      </c>
      <c r="AF193" s="275"/>
      <c r="AG193" s="271" t="e">
        <f>IF(AF193&gt;#REF!,"LB","KR")</f>
        <v>#REF!</v>
      </c>
      <c r="AH193" s="275">
        <v>1481384000</v>
      </c>
      <c r="AI193" s="275">
        <v>1669757000</v>
      </c>
      <c r="AJ193" s="275">
        <v>1772744000</v>
      </c>
      <c r="AK193" s="276">
        <v>1882083000</v>
      </c>
      <c r="AL193" s="276">
        <v>1772744000</v>
      </c>
      <c r="AM193" s="275">
        <v>1882083000</v>
      </c>
      <c r="AN193" s="275">
        <v>1998166000</v>
      </c>
      <c r="AO193" s="52">
        <v>1879108640</v>
      </c>
      <c r="AP193" s="43">
        <v>1995007980</v>
      </c>
    </row>
    <row r="194" spans="1:42">
      <c r="A194" s="3">
        <f t="shared" si="66"/>
        <v>155</v>
      </c>
      <c r="B194" s="263">
        <v>6</v>
      </c>
      <c r="C194" s="264" t="s">
        <v>178</v>
      </c>
      <c r="D194" s="299">
        <v>18</v>
      </c>
      <c r="E194" s="266"/>
      <c r="F194" s="41" t="s">
        <v>54</v>
      </c>
      <c r="G194" s="267">
        <f t="shared" si="46"/>
        <v>97</v>
      </c>
      <c r="H194" s="267">
        <f t="shared" si="47"/>
        <v>85</v>
      </c>
      <c r="I194" s="268">
        <f t="shared" si="48"/>
        <v>26966806</v>
      </c>
      <c r="J194" s="268">
        <f t="shared" si="49"/>
        <v>2</v>
      </c>
      <c r="K194" s="269">
        <f t="shared" si="50"/>
        <v>0.93</v>
      </c>
      <c r="L194" s="270" t="e">
        <f>SUMIF($AN$4:$AN$22,D194,#REF!)</f>
        <v>#REF!</v>
      </c>
      <c r="M194" s="271" t="e">
        <f t="shared" si="51"/>
        <v>#REF!</v>
      </c>
      <c r="N194" s="271" t="e">
        <f t="shared" si="52"/>
        <v>#REF!</v>
      </c>
      <c r="O194" s="271" t="e">
        <f t="shared" si="53"/>
        <v>#REF!</v>
      </c>
      <c r="P194" s="271" t="e">
        <f t="shared" si="54"/>
        <v>#REF!</v>
      </c>
      <c r="Q194" s="272" t="e">
        <f t="shared" si="55"/>
        <v>#REF!</v>
      </c>
      <c r="R194" s="271" t="e">
        <f t="shared" si="55"/>
        <v>#REF!</v>
      </c>
      <c r="S194" s="271" t="e">
        <f t="shared" si="56"/>
        <v>#REF!</v>
      </c>
      <c r="T194" s="271"/>
      <c r="U194" s="271" t="e">
        <f t="shared" si="57"/>
        <v>#REF!</v>
      </c>
      <c r="V194" s="271" t="e">
        <f t="shared" si="58"/>
        <v>#REF!</v>
      </c>
      <c r="W194" s="271" t="e">
        <f t="shared" si="59"/>
        <v>#REF!</v>
      </c>
      <c r="X194" s="272" t="e">
        <f t="shared" si="60"/>
        <v>#REF!</v>
      </c>
      <c r="Y194" s="272" t="e">
        <f t="shared" si="61"/>
        <v>#REF!</v>
      </c>
      <c r="Z194" s="271" t="e">
        <f t="shared" si="62"/>
        <v>#REF!</v>
      </c>
      <c r="AA194" s="271" t="e">
        <f t="shared" si="63"/>
        <v>#REF!</v>
      </c>
      <c r="AB194" s="271"/>
      <c r="AC194" s="33" t="str">
        <f t="shared" si="64"/>
        <v>BERTAHAP</v>
      </c>
      <c r="AD194" s="273">
        <f t="shared" si="65"/>
        <v>0</v>
      </c>
      <c r="AE194" s="274">
        <v>2</v>
      </c>
      <c r="AF194" s="275"/>
      <c r="AG194" s="271" t="e">
        <f>IF(AF194&gt;#REF!,"LB","KR")</f>
        <v>#REF!</v>
      </c>
      <c r="AH194" s="275">
        <v>1998693000</v>
      </c>
      <c r="AI194" s="275">
        <v>2252846000</v>
      </c>
      <c r="AJ194" s="275">
        <v>2391797000</v>
      </c>
      <c r="AK194" s="276">
        <v>2539318000</v>
      </c>
      <c r="AL194" s="276">
        <v>2391797000</v>
      </c>
      <c r="AM194" s="275">
        <v>2539318000</v>
      </c>
      <c r="AN194" s="275">
        <v>2695937000</v>
      </c>
      <c r="AO194" s="52">
        <v>2535304820</v>
      </c>
      <c r="AP194" s="43">
        <v>2691677080</v>
      </c>
    </row>
    <row r="195" spans="1:42">
      <c r="A195" s="3">
        <f t="shared" si="66"/>
        <v>156</v>
      </c>
      <c r="B195" s="263">
        <v>7</v>
      </c>
      <c r="C195" s="264" t="s">
        <v>178</v>
      </c>
      <c r="D195" s="299">
        <v>20</v>
      </c>
      <c r="E195" s="266"/>
      <c r="F195" s="41" t="s">
        <v>70</v>
      </c>
      <c r="G195" s="267">
        <f t="shared" si="46"/>
        <v>60</v>
      </c>
      <c r="H195" s="267">
        <f t="shared" si="47"/>
        <v>51</v>
      </c>
      <c r="I195" s="268">
        <f t="shared" si="48"/>
        <v>26966806</v>
      </c>
      <c r="J195" s="268">
        <f t="shared" si="49"/>
        <v>2</v>
      </c>
      <c r="K195" s="269">
        <f t="shared" si="50"/>
        <v>0.93</v>
      </c>
      <c r="L195" s="270" t="e">
        <f>SUMIF($AN$4:$AN$22,D195,#REF!)</f>
        <v>#REF!</v>
      </c>
      <c r="M195" s="271" t="e">
        <f t="shared" si="51"/>
        <v>#REF!</v>
      </c>
      <c r="N195" s="271" t="e">
        <f t="shared" si="52"/>
        <v>#REF!</v>
      </c>
      <c r="O195" s="271" t="e">
        <f t="shared" si="53"/>
        <v>#REF!</v>
      </c>
      <c r="P195" s="271" t="e">
        <f t="shared" si="54"/>
        <v>#REF!</v>
      </c>
      <c r="Q195" s="272" t="e">
        <f t="shared" si="55"/>
        <v>#REF!</v>
      </c>
      <c r="R195" s="271" t="e">
        <f t="shared" si="55"/>
        <v>#REF!</v>
      </c>
      <c r="S195" s="271" t="e">
        <f t="shared" si="56"/>
        <v>#REF!</v>
      </c>
      <c r="T195" s="271"/>
      <c r="U195" s="271" t="e">
        <f t="shared" si="57"/>
        <v>#REF!</v>
      </c>
      <c r="V195" s="271" t="e">
        <f t="shared" si="58"/>
        <v>#REF!</v>
      </c>
      <c r="W195" s="271" t="e">
        <f t="shared" si="59"/>
        <v>#REF!</v>
      </c>
      <c r="X195" s="272" t="e">
        <f t="shared" si="60"/>
        <v>#REF!</v>
      </c>
      <c r="Y195" s="272" t="e">
        <f t="shared" si="61"/>
        <v>#REF!</v>
      </c>
      <c r="Z195" s="271" t="e">
        <f t="shared" si="62"/>
        <v>#REF!</v>
      </c>
      <c r="AA195" s="271" t="e">
        <f t="shared" si="63"/>
        <v>#REF!</v>
      </c>
      <c r="AB195" s="271"/>
      <c r="AC195" s="33" t="str">
        <f t="shared" si="64"/>
        <v>BERTAHAP</v>
      </c>
      <c r="AD195" s="273">
        <f t="shared" si="65"/>
        <v>0</v>
      </c>
      <c r="AE195" s="274">
        <v>2</v>
      </c>
      <c r="AF195" s="275"/>
      <c r="AG195" s="271" t="e">
        <f>IF(AF195&gt;#REF!,"LB","KR")</f>
        <v>#REF!</v>
      </c>
      <c r="AH195" s="275">
        <v>1199216000</v>
      </c>
      <c r="AI195" s="275">
        <v>1351708000</v>
      </c>
      <c r="AJ195" s="275">
        <v>1435078000</v>
      </c>
      <c r="AK195" s="276">
        <v>1523591000</v>
      </c>
      <c r="AL195" s="276">
        <v>1435078000</v>
      </c>
      <c r="AM195" s="275">
        <v>1523591000</v>
      </c>
      <c r="AN195" s="275">
        <v>1617563000</v>
      </c>
      <c r="AO195" s="52">
        <v>1521182680</v>
      </c>
      <c r="AP195" s="43">
        <v>1615006460</v>
      </c>
    </row>
    <row r="196" spans="1:42">
      <c r="A196" s="3">
        <f t="shared" si="66"/>
        <v>157</v>
      </c>
      <c r="B196" s="263">
        <v>8</v>
      </c>
      <c r="C196" s="264" t="s">
        <v>178</v>
      </c>
      <c r="D196" s="299">
        <v>22</v>
      </c>
      <c r="E196" s="266"/>
      <c r="F196" s="41" t="s">
        <v>89</v>
      </c>
      <c r="G196" s="267">
        <f t="shared" si="46"/>
        <v>81</v>
      </c>
      <c r="H196" s="267">
        <f t="shared" si="47"/>
        <v>70</v>
      </c>
      <c r="I196" s="268">
        <f t="shared" si="48"/>
        <v>26966806</v>
      </c>
      <c r="J196" s="268">
        <f t="shared" si="49"/>
        <v>4</v>
      </c>
      <c r="K196" s="269">
        <f t="shared" si="50"/>
        <v>0.97</v>
      </c>
      <c r="L196" s="270" t="e">
        <f>SUMIF($AN$4:$AN$22,D196,#REF!)</f>
        <v>#REF!</v>
      </c>
      <c r="M196" s="271" t="e">
        <f t="shared" si="51"/>
        <v>#REF!</v>
      </c>
      <c r="N196" s="271" t="e">
        <f t="shared" si="52"/>
        <v>#REF!</v>
      </c>
      <c r="O196" s="271" t="e">
        <f t="shared" si="53"/>
        <v>#REF!</v>
      </c>
      <c r="P196" s="271" t="e">
        <f t="shared" si="54"/>
        <v>#REF!</v>
      </c>
      <c r="Q196" s="272" t="e">
        <f t="shared" si="55"/>
        <v>#REF!</v>
      </c>
      <c r="R196" s="271" t="e">
        <f t="shared" si="55"/>
        <v>#REF!</v>
      </c>
      <c r="S196" s="271" t="e">
        <f t="shared" si="56"/>
        <v>#REF!</v>
      </c>
      <c r="T196" s="271"/>
      <c r="U196" s="271" t="e">
        <f t="shared" si="57"/>
        <v>#REF!</v>
      </c>
      <c r="V196" s="271" t="e">
        <f t="shared" si="58"/>
        <v>#REF!</v>
      </c>
      <c r="W196" s="271" t="e">
        <f t="shared" si="59"/>
        <v>#REF!</v>
      </c>
      <c r="X196" s="272" t="e">
        <f t="shared" si="60"/>
        <v>#REF!</v>
      </c>
      <c r="Y196" s="272" t="e">
        <f t="shared" si="61"/>
        <v>#REF!</v>
      </c>
      <c r="Z196" s="271" t="e">
        <f t="shared" si="62"/>
        <v>#REF!</v>
      </c>
      <c r="AA196" s="271" t="e">
        <f t="shared" si="63"/>
        <v>#REF!</v>
      </c>
      <c r="AB196" s="271"/>
      <c r="AC196" s="33" t="str">
        <f t="shared" si="64"/>
        <v>BERTAHAP</v>
      </c>
      <c r="AD196" s="273">
        <f t="shared" si="65"/>
        <v>0</v>
      </c>
      <c r="AE196" s="274">
        <v>2</v>
      </c>
      <c r="AF196" s="275"/>
      <c r="AG196" s="271" t="e">
        <f>IF(AF196&gt;#REF!,"LB","KR")</f>
        <v>#REF!</v>
      </c>
      <c r="AH196" s="275">
        <v>1716778000</v>
      </c>
      <c r="AI196" s="275">
        <v>1935083000</v>
      </c>
      <c r="AJ196" s="275">
        <v>2054434000</v>
      </c>
      <c r="AK196" s="276">
        <v>2181147000</v>
      </c>
      <c r="AL196" s="276">
        <v>2054434000</v>
      </c>
      <c r="AM196" s="275">
        <v>2181147000</v>
      </c>
      <c r="AN196" s="275">
        <v>2315676000</v>
      </c>
      <c r="AO196" s="52">
        <v>2177700040</v>
      </c>
      <c r="AP196" s="43">
        <v>2312015820</v>
      </c>
    </row>
    <row r="197" spans="1:42">
      <c r="A197" s="3">
        <f t="shared" si="66"/>
        <v>158</v>
      </c>
      <c r="B197" s="263">
        <v>1</v>
      </c>
      <c r="C197" s="264" t="s">
        <v>180</v>
      </c>
      <c r="D197" s="265" t="s">
        <v>35</v>
      </c>
      <c r="E197" s="266"/>
      <c r="F197" s="41" t="s">
        <v>42</v>
      </c>
      <c r="G197" s="267">
        <f t="shared" si="46"/>
        <v>78</v>
      </c>
      <c r="H197" s="267">
        <f t="shared" si="47"/>
        <v>66</v>
      </c>
      <c r="I197" s="268">
        <f t="shared" si="48"/>
        <v>26966806</v>
      </c>
      <c r="J197" s="268">
        <f t="shared" si="49"/>
        <v>2</v>
      </c>
      <c r="K197" s="269">
        <f t="shared" si="50"/>
        <v>0.93</v>
      </c>
      <c r="L197" s="319" t="e">
        <f>SUMIF($AN$4:$AN$22,D197,#REF!)</f>
        <v>#REF!</v>
      </c>
      <c r="M197" s="271" t="e">
        <f t="shared" si="51"/>
        <v>#REF!</v>
      </c>
      <c r="N197" s="271" t="e">
        <f t="shared" si="52"/>
        <v>#REF!</v>
      </c>
      <c r="O197" s="271" t="e">
        <f t="shared" si="53"/>
        <v>#REF!</v>
      </c>
      <c r="P197" s="271" t="e">
        <f t="shared" si="54"/>
        <v>#REF!</v>
      </c>
      <c r="Q197" s="272" t="e">
        <f t="shared" si="55"/>
        <v>#REF!</v>
      </c>
      <c r="R197" s="271" t="e">
        <f t="shared" si="55"/>
        <v>#REF!</v>
      </c>
      <c r="S197" s="271" t="e">
        <f t="shared" si="56"/>
        <v>#REF!</v>
      </c>
      <c r="T197" s="271"/>
      <c r="U197" s="271" t="e">
        <f t="shared" si="57"/>
        <v>#REF!</v>
      </c>
      <c r="V197" s="271" t="e">
        <f t="shared" si="58"/>
        <v>#REF!</v>
      </c>
      <c r="W197" s="271" t="e">
        <f t="shared" si="59"/>
        <v>#REF!</v>
      </c>
      <c r="X197" s="272" t="e">
        <f t="shared" si="60"/>
        <v>#REF!</v>
      </c>
      <c r="Y197" s="272" t="e">
        <f t="shared" si="61"/>
        <v>#REF!</v>
      </c>
      <c r="Z197" s="271" t="e">
        <f t="shared" si="62"/>
        <v>#REF!</v>
      </c>
      <c r="AA197" s="271" t="e">
        <f t="shared" si="63"/>
        <v>#REF!</v>
      </c>
      <c r="AB197" s="271"/>
      <c r="AC197" s="33" t="str">
        <f t="shared" si="64"/>
        <v>BERTAHAP</v>
      </c>
      <c r="AD197" s="273">
        <f t="shared" si="65"/>
        <v>0</v>
      </c>
      <c r="AE197" s="274">
        <v>2</v>
      </c>
      <c r="AF197" s="275"/>
      <c r="AG197" s="271" t="e">
        <f>IF(AF197&gt;#REF!,"LB","KR")</f>
        <v>#REF!</v>
      </c>
      <c r="AH197" s="275">
        <v>1567142000</v>
      </c>
      <c r="AI197" s="275">
        <v>1766419000</v>
      </c>
      <c r="AJ197" s="275">
        <v>1875368000</v>
      </c>
      <c r="AK197" s="276">
        <v>1991036000</v>
      </c>
      <c r="AL197" s="276">
        <v>1875368000</v>
      </c>
      <c r="AM197" s="275">
        <v>1991036000</v>
      </c>
      <c r="AN197" s="275">
        <v>2113839000</v>
      </c>
      <c r="AO197" s="52">
        <v>1987890080</v>
      </c>
      <c r="AP197" s="43">
        <v>2110498160</v>
      </c>
    </row>
    <row r="198" spans="1:42">
      <c r="A198" s="3">
        <f t="shared" si="66"/>
        <v>159</v>
      </c>
      <c r="B198" s="263">
        <v>2</v>
      </c>
      <c r="C198" s="264" t="s">
        <v>180</v>
      </c>
      <c r="D198" s="265" t="s">
        <v>41</v>
      </c>
      <c r="E198" s="266"/>
      <c r="F198" s="41" t="s">
        <v>45</v>
      </c>
      <c r="G198" s="267">
        <f t="shared" si="46"/>
        <v>60</v>
      </c>
      <c r="H198" s="267">
        <f t="shared" si="47"/>
        <v>52</v>
      </c>
      <c r="I198" s="268">
        <f t="shared" si="48"/>
        <v>26966806</v>
      </c>
      <c r="J198" s="268">
        <f t="shared" si="49"/>
        <v>2</v>
      </c>
      <c r="K198" s="269">
        <f t="shared" si="50"/>
        <v>0.93</v>
      </c>
      <c r="L198" s="319" t="e">
        <f>SUMIF($AN$4:$AN$22,D198,#REF!)</f>
        <v>#REF!</v>
      </c>
      <c r="M198" s="271" t="e">
        <f t="shared" si="51"/>
        <v>#REF!</v>
      </c>
      <c r="N198" s="271" t="e">
        <f t="shared" si="52"/>
        <v>#REF!</v>
      </c>
      <c r="O198" s="271" t="e">
        <f t="shared" si="53"/>
        <v>#REF!</v>
      </c>
      <c r="P198" s="271" t="e">
        <f t="shared" si="54"/>
        <v>#REF!</v>
      </c>
      <c r="Q198" s="272" t="e">
        <f t="shared" si="55"/>
        <v>#REF!</v>
      </c>
      <c r="R198" s="271" t="e">
        <f t="shared" si="55"/>
        <v>#REF!</v>
      </c>
      <c r="S198" s="271" t="e">
        <f t="shared" si="56"/>
        <v>#REF!</v>
      </c>
      <c r="T198" s="271"/>
      <c r="U198" s="271" t="e">
        <f t="shared" si="57"/>
        <v>#REF!</v>
      </c>
      <c r="V198" s="271" t="e">
        <f t="shared" si="58"/>
        <v>#REF!</v>
      </c>
      <c r="W198" s="271" t="e">
        <f t="shared" si="59"/>
        <v>#REF!</v>
      </c>
      <c r="X198" s="272" t="e">
        <f t="shared" si="60"/>
        <v>#REF!</v>
      </c>
      <c r="Y198" s="272" t="e">
        <f t="shared" si="61"/>
        <v>#REF!</v>
      </c>
      <c r="Z198" s="271" t="e">
        <f t="shared" si="62"/>
        <v>#REF!</v>
      </c>
      <c r="AA198" s="271" t="e">
        <f t="shared" si="63"/>
        <v>#REF!</v>
      </c>
      <c r="AB198" s="271"/>
      <c r="AC198" s="33" t="str">
        <f t="shared" si="64"/>
        <v>BERTAHAP</v>
      </c>
      <c r="AD198" s="273">
        <f t="shared" si="65"/>
        <v>0</v>
      </c>
      <c r="AE198" s="274">
        <v>2</v>
      </c>
      <c r="AF198" s="275"/>
      <c r="AG198" s="271" t="e">
        <f>IF(AF198&gt;#REF!,"LB","KR")</f>
        <v>#REF!</v>
      </c>
      <c r="AH198" s="275">
        <v>1234718000</v>
      </c>
      <c r="AI198" s="275">
        <v>1391724000</v>
      </c>
      <c r="AJ198" s="275">
        <v>1477562000</v>
      </c>
      <c r="AK198" s="276">
        <v>1568695000</v>
      </c>
      <c r="AL198" s="276">
        <v>1477562000</v>
      </c>
      <c r="AM198" s="275">
        <v>1568695000</v>
      </c>
      <c r="AN198" s="275">
        <v>1665449000</v>
      </c>
      <c r="AO198" s="52">
        <v>1566215720</v>
      </c>
      <c r="AP198" s="43">
        <v>1662816700</v>
      </c>
    </row>
    <row r="199" spans="1:42">
      <c r="A199" s="3">
        <f t="shared" si="66"/>
        <v>160</v>
      </c>
      <c r="B199" s="263">
        <v>3</v>
      </c>
      <c r="C199" s="264" t="s">
        <v>180</v>
      </c>
      <c r="D199" s="265">
        <v>10</v>
      </c>
      <c r="E199" s="266"/>
      <c r="F199" s="41" t="s">
        <v>48</v>
      </c>
      <c r="G199" s="267">
        <f t="shared" si="46"/>
        <v>74</v>
      </c>
      <c r="H199" s="267">
        <f t="shared" si="47"/>
        <v>63</v>
      </c>
      <c r="I199" s="268">
        <f t="shared" si="48"/>
        <v>26966806</v>
      </c>
      <c r="J199" s="268">
        <f t="shared" si="49"/>
        <v>2</v>
      </c>
      <c r="K199" s="269">
        <f t="shared" si="50"/>
        <v>0.93</v>
      </c>
      <c r="L199" s="319" t="e">
        <f>SUMIF($AN$4:$AN$22,D199,#REF!)</f>
        <v>#REF!</v>
      </c>
      <c r="M199" s="271" t="e">
        <f t="shared" si="51"/>
        <v>#REF!</v>
      </c>
      <c r="N199" s="271" t="e">
        <f t="shared" si="52"/>
        <v>#REF!</v>
      </c>
      <c r="O199" s="271" t="e">
        <f t="shared" si="53"/>
        <v>#REF!</v>
      </c>
      <c r="P199" s="271" t="e">
        <f t="shared" si="54"/>
        <v>#REF!</v>
      </c>
      <c r="Q199" s="272" t="e">
        <f t="shared" si="55"/>
        <v>#REF!</v>
      </c>
      <c r="R199" s="271" t="e">
        <f t="shared" si="55"/>
        <v>#REF!</v>
      </c>
      <c r="S199" s="271" t="e">
        <f t="shared" si="56"/>
        <v>#REF!</v>
      </c>
      <c r="T199" s="271"/>
      <c r="U199" s="271" t="e">
        <f t="shared" si="57"/>
        <v>#REF!</v>
      </c>
      <c r="V199" s="271" t="e">
        <f t="shared" si="58"/>
        <v>#REF!</v>
      </c>
      <c r="W199" s="271" t="e">
        <f t="shared" si="59"/>
        <v>#REF!</v>
      </c>
      <c r="X199" s="272" t="e">
        <f t="shared" si="60"/>
        <v>#REF!</v>
      </c>
      <c r="Y199" s="272" t="e">
        <f t="shared" si="61"/>
        <v>#REF!</v>
      </c>
      <c r="Z199" s="271" t="e">
        <f t="shared" si="62"/>
        <v>#REF!</v>
      </c>
      <c r="AA199" s="271" t="e">
        <f t="shared" si="63"/>
        <v>#REF!</v>
      </c>
      <c r="AB199" s="271"/>
      <c r="AC199" s="33" t="str">
        <f t="shared" si="64"/>
        <v>BERTAHAP</v>
      </c>
      <c r="AD199" s="273">
        <f t="shared" si="65"/>
        <v>0</v>
      </c>
      <c r="AE199" s="274">
        <v>2</v>
      </c>
      <c r="AF199" s="275"/>
      <c r="AG199" s="271" t="e">
        <f>IF(AF199&gt;#REF!,"LB","KR")</f>
        <v>#REF!</v>
      </c>
      <c r="AH199" s="275">
        <v>1495908000</v>
      </c>
      <c r="AI199" s="275">
        <v>1686127000</v>
      </c>
      <c r="AJ199" s="275">
        <v>1790124000</v>
      </c>
      <c r="AK199" s="276">
        <v>1900535000</v>
      </c>
      <c r="AL199" s="276">
        <v>1790124000</v>
      </c>
      <c r="AM199" s="275">
        <v>1900535000</v>
      </c>
      <c r="AN199" s="275">
        <v>2017755000</v>
      </c>
      <c r="AO199" s="52">
        <v>1897531440</v>
      </c>
      <c r="AP199" s="43">
        <v>2014567100</v>
      </c>
    </row>
    <row r="200" spans="1:42">
      <c r="A200" s="3">
        <f t="shared" si="66"/>
        <v>161</v>
      </c>
      <c r="B200" s="263">
        <v>4</v>
      </c>
      <c r="C200" s="264" t="s">
        <v>180</v>
      </c>
      <c r="D200" s="299">
        <v>12</v>
      </c>
      <c r="E200" s="266"/>
      <c r="F200" s="41" t="s">
        <v>50</v>
      </c>
      <c r="G200" s="267">
        <f t="shared" si="46"/>
        <v>67</v>
      </c>
      <c r="H200" s="267">
        <f t="shared" si="47"/>
        <v>57</v>
      </c>
      <c r="I200" s="268">
        <f t="shared" si="48"/>
        <v>26966806</v>
      </c>
      <c r="J200" s="268">
        <f t="shared" si="49"/>
        <v>2</v>
      </c>
      <c r="K200" s="269">
        <f t="shared" si="50"/>
        <v>0.93</v>
      </c>
      <c r="L200" s="319" t="e">
        <f>SUMIF($AN$4:$AN$22,D200,#REF!)</f>
        <v>#REF!</v>
      </c>
      <c r="M200" s="271" t="e">
        <f t="shared" si="51"/>
        <v>#REF!</v>
      </c>
      <c r="N200" s="271" t="e">
        <f t="shared" si="52"/>
        <v>#REF!</v>
      </c>
      <c r="O200" s="271" t="e">
        <f t="shared" si="53"/>
        <v>#REF!</v>
      </c>
      <c r="P200" s="271" t="e">
        <f t="shared" si="54"/>
        <v>#REF!</v>
      </c>
      <c r="Q200" s="272" t="e">
        <f t="shared" si="55"/>
        <v>#REF!</v>
      </c>
      <c r="R200" s="271" t="e">
        <f t="shared" si="55"/>
        <v>#REF!</v>
      </c>
      <c r="S200" s="271" t="e">
        <f t="shared" si="56"/>
        <v>#REF!</v>
      </c>
      <c r="T200" s="271"/>
      <c r="U200" s="271" t="e">
        <f t="shared" si="57"/>
        <v>#REF!</v>
      </c>
      <c r="V200" s="271" t="e">
        <f t="shared" si="58"/>
        <v>#REF!</v>
      </c>
      <c r="W200" s="271" t="e">
        <f t="shared" si="59"/>
        <v>#REF!</v>
      </c>
      <c r="X200" s="272" t="e">
        <f t="shared" si="60"/>
        <v>#REF!</v>
      </c>
      <c r="Y200" s="272" t="e">
        <f t="shared" si="61"/>
        <v>#REF!</v>
      </c>
      <c r="Z200" s="271" t="e">
        <f t="shared" si="62"/>
        <v>#REF!</v>
      </c>
      <c r="AA200" s="271" t="e">
        <f t="shared" si="63"/>
        <v>#REF!</v>
      </c>
      <c r="AB200" s="271"/>
      <c r="AC200" s="33" t="str">
        <f t="shared" si="64"/>
        <v>BERTAHAP</v>
      </c>
      <c r="AD200" s="273">
        <f t="shared" si="65"/>
        <v>0</v>
      </c>
      <c r="AE200" s="274">
        <v>2</v>
      </c>
      <c r="AF200" s="275"/>
      <c r="AG200" s="271" t="e">
        <f>IF(AF200&gt;#REF!,"LB","KR")</f>
        <v>#REF!</v>
      </c>
      <c r="AH200" s="275">
        <v>1353440000</v>
      </c>
      <c r="AI200" s="275">
        <v>1525544000</v>
      </c>
      <c r="AJ200" s="275">
        <v>1619636000</v>
      </c>
      <c r="AK200" s="276">
        <v>1719531000</v>
      </c>
      <c r="AL200" s="276">
        <v>1619636000</v>
      </c>
      <c r="AM200" s="275">
        <v>1719531000</v>
      </c>
      <c r="AN200" s="275">
        <v>1825588000</v>
      </c>
      <c r="AO200" s="52">
        <v>1716814160</v>
      </c>
      <c r="AP200" s="43">
        <v>1822702860</v>
      </c>
    </row>
    <row r="201" spans="1:42">
      <c r="A201" s="3">
        <f t="shared" si="66"/>
        <v>162</v>
      </c>
      <c r="B201" s="263">
        <v>5</v>
      </c>
      <c r="C201" s="264" t="s">
        <v>180</v>
      </c>
      <c r="D201" s="265">
        <v>16</v>
      </c>
      <c r="E201" s="266"/>
      <c r="F201" s="41" t="s">
        <v>52</v>
      </c>
      <c r="G201" s="267">
        <f t="shared" si="46"/>
        <v>71</v>
      </c>
      <c r="H201" s="267">
        <f t="shared" si="47"/>
        <v>63</v>
      </c>
      <c r="I201" s="268">
        <f t="shared" si="48"/>
        <v>26966806</v>
      </c>
      <c r="J201" s="268">
        <f t="shared" si="49"/>
        <v>2</v>
      </c>
      <c r="K201" s="269">
        <f t="shared" si="50"/>
        <v>0.93</v>
      </c>
      <c r="L201" s="319" t="e">
        <f>SUMIF($AN$4:$AN$22,D201,#REF!)</f>
        <v>#REF!</v>
      </c>
      <c r="M201" s="271" t="e">
        <f t="shared" si="51"/>
        <v>#REF!</v>
      </c>
      <c r="N201" s="271" t="e">
        <f t="shared" si="52"/>
        <v>#REF!</v>
      </c>
      <c r="O201" s="271" t="e">
        <f t="shared" si="53"/>
        <v>#REF!</v>
      </c>
      <c r="P201" s="271" t="e">
        <f t="shared" si="54"/>
        <v>#REF!</v>
      </c>
      <c r="Q201" s="272" t="e">
        <f t="shared" si="55"/>
        <v>#REF!</v>
      </c>
      <c r="R201" s="271" t="e">
        <f t="shared" si="55"/>
        <v>#REF!</v>
      </c>
      <c r="S201" s="271" t="e">
        <f t="shared" si="56"/>
        <v>#REF!</v>
      </c>
      <c r="T201" s="271"/>
      <c r="U201" s="271" t="e">
        <f t="shared" si="57"/>
        <v>#REF!</v>
      </c>
      <c r="V201" s="271" t="e">
        <f t="shared" si="58"/>
        <v>#REF!</v>
      </c>
      <c r="W201" s="271" t="e">
        <f t="shared" si="59"/>
        <v>#REF!</v>
      </c>
      <c r="X201" s="272" t="e">
        <f t="shared" si="60"/>
        <v>#REF!</v>
      </c>
      <c r="Y201" s="272" t="e">
        <f t="shared" si="61"/>
        <v>#REF!</v>
      </c>
      <c r="Z201" s="271" t="e">
        <f t="shared" si="62"/>
        <v>#REF!</v>
      </c>
      <c r="AA201" s="271" t="e">
        <f t="shared" si="63"/>
        <v>#REF!</v>
      </c>
      <c r="AB201" s="271"/>
      <c r="AC201" s="33" t="str">
        <f t="shared" si="64"/>
        <v>BERTAHAP</v>
      </c>
      <c r="AD201" s="273">
        <f t="shared" si="65"/>
        <v>0</v>
      </c>
      <c r="AE201" s="274">
        <v>2</v>
      </c>
      <c r="AF201" s="275"/>
      <c r="AG201" s="271" t="e">
        <f>IF(AF201&gt;#REF!,"LB","KR")</f>
        <v>#REF!</v>
      </c>
      <c r="AH201" s="275">
        <v>1495908000</v>
      </c>
      <c r="AI201" s="275">
        <v>1686127000</v>
      </c>
      <c r="AJ201" s="275">
        <v>1790124000</v>
      </c>
      <c r="AK201" s="276">
        <v>1900535000</v>
      </c>
      <c r="AL201" s="276">
        <v>1790124000</v>
      </c>
      <c r="AM201" s="275">
        <v>1900535000</v>
      </c>
      <c r="AN201" s="275">
        <v>2017755000</v>
      </c>
      <c r="AO201" s="52">
        <v>1897531440</v>
      </c>
      <c r="AP201" s="43">
        <v>2014567100</v>
      </c>
    </row>
    <row r="202" spans="1:42">
      <c r="A202" s="3">
        <f t="shared" si="66"/>
        <v>163</v>
      </c>
      <c r="B202" s="263">
        <v>6</v>
      </c>
      <c r="C202" s="264" t="s">
        <v>180</v>
      </c>
      <c r="D202" s="299">
        <v>18</v>
      </c>
      <c r="E202" s="266"/>
      <c r="F202" s="41" t="s">
        <v>54</v>
      </c>
      <c r="G202" s="267">
        <f t="shared" si="46"/>
        <v>97</v>
      </c>
      <c r="H202" s="267">
        <f t="shared" si="47"/>
        <v>85</v>
      </c>
      <c r="I202" s="268">
        <f t="shared" si="48"/>
        <v>26966806</v>
      </c>
      <c r="J202" s="268">
        <f t="shared" si="49"/>
        <v>2</v>
      </c>
      <c r="K202" s="269">
        <f t="shared" si="50"/>
        <v>0.93</v>
      </c>
      <c r="L202" s="319" t="e">
        <f>SUMIF($AN$4:$AN$22,D202,#REF!)</f>
        <v>#REF!</v>
      </c>
      <c r="M202" s="271" t="e">
        <f t="shared" si="51"/>
        <v>#REF!</v>
      </c>
      <c r="N202" s="271" t="e">
        <f t="shared" si="52"/>
        <v>#REF!</v>
      </c>
      <c r="O202" s="271" t="e">
        <f t="shared" si="53"/>
        <v>#REF!</v>
      </c>
      <c r="P202" s="271" t="e">
        <f t="shared" si="54"/>
        <v>#REF!</v>
      </c>
      <c r="Q202" s="272" t="e">
        <f t="shared" si="55"/>
        <v>#REF!</v>
      </c>
      <c r="R202" s="271" t="e">
        <f t="shared" si="55"/>
        <v>#REF!</v>
      </c>
      <c r="S202" s="271" t="e">
        <f t="shared" si="56"/>
        <v>#REF!</v>
      </c>
      <c r="T202" s="271"/>
      <c r="U202" s="271" t="e">
        <f t="shared" si="57"/>
        <v>#REF!</v>
      </c>
      <c r="V202" s="271" t="e">
        <f t="shared" si="58"/>
        <v>#REF!</v>
      </c>
      <c r="W202" s="271" t="e">
        <f t="shared" si="59"/>
        <v>#REF!</v>
      </c>
      <c r="X202" s="272" t="e">
        <f t="shared" si="60"/>
        <v>#REF!</v>
      </c>
      <c r="Y202" s="272" t="e">
        <f t="shared" si="61"/>
        <v>#REF!</v>
      </c>
      <c r="Z202" s="271" t="e">
        <f t="shared" si="62"/>
        <v>#REF!</v>
      </c>
      <c r="AA202" s="271" t="e">
        <f t="shared" si="63"/>
        <v>#REF!</v>
      </c>
      <c r="AB202" s="271"/>
      <c r="AC202" s="33" t="str">
        <f t="shared" si="64"/>
        <v>BERTAHAP</v>
      </c>
      <c r="AD202" s="273">
        <f t="shared" si="65"/>
        <v>0</v>
      </c>
      <c r="AE202" s="274">
        <v>2</v>
      </c>
      <c r="AF202" s="275"/>
      <c r="AG202" s="271" t="e">
        <f>IF(AF202&gt;#REF!,"LB","KR")</f>
        <v>#REF!</v>
      </c>
      <c r="AH202" s="275">
        <v>2018288000</v>
      </c>
      <c r="AI202" s="275">
        <v>2274933000</v>
      </c>
      <c r="AJ202" s="275">
        <v>2415246000</v>
      </c>
      <c r="AK202" s="276">
        <v>2564213000</v>
      </c>
      <c r="AL202" s="276">
        <v>2415246000</v>
      </c>
      <c r="AM202" s="275">
        <v>2564213000</v>
      </c>
      <c r="AN202" s="275">
        <v>2722368000</v>
      </c>
      <c r="AO202" s="52">
        <v>2560160760</v>
      </c>
      <c r="AP202" s="43">
        <v>2718065780</v>
      </c>
    </row>
    <row r="203" spans="1:42">
      <c r="A203" s="3">
        <f t="shared" si="66"/>
        <v>164</v>
      </c>
      <c r="B203" s="263">
        <v>7</v>
      </c>
      <c r="C203" s="264" t="s">
        <v>180</v>
      </c>
      <c r="D203" s="299">
        <v>20</v>
      </c>
      <c r="E203" s="266"/>
      <c r="F203" s="41" t="s">
        <v>70</v>
      </c>
      <c r="G203" s="267">
        <f t="shared" si="46"/>
        <v>60</v>
      </c>
      <c r="H203" s="267">
        <f t="shared" si="47"/>
        <v>51</v>
      </c>
      <c r="I203" s="268">
        <f t="shared" si="48"/>
        <v>26966806</v>
      </c>
      <c r="J203" s="268">
        <f t="shared" si="49"/>
        <v>2</v>
      </c>
      <c r="K203" s="269">
        <f t="shared" si="50"/>
        <v>0.93</v>
      </c>
      <c r="L203" s="319" t="e">
        <f>SUMIF($AN$4:$AN$22,D203,#REF!)</f>
        <v>#REF!</v>
      </c>
      <c r="M203" s="271" t="e">
        <f t="shared" si="51"/>
        <v>#REF!</v>
      </c>
      <c r="N203" s="271" t="e">
        <f t="shared" si="52"/>
        <v>#REF!</v>
      </c>
      <c r="O203" s="271" t="e">
        <f t="shared" si="53"/>
        <v>#REF!</v>
      </c>
      <c r="P203" s="271" t="e">
        <f t="shared" si="54"/>
        <v>#REF!</v>
      </c>
      <c r="Q203" s="272" t="e">
        <f t="shared" si="55"/>
        <v>#REF!</v>
      </c>
      <c r="R203" s="271" t="e">
        <f t="shared" si="55"/>
        <v>#REF!</v>
      </c>
      <c r="S203" s="271" t="e">
        <f t="shared" si="56"/>
        <v>#REF!</v>
      </c>
      <c r="T203" s="271"/>
      <c r="U203" s="271" t="e">
        <f t="shared" si="57"/>
        <v>#REF!</v>
      </c>
      <c r="V203" s="271" t="e">
        <f t="shared" si="58"/>
        <v>#REF!</v>
      </c>
      <c r="W203" s="271" t="e">
        <f t="shared" si="59"/>
        <v>#REF!</v>
      </c>
      <c r="X203" s="272" t="e">
        <f t="shared" si="60"/>
        <v>#REF!</v>
      </c>
      <c r="Y203" s="272" t="e">
        <f t="shared" si="61"/>
        <v>#REF!</v>
      </c>
      <c r="Z203" s="271" t="e">
        <f t="shared" si="62"/>
        <v>#REF!</v>
      </c>
      <c r="AA203" s="271" t="e">
        <f t="shared" si="63"/>
        <v>#REF!</v>
      </c>
      <c r="AB203" s="271"/>
      <c r="AC203" s="33" t="str">
        <f t="shared" si="64"/>
        <v>BERTAHAP</v>
      </c>
      <c r="AD203" s="273">
        <f t="shared" si="65"/>
        <v>0</v>
      </c>
      <c r="AE203" s="274">
        <v>2</v>
      </c>
      <c r="AF203" s="275"/>
      <c r="AG203" s="271" t="e">
        <f>IF(AF203&gt;#REF!,"LB","KR")</f>
        <v>#REF!</v>
      </c>
      <c r="AH203" s="275">
        <v>1210973000</v>
      </c>
      <c r="AI203" s="275">
        <v>1364960000</v>
      </c>
      <c r="AJ203" s="275">
        <v>1449148000</v>
      </c>
      <c r="AK203" s="276">
        <v>1538528000</v>
      </c>
      <c r="AL203" s="276">
        <v>1449148000</v>
      </c>
      <c r="AM203" s="275">
        <v>1538528000</v>
      </c>
      <c r="AN203" s="275">
        <v>1633421000</v>
      </c>
      <c r="AO203" s="52">
        <v>1536096880</v>
      </c>
      <c r="AP203" s="43">
        <v>1630839680</v>
      </c>
    </row>
    <row r="204" spans="1:42">
      <c r="A204" s="3">
        <f t="shared" si="66"/>
        <v>165</v>
      </c>
      <c r="B204" s="263">
        <v>8</v>
      </c>
      <c r="C204" s="264" t="s">
        <v>180</v>
      </c>
      <c r="D204" s="299">
        <v>22</v>
      </c>
      <c r="E204" s="266"/>
      <c r="F204" s="41" t="s">
        <v>89</v>
      </c>
      <c r="G204" s="267">
        <f t="shared" si="46"/>
        <v>81</v>
      </c>
      <c r="H204" s="267">
        <f t="shared" si="47"/>
        <v>70</v>
      </c>
      <c r="I204" s="268">
        <f t="shared" si="48"/>
        <v>26966806</v>
      </c>
      <c r="J204" s="268">
        <f t="shared" si="49"/>
        <v>4</v>
      </c>
      <c r="K204" s="269">
        <f t="shared" si="50"/>
        <v>0.97</v>
      </c>
      <c r="L204" s="319" t="e">
        <f>SUMIF($AN$4:$AN$22,D204,#REF!)</f>
        <v>#REF!</v>
      </c>
      <c r="M204" s="271" t="e">
        <f t="shared" si="51"/>
        <v>#REF!</v>
      </c>
      <c r="N204" s="271" t="e">
        <f t="shared" si="52"/>
        <v>#REF!</v>
      </c>
      <c r="O204" s="271" t="e">
        <f t="shared" si="53"/>
        <v>#REF!</v>
      </c>
      <c r="P204" s="271" t="e">
        <f t="shared" si="54"/>
        <v>#REF!</v>
      </c>
      <c r="Q204" s="272" t="e">
        <f t="shared" si="55"/>
        <v>#REF!</v>
      </c>
      <c r="R204" s="271" t="e">
        <f t="shared" si="55"/>
        <v>#REF!</v>
      </c>
      <c r="S204" s="271" t="e">
        <f t="shared" si="56"/>
        <v>#REF!</v>
      </c>
      <c r="T204" s="271"/>
      <c r="U204" s="271" t="e">
        <f t="shared" si="57"/>
        <v>#REF!</v>
      </c>
      <c r="V204" s="271" t="e">
        <f t="shared" si="58"/>
        <v>#REF!</v>
      </c>
      <c r="W204" s="271" t="e">
        <f t="shared" si="59"/>
        <v>#REF!</v>
      </c>
      <c r="X204" s="272" t="e">
        <f t="shared" si="60"/>
        <v>#REF!</v>
      </c>
      <c r="Y204" s="272" t="e">
        <f t="shared" si="61"/>
        <v>#REF!</v>
      </c>
      <c r="Z204" s="271" t="e">
        <f t="shared" si="62"/>
        <v>#REF!</v>
      </c>
      <c r="AA204" s="271" t="e">
        <f t="shared" si="63"/>
        <v>#REF!</v>
      </c>
      <c r="AB204" s="271"/>
      <c r="AC204" s="33" t="str">
        <f t="shared" si="64"/>
        <v>BERTAHAP</v>
      </c>
      <c r="AD204" s="273">
        <f t="shared" si="65"/>
        <v>0</v>
      </c>
      <c r="AE204" s="274">
        <v>2</v>
      </c>
      <c r="AF204" s="275"/>
      <c r="AG204" s="271" t="e">
        <f>IF(AF204&gt;#REF!,"LB","KR")</f>
        <v>#REF!</v>
      </c>
      <c r="AH204" s="275">
        <v>1733609000</v>
      </c>
      <c r="AI204" s="275">
        <v>1954054000</v>
      </c>
      <c r="AJ204" s="275">
        <v>2074576000</v>
      </c>
      <c r="AK204" s="276">
        <v>2202531000</v>
      </c>
      <c r="AL204" s="276">
        <v>2074576000</v>
      </c>
      <c r="AM204" s="275">
        <v>2202531000</v>
      </c>
      <c r="AN204" s="275">
        <v>2338378000</v>
      </c>
      <c r="AO204" s="52">
        <v>2199050560</v>
      </c>
      <c r="AP204" s="43">
        <v>2334682860</v>
      </c>
    </row>
    <row r="205" spans="1:42">
      <c r="A205" s="3">
        <f t="shared" si="66"/>
        <v>166</v>
      </c>
      <c r="B205" s="263">
        <v>1</v>
      </c>
      <c r="C205" s="264" t="s">
        <v>181</v>
      </c>
      <c r="D205" s="265" t="s">
        <v>24</v>
      </c>
      <c r="E205" s="266"/>
      <c r="F205" s="41" t="s">
        <v>39</v>
      </c>
      <c r="G205" s="267">
        <f t="shared" si="46"/>
        <v>113</v>
      </c>
      <c r="H205" s="267">
        <f t="shared" si="47"/>
        <v>101</v>
      </c>
      <c r="I205" s="268">
        <f t="shared" si="48"/>
        <v>26966806</v>
      </c>
      <c r="J205" s="268">
        <f t="shared" si="49"/>
        <v>6</v>
      </c>
      <c r="K205" s="269">
        <f t="shared" si="50"/>
        <v>0.95</v>
      </c>
      <c r="L205" s="270" t="e">
        <f>SUMIF($AN$4:$AN$22,D205,#REF!)</f>
        <v>#REF!</v>
      </c>
      <c r="M205" s="271" t="e">
        <f t="shared" si="51"/>
        <v>#REF!</v>
      </c>
      <c r="N205" s="271" t="e">
        <f t="shared" si="52"/>
        <v>#REF!</v>
      </c>
      <c r="O205" s="271" t="e">
        <f t="shared" si="53"/>
        <v>#REF!</v>
      </c>
      <c r="P205" s="271" t="e">
        <f t="shared" si="54"/>
        <v>#REF!</v>
      </c>
      <c r="Q205" s="272" t="e">
        <f t="shared" si="55"/>
        <v>#REF!</v>
      </c>
      <c r="R205" s="271" t="e">
        <f t="shared" si="55"/>
        <v>#REF!</v>
      </c>
      <c r="S205" s="271" t="e">
        <f t="shared" si="56"/>
        <v>#REF!</v>
      </c>
      <c r="T205" s="271"/>
      <c r="U205" s="271" t="e">
        <f t="shared" si="57"/>
        <v>#REF!</v>
      </c>
      <c r="V205" s="271" t="e">
        <f t="shared" si="58"/>
        <v>#REF!</v>
      </c>
      <c r="W205" s="271" t="e">
        <f t="shared" si="59"/>
        <v>#REF!</v>
      </c>
      <c r="X205" s="272" t="e">
        <f t="shared" si="60"/>
        <v>#REF!</v>
      </c>
      <c r="Y205" s="272" t="e">
        <f t="shared" si="61"/>
        <v>#REF!</v>
      </c>
      <c r="Z205" s="271" t="e">
        <f t="shared" si="62"/>
        <v>#REF!</v>
      </c>
      <c r="AA205" s="271" t="e">
        <f t="shared" si="63"/>
        <v>#REF!</v>
      </c>
      <c r="AB205" s="271"/>
      <c r="AC205" s="33" t="str">
        <f t="shared" si="64"/>
        <v>BERTAHAP</v>
      </c>
      <c r="AD205" s="273">
        <f t="shared" si="65"/>
        <v>0</v>
      </c>
      <c r="AE205" s="274">
        <v>2</v>
      </c>
      <c r="AF205" s="275"/>
      <c r="AG205" s="271" t="e">
        <f>IF(AF205&gt;#REF!,"LB","KR")</f>
        <v>#REF!</v>
      </c>
      <c r="AH205" s="275">
        <v>2425991000</v>
      </c>
      <c r="AI205" s="275">
        <v>2734480000</v>
      </c>
      <c r="AJ205" s="275">
        <v>2903136000</v>
      </c>
      <c r="AK205" s="276">
        <v>3082195000</v>
      </c>
      <c r="AL205" s="276">
        <v>2903136000</v>
      </c>
      <c r="AM205" s="275">
        <v>3082195000</v>
      </c>
      <c r="AN205" s="275">
        <v>3272298000</v>
      </c>
      <c r="AO205" s="52">
        <v>3077324160</v>
      </c>
      <c r="AP205" s="43">
        <v>3267126700</v>
      </c>
    </row>
    <row r="206" spans="1:42">
      <c r="A206" s="3">
        <f t="shared" si="66"/>
        <v>167</v>
      </c>
      <c r="B206" s="263">
        <v>2</v>
      </c>
      <c r="C206" s="264" t="s">
        <v>181</v>
      </c>
      <c r="D206" s="265" t="s">
        <v>35</v>
      </c>
      <c r="E206" s="266"/>
      <c r="F206" s="41" t="s">
        <v>42</v>
      </c>
      <c r="G206" s="267">
        <f t="shared" si="46"/>
        <v>78</v>
      </c>
      <c r="H206" s="267">
        <f t="shared" si="47"/>
        <v>66</v>
      </c>
      <c r="I206" s="268">
        <f t="shared" si="48"/>
        <v>26966806</v>
      </c>
      <c r="J206" s="268">
        <f t="shared" si="49"/>
        <v>2</v>
      </c>
      <c r="K206" s="269">
        <f t="shared" si="50"/>
        <v>0.93</v>
      </c>
      <c r="L206" s="270" t="e">
        <f>SUMIF($AN$4:$AN$22,D206,#REF!)</f>
        <v>#REF!</v>
      </c>
      <c r="M206" s="271" t="e">
        <f t="shared" si="51"/>
        <v>#REF!</v>
      </c>
      <c r="N206" s="271" t="e">
        <f t="shared" si="52"/>
        <v>#REF!</v>
      </c>
      <c r="O206" s="271" t="e">
        <f t="shared" si="53"/>
        <v>#REF!</v>
      </c>
      <c r="P206" s="271" t="e">
        <f t="shared" si="54"/>
        <v>#REF!</v>
      </c>
      <c r="Q206" s="272" t="e">
        <f t="shared" si="55"/>
        <v>#REF!</v>
      </c>
      <c r="R206" s="271" t="e">
        <f t="shared" si="55"/>
        <v>#REF!</v>
      </c>
      <c r="S206" s="271" t="e">
        <f t="shared" si="56"/>
        <v>#REF!</v>
      </c>
      <c r="T206" s="271"/>
      <c r="U206" s="271" t="e">
        <f t="shared" si="57"/>
        <v>#REF!</v>
      </c>
      <c r="V206" s="271" t="e">
        <f t="shared" si="58"/>
        <v>#REF!</v>
      </c>
      <c r="W206" s="271" t="e">
        <f t="shared" si="59"/>
        <v>#REF!</v>
      </c>
      <c r="X206" s="272" t="e">
        <f t="shared" si="60"/>
        <v>#REF!</v>
      </c>
      <c r="Y206" s="272" t="e">
        <f t="shared" si="61"/>
        <v>#REF!</v>
      </c>
      <c r="Z206" s="271" t="e">
        <f t="shared" si="62"/>
        <v>#REF!</v>
      </c>
      <c r="AA206" s="271" t="e">
        <f t="shared" si="63"/>
        <v>#REF!</v>
      </c>
      <c r="AB206" s="271"/>
      <c r="AC206" s="33" t="str">
        <f t="shared" si="64"/>
        <v>BERTAHAP</v>
      </c>
      <c r="AD206" s="273">
        <f t="shared" si="65"/>
        <v>0</v>
      </c>
      <c r="AE206" s="274">
        <v>2</v>
      </c>
      <c r="AF206" s="275"/>
      <c r="AG206" s="271" t="e">
        <f>IF(AF206&gt;#REF!,"LB","KR")</f>
        <v>#REF!</v>
      </c>
      <c r="AH206" s="275">
        <v>1551927000</v>
      </c>
      <c r="AI206" s="275">
        <v>1749269000</v>
      </c>
      <c r="AJ206" s="275">
        <v>1857160000</v>
      </c>
      <c r="AK206" s="276">
        <v>1971706000</v>
      </c>
      <c r="AL206" s="276">
        <v>1857160000</v>
      </c>
      <c r="AM206" s="275">
        <v>1971706000</v>
      </c>
      <c r="AN206" s="275">
        <v>2093316000</v>
      </c>
      <c r="AO206" s="52">
        <v>1968589600</v>
      </c>
      <c r="AP206" s="43">
        <v>2090008360</v>
      </c>
    </row>
    <row r="207" spans="1:42">
      <c r="A207" s="3">
        <f t="shared" si="66"/>
        <v>168</v>
      </c>
      <c r="B207" s="263">
        <v>3</v>
      </c>
      <c r="C207" s="264" t="s">
        <v>181</v>
      </c>
      <c r="D207" s="265" t="s">
        <v>41</v>
      </c>
      <c r="E207" s="266"/>
      <c r="F207" s="41" t="s">
        <v>45</v>
      </c>
      <c r="G207" s="267">
        <f t="shared" si="46"/>
        <v>60</v>
      </c>
      <c r="H207" s="267">
        <f t="shared" si="47"/>
        <v>52</v>
      </c>
      <c r="I207" s="268">
        <f t="shared" si="48"/>
        <v>26966806</v>
      </c>
      <c r="J207" s="268">
        <f t="shared" si="49"/>
        <v>2</v>
      </c>
      <c r="K207" s="269">
        <f t="shared" si="50"/>
        <v>0.93</v>
      </c>
      <c r="L207" s="270" t="e">
        <f>SUMIF($AN$4:$AN$22,D207,#REF!)</f>
        <v>#REF!</v>
      </c>
      <c r="M207" s="271" t="e">
        <f t="shared" si="51"/>
        <v>#REF!</v>
      </c>
      <c r="N207" s="271" t="e">
        <f t="shared" si="52"/>
        <v>#REF!</v>
      </c>
      <c r="O207" s="271" t="e">
        <f t="shared" si="53"/>
        <v>#REF!</v>
      </c>
      <c r="P207" s="271" t="e">
        <f t="shared" si="54"/>
        <v>#REF!</v>
      </c>
      <c r="Q207" s="272" t="e">
        <f t="shared" si="55"/>
        <v>#REF!</v>
      </c>
      <c r="R207" s="271" t="e">
        <f t="shared" si="55"/>
        <v>#REF!</v>
      </c>
      <c r="S207" s="271" t="e">
        <f t="shared" si="56"/>
        <v>#REF!</v>
      </c>
      <c r="T207" s="271"/>
      <c r="U207" s="271" t="e">
        <f t="shared" si="57"/>
        <v>#REF!</v>
      </c>
      <c r="V207" s="271" t="e">
        <f t="shared" si="58"/>
        <v>#REF!</v>
      </c>
      <c r="W207" s="271" t="e">
        <f t="shared" si="59"/>
        <v>#REF!</v>
      </c>
      <c r="X207" s="272" t="e">
        <f t="shared" si="60"/>
        <v>#REF!</v>
      </c>
      <c r="Y207" s="272" t="e">
        <f t="shared" si="61"/>
        <v>#REF!</v>
      </c>
      <c r="Z207" s="271" t="e">
        <f t="shared" si="62"/>
        <v>#REF!</v>
      </c>
      <c r="AA207" s="271" t="e">
        <f t="shared" si="63"/>
        <v>#REF!</v>
      </c>
      <c r="AB207" s="271"/>
      <c r="AC207" s="33" t="str">
        <f t="shared" si="64"/>
        <v>BERTAHAP</v>
      </c>
      <c r="AD207" s="273">
        <f t="shared" si="65"/>
        <v>0</v>
      </c>
      <c r="AE207" s="274">
        <v>2</v>
      </c>
      <c r="AF207" s="275"/>
      <c r="AG207" s="271" t="e">
        <f>IF(AF207&gt;#REF!,"LB","KR")</f>
        <v>#REF!</v>
      </c>
      <c r="AH207" s="275">
        <v>1222730000</v>
      </c>
      <c r="AI207" s="275">
        <v>1378212000</v>
      </c>
      <c r="AJ207" s="275">
        <v>1463217000</v>
      </c>
      <c r="AK207" s="276">
        <v>1553465000</v>
      </c>
      <c r="AL207" s="276">
        <v>1463217000</v>
      </c>
      <c r="AM207" s="275">
        <v>1553465000</v>
      </c>
      <c r="AN207" s="275">
        <v>1649280000</v>
      </c>
      <c r="AO207" s="52">
        <v>1551010020</v>
      </c>
      <c r="AP207" s="43">
        <v>1646672900</v>
      </c>
    </row>
    <row r="208" spans="1:42">
      <c r="A208" s="3">
        <f t="shared" si="66"/>
        <v>169</v>
      </c>
      <c r="B208" s="263">
        <v>4</v>
      </c>
      <c r="C208" s="264" t="s">
        <v>181</v>
      </c>
      <c r="D208" s="265">
        <v>10</v>
      </c>
      <c r="E208" s="266"/>
      <c r="F208" s="41" t="s">
        <v>48</v>
      </c>
      <c r="G208" s="267">
        <f t="shared" si="46"/>
        <v>74</v>
      </c>
      <c r="H208" s="267">
        <f t="shared" si="47"/>
        <v>63</v>
      </c>
      <c r="I208" s="268">
        <f t="shared" si="48"/>
        <v>26966806</v>
      </c>
      <c r="J208" s="268">
        <f t="shared" si="49"/>
        <v>2</v>
      </c>
      <c r="K208" s="269">
        <f t="shared" si="50"/>
        <v>0.93</v>
      </c>
      <c r="L208" s="270" t="e">
        <f>SUMIF($AN$4:$AN$22,D208,#REF!)</f>
        <v>#REF!</v>
      </c>
      <c r="M208" s="271" t="e">
        <f t="shared" si="51"/>
        <v>#REF!</v>
      </c>
      <c r="N208" s="271" t="e">
        <f t="shared" si="52"/>
        <v>#REF!</v>
      </c>
      <c r="O208" s="271" t="e">
        <f t="shared" si="53"/>
        <v>#REF!</v>
      </c>
      <c r="P208" s="271" t="e">
        <f t="shared" si="54"/>
        <v>#REF!</v>
      </c>
      <c r="Q208" s="272" t="e">
        <f t="shared" si="55"/>
        <v>#REF!</v>
      </c>
      <c r="R208" s="271" t="e">
        <f t="shared" si="55"/>
        <v>#REF!</v>
      </c>
      <c r="S208" s="271" t="e">
        <f t="shared" si="56"/>
        <v>#REF!</v>
      </c>
      <c r="T208" s="271"/>
      <c r="U208" s="271" t="e">
        <f t="shared" si="57"/>
        <v>#REF!</v>
      </c>
      <c r="V208" s="271" t="e">
        <f t="shared" si="58"/>
        <v>#REF!</v>
      </c>
      <c r="W208" s="271" t="e">
        <f t="shared" si="59"/>
        <v>#REF!</v>
      </c>
      <c r="X208" s="272" t="e">
        <f t="shared" si="60"/>
        <v>#REF!</v>
      </c>
      <c r="Y208" s="272" t="e">
        <f t="shared" si="61"/>
        <v>#REF!</v>
      </c>
      <c r="Z208" s="271" t="e">
        <f t="shared" si="62"/>
        <v>#REF!</v>
      </c>
      <c r="AA208" s="271" t="e">
        <f t="shared" si="63"/>
        <v>#REF!</v>
      </c>
      <c r="AB208" s="271"/>
      <c r="AC208" s="33" t="str">
        <f t="shared" si="64"/>
        <v>BERTAHAP</v>
      </c>
      <c r="AD208" s="273">
        <f t="shared" si="65"/>
        <v>0</v>
      </c>
      <c r="AE208" s="274">
        <v>2</v>
      </c>
      <c r="AF208" s="275"/>
      <c r="AG208" s="271" t="e">
        <f>IF(AF208&gt;#REF!,"LB","KR")</f>
        <v>#REF!</v>
      </c>
      <c r="AH208" s="275">
        <v>1481384000</v>
      </c>
      <c r="AI208" s="275">
        <v>1669757000</v>
      </c>
      <c r="AJ208" s="275">
        <v>1772744000</v>
      </c>
      <c r="AK208" s="276">
        <v>1882083000</v>
      </c>
      <c r="AL208" s="276">
        <v>1772744000</v>
      </c>
      <c r="AM208" s="275">
        <v>1882083000</v>
      </c>
      <c r="AN208" s="275">
        <v>1998166000</v>
      </c>
      <c r="AO208" s="52">
        <v>1879108640</v>
      </c>
      <c r="AP208" s="43">
        <v>1995007980</v>
      </c>
    </row>
    <row r="209" spans="1:42">
      <c r="A209" s="3">
        <f t="shared" si="66"/>
        <v>170</v>
      </c>
      <c r="B209" s="263">
        <v>5</v>
      </c>
      <c r="C209" s="264" t="s">
        <v>181</v>
      </c>
      <c r="D209" s="299">
        <v>12</v>
      </c>
      <c r="E209" s="266"/>
      <c r="F209" s="41" t="s">
        <v>50</v>
      </c>
      <c r="G209" s="267">
        <f t="shared" si="46"/>
        <v>67</v>
      </c>
      <c r="H209" s="267">
        <f t="shared" si="47"/>
        <v>57</v>
      </c>
      <c r="I209" s="268">
        <f t="shared" si="48"/>
        <v>26966806</v>
      </c>
      <c r="J209" s="268">
        <f t="shared" si="49"/>
        <v>2</v>
      </c>
      <c r="K209" s="269">
        <f t="shared" si="50"/>
        <v>0.93</v>
      </c>
      <c r="L209" s="270" t="e">
        <f>SUMIF($AN$4:$AN$22,D209,#REF!)</f>
        <v>#REF!</v>
      </c>
      <c r="M209" s="271" t="e">
        <f t="shared" si="51"/>
        <v>#REF!</v>
      </c>
      <c r="N209" s="271" t="e">
        <f t="shared" si="52"/>
        <v>#REF!</v>
      </c>
      <c r="O209" s="271" t="e">
        <f t="shared" si="53"/>
        <v>#REF!</v>
      </c>
      <c r="P209" s="271" t="e">
        <f t="shared" si="54"/>
        <v>#REF!</v>
      </c>
      <c r="Q209" s="272" t="e">
        <f t="shared" si="55"/>
        <v>#REF!</v>
      </c>
      <c r="R209" s="271" t="e">
        <f t="shared" si="55"/>
        <v>#REF!</v>
      </c>
      <c r="S209" s="271" t="e">
        <f t="shared" si="56"/>
        <v>#REF!</v>
      </c>
      <c r="T209" s="271"/>
      <c r="U209" s="271" t="e">
        <f t="shared" si="57"/>
        <v>#REF!</v>
      </c>
      <c r="V209" s="271" t="e">
        <f t="shared" si="58"/>
        <v>#REF!</v>
      </c>
      <c r="W209" s="271" t="e">
        <f t="shared" si="59"/>
        <v>#REF!</v>
      </c>
      <c r="X209" s="272" t="e">
        <f t="shared" si="60"/>
        <v>#REF!</v>
      </c>
      <c r="Y209" s="272" t="e">
        <f t="shared" si="61"/>
        <v>#REF!</v>
      </c>
      <c r="Z209" s="271" t="e">
        <f t="shared" si="62"/>
        <v>#REF!</v>
      </c>
      <c r="AA209" s="271" t="e">
        <f t="shared" si="63"/>
        <v>#REF!</v>
      </c>
      <c r="AB209" s="271"/>
      <c r="AC209" s="33" t="str">
        <f t="shared" si="64"/>
        <v>BERTAHAP</v>
      </c>
      <c r="AD209" s="273">
        <f t="shared" si="65"/>
        <v>0</v>
      </c>
      <c r="AE209" s="274">
        <v>2</v>
      </c>
      <c r="AF209" s="275"/>
      <c r="AG209" s="271" t="e">
        <f>IF(AF209&gt;#REF!,"LB","KR")</f>
        <v>#REF!</v>
      </c>
      <c r="AH209" s="275">
        <v>1340300000</v>
      </c>
      <c r="AI209" s="275">
        <v>1510733000</v>
      </c>
      <c r="AJ209" s="275">
        <v>1603911000</v>
      </c>
      <c r="AK209" s="276">
        <v>1702837000</v>
      </c>
      <c r="AL209" s="276">
        <v>1603911000</v>
      </c>
      <c r="AM209" s="275">
        <v>1702837000</v>
      </c>
      <c r="AN209" s="275">
        <v>1807864000</v>
      </c>
      <c r="AO209" s="52">
        <v>1700145660</v>
      </c>
      <c r="AP209" s="43">
        <v>1805007220</v>
      </c>
    </row>
    <row r="210" spans="1:42">
      <c r="A210" s="3">
        <f t="shared" si="66"/>
        <v>171</v>
      </c>
      <c r="B210" s="263">
        <v>6</v>
      </c>
      <c r="C210" s="264" t="s">
        <v>181</v>
      </c>
      <c r="D210" s="265">
        <v>16</v>
      </c>
      <c r="E210" s="266"/>
      <c r="F210" s="41" t="s">
        <v>52</v>
      </c>
      <c r="G210" s="267">
        <f t="shared" si="46"/>
        <v>71</v>
      </c>
      <c r="H210" s="267">
        <f t="shared" si="47"/>
        <v>63</v>
      </c>
      <c r="I210" s="268">
        <f t="shared" si="48"/>
        <v>26966806</v>
      </c>
      <c r="J210" s="268">
        <f t="shared" si="49"/>
        <v>2</v>
      </c>
      <c r="K210" s="269">
        <f t="shared" si="50"/>
        <v>0.93</v>
      </c>
      <c r="L210" s="270" t="e">
        <f>SUMIF($AN$4:$AN$22,D210,#REF!)</f>
        <v>#REF!</v>
      </c>
      <c r="M210" s="271" t="e">
        <f t="shared" si="51"/>
        <v>#REF!</v>
      </c>
      <c r="N210" s="271" t="e">
        <f t="shared" si="52"/>
        <v>#REF!</v>
      </c>
      <c r="O210" s="271" t="e">
        <f t="shared" si="53"/>
        <v>#REF!</v>
      </c>
      <c r="P210" s="271" t="e">
        <f t="shared" si="54"/>
        <v>#REF!</v>
      </c>
      <c r="Q210" s="272" t="e">
        <f t="shared" si="55"/>
        <v>#REF!</v>
      </c>
      <c r="R210" s="271" t="e">
        <f t="shared" si="55"/>
        <v>#REF!</v>
      </c>
      <c r="S210" s="271" t="e">
        <f t="shared" si="56"/>
        <v>#REF!</v>
      </c>
      <c r="T210" s="271"/>
      <c r="U210" s="271" t="e">
        <f t="shared" si="57"/>
        <v>#REF!</v>
      </c>
      <c r="V210" s="271" t="e">
        <f t="shared" si="58"/>
        <v>#REF!</v>
      </c>
      <c r="W210" s="271" t="e">
        <f t="shared" si="59"/>
        <v>#REF!</v>
      </c>
      <c r="X210" s="272" t="e">
        <f t="shared" si="60"/>
        <v>#REF!</v>
      </c>
      <c r="Y210" s="272" t="e">
        <f t="shared" si="61"/>
        <v>#REF!</v>
      </c>
      <c r="Z210" s="271" t="e">
        <f t="shared" si="62"/>
        <v>#REF!</v>
      </c>
      <c r="AA210" s="271" t="e">
        <f t="shared" si="63"/>
        <v>#REF!</v>
      </c>
      <c r="AB210" s="271"/>
      <c r="AC210" s="33" t="str">
        <f t="shared" si="64"/>
        <v>BERTAHAP</v>
      </c>
      <c r="AD210" s="273">
        <f t="shared" si="65"/>
        <v>0</v>
      </c>
      <c r="AE210" s="274">
        <v>2</v>
      </c>
      <c r="AF210" s="275"/>
      <c r="AG210" s="271" t="e">
        <f>IF(AF210&gt;#REF!,"LB","KR")</f>
        <v>#REF!</v>
      </c>
      <c r="AH210" s="275">
        <v>1481384000</v>
      </c>
      <c r="AI210" s="275">
        <v>1669757000</v>
      </c>
      <c r="AJ210" s="275">
        <v>1772744000</v>
      </c>
      <c r="AK210" s="276">
        <v>1882083000</v>
      </c>
      <c r="AL210" s="276">
        <v>1772744000</v>
      </c>
      <c r="AM210" s="275">
        <v>1882083000</v>
      </c>
      <c r="AN210" s="275">
        <v>1998166000</v>
      </c>
      <c r="AO210" s="52">
        <v>1879108640</v>
      </c>
      <c r="AP210" s="43">
        <v>1995007980</v>
      </c>
    </row>
    <row r="211" spans="1:42">
      <c r="A211" s="3">
        <f t="shared" si="66"/>
        <v>172</v>
      </c>
      <c r="B211" s="263">
        <v>7</v>
      </c>
      <c r="C211" s="264" t="s">
        <v>181</v>
      </c>
      <c r="D211" s="299">
        <v>18</v>
      </c>
      <c r="E211" s="266"/>
      <c r="F211" s="41" t="s">
        <v>54</v>
      </c>
      <c r="G211" s="267">
        <f t="shared" si="46"/>
        <v>97</v>
      </c>
      <c r="H211" s="267">
        <f t="shared" si="47"/>
        <v>85</v>
      </c>
      <c r="I211" s="268">
        <f t="shared" si="48"/>
        <v>26966806</v>
      </c>
      <c r="J211" s="268">
        <f t="shared" si="49"/>
        <v>2</v>
      </c>
      <c r="K211" s="269">
        <f t="shared" si="50"/>
        <v>0.93</v>
      </c>
      <c r="L211" s="270" t="e">
        <f>SUMIF($AN$4:$AN$22,D211,#REF!)</f>
        <v>#REF!</v>
      </c>
      <c r="M211" s="271" t="e">
        <f t="shared" si="51"/>
        <v>#REF!</v>
      </c>
      <c r="N211" s="271" t="e">
        <f t="shared" si="52"/>
        <v>#REF!</v>
      </c>
      <c r="O211" s="271" t="e">
        <f t="shared" si="53"/>
        <v>#REF!</v>
      </c>
      <c r="P211" s="271" t="e">
        <f t="shared" si="54"/>
        <v>#REF!</v>
      </c>
      <c r="Q211" s="272" t="e">
        <f t="shared" si="55"/>
        <v>#REF!</v>
      </c>
      <c r="R211" s="271" t="e">
        <f t="shared" si="55"/>
        <v>#REF!</v>
      </c>
      <c r="S211" s="271" t="e">
        <f t="shared" si="56"/>
        <v>#REF!</v>
      </c>
      <c r="T211" s="271"/>
      <c r="U211" s="271" t="e">
        <f t="shared" si="57"/>
        <v>#REF!</v>
      </c>
      <c r="V211" s="271" t="e">
        <f t="shared" si="58"/>
        <v>#REF!</v>
      </c>
      <c r="W211" s="271" t="e">
        <f t="shared" si="59"/>
        <v>#REF!</v>
      </c>
      <c r="X211" s="272" t="e">
        <f t="shared" si="60"/>
        <v>#REF!</v>
      </c>
      <c r="Y211" s="272" t="e">
        <f t="shared" si="61"/>
        <v>#REF!</v>
      </c>
      <c r="Z211" s="271" t="e">
        <f t="shared" si="62"/>
        <v>#REF!</v>
      </c>
      <c r="AA211" s="271" t="e">
        <f t="shared" si="63"/>
        <v>#REF!</v>
      </c>
      <c r="AB211" s="271"/>
      <c r="AC211" s="33" t="str">
        <f t="shared" si="64"/>
        <v>BERTAHAP</v>
      </c>
      <c r="AD211" s="273">
        <f t="shared" si="65"/>
        <v>0</v>
      </c>
      <c r="AE211" s="274">
        <v>2</v>
      </c>
      <c r="AF211" s="275"/>
      <c r="AG211" s="271" t="e">
        <f>IF(AF211&gt;#REF!,"LB","KR")</f>
        <v>#REF!</v>
      </c>
      <c r="AH211" s="275">
        <v>1998693000</v>
      </c>
      <c r="AI211" s="275">
        <v>2252846000</v>
      </c>
      <c r="AJ211" s="275">
        <v>2391797000</v>
      </c>
      <c r="AK211" s="276">
        <v>2539318000</v>
      </c>
      <c r="AL211" s="276">
        <v>2391797000</v>
      </c>
      <c r="AM211" s="275">
        <v>2539318000</v>
      </c>
      <c r="AN211" s="275">
        <v>2695937000</v>
      </c>
      <c r="AO211" s="52">
        <v>2535304820</v>
      </c>
      <c r="AP211" s="43">
        <v>2691677080</v>
      </c>
    </row>
    <row r="212" spans="1:42">
      <c r="A212" s="3">
        <f t="shared" si="66"/>
        <v>173</v>
      </c>
      <c r="B212" s="263">
        <v>8</v>
      </c>
      <c r="C212" s="264" t="s">
        <v>181</v>
      </c>
      <c r="D212" s="299">
        <v>20</v>
      </c>
      <c r="E212" s="266"/>
      <c r="F212" s="41" t="s">
        <v>70</v>
      </c>
      <c r="G212" s="267">
        <f t="shared" si="46"/>
        <v>60</v>
      </c>
      <c r="H212" s="267">
        <f t="shared" si="47"/>
        <v>51</v>
      </c>
      <c r="I212" s="268">
        <f t="shared" si="48"/>
        <v>26966806</v>
      </c>
      <c r="J212" s="268">
        <f t="shared" si="49"/>
        <v>2</v>
      </c>
      <c r="K212" s="269">
        <f t="shared" si="50"/>
        <v>0.93</v>
      </c>
      <c r="L212" s="270" t="e">
        <f>SUMIF($AN$4:$AN$22,D212,#REF!)</f>
        <v>#REF!</v>
      </c>
      <c r="M212" s="271" t="e">
        <f t="shared" si="51"/>
        <v>#REF!</v>
      </c>
      <c r="N212" s="271" t="e">
        <f t="shared" si="52"/>
        <v>#REF!</v>
      </c>
      <c r="O212" s="271" t="e">
        <f t="shared" si="53"/>
        <v>#REF!</v>
      </c>
      <c r="P212" s="271" t="e">
        <f t="shared" si="54"/>
        <v>#REF!</v>
      </c>
      <c r="Q212" s="272" t="e">
        <f t="shared" si="55"/>
        <v>#REF!</v>
      </c>
      <c r="R212" s="271" t="e">
        <f t="shared" si="55"/>
        <v>#REF!</v>
      </c>
      <c r="S212" s="271" t="e">
        <f t="shared" si="56"/>
        <v>#REF!</v>
      </c>
      <c r="T212" s="271"/>
      <c r="U212" s="271" t="e">
        <f t="shared" si="57"/>
        <v>#REF!</v>
      </c>
      <c r="V212" s="271" t="e">
        <f t="shared" si="58"/>
        <v>#REF!</v>
      </c>
      <c r="W212" s="271" t="e">
        <f t="shared" si="59"/>
        <v>#REF!</v>
      </c>
      <c r="X212" s="272" t="e">
        <f t="shared" si="60"/>
        <v>#REF!</v>
      </c>
      <c r="Y212" s="272" t="e">
        <f t="shared" si="61"/>
        <v>#REF!</v>
      </c>
      <c r="Z212" s="271" t="e">
        <f t="shared" si="62"/>
        <v>#REF!</v>
      </c>
      <c r="AA212" s="271" t="e">
        <f t="shared" si="63"/>
        <v>#REF!</v>
      </c>
      <c r="AB212" s="271"/>
      <c r="AC212" s="33" t="str">
        <f t="shared" si="64"/>
        <v>BERTAHAP</v>
      </c>
      <c r="AD212" s="273">
        <f t="shared" si="65"/>
        <v>0</v>
      </c>
      <c r="AE212" s="274">
        <v>2</v>
      </c>
      <c r="AF212" s="275"/>
      <c r="AG212" s="271" t="e">
        <f>IF(AF212&gt;#REF!,"LB","KR")</f>
        <v>#REF!</v>
      </c>
      <c r="AH212" s="275">
        <v>1199216000</v>
      </c>
      <c r="AI212" s="275">
        <v>1351708000</v>
      </c>
      <c r="AJ212" s="275">
        <v>1435078000</v>
      </c>
      <c r="AK212" s="276">
        <v>1523591000</v>
      </c>
      <c r="AL212" s="276">
        <v>1435078000</v>
      </c>
      <c r="AM212" s="275">
        <v>1523591000</v>
      </c>
      <c r="AN212" s="275">
        <v>1617563000</v>
      </c>
      <c r="AO212" s="52">
        <v>1521182680</v>
      </c>
      <c r="AP212" s="43">
        <v>1615006460</v>
      </c>
    </row>
    <row r="213" spans="1:42">
      <c r="A213" s="3">
        <f t="shared" si="66"/>
        <v>174</v>
      </c>
      <c r="B213" s="263">
        <v>9</v>
      </c>
      <c r="C213" s="264" t="s">
        <v>181</v>
      </c>
      <c r="D213" s="299">
        <v>22</v>
      </c>
      <c r="E213" s="266"/>
      <c r="F213" s="41" t="s">
        <v>89</v>
      </c>
      <c r="G213" s="267">
        <f t="shared" si="46"/>
        <v>81</v>
      </c>
      <c r="H213" s="267">
        <f t="shared" si="47"/>
        <v>70</v>
      </c>
      <c r="I213" s="268">
        <f t="shared" si="48"/>
        <v>26966806</v>
      </c>
      <c r="J213" s="268">
        <f t="shared" si="49"/>
        <v>4</v>
      </c>
      <c r="K213" s="269">
        <f t="shared" si="50"/>
        <v>0.97</v>
      </c>
      <c r="L213" s="270" t="e">
        <f>SUMIF($AN$4:$AN$22,D213,#REF!)</f>
        <v>#REF!</v>
      </c>
      <c r="M213" s="271" t="e">
        <f t="shared" si="51"/>
        <v>#REF!</v>
      </c>
      <c r="N213" s="271" t="e">
        <f t="shared" si="52"/>
        <v>#REF!</v>
      </c>
      <c r="O213" s="271" t="e">
        <f t="shared" si="53"/>
        <v>#REF!</v>
      </c>
      <c r="P213" s="271" t="e">
        <f t="shared" si="54"/>
        <v>#REF!</v>
      </c>
      <c r="Q213" s="272" t="e">
        <f t="shared" si="55"/>
        <v>#REF!</v>
      </c>
      <c r="R213" s="271" t="e">
        <f t="shared" si="55"/>
        <v>#REF!</v>
      </c>
      <c r="S213" s="271" t="e">
        <f t="shared" si="56"/>
        <v>#REF!</v>
      </c>
      <c r="T213" s="271"/>
      <c r="U213" s="271" t="e">
        <f t="shared" si="57"/>
        <v>#REF!</v>
      </c>
      <c r="V213" s="271" t="e">
        <f t="shared" si="58"/>
        <v>#REF!</v>
      </c>
      <c r="W213" s="271" t="e">
        <f t="shared" si="59"/>
        <v>#REF!</v>
      </c>
      <c r="X213" s="272" t="e">
        <f t="shared" si="60"/>
        <v>#REF!</v>
      </c>
      <c r="Y213" s="272" t="e">
        <f t="shared" si="61"/>
        <v>#REF!</v>
      </c>
      <c r="Z213" s="271" t="e">
        <f t="shared" si="62"/>
        <v>#REF!</v>
      </c>
      <c r="AA213" s="271" t="e">
        <f t="shared" si="63"/>
        <v>#REF!</v>
      </c>
      <c r="AB213" s="271"/>
      <c r="AC213" s="33" t="str">
        <f t="shared" si="64"/>
        <v>BERTAHAP</v>
      </c>
      <c r="AD213" s="273">
        <f t="shared" si="65"/>
        <v>0</v>
      </c>
      <c r="AE213" s="274">
        <v>2</v>
      </c>
      <c r="AF213" s="275"/>
      <c r="AG213" s="271" t="e">
        <f>IF(AF213&gt;#REF!,"LB","KR")</f>
        <v>#REF!</v>
      </c>
      <c r="AH213" s="275">
        <v>1716778000</v>
      </c>
      <c r="AI213" s="275">
        <v>1935083000</v>
      </c>
      <c r="AJ213" s="275">
        <v>2054434000</v>
      </c>
      <c r="AK213" s="276">
        <v>2181147000</v>
      </c>
      <c r="AL213" s="276">
        <v>2054434000</v>
      </c>
      <c r="AM213" s="275">
        <v>2181147000</v>
      </c>
      <c r="AN213" s="275">
        <v>2315676000</v>
      </c>
      <c r="AO213" s="52">
        <v>2177700040</v>
      </c>
      <c r="AP213" s="43">
        <v>2312015820</v>
      </c>
    </row>
    <row r="214" spans="1:42">
      <c r="A214" s="3">
        <f t="shared" si="66"/>
        <v>175</v>
      </c>
      <c r="B214" s="263">
        <v>1</v>
      </c>
      <c r="C214" s="264" t="s">
        <v>182</v>
      </c>
      <c r="D214" s="265" t="s">
        <v>24</v>
      </c>
      <c r="E214" s="266"/>
      <c r="F214" s="41" t="s">
        <v>39</v>
      </c>
      <c r="G214" s="267">
        <f t="shared" si="46"/>
        <v>113</v>
      </c>
      <c r="H214" s="267">
        <f t="shared" si="47"/>
        <v>101</v>
      </c>
      <c r="I214" s="268">
        <f t="shared" si="48"/>
        <v>26966806</v>
      </c>
      <c r="J214" s="268">
        <f t="shared" si="49"/>
        <v>6</v>
      </c>
      <c r="K214" s="269">
        <f t="shared" si="50"/>
        <v>0.95</v>
      </c>
      <c r="L214" s="270" t="e">
        <f>SUMIF($AN$4:$AN$22,D214,#REF!)</f>
        <v>#REF!</v>
      </c>
      <c r="M214" s="271" t="e">
        <f t="shared" si="51"/>
        <v>#REF!</v>
      </c>
      <c r="N214" s="271" t="e">
        <f t="shared" si="52"/>
        <v>#REF!</v>
      </c>
      <c r="O214" s="271" t="e">
        <f t="shared" si="53"/>
        <v>#REF!</v>
      </c>
      <c r="P214" s="271" t="e">
        <f t="shared" si="54"/>
        <v>#REF!</v>
      </c>
      <c r="Q214" s="272" t="e">
        <f t="shared" si="55"/>
        <v>#REF!</v>
      </c>
      <c r="R214" s="271" t="e">
        <f t="shared" si="55"/>
        <v>#REF!</v>
      </c>
      <c r="S214" s="271" t="e">
        <f t="shared" si="56"/>
        <v>#REF!</v>
      </c>
      <c r="T214" s="271"/>
      <c r="U214" s="271" t="e">
        <f t="shared" si="57"/>
        <v>#REF!</v>
      </c>
      <c r="V214" s="271" t="e">
        <f t="shared" si="58"/>
        <v>#REF!</v>
      </c>
      <c r="W214" s="271" t="e">
        <f t="shared" si="59"/>
        <v>#REF!</v>
      </c>
      <c r="X214" s="272" t="e">
        <f t="shared" si="60"/>
        <v>#REF!</v>
      </c>
      <c r="Y214" s="272" t="e">
        <f t="shared" si="61"/>
        <v>#REF!</v>
      </c>
      <c r="Z214" s="271" t="e">
        <f t="shared" si="62"/>
        <v>#REF!</v>
      </c>
      <c r="AA214" s="271" t="e">
        <f t="shared" si="63"/>
        <v>#REF!</v>
      </c>
      <c r="AB214" s="271"/>
      <c r="AC214" s="33" t="str">
        <f t="shared" si="64"/>
        <v>BERTAHAP</v>
      </c>
      <c r="AD214" s="273">
        <f t="shared" si="65"/>
        <v>0</v>
      </c>
      <c r="AE214" s="274">
        <v>2</v>
      </c>
      <c r="AF214" s="275"/>
      <c r="AG214" s="271" t="e">
        <f>IF(AF214&gt;#REF!,"LB","KR")</f>
        <v>#REF!</v>
      </c>
      <c r="AH214" s="275">
        <v>2425991000</v>
      </c>
      <c r="AI214" s="275">
        <v>2734480000</v>
      </c>
      <c r="AJ214" s="275">
        <v>2903136000</v>
      </c>
      <c r="AK214" s="276">
        <v>3082195000</v>
      </c>
      <c r="AL214" s="276">
        <v>2903136000</v>
      </c>
      <c r="AM214" s="275">
        <v>3082195000</v>
      </c>
      <c r="AN214" s="275">
        <v>3272298000</v>
      </c>
      <c r="AO214" s="52">
        <v>3077324160</v>
      </c>
      <c r="AP214" s="43">
        <v>3267126700</v>
      </c>
    </row>
    <row r="215" spans="1:42">
      <c r="A215" s="3">
        <f t="shared" si="66"/>
        <v>176</v>
      </c>
      <c r="B215" s="263">
        <v>2</v>
      </c>
      <c r="C215" s="264" t="s">
        <v>182</v>
      </c>
      <c r="D215" s="265" t="s">
        <v>35</v>
      </c>
      <c r="E215" s="266"/>
      <c r="F215" s="41" t="s">
        <v>42</v>
      </c>
      <c r="G215" s="267">
        <f t="shared" si="46"/>
        <v>78</v>
      </c>
      <c r="H215" s="267">
        <f t="shared" si="47"/>
        <v>66</v>
      </c>
      <c r="I215" s="268">
        <f t="shared" si="48"/>
        <v>26966806</v>
      </c>
      <c r="J215" s="268">
        <f t="shared" si="49"/>
        <v>2</v>
      </c>
      <c r="K215" s="269">
        <f t="shared" si="50"/>
        <v>0.93</v>
      </c>
      <c r="L215" s="270" t="e">
        <f>SUMIF($AN$4:$AN$22,D215,#REF!)</f>
        <v>#REF!</v>
      </c>
      <c r="M215" s="271" t="e">
        <f t="shared" si="51"/>
        <v>#REF!</v>
      </c>
      <c r="N215" s="271" t="e">
        <f t="shared" si="52"/>
        <v>#REF!</v>
      </c>
      <c r="O215" s="271" t="e">
        <f t="shared" si="53"/>
        <v>#REF!</v>
      </c>
      <c r="P215" s="271" t="e">
        <f t="shared" si="54"/>
        <v>#REF!</v>
      </c>
      <c r="Q215" s="272" t="e">
        <f t="shared" si="55"/>
        <v>#REF!</v>
      </c>
      <c r="R215" s="271" t="e">
        <f t="shared" si="55"/>
        <v>#REF!</v>
      </c>
      <c r="S215" s="271" t="e">
        <f t="shared" si="56"/>
        <v>#REF!</v>
      </c>
      <c r="T215" s="271"/>
      <c r="U215" s="271" t="e">
        <f t="shared" si="57"/>
        <v>#REF!</v>
      </c>
      <c r="V215" s="271" t="e">
        <f t="shared" si="58"/>
        <v>#REF!</v>
      </c>
      <c r="W215" s="271" t="e">
        <f t="shared" si="59"/>
        <v>#REF!</v>
      </c>
      <c r="X215" s="272" t="e">
        <f t="shared" si="60"/>
        <v>#REF!</v>
      </c>
      <c r="Y215" s="272" t="e">
        <f t="shared" si="61"/>
        <v>#REF!</v>
      </c>
      <c r="Z215" s="271" t="e">
        <f t="shared" si="62"/>
        <v>#REF!</v>
      </c>
      <c r="AA215" s="271" t="e">
        <f t="shared" si="63"/>
        <v>#REF!</v>
      </c>
      <c r="AB215" s="271"/>
      <c r="AC215" s="33" t="str">
        <f t="shared" si="64"/>
        <v>BERTAHAP</v>
      </c>
      <c r="AD215" s="273">
        <f t="shared" si="65"/>
        <v>0</v>
      </c>
      <c r="AE215" s="274">
        <v>2</v>
      </c>
      <c r="AF215" s="275"/>
      <c r="AG215" s="271" t="e">
        <f>IF(AF215&gt;#REF!,"LB","KR")</f>
        <v>#REF!</v>
      </c>
      <c r="AH215" s="275">
        <v>1551927000</v>
      </c>
      <c r="AI215" s="275">
        <v>1749269000</v>
      </c>
      <c r="AJ215" s="275">
        <v>1857160000</v>
      </c>
      <c r="AK215" s="276">
        <v>1971706000</v>
      </c>
      <c r="AL215" s="276">
        <v>1857160000</v>
      </c>
      <c r="AM215" s="275">
        <v>1971706000</v>
      </c>
      <c r="AN215" s="275">
        <v>2093316000</v>
      </c>
      <c r="AO215" s="52">
        <v>1968589600</v>
      </c>
      <c r="AP215" s="43">
        <v>2090008360</v>
      </c>
    </row>
    <row r="216" spans="1:42">
      <c r="A216" s="3">
        <f t="shared" si="66"/>
        <v>177</v>
      </c>
      <c r="B216" s="263">
        <v>3</v>
      </c>
      <c r="C216" s="264" t="s">
        <v>182</v>
      </c>
      <c r="D216" s="265" t="s">
        <v>41</v>
      </c>
      <c r="E216" s="266"/>
      <c r="F216" s="41" t="s">
        <v>45</v>
      </c>
      <c r="G216" s="267">
        <f t="shared" si="46"/>
        <v>60</v>
      </c>
      <c r="H216" s="267">
        <f t="shared" si="47"/>
        <v>52</v>
      </c>
      <c r="I216" s="268">
        <f t="shared" si="48"/>
        <v>26966806</v>
      </c>
      <c r="J216" s="268">
        <f t="shared" si="49"/>
        <v>2</v>
      </c>
      <c r="K216" s="269">
        <f t="shared" si="50"/>
        <v>0.93</v>
      </c>
      <c r="L216" s="270" t="e">
        <f>SUMIF($AN$4:$AN$22,D216,#REF!)</f>
        <v>#REF!</v>
      </c>
      <c r="M216" s="271" t="e">
        <f t="shared" si="51"/>
        <v>#REF!</v>
      </c>
      <c r="N216" s="271" t="e">
        <f t="shared" si="52"/>
        <v>#REF!</v>
      </c>
      <c r="O216" s="271" t="e">
        <f t="shared" si="53"/>
        <v>#REF!</v>
      </c>
      <c r="P216" s="271" t="e">
        <f t="shared" si="54"/>
        <v>#REF!</v>
      </c>
      <c r="Q216" s="272" t="e">
        <f t="shared" si="55"/>
        <v>#REF!</v>
      </c>
      <c r="R216" s="271" t="e">
        <f t="shared" si="55"/>
        <v>#REF!</v>
      </c>
      <c r="S216" s="271" t="e">
        <f t="shared" si="56"/>
        <v>#REF!</v>
      </c>
      <c r="T216" s="271"/>
      <c r="U216" s="271" t="e">
        <f t="shared" si="57"/>
        <v>#REF!</v>
      </c>
      <c r="V216" s="271" t="e">
        <f t="shared" si="58"/>
        <v>#REF!</v>
      </c>
      <c r="W216" s="271" t="e">
        <f t="shared" si="59"/>
        <v>#REF!</v>
      </c>
      <c r="X216" s="272" t="e">
        <f t="shared" si="60"/>
        <v>#REF!</v>
      </c>
      <c r="Y216" s="272" t="e">
        <f t="shared" si="61"/>
        <v>#REF!</v>
      </c>
      <c r="Z216" s="271" t="e">
        <f t="shared" si="62"/>
        <v>#REF!</v>
      </c>
      <c r="AA216" s="271" t="e">
        <f t="shared" si="63"/>
        <v>#REF!</v>
      </c>
      <c r="AB216" s="271"/>
      <c r="AC216" s="33" t="str">
        <f t="shared" si="64"/>
        <v>BERTAHAP</v>
      </c>
      <c r="AD216" s="273">
        <f t="shared" si="65"/>
        <v>0</v>
      </c>
      <c r="AE216" s="274">
        <v>2</v>
      </c>
      <c r="AF216" s="275"/>
      <c r="AG216" s="271" t="e">
        <f>IF(AF216&gt;#REF!,"LB","KR")</f>
        <v>#REF!</v>
      </c>
      <c r="AH216" s="275">
        <v>1222730000</v>
      </c>
      <c r="AI216" s="275">
        <v>1378212000</v>
      </c>
      <c r="AJ216" s="275">
        <v>1463217000</v>
      </c>
      <c r="AK216" s="276">
        <v>1553465000</v>
      </c>
      <c r="AL216" s="276">
        <v>1463217000</v>
      </c>
      <c r="AM216" s="275">
        <v>1553465000</v>
      </c>
      <c r="AN216" s="275">
        <v>1649280000</v>
      </c>
      <c r="AO216" s="52">
        <v>1551010020</v>
      </c>
      <c r="AP216" s="43">
        <v>1646672900</v>
      </c>
    </row>
    <row r="217" spans="1:42">
      <c r="A217" s="3">
        <f t="shared" si="66"/>
        <v>178</v>
      </c>
      <c r="B217" s="263">
        <v>4</v>
      </c>
      <c r="C217" s="264" t="s">
        <v>182</v>
      </c>
      <c r="D217" s="265">
        <v>10</v>
      </c>
      <c r="E217" s="266"/>
      <c r="F217" s="41" t="s">
        <v>48</v>
      </c>
      <c r="G217" s="267">
        <f t="shared" si="46"/>
        <v>74</v>
      </c>
      <c r="H217" s="267">
        <f t="shared" si="47"/>
        <v>63</v>
      </c>
      <c r="I217" s="268">
        <f t="shared" si="48"/>
        <v>26966806</v>
      </c>
      <c r="J217" s="268">
        <f t="shared" si="49"/>
        <v>2</v>
      </c>
      <c r="K217" s="269">
        <f t="shared" si="50"/>
        <v>0.93</v>
      </c>
      <c r="L217" s="270" t="e">
        <f>SUMIF($AN$4:$AN$22,D217,#REF!)</f>
        <v>#REF!</v>
      </c>
      <c r="M217" s="271" t="e">
        <f t="shared" si="51"/>
        <v>#REF!</v>
      </c>
      <c r="N217" s="271" t="e">
        <f t="shared" si="52"/>
        <v>#REF!</v>
      </c>
      <c r="O217" s="271" t="e">
        <f t="shared" si="53"/>
        <v>#REF!</v>
      </c>
      <c r="P217" s="271" t="e">
        <f t="shared" si="54"/>
        <v>#REF!</v>
      </c>
      <c r="Q217" s="272" t="e">
        <f t="shared" si="55"/>
        <v>#REF!</v>
      </c>
      <c r="R217" s="271" t="e">
        <f t="shared" si="55"/>
        <v>#REF!</v>
      </c>
      <c r="S217" s="271" t="e">
        <f t="shared" si="56"/>
        <v>#REF!</v>
      </c>
      <c r="T217" s="271"/>
      <c r="U217" s="271" t="e">
        <f t="shared" si="57"/>
        <v>#REF!</v>
      </c>
      <c r="V217" s="271" t="e">
        <f t="shared" si="58"/>
        <v>#REF!</v>
      </c>
      <c r="W217" s="271" t="e">
        <f t="shared" si="59"/>
        <v>#REF!</v>
      </c>
      <c r="X217" s="272" t="e">
        <f t="shared" si="60"/>
        <v>#REF!</v>
      </c>
      <c r="Y217" s="272" t="e">
        <f t="shared" si="61"/>
        <v>#REF!</v>
      </c>
      <c r="Z217" s="271" t="e">
        <f t="shared" si="62"/>
        <v>#REF!</v>
      </c>
      <c r="AA217" s="271" t="e">
        <f t="shared" si="63"/>
        <v>#REF!</v>
      </c>
      <c r="AB217" s="271"/>
      <c r="AC217" s="33" t="str">
        <f t="shared" si="64"/>
        <v>BERTAHAP</v>
      </c>
      <c r="AD217" s="273">
        <f t="shared" si="65"/>
        <v>0</v>
      </c>
      <c r="AE217" s="274">
        <v>2</v>
      </c>
      <c r="AF217" s="275"/>
      <c r="AG217" s="271" t="e">
        <f>IF(AF217&gt;#REF!,"LB","KR")</f>
        <v>#REF!</v>
      </c>
      <c r="AH217" s="275">
        <v>1481384000</v>
      </c>
      <c r="AI217" s="275">
        <v>1669757000</v>
      </c>
      <c r="AJ217" s="275">
        <v>1772744000</v>
      </c>
      <c r="AK217" s="276">
        <v>1882083000</v>
      </c>
      <c r="AL217" s="276">
        <v>1772744000</v>
      </c>
      <c r="AM217" s="275">
        <v>1882083000</v>
      </c>
      <c r="AN217" s="275">
        <v>1998166000</v>
      </c>
      <c r="AO217" s="52">
        <v>1879108640</v>
      </c>
      <c r="AP217" s="43">
        <v>1995007980</v>
      </c>
    </row>
    <row r="218" spans="1:42">
      <c r="A218" s="3">
        <f t="shared" si="66"/>
        <v>179</v>
      </c>
      <c r="B218" s="263">
        <v>5</v>
      </c>
      <c r="C218" s="264" t="s">
        <v>182</v>
      </c>
      <c r="D218" s="299">
        <v>12</v>
      </c>
      <c r="E218" s="266"/>
      <c r="F218" s="41" t="s">
        <v>50</v>
      </c>
      <c r="G218" s="267">
        <f t="shared" si="46"/>
        <v>67</v>
      </c>
      <c r="H218" s="267">
        <f t="shared" si="47"/>
        <v>57</v>
      </c>
      <c r="I218" s="268">
        <f t="shared" si="48"/>
        <v>26966806</v>
      </c>
      <c r="J218" s="268">
        <f t="shared" si="49"/>
        <v>2</v>
      </c>
      <c r="K218" s="269">
        <f t="shared" si="50"/>
        <v>0.93</v>
      </c>
      <c r="L218" s="270" t="e">
        <f>SUMIF($AN$4:$AN$22,D218,#REF!)</f>
        <v>#REF!</v>
      </c>
      <c r="M218" s="271" t="e">
        <f t="shared" si="51"/>
        <v>#REF!</v>
      </c>
      <c r="N218" s="271" t="e">
        <f t="shared" si="52"/>
        <v>#REF!</v>
      </c>
      <c r="O218" s="271" t="e">
        <f t="shared" si="53"/>
        <v>#REF!</v>
      </c>
      <c r="P218" s="271" t="e">
        <f t="shared" si="54"/>
        <v>#REF!</v>
      </c>
      <c r="Q218" s="272" t="e">
        <f t="shared" si="55"/>
        <v>#REF!</v>
      </c>
      <c r="R218" s="271" t="e">
        <f t="shared" si="55"/>
        <v>#REF!</v>
      </c>
      <c r="S218" s="271" t="e">
        <f t="shared" si="56"/>
        <v>#REF!</v>
      </c>
      <c r="T218" s="271"/>
      <c r="U218" s="271" t="e">
        <f t="shared" si="57"/>
        <v>#REF!</v>
      </c>
      <c r="V218" s="271" t="e">
        <f t="shared" si="58"/>
        <v>#REF!</v>
      </c>
      <c r="W218" s="271" t="e">
        <f t="shared" si="59"/>
        <v>#REF!</v>
      </c>
      <c r="X218" s="272" t="e">
        <f t="shared" si="60"/>
        <v>#REF!</v>
      </c>
      <c r="Y218" s="272" t="e">
        <f t="shared" si="61"/>
        <v>#REF!</v>
      </c>
      <c r="Z218" s="271" t="e">
        <f t="shared" si="62"/>
        <v>#REF!</v>
      </c>
      <c r="AA218" s="271" t="e">
        <f t="shared" si="63"/>
        <v>#REF!</v>
      </c>
      <c r="AB218" s="271"/>
      <c r="AC218" s="33" t="str">
        <f t="shared" si="64"/>
        <v>BERTAHAP</v>
      </c>
      <c r="AD218" s="273">
        <f t="shared" si="65"/>
        <v>0</v>
      </c>
      <c r="AE218" s="274">
        <v>2</v>
      </c>
      <c r="AF218" s="275"/>
      <c r="AG218" s="271" t="e">
        <f>IF(AF218&gt;#REF!,"LB","KR")</f>
        <v>#REF!</v>
      </c>
      <c r="AH218" s="275">
        <v>1340300000</v>
      </c>
      <c r="AI218" s="275">
        <v>1510733000</v>
      </c>
      <c r="AJ218" s="275">
        <v>1603911000</v>
      </c>
      <c r="AK218" s="276">
        <v>1702837000</v>
      </c>
      <c r="AL218" s="276">
        <v>1603911000</v>
      </c>
      <c r="AM218" s="275">
        <v>1702837000</v>
      </c>
      <c r="AN218" s="275">
        <v>1807864000</v>
      </c>
      <c r="AO218" s="52">
        <v>1700145660</v>
      </c>
      <c r="AP218" s="43">
        <v>1805007220</v>
      </c>
    </row>
    <row r="219" spans="1:42">
      <c r="A219" s="3">
        <f t="shared" si="66"/>
        <v>180</v>
      </c>
      <c r="B219" s="263">
        <v>6</v>
      </c>
      <c r="C219" s="264" t="s">
        <v>182</v>
      </c>
      <c r="D219" s="265">
        <v>16</v>
      </c>
      <c r="E219" s="266"/>
      <c r="F219" s="41" t="s">
        <v>52</v>
      </c>
      <c r="G219" s="267">
        <f t="shared" si="46"/>
        <v>71</v>
      </c>
      <c r="H219" s="267">
        <f t="shared" si="47"/>
        <v>63</v>
      </c>
      <c r="I219" s="268">
        <f t="shared" si="48"/>
        <v>26966806</v>
      </c>
      <c r="J219" s="268">
        <f t="shared" si="49"/>
        <v>2</v>
      </c>
      <c r="K219" s="269">
        <f t="shared" si="50"/>
        <v>0.93</v>
      </c>
      <c r="L219" s="270" t="e">
        <f>SUMIF($AN$4:$AN$22,D219,#REF!)</f>
        <v>#REF!</v>
      </c>
      <c r="M219" s="271" t="e">
        <f t="shared" si="51"/>
        <v>#REF!</v>
      </c>
      <c r="N219" s="271" t="e">
        <f t="shared" si="52"/>
        <v>#REF!</v>
      </c>
      <c r="O219" s="271" t="e">
        <f t="shared" si="53"/>
        <v>#REF!</v>
      </c>
      <c r="P219" s="271" t="e">
        <f t="shared" si="54"/>
        <v>#REF!</v>
      </c>
      <c r="Q219" s="272" t="e">
        <f t="shared" si="55"/>
        <v>#REF!</v>
      </c>
      <c r="R219" s="271" t="e">
        <f t="shared" si="55"/>
        <v>#REF!</v>
      </c>
      <c r="S219" s="271" t="e">
        <f t="shared" si="56"/>
        <v>#REF!</v>
      </c>
      <c r="T219" s="271"/>
      <c r="U219" s="271" t="e">
        <f t="shared" si="57"/>
        <v>#REF!</v>
      </c>
      <c r="V219" s="271" t="e">
        <f t="shared" si="58"/>
        <v>#REF!</v>
      </c>
      <c r="W219" s="271" t="e">
        <f t="shared" si="59"/>
        <v>#REF!</v>
      </c>
      <c r="X219" s="272" t="e">
        <f t="shared" si="60"/>
        <v>#REF!</v>
      </c>
      <c r="Y219" s="272" t="e">
        <f t="shared" si="61"/>
        <v>#REF!</v>
      </c>
      <c r="Z219" s="271" t="e">
        <f t="shared" si="62"/>
        <v>#REF!</v>
      </c>
      <c r="AA219" s="271" t="e">
        <f t="shared" si="63"/>
        <v>#REF!</v>
      </c>
      <c r="AB219" s="271"/>
      <c r="AC219" s="33" t="str">
        <f t="shared" si="64"/>
        <v>BERTAHAP</v>
      </c>
      <c r="AD219" s="273">
        <f t="shared" si="65"/>
        <v>0</v>
      </c>
      <c r="AE219" s="274">
        <v>2</v>
      </c>
      <c r="AF219" s="275"/>
      <c r="AG219" s="271" t="e">
        <f>IF(AF219&gt;#REF!,"LB","KR")</f>
        <v>#REF!</v>
      </c>
      <c r="AH219" s="275">
        <v>1481384000</v>
      </c>
      <c r="AI219" s="275">
        <v>1669757000</v>
      </c>
      <c r="AJ219" s="275">
        <v>1772744000</v>
      </c>
      <c r="AK219" s="276">
        <v>1882083000</v>
      </c>
      <c r="AL219" s="276">
        <v>1772744000</v>
      </c>
      <c r="AM219" s="275">
        <v>1882083000</v>
      </c>
      <c r="AN219" s="275">
        <v>1998166000</v>
      </c>
      <c r="AO219" s="52">
        <v>1879108640</v>
      </c>
      <c r="AP219" s="43">
        <v>1995007980</v>
      </c>
    </row>
    <row r="220" spans="1:42">
      <c r="A220" s="3">
        <f t="shared" si="66"/>
        <v>181</v>
      </c>
      <c r="B220" s="263">
        <v>7</v>
      </c>
      <c r="C220" s="264" t="s">
        <v>182</v>
      </c>
      <c r="D220" s="299">
        <v>18</v>
      </c>
      <c r="E220" s="266"/>
      <c r="F220" s="41" t="s">
        <v>54</v>
      </c>
      <c r="G220" s="267">
        <f t="shared" si="46"/>
        <v>97</v>
      </c>
      <c r="H220" s="267">
        <f t="shared" si="47"/>
        <v>85</v>
      </c>
      <c r="I220" s="268">
        <f t="shared" si="48"/>
        <v>26966806</v>
      </c>
      <c r="J220" s="268">
        <f t="shared" si="49"/>
        <v>2</v>
      </c>
      <c r="K220" s="269">
        <f t="shared" si="50"/>
        <v>0.93</v>
      </c>
      <c r="L220" s="270" t="e">
        <f>SUMIF($AN$4:$AN$22,D220,#REF!)</f>
        <v>#REF!</v>
      </c>
      <c r="M220" s="271" t="e">
        <f t="shared" si="51"/>
        <v>#REF!</v>
      </c>
      <c r="N220" s="271" t="e">
        <f t="shared" si="52"/>
        <v>#REF!</v>
      </c>
      <c r="O220" s="271" t="e">
        <f t="shared" si="53"/>
        <v>#REF!</v>
      </c>
      <c r="P220" s="271" t="e">
        <f t="shared" si="54"/>
        <v>#REF!</v>
      </c>
      <c r="Q220" s="272" t="e">
        <f t="shared" si="55"/>
        <v>#REF!</v>
      </c>
      <c r="R220" s="271" t="e">
        <f t="shared" si="55"/>
        <v>#REF!</v>
      </c>
      <c r="S220" s="271" t="e">
        <f t="shared" si="56"/>
        <v>#REF!</v>
      </c>
      <c r="T220" s="271"/>
      <c r="U220" s="271" t="e">
        <f t="shared" si="57"/>
        <v>#REF!</v>
      </c>
      <c r="V220" s="271" t="e">
        <f t="shared" si="58"/>
        <v>#REF!</v>
      </c>
      <c r="W220" s="271" t="e">
        <f t="shared" si="59"/>
        <v>#REF!</v>
      </c>
      <c r="X220" s="272" t="e">
        <f t="shared" si="60"/>
        <v>#REF!</v>
      </c>
      <c r="Y220" s="272" t="e">
        <f t="shared" si="61"/>
        <v>#REF!</v>
      </c>
      <c r="Z220" s="271" t="e">
        <f t="shared" si="62"/>
        <v>#REF!</v>
      </c>
      <c r="AA220" s="271" t="e">
        <f t="shared" si="63"/>
        <v>#REF!</v>
      </c>
      <c r="AB220" s="271"/>
      <c r="AC220" s="33" t="str">
        <f t="shared" si="64"/>
        <v>BERTAHAP</v>
      </c>
      <c r="AD220" s="273">
        <f t="shared" si="65"/>
        <v>0</v>
      </c>
      <c r="AE220" s="274">
        <v>2</v>
      </c>
      <c r="AF220" s="275"/>
      <c r="AG220" s="271" t="e">
        <f>IF(AF220&gt;#REF!,"LB","KR")</f>
        <v>#REF!</v>
      </c>
      <c r="AH220" s="275">
        <v>1998693000</v>
      </c>
      <c r="AI220" s="275">
        <v>2252846000</v>
      </c>
      <c r="AJ220" s="275">
        <v>2391797000</v>
      </c>
      <c r="AK220" s="276">
        <v>2539318000</v>
      </c>
      <c r="AL220" s="276">
        <v>2391797000</v>
      </c>
      <c r="AM220" s="275">
        <v>2539318000</v>
      </c>
      <c r="AN220" s="275">
        <v>2695937000</v>
      </c>
      <c r="AO220" s="52">
        <v>2535304820</v>
      </c>
      <c r="AP220" s="43">
        <v>2691677080</v>
      </c>
    </row>
    <row r="221" spans="1:42">
      <c r="A221" s="3">
        <f t="shared" si="66"/>
        <v>182</v>
      </c>
      <c r="B221" s="263">
        <v>8</v>
      </c>
      <c r="C221" s="264" t="s">
        <v>182</v>
      </c>
      <c r="D221" s="299">
        <v>20</v>
      </c>
      <c r="E221" s="266"/>
      <c r="F221" s="41" t="s">
        <v>70</v>
      </c>
      <c r="G221" s="267">
        <f t="shared" si="46"/>
        <v>60</v>
      </c>
      <c r="H221" s="267">
        <f t="shared" si="47"/>
        <v>51</v>
      </c>
      <c r="I221" s="268">
        <f t="shared" si="48"/>
        <v>26966806</v>
      </c>
      <c r="J221" s="268">
        <f t="shared" si="49"/>
        <v>2</v>
      </c>
      <c r="K221" s="269">
        <f t="shared" si="50"/>
        <v>0.93</v>
      </c>
      <c r="L221" s="270" t="e">
        <f>SUMIF($AN$4:$AN$22,D221,#REF!)</f>
        <v>#REF!</v>
      </c>
      <c r="M221" s="271" t="e">
        <f t="shared" si="51"/>
        <v>#REF!</v>
      </c>
      <c r="N221" s="271" t="e">
        <f t="shared" si="52"/>
        <v>#REF!</v>
      </c>
      <c r="O221" s="271" t="e">
        <f t="shared" si="53"/>
        <v>#REF!</v>
      </c>
      <c r="P221" s="271" t="e">
        <f t="shared" si="54"/>
        <v>#REF!</v>
      </c>
      <c r="Q221" s="272" t="e">
        <f t="shared" si="55"/>
        <v>#REF!</v>
      </c>
      <c r="R221" s="271" t="e">
        <f t="shared" si="55"/>
        <v>#REF!</v>
      </c>
      <c r="S221" s="271" t="e">
        <f t="shared" si="56"/>
        <v>#REF!</v>
      </c>
      <c r="T221" s="271"/>
      <c r="U221" s="271" t="e">
        <f t="shared" si="57"/>
        <v>#REF!</v>
      </c>
      <c r="V221" s="271" t="e">
        <f t="shared" si="58"/>
        <v>#REF!</v>
      </c>
      <c r="W221" s="271" t="e">
        <f t="shared" si="59"/>
        <v>#REF!</v>
      </c>
      <c r="X221" s="272" t="e">
        <f t="shared" si="60"/>
        <v>#REF!</v>
      </c>
      <c r="Y221" s="272" t="e">
        <f t="shared" si="61"/>
        <v>#REF!</v>
      </c>
      <c r="Z221" s="271" t="e">
        <f t="shared" si="62"/>
        <v>#REF!</v>
      </c>
      <c r="AA221" s="271" t="e">
        <f t="shared" si="63"/>
        <v>#REF!</v>
      </c>
      <c r="AB221" s="271"/>
      <c r="AC221" s="33" t="str">
        <f t="shared" si="64"/>
        <v>BERTAHAP</v>
      </c>
      <c r="AD221" s="273">
        <f t="shared" si="65"/>
        <v>0</v>
      </c>
      <c r="AE221" s="274">
        <v>2</v>
      </c>
      <c r="AF221" s="275"/>
      <c r="AG221" s="271" t="e">
        <f>IF(AF221&gt;#REF!,"LB","KR")</f>
        <v>#REF!</v>
      </c>
      <c r="AH221" s="275">
        <v>1199216000</v>
      </c>
      <c r="AI221" s="275">
        <v>1351708000</v>
      </c>
      <c r="AJ221" s="275">
        <v>1435078000</v>
      </c>
      <c r="AK221" s="276">
        <v>1523591000</v>
      </c>
      <c r="AL221" s="276">
        <v>1435078000</v>
      </c>
      <c r="AM221" s="275">
        <v>1523591000</v>
      </c>
      <c r="AN221" s="275">
        <v>1617563000</v>
      </c>
      <c r="AO221" s="52">
        <v>1521182680</v>
      </c>
      <c r="AP221" s="43">
        <v>1615006460</v>
      </c>
    </row>
    <row r="222" spans="1:42">
      <c r="A222" s="3">
        <f t="shared" si="66"/>
        <v>183</v>
      </c>
      <c r="B222" s="263">
        <v>9</v>
      </c>
      <c r="C222" s="264" t="s">
        <v>182</v>
      </c>
      <c r="D222" s="299">
        <v>22</v>
      </c>
      <c r="E222" s="266"/>
      <c r="F222" s="41" t="s">
        <v>89</v>
      </c>
      <c r="G222" s="267">
        <f t="shared" si="46"/>
        <v>81</v>
      </c>
      <c r="H222" s="267">
        <f t="shared" si="47"/>
        <v>70</v>
      </c>
      <c r="I222" s="268">
        <f t="shared" si="48"/>
        <v>26966806</v>
      </c>
      <c r="J222" s="268">
        <f t="shared" si="49"/>
        <v>4</v>
      </c>
      <c r="K222" s="269">
        <f t="shared" si="50"/>
        <v>0.97</v>
      </c>
      <c r="L222" s="270" t="e">
        <f>SUMIF($AN$4:$AN$22,D222,#REF!)</f>
        <v>#REF!</v>
      </c>
      <c r="M222" s="271" t="e">
        <f t="shared" si="51"/>
        <v>#REF!</v>
      </c>
      <c r="N222" s="271" t="e">
        <f t="shared" si="52"/>
        <v>#REF!</v>
      </c>
      <c r="O222" s="271" t="e">
        <f t="shared" si="53"/>
        <v>#REF!</v>
      </c>
      <c r="P222" s="271" t="e">
        <f t="shared" si="54"/>
        <v>#REF!</v>
      </c>
      <c r="Q222" s="272" t="e">
        <f t="shared" si="55"/>
        <v>#REF!</v>
      </c>
      <c r="R222" s="271" t="e">
        <f t="shared" si="55"/>
        <v>#REF!</v>
      </c>
      <c r="S222" s="271" t="e">
        <f t="shared" si="56"/>
        <v>#REF!</v>
      </c>
      <c r="T222" s="271"/>
      <c r="U222" s="271" t="e">
        <f t="shared" si="57"/>
        <v>#REF!</v>
      </c>
      <c r="V222" s="271" t="e">
        <f t="shared" si="58"/>
        <v>#REF!</v>
      </c>
      <c r="W222" s="271" t="e">
        <f t="shared" si="59"/>
        <v>#REF!</v>
      </c>
      <c r="X222" s="272" t="e">
        <f t="shared" si="60"/>
        <v>#REF!</v>
      </c>
      <c r="Y222" s="272" t="e">
        <f t="shared" si="61"/>
        <v>#REF!</v>
      </c>
      <c r="Z222" s="271" t="e">
        <f t="shared" si="62"/>
        <v>#REF!</v>
      </c>
      <c r="AA222" s="271" t="e">
        <f t="shared" si="63"/>
        <v>#REF!</v>
      </c>
      <c r="AB222" s="271"/>
      <c r="AC222" s="33" t="str">
        <f t="shared" si="64"/>
        <v>BERTAHAP</v>
      </c>
      <c r="AD222" s="273">
        <f t="shared" si="65"/>
        <v>0</v>
      </c>
      <c r="AE222" s="274">
        <v>2</v>
      </c>
      <c r="AF222" s="275"/>
      <c r="AG222" s="271" t="e">
        <f>IF(AF222&gt;#REF!,"LB","KR")</f>
        <v>#REF!</v>
      </c>
      <c r="AH222" s="275">
        <v>1716778000</v>
      </c>
      <c r="AI222" s="275">
        <v>1935083000</v>
      </c>
      <c r="AJ222" s="275">
        <v>2054434000</v>
      </c>
      <c r="AK222" s="276">
        <v>2181147000</v>
      </c>
      <c r="AL222" s="276">
        <v>2054434000</v>
      </c>
      <c r="AM222" s="275">
        <v>2181147000</v>
      </c>
      <c r="AN222" s="275">
        <v>2315676000</v>
      </c>
      <c r="AO222" s="52">
        <v>2177700040</v>
      </c>
      <c r="AP222" s="43">
        <v>2312015820</v>
      </c>
    </row>
    <row r="223" spans="1:42">
      <c r="A223" s="3">
        <f t="shared" si="66"/>
        <v>184</v>
      </c>
      <c r="B223" s="263">
        <v>1</v>
      </c>
      <c r="C223" s="264" t="s">
        <v>183</v>
      </c>
      <c r="D223" s="265" t="s">
        <v>24</v>
      </c>
      <c r="E223" s="266"/>
      <c r="F223" s="41" t="s">
        <v>39</v>
      </c>
      <c r="G223" s="267">
        <f t="shared" si="46"/>
        <v>113</v>
      </c>
      <c r="H223" s="267">
        <f t="shared" si="47"/>
        <v>101</v>
      </c>
      <c r="I223" s="268">
        <f t="shared" si="48"/>
        <v>26966806</v>
      </c>
      <c r="J223" s="268">
        <f t="shared" si="49"/>
        <v>6</v>
      </c>
      <c r="K223" s="269">
        <f t="shared" si="50"/>
        <v>0.95</v>
      </c>
      <c r="L223" s="319" t="e">
        <f>SUMIF($AN$4:$AN$22,D223,#REF!)</f>
        <v>#REF!</v>
      </c>
      <c r="M223" s="271" t="e">
        <f t="shared" si="51"/>
        <v>#REF!</v>
      </c>
      <c r="N223" s="271" t="e">
        <f t="shared" si="52"/>
        <v>#REF!</v>
      </c>
      <c r="O223" s="271" t="e">
        <f t="shared" si="53"/>
        <v>#REF!</v>
      </c>
      <c r="P223" s="271" t="e">
        <f t="shared" si="54"/>
        <v>#REF!</v>
      </c>
      <c r="Q223" s="272" t="e">
        <f t="shared" si="55"/>
        <v>#REF!</v>
      </c>
      <c r="R223" s="271" t="e">
        <f t="shared" si="55"/>
        <v>#REF!</v>
      </c>
      <c r="S223" s="271" t="e">
        <f t="shared" si="56"/>
        <v>#REF!</v>
      </c>
      <c r="T223" s="271"/>
      <c r="U223" s="271" t="e">
        <f t="shared" si="57"/>
        <v>#REF!</v>
      </c>
      <c r="V223" s="271" t="e">
        <f t="shared" si="58"/>
        <v>#REF!</v>
      </c>
      <c r="W223" s="271" t="e">
        <f t="shared" si="59"/>
        <v>#REF!</v>
      </c>
      <c r="X223" s="272" t="e">
        <f t="shared" si="60"/>
        <v>#REF!</v>
      </c>
      <c r="Y223" s="272" t="e">
        <f t="shared" si="61"/>
        <v>#REF!</v>
      </c>
      <c r="Z223" s="271" t="e">
        <f t="shared" si="62"/>
        <v>#REF!</v>
      </c>
      <c r="AA223" s="271" t="e">
        <f t="shared" si="63"/>
        <v>#REF!</v>
      </c>
      <c r="AB223" s="271"/>
      <c r="AC223" s="33" t="str">
        <f t="shared" si="64"/>
        <v>BERTAHAP</v>
      </c>
      <c r="AD223" s="273">
        <f t="shared" si="65"/>
        <v>0</v>
      </c>
      <c r="AE223" s="274">
        <v>2</v>
      </c>
      <c r="AF223" s="275"/>
      <c r="AG223" s="271" t="e">
        <f>IF(AF223&gt;#REF!,"LB","KR")</f>
        <v>#REF!</v>
      </c>
      <c r="AH223" s="275">
        <v>2449775000</v>
      </c>
      <c r="AI223" s="275">
        <v>2761288000</v>
      </c>
      <c r="AJ223" s="275">
        <v>2931598000</v>
      </c>
      <c r="AK223" s="276">
        <v>3112413000</v>
      </c>
      <c r="AL223" s="276">
        <v>2931598000</v>
      </c>
      <c r="AM223" s="275">
        <v>3112413000</v>
      </c>
      <c r="AN223" s="275">
        <v>3304380000</v>
      </c>
      <c r="AO223" s="52">
        <v>3107493880</v>
      </c>
      <c r="AP223" s="43">
        <v>3299157780</v>
      </c>
    </row>
    <row r="224" spans="1:42">
      <c r="A224" s="3">
        <f t="shared" si="66"/>
        <v>185</v>
      </c>
      <c r="B224" s="263">
        <v>2</v>
      </c>
      <c r="C224" s="264" t="s">
        <v>183</v>
      </c>
      <c r="D224" s="265" t="s">
        <v>35</v>
      </c>
      <c r="E224" s="266"/>
      <c r="F224" s="41" t="s">
        <v>42</v>
      </c>
      <c r="G224" s="267">
        <f t="shared" si="46"/>
        <v>78</v>
      </c>
      <c r="H224" s="267">
        <f t="shared" si="47"/>
        <v>66</v>
      </c>
      <c r="I224" s="268">
        <f t="shared" si="48"/>
        <v>26966806</v>
      </c>
      <c r="J224" s="268">
        <f t="shared" si="49"/>
        <v>2</v>
      </c>
      <c r="K224" s="269">
        <f t="shared" si="50"/>
        <v>0.93</v>
      </c>
      <c r="L224" s="319" t="e">
        <f>SUMIF($AN$4:$AN$22,D224,#REF!)</f>
        <v>#REF!</v>
      </c>
      <c r="M224" s="271" t="e">
        <f t="shared" si="51"/>
        <v>#REF!</v>
      </c>
      <c r="N224" s="271" t="e">
        <f t="shared" si="52"/>
        <v>#REF!</v>
      </c>
      <c r="O224" s="271" t="e">
        <f t="shared" si="53"/>
        <v>#REF!</v>
      </c>
      <c r="P224" s="271" t="e">
        <f t="shared" si="54"/>
        <v>#REF!</v>
      </c>
      <c r="Q224" s="272" t="e">
        <f t="shared" si="55"/>
        <v>#REF!</v>
      </c>
      <c r="R224" s="271" t="e">
        <f t="shared" si="55"/>
        <v>#REF!</v>
      </c>
      <c r="S224" s="271" t="e">
        <f t="shared" si="56"/>
        <v>#REF!</v>
      </c>
      <c r="T224" s="271"/>
      <c r="U224" s="271" t="e">
        <f t="shared" si="57"/>
        <v>#REF!</v>
      </c>
      <c r="V224" s="271" t="e">
        <f t="shared" si="58"/>
        <v>#REF!</v>
      </c>
      <c r="W224" s="271" t="e">
        <f t="shared" si="59"/>
        <v>#REF!</v>
      </c>
      <c r="X224" s="272" t="e">
        <f t="shared" si="60"/>
        <v>#REF!</v>
      </c>
      <c r="Y224" s="272" t="e">
        <f t="shared" si="61"/>
        <v>#REF!</v>
      </c>
      <c r="Z224" s="271" t="e">
        <f t="shared" si="62"/>
        <v>#REF!</v>
      </c>
      <c r="AA224" s="271" t="e">
        <f t="shared" si="63"/>
        <v>#REF!</v>
      </c>
      <c r="AB224" s="271"/>
      <c r="AC224" s="33" t="str">
        <f t="shared" si="64"/>
        <v>BERTAHAP</v>
      </c>
      <c r="AD224" s="273">
        <f t="shared" si="65"/>
        <v>0</v>
      </c>
      <c r="AE224" s="274">
        <v>2</v>
      </c>
      <c r="AF224" s="275"/>
      <c r="AG224" s="271" t="e">
        <f>IF(AF224&gt;#REF!,"LB","KR")</f>
        <v>#REF!</v>
      </c>
      <c r="AH224" s="275">
        <v>1567142000</v>
      </c>
      <c r="AI224" s="275">
        <v>1766419000</v>
      </c>
      <c r="AJ224" s="275">
        <v>1875368000</v>
      </c>
      <c r="AK224" s="276">
        <v>1991036000</v>
      </c>
      <c r="AL224" s="276">
        <v>1875368000</v>
      </c>
      <c r="AM224" s="275">
        <v>1991036000</v>
      </c>
      <c r="AN224" s="275">
        <v>2113839000</v>
      </c>
      <c r="AO224" s="52">
        <v>1987890080</v>
      </c>
      <c r="AP224" s="43">
        <v>2110498160</v>
      </c>
    </row>
    <row r="225" spans="1:42">
      <c r="A225" s="3">
        <f t="shared" si="66"/>
        <v>186</v>
      </c>
      <c r="B225" s="263">
        <v>3</v>
      </c>
      <c r="C225" s="264" t="s">
        <v>183</v>
      </c>
      <c r="D225" s="265" t="s">
        <v>41</v>
      </c>
      <c r="E225" s="266"/>
      <c r="F225" s="41" t="s">
        <v>45</v>
      </c>
      <c r="G225" s="267">
        <f t="shared" si="46"/>
        <v>60</v>
      </c>
      <c r="H225" s="267">
        <f t="shared" si="47"/>
        <v>52</v>
      </c>
      <c r="I225" s="268">
        <f t="shared" si="48"/>
        <v>26966806</v>
      </c>
      <c r="J225" s="268">
        <f t="shared" si="49"/>
        <v>2</v>
      </c>
      <c r="K225" s="269">
        <f t="shared" si="50"/>
        <v>0.93</v>
      </c>
      <c r="L225" s="319" t="e">
        <f>SUMIF($AN$4:$AN$22,D225,#REF!)</f>
        <v>#REF!</v>
      </c>
      <c r="M225" s="271" t="e">
        <f t="shared" si="51"/>
        <v>#REF!</v>
      </c>
      <c r="N225" s="271" t="e">
        <f t="shared" si="52"/>
        <v>#REF!</v>
      </c>
      <c r="O225" s="271" t="e">
        <f t="shared" si="53"/>
        <v>#REF!</v>
      </c>
      <c r="P225" s="271" t="e">
        <f t="shared" si="54"/>
        <v>#REF!</v>
      </c>
      <c r="Q225" s="272" t="e">
        <f t="shared" si="55"/>
        <v>#REF!</v>
      </c>
      <c r="R225" s="271" t="e">
        <f t="shared" si="55"/>
        <v>#REF!</v>
      </c>
      <c r="S225" s="271" t="e">
        <f t="shared" si="56"/>
        <v>#REF!</v>
      </c>
      <c r="T225" s="271"/>
      <c r="U225" s="271" t="e">
        <f t="shared" si="57"/>
        <v>#REF!</v>
      </c>
      <c r="V225" s="271" t="e">
        <f t="shared" si="58"/>
        <v>#REF!</v>
      </c>
      <c r="W225" s="271" t="e">
        <f t="shared" si="59"/>
        <v>#REF!</v>
      </c>
      <c r="X225" s="272" t="e">
        <f t="shared" si="60"/>
        <v>#REF!</v>
      </c>
      <c r="Y225" s="272" t="e">
        <f t="shared" si="61"/>
        <v>#REF!</v>
      </c>
      <c r="Z225" s="271" t="e">
        <f t="shared" si="62"/>
        <v>#REF!</v>
      </c>
      <c r="AA225" s="271" t="e">
        <f t="shared" si="63"/>
        <v>#REF!</v>
      </c>
      <c r="AB225" s="271"/>
      <c r="AC225" s="33" t="str">
        <f t="shared" si="64"/>
        <v>BERTAHAP</v>
      </c>
      <c r="AD225" s="273">
        <f t="shared" si="65"/>
        <v>0</v>
      </c>
      <c r="AE225" s="274">
        <v>2</v>
      </c>
      <c r="AF225" s="275"/>
      <c r="AG225" s="271" t="e">
        <f>IF(AF225&gt;#REF!,"LB","KR")</f>
        <v>#REF!</v>
      </c>
      <c r="AH225" s="275">
        <v>1234718000</v>
      </c>
      <c r="AI225" s="275">
        <v>1391724000</v>
      </c>
      <c r="AJ225" s="275">
        <v>1477562000</v>
      </c>
      <c r="AK225" s="276">
        <v>1568695000</v>
      </c>
      <c r="AL225" s="276">
        <v>1477562000</v>
      </c>
      <c r="AM225" s="275">
        <v>1568695000</v>
      </c>
      <c r="AN225" s="275">
        <v>1665449000</v>
      </c>
      <c r="AO225" s="52">
        <v>1566215720</v>
      </c>
      <c r="AP225" s="43">
        <v>1662816700</v>
      </c>
    </row>
    <row r="226" spans="1:42">
      <c r="A226" s="3">
        <f t="shared" si="66"/>
        <v>187</v>
      </c>
      <c r="B226" s="263">
        <v>4</v>
      </c>
      <c r="C226" s="264" t="s">
        <v>183</v>
      </c>
      <c r="D226" s="265">
        <v>10</v>
      </c>
      <c r="E226" s="266"/>
      <c r="F226" s="41" t="s">
        <v>48</v>
      </c>
      <c r="G226" s="267">
        <f t="shared" si="46"/>
        <v>74</v>
      </c>
      <c r="H226" s="267">
        <f t="shared" si="47"/>
        <v>63</v>
      </c>
      <c r="I226" s="268">
        <f t="shared" si="48"/>
        <v>26966806</v>
      </c>
      <c r="J226" s="268">
        <f t="shared" si="49"/>
        <v>2</v>
      </c>
      <c r="K226" s="269">
        <f t="shared" si="50"/>
        <v>0.93</v>
      </c>
      <c r="L226" s="319" t="e">
        <f>SUMIF($AN$4:$AN$22,D226,#REF!)</f>
        <v>#REF!</v>
      </c>
      <c r="M226" s="271" t="e">
        <f t="shared" si="51"/>
        <v>#REF!</v>
      </c>
      <c r="N226" s="271" t="e">
        <f t="shared" si="52"/>
        <v>#REF!</v>
      </c>
      <c r="O226" s="271" t="e">
        <f t="shared" si="53"/>
        <v>#REF!</v>
      </c>
      <c r="P226" s="271" t="e">
        <f t="shared" si="54"/>
        <v>#REF!</v>
      </c>
      <c r="Q226" s="272" t="e">
        <f t="shared" si="55"/>
        <v>#REF!</v>
      </c>
      <c r="R226" s="271" t="e">
        <f t="shared" si="55"/>
        <v>#REF!</v>
      </c>
      <c r="S226" s="271" t="e">
        <f t="shared" si="56"/>
        <v>#REF!</v>
      </c>
      <c r="T226" s="271"/>
      <c r="U226" s="271" t="e">
        <f t="shared" si="57"/>
        <v>#REF!</v>
      </c>
      <c r="V226" s="271" t="e">
        <f t="shared" si="58"/>
        <v>#REF!</v>
      </c>
      <c r="W226" s="271" t="e">
        <f t="shared" si="59"/>
        <v>#REF!</v>
      </c>
      <c r="X226" s="272" t="e">
        <f t="shared" si="60"/>
        <v>#REF!</v>
      </c>
      <c r="Y226" s="272" t="e">
        <f t="shared" si="61"/>
        <v>#REF!</v>
      </c>
      <c r="Z226" s="271" t="e">
        <f t="shared" si="62"/>
        <v>#REF!</v>
      </c>
      <c r="AA226" s="271" t="e">
        <f t="shared" si="63"/>
        <v>#REF!</v>
      </c>
      <c r="AB226" s="271"/>
      <c r="AC226" s="33" t="str">
        <f t="shared" si="64"/>
        <v>BERTAHAP</v>
      </c>
      <c r="AD226" s="273">
        <f t="shared" si="65"/>
        <v>0</v>
      </c>
      <c r="AE226" s="274">
        <v>2</v>
      </c>
      <c r="AF226" s="275"/>
      <c r="AG226" s="271" t="e">
        <f>IF(AF226&gt;#REF!,"LB","KR")</f>
        <v>#REF!</v>
      </c>
      <c r="AH226" s="275">
        <v>1495908000</v>
      </c>
      <c r="AI226" s="275">
        <v>1686127000</v>
      </c>
      <c r="AJ226" s="275">
        <v>1790124000</v>
      </c>
      <c r="AK226" s="276">
        <v>1900535000</v>
      </c>
      <c r="AL226" s="276">
        <v>1790124000</v>
      </c>
      <c r="AM226" s="275">
        <v>1900535000</v>
      </c>
      <c r="AN226" s="275">
        <v>2017755000</v>
      </c>
      <c r="AO226" s="52">
        <v>1897531440</v>
      </c>
      <c r="AP226" s="43">
        <v>2014567100</v>
      </c>
    </row>
    <row r="227" spans="1:42">
      <c r="A227" s="3">
        <f t="shared" si="66"/>
        <v>188</v>
      </c>
      <c r="B227" s="263">
        <v>5</v>
      </c>
      <c r="C227" s="264" t="s">
        <v>183</v>
      </c>
      <c r="D227" s="265">
        <v>16</v>
      </c>
      <c r="E227" s="266"/>
      <c r="F227" s="41" t="s">
        <v>52</v>
      </c>
      <c r="G227" s="267">
        <f t="shared" si="46"/>
        <v>71</v>
      </c>
      <c r="H227" s="267">
        <f t="shared" si="47"/>
        <v>63</v>
      </c>
      <c r="I227" s="268">
        <f t="shared" si="48"/>
        <v>26966806</v>
      </c>
      <c r="J227" s="268">
        <f t="shared" si="49"/>
        <v>2</v>
      </c>
      <c r="K227" s="269">
        <f t="shared" si="50"/>
        <v>0.93</v>
      </c>
      <c r="L227" s="319" t="e">
        <f>SUMIF($AN$4:$AN$22,D227,#REF!)</f>
        <v>#REF!</v>
      </c>
      <c r="M227" s="271" t="e">
        <f t="shared" si="51"/>
        <v>#REF!</v>
      </c>
      <c r="N227" s="271" t="e">
        <f t="shared" si="52"/>
        <v>#REF!</v>
      </c>
      <c r="O227" s="271" t="e">
        <f t="shared" si="53"/>
        <v>#REF!</v>
      </c>
      <c r="P227" s="271" t="e">
        <f t="shared" si="54"/>
        <v>#REF!</v>
      </c>
      <c r="Q227" s="272" t="e">
        <f t="shared" si="55"/>
        <v>#REF!</v>
      </c>
      <c r="R227" s="271" t="e">
        <f t="shared" si="55"/>
        <v>#REF!</v>
      </c>
      <c r="S227" s="271" t="e">
        <f t="shared" si="56"/>
        <v>#REF!</v>
      </c>
      <c r="T227" s="271"/>
      <c r="U227" s="271" t="e">
        <f t="shared" si="57"/>
        <v>#REF!</v>
      </c>
      <c r="V227" s="271" t="e">
        <f t="shared" si="58"/>
        <v>#REF!</v>
      </c>
      <c r="W227" s="271" t="e">
        <f t="shared" si="59"/>
        <v>#REF!</v>
      </c>
      <c r="X227" s="272" t="e">
        <f t="shared" si="60"/>
        <v>#REF!</v>
      </c>
      <c r="Y227" s="272" t="e">
        <f t="shared" si="61"/>
        <v>#REF!</v>
      </c>
      <c r="Z227" s="271" t="e">
        <f t="shared" si="62"/>
        <v>#REF!</v>
      </c>
      <c r="AA227" s="271" t="e">
        <f t="shared" si="63"/>
        <v>#REF!</v>
      </c>
      <c r="AB227" s="271"/>
      <c r="AC227" s="33" t="str">
        <f t="shared" si="64"/>
        <v>BERTAHAP</v>
      </c>
      <c r="AD227" s="273">
        <f t="shared" si="65"/>
        <v>0</v>
      </c>
      <c r="AE227" s="274">
        <v>2</v>
      </c>
      <c r="AF227" s="275"/>
      <c r="AG227" s="271" t="e">
        <f>IF(AF227&gt;#REF!,"LB","KR")</f>
        <v>#REF!</v>
      </c>
      <c r="AH227" s="275">
        <v>1495908000</v>
      </c>
      <c r="AI227" s="275">
        <v>1686127000</v>
      </c>
      <c r="AJ227" s="275">
        <v>1790124000</v>
      </c>
      <c r="AK227" s="276">
        <v>1900535000</v>
      </c>
      <c r="AL227" s="276">
        <v>1790124000</v>
      </c>
      <c r="AM227" s="275">
        <v>1900535000</v>
      </c>
      <c r="AN227" s="275">
        <v>2017755000</v>
      </c>
      <c r="AO227" s="52">
        <v>1897531440</v>
      </c>
      <c r="AP227" s="43">
        <v>2014567100</v>
      </c>
    </row>
    <row r="228" spans="1:42">
      <c r="A228" s="3">
        <f t="shared" si="66"/>
        <v>189</v>
      </c>
      <c r="B228" s="263">
        <v>6</v>
      </c>
      <c r="C228" s="264" t="s">
        <v>183</v>
      </c>
      <c r="D228" s="299">
        <v>18</v>
      </c>
      <c r="E228" s="266"/>
      <c r="F228" s="41" t="s">
        <v>54</v>
      </c>
      <c r="G228" s="267">
        <f t="shared" si="46"/>
        <v>97</v>
      </c>
      <c r="H228" s="267">
        <f t="shared" si="47"/>
        <v>85</v>
      </c>
      <c r="I228" s="268">
        <f t="shared" si="48"/>
        <v>26966806</v>
      </c>
      <c r="J228" s="268">
        <f t="shared" si="49"/>
        <v>2</v>
      </c>
      <c r="K228" s="269">
        <f t="shared" si="50"/>
        <v>0.93</v>
      </c>
      <c r="L228" s="319" t="e">
        <f>SUMIF($AN$4:$AN$22,D228,#REF!)</f>
        <v>#REF!</v>
      </c>
      <c r="M228" s="271" t="e">
        <f t="shared" si="51"/>
        <v>#REF!</v>
      </c>
      <c r="N228" s="271" t="e">
        <f t="shared" si="52"/>
        <v>#REF!</v>
      </c>
      <c r="O228" s="271" t="e">
        <f t="shared" si="53"/>
        <v>#REF!</v>
      </c>
      <c r="P228" s="271" t="e">
        <f t="shared" si="54"/>
        <v>#REF!</v>
      </c>
      <c r="Q228" s="272" t="e">
        <f t="shared" si="55"/>
        <v>#REF!</v>
      </c>
      <c r="R228" s="271" t="e">
        <f t="shared" si="55"/>
        <v>#REF!</v>
      </c>
      <c r="S228" s="271" t="e">
        <f t="shared" si="56"/>
        <v>#REF!</v>
      </c>
      <c r="T228" s="271"/>
      <c r="U228" s="271" t="e">
        <f t="shared" si="57"/>
        <v>#REF!</v>
      </c>
      <c r="V228" s="271" t="e">
        <f t="shared" si="58"/>
        <v>#REF!</v>
      </c>
      <c r="W228" s="271" t="e">
        <f t="shared" si="59"/>
        <v>#REF!</v>
      </c>
      <c r="X228" s="272" t="e">
        <f t="shared" si="60"/>
        <v>#REF!</v>
      </c>
      <c r="Y228" s="272" t="e">
        <f t="shared" si="61"/>
        <v>#REF!</v>
      </c>
      <c r="Z228" s="271" t="e">
        <f t="shared" si="62"/>
        <v>#REF!</v>
      </c>
      <c r="AA228" s="271" t="e">
        <f t="shared" si="63"/>
        <v>#REF!</v>
      </c>
      <c r="AB228" s="271"/>
      <c r="AC228" s="33" t="str">
        <f t="shared" si="64"/>
        <v>BERTAHAP</v>
      </c>
      <c r="AD228" s="273">
        <f t="shared" si="65"/>
        <v>0</v>
      </c>
      <c r="AE228" s="274">
        <v>2</v>
      </c>
      <c r="AF228" s="275"/>
      <c r="AG228" s="271" t="e">
        <f>IF(AF228&gt;#REF!,"LB","KR")</f>
        <v>#REF!</v>
      </c>
      <c r="AH228" s="275">
        <v>2018288000</v>
      </c>
      <c r="AI228" s="275">
        <v>2274933000</v>
      </c>
      <c r="AJ228" s="275">
        <v>2415246000</v>
      </c>
      <c r="AK228" s="276">
        <v>2564213000</v>
      </c>
      <c r="AL228" s="276">
        <v>2415246000</v>
      </c>
      <c r="AM228" s="275">
        <v>2564213000</v>
      </c>
      <c r="AN228" s="275">
        <v>2722368000</v>
      </c>
      <c r="AO228" s="52">
        <v>2560160760</v>
      </c>
      <c r="AP228" s="43">
        <v>2718065780</v>
      </c>
    </row>
    <row r="229" spans="1:42">
      <c r="A229" s="3">
        <f t="shared" si="66"/>
        <v>190</v>
      </c>
      <c r="B229" s="263">
        <v>7</v>
      </c>
      <c r="C229" s="264" t="s">
        <v>183</v>
      </c>
      <c r="D229" s="299">
        <v>20</v>
      </c>
      <c r="E229" s="266"/>
      <c r="F229" s="41" t="s">
        <v>70</v>
      </c>
      <c r="G229" s="267">
        <f t="shared" si="46"/>
        <v>60</v>
      </c>
      <c r="H229" s="267">
        <f t="shared" si="47"/>
        <v>51</v>
      </c>
      <c r="I229" s="268">
        <f t="shared" si="48"/>
        <v>26966806</v>
      </c>
      <c r="J229" s="268">
        <f t="shared" si="49"/>
        <v>2</v>
      </c>
      <c r="K229" s="269">
        <f t="shared" si="50"/>
        <v>0.93</v>
      </c>
      <c r="L229" s="319" t="e">
        <f>SUMIF($AN$4:$AN$22,D229,#REF!)</f>
        <v>#REF!</v>
      </c>
      <c r="M229" s="271" t="e">
        <f t="shared" si="51"/>
        <v>#REF!</v>
      </c>
      <c r="N229" s="271" t="e">
        <f t="shared" si="52"/>
        <v>#REF!</v>
      </c>
      <c r="O229" s="271" t="e">
        <f t="shared" si="53"/>
        <v>#REF!</v>
      </c>
      <c r="P229" s="271" t="e">
        <f t="shared" si="54"/>
        <v>#REF!</v>
      </c>
      <c r="Q229" s="272" t="e">
        <f t="shared" si="55"/>
        <v>#REF!</v>
      </c>
      <c r="R229" s="271" t="e">
        <f t="shared" si="55"/>
        <v>#REF!</v>
      </c>
      <c r="S229" s="271" t="e">
        <f t="shared" si="56"/>
        <v>#REF!</v>
      </c>
      <c r="T229" s="271"/>
      <c r="U229" s="271" t="e">
        <f t="shared" si="57"/>
        <v>#REF!</v>
      </c>
      <c r="V229" s="271" t="e">
        <f t="shared" si="58"/>
        <v>#REF!</v>
      </c>
      <c r="W229" s="271" t="e">
        <f t="shared" si="59"/>
        <v>#REF!</v>
      </c>
      <c r="X229" s="272" t="e">
        <f t="shared" si="60"/>
        <v>#REF!</v>
      </c>
      <c r="Y229" s="272" t="e">
        <f t="shared" si="61"/>
        <v>#REF!</v>
      </c>
      <c r="Z229" s="271" t="e">
        <f t="shared" si="62"/>
        <v>#REF!</v>
      </c>
      <c r="AA229" s="271" t="e">
        <f t="shared" si="63"/>
        <v>#REF!</v>
      </c>
      <c r="AB229" s="271"/>
      <c r="AC229" s="33" t="str">
        <f t="shared" si="64"/>
        <v>BERTAHAP</v>
      </c>
      <c r="AD229" s="273">
        <f t="shared" si="65"/>
        <v>0</v>
      </c>
      <c r="AE229" s="274">
        <v>2</v>
      </c>
      <c r="AF229" s="275"/>
      <c r="AG229" s="271" t="e">
        <f>IF(AF229&gt;#REF!,"LB","KR")</f>
        <v>#REF!</v>
      </c>
      <c r="AH229" s="275">
        <v>1210973000</v>
      </c>
      <c r="AI229" s="275">
        <v>1364960000</v>
      </c>
      <c r="AJ229" s="275">
        <v>1449148000</v>
      </c>
      <c r="AK229" s="276">
        <v>1538528000</v>
      </c>
      <c r="AL229" s="276">
        <v>1449148000</v>
      </c>
      <c r="AM229" s="275">
        <v>1538528000</v>
      </c>
      <c r="AN229" s="275">
        <v>1633421000</v>
      </c>
      <c r="AO229" s="52">
        <v>1536096880</v>
      </c>
      <c r="AP229" s="43">
        <v>1630839680</v>
      </c>
    </row>
    <row r="230" spans="1:42">
      <c r="A230" s="3">
        <f t="shared" si="66"/>
        <v>191</v>
      </c>
      <c r="B230" s="263">
        <v>8</v>
      </c>
      <c r="C230" s="264" t="s">
        <v>183</v>
      </c>
      <c r="D230" s="299">
        <v>22</v>
      </c>
      <c r="E230" s="266"/>
      <c r="F230" s="41" t="s">
        <v>89</v>
      </c>
      <c r="G230" s="267">
        <f t="shared" si="46"/>
        <v>81</v>
      </c>
      <c r="H230" s="267">
        <f t="shared" si="47"/>
        <v>70</v>
      </c>
      <c r="I230" s="268">
        <f t="shared" si="48"/>
        <v>26966806</v>
      </c>
      <c r="J230" s="268">
        <f t="shared" si="49"/>
        <v>4</v>
      </c>
      <c r="K230" s="269">
        <f t="shared" si="50"/>
        <v>0.97</v>
      </c>
      <c r="L230" s="319" t="e">
        <f>SUMIF($AN$4:$AN$22,D230,#REF!)</f>
        <v>#REF!</v>
      </c>
      <c r="M230" s="271" t="e">
        <f t="shared" si="51"/>
        <v>#REF!</v>
      </c>
      <c r="N230" s="271" t="e">
        <f t="shared" si="52"/>
        <v>#REF!</v>
      </c>
      <c r="O230" s="271" t="e">
        <f t="shared" si="53"/>
        <v>#REF!</v>
      </c>
      <c r="P230" s="271" t="e">
        <f t="shared" si="54"/>
        <v>#REF!</v>
      </c>
      <c r="Q230" s="272" t="e">
        <f t="shared" si="55"/>
        <v>#REF!</v>
      </c>
      <c r="R230" s="271" t="e">
        <f t="shared" si="55"/>
        <v>#REF!</v>
      </c>
      <c r="S230" s="271" t="e">
        <f t="shared" si="56"/>
        <v>#REF!</v>
      </c>
      <c r="T230" s="271"/>
      <c r="U230" s="271" t="e">
        <f t="shared" si="57"/>
        <v>#REF!</v>
      </c>
      <c r="V230" s="271" t="e">
        <f t="shared" si="58"/>
        <v>#REF!</v>
      </c>
      <c r="W230" s="271" t="e">
        <f t="shared" si="59"/>
        <v>#REF!</v>
      </c>
      <c r="X230" s="272" t="e">
        <f t="shared" si="60"/>
        <v>#REF!</v>
      </c>
      <c r="Y230" s="272" t="e">
        <f t="shared" si="61"/>
        <v>#REF!</v>
      </c>
      <c r="Z230" s="271" t="e">
        <f t="shared" si="62"/>
        <v>#REF!</v>
      </c>
      <c r="AA230" s="271" t="e">
        <f t="shared" si="63"/>
        <v>#REF!</v>
      </c>
      <c r="AB230" s="271"/>
      <c r="AC230" s="33" t="str">
        <f t="shared" si="64"/>
        <v>BERTAHAP</v>
      </c>
      <c r="AD230" s="273">
        <f t="shared" si="65"/>
        <v>0</v>
      </c>
      <c r="AE230" s="274">
        <v>2</v>
      </c>
      <c r="AF230" s="275"/>
      <c r="AG230" s="271" t="e">
        <f>IF(AF230&gt;#REF!,"LB","KR")</f>
        <v>#REF!</v>
      </c>
      <c r="AH230" s="275">
        <v>1733609000</v>
      </c>
      <c r="AI230" s="275">
        <v>1954054000</v>
      </c>
      <c r="AJ230" s="275">
        <v>2074576000</v>
      </c>
      <c r="AK230" s="276">
        <v>2202531000</v>
      </c>
      <c r="AL230" s="276">
        <v>2074576000</v>
      </c>
      <c r="AM230" s="275">
        <v>2202531000</v>
      </c>
      <c r="AN230" s="275">
        <v>2338378000</v>
      </c>
      <c r="AO230" s="52">
        <v>2199050560</v>
      </c>
      <c r="AP230" s="43">
        <v>2334682860</v>
      </c>
    </row>
    <row r="231" spans="1:42">
      <c r="A231" s="3">
        <f t="shared" si="66"/>
        <v>192</v>
      </c>
      <c r="B231" s="263">
        <v>1</v>
      </c>
      <c r="C231" s="264" t="s">
        <v>184</v>
      </c>
      <c r="D231" s="265" t="s">
        <v>24</v>
      </c>
      <c r="E231" s="266"/>
      <c r="F231" s="41" t="s">
        <v>39</v>
      </c>
      <c r="G231" s="267">
        <f t="shared" si="46"/>
        <v>113</v>
      </c>
      <c r="H231" s="267">
        <f t="shared" si="47"/>
        <v>101</v>
      </c>
      <c r="I231" s="268">
        <f t="shared" si="48"/>
        <v>26966806</v>
      </c>
      <c r="J231" s="268">
        <f t="shared" si="49"/>
        <v>6</v>
      </c>
      <c r="K231" s="269">
        <f t="shared" si="50"/>
        <v>0.95</v>
      </c>
      <c r="L231" s="270" t="e">
        <f>SUMIF($AN$4:$AN$22,D231,#REF!)</f>
        <v>#REF!</v>
      </c>
      <c r="M231" s="271" t="e">
        <f t="shared" si="51"/>
        <v>#REF!</v>
      </c>
      <c r="N231" s="271" t="e">
        <f t="shared" si="52"/>
        <v>#REF!</v>
      </c>
      <c r="O231" s="271" t="e">
        <f t="shared" si="53"/>
        <v>#REF!</v>
      </c>
      <c r="P231" s="271" t="e">
        <f t="shared" si="54"/>
        <v>#REF!</v>
      </c>
      <c r="Q231" s="272" t="e">
        <f t="shared" si="55"/>
        <v>#REF!</v>
      </c>
      <c r="R231" s="271" t="e">
        <f t="shared" si="55"/>
        <v>#REF!</v>
      </c>
      <c r="S231" s="271" t="e">
        <f t="shared" si="56"/>
        <v>#REF!</v>
      </c>
      <c r="T231" s="271"/>
      <c r="U231" s="271" t="e">
        <f t="shared" si="57"/>
        <v>#REF!</v>
      </c>
      <c r="V231" s="271" t="e">
        <f t="shared" si="58"/>
        <v>#REF!</v>
      </c>
      <c r="W231" s="271" t="e">
        <f t="shared" si="59"/>
        <v>#REF!</v>
      </c>
      <c r="X231" s="272" t="e">
        <f t="shared" si="60"/>
        <v>#REF!</v>
      </c>
      <c r="Y231" s="272" t="e">
        <f t="shared" si="61"/>
        <v>#REF!</v>
      </c>
      <c r="Z231" s="271" t="e">
        <f t="shared" si="62"/>
        <v>#REF!</v>
      </c>
      <c r="AA231" s="271" t="e">
        <f t="shared" si="63"/>
        <v>#REF!</v>
      </c>
      <c r="AB231" s="271"/>
      <c r="AC231" s="33" t="str">
        <f t="shared" si="64"/>
        <v>BERTAHAP</v>
      </c>
      <c r="AD231" s="273">
        <f t="shared" si="65"/>
        <v>0</v>
      </c>
      <c r="AE231" s="274">
        <v>2</v>
      </c>
      <c r="AF231" s="275"/>
      <c r="AG231" s="271" t="e">
        <f>IF(AF231&gt;#REF!,"LB","KR")</f>
        <v>#REF!</v>
      </c>
      <c r="AH231" s="275">
        <v>2425991000</v>
      </c>
      <c r="AI231" s="275">
        <v>2734480000</v>
      </c>
      <c r="AJ231" s="275">
        <v>2903136000</v>
      </c>
      <c r="AK231" s="276">
        <v>3082195000</v>
      </c>
      <c r="AL231" s="276">
        <v>2903136000</v>
      </c>
      <c r="AM231" s="275">
        <v>3082195000</v>
      </c>
      <c r="AN231" s="275">
        <v>3272298000</v>
      </c>
      <c r="AO231" s="52">
        <v>3077324160</v>
      </c>
      <c r="AP231" s="43">
        <v>3267126700</v>
      </c>
    </row>
    <row r="232" spans="1:42">
      <c r="A232" s="3">
        <f t="shared" si="66"/>
        <v>193</v>
      </c>
      <c r="B232" s="263">
        <v>2</v>
      </c>
      <c r="C232" s="264" t="s">
        <v>184</v>
      </c>
      <c r="D232" s="265" t="s">
        <v>35</v>
      </c>
      <c r="E232" s="266"/>
      <c r="F232" s="41" t="s">
        <v>42</v>
      </c>
      <c r="G232" s="267">
        <f t="shared" ref="G232:G295" si="67">SUMIF($V$10:$V$28,F232,$AA$10:$AA$28)</f>
        <v>78</v>
      </c>
      <c r="H232" s="267">
        <f t="shared" ref="H232:H298" si="68">SUMIF($V$10:$V$28,F232,$X$10:$X$28)</f>
        <v>66</v>
      </c>
      <c r="I232" s="268">
        <f t="shared" ref="I232:I298" si="69">$I$27</f>
        <v>26966806</v>
      </c>
      <c r="J232" s="268">
        <f t="shared" ref="J232:J298" si="70">SUMIF($AN$4:$AN$22,D232,$AP$4:$AP$22)</f>
        <v>2</v>
      </c>
      <c r="K232" s="269">
        <f t="shared" ref="K232:K295" si="71">IF(J232=$AJ$25,$AI$25,IF(J232=$AJ$26,$AI$26,IF(J232=$AJ$27,$AI$27,IF(J232=$AJ$28,$AI$28,IF(J232=$AJ$29,$AI$29,IF(J232=$AJ$30,$AI$30))))))</f>
        <v>0.93</v>
      </c>
      <c r="L232" s="270" t="e">
        <f>SUMIF($AN$4:$AN$22,D232,#REF!)</f>
        <v>#REF!</v>
      </c>
      <c r="M232" s="271" t="e">
        <f t="shared" ref="M232:M298" si="72">$O232/(1+6%/12)^36</f>
        <v>#REF!</v>
      </c>
      <c r="N232" s="271" t="e">
        <f t="shared" ref="N232:N298" si="73">$O232/(1+6%/12)^12</f>
        <v>#REF!</v>
      </c>
      <c r="O232" s="271" t="e">
        <f t="shared" ref="O232:O298" si="74">$I$27*K232*L232</f>
        <v>#REF!</v>
      </c>
      <c r="P232" s="271" t="e">
        <f t="shared" ref="P232:P298" si="75">$O232*(1+6%/12)^12</f>
        <v>#REF!</v>
      </c>
      <c r="Q232" s="272" t="e">
        <f t="shared" ref="Q232:R298" si="76">O232</f>
        <v>#REF!</v>
      </c>
      <c r="R232" s="271" t="e">
        <f t="shared" si="76"/>
        <v>#REF!</v>
      </c>
      <c r="S232" s="271" t="e">
        <f t="shared" ref="S232:S298" si="77">$O232*(1+6%/12)^24</f>
        <v>#REF!</v>
      </c>
      <c r="T232" s="271"/>
      <c r="U232" s="271" t="e">
        <f t="shared" ref="U232:U298" si="78">M232*H232</f>
        <v>#REF!</v>
      </c>
      <c r="V232" s="271" t="e">
        <f t="shared" ref="V232:V298" si="79">N232*H232</f>
        <v>#REF!</v>
      </c>
      <c r="W232" s="271" t="e">
        <f t="shared" ref="W232:W298" si="80">O232*H232</f>
        <v>#REF!</v>
      </c>
      <c r="X232" s="272" t="e">
        <f t="shared" ref="X232:X298" si="81">P232*H232</f>
        <v>#REF!</v>
      </c>
      <c r="Y232" s="272" t="e">
        <f t="shared" ref="Y232:Y298" si="82">Q232*H232</f>
        <v>#REF!</v>
      </c>
      <c r="Z232" s="271" t="e">
        <f t="shared" ref="Z232:Z298" si="83">R232*H232</f>
        <v>#REF!</v>
      </c>
      <c r="AA232" s="271" t="e">
        <f t="shared" ref="AA232:AA298" si="84">S232*H232</f>
        <v>#REF!</v>
      </c>
      <c r="AB232" s="271"/>
      <c r="AC232" s="33" t="str">
        <f t="shared" ref="AC232:AC298" si="85">IF(AE232=$H$32,$M$32,IF(AE232=$H$33,$M$33,IF(AE232=$H$34,$M$34)))</f>
        <v>BERTAHAP</v>
      </c>
      <c r="AD232" s="273">
        <f t="shared" ref="AD232:AD295" si="86">IF(AC232=$M$32,$N$32,IF(AC232=$M$33,$N$33,$N$34))</f>
        <v>0</v>
      </c>
      <c r="AE232" s="274">
        <v>2</v>
      </c>
      <c r="AF232" s="275"/>
      <c r="AG232" s="271" t="e">
        <f>IF(AF232&gt;#REF!,"LB","KR")</f>
        <v>#REF!</v>
      </c>
      <c r="AH232" s="275">
        <v>1551927000</v>
      </c>
      <c r="AI232" s="275">
        <v>1749269000</v>
      </c>
      <c r="AJ232" s="275">
        <v>1857160000</v>
      </c>
      <c r="AK232" s="276">
        <v>1971706000</v>
      </c>
      <c r="AL232" s="276">
        <v>1857160000</v>
      </c>
      <c r="AM232" s="275">
        <v>1971706000</v>
      </c>
      <c r="AN232" s="275">
        <v>2093316000</v>
      </c>
      <c r="AO232" s="52">
        <v>1968589600</v>
      </c>
      <c r="AP232" s="43">
        <v>2090008360</v>
      </c>
    </row>
    <row r="233" spans="1:42">
      <c r="A233" s="3">
        <f t="shared" ref="A233:A296" si="87">A232+1</f>
        <v>194</v>
      </c>
      <c r="B233" s="263">
        <v>3</v>
      </c>
      <c r="C233" s="264" t="s">
        <v>184</v>
      </c>
      <c r="D233" s="265" t="s">
        <v>41</v>
      </c>
      <c r="E233" s="266"/>
      <c r="F233" s="41" t="s">
        <v>45</v>
      </c>
      <c r="G233" s="267">
        <f t="shared" si="67"/>
        <v>60</v>
      </c>
      <c r="H233" s="267">
        <f t="shared" si="68"/>
        <v>52</v>
      </c>
      <c r="I233" s="268">
        <f t="shared" si="69"/>
        <v>26966806</v>
      </c>
      <c r="J233" s="268">
        <f t="shared" si="70"/>
        <v>2</v>
      </c>
      <c r="K233" s="269">
        <f t="shared" si="71"/>
        <v>0.93</v>
      </c>
      <c r="L233" s="270" t="e">
        <f>SUMIF($AN$4:$AN$22,D233,#REF!)</f>
        <v>#REF!</v>
      </c>
      <c r="M233" s="271" t="e">
        <f t="shared" si="72"/>
        <v>#REF!</v>
      </c>
      <c r="N233" s="271" t="e">
        <f t="shared" si="73"/>
        <v>#REF!</v>
      </c>
      <c r="O233" s="271" t="e">
        <f t="shared" si="74"/>
        <v>#REF!</v>
      </c>
      <c r="P233" s="271" t="e">
        <f t="shared" si="75"/>
        <v>#REF!</v>
      </c>
      <c r="Q233" s="272" t="e">
        <f t="shared" si="76"/>
        <v>#REF!</v>
      </c>
      <c r="R233" s="271" t="e">
        <f t="shared" si="76"/>
        <v>#REF!</v>
      </c>
      <c r="S233" s="271" t="e">
        <f t="shared" si="77"/>
        <v>#REF!</v>
      </c>
      <c r="T233" s="271"/>
      <c r="U233" s="271" t="e">
        <f t="shared" si="78"/>
        <v>#REF!</v>
      </c>
      <c r="V233" s="271" t="e">
        <f t="shared" si="79"/>
        <v>#REF!</v>
      </c>
      <c r="W233" s="271" t="e">
        <f t="shared" si="80"/>
        <v>#REF!</v>
      </c>
      <c r="X233" s="272" t="e">
        <f t="shared" si="81"/>
        <v>#REF!</v>
      </c>
      <c r="Y233" s="272" t="e">
        <f t="shared" si="82"/>
        <v>#REF!</v>
      </c>
      <c r="Z233" s="271" t="e">
        <f t="shared" si="83"/>
        <v>#REF!</v>
      </c>
      <c r="AA233" s="271" t="e">
        <f t="shared" si="84"/>
        <v>#REF!</v>
      </c>
      <c r="AB233" s="271"/>
      <c r="AC233" s="33" t="str">
        <f t="shared" si="85"/>
        <v>BERTAHAP</v>
      </c>
      <c r="AD233" s="273">
        <f t="shared" si="86"/>
        <v>0</v>
      </c>
      <c r="AE233" s="274">
        <v>2</v>
      </c>
      <c r="AF233" s="275"/>
      <c r="AG233" s="271" t="e">
        <f>IF(AF233&gt;#REF!,"LB","KR")</f>
        <v>#REF!</v>
      </c>
      <c r="AH233" s="275">
        <v>1222730000</v>
      </c>
      <c r="AI233" s="275">
        <v>1378212000</v>
      </c>
      <c r="AJ233" s="275">
        <v>1463217000</v>
      </c>
      <c r="AK233" s="276">
        <v>1553465000</v>
      </c>
      <c r="AL233" s="276">
        <v>1463217000</v>
      </c>
      <c r="AM233" s="275">
        <v>1553465000</v>
      </c>
      <c r="AN233" s="275">
        <v>1649280000</v>
      </c>
      <c r="AO233" s="52">
        <v>1551010020</v>
      </c>
      <c r="AP233" s="43">
        <v>1646672900</v>
      </c>
    </row>
    <row r="234" spans="1:42">
      <c r="A234" s="3">
        <f t="shared" si="87"/>
        <v>195</v>
      </c>
      <c r="B234" s="263">
        <v>4</v>
      </c>
      <c r="C234" s="264" t="s">
        <v>184</v>
      </c>
      <c r="D234" s="265">
        <v>10</v>
      </c>
      <c r="E234" s="266"/>
      <c r="F234" s="41" t="s">
        <v>48</v>
      </c>
      <c r="G234" s="267">
        <f t="shared" si="67"/>
        <v>74</v>
      </c>
      <c r="H234" s="267">
        <f t="shared" si="68"/>
        <v>63</v>
      </c>
      <c r="I234" s="268">
        <f t="shared" si="69"/>
        <v>26966806</v>
      </c>
      <c r="J234" s="268">
        <f t="shared" si="70"/>
        <v>2</v>
      </c>
      <c r="K234" s="269">
        <f t="shared" si="71"/>
        <v>0.93</v>
      </c>
      <c r="L234" s="270" t="e">
        <f>SUMIF($AN$4:$AN$22,D234,#REF!)</f>
        <v>#REF!</v>
      </c>
      <c r="M234" s="271" t="e">
        <f t="shared" si="72"/>
        <v>#REF!</v>
      </c>
      <c r="N234" s="271" t="e">
        <f t="shared" si="73"/>
        <v>#REF!</v>
      </c>
      <c r="O234" s="271" t="e">
        <f t="shared" si="74"/>
        <v>#REF!</v>
      </c>
      <c r="P234" s="271" t="e">
        <f t="shared" si="75"/>
        <v>#REF!</v>
      </c>
      <c r="Q234" s="272" t="e">
        <f t="shared" si="76"/>
        <v>#REF!</v>
      </c>
      <c r="R234" s="271" t="e">
        <f t="shared" si="76"/>
        <v>#REF!</v>
      </c>
      <c r="S234" s="271" t="e">
        <f t="shared" si="77"/>
        <v>#REF!</v>
      </c>
      <c r="T234" s="271"/>
      <c r="U234" s="271" t="e">
        <f t="shared" si="78"/>
        <v>#REF!</v>
      </c>
      <c r="V234" s="271" t="e">
        <f t="shared" si="79"/>
        <v>#REF!</v>
      </c>
      <c r="W234" s="271" t="e">
        <f t="shared" si="80"/>
        <v>#REF!</v>
      </c>
      <c r="X234" s="272" t="e">
        <f t="shared" si="81"/>
        <v>#REF!</v>
      </c>
      <c r="Y234" s="272" t="e">
        <f t="shared" si="82"/>
        <v>#REF!</v>
      </c>
      <c r="Z234" s="271" t="e">
        <f t="shared" si="83"/>
        <v>#REF!</v>
      </c>
      <c r="AA234" s="271" t="e">
        <f t="shared" si="84"/>
        <v>#REF!</v>
      </c>
      <c r="AB234" s="271"/>
      <c r="AC234" s="33" t="str">
        <f t="shared" si="85"/>
        <v>BERTAHAP</v>
      </c>
      <c r="AD234" s="273">
        <f t="shared" si="86"/>
        <v>0</v>
      </c>
      <c r="AE234" s="274">
        <v>2</v>
      </c>
      <c r="AF234" s="275"/>
      <c r="AG234" s="271" t="e">
        <f>IF(AF234&gt;#REF!,"LB","KR")</f>
        <v>#REF!</v>
      </c>
      <c r="AH234" s="275">
        <v>1481384000</v>
      </c>
      <c r="AI234" s="275">
        <v>1669757000</v>
      </c>
      <c r="AJ234" s="275">
        <v>1772744000</v>
      </c>
      <c r="AK234" s="276">
        <v>1882083000</v>
      </c>
      <c r="AL234" s="276">
        <v>1772744000</v>
      </c>
      <c r="AM234" s="275">
        <v>1882083000</v>
      </c>
      <c r="AN234" s="275">
        <v>1998166000</v>
      </c>
      <c r="AO234" s="52">
        <v>1879108640</v>
      </c>
      <c r="AP234" s="43">
        <v>1995007980</v>
      </c>
    </row>
    <row r="235" spans="1:42">
      <c r="A235" s="3">
        <f t="shared" si="87"/>
        <v>196</v>
      </c>
      <c r="B235" s="263">
        <v>5</v>
      </c>
      <c r="C235" s="264" t="s">
        <v>184</v>
      </c>
      <c r="D235" s="265">
        <v>16</v>
      </c>
      <c r="E235" s="266"/>
      <c r="F235" s="41" t="s">
        <v>52</v>
      </c>
      <c r="G235" s="267">
        <f t="shared" si="67"/>
        <v>71</v>
      </c>
      <c r="H235" s="267">
        <f t="shared" si="68"/>
        <v>63</v>
      </c>
      <c r="I235" s="268">
        <f t="shared" si="69"/>
        <v>26966806</v>
      </c>
      <c r="J235" s="268">
        <f t="shared" si="70"/>
        <v>2</v>
      </c>
      <c r="K235" s="269">
        <f t="shared" si="71"/>
        <v>0.93</v>
      </c>
      <c r="L235" s="270" t="e">
        <f>SUMIF($AN$4:$AN$22,D235,#REF!)</f>
        <v>#REF!</v>
      </c>
      <c r="M235" s="271" t="e">
        <f t="shared" si="72"/>
        <v>#REF!</v>
      </c>
      <c r="N235" s="271" t="e">
        <f t="shared" si="73"/>
        <v>#REF!</v>
      </c>
      <c r="O235" s="271" t="e">
        <f t="shared" si="74"/>
        <v>#REF!</v>
      </c>
      <c r="P235" s="271" t="e">
        <f t="shared" si="75"/>
        <v>#REF!</v>
      </c>
      <c r="Q235" s="272" t="e">
        <f t="shared" si="76"/>
        <v>#REF!</v>
      </c>
      <c r="R235" s="271" t="e">
        <f t="shared" si="76"/>
        <v>#REF!</v>
      </c>
      <c r="S235" s="271" t="e">
        <f t="shared" si="77"/>
        <v>#REF!</v>
      </c>
      <c r="T235" s="271"/>
      <c r="U235" s="271" t="e">
        <f t="shared" si="78"/>
        <v>#REF!</v>
      </c>
      <c r="V235" s="271" t="e">
        <f t="shared" si="79"/>
        <v>#REF!</v>
      </c>
      <c r="W235" s="271" t="e">
        <f t="shared" si="80"/>
        <v>#REF!</v>
      </c>
      <c r="X235" s="272" t="e">
        <f t="shared" si="81"/>
        <v>#REF!</v>
      </c>
      <c r="Y235" s="272" t="e">
        <f t="shared" si="82"/>
        <v>#REF!</v>
      </c>
      <c r="Z235" s="271" t="e">
        <f t="shared" si="83"/>
        <v>#REF!</v>
      </c>
      <c r="AA235" s="271" t="e">
        <f t="shared" si="84"/>
        <v>#REF!</v>
      </c>
      <c r="AB235" s="271"/>
      <c r="AC235" s="33" t="str">
        <f t="shared" si="85"/>
        <v>BERTAHAP</v>
      </c>
      <c r="AD235" s="273">
        <f t="shared" si="86"/>
        <v>0</v>
      </c>
      <c r="AE235" s="274">
        <v>2</v>
      </c>
      <c r="AF235" s="275"/>
      <c r="AG235" s="271" t="e">
        <f>IF(AF235&gt;#REF!,"LB","KR")</f>
        <v>#REF!</v>
      </c>
      <c r="AH235" s="275">
        <v>1481384000</v>
      </c>
      <c r="AI235" s="275">
        <v>1669757000</v>
      </c>
      <c r="AJ235" s="275">
        <v>1772744000</v>
      </c>
      <c r="AK235" s="276">
        <v>1882083000</v>
      </c>
      <c r="AL235" s="276">
        <v>1772744000</v>
      </c>
      <c r="AM235" s="275">
        <v>1882083000</v>
      </c>
      <c r="AN235" s="275">
        <v>1998166000</v>
      </c>
      <c r="AO235" s="52">
        <v>1879108640</v>
      </c>
      <c r="AP235" s="43">
        <v>1995007980</v>
      </c>
    </row>
    <row r="236" spans="1:42">
      <c r="A236" s="3">
        <f t="shared" si="87"/>
        <v>197</v>
      </c>
      <c r="B236" s="263">
        <v>6</v>
      </c>
      <c r="C236" s="264" t="s">
        <v>184</v>
      </c>
      <c r="D236" s="299">
        <v>18</v>
      </c>
      <c r="E236" s="266"/>
      <c r="F236" s="41" t="s">
        <v>54</v>
      </c>
      <c r="G236" s="267">
        <f t="shared" si="67"/>
        <v>97</v>
      </c>
      <c r="H236" s="267">
        <f t="shared" si="68"/>
        <v>85</v>
      </c>
      <c r="I236" s="268">
        <f t="shared" si="69"/>
        <v>26966806</v>
      </c>
      <c r="J236" s="268">
        <f t="shared" si="70"/>
        <v>2</v>
      </c>
      <c r="K236" s="269">
        <f t="shared" si="71"/>
        <v>0.93</v>
      </c>
      <c r="L236" s="270" t="e">
        <f>SUMIF($AN$4:$AN$22,D236,#REF!)</f>
        <v>#REF!</v>
      </c>
      <c r="M236" s="271" t="e">
        <f t="shared" si="72"/>
        <v>#REF!</v>
      </c>
      <c r="N236" s="271" t="e">
        <f t="shared" si="73"/>
        <v>#REF!</v>
      </c>
      <c r="O236" s="271" t="e">
        <f t="shared" si="74"/>
        <v>#REF!</v>
      </c>
      <c r="P236" s="271" t="e">
        <f t="shared" si="75"/>
        <v>#REF!</v>
      </c>
      <c r="Q236" s="272" t="e">
        <f t="shared" si="76"/>
        <v>#REF!</v>
      </c>
      <c r="R236" s="271" t="e">
        <f t="shared" si="76"/>
        <v>#REF!</v>
      </c>
      <c r="S236" s="271" t="e">
        <f t="shared" si="77"/>
        <v>#REF!</v>
      </c>
      <c r="T236" s="271"/>
      <c r="U236" s="271" t="e">
        <f t="shared" si="78"/>
        <v>#REF!</v>
      </c>
      <c r="V236" s="271" t="e">
        <f t="shared" si="79"/>
        <v>#REF!</v>
      </c>
      <c r="W236" s="271" t="e">
        <f t="shared" si="80"/>
        <v>#REF!</v>
      </c>
      <c r="X236" s="272" t="e">
        <f t="shared" si="81"/>
        <v>#REF!</v>
      </c>
      <c r="Y236" s="272" t="e">
        <f t="shared" si="82"/>
        <v>#REF!</v>
      </c>
      <c r="Z236" s="271" t="e">
        <f t="shared" si="83"/>
        <v>#REF!</v>
      </c>
      <c r="AA236" s="271" t="e">
        <f t="shared" si="84"/>
        <v>#REF!</v>
      </c>
      <c r="AB236" s="271"/>
      <c r="AC236" s="33" t="str">
        <f t="shared" si="85"/>
        <v>BERTAHAP</v>
      </c>
      <c r="AD236" s="273">
        <f t="shared" si="86"/>
        <v>0</v>
      </c>
      <c r="AE236" s="274">
        <v>2</v>
      </c>
      <c r="AF236" s="275"/>
      <c r="AG236" s="271" t="e">
        <f>IF(AF236&gt;#REF!,"LB","KR")</f>
        <v>#REF!</v>
      </c>
      <c r="AH236" s="275">
        <v>1998693000</v>
      </c>
      <c r="AI236" s="275">
        <v>2252846000</v>
      </c>
      <c r="AJ236" s="275">
        <v>2391797000</v>
      </c>
      <c r="AK236" s="276">
        <v>2539318000</v>
      </c>
      <c r="AL236" s="276">
        <v>2391797000</v>
      </c>
      <c r="AM236" s="275">
        <v>2539318000</v>
      </c>
      <c r="AN236" s="275">
        <v>2695937000</v>
      </c>
      <c r="AO236" s="52">
        <v>2535304820</v>
      </c>
      <c r="AP236" s="43">
        <v>2691677080</v>
      </c>
    </row>
    <row r="237" spans="1:42">
      <c r="A237" s="3">
        <f t="shared" si="87"/>
        <v>198</v>
      </c>
      <c r="B237" s="263">
        <v>7</v>
      </c>
      <c r="C237" s="264" t="s">
        <v>184</v>
      </c>
      <c r="D237" s="299">
        <v>20</v>
      </c>
      <c r="E237" s="266"/>
      <c r="F237" s="41" t="s">
        <v>70</v>
      </c>
      <c r="G237" s="267">
        <f t="shared" si="67"/>
        <v>60</v>
      </c>
      <c r="H237" s="267">
        <f t="shared" si="68"/>
        <v>51</v>
      </c>
      <c r="I237" s="268">
        <f t="shared" si="69"/>
        <v>26966806</v>
      </c>
      <c r="J237" s="268">
        <f t="shared" si="70"/>
        <v>2</v>
      </c>
      <c r="K237" s="269">
        <f t="shared" si="71"/>
        <v>0.93</v>
      </c>
      <c r="L237" s="270" t="e">
        <f>SUMIF($AN$4:$AN$22,D237,#REF!)</f>
        <v>#REF!</v>
      </c>
      <c r="M237" s="271" t="e">
        <f t="shared" si="72"/>
        <v>#REF!</v>
      </c>
      <c r="N237" s="271" t="e">
        <f t="shared" si="73"/>
        <v>#REF!</v>
      </c>
      <c r="O237" s="271" t="e">
        <f t="shared" si="74"/>
        <v>#REF!</v>
      </c>
      <c r="P237" s="271" t="e">
        <f t="shared" si="75"/>
        <v>#REF!</v>
      </c>
      <c r="Q237" s="272" t="e">
        <f t="shared" si="76"/>
        <v>#REF!</v>
      </c>
      <c r="R237" s="271" t="e">
        <f t="shared" si="76"/>
        <v>#REF!</v>
      </c>
      <c r="S237" s="271" t="e">
        <f t="shared" si="77"/>
        <v>#REF!</v>
      </c>
      <c r="T237" s="271"/>
      <c r="U237" s="271" t="e">
        <f t="shared" si="78"/>
        <v>#REF!</v>
      </c>
      <c r="V237" s="271" t="e">
        <f t="shared" si="79"/>
        <v>#REF!</v>
      </c>
      <c r="W237" s="271" t="e">
        <f t="shared" si="80"/>
        <v>#REF!</v>
      </c>
      <c r="X237" s="272" t="e">
        <f t="shared" si="81"/>
        <v>#REF!</v>
      </c>
      <c r="Y237" s="272" t="e">
        <f t="shared" si="82"/>
        <v>#REF!</v>
      </c>
      <c r="Z237" s="271" t="e">
        <f t="shared" si="83"/>
        <v>#REF!</v>
      </c>
      <c r="AA237" s="271" t="e">
        <f t="shared" si="84"/>
        <v>#REF!</v>
      </c>
      <c r="AB237" s="271"/>
      <c r="AC237" s="33" t="str">
        <f t="shared" si="85"/>
        <v>BERTAHAP</v>
      </c>
      <c r="AD237" s="273">
        <f t="shared" si="86"/>
        <v>0</v>
      </c>
      <c r="AE237" s="274">
        <v>2</v>
      </c>
      <c r="AF237" s="275"/>
      <c r="AG237" s="271" t="e">
        <f>IF(AF237&gt;#REF!,"LB","KR")</f>
        <v>#REF!</v>
      </c>
      <c r="AH237" s="275">
        <v>1199216000</v>
      </c>
      <c r="AI237" s="275">
        <v>1351708000</v>
      </c>
      <c r="AJ237" s="275">
        <v>1435078000</v>
      </c>
      <c r="AK237" s="276">
        <v>1523591000</v>
      </c>
      <c r="AL237" s="276">
        <v>1435078000</v>
      </c>
      <c r="AM237" s="275">
        <v>1523591000</v>
      </c>
      <c r="AN237" s="275">
        <v>1617563000</v>
      </c>
      <c r="AO237" s="52">
        <v>1521182680</v>
      </c>
      <c r="AP237" s="43">
        <v>1615006460</v>
      </c>
    </row>
    <row r="238" spans="1:42">
      <c r="A238" s="3">
        <f t="shared" si="87"/>
        <v>199</v>
      </c>
      <c r="B238" s="263">
        <v>8</v>
      </c>
      <c r="C238" s="264" t="s">
        <v>184</v>
      </c>
      <c r="D238" s="299">
        <v>22</v>
      </c>
      <c r="E238" s="266"/>
      <c r="F238" s="41" t="s">
        <v>89</v>
      </c>
      <c r="G238" s="267">
        <f t="shared" si="67"/>
        <v>81</v>
      </c>
      <c r="H238" s="267">
        <f t="shared" si="68"/>
        <v>70</v>
      </c>
      <c r="I238" s="268">
        <f t="shared" si="69"/>
        <v>26966806</v>
      </c>
      <c r="J238" s="268">
        <f t="shared" si="70"/>
        <v>4</v>
      </c>
      <c r="K238" s="269">
        <f t="shared" si="71"/>
        <v>0.97</v>
      </c>
      <c r="L238" s="270" t="e">
        <f>SUMIF($AN$4:$AN$22,D238,#REF!)</f>
        <v>#REF!</v>
      </c>
      <c r="M238" s="271" t="e">
        <f t="shared" si="72"/>
        <v>#REF!</v>
      </c>
      <c r="N238" s="271" t="e">
        <f t="shared" si="73"/>
        <v>#REF!</v>
      </c>
      <c r="O238" s="271" t="e">
        <f t="shared" si="74"/>
        <v>#REF!</v>
      </c>
      <c r="P238" s="271" t="e">
        <f t="shared" si="75"/>
        <v>#REF!</v>
      </c>
      <c r="Q238" s="272" t="e">
        <f t="shared" si="76"/>
        <v>#REF!</v>
      </c>
      <c r="R238" s="271" t="e">
        <f t="shared" si="76"/>
        <v>#REF!</v>
      </c>
      <c r="S238" s="271" t="e">
        <f t="shared" si="77"/>
        <v>#REF!</v>
      </c>
      <c r="T238" s="271"/>
      <c r="U238" s="271" t="e">
        <f t="shared" si="78"/>
        <v>#REF!</v>
      </c>
      <c r="V238" s="271" t="e">
        <f t="shared" si="79"/>
        <v>#REF!</v>
      </c>
      <c r="W238" s="271" t="e">
        <f t="shared" si="80"/>
        <v>#REF!</v>
      </c>
      <c r="X238" s="272" t="e">
        <f t="shared" si="81"/>
        <v>#REF!</v>
      </c>
      <c r="Y238" s="272" t="e">
        <f t="shared" si="82"/>
        <v>#REF!</v>
      </c>
      <c r="Z238" s="271" t="e">
        <f t="shared" si="83"/>
        <v>#REF!</v>
      </c>
      <c r="AA238" s="271" t="e">
        <f t="shared" si="84"/>
        <v>#REF!</v>
      </c>
      <c r="AB238" s="271"/>
      <c r="AC238" s="33" t="str">
        <f t="shared" si="85"/>
        <v>BERTAHAP</v>
      </c>
      <c r="AD238" s="273">
        <f t="shared" si="86"/>
        <v>0</v>
      </c>
      <c r="AE238" s="274">
        <v>2</v>
      </c>
      <c r="AF238" s="275"/>
      <c r="AG238" s="271" t="e">
        <f>IF(AF238&gt;#REF!,"LB","KR")</f>
        <v>#REF!</v>
      </c>
      <c r="AH238" s="275">
        <v>1716778000</v>
      </c>
      <c r="AI238" s="275">
        <v>1935083000</v>
      </c>
      <c r="AJ238" s="275">
        <v>2054434000</v>
      </c>
      <c r="AK238" s="276">
        <v>2181147000</v>
      </c>
      <c r="AL238" s="276">
        <v>2054434000</v>
      </c>
      <c r="AM238" s="275">
        <v>2181147000</v>
      </c>
      <c r="AN238" s="275">
        <v>2315676000</v>
      </c>
      <c r="AO238" s="52">
        <v>2177700040</v>
      </c>
      <c r="AP238" s="43">
        <v>2312015820</v>
      </c>
    </row>
    <row r="239" spans="1:42">
      <c r="A239" s="3">
        <f t="shared" si="87"/>
        <v>200</v>
      </c>
      <c r="B239" s="263">
        <v>1</v>
      </c>
      <c r="C239" s="264" t="s">
        <v>185</v>
      </c>
      <c r="D239" s="265" t="s">
        <v>24</v>
      </c>
      <c r="E239" s="266"/>
      <c r="F239" s="41" t="s">
        <v>39</v>
      </c>
      <c r="G239" s="267">
        <f t="shared" si="67"/>
        <v>113</v>
      </c>
      <c r="H239" s="267">
        <f t="shared" si="68"/>
        <v>101</v>
      </c>
      <c r="I239" s="268">
        <f t="shared" si="69"/>
        <v>26966806</v>
      </c>
      <c r="J239" s="268">
        <f t="shared" si="70"/>
        <v>6</v>
      </c>
      <c r="K239" s="269">
        <f t="shared" si="71"/>
        <v>0.95</v>
      </c>
      <c r="L239" s="319" t="e">
        <f>SUMIF($AN$4:$AN$22,D239,#REF!)</f>
        <v>#REF!</v>
      </c>
      <c r="M239" s="271" t="e">
        <f t="shared" si="72"/>
        <v>#REF!</v>
      </c>
      <c r="N239" s="271" t="e">
        <f t="shared" si="73"/>
        <v>#REF!</v>
      </c>
      <c r="O239" s="271" t="e">
        <f t="shared" si="74"/>
        <v>#REF!</v>
      </c>
      <c r="P239" s="271" t="e">
        <f t="shared" si="75"/>
        <v>#REF!</v>
      </c>
      <c r="Q239" s="272" t="e">
        <f t="shared" si="76"/>
        <v>#REF!</v>
      </c>
      <c r="R239" s="271" t="e">
        <f t="shared" si="76"/>
        <v>#REF!</v>
      </c>
      <c r="S239" s="271" t="e">
        <f t="shared" si="77"/>
        <v>#REF!</v>
      </c>
      <c r="T239" s="271"/>
      <c r="U239" s="271" t="e">
        <f t="shared" si="78"/>
        <v>#REF!</v>
      </c>
      <c r="V239" s="271" t="e">
        <f t="shared" si="79"/>
        <v>#REF!</v>
      </c>
      <c r="W239" s="271" t="e">
        <f t="shared" si="80"/>
        <v>#REF!</v>
      </c>
      <c r="X239" s="272" t="e">
        <f t="shared" si="81"/>
        <v>#REF!</v>
      </c>
      <c r="Y239" s="272" t="e">
        <f t="shared" si="82"/>
        <v>#REF!</v>
      </c>
      <c r="Z239" s="271" t="e">
        <f t="shared" si="83"/>
        <v>#REF!</v>
      </c>
      <c r="AA239" s="271" t="e">
        <f t="shared" si="84"/>
        <v>#REF!</v>
      </c>
      <c r="AB239" s="271"/>
      <c r="AC239" s="33" t="str">
        <f t="shared" si="85"/>
        <v>BERTAHAP</v>
      </c>
      <c r="AD239" s="273">
        <f t="shared" si="86"/>
        <v>0</v>
      </c>
      <c r="AE239" s="274">
        <v>2</v>
      </c>
      <c r="AF239" s="275"/>
      <c r="AG239" s="271" t="e">
        <f>IF(AF239&gt;#REF!,"LB","KR")</f>
        <v>#REF!</v>
      </c>
      <c r="AH239" s="275">
        <v>2449775000</v>
      </c>
      <c r="AI239" s="275">
        <v>2761288000</v>
      </c>
      <c r="AJ239" s="275">
        <v>2931598000</v>
      </c>
      <c r="AK239" s="276">
        <v>3112413000</v>
      </c>
      <c r="AL239" s="276">
        <v>2931598000</v>
      </c>
      <c r="AM239" s="275">
        <v>3112413000</v>
      </c>
      <c r="AN239" s="275">
        <v>3304380000</v>
      </c>
      <c r="AO239" s="52">
        <v>3107493880</v>
      </c>
      <c r="AP239" s="43">
        <v>3299157780</v>
      </c>
    </row>
    <row r="240" spans="1:42">
      <c r="A240" s="3">
        <f t="shared" si="87"/>
        <v>201</v>
      </c>
      <c r="B240" s="263">
        <v>2</v>
      </c>
      <c r="C240" s="264" t="s">
        <v>185</v>
      </c>
      <c r="D240" s="265" t="s">
        <v>35</v>
      </c>
      <c r="E240" s="266"/>
      <c r="F240" s="41" t="s">
        <v>42</v>
      </c>
      <c r="G240" s="267">
        <f t="shared" si="67"/>
        <v>78</v>
      </c>
      <c r="H240" s="267">
        <f t="shared" si="68"/>
        <v>66</v>
      </c>
      <c r="I240" s="268">
        <f t="shared" si="69"/>
        <v>26966806</v>
      </c>
      <c r="J240" s="268">
        <f t="shared" si="70"/>
        <v>2</v>
      </c>
      <c r="K240" s="269">
        <f t="shared" si="71"/>
        <v>0.93</v>
      </c>
      <c r="L240" s="319" t="e">
        <f>SUMIF($AN$4:$AN$22,D240,#REF!)</f>
        <v>#REF!</v>
      </c>
      <c r="M240" s="271" t="e">
        <f t="shared" si="72"/>
        <v>#REF!</v>
      </c>
      <c r="N240" s="271" t="e">
        <f t="shared" si="73"/>
        <v>#REF!</v>
      </c>
      <c r="O240" s="271" t="e">
        <f t="shared" si="74"/>
        <v>#REF!</v>
      </c>
      <c r="P240" s="271" t="e">
        <f t="shared" si="75"/>
        <v>#REF!</v>
      </c>
      <c r="Q240" s="272" t="e">
        <f t="shared" si="76"/>
        <v>#REF!</v>
      </c>
      <c r="R240" s="271" t="e">
        <f t="shared" si="76"/>
        <v>#REF!</v>
      </c>
      <c r="S240" s="271" t="e">
        <f t="shared" si="77"/>
        <v>#REF!</v>
      </c>
      <c r="T240" s="271"/>
      <c r="U240" s="271" t="e">
        <f t="shared" si="78"/>
        <v>#REF!</v>
      </c>
      <c r="V240" s="271" t="e">
        <f t="shared" si="79"/>
        <v>#REF!</v>
      </c>
      <c r="W240" s="271" t="e">
        <f t="shared" si="80"/>
        <v>#REF!</v>
      </c>
      <c r="X240" s="272" t="e">
        <f t="shared" si="81"/>
        <v>#REF!</v>
      </c>
      <c r="Y240" s="272" t="e">
        <f t="shared" si="82"/>
        <v>#REF!</v>
      </c>
      <c r="Z240" s="271" t="e">
        <f t="shared" si="83"/>
        <v>#REF!</v>
      </c>
      <c r="AA240" s="271" t="e">
        <f t="shared" si="84"/>
        <v>#REF!</v>
      </c>
      <c r="AB240" s="271"/>
      <c r="AC240" s="33" t="str">
        <f t="shared" si="85"/>
        <v>BERTAHAP</v>
      </c>
      <c r="AD240" s="273">
        <f t="shared" si="86"/>
        <v>0</v>
      </c>
      <c r="AE240" s="274">
        <v>2</v>
      </c>
      <c r="AF240" s="275"/>
      <c r="AG240" s="271" t="e">
        <f>IF(AF240&gt;#REF!,"LB","KR")</f>
        <v>#REF!</v>
      </c>
      <c r="AH240" s="275">
        <v>1567142000</v>
      </c>
      <c r="AI240" s="275">
        <v>1766419000</v>
      </c>
      <c r="AJ240" s="275">
        <v>1875368000</v>
      </c>
      <c r="AK240" s="276">
        <v>1991036000</v>
      </c>
      <c r="AL240" s="276">
        <v>1875368000</v>
      </c>
      <c r="AM240" s="275">
        <v>1991036000</v>
      </c>
      <c r="AN240" s="275">
        <v>2113839000</v>
      </c>
      <c r="AO240" s="52">
        <v>1987890080</v>
      </c>
      <c r="AP240" s="43">
        <v>2110498160</v>
      </c>
    </row>
    <row r="241" spans="1:42">
      <c r="A241" s="3">
        <f t="shared" si="87"/>
        <v>202</v>
      </c>
      <c r="B241" s="263">
        <v>3</v>
      </c>
      <c r="C241" s="264" t="s">
        <v>185</v>
      </c>
      <c r="D241" s="265" t="s">
        <v>41</v>
      </c>
      <c r="E241" s="266"/>
      <c r="F241" s="41" t="s">
        <v>45</v>
      </c>
      <c r="G241" s="267">
        <f t="shared" si="67"/>
        <v>60</v>
      </c>
      <c r="H241" s="267">
        <f t="shared" si="68"/>
        <v>52</v>
      </c>
      <c r="I241" s="268">
        <f t="shared" si="69"/>
        <v>26966806</v>
      </c>
      <c r="J241" s="268">
        <f t="shared" si="70"/>
        <v>2</v>
      </c>
      <c r="K241" s="269">
        <f t="shared" si="71"/>
        <v>0.93</v>
      </c>
      <c r="L241" s="319" t="e">
        <f>SUMIF($AN$4:$AN$22,D241,#REF!)</f>
        <v>#REF!</v>
      </c>
      <c r="M241" s="271" t="e">
        <f t="shared" si="72"/>
        <v>#REF!</v>
      </c>
      <c r="N241" s="271" t="e">
        <f t="shared" si="73"/>
        <v>#REF!</v>
      </c>
      <c r="O241" s="271" t="e">
        <f t="shared" si="74"/>
        <v>#REF!</v>
      </c>
      <c r="P241" s="271" t="e">
        <f t="shared" si="75"/>
        <v>#REF!</v>
      </c>
      <c r="Q241" s="272" t="e">
        <f t="shared" si="76"/>
        <v>#REF!</v>
      </c>
      <c r="R241" s="271" t="e">
        <f t="shared" si="76"/>
        <v>#REF!</v>
      </c>
      <c r="S241" s="271" t="e">
        <f t="shared" si="77"/>
        <v>#REF!</v>
      </c>
      <c r="T241" s="271"/>
      <c r="U241" s="271" t="e">
        <f t="shared" si="78"/>
        <v>#REF!</v>
      </c>
      <c r="V241" s="271" t="e">
        <f t="shared" si="79"/>
        <v>#REF!</v>
      </c>
      <c r="W241" s="271" t="e">
        <f t="shared" si="80"/>
        <v>#REF!</v>
      </c>
      <c r="X241" s="272" t="e">
        <f t="shared" si="81"/>
        <v>#REF!</v>
      </c>
      <c r="Y241" s="272" t="e">
        <f t="shared" si="82"/>
        <v>#REF!</v>
      </c>
      <c r="Z241" s="271" t="e">
        <f t="shared" si="83"/>
        <v>#REF!</v>
      </c>
      <c r="AA241" s="271" t="e">
        <f t="shared" si="84"/>
        <v>#REF!</v>
      </c>
      <c r="AB241" s="271"/>
      <c r="AC241" s="33" t="str">
        <f t="shared" si="85"/>
        <v>BERTAHAP</v>
      </c>
      <c r="AD241" s="273">
        <f t="shared" si="86"/>
        <v>0</v>
      </c>
      <c r="AE241" s="274">
        <v>2</v>
      </c>
      <c r="AF241" s="275"/>
      <c r="AG241" s="271" t="e">
        <f>IF(AF241&gt;#REF!,"LB","KR")</f>
        <v>#REF!</v>
      </c>
      <c r="AH241" s="275">
        <v>1234718000</v>
      </c>
      <c r="AI241" s="275">
        <v>1391724000</v>
      </c>
      <c r="AJ241" s="275">
        <v>1477562000</v>
      </c>
      <c r="AK241" s="276">
        <v>1568695000</v>
      </c>
      <c r="AL241" s="276">
        <v>1477562000</v>
      </c>
      <c r="AM241" s="275">
        <v>1568695000</v>
      </c>
      <c r="AN241" s="275">
        <v>1665449000</v>
      </c>
      <c r="AO241" s="52">
        <v>1566215720</v>
      </c>
      <c r="AP241" s="43">
        <v>1662816700</v>
      </c>
    </row>
    <row r="242" spans="1:42">
      <c r="A242" s="3">
        <f t="shared" si="87"/>
        <v>203</v>
      </c>
      <c r="B242" s="263">
        <v>4</v>
      </c>
      <c r="C242" s="264" t="s">
        <v>185</v>
      </c>
      <c r="D242" s="265">
        <v>10</v>
      </c>
      <c r="E242" s="266"/>
      <c r="F242" s="41" t="s">
        <v>48</v>
      </c>
      <c r="G242" s="267">
        <f t="shared" si="67"/>
        <v>74</v>
      </c>
      <c r="H242" s="267">
        <f t="shared" si="68"/>
        <v>63</v>
      </c>
      <c r="I242" s="268">
        <f t="shared" si="69"/>
        <v>26966806</v>
      </c>
      <c r="J242" s="268">
        <f t="shared" si="70"/>
        <v>2</v>
      </c>
      <c r="K242" s="269">
        <f t="shared" si="71"/>
        <v>0.93</v>
      </c>
      <c r="L242" s="319" t="e">
        <f>SUMIF($AN$4:$AN$22,D242,#REF!)</f>
        <v>#REF!</v>
      </c>
      <c r="M242" s="271" t="e">
        <f t="shared" si="72"/>
        <v>#REF!</v>
      </c>
      <c r="N242" s="271" t="e">
        <f t="shared" si="73"/>
        <v>#REF!</v>
      </c>
      <c r="O242" s="271" t="e">
        <f t="shared" si="74"/>
        <v>#REF!</v>
      </c>
      <c r="P242" s="271" t="e">
        <f t="shared" si="75"/>
        <v>#REF!</v>
      </c>
      <c r="Q242" s="272" t="e">
        <f t="shared" si="76"/>
        <v>#REF!</v>
      </c>
      <c r="R242" s="271" t="e">
        <f t="shared" si="76"/>
        <v>#REF!</v>
      </c>
      <c r="S242" s="271" t="e">
        <f t="shared" si="77"/>
        <v>#REF!</v>
      </c>
      <c r="T242" s="271"/>
      <c r="U242" s="271" t="e">
        <f t="shared" si="78"/>
        <v>#REF!</v>
      </c>
      <c r="V242" s="271" t="e">
        <f t="shared" si="79"/>
        <v>#REF!</v>
      </c>
      <c r="W242" s="271" t="e">
        <f t="shared" si="80"/>
        <v>#REF!</v>
      </c>
      <c r="X242" s="272" t="e">
        <f t="shared" si="81"/>
        <v>#REF!</v>
      </c>
      <c r="Y242" s="272" t="e">
        <f t="shared" si="82"/>
        <v>#REF!</v>
      </c>
      <c r="Z242" s="271" t="e">
        <f t="shared" si="83"/>
        <v>#REF!</v>
      </c>
      <c r="AA242" s="271" t="e">
        <f t="shared" si="84"/>
        <v>#REF!</v>
      </c>
      <c r="AB242" s="271"/>
      <c r="AC242" s="33" t="str">
        <f t="shared" si="85"/>
        <v>BERTAHAP</v>
      </c>
      <c r="AD242" s="273">
        <f t="shared" si="86"/>
        <v>0</v>
      </c>
      <c r="AE242" s="274">
        <v>2</v>
      </c>
      <c r="AF242" s="275"/>
      <c r="AG242" s="271" t="e">
        <f>IF(AF242&gt;#REF!,"LB","KR")</f>
        <v>#REF!</v>
      </c>
      <c r="AH242" s="275">
        <v>1495908000</v>
      </c>
      <c r="AI242" s="275">
        <v>1686127000</v>
      </c>
      <c r="AJ242" s="275">
        <v>1790124000</v>
      </c>
      <c r="AK242" s="276">
        <v>1900535000</v>
      </c>
      <c r="AL242" s="276">
        <v>1790124000</v>
      </c>
      <c r="AM242" s="275">
        <v>1900535000</v>
      </c>
      <c r="AN242" s="275">
        <v>2017755000</v>
      </c>
      <c r="AO242" s="52">
        <v>1897531440</v>
      </c>
      <c r="AP242" s="43">
        <v>2014567100</v>
      </c>
    </row>
    <row r="243" spans="1:42">
      <c r="A243" s="3">
        <f t="shared" si="87"/>
        <v>204</v>
      </c>
      <c r="B243" s="263">
        <v>5</v>
      </c>
      <c r="C243" s="264" t="s">
        <v>185</v>
      </c>
      <c r="D243" s="265">
        <v>16</v>
      </c>
      <c r="E243" s="266"/>
      <c r="F243" s="41" t="s">
        <v>52</v>
      </c>
      <c r="G243" s="267">
        <f t="shared" si="67"/>
        <v>71</v>
      </c>
      <c r="H243" s="267">
        <f t="shared" si="68"/>
        <v>63</v>
      </c>
      <c r="I243" s="268">
        <f t="shared" si="69"/>
        <v>26966806</v>
      </c>
      <c r="J243" s="268">
        <f t="shared" si="70"/>
        <v>2</v>
      </c>
      <c r="K243" s="269">
        <f t="shared" si="71"/>
        <v>0.93</v>
      </c>
      <c r="L243" s="319" t="e">
        <f>SUMIF($AN$4:$AN$22,D243,#REF!)</f>
        <v>#REF!</v>
      </c>
      <c r="M243" s="271" t="e">
        <f t="shared" si="72"/>
        <v>#REF!</v>
      </c>
      <c r="N243" s="271" t="e">
        <f t="shared" si="73"/>
        <v>#REF!</v>
      </c>
      <c r="O243" s="271" t="e">
        <f t="shared" si="74"/>
        <v>#REF!</v>
      </c>
      <c r="P243" s="271" t="e">
        <f t="shared" si="75"/>
        <v>#REF!</v>
      </c>
      <c r="Q243" s="272" t="e">
        <f t="shared" si="76"/>
        <v>#REF!</v>
      </c>
      <c r="R243" s="271" t="e">
        <f t="shared" si="76"/>
        <v>#REF!</v>
      </c>
      <c r="S243" s="271" t="e">
        <f t="shared" si="77"/>
        <v>#REF!</v>
      </c>
      <c r="T243" s="271"/>
      <c r="U243" s="271" t="e">
        <f t="shared" si="78"/>
        <v>#REF!</v>
      </c>
      <c r="V243" s="271" t="e">
        <f t="shared" si="79"/>
        <v>#REF!</v>
      </c>
      <c r="W243" s="271" t="e">
        <f t="shared" si="80"/>
        <v>#REF!</v>
      </c>
      <c r="X243" s="272" t="e">
        <f t="shared" si="81"/>
        <v>#REF!</v>
      </c>
      <c r="Y243" s="272" t="e">
        <f t="shared" si="82"/>
        <v>#REF!</v>
      </c>
      <c r="Z243" s="271" t="e">
        <f t="shared" si="83"/>
        <v>#REF!</v>
      </c>
      <c r="AA243" s="271" t="e">
        <f t="shared" si="84"/>
        <v>#REF!</v>
      </c>
      <c r="AB243" s="271"/>
      <c r="AC243" s="33" t="str">
        <f t="shared" si="85"/>
        <v>BERTAHAP</v>
      </c>
      <c r="AD243" s="273">
        <f t="shared" si="86"/>
        <v>0</v>
      </c>
      <c r="AE243" s="274">
        <v>2</v>
      </c>
      <c r="AF243" s="275"/>
      <c r="AG243" s="271" t="e">
        <f>IF(AF243&gt;#REF!,"LB","KR")</f>
        <v>#REF!</v>
      </c>
      <c r="AH243" s="275">
        <v>1495908000</v>
      </c>
      <c r="AI243" s="275">
        <v>1686127000</v>
      </c>
      <c r="AJ243" s="275">
        <v>1790124000</v>
      </c>
      <c r="AK243" s="276">
        <v>1900535000</v>
      </c>
      <c r="AL243" s="276">
        <v>1790124000</v>
      </c>
      <c r="AM243" s="275">
        <v>1900535000</v>
      </c>
      <c r="AN243" s="275">
        <v>2017755000</v>
      </c>
      <c r="AO243" s="52">
        <v>1897531440</v>
      </c>
      <c r="AP243" s="43">
        <v>2014567100</v>
      </c>
    </row>
    <row r="244" spans="1:42">
      <c r="A244" s="3">
        <f t="shared" si="87"/>
        <v>205</v>
      </c>
      <c r="B244" s="263">
        <v>6</v>
      </c>
      <c r="C244" s="264" t="s">
        <v>185</v>
      </c>
      <c r="D244" s="299">
        <v>18</v>
      </c>
      <c r="E244" s="266"/>
      <c r="F244" s="41" t="s">
        <v>54</v>
      </c>
      <c r="G244" s="267">
        <f t="shared" si="67"/>
        <v>97</v>
      </c>
      <c r="H244" s="267">
        <f t="shared" si="68"/>
        <v>85</v>
      </c>
      <c r="I244" s="268">
        <f t="shared" si="69"/>
        <v>26966806</v>
      </c>
      <c r="J244" s="268">
        <f t="shared" si="70"/>
        <v>2</v>
      </c>
      <c r="K244" s="269">
        <f t="shared" si="71"/>
        <v>0.93</v>
      </c>
      <c r="L244" s="319" t="e">
        <f>SUMIF($AN$4:$AN$22,D244,#REF!)</f>
        <v>#REF!</v>
      </c>
      <c r="M244" s="271" t="e">
        <f t="shared" si="72"/>
        <v>#REF!</v>
      </c>
      <c r="N244" s="271" t="e">
        <f t="shared" si="73"/>
        <v>#REF!</v>
      </c>
      <c r="O244" s="271" t="e">
        <f t="shared" si="74"/>
        <v>#REF!</v>
      </c>
      <c r="P244" s="271" t="e">
        <f t="shared" si="75"/>
        <v>#REF!</v>
      </c>
      <c r="Q244" s="272" t="e">
        <f t="shared" si="76"/>
        <v>#REF!</v>
      </c>
      <c r="R244" s="271" t="e">
        <f t="shared" si="76"/>
        <v>#REF!</v>
      </c>
      <c r="S244" s="271" t="e">
        <f t="shared" si="77"/>
        <v>#REF!</v>
      </c>
      <c r="T244" s="271"/>
      <c r="U244" s="271" t="e">
        <f t="shared" si="78"/>
        <v>#REF!</v>
      </c>
      <c r="V244" s="271" t="e">
        <f t="shared" si="79"/>
        <v>#REF!</v>
      </c>
      <c r="W244" s="271" t="e">
        <f t="shared" si="80"/>
        <v>#REF!</v>
      </c>
      <c r="X244" s="272" t="e">
        <f t="shared" si="81"/>
        <v>#REF!</v>
      </c>
      <c r="Y244" s="272" t="e">
        <f t="shared" si="82"/>
        <v>#REF!</v>
      </c>
      <c r="Z244" s="271" t="e">
        <f t="shared" si="83"/>
        <v>#REF!</v>
      </c>
      <c r="AA244" s="271" t="e">
        <f t="shared" si="84"/>
        <v>#REF!</v>
      </c>
      <c r="AB244" s="271"/>
      <c r="AC244" s="33" t="str">
        <f t="shared" si="85"/>
        <v>BERTAHAP</v>
      </c>
      <c r="AD244" s="273">
        <f t="shared" si="86"/>
        <v>0</v>
      </c>
      <c r="AE244" s="274">
        <v>2</v>
      </c>
      <c r="AF244" s="275"/>
      <c r="AG244" s="271" t="e">
        <f>IF(AF244&gt;#REF!,"LB","KR")</f>
        <v>#REF!</v>
      </c>
      <c r="AH244" s="275">
        <v>2018288000</v>
      </c>
      <c r="AI244" s="275">
        <v>2274933000</v>
      </c>
      <c r="AJ244" s="275">
        <v>2415246000</v>
      </c>
      <c r="AK244" s="276">
        <v>2564213000</v>
      </c>
      <c r="AL244" s="276">
        <v>2415246000</v>
      </c>
      <c r="AM244" s="275">
        <v>2564213000</v>
      </c>
      <c r="AN244" s="275">
        <v>2722368000</v>
      </c>
      <c r="AO244" s="52">
        <v>2560160760</v>
      </c>
      <c r="AP244" s="43">
        <v>2718065780</v>
      </c>
    </row>
    <row r="245" spans="1:42">
      <c r="A245" s="3">
        <f t="shared" si="87"/>
        <v>206</v>
      </c>
      <c r="B245" s="263">
        <v>7</v>
      </c>
      <c r="C245" s="264" t="s">
        <v>185</v>
      </c>
      <c r="D245" s="299">
        <v>20</v>
      </c>
      <c r="E245" s="266"/>
      <c r="F245" s="41" t="s">
        <v>70</v>
      </c>
      <c r="G245" s="267">
        <f t="shared" si="67"/>
        <v>60</v>
      </c>
      <c r="H245" s="267">
        <f t="shared" si="68"/>
        <v>51</v>
      </c>
      <c r="I245" s="268">
        <f t="shared" si="69"/>
        <v>26966806</v>
      </c>
      <c r="J245" s="268">
        <f t="shared" si="70"/>
        <v>2</v>
      </c>
      <c r="K245" s="269">
        <f t="shared" si="71"/>
        <v>0.93</v>
      </c>
      <c r="L245" s="319" t="e">
        <f>SUMIF($AN$4:$AN$22,D245,#REF!)</f>
        <v>#REF!</v>
      </c>
      <c r="M245" s="271" t="e">
        <f t="shared" si="72"/>
        <v>#REF!</v>
      </c>
      <c r="N245" s="271" t="e">
        <f t="shared" si="73"/>
        <v>#REF!</v>
      </c>
      <c r="O245" s="271" t="e">
        <f t="shared" si="74"/>
        <v>#REF!</v>
      </c>
      <c r="P245" s="271" t="e">
        <f t="shared" si="75"/>
        <v>#REF!</v>
      </c>
      <c r="Q245" s="272" t="e">
        <f t="shared" si="76"/>
        <v>#REF!</v>
      </c>
      <c r="R245" s="271" t="e">
        <f t="shared" si="76"/>
        <v>#REF!</v>
      </c>
      <c r="S245" s="271" t="e">
        <f t="shared" si="77"/>
        <v>#REF!</v>
      </c>
      <c r="T245" s="271"/>
      <c r="U245" s="271" t="e">
        <f t="shared" si="78"/>
        <v>#REF!</v>
      </c>
      <c r="V245" s="271" t="e">
        <f t="shared" si="79"/>
        <v>#REF!</v>
      </c>
      <c r="W245" s="271" t="e">
        <f t="shared" si="80"/>
        <v>#REF!</v>
      </c>
      <c r="X245" s="272" t="e">
        <f t="shared" si="81"/>
        <v>#REF!</v>
      </c>
      <c r="Y245" s="272" t="e">
        <f t="shared" si="82"/>
        <v>#REF!</v>
      </c>
      <c r="Z245" s="271" t="e">
        <f t="shared" si="83"/>
        <v>#REF!</v>
      </c>
      <c r="AA245" s="271" t="e">
        <f t="shared" si="84"/>
        <v>#REF!</v>
      </c>
      <c r="AB245" s="271"/>
      <c r="AC245" s="33" t="str">
        <f t="shared" si="85"/>
        <v>BERTAHAP</v>
      </c>
      <c r="AD245" s="273">
        <f t="shared" si="86"/>
        <v>0</v>
      </c>
      <c r="AE245" s="274">
        <v>2</v>
      </c>
      <c r="AF245" s="275"/>
      <c r="AG245" s="271" t="e">
        <f>IF(AF245&gt;#REF!,"LB","KR")</f>
        <v>#REF!</v>
      </c>
      <c r="AH245" s="275">
        <v>1210973000</v>
      </c>
      <c r="AI245" s="275">
        <v>1364960000</v>
      </c>
      <c r="AJ245" s="275">
        <v>1449148000</v>
      </c>
      <c r="AK245" s="276">
        <v>1538528000</v>
      </c>
      <c r="AL245" s="276">
        <v>1449148000</v>
      </c>
      <c r="AM245" s="275">
        <v>1538528000</v>
      </c>
      <c r="AN245" s="275">
        <v>1633421000</v>
      </c>
      <c r="AO245" s="52">
        <v>1536096880</v>
      </c>
      <c r="AP245" s="43">
        <v>1630839680</v>
      </c>
    </row>
    <row r="246" spans="1:42">
      <c r="A246" s="3">
        <f t="shared" si="87"/>
        <v>207</v>
      </c>
      <c r="B246" s="263">
        <v>8</v>
      </c>
      <c r="C246" s="264" t="s">
        <v>185</v>
      </c>
      <c r="D246" s="299">
        <v>22</v>
      </c>
      <c r="E246" s="266"/>
      <c r="F246" s="41" t="s">
        <v>89</v>
      </c>
      <c r="G246" s="267">
        <f t="shared" si="67"/>
        <v>81</v>
      </c>
      <c r="H246" s="267">
        <f t="shared" si="68"/>
        <v>70</v>
      </c>
      <c r="I246" s="268">
        <f t="shared" si="69"/>
        <v>26966806</v>
      </c>
      <c r="J246" s="268">
        <f t="shared" si="70"/>
        <v>4</v>
      </c>
      <c r="K246" s="269">
        <f t="shared" si="71"/>
        <v>0.97</v>
      </c>
      <c r="L246" s="319" t="e">
        <f>SUMIF($AN$4:$AN$22,D246,#REF!)</f>
        <v>#REF!</v>
      </c>
      <c r="M246" s="271" t="e">
        <f t="shared" si="72"/>
        <v>#REF!</v>
      </c>
      <c r="N246" s="271" t="e">
        <f t="shared" si="73"/>
        <v>#REF!</v>
      </c>
      <c r="O246" s="271" t="e">
        <f t="shared" si="74"/>
        <v>#REF!</v>
      </c>
      <c r="P246" s="271" t="e">
        <f t="shared" si="75"/>
        <v>#REF!</v>
      </c>
      <c r="Q246" s="272" t="e">
        <f t="shared" si="76"/>
        <v>#REF!</v>
      </c>
      <c r="R246" s="271" t="e">
        <f t="shared" si="76"/>
        <v>#REF!</v>
      </c>
      <c r="S246" s="271" t="e">
        <f t="shared" si="77"/>
        <v>#REF!</v>
      </c>
      <c r="T246" s="271"/>
      <c r="U246" s="271" t="e">
        <f t="shared" si="78"/>
        <v>#REF!</v>
      </c>
      <c r="V246" s="271" t="e">
        <f t="shared" si="79"/>
        <v>#REF!</v>
      </c>
      <c r="W246" s="271" t="e">
        <f t="shared" si="80"/>
        <v>#REF!</v>
      </c>
      <c r="X246" s="272" t="e">
        <f t="shared" si="81"/>
        <v>#REF!</v>
      </c>
      <c r="Y246" s="272" t="e">
        <f t="shared" si="82"/>
        <v>#REF!</v>
      </c>
      <c r="Z246" s="271" t="e">
        <f t="shared" si="83"/>
        <v>#REF!</v>
      </c>
      <c r="AA246" s="271" t="e">
        <f t="shared" si="84"/>
        <v>#REF!</v>
      </c>
      <c r="AB246" s="271"/>
      <c r="AC246" s="33" t="str">
        <f t="shared" si="85"/>
        <v>BERTAHAP</v>
      </c>
      <c r="AD246" s="273">
        <f t="shared" si="86"/>
        <v>0</v>
      </c>
      <c r="AE246" s="274">
        <v>2</v>
      </c>
      <c r="AF246" s="275"/>
      <c r="AG246" s="271" t="e">
        <f>IF(AF246&gt;#REF!,"LB","KR")</f>
        <v>#REF!</v>
      </c>
      <c r="AH246" s="275">
        <v>1733609000</v>
      </c>
      <c r="AI246" s="275">
        <v>1954054000</v>
      </c>
      <c r="AJ246" s="275">
        <v>2074576000</v>
      </c>
      <c r="AK246" s="276">
        <v>2202531000</v>
      </c>
      <c r="AL246" s="276">
        <v>2074576000</v>
      </c>
      <c r="AM246" s="275">
        <v>2202531000</v>
      </c>
      <c r="AN246" s="275">
        <v>2338378000</v>
      </c>
      <c r="AO246" s="52">
        <v>2199050560</v>
      </c>
      <c r="AP246" s="43">
        <v>2334682860</v>
      </c>
    </row>
    <row r="247" spans="1:42">
      <c r="A247" s="3">
        <f t="shared" si="87"/>
        <v>208</v>
      </c>
      <c r="B247" s="263">
        <v>1</v>
      </c>
      <c r="C247" s="264" t="s">
        <v>186</v>
      </c>
      <c r="D247" s="265" t="s">
        <v>24</v>
      </c>
      <c r="E247" s="266"/>
      <c r="F247" s="41" t="s">
        <v>39</v>
      </c>
      <c r="G247" s="267">
        <f t="shared" si="67"/>
        <v>113</v>
      </c>
      <c r="H247" s="267">
        <f t="shared" si="68"/>
        <v>101</v>
      </c>
      <c r="I247" s="268">
        <f t="shared" si="69"/>
        <v>26966806</v>
      </c>
      <c r="J247" s="268">
        <f t="shared" si="70"/>
        <v>6</v>
      </c>
      <c r="K247" s="269">
        <f t="shared" si="71"/>
        <v>0.95</v>
      </c>
      <c r="L247" s="270" t="e">
        <f>SUMIF($AN$4:$AN$22,D247,#REF!)</f>
        <v>#REF!</v>
      </c>
      <c r="M247" s="271" t="e">
        <f t="shared" si="72"/>
        <v>#REF!</v>
      </c>
      <c r="N247" s="271" t="e">
        <f t="shared" si="73"/>
        <v>#REF!</v>
      </c>
      <c r="O247" s="271" t="e">
        <f t="shared" si="74"/>
        <v>#REF!</v>
      </c>
      <c r="P247" s="271" t="e">
        <f t="shared" si="75"/>
        <v>#REF!</v>
      </c>
      <c r="Q247" s="272" t="e">
        <f t="shared" si="76"/>
        <v>#REF!</v>
      </c>
      <c r="R247" s="271" t="e">
        <f t="shared" si="76"/>
        <v>#REF!</v>
      </c>
      <c r="S247" s="271" t="e">
        <f t="shared" si="77"/>
        <v>#REF!</v>
      </c>
      <c r="T247" s="271"/>
      <c r="U247" s="271" t="e">
        <f t="shared" si="78"/>
        <v>#REF!</v>
      </c>
      <c r="V247" s="271" t="e">
        <f t="shared" si="79"/>
        <v>#REF!</v>
      </c>
      <c r="W247" s="271" t="e">
        <f t="shared" si="80"/>
        <v>#REF!</v>
      </c>
      <c r="X247" s="272" t="e">
        <f t="shared" si="81"/>
        <v>#REF!</v>
      </c>
      <c r="Y247" s="272" t="e">
        <f t="shared" si="82"/>
        <v>#REF!</v>
      </c>
      <c r="Z247" s="271" t="e">
        <f t="shared" si="83"/>
        <v>#REF!</v>
      </c>
      <c r="AA247" s="271" t="e">
        <f t="shared" si="84"/>
        <v>#REF!</v>
      </c>
      <c r="AB247" s="271"/>
      <c r="AC247" s="33" t="str">
        <f t="shared" si="85"/>
        <v>BERTAHAP</v>
      </c>
      <c r="AD247" s="273">
        <f t="shared" si="86"/>
        <v>0</v>
      </c>
      <c r="AE247" s="274">
        <v>2</v>
      </c>
      <c r="AF247" s="275"/>
      <c r="AG247" s="271" t="e">
        <f>IF(AF247&gt;#REF!,"LB","KR")</f>
        <v>#REF!</v>
      </c>
      <c r="AH247" s="275">
        <v>2414099000</v>
      </c>
      <c r="AI247" s="275">
        <v>2721075000</v>
      </c>
      <c r="AJ247" s="275">
        <v>2888905000</v>
      </c>
      <c r="AK247" s="276">
        <v>3067087000</v>
      </c>
      <c r="AL247" s="276">
        <v>2888905000</v>
      </c>
      <c r="AM247" s="275">
        <v>3067087000</v>
      </c>
      <c r="AN247" s="275">
        <v>3256258000</v>
      </c>
      <c r="AO247" s="52">
        <v>3062239300</v>
      </c>
      <c r="AP247" s="43">
        <v>3251112220</v>
      </c>
    </row>
    <row r="248" spans="1:42">
      <c r="A248" s="3">
        <f t="shared" si="87"/>
        <v>209</v>
      </c>
      <c r="B248" s="263">
        <v>2</v>
      </c>
      <c r="C248" s="264" t="s">
        <v>186</v>
      </c>
      <c r="D248" s="265" t="s">
        <v>35</v>
      </c>
      <c r="E248" s="266"/>
      <c r="F248" s="41" t="s">
        <v>42</v>
      </c>
      <c r="G248" s="267">
        <f t="shared" si="67"/>
        <v>78</v>
      </c>
      <c r="H248" s="267">
        <f t="shared" si="68"/>
        <v>66</v>
      </c>
      <c r="I248" s="268">
        <f t="shared" si="69"/>
        <v>26966806</v>
      </c>
      <c r="J248" s="268">
        <f t="shared" si="70"/>
        <v>2</v>
      </c>
      <c r="K248" s="269">
        <f t="shared" si="71"/>
        <v>0.93</v>
      </c>
      <c r="L248" s="270" t="e">
        <f>SUMIF($AN$4:$AN$22,D248,#REF!)</f>
        <v>#REF!</v>
      </c>
      <c r="M248" s="271" t="e">
        <f t="shared" si="72"/>
        <v>#REF!</v>
      </c>
      <c r="N248" s="271" t="e">
        <f t="shared" si="73"/>
        <v>#REF!</v>
      </c>
      <c r="O248" s="271" t="e">
        <f t="shared" si="74"/>
        <v>#REF!</v>
      </c>
      <c r="P248" s="271" t="e">
        <f t="shared" si="75"/>
        <v>#REF!</v>
      </c>
      <c r="Q248" s="272" t="e">
        <f t="shared" si="76"/>
        <v>#REF!</v>
      </c>
      <c r="R248" s="271" t="e">
        <f t="shared" si="76"/>
        <v>#REF!</v>
      </c>
      <c r="S248" s="271" t="e">
        <f t="shared" si="77"/>
        <v>#REF!</v>
      </c>
      <c r="T248" s="271"/>
      <c r="U248" s="271" t="e">
        <f t="shared" si="78"/>
        <v>#REF!</v>
      </c>
      <c r="V248" s="271" t="e">
        <f t="shared" si="79"/>
        <v>#REF!</v>
      </c>
      <c r="W248" s="271" t="e">
        <f t="shared" si="80"/>
        <v>#REF!</v>
      </c>
      <c r="X248" s="272" t="e">
        <f t="shared" si="81"/>
        <v>#REF!</v>
      </c>
      <c r="Y248" s="272" t="e">
        <f t="shared" si="82"/>
        <v>#REF!</v>
      </c>
      <c r="Z248" s="271" t="e">
        <f t="shared" si="83"/>
        <v>#REF!</v>
      </c>
      <c r="AA248" s="271" t="e">
        <f t="shared" si="84"/>
        <v>#REF!</v>
      </c>
      <c r="AB248" s="271"/>
      <c r="AC248" s="33" t="str">
        <f t="shared" si="85"/>
        <v>BERTAHAP</v>
      </c>
      <c r="AD248" s="273">
        <f t="shared" si="86"/>
        <v>0</v>
      </c>
      <c r="AE248" s="274">
        <v>2</v>
      </c>
      <c r="AF248" s="275"/>
      <c r="AG248" s="271" t="e">
        <f>IF(AF248&gt;#REF!,"LB","KR")</f>
        <v>#REF!</v>
      </c>
      <c r="AH248" s="275">
        <v>1544319000</v>
      </c>
      <c r="AI248" s="275">
        <v>1740694000</v>
      </c>
      <c r="AJ248" s="275">
        <v>1848056000</v>
      </c>
      <c r="AK248" s="276">
        <v>1962041000</v>
      </c>
      <c r="AL248" s="276">
        <v>1848056000</v>
      </c>
      <c r="AM248" s="275">
        <v>1962041000</v>
      </c>
      <c r="AN248" s="275">
        <v>2083055000</v>
      </c>
      <c r="AO248" s="52">
        <v>1958939360</v>
      </c>
      <c r="AP248" s="43">
        <v>2079763460</v>
      </c>
    </row>
    <row r="249" spans="1:42">
      <c r="A249" s="3">
        <f t="shared" si="87"/>
        <v>210</v>
      </c>
      <c r="B249" s="263">
        <v>3</v>
      </c>
      <c r="C249" s="264" t="s">
        <v>186</v>
      </c>
      <c r="D249" s="265" t="s">
        <v>41</v>
      </c>
      <c r="E249" s="266"/>
      <c r="F249" s="41" t="s">
        <v>45</v>
      </c>
      <c r="G249" s="267">
        <f t="shared" si="67"/>
        <v>60</v>
      </c>
      <c r="H249" s="267">
        <f t="shared" si="68"/>
        <v>52</v>
      </c>
      <c r="I249" s="268">
        <f t="shared" si="69"/>
        <v>26966806</v>
      </c>
      <c r="J249" s="268">
        <f t="shared" si="70"/>
        <v>2</v>
      </c>
      <c r="K249" s="269">
        <f t="shared" si="71"/>
        <v>0.93</v>
      </c>
      <c r="L249" s="270" t="e">
        <f>SUMIF($AN$4:$AN$22,D249,#REF!)</f>
        <v>#REF!</v>
      </c>
      <c r="M249" s="271" t="e">
        <f t="shared" si="72"/>
        <v>#REF!</v>
      </c>
      <c r="N249" s="271" t="e">
        <f t="shared" si="73"/>
        <v>#REF!</v>
      </c>
      <c r="O249" s="271" t="e">
        <f t="shared" si="74"/>
        <v>#REF!</v>
      </c>
      <c r="P249" s="271" t="e">
        <f t="shared" si="75"/>
        <v>#REF!</v>
      </c>
      <c r="Q249" s="272" t="e">
        <f t="shared" si="76"/>
        <v>#REF!</v>
      </c>
      <c r="R249" s="271" t="e">
        <f t="shared" si="76"/>
        <v>#REF!</v>
      </c>
      <c r="S249" s="271" t="e">
        <f t="shared" si="77"/>
        <v>#REF!</v>
      </c>
      <c r="T249" s="271"/>
      <c r="U249" s="271" t="e">
        <f t="shared" si="78"/>
        <v>#REF!</v>
      </c>
      <c r="V249" s="271" t="e">
        <f t="shared" si="79"/>
        <v>#REF!</v>
      </c>
      <c r="W249" s="271" t="e">
        <f t="shared" si="80"/>
        <v>#REF!</v>
      </c>
      <c r="X249" s="272" t="e">
        <f t="shared" si="81"/>
        <v>#REF!</v>
      </c>
      <c r="Y249" s="272" t="e">
        <f t="shared" si="82"/>
        <v>#REF!</v>
      </c>
      <c r="Z249" s="271" t="e">
        <f t="shared" si="83"/>
        <v>#REF!</v>
      </c>
      <c r="AA249" s="271" t="e">
        <f t="shared" si="84"/>
        <v>#REF!</v>
      </c>
      <c r="AB249" s="271"/>
      <c r="AC249" s="33" t="str">
        <f t="shared" si="85"/>
        <v>BERTAHAP</v>
      </c>
      <c r="AD249" s="273">
        <f t="shared" si="86"/>
        <v>0</v>
      </c>
      <c r="AE249" s="274">
        <v>2</v>
      </c>
      <c r="AF249" s="275"/>
      <c r="AG249" s="271" t="e">
        <f>IF(AF249&gt;#REF!,"LB","KR")</f>
        <v>#REF!</v>
      </c>
      <c r="AH249" s="275">
        <v>1216736000</v>
      </c>
      <c r="AI249" s="275">
        <v>1371456000</v>
      </c>
      <c r="AJ249" s="275">
        <v>1456045000</v>
      </c>
      <c r="AK249" s="276">
        <v>1545850000</v>
      </c>
      <c r="AL249" s="276">
        <v>1456045000</v>
      </c>
      <c r="AM249" s="275">
        <v>1545850000</v>
      </c>
      <c r="AN249" s="275">
        <v>1641195000</v>
      </c>
      <c r="AO249" s="52">
        <v>1543407700</v>
      </c>
      <c r="AP249" s="43">
        <v>1638601000</v>
      </c>
    </row>
    <row r="250" spans="1:42">
      <c r="A250" s="3">
        <f t="shared" si="87"/>
        <v>211</v>
      </c>
      <c r="B250" s="263">
        <v>4</v>
      </c>
      <c r="C250" s="264" t="s">
        <v>186</v>
      </c>
      <c r="D250" s="265">
        <v>10</v>
      </c>
      <c r="E250" s="266"/>
      <c r="F250" s="41" t="s">
        <v>48</v>
      </c>
      <c r="G250" s="267">
        <f t="shared" si="67"/>
        <v>74</v>
      </c>
      <c r="H250" s="267">
        <f t="shared" si="68"/>
        <v>63</v>
      </c>
      <c r="I250" s="268">
        <f t="shared" si="69"/>
        <v>26966806</v>
      </c>
      <c r="J250" s="268">
        <f t="shared" si="70"/>
        <v>2</v>
      </c>
      <c r="K250" s="269">
        <f t="shared" si="71"/>
        <v>0.93</v>
      </c>
      <c r="L250" s="270" t="e">
        <f>SUMIF($AN$4:$AN$22,D250,#REF!)</f>
        <v>#REF!</v>
      </c>
      <c r="M250" s="271" t="e">
        <f t="shared" si="72"/>
        <v>#REF!</v>
      </c>
      <c r="N250" s="271" t="e">
        <f t="shared" si="73"/>
        <v>#REF!</v>
      </c>
      <c r="O250" s="271" t="e">
        <f t="shared" si="74"/>
        <v>#REF!</v>
      </c>
      <c r="P250" s="271" t="e">
        <f t="shared" si="75"/>
        <v>#REF!</v>
      </c>
      <c r="Q250" s="272" t="e">
        <f t="shared" si="76"/>
        <v>#REF!</v>
      </c>
      <c r="R250" s="271" t="e">
        <f t="shared" si="76"/>
        <v>#REF!</v>
      </c>
      <c r="S250" s="271" t="e">
        <f t="shared" si="77"/>
        <v>#REF!</v>
      </c>
      <c r="T250" s="271"/>
      <c r="U250" s="271" t="e">
        <f t="shared" si="78"/>
        <v>#REF!</v>
      </c>
      <c r="V250" s="271" t="e">
        <f t="shared" si="79"/>
        <v>#REF!</v>
      </c>
      <c r="W250" s="271" t="e">
        <f t="shared" si="80"/>
        <v>#REF!</v>
      </c>
      <c r="X250" s="272" t="e">
        <f t="shared" si="81"/>
        <v>#REF!</v>
      </c>
      <c r="Y250" s="272" t="e">
        <f t="shared" si="82"/>
        <v>#REF!</v>
      </c>
      <c r="Z250" s="271" t="e">
        <f t="shared" si="83"/>
        <v>#REF!</v>
      </c>
      <c r="AA250" s="271" t="e">
        <f t="shared" si="84"/>
        <v>#REF!</v>
      </c>
      <c r="AB250" s="271"/>
      <c r="AC250" s="33" t="str">
        <f t="shared" si="85"/>
        <v>BERTAHAP</v>
      </c>
      <c r="AD250" s="273">
        <f t="shared" si="86"/>
        <v>0</v>
      </c>
      <c r="AE250" s="274">
        <v>2</v>
      </c>
      <c r="AF250" s="275"/>
      <c r="AG250" s="271" t="e">
        <f>IF(AF250&gt;#REF!,"LB","KR")</f>
        <v>#REF!</v>
      </c>
      <c r="AH250" s="275">
        <v>1474123000</v>
      </c>
      <c r="AI250" s="275">
        <v>1661572000</v>
      </c>
      <c r="AJ250" s="275">
        <v>1764054000</v>
      </c>
      <c r="AK250" s="276">
        <v>1872857000</v>
      </c>
      <c r="AL250" s="276">
        <v>1764054000</v>
      </c>
      <c r="AM250" s="275">
        <v>1872857000</v>
      </c>
      <c r="AN250" s="275">
        <v>1988371000</v>
      </c>
      <c r="AO250" s="52">
        <v>1869897240</v>
      </c>
      <c r="AP250" s="43">
        <v>1985228420</v>
      </c>
    </row>
    <row r="251" spans="1:42">
      <c r="A251" s="3">
        <f t="shared" si="87"/>
        <v>212</v>
      </c>
      <c r="B251" s="263">
        <v>5</v>
      </c>
      <c r="C251" s="264" t="s">
        <v>186</v>
      </c>
      <c r="D251" s="299">
        <v>12</v>
      </c>
      <c r="E251" s="266"/>
      <c r="F251" s="41" t="s">
        <v>50</v>
      </c>
      <c r="G251" s="267">
        <f t="shared" si="67"/>
        <v>67</v>
      </c>
      <c r="H251" s="267">
        <f t="shared" si="68"/>
        <v>57</v>
      </c>
      <c r="I251" s="268">
        <f t="shared" si="69"/>
        <v>26966806</v>
      </c>
      <c r="J251" s="268">
        <f t="shared" si="70"/>
        <v>2</v>
      </c>
      <c r="K251" s="269">
        <f t="shared" si="71"/>
        <v>0.93</v>
      </c>
      <c r="L251" s="270" t="e">
        <f>SUMIF($AN$4:$AN$22,D251,#REF!)</f>
        <v>#REF!</v>
      </c>
      <c r="M251" s="271" t="e">
        <f t="shared" si="72"/>
        <v>#REF!</v>
      </c>
      <c r="N251" s="271" t="e">
        <f t="shared" si="73"/>
        <v>#REF!</v>
      </c>
      <c r="O251" s="271" t="e">
        <f t="shared" si="74"/>
        <v>#REF!</v>
      </c>
      <c r="P251" s="271" t="e">
        <f t="shared" si="75"/>
        <v>#REF!</v>
      </c>
      <c r="Q251" s="272" t="e">
        <f t="shared" si="76"/>
        <v>#REF!</v>
      </c>
      <c r="R251" s="271" t="e">
        <f t="shared" si="76"/>
        <v>#REF!</v>
      </c>
      <c r="S251" s="271" t="e">
        <f t="shared" si="77"/>
        <v>#REF!</v>
      </c>
      <c r="T251" s="271"/>
      <c r="U251" s="271" t="e">
        <f t="shared" si="78"/>
        <v>#REF!</v>
      </c>
      <c r="V251" s="271" t="e">
        <f t="shared" si="79"/>
        <v>#REF!</v>
      </c>
      <c r="W251" s="271" t="e">
        <f t="shared" si="80"/>
        <v>#REF!</v>
      </c>
      <c r="X251" s="272" t="e">
        <f t="shared" si="81"/>
        <v>#REF!</v>
      </c>
      <c r="Y251" s="272" t="e">
        <f t="shared" si="82"/>
        <v>#REF!</v>
      </c>
      <c r="Z251" s="271" t="e">
        <f t="shared" si="83"/>
        <v>#REF!</v>
      </c>
      <c r="AA251" s="271" t="e">
        <f t="shared" si="84"/>
        <v>#REF!</v>
      </c>
      <c r="AB251" s="271"/>
      <c r="AC251" s="33" t="str">
        <f t="shared" si="85"/>
        <v>BERTAHAP</v>
      </c>
      <c r="AD251" s="273">
        <f t="shared" si="86"/>
        <v>0</v>
      </c>
      <c r="AE251" s="274">
        <v>2</v>
      </c>
      <c r="AF251" s="275"/>
      <c r="AG251" s="271" t="e">
        <f>IF(AF251&gt;#REF!,"LB","KR")</f>
        <v>#REF!</v>
      </c>
      <c r="AH251" s="275">
        <v>1333730000</v>
      </c>
      <c r="AI251" s="275">
        <v>1503327000</v>
      </c>
      <c r="AJ251" s="275">
        <v>1596049000</v>
      </c>
      <c r="AK251" s="276">
        <v>1694490000</v>
      </c>
      <c r="AL251" s="276">
        <v>1596049000</v>
      </c>
      <c r="AM251" s="275">
        <v>1694490000</v>
      </c>
      <c r="AN251" s="275">
        <v>1799002000</v>
      </c>
      <c r="AO251" s="52">
        <v>1691811940</v>
      </c>
      <c r="AP251" s="43">
        <v>1796159400</v>
      </c>
    </row>
    <row r="252" spans="1:42">
      <c r="A252" s="3">
        <f t="shared" si="87"/>
        <v>213</v>
      </c>
      <c r="B252" s="263">
        <v>6</v>
      </c>
      <c r="C252" s="264" t="s">
        <v>186</v>
      </c>
      <c r="D252" s="265">
        <v>16</v>
      </c>
      <c r="E252" s="266"/>
      <c r="F252" s="41" t="s">
        <v>52</v>
      </c>
      <c r="G252" s="267">
        <f t="shared" si="67"/>
        <v>71</v>
      </c>
      <c r="H252" s="267">
        <f t="shared" si="68"/>
        <v>63</v>
      </c>
      <c r="I252" s="268">
        <f t="shared" si="69"/>
        <v>26966806</v>
      </c>
      <c r="J252" s="268">
        <f t="shared" si="70"/>
        <v>2</v>
      </c>
      <c r="K252" s="269">
        <f t="shared" si="71"/>
        <v>0.93</v>
      </c>
      <c r="L252" s="270" t="e">
        <f>SUMIF($AN$4:$AN$22,D252,#REF!)</f>
        <v>#REF!</v>
      </c>
      <c r="M252" s="271" t="e">
        <f t="shared" si="72"/>
        <v>#REF!</v>
      </c>
      <c r="N252" s="271" t="e">
        <f t="shared" si="73"/>
        <v>#REF!</v>
      </c>
      <c r="O252" s="271" t="e">
        <f t="shared" si="74"/>
        <v>#REF!</v>
      </c>
      <c r="P252" s="271" t="e">
        <f t="shared" si="75"/>
        <v>#REF!</v>
      </c>
      <c r="Q252" s="272" t="e">
        <f t="shared" si="76"/>
        <v>#REF!</v>
      </c>
      <c r="R252" s="271" t="e">
        <f t="shared" si="76"/>
        <v>#REF!</v>
      </c>
      <c r="S252" s="271" t="e">
        <f t="shared" si="77"/>
        <v>#REF!</v>
      </c>
      <c r="T252" s="271"/>
      <c r="U252" s="271" t="e">
        <f t="shared" si="78"/>
        <v>#REF!</v>
      </c>
      <c r="V252" s="271" t="e">
        <f t="shared" si="79"/>
        <v>#REF!</v>
      </c>
      <c r="W252" s="271" t="e">
        <f t="shared" si="80"/>
        <v>#REF!</v>
      </c>
      <c r="X252" s="272" t="e">
        <f t="shared" si="81"/>
        <v>#REF!</v>
      </c>
      <c r="Y252" s="272" t="e">
        <f t="shared" si="82"/>
        <v>#REF!</v>
      </c>
      <c r="Z252" s="271" t="e">
        <f t="shared" si="83"/>
        <v>#REF!</v>
      </c>
      <c r="AA252" s="271" t="e">
        <f t="shared" si="84"/>
        <v>#REF!</v>
      </c>
      <c r="AB252" s="271"/>
      <c r="AC252" s="33" t="str">
        <f t="shared" si="85"/>
        <v>BERTAHAP</v>
      </c>
      <c r="AD252" s="273">
        <f t="shared" si="86"/>
        <v>0</v>
      </c>
      <c r="AE252" s="274">
        <v>2</v>
      </c>
      <c r="AF252" s="275"/>
      <c r="AG252" s="271" t="e">
        <f>IF(AF252&gt;#REF!,"LB","KR")</f>
        <v>#REF!</v>
      </c>
      <c r="AH252" s="275">
        <v>1474123000</v>
      </c>
      <c r="AI252" s="275">
        <v>1661572000</v>
      </c>
      <c r="AJ252" s="275">
        <v>1764054000</v>
      </c>
      <c r="AK252" s="276">
        <v>1872857000</v>
      </c>
      <c r="AL252" s="276">
        <v>1764054000</v>
      </c>
      <c r="AM252" s="275">
        <v>1872857000</v>
      </c>
      <c r="AN252" s="275">
        <v>1988371000</v>
      </c>
      <c r="AO252" s="52">
        <v>1869897240</v>
      </c>
      <c r="AP252" s="43">
        <v>1985228420</v>
      </c>
    </row>
    <row r="253" spans="1:42">
      <c r="A253" s="3">
        <f t="shared" si="87"/>
        <v>214</v>
      </c>
      <c r="B253" s="263">
        <v>7</v>
      </c>
      <c r="C253" s="264" t="s">
        <v>186</v>
      </c>
      <c r="D253" s="299">
        <v>18</v>
      </c>
      <c r="E253" s="266"/>
      <c r="F253" s="41" t="s">
        <v>54</v>
      </c>
      <c r="G253" s="267">
        <f t="shared" si="67"/>
        <v>97</v>
      </c>
      <c r="H253" s="267">
        <f t="shared" si="68"/>
        <v>85</v>
      </c>
      <c r="I253" s="268">
        <f t="shared" si="69"/>
        <v>26966806</v>
      </c>
      <c r="J253" s="268">
        <f t="shared" si="70"/>
        <v>2</v>
      </c>
      <c r="K253" s="269">
        <f t="shared" si="71"/>
        <v>0.93</v>
      </c>
      <c r="L253" s="270" t="e">
        <f>SUMIF($AN$4:$AN$22,D253,#REF!)</f>
        <v>#REF!</v>
      </c>
      <c r="M253" s="271" t="e">
        <f t="shared" si="72"/>
        <v>#REF!</v>
      </c>
      <c r="N253" s="271" t="e">
        <f t="shared" si="73"/>
        <v>#REF!</v>
      </c>
      <c r="O253" s="271" t="e">
        <f t="shared" si="74"/>
        <v>#REF!</v>
      </c>
      <c r="P253" s="271" t="e">
        <f t="shared" si="75"/>
        <v>#REF!</v>
      </c>
      <c r="Q253" s="272" t="e">
        <f t="shared" si="76"/>
        <v>#REF!</v>
      </c>
      <c r="R253" s="271" t="e">
        <f t="shared" si="76"/>
        <v>#REF!</v>
      </c>
      <c r="S253" s="271" t="e">
        <f t="shared" si="77"/>
        <v>#REF!</v>
      </c>
      <c r="T253" s="271"/>
      <c r="U253" s="271" t="e">
        <f t="shared" si="78"/>
        <v>#REF!</v>
      </c>
      <c r="V253" s="271" t="e">
        <f t="shared" si="79"/>
        <v>#REF!</v>
      </c>
      <c r="W253" s="271" t="e">
        <f t="shared" si="80"/>
        <v>#REF!</v>
      </c>
      <c r="X253" s="272" t="e">
        <f t="shared" si="81"/>
        <v>#REF!</v>
      </c>
      <c r="Y253" s="272" t="e">
        <f t="shared" si="82"/>
        <v>#REF!</v>
      </c>
      <c r="Z253" s="271" t="e">
        <f t="shared" si="83"/>
        <v>#REF!</v>
      </c>
      <c r="AA253" s="271" t="e">
        <f t="shared" si="84"/>
        <v>#REF!</v>
      </c>
      <c r="AB253" s="271"/>
      <c r="AC253" s="33" t="str">
        <f t="shared" si="85"/>
        <v>BERTAHAP</v>
      </c>
      <c r="AD253" s="273">
        <f t="shared" si="86"/>
        <v>0</v>
      </c>
      <c r="AE253" s="274">
        <v>2</v>
      </c>
      <c r="AF253" s="275"/>
      <c r="AG253" s="271" t="e">
        <f>IF(AF253&gt;#REF!,"LB","KR")</f>
        <v>#REF!</v>
      </c>
      <c r="AH253" s="275">
        <v>1988896000</v>
      </c>
      <c r="AI253" s="275">
        <v>2241803000</v>
      </c>
      <c r="AJ253" s="275">
        <v>2380073000</v>
      </c>
      <c r="AK253" s="276">
        <v>2526870000</v>
      </c>
      <c r="AL253" s="276">
        <v>2380073000</v>
      </c>
      <c r="AM253" s="275">
        <v>2526870000</v>
      </c>
      <c r="AN253" s="275">
        <v>2682722000</v>
      </c>
      <c r="AO253" s="52">
        <v>2522877380</v>
      </c>
      <c r="AP253" s="43">
        <v>2678482200</v>
      </c>
    </row>
    <row r="254" spans="1:42">
      <c r="A254" s="3">
        <f t="shared" si="87"/>
        <v>215</v>
      </c>
      <c r="B254" s="263">
        <v>8</v>
      </c>
      <c r="C254" s="264" t="s">
        <v>186</v>
      </c>
      <c r="D254" s="299">
        <v>20</v>
      </c>
      <c r="E254" s="266"/>
      <c r="F254" s="41" t="s">
        <v>70</v>
      </c>
      <c r="G254" s="267">
        <f t="shared" si="67"/>
        <v>60</v>
      </c>
      <c r="H254" s="267">
        <f t="shared" si="68"/>
        <v>51</v>
      </c>
      <c r="I254" s="268">
        <f t="shared" si="69"/>
        <v>26966806</v>
      </c>
      <c r="J254" s="268">
        <f t="shared" si="70"/>
        <v>2</v>
      </c>
      <c r="K254" s="269">
        <f t="shared" si="71"/>
        <v>0.93</v>
      </c>
      <c r="L254" s="270" t="e">
        <f>SUMIF($AN$4:$AN$22,D254,#REF!)</f>
        <v>#REF!</v>
      </c>
      <c r="M254" s="271" t="e">
        <f t="shared" si="72"/>
        <v>#REF!</v>
      </c>
      <c r="N254" s="271" t="e">
        <f t="shared" si="73"/>
        <v>#REF!</v>
      </c>
      <c r="O254" s="271" t="e">
        <f t="shared" si="74"/>
        <v>#REF!</v>
      </c>
      <c r="P254" s="271" t="e">
        <f t="shared" si="75"/>
        <v>#REF!</v>
      </c>
      <c r="Q254" s="272" t="e">
        <f t="shared" si="76"/>
        <v>#REF!</v>
      </c>
      <c r="R254" s="271" t="e">
        <f t="shared" si="76"/>
        <v>#REF!</v>
      </c>
      <c r="S254" s="271" t="e">
        <f t="shared" si="77"/>
        <v>#REF!</v>
      </c>
      <c r="T254" s="271"/>
      <c r="U254" s="271" t="e">
        <f t="shared" si="78"/>
        <v>#REF!</v>
      </c>
      <c r="V254" s="271" t="e">
        <f t="shared" si="79"/>
        <v>#REF!</v>
      </c>
      <c r="W254" s="271" t="e">
        <f t="shared" si="80"/>
        <v>#REF!</v>
      </c>
      <c r="X254" s="272" t="e">
        <f t="shared" si="81"/>
        <v>#REF!</v>
      </c>
      <c r="Y254" s="272" t="e">
        <f t="shared" si="82"/>
        <v>#REF!</v>
      </c>
      <c r="Z254" s="271" t="e">
        <f t="shared" si="83"/>
        <v>#REF!</v>
      </c>
      <c r="AA254" s="271" t="e">
        <f t="shared" si="84"/>
        <v>#REF!</v>
      </c>
      <c r="AB254" s="271"/>
      <c r="AC254" s="33" t="str">
        <f t="shared" si="85"/>
        <v>BERTAHAP</v>
      </c>
      <c r="AD254" s="273">
        <f t="shared" si="86"/>
        <v>0</v>
      </c>
      <c r="AE254" s="274">
        <v>2</v>
      </c>
      <c r="AF254" s="275"/>
      <c r="AG254" s="271" t="e">
        <f>IF(AF254&gt;#REF!,"LB","KR")</f>
        <v>#REF!</v>
      </c>
      <c r="AH254" s="275">
        <v>1193338000</v>
      </c>
      <c r="AI254" s="275">
        <v>1345082000</v>
      </c>
      <c r="AJ254" s="275">
        <v>1428044000</v>
      </c>
      <c r="AK254" s="276">
        <v>1516122000</v>
      </c>
      <c r="AL254" s="276">
        <v>1428044000</v>
      </c>
      <c r="AM254" s="275">
        <v>1516122000</v>
      </c>
      <c r="AN254" s="275">
        <v>1609633000</v>
      </c>
      <c r="AO254" s="52">
        <v>1513726640</v>
      </c>
      <c r="AP254" s="43">
        <v>1607089320</v>
      </c>
    </row>
    <row r="255" spans="1:42">
      <c r="A255" s="3">
        <f t="shared" si="87"/>
        <v>216</v>
      </c>
      <c r="B255" s="263">
        <v>9</v>
      </c>
      <c r="C255" s="264" t="s">
        <v>186</v>
      </c>
      <c r="D255" s="299">
        <v>22</v>
      </c>
      <c r="E255" s="266"/>
      <c r="F255" s="41" t="s">
        <v>89</v>
      </c>
      <c r="G255" s="267">
        <f t="shared" si="67"/>
        <v>81</v>
      </c>
      <c r="H255" s="267">
        <f t="shared" si="68"/>
        <v>70</v>
      </c>
      <c r="I255" s="268">
        <f t="shared" si="69"/>
        <v>26966806</v>
      </c>
      <c r="J255" s="268">
        <f t="shared" si="70"/>
        <v>4</v>
      </c>
      <c r="K255" s="269">
        <f t="shared" si="71"/>
        <v>0.97</v>
      </c>
      <c r="L255" s="270" t="e">
        <f>SUMIF($AN$4:$AN$22,D255,#REF!)</f>
        <v>#REF!</v>
      </c>
      <c r="M255" s="271" t="e">
        <f t="shared" si="72"/>
        <v>#REF!</v>
      </c>
      <c r="N255" s="271" t="e">
        <f t="shared" si="73"/>
        <v>#REF!</v>
      </c>
      <c r="O255" s="271" t="e">
        <f t="shared" si="74"/>
        <v>#REF!</v>
      </c>
      <c r="P255" s="271" t="e">
        <f t="shared" si="75"/>
        <v>#REF!</v>
      </c>
      <c r="Q255" s="272" t="e">
        <f t="shared" si="76"/>
        <v>#REF!</v>
      </c>
      <c r="R255" s="271" t="e">
        <f t="shared" si="76"/>
        <v>#REF!</v>
      </c>
      <c r="S255" s="271" t="e">
        <f t="shared" si="77"/>
        <v>#REF!</v>
      </c>
      <c r="T255" s="271"/>
      <c r="U255" s="271" t="e">
        <f t="shared" si="78"/>
        <v>#REF!</v>
      </c>
      <c r="V255" s="271" t="e">
        <f t="shared" si="79"/>
        <v>#REF!</v>
      </c>
      <c r="W255" s="271" t="e">
        <f t="shared" si="80"/>
        <v>#REF!</v>
      </c>
      <c r="X255" s="272" t="e">
        <f t="shared" si="81"/>
        <v>#REF!</v>
      </c>
      <c r="Y255" s="272" t="e">
        <f t="shared" si="82"/>
        <v>#REF!</v>
      </c>
      <c r="Z255" s="271" t="e">
        <f t="shared" si="83"/>
        <v>#REF!</v>
      </c>
      <c r="AA255" s="271" t="e">
        <f t="shared" si="84"/>
        <v>#REF!</v>
      </c>
      <c r="AB255" s="271"/>
      <c r="AC255" s="33" t="str">
        <f t="shared" si="85"/>
        <v>BERTAHAP</v>
      </c>
      <c r="AD255" s="273">
        <f t="shared" si="86"/>
        <v>0</v>
      </c>
      <c r="AE255" s="274">
        <v>2</v>
      </c>
      <c r="AF255" s="275"/>
      <c r="AG255" s="271" t="e">
        <f>IF(AF255&gt;#REF!,"LB","KR")</f>
        <v>#REF!</v>
      </c>
      <c r="AH255" s="275">
        <v>1708362000</v>
      </c>
      <c r="AI255" s="275">
        <v>1925597000</v>
      </c>
      <c r="AJ255" s="275">
        <v>2044364000</v>
      </c>
      <c r="AK255" s="276">
        <v>2170455000</v>
      </c>
      <c r="AL255" s="276">
        <v>2044364000</v>
      </c>
      <c r="AM255" s="275">
        <v>2170455000</v>
      </c>
      <c r="AN255" s="275">
        <v>2304324000</v>
      </c>
      <c r="AO255" s="52">
        <v>2167025840</v>
      </c>
      <c r="AP255" s="43">
        <v>2300682300</v>
      </c>
    </row>
    <row r="256" spans="1:42">
      <c r="A256" s="3">
        <f t="shared" si="87"/>
        <v>217</v>
      </c>
      <c r="B256" s="263">
        <v>1</v>
      </c>
      <c r="C256" s="264" t="s">
        <v>187</v>
      </c>
      <c r="D256" s="265" t="s">
        <v>24</v>
      </c>
      <c r="E256" s="266"/>
      <c r="F256" s="41" t="s">
        <v>39</v>
      </c>
      <c r="G256" s="267">
        <f t="shared" si="67"/>
        <v>113</v>
      </c>
      <c r="H256" s="267">
        <f t="shared" si="68"/>
        <v>101</v>
      </c>
      <c r="I256" s="268">
        <f t="shared" si="69"/>
        <v>26966806</v>
      </c>
      <c r="J256" s="268">
        <f t="shared" si="70"/>
        <v>6</v>
      </c>
      <c r="K256" s="269">
        <f t="shared" si="71"/>
        <v>0.95</v>
      </c>
      <c r="L256" s="270" t="e">
        <f>SUMIF($AN$4:$AN$22,D256,#REF!)</f>
        <v>#REF!</v>
      </c>
      <c r="M256" s="271" t="e">
        <f t="shared" si="72"/>
        <v>#REF!</v>
      </c>
      <c r="N256" s="271" t="e">
        <f t="shared" si="73"/>
        <v>#REF!</v>
      </c>
      <c r="O256" s="271" t="e">
        <f t="shared" si="74"/>
        <v>#REF!</v>
      </c>
      <c r="P256" s="271" t="e">
        <f t="shared" si="75"/>
        <v>#REF!</v>
      </c>
      <c r="Q256" s="272" t="e">
        <f t="shared" si="76"/>
        <v>#REF!</v>
      </c>
      <c r="R256" s="271" t="e">
        <f t="shared" si="76"/>
        <v>#REF!</v>
      </c>
      <c r="S256" s="271" t="e">
        <f t="shared" si="77"/>
        <v>#REF!</v>
      </c>
      <c r="T256" s="271"/>
      <c r="U256" s="271" t="e">
        <f t="shared" si="78"/>
        <v>#REF!</v>
      </c>
      <c r="V256" s="271" t="e">
        <f t="shared" si="79"/>
        <v>#REF!</v>
      </c>
      <c r="W256" s="271" t="e">
        <f t="shared" si="80"/>
        <v>#REF!</v>
      </c>
      <c r="X256" s="272" t="e">
        <f t="shared" si="81"/>
        <v>#REF!</v>
      </c>
      <c r="Y256" s="272" t="e">
        <f t="shared" si="82"/>
        <v>#REF!</v>
      </c>
      <c r="Z256" s="271" t="e">
        <f t="shared" si="83"/>
        <v>#REF!</v>
      </c>
      <c r="AA256" s="271" t="e">
        <f t="shared" si="84"/>
        <v>#REF!</v>
      </c>
      <c r="AB256" s="271"/>
      <c r="AC256" s="33" t="str">
        <f t="shared" si="85"/>
        <v>BERTAHAP</v>
      </c>
      <c r="AD256" s="273">
        <f t="shared" si="86"/>
        <v>0</v>
      </c>
      <c r="AE256" s="274">
        <v>2</v>
      </c>
      <c r="AF256" s="275"/>
      <c r="AG256" s="271" t="e">
        <f>IF(AF256&gt;#REF!,"LB","KR")</f>
        <v>#REF!</v>
      </c>
      <c r="AH256" s="275">
        <v>2414099000</v>
      </c>
      <c r="AI256" s="275">
        <v>2721075000</v>
      </c>
      <c r="AJ256" s="275">
        <v>2888905000</v>
      </c>
      <c r="AK256" s="276">
        <v>3067087000</v>
      </c>
      <c r="AL256" s="276">
        <v>2888905000</v>
      </c>
      <c r="AM256" s="275">
        <v>3067087000</v>
      </c>
      <c r="AN256" s="275">
        <v>3256258000</v>
      </c>
      <c r="AO256" s="52">
        <v>3062239300</v>
      </c>
      <c r="AP256" s="43">
        <v>3251112220</v>
      </c>
    </row>
    <row r="257" spans="1:42">
      <c r="A257" s="3">
        <f t="shared" si="87"/>
        <v>218</v>
      </c>
      <c r="B257" s="263">
        <v>2</v>
      </c>
      <c r="C257" s="264" t="s">
        <v>187</v>
      </c>
      <c r="D257" s="265" t="s">
        <v>35</v>
      </c>
      <c r="E257" s="266"/>
      <c r="F257" s="41" t="s">
        <v>42</v>
      </c>
      <c r="G257" s="267">
        <f t="shared" si="67"/>
        <v>78</v>
      </c>
      <c r="H257" s="267">
        <f t="shared" si="68"/>
        <v>66</v>
      </c>
      <c r="I257" s="268">
        <f t="shared" si="69"/>
        <v>26966806</v>
      </c>
      <c r="J257" s="268">
        <f t="shared" si="70"/>
        <v>2</v>
      </c>
      <c r="K257" s="269">
        <f t="shared" si="71"/>
        <v>0.93</v>
      </c>
      <c r="L257" s="270" t="e">
        <f>SUMIF($AN$4:$AN$22,D257,#REF!)</f>
        <v>#REF!</v>
      </c>
      <c r="M257" s="271" t="e">
        <f t="shared" si="72"/>
        <v>#REF!</v>
      </c>
      <c r="N257" s="271" t="e">
        <f t="shared" si="73"/>
        <v>#REF!</v>
      </c>
      <c r="O257" s="271" t="e">
        <f t="shared" si="74"/>
        <v>#REF!</v>
      </c>
      <c r="P257" s="271" t="e">
        <f t="shared" si="75"/>
        <v>#REF!</v>
      </c>
      <c r="Q257" s="272" t="e">
        <f t="shared" si="76"/>
        <v>#REF!</v>
      </c>
      <c r="R257" s="271" t="e">
        <f t="shared" si="76"/>
        <v>#REF!</v>
      </c>
      <c r="S257" s="271" t="e">
        <f t="shared" si="77"/>
        <v>#REF!</v>
      </c>
      <c r="T257" s="271"/>
      <c r="U257" s="271" t="e">
        <f t="shared" si="78"/>
        <v>#REF!</v>
      </c>
      <c r="V257" s="271" t="e">
        <f t="shared" si="79"/>
        <v>#REF!</v>
      </c>
      <c r="W257" s="271" t="e">
        <f t="shared" si="80"/>
        <v>#REF!</v>
      </c>
      <c r="X257" s="272" t="e">
        <f t="shared" si="81"/>
        <v>#REF!</v>
      </c>
      <c r="Y257" s="272" t="e">
        <f t="shared" si="82"/>
        <v>#REF!</v>
      </c>
      <c r="Z257" s="271" t="e">
        <f t="shared" si="83"/>
        <v>#REF!</v>
      </c>
      <c r="AA257" s="271" t="e">
        <f t="shared" si="84"/>
        <v>#REF!</v>
      </c>
      <c r="AB257" s="271"/>
      <c r="AC257" s="33" t="str">
        <f t="shared" si="85"/>
        <v>BERTAHAP</v>
      </c>
      <c r="AD257" s="273">
        <f t="shared" si="86"/>
        <v>0</v>
      </c>
      <c r="AE257" s="274">
        <v>2</v>
      </c>
      <c r="AF257" s="275"/>
      <c r="AG257" s="271" t="e">
        <f>IF(AF257&gt;#REF!,"LB","KR")</f>
        <v>#REF!</v>
      </c>
      <c r="AH257" s="275">
        <v>1544319000</v>
      </c>
      <c r="AI257" s="275">
        <v>1740694000</v>
      </c>
      <c r="AJ257" s="275">
        <v>1848056000</v>
      </c>
      <c r="AK257" s="276">
        <v>1962041000</v>
      </c>
      <c r="AL257" s="276">
        <v>1848056000</v>
      </c>
      <c r="AM257" s="275">
        <v>1962041000</v>
      </c>
      <c r="AN257" s="275">
        <v>2083055000</v>
      </c>
      <c r="AO257" s="52">
        <v>1958939360</v>
      </c>
      <c r="AP257" s="43">
        <v>2079763460</v>
      </c>
    </row>
    <row r="258" spans="1:42">
      <c r="A258" s="3">
        <f t="shared" si="87"/>
        <v>219</v>
      </c>
      <c r="B258" s="263">
        <v>3</v>
      </c>
      <c r="C258" s="264" t="s">
        <v>187</v>
      </c>
      <c r="D258" s="265" t="s">
        <v>41</v>
      </c>
      <c r="E258" s="266"/>
      <c r="F258" s="41" t="s">
        <v>45</v>
      </c>
      <c r="G258" s="267">
        <f t="shared" si="67"/>
        <v>60</v>
      </c>
      <c r="H258" s="267">
        <f t="shared" si="68"/>
        <v>52</v>
      </c>
      <c r="I258" s="268">
        <f t="shared" si="69"/>
        <v>26966806</v>
      </c>
      <c r="J258" s="268">
        <f t="shared" si="70"/>
        <v>2</v>
      </c>
      <c r="K258" s="269">
        <f t="shared" si="71"/>
        <v>0.93</v>
      </c>
      <c r="L258" s="270" t="e">
        <f>SUMIF($AN$4:$AN$22,D258,#REF!)</f>
        <v>#REF!</v>
      </c>
      <c r="M258" s="271" t="e">
        <f t="shared" si="72"/>
        <v>#REF!</v>
      </c>
      <c r="N258" s="271" t="e">
        <f t="shared" si="73"/>
        <v>#REF!</v>
      </c>
      <c r="O258" s="271" t="e">
        <f t="shared" si="74"/>
        <v>#REF!</v>
      </c>
      <c r="P258" s="271" t="e">
        <f t="shared" si="75"/>
        <v>#REF!</v>
      </c>
      <c r="Q258" s="272" t="e">
        <f t="shared" si="76"/>
        <v>#REF!</v>
      </c>
      <c r="R258" s="271" t="e">
        <f t="shared" si="76"/>
        <v>#REF!</v>
      </c>
      <c r="S258" s="271" t="e">
        <f t="shared" si="77"/>
        <v>#REF!</v>
      </c>
      <c r="T258" s="271"/>
      <c r="U258" s="271" t="e">
        <f t="shared" si="78"/>
        <v>#REF!</v>
      </c>
      <c r="V258" s="271" t="e">
        <f t="shared" si="79"/>
        <v>#REF!</v>
      </c>
      <c r="W258" s="271" t="e">
        <f t="shared" si="80"/>
        <v>#REF!</v>
      </c>
      <c r="X258" s="272" t="e">
        <f t="shared" si="81"/>
        <v>#REF!</v>
      </c>
      <c r="Y258" s="272" t="e">
        <f t="shared" si="82"/>
        <v>#REF!</v>
      </c>
      <c r="Z258" s="271" t="e">
        <f t="shared" si="83"/>
        <v>#REF!</v>
      </c>
      <c r="AA258" s="271" t="e">
        <f t="shared" si="84"/>
        <v>#REF!</v>
      </c>
      <c r="AB258" s="271"/>
      <c r="AC258" s="33" t="str">
        <f t="shared" si="85"/>
        <v>BERTAHAP</v>
      </c>
      <c r="AD258" s="273">
        <f t="shared" si="86"/>
        <v>0</v>
      </c>
      <c r="AE258" s="274">
        <v>2</v>
      </c>
      <c r="AF258" s="275"/>
      <c r="AG258" s="271" t="e">
        <f>IF(AF258&gt;#REF!,"LB","KR")</f>
        <v>#REF!</v>
      </c>
      <c r="AH258" s="275">
        <v>1216736000</v>
      </c>
      <c r="AI258" s="275">
        <v>1371456000</v>
      </c>
      <c r="AJ258" s="275">
        <v>1456045000</v>
      </c>
      <c r="AK258" s="276">
        <v>1545850000</v>
      </c>
      <c r="AL258" s="276">
        <v>1456045000</v>
      </c>
      <c r="AM258" s="275">
        <v>1545850000</v>
      </c>
      <c r="AN258" s="275">
        <v>1641195000</v>
      </c>
      <c r="AO258" s="52">
        <v>1543407700</v>
      </c>
      <c r="AP258" s="43">
        <v>1638601000</v>
      </c>
    </row>
    <row r="259" spans="1:42">
      <c r="A259" s="3">
        <f t="shared" si="87"/>
        <v>220</v>
      </c>
      <c r="B259" s="263">
        <v>4</v>
      </c>
      <c r="C259" s="264" t="s">
        <v>187</v>
      </c>
      <c r="D259" s="265">
        <v>10</v>
      </c>
      <c r="E259" s="266"/>
      <c r="F259" s="41" t="s">
        <v>48</v>
      </c>
      <c r="G259" s="267">
        <f t="shared" si="67"/>
        <v>74</v>
      </c>
      <c r="H259" s="267">
        <f t="shared" si="68"/>
        <v>63</v>
      </c>
      <c r="I259" s="268">
        <f t="shared" si="69"/>
        <v>26966806</v>
      </c>
      <c r="J259" s="268">
        <f t="shared" si="70"/>
        <v>2</v>
      </c>
      <c r="K259" s="269">
        <f t="shared" si="71"/>
        <v>0.93</v>
      </c>
      <c r="L259" s="270" t="e">
        <f>SUMIF($AN$4:$AN$22,D259,#REF!)</f>
        <v>#REF!</v>
      </c>
      <c r="M259" s="271" t="e">
        <f t="shared" si="72"/>
        <v>#REF!</v>
      </c>
      <c r="N259" s="271" t="e">
        <f t="shared" si="73"/>
        <v>#REF!</v>
      </c>
      <c r="O259" s="271" t="e">
        <f t="shared" si="74"/>
        <v>#REF!</v>
      </c>
      <c r="P259" s="271" t="e">
        <f t="shared" si="75"/>
        <v>#REF!</v>
      </c>
      <c r="Q259" s="272" t="e">
        <f t="shared" si="76"/>
        <v>#REF!</v>
      </c>
      <c r="R259" s="271" t="e">
        <f t="shared" si="76"/>
        <v>#REF!</v>
      </c>
      <c r="S259" s="271" t="e">
        <f t="shared" si="77"/>
        <v>#REF!</v>
      </c>
      <c r="T259" s="271"/>
      <c r="U259" s="271" t="e">
        <f t="shared" si="78"/>
        <v>#REF!</v>
      </c>
      <c r="V259" s="271" t="e">
        <f t="shared" si="79"/>
        <v>#REF!</v>
      </c>
      <c r="W259" s="271" t="e">
        <f t="shared" si="80"/>
        <v>#REF!</v>
      </c>
      <c r="X259" s="272" t="e">
        <f t="shared" si="81"/>
        <v>#REF!</v>
      </c>
      <c r="Y259" s="272" t="e">
        <f t="shared" si="82"/>
        <v>#REF!</v>
      </c>
      <c r="Z259" s="271" t="e">
        <f t="shared" si="83"/>
        <v>#REF!</v>
      </c>
      <c r="AA259" s="271" t="e">
        <f t="shared" si="84"/>
        <v>#REF!</v>
      </c>
      <c r="AB259" s="271"/>
      <c r="AC259" s="33" t="str">
        <f t="shared" si="85"/>
        <v>BERTAHAP</v>
      </c>
      <c r="AD259" s="273">
        <f t="shared" si="86"/>
        <v>0</v>
      </c>
      <c r="AE259" s="274">
        <v>2</v>
      </c>
      <c r="AF259" s="275"/>
      <c r="AG259" s="271" t="e">
        <f>IF(AF259&gt;#REF!,"LB","KR")</f>
        <v>#REF!</v>
      </c>
      <c r="AH259" s="275">
        <v>1474123000</v>
      </c>
      <c r="AI259" s="275">
        <v>1661572000</v>
      </c>
      <c r="AJ259" s="275">
        <v>1764054000</v>
      </c>
      <c r="AK259" s="276">
        <v>1872857000</v>
      </c>
      <c r="AL259" s="276">
        <v>1764054000</v>
      </c>
      <c r="AM259" s="275">
        <v>1872857000</v>
      </c>
      <c r="AN259" s="275">
        <v>1988371000</v>
      </c>
      <c r="AO259" s="52">
        <v>1869897240</v>
      </c>
      <c r="AP259" s="43">
        <v>1985228420</v>
      </c>
    </row>
    <row r="260" spans="1:42">
      <c r="A260" s="3">
        <f t="shared" si="87"/>
        <v>221</v>
      </c>
      <c r="B260" s="263">
        <v>5</v>
      </c>
      <c r="C260" s="264" t="s">
        <v>187</v>
      </c>
      <c r="D260" s="299">
        <v>12</v>
      </c>
      <c r="E260" s="266"/>
      <c r="F260" s="41" t="s">
        <v>50</v>
      </c>
      <c r="G260" s="267">
        <f t="shared" si="67"/>
        <v>67</v>
      </c>
      <c r="H260" s="267">
        <f t="shared" si="68"/>
        <v>57</v>
      </c>
      <c r="I260" s="268">
        <f t="shared" si="69"/>
        <v>26966806</v>
      </c>
      <c r="J260" s="268">
        <f t="shared" si="70"/>
        <v>2</v>
      </c>
      <c r="K260" s="269">
        <f t="shared" si="71"/>
        <v>0.93</v>
      </c>
      <c r="L260" s="270" t="e">
        <f>SUMIF($AN$4:$AN$22,D260,#REF!)</f>
        <v>#REF!</v>
      </c>
      <c r="M260" s="271" t="e">
        <f t="shared" si="72"/>
        <v>#REF!</v>
      </c>
      <c r="N260" s="271" t="e">
        <f t="shared" si="73"/>
        <v>#REF!</v>
      </c>
      <c r="O260" s="271" t="e">
        <f t="shared" si="74"/>
        <v>#REF!</v>
      </c>
      <c r="P260" s="271" t="e">
        <f t="shared" si="75"/>
        <v>#REF!</v>
      </c>
      <c r="Q260" s="272" t="e">
        <f t="shared" si="76"/>
        <v>#REF!</v>
      </c>
      <c r="R260" s="271" t="e">
        <f t="shared" si="76"/>
        <v>#REF!</v>
      </c>
      <c r="S260" s="271" t="e">
        <f t="shared" si="77"/>
        <v>#REF!</v>
      </c>
      <c r="T260" s="271"/>
      <c r="U260" s="271" t="e">
        <f t="shared" si="78"/>
        <v>#REF!</v>
      </c>
      <c r="V260" s="271" t="e">
        <f t="shared" si="79"/>
        <v>#REF!</v>
      </c>
      <c r="W260" s="271" t="e">
        <f t="shared" si="80"/>
        <v>#REF!</v>
      </c>
      <c r="X260" s="272" t="e">
        <f t="shared" si="81"/>
        <v>#REF!</v>
      </c>
      <c r="Y260" s="272" t="e">
        <f t="shared" si="82"/>
        <v>#REF!</v>
      </c>
      <c r="Z260" s="271" t="e">
        <f t="shared" si="83"/>
        <v>#REF!</v>
      </c>
      <c r="AA260" s="271" t="e">
        <f t="shared" si="84"/>
        <v>#REF!</v>
      </c>
      <c r="AB260" s="271"/>
      <c r="AC260" s="33" t="str">
        <f t="shared" si="85"/>
        <v>BERTAHAP</v>
      </c>
      <c r="AD260" s="273">
        <f t="shared" si="86"/>
        <v>0</v>
      </c>
      <c r="AE260" s="274">
        <v>2</v>
      </c>
      <c r="AF260" s="275"/>
      <c r="AG260" s="271" t="e">
        <f>IF(AF260&gt;#REF!,"LB","KR")</f>
        <v>#REF!</v>
      </c>
      <c r="AH260" s="275">
        <v>1333730000</v>
      </c>
      <c r="AI260" s="275">
        <v>1503327000</v>
      </c>
      <c r="AJ260" s="275">
        <v>1596049000</v>
      </c>
      <c r="AK260" s="276">
        <v>1694490000</v>
      </c>
      <c r="AL260" s="276">
        <v>1596049000</v>
      </c>
      <c r="AM260" s="275">
        <v>1694490000</v>
      </c>
      <c r="AN260" s="275">
        <v>1799002000</v>
      </c>
      <c r="AO260" s="52">
        <v>1691811940</v>
      </c>
      <c r="AP260" s="43">
        <v>1796159400</v>
      </c>
    </row>
    <row r="261" spans="1:42">
      <c r="A261" s="3">
        <f t="shared" si="87"/>
        <v>222</v>
      </c>
      <c r="B261" s="263">
        <v>6</v>
      </c>
      <c r="C261" s="264" t="s">
        <v>187</v>
      </c>
      <c r="D261" s="265">
        <v>16</v>
      </c>
      <c r="E261" s="266"/>
      <c r="F261" s="41" t="s">
        <v>52</v>
      </c>
      <c r="G261" s="267">
        <f t="shared" si="67"/>
        <v>71</v>
      </c>
      <c r="H261" s="267">
        <f t="shared" si="68"/>
        <v>63</v>
      </c>
      <c r="I261" s="268">
        <f t="shared" si="69"/>
        <v>26966806</v>
      </c>
      <c r="J261" s="268">
        <f t="shared" si="70"/>
        <v>2</v>
      </c>
      <c r="K261" s="269">
        <f t="shared" si="71"/>
        <v>0.93</v>
      </c>
      <c r="L261" s="270" t="e">
        <f>SUMIF($AN$4:$AN$22,D261,#REF!)</f>
        <v>#REF!</v>
      </c>
      <c r="M261" s="271" t="e">
        <f t="shared" si="72"/>
        <v>#REF!</v>
      </c>
      <c r="N261" s="271" t="e">
        <f t="shared" si="73"/>
        <v>#REF!</v>
      </c>
      <c r="O261" s="271" t="e">
        <f t="shared" si="74"/>
        <v>#REF!</v>
      </c>
      <c r="P261" s="271" t="e">
        <f t="shared" si="75"/>
        <v>#REF!</v>
      </c>
      <c r="Q261" s="272" t="e">
        <f t="shared" si="76"/>
        <v>#REF!</v>
      </c>
      <c r="R261" s="271" t="e">
        <f t="shared" si="76"/>
        <v>#REF!</v>
      </c>
      <c r="S261" s="271" t="e">
        <f t="shared" si="77"/>
        <v>#REF!</v>
      </c>
      <c r="T261" s="271"/>
      <c r="U261" s="271" t="e">
        <f t="shared" si="78"/>
        <v>#REF!</v>
      </c>
      <c r="V261" s="271" t="e">
        <f t="shared" si="79"/>
        <v>#REF!</v>
      </c>
      <c r="W261" s="271" t="e">
        <f t="shared" si="80"/>
        <v>#REF!</v>
      </c>
      <c r="X261" s="272" t="e">
        <f t="shared" si="81"/>
        <v>#REF!</v>
      </c>
      <c r="Y261" s="272" t="e">
        <f t="shared" si="82"/>
        <v>#REF!</v>
      </c>
      <c r="Z261" s="271" t="e">
        <f t="shared" si="83"/>
        <v>#REF!</v>
      </c>
      <c r="AA261" s="271" t="e">
        <f t="shared" si="84"/>
        <v>#REF!</v>
      </c>
      <c r="AB261" s="271"/>
      <c r="AC261" s="33" t="str">
        <f t="shared" si="85"/>
        <v>BERTAHAP</v>
      </c>
      <c r="AD261" s="273">
        <f t="shared" si="86"/>
        <v>0</v>
      </c>
      <c r="AE261" s="274">
        <v>2</v>
      </c>
      <c r="AF261" s="275"/>
      <c r="AG261" s="271" t="e">
        <f>IF(AF261&gt;#REF!,"LB","KR")</f>
        <v>#REF!</v>
      </c>
      <c r="AH261" s="275">
        <v>1474123000</v>
      </c>
      <c r="AI261" s="275">
        <v>1661572000</v>
      </c>
      <c r="AJ261" s="275">
        <v>1764054000</v>
      </c>
      <c r="AK261" s="276">
        <v>1872857000</v>
      </c>
      <c r="AL261" s="276">
        <v>1764054000</v>
      </c>
      <c r="AM261" s="275">
        <v>1872857000</v>
      </c>
      <c r="AN261" s="275">
        <v>1988371000</v>
      </c>
      <c r="AO261" s="52">
        <v>1869897240</v>
      </c>
      <c r="AP261" s="43">
        <v>1985228420</v>
      </c>
    </row>
    <row r="262" spans="1:42">
      <c r="A262" s="3">
        <f t="shared" si="87"/>
        <v>223</v>
      </c>
      <c r="B262" s="263">
        <v>7</v>
      </c>
      <c r="C262" s="264" t="s">
        <v>187</v>
      </c>
      <c r="D262" s="299">
        <v>18</v>
      </c>
      <c r="E262" s="266"/>
      <c r="F262" s="41" t="s">
        <v>54</v>
      </c>
      <c r="G262" s="267">
        <f t="shared" si="67"/>
        <v>97</v>
      </c>
      <c r="H262" s="267">
        <f t="shared" si="68"/>
        <v>85</v>
      </c>
      <c r="I262" s="268">
        <f t="shared" si="69"/>
        <v>26966806</v>
      </c>
      <c r="J262" s="268">
        <f t="shared" si="70"/>
        <v>2</v>
      </c>
      <c r="K262" s="269">
        <f t="shared" si="71"/>
        <v>0.93</v>
      </c>
      <c r="L262" s="270" t="e">
        <f>SUMIF($AN$4:$AN$22,D262,#REF!)</f>
        <v>#REF!</v>
      </c>
      <c r="M262" s="271" t="e">
        <f t="shared" si="72"/>
        <v>#REF!</v>
      </c>
      <c r="N262" s="271" t="e">
        <f t="shared" si="73"/>
        <v>#REF!</v>
      </c>
      <c r="O262" s="271" t="e">
        <f t="shared" si="74"/>
        <v>#REF!</v>
      </c>
      <c r="P262" s="271" t="e">
        <f t="shared" si="75"/>
        <v>#REF!</v>
      </c>
      <c r="Q262" s="272" t="e">
        <f t="shared" si="76"/>
        <v>#REF!</v>
      </c>
      <c r="R262" s="271" t="e">
        <f t="shared" si="76"/>
        <v>#REF!</v>
      </c>
      <c r="S262" s="271" t="e">
        <f t="shared" si="77"/>
        <v>#REF!</v>
      </c>
      <c r="T262" s="271"/>
      <c r="U262" s="271" t="e">
        <f t="shared" si="78"/>
        <v>#REF!</v>
      </c>
      <c r="V262" s="271" t="e">
        <f t="shared" si="79"/>
        <v>#REF!</v>
      </c>
      <c r="W262" s="271" t="e">
        <f t="shared" si="80"/>
        <v>#REF!</v>
      </c>
      <c r="X262" s="272" t="e">
        <f t="shared" si="81"/>
        <v>#REF!</v>
      </c>
      <c r="Y262" s="272" t="e">
        <f t="shared" si="82"/>
        <v>#REF!</v>
      </c>
      <c r="Z262" s="271" t="e">
        <f t="shared" si="83"/>
        <v>#REF!</v>
      </c>
      <c r="AA262" s="271" t="e">
        <f t="shared" si="84"/>
        <v>#REF!</v>
      </c>
      <c r="AB262" s="271"/>
      <c r="AC262" s="33" t="str">
        <f t="shared" si="85"/>
        <v>BERTAHAP</v>
      </c>
      <c r="AD262" s="273">
        <f t="shared" si="86"/>
        <v>0</v>
      </c>
      <c r="AE262" s="274">
        <v>2</v>
      </c>
      <c r="AF262" s="275"/>
      <c r="AG262" s="271" t="e">
        <f>IF(AF262&gt;#REF!,"LB","KR")</f>
        <v>#REF!</v>
      </c>
      <c r="AH262" s="275">
        <v>1988896000</v>
      </c>
      <c r="AI262" s="275">
        <v>2241803000</v>
      </c>
      <c r="AJ262" s="275">
        <v>2380073000</v>
      </c>
      <c r="AK262" s="276">
        <v>2526870000</v>
      </c>
      <c r="AL262" s="276">
        <v>2380073000</v>
      </c>
      <c r="AM262" s="275">
        <v>2526870000</v>
      </c>
      <c r="AN262" s="275">
        <v>2682722000</v>
      </c>
      <c r="AO262" s="52">
        <v>2522877380</v>
      </c>
      <c r="AP262" s="43">
        <v>2678482200</v>
      </c>
    </row>
    <row r="263" spans="1:42">
      <c r="A263" s="3">
        <f t="shared" si="87"/>
        <v>224</v>
      </c>
      <c r="B263" s="263">
        <v>8</v>
      </c>
      <c r="C263" s="264" t="s">
        <v>187</v>
      </c>
      <c r="D263" s="299">
        <v>20</v>
      </c>
      <c r="E263" s="266"/>
      <c r="F263" s="41" t="s">
        <v>70</v>
      </c>
      <c r="G263" s="267">
        <f t="shared" si="67"/>
        <v>60</v>
      </c>
      <c r="H263" s="267">
        <f t="shared" si="68"/>
        <v>51</v>
      </c>
      <c r="I263" s="268">
        <f t="shared" si="69"/>
        <v>26966806</v>
      </c>
      <c r="J263" s="268">
        <f t="shared" si="70"/>
        <v>2</v>
      </c>
      <c r="K263" s="269">
        <f t="shared" si="71"/>
        <v>0.93</v>
      </c>
      <c r="L263" s="270" t="e">
        <f>SUMIF($AN$4:$AN$22,D263,#REF!)</f>
        <v>#REF!</v>
      </c>
      <c r="M263" s="271" t="e">
        <f t="shared" si="72"/>
        <v>#REF!</v>
      </c>
      <c r="N263" s="271" t="e">
        <f t="shared" si="73"/>
        <v>#REF!</v>
      </c>
      <c r="O263" s="271" t="e">
        <f t="shared" si="74"/>
        <v>#REF!</v>
      </c>
      <c r="P263" s="271" t="e">
        <f t="shared" si="75"/>
        <v>#REF!</v>
      </c>
      <c r="Q263" s="272" t="e">
        <f t="shared" si="76"/>
        <v>#REF!</v>
      </c>
      <c r="R263" s="271" t="e">
        <f t="shared" si="76"/>
        <v>#REF!</v>
      </c>
      <c r="S263" s="271" t="e">
        <f t="shared" si="77"/>
        <v>#REF!</v>
      </c>
      <c r="T263" s="271"/>
      <c r="U263" s="271" t="e">
        <f t="shared" si="78"/>
        <v>#REF!</v>
      </c>
      <c r="V263" s="271" t="e">
        <f t="shared" si="79"/>
        <v>#REF!</v>
      </c>
      <c r="W263" s="271" t="e">
        <f t="shared" si="80"/>
        <v>#REF!</v>
      </c>
      <c r="X263" s="272" t="e">
        <f t="shared" si="81"/>
        <v>#REF!</v>
      </c>
      <c r="Y263" s="272" t="e">
        <f t="shared" si="82"/>
        <v>#REF!</v>
      </c>
      <c r="Z263" s="271" t="e">
        <f t="shared" si="83"/>
        <v>#REF!</v>
      </c>
      <c r="AA263" s="271" t="e">
        <f t="shared" si="84"/>
        <v>#REF!</v>
      </c>
      <c r="AB263" s="271"/>
      <c r="AC263" s="33" t="str">
        <f t="shared" si="85"/>
        <v>BERTAHAP</v>
      </c>
      <c r="AD263" s="273">
        <f t="shared" si="86"/>
        <v>0</v>
      </c>
      <c r="AE263" s="274">
        <v>2</v>
      </c>
      <c r="AF263" s="275"/>
      <c r="AG263" s="271" t="e">
        <f>IF(AF263&gt;#REF!,"LB","KR")</f>
        <v>#REF!</v>
      </c>
      <c r="AH263" s="275">
        <v>1193338000</v>
      </c>
      <c r="AI263" s="275">
        <v>1345082000</v>
      </c>
      <c r="AJ263" s="275">
        <v>1428044000</v>
      </c>
      <c r="AK263" s="276">
        <v>1516122000</v>
      </c>
      <c r="AL263" s="276">
        <v>1428044000</v>
      </c>
      <c r="AM263" s="275">
        <v>1516122000</v>
      </c>
      <c r="AN263" s="275">
        <v>1609633000</v>
      </c>
      <c r="AO263" s="52">
        <v>1513726640</v>
      </c>
      <c r="AP263" s="43">
        <v>1607089320</v>
      </c>
    </row>
    <row r="264" spans="1:42">
      <c r="A264" s="3">
        <f t="shared" si="87"/>
        <v>225</v>
      </c>
      <c r="B264" s="263">
        <v>9</v>
      </c>
      <c r="C264" s="264" t="s">
        <v>187</v>
      </c>
      <c r="D264" s="299">
        <v>22</v>
      </c>
      <c r="E264" s="266"/>
      <c r="F264" s="41" t="s">
        <v>89</v>
      </c>
      <c r="G264" s="267">
        <f t="shared" si="67"/>
        <v>81</v>
      </c>
      <c r="H264" s="267">
        <f t="shared" si="68"/>
        <v>70</v>
      </c>
      <c r="I264" s="268">
        <f t="shared" si="69"/>
        <v>26966806</v>
      </c>
      <c r="J264" s="268">
        <f t="shared" si="70"/>
        <v>4</v>
      </c>
      <c r="K264" s="269">
        <f t="shared" si="71"/>
        <v>0.97</v>
      </c>
      <c r="L264" s="270" t="e">
        <f>SUMIF($AN$4:$AN$22,D264,#REF!)</f>
        <v>#REF!</v>
      </c>
      <c r="M264" s="271" t="e">
        <f t="shared" si="72"/>
        <v>#REF!</v>
      </c>
      <c r="N264" s="271" t="e">
        <f t="shared" si="73"/>
        <v>#REF!</v>
      </c>
      <c r="O264" s="271" t="e">
        <f t="shared" si="74"/>
        <v>#REF!</v>
      </c>
      <c r="P264" s="271" t="e">
        <f t="shared" si="75"/>
        <v>#REF!</v>
      </c>
      <c r="Q264" s="272" t="e">
        <f t="shared" si="76"/>
        <v>#REF!</v>
      </c>
      <c r="R264" s="271" t="e">
        <f t="shared" si="76"/>
        <v>#REF!</v>
      </c>
      <c r="S264" s="271" t="e">
        <f t="shared" si="77"/>
        <v>#REF!</v>
      </c>
      <c r="T264" s="271"/>
      <c r="U264" s="271" t="e">
        <f t="shared" si="78"/>
        <v>#REF!</v>
      </c>
      <c r="V264" s="271" t="e">
        <f t="shared" si="79"/>
        <v>#REF!</v>
      </c>
      <c r="W264" s="271" t="e">
        <f t="shared" si="80"/>
        <v>#REF!</v>
      </c>
      <c r="X264" s="272" t="e">
        <f t="shared" si="81"/>
        <v>#REF!</v>
      </c>
      <c r="Y264" s="272" t="e">
        <f t="shared" si="82"/>
        <v>#REF!</v>
      </c>
      <c r="Z264" s="271" t="e">
        <f t="shared" si="83"/>
        <v>#REF!</v>
      </c>
      <c r="AA264" s="271" t="e">
        <f t="shared" si="84"/>
        <v>#REF!</v>
      </c>
      <c r="AB264" s="271"/>
      <c r="AC264" s="33" t="str">
        <f t="shared" si="85"/>
        <v>BERTAHAP</v>
      </c>
      <c r="AD264" s="273">
        <f t="shared" si="86"/>
        <v>0</v>
      </c>
      <c r="AE264" s="274">
        <v>2</v>
      </c>
      <c r="AF264" s="275"/>
      <c r="AG264" s="271" t="e">
        <f>IF(AF264&gt;#REF!,"LB","KR")</f>
        <v>#REF!</v>
      </c>
      <c r="AH264" s="275">
        <v>1708362000</v>
      </c>
      <c r="AI264" s="275">
        <v>1925597000</v>
      </c>
      <c r="AJ264" s="275">
        <v>2044364000</v>
      </c>
      <c r="AK264" s="276">
        <v>2170455000</v>
      </c>
      <c r="AL264" s="276">
        <v>2044364000</v>
      </c>
      <c r="AM264" s="275">
        <v>2170455000</v>
      </c>
      <c r="AN264" s="275">
        <v>2304324000</v>
      </c>
      <c r="AO264" s="52">
        <v>2167025840</v>
      </c>
      <c r="AP264" s="43">
        <v>2300682300</v>
      </c>
    </row>
    <row r="265" spans="1:42">
      <c r="A265" s="3">
        <f t="shared" si="87"/>
        <v>226</v>
      </c>
      <c r="B265" s="263">
        <v>1</v>
      </c>
      <c r="C265" s="264" t="s">
        <v>188</v>
      </c>
      <c r="D265" s="265" t="s">
        <v>24</v>
      </c>
      <c r="E265" s="266"/>
      <c r="F265" s="41" t="s">
        <v>39</v>
      </c>
      <c r="G265" s="267">
        <f t="shared" si="67"/>
        <v>113</v>
      </c>
      <c r="H265" s="267">
        <f t="shared" si="68"/>
        <v>101</v>
      </c>
      <c r="I265" s="268">
        <f t="shared" si="69"/>
        <v>26966806</v>
      </c>
      <c r="J265" s="268">
        <f t="shared" si="70"/>
        <v>6</v>
      </c>
      <c r="K265" s="269">
        <f t="shared" si="71"/>
        <v>0.95</v>
      </c>
      <c r="L265" s="270" t="e">
        <f>SUMIF($AN$4:$AN$22,D265,#REF!)</f>
        <v>#REF!</v>
      </c>
      <c r="M265" s="271" t="e">
        <f t="shared" si="72"/>
        <v>#REF!</v>
      </c>
      <c r="N265" s="271" t="e">
        <f t="shared" si="73"/>
        <v>#REF!</v>
      </c>
      <c r="O265" s="271" t="e">
        <f t="shared" si="74"/>
        <v>#REF!</v>
      </c>
      <c r="P265" s="271" t="e">
        <f t="shared" si="75"/>
        <v>#REF!</v>
      </c>
      <c r="Q265" s="272" t="e">
        <f t="shared" si="76"/>
        <v>#REF!</v>
      </c>
      <c r="R265" s="271" t="e">
        <f t="shared" si="76"/>
        <v>#REF!</v>
      </c>
      <c r="S265" s="271" t="e">
        <f t="shared" si="77"/>
        <v>#REF!</v>
      </c>
      <c r="T265" s="271"/>
      <c r="U265" s="271" t="e">
        <f t="shared" si="78"/>
        <v>#REF!</v>
      </c>
      <c r="V265" s="271" t="e">
        <f t="shared" si="79"/>
        <v>#REF!</v>
      </c>
      <c r="W265" s="271" t="e">
        <f t="shared" si="80"/>
        <v>#REF!</v>
      </c>
      <c r="X265" s="272" t="e">
        <f t="shared" si="81"/>
        <v>#REF!</v>
      </c>
      <c r="Y265" s="272" t="e">
        <f t="shared" si="82"/>
        <v>#REF!</v>
      </c>
      <c r="Z265" s="271" t="e">
        <f t="shared" si="83"/>
        <v>#REF!</v>
      </c>
      <c r="AA265" s="271" t="e">
        <f t="shared" si="84"/>
        <v>#REF!</v>
      </c>
      <c r="AB265" s="271"/>
      <c r="AC265" s="33" t="str">
        <f t="shared" si="85"/>
        <v>BERTAHAP</v>
      </c>
      <c r="AD265" s="273">
        <f t="shared" si="86"/>
        <v>0</v>
      </c>
      <c r="AE265" s="274">
        <v>2</v>
      </c>
      <c r="AF265" s="275"/>
      <c r="AG265" s="271" t="e">
        <f>IF(AF265&gt;#REF!,"LB","KR")</f>
        <v>#REF!</v>
      </c>
      <c r="AH265" s="275">
        <v>2414099000</v>
      </c>
      <c r="AI265" s="275">
        <v>2721075000</v>
      </c>
      <c r="AJ265" s="275">
        <v>2888905000</v>
      </c>
      <c r="AK265" s="276">
        <v>3067087000</v>
      </c>
      <c r="AL265" s="276">
        <v>2888905000</v>
      </c>
      <c r="AM265" s="275">
        <v>3067087000</v>
      </c>
      <c r="AN265" s="275">
        <v>3256258000</v>
      </c>
      <c r="AO265" s="52">
        <v>3062239300</v>
      </c>
      <c r="AP265" s="43">
        <v>3251112220</v>
      </c>
    </row>
    <row r="266" spans="1:42">
      <c r="A266" s="3">
        <f t="shared" si="87"/>
        <v>227</v>
      </c>
      <c r="B266" s="263">
        <v>2</v>
      </c>
      <c r="C266" s="264" t="s">
        <v>188</v>
      </c>
      <c r="D266" s="265" t="s">
        <v>35</v>
      </c>
      <c r="E266" s="266"/>
      <c r="F266" s="41" t="s">
        <v>42</v>
      </c>
      <c r="G266" s="267">
        <f t="shared" si="67"/>
        <v>78</v>
      </c>
      <c r="H266" s="267">
        <f t="shared" si="68"/>
        <v>66</v>
      </c>
      <c r="I266" s="268">
        <f t="shared" si="69"/>
        <v>26966806</v>
      </c>
      <c r="J266" s="268">
        <f t="shared" si="70"/>
        <v>2</v>
      </c>
      <c r="K266" s="269">
        <f t="shared" si="71"/>
        <v>0.93</v>
      </c>
      <c r="L266" s="270" t="e">
        <f>SUMIF($AN$4:$AN$22,D266,#REF!)</f>
        <v>#REF!</v>
      </c>
      <c r="M266" s="271" t="e">
        <f t="shared" si="72"/>
        <v>#REF!</v>
      </c>
      <c r="N266" s="271" t="e">
        <f t="shared" si="73"/>
        <v>#REF!</v>
      </c>
      <c r="O266" s="271" t="e">
        <f t="shared" si="74"/>
        <v>#REF!</v>
      </c>
      <c r="P266" s="271" t="e">
        <f t="shared" si="75"/>
        <v>#REF!</v>
      </c>
      <c r="Q266" s="272" t="e">
        <f t="shared" si="76"/>
        <v>#REF!</v>
      </c>
      <c r="R266" s="271" t="e">
        <f t="shared" si="76"/>
        <v>#REF!</v>
      </c>
      <c r="S266" s="271" t="e">
        <f t="shared" si="77"/>
        <v>#REF!</v>
      </c>
      <c r="T266" s="271"/>
      <c r="U266" s="271" t="e">
        <f t="shared" si="78"/>
        <v>#REF!</v>
      </c>
      <c r="V266" s="271" t="e">
        <f t="shared" si="79"/>
        <v>#REF!</v>
      </c>
      <c r="W266" s="271" t="e">
        <f t="shared" si="80"/>
        <v>#REF!</v>
      </c>
      <c r="X266" s="272" t="e">
        <f t="shared" si="81"/>
        <v>#REF!</v>
      </c>
      <c r="Y266" s="272" t="e">
        <f t="shared" si="82"/>
        <v>#REF!</v>
      </c>
      <c r="Z266" s="271" t="e">
        <f t="shared" si="83"/>
        <v>#REF!</v>
      </c>
      <c r="AA266" s="271" t="e">
        <f t="shared" si="84"/>
        <v>#REF!</v>
      </c>
      <c r="AB266" s="271"/>
      <c r="AC266" s="33" t="str">
        <f t="shared" si="85"/>
        <v>BERTAHAP</v>
      </c>
      <c r="AD266" s="273">
        <f t="shared" si="86"/>
        <v>0</v>
      </c>
      <c r="AE266" s="274">
        <v>2</v>
      </c>
      <c r="AF266" s="275"/>
      <c r="AG266" s="271" t="e">
        <f>IF(AF266&gt;#REF!,"LB","KR")</f>
        <v>#REF!</v>
      </c>
      <c r="AH266" s="275">
        <v>1544319000</v>
      </c>
      <c r="AI266" s="275">
        <v>1740694000</v>
      </c>
      <c r="AJ266" s="275">
        <v>1848056000</v>
      </c>
      <c r="AK266" s="276">
        <v>1962041000</v>
      </c>
      <c r="AL266" s="276">
        <v>1848056000</v>
      </c>
      <c r="AM266" s="275">
        <v>1962041000</v>
      </c>
      <c r="AN266" s="275">
        <v>2083055000</v>
      </c>
      <c r="AO266" s="52">
        <v>1958939360</v>
      </c>
      <c r="AP266" s="43">
        <v>2079763460</v>
      </c>
    </row>
    <row r="267" spans="1:42">
      <c r="A267" s="3">
        <f t="shared" si="87"/>
        <v>228</v>
      </c>
      <c r="B267" s="263">
        <v>3</v>
      </c>
      <c r="C267" s="264" t="s">
        <v>188</v>
      </c>
      <c r="D267" s="265" t="s">
        <v>41</v>
      </c>
      <c r="E267" s="266"/>
      <c r="F267" s="41" t="s">
        <v>45</v>
      </c>
      <c r="G267" s="267">
        <f t="shared" si="67"/>
        <v>60</v>
      </c>
      <c r="H267" s="267">
        <f t="shared" si="68"/>
        <v>52</v>
      </c>
      <c r="I267" s="268">
        <f t="shared" si="69"/>
        <v>26966806</v>
      </c>
      <c r="J267" s="268">
        <f t="shared" si="70"/>
        <v>2</v>
      </c>
      <c r="K267" s="269">
        <f t="shared" si="71"/>
        <v>0.93</v>
      </c>
      <c r="L267" s="270" t="e">
        <f>SUMIF($AN$4:$AN$22,D267,#REF!)</f>
        <v>#REF!</v>
      </c>
      <c r="M267" s="271" t="e">
        <f t="shared" si="72"/>
        <v>#REF!</v>
      </c>
      <c r="N267" s="271" t="e">
        <f t="shared" si="73"/>
        <v>#REF!</v>
      </c>
      <c r="O267" s="271" t="e">
        <f t="shared" si="74"/>
        <v>#REF!</v>
      </c>
      <c r="P267" s="271" t="e">
        <f t="shared" si="75"/>
        <v>#REF!</v>
      </c>
      <c r="Q267" s="272" t="e">
        <f t="shared" si="76"/>
        <v>#REF!</v>
      </c>
      <c r="R267" s="271" t="e">
        <f t="shared" si="76"/>
        <v>#REF!</v>
      </c>
      <c r="S267" s="271" t="e">
        <f t="shared" si="77"/>
        <v>#REF!</v>
      </c>
      <c r="T267" s="271"/>
      <c r="U267" s="271" t="e">
        <f t="shared" si="78"/>
        <v>#REF!</v>
      </c>
      <c r="V267" s="271" t="e">
        <f t="shared" si="79"/>
        <v>#REF!</v>
      </c>
      <c r="W267" s="271" t="e">
        <f t="shared" si="80"/>
        <v>#REF!</v>
      </c>
      <c r="X267" s="272" t="e">
        <f t="shared" si="81"/>
        <v>#REF!</v>
      </c>
      <c r="Y267" s="272" t="e">
        <f t="shared" si="82"/>
        <v>#REF!</v>
      </c>
      <c r="Z267" s="271" t="e">
        <f t="shared" si="83"/>
        <v>#REF!</v>
      </c>
      <c r="AA267" s="271" t="e">
        <f t="shared" si="84"/>
        <v>#REF!</v>
      </c>
      <c r="AB267" s="271"/>
      <c r="AC267" s="33" t="str">
        <f t="shared" si="85"/>
        <v>BERTAHAP</v>
      </c>
      <c r="AD267" s="273">
        <f t="shared" si="86"/>
        <v>0</v>
      </c>
      <c r="AE267" s="274">
        <v>2</v>
      </c>
      <c r="AF267" s="275"/>
      <c r="AG267" s="271" t="e">
        <f>IF(AF267&gt;#REF!,"LB","KR")</f>
        <v>#REF!</v>
      </c>
      <c r="AH267" s="275">
        <v>1216736000</v>
      </c>
      <c r="AI267" s="275">
        <v>1371456000</v>
      </c>
      <c r="AJ267" s="275">
        <v>1456045000</v>
      </c>
      <c r="AK267" s="276">
        <v>1545850000</v>
      </c>
      <c r="AL267" s="276">
        <v>1456045000</v>
      </c>
      <c r="AM267" s="275">
        <v>1545850000</v>
      </c>
      <c r="AN267" s="275">
        <v>1641195000</v>
      </c>
      <c r="AO267" s="52">
        <v>1543407700</v>
      </c>
      <c r="AP267" s="43">
        <v>1638601000</v>
      </c>
    </row>
    <row r="268" spans="1:42">
      <c r="A268" s="3">
        <f t="shared" si="87"/>
        <v>229</v>
      </c>
      <c r="B268" s="263">
        <v>4</v>
      </c>
      <c r="C268" s="264" t="s">
        <v>188</v>
      </c>
      <c r="D268" s="265">
        <v>10</v>
      </c>
      <c r="E268" s="266"/>
      <c r="F268" s="41" t="s">
        <v>48</v>
      </c>
      <c r="G268" s="267">
        <f t="shared" si="67"/>
        <v>74</v>
      </c>
      <c r="H268" s="267">
        <f t="shared" si="68"/>
        <v>63</v>
      </c>
      <c r="I268" s="268">
        <f t="shared" si="69"/>
        <v>26966806</v>
      </c>
      <c r="J268" s="268">
        <f t="shared" si="70"/>
        <v>2</v>
      </c>
      <c r="K268" s="269">
        <f t="shared" si="71"/>
        <v>0.93</v>
      </c>
      <c r="L268" s="270" t="e">
        <f>SUMIF($AN$4:$AN$22,D268,#REF!)</f>
        <v>#REF!</v>
      </c>
      <c r="M268" s="271" t="e">
        <f t="shared" si="72"/>
        <v>#REF!</v>
      </c>
      <c r="N268" s="271" t="e">
        <f t="shared" si="73"/>
        <v>#REF!</v>
      </c>
      <c r="O268" s="271" t="e">
        <f t="shared" si="74"/>
        <v>#REF!</v>
      </c>
      <c r="P268" s="271" t="e">
        <f t="shared" si="75"/>
        <v>#REF!</v>
      </c>
      <c r="Q268" s="272" t="e">
        <f t="shared" si="76"/>
        <v>#REF!</v>
      </c>
      <c r="R268" s="271" t="e">
        <f t="shared" si="76"/>
        <v>#REF!</v>
      </c>
      <c r="S268" s="271" t="e">
        <f t="shared" si="77"/>
        <v>#REF!</v>
      </c>
      <c r="T268" s="271"/>
      <c r="U268" s="271" t="e">
        <f t="shared" si="78"/>
        <v>#REF!</v>
      </c>
      <c r="V268" s="271" t="e">
        <f t="shared" si="79"/>
        <v>#REF!</v>
      </c>
      <c r="W268" s="271" t="e">
        <f t="shared" si="80"/>
        <v>#REF!</v>
      </c>
      <c r="X268" s="272" t="e">
        <f t="shared" si="81"/>
        <v>#REF!</v>
      </c>
      <c r="Y268" s="272" t="e">
        <f t="shared" si="82"/>
        <v>#REF!</v>
      </c>
      <c r="Z268" s="271" t="e">
        <f t="shared" si="83"/>
        <v>#REF!</v>
      </c>
      <c r="AA268" s="271" t="e">
        <f t="shared" si="84"/>
        <v>#REF!</v>
      </c>
      <c r="AB268" s="271"/>
      <c r="AC268" s="33" t="str">
        <f t="shared" si="85"/>
        <v>BERTAHAP</v>
      </c>
      <c r="AD268" s="273">
        <f t="shared" si="86"/>
        <v>0</v>
      </c>
      <c r="AE268" s="274">
        <v>2</v>
      </c>
      <c r="AF268" s="275"/>
      <c r="AG268" s="271" t="e">
        <f>IF(AF268&gt;#REF!,"LB","KR")</f>
        <v>#REF!</v>
      </c>
      <c r="AH268" s="275">
        <v>1474123000</v>
      </c>
      <c r="AI268" s="275">
        <v>1661572000</v>
      </c>
      <c r="AJ268" s="275">
        <v>1764054000</v>
      </c>
      <c r="AK268" s="276">
        <v>1872857000</v>
      </c>
      <c r="AL268" s="276">
        <v>1764054000</v>
      </c>
      <c r="AM268" s="275">
        <v>1872857000</v>
      </c>
      <c r="AN268" s="275">
        <v>1988371000</v>
      </c>
      <c r="AO268" s="52">
        <v>1869897240</v>
      </c>
      <c r="AP268" s="43">
        <v>1985228420</v>
      </c>
    </row>
    <row r="269" spans="1:42">
      <c r="A269" s="3">
        <f t="shared" si="87"/>
        <v>230</v>
      </c>
      <c r="B269" s="263">
        <v>5</v>
      </c>
      <c r="C269" s="264" t="s">
        <v>188</v>
      </c>
      <c r="D269" s="299">
        <v>12</v>
      </c>
      <c r="E269" s="266"/>
      <c r="F269" s="41" t="s">
        <v>50</v>
      </c>
      <c r="G269" s="267">
        <f t="shared" si="67"/>
        <v>67</v>
      </c>
      <c r="H269" s="267">
        <f t="shared" si="68"/>
        <v>57</v>
      </c>
      <c r="I269" s="268">
        <f t="shared" si="69"/>
        <v>26966806</v>
      </c>
      <c r="J269" s="268">
        <f t="shared" si="70"/>
        <v>2</v>
      </c>
      <c r="K269" s="269">
        <f t="shared" si="71"/>
        <v>0.93</v>
      </c>
      <c r="L269" s="270" t="e">
        <f>SUMIF($AN$4:$AN$22,D269,#REF!)</f>
        <v>#REF!</v>
      </c>
      <c r="M269" s="271" t="e">
        <f t="shared" si="72"/>
        <v>#REF!</v>
      </c>
      <c r="N269" s="271" t="e">
        <f t="shared" si="73"/>
        <v>#REF!</v>
      </c>
      <c r="O269" s="271" t="e">
        <f t="shared" si="74"/>
        <v>#REF!</v>
      </c>
      <c r="P269" s="271" t="e">
        <f t="shared" si="75"/>
        <v>#REF!</v>
      </c>
      <c r="Q269" s="272" t="e">
        <f t="shared" si="76"/>
        <v>#REF!</v>
      </c>
      <c r="R269" s="271" t="e">
        <f t="shared" si="76"/>
        <v>#REF!</v>
      </c>
      <c r="S269" s="271" t="e">
        <f t="shared" si="77"/>
        <v>#REF!</v>
      </c>
      <c r="T269" s="271"/>
      <c r="U269" s="271" t="e">
        <f t="shared" si="78"/>
        <v>#REF!</v>
      </c>
      <c r="V269" s="271" t="e">
        <f t="shared" si="79"/>
        <v>#REF!</v>
      </c>
      <c r="W269" s="271" t="e">
        <f t="shared" si="80"/>
        <v>#REF!</v>
      </c>
      <c r="X269" s="272" t="e">
        <f t="shared" si="81"/>
        <v>#REF!</v>
      </c>
      <c r="Y269" s="272" t="e">
        <f t="shared" si="82"/>
        <v>#REF!</v>
      </c>
      <c r="Z269" s="271" t="e">
        <f t="shared" si="83"/>
        <v>#REF!</v>
      </c>
      <c r="AA269" s="271" t="e">
        <f t="shared" si="84"/>
        <v>#REF!</v>
      </c>
      <c r="AB269" s="271"/>
      <c r="AC269" s="33" t="str">
        <f t="shared" si="85"/>
        <v>BERTAHAP</v>
      </c>
      <c r="AD269" s="273">
        <f t="shared" si="86"/>
        <v>0</v>
      </c>
      <c r="AE269" s="274">
        <v>2</v>
      </c>
      <c r="AF269" s="275"/>
      <c r="AG269" s="271" t="e">
        <f>IF(AF269&gt;#REF!,"LB","KR")</f>
        <v>#REF!</v>
      </c>
      <c r="AH269" s="275">
        <v>1333730000</v>
      </c>
      <c r="AI269" s="275">
        <v>1503327000</v>
      </c>
      <c r="AJ269" s="275">
        <v>1596049000</v>
      </c>
      <c r="AK269" s="276">
        <v>1694490000</v>
      </c>
      <c r="AL269" s="276">
        <v>1596049000</v>
      </c>
      <c r="AM269" s="275">
        <v>1694490000</v>
      </c>
      <c r="AN269" s="275">
        <v>1799002000</v>
      </c>
      <c r="AO269" s="52">
        <v>1691811940</v>
      </c>
      <c r="AP269" s="43">
        <v>1796159400</v>
      </c>
    </row>
    <row r="270" spans="1:42">
      <c r="A270" s="3">
        <f t="shared" si="87"/>
        <v>231</v>
      </c>
      <c r="B270" s="263">
        <v>6</v>
      </c>
      <c r="C270" s="264" t="s">
        <v>188</v>
      </c>
      <c r="D270" s="265">
        <v>16</v>
      </c>
      <c r="E270" s="266"/>
      <c r="F270" s="41" t="s">
        <v>52</v>
      </c>
      <c r="G270" s="267">
        <f t="shared" si="67"/>
        <v>71</v>
      </c>
      <c r="H270" s="267">
        <f t="shared" si="68"/>
        <v>63</v>
      </c>
      <c r="I270" s="268">
        <f t="shared" si="69"/>
        <v>26966806</v>
      </c>
      <c r="J270" s="268">
        <f t="shared" si="70"/>
        <v>2</v>
      </c>
      <c r="K270" s="269">
        <f t="shared" si="71"/>
        <v>0.93</v>
      </c>
      <c r="L270" s="270" t="e">
        <f>SUMIF($AN$4:$AN$22,D270,#REF!)</f>
        <v>#REF!</v>
      </c>
      <c r="M270" s="271" t="e">
        <f t="shared" si="72"/>
        <v>#REF!</v>
      </c>
      <c r="N270" s="271" t="e">
        <f t="shared" si="73"/>
        <v>#REF!</v>
      </c>
      <c r="O270" s="271" t="e">
        <f t="shared" si="74"/>
        <v>#REF!</v>
      </c>
      <c r="P270" s="271" t="e">
        <f t="shared" si="75"/>
        <v>#REF!</v>
      </c>
      <c r="Q270" s="272" t="e">
        <f t="shared" si="76"/>
        <v>#REF!</v>
      </c>
      <c r="R270" s="271" t="e">
        <f t="shared" si="76"/>
        <v>#REF!</v>
      </c>
      <c r="S270" s="271" t="e">
        <f t="shared" si="77"/>
        <v>#REF!</v>
      </c>
      <c r="T270" s="271"/>
      <c r="U270" s="271" t="e">
        <f t="shared" si="78"/>
        <v>#REF!</v>
      </c>
      <c r="V270" s="271" t="e">
        <f t="shared" si="79"/>
        <v>#REF!</v>
      </c>
      <c r="W270" s="271" t="e">
        <f t="shared" si="80"/>
        <v>#REF!</v>
      </c>
      <c r="X270" s="272" t="e">
        <f t="shared" si="81"/>
        <v>#REF!</v>
      </c>
      <c r="Y270" s="272" t="e">
        <f t="shared" si="82"/>
        <v>#REF!</v>
      </c>
      <c r="Z270" s="271" t="e">
        <f t="shared" si="83"/>
        <v>#REF!</v>
      </c>
      <c r="AA270" s="271" t="e">
        <f t="shared" si="84"/>
        <v>#REF!</v>
      </c>
      <c r="AB270" s="271"/>
      <c r="AC270" s="33" t="str">
        <f t="shared" si="85"/>
        <v>BERTAHAP</v>
      </c>
      <c r="AD270" s="273">
        <f t="shared" si="86"/>
        <v>0</v>
      </c>
      <c r="AE270" s="274">
        <v>2</v>
      </c>
      <c r="AF270" s="275"/>
      <c r="AG270" s="271" t="e">
        <f>IF(AF270&gt;#REF!,"LB","KR")</f>
        <v>#REF!</v>
      </c>
      <c r="AH270" s="275">
        <v>1474123000</v>
      </c>
      <c r="AI270" s="275">
        <v>1661572000</v>
      </c>
      <c r="AJ270" s="275">
        <v>1764054000</v>
      </c>
      <c r="AK270" s="276">
        <v>1872857000</v>
      </c>
      <c r="AL270" s="276">
        <v>1764054000</v>
      </c>
      <c r="AM270" s="275">
        <v>1872857000</v>
      </c>
      <c r="AN270" s="275">
        <v>1988371000</v>
      </c>
      <c r="AO270" s="52">
        <v>1869897240</v>
      </c>
      <c r="AP270" s="43">
        <v>1985228420</v>
      </c>
    </row>
    <row r="271" spans="1:42">
      <c r="A271" s="3">
        <f t="shared" si="87"/>
        <v>232</v>
      </c>
      <c r="B271" s="263">
        <v>7</v>
      </c>
      <c r="C271" s="264" t="s">
        <v>188</v>
      </c>
      <c r="D271" s="299">
        <v>18</v>
      </c>
      <c r="E271" s="266"/>
      <c r="F271" s="41" t="s">
        <v>54</v>
      </c>
      <c r="G271" s="267">
        <f t="shared" si="67"/>
        <v>97</v>
      </c>
      <c r="H271" s="267">
        <f t="shared" si="68"/>
        <v>85</v>
      </c>
      <c r="I271" s="268">
        <f t="shared" si="69"/>
        <v>26966806</v>
      </c>
      <c r="J271" s="268">
        <f t="shared" si="70"/>
        <v>2</v>
      </c>
      <c r="K271" s="269">
        <f t="shared" si="71"/>
        <v>0.93</v>
      </c>
      <c r="L271" s="270" t="e">
        <f>SUMIF($AN$4:$AN$22,D271,#REF!)</f>
        <v>#REF!</v>
      </c>
      <c r="M271" s="271" t="e">
        <f t="shared" si="72"/>
        <v>#REF!</v>
      </c>
      <c r="N271" s="271" t="e">
        <f t="shared" si="73"/>
        <v>#REF!</v>
      </c>
      <c r="O271" s="271" t="e">
        <f t="shared" si="74"/>
        <v>#REF!</v>
      </c>
      <c r="P271" s="271" t="e">
        <f t="shared" si="75"/>
        <v>#REF!</v>
      </c>
      <c r="Q271" s="272" t="e">
        <f t="shared" si="76"/>
        <v>#REF!</v>
      </c>
      <c r="R271" s="271" t="e">
        <f t="shared" si="76"/>
        <v>#REF!</v>
      </c>
      <c r="S271" s="271" t="e">
        <f t="shared" si="77"/>
        <v>#REF!</v>
      </c>
      <c r="T271" s="271"/>
      <c r="U271" s="271" t="e">
        <f t="shared" si="78"/>
        <v>#REF!</v>
      </c>
      <c r="V271" s="271" t="e">
        <f t="shared" si="79"/>
        <v>#REF!</v>
      </c>
      <c r="W271" s="271" t="e">
        <f t="shared" si="80"/>
        <v>#REF!</v>
      </c>
      <c r="X271" s="272" t="e">
        <f t="shared" si="81"/>
        <v>#REF!</v>
      </c>
      <c r="Y271" s="272" t="e">
        <f t="shared" si="82"/>
        <v>#REF!</v>
      </c>
      <c r="Z271" s="271" t="e">
        <f t="shared" si="83"/>
        <v>#REF!</v>
      </c>
      <c r="AA271" s="271" t="e">
        <f t="shared" si="84"/>
        <v>#REF!</v>
      </c>
      <c r="AB271" s="271"/>
      <c r="AC271" s="33" t="str">
        <f t="shared" si="85"/>
        <v>BERTAHAP</v>
      </c>
      <c r="AD271" s="273">
        <f t="shared" si="86"/>
        <v>0</v>
      </c>
      <c r="AE271" s="274">
        <v>2</v>
      </c>
      <c r="AF271" s="275"/>
      <c r="AG271" s="271" t="e">
        <f>IF(AF271&gt;#REF!,"LB","KR")</f>
        <v>#REF!</v>
      </c>
      <c r="AH271" s="275">
        <v>1988896000</v>
      </c>
      <c r="AI271" s="275">
        <v>2241803000</v>
      </c>
      <c r="AJ271" s="275">
        <v>2380073000</v>
      </c>
      <c r="AK271" s="276">
        <v>2526870000</v>
      </c>
      <c r="AL271" s="276">
        <v>2380073000</v>
      </c>
      <c r="AM271" s="275">
        <v>2526870000</v>
      </c>
      <c r="AN271" s="275">
        <v>2682722000</v>
      </c>
      <c r="AO271" s="52">
        <v>2522877380</v>
      </c>
      <c r="AP271" s="43">
        <v>2678482200</v>
      </c>
    </row>
    <row r="272" spans="1:42">
      <c r="A272" s="3">
        <f t="shared" si="87"/>
        <v>233</v>
      </c>
      <c r="B272" s="263">
        <v>8</v>
      </c>
      <c r="C272" s="264" t="s">
        <v>188</v>
      </c>
      <c r="D272" s="299">
        <v>20</v>
      </c>
      <c r="E272" s="266"/>
      <c r="F272" s="41" t="s">
        <v>70</v>
      </c>
      <c r="G272" s="267">
        <f t="shared" si="67"/>
        <v>60</v>
      </c>
      <c r="H272" s="267">
        <f t="shared" si="68"/>
        <v>51</v>
      </c>
      <c r="I272" s="268">
        <f t="shared" si="69"/>
        <v>26966806</v>
      </c>
      <c r="J272" s="268">
        <f t="shared" si="70"/>
        <v>2</v>
      </c>
      <c r="K272" s="269">
        <f t="shared" si="71"/>
        <v>0.93</v>
      </c>
      <c r="L272" s="270" t="e">
        <f>SUMIF($AN$4:$AN$22,D272,#REF!)</f>
        <v>#REF!</v>
      </c>
      <c r="M272" s="271" t="e">
        <f t="shared" si="72"/>
        <v>#REF!</v>
      </c>
      <c r="N272" s="271" t="e">
        <f t="shared" si="73"/>
        <v>#REF!</v>
      </c>
      <c r="O272" s="271" t="e">
        <f t="shared" si="74"/>
        <v>#REF!</v>
      </c>
      <c r="P272" s="271" t="e">
        <f t="shared" si="75"/>
        <v>#REF!</v>
      </c>
      <c r="Q272" s="272" t="e">
        <f t="shared" si="76"/>
        <v>#REF!</v>
      </c>
      <c r="R272" s="271" t="e">
        <f t="shared" si="76"/>
        <v>#REF!</v>
      </c>
      <c r="S272" s="271" t="e">
        <f t="shared" si="77"/>
        <v>#REF!</v>
      </c>
      <c r="T272" s="271"/>
      <c r="U272" s="271" t="e">
        <f t="shared" si="78"/>
        <v>#REF!</v>
      </c>
      <c r="V272" s="271" t="e">
        <f t="shared" si="79"/>
        <v>#REF!</v>
      </c>
      <c r="W272" s="271" t="e">
        <f t="shared" si="80"/>
        <v>#REF!</v>
      </c>
      <c r="X272" s="272" t="e">
        <f t="shared" si="81"/>
        <v>#REF!</v>
      </c>
      <c r="Y272" s="272" t="e">
        <f t="shared" si="82"/>
        <v>#REF!</v>
      </c>
      <c r="Z272" s="271" t="e">
        <f t="shared" si="83"/>
        <v>#REF!</v>
      </c>
      <c r="AA272" s="271" t="e">
        <f t="shared" si="84"/>
        <v>#REF!</v>
      </c>
      <c r="AB272" s="271"/>
      <c r="AC272" s="33" t="str">
        <f t="shared" si="85"/>
        <v>BERTAHAP</v>
      </c>
      <c r="AD272" s="273">
        <f t="shared" si="86"/>
        <v>0</v>
      </c>
      <c r="AE272" s="274">
        <v>2</v>
      </c>
      <c r="AF272" s="275"/>
      <c r="AG272" s="271" t="e">
        <f>IF(AF272&gt;#REF!,"LB","KR")</f>
        <v>#REF!</v>
      </c>
      <c r="AH272" s="275">
        <v>1193338000</v>
      </c>
      <c r="AI272" s="275">
        <v>1345082000</v>
      </c>
      <c r="AJ272" s="275">
        <v>1428044000</v>
      </c>
      <c r="AK272" s="276">
        <v>1516122000</v>
      </c>
      <c r="AL272" s="276">
        <v>1428044000</v>
      </c>
      <c r="AM272" s="275">
        <v>1516122000</v>
      </c>
      <c r="AN272" s="275">
        <v>1609633000</v>
      </c>
      <c r="AO272" s="52">
        <v>1513726640</v>
      </c>
      <c r="AP272" s="43">
        <v>1607089320</v>
      </c>
    </row>
    <row r="273" spans="1:42">
      <c r="A273" s="3">
        <f t="shared" si="87"/>
        <v>234</v>
      </c>
      <c r="B273" s="263">
        <v>9</v>
      </c>
      <c r="C273" s="264" t="s">
        <v>188</v>
      </c>
      <c r="D273" s="299">
        <v>22</v>
      </c>
      <c r="E273" s="266">
        <v>0</v>
      </c>
      <c r="F273" s="41" t="s">
        <v>89</v>
      </c>
      <c r="G273" s="267">
        <f t="shared" si="67"/>
        <v>81</v>
      </c>
      <c r="H273" s="267">
        <f t="shared" si="68"/>
        <v>70</v>
      </c>
      <c r="I273" s="268">
        <f t="shared" si="69"/>
        <v>26966806</v>
      </c>
      <c r="J273" s="268">
        <f t="shared" si="70"/>
        <v>4</v>
      </c>
      <c r="K273" s="269">
        <f t="shared" si="71"/>
        <v>0.97</v>
      </c>
      <c r="L273" s="270" t="e">
        <f>SUMIF($AN$4:$AN$22,D273,#REF!)</f>
        <v>#REF!</v>
      </c>
      <c r="M273" s="271" t="e">
        <f t="shared" si="72"/>
        <v>#REF!</v>
      </c>
      <c r="N273" s="271" t="e">
        <f t="shared" si="73"/>
        <v>#REF!</v>
      </c>
      <c r="O273" s="271" t="e">
        <f t="shared" si="74"/>
        <v>#REF!</v>
      </c>
      <c r="P273" s="271" t="e">
        <f t="shared" si="75"/>
        <v>#REF!</v>
      </c>
      <c r="Q273" s="272" t="e">
        <f t="shared" si="76"/>
        <v>#REF!</v>
      </c>
      <c r="R273" s="271" t="e">
        <f t="shared" si="76"/>
        <v>#REF!</v>
      </c>
      <c r="S273" s="271" t="e">
        <f t="shared" si="77"/>
        <v>#REF!</v>
      </c>
      <c r="T273" s="271"/>
      <c r="U273" s="271" t="e">
        <f t="shared" si="78"/>
        <v>#REF!</v>
      </c>
      <c r="V273" s="271" t="e">
        <f t="shared" si="79"/>
        <v>#REF!</v>
      </c>
      <c r="W273" s="271" t="e">
        <f t="shared" si="80"/>
        <v>#REF!</v>
      </c>
      <c r="X273" s="272" t="e">
        <f t="shared" si="81"/>
        <v>#REF!</v>
      </c>
      <c r="Y273" s="272" t="e">
        <f t="shared" si="82"/>
        <v>#REF!</v>
      </c>
      <c r="Z273" s="271" t="e">
        <f t="shared" si="83"/>
        <v>#REF!</v>
      </c>
      <c r="AA273" s="271" t="e">
        <f t="shared" si="84"/>
        <v>#REF!</v>
      </c>
      <c r="AB273" s="271"/>
      <c r="AC273" s="33" t="str">
        <f t="shared" si="85"/>
        <v>BERTAHAP</v>
      </c>
      <c r="AD273" s="273">
        <f t="shared" si="86"/>
        <v>0</v>
      </c>
      <c r="AE273" s="274">
        <v>2</v>
      </c>
      <c r="AF273" s="275"/>
      <c r="AG273" s="271" t="e">
        <f>IF(AF273&gt;#REF!,"LB","KR")</f>
        <v>#REF!</v>
      </c>
      <c r="AH273" s="275">
        <v>1708362000</v>
      </c>
      <c r="AI273" s="275">
        <v>1925597000</v>
      </c>
      <c r="AJ273" s="275">
        <v>2044364000</v>
      </c>
      <c r="AK273" s="276">
        <v>2170455000</v>
      </c>
      <c r="AL273" s="276">
        <v>2044364000</v>
      </c>
      <c r="AM273" s="275">
        <v>2170455000</v>
      </c>
      <c r="AN273" s="275">
        <v>2304324000</v>
      </c>
      <c r="AO273" s="52">
        <v>2167025840</v>
      </c>
      <c r="AP273" s="43">
        <v>2300682300</v>
      </c>
    </row>
    <row r="274" spans="1:42">
      <c r="A274" s="3">
        <f t="shared" si="87"/>
        <v>235</v>
      </c>
      <c r="B274" s="263">
        <v>1</v>
      </c>
      <c r="C274" s="264" t="s">
        <v>189</v>
      </c>
      <c r="D274" s="265" t="s">
        <v>24</v>
      </c>
      <c r="E274" s="266"/>
      <c r="F274" s="41" t="s">
        <v>39</v>
      </c>
      <c r="G274" s="267">
        <f t="shared" si="67"/>
        <v>113</v>
      </c>
      <c r="H274" s="267">
        <f t="shared" si="68"/>
        <v>101</v>
      </c>
      <c r="I274" s="268">
        <f t="shared" si="69"/>
        <v>26966806</v>
      </c>
      <c r="J274" s="268">
        <f t="shared" si="70"/>
        <v>6</v>
      </c>
      <c r="K274" s="269">
        <f t="shared" si="71"/>
        <v>0.95</v>
      </c>
      <c r="L274" s="270" t="e">
        <f>SUMIF($AN$4:$AN$22,D274,#REF!)</f>
        <v>#REF!</v>
      </c>
      <c r="M274" s="271" t="e">
        <f t="shared" si="72"/>
        <v>#REF!</v>
      </c>
      <c r="N274" s="271" t="e">
        <f t="shared" si="73"/>
        <v>#REF!</v>
      </c>
      <c r="O274" s="271" t="e">
        <f t="shared" si="74"/>
        <v>#REF!</v>
      </c>
      <c r="P274" s="271" t="e">
        <f t="shared" si="75"/>
        <v>#REF!</v>
      </c>
      <c r="Q274" s="272" t="e">
        <f t="shared" si="76"/>
        <v>#REF!</v>
      </c>
      <c r="R274" s="271" t="e">
        <f t="shared" si="76"/>
        <v>#REF!</v>
      </c>
      <c r="S274" s="271" t="e">
        <f t="shared" si="77"/>
        <v>#REF!</v>
      </c>
      <c r="T274" s="271"/>
      <c r="U274" s="271" t="e">
        <f t="shared" si="78"/>
        <v>#REF!</v>
      </c>
      <c r="V274" s="271" t="e">
        <f t="shared" si="79"/>
        <v>#REF!</v>
      </c>
      <c r="W274" s="271" t="e">
        <f t="shared" si="80"/>
        <v>#REF!</v>
      </c>
      <c r="X274" s="272" t="e">
        <f t="shared" si="81"/>
        <v>#REF!</v>
      </c>
      <c r="Y274" s="272" t="e">
        <f t="shared" si="82"/>
        <v>#REF!</v>
      </c>
      <c r="Z274" s="271" t="e">
        <f t="shared" si="83"/>
        <v>#REF!</v>
      </c>
      <c r="AA274" s="271" t="e">
        <f t="shared" si="84"/>
        <v>#REF!</v>
      </c>
      <c r="AB274" s="271"/>
      <c r="AC274" s="33" t="str">
        <f t="shared" si="85"/>
        <v>BERTAHAP</v>
      </c>
      <c r="AD274" s="273">
        <f t="shared" si="86"/>
        <v>0</v>
      </c>
      <c r="AE274" s="274">
        <v>2</v>
      </c>
      <c r="AF274" s="275"/>
      <c r="AG274" s="271" t="e">
        <f>IF(AF274&gt;#REF!,"LB","KR")</f>
        <v>#REF!</v>
      </c>
      <c r="AH274" s="275">
        <v>2414099000</v>
      </c>
      <c r="AI274" s="275">
        <v>2721075000</v>
      </c>
      <c r="AJ274" s="275">
        <v>2888905000</v>
      </c>
      <c r="AK274" s="276">
        <v>3067087000</v>
      </c>
      <c r="AL274" s="276">
        <v>2888905000</v>
      </c>
      <c r="AM274" s="275">
        <v>3067087000</v>
      </c>
      <c r="AN274" s="275">
        <v>3256258000</v>
      </c>
      <c r="AO274" s="52">
        <v>3062239300</v>
      </c>
      <c r="AP274" s="43">
        <v>3251112220</v>
      </c>
    </row>
    <row r="275" spans="1:42">
      <c r="A275" s="3">
        <f t="shared" si="87"/>
        <v>236</v>
      </c>
      <c r="B275" s="263">
        <v>2</v>
      </c>
      <c r="C275" s="264" t="s">
        <v>189</v>
      </c>
      <c r="D275" s="265" t="s">
        <v>35</v>
      </c>
      <c r="E275" s="266"/>
      <c r="F275" s="41" t="s">
        <v>42</v>
      </c>
      <c r="G275" s="267">
        <f t="shared" si="67"/>
        <v>78</v>
      </c>
      <c r="H275" s="267">
        <f t="shared" si="68"/>
        <v>66</v>
      </c>
      <c r="I275" s="268">
        <f t="shared" si="69"/>
        <v>26966806</v>
      </c>
      <c r="J275" s="268">
        <f t="shared" si="70"/>
        <v>2</v>
      </c>
      <c r="K275" s="269">
        <f t="shared" si="71"/>
        <v>0.93</v>
      </c>
      <c r="L275" s="270" t="e">
        <f>SUMIF($AN$4:$AN$22,D275,#REF!)</f>
        <v>#REF!</v>
      </c>
      <c r="M275" s="271" t="e">
        <f t="shared" si="72"/>
        <v>#REF!</v>
      </c>
      <c r="N275" s="271" t="e">
        <f t="shared" si="73"/>
        <v>#REF!</v>
      </c>
      <c r="O275" s="271" t="e">
        <f t="shared" si="74"/>
        <v>#REF!</v>
      </c>
      <c r="P275" s="271" t="e">
        <f t="shared" si="75"/>
        <v>#REF!</v>
      </c>
      <c r="Q275" s="272" t="e">
        <f t="shared" si="76"/>
        <v>#REF!</v>
      </c>
      <c r="R275" s="271" t="e">
        <f t="shared" si="76"/>
        <v>#REF!</v>
      </c>
      <c r="S275" s="271" t="e">
        <f t="shared" si="77"/>
        <v>#REF!</v>
      </c>
      <c r="T275" s="271"/>
      <c r="U275" s="271" t="e">
        <f t="shared" si="78"/>
        <v>#REF!</v>
      </c>
      <c r="V275" s="271" t="e">
        <f t="shared" si="79"/>
        <v>#REF!</v>
      </c>
      <c r="W275" s="271" t="e">
        <f t="shared" si="80"/>
        <v>#REF!</v>
      </c>
      <c r="X275" s="272" t="e">
        <f t="shared" si="81"/>
        <v>#REF!</v>
      </c>
      <c r="Y275" s="272" t="e">
        <f t="shared" si="82"/>
        <v>#REF!</v>
      </c>
      <c r="Z275" s="271" t="e">
        <f t="shared" si="83"/>
        <v>#REF!</v>
      </c>
      <c r="AA275" s="271" t="e">
        <f t="shared" si="84"/>
        <v>#REF!</v>
      </c>
      <c r="AB275" s="271"/>
      <c r="AC275" s="33" t="str">
        <f t="shared" si="85"/>
        <v>BERTAHAP</v>
      </c>
      <c r="AD275" s="273">
        <f t="shared" si="86"/>
        <v>0</v>
      </c>
      <c r="AE275" s="274">
        <v>2</v>
      </c>
      <c r="AF275" s="275"/>
      <c r="AG275" s="271" t="e">
        <f>IF(AF275&gt;#REF!,"LB","KR")</f>
        <v>#REF!</v>
      </c>
      <c r="AH275" s="275">
        <v>1544319000</v>
      </c>
      <c r="AI275" s="275">
        <v>1740694000</v>
      </c>
      <c r="AJ275" s="275">
        <v>1848056000</v>
      </c>
      <c r="AK275" s="276">
        <v>1962041000</v>
      </c>
      <c r="AL275" s="276">
        <v>1848056000</v>
      </c>
      <c r="AM275" s="275">
        <v>1962041000</v>
      </c>
      <c r="AN275" s="275">
        <v>2083055000</v>
      </c>
      <c r="AO275" s="52">
        <v>1958939360</v>
      </c>
      <c r="AP275" s="43">
        <v>2079763460</v>
      </c>
    </row>
    <row r="276" spans="1:42">
      <c r="A276" s="3">
        <f t="shared" si="87"/>
        <v>237</v>
      </c>
      <c r="B276" s="263">
        <v>3</v>
      </c>
      <c r="C276" s="264" t="s">
        <v>189</v>
      </c>
      <c r="D276" s="265" t="s">
        <v>41</v>
      </c>
      <c r="E276" s="266"/>
      <c r="F276" s="41" t="s">
        <v>45</v>
      </c>
      <c r="G276" s="267">
        <f t="shared" si="67"/>
        <v>60</v>
      </c>
      <c r="H276" s="267">
        <f t="shared" si="68"/>
        <v>52</v>
      </c>
      <c r="I276" s="268">
        <f t="shared" si="69"/>
        <v>26966806</v>
      </c>
      <c r="J276" s="268">
        <f t="shared" si="70"/>
        <v>2</v>
      </c>
      <c r="K276" s="269">
        <f t="shared" si="71"/>
        <v>0.93</v>
      </c>
      <c r="L276" s="270" t="e">
        <f>SUMIF($AN$4:$AN$22,D276,#REF!)</f>
        <v>#REF!</v>
      </c>
      <c r="M276" s="271" t="e">
        <f t="shared" si="72"/>
        <v>#REF!</v>
      </c>
      <c r="N276" s="271" t="e">
        <f t="shared" si="73"/>
        <v>#REF!</v>
      </c>
      <c r="O276" s="271" t="e">
        <f t="shared" si="74"/>
        <v>#REF!</v>
      </c>
      <c r="P276" s="271" t="e">
        <f t="shared" si="75"/>
        <v>#REF!</v>
      </c>
      <c r="Q276" s="272" t="e">
        <f t="shared" si="76"/>
        <v>#REF!</v>
      </c>
      <c r="R276" s="271" t="e">
        <f t="shared" si="76"/>
        <v>#REF!</v>
      </c>
      <c r="S276" s="271" t="e">
        <f t="shared" si="77"/>
        <v>#REF!</v>
      </c>
      <c r="T276" s="271"/>
      <c r="U276" s="271" t="e">
        <f t="shared" si="78"/>
        <v>#REF!</v>
      </c>
      <c r="V276" s="271" t="e">
        <f t="shared" si="79"/>
        <v>#REF!</v>
      </c>
      <c r="W276" s="271" t="e">
        <f t="shared" si="80"/>
        <v>#REF!</v>
      </c>
      <c r="X276" s="272" t="e">
        <f t="shared" si="81"/>
        <v>#REF!</v>
      </c>
      <c r="Y276" s="272" t="e">
        <f t="shared" si="82"/>
        <v>#REF!</v>
      </c>
      <c r="Z276" s="271" t="e">
        <f t="shared" si="83"/>
        <v>#REF!</v>
      </c>
      <c r="AA276" s="271" t="e">
        <f t="shared" si="84"/>
        <v>#REF!</v>
      </c>
      <c r="AB276" s="271"/>
      <c r="AC276" s="33" t="str">
        <f t="shared" si="85"/>
        <v>BERTAHAP</v>
      </c>
      <c r="AD276" s="273">
        <f t="shared" si="86"/>
        <v>0</v>
      </c>
      <c r="AE276" s="274">
        <v>2</v>
      </c>
      <c r="AF276" s="275"/>
      <c r="AG276" s="271" t="e">
        <f>IF(AF276&gt;#REF!,"LB","KR")</f>
        <v>#REF!</v>
      </c>
      <c r="AH276" s="275">
        <v>1216736000</v>
      </c>
      <c r="AI276" s="275">
        <v>1371456000</v>
      </c>
      <c r="AJ276" s="275">
        <v>1456045000</v>
      </c>
      <c r="AK276" s="276">
        <v>1545850000</v>
      </c>
      <c r="AL276" s="276">
        <v>1456045000</v>
      </c>
      <c r="AM276" s="275">
        <v>1545850000</v>
      </c>
      <c r="AN276" s="275">
        <v>1641195000</v>
      </c>
      <c r="AO276" s="52">
        <v>1543407700</v>
      </c>
      <c r="AP276" s="43">
        <v>1638601000</v>
      </c>
    </row>
    <row r="277" spans="1:42">
      <c r="A277" s="3">
        <f t="shared" si="87"/>
        <v>238</v>
      </c>
      <c r="B277" s="263">
        <v>4</v>
      </c>
      <c r="C277" s="264" t="s">
        <v>189</v>
      </c>
      <c r="D277" s="265">
        <v>10</v>
      </c>
      <c r="E277" s="266"/>
      <c r="F277" s="41" t="s">
        <v>48</v>
      </c>
      <c r="G277" s="267">
        <f t="shared" si="67"/>
        <v>74</v>
      </c>
      <c r="H277" s="267">
        <f t="shared" si="68"/>
        <v>63</v>
      </c>
      <c r="I277" s="268">
        <f t="shared" si="69"/>
        <v>26966806</v>
      </c>
      <c r="J277" s="268">
        <f t="shared" si="70"/>
        <v>2</v>
      </c>
      <c r="K277" s="269">
        <f t="shared" si="71"/>
        <v>0.93</v>
      </c>
      <c r="L277" s="270" t="e">
        <f>SUMIF($AN$4:$AN$22,D277,#REF!)</f>
        <v>#REF!</v>
      </c>
      <c r="M277" s="271" t="e">
        <f t="shared" si="72"/>
        <v>#REF!</v>
      </c>
      <c r="N277" s="271" t="e">
        <f t="shared" si="73"/>
        <v>#REF!</v>
      </c>
      <c r="O277" s="271" t="e">
        <f t="shared" si="74"/>
        <v>#REF!</v>
      </c>
      <c r="P277" s="271" t="e">
        <f t="shared" si="75"/>
        <v>#REF!</v>
      </c>
      <c r="Q277" s="272" t="e">
        <f t="shared" si="76"/>
        <v>#REF!</v>
      </c>
      <c r="R277" s="271" t="e">
        <f t="shared" si="76"/>
        <v>#REF!</v>
      </c>
      <c r="S277" s="271" t="e">
        <f t="shared" si="77"/>
        <v>#REF!</v>
      </c>
      <c r="T277" s="271"/>
      <c r="U277" s="271" t="e">
        <f t="shared" si="78"/>
        <v>#REF!</v>
      </c>
      <c r="V277" s="271" t="e">
        <f t="shared" si="79"/>
        <v>#REF!</v>
      </c>
      <c r="W277" s="271" t="e">
        <f t="shared" si="80"/>
        <v>#REF!</v>
      </c>
      <c r="X277" s="272" t="e">
        <f t="shared" si="81"/>
        <v>#REF!</v>
      </c>
      <c r="Y277" s="272" t="e">
        <f t="shared" si="82"/>
        <v>#REF!</v>
      </c>
      <c r="Z277" s="271" t="e">
        <f t="shared" si="83"/>
        <v>#REF!</v>
      </c>
      <c r="AA277" s="271" t="e">
        <f t="shared" si="84"/>
        <v>#REF!</v>
      </c>
      <c r="AB277" s="271"/>
      <c r="AC277" s="33" t="str">
        <f t="shared" si="85"/>
        <v>BERTAHAP</v>
      </c>
      <c r="AD277" s="273">
        <f t="shared" si="86"/>
        <v>0</v>
      </c>
      <c r="AE277" s="274">
        <v>2</v>
      </c>
      <c r="AF277" s="275"/>
      <c r="AG277" s="271" t="e">
        <f>IF(AF277&gt;#REF!,"LB","KR")</f>
        <v>#REF!</v>
      </c>
      <c r="AH277" s="275">
        <v>1474123000</v>
      </c>
      <c r="AI277" s="275">
        <v>1661572000</v>
      </c>
      <c r="AJ277" s="275">
        <v>1764054000</v>
      </c>
      <c r="AK277" s="276">
        <v>1872857000</v>
      </c>
      <c r="AL277" s="276">
        <v>1764054000</v>
      </c>
      <c r="AM277" s="275">
        <v>1872857000</v>
      </c>
      <c r="AN277" s="275">
        <v>1988371000</v>
      </c>
      <c r="AO277" s="52">
        <v>1869897240</v>
      </c>
      <c r="AP277" s="43">
        <v>1985228420</v>
      </c>
    </row>
    <row r="278" spans="1:42">
      <c r="A278" s="3">
        <f t="shared" si="87"/>
        <v>239</v>
      </c>
      <c r="B278" s="263">
        <v>5</v>
      </c>
      <c r="C278" s="264" t="s">
        <v>189</v>
      </c>
      <c r="D278" s="299">
        <v>12</v>
      </c>
      <c r="E278" s="266"/>
      <c r="F278" s="41" t="s">
        <v>50</v>
      </c>
      <c r="G278" s="267">
        <f t="shared" si="67"/>
        <v>67</v>
      </c>
      <c r="H278" s="267">
        <f t="shared" si="68"/>
        <v>57</v>
      </c>
      <c r="I278" s="268">
        <f t="shared" si="69"/>
        <v>26966806</v>
      </c>
      <c r="J278" s="268">
        <f t="shared" si="70"/>
        <v>2</v>
      </c>
      <c r="K278" s="269">
        <f t="shared" si="71"/>
        <v>0.93</v>
      </c>
      <c r="L278" s="270" t="e">
        <f>SUMIF($AN$4:$AN$22,D278,#REF!)</f>
        <v>#REF!</v>
      </c>
      <c r="M278" s="271" t="e">
        <f t="shared" si="72"/>
        <v>#REF!</v>
      </c>
      <c r="N278" s="271" t="e">
        <f t="shared" si="73"/>
        <v>#REF!</v>
      </c>
      <c r="O278" s="271" t="e">
        <f t="shared" si="74"/>
        <v>#REF!</v>
      </c>
      <c r="P278" s="271" t="e">
        <f t="shared" si="75"/>
        <v>#REF!</v>
      </c>
      <c r="Q278" s="272" t="e">
        <f t="shared" si="76"/>
        <v>#REF!</v>
      </c>
      <c r="R278" s="271" t="e">
        <f t="shared" si="76"/>
        <v>#REF!</v>
      </c>
      <c r="S278" s="271" t="e">
        <f t="shared" si="77"/>
        <v>#REF!</v>
      </c>
      <c r="T278" s="271"/>
      <c r="U278" s="271" t="e">
        <f t="shared" si="78"/>
        <v>#REF!</v>
      </c>
      <c r="V278" s="271" t="e">
        <f t="shared" si="79"/>
        <v>#REF!</v>
      </c>
      <c r="W278" s="271" t="e">
        <f t="shared" si="80"/>
        <v>#REF!</v>
      </c>
      <c r="X278" s="272" t="e">
        <f t="shared" si="81"/>
        <v>#REF!</v>
      </c>
      <c r="Y278" s="272" t="e">
        <f t="shared" si="82"/>
        <v>#REF!</v>
      </c>
      <c r="Z278" s="271" t="e">
        <f t="shared" si="83"/>
        <v>#REF!</v>
      </c>
      <c r="AA278" s="271" t="e">
        <f t="shared" si="84"/>
        <v>#REF!</v>
      </c>
      <c r="AB278" s="271"/>
      <c r="AC278" s="33" t="str">
        <f t="shared" si="85"/>
        <v>BERTAHAP</v>
      </c>
      <c r="AD278" s="273">
        <f t="shared" si="86"/>
        <v>0</v>
      </c>
      <c r="AE278" s="274">
        <v>2</v>
      </c>
      <c r="AF278" s="275"/>
      <c r="AG278" s="271" t="e">
        <f>IF(AF278&gt;#REF!,"LB","KR")</f>
        <v>#REF!</v>
      </c>
      <c r="AH278" s="275">
        <v>1333730000</v>
      </c>
      <c r="AI278" s="275">
        <v>1503327000</v>
      </c>
      <c r="AJ278" s="275">
        <v>1596049000</v>
      </c>
      <c r="AK278" s="276">
        <v>1694490000</v>
      </c>
      <c r="AL278" s="276">
        <v>1596049000</v>
      </c>
      <c r="AM278" s="275">
        <v>1694490000</v>
      </c>
      <c r="AN278" s="275">
        <v>1799002000</v>
      </c>
      <c r="AO278" s="52">
        <v>1691811940</v>
      </c>
      <c r="AP278" s="43">
        <v>1796159400</v>
      </c>
    </row>
    <row r="279" spans="1:42">
      <c r="A279" s="3">
        <f t="shared" si="87"/>
        <v>240</v>
      </c>
      <c r="B279" s="263">
        <v>6</v>
      </c>
      <c r="C279" s="264" t="s">
        <v>189</v>
      </c>
      <c r="D279" s="265">
        <v>16</v>
      </c>
      <c r="E279" s="266"/>
      <c r="F279" s="41" t="s">
        <v>52</v>
      </c>
      <c r="G279" s="267">
        <f t="shared" si="67"/>
        <v>71</v>
      </c>
      <c r="H279" s="267">
        <f t="shared" si="68"/>
        <v>63</v>
      </c>
      <c r="I279" s="268">
        <f t="shared" si="69"/>
        <v>26966806</v>
      </c>
      <c r="J279" s="268">
        <f t="shared" si="70"/>
        <v>2</v>
      </c>
      <c r="K279" s="269">
        <f t="shared" si="71"/>
        <v>0.93</v>
      </c>
      <c r="L279" s="270" t="e">
        <f>SUMIF($AN$4:$AN$22,D279,#REF!)</f>
        <v>#REF!</v>
      </c>
      <c r="M279" s="271" t="e">
        <f t="shared" si="72"/>
        <v>#REF!</v>
      </c>
      <c r="N279" s="271" t="e">
        <f t="shared" si="73"/>
        <v>#REF!</v>
      </c>
      <c r="O279" s="271" t="e">
        <f t="shared" si="74"/>
        <v>#REF!</v>
      </c>
      <c r="P279" s="271" t="e">
        <f t="shared" si="75"/>
        <v>#REF!</v>
      </c>
      <c r="Q279" s="272" t="e">
        <f t="shared" si="76"/>
        <v>#REF!</v>
      </c>
      <c r="R279" s="271" t="e">
        <f t="shared" si="76"/>
        <v>#REF!</v>
      </c>
      <c r="S279" s="271" t="e">
        <f t="shared" si="77"/>
        <v>#REF!</v>
      </c>
      <c r="T279" s="271"/>
      <c r="U279" s="271" t="e">
        <f t="shared" si="78"/>
        <v>#REF!</v>
      </c>
      <c r="V279" s="271" t="e">
        <f t="shared" si="79"/>
        <v>#REF!</v>
      </c>
      <c r="W279" s="271" t="e">
        <f t="shared" si="80"/>
        <v>#REF!</v>
      </c>
      <c r="X279" s="272" t="e">
        <f t="shared" si="81"/>
        <v>#REF!</v>
      </c>
      <c r="Y279" s="272" t="e">
        <f t="shared" si="82"/>
        <v>#REF!</v>
      </c>
      <c r="Z279" s="271" t="e">
        <f t="shared" si="83"/>
        <v>#REF!</v>
      </c>
      <c r="AA279" s="271" t="e">
        <f t="shared" si="84"/>
        <v>#REF!</v>
      </c>
      <c r="AB279" s="271"/>
      <c r="AC279" s="33" t="str">
        <f t="shared" si="85"/>
        <v>BERTAHAP</v>
      </c>
      <c r="AD279" s="273">
        <f t="shared" si="86"/>
        <v>0</v>
      </c>
      <c r="AE279" s="274">
        <v>2</v>
      </c>
      <c r="AF279" s="275"/>
      <c r="AG279" s="271" t="e">
        <f>IF(AF279&gt;#REF!,"LB","KR")</f>
        <v>#REF!</v>
      </c>
      <c r="AH279" s="275">
        <v>1474123000</v>
      </c>
      <c r="AI279" s="275">
        <v>1661572000</v>
      </c>
      <c r="AJ279" s="275">
        <v>1764054000</v>
      </c>
      <c r="AK279" s="276">
        <v>1872857000</v>
      </c>
      <c r="AL279" s="276">
        <v>1764054000</v>
      </c>
      <c r="AM279" s="275">
        <v>1872857000</v>
      </c>
      <c r="AN279" s="275">
        <v>1988371000</v>
      </c>
      <c r="AO279" s="52">
        <v>1869897240</v>
      </c>
      <c r="AP279" s="43">
        <v>1985228420</v>
      </c>
    </row>
    <row r="280" spans="1:42">
      <c r="A280" s="3">
        <f t="shared" si="87"/>
        <v>241</v>
      </c>
      <c r="B280" s="263">
        <v>7</v>
      </c>
      <c r="C280" s="264" t="s">
        <v>189</v>
      </c>
      <c r="D280" s="299">
        <v>18</v>
      </c>
      <c r="E280" s="266"/>
      <c r="F280" s="41" t="s">
        <v>54</v>
      </c>
      <c r="G280" s="267">
        <f t="shared" si="67"/>
        <v>97</v>
      </c>
      <c r="H280" s="267">
        <f t="shared" si="68"/>
        <v>85</v>
      </c>
      <c r="I280" s="268">
        <f t="shared" si="69"/>
        <v>26966806</v>
      </c>
      <c r="J280" s="268">
        <f t="shared" si="70"/>
        <v>2</v>
      </c>
      <c r="K280" s="269">
        <f t="shared" si="71"/>
        <v>0.93</v>
      </c>
      <c r="L280" s="270" t="e">
        <f>SUMIF($AN$4:$AN$22,D280,#REF!)</f>
        <v>#REF!</v>
      </c>
      <c r="M280" s="271" t="e">
        <f t="shared" si="72"/>
        <v>#REF!</v>
      </c>
      <c r="N280" s="271" t="e">
        <f t="shared" si="73"/>
        <v>#REF!</v>
      </c>
      <c r="O280" s="271" t="e">
        <f t="shared" si="74"/>
        <v>#REF!</v>
      </c>
      <c r="P280" s="271" t="e">
        <f t="shared" si="75"/>
        <v>#REF!</v>
      </c>
      <c r="Q280" s="272" t="e">
        <f t="shared" si="76"/>
        <v>#REF!</v>
      </c>
      <c r="R280" s="271" t="e">
        <f t="shared" si="76"/>
        <v>#REF!</v>
      </c>
      <c r="S280" s="271" t="e">
        <f t="shared" si="77"/>
        <v>#REF!</v>
      </c>
      <c r="T280" s="271"/>
      <c r="U280" s="271" t="e">
        <f t="shared" si="78"/>
        <v>#REF!</v>
      </c>
      <c r="V280" s="271" t="e">
        <f t="shared" si="79"/>
        <v>#REF!</v>
      </c>
      <c r="W280" s="271" t="e">
        <f t="shared" si="80"/>
        <v>#REF!</v>
      </c>
      <c r="X280" s="272" t="e">
        <f t="shared" si="81"/>
        <v>#REF!</v>
      </c>
      <c r="Y280" s="272" t="e">
        <f t="shared" si="82"/>
        <v>#REF!</v>
      </c>
      <c r="Z280" s="271" t="e">
        <f t="shared" si="83"/>
        <v>#REF!</v>
      </c>
      <c r="AA280" s="271" t="e">
        <f t="shared" si="84"/>
        <v>#REF!</v>
      </c>
      <c r="AB280" s="271"/>
      <c r="AC280" s="33" t="str">
        <f t="shared" si="85"/>
        <v>BERTAHAP</v>
      </c>
      <c r="AD280" s="273">
        <f t="shared" si="86"/>
        <v>0</v>
      </c>
      <c r="AE280" s="274">
        <v>2</v>
      </c>
      <c r="AF280" s="275"/>
      <c r="AG280" s="271" t="e">
        <f>IF(AF280&gt;#REF!,"LB","KR")</f>
        <v>#REF!</v>
      </c>
      <c r="AH280" s="275">
        <v>1988896000</v>
      </c>
      <c r="AI280" s="275">
        <v>2241803000</v>
      </c>
      <c r="AJ280" s="275">
        <v>2380073000</v>
      </c>
      <c r="AK280" s="276">
        <v>2526870000</v>
      </c>
      <c r="AL280" s="276">
        <v>2380073000</v>
      </c>
      <c r="AM280" s="275">
        <v>2526870000</v>
      </c>
      <c r="AN280" s="275">
        <v>2682722000</v>
      </c>
      <c r="AO280" s="52">
        <v>2522877380</v>
      </c>
      <c r="AP280" s="43">
        <v>2678482200</v>
      </c>
    </row>
    <row r="281" spans="1:42">
      <c r="A281" s="3">
        <f t="shared" si="87"/>
        <v>242</v>
      </c>
      <c r="B281" s="263">
        <v>8</v>
      </c>
      <c r="C281" s="264" t="s">
        <v>189</v>
      </c>
      <c r="D281" s="299">
        <v>20</v>
      </c>
      <c r="E281" s="266"/>
      <c r="F281" s="41" t="s">
        <v>70</v>
      </c>
      <c r="G281" s="267">
        <f t="shared" si="67"/>
        <v>60</v>
      </c>
      <c r="H281" s="267">
        <f t="shared" si="68"/>
        <v>51</v>
      </c>
      <c r="I281" s="268">
        <f t="shared" si="69"/>
        <v>26966806</v>
      </c>
      <c r="J281" s="268">
        <f t="shared" si="70"/>
        <v>2</v>
      </c>
      <c r="K281" s="269">
        <f t="shared" si="71"/>
        <v>0.93</v>
      </c>
      <c r="L281" s="270" t="e">
        <f>SUMIF($AN$4:$AN$22,D281,#REF!)</f>
        <v>#REF!</v>
      </c>
      <c r="M281" s="271" t="e">
        <f t="shared" si="72"/>
        <v>#REF!</v>
      </c>
      <c r="N281" s="271" t="e">
        <f t="shared" si="73"/>
        <v>#REF!</v>
      </c>
      <c r="O281" s="271" t="e">
        <f t="shared" si="74"/>
        <v>#REF!</v>
      </c>
      <c r="P281" s="271" t="e">
        <f t="shared" si="75"/>
        <v>#REF!</v>
      </c>
      <c r="Q281" s="272" t="e">
        <f t="shared" si="76"/>
        <v>#REF!</v>
      </c>
      <c r="R281" s="271" t="e">
        <f t="shared" si="76"/>
        <v>#REF!</v>
      </c>
      <c r="S281" s="271" t="e">
        <f t="shared" si="77"/>
        <v>#REF!</v>
      </c>
      <c r="T281" s="271"/>
      <c r="U281" s="271" t="e">
        <f t="shared" si="78"/>
        <v>#REF!</v>
      </c>
      <c r="V281" s="271" t="e">
        <f t="shared" si="79"/>
        <v>#REF!</v>
      </c>
      <c r="W281" s="271" t="e">
        <f t="shared" si="80"/>
        <v>#REF!</v>
      </c>
      <c r="X281" s="272" t="e">
        <f t="shared" si="81"/>
        <v>#REF!</v>
      </c>
      <c r="Y281" s="272" t="e">
        <f t="shared" si="82"/>
        <v>#REF!</v>
      </c>
      <c r="Z281" s="271" t="e">
        <f t="shared" si="83"/>
        <v>#REF!</v>
      </c>
      <c r="AA281" s="271" t="e">
        <f t="shared" si="84"/>
        <v>#REF!</v>
      </c>
      <c r="AB281" s="271"/>
      <c r="AC281" s="33" t="str">
        <f t="shared" si="85"/>
        <v>BERTAHAP</v>
      </c>
      <c r="AD281" s="273">
        <f t="shared" si="86"/>
        <v>0</v>
      </c>
      <c r="AE281" s="274">
        <v>2</v>
      </c>
      <c r="AF281" s="275"/>
      <c r="AG281" s="271" t="e">
        <f>IF(AF281&gt;#REF!,"LB","KR")</f>
        <v>#REF!</v>
      </c>
      <c r="AH281" s="275">
        <v>1193338000</v>
      </c>
      <c r="AI281" s="275">
        <v>1345082000</v>
      </c>
      <c r="AJ281" s="275">
        <v>1428044000</v>
      </c>
      <c r="AK281" s="276">
        <v>1516122000</v>
      </c>
      <c r="AL281" s="276">
        <v>1428044000</v>
      </c>
      <c r="AM281" s="275">
        <v>1516122000</v>
      </c>
      <c r="AN281" s="275">
        <v>1609633000</v>
      </c>
      <c r="AO281" s="52">
        <v>1513726640</v>
      </c>
      <c r="AP281" s="43">
        <v>1607089320</v>
      </c>
    </row>
    <row r="282" spans="1:42">
      <c r="A282" s="3">
        <f t="shared" si="87"/>
        <v>243</v>
      </c>
      <c r="B282" s="263">
        <v>9</v>
      </c>
      <c r="C282" s="264" t="s">
        <v>189</v>
      </c>
      <c r="D282" s="299">
        <v>22</v>
      </c>
      <c r="E282" s="266">
        <v>0</v>
      </c>
      <c r="F282" s="41" t="s">
        <v>89</v>
      </c>
      <c r="G282" s="267">
        <f t="shared" si="67"/>
        <v>81</v>
      </c>
      <c r="H282" s="267">
        <f t="shared" si="68"/>
        <v>70</v>
      </c>
      <c r="I282" s="268">
        <f t="shared" si="69"/>
        <v>26966806</v>
      </c>
      <c r="J282" s="268">
        <f t="shared" si="70"/>
        <v>4</v>
      </c>
      <c r="K282" s="269">
        <f t="shared" si="71"/>
        <v>0.97</v>
      </c>
      <c r="L282" s="270" t="e">
        <f>SUMIF($AN$4:$AN$22,D282,#REF!)</f>
        <v>#REF!</v>
      </c>
      <c r="M282" s="271" t="e">
        <f t="shared" si="72"/>
        <v>#REF!</v>
      </c>
      <c r="N282" s="271" t="e">
        <f t="shared" si="73"/>
        <v>#REF!</v>
      </c>
      <c r="O282" s="271" t="e">
        <f t="shared" si="74"/>
        <v>#REF!</v>
      </c>
      <c r="P282" s="271" t="e">
        <f t="shared" si="75"/>
        <v>#REF!</v>
      </c>
      <c r="Q282" s="272" t="e">
        <f t="shared" si="76"/>
        <v>#REF!</v>
      </c>
      <c r="R282" s="271" t="e">
        <f t="shared" si="76"/>
        <v>#REF!</v>
      </c>
      <c r="S282" s="271" t="e">
        <f t="shared" si="77"/>
        <v>#REF!</v>
      </c>
      <c r="T282" s="271"/>
      <c r="U282" s="271" t="e">
        <f t="shared" si="78"/>
        <v>#REF!</v>
      </c>
      <c r="V282" s="271" t="e">
        <f t="shared" si="79"/>
        <v>#REF!</v>
      </c>
      <c r="W282" s="271" t="e">
        <f t="shared" si="80"/>
        <v>#REF!</v>
      </c>
      <c r="X282" s="272" t="e">
        <f t="shared" si="81"/>
        <v>#REF!</v>
      </c>
      <c r="Y282" s="272" t="e">
        <f t="shared" si="82"/>
        <v>#REF!</v>
      </c>
      <c r="Z282" s="271" t="e">
        <f t="shared" si="83"/>
        <v>#REF!</v>
      </c>
      <c r="AA282" s="271" t="e">
        <f t="shared" si="84"/>
        <v>#REF!</v>
      </c>
      <c r="AB282" s="271"/>
      <c r="AC282" s="33" t="str">
        <f t="shared" si="85"/>
        <v>BERTAHAP</v>
      </c>
      <c r="AD282" s="273">
        <f t="shared" si="86"/>
        <v>0</v>
      </c>
      <c r="AE282" s="274">
        <v>2</v>
      </c>
      <c r="AF282" s="275"/>
      <c r="AG282" s="271" t="e">
        <f>IF(AF282&gt;#REF!,"LB","KR")</f>
        <v>#REF!</v>
      </c>
      <c r="AH282" s="275">
        <v>1708362000</v>
      </c>
      <c r="AI282" s="275">
        <v>1925597000</v>
      </c>
      <c r="AJ282" s="275">
        <v>2044364000</v>
      </c>
      <c r="AK282" s="276">
        <v>2170455000</v>
      </c>
      <c r="AL282" s="276">
        <v>2044364000</v>
      </c>
      <c r="AM282" s="275">
        <v>2170455000</v>
      </c>
      <c r="AN282" s="275">
        <v>2304324000</v>
      </c>
      <c r="AO282" s="52">
        <v>2167025840</v>
      </c>
      <c r="AP282" s="43">
        <v>2300682300</v>
      </c>
    </row>
    <row r="283" spans="1:42">
      <c r="A283" s="3">
        <f t="shared" si="87"/>
        <v>244</v>
      </c>
      <c r="B283" s="263">
        <v>1</v>
      </c>
      <c r="C283" s="264" t="s">
        <v>190</v>
      </c>
      <c r="D283" s="265" t="s">
        <v>24</v>
      </c>
      <c r="E283" s="266"/>
      <c r="F283" s="41" t="s">
        <v>39</v>
      </c>
      <c r="G283" s="267">
        <f t="shared" si="67"/>
        <v>113</v>
      </c>
      <c r="H283" s="267">
        <f t="shared" si="68"/>
        <v>101</v>
      </c>
      <c r="I283" s="268">
        <f t="shared" si="69"/>
        <v>26966806</v>
      </c>
      <c r="J283" s="268">
        <f t="shared" si="70"/>
        <v>6</v>
      </c>
      <c r="K283" s="269">
        <f t="shared" si="71"/>
        <v>0.95</v>
      </c>
      <c r="L283" s="270" t="e">
        <f>SUMIF($AN$4:$AN$22,D283,#REF!)</f>
        <v>#REF!</v>
      </c>
      <c r="M283" s="271" t="e">
        <f t="shared" si="72"/>
        <v>#REF!</v>
      </c>
      <c r="N283" s="271" t="e">
        <f t="shared" si="73"/>
        <v>#REF!</v>
      </c>
      <c r="O283" s="271" t="e">
        <f t="shared" si="74"/>
        <v>#REF!</v>
      </c>
      <c r="P283" s="271" t="e">
        <f t="shared" si="75"/>
        <v>#REF!</v>
      </c>
      <c r="Q283" s="272" t="e">
        <f t="shared" si="76"/>
        <v>#REF!</v>
      </c>
      <c r="R283" s="271" t="e">
        <f t="shared" si="76"/>
        <v>#REF!</v>
      </c>
      <c r="S283" s="271" t="e">
        <f t="shared" si="77"/>
        <v>#REF!</v>
      </c>
      <c r="T283" s="271"/>
      <c r="U283" s="271" t="e">
        <f t="shared" si="78"/>
        <v>#REF!</v>
      </c>
      <c r="V283" s="271" t="e">
        <f t="shared" si="79"/>
        <v>#REF!</v>
      </c>
      <c r="W283" s="271" t="e">
        <f t="shared" si="80"/>
        <v>#REF!</v>
      </c>
      <c r="X283" s="272" t="e">
        <f t="shared" si="81"/>
        <v>#REF!</v>
      </c>
      <c r="Y283" s="272" t="e">
        <f t="shared" si="82"/>
        <v>#REF!</v>
      </c>
      <c r="Z283" s="271" t="e">
        <f t="shared" si="83"/>
        <v>#REF!</v>
      </c>
      <c r="AA283" s="271" t="e">
        <f t="shared" si="84"/>
        <v>#REF!</v>
      </c>
      <c r="AB283" s="271"/>
      <c r="AC283" s="33" t="str">
        <f t="shared" si="85"/>
        <v>BERTAHAP</v>
      </c>
      <c r="AD283" s="273">
        <f t="shared" si="86"/>
        <v>0</v>
      </c>
      <c r="AE283" s="274">
        <v>2</v>
      </c>
      <c r="AF283" s="275"/>
      <c r="AG283" s="271" t="e">
        <f>IF(AF283&gt;#REF!,"LB","KR")</f>
        <v>#REF!</v>
      </c>
      <c r="AH283" s="275">
        <v>2414099000</v>
      </c>
      <c r="AI283" s="275">
        <v>2721075000</v>
      </c>
      <c r="AJ283" s="275">
        <v>2888905000</v>
      </c>
      <c r="AK283" s="276">
        <v>3067087000</v>
      </c>
      <c r="AL283" s="276">
        <v>2888905000</v>
      </c>
      <c r="AM283" s="275">
        <v>3067087000</v>
      </c>
      <c r="AN283" s="275">
        <v>3256258000</v>
      </c>
      <c r="AO283" s="52">
        <v>3062239300</v>
      </c>
      <c r="AP283" s="43">
        <v>3251112220</v>
      </c>
    </row>
    <row r="284" spans="1:42">
      <c r="A284" s="3">
        <f t="shared" si="87"/>
        <v>245</v>
      </c>
      <c r="B284" s="263">
        <v>2</v>
      </c>
      <c r="C284" s="264" t="s">
        <v>190</v>
      </c>
      <c r="D284" s="265" t="s">
        <v>35</v>
      </c>
      <c r="E284" s="266"/>
      <c r="F284" s="41" t="s">
        <v>42</v>
      </c>
      <c r="G284" s="267">
        <f t="shared" si="67"/>
        <v>78</v>
      </c>
      <c r="H284" s="267">
        <f t="shared" si="68"/>
        <v>66</v>
      </c>
      <c r="I284" s="268">
        <f t="shared" si="69"/>
        <v>26966806</v>
      </c>
      <c r="J284" s="268">
        <f t="shared" si="70"/>
        <v>2</v>
      </c>
      <c r="K284" s="269">
        <f t="shared" si="71"/>
        <v>0.93</v>
      </c>
      <c r="L284" s="270" t="e">
        <f>SUMIF($AN$4:$AN$22,D284,#REF!)</f>
        <v>#REF!</v>
      </c>
      <c r="M284" s="271" t="e">
        <f t="shared" si="72"/>
        <v>#REF!</v>
      </c>
      <c r="N284" s="271" t="e">
        <f t="shared" si="73"/>
        <v>#REF!</v>
      </c>
      <c r="O284" s="271" t="e">
        <f t="shared" si="74"/>
        <v>#REF!</v>
      </c>
      <c r="P284" s="271" t="e">
        <f t="shared" si="75"/>
        <v>#REF!</v>
      </c>
      <c r="Q284" s="272" t="e">
        <f t="shared" si="76"/>
        <v>#REF!</v>
      </c>
      <c r="R284" s="271" t="e">
        <f t="shared" si="76"/>
        <v>#REF!</v>
      </c>
      <c r="S284" s="271" t="e">
        <f t="shared" si="77"/>
        <v>#REF!</v>
      </c>
      <c r="T284" s="271"/>
      <c r="U284" s="271" t="e">
        <f t="shared" si="78"/>
        <v>#REF!</v>
      </c>
      <c r="V284" s="271" t="e">
        <f t="shared" si="79"/>
        <v>#REF!</v>
      </c>
      <c r="W284" s="271" t="e">
        <f t="shared" si="80"/>
        <v>#REF!</v>
      </c>
      <c r="X284" s="272" t="e">
        <f t="shared" si="81"/>
        <v>#REF!</v>
      </c>
      <c r="Y284" s="272" t="e">
        <f t="shared" si="82"/>
        <v>#REF!</v>
      </c>
      <c r="Z284" s="271" t="e">
        <f t="shared" si="83"/>
        <v>#REF!</v>
      </c>
      <c r="AA284" s="271" t="e">
        <f t="shared" si="84"/>
        <v>#REF!</v>
      </c>
      <c r="AB284" s="271"/>
      <c r="AC284" s="33" t="str">
        <f t="shared" si="85"/>
        <v>BERTAHAP</v>
      </c>
      <c r="AD284" s="273">
        <f t="shared" si="86"/>
        <v>0</v>
      </c>
      <c r="AE284" s="274">
        <v>2</v>
      </c>
      <c r="AF284" s="275"/>
      <c r="AG284" s="271" t="e">
        <f>IF(AF284&gt;#REF!,"LB","KR")</f>
        <v>#REF!</v>
      </c>
      <c r="AH284" s="275">
        <v>1544319000</v>
      </c>
      <c r="AI284" s="275">
        <v>1740694000</v>
      </c>
      <c r="AJ284" s="275">
        <v>1848056000</v>
      </c>
      <c r="AK284" s="276">
        <v>1962041000</v>
      </c>
      <c r="AL284" s="276">
        <v>1848056000</v>
      </c>
      <c r="AM284" s="275">
        <v>1962041000</v>
      </c>
      <c r="AN284" s="275">
        <v>2083055000</v>
      </c>
      <c r="AO284" s="52">
        <v>1958939360</v>
      </c>
      <c r="AP284" s="43">
        <v>2079763460</v>
      </c>
    </row>
    <row r="285" spans="1:42">
      <c r="A285" s="3">
        <f t="shared" si="87"/>
        <v>246</v>
      </c>
      <c r="B285" s="263">
        <v>3</v>
      </c>
      <c r="C285" s="264" t="s">
        <v>190</v>
      </c>
      <c r="D285" s="265" t="s">
        <v>41</v>
      </c>
      <c r="E285" s="266"/>
      <c r="F285" s="41" t="s">
        <v>45</v>
      </c>
      <c r="G285" s="267">
        <f t="shared" si="67"/>
        <v>60</v>
      </c>
      <c r="H285" s="267">
        <f t="shared" si="68"/>
        <v>52</v>
      </c>
      <c r="I285" s="268">
        <f t="shared" si="69"/>
        <v>26966806</v>
      </c>
      <c r="J285" s="268">
        <f t="shared" si="70"/>
        <v>2</v>
      </c>
      <c r="K285" s="269">
        <f t="shared" si="71"/>
        <v>0.93</v>
      </c>
      <c r="L285" s="270" t="e">
        <f>SUMIF($AN$4:$AN$22,D285,#REF!)</f>
        <v>#REF!</v>
      </c>
      <c r="M285" s="271" t="e">
        <f t="shared" si="72"/>
        <v>#REF!</v>
      </c>
      <c r="N285" s="271" t="e">
        <f t="shared" si="73"/>
        <v>#REF!</v>
      </c>
      <c r="O285" s="271" t="e">
        <f t="shared" si="74"/>
        <v>#REF!</v>
      </c>
      <c r="P285" s="271" t="e">
        <f t="shared" si="75"/>
        <v>#REF!</v>
      </c>
      <c r="Q285" s="272" t="e">
        <f t="shared" si="76"/>
        <v>#REF!</v>
      </c>
      <c r="R285" s="271" t="e">
        <f t="shared" si="76"/>
        <v>#REF!</v>
      </c>
      <c r="S285" s="271" t="e">
        <f t="shared" si="77"/>
        <v>#REF!</v>
      </c>
      <c r="T285" s="271"/>
      <c r="U285" s="271" t="e">
        <f t="shared" si="78"/>
        <v>#REF!</v>
      </c>
      <c r="V285" s="271" t="e">
        <f t="shared" si="79"/>
        <v>#REF!</v>
      </c>
      <c r="W285" s="271" t="e">
        <f t="shared" si="80"/>
        <v>#REF!</v>
      </c>
      <c r="X285" s="272" t="e">
        <f t="shared" si="81"/>
        <v>#REF!</v>
      </c>
      <c r="Y285" s="272" t="e">
        <f t="shared" si="82"/>
        <v>#REF!</v>
      </c>
      <c r="Z285" s="271" t="e">
        <f t="shared" si="83"/>
        <v>#REF!</v>
      </c>
      <c r="AA285" s="271" t="e">
        <f t="shared" si="84"/>
        <v>#REF!</v>
      </c>
      <c r="AB285" s="271"/>
      <c r="AC285" s="33" t="str">
        <f t="shared" si="85"/>
        <v>BERTAHAP</v>
      </c>
      <c r="AD285" s="273">
        <f t="shared" si="86"/>
        <v>0</v>
      </c>
      <c r="AE285" s="274">
        <v>2</v>
      </c>
      <c r="AF285" s="275"/>
      <c r="AG285" s="271" t="e">
        <f>IF(AF285&gt;#REF!,"LB","KR")</f>
        <v>#REF!</v>
      </c>
      <c r="AH285" s="275">
        <v>1216736000</v>
      </c>
      <c r="AI285" s="275">
        <v>1371456000</v>
      </c>
      <c r="AJ285" s="275">
        <v>1456045000</v>
      </c>
      <c r="AK285" s="276">
        <v>1545850000</v>
      </c>
      <c r="AL285" s="276">
        <v>1456045000</v>
      </c>
      <c r="AM285" s="275">
        <v>1545850000</v>
      </c>
      <c r="AN285" s="275">
        <v>1641195000</v>
      </c>
      <c r="AO285" s="52">
        <v>1543407700</v>
      </c>
      <c r="AP285" s="43">
        <v>1638601000</v>
      </c>
    </row>
    <row r="286" spans="1:42">
      <c r="A286" s="3">
        <f t="shared" si="87"/>
        <v>247</v>
      </c>
      <c r="B286" s="263">
        <v>4</v>
      </c>
      <c r="C286" s="264" t="s">
        <v>190</v>
      </c>
      <c r="D286" s="265">
        <v>10</v>
      </c>
      <c r="E286" s="266"/>
      <c r="F286" s="41" t="s">
        <v>48</v>
      </c>
      <c r="G286" s="267">
        <f t="shared" si="67"/>
        <v>74</v>
      </c>
      <c r="H286" s="267">
        <f t="shared" si="68"/>
        <v>63</v>
      </c>
      <c r="I286" s="268">
        <f t="shared" si="69"/>
        <v>26966806</v>
      </c>
      <c r="J286" s="268">
        <f t="shared" si="70"/>
        <v>2</v>
      </c>
      <c r="K286" s="269">
        <f t="shared" si="71"/>
        <v>0.93</v>
      </c>
      <c r="L286" s="270" t="e">
        <f>SUMIF($AN$4:$AN$22,D286,#REF!)</f>
        <v>#REF!</v>
      </c>
      <c r="M286" s="271" t="e">
        <f t="shared" si="72"/>
        <v>#REF!</v>
      </c>
      <c r="N286" s="271" t="e">
        <f t="shared" si="73"/>
        <v>#REF!</v>
      </c>
      <c r="O286" s="271" t="e">
        <f t="shared" si="74"/>
        <v>#REF!</v>
      </c>
      <c r="P286" s="271" t="e">
        <f t="shared" si="75"/>
        <v>#REF!</v>
      </c>
      <c r="Q286" s="272" t="e">
        <f t="shared" si="76"/>
        <v>#REF!</v>
      </c>
      <c r="R286" s="271" t="e">
        <f t="shared" si="76"/>
        <v>#REF!</v>
      </c>
      <c r="S286" s="271" t="e">
        <f t="shared" si="77"/>
        <v>#REF!</v>
      </c>
      <c r="T286" s="271"/>
      <c r="U286" s="271" t="e">
        <f t="shared" si="78"/>
        <v>#REF!</v>
      </c>
      <c r="V286" s="271" t="e">
        <f t="shared" si="79"/>
        <v>#REF!</v>
      </c>
      <c r="W286" s="271" t="e">
        <f t="shared" si="80"/>
        <v>#REF!</v>
      </c>
      <c r="X286" s="272" t="e">
        <f t="shared" si="81"/>
        <v>#REF!</v>
      </c>
      <c r="Y286" s="272" t="e">
        <f t="shared" si="82"/>
        <v>#REF!</v>
      </c>
      <c r="Z286" s="271" t="e">
        <f t="shared" si="83"/>
        <v>#REF!</v>
      </c>
      <c r="AA286" s="271" t="e">
        <f t="shared" si="84"/>
        <v>#REF!</v>
      </c>
      <c r="AB286" s="271"/>
      <c r="AC286" s="33" t="str">
        <f t="shared" si="85"/>
        <v>BERTAHAP</v>
      </c>
      <c r="AD286" s="273">
        <f t="shared" si="86"/>
        <v>0</v>
      </c>
      <c r="AE286" s="274">
        <v>2</v>
      </c>
      <c r="AF286" s="275"/>
      <c r="AG286" s="271" t="e">
        <f>IF(AF286&gt;#REF!,"LB","KR")</f>
        <v>#REF!</v>
      </c>
      <c r="AH286" s="275">
        <v>1474123000</v>
      </c>
      <c r="AI286" s="275">
        <v>1661572000</v>
      </c>
      <c r="AJ286" s="275">
        <v>1764054000</v>
      </c>
      <c r="AK286" s="276">
        <v>1872857000</v>
      </c>
      <c r="AL286" s="276">
        <v>1764054000</v>
      </c>
      <c r="AM286" s="275">
        <v>1872857000</v>
      </c>
      <c r="AN286" s="275">
        <v>1988371000</v>
      </c>
      <c r="AO286" s="52">
        <v>1869897240</v>
      </c>
      <c r="AP286" s="43">
        <v>1985228420</v>
      </c>
    </row>
    <row r="287" spans="1:42">
      <c r="A287" s="3">
        <f t="shared" si="87"/>
        <v>248</v>
      </c>
      <c r="B287" s="263">
        <v>5</v>
      </c>
      <c r="C287" s="264" t="s">
        <v>190</v>
      </c>
      <c r="D287" s="299">
        <v>12</v>
      </c>
      <c r="E287" s="266"/>
      <c r="F287" s="41" t="s">
        <v>50</v>
      </c>
      <c r="G287" s="267">
        <f t="shared" si="67"/>
        <v>67</v>
      </c>
      <c r="H287" s="267">
        <f t="shared" si="68"/>
        <v>57</v>
      </c>
      <c r="I287" s="268">
        <f t="shared" si="69"/>
        <v>26966806</v>
      </c>
      <c r="J287" s="268">
        <f t="shared" si="70"/>
        <v>2</v>
      </c>
      <c r="K287" s="269">
        <f t="shared" si="71"/>
        <v>0.93</v>
      </c>
      <c r="L287" s="270" t="e">
        <f>SUMIF($AN$4:$AN$22,D287,#REF!)</f>
        <v>#REF!</v>
      </c>
      <c r="M287" s="271" t="e">
        <f t="shared" si="72"/>
        <v>#REF!</v>
      </c>
      <c r="N287" s="271" t="e">
        <f t="shared" si="73"/>
        <v>#REF!</v>
      </c>
      <c r="O287" s="271" t="e">
        <f t="shared" si="74"/>
        <v>#REF!</v>
      </c>
      <c r="P287" s="271" t="e">
        <f t="shared" si="75"/>
        <v>#REF!</v>
      </c>
      <c r="Q287" s="272" t="e">
        <f t="shared" si="76"/>
        <v>#REF!</v>
      </c>
      <c r="R287" s="271" t="e">
        <f t="shared" si="76"/>
        <v>#REF!</v>
      </c>
      <c r="S287" s="271" t="e">
        <f t="shared" si="77"/>
        <v>#REF!</v>
      </c>
      <c r="T287" s="271"/>
      <c r="U287" s="271" t="e">
        <f t="shared" si="78"/>
        <v>#REF!</v>
      </c>
      <c r="V287" s="271" t="e">
        <f t="shared" si="79"/>
        <v>#REF!</v>
      </c>
      <c r="W287" s="271" t="e">
        <f t="shared" si="80"/>
        <v>#REF!</v>
      </c>
      <c r="X287" s="272" t="e">
        <f t="shared" si="81"/>
        <v>#REF!</v>
      </c>
      <c r="Y287" s="272" t="e">
        <f t="shared" si="82"/>
        <v>#REF!</v>
      </c>
      <c r="Z287" s="271" t="e">
        <f t="shared" si="83"/>
        <v>#REF!</v>
      </c>
      <c r="AA287" s="271" t="e">
        <f t="shared" si="84"/>
        <v>#REF!</v>
      </c>
      <c r="AB287" s="271"/>
      <c r="AC287" s="33" t="str">
        <f t="shared" si="85"/>
        <v>BERTAHAP</v>
      </c>
      <c r="AD287" s="273">
        <f t="shared" si="86"/>
        <v>0</v>
      </c>
      <c r="AE287" s="274">
        <v>2</v>
      </c>
      <c r="AF287" s="275"/>
      <c r="AG287" s="271" t="e">
        <f>IF(AF287&gt;#REF!,"LB","KR")</f>
        <v>#REF!</v>
      </c>
      <c r="AH287" s="275">
        <v>1333730000</v>
      </c>
      <c r="AI287" s="275">
        <v>1503327000</v>
      </c>
      <c r="AJ287" s="275">
        <v>1596049000</v>
      </c>
      <c r="AK287" s="276">
        <v>1694490000</v>
      </c>
      <c r="AL287" s="276">
        <v>1596049000</v>
      </c>
      <c r="AM287" s="275">
        <v>1694490000</v>
      </c>
      <c r="AN287" s="275">
        <v>1799002000</v>
      </c>
      <c r="AO287" s="52">
        <v>1691811940</v>
      </c>
      <c r="AP287" s="43">
        <v>1796159400</v>
      </c>
    </row>
    <row r="288" spans="1:42">
      <c r="A288" s="3">
        <f t="shared" si="87"/>
        <v>249</v>
      </c>
      <c r="B288" s="263">
        <v>6</v>
      </c>
      <c r="C288" s="264" t="s">
        <v>190</v>
      </c>
      <c r="D288" s="265">
        <v>16</v>
      </c>
      <c r="E288" s="266"/>
      <c r="F288" s="41" t="s">
        <v>52</v>
      </c>
      <c r="G288" s="267">
        <f t="shared" si="67"/>
        <v>71</v>
      </c>
      <c r="H288" s="267">
        <f t="shared" si="68"/>
        <v>63</v>
      </c>
      <c r="I288" s="268">
        <f t="shared" si="69"/>
        <v>26966806</v>
      </c>
      <c r="J288" s="268">
        <f t="shared" si="70"/>
        <v>2</v>
      </c>
      <c r="K288" s="269">
        <f t="shared" si="71"/>
        <v>0.93</v>
      </c>
      <c r="L288" s="270" t="e">
        <f>SUMIF($AN$4:$AN$22,D288,#REF!)</f>
        <v>#REF!</v>
      </c>
      <c r="M288" s="271" t="e">
        <f t="shared" si="72"/>
        <v>#REF!</v>
      </c>
      <c r="N288" s="271" t="e">
        <f t="shared" si="73"/>
        <v>#REF!</v>
      </c>
      <c r="O288" s="271" t="e">
        <f t="shared" si="74"/>
        <v>#REF!</v>
      </c>
      <c r="P288" s="271" t="e">
        <f t="shared" si="75"/>
        <v>#REF!</v>
      </c>
      <c r="Q288" s="272" t="e">
        <f t="shared" si="76"/>
        <v>#REF!</v>
      </c>
      <c r="R288" s="271" t="e">
        <f t="shared" si="76"/>
        <v>#REF!</v>
      </c>
      <c r="S288" s="271" t="e">
        <f t="shared" si="77"/>
        <v>#REF!</v>
      </c>
      <c r="T288" s="271"/>
      <c r="U288" s="271" t="e">
        <f t="shared" si="78"/>
        <v>#REF!</v>
      </c>
      <c r="V288" s="271" t="e">
        <f t="shared" si="79"/>
        <v>#REF!</v>
      </c>
      <c r="W288" s="271" t="e">
        <f t="shared" si="80"/>
        <v>#REF!</v>
      </c>
      <c r="X288" s="272" t="e">
        <f t="shared" si="81"/>
        <v>#REF!</v>
      </c>
      <c r="Y288" s="272" t="e">
        <f t="shared" si="82"/>
        <v>#REF!</v>
      </c>
      <c r="Z288" s="271" t="e">
        <f t="shared" si="83"/>
        <v>#REF!</v>
      </c>
      <c r="AA288" s="271" t="e">
        <f t="shared" si="84"/>
        <v>#REF!</v>
      </c>
      <c r="AB288" s="271"/>
      <c r="AC288" s="33" t="str">
        <f t="shared" si="85"/>
        <v>BERTAHAP</v>
      </c>
      <c r="AD288" s="273">
        <f t="shared" si="86"/>
        <v>0</v>
      </c>
      <c r="AE288" s="274">
        <v>2</v>
      </c>
      <c r="AF288" s="275"/>
      <c r="AG288" s="271" t="e">
        <f>IF(AF288&gt;#REF!,"LB","KR")</f>
        <v>#REF!</v>
      </c>
      <c r="AH288" s="275">
        <v>1474123000</v>
      </c>
      <c r="AI288" s="275">
        <v>1661572000</v>
      </c>
      <c r="AJ288" s="275">
        <v>1764054000</v>
      </c>
      <c r="AK288" s="276">
        <v>1872857000</v>
      </c>
      <c r="AL288" s="276">
        <v>1764054000</v>
      </c>
      <c r="AM288" s="275">
        <v>1872857000</v>
      </c>
      <c r="AN288" s="275">
        <v>1988371000</v>
      </c>
      <c r="AO288" s="52">
        <v>1869897240</v>
      </c>
      <c r="AP288" s="43">
        <v>1985228420</v>
      </c>
    </row>
    <row r="289" spans="1:42">
      <c r="A289" s="3">
        <f t="shared" si="87"/>
        <v>250</v>
      </c>
      <c r="B289" s="263">
        <v>7</v>
      </c>
      <c r="C289" s="264" t="s">
        <v>190</v>
      </c>
      <c r="D289" s="299">
        <v>18</v>
      </c>
      <c r="E289" s="266"/>
      <c r="F289" s="41" t="s">
        <v>54</v>
      </c>
      <c r="G289" s="267">
        <f t="shared" si="67"/>
        <v>97</v>
      </c>
      <c r="H289" s="267">
        <f t="shared" si="68"/>
        <v>85</v>
      </c>
      <c r="I289" s="268">
        <f t="shared" si="69"/>
        <v>26966806</v>
      </c>
      <c r="J289" s="268">
        <f t="shared" si="70"/>
        <v>2</v>
      </c>
      <c r="K289" s="269">
        <f t="shared" si="71"/>
        <v>0.93</v>
      </c>
      <c r="L289" s="270" t="e">
        <f>SUMIF($AN$4:$AN$22,D289,#REF!)</f>
        <v>#REF!</v>
      </c>
      <c r="M289" s="271" t="e">
        <f t="shared" si="72"/>
        <v>#REF!</v>
      </c>
      <c r="N289" s="271" t="e">
        <f t="shared" si="73"/>
        <v>#REF!</v>
      </c>
      <c r="O289" s="271" t="e">
        <f t="shared" si="74"/>
        <v>#REF!</v>
      </c>
      <c r="P289" s="271" t="e">
        <f t="shared" si="75"/>
        <v>#REF!</v>
      </c>
      <c r="Q289" s="272" t="e">
        <f t="shared" si="76"/>
        <v>#REF!</v>
      </c>
      <c r="R289" s="271" t="e">
        <f t="shared" si="76"/>
        <v>#REF!</v>
      </c>
      <c r="S289" s="271" t="e">
        <f t="shared" si="77"/>
        <v>#REF!</v>
      </c>
      <c r="T289" s="271"/>
      <c r="U289" s="271" t="e">
        <f t="shared" si="78"/>
        <v>#REF!</v>
      </c>
      <c r="V289" s="271" t="e">
        <f t="shared" si="79"/>
        <v>#REF!</v>
      </c>
      <c r="W289" s="271" t="e">
        <f t="shared" si="80"/>
        <v>#REF!</v>
      </c>
      <c r="X289" s="272" t="e">
        <f t="shared" si="81"/>
        <v>#REF!</v>
      </c>
      <c r="Y289" s="272" t="e">
        <f t="shared" si="82"/>
        <v>#REF!</v>
      </c>
      <c r="Z289" s="271" t="e">
        <f t="shared" si="83"/>
        <v>#REF!</v>
      </c>
      <c r="AA289" s="271" t="e">
        <f t="shared" si="84"/>
        <v>#REF!</v>
      </c>
      <c r="AB289" s="271"/>
      <c r="AC289" s="33" t="str">
        <f t="shared" si="85"/>
        <v>BERTAHAP</v>
      </c>
      <c r="AD289" s="273">
        <f t="shared" si="86"/>
        <v>0</v>
      </c>
      <c r="AE289" s="274">
        <v>2</v>
      </c>
      <c r="AF289" s="275"/>
      <c r="AG289" s="271" t="e">
        <f>IF(AF289&gt;#REF!,"LB","KR")</f>
        <v>#REF!</v>
      </c>
      <c r="AH289" s="275">
        <v>1988896000</v>
      </c>
      <c r="AI289" s="275">
        <v>2241803000</v>
      </c>
      <c r="AJ289" s="275">
        <v>2380073000</v>
      </c>
      <c r="AK289" s="276">
        <v>2526870000</v>
      </c>
      <c r="AL289" s="276">
        <v>2380073000</v>
      </c>
      <c r="AM289" s="275">
        <v>2526870000</v>
      </c>
      <c r="AN289" s="275">
        <v>2682722000</v>
      </c>
      <c r="AO289" s="52">
        <v>2522877380</v>
      </c>
      <c r="AP289" s="43">
        <v>2678482200</v>
      </c>
    </row>
    <row r="290" spans="1:42">
      <c r="A290" s="3">
        <f t="shared" si="87"/>
        <v>251</v>
      </c>
      <c r="B290" s="263">
        <v>8</v>
      </c>
      <c r="C290" s="264" t="s">
        <v>190</v>
      </c>
      <c r="D290" s="299">
        <v>20</v>
      </c>
      <c r="E290" s="266"/>
      <c r="F290" s="41" t="s">
        <v>70</v>
      </c>
      <c r="G290" s="267">
        <f t="shared" si="67"/>
        <v>60</v>
      </c>
      <c r="H290" s="267">
        <f t="shared" si="68"/>
        <v>51</v>
      </c>
      <c r="I290" s="268">
        <f t="shared" si="69"/>
        <v>26966806</v>
      </c>
      <c r="J290" s="268">
        <f t="shared" si="70"/>
        <v>2</v>
      </c>
      <c r="K290" s="269">
        <f t="shared" si="71"/>
        <v>0.93</v>
      </c>
      <c r="L290" s="270" t="e">
        <f>SUMIF($AN$4:$AN$22,D290,#REF!)</f>
        <v>#REF!</v>
      </c>
      <c r="M290" s="271" t="e">
        <f t="shared" si="72"/>
        <v>#REF!</v>
      </c>
      <c r="N290" s="271" t="e">
        <f t="shared" si="73"/>
        <v>#REF!</v>
      </c>
      <c r="O290" s="271" t="e">
        <f t="shared" si="74"/>
        <v>#REF!</v>
      </c>
      <c r="P290" s="271" t="e">
        <f t="shared" si="75"/>
        <v>#REF!</v>
      </c>
      <c r="Q290" s="272" t="e">
        <f t="shared" si="76"/>
        <v>#REF!</v>
      </c>
      <c r="R290" s="271" t="e">
        <f t="shared" si="76"/>
        <v>#REF!</v>
      </c>
      <c r="S290" s="271" t="e">
        <f t="shared" si="77"/>
        <v>#REF!</v>
      </c>
      <c r="T290" s="271"/>
      <c r="U290" s="271" t="e">
        <f t="shared" si="78"/>
        <v>#REF!</v>
      </c>
      <c r="V290" s="271" t="e">
        <f t="shared" si="79"/>
        <v>#REF!</v>
      </c>
      <c r="W290" s="271" t="e">
        <f t="shared" si="80"/>
        <v>#REF!</v>
      </c>
      <c r="X290" s="272" t="e">
        <f t="shared" si="81"/>
        <v>#REF!</v>
      </c>
      <c r="Y290" s="272" t="e">
        <f t="shared" si="82"/>
        <v>#REF!</v>
      </c>
      <c r="Z290" s="271" t="e">
        <f t="shared" si="83"/>
        <v>#REF!</v>
      </c>
      <c r="AA290" s="271" t="e">
        <f t="shared" si="84"/>
        <v>#REF!</v>
      </c>
      <c r="AB290" s="271"/>
      <c r="AC290" s="33" t="str">
        <f t="shared" si="85"/>
        <v>BERTAHAP</v>
      </c>
      <c r="AD290" s="273">
        <f t="shared" si="86"/>
        <v>0</v>
      </c>
      <c r="AE290" s="274">
        <v>2</v>
      </c>
      <c r="AF290" s="275"/>
      <c r="AG290" s="271" t="e">
        <f>IF(AF290&gt;#REF!,"LB","KR")</f>
        <v>#REF!</v>
      </c>
      <c r="AH290" s="275">
        <v>1193338000</v>
      </c>
      <c r="AI290" s="275">
        <v>1345082000</v>
      </c>
      <c r="AJ290" s="275">
        <v>1428044000</v>
      </c>
      <c r="AK290" s="276">
        <v>1516122000</v>
      </c>
      <c r="AL290" s="276">
        <v>1428044000</v>
      </c>
      <c r="AM290" s="275">
        <v>1516122000</v>
      </c>
      <c r="AN290" s="275">
        <v>1609633000</v>
      </c>
      <c r="AO290" s="52">
        <v>1513726640</v>
      </c>
      <c r="AP290" s="43">
        <v>1607089320</v>
      </c>
    </row>
    <row r="291" spans="1:42">
      <c r="A291" s="3">
        <f t="shared" si="87"/>
        <v>252</v>
      </c>
      <c r="B291" s="263">
        <v>9</v>
      </c>
      <c r="C291" s="264" t="s">
        <v>190</v>
      </c>
      <c r="D291" s="299">
        <v>22</v>
      </c>
      <c r="E291" s="266">
        <v>0</v>
      </c>
      <c r="F291" s="41" t="s">
        <v>89</v>
      </c>
      <c r="G291" s="267">
        <f t="shared" si="67"/>
        <v>81</v>
      </c>
      <c r="H291" s="267">
        <f t="shared" si="68"/>
        <v>70</v>
      </c>
      <c r="I291" s="268">
        <f t="shared" si="69"/>
        <v>26966806</v>
      </c>
      <c r="J291" s="268">
        <f t="shared" si="70"/>
        <v>4</v>
      </c>
      <c r="K291" s="269">
        <f t="shared" si="71"/>
        <v>0.97</v>
      </c>
      <c r="L291" s="270" t="e">
        <f>SUMIF($AN$4:$AN$22,D291,#REF!)</f>
        <v>#REF!</v>
      </c>
      <c r="M291" s="271" t="e">
        <f t="shared" si="72"/>
        <v>#REF!</v>
      </c>
      <c r="N291" s="271" t="e">
        <f t="shared" si="73"/>
        <v>#REF!</v>
      </c>
      <c r="O291" s="271" t="e">
        <f t="shared" si="74"/>
        <v>#REF!</v>
      </c>
      <c r="P291" s="271" t="e">
        <f t="shared" si="75"/>
        <v>#REF!</v>
      </c>
      <c r="Q291" s="272" t="e">
        <f t="shared" si="76"/>
        <v>#REF!</v>
      </c>
      <c r="R291" s="271" t="e">
        <f t="shared" si="76"/>
        <v>#REF!</v>
      </c>
      <c r="S291" s="271" t="e">
        <f t="shared" si="77"/>
        <v>#REF!</v>
      </c>
      <c r="T291" s="271"/>
      <c r="U291" s="271" t="e">
        <f t="shared" si="78"/>
        <v>#REF!</v>
      </c>
      <c r="V291" s="271" t="e">
        <f t="shared" si="79"/>
        <v>#REF!</v>
      </c>
      <c r="W291" s="271" t="e">
        <f t="shared" si="80"/>
        <v>#REF!</v>
      </c>
      <c r="X291" s="272" t="e">
        <f t="shared" si="81"/>
        <v>#REF!</v>
      </c>
      <c r="Y291" s="272" t="e">
        <f t="shared" si="82"/>
        <v>#REF!</v>
      </c>
      <c r="Z291" s="271" t="e">
        <f t="shared" si="83"/>
        <v>#REF!</v>
      </c>
      <c r="AA291" s="271" t="e">
        <f t="shared" si="84"/>
        <v>#REF!</v>
      </c>
      <c r="AB291" s="271"/>
      <c r="AC291" s="33" t="str">
        <f t="shared" si="85"/>
        <v>BERTAHAP</v>
      </c>
      <c r="AD291" s="273">
        <f t="shared" si="86"/>
        <v>0</v>
      </c>
      <c r="AE291" s="274">
        <v>2</v>
      </c>
      <c r="AF291" s="275"/>
      <c r="AG291" s="271" t="e">
        <f>IF(AF291&gt;#REF!,"LB","KR")</f>
        <v>#REF!</v>
      </c>
      <c r="AH291" s="275">
        <v>1708362000</v>
      </c>
      <c r="AI291" s="275">
        <v>1925597000</v>
      </c>
      <c r="AJ291" s="275">
        <v>2044364000</v>
      </c>
      <c r="AK291" s="276">
        <v>2170455000</v>
      </c>
      <c r="AL291" s="276">
        <v>2044364000</v>
      </c>
      <c r="AM291" s="275">
        <v>2170455000</v>
      </c>
      <c r="AN291" s="275">
        <v>2304324000</v>
      </c>
      <c r="AO291" s="52">
        <v>2167025840</v>
      </c>
      <c r="AP291" s="43">
        <v>2300682300</v>
      </c>
    </row>
    <row r="292" spans="1:42">
      <c r="A292" s="3">
        <f t="shared" si="87"/>
        <v>253</v>
      </c>
      <c r="B292" s="263">
        <v>1</v>
      </c>
      <c r="C292" s="264" t="s">
        <v>191</v>
      </c>
      <c r="D292" s="265" t="s">
        <v>24</v>
      </c>
      <c r="E292" s="266"/>
      <c r="F292" s="41" t="s">
        <v>39</v>
      </c>
      <c r="G292" s="267">
        <f t="shared" si="67"/>
        <v>113</v>
      </c>
      <c r="H292" s="267">
        <f t="shared" si="68"/>
        <v>101</v>
      </c>
      <c r="I292" s="268">
        <f t="shared" si="69"/>
        <v>26966806</v>
      </c>
      <c r="J292" s="268">
        <f t="shared" si="70"/>
        <v>6</v>
      </c>
      <c r="K292" s="269">
        <f t="shared" si="71"/>
        <v>0.95</v>
      </c>
      <c r="L292" s="319" t="e">
        <f>SUMIF($AN$4:$AN$22,D292,#REF!)</f>
        <v>#REF!</v>
      </c>
      <c r="M292" s="271" t="e">
        <f t="shared" si="72"/>
        <v>#REF!</v>
      </c>
      <c r="N292" s="271" t="e">
        <f t="shared" si="73"/>
        <v>#REF!</v>
      </c>
      <c r="O292" s="271" t="e">
        <f t="shared" si="74"/>
        <v>#REF!</v>
      </c>
      <c r="P292" s="271" t="e">
        <f t="shared" si="75"/>
        <v>#REF!</v>
      </c>
      <c r="Q292" s="272" t="e">
        <f t="shared" si="76"/>
        <v>#REF!</v>
      </c>
      <c r="R292" s="271" t="e">
        <f t="shared" si="76"/>
        <v>#REF!</v>
      </c>
      <c r="S292" s="271" t="e">
        <f t="shared" si="77"/>
        <v>#REF!</v>
      </c>
      <c r="T292" s="271"/>
      <c r="U292" s="271" t="e">
        <f t="shared" si="78"/>
        <v>#REF!</v>
      </c>
      <c r="V292" s="271" t="e">
        <f t="shared" si="79"/>
        <v>#REF!</v>
      </c>
      <c r="W292" s="271" t="e">
        <f t="shared" si="80"/>
        <v>#REF!</v>
      </c>
      <c r="X292" s="272" t="e">
        <f t="shared" si="81"/>
        <v>#REF!</v>
      </c>
      <c r="Y292" s="272" t="e">
        <f t="shared" si="82"/>
        <v>#REF!</v>
      </c>
      <c r="Z292" s="271" t="e">
        <f t="shared" si="83"/>
        <v>#REF!</v>
      </c>
      <c r="AA292" s="271" t="e">
        <f t="shared" si="84"/>
        <v>#REF!</v>
      </c>
      <c r="AB292" s="271"/>
      <c r="AC292" s="33" t="str">
        <f t="shared" si="85"/>
        <v>BERTAHAP</v>
      </c>
      <c r="AD292" s="273">
        <f t="shared" si="86"/>
        <v>0</v>
      </c>
      <c r="AE292" s="274">
        <v>2</v>
      </c>
      <c r="AF292" s="275"/>
      <c r="AG292" s="271" t="e">
        <f>IF(AF292&gt;#REF!,"LB","KR")</f>
        <v>#REF!</v>
      </c>
      <c r="AH292" s="275">
        <v>2437883000</v>
      </c>
      <c r="AI292" s="275">
        <v>2747884000</v>
      </c>
      <c r="AJ292" s="275">
        <v>2917367000</v>
      </c>
      <c r="AK292" s="276">
        <v>3097304000</v>
      </c>
      <c r="AL292" s="276">
        <v>2917367000</v>
      </c>
      <c r="AM292" s="275">
        <v>3097304000</v>
      </c>
      <c r="AN292" s="275">
        <v>3288339000</v>
      </c>
      <c r="AO292" s="52">
        <v>3092409020</v>
      </c>
      <c r="AP292" s="43">
        <v>3283142240</v>
      </c>
    </row>
    <row r="293" spans="1:42">
      <c r="A293" s="3">
        <f t="shared" si="87"/>
        <v>254</v>
      </c>
      <c r="B293" s="263">
        <v>2</v>
      </c>
      <c r="C293" s="264" t="s">
        <v>191</v>
      </c>
      <c r="D293" s="265" t="s">
        <v>35</v>
      </c>
      <c r="E293" s="266"/>
      <c r="F293" s="41" t="s">
        <v>42</v>
      </c>
      <c r="G293" s="267">
        <f t="shared" si="67"/>
        <v>78</v>
      </c>
      <c r="H293" s="267">
        <f t="shared" si="68"/>
        <v>66</v>
      </c>
      <c r="I293" s="268">
        <f t="shared" si="69"/>
        <v>26966806</v>
      </c>
      <c r="J293" s="268">
        <f t="shared" si="70"/>
        <v>2</v>
      </c>
      <c r="K293" s="269">
        <f t="shared" si="71"/>
        <v>0.93</v>
      </c>
      <c r="L293" s="319" t="e">
        <f>SUMIF($AN$4:$AN$22,D293,#REF!)</f>
        <v>#REF!</v>
      </c>
      <c r="M293" s="271" t="e">
        <f t="shared" si="72"/>
        <v>#REF!</v>
      </c>
      <c r="N293" s="271" t="e">
        <f t="shared" si="73"/>
        <v>#REF!</v>
      </c>
      <c r="O293" s="271" t="e">
        <f t="shared" si="74"/>
        <v>#REF!</v>
      </c>
      <c r="P293" s="271" t="e">
        <f t="shared" si="75"/>
        <v>#REF!</v>
      </c>
      <c r="Q293" s="272" t="e">
        <f t="shared" si="76"/>
        <v>#REF!</v>
      </c>
      <c r="R293" s="271" t="e">
        <f t="shared" si="76"/>
        <v>#REF!</v>
      </c>
      <c r="S293" s="271" t="e">
        <f t="shared" si="77"/>
        <v>#REF!</v>
      </c>
      <c r="T293" s="271"/>
      <c r="U293" s="271" t="e">
        <f t="shared" si="78"/>
        <v>#REF!</v>
      </c>
      <c r="V293" s="271" t="e">
        <f t="shared" si="79"/>
        <v>#REF!</v>
      </c>
      <c r="W293" s="271" t="e">
        <f t="shared" si="80"/>
        <v>#REF!</v>
      </c>
      <c r="X293" s="272" t="e">
        <f t="shared" si="81"/>
        <v>#REF!</v>
      </c>
      <c r="Y293" s="272" t="e">
        <f t="shared" si="82"/>
        <v>#REF!</v>
      </c>
      <c r="Z293" s="271" t="e">
        <f t="shared" si="83"/>
        <v>#REF!</v>
      </c>
      <c r="AA293" s="271" t="e">
        <f t="shared" si="84"/>
        <v>#REF!</v>
      </c>
      <c r="AB293" s="271"/>
      <c r="AC293" s="33" t="str">
        <f t="shared" si="85"/>
        <v>BERTAHAP</v>
      </c>
      <c r="AD293" s="273">
        <f t="shared" si="86"/>
        <v>0</v>
      </c>
      <c r="AE293" s="274">
        <v>2</v>
      </c>
      <c r="AF293" s="275"/>
      <c r="AG293" s="271" t="e">
        <f>IF(AF293&gt;#REF!,"LB","KR")</f>
        <v>#REF!</v>
      </c>
      <c r="AH293" s="275">
        <v>1559534000</v>
      </c>
      <c r="AI293" s="275">
        <v>1757844000</v>
      </c>
      <c r="AJ293" s="275">
        <v>1866264000</v>
      </c>
      <c r="AK293" s="276">
        <v>1981371000</v>
      </c>
      <c r="AL293" s="276">
        <v>1866264000</v>
      </c>
      <c r="AM293" s="275">
        <v>1981371000</v>
      </c>
      <c r="AN293" s="275">
        <v>2103578000</v>
      </c>
      <c r="AO293" s="52">
        <v>1978239840</v>
      </c>
      <c r="AP293" s="43">
        <v>2100253260</v>
      </c>
    </row>
    <row r="294" spans="1:42">
      <c r="A294" s="3">
        <f t="shared" si="87"/>
        <v>255</v>
      </c>
      <c r="B294" s="263">
        <v>3</v>
      </c>
      <c r="C294" s="264" t="s">
        <v>191</v>
      </c>
      <c r="D294" s="265">
        <v>10</v>
      </c>
      <c r="E294" s="266"/>
      <c r="F294" s="41" t="s">
        <v>48</v>
      </c>
      <c r="G294" s="267">
        <f t="shared" si="67"/>
        <v>74</v>
      </c>
      <c r="H294" s="267">
        <f t="shared" si="68"/>
        <v>63</v>
      </c>
      <c r="I294" s="268">
        <f t="shared" si="69"/>
        <v>26966806</v>
      </c>
      <c r="J294" s="268">
        <f t="shared" si="70"/>
        <v>2</v>
      </c>
      <c r="K294" s="269">
        <f t="shared" si="71"/>
        <v>0.93</v>
      </c>
      <c r="L294" s="319" t="e">
        <f>SUMIF($AN$4:$AN$22,D294,#REF!)</f>
        <v>#REF!</v>
      </c>
      <c r="M294" s="271" t="e">
        <f t="shared" si="72"/>
        <v>#REF!</v>
      </c>
      <c r="N294" s="271" t="e">
        <f t="shared" si="73"/>
        <v>#REF!</v>
      </c>
      <c r="O294" s="271" t="e">
        <f t="shared" si="74"/>
        <v>#REF!</v>
      </c>
      <c r="P294" s="271" t="e">
        <f t="shared" si="75"/>
        <v>#REF!</v>
      </c>
      <c r="Q294" s="272" t="e">
        <f t="shared" si="76"/>
        <v>#REF!</v>
      </c>
      <c r="R294" s="271" t="e">
        <f t="shared" si="76"/>
        <v>#REF!</v>
      </c>
      <c r="S294" s="271" t="e">
        <f t="shared" si="77"/>
        <v>#REF!</v>
      </c>
      <c r="T294" s="271"/>
      <c r="U294" s="271" t="e">
        <f t="shared" si="78"/>
        <v>#REF!</v>
      </c>
      <c r="V294" s="271" t="e">
        <f t="shared" si="79"/>
        <v>#REF!</v>
      </c>
      <c r="W294" s="271" t="e">
        <f t="shared" si="80"/>
        <v>#REF!</v>
      </c>
      <c r="X294" s="272" t="e">
        <f t="shared" si="81"/>
        <v>#REF!</v>
      </c>
      <c r="Y294" s="272" t="e">
        <f t="shared" si="82"/>
        <v>#REF!</v>
      </c>
      <c r="Z294" s="271" t="e">
        <f t="shared" si="83"/>
        <v>#REF!</v>
      </c>
      <c r="AA294" s="271" t="e">
        <f t="shared" si="84"/>
        <v>#REF!</v>
      </c>
      <c r="AB294" s="271"/>
      <c r="AC294" s="33" t="str">
        <f t="shared" si="85"/>
        <v>BERTAHAP</v>
      </c>
      <c r="AD294" s="273">
        <f t="shared" si="86"/>
        <v>0</v>
      </c>
      <c r="AE294" s="274">
        <v>2</v>
      </c>
      <c r="AF294" s="275"/>
      <c r="AG294" s="271" t="e">
        <f>IF(AF294&gt;#REF!,"LB","KR")</f>
        <v>#REF!</v>
      </c>
      <c r="AH294" s="275">
        <v>1488646000</v>
      </c>
      <c r="AI294" s="275">
        <v>1677942000</v>
      </c>
      <c r="AJ294" s="275">
        <v>1781434000</v>
      </c>
      <c r="AK294" s="276">
        <v>1891309000</v>
      </c>
      <c r="AL294" s="276">
        <v>1781434000</v>
      </c>
      <c r="AM294" s="275">
        <v>1891309000</v>
      </c>
      <c r="AN294" s="275">
        <v>2007960000</v>
      </c>
      <c r="AO294" s="52">
        <v>1888320040</v>
      </c>
      <c r="AP294" s="43">
        <v>2004787540</v>
      </c>
    </row>
    <row r="295" spans="1:42">
      <c r="A295" s="3">
        <f t="shared" si="87"/>
        <v>256</v>
      </c>
      <c r="B295" s="263">
        <v>4</v>
      </c>
      <c r="C295" s="264" t="s">
        <v>191</v>
      </c>
      <c r="D295" s="299">
        <v>12</v>
      </c>
      <c r="E295" s="266"/>
      <c r="F295" s="41" t="s">
        <v>50</v>
      </c>
      <c r="G295" s="267">
        <f t="shared" si="67"/>
        <v>67</v>
      </c>
      <c r="H295" s="267">
        <f t="shared" si="68"/>
        <v>57</v>
      </c>
      <c r="I295" s="268">
        <f t="shared" si="69"/>
        <v>26966806</v>
      </c>
      <c r="J295" s="268">
        <f t="shared" si="70"/>
        <v>2</v>
      </c>
      <c r="K295" s="269">
        <f t="shared" si="71"/>
        <v>0.93</v>
      </c>
      <c r="L295" s="319" t="e">
        <f>SUMIF($AN$4:$AN$22,D295,#REF!)</f>
        <v>#REF!</v>
      </c>
      <c r="M295" s="271" t="e">
        <f t="shared" si="72"/>
        <v>#REF!</v>
      </c>
      <c r="N295" s="271" t="e">
        <f t="shared" si="73"/>
        <v>#REF!</v>
      </c>
      <c r="O295" s="271" t="e">
        <f t="shared" si="74"/>
        <v>#REF!</v>
      </c>
      <c r="P295" s="271" t="e">
        <f t="shared" si="75"/>
        <v>#REF!</v>
      </c>
      <c r="Q295" s="272" t="e">
        <f t="shared" si="76"/>
        <v>#REF!</v>
      </c>
      <c r="R295" s="271" t="e">
        <f t="shared" si="76"/>
        <v>#REF!</v>
      </c>
      <c r="S295" s="271" t="e">
        <f t="shared" si="77"/>
        <v>#REF!</v>
      </c>
      <c r="T295" s="271"/>
      <c r="U295" s="271" t="e">
        <f t="shared" si="78"/>
        <v>#REF!</v>
      </c>
      <c r="V295" s="271" t="e">
        <f t="shared" si="79"/>
        <v>#REF!</v>
      </c>
      <c r="W295" s="271" t="e">
        <f t="shared" si="80"/>
        <v>#REF!</v>
      </c>
      <c r="X295" s="272" t="e">
        <f t="shared" si="81"/>
        <v>#REF!</v>
      </c>
      <c r="Y295" s="272" t="e">
        <f t="shared" si="82"/>
        <v>#REF!</v>
      </c>
      <c r="Z295" s="271" t="e">
        <f t="shared" si="83"/>
        <v>#REF!</v>
      </c>
      <c r="AA295" s="271" t="e">
        <f t="shared" si="84"/>
        <v>#REF!</v>
      </c>
      <c r="AB295" s="271"/>
      <c r="AC295" s="33" t="str">
        <f t="shared" si="85"/>
        <v>BERTAHAP</v>
      </c>
      <c r="AD295" s="273">
        <f t="shared" si="86"/>
        <v>0</v>
      </c>
      <c r="AE295" s="274">
        <v>2</v>
      </c>
      <c r="AF295" s="275"/>
      <c r="AG295" s="271" t="e">
        <f>IF(AF295&gt;#REF!,"LB","KR")</f>
        <v>#REF!</v>
      </c>
      <c r="AH295" s="275">
        <v>1346870000</v>
      </c>
      <c r="AI295" s="275">
        <v>1518138000</v>
      </c>
      <c r="AJ295" s="275">
        <v>1611773000</v>
      </c>
      <c r="AK295" s="276">
        <v>1711184000</v>
      </c>
      <c r="AL295" s="276">
        <v>1611773000</v>
      </c>
      <c r="AM295" s="275">
        <v>1711184000</v>
      </c>
      <c r="AN295" s="275">
        <v>1816726000</v>
      </c>
      <c r="AO295" s="52">
        <v>1708479380</v>
      </c>
      <c r="AP295" s="43">
        <v>1813855040</v>
      </c>
    </row>
    <row r="296" spans="1:42">
      <c r="A296" s="3">
        <f t="shared" si="87"/>
        <v>257</v>
      </c>
      <c r="B296" s="263">
        <v>5</v>
      </c>
      <c r="C296" s="264" t="s">
        <v>191</v>
      </c>
      <c r="D296" s="299">
        <v>18</v>
      </c>
      <c r="E296" s="266"/>
      <c r="F296" s="41" t="s">
        <v>54</v>
      </c>
      <c r="G296" s="267">
        <f>SUMIF($V$10:$V$28,F296,$AA$10:$AA$28)</f>
        <v>97</v>
      </c>
      <c r="H296" s="267">
        <f t="shared" si="68"/>
        <v>85</v>
      </c>
      <c r="I296" s="268">
        <f t="shared" si="69"/>
        <v>26966806</v>
      </c>
      <c r="J296" s="268">
        <f t="shared" si="70"/>
        <v>2</v>
      </c>
      <c r="K296" s="269">
        <f>IF(J296=$AJ$25,$AI$25,IF(J296=$AJ$26,$AI$26,IF(J296=$AJ$27,$AI$27,IF(J296=$AJ$28,$AI$28,IF(J296=$AJ$29,$AI$29,IF(J296=$AJ$30,$AI$30))))))</f>
        <v>0.93</v>
      </c>
      <c r="L296" s="319" t="e">
        <f>SUMIF($AN$4:$AN$22,D296,#REF!)</f>
        <v>#REF!</v>
      </c>
      <c r="M296" s="271" t="e">
        <f t="shared" si="72"/>
        <v>#REF!</v>
      </c>
      <c r="N296" s="271" t="e">
        <f t="shared" si="73"/>
        <v>#REF!</v>
      </c>
      <c r="O296" s="271" t="e">
        <f t="shared" si="74"/>
        <v>#REF!</v>
      </c>
      <c r="P296" s="271" t="e">
        <f t="shared" si="75"/>
        <v>#REF!</v>
      </c>
      <c r="Q296" s="272" t="e">
        <f t="shared" si="76"/>
        <v>#REF!</v>
      </c>
      <c r="R296" s="271" t="e">
        <f t="shared" si="76"/>
        <v>#REF!</v>
      </c>
      <c r="S296" s="271" t="e">
        <f t="shared" si="77"/>
        <v>#REF!</v>
      </c>
      <c r="T296" s="271"/>
      <c r="U296" s="271" t="e">
        <f t="shared" si="78"/>
        <v>#REF!</v>
      </c>
      <c r="V296" s="271" t="e">
        <f t="shared" si="79"/>
        <v>#REF!</v>
      </c>
      <c r="W296" s="271" t="e">
        <f t="shared" si="80"/>
        <v>#REF!</v>
      </c>
      <c r="X296" s="272" t="e">
        <f t="shared" si="81"/>
        <v>#REF!</v>
      </c>
      <c r="Y296" s="272" t="e">
        <f t="shared" si="82"/>
        <v>#REF!</v>
      </c>
      <c r="Z296" s="271" t="e">
        <f t="shared" si="83"/>
        <v>#REF!</v>
      </c>
      <c r="AA296" s="271" t="e">
        <f t="shared" si="84"/>
        <v>#REF!</v>
      </c>
      <c r="AB296" s="271"/>
      <c r="AC296" s="33" t="str">
        <f t="shared" si="85"/>
        <v>BERTAHAP</v>
      </c>
      <c r="AD296" s="273">
        <f>IF(AC296=$M$32,$N$32,IF(AC296=$M$33,$N$33,$N$34))</f>
        <v>0</v>
      </c>
      <c r="AE296" s="274">
        <v>2</v>
      </c>
      <c r="AF296" s="275"/>
      <c r="AG296" s="271" t="e">
        <f>IF(AF296&gt;#REF!,"LB","KR")</f>
        <v>#REF!</v>
      </c>
      <c r="AH296" s="275">
        <v>2008491000</v>
      </c>
      <c r="AI296" s="275">
        <v>2263890000</v>
      </c>
      <c r="AJ296" s="275">
        <v>2403522000</v>
      </c>
      <c r="AK296" s="276">
        <v>2551766000</v>
      </c>
      <c r="AL296" s="276">
        <v>2403522000</v>
      </c>
      <c r="AM296" s="275">
        <v>2551766000</v>
      </c>
      <c r="AN296" s="275">
        <v>2709153000</v>
      </c>
      <c r="AO296" s="52">
        <v>2547733320</v>
      </c>
      <c r="AP296" s="43">
        <v>2704871960</v>
      </c>
    </row>
    <row r="297" spans="1:42">
      <c r="A297" s="3">
        <f t="shared" ref="A297:A298" si="88">A296+1</f>
        <v>258</v>
      </c>
      <c r="B297" s="263">
        <v>6</v>
      </c>
      <c r="C297" s="264" t="s">
        <v>191</v>
      </c>
      <c r="D297" s="299">
        <v>20</v>
      </c>
      <c r="E297" s="266"/>
      <c r="F297" s="41" t="s">
        <v>70</v>
      </c>
      <c r="G297" s="267">
        <f>SUMIF($V$10:$V$28,F297,$AA$10:$AA$28)</f>
        <v>60</v>
      </c>
      <c r="H297" s="267">
        <f t="shared" si="68"/>
        <v>51</v>
      </c>
      <c r="I297" s="268">
        <f t="shared" si="69"/>
        <v>26966806</v>
      </c>
      <c r="J297" s="268">
        <f t="shared" si="70"/>
        <v>2</v>
      </c>
      <c r="K297" s="269">
        <f>IF(J297=$AJ$25,$AI$25,IF(J297=$AJ$26,$AI$26,IF(J297=$AJ$27,$AI$27,IF(J297=$AJ$28,$AI$28,IF(J297=$AJ$29,$AI$29,IF(J297=$AJ$30,$AI$30))))))</f>
        <v>0.93</v>
      </c>
      <c r="L297" s="319" t="e">
        <f>SUMIF($AN$4:$AN$22,D297,#REF!)</f>
        <v>#REF!</v>
      </c>
      <c r="M297" s="271" t="e">
        <f t="shared" si="72"/>
        <v>#REF!</v>
      </c>
      <c r="N297" s="271" t="e">
        <f t="shared" si="73"/>
        <v>#REF!</v>
      </c>
      <c r="O297" s="271" t="e">
        <f t="shared" si="74"/>
        <v>#REF!</v>
      </c>
      <c r="P297" s="271" t="e">
        <f t="shared" si="75"/>
        <v>#REF!</v>
      </c>
      <c r="Q297" s="272" t="e">
        <f t="shared" si="76"/>
        <v>#REF!</v>
      </c>
      <c r="R297" s="271" t="e">
        <f t="shared" si="76"/>
        <v>#REF!</v>
      </c>
      <c r="S297" s="271" t="e">
        <f t="shared" si="77"/>
        <v>#REF!</v>
      </c>
      <c r="T297" s="271"/>
      <c r="U297" s="271" t="e">
        <f t="shared" si="78"/>
        <v>#REF!</v>
      </c>
      <c r="V297" s="271" t="e">
        <f t="shared" si="79"/>
        <v>#REF!</v>
      </c>
      <c r="W297" s="271" t="e">
        <f t="shared" si="80"/>
        <v>#REF!</v>
      </c>
      <c r="X297" s="272" t="e">
        <f t="shared" si="81"/>
        <v>#REF!</v>
      </c>
      <c r="Y297" s="272" t="e">
        <f t="shared" si="82"/>
        <v>#REF!</v>
      </c>
      <c r="Z297" s="271" t="e">
        <f t="shared" si="83"/>
        <v>#REF!</v>
      </c>
      <c r="AA297" s="271" t="e">
        <f t="shared" si="84"/>
        <v>#REF!</v>
      </c>
      <c r="AB297" s="271"/>
      <c r="AC297" s="33" t="str">
        <f t="shared" si="85"/>
        <v>BERTAHAP</v>
      </c>
      <c r="AD297" s="273">
        <f>IF(AC297=$M$32,$N$32,IF(AC297=$M$33,$N$33,$N$34))</f>
        <v>0</v>
      </c>
      <c r="AE297" s="274">
        <v>2</v>
      </c>
      <c r="AF297" s="275"/>
      <c r="AG297" s="271" t="e">
        <f>IF(AF297&gt;#REF!,"LB","KR")</f>
        <v>#REF!</v>
      </c>
      <c r="AH297" s="275">
        <v>1205095000</v>
      </c>
      <c r="AI297" s="275">
        <v>1358334000</v>
      </c>
      <c r="AJ297" s="275">
        <v>1442113000</v>
      </c>
      <c r="AK297" s="276">
        <v>1531060000</v>
      </c>
      <c r="AL297" s="276">
        <v>1442113000</v>
      </c>
      <c r="AM297" s="275">
        <v>1531060000</v>
      </c>
      <c r="AN297" s="275">
        <v>1625492000</v>
      </c>
      <c r="AO297" s="52">
        <v>1528639780</v>
      </c>
      <c r="AP297" s="43">
        <v>1622923600</v>
      </c>
    </row>
    <row r="298" spans="1:42">
      <c r="A298" s="3">
        <f t="shared" si="88"/>
        <v>259</v>
      </c>
      <c r="B298" s="263">
        <v>7</v>
      </c>
      <c r="C298" s="264" t="s">
        <v>191</v>
      </c>
      <c r="D298" s="299">
        <v>22</v>
      </c>
      <c r="E298" s="266">
        <v>0</v>
      </c>
      <c r="F298" s="41" t="s">
        <v>89</v>
      </c>
      <c r="G298" s="267">
        <f>SUMIF($V$10:$V$28,F298,$AA$10:$AA$28)</f>
        <v>81</v>
      </c>
      <c r="H298" s="267">
        <f t="shared" si="68"/>
        <v>70</v>
      </c>
      <c r="I298" s="268">
        <f t="shared" si="69"/>
        <v>26966806</v>
      </c>
      <c r="J298" s="268">
        <f t="shared" si="70"/>
        <v>4</v>
      </c>
      <c r="K298" s="269">
        <f>IF(J298=$AJ$25,$AI$25,IF(J298=$AJ$26,$AI$26,IF(J298=$AJ$27,$AI$27,IF(J298=$AJ$28,$AI$28,IF(J298=$AJ$29,$AI$29,IF(J298=$AJ$30,$AI$30))))))</f>
        <v>0.97</v>
      </c>
      <c r="L298" s="319" t="e">
        <f>SUMIF($AN$4:$AN$22,D298,#REF!)</f>
        <v>#REF!</v>
      </c>
      <c r="M298" s="271" t="e">
        <f t="shared" si="72"/>
        <v>#REF!</v>
      </c>
      <c r="N298" s="271" t="e">
        <f t="shared" si="73"/>
        <v>#REF!</v>
      </c>
      <c r="O298" s="271" t="e">
        <f t="shared" si="74"/>
        <v>#REF!</v>
      </c>
      <c r="P298" s="271" t="e">
        <f t="shared" si="75"/>
        <v>#REF!</v>
      </c>
      <c r="Q298" s="272" t="e">
        <f t="shared" si="76"/>
        <v>#REF!</v>
      </c>
      <c r="R298" s="271" t="e">
        <f t="shared" si="76"/>
        <v>#REF!</v>
      </c>
      <c r="S298" s="271" t="e">
        <f t="shared" si="77"/>
        <v>#REF!</v>
      </c>
      <c r="T298" s="271"/>
      <c r="U298" s="271" t="e">
        <f t="shared" si="78"/>
        <v>#REF!</v>
      </c>
      <c r="V298" s="271" t="e">
        <f t="shared" si="79"/>
        <v>#REF!</v>
      </c>
      <c r="W298" s="271" t="e">
        <f t="shared" si="80"/>
        <v>#REF!</v>
      </c>
      <c r="X298" s="272" t="e">
        <f t="shared" si="81"/>
        <v>#REF!</v>
      </c>
      <c r="Y298" s="272" t="e">
        <f t="shared" si="82"/>
        <v>#REF!</v>
      </c>
      <c r="Z298" s="271" t="e">
        <f t="shared" si="83"/>
        <v>#REF!</v>
      </c>
      <c r="AA298" s="271" t="e">
        <f t="shared" si="84"/>
        <v>#REF!</v>
      </c>
      <c r="AB298" s="271"/>
      <c r="AC298" s="33" t="str">
        <f t="shared" si="85"/>
        <v>BERTAHAP</v>
      </c>
      <c r="AD298" s="273">
        <f>IF(AC298=$M$32,$N$32,IF(AC298=$M$33,$N$33,$N$34))</f>
        <v>0</v>
      </c>
      <c r="AE298" s="274">
        <v>2</v>
      </c>
      <c r="AF298" s="275"/>
      <c r="AG298" s="271" t="e">
        <f>IF(AF298&gt;#REF!,"LB","KR")</f>
        <v>#REF!</v>
      </c>
      <c r="AH298" s="275">
        <v>1725193000</v>
      </c>
      <c r="AI298" s="275">
        <v>1944568000</v>
      </c>
      <c r="AJ298" s="275">
        <v>2064505000</v>
      </c>
      <c r="AK298" s="276">
        <v>2191839000</v>
      </c>
      <c r="AL298" s="276">
        <v>2064505000</v>
      </c>
      <c r="AM298" s="275">
        <v>2191839000</v>
      </c>
      <c r="AN298" s="275">
        <v>2327027000</v>
      </c>
      <c r="AO298" s="52">
        <v>2188375300</v>
      </c>
      <c r="AP298" s="43">
        <v>2323349340</v>
      </c>
    </row>
    <row r="299" spans="1:42">
      <c r="A299" s="144"/>
      <c r="B299" s="145"/>
      <c r="C299" s="331"/>
      <c r="D299" s="332"/>
      <c r="E299" s="332"/>
      <c r="F299" s="333"/>
      <c r="G299" s="333"/>
      <c r="H299" s="334"/>
      <c r="I299" s="335"/>
      <c r="J299" s="335"/>
      <c r="K299" s="335"/>
      <c r="L299" s="336"/>
      <c r="M299" s="336"/>
      <c r="N299" s="336"/>
      <c r="O299" s="336"/>
      <c r="P299" s="336"/>
      <c r="Q299" s="336"/>
      <c r="R299" s="336"/>
      <c r="S299" s="336"/>
      <c r="T299" s="337"/>
      <c r="U299" s="338"/>
      <c r="V299" s="338"/>
      <c r="W299" s="338"/>
      <c r="X299" s="339"/>
      <c r="Y299" s="339"/>
      <c r="Z299" s="339"/>
      <c r="AA299" s="340"/>
      <c r="AB299" s="337"/>
      <c r="AC299" s="333"/>
      <c r="AD299" s="341"/>
      <c r="AE299" s="342"/>
      <c r="AF299" s="340"/>
      <c r="AG299" s="338"/>
      <c r="AH299" s="340"/>
      <c r="AI299" s="340"/>
      <c r="AJ299" s="340"/>
      <c r="AK299" s="343"/>
      <c r="AL299" s="343"/>
      <c r="AM299" s="343"/>
      <c r="AN299" s="333"/>
      <c r="AO299" s="25"/>
    </row>
    <row r="300" spans="1:42">
      <c r="A300" s="144"/>
      <c r="B300" s="145"/>
      <c r="C300" s="157"/>
      <c r="D300" s="145"/>
      <c r="E300" s="145"/>
      <c r="F300" s="147"/>
      <c r="G300" s="147"/>
      <c r="H300" s="148"/>
      <c r="I300" s="89"/>
      <c r="J300" s="89"/>
      <c r="K300" s="89"/>
      <c r="L300" s="149"/>
      <c r="M300" s="149"/>
      <c r="N300" s="149"/>
      <c r="O300" s="149"/>
      <c r="P300" s="149"/>
      <c r="Q300" s="149"/>
      <c r="R300" s="149"/>
      <c r="S300" s="149"/>
      <c r="T300" s="150"/>
      <c r="U300" s="151"/>
      <c r="V300" s="151"/>
      <c r="W300" s="151"/>
      <c r="X300" s="152"/>
      <c r="Y300" s="152"/>
      <c r="Z300" s="152"/>
      <c r="AA300" s="153"/>
      <c r="AB300" s="150"/>
      <c r="AC300" s="147"/>
      <c r="AD300" s="154"/>
      <c r="AE300" s="155"/>
      <c r="AF300" s="153"/>
      <c r="AG300" s="151"/>
      <c r="AH300" s="153"/>
      <c r="AI300" s="153"/>
      <c r="AJ300" s="153"/>
      <c r="AK300" s="156"/>
      <c r="AL300" s="156"/>
      <c r="AM300" s="156"/>
      <c r="AN300" s="147"/>
      <c r="AO300" s="25"/>
    </row>
    <row r="301" spans="1:42">
      <c r="A301" s="158"/>
      <c r="B301" s="159"/>
      <c r="C301" s="160"/>
      <c r="D301" s="160"/>
      <c r="E301" s="160"/>
      <c r="F301" s="160"/>
      <c r="G301" s="160"/>
      <c r="H301" s="161"/>
      <c r="I301" s="162"/>
      <c r="J301" s="162"/>
      <c r="K301" s="162"/>
      <c r="L301" s="163"/>
      <c r="M301" s="163"/>
      <c r="N301" s="163"/>
      <c r="O301" s="163"/>
      <c r="P301" s="163"/>
      <c r="Q301" s="163"/>
      <c r="R301" s="163"/>
      <c r="S301" s="163"/>
      <c r="T301" s="164"/>
      <c r="U301" s="165"/>
      <c r="V301" s="165"/>
      <c r="W301" s="165"/>
      <c r="X301" s="165"/>
      <c r="Y301" s="165"/>
      <c r="Z301" s="165"/>
      <c r="AA301" s="161"/>
      <c r="AB301" s="164"/>
      <c r="AC301" s="160"/>
      <c r="AD301" s="166"/>
      <c r="AE301" s="167"/>
      <c r="AF301" s="161"/>
      <c r="AG301" s="161"/>
      <c r="AH301" s="168"/>
      <c r="AI301" s="161"/>
      <c r="AJ301" s="168"/>
      <c r="AK301" s="160"/>
      <c r="AL301" s="160"/>
      <c r="AM301" s="160"/>
      <c r="AN301" s="160"/>
      <c r="AO301" s="352"/>
    </row>
    <row r="302" spans="1:42">
      <c r="A302" s="169">
        <f>COUNT(A40:A300)</f>
        <v>259</v>
      </c>
      <c r="B302" s="170"/>
      <c r="C302" s="171"/>
      <c r="D302" s="172" t="s">
        <v>192</v>
      </c>
      <c r="E302" s="173"/>
      <c r="F302" s="173"/>
      <c r="G302" s="173"/>
      <c r="H302" s="174">
        <f>SUM(H40:H301)</f>
        <v>17551</v>
      </c>
      <c r="L302" s="175" t="s">
        <v>193</v>
      </c>
      <c r="M302" s="176" t="e">
        <f>W302/H302</f>
        <v>#REF!</v>
      </c>
      <c r="N302" s="177"/>
      <c r="O302" s="177"/>
      <c r="P302" s="178"/>
      <c r="Q302" s="178"/>
      <c r="R302" s="178"/>
      <c r="S302" s="178"/>
      <c r="T302" s="178"/>
      <c r="U302" s="179" t="e">
        <f t="shared" ref="U302:AA302" si="89">SUM(U40:U300)</f>
        <v>#REF!</v>
      </c>
      <c r="V302" s="179" t="e">
        <f t="shared" si="89"/>
        <v>#REF!</v>
      </c>
      <c r="W302" s="180" t="e">
        <f t="shared" si="89"/>
        <v>#REF!</v>
      </c>
      <c r="X302" s="179" t="e">
        <f t="shared" si="89"/>
        <v>#REF!</v>
      </c>
      <c r="Y302" s="179" t="e">
        <f t="shared" si="89"/>
        <v>#REF!</v>
      </c>
      <c r="Z302" s="179" t="e">
        <f t="shared" si="89"/>
        <v>#REF!</v>
      </c>
      <c r="AA302" s="179" t="e">
        <f t="shared" si="89"/>
        <v>#REF!</v>
      </c>
      <c r="AB302" s="181"/>
      <c r="AC302" s="182" t="e">
        <f>#REF!/H302</f>
        <v>#REF!</v>
      </c>
      <c r="AD302" s="183"/>
      <c r="AE302" s="183"/>
      <c r="AF302" s="183"/>
      <c r="AG302" s="184"/>
      <c r="AH302" s="185">
        <f t="shared" ref="AH302:AN302" si="90">SUM(AH40:AH300)</f>
        <v>413869051000</v>
      </c>
      <c r="AI302" s="185">
        <f t="shared" si="90"/>
        <v>466496526000</v>
      </c>
      <c r="AJ302" s="185">
        <f t="shared" si="90"/>
        <v>495269012000</v>
      </c>
      <c r="AK302" s="185">
        <f t="shared" si="90"/>
        <v>525816113000</v>
      </c>
      <c r="AL302" s="185">
        <f t="shared" si="90"/>
        <v>495269012000</v>
      </c>
      <c r="AM302" s="185">
        <f t="shared" si="90"/>
        <v>525816113000</v>
      </c>
      <c r="AN302" s="185">
        <f t="shared" si="90"/>
        <v>558247315000</v>
      </c>
      <c r="AO302" s="185"/>
      <c r="AP302" s="147"/>
    </row>
    <row r="303" spans="1:42" s="3" customFormat="1">
      <c r="B303" s="186"/>
      <c r="C303" s="186"/>
      <c r="D303" s="187"/>
      <c r="E303" s="187"/>
      <c r="F303" s="187"/>
      <c r="G303" s="187"/>
      <c r="H303" s="188"/>
      <c r="L303" s="189"/>
      <c r="M303" s="190">
        <v>24461000</v>
      </c>
      <c r="N303" s="189" t="e">
        <f>M303/M302</f>
        <v>#REF!</v>
      </c>
      <c r="O303" s="189"/>
      <c r="P303" s="189"/>
      <c r="Q303" s="189"/>
      <c r="R303" s="189"/>
      <c r="S303" s="189"/>
      <c r="T303" s="189"/>
      <c r="U303" s="191"/>
      <c r="V303" s="191"/>
      <c r="W303" s="191"/>
      <c r="X303" s="191"/>
      <c r="Y303" s="191"/>
      <c r="Z303" s="191"/>
      <c r="AA303" s="191"/>
      <c r="AB303" s="187"/>
      <c r="AC303" s="192"/>
      <c r="AD303" s="186"/>
      <c r="AE303" s="186"/>
      <c r="AF303" s="186"/>
      <c r="AG303" s="186"/>
      <c r="AH303" s="188"/>
      <c r="AI303" s="188"/>
      <c r="AJ303" s="188"/>
      <c r="AK303" s="188"/>
      <c r="AL303" s="188"/>
      <c r="AM303" s="188"/>
      <c r="AN303" s="188"/>
      <c r="AO303" s="188"/>
      <c r="AP303" s="117"/>
    </row>
    <row r="304" spans="1:42" s="3" customFormat="1">
      <c r="B304" s="186"/>
      <c r="C304" s="186"/>
      <c r="D304" s="187"/>
      <c r="E304" s="187"/>
      <c r="F304" s="187"/>
      <c r="G304" s="187"/>
      <c r="H304" s="188"/>
      <c r="L304" s="189"/>
      <c r="M304" s="190"/>
      <c r="N304" s="190"/>
      <c r="O304" s="190"/>
      <c r="P304" s="190"/>
      <c r="Q304" s="190"/>
      <c r="R304" s="190"/>
      <c r="S304" s="190"/>
      <c r="T304" s="189"/>
      <c r="U304" s="190" t="e">
        <f t="shared" ref="U304:AA304" si="91">SUM(U40:U298)</f>
        <v>#REF!</v>
      </c>
      <c r="V304" s="190" t="e">
        <f t="shared" si="91"/>
        <v>#REF!</v>
      </c>
      <c r="W304" s="190" t="e">
        <f t="shared" si="91"/>
        <v>#REF!</v>
      </c>
      <c r="X304" s="190" t="e">
        <f t="shared" si="91"/>
        <v>#REF!</v>
      </c>
      <c r="Y304" s="190" t="e">
        <f t="shared" si="91"/>
        <v>#REF!</v>
      </c>
      <c r="Z304" s="190" t="e">
        <f t="shared" si="91"/>
        <v>#REF!</v>
      </c>
      <c r="AA304" s="190" t="e">
        <f t="shared" si="91"/>
        <v>#REF!</v>
      </c>
      <c r="AB304" s="187"/>
      <c r="AC304" s="192"/>
      <c r="AD304" s="186"/>
      <c r="AE304" s="186"/>
      <c r="AF304" s="186"/>
      <c r="AG304" s="186"/>
      <c r="AH304" s="188"/>
      <c r="AI304" s="188"/>
      <c r="AJ304" s="188"/>
      <c r="AK304" s="188"/>
      <c r="AL304" s="188"/>
      <c r="AM304" s="188"/>
      <c r="AN304" s="188"/>
      <c r="AO304" s="188"/>
      <c r="AP304" s="117"/>
    </row>
    <row r="305" spans="2:42" s="3" customFormat="1">
      <c r="B305" s="186"/>
      <c r="C305" s="186"/>
      <c r="D305" s="187"/>
      <c r="E305" s="187"/>
      <c r="F305" s="187"/>
      <c r="G305" s="187"/>
      <c r="H305" s="188"/>
      <c r="L305" s="195"/>
      <c r="M305" s="190"/>
      <c r="N305" s="190"/>
      <c r="O305" s="190"/>
      <c r="P305" s="190"/>
      <c r="Q305" s="190"/>
      <c r="R305" s="190"/>
      <c r="S305" s="190"/>
      <c r="T305" s="189"/>
      <c r="U305" s="196" t="e">
        <f t="shared" ref="U305:AA305" si="92">U304/$H$302</f>
        <v>#REF!</v>
      </c>
      <c r="V305" s="196" t="e">
        <f t="shared" si="92"/>
        <v>#REF!</v>
      </c>
      <c r="W305" s="196" t="e">
        <f t="shared" si="92"/>
        <v>#REF!</v>
      </c>
      <c r="X305" s="196" t="e">
        <f t="shared" si="92"/>
        <v>#REF!</v>
      </c>
      <c r="Y305" s="196" t="e">
        <f t="shared" si="92"/>
        <v>#REF!</v>
      </c>
      <c r="Z305" s="196" t="e">
        <f t="shared" si="92"/>
        <v>#REF!</v>
      </c>
      <c r="AA305" s="196" t="e">
        <f t="shared" si="92"/>
        <v>#REF!</v>
      </c>
      <c r="AB305" s="187"/>
      <c r="AC305" s="192"/>
      <c r="AD305" s="186"/>
      <c r="AE305" s="186"/>
      <c r="AF305" s="186"/>
      <c r="AG305" s="186"/>
      <c r="AH305" s="188"/>
      <c r="AI305" s="188"/>
      <c r="AJ305" s="188"/>
      <c r="AK305" s="188"/>
      <c r="AL305" s="188"/>
      <c r="AM305" s="188"/>
      <c r="AN305" s="188"/>
      <c r="AO305" s="188"/>
      <c r="AP305" s="117"/>
    </row>
    <row r="306" spans="2:42" s="3" customFormat="1">
      <c r="B306" s="186"/>
      <c r="C306" s="186"/>
      <c r="D306" s="187"/>
      <c r="E306" s="187"/>
      <c r="F306" s="187"/>
      <c r="G306" s="187"/>
      <c r="H306" s="188"/>
      <c r="L306" s="189"/>
      <c r="M306" s="94" t="s">
        <v>116</v>
      </c>
      <c r="N306" s="94" t="s">
        <v>117</v>
      </c>
      <c r="O306" s="94" t="s">
        <v>118</v>
      </c>
      <c r="P306" s="94" t="s">
        <v>119</v>
      </c>
      <c r="Q306" s="94" t="s">
        <v>120</v>
      </c>
      <c r="R306" s="94" t="s">
        <v>121</v>
      </c>
      <c r="S306" s="94" t="s">
        <v>122</v>
      </c>
      <c r="T306" s="189"/>
      <c r="U306" s="191"/>
      <c r="V306" s="191"/>
      <c r="W306" s="191"/>
      <c r="X306" s="191"/>
      <c r="Y306" s="191"/>
      <c r="Z306" s="191"/>
      <c r="AA306" s="191"/>
      <c r="AB306" s="187"/>
      <c r="AC306" s="192"/>
      <c r="AD306" s="186"/>
      <c r="AE306" s="186"/>
      <c r="AF306" s="186"/>
      <c r="AG306" s="186"/>
      <c r="AH306" s="188"/>
      <c r="AI306" s="188"/>
      <c r="AJ306" s="188"/>
      <c r="AK306" s="188"/>
      <c r="AL306" s="188"/>
      <c r="AM306" s="188"/>
      <c r="AN306" s="188"/>
      <c r="AO306" s="188"/>
      <c r="AP306" s="117"/>
    </row>
    <row r="307" spans="2:42">
      <c r="L307" s="16" t="s">
        <v>194</v>
      </c>
      <c r="M307" s="197" t="e">
        <f t="shared" ref="M307:S307" si="93">MIN(M40:M298)</f>
        <v>#REF!</v>
      </c>
      <c r="N307" s="197" t="e">
        <f t="shared" si="93"/>
        <v>#REF!</v>
      </c>
      <c r="O307" s="197" t="e">
        <f t="shared" si="93"/>
        <v>#REF!</v>
      </c>
      <c r="P307" s="197" t="e">
        <f t="shared" si="93"/>
        <v>#REF!</v>
      </c>
      <c r="Q307" s="197" t="e">
        <f t="shared" si="93"/>
        <v>#REF!</v>
      </c>
      <c r="R307" s="197" t="e">
        <f t="shared" si="93"/>
        <v>#REF!</v>
      </c>
      <c r="S307" s="197" t="e">
        <f t="shared" si="93"/>
        <v>#REF!</v>
      </c>
      <c r="U307" s="197" t="e">
        <f t="shared" ref="U307:AA307" si="94">MIN(U40:U298)</f>
        <v>#REF!</v>
      </c>
      <c r="V307" s="197" t="e">
        <f t="shared" si="94"/>
        <v>#REF!</v>
      </c>
      <c r="W307" s="197" t="e">
        <f t="shared" si="94"/>
        <v>#REF!</v>
      </c>
      <c r="X307" s="197" t="e">
        <f t="shared" si="94"/>
        <v>#REF!</v>
      </c>
      <c r="Y307" s="197" t="e">
        <f t="shared" si="94"/>
        <v>#REF!</v>
      </c>
      <c r="Z307" s="197" t="e">
        <f t="shared" si="94"/>
        <v>#REF!</v>
      </c>
      <c r="AA307" s="197" t="e">
        <f t="shared" si="94"/>
        <v>#REF!</v>
      </c>
      <c r="AH307" s="197">
        <f t="shared" ref="AH307:AN307" si="95">MIN(AH40:AH298)</f>
        <v>1175702000</v>
      </c>
      <c r="AI307" s="197">
        <f t="shared" si="95"/>
        <v>1325204000</v>
      </c>
      <c r="AJ307" s="197">
        <f t="shared" si="95"/>
        <v>1406940000</v>
      </c>
      <c r="AK307" s="197">
        <f t="shared" si="95"/>
        <v>1493717000</v>
      </c>
      <c r="AL307" s="197">
        <f t="shared" si="95"/>
        <v>1406940000</v>
      </c>
      <c r="AM307" s="197">
        <f t="shared" si="95"/>
        <v>1493717000</v>
      </c>
      <c r="AN307" s="197">
        <f t="shared" si="95"/>
        <v>1585846000</v>
      </c>
      <c r="AO307" s="198"/>
      <c r="AP307" s="147"/>
    </row>
    <row r="308" spans="2:42">
      <c r="H308" s="56"/>
      <c r="L308" s="16" t="s">
        <v>195</v>
      </c>
      <c r="M308" s="197" t="e">
        <f t="shared" ref="M308:S308" si="96">MAX(M40:M298)</f>
        <v>#REF!</v>
      </c>
      <c r="N308" s="197" t="e">
        <f t="shared" si="96"/>
        <v>#REF!</v>
      </c>
      <c r="O308" s="197" t="e">
        <f t="shared" si="96"/>
        <v>#REF!</v>
      </c>
      <c r="P308" s="197" t="e">
        <f t="shared" si="96"/>
        <v>#REF!</v>
      </c>
      <c r="Q308" s="197" t="e">
        <f t="shared" si="96"/>
        <v>#REF!</v>
      </c>
      <c r="R308" s="197" t="e">
        <f t="shared" si="96"/>
        <v>#REF!</v>
      </c>
      <c r="S308" s="197" t="e">
        <f t="shared" si="96"/>
        <v>#REF!</v>
      </c>
      <c r="U308" s="197" t="e">
        <f t="shared" ref="U308:AA308" si="97">MAX(U40:U298)</f>
        <v>#REF!</v>
      </c>
      <c r="V308" s="197" t="e">
        <f t="shared" si="97"/>
        <v>#REF!</v>
      </c>
      <c r="W308" s="197" t="e">
        <f t="shared" si="97"/>
        <v>#REF!</v>
      </c>
      <c r="X308" s="197" t="e">
        <f t="shared" si="97"/>
        <v>#REF!</v>
      </c>
      <c r="Y308" s="197" t="e">
        <f t="shared" si="97"/>
        <v>#REF!</v>
      </c>
      <c r="Z308" s="197" t="e">
        <f t="shared" si="97"/>
        <v>#REF!</v>
      </c>
      <c r="AA308" s="197" t="e">
        <f t="shared" si="97"/>
        <v>#REF!</v>
      </c>
      <c r="AH308" s="197">
        <f t="shared" ref="AH308:AN308" si="98">MAX(AH40:AH298)</f>
        <v>2449775000</v>
      </c>
      <c r="AI308" s="197">
        <f t="shared" si="98"/>
        <v>2761288000</v>
      </c>
      <c r="AJ308" s="197">
        <f t="shared" si="98"/>
        <v>2931598000</v>
      </c>
      <c r="AK308" s="197">
        <f t="shared" si="98"/>
        <v>3112413000</v>
      </c>
      <c r="AL308" s="197">
        <f t="shared" si="98"/>
        <v>2931598000</v>
      </c>
      <c r="AM308" s="197">
        <f t="shared" si="98"/>
        <v>3112413000</v>
      </c>
      <c r="AN308" s="197">
        <f t="shared" si="98"/>
        <v>3304380000</v>
      </c>
      <c r="AO308" s="198"/>
      <c r="AP308" s="147"/>
    </row>
    <row r="309" spans="2:42">
      <c r="H309" s="56"/>
      <c r="L309" s="16" t="s">
        <v>196</v>
      </c>
      <c r="M309" s="197" t="e">
        <f>M310</f>
        <v>#REF!</v>
      </c>
      <c r="N309" s="197" t="e">
        <f>M311</f>
        <v>#REF!</v>
      </c>
      <c r="O309" s="197" t="e">
        <f>M312</f>
        <v>#REF!</v>
      </c>
      <c r="P309" s="197" t="e">
        <f>M313</f>
        <v>#REF!</v>
      </c>
      <c r="Q309" s="197" t="e">
        <f>M314</f>
        <v>#REF!</v>
      </c>
      <c r="R309" s="197" t="e">
        <f>M315</f>
        <v>#REF!</v>
      </c>
      <c r="S309" s="197" t="e">
        <f>M316</f>
        <v>#REF!</v>
      </c>
      <c r="U309" s="198"/>
      <c r="V309" s="62"/>
      <c r="W309" s="62"/>
      <c r="X309" s="62"/>
      <c r="Y309" s="62"/>
      <c r="Z309" s="62"/>
      <c r="AA309" s="62"/>
      <c r="AP309" s="147"/>
    </row>
    <row r="310" spans="2:42">
      <c r="I310" s="56"/>
      <c r="L310" s="2" t="s">
        <v>197</v>
      </c>
      <c r="M310" s="199" t="e">
        <f>U302/H302</f>
        <v>#REF!</v>
      </c>
      <c r="N310" s="18" t="s">
        <v>198</v>
      </c>
      <c r="AC310" s="6" t="e">
        <f>#REF!/I310</f>
        <v>#REF!</v>
      </c>
      <c r="AP310" s="147"/>
    </row>
    <row r="311" spans="2:42">
      <c r="I311" s="47"/>
      <c r="M311" s="199" t="e">
        <f>V302/H302</f>
        <v>#REF!</v>
      </c>
      <c r="N311" s="18" t="s">
        <v>199</v>
      </c>
      <c r="U311" s="200"/>
      <c r="V311" s="200"/>
      <c r="W311" s="200"/>
      <c r="X311" s="200"/>
      <c r="Y311" s="200"/>
      <c r="Z311" s="200"/>
      <c r="AA311" s="200"/>
      <c r="AC311" s="6"/>
      <c r="AP311" s="147"/>
    </row>
    <row r="312" spans="2:42">
      <c r="I312" s="56"/>
      <c r="M312" s="199" t="e">
        <f>W302/H302</f>
        <v>#REF!</v>
      </c>
      <c r="N312" s="18" t="s">
        <v>200</v>
      </c>
      <c r="U312" s="62"/>
      <c r="V312" s="62"/>
      <c r="W312" s="62"/>
      <c r="X312" s="62"/>
      <c r="Y312" s="62"/>
      <c r="Z312" s="62"/>
      <c r="AC312" s="6"/>
      <c r="AH312" s="56">
        <f>AH307*90%</f>
        <v>1058131800</v>
      </c>
      <c r="AI312" s="56">
        <f t="shared" ref="AI312:AN313" si="99">AI307*90%</f>
        <v>1192683600</v>
      </c>
      <c r="AJ312" s="56">
        <f t="shared" si="99"/>
        <v>1266246000</v>
      </c>
      <c r="AK312" s="56">
        <f t="shared" si="99"/>
        <v>1344345300</v>
      </c>
      <c r="AL312" s="56">
        <f t="shared" si="99"/>
        <v>1266246000</v>
      </c>
      <c r="AM312" s="56">
        <f t="shared" si="99"/>
        <v>1344345300</v>
      </c>
      <c r="AN312" s="56">
        <f t="shared" si="99"/>
        <v>1427261400</v>
      </c>
      <c r="AO312" s="56"/>
      <c r="AP312" s="147"/>
    </row>
    <row r="313" spans="2:42">
      <c r="H313" s="56"/>
      <c r="I313" s="56"/>
      <c r="M313" s="199" t="e">
        <f>X302/H302</f>
        <v>#REF!</v>
      </c>
      <c r="N313" s="18" t="s">
        <v>201</v>
      </c>
      <c r="AC313" s="6"/>
      <c r="AH313" s="56">
        <f>AH308*90%</f>
        <v>2204797500</v>
      </c>
      <c r="AI313" s="56">
        <f t="shared" si="99"/>
        <v>2485159200</v>
      </c>
      <c r="AJ313" s="56">
        <f t="shared" si="99"/>
        <v>2638438200</v>
      </c>
      <c r="AK313" s="56">
        <f t="shared" si="99"/>
        <v>2801171700</v>
      </c>
      <c r="AL313" s="56">
        <f t="shared" si="99"/>
        <v>2638438200</v>
      </c>
      <c r="AM313" s="56">
        <f t="shared" si="99"/>
        <v>2801171700</v>
      </c>
      <c r="AN313" s="56">
        <f t="shared" si="99"/>
        <v>2973942000</v>
      </c>
      <c r="AO313" s="56"/>
      <c r="AP313" s="147"/>
    </row>
    <row r="314" spans="2:42">
      <c r="M314" s="199" t="e">
        <f>Y302/H302</f>
        <v>#REF!</v>
      </c>
      <c r="N314" s="18" t="s">
        <v>202</v>
      </c>
      <c r="S314" s="56"/>
      <c r="U314" s="200"/>
      <c r="V314" s="200"/>
      <c r="W314" s="200"/>
      <c r="X314" s="200"/>
      <c r="Y314" s="200"/>
      <c r="Z314" s="200"/>
      <c r="AA314" s="200"/>
      <c r="AP314" s="147"/>
    </row>
    <row r="315" spans="2:42">
      <c r="M315" s="199" t="e">
        <f>Z302/H302</f>
        <v>#REF!</v>
      </c>
      <c r="N315" s="18" t="s">
        <v>203</v>
      </c>
      <c r="U315" s="62"/>
      <c r="V315" s="62"/>
      <c r="W315" s="62"/>
      <c r="X315" s="62"/>
      <c r="Y315" s="62"/>
      <c r="Z315" s="62"/>
      <c r="AP315" s="147"/>
    </row>
    <row r="316" spans="2:42">
      <c r="M316" s="199" t="e">
        <f>AA302/H302</f>
        <v>#REF!</v>
      </c>
      <c r="N316" s="18" t="s">
        <v>204</v>
      </c>
      <c r="AP316" s="147"/>
    </row>
    <row r="317" spans="2:42">
      <c r="AP317" s="147"/>
    </row>
    <row r="318" spans="2:42">
      <c r="M318" s="47" t="e">
        <f t="shared" ref="M318:S319" si="100">M307/1.15</f>
        <v>#REF!</v>
      </c>
      <c r="N318" s="47" t="e">
        <f t="shared" si="100"/>
        <v>#REF!</v>
      </c>
      <c r="O318" s="47" t="e">
        <f t="shared" si="100"/>
        <v>#REF!</v>
      </c>
      <c r="P318" s="47" t="e">
        <f t="shared" si="100"/>
        <v>#REF!</v>
      </c>
      <c r="Q318" s="47" t="e">
        <f t="shared" si="100"/>
        <v>#REF!</v>
      </c>
      <c r="R318" s="47" t="e">
        <f t="shared" si="100"/>
        <v>#REF!</v>
      </c>
      <c r="S318" s="47" t="e">
        <f t="shared" si="100"/>
        <v>#REF!</v>
      </c>
      <c r="AP318" s="147"/>
    </row>
    <row r="319" spans="2:42">
      <c r="M319" s="47" t="e">
        <f t="shared" si="100"/>
        <v>#REF!</v>
      </c>
      <c r="N319" s="47" t="e">
        <f t="shared" si="100"/>
        <v>#REF!</v>
      </c>
      <c r="O319" s="47" t="e">
        <f t="shared" si="100"/>
        <v>#REF!</v>
      </c>
      <c r="P319" s="47" t="e">
        <f t="shared" si="100"/>
        <v>#REF!</v>
      </c>
      <c r="Q319" s="47" t="e">
        <f t="shared" si="100"/>
        <v>#REF!</v>
      </c>
      <c r="R319" s="47" t="e">
        <f t="shared" si="100"/>
        <v>#REF!</v>
      </c>
      <c r="S319" s="47" t="e">
        <f t="shared" si="100"/>
        <v>#REF!</v>
      </c>
      <c r="AP319" s="147"/>
    </row>
    <row r="320" spans="2:42">
      <c r="AP320" s="147"/>
    </row>
    <row r="321" spans="1:42">
      <c r="AP321" s="147"/>
    </row>
    <row r="322" spans="1:42">
      <c r="AP322" s="147"/>
    </row>
    <row r="323" spans="1:42">
      <c r="AP323" s="147"/>
    </row>
    <row r="324" spans="1:42">
      <c r="AP324" s="147"/>
    </row>
    <row r="325" spans="1:42">
      <c r="AP325" s="147"/>
    </row>
    <row r="326" spans="1:42">
      <c r="AP326" s="147"/>
    </row>
    <row r="327" spans="1:42">
      <c r="AP327" s="147"/>
    </row>
    <row r="328" spans="1:42">
      <c r="AP328" s="147"/>
    </row>
    <row r="329" spans="1:42" s="15" customFormat="1">
      <c r="A329" s="2"/>
      <c r="B329" s="2"/>
      <c r="C329" s="2"/>
      <c r="D329" s="2"/>
      <c r="E329" s="2"/>
      <c r="F329" s="2"/>
      <c r="G329" s="2"/>
      <c r="H329" s="25"/>
      <c r="I329" s="25"/>
      <c r="J329" s="25"/>
      <c r="K329" s="25"/>
      <c r="L329" s="25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01"/>
    </row>
    <row r="330" spans="1:42">
      <c r="H330" s="25"/>
      <c r="I330" s="25"/>
      <c r="J330" s="25"/>
      <c r="K330" s="204" t="s">
        <v>205</v>
      </c>
      <c r="L330" s="204"/>
      <c r="M330" s="205"/>
      <c r="N330" s="206" t="s">
        <v>206</v>
      </c>
      <c r="O330" s="207"/>
      <c r="P330" s="207"/>
      <c r="AP330" s="208">
        <f>SUM(AP41:AP329)</f>
        <v>554162014180</v>
      </c>
    </row>
    <row r="331" spans="1:42">
      <c r="H331" s="25"/>
      <c r="I331" s="25"/>
      <c r="J331" s="25"/>
      <c r="K331" s="209" t="s">
        <v>207</v>
      </c>
      <c r="L331" s="209" t="s">
        <v>16</v>
      </c>
      <c r="M331" s="209" t="s">
        <v>17</v>
      </c>
      <c r="N331" s="210" t="s">
        <v>207</v>
      </c>
      <c r="O331" s="210" t="s">
        <v>16</v>
      </c>
      <c r="P331" s="210" t="s">
        <v>17</v>
      </c>
    </row>
    <row r="332" spans="1:42">
      <c r="H332" s="25"/>
      <c r="I332" s="25"/>
      <c r="J332" s="25"/>
      <c r="K332" s="211" t="s">
        <v>208</v>
      </c>
      <c r="L332" s="212">
        <v>101</v>
      </c>
      <c r="M332" s="212">
        <v>100</v>
      </c>
      <c r="N332" s="213" t="s">
        <v>13</v>
      </c>
      <c r="O332" s="214">
        <v>101</v>
      </c>
      <c r="P332" s="214">
        <v>100</v>
      </c>
    </row>
    <row r="333" spans="1:42">
      <c r="H333" s="25"/>
      <c r="I333" s="25"/>
      <c r="J333" s="25"/>
      <c r="K333" s="211"/>
      <c r="L333" s="212"/>
      <c r="M333" s="212"/>
      <c r="N333" s="213" t="s">
        <v>209</v>
      </c>
      <c r="O333" s="214">
        <v>100</v>
      </c>
      <c r="P333" s="214">
        <v>100</v>
      </c>
    </row>
    <row r="334" spans="1:42">
      <c r="H334" s="25"/>
      <c r="I334" s="25"/>
      <c r="J334" s="25"/>
      <c r="K334" s="215" t="s">
        <v>210</v>
      </c>
      <c r="L334" s="212">
        <v>103</v>
      </c>
      <c r="M334" s="212">
        <v>101</v>
      </c>
      <c r="N334" s="216" t="s">
        <v>211</v>
      </c>
      <c r="O334" s="214">
        <v>102</v>
      </c>
      <c r="P334" s="214">
        <v>102</v>
      </c>
    </row>
    <row r="335" spans="1:42">
      <c r="H335" s="25"/>
      <c r="I335" s="25"/>
      <c r="J335" s="25"/>
      <c r="K335" s="215"/>
      <c r="L335" s="212"/>
      <c r="M335" s="212"/>
      <c r="N335" s="216" t="s">
        <v>41</v>
      </c>
      <c r="O335" s="214">
        <v>108</v>
      </c>
      <c r="P335" s="214">
        <v>105</v>
      </c>
    </row>
    <row r="336" spans="1:42">
      <c r="H336" s="25"/>
      <c r="I336" s="25"/>
      <c r="J336" s="25"/>
      <c r="K336" s="211" t="s">
        <v>212</v>
      </c>
      <c r="L336" s="212">
        <v>101</v>
      </c>
      <c r="M336" s="212">
        <v>100</v>
      </c>
      <c r="N336" s="213" t="s">
        <v>212</v>
      </c>
      <c r="O336" s="214">
        <v>101</v>
      </c>
      <c r="P336" s="214">
        <v>101</v>
      </c>
    </row>
    <row r="337" spans="8:18">
      <c r="H337" s="25"/>
      <c r="I337" s="25"/>
      <c r="J337" s="25"/>
      <c r="K337" s="211" t="s">
        <v>213</v>
      </c>
      <c r="L337" s="212">
        <v>102</v>
      </c>
      <c r="M337" s="212">
        <v>103</v>
      </c>
      <c r="N337" s="213" t="s">
        <v>213</v>
      </c>
      <c r="O337" s="214">
        <v>104</v>
      </c>
      <c r="P337" s="214">
        <v>104</v>
      </c>
    </row>
    <row r="338" spans="8:18">
      <c r="H338" s="25"/>
      <c r="I338" s="217"/>
      <c r="J338" s="25"/>
      <c r="K338" s="211" t="s">
        <v>214</v>
      </c>
      <c r="L338" s="212">
        <v>100</v>
      </c>
      <c r="M338" s="212">
        <v>103</v>
      </c>
      <c r="N338" s="213" t="s">
        <v>214</v>
      </c>
      <c r="O338" s="214">
        <v>103</v>
      </c>
      <c r="P338" s="214">
        <v>103</v>
      </c>
    </row>
    <row r="339" spans="8:18">
      <c r="H339" s="25"/>
      <c r="I339" s="218"/>
      <c r="J339" s="25"/>
      <c r="K339" s="215" t="s">
        <v>215</v>
      </c>
      <c r="L339" s="212">
        <v>101</v>
      </c>
      <c r="M339" s="212">
        <v>104</v>
      </c>
      <c r="N339" s="216" t="s">
        <v>215</v>
      </c>
      <c r="O339" s="214">
        <v>104</v>
      </c>
      <c r="P339" s="214">
        <v>104</v>
      </c>
    </row>
    <row r="340" spans="8:18">
      <c r="H340" s="25"/>
      <c r="I340" s="25"/>
      <c r="J340" s="25"/>
      <c r="K340" s="211" t="s">
        <v>216</v>
      </c>
      <c r="L340" s="212">
        <v>100</v>
      </c>
      <c r="M340" s="212">
        <v>102</v>
      </c>
      <c r="N340" s="213" t="s">
        <v>217</v>
      </c>
      <c r="O340" s="214">
        <v>104</v>
      </c>
      <c r="P340" s="214">
        <v>104</v>
      </c>
    </row>
    <row r="341" spans="8:18">
      <c r="H341" s="25"/>
      <c r="I341" s="25"/>
      <c r="J341" s="25"/>
      <c r="K341" s="211" t="s">
        <v>218</v>
      </c>
      <c r="L341" s="212">
        <v>100</v>
      </c>
      <c r="M341" s="212">
        <v>102</v>
      </c>
      <c r="N341" s="213" t="s">
        <v>219</v>
      </c>
      <c r="O341" s="214">
        <v>105</v>
      </c>
      <c r="P341" s="214">
        <v>105</v>
      </c>
    </row>
    <row r="342" spans="8:18">
      <c r="H342" s="25"/>
      <c r="I342" s="25"/>
      <c r="J342" s="25"/>
      <c r="K342" s="25"/>
      <c r="L342" s="25"/>
      <c r="M342" s="25"/>
      <c r="N342" s="219"/>
      <c r="O342" s="25"/>
      <c r="P342" s="25"/>
      <c r="Q342" s="25"/>
    </row>
    <row r="343" spans="8:18">
      <c r="H343" s="25"/>
      <c r="I343" s="25"/>
      <c r="J343" s="25"/>
      <c r="K343" s="25"/>
      <c r="L343" s="25"/>
      <c r="M343" s="25"/>
      <c r="N343" s="219"/>
      <c r="O343" s="25"/>
      <c r="P343" s="25"/>
      <c r="Q343" s="25"/>
    </row>
    <row r="344" spans="8:18">
      <c r="H344" s="25"/>
      <c r="I344" s="25"/>
      <c r="J344" s="25"/>
      <c r="K344" s="25"/>
      <c r="L344" s="25"/>
      <c r="M344" s="25"/>
      <c r="N344" s="219"/>
      <c r="O344" s="25"/>
      <c r="P344" s="25"/>
      <c r="Q344" s="25"/>
    </row>
    <row r="345" spans="8:18">
      <c r="H345" s="25"/>
      <c r="I345" s="25"/>
      <c r="J345" s="25"/>
      <c r="K345" s="25"/>
      <c r="L345" s="25"/>
    </row>
    <row r="346" spans="8:18">
      <c r="L346" s="220" t="s">
        <v>220</v>
      </c>
      <c r="M346" s="18"/>
      <c r="N346" s="205" t="s">
        <v>221</v>
      </c>
      <c r="O346" s="221"/>
      <c r="P346" s="221"/>
    </row>
    <row r="347" spans="8:18">
      <c r="L347" s="18" t="s">
        <v>75</v>
      </c>
      <c r="M347" s="21">
        <v>1.08</v>
      </c>
      <c r="N347" s="222" t="s">
        <v>13</v>
      </c>
      <c r="O347" s="223" t="s">
        <v>222</v>
      </c>
      <c r="P347" s="224">
        <v>101</v>
      </c>
      <c r="Q347" s="19">
        <v>0.02</v>
      </c>
      <c r="R347" s="18" t="s">
        <v>21</v>
      </c>
    </row>
    <row r="348" spans="8:18">
      <c r="L348" s="18" t="s">
        <v>80</v>
      </c>
      <c r="M348" s="21">
        <v>0.9</v>
      </c>
      <c r="N348" s="222"/>
      <c r="O348" s="223" t="s">
        <v>223</v>
      </c>
      <c r="P348" s="224">
        <v>100</v>
      </c>
      <c r="Q348" s="19">
        <v>0.05</v>
      </c>
      <c r="R348" s="18" t="s">
        <v>26</v>
      </c>
    </row>
    <row r="349" spans="8:18">
      <c r="L349" s="18" t="s">
        <v>85</v>
      </c>
      <c r="M349" s="21">
        <v>1.1200000000000001</v>
      </c>
      <c r="N349" s="222" t="s">
        <v>5</v>
      </c>
      <c r="O349" s="223"/>
      <c r="P349" s="224">
        <v>101</v>
      </c>
      <c r="Q349" s="19">
        <v>0.05</v>
      </c>
      <c r="R349" s="18" t="s">
        <v>30</v>
      </c>
    </row>
    <row r="350" spans="8:18">
      <c r="L350" s="18" t="s">
        <v>90</v>
      </c>
      <c r="M350" s="21">
        <v>0.95</v>
      </c>
      <c r="N350" s="225" t="s">
        <v>6</v>
      </c>
      <c r="O350" s="223"/>
      <c r="P350" s="224">
        <v>101.25</v>
      </c>
      <c r="Q350" s="19">
        <v>0.05</v>
      </c>
      <c r="R350" s="18" t="s">
        <v>33</v>
      </c>
    </row>
    <row r="351" spans="8:18">
      <c r="L351" s="18" t="s">
        <v>91</v>
      </c>
      <c r="M351" s="21">
        <v>1.1000000000000001</v>
      </c>
      <c r="N351" s="225" t="s">
        <v>14</v>
      </c>
      <c r="O351" s="223" t="s">
        <v>222</v>
      </c>
      <c r="P351" s="224">
        <v>101.5</v>
      </c>
    </row>
    <row r="352" spans="8:18">
      <c r="L352" s="18" t="s">
        <v>92</v>
      </c>
      <c r="M352" s="81">
        <v>0.93</v>
      </c>
      <c r="N352" s="225"/>
      <c r="O352" s="223" t="s">
        <v>223</v>
      </c>
      <c r="P352" s="224">
        <v>101.5</v>
      </c>
    </row>
    <row r="353" spans="14:16">
      <c r="N353" s="226" t="s">
        <v>224</v>
      </c>
      <c r="O353" s="227"/>
      <c r="P353" s="228">
        <v>102</v>
      </c>
    </row>
    <row r="354" spans="14:16">
      <c r="N354" s="226">
        <v>18</v>
      </c>
      <c r="O354" s="227"/>
      <c r="P354" s="228">
        <v>102.5</v>
      </c>
    </row>
    <row r="355" spans="14:16">
      <c r="N355" s="226"/>
      <c r="O355" s="227" t="s">
        <v>225</v>
      </c>
      <c r="P355" s="228">
        <v>102.5</v>
      </c>
    </row>
    <row r="356" spans="14:16">
      <c r="N356" s="227" t="s">
        <v>226</v>
      </c>
      <c r="O356" s="227"/>
      <c r="P356" s="228">
        <v>102.25</v>
      </c>
    </row>
    <row r="357" spans="14:16">
      <c r="N357" s="226">
        <v>28</v>
      </c>
      <c r="O357" s="227"/>
      <c r="P357" s="228">
        <v>102.5</v>
      </c>
    </row>
    <row r="358" spans="14:16">
      <c r="N358" s="226"/>
      <c r="O358" s="227" t="s">
        <v>225</v>
      </c>
      <c r="P358" s="228">
        <v>102.5</v>
      </c>
    </row>
    <row r="359" spans="14:16">
      <c r="N359" s="227" t="s">
        <v>227</v>
      </c>
      <c r="O359" s="227" t="s">
        <v>16</v>
      </c>
      <c r="P359" s="228">
        <v>102</v>
      </c>
    </row>
    <row r="360" spans="14:16">
      <c r="N360" s="229"/>
      <c r="O360" s="212" t="s">
        <v>225</v>
      </c>
      <c r="P360" s="230">
        <v>102</v>
      </c>
    </row>
    <row r="361" spans="14:16">
      <c r="N361" s="229"/>
      <c r="O361" s="212"/>
      <c r="P361" s="212"/>
    </row>
  </sheetData>
  <mergeCells count="7">
    <mergeCell ref="I26:J26"/>
    <mergeCell ref="I27:J27"/>
    <mergeCell ref="I28:J28"/>
    <mergeCell ref="C36:D36"/>
    <mergeCell ref="M36:S36"/>
    <mergeCell ref="U36:AA36"/>
    <mergeCell ref="AH36:AP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0000"/>
  </sheetPr>
  <dimension ref="A1:IV381"/>
  <sheetViews>
    <sheetView topLeftCell="C1" workbookViewId="0">
      <selection activeCell="CG40" sqref="CG40"/>
    </sheetView>
  </sheetViews>
  <sheetFormatPr defaultColWidth="9" defaultRowHeight="15"/>
  <cols>
    <col min="1" max="1" width="9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6.7109375" style="2" customWidth="1"/>
    <col min="35" max="35" width="17.28515625" style="2" hidden="1" customWidth="1"/>
    <col min="36" max="36" width="18.140625" style="2" customWidth="1"/>
    <col min="37" max="37" width="17.140625" style="2" customWidth="1"/>
    <col min="38" max="38" width="16.28515625" style="2" hidden="1" customWidth="1"/>
    <col min="39" max="39" width="17.5703125" style="2" hidden="1" customWidth="1"/>
    <col min="40" max="40" width="18.140625" style="2" hidden="1" customWidth="1"/>
    <col min="41" max="41" width="17.5703125" style="2" hidden="1" customWidth="1"/>
    <col min="42" max="42" width="22.7109375" style="2" hidden="1" customWidth="1"/>
    <col min="43" max="43" width="13.42578125" style="4" hidden="1" customWidth="1"/>
    <col min="44" max="44" width="16.42578125" style="4" hidden="1" customWidth="1"/>
    <col min="45" max="45" width="18.7109375" style="4" hidden="1" customWidth="1"/>
    <col min="46" max="46" width="20.5703125" style="4" hidden="1" customWidth="1"/>
    <col min="47" max="47" width="16.28515625" style="5" hidden="1" customWidth="1"/>
    <col min="48" max="49" width="14.7109375" style="6" hidden="1" customWidth="1"/>
    <col min="50" max="50" width="20.140625" style="2" hidden="1" customWidth="1"/>
    <col min="51" max="51" width="11" style="2" hidden="1" customWidth="1"/>
    <col min="52" max="65" width="14.7109375" style="2" hidden="1" customWidth="1"/>
    <col min="66" max="66" width="18" style="2" hidden="1" customWidth="1"/>
    <col min="67" max="67" width="11.7109375" style="2" hidden="1" customWidth="1"/>
    <col min="68" max="68" width="23.5703125" style="2" hidden="1" customWidth="1"/>
    <col min="69" max="69" width="13.7109375" style="2" hidden="1" customWidth="1"/>
    <col min="70" max="70" width="4.140625" style="2" hidden="1" customWidth="1"/>
    <col min="71" max="71" width="3.85546875" style="91" hidden="1" customWidth="1"/>
    <col min="72" max="72" width="13" style="2" hidden="1" customWidth="1"/>
    <col min="73" max="73" width="9" style="2" hidden="1" customWidth="1"/>
    <col min="74" max="74" width="9" style="4" hidden="1" customWidth="1"/>
    <col min="75" max="76" width="10" style="2" hidden="1" customWidth="1"/>
    <col min="77" max="77" width="14.5703125" style="2" hidden="1" customWidth="1"/>
    <col min="78" max="78" width="7.140625" style="2" hidden="1" customWidth="1"/>
    <col min="79" max="80" width="6.7109375" style="2" hidden="1" customWidth="1"/>
    <col min="81" max="81" width="7.42578125" style="2" hidden="1" customWidth="1"/>
    <col min="82" max="82" width="10.7109375" style="2" hidden="1" customWidth="1"/>
    <col min="83" max="83" width="9" style="2" hidden="1" customWidth="1"/>
    <col min="84" max="84" width="18.85546875" style="2" customWidth="1"/>
    <col min="85" max="85" width="18.28515625" style="2" customWidth="1"/>
    <col min="86" max="86" width="15.28515625" style="2" hidden="1" customWidth="1"/>
    <col min="87" max="87" width="15.85546875" style="2" hidden="1" customWidth="1"/>
    <col min="88" max="88" width="19.140625" style="2" hidden="1" customWidth="1"/>
    <col min="89" max="89" width="17.7109375" style="2" hidden="1" customWidth="1"/>
    <col min="90" max="90" width="16.5703125" style="2" customWidth="1"/>
    <col min="91" max="100" width="9" style="2" customWidth="1"/>
    <col min="101" max="256" width="9" style="2"/>
  </cols>
  <sheetData>
    <row r="1" spans="3:68" ht="23.1" customHeight="1">
      <c r="C1" s="1" t="s">
        <v>0</v>
      </c>
    </row>
    <row r="2" spans="3:68" ht="23.1" customHeight="1">
      <c r="C2" s="1" t="s">
        <v>1</v>
      </c>
      <c r="BC2" s="7" t="s">
        <v>2</v>
      </c>
      <c r="BD2" s="7"/>
      <c r="BE2" s="7"/>
      <c r="BF2" s="7"/>
      <c r="BG2" s="7"/>
      <c r="BH2" s="7"/>
      <c r="BI2" s="7"/>
      <c r="BJ2" s="7"/>
      <c r="BK2" s="7"/>
      <c r="BL2" s="7"/>
      <c r="BM2" s="7"/>
    </row>
    <row r="3" spans="3:68" ht="23.1" customHeight="1">
      <c r="C3" s="8" t="s">
        <v>283</v>
      </c>
      <c r="AN3" s="9" t="s">
        <v>4</v>
      </c>
      <c r="AQ3" s="10" t="s">
        <v>5</v>
      </c>
      <c r="AR3" s="11" t="s">
        <v>6</v>
      </c>
      <c r="AS3" s="11" t="s">
        <v>7</v>
      </c>
      <c r="AT3" s="12" t="s">
        <v>8</v>
      </c>
      <c r="AU3" s="13" t="s">
        <v>9</v>
      </c>
      <c r="AV3" s="13" t="s">
        <v>10</v>
      </c>
      <c r="AW3" s="13" t="s">
        <v>11</v>
      </c>
      <c r="AX3" s="10" t="s">
        <v>12</v>
      </c>
      <c r="AY3" s="11" t="s">
        <v>13</v>
      </c>
      <c r="AZ3" s="11" t="s">
        <v>14</v>
      </c>
      <c r="BA3" s="14">
        <v>18</v>
      </c>
      <c r="BB3" s="14">
        <v>28</v>
      </c>
      <c r="BC3" s="14">
        <v>3</v>
      </c>
      <c r="BD3" s="14">
        <v>6</v>
      </c>
      <c r="BE3" s="14">
        <v>9</v>
      </c>
      <c r="BF3" s="14">
        <v>11</v>
      </c>
      <c r="BG3" s="14">
        <v>16</v>
      </c>
      <c r="BH3" s="14">
        <v>18</v>
      </c>
      <c r="BI3" s="14">
        <v>21</v>
      </c>
      <c r="BJ3" s="14">
        <v>23</v>
      </c>
      <c r="BK3" s="14">
        <v>27</v>
      </c>
      <c r="BL3" s="14">
        <v>29</v>
      </c>
      <c r="BM3" s="14">
        <v>36</v>
      </c>
      <c r="BO3" s="15" t="s">
        <v>15</v>
      </c>
    </row>
    <row r="4" spans="3:68" hidden="1">
      <c r="AI4" s="25"/>
      <c r="AJ4" s="25" t="s">
        <v>16</v>
      </c>
      <c r="AK4" s="25" t="s">
        <v>17</v>
      </c>
      <c r="AL4" s="2" t="s">
        <v>18</v>
      </c>
      <c r="AN4" s="17" t="s">
        <v>19</v>
      </c>
      <c r="AO4" s="18">
        <v>5</v>
      </c>
      <c r="AP4" s="18" t="s">
        <v>20</v>
      </c>
      <c r="AQ4" s="19">
        <v>1</v>
      </c>
      <c r="AR4" s="19">
        <v>1</v>
      </c>
      <c r="AS4" s="20">
        <v>1.01</v>
      </c>
      <c r="AT4" s="20">
        <v>1.01</v>
      </c>
      <c r="AU4" s="20">
        <v>1.02</v>
      </c>
      <c r="AV4" s="20">
        <v>1.02</v>
      </c>
      <c r="AW4" s="20">
        <v>1.0149999999999999</v>
      </c>
      <c r="AX4" s="20">
        <v>1.0149999999999999</v>
      </c>
      <c r="AY4" s="20">
        <v>1.0024999999999999</v>
      </c>
      <c r="AZ4" s="19">
        <v>1</v>
      </c>
      <c r="BA4" s="20">
        <v>1.01</v>
      </c>
      <c r="BB4" s="20">
        <v>1.02</v>
      </c>
      <c r="BC4" s="20">
        <v>1.01</v>
      </c>
      <c r="BD4" s="20">
        <v>1.01</v>
      </c>
      <c r="BE4" s="20">
        <v>1.01</v>
      </c>
      <c r="BF4" s="20">
        <v>1.02</v>
      </c>
      <c r="BG4" s="20">
        <v>1.02</v>
      </c>
      <c r="BH4" s="20">
        <v>1.02</v>
      </c>
      <c r="BI4" s="20">
        <v>1.03</v>
      </c>
      <c r="BJ4" s="20">
        <v>1.03</v>
      </c>
      <c r="BK4" s="20">
        <v>1.03</v>
      </c>
      <c r="BL4" s="20">
        <v>1.03</v>
      </c>
      <c r="BM4" s="20">
        <v>1.0249999999999999</v>
      </c>
      <c r="BN4" s="18" t="s">
        <v>20</v>
      </c>
      <c r="BO4" s="19">
        <v>0.02</v>
      </c>
      <c r="BP4" s="18" t="s">
        <v>21</v>
      </c>
    </row>
    <row r="5" spans="3:68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25" t="s">
        <v>23</v>
      </c>
      <c r="AJ5" s="25">
        <v>109</v>
      </c>
      <c r="AK5" s="25">
        <v>105</v>
      </c>
      <c r="AN5" s="17" t="s">
        <v>24</v>
      </c>
      <c r="AO5" s="18">
        <v>6</v>
      </c>
      <c r="AP5" s="18" t="s">
        <v>25</v>
      </c>
      <c r="AQ5" s="19">
        <v>1</v>
      </c>
      <c r="AR5" s="19">
        <v>1</v>
      </c>
      <c r="AS5" s="20">
        <v>1.01</v>
      </c>
      <c r="AT5" s="20">
        <v>1.01</v>
      </c>
      <c r="AU5" s="20">
        <v>1.02</v>
      </c>
      <c r="AV5" s="20">
        <v>1.02</v>
      </c>
      <c r="AW5" s="20">
        <v>1.0149999999999999</v>
      </c>
      <c r="AX5" s="20">
        <v>1.0149999999999999</v>
      </c>
      <c r="AY5" s="20">
        <v>1</v>
      </c>
      <c r="AZ5" s="19">
        <v>1</v>
      </c>
      <c r="BA5" s="20">
        <v>1.01</v>
      </c>
      <c r="BB5" s="20">
        <v>1.02</v>
      </c>
      <c r="BC5" s="20">
        <v>1.01</v>
      </c>
      <c r="BD5" s="20">
        <v>1.01</v>
      </c>
      <c r="BE5" s="20">
        <v>1.01</v>
      </c>
      <c r="BF5" s="20">
        <v>1.02</v>
      </c>
      <c r="BG5" s="20">
        <v>1.02</v>
      </c>
      <c r="BH5" s="20">
        <v>1.02</v>
      </c>
      <c r="BI5" s="20">
        <v>1.03</v>
      </c>
      <c r="BJ5" s="20">
        <v>1.03</v>
      </c>
      <c r="BK5" s="20">
        <v>1.03</v>
      </c>
      <c r="BL5" s="20">
        <v>1.03</v>
      </c>
      <c r="BM5" s="20">
        <v>1.0249999999999999</v>
      </c>
      <c r="BN5" s="18" t="s">
        <v>25</v>
      </c>
      <c r="BO5" s="19">
        <v>0.05</v>
      </c>
      <c r="BP5" s="18" t="s">
        <v>26</v>
      </c>
    </row>
    <row r="6" spans="3:68" hidden="1">
      <c r="J6" s="22"/>
      <c r="AB6" s="2"/>
      <c r="AC6" s="3"/>
      <c r="AD6" s="3"/>
      <c r="AE6" s="3"/>
      <c r="AF6" s="217" t="s">
        <v>27</v>
      </c>
      <c r="AG6" s="25">
        <v>100</v>
      </c>
      <c r="AH6" s="25"/>
      <c r="AI6" s="25" t="s">
        <v>28</v>
      </c>
      <c r="AJ6" s="25">
        <v>108</v>
      </c>
      <c r="AK6" s="25">
        <v>104</v>
      </c>
      <c r="AN6" s="17" t="s">
        <v>29</v>
      </c>
      <c r="AO6" s="18">
        <v>1</v>
      </c>
      <c r="AP6" s="18" t="s">
        <v>20</v>
      </c>
      <c r="AQ6" s="19">
        <v>1</v>
      </c>
      <c r="AR6" s="19">
        <v>1</v>
      </c>
      <c r="AS6" s="20">
        <v>1.01</v>
      </c>
      <c r="AT6" s="20">
        <v>1.01</v>
      </c>
      <c r="AU6" s="20">
        <v>1.02</v>
      </c>
      <c r="AV6" s="20">
        <v>1.02</v>
      </c>
      <c r="AW6" s="20">
        <v>1.0149999999999999</v>
      </c>
      <c r="AX6" s="20">
        <v>1.0149999999999999</v>
      </c>
      <c r="AY6" s="20">
        <v>1.0024999999999999</v>
      </c>
      <c r="AZ6" s="19">
        <v>1</v>
      </c>
      <c r="BA6" s="20">
        <v>1.01</v>
      </c>
      <c r="BB6" s="20">
        <v>1.02</v>
      </c>
      <c r="BC6" s="20">
        <v>1.01</v>
      </c>
      <c r="BD6" s="20">
        <v>1.01</v>
      </c>
      <c r="BE6" s="20">
        <v>1.01</v>
      </c>
      <c r="BF6" s="20">
        <v>1.02</v>
      </c>
      <c r="BG6" s="20">
        <v>1.02</v>
      </c>
      <c r="BH6" s="20">
        <v>1.02</v>
      </c>
      <c r="BI6" s="20">
        <v>1.03</v>
      </c>
      <c r="BJ6" s="20">
        <v>1.03</v>
      </c>
      <c r="BK6" s="20">
        <v>1.03</v>
      </c>
      <c r="BL6" s="20">
        <v>1.03</v>
      </c>
      <c r="BM6" s="20">
        <v>1.0249999999999999</v>
      </c>
      <c r="BN6" s="18" t="s">
        <v>20</v>
      </c>
      <c r="BO6" s="19">
        <v>0.05</v>
      </c>
      <c r="BP6" s="18" t="s">
        <v>30</v>
      </c>
    </row>
    <row r="7" spans="3:68" hidden="1">
      <c r="J7" s="22"/>
      <c r="AB7" s="2"/>
      <c r="AC7" s="3"/>
      <c r="AD7" s="3"/>
      <c r="AE7" s="3"/>
      <c r="AF7" s="3"/>
      <c r="AG7" s="3"/>
      <c r="AI7" s="25" t="s">
        <v>31</v>
      </c>
      <c r="AJ7" s="25">
        <v>107</v>
      </c>
      <c r="AK7" s="25">
        <v>103</v>
      </c>
      <c r="AN7" s="17" t="s">
        <v>32</v>
      </c>
      <c r="AO7" s="18">
        <v>1</v>
      </c>
      <c r="AP7" s="18" t="s">
        <v>20</v>
      </c>
      <c r="AQ7" s="19">
        <v>1</v>
      </c>
      <c r="AR7" s="19">
        <v>1</v>
      </c>
      <c r="AS7" s="20">
        <v>1.01</v>
      </c>
      <c r="AT7" s="20">
        <v>1.01</v>
      </c>
      <c r="AU7" s="20">
        <v>1.02</v>
      </c>
      <c r="AV7" s="20">
        <v>1.02</v>
      </c>
      <c r="AW7" s="20">
        <v>1.0149999999999999</v>
      </c>
      <c r="AX7" s="20">
        <v>1.0149999999999999</v>
      </c>
      <c r="AY7" s="20">
        <v>1.0024999999999999</v>
      </c>
      <c r="AZ7" s="19">
        <v>1</v>
      </c>
      <c r="BA7" s="20">
        <v>1.01</v>
      </c>
      <c r="BB7" s="20">
        <v>1.02</v>
      </c>
      <c r="BC7" s="20">
        <v>1.01</v>
      </c>
      <c r="BD7" s="20">
        <v>1.01</v>
      </c>
      <c r="BE7" s="20">
        <v>1.01</v>
      </c>
      <c r="BF7" s="20">
        <v>1.02</v>
      </c>
      <c r="BG7" s="20">
        <v>1.02</v>
      </c>
      <c r="BH7" s="20">
        <v>1.02</v>
      </c>
      <c r="BI7" s="20">
        <v>1.03</v>
      </c>
      <c r="BJ7" s="20">
        <v>1.03</v>
      </c>
      <c r="BK7" s="20">
        <v>1.03</v>
      </c>
      <c r="BL7" s="20">
        <v>1.03</v>
      </c>
      <c r="BM7" s="20">
        <v>1.0249999999999999</v>
      </c>
      <c r="BN7" s="18" t="s">
        <v>20</v>
      </c>
      <c r="BO7" s="19">
        <v>0.05</v>
      </c>
      <c r="BP7" s="18" t="s">
        <v>33</v>
      </c>
    </row>
    <row r="8" spans="3:68" hidden="1">
      <c r="J8" s="22"/>
      <c r="AB8" s="2"/>
      <c r="AC8" s="3"/>
      <c r="AD8" s="3"/>
      <c r="AE8" s="3"/>
      <c r="AF8" s="3"/>
      <c r="AG8" s="3"/>
      <c r="AI8" s="25" t="s">
        <v>34</v>
      </c>
      <c r="AJ8" s="25">
        <v>106</v>
      </c>
      <c r="AK8" s="25">
        <v>101</v>
      </c>
      <c r="AN8" s="17" t="s">
        <v>35</v>
      </c>
      <c r="AO8" s="18">
        <v>2</v>
      </c>
      <c r="AP8" s="18" t="s">
        <v>25</v>
      </c>
      <c r="AQ8" s="19">
        <v>1</v>
      </c>
      <c r="AR8" s="19">
        <v>1</v>
      </c>
      <c r="AS8" s="20">
        <v>1.01</v>
      </c>
      <c r="AT8" s="20">
        <v>1.01</v>
      </c>
      <c r="AU8" s="20">
        <v>1.02</v>
      </c>
      <c r="AV8" s="20">
        <v>1.02</v>
      </c>
      <c r="AW8" s="20">
        <v>1.0149999999999999</v>
      </c>
      <c r="AX8" s="20">
        <v>1.0149999999999999</v>
      </c>
      <c r="AY8" s="20">
        <v>1</v>
      </c>
      <c r="AZ8" s="19">
        <v>1</v>
      </c>
      <c r="BA8" s="20">
        <v>1.01</v>
      </c>
      <c r="BB8" s="20">
        <v>1.02</v>
      </c>
      <c r="BC8" s="20">
        <v>1.01</v>
      </c>
      <c r="BD8" s="20">
        <v>1.01</v>
      </c>
      <c r="BE8" s="20">
        <v>1.01</v>
      </c>
      <c r="BF8" s="20">
        <v>1.02</v>
      </c>
      <c r="BG8" s="20">
        <v>1.02</v>
      </c>
      <c r="BH8" s="20">
        <v>1.02</v>
      </c>
      <c r="BI8" s="20">
        <v>1.03</v>
      </c>
      <c r="BJ8" s="20">
        <v>1.03</v>
      </c>
      <c r="BK8" s="20">
        <v>1.03</v>
      </c>
      <c r="BL8" s="20">
        <v>1.03</v>
      </c>
      <c r="BM8" s="20">
        <v>1.0249999999999999</v>
      </c>
      <c r="BN8" s="18" t="s">
        <v>25</v>
      </c>
      <c r="BO8" s="27"/>
    </row>
    <row r="9" spans="3:68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17" t="s">
        <v>27</v>
      </c>
      <c r="AJ9" s="25">
        <v>100</v>
      </c>
      <c r="AK9" s="25">
        <v>100</v>
      </c>
      <c r="AN9" s="17" t="s">
        <v>38</v>
      </c>
      <c r="AO9" s="18">
        <v>1</v>
      </c>
      <c r="AP9" s="18" t="s">
        <v>20</v>
      </c>
      <c r="AQ9" s="19">
        <v>1</v>
      </c>
      <c r="AR9" s="19">
        <v>1</v>
      </c>
      <c r="AS9" s="20">
        <v>1.01</v>
      </c>
      <c r="AT9" s="20">
        <v>1.01</v>
      </c>
      <c r="AU9" s="20">
        <v>1.02</v>
      </c>
      <c r="AV9" s="20">
        <v>1.02</v>
      </c>
      <c r="AW9" s="20">
        <v>1.0149999999999999</v>
      </c>
      <c r="AX9" s="20">
        <v>1.0149999999999999</v>
      </c>
      <c r="AY9" s="20">
        <v>1.0024999999999999</v>
      </c>
      <c r="AZ9" s="19">
        <v>1</v>
      </c>
      <c r="BA9" s="20">
        <v>1.01</v>
      </c>
      <c r="BB9" s="20">
        <v>1.02</v>
      </c>
      <c r="BC9" s="20">
        <v>1.01</v>
      </c>
      <c r="BD9" s="20">
        <v>1.01</v>
      </c>
      <c r="BE9" s="20">
        <v>1.01</v>
      </c>
      <c r="BF9" s="20">
        <v>1.02</v>
      </c>
      <c r="BG9" s="20">
        <v>1.02</v>
      </c>
      <c r="BH9" s="20">
        <v>1.02</v>
      </c>
      <c r="BI9" s="20">
        <v>1.03</v>
      </c>
      <c r="BJ9" s="20">
        <v>1.03</v>
      </c>
      <c r="BK9" s="20">
        <v>1.03</v>
      </c>
      <c r="BL9" s="20">
        <v>1.03</v>
      </c>
      <c r="BM9" s="20">
        <v>1.0249999999999999</v>
      </c>
      <c r="BN9" s="18" t="s">
        <v>20</v>
      </c>
      <c r="BO9" s="27"/>
    </row>
    <row r="10" spans="3:68" hidden="1">
      <c r="J10" s="22"/>
      <c r="L10" s="29"/>
      <c r="V10" s="631" t="s">
        <v>39</v>
      </c>
      <c r="W10" s="632">
        <f t="shared" ref="W10:W28" si="0">Y10/$Y$29</f>
        <v>0</v>
      </c>
      <c r="X10" s="633">
        <v>101</v>
      </c>
      <c r="Y10" s="186">
        <f>COUNTIF($H$40:$H$318,X10)</f>
        <v>0</v>
      </c>
      <c r="Z10" s="34">
        <f t="shared" ref="Z10:Z28" si="1">X10*Y10</f>
        <v>0</v>
      </c>
      <c r="AA10" s="35">
        <v>113</v>
      </c>
      <c r="AB10" s="2"/>
      <c r="AC10" s="3"/>
      <c r="AD10" s="3"/>
      <c r="AE10" s="3"/>
      <c r="AF10" s="3"/>
      <c r="AG10" s="3"/>
      <c r="AH10" s="36"/>
      <c r="AI10" s="218" t="s">
        <v>40</v>
      </c>
      <c r="AJ10" s="25">
        <v>101</v>
      </c>
      <c r="AK10" s="25">
        <v>102</v>
      </c>
      <c r="AL10" s="38"/>
      <c r="AN10" s="17" t="s">
        <v>41</v>
      </c>
      <c r="AO10" s="18">
        <v>2</v>
      </c>
      <c r="AP10" s="18" t="s">
        <v>25</v>
      </c>
      <c r="AQ10" s="19">
        <v>1</v>
      </c>
      <c r="AR10" s="19">
        <v>1</v>
      </c>
      <c r="AS10" s="20">
        <v>1.01</v>
      </c>
      <c r="AT10" s="20">
        <v>1.01</v>
      </c>
      <c r="AU10" s="20">
        <v>1.02</v>
      </c>
      <c r="AV10" s="20">
        <v>1.02</v>
      </c>
      <c r="AW10" s="20">
        <v>1.0149999999999999</v>
      </c>
      <c r="AX10" s="20">
        <v>1.0149999999999999</v>
      </c>
      <c r="AY10" s="20">
        <v>1</v>
      </c>
      <c r="AZ10" s="19">
        <v>1</v>
      </c>
      <c r="BA10" s="20">
        <v>1.01</v>
      </c>
      <c r="BB10" s="20">
        <v>1.02</v>
      </c>
      <c r="BC10" s="20">
        <v>1.01</v>
      </c>
      <c r="BD10" s="20">
        <v>1.01</v>
      </c>
      <c r="BE10" s="20">
        <v>1.01</v>
      </c>
      <c r="BF10" s="20">
        <v>1.02</v>
      </c>
      <c r="BG10" s="20">
        <v>1.02</v>
      </c>
      <c r="BH10" s="20">
        <v>1.02</v>
      </c>
      <c r="BI10" s="20">
        <v>1.03</v>
      </c>
      <c r="BJ10" s="20">
        <v>1.03</v>
      </c>
      <c r="BK10" s="20">
        <v>1.03</v>
      </c>
      <c r="BL10" s="20">
        <v>1.03</v>
      </c>
      <c r="BM10" s="20">
        <v>1.0249999999999999</v>
      </c>
      <c r="BN10" s="18" t="s">
        <v>25</v>
      </c>
      <c r="BO10" s="27"/>
    </row>
    <row r="11" spans="3:68" hidden="1">
      <c r="J11" s="22"/>
      <c r="L11" s="39"/>
      <c r="O11" s="38"/>
      <c r="V11" s="634" t="s">
        <v>42</v>
      </c>
      <c r="W11" s="632">
        <f t="shared" si="0"/>
        <v>0</v>
      </c>
      <c r="X11" s="633">
        <v>66</v>
      </c>
      <c r="Y11" s="25">
        <f>COUNTIF($H$40:$H$318,X11)</f>
        <v>0</v>
      </c>
      <c r="Z11" s="34">
        <f t="shared" si="1"/>
        <v>0</v>
      </c>
      <c r="AA11" s="35">
        <v>78</v>
      </c>
      <c r="AB11" s="2"/>
      <c r="AC11" s="3"/>
      <c r="AD11" s="3"/>
      <c r="AE11" s="3"/>
      <c r="AF11" s="3"/>
      <c r="AG11" s="3"/>
      <c r="AH11" s="36"/>
      <c r="AI11" s="25" t="s">
        <v>43</v>
      </c>
      <c r="AJ11" s="25">
        <v>102</v>
      </c>
      <c r="AK11" s="25">
        <v>106</v>
      </c>
      <c r="AL11" s="38"/>
      <c r="AN11" s="17" t="s">
        <v>44</v>
      </c>
      <c r="AO11" s="18">
        <v>1</v>
      </c>
      <c r="AP11" s="18" t="s">
        <v>20</v>
      </c>
      <c r="AQ11" s="19">
        <v>1</v>
      </c>
      <c r="AR11" s="19">
        <v>1</v>
      </c>
      <c r="AS11" s="20">
        <v>1.01</v>
      </c>
      <c r="AT11" s="20">
        <v>1.01</v>
      </c>
      <c r="AU11" s="20">
        <v>1.02</v>
      </c>
      <c r="AV11" s="20">
        <v>1.02</v>
      </c>
      <c r="AW11" s="20">
        <v>1.0149999999999999</v>
      </c>
      <c r="AX11" s="20">
        <v>1.0149999999999999</v>
      </c>
      <c r="AY11" s="20">
        <v>1.0024999999999999</v>
      </c>
      <c r="AZ11" s="19">
        <v>1</v>
      </c>
      <c r="BA11" s="20">
        <v>1.01</v>
      </c>
      <c r="BB11" s="20">
        <v>1.02</v>
      </c>
      <c r="BC11" s="20">
        <v>1.01</v>
      </c>
      <c r="BD11" s="20">
        <v>1.01</v>
      </c>
      <c r="BE11" s="20">
        <v>1.01</v>
      </c>
      <c r="BF11" s="20">
        <v>1.02</v>
      </c>
      <c r="BG11" s="20">
        <v>1.02</v>
      </c>
      <c r="BH11" s="20">
        <v>1.02</v>
      </c>
      <c r="BI11" s="20">
        <v>1.03</v>
      </c>
      <c r="BJ11" s="20">
        <v>1.03</v>
      </c>
      <c r="BK11" s="20">
        <v>1.03</v>
      </c>
      <c r="BL11" s="20">
        <v>1.03</v>
      </c>
      <c r="BM11" s="20">
        <v>1.0249999999999999</v>
      </c>
      <c r="BN11" s="18" t="s">
        <v>20</v>
      </c>
      <c r="BO11" s="27"/>
    </row>
    <row r="12" spans="3:68" hidden="1">
      <c r="J12" s="22"/>
      <c r="V12" s="634" t="s">
        <v>45</v>
      </c>
      <c r="W12" s="632">
        <f t="shared" si="0"/>
        <v>0</v>
      </c>
      <c r="X12" s="633">
        <v>52</v>
      </c>
      <c r="Y12" s="25">
        <f>COUNTIF($H$40:$H$318,X12)</f>
        <v>0</v>
      </c>
      <c r="Z12" s="34">
        <f t="shared" si="1"/>
        <v>0</v>
      </c>
      <c r="AA12" s="35">
        <v>60</v>
      </c>
      <c r="AB12" s="2"/>
      <c r="AC12" s="3"/>
      <c r="AD12" s="3"/>
      <c r="AE12" s="3"/>
      <c r="AF12" s="3"/>
      <c r="AG12" s="3"/>
      <c r="AH12" s="36"/>
      <c r="AI12" s="25" t="s">
        <v>46</v>
      </c>
      <c r="AJ12" s="25">
        <v>103</v>
      </c>
      <c r="AK12" s="25">
        <v>107</v>
      </c>
      <c r="AL12" s="38"/>
      <c r="AN12" s="17" t="s">
        <v>47</v>
      </c>
      <c r="AO12" s="18">
        <v>2</v>
      </c>
      <c r="AP12" s="18" t="s">
        <v>25</v>
      </c>
      <c r="AQ12" s="19">
        <v>1</v>
      </c>
      <c r="AR12" s="19">
        <v>1</v>
      </c>
      <c r="AS12" s="20">
        <v>1.01</v>
      </c>
      <c r="AT12" s="20">
        <v>1.01</v>
      </c>
      <c r="AU12" s="20">
        <v>1.02</v>
      </c>
      <c r="AV12" s="20">
        <v>1.02</v>
      </c>
      <c r="AW12" s="20">
        <v>1.0149999999999999</v>
      </c>
      <c r="AX12" s="20">
        <v>1.0149999999999999</v>
      </c>
      <c r="AY12" s="20">
        <v>1</v>
      </c>
      <c r="AZ12" s="19">
        <v>1</v>
      </c>
      <c r="BA12" s="20">
        <v>1.01</v>
      </c>
      <c r="BB12" s="20">
        <v>1.02</v>
      </c>
      <c r="BC12" s="20">
        <v>1.01</v>
      </c>
      <c r="BD12" s="20">
        <v>1.01</v>
      </c>
      <c r="BE12" s="20">
        <v>1.01</v>
      </c>
      <c r="BF12" s="20">
        <v>1.02</v>
      </c>
      <c r="BG12" s="20">
        <v>1.02</v>
      </c>
      <c r="BH12" s="20">
        <v>1.02</v>
      </c>
      <c r="BI12" s="20">
        <v>1.03</v>
      </c>
      <c r="BJ12" s="20">
        <v>1.03</v>
      </c>
      <c r="BK12" s="20">
        <v>1.03</v>
      </c>
      <c r="BL12" s="20">
        <v>1.03</v>
      </c>
      <c r="BM12" s="20">
        <v>1.0249999999999999</v>
      </c>
      <c r="BN12" s="18" t="s">
        <v>25</v>
      </c>
      <c r="BO12" s="27"/>
    </row>
    <row r="13" spans="3:68" hidden="1">
      <c r="J13" s="22"/>
      <c r="V13" s="634" t="s">
        <v>48</v>
      </c>
      <c r="W13" s="632">
        <f t="shared" si="0"/>
        <v>0</v>
      </c>
      <c r="X13" s="633">
        <v>63</v>
      </c>
      <c r="Y13" s="25">
        <f>COUNTIF($H$40:$H$318,X13)/2</f>
        <v>0</v>
      </c>
      <c r="Z13" s="34">
        <f t="shared" si="1"/>
        <v>0</v>
      </c>
      <c r="AA13" s="35">
        <v>74</v>
      </c>
      <c r="AB13" s="2"/>
      <c r="AC13" s="3"/>
      <c r="AD13" s="3"/>
      <c r="AE13" s="3"/>
      <c r="AF13" s="3"/>
      <c r="AG13" s="3"/>
      <c r="AH13" s="36"/>
      <c r="AI13" s="25" t="s">
        <v>11</v>
      </c>
      <c r="AJ13" s="25">
        <v>104</v>
      </c>
      <c r="AK13" s="25">
        <v>108</v>
      </c>
      <c r="AL13" s="38"/>
      <c r="AN13" s="17" t="s">
        <v>49</v>
      </c>
      <c r="AO13" s="18">
        <v>1</v>
      </c>
      <c r="AP13" s="18" t="s">
        <v>20</v>
      </c>
      <c r="AQ13" s="19">
        <v>1</v>
      </c>
      <c r="AR13" s="19">
        <v>1</v>
      </c>
      <c r="AS13" s="20">
        <v>1.01</v>
      </c>
      <c r="AT13" s="20">
        <v>1.01</v>
      </c>
      <c r="AU13" s="20">
        <v>1.02</v>
      </c>
      <c r="AV13" s="20">
        <v>1.02</v>
      </c>
      <c r="AW13" s="20">
        <v>1.0149999999999999</v>
      </c>
      <c r="AX13" s="20">
        <v>1.0149999999999999</v>
      </c>
      <c r="AY13" s="20">
        <v>1.0024999999999999</v>
      </c>
      <c r="AZ13" s="19">
        <v>1</v>
      </c>
      <c r="BA13" s="20">
        <v>1.01</v>
      </c>
      <c r="BB13" s="20">
        <v>1.02</v>
      </c>
      <c r="BC13" s="20">
        <v>1.01</v>
      </c>
      <c r="BD13" s="20">
        <v>1.01</v>
      </c>
      <c r="BE13" s="20">
        <v>1.01</v>
      </c>
      <c r="BF13" s="20">
        <v>1.02</v>
      </c>
      <c r="BG13" s="20">
        <v>1.02</v>
      </c>
      <c r="BH13" s="20">
        <v>1.02</v>
      </c>
      <c r="BI13" s="20">
        <v>1.03</v>
      </c>
      <c r="BJ13" s="20">
        <v>1.03</v>
      </c>
      <c r="BK13" s="20">
        <v>1.03</v>
      </c>
      <c r="BL13" s="20">
        <v>1.03</v>
      </c>
      <c r="BM13" s="20">
        <v>1.0249999999999999</v>
      </c>
      <c r="BN13" s="18" t="s">
        <v>20</v>
      </c>
      <c r="BO13" s="27"/>
    </row>
    <row r="14" spans="3:68" hidden="1">
      <c r="J14" s="22"/>
      <c r="V14" s="634" t="s">
        <v>50</v>
      </c>
      <c r="W14" s="632">
        <f t="shared" si="0"/>
        <v>0</v>
      </c>
      <c r="X14" s="633">
        <v>57</v>
      </c>
      <c r="Y14" s="25">
        <f>COUNTIF($H$40:$H$318,X14)</f>
        <v>0</v>
      </c>
      <c r="Z14" s="34">
        <f t="shared" si="1"/>
        <v>0</v>
      </c>
      <c r="AA14" s="35">
        <v>67</v>
      </c>
      <c r="AB14" s="2"/>
      <c r="AC14" s="3"/>
      <c r="AD14" s="3"/>
      <c r="AE14" s="3"/>
      <c r="AF14" s="3"/>
      <c r="AG14" s="3"/>
      <c r="AH14" s="36"/>
      <c r="AI14" s="25" t="s">
        <v>12</v>
      </c>
      <c r="AJ14" s="25">
        <v>105</v>
      </c>
      <c r="AK14" s="25">
        <v>109</v>
      </c>
      <c r="AL14" s="38"/>
      <c r="AN14" s="17" t="s">
        <v>51</v>
      </c>
      <c r="AO14" s="18">
        <v>2</v>
      </c>
      <c r="AP14" s="18" t="s">
        <v>25</v>
      </c>
      <c r="AQ14" s="19">
        <v>1</v>
      </c>
      <c r="AR14" s="19">
        <v>1</v>
      </c>
      <c r="AS14" s="20">
        <v>1.01</v>
      </c>
      <c r="AT14" s="20">
        <v>1.01</v>
      </c>
      <c r="AU14" s="20">
        <v>1.02</v>
      </c>
      <c r="AV14" s="20">
        <v>1.02</v>
      </c>
      <c r="AW14" s="20">
        <v>1.0149999999999999</v>
      </c>
      <c r="AX14" s="20">
        <v>1.0149999999999999</v>
      </c>
      <c r="AY14" s="20">
        <v>1</v>
      </c>
      <c r="AZ14" s="19">
        <v>1</v>
      </c>
      <c r="BA14" s="20">
        <v>1.01</v>
      </c>
      <c r="BB14" s="20">
        <v>1.02</v>
      </c>
      <c r="BC14" s="20">
        <v>1.01</v>
      </c>
      <c r="BD14" s="20">
        <v>1.01</v>
      </c>
      <c r="BE14" s="20">
        <v>1.01</v>
      </c>
      <c r="BF14" s="20">
        <v>1.02</v>
      </c>
      <c r="BG14" s="20">
        <v>1.02</v>
      </c>
      <c r="BH14" s="20">
        <v>1.02</v>
      </c>
      <c r="BI14" s="20">
        <v>1.03</v>
      </c>
      <c r="BJ14" s="20">
        <v>1.03</v>
      </c>
      <c r="BK14" s="20">
        <v>1.03</v>
      </c>
      <c r="BL14" s="20">
        <v>1.03</v>
      </c>
      <c r="BM14" s="20">
        <v>1.0249999999999999</v>
      </c>
      <c r="BN14" s="18" t="s">
        <v>25</v>
      </c>
      <c r="BO14" s="27"/>
    </row>
    <row r="15" spans="3:68" hidden="1">
      <c r="J15" s="22"/>
      <c r="V15" s="634" t="s">
        <v>52</v>
      </c>
      <c r="W15" s="632">
        <f t="shared" si="0"/>
        <v>0</v>
      </c>
      <c r="X15" s="633">
        <v>63</v>
      </c>
      <c r="Y15" s="25">
        <f>COUNTIF($H$40:$H$318,X15)/2</f>
        <v>0</v>
      </c>
      <c r="Z15" s="34">
        <f t="shared" si="1"/>
        <v>0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  <c r="AO15" s="18">
        <v>1</v>
      </c>
      <c r="AP15" s="18" t="s">
        <v>20</v>
      </c>
      <c r="AQ15" s="19">
        <v>1</v>
      </c>
      <c r="AR15" s="19">
        <v>1</v>
      </c>
      <c r="AS15" s="20">
        <v>1.01</v>
      </c>
      <c r="AT15" s="20">
        <v>1.01</v>
      </c>
      <c r="AU15" s="20">
        <v>1.02</v>
      </c>
      <c r="AV15" s="20">
        <v>1.02</v>
      </c>
      <c r="AW15" s="20">
        <v>1.0149999999999999</v>
      </c>
      <c r="AX15" s="20">
        <v>1.0149999999999999</v>
      </c>
      <c r="AY15" s="20">
        <v>1.0024999999999999</v>
      </c>
      <c r="AZ15" s="19">
        <v>1</v>
      </c>
      <c r="BA15" s="20">
        <v>1.01</v>
      </c>
      <c r="BB15" s="20">
        <v>1.02</v>
      </c>
      <c r="BC15" s="20">
        <v>1.01</v>
      </c>
      <c r="BD15" s="20">
        <v>1.01</v>
      </c>
      <c r="BE15" s="20">
        <v>1.01</v>
      </c>
      <c r="BF15" s="20">
        <v>1.02</v>
      </c>
      <c r="BG15" s="20">
        <v>1.02</v>
      </c>
      <c r="BH15" s="20">
        <v>1.02</v>
      </c>
      <c r="BI15" s="20">
        <v>1.03</v>
      </c>
      <c r="BJ15" s="20">
        <v>1.03</v>
      </c>
      <c r="BK15" s="20">
        <v>1.03</v>
      </c>
      <c r="BL15" s="20">
        <v>1.03</v>
      </c>
      <c r="BM15" s="20">
        <v>1.0249999999999999</v>
      </c>
      <c r="BN15" s="18" t="s">
        <v>20</v>
      </c>
      <c r="BO15" s="27"/>
    </row>
    <row r="16" spans="3:68" hidden="1">
      <c r="J16" s="22"/>
      <c r="V16" s="635" t="s">
        <v>54</v>
      </c>
      <c r="W16" s="636">
        <f t="shared" si="0"/>
        <v>0</v>
      </c>
      <c r="X16" s="633">
        <v>85</v>
      </c>
      <c r="Y16" s="186">
        <f>COUNTIF($H$40:$H$318,X16)</f>
        <v>0</v>
      </c>
      <c r="Z16" s="34">
        <f t="shared" si="1"/>
        <v>0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  <c r="AO16" s="18">
        <v>2</v>
      </c>
      <c r="AP16" s="18" t="s">
        <v>25</v>
      </c>
      <c r="AQ16" s="19">
        <v>1</v>
      </c>
      <c r="AR16" s="19">
        <v>1</v>
      </c>
      <c r="AS16" s="20">
        <v>1.01</v>
      </c>
      <c r="AT16" s="20">
        <v>1.01</v>
      </c>
      <c r="AU16" s="20">
        <v>1.02</v>
      </c>
      <c r="AV16" s="20">
        <v>1.02</v>
      </c>
      <c r="AW16" s="20">
        <v>1.0149999999999999</v>
      </c>
      <c r="AX16" s="20">
        <v>1.0149999999999999</v>
      </c>
      <c r="AY16" s="20">
        <v>1</v>
      </c>
      <c r="AZ16" s="19">
        <v>1</v>
      </c>
      <c r="BA16" s="20">
        <v>1.01</v>
      </c>
      <c r="BB16" s="20">
        <v>1.02</v>
      </c>
      <c r="BC16" s="20">
        <v>1.01</v>
      </c>
      <c r="BD16" s="20">
        <v>1.01</v>
      </c>
      <c r="BE16" s="20">
        <v>1.01</v>
      </c>
      <c r="BF16" s="20">
        <v>1.02</v>
      </c>
      <c r="BG16" s="20">
        <v>1.02</v>
      </c>
      <c r="BH16" s="20">
        <v>1.02</v>
      </c>
      <c r="BI16" s="20">
        <v>1.03</v>
      </c>
      <c r="BJ16" s="20">
        <v>1.03</v>
      </c>
      <c r="BK16" s="20">
        <v>1.03</v>
      </c>
      <c r="BL16" s="20">
        <v>1.03</v>
      </c>
      <c r="BM16" s="20">
        <v>1.0249999999999999</v>
      </c>
      <c r="BN16" s="18" t="s">
        <v>25</v>
      </c>
      <c r="BO16" s="27"/>
    </row>
    <row r="17" spans="3:67" hidden="1">
      <c r="J17" s="22"/>
      <c r="V17" s="634" t="s">
        <v>56</v>
      </c>
      <c r="W17" s="632">
        <f t="shared" si="0"/>
        <v>0.1015531660692951</v>
      </c>
      <c r="X17" s="633">
        <v>74</v>
      </c>
      <c r="Y17" s="637">
        <f>COUNTIF($H$40:$H$318,X17)/3</f>
        <v>28.333333333333332</v>
      </c>
      <c r="Z17" s="34">
        <f t="shared" si="1"/>
        <v>2096.6666666666665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  <c r="AO17" s="18">
        <v>1</v>
      </c>
      <c r="AP17" s="18" t="s">
        <v>20</v>
      </c>
      <c r="AQ17" s="19">
        <v>1</v>
      </c>
      <c r="AR17" s="19">
        <v>1</v>
      </c>
      <c r="AS17" s="20">
        <v>1.01</v>
      </c>
      <c r="AT17" s="20">
        <v>1.01</v>
      </c>
      <c r="AU17" s="20">
        <v>1.02</v>
      </c>
      <c r="AV17" s="20">
        <v>1.02</v>
      </c>
      <c r="AW17" s="20">
        <v>1.0149999999999999</v>
      </c>
      <c r="AX17" s="20">
        <v>1.0149999999999999</v>
      </c>
      <c r="AY17" s="20">
        <v>1.0024999999999999</v>
      </c>
      <c r="AZ17" s="19">
        <v>1</v>
      </c>
      <c r="BA17" s="20">
        <v>1.01</v>
      </c>
      <c r="BB17" s="20">
        <v>1.02</v>
      </c>
      <c r="BC17" s="20">
        <v>1.01</v>
      </c>
      <c r="BD17" s="20">
        <v>1.01</v>
      </c>
      <c r="BE17" s="20">
        <v>1.01</v>
      </c>
      <c r="BF17" s="20">
        <v>1.02</v>
      </c>
      <c r="BG17" s="20">
        <v>1.02</v>
      </c>
      <c r="BH17" s="20">
        <v>1.02</v>
      </c>
      <c r="BI17" s="20">
        <v>1.03</v>
      </c>
      <c r="BJ17" s="20">
        <v>1.03</v>
      </c>
      <c r="BK17" s="20">
        <v>1.03</v>
      </c>
      <c r="BL17" s="20">
        <v>1.03</v>
      </c>
      <c r="BM17" s="20">
        <v>1.0249999999999999</v>
      </c>
      <c r="BN17" s="18" t="s">
        <v>20</v>
      </c>
      <c r="BO17" s="27"/>
    </row>
    <row r="18" spans="3:67" hidden="1">
      <c r="I18" s="44">
        <v>23794050</v>
      </c>
      <c r="J18" s="22"/>
      <c r="V18" s="634" t="s">
        <v>58</v>
      </c>
      <c r="W18" s="632">
        <f t="shared" si="0"/>
        <v>9.8566308243727599E-2</v>
      </c>
      <c r="X18" s="633">
        <v>90</v>
      </c>
      <c r="Y18" s="638">
        <f>COUNTIF($H$40:$H$318,X18)/4</f>
        <v>27.5</v>
      </c>
      <c r="Z18" s="34">
        <f t="shared" si="1"/>
        <v>2475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  <c r="AO18" s="18">
        <v>2</v>
      </c>
      <c r="AP18" s="18" t="s">
        <v>25</v>
      </c>
      <c r="AQ18" s="19">
        <v>1</v>
      </c>
      <c r="AR18" s="19">
        <v>1</v>
      </c>
      <c r="AS18" s="20">
        <v>1.01</v>
      </c>
      <c r="AT18" s="20">
        <v>1.01</v>
      </c>
      <c r="AU18" s="20">
        <v>1.02</v>
      </c>
      <c r="AV18" s="20">
        <v>1.02</v>
      </c>
      <c r="AW18" s="20">
        <v>1.0149999999999999</v>
      </c>
      <c r="AX18" s="20">
        <v>1.0149999999999999</v>
      </c>
      <c r="AY18" s="20">
        <v>1</v>
      </c>
      <c r="AZ18" s="19">
        <v>1</v>
      </c>
      <c r="BA18" s="20">
        <v>1.01</v>
      </c>
      <c r="BB18" s="20">
        <v>1.02</v>
      </c>
      <c r="BC18" s="20">
        <v>1.01</v>
      </c>
      <c r="BD18" s="20">
        <v>1.01</v>
      </c>
      <c r="BE18" s="20">
        <v>1.01</v>
      </c>
      <c r="BF18" s="20">
        <v>1.02</v>
      </c>
      <c r="BG18" s="20">
        <v>1.02</v>
      </c>
      <c r="BH18" s="20">
        <v>1.02</v>
      </c>
      <c r="BI18" s="20">
        <v>1.03</v>
      </c>
      <c r="BJ18" s="20">
        <v>1.03</v>
      </c>
      <c r="BK18" s="20">
        <v>1.03</v>
      </c>
      <c r="BL18" s="20">
        <v>1.03</v>
      </c>
      <c r="BM18" s="20">
        <v>1.0249999999999999</v>
      </c>
      <c r="BN18" s="18" t="s">
        <v>25</v>
      </c>
      <c r="BO18" s="27"/>
    </row>
    <row r="19" spans="3:67" hidden="1">
      <c r="I19" s="44">
        <f>I18+(I18*5%)</f>
        <v>24983752.5</v>
      </c>
      <c r="J19" s="22"/>
      <c r="V19" s="634" t="s">
        <v>60</v>
      </c>
      <c r="W19" s="632">
        <f t="shared" si="0"/>
        <v>9.8566308243727599E-2</v>
      </c>
      <c r="X19" s="633">
        <v>90</v>
      </c>
      <c r="Y19" s="638">
        <f>COUNTIF($H$40:$H$318,X19)/4</f>
        <v>27.5</v>
      </c>
      <c r="Z19" s="34">
        <f t="shared" si="1"/>
        <v>2475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  <c r="AO19" s="18">
        <v>1</v>
      </c>
      <c r="AP19" s="18" t="s">
        <v>20</v>
      </c>
      <c r="AQ19" s="19">
        <v>1</v>
      </c>
      <c r="AR19" s="19">
        <v>1</v>
      </c>
      <c r="AS19" s="20">
        <v>1.01</v>
      </c>
      <c r="AT19" s="20">
        <v>1.01</v>
      </c>
      <c r="AU19" s="20">
        <v>1.02</v>
      </c>
      <c r="AV19" s="20">
        <v>1.02</v>
      </c>
      <c r="AW19" s="20">
        <v>1.0149999999999999</v>
      </c>
      <c r="AX19" s="20">
        <v>1.0149999999999999</v>
      </c>
      <c r="AY19" s="20">
        <v>1.0024999999999999</v>
      </c>
      <c r="AZ19" s="19">
        <v>1</v>
      </c>
      <c r="BA19" s="20">
        <v>1.01</v>
      </c>
      <c r="BB19" s="20">
        <v>1.02</v>
      </c>
      <c r="BC19" s="20">
        <v>1.01</v>
      </c>
      <c r="BD19" s="20">
        <v>1.01</v>
      </c>
      <c r="BE19" s="20">
        <v>1.01</v>
      </c>
      <c r="BF19" s="20">
        <v>1.02</v>
      </c>
      <c r="BG19" s="20">
        <v>1.02</v>
      </c>
      <c r="BH19" s="20">
        <v>1.02</v>
      </c>
      <c r="BI19" s="20">
        <v>1.03</v>
      </c>
      <c r="BJ19" s="20">
        <v>1.03</v>
      </c>
      <c r="BK19" s="20">
        <v>1.03</v>
      </c>
      <c r="BL19" s="20">
        <v>1.03</v>
      </c>
      <c r="BM19" s="20">
        <v>1.0249999999999999</v>
      </c>
      <c r="BN19" s="18" t="s">
        <v>20</v>
      </c>
      <c r="BO19" s="27"/>
    </row>
    <row r="20" spans="3:67" hidden="1">
      <c r="I20" s="44">
        <f>I18+(I18*11.112%)</f>
        <v>26438044.835999999</v>
      </c>
      <c r="J20" s="22"/>
      <c r="V20" s="634" t="s">
        <v>62</v>
      </c>
      <c r="W20" s="632">
        <f t="shared" si="0"/>
        <v>9.8566308243727599E-2</v>
      </c>
      <c r="X20" s="633">
        <v>90</v>
      </c>
      <c r="Y20" s="638">
        <f>COUNTIF($H$40:$H$318,X20)/4</f>
        <v>27.5</v>
      </c>
      <c r="Z20" s="34">
        <f t="shared" si="1"/>
        <v>2475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  <c r="AO20" s="18">
        <v>2</v>
      </c>
      <c r="AP20" s="18" t="s">
        <v>25</v>
      </c>
      <c r="AQ20" s="19">
        <v>1</v>
      </c>
      <c r="AR20" s="19">
        <v>1</v>
      </c>
      <c r="AS20" s="20">
        <v>1.01</v>
      </c>
      <c r="AT20" s="20">
        <v>1.01</v>
      </c>
      <c r="AU20" s="20">
        <v>1.02</v>
      </c>
      <c r="AV20" s="20">
        <v>1.02</v>
      </c>
      <c r="AW20" s="20">
        <v>1.0149999999999999</v>
      </c>
      <c r="AX20" s="20">
        <v>1.0149999999999999</v>
      </c>
      <c r="AY20" s="20">
        <v>1</v>
      </c>
      <c r="AZ20" s="19">
        <v>1</v>
      </c>
      <c r="BA20" s="20">
        <v>1.01</v>
      </c>
      <c r="BB20" s="20">
        <v>1.02</v>
      </c>
      <c r="BC20" s="20">
        <v>1.01</v>
      </c>
      <c r="BD20" s="20">
        <v>1.01</v>
      </c>
      <c r="BE20" s="20">
        <v>1.01</v>
      </c>
      <c r="BF20" s="20">
        <v>1.02</v>
      </c>
      <c r="BG20" s="20">
        <v>1.02</v>
      </c>
      <c r="BH20" s="20">
        <v>1.02</v>
      </c>
      <c r="BI20" s="20">
        <v>1.03</v>
      </c>
      <c r="BJ20" s="20">
        <v>1.03</v>
      </c>
      <c r="BK20" s="20">
        <v>1.03</v>
      </c>
      <c r="BL20" s="20">
        <v>1.03</v>
      </c>
      <c r="BM20" s="20">
        <v>1.0249999999999999</v>
      </c>
      <c r="BN20" s="18" t="s">
        <v>25</v>
      </c>
      <c r="BO20" s="27"/>
    </row>
    <row r="21" spans="3:67" hidden="1">
      <c r="I21" s="250">
        <f>I20+(I20*2%)</f>
        <v>26966805.732719999</v>
      </c>
      <c r="J21" s="22"/>
      <c r="V21" s="634" t="s">
        <v>64</v>
      </c>
      <c r="W21" s="632">
        <f t="shared" si="0"/>
        <v>9.8566308243727599E-2</v>
      </c>
      <c r="X21" s="633">
        <v>90</v>
      </c>
      <c r="Y21" s="638">
        <f>COUNTIF($H$40:$H$318,X21)/4</f>
        <v>27.5</v>
      </c>
      <c r="Z21" s="34">
        <f t="shared" si="1"/>
        <v>2475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  <c r="AO21" s="18">
        <v>3</v>
      </c>
      <c r="AP21" s="18" t="s">
        <v>20</v>
      </c>
      <c r="AQ21" s="19">
        <v>1</v>
      </c>
      <c r="AR21" s="19">
        <v>1</v>
      </c>
      <c r="AS21" s="20">
        <v>1.01</v>
      </c>
      <c r="AT21" s="20">
        <v>1.01</v>
      </c>
      <c r="AU21" s="20">
        <v>1.02</v>
      </c>
      <c r="AV21" s="20">
        <v>1.02</v>
      </c>
      <c r="AW21" s="20">
        <v>1.0149999999999999</v>
      </c>
      <c r="AX21" s="20">
        <v>1.0149999999999999</v>
      </c>
      <c r="AY21" s="20">
        <v>1.0024999999999999</v>
      </c>
      <c r="AZ21" s="19">
        <v>1</v>
      </c>
      <c r="BA21" s="20">
        <v>1.01</v>
      </c>
      <c r="BB21" s="20">
        <v>1.02</v>
      </c>
      <c r="BC21" s="20">
        <v>1.01</v>
      </c>
      <c r="BD21" s="20">
        <v>1.01</v>
      </c>
      <c r="BE21" s="20">
        <v>1.01</v>
      </c>
      <c r="BF21" s="20">
        <v>1.02</v>
      </c>
      <c r="BG21" s="20">
        <v>1.02</v>
      </c>
      <c r="BH21" s="20">
        <v>1.02</v>
      </c>
      <c r="BI21" s="20">
        <v>1.03</v>
      </c>
      <c r="BJ21" s="20">
        <v>1.03</v>
      </c>
      <c r="BK21" s="20">
        <v>1.03</v>
      </c>
      <c r="BL21" s="20">
        <v>1.03</v>
      </c>
      <c r="BM21" s="20">
        <v>1.0249999999999999</v>
      </c>
      <c r="BN21" s="18" t="s">
        <v>20</v>
      </c>
      <c r="BO21" s="27"/>
    </row>
    <row r="22" spans="3:67" hidden="1">
      <c r="J22" s="22"/>
      <c r="S22" s="47"/>
      <c r="U22" s="25" t="s">
        <v>66</v>
      </c>
      <c r="V22" s="634" t="s">
        <v>67</v>
      </c>
      <c r="W22" s="632">
        <f t="shared" si="0"/>
        <v>0.1015531660692951</v>
      </c>
      <c r="X22" s="633">
        <v>74</v>
      </c>
      <c r="Y22" s="637">
        <f>COUNTIF($H$40:$H$318,X22)/3</f>
        <v>28.333333333333332</v>
      </c>
      <c r="Z22" s="34">
        <f t="shared" si="1"/>
        <v>2096.6666666666665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  <c r="AO22" s="18">
        <v>4</v>
      </c>
      <c r="AP22" s="18" t="s">
        <v>25</v>
      </c>
      <c r="AQ22" s="19">
        <v>1</v>
      </c>
      <c r="AR22" s="19">
        <v>1</v>
      </c>
      <c r="AS22" s="20">
        <v>1.01</v>
      </c>
      <c r="AT22" s="20">
        <v>1.01</v>
      </c>
      <c r="AU22" s="20">
        <v>1.02</v>
      </c>
      <c r="AV22" s="20">
        <v>1.02</v>
      </c>
      <c r="AW22" s="20">
        <v>1.0149999999999999</v>
      </c>
      <c r="AX22" s="20">
        <v>1.0149999999999999</v>
      </c>
      <c r="AY22" s="20">
        <v>1</v>
      </c>
      <c r="AZ22" s="19">
        <v>1</v>
      </c>
      <c r="BA22" s="20">
        <v>1.01</v>
      </c>
      <c r="BB22" s="20">
        <v>1.02</v>
      </c>
      <c r="BC22" s="20">
        <v>1.01</v>
      </c>
      <c r="BD22" s="20">
        <v>1.01</v>
      </c>
      <c r="BE22" s="20">
        <v>1.01</v>
      </c>
      <c r="BF22" s="20">
        <v>1.02</v>
      </c>
      <c r="BG22" s="20">
        <v>1.02</v>
      </c>
      <c r="BH22" s="20">
        <v>1.02</v>
      </c>
      <c r="BI22" s="20">
        <v>1.03</v>
      </c>
      <c r="BJ22" s="20">
        <v>1.03</v>
      </c>
      <c r="BK22" s="20">
        <v>1.03</v>
      </c>
      <c r="BL22" s="20">
        <v>1.03</v>
      </c>
      <c r="BM22" s="20">
        <v>1.0249999999999999</v>
      </c>
      <c r="BN22" s="18" t="s">
        <v>25</v>
      </c>
      <c r="BO22" s="27"/>
    </row>
    <row r="23" spans="3:67" hidden="1">
      <c r="J23" s="22"/>
      <c r="S23" s="47"/>
      <c r="U23" s="25" t="s">
        <v>66</v>
      </c>
      <c r="V23" s="631" t="s">
        <v>70</v>
      </c>
      <c r="W23" s="632">
        <f t="shared" si="0"/>
        <v>0</v>
      </c>
      <c r="X23" s="639">
        <v>51</v>
      </c>
      <c r="Y23" s="25">
        <f>COUNTIF($H$40:$H$318,X23)</f>
        <v>0</v>
      </c>
      <c r="Z23" s="34">
        <f t="shared" si="1"/>
        <v>0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  <c r="AU23" s="4"/>
      <c r="AV23" s="4"/>
      <c r="AW23" s="4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</row>
    <row r="24" spans="3:67" hidden="1">
      <c r="J24" s="49"/>
      <c r="U24" s="25" t="s">
        <v>66</v>
      </c>
      <c r="V24" s="640" t="s">
        <v>72</v>
      </c>
      <c r="W24" s="632">
        <f t="shared" si="0"/>
        <v>0.1003584229390681</v>
      </c>
      <c r="X24" s="639">
        <v>156</v>
      </c>
      <c r="Y24" s="186">
        <f>COUNTIF($H$40:$H$318,X24)</f>
        <v>28</v>
      </c>
      <c r="Z24" s="34">
        <f t="shared" si="1"/>
        <v>4368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  <c r="AU24" s="4"/>
      <c r="AV24" s="4"/>
      <c r="AW24" s="4"/>
      <c r="AZ24" s="6"/>
      <c r="BA24" s="6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</row>
    <row r="25" spans="3:67" hidden="1">
      <c r="J25" s="22"/>
      <c r="S25" s="47"/>
      <c r="U25" s="25" t="s">
        <v>66</v>
      </c>
      <c r="V25" s="641" t="s">
        <v>74</v>
      </c>
      <c r="W25" s="636">
        <f t="shared" si="0"/>
        <v>0.1015531660692951</v>
      </c>
      <c r="X25" s="639">
        <v>74</v>
      </c>
      <c r="Y25" s="642">
        <f>COUNTIF($H$40:$H$318,X25)/3</f>
        <v>28.333333333333332</v>
      </c>
      <c r="Z25" s="34">
        <f t="shared" si="1"/>
        <v>2096.6666666666665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  <c r="AU25" s="4"/>
      <c r="AV25" s="2"/>
      <c r="AW25" s="2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</row>
    <row r="26" spans="3:67" hidden="1">
      <c r="C26" s="643"/>
      <c r="D26" s="643"/>
      <c r="E26" s="643"/>
      <c r="F26" s="643"/>
      <c r="G26" s="643"/>
      <c r="H26" s="643"/>
      <c r="I26" s="644">
        <v>0</v>
      </c>
      <c r="J26" s="644"/>
      <c r="K26" s="46" t="s">
        <v>76</v>
      </c>
      <c r="L26" s="2" t="s">
        <v>77</v>
      </c>
      <c r="M26" s="56">
        <f>M330</f>
        <v>24420927.945326388</v>
      </c>
      <c r="N26" s="57">
        <f>M26/M27</f>
        <v>0.83564491880367653</v>
      </c>
      <c r="S26" s="47"/>
      <c r="U26" s="25" t="s">
        <v>66</v>
      </c>
      <c r="V26" s="640" t="s">
        <v>78</v>
      </c>
      <c r="W26" s="632">
        <f t="shared" si="0"/>
        <v>0.1003584229390681</v>
      </c>
      <c r="X26" s="639">
        <v>120</v>
      </c>
      <c r="Y26" s="25">
        <f>COUNTIF($H$40:$H$318,X26)</f>
        <v>28</v>
      </c>
      <c r="Z26" s="34">
        <f t="shared" si="1"/>
        <v>3360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  <c r="AU26" s="4"/>
      <c r="AV26" s="2"/>
      <c r="AW26" s="2"/>
      <c r="AZ26" s="6"/>
      <c r="BA26" s="6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</row>
    <row r="27" spans="3:67" hidden="1">
      <c r="C27" s="643" t="s">
        <v>81</v>
      </c>
      <c r="D27" s="643"/>
      <c r="E27" s="643"/>
      <c r="F27" s="643"/>
      <c r="G27" s="643"/>
      <c r="H27" s="643"/>
      <c r="I27" s="645">
        <v>26966806</v>
      </c>
      <c r="J27" s="645"/>
      <c r="K27" s="46" t="s">
        <v>76</v>
      </c>
      <c r="L27" s="18" t="s">
        <v>82</v>
      </c>
      <c r="M27" s="61">
        <f>M332</f>
        <v>29224048.870287877</v>
      </c>
      <c r="N27" s="62"/>
      <c r="O27" s="63">
        <f>M27*95%</f>
        <v>27762846.426773481</v>
      </c>
      <c r="Q27" s="56"/>
      <c r="R27" s="56"/>
      <c r="S27" s="56"/>
      <c r="T27" s="64"/>
      <c r="U27" s="25" t="s">
        <v>83</v>
      </c>
      <c r="V27" s="640" t="s">
        <v>84</v>
      </c>
      <c r="W27" s="632">
        <f t="shared" si="0"/>
        <v>0.1003584229390681</v>
      </c>
      <c r="X27" s="639">
        <v>112</v>
      </c>
      <c r="Y27" s="25">
        <f>COUNTIF($H$40:$H$318,X27)</f>
        <v>28</v>
      </c>
      <c r="Z27" s="34">
        <f t="shared" si="1"/>
        <v>3136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  <c r="AU27" s="4"/>
      <c r="AV27" s="2"/>
      <c r="AW27" s="2"/>
      <c r="AZ27" s="6"/>
      <c r="BA27" s="6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</row>
    <row r="28" spans="3:67" hidden="1">
      <c r="C28" s="643" t="s">
        <v>86</v>
      </c>
      <c r="D28" s="643"/>
      <c r="E28" s="643"/>
      <c r="F28" s="643"/>
      <c r="G28" s="643"/>
      <c r="H28" s="643"/>
      <c r="I28" s="646">
        <f>COUNT(B40:B320)</f>
        <v>279</v>
      </c>
      <c r="J28" s="646"/>
      <c r="K28" s="2" t="s">
        <v>87</v>
      </c>
      <c r="L28" s="2" t="s">
        <v>88</v>
      </c>
      <c r="M28" s="56">
        <f>M336</f>
        <v>32940172.384449027</v>
      </c>
      <c r="N28" s="57">
        <f>M28/M27</f>
        <v>1.1271597762053889</v>
      </c>
      <c r="U28" s="25" t="s">
        <v>83</v>
      </c>
      <c r="V28" s="647" t="s">
        <v>89</v>
      </c>
      <c r="W28" s="632">
        <f t="shared" si="0"/>
        <v>0</v>
      </c>
      <c r="X28" s="639">
        <v>70</v>
      </c>
      <c r="Y28" s="25">
        <f>COUNTIF($H$40:$H$318,X28)</f>
        <v>0</v>
      </c>
      <c r="Z28" s="34">
        <f t="shared" si="1"/>
        <v>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  <c r="AU28" s="4"/>
      <c r="AV28" s="2"/>
      <c r="AW28" s="2"/>
      <c r="AZ28" s="6"/>
      <c r="BA28" s="6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</row>
    <row r="29" spans="3:67" hidden="1">
      <c r="C29" s="648"/>
      <c r="D29" s="648"/>
      <c r="E29" s="648"/>
      <c r="F29" s="648"/>
      <c r="G29" s="648"/>
      <c r="H29" s="648"/>
      <c r="I29" s="649"/>
      <c r="J29" s="649"/>
      <c r="W29" s="73">
        <f>SUM(W10:W28)</f>
        <v>1</v>
      </c>
      <c r="X29" s="74">
        <f>SUM(X10:X28)</f>
        <v>1578</v>
      </c>
      <c r="Y29" s="75">
        <f>SUM(Y10:Y28)</f>
        <v>279</v>
      </c>
      <c r="Z29" s="76">
        <f>SUM(Z10:Z28)</f>
        <v>27054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  <c r="AU29" s="4"/>
      <c r="AV29" s="2"/>
      <c r="AW29" s="2"/>
      <c r="AZ29" s="6"/>
      <c r="BA29" s="6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</row>
    <row r="30" spans="3:67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[45]HPP!$G$18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  <c r="AU30" s="4"/>
      <c r="AV30" s="2"/>
      <c r="AW30" s="2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36"/>
      <c r="BO30" s="6"/>
    </row>
    <row r="31" spans="3:67" hidden="1">
      <c r="C31" s="648"/>
      <c r="D31" s="648"/>
      <c r="E31" s="648"/>
      <c r="F31" s="648"/>
      <c r="G31" s="648"/>
      <c r="H31" s="648"/>
      <c r="I31" s="649"/>
      <c r="J31" s="649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  <c r="AU31" s="4"/>
      <c r="AV31" s="2"/>
      <c r="AW31" s="2"/>
      <c r="AZ31" s="6"/>
      <c r="BA31" s="6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36"/>
      <c r="BO31" s="6"/>
    </row>
    <row r="32" spans="3:67" hidden="1">
      <c r="C32" s="643" t="s">
        <v>94</v>
      </c>
      <c r="D32" s="643"/>
      <c r="E32" s="643"/>
      <c r="F32" s="643"/>
      <c r="G32" s="643"/>
      <c r="H32" s="650">
        <v>1</v>
      </c>
      <c r="I32" s="651">
        <f>J32/$I$28</f>
        <v>0</v>
      </c>
      <c r="J32" s="652">
        <f>COUNTIF(AE41:AE321,H32)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643" t="s">
        <v>96</v>
      </c>
      <c r="V32" s="643"/>
      <c r="W32" s="643"/>
      <c r="X32" s="198">
        <f>MIN(AF41:AF321)</f>
        <v>0</v>
      </c>
      <c r="Y32" s="198"/>
      <c r="Z32" s="198"/>
      <c r="AA32" s="198" t="e">
        <f>MIN(#REF!)</f>
        <v>#REF!</v>
      </c>
      <c r="AC32" s="3"/>
      <c r="AD32" s="3"/>
      <c r="AE32" s="3"/>
      <c r="AF32" s="3"/>
      <c r="AG32" s="3"/>
      <c r="AI32" s="90"/>
      <c r="AU32" s="4"/>
      <c r="AV32" s="2"/>
      <c r="AW32" s="2"/>
      <c r="AZ32" s="6"/>
      <c r="BA32" s="6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36"/>
      <c r="BO32" s="6"/>
    </row>
    <row r="33" spans="1:256" hidden="1">
      <c r="C33" s="643" t="s">
        <v>97</v>
      </c>
      <c r="D33" s="643"/>
      <c r="E33" s="643"/>
      <c r="F33" s="643"/>
      <c r="G33" s="643"/>
      <c r="H33" s="650">
        <v>2</v>
      </c>
      <c r="I33" s="651">
        <f>J33/$I$28</f>
        <v>0</v>
      </c>
      <c r="J33" s="652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643" t="s">
        <v>99</v>
      </c>
      <c r="V33" s="643"/>
      <c r="W33" s="643"/>
      <c r="X33" s="198">
        <f>MAX(AF41:AF321)</f>
        <v>0</v>
      </c>
      <c r="Y33" s="198"/>
      <c r="Z33" s="198"/>
      <c r="AA33" s="198" t="e">
        <f>MAX(#REF!)</f>
        <v>#REF!</v>
      </c>
      <c r="AC33" s="3"/>
      <c r="AD33" s="3"/>
      <c r="AE33" s="3"/>
      <c r="AF33" s="3"/>
      <c r="AG33" s="3"/>
      <c r="AI33" s="90"/>
      <c r="AU33" s="4"/>
      <c r="AV33" s="2"/>
      <c r="AW33" s="2"/>
      <c r="AZ33" s="6"/>
      <c r="BA33" s="6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36"/>
      <c r="BO33" s="6"/>
    </row>
    <row r="34" spans="1:256" hidden="1">
      <c r="C34" s="643" t="s">
        <v>100</v>
      </c>
      <c r="D34" s="643"/>
      <c r="E34" s="643"/>
      <c r="F34" s="643"/>
      <c r="G34" s="643"/>
      <c r="H34" s="650">
        <v>3</v>
      </c>
      <c r="I34" s="651">
        <f>J34/$I$28</f>
        <v>0</v>
      </c>
      <c r="J34" s="652">
        <f>COUNTIF(AE41:AE321,H34)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643" t="s">
        <v>101</v>
      </c>
      <c r="V34" s="643"/>
      <c r="W34" s="643"/>
      <c r="X34" s="198" t="e">
        <f>AVERAGE(AF41:AF321)</f>
        <v>#DIV/0!</v>
      </c>
      <c r="Y34" s="198">
        <f>W259-W60</f>
        <v>90867349.497599602</v>
      </c>
      <c r="Z34" s="198"/>
      <c r="AA34" s="198" t="e">
        <f>AVERAGE(#REF!)</f>
        <v>#REF!</v>
      </c>
      <c r="AC34" s="3"/>
      <c r="AD34" s="3"/>
      <c r="AE34" s="3"/>
      <c r="AF34" s="3"/>
      <c r="AG34" s="3"/>
      <c r="AI34" s="90"/>
      <c r="AN34" s="44"/>
      <c r="AU34" s="4"/>
      <c r="AV34" s="2"/>
      <c r="AW34" s="2"/>
      <c r="AZ34" s="6"/>
      <c r="BA34" s="6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</row>
    <row r="35" spans="1:256">
      <c r="AN35" s="4"/>
      <c r="AO35" s="4"/>
      <c r="AP35" s="4"/>
    </row>
    <row r="36" spans="1:256">
      <c r="A36" s="93"/>
      <c r="B36" s="468"/>
      <c r="C36" s="687" t="s">
        <v>102</v>
      </c>
      <c r="D36" s="687"/>
      <c r="E36" s="599"/>
      <c r="F36" s="599" t="s">
        <v>103</v>
      </c>
      <c r="G36" s="599" t="s">
        <v>104</v>
      </c>
      <c r="H36" s="599" t="s">
        <v>105</v>
      </c>
      <c r="I36" s="599" t="s">
        <v>106</v>
      </c>
      <c r="J36" s="599" t="s">
        <v>107</v>
      </c>
      <c r="K36" s="599" t="s">
        <v>108</v>
      </c>
      <c r="L36" s="599" t="s">
        <v>109</v>
      </c>
      <c r="M36" s="687"/>
      <c r="N36" s="687"/>
      <c r="O36" s="687"/>
      <c r="P36" s="687"/>
      <c r="Q36" s="687"/>
      <c r="R36" s="687"/>
      <c r="S36" s="687"/>
      <c r="T36" s="600"/>
      <c r="U36" s="687" t="s">
        <v>110</v>
      </c>
      <c r="V36" s="687"/>
      <c r="W36" s="687"/>
      <c r="X36" s="687"/>
      <c r="Y36" s="687"/>
      <c r="Z36" s="687"/>
      <c r="AA36" s="687"/>
      <c r="AB36" s="600"/>
      <c r="AC36" s="599" t="s">
        <v>111</v>
      </c>
      <c r="AD36" s="599" t="s">
        <v>112</v>
      </c>
      <c r="AE36" s="599" t="s">
        <v>113</v>
      </c>
      <c r="AF36" s="599"/>
      <c r="AG36" s="599" t="s">
        <v>114</v>
      </c>
      <c r="AH36" s="687" t="s">
        <v>115</v>
      </c>
      <c r="AI36" s="687"/>
      <c r="AJ36" s="687"/>
      <c r="AK36" s="687"/>
      <c r="AL36" s="687"/>
      <c r="AM36" s="687"/>
      <c r="AN36" s="687"/>
      <c r="AO36" s="687"/>
      <c r="AP36" s="687"/>
      <c r="AQ36" s="687"/>
      <c r="AR36" s="687"/>
      <c r="AS36" s="687"/>
      <c r="AT36" s="687"/>
      <c r="AU36" s="687"/>
      <c r="AV36" s="687"/>
      <c r="AW36" s="687"/>
      <c r="AX36" s="687"/>
      <c r="AY36" s="687"/>
      <c r="AZ36" s="687"/>
      <c r="BA36" s="687"/>
      <c r="BB36" s="687"/>
      <c r="BC36" s="687"/>
      <c r="BD36" s="687"/>
      <c r="BE36" s="687"/>
      <c r="BF36" s="687"/>
      <c r="BG36" s="687"/>
      <c r="BH36" s="687"/>
      <c r="BI36" s="687"/>
      <c r="BJ36" s="687"/>
      <c r="BK36" s="687"/>
      <c r="BL36" s="687"/>
      <c r="BM36" s="687"/>
      <c r="BN36" s="687"/>
      <c r="BO36" s="687"/>
      <c r="BP36" s="687"/>
      <c r="BQ36" s="687"/>
      <c r="BR36" s="687"/>
      <c r="BS36" s="687"/>
      <c r="BT36" s="687"/>
      <c r="BU36" s="687"/>
      <c r="BV36" s="687"/>
      <c r="BW36" s="687"/>
      <c r="BX36" s="687"/>
      <c r="BY36" s="687"/>
      <c r="BZ36" s="687"/>
      <c r="CA36" s="687"/>
      <c r="CB36" s="687"/>
      <c r="CC36" s="687"/>
      <c r="CD36" s="687"/>
      <c r="CE36" s="687"/>
      <c r="CF36" s="687"/>
      <c r="CG36" s="687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</row>
    <row r="37" spans="1:256">
      <c r="A37" s="93"/>
      <c r="B37" s="468"/>
      <c r="C37" s="599"/>
      <c r="D37" s="599"/>
      <c r="E37" s="599"/>
      <c r="F37" s="599"/>
      <c r="G37" s="599"/>
      <c r="H37" s="599"/>
      <c r="I37" s="599"/>
      <c r="J37" s="599"/>
      <c r="K37" s="599"/>
      <c r="L37" s="599"/>
      <c r="M37" s="599" t="s">
        <v>116</v>
      </c>
      <c r="N37" s="599" t="s">
        <v>117</v>
      </c>
      <c r="O37" s="599" t="s">
        <v>118</v>
      </c>
      <c r="P37" s="599" t="s">
        <v>119</v>
      </c>
      <c r="Q37" s="599" t="s">
        <v>120</v>
      </c>
      <c r="R37" s="599" t="s">
        <v>121</v>
      </c>
      <c r="S37" s="599" t="s">
        <v>122</v>
      </c>
      <c r="T37" s="600"/>
      <c r="U37" s="599" t="s">
        <v>116</v>
      </c>
      <c r="V37" s="599" t="s">
        <v>117</v>
      </c>
      <c r="W37" s="599" t="s">
        <v>118</v>
      </c>
      <c r="X37" s="599" t="s">
        <v>119</v>
      </c>
      <c r="Y37" s="599" t="s">
        <v>120</v>
      </c>
      <c r="Z37" s="599" t="s">
        <v>121</v>
      </c>
      <c r="AA37" s="599" t="s">
        <v>122</v>
      </c>
      <c r="AB37" s="600"/>
      <c r="AC37" s="599"/>
      <c r="AD37" s="599"/>
      <c r="AE37" s="599"/>
      <c r="AF37" s="599"/>
      <c r="AG37" s="599"/>
      <c r="AH37" s="599" t="s">
        <v>116</v>
      </c>
      <c r="AI37" s="599" t="s">
        <v>117</v>
      </c>
      <c r="AJ37" s="599" t="s">
        <v>118</v>
      </c>
      <c r="AK37" s="599" t="s">
        <v>119</v>
      </c>
      <c r="AL37" s="599" t="s">
        <v>120</v>
      </c>
      <c r="AM37" s="599" t="s">
        <v>121</v>
      </c>
      <c r="AN37" s="599" t="s">
        <v>122</v>
      </c>
      <c r="AO37" s="688"/>
      <c r="AP37" s="688"/>
      <c r="AQ37" s="688"/>
      <c r="AR37" s="688"/>
      <c r="AS37" s="280"/>
      <c r="AT37" s="280"/>
      <c r="AU37" s="280"/>
      <c r="AV37" s="279"/>
      <c r="AW37" s="279"/>
      <c r="AX37" s="279"/>
      <c r="AY37" s="279"/>
      <c r="AZ37" s="279"/>
      <c r="BA37" s="279"/>
      <c r="BB37" s="279"/>
      <c r="BC37" s="279"/>
      <c r="BD37" s="279"/>
      <c r="BE37" s="279"/>
      <c r="BF37" s="279"/>
      <c r="BG37" s="279"/>
      <c r="BH37" s="279"/>
      <c r="BI37" s="279"/>
      <c r="BJ37" s="279"/>
      <c r="BK37" s="279"/>
      <c r="BL37" s="279"/>
      <c r="BM37" s="279"/>
      <c r="BN37" s="279"/>
      <c r="BO37" s="279"/>
      <c r="BP37" s="279"/>
      <c r="BQ37" s="279"/>
      <c r="BR37" s="279"/>
      <c r="BS37" s="328"/>
      <c r="BT37" s="279"/>
      <c r="BU37" s="279"/>
      <c r="BV37" s="279"/>
      <c r="BW37" s="279"/>
      <c r="BX37" s="279"/>
      <c r="BY37" s="279"/>
      <c r="BZ37" s="279"/>
      <c r="CA37" s="279"/>
      <c r="CB37" s="279"/>
      <c r="CC37" s="279"/>
      <c r="CD37" s="279"/>
      <c r="CE37" s="279"/>
      <c r="CF37" s="689" t="s">
        <v>240</v>
      </c>
      <c r="CG37" s="689" t="s">
        <v>241</v>
      </c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</row>
    <row r="38" spans="1:256">
      <c r="A38" s="93"/>
      <c r="B38" s="468"/>
      <c r="C38" s="599"/>
      <c r="D38" s="599"/>
      <c r="E38" s="599"/>
      <c r="F38" s="599"/>
      <c r="G38" s="599"/>
      <c r="H38" s="599"/>
      <c r="I38" s="599"/>
      <c r="J38" s="599"/>
      <c r="K38" s="599"/>
      <c r="L38" s="599"/>
      <c r="M38" s="609">
        <f t="shared" ref="M38:S38" si="2">1-M39</f>
        <v>0.1643550811963248</v>
      </c>
      <c r="N38" s="609">
        <f t="shared" si="2"/>
        <v>5.8094660334080284E-2</v>
      </c>
      <c r="O38" s="609">
        <f t="shared" si="2"/>
        <v>0</v>
      </c>
      <c r="P38" s="609">
        <f t="shared" si="2"/>
        <v>-6.1677811864497611E-2</v>
      </c>
      <c r="Q38" s="609">
        <f t="shared" si="2"/>
        <v>0</v>
      </c>
      <c r="R38" s="609">
        <f t="shared" si="2"/>
        <v>-6.1677811864497611E-2</v>
      </c>
      <c r="S38" s="609">
        <f t="shared" si="2"/>
        <v>-0.12715977620538776</v>
      </c>
      <c r="T38" s="610"/>
      <c r="U38" s="599"/>
      <c r="V38" s="599"/>
      <c r="W38" s="599"/>
      <c r="X38" s="599"/>
      <c r="Y38" s="599"/>
      <c r="Z38" s="599"/>
      <c r="AA38" s="599"/>
      <c r="AB38" s="610"/>
      <c r="AC38" s="599"/>
      <c r="AD38" s="599"/>
      <c r="AE38" s="599"/>
      <c r="AF38" s="599"/>
      <c r="AG38" s="599"/>
      <c r="AH38" s="690"/>
      <c r="AI38" s="599"/>
      <c r="AJ38" s="690"/>
      <c r="AK38" s="690"/>
      <c r="AL38" s="690"/>
      <c r="AM38" s="690"/>
      <c r="AN38" s="690"/>
      <c r="AO38" s="688"/>
      <c r="AP38" s="688"/>
      <c r="AQ38" s="688"/>
      <c r="AR38" s="688"/>
      <c r="AS38" s="280"/>
      <c r="AT38" s="280"/>
      <c r="AU38" s="280"/>
      <c r="AV38" s="279"/>
      <c r="AW38" s="279"/>
      <c r="AX38" s="279"/>
      <c r="AY38" s="279"/>
      <c r="AZ38" s="279"/>
      <c r="BA38" s="279"/>
      <c r="BB38" s="279"/>
      <c r="BC38" s="279"/>
      <c r="BD38" s="279"/>
      <c r="BE38" s="279"/>
      <c r="BF38" s="279"/>
      <c r="BG38" s="279"/>
      <c r="BH38" s="279"/>
      <c r="BI38" s="279"/>
      <c r="BJ38" s="279"/>
      <c r="BK38" s="279"/>
      <c r="BL38" s="279"/>
      <c r="BM38" s="279"/>
      <c r="BN38" s="279"/>
      <c r="BO38" s="279"/>
      <c r="BP38" s="279"/>
      <c r="BQ38" s="279"/>
      <c r="BR38" s="279"/>
      <c r="BS38" s="328"/>
      <c r="BT38" s="279"/>
      <c r="BU38" s="279"/>
      <c r="BV38" s="279"/>
      <c r="BW38" s="279"/>
      <c r="BX38" s="279"/>
      <c r="BY38" s="279"/>
      <c r="BZ38" s="279"/>
      <c r="CA38" s="279"/>
      <c r="CB38" s="279"/>
      <c r="CC38" s="279"/>
      <c r="CD38" s="279"/>
      <c r="CE38" s="279"/>
      <c r="CF38" s="690"/>
      <c r="CG38" s="690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</row>
    <row r="39" spans="1:256">
      <c r="A39" s="93"/>
      <c r="B39" s="468"/>
      <c r="C39" s="599"/>
      <c r="D39" s="599"/>
      <c r="E39" s="599"/>
      <c r="F39" s="599"/>
      <c r="G39" s="599"/>
      <c r="H39" s="599"/>
      <c r="I39" s="599"/>
      <c r="J39" s="599"/>
      <c r="K39" s="599"/>
      <c r="L39" s="599"/>
      <c r="M39" s="609">
        <f>M40/O40</f>
        <v>0.8356449188036752</v>
      </c>
      <c r="N39" s="609">
        <f>N40/O40</f>
        <v>0.94190533966591972</v>
      </c>
      <c r="O39" s="609">
        <f>O40/O40</f>
        <v>1</v>
      </c>
      <c r="P39" s="609">
        <f>P40/O40</f>
        <v>1.0616778118644976</v>
      </c>
      <c r="Q39" s="609">
        <f>Q40/$O$40</f>
        <v>1</v>
      </c>
      <c r="R39" s="609">
        <f>R40/$O$40</f>
        <v>1.0616778118644976</v>
      </c>
      <c r="S39" s="609">
        <f>S40/$O$40</f>
        <v>1.1271597762053878</v>
      </c>
      <c r="T39" s="610"/>
      <c r="U39" s="599"/>
      <c r="V39" s="599"/>
      <c r="W39" s="599"/>
      <c r="X39" s="599"/>
      <c r="Y39" s="599"/>
      <c r="Z39" s="599"/>
      <c r="AA39" s="599"/>
      <c r="AB39" s="610"/>
      <c r="AC39" s="599"/>
      <c r="AD39" s="599"/>
      <c r="AE39" s="599"/>
      <c r="AF39" s="599"/>
      <c r="AG39" s="599"/>
      <c r="AH39" s="690"/>
      <c r="AI39" s="599"/>
      <c r="AJ39" s="690"/>
      <c r="AK39" s="690"/>
      <c r="AL39" s="690"/>
      <c r="AM39" s="690"/>
      <c r="AN39" s="690"/>
      <c r="AO39" s="688"/>
      <c r="AP39" s="688"/>
      <c r="AQ39" s="688"/>
      <c r="AR39" s="688"/>
      <c r="AS39" s="280"/>
      <c r="AT39" s="280"/>
      <c r="AU39" s="280"/>
      <c r="AV39" s="279"/>
      <c r="AW39" s="279"/>
      <c r="AX39" s="279"/>
      <c r="AY39" s="279"/>
      <c r="AZ39" s="279"/>
      <c r="BA39" s="279"/>
      <c r="BB39" s="279"/>
      <c r="BC39" s="279"/>
      <c r="BD39" s="279"/>
      <c r="BE39" s="279"/>
      <c r="BF39" s="279"/>
      <c r="BG39" s="279"/>
      <c r="BH39" s="279"/>
      <c r="BI39" s="279"/>
      <c r="BJ39" s="279"/>
      <c r="BK39" s="279"/>
      <c r="BL39" s="279"/>
      <c r="BM39" s="279"/>
      <c r="BN39" s="279"/>
      <c r="BO39" s="279"/>
      <c r="BP39" s="279"/>
      <c r="BQ39" s="279"/>
      <c r="BR39" s="279"/>
      <c r="BS39" s="328" t="s">
        <v>123</v>
      </c>
      <c r="BT39" s="279" t="s">
        <v>124</v>
      </c>
      <c r="BU39" s="279" t="s">
        <v>125</v>
      </c>
      <c r="BV39" s="279" t="s">
        <v>126</v>
      </c>
      <c r="BW39" s="279" t="s">
        <v>127</v>
      </c>
      <c r="BX39" s="279" t="s">
        <v>128</v>
      </c>
      <c r="BY39" s="279" t="s">
        <v>129</v>
      </c>
      <c r="BZ39" s="279" t="s">
        <v>130</v>
      </c>
      <c r="CA39" s="279" t="s">
        <v>117</v>
      </c>
      <c r="CB39" s="279" t="s">
        <v>118</v>
      </c>
      <c r="CC39" s="279" t="s">
        <v>119</v>
      </c>
      <c r="CD39" s="279" t="s">
        <v>131</v>
      </c>
      <c r="CE39" s="279"/>
      <c r="CF39" s="689"/>
      <c r="CG39" s="689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</row>
    <row r="40" spans="1:256">
      <c r="A40" s="3">
        <v>1</v>
      </c>
      <c r="B40" s="556">
        <v>1</v>
      </c>
      <c r="C40" s="264" t="s">
        <v>132</v>
      </c>
      <c r="D40" s="265" t="s">
        <v>19</v>
      </c>
      <c r="E40" s="266"/>
      <c r="F40" s="41" t="s">
        <v>72</v>
      </c>
      <c r="G40" s="267">
        <f t="shared" ref="G40:G103" si="3">SUMIF($V$10:$V$28,F40,$AA$10:$AA$28)</f>
        <v>175</v>
      </c>
      <c r="H40" s="267">
        <f t="shared" ref="H40:H103" si="4">SUMIF($V$10:$V$28,F40,$X$10:$X$28)</f>
        <v>156</v>
      </c>
      <c r="I40" s="268">
        <f t="shared" ref="I40:I103" si="5">$I$27</f>
        <v>26966806</v>
      </c>
      <c r="J40" s="268">
        <f t="shared" ref="J40:J103" si="6">SUMIF($AN$4:$AN$22,D40,$AO$4:$AO$22)</f>
        <v>5</v>
      </c>
      <c r="K40" s="269">
        <f t="shared" ref="K40:K103" si="7">IF(J40=$AJ$25,$AI$25,IF(J40=$AJ$26,$AI$26,IF(J40=$AJ$27,$AI$27,IF(J40=$AJ$28,$AI$28,IF(J40=$AJ$29,$AI$29,IF(J40=$AJ$30,$AI$30))))))</f>
        <v>1.08</v>
      </c>
      <c r="L40" s="270">
        <f t="shared" ref="L40:L59" si="8">SUMIF($AN$4:$AN$22,D40,$AY$4:$AY$22)</f>
        <v>1.0024999999999999</v>
      </c>
      <c r="M40" s="271">
        <f t="shared" ref="M40:M103" si="9">$O40/(1+6%/12)^36</f>
        <v>24398291.983993329</v>
      </c>
      <c r="N40" s="271">
        <f t="shared" ref="N40:N103" si="10">$O40/(1+6%/12)^12</f>
        <v>27500773.33247162</v>
      </c>
      <c r="O40" s="271">
        <f t="shared" ref="O40:O103" si="11">$I$27*K40*L40</f>
        <v>29196960.856199998</v>
      </c>
      <c r="P40" s="271">
        <f t="shared" ref="P40:P103" si="12">$O40*(1+6%/12)^12</f>
        <v>30997765.514903802</v>
      </c>
      <c r="Q40" s="272">
        <f t="shared" ref="Q40:R103" si="13">O40</f>
        <v>29196960.856199998</v>
      </c>
      <c r="R40" s="271">
        <f t="shared" si="13"/>
        <v>30997765.514903802</v>
      </c>
      <c r="S40" s="271">
        <f t="shared" ref="S40:S103" si="14">$O40*(1+6%/12)^24</f>
        <v>32909639.864551857</v>
      </c>
      <c r="T40" s="271"/>
      <c r="U40" s="271">
        <f t="shared" ref="U40:U103" si="15">M40*H40</f>
        <v>3806133549.5029593</v>
      </c>
      <c r="V40" s="271">
        <f t="shared" ref="V40:V103" si="16">N40*H40</f>
        <v>4290120639.8655729</v>
      </c>
      <c r="W40" s="271">
        <f t="shared" ref="W40:W103" si="17">O40*H40</f>
        <v>4554725893.5671997</v>
      </c>
      <c r="X40" s="272">
        <f t="shared" ref="X40:X103" si="18">P40*H40</f>
        <v>4835651420.3249931</v>
      </c>
      <c r="Y40" s="272">
        <f t="shared" ref="Y40:Y103" si="19">Q40*H40</f>
        <v>4554725893.5671997</v>
      </c>
      <c r="Z40" s="271">
        <f t="shared" ref="Z40:Z103" si="20">R40*H40</f>
        <v>4835651420.3249931</v>
      </c>
      <c r="AA40" s="271">
        <f>S40*$H$40</f>
        <v>5133903818.8700895</v>
      </c>
      <c r="AB40" s="271"/>
      <c r="AC40" s="33" t="str">
        <f t="shared" ref="AC40:AC103" si="21">IF(AE40=$H$32,$M$32,IF(AE40=$H$33,$M$33,IF(AE40=$H$34,$M$34)))</f>
        <v>BERTAHAP</v>
      </c>
      <c r="AD40" s="273">
        <f t="shared" ref="AD40:AD103" si="22">IF(AC40=$M$32,$N$32,IF(AC40=$M$33,$N$33,$N$34))</f>
        <v>0</v>
      </c>
      <c r="AE40" s="274">
        <v>2</v>
      </c>
      <c r="AF40" s="275"/>
      <c r="AG40" s="271" t="e">
        <f>IF(AF40&gt;#REF!,"LB","KR")</f>
        <v>#REF!</v>
      </c>
      <c r="AH40" s="275">
        <f t="shared" ref="AH40:AN76" si="23">ROUNDUP((U40*(1+$J$5)),-3)</f>
        <v>4186747000</v>
      </c>
      <c r="AI40" s="275">
        <f t="shared" si="23"/>
        <v>4719133000</v>
      </c>
      <c r="AJ40" s="275">
        <f t="shared" si="23"/>
        <v>5010199000</v>
      </c>
      <c r="AK40" s="276">
        <f t="shared" si="23"/>
        <v>5319217000</v>
      </c>
      <c r="AL40" s="276">
        <f t="shared" si="23"/>
        <v>5010199000</v>
      </c>
      <c r="AM40" s="275">
        <f t="shared" si="23"/>
        <v>5319217000</v>
      </c>
      <c r="AN40" s="275">
        <f t="shared" si="23"/>
        <v>5647295000</v>
      </c>
      <c r="AO40" s="16"/>
      <c r="AP40" s="277">
        <v>1</v>
      </c>
      <c r="AQ40" s="278">
        <f t="shared" ref="AQ40:AQ103" si="24">O40-$O$318</f>
        <v>-1208112.9088000022</v>
      </c>
      <c r="AR40" s="279"/>
      <c r="AS40" s="280"/>
      <c r="AT40" s="280"/>
      <c r="AU40" s="280"/>
      <c r="AV40" s="16"/>
      <c r="AW40" s="16"/>
      <c r="AX40" s="16"/>
      <c r="AY40" s="16"/>
      <c r="AZ40" s="16"/>
      <c r="BA40" s="16"/>
      <c r="BB40" s="16"/>
      <c r="BC40" s="16"/>
      <c r="BD40" s="16"/>
      <c r="BE40" s="16"/>
      <c r="BF40" s="16"/>
      <c r="BG40" s="16"/>
      <c r="BH40" s="16"/>
      <c r="BI40" s="16"/>
      <c r="BJ40" s="16"/>
      <c r="BK40" s="16"/>
      <c r="BL40" s="16"/>
      <c r="BM40" s="16"/>
      <c r="BN40" s="16"/>
      <c r="BO40" s="16"/>
      <c r="BP40" s="16"/>
      <c r="BQ40" s="281">
        <f>O40</f>
        <v>29196960.856199998</v>
      </c>
      <c r="BR40" s="16"/>
      <c r="BS40" s="282">
        <v>1</v>
      </c>
      <c r="BT40" s="283" t="s">
        <v>133</v>
      </c>
      <c r="BU40" s="283" t="str">
        <f t="shared" ref="BU40:BU49" si="25">F40</f>
        <v>3BR-1</v>
      </c>
      <c r="BV40" s="284" t="str">
        <f t="shared" ref="BV40:BV49" si="26">D40</f>
        <v>01</v>
      </c>
      <c r="BW40" s="285">
        <f t="shared" ref="BW40:BX49" si="27">G40</f>
        <v>175</v>
      </c>
      <c r="BX40" s="285">
        <f t="shared" si="27"/>
        <v>156</v>
      </c>
      <c r="BY40" s="286">
        <f t="shared" ref="BY40:BY49" si="28">O40</f>
        <v>29196960.856199998</v>
      </c>
      <c r="BZ40" s="286">
        <f t="shared" ref="BZ40:CC49" si="29">AH40</f>
        <v>4186747000</v>
      </c>
      <c r="CA40" s="286">
        <f t="shared" si="29"/>
        <v>4719133000</v>
      </c>
      <c r="CB40" s="286">
        <f t="shared" si="29"/>
        <v>5010199000</v>
      </c>
      <c r="CC40" s="286">
        <f t="shared" si="29"/>
        <v>5319217000</v>
      </c>
      <c r="CD40" s="286">
        <f t="shared" ref="CD40:CD49" si="30">AN40</f>
        <v>5647295000</v>
      </c>
      <c r="CE40" s="16">
        <v>2</v>
      </c>
      <c r="CF40" s="43">
        <f>ROUNDUP(AJ40+(AJ40*6%),-3)</f>
        <v>5310811000</v>
      </c>
      <c r="CG40" s="197">
        <f>ROUNDUP(AK40+(AK40*6%),-3)</f>
        <v>5638371000</v>
      </c>
      <c r="CH40" s="44">
        <f t="shared" ref="CH40:CH103" si="31">(CF40*90%)*40%/24</f>
        <v>79662165</v>
      </c>
      <c r="CI40" s="44">
        <f t="shared" ref="CI40:CI103" si="32">(CG40*90%)*40%/36</f>
        <v>56383710</v>
      </c>
      <c r="CJ40" s="250">
        <f t="shared" ref="CJ40:CJ103" si="33">(AJ40*90%)/36</f>
        <v>125254975</v>
      </c>
      <c r="CK40" s="287">
        <f t="shared" ref="CK40:CK103" si="34">AK40/48</f>
        <v>110817020.83333333</v>
      </c>
      <c r="CL40" s="22"/>
    </row>
    <row r="41" spans="1:256">
      <c r="A41" s="3">
        <f t="shared" ref="A41:A104" si="35">A40+1</f>
        <v>2</v>
      </c>
      <c r="B41" s="556">
        <v>2</v>
      </c>
      <c r="C41" s="264" t="s">
        <v>132</v>
      </c>
      <c r="D41" s="265" t="s">
        <v>29</v>
      </c>
      <c r="E41" s="266"/>
      <c r="F41" s="41" t="s">
        <v>74</v>
      </c>
      <c r="G41" s="267">
        <f t="shared" si="3"/>
        <v>85</v>
      </c>
      <c r="H41" s="267">
        <f t="shared" si="4"/>
        <v>74</v>
      </c>
      <c r="I41" s="268">
        <f t="shared" si="5"/>
        <v>26966806</v>
      </c>
      <c r="J41" s="268">
        <f t="shared" si="6"/>
        <v>1</v>
      </c>
      <c r="K41" s="269">
        <f t="shared" si="7"/>
        <v>1.06</v>
      </c>
      <c r="L41" s="270">
        <f t="shared" si="8"/>
        <v>1.0024999999999999</v>
      </c>
      <c r="M41" s="271">
        <f t="shared" si="9"/>
        <v>23946471.762067527</v>
      </c>
      <c r="N41" s="271">
        <f t="shared" si="10"/>
        <v>26991499.752240665</v>
      </c>
      <c r="O41" s="271">
        <f t="shared" si="11"/>
        <v>28656276.3959</v>
      </c>
      <c r="P41" s="271">
        <f t="shared" si="12"/>
        <v>30423732.820183363</v>
      </c>
      <c r="Q41" s="272">
        <f t="shared" si="13"/>
        <v>28656276.3959</v>
      </c>
      <c r="R41" s="271">
        <f t="shared" si="13"/>
        <v>30423732.820183363</v>
      </c>
      <c r="S41" s="271">
        <f t="shared" si="14"/>
        <v>32300202.089282379</v>
      </c>
      <c r="T41" s="271"/>
      <c r="U41" s="271">
        <f t="shared" si="15"/>
        <v>1772038910.392997</v>
      </c>
      <c r="V41" s="271">
        <f t="shared" si="16"/>
        <v>1997370981.6658092</v>
      </c>
      <c r="W41" s="271">
        <f t="shared" si="17"/>
        <v>2120564453.2966001</v>
      </c>
      <c r="X41" s="272">
        <f t="shared" si="18"/>
        <v>2251356228.6935687</v>
      </c>
      <c r="Y41" s="272">
        <f t="shared" si="19"/>
        <v>2120564453.2966001</v>
      </c>
      <c r="Z41" s="271">
        <f t="shared" si="20"/>
        <v>2251356228.6935687</v>
      </c>
      <c r="AA41" s="271">
        <f t="shared" ref="AA41:AA104" si="36">S41*H41</f>
        <v>2390214954.6068959</v>
      </c>
      <c r="AB41" s="271"/>
      <c r="AC41" s="33" t="str">
        <f t="shared" si="21"/>
        <v>BERTAHAP</v>
      </c>
      <c r="AD41" s="273">
        <f t="shared" si="22"/>
        <v>0</v>
      </c>
      <c r="AE41" s="274">
        <v>2</v>
      </c>
      <c r="AF41" s="275"/>
      <c r="AG41" s="271" t="e">
        <f>IF(AF41&gt;#REF!,"LB","KR")</f>
        <v>#REF!</v>
      </c>
      <c r="AH41" s="275">
        <f t="shared" si="23"/>
        <v>1949243000</v>
      </c>
      <c r="AI41" s="275">
        <f t="shared" si="23"/>
        <v>2197109000</v>
      </c>
      <c r="AJ41" s="275">
        <f t="shared" si="23"/>
        <v>2332621000</v>
      </c>
      <c r="AK41" s="276">
        <f t="shared" si="23"/>
        <v>2476492000</v>
      </c>
      <c r="AL41" s="276">
        <f t="shared" si="23"/>
        <v>2332621000</v>
      </c>
      <c r="AM41" s="275">
        <f t="shared" si="23"/>
        <v>2476492000</v>
      </c>
      <c r="AN41" s="275">
        <f t="shared" si="23"/>
        <v>2629237000</v>
      </c>
      <c r="AO41" s="16"/>
      <c r="AP41" s="277">
        <v>2</v>
      </c>
      <c r="AQ41" s="278">
        <f t="shared" si="24"/>
        <v>-1748797.3691000007</v>
      </c>
      <c r="AR41" s="279"/>
      <c r="AS41" s="280"/>
      <c r="AT41" s="280"/>
      <c r="AU41" s="280"/>
      <c r="AV41" s="16"/>
      <c r="AW41" s="16"/>
      <c r="AX41" s="16"/>
      <c r="AY41" s="16"/>
      <c r="AZ41" s="16"/>
      <c r="BA41" s="16"/>
      <c r="BB41" s="16"/>
      <c r="BC41" s="16"/>
      <c r="BD41" s="16"/>
      <c r="BE41" s="16"/>
      <c r="BF41" s="16"/>
      <c r="BG41" s="16"/>
      <c r="BH41" s="16"/>
      <c r="BI41" s="16"/>
      <c r="BJ41" s="16"/>
      <c r="BK41" s="16"/>
      <c r="BL41" s="16"/>
      <c r="BM41" s="16"/>
      <c r="BN41" s="16"/>
      <c r="BO41" s="16"/>
      <c r="BP41" s="16"/>
      <c r="BQ41" s="288">
        <f>O41</f>
        <v>28656276.3959</v>
      </c>
      <c r="BR41" s="16"/>
      <c r="BS41" s="282">
        <v>2</v>
      </c>
      <c r="BT41" s="283" t="s">
        <v>133</v>
      </c>
      <c r="BU41" s="283" t="str">
        <f t="shared" si="25"/>
        <v>2BR-3</v>
      </c>
      <c r="BV41" s="284" t="str">
        <f t="shared" si="26"/>
        <v>03</v>
      </c>
      <c r="BW41" s="285">
        <f t="shared" si="27"/>
        <v>85</v>
      </c>
      <c r="BX41" s="285">
        <f t="shared" si="27"/>
        <v>74</v>
      </c>
      <c r="BY41" s="286">
        <f t="shared" si="28"/>
        <v>28656276.3959</v>
      </c>
      <c r="BZ41" s="286">
        <f t="shared" si="29"/>
        <v>1949243000</v>
      </c>
      <c r="CA41" s="286">
        <f t="shared" si="29"/>
        <v>2197109000</v>
      </c>
      <c r="CB41" s="286">
        <f t="shared" si="29"/>
        <v>2332621000</v>
      </c>
      <c r="CC41" s="286">
        <f t="shared" si="29"/>
        <v>2476492000</v>
      </c>
      <c r="CD41" s="286">
        <f t="shared" si="30"/>
        <v>2629237000</v>
      </c>
      <c r="CE41" s="16">
        <v>16</v>
      </c>
      <c r="CF41" s="43">
        <f t="shared" ref="CF41:CG104" si="37">ROUNDUP(AJ41+(AJ41*6%),-3)</f>
        <v>2472579000</v>
      </c>
      <c r="CG41" s="197">
        <f t="shared" si="37"/>
        <v>2625082000</v>
      </c>
      <c r="CH41" s="44">
        <f t="shared" si="31"/>
        <v>37088685</v>
      </c>
      <c r="CI41" s="44">
        <f t="shared" si="32"/>
        <v>26250820</v>
      </c>
      <c r="CJ41" s="250">
        <f t="shared" si="33"/>
        <v>58315525</v>
      </c>
      <c r="CK41" s="287">
        <f t="shared" si="34"/>
        <v>51593583.333333336</v>
      </c>
      <c r="CL41" s="22"/>
    </row>
    <row r="42" spans="1:256">
      <c r="A42" s="3">
        <f t="shared" si="35"/>
        <v>3</v>
      </c>
      <c r="B42" s="556">
        <v>3</v>
      </c>
      <c r="C42" s="264" t="s">
        <v>132</v>
      </c>
      <c r="D42" s="265" t="s">
        <v>32</v>
      </c>
      <c r="E42" s="266"/>
      <c r="F42" s="41" t="s">
        <v>56</v>
      </c>
      <c r="G42" s="267">
        <f t="shared" si="3"/>
        <v>85</v>
      </c>
      <c r="H42" s="267">
        <f t="shared" si="4"/>
        <v>74</v>
      </c>
      <c r="I42" s="268">
        <f t="shared" si="5"/>
        <v>26966806</v>
      </c>
      <c r="J42" s="268">
        <f t="shared" si="6"/>
        <v>1</v>
      </c>
      <c r="K42" s="269">
        <f t="shared" si="7"/>
        <v>1.06</v>
      </c>
      <c r="L42" s="270">
        <f t="shared" si="8"/>
        <v>1.0024999999999999</v>
      </c>
      <c r="M42" s="271">
        <f t="shared" si="9"/>
        <v>23946471.762067527</v>
      </c>
      <c r="N42" s="271">
        <f t="shared" si="10"/>
        <v>26991499.752240665</v>
      </c>
      <c r="O42" s="271">
        <f t="shared" si="11"/>
        <v>28656276.3959</v>
      </c>
      <c r="P42" s="271">
        <f t="shared" si="12"/>
        <v>30423732.820183363</v>
      </c>
      <c r="Q42" s="272">
        <f t="shared" si="13"/>
        <v>28656276.3959</v>
      </c>
      <c r="R42" s="271">
        <f t="shared" si="13"/>
        <v>30423732.820183363</v>
      </c>
      <c r="S42" s="271">
        <f t="shared" si="14"/>
        <v>32300202.089282379</v>
      </c>
      <c r="T42" s="271"/>
      <c r="U42" s="271">
        <f t="shared" si="15"/>
        <v>1772038910.392997</v>
      </c>
      <c r="V42" s="271">
        <f t="shared" si="16"/>
        <v>1997370981.6658092</v>
      </c>
      <c r="W42" s="271">
        <f t="shared" si="17"/>
        <v>2120564453.2966001</v>
      </c>
      <c r="X42" s="272">
        <f t="shared" si="18"/>
        <v>2251356228.6935687</v>
      </c>
      <c r="Y42" s="272">
        <f t="shared" si="19"/>
        <v>2120564453.2966001</v>
      </c>
      <c r="Z42" s="271">
        <f t="shared" si="20"/>
        <v>2251356228.6935687</v>
      </c>
      <c r="AA42" s="271">
        <f t="shared" si="36"/>
        <v>2390214954.6068959</v>
      </c>
      <c r="AB42" s="271"/>
      <c r="AC42" s="33" t="str">
        <f t="shared" si="21"/>
        <v>BERTAHAP</v>
      </c>
      <c r="AD42" s="273">
        <f t="shared" si="22"/>
        <v>0</v>
      </c>
      <c r="AE42" s="274">
        <v>2</v>
      </c>
      <c r="AF42" s="275"/>
      <c r="AG42" s="271" t="e">
        <f>IF(AF42&gt;#REF!,"LB","KR")</f>
        <v>#REF!</v>
      </c>
      <c r="AH42" s="275">
        <f t="shared" si="23"/>
        <v>1949243000</v>
      </c>
      <c r="AI42" s="275">
        <f t="shared" si="23"/>
        <v>2197109000</v>
      </c>
      <c r="AJ42" s="275">
        <f t="shared" si="23"/>
        <v>2332621000</v>
      </c>
      <c r="AK42" s="276">
        <f t="shared" si="23"/>
        <v>2476492000</v>
      </c>
      <c r="AL42" s="276">
        <f t="shared" si="23"/>
        <v>2332621000</v>
      </c>
      <c r="AM42" s="275">
        <f t="shared" si="23"/>
        <v>2476492000</v>
      </c>
      <c r="AN42" s="275">
        <f t="shared" si="23"/>
        <v>2629237000</v>
      </c>
      <c r="AO42" s="16"/>
      <c r="AP42" s="277">
        <v>3</v>
      </c>
      <c r="AQ42" s="278">
        <f t="shared" si="24"/>
        <v>-1748797.3691000007</v>
      </c>
      <c r="AR42" s="279"/>
      <c r="AS42" s="280"/>
      <c r="AT42" s="280"/>
      <c r="AU42" s="280"/>
      <c r="AV42" s="16"/>
      <c r="AW42" s="16"/>
      <c r="AX42" s="16"/>
      <c r="AY42" s="16"/>
      <c r="AZ42" s="16"/>
      <c r="BA42" s="16"/>
      <c r="BB42" s="16"/>
      <c r="BC42" s="16"/>
      <c r="BD42" s="16"/>
      <c r="BE42" s="16"/>
      <c r="BF42" s="16"/>
      <c r="BG42" s="16"/>
      <c r="BH42" s="16"/>
      <c r="BI42" s="16"/>
      <c r="BJ42" s="16"/>
      <c r="BK42" s="16"/>
      <c r="BL42" s="16"/>
      <c r="BM42" s="16"/>
      <c r="BN42" s="16"/>
      <c r="BO42" s="16"/>
      <c r="BP42" s="16"/>
      <c r="BQ42" s="289">
        <f>O49</f>
        <v>29737645.316500001</v>
      </c>
      <c r="BR42" s="16"/>
      <c r="BS42" s="290"/>
      <c r="BT42" s="283"/>
      <c r="BU42" s="283" t="str">
        <f t="shared" si="25"/>
        <v>2BR-5</v>
      </c>
      <c r="BV42" s="284" t="str">
        <f t="shared" si="26"/>
        <v>05</v>
      </c>
      <c r="BW42" s="285">
        <f t="shared" si="27"/>
        <v>85</v>
      </c>
      <c r="BX42" s="285">
        <f t="shared" si="27"/>
        <v>74</v>
      </c>
      <c r="BY42" s="286">
        <f t="shared" si="28"/>
        <v>28656276.3959</v>
      </c>
      <c r="BZ42" s="286">
        <f t="shared" si="29"/>
        <v>1949243000</v>
      </c>
      <c r="CA42" s="286">
        <f t="shared" si="29"/>
        <v>2197109000</v>
      </c>
      <c r="CB42" s="286">
        <f t="shared" si="29"/>
        <v>2332621000</v>
      </c>
      <c r="CC42" s="286">
        <f t="shared" si="29"/>
        <v>2476492000</v>
      </c>
      <c r="CD42" s="286">
        <f t="shared" si="30"/>
        <v>2629237000</v>
      </c>
      <c r="CE42" s="16"/>
      <c r="CF42" s="43">
        <f t="shared" si="37"/>
        <v>2472579000</v>
      </c>
      <c r="CG42" s="197">
        <f t="shared" si="37"/>
        <v>2625082000</v>
      </c>
      <c r="CH42" s="44">
        <f t="shared" si="31"/>
        <v>37088685</v>
      </c>
      <c r="CI42" s="44">
        <f t="shared" si="32"/>
        <v>26250820</v>
      </c>
      <c r="CJ42" s="250">
        <f t="shared" si="33"/>
        <v>58315525</v>
      </c>
      <c r="CK42" s="287">
        <f t="shared" si="34"/>
        <v>51593583.333333336</v>
      </c>
    </row>
    <row r="43" spans="1:256">
      <c r="A43" s="3">
        <f t="shared" si="35"/>
        <v>4</v>
      </c>
      <c r="B43" s="556">
        <v>4</v>
      </c>
      <c r="C43" s="264" t="s">
        <v>132</v>
      </c>
      <c r="D43" s="265" t="s">
        <v>38</v>
      </c>
      <c r="E43" s="266"/>
      <c r="F43" s="41" t="s">
        <v>58</v>
      </c>
      <c r="G43" s="267">
        <f t="shared" si="3"/>
        <v>101</v>
      </c>
      <c r="H43" s="267">
        <f t="shared" si="4"/>
        <v>90</v>
      </c>
      <c r="I43" s="268">
        <f t="shared" si="5"/>
        <v>26966806</v>
      </c>
      <c r="J43" s="268">
        <f t="shared" si="6"/>
        <v>1</v>
      </c>
      <c r="K43" s="269">
        <f t="shared" si="7"/>
        <v>1.06</v>
      </c>
      <c r="L43" s="270">
        <f t="shared" si="8"/>
        <v>1.0024999999999999</v>
      </c>
      <c r="M43" s="271">
        <f t="shared" si="9"/>
        <v>23946471.762067527</v>
      </c>
      <c r="N43" s="271">
        <f t="shared" si="10"/>
        <v>26991499.752240665</v>
      </c>
      <c r="O43" s="271">
        <f t="shared" si="11"/>
        <v>28656276.3959</v>
      </c>
      <c r="P43" s="271">
        <f t="shared" si="12"/>
        <v>30423732.820183363</v>
      </c>
      <c r="Q43" s="272">
        <f t="shared" si="13"/>
        <v>28656276.3959</v>
      </c>
      <c r="R43" s="271">
        <f t="shared" si="13"/>
        <v>30423732.820183363</v>
      </c>
      <c r="S43" s="271">
        <f t="shared" si="14"/>
        <v>32300202.089282379</v>
      </c>
      <c r="T43" s="271"/>
      <c r="U43" s="271">
        <f t="shared" si="15"/>
        <v>2155182458.5860772</v>
      </c>
      <c r="V43" s="271">
        <f t="shared" si="16"/>
        <v>2429234977.7016597</v>
      </c>
      <c r="W43" s="271">
        <f t="shared" si="17"/>
        <v>2579064875.631</v>
      </c>
      <c r="X43" s="272">
        <f t="shared" si="18"/>
        <v>2738135953.8165026</v>
      </c>
      <c r="Y43" s="272">
        <f t="shared" si="19"/>
        <v>2579064875.631</v>
      </c>
      <c r="Z43" s="271">
        <f t="shared" si="20"/>
        <v>2738135953.8165026</v>
      </c>
      <c r="AA43" s="271">
        <f t="shared" si="36"/>
        <v>2907018188.0354142</v>
      </c>
      <c r="AB43" s="271"/>
      <c r="AC43" s="33" t="str">
        <f t="shared" si="21"/>
        <v>BERTAHAP</v>
      </c>
      <c r="AD43" s="273">
        <f t="shared" si="22"/>
        <v>0</v>
      </c>
      <c r="AE43" s="274">
        <v>2</v>
      </c>
      <c r="AF43" s="275"/>
      <c r="AG43" s="271" t="e">
        <f>IF(AF43&gt;#REF!,"LB","KR")</f>
        <v>#REF!</v>
      </c>
      <c r="AH43" s="275">
        <f t="shared" si="23"/>
        <v>2370701000</v>
      </c>
      <c r="AI43" s="275">
        <f t="shared" si="23"/>
        <v>2672159000</v>
      </c>
      <c r="AJ43" s="275">
        <f t="shared" si="23"/>
        <v>2836972000</v>
      </c>
      <c r="AK43" s="276">
        <f t="shared" si="23"/>
        <v>3011950000</v>
      </c>
      <c r="AL43" s="276">
        <f t="shared" si="23"/>
        <v>2836972000</v>
      </c>
      <c r="AM43" s="275">
        <f t="shared" si="23"/>
        <v>3011950000</v>
      </c>
      <c r="AN43" s="275">
        <f t="shared" si="23"/>
        <v>3197721000</v>
      </c>
      <c r="AO43" s="16"/>
      <c r="AP43" s="277">
        <v>4</v>
      </c>
      <c r="AQ43" s="278">
        <f t="shared" si="24"/>
        <v>-1748797.3691000007</v>
      </c>
      <c r="AR43" s="279"/>
      <c r="AS43" s="291"/>
      <c r="AT43" s="280"/>
      <c r="AU43" s="292"/>
      <c r="AV43" s="293"/>
      <c r="AW43" s="294"/>
      <c r="AX43" s="293"/>
      <c r="AY43" s="16"/>
      <c r="AZ43" s="293"/>
      <c r="BA43" s="293"/>
      <c r="BB43" s="293"/>
      <c r="BC43" s="293"/>
      <c r="BD43" s="293"/>
      <c r="BE43" s="293"/>
      <c r="BF43" s="293"/>
      <c r="BG43" s="293"/>
      <c r="BH43" s="293"/>
      <c r="BI43" s="293"/>
      <c r="BJ43" s="293"/>
      <c r="BK43" s="293"/>
      <c r="BL43" s="293"/>
      <c r="BM43" s="293"/>
      <c r="BN43" s="16"/>
      <c r="BO43" s="293"/>
      <c r="BP43" s="16"/>
      <c r="BQ43" s="295">
        <f>O60</f>
        <v>29415391.9848</v>
      </c>
      <c r="BR43" s="16"/>
      <c r="BS43" s="290"/>
      <c r="BT43" s="283"/>
      <c r="BU43" s="283" t="str">
        <f t="shared" si="25"/>
        <v>2BR-7</v>
      </c>
      <c r="BV43" s="284" t="str">
        <f t="shared" si="26"/>
        <v>07</v>
      </c>
      <c r="BW43" s="285">
        <f t="shared" si="27"/>
        <v>101</v>
      </c>
      <c r="BX43" s="285">
        <f t="shared" si="27"/>
        <v>90</v>
      </c>
      <c r="BY43" s="286">
        <f t="shared" si="28"/>
        <v>28656276.3959</v>
      </c>
      <c r="BZ43" s="286">
        <f t="shared" si="29"/>
        <v>2370701000</v>
      </c>
      <c r="CA43" s="286">
        <f t="shared" si="29"/>
        <v>2672159000</v>
      </c>
      <c r="CB43" s="286">
        <f t="shared" si="29"/>
        <v>2836972000</v>
      </c>
      <c r="CC43" s="286">
        <f t="shared" si="29"/>
        <v>3011950000</v>
      </c>
      <c r="CD43" s="286">
        <f t="shared" si="30"/>
        <v>3197721000</v>
      </c>
      <c r="CE43" s="16"/>
      <c r="CF43" s="43">
        <f t="shared" si="37"/>
        <v>3007191000</v>
      </c>
      <c r="CG43" s="197">
        <f t="shared" si="37"/>
        <v>3192667000</v>
      </c>
      <c r="CH43" s="44">
        <f t="shared" si="31"/>
        <v>45107865</v>
      </c>
      <c r="CI43" s="44">
        <f t="shared" si="32"/>
        <v>31926670</v>
      </c>
      <c r="CJ43" s="250">
        <f t="shared" si="33"/>
        <v>70924300</v>
      </c>
      <c r="CK43" s="287">
        <f t="shared" si="34"/>
        <v>62748958.333333336</v>
      </c>
    </row>
    <row r="44" spans="1:256">
      <c r="A44" s="3">
        <f t="shared" si="35"/>
        <v>5</v>
      </c>
      <c r="B44" s="556">
        <v>5</v>
      </c>
      <c r="C44" s="264" t="s">
        <v>132</v>
      </c>
      <c r="D44" s="265" t="s">
        <v>44</v>
      </c>
      <c r="E44" s="266"/>
      <c r="F44" s="41" t="s">
        <v>60</v>
      </c>
      <c r="G44" s="267">
        <f t="shared" si="3"/>
        <v>101</v>
      </c>
      <c r="H44" s="267">
        <f t="shared" si="4"/>
        <v>90</v>
      </c>
      <c r="I44" s="268">
        <f t="shared" si="5"/>
        <v>26966806</v>
      </c>
      <c r="J44" s="268">
        <f t="shared" si="6"/>
        <v>1</v>
      </c>
      <c r="K44" s="269">
        <f t="shared" si="7"/>
        <v>1.06</v>
      </c>
      <c r="L44" s="270">
        <f t="shared" si="8"/>
        <v>1.0024999999999999</v>
      </c>
      <c r="M44" s="271">
        <f t="shared" si="9"/>
        <v>23946471.762067527</v>
      </c>
      <c r="N44" s="271">
        <f t="shared" si="10"/>
        <v>26991499.752240665</v>
      </c>
      <c r="O44" s="271">
        <f t="shared" si="11"/>
        <v>28656276.3959</v>
      </c>
      <c r="P44" s="271">
        <f t="shared" si="12"/>
        <v>30423732.820183363</v>
      </c>
      <c r="Q44" s="272">
        <f t="shared" si="13"/>
        <v>28656276.3959</v>
      </c>
      <c r="R44" s="271">
        <f t="shared" si="13"/>
        <v>30423732.820183363</v>
      </c>
      <c r="S44" s="271">
        <f t="shared" si="14"/>
        <v>32300202.089282379</v>
      </c>
      <c r="T44" s="271"/>
      <c r="U44" s="271">
        <f t="shared" si="15"/>
        <v>2155182458.5860772</v>
      </c>
      <c r="V44" s="271">
        <f t="shared" si="16"/>
        <v>2429234977.7016597</v>
      </c>
      <c r="W44" s="271">
        <f t="shared" si="17"/>
        <v>2579064875.631</v>
      </c>
      <c r="X44" s="272">
        <f t="shared" si="18"/>
        <v>2738135953.8165026</v>
      </c>
      <c r="Y44" s="272">
        <f t="shared" si="19"/>
        <v>2579064875.631</v>
      </c>
      <c r="Z44" s="271">
        <f t="shared" si="20"/>
        <v>2738135953.8165026</v>
      </c>
      <c r="AA44" s="271">
        <f t="shared" si="36"/>
        <v>2907018188.0354142</v>
      </c>
      <c r="AB44" s="271"/>
      <c r="AC44" s="33" t="str">
        <f t="shared" si="21"/>
        <v>BERTAHAP</v>
      </c>
      <c r="AD44" s="273">
        <f t="shared" si="22"/>
        <v>0</v>
      </c>
      <c r="AE44" s="274">
        <v>2</v>
      </c>
      <c r="AF44" s="275"/>
      <c r="AG44" s="271" t="e">
        <f>IF(AF44&gt;#REF!,"LB","KR")</f>
        <v>#REF!</v>
      </c>
      <c r="AH44" s="275">
        <f t="shared" si="23"/>
        <v>2370701000</v>
      </c>
      <c r="AI44" s="275">
        <f t="shared" si="23"/>
        <v>2672159000</v>
      </c>
      <c r="AJ44" s="275">
        <f t="shared" si="23"/>
        <v>2836972000</v>
      </c>
      <c r="AK44" s="276">
        <f t="shared" si="23"/>
        <v>3011950000</v>
      </c>
      <c r="AL44" s="276">
        <f t="shared" si="23"/>
        <v>2836972000</v>
      </c>
      <c r="AM44" s="275">
        <f t="shared" si="23"/>
        <v>3011950000</v>
      </c>
      <c r="AN44" s="275">
        <f t="shared" si="23"/>
        <v>3197721000</v>
      </c>
      <c r="AO44" s="16"/>
      <c r="AP44" s="277">
        <v>5</v>
      </c>
      <c r="AQ44" s="278">
        <f t="shared" si="24"/>
        <v>-1748797.3691000007</v>
      </c>
      <c r="AR44" s="279"/>
      <c r="AS44" s="296"/>
      <c r="AT44" s="296"/>
      <c r="AU44" s="296"/>
      <c r="AV44" s="297"/>
      <c r="AW44" s="297"/>
      <c r="AX44" s="297"/>
      <c r="AY44" s="16"/>
      <c r="AZ44" s="297"/>
      <c r="BA44" s="297"/>
      <c r="BB44" s="297"/>
      <c r="BC44" s="297"/>
      <c r="BD44" s="297"/>
      <c r="BE44" s="297"/>
      <c r="BF44" s="297"/>
      <c r="BG44" s="297"/>
      <c r="BH44" s="297"/>
      <c r="BI44" s="297"/>
      <c r="BJ44" s="297"/>
      <c r="BK44" s="297"/>
      <c r="BL44" s="297"/>
      <c r="BM44" s="297"/>
      <c r="BN44" s="297"/>
      <c r="BO44" s="297"/>
      <c r="BP44" s="16"/>
      <c r="BQ44" s="298">
        <f>O61</f>
        <v>28870662.503600005</v>
      </c>
      <c r="BR44" s="16"/>
      <c r="BS44" s="290"/>
      <c r="BT44" s="283"/>
      <c r="BU44" s="283" t="str">
        <f t="shared" si="25"/>
        <v>2BR-9</v>
      </c>
      <c r="BV44" s="284" t="str">
        <f t="shared" si="26"/>
        <v>09</v>
      </c>
      <c r="BW44" s="285">
        <f t="shared" si="27"/>
        <v>101</v>
      </c>
      <c r="BX44" s="285">
        <f t="shared" si="27"/>
        <v>90</v>
      </c>
      <c r="BY44" s="286">
        <f t="shared" si="28"/>
        <v>28656276.3959</v>
      </c>
      <c r="BZ44" s="286">
        <f t="shared" si="29"/>
        <v>2370701000</v>
      </c>
      <c r="CA44" s="286">
        <f t="shared" si="29"/>
        <v>2672159000</v>
      </c>
      <c r="CB44" s="286">
        <f t="shared" si="29"/>
        <v>2836972000</v>
      </c>
      <c r="CC44" s="286">
        <f t="shared" si="29"/>
        <v>3011950000</v>
      </c>
      <c r="CD44" s="286">
        <f t="shared" si="30"/>
        <v>3197721000</v>
      </c>
      <c r="CE44" s="16"/>
      <c r="CF44" s="43">
        <f t="shared" si="37"/>
        <v>3007191000</v>
      </c>
      <c r="CG44" s="197">
        <f t="shared" si="37"/>
        <v>3192667000</v>
      </c>
      <c r="CH44" s="44">
        <f t="shared" si="31"/>
        <v>45107865</v>
      </c>
      <c r="CI44" s="44">
        <f t="shared" si="32"/>
        <v>31926670</v>
      </c>
      <c r="CJ44" s="250">
        <f t="shared" si="33"/>
        <v>70924300</v>
      </c>
      <c r="CK44" s="287">
        <f t="shared" si="34"/>
        <v>62748958.333333336</v>
      </c>
    </row>
    <row r="45" spans="1:256">
      <c r="A45" s="3">
        <f t="shared" si="35"/>
        <v>6</v>
      </c>
      <c r="B45" s="556">
        <v>6</v>
      </c>
      <c r="C45" s="264" t="s">
        <v>132</v>
      </c>
      <c r="D45" s="299">
        <v>11</v>
      </c>
      <c r="E45" s="266"/>
      <c r="F45" s="41" t="s">
        <v>62</v>
      </c>
      <c r="G45" s="267">
        <f t="shared" si="3"/>
        <v>101</v>
      </c>
      <c r="H45" s="267">
        <f t="shared" si="4"/>
        <v>90</v>
      </c>
      <c r="I45" s="268">
        <f t="shared" si="5"/>
        <v>26966806</v>
      </c>
      <c r="J45" s="268">
        <f t="shared" si="6"/>
        <v>1</v>
      </c>
      <c r="K45" s="269">
        <f t="shared" si="7"/>
        <v>1.06</v>
      </c>
      <c r="L45" s="270">
        <f t="shared" si="8"/>
        <v>1.0024999999999999</v>
      </c>
      <c r="M45" s="271">
        <f t="shared" si="9"/>
        <v>23946471.762067527</v>
      </c>
      <c r="N45" s="271">
        <f t="shared" si="10"/>
        <v>26991499.752240665</v>
      </c>
      <c r="O45" s="271">
        <f t="shared" si="11"/>
        <v>28656276.3959</v>
      </c>
      <c r="P45" s="271">
        <f t="shared" si="12"/>
        <v>30423732.820183363</v>
      </c>
      <c r="Q45" s="272">
        <f t="shared" si="13"/>
        <v>28656276.3959</v>
      </c>
      <c r="R45" s="271">
        <f t="shared" si="13"/>
        <v>30423732.820183363</v>
      </c>
      <c r="S45" s="271">
        <f t="shared" si="14"/>
        <v>32300202.089282379</v>
      </c>
      <c r="T45" s="271"/>
      <c r="U45" s="271">
        <f t="shared" si="15"/>
        <v>2155182458.5860772</v>
      </c>
      <c r="V45" s="271">
        <f t="shared" si="16"/>
        <v>2429234977.7016597</v>
      </c>
      <c r="W45" s="271">
        <f t="shared" si="17"/>
        <v>2579064875.631</v>
      </c>
      <c r="X45" s="272">
        <f t="shared" si="18"/>
        <v>2738135953.8165026</v>
      </c>
      <c r="Y45" s="272">
        <f t="shared" si="19"/>
        <v>2579064875.631</v>
      </c>
      <c r="Z45" s="271">
        <f t="shared" si="20"/>
        <v>2738135953.8165026</v>
      </c>
      <c r="AA45" s="271">
        <f t="shared" si="36"/>
        <v>2907018188.0354142</v>
      </c>
      <c r="AB45" s="271"/>
      <c r="AC45" s="33" t="str">
        <f t="shared" si="21"/>
        <v>BERTAHAP</v>
      </c>
      <c r="AD45" s="273">
        <f t="shared" si="22"/>
        <v>0</v>
      </c>
      <c r="AE45" s="274">
        <v>2</v>
      </c>
      <c r="AF45" s="275"/>
      <c r="AG45" s="271" t="e">
        <f>IF(AF45&gt;#REF!,"LB","KR")</f>
        <v>#REF!</v>
      </c>
      <c r="AH45" s="275">
        <f t="shared" si="23"/>
        <v>2370701000</v>
      </c>
      <c r="AI45" s="275">
        <f t="shared" si="23"/>
        <v>2672159000</v>
      </c>
      <c r="AJ45" s="275">
        <f t="shared" si="23"/>
        <v>2836972000</v>
      </c>
      <c r="AK45" s="276">
        <f t="shared" si="23"/>
        <v>3011950000</v>
      </c>
      <c r="AL45" s="276">
        <f t="shared" si="23"/>
        <v>2836972000</v>
      </c>
      <c r="AM45" s="275">
        <f t="shared" si="23"/>
        <v>3011950000</v>
      </c>
      <c r="AN45" s="275">
        <f t="shared" si="23"/>
        <v>3197721000</v>
      </c>
      <c r="AO45" s="16"/>
      <c r="AP45" s="277">
        <v>6</v>
      </c>
      <c r="AQ45" s="278">
        <f t="shared" si="24"/>
        <v>-1748797.3691000007</v>
      </c>
      <c r="AR45" s="279"/>
      <c r="AS45" s="280"/>
      <c r="AT45" s="280"/>
      <c r="AU45" s="280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300">
        <f>O66</f>
        <v>28870662.503600005</v>
      </c>
      <c r="BR45" s="16"/>
      <c r="BS45" s="290"/>
      <c r="BT45" s="283"/>
      <c r="BU45" s="283" t="str">
        <f t="shared" si="25"/>
        <v>2BR-11</v>
      </c>
      <c r="BV45" s="284">
        <f t="shared" si="26"/>
        <v>11</v>
      </c>
      <c r="BW45" s="285">
        <f t="shared" si="27"/>
        <v>101</v>
      </c>
      <c r="BX45" s="285">
        <f t="shared" si="27"/>
        <v>90</v>
      </c>
      <c r="BY45" s="286">
        <f t="shared" si="28"/>
        <v>28656276.3959</v>
      </c>
      <c r="BZ45" s="286">
        <f t="shared" si="29"/>
        <v>2370701000</v>
      </c>
      <c r="CA45" s="286">
        <f t="shared" si="29"/>
        <v>2672159000</v>
      </c>
      <c r="CB45" s="286">
        <f t="shared" si="29"/>
        <v>2836972000</v>
      </c>
      <c r="CC45" s="286">
        <f t="shared" si="29"/>
        <v>3011950000</v>
      </c>
      <c r="CD45" s="286">
        <f t="shared" si="30"/>
        <v>3197721000</v>
      </c>
      <c r="CE45" s="16"/>
      <c r="CF45" s="43">
        <f t="shared" si="37"/>
        <v>3007191000</v>
      </c>
      <c r="CG45" s="197">
        <f t="shared" si="37"/>
        <v>3192667000</v>
      </c>
      <c r="CH45" s="44">
        <f t="shared" si="31"/>
        <v>45107865</v>
      </c>
      <c r="CI45" s="44">
        <f t="shared" si="32"/>
        <v>31926670</v>
      </c>
      <c r="CJ45" s="250">
        <f t="shared" si="33"/>
        <v>70924300</v>
      </c>
      <c r="CK45" s="287">
        <f t="shared" si="34"/>
        <v>62748958.333333336</v>
      </c>
    </row>
    <row r="46" spans="1:256">
      <c r="A46" s="3">
        <f t="shared" si="35"/>
        <v>7</v>
      </c>
      <c r="B46" s="556">
        <v>7</v>
      </c>
      <c r="C46" s="264" t="s">
        <v>132</v>
      </c>
      <c r="D46" s="299">
        <v>15</v>
      </c>
      <c r="E46" s="266"/>
      <c r="F46" s="41" t="s">
        <v>64</v>
      </c>
      <c r="G46" s="267">
        <f t="shared" si="3"/>
        <v>101</v>
      </c>
      <c r="H46" s="267">
        <f t="shared" si="4"/>
        <v>90</v>
      </c>
      <c r="I46" s="268">
        <f t="shared" si="5"/>
        <v>26966806</v>
      </c>
      <c r="J46" s="268">
        <f t="shared" si="6"/>
        <v>1</v>
      </c>
      <c r="K46" s="269">
        <f t="shared" si="7"/>
        <v>1.06</v>
      </c>
      <c r="L46" s="270">
        <f t="shared" si="8"/>
        <v>1.0024999999999999</v>
      </c>
      <c r="M46" s="271">
        <f t="shared" si="9"/>
        <v>23946471.762067527</v>
      </c>
      <c r="N46" s="271">
        <f t="shared" si="10"/>
        <v>26991499.752240665</v>
      </c>
      <c r="O46" s="271">
        <f t="shared" si="11"/>
        <v>28656276.3959</v>
      </c>
      <c r="P46" s="271">
        <f t="shared" si="12"/>
        <v>30423732.820183363</v>
      </c>
      <c r="Q46" s="272">
        <f t="shared" si="13"/>
        <v>28656276.3959</v>
      </c>
      <c r="R46" s="271">
        <f t="shared" si="13"/>
        <v>30423732.820183363</v>
      </c>
      <c r="S46" s="271">
        <f t="shared" si="14"/>
        <v>32300202.089282379</v>
      </c>
      <c r="T46" s="271"/>
      <c r="U46" s="271">
        <f t="shared" si="15"/>
        <v>2155182458.5860772</v>
      </c>
      <c r="V46" s="271">
        <f t="shared" si="16"/>
        <v>2429234977.7016597</v>
      </c>
      <c r="W46" s="271">
        <f t="shared" si="17"/>
        <v>2579064875.631</v>
      </c>
      <c r="X46" s="272">
        <f t="shared" si="18"/>
        <v>2738135953.8165026</v>
      </c>
      <c r="Y46" s="272">
        <f t="shared" si="19"/>
        <v>2579064875.631</v>
      </c>
      <c r="Z46" s="271">
        <f t="shared" si="20"/>
        <v>2738135953.8165026</v>
      </c>
      <c r="AA46" s="271">
        <f t="shared" si="36"/>
        <v>2907018188.0354142</v>
      </c>
      <c r="AB46" s="271"/>
      <c r="AC46" s="33" t="str">
        <f t="shared" si="21"/>
        <v>BERTAHAP</v>
      </c>
      <c r="AD46" s="273">
        <f t="shared" si="22"/>
        <v>0</v>
      </c>
      <c r="AE46" s="274">
        <v>2</v>
      </c>
      <c r="AF46" s="275"/>
      <c r="AG46" s="271" t="e">
        <f>IF(AF46&gt;#REF!,"LB","KR")</f>
        <v>#REF!</v>
      </c>
      <c r="AH46" s="275">
        <f t="shared" si="23"/>
        <v>2370701000</v>
      </c>
      <c r="AI46" s="275">
        <f t="shared" si="23"/>
        <v>2672159000</v>
      </c>
      <c r="AJ46" s="275">
        <f t="shared" si="23"/>
        <v>2836972000</v>
      </c>
      <c r="AK46" s="276">
        <f t="shared" si="23"/>
        <v>3011950000</v>
      </c>
      <c r="AL46" s="276">
        <f t="shared" si="23"/>
        <v>2836972000</v>
      </c>
      <c r="AM46" s="275">
        <f t="shared" si="23"/>
        <v>3011950000</v>
      </c>
      <c r="AN46" s="275">
        <f t="shared" si="23"/>
        <v>3197721000</v>
      </c>
      <c r="AO46" s="16"/>
      <c r="AP46" s="277">
        <v>7</v>
      </c>
      <c r="AQ46" s="278">
        <f t="shared" si="24"/>
        <v>-1748797.3691000007</v>
      </c>
      <c r="AR46" s="279"/>
      <c r="AS46" s="301"/>
      <c r="AT46" s="301"/>
      <c r="AU46" s="301"/>
      <c r="AV46" s="301"/>
      <c r="AW46" s="301"/>
      <c r="AX46" s="16"/>
      <c r="AY46" s="16"/>
      <c r="AZ46" s="16"/>
      <c r="BA46" s="16"/>
      <c r="BB46" s="16"/>
      <c r="BC46" s="16"/>
      <c r="BD46" s="16"/>
      <c r="BE46" s="16"/>
      <c r="BF46" s="16"/>
      <c r="BG46" s="16"/>
      <c r="BH46" s="16"/>
      <c r="BI46" s="16"/>
      <c r="BJ46" s="16"/>
      <c r="BK46" s="16"/>
      <c r="BL46" s="16"/>
      <c r="BM46" s="16"/>
      <c r="BN46" s="16"/>
      <c r="BO46" s="16"/>
      <c r="BP46" s="16"/>
      <c r="BQ46" s="302">
        <f>O69</f>
        <v>29960121.466000002</v>
      </c>
      <c r="BR46" s="16"/>
      <c r="BS46" s="290"/>
      <c r="BT46" s="283"/>
      <c r="BU46" s="283" t="str">
        <f t="shared" si="25"/>
        <v>2BR-15</v>
      </c>
      <c r="BV46" s="284">
        <f t="shared" si="26"/>
        <v>15</v>
      </c>
      <c r="BW46" s="285">
        <f t="shared" si="27"/>
        <v>101</v>
      </c>
      <c r="BX46" s="285">
        <f t="shared" si="27"/>
        <v>90</v>
      </c>
      <c r="BY46" s="286">
        <f t="shared" si="28"/>
        <v>28656276.3959</v>
      </c>
      <c r="BZ46" s="286">
        <f t="shared" si="29"/>
        <v>2370701000</v>
      </c>
      <c r="CA46" s="286">
        <f t="shared" si="29"/>
        <v>2672159000</v>
      </c>
      <c r="CB46" s="286">
        <f t="shared" si="29"/>
        <v>2836972000</v>
      </c>
      <c r="CC46" s="286">
        <f t="shared" si="29"/>
        <v>3011950000</v>
      </c>
      <c r="CD46" s="286">
        <f t="shared" si="30"/>
        <v>3197721000</v>
      </c>
      <c r="CE46" s="16"/>
      <c r="CF46" s="43">
        <f t="shared" si="37"/>
        <v>3007191000</v>
      </c>
      <c r="CG46" s="197">
        <f t="shared" si="37"/>
        <v>3192667000</v>
      </c>
      <c r="CH46" s="44">
        <f t="shared" si="31"/>
        <v>45107865</v>
      </c>
      <c r="CI46" s="44">
        <f t="shared" si="32"/>
        <v>31926670</v>
      </c>
      <c r="CJ46" s="250">
        <f t="shared" si="33"/>
        <v>70924300</v>
      </c>
      <c r="CK46" s="287">
        <f t="shared" si="34"/>
        <v>62748958.333333336</v>
      </c>
    </row>
    <row r="47" spans="1:256">
      <c r="A47" s="3">
        <f t="shared" si="35"/>
        <v>8</v>
      </c>
      <c r="B47" s="556">
        <v>8</v>
      </c>
      <c r="C47" s="264" t="s">
        <v>132</v>
      </c>
      <c r="D47" s="299">
        <v>17</v>
      </c>
      <c r="E47" s="266"/>
      <c r="F47" s="41" t="s">
        <v>67</v>
      </c>
      <c r="G47" s="267">
        <f t="shared" si="3"/>
        <v>85</v>
      </c>
      <c r="H47" s="267">
        <f t="shared" si="4"/>
        <v>74</v>
      </c>
      <c r="I47" s="268">
        <f t="shared" si="5"/>
        <v>26966806</v>
      </c>
      <c r="J47" s="268">
        <f t="shared" si="6"/>
        <v>1</v>
      </c>
      <c r="K47" s="269">
        <f t="shared" si="7"/>
        <v>1.06</v>
      </c>
      <c r="L47" s="270">
        <f t="shared" si="8"/>
        <v>1.0024999999999999</v>
      </c>
      <c r="M47" s="271">
        <f t="shared" si="9"/>
        <v>23946471.762067527</v>
      </c>
      <c r="N47" s="271">
        <f t="shared" si="10"/>
        <v>26991499.752240665</v>
      </c>
      <c r="O47" s="271">
        <f t="shared" si="11"/>
        <v>28656276.3959</v>
      </c>
      <c r="P47" s="271">
        <f t="shared" si="12"/>
        <v>30423732.820183363</v>
      </c>
      <c r="Q47" s="272">
        <f t="shared" si="13"/>
        <v>28656276.3959</v>
      </c>
      <c r="R47" s="271">
        <f t="shared" si="13"/>
        <v>30423732.820183363</v>
      </c>
      <c r="S47" s="271">
        <f t="shared" si="14"/>
        <v>32300202.089282379</v>
      </c>
      <c r="T47" s="271"/>
      <c r="U47" s="271">
        <f t="shared" si="15"/>
        <v>1772038910.392997</v>
      </c>
      <c r="V47" s="271">
        <f t="shared" si="16"/>
        <v>1997370981.6658092</v>
      </c>
      <c r="W47" s="271">
        <f t="shared" si="17"/>
        <v>2120564453.2966001</v>
      </c>
      <c r="X47" s="272">
        <f t="shared" si="18"/>
        <v>2251356228.6935687</v>
      </c>
      <c r="Y47" s="272">
        <f t="shared" si="19"/>
        <v>2120564453.2966001</v>
      </c>
      <c r="Z47" s="271">
        <f t="shared" si="20"/>
        <v>2251356228.6935687</v>
      </c>
      <c r="AA47" s="271">
        <f t="shared" si="36"/>
        <v>2390214954.6068959</v>
      </c>
      <c r="AB47" s="271"/>
      <c r="AC47" s="33" t="str">
        <f t="shared" si="21"/>
        <v>BERTAHAP</v>
      </c>
      <c r="AD47" s="273">
        <f t="shared" si="22"/>
        <v>0</v>
      </c>
      <c r="AE47" s="274">
        <v>2</v>
      </c>
      <c r="AF47" s="275"/>
      <c r="AG47" s="271" t="e">
        <f>IF(AF47&gt;#REF!,"LB","KR")</f>
        <v>#REF!</v>
      </c>
      <c r="AH47" s="275">
        <f t="shared" si="23"/>
        <v>1949243000</v>
      </c>
      <c r="AI47" s="275">
        <f t="shared" si="23"/>
        <v>2197109000</v>
      </c>
      <c r="AJ47" s="275">
        <f t="shared" si="23"/>
        <v>2332621000</v>
      </c>
      <c r="AK47" s="276">
        <f t="shared" si="23"/>
        <v>2476492000</v>
      </c>
      <c r="AL47" s="276">
        <f t="shared" si="23"/>
        <v>2332621000</v>
      </c>
      <c r="AM47" s="275">
        <f t="shared" si="23"/>
        <v>2476492000</v>
      </c>
      <c r="AN47" s="275">
        <f t="shared" si="23"/>
        <v>2629237000</v>
      </c>
      <c r="AO47" s="16"/>
      <c r="AP47" s="277">
        <v>8</v>
      </c>
      <c r="AQ47" s="278">
        <f t="shared" si="24"/>
        <v>-1748797.3691000007</v>
      </c>
      <c r="AR47" s="279"/>
      <c r="AS47" s="301"/>
      <c r="AT47" s="301"/>
      <c r="AU47" s="301"/>
      <c r="AV47" s="301"/>
      <c r="AW47" s="301"/>
      <c r="AX47" s="16"/>
      <c r="AY47" s="16"/>
      <c r="AZ47" s="16"/>
      <c r="BA47" s="16"/>
      <c r="BB47" s="16"/>
      <c r="BC47" s="16"/>
      <c r="BD47" s="16"/>
      <c r="BE47" s="16"/>
      <c r="BF47" s="16"/>
      <c r="BG47" s="16"/>
      <c r="BH47" s="16"/>
      <c r="BI47" s="16"/>
      <c r="BJ47" s="16"/>
      <c r="BK47" s="16"/>
      <c r="BL47" s="16"/>
      <c r="BM47" s="16"/>
      <c r="BN47" s="16"/>
      <c r="BO47" s="16"/>
      <c r="BP47" s="16"/>
      <c r="BQ47" s="303">
        <f>O70</f>
        <v>29124150.48</v>
      </c>
      <c r="BR47" s="16"/>
      <c r="BS47" s="290"/>
      <c r="BT47" s="283"/>
      <c r="BU47" s="283" t="str">
        <f t="shared" si="25"/>
        <v>2BR-17</v>
      </c>
      <c r="BV47" s="284">
        <f t="shared" si="26"/>
        <v>17</v>
      </c>
      <c r="BW47" s="285">
        <f t="shared" si="27"/>
        <v>85</v>
      </c>
      <c r="BX47" s="285">
        <f t="shared" si="27"/>
        <v>74</v>
      </c>
      <c r="BY47" s="286">
        <f t="shared" si="28"/>
        <v>28656276.3959</v>
      </c>
      <c r="BZ47" s="286">
        <f t="shared" si="29"/>
        <v>1949243000</v>
      </c>
      <c r="CA47" s="286">
        <f t="shared" si="29"/>
        <v>2197109000</v>
      </c>
      <c r="CB47" s="286">
        <f t="shared" si="29"/>
        <v>2332621000</v>
      </c>
      <c r="CC47" s="286">
        <f t="shared" si="29"/>
        <v>2476492000</v>
      </c>
      <c r="CD47" s="286">
        <f t="shared" si="30"/>
        <v>2629237000</v>
      </c>
      <c r="CE47" s="16"/>
      <c r="CF47" s="43">
        <f t="shared" si="37"/>
        <v>2472579000</v>
      </c>
      <c r="CG47" s="197">
        <f t="shared" si="37"/>
        <v>2625082000</v>
      </c>
      <c r="CH47" s="44">
        <f t="shared" si="31"/>
        <v>37088685</v>
      </c>
      <c r="CI47" s="44">
        <f t="shared" si="32"/>
        <v>26250820</v>
      </c>
      <c r="CJ47" s="250">
        <f t="shared" si="33"/>
        <v>58315525</v>
      </c>
      <c r="CK47" s="287">
        <f t="shared" si="34"/>
        <v>51593583.333333336</v>
      </c>
    </row>
    <row r="48" spans="1:256">
      <c r="A48" s="3">
        <f t="shared" si="35"/>
        <v>9</v>
      </c>
      <c r="B48" s="556">
        <v>9</v>
      </c>
      <c r="C48" s="264" t="s">
        <v>132</v>
      </c>
      <c r="D48" s="299">
        <v>19</v>
      </c>
      <c r="E48" s="266"/>
      <c r="F48" s="41" t="s">
        <v>78</v>
      </c>
      <c r="G48" s="267">
        <f t="shared" si="3"/>
        <v>138</v>
      </c>
      <c r="H48" s="267">
        <f t="shared" si="4"/>
        <v>120</v>
      </c>
      <c r="I48" s="268">
        <f t="shared" si="5"/>
        <v>26966806</v>
      </c>
      <c r="J48" s="268">
        <f t="shared" si="6"/>
        <v>1</v>
      </c>
      <c r="K48" s="269">
        <f t="shared" si="7"/>
        <v>1.06</v>
      </c>
      <c r="L48" s="270">
        <f t="shared" si="8"/>
        <v>1.0024999999999999</v>
      </c>
      <c r="M48" s="271">
        <f t="shared" si="9"/>
        <v>23946471.762067527</v>
      </c>
      <c r="N48" s="271">
        <f t="shared" si="10"/>
        <v>26991499.752240665</v>
      </c>
      <c r="O48" s="271">
        <f t="shared" si="11"/>
        <v>28656276.3959</v>
      </c>
      <c r="P48" s="271">
        <f t="shared" si="12"/>
        <v>30423732.820183363</v>
      </c>
      <c r="Q48" s="272">
        <f t="shared" si="13"/>
        <v>28656276.3959</v>
      </c>
      <c r="R48" s="271">
        <f t="shared" si="13"/>
        <v>30423732.820183363</v>
      </c>
      <c r="S48" s="271">
        <f t="shared" si="14"/>
        <v>32300202.089282379</v>
      </c>
      <c r="T48" s="271"/>
      <c r="U48" s="271">
        <f t="shared" si="15"/>
        <v>2873576611.448103</v>
      </c>
      <c r="V48" s="271">
        <f t="shared" si="16"/>
        <v>3238979970.2688799</v>
      </c>
      <c r="W48" s="271">
        <f t="shared" si="17"/>
        <v>3438753167.5079999</v>
      </c>
      <c r="X48" s="272">
        <f t="shared" si="18"/>
        <v>3650847938.4220037</v>
      </c>
      <c r="Y48" s="272">
        <f t="shared" si="19"/>
        <v>3438753167.5079999</v>
      </c>
      <c r="Z48" s="271">
        <f t="shared" si="20"/>
        <v>3650847938.4220037</v>
      </c>
      <c r="AA48" s="271">
        <f t="shared" si="36"/>
        <v>3876024250.7138853</v>
      </c>
      <c r="AB48" s="271"/>
      <c r="AC48" s="33" t="str">
        <f t="shared" si="21"/>
        <v>BERTAHAP</v>
      </c>
      <c r="AD48" s="273">
        <f t="shared" si="22"/>
        <v>0</v>
      </c>
      <c r="AE48" s="274">
        <v>2</v>
      </c>
      <c r="AF48" s="275"/>
      <c r="AG48" s="271" t="e">
        <f>IF(AF48&gt;#REF!,"LB","KR")</f>
        <v>#REF!</v>
      </c>
      <c r="AH48" s="275">
        <f t="shared" si="23"/>
        <v>3160935000</v>
      </c>
      <c r="AI48" s="275">
        <f t="shared" si="23"/>
        <v>3562878000</v>
      </c>
      <c r="AJ48" s="275">
        <f t="shared" si="23"/>
        <v>3782629000</v>
      </c>
      <c r="AK48" s="276">
        <f t="shared" si="23"/>
        <v>4015933000</v>
      </c>
      <c r="AL48" s="276">
        <f t="shared" si="23"/>
        <v>3782629000</v>
      </c>
      <c r="AM48" s="275">
        <f t="shared" si="23"/>
        <v>4015933000</v>
      </c>
      <c r="AN48" s="275">
        <f t="shared" si="23"/>
        <v>4263627000</v>
      </c>
      <c r="AO48" s="16"/>
      <c r="AP48" s="277">
        <v>9</v>
      </c>
      <c r="AQ48" s="278">
        <f t="shared" si="24"/>
        <v>-1748797.3691000007</v>
      </c>
      <c r="AR48" s="279"/>
      <c r="AS48" s="280"/>
      <c r="AT48" s="280"/>
      <c r="AU48" s="280"/>
      <c r="AV48" s="304"/>
      <c r="AW48" s="304"/>
      <c r="AX48" s="16"/>
      <c r="AY48" s="16"/>
      <c r="AZ48" s="16"/>
      <c r="BA48" s="16"/>
      <c r="BB48" s="16"/>
      <c r="BC48" s="16"/>
      <c r="BD48" s="16"/>
      <c r="BE48" s="16"/>
      <c r="BF48" s="16"/>
      <c r="BG48" s="16"/>
      <c r="BH48" s="16"/>
      <c r="BI48" s="16"/>
      <c r="BJ48" s="16"/>
      <c r="BK48" s="16"/>
      <c r="BL48" s="16"/>
      <c r="BM48" s="16"/>
      <c r="BN48" s="16"/>
      <c r="BO48" s="16"/>
      <c r="BP48" s="16"/>
      <c r="BQ48" s="305">
        <f>O71</f>
        <v>28584814.360000003</v>
      </c>
      <c r="BR48" s="16"/>
      <c r="BS48" s="290"/>
      <c r="BT48" s="283"/>
      <c r="BU48" s="283" t="str">
        <f t="shared" si="25"/>
        <v>3BR-19</v>
      </c>
      <c r="BV48" s="284">
        <f t="shared" si="26"/>
        <v>19</v>
      </c>
      <c r="BW48" s="285">
        <f t="shared" si="27"/>
        <v>138</v>
      </c>
      <c r="BX48" s="285">
        <f t="shared" si="27"/>
        <v>120</v>
      </c>
      <c r="BY48" s="286">
        <f t="shared" si="28"/>
        <v>28656276.3959</v>
      </c>
      <c r="BZ48" s="286">
        <f t="shared" si="29"/>
        <v>3160935000</v>
      </c>
      <c r="CA48" s="286">
        <f t="shared" si="29"/>
        <v>3562878000</v>
      </c>
      <c r="CB48" s="286">
        <f t="shared" si="29"/>
        <v>3782629000</v>
      </c>
      <c r="CC48" s="286">
        <f t="shared" si="29"/>
        <v>4015933000</v>
      </c>
      <c r="CD48" s="286">
        <f t="shared" si="30"/>
        <v>4263627000</v>
      </c>
      <c r="CE48" s="16"/>
      <c r="CF48" s="43">
        <f t="shared" si="37"/>
        <v>4009587000</v>
      </c>
      <c r="CG48" s="197">
        <f t="shared" si="37"/>
        <v>4256889000</v>
      </c>
      <c r="CH48" s="44">
        <f t="shared" si="31"/>
        <v>60143805</v>
      </c>
      <c r="CI48" s="44">
        <f t="shared" si="32"/>
        <v>42568890</v>
      </c>
      <c r="CJ48" s="250">
        <f t="shared" si="33"/>
        <v>94565725</v>
      </c>
      <c r="CK48" s="287">
        <f t="shared" si="34"/>
        <v>83665270.833333328</v>
      </c>
    </row>
    <row r="49" spans="1:89">
      <c r="A49" s="3">
        <f t="shared" si="35"/>
        <v>10</v>
      </c>
      <c r="B49" s="556">
        <v>10</v>
      </c>
      <c r="C49" s="264" t="s">
        <v>132</v>
      </c>
      <c r="D49" s="299">
        <v>21</v>
      </c>
      <c r="E49" s="266"/>
      <c r="F49" s="41" t="s">
        <v>84</v>
      </c>
      <c r="G49" s="267">
        <f t="shared" si="3"/>
        <v>132</v>
      </c>
      <c r="H49" s="267">
        <f t="shared" si="4"/>
        <v>112</v>
      </c>
      <c r="I49" s="268">
        <f t="shared" si="5"/>
        <v>26966806</v>
      </c>
      <c r="J49" s="268">
        <f t="shared" si="6"/>
        <v>3</v>
      </c>
      <c r="K49" s="269">
        <f t="shared" si="7"/>
        <v>1.1000000000000001</v>
      </c>
      <c r="L49" s="270">
        <f t="shared" si="8"/>
        <v>1.0024999999999999</v>
      </c>
      <c r="M49" s="271">
        <f t="shared" si="9"/>
        <v>24850112.205919132</v>
      </c>
      <c r="N49" s="271">
        <f t="shared" si="10"/>
        <v>28010046.912702579</v>
      </c>
      <c r="O49" s="271">
        <f t="shared" si="11"/>
        <v>29737645.316500001</v>
      </c>
      <c r="P49" s="271">
        <f t="shared" si="12"/>
        <v>31571798.209624246</v>
      </c>
      <c r="Q49" s="272">
        <f t="shared" si="13"/>
        <v>29737645.316500001</v>
      </c>
      <c r="R49" s="271">
        <f t="shared" si="13"/>
        <v>31571798.209624246</v>
      </c>
      <c r="S49" s="271">
        <f t="shared" si="14"/>
        <v>33519077.639821339</v>
      </c>
      <c r="T49" s="271"/>
      <c r="U49" s="271">
        <f t="shared" si="15"/>
        <v>2783212567.0629425</v>
      </c>
      <c r="V49" s="271">
        <f t="shared" si="16"/>
        <v>3137125254.2226887</v>
      </c>
      <c r="W49" s="271">
        <f t="shared" si="17"/>
        <v>3330616275.448</v>
      </c>
      <c r="X49" s="272">
        <f t="shared" si="18"/>
        <v>3536041399.4779158</v>
      </c>
      <c r="Y49" s="272">
        <f t="shared" si="19"/>
        <v>3330616275.448</v>
      </c>
      <c r="Z49" s="271">
        <f t="shared" si="20"/>
        <v>3536041399.4779158</v>
      </c>
      <c r="AA49" s="271">
        <f t="shared" si="36"/>
        <v>3754136695.6599898</v>
      </c>
      <c r="AB49" s="271"/>
      <c r="AC49" s="33" t="str">
        <f t="shared" si="21"/>
        <v>BERTAHAP</v>
      </c>
      <c r="AD49" s="273">
        <f t="shared" si="22"/>
        <v>0</v>
      </c>
      <c r="AE49" s="274">
        <v>2</v>
      </c>
      <c r="AF49" s="275"/>
      <c r="AG49" s="271" t="e">
        <f>IF(AF49&gt;#REF!,"LB","KR")</f>
        <v>#REF!</v>
      </c>
      <c r="AH49" s="275">
        <f t="shared" si="23"/>
        <v>3061534000</v>
      </c>
      <c r="AI49" s="275">
        <f t="shared" si="23"/>
        <v>3450838000</v>
      </c>
      <c r="AJ49" s="275">
        <f t="shared" si="23"/>
        <v>3663678000</v>
      </c>
      <c r="AK49" s="276">
        <f t="shared" si="23"/>
        <v>3889646000</v>
      </c>
      <c r="AL49" s="276">
        <f t="shared" si="23"/>
        <v>3663678000</v>
      </c>
      <c r="AM49" s="275">
        <f t="shared" si="23"/>
        <v>3889646000</v>
      </c>
      <c r="AN49" s="275">
        <f t="shared" si="23"/>
        <v>4129551000</v>
      </c>
      <c r="AO49" s="16"/>
      <c r="AP49" s="277">
        <v>10</v>
      </c>
      <c r="AQ49" s="278">
        <f t="shared" si="24"/>
        <v>-667428.44849999994</v>
      </c>
      <c r="AR49" s="279"/>
      <c r="AS49" s="280"/>
      <c r="AT49" s="280"/>
      <c r="AU49" s="280"/>
      <c r="AV49" s="304"/>
      <c r="AW49" s="304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306">
        <f>O79</f>
        <v>29663486.600000001</v>
      </c>
      <c r="BR49" s="16"/>
      <c r="BS49" s="282">
        <v>3</v>
      </c>
      <c r="BT49" s="283" t="s">
        <v>133</v>
      </c>
      <c r="BU49" s="283" t="str">
        <f t="shared" si="25"/>
        <v>3BR-21</v>
      </c>
      <c r="BV49" s="284">
        <f t="shared" si="26"/>
        <v>21</v>
      </c>
      <c r="BW49" s="285">
        <f t="shared" si="27"/>
        <v>132</v>
      </c>
      <c r="BX49" s="285">
        <f t="shared" si="27"/>
        <v>112</v>
      </c>
      <c r="BY49" s="286">
        <f t="shared" si="28"/>
        <v>29737645.316500001</v>
      </c>
      <c r="BZ49" s="286">
        <f t="shared" si="29"/>
        <v>3061534000</v>
      </c>
      <c r="CA49" s="286">
        <f t="shared" si="29"/>
        <v>3450838000</v>
      </c>
      <c r="CB49" s="286">
        <f t="shared" si="29"/>
        <v>3663678000</v>
      </c>
      <c r="CC49" s="286">
        <f t="shared" si="29"/>
        <v>3889646000</v>
      </c>
      <c r="CD49" s="286">
        <f t="shared" si="30"/>
        <v>4129551000</v>
      </c>
      <c r="CE49" s="16">
        <v>2</v>
      </c>
      <c r="CF49" s="43">
        <f t="shared" si="37"/>
        <v>3883499000</v>
      </c>
      <c r="CG49" s="197">
        <f t="shared" si="37"/>
        <v>4123025000</v>
      </c>
      <c r="CH49" s="44">
        <f t="shared" si="31"/>
        <v>58252485</v>
      </c>
      <c r="CI49" s="44">
        <f t="shared" si="32"/>
        <v>41230250</v>
      </c>
      <c r="CJ49" s="250">
        <f t="shared" si="33"/>
        <v>91591950</v>
      </c>
      <c r="CK49" s="287">
        <f t="shared" si="34"/>
        <v>81034291.666666672</v>
      </c>
    </row>
    <row r="50" spans="1:89">
      <c r="A50" s="3">
        <f t="shared" si="35"/>
        <v>11</v>
      </c>
      <c r="B50" s="556">
        <v>1</v>
      </c>
      <c r="C50" s="264" t="s">
        <v>134</v>
      </c>
      <c r="D50" s="265" t="s">
        <v>19</v>
      </c>
      <c r="E50" s="266"/>
      <c r="F50" s="41" t="s">
        <v>72</v>
      </c>
      <c r="G50" s="267">
        <f t="shared" si="3"/>
        <v>175</v>
      </c>
      <c r="H50" s="267">
        <f t="shared" si="4"/>
        <v>156</v>
      </c>
      <c r="I50" s="268">
        <f t="shared" si="5"/>
        <v>26966806</v>
      </c>
      <c r="J50" s="268">
        <f t="shared" si="6"/>
        <v>5</v>
      </c>
      <c r="K50" s="269">
        <f t="shared" si="7"/>
        <v>1.08</v>
      </c>
      <c r="L50" s="270">
        <f t="shared" si="8"/>
        <v>1.0024999999999999</v>
      </c>
      <c r="M50" s="271">
        <f t="shared" si="9"/>
        <v>24398291.983993329</v>
      </c>
      <c r="N50" s="271">
        <f t="shared" si="10"/>
        <v>27500773.33247162</v>
      </c>
      <c r="O50" s="271">
        <f t="shared" si="11"/>
        <v>29196960.856199998</v>
      </c>
      <c r="P50" s="271">
        <f t="shared" si="12"/>
        <v>30997765.514903802</v>
      </c>
      <c r="Q50" s="272">
        <f t="shared" si="13"/>
        <v>29196960.856199998</v>
      </c>
      <c r="R50" s="271">
        <f t="shared" si="13"/>
        <v>30997765.514903802</v>
      </c>
      <c r="S50" s="271">
        <f t="shared" si="14"/>
        <v>32909639.864551857</v>
      </c>
      <c r="T50" s="271"/>
      <c r="U50" s="271">
        <f t="shared" si="15"/>
        <v>3806133549.5029593</v>
      </c>
      <c r="V50" s="271">
        <f t="shared" si="16"/>
        <v>4290120639.8655729</v>
      </c>
      <c r="W50" s="271">
        <f t="shared" si="17"/>
        <v>4554725893.5671997</v>
      </c>
      <c r="X50" s="272">
        <f t="shared" si="18"/>
        <v>4835651420.3249931</v>
      </c>
      <c r="Y50" s="272">
        <f t="shared" si="19"/>
        <v>4554725893.5671997</v>
      </c>
      <c r="Z50" s="271">
        <f t="shared" si="20"/>
        <v>4835651420.3249931</v>
      </c>
      <c r="AA50" s="271">
        <f t="shared" si="36"/>
        <v>5133903818.8700895</v>
      </c>
      <c r="AB50" s="271"/>
      <c r="AC50" s="33" t="str">
        <f t="shared" si="21"/>
        <v>BERTAHAP</v>
      </c>
      <c r="AD50" s="273">
        <f t="shared" si="22"/>
        <v>0</v>
      </c>
      <c r="AE50" s="274">
        <v>2</v>
      </c>
      <c r="AF50" s="275"/>
      <c r="AG50" s="271" t="e">
        <f>IF(AF50&gt;#REF!,"LB","KR")</f>
        <v>#REF!</v>
      </c>
      <c r="AH50" s="275">
        <f t="shared" si="23"/>
        <v>4186747000</v>
      </c>
      <c r="AI50" s="275">
        <f t="shared" si="23"/>
        <v>4719133000</v>
      </c>
      <c r="AJ50" s="275">
        <f t="shared" si="23"/>
        <v>5010199000</v>
      </c>
      <c r="AK50" s="276">
        <f t="shared" si="23"/>
        <v>5319217000</v>
      </c>
      <c r="AL50" s="276">
        <f t="shared" si="23"/>
        <v>5010199000</v>
      </c>
      <c r="AM50" s="275">
        <f t="shared" si="23"/>
        <v>5319217000</v>
      </c>
      <c r="AN50" s="275">
        <f t="shared" si="23"/>
        <v>5647295000</v>
      </c>
      <c r="AO50" s="16"/>
      <c r="AP50" s="277">
        <v>11</v>
      </c>
      <c r="AQ50" s="278">
        <f t="shared" si="24"/>
        <v>-1208112.9088000022</v>
      </c>
      <c r="AR50" s="279"/>
      <c r="AS50" s="280"/>
      <c r="AT50" s="280"/>
      <c r="AU50" s="280"/>
      <c r="AV50" s="304"/>
      <c r="AW50" s="304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307">
        <f>O93</f>
        <v>28584814.360000003</v>
      </c>
      <c r="BR50" s="16"/>
      <c r="BS50" s="282">
        <v>4</v>
      </c>
      <c r="BT50" s="283" t="s">
        <v>135</v>
      </c>
      <c r="BU50" s="283" t="str">
        <f>F60</f>
        <v>3BR-1</v>
      </c>
      <c r="BV50" s="284" t="str">
        <f>D60</f>
        <v>01</v>
      </c>
      <c r="BW50" s="285">
        <f>G60</f>
        <v>175</v>
      </c>
      <c r="BX50" s="285">
        <f>H60</f>
        <v>156</v>
      </c>
      <c r="BY50" s="286">
        <f>O60</f>
        <v>29415391.9848</v>
      </c>
      <c r="BZ50" s="286">
        <f>AH60</f>
        <v>4218070000</v>
      </c>
      <c r="CA50" s="286">
        <f>AI60</f>
        <v>4754438000</v>
      </c>
      <c r="CB50" s="286">
        <f>AJ60</f>
        <v>5047682000</v>
      </c>
      <c r="CC50" s="286">
        <f>AK60</f>
        <v>5359012000</v>
      </c>
      <c r="CD50" s="286">
        <f>AN60</f>
        <v>5689544000</v>
      </c>
      <c r="CE50" s="16">
        <v>8</v>
      </c>
      <c r="CF50" s="43">
        <f t="shared" si="37"/>
        <v>5310811000</v>
      </c>
      <c r="CG50" s="197">
        <f t="shared" si="37"/>
        <v>5638371000</v>
      </c>
      <c r="CH50" s="44">
        <f t="shared" si="31"/>
        <v>79662165</v>
      </c>
      <c r="CI50" s="44">
        <f t="shared" si="32"/>
        <v>56383710</v>
      </c>
      <c r="CJ50" s="250">
        <f t="shared" si="33"/>
        <v>125254975</v>
      </c>
      <c r="CK50" s="287">
        <f t="shared" si="34"/>
        <v>110817020.83333333</v>
      </c>
    </row>
    <row r="51" spans="1:89">
      <c r="A51" s="3">
        <f t="shared" si="35"/>
        <v>12</v>
      </c>
      <c r="B51" s="556">
        <v>2</v>
      </c>
      <c r="C51" s="264" t="s">
        <v>134</v>
      </c>
      <c r="D51" s="265" t="s">
        <v>29</v>
      </c>
      <c r="E51" s="266"/>
      <c r="F51" s="41" t="s">
        <v>74</v>
      </c>
      <c r="G51" s="267">
        <f t="shared" si="3"/>
        <v>85</v>
      </c>
      <c r="H51" s="267">
        <f t="shared" si="4"/>
        <v>74</v>
      </c>
      <c r="I51" s="268">
        <f t="shared" si="5"/>
        <v>26966806</v>
      </c>
      <c r="J51" s="268">
        <f t="shared" si="6"/>
        <v>1</v>
      </c>
      <c r="K51" s="269">
        <f t="shared" si="7"/>
        <v>1.06</v>
      </c>
      <c r="L51" s="270">
        <f t="shared" si="8"/>
        <v>1.0024999999999999</v>
      </c>
      <c r="M51" s="271">
        <f t="shared" si="9"/>
        <v>23946471.762067527</v>
      </c>
      <c r="N51" s="271">
        <f t="shared" si="10"/>
        <v>26991499.752240665</v>
      </c>
      <c r="O51" s="271">
        <f t="shared" si="11"/>
        <v>28656276.3959</v>
      </c>
      <c r="P51" s="271">
        <f t="shared" si="12"/>
        <v>30423732.820183363</v>
      </c>
      <c r="Q51" s="272">
        <f t="shared" si="13"/>
        <v>28656276.3959</v>
      </c>
      <c r="R51" s="271">
        <f t="shared" si="13"/>
        <v>30423732.820183363</v>
      </c>
      <c r="S51" s="271">
        <f t="shared" si="14"/>
        <v>32300202.089282379</v>
      </c>
      <c r="T51" s="271"/>
      <c r="U51" s="271">
        <f t="shared" si="15"/>
        <v>1772038910.392997</v>
      </c>
      <c r="V51" s="271">
        <f t="shared" si="16"/>
        <v>1997370981.6658092</v>
      </c>
      <c r="W51" s="271">
        <f t="shared" si="17"/>
        <v>2120564453.2966001</v>
      </c>
      <c r="X51" s="272">
        <f t="shared" si="18"/>
        <v>2251356228.6935687</v>
      </c>
      <c r="Y51" s="272">
        <f t="shared" si="19"/>
        <v>2120564453.2966001</v>
      </c>
      <c r="Z51" s="271">
        <f t="shared" si="20"/>
        <v>2251356228.6935687</v>
      </c>
      <c r="AA51" s="271">
        <f t="shared" si="36"/>
        <v>2390214954.6068959</v>
      </c>
      <c r="AB51" s="271"/>
      <c r="AC51" s="33" t="str">
        <f t="shared" si="21"/>
        <v>BERTAHAP</v>
      </c>
      <c r="AD51" s="273">
        <f t="shared" si="22"/>
        <v>0</v>
      </c>
      <c r="AE51" s="274">
        <v>2</v>
      </c>
      <c r="AF51" s="275"/>
      <c r="AG51" s="271" t="e">
        <f>IF(AF51&gt;#REF!,"LB","KR")</f>
        <v>#REF!</v>
      </c>
      <c r="AH51" s="275">
        <f t="shared" si="23"/>
        <v>1949243000</v>
      </c>
      <c r="AI51" s="275">
        <f t="shared" si="23"/>
        <v>2197109000</v>
      </c>
      <c r="AJ51" s="275">
        <f t="shared" si="23"/>
        <v>2332621000</v>
      </c>
      <c r="AK51" s="276">
        <f t="shared" si="23"/>
        <v>2476492000</v>
      </c>
      <c r="AL51" s="276">
        <f t="shared" si="23"/>
        <v>2332621000</v>
      </c>
      <c r="AM51" s="275">
        <f t="shared" si="23"/>
        <v>2476492000</v>
      </c>
      <c r="AN51" s="275">
        <f t="shared" si="23"/>
        <v>2629237000</v>
      </c>
      <c r="AO51" s="16"/>
      <c r="AP51" s="277">
        <v>12</v>
      </c>
      <c r="AQ51" s="278">
        <f t="shared" si="24"/>
        <v>-1748797.3691000007</v>
      </c>
      <c r="AR51" s="279"/>
      <c r="AS51" s="280"/>
      <c r="AT51" s="280"/>
      <c r="AU51" s="280"/>
      <c r="AV51" s="304"/>
      <c r="AW51" s="304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308">
        <f>O116</f>
        <v>28870662.503600005</v>
      </c>
      <c r="BR51" s="16"/>
      <c r="BS51" s="290"/>
      <c r="BT51" s="283" t="s">
        <v>136</v>
      </c>
      <c r="BU51" s="283"/>
      <c r="BV51" s="284"/>
      <c r="BW51" s="285"/>
      <c r="BX51" s="285"/>
      <c r="BY51" s="286"/>
      <c r="BZ51" s="286"/>
      <c r="CA51" s="286"/>
      <c r="CB51" s="286"/>
      <c r="CC51" s="286"/>
      <c r="CD51" s="286"/>
      <c r="CE51" s="16"/>
      <c r="CF51" s="43">
        <f t="shared" si="37"/>
        <v>2472579000</v>
      </c>
      <c r="CG51" s="197">
        <f t="shared" si="37"/>
        <v>2625082000</v>
      </c>
      <c r="CH51" s="44">
        <f t="shared" si="31"/>
        <v>37088685</v>
      </c>
      <c r="CI51" s="44">
        <f t="shared" si="32"/>
        <v>26250820</v>
      </c>
      <c r="CJ51" s="250">
        <f t="shared" si="33"/>
        <v>58315525</v>
      </c>
      <c r="CK51" s="287">
        <f t="shared" si="34"/>
        <v>51593583.333333336</v>
      </c>
    </row>
    <row r="52" spans="1:89">
      <c r="A52" s="3">
        <f t="shared" si="35"/>
        <v>13</v>
      </c>
      <c r="B52" s="556">
        <v>3</v>
      </c>
      <c r="C52" s="264" t="s">
        <v>134</v>
      </c>
      <c r="D52" s="265" t="s">
        <v>32</v>
      </c>
      <c r="E52" s="266"/>
      <c r="F52" s="41" t="s">
        <v>56</v>
      </c>
      <c r="G52" s="267">
        <f t="shared" si="3"/>
        <v>85</v>
      </c>
      <c r="H52" s="267">
        <f t="shared" si="4"/>
        <v>74</v>
      </c>
      <c r="I52" s="268">
        <f t="shared" si="5"/>
        <v>26966806</v>
      </c>
      <c r="J52" s="268">
        <f t="shared" si="6"/>
        <v>1</v>
      </c>
      <c r="K52" s="269">
        <f t="shared" si="7"/>
        <v>1.06</v>
      </c>
      <c r="L52" s="270">
        <f t="shared" si="8"/>
        <v>1.0024999999999999</v>
      </c>
      <c r="M52" s="271">
        <f t="shared" si="9"/>
        <v>23946471.762067527</v>
      </c>
      <c r="N52" s="271">
        <f t="shared" si="10"/>
        <v>26991499.752240665</v>
      </c>
      <c r="O52" s="271">
        <f t="shared" si="11"/>
        <v>28656276.3959</v>
      </c>
      <c r="P52" s="271">
        <f t="shared" si="12"/>
        <v>30423732.820183363</v>
      </c>
      <c r="Q52" s="272">
        <f t="shared" si="13"/>
        <v>28656276.3959</v>
      </c>
      <c r="R52" s="271">
        <f t="shared" si="13"/>
        <v>30423732.820183363</v>
      </c>
      <c r="S52" s="271">
        <f t="shared" si="14"/>
        <v>32300202.089282379</v>
      </c>
      <c r="T52" s="271"/>
      <c r="U52" s="271">
        <f t="shared" si="15"/>
        <v>1772038910.392997</v>
      </c>
      <c r="V52" s="271">
        <f t="shared" si="16"/>
        <v>1997370981.6658092</v>
      </c>
      <c r="W52" s="271">
        <f t="shared" si="17"/>
        <v>2120564453.2966001</v>
      </c>
      <c r="X52" s="272">
        <f t="shared" si="18"/>
        <v>2251356228.6935687</v>
      </c>
      <c r="Y52" s="272">
        <f t="shared" si="19"/>
        <v>2120564453.2966001</v>
      </c>
      <c r="Z52" s="271">
        <f t="shared" si="20"/>
        <v>2251356228.6935687</v>
      </c>
      <c r="AA52" s="271">
        <f t="shared" si="36"/>
        <v>2390214954.6068959</v>
      </c>
      <c r="AB52" s="271"/>
      <c r="AC52" s="33" t="str">
        <f t="shared" si="21"/>
        <v>BERTAHAP</v>
      </c>
      <c r="AD52" s="273">
        <f t="shared" si="22"/>
        <v>0</v>
      </c>
      <c r="AE52" s="274">
        <v>2</v>
      </c>
      <c r="AF52" s="275"/>
      <c r="AG52" s="271" t="e">
        <f>IF(AF52&gt;#REF!,"LB","KR")</f>
        <v>#REF!</v>
      </c>
      <c r="AH52" s="275">
        <f t="shared" si="23"/>
        <v>1949243000</v>
      </c>
      <c r="AI52" s="275">
        <f t="shared" si="23"/>
        <v>2197109000</v>
      </c>
      <c r="AJ52" s="275">
        <f t="shared" si="23"/>
        <v>2332621000</v>
      </c>
      <c r="AK52" s="276">
        <f t="shared" si="23"/>
        <v>2476492000</v>
      </c>
      <c r="AL52" s="276">
        <f t="shared" si="23"/>
        <v>2332621000</v>
      </c>
      <c r="AM52" s="275">
        <f t="shared" si="23"/>
        <v>2476492000</v>
      </c>
      <c r="AN52" s="275">
        <f t="shared" si="23"/>
        <v>2629237000</v>
      </c>
      <c r="AO52" s="16"/>
      <c r="AP52" s="277">
        <v>13</v>
      </c>
      <c r="AQ52" s="278">
        <f t="shared" si="24"/>
        <v>-1748797.3691000007</v>
      </c>
      <c r="AR52" s="279"/>
      <c r="AS52" s="280"/>
      <c r="AT52" s="280"/>
      <c r="AU52" s="280"/>
      <c r="AV52" s="304"/>
      <c r="AW52" s="304"/>
      <c r="AX52" s="16"/>
      <c r="AY52" s="16"/>
      <c r="AZ52" s="16"/>
      <c r="BA52" s="16"/>
      <c r="BB52" s="16"/>
      <c r="BC52" s="16"/>
      <c r="BD52" s="16"/>
      <c r="BE52" s="16"/>
      <c r="BF52" s="16"/>
      <c r="BG52" s="16"/>
      <c r="BH52" s="16"/>
      <c r="BI52" s="16"/>
      <c r="BJ52" s="16"/>
      <c r="BK52" s="16"/>
      <c r="BL52" s="16"/>
      <c r="BM52" s="16"/>
      <c r="BN52" s="16"/>
      <c r="BO52" s="16"/>
      <c r="BP52" s="16"/>
      <c r="BQ52" s="309">
        <f>O124</f>
        <v>29706633.489600003</v>
      </c>
      <c r="BR52" s="16"/>
      <c r="BS52" s="282">
        <v>5</v>
      </c>
      <c r="BT52" s="310" t="s">
        <v>137</v>
      </c>
      <c r="BU52" s="283" t="str">
        <f>F61</f>
        <v>2BR-3</v>
      </c>
      <c r="BV52" s="284" t="str">
        <f>D61</f>
        <v>03</v>
      </c>
      <c r="BW52" s="285">
        <f t="shared" ref="BW52:BX56" si="38">G61</f>
        <v>85</v>
      </c>
      <c r="BX52" s="285">
        <f t="shared" si="38"/>
        <v>74</v>
      </c>
      <c r="BY52" s="286">
        <f>O61</f>
        <v>28870662.503600005</v>
      </c>
      <c r="BZ52" s="286">
        <f t="shared" ref="BZ52:CC56" si="39">AH61</f>
        <v>1963826000</v>
      </c>
      <c r="CA52" s="286">
        <f t="shared" si="39"/>
        <v>2213546000</v>
      </c>
      <c r="CB52" s="286">
        <f t="shared" si="39"/>
        <v>2350072000</v>
      </c>
      <c r="CC52" s="286">
        <f t="shared" si="39"/>
        <v>2495020000</v>
      </c>
      <c r="CD52" s="286">
        <f>AN61</f>
        <v>2648907000</v>
      </c>
      <c r="CE52" s="16">
        <v>6</v>
      </c>
      <c r="CF52" s="43">
        <f t="shared" si="37"/>
        <v>2472579000</v>
      </c>
      <c r="CG52" s="197">
        <f t="shared" si="37"/>
        <v>2625082000</v>
      </c>
      <c r="CH52" s="44">
        <f t="shared" si="31"/>
        <v>37088685</v>
      </c>
      <c r="CI52" s="44">
        <f t="shared" si="32"/>
        <v>26250820</v>
      </c>
      <c r="CJ52" s="250">
        <f t="shared" si="33"/>
        <v>58315525</v>
      </c>
      <c r="CK52" s="287">
        <f t="shared" si="34"/>
        <v>51593583.333333336</v>
      </c>
    </row>
    <row r="53" spans="1:89">
      <c r="A53" s="3">
        <f t="shared" si="35"/>
        <v>14</v>
      </c>
      <c r="B53" s="556">
        <v>4</v>
      </c>
      <c r="C53" s="264" t="s">
        <v>134</v>
      </c>
      <c r="D53" s="265" t="s">
        <v>38</v>
      </c>
      <c r="E53" s="266"/>
      <c r="F53" s="41" t="s">
        <v>58</v>
      </c>
      <c r="G53" s="267">
        <f t="shared" si="3"/>
        <v>101</v>
      </c>
      <c r="H53" s="267">
        <f t="shared" si="4"/>
        <v>90</v>
      </c>
      <c r="I53" s="268">
        <f t="shared" si="5"/>
        <v>26966806</v>
      </c>
      <c r="J53" s="268">
        <f t="shared" si="6"/>
        <v>1</v>
      </c>
      <c r="K53" s="269">
        <f t="shared" si="7"/>
        <v>1.06</v>
      </c>
      <c r="L53" s="270">
        <f t="shared" si="8"/>
        <v>1.0024999999999999</v>
      </c>
      <c r="M53" s="271">
        <f t="shared" si="9"/>
        <v>23946471.762067527</v>
      </c>
      <c r="N53" s="271">
        <f t="shared" si="10"/>
        <v>26991499.752240665</v>
      </c>
      <c r="O53" s="271">
        <f t="shared" si="11"/>
        <v>28656276.3959</v>
      </c>
      <c r="P53" s="271">
        <f t="shared" si="12"/>
        <v>30423732.820183363</v>
      </c>
      <c r="Q53" s="272">
        <f t="shared" si="13"/>
        <v>28656276.3959</v>
      </c>
      <c r="R53" s="271">
        <f t="shared" si="13"/>
        <v>30423732.820183363</v>
      </c>
      <c r="S53" s="271">
        <f t="shared" si="14"/>
        <v>32300202.089282379</v>
      </c>
      <c r="T53" s="271"/>
      <c r="U53" s="271">
        <f t="shared" si="15"/>
        <v>2155182458.5860772</v>
      </c>
      <c r="V53" s="271">
        <f t="shared" si="16"/>
        <v>2429234977.7016597</v>
      </c>
      <c r="W53" s="271">
        <f t="shared" si="17"/>
        <v>2579064875.631</v>
      </c>
      <c r="X53" s="272">
        <f t="shared" si="18"/>
        <v>2738135953.8165026</v>
      </c>
      <c r="Y53" s="272">
        <f t="shared" si="19"/>
        <v>2579064875.631</v>
      </c>
      <c r="Z53" s="271">
        <f t="shared" si="20"/>
        <v>2738135953.8165026</v>
      </c>
      <c r="AA53" s="271">
        <f t="shared" si="36"/>
        <v>2907018188.0354142</v>
      </c>
      <c r="AB53" s="271"/>
      <c r="AC53" s="33" t="str">
        <f t="shared" si="21"/>
        <v>BERTAHAP</v>
      </c>
      <c r="AD53" s="273">
        <f t="shared" si="22"/>
        <v>0</v>
      </c>
      <c r="AE53" s="274">
        <v>2</v>
      </c>
      <c r="AF53" s="275"/>
      <c r="AG53" s="271" t="e">
        <f>IF(AF53&gt;#REF!,"LB","KR")</f>
        <v>#REF!</v>
      </c>
      <c r="AH53" s="275">
        <f t="shared" si="23"/>
        <v>2370701000</v>
      </c>
      <c r="AI53" s="275">
        <f t="shared" si="23"/>
        <v>2672159000</v>
      </c>
      <c r="AJ53" s="275">
        <f t="shared" si="23"/>
        <v>2836972000</v>
      </c>
      <c r="AK53" s="276">
        <f t="shared" si="23"/>
        <v>3011950000</v>
      </c>
      <c r="AL53" s="276">
        <f t="shared" si="23"/>
        <v>2836972000</v>
      </c>
      <c r="AM53" s="275">
        <f t="shared" si="23"/>
        <v>3011950000</v>
      </c>
      <c r="AN53" s="275">
        <f t="shared" si="23"/>
        <v>3197721000</v>
      </c>
      <c r="AO53" s="16"/>
      <c r="AP53" s="277">
        <v>14</v>
      </c>
      <c r="AQ53" s="278">
        <f t="shared" si="24"/>
        <v>-1748797.3691000007</v>
      </c>
      <c r="AR53" s="311"/>
      <c r="AS53" s="280"/>
      <c r="AT53" s="280"/>
      <c r="AU53" s="280"/>
      <c r="AV53" s="304"/>
      <c r="AW53" s="304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312">
        <f>O131</f>
        <v>30256756.332000002</v>
      </c>
      <c r="BR53" s="16"/>
      <c r="BS53" s="282"/>
      <c r="BT53" s="283"/>
      <c r="BU53" s="283" t="str">
        <f>F62</f>
        <v>2BR-5</v>
      </c>
      <c r="BV53" s="284" t="str">
        <f>D62</f>
        <v>05</v>
      </c>
      <c r="BW53" s="285">
        <f t="shared" si="38"/>
        <v>85</v>
      </c>
      <c r="BX53" s="285">
        <f t="shared" si="38"/>
        <v>74</v>
      </c>
      <c r="BY53" s="286">
        <f>O62</f>
        <v>28870662.503600005</v>
      </c>
      <c r="BZ53" s="286">
        <f t="shared" si="39"/>
        <v>1963826000</v>
      </c>
      <c r="CA53" s="286">
        <f t="shared" si="39"/>
        <v>2213546000</v>
      </c>
      <c r="CB53" s="286">
        <f t="shared" si="39"/>
        <v>2350072000</v>
      </c>
      <c r="CC53" s="286">
        <f t="shared" si="39"/>
        <v>2495020000</v>
      </c>
      <c r="CD53" s="286">
        <f>AN62</f>
        <v>2648907000</v>
      </c>
      <c r="CE53" s="16"/>
      <c r="CF53" s="43">
        <f t="shared" si="37"/>
        <v>3007191000</v>
      </c>
      <c r="CG53" s="197">
        <f t="shared" si="37"/>
        <v>3192667000</v>
      </c>
      <c r="CH53" s="44">
        <f t="shared" si="31"/>
        <v>45107865</v>
      </c>
      <c r="CI53" s="44">
        <f t="shared" si="32"/>
        <v>31926670</v>
      </c>
      <c r="CJ53" s="250">
        <f t="shared" si="33"/>
        <v>70924300</v>
      </c>
      <c r="CK53" s="287">
        <f t="shared" si="34"/>
        <v>62748958.333333336</v>
      </c>
    </row>
    <row r="54" spans="1:89">
      <c r="A54" s="3">
        <f t="shared" si="35"/>
        <v>15</v>
      </c>
      <c r="B54" s="556">
        <v>5</v>
      </c>
      <c r="C54" s="264" t="s">
        <v>134</v>
      </c>
      <c r="D54" s="265" t="s">
        <v>44</v>
      </c>
      <c r="E54" s="266"/>
      <c r="F54" s="41" t="s">
        <v>60</v>
      </c>
      <c r="G54" s="267">
        <f t="shared" si="3"/>
        <v>101</v>
      </c>
      <c r="H54" s="267">
        <f t="shared" si="4"/>
        <v>90</v>
      </c>
      <c r="I54" s="268">
        <f t="shared" si="5"/>
        <v>26966806</v>
      </c>
      <c r="J54" s="268">
        <f t="shared" si="6"/>
        <v>1</v>
      </c>
      <c r="K54" s="269">
        <f t="shared" si="7"/>
        <v>1.06</v>
      </c>
      <c r="L54" s="270">
        <f t="shared" si="8"/>
        <v>1.0024999999999999</v>
      </c>
      <c r="M54" s="271">
        <f t="shared" si="9"/>
        <v>23946471.762067527</v>
      </c>
      <c r="N54" s="271">
        <f t="shared" si="10"/>
        <v>26991499.752240665</v>
      </c>
      <c r="O54" s="271">
        <f t="shared" si="11"/>
        <v>28656276.3959</v>
      </c>
      <c r="P54" s="271">
        <f t="shared" si="12"/>
        <v>30423732.820183363</v>
      </c>
      <c r="Q54" s="272">
        <f t="shared" si="13"/>
        <v>28656276.3959</v>
      </c>
      <c r="R54" s="271">
        <f t="shared" si="13"/>
        <v>30423732.820183363</v>
      </c>
      <c r="S54" s="271">
        <f t="shared" si="14"/>
        <v>32300202.089282379</v>
      </c>
      <c r="T54" s="271"/>
      <c r="U54" s="271">
        <f t="shared" si="15"/>
        <v>2155182458.5860772</v>
      </c>
      <c r="V54" s="271">
        <f t="shared" si="16"/>
        <v>2429234977.7016597</v>
      </c>
      <c r="W54" s="271">
        <f t="shared" si="17"/>
        <v>2579064875.631</v>
      </c>
      <c r="X54" s="272">
        <f t="shared" si="18"/>
        <v>2738135953.8165026</v>
      </c>
      <c r="Y54" s="272">
        <f t="shared" si="19"/>
        <v>2579064875.631</v>
      </c>
      <c r="Z54" s="271">
        <f t="shared" si="20"/>
        <v>2738135953.8165026</v>
      </c>
      <c r="AA54" s="271">
        <f t="shared" si="36"/>
        <v>2907018188.0354142</v>
      </c>
      <c r="AB54" s="271"/>
      <c r="AC54" s="33" t="str">
        <f t="shared" si="21"/>
        <v>BERTAHAP</v>
      </c>
      <c r="AD54" s="273">
        <f t="shared" si="22"/>
        <v>0</v>
      </c>
      <c r="AE54" s="274">
        <v>2</v>
      </c>
      <c r="AF54" s="275"/>
      <c r="AG54" s="271" t="e">
        <f>IF(AF54&gt;#REF!,"LB","KR")</f>
        <v>#REF!</v>
      </c>
      <c r="AH54" s="275">
        <f t="shared" si="23"/>
        <v>2370701000</v>
      </c>
      <c r="AI54" s="275">
        <f t="shared" si="23"/>
        <v>2672159000</v>
      </c>
      <c r="AJ54" s="275">
        <f t="shared" si="23"/>
        <v>2836972000</v>
      </c>
      <c r="AK54" s="276">
        <f t="shared" si="23"/>
        <v>3011950000</v>
      </c>
      <c r="AL54" s="276">
        <f t="shared" si="23"/>
        <v>2836972000</v>
      </c>
      <c r="AM54" s="275">
        <f t="shared" si="23"/>
        <v>3011950000</v>
      </c>
      <c r="AN54" s="275">
        <f t="shared" si="23"/>
        <v>3197721000</v>
      </c>
      <c r="AO54" s="16"/>
      <c r="AP54" s="277">
        <v>15</v>
      </c>
      <c r="AQ54" s="278">
        <f t="shared" si="24"/>
        <v>-1748797.3691000007</v>
      </c>
      <c r="AR54" s="311"/>
      <c r="AS54" s="280"/>
      <c r="AT54" s="280"/>
      <c r="AU54" s="280"/>
      <c r="AV54" s="304"/>
      <c r="AW54" s="304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313">
        <f>O133</f>
        <v>28870662.503600005</v>
      </c>
      <c r="BR54" s="16"/>
      <c r="BS54" s="282"/>
      <c r="BT54" s="283"/>
      <c r="BU54" s="283" t="str">
        <f>F63</f>
        <v>2BR-7</v>
      </c>
      <c r="BV54" s="284" t="str">
        <f>D63</f>
        <v>07</v>
      </c>
      <c r="BW54" s="285">
        <f t="shared" si="38"/>
        <v>101</v>
      </c>
      <c r="BX54" s="285">
        <f t="shared" si="38"/>
        <v>90</v>
      </c>
      <c r="BY54" s="286">
        <f>O63</f>
        <v>28870662.503600005</v>
      </c>
      <c r="BZ54" s="286">
        <f t="shared" si="39"/>
        <v>2388437000</v>
      </c>
      <c r="CA54" s="286">
        <f t="shared" si="39"/>
        <v>2692150000</v>
      </c>
      <c r="CB54" s="286">
        <f t="shared" si="39"/>
        <v>2858196000</v>
      </c>
      <c r="CC54" s="286">
        <f t="shared" si="39"/>
        <v>3034483000</v>
      </c>
      <c r="CD54" s="286">
        <f>AN63</f>
        <v>3221644000</v>
      </c>
      <c r="CE54" s="16"/>
      <c r="CF54" s="43">
        <f t="shared" si="37"/>
        <v>3007191000</v>
      </c>
      <c r="CG54" s="197">
        <f t="shared" si="37"/>
        <v>3192667000</v>
      </c>
      <c r="CH54" s="44">
        <f t="shared" si="31"/>
        <v>45107865</v>
      </c>
      <c r="CI54" s="44">
        <f t="shared" si="32"/>
        <v>31926670</v>
      </c>
      <c r="CJ54" s="250">
        <f t="shared" si="33"/>
        <v>70924300</v>
      </c>
      <c r="CK54" s="287">
        <f t="shared" si="34"/>
        <v>62748958.333333336</v>
      </c>
    </row>
    <row r="55" spans="1:89">
      <c r="A55" s="3">
        <f t="shared" si="35"/>
        <v>16</v>
      </c>
      <c r="B55" s="556">
        <v>6</v>
      </c>
      <c r="C55" s="264" t="s">
        <v>134</v>
      </c>
      <c r="D55" s="299">
        <v>11</v>
      </c>
      <c r="E55" s="266"/>
      <c r="F55" s="41" t="s">
        <v>62</v>
      </c>
      <c r="G55" s="267">
        <f t="shared" si="3"/>
        <v>101</v>
      </c>
      <c r="H55" s="267">
        <f t="shared" si="4"/>
        <v>90</v>
      </c>
      <c r="I55" s="268">
        <f t="shared" si="5"/>
        <v>26966806</v>
      </c>
      <c r="J55" s="268">
        <f t="shared" si="6"/>
        <v>1</v>
      </c>
      <c r="K55" s="269">
        <f t="shared" si="7"/>
        <v>1.06</v>
      </c>
      <c r="L55" s="270">
        <f t="shared" si="8"/>
        <v>1.0024999999999999</v>
      </c>
      <c r="M55" s="271">
        <f t="shared" si="9"/>
        <v>23946471.762067527</v>
      </c>
      <c r="N55" s="271">
        <f t="shared" si="10"/>
        <v>26991499.752240665</v>
      </c>
      <c r="O55" s="271">
        <f t="shared" si="11"/>
        <v>28656276.3959</v>
      </c>
      <c r="P55" s="271">
        <f t="shared" si="12"/>
        <v>30423732.820183363</v>
      </c>
      <c r="Q55" s="272">
        <f t="shared" si="13"/>
        <v>28656276.3959</v>
      </c>
      <c r="R55" s="271">
        <f t="shared" si="13"/>
        <v>30423732.820183363</v>
      </c>
      <c r="S55" s="271">
        <f t="shared" si="14"/>
        <v>32300202.089282379</v>
      </c>
      <c r="T55" s="271"/>
      <c r="U55" s="271">
        <f t="shared" si="15"/>
        <v>2155182458.5860772</v>
      </c>
      <c r="V55" s="271">
        <f t="shared" si="16"/>
        <v>2429234977.7016597</v>
      </c>
      <c r="W55" s="271">
        <f t="shared" si="17"/>
        <v>2579064875.631</v>
      </c>
      <c r="X55" s="272">
        <f t="shared" si="18"/>
        <v>2738135953.8165026</v>
      </c>
      <c r="Y55" s="272">
        <f t="shared" si="19"/>
        <v>2579064875.631</v>
      </c>
      <c r="Z55" s="271">
        <f t="shared" si="20"/>
        <v>2738135953.8165026</v>
      </c>
      <c r="AA55" s="271">
        <f t="shared" si="36"/>
        <v>2907018188.0354142</v>
      </c>
      <c r="AB55" s="271"/>
      <c r="AC55" s="33" t="str">
        <f t="shared" si="21"/>
        <v>BERTAHAP</v>
      </c>
      <c r="AD55" s="273">
        <f t="shared" si="22"/>
        <v>0</v>
      </c>
      <c r="AE55" s="274">
        <v>2</v>
      </c>
      <c r="AF55" s="275"/>
      <c r="AG55" s="271" t="e">
        <f>IF(AF55&gt;#REF!,"LB","KR")</f>
        <v>#REF!</v>
      </c>
      <c r="AH55" s="275">
        <f t="shared" si="23"/>
        <v>2370701000</v>
      </c>
      <c r="AI55" s="275">
        <f t="shared" si="23"/>
        <v>2672159000</v>
      </c>
      <c r="AJ55" s="275">
        <f t="shared" si="23"/>
        <v>2836972000</v>
      </c>
      <c r="AK55" s="276">
        <f t="shared" si="23"/>
        <v>3011950000</v>
      </c>
      <c r="AL55" s="276">
        <f t="shared" si="23"/>
        <v>2836972000</v>
      </c>
      <c r="AM55" s="275">
        <f t="shared" si="23"/>
        <v>3011950000</v>
      </c>
      <c r="AN55" s="275">
        <f t="shared" si="23"/>
        <v>3197721000</v>
      </c>
      <c r="AO55" s="16"/>
      <c r="AP55" s="277">
        <v>16</v>
      </c>
      <c r="AQ55" s="278">
        <f t="shared" si="24"/>
        <v>-1748797.3691000007</v>
      </c>
      <c r="AR55" s="311"/>
      <c r="AS55" s="280"/>
      <c r="AT55" s="280"/>
      <c r="AU55" s="280"/>
      <c r="AV55" s="304"/>
      <c r="AW55" s="304"/>
      <c r="AX55" s="16"/>
      <c r="AY55" s="16"/>
      <c r="AZ55" s="16"/>
      <c r="BA55" s="16"/>
      <c r="BB55" s="16"/>
      <c r="BC55" s="16"/>
      <c r="BD55" s="16"/>
      <c r="BE55" s="16"/>
      <c r="BF55" s="16"/>
      <c r="BG55" s="16"/>
      <c r="BH55" s="16"/>
      <c r="BI55" s="16"/>
      <c r="BJ55" s="16"/>
      <c r="BK55" s="16"/>
      <c r="BL55" s="16"/>
      <c r="BM55" s="16"/>
      <c r="BN55" s="16"/>
      <c r="BO55" s="16"/>
      <c r="BP55" s="16"/>
      <c r="BQ55" s="314">
        <f>O157</f>
        <v>30256756.332000002</v>
      </c>
      <c r="BR55" s="16"/>
      <c r="BS55" s="282"/>
      <c r="BT55" s="283"/>
      <c r="BU55" s="283" t="str">
        <f>F64</f>
        <v>2BR-9</v>
      </c>
      <c r="BV55" s="284" t="str">
        <f>D64</f>
        <v>09</v>
      </c>
      <c r="BW55" s="285">
        <f t="shared" si="38"/>
        <v>101</v>
      </c>
      <c r="BX55" s="285">
        <f t="shared" si="38"/>
        <v>90</v>
      </c>
      <c r="BY55" s="286">
        <f>O64</f>
        <v>28870662.503600005</v>
      </c>
      <c r="BZ55" s="286">
        <f t="shared" si="39"/>
        <v>2388437000</v>
      </c>
      <c r="CA55" s="286">
        <f t="shared" si="39"/>
        <v>2692150000</v>
      </c>
      <c r="CB55" s="286">
        <f t="shared" si="39"/>
        <v>2858196000</v>
      </c>
      <c r="CC55" s="286">
        <f t="shared" si="39"/>
        <v>3034483000</v>
      </c>
      <c r="CD55" s="286">
        <f>AN64</f>
        <v>3221644000</v>
      </c>
      <c r="CE55" s="16"/>
      <c r="CF55" s="43">
        <f t="shared" si="37"/>
        <v>3007191000</v>
      </c>
      <c r="CG55" s="197">
        <f t="shared" si="37"/>
        <v>3192667000</v>
      </c>
      <c r="CH55" s="44">
        <f t="shared" si="31"/>
        <v>45107865</v>
      </c>
      <c r="CI55" s="44">
        <f t="shared" si="32"/>
        <v>31926670</v>
      </c>
      <c r="CJ55" s="250">
        <f t="shared" si="33"/>
        <v>70924300</v>
      </c>
      <c r="CK55" s="287">
        <f t="shared" si="34"/>
        <v>62748958.333333336</v>
      </c>
    </row>
    <row r="56" spans="1:89">
      <c r="A56" s="3">
        <f t="shared" si="35"/>
        <v>17</v>
      </c>
      <c r="B56" s="556">
        <v>7</v>
      </c>
      <c r="C56" s="264" t="s">
        <v>134</v>
      </c>
      <c r="D56" s="299">
        <v>15</v>
      </c>
      <c r="E56" s="266"/>
      <c r="F56" s="41" t="s">
        <v>64</v>
      </c>
      <c r="G56" s="267">
        <f t="shared" si="3"/>
        <v>101</v>
      </c>
      <c r="H56" s="267">
        <f t="shared" si="4"/>
        <v>90</v>
      </c>
      <c r="I56" s="268">
        <f t="shared" si="5"/>
        <v>26966806</v>
      </c>
      <c r="J56" s="268">
        <f t="shared" si="6"/>
        <v>1</v>
      </c>
      <c r="K56" s="269">
        <f t="shared" si="7"/>
        <v>1.06</v>
      </c>
      <c r="L56" s="270">
        <f t="shared" si="8"/>
        <v>1.0024999999999999</v>
      </c>
      <c r="M56" s="271">
        <f t="shared" si="9"/>
        <v>23946471.762067527</v>
      </c>
      <c r="N56" s="271">
        <f t="shared" si="10"/>
        <v>26991499.752240665</v>
      </c>
      <c r="O56" s="271">
        <f t="shared" si="11"/>
        <v>28656276.3959</v>
      </c>
      <c r="P56" s="271">
        <f t="shared" si="12"/>
        <v>30423732.820183363</v>
      </c>
      <c r="Q56" s="272">
        <f t="shared" si="13"/>
        <v>28656276.3959</v>
      </c>
      <c r="R56" s="271">
        <f t="shared" si="13"/>
        <v>30423732.820183363</v>
      </c>
      <c r="S56" s="271">
        <f t="shared" si="14"/>
        <v>32300202.089282379</v>
      </c>
      <c r="T56" s="271"/>
      <c r="U56" s="271">
        <f t="shared" si="15"/>
        <v>2155182458.5860772</v>
      </c>
      <c r="V56" s="271">
        <f t="shared" si="16"/>
        <v>2429234977.7016597</v>
      </c>
      <c r="W56" s="271">
        <f t="shared" si="17"/>
        <v>2579064875.631</v>
      </c>
      <c r="X56" s="272">
        <f t="shared" si="18"/>
        <v>2738135953.8165026</v>
      </c>
      <c r="Y56" s="272">
        <f t="shared" si="19"/>
        <v>2579064875.631</v>
      </c>
      <c r="Z56" s="271">
        <f t="shared" si="20"/>
        <v>2738135953.8165026</v>
      </c>
      <c r="AA56" s="271">
        <f t="shared" si="36"/>
        <v>2907018188.0354142</v>
      </c>
      <c r="AB56" s="271"/>
      <c r="AC56" s="33" t="str">
        <f t="shared" si="21"/>
        <v>BERTAHAP</v>
      </c>
      <c r="AD56" s="273">
        <f t="shared" si="22"/>
        <v>0</v>
      </c>
      <c r="AE56" s="274">
        <v>2</v>
      </c>
      <c r="AF56" s="275"/>
      <c r="AG56" s="271" t="e">
        <f>IF(AF56&gt;#REF!,"LB","KR")</f>
        <v>#REF!</v>
      </c>
      <c r="AH56" s="275">
        <f t="shared" si="23"/>
        <v>2370701000</v>
      </c>
      <c r="AI56" s="275">
        <f t="shared" si="23"/>
        <v>2672159000</v>
      </c>
      <c r="AJ56" s="275">
        <f t="shared" si="23"/>
        <v>2836972000</v>
      </c>
      <c r="AK56" s="276">
        <f t="shared" si="23"/>
        <v>3011950000</v>
      </c>
      <c r="AL56" s="276">
        <f t="shared" si="23"/>
        <v>2836972000</v>
      </c>
      <c r="AM56" s="275">
        <f t="shared" si="23"/>
        <v>3011950000</v>
      </c>
      <c r="AN56" s="275">
        <f t="shared" si="23"/>
        <v>3197721000</v>
      </c>
      <c r="AO56" s="16"/>
      <c r="AP56" s="277">
        <v>17</v>
      </c>
      <c r="AQ56" s="278">
        <f t="shared" si="24"/>
        <v>-1748797.3691000007</v>
      </c>
      <c r="AR56" s="311"/>
      <c r="AS56" s="280"/>
      <c r="AT56" s="280"/>
      <c r="AU56" s="280"/>
      <c r="AV56" s="304"/>
      <c r="AW56" s="304"/>
      <c r="AX56" s="16"/>
      <c r="AY56" s="16"/>
      <c r="AZ56" s="16"/>
      <c r="BA56" s="16"/>
      <c r="BB56" s="16"/>
      <c r="BC56" s="16"/>
      <c r="BD56" s="16"/>
      <c r="BE56" s="16"/>
      <c r="BF56" s="16"/>
      <c r="BG56" s="16"/>
      <c r="BH56" s="16"/>
      <c r="BI56" s="16"/>
      <c r="BJ56" s="16"/>
      <c r="BK56" s="16"/>
      <c r="BL56" s="16"/>
      <c r="BM56" s="16"/>
      <c r="BN56" s="16"/>
      <c r="BO56" s="16"/>
      <c r="BP56" s="16"/>
      <c r="BQ56" s="315">
        <f>O191</f>
        <v>29156510.647200003</v>
      </c>
      <c r="BR56" s="16"/>
      <c r="BS56" s="282"/>
      <c r="BT56" s="283"/>
      <c r="BU56" s="283" t="str">
        <f>F65</f>
        <v>2BR-11</v>
      </c>
      <c r="BV56" s="284">
        <f>D65</f>
        <v>11</v>
      </c>
      <c r="BW56" s="285">
        <f t="shared" si="38"/>
        <v>101</v>
      </c>
      <c r="BX56" s="285">
        <f t="shared" si="38"/>
        <v>90</v>
      </c>
      <c r="BY56" s="286">
        <f>O65</f>
        <v>28870662.503600005</v>
      </c>
      <c r="BZ56" s="286">
        <f t="shared" si="39"/>
        <v>2388437000</v>
      </c>
      <c r="CA56" s="286">
        <f t="shared" si="39"/>
        <v>2692150000</v>
      </c>
      <c r="CB56" s="286">
        <f t="shared" si="39"/>
        <v>2858196000</v>
      </c>
      <c r="CC56" s="286">
        <f t="shared" si="39"/>
        <v>3034483000</v>
      </c>
      <c r="CD56" s="286">
        <f>AN65</f>
        <v>3221644000</v>
      </c>
      <c r="CE56" s="16"/>
      <c r="CF56" s="43">
        <f t="shared" si="37"/>
        <v>3007191000</v>
      </c>
      <c r="CG56" s="197">
        <f t="shared" si="37"/>
        <v>3192667000</v>
      </c>
      <c r="CH56" s="44">
        <f t="shared" si="31"/>
        <v>45107865</v>
      </c>
      <c r="CI56" s="44">
        <f t="shared" si="32"/>
        <v>31926670</v>
      </c>
      <c r="CJ56" s="250">
        <f t="shared" si="33"/>
        <v>70924300</v>
      </c>
      <c r="CK56" s="287">
        <f t="shared" si="34"/>
        <v>62748958.333333336</v>
      </c>
    </row>
    <row r="57" spans="1:89">
      <c r="A57" s="3">
        <f t="shared" si="35"/>
        <v>18</v>
      </c>
      <c r="B57" s="556">
        <v>8</v>
      </c>
      <c r="C57" s="264" t="s">
        <v>134</v>
      </c>
      <c r="D57" s="299">
        <v>17</v>
      </c>
      <c r="E57" s="266"/>
      <c r="F57" s="41" t="s">
        <v>67</v>
      </c>
      <c r="G57" s="267">
        <f t="shared" si="3"/>
        <v>85</v>
      </c>
      <c r="H57" s="267">
        <f t="shared" si="4"/>
        <v>74</v>
      </c>
      <c r="I57" s="268">
        <f t="shared" si="5"/>
        <v>26966806</v>
      </c>
      <c r="J57" s="268">
        <f t="shared" si="6"/>
        <v>1</v>
      </c>
      <c r="K57" s="269">
        <f t="shared" si="7"/>
        <v>1.06</v>
      </c>
      <c r="L57" s="270">
        <f t="shared" si="8"/>
        <v>1.0024999999999999</v>
      </c>
      <c r="M57" s="271">
        <f t="shared" si="9"/>
        <v>23946471.762067527</v>
      </c>
      <c r="N57" s="271">
        <f t="shared" si="10"/>
        <v>26991499.752240665</v>
      </c>
      <c r="O57" s="271">
        <f t="shared" si="11"/>
        <v>28656276.3959</v>
      </c>
      <c r="P57" s="271">
        <f t="shared" si="12"/>
        <v>30423732.820183363</v>
      </c>
      <c r="Q57" s="272">
        <f t="shared" si="13"/>
        <v>28656276.3959</v>
      </c>
      <c r="R57" s="271">
        <f t="shared" si="13"/>
        <v>30423732.820183363</v>
      </c>
      <c r="S57" s="271">
        <f t="shared" si="14"/>
        <v>32300202.089282379</v>
      </c>
      <c r="T57" s="271"/>
      <c r="U57" s="271">
        <f t="shared" si="15"/>
        <v>1772038910.392997</v>
      </c>
      <c r="V57" s="271">
        <f t="shared" si="16"/>
        <v>1997370981.6658092</v>
      </c>
      <c r="W57" s="271">
        <f t="shared" si="17"/>
        <v>2120564453.2966001</v>
      </c>
      <c r="X57" s="272">
        <f t="shared" si="18"/>
        <v>2251356228.6935687</v>
      </c>
      <c r="Y57" s="272">
        <f t="shared" si="19"/>
        <v>2120564453.2966001</v>
      </c>
      <c r="Z57" s="271">
        <f t="shared" si="20"/>
        <v>2251356228.6935687</v>
      </c>
      <c r="AA57" s="271">
        <f t="shared" si="36"/>
        <v>2390214954.6068959</v>
      </c>
      <c r="AB57" s="271"/>
      <c r="AC57" s="33" t="str">
        <f t="shared" si="21"/>
        <v>BERTAHAP</v>
      </c>
      <c r="AD57" s="273">
        <f t="shared" si="22"/>
        <v>0</v>
      </c>
      <c r="AE57" s="274">
        <v>2</v>
      </c>
      <c r="AF57" s="275"/>
      <c r="AG57" s="271" t="e">
        <f>IF(AF57&gt;#REF!,"LB","KR")</f>
        <v>#REF!</v>
      </c>
      <c r="AH57" s="275">
        <f t="shared" si="23"/>
        <v>1949243000</v>
      </c>
      <c r="AI57" s="275">
        <f t="shared" si="23"/>
        <v>2197109000</v>
      </c>
      <c r="AJ57" s="275">
        <f t="shared" si="23"/>
        <v>2332621000</v>
      </c>
      <c r="AK57" s="276">
        <f t="shared" si="23"/>
        <v>2476492000</v>
      </c>
      <c r="AL57" s="276">
        <f t="shared" si="23"/>
        <v>2332621000</v>
      </c>
      <c r="AM57" s="275">
        <f t="shared" si="23"/>
        <v>2476492000</v>
      </c>
      <c r="AN57" s="275">
        <f t="shared" si="23"/>
        <v>2629237000</v>
      </c>
      <c r="AO57" s="16"/>
      <c r="AP57" s="277">
        <v>18</v>
      </c>
      <c r="AQ57" s="278">
        <f t="shared" si="24"/>
        <v>-1748797.3691000007</v>
      </c>
      <c r="AR57" s="311"/>
      <c r="AS57" s="280"/>
      <c r="AT57" s="280"/>
      <c r="AU57" s="280"/>
      <c r="AV57" s="304"/>
      <c r="AW57" s="304"/>
      <c r="AX57" s="16"/>
      <c r="AY57" s="16"/>
      <c r="AZ57" s="16"/>
      <c r="BA57" s="16"/>
      <c r="BB57" s="16"/>
      <c r="BC57" s="16"/>
      <c r="BD57" s="16"/>
      <c r="BE57" s="16"/>
      <c r="BF57" s="16"/>
      <c r="BG57" s="16"/>
      <c r="BH57" s="16"/>
      <c r="BI57" s="16"/>
      <c r="BJ57" s="16"/>
      <c r="BK57" s="16"/>
      <c r="BL57" s="16"/>
      <c r="BM57" s="16"/>
      <c r="BN57" s="16"/>
      <c r="BO57" s="16"/>
      <c r="BP57" s="16"/>
      <c r="BQ57" s="316">
        <f>O192</f>
        <v>29997874.994400002</v>
      </c>
      <c r="BR57" s="16"/>
      <c r="BS57" s="282"/>
      <c r="BT57" s="283"/>
      <c r="BU57" s="283" t="str">
        <f>F68</f>
        <v>3BR-19</v>
      </c>
      <c r="BV57" s="284">
        <f>D68</f>
        <v>19</v>
      </c>
      <c r="BW57" s="285">
        <f>G68</f>
        <v>138</v>
      </c>
      <c r="BX57" s="285">
        <f>H68</f>
        <v>120</v>
      </c>
      <c r="BY57" s="286">
        <f>O68</f>
        <v>28870662.503600005</v>
      </c>
      <c r="BZ57" s="286">
        <f>AH68</f>
        <v>3184583000</v>
      </c>
      <c r="CA57" s="286">
        <f>AI68</f>
        <v>3589533000</v>
      </c>
      <c r="CB57" s="286">
        <f>AJ68</f>
        <v>3810928000</v>
      </c>
      <c r="CC57" s="286">
        <f>AK68</f>
        <v>4045978000</v>
      </c>
      <c r="CD57" s="286">
        <f>AN68</f>
        <v>4295525000</v>
      </c>
      <c r="CE57" s="16"/>
      <c r="CF57" s="43">
        <f t="shared" si="37"/>
        <v>2472579000</v>
      </c>
      <c r="CG57" s="197">
        <f t="shared" si="37"/>
        <v>2625082000</v>
      </c>
      <c r="CH57" s="44">
        <f t="shared" si="31"/>
        <v>37088685</v>
      </c>
      <c r="CI57" s="44">
        <f t="shared" si="32"/>
        <v>26250820</v>
      </c>
      <c r="CJ57" s="250">
        <f t="shared" si="33"/>
        <v>58315525</v>
      </c>
      <c r="CK57" s="287">
        <f t="shared" si="34"/>
        <v>51593583.333333336</v>
      </c>
    </row>
    <row r="58" spans="1:89">
      <c r="A58" s="3">
        <f t="shared" si="35"/>
        <v>19</v>
      </c>
      <c r="B58" s="556">
        <v>9</v>
      </c>
      <c r="C58" s="264" t="s">
        <v>134</v>
      </c>
      <c r="D58" s="299">
        <v>19</v>
      </c>
      <c r="E58" s="266"/>
      <c r="F58" s="41" t="s">
        <v>78</v>
      </c>
      <c r="G58" s="267">
        <f t="shared" si="3"/>
        <v>138</v>
      </c>
      <c r="H58" s="267">
        <f t="shared" si="4"/>
        <v>120</v>
      </c>
      <c r="I58" s="268">
        <f t="shared" si="5"/>
        <v>26966806</v>
      </c>
      <c r="J58" s="268">
        <f t="shared" si="6"/>
        <v>1</v>
      </c>
      <c r="K58" s="269">
        <f t="shared" si="7"/>
        <v>1.06</v>
      </c>
      <c r="L58" s="270">
        <f t="shared" si="8"/>
        <v>1.0024999999999999</v>
      </c>
      <c r="M58" s="271">
        <f t="shared" si="9"/>
        <v>23946471.762067527</v>
      </c>
      <c r="N58" s="271">
        <f t="shared" si="10"/>
        <v>26991499.752240665</v>
      </c>
      <c r="O58" s="271">
        <f t="shared" si="11"/>
        <v>28656276.3959</v>
      </c>
      <c r="P58" s="271">
        <f t="shared" si="12"/>
        <v>30423732.820183363</v>
      </c>
      <c r="Q58" s="272">
        <f t="shared" si="13"/>
        <v>28656276.3959</v>
      </c>
      <c r="R58" s="271">
        <f t="shared" si="13"/>
        <v>30423732.820183363</v>
      </c>
      <c r="S58" s="271">
        <f t="shared" si="14"/>
        <v>32300202.089282379</v>
      </c>
      <c r="T58" s="271"/>
      <c r="U58" s="271">
        <f t="shared" si="15"/>
        <v>2873576611.448103</v>
      </c>
      <c r="V58" s="271">
        <f t="shared" si="16"/>
        <v>3238979970.2688799</v>
      </c>
      <c r="W58" s="271">
        <f t="shared" si="17"/>
        <v>3438753167.5079999</v>
      </c>
      <c r="X58" s="272">
        <f t="shared" si="18"/>
        <v>3650847938.4220037</v>
      </c>
      <c r="Y58" s="272">
        <f t="shared" si="19"/>
        <v>3438753167.5079999</v>
      </c>
      <c r="Z58" s="271">
        <f t="shared" si="20"/>
        <v>3650847938.4220037</v>
      </c>
      <c r="AA58" s="271">
        <f t="shared" si="36"/>
        <v>3876024250.7138853</v>
      </c>
      <c r="AB58" s="271"/>
      <c r="AC58" s="33" t="str">
        <f t="shared" si="21"/>
        <v>BERTAHAP</v>
      </c>
      <c r="AD58" s="273">
        <f t="shared" si="22"/>
        <v>0</v>
      </c>
      <c r="AE58" s="274">
        <v>2</v>
      </c>
      <c r="AF58" s="275"/>
      <c r="AG58" s="271" t="e">
        <f>IF(AF58&gt;#REF!,"LB","KR")</f>
        <v>#REF!</v>
      </c>
      <c r="AH58" s="275">
        <f t="shared" si="23"/>
        <v>3160935000</v>
      </c>
      <c r="AI58" s="275">
        <f t="shared" si="23"/>
        <v>3562878000</v>
      </c>
      <c r="AJ58" s="275">
        <f t="shared" si="23"/>
        <v>3782629000</v>
      </c>
      <c r="AK58" s="276">
        <f t="shared" si="23"/>
        <v>4015933000</v>
      </c>
      <c r="AL58" s="276">
        <f t="shared" si="23"/>
        <v>3782629000</v>
      </c>
      <c r="AM58" s="275">
        <f t="shared" si="23"/>
        <v>4015933000</v>
      </c>
      <c r="AN58" s="275">
        <f t="shared" si="23"/>
        <v>4263627000</v>
      </c>
      <c r="AO58" s="16"/>
      <c r="AP58" s="277">
        <v>19</v>
      </c>
      <c r="AQ58" s="278">
        <f t="shared" si="24"/>
        <v>-1748797.3691000007</v>
      </c>
      <c r="AR58" s="311"/>
      <c r="AS58" s="280"/>
      <c r="AT58" s="280"/>
      <c r="AU58" s="280"/>
      <c r="AV58" s="304"/>
      <c r="AW58" s="304"/>
      <c r="AX58" s="16"/>
      <c r="AY58" s="16"/>
      <c r="AZ58" s="16"/>
      <c r="BA58" s="16"/>
      <c r="BB58" s="16"/>
      <c r="BC58" s="16"/>
      <c r="BD58" s="16"/>
      <c r="BE58" s="16"/>
      <c r="BF58" s="16"/>
      <c r="BG58" s="16"/>
      <c r="BH58" s="16"/>
      <c r="BI58" s="16"/>
      <c r="BJ58" s="16"/>
      <c r="BK58" s="16"/>
      <c r="BL58" s="16"/>
      <c r="BM58" s="16"/>
      <c r="BN58" s="16"/>
      <c r="BO58" s="16"/>
      <c r="BP58" s="16"/>
      <c r="BQ58" s="317">
        <f>O201</f>
        <v>30553391.198000003</v>
      </c>
      <c r="BR58" s="16"/>
      <c r="BS58" s="282">
        <v>6</v>
      </c>
      <c r="BT58" s="310" t="s">
        <v>138</v>
      </c>
      <c r="BU58" s="283" t="str">
        <f>F81</f>
        <v>2BR-3</v>
      </c>
      <c r="BV58" s="284" t="str">
        <f>D81</f>
        <v>03</v>
      </c>
      <c r="BW58" s="285">
        <f t="shared" ref="BW58:BX61" si="40">G81</f>
        <v>85</v>
      </c>
      <c r="BX58" s="285">
        <f t="shared" si="40"/>
        <v>74</v>
      </c>
      <c r="BY58" s="286">
        <f>O81</f>
        <v>28870662.503600005</v>
      </c>
      <c r="BZ58" s="286">
        <f t="shared" ref="BZ58:CC61" si="41">AH81</f>
        <v>1963826000</v>
      </c>
      <c r="CA58" s="286">
        <f t="shared" si="41"/>
        <v>2213546000</v>
      </c>
      <c r="CB58" s="286">
        <f t="shared" si="41"/>
        <v>2350072000</v>
      </c>
      <c r="CC58" s="286">
        <f t="shared" si="41"/>
        <v>2495020000</v>
      </c>
      <c r="CD58" s="286">
        <f>AN81</f>
        <v>2648907000</v>
      </c>
      <c r="CE58" s="16">
        <v>4</v>
      </c>
      <c r="CF58" s="43">
        <f t="shared" si="37"/>
        <v>4009587000</v>
      </c>
      <c r="CG58" s="197">
        <f t="shared" si="37"/>
        <v>4256889000</v>
      </c>
      <c r="CH58" s="44">
        <f t="shared" si="31"/>
        <v>60143805</v>
      </c>
      <c r="CI58" s="44">
        <f t="shared" si="32"/>
        <v>42568890</v>
      </c>
      <c r="CJ58" s="250">
        <f t="shared" si="33"/>
        <v>94565725</v>
      </c>
      <c r="CK58" s="287">
        <f t="shared" si="34"/>
        <v>83665270.833333328</v>
      </c>
    </row>
    <row r="59" spans="1:89">
      <c r="A59" s="3">
        <f t="shared" si="35"/>
        <v>20</v>
      </c>
      <c r="B59" s="556">
        <v>10</v>
      </c>
      <c r="C59" s="264" t="s">
        <v>134</v>
      </c>
      <c r="D59" s="299">
        <v>21</v>
      </c>
      <c r="E59" s="266"/>
      <c r="F59" s="41" t="s">
        <v>84</v>
      </c>
      <c r="G59" s="267">
        <f t="shared" si="3"/>
        <v>132</v>
      </c>
      <c r="H59" s="267">
        <f t="shared" si="4"/>
        <v>112</v>
      </c>
      <c r="I59" s="268">
        <f t="shared" si="5"/>
        <v>26966806</v>
      </c>
      <c r="J59" s="268">
        <f t="shared" si="6"/>
        <v>3</v>
      </c>
      <c r="K59" s="269">
        <f t="shared" si="7"/>
        <v>1.1000000000000001</v>
      </c>
      <c r="L59" s="270">
        <f t="shared" si="8"/>
        <v>1.0024999999999999</v>
      </c>
      <c r="M59" s="271">
        <f t="shared" si="9"/>
        <v>24850112.205919132</v>
      </c>
      <c r="N59" s="271">
        <f t="shared" si="10"/>
        <v>28010046.912702579</v>
      </c>
      <c r="O59" s="271">
        <f t="shared" si="11"/>
        <v>29737645.316500001</v>
      </c>
      <c r="P59" s="271">
        <f t="shared" si="12"/>
        <v>31571798.209624246</v>
      </c>
      <c r="Q59" s="272">
        <f t="shared" si="13"/>
        <v>29737645.316500001</v>
      </c>
      <c r="R59" s="271">
        <f t="shared" si="13"/>
        <v>31571798.209624246</v>
      </c>
      <c r="S59" s="271">
        <f t="shared" si="14"/>
        <v>33519077.639821339</v>
      </c>
      <c r="T59" s="271"/>
      <c r="U59" s="271">
        <f t="shared" si="15"/>
        <v>2783212567.0629425</v>
      </c>
      <c r="V59" s="271">
        <f t="shared" si="16"/>
        <v>3137125254.2226887</v>
      </c>
      <c r="W59" s="271">
        <f t="shared" si="17"/>
        <v>3330616275.448</v>
      </c>
      <c r="X59" s="272">
        <f t="shared" si="18"/>
        <v>3536041399.4779158</v>
      </c>
      <c r="Y59" s="272">
        <f t="shared" si="19"/>
        <v>3330616275.448</v>
      </c>
      <c r="Z59" s="271">
        <f t="shared" si="20"/>
        <v>3536041399.4779158</v>
      </c>
      <c r="AA59" s="271">
        <f t="shared" si="36"/>
        <v>3754136695.6599898</v>
      </c>
      <c r="AB59" s="271"/>
      <c r="AC59" s="33" t="str">
        <f t="shared" si="21"/>
        <v>BERTAHAP</v>
      </c>
      <c r="AD59" s="273">
        <f t="shared" si="22"/>
        <v>0</v>
      </c>
      <c r="AE59" s="274">
        <v>2</v>
      </c>
      <c r="AF59" s="275"/>
      <c r="AG59" s="271" t="e">
        <f>IF(AF59&gt;#REF!,"LB","KR")</f>
        <v>#REF!</v>
      </c>
      <c r="AH59" s="275">
        <f t="shared" si="23"/>
        <v>3061534000</v>
      </c>
      <c r="AI59" s="275">
        <f t="shared" si="23"/>
        <v>3450838000</v>
      </c>
      <c r="AJ59" s="275">
        <f t="shared" si="23"/>
        <v>3663678000</v>
      </c>
      <c r="AK59" s="276">
        <f t="shared" si="23"/>
        <v>3889646000</v>
      </c>
      <c r="AL59" s="276">
        <f t="shared" si="23"/>
        <v>3663678000</v>
      </c>
      <c r="AM59" s="275">
        <f t="shared" si="23"/>
        <v>3889646000</v>
      </c>
      <c r="AN59" s="275">
        <f t="shared" si="23"/>
        <v>4129551000</v>
      </c>
      <c r="AO59" s="16"/>
      <c r="AP59" s="277">
        <v>20</v>
      </c>
      <c r="AQ59" s="278">
        <f t="shared" si="24"/>
        <v>-667428.44849999994</v>
      </c>
      <c r="AR59" s="311"/>
      <c r="AS59" s="280"/>
      <c r="AT59" s="280"/>
      <c r="AU59" s="280"/>
      <c r="AV59" s="304"/>
      <c r="AW59" s="304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318">
        <f>O212</f>
        <v>29442358.790800005</v>
      </c>
      <c r="BR59" s="16"/>
      <c r="BS59" s="282"/>
      <c r="BT59" s="310"/>
      <c r="BU59" s="283" t="str">
        <f>F82</f>
        <v>2BR-5</v>
      </c>
      <c r="BV59" s="284" t="str">
        <f>D82</f>
        <v>05</v>
      </c>
      <c r="BW59" s="285">
        <f t="shared" si="40"/>
        <v>85</v>
      </c>
      <c r="BX59" s="285">
        <f t="shared" si="40"/>
        <v>74</v>
      </c>
      <c r="BY59" s="286">
        <f>O82</f>
        <v>28870662.503600005</v>
      </c>
      <c r="BZ59" s="286">
        <f t="shared" si="41"/>
        <v>1963826000</v>
      </c>
      <c r="CA59" s="286">
        <f t="shared" si="41"/>
        <v>2213546000</v>
      </c>
      <c r="CB59" s="286">
        <f t="shared" si="41"/>
        <v>2350072000</v>
      </c>
      <c r="CC59" s="286">
        <f t="shared" si="41"/>
        <v>2495020000</v>
      </c>
      <c r="CD59" s="286">
        <f>AN82</f>
        <v>2648907000</v>
      </c>
      <c r="CE59" s="16"/>
      <c r="CF59" s="43">
        <f t="shared" si="37"/>
        <v>3883499000</v>
      </c>
      <c r="CG59" s="197">
        <f t="shared" si="37"/>
        <v>4123025000</v>
      </c>
      <c r="CH59" s="44">
        <f t="shared" si="31"/>
        <v>58252485</v>
      </c>
      <c r="CI59" s="44">
        <f t="shared" si="32"/>
        <v>41230250</v>
      </c>
      <c r="CJ59" s="250">
        <f t="shared" si="33"/>
        <v>91591950</v>
      </c>
      <c r="CK59" s="287">
        <f t="shared" si="34"/>
        <v>81034291.666666672</v>
      </c>
    </row>
    <row r="60" spans="1:89">
      <c r="A60" s="3">
        <f t="shared" si="35"/>
        <v>21</v>
      </c>
      <c r="B60" s="556">
        <v>1</v>
      </c>
      <c r="C60" s="264" t="s">
        <v>139</v>
      </c>
      <c r="D60" s="265" t="s">
        <v>19</v>
      </c>
      <c r="E60" s="266"/>
      <c r="F60" s="41" t="s">
        <v>72</v>
      </c>
      <c r="G60" s="267">
        <f t="shared" si="3"/>
        <v>175</v>
      </c>
      <c r="H60" s="267">
        <f t="shared" si="4"/>
        <v>156</v>
      </c>
      <c r="I60" s="268">
        <f t="shared" si="5"/>
        <v>26966806</v>
      </c>
      <c r="J60" s="268">
        <f t="shared" si="6"/>
        <v>5</v>
      </c>
      <c r="K60" s="269">
        <f t="shared" si="7"/>
        <v>1.08</v>
      </c>
      <c r="L60" s="319">
        <f t="shared" ref="L60:L69" si="42">SUMIF($AN$4:$AN$22,D60,$BC$4:$BC$22)</f>
        <v>1.01</v>
      </c>
      <c r="M60" s="271">
        <f t="shared" si="9"/>
        <v>24580822.846716471</v>
      </c>
      <c r="N60" s="271">
        <f t="shared" si="10"/>
        <v>27706514.778849214</v>
      </c>
      <c r="O60" s="271">
        <f t="shared" si="11"/>
        <v>29415391.9848</v>
      </c>
      <c r="P60" s="271">
        <f t="shared" si="12"/>
        <v>31229668.997558944</v>
      </c>
      <c r="Q60" s="272">
        <f t="shared" si="13"/>
        <v>29415391.9848</v>
      </c>
      <c r="R60" s="271">
        <f t="shared" si="13"/>
        <v>31229668.997558944</v>
      </c>
      <c r="S60" s="271">
        <f t="shared" si="14"/>
        <v>33155846.646580923</v>
      </c>
      <c r="T60" s="271"/>
      <c r="U60" s="271">
        <f t="shared" si="15"/>
        <v>3834608364.0877695</v>
      </c>
      <c r="V60" s="271">
        <f t="shared" si="16"/>
        <v>4322216305.5004778</v>
      </c>
      <c r="W60" s="271">
        <f t="shared" si="17"/>
        <v>4588801149.6288004</v>
      </c>
      <c r="X60" s="272">
        <f t="shared" si="18"/>
        <v>4871828363.619195</v>
      </c>
      <c r="Y60" s="272">
        <f t="shared" si="19"/>
        <v>4588801149.6288004</v>
      </c>
      <c r="Z60" s="271">
        <f t="shared" si="20"/>
        <v>4871828363.619195</v>
      </c>
      <c r="AA60" s="271">
        <f t="shared" si="36"/>
        <v>5172312076.8666239</v>
      </c>
      <c r="AB60" s="271"/>
      <c r="AC60" s="33" t="str">
        <f t="shared" si="21"/>
        <v>BERTAHAP</v>
      </c>
      <c r="AD60" s="273">
        <f t="shared" si="22"/>
        <v>0</v>
      </c>
      <c r="AE60" s="274">
        <v>2</v>
      </c>
      <c r="AF60" s="275"/>
      <c r="AG60" s="271" t="e">
        <f>IF(AF60&gt;#REF!,"LB","KR")</f>
        <v>#REF!</v>
      </c>
      <c r="AH60" s="275">
        <f t="shared" si="23"/>
        <v>4218070000</v>
      </c>
      <c r="AI60" s="275">
        <f t="shared" si="23"/>
        <v>4754438000</v>
      </c>
      <c r="AJ60" s="275">
        <f t="shared" si="23"/>
        <v>5047682000</v>
      </c>
      <c r="AK60" s="276">
        <f t="shared" si="23"/>
        <v>5359012000</v>
      </c>
      <c r="AL60" s="276">
        <f t="shared" si="23"/>
        <v>5047682000</v>
      </c>
      <c r="AM60" s="275">
        <f t="shared" si="23"/>
        <v>5359012000</v>
      </c>
      <c r="AN60" s="275">
        <f t="shared" si="23"/>
        <v>5689544000</v>
      </c>
      <c r="AO60" s="16"/>
      <c r="AP60" s="277">
        <v>21</v>
      </c>
      <c r="AQ60" s="278">
        <f t="shared" si="24"/>
        <v>-989681.78020000085</v>
      </c>
      <c r="AR60" s="311"/>
      <c r="AS60" s="280"/>
      <c r="AT60" s="280"/>
      <c r="AU60" s="280"/>
      <c r="AV60" s="304"/>
      <c r="AW60" s="304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320">
        <f>O239</f>
        <v>29997874.994400002</v>
      </c>
      <c r="BR60" s="16"/>
      <c r="BS60" s="282"/>
      <c r="BT60" s="283"/>
      <c r="BU60" s="283" t="str">
        <f>F83</f>
        <v>2BR-7</v>
      </c>
      <c r="BV60" s="284" t="str">
        <f>D83</f>
        <v>07</v>
      </c>
      <c r="BW60" s="285">
        <f t="shared" si="40"/>
        <v>101</v>
      </c>
      <c r="BX60" s="285">
        <f t="shared" si="40"/>
        <v>90</v>
      </c>
      <c r="BY60" s="286">
        <f>O83</f>
        <v>28870662.503600005</v>
      </c>
      <c r="BZ60" s="286">
        <f t="shared" si="41"/>
        <v>2388437000</v>
      </c>
      <c r="CA60" s="286">
        <f t="shared" si="41"/>
        <v>2692150000</v>
      </c>
      <c r="CB60" s="286">
        <f t="shared" si="41"/>
        <v>2858196000</v>
      </c>
      <c r="CC60" s="286">
        <f t="shared" si="41"/>
        <v>3034483000</v>
      </c>
      <c r="CD60" s="286">
        <f>AN83</f>
        <v>3221644000</v>
      </c>
      <c r="CE60" s="16"/>
      <c r="CF60" s="43">
        <f t="shared" si="37"/>
        <v>5350543000</v>
      </c>
      <c r="CG60" s="197">
        <f t="shared" si="37"/>
        <v>5680553000</v>
      </c>
      <c r="CH60" s="44">
        <f t="shared" si="31"/>
        <v>80258145</v>
      </c>
      <c r="CI60" s="44">
        <f t="shared" si="32"/>
        <v>56805530</v>
      </c>
      <c r="CJ60" s="250">
        <f t="shared" si="33"/>
        <v>126192050</v>
      </c>
      <c r="CK60" s="287">
        <f t="shared" si="34"/>
        <v>111646083.33333333</v>
      </c>
    </row>
    <row r="61" spans="1:89">
      <c r="A61" s="3">
        <f t="shared" si="35"/>
        <v>22</v>
      </c>
      <c r="B61" s="556">
        <v>2</v>
      </c>
      <c r="C61" s="264" t="s">
        <v>139</v>
      </c>
      <c r="D61" s="265" t="s">
        <v>29</v>
      </c>
      <c r="E61" s="266"/>
      <c r="F61" s="41" t="s">
        <v>74</v>
      </c>
      <c r="G61" s="267">
        <f t="shared" si="3"/>
        <v>85</v>
      </c>
      <c r="H61" s="267">
        <f t="shared" si="4"/>
        <v>74</v>
      </c>
      <c r="I61" s="268">
        <f t="shared" si="5"/>
        <v>26966806</v>
      </c>
      <c r="J61" s="268">
        <f t="shared" si="6"/>
        <v>1</v>
      </c>
      <c r="K61" s="269">
        <f t="shared" si="7"/>
        <v>1.06</v>
      </c>
      <c r="L61" s="319">
        <f t="shared" si="42"/>
        <v>1.01</v>
      </c>
      <c r="M61" s="271">
        <f t="shared" si="9"/>
        <v>24125622.423629135</v>
      </c>
      <c r="N61" s="271">
        <f t="shared" si="10"/>
        <v>27193431.171833493</v>
      </c>
      <c r="O61" s="271">
        <f t="shared" si="11"/>
        <v>28870662.503600005</v>
      </c>
      <c r="P61" s="271">
        <f t="shared" si="12"/>
        <v>30651341.793900453</v>
      </c>
      <c r="Q61" s="272">
        <f t="shared" si="13"/>
        <v>28870662.503600005</v>
      </c>
      <c r="R61" s="271">
        <f t="shared" si="13"/>
        <v>30651341.793900453</v>
      </c>
      <c r="S61" s="271">
        <f t="shared" si="14"/>
        <v>32541849.486459062</v>
      </c>
      <c r="T61" s="271"/>
      <c r="U61" s="271">
        <f t="shared" si="15"/>
        <v>1785296059.348556</v>
      </c>
      <c r="V61" s="271">
        <f t="shared" si="16"/>
        <v>2012313906.7156785</v>
      </c>
      <c r="W61" s="271">
        <f t="shared" si="17"/>
        <v>2136429025.2664003</v>
      </c>
      <c r="X61" s="272">
        <f t="shared" si="18"/>
        <v>2268199292.7486334</v>
      </c>
      <c r="Y61" s="272">
        <f t="shared" si="19"/>
        <v>2136429025.2664003</v>
      </c>
      <c r="Z61" s="271">
        <f t="shared" si="20"/>
        <v>2268199292.7486334</v>
      </c>
      <c r="AA61" s="271">
        <f t="shared" si="36"/>
        <v>2408096861.9979706</v>
      </c>
      <c r="AB61" s="271"/>
      <c r="AC61" s="33" t="str">
        <f t="shared" si="21"/>
        <v>BERTAHAP</v>
      </c>
      <c r="AD61" s="273">
        <f t="shared" si="22"/>
        <v>0</v>
      </c>
      <c r="AE61" s="274">
        <v>2</v>
      </c>
      <c r="AF61" s="275"/>
      <c r="AG61" s="271" t="e">
        <f>IF(AF61&gt;#REF!,"LB","KR")</f>
        <v>#REF!</v>
      </c>
      <c r="AH61" s="275">
        <f t="shared" si="23"/>
        <v>1963826000</v>
      </c>
      <c r="AI61" s="275">
        <f t="shared" si="23"/>
        <v>2213546000</v>
      </c>
      <c r="AJ61" s="275">
        <f t="shared" si="23"/>
        <v>2350072000</v>
      </c>
      <c r="AK61" s="276">
        <f t="shared" si="23"/>
        <v>2495020000</v>
      </c>
      <c r="AL61" s="276">
        <f t="shared" si="23"/>
        <v>2350072000</v>
      </c>
      <c r="AM61" s="275">
        <f t="shared" si="23"/>
        <v>2495020000</v>
      </c>
      <c r="AN61" s="275">
        <f t="shared" si="23"/>
        <v>2648907000</v>
      </c>
      <c r="AO61" s="16"/>
      <c r="AP61" s="277">
        <v>22</v>
      </c>
      <c r="AQ61" s="278">
        <f t="shared" si="24"/>
        <v>-1534411.2613999955</v>
      </c>
      <c r="AR61" s="311"/>
      <c r="AS61" s="280"/>
      <c r="AT61" s="280"/>
      <c r="AU61" s="280"/>
      <c r="AV61" s="304"/>
      <c r="AW61" s="304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321">
        <f>O267</f>
        <v>29561012.737199999</v>
      </c>
      <c r="BR61" s="16"/>
      <c r="BS61" s="282"/>
      <c r="BT61" s="283"/>
      <c r="BU61" s="283" t="str">
        <f>F84</f>
        <v>2BR-9</v>
      </c>
      <c r="BV61" s="284" t="str">
        <f>D84</f>
        <v>09</v>
      </c>
      <c r="BW61" s="285">
        <f t="shared" si="40"/>
        <v>101</v>
      </c>
      <c r="BX61" s="285">
        <f t="shared" si="40"/>
        <v>90</v>
      </c>
      <c r="BY61" s="286">
        <f>O84</f>
        <v>28870662.503600005</v>
      </c>
      <c r="BZ61" s="286">
        <f t="shared" si="41"/>
        <v>2388437000</v>
      </c>
      <c r="CA61" s="286">
        <f t="shared" si="41"/>
        <v>2692150000</v>
      </c>
      <c r="CB61" s="286">
        <f t="shared" si="41"/>
        <v>2858196000</v>
      </c>
      <c r="CC61" s="286">
        <f t="shared" si="41"/>
        <v>3034483000</v>
      </c>
      <c r="CD61" s="286">
        <f>AN84</f>
        <v>3221644000</v>
      </c>
      <c r="CE61" s="16"/>
      <c r="CF61" s="43">
        <f t="shared" si="37"/>
        <v>2491077000</v>
      </c>
      <c r="CG61" s="197">
        <f t="shared" si="37"/>
        <v>2644722000</v>
      </c>
      <c r="CH61" s="44">
        <f t="shared" si="31"/>
        <v>37366155</v>
      </c>
      <c r="CI61" s="44">
        <f t="shared" si="32"/>
        <v>26447220</v>
      </c>
      <c r="CJ61" s="250">
        <f t="shared" si="33"/>
        <v>58751800</v>
      </c>
      <c r="CK61" s="287">
        <f t="shared" si="34"/>
        <v>51979583.333333336</v>
      </c>
    </row>
    <row r="62" spans="1:89">
      <c r="A62" s="3">
        <f t="shared" si="35"/>
        <v>23</v>
      </c>
      <c r="B62" s="556">
        <v>3</v>
      </c>
      <c r="C62" s="264" t="s">
        <v>139</v>
      </c>
      <c r="D62" s="265" t="s">
        <v>32</v>
      </c>
      <c r="E62" s="266"/>
      <c r="F62" s="41" t="s">
        <v>56</v>
      </c>
      <c r="G62" s="267">
        <f t="shared" si="3"/>
        <v>85</v>
      </c>
      <c r="H62" s="267">
        <f t="shared" si="4"/>
        <v>74</v>
      </c>
      <c r="I62" s="268">
        <f t="shared" si="5"/>
        <v>26966806</v>
      </c>
      <c r="J62" s="268">
        <f t="shared" si="6"/>
        <v>1</v>
      </c>
      <c r="K62" s="269">
        <f t="shared" si="7"/>
        <v>1.06</v>
      </c>
      <c r="L62" s="319">
        <f t="shared" si="42"/>
        <v>1.01</v>
      </c>
      <c r="M62" s="271">
        <f t="shared" si="9"/>
        <v>24125622.423629135</v>
      </c>
      <c r="N62" s="271">
        <f t="shared" si="10"/>
        <v>27193431.171833493</v>
      </c>
      <c r="O62" s="271">
        <f t="shared" si="11"/>
        <v>28870662.503600005</v>
      </c>
      <c r="P62" s="271">
        <f t="shared" si="12"/>
        <v>30651341.793900453</v>
      </c>
      <c r="Q62" s="272">
        <f t="shared" si="13"/>
        <v>28870662.503600005</v>
      </c>
      <c r="R62" s="271">
        <f t="shared" si="13"/>
        <v>30651341.793900453</v>
      </c>
      <c r="S62" s="271">
        <f t="shared" si="14"/>
        <v>32541849.486459062</v>
      </c>
      <c r="T62" s="271"/>
      <c r="U62" s="271">
        <f t="shared" si="15"/>
        <v>1785296059.348556</v>
      </c>
      <c r="V62" s="271">
        <f t="shared" si="16"/>
        <v>2012313906.7156785</v>
      </c>
      <c r="W62" s="271">
        <f t="shared" si="17"/>
        <v>2136429025.2664003</v>
      </c>
      <c r="X62" s="272">
        <f t="shared" si="18"/>
        <v>2268199292.7486334</v>
      </c>
      <c r="Y62" s="272">
        <f t="shared" si="19"/>
        <v>2136429025.2664003</v>
      </c>
      <c r="Z62" s="271">
        <f t="shared" si="20"/>
        <v>2268199292.7486334</v>
      </c>
      <c r="AA62" s="271">
        <f t="shared" si="36"/>
        <v>2408096861.9979706</v>
      </c>
      <c r="AB62" s="271"/>
      <c r="AC62" s="33" t="str">
        <f t="shared" si="21"/>
        <v>BERTAHAP</v>
      </c>
      <c r="AD62" s="273">
        <f t="shared" si="22"/>
        <v>0</v>
      </c>
      <c r="AE62" s="274">
        <v>2</v>
      </c>
      <c r="AF62" s="275"/>
      <c r="AG62" s="271" t="e">
        <f>IF(AF62&gt;#REF!,"LB","KR")</f>
        <v>#REF!</v>
      </c>
      <c r="AH62" s="275">
        <f t="shared" si="23"/>
        <v>1963826000</v>
      </c>
      <c r="AI62" s="275">
        <f t="shared" si="23"/>
        <v>2213546000</v>
      </c>
      <c r="AJ62" s="275">
        <f t="shared" si="23"/>
        <v>2350072000</v>
      </c>
      <c r="AK62" s="276">
        <f t="shared" si="23"/>
        <v>2495020000</v>
      </c>
      <c r="AL62" s="276">
        <f t="shared" si="23"/>
        <v>2350072000</v>
      </c>
      <c r="AM62" s="275">
        <f t="shared" si="23"/>
        <v>2495020000</v>
      </c>
      <c r="AN62" s="275">
        <f t="shared" si="23"/>
        <v>2648907000</v>
      </c>
      <c r="AO62" s="16"/>
      <c r="AP62" s="277">
        <v>23</v>
      </c>
      <c r="AQ62" s="278">
        <f t="shared" si="24"/>
        <v>-1534411.2613999955</v>
      </c>
      <c r="AR62" s="311"/>
      <c r="AS62" s="280"/>
      <c r="AT62" s="280"/>
      <c r="AU62" s="280"/>
      <c r="AV62" s="304"/>
      <c r="AW62" s="304"/>
      <c r="AX62" s="16"/>
      <c r="AY62" s="16"/>
      <c r="AZ62" s="16"/>
      <c r="BA62" s="16"/>
      <c r="BB62" s="16"/>
      <c r="BC62" s="16"/>
      <c r="BD62" s="16"/>
      <c r="BE62" s="16"/>
      <c r="BF62" s="16"/>
      <c r="BG62" s="16"/>
      <c r="BH62" s="16"/>
      <c r="BI62" s="16"/>
      <c r="BJ62" s="16"/>
      <c r="BK62" s="16"/>
      <c r="BL62" s="16"/>
      <c r="BM62" s="16"/>
      <c r="BN62" s="16"/>
      <c r="BO62" s="16"/>
      <c r="BP62" s="16"/>
      <c r="BQ62" s="322">
        <f>O268</f>
        <v>29013586.575399999</v>
      </c>
      <c r="BR62" s="16"/>
      <c r="BS62" s="282">
        <v>7</v>
      </c>
      <c r="BT62" s="283" t="s">
        <v>140</v>
      </c>
      <c r="BU62" s="283" t="str">
        <f>F105</f>
        <v>2BR-3</v>
      </c>
      <c r="BV62" s="284" t="str">
        <f>D105</f>
        <v>03</v>
      </c>
      <c r="BW62" s="285">
        <f>G105</f>
        <v>85</v>
      </c>
      <c r="BX62" s="285">
        <f>H105</f>
        <v>74</v>
      </c>
      <c r="BY62" s="286">
        <f>O105</f>
        <v>28870662.503600005</v>
      </c>
      <c r="BZ62" s="286">
        <f>AH105</f>
        <v>1963826000</v>
      </c>
      <c r="CA62" s="286">
        <f>AI105</f>
        <v>2213546000</v>
      </c>
      <c r="CB62" s="286">
        <f>AJ105</f>
        <v>2350072000</v>
      </c>
      <c r="CC62" s="286">
        <f>AK105</f>
        <v>2495020000</v>
      </c>
      <c r="CD62" s="286">
        <f>AN105</f>
        <v>2648907000</v>
      </c>
      <c r="CE62" s="16">
        <v>12</v>
      </c>
      <c r="CF62" s="43">
        <f t="shared" si="37"/>
        <v>2491077000</v>
      </c>
      <c r="CG62" s="197">
        <f t="shared" si="37"/>
        <v>2644722000</v>
      </c>
      <c r="CH62" s="44">
        <f t="shared" si="31"/>
        <v>37366155</v>
      </c>
      <c r="CI62" s="44">
        <f t="shared" si="32"/>
        <v>26447220</v>
      </c>
      <c r="CJ62" s="250">
        <f t="shared" si="33"/>
        <v>58751800</v>
      </c>
      <c r="CK62" s="287">
        <f t="shared" si="34"/>
        <v>51979583.333333336</v>
      </c>
    </row>
    <row r="63" spans="1:89">
      <c r="A63" s="3">
        <f t="shared" si="35"/>
        <v>24</v>
      </c>
      <c r="B63" s="556">
        <v>4</v>
      </c>
      <c r="C63" s="264" t="s">
        <v>139</v>
      </c>
      <c r="D63" s="265" t="s">
        <v>38</v>
      </c>
      <c r="E63" s="266"/>
      <c r="F63" s="41" t="s">
        <v>58</v>
      </c>
      <c r="G63" s="267">
        <f t="shared" si="3"/>
        <v>101</v>
      </c>
      <c r="H63" s="267">
        <f t="shared" si="4"/>
        <v>90</v>
      </c>
      <c r="I63" s="268">
        <f t="shared" si="5"/>
        <v>26966806</v>
      </c>
      <c r="J63" s="268">
        <f t="shared" si="6"/>
        <v>1</v>
      </c>
      <c r="K63" s="269">
        <f t="shared" si="7"/>
        <v>1.06</v>
      </c>
      <c r="L63" s="319">
        <f t="shared" si="42"/>
        <v>1.01</v>
      </c>
      <c r="M63" s="271">
        <f t="shared" si="9"/>
        <v>24125622.423629135</v>
      </c>
      <c r="N63" s="271">
        <f t="shared" si="10"/>
        <v>27193431.171833493</v>
      </c>
      <c r="O63" s="271">
        <f t="shared" si="11"/>
        <v>28870662.503600005</v>
      </c>
      <c r="P63" s="271">
        <f t="shared" si="12"/>
        <v>30651341.793900453</v>
      </c>
      <c r="Q63" s="272">
        <f t="shared" si="13"/>
        <v>28870662.503600005</v>
      </c>
      <c r="R63" s="271">
        <f t="shared" si="13"/>
        <v>30651341.793900453</v>
      </c>
      <c r="S63" s="271">
        <f t="shared" si="14"/>
        <v>32541849.486459062</v>
      </c>
      <c r="T63" s="271"/>
      <c r="U63" s="271">
        <f t="shared" si="15"/>
        <v>2171306018.1266222</v>
      </c>
      <c r="V63" s="271">
        <f t="shared" si="16"/>
        <v>2447408805.4650145</v>
      </c>
      <c r="W63" s="271">
        <f t="shared" si="17"/>
        <v>2598359625.3240004</v>
      </c>
      <c r="X63" s="272">
        <f t="shared" si="18"/>
        <v>2758620761.4510407</v>
      </c>
      <c r="Y63" s="272">
        <f t="shared" si="19"/>
        <v>2598359625.3240004</v>
      </c>
      <c r="Z63" s="271">
        <f t="shared" si="20"/>
        <v>2758620761.4510407</v>
      </c>
      <c r="AA63" s="271">
        <f t="shared" si="36"/>
        <v>2928766453.7813153</v>
      </c>
      <c r="AB63" s="271"/>
      <c r="AC63" s="33" t="str">
        <f t="shared" si="21"/>
        <v>BERTAHAP</v>
      </c>
      <c r="AD63" s="273">
        <f t="shared" si="22"/>
        <v>0</v>
      </c>
      <c r="AE63" s="274">
        <v>2</v>
      </c>
      <c r="AF63" s="275"/>
      <c r="AG63" s="271" t="e">
        <f>IF(AF63&gt;#REF!,"LB","KR")</f>
        <v>#REF!</v>
      </c>
      <c r="AH63" s="275">
        <f t="shared" si="23"/>
        <v>2388437000</v>
      </c>
      <c r="AI63" s="275">
        <f t="shared" si="23"/>
        <v>2692150000</v>
      </c>
      <c r="AJ63" s="275">
        <f t="shared" si="23"/>
        <v>2858196000</v>
      </c>
      <c r="AK63" s="276">
        <f t="shared" si="23"/>
        <v>3034483000</v>
      </c>
      <c r="AL63" s="276">
        <f t="shared" si="23"/>
        <v>2858196000</v>
      </c>
      <c r="AM63" s="275">
        <f t="shared" si="23"/>
        <v>3034483000</v>
      </c>
      <c r="AN63" s="275">
        <f t="shared" si="23"/>
        <v>3221644000</v>
      </c>
      <c r="AO63" s="16"/>
      <c r="AP63" s="277">
        <v>24</v>
      </c>
      <c r="AQ63" s="278">
        <f t="shared" si="24"/>
        <v>-1534411.2613999955</v>
      </c>
      <c r="AR63" s="311"/>
      <c r="AS63" s="280"/>
      <c r="AT63" s="280"/>
      <c r="AU63" s="280"/>
      <c r="AV63" s="304"/>
      <c r="AW63" s="304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323">
        <f>O270</f>
        <v>29013586.575399999</v>
      </c>
      <c r="BR63" s="16"/>
      <c r="BS63" s="290"/>
      <c r="BT63" s="283"/>
      <c r="BU63" s="283" t="str">
        <f>F108</f>
        <v>2BR-9</v>
      </c>
      <c r="BV63" s="284" t="str">
        <f>D108</f>
        <v>09</v>
      </c>
      <c r="BW63" s="285">
        <f t="shared" ref="BW63:BX67" si="43">G108</f>
        <v>101</v>
      </c>
      <c r="BX63" s="285">
        <f t="shared" si="43"/>
        <v>90</v>
      </c>
      <c r="BY63" s="286">
        <f>O108</f>
        <v>28870662.503600005</v>
      </c>
      <c r="BZ63" s="286">
        <f t="shared" ref="BZ63:CC67" si="44">AH108</f>
        <v>2388437000</v>
      </c>
      <c r="CA63" s="286">
        <f t="shared" si="44"/>
        <v>2692150000</v>
      </c>
      <c r="CB63" s="286">
        <f t="shared" si="44"/>
        <v>2858196000</v>
      </c>
      <c r="CC63" s="286">
        <f t="shared" si="44"/>
        <v>3034483000</v>
      </c>
      <c r="CD63" s="286">
        <f>AN108</f>
        <v>3221644000</v>
      </c>
      <c r="CE63" s="16"/>
      <c r="CF63" s="43">
        <f t="shared" si="37"/>
        <v>3029688000</v>
      </c>
      <c r="CG63" s="197">
        <f t="shared" si="37"/>
        <v>3216552000</v>
      </c>
      <c r="CH63" s="44">
        <f t="shared" si="31"/>
        <v>45445320</v>
      </c>
      <c r="CI63" s="44">
        <f t="shared" si="32"/>
        <v>32165520</v>
      </c>
      <c r="CJ63" s="250">
        <f t="shared" si="33"/>
        <v>71454900</v>
      </c>
      <c r="CK63" s="287">
        <f t="shared" si="34"/>
        <v>63218395.833333336</v>
      </c>
    </row>
    <row r="64" spans="1:89">
      <c r="A64" s="3">
        <f t="shared" si="35"/>
        <v>25</v>
      </c>
      <c r="B64" s="556">
        <v>5</v>
      </c>
      <c r="C64" s="264" t="s">
        <v>139</v>
      </c>
      <c r="D64" s="265" t="s">
        <v>44</v>
      </c>
      <c r="E64" s="266"/>
      <c r="F64" s="41" t="s">
        <v>60</v>
      </c>
      <c r="G64" s="267">
        <f t="shared" si="3"/>
        <v>101</v>
      </c>
      <c r="H64" s="267">
        <f t="shared" si="4"/>
        <v>90</v>
      </c>
      <c r="I64" s="268">
        <f t="shared" si="5"/>
        <v>26966806</v>
      </c>
      <c r="J64" s="268">
        <f t="shared" si="6"/>
        <v>1</v>
      </c>
      <c r="K64" s="269">
        <f t="shared" si="7"/>
        <v>1.06</v>
      </c>
      <c r="L64" s="319">
        <f t="shared" si="42"/>
        <v>1.01</v>
      </c>
      <c r="M64" s="271">
        <f t="shared" si="9"/>
        <v>24125622.423629135</v>
      </c>
      <c r="N64" s="271">
        <f t="shared" si="10"/>
        <v>27193431.171833493</v>
      </c>
      <c r="O64" s="271">
        <f t="shared" si="11"/>
        <v>28870662.503600005</v>
      </c>
      <c r="P64" s="271">
        <f t="shared" si="12"/>
        <v>30651341.793900453</v>
      </c>
      <c r="Q64" s="272">
        <f t="shared" si="13"/>
        <v>28870662.503600005</v>
      </c>
      <c r="R64" s="271">
        <f t="shared" si="13"/>
        <v>30651341.793900453</v>
      </c>
      <c r="S64" s="271">
        <f t="shared" si="14"/>
        <v>32541849.486459062</v>
      </c>
      <c r="T64" s="271"/>
      <c r="U64" s="271">
        <f t="shared" si="15"/>
        <v>2171306018.1266222</v>
      </c>
      <c r="V64" s="271">
        <f t="shared" si="16"/>
        <v>2447408805.4650145</v>
      </c>
      <c r="W64" s="271">
        <f t="shared" si="17"/>
        <v>2598359625.3240004</v>
      </c>
      <c r="X64" s="272">
        <f t="shared" si="18"/>
        <v>2758620761.4510407</v>
      </c>
      <c r="Y64" s="272">
        <f t="shared" si="19"/>
        <v>2598359625.3240004</v>
      </c>
      <c r="Z64" s="271">
        <f t="shared" si="20"/>
        <v>2758620761.4510407</v>
      </c>
      <c r="AA64" s="271">
        <f t="shared" si="36"/>
        <v>2928766453.7813153</v>
      </c>
      <c r="AB64" s="271"/>
      <c r="AC64" s="33" t="str">
        <f t="shared" si="21"/>
        <v>BERTAHAP</v>
      </c>
      <c r="AD64" s="273">
        <f t="shared" si="22"/>
        <v>0</v>
      </c>
      <c r="AE64" s="274">
        <v>2</v>
      </c>
      <c r="AF64" s="275"/>
      <c r="AG64" s="271" t="e">
        <f>IF(AF64&gt;#REF!,"LB","KR")</f>
        <v>#REF!</v>
      </c>
      <c r="AH64" s="275">
        <f t="shared" si="23"/>
        <v>2388437000</v>
      </c>
      <c r="AI64" s="275">
        <f t="shared" si="23"/>
        <v>2692150000</v>
      </c>
      <c r="AJ64" s="275">
        <f t="shared" si="23"/>
        <v>2858196000</v>
      </c>
      <c r="AK64" s="276">
        <f t="shared" si="23"/>
        <v>3034483000</v>
      </c>
      <c r="AL64" s="276">
        <f t="shared" si="23"/>
        <v>2858196000</v>
      </c>
      <c r="AM64" s="275">
        <f t="shared" si="23"/>
        <v>3034483000</v>
      </c>
      <c r="AN64" s="275">
        <f t="shared" si="23"/>
        <v>3221644000</v>
      </c>
      <c r="AO64" s="16"/>
      <c r="AP64" s="277">
        <v>25</v>
      </c>
      <c r="AQ64" s="278">
        <f t="shared" si="24"/>
        <v>-1534411.2613999955</v>
      </c>
      <c r="AR64" s="311"/>
      <c r="AS64" s="280"/>
      <c r="AT64" s="280"/>
      <c r="AU64" s="280"/>
      <c r="AV64" s="280"/>
      <c r="AW64" s="280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324">
        <f>O274</f>
        <v>30108438.899</v>
      </c>
      <c r="BR64" s="16"/>
      <c r="BS64" s="290"/>
      <c r="BT64" s="283"/>
      <c r="BU64" s="283" t="str">
        <f>F109</f>
        <v>2BR-11</v>
      </c>
      <c r="BV64" s="284">
        <f>D109</f>
        <v>11</v>
      </c>
      <c r="BW64" s="285">
        <f t="shared" si="43"/>
        <v>101</v>
      </c>
      <c r="BX64" s="285">
        <f t="shared" si="43"/>
        <v>90</v>
      </c>
      <c r="BY64" s="286">
        <f>O109</f>
        <v>28870662.503600005</v>
      </c>
      <c r="BZ64" s="286">
        <f t="shared" si="44"/>
        <v>2388437000</v>
      </c>
      <c r="CA64" s="286">
        <f t="shared" si="44"/>
        <v>2692150000</v>
      </c>
      <c r="CB64" s="286">
        <f t="shared" si="44"/>
        <v>2858196000</v>
      </c>
      <c r="CC64" s="286">
        <f t="shared" si="44"/>
        <v>3034483000</v>
      </c>
      <c r="CD64" s="286">
        <f>AN109</f>
        <v>3221644000</v>
      </c>
      <c r="CE64" s="16"/>
      <c r="CF64" s="43">
        <f t="shared" si="37"/>
        <v>3029688000</v>
      </c>
      <c r="CG64" s="197">
        <f t="shared" si="37"/>
        <v>3216552000</v>
      </c>
      <c r="CH64" s="44">
        <f t="shared" si="31"/>
        <v>45445320</v>
      </c>
      <c r="CI64" s="44">
        <f t="shared" si="32"/>
        <v>32165520</v>
      </c>
      <c r="CJ64" s="250">
        <f t="shared" si="33"/>
        <v>71454900</v>
      </c>
      <c r="CK64" s="287">
        <f t="shared" si="34"/>
        <v>63218395.833333336</v>
      </c>
    </row>
    <row r="65" spans="1:89">
      <c r="A65" s="3">
        <f t="shared" si="35"/>
        <v>26</v>
      </c>
      <c r="B65" s="556">
        <v>6</v>
      </c>
      <c r="C65" s="264" t="s">
        <v>139</v>
      </c>
      <c r="D65" s="299">
        <v>11</v>
      </c>
      <c r="E65" s="266"/>
      <c r="F65" s="41" t="s">
        <v>62</v>
      </c>
      <c r="G65" s="267">
        <f t="shared" si="3"/>
        <v>101</v>
      </c>
      <c r="H65" s="267">
        <f t="shared" si="4"/>
        <v>90</v>
      </c>
      <c r="I65" s="268">
        <f t="shared" si="5"/>
        <v>26966806</v>
      </c>
      <c r="J65" s="268">
        <f t="shared" si="6"/>
        <v>1</v>
      </c>
      <c r="K65" s="269">
        <f t="shared" si="7"/>
        <v>1.06</v>
      </c>
      <c r="L65" s="319">
        <f t="shared" si="42"/>
        <v>1.01</v>
      </c>
      <c r="M65" s="271">
        <f t="shared" si="9"/>
        <v>24125622.423629135</v>
      </c>
      <c r="N65" s="271">
        <f t="shared" si="10"/>
        <v>27193431.171833493</v>
      </c>
      <c r="O65" s="271">
        <f t="shared" si="11"/>
        <v>28870662.503600005</v>
      </c>
      <c r="P65" s="271">
        <f t="shared" si="12"/>
        <v>30651341.793900453</v>
      </c>
      <c r="Q65" s="272">
        <f t="shared" si="13"/>
        <v>28870662.503600005</v>
      </c>
      <c r="R65" s="271">
        <f t="shared" si="13"/>
        <v>30651341.793900453</v>
      </c>
      <c r="S65" s="271">
        <f t="shared" si="14"/>
        <v>32541849.486459062</v>
      </c>
      <c r="T65" s="271"/>
      <c r="U65" s="271">
        <f t="shared" si="15"/>
        <v>2171306018.1266222</v>
      </c>
      <c r="V65" s="271">
        <f t="shared" si="16"/>
        <v>2447408805.4650145</v>
      </c>
      <c r="W65" s="271">
        <f t="shared" si="17"/>
        <v>2598359625.3240004</v>
      </c>
      <c r="X65" s="272">
        <f t="shared" si="18"/>
        <v>2758620761.4510407</v>
      </c>
      <c r="Y65" s="272">
        <f t="shared" si="19"/>
        <v>2598359625.3240004</v>
      </c>
      <c r="Z65" s="271">
        <f t="shared" si="20"/>
        <v>2758620761.4510407</v>
      </c>
      <c r="AA65" s="271">
        <f t="shared" si="36"/>
        <v>2928766453.7813153</v>
      </c>
      <c r="AB65" s="271"/>
      <c r="AC65" s="33" t="str">
        <f t="shared" si="21"/>
        <v>BERTAHAP</v>
      </c>
      <c r="AD65" s="273">
        <f t="shared" si="22"/>
        <v>0</v>
      </c>
      <c r="AE65" s="274">
        <v>2</v>
      </c>
      <c r="AF65" s="275"/>
      <c r="AG65" s="271" t="e">
        <f>IF(AF65&gt;#REF!,"LB","KR")</f>
        <v>#REF!</v>
      </c>
      <c r="AH65" s="275">
        <f t="shared" si="23"/>
        <v>2388437000</v>
      </c>
      <c r="AI65" s="275">
        <f t="shared" si="23"/>
        <v>2692150000</v>
      </c>
      <c r="AJ65" s="275">
        <f t="shared" si="23"/>
        <v>2858196000</v>
      </c>
      <c r="AK65" s="276">
        <f t="shared" si="23"/>
        <v>3034483000</v>
      </c>
      <c r="AL65" s="276">
        <f t="shared" si="23"/>
        <v>2858196000</v>
      </c>
      <c r="AM65" s="275">
        <f t="shared" si="23"/>
        <v>3034483000</v>
      </c>
      <c r="AN65" s="275">
        <f t="shared" si="23"/>
        <v>3221644000</v>
      </c>
      <c r="AO65" s="16"/>
      <c r="AP65" s="277">
        <v>26</v>
      </c>
      <c r="AQ65" s="278">
        <f t="shared" si="24"/>
        <v>-1534411.2613999955</v>
      </c>
      <c r="AR65" s="311"/>
      <c r="AS65" s="280"/>
      <c r="AT65" s="280"/>
      <c r="AU65" s="280"/>
      <c r="AV65" s="16"/>
      <c r="AW65" s="16"/>
      <c r="AX65" s="16"/>
      <c r="AY65" s="16"/>
      <c r="AZ65" s="16"/>
      <c r="BA65" s="16"/>
      <c r="BB65" s="16"/>
      <c r="BC65" s="16"/>
      <c r="BD65" s="16"/>
      <c r="BE65" s="16"/>
      <c r="BF65" s="16"/>
      <c r="BG65" s="16"/>
      <c r="BH65" s="16"/>
      <c r="BI65" s="16"/>
      <c r="BJ65" s="16"/>
      <c r="BK65" s="16"/>
      <c r="BL65" s="16"/>
      <c r="BM65" s="16"/>
      <c r="BN65" s="16"/>
      <c r="BO65" s="16"/>
      <c r="BP65" s="16"/>
      <c r="BQ65" s="325">
        <f>O313</f>
        <v>29852254.241999999</v>
      </c>
      <c r="BR65" s="16"/>
      <c r="BS65" s="290"/>
      <c r="BT65" s="310"/>
      <c r="BU65" s="283" t="str">
        <f>F110</f>
        <v>2BR-15</v>
      </c>
      <c r="BV65" s="284">
        <f>D110</f>
        <v>15</v>
      </c>
      <c r="BW65" s="285">
        <f t="shared" si="43"/>
        <v>101</v>
      </c>
      <c r="BX65" s="285">
        <f t="shared" si="43"/>
        <v>90</v>
      </c>
      <c r="BY65" s="286">
        <f>O110</f>
        <v>28870662.503600005</v>
      </c>
      <c r="BZ65" s="286">
        <f t="shared" si="44"/>
        <v>2388437000</v>
      </c>
      <c r="CA65" s="286">
        <f t="shared" si="44"/>
        <v>2692150000</v>
      </c>
      <c r="CB65" s="286">
        <f t="shared" si="44"/>
        <v>2858196000</v>
      </c>
      <c r="CC65" s="286">
        <f t="shared" si="44"/>
        <v>3034483000</v>
      </c>
      <c r="CD65" s="286">
        <f>AN110</f>
        <v>3221644000</v>
      </c>
      <c r="CE65" s="16"/>
      <c r="CF65" s="43">
        <f t="shared" si="37"/>
        <v>3029688000</v>
      </c>
      <c r="CG65" s="197">
        <f t="shared" si="37"/>
        <v>3216552000</v>
      </c>
      <c r="CH65" s="44">
        <f t="shared" si="31"/>
        <v>45445320</v>
      </c>
      <c r="CI65" s="44">
        <f t="shared" si="32"/>
        <v>32165520</v>
      </c>
      <c r="CJ65" s="250">
        <f t="shared" si="33"/>
        <v>71454900</v>
      </c>
      <c r="CK65" s="287">
        <f t="shared" si="34"/>
        <v>63218395.833333336</v>
      </c>
    </row>
    <row r="66" spans="1:89">
      <c r="A66" s="3">
        <f t="shared" si="35"/>
        <v>27</v>
      </c>
      <c r="B66" s="556">
        <v>7</v>
      </c>
      <c r="C66" s="264" t="s">
        <v>139</v>
      </c>
      <c r="D66" s="299">
        <v>15</v>
      </c>
      <c r="E66" s="266"/>
      <c r="F66" s="41" t="s">
        <v>64</v>
      </c>
      <c r="G66" s="267">
        <f t="shared" si="3"/>
        <v>101</v>
      </c>
      <c r="H66" s="267">
        <f t="shared" si="4"/>
        <v>90</v>
      </c>
      <c r="I66" s="268">
        <f t="shared" si="5"/>
        <v>26966806</v>
      </c>
      <c r="J66" s="268">
        <f t="shared" si="6"/>
        <v>1</v>
      </c>
      <c r="K66" s="269">
        <f t="shared" si="7"/>
        <v>1.06</v>
      </c>
      <c r="L66" s="319">
        <f t="shared" si="42"/>
        <v>1.01</v>
      </c>
      <c r="M66" s="271">
        <f t="shared" si="9"/>
        <v>24125622.423629135</v>
      </c>
      <c r="N66" s="271">
        <f t="shared" si="10"/>
        <v>27193431.171833493</v>
      </c>
      <c r="O66" s="271">
        <f t="shared" si="11"/>
        <v>28870662.503600005</v>
      </c>
      <c r="P66" s="271">
        <f t="shared" si="12"/>
        <v>30651341.793900453</v>
      </c>
      <c r="Q66" s="272">
        <f t="shared" si="13"/>
        <v>28870662.503600005</v>
      </c>
      <c r="R66" s="271">
        <f t="shared" si="13"/>
        <v>30651341.793900453</v>
      </c>
      <c r="S66" s="271">
        <f t="shared" si="14"/>
        <v>32541849.486459062</v>
      </c>
      <c r="T66" s="271"/>
      <c r="U66" s="271">
        <f t="shared" si="15"/>
        <v>2171306018.1266222</v>
      </c>
      <c r="V66" s="271">
        <f t="shared" si="16"/>
        <v>2447408805.4650145</v>
      </c>
      <c r="W66" s="271">
        <f t="shared" si="17"/>
        <v>2598359625.3240004</v>
      </c>
      <c r="X66" s="272">
        <f t="shared" si="18"/>
        <v>2758620761.4510407</v>
      </c>
      <c r="Y66" s="272">
        <f t="shared" si="19"/>
        <v>2598359625.3240004</v>
      </c>
      <c r="Z66" s="271">
        <f t="shared" si="20"/>
        <v>2758620761.4510407</v>
      </c>
      <c r="AA66" s="271">
        <f t="shared" si="36"/>
        <v>2928766453.7813153</v>
      </c>
      <c r="AB66" s="271"/>
      <c r="AC66" s="33" t="str">
        <f t="shared" si="21"/>
        <v>BERTAHAP</v>
      </c>
      <c r="AD66" s="273">
        <f t="shared" si="22"/>
        <v>0</v>
      </c>
      <c r="AE66" s="274">
        <v>2</v>
      </c>
      <c r="AF66" s="275"/>
      <c r="AG66" s="271" t="e">
        <f>IF(AF66&gt;#REF!,"LB","KR")</f>
        <v>#REF!</v>
      </c>
      <c r="AH66" s="275">
        <f t="shared" si="23"/>
        <v>2388437000</v>
      </c>
      <c r="AI66" s="275">
        <f t="shared" si="23"/>
        <v>2692150000</v>
      </c>
      <c r="AJ66" s="275">
        <f t="shared" si="23"/>
        <v>2858196000</v>
      </c>
      <c r="AK66" s="276">
        <f t="shared" si="23"/>
        <v>3034483000</v>
      </c>
      <c r="AL66" s="276">
        <f t="shared" si="23"/>
        <v>2858196000</v>
      </c>
      <c r="AM66" s="275">
        <f t="shared" si="23"/>
        <v>3034483000</v>
      </c>
      <c r="AN66" s="275">
        <f t="shared" si="23"/>
        <v>3221644000</v>
      </c>
      <c r="AO66" s="16"/>
      <c r="AP66" s="277">
        <v>27</v>
      </c>
      <c r="AQ66" s="278">
        <f t="shared" si="24"/>
        <v>-1534411.2613999955</v>
      </c>
      <c r="AR66" s="311"/>
      <c r="AS66" s="280"/>
      <c r="AT66" s="280"/>
      <c r="AU66" s="280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326">
        <f>O314</f>
        <v>29299434.719000001</v>
      </c>
      <c r="BR66" s="16"/>
      <c r="BS66" s="290"/>
      <c r="BT66" s="283"/>
      <c r="BU66" s="283" t="str">
        <f>F111</f>
        <v>2BR-17</v>
      </c>
      <c r="BV66" s="284">
        <f>D111</f>
        <v>17</v>
      </c>
      <c r="BW66" s="285">
        <f t="shared" si="43"/>
        <v>85</v>
      </c>
      <c r="BX66" s="285">
        <f t="shared" si="43"/>
        <v>74</v>
      </c>
      <c r="BY66" s="286">
        <f>O111</f>
        <v>28870662.503600005</v>
      </c>
      <c r="BZ66" s="286">
        <f t="shared" si="44"/>
        <v>1963826000</v>
      </c>
      <c r="CA66" s="286">
        <f t="shared" si="44"/>
        <v>2213546000</v>
      </c>
      <c r="CB66" s="286">
        <f t="shared" si="44"/>
        <v>2350072000</v>
      </c>
      <c r="CC66" s="286">
        <f t="shared" si="44"/>
        <v>2495020000</v>
      </c>
      <c r="CD66" s="286">
        <f>AN111</f>
        <v>2648907000</v>
      </c>
      <c r="CE66" s="16"/>
      <c r="CF66" s="43">
        <f t="shared" si="37"/>
        <v>3029688000</v>
      </c>
      <c r="CG66" s="197">
        <f t="shared" si="37"/>
        <v>3216552000</v>
      </c>
      <c r="CH66" s="44">
        <f t="shared" si="31"/>
        <v>45445320</v>
      </c>
      <c r="CI66" s="44">
        <f t="shared" si="32"/>
        <v>32165520</v>
      </c>
      <c r="CJ66" s="250">
        <f t="shared" si="33"/>
        <v>71454900</v>
      </c>
      <c r="CK66" s="287">
        <f t="shared" si="34"/>
        <v>63218395.833333336</v>
      </c>
    </row>
    <row r="67" spans="1:89">
      <c r="A67" s="3">
        <f t="shared" si="35"/>
        <v>28</v>
      </c>
      <c r="B67" s="556">
        <v>8</v>
      </c>
      <c r="C67" s="264" t="s">
        <v>139</v>
      </c>
      <c r="D67" s="299">
        <v>17</v>
      </c>
      <c r="E67" s="266"/>
      <c r="F67" s="41" t="s">
        <v>67</v>
      </c>
      <c r="G67" s="267">
        <f t="shared" si="3"/>
        <v>85</v>
      </c>
      <c r="H67" s="267">
        <f t="shared" si="4"/>
        <v>74</v>
      </c>
      <c r="I67" s="268">
        <f t="shared" si="5"/>
        <v>26966806</v>
      </c>
      <c r="J67" s="268">
        <f t="shared" si="6"/>
        <v>1</v>
      </c>
      <c r="K67" s="269">
        <f t="shared" si="7"/>
        <v>1.06</v>
      </c>
      <c r="L67" s="319">
        <f t="shared" si="42"/>
        <v>1.01</v>
      </c>
      <c r="M67" s="271">
        <f t="shared" si="9"/>
        <v>24125622.423629135</v>
      </c>
      <c r="N67" s="271">
        <f t="shared" si="10"/>
        <v>27193431.171833493</v>
      </c>
      <c r="O67" s="271">
        <f t="shared" si="11"/>
        <v>28870662.503600005</v>
      </c>
      <c r="P67" s="271">
        <f t="shared" si="12"/>
        <v>30651341.793900453</v>
      </c>
      <c r="Q67" s="272">
        <f t="shared" si="13"/>
        <v>28870662.503600005</v>
      </c>
      <c r="R67" s="271">
        <f t="shared" si="13"/>
        <v>30651341.793900453</v>
      </c>
      <c r="S67" s="271">
        <f t="shared" si="14"/>
        <v>32541849.486459062</v>
      </c>
      <c r="T67" s="271"/>
      <c r="U67" s="271">
        <f t="shared" si="15"/>
        <v>1785296059.348556</v>
      </c>
      <c r="V67" s="271">
        <f t="shared" si="16"/>
        <v>2012313906.7156785</v>
      </c>
      <c r="W67" s="271">
        <f t="shared" si="17"/>
        <v>2136429025.2664003</v>
      </c>
      <c r="X67" s="272">
        <f t="shared" si="18"/>
        <v>2268199292.7486334</v>
      </c>
      <c r="Y67" s="272">
        <f t="shared" si="19"/>
        <v>2136429025.2664003</v>
      </c>
      <c r="Z67" s="271">
        <f t="shared" si="20"/>
        <v>2268199292.7486334</v>
      </c>
      <c r="AA67" s="271">
        <f t="shared" si="36"/>
        <v>2408096861.9979706</v>
      </c>
      <c r="AB67" s="271"/>
      <c r="AC67" s="33" t="str">
        <f t="shared" si="21"/>
        <v>BERTAHAP</v>
      </c>
      <c r="AD67" s="273">
        <f t="shared" si="22"/>
        <v>0</v>
      </c>
      <c r="AE67" s="274">
        <v>2</v>
      </c>
      <c r="AF67" s="275"/>
      <c r="AG67" s="271" t="e">
        <f>IF(AF67&gt;#REF!,"LB","KR")</f>
        <v>#REF!</v>
      </c>
      <c r="AH67" s="275">
        <f t="shared" si="23"/>
        <v>1963826000</v>
      </c>
      <c r="AI67" s="275">
        <f t="shared" si="23"/>
        <v>2213546000</v>
      </c>
      <c r="AJ67" s="275">
        <f t="shared" si="23"/>
        <v>2350072000</v>
      </c>
      <c r="AK67" s="276">
        <f t="shared" si="23"/>
        <v>2495020000</v>
      </c>
      <c r="AL67" s="276">
        <f t="shared" si="23"/>
        <v>2350072000</v>
      </c>
      <c r="AM67" s="275">
        <f t="shared" si="23"/>
        <v>2495020000</v>
      </c>
      <c r="AN67" s="275">
        <f t="shared" si="23"/>
        <v>2648907000</v>
      </c>
      <c r="AO67" s="16"/>
      <c r="AP67" s="277">
        <v>28</v>
      </c>
      <c r="AQ67" s="278">
        <f t="shared" si="24"/>
        <v>-1534411.2613999955</v>
      </c>
      <c r="AR67" s="311"/>
      <c r="AS67" s="280"/>
      <c r="AT67" s="280"/>
      <c r="AU67" s="280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327">
        <f>O318</f>
        <v>30405073.765000001</v>
      </c>
      <c r="BR67" s="16"/>
      <c r="BS67" s="290"/>
      <c r="BT67" s="283"/>
      <c r="BU67" s="283" t="str">
        <f>F112</f>
        <v>3BR-19</v>
      </c>
      <c r="BV67" s="284">
        <f>D112</f>
        <v>19</v>
      </c>
      <c r="BW67" s="285">
        <f t="shared" si="43"/>
        <v>138</v>
      </c>
      <c r="BX67" s="285">
        <f t="shared" si="43"/>
        <v>120</v>
      </c>
      <c r="BY67" s="286">
        <f>O112</f>
        <v>28870662.503600005</v>
      </c>
      <c r="BZ67" s="286">
        <f t="shared" si="44"/>
        <v>3184583000</v>
      </c>
      <c r="CA67" s="286">
        <f t="shared" si="44"/>
        <v>3589533000</v>
      </c>
      <c r="CB67" s="286">
        <f t="shared" si="44"/>
        <v>3810928000</v>
      </c>
      <c r="CC67" s="286">
        <f t="shared" si="44"/>
        <v>4045978000</v>
      </c>
      <c r="CD67" s="286">
        <f>AN112</f>
        <v>4295525000</v>
      </c>
      <c r="CE67" s="16"/>
      <c r="CF67" s="43">
        <f t="shared" si="37"/>
        <v>2491077000</v>
      </c>
      <c r="CG67" s="197">
        <f t="shared" si="37"/>
        <v>2644722000</v>
      </c>
      <c r="CH67" s="44">
        <f t="shared" si="31"/>
        <v>37366155</v>
      </c>
      <c r="CI67" s="44">
        <f t="shared" si="32"/>
        <v>26447220</v>
      </c>
      <c r="CJ67" s="250">
        <f t="shared" si="33"/>
        <v>58751800</v>
      </c>
      <c r="CK67" s="287">
        <f t="shared" si="34"/>
        <v>51979583.333333336</v>
      </c>
    </row>
    <row r="68" spans="1:89">
      <c r="A68" s="3">
        <f t="shared" si="35"/>
        <v>29</v>
      </c>
      <c r="B68" s="556">
        <v>9</v>
      </c>
      <c r="C68" s="264" t="s">
        <v>139</v>
      </c>
      <c r="D68" s="299">
        <v>19</v>
      </c>
      <c r="E68" s="266"/>
      <c r="F68" s="41" t="s">
        <v>78</v>
      </c>
      <c r="G68" s="267">
        <f t="shared" si="3"/>
        <v>138</v>
      </c>
      <c r="H68" s="267">
        <f t="shared" si="4"/>
        <v>120</v>
      </c>
      <c r="I68" s="268">
        <f t="shared" si="5"/>
        <v>26966806</v>
      </c>
      <c r="J68" s="268">
        <f t="shared" si="6"/>
        <v>1</v>
      </c>
      <c r="K68" s="269">
        <f t="shared" si="7"/>
        <v>1.06</v>
      </c>
      <c r="L68" s="319">
        <f t="shared" si="42"/>
        <v>1.01</v>
      </c>
      <c r="M68" s="271">
        <f t="shared" si="9"/>
        <v>24125622.423629135</v>
      </c>
      <c r="N68" s="271">
        <f t="shared" si="10"/>
        <v>27193431.171833493</v>
      </c>
      <c r="O68" s="271">
        <f t="shared" si="11"/>
        <v>28870662.503600005</v>
      </c>
      <c r="P68" s="271">
        <f t="shared" si="12"/>
        <v>30651341.793900453</v>
      </c>
      <c r="Q68" s="272">
        <f t="shared" si="13"/>
        <v>28870662.503600005</v>
      </c>
      <c r="R68" s="271">
        <f t="shared" si="13"/>
        <v>30651341.793900453</v>
      </c>
      <c r="S68" s="271">
        <f t="shared" si="14"/>
        <v>32541849.486459062</v>
      </c>
      <c r="T68" s="271"/>
      <c r="U68" s="271">
        <f t="shared" si="15"/>
        <v>2895074690.8354959</v>
      </c>
      <c r="V68" s="271">
        <f t="shared" si="16"/>
        <v>3263211740.620019</v>
      </c>
      <c r="W68" s="271">
        <f t="shared" si="17"/>
        <v>3464479500.4320006</v>
      </c>
      <c r="X68" s="272">
        <f t="shared" si="18"/>
        <v>3678161015.2680545</v>
      </c>
      <c r="Y68" s="272">
        <f t="shared" si="19"/>
        <v>3464479500.4320006</v>
      </c>
      <c r="Z68" s="271">
        <f t="shared" si="20"/>
        <v>3678161015.2680545</v>
      </c>
      <c r="AA68" s="271">
        <f t="shared" si="36"/>
        <v>3905021938.3750873</v>
      </c>
      <c r="AB68" s="271"/>
      <c r="AC68" s="33" t="str">
        <f t="shared" si="21"/>
        <v>BERTAHAP</v>
      </c>
      <c r="AD68" s="273">
        <f t="shared" si="22"/>
        <v>0</v>
      </c>
      <c r="AE68" s="274">
        <v>2</v>
      </c>
      <c r="AF68" s="275"/>
      <c r="AG68" s="271" t="e">
        <f>IF(AF68&gt;#REF!,"LB","KR")</f>
        <v>#REF!</v>
      </c>
      <c r="AH68" s="275">
        <f t="shared" si="23"/>
        <v>3184583000</v>
      </c>
      <c r="AI68" s="275">
        <f t="shared" si="23"/>
        <v>3589533000</v>
      </c>
      <c r="AJ68" s="275">
        <f t="shared" si="23"/>
        <v>3810928000</v>
      </c>
      <c r="AK68" s="276">
        <f t="shared" si="23"/>
        <v>4045978000</v>
      </c>
      <c r="AL68" s="276">
        <f t="shared" si="23"/>
        <v>3810928000</v>
      </c>
      <c r="AM68" s="275">
        <f t="shared" si="23"/>
        <v>4045978000</v>
      </c>
      <c r="AN68" s="275">
        <f t="shared" si="23"/>
        <v>4295525000</v>
      </c>
      <c r="AO68" s="16"/>
      <c r="AP68" s="277">
        <v>29</v>
      </c>
      <c r="AQ68" s="278">
        <f t="shared" si="24"/>
        <v>-1534411.2613999955</v>
      </c>
      <c r="AR68" s="311"/>
      <c r="AS68" s="280"/>
      <c r="AT68" s="280"/>
      <c r="AU68" s="280"/>
      <c r="AV68" s="16"/>
      <c r="AW68" s="16"/>
      <c r="AX68" s="16"/>
      <c r="AY68" s="16"/>
      <c r="AZ68" s="16"/>
      <c r="BA68" s="16"/>
      <c r="BB68" s="16"/>
      <c r="BC68" s="16"/>
      <c r="BD68" s="16"/>
      <c r="BE68" s="16"/>
      <c r="BF68" s="16"/>
      <c r="BG68" s="16"/>
      <c r="BH68" s="16"/>
      <c r="BI68" s="16"/>
      <c r="BJ68" s="16"/>
      <c r="BK68" s="16"/>
      <c r="BL68" s="16"/>
      <c r="BM68" s="16"/>
      <c r="BN68" s="16"/>
      <c r="BO68" s="16"/>
      <c r="BP68" s="16"/>
      <c r="BQ68" s="268"/>
      <c r="BR68" s="16"/>
      <c r="BS68" s="282">
        <v>8</v>
      </c>
      <c r="BT68" s="283" t="s">
        <v>141</v>
      </c>
      <c r="BU68" s="283" t="str">
        <f>F135</f>
        <v>2BR-11</v>
      </c>
      <c r="BV68" s="284">
        <f>D135</f>
        <v>11</v>
      </c>
      <c r="BW68" s="285">
        <f t="shared" ref="BW68:BX71" si="45">G135</f>
        <v>101</v>
      </c>
      <c r="BX68" s="285">
        <f t="shared" si="45"/>
        <v>90</v>
      </c>
      <c r="BY68" s="286">
        <f>O135</f>
        <v>28870662.503600005</v>
      </c>
      <c r="BZ68" s="286">
        <f t="shared" ref="BZ68:CC71" si="46">AH135</f>
        <v>2388437000</v>
      </c>
      <c r="CA68" s="286">
        <f t="shared" si="46"/>
        <v>2692150000</v>
      </c>
      <c r="CB68" s="286">
        <f t="shared" si="46"/>
        <v>2858196000</v>
      </c>
      <c r="CC68" s="286">
        <f t="shared" si="46"/>
        <v>3034483000</v>
      </c>
      <c r="CD68" s="286">
        <f>AN135</f>
        <v>3221644000</v>
      </c>
      <c r="CE68" s="16">
        <v>8</v>
      </c>
      <c r="CF68" s="43">
        <f t="shared" si="37"/>
        <v>4039584000</v>
      </c>
      <c r="CG68" s="197">
        <f t="shared" si="37"/>
        <v>4288737000</v>
      </c>
      <c r="CH68" s="44">
        <f t="shared" si="31"/>
        <v>60593760</v>
      </c>
      <c r="CI68" s="44">
        <f t="shared" si="32"/>
        <v>42887370</v>
      </c>
      <c r="CJ68" s="250">
        <f t="shared" si="33"/>
        <v>95273200</v>
      </c>
      <c r="CK68" s="287">
        <f t="shared" si="34"/>
        <v>84291208.333333328</v>
      </c>
    </row>
    <row r="69" spans="1:89">
      <c r="A69" s="3">
        <f t="shared" si="35"/>
        <v>30</v>
      </c>
      <c r="B69" s="556">
        <v>10</v>
      </c>
      <c r="C69" s="264" t="s">
        <v>139</v>
      </c>
      <c r="D69" s="299">
        <v>21</v>
      </c>
      <c r="E69" s="266"/>
      <c r="F69" s="41" t="s">
        <v>84</v>
      </c>
      <c r="G69" s="267">
        <f t="shared" si="3"/>
        <v>132</v>
      </c>
      <c r="H69" s="267">
        <f t="shared" si="4"/>
        <v>112</v>
      </c>
      <c r="I69" s="268">
        <f t="shared" si="5"/>
        <v>26966806</v>
      </c>
      <c r="J69" s="268">
        <f t="shared" si="6"/>
        <v>3</v>
      </c>
      <c r="K69" s="269">
        <f t="shared" si="7"/>
        <v>1.1000000000000001</v>
      </c>
      <c r="L69" s="319">
        <f t="shared" si="42"/>
        <v>1.01</v>
      </c>
      <c r="M69" s="271">
        <f t="shared" si="9"/>
        <v>25036023.269803815</v>
      </c>
      <c r="N69" s="271">
        <f t="shared" si="10"/>
        <v>28219598.385864943</v>
      </c>
      <c r="O69" s="271">
        <f t="shared" si="11"/>
        <v>29960121.466000002</v>
      </c>
      <c r="P69" s="271">
        <f t="shared" si="12"/>
        <v>31807996.201217446</v>
      </c>
      <c r="Q69" s="272">
        <f t="shared" si="13"/>
        <v>29960121.466000002</v>
      </c>
      <c r="R69" s="271">
        <f t="shared" si="13"/>
        <v>31807996.201217446</v>
      </c>
      <c r="S69" s="271">
        <f t="shared" si="14"/>
        <v>33769843.806702793</v>
      </c>
      <c r="T69" s="271"/>
      <c r="U69" s="271">
        <f t="shared" si="15"/>
        <v>2804034606.2180271</v>
      </c>
      <c r="V69" s="271">
        <f t="shared" si="16"/>
        <v>3160595019.2168736</v>
      </c>
      <c r="W69" s="271">
        <f t="shared" si="17"/>
        <v>3355533604.1920004</v>
      </c>
      <c r="X69" s="272">
        <f t="shared" si="18"/>
        <v>3562495574.5363541</v>
      </c>
      <c r="Y69" s="272">
        <f t="shared" si="19"/>
        <v>3355533604.1920004</v>
      </c>
      <c r="Z69" s="271">
        <f t="shared" si="20"/>
        <v>3562495574.5363541</v>
      </c>
      <c r="AA69" s="271">
        <f t="shared" si="36"/>
        <v>3782222506.3507128</v>
      </c>
      <c r="AB69" s="271"/>
      <c r="AC69" s="33" t="str">
        <f t="shared" si="21"/>
        <v>BERTAHAP</v>
      </c>
      <c r="AD69" s="273">
        <f t="shared" si="22"/>
        <v>0</v>
      </c>
      <c r="AE69" s="274">
        <v>2</v>
      </c>
      <c r="AF69" s="275"/>
      <c r="AG69" s="271" t="e">
        <f>IF(AF69&gt;#REF!,"LB","KR")</f>
        <v>#REF!</v>
      </c>
      <c r="AH69" s="275">
        <f t="shared" si="23"/>
        <v>3084439000</v>
      </c>
      <c r="AI69" s="275">
        <f t="shared" si="23"/>
        <v>3476655000</v>
      </c>
      <c r="AJ69" s="275">
        <f t="shared" si="23"/>
        <v>3691087000</v>
      </c>
      <c r="AK69" s="276">
        <f t="shared" si="23"/>
        <v>3918746000</v>
      </c>
      <c r="AL69" s="276">
        <f t="shared" si="23"/>
        <v>3691087000</v>
      </c>
      <c r="AM69" s="275">
        <f t="shared" si="23"/>
        <v>3918746000</v>
      </c>
      <c r="AN69" s="275">
        <f t="shared" si="23"/>
        <v>4160445000</v>
      </c>
      <c r="AO69" s="16"/>
      <c r="AP69" s="277">
        <v>30</v>
      </c>
      <c r="AQ69" s="278">
        <f t="shared" si="24"/>
        <v>-444952.29899999872</v>
      </c>
      <c r="AR69" s="311"/>
      <c r="AS69" s="280"/>
      <c r="AT69" s="280"/>
      <c r="AU69" s="280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282"/>
      <c r="BT69" s="310"/>
      <c r="BU69" s="283" t="str">
        <f>F136</f>
        <v>2BR-15</v>
      </c>
      <c r="BV69" s="284">
        <f>D136</f>
        <v>15</v>
      </c>
      <c r="BW69" s="285">
        <f t="shared" si="45"/>
        <v>101</v>
      </c>
      <c r="BX69" s="285">
        <f t="shared" si="45"/>
        <v>90</v>
      </c>
      <c r="BY69" s="286">
        <f>O136</f>
        <v>28870662.503600005</v>
      </c>
      <c r="BZ69" s="286">
        <f t="shared" si="46"/>
        <v>2388437000</v>
      </c>
      <c r="CA69" s="286">
        <f t="shared" si="46"/>
        <v>2692150000</v>
      </c>
      <c r="CB69" s="286">
        <f t="shared" si="46"/>
        <v>2858196000</v>
      </c>
      <c r="CC69" s="286">
        <f t="shared" si="46"/>
        <v>3034483000</v>
      </c>
      <c r="CD69" s="286">
        <f>AN136</f>
        <v>3221644000</v>
      </c>
      <c r="CE69" s="16"/>
      <c r="CF69" s="43">
        <f t="shared" si="37"/>
        <v>3912553000</v>
      </c>
      <c r="CG69" s="197">
        <f t="shared" si="37"/>
        <v>4153871000</v>
      </c>
      <c r="CH69" s="44">
        <f t="shared" si="31"/>
        <v>58688295</v>
      </c>
      <c r="CI69" s="44">
        <f t="shared" si="32"/>
        <v>41538710</v>
      </c>
      <c r="CJ69" s="250">
        <f t="shared" si="33"/>
        <v>92277175</v>
      </c>
      <c r="CK69" s="287">
        <f t="shared" si="34"/>
        <v>81640541.666666672</v>
      </c>
    </row>
    <row r="70" spans="1:89">
      <c r="A70" s="3">
        <f t="shared" si="35"/>
        <v>31</v>
      </c>
      <c r="B70" s="556">
        <v>1</v>
      </c>
      <c r="C70" s="264" t="s">
        <v>142</v>
      </c>
      <c r="D70" s="265" t="s">
        <v>19</v>
      </c>
      <c r="E70" s="266"/>
      <c r="F70" s="41" t="s">
        <v>72</v>
      </c>
      <c r="G70" s="267">
        <f t="shared" si="3"/>
        <v>175</v>
      </c>
      <c r="H70" s="267">
        <f t="shared" si="4"/>
        <v>156</v>
      </c>
      <c r="I70" s="268">
        <f t="shared" si="5"/>
        <v>26966806</v>
      </c>
      <c r="J70" s="268">
        <f t="shared" si="6"/>
        <v>5</v>
      </c>
      <c r="K70" s="269">
        <f t="shared" si="7"/>
        <v>1.08</v>
      </c>
      <c r="L70" s="270">
        <f t="shared" ref="L70:L79" si="47">SUMIF($AN$4:$AN$22,D70,$AQ$4:$AQ$22)</f>
        <v>1</v>
      </c>
      <c r="M70" s="271">
        <f t="shared" si="9"/>
        <v>24337448.363085616</v>
      </c>
      <c r="N70" s="271">
        <f t="shared" si="10"/>
        <v>27432192.850345757</v>
      </c>
      <c r="O70" s="271">
        <f t="shared" si="11"/>
        <v>29124150.48</v>
      </c>
      <c r="P70" s="271">
        <f t="shared" si="12"/>
        <v>30920464.354018759</v>
      </c>
      <c r="Q70" s="272">
        <f t="shared" si="13"/>
        <v>29124150.48</v>
      </c>
      <c r="R70" s="271">
        <f t="shared" si="13"/>
        <v>30920464.354018759</v>
      </c>
      <c r="S70" s="271">
        <f t="shared" si="14"/>
        <v>32827570.937208839</v>
      </c>
      <c r="T70" s="271"/>
      <c r="U70" s="271">
        <f t="shared" si="15"/>
        <v>3796641944.641356</v>
      </c>
      <c r="V70" s="271">
        <f t="shared" si="16"/>
        <v>4279422084.6539383</v>
      </c>
      <c r="W70" s="271">
        <f t="shared" si="17"/>
        <v>4543367474.8800001</v>
      </c>
      <c r="X70" s="272">
        <f t="shared" si="18"/>
        <v>4823592439.2269268</v>
      </c>
      <c r="Y70" s="272">
        <f t="shared" si="19"/>
        <v>4543367474.8800001</v>
      </c>
      <c r="Z70" s="271">
        <f t="shared" si="20"/>
        <v>4823592439.2269268</v>
      </c>
      <c r="AA70" s="271">
        <f t="shared" si="36"/>
        <v>5121101066.2045784</v>
      </c>
      <c r="AB70" s="271"/>
      <c r="AC70" s="33" t="str">
        <f t="shared" si="21"/>
        <v>BERTAHAP</v>
      </c>
      <c r="AD70" s="273">
        <f t="shared" si="22"/>
        <v>0</v>
      </c>
      <c r="AE70" s="274">
        <v>2</v>
      </c>
      <c r="AF70" s="275"/>
      <c r="AG70" s="271" t="e">
        <f>IF(AF70&gt;#REF!,"LB","KR")</f>
        <v>#REF!</v>
      </c>
      <c r="AH70" s="275">
        <f t="shared" si="23"/>
        <v>4176307000</v>
      </c>
      <c r="AI70" s="275">
        <f t="shared" si="23"/>
        <v>4707365000</v>
      </c>
      <c r="AJ70" s="275">
        <f t="shared" si="23"/>
        <v>4997705000</v>
      </c>
      <c r="AK70" s="276">
        <f t="shared" si="23"/>
        <v>5305952000</v>
      </c>
      <c r="AL70" s="276">
        <f t="shared" si="23"/>
        <v>4997705000</v>
      </c>
      <c r="AM70" s="275">
        <f t="shared" si="23"/>
        <v>5305952000</v>
      </c>
      <c r="AN70" s="275">
        <f t="shared" si="23"/>
        <v>5633212000</v>
      </c>
      <c r="AO70" s="16"/>
      <c r="AP70" s="277">
        <v>31</v>
      </c>
      <c r="AQ70" s="278">
        <f t="shared" si="24"/>
        <v>-1280923.2850000001</v>
      </c>
      <c r="AR70" s="311"/>
      <c r="AS70" s="280"/>
      <c r="AT70" s="280"/>
      <c r="AU70" s="280"/>
      <c r="AV70" s="16"/>
      <c r="AW70" s="16"/>
      <c r="AX70" s="16"/>
      <c r="AY70" s="16"/>
      <c r="AZ70" s="16"/>
      <c r="BA70" s="16"/>
      <c r="BB70" s="16"/>
      <c r="BC70" s="16"/>
      <c r="BD70" s="16"/>
      <c r="BE70" s="16"/>
      <c r="BF70" s="16"/>
      <c r="BG70" s="16"/>
      <c r="BH70" s="16"/>
      <c r="BI70" s="16"/>
      <c r="BJ70" s="16"/>
      <c r="BK70" s="16"/>
      <c r="BL70" s="16"/>
      <c r="BM70" s="16"/>
      <c r="BN70" s="16"/>
      <c r="BO70" s="16"/>
      <c r="BP70" s="16"/>
      <c r="BQ70" s="16"/>
      <c r="BR70" s="16"/>
      <c r="BS70" s="282"/>
      <c r="BT70" s="283"/>
      <c r="BU70" s="283" t="str">
        <f>F137</f>
        <v>2BR-17</v>
      </c>
      <c r="BV70" s="284">
        <f>D137</f>
        <v>17</v>
      </c>
      <c r="BW70" s="285">
        <f t="shared" si="45"/>
        <v>85</v>
      </c>
      <c r="BX70" s="285">
        <f t="shared" si="45"/>
        <v>74</v>
      </c>
      <c r="BY70" s="286">
        <f>O137</f>
        <v>28870662.503600005</v>
      </c>
      <c r="BZ70" s="286">
        <f t="shared" si="46"/>
        <v>1963826000</v>
      </c>
      <c r="CA70" s="286">
        <f t="shared" si="46"/>
        <v>2213546000</v>
      </c>
      <c r="CB70" s="286">
        <f t="shared" si="46"/>
        <v>2350072000</v>
      </c>
      <c r="CC70" s="286">
        <f t="shared" si="46"/>
        <v>2495020000</v>
      </c>
      <c r="CD70" s="286">
        <f>AN137</f>
        <v>2648907000</v>
      </c>
      <c r="CE70" s="16"/>
      <c r="CF70" s="43">
        <f t="shared" si="37"/>
        <v>5297568000</v>
      </c>
      <c r="CG70" s="197">
        <f t="shared" si="37"/>
        <v>5624310000</v>
      </c>
      <c r="CH70" s="44">
        <f t="shared" si="31"/>
        <v>79463520</v>
      </c>
      <c r="CI70" s="44">
        <f t="shared" si="32"/>
        <v>56243100</v>
      </c>
      <c r="CJ70" s="250">
        <f t="shared" si="33"/>
        <v>124942625</v>
      </c>
      <c r="CK70" s="287">
        <f t="shared" si="34"/>
        <v>110540666.66666667</v>
      </c>
    </row>
    <row r="71" spans="1:89">
      <c r="A71" s="3">
        <f t="shared" si="35"/>
        <v>32</v>
      </c>
      <c r="B71" s="556">
        <v>2</v>
      </c>
      <c r="C71" s="264" t="s">
        <v>142</v>
      </c>
      <c r="D71" s="265" t="s">
        <v>29</v>
      </c>
      <c r="E71" s="266"/>
      <c r="F71" s="41" t="s">
        <v>74</v>
      </c>
      <c r="G71" s="267">
        <f t="shared" si="3"/>
        <v>85</v>
      </c>
      <c r="H71" s="267">
        <f t="shared" si="4"/>
        <v>74</v>
      </c>
      <c r="I71" s="268">
        <f t="shared" si="5"/>
        <v>26966806</v>
      </c>
      <c r="J71" s="268">
        <f t="shared" si="6"/>
        <v>1</v>
      </c>
      <c r="K71" s="269">
        <f t="shared" si="7"/>
        <v>1.06</v>
      </c>
      <c r="L71" s="270">
        <f t="shared" si="47"/>
        <v>1</v>
      </c>
      <c r="M71" s="271">
        <f t="shared" si="9"/>
        <v>23886754.874880329</v>
      </c>
      <c r="N71" s="271">
        <f t="shared" si="10"/>
        <v>26924189.27904306</v>
      </c>
      <c r="O71" s="271">
        <f t="shared" si="11"/>
        <v>28584814.360000003</v>
      </c>
      <c r="P71" s="271">
        <f t="shared" si="12"/>
        <v>30347863.162277672</v>
      </c>
      <c r="Q71" s="272">
        <f t="shared" si="13"/>
        <v>28584814.360000003</v>
      </c>
      <c r="R71" s="271">
        <f t="shared" si="13"/>
        <v>30347863.162277672</v>
      </c>
      <c r="S71" s="271">
        <f t="shared" si="14"/>
        <v>32219652.956890158</v>
      </c>
      <c r="T71" s="271"/>
      <c r="U71" s="271">
        <f t="shared" si="15"/>
        <v>1767619860.7411444</v>
      </c>
      <c r="V71" s="271">
        <f t="shared" si="16"/>
        <v>1992390006.6491864</v>
      </c>
      <c r="W71" s="271">
        <f t="shared" si="17"/>
        <v>2115276262.6400003</v>
      </c>
      <c r="X71" s="272">
        <f t="shared" si="18"/>
        <v>2245741874.0085478</v>
      </c>
      <c r="Y71" s="272">
        <f t="shared" si="19"/>
        <v>2115276262.6400003</v>
      </c>
      <c r="Z71" s="271">
        <f t="shared" si="20"/>
        <v>2245741874.0085478</v>
      </c>
      <c r="AA71" s="271">
        <f t="shared" si="36"/>
        <v>2384254318.8098717</v>
      </c>
      <c r="AB71" s="271"/>
      <c r="AC71" s="33" t="str">
        <f t="shared" si="21"/>
        <v>BERTAHAP</v>
      </c>
      <c r="AD71" s="273">
        <f t="shared" si="22"/>
        <v>0</v>
      </c>
      <c r="AE71" s="274">
        <v>2</v>
      </c>
      <c r="AF71" s="275"/>
      <c r="AG71" s="271" t="e">
        <f>IF(AF71&gt;#REF!,"LB","KR")</f>
        <v>#REF!</v>
      </c>
      <c r="AH71" s="275">
        <f t="shared" si="23"/>
        <v>1944382000</v>
      </c>
      <c r="AI71" s="275">
        <f t="shared" si="23"/>
        <v>2191630000</v>
      </c>
      <c r="AJ71" s="275">
        <f t="shared" si="23"/>
        <v>2326804000</v>
      </c>
      <c r="AK71" s="276">
        <f t="shared" si="23"/>
        <v>2470317000</v>
      </c>
      <c r="AL71" s="276">
        <f t="shared" si="23"/>
        <v>2326804000</v>
      </c>
      <c r="AM71" s="275">
        <f t="shared" si="23"/>
        <v>2470317000</v>
      </c>
      <c r="AN71" s="275">
        <f t="shared" si="23"/>
        <v>2622680000</v>
      </c>
      <c r="AO71" s="16"/>
      <c r="AP71" s="277">
        <v>32</v>
      </c>
      <c r="AQ71" s="278">
        <f t="shared" si="24"/>
        <v>-1820259.4049999975</v>
      </c>
      <c r="AR71" s="311"/>
      <c r="AS71" s="280"/>
      <c r="AT71" s="280"/>
      <c r="AU71" s="280"/>
      <c r="AV71" s="16"/>
      <c r="AW71" s="16"/>
      <c r="AX71" s="16"/>
      <c r="AY71" s="16"/>
      <c r="AZ71" s="16"/>
      <c r="BA71" s="16"/>
      <c r="BB71" s="16"/>
      <c r="BC71" s="16"/>
      <c r="BD71" s="16"/>
      <c r="BE71" s="16"/>
      <c r="BF71" s="16"/>
      <c r="BG71" s="16"/>
      <c r="BH71" s="16"/>
      <c r="BI71" s="16"/>
      <c r="BJ71" s="16"/>
      <c r="BK71" s="16"/>
      <c r="BL71" s="16"/>
      <c r="BM71" s="16"/>
      <c r="BN71" s="16"/>
      <c r="BO71" s="16"/>
      <c r="BP71" s="16"/>
      <c r="BQ71" s="16"/>
      <c r="BR71" s="16"/>
      <c r="BS71" s="282"/>
      <c r="BT71" s="283"/>
      <c r="BU71" s="283" t="str">
        <f>F138</f>
        <v>3BR-19</v>
      </c>
      <c r="BV71" s="284">
        <f>D138</f>
        <v>19</v>
      </c>
      <c r="BW71" s="285">
        <f t="shared" si="45"/>
        <v>138</v>
      </c>
      <c r="BX71" s="285">
        <f t="shared" si="45"/>
        <v>120</v>
      </c>
      <c r="BY71" s="286">
        <f>O138</f>
        <v>28870662.503600005</v>
      </c>
      <c r="BZ71" s="286">
        <f t="shared" si="46"/>
        <v>3184583000</v>
      </c>
      <c r="CA71" s="286">
        <f t="shared" si="46"/>
        <v>3589533000</v>
      </c>
      <c r="CB71" s="286">
        <f t="shared" si="46"/>
        <v>3810928000</v>
      </c>
      <c r="CC71" s="286">
        <f t="shared" si="46"/>
        <v>4045978000</v>
      </c>
      <c r="CD71" s="286">
        <f>AN138</f>
        <v>4295525000</v>
      </c>
      <c r="CE71" s="16"/>
      <c r="CF71" s="43">
        <f t="shared" si="37"/>
        <v>2466413000</v>
      </c>
      <c r="CG71" s="197">
        <f t="shared" si="37"/>
        <v>2618537000</v>
      </c>
      <c r="CH71" s="44">
        <f t="shared" si="31"/>
        <v>36996195</v>
      </c>
      <c r="CI71" s="44">
        <f t="shared" si="32"/>
        <v>26185370</v>
      </c>
      <c r="CJ71" s="250">
        <f t="shared" si="33"/>
        <v>58170100</v>
      </c>
      <c r="CK71" s="287">
        <f t="shared" si="34"/>
        <v>51464937.5</v>
      </c>
    </row>
    <row r="72" spans="1:89">
      <c r="A72" s="3">
        <f t="shared" si="35"/>
        <v>33</v>
      </c>
      <c r="B72" s="556">
        <v>3</v>
      </c>
      <c r="C72" s="264" t="s">
        <v>142</v>
      </c>
      <c r="D72" s="265" t="s">
        <v>32</v>
      </c>
      <c r="E72" s="266"/>
      <c r="F72" s="41" t="s">
        <v>56</v>
      </c>
      <c r="G72" s="267">
        <f t="shared" si="3"/>
        <v>85</v>
      </c>
      <c r="H72" s="267">
        <f t="shared" si="4"/>
        <v>74</v>
      </c>
      <c r="I72" s="268">
        <f t="shared" si="5"/>
        <v>26966806</v>
      </c>
      <c r="J72" s="268">
        <f t="shared" si="6"/>
        <v>1</v>
      </c>
      <c r="K72" s="269">
        <f t="shared" si="7"/>
        <v>1.06</v>
      </c>
      <c r="L72" s="270">
        <f t="shared" si="47"/>
        <v>1</v>
      </c>
      <c r="M72" s="271">
        <f t="shared" si="9"/>
        <v>23886754.874880329</v>
      </c>
      <c r="N72" s="271">
        <f t="shared" si="10"/>
        <v>26924189.27904306</v>
      </c>
      <c r="O72" s="271">
        <f t="shared" si="11"/>
        <v>28584814.360000003</v>
      </c>
      <c r="P72" s="271">
        <f t="shared" si="12"/>
        <v>30347863.162277672</v>
      </c>
      <c r="Q72" s="272">
        <f t="shared" si="13"/>
        <v>28584814.360000003</v>
      </c>
      <c r="R72" s="271">
        <f t="shared" si="13"/>
        <v>30347863.162277672</v>
      </c>
      <c r="S72" s="271">
        <f t="shared" si="14"/>
        <v>32219652.956890158</v>
      </c>
      <c r="T72" s="271"/>
      <c r="U72" s="271">
        <f t="shared" si="15"/>
        <v>1767619860.7411444</v>
      </c>
      <c r="V72" s="271">
        <f t="shared" si="16"/>
        <v>1992390006.6491864</v>
      </c>
      <c r="W72" s="271">
        <f t="shared" si="17"/>
        <v>2115276262.6400003</v>
      </c>
      <c r="X72" s="272">
        <f t="shared" si="18"/>
        <v>2245741874.0085478</v>
      </c>
      <c r="Y72" s="272">
        <f t="shared" si="19"/>
        <v>2115276262.6400003</v>
      </c>
      <c r="Z72" s="271">
        <f t="shared" si="20"/>
        <v>2245741874.0085478</v>
      </c>
      <c r="AA72" s="271">
        <f t="shared" si="36"/>
        <v>2384254318.8098717</v>
      </c>
      <c r="AB72" s="271"/>
      <c r="AC72" s="33" t="str">
        <f t="shared" si="21"/>
        <v>BERTAHAP</v>
      </c>
      <c r="AD72" s="273">
        <f t="shared" si="22"/>
        <v>0</v>
      </c>
      <c r="AE72" s="274">
        <v>2</v>
      </c>
      <c r="AF72" s="275"/>
      <c r="AG72" s="271" t="e">
        <f>IF(AF72&gt;#REF!,"LB","KR")</f>
        <v>#REF!</v>
      </c>
      <c r="AH72" s="275">
        <f t="shared" si="23"/>
        <v>1944382000</v>
      </c>
      <c r="AI72" s="275">
        <f t="shared" si="23"/>
        <v>2191630000</v>
      </c>
      <c r="AJ72" s="275">
        <f t="shared" si="23"/>
        <v>2326804000</v>
      </c>
      <c r="AK72" s="276">
        <f t="shared" si="23"/>
        <v>2470317000</v>
      </c>
      <c r="AL72" s="276">
        <f t="shared" si="23"/>
        <v>2326804000</v>
      </c>
      <c r="AM72" s="275">
        <f t="shared" si="23"/>
        <v>2470317000</v>
      </c>
      <c r="AN72" s="275">
        <f t="shared" si="23"/>
        <v>2622680000</v>
      </c>
      <c r="AO72" s="16"/>
      <c r="AP72" s="277">
        <v>33</v>
      </c>
      <c r="AQ72" s="278">
        <f t="shared" si="24"/>
        <v>-1820259.4049999975</v>
      </c>
      <c r="AR72" s="311"/>
      <c r="AS72" s="280"/>
      <c r="AT72" s="280"/>
      <c r="AU72" s="280"/>
      <c r="AV72" s="16"/>
      <c r="AW72" s="16"/>
      <c r="AX72" s="16"/>
      <c r="AY72" s="16"/>
      <c r="AZ72" s="16"/>
      <c r="BA72" s="16"/>
      <c r="BB72" s="16"/>
      <c r="BC72" s="16"/>
      <c r="BD72" s="16"/>
      <c r="BE72" s="16"/>
      <c r="BF72" s="16"/>
      <c r="BG72" s="16"/>
      <c r="BH72" s="16"/>
      <c r="BI72" s="16"/>
      <c r="BJ72" s="16"/>
      <c r="BK72" s="16"/>
      <c r="BL72" s="16"/>
      <c r="BM72" s="16"/>
      <c r="BN72" s="16"/>
      <c r="BO72" s="16"/>
      <c r="BP72" s="16"/>
      <c r="BQ72" s="16"/>
      <c r="BR72" s="16"/>
      <c r="BS72" s="282">
        <v>9</v>
      </c>
      <c r="BT72" s="310" t="s">
        <v>57</v>
      </c>
      <c r="BU72" s="283" t="str">
        <f t="shared" ref="BU72:BU78" si="48">F159</f>
        <v>2BR-3</v>
      </c>
      <c r="BV72" s="284" t="str">
        <f t="shared" ref="BV72:BV78" si="49">D159</f>
        <v>03</v>
      </c>
      <c r="BW72" s="285">
        <f t="shared" ref="BW72:BX78" si="50">G159</f>
        <v>85</v>
      </c>
      <c r="BX72" s="285">
        <f t="shared" si="50"/>
        <v>74</v>
      </c>
      <c r="BY72" s="286">
        <f t="shared" ref="BY72:BY78" si="51">O159</f>
        <v>28870662.503600005</v>
      </c>
      <c r="BZ72" s="286">
        <f t="shared" ref="BZ72:CC78" si="52">AH159</f>
        <v>1963826000</v>
      </c>
      <c r="CA72" s="286">
        <f t="shared" si="52"/>
        <v>2213546000</v>
      </c>
      <c r="CB72" s="286">
        <f t="shared" si="52"/>
        <v>2350072000</v>
      </c>
      <c r="CC72" s="286">
        <f t="shared" si="52"/>
        <v>2495020000</v>
      </c>
      <c r="CD72" s="286">
        <f t="shared" ref="CD72:CD78" si="53">AN159</f>
        <v>2648907000</v>
      </c>
      <c r="CE72" s="16">
        <v>7</v>
      </c>
      <c r="CF72" s="43">
        <f t="shared" si="37"/>
        <v>2466413000</v>
      </c>
      <c r="CG72" s="197">
        <f t="shared" si="37"/>
        <v>2618537000</v>
      </c>
      <c r="CH72" s="44">
        <f t="shared" si="31"/>
        <v>36996195</v>
      </c>
      <c r="CI72" s="44">
        <f t="shared" si="32"/>
        <v>26185370</v>
      </c>
      <c r="CJ72" s="250">
        <f t="shared" si="33"/>
        <v>58170100</v>
      </c>
      <c r="CK72" s="287">
        <f t="shared" si="34"/>
        <v>51464937.5</v>
      </c>
    </row>
    <row r="73" spans="1:89">
      <c r="A73" s="3">
        <f t="shared" si="35"/>
        <v>34</v>
      </c>
      <c r="B73" s="556">
        <v>4</v>
      </c>
      <c r="C73" s="264" t="s">
        <v>142</v>
      </c>
      <c r="D73" s="265" t="s">
        <v>38</v>
      </c>
      <c r="E73" s="266"/>
      <c r="F73" s="41" t="s">
        <v>58</v>
      </c>
      <c r="G73" s="267">
        <f t="shared" si="3"/>
        <v>101</v>
      </c>
      <c r="H73" s="267">
        <f t="shared" si="4"/>
        <v>90</v>
      </c>
      <c r="I73" s="268">
        <f t="shared" si="5"/>
        <v>26966806</v>
      </c>
      <c r="J73" s="268">
        <f t="shared" si="6"/>
        <v>1</v>
      </c>
      <c r="K73" s="269">
        <f t="shared" si="7"/>
        <v>1.06</v>
      </c>
      <c r="L73" s="270">
        <f t="shared" si="47"/>
        <v>1</v>
      </c>
      <c r="M73" s="271">
        <f t="shared" si="9"/>
        <v>23886754.874880329</v>
      </c>
      <c r="N73" s="271">
        <f t="shared" si="10"/>
        <v>26924189.27904306</v>
      </c>
      <c r="O73" s="271">
        <f t="shared" si="11"/>
        <v>28584814.360000003</v>
      </c>
      <c r="P73" s="271">
        <f t="shared" si="12"/>
        <v>30347863.162277672</v>
      </c>
      <c r="Q73" s="272">
        <f t="shared" si="13"/>
        <v>28584814.360000003</v>
      </c>
      <c r="R73" s="271">
        <f t="shared" si="13"/>
        <v>30347863.162277672</v>
      </c>
      <c r="S73" s="271">
        <f t="shared" si="14"/>
        <v>32219652.956890158</v>
      </c>
      <c r="T73" s="271"/>
      <c r="U73" s="271">
        <f t="shared" si="15"/>
        <v>2149807938.7392297</v>
      </c>
      <c r="V73" s="271">
        <f t="shared" si="16"/>
        <v>2423177035.1138754</v>
      </c>
      <c r="W73" s="271">
        <f t="shared" si="17"/>
        <v>2572633292.4000001</v>
      </c>
      <c r="X73" s="272">
        <f t="shared" si="18"/>
        <v>2731307684.6049905</v>
      </c>
      <c r="Y73" s="272">
        <f t="shared" si="19"/>
        <v>2572633292.4000001</v>
      </c>
      <c r="Z73" s="271">
        <f t="shared" si="20"/>
        <v>2731307684.6049905</v>
      </c>
      <c r="AA73" s="271">
        <f t="shared" si="36"/>
        <v>2899768766.1201143</v>
      </c>
      <c r="AB73" s="271"/>
      <c r="AC73" s="33" t="str">
        <f t="shared" si="21"/>
        <v>BERTAHAP</v>
      </c>
      <c r="AD73" s="273">
        <f t="shared" si="22"/>
        <v>0</v>
      </c>
      <c r="AE73" s="274">
        <v>2</v>
      </c>
      <c r="AF73" s="275"/>
      <c r="AG73" s="271" t="e">
        <f>IF(AF73&gt;#REF!,"LB","KR")</f>
        <v>#REF!</v>
      </c>
      <c r="AH73" s="275">
        <f t="shared" si="23"/>
        <v>2364789000</v>
      </c>
      <c r="AI73" s="275">
        <f t="shared" si="23"/>
        <v>2665495000</v>
      </c>
      <c r="AJ73" s="275">
        <f t="shared" si="23"/>
        <v>2829897000</v>
      </c>
      <c r="AK73" s="276">
        <f t="shared" si="23"/>
        <v>3004439000</v>
      </c>
      <c r="AL73" s="276">
        <f t="shared" si="23"/>
        <v>2829897000</v>
      </c>
      <c r="AM73" s="275">
        <f t="shared" si="23"/>
        <v>3004439000</v>
      </c>
      <c r="AN73" s="275">
        <f t="shared" si="23"/>
        <v>3189746000</v>
      </c>
      <c r="AO73" s="16"/>
      <c r="AP73" s="277">
        <v>34</v>
      </c>
      <c r="AQ73" s="278">
        <f t="shared" si="24"/>
        <v>-1820259.4049999975</v>
      </c>
      <c r="AR73" s="311"/>
      <c r="AS73" s="280"/>
      <c r="AT73" s="280"/>
      <c r="AU73" s="280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282"/>
      <c r="BT73" s="283"/>
      <c r="BU73" s="283" t="str">
        <f t="shared" si="48"/>
        <v>2BR-5</v>
      </c>
      <c r="BV73" s="284" t="str">
        <f t="shared" si="49"/>
        <v>05</v>
      </c>
      <c r="BW73" s="285">
        <f t="shared" si="50"/>
        <v>85</v>
      </c>
      <c r="BX73" s="285">
        <f t="shared" si="50"/>
        <v>74</v>
      </c>
      <c r="BY73" s="286">
        <f t="shared" si="51"/>
        <v>28870662.503600005</v>
      </c>
      <c r="BZ73" s="286">
        <f t="shared" si="52"/>
        <v>1963826000</v>
      </c>
      <c r="CA73" s="286">
        <f t="shared" si="52"/>
        <v>2213546000</v>
      </c>
      <c r="CB73" s="286">
        <f t="shared" si="52"/>
        <v>2350072000</v>
      </c>
      <c r="CC73" s="286">
        <f t="shared" si="52"/>
        <v>2495020000</v>
      </c>
      <c r="CD73" s="286">
        <f t="shared" si="53"/>
        <v>2648907000</v>
      </c>
      <c r="CE73" s="16"/>
      <c r="CF73" s="43">
        <f t="shared" si="37"/>
        <v>2999691000</v>
      </c>
      <c r="CG73" s="197">
        <f t="shared" si="37"/>
        <v>3184706000</v>
      </c>
      <c r="CH73" s="44">
        <f t="shared" si="31"/>
        <v>44995365</v>
      </c>
      <c r="CI73" s="44">
        <f t="shared" si="32"/>
        <v>31847060</v>
      </c>
      <c r="CJ73" s="250">
        <f t="shared" si="33"/>
        <v>70747425</v>
      </c>
      <c r="CK73" s="287">
        <f t="shared" si="34"/>
        <v>62592479.166666664</v>
      </c>
    </row>
    <row r="74" spans="1:89">
      <c r="A74" s="3">
        <f t="shared" si="35"/>
        <v>35</v>
      </c>
      <c r="B74" s="556">
        <v>5</v>
      </c>
      <c r="C74" s="264" t="s">
        <v>142</v>
      </c>
      <c r="D74" s="265" t="s">
        <v>44</v>
      </c>
      <c r="E74" s="266"/>
      <c r="F74" s="41" t="s">
        <v>60</v>
      </c>
      <c r="G74" s="267">
        <f t="shared" si="3"/>
        <v>101</v>
      </c>
      <c r="H74" s="267">
        <f t="shared" si="4"/>
        <v>90</v>
      </c>
      <c r="I74" s="268">
        <f t="shared" si="5"/>
        <v>26966806</v>
      </c>
      <c r="J74" s="268">
        <f t="shared" si="6"/>
        <v>1</v>
      </c>
      <c r="K74" s="269">
        <f t="shared" si="7"/>
        <v>1.06</v>
      </c>
      <c r="L74" s="270">
        <f t="shared" si="47"/>
        <v>1</v>
      </c>
      <c r="M74" s="271">
        <f t="shared" si="9"/>
        <v>23886754.874880329</v>
      </c>
      <c r="N74" s="271">
        <f t="shared" si="10"/>
        <v>26924189.27904306</v>
      </c>
      <c r="O74" s="271">
        <f t="shared" si="11"/>
        <v>28584814.360000003</v>
      </c>
      <c r="P74" s="271">
        <f t="shared" si="12"/>
        <v>30347863.162277672</v>
      </c>
      <c r="Q74" s="272">
        <f t="shared" si="13"/>
        <v>28584814.360000003</v>
      </c>
      <c r="R74" s="271">
        <f t="shared" si="13"/>
        <v>30347863.162277672</v>
      </c>
      <c r="S74" s="271">
        <f t="shared" si="14"/>
        <v>32219652.956890158</v>
      </c>
      <c r="T74" s="271"/>
      <c r="U74" s="271">
        <f t="shared" si="15"/>
        <v>2149807938.7392297</v>
      </c>
      <c r="V74" s="271">
        <f t="shared" si="16"/>
        <v>2423177035.1138754</v>
      </c>
      <c r="W74" s="271">
        <f t="shared" si="17"/>
        <v>2572633292.4000001</v>
      </c>
      <c r="X74" s="272">
        <f t="shared" si="18"/>
        <v>2731307684.6049905</v>
      </c>
      <c r="Y74" s="272">
        <f t="shared" si="19"/>
        <v>2572633292.4000001</v>
      </c>
      <c r="Z74" s="271">
        <f t="shared" si="20"/>
        <v>2731307684.6049905</v>
      </c>
      <c r="AA74" s="271">
        <f t="shared" si="36"/>
        <v>2899768766.1201143</v>
      </c>
      <c r="AB74" s="271"/>
      <c r="AC74" s="33" t="str">
        <f t="shared" si="21"/>
        <v>BERTAHAP</v>
      </c>
      <c r="AD74" s="273">
        <f t="shared" si="22"/>
        <v>0</v>
      </c>
      <c r="AE74" s="274">
        <v>2</v>
      </c>
      <c r="AF74" s="275"/>
      <c r="AG74" s="271" t="e">
        <f>IF(AF74&gt;#REF!,"LB","KR")</f>
        <v>#REF!</v>
      </c>
      <c r="AH74" s="275">
        <f t="shared" si="23"/>
        <v>2364789000</v>
      </c>
      <c r="AI74" s="275">
        <f t="shared" si="23"/>
        <v>2665495000</v>
      </c>
      <c r="AJ74" s="275">
        <f t="shared" si="23"/>
        <v>2829897000</v>
      </c>
      <c r="AK74" s="276">
        <f t="shared" si="23"/>
        <v>3004439000</v>
      </c>
      <c r="AL74" s="276">
        <f t="shared" si="23"/>
        <v>2829897000</v>
      </c>
      <c r="AM74" s="275">
        <f t="shared" si="23"/>
        <v>3004439000</v>
      </c>
      <c r="AN74" s="275">
        <f t="shared" si="23"/>
        <v>3189746000</v>
      </c>
      <c r="AO74" s="16"/>
      <c r="AP74" s="277">
        <v>35</v>
      </c>
      <c r="AQ74" s="278">
        <f t="shared" si="24"/>
        <v>-1820259.4049999975</v>
      </c>
      <c r="AR74" s="311"/>
      <c r="AS74" s="280"/>
      <c r="AT74" s="280"/>
      <c r="AU74" s="280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282"/>
      <c r="BT74" s="283"/>
      <c r="BU74" s="283" t="str">
        <f t="shared" si="48"/>
        <v>2BR-7</v>
      </c>
      <c r="BV74" s="284" t="str">
        <f t="shared" si="49"/>
        <v>07</v>
      </c>
      <c r="BW74" s="285">
        <f t="shared" si="50"/>
        <v>101</v>
      </c>
      <c r="BX74" s="285">
        <f t="shared" si="50"/>
        <v>90</v>
      </c>
      <c r="BY74" s="286">
        <f t="shared" si="51"/>
        <v>28870662.503600005</v>
      </c>
      <c r="BZ74" s="286">
        <f t="shared" si="52"/>
        <v>2388437000</v>
      </c>
      <c r="CA74" s="286">
        <f t="shared" si="52"/>
        <v>2692150000</v>
      </c>
      <c r="CB74" s="286">
        <f t="shared" si="52"/>
        <v>2858196000</v>
      </c>
      <c r="CC74" s="286">
        <f t="shared" si="52"/>
        <v>3034483000</v>
      </c>
      <c r="CD74" s="286">
        <f t="shared" si="53"/>
        <v>3221644000</v>
      </c>
      <c r="CE74" s="16"/>
      <c r="CF74" s="43">
        <f t="shared" si="37"/>
        <v>2999691000</v>
      </c>
      <c r="CG74" s="197">
        <f t="shared" si="37"/>
        <v>3184706000</v>
      </c>
      <c r="CH74" s="44">
        <f t="shared" si="31"/>
        <v>44995365</v>
      </c>
      <c r="CI74" s="44">
        <f t="shared" si="32"/>
        <v>31847060</v>
      </c>
      <c r="CJ74" s="250">
        <f t="shared" si="33"/>
        <v>70747425</v>
      </c>
      <c r="CK74" s="287">
        <f t="shared" si="34"/>
        <v>62592479.166666664</v>
      </c>
    </row>
    <row r="75" spans="1:89">
      <c r="A75" s="3">
        <f t="shared" si="35"/>
        <v>36</v>
      </c>
      <c r="B75" s="556">
        <v>6</v>
      </c>
      <c r="C75" s="264" t="s">
        <v>142</v>
      </c>
      <c r="D75" s="299">
        <v>11</v>
      </c>
      <c r="E75" s="266"/>
      <c r="F75" s="41" t="s">
        <v>62</v>
      </c>
      <c r="G75" s="267">
        <f t="shared" si="3"/>
        <v>101</v>
      </c>
      <c r="H75" s="267">
        <f t="shared" si="4"/>
        <v>90</v>
      </c>
      <c r="I75" s="268">
        <f t="shared" si="5"/>
        <v>26966806</v>
      </c>
      <c r="J75" s="268">
        <f t="shared" si="6"/>
        <v>1</v>
      </c>
      <c r="K75" s="269">
        <f t="shared" si="7"/>
        <v>1.06</v>
      </c>
      <c r="L75" s="270">
        <f t="shared" si="47"/>
        <v>1</v>
      </c>
      <c r="M75" s="271">
        <f t="shared" si="9"/>
        <v>23886754.874880329</v>
      </c>
      <c r="N75" s="271">
        <f t="shared" si="10"/>
        <v>26924189.27904306</v>
      </c>
      <c r="O75" s="271">
        <f t="shared" si="11"/>
        <v>28584814.360000003</v>
      </c>
      <c r="P75" s="271">
        <f t="shared" si="12"/>
        <v>30347863.162277672</v>
      </c>
      <c r="Q75" s="272">
        <f t="shared" si="13"/>
        <v>28584814.360000003</v>
      </c>
      <c r="R75" s="271">
        <f t="shared" si="13"/>
        <v>30347863.162277672</v>
      </c>
      <c r="S75" s="271">
        <f t="shared" si="14"/>
        <v>32219652.956890158</v>
      </c>
      <c r="T75" s="271"/>
      <c r="U75" s="271">
        <f t="shared" si="15"/>
        <v>2149807938.7392297</v>
      </c>
      <c r="V75" s="271">
        <f t="shared" si="16"/>
        <v>2423177035.1138754</v>
      </c>
      <c r="W75" s="271">
        <f t="shared" si="17"/>
        <v>2572633292.4000001</v>
      </c>
      <c r="X75" s="272">
        <f t="shared" si="18"/>
        <v>2731307684.6049905</v>
      </c>
      <c r="Y75" s="272">
        <f t="shared" si="19"/>
        <v>2572633292.4000001</v>
      </c>
      <c r="Z75" s="271">
        <f t="shared" si="20"/>
        <v>2731307684.6049905</v>
      </c>
      <c r="AA75" s="271">
        <f t="shared" si="36"/>
        <v>2899768766.1201143</v>
      </c>
      <c r="AB75" s="271"/>
      <c r="AC75" s="33" t="str">
        <f t="shared" si="21"/>
        <v>BERTAHAP</v>
      </c>
      <c r="AD75" s="273">
        <f t="shared" si="22"/>
        <v>0</v>
      </c>
      <c r="AE75" s="274">
        <v>2</v>
      </c>
      <c r="AF75" s="275"/>
      <c r="AG75" s="271" t="e">
        <f>IF(AF75&gt;#REF!,"LB","KR")</f>
        <v>#REF!</v>
      </c>
      <c r="AH75" s="275">
        <f t="shared" si="23"/>
        <v>2364789000</v>
      </c>
      <c r="AI75" s="275">
        <f t="shared" si="23"/>
        <v>2665495000</v>
      </c>
      <c r="AJ75" s="275">
        <f t="shared" si="23"/>
        <v>2829897000</v>
      </c>
      <c r="AK75" s="276">
        <f t="shared" si="23"/>
        <v>3004439000</v>
      </c>
      <c r="AL75" s="276">
        <f t="shared" si="23"/>
        <v>2829897000</v>
      </c>
      <c r="AM75" s="275">
        <f t="shared" si="23"/>
        <v>3004439000</v>
      </c>
      <c r="AN75" s="275">
        <f t="shared" si="23"/>
        <v>3189746000</v>
      </c>
      <c r="AO75" s="16"/>
      <c r="AP75" s="277">
        <v>36</v>
      </c>
      <c r="AQ75" s="278">
        <f t="shared" si="24"/>
        <v>-1820259.4049999975</v>
      </c>
      <c r="AR75" s="311"/>
      <c r="AS75" s="280"/>
      <c r="AT75" s="280"/>
      <c r="AU75" s="280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282"/>
      <c r="BT75" s="283"/>
      <c r="BU75" s="283" t="str">
        <f t="shared" si="48"/>
        <v>2BR-9</v>
      </c>
      <c r="BV75" s="284" t="str">
        <f t="shared" si="49"/>
        <v>09</v>
      </c>
      <c r="BW75" s="285">
        <f t="shared" si="50"/>
        <v>101</v>
      </c>
      <c r="BX75" s="285">
        <f t="shared" si="50"/>
        <v>90</v>
      </c>
      <c r="BY75" s="286">
        <f t="shared" si="51"/>
        <v>28870662.503600005</v>
      </c>
      <c r="BZ75" s="286">
        <f t="shared" si="52"/>
        <v>2388437000</v>
      </c>
      <c r="CA75" s="286">
        <f t="shared" si="52"/>
        <v>2692150000</v>
      </c>
      <c r="CB75" s="286">
        <f t="shared" si="52"/>
        <v>2858196000</v>
      </c>
      <c r="CC75" s="286">
        <f t="shared" si="52"/>
        <v>3034483000</v>
      </c>
      <c r="CD75" s="286">
        <f t="shared" si="53"/>
        <v>3221644000</v>
      </c>
      <c r="CE75" s="16"/>
      <c r="CF75" s="43">
        <f t="shared" si="37"/>
        <v>2999691000</v>
      </c>
      <c r="CG75" s="197">
        <f t="shared" si="37"/>
        <v>3184706000</v>
      </c>
      <c r="CH75" s="44">
        <f t="shared" si="31"/>
        <v>44995365</v>
      </c>
      <c r="CI75" s="44">
        <f t="shared" si="32"/>
        <v>31847060</v>
      </c>
      <c r="CJ75" s="250">
        <f t="shared" si="33"/>
        <v>70747425</v>
      </c>
      <c r="CK75" s="287">
        <f t="shared" si="34"/>
        <v>62592479.166666664</v>
      </c>
    </row>
    <row r="76" spans="1:89">
      <c r="A76" s="3">
        <f t="shared" si="35"/>
        <v>37</v>
      </c>
      <c r="B76" s="556">
        <v>7</v>
      </c>
      <c r="C76" s="264" t="s">
        <v>142</v>
      </c>
      <c r="D76" s="299">
        <v>15</v>
      </c>
      <c r="E76" s="266"/>
      <c r="F76" s="41" t="s">
        <v>64</v>
      </c>
      <c r="G76" s="267">
        <f t="shared" si="3"/>
        <v>101</v>
      </c>
      <c r="H76" s="267">
        <f t="shared" si="4"/>
        <v>90</v>
      </c>
      <c r="I76" s="268">
        <f t="shared" si="5"/>
        <v>26966806</v>
      </c>
      <c r="J76" s="268">
        <f t="shared" si="6"/>
        <v>1</v>
      </c>
      <c r="K76" s="269">
        <f t="shared" si="7"/>
        <v>1.06</v>
      </c>
      <c r="L76" s="270">
        <f t="shared" si="47"/>
        <v>1</v>
      </c>
      <c r="M76" s="271">
        <f t="shared" si="9"/>
        <v>23886754.874880329</v>
      </c>
      <c r="N76" s="271">
        <f t="shared" si="10"/>
        <v>26924189.27904306</v>
      </c>
      <c r="O76" s="271">
        <f t="shared" si="11"/>
        <v>28584814.360000003</v>
      </c>
      <c r="P76" s="271">
        <f t="shared" si="12"/>
        <v>30347863.162277672</v>
      </c>
      <c r="Q76" s="272">
        <f t="shared" si="13"/>
        <v>28584814.360000003</v>
      </c>
      <c r="R76" s="271">
        <f t="shared" si="13"/>
        <v>30347863.162277672</v>
      </c>
      <c r="S76" s="271">
        <f t="shared" si="14"/>
        <v>32219652.956890158</v>
      </c>
      <c r="T76" s="271"/>
      <c r="U76" s="271">
        <f t="shared" si="15"/>
        <v>2149807938.7392297</v>
      </c>
      <c r="V76" s="271">
        <f t="shared" si="16"/>
        <v>2423177035.1138754</v>
      </c>
      <c r="W76" s="271">
        <f t="shared" si="17"/>
        <v>2572633292.4000001</v>
      </c>
      <c r="X76" s="272">
        <f t="shared" si="18"/>
        <v>2731307684.6049905</v>
      </c>
      <c r="Y76" s="272">
        <f t="shared" si="19"/>
        <v>2572633292.4000001</v>
      </c>
      <c r="Z76" s="271">
        <f t="shared" si="20"/>
        <v>2731307684.6049905</v>
      </c>
      <c r="AA76" s="271">
        <f t="shared" si="36"/>
        <v>2899768766.1201143</v>
      </c>
      <c r="AB76" s="271"/>
      <c r="AC76" s="33" t="str">
        <f t="shared" si="21"/>
        <v>BERTAHAP</v>
      </c>
      <c r="AD76" s="273">
        <f t="shared" si="22"/>
        <v>0</v>
      </c>
      <c r="AE76" s="274">
        <v>2</v>
      </c>
      <c r="AF76" s="275"/>
      <c r="AG76" s="271" t="e">
        <f>IF(AF76&gt;#REF!,"LB","KR")</f>
        <v>#REF!</v>
      </c>
      <c r="AH76" s="275">
        <f t="shared" si="23"/>
        <v>2364789000</v>
      </c>
      <c r="AI76" s="275">
        <f t="shared" si="23"/>
        <v>2665495000</v>
      </c>
      <c r="AJ76" s="275">
        <f t="shared" si="23"/>
        <v>2829897000</v>
      </c>
      <c r="AK76" s="276">
        <f t="shared" ref="AK76:AN139" si="54">ROUNDUP((X76*(1+$J$5)),-3)</f>
        <v>3004439000</v>
      </c>
      <c r="AL76" s="276">
        <f t="shared" si="54"/>
        <v>2829897000</v>
      </c>
      <c r="AM76" s="275">
        <f t="shared" si="54"/>
        <v>3004439000</v>
      </c>
      <c r="AN76" s="275">
        <f t="shared" si="54"/>
        <v>3189746000</v>
      </c>
      <c r="AO76" s="16"/>
      <c r="AP76" s="277">
        <v>37</v>
      </c>
      <c r="AQ76" s="278">
        <f t="shared" si="24"/>
        <v>-1820259.4049999975</v>
      </c>
      <c r="AR76" s="311"/>
      <c r="AS76" s="280"/>
      <c r="AT76" s="280"/>
      <c r="AU76" s="280"/>
      <c r="AV76" s="16"/>
      <c r="AW76" s="16"/>
      <c r="AX76" s="16"/>
      <c r="AY76" s="16"/>
      <c r="AZ76" s="16"/>
      <c r="BA76" s="16"/>
      <c r="BB76" s="16"/>
      <c r="BC76" s="16"/>
      <c r="BD76" s="16"/>
      <c r="BE76" s="16"/>
      <c r="BF76" s="16"/>
      <c r="BG76" s="16"/>
      <c r="BH76" s="16"/>
      <c r="BI76" s="16"/>
      <c r="BJ76" s="16"/>
      <c r="BK76" s="16"/>
      <c r="BL76" s="16"/>
      <c r="BM76" s="16"/>
      <c r="BN76" s="16"/>
      <c r="BO76" s="16"/>
      <c r="BP76" s="16"/>
      <c r="BQ76" s="16"/>
      <c r="BR76" s="16"/>
      <c r="BS76" s="282"/>
      <c r="BT76" s="283"/>
      <c r="BU76" s="283" t="str">
        <f t="shared" si="48"/>
        <v>2BR-11</v>
      </c>
      <c r="BV76" s="284">
        <f t="shared" si="49"/>
        <v>11</v>
      </c>
      <c r="BW76" s="285">
        <f t="shared" si="50"/>
        <v>101</v>
      </c>
      <c r="BX76" s="285">
        <f t="shared" si="50"/>
        <v>90</v>
      </c>
      <c r="BY76" s="286">
        <f t="shared" si="51"/>
        <v>28870662.503600005</v>
      </c>
      <c r="BZ76" s="286">
        <f t="shared" si="52"/>
        <v>2388437000</v>
      </c>
      <c r="CA76" s="286">
        <f t="shared" si="52"/>
        <v>2692150000</v>
      </c>
      <c r="CB76" s="286">
        <f t="shared" si="52"/>
        <v>2858196000</v>
      </c>
      <c r="CC76" s="286">
        <f t="shared" si="52"/>
        <v>3034483000</v>
      </c>
      <c r="CD76" s="286">
        <f t="shared" si="53"/>
        <v>3221644000</v>
      </c>
      <c r="CE76" s="16"/>
      <c r="CF76" s="43">
        <f t="shared" si="37"/>
        <v>2999691000</v>
      </c>
      <c r="CG76" s="197">
        <f t="shared" si="37"/>
        <v>3184706000</v>
      </c>
      <c r="CH76" s="44">
        <f t="shared" si="31"/>
        <v>44995365</v>
      </c>
      <c r="CI76" s="44">
        <f t="shared" si="32"/>
        <v>31847060</v>
      </c>
      <c r="CJ76" s="250">
        <f t="shared" si="33"/>
        <v>70747425</v>
      </c>
      <c r="CK76" s="287">
        <f t="shared" si="34"/>
        <v>62592479.166666664</v>
      </c>
    </row>
    <row r="77" spans="1:89">
      <c r="A77" s="3">
        <f t="shared" si="35"/>
        <v>38</v>
      </c>
      <c r="B77" s="556">
        <v>8</v>
      </c>
      <c r="C77" s="264" t="s">
        <v>142</v>
      </c>
      <c r="D77" s="299">
        <v>17</v>
      </c>
      <c r="E77" s="266"/>
      <c r="F77" s="41" t="s">
        <v>67</v>
      </c>
      <c r="G77" s="267">
        <f t="shared" si="3"/>
        <v>85</v>
      </c>
      <c r="H77" s="267">
        <f t="shared" si="4"/>
        <v>74</v>
      </c>
      <c r="I77" s="268">
        <f t="shared" si="5"/>
        <v>26966806</v>
      </c>
      <c r="J77" s="268">
        <f t="shared" si="6"/>
        <v>1</v>
      </c>
      <c r="K77" s="269">
        <f t="shared" si="7"/>
        <v>1.06</v>
      </c>
      <c r="L77" s="270">
        <f t="shared" si="47"/>
        <v>1</v>
      </c>
      <c r="M77" s="271">
        <f t="shared" si="9"/>
        <v>23886754.874880329</v>
      </c>
      <c r="N77" s="271">
        <f t="shared" si="10"/>
        <v>26924189.27904306</v>
      </c>
      <c r="O77" s="271">
        <f t="shared" si="11"/>
        <v>28584814.360000003</v>
      </c>
      <c r="P77" s="271">
        <f t="shared" si="12"/>
        <v>30347863.162277672</v>
      </c>
      <c r="Q77" s="272">
        <f t="shared" si="13"/>
        <v>28584814.360000003</v>
      </c>
      <c r="R77" s="271">
        <f t="shared" si="13"/>
        <v>30347863.162277672</v>
      </c>
      <c r="S77" s="271">
        <f t="shared" si="14"/>
        <v>32219652.956890158</v>
      </c>
      <c r="T77" s="271"/>
      <c r="U77" s="271">
        <f t="shared" si="15"/>
        <v>1767619860.7411444</v>
      </c>
      <c r="V77" s="271">
        <f t="shared" si="16"/>
        <v>1992390006.6491864</v>
      </c>
      <c r="W77" s="271">
        <f t="shared" si="17"/>
        <v>2115276262.6400003</v>
      </c>
      <c r="X77" s="272">
        <f t="shared" si="18"/>
        <v>2245741874.0085478</v>
      </c>
      <c r="Y77" s="272">
        <f t="shared" si="19"/>
        <v>2115276262.6400003</v>
      </c>
      <c r="Z77" s="271">
        <f t="shared" si="20"/>
        <v>2245741874.0085478</v>
      </c>
      <c r="AA77" s="271">
        <f t="shared" si="36"/>
        <v>2384254318.8098717</v>
      </c>
      <c r="AB77" s="271"/>
      <c r="AC77" s="33" t="str">
        <f t="shared" si="21"/>
        <v>BERTAHAP</v>
      </c>
      <c r="AD77" s="273">
        <f t="shared" si="22"/>
        <v>0</v>
      </c>
      <c r="AE77" s="274">
        <v>2</v>
      </c>
      <c r="AF77" s="275"/>
      <c r="AG77" s="271" t="e">
        <f>IF(AF77&gt;#REF!,"LB","KR")</f>
        <v>#REF!</v>
      </c>
      <c r="AH77" s="275">
        <f t="shared" ref="AH77:AM140" si="55">ROUNDUP((U77*(1+$J$5)),-3)</f>
        <v>1944382000</v>
      </c>
      <c r="AI77" s="275">
        <f t="shared" si="55"/>
        <v>2191630000</v>
      </c>
      <c r="AJ77" s="275">
        <f t="shared" si="55"/>
        <v>2326804000</v>
      </c>
      <c r="AK77" s="276">
        <f t="shared" si="54"/>
        <v>2470317000</v>
      </c>
      <c r="AL77" s="276">
        <f t="shared" si="54"/>
        <v>2326804000</v>
      </c>
      <c r="AM77" s="275">
        <f t="shared" si="54"/>
        <v>2470317000</v>
      </c>
      <c r="AN77" s="275">
        <f t="shared" si="54"/>
        <v>2622680000</v>
      </c>
      <c r="AO77" s="16"/>
      <c r="AP77" s="277">
        <v>38</v>
      </c>
      <c r="AQ77" s="278">
        <f t="shared" si="24"/>
        <v>-1820259.4049999975</v>
      </c>
      <c r="AR77" s="311"/>
      <c r="AS77" s="280"/>
      <c r="AT77" s="280"/>
      <c r="AU77" s="280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282"/>
      <c r="BT77" s="283"/>
      <c r="BU77" s="283" t="str">
        <f t="shared" si="48"/>
        <v>2BR-15</v>
      </c>
      <c r="BV77" s="284">
        <f t="shared" si="49"/>
        <v>15</v>
      </c>
      <c r="BW77" s="285">
        <f t="shared" si="50"/>
        <v>101</v>
      </c>
      <c r="BX77" s="285">
        <f t="shared" si="50"/>
        <v>90</v>
      </c>
      <c r="BY77" s="286">
        <f t="shared" si="51"/>
        <v>28870662.503600005</v>
      </c>
      <c r="BZ77" s="286">
        <f t="shared" si="52"/>
        <v>2388437000</v>
      </c>
      <c r="CA77" s="286">
        <f t="shared" si="52"/>
        <v>2692150000</v>
      </c>
      <c r="CB77" s="286">
        <f t="shared" si="52"/>
        <v>2858196000</v>
      </c>
      <c r="CC77" s="286">
        <f t="shared" si="52"/>
        <v>3034483000</v>
      </c>
      <c r="CD77" s="286">
        <f t="shared" si="53"/>
        <v>3221644000</v>
      </c>
      <c r="CE77" s="16"/>
      <c r="CF77" s="43">
        <f t="shared" si="37"/>
        <v>2466413000</v>
      </c>
      <c r="CG77" s="197">
        <f t="shared" si="37"/>
        <v>2618537000</v>
      </c>
      <c r="CH77" s="44">
        <f t="shared" si="31"/>
        <v>36996195</v>
      </c>
      <c r="CI77" s="44">
        <f t="shared" si="32"/>
        <v>26185370</v>
      </c>
      <c r="CJ77" s="250">
        <f t="shared" si="33"/>
        <v>58170100</v>
      </c>
      <c r="CK77" s="287">
        <f t="shared" si="34"/>
        <v>51464937.5</v>
      </c>
    </row>
    <row r="78" spans="1:89">
      <c r="A78" s="3">
        <f t="shared" si="35"/>
        <v>39</v>
      </c>
      <c r="B78" s="556">
        <v>9</v>
      </c>
      <c r="C78" s="264" t="s">
        <v>142</v>
      </c>
      <c r="D78" s="299">
        <v>19</v>
      </c>
      <c r="E78" s="266"/>
      <c r="F78" s="41" t="s">
        <v>78</v>
      </c>
      <c r="G78" s="267">
        <f t="shared" si="3"/>
        <v>138</v>
      </c>
      <c r="H78" s="267">
        <f t="shared" si="4"/>
        <v>120</v>
      </c>
      <c r="I78" s="268">
        <f t="shared" si="5"/>
        <v>26966806</v>
      </c>
      <c r="J78" s="268">
        <f t="shared" si="6"/>
        <v>1</v>
      </c>
      <c r="K78" s="269">
        <f t="shared" si="7"/>
        <v>1.06</v>
      </c>
      <c r="L78" s="270">
        <f t="shared" si="47"/>
        <v>1</v>
      </c>
      <c r="M78" s="271">
        <f t="shared" si="9"/>
        <v>23886754.874880329</v>
      </c>
      <c r="N78" s="271">
        <f t="shared" si="10"/>
        <v>26924189.27904306</v>
      </c>
      <c r="O78" s="271">
        <f t="shared" si="11"/>
        <v>28584814.360000003</v>
      </c>
      <c r="P78" s="271">
        <f t="shared" si="12"/>
        <v>30347863.162277672</v>
      </c>
      <c r="Q78" s="272">
        <f t="shared" si="13"/>
        <v>28584814.360000003</v>
      </c>
      <c r="R78" s="271">
        <f t="shared" si="13"/>
        <v>30347863.162277672</v>
      </c>
      <c r="S78" s="271">
        <f t="shared" si="14"/>
        <v>32219652.956890158</v>
      </c>
      <c r="T78" s="271"/>
      <c r="U78" s="271">
        <f t="shared" si="15"/>
        <v>2866410584.9856396</v>
      </c>
      <c r="V78" s="271">
        <f t="shared" si="16"/>
        <v>3230902713.485167</v>
      </c>
      <c r="W78" s="271">
        <f t="shared" si="17"/>
        <v>3430177723.2000003</v>
      </c>
      <c r="X78" s="272">
        <f t="shared" si="18"/>
        <v>3641743579.4733205</v>
      </c>
      <c r="Y78" s="272">
        <f t="shared" si="19"/>
        <v>3430177723.2000003</v>
      </c>
      <c r="Z78" s="271">
        <f t="shared" si="20"/>
        <v>3641743579.4733205</v>
      </c>
      <c r="AA78" s="271">
        <f t="shared" si="36"/>
        <v>3866358354.8268189</v>
      </c>
      <c r="AB78" s="271"/>
      <c r="AC78" s="33" t="str">
        <f t="shared" si="21"/>
        <v>BERTAHAP</v>
      </c>
      <c r="AD78" s="273">
        <f t="shared" si="22"/>
        <v>0</v>
      </c>
      <c r="AE78" s="274">
        <v>2</v>
      </c>
      <c r="AF78" s="275"/>
      <c r="AG78" s="271" t="e">
        <f>IF(AF78&gt;#REF!,"LB","KR")</f>
        <v>#REF!</v>
      </c>
      <c r="AH78" s="275">
        <f t="shared" si="55"/>
        <v>3153052000</v>
      </c>
      <c r="AI78" s="275">
        <f t="shared" si="55"/>
        <v>3553993000</v>
      </c>
      <c r="AJ78" s="275">
        <f t="shared" si="55"/>
        <v>3773196000</v>
      </c>
      <c r="AK78" s="276">
        <f t="shared" si="54"/>
        <v>4005918000</v>
      </c>
      <c r="AL78" s="276">
        <f t="shared" si="54"/>
        <v>3773196000</v>
      </c>
      <c r="AM78" s="275">
        <f t="shared" si="54"/>
        <v>4005918000</v>
      </c>
      <c r="AN78" s="275">
        <f t="shared" si="54"/>
        <v>4252995000</v>
      </c>
      <c r="AO78" s="16"/>
      <c r="AP78" s="277">
        <v>39</v>
      </c>
      <c r="AQ78" s="278">
        <f t="shared" si="24"/>
        <v>-1820259.4049999975</v>
      </c>
      <c r="AR78" s="311"/>
      <c r="AS78" s="280"/>
      <c r="AT78" s="280"/>
      <c r="AU78" s="280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282"/>
      <c r="BT78" s="283"/>
      <c r="BU78" s="283" t="str">
        <f t="shared" si="48"/>
        <v>2BR-17</v>
      </c>
      <c r="BV78" s="284">
        <f t="shared" si="49"/>
        <v>17</v>
      </c>
      <c r="BW78" s="285">
        <f t="shared" si="50"/>
        <v>85</v>
      </c>
      <c r="BX78" s="285">
        <f t="shared" si="50"/>
        <v>74</v>
      </c>
      <c r="BY78" s="286">
        <f t="shared" si="51"/>
        <v>28870662.503600005</v>
      </c>
      <c r="BZ78" s="286">
        <f t="shared" si="52"/>
        <v>1963826000</v>
      </c>
      <c r="CA78" s="286">
        <f t="shared" si="52"/>
        <v>2213546000</v>
      </c>
      <c r="CB78" s="286">
        <f t="shared" si="52"/>
        <v>2350072000</v>
      </c>
      <c r="CC78" s="286">
        <f t="shared" si="52"/>
        <v>2495020000</v>
      </c>
      <c r="CD78" s="286">
        <f t="shared" si="53"/>
        <v>2648907000</v>
      </c>
      <c r="CE78" s="16"/>
      <c r="CF78" s="43">
        <f t="shared" si="37"/>
        <v>3999588000</v>
      </c>
      <c r="CG78" s="197">
        <f t="shared" si="37"/>
        <v>4246274000</v>
      </c>
      <c r="CH78" s="44">
        <f t="shared" si="31"/>
        <v>59993820</v>
      </c>
      <c r="CI78" s="44">
        <f t="shared" si="32"/>
        <v>42462740</v>
      </c>
      <c r="CJ78" s="250">
        <f t="shared" si="33"/>
        <v>94329900</v>
      </c>
      <c r="CK78" s="287">
        <f t="shared" si="34"/>
        <v>83456625</v>
      </c>
    </row>
    <row r="79" spans="1:89">
      <c r="A79" s="3">
        <f t="shared" si="35"/>
        <v>40</v>
      </c>
      <c r="B79" s="556">
        <v>10</v>
      </c>
      <c r="C79" s="264" t="s">
        <v>142</v>
      </c>
      <c r="D79" s="299">
        <v>21</v>
      </c>
      <c r="E79" s="266"/>
      <c r="F79" s="41" t="s">
        <v>84</v>
      </c>
      <c r="G79" s="267">
        <f t="shared" si="3"/>
        <v>132</v>
      </c>
      <c r="H79" s="267">
        <f t="shared" si="4"/>
        <v>112</v>
      </c>
      <c r="I79" s="268">
        <f t="shared" si="5"/>
        <v>26966806</v>
      </c>
      <c r="J79" s="268">
        <f t="shared" si="6"/>
        <v>3</v>
      </c>
      <c r="K79" s="269">
        <f t="shared" si="7"/>
        <v>1.1000000000000001</v>
      </c>
      <c r="L79" s="270">
        <f t="shared" si="47"/>
        <v>1</v>
      </c>
      <c r="M79" s="271">
        <f t="shared" si="9"/>
        <v>24788141.851290904</v>
      </c>
      <c r="N79" s="271">
        <f t="shared" si="10"/>
        <v>27940196.421648458</v>
      </c>
      <c r="O79" s="271">
        <f t="shared" si="11"/>
        <v>29663486.600000001</v>
      </c>
      <c r="P79" s="271">
        <f t="shared" si="12"/>
        <v>31493065.545759849</v>
      </c>
      <c r="Q79" s="272">
        <f t="shared" si="13"/>
        <v>29663486.600000001</v>
      </c>
      <c r="R79" s="271">
        <f t="shared" si="13"/>
        <v>31493065.545759849</v>
      </c>
      <c r="S79" s="271">
        <f t="shared" si="14"/>
        <v>33435488.917527519</v>
      </c>
      <c r="T79" s="271"/>
      <c r="U79" s="271">
        <f t="shared" si="15"/>
        <v>2776271887.3445811</v>
      </c>
      <c r="V79" s="271">
        <f t="shared" si="16"/>
        <v>3129301999.2246275</v>
      </c>
      <c r="W79" s="271">
        <f t="shared" si="17"/>
        <v>3322310499.2000003</v>
      </c>
      <c r="X79" s="272">
        <f t="shared" si="18"/>
        <v>3527223341.125103</v>
      </c>
      <c r="Y79" s="272">
        <f t="shared" si="19"/>
        <v>3322310499.2000003</v>
      </c>
      <c r="Z79" s="271">
        <f t="shared" si="20"/>
        <v>3527223341.125103</v>
      </c>
      <c r="AA79" s="271">
        <f t="shared" si="36"/>
        <v>3744774758.763082</v>
      </c>
      <c r="AB79" s="271"/>
      <c r="AC79" s="33" t="str">
        <f t="shared" si="21"/>
        <v>BERTAHAP</v>
      </c>
      <c r="AD79" s="273">
        <f t="shared" si="22"/>
        <v>0</v>
      </c>
      <c r="AE79" s="274">
        <v>2</v>
      </c>
      <c r="AF79" s="275"/>
      <c r="AG79" s="271" t="e">
        <f>IF(AF79&gt;#REF!,"LB","KR")</f>
        <v>#REF!</v>
      </c>
      <c r="AH79" s="275">
        <f t="shared" si="55"/>
        <v>3053900000</v>
      </c>
      <c r="AI79" s="275">
        <f t="shared" si="55"/>
        <v>3442233000</v>
      </c>
      <c r="AJ79" s="275">
        <f t="shared" si="55"/>
        <v>3654542000</v>
      </c>
      <c r="AK79" s="276">
        <f t="shared" si="54"/>
        <v>3879946000</v>
      </c>
      <c r="AL79" s="276">
        <f t="shared" si="54"/>
        <v>3654542000</v>
      </c>
      <c r="AM79" s="275">
        <f t="shared" si="54"/>
        <v>3879946000</v>
      </c>
      <c r="AN79" s="275">
        <f t="shared" si="54"/>
        <v>4119253000</v>
      </c>
      <c r="AO79" s="16"/>
      <c r="AP79" s="277">
        <v>40</v>
      </c>
      <c r="AQ79" s="278">
        <f t="shared" si="24"/>
        <v>-741587.16499999911</v>
      </c>
      <c r="AR79" s="311"/>
      <c r="AS79" s="280"/>
      <c r="AT79" s="280"/>
      <c r="AU79" s="280"/>
      <c r="AV79" s="16"/>
      <c r="AW79" s="16"/>
      <c r="AX79" s="16"/>
      <c r="AY79" s="16"/>
      <c r="AZ79" s="16"/>
      <c r="BA79" s="16"/>
      <c r="BB79" s="16"/>
      <c r="BC79" s="16"/>
      <c r="BD79" s="16"/>
      <c r="BE79" s="16"/>
      <c r="BF79" s="16"/>
      <c r="BG79" s="16"/>
      <c r="BH79" s="16"/>
      <c r="BI79" s="16"/>
      <c r="BJ79" s="16"/>
      <c r="BK79" s="16"/>
      <c r="BL79" s="16"/>
      <c r="BM79" s="16"/>
      <c r="BN79" s="16"/>
      <c r="BO79" s="16"/>
      <c r="BP79" s="16"/>
      <c r="BQ79" s="16"/>
      <c r="BR79" s="16"/>
      <c r="BS79" s="282">
        <v>10</v>
      </c>
      <c r="BT79" s="310" t="s">
        <v>61</v>
      </c>
      <c r="BU79" s="283" t="str">
        <f t="shared" ref="BU79:BU84" si="56">F177</f>
        <v>2BR-3</v>
      </c>
      <c r="BV79" s="284" t="str">
        <f t="shared" ref="BV79:BV84" si="57">D177</f>
        <v>03</v>
      </c>
      <c r="BW79" s="285">
        <f t="shared" ref="BW79:BX84" si="58">G177</f>
        <v>85</v>
      </c>
      <c r="BX79" s="285">
        <f t="shared" si="58"/>
        <v>74</v>
      </c>
      <c r="BY79" s="286">
        <f t="shared" ref="BY79:BY84" si="59">O177</f>
        <v>28870662.503600005</v>
      </c>
      <c r="BZ79" s="286">
        <f t="shared" ref="BZ79:CC84" si="60">AH177</f>
        <v>1963826000</v>
      </c>
      <c r="CA79" s="286">
        <f t="shared" si="60"/>
        <v>2213546000</v>
      </c>
      <c r="CB79" s="286">
        <f t="shared" si="60"/>
        <v>2350072000</v>
      </c>
      <c r="CC79" s="286">
        <f t="shared" si="60"/>
        <v>2495020000</v>
      </c>
      <c r="CD79" s="286">
        <f t="shared" ref="CD79:CD84" si="61">AN177</f>
        <v>2648907000</v>
      </c>
      <c r="CE79" s="16">
        <v>6</v>
      </c>
      <c r="CF79" s="43">
        <f t="shared" si="37"/>
        <v>3873815000</v>
      </c>
      <c r="CG79" s="197">
        <f t="shared" si="37"/>
        <v>4112743000</v>
      </c>
      <c r="CH79" s="44">
        <f t="shared" si="31"/>
        <v>58107225</v>
      </c>
      <c r="CI79" s="44">
        <f t="shared" si="32"/>
        <v>41127430</v>
      </c>
      <c r="CJ79" s="250">
        <f t="shared" si="33"/>
        <v>91363550</v>
      </c>
      <c r="CK79" s="287">
        <f t="shared" si="34"/>
        <v>80832208.333333328</v>
      </c>
    </row>
    <row r="80" spans="1:89">
      <c r="A80" s="3">
        <f t="shared" si="35"/>
        <v>41</v>
      </c>
      <c r="B80" s="556">
        <v>1</v>
      </c>
      <c r="C80" s="264" t="s">
        <v>143</v>
      </c>
      <c r="D80" s="265" t="s">
        <v>19</v>
      </c>
      <c r="E80" s="266"/>
      <c r="F80" s="41" t="s">
        <v>72</v>
      </c>
      <c r="G80" s="267">
        <f t="shared" si="3"/>
        <v>175</v>
      </c>
      <c r="H80" s="267">
        <f t="shared" si="4"/>
        <v>156</v>
      </c>
      <c r="I80" s="268">
        <f t="shared" si="5"/>
        <v>26966806</v>
      </c>
      <c r="J80" s="268">
        <f t="shared" si="6"/>
        <v>5</v>
      </c>
      <c r="K80" s="269">
        <f t="shared" si="7"/>
        <v>1.08</v>
      </c>
      <c r="L80" s="319">
        <f t="shared" ref="L80:L87" si="62">SUMIF($AN$4:$AN$22,D80,$BD$4:$BD$22)</f>
        <v>1.01</v>
      </c>
      <c r="M80" s="271">
        <f t="shared" si="9"/>
        <v>24580822.846716471</v>
      </c>
      <c r="N80" s="271">
        <f t="shared" si="10"/>
        <v>27706514.778849214</v>
      </c>
      <c r="O80" s="271">
        <f t="shared" si="11"/>
        <v>29415391.9848</v>
      </c>
      <c r="P80" s="271">
        <f t="shared" si="12"/>
        <v>31229668.997558944</v>
      </c>
      <c r="Q80" s="272">
        <f t="shared" si="13"/>
        <v>29415391.9848</v>
      </c>
      <c r="R80" s="271">
        <f t="shared" si="13"/>
        <v>31229668.997558944</v>
      </c>
      <c r="S80" s="271">
        <f t="shared" si="14"/>
        <v>33155846.646580923</v>
      </c>
      <c r="T80" s="271"/>
      <c r="U80" s="271">
        <f t="shared" si="15"/>
        <v>3834608364.0877695</v>
      </c>
      <c r="V80" s="271">
        <f t="shared" si="16"/>
        <v>4322216305.5004778</v>
      </c>
      <c r="W80" s="271">
        <f t="shared" si="17"/>
        <v>4588801149.6288004</v>
      </c>
      <c r="X80" s="272">
        <f t="shared" si="18"/>
        <v>4871828363.619195</v>
      </c>
      <c r="Y80" s="272">
        <f t="shared" si="19"/>
        <v>4588801149.6288004</v>
      </c>
      <c r="Z80" s="271">
        <f t="shared" si="20"/>
        <v>4871828363.619195</v>
      </c>
      <c r="AA80" s="271">
        <f t="shared" si="36"/>
        <v>5172312076.8666239</v>
      </c>
      <c r="AB80" s="271"/>
      <c r="AC80" s="33" t="str">
        <f t="shared" si="21"/>
        <v>BERTAHAP</v>
      </c>
      <c r="AD80" s="273">
        <f t="shared" si="22"/>
        <v>0</v>
      </c>
      <c r="AE80" s="274">
        <v>2</v>
      </c>
      <c r="AF80" s="275"/>
      <c r="AG80" s="271" t="e">
        <f>IF(AF80&gt;#REF!,"LB","KR")</f>
        <v>#REF!</v>
      </c>
      <c r="AH80" s="275">
        <f t="shared" si="55"/>
        <v>4218070000</v>
      </c>
      <c r="AI80" s="275">
        <f t="shared" si="55"/>
        <v>4754438000</v>
      </c>
      <c r="AJ80" s="275">
        <f t="shared" si="55"/>
        <v>5047682000</v>
      </c>
      <c r="AK80" s="276">
        <f t="shared" si="54"/>
        <v>5359012000</v>
      </c>
      <c r="AL80" s="276">
        <f t="shared" si="54"/>
        <v>5047682000</v>
      </c>
      <c r="AM80" s="275">
        <f t="shared" si="54"/>
        <v>5359012000</v>
      </c>
      <c r="AN80" s="275">
        <f t="shared" si="54"/>
        <v>5689544000</v>
      </c>
      <c r="AO80" s="16"/>
      <c r="AP80" s="33"/>
      <c r="AQ80" s="278">
        <f t="shared" si="24"/>
        <v>-989681.78020000085</v>
      </c>
      <c r="AR80" s="311"/>
      <c r="AS80" s="280"/>
      <c r="AT80" s="280"/>
      <c r="AU80" s="280"/>
      <c r="AV80" s="16"/>
      <c r="AW80" s="16"/>
      <c r="AX80" s="16"/>
      <c r="AY80" s="16"/>
      <c r="AZ80" s="16"/>
      <c r="BA80" s="16"/>
      <c r="BB80" s="16"/>
      <c r="BC80" s="16"/>
      <c r="BD80" s="16"/>
      <c r="BE80" s="16"/>
      <c r="BF80" s="16"/>
      <c r="BG80" s="16"/>
      <c r="BH80" s="16"/>
      <c r="BI80" s="16"/>
      <c r="BJ80" s="16"/>
      <c r="BK80" s="16"/>
      <c r="BL80" s="16"/>
      <c r="BM80" s="16"/>
      <c r="BN80" s="16"/>
      <c r="BO80" s="16"/>
      <c r="BP80" s="16"/>
      <c r="BQ80" s="16"/>
      <c r="BR80" s="16"/>
      <c r="BS80" s="282"/>
      <c r="BT80" s="283"/>
      <c r="BU80" s="283" t="str">
        <f t="shared" si="56"/>
        <v>2BR-5</v>
      </c>
      <c r="BV80" s="284" t="str">
        <f t="shared" si="57"/>
        <v>05</v>
      </c>
      <c r="BW80" s="285">
        <f t="shared" si="58"/>
        <v>85</v>
      </c>
      <c r="BX80" s="285">
        <f t="shared" si="58"/>
        <v>74</v>
      </c>
      <c r="BY80" s="286">
        <f t="shared" si="59"/>
        <v>28870662.503600005</v>
      </c>
      <c r="BZ80" s="286">
        <f t="shared" si="60"/>
        <v>1963826000</v>
      </c>
      <c r="CA80" s="286">
        <f t="shared" si="60"/>
        <v>2213546000</v>
      </c>
      <c r="CB80" s="286">
        <f t="shared" si="60"/>
        <v>2350072000</v>
      </c>
      <c r="CC80" s="286">
        <f t="shared" si="60"/>
        <v>2495020000</v>
      </c>
      <c r="CD80" s="286">
        <f t="shared" si="61"/>
        <v>2648907000</v>
      </c>
      <c r="CE80" s="16"/>
      <c r="CF80" s="43">
        <f t="shared" si="37"/>
        <v>5350543000</v>
      </c>
      <c r="CG80" s="197">
        <f t="shared" si="37"/>
        <v>5680553000</v>
      </c>
      <c r="CH80" s="44">
        <f t="shared" si="31"/>
        <v>80258145</v>
      </c>
      <c r="CI80" s="44">
        <f t="shared" si="32"/>
        <v>56805530</v>
      </c>
      <c r="CJ80" s="250">
        <f t="shared" si="33"/>
        <v>126192050</v>
      </c>
      <c r="CK80" s="287">
        <f t="shared" si="34"/>
        <v>111646083.33333333</v>
      </c>
    </row>
    <row r="81" spans="1:89">
      <c r="A81" s="3">
        <f t="shared" si="35"/>
        <v>42</v>
      </c>
      <c r="B81" s="556">
        <v>2</v>
      </c>
      <c r="C81" s="264" t="s">
        <v>143</v>
      </c>
      <c r="D81" s="265" t="s">
        <v>29</v>
      </c>
      <c r="E81" s="266"/>
      <c r="F81" s="41" t="s">
        <v>74</v>
      </c>
      <c r="G81" s="267">
        <f t="shared" si="3"/>
        <v>85</v>
      </c>
      <c r="H81" s="267">
        <f t="shared" si="4"/>
        <v>74</v>
      </c>
      <c r="I81" s="268">
        <f t="shared" si="5"/>
        <v>26966806</v>
      </c>
      <c r="J81" s="268">
        <f t="shared" si="6"/>
        <v>1</v>
      </c>
      <c r="K81" s="269">
        <f t="shared" si="7"/>
        <v>1.06</v>
      </c>
      <c r="L81" s="319">
        <f t="shared" si="62"/>
        <v>1.01</v>
      </c>
      <c r="M81" s="271">
        <f t="shared" si="9"/>
        <v>24125622.423629135</v>
      </c>
      <c r="N81" s="271">
        <f t="shared" si="10"/>
        <v>27193431.171833493</v>
      </c>
      <c r="O81" s="271">
        <f t="shared" si="11"/>
        <v>28870662.503600005</v>
      </c>
      <c r="P81" s="271">
        <f t="shared" si="12"/>
        <v>30651341.793900453</v>
      </c>
      <c r="Q81" s="272">
        <f t="shared" si="13"/>
        <v>28870662.503600005</v>
      </c>
      <c r="R81" s="271">
        <f t="shared" si="13"/>
        <v>30651341.793900453</v>
      </c>
      <c r="S81" s="271">
        <f t="shared" si="14"/>
        <v>32541849.486459062</v>
      </c>
      <c r="T81" s="271"/>
      <c r="U81" s="271">
        <f t="shared" si="15"/>
        <v>1785296059.348556</v>
      </c>
      <c r="V81" s="271">
        <f t="shared" si="16"/>
        <v>2012313906.7156785</v>
      </c>
      <c r="W81" s="271">
        <f t="shared" si="17"/>
        <v>2136429025.2664003</v>
      </c>
      <c r="X81" s="272">
        <f t="shared" si="18"/>
        <v>2268199292.7486334</v>
      </c>
      <c r="Y81" s="272">
        <f t="shared" si="19"/>
        <v>2136429025.2664003</v>
      </c>
      <c r="Z81" s="271">
        <f t="shared" si="20"/>
        <v>2268199292.7486334</v>
      </c>
      <c r="AA81" s="271">
        <f t="shared" si="36"/>
        <v>2408096861.9979706</v>
      </c>
      <c r="AB81" s="271"/>
      <c r="AC81" s="33" t="str">
        <f t="shared" si="21"/>
        <v>BERTAHAP</v>
      </c>
      <c r="AD81" s="273">
        <f t="shared" si="22"/>
        <v>0</v>
      </c>
      <c r="AE81" s="274">
        <v>2</v>
      </c>
      <c r="AF81" s="275"/>
      <c r="AG81" s="271" t="e">
        <f>IF(AF81&gt;#REF!,"LB","KR")</f>
        <v>#REF!</v>
      </c>
      <c r="AH81" s="275">
        <f t="shared" si="55"/>
        <v>1963826000</v>
      </c>
      <c r="AI81" s="275">
        <f t="shared" si="55"/>
        <v>2213546000</v>
      </c>
      <c r="AJ81" s="275">
        <f t="shared" si="55"/>
        <v>2350072000</v>
      </c>
      <c r="AK81" s="276">
        <f t="shared" si="54"/>
        <v>2495020000</v>
      </c>
      <c r="AL81" s="276">
        <f t="shared" si="54"/>
        <v>2350072000</v>
      </c>
      <c r="AM81" s="275">
        <f t="shared" si="54"/>
        <v>2495020000</v>
      </c>
      <c r="AN81" s="275">
        <f t="shared" si="54"/>
        <v>2648907000</v>
      </c>
      <c r="AO81" s="16"/>
      <c r="AP81" s="33"/>
      <c r="AQ81" s="278">
        <f t="shared" si="24"/>
        <v>-1534411.2613999955</v>
      </c>
      <c r="AR81" s="311"/>
      <c r="AS81" s="280"/>
      <c r="AT81" s="280"/>
      <c r="AU81" s="280"/>
      <c r="AV81" s="16"/>
      <c r="AW81" s="16"/>
      <c r="AX81" s="16"/>
      <c r="AY81" s="16"/>
      <c r="AZ81" s="16"/>
      <c r="BA81" s="16"/>
      <c r="BB81" s="16"/>
      <c r="BC81" s="16"/>
      <c r="BD81" s="16"/>
      <c r="BE81" s="16"/>
      <c r="BF81" s="16"/>
      <c r="BG81" s="16"/>
      <c r="BH81" s="16"/>
      <c r="BI81" s="16"/>
      <c r="BJ81" s="16"/>
      <c r="BK81" s="16"/>
      <c r="BL81" s="16"/>
      <c r="BM81" s="16"/>
      <c r="BN81" s="16"/>
      <c r="BO81" s="16"/>
      <c r="BP81" s="16"/>
      <c r="BQ81" s="16"/>
      <c r="BR81" s="16"/>
      <c r="BS81" s="282"/>
      <c r="BT81" s="283"/>
      <c r="BU81" s="283" t="str">
        <f t="shared" si="56"/>
        <v>2BR-7</v>
      </c>
      <c r="BV81" s="284" t="str">
        <f t="shared" si="57"/>
        <v>07</v>
      </c>
      <c r="BW81" s="285">
        <f t="shared" si="58"/>
        <v>101</v>
      </c>
      <c r="BX81" s="285">
        <f t="shared" si="58"/>
        <v>90</v>
      </c>
      <c r="BY81" s="286">
        <f t="shared" si="59"/>
        <v>28870662.503600005</v>
      </c>
      <c r="BZ81" s="286">
        <f t="shared" si="60"/>
        <v>2388437000</v>
      </c>
      <c r="CA81" s="286">
        <f t="shared" si="60"/>
        <v>2692150000</v>
      </c>
      <c r="CB81" s="286">
        <f t="shared" si="60"/>
        <v>2858196000</v>
      </c>
      <c r="CC81" s="286">
        <f t="shared" si="60"/>
        <v>3034483000</v>
      </c>
      <c r="CD81" s="286">
        <f t="shared" si="61"/>
        <v>3221644000</v>
      </c>
      <c r="CE81" s="16"/>
      <c r="CF81" s="43">
        <f t="shared" si="37"/>
        <v>2491077000</v>
      </c>
      <c r="CG81" s="197">
        <f t="shared" si="37"/>
        <v>2644722000</v>
      </c>
      <c r="CH81" s="44">
        <f t="shared" si="31"/>
        <v>37366155</v>
      </c>
      <c r="CI81" s="44">
        <f t="shared" si="32"/>
        <v>26447220</v>
      </c>
      <c r="CJ81" s="250">
        <f t="shared" si="33"/>
        <v>58751800</v>
      </c>
      <c r="CK81" s="287">
        <f t="shared" si="34"/>
        <v>51979583.333333336</v>
      </c>
    </row>
    <row r="82" spans="1:89">
      <c r="A82" s="3">
        <f t="shared" si="35"/>
        <v>43</v>
      </c>
      <c r="B82" s="556">
        <v>3</v>
      </c>
      <c r="C82" s="264" t="s">
        <v>143</v>
      </c>
      <c r="D82" s="265" t="s">
        <v>32</v>
      </c>
      <c r="E82" s="266"/>
      <c r="F82" s="41" t="s">
        <v>56</v>
      </c>
      <c r="G82" s="267">
        <f t="shared" si="3"/>
        <v>85</v>
      </c>
      <c r="H82" s="267">
        <f t="shared" si="4"/>
        <v>74</v>
      </c>
      <c r="I82" s="268">
        <f t="shared" si="5"/>
        <v>26966806</v>
      </c>
      <c r="J82" s="268">
        <f t="shared" si="6"/>
        <v>1</v>
      </c>
      <c r="K82" s="269">
        <f t="shared" si="7"/>
        <v>1.06</v>
      </c>
      <c r="L82" s="319">
        <f t="shared" si="62"/>
        <v>1.01</v>
      </c>
      <c r="M82" s="271">
        <f t="shared" si="9"/>
        <v>24125622.423629135</v>
      </c>
      <c r="N82" s="271">
        <f t="shared" si="10"/>
        <v>27193431.171833493</v>
      </c>
      <c r="O82" s="271">
        <f t="shared" si="11"/>
        <v>28870662.503600005</v>
      </c>
      <c r="P82" s="271">
        <f t="shared" si="12"/>
        <v>30651341.793900453</v>
      </c>
      <c r="Q82" s="272">
        <f t="shared" si="13"/>
        <v>28870662.503600005</v>
      </c>
      <c r="R82" s="271">
        <f t="shared" si="13"/>
        <v>30651341.793900453</v>
      </c>
      <c r="S82" s="271">
        <f t="shared" si="14"/>
        <v>32541849.486459062</v>
      </c>
      <c r="T82" s="271"/>
      <c r="U82" s="271">
        <f t="shared" si="15"/>
        <v>1785296059.348556</v>
      </c>
      <c r="V82" s="271">
        <f t="shared" si="16"/>
        <v>2012313906.7156785</v>
      </c>
      <c r="W82" s="271">
        <f t="shared" si="17"/>
        <v>2136429025.2664003</v>
      </c>
      <c r="X82" s="272">
        <f t="shared" si="18"/>
        <v>2268199292.7486334</v>
      </c>
      <c r="Y82" s="272">
        <f t="shared" si="19"/>
        <v>2136429025.2664003</v>
      </c>
      <c r="Z82" s="271">
        <f t="shared" si="20"/>
        <v>2268199292.7486334</v>
      </c>
      <c r="AA82" s="271">
        <f t="shared" si="36"/>
        <v>2408096861.9979706</v>
      </c>
      <c r="AB82" s="271"/>
      <c r="AC82" s="33" t="str">
        <f t="shared" si="21"/>
        <v>BERTAHAP</v>
      </c>
      <c r="AD82" s="273">
        <f t="shared" si="22"/>
        <v>0</v>
      </c>
      <c r="AE82" s="274">
        <v>2</v>
      </c>
      <c r="AF82" s="275"/>
      <c r="AG82" s="271" t="e">
        <f>IF(AF82&gt;#REF!,"LB","KR")</f>
        <v>#REF!</v>
      </c>
      <c r="AH82" s="275">
        <f t="shared" si="55"/>
        <v>1963826000</v>
      </c>
      <c r="AI82" s="275">
        <f t="shared" si="55"/>
        <v>2213546000</v>
      </c>
      <c r="AJ82" s="275">
        <f t="shared" si="55"/>
        <v>2350072000</v>
      </c>
      <c r="AK82" s="276">
        <f t="shared" si="54"/>
        <v>2495020000</v>
      </c>
      <c r="AL82" s="276">
        <f t="shared" si="54"/>
        <v>2350072000</v>
      </c>
      <c r="AM82" s="275">
        <f t="shared" si="54"/>
        <v>2495020000</v>
      </c>
      <c r="AN82" s="275">
        <f t="shared" si="54"/>
        <v>2648907000</v>
      </c>
      <c r="AO82" s="16"/>
      <c r="AP82" s="33"/>
      <c r="AQ82" s="278">
        <f t="shared" si="24"/>
        <v>-1534411.2613999955</v>
      </c>
      <c r="AR82" s="311"/>
      <c r="AS82" s="280"/>
      <c r="AT82" s="280"/>
      <c r="AU82" s="280"/>
      <c r="AV82" s="16"/>
      <c r="AW82" s="16"/>
      <c r="AX82" s="16"/>
      <c r="AY82" s="16"/>
      <c r="AZ82" s="16"/>
      <c r="BA82" s="16"/>
      <c r="BB82" s="16"/>
      <c r="BC82" s="16"/>
      <c r="BD82" s="16"/>
      <c r="BE82" s="16"/>
      <c r="BF82" s="16"/>
      <c r="BG82" s="16"/>
      <c r="BH82" s="16"/>
      <c r="BI82" s="16"/>
      <c r="BJ82" s="16"/>
      <c r="BK82" s="16"/>
      <c r="BL82" s="16"/>
      <c r="BM82" s="16"/>
      <c r="BN82" s="16"/>
      <c r="BO82" s="16"/>
      <c r="BP82" s="16"/>
      <c r="BQ82" s="16"/>
      <c r="BR82" s="16"/>
      <c r="BS82" s="282"/>
      <c r="BT82" s="310"/>
      <c r="BU82" s="283" t="str">
        <f t="shared" si="56"/>
        <v>2BR-9</v>
      </c>
      <c r="BV82" s="284" t="str">
        <f t="shared" si="57"/>
        <v>09</v>
      </c>
      <c r="BW82" s="285">
        <f t="shared" si="58"/>
        <v>101</v>
      </c>
      <c r="BX82" s="285">
        <f t="shared" si="58"/>
        <v>90</v>
      </c>
      <c r="BY82" s="286">
        <f t="shared" si="59"/>
        <v>28870662.503600005</v>
      </c>
      <c r="BZ82" s="286">
        <f t="shared" si="60"/>
        <v>2388437000</v>
      </c>
      <c r="CA82" s="286">
        <f t="shared" si="60"/>
        <v>2692150000</v>
      </c>
      <c r="CB82" s="286">
        <f t="shared" si="60"/>
        <v>2858196000</v>
      </c>
      <c r="CC82" s="286">
        <f t="shared" si="60"/>
        <v>3034483000</v>
      </c>
      <c r="CD82" s="286">
        <f t="shared" si="61"/>
        <v>3221644000</v>
      </c>
      <c r="CE82" s="16"/>
      <c r="CF82" s="43">
        <f t="shared" si="37"/>
        <v>2491077000</v>
      </c>
      <c r="CG82" s="197">
        <f t="shared" si="37"/>
        <v>2644722000</v>
      </c>
      <c r="CH82" s="44">
        <f t="shared" si="31"/>
        <v>37366155</v>
      </c>
      <c r="CI82" s="44">
        <f t="shared" si="32"/>
        <v>26447220</v>
      </c>
      <c r="CJ82" s="250">
        <f t="shared" si="33"/>
        <v>58751800</v>
      </c>
      <c r="CK82" s="287">
        <f t="shared" si="34"/>
        <v>51979583.333333336</v>
      </c>
    </row>
    <row r="83" spans="1:89">
      <c r="A83" s="3">
        <f t="shared" si="35"/>
        <v>44</v>
      </c>
      <c r="B83" s="556">
        <v>4</v>
      </c>
      <c r="C83" s="264" t="s">
        <v>143</v>
      </c>
      <c r="D83" s="265" t="s">
        <v>38</v>
      </c>
      <c r="E83" s="266"/>
      <c r="F83" s="41" t="s">
        <v>58</v>
      </c>
      <c r="G83" s="267">
        <f t="shared" si="3"/>
        <v>101</v>
      </c>
      <c r="H83" s="267">
        <f t="shared" si="4"/>
        <v>90</v>
      </c>
      <c r="I83" s="268">
        <f t="shared" si="5"/>
        <v>26966806</v>
      </c>
      <c r="J83" s="268">
        <f t="shared" si="6"/>
        <v>1</v>
      </c>
      <c r="K83" s="269">
        <f t="shared" si="7"/>
        <v>1.06</v>
      </c>
      <c r="L83" s="319">
        <f t="shared" si="62"/>
        <v>1.01</v>
      </c>
      <c r="M83" s="271">
        <f t="shared" si="9"/>
        <v>24125622.423629135</v>
      </c>
      <c r="N83" s="271">
        <f t="shared" si="10"/>
        <v>27193431.171833493</v>
      </c>
      <c r="O83" s="271">
        <f t="shared" si="11"/>
        <v>28870662.503600005</v>
      </c>
      <c r="P83" s="271">
        <f t="shared" si="12"/>
        <v>30651341.793900453</v>
      </c>
      <c r="Q83" s="272">
        <f t="shared" si="13"/>
        <v>28870662.503600005</v>
      </c>
      <c r="R83" s="271">
        <f t="shared" si="13"/>
        <v>30651341.793900453</v>
      </c>
      <c r="S83" s="271">
        <f t="shared" si="14"/>
        <v>32541849.486459062</v>
      </c>
      <c r="T83" s="271"/>
      <c r="U83" s="271">
        <f t="shared" si="15"/>
        <v>2171306018.1266222</v>
      </c>
      <c r="V83" s="271">
        <f t="shared" si="16"/>
        <v>2447408805.4650145</v>
      </c>
      <c r="W83" s="271">
        <f t="shared" si="17"/>
        <v>2598359625.3240004</v>
      </c>
      <c r="X83" s="272">
        <f t="shared" si="18"/>
        <v>2758620761.4510407</v>
      </c>
      <c r="Y83" s="272">
        <f t="shared" si="19"/>
        <v>2598359625.3240004</v>
      </c>
      <c r="Z83" s="271">
        <f t="shared" si="20"/>
        <v>2758620761.4510407</v>
      </c>
      <c r="AA83" s="271">
        <f t="shared" si="36"/>
        <v>2928766453.7813153</v>
      </c>
      <c r="AB83" s="271"/>
      <c r="AC83" s="33" t="str">
        <f t="shared" si="21"/>
        <v>BERTAHAP</v>
      </c>
      <c r="AD83" s="273">
        <f t="shared" si="22"/>
        <v>0</v>
      </c>
      <c r="AE83" s="274">
        <v>2</v>
      </c>
      <c r="AF83" s="275"/>
      <c r="AG83" s="271" t="e">
        <f>IF(AF83&gt;#REF!,"LB","KR")</f>
        <v>#REF!</v>
      </c>
      <c r="AH83" s="275">
        <f t="shared" si="55"/>
        <v>2388437000</v>
      </c>
      <c r="AI83" s="275">
        <f t="shared" si="55"/>
        <v>2692150000</v>
      </c>
      <c r="AJ83" s="275">
        <f t="shared" si="55"/>
        <v>2858196000</v>
      </c>
      <c r="AK83" s="276">
        <f t="shared" si="54"/>
        <v>3034483000</v>
      </c>
      <c r="AL83" s="276">
        <f t="shared" si="54"/>
        <v>2858196000</v>
      </c>
      <c r="AM83" s="275">
        <f t="shared" si="54"/>
        <v>3034483000</v>
      </c>
      <c r="AN83" s="275">
        <f t="shared" si="54"/>
        <v>3221644000</v>
      </c>
      <c r="AO83" s="16"/>
      <c r="AP83" s="16"/>
      <c r="AQ83" s="278">
        <f t="shared" si="24"/>
        <v>-1534411.2613999955</v>
      </c>
      <c r="AR83" s="311"/>
      <c r="AS83" s="280"/>
      <c r="AT83" s="280"/>
      <c r="AU83" s="280"/>
      <c r="AV83" s="16"/>
      <c r="AW83" s="16"/>
      <c r="AX83" s="16"/>
      <c r="AY83" s="16"/>
      <c r="AZ83" s="16"/>
      <c r="BA83" s="16"/>
      <c r="BB83" s="16"/>
      <c r="BC83" s="16"/>
      <c r="BD83" s="16"/>
      <c r="BE83" s="16"/>
      <c r="BF83" s="16"/>
      <c r="BG83" s="16"/>
      <c r="BH83" s="16"/>
      <c r="BI83" s="16"/>
      <c r="BJ83" s="16"/>
      <c r="BK83" s="16"/>
      <c r="BL83" s="16"/>
      <c r="BM83" s="16"/>
      <c r="BN83" s="16"/>
      <c r="BO83" s="16"/>
      <c r="BP83" s="16"/>
      <c r="BQ83" s="16"/>
      <c r="BR83" s="16"/>
      <c r="BS83" s="282"/>
      <c r="BT83" s="283"/>
      <c r="BU83" s="283" t="str">
        <f t="shared" si="56"/>
        <v>2BR-11</v>
      </c>
      <c r="BV83" s="284">
        <f t="shared" si="57"/>
        <v>11</v>
      </c>
      <c r="BW83" s="285">
        <f t="shared" si="58"/>
        <v>101</v>
      </c>
      <c r="BX83" s="285">
        <f t="shared" si="58"/>
        <v>90</v>
      </c>
      <c r="BY83" s="286">
        <f t="shared" si="59"/>
        <v>28870662.503600005</v>
      </c>
      <c r="BZ83" s="286">
        <f t="shared" si="60"/>
        <v>2388437000</v>
      </c>
      <c r="CA83" s="286">
        <f t="shared" si="60"/>
        <v>2692150000</v>
      </c>
      <c r="CB83" s="286">
        <f t="shared" si="60"/>
        <v>2858196000</v>
      </c>
      <c r="CC83" s="286">
        <f t="shared" si="60"/>
        <v>3034483000</v>
      </c>
      <c r="CD83" s="286">
        <f t="shared" si="61"/>
        <v>3221644000</v>
      </c>
      <c r="CE83" s="16"/>
      <c r="CF83" s="43">
        <f t="shared" si="37"/>
        <v>3029688000</v>
      </c>
      <c r="CG83" s="197">
        <f t="shared" si="37"/>
        <v>3216552000</v>
      </c>
      <c r="CH83" s="44">
        <f t="shared" si="31"/>
        <v>45445320</v>
      </c>
      <c r="CI83" s="44">
        <f t="shared" si="32"/>
        <v>32165520</v>
      </c>
      <c r="CJ83" s="250">
        <f t="shared" si="33"/>
        <v>71454900</v>
      </c>
      <c r="CK83" s="287">
        <f t="shared" si="34"/>
        <v>63218395.833333336</v>
      </c>
    </row>
    <row r="84" spans="1:89">
      <c r="A84" s="3">
        <f t="shared" si="35"/>
        <v>45</v>
      </c>
      <c r="B84" s="556">
        <v>5</v>
      </c>
      <c r="C84" s="264" t="s">
        <v>143</v>
      </c>
      <c r="D84" s="265" t="s">
        <v>44</v>
      </c>
      <c r="E84" s="266"/>
      <c r="F84" s="41" t="s">
        <v>60</v>
      </c>
      <c r="G84" s="267">
        <f t="shared" si="3"/>
        <v>101</v>
      </c>
      <c r="H84" s="267">
        <f t="shared" si="4"/>
        <v>90</v>
      </c>
      <c r="I84" s="268">
        <f t="shared" si="5"/>
        <v>26966806</v>
      </c>
      <c r="J84" s="268">
        <f t="shared" si="6"/>
        <v>1</v>
      </c>
      <c r="K84" s="269">
        <f t="shared" si="7"/>
        <v>1.06</v>
      </c>
      <c r="L84" s="319">
        <f t="shared" si="62"/>
        <v>1.01</v>
      </c>
      <c r="M84" s="271">
        <f t="shared" si="9"/>
        <v>24125622.423629135</v>
      </c>
      <c r="N84" s="271">
        <f t="shared" si="10"/>
        <v>27193431.171833493</v>
      </c>
      <c r="O84" s="271">
        <f t="shared" si="11"/>
        <v>28870662.503600005</v>
      </c>
      <c r="P84" s="271">
        <f t="shared" si="12"/>
        <v>30651341.793900453</v>
      </c>
      <c r="Q84" s="272">
        <f t="shared" si="13"/>
        <v>28870662.503600005</v>
      </c>
      <c r="R84" s="271">
        <f t="shared" si="13"/>
        <v>30651341.793900453</v>
      </c>
      <c r="S84" s="271">
        <f t="shared" si="14"/>
        <v>32541849.486459062</v>
      </c>
      <c r="T84" s="271"/>
      <c r="U84" s="271">
        <f t="shared" si="15"/>
        <v>2171306018.1266222</v>
      </c>
      <c r="V84" s="271">
        <f t="shared" si="16"/>
        <v>2447408805.4650145</v>
      </c>
      <c r="W84" s="271">
        <f t="shared" si="17"/>
        <v>2598359625.3240004</v>
      </c>
      <c r="X84" s="272">
        <f t="shared" si="18"/>
        <v>2758620761.4510407</v>
      </c>
      <c r="Y84" s="272">
        <f t="shared" si="19"/>
        <v>2598359625.3240004</v>
      </c>
      <c r="Z84" s="271">
        <f t="shared" si="20"/>
        <v>2758620761.4510407</v>
      </c>
      <c r="AA84" s="271">
        <f t="shared" si="36"/>
        <v>2928766453.7813153</v>
      </c>
      <c r="AB84" s="271"/>
      <c r="AC84" s="33" t="str">
        <f t="shared" si="21"/>
        <v>BERTAHAP</v>
      </c>
      <c r="AD84" s="273">
        <f t="shared" si="22"/>
        <v>0</v>
      </c>
      <c r="AE84" s="274">
        <v>2</v>
      </c>
      <c r="AF84" s="275"/>
      <c r="AG84" s="271" t="e">
        <f>IF(AF84&gt;#REF!,"LB","KR")</f>
        <v>#REF!</v>
      </c>
      <c r="AH84" s="275">
        <f t="shared" si="55"/>
        <v>2388437000</v>
      </c>
      <c r="AI84" s="275">
        <f t="shared" si="55"/>
        <v>2692150000</v>
      </c>
      <c r="AJ84" s="275">
        <f t="shared" si="55"/>
        <v>2858196000</v>
      </c>
      <c r="AK84" s="276">
        <f t="shared" si="54"/>
        <v>3034483000</v>
      </c>
      <c r="AL84" s="276">
        <f t="shared" si="54"/>
        <v>2858196000</v>
      </c>
      <c r="AM84" s="275">
        <f t="shared" si="54"/>
        <v>3034483000</v>
      </c>
      <c r="AN84" s="275">
        <f t="shared" si="54"/>
        <v>3221644000</v>
      </c>
      <c r="AO84" s="16"/>
      <c r="AP84" s="16"/>
      <c r="AQ84" s="278">
        <f t="shared" si="24"/>
        <v>-1534411.2613999955</v>
      </c>
      <c r="AR84" s="311"/>
      <c r="AS84" s="280"/>
      <c r="AT84" s="280"/>
      <c r="AU84" s="280"/>
      <c r="AV84" s="16"/>
      <c r="AW84" s="16"/>
      <c r="AX84" s="16"/>
      <c r="AY84" s="16"/>
      <c r="AZ84" s="16"/>
      <c r="BA84" s="16"/>
      <c r="BB84" s="16"/>
      <c r="BC84" s="16"/>
      <c r="BD84" s="16"/>
      <c r="BE84" s="16"/>
      <c r="BF84" s="16"/>
      <c r="BG84" s="16"/>
      <c r="BH84" s="16"/>
      <c r="BI84" s="16"/>
      <c r="BJ84" s="16"/>
      <c r="BK84" s="16"/>
      <c r="BL84" s="16"/>
      <c r="BM84" s="16"/>
      <c r="BN84" s="16"/>
      <c r="BO84" s="16"/>
      <c r="BP84" s="16"/>
      <c r="BQ84" s="16"/>
      <c r="BR84" s="16"/>
      <c r="BS84" s="282"/>
      <c r="BT84" s="283"/>
      <c r="BU84" s="283" t="str">
        <f t="shared" si="56"/>
        <v>2BR-15</v>
      </c>
      <c r="BV84" s="284">
        <f t="shared" si="57"/>
        <v>15</v>
      </c>
      <c r="BW84" s="285">
        <f t="shared" si="58"/>
        <v>101</v>
      </c>
      <c r="BX84" s="285">
        <f t="shared" si="58"/>
        <v>90</v>
      </c>
      <c r="BY84" s="286">
        <f t="shared" si="59"/>
        <v>28870662.503600005</v>
      </c>
      <c r="BZ84" s="286">
        <f t="shared" si="60"/>
        <v>2388437000</v>
      </c>
      <c r="CA84" s="286">
        <f t="shared" si="60"/>
        <v>2692150000</v>
      </c>
      <c r="CB84" s="286">
        <f t="shared" si="60"/>
        <v>2858196000</v>
      </c>
      <c r="CC84" s="286">
        <f t="shared" si="60"/>
        <v>3034483000</v>
      </c>
      <c r="CD84" s="286">
        <f t="shared" si="61"/>
        <v>3221644000</v>
      </c>
      <c r="CE84" s="16"/>
      <c r="CF84" s="43">
        <f t="shared" si="37"/>
        <v>3029688000</v>
      </c>
      <c r="CG84" s="197">
        <f t="shared" si="37"/>
        <v>3216552000</v>
      </c>
      <c r="CH84" s="44">
        <f t="shared" si="31"/>
        <v>45445320</v>
      </c>
      <c r="CI84" s="44">
        <f t="shared" si="32"/>
        <v>32165520</v>
      </c>
      <c r="CJ84" s="250">
        <f t="shared" si="33"/>
        <v>71454900</v>
      </c>
      <c r="CK84" s="287">
        <f t="shared" si="34"/>
        <v>63218395.833333336</v>
      </c>
    </row>
    <row r="85" spans="1:89">
      <c r="A85" s="3">
        <f t="shared" si="35"/>
        <v>46</v>
      </c>
      <c r="B85" s="556">
        <v>6</v>
      </c>
      <c r="C85" s="264" t="s">
        <v>143</v>
      </c>
      <c r="D85" s="299">
        <v>11</v>
      </c>
      <c r="E85" s="266"/>
      <c r="F85" s="41" t="s">
        <v>62</v>
      </c>
      <c r="G85" s="267">
        <f t="shared" si="3"/>
        <v>101</v>
      </c>
      <c r="H85" s="267">
        <f t="shared" si="4"/>
        <v>90</v>
      </c>
      <c r="I85" s="268">
        <f t="shared" si="5"/>
        <v>26966806</v>
      </c>
      <c r="J85" s="268">
        <f t="shared" si="6"/>
        <v>1</v>
      </c>
      <c r="K85" s="269">
        <f t="shared" si="7"/>
        <v>1.06</v>
      </c>
      <c r="L85" s="319">
        <f t="shared" si="62"/>
        <v>1.01</v>
      </c>
      <c r="M85" s="271">
        <f t="shared" si="9"/>
        <v>24125622.423629135</v>
      </c>
      <c r="N85" s="271">
        <f t="shared" si="10"/>
        <v>27193431.171833493</v>
      </c>
      <c r="O85" s="271">
        <f t="shared" si="11"/>
        <v>28870662.503600005</v>
      </c>
      <c r="P85" s="271">
        <f t="shared" si="12"/>
        <v>30651341.793900453</v>
      </c>
      <c r="Q85" s="272">
        <f t="shared" si="13"/>
        <v>28870662.503600005</v>
      </c>
      <c r="R85" s="271">
        <f t="shared" si="13"/>
        <v>30651341.793900453</v>
      </c>
      <c r="S85" s="271">
        <f t="shared" si="14"/>
        <v>32541849.486459062</v>
      </c>
      <c r="T85" s="271"/>
      <c r="U85" s="271">
        <f t="shared" si="15"/>
        <v>2171306018.1266222</v>
      </c>
      <c r="V85" s="271">
        <f t="shared" si="16"/>
        <v>2447408805.4650145</v>
      </c>
      <c r="W85" s="271">
        <f t="shared" si="17"/>
        <v>2598359625.3240004</v>
      </c>
      <c r="X85" s="272">
        <f t="shared" si="18"/>
        <v>2758620761.4510407</v>
      </c>
      <c r="Y85" s="272">
        <f t="shared" si="19"/>
        <v>2598359625.3240004</v>
      </c>
      <c r="Z85" s="271">
        <f t="shared" si="20"/>
        <v>2758620761.4510407</v>
      </c>
      <c r="AA85" s="271">
        <f t="shared" si="36"/>
        <v>2928766453.7813153</v>
      </c>
      <c r="AB85" s="271"/>
      <c r="AC85" s="33" t="str">
        <f t="shared" si="21"/>
        <v>BERTAHAP</v>
      </c>
      <c r="AD85" s="273">
        <f t="shared" si="22"/>
        <v>0</v>
      </c>
      <c r="AE85" s="274">
        <v>2</v>
      </c>
      <c r="AF85" s="275"/>
      <c r="AG85" s="271" t="e">
        <f>IF(AF85&gt;#REF!,"LB","KR")</f>
        <v>#REF!</v>
      </c>
      <c r="AH85" s="275">
        <f t="shared" si="55"/>
        <v>2388437000</v>
      </c>
      <c r="AI85" s="275">
        <f t="shared" si="55"/>
        <v>2692150000</v>
      </c>
      <c r="AJ85" s="275">
        <f t="shared" si="55"/>
        <v>2858196000</v>
      </c>
      <c r="AK85" s="276">
        <f t="shared" si="54"/>
        <v>3034483000</v>
      </c>
      <c r="AL85" s="276">
        <f t="shared" si="54"/>
        <v>2858196000</v>
      </c>
      <c r="AM85" s="275">
        <f t="shared" si="54"/>
        <v>3034483000</v>
      </c>
      <c r="AN85" s="275">
        <f t="shared" si="54"/>
        <v>3221644000</v>
      </c>
      <c r="AO85" s="16"/>
      <c r="AP85" s="16"/>
      <c r="AQ85" s="278">
        <f t="shared" si="24"/>
        <v>-1534411.2613999955</v>
      </c>
      <c r="AR85" s="311"/>
      <c r="AS85" s="280"/>
      <c r="AT85" s="280"/>
      <c r="AU85" s="280"/>
      <c r="AV85" s="16"/>
      <c r="AW85" s="16"/>
      <c r="AX85" s="16"/>
      <c r="AY85" s="16"/>
      <c r="AZ85" s="16"/>
      <c r="BA85" s="16"/>
      <c r="BB85" s="16"/>
      <c r="BC85" s="16"/>
      <c r="BD85" s="16"/>
      <c r="BE85" s="16"/>
      <c r="BF85" s="16"/>
      <c r="BG85" s="16"/>
      <c r="BH85" s="16"/>
      <c r="BI85" s="16"/>
      <c r="BJ85" s="16"/>
      <c r="BK85" s="16"/>
      <c r="BL85" s="16"/>
      <c r="BM85" s="16"/>
      <c r="BN85" s="16"/>
      <c r="BO85" s="16"/>
      <c r="BP85" s="16"/>
      <c r="BQ85" s="16"/>
      <c r="BR85" s="16"/>
      <c r="BS85" s="282">
        <v>11</v>
      </c>
      <c r="BT85" s="283" t="s">
        <v>144</v>
      </c>
      <c r="BU85" s="283" t="str">
        <f>F66</f>
        <v>2BR-15</v>
      </c>
      <c r="BV85" s="284">
        <f>D66</f>
        <v>15</v>
      </c>
      <c r="BW85" s="285">
        <f>G66</f>
        <v>101</v>
      </c>
      <c r="BX85" s="285">
        <f>H66</f>
        <v>90</v>
      </c>
      <c r="BY85" s="286">
        <f>O66</f>
        <v>28870662.503600005</v>
      </c>
      <c r="BZ85" s="286">
        <f t="shared" ref="BZ85:CC86" si="63">AH66</f>
        <v>2388437000</v>
      </c>
      <c r="CA85" s="286">
        <f t="shared" si="63"/>
        <v>2692150000</v>
      </c>
      <c r="CB85" s="286">
        <f t="shared" si="63"/>
        <v>2858196000</v>
      </c>
      <c r="CC85" s="286">
        <f t="shared" si="63"/>
        <v>3034483000</v>
      </c>
      <c r="CD85" s="286">
        <f>AN66</f>
        <v>3221644000</v>
      </c>
      <c r="CE85" s="16">
        <v>4</v>
      </c>
      <c r="CF85" s="43">
        <f t="shared" si="37"/>
        <v>3029688000</v>
      </c>
      <c r="CG85" s="197">
        <f t="shared" si="37"/>
        <v>3216552000</v>
      </c>
      <c r="CH85" s="44">
        <f t="shared" si="31"/>
        <v>45445320</v>
      </c>
      <c r="CI85" s="44">
        <f t="shared" si="32"/>
        <v>32165520</v>
      </c>
      <c r="CJ85" s="250">
        <f t="shared" si="33"/>
        <v>71454900</v>
      </c>
      <c r="CK85" s="287">
        <f t="shared" si="34"/>
        <v>63218395.833333336</v>
      </c>
    </row>
    <row r="86" spans="1:89">
      <c r="A86" s="3">
        <f t="shared" si="35"/>
        <v>47</v>
      </c>
      <c r="B86" s="556">
        <v>7</v>
      </c>
      <c r="C86" s="264" t="s">
        <v>143</v>
      </c>
      <c r="D86" s="299">
        <v>19</v>
      </c>
      <c r="E86" s="266"/>
      <c r="F86" s="41" t="s">
        <v>78</v>
      </c>
      <c r="G86" s="267">
        <f t="shared" si="3"/>
        <v>138</v>
      </c>
      <c r="H86" s="267">
        <f t="shared" si="4"/>
        <v>120</v>
      </c>
      <c r="I86" s="268">
        <f t="shared" si="5"/>
        <v>26966806</v>
      </c>
      <c r="J86" s="268">
        <f t="shared" si="6"/>
        <v>1</v>
      </c>
      <c r="K86" s="269">
        <f t="shared" si="7"/>
        <v>1.06</v>
      </c>
      <c r="L86" s="319">
        <f t="shared" si="62"/>
        <v>1.01</v>
      </c>
      <c r="M86" s="271">
        <f t="shared" si="9"/>
        <v>24125622.423629135</v>
      </c>
      <c r="N86" s="271">
        <f t="shared" si="10"/>
        <v>27193431.171833493</v>
      </c>
      <c r="O86" s="271">
        <f t="shared" si="11"/>
        <v>28870662.503600005</v>
      </c>
      <c r="P86" s="271">
        <f t="shared" si="12"/>
        <v>30651341.793900453</v>
      </c>
      <c r="Q86" s="272">
        <f t="shared" si="13"/>
        <v>28870662.503600005</v>
      </c>
      <c r="R86" s="271">
        <f t="shared" si="13"/>
        <v>30651341.793900453</v>
      </c>
      <c r="S86" s="271">
        <f t="shared" si="14"/>
        <v>32541849.486459062</v>
      </c>
      <c r="T86" s="271"/>
      <c r="U86" s="271">
        <f t="shared" si="15"/>
        <v>2895074690.8354959</v>
      </c>
      <c r="V86" s="271">
        <f t="shared" si="16"/>
        <v>3263211740.620019</v>
      </c>
      <c r="W86" s="271">
        <f t="shared" si="17"/>
        <v>3464479500.4320006</v>
      </c>
      <c r="X86" s="272">
        <f t="shared" si="18"/>
        <v>3678161015.2680545</v>
      </c>
      <c r="Y86" s="272">
        <f t="shared" si="19"/>
        <v>3464479500.4320006</v>
      </c>
      <c r="Z86" s="271">
        <f t="shared" si="20"/>
        <v>3678161015.2680545</v>
      </c>
      <c r="AA86" s="271">
        <f t="shared" si="36"/>
        <v>3905021938.3750873</v>
      </c>
      <c r="AB86" s="271"/>
      <c r="AC86" s="33" t="str">
        <f t="shared" si="21"/>
        <v>BERTAHAP</v>
      </c>
      <c r="AD86" s="273">
        <f t="shared" si="22"/>
        <v>0</v>
      </c>
      <c r="AE86" s="274">
        <v>2</v>
      </c>
      <c r="AF86" s="275"/>
      <c r="AG86" s="271" t="e">
        <f>IF(AF86&gt;#REF!,"LB","KR")</f>
        <v>#REF!</v>
      </c>
      <c r="AH86" s="275">
        <f t="shared" si="55"/>
        <v>3184583000</v>
      </c>
      <c r="AI86" s="275">
        <f t="shared" si="55"/>
        <v>3589533000</v>
      </c>
      <c r="AJ86" s="275">
        <f t="shared" si="55"/>
        <v>3810928000</v>
      </c>
      <c r="AK86" s="276">
        <f t="shared" si="54"/>
        <v>4045978000</v>
      </c>
      <c r="AL86" s="276">
        <f t="shared" si="54"/>
        <v>3810928000</v>
      </c>
      <c r="AM86" s="275">
        <f t="shared" si="54"/>
        <v>4045978000</v>
      </c>
      <c r="AN86" s="275">
        <f t="shared" si="54"/>
        <v>4295525000</v>
      </c>
      <c r="AO86" s="16"/>
      <c r="AP86" s="16"/>
      <c r="AQ86" s="278">
        <f t="shared" si="24"/>
        <v>-1534411.2613999955</v>
      </c>
      <c r="AR86" s="311"/>
      <c r="AS86" s="280"/>
      <c r="AT86" s="280"/>
      <c r="AU86" s="280"/>
      <c r="AV86" s="16"/>
      <c r="AW86" s="16"/>
      <c r="AX86" s="16"/>
      <c r="AY86" s="16"/>
      <c r="AZ86" s="16"/>
      <c r="BA86" s="16"/>
      <c r="BB86" s="16"/>
      <c r="BC86" s="16"/>
      <c r="BD86" s="16"/>
      <c r="BE86" s="16"/>
      <c r="BF86" s="16"/>
      <c r="BG86" s="16"/>
      <c r="BH86" s="16"/>
      <c r="BI86" s="16"/>
      <c r="BJ86" s="16"/>
      <c r="BK86" s="16"/>
      <c r="BL86" s="16"/>
      <c r="BM86" s="16"/>
      <c r="BN86" s="16"/>
      <c r="BO86" s="16"/>
      <c r="BP86" s="16"/>
      <c r="BQ86" s="16"/>
      <c r="BR86" s="16"/>
      <c r="BS86" s="282"/>
      <c r="BT86" s="310"/>
      <c r="BU86" s="283" t="str">
        <f>F67</f>
        <v>2BR-17</v>
      </c>
      <c r="BV86" s="284">
        <f>D67</f>
        <v>17</v>
      </c>
      <c r="BW86" s="285">
        <f>G67</f>
        <v>85</v>
      </c>
      <c r="BX86" s="285">
        <f>H67</f>
        <v>74</v>
      </c>
      <c r="BY86" s="286">
        <f>O67</f>
        <v>28870662.503600005</v>
      </c>
      <c r="BZ86" s="286">
        <f t="shared" si="63"/>
        <v>1963826000</v>
      </c>
      <c r="CA86" s="286">
        <f t="shared" si="63"/>
        <v>2213546000</v>
      </c>
      <c r="CB86" s="286">
        <f t="shared" si="63"/>
        <v>2350072000</v>
      </c>
      <c r="CC86" s="286">
        <f t="shared" si="63"/>
        <v>2495020000</v>
      </c>
      <c r="CD86" s="286">
        <f>AN67</f>
        <v>2648907000</v>
      </c>
      <c r="CE86" s="16"/>
      <c r="CF86" s="43">
        <f t="shared" si="37"/>
        <v>4039584000</v>
      </c>
      <c r="CG86" s="197">
        <f t="shared" si="37"/>
        <v>4288737000</v>
      </c>
      <c r="CH86" s="44">
        <f t="shared" si="31"/>
        <v>60593760</v>
      </c>
      <c r="CI86" s="44">
        <f t="shared" si="32"/>
        <v>42887370</v>
      </c>
      <c r="CJ86" s="250">
        <f t="shared" si="33"/>
        <v>95273200</v>
      </c>
      <c r="CK86" s="287">
        <f t="shared" si="34"/>
        <v>84291208.333333328</v>
      </c>
    </row>
    <row r="87" spans="1:89">
      <c r="A87" s="3">
        <f t="shared" si="35"/>
        <v>48</v>
      </c>
      <c r="B87" s="556">
        <v>8</v>
      </c>
      <c r="C87" s="264" t="s">
        <v>143</v>
      </c>
      <c r="D87" s="299">
        <v>21</v>
      </c>
      <c r="E87" s="266"/>
      <c r="F87" s="41" t="s">
        <v>84</v>
      </c>
      <c r="G87" s="267">
        <f t="shared" si="3"/>
        <v>132</v>
      </c>
      <c r="H87" s="267">
        <f t="shared" si="4"/>
        <v>112</v>
      </c>
      <c r="I87" s="268">
        <f t="shared" si="5"/>
        <v>26966806</v>
      </c>
      <c r="J87" s="268">
        <f t="shared" si="6"/>
        <v>3</v>
      </c>
      <c r="K87" s="269">
        <f t="shared" si="7"/>
        <v>1.1000000000000001</v>
      </c>
      <c r="L87" s="319">
        <f t="shared" si="62"/>
        <v>1.01</v>
      </c>
      <c r="M87" s="271">
        <f t="shared" si="9"/>
        <v>25036023.269803815</v>
      </c>
      <c r="N87" s="271">
        <f t="shared" si="10"/>
        <v>28219598.385864943</v>
      </c>
      <c r="O87" s="271">
        <f t="shared" si="11"/>
        <v>29960121.466000002</v>
      </c>
      <c r="P87" s="271">
        <f t="shared" si="12"/>
        <v>31807996.201217446</v>
      </c>
      <c r="Q87" s="272">
        <f t="shared" si="13"/>
        <v>29960121.466000002</v>
      </c>
      <c r="R87" s="271">
        <f t="shared" si="13"/>
        <v>31807996.201217446</v>
      </c>
      <c r="S87" s="271">
        <f t="shared" si="14"/>
        <v>33769843.806702793</v>
      </c>
      <c r="T87" s="271"/>
      <c r="U87" s="271">
        <f t="shared" si="15"/>
        <v>2804034606.2180271</v>
      </c>
      <c r="V87" s="271">
        <f t="shared" si="16"/>
        <v>3160595019.2168736</v>
      </c>
      <c r="W87" s="271">
        <f t="shared" si="17"/>
        <v>3355533604.1920004</v>
      </c>
      <c r="X87" s="272">
        <f t="shared" si="18"/>
        <v>3562495574.5363541</v>
      </c>
      <c r="Y87" s="272">
        <f t="shared" si="19"/>
        <v>3355533604.1920004</v>
      </c>
      <c r="Z87" s="271">
        <f t="shared" si="20"/>
        <v>3562495574.5363541</v>
      </c>
      <c r="AA87" s="271">
        <f t="shared" si="36"/>
        <v>3782222506.3507128</v>
      </c>
      <c r="AB87" s="271"/>
      <c r="AC87" s="33" t="str">
        <f t="shared" si="21"/>
        <v>BERTAHAP</v>
      </c>
      <c r="AD87" s="273">
        <f t="shared" si="22"/>
        <v>0</v>
      </c>
      <c r="AE87" s="274">
        <v>2</v>
      </c>
      <c r="AF87" s="275"/>
      <c r="AG87" s="271" t="e">
        <f>IF(AF87&gt;#REF!,"LB","KR")</f>
        <v>#REF!</v>
      </c>
      <c r="AH87" s="275">
        <f t="shared" si="55"/>
        <v>3084439000</v>
      </c>
      <c r="AI87" s="275">
        <f t="shared" si="55"/>
        <v>3476655000</v>
      </c>
      <c r="AJ87" s="275">
        <f t="shared" si="55"/>
        <v>3691087000</v>
      </c>
      <c r="AK87" s="276">
        <f t="shared" si="54"/>
        <v>3918746000</v>
      </c>
      <c r="AL87" s="276">
        <f t="shared" si="54"/>
        <v>3691087000</v>
      </c>
      <c r="AM87" s="275">
        <f t="shared" si="54"/>
        <v>3918746000</v>
      </c>
      <c r="AN87" s="275">
        <f t="shared" si="54"/>
        <v>4160445000</v>
      </c>
      <c r="AO87" s="16"/>
      <c r="AP87" s="16"/>
      <c r="AQ87" s="278">
        <f t="shared" si="24"/>
        <v>-444952.29899999872</v>
      </c>
      <c r="AR87" s="311"/>
      <c r="AS87" s="280"/>
      <c r="AT87" s="280"/>
      <c r="AU87" s="280"/>
      <c r="AV87" s="16"/>
      <c r="AW87" s="16"/>
      <c r="AX87" s="16"/>
      <c r="AY87" s="16"/>
      <c r="AZ87" s="16"/>
      <c r="BA87" s="16"/>
      <c r="BB87" s="16"/>
      <c r="BC87" s="16"/>
      <c r="BD87" s="16"/>
      <c r="BE87" s="16"/>
      <c r="BF87" s="16"/>
      <c r="BG87" s="16"/>
      <c r="BH87" s="16"/>
      <c r="BI87" s="16"/>
      <c r="BJ87" s="16"/>
      <c r="BK87" s="16"/>
      <c r="BL87" s="16"/>
      <c r="BM87" s="16"/>
      <c r="BN87" s="16"/>
      <c r="BO87" s="16"/>
      <c r="BP87" s="16"/>
      <c r="BQ87" s="16"/>
      <c r="BR87" s="16"/>
      <c r="BS87" s="282">
        <v>12</v>
      </c>
      <c r="BT87" s="310" t="s">
        <v>138</v>
      </c>
      <c r="BU87" s="283" t="str">
        <f>F85</f>
        <v>2BR-11</v>
      </c>
      <c r="BV87" s="284">
        <f>D85</f>
        <v>11</v>
      </c>
      <c r="BW87" s="285">
        <f>G85</f>
        <v>101</v>
      </c>
      <c r="BX87" s="285">
        <f>H85</f>
        <v>90</v>
      </c>
      <c r="BY87" s="286">
        <f>O85</f>
        <v>28870662.503600005</v>
      </c>
      <c r="BZ87" s="286">
        <f t="shared" ref="BZ87:CC88" si="64">AH85</f>
        <v>2388437000</v>
      </c>
      <c r="CA87" s="286">
        <f t="shared" si="64"/>
        <v>2692150000</v>
      </c>
      <c r="CB87" s="286">
        <f t="shared" si="64"/>
        <v>2858196000</v>
      </c>
      <c r="CC87" s="286">
        <f t="shared" si="64"/>
        <v>3034483000</v>
      </c>
      <c r="CD87" s="286">
        <f>AN85</f>
        <v>3221644000</v>
      </c>
      <c r="CE87" s="16">
        <v>2</v>
      </c>
      <c r="CF87" s="43">
        <f t="shared" si="37"/>
        <v>3912553000</v>
      </c>
      <c r="CG87" s="197">
        <f t="shared" si="37"/>
        <v>4153871000</v>
      </c>
      <c r="CH87" s="44">
        <f t="shared" si="31"/>
        <v>58688295</v>
      </c>
      <c r="CI87" s="44">
        <f t="shared" si="32"/>
        <v>41538710</v>
      </c>
      <c r="CJ87" s="250">
        <f t="shared" si="33"/>
        <v>92277175</v>
      </c>
      <c r="CK87" s="287">
        <f t="shared" si="34"/>
        <v>81640541.666666672</v>
      </c>
    </row>
    <row r="88" spans="1:89">
      <c r="A88" s="3">
        <f t="shared" si="35"/>
        <v>49</v>
      </c>
      <c r="B88" s="556">
        <v>1</v>
      </c>
      <c r="C88" s="264" t="s">
        <v>145</v>
      </c>
      <c r="D88" s="265" t="s">
        <v>19</v>
      </c>
      <c r="E88" s="266"/>
      <c r="F88" s="41" t="s">
        <v>72</v>
      </c>
      <c r="G88" s="267">
        <f t="shared" si="3"/>
        <v>175</v>
      </c>
      <c r="H88" s="267">
        <f t="shared" si="4"/>
        <v>156</v>
      </c>
      <c r="I88" s="268">
        <f t="shared" si="5"/>
        <v>26966806</v>
      </c>
      <c r="J88" s="268">
        <f t="shared" si="6"/>
        <v>5</v>
      </c>
      <c r="K88" s="269">
        <f t="shared" si="7"/>
        <v>1.08</v>
      </c>
      <c r="L88" s="270">
        <f t="shared" ref="L88:L95" si="65">SUMIF($AN$4:$AN$22,D88,$AR$4:$AR$22)</f>
        <v>1</v>
      </c>
      <c r="M88" s="271">
        <f t="shared" si="9"/>
        <v>24337448.363085616</v>
      </c>
      <c r="N88" s="271">
        <f t="shared" si="10"/>
        <v>27432192.850345757</v>
      </c>
      <c r="O88" s="271">
        <f t="shared" si="11"/>
        <v>29124150.48</v>
      </c>
      <c r="P88" s="271">
        <f t="shared" si="12"/>
        <v>30920464.354018759</v>
      </c>
      <c r="Q88" s="272">
        <f t="shared" si="13"/>
        <v>29124150.48</v>
      </c>
      <c r="R88" s="271">
        <f t="shared" si="13"/>
        <v>30920464.354018759</v>
      </c>
      <c r="S88" s="271">
        <f t="shared" si="14"/>
        <v>32827570.937208839</v>
      </c>
      <c r="T88" s="271"/>
      <c r="U88" s="271">
        <f t="shared" si="15"/>
        <v>3796641944.641356</v>
      </c>
      <c r="V88" s="271">
        <f t="shared" si="16"/>
        <v>4279422084.6539383</v>
      </c>
      <c r="W88" s="271">
        <f t="shared" si="17"/>
        <v>4543367474.8800001</v>
      </c>
      <c r="X88" s="272">
        <f t="shared" si="18"/>
        <v>4823592439.2269268</v>
      </c>
      <c r="Y88" s="272">
        <f t="shared" si="19"/>
        <v>4543367474.8800001</v>
      </c>
      <c r="Z88" s="271">
        <f t="shared" si="20"/>
        <v>4823592439.2269268</v>
      </c>
      <c r="AA88" s="271">
        <f t="shared" si="36"/>
        <v>5121101066.2045784</v>
      </c>
      <c r="AB88" s="271"/>
      <c r="AC88" s="33" t="str">
        <f t="shared" si="21"/>
        <v>BERTAHAP</v>
      </c>
      <c r="AD88" s="273">
        <f t="shared" si="22"/>
        <v>0</v>
      </c>
      <c r="AE88" s="274">
        <v>2</v>
      </c>
      <c r="AF88" s="275"/>
      <c r="AG88" s="271" t="e">
        <f>IF(AF88&gt;#REF!,"LB","KR")</f>
        <v>#REF!</v>
      </c>
      <c r="AH88" s="275">
        <f t="shared" si="55"/>
        <v>4176307000</v>
      </c>
      <c r="AI88" s="275">
        <f t="shared" si="55"/>
        <v>4707365000</v>
      </c>
      <c r="AJ88" s="275">
        <f t="shared" si="55"/>
        <v>4997705000</v>
      </c>
      <c r="AK88" s="276">
        <f t="shared" si="54"/>
        <v>5305952000</v>
      </c>
      <c r="AL88" s="276">
        <f t="shared" si="54"/>
        <v>4997705000</v>
      </c>
      <c r="AM88" s="275">
        <f t="shared" si="54"/>
        <v>5305952000</v>
      </c>
      <c r="AN88" s="275">
        <f t="shared" si="54"/>
        <v>5633212000</v>
      </c>
      <c r="AO88" s="16"/>
      <c r="AP88" s="16"/>
      <c r="AQ88" s="278">
        <f t="shared" si="24"/>
        <v>-1280923.2850000001</v>
      </c>
      <c r="AR88" s="311"/>
      <c r="AS88" s="280"/>
      <c r="AT88" s="280"/>
      <c r="AU88" s="280"/>
      <c r="AV88" s="16"/>
      <c r="AW88" s="16"/>
      <c r="AX88" s="16"/>
      <c r="AY88" s="16"/>
      <c r="AZ88" s="16"/>
      <c r="BA88" s="16"/>
      <c r="BB88" s="16"/>
      <c r="BC88" s="16"/>
      <c r="BD88" s="16"/>
      <c r="BE88" s="16"/>
      <c r="BF88" s="16"/>
      <c r="BG88" s="16"/>
      <c r="BH88" s="16"/>
      <c r="BI88" s="16"/>
      <c r="BJ88" s="16"/>
      <c r="BK88" s="16"/>
      <c r="BL88" s="16"/>
      <c r="BM88" s="16"/>
      <c r="BN88" s="16"/>
      <c r="BO88" s="16"/>
      <c r="BP88" s="16"/>
      <c r="BQ88" s="16"/>
      <c r="BR88" s="16"/>
      <c r="BS88" s="282"/>
      <c r="BT88" s="283"/>
      <c r="BU88" s="283" t="str">
        <f>F86</f>
        <v>3BR-19</v>
      </c>
      <c r="BV88" s="284">
        <f>D86</f>
        <v>19</v>
      </c>
      <c r="BW88" s="285">
        <f>G86</f>
        <v>138</v>
      </c>
      <c r="BX88" s="285">
        <f>H86</f>
        <v>120</v>
      </c>
      <c r="BY88" s="286">
        <f>O86</f>
        <v>28870662.503600005</v>
      </c>
      <c r="BZ88" s="286">
        <f t="shared" si="64"/>
        <v>3184583000</v>
      </c>
      <c r="CA88" s="286">
        <f t="shared" si="64"/>
        <v>3589533000</v>
      </c>
      <c r="CB88" s="286">
        <f t="shared" si="64"/>
        <v>3810928000</v>
      </c>
      <c r="CC88" s="286">
        <f t="shared" si="64"/>
        <v>4045978000</v>
      </c>
      <c r="CD88" s="286">
        <f>AN86</f>
        <v>4295525000</v>
      </c>
      <c r="CE88" s="16"/>
      <c r="CF88" s="43">
        <f t="shared" si="37"/>
        <v>5297568000</v>
      </c>
      <c r="CG88" s="197">
        <f t="shared" si="37"/>
        <v>5624310000</v>
      </c>
      <c r="CH88" s="44">
        <f t="shared" si="31"/>
        <v>79463520</v>
      </c>
      <c r="CI88" s="44">
        <f t="shared" si="32"/>
        <v>56243100</v>
      </c>
      <c r="CJ88" s="250">
        <f t="shared" si="33"/>
        <v>124942625</v>
      </c>
      <c r="CK88" s="287">
        <f t="shared" si="34"/>
        <v>110540666.66666667</v>
      </c>
    </row>
    <row r="89" spans="1:89">
      <c r="A89" s="3">
        <f t="shared" si="35"/>
        <v>50</v>
      </c>
      <c r="B89" s="556">
        <v>2</v>
      </c>
      <c r="C89" s="264" t="s">
        <v>145</v>
      </c>
      <c r="D89" s="265" t="s">
        <v>29</v>
      </c>
      <c r="E89" s="266"/>
      <c r="F89" s="41" t="s">
        <v>74</v>
      </c>
      <c r="G89" s="267">
        <f t="shared" si="3"/>
        <v>85</v>
      </c>
      <c r="H89" s="267">
        <f t="shared" si="4"/>
        <v>74</v>
      </c>
      <c r="I89" s="268">
        <f t="shared" si="5"/>
        <v>26966806</v>
      </c>
      <c r="J89" s="268">
        <f t="shared" si="6"/>
        <v>1</v>
      </c>
      <c r="K89" s="269">
        <f t="shared" si="7"/>
        <v>1.06</v>
      </c>
      <c r="L89" s="270">
        <f t="shared" si="65"/>
        <v>1</v>
      </c>
      <c r="M89" s="271">
        <f t="shared" si="9"/>
        <v>23886754.874880329</v>
      </c>
      <c r="N89" s="271">
        <f t="shared" si="10"/>
        <v>26924189.27904306</v>
      </c>
      <c r="O89" s="271">
        <f t="shared" si="11"/>
        <v>28584814.360000003</v>
      </c>
      <c r="P89" s="271">
        <f t="shared" si="12"/>
        <v>30347863.162277672</v>
      </c>
      <c r="Q89" s="272">
        <f t="shared" si="13"/>
        <v>28584814.360000003</v>
      </c>
      <c r="R89" s="271">
        <f t="shared" si="13"/>
        <v>30347863.162277672</v>
      </c>
      <c r="S89" s="271">
        <f t="shared" si="14"/>
        <v>32219652.956890158</v>
      </c>
      <c r="T89" s="271"/>
      <c r="U89" s="271">
        <f t="shared" si="15"/>
        <v>1767619860.7411444</v>
      </c>
      <c r="V89" s="271">
        <f t="shared" si="16"/>
        <v>1992390006.6491864</v>
      </c>
      <c r="W89" s="271">
        <f t="shared" si="17"/>
        <v>2115276262.6400003</v>
      </c>
      <c r="X89" s="272">
        <f t="shared" si="18"/>
        <v>2245741874.0085478</v>
      </c>
      <c r="Y89" s="272">
        <f t="shared" si="19"/>
        <v>2115276262.6400003</v>
      </c>
      <c r="Z89" s="271">
        <f t="shared" si="20"/>
        <v>2245741874.0085478</v>
      </c>
      <c r="AA89" s="271">
        <f t="shared" si="36"/>
        <v>2384254318.8098717</v>
      </c>
      <c r="AB89" s="271"/>
      <c r="AC89" s="33" t="str">
        <f t="shared" si="21"/>
        <v>BERTAHAP</v>
      </c>
      <c r="AD89" s="273">
        <f t="shared" si="22"/>
        <v>0</v>
      </c>
      <c r="AE89" s="274">
        <v>2</v>
      </c>
      <c r="AF89" s="275"/>
      <c r="AG89" s="271" t="e">
        <f>IF(AF89&gt;#REF!,"LB","KR")</f>
        <v>#REF!</v>
      </c>
      <c r="AH89" s="275">
        <f t="shared" si="55"/>
        <v>1944382000</v>
      </c>
      <c r="AI89" s="275">
        <f t="shared" si="55"/>
        <v>2191630000</v>
      </c>
      <c r="AJ89" s="275">
        <f t="shared" si="55"/>
        <v>2326804000</v>
      </c>
      <c r="AK89" s="276">
        <f t="shared" si="54"/>
        <v>2470317000</v>
      </c>
      <c r="AL89" s="276">
        <f t="shared" si="54"/>
        <v>2326804000</v>
      </c>
      <c r="AM89" s="275">
        <f t="shared" si="54"/>
        <v>2470317000</v>
      </c>
      <c r="AN89" s="275">
        <f t="shared" si="54"/>
        <v>2622680000</v>
      </c>
      <c r="AO89" s="16"/>
      <c r="AP89" s="16"/>
      <c r="AQ89" s="278">
        <f t="shared" si="24"/>
        <v>-1820259.4049999975</v>
      </c>
      <c r="AR89" s="311"/>
      <c r="AS89" s="280"/>
      <c r="AT89" s="280"/>
      <c r="AU89" s="280"/>
      <c r="AV89" s="16"/>
      <c r="AW89" s="16"/>
      <c r="AX89" s="16"/>
      <c r="AY89" s="16"/>
      <c r="AZ89" s="16"/>
      <c r="BA89" s="16"/>
      <c r="BB89" s="16"/>
      <c r="BC89" s="16"/>
      <c r="BD89" s="16"/>
      <c r="BE89" s="16"/>
      <c r="BF89" s="16"/>
      <c r="BG89" s="16"/>
      <c r="BH89" s="16"/>
      <c r="BI89" s="16"/>
      <c r="BJ89" s="16"/>
      <c r="BK89" s="16"/>
      <c r="BL89" s="16"/>
      <c r="BM89" s="16"/>
      <c r="BN89" s="16"/>
      <c r="BO89" s="16"/>
      <c r="BP89" s="16"/>
      <c r="BQ89" s="16"/>
      <c r="BR89" s="16"/>
      <c r="BS89" s="282">
        <v>13</v>
      </c>
      <c r="BT89" s="310" t="s">
        <v>146</v>
      </c>
      <c r="BU89" s="283" t="str">
        <f>F106</f>
        <v>2BR-5</v>
      </c>
      <c r="BV89" s="284" t="str">
        <f>D106</f>
        <v>05</v>
      </c>
      <c r="BW89" s="285">
        <f>G106</f>
        <v>85</v>
      </c>
      <c r="BX89" s="285">
        <f>H106</f>
        <v>74</v>
      </c>
      <c r="BY89" s="286">
        <f>O106</f>
        <v>28870662.503600005</v>
      </c>
      <c r="BZ89" s="286">
        <f t="shared" ref="BZ89:CC90" si="66">AH106</f>
        <v>1963826000</v>
      </c>
      <c r="CA89" s="286">
        <f t="shared" si="66"/>
        <v>2213546000</v>
      </c>
      <c r="CB89" s="286">
        <f t="shared" si="66"/>
        <v>2350072000</v>
      </c>
      <c r="CC89" s="286">
        <f t="shared" si="66"/>
        <v>2495020000</v>
      </c>
      <c r="CD89" s="286">
        <f>AN106</f>
        <v>2648907000</v>
      </c>
      <c r="CE89" s="16">
        <v>2</v>
      </c>
      <c r="CF89" s="43">
        <f t="shared" si="37"/>
        <v>2466413000</v>
      </c>
      <c r="CG89" s="197">
        <f t="shared" si="37"/>
        <v>2618537000</v>
      </c>
      <c r="CH89" s="44">
        <f t="shared" si="31"/>
        <v>36996195</v>
      </c>
      <c r="CI89" s="44">
        <f t="shared" si="32"/>
        <v>26185370</v>
      </c>
      <c r="CJ89" s="250">
        <f t="shared" si="33"/>
        <v>58170100</v>
      </c>
      <c r="CK89" s="287">
        <f t="shared" si="34"/>
        <v>51464937.5</v>
      </c>
    </row>
    <row r="90" spans="1:89">
      <c r="A90" s="3">
        <f t="shared" si="35"/>
        <v>51</v>
      </c>
      <c r="B90" s="556">
        <v>3</v>
      </c>
      <c r="C90" s="264" t="s">
        <v>145</v>
      </c>
      <c r="D90" s="265" t="s">
        <v>32</v>
      </c>
      <c r="E90" s="266"/>
      <c r="F90" s="41" t="s">
        <v>56</v>
      </c>
      <c r="G90" s="267">
        <f t="shared" si="3"/>
        <v>85</v>
      </c>
      <c r="H90" s="267">
        <f t="shared" si="4"/>
        <v>74</v>
      </c>
      <c r="I90" s="268">
        <f t="shared" si="5"/>
        <v>26966806</v>
      </c>
      <c r="J90" s="268">
        <f t="shared" si="6"/>
        <v>1</v>
      </c>
      <c r="K90" s="269">
        <f t="shared" si="7"/>
        <v>1.06</v>
      </c>
      <c r="L90" s="270">
        <f t="shared" si="65"/>
        <v>1</v>
      </c>
      <c r="M90" s="271">
        <f t="shared" si="9"/>
        <v>23886754.874880329</v>
      </c>
      <c r="N90" s="271">
        <f t="shared" si="10"/>
        <v>26924189.27904306</v>
      </c>
      <c r="O90" s="271">
        <f t="shared" si="11"/>
        <v>28584814.360000003</v>
      </c>
      <c r="P90" s="271">
        <f t="shared" si="12"/>
        <v>30347863.162277672</v>
      </c>
      <c r="Q90" s="272">
        <f t="shared" si="13"/>
        <v>28584814.360000003</v>
      </c>
      <c r="R90" s="271">
        <f t="shared" si="13"/>
        <v>30347863.162277672</v>
      </c>
      <c r="S90" s="271">
        <f t="shared" si="14"/>
        <v>32219652.956890158</v>
      </c>
      <c r="T90" s="271"/>
      <c r="U90" s="271">
        <f t="shared" si="15"/>
        <v>1767619860.7411444</v>
      </c>
      <c r="V90" s="271">
        <f t="shared" si="16"/>
        <v>1992390006.6491864</v>
      </c>
      <c r="W90" s="271">
        <f t="shared" si="17"/>
        <v>2115276262.6400003</v>
      </c>
      <c r="X90" s="272">
        <f t="shared" si="18"/>
        <v>2245741874.0085478</v>
      </c>
      <c r="Y90" s="272">
        <f t="shared" si="19"/>
        <v>2115276262.6400003</v>
      </c>
      <c r="Z90" s="271">
        <f t="shared" si="20"/>
        <v>2245741874.0085478</v>
      </c>
      <c r="AA90" s="271">
        <f t="shared" si="36"/>
        <v>2384254318.8098717</v>
      </c>
      <c r="AB90" s="271"/>
      <c r="AC90" s="33" t="str">
        <f t="shared" si="21"/>
        <v>BERTAHAP</v>
      </c>
      <c r="AD90" s="273">
        <f t="shared" si="22"/>
        <v>0</v>
      </c>
      <c r="AE90" s="274">
        <v>2</v>
      </c>
      <c r="AF90" s="275"/>
      <c r="AG90" s="271" t="e">
        <f>IF(AF90&gt;#REF!,"LB","KR")</f>
        <v>#REF!</v>
      </c>
      <c r="AH90" s="275">
        <f t="shared" si="55"/>
        <v>1944382000</v>
      </c>
      <c r="AI90" s="275">
        <f t="shared" si="55"/>
        <v>2191630000</v>
      </c>
      <c r="AJ90" s="275">
        <f t="shared" si="55"/>
        <v>2326804000</v>
      </c>
      <c r="AK90" s="276">
        <f t="shared" si="54"/>
        <v>2470317000</v>
      </c>
      <c r="AL90" s="276">
        <f t="shared" si="54"/>
        <v>2326804000</v>
      </c>
      <c r="AM90" s="275">
        <f t="shared" si="54"/>
        <v>2470317000</v>
      </c>
      <c r="AN90" s="275">
        <f t="shared" si="54"/>
        <v>2622680000</v>
      </c>
      <c r="AO90" s="16"/>
      <c r="AP90" s="16"/>
      <c r="AQ90" s="278">
        <f t="shared" si="24"/>
        <v>-1820259.4049999975</v>
      </c>
      <c r="AR90" s="311"/>
      <c r="AS90" s="280"/>
      <c r="AT90" s="280"/>
      <c r="AU90" s="280"/>
      <c r="AV90" s="16"/>
      <c r="AW90" s="16"/>
      <c r="AX90" s="16"/>
      <c r="AY90" s="16"/>
      <c r="AZ90" s="16"/>
      <c r="BA90" s="16"/>
      <c r="BB90" s="16"/>
      <c r="BC90" s="16"/>
      <c r="BD90" s="16"/>
      <c r="BE90" s="16"/>
      <c r="BF90" s="16"/>
      <c r="BG90" s="16"/>
      <c r="BH90" s="16"/>
      <c r="BI90" s="16"/>
      <c r="BJ90" s="16"/>
      <c r="BK90" s="16"/>
      <c r="BL90" s="16"/>
      <c r="BM90" s="16"/>
      <c r="BN90" s="16"/>
      <c r="BO90" s="16"/>
      <c r="BP90" s="16"/>
      <c r="BQ90" s="16"/>
      <c r="BR90" s="16"/>
      <c r="BS90" s="282"/>
      <c r="BT90" s="283"/>
      <c r="BU90" s="283" t="str">
        <f>F107</f>
        <v>2BR-7</v>
      </c>
      <c r="BV90" s="284" t="str">
        <f>D107</f>
        <v>07</v>
      </c>
      <c r="BW90" s="285">
        <f>G107</f>
        <v>101</v>
      </c>
      <c r="BX90" s="285">
        <f>H107</f>
        <v>90</v>
      </c>
      <c r="BY90" s="286">
        <f>O107</f>
        <v>28870662.503600005</v>
      </c>
      <c r="BZ90" s="286">
        <f t="shared" si="66"/>
        <v>2388437000</v>
      </c>
      <c r="CA90" s="286">
        <f t="shared" si="66"/>
        <v>2692150000</v>
      </c>
      <c r="CB90" s="286">
        <f t="shared" si="66"/>
        <v>2858196000</v>
      </c>
      <c r="CC90" s="286">
        <f t="shared" si="66"/>
        <v>3034483000</v>
      </c>
      <c r="CD90" s="286">
        <f>AN107</f>
        <v>3221644000</v>
      </c>
      <c r="CE90" s="16"/>
      <c r="CF90" s="43">
        <f t="shared" si="37"/>
        <v>2466413000</v>
      </c>
      <c r="CG90" s="197">
        <f t="shared" si="37"/>
        <v>2618537000</v>
      </c>
      <c r="CH90" s="44">
        <f t="shared" si="31"/>
        <v>36996195</v>
      </c>
      <c r="CI90" s="44">
        <f t="shared" si="32"/>
        <v>26185370</v>
      </c>
      <c r="CJ90" s="250">
        <f t="shared" si="33"/>
        <v>58170100</v>
      </c>
      <c r="CK90" s="287">
        <f t="shared" si="34"/>
        <v>51464937.5</v>
      </c>
    </row>
    <row r="91" spans="1:89">
      <c r="A91" s="3">
        <f t="shared" si="35"/>
        <v>52</v>
      </c>
      <c r="B91" s="556">
        <v>4</v>
      </c>
      <c r="C91" s="264" t="s">
        <v>145</v>
      </c>
      <c r="D91" s="265" t="s">
        <v>38</v>
      </c>
      <c r="E91" s="266"/>
      <c r="F91" s="41" t="s">
        <v>58</v>
      </c>
      <c r="G91" s="267">
        <f t="shared" si="3"/>
        <v>101</v>
      </c>
      <c r="H91" s="267">
        <f t="shared" si="4"/>
        <v>90</v>
      </c>
      <c r="I91" s="268">
        <f t="shared" si="5"/>
        <v>26966806</v>
      </c>
      <c r="J91" s="268">
        <f t="shared" si="6"/>
        <v>1</v>
      </c>
      <c r="K91" s="269">
        <f t="shared" si="7"/>
        <v>1.06</v>
      </c>
      <c r="L91" s="270">
        <f t="shared" si="65"/>
        <v>1</v>
      </c>
      <c r="M91" s="271">
        <f t="shared" si="9"/>
        <v>23886754.874880329</v>
      </c>
      <c r="N91" s="271">
        <f t="shared" si="10"/>
        <v>26924189.27904306</v>
      </c>
      <c r="O91" s="271">
        <f t="shared" si="11"/>
        <v>28584814.360000003</v>
      </c>
      <c r="P91" s="271">
        <f t="shared" si="12"/>
        <v>30347863.162277672</v>
      </c>
      <c r="Q91" s="272">
        <f t="shared" si="13"/>
        <v>28584814.360000003</v>
      </c>
      <c r="R91" s="271">
        <f t="shared" si="13"/>
        <v>30347863.162277672</v>
      </c>
      <c r="S91" s="271">
        <f t="shared" si="14"/>
        <v>32219652.956890158</v>
      </c>
      <c r="T91" s="271"/>
      <c r="U91" s="271">
        <f t="shared" si="15"/>
        <v>2149807938.7392297</v>
      </c>
      <c r="V91" s="271">
        <f t="shared" si="16"/>
        <v>2423177035.1138754</v>
      </c>
      <c r="W91" s="271">
        <f t="shared" si="17"/>
        <v>2572633292.4000001</v>
      </c>
      <c r="X91" s="272">
        <f t="shared" si="18"/>
        <v>2731307684.6049905</v>
      </c>
      <c r="Y91" s="272">
        <f t="shared" si="19"/>
        <v>2572633292.4000001</v>
      </c>
      <c r="Z91" s="271">
        <f t="shared" si="20"/>
        <v>2731307684.6049905</v>
      </c>
      <c r="AA91" s="271">
        <f t="shared" si="36"/>
        <v>2899768766.1201143</v>
      </c>
      <c r="AB91" s="271"/>
      <c r="AC91" s="33" t="str">
        <f t="shared" si="21"/>
        <v>BERTAHAP</v>
      </c>
      <c r="AD91" s="273">
        <f t="shared" si="22"/>
        <v>0</v>
      </c>
      <c r="AE91" s="274">
        <v>2</v>
      </c>
      <c r="AF91" s="275"/>
      <c r="AG91" s="271" t="e">
        <f>IF(AF91&gt;#REF!,"LB","KR")</f>
        <v>#REF!</v>
      </c>
      <c r="AH91" s="275">
        <f t="shared" si="55"/>
        <v>2364789000</v>
      </c>
      <c r="AI91" s="275">
        <f t="shared" si="55"/>
        <v>2665495000</v>
      </c>
      <c r="AJ91" s="275">
        <f t="shared" si="55"/>
        <v>2829897000</v>
      </c>
      <c r="AK91" s="276">
        <f t="shared" si="54"/>
        <v>3004439000</v>
      </c>
      <c r="AL91" s="276">
        <f t="shared" si="54"/>
        <v>2829897000</v>
      </c>
      <c r="AM91" s="275">
        <f t="shared" si="54"/>
        <v>3004439000</v>
      </c>
      <c r="AN91" s="275">
        <f t="shared" si="54"/>
        <v>3189746000</v>
      </c>
      <c r="AO91" s="16"/>
      <c r="AP91" s="16"/>
      <c r="AQ91" s="278">
        <f t="shared" si="24"/>
        <v>-1820259.4049999975</v>
      </c>
      <c r="AR91" s="311"/>
      <c r="AS91" s="280"/>
      <c r="AT91" s="280"/>
      <c r="AU91" s="280"/>
      <c r="AV91" s="16"/>
      <c r="AW91" s="16"/>
      <c r="AX91" s="16"/>
      <c r="AY91" s="16"/>
      <c r="AZ91" s="16"/>
      <c r="BA91" s="16"/>
      <c r="BB91" s="16"/>
      <c r="BC91" s="16"/>
      <c r="BD91" s="16"/>
      <c r="BE91" s="16"/>
      <c r="BF91" s="16"/>
      <c r="BG91" s="16"/>
      <c r="BH91" s="16"/>
      <c r="BI91" s="16"/>
      <c r="BJ91" s="16"/>
      <c r="BK91" s="16"/>
      <c r="BL91" s="16"/>
      <c r="BM91" s="16"/>
      <c r="BN91" s="16"/>
      <c r="BO91" s="16"/>
      <c r="BP91" s="16"/>
      <c r="BQ91" s="16"/>
      <c r="BR91" s="16"/>
      <c r="BS91" s="282">
        <v>14</v>
      </c>
      <c r="BT91" s="283" t="s">
        <v>135</v>
      </c>
      <c r="BU91" s="283" t="str">
        <f>F69</f>
        <v>3BR-21</v>
      </c>
      <c r="BV91" s="284">
        <f>D69</f>
        <v>21</v>
      </c>
      <c r="BW91" s="285">
        <f>G69</f>
        <v>132</v>
      </c>
      <c r="BX91" s="285">
        <f>H69</f>
        <v>112</v>
      </c>
      <c r="BY91" s="286">
        <f>O69</f>
        <v>29960121.466000002</v>
      </c>
      <c r="BZ91" s="286">
        <f>AH69</f>
        <v>3084439000</v>
      </c>
      <c r="CA91" s="286">
        <f>AI69</f>
        <v>3476655000</v>
      </c>
      <c r="CB91" s="286">
        <f>AJ69</f>
        <v>3691087000</v>
      </c>
      <c r="CC91" s="286">
        <f>AK69</f>
        <v>3918746000</v>
      </c>
      <c r="CD91" s="286">
        <f>AN69</f>
        <v>4160445000</v>
      </c>
      <c r="CE91" s="16">
        <v>6</v>
      </c>
      <c r="CF91" s="43">
        <f t="shared" si="37"/>
        <v>2999691000</v>
      </c>
      <c r="CG91" s="197">
        <f t="shared" si="37"/>
        <v>3184706000</v>
      </c>
      <c r="CH91" s="44">
        <f t="shared" si="31"/>
        <v>44995365</v>
      </c>
      <c r="CI91" s="44">
        <f t="shared" si="32"/>
        <v>31847060</v>
      </c>
      <c r="CJ91" s="250">
        <f t="shared" si="33"/>
        <v>70747425</v>
      </c>
      <c r="CK91" s="287">
        <f t="shared" si="34"/>
        <v>62592479.166666664</v>
      </c>
    </row>
    <row r="92" spans="1:89">
      <c r="A92" s="3">
        <f t="shared" si="35"/>
        <v>53</v>
      </c>
      <c r="B92" s="556">
        <v>5</v>
      </c>
      <c r="C92" s="264" t="s">
        <v>145</v>
      </c>
      <c r="D92" s="265" t="s">
        <v>44</v>
      </c>
      <c r="E92" s="266"/>
      <c r="F92" s="41" t="s">
        <v>60</v>
      </c>
      <c r="G92" s="267">
        <f t="shared" si="3"/>
        <v>101</v>
      </c>
      <c r="H92" s="267">
        <f t="shared" si="4"/>
        <v>90</v>
      </c>
      <c r="I92" s="268">
        <f t="shared" si="5"/>
        <v>26966806</v>
      </c>
      <c r="J92" s="268">
        <f t="shared" si="6"/>
        <v>1</v>
      </c>
      <c r="K92" s="269">
        <f t="shared" si="7"/>
        <v>1.06</v>
      </c>
      <c r="L92" s="270">
        <f t="shared" si="65"/>
        <v>1</v>
      </c>
      <c r="M92" s="271">
        <f t="shared" si="9"/>
        <v>23886754.874880329</v>
      </c>
      <c r="N92" s="271">
        <f t="shared" si="10"/>
        <v>26924189.27904306</v>
      </c>
      <c r="O92" s="271">
        <f t="shared" si="11"/>
        <v>28584814.360000003</v>
      </c>
      <c r="P92" s="271">
        <f t="shared" si="12"/>
        <v>30347863.162277672</v>
      </c>
      <c r="Q92" s="272">
        <f t="shared" si="13"/>
        <v>28584814.360000003</v>
      </c>
      <c r="R92" s="271">
        <f t="shared" si="13"/>
        <v>30347863.162277672</v>
      </c>
      <c r="S92" s="271">
        <f t="shared" si="14"/>
        <v>32219652.956890158</v>
      </c>
      <c r="T92" s="271"/>
      <c r="U92" s="271">
        <f t="shared" si="15"/>
        <v>2149807938.7392297</v>
      </c>
      <c r="V92" s="271">
        <f t="shared" si="16"/>
        <v>2423177035.1138754</v>
      </c>
      <c r="W92" s="271">
        <f t="shared" si="17"/>
        <v>2572633292.4000001</v>
      </c>
      <c r="X92" s="272">
        <f t="shared" si="18"/>
        <v>2731307684.6049905</v>
      </c>
      <c r="Y92" s="272">
        <f t="shared" si="19"/>
        <v>2572633292.4000001</v>
      </c>
      <c r="Z92" s="271">
        <f t="shared" si="20"/>
        <v>2731307684.6049905</v>
      </c>
      <c r="AA92" s="271">
        <f t="shared" si="36"/>
        <v>2899768766.1201143</v>
      </c>
      <c r="AB92" s="271"/>
      <c r="AC92" s="33" t="str">
        <f t="shared" si="21"/>
        <v>BERTAHAP</v>
      </c>
      <c r="AD92" s="273">
        <f t="shared" si="22"/>
        <v>0</v>
      </c>
      <c r="AE92" s="274">
        <v>2</v>
      </c>
      <c r="AF92" s="275"/>
      <c r="AG92" s="271" t="e">
        <f>IF(AF92&gt;#REF!,"LB","KR")</f>
        <v>#REF!</v>
      </c>
      <c r="AH92" s="275">
        <f t="shared" si="55"/>
        <v>2364789000</v>
      </c>
      <c r="AI92" s="275">
        <f t="shared" si="55"/>
        <v>2665495000</v>
      </c>
      <c r="AJ92" s="275">
        <f t="shared" si="55"/>
        <v>2829897000</v>
      </c>
      <c r="AK92" s="276">
        <f t="shared" si="54"/>
        <v>3004439000</v>
      </c>
      <c r="AL92" s="276">
        <f t="shared" si="54"/>
        <v>2829897000</v>
      </c>
      <c r="AM92" s="275">
        <f t="shared" si="54"/>
        <v>3004439000</v>
      </c>
      <c r="AN92" s="275">
        <f t="shared" si="54"/>
        <v>3189746000</v>
      </c>
      <c r="AO92" s="16"/>
      <c r="AP92" s="16"/>
      <c r="AQ92" s="278">
        <f t="shared" si="24"/>
        <v>-1820259.4049999975</v>
      </c>
      <c r="AR92" s="311"/>
      <c r="AS92" s="280"/>
      <c r="AT92" s="280"/>
      <c r="AU92" s="280"/>
      <c r="AV92" s="16"/>
      <c r="AW92" s="16"/>
      <c r="AX92" s="16"/>
      <c r="AY92" s="16"/>
      <c r="AZ92" s="16"/>
      <c r="BA92" s="16"/>
      <c r="BB92" s="16"/>
      <c r="BC92" s="16"/>
      <c r="BD92" s="16"/>
      <c r="BE92" s="16"/>
      <c r="BF92" s="16"/>
      <c r="BG92" s="16"/>
      <c r="BH92" s="16"/>
      <c r="BI92" s="16"/>
      <c r="BJ92" s="16"/>
      <c r="BK92" s="16"/>
      <c r="BL92" s="16"/>
      <c r="BM92" s="16"/>
      <c r="BN92" s="16"/>
      <c r="BO92" s="16"/>
      <c r="BP92" s="16"/>
      <c r="BQ92" s="16"/>
      <c r="BR92" s="16"/>
      <c r="BS92" s="282"/>
      <c r="BT92" s="310" t="s">
        <v>53</v>
      </c>
      <c r="BU92" s="283"/>
      <c r="BV92" s="284"/>
      <c r="BW92" s="285"/>
      <c r="BX92" s="285"/>
      <c r="BY92" s="286"/>
      <c r="BZ92" s="286"/>
      <c r="CA92" s="286"/>
      <c r="CB92" s="286"/>
      <c r="CC92" s="286"/>
      <c r="CD92" s="286"/>
      <c r="CE92" s="16"/>
      <c r="CF92" s="43">
        <f t="shared" si="37"/>
        <v>2999691000</v>
      </c>
      <c r="CG92" s="197">
        <f t="shared" si="37"/>
        <v>3184706000</v>
      </c>
      <c r="CH92" s="44">
        <f t="shared" si="31"/>
        <v>44995365</v>
      </c>
      <c r="CI92" s="44">
        <f t="shared" si="32"/>
        <v>31847060</v>
      </c>
      <c r="CJ92" s="250">
        <f t="shared" si="33"/>
        <v>70747425</v>
      </c>
      <c r="CK92" s="287">
        <f t="shared" si="34"/>
        <v>62592479.166666664</v>
      </c>
    </row>
    <row r="93" spans="1:89">
      <c r="A93" s="3">
        <f t="shared" si="35"/>
        <v>54</v>
      </c>
      <c r="B93" s="556">
        <v>6</v>
      </c>
      <c r="C93" s="264" t="s">
        <v>145</v>
      </c>
      <c r="D93" s="299">
        <v>11</v>
      </c>
      <c r="E93" s="266"/>
      <c r="F93" s="41" t="s">
        <v>62</v>
      </c>
      <c r="G93" s="267">
        <f t="shared" si="3"/>
        <v>101</v>
      </c>
      <c r="H93" s="267">
        <f t="shared" si="4"/>
        <v>90</v>
      </c>
      <c r="I93" s="268">
        <f t="shared" si="5"/>
        <v>26966806</v>
      </c>
      <c r="J93" s="268">
        <f t="shared" si="6"/>
        <v>1</v>
      </c>
      <c r="K93" s="269">
        <f t="shared" si="7"/>
        <v>1.06</v>
      </c>
      <c r="L93" s="270">
        <f t="shared" si="65"/>
        <v>1</v>
      </c>
      <c r="M93" s="271">
        <f t="shared" si="9"/>
        <v>23886754.874880329</v>
      </c>
      <c r="N93" s="271">
        <f t="shared" si="10"/>
        <v>26924189.27904306</v>
      </c>
      <c r="O93" s="271">
        <f t="shared" si="11"/>
        <v>28584814.360000003</v>
      </c>
      <c r="P93" s="271">
        <f t="shared" si="12"/>
        <v>30347863.162277672</v>
      </c>
      <c r="Q93" s="272">
        <f t="shared" si="13"/>
        <v>28584814.360000003</v>
      </c>
      <c r="R93" s="271">
        <f t="shared" si="13"/>
        <v>30347863.162277672</v>
      </c>
      <c r="S93" s="271">
        <f t="shared" si="14"/>
        <v>32219652.956890158</v>
      </c>
      <c r="T93" s="271"/>
      <c r="U93" s="271">
        <f t="shared" si="15"/>
        <v>2149807938.7392297</v>
      </c>
      <c r="V93" s="271">
        <f t="shared" si="16"/>
        <v>2423177035.1138754</v>
      </c>
      <c r="W93" s="271">
        <f t="shared" si="17"/>
        <v>2572633292.4000001</v>
      </c>
      <c r="X93" s="272">
        <f t="shared" si="18"/>
        <v>2731307684.6049905</v>
      </c>
      <c r="Y93" s="272">
        <f t="shared" si="19"/>
        <v>2572633292.4000001</v>
      </c>
      <c r="Z93" s="271">
        <f t="shared" si="20"/>
        <v>2731307684.6049905</v>
      </c>
      <c r="AA93" s="271">
        <f t="shared" si="36"/>
        <v>2899768766.1201143</v>
      </c>
      <c r="AB93" s="271"/>
      <c r="AC93" s="33" t="str">
        <f t="shared" si="21"/>
        <v>BERTAHAP</v>
      </c>
      <c r="AD93" s="273">
        <f t="shared" si="22"/>
        <v>0</v>
      </c>
      <c r="AE93" s="274">
        <v>2</v>
      </c>
      <c r="AF93" s="275"/>
      <c r="AG93" s="271" t="e">
        <f>IF(AF93&gt;#REF!,"LB","KR")</f>
        <v>#REF!</v>
      </c>
      <c r="AH93" s="275">
        <f t="shared" si="55"/>
        <v>2364789000</v>
      </c>
      <c r="AI93" s="275">
        <f t="shared" si="55"/>
        <v>2665495000</v>
      </c>
      <c r="AJ93" s="275">
        <f t="shared" si="55"/>
        <v>2829897000</v>
      </c>
      <c r="AK93" s="276">
        <f t="shared" si="54"/>
        <v>3004439000</v>
      </c>
      <c r="AL93" s="276">
        <f t="shared" si="54"/>
        <v>2829897000</v>
      </c>
      <c r="AM93" s="275">
        <f t="shared" si="54"/>
        <v>3004439000</v>
      </c>
      <c r="AN93" s="275">
        <f t="shared" si="54"/>
        <v>3189746000</v>
      </c>
      <c r="AO93" s="16"/>
      <c r="AP93" s="16"/>
      <c r="AQ93" s="278">
        <f t="shared" si="24"/>
        <v>-1820259.4049999975</v>
      </c>
      <c r="AR93" s="311"/>
      <c r="AS93" s="280"/>
      <c r="AT93" s="280"/>
      <c r="AU93" s="280"/>
      <c r="AV93" s="16"/>
      <c r="AW93" s="16"/>
      <c r="AX93" s="16"/>
      <c r="AY93" s="16"/>
      <c r="AZ93" s="16"/>
      <c r="BA93" s="16"/>
      <c r="BB93" s="16"/>
      <c r="BC93" s="16"/>
      <c r="BD93" s="16"/>
      <c r="BE93" s="16"/>
      <c r="BF93" s="16"/>
      <c r="BG93" s="16"/>
      <c r="BH93" s="16"/>
      <c r="BI93" s="16"/>
      <c r="BJ93" s="16"/>
      <c r="BK93" s="16"/>
      <c r="BL93" s="16"/>
      <c r="BM93" s="16"/>
      <c r="BN93" s="16"/>
      <c r="BO93" s="16"/>
      <c r="BP93" s="16"/>
      <c r="BQ93" s="16"/>
      <c r="BR93" s="16"/>
      <c r="BS93" s="282">
        <v>15</v>
      </c>
      <c r="BT93" s="283" t="s">
        <v>147</v>
      </c>
      <c r="BU93" s="283" t="str">
        <f t="shared" ref="BU93:BU98" si="67">F70</f>
        <v>3BR-1</v>
      </c>
      <c r="BV93" s="284" t="str">
        <f t="shared" ref="BV93:BV98" si="68">D70</f>
        <v>01</v>
      </c>
      <c r="BW93" s="285">
        <f t="shared" ref="BW93:BX98" si="69">G70</f>
        <v>175</v>
      </c>
      <c r="BX93" s="285">
        <f t="shared" si="69"/>
        <v>156</v>
      </c>
      <c r="BY93" s="286">
        <f t="shared" ref="BY93:BY98" si="70">O70</f>
        <v>29124150.48</v>
      </c>
      <c r="BZ93" s="286">
        <f t="shared" ref="BZ93:CC98" si="71">AH70</f>
        <v>4176307000</v>
      </c>
      <c r="CA93" s="286">
        <f t="shared" si="71"/>
        <v>4707365000</v>
      </c>
      <c r="CB93" s="286">
        <f t="shared" si="71"/>
        <v>4997705000</v>
      </c>
      <c r="CC93" s="286">
        <f t="shared" si="71"/>
        <v>5305952000</v>
      </c>
      <c r="CD93" s="286">
        <f t="shared" ref="CD93:CD98" si="72">AN70</f>
        <v>5633212000</v>
      </c>
      <c r="CE93" s="16">
        <v>3</v>
      </c>
      <c r="CF93" s="43">
        <f t="shared" si="37"/>
        <v>2999691000</v>
      </c>
      <c r="CG93" s="197">
        <f t="shared" si="37"/>
        <v>3184706000</v>
      </c>
      <c r="CH93" s="44">
        <f t="shared" si="31"/>
        <v>44995365</v>
      </c>
      <c r="CI93" s="44">
        <f t="shared" si="32"/>
        <v>31847060</v>
      </c>
      <c r="CJ93" s="250">
        <f t="shared" si="33"/>
        <v>70747425</v>
      </c>
      <c r="CK93" s="287">
        <f t="shared" si="34"/>
        <v>62592479.166666664</v>
      </c>
    </row>
    <row r="94" spans="1:89">
      <c r="A94" s="3">
        <f t="shared" si="35"/>
        <v>55</v>
      </c>
      <c r="B94" s="556">
        <v>7</v>
      </c>
      <c r="C94" s="264" t="s">
        <v>145</v>
      </c>
      <c r="D94" s="299">
        <v>19</v>
      </c>
      <c r="E94" s="266"/>
      <c r="F94" s="41" t="s">
        <v>78</v>
      </c>
      <c r="G94" s="267">
        <f t="shared" si="3"/>
        <v>138</v>
      </c>
      <c r="H94" s="267">
        <f t="shared" si="4"/>
        <v>120</v>
      </c>
      <c r="I94" s="268">
        <f t="shared" si="5"/>
        <v>26966806</v>
      </c>
      <c r="J94" s="268">
        <f t="shared" si="6"/>
        <v>1</v>
      </c>
      <c r="K94" s="269">
        <f t="shared" si="7"/>
        <v>1.06</v>
      </c>
      <c r="L94" s="270">
        <f t="shared" si="65"/>
        <v>1</v>
      </c>
      <c r="M94" s="271">
        <f t="shared" si="9"/>
        <v>23886754.874880329</v>
      </c>
      <c r="N94" s="271">
        <f t="shared" si="10"/>
        <v>26924189.27904306</v>
      </c>
      <c r="O94" s="271">
        <f t="shared" si="11"/>
        <v>28584814.360000003</v>
      </c>
      <c r="P94" s="271">
        <f t="shared" si="12"/>
        <v>30347863.162277672</v>
      </c>
      <c r="Q94" s="272">
        <f t="shared" si="13"/>
        <v>28584814.360000003</v>
      </c>
      <c r="R94" s="271">
        <f t="shared" si="13"/>
        <v>30347863.162277672</v>
      </c>
      <c r="S94" s="271">
        <f t="shared" si="14"/>
        <v>32219652.956890158</v>
      </c>
      <c r="T94" s="271"/>
      <c r="U94" s="271">
        <f t="shared" si="15"/>
        <v>2866410584.9856396</v>
      </c>
      <c r="V94" s="271">
        <f t="shared" si="16"/>
        <v>3230902713.485167</v>
      </c>
      <c r="W94" s="271">
        <f t="shared" si="17"/>
        <v>3430177723.2000003</v>
      </c>
      <c r="X94" s="272">
        <f t="shared" si="18"/>
        <v>3641743579.4733205</v>
      </c>
      <c r="Y94" s="272">
        <f t="shared" si="19"/>
        <v>3430177723.2000003</v>
      </c>
      <c r="Z94" s="271">
        <f t="shared" si="20"/>
        <v>3641743579.4733205</v>
      </c>
      <c r="AA94" s="271">
        <f t="shared" si="36"/>
        <v>3866358354.8268189</v>
      </c>
      <c r="AB94" s="271"/>
      <c r="AC94" s="33" t="str">
        <f t="shared" si="21"/>
        <v>BERTAHAP</v>
      </c>
      <c r="AD94" s="273">
        <f t="shared" si="22"/>
        <v>0</v>
      </c>
      <c r="AE94" s="274">
        <v>2</v>
      </c>
      <c r="AF94" s="275"/>
      <c r="AG94" s="271" t="e">
        <f>IF(AF94&gt;#REF!,"LB","KR")</f>
        <v>#REF!</v>
      </c>
      <c r="AH94" s="275">
        <f t="shared" si="55"/>
        <v>3153052000</v>
      </c>
      <c r="AI94" s="275">
        <f t="shared" si="55"/>
        <v>3553993000</v>
      </c>
      <c r="AJ94" s="275">
        <f t="shared" si="55"/>
        <v>3773196000</v>
      </c>
      <c r="AK94" s="276">
        <f t="shared" si="54"/>
        <v>4005918000</v>
      </c>
      <c r="AL94" s="276">
        <f t="shared" si="54"/>
        <v>3773196000</v>
      </c>
      <c r="AM94" s="275">
        <f t="shared" si="54"/>
        <v>4005918000</v>
      </c>
      <c r="AN94" s="275">
        <f t="shared" si="54"/>
        <v>4252995000</v>
      </c>
      <c r="AO94" s="16"/>
      <c r="AP94" s="16"/>
      <c r="AQ94" s="278">
        <f t="shared" si="24"/>
        <v>-1820259.4049999975</v>
      </c>
      <c r="AR94" s="311"/>
      <c r="AS94" s="280"/>
      <c r="AT94" s="280"/>
      <c r="AU94" s="280"/>
      <c r="AV94" s="16"/>
      <c r="AW94" s="16"/>
      <c r="AX94" s="16"/>
      <c r="AY94" s="16"/>
      <c r="AZ94" s="16"/>
      <c r="BA94" s="16"/>
      <c r="BB94" s="16"/>
      <c r="BC94" s="16"/>
      <c r="BD94" s="16"/>
      <c r="BE94" s="16"/>
      <c r="BF94" s="16"/>
      <c r="BG94" s="16"/>
      <c r="BH94" s="16"/>
      <c r="BI94" s="16"/>
      <c r="BJ94" s="16"/>
      <c r="BK94" s="16"/>
      <c r="BL94" s="16"/>
      <c r="BM94" s="16"/>
      <c r="BN94" s="16"/>
      <c r="BO94" s="16"/>
      <c r="BP94" s="16"/>
      <c r="BQ94" s="16"/>
      <c r="BR94" s="16"/>
      <c r="BS94" s="282">
        <v>16</v>
      </c>
      <c r="BT94" s="310" t="s">
        <v>148</v>
      </c>
      <c r="BU94" s="283" t="str">
        <f t="shared" si="67"/>
        <v>2BR-3</v>
      </c>
      <c r="BV94" s="284" t="str">
        <f t="shared" si="68"/>
        <v>03</v>
      </c>
      <c r="BW94" s="285">
        <f t="shared" si="69"/>
        <v>85</v>
      </c>
      <c r="BX94" s="285">
        <f t="shared" si="69"/>
        <v>74</v>
      </c>
      <c r="BY94" s="286">
        <f t="shared" si="70"/>
        <v>28584814.360000003</v>
      </c>
      <c r="BZ94" s="286">
        <f t="shared" si="71"/>
        <v>1944382000</v>
      </c>
      <c r="CA94" s="286">
        <f t="shared" si="71"/>
        <v>2191630000</v>
      </c>
      <c r="CB94" s="286">
        <f t="shared" si="71"/>
        <v>2326804000</v>
      </c>
      <c r="CC94" s="286">
        <f t="shared" si="71"/>
        <v>2470317000</v>
      </c>
      <c r="CD94" s="286">
        <f t="shared" si="72"/>
        <v>2622680000</v>
      </c>
      <c r="CE94" s="16">
        <v>6</v>
      </c>
      <c r="CF94" s="43">
        <f t="shared" si="37"/>
        <v>3999588000</v>
      </c>
      <c r="CG94" s="197">
        <f t="shared" si="37"/>
        <v>4246274000</v>
      </c>
      <c r="CH94" s="44">
        <f t="shared" si="31"/>
        <v>59993820</v>
      </c>
      <c r="CI94" s="44">
        <f t="shared" si="32"/>
        <v>42462740</v>
      </c>
      <c r="CJ94" s="250">
        <f t="shared" si="33"/>
        <v>94329900</v>
      </c>
      <c r="CK94" s="287">
        <f t="shared" si="34"/>
        <v>83456625</v>
      </c>
    </row>
    <row r="95" spans="1:89">
      <c r="A95" s="3">
        <f t="shared" si="35"/>
        <v>56</v>
      </c>
      <c r="B95" s="556">
        <v>8</v>
      </c>
      <c r="C95" s="264" t="s">
        <v>145</v>
      </c>
      <c r="D95" s="299">
        <v>21</v>
      </c>
      <c r="E95" s="266"/>
      <c r="F95" s="41" t="s">
        <v>84</v>
      </c>
      <c r="G95" s="267">
        <f t="shared" si="3"/>
        <v>132</v>
      </c>
      <c r="H95" s="267">
        <f t="shared" si="4"/>
        <v>112</v>
      </c>
      <c r="I95" s="268">
        <f t="shared" si="5"/>
        <v>26966806</v>
      </c>
      <c r="J95" s="268">
        <f t="shared" si="6"/>
        <v>3</v>
      </c>
      <c r="K95" s="269">
        <f t="shared" si="7"/>
        <v>1.1000000000000001</v>
      </c>
      <c r="L95" s="270">
        <f t="shared" si="65"/>
        <v>1</v>
      </c>
      <c r="M95" s="271">
        <f t="shared" si="9"/>
        <v>24788141.851290904</v>
      </c>
      <c r="N95" s="271">
        <f t="shared" si="10"/>
        <v>27940196.421648458</v>
      </c>
      <c r="O95" s="271">
        <f t="shared" si="11"/>
        <v>29663486.600000001</v>
      </c>
      <c r="P95" s="271">
        <f t="shared" si="12"/>
        <v>31493065.545759849</v>
      </c>
      <c r="Q95" s="272">
        <f t="shared" si="13"/>
        <v>29663486.600000001</v>
      </c>
      <c r="R95" s="271">
        <f t="shared" si="13"/>
        <v>31493065.545759849</v>
      </c>
      <c r="S95" s="271">
        <f t="shared" si="14"/>
        <v>33435488.917527519</v>
      </c>
      <c r="T95" s="271"/>
      <c r="U95" s="271">
        <f t="shared" si="15"/>
        <v>2776271887.3445811</v>
      </c>
      <c r="V95" s="271">
        <f t="shared" si="16"/>
        <v>3129301999.2246275</v>
      </c>
      <c r="W95" s="271">
        <f t="shared" si="17"/>
        <v>3322310499.2000003</v>
      </c>
      <c r="X95" s="272">
        <f t="shared" si="18"/>
        <v>3527223341.125103</v>
      </c>
      <c r="Y95" s="272">
        <f t="shared" si="19"/>
        <v>3322310499.2000003</v>
      </c>
      <c r="Z95" s="271">
        <f t="shared" si="20"/>
        <v>3527223341.125103</v>
      </c>
      <c r="AA95" s="271">
        <f t="shared" si="36"/>
        <v>3744774758.763082</v>
      </c>
      <c r="AB95" s="271"/>
      <c r="AC95" s="33" t="str">
        <f t="shared" si="21"/>
        <v>BERTAHAP</v>
      </c>
      <c r="AD95" s="273">
        <f t="shared" si="22"/>
        <v>0</v>
      </c>
      <c r="AE95" s="274">
        <v>2</v>
      </c>
      <c r="AF95" s="275"/>
      <c r="AG95" s="271" t="e">
        <f>IF(AF95&gt;#REF!,"LB","KR")</f>
        <v>#REF!</v>
      </c>
      <c r="AH95" s="275">
        <f t="shared" si="55"/>
        <v>3053900000</v>
      </c>
      <c r="AI95" s="275">
        <f t="shared" si="55"/>
        <v>3442233000</v>
      </c>
      <c r="AJ95" s="275">
        <f t="shared" si="55"/>
        <v>3654542000</v>
      </c>
      <c r="AK95" s="276">
        <f t="shared" si="54"/>
        <v>3879946000</v>
      </c>
      <c r="AL95" s="276">
        <f t="shared" si="54"/>
        <v>3654542000</v>
      </c>
      <c r="AM95" s="275">
        <f t="shared" si="54"/>
        <v>3879946000</v>
      </c>
      <c r="AN95" s="275">
        <f t="shared" si="54"/>
        <v>4119253000</v>
      </c>
      <c r="AO95" s="16"/>
      <c r="AP95" s="16"/>
      <c r="AQ95" s="278">
        <f t="shared" si="24"/>
        <v>-741587.16499999911</v>
      </c>
      <c r="AR95" s="311"/>
      <c r="AS95" s="280"/>
      <c r="AT95" s="280"/>
      <c r="AU95" s="280"/>
      <c r="AV95" s="16"/>
      <c r="AW95" s="16"/>
      <c r="AX95" s="16"/>
      <c r="AY95" s="16"/>
      <c r="AZ95" s="16"/>
      <c r="BA95" s="16"/>
      <c r="BB95" s="16"/>
      <c r="BC95" s="16"/>
      <c r="BD95" s="16"/>
      <c r="BE95" s="16"/>
      <c r="BF95" s="16"/>
      <c r="BG95" s="16"/>
      <c r="BH95" s="16"/>
      <c r="BI95" s="16"/>
      <c r="BJ95" s="16"/>
      <c r="BK95" s="16"/>
      <c r="BL95" s="16"/>
      <c r="BM95" s="16"/>
      <c r="BN95" s="16"/>
      <c r="BO95" s="16"/>
      <c r="BP95" s="16"/>
      <c r="BQ95" s="16"/>
      <c r="BR95" s="16"/>
      <c r="BS95" s="290"/>
      <c r="BT95" s="310"/>
      <c r="BU95" s="283" t="str">
        <f t="shared" si="67"/>
        <v>2BR-5</v>
      </c>
      <c r="BV95" s="284" t="str">
        <f t="shared" si="68"/>
        <v>05</v>
      </c>
      <c r="BW95" s="285">
        <f t="shared" si="69"/>
        <v>85</v>
      </c>
      <c r="BX95" s="285">
        <f t="shared" si="69"/>
        <v>74</v>
      </c>
      <c r="BY95" s="286">
        <f t="shared" si="70"/>
        <v>28584814.360000003</v>
      </c>
      <c r="BZ95" s="286">
        <f t="shared" si="71"/>
        <v>1944382000</v>
      </c>
      <c r="CA95" s="286">
        <f t="shared" si="71"/>
        <v>2191630000</v>
      </c>
      <c r="CB95" s="286">
        <f t="shared" si="71"/>
        <v>2326804000</v>
      </c>
      <c r="CC95" s="286">
        <f t="shared" si="71"/>
        <v>2470317000</v>
      </c>
      <c r="CD95" s="286">
        <f t="shared" si="72"/>
        <v>2622680000</v>
      </c>
      <c r="CE95" s="16"/>
      <c r="CF95" s="43">
        <f t="shared" si="37"/>
        <v>3873815000</v>
      </c>
      <c r="CG95" s="197">
        <f t="shared" si="37"/>
        <v>4112743000</v>
      </c>
      <c r="CH95" s="44">
        <f t="shared" si="31"/>
        <v>58107225</v>
      </c>
      <c r="CI95" s="44">
        <f t="shared" si="32"/>
        <v>41127430</v>
      </c>
      <c r="CJ95" s="250">
        <f t="shared" si="33"/>
        <v>91363550</v>
      </c>
      <c r="CK95" s="287">
        <f t="shared" si="34"/>
        <v>80832208.333333328</v>
      </c>
    </row>
    <row r="96" spans="1:89">
      <c r="A96" s="3">
        <f t="shared" si="35"/>
        <v>57</v>
      </c>
      <c r="B96" s="556">
        <v>1</v>
      </c>
      <c r="C96" s="264" t="s">
        <v>149</v>
      </c>
      <c r="D96" s="265" t="s">
        <v>19</v>
      </c>
      <c r="E96" s="266"/>
      <c r="F96" s="41" t="s">
        <v>72</v>
      </c>
      <c r="G96" s="267">
        <f t="shared" si="3"/>
        <v>175</v>
      </c>
      <c r="H96" s="267">
        <f t="shared" si="4"/>
        <v>156</v>
      </c>
      <c r="I96" s="268">
        <f t="shared" si="5"/>
        <v>26966806</v>
      </c>
      <c r="J96" s="268">
        <f t="shared" si="6"/>
        <v>5</v>
      </c>
      <c r="K96" s="269">
        <f t="shared" si="7"/>
        <v>1.08</v>
      </c>
      <c r="L96" s="270">
        <f t="shared" ref="L96:L103" si="73">SUMIF($AN$4:$AN$22,D96,$AZ$4:$AZ$22)</f>
        <v>1</v>
      </c>
      <c r="M96" s="271">
        <f t="shared" si="9"/>
        <v>24337448.363085616</v>
      </c>
      <c r="N96" s="271">
        <f t="shared" si="10"/>
        <v>27432192.850345757</v>
      </c>
      <c r="O96" s="271">
        <f t="shared" si="11"/>
        <v>29124150.48</v>
      </c>
      <c r="P96" s="271">
        <f t="shared" si="12"/>
        <v>30920464.354018759</v>
      </c>
      <c r="Q96" s="272">
        <f t="shared" si="13"/>
        <v>29124150.48</v>
      </c>
      <c r="R96" s="271">
        <f t="shared" si="13"/>
        <v>30920464.354018759</v>
      </c>
      <c r="S96" s="271">
        <f t="shared" si="14"/>
        <v>32827570.937208839</v>
      </c>
      <c r="T96" s="271"/>
      <c r="U96" s="271">
        <f t="shared" si="15"/>
        <v>3796641944.641356</v>
      </c>
      <c r="V96" s="271">
        <f t="shared" si="16"/>
        <v>4279422084.6539383</v>
      </c>
      <c r="W96" s="271">
        <f t="shared" si="17"/>
        <v>4543367474.8800001</v>
      </c>
      <c r="X96" s="272">
        <f t="shared" si="18"/>
        <v>4823592439.2269268</v>
      </c>
      <c r="Y96" s="272">
        <f t="shared" si="19"/>
        <v>4543367474.8800001</v>
      </c>
      <c r="Z96" s="271">
        <f t="shared" si="20"/>
        <v>4823592439.2269268</v>
      </c>
      <c r="AA96" s="271">
        <f t="shared" si="36"/>
        <v>5121101066.2045784</v>
      </c>
      <c r="AB96" s="271"/>
      <c r="AC96" s="33" t="str">
        <f t="shared" si="21"/>
        <v>BERTAHAP</v>
      </c>
      <c r="AD96" s="273">
        <f t="shared" si="22"/>
        <v>0</v>
      </c>
      <c r="AE96" s="274">
        <v>2</v>
      </c>
      <c r="AF96" s="275"/>
      <c r="AG96" s="271" t="e">
        <f>IF(AF96&gt;#REF!,"LB","KR")</f>
        <v>#REF!</v>
      </c>
      <c r="AH96" s="275">
        <f t="shared" si="55"/>
        <v>4176307000</v>
      </c>
      <c r="AI96" s="275">
        <f t="shared" si="55"/>
        <v>4707365000</v>
      </c>
      <c r="AJ96" s="275">
        <f t="shared" si="55"/>
        <v>4997705000</v>
      </c>
      <c r="AK96" s="276">
        <f t="shared" si="54"/>
        <v>5305952000</v>
      </c>
      <c r="AL96" s="276">
        <f t="shared" si="54"/>
        <v>4997705000</v>
      </c>
      <c r="AM96" s="275">
        <f t="shared" si="54"/>
        <v>5305952000</v>
      </c>
      <c r="AN96" s="275">
        <f t="shared" si="54"/>
        <v>5633212000</v>
      </c>
      <c r="AO96" s="16"/>
      <c r="AP96" s="16"/>
      <c r="AQ96" s="278">
        <f t="shared" si="24"/>
        <v>-1280923.2850000001</v>
      </c>
      <c r="AR96" s="311"/>
      <c r="AS96" s="280"/>
      <c r="AT96" s="280"/>
      <c r="AU96" s="280"/>
      <c r="AV96" s="16"/>
      <c r="AW96" s="16"/>
      <c r="AX96" s="16"/>
      <c r="AY96" s="16"/>
      <c r="AZ96" s="16"/>
      <c r="BA96" s="16"/>
      <c r="BB96" s="16"/>
      <c r="BC96" s="16"/>
      <c r="BD96" s="16"/>
      <c r="BE96" s="16"/>
      <c r="BF96" s="16"/>
      <c r="BG96" s="16"/>
      <c r="BH96" s="16"/>
      <c r="BI96" s="16"/>
      <c r="BJ96" s="16"/>
      <c r="BK96" s="16"/>
      <c r="BL96" s="16"/>
      <c r="BM96" s="16"/>
      <c r="BN96" s="16"/>
      <c r="BO96" s="16"/>
      <c r="BP96" s="16"/>
      <c r="BQ96" s="16"/>
      <c r="BR96" s="16"/>
      <c r="BS96" s="290"/>
      <c r="BT96" s="283"/>
      <c r="BU96" s="283" t="str">
        <f t="shared" si="67"/>
        <v>2BR-7</v>
      </c>
      <c r="BV96" s="284" t="str">
        <f t="shared" si="68"/>
        <v>07</v>
      </c>
      <c r="BW96" s="285">
        <f t="shared" si="69"/>
        <v>101</v>
      </c>
      <c r="BX96" s="285">
        <f t="shared" si="69"/>
        <v>90</v>
      </c>
      <c r="BY96" s="286">
        <f t="shared" si="70"/>
        <v>28584814.360000003</v>
      </c>
      <c r="BZ96" s="286">
        <f t="shared" si="71"/>
        <v>2364789000</v>
      </c>
      <c r="CA96" s="286">
        <f t="shared" si="71"/>
        <v>2665495000</v>
      </c>
      <c r="CB96" s="286">
        <f t="shared" si="71"/>
        <v>2829897000</v>
      </c>
      <c r="CC96" s="286">
        <f t="shared" si="71"/>
        <v>3004439000</v>
      </c>
      <c r="CD96" s="286">
        <f t="shared" si="72"/>
        <v>3189746000</v>
      </c>
      <c r="CE96" s="16"/>
      <c r="CF96" s="43">
        <f t="shared" si="37"/>
        <v>5297568000</v>
      </c>
      <c r="CG96" s="197">
        <f t="shared" si="37"/>
        <v>5624310000</v>
      </c>
      <c r="CH96" s="44">
        <f t="shared" si="31"/>
        <v>79463520</v>
      </c>
      <c r="CI96" s="44">
        <f t="shared" si="32"/>
        <v>56243100</v>
      </c>
      <c r="CJ96" s="250">
        <f t="shared" si="33"/>
        <v>124942625</v>
      </c>
      <c r="CK96" s="287">
        <f t="shared" si="34"/>
        <v>110540666.66666667</v>
      </c>
    </row>
    <row r="97" spans="1:89">
      <c r="A97" s="3">
        <f t="shared" si="35"/>
        <v>58</v>
      </c>
      <c r="B97" s="556">
        <v>2</v>
      </c>
      <c r="C97" s="264" t="s">
        <v>149</v>
      </c>
      <c r="D97" s="265" t="s">
        <v>29</v>
      </c>
      <c r="E97" s="266"/>
      <c r="F97" s="41" t="s">
        <v>74</v>
      </c>
      <c r="G97" s="267">
        <f t="shared" si="3"/>
        <v>85</v>
      </c>
      <c r="H97" s="267">
        <f t="shared" si="4"/>
        <v>74</v>
      </c>
      <c r="I97" s="268">
        <f t="shared" si="5"/>
        <v>26966806</v>
      </c>
      <c r="J97" s="268">
        <f t="shared" si="6"/>
        <v>1</v>
      </c>
      <c r="K97" s="269">
        <f t="shared" si="7"/>
        <v>1.06</v>
      </c>
      <c r="L97" s="270">
        <f t="shared" si="73"/>
        <v>1</v>
      </c>
      <c r="M97" s="271">
        <f t="shared" si="9"/>
        <v>23886754.874880329</v>
      </c>
      <c r="N97" s="271">
        <f t="shared" si="10"/>
        <v>26924189.27904306</v>
      </c>
      <c r="O97" s="271">
        <f t="shared" si="11"/>
        <v>28584814.360000003</v>
      </c>
      <c r="P97" s="271">
        <f t="shared" si="12"/>
        <v>30347863.162277672</v>
      </c>
      <c r="Q97" s="272">
        <f t="shared" si="13"/>
        <v>28584814.360000003</v>
      </c>
      <c r="R97" s="271">
        <f t="shared" si="13"/>
        <v>30347863.162277672</v>
      </c>
      <c r="S97" s="271">
        <f t="shared" si="14"/>
        <v>32219652.956890158</v>
      </c>
      <c r="T97" s="271"/>
      <c r="U97" s="271">
        <f t="shared" si="15"/>
        <v>1767619860.7411444</v>
      </c>
      <c r="V97" s="271">
        <f t="shared" si="16"/>
        <v>1992390006.6491864</v>
      </c>
      <c r="W97" s="271">
        <f t="shared" si="17"/>
        <v>2115276262.6400003</v>
      </c>
      <c r="X97" s="272">
        <f t="shared" si="18"/>
        <v>2245741874.0085478</v>
      </c>
      <c r="Y97" s="272">
        <f t="shared" si="19"/>
        <v>2115276262.6400003</v>
      </c>
      <c r="Z97" s="271">
        <f t="shared" si="20"/>
        <v>2245741874.0085478</v>
      </c>
      <c r="AA97" s="271">
        <f t="shared" si="36"/>
        <v>2384254318.8098717</v>
      </c>
      <c r="AB97" s="271"/>
      <c r="AC97" s="33" t="str">
        <f t="shared" si="21"/>
        <v>BERTAHAP</v>
      </c>
      <c r="AD97" s="273">
        <f t="shared" si="22"/>
        <v>0</v>
      </c>
      <c r="AE97" s="274">
        <v>2</v>
      </c>
      <c r="AF97" s="275"/>
      <c r="AG97" s="271" t="e">
        <f>IF(AF97&gt;#REF!,"LB","KR")</f>
        <v>#REF!</v>
      </c>
      <c r="AH97" s="275">
        <f t="shared" si="55"/>
        <v>1944382000</v>
      </c>
      <c r="AI97" s="275">
        <f t="shared" si="55"/>
        <v>2191630000</v>
      </c>
      <c r="AJ97" s="275">
        <f t="shared" si="55"/>
        <v>2326804000</v>
      </c>
      <c r="AK97" s="276">
        <f t="shared" si="54"/>
        <v>2470317000</v>
      </c>
      <c r="AL97" s="276">
        <f t="shared" si="54"/>
        <v>2326804000</v>
      </c>
      <c r="AM97" s="275">
        <f t="shared" si="54"/>
        <v>2470317000</v>
      </c>
      <c r="AN97" s="275">
        <f t="shared" si="54"/>
        <v>2622680000</v>
      </c>
      <c r="AO97" s="16"/>
      <c r="AP97" s="16"/>
      <c r="AQ97" s="278">
        <f t="shared" si="24"/>
        <v>-1820259.4049999975</v>
      </c>
      <c r="AR97" s="311"/>
      <c r="AS97" s="280"/>
      <c r="AT97" s="280"/>
      <c r="AU97" s="280"/>
      <c r="AV97" s="16"/>
      <c r="AW97" s="16"/>
      <c r="AX97" s="16"/>
      <c r="AY97" s="16"/>
      <c r="AZ97" s="16"/>
      <c r="BA97" s="16"/>
      <c r="BB97" s="16"/>
      <c r="BC97" s="16"/>
      <c r="BD97" s="16"/>
      <c r="BE97" s="16"/>
      <c r="BF97" s="16"/>
      <c r="BG97" s="16"/>
      <c r="BH97" s="16"/>
      <c r="BI97" s="16"/>
      <c r="BJ97" s="16"/>
      <c r="BK97" s="16"/>
      <c r="BL97" s="16"/>
      <c r="BM97" s="16"/>
      <c r="BN97" s="16"/>
      <c r="BO97" s="16"/>
      <c r="BP97" s="16"/>
      <c r="BQ97" s="16"/>
      <c r="BR97" s="16"/>
      <c r="BS97" s="290"/>
      <c r="BT97" s="283"/>
      <c r="BU97" s="283" t="str">
        <f t="shared" si="67"/>
        <v>2BR-9</v>
      </c>
      <c r="BV97" s="284" t="str">
        <f t="shared" si="68"/>
        <v>09</v>
      </c>
      <c r="BW97" s="285">
        <f t="shared" si="69"/>
        <v>101</v>
      </c>
      <c r="BX97" s="285">
        <f t="shared" si="69"/>
        <v>90</v>
      </c>
      <c r="BY97" s="286">
        <f t="shared" si="70"/>
        <v>28584814.360000003</v>
      </c>
      <c r="BZ97" s="286">
        <f t="shared" si="71"/>
        <v>2364789000</v>
      </c>
      <c r="CA97" s="286">
        <f t="shared" si="71"/>
        <v>2665495000</v>
      </c>
      <c r="CB97" s="286">
        <f t="shared" si="71"/>
        <v>2829897000</v>
      </c>
      <c r="CC97" s="286">
        <f t="shared" si="71"/>
        <v>3004439000</v>
      </c>
      <c r="CD97" s="286">
        <f t="shared" si="72"/>
        <v>3189746000</v>
      </c>
      <c r="CE97" s="16"/>
      <c r="CF97" s="43">
        <f t="shared" si="37"/>
        <v>2466413000</v>
      </c>
      <c r="CG97" s="197">
        <f t="shared" si="37"/>
        <v>2618537000</v>
      </c>
      <c r="CH97" s="44">
        <f t="shared" si="31"/>
        <v>36996195</v>
      </c>
      <c r="CI97" s="44">
        <f t="shared" si="32"/>
        <v>26185370</v>
      </c>
      <c r="CJ97" s="250">
        <f t="shared" si="33"/>
        <v>58170100</v>
      </c>
      <c r="CK97" s="287">
        <f t="shared" si="34"/>
        <v>51464937.5</v>
      </c>
    </row>
    <row r="98" spans="1:89">
      <c r="A98" s="3">
        <f t="shared" si="35"/>
        <v>59</v>
      </c>
      <c r="B98" s="556">
        <v>3</v>
      </c>
      <c r="C98" s="264" t="s">
        <v>149</v>
      </c>
      <c r="D98" s="265" t="s">
        <v>32</v>
      </c>
      <c r="E98" s="266"/>
      <c r="F98" s="41" t="s">
        <v>56</v>
      </c>
      <c r="G98" s="267">
        <f t="shared" si="3"/>
        <v>85</v>
      </c>
      <c r="H98" s="267">
        <f t="shared" si="4"/>
        <v>74</v>
      </c>
      <c r="I98" s="268">
        <f t="shared" si="5"/>
        <v>26966806</v>
      </c>
      <c r="J98" s="268">
        <f t="shared" si="6"/>
        <v>1</v>
      </c>
      <c r="K98" s="269">
        <f t="shared" si="7"/>
        <v>1.06</v>
      </c>
      <c r="L98" s="270">
        <f t="shared" si="73"/>
        <v>1</v>
      </c>
      <c r="M98" s="271">
        <f t="shared" si="9"/>
        <v>23886754.874880329</v>
      </c>
      <c r="N98" s="271">
        <f t="shared" si="10"/>
        <v>26924189.27904306</v>
      </c>
      <c r="O98" s="271">
        <f t="shared" si="11"/>
        <v>28584814.360000003</v>
      </c>
      <c r="P98" s="271">
        <f t="shared" si="12"/>
        <v>30347863.162277672</v>
      </c>
      <c r="Q98" s="272">
        <f t="shared" si="13"/>
        <v>28584814.360000003</v>
      </c>
      <c r="R98" s="271">
        <f t="shared" si="13"/>
        <v>30347863.162277672</v>
      </c>
      <c r="S98" s="271">
        <f t="shared" si="14"/>
        <v>32219652.956890158</v>
      </c>
      <c r="T98" s="271"/>
      <c r="U98" s="271">
        <f t="shared" si="15"/>
        <v>1767619860.7411444</v>
      </c>
      <c r="V98" s="271">
        <f t="shared" si="16"/>
        <v>1992390006.6491864</v>
      </c>
      <c r="W98" s="271">
        <f t="shared" si="17"/>
        <v>2115276262.6400003</v>
      </c>
      <c r="X98" s="272">
        <f t="shared" si="18"/>
        <v>2245741874.0085478</v>
      </c>
      <c r="Y98" s="272">
        <f t="shared" si="19"/>
        <v>2115276262.6400003</v>
      </c>
      <c r="Z98" s="271">
        <f t="shared" si="20"/>
        <v>2245741874.0085478</v>
      </c>
      <c r="AA98" s="271">
        <f t="shared" si="36"/>
        <v>2384254318.8098717</v>
      </c>
      <c r="AB98" s="271"/>
      <c r="AC98" s="33" t="str">
        <f t="shared" si="21"/>
        <v>BERTAHAP</v>
      </c>
      <c r="AD98" s="273">
        <f t="shared" si="22"/>
        <v>0</v>
      </c>
      <c r="AE98" s="274">
        <v>2</v>
      </c>
      <c r="AF98" s="275"/>
      <c r="AG98" s="271" t="e">
        <f>IF(AF98&gt;#REF!,"LB","KR")</f>
        <v>#REF!</v>
      </c>
      <c r="AH98" s="275">
        <f t="shared" si="55"/>
        <v>1944382000</v>
      </c>
      <c r="AI98" s="275">
        <f t="shared" si="55"/>
        <v>2191630000</v>
      </c>
      <c r="AJ98" s="275">
        <f t="shared" si="55"/>
        <v>2326804000</v>
      </c>
      <c r="AK98" s="276">
        <f t="shared" si="54"/>
        <v>2470317000</v>
      </c>
      <c r="AL98" s="276">
        <f t="shared" si="54"/>
        <v>2326804000</v>
      </c>
      <c r="AM98" s="275">
        <f t="shared" si="54"/>
        <v>2470317000</v>
      </c>
      <c r="AN98" s="275">
        <f t="shared" si="54"/>
        <v>2622680000</v>
      </c>
      <c r="AO98" s="16"/>
      <c r="AP98" s="16"/>
      <c r="AQ98" s="278">
        <f t="shared" si="24"/>
        <v>-1820259.4049999975</v>
      </c>
      <c r="AR98" s="311"/>
      <c r="AS98" s="280"/>
      <c r="AT98" s="280"/>
      <c r="AU98" s="280"/>
      <c r="AV98" s="16"/>
      <c r="AW98" s="16"/>
      <c r="AX98" s="16"/>
      <c r="AY98" s="16"/>
      <c r="AZ98" s="16"/>
      <c r="BA98" s="16"/>
      <c r="BB98" s="16"/>
      <c r="BC98" s="16"/>
      <c r="BD98" s="16"/>
      <c r="BE98" s="16"/>
      <c r="BF98" s="16"/>
      <c r="BG98" s="16"/>
      <c r="BH98" s="16"/>
      <c r="BI98" s="16"/>
      <c r="BJ98" s="16"/>
      <c r="BK98" s="16"/>
      <c r="BL98" s="16"/>
      <c r="BM98" s="16"/>
      <c r="BN98" s="16"/>
      <c r="BO98" s="16"/>
      <c r="BP98" s="16"/>
      <c r="BQ98" s="16"/>
      <c r="BR98" s="16"/>
      <c r="BS98" s="290"/>
      <c r="BT98" s="283"/>
      <c r="BU98" s="283" t="str">
        <f t="shared" si="67"/>
        <v>2BR-11</v>
      </c>
      <c r="BV98" s="284">
        <f t="shared" si="68"/>
        <v>11</v>
      </c>
      <c r="BW98" s="285">
        <f t="shared" si="69"/>
        <v>101</v>
      </c>
      <c r="BX98" s="285">
        <f t="shared" si="69"/>
        <v>90</v>
      </c>
      <c r="BY98" s="286">
        <f t="shared" si="70"/>
        <v>28584814.360000003</v>
      </c>
      <c r="BZ98" s="286">
        <f t="shared" si="71"/>
        <v>2364789000</v>
      </c>
      <c r="CA98" s="286">
        <f t="shared" si="71"/>
        <v>2665495000</v>
      </c>
      <c r="CB98" s="286">
        <f t="shared" si="71"/>
        <v>2829897000</v>
      </c>
      <c r="CC98" s="286">
        <f t="shared" si="71"/>
        <v>3004439000</v>
      </c>
      <c r="CD98" s="286">
        <f t="shared" si="72"/>
        <v>3189746000</v>
      </c>
      <c r="CE98" s="16"/>
      <c r="CF98" s="43">
        <f t="shared" si="37"/>
        <v>2466413000</v>
      </c>
      <c r="CG98" s="197">
        <f t="shared" si="37"/>
        <v>2618537000</v>
      </c>
      <c r="CH98" s="44">
        <f t="shared" si="31"/>
        <v>36996195</v>
      </c>
      <c r="CI98" s="44">
        <f t="shared" si="32"/>
        <v>26185370</v>
      </c>
      <c r="CJ98" s="250">
        <f t="shared" si="33"/>
        <v>58170100</v>
      </c>
      <c r="CK98" s="287">
        <f t="shared" si="34"/>
        <v>51464937.5</v>
      </c>
    </row>
    <row r="99" spans="1:89">
      <c r="A99" s="3">
        <f t="shared" si="35"/>
        <v>60</v>
      </c>
      <c r="B99" s="556">
        <v>4</v>
      </c>
      <c r="C99" s="264" t="s">
        <v>149</v>
      </c>
      <c r="D99" s="265" t="s">
        <v>38</v>
      </c>
      <c r="E99" s="266"/>
      <c r="F99" s="41" t="s">
        <v>58</v>
      </c>
      <c r="G99" s="267">
        <f t="shared" si="3"/>
        <v>101</v>
      </c>
      <c r="H99" s="267">
        <f t="shared" si="4"/>
        <v>90</v>
      </c>
      <c r="I99" s="268">
        <f t="shared" si="5"/>
        <v>26966806</v>
      </c>
      <c r="J99" s="268">
        <f t="shared" si="6"/>
        <v>1</v>
      </c>
      <c r="K99" s="269">
        <f t="shared" si="7"/>
        <v>1.06</v>
      </c>
      <c r="L99" s="270">
        <f t="shared" si="73"/>
        <v>1</v>
      </c>
      <c r="M99" s="271">
        <f t="shared" si="9"/>
        <v>23886754.874880329</v>
      </c>
      <c r="N99" s="271">
        <f t="shared" si="10"/>
        <v>26924189.27904306</v>
      </c>
      <c r="O99" s="271">
        <f t="shared" si="11"/>
        <v>28584814.360000003</v>
      </c>
      <c r="P99" s="271">
        <f t="shared" si="12"/>
        <v>30347863.162277672</v>
      </c>
      <c r="Q99" s="272">
        <f t="shared" si="13"/>
        <v>28584814.360000003</v>
      </c>
      <c r="R99" s="271">
        <f t="shared" si="13"/>
        <v>30347863.162277672</v>
      </c>
      <c r="S99" s="271">
        <f t="shared" si="14"/>
        <v>32219652.956890158</v>
      </c>
      <c r="T99" s="271"/>
      <c r="U99" s="271">
        <f t="shared" si="15"/>
        <v>2149807938.7392297</v>
      </c>
      <c r="V99" s="271">
        <f t="shared" si="16"/>
        <v>2423177035.1138754</v>
      </c>
      <c r="W99" s="271">
        <f t="shared" si="17"/>
        <v>2572633292.4000001</v>
      </c>
      <c r="X99" s="272">
        <f t="shared" si="18"/>
        <v>2731307684.6049905</v>
      </c>
      <c r="Y99" s="272">
        <f t="shared" si="19"/>
        <v>2572633292.4000001</v>
      </c>
      <c r="Z99" s="271">
        <f t="shared" si="20"/>
        <v>2731307684.6049905</v>
      </c>
      <c r="AA99" s="271">
        <f t="shared" si="36"/>
        <v>2899768766.1201143</v>
      </c>
      <c r="AB99" s="271"/>
      <c r="AC99" s="33" t="str">
        <f t="shared" si="21"/>
        <v>BERTAHAP</v>
      </c>
      <c r="AD99" s="273">
        <f t="shared" si="22"/>
        <v>0</v>
      </c>
      <c r="AE99" s="274">
        <v>2</v>
      </c>
      <c r="AF99" s="275"/>
      <c r="AG99" s="271" t="e">
        <f>IF(AF99&gt;#REF!,"LB","KR")</f>
        <v>#REF!</v>
      </c>
      <c r="AH99" s="275">
        <f t="shared" si="55"/>
        <v>2364789000</v>
      </c>
      <c r="AI99" s="275">
        <f t="shared" si="55"/>
        <v>2665495000</v>
      </c>
      <c r="AJ99" s="275">
        <f t="shared" si="55"/>
        <v>2829897000</v>
      </c>
      <c r="AK99" s="276">
        <f t="shared" si="54"/>
        <v>3004439000</v>
      </c>
      <c r="AL99" s="276">
        <f t="shared" si="54"/>
        <v>2829897000</v>
      </c>
      <c r="AM99" s="275">
        <f t="shared" si="54"/>
        <v>3004439000</v>
      </c>
      <c r="AN99" s="275">
        <f t="shared" si="54"/>
        <v>3189746000</v>
      </c>
      <c r="AO99" s="16"/>
      <c r="AP99" s="16"/>
      <c r="AQ99" s="278">
        <f t="shared" si="24"/>
        <v>-1820259.4049999975</v>
      </c>
      <c r="AR99" s="311"/>
      <c r="AS99" s="280"/>
      <c r="AT99" s="280"/>
      <c r="AU99" s="280"/>
      <c r="AV99" s="16"/>
      <c r="AW99" s="16"/>
      <c r="AX99" s="16"/>
      <c r="AY99" s="16"/>
      <c r="AZ99" s="16"/>
      <c r="BA99" s="16"/>
      <c r="BB99" s="16"/>
      <c r="BC99" s="16"/>
      <c r="BD99" s="16"/>
      <c r="BE99" s="16"/>
      <c r="BF99" s="16"/>
      <c r="BG99" s="16"/>
      <c r="BH99" s="16"/>
      <c r="BI99" s="16"/>
      <c r="BJ99" s="16"/>
      <c r="BK99" s="16"/>
      <c r="BL99" s="16"/>
      <c r="BM99" s="16"/>
      <c r="BN99" s="16"/>
      <c r="BO99" s="16"/>
      <c r="BP99" s="16"/>
      <c r="BQ99" s="16"/>
      <c r="BR99" s="16"/>
      <c r="BS99" s="290"/>
      <c r="BT99" s="283"/>
      <c r="BU99" s="283" t="str">
        <f>F78</f>
        <v>3BR-19</v>
      </c>
      <c r="BV99" s="284">
        <f>D78</f>
        <v>19</v>
      </c>
      <c r="BW99" s="285">
        <f>G78</f>
        <v>138</v>
      </c>
      <c r="BX99" s="285">
        <f>H78</f>
        <v>120</v>
      </c>
      <c r="BY99" s="286">
        <f>O78</f>
        <v>28584814.360000003</v>
      </c>
      <c r="BZ99" s="286">
        <f>AH78</f>
        <v>3153052000</v>
      </c>
      <c r="CA99" s="286">
        <f>AI78</f>
        <v>3553993000</v>
      </c>
      <c r="CB99" s="286">
        <f>AJ78</f>
        <v>3773196000</v>
      </c>
      <c r="CC99" s="286">
        <f>AK78</f>
        <v>4005918000</v>
      </c>
      <c r="CD99" s="286">
        <f>AN78</f>
        <v>4252995000</v>
      </c>
      <c r="CE99" s="16"/>
      <c r="CF99" s="43">
        <f t="shared" si="37"/>
        <v>2999691000</v>
      </c>
      <c r="CG99" s="197">
        <f t="shared" si="37"/>
        <v>3184706000</v>
      </c>
      <c r="CH99" s="44">
        <f t="shared" si="31"/>
        <v>44995365</v>
      </c>
      <c r="CI99" s="44">
        <f t="shared" si="32"/>
        <v>31847060</v>
      </c>
      <c r="CJ99" s="250">
        <f t="shared" si="33"/>
        <v>70747425</v>
      </c>
      <c r="CK99" s="287">
        <f t="shared" si="34"/>
        <v>62592479.166666664</v>
      </c>
    </row>
    <row r="100" spans="1:89">
      <c r="A100" s="3">
        <f t="shared" si="35"/>
        <v>61</v>
      </c>
      <c r="B100" s="556">
        <v>5</v>
      </c>
      <c r="C100" s="264" t="s">
        <v>149</v>
      </c>
      <c r="D100" s="265" t="s">
        <v>44</v>
      </c>
      <c r="E100" s="266"/>
      <c r="F100" s="41" t="s">
        <v>60</v>
      </c>
      <c r="G100" s="267">
        <f t="shared" si="3"/>
        <v>101</v>
      </c>
      <c r="H100" s="267">
        <f t="shared" si="4"/>
        <v>90</v>
      </c>
      <c r="I100" s="268">
        <f t="shared" si="5"/>
        <v>26966806</v>
      </c>
      <c r="J100" s="268">
        <f t="shared" si="6"/>
        <v>1</v>
      </c>
      <c r="K100" s="269">
        <f t="shared" si="7"/>
        <v>1.06</v>
      </c>
      <c r="L100" s="270">
        <f t="shared" si="73"/>
        <v>1</v>
      </c>
      <c r="M100" s="271">
        <f t="shared" si="9"/>
        <v>23886754.874880329</v>
      </c>
      <c r="N100" s="271">
        <f t="shared" si="10"/>
        <v>26924189.27904306</v>
      </c>
      <c r="O100" s="271">
        <f t="shared" si="11"/>
        <v>28584814.360000003</v>
      </c>
      <c r="P100" s="271">
        <f t="shared" si="12"/>
        <v>30347863.162277672</v>
      </c>
      <c r="Q100" s="272">
        <f t="shared" si="13"/>
        <v>28584814.360000003</v>
      </c>
      <c r="R100" s="271">
        <f t="shared" si="13"/>
        <v>30347863.162277672</v>
      </c>
      <c r="S100" s="271">
        <f t="shared" si="14"/>
        <v>32219652.956890158</v>
      </c>
      <c r="T100" s="271"/>
      <c r="U100" s="271">
        <f t="shared" si="15"/>
        <v>2149807938.7392297</v>
      </c>
      <c r="V100" s="271">
        <f t="shared" si="16"/>
        <v>2423177035.1138754</v>
      </c>
      <c r="W100" s="271">
        <f t="shared" si="17"/>
        <v>2572633292.4000001</v>
      </c>
      <c r="X100" s="272">
        <f t="shared" si="18"/>
        <v>2731307684.6049905</v>
      </c>
      <c r="Y100" s="272">
        <f t="shared" si="19"/>
        <v>2572633292.4000001</v>
      </c>
      <c r="Z100" s="271">
        <f t="shared" si="20"/>
        <v>2731307684.6049905</v>
      </c>
      <c r="AA100" s="271">
        <f t="shared" si="36"/>
        <v>2899768766.1201143</v>
      </c>
      <c r="AB100" s="271"/>
      <c r="AC100" s="33" t="str">
        <f t="shared" si="21"/>
        <v>BERTAHAP</v>
      </c>
      <c r="AD100" s="273">
        <f t="shared" si="22"/>
        <v>0</v>
      </c>
      <c r="AE100" s="274">
        <v>2</v>
      </c>
      <c r="AF100" s="275"/>
      <c r="AG100" s="271" t="e">
        <f>IF(AF100&gt;#REF!,"LB","KR")</f>
        <v>#REF!</v>
      </c>
      <c r="AH100" s="275">
        <f t="shared" si="55"/>
        <v>2364789000</v>
      </c>
      <c r="AI100" s="275">
        <f t="shared" si="55"/>
        <v>2665495000</v>
      </c>
      <c r="AJ100" s="275">
        <f t="shared" si="55"/>
        <v>2829897000</v>
      </c>
      <c r="AK100" s="276">
        <f t="shared" si="54"/>
        <v>3004439000</v>
      </c>
      <c r="AL100" s="276">
        <f t="shared" si="54"/>
        <v>2829897000</v>
      </c>
      <c r="AM100" s="275">
        <f t="shared" si="54"/>
        <v>3004439000</v>
      </c>
      <c r="AN100" s="275">
        <f t="shared" si="54"/>
        <v>3189746000</v>
      </c>
      <c r="AO100" s="16"/>
      <c r="AP100" s="16"/>
      <c r="AQ100" s="278">
        <f t="shared" si="24"/>
        <v>-1820259.4049999975</v>
      </c>
      <c r="AR100" s="311"/>
      <c r="AS100" s="280"/>
      <c r="AT100" s="280"/>
      <c r="AU100" s="280"/>
      <c r="AV100" s="16"/>
      <c r="AW100" s="16"/>
      <c r="AX100" s="16"/>
      <c r="AY100" s="16"/>
      <c r="AZ100" s="16"/>
      <c r="BA100" s="16"/>
      <c r="BB100" s="16"/>
      <c r="BC100" s="16"/>
      <c r="BD100" s="16"/>
      <c r="BE100" s="16"/>
      <c r="BF100" s="16"/>
      <c r="BG100" s="16"/>
      <c r="BH100" s="16"/>
      <c r="BI100" s="16"/>
      <c r="BJ100" s="16"/>
      <c r="BK100" s="16"/>
      <c r="BL100" s="16"/>
      <c r="BM100" s="16"/>
      <c r="BN100" s="16"/>
      <c r="BO100" s="16"/>
      <c r="BP100" s="16"/>
      <c r="BQ100" s="16"/>
      <c r="BR100" s="16"/>
      <c r="BS100" s="282">
        <v>17</v>
      </c>
      <c r="BT100" s="283" t="s">
        <v>150</v>
      </c>
      <c r="BU100" s="283" t="str">
        <f>F89</f>
        <v>2BR-3</v>
      </c>
      <c r="BV100" s="284" t="str">
        <f>D89</f>
        <v>03</v>
      </c>
      <c r="BW100" s="285">
        <f t="shared" ref="BW100:BX103" si="74">G89</f>
        <v>85</v>
      </c>
      <c r="BX100" s="285">
        <f t="shared" si="74"/>
        <v>74</v>
      </c>
      <c r="BY100" s="286">
        <f>O89</f>
        <v>28584814.360000003</v>
      </c>
      <c r="BZ100" s="286">
        <f t="shared" ref="BZ100:CC103" si="75">AH89</f>
        <v>1944382000</v>
      </c>
      <c r="CA100" s="286">
        <f t="shared" si="75"/>
        <v>2191630000</v>
      </c>
      <c r="CB100" s="286">
        <f t="shared" si="75"/>
        <v>2326804000</v>
      </c>
      <c r="CC100" s="286">
        <f t="shared" si="75"/>
        <v>2470317000</v>
      </c>
      <c r="CD100" s="286">
        <f>AN89</f>
        <v>2622680000</v>
      </c>
      <c r="CE100" s="16">
        <v>8</v>
      </c>
      <c r="CF100" s="43">
        <f t="shared" si="37"/>
        <v>2999691000</v>
      </c>
      <c r="CG100" s="197">
        <f t="shared" si="37"/>
        <v>3184706000</v>
      </c>
      <c r="CH100" s="44">
        <f t="shared" si="31"/>
        <v>44995365</v>
      </c>
      <c r="CI100" s="44">
        <f t="shared" si="32"/>
        <v>31847060</v>
      </c>
      <c r="CJ100" s="250">
        <f t="shared" si="33"/>
        <v>70747425</v>
      </c>
      <c r="CK100" s="287">
        <f t="shared" si="34"/>
        <v>62592479.166666664</v>
      </c>
    </row>
    <row r="101" spans="1:89">
      <c r="A101" s="3">
        <f t="shared" si="35"/>
        <v>62</v>
      </c>
      <c r="B101" s="556">
        <v>6</v>
      </c>
      <c r="C101" s="264" t="s">
        <v>149</v>
      </c>
      <c r="D101" s="299">
        <v>11</v>
      </c>
      <c r="E101" s="266"/>
      <c r="F101" s="41" t="s">
        <v>62</v>
      </c>
      <c r="G101" s="267">
        <f t="shared" si="3"/>
        <v>101</v>
      </c>
      <c r="H101" s="267">
        <f t="shared" si="4"/>
        <v>90</v>
      </c>
      <c r="I101" s="268">
        <f t="shared" si="5"/>
        <v>26966806</v>
      </c>
      <c r="J101" s="268">
        <f t="shared" si="6"/>
        <v>1</v>
      </c>
      <c r="K101" s="269">
        <f t="shared" si="7"/>
        <v>1.06</v>
      </c>
      <c r="L101" s="270">
        <f t="shared" si="73"/>
        <v>1</v>
      </c>
      <c r="M101" s="271">
        <f t="shared" si="9"/>
        <v>23886754.874880329</v>
      </c>
      <c r="N101" s="271">
        <f t="shared" si="10"/>
        <v>26924189.27904306</v>
      </c>
      <c r="O101" s="271">
        <f t="shared" si="11"/>
        <v>28584814.360000003</v>
      </c>
      <c r="P101" s="271">
        <f t="shared" si="12"/>
        <v>30347863.162277672</v>
      </c>
      <c r="Q101" s="272">
        <f t="shared" si="13"/>
        <v>28584814.360000003</v>
      </c>
      <c r="R101" s="271">
        <f t="shared" si="13"/>
        <v>30347863.162277672</v>
      </c>
      <c r="S101" s="271">
        <f t="shared" si="14"/>
        <v>32219652.956890158</v>
      </c>
      <c r="T101" s="271"/>
      <c r="U101" s="271">
        <f t="shared" si="15"/>
        <v>2149807938.7392297</v>
      </c>
      <c r="V101" s="271">
        <f t="shared" si="16"/>
        <v>2423177035.1138754</v>
      </c>
      <c r="W101" s="271">
        <f t="shared" si="17"/>
        <v>2572633292.4000001</v>
      </c>
      <c r="X101" s="272">
        <f t="shared" si="18"/>
        <v>2731307684.6049905</v>
      </c>
      <c r="Y101" s="272">
        <f t="shared" si="19"/>
        <v>2572633292.4000001</v>
      </c>
      <c r="Z101" s="271">
        <f t="shared" si="20"/>
        <v>2731307684.6049905</v>
      </c>
      <c r="AA101" s="271">
        <f t="shared" si="36"/>
        <v>2899768766.1201143</v>
      </c>
      <c r="AB101" s="271"/>
      <c r="AC101" s="33" t="str">
        <f t="shared" si="21"/>
        <v>BERTAHAP</v>
      </c>
      <c r="AD101" s="273">
        <f t="shared" si="22"/>
        <v>0</v>
      </c>
      <c r="AE101" s="274">
        <v>2</v>
      </c>
      <c r="AF101" s="275"/>
      <c r="AG101" s="271" t="e">
        <f>IF(AF101&gt;#REF!,"LB","KR")</f>
        <v>#REF!</v>
      </c>
      <c r="AH101" s="275">
        <f t="shared" si="55"/>
        <v>2364789000</v>
      </c>
      <c r="AI101" s="275">
        <f t="shared" si="55"/>
        <v>2665495000</v>
      </c>
      <c r="AJ101" s="275">
        <f t="shared" si="55"/>
        <v>2829897000</v>
      </c>
      <c r="AK101" s="276">
        <f t="shared" si="54"/>
        <v>3004439000</v>
      </c>
      <c r="AL101" s="276">
        <f t="shared" si="54"/>
        <v>2829897000</v>
      </c>
      <c r="AM101" s="275">
        <f t="shared" si="54"/>
        <v>3004439000</v>
      </c>
      <c r="AN101" s="275">
        <f t="shared" si="54"/>
        <v>3189746000</v>
      </c>
      <c r="AO101" s="16"/>
      <c r="AP101" s="16"/>
      <c r="AQ101" s="278">
        <f t="shared" si="24"/>
        <v>-1820259.4049999975</v>
      </c>
      <c r="AR101" s="311"/>
      <c r="AS101" s="280"/>
      <c r="AT101" s="280"/>
      <c r="AU101" s="280"/>
      <c r="AV101" s="16"/>
      <c r="AW101" s="16"/>
      <c r="AX101" s="16"/>
      <c r="AY101" s="16"/>
      <c r="AZ101" s="16"/>
      <c r="BA101" s="16"/>
      <c r="BB101" s="16"/>
      <c r="BC101" s="16"/>
      <c r="BD101" s="16"/>
      <c r="BE101" s="16"/>
      <c r="BF101" s="16"/>
      <c r="BG101" s="16"/>
      <c r="BH101" s="16"/>
      <c r="BI101" s="16"/>
      <c r="BJ101" s="16"/>
      <c r="BK101" s="16"/>
      <c r="BL101" s="16"/>
      <c r="BM101" s="16"/>
      <c r="BN101" s="16"/>
      <c r="BO101" s="16"/>
      <c r="BP101" s="16"/>
      <c r="BQ101" s="16"/>
      <c r="BR101" s="16"/>
      <c r="BS101" s="282"/>
      <c r="BT101" s="283"/>
      <c r="BU101" s="283" t="str">
        <f>F90</f>
        <v>2BR-5</v>
      </c>
      <c r="BV101" s="284" t="str">
        <f>D90</f>
        <v>05</v>
      </c>
      <c r="BW101" s="285">
        <f t="shared" si="74"/>
        <v>85</v>
      </c>
      <c r="BX101" s="285">
        <f t="shared" si="74"/>
        <v>74</v>
      </c>
      <c r="BY101" s="286">
        <f>O90</f>
        <v>28584814.360000003</v>
      </c>
      <c r="BZ101" s="286">
        <f t="shared" si="75"/>
        <v>1944382000</v>
      </c>
      <c r="CA101" s="286">
        <f t="shared" si="75"/>
        <v>2191630000</v>
      </c>
      <c r="CB101" s="286">
        <f t="shared" si="75"/>
        <v>2326804000</v>
      </c>
      <c r="CC101" s="286">
        <f t="shared" si="75"/>
        <v>2470317000</v>
      </c>
      <c r="CD101" s="286">
        <f>AN90</f>
        <v>2622680000</v>
      </c>
      <c r="CE101" s="16"/>
      <c r="CF101" s="43">
        <f t="shared" si="37"/>
        <v>2999691000</v>
      </c>
      <c r="CG101" s="197">
        <f t="shared" si="37"/>
        <v>3184706000</v>
      </c>
      <c r="CH101" s="44">
        <f t="shared" si="31"/>
        <v>44995365</v>
      </c>
      <c r="CI101" s="44">
        <f t="shared" si="32"/>
        <v>31847060</v>
      </c>
      <c r="CJ101" s="250">
        <f t="shared" si="33"/>
        <v>70747425</v>
      </c>
      <c r="CK101" s="287">
        <f t="shared" si="34"/>
        <v>62592479.166666664</v>
      </c>
    </row>
    <row r="102" spans="1:89">
      <c r="A102" s="3">
        <f t="shared" si="35"/>
        <v>63</v>
      </c>
      <c r="B102" s="556">
        <v>7</v>
      </c>
      <c r="C102" s="264" t="s">
        <v>149</v>
      </c>
      <c r="D102" s="299">
        <v>19</v>
      </c>
      <c r="E102" s="266"/>
      <c r="F102" s="41" t="s">
        <v>78</v>
      </c>
      <c r="G102" s="267">
        <f t="shared" si="3"/>
        <v>138</v>
      </c>
      <c r="H102" s="267">
        <f t="shared" si="4"/>
        <v>120</v>
      </c>
      <c r="I102" s="268">
        <f t="shared" si="5"/>
        <v>26966806</v>
      </c>
      <c r="J102" s="268">
        <f t="shared" si="6"/>
        <v>1</v>
      </c>
      <c r="K102" s="269">
        <f t="shared" si="7"/>
        <v>1.06</v>
      </c>
      <c r="L102" s="270">
        <f t="shared" si="73"/>
        <v>1</v>
      </c>
      <c r="M102" s="271">
        <f t="shared" si="9"/>
        <v>23886754.874880329</v>
      </c>
      <c r="N102" s="271">
        <f t="shared" si="10"/>
        <v>26924189.27904306</v>
      </c>
      <c r="O102" s="271">
        <f t="shared" si="11"/>
        <v>28584814.360000003</v>
      </c>
      <c r="P102" s="271">
        <f t="shared" si="12"/>
        <v>30347863.162277672</v>
      </c>
      <c r="Q102" s="272">
        <f t="shared" si="13"/>
        <v>28584814.360000003</v>
      </c>
      <c r="R102" s="271">
        <f t="shared" si="13"/>
        <v>30347863.162277672</v>
      </c>
      <c r="S102" s="271">
        <f t="shared" si="14"/>
        <v>32219652.956890158</v>
      </c>
      <c r="T102" s="271"/>
      <c r="U102" s="271">
        <f t="shared" si="15"/>
        <v>2866410584.9856396</v>
      </c>
      <c r="V102" s="271">
        <f t="shared" si="16"/>
        <v>3230902713.485167</v>
      </c>
      <c r="W102" s="271">
        <f t="shared" si="17"/>
        <v>3430177723.2000003</v>
      </c>
      <c r="X102" s="272">
        <f t="shared" si="18"/>
        <v>3641743579.4733205</v>
      </c>
      <c r="Y102" s="272">
        <f t="shared" si="19"/>
        <v>3430177723.2000003</v>
      </c>
      <c r="Z102" s="271">
        <f t="shared" si="20"/>
        <v>3641743579.4733205</v>
      </c>
      <c r="AA102" s="271">
        <f t="shared" si="36"/>
        <v>3866358354.8268189</v>
      </c>
      <c r="AB102" s="271"/>
      <c r="AC102" s="33" t="str">
        <f t="shared" si="21"/>
        <v>BERTAHAP</v>
      </c>
      <c r="AD102" s="273">
        <f t="shared" si="22"/>
        <v>0</v>
      </c>
      <c r="AE102" s="274">
        <v>2</v>
      </c>
      <c r="AF102" s="275"/>
      <c r="AG102" s="271" t="e">
        <f>IF(AF102&gt;#REF!,"LB","KR")</f>
        <v>#REF!</v>
      </c>
      <c r="AH102" s="275">
        <f t="shared" si="55"/>
        <v>3153052000</v>
      </c>
      <c r="AI102" s="275">
        <f t="shared" si="55"/>
        <v>3553993000</v>
      </c>
      <c r="AJ102" s="275">
        <f t="shared" si="55"/>
        <v>3773196000</v>
      </c>
      <c r="AK102" s="276">
        <f t="shared" si="54"/>
        <v>4005918000</v>
      </c>
      <c r="AL102" s="276">
        <f t="shared" si="54"/>
        <v>3773196000</v>
      </c>
      <c r="AM102" s="275">
        <f t="shared" si="54"/>
        <v>4005918000</v>
      </c>
      <c r="AN102" s="275">
        <f t="shared" si="54"/>
        <v>4252995000</v>
      </c>
      <c r="AO102" s="16"/>
      <c r="AP102" s="16"/>
      <c r="AQ102" s="278">
        <f t="shared" si="24"/>
        <v>-1820259.4049999975</v>
      </c>
      <c r="AR102" s="311"/>
      <c r="AS102" s="280"/>
      <c r="AT102" s="280"/>
      <c r="AU102" s="280"/>
      <c r="AV102" s="16"/>
      <c r="AW102" s="16"/>
      <c r="AX102" s="16"/>
      <c r="AY102" s="16"/>
      <c r="AZ102" s="16"/>
      <c r="BA102" s="16"/>
      <c r="BB102" s="16"/>
      <c r="BC102" s="16"/>
      <c r="BD102" s="16"/>
      <c r="BE102" s="16"/>
      <c r="BF102" s="16"/>
      <c r="BG102" s="16"/>
      <c r="BH102" s="16"/>
      <c r="BI102" s="16"/>
      <c r="BJ102" s="16"/>
      <c r="BK102" s="16"/>
      <c r="BL102" s="16"/>
      <c r="BM102" s="16"/>
      <c r="BN102" s="16"/>
      <c r="BO102" s="16"/>
      <c r="BP102" s="16"/>
      <c r="BQ102" s="16"/>
      <c r="BR102" s="16"/>
      <c r="BS102" s="282"/>
      <c r="BT102" s="310"/>
      <c r="BU102" s="283" t="str">
        <f>F91</f>
        <v>2BR-7</v>
      </c>
      <c r="BV102" s="284" t="str">
        <f>D91</f>
        <v>07</v>
      </c>
      <c r="BW102" s="285">
        <f t="shared" si="74"/>
        <v>101</v>
      </c>
      <c r="BX102" s="285">
        <f t="shared" si="74"/>
        <v>90</v>
      </c>
      <c r="BY102" s="286">
        <f>O91</f>
        <v>28584814.360000003</v>
      </c>
      <c r="BZ102" s="286">
        <f t="shared" si="75"/>
        <v>2364789000</v>
      </c>
      <c r="CA102" s="286">
        <f t="shared" si="75"/>
        <v>2665495000</v>
      </c>
      <c r="CB102" s="286">
        <f t="shared" si="75"/>
        <v>2829897000</v>
      </c>
      <c r="CC102" s="286">
        <f t="shared" si="75"/>
        <v>3004439000</v>
      </c>
      <c r="CD102" s="286">
        <f>AN91</f>
        <v>3189746000</v>
      </c>
      <c r="CE102" s="16"/>
      <c r="CF102" s="43">
        <f t="shared" si="37"/>
        <v>3999588000</v>
      </c>
      <c r="CG102" s="197">
        <f t="shared" si="37"/>
        <v>4246274000</v>
      </c>
      <c r="CH102" s="44">
        <f t="shared" si="31"/>
        <v>59993820</v>
      </c>
      <c r="CI102" s="44">
        <f t="shared" si="32"/>
        <v>42462740</v>
      </c>
      <c r="CJ102" s="250">
        <f t="shared" si="33"/>
        <v>94329900</v>
      </c>
      <c r="CK102" s="287">
        <f t="shared" si="34"/>
        <v>83456625</v>
      </c>
    </row>
    <row r="103" spans="1:89">
      <c r="A103" s="3">
        <f t="shared" si="35"/>
        <v>64</v>
      </c>
      <c r="B103" s="556">
        <v>8</v>
      </c>
      <c r="C103" s="264" t="s">
        <v>149</v>
      </c>
      <c r="D103" s="299">
        <v>21</v>
      </c>
      <c r="E103" s="266"/>
      <c r="F103" s="41" t="s">
        <v>84</v>
      </c>
      <c r="G103" s="267">
        <f t="shared" si="3"/>
        <v>132</v>
      </c>
      <c r="H103" s="267">
        <f t="shared" si="4"/>
        <v>112</v>
      </c>
      <c r="I103" s="268">
        <f t="shared" si="5"/>
        <v>26966806</v>
      </c>
      <c r="J103" s="268">
        <f t="shared" si="6"/>
        <v>3</v>
      </c>
      <c r="K103" s="269">
        <f t="shared" si="7"/>
        <v>1.1000000000000001</v>
      </c>
      <c r="L103" s="270">
        <f t="shared" si="73"/>
        <v>1</v>
      </c>
      <c r="M103" s="271">
        <f t="shared" si="9"/>
        <v>24788141.851290904</v>
      </c>
      <c r="N103" s="271">
        <f t="shared" si="10"/>
        <v>27940196.421648458</v>
      </c>
      <c r="O103" s="271">
        <f t="shared" si="11"/>
        <v>29663486.600000001</v>
      </c>
      <c r="P103" s="271">
        <f t="shared" si="12"/>
        <v>31493065.545759849</v>
      </c>
      <c r="Q103" s="272">
        <f t="shared" si="13"/>
        <v>29663486.600000001</v>
      </c>
      <c r="R103" s="271">
        <f t="shared" si="13"/>
        <v>31493065.545759849</v>
      </c>
      <c r="S103" s="271">
        <f t="shared" si="14"/>
        <v>33435488.917527519</v>
      </c>
      <c r="T103" s="271"/>
      <c r="U103" s="271">
        <f t="shared" si="15"/>
        <v>2776271887.3445811</v>
      </c>
      <c r="V103" s="271">
        <f t="shared" si="16"/>
        <v>3129301999.2246275</v>
      </c>
      <c r="W103" s="271">
        <f t="shared" si="17"/>
        <v>3322310499.2000003</v>
      </c>
      <c r="X103" s="272">
        <f t="shared" si="18"/>
        <v>3527223341.125103</v>
      </c>
      <c r="Y103" s="272">
        <f t="shared" si="19"/>
        <v>3322310499.2000003</v>
      </c>
      <c r="Z103" s="271">
        <f t="shared" si="20"/>
        <v>3527223341.125103</v>
      </c>
      <c r="AA103" s="271">
        <f t="shared" si="36"/>
        <v>3744774758.763082</v>
      </c>
      <c r="AB103" s="271"/>
      <c r="AC103" s="33" t="str">
        <f t="shared" si="21"/>
        <v>BERTAHAP</v>
      </c>
      <c r="AD103" s="273">
        <f t="shared" si="22"/>
        <v>0</v>
      </c>
      <c r="AE103" s="274">
        <v>2</v>
      </c>
      <c r="AF103" s="275"/>
      <c r="AG103" s="271" t="e">
        <f>IF(AF103&gt;#REF!,"LB","KR")</f>
        <v>#REF!</v>
      </c>
      <c r="AH103" s="275">
        <f t="shared" si="55"/>
        <v>3053900000</v>
      </c>
      <c r="AI103" s="275">
        <f t="shared" si="55"/>
        <v>3442233000</v>
      </c>
      <c r="AJ103" s="275">
        <f t="shared" si="55"/>
        <v>3654542000</v>
      </c>
      <c r="AK103" s="276">
        <f t="shared" si="54"/>
        <v>3879946000</v>
      </c>
      <c r="AL103" s="276">
        <f t="shared" si="54"/>
        <v>3654542000</v>
      </c>
      <c r="AM103" s="275">
        <f t="shared" si="54"/>
        <v>3879946000</v>
      </c>
      <c r="AN103" s="275">
        <f t="shared" si="54"/>
        <v>4119253000</v>
      </c>
      <c r="AO103" s="16"/>
      <c r="AP103" s="16"/>
      <c r="AQ103" s="278">
        <f t="shared" si="24"/>
        <v>-741587.16499999911</v>
      </c>
      <c r="AR103" s="311"/>
      <c r="AS103" s="280"/>
      <c r="AT103" s="280"/>
      <c r="AU103" s="280"/>
      <c r="AV103" s="16"/>
      <c r="AW103" s="16"/>
      <c r="AX103" s="16"/>
      <c r="AY103" s="16"/>
      <c r="AZ103" s="16"/>
      <c r="BA103" s="16"/>
      <c r="BB103" s="16"/>
      <c r="BC103" s="16"/>
      <c r="BD103" s="16"/>
      <c r="BE103" s="16"/>
      <c r="BF103" s="16"/>
      <c r="BG103" s="16"/>
      <c r="BH103" s="16"/>
      <c r="BI103" s="16"/>
      <c r="BJ103" s="16"/>
      <c r="BK103" s="16"/>
      <c r="BL103" s="16"/>
      <c r="BM103" s="16"/>
      <c r="BN103" s="16"/>
      <c r="BO103" s="16"/>
      <c r="BP103" s="16"/>
      <c r="BQ103" s="16"/>
      <c r="BR103" s="16"/>
      <c r="BS103" s="282"/>
      <c r="BT103" s="310"/>
      <c r="BU103" s="283" t="str">
        <f>F92</f>
        <v>2BR-9</v>
      </c>
      <c r="BV103" s="284" t="str">
        <f>D92</f>
        <v>09</v>
      </c>
      <c r="BW103" s="285">
        <f t="shared" si="74"/>
        <v>101</v>
      </c>
      <c r="BX103" s="285">
        <f t="shared" si="74"/>
        <v>90</v>
      </c>
      <c r="BY103" s="286">
        <f>O92</f>
        <v>28584814.360000003</v>
      </c>
      <c r="BZ103" s="286">
        <f t="shared" si="75"/>
        <v>2364789000</v>
      </c>
      <c r="CA103" s="286">
        <f t="shared" si="75"/>
        <v>2665495000</v>
      </c>
      <c r="CB103" s="286">
        <f t="shared" si="75"/>
        <v>2829897000</v>
      </c>
      <c r="CC103" s="286">
        <f t="shared" si="75"/>
        <v>3004439000</v>
      </c>
      <c r="CD103" s="286">
        <f>AN92</f>
        <v>3189746000</v>
      </c>
      <c r="CE103" s="16"/>
      <c r="CF103" s="43">
        <f t="shared" si="37"/>
        <v>3873815000</v>
      </c>
      <c r="CG103" s="197">
        <f t="shared" si="37"/>
        <v>4112743000</v>
      </c>
      <c r="CH103" s="44">
        <f t="shared" si="31"/>
        <v>58107225</v>
      </c>
      <c r="CI103" s="44">
        <f t="shared" si="32"/>
        <v>41127430</v>
      </c>
      <c r="CJ103" s="250">
        <f t="shared" si="33"/>
        <v>91363550</v>
      </c>
      <c r="CK103" s="287">
        <f t="shared" si="34"/>
        <v>80832208.333333328</v>
      </c>
    </row>
    <row r="104" spans="1:89">
      <c r="A104" s="3">
        <f t="shared" si="35"/>
        <v>65</v>
      </c>
      <c r="B104" s="556">
        <v>1</v>
      </c>
      <c r="C104" s="264" t="s">
        <v>151</v>
      </c>
      <c r="D104" s="265" t="s">
        <v>19</v>
      </c>
      <c r="E104" s="266"/>
      <c r="F104" s="41" t="s">
        <v>72</v>
      </c>
      <c r="G104" s="267">
        <f t="shared" ref="G104:G167" si="76">SUMIF($V$10:$V$28,F104,$AA$10:$AA$28)</f>
        <v>175</v>
      </c>
      <c r="H104" s="267">
        <f t="shared" ref="H104:H167" si="77">SUMIF($V$10:$V$28,F104,$X$10:$X$28)</f>
        <v>156</v>
      </c>
      <c r="I104" s="268">
        <f t="shared" ref="I104:I167" si="78">$I$27</f>
        <v>26966806</v>
      </c>
      <c r="J104" s="268">
        <f t="shared" ref="J104:J167" si="79">SUMIF($AN$4:$AN$22,D104,$AO$4:$AO$22)</f>
        <v>5</v>
      </c>
      <c r="K104" s="269">
        <f t="shared" ref="K104:K167" si="80">IF(J104=$AJ$25,$AI$25,IF(J104=$AJ$26,$AI$26,IF(J104=$AJ$27,$AI$27,IF(J104=$AJ$28,$AI$28,IF(J104=$AJ$29,$AI$29,IF(J104=$AJ$30,$AI$30))))))</f>
        <v>1.08</v>
      </c>
      <c r="L104" s="319">
        <f t="shared" ref="L104:L113" si="81">SUMIF($AN$4:$AN$22,D104,$BE$4:$BE$22)</f>
        <v>1.01</v>
      </c>
      <c r="M104" s="271">
        <f t="shared" ref="M104:M167" si="82">$O104/(1+6%/12)^36</f>
        <v>24580822.846716471</v>
      </c>
      <c r="N104" s="271">
        <f t="shared" ref="N104:N167" si="83">$O104/(1+6%/12)^12</f>
        <v>27706514.778849214</v>
      </c>
      <c r="O104" s="271">
        <f t="shared" ref="O104:O167" si="84">$I$27*K104*L104</f>
        <v>29415391.9848</v>
      </c>
      <c r="P104" s="271">
        <f t="shared" ref="P104:P167" si="85">$O104*(1+6%/12)^12</f>
        <v>31229668.997558944</v>
      </c>
      <c r="Q104" s="272">
        <f t="shared" ref="Q104:R167" si="86">O104</f>
        <v>29415391.9848</v>
      </c>
      <c r="R104" s="271">
        <f t="shared" si="86"/>
        <v>31229668.997558944</v>
      </c>
      <c r="S104" s="271">
        <f t="shared" ref="S104:S167" si="87">$O104*(1+6%/12)^24</f>
        <v>33155846.646580923</v>
      </c>
      <c r="T104" s="271"/>
      <c r="U104" s="271">
        <f t="shared" ref="U104:U167" si="88">M104*H104</f>
        <v>3834608364.0877695</v>
      </c>
      <c r="V104" s="271">
        <f t="shared" ref="V104:V167" si="89">N104*H104</f>
        <v>4322216305.5004778</v>
      </c>
      <c r="W104" s="271">
        <f t="shared" ref="W104:W167" si="90">O104*H104</f>
        <v>4588801149.6288004</v>
      </c>
      <c r="X104" s="272">
        <f t="shared" ref="X104:X167" si="91">P104*H104</f>
        <v>4871828363.619195</v>
      </c>
      <c r="Y104" s="272">
        <f t="shared" ref="Y104:Y167" si="92">Q104*H104</f>
        <v>4588801149.6288004</v>
      </c>
      <c r="Z104" s="271">
        <f t="shared" ref="Z104:Z167" si="93">R104*H104</f>
        <v>4871828363.619195</v>
      </c>
      <c r="AA104" s="271">
        <f t="shared" si="36"/>
        <v>5172312076.8666239</v>
      </c>
      <c r="AB104" s="271"/>
      <c r="AC104" s="33" t="str">
        <f t="shared" ref="AC104:AC167" si="94">IF(AE104=$H$32,$M$32,IF(AE104=$H$33,$M$33,IF(AE104=$H$34,$M$34)))</f>
        <v>BERTAHAP</v>
      </c>
      <c r="AD104" s="273">
        <f t="shared" ref="AD104:AD167" si="95">IF(AC104=$M$32,$N$32,IF(AC104=$M$33,$N$33,$N$34))</f>
        <v>0</v>
      </c>
      <c r="AE104" s="274">
        <v>2</v>
      </c>
      <c r="AF104" s="275"/>
      <c r="AG104" s="271" t="e">
        <f>IF(AF104&gt;#REF!,"LB","KR")</f>
        <v>#REF!</v>
      </c>
      <c r="AH104" s="275">
        <f t="shared" si="55"/>
        <v>4218070000</v>
      </c>
      <c r="AI104" s="275">
        <f t="shared" si="55"/>
        <v>4754438000</v>
      </c>
      <c r="AJ104" s="275">
        <f t="shared" si="55"/>
        <v>5047682000</v>
      </c>
      <c r="AK104" s="276">
        <f t="shared" si="54"/>
        <v>5359012000</v>
      </c>
      <c r="AL104" s="276">
        <f t="shared" si="54"/>
        <v>5047682000</v>
      </c>
      <c r="AM104" s="275">
        <f t="shared" si="54"/>
        <v>5359012000</v>
      </c>
      <c r="AN104" s="275">
        <f t="shared" si="54"/>
        <v>5689544000</v>
      </c>
      <c r="AO104" s="16"/>
      <c r="AP104" s="16"/>
      <c r="AQ104" s="278">
        <f t="shared" ref="AQ104:AQ167" si="96">O104-$O$318</f>
        <v>-989681.78020000085</v>
      </c>
      <c r="AR104" s="311"/>
      <c r="AS104" s="280"/>
      <c r="AT104" s="280"/>
      <c r="AU104" s="280"/>
      <c r="AV104" s="16"/>
      <c r="AW104" s="16"/>
      <c r="AX104" s="16"/>
      <c r="AY104" s="16"/>
      <c r="AZ104" s="16"/>
      <c r="BA104" s="16"/>
      <c r="BB104" s="16"/>
      <c r="BC104" s="16"/>
      <c r="BD104" s="16"/>
      <c r="BE104" s="16"/>
      <c r="BF104" s="16"/>
      <c r="BG104" s="16"/>
      <c r="BH104" s="16"/>
      <c r="BI104" s="16"/>
      <c r="BJ104" s="16"/>
      <c r="BK104" s="16"/>
      <c r="BL104" s="16"/>
      <c r="BM104" s="16"/>
      <c r="BN104" s="16"/>
      <c r="BO104" s="16"/>
      <c r="BP104" s="16"/>
      <c r="BQ104" s="16"/>
      <c r="BR104" s="16"/>
      <c r="BS104" s="282">
        <v>18</v>
      </c>
      <c r="BT104" s="283" t="s">
        <v>147</v>
      </c>
      <c r="BU104" s="283" t="str">
        <f>F79</f>
        <v>3BR-21</v>
      </c>
      <c r="BV104" s="284">
        <f>D79</f>
        <v>21</v>
      </c>
      <c r="BW104" s="285">
        <f>G79</f>
        <v>132</v>
      </c>
      <c r="BX104" s="285">
        <f>H79</f>
        <v>112</v>
      </c>
      <c r="BY104" s="286">
        <f>O79</f>
        <v>29663486.600000001</v>
      </c>
      <c r="BZ104" s="286">
        <f>AH79</f>
        <v>3053900000</v>
      </c>
      <c r="CA104" s="286">
        <f>AI79</f>
        <v>3442233000</v>
      </c>
      <c r="CB104" s="286">
        <f>AJ79</f>
        <v>3654542000</v>
      </c>
      <c r="CC104" s="286">
        <f>AK79</f>
        <v>3879946000</v>
      </c>
      <c r="CD104" s="286">
        <f>AN79</f>
        <v>4119253000</v>
      </c>
      <c r="CE104" s="16">
        <v>3</v>
      </c>
      <c r="CF104" s="43">
        <f t="shared" si="37"/>
        <v>5350543000</v>
      </c>
      <c r="CG104" s="197">
        <f t="shared" si="37"/>
        <v>5680553000</v>
      </c>
      <c r="CH104" s="44">
        <f t="shared" ref="CH104:CH167" si="97">(CF104*90%)*40%/24</f>
        <v>80258145</v>
      </c>
      <c r="CI104" s="44">
        <f t="shared" ref="CI104:CI167" si="98">(CG104*90%)*40%/36</f>
        <v>56805530</v>
      </c>
      <c r="CJ104" s="250">
        <f t="shared" ref="CJ104:CJ167" si="99">(AJ104*90%)/36</f>
        <v>126192050</v>
      </c>
      <c r="CK104" s="287">
        <f t="shared" ref="CK104:CK167" si="100">AK104/48</f>
        <v>111646083.33333333</v>
      </c>
    </row>
    <row r="105" spans="1:89">
      <c r="A105" s="3">
        <f t="shared" ref="A105:A168" si="101">A104+1</f>
        <v>66</v>
      </c>
      <c r="B105" s="556">
        <v>2</v>
      </c>
      <c r="C105" s="264" t="s">
        <v>151</v>
      </c>
      <c r="D105" s="265" t="s">
        <v>29</v>
      </c>
      <c r="E105" s="266"/>
      <c r="F105" s="41" t="s">
        <v>74</v>
      </c>
      <c r="G105" s="267">
        <f t="shared" si="76"/>
        <v>85</v>
      </c>
      <c r="H105" s="267">
        <f t="shared" si="77"/>
        <v>74</v>
      </c>
      <c r="I105" s="268">
        <f t="shared" si="78"/>
        <v>26966806</v>
      </c>
      <c r="J105" s="268">
        <f t="shared" si="79"/>
        <v>1</v>
      </c>
      <c r="K105" s="269">
        <f t="shared" si="80"/>
        <v>1.06</v>
      </c>
      <c r="L105" s="319">
        <f t="shared" si="81"/>
        <v>1.01</v>
      </c>
      <c r="M105" s="271">
        <f t="shared" si="82"/>
        <v>24125622.423629135</v>
      </c>
      <c r="N105" s="271">
        <f t="shared" si="83"/>
        <v>27193431.171833493</v>
      </c>
      <c r="O105" s="271">
        <f t="shared" si="84"/>
        <v>28870662.503600005</v>
      </c>
      <c r="P105" s="271">
        <f t="shared" si="85"/>
        <v>30651341.793900453</v>
      </c>
      <c r="Q105" s="272">
        <f t="shared" si="86"/>
        <v>28870662.503600005</v>
      </c>
      <c r="R105" s="271">
        <f t="shared" si="86"/>
        <v>30651341.793900453</v>
      </c>
      <c r="S105" s="271">
        <f t="shared" si="87"/>
        <v>32541849.486459062</v>
      </c>
      <c r="T105" s="271"/>
      <c r="U105" s="271">
        <f t="shared" si="88"/>
        <v>1785296059.348556</v>
      </c>
      <c r="V105" s="271">
        <f t="shared" si="89"/>
        <v>2012313906.7156785</v>
      </c>
      <c r="W105" s="271">
        <f t="shared" si="90"/>
        <v>2136429025.2664003</v>
      </c>
      <c r="X105" s="272">
        <f t="shared" si="91"/>
        <v>2268199292.7486334</v>
      </c>
      <c r="Y105" s="272">
        <f t="shared" si="92"/>
        <v>2136429025.2664003</v>
      </c>
      <c r="Z105" s="271">
        <f t="shared" si="93"/>
        <v>2268199292.7486334</v>
      </c>
      <c r="AA105" s="271">
        <f t="shared" ref="AA105:AA168" si="102">S105*H105</f>
        <v>2408096861.9979706</v>
      </c>
      <c r="AB105" s="271"/>
      <c r="AC105" s="33" t="str">
        <f t="shared" si="94"/>
        <v>BERTAHAP</v>
      </c>
      <c r="AD105" s="273">
        <f t="shared" si="95"/>
        <v>0</v>
      </c>
      <c r="AE105" s="274">
        <v>2</v>
      </c>
      <c r="AF105" s="275"/>
      <c r="AG105" s="271" t="e">
        <f>IF(AF105&gt;#REF!,"LB","KR")</f>
        <v>#REF!</v>
      </c>
      <c r="AH105" s="275">
        <f t="shared" si="55"/>
        <v>1963826000</v>
      </c>
      <c r="AI105" s="275">
        <f t="shared" si="55"/>
        <v>2213546000</v>
      </c>
      <c r="AJ105" s="275">
        <f t="shared" si="55"/>
        <v>2350072000</v>
      </c>
      <c r="AK105" s="276">
        <f t="shared" si="54"/>
        <v>2495020000</v>
      </c>
      <c r="AL105" s="276">
        <f t="shared" si="54"/>
        <v>2350072000</v>
      </c>
      <c r="AM105" s="275">
        <f t="shared" si="54"/>
        <v>2495020000</v>
      </c>
      <c r="AN105" s="275">
        <f t="shared" si="54"/>
        <v>2648907000</v>
      </c>
      <c r="AO105" s="16"/>
      <c r="AP105" s="16"/>
      <c r="AQ105" s="278">
        <f t="shared" si="96"/>
        <v>-1534411.2613999955</v>
      </c>
      <c r="AR105" s="311"/>
      <c r="AS105" s="280"/>
      <c r="AT105" s="280"/>
      <c r="AU105" s="280"/>
      <c r="AV105" s="16"/>
      <c r="AW105" s="16"/>
      <c r="AX105" s="16"/>
      <c r="AY105" s="16"/>
      <c r="AZ105" s="16"/>
      <c r="BA105" s="16"/>
      <c r="BB105" s="16"/>
      <c r="BC105" s="16"/>
      <c r="BD105" s="16"/>
      <c r="BE105" s="16"/>
      <c r="BF105" s="16"/>
      <c r="BG105" s="16"/>
      <c r="BH105" s="16"/>
      <c r="BI105" s="16"/>
      <c r="BJ105" s="16"/>
      <c r="BK105" s="16"/>
      <c r="BL105" s="16"/>
      <c r="BM105" s="16"/>
      <c r="BN105" s="16"/>
      <c r="BO105" s="16"/>
      <c r="BP105" s="16"/>
      <c r="BQ105" s="16"/>
      <c r="BR105" s="16"/>
      <c r="BS105" s="282">
        <v>19</v>
      </c>
      <c r="BT105" s="283" t="s">
        <v>150</v>
      </c>
      <c r="BU105" s="283" t="str">
        <f>F93</f>
        <v>2BR-11</v>
      </c>
      <c r="BV105" s="284">
        <f>D93</f>
        <v>11</v>
      </c>
      <c r="BW105" s="285">
        <f>G93</f>
        <v>101</v>
      </c>
      <c r="BX105" s="285">
        <f>H93</f>
        <v>90</v>
      </c>
      <c r="BY105" s="286">
        <f>O93</f>
        <v>28584814.360000003</v>
      </c>
      <c r="BZ105" s="286">
        <f t="shared" ref="BZ105:CC106" si="103">AH93</f>
        <v>2364789000</v>
      </c>
      <c r="CA105" s="286">
        <f t="shared" si="103"/>
        <v>2665495000</v>
      </c>
      <c r="CB105" s="286">
        <f t="shared" si="103"/>
        <v>2829897000</v>
      </c>
      <c r="CC105" s="286">
        <f t="shared" si="103"/>
        <v>3004439000</v>
      </c>
      <c r="CD105" s="286">
        <f>AN93</f>
        <v>3189746000</v>
      </c>
      <c r="CE105" s="16">
        <v>4</v>
      </c>
      <c r="CF105" s="43">
        <f t="shared" ref="CF105:CG168" si="104">ROUNDUP(AJ105+(AJ105*6%),-3)</f>
        <v>2491077000</v>
      </c>
      <c r="CG105" s="197">
        <f t="shared" si="104"/>
        <v>2644722000</v>
      </c>
      <c r="CH105" s="44">
        <f t="shared" si="97"/>
        <v>37366155</v>
      </c>
      <c r="CI105" s="44">
        <f t="shared" si="98"/>
        <v>26447220</v>
      </c>
      <c r="CJ105" s="250">
        <f t="shared" si="99"/>
        <v>58751800</v>
      </c>
      <c r="CK105" s="287">
        <f t="shared" si="100"/>
        <v>51979583.333333336</v>
      </c>
    </row>
    <row r="106" spans="1:89">
      <c r="A106" s="3">
        <f t="shared" si="101"/>
        <v>67</v>
      </c>
      <c r="B106" s="556">
        <v>3</v>
      </c>
      <c r="C106" s="264" t="s">
        <v>151</v>
      </c>
      <c r="D106" s="265" t="s">
        <v>32</v>
      </c>
      <c r="E106" s="266"/>
      <c r="F106" s="41" t="s">
        <v>56</v>
      </c>
      <c r="G106" s="267">
        <f t="shared" si="76"/>
        <v>85</v>
      </c>
      <c r="H106" s="267">
        <f t="shared" si="77"/>
        <v>74</v>
      </c>
      <c r="I106" s="268">
        <f t="shared" si="78"/>
        <v>26966806</v>
      </c>
      <c r="J106" s="268">
        <f t="shared" si="79"/>
        <v>1</v>
      </c>
      <c r="K106" s="269">
        <f t="shared" si="80"/>
        <v>1.06</v>
      </c>
      <c r="L106" s="319">
        <f t="shared" si="81"/>
        <v>1.01</v>
      </c>
      <c r="M106" s="271">
        <f t="shared" si="82"/>
        <v>24125622.423629135</v>
      </c>
      <c r="N106" s="271">
        <f t="shared" si="83"/>
        <v>27193431.171833493</v>
      </c>
      <c r="O106" s="271">
        <f t="shared" si="84"/>
        <v>28870662.503600005</v>
      </c>
      <c r="P106" s="271">
        <f t="shared" si="85"/>
        <v>30651341.793900453</v>
      </c>
      <c r="Q106" s="272">
        <f t="shared" si="86"/>
        <v>28870662.503600005</v>
      </c>
      <c r="R106" s="271">
        <f t="shared" si="86"/>
        <v>30651341.793900453</v>
      </c>
      <c r="S106" s="271">
        <f t="shared" si="87"/>
        <v>32541849.486459062</v>
      </c>
      <c r="T106" s="271"/>
      <c r="U106" s="271">
        <f t="shared" si="88"/>
        <v>1785296059.348556</v>
      </c>
      <c r="V106" s="271">
        <f t="shared" si="89"/>
        <v>2012313906.7156785</v>
      </c>
      <c r="W106" s="271">
        <f t="shared" si="90"/>
        <v>2136429025.2664003</v>
      </c>
      <c r="X106" s="272">
        <f t="shared" si="91"/>
        <v>2268199292.7486334</v>
      </c>
      <c r="Y106" s="272">
        <f t="shared" si="92"/>
        <v>2136429025.2664003</v>
      </c>
      <c r="Z106" s="271">
        <f t="shared" si="93"/>
        <v>2268199292.7486334</v>
      </c>
      <c r="AA106" s="271">
        <f t="shared" si="102"/>
        <v>2408096861.9979706</v>
      </c>
      <c r="AB106" s="271"/>
      <c r="AC106" s="33" t="str">
        <f t="shared" si="94"/>
        <v>BERTAHAP</v>
      </c>
      <c r="AD106" s="273">
        <f t="shared" si="95"/>
        <v>0</v>
      </c>
      <c r="AE106" s="274">
        <v>2</v>
      </c>
      <c r="AF106" s="275"/>
      <c r="AG106" s="271" t="e">
        <f>IF(AF106&gt;#REF!,"LB","KR")</f>
        <v>#REF!</v>
      </c>
      <c r="AH106" s="275">
        <f t="shared" si="55"/>
        <v>1963826000</v>
      </c>
      <c r="AI106" s="275">
        <f t="shared" si="55"/>
        <v>2213546000</v>
      </c>
      <c r="AJ106" s="275">
        <f t="shared" si="55"/>
        <v>2350072000</v>
      </c>
      <c r="AK106" s="276">
        <f t="shared" si="54"/>
        <v>2495020000</v>
      </c>
      <c r="AL106" s="276">
        <f t="shared" si="54"/>
        <v>2350072000</v>
      </c>
      <c r="AM106" s="275">
        <f t="shared" si="54"/>
        <v>2495020000</v>
      </c>
      <c r="AN106" s="275">
        <f t="shared" si="54"/>
        <v>2648907000</v>
      </c>
      <c r="AO106" s="16"/>
      <c r="AP106" s="16"/>
      <c r="AQ106" s="278">
        <f t="shared" si="96"/>
        <v>-1534411.2613999955</v>
      </c>
      <c r="AR106" s="311"/>
      <c r="AS106" s="280"/>
      <c r="AT106" s="280"/>
      <c r="AU106" s="280"/>
      <c r="AV106" s="16"/>
      <c r="AW106" s="16"/>
      <c r="AX106" s="16"/>
      <c r="AY106" s="16"/>
      <c r="AZ106" s="16"/>
      <c r="BA106" s="16"/>
      <c r="BB106" s="16"/>
      <c r="BC106" s="16"/>
      <c r="BD106" s="16"/>
      <c r="BE106" s="16"/>
      <c r="BF106" s="16"/>
      <c r="BG106" s="16"/>
      <c r="BH106" s="16"/>
      <c r="BI106" s="16"/>
      <c r="BJ106" s="16"/>
      <c r="BK106" s="16"/>
      <c r="BL106" s="16"/>
      <c r="BM106" s="16"/>
      <c r="BN106" s="16"/>
      <c r="BO106" s="16"/>
      <c r="BP106" s="16"/>
      <c r="BQ106" s="16"/>
      <c r="BR106" s="16"/>
      <c r="BS106" s="282"/>
      <c r="BT106" s="310"/>
      <c r="BU106" s="283" t="str">
        <f>F94</f>
        <v>3BR-19</v>
      </c>
      <c r="BV106" s="284">
        <f>D94</f>
        <v>19</v>
      </c>
      <c r="BW106" s="285">
        <f>G94</f>
        <v>138</v>
      </c>
      <c r="BX106" s="285">
        <f>H94</f>
        <v>120</v>
      </c>
      <c r="BY106" s="286">
        <f>O94</f>
        <v>28584814.360000003</v>
      </c>
      <c r="BZ106" s="286">
        <f t="shared" si="103"/>
        <v>3153052000</v>
      </c>
      <c r="CA106" s="286">
        <f t="shared" si="103"/>
        <v>3553993000</v>
      </c>
      <c r="CB106" s="286">
        <f t="shared" si="103"/>
        <v>3773196000</v>
      </c>
      <c r="CC106" s="286">
        <f t="shared" si="103"/>
        <v>4005918000</v>
      </c>
      <c r="CD106" s="286">
        <f>AN94</f>
        <v>4252995000</v>
      </c>
      <c r="CE106" s="16"/>
      <c r="CF106" s="43">
        <f t="shared" si="104"/>
        <v>2491077000</v>
      </c>
      <c r="CG106" s="197">
        <f t="shared" si="104"/>
        <v>2644722000</v>
      </c>
      <c r="CH106" s="44">
        <f t="shared" si="97"/>
        <v>37366155</v>
      </c>
      <c r="CI106" s="44">
        <f t="shared" si="98"/>
        <v>26447220</v>
      </c>
      <c r="CJ106" s="250">
        <f t="shared" si="99"/>
        <v>58751800</v>
      </c>
      <c r="CK106" s="287">
        <f t="shared" si="100"/>
        <v>51979583.333333336</v>
      </c>
    </row>
    <row r="107" spans="1:89">
      <c r="A107" s="3">
        <f t="shared" si="101"/>
        <v>68</v>
      </c>
      <c r="B107" s="556">
        <v>4</v>
      </c>
      <c r="C107" s="264" t="s">
        <v>151</v>
      </c>
      <c r="D107" s="265" t="s">
        <v>38</v>
      </c>
      <c r="E107" s="266"/>
      <c r="F107" s="41" t="s">
        <v>58</v>
      </c>
      <c r="G107" s="267">
        <f t="shared" si="76"/>
        <v>101</v>
      </c>
      <c r="H107" s="267">
        <f t="shared" si="77"/>
        <v>90</v>
      </c>
      <c r="I107" s="268">
        <f t="shared" si="78"/>
        <v>26966806</v>
      </c>
      <c r="J107" s="268">
        <f t="shared" si="79"/>
        <v>1</v>
      </c>
      <c r="K107" s="269">
        <f t="shared" si="80"/>
        <v>1.06</v>
      </c>
      <c r="L107" s="319">
        <f t="shared" si="81"/>
        <v>1.01</v>
      </c>
      <c r="M107" s="271">
        <f t="shared" si="82"/>
        <v>24125622.423629135</v>
      </c>
      <c r="N107" s="271">
        <f t="shared" si="83"/>
        <v>27193431.171833493</v>
      </c>
      <c r="O107" s="271">
        <f t="shared" si="84"/>
        <v>28870662.503600005</v>
      </c>
      <c r="P107" s="271">
        <f t="shared" si="85"/>
        <v>30651341.793900453</v>
      </c>
      <c r="Q107" s="272">
        <f t="shared" si="86"/>
        <v>28870662.503600005</v>
      </c>
      <c r="R107" s="271">
        <f t="shared" si="86"/>
        <v>30651341.793900453</v>
      </c>
      <c r="S107" s="271">
        <f t="shared" si="87"/>
        <v>32541849.486459062</v>
      </c>
      <c r="T107" s="271"/>
      <c r="U107" s="271">
        <f t="shared" si="88"/>
        <v>2171306018.1266222</v>
      </c>
      <c r="V107" s="271">
        <f t="shared" si="89"/>
        <v>2447408805.4650145</v>
      </c>
      <c r="W107" s="271">
        <f t="shared" si="90"/>
        <v>2598359625.3240004</v>
      </c>
      <c r="X107" s="272">
        <f t="shared" si="91"/>
        <v>2758620761.4510407</v>
      </c>
      <c r="Y107" s="272">
        <f t="shared" si="92"/>
        <v>2598359625.3240004</v>
      </c>
      <c r="Z107" s="271">
        <f t="shared" si="93"/>
        <v>2758620761.4510407</v>
      </c>
      <c r="AA107" s="271">
        <f t="shared" si="102"/>
        <v>2928766453.7813153</v>
      </c>
      <c r="AB107" s="271"/>
      <c r="AC107" s="33" t="str">
        <f t="shared" si="94"/>
        <v>BERTAHAP</v>
      </c>
      <c r="AD107" s="273">
        <f t="shared" si="95"/>
        <v>0</v>
      </c>
      <c r="AE107" s="274">
        <v>2</v>
      </c>
      <c r="AF107" s="275"/>
      <c r="AG107" s="271" t="e">
        <f>IF(AF107&gt;#REF!,"LB","KR")</f>
        <v>#REF!</v>
      </c>
      <c r="AH107" s="275">
        <f t="shared" si="55"/>
        <v>2388437000</v>
      </c>
      <c r="AI107" s="275">
        <f t="shared" si="55"/>
        <v>2692150000</v>
      </c>
      <c r="AJ107" s="275">
        <f t="shared" si="55"/>
        <v>2858196000</v>
      </c>
      <c r="AK107" s="276">
        <f t="shared" si="54"/>
        <v>3034483000</v>
      </c>
      <c r="AL107" s="276">
        <f t="shared" si="54"/>
        <v>2858196000</v>
      </c>
      <c r="AM107" s="275">
        <f t="shared" si="54"/>
        <v>3034483000</v>
      </c>
      <c r="AN107" s="275">
        <f t="shared" si="54"/>
        <v>3221644000</v>
      </c>
      <c r="AO107" s="16"/>
      <c r="AP107" s="16"/>
      <c r="AQ107" s="278">
        <f t="shared" si="96"/>
        <v>-1534411.2613999955</v>
      </c>
      <c r="AR107" s="311"/>
      <c r="AS107" s="280"/>
      <c r="AT107" s="280"/>
      <c r="AU107" s="280"/>
      <c r="AV107" s="16"/>
      <c r="AW107" s="16"/>
      <c r="AX107" s="16"/>
      <c r="AY107" s="16"/>
      <c r="AZ107" s="16"/>
      <c r="BA107" s="16"/>
      <c r="BB107" s="16"/>
      <c r="BC107" s="16"/>
      <c r="BD107" s="16"/>
      <c r="BE107" s="16"/>
      <c r="BF107" s="16"/>
      <c r="BG107" s="16"/>
      <c r="BH107" s="16"/>
      <c r="BI107" s="16"/>
      <c r="BJ107" s="16"/>
      <c r="BK107" s="16"/>
      <c r="BL107" s="16"/>
      <c r="BM107" s="16"/>
      <c r="BN107" s="16"/>
      <c r="BO107" s="16"/>
      <c r="BP107" s="16"/>
      <c r="BQ107" s="16"/>
      <c r="BR107" s="16"/>
      <c r="BS107" s="282">
        <v>20</v>
      </c>
      <c r="BT107" s="310" t="s">
        <v>49</v>
      </c>
      <c r="BU107" s="283" t="str">
        <f>F127</f>
        <v>2BR-11</v>
      </c>
      <c r="BV107" s="284">
        <f>D127</f>
        <v>11</v>
      </c>
      <c r="BW107" s="285">
        <f t="shared" ref="BW107:BX110" si="105">G127</f>
        <v>101</v>
      </c>
      <c r="BX107" s="285">
        <f t="shared" si="105"/>
        <v>90</v>
      </c>
      <c r="BY107" s="286">
        <f>O127</f>
        <v>29156510.647200003</v>
      </c>
      <c r="BZ107" s="286">
        <f t="shared" ref="BZ107:CC110" si="106">AH127</f>
        <v>2412085000</v>
      </c>
      <c r="CA107" s="286">
        <f t="shared" si="106"/>
        <v>2718805000</v>
      </c>
      <c r="CB107" s="286">
        <f t="shared" si="106"/>
        <v>2886495000</v>
      </c>
      <c r="CC107" s="286">
        <f t="shared" si="106"/>
        <v>3064528000</v>
      </c>
      <c r="CD107" s="286">
        <f>AN127</f>
        <v>3253541000</v>
      </c>
      <c r="CE107" s="16">
        <v>4</v>
      </c>
      <c r="CF107" s="43">
        <f t="shared" si="104"/>
        <v>3029688000</v>
      </c>
      <c r="CG107" s="197">
        <f t="shared" si="104"/>
        <v>3216552000</v>
      </c>
      <c r="CH107" s="44">
        <f t="shared" si="97"/>
        <v>45445320</v>
      </c>
      <c r="CI107" s="44">
        <f t="shared" si="98"/>
        <v>32165520</v>
      </c>
      <c r="CJ107" s="250">
        <f t="shared" si="99"/>
        <v>71454900</v>
      </c>
      <c r="CK107" s="287">
        <f t="shared" si="100"/>
        <v>63218395.833333336</v>
      </c>
    </row>
    <row r="108" spans="1:89">
      <c r="A108" s="3">
        <f t="shared" si="101"/>
        <v>69</v>
      </c>
      <c r="B108" s="556">
        <v>5</v>
      </c>
      <c r="C108" s="264" t="s">
        <v>151</v>
      </c>
      <c r="D108" s="265" t="s">
        <v>44</v>
      </c>
      <c r="E108" s="266"/>
      <c r="F108" s="41" t="s">
        <v>60</v>
      </c>
      <c r="G108" s="267">
        <f t="shared" si="76"/>
        <v>101</v>
      </c>
      <c r="H108" s="267">
        <f t="shared" si="77"/>
        <v>90</v>
      </c>
      <c r="I108" s="268">
        <f t="shared" si="78"/>
        <v>26966806</v>
      </c>
      <c r="J108" s="268">
        <f t="shared" si="79"/>
        <v>1</v>
      </c>
      <c r="K108" s="269">
        <f t="shared" si="80"/>
        <v>1.06</v>
      </c>
      <c r="L108" s="319">
        <f t="shared" si="81"/>
        <v>1.01</v>
      </c>
      <c r="M108" s="271">
        <f t="shared" si="82"/>
        <v>24125622.423629135</v>
      </c>
      <c r="N108" s="271">
        <f t="shared" si="83"/>
        <v>27193431.171833493</v>
      </c>
      <c r="O108" s="271">
        <f t="shared" si="84"/>
        <v>28870662.503600005</v>
      </c>
      <c r="P108" s="271">
        <f t="shared" si="85"/>
        <v>30651341.793900453</v>
      </c>
      <c r="Q108" s="272">
        <f t="shared" si="86"/>
        <v>28870662.503600005</v>
      </c>
      <c r="R108" s="271">
        <f t="shared" si="86"/>
        <v>30651341.793900453</v>
      </c>
      <c r="S108" s="271">
        <f t="shared" si="87"/>
        <v>32541849.486459062</v>
      </c>
      <c r="T108" s="271"/>
      <c r="U108" s="271">
        <f t="shared" si="88"/>
        <v>2171306018.1266222</v>
      </c>
      <c r="V108" s="271">
        <f t="shared" si="89"/>
        <v>2447408805.4650145</v>
      </c>
      <c r="W108" s="271">
        <f t="shared" si="90"/>
        <v>2598359625.3240004</v>
      </c>
      <c r="X108" s="272">
        <f t="shared" si="91"/>
        <v>2758620761.4510407</v>
      </c>
      <c r="Y108" s="272">
        <f t="shared" si="92"/>
        <v>2598359625.3240004</v>
      </c>
      <c r="Z108" s="271">
        <f t="shared" si="93"/>
        <v>2758620761.4510407</v>
      </c>
      <c r="AA108" s="271">
        <f t="shared" si="102"/>
        <v>2928766453.7813153</v>
      </c>
      <c r="AB108" s="271"/>
      <c r="AC108" s="33" t="str">
        <f t="shared" si="94"/>
        <v>BERTAHAP</v>
      </c>
      <c r="AD108" s="273">
        <f t="shared" si="95"/>
        <v>0</v>
      </c>
      <c r="AE108" s="274">
        <v>2</v>
      </c>
      <c r="AF108" s="275"/>
      <c r="AG108" s="271" t="e">
        <f>IF(AF108&gt;#REF!,"LB","KR")</f>
        <v>#REF!</v>
      </c>
      <c r="AH108" s="275">
        <f t="shared" si="55"/>
        <v>2388437000</v>
      </c>
      <c r="AI108" s="275">
        <f t="shared" si="55"/>
        <v>2692150000</v>
      </c>
      <c r="AJ108" s="275">
        <f t="shared" si="55"/>
        <v>2858196000</v>
      </c>
      <c r="AK108" s="276">
        <f t="shared" si="54"/>
        <v>3034483000</v>
      </c>
      <c r="AL108" s="276">
        <f t="shared" si="54"/>
        <v>2858196000</v>
      </c>
      <c r="AM108" s="275">
        <f t="shared" si="54"/>
        <v>3034483000</v>
      </c>
      <c r="AN108" s="275">
        <f t="shared" si="54"/>
        <v>3221644000</v>
      </c>
      <c r="AO108" s="16"/>
      <c r="AP108" s="16"/>
      <c r="AQ108" s="278">
        <f t="shared" si="96"/>
        <v>-1534411.2613999955</v>
      </c>
      <c r="AR108" s="311"/>
      <c r="AS108" s="280"/>
      <c r="AT108" s="280"/>
      <c r="AU108" s="280"/>
      <c r="AV108" s="16"/>
      <c r="AW108" s="16"/>
      <c r="AX108" s="16"/>
      <c r="AY108" s="16"/>
      <c r="AZ108" s="16"/>
      <c r="BA108" s="16"/>
      <c r="BB108" s="16"/>
      <c r="BC108" s="16"/>
      <c r="BD108" s="16"/>
      <c r="BE108" s="16"/>
      <c r="BF108" s="16"/>
      <c r="BG108" s="16"/>
      <c r="BH108" s="16"/>
      <c r="BI108" s="16"/>
      <c r="BJ108" s="16"/>
      <c r="BK108" s="16"/>
      <c r="BL108" s="16"/>
      <c r="BM108" s="16"/>
      <c r="BN108" s="16"/>
      <c r="BO108" s="16"/>
      <c r="BP108" s="16"/>
      <c r="BQ108" s="16"/>
      <c r="BR108" s="16"/>
      <c r="BS108" s="282"/>
      <c r="BT108" s="283"/>
      <c r="BU108" s="283" t="str">
        <f>F128</f>
        <v>2BR-15</v>
      </c>
      <c r="BV108" s="284">
        <f>D128</f>
        <v>15</v>
      </c>
      <c r="BW108" s="285">
        <f t="shared" si="105"/>
        <v>101</v>
      </c>
      <c r="BX108" s="285">
        <f t="shared" si="105"/>
        <v>90</v>
      </c>
      <c r="BY108" s="286">
        <f>O128</f>
        <v>29156510.647200003</v>
      </c>
      <c r="BZ108" s="286">
        <f t="shared" si="106"/>
        <v>2412085000</v>
      </c>
      <c r="CA108" s="286">
        <f t="shared" si="106"/>
        <v>2718805000</v>
      </c>
      <c r="CB108" s="286">
        <f t="shared" si="106"/>
        <v>2886495000</v>
      </c>
      <c r="CC108" s="286">
        <f t="shared" si="106"/>
        <v>3064528000</v>
      </c>
      <c r="CD108" s="286">
        <f>AN128</f>
        <v>3253541000</v>
      </c>
      <c r="CE108" s="16"/>
      <c r="CF108" s="43">
        <f t="shared" si="104"/>
        <v>3029688000</v>
      </c>
      <c r="CG108" s="197">
        <f t="shared" si="104"/>
        <v>3216552000</v>
      </c>
      <c r="CH108" s="44">
        <f t="shared" si="97"/>
        <v>45445320</v>
      </c>
      <c r="CI108" s="44">
        <f t="shared" si="98"/>
        <v>32165520</v>
      </c>
      <c r="CJ108" s="250">
        <f t="shared" si="99"/>
        <v>71454900</v>
      </c>
      <c r="CK108" s="287">
        <f t="shared" si="100"/>
        <v>63218395.833333336</v>
      </c>
    </row>
    <row r="109" spans="1:89">
      <c r="A109" s="3">
        <f t="shared" si="101"/>
        <v>70</v>
      </c>
      <c r="B109" s="556">
        <v>6</v>
      </c>
      <c r="C109" s="264" t="s">
        <v>151</v>
      </c>
      <c r="D109" s="299">
        <v>11</v>
      </c>
      <c r="E109" s="266"/>
      <c r="F109" s="41" t="s">
        <v>62</v>
      </c>
      <c r="G109" s="267">
        <f t="shared" si="76"/>
        <v>101</v>
      </c>
      <c r="H109" s="267">
        <f t="shared" si="77"/>
        <v>90</v>
      </c>
      <c r="I109" s="268">
        <f t="shared" si="78"/>
        <v>26966806</v>
      </c>
      <c r="J109" s="268">
        <f t="shared" si="79"/>
        <v>1</v>
      </c>
      <c r="K109" s="269">
        <f t="shared" si="80"/>
        <v>1.06</v>
      </c>
      <c r="L109" s="319">
        <f t="shared" si="81"/>
        <v>1.01</v>
      </c>
      <c r="M109" s="271">
        <f t="shared" si="82"/>
        <v>24125622.423629135</v>
      </c>
      <c r="N109" s="271">
        <f t="shared" si="83"/>
        <v>27193431.171833493</v>
      </c>
      <c r="O109" s="271">
        <f t="shared" si="84"/>
        <v>28870662.503600005</v>
      </c>
      <c r="P109" s="271">
        <f t="shared" si="85"/>
        <v>30651341.793900453</v>
      </c>
      <c r="Q109" s="272">
        <f t="shared" si="86"/>
        <v>28870662.503600005</v>
      </c>
      <c r="R109" s="271">
        <f t="shared" si="86"/>
        <v>30651341.793900453</v>
      </c>
      <c r="S109" s="271">
        <f t="shared" si="87"/>
        <v>32541849.486459062</v>
      </c>
      <c r="T109" s="271"/>
      <c r="U109" s="271">
        <f t="shared" si="88"/>
        <v>2171306018.1266222</v>
      </c>
      <c r="V109" s="271">
        <f t="shared" si="89"/>
        <v>2447408805.4650145</v>
      </c>
      <c r="W109" s="271">
        <f t="shared" si="90"/>
        <v>2598359625.3240004</v>
      </c>
      <c r="X109" s="272">
        <f t="shared" si="91"/>
        <v>2758620761.4510407</v>
      </c>
      <c r="Y109" s="272">
        <f t="shared" si="92"/>
        <v>2598359625.3240004</v>
      </c>
      <c r="Z109" s="271">
        <f t="shared" si="93"/>
        <v>2758620761.4510407</v>
      </c>
      <c r="AA109" s="271">
        <f t="shared" si="102"/>
        <v>2928766453.7813153</v>
      </c>
      <c r="AB109" s="271"/>
      <c r="AC109" s="33" t="str">
        <f t="shared" si="94"/>
        <v>BERTAHAP</v>
      </c>
      <c r="AD109" s="273">
        <f t="shared" si="95"/>
        <v>0</v>
      </c>
      <c r="AE109" s="274">
        <v>2</v>
      </c>
      <c r="AF109" s="275"/>
      <c r="AG109" s="271" t="e">
        <f>IF(AF109&gt;#REF!,"LB","KR")</f>
        <v>#REF!</v>
      </c>
      <c r="AH109" s="275">
        <f t="shared" si="55"/>
        <v>2388437000</v>
      </c>
      <c r="AI109" s="275">
        <f t="shared" si="55"/>
        <v>2692150000</v>
      </c>
      <c r="AJ109" s="275">
        <f t="shared" si="55"/>
        <v>2858196000</v>
      </c>
      <c r="AK109" s="276">
        <f t="shared" si="54"/>
        <v>3034483000</v>
      </c>
      <c r="AL109" s="276">
        <f t="shared" si="54"/>
        <v>2858196000</v>
      </c>
      <c r="AM109" s="275">
        <f t="shared" si="54"/>
        <v>3034483000</v>
      </c>
      <c r="AN109" s="275">
        <f t="shared" si="54"/>
        <v>3221644000</v>
      </c>
      <c r="AO109" s="16"/>
      <c r="AP109" s="16"/>
      <c r="AQ109" s="278">
        <f t="shared" si="96"/>
        <v>-1534411.2613999955</v>
      </c>
      <c r="AR109" s="311"/>
      <c r="AS109" s="280"/>
      <c r="AT109" s="280"/>
      <c r="AU109" s="280"/>
      <c r="AV109" s="16"/>
      <c r="AW109" s="16"/>
      <c r="AX109" s="16"/>
      <c r="AY109" s="16"/>
      <c r="AZ109" s="16"/>
      <c r="BA109" s="16"/>
      <c r="BB109" s="16"/>
      <c r="BC109" s="16"/>
      <c r="BD109" s="16"/>
      <c r="BE109" s="16"/>
      <c r="BF109" s="16"/>
      <c r="BG109" s="16"/>
      <c r="BH109" s="16"/>
      <c r="BI109" s="16"/>
      <c r="BJ109" s="16"/>
      <c r="BK109" s="16"/>
      <c r="BL109" s="16"/>
      <c r="BM109" s="16"/>
      <c r="BN109" s="16"/>
      <c r="BO109" s="16"/>
      <c r="BP109" s="16"/>
      <c r="BQ109" s="16"/>
      <c r="BR109" s="16"/>
      <c r="BS109" s="282"/>
      <c r="BT109" s="283"/>
      <c r="BU109" s="283" t="str">
        <f>F129</f>
        <v>2BR-17</v>
      </c>
      <c r="BV109" s="284">
        <f>D129</f>
        <v>17</v>
      </c>
      <c r="BW109" s="285">
        <f t="shared" si="105"/>
        <v>85</v>
      </c>
      <c r="BX109" s="285">
        <f t="shared" si="105"/>
        <v>74</v>
      </c>
      <c r="BY109" s="286">
        <f>O129</f>
        <v>29156510.647200003</v>
      </c>
      <c r="BZ109" s="286">
        <f t="shared" si="106"/>
        <v>1983270000</v>
      </c>
      <c r="CA109" s="286">
        <f t="shared" si="106"/>
        <v>2235462000</v>
      </c>
      <c r="CB109" s="286">
        <f t="shared" si="106"/>
        <v>2373340000</v>
      </c>
      <c r="CC109" s="286">
        <f t="shared" si="106"/>
        <v>2519723000</v>
      </c>
      <c r="CD109" s="286">
        <f>AN129</f>
        <v>2675134000</v>
      </c>
      <c r="CE109" s="16"/>
      <c r="CF109" s="43">
        <f t="shared" si="104"/>
        <v>3029688000</v>
      </c>
      <c r="CG109" s="197">
        <f t="shared" si="104"/>
        <v>3216552000</v>
      </c>
      <c r="CH109" s="44">
        <f t="shared" si="97"/>
        <v>45445320</v>
      </c>
      <c r="CI109" s="44">
        <f t="shared" si="98"/>
        <v>32165520</v>
      </c>
      <c r="CJ109" s="250">
        <f t="shared" si="99"/>
        <v>71454900</v>
      </c>
      <c r="CK109" s="287">
        <f t="shared" si="100"/>
        <v>63218395.833333336</v>
      </c>
    </row>
    <row r="110" spans="1:89">
      <c r="A110" s="3">
        <f t="shared" si="101"/>
        <v>71</v>
      </c>
      <c r="B110" s="556">
        <v>7</v>
      </c>
      <c r="C110" s="264" t="s">
        <v>151</v>
      </c>
      <c r="D110" s="299">
        <v>15</v>
      </c>
      <c r="E110" s="266"/>
      <c r="F110" s="41" t="s">
        <v>64</v>
      </c>
      <c r="G110" s="267">
        <f t="shared" si="76"/>
        <v>101</v>
      </c>
      <c r="H110" s="267">
        <f t="shared" si="77"/>
        <v>90</v>
      </c>
      <c r="I110" s="268">
        <f t="shared" si="78"/>
        <v>26966806</v>
      </c>
      <c r="J110" s="268">
        <f t="shared" si="79"/>
        <v>1</v>
      </c>
      <c r="K110" s="269">
        <f t="shared" si="80"/>
        <v>1.06</v>
      </c>
      <c r="L110" s="319">
        <f t="shared" si="81"/>
        <v>1.01</v>
      </c>
      <c r="M110" s="271">
        <f t="shared" si="82"/>
        <v>24125622.423629135</v>
      </c>
      <c r="N110" s="271">
        <f t="shared" si="83"/>
        <v>27193431.171833493</v>
      </c>
      <c r="O110" s="271">
        <f t="shared" si="84"/>
        <v>28870662.503600005</v>
      </c>
      <c r="P110" s="271">
        <f t="shared" si="85"/>
        <v>30651341.793900453</v>
      </c>
      <c r="Q110" s="272">
        <f t="shared" si="86"/>
        <v>28870662.503600005</v>
      </c>
      <c r="R110" s="271">
        <f t="shared" si="86"/>
        <v>30651341.793900453</v>
      </c>
      <c r="S110" s="271">
        <f t="shared" si="87"/>
        <v>32541849.486459062</v>
      </c>
      <c r="T110" s="271"/>
      <c r="U110" s="271">
        <f t="shared" si="88"/>
        <v>2171306018.1266222</v>
      </c>
      <c r="V110" s="271">
        <f t="shared" si="89"/>
        <v>2447408805.4650145</v>
      </c>
      <c r="W110" s="271">
        <f t="shared" si="90"/>
        <v>2598359625.3240004</v>
      </c>
      <c r="X110" s="272">
        <f t="shared" si="91"/>
        <v>2758620761.4510407</v>
      </c>
      <c r="Y110" s="272">
        <f t="shared" si="92"/>
        <v>2598359625.3240004</v>
      </c>
      <c r="Z110" s="271">
        <f t="shared" si="93"/>
        <v>2758620761.4510407</v>
      </c>
      <c r="AA110" s="271">
        <f t="shared" si="102"/>
        <v>2928766453.7813153</v>
      </c>
      <c r="AB110" s="271"/>
      <c r="AC110" s="33" t="str">
        <f t="shared" si="94"/>
        <v>BERTAHAP</v>
      </c>
      <c r="AD110" s="273">
        <f t="shared" si="95"/>
        <v>0</v>
      </c>
      <c r="AE110" s="274">
        <v>2</v>
      </c>
      <c r="AF110" s="275"/>
      <c r="AG110" s="271" t="e">
        <f>IF(AF110&gt;#REF!,"LB","KR")</f>
        <v>#REF!</v>
      </c>
      <c r="AH110" s="275">
        <f t="shared" si="55"/>
        <v>2388437000</v>
      </c>
      <c r="AI110" s="275">
        <f t="shared" si="55"/>
        <v>2692150000</v>
      </c>
      <c r="AJ110" s="275">
        <f t="shared" si="55"/>
        <v>2858196000</v>
      </c>
      <c r="AK110" s="276">
        <f t="shared" si="54"/>
        <v>3034483000</v>
      </c>
      <c r="AL110" s="276">
        <f t="shared" si="54"/>
        <v>2858196000</v>
      </c>
      <c r="AM110" s="275">
        <f t="shared" si="54"/>
        <v>3034483000</v>
      </c>
      <c r="AN110" s="275">
        <f t="shared" si="54"/>
        <v>3221644000</v>
      </c>
      <c r="AO110" s="16"/>
      <c r="AP110" s="16"/>
      <c r="AQ110" s="278">
        <f t="shared" si="96"/>
        <v>-1534411.2613999955</v>
      </c>
      <c r="AR110" s="311"/>
      <c r="AS110" s="280"/>
      <c r="AT110" s="280"/>
      <c r="AU110" s="280"/>
      <c r="AV110" s="16"/>
      <c r="AW110" s="16"/>
      <c r="AX110" s="16"/>
      <c r="AY110" s="16"/>
      <c r="AZ110" s="16"/>
      <c r="BA110" s="16"/>
      <c r="BB110" s="16"/>
      <c r="BC110" s="16"/>
      <c r="BD110" s="16"/>
      <c r="BE110" s="16"/>
      <c r="BF110" s="16"/>
      <c r="BG110" s="16"/>
      <c r="BH110" s="16"/>
      <c r="BI110" s="16"/>
      <c r="BJ110" s="16"/>
      <c r="BK110" s="16"/>
      <c r="BL110" s="16"/>
      <c r="BM110" s="16"/>
      <c r="BN110" s="16"/>
      <c r="BO110" s="16"/>
      <c r="BP110" s="16"/>
      <c r="BQ110" s="16"/>
      <c r="BR110" s="16"/>
      <c r="BS110" s="282"/>
      <c r="BT110" s="310"/>
      <c r="BU110" s="283" t="str">
        <f>F130</f>
        <v>3BR-19</v>
      </c>
      <c r="BV110" s="284">
        <f>D130</f>
        <v>19</v>
      </c>
      <c r="BW110" s="285">
        <f t="shared" si="105"/>
        <v>138</v>
      </c>
      <c r="BX110" s="285">
        <f t="shared" si="105"/>
        <v>120</v>
      </c>
      <c r="BY110" s="286">
        <f>O130</f>
        <v>29156510.647200003</v>
      </c>
      <c r="BZ110" s="286">
        <f t="shared" si="106"/>
        <v>3216113000</v>
      </c>
      <c r="CA110" s="286">
        <f t="shared" si="106"/>
        <v>3625073000</v>
      </c>
      <c r="CB110" s="286">
        <f t="shared" si="106"/>
        <v>3848660000</v>
      </c>
      <c r="CC110" s="286">
        <f t="shared" si="106"/>
        <v>4086037000</v>
      </c>
      <c r="CD110" s="286">
        <f>AN130</f>
        <v>4338055000</v>
      </c>
      <c r="CE110" s="16"/>
      <c r="CF110" s="43">
        <f t="shared" si="104"/>
        <v>3029688000</v>
      </c>
      <c r="CG110" s="197">
        <f t="shared" si="104"/>
        <v>3216552000</v>
      </c>
      <c r="CH110" s="44">
        <f t="shared" si="97"/>
        <v>45445320</v>
      </c>
      <c r="CI110" s="44">
        <f t="shared" si="98"/>
        <v>32165520</v>
      </c>
      <c r="CJ110" s="250">
        <f t="shared" si="99"/>
        <v>71454900</v>
      </c>
      <c r="CK110" s="287">
        <f t="shared" si="100"/>
        <v>63218395.833333336</v>
      </c>
    </row>
    <row r="111" spans="1:89">
      <c r="A111" s="3">
        <f t="shared" si="101"/>
        <v>72</v>
      </c>
      <c r="B111" s="556">
        <v>8</v>
      </c>
      <c r="C111" s="264" t="s">
        <v>151</v>
      </c>
      <c r="D111" s="299">
        <v>17</v>
      </c>
      <c r="E111" s="266"/>
      <c r="F111" s="41" t="s">
        <v>67</v>
      </c>
      <c r="G111" s="267">
        <f t="shared" si="76"/>
        <v>85</v>
      </c>
      <c r="H111" s="267">
        <f t="shared" si="77"/>
        <v>74</v>
      </c>
      <c r="I111" s="268">
        <f t="shared" si="78"/>
        <v>26966806</v>
      </c>
      <c r="J111" s="268">
        <f t="shared" si="79"/>
        <v>1</v>
      </c>
      <c r="K111" s="269">
        <f t="shared" si="80"/>
        <v>1.06</v>
      </c>
      <c r="L111" s="319">
        <f t="shared" si="81"/>
        <v>1.01</v>
      </c>
      <c r="M111" s="271">
        <f t="shared" si="82"/>
        <v>24125622.423629135</v>
      </c>
      <c r="N111" s="271">
        <f t="shared" si="83"/>
        <v>27193431.171833493</v>
      </c>
      <c r="O111" s="271">
        <f t="shared" si="84"/>
        <v>28870662.503600005</v>
      </c>
      <c r="P111" s="271">
        <f t="shared" si="85"/>
        <v>30651341.793900453</v>
      </c>
      <c r="Q111" s="272">
        <f t="shared" si="86"/>
        <v>28870662.503600005</v>
      </c>
      <c r="R111" s="271">
        <f t="shared" si="86"/>
        <v>30651341.793900453</v>
      </c>
      <c r="S111" s="271">
        <f t="shared" si="87"/>
        <v>32541849.486459062</v>
      </c>
      <c r="T111" s="271"/>
      <c r="U111" s="271">
        <f t="shared" si="88"/>
        <v>1785296059.348556</v>
      </c>
      <c r="V111" s="271">
        <f t="shared" si="89"/>
        <v>2012313906.7156785</v>
      </c>
      <c r="W111" s="271">
        <f t="shared" si="90"/>
        <v>2136429025.2664003</v>
      </c>
      <c r="X111" s="272">
        <f t="shared" si="91"/>
        <v>2268199292.7486334</v>
      </c>
      <c r="Y111" s="272">
        <f t="shared" si="92"/>
        <v>2136429025.2664003</v>
      </c>
      <c r="Z111" s="271">
        <f t="shared" si="93"/>
        <v>2268199292.7486334</v>
      </c>
      <c r="AA111" s="271">
        <f t="shared" si="102"/>
        <v>2408096861.9979706</v>
      </c>
      <c r="AB111" s="271"/>
      <c r="AC111" s="33" t="str">
        <f t="shared" si="94"/>
        <v>BERTAHAP</v>
      </c>
      <c r="AD111" s="273">
        <f t="shared" si="95"/>
        <v>0</v>
      </c>
      <c r="AE111" s="274">
        <v>2</v>
      </c>
      <c r="AF111" s="275"/>
      <c r="AG111" s="271" t="e">
        <f>IF(AF111&gt;#REF!,"LB","KR")</f>
        <v>#REF!</v>
      </c>
      <c r="AH111" s="275">
        <f t="shared" si="55"/>
        <v>1963826000</v>
      </c>
      <c r="AI111" s="275">
        <f t="shared" si="55"/>
        <v>2213546000</v>
      </c>
      <c r="AJ111" s="275">
        <f t="shared" si="55"/>
        <v>2350072000</v>
      </c>
      <c r="AK111" s="276">
        <f t="shared" si="54"/>
        <v>2495020000</v>
      </c>
      <c r="AL111" s="276">
        <f t="shared" si="54"/>
        <v>2350072000</v>
      </c>
      <c r="AM111" s="275">
        <f t="shared" si="54"/>
        <v>2495020000</v>
      </c>
      <c r="AN111" s="275">
        <f t="shared" si="54"/>
        <v>2648907000</v>
      </c>
      <c r="AO111" s="16"/>
      <c r="AP111" s="16"/>
      <c r="AQ111" s="278">
        <f t="shared" si="96"/>
        <v>-1534411.2613999955</v>
      </c>
      <c r="AR111" s="311"/>
      <c r="AS111" s="280"/>
      <c r="AT111" s="280"/>
      <c r="AU111" s="280"/>
      <c r="AV111" s="16"/>
      <c r="AW111" s="16"/>
      <c r="AX111" s="16"/>
      <c r="AY111" s="16"/>
      <c r="AZ111" s="16"/>
      <c r="BA111" s="16"/>
      <c r="BB111" s="16"/>
      <c r="BC111" s="16"/>
      <c r="BD111" s="16"/>
      <c r="BE111" s="16"/>
      <c r="BF111" s="16"/>
      <c r="BG111" s="16"/>
      <c r="BH111" s="16"/>
      <c r="BI111" s="16"/>
      <c r="BJ111" s="16"/>
      <c r="BK111" s="16"/>
      <c r="BL111" s="16"/>
      <c r="BM111" s="16"/>
      <c r="BN111" s="16"/>
      <c r="BO111" s="16"/>
      <c r="BP111" s="16"/>
      <c r="BQ111" s="16"/>
      <c r="BR111" s="16"/>
      <c r="BS111" s="282">
        <v>21</v>
      </c>
      <c r="BT111" s="310" t="s">
        <v>55</v>
      </c>
      <c r="BU111" s="283" t="str">
        <f t="shared" ref="BU111:BU117" si="107">F149</f>
        <v>2BR-3</v>
      </c>
      <c r="BV111" s="284" t="str">
        <f t="shared" ref="BV111:BV117" si="108">D149</f>
        <v>03</v>
      </c>
      <c r="BW111" s="285">
        <f t="shared" ref="BW111:BX117" si="109">G149</f>
        <v>85</v>
      </c>
      <c r="BX111" s="285">
        <f t="shared" si="109"/>
        <v>74</v>
      </c>
      <c r="BY111" s="286">
        <f t="shared" ref="BY111:BY117" si="110">O149</f>
        <v>29156510.647200003</v>
      </c>
      <c r="BZ111" s="286">
        <f t="shared" ref="BZ111:CC117" si="111">AH149</f>
        <v>1983270000</v>
      </c>
      <c r="CA111" s="286">
        <f t="shared" si="111"/>
        <v>2235462000</v>
      </c>
      <c r="CB111" s="286">
        <f t="shared" si="111"/>
        <v>2373340000</v>
      </c>
      <c r="CC111" s="286">
        <f t="shared" si="111"/>
        <v>2519723000</v>
      </c>
      <c r="CD111" s="286">
        <f t="shared" ref="CD111:CD117" si="112">AN149</f>
        <v>2675134000</v>
      </c>
      <c r="CE111" s="16">
        <v>7</v>
      </c>
      <c r="CF111" s="43">
        <f t="shared" si="104"/>
        <v>2491077000</v>
      </c>
      <c r="CG111" s="197">
        <f t="shared" si="104"/>
        <v>2644722000</v>
      </c>
      <c r="CH111" s="44">
        <f t="shared" si="97"/>
        <v>37366155</v>
      </c>
      <c r="CI111" s="44">
        <f t="shared" si="98"/>
        <v>26447220</v>
      </c>
      <c r="CJ111" s="250">
        <f t="shared" si="99"/>
        <v>58751800</v>
      </c>
      <c r="CK111" s="287">
        <f t="shared" si="100"/>
        <v>51979583.333333336</v>
      </c>
    </row>
    <row r="112" spans="1:89">
      <c r="A112" s="3">
        <f t="shared" si="101"/>
        <v>73</v>
      </c>
      <c r="B112" s="556">
        <v>9</v>
      </c>
      <c r="C112" s="264" t="s">
        <v>151</v>
      </c>
      <c r="D112" s="299">
        <v>19</v>
      </c>
      <c r="E112" s="266"/>
      <c r="F112" s="41" t="s">
        <v>78</v>
      </c>
      <c r="G112" s="267">
        <f t="shared" si="76"/>
        <v>138</v>
      </c>
      <c r="H112" s="267">
        <f t="shared" si="77"/>
        <v>120</v>
      </c>
      <c r="I112" s="268">
        <f t="shared" si="78"/>
        <v>26966806</v>
      </c>
      <c r="J112" s="268">
        <f t="shared" si="79"/>
        <v>1</v>
      </c>
      <c r="K112" s="269">
        <f t="shared" si="80"/>
        <v>1.06</v>
      </c>
      <c r="L112" s="319">
        <f t="shared" si="81"/>
        <v>1.01</v>
      </c>
      <c r="M112" s="271">
        <f t="shared" si="82"/>
        <v>24125622.423629135</v>
      </c>
      <c r="N112" s="271">
        <f t="shared" si="83"/>
        <v>27193431.171833493</v>
      </c>
      <c r="O112" s="271">
        <f t="shared" si="84"/>
        <v>28870662.503600005</v>
      </c>
      <c r="P112" s="271">
        <f t="shared" si="85"/>
        <v>30651341.793900453</v>
      </c>
      <c r="Q112" s="272">
        <f t="shared" si="86"/>
        <v>28870662.503600005</v>
      </c>
      <c r="R112" s="271">
        <f t="shared" si="86"/>
        <v>30651341.793900453</v>
      </c>
      <c r="S112" s="271">
        <f t="shared" si="87"/>
        <v>32541849.486459062</v>
      </c>
      <c r="T112" s="271"/>
      <c r="U112" s="271">
        <f t="shared" si="88"/>
        <v>2895074690.8354959</v>
      </c>
      <c r="V112" s="271">
        <f t="shared" si="89"/>
        <v>3263211740.620019</v>
      </c>
      <c r="W112" s="271">
        <f t="shared" si="90"/>
        <v>3464479500.4320006</v>
      </c>
      <c r="X112" s="272">
        <f t="shared" si="91"/>
        <v>3678161015.2680545</v>
      </c>
      <c r="Y112" s="272">
        <f t="shared" si="92"/>
        <v>3464479500.4320006</v>
      </c>
      <c r="Z112" s="271">
        <f t="shared" si="93"/>
        <v>3678161015.2680545</v>
      </c>
      <c r="AA112" s="271">
        <f t="shared" si="102"/>
        <v>3905021938.3750873</v>
      </c>
      <c r="AB112" s="271"/>
      <c r="AC112" s="33" t="str">
        <f t="shared" si="94"/>
        <v>BERTAHAP</v>
      </c>
      <c r="AD112" s="273">
        <f t="shared" si="95"/>
        <v>0</v>
      </c>
      <c r="AE112" s="274">
        <v>2</v>
      </c>
      <c r="AF112" s="275"/>
      <c r="AG112" s="271" t="e">
        <f>IF(AF112&gt;#REF!,"LB","KR")</f>
        <v>#REF!</v>
      </c>
      <c r="AH112" s="275">
        <f t="shared" si="55"/>
        <v>3184583000</v>
      </c>
      <c r="AI112" s="275">
        <f t="shared" si="55"/>
        <v>3589533000</v>
      </c>
      <c r="AJ112" s="275">
        <f t="shared" si="55"/>
        <v>3810928000</v>
      </c>
      <c r="AK112" s="276">
        <f t="shared" si="54"/>
        <v>4045978000</v>
      </c>
      <c r="AL112" s="276">
        <f t="shared" si="54"/>
        <v>3810928000</v>
      </c>
      <c r="AM112" s="275">
        <f t="shared" si="54"/>
        <v>4045978000</v>
      </c>
      <c r="AN112" s="275">
        <f t="shared" si="54"/>
        <v>4295525000</v>
      </c>
      <c r="AO112" s="16"/>
      <c r="AP112" s="16"/>
      <c r="AQ112" s="278">
        <f t="shared" si="96"/>
        <v>-1534411.2613999955</v>
      </c>
      <c r="AR112" s="311"/>
      <c r="AS112" s="280"/>
      <c r="AT112" s="280"/>
      <c r="AU112" s="280"/>
      <c r="AV112" s="16"/>
      <c r="AW112" s="16"/>
      <c r="AX112" s="16"/>
      <c r="AY112" s="16"/>
      <c r="AZ112" s="16"/>
      <c r="BA112" s="16"/>
      <c r="BB112" s="16"/>
      <c r="BC112" s="16"/>
      <c r="BD112" s="16"/>
      <c r="BE112" s="16"/>
      <c r="BF112" s="16"/>
      <c r="BG112" s="16"/>
      <c r="BH112" s="16"/>
      <c r="BI112" s="16"/>
      <c r="BJ112" s="16"/>
      <c r="BK112" s="16"/>
      <c r="BL112" s="16"/>
      <c r="BM112" s="16"/>
      <c r="BN112" s="16"/>
      <c r="BO112" s="16"/>
      <c r="BP112" s="16"/>
      <c r="BQ112" s="16"/>
      <c r="BR112" s="16"/>
      <c r="BS112" s="282"/>
      <c r="BT112" s="283"/>
      <c r="BU112" s="283" t="str">
        <f t="shared" si="107"/>
        <v>2BR-5</v>
      </c>
      <c r="BV112" s="284" t="str">
        <f t="shared" si="108"/>
        <v>05</v>
      </c>
      <c r="BW112" s="285">
        <f t="shared" si="109"/>
        <v>85</v>
      </c>
      <c r="BX112" s="285">
        <f t="shared" si="109"/>
        <v>74</v>
      </c>
      <c r="BY112" s="286">
        <f t="shared" si="110"/>
        <v>29156510.647200003</v>
      </c>
      <c r="BZ112" s="286">
        <f t="shared" si="111"/>
        <v>1983270000</v>
      </c>
      <c r="CA112" s="286">
        <f t="shared" si="111"/>
        <v>2235462000</v>
      </c>
      <c r="CB112" s="286">
        <f t="shared" si="111"/>
        <v>2373340000</v>
      </c>
      <c r="CC112" s="286">
        <f t="shared" si="111"/>
        <v>2519723000</v>
      </c>
      <c r="CD112" s="286">
        <f t="shared" si="112"/>
        <v>2675134000</v>
      </c>
      <c r="CE112" s="16"/>
      <c r="CF112" s="43">
        <f t="shared" si="104"/>
        <v>4039584000</v>
      </c>
      <c r="CG112" s="197">
        <f t="shared" si="104"/>
        <v>4288737000</v>
      </c>
      <c r="CH112" s="44">
        <f t="shared" si="97"/>
        <v>60593760</v>
      </c>
      <c r="CI112" s="44">
        <f t="shared" si="98"/>
        <v>42887370</v>
      </c>
      <c r="CJ112" s="250">
        <f t="shared" si="99"/>
        <v>95273200</v>
      </c>
      <c r="CK112" s="287">
        <f t="shared" si="100"/>
        <v>84291208.333333328</v>
      </c>
    </row>
    <row r="113" spans="1:89">
      <c r="A113" s="3">
        <f t="shared" si="101"/>
        <v>74</v>
      </c>
      <c r="B113" s="556">
        <v>10</v>
      </c>
      <c r="C113" s="264" t="s">
        <v>151</v>
      </c>
      <c r="D113" s="299">
        <v>21</v>
      </c>
      <c r="E113" s="266"/>
      <c r="F113" s="41" t="s">
        <v>84</v>
      </c>
      <c r="G113" s="267">
        <f t="shared" si="76"/>
        <v>132</v>
      </c>
      <c r="H113" s="267">
        <f t="shared" si="77"/>
        <v>112</v>
      </c>
      <c r="I113" s="268">
        <f t="shared" si="78"/>
        <v>26966806</v>
      </c>
      <c r="J113" s="268">
        <f t="shared" si="79"/>
        <v>3</v>
      </c>
      <c r="K113" s="269">
        <f t="shared" si="80"/>
        <v>1.1000000000000001</v>
      </c>
      <c r="L113" s="319">
        <f t="shared" si="81"/>
        <v>1.01</v>
      </c>
      <c r="M113" s="271">
        <f t="shared" si="82"/>
        <v>25036023.269803815</v>
      </c>
      <c r="N113" s="271">
        <f t="shared" si="83"/>
        <v>28219598.385864943</v>
      </c>
      <c r="O113" s="271">
        <f t="shared" si="84"/>
        <v>29960121.466000002</v>
      </c>
      <c r="P113" s="271">
        <f t="shared" si="85"/>
        <v>31807996.201217446</v>
      </c>
      <c r="Q113" s="272">
        <f t="shared" si="86"/>
        <v>29960121.466000002</v>
      </c>
      <c r="R113" s="271">
        <f t="shared" si="86"/>
        <v>31807996.201217446</v>
      </c>
      <c r="S113" s="271">
        <f t="shared" si="87"/>
        <v>33769843.806702793</v>
      </c>
      <c r="T113" s="271"/>
      <c r="U113" s="271">
        <f t="shared" si="88"/>
        <v>2804034606.2180271</v>
      </c>
      <c r="V113" s="271">
        <f t="shared" si="89"/>
        <v>3160595019.2168736</v>
      </c>
      <c r="W113" s="271">
        <f t="shared" si="90"/>
        <v>3355533604.1920004</v>
      </c>
      <c r="X113" s="272">
        <f t="shared" si="91"/>
        <v>3562495574.5363541</v>
      </c>
      <c r="Y113" s="272">
        <f t="shared" si="92"/>
        <v>3355533604.1920004</v>
      </c>
      <c r="Z113" s="271">
        <f t="shared" si="93"/>
        <v>3562495574.5363541</v>
      </c>
      <c r="AA113" s="271">
        <f t="shared" si="102"/>
        <v>3782222506.3507128</v>
      </c>
      <c r="AB113" s="271"/>
      <c r="AC113" s="33" t="str">
        <f t="shared" si="94"/>
        <v>BERTAHAP</v>
      </c>
      <c r="AD113" s="273">
        <f t="shared" si="95"/>
        <v>0</v>
      </c>
      <c r="AE113" s="274">
        <v>2</v>
      </c>
      <c r="AF113" s="275"/>
      <c r="AG113" s="271" t="e">
        <f>IF(AF113&gt;#REF!,"LB","KR")</f>
        <v>#REF!</v>
      </c>
      <c r="AH113" s="275">
        <f t="shared" si="55"/>
        <v>3084439000</v>
      </c>
      <c r="AI113" s="275">
        <f t="shared" si="55"/>
        <v>3476655000</v>
      </c>
      <c r="AJ113" s="275">
        <f t="shared" si="55"/>
        <v>3691087000</v>
      </c>
      <c r="AK113" s="276">
        <f t="shared" si="54"/>
        <v>3918746000</v>
      </c>
      <c r="AL113" s="276">
        <f t="shared" si="54"/>
        <v>3691087000</v>
      </c>
      <c r="AM113" s="275">
        <f t="shared" si="54"/>
        <v>3918746000</v>
      </c>
      <c r="AN113" s="275">
        <f t="shared" si="54"/>
        <v>4160445000</v>
      </c>
      <c r="AO113" s="16"/>
      <c r="AP113" s="16"/>
      <c r="AQ113" s="278">
        <f t="shared" si="96"/>
        <v>-444952.29899999872</v>
      </c>
      <c r="AR113" s="311"/>
      <c r="AS113" s="280"/>
      <c r="AT113" s="280"/>
      <c r="AU113" s="280"/>
      <c r="AV113" s="16"/>
      <c r="AW113" s="16"/>
      <c r="AX113" s="16"/>
      <c r="AY113" s="16"/>
      <c r="AZ113" s="16"/>
      <c r="BA113" s="16"/>
      <c r="BB113" s="16"/>
      <c r="BC113" s="16"/>
      <c r="BD113" s="16"/>
      <c r="BE113" s="16"/>
      <c r="BF113" s="16"/>
      <c r="BG113" s="16"/>
      <c r="BH113" s="16"/>
      <c r="BI113" s="16"/>
      <c r="BJ113" s="16"/>
      <c r="BK113" s="16"/>
      <c r="BL113" s="16"/>
      <c r="BM113" s="16"/>
      <c r="BN113" s="16"/>
      <c r="BO113" s="16"/>
      <c r="BP113" s="16"/>
      <c r="BQ113" s="16"/>
      <c r="BR113" s="16"/>
      <c r="BS113" s="282"/>
      <c r="BT113" s="283"/>
      <c r="BU113" s="283" t="str">
        <f t="shared" si="107"/>
        <v>2BR-7</v>
      </c>
      <c r="BV113" s="284" t="str">
        <f t="shared" si="108"/>
        <v>07</v>
      </c>
      <c r="BW113" s="285">
        <f t="shared" si="109"/>
        <v>101</v>
      </c>
      <c r="BX113" s="285">
        <f t="shared" si="109"/>
        <v>90</v>
      </c>
      <c r="BY113" s="286">
        <f t="shared" si="110"/>
        <v>29156510.647200003</v>
      </c>
      <c r="BZ113" s="286">
        <f t="shared" si="111"/>
        <v>2412085000</v>
      </c>
      <c r="CA113" s="286">
        <f t="shared" si="111"/>
        <v>2718805000</v>
      </c>
      <c r="CB113" s="286">
        <f t="shared" si="111"/>
        <v>2886495000</v>
      </c>
      <c r="CC113" s="286">
        <f t="shared" si="111"/>
        <v>3064528000</v>
      </c>
      <c r="CD113" s="286">
        <f t="shared" si="112"/>
        <v>3253541000</v>
      </c>
      <c r="CE113" s="16"/>
      <c r="CF113" s="43">
        <f t="shared" si="104"/>
        <v>3912553000</v>
      </c>
      <c r="CG113" s="197">
        <f t="shared" si="104"/>
        <v>4153871000</v>
      </c>
      <c r="CH113" s="44">
        <f t="shared" si="97"/>
        <v>58688295</v>
      </c>
      <c r="CI113" s="44">
        <f t="shared" si="98"/>
        <v>41538710</v>
      </c>
      <c r="CJ113" s="250">
        <f t="shared" si="99"/>
        <v>92277175</v>
      </c>
      <c r="CK113" s="287">
        <f t="shared" si="100"/>
        <v>81640541.666666672</v>
      </c>
    </row>
    <row r="114" spans="1:89">
      <c r="A114" s="3">
        <f t="shared" si="101"/>
        <v>75</v>
      </c>
      <c r="B114" s="556">
        <v>1</v>
      </c>
      <c r="C114" s="264" t="s">
        <v>152</v>
      </c>
      <c r="D114" s="265" t="s">
        <v>19</v>
      </c>
      <c r="E114" s="266"/>
      <c r="F114" s="41" t="s">
        <v>72</v>
      </c>
      <c r="G114" s="267">
        <f t="shared" si="76"/>
        <v>175</v>
      </c>
      <c r="H114" s="267">
        <f t="shared" si="77"/>
        <v>156</v>
      </c>
      <c r="I114" s="268">
        <f t="shared" si="78"/>
        <v>26966806</v>
      </c>
      <c r="J114" s="268">
        <f t="shared" si="79"/>
        <v>5</v>
      </c>
      <c r="K114" s="269">
        <f t="shared" si="80"/>
        <v>1.08</v>
      </c>
      <c r="L114" s="270">
        <f t="shared" ref="L114:L123" si="113">SUMIF($AN$4:$AN$22,D114,$AS$4:$AS$22)</f>
        <v>1.01</v>
      </c>
      <c r="M114" s="271">
        <f t="shared" si="82"/>
        <v>24580822.846716471</v>
      </c>
      <c r="N114" s="271">
        <f t="shared" si="83"/>
        <v>27706514.778849214</v>
      </c>
      <c r="O114" s="271">
        <f t="shared" si="84"/>
        <v>29415391.9848</v>
      </c>
      <c r="P114" s="271">
        <f t="shared" si="85"/>
        <v>31229668.997558944</v>
      </c>
      <c r="Q114" s="272">
        <f t="shared" si="86"/>
        <v>29415391.9848</v>
      </c>
      <c r="R114" s="271">
        <f t="shared" si="86"/>
        <v>31229668.997558944</v>
      </c>
      <c r="S114" s="271">
        <f t="shared" si="87"/>
        <v>33155846.646580923</v>
      </c>
      <c r="T114" s="271"/>
      <c r="U114" s="271">
        <f t="shared" si="88"/>
        <v>3834608364.0877695</v>
      </c>
      <c r="V114" s="271">
        <f t="shared" si="89"/>
        <v>4322216305.5004778</v>
      </c>
      <c r="W114" s="271">
        <f t="shared" si="90"/>
        <v>4588801149.6288004</v>
      </c>
      <c r="X114" s="272">
        <f t="shared" si="91"/>
        <v>4871828363.619195</v>
      </c>
      <c r="Y114" s="272">
        <f t="shared" si="92"/>
        <v>4588801149.6288004</v>
      </c>
      <c r="Z114" s="271">
        <f t="shared" si="93"/>
        <v>4871828363.619195</v>
      </c>
      <c r="AA114" s="271">
        <f t="shared" si="102"/>
        <v>5172312076.8666239</v>
      </c>
      <c r="AB114" s="271"/>
      <c r="AC114" s="33" t="str">
        <f t="shared" si="94"/>
        <v>BERTAHAP</v>
      </c>
      <c r="AD114" s="273">
        <f t="shared" si="95"/>
        <v>0</v>
      </c>
      <c r="AE114" s="274">
        <v>2</v>
      </c>
      <c r="AF114" s="275"/>
      <c r="AG114" s="271" t="e">
        <f>IF(AF114&gt;#REF!,"LB","KR")</f>
        <v>#REF!</v>
      </c>
      <c r="AH114" s="275">
        <f t="shared" si="55"/>
        <v>4218070000</v>
      </c>
      <c r="AI114" s="275">
        <f t="shared" si="55"/>
        <v>4754438000</v>
      </c>
      <c r="AJ114" s="275">
        <f t="shared" si="55"/>
        <v>5047682000</v>
      </c>
      <c r="AK114" s="276">
        <f t="shared" si="54"/>
        <v>5359012000</v>
      </c>
      <c r="AL114" s="276">
        <f t="shared" si="54"/>
        <v>5047682000</v>
      </c>
      <c r="AM114" s="275">
        <f t="shared" si="54"/>
        <v>5359012000</v>
      </c>
      <c r="AN114" s="275">
        <f t="shared" si="54"/>
        <v>5689544000</v>
      </c>
      <c r="AO114" s="16"/>
      <c r="AP114" s="16"/>
      <c r="AQ114" s="278">
        <f t="shared" si="96"/>
        <v>-989681.78020000085</v>
      </c>
      <c r="AR114" s="311"/>
      <c r="AS114" s="280"/>
      <c r="AT114" s="280"/>
      <c r="AU114" s="280"/>
      <c r="AV114" s="16"/>
      <c r="AW114" s="16"/>
      <c r="AX114" s="16"/>
      <c r="AY114" s="16"/>
      <c r="AZ114" s="16"/>
      <c r="BA114" s="16"/>
      <c r="BB114" s="16"/>
      <c r="BC114" s="16"/>
      <c r="BD114" s="16"/>
      <c r="BE114" s="16"/>
      <c r="BF114" s="16"/>
      <c r="BG114" s="16"/>
      <c r="BH114" s="16"/>
      <c r="BI114" s="16"/>
      <c r="BJ114" s="16"/>
      <c r="BK114" s="16"/>
      <c r="BL114" s="16"/>
      <c r="BM114" s="16"/>
      <c r="BN114" s="16"/>
      <c r="BO114" s="16"/>
      <c r="BP114" s="16"/>
      <c r="BQ114" s="16"/>
      <c r="BR114" s="16"/>
      <c r="BS114" s="282"/>
      <c r="BT114" s="283"/>
      <c r="BU114" s="283" t="str">
        <f t="shared" si="107"/>
        <v>2BR-9</v>
      </c>
      <c r="BV114" s="284" t="str">
        <f t="shared" si="108"/>
        <v>09</v>
      </c>
      <c r="BW114" s="285">
        <f t="shared" si="109"/>
        <v>101</v>
      </c>
      <c r="BX114" s="285">
        <f t="shared" si="109"/>
        <v>90</v>
      </c>
      <c r="BY114" s="286">
        <f t="shared" si="110"/>
        <v>29156510.647200003</v>
      </c>
      <c r="BZ114" s="286">
        <f t="shared" si="111"/>
        <v>2412085000</v>
      </c>
      <c r="CA114" s="286">
        <f t="shared" si="111"/>
        <v>2718805000</v>
      </c>
      <c r="CB114" s="286">
        <f t="shared" si="111"/>
        <v>2886495000</v>
      </c>
      <c r="CC114" s="286">
        <f t="shared" si="111"/>
        <v>3064528000</v>
      </c>
      <c r="CD114" s="286">
        <f t="shared" si="112"/>
        <v>3253541000</v>
      </c>
      <c r="CE114" s="16"/>
      <c r="CF114" s="43">
        <f t="shared" si="104"/>
        <v>5350543000</v>
      </c>
      <c r="CG114" s="197">
        <f t="shared" si="104"/>
        <v>5680553000</v>
      </c>
      <c r="CH114" s="44">
        <f t="shared" si="97"/>
        <v>80258145</v>
      </c>
      <c r="CI114" s="44">
        <f t="shared" si="98"/>
        <v>56805530</v>
      </c>
      <c r="CJ114" s="250">
        <f t="shared" si="99"/>
        <v>126192050</v>
      </c>
      <c r="CK114" s="287">
        <f t="shared" si="100"/>
        <v>111646083.33333333</v>
      </c>
    </row>
    <row r="115" spans="1:89">
      <c r="A115" s="3">
        <f t="shared" si="101"/>
        <v>76</v>
      </c>
      <c r="B115" s="556">
        <v>2</v>
      </c>
      <c r="C115" s="264" t="s">
        <v>152</v>
      </c>
      <c r="D115" s="265" t="s">
        <v>29</v>
      </c>
      <c r="E115" s="266"/>
      <c r="F115" s="41" t="s">
        <v>74</v>
      </c>
      <c r="G115" s="267">
        <f t="shared" si="76"/>
        <v>85</v>
      </c>
      <c r="H115" s="267">
        <f t="shared" si="77"/>
        <v>74</v>
      </c>
      <c r="I115" s="268">
        <f t="shared" si="78"/>
        <v>26966806</v>
      </c>
      <c r="J115" s="268">
        <f t="shared" si="79"/>
        <v>1</v>
      </c>
      <c r="K115" s="269">
        <f t="shared" si="80"/>
        <v>1.06</v>
      </c>
      <c r="L115" s="270">
        <f t="shared" si="113"/>
        <v>1.01</v>
      </c>
      <c r="M115" s="271">
        <f t="shared" si="82"/>
        <v>24125622.423629135</v>
      </c>
      <c r="N115" s="271">
        <f t="shared" si="83"/>
        <v>27193431.171833493</v>
      </c>
      <c r="O115" s="271">
        <f t="shared" si="84"/>
        <v>28870662.503600005</v>
      </c>
      <c r="P115" s="271">
        <f t="shared" si="85"/>
        <v>30651341.793900453</v>
      </c>
      <c r="Q115" s="272">
        <f t="shared" si="86"/>
        <v>28870662.503600005</v>
      </c>
      <c r="R115" s="271">
        <f t="shared" si="86"/>
        <v>30651341.793900453</v>
      </c>
      <c r="S115" s="271">
        <f t="shared" si="87"/>
        <v>32541849.486459062</v>
      </c>
      <c r="T115" s="271"/>
      <c r="U115" s="271">
        <f t="shared" si="88"/>
        <v>1785296059.348556</v>
      </c>
      <c r="V115" s="271">
        <f t="shared" si="89"/>
        <v>2012313906.7156785</v>
      </c>
      <c r="W115" s="271">
        <f t="shared" si="90"/>
        <v>2136429025.2664003</v>
      </c>
      <c r="X115" s="272">
        <f t="shared" si="91"/>
        <v>2268199292.7486334</v>
      </c>
      <c r="Y115" s="272">
        <f t="shared" si="92"/>
        <v>2136429025.2664003</v>
      </c>
      <c r="Z115" s="271">
        <f t="shared" si="93"/>
        <v>2268199292.7486334</v>
      </c>
      <c r="AA115" s="271">
        <f t="shared" si="102"/>
        <v>2408096861.9979706</v>
      </c>
      <c r="AB115" s="271"/>
      <c r="AC115" s="33" t="str">
        <f t="shared" si="94"/>
        <v>BERTAHAP</v>
      </c>
      <c r="AD115" s="273">
        <f t="shared" si="95"/>
        <v>0</v>
      </c>
      <c r="AE115" s="274">
        <v>2</v>
      </c>
      <c r="AF115" s="275"/>
      <c r="AG115" s="271" t="e">
        <f>IF(AF115&gt;#REF!,"LB","KR")</f>
        <v>#REF!</v>
      </c>
      <c r="AH115" s="275">
        <f t="shared" si="55"/>
        <v>1963826000</v>
      </c>
      <c r="AI115" s="275">
        <f t="shared" si="55"/>
        <v>2213546000</v>
      </c>
      <c r="AJ115" s="275">
        <f t="shared" si="55"/>
        <v>2350072000</v>
      </c>
      <c r="AK115" s="276">
        <f t="shared" si="54"/>
        <v>2495020000</v>
      </c>
      <c r="AL115" s="276">
        <f t="shared" si="54"/>
        <v>2350072000</v>
      </c>
      <c r="AM115" s="275">
        <f t="shared" si="54"/>
        <v>2495020000</v>
      </c>
      <c r="AN115" s="275">
        <f t="shared" si="54"/>
        <v>2648907000</v>
      </c>
      <c r="AO115" s="16"/>
      <c r="AP115" s="16"/>
      <c r="AQ115" s="278">
        <f t="shared" si="96"/>
        <v>-1534411.2613999955</v>
      </c>
      <c r="AR115" s="311"/>
      <c r="AS115" s="280"/>
      <c r="AT115" s="280"/>
      <c r="AU115" s="280"/>
      <c r="AV115" s="16"/>
      <c r="AW115" s="16"/>
      <c r="AX115" s="16"/>
      <c r="AY115" s="16"/>
      <c r="AZ115" s="16"/>
      <c r="BA115" s="16"/>
      <c r="BB115" s="16"/>
      <c r="BC115" s="16"/>
      <c r="BD115" s="16"/>
      <c r="BE115" s="16"/>
      <c r="BF115" s="16"/>
      <c r="BG115" s="16"/>
      <c r="BH115" s="16"/>
      <c r="BI115" s="16"/>
      <c r="BJ115" s="16"/>
      <c r="BK115" s="16"/>
      <c r="BL115" s="16"/>
      <c r="BM115" s="16"/>
      <c r="BN115" s="16"/>
      <c r="BO115" s="16"/>
      <c r="BP115" s="16"/>
      <c r="BQ115" s="16"/>
      <c r="BR115" s="16"/>
      <c r="BS115" s="282"/>
      <c r="BT115" s="310"/>
      <c r="BU115" s="283" t="str">
        <f t="shared" si="107"/>
        <v>2BR-11</v>
      </c>
      <c r="BV115" s="284">
        <f t="shared" si="108"/>
        <v>11</v>
      </c>
      <c r="BW115" s="285">
        <f t="shared" si="109"/>
        <v>101</v>
      </c>
      <c r="BX115" s="285">
        <f t="shared" si="109"/>
        <v>90</v>
      </c>
      <c r="BY115" s="286">
        <f t="shared" si="110"/>
        <v>29156510.647200003</v>
      </c>
      <c r="BZ115" s="286">
        <f t="shared" si="111"/>
        <v>2412085000</v>
      </c>
      <c r="CA115" s="286">
        <f t="shared" si="111"/>
        <v>2718805000</v>
      </c>
      <c r="CB115" s="286">
        <f t="shared" si="111"/>
        <v>2886495000</v>
      </c>
      <c r="CC115" s="286">
        <f t="shared" si="111"/>
        <v>3064528000</v>
      </c>
      <c r="CD115" s="286">
        <f t="shared" si="112"/>
        <v>3253541000</v>
      </c>
      <c r="CE115" s="16"/>
      <c r="CF115" s="43">
        <f t="shared" si="104"/>
        <v>2491077000</v>
      </c>
      <c r="CG115" s="197">
        <f t="shared" si="104"/>
        <v>2644722000</v>
      </c>
      <c r="CH115" s="44">
        <f t="shared" si="97"/>
        <v>37366155</v>
      </c>
      <c r="CI115" s="44">
        <f t="shared" si="98"/>
        <v>26447220</v>
      </c>
      <c r="CJ115" s="250">
        <f t="shared" si="99"/>
        <v>58751800</v>
      </c>
      <c r="CK115" s="287">
        <f t="shared" si="100"/>
        <v>51979583.333333336</v>
      </c>
    </row>
    <row r="116" spans="1:89">
      <c r="A116" s="3">
        <f t="shared" si="101"/>
        <v>77</v>
      </c>
      <c r="B116" s="556">
        <v>3</v>
      </c>
      <c r="C116" s="264" t="s">
        <v>152</v>
      </c>
      <c r="D116" s="265" t="s">
        <v>32</v>
      </c>
      <c r="E116" s="266"/>
      <c r="F116" s="41" t="s">
        <v>56</v>
      </c>
      <c r="G116" s="267">
        <f t="shared" si="76"/>
        <v>85</v>
      </c>
      <c r="H116" s="267">
        <f t="shared" si="77"/>
        <v>74</v>
      </c>
      <c r="I116" s="268">
        <f t="shared" si="78"/>
        <v>26966806</v>
      </c>
      <c r="J116" s="268">
        <f t="shared" si="79"/>
        <v>1</v>
      </c>
      <c r="K116" s="269">
        <f t="shared" si="80"/>
        <v>1.06</v>
      </c>
      <c r="L116" s="270">
        <f t="shared" si="113"/>
        <v>1.01</v>
      </c>
      <c r="M116" s="271">
        <f t="shared" si="82"/>
        <v>24125622.423629135</v>
      </c>
      <c r="N116" s="271">
        <f t="shared" si="83"/>
        <v>27193431.171833493</v>
      </c>
      <c r="O116" s="271">
        <f t="shared" si="84"/>
        <v>28870662.503600005</v>
      </c>
      <c r="P116" s="271">
        <f t="shared" si="85"/>
        <v>30651341.793900453</v>
      </c>
      <c r="Q116" s="272">
        <f t="shared" si="86"/>
        <v>28870662.503600005</v>
      </c>
      <c r="R116" s="271">
        <f t="shared" si="86"/>
        <v>30651341.793900453</v>
      </c>
      <c r="S116" s="271">
        <f t="shared" si="87"/>
        <v>32541849.486459062</v>
      </c>
      <c r="T116" s="271"/>
      <c r="U116" s="271">
        <f t="shared" si="88"/>
        <v>1785296059.348556</v>
      </c>
      <c r="V116" s="271">
        <f t="shared" si="89"/>
        <v>2012313906.7156785</v>
      </c>
      <c r="W116" s="271">
        <f t="shared" si="90"/>
        <v>2136429025.2664003</v>
      </c>
      <c r="X116" s="272">
        <f t="shared" si="91"/>
        <v>2268199292.7486334</v>
      </c>
      <c r="Y116" s="272">
        <f t="shared" si="92"/>
        <v>2136429025.2664003</v>
      </c>
      <c r="Z116" s="271">
        <f t="shared" si="93"/>
        <v>2268199292.7486334</v>
      </c>
      <c r="AA116" s="271">
        <f t="shared" si="102"/>
        <v>2408096861.9979706</v>
      </c>
      <c r="AB116" s="271"/>
      <c r="AC116" s="33" t="str">
        <f t="shared" si="94"/>
        <v>BERTAHAP</v>
      </c>
      <c r="AD116" s="273">
        <f t="shared" si="95"/>
        <v>0</v>
      </c>
      <c r="AE116" s="274">
        <v>2</v>
      </c>
      <c r="AF116" s="275"/>
      <c r="AG116" s="271" t="e">
        <f>IF(AF116&gt;#REF!,"LB","KR")</f>
        <v>#REF!</v>
      </c>
      <c r="AH116" s="275">
        <f t="shared" si="55"/>
        <v>1963826000</v>
      </c>
      <c r="AI116" s="275">
        <f t="shared" si="55"/>
        <v>2213546000</v>
      </c>
      <c r="AJ116" s="275">
        <f t="shared" si="55"/>
        <v>2350072000</v>
      </c>
      <c r="AK116" s="276">
        <f t="shared" si="54"/>
        <v>2495020000</v>
      </c>
      <c r="AL116" s="276">
        <f t="shared" si="54"/>
        <v>2350072000</v>
      </c>
      <c r="AM116" s="275">
        <f t="shared" si="54"/>
        <v>2495020000</v>
      </c>
      <c r="AN116" s="275">
        <f t="shared" si="54"/>
        <v>2648907000</v>
      </c>
      <c r="AO116" s="16"/>
      <c r="AP116" s="16"/>
      <c r="AQ116" s="278">
        <f t="shared" si="96"/>
        <v>-1534411.2613999955</v>
      </c>
      <c r="AR116" s="311"/>
      <c r="AS116" s="280"/>
      <c r="AT116" s="280"/>
      <c r="AU116" s="280"/>
      <c r="AV116" s="16"/>
      <c r="AW116" s="16"/>
      <c r="AX116" s="16"/>
      <c r="AY116" s="16"/>
      <c r="AZ116" s="16"/>
      <c r="BA116" s="16"/>
      <c r="BB116" s="16"/>
      <c r="BC116" s="16"/>
      <c r="BD116" s="16"/>
      <c r="BE116" s="16"/>
      <c r="BF116" s="16"/>
      <c r="BG116" s="16"/>
      <c r="BH116" s="16"/>
      <c r="BI116" s="16"/>
      <c r="BJ116" s="16"/>
      <c r="BK116" s="16"/>
      <c r="BL116" s="16"/>
      <c r="BM116" s="16"/>
      <c r="BN116" s="16"/>
      <c r="BO116" s="16"/>
      <c r="BP116" s="16"/>
      <c r="BQ116" s="16"/>
      <c r="BR116" s="16"/>
      <c r="BS116" s="282"/>
      <c r="BT116" s="283"/>
      <c r="BU116" s="283" t="str">
        <f t="shared" si="107"/>
        <v>2BR-15</v>
      </c>
      <c r="BV116" s="284">
        <f t="shared" si="108"/>
        <v>15</v>
      </c>
      <c r="BW116" s="285">
        <f t="shared" si="109"/>
        <v>101</v>
      </c>
      <c r="BX116" s="285">
        <f t="shared" si="109"/>
        <v>90</v>
      </c>
      <c r="BY116" s="286">
        <f t="shared" si="110"/>
        <v>29156510.647200003</v>
      </c>
      <c r="BZ116" s="286">
        <f t="shared" si="111"/>
        <v>2412085000</v>
      </c>
      <c r="CA116" s="286">
        <f t="shared" si="111"/>
        <v>2718805000</v>
      </c>
      <c r="CB116" s="286">
        <f t="shared" si="111"/>
        <v>2886495000</v>
      </c>
      <c r="CC116" s="286">
        <f t="shared" si="111"/>
        <v>3064528000</v>
      </c>
      <c r="CD116" s="286">
        <f t="shared" si="112"/>
        <v>3253541000</v>
      </c>
      <c r="CE116" s="16"/>
      <c r="CF116" s="43">
        <f t="shared" si="104"/>
        <v>2491077000</v>
      </c>
      <c r="CG116" s="197">
        <f t="shared" si="104"/>
        <v>2644722000</v>
      </c>
      <c r="CH116" s="44">
        <f t="shared" si="97"/>
        <v>37366155</v>
      </c>
      <c r="CI116" s="44">
        <f t="shared" si="98"/>
        <v>26447220</v>
      </c>
      <c r="CJ116" s="250">
        <f t="shared" si="99"/>
        <v>58751800</v>
      </c>
      <c r="CK116" s="287">
        <f t="shared" si="100"/>
        <v>51979583.333333336</v>
      </c>
    </row>
    <row r="117" spans="1:89">
      <c r="A117" s="3">
        <f t="shared" si="101"/>
        <v>78</v>
      </c>
      <c r="B117" s="556">
        <v>4</v>
      </c>
      <c r="C117" s="264" t="s">
        <v>152</v>
      </c>
      <c r="D117" s="265" t="s">
        <v>38</v>
      </c>
      <c r="E117" s="266"/>
      <c r="F117" s="41" t="s">
        <v>58</v>
      </c>
      <c r="G117" s="267">
        <f t="shared" si="76"/>
        <v>101</v>
      </c>
      <c r="H117" s="267">
        <f t="shared" si="77"/>
        <v>90</v>
      </c>
      <c r="I117" s="268">
        <f t="shared" si="78"/>
        <v>26966806</v>
      </c>
      <c r="J117" s="268">
        <f t="shared" si="79"/>
        <v>1</v>
      </c>
      <c r="K117" s="269">
        <f t="shared" si="80"/>
        <v>1.06</v>
      </c>
      <c r="L117" s="270">
        <f t="shared" si="113"/>
        <v>1.01</v>
      </c>
      <c r="M117" s="271">
        <f t="shared" si="82"/>
        <v>24125622.423629135</v>
      </c>
      <c r="N117" s="271">
        <f t="shared" si="83"/>
        <v>27193431.171833493</v>
      </c>
      <c r="O117" s="271">
        <f t="shared" si="84"/>
        <v>28870662.503600005</v>
      </c>
      <c r="P117" s="271">
        <f t="shared" si="85"/>
        <v>30651341.793900453</v>
      </c>
      <c r="Q117" s="272">
        <f t="shared" si="86"/>
        <v>28870662.503600005</v>
      </c>
      <c r="R117" s="271">
        <f t="shared" si="86"/>
        <v>30651341.793900453</v>
      </c>
      <c r="S117" s="271">
        <f t="shared" si="87"/>
        <v>32541849.486459062</v>
      </c>
      <c r="T117" s="271"/>
      <c r="U117" s="271">
        <f t="shared" si="88"/>
        <v>2171306018.1266222</v>
      </c>
      <c r="V117" s="271">
        <f t="shared" si="89"/>
        <v>2447408805.4650145</v>
      </c>
      <c r="W117" s="271">
        <f t="shared" si="90"/>
        <v>2598359625.3240004</v>
      </c>
      <c r="X117" s="272">
        <f t="shared" si="91"/>
        <v>2758620761.4510407</v>
      </c>
      <c r="Y117" s="272">
        <f t="shared" si="92"/>
        <v>2598359625.3240004</v>
      </c>
      <c r="Z117" s="271">
        <f t="shared" si="93"/>
        <v>2758620761.4510407</v>
      </c>
      <c r="AA117" s="271">
        <f t="shared" si="102"/>
        <v>2928766453.7813153</v>
      </c>
      <c r="AB117" s="271"/>
      <c r="AC117" s="33" t="str">
        <f t="shared" si="94"/>
        <v>BERTAHAP</v>
      </c>
      <c r="AD117" s="273">
        <f t="shared" si="95"/>
        <v>0</v>
      </c>
      <c r="AE117" s="274">
        <v>2</v>
      </c>
      <c r="AF117" s="275"/>
      <c r="AG117" s="271" t="e">
        <f>IF(AF117&gt;#REF!,"LB","KR")</f>
        <v>#REF!</v>
      </c>
      <c r="AH117" s="275">
        <f t="shared" si="55"/>
        <v>2388437000</v>
      </c>
      <c r="AI117" s="275">
        <f t="shared" si="55"/>
        <v>2692150000</v>
      </c>
      <c r="AJ117" s="275">
        <f t="shared" si="55"/>
        <v>2858196000</v>
      </c>
      <c r="AK117" s="276">
        <f t="shared" si="54"/>
        <v>3034483000</v>
      </c>
      <c r="AL117" s="276">
        <f t="shared" si="54"/>
        <v>2858196000</v>
      </c>
      <c r="AM117" s="275">
        <f t="shared" si="54"/>
        <v>3034483000</v>
      </c>
      <c r="AN117" s="275">
        <f t="shared" si="54"/>
        <v>3221644000</v>
      </c>
      <c r="AO117" s="16"/>
      <c r="AP117" s="16"/>
      <c r="AQ117" s="278">
        <f t="shared" si="96"/>
        <v>-1534411.2613999955</v>
      </c>
      <c r="AR117" s="311"/>
      <c r="AS117" s="280"/>
      <c r="AT117" s="280"/>
      <c r="AU117" s="280"/>
      <c r="AV117" s="16"/>
      <c r="AW117" s="16"/>
      <c r="AX117" s="16"/>
      <c r="AY117" s="16"/>
      <c r="AZ117" s="16"/>
      <c r="BA117" s="16"/>
      <c r="BB117" s="16"/>
      <c r="BC117" s="16"/>
      <c r="BD117" s="16"/>
      <c r="BE117" s="16"/>
      <c r="BF117" s="16"/>
      <c r="BG117" s="16"/>
      <c r="BH117" s="16"/>
      <c r="BI117" s="16"/>
      <c r="BJ117" s="16"/>
      <c r="BK117" s="16"/>
      <c r="BL117" s="16"/>
      <c r="BM117" s="16"/>
      <c r="BN117" s="16"/>
      <c r="BO117" s="16"/>
      <c r="BP117" s="16"/>
      <c r="BQ117" s="16"/>
      <c r="BR117" s="16"/>
      <c r="BS117" s="282"/>
      <c r="BT117" s="310"/>
      <c r="BU117" s="283" t="str">
        <f t="shared" si="107"/>
        <v>2BR-17</v>
      </c>
      <c r="BV117" s="284">
        <f t="shared" si="108"/>
        <v>17</v>
      </c>
      <c r="BW117" s="285">
        <f t="shared" si="109"/>
        <v>85</v>
      </c>
      <c r="BX117" s="285">
        <f t="shared" si="109"/>
        <v>74</v>
      </c>
      <c r="BY117" s="286">
        <f t="shared" si="110"/>
        <v>29156510.647200003</v>
      </c>
      <c r="BZ117" s="286">
        <f t="shared" si="111"/>
        <v>1983270000</v>
      </c>
      <c r="CA117" s="286">
        <f t="shared" si="111"/>
        <v>2235462000</v>
      </c>
      <c r="CB117" s="286">
        <f t="shared" si="111"/>
        <v>2373340000</v>
      </c>
      <c r="CC117" s="286">
        <f t="shared" si="111"/>
        <v>2519723000</v>
      </c>
      <c r="CD117" s="286">
        <f t="shared" si="112"/>
        <v>2675134000</v>
      </c>
      <c r="CE117" s="16"/>
      <c r="CF117" s="43">
        <f t="shared" si="104"/>
        <v>3029688000</v>
      </c>
      <c r="CG117" s="197">
        <f t="shared" si="104"/>
        <v>3216552000</v>
      </c>
      <c r="CH117" s="44">
        <f t="shared" si="97"/>
        <v>45445320</v>
      </c>
      <c r="CI117" s="44">
        <f t="shared" si="98"/>
        <v>32165520</v>
      </c>
      <c r="CJ117" s="250">
        <f t="shared" si="99"/>
        <v>71454900</v>
      </c>
      <c r="CK117" s="287">
        <f t="shared" si="100"/>
        <v>63218395.833333336</v>
      </c>
    </row>
    <row r="118" spans="1:89">
      <c r="A118" s="3">
        <f t="shared" si="101"/>
        <v>79</v>
      </c>
      <c r="B118" s="556">
        <v>5</v>
      </c>
      <c r="C118" s="264" t="s">
        <v>152</v>
      </c>
      <c r="D118" s="265" t="s">
        <v>44</v>
      </c>
      <c r="E118" s="266"/>
      <c r="F118" s="41" t="s">
        <v>60</v>
      </c>
      <c r="G118" s="267">
        <f t="shared" si="76"/>
        <v>101</v>
      </c>
      <c r="H118" s="267">
        <f t="shared" si="77"/>
        <v>90</v>
      </c>
      <c r="I118" s="268">
        <f t="shared" si="78"/>
        <v>26966806</v>
      </c>
      <c r="J118" s="268">
        <f t="shared" si="79"/>
        <v>1</v>
      </c>
      <c r="K118" s="269">
        <f t="shared" si="80"/>
        <v>1.06</v>
      </c>
      <c r="L118" s="270">
        <f t="shared" si="113"/>
        <v>1.01</v>
      </c>
      <c r="M118" s="271">
        <f t="shared" si="82"/>
        <v>24125622.423629135</v>
      </c>
      <c r="N118" s="271">
        <f t="shared" si="83"/>
        <v>27193431.171833493</v>
      </c>
      <c r="O118" s="271">
        <f t="shared" si="84"/>
        <v>28870662.503600005</v>
      </c>
      <c r="P118" s="271">
        <f t="shared" si="85"/>
        <v>30651341.793900453</v>
      </c>
      <c r="Q118" s="272">
        <f t="shared" si="86"/>
        <v>28870662.503600005</v>
      </c>
      <c r="R118" s="271">
        <f t="shared" si="86"/>
        <v>30651341.793900453</v>
      </c>
      <c r="S118" s="271">
        <f t="shared" si="87"/>
        <v>32541849.486459062</v>
      </c>
      <c r="T118" s="271"/>
      <c r="U118" s="271">
        <f t="shared" si="88"/>
        <v>2171306018.1266222</v>
      </c>
      <c r="V118" s="271">
        <f t="shared" si="89"/>
        <v>2447408805.4650145</v>
      </c>
      <c r="W118" s="271">
        <f t="shared" si="90"/>
        <v>2598359625.3240004</v>
      </c>
      <c r="X118" s="272">
        <f t="shared" si="91"/>
        <v>2758620761.4510407</v>
      </c>
      <c r="Y118" s="272">
        <f t="shared" si="92"/>
        <v>2598359625.3240004</v>
      </c>
      <c r="Z118" s="271">
        <f t="shared" si="93"/>
        <v>2758620761.4510407</v>
      </c>
      <c r="AA118" s="271">
        <f t="shared" si="102"/>
        <v>2928766453.7813153</v>
      </c>
      <c r="AB118" s="271"/>
      <c r="AC118" s="33" t="str">
        <f t="shared" si="94"/>
        <v>BERTAHAP</v>
      </c>
      <c r="AD118" s="273">
        <f t="shared" si="95"/>
        <v>0</v>
      </c>
      <c r="AE118" s="274">
        <v>2</v>
      </c>
      <c r="AF118" s="275"/>
      <c r="AG118" s="271" t="e">
        <f>IF(AF118&gt;#REF!,"LB","KR")</f>
        <v>#REF!</v>
      </c>
      <c r="AH118" s="275">
        <f t="shared" si="55"/>
        <v>2388437000</v>
      </c>
      <c r="AI118" s="275">
        <f t="shared" si="55"/>
        <v>2692150000</v>
      </c>
      <c r="AJ118" s="275">
        <f t="shared" si="55"/>
        <v>2858196000</v>
      </c>
      <c r="AK118" s="276">
        <f t="shared" si="54"/>
        <v>3034483000</v>
      </c>
      <c r="AL118" s="276">
        <f t="shared" si="54"/>
        <v>2858196000</v>
      </c>
      <c r="AM118" s="275">
        <f t="shared" si="54"/>
        <v>3034483000</v>
      </c>
      <c r="AN118" s="275">
        <f t="shared" si="54"/>
        <v>3221644000</v>
      </c>
      <c r="AO118" s="16"/>
      <c r="AP118" s="16"/>
      <c r="AQ118" s="278">
        <f t="shared" si="96"/>
        <v>-1534411.2613999955</v>
      </c>
      <c r="AR118" s="311"/>
      <c r="AS118" s="280"/>
      <c r="AT118" s="280"/>
      <c r="AU118" s="280"/>
      <c r="AV118" s="16"/>
      <c r="AW118" s="16"/>
      <c r="AX118" s="16"/>
      <c r="AY118" s="16"/>
      <c r="AZ118" s="16"/>
      <c r="BA118" s="16"/>
      <c r="BB118" s="16"/>
      <c r="BC118" s="16"/>
      <c r="BD118" s="16"/>
      <c r="BE118" s="16"/>
      <c r="BF118" s="16"/>
      <c r="BG118" s="16"/>
      <c r="BH118" s="16"/>
      <c r="BI118" s="16"/>
      <c r="BJ118" s="16"/>
      <c r="BK118" s="16"/>
      <c r="BL118" s="16"/>
      <c r="BM118" s="16"/>
      <c r="BN118" s="16"/>
      <c r="BO118" s="16"/>
      <c r="BP118" s="16"/>
      <c r="BQ118" s="16"/>
      <c r="BR118" s="16"/>
      <c r="BS118" s="282">
        <v>22</v>
      </c>
      <c r="BT118" s="283" t="s">
        <v>153</v>
      </c>
      <c r="BU118" s="283" t="str">
        <f t="shared" ref="BU118:BU123" si="114">F169</f>
        <v>2BR-3</v>
      </c>
      <c r="BV118" s="284" t="str">
        <f t="shared" ref="BV118:BV123" si="115">D169</f>
        <v>03</v>
      </c>
      <c r="BW118" s="285">
        <f t="shared" ref="BW118:BX123" si="116">G169</f>
        <v>85</v>
      </c>
      <c r="BX118" s="285">
        <f t="shared" si="116"/>
        <v>74</v>
      </c>
      <c r="BY118" s="286">
        <f t="shared" ref="BY118:BY123" si="117">O169</f>
        <v>29156510.647200003</v>
      </c>
      <c r="BZ118" s="286">
        <f t="shared" ref="BZ118:CC123" si="118">AH169</f>
        <v>1983270000</v>
      </c>
      <c r="CA118" s="286">
        <f t="shared" si="118"/>
        <v>2235462000</v>
      </c>
      <c r="CB118" s="286">
        <f t="shared" si="118"/>
        <v>2373340000</v>
      </c>
      <c r="CC118" s="286">
        <f t="shared" si="118"/>
        <v>2519723000</v>
      </c>
      <c r="CD118" s="286">
        <f t="shared" ref="CD118:CD123" si="119">AN169</f>
        <v>2675134000</v>
      </c>
      <c r="CE118" s="16">
        <v>12</v>
      </c>
      <c r="CF118" s="43">
        <f t="shared" si="104"/>
        <v>3029688000</v>
      </c>
      <c r="CG118" s="197">
        <f t="shared" si="104"/>
        <v>3216552000</v>
      </c>
      <c r="CH118" s="44">
        <f t="shared" si="97"/>
        <v>45445320</v>
      </c>
      <c r="CI118" s="44">
        <f t="shared" si="98"/>
        <v>32165520</v>
      </c>
      <c r="CJ118" s="250">
        <f t="shared" si="99"/>
        <v>71454900</v>
      </c>
      <c r="CK118" s="287">
        <f t="shared" si="100"/>
        <v>63218395.833333336</v>
      </c>
    </row>
    <row r="119" spans="1:89">
      <c r="A119" s="3">
        <f t="shared" si="101"/>
        <v>80</v>
      </c>
      <c r="B119" s="556">
        <v>6</v>
      </c>
      <c r="C119" s="264" t="s">
        <v>152</v>
      </c>
      <c r="D119" s="299">
        <v>11</v>
      </c>
      <c r="E119" s="266"/>
      <c r="F119" s="41" t="s">
        <v>62</v>
      </c>
      <c r="G119" s="267">
        <f t="shared" si="76"/>
        <v>101</v>
      </c>
      <c r="H119" s="267">
        <f t="shared" si="77"/>
        <v>90</v>
      </c>
      <c r="I119" s="268">
        <f t="shared" si="78"/>
        <v>26966806</v>
      </c>
      <c r="J119" s="268">
        <f t="shared" si="79"/>
        <v>1</v>
      </c>
      <c r="K119" s="269">
        <f t="shared" si="80"/>
        <v>1.06</v>
      </c>
      <c r="L119" s="270">
        <f t="shared" si="113"/>
        <v>1.01</v>
      </c>
      <c r="M119" s="271">
        <f t="shared" si="82"/>
        <v>24125622.423629135</v>
      </c>
      <c r="N119" s="271">
        <f t="shared" si="83"/>
        <v>27193431.171833493</v>
      </c>
      <c r="O119" s="271">
        <f t="shared" si="84"/>
        <v>28870662.503600005</v>
      </c>
      <c r="P119" s="271">
        <f t="shared" si="85"/>
        <v>30651341.793900453</v>
      </c>
      <c r="Q119" s="272">
        <f t="shared" si="86"/>
        <v>28870662.503600005</v>
      </c>
      <c r="R119" s="271">
        <f t="shared" si="86"/>
        <v>30651341.793900453</v>
      </c>
      <c r="S119" s="271">
        <f t="shared" si="87"/>
        <v>32541849.486459062</v>
      </c>
      <c r="T119" s="271"/>
      <c r="U119" s="271">
        <f t="shared" si="88"/>
        <v>2171306018.1266222</v>
      </c>
      <c r="V119" s="271">
        <f t="shared" si="89"/>
        <v>2447408805.4650145</v>
      </c>
      <c r="W119" s="271">
        <f t="shared" si="90"/>
        <v>2598359625.3240004</v>
      </c>
      <c r="X119" s="272">
        <f t="shared" si="91"/>
        <v>2758620761.4510407</v>
      </c>
      <c r="Y119" s="272">
        <f t="shared" si="92"/>
        <v>2598359625.3240004</v>
      </c>
      <c r="Z119" s="271">
        <f t="shared" si="93"/>
        <v>2758620761.4510407</v>
      </c>
      <c r="AA119" s="271">
        <f t="shared" si="102"/>
        <v>2928766453.7813153</v>
      </c>
      <c r="AB119" s="271"/>
      <c r="AC119" s="33" t="str">
        <f t="shared" si="94"/>
        <v>BERTAHAP</v>
      </c>
      <c r="AD119" s="273">
        <f t="shared" si="95"/>
        <v>0</v>
      </c>
      <c r="AE119" s="274">
        <v>2</v>
      </c>
      <c r="AF119" s="275"/>
      <c r="AG119" s="271" t="e">
        <f>IF(AF119&gt;#REF!,"LB","KR")</f>
        <v>#REF!</v>
      </c>
      <c r="AH119" s="275">
        <f t="shared" si="55"/>
        <v>2388437000</v>
      </c>
      <c r="AI119" s="275">
        <f t="shared" si="55"/>
        <v>2692150000</v>
      </c>
      <c r="AJ119" s="275">
        <f t="shared" si="55"/>
        <v>2858196000</v>
      </c>
      <c r="AK119" s="276">
        <f t="shared" si="54"/>
        <v>3034483000</v>
      </c>
      <c r="AL119" s="276">
        <f t="shared" si="54"/>
        <v>2858196000</v>
      </c>
      <c r="AM119" s="275">
        <f t="shared" si="54"/>
        <v>3034483000</v>
      </c>
      <c r="AN119" s="275">
        <f t="shared" si="54"/>
        <v>3221644000</v>
      </c>
      <c r="AO119" s="16"/>
      <c r="AP119" s="16"/>
      <c r="AQ119" s="278">
        <f t="shared" si="96"/>
        <v>-1534411.2613999955</v>
      </c>
      <c r="AR119" s="311"/>
      <c r="AS119" s="280"/>
      <c r="AT119" s="280"/>
      <c r="AU119" s="280"/>
      <c r="AV119" s="16"/>
      <c r="AW119" s="16"/>
      <c r="AX119" s="16"/>
      <c r="AY119" s="16"/>
      <c r="AZ119" s="16"/>
      <c r="BA119" s="16"/>
      <c r="BB119" s="16"/>
      <c r="BC119" s="16"/>
      <c r="BD119" s="16"/>
      <c r="BE119" s="16"/>
      <c r="BF119" s="16"/>
      <c r="BG119" s="16"/>
      <c r="BH119" s="16"/>
      <c r="BI119" s="16"/>
      <c r="BJ119" s="16"/>
      <c r="BK119" s="16"/>
      <c r="BL119" s="16"/>
      <c r="BM119" s="16"/>
      <c r="BN119" s="16"/>
      <c r="BO119" s="16"/>
      <c r="BP119" s="16"/>
      <c r="BQ119" s="16"/>
      <c r="BR119" s="16"/>
      <c r="BS119" s="282"/>
      <c r="BT119" s="283"/>
      <c r="BU119" s="283" t="str">
        <f t="shared" si="114"/>
        <v>2BR-5</v>
      </c>
      <c r="BV119" s="284" t="str">
        <f t="shared" si="115"/>
        <v>05</v>
      </c>
      <c r="BW119" s="285">
        <f t="shared" si="116"/>
        <v>85</v>
      </c>
      <c r="BX119" s="285">
        <f t="shared" si="116"/>
        <v>74</v>
      </c>
      <c r="BY119" s="286">
        <f t="shared" si="117"/>
        <v>29156510.647200003</v>
      </c>
      <c r="BZ119" s="286">
        <f t="shared" si="118"/>
        <v>1983270000</v>
      </c>
      <c r="CA119" s="286">
        <f t="shared" si="118"/>
        <v>2235462000</v>
      </c>
      <c r="CB119" s="286">
        <f t="shared" si="118"/>
        <v>2373340000</v>
      </c>
      <c r="CC119" s="286">
        <f t="shared" si="118"/>
        <v>2519723000</v>
      </c>
      <c r="CD119" s="286">
        <f t="shared" si="119"/>
        <v>2675134000</v>
      </c>
      <c r="CE119" s="16"/>
      <c r="CF119" s="43">
        <f t="shared" si="104"/>
        <v>3029688000</v>
      </c>
      <c r="CG119" s="197">
        <f t="shared" si="104"/>
        <v>3216552000</v>
      </c>
      <c r="CH119" s="44">
        <f t="shared" si="97"/>
        <v>45445320</v>
      </c>
      <c r="CI119" s="44">
        <f t="shared" si="98"/>
        <v>32165520</v>
      </c>
      <c r="CJ119" s="250">
        <f t="shared" si="99"/>
        <v>71454900</v>
      </c>
      <c r="CK119" s="287">
        <f t="shared" si="100"/>
        <v>63218395.833333336</v>
      </c>
    </row>
    <row r="120" spans="1:89">
      <c r="A120" s="3">
        <f t="shared" si="101"/>
        <v>81</v>
      </c>
      <c r="B120" s="556">
        <v>7</v>
      </c>
      <c r="C120" s="264" t="s">
        <v>152</v>
      </c>
      <c r="D120" s="299">
        <v>15</v>
      </c>
      <c r="E120" s="266"/>
      <c r="F120" s="41" t="s">
        <v>64</v>
      </c>
      <c r="G120" s="267">
        <f t="shared" si="76"/>
        <v>101</v>
      </c>
      <c r="H120" s="267">
        <f t="shared" si="77"/>
        <v>90</v>
      </c>
      <c r="I120" s="268">
        <f t="shared" si="78"/>
        <v>26966806</v>
      </c>
      <c r="J120" s="268">
        <f t="shared" si="79"/>
        <v>1</v>
      </c>
      <c r="K120" s="269">
        <f t="shared" si="80"/>
        <v>1.06</v>
      </c>
      <c r="L120" s="270">
        <f t="shared" si="113"/>
        <v>1.01</v>
      </c>
      <c r="M120" s="271">
        <f t="shared" si="82"/>
        <v>24125622.423629135</v>
      </c>
      <c r="N120" s="271">
        <f t="shared" si="83"/>
        <v>27193431.171833493</v>
      </c>
      <c r="O120" s="271">
        <f t="shared" si="84"/>
        <v>28870662.503600005</v>
      </c>
      <c r="P120" s="271">
        <f t="shared" si="85"/>
        <v>30651341.793900453</v>
      </c>
      <c r="Q120" s="272">
        <f t="shared" si="86"/>
        <v>28870662.503600005</v>
      </c>
      <c r="R120" s="271">
        <f t="shared" si="86"/>
        <v>30651341.793900453</v>
      </c>
      <c r="S120" s="271">
        <f t="shared" si="87"/>
        <v>32541849.486459062</v>
      </c>
      <c r="T120" s="271"/>
      <c r="U120" s="271">
        <f t="shared" si="88"/>
        <v>2171306018.1266222</v>
      </c>
      <c r="V120" s="271">
        <f t="shared" si="89"/>
        <v>2447408805.4650145</v>
      </c>
      <c r="W120" s="271">
        <f t="shared" si="90"/>
        <v>2598359625.3240004</v>
      </c>
      <c r="X120" s="272">
        <f t="shared" si="91"/>
        <v>2758620761.4510407</v>
      </c>
      <c r="Y120" s="272">
        <f t="shared" si="92"/>
        <v>2598359625.3240004</v>
      </c>
      <c r="Z120" s="271">
        <f t="shared" si="93"/>
        <v>2758620761.4510407</v>
      </c>
      <c r="AA120" s="271">
        <f t="shared" si="102"/>
        <v>2928766453.7813153</v>
      </c>
      <c r="AB120" s="271"/>
      <c r="AC120" s="33" t="str">
        <f t="shared" si="94"/>
        <v>BERTAHAP</v>
      </c>
      <c r="AD120" s="273">
        <f t="shared" si="95"/>
        <v>0</v>
      </c>
      <c r="AE120" s="274">
        <v>2</v>
      </c>
      <c r="AF120" s="275"/>
      <c r="AG120" s="271" t="e">
        <f>IF(AF120&gt;#REF!,"LB","KR")</f>
        <v>#REF!</v>
      </c>
      <c r="AH120" s="275">
        <f t="shared" si="55"/>
        <v>2388437000</v>
      </c>
      <c r="AI120" s="275">
        <f t="shared" si="55"/>
        <v>2692150000</v>
      </c>
      <c r="AJ120" s="275">
        <f t="shared" si="55"/>
        <v>2858196000</v>
      </c>
      <c r="AK120" s="276">
        <f t="shared" si="54"/>
        <v>3034483000</v>
      </c>
      <c r="AL120" s="276">
        <f t="shared" si="54"/>
        <v>2858196000</v>
      </c>
      <c r="AM120" s="275">
        <f t="shared" si="54"/>
        <v>3034483000</v>
      </c>
      <c r="AN120" s="275">
        <f t="shared" si="54"/>
        <v>3221644000</v>
      </c>
      <c r="AO120" s="16"/>
      <c r="AP120" s="16"/>
      <c r="AQ120" s="278">
        <f t="shared" si="96"/>
        <v>-1534411.2613999955</v>
      </c>
      <c r="AR120" s="311"/>
      <c r="AS120" s="280"/>
      <c r="AT120" s="280"/>
      <c r="AU120" s="280"/>
      <c r="AV120" s="16"/>
      <c r="AW120" s="16"/>
      <c r="AX120" s="16"/>
      <c r="AY120" s="16"/>
      <c r="AZ120" s="16"/>
      <c r="BA120" s="16"/>
      <c r="BB120" s="16"/>
      <c r="BC120" s="16"/>
      <c r="BD120" s="16"/>
      <c r="BE120" s="16"/>
      <c r="BF120" s="16"/>
      <c r="BG120" s="16"/>
      <c r="BH120" s="16"/>
      <c r="BI120" s="16"/>
      <c r="BJ120" s="16"/>
      <c r="BK120" s="16"/>
      <c r="BL120" s="16"/>
      <c r="BM120" s="16"/>
      <c r="BN120" s="16"/>
      <c r="BO120" s="16"/>
      <c r="BP120" s="16"/>
      <c r="BQ120" s="16"/>
      <c r="BR120" s="16"/>
      <c r="BS120" s="282"/>
      <c r="BT120" s="283"/>
      <c r="BU120" s="283" t="str">
        <f t="shared" si="114"/>
        <v>2BR-7</v>
      </c>
      <c r="BV120" s="284" t="str">
        <f t="shared" si="115"/>
        <v>07</v>
      </c>
      <c r="BW120" s="285">
        <f t="shared" si="116"/>
        <v>101</v>
      </c>
      <c r="BX120" s="285">
        <f t="shared" si="116"/>
        <v>90</v>
      </c>
      <c r="BY120" s="286">
        <f t="shared" si="117"/>
        <v>29156510.647200003</v>
      </c>
      <c r="BZ120" s="286">
        <f t="shared" si="118"/>
        <v>2412085000</v>
      </c>
      <c r="CA120" s="286">
        <f t="shared" si="118"/>
        <v>2718805000</v>
      </c>
      <c r="CB120" s="286">
        <f t="shared" si="118"/>
        <v>2886495000</v>
      </c>
      <c r="CC120" s="286">
        <f t="shared" si="118"/>
        <v>3064528000</v>
      </c>
      <c r="CD120" s="286">
        <f t="shared" si="119"/>
        <v>3253541000</v>
      </c>
      <c r="CE120" s="16"/>
      <c r="CF120" s="43">
        <f t="shared" si="104"/>
        <v>3029688000</v>
      </c>
      <c r="CG120" s="197">
        <f t="shared" si="104"/>
        <v>3216552000</v>
      </c>
      <c r="CH120" s="44">
        <f t="shared" si="97"/>
        <v>45445320</v>
      </c>
      <c r="CI120" s="44">
        <f t="shared" si="98"/>
        <v>32165520</v>
      </c>
      <c r="CJ120" s="250">
        <f t="shared" si="99"/>
        <v>71454900</v>
      </c>
      <c r="CK120" s="287">
        <f t="shared" si="100"/>
        <v>63218395.833333336</v>
      </c>
    </row>
    <row r="121" spans="1:89">
      <c r="A121" s="3">
        <f t="shared" si="101"/>
        <v>82</v>
      </c>
      <c r="B121" s="556">
        <v>8</v>
      </c>
      <c r="C121" s="264" t="s">
        <v>152</v>
      </c>
      <c r="D121" s="299">
        <v>17</v>
      </c>
      <c r="E121" s="266"/>
      <c r="F121" s="41" t="s">
        <v>67</v>
      </c>
      <c r="G121" s="267">
        <f t="shared" si="76"/>
        <v>85</v>
      </c>
      <c r="H121" s="267">
        <f t="shared" si="77"/>
        <v>74</v>
      </c>
      <c r="I121" s="268">
        <f t="shared" si="78"/>
        <v>26966806</v>
      </c>
      <c r="J121" s="268">
        <f t="shared" si="79"/>
        <v>1</v>
      </c>
      <c r="K121" s="269">
        <f t="shared" si="80"/>
        <v>1.06</v>
      </c>
      <c r="L121" s="270">
        <f t="shared" si="113"/>
        <v>1.01</v>
      </c>
      <c r="M121" s="271">
        <f t="shared" si="82"/>
        <v>24125622.423629135</v>
      </c>
      <c r="N121" s="271">
        <f t="shared" si="83"/>
        <v>27193431.171833493</v>
      </c>
      <c r="O121" s="271">
        <f t="shared" si="84"/>
        <v>28870662.503600005</v>
      </c>
      <c r="P121" s="271">
        <f t="shared" si="85"/>
        <v>30651341.793900453</v>
      </c>
      <c r="Q121" s="272">
        <f t="shared" si="86"/>
        <v>28870662.503600005</v>
      </c>
      <c r="R121" s="271">
        <f t="shared" si="86"/>
        <v>30651341.793900453</v>
      </c>
      <c r="S121" s="271">
        <f t="shared" si="87"/>
        <v>32541849.486459062</v>
      </c>
      <c r="T121" s="271"/>
      <c r="U121" s="271">
        <f t="shared" si="88"/>
        <v>1785296059.348556</v>
      </c>
      <c r="V121" s="271">
        <f t="shared" si="89"/>
        <v>2012313906.7156785</v>
      </c>
      <c r="W121" s="271">
        <f t="shared" si="90"/>
        <v>2136429025.2664003</v>
      </c>
      <c r="X121" s="272">
        <f t="shared" si="91"/>
        <v>2268199292.7486334</v>
      </c>
      <c r="Y121" s="272">
        <f t="shared" si="92"/>
        <v>2136429025.2664003</v>
      </c>
      <c r="Z121" s="271">
        <f t="shared" si="93"/>
        <v>2268199292.7486334</v>
      </c>
      <c r="AA121" s="271">
        <f t="shared" si="102"/>
        <v>2408096861.9979706</v>
      </c>
      <c r="AB121" s="271"/>
      <c r="AC121" s="33" t="str">
        <f t="shared" si="94"/>
        <v>BERTAHAP</v>
      </c>
      <c r="AD121" s="273">
        <f t="shared" si="95"/>
        <v>0</v>
      </c>
      <c r="AE121" s="274">
        <v>2</v>
      </c>
      <c r="AF121" s="275"/>
      <c r="AG121" s="271" t="e">
        <f>IF(AF121&gt;#REF!,"LB","KR")</f>
        <v>#REF!</v>
      </c>
      <c r="AH121" s="275">
        <f t="shared" si="55"/>
        <v>1963826000</v>
      </c>
      <c r="AI121" s="275">
        <f t="shared" si="55"/>
        <v>2213546000</v>
      </c>
      <c r="AJ121" s="275">
        <f t="shared" si="55"/>
        <v>2350072000</v>
      </c>
      <c r="AK121" s="276">
        <f t="shared" si="54"/>
        <v>2495020000</v>
      </c>
      <c r="AL121" s="276">
        <f t="shared" si="54"/>
        <v>2350072000</v>
      </c>
      <c r="AM121" s="275">
        <f t="shared" si="54"/>
        <v>2495020000</v>
      </c>
      <c r="AN121" s="275">
        <f t="shared" si="54"/>
        <v>2648907000</v>
      </c>
      <c r="AO121" s="16"/>
      <c r="AP121" s="16"/>
      <c r="AQ121" s="278">
        <f t="shared" si="96"/>
        <v>-1534411.2613999955</v>
      </c>
      <c r="AR121" s="311"/>
      <c r="AS121" s="280"/>
      <c r="AT121" s="280"/>
      <c r="AU121" s="280"/>
      <c r="AV121" s="16"/>
      <c r="AW121" s="16"/>
      <c r="AX121" s="16"/>
      <c r="AY121" s="16"/>
      <c r="AZ121" s="16"/>
      <c r="BA121" s="16"/>
      <c r="BB121" s="16"/>
      <c r="BC121" s="16"/>
      <c r="BD121" s="16"/>
      <c r="BE121" s="16"/>
      <c r="BF121" s="16"/>
      <c r="BG121" s="16"/>
      <c r="BH121" s="16"/>
      <c r="BI121" s="16"/>
      <c r="BJ121" s="16"/>
      <c r="BK121" s="16"/>
      <c r="BL121" s="16"/>
      <c r="BM121" s="16"/>
      <c r="BN121" s="16"/>
      <c r="BO121" s="16"/>
      <c r="BP121" s="16"/>
      <c r="BQ121" s="16"/>
      <c r="BR121" s="16"/>
      <c r="BS121" s="282"/>
      <c r="BT121" s="283"/>
      <c r="BU121" s="283" t="str">
        <f t="shared" si="114"/>
        <v>2BR-9</v>
      </c>
      <c r="BV121" s="284" t="str">
        <f t="shared" si="115"/>
        <v>09</v>
      </c>
      <c r="BW121" s="285">
        <f t="shared" si="116"/>
        <v>101</v>
      </c>
      <c r="BX121" s="285">
        <f t="shared" si="116"/>
        <v>90</v>
      </c>
      <c r="BY121" s="286">
        <f t="shared" si="117"/>
        <v>29156510.647200003</v>
      </c>
      <c r="BZ121" s="286">
        <f t="shared" si="118"/>
        <v>2412085000</v>
      </c>
      <c r="CA121" s="286">
        <f t="shared" si="118"/>
        <v>2718805000</v>
      </c>
      <c r="CB121" s="286">
        <f t="shared" si="118"/>
        <v>2886495000</v>
      </c>
      <c r="CC121" s="286">
        <f t="shared" si="118"/>
        <v>3064528000</v>
      </c>
      <c r="CD121" s="286">
        <f t="shared" si="119"/>
        <v>3253541000</v>
      </c>
      <c r="CE121" s="16"/>
      <c r="CF121" s="43">
        <f t="shared" si="104"/>
        <v>2491077000</v>
      </c>
      <c r="CG121" s="197">
        <f t="shared" si="104"/>
        <v>2644722000</v>
      </c>
      <c r="CH121" s="44">
        <f t="shared" si="97"/>
        <v>37366155</v>
      </c>
      <c r="CI121" s="44">
        <f t="shared" si="98"/>
        <v>26447220</v>
      </c>
      <c r="CJ121" s="250">
        <f t="shared" si="99"/>
        <v>58751800</v>
      </c>
      <c r="CK121" s="287">
        <f t="shared" si="100"/>
        <v>51979583.333333336</v>
      </c>
    </row>
    <row r="122" spans="1:89">
      <c r="A122" s="3">
        <f t="shared" si="101"/>
        <v>83</v>
      </c>
      <c r="B122" s="556">
        <v>9</v>
      </c>
      <c r="C122" s="264" t="s">
        <v>152</v>
      </c>
      <c r="D122" s="299">
        <v>19</v>
      </c>
      <c r="E122" s="266"/>
      <c r="F122" s="41" t="s">
        <v>78</v>
      </c>
      <c r="G122" s="267">
        <f t="shared" si="76"/>
        <v>138</v>
      </c>
      <c r="H122" s="267">
        <f t="shared" si="77"/>
        <v>120</v>
      </c>
      <c r="I122" s="268">
        <f t="shared" si="78"/>
        <v>26966806</v>
      </c>
      <c r="J122" s="268">
        <f t="shared" si="79"/>
        <v>1</v>
      </c>
      <c r="K122" s="269">
        <f t="shared" si="80"/>
        <v>1.06</v>
      </c>
      <c r="L122" s="270">
        <f t="shared" si="113"/>
        <v>1.01</v>
      </c>
      <c r="M122" s="271">
        <f t="shared" si="82"/>
        <v>24125622.423629135</v>
      </c>
      <c r="N122" s="271">
        <f t="shared" si="83"/>
        <v>27193431.171833493</v>
      </c>
      <c r="O122" s="271">
        <f t="shared" si="84"/>
        <v>28870662.503600005</v>
      </c>
      <c r="P122" s="271">
        <f t="shared" si="85"/>
        <v>30651341.793900453</v>
      </c>
      <c r="Q122" s="272">
        <f t="shared" si="86"/>
        <v>28870662.503600005</v>
      </c>
      <c r="R122" s="271">
        <f t="shared" si="86"/>
        <v>30651341.793900453</v>
      </c>
      <c r="S122" s="271">
        <f t="shared" si="87"/>
        <v>32541849.486459062</v>
      </c>
      <c r="T122" s="271"/>
      <c r="U122" s="271">
        <f t="shared" si="88"/>
        <v>2895074690.8354959</v>
      </c>
      <c r="V122" s="271">
        <f t="shared" si="89"/>
        <v>3263211740.620019</v>
      </c>
      <c r="W122" s="271">
        <f t="shared" si="90"/>
        <v>3464479500.4320006</v>
      </c>
      <c r="X122" s="272">
        <f t="shared" si="91"/>
        <v>3678161015.2680545</v>
      </c>
      <c r="Y122" s="272">
        <f t="shared" si="92"/>
        <v>3464479500.4320006</v>
      </c>
      <c r="Z122" s="271">
        <f t="shared" si="93"/>
        <v>3678161015.2680545</v>
      </c>
      <c r="AA122" s="271">
        <f t="shared" si="102"/>
        <v>3905021938.3750873</v>
      </c>
      <c r="AB122" s="271"/>
      <c r="AC122" s="33" t="str">
        <f t="shared" si="94"/>
        <v>BERTAHAP</v>
      </c>
      <c r="AD122" s="273">
        <f t="shared" si="95"/>
        <v>0</v>
      </c>
      <c r="AE122" s="274">
        <v>2</v>
      </c>
      <c r="AF122" s="275"/>
      <c r="AG122" s="271" t="e">
        <f>IF(AF122&gt;#REF!,"LB","KR")</f>
        <v>#REF!</v>
      </c>
      <c r="AH122" s="275">
        <f t="shared" si="55"/>
        <v>3184583000</v>
      </c>
      <c r="AI122" s="275">
        <f t="shared" si="55"/>
        <v>3589533000</v>
      </c>
      <c r="AJ122" s="275">
        <f t="shared" si="55"/>
        <v>3810928000</v>
      </c>
      <c r="AK122" s="276">
        <f t="shared" si="54"/>
        <v>4045978000</v>
      </c>
      <c r="AL122" s="276">
        <f t="shared" si="54"/>
        <v>3810928000</v>
      </c>
      <c r="AM122" s="275">
        <f t="shared" si="54"/>
        <v>4045978000</v>
      </c>
      <c r="AN122" s="275">
        <f t="shared" si="54"/>
        <v>4295525000</v>
      </c>
      <c r="AO122" s="16"/>
      <c r="AP122" s="16"/>
      <c r="AQ122" s="278">
        <f t="shared" si="96"/>
        <v>-1534411.2613999955</v>
      </c>
      <c r="AR122" s="311"/>
      <c r="AS122" s="280"/>
      <c r="AT122" s="280"/>
      <c r="AU122" s="280"/>
      <c r="AV122" s="16"/>
      <c r="AW122" s="16"/>
      <c r="AX122" s="16"/>
      <c r="AY122" s="16"/>
      <c r="AZ122" s="16"/>
      <c r="BA122" s="16"/>
      <c r="BB122" s="16"/>
      <c r="BC122" s="16"/>
      <c r="BD122" s="16"/>
      <c r="BE122" s="16"/>
      <c r="BF122" s="16"/>
      <c r="BG122" s="16"/>
      <c r="BH122" s="16"/>
      <c r="BI122" s="16"/>
      <c r="BJ122" s="16"/>
      <c r="BK122" s="16"/>
      <c r="BL122" s="16"/>
      <c r="BM122" s="16"/>
      <c r="BN122" s="16"/>
      <c r="BO122" s="16"/>
      <c r="BP122" s="16"/>
      <c r="BQ122" s="16"/>
      <c r="BR122" s="16"/>
      <c r="BS122" s="282"/>
      <c r="BT122" s="283"/>
      <c r="BU122" s="283" t="str">
        <f t="shared" si="114"/>
        <v>2BR-11</v>
      </c>
      <c r="BV122" s="284">
        <f t="shared" si="115"/>
        <v>11</v>
      </c>
      <c r="BW122" s="285">
        <f t="shared" si="116"/>
        <v>101</v>
      </c>
      <c r="BX122" s="285">
        <f t="shared" si="116"/>
        <v>90</v>
      </c>
      <c r="BY122" s="286">
        <f t="shared" si="117"/>
        <v>29156510.647200003</v>
      </c>
      <c r="BZ122" s="286">
        <f t="shared" si="118"/>
        <v>2412085000</v>
      </c>
      <c r="CA122" s="286">
        <f t="shared" si="118"/>
        <v>2718805000</v>
      </c>
      <c r="CB122" s="286">
        <f t="shared" si="118"/>
        <v>2886495000</v>
      </c>
      <c r="CC122" s="286">
        <f t="shared" si="118"/>
        <v>3064528000</v>
      </c>
      <c r="CD122" s="286">
        <f t="shared" si="119"/>
        <v>3253541000</v>
      </c>
      <c r="CE122" s="16"/>
      <c r="CF122" s="43">
        <f t="shared" si="104"/>
        <v>4039584000</v>
      </c>
      <c r="CG122" s="197">
        <f t="shared" si="104"/>
        <v>4288737000</v>
      </c>
      <c r="CH122" s="44">
        <f t="shared" si="97"/>
        <v>60593760</v>
      </c>
      <c r="CI122" s="44">
        <f t="shared" si="98"/>
        <v>42887370</v>
      </c>
      <c r="CJ122" s="250">
        <f t="shared" si="99"/>
        <v>95273200</v>
      </c>
      <c r="CK122" s="287">
        <f t="shared" si="100"/>
        <v>84291208.333333328</v>
      </c>
    </row>
    <row r="123" spans="1:89">
      <c r="A123" s="3">
        <f t="shared" si="101"/>
        <v>84</v>
      </c>
      <c r="B123" s="556">
        <v>10</v>
      </c>
      <c r="C123" s="264" t="s">
        <v>152</v>
      </c>
      <c r="D123" s="299">
        <v>21</v>
      </c>
      <c r="E123" s="266"/>
      <c r="F123" s="41" t="s">
        <v>84</v>
      </c>
      <c r="G123" s="267">
        <f t="shared" si="76"/>
        <v>132</v>
      </c>
      <c r="H123" s="267">
        <f t="shared" si="77"/>
        <v>112</v>
      </c>
      <c r="I123" s="268">
        <f t="shared" si="78"/>
        <v>26966806</v>
      </c>
      <c r="J123" s="268">
        <f t="shared" si="79"/>
        <v>3</v>
      </c>
      <c r="K123" s="269">
        <f t="shared" si="80"/>
        <v>1.1000000000000001</v>
      </c>
      <c r="L123" s="270">
        <f t="shared" si="113"/>
        <v>1.01</v>
      </c>
      <c r="M123" s="271">
        <f t="shared" si="82"/>
        <v>25036023.269803815</v>
      </c>
      <c r="N123" s="271">
        <f t="shared" si="83"/>
        <v>28219598.385864943</v>
      </c>
      <c r="O123" s="271">
        <f t="shared" si="84"/>
        <v>29960121.466000002</v>
      </c>
      <c r="P123" s="271">
        <f t="shared" si="85"/>
        <v>31807996.201217446</v>
      </c>
      <c r="Q123" s="272">
        <f t="shared" si="86"/>
        <v>29960121.466000002</v>
      </c>
      <c r="R123" s="271">
        <f t="shared" si="86"/>
        <v>31807996.201217446</v>
      </c>
      <c r="S123" s="271">
        <f t="shared" si="87"/>
        <v>33769843.806702793</v>
      </c>
      <c r="T123" s="271"/>
      <c r="U123" s="271">
        <f t="shared" si="88"/>
        <v>2804034606.2180271</v>
      </c>
      <c r="V123" s="271">
        <f t="shared" si="89"/>
        <v>3160595019.2168736</v>
      </c>
      <c r="W123" s="271">
        <f t="shared" si="90"/>
        <v>3355533604.1920004</v>
      </c>
      <c r="X123" s="272">
        <f t="shared" si="91"/>
        <v>3562495574.5363541</v>
      </c>
      <c r="Y123" s="272">
        <f t="shared" si="92"/>
        <v>3355533604.1920004</v>
      </c>
      <c r="Z123" s="271">
        <f t="shared" si="93"/>
        <v>3562495574.5363541</v>
      </c>
      <c r="AA123" s="271">
        <f t="shared" si="102"/>
        <v>3782222506.3507128</v>
      </c>
      <c r="AB123" s="271"/>
      <c r="AC123" s="33" t="str">
        <f t="shared" si="94"/>
        <v>BERTAHAP</v>
      </c>
      <c r="AD123" s="273">
        <f t="shared" si="95"/>
        <v>0</v>
      </c>
      <c r="AE123" s="274">
        <v>2</v>
      </c>
      <c r="AF123" s="275"/>
      <c r="AG123" s="271" t="e">
        <f>IF(AF123&gt;#REF!,"LB","KR")</f>
        <v>#REF!</v>
      </c>
      <c r="AH123" s="275">
        <f t="shared" si="55"/>
        <v>3084439000</v>
      </c>
      <c r="AI123" s="275">
        <f t="shared" si="55"/>
        <v>3476655000</v>
      </c>
      <c r="AJ123" s="275">
        <f t="shared" si="55"/>
        <v>3691087000</v>
      </c>
      <c r="AK123" s="276">
        <f t="shared" si="54"/>
        <v>3918746000</v>
      </c>
      <c r="AL123" s="276">
        <f t="shared" si="54"/>
        <v>3691087000</v>
      </c>
      <c r="AM123" s="275">
        <f t="shared" si="54"/>
        <v>3918746000</v>
      </c>
      <c r="AN123" s="275">
        <f t="shared" si="54"/>
        <v>4160445000</v>
      </c>
      <c r="AO123" s="16"/>
      <c r="AP123" s="16"/>
      <c r="AQ123" s="278">
        <f t="shared" si="96"/>
        <v>-444952.29899999872</v>
      </c>
      <c r="AR123" s="311"/>
      <c r="AS123" s="280"/>
      <c r="AT123" s="280"/>
      <c r="AU123" s="280"/>
      <c r="AV123" s="16"/>
      <c r="AW123" s="16"/>
      <c r="AX123" s="16"/>
      <c r="AY123" s="16"/>
      <c r="AZ123" s="16"/>
      <c r="BA123" s="16"/>
      <c r="BB123" s="16"/>
      <c r="BC123" s="16"/>
      <c r="BD123" s="16"/>
      <c r="BE123" s="16"/>
      <c r="BF123" s="16"/>
      <c r="BG123" s="16"/>
      <c r="BH123" s="16"/>
      <c r="BI123" s="16"/>
      <c r="BJ123" s="16"/>
      <c r="BK123" s="16"/>
      <c r="BL123" s="16"/>
      <c r="BM123" s="16"/>
      <c r="BN123" s="16"/>
      <c r="BO123" s="16"/>
      <c r="BP123" s="16"/>
      <c r="BQ123" s="16"/>
      <c r="BR123" s="16"/>
      <c r="BS123" s="282"/>
      <c r="BT123" s="283"/>
      <c r="BU123" s="283" t="str">
        <f t="shared" si="114"/>
        <v>2BR-15</v>
      </c>
      <c r="BV123" s="284">
        <f t="shared" si="115"/>
        <v>15</v>
      </c>
      <c r="BW123" s="285">
        <f t="shared" si="116"/>
        <v>101</v>
      </c>
      <c r="BX123" s="285">
        <f t="shared" si="116"/>
        <v>90</v>
      </c>
      <c r="BY123" s="286">
        <f t="shared" si="117"/>
        <v>29156510.647200003</v>
      </c>
      <c r="BZ123" s="286">
        <f t="shared" si="118"/>
        <v>2412085000</v>
      </c>
      <c r="CA123" s="286">
        <f t="shared" si="118"/>
        <v>2718805000</v>
      </c>
      <c r="CB123" s="286">
        <f t="shared" si="118"/>
        <v>2886495000</v>
      </c>
      <c r="CC123" s="286">
        <f t="shared" si="118"/>
        <v>3064528000</v>
      </c>
      <c r="CD123" s="286">
        <f t="shared" si="119"/>
        <v>3253541000</v>
      </c>
      <c r="CE123" s="16"/>
      <c r="CF123" s="43">
        <f t="shared" si="104"/>
        <v>3912553000</v>
      </c>
      <c r="CG123" s="197">
        <f t="shared" si="104"/>
        <v>4153871000</v>
      </c>
      <c r="CH123" s="44">
        <f t="shared" si="97"/>
        <v>58688295</v>
      </c>
      <c r="CI123" s="44">
        <f t="shared" si="98"/>
        <v>41538710</v>
      </c>
      <c r="CJ123" s="250">
        <f t="shared" si="99"/>
        <v>92277175</v>
      </c>
      <c r="CK123" s="287">
        <f t="shared" si="100"/>
        <v>81640541.666666672</v>
      </c>
    </row>
    <row r="124" spans="1:89">
      <c r="A124" s="3">
        <f t="shared" si="101"/>
        <v>85</v>
      </c>
      <c r="B124" s="556">
        <v>1</v>
      </c>
      <c r="C124" s="264" t="s">
        <v>154</v>
      </c>
      <c r="D124" s="265" t="s">
        <v>19</v>
      </c>
      <c r="E124" s="266"/>
      <c r="F124" s="41" t="s">
        <v>72</v>
      </c>
      <c r="G124" s="267">
        <f t="shared" si="76"/>
        <v>175</v>
      </c>
      <c r="H124" s="267">
        <f t="shared" si="77"/>
        <v>156</v>
      </c>
      <c r="I124" s="268">
        <f t="shared" si="78"/>
        <v>26966806</v>
      </c>
      <c r="J124" s="268">
        <f t="shared" si="79"/>
        <v>5</v>
      </c>
      <c r="K124" s="269">
        <f t="shared" si="80"/>
        <v>1.08</v>
      </c>
      <c r="L124" s="319">
        <f t="shared" ref="L124:L131" si="120">SUMIF($AN$4:$AN$22,D124,$BF$4:$BF$22)</f>
        <v>1.02</v>
      </c>
      <c r="M124" s="271">
        <f t="shared" si="82"/>
        <v>24824197.330347329</v>
      </c>
      <c r="N124" s="271">
        <f t="shared" si="83"/>
        <v>27980836.707352675</v>
      </c>
      <c r="O124" s="271">
        <f t="shared" si="84"/>
        <v>29706633.489600003</v>
      </c>
      <c r="P124" s="271">
        <f t="shared" si="85"/>
        <v>31538873.641099136</v>
      </c>
      <c r="Q124" s="272">
        <f t="shared" si="86"/>
        <v>29706633.489600003</v>
      </c>
      <c r="R124" s="271">
        <f t="shared" si="86"/>
        <v>31538873.641099136</v>
      </c>
      <c r="S124" s="271">
        <f t="shared" si="87"/>
        <v>33484122.355953015</v>
      </c>
      <c r="T124" s="271"/>
      <c r="U124" s="271">
        <f t="shared" si="88"/>
        <v>3872574783.5341835</v>
      </c>
      <c r="V124" s="271">
        <f t="shared" si="89"/>
        <v>4365010526.3470173</v>
      </c>
      <c r="W124" s="271">
        <f t="shared" si="90"/>
        <v>4634234824.3776007</v>
      </c>
      <c r="X124" s="272">
        <f t="shared" si="91"/>
        <v>4920064288.0114651</v>
      </c>
      <c r="Y124" s="272">
        <f t="shared" si="92"/>
        <v>4634234824.3776007</v>
      </c>
      <c r="Z124" s="271">
        <f t="shared" si="93"/>
        <v>4920064288.0114651</v>
      </c>
      <c r="AA124" s="271">
        <f t="shared" si="102"/>
        <v>5223523087.5286703</v>
      </c>
      <c r="AB124" s="271"/>
      <c r="AC124" s="33" t="str">
        <f t="shared" si="94"/>
        <v>BERTAHAP</v>
      </c>
      <c r="AD124" s="273">
        <f t="shared" si="95"/>
        <v>0</v>
      </c>
      <c r="AE124" s="274">
        <v>2</v>
      </c>
      <c r="AF124" s="275"/>
      <c r="AG124" s="271" t="e">
        <f>IF(AF124&gt;#REF!,"LB","KR")</f>
        <v>#REF!</v>
      </c>
      <c r="AH124" s="275">
        <f t="shared" si="55"/>
        <v>4259833000</v>
      </c>
      <c r="AI124" s="275">
        <f t="shared" si="55"/>
        <v>4801512000</v>
      </c>
      <c r="AJ124" s="275">
        <f t="shared" si="55"/>
        <v>5097659000</v>
      </c>
      <c r="AK124" s="276">
        <f t="shared" si="54"/>
        <v>5412071000</v>
      </c>
      <c r="AL124" s="276">
        <f t="shared" si="54"/>
        <v>5097659000</v>
      </c>
      <c r="AM124" s="275">
        <f t="shared" si="54"/>
        <v>5412071000</v>
      </c>
      <c r="AN124" s="275">
        <f t="shared" si="54"/>
        <v>5745876000</v>
      </c>
      <c r="AO124" s="16"/>
      <c r="AP124" s="16"/>
      <c r="AQ124" s="278">
        <f t="shared" si="96"/>
        <v>-698440.27539999783</v>
      </c>
      <c r="AR124" s="311"/>
      <c r="AS124" s="280"/>
      <c r="AT124" s="280"/>
      <c r="AU124" s="280"/>
      <c r="AV124" s="16"/>
      <c r="AW124" s="16"/>
      <c r="AX124" s="16"/>
      <c r="AY124" s="16"/>
      <c r="AZ124" s="16"/>
      <c r="BA124" s="16"/>
      <c r="BB124" s="16"/>
      <c r="BC124" s="16"/>
      <c r="BD124" s="16"/>
      <c r="BE124" s="16"/>
      <c r="BF124" s="16"/>
      <c r="BG124" s="16"/>
      <c r="BH124" s="16"/>
      <c r="BI124" s="16"/>
      <c r="BJ124" s="16"/>
      <c r="BK124" s="16"/>
      <c r="BL124" s="16"/>
      <c r="BM124" s="16"/>
      <c r="BN124" s="16"/>
      <c r="BO124" s="16"/>
      <c r="BP124" s="16"/>
      <c r="BQ124" s="16"/>
      <c r="BR124" s="16"/>
      <c r="BS124" s="282">
        <v>23</v>
      </c>
      <c r="BT124" s="310" t="s">
        <v>69</v>
      </c>
      <c r="BU124" s="283" t="str">
        <f t="shared" ref="BU124:BU131" si="121">F203</f>
        <v>2BR-3</v>
      </c>
      <c r="BV124" s="284" t="str">
        <f t="shared" ref="BV124:BV131" si="122">D203</f>
        <v>03</v>
      </c>
      <c r="BW124" s="285">
        <f t="shared" ref="BW124:BX131" si="123">G203</f>
        <v>85</v>
      </c>
      <c r="BX124" s="285">
        <f t="shared" si="123"/>
        <v>74</v>
      </c>
      <c r="BY124" s="286">
        <f t="shared" ref="BY124:BY131" si="124">O203</f>
        <v>29156510.647200003</v>
      </c>
      <c r="BZ124" s="286">
        <f t="shared" ref="BZ124:CC131" si="125">AH203</f>
        <v>1983270000</v>
      </c>
      <c r="CA124" s="286">
        <f t="shared" si="125"/>
        <v>2235462000</v>
      </c>
      <c r="CB124" s="286">
        <f t="shared" si="125"/>
        <v>2373340000</v>
      </c>
      <c r="CC124" s="286">
        <f t="shared" si="125"/>
        <v>2519723000</v>
      </c>
      <c r="CD124" s="286">
        <f t="shared" ref="CD124:CD131" si="126">AN203</f>
        <v>2675134000</v>
      </c>
      <c r="CE124" s="16">
        <v>8</v>
      </c>
      <c r="CF124" s="43">
        <f t="shared" si="104"/>
        <v>5403519000</v>
      </c>
      <c r="CG124" s="197">
        <f t="shared" si="104"/>
        <v>5736796000</v>
      </c>
      <c r="CH124" s="44">
        <f t="shared" si="97"/>
        <v>81052785</v>
      </c>
      <c r="CI124" s="44">
        <f t="shared" si="98"/>
        <v>57367960</v>
      </c>
      <c r="CJ124" s="250">
        <f t="shared" si="99"/>
        <v>127441475</v>
      </c>
      <c r="CK124" s="287">
        <f t="shared" si="100"/>
        <v>112751479.16666667</v>
      </c>
    </row>
    <row r="125" spans="1:89">
      <c r="A125" s="3">
        <f t="shared" si="101"/>
        <v>86</v>
      </c>
      <c r="B125" s="556">
        <v>2</v>
      </c>
      <c r="C125" s="264" t="s">
        <v>154</v>
      </c>
      <c r="D125" s="265" t="s">
        <v>29</v>
      </c>
      <c r="E125" s="266"/>
      <c r="F125" s="41" t="s">
        <v>74</v>
      </c>
      <c r="G125" s="267">
        <f t="shared" si="76"/>
        <v>85</v>
      </c>
      <c r="H125" s="267">
        <f t="shared" si="77"/>
        <v>74</v>
      </c>
      <c r="I125" s="268">
        <f t="shared" si="78"/>
        <v>26966806</v>
      </c>
      <c r="J125" s="268">
        <f t="shared" si="79"/>
        <v>1</v>
      </c>
      <c r="K125" s="269">
        <f t="shared" si="80"/>
        <v>1.06</v>
      </c>
      <c r="L125" s="319">
        <f t="shared" si="120"/>
        <v>1.02</v>
      </c>
      <c r="M125" s="271">
        <f t="shared" si="82"/>
        <v>24364489.972377934</v>
      </c>
      <c r="N125" s="271">
        <f t="shared" si="83"/>
        <v>27462673.064623922</v>
      </c>
      <c r="O125" s="271">
        <f t="shared" si="84"/>
        <v>29156510.647200003</v>
      </c>
      <c r="P125" s="271">
        <f t="shared" si="85"/>
        <v>30954820.425523225</v>
      </c>
      <c r="Q125" s="272">
        <f t="shared" si="86"/>
        <v>29156510.647200003</v>
      </c>
      <c r="R125" s="271">
        <f t="shared" si="86"/>
        <v>30954820.425523225</v>
      </c>
      <c r="S125" s="271">
        <f t="shared" si="87"/>
        <v>32864046.016027961</v>
      </c>
      <c r="T125" s="271"/>
      <c r="U125" s="271">
        <f t="shared" si="88"/>
        <v>1802972257.9559672</v>
      </c>
      <c r="V125" s="271">
        <f t="shared" si="89"/>
        <v>2032237806.7821703</v>
      </c>
      <c r="W125" s="271">
        <f t="shared" si="90"/>
        <v>2157581787.8928003</v>
      </c>
      <c r="X125" s="272">
        <f t="shared" si="91"/>
        <v>2290656711.4887185</v>
      </c>
      <c r="Y125" s="272">
        <f t="shared" si="92"/>
        <v>2157581787.8928003</v>
      </c>
      <c r="Z125" s="271">
        <f t="shared" si="93"/>
        <v>2290656711.4887185</v>
      </c>
      <c r="AA125" s="271">
        <f t="shared" si="102"/>
        <v>2431939405.186069</v>
      </c>
      <c r="AB125" s="271"/>
      <c r="AC125" s="33" t="str">
        <f t="shared" si="94"/>
        <v>BERTAHAP</v>
      </c>
      <c r="AD125" s="273">
        <f t="shared" si="95"/>
        <v>0</v>
      </c>
      <c r="AE125" s="274">
        <v>2</v>
      </c>
      <c r="AF125" s="275"/>
      <c r="AG125" s="271" t="e">
        <f>IF(AF125&gt;#REF!,"LB","KR")</f>
        <v>#REF!</v>
      </c>
      <c r="AH125" s="275">
        <f t="shared" si="55"/>
        <v>1983270000</v>
      </c>
      <c r="AI125" s="275">
        <f t="shared" si="55"/>
        <v>2235462000</v>
      </c>
      <c r="AJ125" s="275">
        <f t="shared" si="55"/>
        <v>2373340000</v>
      </c>
      <c r="AK125" s="276">
        <f t="shared" si="54"/>
        <v>2519723000</v>
      </c>
      <c r="AL125" s="276">
        <f t="shared" si="54"/>
        <v>2373340000</v>
      </c>
      <c r="AM125" s="275">
        <f t="shared" si="54"/>
        <v>2519723000</v>
      </c>
      <c r="AN125" s="275">
        <f t="shared" si="54"/>
        <v>2675134000</v>
      </c>
      <c r="AO125" s="16"/>
      <c r="AP125" s="16"/>
      <c r="AQ125" s="278">
        <f t="shared" si="96"/>
        <v>-1248563.1177999973</v>
      </c>
      <c r="AR125" s="311"/>
      <c r="AS125" s="280"/>
      <c r="AT125" s="280"/>
      <c r="AU125" s="280"/>
      <c r="AV125" s="16"/>
      <c r="AW125" s="16"/>
      <c r="AX125" s="16"/>
      <c r="AY125" s="16"/>
      <c r="AZ125" s="16"/>
      <c r="BA125" s="16"/>
      <c r="BB125" s="16"/>
      <c r="BC125" s="16"/>
      <c r="BD125" s="16"/>
      <c r="BE125" s="16"/>
      <c r="BF125" s="16"/>
      <c r="BG125" s="16"/>
      <c r="BH125" s="16"/>
      <c r="BI125" s="16"/>
      <c r="BJ125" s="16"/>
      <c r="BK125" s="16"/>
      <c r="BL125" s="16"/>
      <c r="BM125" s="16"/>
      <c r="BN125" s="16"/>
      <c r="BO125" s="16"/>
      <c r="BP125" s="16"/>
      <c r="BQ125" s="16"/>
      <c r="BR125" s="16"/>
      <c r="BS125" s="282"/>
      <c r="BT125" s="310"/>
      <c r="BU125" s="283" t="str">
        <f t="shared" si="121"/>
        <v>2BR-5</v>
      </c>
      <c r="BV125" s="284" t="str">
        <f t="shared" si="122"/>
        <v>05</v>
      </c>
      <c r="BW125" s="285">
        <f t="shared" si="123"/>
        <v>85</v>
      </c>
      <c r="BX125" s="285">
        <f t="shared" si="123"/>
        <v>74</v>
      </c>
      <c r="BY125" s="286">
        <f t="shared" si="124"/>
        <v>29156510.647200003</v>
      </c>
      <c r="BZ125" s="286">
        <f t="shared" si="125"/>
        <v>1983270000</v>
      </c>
      <c r="CA125" s="286">
        <f t="shared" si="125"/>
        <v>2235462000</v>
      </c>
      <c r="CB125" s="286">
        <f t="shared" si="125"/>
        <v>2373340000</v>
      </c>
      <c r="CC125" s="286">
        <f t="shared" si="125"/>
        <v>2519723000</v>
      </c>
      <c r="CD125" s="286">
        <f t="shared" si="126"/>
        <v>2675134000</v>
      </c>
      <c r="CE125" s="16"/>
      <c r="CF125" s="43">
        <f t="shared" si="104"/>
        <v>2515741000</v>
      </c>
      <c r="CG125" s="197">
        <f t="shared" si="104"/>
        <v>2670907000</v>
      </c>
      <c r="CH125" s="44">
        <f t="shared" si="97"/>
        <v>37736115</v>
      </c>
      <c r="CI125" s="44">
        <f t="shared" si="98"/>
        <v>26709070</v>
      </c>
      <c r="CJ125" s="250">
        <f t="shared" si="99"/>
        <v>59333500</v>
      </c>
      <c r="CK125" s="287">
        <f t="shared" si="100"/>
        <v>52494229.166666664</v>
      </c>
    </row>
    <row r="126" spans="1:89">
      <c r="A126" s="3">
        <f t="shared" si="101"/>
        <v>87</v>
      </c>
      <c r="B126" s="556">
        <v>3</v>
      </c>
      <c r="C126" s="264" t="s">
        <v>154</v>
      </c>
      <c r="D126" s="265" t="s">
        <v>44</v>
      </c>
      <c r="E126" s="266"/>
      <c r="F126" s="41" t="s">
        <v>60</v>
      </c>
      <c r="G126" s="267">
        <f t="shared" si="76"/>
        <v>101</v>
      </c>
      <c r="H126" s="267">
        <f t="shared" si="77"/>
        <v>90</v>
      </c>
      <c r="I126" s="268">
        <f t="shared" si="78"/>
        <v>26966806</v>
      </c>
      <c r="J126" s="268">
        <f t="shared" si="79"/>
        <v>1</v>
      </c>
      <c r="K126" s="269">
        <f t="shared" si="80"/>
        <v>1.06</v>
      </c>
      <c r="L126" s="319">
        <f t="shared" si="120"/>
        <v>1.02</v>
      </c>
      <c r="M126" s="271">
        <f t="shared" si="82"/>
        <v>24364489.972377934</v>
      </c>
      <c r="N126" s="271">
        <f t="shared" si="83"/>
        <v>27462673.064623922</v>
      </c>
      <c r="O126" s="271">
        <f t="shared" si="84"/>
        <v>29156510.647200003</v>
      </c>
      <c r="P126" s="271">
        <f t="shared" si="85"/>
        <v>30954820.425523225</v>
      </c>
      <c r="Q126" s="272">
        <f t="shared" si="86"/>
        <v>29156510.647200003</v>
      </c>
      <c r="R126" s="271">
        <f t="shared" si="86"/>
        <v>30954820.425523225</v>
      </c>
      <c r="S126" s="271">
        <f t="shared" si="87"/>
        <v>32864046.016027961</v>
      </c>
      <c r="T126" s="271"/>
      <c r="U126" s="271">
        <f t="shared" si="88"/>
        <v>2192804097.5140142</v>
      </c>
      <c r="V126" s="271">
        <f t="shared" si="89"/>
        <v>2471640575.816153</v>
      </c>
      <c r="W126" s="271">
        <f t="shared" si="90"/>
        <v>2624085958.2480001</v>
      </c>
      <c r="X126" s="272">
        <f t="shared" si="91"/>
        <v>2785933838.2970901</v>
      </c>
      <c r="Y126" s="272">
        <f t="shared" si="92"/>
        <v>2624085958.2480001</v>
      </c>
      <c r="Z126" s="271">
        <f t="shared" si="93"/>
        <v>2785933838.2970901</v>
      </c>
      <c r="AA126" s="271">
        <f t="shared" si="102"/>
        <v>2957764141.4425163</v>
      </c>
      <c r="AB126" s="271"/>
      <c r="AC126" s="33" t="str">
        <f t="shared" si="94"/>
        <v>BERTAHAP</v>
      </c>
      <c r="AD126" s="273">
        <f t="shared" si="95"/>
        <v>0</v>
      </c>
      <c r="AE126" s="274">
        <v>2</v>
      </c>
      <c r="AF126" s="275"/>
      <c r="AG126" s="271" t="e">
        <f>IF(AF126&gt;#REF!,"LB","KR")</f>
        <v>#REF!</v>
      </c>
      <c r="AH126" s="275">
        <f t="shared" si="55"/>
        <v>2412085000</v>
      </c>
      <c r="AI126" s="275">
        <f t="shared" si="55"/>
        <v>2718805000</v>
      </c>
      <c r="AJ126" s="275">
        <f t="shared" si="55"/>
        <v>2886495000</v>
      </c>
      <c r="AK126" s="276">
        <f t="shared" si="54"/>
        <v>3064528000</v>
      </c>
      <c r="AL126" s="276">
        <f t="shared" si="54"/>
        <v>2886495000</v>
      </c>
      <c r="AM126" s="275">
        <f t="shared" si="54"/>
        <v>3064528000</v>
      </c>
      <c r="AN126" s="275">
        <f t="shared" si="54"/>
        <v>3253541000</v>
      </c>
      <c r="AO126" s="16"/>
      <c r="AP126" s="16"/>
      <c r="AQ126" s="278">
        <f t="shared" si="96"/>
        <v>-1248563.1177999973</v>
      </c>
      <c r="AR126" s="311"/>
      <c r="AS126" s="280"/>
      <c r="AT126" s="280"/>
      <c r="AU126" s="280"/>
      <c r="AV126" s="16"/>
      <c r="AW126" s="16"/>
      <c r="AX126" s="16"/>
      <c r="AY126" s="16"/>
      <c r="AZ126" s="16"/>
      <c r="BA126" s="16"/>
      <c r="BB126" s="16"/>
      <c r="BC126" s="16"/>
      <c r="BD126" s="16"/>
      <c r="BE126" s="16"/>
      <c r="BF126" s="16"/>
      <c r="BG126" s="16"/>
      <c r="BH126" s="16"/>
      <c r="BI126" s="16"/>
      <c r="BJ126" s="16"/>
      <c r="BK126" s="16"/>
      <c r="BL126" s="16"/>
      <c r="BM126" s="16"/>
      <c r="BN126" s="16"/>
      <c r="BO126" s="16"/>
      <c r="BP126" s="16"/>
      <c r="BQ126" s="16"/>
      <c r="BR126" s="16"/>
      <c r="BS126" s="282"/>
      <c r="BT126" s="310"/>
      <c r="BU126" s="283" t="str">
        <f t="shared" si="121"/>
        <v>2BR-7</v>
      </c>
      <c r="BV126" s="284" t="str">
        <f t="shared" si="122"/>
        <v>07</v>
      </c>
      <c r="BW126" s="285">
        <f t="shared" si="123"/>
        <v>101</v>
      </c>
      <c r="BX126" s="285">
        <f t="shared" si="123"/>
        <v>90</v>
      </c>
      <c r="BY126" s="286">
        <f t="shared" si="124"/>
        <v>29156510.647200003</v>
      </c>
      <c r="BZ126" s="286">
        <f t="shared" si="125"/>
        <v>2412085000</v>
      </c>
      <c r="CA126" s="286">
        <f t="shared" si="125"/>
        <v>2718805000</v>
      </c>
      <c r="CB126" s="286">
        <f t="shared" si="125"/>
        <v>2886495000</v>
      </c>
      <c r="CC126" s="286">
        <f t="shared" si="125"/>
        <v>3064528000</v>
      </c>
      <c r="CD126" s="286">
        <f t="shared" si="126"/>
        <v>3253541000</v>
      </c>
      <c r="CE126" s="16"/>
      <c r="CF126" s="43">
        <f t="shared" si="104"/>
        <v>3059685000</v>
      </c>
      <c r="CG126" s="197">
        <f t="shared" si="104"/>
        <v>3248400000</v>
      </c>
      <c r="CH126" s="44">
        <f t="shared" si="97"/>
        <v>45895275</v>
      </c>
      <c r="CI126" s="44">
        <f t="shared" si="98"/>
        <v>32484000</v>
      </c>
      <c r="CJ126" s="250">
        <f t="shared" si="99"/>
        <v>72162375</v>
      </c>
      <c r="CK126" s="287">
        <f t="shared" si="100"/>
        <v>63844333.333333336</v>
      </c>
    </row>
    <row r="127" spans="1:89">
      <c r="A127" s="3">
        <f t="shared" si="101"/>
        <v>88</v>
      </c>
      <c r="B127" s="556">
        <v>4</v>
      </c>
      <c r="C127" s="264" t="s">
        <v>154</v>
      </c>
      <c r="D127" s="299">
        <v>11</v>
      </c>
      <c r="E127" s="266"/>
      <c r="F127" s="41" t="s">
        <v>62</v>
      </c>
      <c r="G127" s="267">
        <f t="shared" si="76"/>
        <v>101</v>
      </c>
      <c r="H127" s="267">
        <f t="shared" si="77"/>
        <v>90</v>
      </c>
      <c r="I127" s="268">
        <f t="shared" si="78"/>
        <v>26966806</v>
      </c>
      <c r="J127" s="268">
        <f t="shared" si="79"/>
        <v>1</v>
      </c>
      <c r="K127" s="269">
        <f t="shared" si="80"/>
        <v>1.06</v>
      </c>
      <c r="L127" s="319">
        <f t="shared" si="120"/>
        <v>1.02</v>
      </c>
      <c r="M127" s="271">
        <f t="shared" si="82"/>
        <v>24364489.972377934</v>
      </c>
      <c r="N127" s="271">
        <f t="shared" si="83"/>
        <v>27462673.064623922</v>
      </c>
      <c r="O127" s="271">
        <f t="shared" si="84"/>
        <v>29156510.647200003</v>
      </c>
      <c r="P127" s="271">
        <f t="shared" si="85"/>
        <v>30954820.425523225</v>
      </c>
      <c r="Q127" s="272">
        <f t="shared" si="86"/>
        <v>29156510.647200003</v>
      </c>
      <c r="R127" s="271">
        <f t="shared" si="86"/>
        <v>30954820.425523225</v>
      </c>
      <c r="S127" s="271">
        <f t="shared" si="87"/>
        <v>32864046.016027961</v>
      </c>
      <c r="T127" s="271"/>
      <c r="U127" s="271">
        <f t="shared" si="88"/>
        <v>2192804097.5140142</v>
      </c>
      <c r="V127" s="271">
        <f t="shared" si="89"/>
        <v>2471640575.816153</v>
      </c>
      <c r="W127" s="271">
        <f t="shared" si="90"/>
        <v>2624085958.2480001</v>
      </c>
      <c r="X127" s="272">
        <f t="shared" si="91"/>
        <v>2785933838.2970901</v>
      </c>
      <c r="Y127" s="272">
        <f t="shared" si="92"/>
        <v>2624085958.2480001</v>
      </c>
      <c r="Z127" s="271">
        <f t="shared" si="93"/>
        <v>2785933838.2970901</v>
      </c>
      <c r="AA127" s="271">
        <f t="shared" si="102"/>
        <v>2957764141.4425163</v>
      </c>
      <c r="AB127" s="271"/>
      <c r="AC127" s="33" t="str">
        <f t="shared" si="94"/>
        <v>BERTAHAP</v>
      </c>
      <c r="AD127" s="273">
        <f t="shared" si="95"/>
        <v>0</v>
      </c>
      <c r="AE127" s="274">
        <v>2</v>
      </c>
      <c r="AF127" s="275"/>
      <c r="AG127" s="271" t="e">
        <f>IF(AF127&gt;#REF!,"LB","KR")</f>
        <v>#REF!</v>
      </c>
      <c r="AH127" s="275">
        <f t="shared" si="55"/>
        <v>2412085000</v>
      </c>
      <c r="AI127" s="275">
        <f t="shared" si="55"/>
        <v>2718805000</v>
      </c>
      <c r="AJ127" s="275">
        <f t="shared" si="55"/>
        <v>2886495000</v>
      </c>
      <c r="AK127" s="276">
        <f t="shared" si="54"/>
        <v>3064528000</v>
      </c>
      <c r="AL127" s="276">
        <f t="shared" si="54"/>
        <v>2886495000</v>
      </c>
      <c r="AM127" s="275">
        <f t="shared" si="54"/>
        <v>3064528000</v>
      </c>
      <c r="AN127" s="275">
        <f t="shared" si="54"/>
        <v>3253541000</v>
      </c>
      <c r="AO127" s="16"/>
      <c r="AP127" s="16"/>
      <c r="AQ127" s="278">
        <f t="shared" si="96"/>
        <v>-1248563.1177999973</v>
      </c>
      <c r="AR127" s="311"/>
      <c r="AS127" s="280"/>
      <c r="AT127" s="280"/>
      <c r="AU127" s="280"/>
      <c r="AV127" s="16"/>
      <c r="AW127" s="16"/>
      <c r="AX127" s="16"/>
      <c r="AY127" s="16"/>
      <c r="AZ127" s="16"/>
      <c r="BA127" s="16"/>
      <c r="BB127" s="16"/>
      <c r="BC127" s="16"/>
      <c r="BD127" s="16"/>
      <c r="BE127" s="16"/>
      <c r="BF127" s="16"/>
      <c r="BG127" s="16"/>
      <c r="BH127" s="16"/>
      <c r="BI127" s="16"/>
      <c r="BJ127" s="16"/>
      <c r="BK127" s="16"/>
      <c r="BL127" s="16"/>
      <c r="BM127" s="16"/>
      <c r="BN127" s="16"/>
      <c r="BO127" s="16"/>
      <c r="BP127" s="16"/>
      <c r="BQ127" s="16"/>
      <c r="BR127" s="16"/>
      <c r="BS127" s="282"/>
      <c r="BT127" s="283"/>
      <c r="BU127" s="283" t="str">
        <f t="shared" si="121"/>
        <v>2BR-9</v>
      </c>
      <c r="BV127" s="284" t="str">
        <f t="shared" si="122"/>
        <v>09</v>
      </c>
      <c r="BW127" s="285">
        <f t="shared" si="123"/>
        <v>101</v>
      </c>
      <c r="BX127" s="285">
        <f t="shared" si="123"/>
        <v>90</v>
      </c>
      <c r="BY127" s="286">
        <f t="shared" si="124"/>
        <v>29156510.647200003</v>
      </c>
      <c r="BZ127" s="286">
        <f t="shared" si="125"/>
        <v>2412085000</v>
      </c>
      <c r="CA127" s="286">
        <f t="shared" si="125"/>
        <v>2718805000</v>
      </c>
      <c r="CB127" s="286">
        <f t="shared" si="125"/>
        <v>2886495000</v>
      </c>
      <c r="CC127" s="286">
        <f t="shared" si="125"/>
        <v>3064528000</v>
      </c>
      <c r="CD127" s="286">
        <f t="shared" si="126"/>
        <v>3253541000</v>
      </c>
      <c r="CE127" s="16"/>
      <c r="CF127" s="43">
        <f t="shared" si="104"/>
        <v>3059685000</v>
      </c>
      <c r="CG127" s="197">
        <f t="shared" si="104"/>
        <v>3248400000</v>
      </c>
      <c r="CH127" s="44">
        <f t="shared" si="97"/>
        <v>45895275</v>
      </c>
      <c r="CI127" s="44">
        <f t="shared" si="98"/>
        <v>32484000</v>
      </c>
      <c r="CJ127" s="250">
        <f t="shared" si="99"/>
        <v>72162375</v>
      </c>
      <c r="CK127" s="287">
        <f t="shared" si="100"/>
        <v>63844333.333333336</v>
      </c>
    </row>
    <row r="128" spans="1:89">
      <c r="A128" s="3">
        <f t="shared" si="101"/>
        <v>89</v>
      </c>
      <c r="B128" s="556">
        <v>5</v>
      </c>
      <c r="C128" s="264" t="s">
        <v>154</v>
      </c>
      <c r="D128" s="299">
        <v>15</v>
      </c>
      <c r="E128" s="266"/>
      <c r="F128" s="41" t="s">
        <v>64</v>
      </c>
      <c r="G128" s="267">
        <f t="shared" si="76"/>
        <v>101</v>
      </c>
      <c r="H128" s="267">
        <f t="shared" si="77"/>
        <v>90</v>
      </c>
      <c r="I128" s="268">
        <f t="shared" si="78"/>
        <v>26966806</v>
      </c>
      <c r="J128" s="268">
        <f t="shared" si="79"/>
        <v>1</v>
      </c>
      <c r="K128" s="269">
        <f t="shared" si="80"/>
        <v>1.06</v>
      </c>
      <c r="L128" s="319">
        <f t="shared" si="120"/>
        <v>1.02</v>
      </c>
      <c r="M128" s="271">
        <f t="shared" si="82"/>
        <v>24364489.972377934</v>
      </c>
      <c r="N128" s="271">
        <f t="shared" si="83"/>
        <v>27462673.064623922</v>
      </c>
      <c r="O128" s="271">
        <f t="shared" si="84"/>
        <v>29156510.647200003</v>
      </c>
      <c r="P128" s="271">
        <f t="shared" si="85"/>
        <v>30954820.425523225</v>
      </c>
      <c r="Q128" s="272">
        <f t="shared" si="86"/>
        <v>29156510.647200003</v>
      </c>
      <c r="R128" s="271">
        <f t="shared" si="86"/>
        <v>30954820.425523225</v>
      </c>
      <c r="S128" s="271">
        <f t="shared" si="87"/>
        <v>32864046.016027961</v>
      </c>
      <c r="T128" s="271"/>
      <c r="U128" s="271">
        <f t="shared" si="88"/>
        <v>2192804097.5140142</v>
      </c>
      <c r="V128" s="271">
        <f t="shared" si="89"/>
        <v>2471640575.816153</v>
      </c>
      <c r="W128" s="271">
        <f t="shared" si="90"/>
        <v>2624085958.2480001</v>
      </c>
      <c r="X128" s="272">
        <f t="shared" si="91"/>
        <v>2785933838.2970901</v>
      </c>
      <c r="Y128" s="272">
        <f t="shared" si="92"/>
        <v>2624085958.2480001</v>
      </c>
      <c r="Z128" s="271">
        <f t="shared" si="93"/>
        <v>2785933838.2970901</v>
      </c>
      <c r="AA128" s="271">
        <f t="shared" si="102"/>
        <v>2957764141.4425163</v>
      </c>
      <c r="AB128" s="271"/>
      <c r="AC128" s="33" t="str">
        <f t="shared" si="94"/>
        <v>BERTAHAP</v>
      </c>
      <c r="AD128" s="273">
        <f t="shared" si="95"/>
        <v>0</v>
      </c>
      <c r="AE128" s="274">
        <v>2</v>
      </c>
      <c r="AF128" s="275"/>
      <c r="AG128" s="271" t="e">
        <f>IF(AF128&gt;#REF!,"LB","KR")</f>
        <v>#REF!</v>
      </c>
      <c r="AH128" s="275">
        <f t="shared" si="55"/>
        <v>2412085000</v>
      </c>
      <c r="AI128" s="275">
        <f t="shared" si="55"/>
        <v>2718805000</v>
      </c>
      <c r="AJ128" s="275">
        <f t="shared" si="55"/>
        <v>2886495000</v>
      </c>
      <c r="AK128" s="276">
        <f t="shared" si="54"/>
        <v>3064528000</v>
      </c>
      <c r="AL128" s="276">
        <f t="shared" si="54"/>
        <v>2886495000</v>
      </c>
      <c r="AM128" s="275">
        <f t="shared" si="54"/>
        <v>3064528000</v>
      </c>
      <c r="AN128" s="275">
        <f t="shared" si="54"/>
        <v>3253541000</v>
      </c>
      <c r="AO128" s="16"/>
      <c r="AP128" s="16"/>
      <c r="AQ128" s="278">
        <f t="shared" si="96"/>
        <v>-1248563.1177999973</v>
      </c>
      <c r="AR128" s="311"/>
      <c r="AS128" s="280"/>
      <c r="AT128" s="280"/>
      <c r="AU128" s="280"/>
      <c r="AV128" s="16"/>
      <c r="AW128" s="16"/>
      <c r="AX128" s="16"/>
      <c r="AY128" s="16"/>
      <c r="AZ128" s="16"/>
      <c r="BA128" s="16"/>
      <c r="BB128" s="16"/>
      <c r="BC128" s="16"/>
      <c r="BD128" s="16"/>
      <c r="BE128" s="16"/>
      <c r="BF128" s="16"/>
      <c r="BG128" s="16"/>
      <c r="BH128" s="16"/>
      <c r="BI128" s="16"/>
      <c r="BJ128" s="16"/>
      <c r="BK128" s="16"/>
      <c r="BL128" s="16"/>
      <c r="BM128" s="16"/>
      <c r="BN128" s="16"/>
      <c r="BO128" s="16"/>
      <c r="BP128" s="16"/>
      <c r="BQ128" s="16"/>
      <c r="BR128" s="16"/>
      <c r="BS128" s="282"/>
      <c r="BT128" s="283"/>
      <c r="BU128" s="283" t="str">
        <f t="shared" si="121"/>
        <v>2BR-11</v>
      </c>
      <c r="BV128" s="284">
        <f t="shared" si="122"/>
        <v>11</v>
      </c>
      <c r="BW128" s="285">
        <f t="shared" si="123"/>
        <v>101</v>
      </c>
      <c r="BX128" s="285">
        <f t="shared" si="123"/>
        <v>90</v>
      </c>
      <c r="BY128" s="286">
        <f t="shared" si="124"/>
        <v>29156510.647200003</v>
      </c>
      <c r="BZ128" s="286">
        <f t="shared" si="125"/>
        <v>2412085000</v>
      </c>
      <c r="CA128" s="286">
        <f t="shared" si="125"/>
        <v>2718805000</v>
      </c>
      <c r="CB128" s="286">
        <f t="shared" si="125"/>
        <v>2886495000</v>
      </c>
      <c r="CC128" s="286">
        <f t="shared" si="125"/>
        <v>3064528000</v>
      </c>
      <c r="CD128" s="286">
        <f t="shared" si="126"/>
        <v>3253541000</v>
      </c>
      <c r="CE128" s="16"/>
      <c r="CF128" s="43">
        <f t="shared" si="104"/>
        <v>3059685000</v>
      </c>
      <c r="CG128" s="197">
        <f t="shared" si="104"/>
        <v>3248400000</v>
      </c>
      <c r="CH128" s="44">
        <f t="shared" si="97"/>
        <v>45895275</v>
      </c>
      <c r="CI128" s="44">
        <f t="shared" si="98"/>
        <v>32484000</v>
      </c>
      <c r="CJ128" s="250">
        <f t="shared" si="99"/>
        <v>72162375</v>
      </c>
      <c r="CK128" s="287">
        <f t="shared" si="100"/>
        <v>63844333.333333336</v>
      </c>
    </row>
    <row r="129" spans="1:89">
      <c r="A129" s="3">
        <f t="shared" si="101"/>
        <v>90</v>
      </c>
      <c r="B129" s="556">
        <v>6</v>
      </c>
      <c r="C129" s="264" t="s">
        <v>154</v>
      </c>
      <c r="D129" s="299">
        <v>17</v>
      </c>
      <c r="E129" s="266"/>
      <c r="F129" s="41" t="s">
        <v>67</v>
      </c>
      <c r="G129" s="267">
        <f t="shared" si="76"/>
        <v>85</v>
      </c>
      <c r="H129" s="267">
        <f t="shared" si="77"/>
        <v>74</v>
      </c>
      <c r="I129" s="268">
        <f t="shared" si="78"/>
        <v>26966806</v>
      </c>
      <c r="J129" s="268">
        <f t="shared" si="79"/>
        <v>1</v>
      </c>
      <c r="K129" s="269">
        <f t="shared" si="80"/>
        <v>1.06</v>
      </c>
      <c r="L129" s="319">
        <f t="shared" si="120"/>
        <v>1.02</v>
      </c>
      <c r="M129" s="271">
        <f t="shared" si="82"/>
        <v>24364489.972377934</v>
      </c>
      <c r="N129" s="271">
        <f t="shared" si="83"/>
        <v>27462673.064623922</v>
      </c>
      <c r="O129" s="271">
        <f t="shared" si="84"/>
        <v>29156510.647200003</v>
      </c>
      <c r="P129" s="271">
        <f t="shared" si="85"/>
        <v>30954820.425523225</v>
      </c>
      <c r="Q129" s="272">
        <f t="shared" si="86"/>
        <v>29156510.647200003</v>
      </c>
      <c r="R129" s="271">
        <f t="shared" si="86"/>
        <v>30954820.425523225</v>
      </c>
      <c r="S129" s="271">
        <f t="shared" si="87"/>
        <v>32864046.016027961</v>
      </c>
      <c r="T129" s="271"/>
      <c r="U129" s="271">
        <f t="shared" si="88"/>
        <v>1802972257.9559672</v>
      </c>
      <c r="V129" s="271">
        <f t="shared" si="89"/>
        <v>2032237806.7821703</v>
      </c>
      <c r="W129" s="271">
        <f t="shared" si="90"/>
        <v>2157581787.8928003</v>
      </c>
      <c r="X129" s="272">
        <f t="shared" si="91"/>
        <v>2290656711.4887185</v>
      </c>
      <c r="Y129" s="272">
        <f t="shared" si="92"/>
        <v>2157581787.8928003</v>
      </c>
      <c r="Z129" s="271">
        <f t="shared" si="93"/>
        <v>2290656711.4887185</v>
      </c>
      <c r="AA129" s="271">
        <f t="shared" si="102"/>
        <v>2431939405.186069</v>
      </c>
      <c r="AB129" s="271"/>
      <c r="AC129" s="33" t="str">
        <f t="shared" si="94"/>
        <v>BERTAHAP</v>
      </c>
      <c r="AD129" s="273">
        <f t="shared" si="95"/>
        <v>0</v>
      </c>
      <c r="AE129" s="274">
        <v>2</v>
      </c>
      <c r="AF129" s="275"/>
      <c r="AG129" s="271" t="e">
        <f>IF(AF129&gt;#REF!,"LB","KR")</f>
        <v>#REF!</v>
      </c>
      <c r="AH129" s="275">
        <f t="shared" si="55"/>
        <v>1983270000</v>
      </c>
      <c r="AI129" s="275">
        <f t="shared" si="55"/>
        <v>2235462000</v>
      </c>
      <c r="AJ129" s="275">
        <f t="shared" si="55"/>
        <v>2373340000</v>
      </c>
      <c r="AK129" s="276">
        <f t="shared" si="54"/>
        <v>2519723000</v>
      </c>
      <c r="AL129" s="276">
        <f t="shared" si="54"/>
        <v>2373340000</v>
      </c>
      <c r="AM129" s="275">
        <f t="shared" si="54"/>
        <v>2519723000</v>
      </c>
      <c r="AN129" s="275">
        <f t="shared" si="54"/>
        <v>2675134000</v>
      </c>
      <c r="AO129" s="16"/>
      <c r="AP129" s="16"/>
      <c r="AQ129" s="278">
        <f t="shared" si="96"/>
        <v>-1248563.1177999973</v>
      </c>
      <c r="AR129" s="311"/>
      <c r="AS129" s="280"/>
      <c r="AT129" s="280"/>
      <c r="AU129" s="280"/>
      <c r="AV129" s="16"/>
      <c r="AW129" s="16"/>
      <c r="AX129" s="16"/>
      <c r="AY129" s="16"/>
      <c r="AZ129" s="16"/>
      <c r="BA129" s="16"/>
      <c r="BB129" s="16"/>
      <c r="BC129" s="16"/>
      <c r="BD129" s="16"/>
      <c r="BE129" s="16"/>
      <c r="BF129" s="16"/>
      <c r="BG129" s="16"/>
      <c r="BH129" s="16"/>
      <c r="BI129" s="16"/>
      <c r="BJ129" s="16"/>
      <c r="BK129" s="16"/>
      <c r="BL129" s="16"/>
      <c r="BM129" s="16"/>
      <c r="BN129" s="16"/>
      <c r="BO129" s="16"/>
      <c r="BP129" s="16"/>
      <c r="BQ129" s="16"/>
      <c r="BR129" s="16"/>
      <c r="BS129" s="282"/>
      <c r="BT129" s="283"/>
      <c r="BU129" s="283" t="str">
        <f t="shared" si="121"/>
        <v>2BR-15</v>
      </c>
      <c r="BV129" s="284">
        <f t="shared" si="122"/>
        <v>15</v>
      </c>
      <c r="BW129" s="285">
        <f t="shared" si="123"/>
        <v>101</v>
      </c>
      <c r="BX129" s="285">
        <f t="shared" si="123"/>
        <v>90</v>
      </c>
      <c r="BY129" s="286">
        <f t="shared" si="124"/>
        <v>29156510.647200003</v>
      </c>
      <c r="BZ129" s="286">
        <f t="shared" si="125"/>
        <v>2412085000</v>
      </c>
      <c r="CA129" s="286">
        <f t="shared" si="125"/>
        <v>2718805000</v>
      </c>
      <c r="CB129" s="286">
        <f t="shared" si="125"/>
        <v>2886495000</v>
      </c>
      <c r="CC129" s="286">
        <f t="shared" si="125"/>
        <v>3064528000</v>
      </c>
      <c r="CD129" s="286">
        <f t="shared" si="126"/>
        <v>3253541000</v>
      </c>
      <c r="CE129" s="16"/>
      <c r="CF129" s="43">
        <f t="shared" si="104"/>
        <v>2515741000</v>
      </c>
      <c r="CG129" s="197">
        <f t="shared" si="104"/>
        <v>2670907000</v>
      </c>
      <c r="CH129" s="44">
        <f t="shared" si="97"/>
        <v>37736115</v>
      </c>
      <c r="CI129" s="44">
        <f t="shared" si="98"/>
        <v>26709070</v>
      </c>
      <c r="CJ129" s="250">
        <f t="shared" si="99"/>
        <v>59333500</v>
      </c>
      <c r="CK129" s="287">
        <f t="shared" si="100"/>
        <v>52494229.166666664</v>
      </c>
    </row>
    <row r="130" spans="1:89">
      <c r="A130" s="3">
        <f t="shared" si="101"/>
        <v>91</v>
      </c>
      <c r="B130" s="556">
        <v>7</v>
      </c>
      <c r="C130" s="264" t="s">
        <v>154</v>
      </c>
      <c r="D130" s="299">
        <v>19</v>
      </c>
      <c r="E130" s="266"/>
      <c r="F130" s="41" t="s">
        <v>78</v>
      </c>
      <c r="G130" s="267">
        <f t="shared" si="76"/>
        <v>138</v>
      </c>
      <c r="H130" s="267">
        <f t="shared" si="77"/>
        <v>120</v>
      </c>
      <c r="I130" s="268">
        <f t="shared" si="78"/>
        <v>26966806</v>
      </c>
      <c r="J130" s="268">
        <f t="shared" si="79"/>
        <v>1</v>
      </c>
      <c r="K130" s="269">
        <f t="shared" si="80"/>
        <v>1.06</v>
      </c>
      <c r="L130" s="319">
        <f t="shared" si="120"/>
        <v>1.02</v>
      </c>
      <c r="M130" s="271">
        <f t="shared" si="82"/>
        <v>24364489.972377934</v>
      </c>
      <c r="N130" s="271">
        <f t="shared" si="83"/>
        <v>27462673.064623922</v>
      </c>
      <c r="O130" s="271">
        <f t="shared" si="84"/>
        <v>29156510.647200003</v>
      </c>
      <c r="P130" s="271">
        <f t="shared" si="85"/>
        <v>30954820.425523225</v>
      </c>
      <c r="Q130" s="272">
        <f t="shared" si="86"/>
        <v>29156510.647200003</v>
      </c>
      <c r="R130" s="271">
        <f t="shared" si="86"/>
        <v>30954820.425523225</v>
      </c>
      <c r="S130" s="271">
        <f t="shared" si="87"/>
        <v>32864046.016027961</v>
      </c>
      <c r="T130" s="271"/>
      <c r="U130" s="271">
        <f t="shared" si="88"/>
        <v>2923738796.6853518</v>
      </c>
      <c r="V130" s="271">
        <f t="shared" si="89"/>
        <v>3295520767.7548704</v>
      </c>
      <c r="W130" s="271">
        <f t="shared" si="90"/>
        <v>3498781277.6640005</v>
      </c>
      <c r="X130" s="272">
        <f t="shared" si="91"/>
        <v>3714578451.0627871</v>
      </c>
      <c r="Y130" s="272">
        <f t="shared" si="92"/>
        <v>3498781277.6640005</v>
      </c>
      <c r="Z130" s="271">
        <f t="shared" si="93"/>
        <v>3714578451.0627871</v>
      </c>
      <c r="AA130" s="271">
        <f t="shared" si="102"/>
        <v>3943685521.9233551</v>
      </c>
      <c r="AB130" s="271"/>
      <c r="AC130" s="33" t="str">
        <f t="shared" si="94"/>
        <v>BERTAHAP</v>
      </c>
      <c r="AD130" s="273">
        <f t="shared" si="95"/>
        <v>0</v>
      </c>
      <c r="AE130" s="274">
        <v>2</v>
      </c>
      <c r="AF130" s="275"/>
      <c r="AG130" s="271" t="e">
        <f>IF(AF130&gt;#REF!,"LB","KR")</f>
        <v>#REF!</v>
      </c>
      <c r="AH130" s="275">
        <f t="shared" si="55"/>
        <v>3216113000</v>
      </c>
      <c r="AI130" s="275">
        <f t="shared" si="55"/>
        <v>3625073000</v>
      </c>
      <c r="AJ130" s="275">
        <f t="shared" si="55"/>
        <v>3848660000</v>
      </c>
      <c r="AK130" s="276">
        <f t="shared" si="54"/>
        <v>4086037000</v>
      </c>
      <c r="AL130" s="276">
        <f t="shared" si="54"/>
        <v>3848660000</v>
      </c>
      <c r="AM130" s="275">
        <f t="shared" si="54"/>
        <v>4086037000</v>
      </c>
      <c r="AN130" s="275">
        <f t="shared" si="54"/>
        <v>4338055000</v>
      </c>
      <c r="AO130" s="16"/>
      <c r="AP130" s="16"/>
      <c r="AQ130" s="278">
        <f t="shared" si="96"/>
        <v>-1248563.1177999973</v>
      </c>
      <c r="AR130" s="311"/>
      <c r="AS130" s="280"/>
      <c r="AT130" s="280"/>
      <c r="AU130" s="280"/>
      <c r="AV130" s="16"/>
      <c r="AW130" s="16"/>
      <c r="AX130" s="16"/>
      <c r="AY130" s="16"/>
      <c r="AZ130" s="16"/>
      <c r="BA130" s="16"/>
      <c r="BB130" s="16"/>
      <c r="BC130" s="16"/>
      <c r="BD130" s="16"/>
      <c r="BE130" s="16"/>
      <c r="BF130" s="16"/>
      <c r="BG130" s="16"/>
      <c r="BH130" s="16"/>
      <c r="BI130" s="16"/>
      <c r="BJ130" s="16"/>
      <c r="BK130" s="16"/>
      <c r="BL130" s="16"/>
      <c r="BM130" s="16"/>
      <c r="BN130" s="16"/>
      <c r="BO130" s="16"/>
      <c r="BP130" s="16"/>
      <c r="BQ130" s="16"/>
      <c r="BR130" s="16"/>
      <c r="BS130" s="282"/>
      <c r="BT130" s="283"/>
      <c r="BU130" s="283" t="str">
        <f t="shared" si="121"/>
        <v>2BR-17</v>
      </c>
      <c r="BV130" s="284">
        <f t="shared" si="122"/>
        <v>17</v>
      </c>
      <c r="BW130" s="285">
        <f t="shared" si="123"/>
        <v>85</v>
      </c>
      <c r="BX130" s="285">
        <f t="shared" si="123"/>
        <v>74</v>
      </c>
      <c r="BY130" s="286">
        <f t="shared" si="124"/>
        <v>29156510.647200003</v>
      </c>
      <c r="BZ130" s="286">
        <f t="shared" si="125"/>
        <v>1983270000</v>
      </c>
      <c r="CA130" s="286">
        <f t="shared" si="125"/>
        <v>2235462000</v>
      </c>
      <c r="CB130" s="286">
        <f t="shared" si="125"/>
        <v>2373340000</v>
      </c>
      <c r="CC130" s="286">
        <f t="shared" si="125"/>
        <v>2519723000</v>
      </c>
      <c r="CD130" s="286">
        <f t="shared" si="126"/>
        <v>2675134000</v>
      </c>
      <c r="CE130" s="16"/>
      <c r="CF130" s="43">
        <f t="shared" si="104"/>
        <v>4079580000</v>
      </c>
      <c r="CG130" s="197">
        <f t="shared" si="104"/>
        <v>4331200000</v>
      </c>
      <c r="CH130" s="44">
        <f t="shared" si="97"/>
        <v>61193700</v>
      </c>
      <c r="CI130" s="44">
        <f t="shared" si="98"/>
        <v>43312000</v>
      </c>
      <c r="CJ130" s="250">
        <f t="shared" si="99"/>
        <v>96216500</v>
      </c>
      <c r="CK130" s="287">
        <f t="shared" si="100"/>
        <v>85125770.833333328</v>
      </c>
    </row>
    <row r="131" spans="1:89">
      <c r="A131" s="3">
        <f t="shared" si="101"/>
        <v>92</v>
      </c>
      <c r="B131" s="556">
        <v>8</v>
      </c>
      <c r="C131" s="264" t="s">
        <v>154</v>
      </c>
      <c r="D131" s="299">
        <v>21</v>
      </c>
      <c r="E131" s="266"/>
      <c r="F131" s="41" t="s">
        <v>84</v>
      </c>
      <c r="G131" s="267">
        <f t="shared" si="76"/>
        <v>132</v>
      </c>
      <c r="H131" s="267">
        <f t="shared" si="77"/>
        <v>112</v>
      </c>
      <c r="I131" s="268">
        <f t="shared" si="78"/>
        <v>26966806</v>
      </c>
      <c r="J131" s="268">
        <f t="shared" si="79"/>
        <v>3</v>
      </c>
      <c r="K131" s="269">
        <f t="shared" si="80"/>
        <v>1.1000000000000001</v>
      </c>
      <c r="L131" s="319">
        <f t="shared" si="120"/>
        <v>1.02</v>
      </c>
      <c r="M131" s="271">
        <f t="shared" si="82"/>
        <v>25283904.688316725</v>
      </c>
      <c r="N131" s="271">
        <f t="shared" si="83"/>
        <v>28499000.350081429</v>
      </c>
      <c r="O131" s="271">
        <f t="shared" si="84"/>
        <v>30256756.332000002</v>
      </c>
      <c r="P131" s="271">
        <f t="shared" si="85"/>
        <v>32122926.856675044</v>
      </c>
      <c r="Q131" s="272">
        <f t="shared" si="86"/>
        <v>30256756.332000002</v>
      </c>
      <c r="R131" s="271">
        <f t="shared" si="86"/>
        <v>32122926.856675044</v>
      </c>
      <c r="S131" s="271">
        <f t="shared" si="87"/>
        <v>34104198.695878074</v>
      </c>
      <c r="T131" s="271"/>
      <c r="U131" s="271">
        <f t="shared" si="88"/>
        <v>2831797325.0914731</v>
      </c>
      <c r="V131" s="271">
        <f t="shared" si="89"/>
        <v>3191888039.2091198</v>
      </c>
      <c r="W131" s="271">
        <f t="shared" si="90"/>
        <v>3388756709.184</v>
      </c>
      <c r="X131" s="272">
        <f t="shared" si="91"/>
        <v>3597767807.9476051</v>
      </c>
      <c r="Y131" s="272">
        <f t="shared" si="92"/>
        <v>3388756709.184</v>
      </c>
      <c r="Z131" s="271">
        <f t="shared" si="93"/>
        <v>3597767807.9476051</v>
      </c>
      <c r="AA131" s="271">
        <f t="shared" si="102"/>
        <v>3819670253.938344</v>
      </c>
      <c r="AB131" s="271"/>
      <c r="AC131" s="33" t="str">
        <f t="shared" si="94"/>
        <v>BERTAHAP</v>
      </c>
      <c r="AD131" s="273">
        <f t="shared" si="95"/>
        <v>0</v>
      </c>
      <c r="AE131" s="274">
        <v>2</v>
      </c>
      <c r="AF131" s="275"/>
      <c r="AG131" s="271" t="e">
        <f>IF(AF131&gt;#REF!,"LB","KR")</f>
        <v>#REF!</v>
      </c>
      <c r="AH131" s="275">
        <f t="shared" si="55"/>
        <v>3114978000</v>
      </c>
      <c r="AI131" s="275">
        <f t="shared" si="55"/>
        <v>3511077000</v>
      </c>
      <c r="AJ131" s="275">
        <f t="shared" si="55"/>
        <v>3727633000</v>
      </c>
      <c r="AK131" s="276">
        <f t="shared" si="54"/>
        <v>3957545000</v>
      </c>
      <c r="AL131" s="276">
        <f t="shared" si="54"/>
        <v>3727633000</v>
      </c>
      <c r="AM131" s="275">
        <f t="shared" si="54"/>
        <v>3957545000</v>
      </c>
      <c r="AN131" s="275">
        <f t="shared" si="54"/>
        <v>4201638000</v>
      </c>
      <c r="AO131" s="16"/>
      <c r="AP131" s="16"/>
      <c r="AQ131" s="278">
        <f t="shared" si="96"/>
        <v>-148317.43299999833</v>
      </c>
      <c r="AR131" s="311"/>
      <c r="AS131" s="280"/>
      <c r="AT131" s="280"/>
      <c r="AU131" s="280"/>
      <c r="AV131" s="16"/>
      <c r="AW131" s="16"/>
      <c r="AX131" s="16"/>
      <c r="AY131" s="16"/>
      <c r="AZ131" s="16"/>
      <c r="BA131" s="16"/>
      <c r="BB131" s="16"/>
      <c r="BC131" s="16"/>
      <c r="BD131" s="16"/>
      <c r="BE131" s="16"/>
      <c r="BF131" s="16"/>
      <c r="BG131" s="16"/>
      <c r="BH131" s="16"/>
      <c r="BI131" s="16"/>
      <c r="BJ131" s="16"/>
      <c r="BK131" s="16"/>
      <c r="BL131" s="16"/>
      <c r="BM131" s="16"/>
      <c r="BN131" s="16"/>
      <c r="BO131" s="16"/>
      <c r="BP131" s="16"/>
      <c r="BQ131" s="16"/>
      <c r="BR131" s="16"/>
      <c r="BS131" s="282"/>
      <c r="BT131" s="283"/>
      <c r="BU131" s="283" t="str">
        <f t="shared" si="121"/>
        <v>3BR-19</v>
      </c>
      <c r="BV131" s="284">
        <f t="shared" si="122"/>
        <v>19</v>
      </c>
      <c r="BW131" s="285">
        <f t="shared" si="123"/>
        <v>138</v>
      </c>
      <c r="BX131" s="285">
        <f t="shared" si="123"/>
        <v>120</v>
      </c>
      <c r="BY131" s="286">
        <f t="shared" si="124"/>
        <v>29156510.647200003</v>
      </c>
      <c r="BZ131" s="286">
        <f t="shared" si="125"/>
        <v>3216113000</v>
      </c>
      <c r="CA131" s="286">
        <f t="shared" si="125"/>
        <v>3625073000</v>
      </c>
      <c r="CB131" s="286">
        <f t="shared" si="125"/>
        <v>3848660000</v>
      </c>
      <c r="CC131" s="286">
        <f t="shared" si="125"/>
        <v>4086037000</v>
      </c>
      <c r="CD131" s="286">
        <f t="shared" si="126"/>
        <v>4338055000</v>
      </c>
      <c r="CE131" s="16"/>
      <c r="CF131" s="43">
        <f t="shared" si="104"/>
        <v>3951291000</v>
      </c>
      <c r="CG131" s="197">
        <f t="shared" si="104"/>
        <v>4194998000</v>
      </c>
      <c r="CH131" s="44">
        <f t="shared" si="97"/>
        <v>59269365</v>
      </c>
      <c r="CI131" s="44">
        <f t="shared" si="98"/>
        <v>41949980</v>
      </c>
      <c r="CJ131" s="250">
        <f t="shared" si="99"/>
        <v>93190825</v>
      </c>
      <c r="CK131" s="287">
        <f t="shared" si="100"/>
        <v>82448854.166666672</v>
      </c>
    </row>
    <row r="132" spans="1:89">
      <c r="A132" s="3">
        <f t="shared" si="101"/>
        <v>93</v>
      </c>
      <c r="B132" s="556">
        <v>1</v>
      </c>
      <c r="C132" s="264" t="s">
        <v>155</v>
      </c>
      <c r="D132" s="265" t="s">
        <v>19</v>
      </c>
      <c r="E132" s="266"/>
      <c r="F132" s="41" t="s">
        <v>72</v>
      </c>
      <c r="G132" s="267">
        <f t="shared" si="76"/>
        <v>175</v>
      </c>
      <c r="H132" s="267">
        <f t="shared" si="77"/>
        <v>156</v>
      </c>
      <c r="I132" s="268">
        <f t="shared" si="78"/>
        <v>26966806</v>
      </c>
      <c r="J132" s="268">
        <f t="shared" si="79"/>
        <v>5</v>
      </c>
      <c r="K132" s="269">
        <f t="shared" si="80"/>
        <v>1.08</v>
      </c>
      <c r="L132" s="270">
        <f t="shared" ref="L132:L147" si="127">SUMIF($AN$4:$AN$22,D132,$AS$4:$AS$22)</f>
        <v>1.01</v>
      </c>
      <c r="M132" s="271">
        <f t="shared" si="82"/>
        <v>24580822.846716471</v>
      </c>
      <c r="N132" s="271">
        <f t="shared" si="83"/>
        <v>27706514.778849214</v>
      </c>
      <c r="O132" s="271">
        <f t="shared" si="84"/>
        <v>29415391.9848</v>
      </c>
      <c r="P132" s="271">
        <f t="shared" si="85"/>
        <v>31229668.997558944</v>
      </c>
      <c r="Q132" s="272">
        <f t="shared" si="86"/>
        <v>29415391.9848</v>
      </c>
      <c r="R132" s="271">
        <f t="shared" si="86"/>
        <v>31229668.997558944</v>
      </c>
      <c r="S132" s="271">
        <f t="shared" si="87"/>
        <v>33155846.646580923</v>
      </c>
      <c r="T132" s="271"/>
      <c r="U132" s="271">
        <f t="shared" si="88"/>
        <v>3834608364.0877695</v>
      </c>
      <c r="V132" s="271">
        <f t="shared" si="89"/>
        <v>4322216305.5004778</v>
      </c>
      <c r="W132" s="271">
        <f t="shared" si="90"/>
        <v>4588801149.6288004</v>
      </c>
      <c r="X132" s="272">
        <f t="shared" si="91"/>
        <v>4871828363.619195</v>
      </c>
      <c r="Y132" s="272">
        <f t="shared" si="92"/>
        <v>4588801149.6288004</v>
      </c>
      <c r="Z132" s="271">
        <f t="shared" si="93"/>
        <v>4871828363.619195</v>
      </c>
      <c r="AA132" s="271">
        <f t="shared" si="102"/>
        <v>5172312076.8666239</v>
      </c>
      <c r="AB132" s="271"/>
      <c r="AC132" s="33" t="str">
        <f t="shared" si="94"/>
        <v>BERTAHAP</v>
      </c>
      <c r="AD132" s="273">
        <f t="shared" si="95"/>
        <v>0</v>
      </c>
      <c r="AE132" s="274">
        <v>2</v>
      </c>
      <c r="AF132" s="275"/>
      <c r="AG132" s="271" t="e">
        <f>IF(AF132&gt;#REF!,"LB","KR")</f>
        <v>#REF!</v>
      </c>
      <c r="AH132" s="275">
        <f t="shared" si="55"/>
        <v>4218070000</v>
      </c>
      <c r="AI132" s="275">
        <f t="shared" si="55"/>
        <v>4754438000</v>
      </c>
      <c r="AJ132" s="275">
        <f t="shared" si="55"/>
        <v>5047682000</v>
      </c>
      <c r="AK132" s="276">
        <f t="shared" si="54"/>
        <v>5359012000</v>
      </c>
      <c r="AL132" s="276">
        <f t="shared" si="54"/>
        <v>5047682000</v>
      </c>
      <c r="AM132" s="275">
        <f t="shared" si="54"/>
        <v>5359012000</v>
      </c>
      <c r="AN132" s="275">
        <f t="shared" si="54"/>
        <v>5689544000</v>
      </c>
      <c r="AO132" s="16"/>
      <c r="AP132" s="16"/>
      <c r="AQ132" s="278">
        <f t="shared" si="96"/>
        <v>-989681.78020000085</v>
      </c>
      <c r="AR132" s="311"/>
      <c r="AS132" s="280"/>
      <c r="AT132" s="280"/>
      <c r="AU132" s="280"/>
      <c r="AV132" s="16"/>
      <c r="AW132" s="16"/>
      <c r="AX132" s="16"/>
      <c r="AY132" s="16"/>
      <c r="AZ132" s="16"/>
      <c r="BA132" s="16"/>
      <c r="BB132" s="16"/>
      <c r="BC132" s="16"/>
      <c r="BD132" s="16"/>
      <c r="BE132" s="16"/>
      <c r="BF132" s="16"/>
      <c r="BG132" s="16"/>
      <c r="BH132" s="16"/>
      <c r="BI132" s="16"/>
      <c r="BJ132" s="16"/>
      <c r="BK132" s="16"/>
      <c r="BL132" s="16"/>
      <c r="BM132" s="16"/>
      <c r="BN132" s="16"/>
      <c r="BO132" s="16"/>
      <c r="BP132" s="16"/>
      <c r="BQ132" s="16"/>
      <c r="BR132" s="16"/>
      <c r="BS132" s="282">
        <v>24</v>
      </c>
      <c r="BT132" s="283" t="s">
        <v>156</v>
      </c>
      <c r="BU132" s="283" t="str">
        <f t="shared" ref="BU132:BU138" si="128">F222</f>
        <v>2BR-5</v>
      </c>
      <c r="BV132" s="284" t="str">
        <f t="shared" ref="BV132:BV138" si="129">D222</f>
        <v>05</v>
      </c>
      <c r="BW132" s="285">
        <f t="shared" ref="BW132:BX138" si="130">G222</f>
        <v>85</v>
      </c>
      <c r="BX132" s="285">
        <f t="shared" si="130"/>
        <v>74</v>
      </c>
      <c r="BY132" s="286">
        <f t="shared" ref="BY132:BY138" si="131">O222</f>
        <v>29156510.647200003</v>
      </c>
      <c r="BZ132" s="286">
        <f t="shared" ref="BZ132:CC138" si="132">AH222</f>
        <v>1983270000</v>
      </c>
      <c r="CA132" s="286">
        <f t="shared" si="132"/>
        <v>2235462000</v>
      </c>
      <c r="CB132" s="286">
        <f t="shared" si="132"/>
        <v>2373340000</v>
      </c>
      <c r="CC132" s="286">
        <f t="shared" si="132"/>
        <v>2519723000</v>
      </c>
      <c r="CD132" s="286">
        <f t="shared" ref="CD132:CD138" si="133">AN222</f>
        <v>2675134000</v>
      </c>
      <c r="CE132" s="16">
        <v>14</v>
      </c>
      <c r="CF132" s="43">
        <f t="shared" si="104"/>
        <v>5350543000</v>
      </c>
      <c r="CG132" s="197">
        <f t="shared" si="104"/>
        <v>5680553000</v>
      </c>
      <c r="CH132" s="44">
        <f t="shared" si="97"/>
        <v>80258145</v>
      </c>
      <c r="CI132" s="44">
        <f t="shared" si="98"/>
        <v>56805530</v>
      </c>
      <c r="CJ132" s="250">
        <f t="shared" si="99"/>
        <v>126192050</v>
      </c>
      <c r="CK132" s="287">
        <f t="shared" si="100"/>
        <v>111646083.33333333</v>
      </c>
    </row>
    <row r="133" spans="1:89">
      <c r="A133" s="3">
        <f t="shared" si="101"/>
        <v>94</v>
      </c>
      <c r="B133" s="556">
        <v>2</v>
      </c>
      <c r="C133" s="264" t="s">
        <v>155</v>
      </c>
      <c r="D133" s="265" t="s">
        <v>29</v>
      </c>
      <c r="E133" s="266"/>
      <c r="F133" s="41" t="s">
        <v>74</v>
      </c>
      <c r="G133" s="267">
        <f t="shared" si="76"/>
        <v>85</v>
      </c>
      <c r="H133" s="267">
        <f t="shared" si="77"/>
        <v>74</v>
      </c>
      <c r="I133" s="268">
        <f t="shared" si="78"/>
        <v>26966806</v>
      </c>
      <c r="J133" s="268">
        <f t="shared" si="79"/>
        <v>1</v>
      </c>
      <c r="K133" s="269">
        <f t="shared" si="80"/>
        <v>1.06</v>
      </c>
      <c r="L133" s="270">
        <f t="shared" si="127"/>
        <v>1.01</v>
      </c>
      <c r="M133" s="271">
        <f t="shared" si="82"/>
        <v>24125622.423629135</v>
      </c>
      <c r="N133" s="271">
        <f t="shared" si="83"/>
        <v>27193431.171833493</v>
      </c>
      <c r="O133" s="271">
        <f t="shared" si="84"/>
        <v>28870662.503600005</v>
      </c>
      <c r="P133" s="271">
        <f t="shared" si="85"/>
        <v>30651341.793900453</v>
      </c>
      <c r="Q133" s="272">
        <f t="shared" si="86"/>
        <v>28870662.503600005</v>
      </c>
      <c r="R133" s="271">
        <f t="shared" si="86"/>
        <v>30651341.793900453</v>
      </c>
      <c r="S133" s="271">
        <f t="shared" si="87"/>
        <v>32541849.486459062</v>
      </c>
      <c r="T133" s="271"/>
      <c r="U133" s="271">
        <f t="shared" si="88"/>
        <v>1785296059.348556</v>
      </c>
      <c r="V133" s="271">
        <f t="shared" si="89"/>
        <v>2012313906.7156785</v>
      </c>
      <c r="W133" s="271">
        <f t="shared" si="90"/>
        <v>2136429025.2664003</v>
      </c>
      <c r="X133" s="272">
        <f t="shared" si="91"/>
        <v>2268199292.7486334</v>
      </c>
      <c r="Y133" s="272">
        <f t="shared" si="92"/>
        <v>2136429025.2664003</v>
      </c>
      <c r="Z133" s="271">
        <f t="shared" si="93"/>
        <v>2268199292.7486334</v>
      </c>
      <c r="AA133" s="271">
        <f t="shared" si="102"/>
        <v>2408096861.9979706</v>
      </c>
      <c r="AB133" s="271"/>
      <c r="AC133" s="33" t="str">
        <f t="shared" si="94"/>
        <v>BERTAHAP</v>
      </c>
      <c r="AD133" s="273">
        <f t="shared" si="95"/>
        <v>0</v>
      </c>
      <c r="AE133" s="274">
        <v>2</v>
      </c>
      <c r="AF133" s="275"/>
      <c r="AG133" s="271" t="e">
        <f>IF(AF133&gt;#REF!,"LB","KR")</f>
        <v>#REF!</v>
      </c>
      <c r="AH133" s="275">
        <f t="shared" si="55"/>
        <v>1963826000</v>
      </c>
      <c r="AI133" s="275">
        <f t="shared" si="55"/>
        <v>2213546000</v>
      </c>
      <c r="AJ133" s="275">
        <f t="shared" si="55"/>
        <v>2350072000</v>
      </c>
      <c r="AK133" s="276">
        <f t="shared" si="54"/>
        <v>2495020000</v>
      </c>
      <c r="AL133" s="276">
        <f t="shared" si="54"/>
        <v>2350072000</v>
      </c>
      <c r="AM133" s="275">
        <f t="shared" si="54"/>
        <v>2495020000</v>
      </c>
      <c r="AN133" s="275">
        <f t="shared" si="54"/>
        <v>2648907000</v>
      </c>
      <c r="AO133" s="16"/>
      <c r="AP133" s="16"/>
      <c r="AQ133" s="278">
        <f t="shared" si="96"/>
        <v>-1534411.2613999955</v>
      </c>
      <c r="AR133" s="311"/>
      <c r="AS133" s="280"/>
      <c r="AT133" s="280"/>
      <c r="AU133" s="280"/>
      <c r="AV133" s="16"/>
      <c r="AW133" s="16"/>
      <c r="AX133" s="16"/>
      <c r="AY133" s="16"/>
      <c r="AZ133" s="16"/>
      <c r="BA133" s="16"/>
      <c r="BB133" s="16"/>
      <c r="BC133" s="16"/>
      <c r="BD133" s="16"/>
      <c r="BE133" s="16"/>
      <c r="BF133" s="16"/>
      <c r="BG133" s="16"/>
      <c r="BH133" s="16"/>
      <c r="BI133" s="16"/>
      <c r="BJ133" s="16"/>
      <c r="BK133" s="16"/>
      <c r="BL133" s="16"/>
      <c r="BM133" s="16"/>
      <c r="BN133" s="16"/>
      <c r="BO133" s="16"/>
      <c r="BP133" s="16"/>
      <c r="BQ133" s="16"/>
      <c r="BR133" s="16"/>
      <c r="BS133" s="282"/>
      <c r="BT133" s="283"/>
      <c r="BU133" s="283" t="str">
        <f t="shared" si="128"/>
        <v>2BR-7</v>
      </c>
      <c r="BV133" s="284" t="str">
        <f t="shared" si="129"/>
        <v>07</v>
      </c>
      <c r="BW133" s="285">
        <f t="shared" si="130"/>
        <v>101</v>
      </c>
      <c r="BX133" s="285">
        <f t="shared" si="130"/>
        <v>90</v>
      </c>
      <c r="BY133" s="286">
        <f t="shared" si="131"/>
        <v>29156510.647200003</v>
      </c>
      <c r="BZ133" s="286">
        <f t="shared" si="132"/>
        <v>2412085000</v>
      </c>
      <c r="CA133" s="286">
        <f t="shared" si="132"/>
        <v>2718805000</v>
      </c>
      <c r="CB133" s="286">
        <f t="shared" si="132"/>
        <v>2886495000</v>
      </c>
      <c r="CC133" s="286">
        <f t="shared" si="132"/>
        <v>3064528000</v>
      </c>
      <c r="CD133" s="286">
        <f t="shared" si="133"/>
        <v>3253541000</v>
      </c>
      <c r="CE133" s="16"/>
      <c r="CF133" s="43">
        <f t="shared" si="104"/>
        <v>2491077000</v>
      </c>
      <c r="CG133" s="197">
        <f t="shared" si="104"/>
        <v>2644722000</v>
      </c>
      <c r="CH133" s="44">
        <f t="shared" si="97"/>
        <v>37366155</v>
      </c>
      <c r="CI133" s="44">
        <f t="shared" si="98"/>
        <v>26447220</v>
      </c>
      <c r="CJ133" s="250">
        <f t="shared" si="99"/>
        <v>58751800</v>
      </c>
      <c r="CK133" s="287">
        <f t="shared" si="100"/>
        <v>51979583.333333336</v>
      </c>
    </row>
    <row r="134" spans="1:89">
      <c r="A134" s="3">
        <f t="shared" si="101"/>
        <v>95</v>
      </c>
      <c r="B134" s="556">
        <v>3</v>
      </c>
      <c r="C134" s="264" t="s">
        <v>155</v>
      </c>
      <c r="D134" s="265" t="s">
        <v>44</v>
      </c>
      <c r="E134" s="266"/>
      <c r="F134" s="41" t="s">
        <v>60</v>
      </c>
      <c r="G134" s="267">
        <f t="shared" si="76"/>
        <v>101</v>
      </c>
      <c r="H134" s="267">
        <f t="shared" si="77"/>
        <v>90</v>
      </c>
      <c r="I134" s="268">
        <f t="shared" si="78"/>
        <v>26966806</v>
      </c>
      <c r="J134" s="268">
        <f t="shared" si="79"/>
        <v>1</v>
      </c>
      <c r="K134" s="269">
        <f t="shared" si="80"/>
        <v>1.06</v>
      </c>
      <c r="L134" s="270">
        <f t="shared" si="127"/>
        <v>1.01</v>
      </c>
      <c r="M134" s="271">
        <f t="shared" si="82"/>
        <v>24125622.423629135</v>
      </c>
      <c r="N134" s="271">
        <f t="shared" si="83"/>
        <v>27193431.171833493</v>
      </c>
      <c r="O134" s="271">
        <f t="shared" si="84"/>
        <v>28870662.503600005</v>
      </c>
      <c r="P134" s="271">
        <f t="shared" si="85"/>
        <v>30651341.793900453</v>
      </c>
      <c r="Q134" s="272">
        <f t="shared" si="86"/>
        <v>28870662.503600005</v>
      </c>
      <c r="R134" s="271">
        <f t="shared" si="86"/>
        <v>30651341.793900453</v>
      </c>
      <c r="S134" s="271">
        <f t="shared" si="87"/>
        <v>32541849.486459062</v>
      </c>
      <c r="T134" s="271"/>
      <c r="U134" s="271">
        <f t="shared" si="88"/>
        <v>2171306018.1266222</v>
      </c>
      <c r="V134" s="271">
        <f t="shared" si="89"/>
        <v>2447408805.4650145</v>
      </c>
      <c r="W134" s="271">
        <f t="shared" si="90"/>
        <v>2598359625.3240004</v>
      </c>
      <c r="X134" s="272">
        <f t="shared" si="91"/>
        <v>2758620761.4510407</v>
      </c>
      <c r="Y134" s="272">
        <f t="shared" si="92"/>
        <v>2598359625.3240004</v>
      </c>
      <c r="Z134" s="271">
        <f t="shared" si="93"/>
        <v>2758620761.4510407</v>
      </c>
      <c r="AA134" s="271">
        <f t="shared" si="102"/>
        <v>2928766453.7813153</v>
      </c>
      <c r="AB134" s="271"/>
      <c r="AC134" s="33" t="str">
        <f t="shared" si="94"/>
        <v>BERTAHAP</v>
      </c>
      <c r="AD134" s="273">
        <f t="shared" si="95"/>
        <v>0</v>
      </c>
      <c r="AE134" s="274">
        <v>2</v>
      </c>
      <c r="AF134" s="275"/>
      <c r="AG134" s="271" t="e">
        <f>IF(AF134&gt;#REF!,"LB","KR")</f>
        <v>#REF!</v>
      </c>
      <c r="AH134" s="275">
        <f t="shared" si="55"/>
        <v>2388437000</v>
      </c>
      <c r="AI134" s="275">
        <f t="shared" si="55"/>
        <v>2692150000</v>
      </c>
      <c r="AJ134" s="275">
        <f t="shared" si="55"/>
        <v>2858196000</v>
      </c>
      <c r="AK134" s="276">
        <f t="shared" si="54"/>
        <v>3034483000</v>
      </c>
      <c r="AL134" s="276">
        <f t="shared" si="54"/>
        <v>2858196000</v>
      </c>
      <c r="AM134" s="275">
        <f t="shared" si="54"/>
        <v>3034483000</v>
      </c>
      <c r="AN134" s="275">
        <f t="shared" si="54"/>
        <v>3221644000</v>
      </c>
      <c r="AO134" s="16"/>
      <c r="AP134" s="16"/>
      <c r="AQ134" s="278">
        <f t="shared" si="96"/>
        <v>-1534411.2613999955</v>
      </c>
      <c r="AR134" s="311"/>
      <c r="AS134" s="280"/>
      <c r="AT134" s="280"/>
      <c r="AU134" s="280"/>
      <c r="AV134" s="16"/>
      <c r="AW134" s="16"/>
      <c r="AX134" s="16"/>
      <c r="AY134" s="16"/>
      <c r="AZ134" s="16"/>
      <c r="BA134" s="16"/>
      <c r="BB134" s="16"/>
      <c r="BC134" s="16"/>
      <c r="BD134" s="16"/>
      <c r="BE134" s="16"/>
      <c r="BF134" s="16"/>
      <c r="BG134" s="16"/>
      <c r="BH134" s="16"/>
      <c r="BI134" s="16"/>
      <c r="BJ134" s="16"/>
      <c r="BK134" s="16"/>
      <c r="BL134" s="16"/>
      <c r="BM134" s="16"/>
      <c r="BN134" s="16"/>
      <c r="BO134" s="16"/>
      <c r="BP134" s="16"/>
      <c r="BQ134" s="16"/>
      <c r="BR134" s="16"/>
      <c r="BS134" s="282"/>
      <c r="BT134" s="283"/>
      <c r="BU134" s="283" t="str">
        <f t="shared" si="128"/>
        <v>2BR-9</v>
      </c>
      <c r="BV134" s="284" t="str">
        <f t="shared" si="129"/>
        <v>09</v>
      </c>
      <c r="BW134" s="285">
        <f t="shared" si="130"/>
        <v>101</v>
      </c>
      <c r="BX134" s="285">
        <f t="shared" si="130"/>
        <v>90</v>
      </c>
      <c r="BY134" s="286">
        <f t="shared" si="131"/>
        <v>29156510.647200003</v>
      </c>
      <c r="BZ134" s="286">
        <f t="shared" si="132"/>
        <v>2412085000</v>
      </c>
      <c r="CA134" s="286">
        <f t="shared" si="132"/>
        <v>2718805000</v>
      </c>
      <c r="CB134" s="286">
        <f t="shared" si="132"/>
        <v>2886495000</v>
      </c>
      <c r="CC134" s="286">
        <f t="shared" si="132"/>
        <v>3064528000</v>
      </c>
      <c r="CD134" s="286">
        <f t="shared" si="133"/>
        <v>3253541000</v>
      </c>
      <c r="CE134" s="16"/>
      <c r="CF134" s="43">
        <f t="shared" si="104"/>
        <v>3029688000</v>
      </c>
      <c r="CG134" s="197">
        <f t="shared" si="104"/>
        <v>3216552000</v>
      </c>
      <c r="CH134" s="44">
        <f t="shared" si="97"/>
        <v>45445320</v>
      </c>
      <c r="CI134" s="44">
        <f t="shared" si="98"/>
        <v>32165520</v>
      </c>
      <c r="CJ134" s="250">
        <f t="shared" si="99"/>
        <v>71454900</v>
      </c>
      <c r="CK134" s="287">
        <f t="shared" si="100"/>
        <v>63218395.833333336</v>
      </c>
    </row>
    <row r="135" spans="1:89">
      <c r="A135" s="3">
        <f t="shared" si="101"/>
        <v>96</v>
      </c>
      <c r="B135" s="556">
        <v>4</v>
      </c>
      <c r="C135" s="264" t="s">
        <v>155</v>
      </c>
      <c r="D135" s="299">
        <v>11</v>
      </c>
      <c r="E135" s="266"/>
      <c r="F135" s="41" t="s">
        <v>62</v>
      </c>
      <c r="G135" s="267">
        <f t="shared" si="76"/>
        <v>101</v>
      </c>
      <c r="H135" s="267">
        <f t="shared" si="77"/>
        <v>90</v>
      </c>
      <c r="I135" s="268">
        <f t="shared" si="78"/>
        <v>26966806</v>
      </c>
      <c r="J135" s="268">
        <f t="shared" si="79"/>
        <v>1</v>
      </c>
      <c r="K135" s="269">
        <f t="shared" si="80"/>
        <v>1.06</v>
      </c>
      <c r="L135" s="270">
        <f t="shared" si="127"/>
        <v>1.01</v>
      </c>
      <c r="M135" s="271">
        <f t="shared" si="82"/>
        <v>24125622.423629135</v>
      </c>
      <c r="N135" s="271">
        <f t="shared" si="83"/>
        <v>27193431.171833493</v>
      </c>
      <c r="O135" s="271">
        <f t="shared" si="84"/>
        <v>28870662.503600005</v>
      </c>
      <c r="P135" s="271">
        <f t="shared" si="85"/>
        <v>30651341.793900453</v>
      </c>
      <c r="Q135" s="272">
        <f t="shared" si="86"/>
        <v>28870662.503600005</v>
      </c>
      <c r="R135" s="271">
        <f t="shared" si="86"/>
        <v>30651341.793900453</v>
      </c>
      <c r="S135" s="271">
        <f t="shared" si="87"/>
        <v>32541849.486459062</v>
      </c>
      <c r="T135" s="271"/>
      <c r="U135" s="271">
        <f t="shared" si="88"/>
        <v>2171306018.1266222</v>
      </c>
      <c r="V135" s="271">
        <f t="shared" si="89"/>
        <v>2447408805.4650145</v>
      </c>
      <c r="W135" s="271">
        <f t="shared" si="90"/>
        <v>2598359625.3240004</v>
      </c>
      <c r="X135" s="272">
        <f t="shared" si="91"/>
        <v>2758620761.4510407</v>
      </c>
      <c r="Y135" s="272">
        <f t="shared" si="92"/>
        <v>2598359625.3240004</v>
      </c>
      <c r="Z135" s="271">
        <f t="shared" si="93"/>
        <v>2758620761.4510407</v>
      </c>
      <c r="AA135" s="271">
        <f t="shared" si="102"/>
        <v>2928766453.7813153</v>
      </c>
      <c r="AB135" s="271"/>
      <c r="AC135" s="33" t="str">
        <f t="shared" si="94"/>
        <v>BERTAHAP</v>
      </c>
      <c r="AD135" s="273">
        <f t="shared" si="95"/>
        <v>0</v>
      </c>
      <c r="AE135" s="274">
        <v>2</v>
      </c>
      <c r="AF135" s="275"/>
      <c r="AG135" s="271" t="e">
        <f>IF(AF135&gt;#REF!,"LB","KR")</f>
        <v>#REF!</v>
      </c>
      <c r="AH135" s="275">
        <f t="shared" si="55"/>
        <v>2388437000</v>
      </c>
      <c r="AI135" s="275">
        <f t="shared" si="55"/>
        <v>2692150000</v>
      </c>
      <c r="AJ135" s="275">
        <f t="shared" si="55"/>
        <v>2858196000</v>
      </c>
      <c r="AK135" s="276">
        <f t="shared" si="54"/>
        <v>3034483000</v>
      </c>
      <c r="AL135" s="276">
        <f t="shared" si="54"/>
        <v>2858196000</v>
      </c>
      <c r="AM135" s="275">
        <f t="shared" si="54"/>
        <v>3034483000</v>
      </c>
      <c r="AN135" s="275">
        <f t="shared" si="54"/>
        <v>3221644000</v>
      </c>
      <c r="AO135" s="16"/>
      <c r="AP135" s="16"/>
      <c r="AQ135" s="278">
        <f t="shared" si="96"/>
        <v>-1534411.2613999955</v>
      </c>
      <c r="AR135" s="311"/>
      <c r="AS135" s="280"/>
      <c r="AT135" s="280"/>
      <c r="AU135" s="280"/>
      <c r="AV135" s="16"/>
      <c r="AW135" s="16"/>
      <c r="AX135" s="16"/>
      <c r="AY135" s="16"/>
      <c r="AZ135" s="16"/>
      <c r="BA135" s="16"/>
      <c r="BB135" s="16"/>
      <c r="BC135" s="16"/>
      <c r="BD135" s="16"/>
      <c r="BE135" s="16"/>
      <c r="BF135" s="16"/>
      <c r="BG135" s="16"/>
      <c r="BH135" s="16"/>
      <c r="BI135" s="16"/>
      <c r="BJ135" s="16"/>
      <c r="BK135" s="16"/>
      <c r="BL135" s="16"/>
      <c r="BM135" s="16"/>
      <c r="BN135" s="16"/>
      <c r="BO135" s="16"/>
      <c r="BP135" s="16"/>
      <c r="BQ135" s="16"/>
      <c r="BR135" s="16"/>
      <c r="BS135" s="282"/>
      <c r="BT135" s="283"/>
      <c r="BU135" s="283" t="str">
        <f t="shared" si="128"/>
        <v>2BR-11</v>
      </c>
      <c r="BV135" s="284">
        <f t="shared" si="129"/>
        <v>11</v>
      </c>
      <c r="BW135" s="285">
        <f t="shared" si="130"/>
        <v>101</v>
      </c>
      <c r="BX135" s="285">
        <f t="shared" si="130"/>
        <v>90</v>
      </c>
      <c r="BY135" s="286">
        <f t="shared" si="131"/>
        <v>29156510.647200003</v>
      </c>
      <c r="BZ135" s="286">
        <f t="shared" si="132"/>
        <v>2412085000</v>
      </c>
      <c r="CA135" s="286">
        <f t="shared" si="132"/>
        <v>2718805000</v>
      </c>
      <c r="CB135" s="286">
        <f t="shared" si="132"/>
        <v>2886495000</v>
      </c>
      <c r="CC135" s="286">
        <f t="shared" si="132"/>
        <v>3064528000</v>
      </c>
      <c r="CD135" s="286">
        <f t="shared" si="133"/>
        <v>3253541000</v>
      </c>
      <c r="CE135" s="16"/>
      <c r="CF135" s="43">
        <f t="shared" si="104"/>
        <v>3029688000</v>
      </c>
      <c r="CG135" s="197">
        <f t="shared" si="104"/>
        <v>3216552000</v>
      </c>
      <c r="CH135" s="44">
        <f t="shared" si="97"/>
        <v>45445320</v>
      </c>
      <c r="CI135" s="44">
        <f t="shared" si="98"/>
        <v>32165520</v>
      </c>
      <c r="CJ135" s="250">
        <f t="shared" si="99"/>
        <v>71454900</v>
      </c>
      <c r="CK135" s="287">
        <f t="shared" si="100"/>
        <v>63218395.833333336</v>
      </c>
    </row>
    <row r="136" spans="1:89">
      <c r="A136" s="3">
        <f t="shared" si="101"/>
        <v>97</v>
      </c>
      <c r="B136" s="556">
        <v>5</v>
      </c>
      <c r="C136" s="264" t="s">
        <v>155</v>
      </c>
      <c r="D136" s="299">
        <v>15</v>
      </c>
      <c r="E136" s="266"/>
      <c r="F136" s="41" t="s">
        <v>64</v>
      </c>
      <c r="G136" s="267">
        <f t="shared" si="76"/>
        <v>101</v>
      </c>
      <c r="H136" s="267">
        <f t="shared" si="77"/>
        <v>90</v>
      </c>
      <c r="I136" s="268">
        <f t="shared" si="78"/>
        <v>26966806</v>
      </c>
      <c r="J136" s="268">
        <f t="shared" si="79"/>
        <v>1</v>
      </c>
      <c r="K136" s="269">
        <f t="shared" si="80"/>
        <v>1.06</v>
      </c>
      <c r="L136" s="270">
        <f t="shared" si="127"/>
        <v>1.01</v>
      </c>
      <c r="M136" s="271">
        <f t="shared" si="82"/>
        <v>24125622.423629135</v>
      </c>
      <c r="N136" s="271">
        <f t="shared" si="83"/>
        <v>27193431.171833493</v>
      </c>
      <c r="O136" s="271">
        <f t="shared" si="84"/>
        <v>28870662.503600005</v>
      </c>
      <c r="P136" s="271">
        <f t="shared" si="85"/>
        <v>30651341.793900453</v>
      </c>
      <c r="Q136" s="272">
        <f t="shared" si="86"/>
        <v>28870662.503600005</v>
      </c>
      <c r="R136" s="271">
        <f t="shared" si="86"/>
        <v>30651341.793900453</v>
      </c>
      <c r="S136" s="271">
        <f t="shared" si="87"/>
        <v>32541849.486459062</v>
      </c>
      <c r="T136" s="271"/>
      <c r="U136" s="271">
        <f t="shared" si="88"/>
        <v>2171306018.1266222</v>
      </c>
      <c r="V136" s="271">
        <f t="shared" si="89"/>
        <v>2447408805.4650145</v>
      </c>
      <c r="W136" s="271">
        <f t="shared" si="90"/>
        <v>2598359625.3240004</v>
      </c>
      <c r="X136" s="272">
        <f t="shared" si="91"/>
        <v>2758620761.4510407</v>
      </c>
      <c r="Y136" s="272">
        <f t="shared" si="92"/>
        <v>2598359625.3240004</v>
      </c>
      <c r="Z136" s="271">
        <f t="shared" si="93"/>
        <v>2758620761.4510407</v>
      </c>
      <c r="AA136" s="271">
        <f t="shared" si="102"/>
        <v>2928766453.7813153</v>
      </c>
      <c r="AB136" s="271"/>
      <c r="AC136" s="33" t="str">
        <f t="shared" si="94"/>
        <v>BERTAHAP</v>
      </c>
      <c r="AD136" s="273">
        <f t="shared" si="95"/>
        <v>0</v>
      </c>
      <c r="AE136" s="274">
        <v>2</v>
      </c>
      <c r="AF136" s="275"/>
      <c r="AG136" s="271" t="e">
        <f>IF(AF136&gt;#REF!,"LB","KR")</f>
        <v>#REF!</v>
      </c>
      <c r="AH136" s="275">
        <f t="shared" si="55"/>
        <v>2388437000</v>
      </c>
      <c r="AI136" s="275">
        <f t="shared" si="55"/>
        <v>2692150000</v>
      </c>
      <c r="AJ136" s="275">
        <f t="shared" si="55"/>
        <v>2858196000</v>
      </c>
      <c r="AK136" s="276">
        <f t="shared" si="54"/>
        <v>3034483000</v>
      </c>
      <c r="AL136" s="276">
        <f t="shared" si="54"/>
        <v>2858196000</v>
      </c>
      <c r="AM136" s="275">
        <f t="shared" si="54"/>
        <v>3034483000</v>
      </c>
      <c r="AN136" s="275">
        <f t="shared" si="54"/>
        <v>3221644000</v>
      </c>
      <c r="AO136" s="16"/>
      <c r="AP136" s="16"/>
      <c r="AQ136" s="278">
        <f t="shared" si="96"/>
        <v>-1534411.2613999955</v>
      </c>
      <c r="AR136" s="311"/>
      <c r="AS136" s="280"/>
      <c r="AT136" s="280"/>
      <c r="AU136" s="280"/>
      <c r="AV136" s="16"/>
      <c r="AW136" s="16"/>
      <c r="AX136" s="16"/>
      <c r="AY136" s="16"/>
      <c r="AZ136" s="16"/>
      <c r="BA136" s="16"/>
      <c r="BB136" s="16"/>
      <c r="BC136" s="16"/>
      <c r="BD136" s="16"/>
      <c r="BE136" s="16"/>
      <c r="BF136" s="16"/>
      <c r="BG136" s="16"/>
      <c r="BH136" s="16"/>
      <c r="BI136" s="16"/>
      <c r="BJ136" s="16"/>
      <c r="BK136" s="16"/>
      <c r="BL136" s="16"/>
      <c r="BM136" s="16"/>
      <c r="BN136" s="16"/>
      <c r="BO136" s="16"/>
      <c r="BP136" s="16"/>
      <c r="BQ136" s="16"/>
      <c r="BR136" s="16"/>
      <c r="BS136" s="282"/>
      <c r="BT136" s="283"/>
      <c r="BU136" s="283" t="str">
        <f t="shared" si="128"/>
        <v>2BR-15</v>
      </c>
      <c r="BV136" s="284">
        <f t="shared" si="129"/>
        <v>15</v>
      </c>
      <c r="BW136" s="285">
        <f t="shared" si="130"/>
        <v>101</v>
      </c>
      <c r="BX136" s="285">
        <f t="shared" si="130"/>
        <v>90</v>
      </c>
      <c r="BY136" s="286">
        <f t="shared" si="131"/>
        <v>29156510.647200003</v>
      </c>
      <c r="BZ136" s="286">
        <f t="shared" si="132"/>
        <v>2412085000</v>
      </c>
      <c r="CA136" s="286">
        <f t="shared" si="132"/>
        <v>2718805000</v>
      </c>
      <c r="CB136" s="286">
        <f t="shared" si="132"/>
        <v>2886495000</v>
      </c>
      <c r="CC136" s="286">
        <f t="shared" si="132"/>
        <v>3064528000</v>
      </c>
      <c r="CD136" s="286">
        <f t="shared" si="133"/>
        <v>3253541000</v>
      </c>
      <c r="CE136" s="16"/>
      <c r="CF136" s="43">
        <f t="shared" si="104"/>
        <v>3029688000</v>
      </c>
      <c r="CG136" s="197">
        <f t="shared" si="104"/>
        <v>3216552000</v>
      </c>
      <c r="CH136" s="44">
        <f t="shared" si="97"/>
        <v>45445320</v>
      </c>
      <c r="CI136" s="44">
        <f t="shared" si="98"/>
        <v>32165520</v>
      </c>
      <c r="CJ136" s="250">
        <f t="shared" si="99"/>
        <v>71454900</v>
      </c>
      <c r="CK136" s="287">
        <f t="shared" si="100"/>
        <v>63218395.833333336</v>
      </c>
    </row>
    <row r="137" spans="1:89">
      <c r="A137" s="3">
        <f t="shared" si="101"/>
        <v>98</v>
      </c>
      <c r="B137" s="556">
        <v>6</v>
      </c>
      <c r="C137" s="264" t="s">
        <v>155</v>
      </c>
      <c r="D137" s="299">
        <v>17</v>
      </c>
      <c r="E137" s="266"/>
      <c r="F137" s="41" t="s">
        <v>67</v>
      </c>
      <c r="G137" s="267">
        <f t="shared" si="76"/>
        <v>85</v>
      </c>
      <c r="H137" s="267">
        <f t="shared" si="77"/>
        <v>74</v>
      </c>
      <c r="I137" s="268">
        <f t="shared" si="78"/>
        <v>26966806</v>
      </c>
      <c r="J137" s="268">
        <f t="shared" si="79"/>
        <v>1</v>
      </c>
      <c r="K137" s="269">
        <f t="shared" si="80"/>
        <v>1.06</v>
      </c>
      <c r="L137" s="270">
        <f t="shared" si="127"/>
        <v>1.01</v>
      </c>
      <c r="M137" s="271">
        <f t="shared" si="82"/>
        <v>24125622.423629135</v>
      </c>
      <c r="N137" s="271">
        <f t="shared" si="83"/>
        <v>27193431.171833493</v>
      </c>
      <c r="O137" s="271">
        <f t="shared" si="84"/>
        <v>28870662.503600005</v>
      </c>
      <c r="P137" s="271">
        <f t="shared" si="85"/>
        <v>30651341.793900453</v>
      </c>
      <c r="Q137" s="272">
        <f t="shared" si="86"/>
        <v>28870662.503600005</v>
      </c>
      <c r="R137" s="271">
        <f t="shared" si="86"/>
        <v>30651341.793900453</v>
      </c>
      <c r="S137" s="271">
        <f t="shared" si="87"/>
        <v>32541849.486459062</v>
      </c>
      <c r="T137" s="271"/>
      <c r="U137" s="271">
        <f t="shared" si="88"/>
        <v>1785296059.348556</v>
      </c>
      <c r="V137" s="271">
        <f t="shared" si="89"/>
        <v>2012313906.7156785</v>
      </c>
      <c r="W137" s="271">
        <f t="shared" si="90"/>
        <v>2136429025.2664003</v>
      </c>
      <c r="X137" s="272">
        <f t="shared" si="91"/>
        <v>2268199292.7486334</v>
      </c>
      <c r="Y137" s="272">
        <f t="shared" si="92"/>
        <v>2136429025.2664003</v>
      </c>
      <c r="Z137" s="271">
        <f t="shared" si="93"/>
        <v>2268199292.7486334</v>
      </c>
      <c r="AA137" s="271">
        <f t="shared" si="102"/>
        <v>2408096861.9979706</v>
      </c>
      <c r="AB137" s="271"/>
      <c r="AC137" s="33" t="str">
        <f t="shared" si="94"/>
        <v>BERTAHAP</v>
      </c>
      <c r="AD137" s="273">
        <f t="shared" si="95"/>
        <v>0</v>
      </c>
      <c r="AE137" s="274">
        <v>2</v>
      </c>
      <c r="AF137" s="275"/>
      <c r="AG137" s="271" t="e">
        <f>IF(AF137&gt;#REF!,"LB","KR")</f>
        <v>#REF!</v>
      </c>
      <c r="AH137" s="275">
        <f t="shared" si="55"/>
        <v>1963826000</v>
      </c>
      <c r="AI137" s="275">
        <f t="shared" si="55"/>
        <v>2213546000</v>
      </c>
      <c r="AJ137" s="275">
        <f t="shared" si="55"/>
        <v>2350072000</v>
      </c>
      <c r="AK137" s="276">
        <f t="shared" si="54"/>
        <v>2495020000</v>
      </c>
      <c r="AL137" s="276">
        <f t="shared" si="54"/>
        <v>2350072000</v>
      </c>
      <c r="AM137" s="275">
        <f t="shared" si="54"/>
        <v>2495020000</v>
      </c>
      <c r="AN137" s="275">
        <f t="shared" si="54"/>
        <v>2648907000</v>
      </c>
      <c r="AO137" s="16"/>
      <c r="AP137" s="16"/>
      <c r="AQ137" s="278">
        <f t="shared" si="96"/>
        <v>-1534411.2613999955</v>
      </c>
      <c r="AR137" s="311"/>
      <c r="AS137" s="280"/>
      <c r="AT137" s="280"/>
      <c r="AU137" s="280"/>
      <c r="AV137" s="16"/>
      <c r="AW137" s="16"/>
      <c r="AX137" s="16"/>
      <c r="AY137" s="16"/>
      <c r="AZ137" s="16"/>
      <c r="BA137" s="16"/>
      <c r="BB137" s="16"/>
      <c r="BC137" s="16"/>
      <c r="BD137" s="16"/>
      <c r="BE137" s="16"/>
      <c r="BF137" s="16"/>
      <c r="BG137" s="16"/>
      <c r="BH137" s="16"/>
      <c r="BI137" s="16"/>
      <c r="BJ137" s="16"/>
      <c r="BK137" s="16"/>
      <c r="BL137" s="16"/>
      <c r="BM137" s="16"/>
      <c r="BN137" s="16"/>
      <c r="BO137" s="16"/>
      <c r="BP137" s="16"/>
      <c r="BQ137" s="16"/>
      <c r="BR137" s="16"/>
      <c r="BS137" s="282"/>
      <c r="BT137" s="283"/>
      <c r="BU137" s="283" t="str">
        <f t="shared" si="128"/>
        <v>2BR-17</v>
      </c>
      <c r="BV137" s="284">
        <f t="shared" si="129"/>
        <v>17</v>
      </c>
      <c r="BW137" s="285">
        <f t="shared" si="130"/>
        <v>85</v>
      </c>
      <c r="BX137" s="285">
        <f t="shared" si="130"/>
        <v>74</v>
      </c>
      <c r="BY137" s="286">
        <f t="shared" si="131"/>
        <v>29156510.647200003</v>
      </c>
      <c r="BZ137" s="286">
        <f t="shared" si="132"/>
        <v>1983270000</v>
      </c>
      <c r="CA137" s="286">
        <f t="shared" si="132"/>
        <v>2235462000</v>
      </c>
      <c r="CB137" s="286">
        <f t="shared" si="132"/>
        <v>2373340000</v>
      </c>
      <c r="CC137" s="286">
        <f t="shared" si="132"/>
        <v>2519723000</v>
      </c>
      <c r="CD137" s="286">
        <f t="shared" si="133"/>
        <v>2675134000</v>
      </c>
      <c r="CE137" s="16"/>
      <c r="CF137" s="43">
        <f t="shared" si="104"/>
        <v>2491077000</v>
      </c>
      <c r="CG137" s="197">
        <f t="shared" si="104"/>
        <v>2644722000</v>
      </c>
      <c r="CH137" s="44">
        <f t="shared" si="97"/>
        <v>37366155</v>
      </c>
      <c r="CI137" s="44">
        <f t="shared" si="98"/>
        <v>26447220</v>
      </c>
      <c r="CJ137" s="250">
        <f t="shared" si="99"/>
        <v>58751800</v>
      </c>
      <c r="CK137" s="287">
        <f t="shared" si="100"/>
        <v>51979583.333333336</v>
      </c>
    </row>
    <row r="138" spans="1:89">
      <c r="A138" s="3">
        <f t="shared" si="101"/>
        <v>99</v>
      </c>
      <c r="B138" s="556">
        <v>7</v>
      </c>
      <c r="C138" s="264" t="s">
        <v>155</v>
      </c>
      <c r="D138" s="299">
        <v>19</v>
      </c>
      <c r="E138" s="266"/>
      <c r="F138" s="41" t="s">
        <v>78</v>
      </c>
      <c r="G138" s="267">
        <f t="shared" si="76"/>
        <v>138</v>
      </c>
      <c r="H138" s="267">
        <f t="shared" si="77"/>
        <v>120</v>
      </c>
      <c r="I138" s="268">
        <f t="shared" si="78"/>
        <v>26966806</v>
      </c>
      <c r="J138" s="268">
        <f t="shared" si="79"/>
        <v>1</v>
      </c>
      <c r="K138" s="269">
        <f t="shared" si="80"/>
        <v>1.06</v>
      </c>
      <c r="L138" s="270">
        <f t="shared" si="127"/>
        <v>1.01</v>
      </c>
      <c r="M138" s="271">
        <f t="shared" si="82"/>
        <v>24125622.423629135</v>
      </c>
      <c r="N138" s="271">
        <f t="shared" si="83"/>
        <v>27193431.171833493</v>
      </c>
      <c r="O138" s="271">
        <f t="shared" si="84"/>
        <v>28870662.503600005</v>
      </c>
      <c r="P138" s="271">
        <f t="shared" si="85"/>
        <v>30651341.793900453</v>
      </c>
      <c r="Q138" s="272">
        <f t="shared" si="86"/>
        <v>28870662.503600005</v>
      </c>
      <c r="R138" s="271">
        <f t="shared" si="86"/>
        <v>30651341.793900453</v>
      </c>
      <c r="S138" s="271">
        <f t="shared" si="87"/>
        <v>32541849.486459062</v>
      </c>
      <c r="T138" s="271"/>
      <c r="U138" s="271">
        <f t="shared" si="88"/>
        <v>2895074690.8354959</v>
      </c>
      <c r="V138" s="271">
        <f t="shared" si="89"/>
        <v>3263211740.620019</v>
      </c>
      <c r="W138" s="271">
        <f t="shared" si="90"/>
        <v>3464479500.4320006</v>
      </c>
      <c r="X138" s="272">
        <f t="shared" si="91"/>
        <v>3678161015.2680545</v>
      </c>
      <c r="Y138" s="272">
        <f t="shared" si="92"/>
        <v>3464479500.4320006</v>
      </c>
      <c r="Z138" s="271">
        <f t="shared" si="93"/>
        <v>3678161015.2680545</v>
      </c>
      <c r="AA138" s="271">
        <f t="shared" si="102"/>
        <v>3905021938.3750873</v>
      </c>
      <c r="AB138" s="271"/>
      <c r="AC138" s="33" t="str">
        <f t="shared" si="94"/>
        <v>BERTAHAP</v>
      </c>
      <c r="AD138" s="273">
        <f t="shared" si="95"/>
        <v>0</v>
      </c>
      <c r="AE138" s="274">
        <v>2</v>
      </c>
      <c r="AF138" s="275"/>
      <c r="AG138" s="271" t="e">
        <f>IF(AF138&gt;#REF!,"LB","KR")</f>
        <v>#REF!</v>
      </c>
      <c r="AH138" s="275">
        <f t="shared" si="55"/>
        <v>3184583000</v>
      </c>
      <c r="AI138" s="275">
        <f t="shared" si="55"/>
        <v>3589533000</v>
      </c>
      <c r="AJ138" s="275">
        <f t="shared" si="55"/>
        <v>3810928000</v>
      </c>
      <c r="AK138" s="276">
        <f t="shared" si="54"/>
        <v>4045978000</v>
      </c>
      <c r="AL138" s="276">
        <f t="shared" si="54"/>
        <v>3810928000</v>
      </c>
      <c r="AM138" s="275">
        <f t="shared" si="54"/>
        <v>4045978000</v>
      </c>
      <c r="AN138" s="275">
        <f t="shared" si="54"/>
        <v>4295525000</v>
      </c>
      <c r="AO138" s="16"/>
      <c r="AP138" s="16"/>
      <c r="AQ138" s="278">
        <f t="shared" si="96"/>
        <v>-1534411.2613999955</v>
      </c>
      <c r="AR138" s="311"/>
      <c r="AS138" s="280"/>
      <c r="AT138" s="280"/>
      <c r="AU138" s="280"/>
      <c r="AV138" s="16"/>
      <c r="AW138" s="16"/>
      <c r="AX138" s="16"/>
      <c r="AY138" s="16"/>
      <c r="AZ138" s="16"/>
      <c r="BA138" s="16"/>
      <c r="BB138" s="16"/>
      <c r="BC138" s="16"/>
      <c r="BD138" s="16"/>
      <c r="BE138" s="16"/>
      <c r="BF138" s="16"/>
      <c r="BG138" s="16"/>
      <c r="BH138" s="16"/>
      <c r="BI138" s="16"/>
      <c r="BJ138" s="16"/>
      <c r="BK138" s="16"/>
      <c r="BL138" s="16"/>
      <c r="BM138" s="16"/>
      <c r="BN138" s="16"/>
      <c r="BO138" s="16"/>
      <c r="BP138" s="16"/>
      <c r="BQ138" s="16"/>
      <c r="BR138" s="16"/>
      <c r="BS138" s="282"/>
      <c r="BT138" s="283"/>
      <c r="BU138" s="283" t="str">
        <f t="shared" si="128"/>
        <v>3BR-19</v>
      </c>
      <c r="BV138" s="284">
        <f t="shared" si="129"/>
        <v>19</v>
      </c>
      <c r="BW138" s="285">
        <f t="shared" si="130"/>
        <v>138</v>
      </c>
      <c r="BX138" s="285">
        <f t="shared" si="130"/>
        <v>120</v>
      </c>
      <c r="BY138" s="286">
        <f t="shared" si="131"/>
        <v>29156510.647200003</v>
      </c>
      <c r="BZ138" s="286">
        <f t="shared" si="132"/>
        <v>3216113000</v>
      </c>
      <c r="CA138" s="286">
        <f t="shared" si="132"/>
        <v>3625073000</v>
      </c>
      <c r="CB138" s="286">
        <f t="shared" si="132"/>
        <v>3848660000</v>
      </c>
      <c r="CC138" s="286">
        <f t="shared" si="132"/>
        <v>4086037000</v>
      </c>
      <c r="CD138" s="286">
        <f t="shared" si="133"/>
        <v>4338055000</v>
      </c>
      <c r="CE138" s="16"/>
      <c r="CF138" s="43">
        <f t="shared" si="104"/>
        <v>4039584000</v>
      </c>
      <c r="CG138" s="197">
        <f t="shared" si="104"/>
        <v>4288737000</v>
      </c>
      <c r="CH138" s="44">
        <f t="shared" si="97"/>
        <v>60593760</v>
      </c>
      <c r="CI138" s="44">
        <f t="shared" si="98"/>
        <v>42887370</v>
      </c>
      <c r="CJ138" s="250">
        <f t="shared" si="99"/>
        <v>95273200</v>
      </c>
      <c r="CK138" s="287">
        <f t="shared" si="100"/>
        <v>84291208.333333328</v>
      </c>
    </row>
    <row r="139" spans="1:89">
      <c r="A139" s="3">
        <f t="shared" si="101"/>
        <v>100</v>
      </c>
      <c r="B139" s="556">
        <v>8</v>
      </c>
      <c r="C139" s="264" t="s">
        <v>155</v>
      </c>
      <c r="D139" s="299">
        <v>21</v>
      </c>
      <c r="E139" s="266"/>
      <c r="F139" s="41" t="s">
        <v>84</v>
      </c>
      <c r="G139" s="267">
        <f t="shared" si="76"/>
        <v>132</v>
      </c>
      <c r="H139" s="267">
        <f t="shared" si="77"/>
        <v>112</v>
      </c>
      <c r="I139" s="268">
        <f t="shared" si="78"/>
        <v>26966806</v>
      </c>
      <c r="J139" s="268">
        <f t="shared" si="79"/>
        <v>3</v>
      </c>
      <c r="K139" s="269">
        <f t="shared" si="80"/>
        <v>1.1000000000000001</v>
      </c>
      <c r="L139" s="270">
        <f t="shared" si="127"/>
        <v>1.01</v>
      </c>
      <c r="M139" s="271">
        <f t="shared" si="82"/>
        <v>25036023.269803815</v>
      </c>
      <c r="N139" s="271">
        <f t="shared" si="83"/>
        <v>28219598.385864943</v>
      </c>
      <c r="O139" s="271">
        <f t="shared" si="84"/>
        <v>29960121.466000002</v>
      </c>
      <c r="P139" s="271">
        <f t="shared" si="85"/>
        <v>31807996.201217446</v>
      </c>
      <c r="Q139" s="272">
        <f t="shared" si="86"/>
        <v>29960121.466000002</v>
      </c>
      <c r="R139" s="271">
        <f t="shared" si="86"/>
        <v>31807996.201217446</v>
      </c>
      <c r="S139" s="271">
        <f t="shared" si="87"/>
        <v>33769843.806702793</v>
      </c>
      <c r="T139" s="271"/>
      <c r="U139" s="271">
        <f t="shared" si="88"/>
        <v>2804034606.2180271</v>
      </c>
      <c r="V139" s="271">
        <f t="shared" si="89"/>
        <v>3160595019.2168736</v>
      </c>
      <c r="W139" s="271">
        <f t="shared" si="90"/>
        <v>3355533604.1920004</v>
      </c>
      <c r="X139" s="272">
        <f t="shared" si="91"/>
        <v>3562495574.5363541</v>
      </c>
      <c r="Y139" s="272">
        <f t="shared" si="92"/>
        <v>3355533604.1920004</v>
      </c>
      <c r="Z139" s="271">
        <f t="shared" si="93"/>
        <v>3562495574.5363541</v>
      </c>
      <c r="AA139" s="271">
        <f t="shared" si="102"/>
        <v>3782222506.3507128</v>
      </c>
      <c r="AB139" s="271"/>
      <c r="AC139" s="33" t="str">
        <f t="shared" si="94"/>
        <v>BERTAHAP</v>
      </c>
      <c r="AD139" s="273">
        <f t="shared" si="95"/>
        <v>0</v>
      </c>
      <c r="AE139" s="274">
        <v>2</v>
      </c>
      <c r="AF139" s="275"/>
      <c r="AG139" s="271" t="e">
        <f>IF(AF139&gt;#REF!,"LB","KR")</f>
        <v>#REF!</v>
      </c>
      <c r="AH139" s="275">
        <f t="shared" si="55"/>
        <v>3084439000</v>
      </c>
      <c r="AI139" s="275">
        <f t="shared" si="55"/>
        <v>3476655000</v>
      </c>
      <c r="AJ139" s="275">
        <f t="shared" si="55"/>
        <v>3691087000</v>
      </c>
      <c r="AK139" s="276">
        <f t="shared" si="54"/>
        <v>3918746000</v>
      </c>
      <c r="AL139" s="276">
        <f t="shared" si="54"/>
        <v>3691087000</v>
      </c>
      <c r="AM139" s="275">
        <f t="shared" si="54"/>
        <v>3918746000</v>
      </c>
      <c r="AN139" s="275">
        <f t="shared" ref="AN139:AN202" si="134">ROUNDUP((AA139*(1+$J$5)),-3)</f>
        <v>4160445000</v>
      </c>
      <c r="AO139" s="16"/>
      <c r="AP139" s="16"/>
      <c r="AQ139" s="278">
        <f t="shared" si="96"/>
        <v>-444952.29899999872</v>
      </c>
      <c r="AR139" s="311"/>
      <c r="AS139" s="280"/>
      <c r="AT139" s="280"/>
      <c r="AU139" s="280"/>
      <c r="AV139" s="16"/>
      <c r="AW139" s="16"/>
      <c r="AX139" s="16"/>
      <c r="AY139" s="16"/>
      <c r="AZ139" s="16"/>
      <c r="BA139" s="16"/>
      <c r="BB139" s="16"/>
      <c r="BC139" s="16"/>
      <c r="BD139" s="16"/>
      <c r="BE139" s="16"/>
      <c r="BF139" s="16"/>
      <c r="BG139" s="16"/>
      <c r="BH139" s="16"/>
      <c r="BI139" s="16"/>
      <c r="BJ139" s="16"/>
      <c r="BK139" s="16"/>
      <c r="BL139" s="16"/>
      <c r="BM139" s="16"/>
      <c r="BN139" s="16"/>
      <c r="BO139" s="16"/>
      <c r="BP139" s="16"/>
      <c r="BQ139" s="16"/>
      <c r="BR139" s="16"/>
      <c r="BS139" s="282">
        <v>25</v>
      </c>
      <c r="BT139" s="310" t="s">
        <v>157</v>
      </c>
      <c r="BU139" s="283" t="str">
        <f>F250</f>
        <v>2BR-3</v>
      </c>
      <c r="BV139" s="284" t="str">
        <f>D250</f>
        <v>03</v>
      </c>
      <c r="BW139" s="285">
        <f t="shared" ref="BW139:BX142" si="135">G250</f>
        <v>85</v>
      </c>
      <c r="BX139" s="285">
        <f t="shared" si="135"/>
        <v>74</v>
      </c>
      <c r="BY139" s="286">
        <f>O250</f>
        <v>29156510.647200003</v>
      </c>
      <c r="BZ139" s="286">
        <f t="shared" ref="BZ139:CC142" si="136">AH250</f>
        <v>1983270000</v>
      </c>
      <c r="CA139" s="286">
        <f t="shared" si="136"/>
        <v>2235462000</v>
      </c>
      <c r="CB139" s="286">
        <f t="shared" si="136"/>
        <v>2373340000</v>
      </c>
      <c r="CC139" s="286">
        <f t="shared" si="136"/>
        <v>2519723000</v>
      </c>
      <c r="CD139" s="286">
        <f>AN250</f>
        <v>2675134000</v>
      </c>
      <c r="CE139" s="16">
        <v>7</v>
      </c>
      <c r="CF139" s="43">
        <f t="shared" si="104"/>
        <v>3912553000</v>
      </c>
      <c r="CG139" s="197">
        <f t="shared" si="104"/>
        <v>4153871000</v>
      </c>
      <c r="CH139" s="44">
        <f t="shared" si="97"/>
        <v>58688295</v>
      </c>
      <c r="CI139" s="44">
        <f t="shared" si="98"/>
        <v>41538710</v>
      </c>
      <c r="CJ139" s="250">
        <f t="shared" si="99"/>
        <v>92277175</v>
      </c>
      <c r="CK139" s="287">
        <f t="shared" si="100"/>
        <v>81640541.666666672</v>
      </c>
    </row>
    <row r="140" spans="1:89">
      <c r="A140" s="3">
        <f t="shared" si="101"/>
        <v>101</v>
      </c>
      <c r="B140" s="556">
        <v>1</v>
      </c>
      <c r="C140" s="264" t="s">
        <v>158</v>
      </c>
      <c r="D140" s="265" t="s">
        <v>19</v>
      </c>
      <c r="E140" s="266"/>
      <c r="F140" s="41" t="s">
        <v>72</v>
      </c>
      <c r="G140" s="267">
        <f t="shared" si="76"/>
        <v>175</v>
      </c>
      <c r="H140" s="267">
        <f t="shared" si="77"/>
        <v>156</v>
      </c>
      <c r="I140" s="268">
        <f t="shared" si="78"/>
        <v>26966806</v>
      </c>
      <c r="J140" s="268">
        <f t="shared" si="79"/>
        <v>5</v>
      </c>
      <c r="K140" s="269">
        <f t="shared" si="80"/>
        <v>1.08</v>
      </c>
      <c r="L140" s="270">
        <f t="shared" si="127"/>
        <v>1.01</v>
      </c>
      <c r="M140" s="271">
        <f t="shared" si="82"/>
        <v>24580822.846716471</v>
      </c>
      <c r="N140" s="271">
        <f t="shared" si="83"/>
        <v>27706514.778849214</v>
      </c>
      <c r="O140" s="271">
        <f t="shared" si="84"/>
        <v>29415391.9848</v>
      </c>
      <c r="P140" s="271">
        <f t="shared" si="85"/>
        <v>31229668.997558944</v>
      </c>
      <c r="Q140" s="272">
        <f t="shared" si="86"/>
        <v>29415391.9848</v>
      </c>
      <c r="R140" s="271">
        <f t="shared" si="86"/>
        <v>31229668.997558944</v>
      </c>
      <c r="S140" s="271">
        <f t="shared" si="87"/>
        <v>33155846.646580923</v>
      </c>
      <c r="T140" s="271"/>
      <c r="U140" s="271">
        <f t="shared" si="88"/>
        <v>3834608364.0877695</v>
      </c>
      <c r="V140" s="271">
        <f t="shared" si="89"/>
        <v>4322216305.5004778</v>
      </c>
      <c r="W140" s="271">
        <f t="shared" si="90"/>
        <v>4588801149.6288004</v>
      </c>
      <c r="X140" s="272">
        <f t="shared" si="91"/>
        <v>4871828363.619195</v>
      </c>
      <c r="Y140" s="272">
        <f t="shared" si="92"/>
        <v>4588801149.6288004</v>
      </c>
      <c r="Z140" s="271">
        <f t="shared" si="93"/>
        <v>4871828363.619195</v>
      </c>
      <c r="AA140" s="271">
        <f t="shared" si="102"/>
        <v>5172312076.8666239</v>
      </c>
      <c r="AB140" s="271"/>
      <c r="AC140" s="33" t="str">
        <f t="shared" si="94"/>
        <v>BERTAHAP</v>
      </c>
      <c r="AD140" s="273">
        <f t="shared" si="95"/>
        <v>0</v>
      </c>
      <c r="AE140" s="274">
        <v>2</v>
      </c>
      <c r="AF140" s="275"/>
      <c r="AG140" s="271" t="e">
        <f>IF(AF140&gt;#REF!,"LB","KR")</f>
        <v>#REF!</v>
      </c>
      <c r="AH140" s="275">
        <f t="shared" si="55"/>
        <v>4218070000</v>
      </c>
      <c r="AI140" s="275">
        <f t="shared" si="55"/>
        <v>4754438000</v>
      </c>
      <c r="AJ140" s="275">
        <f t="shared" si="55"/>
        <v>5047682000</v>
      </c>
      <c r="AK140" s="276">
        <f t="shared" si="55"/>
        <v>5359012000</v>
      </c>
      <c r="AL140" s="276">
        <f t="shared" si="55"/>
        <v>5047682000</v>
      </c>
      <c r="AM140" s="275">
        <f t="shared" si="55"/>
        <v>5359012000</v>
      </c>
      <c r="AN140" s="275">
        <f t="shared" si="134"/>
        <v>5689544000</v>
      </c>
      <c r="AO140" s="16"/>
      <c r="AP140" s="16"/>
      <c r="AQ140" s="278">
        <f t="shared" si="96"/>
        <v>-989681.78020000085</v>
      </c>
      <c r="AR140" s="311"/>
      <c r="AS140" s="280"/>
      <c r="AT140" s="280"/>
      <c r="AU140" s="280"/>
      <c r="AV140" s="16"/>
      <c r="AW140" s="16"/>
      <c r="AX140" s="16"/>
      <c r="AY140" s="16"/>
      <c r="AZ140" s="16"/>
      <c r="BA140" s="16"/>
      <c r="BB140" s="16"/>
      <c r="BC140" s="16"/>
      <c r="BD140" s="16"/>
      <c r="BE140" s="16"/>
      <c r="BF140" s="16"/>
      <c r="BG140" s="16"/>
      <c r="BH140" s="16"/>
      <c r="BI140" s="16"/>
      <c r="BJ140" s="16"/>
      <c r="BK140" s="16"/>
      <c r="BL140" s="16"/>
      <c r="BM140" s="16"/>
      <c r="BN140" s="16"/>
      <c r="BO140" s="16"/>
      <c r="BP140" s="16"/>
      <c r="BQ140" s="16"/>
      <c r="BR140" s="16"/>
      <c r="BS140" s="282"/>
      <c r="BT140" s="283"/>
      <c r="BU140" s="283" t="str">
        <f>F251</f>
        <v>2BR-5</v>
      </c>
      <c r="BV140" s="284" t="str">
        <f>D251</f>
        <v>05</v>
      </c>
      <c r="BW140" s="285">
        <f t="shared" si="135"/>
        <v>85</v>
      </c>
      <c r="BX140" s="285">
        <f t="shared" si="135"/>
        <v>74</v>
      </c>
      <c r="BY140" s="286">
        <f>O251</f>
        <v>29156510.647200003</v>
      </c>
      <c r="BZ140" s="286">
        <f t="shared" si="136"/>
        <v>1983270000</v>
      </c>
      <c r="CA140" s="286">
        <f t="shared" si="136"/>
        <v>2235462000</v>
      </c>
      <c r="CB140" s="286">
        <f t="shared" si="136"/>
        <v>2373340000</v>
      </c>
      <c r="CC140" s="286">
        <f t="shared" si="136"/>
        <v>2519723000</v>
      </c>
      <c r="CD140" s="286">
        <f>AN251</f>
        <v>2675134000</v>
      </c>
      <c r="CE140" s="16"/>
      <c r="CF140" s="43">
        <f t="shared" si="104"/>
        <v>5350543000</v>
      </c>
      <c r="CG140" s="197">
        <f t="shared" si="104"/>
        <v>5680553000</v>
      </c>
      <c r="CH140" s="44">
        <f t="shared" si="97"/>
        <v>80258145</v>
      </c>
      <c r="CI140" s="44">
        <f t="shared" si="98"/>
        <v>56805530</v>
      </c>
      <c r="CJ140" s="250">
        <f t="shared" si="99"/>
        <v>126192050</v>
      </c>
      <c r="CK140" s="287">
        <f t="shared" si="100"/>
        <v>111646083.33333333</v>
      </c>
    </row>
    <row r="141" spans="1:89">
      <c r="A141" s="3">
        <f t="shared" si="101"/>
        <v>102</v>
      </c>
      <c r="B141" s="556">
        <v>2</v>
      </c>
      <c r="C141" s="264" t="s">
        <v>158</v>
      </c>
      <c r="D141" s="265" t="s">
        <v>29</v>
      </c>
      <c r="E141" s="266"/>
      <c r="F141" s="41" t="s">
        <v>74</v>
      </c>
      <c r="G141" s="267">
        <f t="shared" si="76"/>
        <v>85</v>
      </c>
      <c r="H141" s="267">
        <f t="shared" si="77"/>
        <v>74</v>
      </c>
      <c r="I141" s="268">
        <f t="shared" si="78"/>
        <v>26966806</v>
      </c>
      <c r="J141" s="268">
        <f t="shared" si="79"/>
        <v>1</v>
      </c>
      <c r="K141" s="269">
        <f t="shared" si="80"/>
        <v>1.06</v>
      </c>
      <c r="L141" s="270">
        <f t="shared" si="127"/>
        <v>1.01</v>
      </c>
      <c r="M141" s="271">
        <f t="shared" si="82"/>
        <v>24125622.423629135</v>
      </c>
      <c r="N141" s="271">
        <f t="shared" si="83"/>
        <v>27193431.171833493</v>
      </c>
      <c r="O141" s="271">
        <f t="shared" si="84"/>
        <v>28870662.503600005</v>
      </c>
      <c r="P141" s="271">
        <f t="shared" si="85"/>
        <v>30651341.793900453</v>
      </c>
      <c r="Q141" s="272">
        <f t="shared" si="86"/>
        <v>28870662.503600005</v>
      </c>
      <c r="R141" s="271">
        <f t="shared" si="86"/>
        <v>30651341.793900453</v>
      </c>
      <c r="S141" s="271">
        <f t="shared" si="87"/>
        <v>32541849.486459062</v>
      </c>
      <c r="T141" s="271"/>
      <c r="U141" s="271">
        <f t="shared" si="88"/>
        <v>1785296059.348556</v>
      </c>
      <c r="V141" s="271">
        <f t="shared" si="89"/>
        <v>2012313906.7156785</v>
      </c>
      <c r="W141" s="271">
        <f t="shared" si="90"/>
        <v>2136429025.2664003</v>
      </c>
      <c r="X141" s="272">
        <f t="shared" si="91"/>
        <v>2268199292.7486334</v>
      </c>
      <c r="Y141" s="272">
        <f t="shared" si="92"/>
        <v>2136429025.2664003</v>
      </c>
      <c r="Z141" s="271">
        <f t="shared" si="93"/>
        <v>2268199292.7486334</v>
      </c>
      <c r="AA141" s="271">
        <f t="shared" si="102"/>
        <v>2408096861.9979706</v>
      </c>
      <c r="AB141" s="271"/>
      <c r="AC141" s="33" t="str">
        <f t="shared" si="94"/>
        <v>BERTAHAP</v>
      </c>
      <c r="AD141" s="273">
        <f t="shared" si="95"/>
        <v>0</v>
      </c>
      <c r="AE141" s="274">
        <v>2</v>
      </c>
      <c r="AF141" s="275"/>
      <c r="AG141" s="271" t="e">
        <f>IF(AF141&gt;#REF!,"LB","KR")</f>
        <v>#REF!</v>
      </c>
      <c r="AH141" s="275">
        <f t="shared" ref="AH141:AM183" si="137">ROUNDUP((U141*(1+$J$5)),-3)</f>
        <v>1963826000</v>
      </c>
      <c r="AI141" s="275">
        <f t="shared" si="137"/>
        <v>2213546000</v>
      </c>
      <c r="AJ141" s="275">
        <f t="shared" si="137"/>
        <v>2350072000</v>
      </c>
      <c r="AK141" s="276">
        <f t="shared" si="137"/>
        <v>2495020000</v>
      </c>
      <c r="AL141" s="276">
        <f t="shared" si="137"/>
        <v>2350072000</v>
      </c>
      <c r="AM141" s="275">
        <f t="shared" si="137"/>
        <v>2495020000</v>
      </c>
      <c r="AN141" s="275">
        <f t="shared" si="134"/>
        <v>2648907000</v>
      </c>
      <c r="AO141" s="16"/>
      <c r="AP141" s="16"/>
      <c r="AQ141" s="278">
        <f t="shared" si="96"/>
        <v>-1534411.2613999955</v>
      </c>
      <c r="AR141" s="311"/>
      <c r="AS141" s="280"/>
      <c r="AT141" s="280"/>
      <c r="AU141" s="280"/>
      <c r="AV141" s="16"/>
      <c r="AW141" s="16"/>
      <c r="AX141" s="16"/>
      <c r="AY141" s="16"/>
      <c r="AZ141" s="16"/>
      <c r="BA141" s="16"/>
      <c r="BB141" s="16"/>
      <c r="BC141" s="16"/>
      <c r="BD141" s="16"/>
      <c r="BE141" s="16"/>
      <c r="BF141" s="16"/>
      <c r="BG141" s="16"/>
      <c r="BH141" s="16"/>
      <c r="BI141" s="16"/>
      <c r="BJ141" s="16"/>
      <c r="BK141" s="16"/>
      <c r="BL141" s="16"/>
      <c r="BM141" s="16"/>
      <c r="BN141" s="16"/>
      <c r="BO141" s="16"/>
      <c r="BP141" s="16"/>
      <c r="BQ141" s="16"/>
      <c r="BR141" s="16"/>
      <c r="BS141" s="282"/>
      <c r="BT141" s="283"/>
      <c r="BU141" s="283" t="str">
        <f>F252</f>
        <v>2BR-7</v>
      </c>
      <c r="BV141" s="284" t="str">
        <f>D252</f>
        <v>07</v>
      </c>
      <c r="BW141" s="285">
        <f t="shared" si="135"/>
        <v>101</v>
      </c>
      <c r="BX141" s="285">
        <f t="shared" si="135"/>
        <v>90</v>
      </c>
      <c r="BY141" s="286">
        <f>O252</f>
        <v>29156510.647200003</v>
      </c>
      <c r="BZ141" s="286">
        <f t="shared" si="136"/>
        <v>2412085000</v>
      </c>
      <c r="CA141" s="286">
        <f t="shared" si="136"/>
        <v>2718805000</v>
      </c>
      <c r="CB141" s="286">
        <f t="shared" si="136"/>
        <v>2886495000</v>
      </c>
      <c r="CC141" s="286">
        <f t="shared" si="136"/>
        <v>3064528000</v>
      </c>
      <c r="CD141" s="286">
        <f>AN252</f>
        <v>3253541000</v>
      </c>
      <c r="CE141" s="16"/>
      <c r="CF141" s="43">
        <f t="shared" si="104"/>
        <v>2491077000</v>
      </c>
      <c r="CG141" s="197">
        <f t="shared" si="104"/>
        <v>2644722000</v>
      </c>
      <c r="CH141" s="44">
        <f t="shared" si="97"/>
        <v>37366155</v>
      </c>
      <c r="CI141" s="44">
        <f t="shared" si="98"/>
        <v>26447220</v>
      </c>
      <c r="CJ141" s="250">
        <f t="shared" si="99"/>
        <v>58751800</v>
      </c>
      <c r="CK141" s="287">
        <f t="shared" si="100"/>
        <v>51979583.333333336</v>
      </c>
    </row>
    <row r="142" spans="1:89">
      <c r="A142" s="3">
        <f t="shared" si="101"/>
        <v>103</v>
      </c>
      <c r="B142" s="556">
        <v>3</v>
      </c>
      <c r="C142" s="264" t="s">
        <v>158</v>
      </c>
      <c r="D142" s="265" t="s">
        <v>44</v>
      </c>
      <c r="E142" s="266"/>
      <c r="F142" s="41" t="s">
        <v>60</v>
      </c>
      <c r="G142" s="267">
        <f t="shared" si="76"/>
        <v>101</v>
      </c>
      <c r="H142" s="267">
        <f t="shared" si="77"/>
        <v>90</v>
      </c>
      <c r="I142" s="268">
        <f t="shared" si="78"/>
        <v>26966806</v>
      </c>
      <c r="J142" s="268">
        <f t="shared" si="79"/>
        <v>1</v>
      </c>
      <c r="K142" s="269">
        <f t="shared" si="80"/>
        <v>1.06</v>
      </c>
      <c r="L142" s="270">
        <f t="shared" si="127"/>
        <v>1.01</v>
      </c>
      <c r="M142" s="271">
        <f t="shared" si="82"/>
        <v>24125622.423629135</v>
      </c>
      <c r="N142" s="271">
        <f t="shared" si="83"/>
        <v>27193431.171833493</v>
      </c>
      <c r="O142" s="271">
        <f t="shared" si="84"/>
        <v>28870662.503600005</v>
      </c>
      <c r="P142" s="271">
        <f t="shared" si="85"/>
        <v>30651341.793900453</v>
      </c>
      <c r="Q142" s="272">
        <f t="shared" si="86"/>
        <v>28870662.503600005</v>
      </c>
      <c r="R142" s="271">
        <f t="shared" si="86"/>
        <v>30651341.793900453</v>
      </c>
      <c r="S142" s="271">
        <f t="shared" si="87"/>
        <v>32541849.486459062</v>
      </c>
      <c r="T142" s="271"/>
      <c r="U142" s="271">
        <f t="shared" si="88"/>
        <v>2171306018.1266222</v>
      </c>
      <c r="V142" s="271">
        <f t="shared" si="89"/>
        <v>2447408805.4650145</v>
      </c>
      <c r="W142" s="271">
        <f t="shared" si="90"/>
        <v>2598359625.3240004</v>
      </c>
      <c r="X142" s="272">
        <f t="shared" si="91"/>
        <v>2758620761.4510407</v>
      </c>
      <c r="Y142" s="272">
        <f t="shared" si="92"/>
        <v>2598359625.3240004</v>
      </c>
      <c r="Z142" s="271">
        <f t="shared" si="93"/>
        <v>2758620761.4510407</v>
      </c>
      <c r="AA142" s="271">
        <f t="shared" si="102"/>
        <v>2928766453.7813153</v>
      </c>
      <c r="AB142" s="271"/>
      <c r="AC142" s="33" t="str">
        <f t="shared" si="94"/>
        <v>BERTAHAP</v>
      </c>
      <c r="AD142" s="273">
        <f t="shared" si="95"/>
        <v>0</v>
      </c>
      <c r="AE142" s="274">
        <v>2</v>
      </c>
      <c r="AF142" s="275"/>
      <c r="AG142" s="271" t="e">
        <f>IF(AF142&gt;#REF!,"LB","KR")</f>
        <v>#REF!</v>
      </c>
      <c r="AH142" s="275">
        <f t="shared" si="137"/>
        <v>2388437000</v>
      </c>
      <c r="AI142" s="275">
        <f t="shared" si="137"/>
        <v>2692150000</v>
      </c>
      <c r="AJ142" s="275">
        <f t="shared" si="137"/>
        <v>2858196000</v>
      </c>
      <c r="AK142" s="276">
        <f t="shared" si="137"/>
        <v>3034483000</v>
      </c>
      <c r="AL142" s="276">
        <f t="shared" si="137"/>
        <v>2858196000</v>
      </c>
      <c r="AM142" s="275">
        <f t="shared" si="137"/>
        <v>3034483000</v>
      </c>
      <c r="AN142" s="275">
        <f t="shared" si="134"/>
        <v>3221644000</v>
      </c>
      <c r="AO142" s="16"/>
      <c r="AP142" s="16"/>
      <c r="AQ142" s="278">
        <f t="shared" si="96"/>
        <v>-1534411.2613999955</v>
      </c>
      <c r="AR142" s="311"/>
      <c r="AS142" s="280"/>
      <c r="AT142" s="280"/>
      <c r="AU142" s="280"/>
      <c r="AV142" s="16"/>
      <c r="AW142" s="16"/>
      <c r="AX142" s="16"/>
      <c r="AY142" s="16"/>
      <c r="AZ142" s="16"/>
      <c r="BA142" s="16"/>
      <c r="BB142" s="16"/>
      <c r="BC142" s="16"/>
      <c r="BD142" s="16"/>
      <c r="BE142" s="16"/>
      <c r="BF142" s="16"/>
      <c r="BG142" s="16"/>
      <c r="BH142" s="16"/>
      <c r="BI142" s="16"/>
      <c r="BJ142" s="16"/>
      <c r="BK142" s="16"/>
      <c r="BL142" s="16"/>
      <c r="BM142" s="16"/>
      <c r="BN142" s="16"/>
      <c r="BO142" s="16"/>
      <c r="BP142" s="16"/>
      <c r="BQ142" s="16"/>
      <c r="BR142" s="16"/>
      <c r="BS142" s="282"/>
      <c r="BT142" s="283"/>
      <c r="BU142" s="283" t="str">
        <f>F253</f>
        <v>2BR-9</v>
      </c>
      <c r="BV142" s="284" t="str">
        <f>D253</f>
        <v>09</v>
      </c>
      <c r="BW142" s="285">
        <f t="shared" si="135"/>
        <v>101</v>
      </c>
      <c r="BX142" s="285">
        <f t="shared" si="135"/>
        <v>90</v>
      </c>
      <c r="BY142" s="286">
        <f>O253</f>
        <v>29156510.647200003</v>
      </c>
      <c r="BZ142" s="286">
        <f t="shared" si="136"/>
        <v>2412085000</v>
      </c>
      <c r="CA142" s="286">
        <f t="shared" si="136"/>
        <v>2718805000</v>
      </c>
      <c r="CB142" s="286">
        <f t="shared" si="136"/>
        <v>2886495000</v>
      </c>
      <c r="CC142" s="286">
        <f t="shared" si="136"/>
        <v>3064528000</v>
      </c>
      <c r="CD142" s="286">
        <f>AN253</f>
        <v>3253541000</v>
      </c>
      <c r="CE142" s="16"/>
      <c r="CF142" s="43">
        <f t="shared" si="104"/>
        <v>3029688000</v>
      </c>
      <c r="CG142" s="197">
        <f t="shared" si="104"/>
        <v>3216552000</v>
      </c>
      <c r="CH142" s="44">
        <f t="shared" si="97"/>
        <v>45445320</v>
      </c>
      <c r="CI142" s="44">
        <f t="shared" si="98"/>
        <v>32165520</v>
      </c>
      <c r="CJ142" s="250">
        <f t="shared" si="99"/>
        <v>71454900</v>
      </c>
      <c r="CK142" s="287">
        <f t="shared" si="100"/>
        <v>63218395.833333336</v>
      </c>
    </row>
    <row r="143" spans="1:89">
      <c r="A143" s="3">
        <f t="shared" si="101"/>
        <v>104</v>
      </c>
      <c r="B143" s="556">
        <v>4</v>
      </c>
      <c r="C143" s="264" t="s">
        <v>158</v>
      </c>
      <c r="D143" s="299">
        <v>11</v>
      </c>
      <c r="E143" s="266"/>
      <c r="F143" s="41" t="s">
        <v>62</v>
      </c>
      <c r="G143" s="267">
        <f t="shared" si="76"/>
        <v>101</v>
      </c>
      <c r="H143" s="267">
        <f t="shared" si="77"/>
        <v>90</v>
      </c>
      <c r="I143" s="268">
        <f t="shared" si="78"/>
        <v>26966806</v>
      </c>
      <c r="J143" s="268">
        <f t="shared" si="79"/>
        <v>1</v>
      </c>
      <c r="K143" s="269">
        <f t="shared" si="80"/>
        <v>1.06</v>
      </c>
      <c r="L143" s="270">
        <f t="shared" si="127"/>
        <v>1.01</v>
      </c>
      <c r="M143" s="271">
        <f t="shared" si="82"/>
        <v>24125622.423629135</v>
      </c>
      <c r="N143" s="271">
        <f t="shared" si="83"/>
        <v>27193431.171833493</v>
      </c>
      <c r="O143" s="271">
        <f t="shared" si="84"/>
        <v>28870662.503600005</v>
      </c>
      <c r="P143" s="271">
        <f t="shared" si="85"/>
        <v>30651341.793900453</v>
      </c>
      <c r="Q143" s="272">
        <f t="shared" si="86"/>
        <v>28870662.503600005</v>
      </c>
      <c r="R143" s="271">
        <f t="shared" si="86"/>
        <v>30651341.793900453</v>
      </c>
      <c r="S143" s="271">
        <f t="shared" si="87"/>
        <v>32541849.486459062</v>
      </c>
      <c r="T143" s="271"/>
      <c r="U143" s="271">
        <f t="shared" si="88"/>
        <v>2171306018.1266222</v>
      </c>
      <c r="V143" s="271">
        <f t="shared" si="89"/>
        <v>2447408805.4650145</v>
      </c>
      <c r="W143" s="271">
        <f t="shared" si="90"/>
        <v>2598359625.3240004</v>
      </c>
      <c r="X143" s="272">
        <f t="shared" si="91"/>
        <v>2758620761.4510407</v>
      </c>
      <c r="Y143" s="272">
        <f t="shared" si="92"/>
        <v>2598359625.3240004</v>
      </c>
      <c r="Z143" s="271">
        <f t="shared" si="93"/>
        <v>2758620761.4510407</v>
      </c>
      <c r="AA143" s="271">
        <f t="shared" si="102"/>
        <v>2928766453.7813153</v>
      </c>
      <c r="AB143" s="271"/>
      <c r="AC143" s="33" t="str">
        <f t="shared" si="94"/>
        <v>BERTAHAP</v>
      </c>
      <c r="AD143" s="273">
        <f t="shared" si="95"/>
        <v>0</v>
      </c>
      <c r="AE143" s="274">
        <v>2</v>
      </c>
      <c r="AF143" s="275"/>
      <c r="AG143" s="271" t="e">
        <f>IF(AF143&gt;#REF!,"LB","KR")</f>
        <v>#REF!</v>
      </c>
      <c r="AH143" s="275">
        <f t="shared" si="137"/>
        <v>2388437000</v>
      </c>
      <c r="AI143" s="275">
        <f t="shared" si="137"/>
        <v>2692150000</v>
      </c>
      <c r="AJ143" s="275">
        <f t="shared" si="137"/>
        <v>2858196000</v>
      </c>
      <c r="AK143" s="276">
        <f t="shared" si="137"/>
        <v>3034483000</v>
      </c>
      <c r="AL143" s="276">
        <f t="shared" si="137"/>
        <v>2858196000</v>
      </c>
      <c r="AM143" s="275">
        <f t="shared" si="137"/>
        <v>3034483000</v>
      </c>
      <c r="AN143" s="275">
        <f t="shared" si="134"/>
        <v>3221644000</v>
      </c>
      <c r="AO143" s="16"/>
      <c r="AP143" s="16"/>
      <c r="AQ143" s="278">
        <f t="shared" si="96"/>
        <v>-1534411.2613999955</v>
      </c>
      <c r="AR143" s="311"/>
      <c r="AS143" s="280"/>
      <c r="AT143" s="280"/>
      <c r="AU143" s="280"/>
      <c r="AV143" s="16"/>
      <c r="AW143" s="16"/>
      <c r="AX143" s="16"/>
      <c r="AY143" s="16"/>
      <c r="AZ143" s="16"/>
      <c r="BA143" s="16"/>
      <c r="BB143" s="16"/>
      <c r="BC143" s="16"/>
      <c r="BD143" s="16"/>
      <c r="BE143" s="16"/>
      <c r="BF143" s="16"/>
      <c r="BG143" s="16"/>
      <c r="BH143" s="16"/>
      <c r="BI143" s="16"/>
      <c r="BJ143" s="16"/>
      <c r="BK143" s="16"/>
      <c r="BL143" s="16"/>
      <c r="BM143" s="16"/>
      <c r="BN143" s="16"/>
      <c r="BO143" s="16"/>
      <c r="BP143" s="16"/>
      <c r="BQ143" s="16"/>
      <c r="BR143" s="16"/>
      <c r="BS143" s="282"/>
      <c r="BT143" s="310"/>
      <c r="BU143" s="283" t="str">
        <f>F255</f>
        <v>2BR-15</v>
      </c>
      <c r="BV143" s="284">
        <f>D255</f>
        <v>15</v>
      </c>
      <c r="BW143" s="285">
        <f t="shared" ref="BW143:BX145" si="138">G255</f>
        <v>101</v>
      </c>
      <c r="BX143" s="285">
        <f t="shared" si="138"/>
        <v>90</v>
      </c>
      <c r="BY143" s="286">
        <f>O255</f>
        <v>29156510.647200003</v>
      </c>
      <c r="BZ143" s="286">
        <f t="shared" ref="BZ143:CC145" si="139">AH255</f>
        <v>2412085000</v>
      </c>
      <c r="CA143" s="286">
        <f t="shared" si="139"/>
        <v>2718805000</v>
      </c>
      <c r="CB143" s="286">
        <f t="shared" si="139"/>
        <v>2886495000</v>
      </c>
      <c r="CC143" s="286">
        <f t="shared" si="139"/>
        <v>3064528000</v>
      </c>
      <c r="CD143" s="286">
        <f>AN255</f>
        <v>3253541000</v>
      </c>
      <c r="CE143" s="16"/>
      <c r="CF143" s="43">
        <f t="shared" si="104"/>
        <v>3029688000</v>
      </c>
      <c r="CG143" s="197">
        <f t="shared" si="104"/>
        <v>3216552000</v>
      </c>
      <c r="CH143" s="44">
        <f t="shared" si="97"/>
        <v>45445320</v>
      </c>
      <c r="CI143" s="44">
        <f t="shared" si="98"/>
        <v>32165520</v>
      </c>
      <c r="CJ143" s="250">
        <f t="shared" si="99"/>
        <v>71454900</v>
      </c>
      <c r="CK143" s="287">
        <f t="shared" si="100"/>
        <v>63218395.833333336</v>
      </c>
    </row>
    <row r="144" spans="1:89">
      <c r="A144" s="3">
        <f t="shared" si="101"/>
        <v>105</v>
      </c>
      <c r="B144" s="556">
        <v>5</v>
      </c>
      <c r="C144" s="264" t="s">
        <v>158</v>
      </c>
      <c r="D144" s="299">
        <v>15</v>
      </c>
      <c r="E144" s="266"/>
      <c r="F144" s="41" t="s">
        <v>64</v>
      </c>
      <c r="G144" s="267">
        <f t="shared" si="76"/>
        <v>101</v>
      </c>
      <c r="H144" s="267">
        <f t="shared" si="77"/>
        <v>90</v>
      </c>
      <c r="I144" s="268">
        <f t="shared" si="78"/>
        <v>26966806</v>
      </c>
      <c r="J144" s="268">
        <f t="shared" si="79"/>
        <v>1</v>
      </c>
      <c r="K144" s="269">
        <f t="shared" si="80"/>
        <v>1.06</v>
      </c>
      <c r="L144" s="270">
        <f t="shared" si="127"/>
        <v>1.01</v>
      </c>
      <c r="M144" s="271">
        <f t="shared" si="82"/>
        <v>24125622.423629135</v>
      </c>
      <c r="N144" s="271">
        <f t="shared" si="83"/>
        <v>27193431.171833493</v>
      </c>
      <c r="O144" s="271">
        <f t="shared" si="84"/>
        <v>28870662.503600005</v>
      </c>
      <c r="P144" s="271">
        <f t="shared" si="85"/>
        <v>30651341.793900453</v>
      </c>
      <c r="Q144" s="272">
        <f t="shared" si="86"/>
        <v>28870662.503600005</v>
      </c>
      <c r="R144" s="271">
        <f t="shared" si="86"/>
        <v>30651341.793900453</v>
      </c>
      <c r="S144" s="271">
        <f t="shared" si="87"/>
        <v>32541849.486459062</v>
      </c>
      <c r="T144" s="271"/>
      <c r="U144" s="271">
        <f t="shared" si="88"/>
        <v>2171306018.1266222</v>
      </c>
      <c r="V144" s="271">
        <f t="shared" si="89"/>
        <v>2447408805.4650145</v>
      </c>
      <c r="W144" s="271">
        <f t="shared" si="90"/>
        <v>2598359625.3240004</v>
      </c>
      <c r="X144" s="272">
        <f t="shared" si="91"/>
        <v>2758620761.4510407</v>
      </c>
      <c r="Y144" s="272">
        <f t="shared" si="92"/>
        <v>2598359625.3240004</v>
      </c>
      <c r="Z144" s="271">
        <f t="shared" si="93"/>
        <v>2758620761.4510407</v>
      </c>
      <c r="AA144" s="271">
        <f t="shared" si="102"/>
        <v>2928766453.7813153</v>
      </c>
      <c r="AB144" s="271"/>
      <c r="AC144" s="33" t="str">
        <f t="shared" si="94"/>
        <v>BERTAHAP</v>
      </c>
      <c r="AD144" s="273">
        <f t="shared" si="95"/>
        <v>0</v>
      </c>
      <c r="AE144" s="274">
        <v>2</v>
      </c>
      <c r="AF144" s="275"/>
      <c r="AG144" s="271" t="e">
        <f>IF(AF144&gt;#REF!,"LB","KR")</f>
        <v>#REF!</v>
      </c>
      <c r="AH144" s="275">
        <f t="shared" si="137"/>
        <v>2388437000</v>
      </c>
      <c r="AI144" s="275">
        <f t="shared" si="137"/>
        <v>2692150000</v>
      </c>
      <c r="AJ144" s="275">
        <f t="shared" si="137"/>
        <v>2858196000</v>
      </c>
      <c r="AK144" s="276">
        <f t="shared" si="137"/>
        <v>3034483000</v>
      </c>
      <c r="AL144" s="276">
        <f t="shared" si="137"/>
        <v>2858196000</v>
      </c>
      <c r="AM144" s="275">
        <f t="shared" si="137"/>
        <v>3034483000</v>
      </c>
      <c r="AN144" s="275">
        <f t="shared" si="134"/>
        <v>3221644000</v>
      </c>
      <c r="AO144" s="16"/>
      <c r="AP144" s="16"/>
      <c r="AQ144" s="278">
        <f t="shared" si="96"/>
        <v>-1534411.2613999955</v>
      </c>
      <c r="AR144" s="311"/>
      <c r="AS144" s="280"/>
      <c r="AT144" s="280"/>
      <c r="AU144" s="280"/>
      <c r="AV144" s="16"/>
      <c r="AW144" s="16"/>
      <c r="AX144" s="16"/>
      <c r="AY144" s="16"/>
      <c r="AZ144" s="16"/>
      <c r="BA144" s="16"/>
      <c r="BB144" s="16"/>
      <c r="BC144" s="16"/>
      <c r="BD144" s="16"/>
      <c r="BE144" s="16"/>
      <c r="BF144" s="16"/>
      <c r="BG144" s="16"/>
      <c r="BH144" s="16"/>
      <c r="BI144" s="16"/>
      <c r="BJ144" s="16"/>
      <c r="BK144" s="16"/>
      <c r="BL144" s="16"/>
      <c r="BM144" s="16"/>
      <c r="BN144" s="16"/>
      <c r="BO144" s="16"/>
      <c r="BP144" s="16"/>
      <c r="BQ144" s="16"/>
      <c r="BR144" s="16"/>
      <c r="BS144" s="282"/>
      <c r="BT144" s="310"/>
      <c r="BU144" s="283" t="str">
        <f>F256</f>
        <v>2BR-17</v>
      </c>
      <c r="BV144" s="284">
        <f>D256</f>
        <v>17</v>
      </c>
      <c r="BW144" s="285">
        <f t="shared" si="138"/>
        <v>85</v>
      </c>
      <c r="BX144" s="285">
        <f t="shared" si="138"/>
        <v>74</v>
      </c>
      <c r="BY144" s="286">
        <f>O256</f>
        <v>29156510.647200003</v>
      </c>
      <c r="BZ144" s="286">
        <f t="shared" si="139"/>
        <v>1983270000</v>
      </c>
      <c r="CA144" s="286">
        <f t="shared" si="139"/>
        <v>2235462000</v>
      </c>
      <c r="CB144" s="286">
        <f t="shared" si="139"/>
        <v>2373340000</v>
      </c>
      <c r="CC144" s="286">
        <f t="shared" si="139"/>
        <v>2519723000</v>
      </c>
      <c r="CD144" s="286">
        <f>AN256</f>
        <v>2675134000</v>
      </c>
      <c r="CE144" s="16"/>
      <c r="CF144" s="43">
        <f t="shared" si="104"/>
        <v>3029688000</v>
      </c>
      <c r="CG144" s="197">
        <f t="shared" si="104"/>
        <v>3216552000</v>
      </c>
      <c r="CH144" s="44">
        <f t="shared" si="97"/>
        <v>45445320</v>
      </c>
      <c r="CI144" s="44">
        <f t="shared" si="98"/>
        <v>32165520</v>
      </c>
      <c r="CJ144" s="250">
        <f t="shared" si="99"/>
        <v>71454900</v>
      </c>
      <c r="CK144" s="287">
        <f t="shared" si="100"/>
        <v>63218395.833333336</v>
      </c>
    </row>
    <row r="145" spans="1:89">
      <c r="A145" s="3">
        <f t="shared" si="101"/>
        <v>106</v>
      </c>
      <c r="B145" s="556">
        <v>6</v>
      </c>
      <c r="C145" s="264" t="s">
        <v>158</v>
      </c>
      <c r="D145" s="299">
        <v>17</v>
      </c>
      <c r="E145" s="266"/>
      <c r="F145" s="41" t="s">
        <v>67</v>
      </c>
      <c r="G145" s="267">
        <f t="shared" si="76"/>
        <v>85</v>
      </c>
      <c r="H145" s="267">
        <f t="shared" si="77"/>
        <v>74</v>
      </c>
      <c r="I145" s="268">
        <f t="shared" si="78"/>
        <v>26966806</v>
      </c>
      <c r="J145" s="268">
        <f t="shared" si="79"/>
        <v>1</v>
      </c>
      <c r="K145" s="269">
        <f t="shared" si="80"/>
        <v>1.06</v>
      </c>
      <c r="L145" s="270">
        <f t="shared" si="127"/>
        <v>1.01</v>
      </c>
      <c r="M145" s="271">
        <f t="shared" si="82"/>
        <v>24125622.423629135</v>
      </c>
      <c r="N145" s="271">
        <f t="shared" si="83"/>
        <v>27193431.171833493</v>
      </c>
      <c r="O145" s="271">
        <f t="shared" si="84"/>
        <v>28870662.503600005</v>
      </c>
      <c r="P145" s="271">
        <f t="shared" si="85"/>
        <v>30651341.793900453</v>
      </c>
      <c r="Q145" s="272">
        <f t="shared" si="86"/>
        <v>28870662.503600005</v>
      </c>
      <c r="R145" s="271">
        <f t="shared" si="86"/>
        <v>30651341.793900453</v>
      </c>
      <c r="S145" s="271">
        <f t="shared" si="87"/>
        <v>32541849.486459062</v>
      </c>
      <c r="T145" s="271"/>
      <c r="U145" s="271">
        <f t="shared" si="88"/>
        <v>1785296059.348556</v>
      </c>
      <c r="V145" s="271">
        <f t="shared" si="89"/>
        <v>2012313906.7156785</v>
      </c>
      <c r="W145" s="271">
        <f t="shared" si="90"/>
        <v>2136429025.2664003</v>
      </c>
      <c r="X145" s="272">
        <f t="shared" si="91"/>
        <v>2268199292.7486334</v>
      </c>
      <c r="Y145" s="272">
        <f t="shared" si="92"/>
        <v>2136429025.2664003</v>
      </c>
      <c r="Z145" s="271">
        <f t="shared" si="93"/>
        <v>2268199292.7486334</v>
      </c>
      <c r="AA145" s="271">
        <f t="shared" si="102"/>
        <v>2408096861.9979706</v>
      </c>
      <c r="AB145" s="271"/>
      <c r="AC145" s="33" t="str">
        <f t="shared" si="94"/>
        <v>BERTAHAP</v>
      </c>
      <c r="AD145" s="273">
        <f t="shared" si="95"/>
        <v>0</v>
      </c>
      <c r="AE145" s="274">
        <v>2</v>
      </c>
      <c r="AF145" s="275"/>
      <c r="AG145" s="271" t="e">
        <f>IF(AF145&gt;#REF!,"LB","KR")</f>
        <v>#REF!</v>
      </c>
      <c r="AH145" s="275">
        <f t="shared" si="137"/>
        <v>1963826000</v>
      </c>
      <c r="AI145" s="275">
        <f t="shared" si="137"/>
        <v>2213546000</v>
      </c>
      <c r="AJ145" s="275">
        <f t="shared" si="137"/>
        <v>2350072000</v>
      </c>
      <c r="AK145" s="276">
        <f t="shared" si="137"/>
        <v>2495020000</v>
      </c>
      <c r="AL145" s="276">
        <f t="shared" si="137"/>
        <v>2350072000</v>
      </c>
      <c r="AM145" s="275">
        <f t="shared" si="137"/>
        <v>2495020000</v>
      </c>
      <c r="AN145" s="275">
        <f t="shared" si="134"/>
        <v>2648907000</v>
      </c>
      <c r="AO145" s="16"/>
      <c r="AP145" s="16"/>
      <c r="AQ145" s="278">
        <f t="shared" si="96"/>
        <v>-1534411.2613999955</v>
      </c>
      <c r="AR145" s="311"/>
      <c r="AS145" s="280"/>
      <c r="AT145" s="280"/>
      <c r="AU145" s="280"/>
      <c r="AV145" s="16"/>
      <c r="AW145" s="16"/>
      <c r="AX145" s="16"/>
      <c r="AY145" s="16"/>
      <c r="AZ145" s="16"/>
      <c r="BA145" s="16"/>
      <c r="BB145" s="16"/>
      <c r="BC145" s="16"/>
      <c r="BD145" s="16"/>
      <c r="BE145" s="16"/>
      <c r="BF145" s="16"/>
      <c r="BG145" s="16"/>
      <c r="BH145" s="16"/>
      <c r="BI145" s="16"/>
      <c r="BJ145" s="16"/>
      <c r="BK145" s="16"/>
      <c r="BL145" s="16"/>
      <c r="BM145" s="16"/>
      <c r="BN145" s="16"/>
      <c r="BO145" s="16"/>
      <c r="BP145" s="16"/>
      <c r="BQ145" s="16"/>
      <c r="BR145" s="16"/>
      <c r="BS145" s="282"/>
      <c r="BT145" s="310"/>
      <c r="BU145" s="283" t="str">
        <f>F257</f>
        <v>3BR-19</v>
      </c>
      <c r="BV145" s="284">
        <f>D257</f>
        <v>19</v>
      </c>
      <c r="BW145" s="285">
        <f t="shared" si="138"/>
        <v>138</v>
      </c>
      <c r="BX145" s="285">
        <f t="shared" si="138"/>
        <v>120</v>
      </c>
      <c r="BY145" s="286">
        <f>O257</f>
        <v>29156510.647200003</v>
      </c>
      <c r="BZ145" s="286">
        <f t="shared" si="139"/>
        <v>3216113000</v>
      </c>
      <c r="CA145" s="286">
        <f t="shared" si="139"/>
        <v>3625073000</v>
      </c>
      <c r="CB145" s="286">
        <f t="shared" si="139"/>
        <v>3848660000</v>
      </c>
      <c r="CC145" s="286">
        <f t="shared" si="139"/>
        <v>4086037000</v>
      </c>
      <c r="CD145" s="286">
        <f>AN257</f>
        <v>4338055000</v>
      </c>
      <c r="CE145" s="16"/>
      <c r="CF145" s="43">
        <f t="shared" si="104"/>
        <v>2491077000</v>
      </c>
      <c r="CG145" s="197">
        <f t="shared" si="104"/>
        <v>2644722000</v>
      </c>
      <c r="CH145" s="44">
        <f t="shared" si="97"/>
        <v>37366155</v>
      </c>
      <c r="CI145" s="44">
        <f t="shared" si="98"/>
        <v>26447220</v>
      </c>
      <c r="CJ145" s="250">
        <f t="shared" si="99"/>
        <v>58751800</v>
      </c>
      <c r="CK145" s="287">
        <f t="shared" si="100"/>
        <v>51979583.333333336</v>
      </c>
    </row>
    <row r="146" spans="1:89">
      <c r="A146" s="3">
        <f t="shared" si="101"/>
        <v>107</v>
      </c>
      <c r="B146" s="556">
        <v>7</v>
      </c>
      <c r="C146" s="264" t="s">
        <v>158</v>
      </c>
      <c r="D146" s="299">
        <v>19</v>
      </c>
      <c r="E146" s="266"/>
      <c r="F146" s="41" t="s">
        <v>78</v>
      </c>
      <c r="G146" s="267">
        <f t="shared" si="76"/>
        <v>138</v>
      </c>
      <c r="H146" s="267">
        <f t="shared" si="77"/>
        <v>120</v>
      </c>
      <c r="I146" s="268">
        <f t="shared" si="78"/>
        <v>26966806</v>
      </c>
      <c r="J146" s="268">
        <f t="shared" si="79"/>
        <v>1</v>
      </c>
      <c r="K146" s="269">
        <f t="shared" si="80"/>
        <v>1.06</v>
      </c>
      <c r="L146" s="270">
        <f t="shared" si="127"/>
        <v>1.01</v>
      </c>
      <c r="M146" s="271">
        <f t="shared" si="82"/>
        <v>24125622.423629135</v>
      </c>
      <c r="N146" s="271">
        <f t="shared" si="83"/>
        <v>27193431.171833493</v>
      </c>
      <c r="O146" s="271">
        <f t="shared" si="84"/>
        <v>28870662.503600005</v>
      </c>
      <c r="P146" s="271">
        <f t="shared" si="85"/>
        <v>30651341.793900453</v>
      </c>
      <c r="Q146" s="272">
        <f t="shared" si="86"/>
        <v>28870662.503600005</v>
      </c>
      <c r="R146" s="271">
        <f t="shared" si="86"/>
        <v>30651341.793900453</v>
      </c>
      <c r="S146" s="271">
        <f t="shared" si="87"/>
        <v>32541849.486459062</v>
      </c>
      <c r="T146" s="271"/>
      <c r="U146" s="271">
        <f t="shared" si="88"/>
        <v>2895074690.8354959</v>
      </c>
      <c r="V146" s="271">
        <f t="shared" si="89"/>
        <v>3263211740.620019</v>
      </c>
      <c r="W146" s="271">
        <f t="shared" si="90"/>
        <v>3464479500.4320006</v>
      </c>
      <c r="X146" s="272">
        <f t="shared" si="91"/>
        <v>3678161015.2680545</v>
      </c>
      <c r="Y146" s="272">
        <f t="shared" si="92"/>
        <v>3464479500.4320006</v>
      </c>
      <c r="Z146" s="271">
        <f t="shared" si="93"/>
        <v>3678161015.2680545</v>
      </c>
      <c r="AA146" s="271">
        <f t="shared" si="102"/>
        <v>3905021938.3750873</v>
      </c>
      <c r="AB146" s="271"/>
      <c r="AC146" s="33" t="str">
        <f t="shared" si="94"/>
        <v>BERTAHAP</v>
      </c>
      <c r="AD146" s="273">
        <f t="shared" si="95"/>
        <v>0</v>
      </c>
      <c r="AE146" s="274">
        <v>2</v>
      </c>
      <c r="AF146" s="275"/>
      <c r="AG146" s="271" t="e">
        <f>IF(AF146&gt;#REF!,"LB","KR")</f>
        <v>#REF!</v>
      </c>
      <c r="AH146" s="275">
        <f t="shared" si="137"/>
        <v>3184583000</v>
      </c>
      <c r="AI146" s="275">
        <f t="shared" si="137"/>
        <v>3589533000</v>
      </c>
      <c r="AJ146" s="275">
        <f t="shared" si="137"/>
        <v>3810928000</v>
      </c>
      <c r="AK146" s="276">
        <f t="shared" si="137"/>
        <v>4045978000</v>
      </c>
      <c r="AL146" s="276">
        <f t="shared" si="137"/>
        <v>3810928000</v>
      </c>
      <c r="AM146" s="275">
        <f t="shared" si="137"/>
        <v>4045978000</v>
      </c>
      <c r="AN146" s="275">
        <f t="shared" si="134"/>
        <v>4295525000</v>
      </c>
      <c r="AO146" s="16"/>
      <c r="AP146" s="16"/>
      <c r="AQ146" s="278">
        <f t="shared" si="96"/>
        <v>-1534411.2613999955</v>
      </c>
      <c r="AR146" s="311"/>
      <c r="AS146" s="280"/>
      <c r="AT146" s="280"/>
      <c r="AU146" s="280"/>
      <c r="AV146" s="16"/>
      <c r="AW146" s="16"/>
      <c r="AX146" s="16"/>
      <c r="AY146" s="16"/>
      <c r="AZ146" s="16"/>
      <c r="BA146" s="16"/>
      <c r="BB146" s="16"/>
      <c r="BC146" s="16"/>
      <c r="BD146" s="16"/>
      <c r="BE146" s="16"/>
      <c r="BF146" s="16"/>
      <c r="BG146" s="16"/>
      <c r="BH146" s="16"/>
      <c r="BI146" s="16"/>
      <c r="BJ146" s="16"/>
      <c r="BK146" s="16"/>
      <c r="BL146" s="16"/>
      <c r="BM146" s="16"/>
      <c r="BN146" s="16"/>
      <c r="BO146" s="16"/>
      <c r="BP146" s="16"/>
      <c r="BQ146" s="16"/>
      <c r="BR146" s="16"/>
      <c r="BS146" s="282">
        <v>26</v>
      </c>
      <c r="BT146" s="310" t="s">
        <v>47</v>
      </c>
      <c r="BU146" s="283" t="str">
        <f>F116</f>
        <v>2BR-5</v>
      </c>
      <c r="BV146" s="284" t="str">
        <f>D116</f>
        <v>05</v>
      </c>
      <c r="BW146" s="285">
        <f>G116</f>
        <v>85</v>
      </c>
      <c r="BX146" s="285">
        <f>H116</f>
        <v>74</v>
      </c>
      <c r="BY146" s="286">
        <f>O116</f>
        <v>28870662.503600005</v>
      </c>
      <c r="BZ146" s="286">
        <f t="shared" ref="BZ146:CC147" si="140">AH116</f>
        <v>1963826000</v>
      </c>
      <c r="CA146" s="286">
        <f t="shared" si="140"/>
        <v>2213546000</v>
      </c>
      <c r="CB146" s="286">
        <f t="shared" si="140"/>
        <v>2350072000</v>
      </c>
      <c r="CC146" s="286">
        <f t="shared" si="140"/>
        <v>2495020000</v>
      </c>
      <c r="CD146" s="286">
        <f>AN116</f>
        <v>2648907000</v>
      </c>
      <c r="CE146" s="16">
        <v>2</v>
      </c>
      <c r="CF146" s="43">
        <f t="shared" si="104"/>
        <v>4039584000</v>
      </c>
      <c r="CG146" s="197">
        <f t="shared" si="104"/>
        <v>4288737000</v>
      </c>
      <c r="CH146" s="44">
        <f t="shared" si="97"/>
        <v>60593760</v>
      </c>
      <c r="CI146" s="44">
        <f t="shared" si="98"/>
        <v>42887370</v>
      </c>
      <c r="CJ146" s="250">
        <f t="shared" si="99"/>
        <v>95273200</v>
      </c>
      <c r="CK146" s="287">
        <f t="shared" si="100"/>
        <v>84291208.333333328</v>
      </c>
    </row>
    <row r="147" spans="1:89">
      <c r="A147" s="3">
        <f t="shared" si="101"/>
        <v>108</v>
      </c>
      <c r="B147" s="556">
        <v>8</v>
      </c>
      <c r="C147" s="264" t="s">
        <v>158</v>
      </c>
      <c r="D147" s="299">
        <v>21</v>
      </c>
      <c r="E147" s="266"/>
      <c r="F147" s="41" t="s">
        <v>84</v>
      </c>
      <c r="G147" s="267">
        <f t="shared" si="76"/>
        <v>132</v>
      </c>
      <c r="H147" s="267">
        <f t="shared" si="77"/>
        <v>112</v>
      </c>
      <c r="I147" s="268">
        <f t="shared" si="78"/>
        <v>26966806</v>
      </c>
      <c r="J147" s="268">
        <f t="shared" si="79"/>
        <v>3</v>
      </c>
      <c r="K147" s="269">
        <f t="shared" si="80"/>
        <v>1.1000000000000001</v>
      </c>
      <c r="L147" s="270">
        <f t="shared" si="127"/>
        <v>1.01</v>
      </c>
      <c r="M147" s="271">
        <f t="shared" si="82"/>
        <v>25036023.269803815</v>
      </c>
      <c r="N147" s="271">
        <f t="shared" si="83"/>
        <v>28219598.385864943</v>
      </c>
      <c r="O147" s="271">
        <f t="shared" si="84"/>
        <v>29960121.466000002</v>
      </c>
      <c r="P147" s="271">
        <f t="shared" si="85"/>
        <v>31807996.201217446</v>
      </c>
      <c r="Q147" s="272">
        <f t="shared" si="86"/>
        <v>29960121.466000002</v>
      </c>
      <c r="R147" s="271">
        <f t="shared" si="86"/>
        <v>31807996.201217446</v>
      </c>
      <c r="S147" s="271">
        <f t="shared" si="87"/>
        <v>33769843.806702793</v>
      </c>
      <c r="T147" s="271"/>
      <c r="U147" s="271">
        <f t="shared" si="88"/>
        <v>2804034606.2180271</v>
      </c>
      <c r="V147" s="271">
        <f t="shared" si="89"/>
        <v>3160595019.2168736</v>
      </c>
      <c r="W147" s="271">
        <f t="shared" si="90"/>
        <v>3355533604.1920004</v>
      </c>
      <c r="X147" s="272">
        <f t="shared" si="91"/>
        <v>3562495574.5363541</v>
      </c>
      <c r="Y147" s="272">
        <f t="shared" si="92"/>
        <v>3355533604.1920004</v>
      </c>
      <c r="Z147" s="271">
        <f t="shared" si="93"/>
        <v>3562495574.5363541</v>
      </c>
      <c r="AA147" s="271">
        <f t="shared" si="102"/>
        <v>3782222506.3507128</v>
      </c>
      <c r="AB147" s="271"/>
      <c r="AC147" s="33" t="str">
        <f t="shared" si="94"/>
        <v>BERTAHAP</v>
      </c>
      <c r="AD147" s="273">
        <f t="shared" si="95"/>
        <v>0</v>
      </c>
      <c r="AE147" s="274">
        <v>2</v>
      </c>
      <c r="AF147" s="275"/>
      <c r="AG147" s="271" t="e">
        <f>IF(AF147&gt;#REF!,"LB","KR")</f>
        <v>#REF!</v>
      </c>
      <c r="AH147" s="275">
        <f t="shared" si="137"/>
        <v>3084439000</v>
      </c>
      <c r="AI147" s="275">
        <f t="shared" si="137"/>
        <v>3476655000</v>
      </c>
      <c r="AJ147" s="275">
        <f t="shared" si="137"/>
        <v>3691087000</v>
      </c>
      <c r="AK147" s="276">
        <f t="shared" si="137"/>
        <v>3918746000</v>
      </c>
      <c r="AL147" s="276">
        <f t="shared" si="137"/>
        <v>3691087000</v>
      </c>
      <c r="AM147" s="275">
        <f t="shared" si="137"/>
        <v>3918746000</v>
      </c>
      <c r="AN147" s="275">
        <f t="shared" si="134"/>
        <v>4160445000</v>
      </c>
      <c r="AO147" s="16"/>
      <c r="AP147" s="16"/>
      <c r="AQ147" s="278">
        <f t="shared" si="96"/>
        <v>-444952.29899999872</v>
      </c>
      <c r="AR147" s="279"/>
      <c r="AS147" s="280"/>
      <c r="AT147" s="280"/>
      <c r="AU147" s="280"/>
      <c r="AV147" s="16"/>
      <c r="AW147" s="16"/>
      <c r="AX147" s="16"/>
      <c r="AY147" s="16"/>
      <c r="AZ147" s="16"/>
      <c r="BA147" s="16"/>
      <c r="BB147" s="16"/>
      <c r="BC147" s="16"/>
      <c r="BD147" s="16"/>
      <c r="BE147" s="16"/>
      <c r="BF147" s="16"/>
      <c r="BG147" s="16"/>
      <c r="BH147" s="16"/>
      <c r="BI147" s="16"/>
      <c r="BJ147" s="16"/>
      <c r="BK147" s="16"/>
      <c r="BL147" s="16"/>
      <c r="BM147" s="16"/>
      <c r="BN147" s="16"/>
      <c r="BO147" s="16"/>
      <c r="BP147" s="16"/>
      <c r="BQ147" s="16"/>
      <c r="BR147" s="16"/>
      <c r="BS147" s="282"/>
      <c r="BT147" s="283"/>
      <c r="BU147" s="283" t="str">
        <f>F117</f>
        <v>2BR-7</v>
      </c>
      <c r="BV147" s="284" t="str">
        <f>D117</f>
        <v>07</v>
      </c>
      <c r="BW147" s="285">
        <f>G117</f>
        <v>101</v>
      </c>
      <c r="BX147" s="285">
        <f>H117</f>
        <v>90</v>
      </c>
      <c r="BY147" s="286">
        <f>O117</f>
        <v>28870662.503600005</v>
      </c>
      <c r="BZ147" s="286">
        <f t="shared" si="140"/>
        <v>2388437000</v>
      </c>
      <c r="CA147" s="286">
        <f t="shared" si="140"/>
        <v>2692150000</v>
      </c>
      <c r="CB147" s="286">
        <f t="shared" si="140"/>
        <v>2858196000</v>
      </c>
      <c r="CC147" s="286">
        <f t="shared" si="140"/>
        <v>3034483000</v>
      </c>
      <c r="CD147" s="286">
        <f>AN117</f>
        <v>3221644000</v>
      </c>
      <c r="CE147" s="16"/>
      <c r="CF147" s="43">
        <f t="shared" si="104"/>
        <v>3912553000</v>
      </c>
      <c r="CG147" s="197">
        <f t="shared" si="104"/>
        <v>4153871000</v>
      </c>
      <c r="CH147" s="44">
        <f t="shared" si="97"/>
        <v>58688295</v>
      </c>
      <c r="CI147" s="44">
        <f t="shared" si="98"/>
        <v>41538710</v>
      </c>
      <c r="CJ147" s="250">
        <f t="shared" si="99"/>
        <v>92277175</v>
      </c>
      <c r="CK147" s="287">
        <f t="shared" si="100"/>
        <v>81640541.666666672</v>
      </c>
    </row>
    <row r="148" spans="1:89">
      <c r="A148" s="3">
        <f t="shared" si="101"/>
        <v>109</v>
      </c>
      <c r="B148" s="556">
        <v>1</v>
      </c>
      <c r="C148" s="264" t="s">
        <v>159</v>
      </c>
      <c r="D148" s="265" t="s">
        <v>19</v>
      </c>
      <c r="E148" s="266"/>
      <c r="F148" s="41" t="s">
        <v>72</v>
      </c>
      <c r="G148" s="267">
        <f t="shared" si="76"/>
        <v>175</v>
      </c>
      <c r="H148" s="267">
        <f t="shared" si="77"/>
        <v>156</v>
      </c>
      <c r="I148" s="268">
        <f t="shared" si="78"/>
        <v>26966806</v>
      </c>
      <c r="J148" s="268">
        <f t="shared" si="79"/>
        <v>5</v>
      </c>
      <c r="K148" s="269">
        <f t="shared" si="80"/>
        <v>1.08</v>
      </c>
      <c r="L148" s="319">
        <f t="shared" ref="L148:L157" si="141">SUMIF($AN$4:$AN$22,D148,$BG$4:$BG$22)</f>
        <v>1.02</v>
      </c>
      <c r="M148" s="271">
        <f t="shared" si="82"/>
        <v>24824197.330347329</v>
      </c>
      <c r="N148" s="271">
        <f t="shared" si="83"/>
        <v>27980836.707352675</v>
      </c>
      <c r="O148" s="271">
        <f t="shared" si="84"/>
        <v>29706633.489600003</v>
      </c>
      <c r="P148" s="271">
        <f t="shared" si="85"/>
        <v>31538873.641099136</v>
      </c>
      <c r="Q148" s="272">
        <f t="shared" si="86"/>
        <v>29706633.489600003</v>
      </c>
      <c r="R148" s="271">
        <f t="shared" si="86"/>
        <v>31538873.641099136</v>
      </c>
      <c r="S148" s="271">
        <f t="shared" si="87"/>
        <v>33484122.355953015</v>
      </c>
      <c r="T148" s="271"/>
      <c r="U148" s="271">
        <f t="shared" si="88"/>
        <v>3872574783.5341835</v>
      </c>
      <c r="V148" s="271">
        <f t="shared" si="89"/>
        <v>4365010526.3470173</v>
      </c>
      <c r="W148" s="271">
        <f t="shared" si="90"/>
        <v>4634234824.3776007</v>
      </c>
      <c r="X148" s="272">
        <f t="shared" si="91"/>
        <v>4920064288.0114651</v>
      </c>
      <c r="Y148" s="272">
        <f t="shared" si="92"/>
        <v>4634234824.3776007</v>
      </c>
      <c r="Z148" s="271">
        <f t="shared" si="93"/>
        <v>4920064288.0114651</v>
      </c>
      <c r="AA148" s="271">
        <f t="shared" si="102"/>
        <v>5223523087.5286703</v>
      </c>
      <c r="AB148" s="271"/>
      <c r="AC148" s="33" t="str">
        <f t="shared" si="94"/>
        <v>BERTAHAP</v>
      </c>
      <c r="AD148" s="273">
        <f t="shared" si="95"/>
        <v>0</v>
      </c>
      <c r="AE148" s="274">
        <v>2</v>
      </c>
      <c r="AF148" s="275"/>
      <c r="AG148" s="271" t="e">
        <f>IF(AF148&gt;#REF!,"LB","KR")</f>
        <v>#REF!</v>
      </c>
      <c r="AH148" s="275">
        <f t="shared" si="137"/>
        <v>4259833000</v>
      </c>
      <c r="AI148" s="275">
        <f t="shared" si="137"/>
        <v>4801512000</v>
      </c>
      <c r="AJ148" s="275">
        <f t="shared" si="137"/>
        <v>5097659000</v>
      </c>
      <c r="AK148" s="276">
        <f t="shared" si="137"/>
        <v>5412071000</v>
      </c>
      <c r="AL148" s="276">
        <f t="shared" si="137"/>
        <v>5097659000</v>
      </c>
      <c r="AM148" s="275">
        <f t="shared" si="137"/>
        <v>5412071000</v>
      </c>
      <c r="AN148" s="275">
        <f t="shared" si="134"/>
        <v>5745876000</v>
      </c>
      <c r="AO148" s="16"/>
      <c r="AP148" s="16"/>
      <c r="AQ148" s="278">
        <f t="shared" si="96"/>
        <v>-698440.27539999783</v>
      </c>
      <c r="AR148" s="279"/>
      <c r="AS148" s="280"/>
      <c r="AT148" s="280"/>
      <c r="AU148" s="280"/>
      <c r="AV148" s="16"/>
      <c r="AW148" s="16"/>
      <c r="AX148" s="16"/>
      <c r="AY148" s="16"/>
      <c r="AZ148" s="16"/>
      <c r="BA148" s="16"/>
      <c r="BB148" s="16"/>
      <c r="BC148" s="16"/>
      <c r="BD148" s="16"/>
      <c r="BE148" s="16"/>
      <c r="BF148" s="16"/>
      <c r="BG148" s="16"/>
      <c r="BH148" s="16"/>
      <c r="BI148" s="16"/>
      <c r="BJ148" s="16"/>
      <c r="BK148" s="16"/>
      <c r="BL148" s="16"/>
      <c r="BM148" s="16"/>
      <c r="BN148" s="16"/>
      <c r="BO148" s="16"/>
      <c r="BP148" s="16"/>
      <c r="BQ148" s="16"/>
      <c r="BR148" s="16"/>
      <c r="BS148" s="282">
        <v>27</v>
      </c>
      <c r="BT148" s="310" t="s">
        <v>49</v>
      </c>
      <c r="BU148" s="283" t="str">
        <f>F125</f>
        <v>2BR-3</v>
      </c>
      <c r="BV148" s="284" t="str">
        <f>D125</f>
        <v>03</v>
      </c>
      <c r="BW148" s="285">
        <f>G125</f>
        <v>85</v>
      </c>
      <c r="BX148" s="285">
        <f>H125</f>
        <v>74</v>
      </c>
      <c r="BY148" s="286">
        <f>O125</f>
        <v>29156510.647200003</v>
      </c>
      <c r="BZ148" s="286">
        <f t="shared" ref="BZ148:CC149" si="142">AH125</f>
        <v>1983270000</v>
      </c>
      <c r="CA148" s="286">
        <f t="shared" si="142"/>
        <v>2235462000</v>
      </c>
      <c r="CB148" s="286">
        <f t="shared" si="142"/>
        <v>2373340000</v>
      </c>
      <c r="CC148" s="286">
        <f t="shared" si="142"/>
        <v>2519723000</v>
      </c>
      <c r="CD148" s="286">
        <f>AN125</f>
        <v>2675134000</v>
      </c>
      <c r="CE148" s="16">
        <v>2</v>
      </c>
      <c r="CF148" s="43">
        <f t="shared" si="104"/>
        <v>5403519000</v>
      </c>
      <c r="CG148" s="197">
        <f t="shared" si="104"/>
        <v>5736796000</v>
      </c>
      <c r="CH148" s="44">
        <f t="shared" si="97"/>
        <v>81052785</v>
      </c>
      <c r="CI148" s="44">
        <f t="shared" si="98"/>
        <v>57367960</v>
      </c>
      <c r="CJ148" s="250">
        <f t="shared" si="99"/>
        <v>127441475</v>
      </c>
      <c r="CK148" s="287">
        <f t="shared" si="100"/>
        <v>112751479.16666667</v>
      </c>
    </row>
    <row r="149" spans="1:89">
      <c r="A149" s="3">
        <f t="shared" si="101"/>
        <v>110</v>
      </c>
      <c r="B149" s="556">
        <v>2</v>
      </c>
      <c r="C149" s="264" t="s">
        <v>159</v>
      </c>
      <c r="D149" s="265" t="s">
        <v>29</v>
      </c>
      <c r="E149" s="266"/>
      <c r="F149" s="41" t="s">
        <v>74</v>
      </c>
      <c r="G149" s="267">
        <f t="shared" si="76"/>
        <v>85</v>
      </c>
      <c r="H149" s="267">
        <f t="shared" si="77"/>
        <v>74</v>
      </c>
      <c r="I149" s="268">
        <f t="shared" si="78"/>
        <v>26966806</v>
      </c>
      <c r="J149" s="268">
        <f t="shared" si="79"/>
        <v>1</v>
      </c>
      <c r="K149" s="269">
        <f t="shared" si="80"/>
        <v>1.06</v>
      </c>
      <c r="L149" s="319">
        <f t="shared" si="141"/>
        <v>1.02</v>
      </c>
      <c r="M149" s="271">
        <f t="shared" si="82"/>
        <v>24364489.972377934</v>
      </c>
      <c r="N149" s="271">
        <f t="shared" si="83"/>
        <v>27462673.064623922</v>
      </c>
      <c r="O149" s="271">
        <f t="shared" si="84"/>
        <v>29156510.647200003</v>
      </c>
      <c r="P149" s="271">
        <f t="shared" si="85"/>
        <v>30954820.425523225</v>
      </c>
      <c r="Q149" s="272">
        <f t="shared" si="86"/>
        <v>29156510.647200003</v>
      </c>
      <c r="R149" s="271">
        <f t="shared" si="86"/>
        <v>30954820.425523225</v>
      </c>
      <c r="S149" s="271">
        <f t="shared" si="87"/>
        <v>32864046.016027961</v>
      </c>
      <c r="T149" s="271"/>
      <c r="U149" s="271">
        <f t="shared" si="88"/>
        <v>1802972257.9559672</v>
      </c>
      <c r="V149" s="271">
        <f t="shared" si="89"/>
        <v>2032237806.7821703</v>
      </c>
      <c r="W149" s="271">
        <f t="shared" si="90"/>
        <v>2157581787.8928003</v>
      </c>
      <c r="X149" s="272">
        <f t="shared" si="91"/>
        <v>2290656711.4887185</v>
      </c>
      <c r="Y149" s="272">
        <f t="shared" si="92"/>
        <v>2157581787.8928003</v>
      </c>
      <c r="Z149" s="271">
        <f t="shared" si="93"/>
        <v>2290656711.4887185</v>
      </c>
      <c r="AA149" s="271">
        <f t="shared" si="102"/>
        <v>2431939405.186069</v>
      </c>
      <c r="AB149" s="271"/>
      <c r="AC149" s="33" t="str">
        <f t="shared" si="94"/>
        <v>BERTAHAP</v>
      </c>
      <c r="AD149" s="273">
        <f t="shared" si="95"/>
        <v>0</v>
      </c>
      <c r="AE149" s="274">
        <v>2</v>
      </c>
      <c r="AF149" s="275"/>
      <c r="AG149" s="271" t="e">
        <f>IF(AF149&gt;#REF!,"LB","KR")</f>
        <v>#REF!</v>
      </c>
      <c r="AH149" s="275">
        <f t="shared" si="137"/>
        <v>1983270000</v>
      </c>
      <c r="AI149" s="275">
        <f t="shared" si="137"/>
        <v>2235462000</v>
      </c>
      <c r="AJ149" s="275">
        <f t="shared" si="137"/>
        <v>2373340000</v>
      </c>
      <c r="AK149" s="276">
        <f t="shared" si="137"/>
        <v>2519723000</v>
      </c>
      <c r="AL149" s="276">
        <f t="shared" si="137"/>
        <v>2373340000</v>
      </c>
      <c r="AM149" s="275">
        <f t="shared" si="137"/>
        <v>2519723000</v>
      </c>
      <c r="AN149" s="275">
        <f t="shared" si="134"/>
        <v>2675134000</v>
      </c>
      <c r="AO149" s="16"/>
      <c r="AP149" s="16"/>
      <c r="AQ149" s="278">
        <f t="shared" si="96"/>
        <v>-1248563.1177999973</v>
      </c>
      <c r="AR149" s="279"/>
      <c r="AS149" s="280"/>
      <c r="AT149" s="280"/>
      <c r="AU149" s="280"/>
      <c r="AV149" s="16"/>
      <c r="AW149" s="16"/>
      <c r="AX149" s="16"/>
      <c r="AY149" s="16"/>
      <c r="AZ149" s="16"/>
      <c r="BA149" s="16"/>
      <c r="BB149" s="16"/>
      <c r="BC149" s="16"/>
      <c r="BD149" s="16"/>
      <c r="BE149" s="16"/>
      <c r="BF149" s="16"/>
      <c r="BG149" s="16"/>
      <c r="BH149" s="16"/>
      <c r="BI149" s="16"/>
      <c r="BJ149" s="16"/>
      <c r="BK149" s="16"/>
      <c r="BL149" s="16"/>
      <c r="BM149" s="16"/>
      <c r="BN149" s="16"/>
      <c r="BO149" s="16"/>
      <c r="BP149" s="16"/>
      <c r="BQ149" s="16"/>
      <c r="BR149" s="16"/>
      <c r="BS149" s="282"/>
      <c r="BT149" s="310"/>
      <c r="BU149" s="283" t="str">
        <f>F126</f>
        <v>2BR-9</v>
      </c>
      <c r="BV149" s="284" t="str">
        <f>D126</f>
        <v>09</v>
      </c>
      <c r="BW149" s="285">
        <f>G126</f>
        <v>101</v>
      </c>
      <c r="BX149" s="285">
        <f>H126</f>
        <v>90</v>
      </c>
      <c r="BY149" s="286">
        <f>O126</f>
        <v>29156510.647200003</v>
      </c>
      <c r="BZ149" s="286">
        <f t="shared" si="142"/>
        <v>2412085000</v>
      </c>
      <c r="CA149" s="286">
        <f t="shared" si="142"/>
        <v>2718805000</v>
      </c>
      <c r="CB149" s="286">
        <f t="shared" si="142"/>
        <v>2886495000</v>
      </c>
      <c r="CC149" s="286">
        <f t="shared" si="142"/>
        <v>3064528000</v>
      </c>
      <c r="CD149" s="286">
        <f>AN126</f>
        <v>3253541000</v>
      </c>
      <c r="CE149" s="16"/>
      <c r="CF149" s="43">
        <f t="shared" si="104"/>
        <v>2515741000</v>
      </c>
      <c r="CG149" s="197">
        <f t="shared" si="104"/>
        <v>2670907000</v>
      </c>
      <c r="CH149" s="44">
        <f t="shared" si="97"/>
        <v>37736115</v>
      </c>
      <c r="CI149" s="44">
        <f t="shared" si="98"/>
        <v>26709070</v>
      </c>
      <c r="CJ149" s="250">
        <f t="shared" si="99"/>
        <v>59333500</v>
      </c>
      <c r="CK149" s="287">
        <f t="shared" si="100"/>
        <v>52494229.166666664</v>
      </c>
    </row>
    <row r="150" spans="1:89">
      <c r="A150" s="3">
        <f t="shared" si="101"/>
        <v>111</v>
      </c>
      <c r="B150" s="556">
        <v>3</v>
      </c>
      <c r="C150" s="264" t="s">
        <v>159</v>
      </c>
      <c r="D150" s="265" t="s">
        <v>32</v>
      </c>
      <c r="E150" s="266"/>
      <c r="F150" s="41" t="s">
        <v>56</v>
      </c>
      <c r="G150" s="267">
        <f t="shared" si="76"/>
        <v>85</v>
      </c>
      <c r="H150" s="267">
        <f t="shared" si="77"/>
        <v>74</v>
      </c>
      <c r="I150" s="268">
        <f t="shared" si="78"/>
        <v>26966806</v>
      </c>
      <c r="J150" s="268">
        <f t="shared" si="79"/>
        <v>1</v>
      </c>
      <c r="K150" s="269">
        <f t="shared" si="80"/>
        <v>1.06</v>
      </c>
      <c r="L150" s="319">
        <f t="shared" si="141"/>
        <v>1.02</v>
      </c>
      <c r="M150" s="271">
        <f t="shared" si="82"/>
        <v>24364489.972377934</v>
      </c>
      <c r="N150" s="271">
        <f t="shared" si="83"/>
        <v>27462673.064623922</v>
      </c>
      <c r="O150" s="271">
        <f t="shared" si="84"/>
        <v>29156510.647200003</v>
      </c>
      <c r="P150" s="271">
        <f t="shared" si="85"/>
        <v>30954820.425523225</v>
      </c>
      <c r="Q150" s="272">
        <f t="shared" si="86"/>
        <v>29156510.647200003</v>
      </c>
      <c r="R150" s="271">
        <f t="shared" si="86"/>
        <v>30954820.425523225</v>
      </c>
      <c r="S150" s="271">
        <f t="shared" si="87"/>
        <v>32864046.016027961</v>
      </c>
      <c r="T150" s="271"/>
      <c r="U150" s="271">
        <f t="shared" si="88"/>
        <v>1802972257.9559672</v>
      </c>
      <c r="V150" s="271">
        <f t="shared" si="89"/>
        <v>2032237806.7821703</v>
      </c>
      <c r="W150" s="271">
        <f t="shared" si="90"/>
        <v>2157581787.8928003</v>
      </c>
      <c r="X150" s="272">
        <f t="shared" si="91"/>
        <v>2290656711.4887185</v>
      </c>
      <c r="Y150" s="272">
        <f t="shared" si="92"/>
        <v>2157581787.8928003</v>
      </c>
      <c r="Z150" s="271">
        <f t="shared" si="93"/>
        <v>2290656711.4887185</v>
      </c>
      <c r="AA150" s="271">
        <f t="shared" si="102"/>
        <v>2431939405.186069</v>
      </c>
      <c r="AB150" s="271"/>
      <c r="AC150" s="33" t="str">
        <f t="shared" si="94"/>
        <v>BERTAHAP</v>
      </c>
      <c r="AD150" s="273">
        <f t="shared" si="95"/>
        <v>0</v>
      </c>
      <c r="AE150" s="274">
        <v>2</v>
      </c>
      <c r="AF150" s="275"/>
      <c r="AG150" s="271" t="e">
        <f>IF(AF150&gt;#REF!,"LB","KR")</f>
        <v>#REF!</v>
      </c>
      <c r="AH150" s="275">
        <f t="shared" si="137"/>
        <v>1983270000</v>
      </c>
      <c r="AI150" s="275">
        <f t="shared" si="137"/>
        <v>2235462000</v>
      </c>
      <c r="AJ150" s="275">
        <f t="shared" si="137"/>
        <v>2373340000</v>
      </c>
      <c r="AK150" s="276">
        <f t="shared" si="137"/>
        <v>2519723000</v>
      </c>
      <c r="AL150" s="276">
        <f t="shared" si="137"/>
        <v>2373340000</v>
      </c>
      <c r="AM150" s="275">
        <f t="shared" si="137"/>
        <v>2519723000</v>
      </c>
      <c r="AN150" s="275">
        <f t="shared" si="134"/>
        <v>2675134000</v>
      </c>
      <c r="AO150" s="16"/>
      <c r="AP150" s="16"/>
      <c r="AQ150" s="278">
        <f t="shared" si="96"/>
        <v>-1248563.1177999973</v>
      </c>
      <c r="AR150" s="279"/>
      <c r="AS150" s="280"/>
      <c r="AT150" s="280"/>
      <c r="AU150" s="280"/>
      <c r="AV150" s="16"/>
      <c r="AW150" s="16"/>
      <c r="AX150" s="16"/>
      <c r="AY150" s="16"/>
      <c r="AZ150" s="16"/>
      <c r="BA150" s="16"/>
      <c r="BB150" s="16"/>
      <c r="BC150" s="16"/>
      <c r="BD150" s="16"/>
      <c r="BE150" s="16"/>
      <c r="BF150" s="16"/>
      <c r="BG150" s="16"/>
      <c r="BH150" s="16"/>
      <c r="BI150" s="16"/>
      <c r="BJ150" s="16"/>
      <c r="BK150" s="16"/>
      <c r="BL150" s="16"/>
      <c r="BM150" s="16"/>
      <c r="BN150" s="16"/>
      <c r="BO150" s="16"/>
      <c r="BP150" s="16"/>
      <c r="BQ150" s="16"/>
      <c r="BR150" s="16"/>
      <c r="BS150" s="282">
        <v>28</v>
      </c>
      <c r="BT150" s="283" t="s">
        <v>160</v>
      </c>
      <c r="BU150" s="283" t="str">
        <f>F156</f>
        <v>3BR-19</v>
      </c>
      <c r="BV150" s="284">
        <f>D156</f>
        <v>19</v>
      </c>
      <c r="BW150" s="285">
        <f>G156</f>
        <v>138</v>
      </c>
      <c r="BX150" s="285">
        <f>H156</f>
        <v>120</v>
      </c>
      <c r="BY150" s="286">
        <f>O156</f>
        <v>29156510.647200003</v>
      </c>
      <c r="BZ150" s="286">
        <f>AH156</f>
        <v>3216113000</v>
      </c>
      <c r="CA150" s="286">
        <f>AI156</f>
        <v>3625073000</v>
      </c>
      <c r="CB150" s="286">
        <f>AJ156</f>
        <v>3848660000</v>
      </c>
      <c r="CC150" s="286">
        <f>AK156</f>
        <v>4086037000</v>
      </c>
      <c r="CD150" s="286">
        <f>AN156</f>
        <v>4338055000</v>
      </c>
      <c r="CE150" s="16">
        <v>2</v>
      </c>
      <c r="CF150" s="43">
        <f t="shared" si="104"/>
        <v>2515741000</v>
      </c>
      <c r="CG150" s="197">
        <f t="shared" si="104"/>
        <v>2670907000</v>
      </c>
      <c r="CH150" s="44">
        <f t="shared" si="97"/>
        <v>37736115</v>
      </c>
      <c r="CI150" s="44">
        <f t="shared" si="98"/>
        <v>26709070</v>
      </c>
      <c r="CJ150" s="250">
        <f t="shared" si="99"/>
        <v>59333500</v>
      </c>
      <c r="CK150" s="287">
        <f t="shared" si="100"/>
        <v>52494229.166666664</v>
      </c>
    </row>
    <row r="151" spans="1:89">
      <c r="A151" s="3">
        <f t="shared" si="101"/>
        <v>112</v>
      </c>
      <c r="B151" s="556">
        <v>4</v>
      </c>
      <c r="C151" s="264" t="s">
        <v>159</v>
      </c>
      <c r="D151" s="265" t="s">
        <v>38</v>
      </c>
      <c r="E151" s="266"/>
      <c r="F151" s="41" t="s">
        <v>58</v>
      </c>
      <c r="G151" s="267">
        <f t="shared" si="76"/>
        <v>101</v>
      </c>
      <c r="H151" s="267">
        <f t="shared" si="77"/>
        <v>90</v>
      </c>
      <c r="I151" s="268">
        <f t="shared" si="78"/>
        <v>26966806</v>
      </c>
      <c r="J151" s="268">
        <f t="shared" si="79"/>
        <v>1</v>
      </c>
      <c r="K151" s="269">
        <f t="shared" si="80"/>
        <v>1.06</v>
      </c>
      <c r="L151" s="319">
        <f t="shared" si="141"/>
        <v>1.02</v>
      </c>
      <c r="M151" s="271">
        <f t="shared" si="82"/>
        <v>24364489.972377934</v>
      </c>
      <c r="N151" s="271">
        <f t="shared" si="83"/>
        <v>27462673.064623922</v>
      </c>
      <c r="O151" s="271">
        <f t="shared" si="84"/>
        <v>29156510.647200003</v>
      </c>
      <c r="P151" s="271">
        <f t="shared" si="85"/>
        <v>30954820.425523225</v>
      </c>
      <c r="Q151" s="272">
        <f t="shared" si="86"/>
        <v>29156510.647200003</v>
      </c>
      <c r="R151" s="271">
        <f t="shared" si="86"/>
        <v>30954820.425523225</v>
      </c>
      <c r="S151" s="271">
        <f t="shared" si="87"/>
        <v>32864046.016027961</v>
      </c>
      <c r="T151" s="271"/>
      <c r="U151" s="271">
        <f t="shared" si="88"/>
        <v>2192804097.5140142</v>
      </c>
      <c r="V151" s="271">
        <f t="shared" si="89"/>
        <v>2471640575.816153</v>
      </c>
      <c r="W151" s="271">
        <f t="shared" si="90"/>
        <v>2624085958.2480001</v>
      </c>
      <c r="X151" s="272">
        <f t="shared" si="91"/>
        <v>2785933838.2970901</v>
      </c>
      <c r="Y151" s="272">
        <f t="shared" si="92"/>
        <v>2624085958.2480001</v>
      </c>
      <c r="Z151" s="271">
        <f t="shared" si="93"/>
        <v>2785933838.2970901</v>
      </c>
      <c r="AA151" s="271">
        <f t="shared" si="102"/>
        <v>2957764141.4425163</v>
      </c>
      <c r="AB151" s="271"/>
      <c r="AC151" s="33" t="str">
        <f t="shared" si="94"/>
        <v>BERTAHAP</v>
      </c>
      <c r="AD151" s="273">
        <f t="shared" si="95"/>
        <v>0</v>
      </c>
      <c r="AE151" s="274">
        <v>2</v>
      </c>
      <c r="AF151" s="275"/>
      <c r="AG151" s="271" t="e">
        <f>IF(AF151&gt;#REF!,"LB","KR")</f>
        <v>#REF!</v>
      </c>
      <c r="AH151" s="275">
        <f t="shared" si="137"/>
        <v>2412085000</v>
      </c>
      <c r="AI151" s="275">
        <f t="shared" si="137"/>
        <v>2718805000</v>
      </c>
      <c r="AJ151" s="275">
        <f t="shared" si="137"/>
        <v>2886495000</v>
      </c>
      <c r="AK151" s="276">
        <f t="shared" si="137"/>
        <v>3064528000</v>
      </c>
      <c r="AL151" s="276">
        <f t="shared" si="137"/>
        <v>2886495000</v>
      </c>
      <c r="AM151" s="275">
        <f t="shared" si="137"/>
        <v>3064528000</v>
      </c>
      <c r="AN151" s="275">
        <f t="shared" si="134"/>
        <v>3253541000</v>
      </c>
      <c r="AO151" s="16"/>
      <c r="AP151" s="16"/>
      <c r="AQ151" s="278">
        <f t="shared" si="96"/>
        <v>-1248563.1177999973</v>
      </c>
      <c r="AR151" s="279"/>
      <c r="AS151" s="280"/>
      <c r="AT151" s="280"/>
      <c r="AU151" s="280"/>
      <c r="AV151" s="16"/>
      <c r="AW151" s="16"/>
      <c r="AX151" s="16"/>
      <c r="AY151" s="16"/>
      <c r="AZ151" s="16"/>
      <c r="BA151" s="16"/>
      <c r="BB151" s="16"/>
      <c r="BC151" s="16"/>
      <c r="BD151" s="16"/>
      <c r="BE151" s="16"/>
      <c r="BF151" s="16"/>
      <c r="BG151" s="16"/>
      <c r="BH151" s="16"/>
      <c r="BI151" s="16"/>
      <c r="BJ151" s="16"/>
      <c r="BK151" s="16"/>
      <c r="BL151" s="16"/>
      <c r="BM151" s="16"/>
      <c r="BN151" s="16"/>
      <c r="BO151" s="16"/>
      <c r="BP151" s="16"/>
      <c r="BQ151" s="16"/>
      <c r="BR151" s="16"/>
      <c r="BS151" s="290">
        <v>29</v>
      </c>
      <c r="BT151" s="310" t="s">
        <v>59</v>
      </c>
      <c r="BU151" s="283" t="str">
        <f>F175</f>
        <v>2BR-17</v>
      </c>
      <c r="BV151" s="284">
        <f>D175</f>
        <v>17</v>
      </c>
      <c r="BW151" s="285">
        <f>G175</f>
        <v>85</v>
      </c>
      <c r="BX151" s="285">
        <f>H175</f>
        <v>74</v>
      </c>
      <c r="BY151" s="286">
        <f>O175</f>
        <v>29156510.647200003</v>
      </c>
      <c r="BZ151" s="286">
        <f>AH175</f>
        <v>1983270000</v>
      </c>
      <c r="CA151" s="286">
        <f>AI175</f>
        <v>2235462000</v>
      </c>
      <c r="CB151" s="286">
        <f>AJ175</f>
        <v>2373340000</v>
      </c>
      <c r="CC151" s="286">
        <f>AK175</f>
        <v>2519723000</v>
      </c>
      <c r="CD151" s="286">
        <f>AN175</f>
        <v>2675134000</v>
      </c>
      <c r="CE151" s="16">
        <v>1</v>
      </c>
      <c r="CF151" s="43">
        <f t="shared" si="104"/>
        <v>3059685000</v>
      </c>
      <c r="CG151" s="197">
        <f t="shared" si="104"/>
        <v>3248400000</v>
      </c>
      <c r="CH151" s="44">
        <f t="shared" si="97"/>
        <v>45895275</v>
      </c>
      <c r="CI151" s="44">
        <f t="shared" si="98"/>
        <v>32484000</v>
      </c>
      <c r="CJ151" s="250">
        <f t="shared" si="99"/>
        <v>72162375</v>
      </c>
      <c r="CK151" s="287">
        <f t="shared" si="100"/>
        <v>63844333.333333336</v>
      </c>
    </row>
    <row r="152" spans="1:89">
      <c r="A152" s="3">
        <f t="shared" si="101"/>
        <v>113</v>
      </c>
      <c r="B152" s="556">
        <v>5</v>
      </c>
      <c r="C152" s="264" t="s">
        <v>159</v>
      </c>
      <c r="D152" s="265" t="s">
        <v>44</v>
      </c>
      <c r="E152" s="266"/>
      <c r="F152" s="41" t="s">
        <v>60</v>
      </c>
      <c r="G152" s="267">
        <f t="shared" si="76"/>
        <v>101</v>
      </c>
      <c r="H152" s="267">
        <f t="shared" si="77"/>
        <v>90</v>
      </c>
      <c r="I152" s="268">
        <f t="shared" si="78"/>
        <v>26966806</v>
      </c>
      <c r="J152" s="268">
        <f t="shared" si="79"/>
        <v>1</v>
      </c>
      <c r="K152" s="269">
        <f t="shared" si="80"/>
        <v>1.06</v>
      </c>
      <c r="L152" s="319">
        <f t="shared" si="141"/>
        <v>1.02</v>
      </c>
      <c r="M152" s="271">
        <f t="shared" si="82"/>
        <v>24364489.972377934</v>
      </c>
      <c r="N152" s="271">
        <f t="shared" si="83"/>
        <v>27462673.064623922</v>
      </c>
      <c r="O152" s="271">
        <f t="shared" si="84"/>
        <v>29156510.647200003</v>
      </c>
      <c r="P152" s="271">
        <f t="shared" si="85"/>
        <v>30954820.425523225</v>
      </c>
      <c r="Q152" s="272">
        <f t="shared" si="86"/>
        <v>29156510.647200003</v>
      </c>
      <c r="R152" s="271">
        <f t="shared" si="86"/>
        <v>30954820.425523225</v>
      </c>
      <c r="S152" s="271">
        <f t="shared" si="87"/>
        <v>32864046.016027961</v>
      </c>
      <c r="T152" s="271"/>
      <c r="U152" s="271">
        <f t="shared" si="88"/>
        <v>2192804097.5140142</v>
      </c>
      <c r="V152" s="271">
        <f t="shared" si="89"/>
        <v>2471640575.816153</v>
      </c>
      <c r="W152" s="271">
        <f t="shared" si="90"/>
        <v>2624085958.2480001</v>
      </c>
      <c r="X152" s="272">
        <f t="shared" si="91"/>
        <v>2785933838.2970901</v>
      </c>
      <c r="Y152" s="272">
        <f t="shared" si="92"/>
        <v>2624085958.2480001</v>
      </c>
      <c r="Z152" s="271">
        <f t="shared" si="93"/>
        <v>2785933838.2970901</v>
      </c>
      <c r="AA152" s="271">
        <f t="shared" si="102"/>
        <v>2957764141.4425163</v>
      </c>
      <c r="AB152" s="271"/>
      <c r="AC152" s="33" t="str">
        <f t="shared" si="94"/>
        <v>BERTAHAP</v>
      </c>
      <c r="AD152" s="273">
        <f t="shared" si="95"/>
        <v>0</v>
      </c>
      <c r="AE152" s="274">
        <v>2</v>
      </c>
      <c r="AF152" s="275"/>
      <c r="AG152" s="271" t="e">
        <f>IF(AF152&gt;#REF!,"LB","KR")</f>
        <v>#REF!</v>
      </c>
      <c r="AH152" s="275">
        <f t="shared" si="137"/>
        <v>2412085000</v>
      </c>
      <c r="AI152" s="275">
        <f t="shared" si="137"/>
        <v>2718805000</v>
      </c>
      <c r="AJ152" s="275">
        <f t="shared" si="137"/>
        <v>2886495000</v>
      </c>
      <c r="AK152" s="276">
        <f t="shared" si="137"/>
        <v>3064528000</v>
      </c>
      <c r="AL152" s="276">
        <f t="shared" si="137"/>
        <v>2886495000</v>
      </c>
      <c r="AM152" s="275">
        <f t="shared" si="137"/>
        <v>3064528000</v>
      </c>
      <c r="AN152" s="275">
        <f t="shared" si="134"/>
        <v>3253541000</v>
      </c>
      <c r="AO152" s="16"/>
      <c r="AP152" s="16"/>
      <c r="AQ152" s="278">
        <f t="shared" si="96"/>
        <v>-1248563.1177999973</v>
      </c>
      <c r="AR152" s="279"/>
      <c r="AS152" s="280"/>
      <c r="AT152" s="280"/>
      <c r="AU152" s="280"/>
      <c r="AV152" s="16"/>
      <c r="AW152" s="16"/>
      <c r="AX152" s="16"/>
      <c r="AY152" s="16"/>
      <c r="AZ152" s="16"/>
      <c r="BA152" s="16"/>
      <c r="BB152" s="16"/>
      <c r="BC152" s="16"/>
      <c r="BD152" s="16"/>
      <c r="BE152" s="16"/>
      <c r="BF152" s="16"/>
      <c r="BG152" s="16"/>
      <c r="BH152" s="16"/>
      <c r="BI152" s="16"/>
      <c r="BJ152" s="16"/>
      <c r="BK152" s="16"/>
      <c r="BL152" s="16"/>
      <c r="BM152" s="16"/>
      <c r="BN152" s="16"/>
      <c r="BO152" s="16"/>
      <c r="BP152" s="16"/>
      <c r="BQ152" s="16"/>
      <c r="BR152" s="16"/>
      <c r="BS152" s="290">
        <v>30</v>
      </c>
      <c r="BT152" s="283" t="s">
        <v>161</v>
      </c>
      <c r="BU152" s="283" t="str">
        <f>F124</f>
        <v>3BR-1</v>
      </c>
      <c r="BV152" s="284" t="str">
        <f>D124</f>
        <v>01</v>
      </c>
      <c r="BW152" s="285">
        <f>G124</f>
        <v>175</v>
      </c>
      <c r="BX152" s="285">
        <f>H124</f>
        <v>156</v>
      </c>
      <c r="BY152" s="286">
        <f>O124</f>
        <v>29706633.489600003</v>
      </c>
      <c r="BZ152" s="286">
        <f>AH124</f>
        <v>4259833000</v>
      </c>
      <c r="CA152" s="286">
        <f>AI124</f>
        <v>4801512000</v>
      </c>
      <c r="CB152" s="286">
        <f>AJ124</f>
        <v>5097659000</v>
      </c>
      <c r="CC152" s="286">
        <f>AK124</f>
        <v>5412071000</v>
      </c>
      <c r="CD152" s="286">
        <f>AN124</f>
        <v>5745876000</v>
      </c>
      <c r="CE152" s="16">
        <v>5</v>
      </c>
      <c r="CF152" s="43">
        <f t="shared" si="104"/>
        <v>3059685000</v>
      </c>
      <c r="CG152" s="197">
        <f t="shared" si="104"/>
        <v>3248400000</v>
      </c>
      <c r="CH152" s="44">
        <f t="shared" si="97"/>
        <v>45895275</v>
      </c>
      <c r="CI152" s="44">
        <f t="shared" si="98"/>
        <v>32484000</v>
      </c>
      <c r="CJ152" s="250">
        <f t="shared" si="99"/>
        <v>72162375</v>
      </c>
      <c r="CK152" s="287">
        <f t="shared" si="100"/>
        <v>63844333.333333336</v>
      </c>
    </row>
    <row r="153" spans="1:89">
      <c r="A153" s="3">
        <f t="shared" si="101"/>
        <v>114</v>
      </c>
      <c r="B153" s="556">
        <v>6</v>
      </c>
      <c r="C153" s="264" t="s">
        <v>159</v>
      </c>
      <c r="D153" s="299">
        <v>11</v>
      </c>
      <c r="E153" s="266"/>
      <c r="F153" s="41" t="s">
        <v>62</v>
      </c>
      <c r="G153" s="267">
        <f t="shared" si="76"/>
        <v>101</v>
      </c>
      <c r="H153" s="267">
        <f t="shared" si="77"/>
        <v>90</v>
      </c>
      <c r="I153" s="268">
        <f t="shared" si="78"/>
        <v>26966806</v>
      </c>
      <c r="J153" s="268">
        <f t="shared" si="79"/>
        <v>1</v>
      </c>
      <c r="K153" s="269">
        <f t="shared" si="80"/>
        <v>1.06</v>
      </c>
      <c r="L153" s="319">
        <f t="shared" si="141"/>
        <v>1.02</v>
      </c>
      <c r="M153" s="271">
        <f t="shared" si="82"/>
        <v>24364489.972377934</v>
      </c>
      <c r="N153" s="271">
        <f t="shared" si="83"/>
        <v>27462673.064623922</v>
      </c>
      <c r="O153" s="271">
        <f t="shared" si="84"/>
        <v>29156510.647200003</v>
      </c>
      <c r="P153" s="271">
        <f t="shared" si="85"/>
        <v>30954820.425523225</v>
      </c>
      <c r="Q153" s="272">
        <f t="shared" si="86"/>
        <v>29156510.647200003</v>
      </c>
      <c r="R153" s="271">
        <f t="shared" si="86"/>
        <v>30954820.425523225</v>
      </c>
      <c r="S153" s="271">
        <f t="shared" si="87"/>
        <v>32864046.016027961</v>
      </c>
      <c r="T153" s="271"/>
      <c r="U153" s="271">
        <f t="shared" si="88"/>
        <v>2192804097.5140142</v>
      </c>
      <c r="V153" s="271">
        <f t="shared" si="89"/>
        <v>2471640575.816153</v>
      </c>
      <c r="W153" s="271">
        <f t="shared" si="90"/>
        <v>2624085958.2480001</v>
      </c>
      <c r="X153" s="272">
        <f t="shared" si="91"/>
        <v>2785933838.2970901</v>
      </c>
      <c r="Y153" s="272">
        <f t="shared" si="92"/>
        <v>2624085958.2480001</v>
      </c>
      <c r="Z153" s="271">
        <f t="shared" si="93"/>
        <v>2785933838.2970901</v>
      </c>
      <c r="AA153" s="271">
        <f t="shared" si="102"/>
        <v>2957764141.4425163</v>
      </c>
      <c r="AB153" s="271"/>
      <c r="AC153" s="33" t="str">
        <f t="shared" si="94"/>
        <v>BERTAHAP</v>
      </c>
      <c r="AD153" s="273">
        <f t="shared" si="95"/>
        <v>0</v>
      </c>
      <c r="AE153" s="274">
        <v>2</v>
      </c>
      <c r="AF153" s="275"/>
      <c r="AG153" s="271" t="e">
        <f>IF(AF153&gt;#REF!,"LB","KR")</f>
        <v>#REF!</v>
      </c>
      <c r="AH153" s="275">
        <f t="shared" si="137"/>
        <v>2412085000</v>
      </c>
      <c r="AI153" s="275">
        <f t="shared" si="137"/>
        <v>2718805000</v>
      </c>
      <c r="AJ153" s="275">
        <f t="shared" si="137"/>
        <v>2886495000</v>
      </c>
      <c r="AK153" s="276">
        <f t="shared" si="137"/>
        <v>3064528000</v>
      </c>
      <c r="AL153" s="276">
        <f t="shared" si="137"/>
        <v>2886495000</v>
      </c>
      <c r="AM153" s="275">
        <f t="shared" si="137"/>
        <v>3064528000</v>
      </c>
      <c r="AN153" s="275">
        <f t="shared" si="134"/>
        <v>3253541000</v>
      </c>
      <c r="AO153" s="16"/>
      <c r="AP153" s="16"/>
      <c r="AQ153" s="278">
        <f t="shared" si="96"/>
        <v>-1248563.1177999973</v>
      </c>
      <c r="AR153" s="279"/>
      <c r="AS153" s="280"/>
      <c r="AT153" s="280"/>
      <c r="AU153" s="280"/>
      <c r="AV153" s="16"/>
      <c r="AW153" s="16"/>
      <c r="AX153" s="16"/>
      <c r="AY153" s="16"/>
      <c r="AZ153" s="16"/>
      <c r="BA153" s="16"/>
      <c r="BB153" s="16"/>
      <c r="BC153" s="16"/>
      <c r="BD153" s="16"/>
      <c r="BE153" s="16"/>
      <c r="BF153" s="16"/>
      <c r="BG153" s="16"/>
      <c r="BH153" s="16"/>
      <c r="BI153" s="16"/>
      <c r="BJ153" s="16"/>
      <c r="BK153" s="16"/>
      <c r="BL153" s="16"/>
      <c r="BM153" s="16"/>
      <c r="BN153" s="16"/>
      <c r="BO153" s="16"/>
      <c r="BP153" s="16"/>
      <c r="BQ153" s="16"/>
      <c r="BR153" s="16"/>
      <c r="BS153" s="290">
        <v>31</v>
      </c>
      <c r="BT153" s="283" t="s">
        <v>162</v>
      </c>
      <c r="BU153" s="283" t="str">
        <f>F131</f>
        <v>3BR-21</v>
      </c>
      <c r="BV153" s="284">
        <f>D131</f>
        <v>21</v>
      </c>
      <c r="BW153" s="285">
        <f>G131</f>
        <v>132</v>
      </c>
      <c r="BX153" s="285">
        <f>H131</f>
        <v>112</v>
      </c>
      <c r="BY153" s="286">
        <f>O131</f>
        <v>30256756.332000002</v>
      </c>
      <c r="BZ153" s="286">
        <f>AH131</f>
        <v>3114978000</v>
      </c>
      <c r="CA153" s="286">
        <f>AI131</f>
        <v>3511077000</v>
      </c>
      <c r="CB153" s="286">
        <f>AJ131</f>
        <v>3727633000</v>
      </c>
      <c r="CC153" s="286">
        <f>AK131</f>
        <v>3957545000</v>
      </c>
      <c r="CD153" s="286">
        <f>AN131</f>
        <v>4201638000</v>
      </c>
      <c r="CE153" s="16">
        <v>5</v>
      </c>
      <c r="CF153" s="43">
        <f t="shared" si="104"/>
        <v>3059685000</v>
      </c>
      <c r="CG153" s="197">
        <f t="shared" si="104"/>
        <v>3248400000</v>
      </c>
      <c r="CH153" s="44">
        <f t="shared" si="97"/>
        <v>45895275</v>
      </c>
      <c r="CI153" s="44">
        <f t="shared" si="98"/>
        <v>32484000</v>
      </c>
      <c r="CJ153" s="250">
        <f t="shared" si="99"/>
        <v>72162375</v>
      </c>
      <c r="CK153" s="287">
        <f t="shared" si="100"/>
        <v>63844333.333333336</v>
      </c>
    </row>
    <row r="154" spans="1:89">
      <c r="A154" s="3">
        <f t="shared" si="101"/>
        <v>115</v>
      </c>
      <c r="B154" s="556">
        <v>7</v>
      </c>
      <c r="C154" s="264" t="s">
        <v>159</v>
      </c>
      <c r="D154" s="299">
        <v>15</v>
      </c>
      <c r="E154" s="266"/>
      <c r="F154" s="41" t="s">
        <v>64</v>
      </c>
      <c r="G154" s="267">
        <f t="shared" si="76"/>
        <v>101</v>
      </c>
      <c r="H154" s="267">
        <f t="shared" si="77"/>
        <v>90</v>
      </c>
      <c r="I154" s="268">
        <f t="shared" si="78"/>
        <v>26966806</v>
      </c>
      <c r="J154" s="268">
        <f t="shared" si="79"/>
        <v>1</v>
      </c>
      <c r="K154" s="269">
        <f t="shared" si="80"/>
        <v>1.06</v>
      </c>
      <c r="L154" s="319">
        <f t="shared" si="141"/>
        <v>1.02</v>
      </c>
      <c r="M154" s="271">
        <f t="shared" si="82"/>
        <v>24364489.972377934</v>
      </c>
      <c r="N154" s="271">
        <f t="shared" si="83"/>
        <v>27462673.064623922</v>
      </c>
      <c r="O154" s="271">
        <f t="shared" si="84"/>
        <v>29156510.647200003</v>
      </c>
      <c r="P154" s="271">
        <f t="shared" si="85"/>
        <v>30954820.425523225</v>
      </c>
      <c r="Q154" s="272">
        <f t="shared" si="86"/>
        <v>29156510.647200003</v>
      </c>
      <c r="R154" s="271">
        <f t="shared" si="86"/>
        <v>30954820.425523225</v>
      </c>
      <c r="S154" s="271">
        <f t="shared" si="87"/>
        <v>32864046.016027961</v>
      </c>
      <c r="T154" s="271"/>
      <c r="U154" s="271">
        <f t="shared" si="88"/>
        <v>2192804097.5140142</v>
      </c>
      <c r="V154" s="271">
        <f t="shared" si="89"/>
        <v>2471640575.816153</v>
      </c>
      <c r="W154" s="271">
        <f t="shared" si="90"/>
        <v>2624085958.2480001</v>
      </c>
      <c r="X154" s="272">
        <f t="shared" si="91"/>
        <v>2785933838.2970901</v>
      </c>
      <c r="Y154" s="272">
        <f t="shared" si="92"/>
        <v>2624085958.2480001</v>
      </c>
      <c r="Z154" s="271">
        <f t="shared" si="93"/>
        <v>2785933838.2970901</v>
      </c>
      <c r="AA154" s="271">
        <f t="shared" si="102"/>
        <v>2957764141.4425163</v>
      </c>
      <c r="AB154" s="271"/>
      <c r="AC154" s="33" t="str">
        <f t="shared" si="94"/>
        <v>BERTAHAP</v>
      </c>
      <c r="AD154" s="273">
        <f t="shared" si="95"/>
        <v>0</v>
      </c>
      <c r="AE154" s="274">
        <v>2</v>
      </c>
      <c r="AF154" s="275"/>
      <c r="AG154" s="271" t="e">
        <f>IF(AF154&gt;#REF!,"LB","KR")</f>
        <v>#REF!</v>
      </c>
      <c r="AH154" s="275">
        <f t="shared" si="137"/>
        <v>2412085000</v>
      </c>
      <c r="AI154" s="275">
        <f t="shared" si="137"/>
        <v>2718805000</v>
      </c>
      <c r="AJ154" s="275">
        <f t="shared" si="137"/>
        <v>2886495000</v>
      </c>
      <c r="AK154" s="276">
        <f t="shared" si="137"/>
        <v>3064528000</v>
      </c>
      <c r="AL154" s="276">
        <f t="shared" si="137"/>
        <v>2886495000</v>
      </c>
      <c r="AM154" s="275">
        <f t="shared" si="137"/>
        <v>3064528000</v>
      </c>
      <c r="AN154" s="275">
        <f t="shared" si="134"/>
        <v>3253541000</v>
      </c>
      <c r="AO154" s="16"/>
      <c r="AP154" s="16"/>
      <c r="AQ154" s="278">
        <f t="shared" si="96"/>
        <v>-1248563.1177999973</v>
      </c>
      <c r="AR154" s="279"/>
      <c r="AS154" s="280"/>
      <c r="AT154" s="280"/>
      <c r="AU154" s="280"/>
      <c r="AV154" s="16"/>
      <c r="AW154" s="16"/>
      <c r="AX154" s="16"/>
      <c r="AY154" s="16"/>
      <c r="AZ154" s="16"/>
      <c r="BA154" s="16"/>
      <c r="BB154" s="16"/>
      <c r="BC154" s="16"/>
      <c r="BD154" s="16"/>
      <c r="BE154" s="16"/>
      <c r="BF154" s="16"/>
      <c r="BG154" s="16"/>
      <c r="BH154" s="16"/>
      <c r="BI154" s="16"/>
      <c r="BJ154" s="16"/>
      <c r="BK154" s="16"/>
      <c r="BL154" s="16"/>
      <c r="BM154" s="16"/>
      <c r="BN154" s="16"/>
      <c r="BO154" s="16"/>
      <c r="BP154" s="16"/>
      <c r="BQ154" s="16"/>
      <c r="BR154" s="16"/>
      <c r="BS154" s="290">
        <v>32</v>
      </c>
      <c r="BT154" s="283" t="s">
        <v>141</v>
      </c>
      <c r="BU154" s="283" t="str">
        <f>F133</f>
        <v>2BR-3</v>
      </c>
      <c r="BV154" s="284" t="str">
        <f>D133</f>
        <v>03</v>
      </c>
      <c r="BW154" s="285">
        <f>G133</f>
        <v>85</v>
      </c>
      <c r="BX154" s="285">
        <f>H133</f>
        <v>74</v>
      </c>
      <c r="BY154" s="286">
        <f>O133</f>
        <v>28870662.503600005</v>
      </c>
      <c r="BZ154" s="286">
        <f t="shared" ref="BZ154:CC155" si="143">AH133</f>
        <v>1963826000</v>
      </c>
      <c r="CA154" s="286">
        <f t="shared" si="143"/>
        <v>2213546000</v>
      </c>
      <c r="CB154" s="286">
        <f t="shared" si="143"/>
        <v>2350072000</v>
      </c>
      <c r="CC154" s="286">
        <f t="shared" si="143"/>
        <v>2495020000</v>
      </c>
      <c r="CD154" s="286">
        <f>AN133</f>
        <v>2648907000</v>
      </c>
      <c r="CE154" s="16">
        <v>4</v>
      </c>
      <c r="CF154" s="43">
        <f t="shared" si="104"/>
        <v>3059685000</v>
      </c>
      <c r="CG154" s="197">
        <f t="shared" si="104"/>
        <v>3248400000</v>
      </c>
      <c r="CH154" s="44">
        <f t="shared" si="97"/>
        <v>45895275</v>
      </c>
      <c r="CI154" s="44">
        <f t="shared" si="98"/>
        <v>32484000</v>
      </c>
      <c r="CJ154" s="250">
        <f t="shared" si="99"/>
        <v>72162375</v>
      </c>
      <c r="CK154" s="287">
        <f t="shared" si="100"/>
        <v>63844333.333333336</v>
      </c>
    </row>
    <row r="155" spans="1:89">
      <c r="A155" s="3">
        <f t="shared" si="101"/>
        <v>116</v>
      </c>
      <c r="B155" s="556">
        <v>8</v>
      </c>
      <c r="C155" s="264" t="s">
        <v>159</v>
      </c>
      <c r="D155" s="299">
        <v>17</v>
      </c>
      <c r="E155" s="266"/>
      <c r="F155" s="41" t="s">
        <v>67</v>
      </c>
      <c r="G155" s="267">
        <f t="shared" si="76"/>
        <v>85</v>
      </c>
      <c r="H155" s="267">
        <f t="shared" si="77"/>
        <v>74</v>
      </c>
      <c r="I155" s="268">
        <f t="shared" si="78"/>
        <v>26966806</v>
      </c>
      <c r="J155" s="268">
        <f t="shared" si="79"/>
        <v>1</v>
      </c>
      <c r="K155" s="269">
        <f t="shared" si="80"/>
        <v>1.06</v>
      </c>
      <c r="L155" s="319">
        <f t="shared" si="141"/>
        <v>1.02</v>
      </c>
      <c r="M155" s="271">
        <f t="shared" si="82"/>
        <v>24364489.972377934</v>
      </c>
      <c r="N155" s="271">
        <f t="shared" si="83"/>
        <v>27462673.064623922</v>
      </c>
      <c r="O155" s="271">
        <f t="shared" si="84"/>
        <v>29156510.647200003</v>
      </c>
      <c r="P155" s="271">
        <f t="shared" si="85"/>
        <v>30954820.425523225</v>
      </c>
      <c r="Q155" s="272">
        <f t="shared" si="86"/>
        <v>29156510.647200003</v>
      </c>
      <c r="R155" s="271">
        <f t="shared" si="86"/>
        <v>30954820.425523225</v>
      </c>
      <c r="S155" s="271">
        <f t="shared" si="87"/>
        <v>32864046.016027961</v>
      </c>
      <c r="T155" s="271"/>
      <c r="U155" s="271">
        <f t="shared" si="88"/>
        <v>1802972257.9559672</v>
      </c>
      <c r="V155" s="271">
        <f t="shared" si="89"/>
        <v>2032237806.7821703</v>
      </c>
      <c r="W155" s="271">
        <f t="shared" si="90"/>
        <v>2157581787.8928003</v>
      </c>
      <c r="X155" s="272">
        <f t="shared" si="91"/>
        <v>2290656711.4887185</v>
      </c>
      <c r="Y155" s="272">
        <f t="shared" si="92"/>
        <v>2157581787.8928003</v>
      </c>
      <c r="Z155" s="271">
        <f t="shared" si="93"/>
        <v>2290656711.4887185</v>
      </c>
      <c r="AA155" s="271">
        <f t="shared" si="102"/>
        <v>2431939405.186069</v>
      </c>
      <c r="AB155" s="271"/>
      <c r="AC155" s="33" t="str">
        <f t="shared" si="94"/>
        <v>BERTAHAP</v>
      </c>
      <c r="AD155" s="273">
        <f t="shared" si="95"/>
        <v>0</v>
      </c>
      <c r="AE155" s="274">
        <v>2</v>
      </c>
      <c r="AF155" s="275"/>
      <c r="AG155" s="271" t="e">
        <f>IF(AF155&gt;#REF!,"LB","KR")</f>
        <v>#REF!</v>
      </c>
      <c r="AH155" s="275">
        <f t="shared" si="137"/>
        <v>1983270000</v>
      </c>
      <c r="AI155" s="275">
        <f t="shared" si="137"/>
        <v>2235462000</v>
      </c>
      <c r="AJ155" s="275">
        <f t="shared" si="137"/>
        <v>2373340000</v>
      </c>
      <c r="AK155" s="276">
        <f t="shared" si="137"/>
        <v>2519723000</v>
      </c>
      <c r="AL155" s="276">
        <f t="shared" si="137"/>
        <v>2373340000</v>
      </c>
      <c r="AM155" s="275">
        <f t="shared" si="137"/>
        <v>2519723000</v>
      </c>
      <c r="AN155" s="275">
        <f t="shared" si="134"/>
        <v>2675134000</v>
      </c>
      <c r="AO155" s="16"/>
      <c r="AP155" s="16"/>
      <c r="AQ155" s="278">
        <f t="shared" si="96"/>
        <v>-1248563.1177999973</v>
      </c>
      <c r="AR155" s="279"/>
      <c r="AS155" s="280"/>
      <c r="AT155" s="280"/>
      <c r="AU155" s="280"/>
      <c r="AV155" s="16"/>
      <c r="AW155" s="16"/>
      <c r="AX155" s="16"/>
      <c r="AY155" s="16"/>
      <c r="AZ155" s="16"/>
      <c r="BA155" s="16"/>
      <c r="BB155" s="16"/>
      <c r="BC155" s="16"/>
      <c r="BD155" s="16"/>
      <c r="BE155" s="16"/>
      <c r="BF155" s="16"/>
      <c r="BG155" s="16"/>
      <c r="BH155" s="16"/>
      <c r="BI155" s="16"/>
      <c r="BJ155" s="16"/>
      <c r="BK155" s="16"/>
      <c r="BL155" s="16"/>
      <c r="BM155" s="16"/>
      <c r="BN155" s="16"/>
      <c r="BO155" s="16"/>
      <c r="BP155" s="16"/>
      <c r="BQ155" s="16"/>
      <c r="BR155" s="16"/>
      <c r="BS155" s="290"/>
      <c r="BT155" s="283"/>
      <c r="BU155" s="283" t="str">
        <f>F134</f>
        <v>2BR-9</v>
      </c>
      <c r="BV155" s="284" t="str">
        <f>D134</f>
        <v>09</v>
      </c>
      <c r="BW155" s="285">
        <f>G134</f>
        <v>101</v>
      </c>
      <c r="BX155" s="285">
        <f>H134</f>
        <v>90</v>
      </c>
      <c r="BY155" s="286">
        <f>O134</f>
        <v>28870662.503600005</v>
      </c>
      <c r="BZ155" s="286">
        <f t="shared" si="143"/>
        <v>2388437000</v>
      </c>
      <c r="CA155" s="286">
        <f t="shared" si="143"/>
        <v>2692150000</v>
      </c>
      <c r="CB155" s="286">
        <f t="shared" si="143"/>
        <v>2858196000</v>
      </c>
      <c r="CC155" s="286">
        <f t="shared" si="143"/>
        <v>3034483000</v>
      </c>
      <c r="CD155" s="286">
        <f>AN134</f>
        <v>3221644000</v>
      </c>
      <c r="CE155" s="16"/>
      <c r="CF155" s="43">
        <f t="shared" si="104"/>
        <v>2515741000</v>
      </c>
      <c r="CG155" s="197">
        <f t="shared" si="104"/>
        <v>2670907000</v>
      </c>
      <c r="CH155" s="44">
        <f t="shared" si="97"/>
        <v>37736115</v>
      </c>
      <c r="CI155" s="44">
        <f t="shared" si="98"/>
        <v>26709070</v>
      </c>
      <c r="CJ155" s="250">
        <f t="shared" si="99"/>
        <v>59333500</v>
      </c>
      <c r="CK155" s="287">
        <f t="shared" si="100"/>
        <v>52494229.166666664</v>
      </c>
    </row>
    <row r="156" spans="1:89">
      <c r="A156" s="3">
        <f t="shared" si="101"/>
        <v>117</v>
      </c>
      <c r="B156" s="556">
        <v>9</v>
      </c>
      <c r="C156" s="264" t="s">
        <v>159</v>
      </c>
      <c r="D156" s="299">
        <v>19</v>
      </c>
      <c r="E156" s="266"/>
      <c r="F156" s="41" t="s">
        <v>78</v>
      </c>
      <c r="G156" s="267">
        <f t="shared" si="76"/>
        <v>138</v>
      </c>
      <c r="H156" s="267">
        <f t="shared" si="77"/>
        <v>120</v>
      </c>
      <c r="I156" s="268">
        <f t="shared" si="78"/>
        <v>26966806</v>
      </c>
      <c r="J156" s="268">
        <f t="shared" si="79"/>
        <v>1</v>
      </c>
      <c r="K156" s="269">
        <f t="shared" si="80"/>
        <v>1.06</v>
      </c>
      <c r="L156" s="319">
        <f t="shared" si="141"/>
        <v>1.02</v>
      </c>
      <c r="M156" s="271">
        <f t="shared" si="82"/>
        <v>24364489.972377934</v>
      </c>
      <c r="N156" s="271">
        <f t="shared" si="83"/>
        <v>27462673.064623922</v>
      </c>
      <c r="O156" s="271">
        <f t="shared" si="84"/>
        <v>29156510.647200003</v>
      </c>
      <c r="P156" s="271">
        <f t="shared" si="85"/>
        <v>30954820.425523225</v>
      </c>
      <c r="Q156" s="272">
        <f t="shared" si="86"/>
        <v>29156510.647200003</v>
      </c>
      <c r="R156" s="271">
        <f t="shared" si="86"/>
        <v>30954820.425523225</v>
      </c>
      <c r="S156" s="271">
        <f t="shared" si="87"/>
        <v>32864046.016027961</v>
      </c>
      <c r="T156" s="271"/>
      <c r="U156" s="271">
        <f t="shared" si="88"/>
        <v>2923738796.6853518</v>
      </c>
      <c r="V156" s="271">
        <f t="shared" si="89"/>
        <v>3295520767.7548704</v>
      </c>
      <c r="W156" s="271">
        <f t="shared" si="90"/>
        <v>3498781277.6640005</v>
      </c>
      <c r="X156" s="272">
        <f t="shared" si="91"/>
        <v>3714578451.0627871</v>
      </c>
      <c r="Y156" s="272">
        <f t="shared" si="92"/>
        <v>3498781277.6640005</v>
      </c>
      <c r="Z156" s="271">
        <f t="shared" si="93"/>
        <v>3714578451.0627871</v>
      </c>
      <c r="AA156" s="271">
        <f t="shared" si="102"/>
        <v>3943685521.9233551</v>
      </c>
      <c r="AB156" s="271"/>
      <c r="AC156" s="33" t="str">
        <f t="shared" si="94"/>
        <v>BERTAHAP</v>
      </c>
      <c r="AD156" s="273">
        <f t="shared" si="95"/>
        <v>0</v>
      </c>
      <c r="AE156" s="274">
        <v>2</v>
      </c>
      <c r="AF156" s="275"/>
      <c r="AG156" s="271" t="e">
        <f>IF(AF156&gt;#REF!,"LB","KR")</f>
        <v>#REF!</v>
      </c>
      <c r="AH156" s="275">
        <f t="shared" si="137"/>
        <v>3216113000</v>
      </c>
      <c r="AI156" s="275">
        <f t="shared" si="137"/>
        <v>3625073000</v>
      </c>
      <c r="AJ156" s="275">
        <f t="shared" si="137"/>
        <v>3848660000</v>
      </c>
      <c r="AK156" s="276">
        <f t="shared" si="137"/>
        <v>4086037000</v>
      </c>
      <c r="AL156" s="276">
        <f t="shared" si="137"/>
        <v>3848660000</v>
      </c>
      <c r="AM156" s="275">
        <f t="shared" si="137"/>
        <v>4086037000</v>
      </c>
      <c r="AN156" s="275">
        <f t="shared" si="134"/>
        <v>4338055000</v>
      </c>
      <c r="AO156" s="16"/>
      <c r="AP156" s="16"/>
      <c r="AQ156" s="278">
        <f t="shared" si="96"/>
        <v>-1248563.1177999973</v>
      </c>
      <c r="AR156" s="279"/>
      <c r="AS156" s="280"/>
      <c r="AT156" s="280"/>
      <c r="AU156" s="280"/>
      <c r="AV156" s="16"/>
      <c r="AW156" s="16"/>
      <c r="AX156" s="16"/>
      <c r="AY156" s="16"/>
      <c r="AZ156" s="16"/>
      <c r="BA156" s="16"/>
      <c r="BB156" s="16"/>
      <c r="BC156" s="16"/>
      <c r="BD156" s="16"/>
      <c r="BE156" s="16"/>
      <c r="BF156" s="16"/>
      <c r="BG156" s="16"/>
      <c r="BH156" s="16"/>
      <c r="BI156" s="16"/>
      <c r="BJ156" s="16"/>
      <c r="BK156" s="16"/>
      <c r="BL156" s="16"/>
      <c r="BM156" s="16"/>
      <c r="BN156" s="16"/>
      <c r="BO156" s="16"/>
      <c r="BP156" s="16"/>
      <c r="BQ156" s="16"/>
      <c r="BR156" s="16"/>
      <c r="BS156" s="290">
        <v>33</v>
      </c>
      <c r="BT156" s="310" t="s">
        <v>61</v>
      </c>
      <c r="BU156" s="283" t="str">
        <f>F183</f>
        <v>2BR-17</v>
      </c>
      <c r="BV156" s="284">
        <f>D183</f>
        <v>17</v>
      </c>
      <c r="BW156" s="285">
        <f>G183</f>
        <v>85</v>
      </c>
      <c r="BX156" s="285">
        <f>H183</f>
        <v>74</v>
      </c>
      <c r="BY156" s="286">
        <f>O183</f>
        <v>28870662.503600005</v>
      </c>
      <c r="BZ156" s="286">
        <f>AH183</f>
        <v>1963826000</v>
      </c>
      <c r="CA156" s="286">
        <f>AI183</f>
        <v>2213546000</v>
      </c>
      <c r="CB156" s="286">
        <f>AJ183</f>
        <v>2350072000</v>
      </c>
      <c r="CC156" s="286">
        <f>AK183</f>
        <v>2495020000</v>
      </c>
      <c r="CD156" s="286">
        <f>AN183</f>
        <v>2648907000</v>
      </c>
      <c r="CE156" s="16">
        <v>1</v>
      </c>
      <c r="CF156" s="43">
        <f t="shared" si="104"/>
        <v>4079580000</v>
      </c>
      <c r="CG156" s="197">
        <f t="shared" si="104"/>
        <v>4331200000</v>
      </c>
      <c r="CH156" s="44">
        <f t="shared" si="97"/>
        <v>61193700</v>
      </c>
      <c r="CI156" s="44">
        <f t="shared" si="98"/>
        <v>43312000</v>
      </c>
      <c r="CJ156" s="250">
        <f t="shared" si="99"/>
        <v>96216500</v>
      </c>
      <c r="CK156" s="287">
        <f t="shared" si="100"/>
        <v>85125770.833333328</v>
      </c>
    </row>
    <row r="157" spans="1:89">
      <c r="A157" s="3">
        <f t="shared" si="101"/>
        <v>118</v>
      </c>
      <c r="B157" s="556">
        <v>10</v>
      </c>
      <c r="C157" s="264" t="s">
        <v>159</v>
      </c>
      <c r="D157" s="299">
        <v>21</v>
      </c>
      <c r="E157" s="266"/>
      <c r="F157" s="41" t="s">
        <v>84</v>
      </c>
      <c r="G157" s="267">
        <f t="shared" si="76"/>
        <v>132</v>
      </c>
      <c r="H157" s="267">
        <f t="shared" si="77"/>
        <v>112</v>
      </c>
      <c r="I157" s="268">
        <f t="shared" si="78"/>
        <v>26966806</v>
      </c>
      <c r="J157" s="268">
        <f t="shared" si="79"/>
        <v>3</v>
      </c>
      <c r="K157" s="269">
        <f t="shared" si="80"/>
        <v>1.1000000000000001</v>
      </c>
      <c r="L157" s="319">
        <f t="shared" si="141"/>
        <v>1.02</v>
      </c>
      <c r="M157" s="271">
        <f t="shared" si="82"/>
        <v>25283904.688316725</v>
      </c>
      <c r="N157" s="271">
        <f t="shared" si="83"/>
        <v>28499000.350081429</v>
      </c>
      <c r="O157" s="271">
        <f t="shared" si="84"/>
        <v>30256756.332000002</v>
      </c>
      <c r="P157" s="271">
        <f t="shared" si="85"/>
        <v>32122926.856675044</v>
      </c>
      <c r="Q157" s="272">
        <f t="shared" si="86"/>
        <v>30256756.332000002</v>
      </c>
      <c r="R157" s="271">
        <f t="shared" si="86"/>
        <v>32122926.856675044</v>
      </c>
      <c r="S157" s="271">
        <f t="shared" si="87"/>
        <v>34104198.695878074</v>
      </c>
      <c r="T157" s="271"/>
      <c r="U157" s="271">
        <f t="shared" si="88"/>
        <v>2831797325.0914731</v>
      </c>
      <c r="V157" s="271">
        <f t="shared" si="89"/>
        <v>3191888039.2091198</v>
      </c>
      <c r="W157" s="271">
        <f t="shared" si="90"/>
        <v>3388756709.184</v>
      </c>
      <c r="X157" s="272">
        <f t="shared" si="91"/>
        <v>3597767807.9476051</v>
      </c>
      <c r="Y157" s="272">
        <f t="shared" si="92"/>
        <v>3388756709.184</v>
      </c>
      <c r="Z157" s="271">
        <f t="shared" si="93"/>
        <v>3597767807.9476051</v>
      </c>
      <c r="AA157" s="271">
        <f t="shared" si="102"/>
        <v>3819670253.938344</v>
      </c>
      <c r="AB157" s="271"/>
      <c r="AC157" s="33" t="str">
        <f t="shared" si="94"/>
        <v>BERTAHAP</v>
      </c>
      <c r="AD157" s="273">
        <f t="shared" si="95"/>
        <v>0</v>
      </c>
      <c r="AE157" s="274">
        <v>2</v>
      </c>
      <c r="AF157" s="275"/>
      <c r="AG157" s="271" t="e">
        <f>IF(AF157&gt;#REF!,"LB","KR")</f>
        <v>#REF!</v>
      </c>
      <c r="AH157" s="275">
        <f t="shared" si="137"/>
        <v>3114978000</v>
      </c>
      <c r="AI157" s="275">
        <f t="shared" si="137"/>
        <v>3511077000</v>
      </c>
      <c r="AJ157" s="275">
        <f t="shared" si="137"/>
        <v>3727633000</v>
      </c>
      <c r="AK157" s="276">
        <f t="shared" si="137"/>
        <v>3957545000</v>
      </c>
      <c r="AL157" s="276">
        <f t="shared" si="137"/>
        <v>3727633000</v>
      </c>
      <c r="AM157" s="275">
        <f t="shared" si="137"/>
        <v>3957545000</v>
      </c>
      <c r="AN157" s="275">
        <f t="shared" si="134"/>
        <v>4201638000</v>
      </c>
      <c r="AO157" s="16"/>
      <c r="AP157" s="16"/>
      <c r="AQ157" s="278">
        <f t="shared" si="96"/>
        <v>-148317.43299999833</v>
      </c>
      <c r="AR157" s="279"/>
      <c r="AS157" s="280"/>
      <c r="AT157" s="280"/>
      <c r="AU157" s="280"/>
      <c r="AV157" s="16"/>
      <c r="AW157" s="16"/>
      <c r="AX157" s="16"/>
      <c r="AY157" s="16"/>
      <c r="AZ157" s="16"/>
      <c r="BA157" s="16"/>
      <c r="BB157" s="16"/>
      <c r="BC157" s="16"/>
      <c r="BD157" s="16"/>
      <c r="BE157" s="16"/>
      <c r="BF157" s="16"/>
      <c r="BG157" s="16"/>
      <c r="BH157" s="16"/>
      <c r="BI157" s="16"/>
      <c r="BJ157" s="16"/>
      <c r="BK157" s="16"/>
      <c r="BL157" s="16"/>
      <c r="BM157" s="16"/>
      <c r="BN157" s="16"/>
      <c r="BO157" s="16"/>
      <c r="BP157" s="16"/>
      <c r="BQ157" s="16"/>
      <c r="BR157" s="16"/>
      <c r="BS157" s="290">
        <v>34</v>
      </c>
      <c r="BT157" s="310" t="s">
        <v>65</v>
      </c>
      <c r="BU157" s="283" t="str">
        <f t="shared" ref="BU157:BU164" si="144">F193</f>
        <v>2BR-3</v>
      </c>
      <c r="BV157" s="284" t="str">
        <f t="shared" ref="BV157:BV164" si="145">D193</f>
        <v>03</v>
      </c>
      <c r="BW157" s="285">
        <f t="shared" ref="BW157:BX164" si="146">G193</f>
        <v>85</v>
      </c>
      <c r="BX157" s="285">
        <f t="shared" si="146"/>
        <v>74</v>
      </c>
      <c r="BY157" s="286">
        <f t="shared" ref="BY157:BY164" si="147">O193</f>
        <v>29442358.790800005</v>
      </c>
      <c r="BZ157" s="286">
        <f t="shared" ref="BZ157:CC164" si="148">AH193</f>
        <v>2002714000</v>
      </c>
      <c r="CA157" s="286">
        <f t="shared" si="148"/>
        <v>2257378000</v>
      </c>
      <c r="CB157" s="286">
        <f t="shared" si="148"/>
        <v>2396609000</v>
      </c>
      <c r="CC157" s="286">
        <f t="shared" si="148"/>
        <v>2544426000</v>
      </c>
      <c r="CD157" s="286">
        <f t="shared" ref="CD157:CD164" si="149">AN193</f>
        <v>2701361000</v>
      </c>
      <c r="CE157" s="16">
        <v>8</v>
      </c>
      <c r="CF157" s="43">
        <f t="shared" si="104"/>
        <v>3951291000</v>
      </c>
      <c r="CG157" s="197">
        <f t="shared" si="104"/>
        <v>4194998000</v>
      </c>
      <c r="CH157" s="44">
        <f t="shared" si="97"/>
        <v>59269365</v>
      </c>
      <c r="CI157" s="44">
        <f t="shared" si="98"/>
        <v>41949980</v>
      </c>
      <c r="CJ157" s="250">
        <f t="shared" si="99"/>
        <v>93190825</v>
      </c>
      <c r="CK157" s="287">
        <f t="shared" si="100"/>
        <v>82448854.166666672</v>
      </c>
    </row>
    <row r="158" spans="1:89">
      <c r="A158" s="3">
        <f t="shared" si="101"/>
        <v>119</v>
      </c>
      <c r="B158" s="556">
        <v>1</v>
      </c>
      <c r="C158" s="264" t="s">
        <v>163</v>
      </c>
      <c r="D158" s="265" t="s">
        <v>19</v>
      </c>
      <c r="E158" s="266"/>
      <c r="F158" s="41" t="s">
        <v>72</v>
      </c>
      <c r="G158" s="267">
        <f t="shared" si="76"/>
        <v>175</v>
      </c>
      <c r="H158" s="267">
        <f t="shared" si="77"/>
        <v>156</v>
      </c>
      <c r="I158" s="268">
        <f t="shared" si="78"/>
        <v>26966806</v>
      </c>
      <c r="J158" s="268">
        <f t="shared" si="79"/>
        <v>5</v>
      </c>
      <c r="K158" s="269">
        <f t="shared" si="80"/>
        <v>1.08</v>
      </c>
      <c r="L158" s="270">
        <f t="shared" ref="L158:L167" si="150">SUMIF($AN$4:$AN$22,D158,$AT$4:$AT$22)</f>
        <v>1.01</v>
      </c>
      <c r="M158" s="271">
        <f t="shared" si="82"/>
        <v>24580822.846716471</v>
      </c>
      <c r="N158" s="271">
        <f t="shared" si="83"/>
        <v>27706514.778849214</v>
      </c>
      <c r="O158" s="271">
        <f t="shared" si="84"/>
        <v>29415391.9848</v>
      </c>
      <c r="P158" s="271">
        <f t="shared" si="85"/>
        <v>31229668.997558944</v>
      </c>
      <c r="Q158" s="272">
        <f t="shared" si="86"/>
        <v>29415391.9848</v>
      </c>
      <c r="R158" s="271">
        <f t="shared" si="86"/>
        <v>31229668.997558944</v>
      </c>
      <c r="S158" s="271">
        <f t="shared" si="87"/>
        <v>33155846.646580923</v>
      </c>
      <c r="T158" s="271"/>
      <c r="U158" s="271">
        <f t="shared" si="88"/>
        <v>3834608364.0877695</v>
      </c>
      <c r="V158" s="271">
        <f t="shared" si="89"/>
        <v>4322216305.5004778</v>
      </c>
      <c r="W158" s="271">
        <f t="shared" si="90"/>
        <v>4588801149.6288004</v>
      </c>
      <c r="X158" s="272">
        <f t="shared" si="91"/>
        <v>4871828363.619195</v>
      </c>
      <c r="Y158" s="272">
        <f t="shared" si="92"/>
        <v>4588801149.6288004</v>
      </c>
      <c r="Z158" s="271">
        <f t="shared" si="93"/>
        <v>4871828363.619195</v>
      </c>
      <c r="AA158" s="271">
        <f t="shared" si="102"/>
        <v>5172312076.8666239</v>
      </c>
      <c r="AB158" s="271"/>
      <c r="AC158" s="33" t="str">
        <f t="shared" si="94"/>
        <v>BERTAHAP</v>
      </c>
      <c r="AD158" s="273">
        <f t="shared" si="95"/>
        <v>0</v>
      </c>
      <c r="AE158" s="274">
        <v>2</v>
      </c>
      <c r="AF158" s="275"/>
      <c r="AG158" s="271" t="e">
        <f>IF(AF158&gt;#REF!,"LB","KR")</f>
        <v>#REF!</v>
      </c>
      <c r="AH158" s="275">
        <f t="shared" si="137"/>
        <v>4218070000</v>
      </c>
      <c r="AI158" s="275">
        <f t="shared" si="137"/>
        <v>4754438000</v>
      </c>
      <c r="AJ158" s="275">
        <f t="shared" si="137"/>
        <v>5047682000</v>
      </c>
      <c r="AK158" s="276">
        <f t="shared" si="137"/>
        <v>5359012000</v>
      </c>
      <c r="AL158" s="276">
        <f t="shared" si="137"/>
        <v>5047682000</v>
      </c>
      <c r="AM158" s="275">
        <f t="shared" si="137"/>
        <v>5359012000</v>
      </c>
      <c r="AN158" s="275">
        <f t="shared" si="134"/>
        <v>5689544000</v>
      </c>
      <c r="AO158" s="16"/>
      <c r="AP158" s="16"/>
      <c r="AQ158" s="278">
        <f t="shared" si="96"/>
        <v>-989681.78020000085</v>
      </c>
      <c r="AR158" s="279"/>
      <c r="AS158" s="280"/>
      <c r="AT158" s="280"/>
      <c r="AU158" s="280"/>
      <c r="AV158" s="16"/>
      <c r="AW158" s="16"/>
      <c r="AX158" s="16"/>
      <c r="AY158" s="16"/>
      <c r="AZ158" s="16"/>
      <c r="BA158" s="16"/>
      <c r="BB158" s="16"/>
      <c r="BC158" s="16"/>
      <c r="BD158" s="16"/>
      <c r="BE158" s="16"/>
      <c r="BF158" s="16"/>
      <c r="BG158" s="16"/>
      <c r="BH158" s="16"/>
      <c r="BI158" s="16"/>
      <c r="BJ158" s="16"/>
      <c r="BK158" s="16"/>
      <c r="BL158" s="16"/>
      <c r="BM158" s="16"/>
      <c r="BN158" s="16"/>
      <c r="BO158" s="16"/>
      <c r="BP158" s="16"/>
      <c r="BQ158" s="16"/>
      <c r="BR158" s="16"/>
      <c r="BS158" s="290"/>
      <c r="BT158" s="310"/>
      <c r="BU158" s="283" t="str">
        <f t="shared" si="144"/>
        <v>2BR-5</v>
      </c>
      <c r="BV158" s="284" t="str">
        <f t="shared" si="145"/>
        <v>05</v>
      </c>
      <c r="BW158" s="285">
        <f t="shared" si="146"/>
        <v>85</v>
      </c>
      <c r="BX158" s="285">
        <f t="shared" si="146"/>
        <v>74</v>
      </c>
      <c r="BY158" s="286">
        <f t="shared" si="147"/>
        <v>29442358.790800005</v>
      </c>
      <c r="BZ158" s="286">
        <f t="shared" si="148"/>
        <v>2002714000</v>
      </c>
      <c r="CA158" s="286">
        <f t="shared" si="148"/>
        <v>2257378000</v>
      </c>
      <c r="CB158" s="286">
        <f t="shared" si="148"/>
        <v>2396609000</v>
      </c>
      <c r="CC158" s="286">
        <f t="shared" si="148"/>
        <v>2544426000</v>
      </c>
      <c r="CD158" s="286">
        <f t="shared" si="149"/>
        <v>2701361000</v>
      </c>
      <c r="CE158" s="16"/>
      <c r="CF158" s="43">
        <f t="shared" si="104"/>
        <v>5350543000</v>
      </c>
      <c r="CG158" s="197">
        <f t="shared" si="104"/>
        <v>5680553000</v>
      </c>
      <c r="CH158" s="44">
        <f t="shared" si="97"/>
        <v>80258145</v>
      </c>
      <c r="CI158" s="44">
        <f t="shared" si="98"/>
        <v>56805530</v>
      </c>
      <c r="CJ158" s="250">
        <f t="shared" si="99"/>
        <v>126192050</v>
      </c>
      <c r="CK158" s="287">
        <f t="shared" si="100"/>
        <v>111646083.33333333</v>
      </c>
    </row>
    <row r="159" spans="1:89">
      <c r="A159" s="3">
        <f t="shared" si="101"/>
        <v>120</v>
      </c>
      <c r="B159" s="556">
        <v>2</v>
      </c>
      <c r="C159" s="264" t="s">
        <v>163</v>
      </c>
      <c r="D159" s="265" t="s">
        <v>29</v>
      </c>
      <c r="E159" s="266"/>
      <c r="F159" s="41" t="s">
        <v>74</v>
      </c>
      <c r="G159" s="267">
        <f t="shared" si="76"/>
        <v>85</v>
      </c>
      <c r="H159" s="267">
        <f t="shared" si="77"/>
        <v>74</v>
      </c>
      <c r="I159" s="268">
        <f t="shared" si="78"/>
        <v>26966806</v>
      </c>
      <c r="J159" s="268">
        <f t="shared" si="79"/>
        <v>1</v>
      </c>
      <c r="K159" s="269">
        <f t="shared" si="80"/>
        <v>1.06</v>
      </c>
      <c r="L159" s="270">
        <f t="shared" si="150"/>
        <v>1.01</v>
      </c>
      <c r="M159" s="271">
        <f t="shared" si="82"/>
        <v>24125622.423629135</v>
      </c>
      <c r="N159" s="271">
        <f t="shared" si="83"/>
        <v>27193431.171833493</v>
      </c>
      <c r="O159" s="271">
        <f t="shared" si="84"/>
        <v>28870662.503600005</v>
      </c>
      <c r="P159" s="271">
        <f t="shared" si="85"/>
        <v>30651341.793900453</v>
      </c>
      <c r="Q159" s="272">
        <f t="shared" si="86"/>
        <v>28870662.503600005</v>
      </c>
      <c r="R159" s="271">
        <f t="shared" si="86"/>
        <v>30651341.793900453</v>
      </c>
      <c r="S159" s="271">
        <f t="shared" si="87"/>
        <v>32541849.486459062</v>
      </c>
      <c r="T159" s="271"/>
      <c r="U159" s="271">
        <f t="shared" si="88"/>
        <v>1785296059.348556</v>
      </c>
      <c r="V159" s="271">
        <f t="shared" si="89"/>
        <v>2012313906.7156785</v>
      </c>
      <c r="W159" s="271">
        <f t="shared" si="90"/>
        <v>2136429025.2664003</v>
      </c>
      <c r="X159" s="272">
        <f t="shared" si="91"/>
        <v>2268199292.7486334</v>
      </c>
      <c r="Y159" s="272">
        <f t="shared" si="92"/>
        <v>2136429025.2664003</v>
      </c>
      <c r="Z159" s="271">
        <f t="shared" si="93"/>
        <v>2268199292.7486334</v>
      </c>
      <c r="AA159" s="271">
        <f t="shared" si="102"/>
        <v>2408096861.9979706</v>
      </c>
      <c r="AB159" s="271"/>
      <c r="AC159" s="33" t="str">
        <f t="shared" si="94"/>
        <v>BERTAHAP</v>
      </c>
      <c r="AD159" s="273">
        <f t="shared" si="95"/>
        <v>0</v>
      </c>
      <c r="AE159" s="274">
        <v>2</v>
      </c>
      <c r="AF159" s="275"/>
      <c r="AG159" s="271" t="e">
        <f>IF(AF159&gt;#REF!,"LB","KR")</f>
        <v>#REF!</v>
      </c>
      <c r="AH159" s="275">
        <f t="shared" si="137"/>
        <v>1963826000</v>
      </c>
      <c r="AI159" s="275">
        <f t="shared" si="137"/>
        <v>2213546000</v>
      </c>
      <c r="AJ159" s="275">
        <f t="shared" si="137"/>
        <v>2350072000</v>
      </c>
      <c r="AK159" s="276">
        <f t="shared" si="137"/>
        <v>2495020000</v>
      </c>
      <c r="AL159" s="276">
        <f t="shared" si="137"/>
        <v>2350072000</v>
      </c>
      <c r="AM159" s="275">
        <f t="shared" si="137"/>
        <v>2495020000</v>
      </c>
      <c r="AN159" s="275">
        <f t="shared" si="134"/>
        <v>2648907000</v>
      </c>
      <c r="AO159" s="16"/>
      <c r="AP159" s="16"/>
      <c r="AQ159" s="278">
        <f t="shared" si="96"/>
        <v>-1534411.2613999955</v>
      </c>
      <c r="AR159" s="279"/>
      <c r="AS159" s="280"/>
      <c r="AT159" s="280"/>
      <c r="AU159" s="280"/>
      <c r="AV159" s="16"/>
      <c r="AW159" s="16"/>
      <c r="AX159" s="16"/>
      <c r="AY159" s="16"/>
      <c r="AZ159" s="16"/>
      <c r="BA159" s="16"/>
      <c r="BB159" s="16"/>
      <c r="BC159" s="16"/>
      <c r="BD159" s="16"/>
      <c r="BE159" s="16"/>
      <c r="BF159" s="16"/>
      <c r="BG159" s="16"/>
      <c r="BH159" s="16"/>
      <c r="BI159" s="16"/>
      <c r="BJ159" s="16"/>
      <c r="BK159" s="16"/>
      <c r="BL159" s="16"/>
      <c r="BM159" s="16"/>
      <c r="BN159" s="16"/>
      <c r="BO159" s="16"/>
      <c r="BP159" s="16"/>
      <c r="BQ159" s="16"/>
      <c r="BR159" s="16"/>
      <c r="BS159" s="290"/>
      <c r="BT159" s="283"/>
      <c r="BU159" s="283" t="str">
        <f t="shared" si="144"/>
        <v>2BR-7</v>
      </c>
      <c r="BV159" s="284" t="str">
        <f t="shared" si="145"/>
        <v>07</v>
      </c>
      <c r="BW159" s="285">
        <f t="shared" si="146"/>
        <v>101</v>
      </c>
      <c r="BX159" s="285">
        <f t="shared" si="146"/>
        <v>90</v>
      </c>
      <c r="BY159" s="286">
        <f t="shared" si="147"/>
        <v>29442358.790800005</v>
      </c>
      <c r="BZ159" s="286">
        <f t="shared" si="148"/>
        <v>2435733000</v>
      </c>
      <c r="CA159" s="286">
        <f t="shared" si="148"/>
        <v>2745460000</v>
      </c>
      <c r="CB159" s="286">
        <f t="shared" si="148"/>
        <v>2914794000</v>
      </c>
      <c r="CC159" s="286">
        <f t="shared" si="148"/>
        <v>3094572000</v>
      </c>
      <c r="CD159" s="286">
        <f t="shared" si="149"/>
        <v>3285439000</v>
      </c>
      <c r="CE159" s="16"/>
      <c r="CF159" s="43">
        <f t="shared" si="104"/>
        <v>2491077000</v>
      </c>
      <c r="CG159" s="197">
        <f t="shared" si="104"/>
        <v>2644722000</v>
      </c>
      <c r="CH159" s="44">
        <f t="shared" si="97"/>
        <v>37366155</v>
      </c>
      <c r="CI159" s="44">
        <f t="shared" si="98"/>
        <v>26447220</v>
      </c>
      <c r="CJ159" s="250">
        <f t="shared" si="99"/>
        <v>58751800</v>
      </c>
      <c r="CK159" s="287">
        <f t="shared" si="100"/>
        <v>51979583.333333336</v>
      </c>
    </row>
    <row r="160" spans="1:89">
      <c r="A160" s="3">
        <f t="shared" si="101"/>
        <v>121</v>
      </c>
      <c r="B160" s="556">
        <v>3</v>
      </c>
      <c r="C160" s="264" t="s">
        <v>163</v>
      </c>
      <c r="D160" s="265" t="s">
        <v>32</v>
      </c>
      <c r="E160" s="266"/>
      <c r="F160" s="41" t="s">
        <v>56</v>
      </c>
      <c r="G160" s="267">
        <f t="shared" si="76"/>
        <v>85</v>
      </c>
      <c r="H160" s="267">
        <f t="shared" si="77"/>
        <v>74</v>
      </c>
      <c r="I160" s="268">
        <f t="shared" si="78"/>
        <v>26966806</v>
      </c>
      <c r="J160" s="268">
        <f t="shared" si="79"/>
        <v>1</v>
      </c>
      <c r="K160" s="269">
        <f t="shared" si="80"/>
        <v>1.06</v>
      </c>
      <c r="L160" s="270">
        <f t="shared" si="150"/>
        <v>1.01</v>
      </c>
      <c r="M160" s="271">
        <f t="shared" si="82"/>
        <v>24125622.423629135</v>
      </c>
      <c r="N160" s="271">
        <f t="shared" si="83"/>
        <v>27193431.171833493</v>
      </c>
      <c r="O160" s="271">
        <f t="shared" si="84"/>
        <v>28870662.503600005</v>
      </c>
      <c r="P160" s="271">
        <f t="shared" si="85"/>
        <v>30651341.793900453</v>
      </c>
      <c r="Q160" s="272">
        <f t="shared" si="86"/>
        <v>28870662.503600005</v>
      </c>
      <c r="R160" s="271">
        <f t="shared" si="86"/>
        <v>30651341.793900453</v>
      </c>
      <c r="S160" s="271">
        <f t="shared" si="87"/>
        <v>32541849.486459062</v>
      </c>
      <c r="T160" s="271"/>
      <c r="U160" s="271">
        <f t="shared" si="88"/>
        <v>1785296059.348556</v>
      </c>
      <c r="V160" s="271">
        <f t="shared" si="89"/>
        <v>2012313906.7156785</v>
      </c>
      <c r="W160" s="271">
        <f t="shared" si="90"/>
        <v>2136429025.2664003</v>
      </c>
      <c r="X160" s="272">
        <f t="shared" si="91"/>
        <v>2268199292.7486334</v>
      </c>
      <c r="Y160" s="272">
        <f t="shared" si="92"/>
        <v>2136429025.2664003</v>
      </c>
      <c r="Z160" s="271">
        <f t="shared" si="93"/>
        <v>2268199292.7486334</v>
      </c>
      <c r="AA160" s="271">
        <f t="shared" si="102"/>
        <v>2408096861.9979706</v>
      </c>
      <c r="AB160" s="271"/>
      <c r="AC160" s="33" t="str">
        <f t="shared" si="94"/>
        <v>BERTAHAP</v>
      </c>
      <c r="AD160" s="273">
        <f t="shared" si="95"/>
        <v>0</v>
      </c>
      <c r="AE160" s="274">
        <v>2</v>
      </c>
      <c r="AF160" s="275"/>
      <c r="AG160" s="271" t="e">
        <f>IF(AF160&gt;#REF!,"LB","KR")</f>
        <v>#REF!</v>
      </c>
      <c r="AH160" s="275">
        <f t="shared" si="137"/>
        <v>1963826000</v>
      </c>
      <c r="AI160" s="275">
        <f t="shared" si="137"/>
        <v>2213546000</v>
      </c>
      <c r="AJ160" s="275">
        <f t="shared" si="137"/>
        <v>2350072000</v>
      </c>
      <c r="AK160" s="276">
        <f t="shared" si="137"/>
        <v>2495020000</v>
      </c>
      <c r="AL160" s="276">
        <f t="shared" si="137"/>
        <v>2350072000</v>
      </c>
      <c r="AM160" s="275">
        <f t="shared" si="137"/>
        <v>2495020000</v>
      </c>
      <c r="AN160" s="275">
        <f t="shared" si="134"/>
        <v>2648907000</v>
      </c>
      <c r="AO160" s="16"/>
      <c r="AP160" s="16"/>
      <c r="AQ160" s="278">
        <f t="shared" si="96"/>
        <v>-1534411.2613999955</v>
      </c>
      <c r="AR160" s="279"/>
      <c r="AS160" s="280"/>
      <c r="AT160" s="280"/>
      <c r="AU160" s="280"/>
      <c r="AV160" s="16"/>
      <c r="AW160" s="16"/>
      <c r="AX160" s="16"/>
      <c r="AY160" s="16"/>
      <c r="AZ160" s="16"/>
      <c r="BA160" s="16"/>
      <c r="BB160" s="16"/>
      <c r="BC160" s="16"/>
      <c r="BD160" s="16"/>
      <c r="BE160" s="16"/>
      <c r="BF160" s="16"/>
      <c r="BG160" s="16"/>
      <c r="BH160" s="16"/>
      <c r="BI160" s="16"/>
      <c r="BJ160" s="16"/>
      <c r="BK160" s="16"/>
      <c r="BL160" s="16"/>
      <c r="BM160" s="16"/>
      <c r="BN160" s="16"/>
      <c r="BO160" s="16"/>
      <c r="BP160" s="16"/>
      <c r="BQ160" s="16"/>
      <c r="BR160" s="16"/>
      <c r="BS160" s="290"/>
      <c r="BT160" s="283"/>
      <c r="BU160" s="283" t="str">
        <f t="shared" si="144"/>
        <v>2BR-9</v>
      </c>
      <c r="BV160" s="284" t="str">
        <f t="shared" si="145"/>
        <v>09</v>
      </c>
      <c r="BW160" s="285">
        <f t="shared" si="146"/>
        <v>101</v>
      </c>
      <c r="BX160" s="285">
        <f t="shared" si="146"/>
        <v>90</v>
      </c>
      <c r="BY160" s="286">
        <f t="shared" si="147"/>
        <v>29442358.790800005</v>
      </c>
      <c r="BZ160" s="286">
        <f t="shared" si="148"/>
        <v>2435733000</v>
      </c>
      <c r="CA160" s="286">
        <f t="shared" si="148"/>
        <v>2745460000</v>
      </c>
      <c r="CB160" s="286">
        <f t="shared" si="148"/>
        <v>2914794000</v>
      </c>
      <c r="CC160" s="286">
        <f t="shared" si="148"/>
        <v>3094572000</v>
      </c>
      <c r="CD160" s="286">
        <f t="shared" si="149"/>
        <v>3285439000</v>
      </c>
      <c r="CE160" s="16"/>
      <c r="CF160" s="43">
        <f t="shared" si="104"/>
        <v>2491077000</v>
      </c>
      <c r="CG160" s="197">
        <f t="shared" si="104"/>
        <v>2644722000</v>
      </c>
      <c r="CH160" s="44">
        <f t="shared" si="97"/>
        <v>37366155</v>
      </c>
      <c r="CI160" s="44">
        <f t="shared" si="98"/>
        <v>26447220</v>
      </c>
      <c r="CJ160" s="250">
        <f t="shared" si="99"/>
        <v>58751800</v>
      </c>
      <c r="CK160" s="287">
        <f t="shared" si="100"/>
        <v>51979583.333333336</v>
      </c>
    </row>
    <row r="161" spans="1:89">
      <c r="A161" s="3">
        <f t="shared" si="101"/>
        <v>122</v>
      </c>
      <c r="B161" s="556">
        <v>4</v>
      </c>
      <c r="C161" s="264" t="s">
        <v>163</v>
      </c>
      <c r="D161" s="265" t="s">
        <v>38</v>
      </c>
      <c r="E161" s="266"/>
      <c r="F161" s="41" t="s">
        <v>58</v>
      </c>
      <c r="G161" s="267">
        <f t="shared" si="76"/>
        <v>101</v>
      </c>
      <c r="H161" s="267">
        <f t="shared" si="77"/>
        <v>90</v>
      </c>
      <c r="I161" s="268">
        <f t="shared" si="78"/>
        <v>26966806</v>
      </c>
      <c r="J161" s="268">
        <f t="shared" si="79"/>
        <v>1</v>
      </c>
      <c r="K161" s="269">
        <f t="shared" si="80"/>
        <v>1.06</v>
      </c>
      <c r="L161" s="270">
        <f t="shared" si="150"/>
        <v>1.01</v>
      </c>
      <c r="M161" s="271">
        <f t="shared" si="82"/>
        <v>24125622.423629135</v>
      </c>
      <c r="N161" s="271">
        <f t="shared" si="83"/>
        <v>27193431.171833493</v>
      </c>
      <c r="O161" s="271">
        <f t="shared" si="84"/>
        <v>28870662.503600005</v>
      </c>
      <c r="P161" s="271">
        <f t="shared" si="85"/>
        <v>30651341.793900453</v>
      </c>
      <c r="Q161" s="272">
        <f t="shared" si="86"/>
        <v>28870662.503600005</v>
      </c>
      <c r="R161" s="271">
        <f t="shared" si="86"/>
        <v>30651341.793900453</v>
      </c>
      <c r="S161" s="271">
        <f t="shared" si="87"/>
        <v>32541849.486459062</v>
      </c>
      <c r="T161" s="271"/>
      <c r="U161" s="271">
        <f t="shared" si="88"/>
        <v>2171306018.1266222</v>
      </c>
      <c r="V161" s="271">
        <f t="shared" si="89"/>
        <v>2447408805.4650145</v>
      </c>
      <c r="W161" s="271">
        <f t="shared" si="90"/>
        <v>2598359625.3240004</v>
      </c>
      <c r="X161" s="272">
        <f t="shared" si="91"/>
        <v>2758620761.4510407</v>
      </c>
      <c r="Y161" s="272">
        <f t="shared" si="92"/>
        <v>2598359625.3240004</v>
      </c>
      <c r="Z161" s="271">
        <f t="shared" si="93"/>
        <v>2758620761.4510407</v>
      </c>
      <c r="AA161" s="271">
        <f t="shared" si="102"/>
        <v>2928766453.7813153</v>
      </c>
      <c r="AB161" s="271"/>
      <c r="AC161" s="33" t="str">
        <f t="shared" si="94"/>
        <v>BERTAHAP</v>
      </c>
      <c r="AD161" s="273">
        <f t="shared" si="95"/>
        <v>0</v>
      </c>
      <c r="AE161" s="274">
        <v>2</v>
      </c>
      <c r="AF161" s="275"/>
      <c r="AG161" s="271" t="e">
        <f>IF(AF161&gt;#REF!,"LB","KR")</f>
        <v>#REF!</v>
      </c>
      <c r="AH161" s="275">
        <f t="shared" si="137"/>
        <v>2388437000</v>
      </c>
      <c r="AI161" s="275">
        <f t="shared" si="137"/>
        <v>2692150000</v>
      </c>
      <c r="AJ161" s="275">
        <f t="shared" si="137"/>
        <v>2858196000</v>
      </c>
      <c r="AK161" s="276">
        <f t="shared" si="137"/>
        <v>3034483000</v>
      </c>
      <c r="AL161" s="276">
        <f t="shared" si="137"/>
        <v>2858196000</v>
      </c>
      <c r="AM161" s="275">
        <f t="shared" si="137"/>
        <v>3034483000</v>
      </c>
      <c r="AN161" s="275">
        <f t="shared" si="134"/>
        <v>3221644000</v>
      </c>
      <c r="AO161" s="16"/>
      <c r="AP161" s="16"/>
      <c r="AQ161" s="278">
        <f t="shared" si="96"/>
        <v>-1534411.2613999955</v>
      </c>
      <c r="AR161" s="279"/>
      <c r="AS161" s="280"/>
      <c r="AT161" s="280"/>
      <c r="AU161" s="280"/>
      <c r="AV161" s="16"/>
      <c r="AW161" s="16"/>
      <c r="AX161" s="16"/>
      <c r="AY161" s="16"/>
      <c r="AZ161" s="16"/>
      <c r="BA161" s="16"/>
      <c r="BB161" s="16"/>
      <c r="BC161" s="16"/>
      <c r="BD161" s="16"/>
      <c r="BE161" s="16"/>
      <c r="BF161" s="16"/>
      <c r="BG161" s="16"/>
      <c r="BH161" s="16"/>
      <c r="BI161" s="16"/>
      <c r="BJ161" s="16"/>
      <c r="BK161" s="16"/>
      <c r="BL161" s="16"/>
      <c r="BM161" s="16"/>
      <c r="BN161" s="16"/>
      <c r="BO161" s="16"/>
      <c r="BP161" s="16"/>
      <c r="BQ161" s="16"/>
      <c r="BR161" s="16"/>
      <c r="BS161" s="290"/>
      <c r="BT161" s="283"/>
      <c r="BU161" s="283" t="str">
        <f t="shared" si="144"/>
        <v>2BR-11</v>
      </c>
      <c r="BV161" s="284">
        <f t="shared" si="145"/>
        <v>11</v>
      </c>
      <c r="BW161" s="285">
        <f t="shared" si="146"/>
        <v>101</v>
      </c>
      <c r="BX161" s="285">
        <f t="shared" si="146"/>
        <v>90</v>
      </c>
      <c r="BY161" s="286">
        <f t="shared" si="147"/>
        <v>29442358.790800005</v>
      </c>
      <c r="BZ161" s="286">
        <f t="shared" si="148"/>
        <v>2435733000</v>
      </c>
      <c r="CA161" s="286">
        <f t="shared" si="148"/>
        <v>2745460000</v>
      </c>
      <c r="CB161" s="286">
        <f t="shared" si="148"/>
        <v>2914794000</v>
      </c>
      <c r="CC161" s="286">
        <f t="shared" si="148"/>
        <v>3094572000</v>
      </c>
      <c r="CD161" s="286">
        <f t="shared" si="149"/>
        <v>3285439000</v>
      </c>
      <c r="CE161" s="16"/>
      <c r="CF161" s="43">
        <f t="shared" si="104"/>
        <v>3029688000</v>
      </c>
      <c r="CG161" s="197">
        <f t="shared" si="104"/>
        <v>3216552000</v>
      </c>
      <c r="CH161" s="44">
        <f t="shared" si="97"/>
        <v>45445320</v>
      </c>
      <c r="CI161" s="44">
        <f t="shared" si="98"/>
        <v>32165520</v>
      </c>
      <c r="CJ161" s="250">
        <f t="shared" si="99"/>
        <v>71454900</v>
      </c>
      <c r="CK161" s="287">
        <f t="shared" si="100"/>
        <v>63218395.833333336</v>
      </c>
    </row>
    <row r="162" spans="1:89">
      <c r="A162" s="3">
        <f t="shared" si="101"/>
        <v>123</v>
      </c>
      <c r="B162" s="556">
        <v>5</v>
      </c>
      <c r="C162" s="264" t="s">
        <v>163</v>
      </c>
      <c r="D162" s="265" t="s">
        <v>44</v>
      </c>
      <c r="E162" s="266"/>
      <c r="F162" s="41" t="s">
        <v>60</v>
      </c>
      <c r="G162" s="267">
        <f t="shared" si="76"/>
        <v>101</v>
      </c>
      <c r="H162" s="267">
        <f t="shared" si="77"/>
        <v>90</v>
      </c>
      <c r="I162" s="268">
        <f t="shared" si="78"/>
        <v>26966806</v>
      </c>
      <c r="J162" s="268">
        <f t="shared" si="79"/>
        <v>1</v>
      </c>
      <c r="K162" s="269">
        <f t="shared" si="80"/>
        <v>1.06</v>
      </c>
      <c r="L162" s="270">
        <f t="shared" si="150"/>
        <v>1.01</v>
      </c>
      <c r="M162" s="271">
        <f t="shared" si="82"/>
        <v>24125622.423629135</v>
      </c>
      <c r="N162" s="271">
        <f t="shared" si="83"/>
        <v>27193431.171833493</v>
      </c>
      <c r="O162" s="271">
        <f t="shared" si="84"/>
        <v>28870662.503600005</v>
      </c>
      <c r="P162" s="271">
        <f t="shared" si="85"/>
        <v>30651341.793900453</v>
      </c>
      <c r="Q162" s="272">
        <f t="shared" si="86"/>
        <v>28870662.503600005</v>
      </c>
      <c r="R162" s="271">
        <f t="shared" si="86"/>
        <v>30651341.793900453</v>
      </c>
      <c r="S162" s="271">
        <f t="shared" si="87"/>
        <v>32541849.486459062</v>
      </c>
      <c r="T162" s="271"/>
      <c r="U162" s="271">
        <f t="shared" si="88"/>
        <v>2171306018.1266222</v>
      </c>
      <c r="V162" s="271">
        <f t="shared" si="89"/>
        <v>2447408805.4650145</v>
      </c>
      <c r="W162" s="271">
        <f t="shared" si="90"/>
        <v>2598359625.3240004</v>
      </c>
      <c r="X162" s="272">
        <f t="shared" si="91"/>
        <v>2758620761.4510407</v>
      </c>
      <c r="Y162" s="272">
        <f t="shared" si="92"/>
        <v>2598359625.3240004</v>
      </c>
      <c r="Z162" s="271">
        <f t="shared" si="93"/>
        <v>2758620761.4510407</v>
      </c>
      <c r="AA162" s="271">
        <f t="shared" si="102"/>
        <v>2928766453.7813153</v>
      </c>
      <c r="AB162" s="271"/>
      <c r="AC162" s="33" t="str">
        <f t="shared" si="94"/>
        <v>BERTAHAP</v>
      </c>
      <c r="AD162" s="273">
        <f t="shared" si="95"/>
        <v>0</v>
      </c>
      <c r="AE162" s="274">
        <v>2</v>
      </c>
      <c r="AF162" s="275"/>
      <c r="AG162" s="271" t="e">
        <f>IF(AF162&gt;#REF!,"LB","KR")</f>
        <v>#REF!</v>
      </c>
      <c r="AH162" s="275">
        <f t="shared" si="137"/>
        <v>2388437000</v>
      </c>
      <c r="AI162" s="275">
        <f t="shared" si="137"/>
        <v>2692150000</v>
      </c>
      <c r="AJ162" s="275">
        <f t="shared" si="137"/>
        <v>2858196000</v>
      </c>
      <c r="AK162" s="276">
        <f t="shared" si="137"/>
        <v>3034483000</v>
      </c>
      <c r="AL162" s="276">
        <f t="shared" si="137"/>
        <v>2858196000</v>
      </c>
      <c r="AM162" s="275">
        <f t="shared" si="137"/>
        <v>3034483000</v>
      </c>
      <c r="AN162" s="275">
        <f t="shared" si="134"/>
        <v>3221644000</v>
      </c>
      <c r="AO162" s="16"/>
      <c r="AP162" s="16"/>
      <c r="AQ162" s="278">
        <f t="shared" si="96"/>
        <v>-1534411.2613999955</v>
      </c>
      <c r="AR162" s="279"/>
      <c r="AS162" s="280"/>
      <c r="AT162" s="280"/>
      <c r="AU162" s="280"/>
      <c r="AV162" s="16"/>
      <c r="AW162" s="16"/>
      <c r="AX162" s="16"/>
      <c r="AY162" s="16"/>
      <c r="AZ162" s="16"/>
      <c r="BA162" s="16"/>
      <c r="BB162" s="16"/>
      <c r="BC162" s="16"/>
      <c r="BD162" s="16"/>
      <c r="BE162" s="16"/>
      <c r="BF162" s="16"/>
      <c r="BG162" s="16"/>
      <c r="BH162" s="16"/>
      <c r="BI162" s="16"/>
      <c r="BJ162" s="16"/>
      <c r="BK162" s="16"/>
      <c r="BL162" s="16"/>
      <c r="BM162" s="16"/>
      <c r="BN162" s="16"/>
      <c r="BO162" s="16"/>
      <c r="BP162" s="16"/>
      <c r="BQ162" s="16"/>
      <c r="BR162" s="16"/>
      <c r="BS162" s="290"/>
      <c r="BT162" s="283"/>
      <c r="BU162" s="283" t="str">
        <f t="shared" si="144"/>
        <v>2BR-15</v>
      </c>
      <c r="BV162" s="284">
        <f t="shared" si="145"/>
        <v>15</v>
      </c>
      <c r="BW162" s="285">
        <f t="shared" si="146"/>
        <v>101</v>
      </c>
      <c r="BX162" s="285">
        <f t="shared" si="146"/>
        <v>90</v>
      </c>
      <c r="BY162" s="286">
        <f t="shared" si="147"/>
        <v>29442358.790800005</v>
      </c>
      <c r="BZ162" s="286">
        <f t="shared" si="148"/>
        <v>2435733000</v>
      </c>
      <c r="CA162" s="286">
        <f t="shared" si="148"/>
        <v>2745460000</v>
      </c>
      <c r="CB162" s="286">
        <f t="shared" si="148"/>
        <v>2914794000</v>
      </c>
      <c r="CC162" s="286">
        <f t="shared" si="148"/>
        <v>3094572000</v>
      </c>
      <c r="CD162" s="286">
        <f t="shared" si="149"/>
        <v>3285439000</v>
      </c>
      <c r="CE162" s="16"/>
      <c r="CF162" s="43">
        <f t="shared" si="104"/>
        <v>3029688000</v>
      </c>
      <c r="CG162" s="197">
        <f t="shared" si="104"/>
        <v>3216552000</v>
      </c>
      <c r="CH162" s="44">
        <f t="shared" si="97"/>
        <v>45445320</v>
      </c>
      <c r="CI162" s="44">
        <f t="shared" si="98"/>
        <v>32165520</v>
      </c>
      <c r="CJ162" s="250">
        <f t="shared" si="99"/>
        <v>71454900</v>
      </c>
      <c r="CK162" s="287">
        <f t="shared" si="100"/>
        <v>63218395.833333336</v>
      </c>
    </row>
    <row r="163" spans="1:89">
      <c r="A163" s="3">
        <f t="shared" si="101"/>
        <v>124</v>
      </c>
      <c r="B163" s="556">
        <v>6</v>
      </c>
      <c r="C163" s="264" t="s">
        <v>163</v>
      </c>
      <c r="D163" s="299">
        <v>11</v>
      </c>
      <c r="E163" s="266"/>
      <c r="F163" s="41" t="s">
        <v>62</v>
      </c>
      <c r="G163" s="267">
        <f t="shared" si="76"/>
        <v>101</v>
      </c>
      <c r="H163" s="267">
        <f t="shared" si="77"/>
        <v>90</v>
      </c>
      <c r="I163" s="268">
        <f t="shared" si="78"/>
        <v>26966806</v>
      </c>
      <c r="J163" s="268">
        <f t="shared" si="79"/>
        <v>1</v>
      </c>
      <c r="K163" s="269">
        <f t="shared" si="80"/>
        <v>1.06</v>
      </c>
      <c r="L163" s="270">
        <f t="shared" si="150"/>
        <v>1.01</v>
      </c>
      <c r="M163" s="271">
        <f t="shared" si="82"/>
        <v>24125622.423629135</v>
      </c>
      <c r="N163" s="271">
        <f t="shared" si="83"/>
        <v>27193431.171833493</v>
      </c>
      <c r="O163" s="271">
        <f t="shared" si="84"/>
        <v>28870662.503600005</v>
      </c>
      <c r="P163" s="271">
        <f t="shared" si="85"/>
        <v>30651341.793900453</v>
      </c>
      <c r="Q163" s="272">
        <f t="shared" si="86"/>
        <v>28870662.503600005</v>
      </c>
      <c r="R163" s="271">
        <f t="shared" si="86"/>
        <v>30651341.793900453</v>
      </c>
      <c r="S163" s="271">
        <f t="shared" si="87"/>
        <v>32541849.486459062</v>
      </c>
      <c r="T163" s="271"/>
      <c r="U163" s="271">
        <f t="shared" si="88"/>
        <v>2171306018.1266222</v>
      </c>
      <c r="V163" s="271">
        <f t="shared" si="89"/>
        <v>2447408805.4650145</v>
      </c>
      <c r="W163" s="271">
        <f t="shared" si="90"/>
        <v>2598359625.3240004</v>
      </c>
      <c r="X163" s="272">
        <f t="shared" si="91"/>
        <v>2758620761.4510407</v>
      </c>
      <c r="Y163" s="272">
        <f t="shared" si="92"/>
        <v>2598359625.3240004</v>
      </c>
      <c r="Z163" s="271">
        <f t="shared" si="93"/>
        <v>2758620761.4510407</v>
      </c>
      <c r="AA163" s="271">
        <f t="shared" si="102"/>
        <v>2928766453.7813153</v>
      </c>
      <c r="AB163" s="271"/>
      <c r="AC163" s="33" t="str">
        <f t="shared" si="94"/>
        <v>BERTAHAP</v>
      </c>
      <c r="AD163" s="273">
        <f t="shared" si="95"/>
        <v>0</v>
      </c>
      <c r="AE163" s="274">
        <v>2</v>
      </c>
      <c r="AF163" s="275"/>
      <c r="AG163" s="271" t="e">
        <f>IF(AF163&gt;#REF!,"LB","KR")</f>
        <v>#REF!</v>
      </c>
      <c r="AH163" s="275">
        <f t="shared" si="137"/>
        <v>2388437000</v>
      </c>
      <c r="AI163" s="275">
        <f t="shared" si="137"/>
        <v>2692150000</v>
      </c>
      <c r="AJ163" s="275">
        <f t="shared" si="137"/>
        <v>2858196000</v>
      </c>
      <c r="AK163" s="276">
        <f t="shared" si="137"/>
        <v>3034483000</v>
      </c>
      <c r="AL163" s="276">
        <f t="shared" si="137"/>
        <v>2858196000</v>
      </c>
      <c r="AM163" s="275">
        <f t="shared" si="137"/>
        <v>3034483000</v>
      </c>
      <c r="AN163" s="275">
        <f t="shared" si="134"/>
        <v>3221644000</v>
      </c>
      <c r="AO163" s="16"/>
      <c r="AP163" s="16"/>
      <c r="AQ163" s="278">
        <f t="shared" si="96"/>
        <v>-1534411.2613999955</v>
      </c>
      <c r="AR163" s="279"/>
      <c r="AS163" s="280"/>
      <c r="AT163" s="280"/>
      <c r="AU163" s="280"/>
      <c r="AV163" s="16"/>
      <c r="AW163" s="16"/>
      <c r="AX163" s="16"/>
      <c r="AY163" s="16"/>
      <c r="AZ163" s="16"/>
      <c r="BA163" s="16"/>
      <c r="BB163" s="16"/>
      <c r="BC163" s="16"/>
      <c r="BD163" s="16"/>
      <c r="BE163" s="16"/>
      <c r="BF163" s="16"/>
      <c r="BG163" s="16"/>
      <c r="BH163" s="16"/>
      <c r="BI163" s="16"/>
      <c r="BJ163" s="16"/>
      <c r="BK163" s="16"/>
      <c r="BL163" s="16"/>
      <c r="BM163" s="16"/>
      <c r="BN163" s="16"/>
      <c r="BO163" s="16"/>
      <c r="BP163" s="16"/>
      <c r="BQ163" s="16"/>
      <c r="BR163" s="16"/>
      <c r="BS163" s="290"/>
      <c r="BT163" s="310"/>
      <c r="BU163" s="283" t="str">
        <f t="shared" si="144"/>
        <v>2BR-17</v>
      </c>
      <c r="BV163" s="284">
        <f t="shared" si="145"/>
        <v>17</v>
      </c>
      <c r="BW163" s="285">
        <f t="shared" si="146"/>
        <v>85</v>
      </c>
      <c r="BX163" s="285">
        <f t="shared" si="146"/>
        <v>74</v>
      </c>
      <c r="BY163" s="286">
        <f t="shared" si="147"/>
        <v>29442358.790800005</v>
      </c>
      <c r="BZ163" s="286">
        <f t="shared" si="148"/>
        <v>2002714000</v>
      </c>
      <c r="CA163" s="286">
        <f t="shared" si="148"/>
        <v>2257378000</v>
      </c>
      <c r="CB163" s="286">
        <f t="shared" si="148"/>
        <v>2396609000</v>
      </c>
      <c r="CC163" s="286">
        <f t="shared" si="148"/>
        <v>2544426000</v>
      </c>
      <c r="CD163" s="286">
        <f t="shared" si="149"/>
        <v>2701361000</v>
      </c>
      <c r="CE163" s="16"/>
      <c r="CF163" s="43">
        <f t="shared" si="104"/>
        <v>3029688000</v>
      </c>
      <c r="CG163" s="197">
        <f t="shared" si="104"/>
        <v>3216552000</v>
      </c>
      <c r="CH163" s="44">
        <f t="shared" si="97"/>
        <v>45445320</v>
      </c>
      <c r="CI163" s="44">
        <f t="shared" si="98"/>
        <v>32165520</v>
      </c>
      <c r="CJ163" s="250">
        <f t="shared" si="99"/>
        <v>71454900</v>
      </c>
      <c r="CK163" s="287">
        <f t="shared" si="100"/>
        <v>63218395.833333336</v>
      </c>
    </row>
    <row r="164" spans="1:89">
      <c r="A164" s="3">
        <f t="shared" si="101"/>
        <v>125</v>
      </c>
      <c r="B164" s="556">
        <v>7</v>
      </c>
      <c r="C164" s="264" t="s">
        <v>163</v>
      </c>
      <c r="D164" s="299">
        <v>15</v>
      </c>
      <c r="E164" s="266"/>
      <c r="F164" s="41" t="s">
        <v>64</v>
      </c>
      <c r="G164" s="267">
        <f t="shared" si="76"/>
        <v>101</v>
      </c>
      <c r="H164" s="267">
        <f t="shared" si="77"/>
        <v>90</v>
      </c>
      <c r="I164" s="268">
        <f t="shared" si="78"/>
        <v>26966806</v>
      </c>
      <c r="J164" s="268">
        <f t="shared" si="79"/>
        <v>1</v>
      </c>
      <c r="K164" s="269">
        <f t="shared" si="80"/>
        <v>1.06</v>
      </c>
      <c r="L164" s="270">
        <f t="shared" si="150"/>
        <v>1.01</v>
      </c>
      <c r="M164" s="271">
        <f t="shared" si="82"/>
        <v>24125622.423629135</v>
      </c>
      <c r="N164" s="271">
        <f t="shared" si="83"/>
        <v>27193431.171833493</v>
      </c>
      <c r="O164" s="271">
        <f t="shared" si="84"/>
        <v>28870662.503600005</v>
      </c>
      <c r="P164" s="271">
        <f t="shared" si="85"/>
        <v>30651341.793900453</v>
      </c>
      <c r="Q164" s="272">
        <f t="shared" si="86"/>
        <v>28870662.503600005</v>
      </c>
      <c r="R164" s="271">
        <f t="shared" si="86"/>
        <v>30651341.793900453</v>
      </c>
      <c r="S164" s="271">
        <f t="shared" si="87"/>
        <v>32541849.486459062</v>
      </c>
      <c r="T164" s="271"/>
      <c r="U164" s="271">
        <f t="shared" si="88"/>
        <v>2171306018.1266222</v>
      </c>
      <c r="V164" s="271">
        <f t="shared" si="89"/>
        <v>2447408805.4650145</v>
      </c>
      <c r="W164" s="271">
        <f t="shared" si="90"/>
        <v>2598359625.3240004</v>
      </c>
      <c r="X164" s="272">
        <f t="shared" si="91"/>
        <v>2758620761.4510407</v>
      </c>
      <c r="Y164" s="272">
        <f t="shared" si="92"/>
        <v>2598359625.3240004</v>
      </c>
      <c r="Z164" s="271">
        <f t="shared" si="93"/>
        <v>2758620761.4510407</v>
      </c>
      <c r="AA164" s="271">
        <f t="shared" si="102"/>
        <v>2928766453.7813153</v>
      </c>
      <c r="AB164" s="271"/>
      <c r="AC164" s="33" t="str">
        <f t="shared" si="94"/>
        <v>BERTAHAP</v>
      </c>
      <c r="AD164" s="273">
        <f t="shared" si="95"/>
        <v>0</v>
      </c>
      <c r="AE164" s="274">
        <v>2</v>
      </c>
      <c r="AF164" s="275"/>
      <c r="AG164" s="271" t="e">
        <f>IF(AF164&gt;#REF!,"LB","KR")</f>
        <v>#REF!</v>
      </c>
      <c r="AH164" s="275">
        <f t="shared" si="137"/>
        <v>2388437000</v>
      </c>
      <c r="AI164" s="275">
        <f t="shared" si="137"/>
        <v>2692150000</v>
      </c>
      <c r="AJ164" s="275">
        <f t="shared" si="137"/>
        <v>2858196000</v>
      </c>
      <c r="AK164" s="276">
        <f t="shared" si="137"/>
        <v>3034483000</v>
      </c>
      <c r="AL164" s="276">
        <f t="shared" si="137"/>
        <v>2858196000</v>
      </c>
      <c r="AM164" s="275">
        <f t="shared" si="137"/>
        <v>3034483000</v>
      </c>
      <c r="AN164" s="275">
        <f t="shared" si="134"/>
        <v>3221644000</v>
      </c>
      <c r="AO164" s="16"/>
      <c r="AP164" s="16"/>
      <c r="AQ164" s="278">
        <f t="shared" si="96"/>
        <v>-1534411.2613999955</v>
      </c>
      <c r="AR164" s="279"/>
      <c r="AS164" s="280"/>
      <c r="AT164" s="280"/>
      <c r="AU164" s="280"/>
      <c r="AV164" s="16"/>
      <c r="AW164" s="16"/>
      <c r="AX164" s="16"/>
      <c r="AY164" s="16"/>
      <c r="AZ164" s="16"/>
      <c r="BA164" s="16"/>
      <c r="BB164" s="16"/>
      <c r="BC164" s="16"/>
      <c r="BD164" s="16"/>
      <c r="BE164" s="16"/>
      <c r="BF164" s="16"/>
      <c r="BG164" s="16"/>
      <c r="BH164" s="16"/>
      <c r="BI164" s="16"/>
      <c r="BJ164" s="16"/>
      <c r="BK164" s="16"/>
      <c r="BL164" s="16"/>
      <c r="BM164" s="16"/>
      <c r="BN164" s="16"/>
      <c r="BO164" s="16"/>
      <c r="BP164" s="16"/>
      <c r="BQ164" s="16"/>
      <c r="BR164" s="16"/>
      <c r="BS164" s="290"/>
      <c r="BT164" s="283"/>
      <c r="BU164" s="283" t="str">
        <f t="shared" si="144"/>
        <v>3BR-19</v>
      </c>
      <c r="BV164" s="284">
        <f t="shared" si="145"/>
        <v>19</v>
      </c>
      <c r="BW164" s="285">
        <f t="shared" si="146"/>
        <v>138</v>
      </c>
      <c r="BX164" s="285">
        <f t="shared" si="146"/>
        <v>120</v>
      </c>
      <c r="BY164" s="286">
        <f t="shared" si="147"/>
        <v>29442358.790800005</v>
      </c>
      <c r="BZ164" s="286">
        <f t="shared" si="148"/>
        <v>3247644000</v>
      </c>
      <c r="CA164" s="286">
        <f t="shared" si="148"/>
        <v>3660613000</v>
      </c>
      <c r="CB164" s="286">
        <f t="shared" si="148"/>
        <v>3886392000</v>
      </c>
      <c r="CC164" s="286">
        <f t="shared" si="148"/>
        <v>4126096000</v>
      </c>
      <c r="CD164" s="286">
        <f t="shared" si="149"/>
        <v>4380585000</v>
      </c>
      <c r="CE164" s="16"/>
      <c r="CF164" s="43">
        <f t="shared" si="104"/>
        <v>3029688000</v>
      </c>
      <c r="CG164" s="197">
        <f t="shared" si="104"/>
        <v>3216552000</v>
      </c>
      <c r="CH164" s="44">
        <f t="shared" si="97"/>
        <v>45445320</v>
      </c>
      <c r="CI164" s="44">
        <f t="shared" si="98"/>
        <v>32165520</v>
      </c>
      <c r="CJ164" s="250">
        <f t="shared" si="99"/>
        <v>71454900</v>
      </c>
      <c r="CK164" s="287">
        <f t="shared" si="100"/>
        <v>63218395.833333336</v>
      </c>
    </row>
    <row r="165" spans="1:89">
      <c r="A165" s="3">
        <f t="shared" si="101"/>
        <v>126</v>
      </c>
      <c r="B165" s="556">
        <v>8</v>
      </c>
      <c r="C165" s="264" t="s">
        <v>163</v>
      </c>
      <c r="D165" s="299">
        <v>17</v>
      </c>
      <c r="E165" s="266"/>
      <c r="F165" s="41" t="s">
        <v>67</v>
      </c>
      <c r="G165" s="267">
        <f t="shared" si="76"/>
        <v>85</v>
      </c>
      <c r="H165" s="267">
        <f t="shared" si="77"/>
        <v>74</v>
      </c>
      <c r="I165" s="268">
        <f t="shared" si="78"/>
        <v>26966806</v>
      </c>
      <c r="J165" s="268">
        <f t="shared" si="79"/>
        <v>1</v>
      </c>
      <c r="K165" s="269">
        <f t="shared" si="80"/>
        <v>1.06</v>
      </c>
      <c r="L165" s="270">
        <f t="shared" si="150"/>
        <v>1.01</v>
      </c>
      <c r="M165" s="271">
        <f t="shared" si="82"/>
        <v>24125622.423629135</v>
      </c>
      <c r="N165" s="271">
        <f t="shared" si="83"/>
        <v>27193431.171833493</v>
      </c>
      <c r="O165" s="271">
        <f t="shared" si="84"/>
        <v>28870662.503600005</v>
      </c>
      <c r="P165" s="271">
        <f t="shared" si="85"/>
        <v>30651341.793900453</v>
      </c>
      <c r="Q165" s="272">
        <f t="shared" si="86"/>
        <v>28870662.503600005</v>
      </c>
      <c r="R165" s="271">
        <f t="shared" si="86"/>
        <v>30651341.793900453</v>
      </c>
      <c r="S165" s="271">
        <f t="shared" si="87"/>
        <v>32541849.486459062</v>
      </c>
      <c r="T165" s="271"/>
      <c r="U165" s="271">
        <f t="shared" si="88"/>
        <v>1785296059.348556</v>
      </c>
      <c r="V165" s="271">
        <f t="shared" si="89"/>
        <v>2012313906.7156785</v>
      </c>
      <c r="W165" s="271">
        <f t="shared" si="90"/>
        <v>2136429025.2664003</v>
      </c>
      <c r="X165" s="272">
        <f t="shared" si="91"/>
        <v>2268199292.7486334</v>
      </c>
      <c r="Y165" s="272">
        <f t="shared" si="92"/>
        <v>2136429025.2664003</v>
      </c>
      <c r="Z165" s="271">
        <f t="shared" si="93"/>
        <v>2268199292.7486334</v>
      </c>
      <c r="AA165" s="271">
        <f t="shared" si="102"/>
        <v>2408096861.9979706</v>
      </c>
      <c r="AB165" s="271"/>
      <c r="AC165" s="33" t="str">
        <f t="shared" si="94"/>
        <v>BERTAHAP</v>
      </c>
      <c r="AD165" s="273">
        <f t="shared" si="95"/>
        <v>0</v>
      </c>
      <c r="AE165" s="274">
        <v>2</v>
      </c>
      <c r="AF165" s="275"/>
      <c r="AG165" s="271" t="e">
        <f>IF(AF165&gt;#REF!,"LB","KR")</f>
        <v>#REF!</v>
      </c>
      <c r="AH165" s="275">
        <f t="shared" si="137"/>
        <v>1963826000</v>
      </c>
      <c r="AI165" s="275">
        <f t="shared" si="137"/>
        <v>2213546000</v>
      </c>
      <c r="AJ165" s="275">
        <f t="shared" si="137"/>
        <v>2350072000</v>
      </c>
      <c r="AK165" s="276">
        <f t="shared" si="137"/>
        <v>2495020000</v>
      </c>
      <c r="AL165" s="276">
        <f t="shared" si="137"/>
        <v>2350072000</v>
      </c>
      <c r="AM165" s="275">
        <f t="shared" si="137"/>
        <v>2495020000</v>
      </c>
      <c r="AN165" s="275">
        <f t="shared" si="134"/>
        <v>2648907000</v>
      </c>
      <c r="AO165" s="16"/>
      <c r="AP165" s="16"/>
      <c r="AQ165" s="278">
        <f t="shared" si="96"/>
        <v>-1534411.2613999955</v>
      </c>
      <c r="AR165" s="279"/>
      <c r="AS165" s="280"/>
      <c r="AT165" s="280"/>
      <c r="AU165" s="280"/>
      <c r="AV165" s="16"/>
      <c r="AW165" s="16"/>
      <c r="AX165" s="16"/>
      <c r="AY165" s="16"/>
      <c r="AZ165" s="16"/>
      <c r="BA165" s="16"/>
      <c r="BB165" s="16"/>
      <c r="BC165" s="16"/>
      <c r="BD165" s="16"/>
      <c r="BE165" s="16"/>
      <c r="BF165" s="16"/>
      <c r="BG165" s="16"/>
      <c r="BH165" s="16"/>
      <c r="BI165" s="16"/>
      <c r="BJ165" s="16"/>
      <c r="BK165" s="16"/>
      <c r="BL165" s="16"/>
      <c r="BM165" s="16"/>
      <c r="BN165" s="16"/>
      <c r="BO165" s="16"/>
      <c r="BP165" s="16"/>
      <c r="BQ165" s="16"/>
      <c r="BR165" s="16"/>
      <c r="BS165" s="290">
        <v>35</v>
      </c>
      <c r="BT165" s="310" t="s">
        <v>164</v>
      </c>
      <c r="BU165" s="283" t="str">
        <f t="shared" ref="BU165:BU171" si="151">F213</f>
        <v>2BR-5</v>
      </c>
      <c r="BV165" s="284" t="str">
        <f t="shared" ref="BV165:BV171" si="152">D213</f>
        <v>05</v>
      </c>
      <c r="BW165" s="285">
        <f t="shared" ref="BW165:BX171" si="153">G213</f>
        <v>85</v>
      </c>
      <c r="BX165" s="285">
        <f t="shared" si="153"/>
        <v>74</v>
      </c>
      <c r="BY165" s="286">
        <f t="shared" ref="BY165:BY171" si="154">O213</f>
        <v>29442358.790800005</v>
      </c>
      <c r="BZ165" s="286">
        <f t="shared" ref="BZ165:CC171" si="155">AH213</f>
        <v>2002714000</v>
      </c>
      <c r="CA165" s="286">
        <f t="shared" si="155"/>
        <v>2257378000</v>
      </c>
      <c r="CB165" s="286">
        <f t="shared" si="155"/>
        <v>2396609000</v>
      </c>
      <c r="CC165" s="286">
        <f t="shared" si="155"/>
        <v>2544426000</v>
      </c>
      <c r="CD165" s="286">
        <f t="shared" ref="CD165:CD171" si="156">AN213</f>
        <v>2701361000</v>
      </c>
      <c r="CE165" s="16">
        <v>7</v>
      </c>
      <c r="CF165" s="43">
        <f t="shared" si="104"/>
        <v>2491077000</v>
      </c>
      <c r="CG165" s="197">
        <f t="shared" si="104"/>
        <v>2644722000</v>
      </c>
      <c r="CH165" s="44">
        <f t="shared" si="97"/>
        <v>37366155</v>
      </c>
      <c r="CI165" s="44">
        <f t="shared" si="98"/>
        <v>26447220</v>
      </c>
      <c r="CJ165" s="250">
        <f t="shared" si="99"/>
        <v>58751800</v>
      </c>
      <c r="CK165" s="287">
        <f t="shared" si="100"/>
        <v>51979583.333333336</v>
      </c>
    </row>
    <row r="166" spans="1:89">
      <c r="A166" s="3">
        <f t="shared" si="101"/>
        <v>127</v>
      </c>
      <c r="B166" s="556">
        <v>9</v>
      </c>
      <c r="C166" s="264" t="s">
        <v>163</v>
      </c>
      <c r="D166" s="299">
        <v>19</v>
      </c>
      <c r="E166" s="266"/>
      <c r="F166" s="41" t="s">
        <v>78</v>
      </c>
      <c r="G166" s="267">
        <f t="shared" si="76"/>
        <v>138</v>
      </c>
      <c r="H166" s="267">
        <f t="shared" si="77"/>
        <v>120</v>
      </c>
      <c r="I166" s="268">
        <f t="shared" si="78"/>
        <v>26966806</v>
      </c>
      <c r="J166" s="268">
        <f t="shared" si="79"/>
        <v>1</v>
      </c>
      <c r="K166" s="269">
        <f t="shared" si="80"/>
        <v>1.06</v>
      </c>
      <c r="L166" s="270">
        <f t="shared" si="150"/>
        <v>1.01</v>
      </c>
      <c r="M166" s="271">
        <f t="shared" si="82"/>
        <v>24125622.423629135</v>
      </c>
      <c r="N166" s="271">
        <f t="shared" si="83"/>
        <v>27193431.171833493</v>
      </c>
      <c r="O166" s="271">
        <f t="shared" si="84"/>
        <v>28870662.503600005</v>
      </c>
      <c r="P166" s="271">
        <f t="shared" si="85"/>
        <v>30651341.793900453</v>
      </c>
      <c r="Q166" s="272">
        <f t="shared" si="86"/>
        <v>28870662.503600005</v>
      </c>
      <c r="R166" s="271">
        <f t="shared" si="86"/>
        <v>30651341.793900453</v>
      </c>
      <c r="S166" s="271">
        <f t="shared" si="87"/>
        <v>32541849.486459062</v>
      </c>
      <c r="T166" s="271"/>
      <c r="U166" s="271">
        <f t="shared" si="88"/>
        <v>2895074690.8354959</v>
      </c>
      <c r="V166" s="271">
        <f t="shared" si="89"/>
        <v>3263211740.620019</v>
      </c>
      <c r="W166" s="271">
        <f t="shared" si="90"/>
        <v>3464479500.4320006</v>
      </c>
      <c r="X166" s="272">
        <f t="shared" si="91"/>
        <v>3678161015.2680545</v>
      </c>
      <c r="Y166" s="272">
        <f t="shared" si="92"/>
        <v>3464479500.4320006</v>
      </c>
      <c r="Z166" s="271">
        <f t="shared" si="93"/>
        <v>3678161015.2680545</v>
      </c>
      <c r="AA166" s="271">
        <f t="shared" si="102"/>
        <v>3905021938.3750873</v>
      </c>
      <c r="AB166" s="271"/>
      <c r="AC166" s="33" t="str">
        <f t="shared" si="94"/>
        <v>BERTAHAP</v>
      </c>
      <c r="AD166" s="273">
        <f t="shared" si="95"/>
        <v>0</v>
      </c>
      <c r="AE166" s="274">
        <v>2</v>
      </c>
      <c r="AF166" s="275"/>
      <c r="AG166" s="271" t="e">
        <f>IF(AF166&gt;#REF!,"LB","KR")</f>
        <v>#REF!</v>
      </c>
      <c r="AH166" s="275">
        <f t="shared" si="137"/>
        <v>3184583000</v>
      </c>
      <c r="AI166" s="275">
        <f t="shared" si="137"/>
        <v>3589533000</v>
      </c>
      <c r="AJ166" s="275">
        <f t="shared" si="137"/>
        <v>3810928000</v>
      </c>
      <c r="AK166" s="276">
        <f t="shared" si="137"/>
        <v>4045978000</v>
      </c>
      <c r="AL166" s="276">
        <f t="shared" si="137"/>
        <v>3810928000</v>
      </c>
      <c r="AM166" s="275">
        <f t="shared" si="137"/>
        <v>4045978000</v>
      </c>
      <c r="AN166" s="275">
        <f t="shared" si="134"/>
        <v>4295525000</v>
      </c>
      <c r="AO166" s="16"/>
      <c r="AP166" s="16"/>
      <c r="AQ166" s="278">
        <f t="shared" si="96"/>
        <v>-1534411.2613999955</v>
      </c>
      <c r="AR166" s="279"/>
      <c r="AS166" s="280"/>
      <c r="AT166" s="280"/>
      <c r="AU166" s="280"/>
      <c r="AV166" s="16"/>
      <c r="AW166" s="16"/>
      <c r="AX166" s="16"/>
      <c r="AY166" s="16"/>
      <c r="AZ166" s="16"/>
      <c r="BA166" s="16"/>
      <c r="BB166" s="16"/>
      <c r="BC166" s="16"/>
      <c r="BD166" s="16"/>
      <c r="BE166" s="16"/>
      <c r="BF166" s="16"/>
      <c r="BG166" s="16"/>
      <c r="BH166" s="16"/>
      <c r="BI166" s="16"/>
      <c r="BJ166" s="16"/>
      <c r="BK166" s="16"/>
      <c r="BL166" s="16"/>
      <c r="BM166" s="16"/>
      <c r="BN166" s="16"/>
      <c r="BO166" s="16"/>
      <c r="BP166" s="16"/>
      <c r="BQ166" s="16"/>
      <c r="BR166" s="16"/>
      <c r="BS166" s="290"/>
      <c r="BT166" s="283"/>
      <c r="BU166" s="283" t="str">
        <f t="shared" si="151"/>
        <v>2BR-7</v>
      </c>
      <c r="BV166" s="284" t="str">
        <f t="shared" si="152"/>
        <v>07</v>
      </c>
      <c r="BW166" s="285">
        <f t="shared" si="153"/>
        <v>101</v>
      </c>
      <c r="BX166" s="285">
        <f t="shared" si="153"/>
        <v>90</v>
      </c>
      <c r="BY166" s="286">
        <f t="shared" si="154"/>
        <v>29442358.790800005</v>
      </c>
      <c r="BZ166" s="286">
        <f t="shared" si="155"/>
        <v>2435733000</v>
      </c>
      <c r="CA166" s="286">
        <f t="shared" si="155"/>
        <v>2745460000</v>
      </c>
      <c r="CB166" s="286">
        <f t="shared" si="155"/>
        <v>2914794000</v>
      </c>
      <c r="CC166" s="286">
        <f t="shared" si="155"/>
        <v>3094572000</v>
      </c>
      <c r="CD166" s="286">
        <f t="shared" si="156"/>
        <v>3285439000</v>
      </c>
      <c r="CE166" s="16"/>
      <c r="CF166" s="43">
        <f t="shared" si="104"/>
        <v>4039584000</v>
      </c>
      <c r="CG166" s="197">
        <f t="shared" si="104"/>
        <v>4288737000</v>
      </c>
      <c r="CH166" s="44">
        <f t="shared" si="97"/>
        <v>60593760</v>
      </c>
      <c r="CI166" s="44">
        <f t="shared" si="98"/>
        <v>42887370</v>
      </c>
      <c r="CJ166" s="250">
        <f t="shared" si="99"/>
        <v>95273200</v>
      </c>
      <c r="CK166" s="287">
        <f t="shared" si="100"/>
        <v>84291208.333333328</v>
      </c>
    </row>
    <row r="167" spans="1:89">
      <c r="A167" s="3">
        <f t="shared" si="101"/>
        <v>128</v>
      </c>
      <c r="B167" s="556">
        <v>10</v>
      </c>
      <c r="C167" s="264" t="s">
        <v>163</v>
      </c>
      <c r="D167" s="299">
        <v>21</v>
      </c>
      <c r="E167" s="266"/>
      <c r="F167" s="41" t="s">
        <v>84</v>
      </c>
      <c r="G167" s="267">
        <f t="shared" si="76"/>
        <v>132</v>
      </c>
      <c r="H167" s="267">
        <f t="shared" si="77"/>
        <v>112</v>
      </c>
      <c r="I167" s="268">
        <f t="shared" si="78"/>
        <v>26966806</v>
      </c>
      <c r="J167" s="268">
        <f t="shared" si="79"/>
        <v>3</v>
      </c>
      <c r="K167" s="269">
        <f t="shared" si="80"/>
        <v>1.1000000000000001</v>
      </c>
      <c r="L167" s="270">
        <f t="shared" si="150"/>
        <v>1.01</v>
      </c>
      <c r="M167" s="271">
        <f t="shared" si="82"/>
        <v>25036023.269803815</v>
      </c>
      <c r="N167" s="271">
        <f t="shared" si="83"/>
        <v>28219598.385864943</v>
      </c>
      <c r="O167" s="271">
        <f t="shared" si="84"/>
        <v>29960121.466000002</v>
      </c>
      <c r="P167" s="271">
        <f t="shared" si="85"/>
        <v>31807996.201217446</v>
      </c>
      <c r="Q167" s="272">
        <f t="shared" si="86"/>
        <v>29960121.466000002</v>
      </c>
      <c r="R167" s="271">
        <f t="shared" si="86"/>
        <v>31807996.201217446</v>
      </c>
      <c r="S167" s="271">
        <f t="shared" si="87"/>
        <v>33769843.806702793</v>
      </c>
      <c r="T167" s="271"/>
      <c r="U167" s="271">
        <f t="shared" si="88"/>
        <v>2804034606.2180271</v>
      </c>
      <c r="V167" s="271">
        <f t="shared" si="89"/>
        <v>3160595019.2168736</v>
      </c>
      <c r="W167" s="271">
        <f t="shared" si="90"/>
        <v>3355533604.1920004</v>
      </c>
      <c r="X167" s="272">
        <f t="shared" si="91"/>
        <v>3562495574.5363541</v>
      </c>
      <c r="Y167" s="272">
        <f t="shared" si="92"/>
        <v>3355533604.1920004</v>
      </c>
      <c r="Z167" s="271">
        <f t="shared" si="93"/>
        <v>3562495574.5363541</v>
      </c>
      <c r="AA167" s="271">
        <f t="shared" si="102"/>
        <v>3782222506.3507128</v>
      </c>
      <c r="AB167" s="271"/>
      <c r="AC167" s="33" t="str">
        <f t="shared" si="94"/>
        <v>BERTAHAP</v>
      </c>
      <c r="AD167" s="273">
        <f t="shared" si="95"/>
        <v>0</v>
      </c>
      <c r="AE167" s="274">
        <v>2</v>
      </c>
      <c r="AF167" s="275"/>
      <c r="AG167" s="271" t="e">
        <f>IF(AF167&gt;#REF!,"LB","KR")</f>
        <v>#REF!</v>
      </c>
      <c r="AH167" s="275">
        <f t="shared" si="137"/>
        <v>3084439000</v>
      </c>
      <c r="AI167" s="275">
        <f t="shared" si="137"/>
        <v>3476655000</v>
      </c>
      <c r="AJ167" s="275">
        <f t="shared" si="137"/>
        <v>3691087000</v>
      </c>
      <c r="AK167" s="276">
        <f t="shared" si="137"/>
        <v>3918746000</v>
      </c>
      <c r="AL167" s="276">
        <f t="shared" si="137"/>
        <v>3691087000</v>
      </c>
      <c r="AM167" s="275">
        <f t="shared" si="137"/>
        <v>3918746000</v>
      </c>
      <c r="AN167" s="275">
        <f t="shared" si="134"/>
        <v>4160445000</v>
      </c>
      <c r="AO167" s="16"/>
      <c r="AP167" s="16"/>
      <c r="AQ167" s="278">
        <f t="shared" si="96"/>
        <v>-444952.29899999872</v>
      </c>
      <c r="AR167" s="279"/>
      <c r="AS167" s="280"/>
      <c r="AT167" s="280"/>
      <c r="AU167" s="280"/>
      <c r="AV167" s="16"/>
      <c r="AW167" s="16"/>
      <c r="AX167" s="16"/>
      <c r="AY167" s="16"/>
      <c r="AZ167" s="16"/>
      <c r="BA167" s="16"/>
      <c r="BB167" s="16"/>
      <c r="BC167" s="16"/>
      <c r="BD167" s="16"/>
      <c r="BE167" s="16"/>
      <c r="BF167" s="16"/>
      <c r="BG167" s="16"/>
      <c r="BH167" s="16"/>
      <c r="BI167" s="16"/>
      <c r="BJ167" s="16"/>
      <c r="BK167" s="16"/>
      <c r="BL167" s="16"/>
      <c r="BM167" s="16"/>
      <c r="BN167" s="16"/>
      <c r="BO167" s="16"/>
      <c r="BP167" s="16"/>
      <c r="BQ167" s="16"/>
      <c r="BR167" s="16"/>
      <c r="BS167" s="290"/>
      <c r="BT167" s="283"/>
      <c r="BU167" s="283" t="str">
        <f t="shared" si="151"/>
        <v>2BR-9</v>
      </c>
      <c r="BV167" s="284" t="str">
        <f t="shared" si="152"/>
        <v>09</v>
      </c>
      <c r="BW167" s="285">
        <f t="shared" si="153"/>
        <v>101</v>
      </c>
      <c r="BX167" s="285">
        <f t="shared" si="153"/>
        <v>90</v>
      </c>
      <c r="BY167" s="286">
        <f t="shared" si="154"/>
        <v>29442358.790800005</v>
      </c>
      <c r="BZ167" s="286">
        <f t="shared" si="155"/>
        <v>2435733000</v>
      </c>
      <c r="CA167" s="286">
        <f t="shared" si="155"/>
        <v>2745460000</v>
      </c>
      <c r="CB167" s="286">
        <f t="shared" si="155"/>
        <v>2914794000</v>
      </c>
      <c r="CC167" s="286">
        <f t="shared" si="155"/>
        <v>3094572000</v>
      </c>
      <c r="CD167" s="286">
        <f t="shared" si="156"/>
        <v>3285439000</v>
      </c>
      <c r="CE167" s="16"/>
      <c r="CF167" s="43">
        <f t="shared" si="104"/>
        <v>3912553000</v>
      </c>
      <c r="CG167" s="197">
        <f t="shared" si="104"/>
        <v>4153871000</v>
      </c>
      <c r="CH167" s="44">
        <f t="shared" si="97"/>
        <v>58688295</v>
      </c>
      <c r="CI167" s="44">
        <f t="shared" si="98"/>
        <v>41538710</v>
      </c>
      <c r="CJ167" s="250">
        <f t="shared" si="99"/>
        <v>92277175</v>
      </c>
      <c r="CK167" s="287">
        <f t="shared" si="100"/>
        <v>81640541.666666672</v>
      </c>
    </row>
    <row r="168" spans="1:89">
      <c r="A168" s="3">
        <f t="shared" si="101"/>
        <v>129</v>
      </c>
      <c r="B168" s="556">
        <v>1</v>
      </c>
      <c r="C168" s="264" t="s">
        <v>165</v>
      </c>
      <c r="D168" s="265" t="s">
        <v>19</v>
      </c>
      <c r="E168" s="266"/>
      <c r="F168" s="41" t="s">
        <v>72</v>
      </c>
      <c r="G168" s="267">
        <f t="shared" ref="G168:G231" si="157">SUMIF($V$10:$V$28,F168,$AA$10:$AA$28)</f>
        <v>175</v>
      </c>
      <c r="H168" s="267">
        <f t="shared" ref="H168:H231" si="158">SUMIF($V$10:$V$28,F168,$X$10:$X$28)</f>
        <v>156</v>
      </c>
      <c r="I168" s="268">
        <f t="shared" ref="I168:I231" si="159">$I$27</f>
        <v>26966806</v>
      </c>
      <c r="J168" s="268">
        <f t="shared" ref="J168:J231" si="160">SUMIF($AN$4:$AN$22,D168,$AO$4:$AO$22)</f>
        <v>5</v>
      </c>
      <c r="K168" s="269">
        <f t="shared" ref="K168:K231" si="161">IF(J168=$AJ$25,$AI$25,IF(J168=$AJ$26,$AI$26,IF(J168=$AJ$27,$AI$27,IF(J168=$AJ$28,$AI$28,IF(J168=$AJ$29,$AI$29,IF(J168=$AJ$30,$AI$30))))))</f>
        <v>1.08</v>
      </c>
      <c r="L168" s="319">
        <f t="shared" ref="L168:L175" si="162">SUMIF($AN$4:$AN$22,D168,$BH$4:$BH$22)</f>
        <v>1.02</v>
      </c>
      <c r="M168" s="271">
        <f t="shared" ref="M168:M231" si="163">$O168/(1+6%/12)^36</f>
        <v>24824197.330347329</v>
      </c>
      <c r="N168" s="271">
        <f t="shared" ref="N168:N231" si="164">$O168/(1+6%/12)^12</f>
        <v>27980836.707352675</v>
      </c>
      <c r="O168" s="271">
        <f t="shared" ref="O168:O231" si="165">$I$27*K168*L168</f>
        <v>29706633.489600003</v>
      </c>
      <c r="P168" s="271">
        <f t="shared" ref="P168:P231" si="166">$O168*(1+6%/12)^12</f>
        <v>31538873.641099136</v>
      </c>
      <c r="Q168" s="272">
        <f t="shared" ref="Q168:R231" si="167">O168</f>
        <v>29706633.489600003</v>
      </c>
      <c r="R168" s="271">
        <f t="shared" si="167"/>
        <v>31538873.641099136</v>
      </c>
      <c r="S168" s="271">
        <f t="shared" ref="S168:S231" si="168">$O168*(1+6%/12)^24</f>
        <v>33484122.355953015</v>
      </c>
      <c r="T168" s="271"/>
      <c r="U168" s="271">
        <f t="shared" ref="U168:U231" si="169">M168*H168</f>
        <v>3872574783.5341835</v>
      </c>
      <c r="V168" s="271">
        <f t="shared" ref="V168:V231" si="170">N168*H168</f>
        <v>4365010526.3470173</v>
      </c>
      <c r="W168" s="271">
        <f t="shared" ref="W168:W231" si="171">O168*H168</f>
        <v>4634234824.3776007</v>
      </c>
      <c r="X168" s="272">
        <f t="shared" ref="X168:X231" si="172">P168*H168</f>
        <v>4920064288.0114651</v>
      </c>
      <c r="Y168" s="272">
        <f t="shared" ref="Y168:Y231" si="173">Q168*H168</f>
        <v>4634234824.3776007</v>
      </c>
      <c r="Z168" s="271">
        <f t="shared" ref="Z168:Z231" si="174">R168*H168</f>
        <v>4920064288.0114651</v>
      </c>
      <c r="AA168" s="271">
        <f t="shared" si="102"/>
        <v>5223523087.5286703</v>
      </c>
      <c r="AB168" s="271"/>
      <c r="AC168" s="33" t="str">
        <f t="shared" ref="AC168:AC231" si="175">IF(AE168=$H$32,$M$32,IF(AE168=$H$33,$M$33,IF(AE168=$H$34,$M$34)))</f>
        <v>BERTAHAP</v>
      </c>
      <c r="AD168" s="273">
        <f t="shared" ref="AD168:AD231" si="176">IF(AC168=$M$32,$N$32,IF(AC168=$M$33,$N$33,$N$34))</f>
        <v>0</v>
      </c>
      <c r="AE168" s="274">
        <v>2</v>
      </c>
      <c r="AF168" s="275"/>
      <c r="AG168" s="271" t="e">
        <f>IF(AF168&gt;#REF!,"LB","KR")</f>
        <v>#REF!</v>
      </c>
      <c r="AH168" s="275">
        <f t="shared" si="137"/>
        <v>4259833000</v>
      </c>
      <c r="AI168" s="275">
        <f t="shared" si="137"/>
        <v>4801512000</v>
      </c>
      <c r="AJ168" s="275">
        <f t="shared" si="137"/>
        <v>5097659000</v>
      </c>
      <c r="AK168" s="276">
        <f t="shared" si="137"/>
        <v>5412071000</v>
      </c>
      <c r="AL168" s="276">
        <f t="shared" si="137"/>
        <v>5097659000</v>
      </c>
      <c r="AM168" s="275">
        <f t="shared" si="137"/>
        <v>5412071000</v>
      </c>
      <c r="AN168" s="275">
        <f t="shared" si="134"/>
        <v>5745876000</v>
      </c>
      <c r="AO168" s="16"/>
      <c r="AP168" s="16"/>
      <c r="AQ168" s="278">
        <f t="shared" ref="AQ168:AQ231" si="177">O168-$O$318</f>
        <v>-698440.27539999783</v>
      </c>
      <c r="AR168" s="279"/>
      <c r="AS168" s="280"/>
      <c r="AT168" s="280"/>
      <c r="AU168" s="280"/>
      <c r="AV168" s="16"/>
      <c r="AW168" s="16"/>
      <c r="AX168" s="16"/>
      <c r="AY168" s="16"/>
      <c r="AZ168" s="16"/>
      <c r="BA168" s="16"/>
      <c r="BB168" s="16"/>
      <c r="BC168" s="16"/>
      <c r="BD168" s="16"/>
      <c r="BE168" s="16"/>
      <c r="BF168" s="16"/>
      <c r="BG168" s="16"/>
      <c r="BH168" s="16"/>
      <c r="BI168" s="16"/>
      <c r="BJ168" s="16"/>
      <c r="BK168" s="16"/>
      <c r="BL168" s="16"/>
      <c r="BM168" s="16"/>
      <c r="BN168" s="16"/>
      <c r="BO168" s="16"/>
      <c r="BP168" s="16"/>
      <c r="BQ168" s="16"/>
      <c r="BR168" s="16"/>
      <c r="BS168" s="290"/>
      <c r="BT168" s="283"/>
      <c r="BU168" s="283" t="str">
        <f t="shared" si="151"/>
        <v>2BR-11</v>
      </c>
      <c r="BV168" s="284">
        <f t="shared" si="152"/>
        <v>11</v>
      </c>
      <c r="BW168" s="285">
        <f t="shared" si="153"/>
        <v>101</v>
      </c>
      <c r="BX168" s="285">
        <f t="shared" si="153"/>
        <v>90</v>
      </c>
      <c r="BY168" s="286">
        <f t="shared" si="154"/>
        <v>29442358.790800005</v>
      </c>
      <c r="BZ168" s="286">
        <f t="shared" si="155"/>
        <v>2435733000</v>
      </c>
      <c r="CA168" s="286">
        <f t="shared" si="155"/>
        <v>2745460000</v>
      </c>
      <c r="CB168" s="286">
        <f t="shared" si="155"/>
        <v>2914794000</v>
      </c>
      <c r="CC168" s="286">
        <f t="shared" si="155"/>
        <v>3094572000</v>
      </c>
      <c r="CD168" s="286">
        <f t="shared" si="156"/>
        <v>3285439000</v>
      </c>
      <c r="CE168" s="16"/>
      <c r="CF168" s="43">
        <f t="shared" si="104"/>
        <v>5403519000</v>
      </c>
      <c r="CG168" s="197">
        <f t="shared" si="104"/>
        <v>5736796000</v>
      </c>
      <c r="CH168" s="44">
        <f t="shared" ref="CH168:CH231" si="178">(CF168*90%)*40%/24</f>
        <v>81052785</v>
      </c>
      <c r="CI168" s="44">
        <f t="shared" ref="CI168:CI231" si="179">(CG168*90%)*40%/36</f>
        <v>57367960</v>
      </c>
      <c r="CJ168" s="250">
        <f t="shared" ref="CJ168:CJ231" si="180">(AJ168*90%)/36</f>
        <v>127441475</v>
      </c>
      <c r="CK168" s="287">
        <f t="shared" ref="CK168:CK231" si="181">AK168/48</f>
        <v>112751479.16666667</v>
      </c>
    </row>
    <row r="169" spans="1:89">
      <c r="A169" s="3">
        <f t="shared" ref="A169:A232" si="182">A168+1</f>
        <v>130</v>
      </c>
      <c r="B169" s="556">
        <v>2</v>
      </c>
      <c r="C169" s="264" t="s">
        <v>165</v>
      </c>
      <c r="D169" s="265" t="s">
        <v>29</v>
      </c>
      <c r="E169" s="266"/>
      <c r="F169" s="41" t="s">
        <v>74</v>
      </c>
      <c r="G169" s="267">
        <f t="shared" si="157"/>
        <v>85</v>
      </c>
      <c r="H169" s="267">
        <f t="shared" si="158"/>
        <v>74</v>
      </c>
      <c r="I169" s="268">
        <f t="shared" si="159"/>
        <v>26966806</v>
      </c>
      <c r="J169" s="268">
        <f t="shared" si="160"/>
        <v>1</v>
      </c>
      <c r="K169" s="269">
        <f t="shared" si="161"/>
        <v>1.06</v>
      </c>
      <c r="L169" s="319">
        <f t="shared" si="162"/>
        <v>1.02</v>
      </c>
      <c r="M169" s="271">
        <f t="shared" si="163"/>
        <v>24364489.972377934</v>
      </c>
      <c r="N169" s="271">
        <f t="shared" si="164"/>
        <v>27462673.064623922</v>
      </c>
      <c r="O169" s="271">
        <f t="shared" si="165"/>
        <v>29156510.647200003</v>
      </c>
      <c r="P169" s="271">
        <f t="shared" si="166"/>
        <v>30954820.425523225</v>
      </c>
      <c r="Q169" s="272">
        <f t="shared" si="167"/>
        <v>29156510.647200003</v>
      </c>
      <c r="R169" s="271">
        <f t="shared" si="167"/>
        <v>30954820.425523225</v>
      </c>
      <c r="S169" s="271">
        <f t="shared" si="168"/>
        <v>32864046.016027961</v>
      </c>
      <c r="T169" s="271"/>
      <c r="U169" s="271">
        <f t="shared" si="169"/>
        <v>1802972257.9559672</v>
      </c>
      <c r="V169" s="271">
        <f t="shared" si="170"/>
        <v>2032237806.7821703</v>
      </c>
      <c r="W169" s="271">
        <f t="shared" si="171"/>
        <v>2157581787.8928003</v>
      </c>
      <c r="X169" s="272">
        <f t="shared" si="172"/>
        <v>2290656711.4887185</v>
      </c>
      <c r="Y169" s="272">
        <f t="shared" si="173"/>
        <v>2157581787.8928003</v>
      </c>
      <c r="Z169" s="271">
        <f t="shared" si="174"/>
        <v>2290656711.4887185</v>
      </c>
      <c r="AA169" s="271">
        <f t="shared" ref="AA169:AA232" si="183">S169*H169</f>
        <v>2431939405.186069</v>
      </c>
      <c r="AB169" s="271"/>
      <c r="AC169" s="33" t="str">
        <f t="shared" si="175"/>
        <v>BERTAHAP</v>
      </c>
      <c r="AD169" s="273">
        <f t="shared" si="176"/>
        <v>0</v>
      </c>
      <c r="AE169" s="274">
        <v>2</v>
      </c>
      <c r="AF169" s="275"/>
      <c r="AG169" s="271" t="e">
        <f>IF(AF169&gt;#REF!,"LB","KR")</f>
        <v>#REF!</v>
      </c>
      <c r="AH169" s="275">
        <f t="shared" si="137"/>
        <v>1983270000</v>
      </c>
      <c r="AI169" s="275">
        <f t="shared" si="137"/>
        <v>2235462000</v>
      </c>
      <c r="AJ169" s="275">
        <f t="shared" si="137"/>
        <v>2373340000</v>
      </c>
      <c r="AK169" s="276">
        <f t="shared" si="137"/>
        <v>2519723000</v>
      </c>
      <c r="AL169" s="276">
        <f t="shared" si="137"/>
        <v>2373340000</v>
      </c>
      <c r="AM169" s="275">
        <f t="shared" si="137"/>
        <v>2519723000</v>
      </c>
      <c r="AN169" s="275">
        <f t="shared" si="134"/>
        <v>2675134000</v>
      </c>
      <c r="AO169" s="16"/>
      <c r="AP169" s="16"/>
      <c r="AQ169" s="278">
        <f t="shared" si="177"/>
        <v>-1248563.1177999973</v>
      </c>
      <c r="AR169" s="279"/>
      <c r="AS169" s="280"/>
      <c r="AT169" s="280"/>
      <c r="AU169" s="280"/>
      <c r="AV169" s="16"/>
      <c r="AW169" s="16"/>
      <c r="AX169" s="16"/>
      <c r="AY169" s="16"/>
      <c r="AZ169" s="16"/>
      <c r="BA169" s="16"/>
      <c r="BB169" s="16"/>
      <c r="BC169" s="16"/>
      <c r="BD169" s="16"/>
      <c r="BE169" s="16"/>
      <c r="BF169" s="16"/>
      <c r="BG169" s="16"/>
      <c r="BH169" s="16"/>
      <c r="BI169" s="16"/>
      <c r="BJ169" s="16"/>
      <c r="BK169" s="16"/>
      <c r="BL169" s="16"/>
      <c r="BM169" s="16"/>
      <c r="BN169" s="16"/>
      <c r="BO169" s="16"/>
      <c r="BP169" s="16"/>
      <c r="BQ169" s="16"/>
      <c r="BR169" s="16"/>
      <c r="BS169" s="290"/>
      <c r="BT169" s="310"/>
      <c r="BU169" s="283" t="str">
        <f t="shared" si="151"/>
        <v>2BR-15</v>
      </c>
      <c r="BV169" s="284">
        <f t="shared" si="152"/>
        <v>15</v>
      </c>
      <c r="BW169" s="285">
        <f t="shared" si="153"/>
        <v>101</v>
      </c>
      <c r="BX169" s="285">
        <f t="shared" si="153"/>
        <v>90</v>
      </c>
      <c r="BY169" s="286">
        <f t="shared" si="154"/>
        <v>29442358.790800005</v>
      </c>
      <c r="BZ169" s="286">
        <f t="shared" si="155"/>
        <v>2435733000</v>
      </c>
      <c r="CA169" s="286">
        <f t="shared" si="155"/>
        <v>2745460000</v>
      </c>
      <c r="CB169" s="286">
        <f t="shared" si="155"/>
        <v>2914794000</v>
      </c>
      <c r="CC169" s="286">
        <f t="shared" si="155"/>
        <v>3094572000</v>
      </c>
      <c r="CD169" s="286">
        <f t="shared" si="156"/>
        <v>3285439000</v>
      </c>
      <c r="CE169" s="16"/>
      <c r="CF169" s="43">
        <f t="shared" ref="CF169:CG232" si="184">ROUNDUP(AJ169+(AJ169*6%),-3)</f>
        <v>2515741000</v>
      </c>
      <c r="CG169" s="197">
        <f t="shared" si="184"/>
        <v>2670907000</v>
      </c>
      <c r="CH169" s="44">
        <f t="shared" si="178"/>
        <v>37736115</v>
      </c>
      <c r="CI169" s="44">
        <f t="shared" si="179"/>
        <v>26709070</v>
      </c>
      <c r="CJ169" s="250">
        <f t="shared" si="180"/>
        <v>59333500</v>
      </c>
      <c r="CK169" s="287">
        <f t="shared" si="181"/>
        <v>52494229.166666664</v>
      </c>
    </row>
    <row r="170" spans="1:89">
      <c r="A170" s="3">
        <f t="shared" si="182"/>
        <v>131</v>
      </c>
      <c r="B170" s="556">
        <v>3</v>
      </c>
      <c r="C170" s="264" t="s">
        <v>165</v>
      </c>
      <c r="D170" s="265" t="s">
        <v>32</v>
      </c>
      <c r="E170" s="266"/>
      <c r="F170" s="41" t="s">
        <v>56</v>
      </c>
      <c r="G170" s="267">
        <f t="shared" si="157"/>
        <v>85</v>
      </c>
      <c r="H170" s="267">
        <f t="shared" si="158"/>
        <v>74</v>
      </c>
      <c r="I170" s="268">
        <f t="shared" si="159"/>
        <v>26966806</v>
      </c>
      <c r="J170" s="268">
        <f t="shared" si="160"/>
        <v>1</v>
      </c>
      <c r="K170" s="269">
        <f t="shared" si="161"/>
        <v>1.06</v>
      </c>
      <c r="L170" s="319">
        <f t="shared" si="162"/>
        <v>1.02</v>
      </c>
      <c r="M170" s="271">
        <f t="shared" si="163"/>
        <v>24364489.972377934</v>
      </c>
      <c r="N170" s="271">
        <f t="shared" si="164"/>
        <v>27462673.064623922</v>
      </c>
      <c r="O170" s="271">
        <f t="shared" si="165"/>
        <v>29156510.647200003</v>
      </c>
      <c r="P170" s="271">
        <f t="shared" si="166"/>
        <v>30954820.425523225</v>
      </c>
      <c r="Q170" s="272">
        <f t="shared" si="167"/>
        <v>29156510.647200003</v>
      </c>
      <c r="R170" s="271">
        <f t="shared" si="167"/>
        <v>30954820.425523225</v>
      </c>
      <c r="S170" s="271">
        <f t="shared" si="168"/>
        <v>32864046.016027961</v>
      </c>
      <c r="T170" s="271"/>
      <c r="U170" s="271">
        <f t="shared" si="169"/>
        <v>1802972257.9559672</v>
      </c>
      <c r="V170" s="271">
        <f t="shared" si="170"/>
        <v>2032237806.7821703</v>
      </c>
      <c r="W170" s="271">
        <f t="shared" si="171"/>
        <v>2157581787.8928003</v>
      </c>
      <c r="X170" s="272">
        <f t="shared" si="172"/>
        <v>2290656711.4887185</v>
      </c>
      <c r="Y170" s="272">
        <f t="shared" si="173"/>
        <v>2157581787.8928003</v>
      </c>
      <c r="Z170" s="271">
        <f t="shared" si="174"/>
        <v>2290656711.4887185</v>
      </c>
      <c r="AA170" s="271">
        <f t="shared" si="183"/>
        <v>2431939405.186069</v>
      </c>
      <c r="AB170" s="271"/>
      <c r="AC170" s="33" t="str">
        <f t="shared" si="175"/>
        <v>BERTAHAP</v>
      </c>
      <c r="AD170" s="273">
        <f t="shared" si="176"/>
        <v>0</v>
      </c>
      <c r="AE170" s="274">
        <v>2</v>
      </c>
      <c r="AF170" s="275"/>
      <c r="AG170" s="271" t="e">
        <f>IF(AF170&gt;#REF!,"LB","KR")</f>
        <v>#REF!</v>
      </c>
      <c r="AH170" s="275">
        <f t="shared" si="137"/>
        <v>1983270000</v>
      </c>
      <c r="AI170" s="275">
        <f t="shared" si="137"/>
        <v>2235462000</v>
      </c>
      <c r="AJ170" s="275">
        <f t="shared" si="137"/>
        <v>2373340000</v>
      </c>
      <c r="AK170" s="276">
        <f t="shared" si="137"/>
        <v>2519723000</v>
      </c>
      <c r="AL170" s="276">
        <f t="shared" si="137"/>
        <v>2373340000</v>
      </c>
      <c r="AM170" s="275">
        <f t="shared" si="137"/>
        <v>2519723000</v>
      </c>
      <c r="AN170" s="275">
        <f t="shared" si="134"/>
        <v>2675134000</v>
      </c>
      <c r="AO170" s="16"/>
      <c r="AP170" s="16"/>
      <c r="AQ170" s="278">
        <f t="shared" si="177"/>
        <v>-1248563.1177999973</v>
      </c>
      <c r="AR170" s="279"/>
      <c r="AS170" s="280"/>
      <c r="AT170" s="280"/>
      <c r="AU170" s="280"/>
      <c r="AV170" s="16"/>
      <c r="AW170" s="16"/>
      <c r="AX170" s="16"/>
      <c r="AY170" s="16"/>
      <c r="AZ170" s="16"/>
      <c r="BA170" s="16"/>
      <c r="BB170" s="16"/>
      <c r="BC170" s="16"/>
      <c r="BD170" s="16"/>
      <c r="BE170" s="16"/>
      <c r="BF170" s="16"/>
      <c r="BG170" s="16"/>
      <c r="BH170" s="16"/>
      <c r="BI170" s="16"/>
      <c r="BJ170" s="16"/>
      <c r="BK170" s="16"/>
      <c r="BL170" s="16"/>
      <c r="BM170" s="16"/>
      <c r="BN170" s="16"/>
      <c r="BO170" s="16"/>
      <c r="BP170" s="16"/>
      <c r="BQ170" s="16"/>
      <c r="BR170" s="16"/>
      <c r="BS170" s="290"/>
      <c r="BT170" s="283"/>
      <c r="BU170" s="283" t="str">
        <f t="shared" si="151"/>
        <v>2BR-17</v>
      </c>
      <c r="BV170" s="284">
        <f t="shared" si="152"/>
        <v>17</v>
      </c>
      <c r="BW170" s="285">
        <f t="shared" si="153"/>
        <v>85</v>
      </c>
      <c r="BX170" s="285">
        <f t="shared" si="153"/>
        <v>74</v>
      </c>
      <c r="BY170" s="286">
        <f t="shared" si="154"/>
        <v>29442358.790800005</v>
      </c>
      <c r="BZ170" s="286">
        <f t="shared" si="155"/>
        <v>2002714000</v>
      </c>
      <c r="CA170" s="286">
        <f t="shared" si="155"/>
        <v>2257378000</v>
      </c>
      <c r="CB170" s="286">
        <f t="shared" si="155"/>
        <v>2396609000</v>
      </c>
      <c r="CC170" s="286">
        <f t="shared" si="155"/>
        <v>2544426000</v>
      </c>
      <c r="CD170" s="286">
        <f t="shared" si="156"/>
        <v>2701361000</v>
      </c>
      <c r="CE170" s="16"/>
      <c r="CF170" s="43">
        <f t="shared" si="184"/>
        <v>2515741000</v>
      </c>
      <c r="CG170" s="197">
        <f t="shared" si="184"/>
        <v>2670907000</v>
      </c>
      <c r="CH170" s="44">
        <f t="shared" si="178"/>
        <v>37736115</v>
      </c>
      <c r="CI170" s="44">
        <f t="shared" si="179"/>
        <v>26709070</v>
      </c>
      <c r="CJ170" s="250">
        <f t="shared" si="180"/>
        <v>59333500</v>
      </c>
      <c r="CK170" s="287">
        <f t="shared" si="181"/>
        <v>52494229.166666664</v>
      </c>
    </row>
    <row r="171" spans="1:89">
      <c r="A171" s="3">
        <f t="shared" si="182"/>
        <v>132</v>
      </c>
      <c r="B171" s="556">
        <v>4</v>
      </c>
      <c r="C171" s="264" t="s">
        <v>165</v>
      </c>
      <c r="D171" s="265" t="s">
        <v>38</v>
      </c>
      <c r="E171" s="266"/>
      <c r="F171" s="41" t="s">
        <v>58</v>
      </c>
      <c r="G171" s="267">
        <f t="shared" si="157"/>
        <v>101</v>
      </c>
      <c r="H171" s="267">
        <f t="shared" si="158"/>
        <v>90</v>
      </c>
      <c r="I171" s="268">
        <f t="shared" si="159"/>
        <v>26966806</v>
      </c>
      <c r="J171" s="268">
        <f t="shared" si="160"/>
        <v>1</v>
      </c>
      <c r="K171" s="269">
        <f t="shared" si="161"/>
        <v>1.06</v>
      </c>
      <c r="L171" s="319">
        <f t="shared" si="162"/>
        <v>1.02</v>
      </c>
      <c r="M171" s="271">
        <f t="shared" si="163"/>
        <v>24364489.972377934</v>
      </c>
      <c r="N171" s="271">
        <f t="shared" si="164"/>
        <v>27462673.064623922</v>
      </c>
      <c r="O171" s="271">
        <f t="shared" si="165"/>
        <v>29156510.647200003</v>
      </c>
      <c r="P171" s="271">
        <f t="shared" si="166"/>
        <v>30954820.425523225</v>
      </c>
      <c r="Q171" s="272">
        <f t="shared" si="167"/>
        <v>29156510.647200003</v>
      </c>
      <c r="R171" s="271">
        <f t="shared" si="167"/>
        <v>30954820.425523225</v>
      </c>
      <c r="S171" s="271">
        <f t="shared" si="168"/>
        <v>32864046.016027961</v>
      </c>
      <c r="T171" s="271"/>
      <c r="U171" s="271">
        <f t="shared" si="169"/>
        <v>2192804097.5140142</v>
      </c>
      <c r="V171" s="271">
        <f t="shared" si="170"/>
        <v>2471640575.816153</v>
      </c>
      <c r="W171" s="271">
        <f t="shared" si="171"/>
        <v>2624085958.2480001</v>
      </c>
      <c r="X171" s="272">
        <f t="shared" si="172"/>
        <v>2785933838.2970901</v>
      </c>
      <c r="Y171" s="272">
        <f t="shared" si="173"/>
        <v>2624085958.2480001</v>
      </c>
      <c r="Z171" s="271">
        <f t="shared" si="174"/>
        <v>2785933838.2970901</v>
      </c>
      <c r="AA171" s="271">
        <f t="shared" si="183"/>
        <v>2957764141.4425163</v>
      </c>
      <c r="AB171" s="271"/>
      <c r="AC171" s="33" t="str">
        <f t="shared" si="175"/>
        <v>BERTAHAP</v>
      </c>
      <c r="AD171" s="273">
        <f t="shared" si="176"/>
        <v>0</v>
      </c>
      <c r="AE171" s="274">
        <v>2</v>
      </c>
      <c r="AF171" s="275"/>
      <c r="AG171" s="271" t="e">
        <f>IF(AF171&gt;#REF!,"LB","KR")</f>
        <v>#REF!</v>
      </c>
      <c r="AH171" s="275">
        <f t="shared" si="137"/>
        <v>2412085000</v>
      </c>
      <c r="AI171" s="275">
        <f t="shared" si="137"/>
        <v>2718805000</v>
      </c>
      <c r="AJ171" s="275">
        <f t="shared" si="137"/>
        <v>2886495000</v>
      </c>
      <c r="AK171" s="276">
        <f t="shared" si="137"/>
        <v>3064528000</v>
      </c>
      <c r="AL171" s="276">
        <f t="shared" si="137"/>
        <v>2886495000</v>
      </c>
      <c r="AM171" s="275">
        <f t="shared" si="137"/>
        <v>3064528000</v>
      </c>
      <c r="AN171" s="275">
        <f t="shared" si="134"/>
        <v>3253541000</v>
      </c>
      <c r="AO171" s="16"/>
      <c r="AP171" s="16"/>
      <c r="AQ171" s="278">
        <f t="shared" si="177"/>
        <v>-1248563.1177999973</v>
      </c>
      <c r="AR171" s="279"/>
      <c r="AS171" s="280"/>
      <c r="AT171" s="280"/>
      <c r="AU171" s="280"/>
      <c r="AV171" s="16"/>
      <c r="AW171" s="16"/>
      <c r="AX171" s="16"/>
      <c r="AY171" s="16"/>
      <c r="AZ171" s="16"/>
      <c r="BA171" s="16"/>
      <c r="BB171" s="16"/>
      <c r="BC171" s="16"/>
      <c r="BD171" s="16"/>
      <c r="BE171" s="16"/>
      <c r="BF171" s="16"/>
      <c r="BG171" s="16"/>
      <c r="BH171" s="16"/>
      <c r="BI171" s="16"/>
      <c r="BJ171" s="16"/>
      <c r="BK171" s="16"/>
      <c r="BL171" s="16"/>
      <c r="BM171" s="16"/>
      <c r="BN171" s="16"/>
      <c r="BO171" s="16"/>
      <c r="BP171" s="16"/>
      <c r="BQ171" s="16"/>
      <c r="BR171" s="16"/>
      <c r="BS171" s="290"/>
      <c r="BT171" s="283"/>
      <c r="BU171" s="283" t="str">
        <f t="shared" si="151"/>
        <v>3BR-19</v>
      </c>
      <c r="BV171" s="284">
        <f t="shared" si="152"/>
        <v>19</v>
      </c>
      <c r="BW171" s="285">
        <f t="shared" si="153"/>
        <v>138</v>
      </c>
      <c r="BX171" s="285">
        <f t="shared" si="153"/>
        <v>120</v>
      </c>
      <c r="BY171" s="286">
        <f t="shared" si="154"/>
        <v>29442358.790800005</v>
      </c>
      <c r="BZ171" s="286">
        <f t="shared" si="155"/>
        <v>3247644000</v>
      </c>
      <c r="CA171" s="286">
        <f t="shared" si="155"/>
        <v>3660613000</v>
      </c>
      <c r="CB171" s="286">
        <f t="shared" si="155"/>
        <v>3886392000</v>
      </c>
      <c r="CC171" s="286">
        <f t="shared" si="155"/>
        <v>4126096000</v>
      </c>
      <c r="CD171" s="286">
        <f t="shared" si="156"/>
        <v>4380585000</v>
      </c>
      <c r="CE171" s="16"/>
      <c r="CF171" s="43">
        <f t="shared" si="184"/>
        <v>3059685000</v>
      </c>
      <c r="CG171" s="197">
        <f t="shared" si="184"/>
        <v>3248400000</v>
      </c>
      <c r="CH171" s="44">
        <f t="shared" si="178"/>
        <v>45895275</v>
      </c>
      <c r="CI171" s="44">
        <f t="shared" si="179"/>
        <v>32484000</v>
      </c>
      <c r="CJ171" s="250">
        <f t="shared" si="180"/>
        <v>72162375</v>
      </c>
      <c r="CK171" s="287">
        <f t="shared" si="181"/>
        <v>63844333.333333336</v>
      </c>
    </row>
    <row r="172" spans="1:89">
      <c r="A172" s="3">
        <f t="shared" si="182"/>
        <v>133</v>
      </c>
      <c r="B172" s="556">
        <v>5</v>
      </c>
      <c r="C172" s="264" t="s">
        <v>165</v>
      </c>
      <c r="D172" s="265" t="s">
        <v>44</v>
      </c>
      <c r="E172" s="266"/>
      <c r="F172" s="41" t="s">
        <v>60</v>
      </c>
      <c r="G172" s="267">
        <f t="shared" si="157"/>
        <v>101</v>
      </c>
      <c r="H172" s="267">
        <f t="shared" si="158"/>
        <v>90</v>
      </c>
      <c r="I172" s="268">
        <f t="shared" si="159"/>
        <v>26966806</v>
      </c>
      <c r="J172" s="268">
        <f t="shared" si="160"/>
        <v>1</v>
      </c>
      <c r="K172" s="269">
        <f t="shared" si="161"/>
        <v>1.06</v>
      </c>
      <c r="L172" s="319">
        <f t="shared" si="162"/>
        <v>1.02</v>
      </c>
      <c r="M172" s="271">
        <f t="shared" si="163"/>
        <v>24364489.972377934</v>
      </c>
      <c r="N172" s="271">
        <f t="shared" si="164"/>
        <v>27462673.064623922</v>
      </c>
      <c r="O172" s="271">
        <f t="shared" si="165"/>
        <v>29156510.647200003</v>
      </c>
      <c r="P172" s="271">
        <f t="shared" si="166"/>
        <v>30954820.425523225</v>
      </c>
      <c r="Q172" s="272">
        <f t="shared" si="167"/>
        <v>29156510.647200003</v>
      </c>
      <c r="R172" s="271">
        <f t="shared" si="167"/>
        <v>30954820.425523225</v>
      </c>
      <c r="S172" s="271">
        <f t="shared" si="168"/>
        <v>32864046.016027961</v>
      </c>
      <c r="T172" s="271"/>
      <c r="U172" s="271">
        <f t="shared" si="169"/>
        <v>2192804097.5140142</v>
      </c>
      <c r="V172" s="271">
        <f t="shared" si="170"/>
        <v>2471640575.816153</v>
      </c>
      <c r="W172" s="271">
        <f t="shared" si="171"/>
        <v>2624085958.2480001</v>
      </c>
      <c r="X172" s="272">
        <f t="shared" si="172"/>
        <v>2785933838.2970901</v>
      </c>
      <c r="Y172" s="272">
        <f t="shared" si="173"/>
        <v>2624085958.2480001</v>
      </c>
      <c r="Z172" s="271">
        <f t="shared" si="174"/>
        <v>2785933838.2970901</v>
      </c>
      <c r="AA172" s="271">
        <f t="shared" si="183"/>
        <v>2957764141.4425163</v>
      </c>
      <c r="AB172" s="271"/>
      <c r="AC172" s="33" t="str">
        <f t="shared" si="175"/>
        <v>BERTAHAP</v>
      </c>
      <c r="AD172" s="273">
        <f t="shared" si="176"/>
        <v>0</v>
      </c>
      <c r="AE172" s="274">
        <v>2</v>
      </c>
      <c r="AF172" s="275"/>
      <c r="AG172" s="271" t="e">
        <f>IF(AF172&gt;#REF!,"LB","KR")</f>
        <v>#REF!</v>
      </c>
      <c r="AH172" s="275">
        <f t="shared" si="137"/>
        <v>2412085000</v>
      </c>
      <c r="AI172" s="275">
        <f t="shared" si="137"/>
        <v>2718805000</v>
      </c>
      <c r="AJ172" s="275">
        <f t="shared" si="137"/>
        <v>2886495000</v>
      </c>
      <c r="AK172" s="276">
        <f t="shared" si="137"/>
        <v>3064528000</v>
      </c>
      <c r="AL172" s="276">
        <f t="shared" si="137"/>
        <v>2886495000</v>
      </c>
      <c r="AM172" s="275">
        <f t="shared" si="137"/>
        <v>3064528000</v>
      </c>
      <c r="AN172" s="275">
        <f t="shared" si="134"/>
        <v>3253541000</v>
      </c>
      <c r="AO172" s="16"/>
      <c r="AP172" s="16"/>
      <c r="AQ172" s="278">
        <f t="shared" si="177"/>
        <v>-1248563.1177999973</v>
      </c>
      <c r="AR172" s="279"/>
      <c r="AS172" s="280"/>
      <c r="AT172" s="280"/>
      <c r="AU172" s="280"/>
      <c r="AV172" s="16"/>
      <c r="AW172" s="16"/>
      <c r="AX172" s="16"/>
      <c r="AY172" s="16"/>
      <c r="AZ172" s="16"/>
      <c r="BA172" s="16"/>
      <c r="BB172" s="16"/>
      <c r="BC172" s="16"/>
      <c r="BD172" s="16"/>
      <c r="BE172" s="16"/>
      <c r="BF172" s="16"/>
      <c r="BG172" s="16"/>
      <c r="BH172" s="16"/>
      <c r="BI172" s="16"/>
      <c r="BJ172" s="16"/>
      <c r="BK172" s="16"/>
      <c r="BL172" s="16"/>
      <c r="BM172" s="16"/>
      <c r="BN172" s="16"/>
      <c r="BO172" s="16"/>
      <c r="BP172" s="16"/>
      <c r="BQ172" s="16"/>
      <c r="BR172" s="16"/>
      <c r="BS172" s="290">
        <v>36</v>
      </c>
      <c r="BT172" s="310" t="s">
        <v>166</v>
      </c>
      <c r="BU172" s="283" t="str">
        <f>F240</f>
        <v>2BR-3</v>
      </c>
      <c r="BV172" s="284" t="str">
        <f>D240</f>
        <v>03</v>
      </c>
      <c r="BW172" s="285">
        <f t="shared" ref="BW172:BX175" si="185">G240</f>
        <v>85</v>
      </c>
      <c r="BX172" s="285">
        <f t="shared" si="185"/>
        <v>74</v>
      </c>
      <c r="BY172" s="286">
        <f>O240</f>
        <v>29442358.790800005</v>
      </c>
      <c r="BZ172" s="286">
        <f t="shared" ref="BZ172:CC175" si="186">AH240</f>
        <v>2002714000</v>
      </c>
      <c r="CA172" s="286">
        <f t="shared" si="186"/>
        <v>2257378000</v>
      </c>
      <c r="CB172" s="286">
        <f t="shared" si="186"/>
        <v>2396609000</v>
      </c>
      <c r="CC172" s="286">
        <f t="shared" si="186"/>
        <v>2544426000</v>
      </c>
      <c r="CD172" s="286">
        <f>AN240</f>
        <v>2701361000</v>
      </c>
      <c r="CE172" s="16">
        <v>7</v>
      </c>
      <c r="CF172" s="43">
        <f t="shared" si="184"/>
        <v>3059685000</v>
      </c>
      <c r="CG172" s="197">
        <f t="shared" si="184"/>
        <v>3248400000</v>
      </c>
      <c r="CH172" s="44">
        <f t="shared" si="178"/>
        <v>45895275</v>
      </c>
      <c r="CI172" s="44">
        <f t="shared" si="179"/>
        <v>32484000</v>
      </c>
      <c r="CJ172" s="250">
        <f t="shared" si="180"/>
        <v>72162375</v>
      </c>
      <c r="CK172" s="287">
        <f t="shared" si="181"/>
        <v>63844333.333333336</v>
      </c>
    </row>
    <row r="173" spans="1:89">
      <c r="A173" s="3">
        <f t="shared" si="182"/>
        <v>134</v>
      </c>
      <c r="B173" s="556">
        <v>6</v>
      </c>
      <c r="C173" s="264" t="s">
        <v>165</v>
      </c>
      <c r="D173" s="299">
        <v>11</v>
      </c>
      <c r="E173" s="266"/>
      <c r="F173" s="41" t="s">
        <v>62</v>
      </c>
      <c r="G173" s="267">
        <f t="shared" si="157"/>
        <v>101</v>
      </c>
      <c r="H173" s="267">
        <f t="shared" si="158"/>
        <v>90</v>
      </c>
      <c r="I173" s="268">
        <f t="shared" si="159"/>
        <v>26966806</v>
      </c>
      <c r="J173" s="268">
        <f t="shared" si="160"/>
        <v>1</v>
      </c>
      <c r="K173" s="269">
        <f t="shared" si="161"/>
        <v>1.06</v>
      </c>
      <c r="L173" s="319">
        <f t="shared" si="162"/>
        <v>1.02</v>
      </c>
      <c r="M173" s="271">
        <f t="shared" si="163"/>
        <v>24364489.972377934</v>
      </c>
      <c r="N173" s="271">
        <f t="shared" si="164"/>
        <v>27462673.064623922</v>
      </c>
      <c r="O173" s="271">
        <f t="shared" si="165"/>
        <v>29156510.647200003</v>
      </c>
      <c r="P173" s="271">
        <f t="shared" si="166"/>
        <v>30954820.425523225</v>
      </c>
      <c r="Q173" s="272">
        <f t="shared" si="167"/>
        <v>29156510.647200003</v>
      </c>
      <c r="R173" s="271">
        <f t="shared" si="167"/>
        <v>30954820.425523225</v>
      </c>
      <c r="S173" s="271">
        <f t="shared" si="168"/>
        <v>32864046.016027961</v>
      </c>
      <c r="T173" s="271"/>
      <c r="U173" s="271">
        <f t="shared" si="169"/>
        <v>2192804097.5140142</v>
      </c>
      <c r="V173" s="271">
        <f t="shared" si="170"/>
        <v>2471640575.816153</v>
      </c>
      <c r="W173" s="271">
        <f t="shared" si="171"/>
        <v>2624085958.2480001</v>
      </c>
      <c r="X173" s="272">
        <f t="shared" si="172"/>
        <v>2785933838.2970901</v>
      </c>
      <c r="Y173" s="272">
        <f t="shared" si="173"/>
        <v>2624085958.2480001</v>
      </c>
      <c r="Z173" s="271">
        <f t="shared" si="174"/>
        <v>2785933838.2970901</v>
      </c>
      <c r="AA173" s="271">
        <f t="shared" si="183"/>
        <v>2957764141.4425163</v>
      </c>
      <c r="AB173" s="271"/>
      <c r="AC173" s="33" t="str">
        <f t="shared" si="175"/>
        <v>BERTAHAP</v>
      </c>
      <c r="AD173" s="273">
        <f t="shared" si="176"/>
        <v>0</v>
      </c>
      <c r="AE173" s="274">
        <v>2</v>
      </c>
      <c r="AF173" s="275"/>
      <c r="AG173" s="271" t="e">
        <f>IF(AF173&gt;#REF!,"LB","KR")</f>
        <v>#REF!</v>
      </c>
      <c r="AH173" s="275">
        <f t="shared" si="137"/>
        <v>2412085000</v>
      </c>
      <c r="AI173" s="275">
        <f t="shared" si="137"/>
        <v>2718805000</v>
      </c>
      <c r="AJ173" s="275">
        <f t="shared" si="137"/>
        <v>2886495000</v>
      </c>
      <c r="AK173" s="276">
        <f t="shared" si="137"/>
        <v>3064528000</v>
      </c>
      <c r="AL173" s="276">
        <f t="shared" si="137"/>
        <v>2886495000</v>
      </c>
      <c r="AM173" s="275">
        <f t="shared" si="137"/>
        <v>3064528000</v>
      </c>
      <c r="AN173" s="275">
        <f t="shared" si="134"/>
        <v>3253541000</v>
      </c>
      <c r="AO173" s="16"/>
      <c r="AP173" s="16"/>
      <c r="AQ173" s="278">
        <f t="shared" si="177"/>
        <v>-1248563.1177999973</v>
      </c>
      <c r="AR173" s="279"/>
      <c r="AS173" s="280"/>
      <c r="AT173" s="280"/>
      <c r="AU173" s="280"/>
      <c r="AV173" s="16"/>
      <c r="AW173" s="16"/>
      <c r="AX173" s="16"/>
      <c r="AY173" s="16"/>
      <c r="AZ173" s="16"/>
      <c r="BA173" s="16"/>
      <c r="BB173" s="16"/>
      <c r="BC173" s="16"/>
      <c r="BD173" s="16"/>
      <c r="BE173" s="16"/>
      <c r="BF173" s="16"/>
      <c r="BG173" s="16"/>
      <c r="BH173" s="16"/>
      <c r="BI173" s="16"/>
      <c r="BJ173" s="16"/>
      <c r="BK173" s="16"/>
      <c r="BL173" s="16"/>
      <c r="BM173" s="16"/>
      <c r="BN173" s="16"/>
      <c r="BO173" s="16"/>
      <c r="BP173" s="16"/>
      <c r="BQ173" s="16"/>
      <c r="BR173" s="16"/>
      <c r="BS173" s="290"/>
      <c r="BT173" s="283"/>
      <c r="BU173" s="283" t="str">
        <f>F241</f>
        <v>2BR-5</v>
      </c>
      <c r="BV173" s="284" t="str">
        <f>D241</f>
        <v>05</v>
      </c>
      <c r="BW173" s="285">
        <f t="shared" si="185"/>
        <v>85</v>
      </c>
      <c r="BX173" s="285">
        <f t="shared" si="185"/>
        <v>74</v>
      </c>
      <c r="BY173" s="286">
        <f>O241</f>
        <v>29442358.790800005</v>
      </c>
      <c r="BZ173" s="286">
        <f t="shared" si="186"/>
        <v>2002714000</v>
      </c>
      <c r="CA173" s="286">
        <f t="shared" si="186"/>
        <v>2257378000</v>
      </c>
      <c r="CB173" s="286">
        <f t="shared" si="186"/>
        <v>2396609000</v>
      </c>
      <c r="CC173" s="286">
        <f t="shared" si="186"/>
        <v>2544426000</v>
      </c>
      <c r="CD173" s="286">
        <f>AN241</f>
        <v>2701361000</v>
      </c>
      <c r="CE173" s="16"/>
      <c r="CF173" s="43">
        <f t="shared" si="184"/>
        <v>3059685000</v>
      </c>
      <c r="CG173" s="197">
        <f t="shared" si="184"/>
        <v>3248400000</v>
      </c>
      <c r="CH173" s="44">
        <f t="shared" si="178"/>
        <v>45895275</v>
      </c>
      <c r="CI173" s="44">
        <f t="shared" si="179"/>
        <v>32484000</v>
      </c>
      <c r="CJ173" s="250">
        <f t="shared" si="180"/>
        <v>72162375</v>
      </c>
      <c r="CK173" s="287">
        <f t="shared" si="181"/>
        <v>63844333.333333336</v>
      </c>
    </row>
    <row r="174" spans="1:89">
      <c r="A174" s="3">
        <f t="shared" si="182"/>
        <v>135</v>
      </c>
      <c r="B174" s="556">
        <v>7</v>
      </c>
      <c r="C174" s="264" t="s">
        <v>165</v>
      </c>
      <c r="D174" s="299">
        <v>15</v>
      </c>
      <c r="E174" s="266"/>
      <c r="F174" s="41" t="s">
        <v>64</v>
      </c>
      <c r="G174" s="267">
        <f t="shared" si="157"/>
        <v>101</v>
      </c>
      <c r="H174" s="267">
        <f t="shared" si="158"/>
        <v>90</v>
      </c>
      <c r="I174" s="268">
        <f t="shared" si="159"/>
        <v>26966806</v>
      </c>
      <c r="J174" s="268">
        <f t="shared" si="160"/>
        <v>1</v>
      </c>
      <c r="K174" s="269">
        <f t="shared" si="161"/>
        <v>1.06</v>
      </c>
      <c r="L174" s="319">
        <f t="shared" si="162"/>
        <v>1.02</v>
      </c>
      <c r="M174" s="271">
        <f t="shared" si="163"/>
        <v>24364489.972377934</v>
      </c>
      <c r="N174" s="271">
        <f t="shared" si="164"/>
        <v>27462673.064623922</v>
      </c>
      <c r="O174" s="271">
        <f t="shared" si="165"/>
        <v>29156510.647200003</v>
      </c>
      <c r="P174" s="271">
        <f t="shared" si="166"/>
        <v>30954820.425523225</v>
      </c>
      <c r="Q174" s="272">
        <f t="shared" si="167"/>
        <v>29156510.647200003</v>
      </c>
      <c r="R174" s="271">
        <f t="shared" si="167"/>
        <v>30954820.425523225</v>
      </c>
      <c r="S174" s="271">
        <f t="shared" si="168"/>
        <v>32864046.016027961</v>
      </c>
      <c r="T174" s="271"/>
      <c r="U174" s="271">
        <f t="shared" si="169"/>
        <v>2192804097.5140142</v>
      </c>
      <c r="V174" s="271">
        <f t="shared" si="170"/>
        <v>2471640575.816153</v>
      </c>
      <c r="W174" s="271">
        <f t="shared" si="171"/>
        <v>2624085958.2480001</v>
      </c>
      <c r="X174" s="272">
        <f t="shared" si="172"/>
        <v>2785933838.2970901</v>
      </c>
      <c r="Y174" s="272">
        <f t="shared" si="173"/>
        <v>2624085958.2480001</v>
      </c>
      <c r="Z174" s="271">
        <f t="shared" si="174"/>
        <v>2785933838.2970901</v>
      </c>
      <c r="AA174" s="271">
        <f t="shared" si="183"/>
        <v>2957764141.4425163</v>
      </c>
      <c r="AB174" s="271"/>
      <c r="AC174" s="33" t="str">
        <f t="shared" si="175"/>
        <v>BERTAHAP</v>
      </c>
      <c r="AD174" s="273">
        <f t="shared" si="176"/>
        <v>0</v>
      </c>
      <c r="AE174" s="274">
        <v>2</v>
      </c>
      <c r="AF174" s="275"/>
      <c r="AG174" s="271" t="e">
        <f>IF(AF174&gt;#REF!,"LB","KR")</f>
        <v>#REF!</v>
      </c>
      <c r="AH174" s="275">
        <f t="shared" si="137"/>
        <v>2412085000</v>
      </c>
      <c r="AI174" s="275">
        <f t="shared" si="137"/>
        <v>2718805000</v>
      </c>
      <c r="AJ174" s="275">
        <f t="shared" si="137"/>
        <v>2886495000</v>
      </c>
      <c r="AK174" s="276">
        <f t="shared" si="137"/>
        <v>3064528000</v>
      </c>
      <c r="AL174" s="276">
        <f t="shared" si="137"/>
        <v>2886495000</v>
      </c>
      <c r="AM174" s="275">
        <f t="shared" si="137"/>
        <v>3064528000</v>
      </c>
      <c r="AN174" s="275">
        <f t="shared" si="134"/>
        <v>3253541000</v>
      </c>
      <c r="AO174" s="16"/>
      <c r="AP174" s="16"/>
      <c r="AQ174" s="278">
        <f t="shared" si="177"/>
        <v>-1248563.1177999973</v>
      </c>
      <c r="AR174" s="279"/>
      <c r="AS174" s="280"/>
      <c r="AT174" s="280"/>
      <c r="AU174" s="280"/>
      <c r="AV174" s="16"/>
      <c r="AW174" s="16"/>
      <c r="AX174" s="16"/>
      <c r="AY174" s="16"/>
      <c r="AZ174" s="16"/>
      <c r="BA174" s="16"/>
      <c r="BB174" s="16"/>
      <c r="BC174" s="16"/>
      <c r="BD174" s="16"/>
      <c r="BE174" s="16"/>
      <c r="BF174" s="16"/>
      <c r="BG174" s="16"/>
      <c r="BH174" s="16"/>
      <c r="BI174" s="16"/>
      <c r="BJ174" s="16"/>
      <c r="BK174" s="16"/>
      <c r="BL174" s="16"/>
      <c r="BM174" s="16"/>
      <c r="BN174" s="16"/>
      <c r="BO174" s="16"/>
      <c r="BP174" s="16"/>
      <c r="BQ174" s="16"/>
      <c r="BR174" s="16"/>
      <c r="BS174" s="290"/>
      <c r="BT174" s="283"/>
      <c r="BU174" s="283" t="str">
        <f>F242</f>
        <v>2BR-7</v>
      </c>
      <c r="BV174" s="284" t="str">
        <f>D242</f>
        <v>07</v>
      </c>
      <c r="BW174" s="285">
        <f t="shared" si="185"/>
        <v>101</v>
      </c>
      <c r="BX174" s="285">
        <f t="shared" si="185"/>
        <v>90</v>
      </c>
      <c r="BY174" s="286">
        <f>O242</f>
        <v>29442358.790800005</v>
      </c>
      <c r="BZ174" s="286">
        <f t="shared" si="186"/>
        <v>2435733000</v>
      </c>
      <c r="CA174" s="286">
        <f t="shared" si="186"/>
        <v>2745460000</v>
      </c>
      <c r="CB174" s="286">
        <f t="shared" si="186"/>
        <v>2914794000</v>
      </c>
      <c r="CC174" s="286">
        <f t="shared" si="186"/>
        <v>3094572000</v>
      </c>
      <c r="CD174" s="286">
        <f>AN242</f>
        <v>3285439000</v>
      </c>
      <c r="CE174" s="16"/>
      <c r="CF174" s="43">
        <f t="shared" si="184"/>
        <v>3059685000</v>
      </c>
      <c r="CG174" s="197">
        <f t="shared" si="184"/>
        <v>3248400000</v>
      </c>
      <c r="CH174" s="44">
        <f t="shared" si="178"/>
        <v>45895275</v>
      </c>
      <c r="CI174" s="44">
        <f t="shared" si="179"/>
        <v>32484000</v>
      </c>
      <c r="CJ174" s="250">
        <f t="shared" si="180"/>
        <v>72162375</v>
      </c>
      <c r="CK174" s="287">
        <f t="shared" si="181"/>
        <v>63844333.333333336</v>
      </c>
    </row>
    <row r="175" spans="1:89">
      <c r="A175" s="3">
        <f t="shared" si="182"/>
        <v>136</v>
      </c>
      <c r="B175" s="556">
        <v>8</v>
      </c>
      <c r="C175" s="264" t="s">
        <v>165</v>
      </c>
      <c r="D175" s="299">
        <v>17</v>
      </c>
      <c r="E175" s="266"/>
      <c r="F175" s="41" t="s">
        <v>67</v>
      </c>
      <c r="G175" s="267">
        <f t="shared" si="157"/>
        <v>85</v>
      </c>
      <c r="H175" s="267">
        <f t="shared" si="158"/>
        <v>74</v>
      </c>
      <c r="I175" s="268">
        <f t="shared" si="159"/>
        <v>26966806</v>
      </c>
      <c r="J175" s="268">
        <f t="shared" si="160"/>
        <v>1</v>
      </c>
      <c r="K175" s="269">
        <f t="shared" si="161"/>
        <v>1.06</v>
      </c>
      <c r="L175" s="319">
        <f t="shared" si="162"/>
        <v>1.02</v>
      </c>
      <c r="M175" s="271">
        <f t="shared" si="163"/>
        <v>24364489.972377934</v>
      </c>
      <c r="N175" s="271">
        <f t="shared" si="164"/>
        <v>27462673.064623922</v>
      </c>
      <c r="O175" s="271">
        <f t="shared" si="165"/>
        <v>29156510.647200003</v>
      </c>
      <c r="P175" s="271">
        <f t="shared" si="166"/>
        <v>30954820.425523225</v>
      </c>
      <c r="Q175" s="272">
        <f t="shared" si="167"/>
        <v>29156510.647200003</v>
      </c>
      <c r="R175" s="271">
        <f t="shared" si="167"/>
        <v>30954820.425523225</v>
      </c>
      <c r="S175" s="271">
        <f t="shared" si="168"/>
        <v>32864046.016027961</v>
      </c>
      <c r="T175" s="271"/>
      <c r="U175" s="271">
        <f t="shared" si="169"/>
        <v>1802972257.9559672</v>
      </c>
      <c r="V175" s="271">
        <f t="shared" si="170"/>
        <v>2032237806.7821703</v>
      </c>
      <c r="W175" s="271">
        <f t="shared" si="171"/>
        <v>2157581787.8928003</v>
      </c>
      <c r="X175" s="272">
        <f t="shared" si="172"/>
        <v>2290656711.4887185</v>
      </c>
      <c r="Y175" s="272">
        <f t="shared" si="173"/>
        <v>2157581787.8928003</v>
      </c>
      <c r="Z175" s="271">
        <f t="shared" si="174"/>
        <v>2290656711.4887185</v>
      </c>
      <c r="AA175" s="271">
        <f t="shared" si="183"/>
        <v>2431939405.186069</v>
      </c>
      <c r="AB175" s="271"/>
      <c r="AC175" s="33" t="str">
        <f t="shared" si="175"/>
        <v>BERTAHAP</v>
      </c>
      <c r="AD175" s="273">
        <f t="shared" si="176"/>
        <v>0</v>
      </c>
      <c r="AE175" s="274">
        <v>2</v>
      </c>
      <c r="AF175" s="275"/>
      <c r="AG175" s="271" t="e">
        <f>IF(AF175&gt;#REF!,"LB","KR")</f>
        <v>#REF!</v>
      </c>
      <c r="AH175" s="275">
        <f t="shared" si="137"/>
        <v>1983270000</v>
      </c>
      <c r="AI175" s="275">
        <f t="shared" si="137"/>
        <v>2235462000</v>
      </c>
      <c r="AJ175" s="275">
        <f t="shared" si="137"/>
        <v>2373340000</v>
      </c>
      <c r="AK175" s="276">
        <f t="shared" si="137"/>
        <v>2519723000</v>
      </c>
      <c r="AL175" s="276">
        <f t="shared" si="137"/>
        <v>2373340000</v>
      </c>
      <c r="AM175" s="275">
        <f t="shared" si="137"/>
        <v>2519723000</v>
      </c>
      <c r="AN175" s="275">
        <f t="shared" si="134"/>
        <v>2675134000</v>
      </c>
      <c r="AO175" s="16"/>
      <c r="AP175" s="16"/>
      <c r="AQ175" s="278">
        <f t="shared" si="177"/>
        <v>-1248563.1177999973</v>
      </c>
      <c r="AR175" s="279"/>
      <c r="AS175" s="280"/>
      <c r="AT175" s="280"/>
      <c r="AU175" s="280"/>
      <c r="AV175" s="16"/>
      <c r="AW175" s="16"/>
      <c r="AX175" s="16"/>
      <c r="AY175" s="16"/>
      <c r="AZ175" s="16"/>
      <c r="BA175" s="16"/>
      <c r="BB175" s="16"/>
      <c r="BC175" s="16"/>
      <c r="BD175" s="16"/>
      <c r="BE175" s="16"/>
      <c r="BF175" s="16"/>
      <c r="BG175" s="16"/>
      <c r="BH175" s="16"/>
      <c r="BI175" s="16"/>
      <c r="BJ175" s="16"/>
      <c r="BK175" s="16"/>
      <c r="BL175" s="16"/>
      <c r="BM175" s="16"/>
      <c r="BN175" s="16"/>
      <c r="BO175" s="16"/>
      <c r="BP175" s="16"/>
      <c r="BQ175" s="16"/>
      <c r="BR175" s="16"/>
      <c r="BS175" s="290"/>
      <c r="BT175" s="283"/>
      <c r="BU175" s="283" t="str">
        <f>F243</f>
        <v>2BR-9</v>
      </c>
      <c r="BV175" s="284" t="str">
        <f>D243</f>
        <v>09</v>
      </c>
      <c r="BW175" s="285">
        <f t="shared" si="185"/>
        <v>101</v>
      </c>
      <c r="BX175" s="285">
        <f t="shared" si="185"/>
        <v>90</v>
      </c>
      <c r="BY175" s="286">
        <f>O243</f>
        <v>29442358.790800005</v>
      </c>
      <c r="BZ175" s="286">
        <f t="shared" si="186"/>
        <v>2435733000</v>
      </c>
      <c r="CA175" s="286">
        <f t="shared" si="186"/>
        <v>2745460000</v>
      </c>
      <c r="CB175" s="286">
        <f t="shared" si="186"/>
        <v>2914794000</v>
      </c>
      <c r="CC175" s="286">
        <f t="shared" si="186"/>
        <v>3094572000</v>
      </c>
      <c r="CD175" s="286">
        <f>AN243</f>
        <v>3285439000</v>
      </c>
      <c r="CE175" s="16"/>
      <c r="CF175" s="43">
        <f t="shared" si="184"/>
        <v>2515741000</v>
      </c>
      <c r="CG175" s="197">
        <f t="shared" si="184"/>
        <v>2670907000</v>
      </c>
      <c r="CH175" s="44">
        <f t="shared" si="178"/>
        <v>37736115</v>
      </c>
      <c r="CI175" s="44">
        <f t="shared" si="179"/>
        <v>26709070</v>
      </c>
      <c r="CJ175" s="250">
        <f t="shared" si="180"/>
        <v>59333500</v>
      </c>
      <c r="CK175" s="287">
        <f t="shared" si="181"/>
        <v>52494229.166666664</v>
      </c>
    </row>
    <row r="176" spans="1:89">
      <c r="A176" s="3">
        <f t="shared" si="182"/>
        <v>137</v>
      </c>
      <c r="B176" s="556">
        <v>1</v>
      </c>
      <c r="C176" s="264" t="s">
        <v>167</v>
      </c>
      <c r="D176" s="265" t="s">
        <v>19</v>
      </c>
      <c r="E176" s="266"/>
      <c r="F176" s="41" t="s">
        <v>72</v>
      </c>
      <c r="G176" s="267">
        <f t="shared" si="157"/>
        <v>175</v>
      </c>
      <c r="H176" s="267">
        <f t="shared" si="158"/>
        <v>156</v>
      </c>
      <c r="I176" s="268">
        <f t="shared" si="159"/>
        <v>26966806</v>
      </c>
      <c r="J176" s="268">
        <f t="shared" si="160"/>
        <v>5</v>
      </c>
      <c r="K176" s="269">
        <f t="shared" si="161"/>
        <v>1.08</v>
      </c>
      <c r="L176" s="270">
        <f t="shared" ref="L176:L183" si="187">SUMIF($AN$4:$AN$22,D176,$AT$4:$AT$22)</f>
        <v>1.01</v>
      </c>
      <c r="M176" s="271">
        <f t="shared" si="163"/>
        <v>24580822.846716471</v>
      </c>
      <c r="N176" s="271">
        <f t="shared" si="164"/>
        <v>27706514.778849214</v>
      </c>
      <c r="O176" s="271">
        <f t="shared" si="165"/>
        <v>29415391.9848</v>
      </c>
      <c r="P176" s="271">
        <f t="shared" si="166"/>
        <v>31229668.997558944</v>
      </c>
      <c r="Q176" s="272">
        <f t="shared" si="167"/>
        <v>29415391.9848</v>
      </c>
      <c r="R176" s="271">
        <f t="shared" si="167"/>
        <v>31229668.997558944</v>
      </c>
      <c r="S176" s="271">
        <f t="shared" si="168"/>
        <v>33155846.646580923</v>
      </c>
      <c r="T176" s="271"/>
      <c r="U176" s="271">
        <f t="shared" si="169"/>
        <v>3834608364.0877695</v>
      </c>
      <c r="V176" s="271">
        <f t="shared" si="170"/>
        <v>4322216305.5004778</v>
      </c>
      <c r="W176" s="271">
        <f t="shared" si="171"/>
        <v>4588801149.6288004</v>
      </c>
      <c r="X176" s="272">
        <f t="shared" si="172"/>
        <v>4871828363.619195</v>
      </c>
      <c r="Y176" s="272">
        <f t="shared" si="173"/>
        <v>4588801149.6288004</v>
      </c>
      <c r="Z176" s="271">
        <f t="shared" si="174"/>
        <v>4871828363.619195</v>
      </c>
      <c r="AA176" s="271">
        <f t="shared" si="183"/>
        <v>5172312076.8666239</v>
      </c>
      <c r="AB176" s="271"/>
      <c r="AC176" s="33" t="str">
        <f t="shared" si="175"/>
        <v>BERTAHAP</v>
      </c>
      <c r="AD176" s="273">
        <f t="shared" si="176"/>
        <v>0</v>
      </c>
      <c r="AE176" s="274">
        <v>2</v>
      </c>
      <c r="AF176" s="275"/>
      <c r="AG176" s="271" t="e">
        <f>IF(AF176&gt;#REF!,"LB","KR")</f>
        <v>#REF!</v>
      </c>
      <c r="AH176" s="275">
        <f t="shared" si="137"/>
        <v>4218070000</v>
      </c>
      <c r="AI176" s="275">
        <f t="shared" si="137"/>
        <v>4754438000</v>
      </c>
      <c r="AJ176" s="275">
        <f t="shared" si="137"/>
        <v>5047682000</v>
      </c>
      <c r="AK176" s="276">
        <f t="shared" si="137"/>
        <v>5359012000</v>
      </c>
      <c r="AL176" s="276">
        <f t="shared" si="137"/>
        <v>5047682000</v>
      </c>
      <c r="AM176" s="275">
        <f t="shared" si="137"/>
        <v>5359012000</v>
      </c>
      <c r="AN176" s="275">
        <f t="shared" si="134"/>
        <v>5689544000</v>
      </c>
      <c r="AO176" s="16"/>
      <c r="AP176" s="16"/>
      <c r="AQ176" s="278">
        <f t="shared" si="177"/>
        <v>-989681.78020000085</v>
      </c>
      <c r="AR176" s="279"/>
      <c r="AS176" s="280"/>
      <c r="AT176" s="280"/>
      <c r="AU176" s="280"/>
      <c r="AV176" s="16"/>
      <c r="AW176" s="16"/>
      <c r="AX176" s="16"/>
      <c r="AY176" s="16"/>
      <c r="AZ176" s="16"/>
      <c r="BA176" s="16"/>
      <c r="BB176" s="16"/>
      <c r="BC176" s="16"/>
      <c r="BD176" s="16"/>
      <c r="BE176" s="16"/>
      <c r="BF176" s="16"/>
      <c r="BG176" s="16"/>
      <c r="BH176" s="16"/>
      <c r="BI176" s="16"/>
      <c r="BJ176" s="16"/>
      <c r="BK176" s="16"/>
      <c r="BL176" s="16"/>
      <c r="BM176" s="16"/>
      <c r="BN176" s="16"/>
      <c r="BO176" s="16"/>
      <c r="BP176" s="16"/>
      <c r="BQ176" s="16"/>
      <c r="BR176" s="16"/>
      <c r="BS176" s="290"/>
      <c r="BT176" s="310"/>
      <c r="BU176" s="283" t="str">
        <f>F245</f>
        <v>2BR-15</v>
      </c>
      <c r="BV176" s="284">
        <f>D245</f>
        <v>15</v>
      </c>
      <c r="BW176" s="285">
        <f t="shared" ref="BW176:BX178" si="188">G245</f>
        <v>101</v>
      </c>
      <c r="BX176" s="285">
        <f t="shared" si="188"/>
        <v>90</v>
      </c>
      <c r="BY176" s="286">
        <f>O245</f>
        <v>29442358.790800005</v>
      </c>
      <c r="BZ176" s="286">
        <f t="shared" ref="BZ176:CC178" si="189">AH245</f>
        <v>2435733000</v>
      </c>
      <c r="CA176" s="286">
        <f t="shared" si="189"/>
        <v>2745460000</v>
      </c>
      <c r="CB176" s="286">
        <f t="shared" si="189"/>
        <v>2914794000</v>
      </c>
      <c r="CC176" s="286">
        <f t="shared" si="189"/>
        <v>3094572000</v>
      </c>
      <c r="CD176" s="286">
        <f>AN245</f>
        <v>3285439000</v>
      </c>
      <c r="CE176" s="16"/>
      <c r="CF176" s="43">
        <f t="shared" si="184"/>
        <v>5350543000</v>
      </c>
      <c r="CG176" s="197">
        <f t="shared" si="184"/>
        <v>5680553000</v>
      </c>
      <c r="CH176" s="44">
        <f t="shared" si="178"/>
        <v>80258145</v>
      </c>
      <c r="CI176" s="44">
        <f t="shared" si="179"/>
        <v>56805530</v>
      </c>
      <c r="CJ176" s="250">
        <f t="shared" si="180"/>
        <v>126192050</v>
      </c>
      <c r="CK176" s="287">
        <f t="shared" si="181"/>
        <v>111646083.33333333</v>
      </c>
    </row>
    <row r="177" spans="1:89">
      <c r="A177" s="3">
        <f t="shared" si="182"/>
        <v>138</v>
      </c>
      <c r="B177" s="556">
        <v>2</v>
      </c>
      <c r="C177" s="264" t="s">
        <v>167</v>
      </c>
      <c r="D177" s="265" t="s">
        <v>29</v>
      </c>
      <c r="E177" s="266"/>
      <c r="F177" s="41" t="s">
        <v>74</v>
      </c>
      <c r="G177" s="267">
        <f t="shared" si="157"/>
        <v>85</v>
      </c>
      <c r="H177" s="267">
        <f t="shared" si="158"/>
        <v>74</v>
      </c>
      <c r="I177" s="268">
        <f t="shared" si="159"/>
        <v>26966806</v>
      </c>
      <c r="J177" s="268">
        <f t="shared" si="160"/>
        <v>1</v>
      </c>
      <c r="K177" s="269">
        <f t="shared" si="161"/>
        <v>1.06</v>
      </c>
      <c r="L177" s="270">
        <f t="shared" si="187"/>
        <v>1.01</v>
      </c>
      <c r="M177" s="271">
        <f t="shared" si="163"/>
        <v>24125622.423629135</v>
      </c>
      <c r="N177" s="271">
        <f t="shared" si="164"/>
        <v>27193431.171833493</v>
      </c>
      <c r="O177" s="271">
        <f t="shared" si="165"/>
        <v>28870662.503600005</v>
      </c>
      <c r="P177" s="271">
        <f t="shared" si="166"/>
        <v>30651341.793900453</v>
      </c>
      <c r="Q177" s="272">
        <f t="shared" si="167"/>
        <v>28870662.503600005</v>
      </c>
      <c r="R177" s="271">
        <f t="shared" si="167"/>
        <v>30651341.793900453</v>
      </c>
      <c r="S177" s="271">
        <f t="shared" si="168"/>
        <v>32541849.486459062</v>
      </c>
      <c r="T177" s="271"/>
      <c r="U177" s="271">
        <f t="shared" si="169"/>
        <v>1785296059.348556</v>
      </c>
      <c r="V177" s="271">
        <f t="shared" si="170"/>
        <v>2012313906.7156785</v>
      </c>
      <c r="W177" s="271">
        <f t="shared" si="171"/>
        <v>2136429025.2664003</v>
      </c>
      <c r="X177" s="272">
        <f t="shared" si="172"/>
        <v>2268199292.7486334</v>
      </c>
      <c r="Y177" s="272">
        <f t="shared" si="173"/>
        <v>2136429025.2664003</v>
      </c>
      <c r="Z177" s="271">
        <f t="shared" si="174"/>
        <v>2268199292.7486334</v>
      </c>
      <c r="AA177" s="271">
        <f t="shared" si="183"/>
        <v>2408096861.9979706</v>
      </c>
      <c r="AB177" s="271"/>
      <c r="AC177" s="33" t="str">
        <f t="shared" si="175"/>
        <v>BERTAHAP</v>
      </c>
      <c r="AD177" s="273">
        <f t="shared" si="176"/>
        <v>0</v>
      </c>
      <c r="AE177" s="274">
        <v>2</v>
      </c>
      <c r="AF177" s="275"/>
      <c r="AG177" s="271" t="e">
        <f>IF(AF177&gt;#REF!,"LB","KR")</f>
        <v>#REF!</v>
      </c>
      <c r="AH177" s="275">
        <f t="shared" si="137"/>
        <v>1963826000</v>
      </c>
      <c r="AI177" s="275">
        <f t="shared" si="137"/>
        <v>2213546000</v>
      </c>
      <c r="AJ177" s="275">
        <f t="shared" si="137"/>
        <v>2350072000</v>
      </c>
      <c r="AK177" s="276">
        <f t="shared" si="137"/>
        <v>2495020000</v>
      </c>
      <c r="AL177" s="276">
        <f t="shared" si="137"/>
        <v>2350072000</v>
      </c>
      <c r="AM177" s="275">
        <f t="shared" si="137"/>
        <v>2495020000</v>
      </c>
      <c r="AN177" s="275">
        <f t="shared" si="134"/>
        <v>2648907000</v>
      </c>
      <c r="AO177" s="16"/>
      <c r="AP177" s="16"/>
      <c r="AQ177" s="278">
        <f t="shared" si="177"/>
        <v>-1534411.2613999955</v>
      </c>
      <c r="AR177" s="279"/>
      <c r="AS177" s="280"/>
      <c r="AT177" s="280"/>
      <c r="AU177" s="280"/>
      <c r="AV177" s="16"/>
      <c r="AW177" s="16"/>
      <c r="AX177" s="16"/>
      <c r="AY177" s="16"/>
      <c r="AZ177" s="16"/>
      <c r="BA177" s="16"/>
      <c r="BB177" s="16"/>
      <c r="BC177" s="16"/>
      <c r="BD177" s="16"/>
      <c r="BE177" s="16"/>
      <c r="BF177" s="16"/>
      <c r="BG177" s="16"/>
      <c r="BH177" s="16"/>
      <c r="BI177" s="16"/>
      <c r="BJ177" s="16"/>
      <c r="BK177" s="16"/>
      <c r="BL177" s="16"/>
      <c r="BM177" s="16"/>
      <c r="BN177" s="16"/>
      <c r="BO177" s="16"/>
      <c r="BP177" s="16"/>
      <c r="BQ177" s="16"/>
      <c r="BR177" s="16"/>
      <c r="BS177" s="290"/>
      <c r="BT177" s="310"/>
      <c r="BU177" s="283" t="str">
        <f>F246</f>
        <v>2BR-17</v>
      </c>
      <c r="BV177" s="284">
        <f>D246</f>
        <v>17</v>
      </c>
      <c r="BW177" s="285">
        <f t="shared" si="188"/>
        <v>85</v>
      </c>
      <c r="BX177" s="285">
        <f t="shared" si="188"/>
        <v>74</v>
      </c>
      <c r="BY177" s="286">
        <f>O246</f>
        <v>29442358.790800005</v>
      </c>
      <c r="BZ177" s="286">
        <f t="shared" si="189"/>
        <v>2002714000</v>
      </c>
      <c r="CA177" s="286">
        <f t="shared" si="189"/>
        <v>2257378000</v>
      </c>
      <c r="CB177" s="286">
        <f t="shared" si="189"/>
        <v>2396609000</v>
      </c>
      <c r="CC177" s="286">
        <f t="shared" si="189"/>
        <v>2544426000</v>
      </c>
      <c r="CD177" s="286">
        <f>AN246</f>
        <v>2701361000</v>
      </c>
      <c r="CE177" s="16"/>
      <c r="CF177" s="43">
        <f t="shared" si="184"/>
        <v>2491077000</v>
      </c>
      <c r="CG177" s="197">
        <f t="shared" si="184"/>
        <v>2644722000</v>
      </c>
      <c r="CH177" s="44">
        <f t="shared" si="178"/>
        <v>37366155</v>
      </c>
      <c r="CI177" s="44">
        <f t="shared" si="179"/>
        <v>26447220</v>
      </c>
      <c r="CJ177" s="250">
        <f t="shared" si="180"/>
        <v>58751800</v>
      </c>
      <c r="CK177" s="287">
        <f t="shared" si="181"/>
        <v>51979583.333333336</v>
      </c>
    </row>
    <row r="178" spans="1:89">
      <c r="A178" s="3">
        <f t="shared" si="182"/>
        <v>139</v>
      </c>
      <c r="B178" s="556">
        <v>3</v>
      </c>
      <c r="C178" s="264" t="s">
        <v>167</v>
      </c>
      <c r="D178" s="265" t="s">
        <v>32</v>
      </c>
      <c r="E178" s="266"/>
      <c r="F178" s="41" t="s">
        <v>56</v>
      </c>
      <c r="G178" s="267">
        <f t="shared" si="157"/>
        <v>85</v>
      </c>
      <c r="H178" s="267">
        <f t="shared" si="158"/>
        <v>74</v>
      </c>
      <c r="I178" s="268">
        <f t="shared" si="159"/>
        <v>26966806</v>
      </c>
      <c r="J178" s="268">
        <f t="shared" si="160"/>
        <v>1</v>
      </c>
      <c r="K178" s="269">
        <f t="shared" si="161"/>
        <v>1.06</v>
      </c>
      <c r="L178" s="270">
        <f t="shared" si="187"/>
        <v>1.01</v>
      </c>
      <c r="M178" s="271">
        <f t="shared" si="163"/>
        <v>24125622.423629135</v>
      </c>
      <c r="N178" s="271">
        <f t="shared" si="164"/>
        <v>27193431.171833493</v>
      </c>
      <c r="O178" s="271">
        <f t="shared" si="165"/>
        <v>28870662.503600005</v>
      </c>
      <c r="P178" s="271">
        <f t="shared" si="166"/>
        <v>30651341.793900453</v>
      </c>
      <c r="Q178" s="272">
        <f t="shared" si="167"/>
        <v>28870662.503600005</v>
      </c>
      <c r="R178" s="271">
        <f t="shared" si="167"/>
        <v>30651341.793900453</v>
      </c>
      <c r="S178" s="271">
        <f t="shared" si="168"/>
        <v>32541849.486459062</v>
      </c>
      <c r="T178" s="271"/>
      <c r="U178" s="271">
        <f t="shared" si="169"/>
        <v>1785296059.348556</v>
      </c>
      <c r="V178" s="271">
        <f t="shared" si="170"/>
        <v>2012313906.7156785</v>
      </c>
      <c r="W178" s="271">
        <f t="shared" si="171"/>
        <v>2136429025.2664003</v>
      </c>
      <c r="X178" s="272">
        <f t="shared" si="172"/>
        <v>2268199292.7486334</v>
      </c>
      <c r="Y178" s="272">
        <f t="shared" si="173"/>
        <v>2136429025.2664003</v>
      </c>
      <c r="Z178" s="271">
        <f t="shared" si="174"/>
        <v>2268199292.7486334</v>
      </c>
      <c r="AA178" s="271">
        <f t="shared" si="183"/>
        <v>2408096861.9979706</v>
      </c>
      <c r="AB178" s="271"/>
      <c r="AC178" s="33" t="str">
        <f t="shared" si="175"/>
        <v>BERTAHAP</v>
      </c>
      <c r="AD178" s="273">
        <f t="shared" si="176"/>
        <v>0</v>
      </c>
      <c r="AE178" s="274">
        <v>2</v>
      </c>
      <c r="AF178" s="275"/>
      <c r="AG178" s="271" t="e">
        <f>IF(AF178&gt;#REF!,"LB","KR")</f>
        <v>#REF!</v>
      </c>
      <c r="AH178" s="275">
        <f t="shared" si="137"/>
        <v>1963826000</v>
      </c>
      <c r="AI178" s="275">
        <f t="shared" si="137"/>
        <v>2213546000</v>
      </c>
      <c r="AJ178" s="275">
        <f t="shared" si="137"/>
        <v>2350072000</v>
      </c>
      <c r="AK178" s="276">
        <f t="shared" si="137"/>
        <v>2495020000</v>
      </c>
      <c r="AL178" s="276">
        <f t="shared" si="137"/>
        <v>2350072000</v>
      </c>
      <c r="AM178" s="275">
        <f t="shared" si="137"/>
        <v>2495020000</v>
      </c>
      <c r="AN178" s="275">
        <f t="shared" si="134"/>
        <v>2648907000</v>
      </c>
      <c r="AO178" s="16"/>
      <c r="AP178" s="16"/>
      <c r="AQ178" s="278">
        <f t="shared" si="177"/>
        <v>-1534411.2613999955</v>
      </c>
      <c r="AR178" s="279"/>
      <c r="AS178" s="280"/>
      <c r="AT178" s="280"/>
      <c r="AU178" s="280"/>
      <c r="AV178" s="16"/>
      <c r="AW178" s="16"/>
      <c r="AX178" s="16"/>
      <c r="AY178" s="16"/>
      <c r="AZ178" s="16"/>
      <c r="BA178" s="16"/>
      <c r="BB178" s="16"/>
      <c r="BC178" s="16"/>
      <c r="BD178" s="16"/>
      <c r="BE178" s="16"/>
      <c r="BF178" s="16"/>
      <c r="BG178" s="16"/>
      <c r="BH178" s="16"/>
      <c r="BI178" s="16"/>
      <c r="BJ178" s="16"/>
      <c r="BK178" s="16"/>
      <c r="BL178" s="16"/>
      <c r="BM178" s="16"/>
      <c r="BN178" s="16"/>
      <c r="BO178" s="16"/>
      <c r="BP178" s="16"/>
      <c r="BQ178" s="16"/>
      <c r="BR178" s="16"/>
      <c r="BS178" s="290"/>
      <c r="BT178" s="283"/>
      <c r="BU178" s="283" t="str">
        <f>F247</f>
        <v>3BR-19</v>
      </c>
      <c r="BV178" s="284">
        <f>D247</f>
        <v>19</v>
      </c>
      <c r="BW178" s="285">
        <f t="shared" si="188"/>
        <v>138</v>
      </c>
      <c r="BX178" s="285">
        <f t="shared" si="188"/>
        <v>120</v>
      </c>
      <c r="BY178" s="286">
        <f>O247</f>
        <v>29442358.790800005</v>
      </c>
      <c r="BZ178" s="286">
        <f t="shared" si="189"/>
        <v>3247644000</v>
      </c>
      <c r="CA178" s="286">
        <f t="shared" si="189"/>
        <v>3660613000</v>
      </c>
      <c r="CB178" s="286">
        <f t="shared" si="189"/>
        <v>3886392000</v>
      </c>
      <c r="CC178" s="286">
        <f t="shared" si="189"/>
        <v>4126096000</v>
      </c>
      <c r="CD178" s="286">
        <f>AN247</f>
        <v>4380585000</v>
      </c>
      <c r="CE178" s="16"/>
      <c r="CF178" s="43">
        <f t="shared" si="184"/>
        <v>2491077000</v>
      </c>
      <c r="CG178" s="197">
        <f t="shared" si="184"/>
        <v>2644722000</v>
      </c>
      <c r="CH178" s="44">
        <f t="shared" si="178"/>
        <v>37366155</v>
      </c>
      <c r="CI178" s="44">
        <f t="shared" si="179"/>
        <v>26447220</v>
      </c>
      <c r="CJ178" s="250">
        <f t="shared" si="180"/>
        <v>58751800</v>
      </c>
      <c r="CK178" s="287">
        <f t="shared" si="181"/>
        <v>51979583.333333336</v>
      </c>
    </row>
    <row r="179" spans="1:89">
      <c r="A179" s="3">
        <f t="shared" si="182"/>
        <v>140</v>
      </c>
      <c r="B179" s="556">
        <v>4</v>
      </c>
      <c r="C179" s="264" t="s">
        <v>167</v>
      </c>
      <c r="D179" s="265" t="s">
        <v>38</v>
      </c>
      <c r="E179" s="266"/>
      <c r="F179" s="41" t="s">
        <v>58</v>
      </c>
      <c r="G179" s="267">
        <f t="shared" si="157"/>
        <v>101</v>
      </c>
      <c r="H179" s="267">
        <f t="shared" si="158"/>
        <v>90</v>
      </c>
      <c r="I179" s="268">
        <f t="shared" si="159"/>
        <v>26966806</v>
      </c>
      <c r="J179" s="268">
        <f t="shared" si="160"/>
        <v>1</v>
      </c>
      <c r="K179" s="269">
        <f t="shared" si="161"/>
        <v>1.06</v>
      </c>
      <c r="L179" s="270">
        <f t="shared" si="187"/>
        <v>1.01</v>
      </c>
      <c r="M179" s="271">
        <f t="shared" si="163"/>
        <v>24125622.423629135</v>
      </c>
      <c r="N179" s="271">
        <f t="shared" si="164"/>
        <v>27193431.171833493</v>
      </c>
      <c r="O179" s="271">
        <f t="shared" si="165"/>
        <v>28870662.503600005</v>
      </c>
      <c r="P179" s="271">
        <f t="shared" si="166"/>
        <v>30651341.793900453</v>
      </c>
      <c r="Q179" s="272">
        <f t="shared" si="167"/>
        <v>28870662.503600005</v>
      </c>
      <c r="R179" s="271">
        <f t="shared" si="167"/>
        <v>30651341.793900453</v>
      </c>
      <c r="S179" s="271">
        <f t="shared" si="168"/>
        <v>32541849.486459062</v>
      </c>
      <c r="T179" s="271"/>
      <c r="U179" s="271">
        <f t="shared" si="169"/>
        <v>2171306018.1266222</v>
      </c>
      <c r="V179" s="271">
        <f t="shared" si="170"/>
        <v>2447408805.4650145</v>
      </c>
      <c r="W179" s="271">
        <f t="shared" si="171"/>
        <v>2598359625.3240004</v>
      </c>
      <c r="X179" s="272">
        <f t="shared" si="172"/>
        <v>2758620761.4510407</v>
      </c>
      <c r="Y179" s="272">
        <f t="shared" si="173"/>
        <v>2598359625.3240004</v>
      </c>
      <c r="Z179" s="271">
        <f t="shared" si="174"/>
        <v>2758620761.4510407</v>
      </c>
      <c r="AA179" s="271">
        <f t="shared" si="183"/>
        <v>2928766453.7813153</v>
      </c>
      <c r="AB179" s="271"/>
      <c r="AC179" s="33" t="str">
        <f t="shared" si="175"/>
        <v>BERTAHAP</v>
      </c>
      <c r="AD179" s="273">
        <f t="shared" si="176"/>
        <v>0</v>
      </c>
      <c r="AE179" s="274">
        <v>2</v>
      </c>
      <c r="AF179" s="275"/>
      <c r="AG179" s="271" t="e">
        <f>IF(AF179&gt;#REF!,"LB","KR")</f>
        <v>#REF!</v>
      </c>
      <c r="AH179" s="275">
        <f t="shared" si="137"/>
        <v>2388437000</v>
      </c>
      <c r="AI179" s="275">
        <f t="shared" si="137"/>
        <v>2692150000</v>
      </c>
      <c r="AJ179" s="275">
        <f t="shared" si="137"/>
        <v>2858196000</v>
      </c>
      <c r="AK179" s="276">
        <f t="shared" si="137"/>
        <v>3034483000</v>
      </c>
      <c r="AL179" s="276">
        <f t="shared" si="137"/>
        <v>2858196000</v>
      </c>
      <c r="AM179" s="275">
        <f t="shared" si="137"/>
        <v>3034483000</v>
      </c>
      <c r="AN179" s="275">
        <f t="shared" si="134"/>
        <v>3221644000</v>
      </c>
      <c r="AO179" s="16"/>
      <c r="AP179" s="16"/>
      <c r="AQ179" s="278">
        <f t="shared" si="177"/>
        <v>-1534411.2613999955</v>
      </c>
      <c r="AR179" s="279"/>
      <c r="AS179" s="280"/>
      <c r="AT179" s="280"/>
      <c r="AU179" s="280"/>
      <c r="AV179" s="16"/>
      <c r="AW179" s="16"/>
      <c r="AX179" s="16"/>
      <c r="AY179" s="16"/>
      <c r="AZ179" s="16"/>
      <c r="BA179" s="16"/>
      <c r="BB179" s="16"/>
      <c r="BC179" s="16"/>
      <c r="BD179" s="16"/>
      <c r="BE179" s="16"/>
      <c r="BF179" s="16"/>
      <c r="BG179" s="16"/>
      <c r="BH179" s="16"/>
      <c r="BI179" s="16"/>
      <c r="BJ179" s="16"/>
      <c r="BK179" s="16"/>
      <c r="BL179" s="16"/>
      <c r="BM179" s="16"/>
      <c r="BN179" s="16"/>
      <c r="BO179" s="16"/>
      <c r="BP179" s="16"/>
      <c r="BQ179" s="16"/>
      <c r="BR179" s="16"/>
      <c r="BS179" s="290">
        <v>37</v>
      </c>
      <c r="BT179" s="310" t="s">
        <v>168</v>
      </c>
      <c r="BU179" s="283" t="str">
        <f>F260</f>
        <v>2BR-3</v>
      </c>
      <c r="BV179" s="284" t="str">
        <f>D260</f>
        <v>03</v>
      </c>
      <c r="BW179" s="285">
        <f>G260</f>
        <v>85</v>
      </c>
      <c r="BX179" s="285">
        <f>H260</f>
        <v>74</v>
      </c>
      <c r="BY179" s="286">
        <f>O260</f>
        <v>29442358.790800005</v>
      </c>
      <c r="BZ179" s="286">
        <f t="shared" ref="BZ179:CC180" si="190">AH260</f>
        <v>2002714000</v>
      </c>
      <c r="CA179" s="286">
        <f t="shared" si="190"/>
        <v>2257378000</v>
      </c>
      <c r="CB179" s="286">
        <f t="shared" si="190"/>
        <v>2396609000</v>
      </c>
      <c r="CC179" s="286">
        <f t="shared" si="190"/>
        <v>2544426000</v>
      </c>
      <c r="CD179" s="286">
        <f>AN260</f>
        <v>2701361000</v>
      </c>
      <c r="CE179" s="16">
        <v>4</v>
      </c>
      <c r="CF179" s="43">
        <f t="shared" si="184"/>
        <v>3029688000</v>
      </c>
      <c r="CG179" s="197">
        <f t="shared" si="184"/>
        <v>3216552000</v>
      </c>
      <c r="CH179" s="44">
        <f t="shared" si="178"/>
        <v>45445320</v>
      </c>
      <c r="CI179" s="44">
        <f t="shared" si="179"/>
        <v>32165520</v>
      </c>
      <c r="CJ179" s="250">
        <f t="shared" si="180"/>
        <v>71454900</v>
      </c>
      <c r="CK179" s="287">
        <f t="shared" si="181"/>
        <v>63218395.833333336</v>
      </c>
    </row>
    <row r="180" spans="1:89">
      <c r="A180" s="3">
        <f t="shared" si="182"/>
        <v>141</v>
      </c>
      <c r="B180" s="556">
        <v>5</v>
      </c>
      <c r="C180" s="264" t="s">
        <v>167</v>
      </c>
      <c r="D180" s="265" t="s">
        <v>44</v>
      </c>
      <c r="E180" s="266"/>
      <c r="F180" s="41" t="s">
        <v>60</v>
      </c>
      <c r="G180" s="267">
        <f t="shared" si="157"/>
        <v>101</v>
      </c>
      <c r="H180" s="267">
        <f t="shared" si="158"/>
        <v>90</v>
      </c>
      <c r="I180" s="268">
        <f t="shared" si="159"/>
        <v>26966806</v>
      </c>
      <c r="J180" s="268">
        <f t="shared" si="160"/>
        <v>1</v>
      </c>
      <c r="K180" s="269">
        <f t="shared" si="161"/>
        <v>1.06</v>
      </c>
      <c r="L180" s="270">
        <f t="shared" si="187"/>
        <v>1.01</v>
      </c>
      <c r="M180" s="271">
        <f t="shared" si="163"/>
        <v>24125622.423629135</v>
      </c>
      <c r="N180" s="271">
        <f t="shared" si="164"/>
        <v>27193431.171833493</v>
      </c>
      <c r="O180" s="271">
        <f t="shared" si="165"/>
        <v>28870662.503600005</v>
      </c>
      <c r="P180" s="271">
        <f t="shared" si="166"/>
        <v>30651341.793900453</v>
      </c>
      <c r="Q180" s="272">
        <f t="shared" si="167"/>
        <v>28870662.503600005</v>
      </c>
      <c r="R180" s="271">
        <f t="shared" si="167"/>
        <v>30651341.793900453</v>
      </c>
      <c r="S180" s="271">
        <f t="shared" si="168"/>
        <v>32541849.486459062</v>
      </c>
      <c r="T180" s="271"/>
      <c r="U180" s="271">
        <f t="shared" si="169"/>
        <v>2171306018.1266222</v>
      </c>
      <c r="V180" s="271">
        <f t="shared" si="170"/>
        <v>2447408805.4650145</v>
      </c>
      <c r="W180" s="271">
        <f t="shared" si="171"/>
        <v>2598359625.3240004</v>
      </c>
      <c r="X180" s="272">
        <f t="shared" si="172"/>
        <v>2758620761.4510407</v>
      </c>
      <c r="Y180" s="272">
        <f t="shared" si="173"/>
        <v>2598359625.3240004</v>
      </c>
      <c r="Z180" s="271">
        <f t="shared" si="174"/>
        <v>2758620761.4510407</v>
      </c>
      <c r="AA180" s="271">
        <f t="shared" si="183"/>
        <v>2928766453.7813153</v>
      </c>
      <c r="AB180" s="271"/>
      <c r="AC180" s="33" t="str">
        <f t="shared" si="175"/>
        <v>BERTAHAP</v>
      </c>
      <c r="AD180" s="273">
        <f t="shared" si="176"/>
        <v>0</v>
      </c>
      <c r="AE180" s="274">
        <v>2</v>
      </c>
      <c r="AF180" s="275"/>
      <c r="AG180" s="271" t="e">
        <f>IF(AF180&gt;#REF!,"LB","KR")</f>
        <v>#REF!</v>
      </c>
      <c r="AH180" s="275">
        <f t="shared" si="137"/>
        <v>2388437000</v>
      </c>
      <c r="AI180" s="275">
        <f t="shared" si="137"/>
        <v>2692150000</v>
      </c>
      <c r="AJ180" s="275">
        <f t="shared" si="137"/>
        <v>2858196000</v>
      </c>
      <c r="AK180" s="276">
        <f t="shared" si="137"/>
        <v>3034483000</v>
      </c>
      <c r="AL180" s="276">
        <f t="shared" si="137"/>
        <v>2858196000</v>
      </c>
      <c r="AM180" s="275">
        <f t="shared" si="137"/>
        <v>3034483000</v>
      </c>
      <c r="AN180" s="275">
        <f t="shared" si="134"/>
        <v>3221644000</v>
      </c>
      <c r="AO180" s="16"/>
      <c r="AP180" s="16"/>
      <c r="AQ180" s="278">
        <f t="shared" si="177"/>
        <v>-1534411.2613999955</v>
      </c>
      <c r="AR180" s="279"/>
      <c r="AS180" s="280"/>
      <c r="AT180" s="280"/>
      <c r="AU180" s="280"/>
      <c r="AV180" s="16"/>
      <c r="AW180" s="16"/>
      <c r="AX180" s="16"/>
      <c r="AY180" s="16"/>
      <c r="AZ180" s="16"/>
      <c r="BA180" s="16"/>
      <c r="BB180" s="16"/>
      <c r="BC180" s="16"/>
      <c r="BD180" s="16"/>
      <c r="BE180" s="16"/>
      <c r="BF180" s="16"/>
      <c r="BG180" s="16"/>
      <c r="BH180" s="16"/>
      <c r="BI180" s="16"/>
      <c r="BJ180" s="16"/>
      <c r="BK180" s="16"/>
      <c r="BL180" s="16"/>
      <c r="BM180" s="16"/>
      <c r="BN180" s="16"/>
      <c r="BO180" s="16"/>
      <c r="BP180" s="16"/>
      <c r="BQ180" s="16"/>
      <c r="BR180" s="16"/>
      <c r="BS180" s="290"/>
      <c r="BT180" s="283"/>
      <c r="BU180" s="283" t="str">
        <f>F261</f>
        <v>2BR-5</v>
      </c>
      <c r="BV180" s="284" t="str">
        <f>D261</f>
        <v>05</v>
      </c>
      <c r="BW180" s="285">
        <f>G261</f>
        <v>85</v>
      </c>
      <c r="BX180" s="285">
        <f>H261</f>
        <v>74</v>
      </c>
      <c r="BY180" s="286">
        <f>O261</f>
        <v>29442358.790800005</v>
      </c>
      <c r="BZ180" s="286">
        <f t="shared" si="190"/>
        <v>2002714000</v>
      </c>
      <c r="CA180" s="286">
        <f t="shared" si="190"/>
        <v>2257378000</v>
      </c>
      <c r="CB180" s="286">
        <f t="shared" si="190"/>
        <v>2396609000</v>
      </c>
      <c r="CC180" s="286">
        <f t="shared" si="190"/>
        <v>2544426000</v>
      </c>
      <c r="CD180" s="286">
        <f>AN261</f>
        <v>2701361000</v>
      </c>
      <c r="CE180" s="16"/>
      <c r="CF180" s="43">
        <f t="shared" si="184"/>
        <v>3029688000</v>
      </c>
      <c r="CG180" s="197">
        <f t="shared" si="184"/>
        <v>3216552000</v>
      </c>
      <c r="CH180" s="44">
        <f t="shared" si="178"/>
        <v>45445320</v>
      </c>
      <c r="CI180" s="44">
        <f t="shared" si="179"/>
        <v>32165520</v>
      </c>
      <c r="CJ180" s="250">
        <f t="shared" si="180"/>
        <v>71454900</v>
      </c>
      <c r="CK180" s="287">
        <f t="shared" si="181"/>
        <v>63218395.833333336</v>
      </c>
    </row>
    <row r="181" spans="1:89">
      <c r="A181" s="3">
        <f t="shared" si="182"/>
        <v>142</v>
      </c>
      <c r="B181" s="556">
        <v>6</v>
      </c>
      <c r="C181" s="264" t="s">
        <v>167</v>
      </c>
      <c r="D181" s="299">
        <v>11</v>
      </c>
      <c r="E181" s="266"/>
      <c r="F181" s="41" t="s">
        <v>62</v>
      </c>
      <c r="G181" s="267">
        <f t="shared" si="157"/>
        <v>101</v>
      </c>
      <c r="H181" s="267">
        <f t="shared" si="158"/>
        <v>90</v>
      </c>
      <c r="I181" s="268">
        <f t="shared" si="159"/>
        <v>26966806</v>
      </c>
      <c r="J181" s="268">
        <f t="shared" si="160"/>
        <v>1</v>
      </c>
      <c r="K181" s="269">
        <f t="shared" si="161"/>
        <v>1.06</v>
      </c>
      <c r="L181" s="270">
        <f t="shared" si="187"/>
        <v>1.01</v>
      </c>
      <c r="M181" s="271">
        <f t="shared" si="163"/>
        <v>24125622.423629135</v>
      </c>
      <c r="N181" s="271">
        <f t="shared" si="164"/>
        <v>27193431.171833493</v>
      </c>
      <c r="O181" s="271">
        <f t="shared" si="165"/>
        <v>28870662.503600005</v>
      </c>
      <c r="P181" s="271">
        <f t="shared" si="166"/>
        <v>30651341.793900453</v>
      </c>
      <c r="Q181" s="272">
        <f t="shared" si="167"/>
        <v>28870662.503600005</v>
      </c>
      <c r="R181" s="271">
        <f t="shared" si="167"/>
        <v>30651341.793900453</v>
      </c>
      <c r="S181" s="271">
        <f t="shared" si="168"/>
        <v>32541849.486459062</v>
      </c>
      <c r="T181" s="271"/>
      <c r="U181" s="271">
        <f t="shared" si="169"/>
        <v>2171306018.1266222</v>
      </c>
      <c r="V181" s="271">
        <f t="shared" si="170"/>
        <v>2447408805.4650145</v>
      </c>
      <c r="W181" s="271">
        <f t="shared" si="171"/>
        <v>2598359625.3240004</v>
      </c>
      <c r="X181" s="272">
        <f t="shared" si="172"/>
        <v>2758620761.4510407</v>
      </c>
      <c r="Y181" s="272">
        <f t="shared" si="173"/>
        <v>2598359625.3240004</v>
      </c>
      <c r="Z181" s="271">
        <f t="shared" si="174"/>
        <v>2758620761.4510407</v>
      </c>
      <c r="AA181" s="271">
        <f t="shared" si="183"/>
        <v>2928766453.7813153</v>
      </c>
      <c r="AB181" s="271"/>
      <c r="AC181" s="33" t="str">
        <f t="shared" si="175"/>
        <v>BERTAHAP</v>
      </c>
      <c r="AD181" s="273">
        <f t="shared" si="176"/>
        <v>0</v>
      </c>
      <c r="AE181" s="274">
        <v>2</v>
      </c>
      <c r="AF181" s="275"/>
      <c r="AG181" s="271" t="e">
        <f>IF(AF181&gt;#REF!,"LB","KR")</f>
        <v>#REF!</v>
      </c>
      <c r="AH181" s="275">
        <f t="shared" si="137"/>
        <v>2388437000</v>
      </c>
      <c r="AI181" s="275">
        <f t="shared" si="137"/>
        <v>2692150000</v>
      </c>
      <c r="AJ181" s="275">
        <f t="shared" si="137"/>
        <v>2858196000</v>
      </c>
      <c r="AK181" s="276">
        <f t="shared" si="137"/>
        <v>3034483000</v>
      </c>
      <c r="AL181" s="276">
        <f t="shared" si="137"/>
        <v>2858196000</v>
      </c>
      <c r="AM181" s="275">
        <f t="shared" si="137"/>
        <v>3034483000</v>
      </c>
      <c r="AN181" s="275">
        <f t="shared" si="134"/>
        <v>3221644000</v>
      </c>
      <c r="AO181" s="16"/>
      <c r="AP181" s="16"/>
      <c r="AQ181" s="278">
        <f t="shared" si="177"/>
        <v>-1534411.2613999955</v>
      </c>
      <c r="AR181" s="279"/>
      <c r="AS181" s="280"/>
      <c r="AT181" s="280"/>
      <c r="AU181" s="280"/>
      <c r="AV181" s="16"/>
      <c r="AW181" s="16"/>
      <c r="AX181" s="16"/>
      <c r="AY181" s="16"/>
      <c r="AZ181" s="16"/>
      <c r="BA181" s="16"/>
      <c r="BB181" s="16"/>
      <c r="BC181" s="16"/>
      <c r="BD181" s="16"/>
      <c r="BE181" s="16"/>
      <c r="BF181" s="16"/>
      <c r="BG181" s="16"/>
      <c r="BH181" s="16"/>
      <c r="BI181" s="16"/>
      <c r="BJ181" s="16"/>
      <c r="BK181" s="16"/>
      <c r="BL181" s="16"/>
      <c r="BM181" s="16"/>
      <c r="BN181" s="16"/>
      <c r="BO181" s="16"/>
      <c r="BP181" s="16"/>
      <c r="BQ181" s="16"/>
      <c r="BR181" s="16"/>
      <c r="BS181" s="290"/>
      <c r="BT181" s="283"/>
      <c r="BU181" s="283" t="str">
        <f>F264</f>
        <v>2BR-17</v>
      </c>
      <c r="BV181" s="284">
        <f>D264</f>
        <v>17</v>
      </c>
      <c r="BW181" s="285">
        <f>G264</f>
        <v>85</v>
      </c>
      <c r="BX181" s="285">
        <f>H264</f>
        <v>74</v>
      </c>
      <c r="BY181" s="286">
        <f>O264</f>
        <v>29442358.790800005</v>
      </c>
      <c r="BZ181" s="286">
        <f t="shared" ref="BZ181:CC182" si="191">AH264</f>
        <v>2002714000</v>
      </c>
      <c r="CA181" s="286">
        <f t="shared" si="191"/>
        <v>2257378000</v>
      </c>
      <c r="CB181" s="286">
        <f t="shared" si="191"/>
        <v>2396609000</v>
      </c>
      <c r="CC181" s="286">
        <f t="shared" si="191"/>
        <v>2544426000</v>
      </c>
      <c r="CD181" s="286">
        <f>AN264</f>
        <v>2701361000</v>
      </c>
      <c r="CE181" s="16"/>
      <c r="CF181" s="43">
        <f t="shared" si="184"/>
        <v>3029688000</v>
      </c>
      <c r="CG181" s="197">
        <f t="shared" si="184"/>
        <v>3216552000</v>
      </c>
      <c r="CH181" s="44">
        <f t="shared" si="178"/>
        <v>45445320</v>
      </c>
      <c r="CI181" s="44">
        <f t="shared" si="179"/>
        <v>32165520</v>
      </c>
      <c r="CJ181" s="250">
        <f t="shared" si="180"/>
        <v>71454900</v>
      </c>
      <c r="CK181" s="287">
        <f t="shared" si="181"/>
        <v>63218395.833333336</v>
      </c>
    </row>
    <row r="182" spans="1:89">
      <c r="A182" s="3">
        <f t="shared" si="182"/>
        <v>143</v>
      </c>
      <c r="B182" s="556">
        <v>7</v>
      </c>
      <c r="C182" s="264" t="s">
        <v>167</v>
      </c>
      <c r="D182" s="299">
        <v>15</v>
      </c>
      <c r="E182" s="266"/>
      <c r="F182" s="41" t="s">
        <v>64</v>
      </c>
      <c r="G182" s="267">
        <f t="shared" si="157"/>
        <v>101</v>
      </c>
      <c r="H182" s="267">
        <f t="shared" si="158"/>
        <v>90</v>
      </c>
      <c r="I182" s="268">
        <f t="shared" si="159"/>
        <v>26966806</v>
      </c>
      <c r="J182" s="268">
        <f t="shared" si="160"/>
        <v>1</v>
      </c>
      <c r="K182" s="269">
        <f t="shared" si="161"/>
        <v>1.06</v>
      </c>
      <c r="L182" s="270">
        <f t="shared" si="187"/>
        <v>1.01</v>
      </c>
      <c r="M182" s="271">
        <f t="shared" si="163"/>
        <v>24125622.423629135</v>
      </c>
      <c r="N182" s="271">
        <f t="shared" si="164"/>
        <v>27193431.171833493</v>
      </c>
      <c r="O182" s="271">
        <f t="shared" si="165"/>
        <v>28870662.503600005</v>
      </c>
      <c r="P182" s="271">
        <f t="shared" si="166"/>
        <v>30651341.793900453</v>
      </c>
      <c r="Q182" s="272">
        <f t="shared" si="167"/>
        <v>28870662.503600005</v>
      </c>
      <c r="R182" s="271">
        <f t="shared" si="167"/>
        <v>30651341.793900453</v>
      </c>
      <c r="S182" s="271">
        <f t="shared" si="168"/>
        <v>32541849.486459062</v>
      </c>
      <c r="T182" s="271"/>
      <c r="U182" s="271">
        <f t="shared" si="169"/>
        <v>2171306018.1266222</v>
      </c>
      <c r="V182" s="271">
        <f t="shared" si="170"/>
        <v>2447408805.4650145</v>
      </c>
      <c r="W182" s="271">
        <f t="shared" si="171"/>
        <v>2598359625.3240004</v>
      </c>
      <c r="X182" s="272">
        <f t="shared" si="172"/>
        <v>2758620761.4510407</v>
      </c>
      <c r="Y182" s="272">
        <f t="shared" si="173"/>
        <v>2598359625.3240004</v>
      </c>
      <c r="Z182" s="271">
        <f t="shared" si="174"/>
        <v>2758620761.4510407</v>
      </c>
      <c r="AA182" s="271">
        <f t="shared" si="183"/>
        <v>2928766453.7813153</v>
      </c>
      <c r="AB182" s="271"/>
      <c r="AC182" s="33" t="str">
        <f t="shared" si="175"/>
        <v>BERTAHAP</v>
      </c>
      <c r="AD182" s="273">
        <f t="shared" si="176"/>
        <v>0</v>
      </c>
      <c r="AE182" s="274">
        <v>2</v>
      </c>
      <c r="AF182" s="275"/>
      <c r="AG182" s="271" t="e">
        <f>IF(AF182&gt;#REF!,"LB","KR")</f>
        <v>#REF!</v>
      </c>
      <c r="AH182" s="275">
        <f t="shared" si="137"/>
        <v>2388437000</v>
      </c>
      <c r="AI182" s="275">
        <f t="shared" si="137"/>
        <v>2692150000</v>
      </c>
      <c r="AJ182" s="275">
        <f t="shared" si="137"/>
        <v>2858196000</v>
      </c>
      <c r="AK182" s="276">
        <f t="shared" si="137"/>
        <v>3034483000</v>
      </c>
      <c r="AL182" s="276">
        <f t="shared" si="137"/>
        <v>2858196000</v>
      </c>
      <c r="AM182" s="275">
        <f t="shared" si="137"/>
        <v>3034483000</v>
      </c>
      <c r="AN182" s="275">
        <f t="shared" si="134"/>
        <v>3221644000</v>
      </c>
      <c r="AO182" s="16"/>
      <c r="AP182" s="16"/>
      <c r="AQ182" s="278">
        <f t="shared" si="177"/>
        <v>-1534411.2613999955</v>
      </c>
      <c r="AR182" s="279"/>
      <c r="AS182" s="280"/>
      <c r="AT182" s="280"/>
      <c r="AU182" s="280"/>
      <c r="AV182" s="16"/>
      <c r="AW182" s="16"/>
      <c r="AX182" s="16"/>
      <c r="AY182" s="16"/>
      <c r="AZ182" s="16"/>
      <c r="BA182" s="16"/>
      <c r="BB182" s="16"/>
      <c r="BC182" s="16"/>
      <c r="BD182" s="16"/>
      <c r="BE182" s="16"/>
      <c r="BF182" s="16"/>
      <c r="BG182" s="16"/>
      <c r="BH182" s="16"/>
      <c r="BI182" s="16"/>
      <c r="BJ182" s="16"/>
      <c r="BK182" s="16"/>
      <c r="BL182" s="16"/>
      <c r="BM182" s="16"/>
      <c r="BN182" s="16"/>
      <c r="BO182" s="16"/>
      <c r="BP182" s="16"/>
      <c r="BQ182" s="16"/>
      <c r="BR182" s="16"/>
      <c r="BS182" s="290"/>
      <c r="BT182" s="283"/>
      <c r="BU182" s="283" t="str">
        <f>F265</f>
        <v>3BR-19</v>
      </c>
      <c r="BV182" s="284">
        <f>D265</f>
        <v>19</v>
      </c>
      <c r="BW182" s="285">
        <f>G265</f>
        <v>138</v>
      </c>
      <c r="BX182" s="285">
        <f>H265</f>
        <v>120</v>
      </c>
      <c r="BY182" s="286">
        <f>O265</f>
        <v>29442358.790800005</v>
      </c>
      <c r="BZ182" s="286">
        <f t="shared" si="191"/>
        <v>3247644000</v>
      </c>
      <c r="CA182" s="286">
        <f t="shared" si="191"/>
        <v>3660613000</v>
      </c>
      <c r="CB182" s="286">
        <f t="shared" si="191"/>
        <v>3886392000</v>
      </c>
      <c r="CC182" s="286">
        <f t="shared" si="191"/>
        <v>4126096000</v>
      </c>
      <c r="CD182" s="286">
        <f>AN265</f>
        <v>4380585000</v>
      </c>
      <c r="CE182" s="16"/>
      <c r="CF182" s="43">
        <f t="shared" si="184"/>
        <v>3029688000</v>
      </c>
      <c r="CG182" s="197">
        <f t="shared" si="184"/>
        <v>3216552000</v>
      </c>
      <c r="CH182" s="44">
        <f t="shared" si="178"/>
        <v>45445320</v>
      </c>
      <c r="CI182" s="44">
        <f t="shared" si="179"/>
        <v>32165520</v>
      </c>
      <c r="CJ182" s="250">
        <f t="shared" si="180"/>
        <v>71454900</v>
      </c>
      <c r="CK182" s="287">
        <f t="shared" si="181"/>
        <v>63218395.833333336</v>
      </c>
    </row>
    <row r="183" spans="1:89">
      <c r="A183" s="3">
        <f t="shared" si="182"/>
        <v>144</v>
      </c>
      <c r="B183" s="556">
        <v>8</v>
      </c>
      <c r="C183" s="264" t="s">
        <v>167</v>
      </c>
      <c r="D183" s="299">
        <v>17</v>
      </c>
      <c r="E183" s="266"/>
      <c r="F183" s="41" t="s">
        <v>67</v>
      </c>
      <c r="G183" s="267">
        <f t="shared" si="157"/>
        <v>85</v>
      </c>
      <c r="H183" s="267">
        <f t="shared" si="158"/>
        <v>74</v>
      </c>
      <c r="I183" s="268">
        <f t="shared" si="159"/>
        <v>26966806</v>
      </c>
      <c r="J183" s="268">
        <f t="shared" si="160"/>
        <v>1</v>
      </c>
      <c r="K183" s="269">
        <f t="shared" si="161"/>
        <v>1.06</v>
      </c>
      <c r="L183" s="270">
        <f t="shared" si="187"/>
        <v>1.01</v>
      </c>
      <c r="M183" s="271">
        <f t="shared" si="163"/>
        <v>24125622.423629135</v>
      </c>
      <c r="N183" s="271">
        <f t="shared" si="164"/>
        <v>27193431.171833493</v>
      </c>
      <c r="O183" s="271">
        <f t="shared" si="165"/>
        <v>28870662.503600005</v>
      </c>
      <c r="P183" s="271">
        <f t="shared" si="166"/>
        <v>30651341.793900453</v>
      </c>
      <c r="Q183" s="272">
        <f t="shared" si="167"/>
        <v>28870662.503600005</v>
      </c>
      <c r="R183" s="271">
        <f t="shared" si="167"/>
        <v>30651341.793900453</v>
      </c>
      <c r="S183" s="271">
        <f t="shared" si="168"/>
        <v>32541849.486459062</v>
      </c>
      <c r="T183" s="271"/>
      <c r="U183" s="271">
        <f t="shared" si="169"/>
        <v>1785296059.348556</v>
      </c>
      <c r="V183" s="271">
        <f t="shared" si="170"/>
        <v>2012313906.7156785</v>
      </c>
      <c r="W183" s="271">
        <f t="shared" si="171"/>
        <v>2136429025.2664003</v>
      </c>
      <c r="X183" s="272">
        <f t="shared" si="172"/>
        <v>2268199292.7486334</v>
      </c>
      <c r="Y183" s="272">
        <f t="shared" si="173"/>
        <v>2136429025.2664003</v>
      </c>
      <c r="Z183" s="271">
        <f t="shared" si="174"/>
        <v>2268199292.7486334</v>
      </c>
      <c r="AA183" s="271">
        <f t="shared" si="183"/>
        <v>2408096861.9979706</v>
      </c>
      <c r="AB183" s="271"/>
      <c r="AC183" s="33" t="str">
        <f t="shared" si="175"/>
        <v>BERTAHAP</v>
      </c>
      <c r="AD183" s="273">
        <f t="shared" si="176"/>
        <v>0</v>
      </c>
      <c r="AE183" s="274">
        <v>2</v>
      </c>
      <c r="AF183" s="275"/>
      <c r="AG183" s="271" t="e">
        <f>IF(AF183&gt;#REF!,"LB","KR")</f>
        <v>#REF!</v>
      </c>
      <c r="AH183" s="275">
        <f t="shared" si="137"/>
        <v>1963826000</v>
      </c>
      <c r="AI183" s="275">
        <f t="shared" si="137"/>
        <v>2213546000</v>
      </c>
      <c r="AJ183" s="275">
        <f t="shared" si="137"/>
        <v>2350072000</v>
      </c>
      <c r="AK183" s="276">
        <f t="shared" ref="AK183:AN246" si="192">ROUNDUP((X183*(1+$J$5)),-3)</f>
        <v>2495020000</v>
      </c>
      <c r="AL183" s="276">
        <f t="shared" si="192"/>
        <v>2350072000</v>
      </c>
      <c r="AM183" s="275">
        <f t="shared" si="192"/>
        <v>2495020000</v>
      </c>
      <c r="AN183" s="275">
        <f t="shared" si="134"/>
        <v>2648907000</v>
      </c>
      <c r="AO183" s="16"/>
      <c r="AP183" s="16"/>
      <c r="AQ183" s="278">
        <f t="shared" si="177"/>
        <v>-1534411.2613999955</v>
      </c>
      <c r="AR183" s="279"/>
      <c r="AS183" s="280"/>
      <c r="AT183" s="280"/>
      <c r="AU183" s="280"/>
      <c r="AV183" s="16"/>
      <c r="AW183" s="16"/>
      <c r="AX183" s="16"/>
      <c r="AY183" s="16"/>
      <c r="AZ183" s="16"/>
      <c r="BA183" s="16"/>
      <c r="BB183" s="16"/>
      <c r="BC183" s="16"/>
      <c r="BD183" s="16"/>
      <c r="BE183" s="16"/>
      <c r="BF183" s="16"/>
      <c r="BG183" s="16"/>
      <c r="BH183" s="16"/>
      <c r="BI183" s="16"/>
      <c r="BJ183" s="16"/>
      <c r="BK183" s="16"/>
      <c r="BL183" s="16"/>
      <c r="BM183" s="16"/>
      <c r="BN183" s="16"/>
      <c r="BO183" s="16"/>
      <c r="BP183" s="16"/>
      <c r="BQ183" s="16"/>
      <c r="BR183" s="16"/>
      <c r="BS183" s="290">
        <v>38</v>
      </c>
      <c r="BT183" s="283" t="s">
        <v>160</v>
      </c>
      <c r="BU183" s="283" t="str">
        <f>F157</f>
        <v>3BR-21</v>
      </c>
      <c r="BV183" s="284">
        <f>D157</f>
        <v>21</v>
      </c>
      <c r="BW183" s="285">
        <f>G157</f>
        <v>132</v>
      </c>
      <c r="BX183" s="285">
        <f>H157</f>
        <v>112</v>
      </c>
      <c r="BY183" s="286">
        <f>O157</f>
        <v>30256756.332000002</v>
      </c>
      <c r="BZ183" s="286">
        <f>AH157</f>
        <v>3114978000</v>
      </c>
      <c r="CA183" s="286">
        <f>AI157</f>
        <v>3511077000</v>
      </c>
      <c r="CB183" s="286">
        <f>AJ157</f>
        <v>3727633000</v>
      </c>
      <c r="CC183" s="286">
        <f>AK157</f>
        <v>3957545000</v>
      </c>
      <c r="CD183" s="286">
        <f>AN157</f>
        <v>4201638000</v>
      </c>
      <c r="CE183" s="16">
        <v>2</v>
      </c>
      <c r="CF183" s="43">
        <f t="shared" si="184"/>
        <v>2491077000</v>
      </c>
      <c r="CG183" s="197">
        <f t="shared" si="184"/>
        <v>2644722000</v>
      </c>
      <c r="CH183" s="44">
        <f t="shared" si="178"/>
        <v>37366155</v>
      </c>
      <c r="CI183" s="44">
        <f t="shared" si="179"/>
        <v>26447220</v>
      </c>
      <c r="CJ183" s="250">
        <f t="shared" si="180"/>
        <v>58751800</v>
      </c>
      <c r="CK183" s="287">
        <f t="shared" si="181"/>
        <v>51979583.333333336</v>
      </c>
    </row>
    <row r="184" spans="1:89">
      <c r="A184" s="3">
        <f t="shared" si="182"/>
        <v>145</v>
      </c>
      <c r="B184" s="556">
        <v>1</v>
      </c>
      <c r="C184" s="264" t="s">
        <v>169</v>
      </c>
      <c r="D184" s="265" t="s">
        <v>19</v>
      </c>
      <c r="E184" s="266"/>
      <c r="F184" s="41" t="s">
        <v>72</v>
      </c>
      <c r="G184" s="267">
        <f t="shared" si="157"/>
        <v>175</v>
      </c>
      <c r="H184" s="267">
        <f t="shared" si="158"/>
        <v>156</v>
      </c>
      <c r="I184" s="268">
        <f t="shared" si="159"/>
        <v>26966806</v>
      </c>
      <c r="J184" s="268">
        <f t="shared" si="160"/>
        <v>5</v>
      </c>
      <c r="K184" s="269">
        <f t="shared" si="161"/>
        <v>1.08</v>
      </c>
      <c r="L184" s="270">
        <f t="shared" ref="L184:L191" si="193">SUMIF($AN$4:$AN$22,D184,$AU$4:$AU$22)</f>
        <v>1.02</v>
      </c>
      <c r="M184" s="271">
        <f t="shared" si="163"/>
        <v>24824197.330347329</v>
      </c>
      <c r="N184" s="271">
        <f t="shared" si="164"/>
        <v>27980836.707352675</v>
      </c>
      <c r="O184" s="271">
        <f t="shared" si="165"/>
        <v>29706633.489600003</v>
      </c>
      <c r="P184" s="271">
        <f t="shared" si="166"/>
        <v>31538873.641099136</v>
      </c>
      <c r="Q184" s="272">
        <f t="shared" si="167"/>
        <v>29706633.489600003</v>
      </c>
      <c r="R184" s="271">
        <f t="shared" si="167"/>
        <v>31538873.641099136</v>
      </c>
      <c r="S184" s="271">
        <f t="shared" si="168"/>
        <v>33484122.355953015</v>
      </c>
      <c r="T184" s="271"/>
      <c r="U184" s="271">
        <f t="shared" si="169"/>
        <v>3872574783.5341835</v>
      </c>
      <c r="V184" s="271">
        <f t="shared" si="170"/>
        <v>4365010526.3470173</v>
      </c>
      <c r="W184" s="271">
        <f t="shared" si="171"/>
        <v>4634234824.3776007</v>
      </c>
      <c r="X184" s="272">
        <f t="shared" si="172"/>
        <v>4920064288.0114651</v>
      </c>
      <c r="Y184" s="272">
        <f t="shared" si="173"/>
        <v>4634234824.3776007</v>
      </c>
      <c r="Z184" s="271">
        <f t="shared" si="174"/>
        <v>4920064288.0114651</v>
      </c>
      <c r="AA184" s="271">
        <f t="shared" si="183"/>
        <v>5223523087.5286703</v>
      </c>
      <c r="AB184" s="271"/>
      <c r="AC184" s="33" t="str">
        <f t="shared" si="175"/>
        <v>BERTAHAP</v>
      </c>
      <c r="AD184" s="273">
        <f t="shared" si="176"/>
        <v>0</v>
      </c>
      <c r="AE184" s="274">
        <v>2</v>
      </c>
      <c r="AF184" s="275"/>
      <c r="AG184" s="271" t="e">
        <f>IF(AF184&gt;#REF!,"LB","KR")</f>
        <v>#REF!</v>
      </c>
      <c r="AH184" s="275">
        <f t="shared" ref="AH184:AN247" si="194">ROUNDUP((U184*(1+$J$5)),-3)</f>
        <v>4259833000</v>
      </c>
      <c r="AI184" s="275">
        <f t="shared" si="194"/>
        <v>4801512000</v>
      </c>
      <c r="AJ184" s="275">
        <f t="shared" si="194"/>
        <v>5097659000</v>
      </c>
      <c r="AK184" s="276">
        <f t="shared" si="192"/>
        <v>5412071000</v>
      </c>
      <c r="AL184" s="276">
        <f t="shared" si="192"/>
        <v>5097659000</v>
      </c>
      <c r="AM184" s="275">
        <f t="shared" si="192"/>
        <v>5412071000</v>
      </c>
      <c r="AN184" s="275">
        <f t="shared" si="134"/>
        <v>5745876000</v>
      </c>
      <c r="AO184" s="16"/>
      <c r="AP184" s="16"/>
      <c r="AQ184" s="278">
        <f t="shared" si="177"/>
        <v>-698440.27539999783</v>
      </c>
      <c r="AR184" s="279"/>
      <c r="AS184" s="280"/>
      <c r="AT184" s="280"/>
      <c r="AU184" s="280"/>
      <c r="AV184" s="16"/>
      <c r="AW184" s="16"/>
      <c r="AX184" s="16"/>
      <c r="AY184" s="16"/>
      <c r="AZ184" s="16"/>
      <c r="BA184" s="16"/>
      <c r="BB184" s="16"/>
      <c r="BC184" s="16"/>
      <c r="BD184" s="16"/>
      <c r="BE184" s="16"/>
      <c r="BF184" s="16"/>
      <c r="BG184" s="16"/>
      <c r="BH184" s="16"/>
      <c r="BI184" s="16"/>
      <c r="BJ184" s="16"/>
      <c r="BK184" s="16"/>
      <c r="BL184" s="16"/>
      <c r="BM184" s="16"/>
      <c r="BN184" s="16"/>
      <c r="BO184" s="16"/>
      <c r="BP184" s="16"/>
      <c r="BQ184" s="16"/>
      <c r="BR184" s="16"/>
      <c r="BS184" s="290">
        <v>39</v>
      </c>
      <c r="BT184" s="310" t="s">
        <v>63</v>
      </c>
      <c r="BU184" s="283" t="str">
        <f>F191</f>
        <v>2BR-17</v>
      </c>
      <c r="BV184" s="284">
        <f>D191</f>
        <v>17</v>
      </c>
      <c r="BW184" s="285">
        <f>G191</f>
        <v>85</v>
      </c>
      <c r="BX184" s="285">
        <f>H191</f>
        <v>74</v>
      </c>
      <c r="BY184" s="286">
        <f>O191</f>
        <v>29156510.647200003</v>
      </c>
      <c r="BZ184" s="286">
        <f>AH191</f>
        <v>1983270000</v>
      </c>
      <c r="CA184" s="286">
        <f>AI191</f>
        <v>2235462000</v>
      </c>
      <c r="CB184" s="286">
        <f>AJ191</f>
        <v>2373340000</v>
      </c>
      <c r="CC184" s="286">
        <f>AK191</f>
        <v>2519723000</v>
      </c>
      <c r="CD184" s="286">
        <f>AN191</f>
        <v>2675134000</v>
      </c>
      <c r="CE184" s="16">
        <v>1</v>
      </c>
      <c r="CF184" s="43">
        <f t="shared" si="184"/>
        <v>5403519000</v>
      </c>
      <c r="CG184" s="197">
        <f t="shared" si="184"/>
        <v>5736796000</v>
      </c>
      <c r="CH184" s="44">
        <f t="shared" si="178"/>
        <v>81052785</v>
      </c>
      <c r="CI184" s="44">
        <f t="shared" si="179"/>
        <v>57367960</v>
      </c>
      <c r="CJ184" s="250">
        <f t="shared" si="180"/>
        <v>127441475</v>
      </c>
      <c r="CK184" s="287">
        <f t="shared" si="181"/>
        <v>112751479.16666667</v>
      </c>
    </row>
    <row r="185" spans="1:89">
      <c r="A185" s="3">
        <f t="shared" si="182"/>
        <v>146</v>
      </c>
      <c r="B185" s="556">
        <v>2</v>
      </c>
      <c r="C185" s="264" t="s">
        <v>169</v>
      </c>
      <c r="D185" s="265" t="s">
        <v>29</v>
      </c>
      <c r="E185" s="266"/>
      <c r="F185" s="41" t="s">
        <v>74</v>
      </c>
      <c r="G185" s="267">
        <f t="shared" si="157"/>
        <v>85</v>
      </c>
      <c r="H185" s="267">
        <f t="shared" si="158"/>
        <v>74</v>
      </c>
      <c r="I185" s="268">
        <f t="shared" si="159"/>
        <v>26966806</v>
      </c>
      <c r="J185" s="268">
        <f t="shared" si="160"/>
        <v>1</v>
      </c>
      <c r="K185" s="269">
        <f t="shared" si="161"/>
        <v>1.06</v>
      </c>
      <c r="L185" s="270">
        <f t="shared" si="193"/>
        <v>1.02</v>
      </c>
      <c r="M185" s="271">
        <f t="shared" si="163"/>
        <v>24364489.972377934</v>
      </c>
      <c r="N185" s="271">
        <f t="shared" si="164"/>
        <v>27462673.064623922</v>
      </c>
      <c r="O185" s="271">
        <f t="shared" si="165"/>
        <v>29156510.647200003</v>
      </c>
      <c r="P185" s="271">
        <f t="shared" si="166"/>
        <v>30954820.425523225</v>
      </c>
      <c r="Q185" s="272">
        <f t="shared" si="167"/>
        <v>29156510.647200003</v>
      </c>
      <c r="R185" s="271">
        <f t="shared" si="167"/>
        <v>30954820.425523225</v>
      </c>
      <c r="S185" s="271">
        <f t="shared" si="168"/>
        <v>32864046.016027961</v>
      </c>
      <c r="T185" s="271"/>
      <c r="U185" s="271">
        <f t="shared" si="169"/>
        <v>1802972257.9559672</v>
      </c>
      <c r="V185" s="271">
        <f t="shared" si="170"/>
        <v>2032237806.7821703</v>
      </c>
      <c r="W185" s="271">
        <f t="shared" si="171"/>
        <v>2157581787.8928003</v>
      </c>
      <c r="X185" s="272">
        <f t="shared" si="172"/>
        <v>2290656711.4887185</v>
      </c>
      <c r="Y185" s="272">
        <f t="shared" si="173"/>
        <v>2157581787.8928003</v>
      </c>
      <c r="Z185" s="271">
        <f t="shared" si="174"/>
        <v>2290656711.4887185</v>
      </c>
      <c r="AA185" s="271">
        <f t="shared" si="183"/>
        <v>2431939405.186069</v>
      </c>
      <c r="AB185" s="271"/>
      <c r="AC185" s="33" t="str">
        <f t="shared" si="175"/>
        <v>BERTAHAP</v>
      </c>
      <c r="AD185" s="273">
        <f t="shared" si="176"/>
        <v>0</v>
      </c>
      <c r="AE185" s="274">
        <v>2</v>
      </c>
      <c r="AF185" s="275"/>
      <c r="AG185" s="271" t="e">
        <f>IF(AF185&gt;#REF!,"LB","KR")</f>
        <v>#REF!</v>
      </c>
      <c r="AH185" s="275">
        <f t="shared" si="194"/>
        <v>1983270000</v>
      </c>
      <c r="AI185" s="275">
        <f t="shared" si="194"/>
        <v>2235462000</v>
      </c>
      <c r="AJ185" s="275">
        <f t="shared" si="194"/>
        <v>2373340000</v>
      </c>
      <c r="AK185" s="276">
        <f t="shared" si="192"/>
        <v>2519723000</v>
      </c>
      <c r="AL185" s="276">
        <f t="shared" si="192"/>
        <v>2373340000</v>
      </c>
      <c r="AM185" s="275">
        <f t="shared" si="192"/>
        <v>2519723000</v>
      </c>
      <c r="AN185" s="275">
        <f t="shared" si="134"/>
        <v>2675134000</v>
      </c>
      <c r="AO185" s="16"/>
      <c r="AP185" s="16"/>
      <c r="AQ185" s="278">
        <f t="shared" si="177"/>
        <v>-1248563.1177999973</v>
      </c>
      <c r="AR185" s="279"/>
      <c r="AS185" s="280"/>
      <c r="AT185" s="280"/>
      <c r="AU185" s="280"/>
      <c r="AV185" s="16"/>
      <c r="AW185" s="16"/>
      <c r="AX185" s="16"/>
      <c r="AY185" s="16"/>
      <c r="AZ185" s="16"/>
      <c r="BA185" s="16"/>
      <c r="BB185" s="16"/>
      <c r="BC185" s="16"/>
      <c r="BD185" s="16"/>
      <c r="BE185" s="16"/>
      <c r="BF185" s="16"/>
      <c r="BG185" s="16"/>
      <c r="BH185" s="16"/>
      <c r="BI185" s="16"/>
      <c r="BJ185" s="16"/>
      <c r="BK185" s="16"/>
      <c r="BL185" s="16"/>
      <c r="BM185" s="16"/>
      <c r="BN185" s="16"/>
      <c r="BO185" s="16"/>
      <c r="BP185" s="16"/>
      <c r="BQ185" s="16"/>
      <c r="BR185" s="16"/>
      <c r="BS185" s="290">
        <v>40</v>
      </c>
      <c r="BT185" s="283" t="s">
        <v>156</v>
      </c>
      <c r="BU185" s="283" t="str">
        <f>F221</f>
        <v>2BR-3</v>
      </c>
      <c r="BV185" s="284" t="str">
        <f>D221</f>
        <v>03</v>
      </c>
      <c r="BW185" s="285">
        <f>G221</f>
        <v>85</v>
      </c>
      <c r="BX185" s="285">
        <f>H221</f>
        <v>74</v>
      </c>
      <c r="BY185" s="286">
        <f>O221</f>
        <v>29156510.647200003</v>
      </c>
      <c r="BZ185" s="286">
        <f>AH221</f>
        <v>1983270000</v>
      </c>
      <c r="CA185" s="286">
        <f>AI221</f>
        <v>2235462000</v>
      </c>
      <c r="CB185" s="286">
        <f>AJ221</f>
        <v>2373340000</v>
      </c>
      <c r="CC185" s="286">
        <f>AK221</f>
        <v>2519723000</v>
      </c>
      <c r="CD185" s="286">
        <f>AN221</f>
        <v>2675134000</v>
      </c>
      <c r="CE185" s="16">
        <v>2</v>
      </c>
      <c r="CF185" s="43">
        <f t="shared" si="184"/>
        <v>2515741000</v>
      </c>
      <c r="CG185" s="197">
        <f t="shared" si="184"/>
        <v>2670907000</v>
      </c>
      <c r="CH185" s="44">
        <f t="shared" si="178"/>
        <v>37736115</v>
      </c>
      <c r="CI185" s="44">
        <f t="shared" si="179"/>
        <v>26709070</v>
      </c>
      <c r="CJ185" s="250">
        <f t="shared" si="180"/>
        <v>59333500</v>
      </c>
      <c r="CK185" s="287">
        <f t="shared" si="181"/>
        <v>52494229.166666664</v>
      </c>
    </row>
    <row r="186" spans="1:89">
      <c r="A186" s="3">
        <f t="shared" si="182"/>
        <v>147</v>
      </c>
      <c r="B186" s="556">
        <v>3</v>
      </c>
      <c r="C186" s="264" t="s">
        <v>169</v>
      </c>
      <c r="D186" s="265" t="s">
        <v>32</v>
      </c>
      <c r="E186" s="266"/>
      <c r="F186" s="41" t="s">
        <v>56</v>
      </c>
      <c r="G186" s="267">
        <f t="shared" si="157"/>
        <v>85</v>
      </c>
      <c r="H186" s="267">
        <f t="shared" si="158"/>
        <v>74</v>
      </c>
      <c r="I186" s="268">
        <f t="shared" si="159"/>
        <v>26966806</v>
      </c>
      <c r="J186" s="268">
        <f t="shared" si="160"/>
        <v>1</v>
      </c>
      <c r="K186" s="269">
        <f t="shared" si="161"/>
        <v>1.06</v>
      </c>
      <c r="L186" s="270">
        <f t="shared" si="193"/>
        <v>1.02</v>
      </c>
      <c r="M186" s="271">
        <f t="shared" si="163"/>
        <v>24364489.972377934</v>
      </c>
      <c r="N186" s="271">
        <f t="shared" si="164"/>
        <v>27462673.064623922</v>
      </c>
      <c r="O186" s="271">
        <f t="shared" si="165"/>
        <v>29156510.647200003</v>
      </c>
      <c r="P186" s="271">
        <f t="shared" si="166"/>
        <v>30954820.425523225</v>
      </c>
      <c r="Q186" s="272">
        <f t="shared" si="167"/>
        <v>29156510.647200003</v>
      </c>
      <c r="R186" s="271">
        <f t="shared" si="167"/>
        <v>30954820.425523225</v>
      </c>
      <c r="S186" s="271">
        <f t="shared" si="168"/>
        <v>32864046.016027961</v>
      </c>
      <c r="T186" s="271"/>
      <c r="U186" s="271">
        <f t="shared" si="169"/>
        <v>1802972257.9559672</v>
      </c>
      <c r="V186" s="271">
        <f t="shared" si="170"/>
        <v>2032237806.7821703</v>
      </c>
      <c r="W186" s="271">
        <f t="shared" si="171"/>
        <v>2157581787.8928003</v>
      </c>
      <c r="X186" s="272">
        <f t="shared" si="172"/>
        <v>2290656711.4887185</v>
      </c>
      <c r="Y186" s="272">
        <f t="shared" si="173"/>
        <v>2157581787.8928003</v>
      </c>
      <c r="Z186" s="271">
        <f t="shared" si="174"/>
        <v>2290656711.4887185</v>
      </c>
      <c r="AA186" s="271">
        <f t="shared" si="183"/>
        <v>2431939405.186069</v>
      </c>
      <c r="AB186" s="271"/>
      <c r="AC186" s="33" t="str">
        <f t="shared" si="175"/>
        <v>BERTAHAP</v>
      </c>
      <c r="AD186" s="273">
        <f t="shared" si="176"/>
        <v>0</v>
      </c>
      <c r="AE186" s="274">
        <v>2</v>
      </c>
      <c r="AF186" s="275"/>
      <c r="AG186" s="271" t="e">
        <f>IF(AF186&gt;#REF!,"LB","KR")</f>
        <v>#REF!</v>
      </c>
      <c r="AH186" s="275">
        <f t="shared" si="194"/>
        <v>1983270000</v>
      </c>
      <c r="AI186" s="275">
        <f t="shared" si="194"/>
        <v>2235462000</v>
      </c>
      <c r="AJ186" s="275">
        <f t="shared" si="194"/>
        <v>2373340000</v>
      </c>
      <c r="AK186" s="276">
        <f t="shared" si="192"/>
        <v>2519723000</v>
      </c>
      <c r="AL186" s="276">
        <f t="shared" si="192"/>
        <v>2373340000</v>
      </c>
      <c r="AM186" s="275">
        <f t="shared" si="192"/>
        <v>2519723000</v>
      </c>
      <c r="AN186" s="275">
        <f t="shared" si="134"/>
        <v>2675134000</v>
      </c>
      <c r="AO186" s="16"/>
      <c r="AP186" s="16"/>
      <c r="AQ186" s="278">
        <f t="shared" si="177"/>
        <v>-1248563.1177999973</v>
      </c>
      <c r="AR186" s="279"/>
      <c r="AS186" s="280"/>
      <c r="AT186" s="280"/>
      <c r="AU186" s="280"/>
      <c r="AV186" s="16"/>
      <c r="AW186" s="16"/>
      <c r="AX186" s="16"/>
      <c r="AY186" s="16"/>
      <c r="AZ186" s="16"/>
      <c r="BA186" s="16"/>
      <c r="BB186" s="16"/>
      <c r="BC186" s="16"/>
      <c r="BD186" s="16"/>
      <c r="BE186" s="16"/>
      <c r="BF186" s="16"/>
      <c r="BG186" s="16"/>
      <c r="BH186" s="16"/>
      <c r="BI186" s="16"/>
      <c r="BJ186" s="16"/>
      <c r="BK186" s="16"/>
      <c r="BL186" s="16"/>
      <c r="BM186" s="16"/>
      <c r="BN186" s="16"/>
      <c r="BO186" s="16"/>
      <c r="BP186" s="16"/>
      <c r="BQ186" s="16"/>
      <c r="BR186" s="16"/>
      <c r="BS186" s="290">
        <v>41</v>
      </c>
      <c r="BT186" s="283" t="s">
        <v>170</v>
      </c>
      <c r="BU186" s="283" t="str">
        <f>F192</f>
        <v>3BR-1</v>
      </c>
      <c r="BV186" s="284" t="str">
        <f>D192</f>
        <v>01</v>
      </c>
      <c r="BW186" s="285">
        <f>G192</f>
        <v>175</v>
      </c>
      <c r="BX186" s="285">
        <f>H192</f>
        <v>156</v>
      </c>
      <c r="BY186" s="286">
        <f>O192</f>
        <v>29997874.994400002</v>
      </c>
      <c r="BZ186" s="286">
        <f>AH192</f>
        <v>4301596000</v>
      </c>
      <c r="CA186" s="286">
        <f>AI192</f>
        <v>4848586000</v>
      </c>
      <c r="CB186" s="286">
        <f>AJ192</f>
        <v>5147636000</v>
      </c>
      <c r="CC186" s="286">
        <f>AK192</f>
        <v>5465131000</v>
      </c>
      <c r="CD186" s="286">
        <f>AN192</f>
        <v>5802208000</v>
      </c>
      <c r="CE186" s="16">
        <v>2</v>
      </c>
      <c r="CF186" s="43">
        <f t="shared" si="184"/>
        <v>2515741000</v>
      </c>
      <c r="CG186" s="197">
        <f t="shared" si="184"/>
        <v>2670907000</v>
      </c>
      <c r="CH186" s="44">
        <f t="shared" si="178"/>
        <v>37736115</v>
      </c>
      <c r="CI186" s="44">
        <f t="shared" si="179"/>
        <v>26709070</v>
      </c>
      <c r="CJ186" s="250">
        <f t="shared" si="180"/>
        <v>59333500</v>
      </c>
      <c r="CK186" s="287">
        <f t="shared" si="181"/>
        <v>52494229.166666664</v>
      </c>
    </row>
    <row r="187" spans="1:89">
      <c r="A187" s="3">
        <f t="shared" si="182"/>
        <v>148</v>
      </c>
      <c r="B187" s="556">
        <v>4</v>
      </c>
      <c r="C187" s="264" t="s">
        <v>169</v>
      </c>
      <c r="D187" s="265" t="s">
        <v>38</v>
      </c>
      <c r="E187" s="266"/>
      <c r="F187" s="41" t="s">
        <v>58</v>
      </c>
      <c r="G187" s="267">
        <f t="shared" si="157"/>
        <v>101</v>
      </c>
      <c r="H187" s="267">
        <f t="shared" si="158"/>
        <v>90</v>
      </c>
      <c r="I187" s="268">
        <f t="shared" si="159"/>
        <v>26966806</v>
      </c>
      <c r="J187" s="268">
        <f t="shared" si="160"/>
        <v>1</v>
      </c>
      <c r="K187" s="269">
        <f t="shared" si="161"/>
        <v>1.06</v>
      </c>
      <c r="L187" s="270">
        <f t="shared" si="193"/>
        <v>1.02</v>
      </c>
      <c r="M187" s="271">
        <f t="shared" si="163"/>
        <v>24364489.972377934</v>
      </c>
      <c r="N187" s="271">
        <f t="shared" si="164"/>
        <v>27462673.064623922</v>
      </c>
      <c r="O187" s="271">
        <f t="shared" si="165"/>
        <v>29156510.647200003</v>
      </c>
      <c r="P187" s="271">
        <f t="shared" si="166"/>
        <v>30954820.425523225</v>
      </c>
      <c r="Q187" s="272">
        <f t="shared" si="167"/>
        <v>29156510.647200003</v>
      </c>
      <c r="R187" s="271">
        <f t="shared" si="167"/>
        <v>30954820.425523225</v>
      </c>
      <c r="S187" s="271">
        <f t="shared" si="168"/>
        <v>32864046.016027961</v>
      </c>
      <c r="T187" s="271"/>
      <c r="U187" s="271">
        <f t="shared" si="169"/>
        <v>2192804097.5140142</v>
      </c>
      <c r="V187" s="271">
        <f t="shared" si="170"/>
        <v>2471640575.816153</v>
      </c>
      <c r="W187" s="271">
        <f t="shared" si="171"/>
        <v>2624085958.2480001</v>
      </c>
      <c r="X187" s="272">
        <f t="shared" si="172"/>
        <v>2785933838.2970901</v>
      </c>
      <c r="Y187" s="272">
        <f t="shared" si="173"/>
        <v>2624085958.2480001</v>
      </c>
      <c r="Z187" s="271">
        <f t="shared" si="174"/>
        <v>2785933838.2970901</v>
      </c>
      <c r="AA187" s="271">
        <f t="shared" si="183"/>
        <v>2957764141.4425163</v>
      </c>
      <c r="AB187" s="271"/>
      <c r="AC187" s="33" t="str">
        <f t="shared" si="175"/>
        <v>BERTAHAP</v>
      </c>
      <c r="AD187" s="273">
        <f t="shared" si="176"/>
        <v>0</v>
      </c>
      <c r="AE187" s="274">
        <v>2</v>
      </c>
      <c r="AF187" s="275"/>
      <c r="AG187" s="271" t="e">
        <f>IF(AF187&gt;#REF!,"LB","KR")</f>
        <v>#REF!</v>
      </c>
      <c r="AH187" s="275">
        <f t="shared" si="194"/>
        <v>2412085000</v>
      </c>
      <c r="AI187" s="275">
        <f t="shared" si="194"/>
        <v>2718805000</v>
      </c>
      <c r="AJ187" s="275">
        <f t="shared" si="194"/>
        <v>2886495000</v>
      </c>
      <c r="AK187" s="276">
        <f t="shared" si="192"/>
        <v>3064528000</v>
      </c>
      <c r="AL187" s="276">
        <f t="shared" si="192"/>
        <v>2886495000</v>
      </c>
      <c r="AM187" s="275">
        <f t="shared" si="192"/>
        <v>3064528000</v>
      </c>
      <c r="AN187" s="275">
        <f t="shared" si="134"/>
        <v>3253541000</v>
      </c>
      <c r="AO187" s="16"/>
      <c r="AP187" s="16"/>
      <c r="AQ187" s="278">
        <f t="shared" si="177"/>
        <v>-1248563.1177999973</v>
      </c>
      <c r="AR187" s="279"/>
      <c r="AS187" s="280"/>
      <c r="AT187" s="280"/>
      <c r="AU187" s="280"/>
      <c r="AV187" s="16"/>
      <c r="AW187" s="16"/>
      <c r="AX187" s="16"/>
      <c r="AY187" s="16"/>
      <c r="AZ187" s="16"/>
      <c r="BA187" s="16"/>
      <c r="BB187" s="16"/>
      <c r="BC187" s="16"/>
      <c r="BD187" s="16"/>
      <c r="BE187" s="16"/>
      <c r="BF187" s="16"/>
      <c r="BG187" s="16"/>
      <c r="BH187" s="16"/>
      <c r="BI187" s="16"/>
      <c r="BJ187" s="16"/>
      <c r="BK187" s="16"/>
      <c r="BL187" s="16"/>
      <c r="BM187" s="16"/>
      <c r="BN187" s="16"/>
      <c r="BO187" s="16"/>
      <c r="BP187" s="16"/>
      <c r="BQ187" s="16"/>
      <c r="BR187" s="16"/>
      <c r="BS187" s="290">
        <v>42</v>
      </c>
      <c r="BT187" s="283" t="s">
        <v>171</v>
      </c>
      <c r="BU187" s="283" t="str">
        <f>F201</f>
        <v>3BR-21</v>
      </c>
      <c r="BV187" s="284">
        <f>D201</f>
        <v>21</v>
      </c>
      <c r="BW187" s="285">
        <f>G201</f>
        <v>132</v>
      </c>
      <c r="BX187" s="285">
        <f>H201</f>
        <v>112</v>
      </c>
      <c r="BY187" s="286">
        <f>O201</f>
        <v>30553391.198000003</v>
      </c>
      <c r="BZ187" s="286">
        <f>AH201</f>
        <v>3145517000</v>
      </c>
      <c r="CA187" s="286">
        <f>AI201</f>
        <v>3545500000</v>
      </c>
      <c r="CB187" s="286">
        <f>AJ201</f>
        <v>3764178000</v>
      </c>
      <c r="CC187" s="286">
        <f>AK201</f>
        <v>3996345000</v>
      </c>
      <c r="CD187" s="286">
        <f>AN201</f>
        <v>4242830000</v>
      </c>
      <c r="CE187" s="16">
        <v>4</v>
      </c>
      <c r="CF187" s="43">
        <f t="shared" si="184"/>
        <v>3059685000</v>
      </c>
      <c r="CG187" s="197">
        <f t="shared" si="184"/>
        <v>3248400000</v>
      </c>
      <c r="CH187" s="44">
        <f t="shared" si="178"/>
        <v>45895275</v>
      </c>
      <c r="CI187" s="44">
        <f t="shared" si="179"/>
        <v>32484000</v>
      </c>
      <c r="CJ187" s="250">
        <f t="shared" si="180"/>
        <v>72162375</v>
      </c>
      <c r="CK187" s="287">
        <f t="shared" si="181"/>
        <v>63844333.333333336</v>
      </c>
    </row>
    <row r="188" spans="1:89">
      <c r="A188" s="3">
        <f t="shared" si="182"/>
        <v>149</v>
      </c>
      <c r="B188" s="556">
        <v>5</v>
      </c>
      <c r="C188" s="264" t="s">
        <v>169</v>
      </c>
      <c r="D188" s="265" t="s">
        <v>44</v>
      </c>
      <c r="E188" s="266"/>
      <c r="F188" s="41" t="s">
        <v>60</v>
      </c>
      <c r="G188" s="267">
        <f t="shared" si="157"/>
        <v>101</v>
      </c>
      <c r="H188" s="267">
        <f t="shared" si="158"/>
        <v>90</v>
      </c>
      <c r="I188" s="268">
        <f t="shared" si="159"/>
        <v>26966806</v>
      </c>
      <c r="J188" s="268">
        <f t="shared" si="160"/>
        <v>1</v>
      </c>
      <c r="K188" s="269">
        <f t="shared" si="161"/>
        <v>1.06</v>
      </c>
      <c r="L188" s="270">
        <f t="shared" si="193"/>
        <v>1.02</v>
      </c>
      <c r="M188" s="271">
        <f t="shared" si="163"/>
        <v>24364489.972377934</v>
      </c>
      <c r="N188" s="271">
        <f t="shared" si="164"/>
        <v>27462673.064623922</v>
      </c>
      <c r="O188" s="271">
        <f t="shared" si="165"/>
        <v>29156510.647200003</v>
      </c>
      <c r="P188" s="271">
        <f t="shared" si="166"/>
        <v>30954820.425523225</v>
      </c>
      <c r="Q188" s="272">
        <f t="shared" si="167"/>
        <v>29156510.647200003</v>
      </c>
      <c r="R188" s="271">
        <f t="shared" si="167"/>
        <v>30954820.425523225</v>
      </c>
      <c r="S188" s="271">
        <f t="shared" si="168"/>
        <v>32864046.016027961</v>
      </c>
      <c r="T188" s="271"/>
      <c r="U188" s="271">
        <f t="shared" si="169"/>
        <v>2192804097.5140142</v>
      </c>
      <c r="V188" s="271">
        <f t="shared" si="170"/>
        <v>2471640575.816153</v>
      </c>
      <c r="W188" s="271">
        <f t="shared" si="171"/>
        <v>2624085958.2480001</v>
      </c>
      <c r="X188" s="272">
        <f t="shared" si="172"/>
        <v>2785933838.2970901</v>
      </c>
      <c r="Y188" s="272">
        <f t="shared" si="173"/>
        <v>2624085958.2480001</v>
      </c>
      <c r="Z188" s="271">
        <f t="shared" si="174"/>
        <v>2785933838.2970901</v>
      </c>
      <c r="AA188" s="271">
        <f t="shared" si="183"/>
        <v>2957764141.4425163</v>
      </c>
      <c r="AB188" s="271"/>
      <c r="AC188" s="33" t="str">
        <f t="shared" si="175"/>
        <v>BERTAHAP</v>
      </c>
      <c r="AD188" s="273">
        <f t="shared" si="176"/>
        <v>0</v>
      </c>
      <c r="AE188" s="274">
        <v>2</v>
      </c>
      <c r="AF188" s="275"/>
      <c r="AG188" s="271" t="e">
        <f>IF(AF188&gt;#REF!,"LB","KR")</f>
        <v>#REF!</v>
      </c>
      <c r="AH188" s="275">
        <f t="shared" si="194"/>
        <v>2412085000</v>
      </c>
      <c r="AI188" s="275">
        <f t="shared" si="194"/>
        <v>2718805000</v>
      </c>
      <c r="AJ188" s="275">
        <f t="shared" si="194"/>
        <v>2886495000</v>
      </c>
      <c r="AK188" s="276">
        <f t="shared" si="192"/>
        <v>3064528000</v>
      </c>
      <c r="AL188" s="276">
        <f t="shared" si="192"/>
        <v>2886495000</v>
      </c>
      <c r="AM188" s="275">
        <f t="shared" si="192"/>
        <v>3064528000</v>
      </c>
      <c r="AN188" s="275">
        <f t="shared" si="134"/>
        <v>3253541000</v>
      </c>
      <c r="AO188" s="16"/>
      <c r="AP188" s="16"/>
      <c r="AQ188" s="278">
        <f t="shared" si="177"/>
        <v>-1248563.1177999973</v>
      </c>
      <c r="AR188" s="279"/>
      <c r="AS188" s="280"/>
      <c r="AT188" s="280"/>
      <c r="AU188" s="280"/>
      <c r="AV188" s="16"/>
      <c r="AW188" s="16"/>
      <c r="AX188" s="16"/>
      <c r="AY188" s="16"/>
      <c r="AZ188" s="16"/>
      <c r="BA188" s="16"/>
      <c r="BB188" s="16"/>
      <c r="BC188" s="16"/>
      <c r="BD188" s="16"/>
      <c r="BE188" s="16"/>
      <c r="BF188" s="16"/>
      <c r="BG188" s="16"/>
      <c r="BH188" s="16"/>
      <c r="BI188" s="16"/>
      <c r="BJ188" s="16"/>
      <c r="BK188" s="16"/>
      <c r="BL188" s="16"/>
      <c r="BM188" s="16"/>
      <c r="BN188" s="16"/>
      <c r="BO188" s="16"/>
      <c r="BP188" s="16"/>
      <c r="BQ188" s="16"/>
      <c r="BR188" s="16"/>
      <c r="BS188" s="290">
        <v>43</v>
      </c>
      <c r="BT188" s="310" t="s">
        <v>164</v>
      </c>
      <c r="BU188" s="283" t="str">
        <f>F212</f>
        <v>2BR-3</v>
      </c>
      <c r="BV188" s="284" t="str">
        <f>D212</f>
        <v>03</v>
      </c>
      <c r="BW188" s="285">
        <f>G212</f>
        <v>85</v>
      </c>
      <c r="BX188" s="285">
        <f>H212</f>
        <v>74</v>
      </c>
      <c r="BY188" s="286">
        <f>O212</f>
        <v>29442358.790800005</v>
      </c>
      <c r="BZ188" s="286">
        <f>AH212</f>
        <v>2002714000</v>
      </c>
      <c r="CA188" s="286">
        <f>AI212</f>
        <v>2257378000</v>
      </c>
      <c r="CB188" s="286">
        <f>AJ212</f>
        <v>2396609000</v>
      </c>
      <c r="CC188" s="286">
        <f>AK212</f>
        <v>2544426000</v>
      </c>
      <c r="CD188" s="286">
        <f>AN212</f>
        <v>2701361000</v>
      </c>
      <c r="CE188" s="16">
        <v>1</v>
      </c>
      <c r="CF188" s="43">
        <f t="shared" si="184"/>
        <v>3059685000</v>
      </c>
      <c r="CG188" s="197">
        <f t="shared" si="184"/>
        <v>3248400000</v>
      </c>
      <c r="CH188" s="44">
        <f t="shared" si="178"/>
        <v>45895275</v>
      </c>
      <c r="CI188" s="44">
        <f t="shared" si="179"/>
        <v>32484000</v>
      </c>
      <c r="CJ188" s="250">
        <f t="shared" si="180"/>
        <v>72162375</v>
      </c>
      <c r="CK188" s="287">
        <f t="shared" si="181"/>
        <v>63844333.333333336</v>
      </c>
    </row>
    <row r="189" spans="1:89">
      <c r="A189" s="3">
        <f t="shared" si="182"/>
        <v>150</v>
      </c>
      <c r="B189" s="556">
        <v>6</v>
      </c>
      <c r="C189" s="264" t="s">
        <v>169</v>
      </c>
      <c r="D189" s="299">
        <v>11</v>
      </c>
      <c r="E189" s="266"/>
      <c r="F189" s="41" t="s">
        <v>62</v>
      </c>
      <c r="G189" s="267">
        <f t="shared" si="157"/>
        <v>101</v>
      </c>
      <c r="H189" s="267">
        <f t="shared" si="158"/>
        <v>90</v>
      </c>
      <c r="I189" s="268">
        <f t="shared" si="159"/>
        <v>26966806</v>
      </c>
      <c r="J189" s="268">
        <f t="shared" si="160"/>
        <v>1</v>
      </c>
      <c r="K189" s="269">
        <f t="shared" si="161"/>
        <v>1.06</v>
      </c>
      <c r="L189" s="270">
        <f t="shared" si="193"/>
        <v>1.02</v>
      </c>
      <c r="M189" s="271">
        <f t="shared" si="163"/>
        <v>24364489.972377934</v>
      </c>
      <c r="N189" s="271">
        <f t="shared" si="164"/>
        <v>27462673.064623922</v>
      </c>
      <c r="O189" s="271">
        <f t="shared" si="165"/>
        <v>29156510.647200003</v>
      </c>
      <c r="P189" s="271">
        <f t="shared" si="166"/>
        <v>30954820.425523225</v>
      </c>
      <c r="Q189" s="272">
        <f t="shared" si="167"/>
        <v>29156510.647200003</v>
      </c>
      <c r="R189" s="271">
        <f t="shared" si="167"/>
        <v>30954820.425523225</v>
      </c>
      <c r="S189" s="271">
        <f t="shared" si="168"/>
        <v>32864046.016027961</v>
      </c>
      <c r="T189" s="271"/>
      <c r="U189" s="271">
        <f t="shared" si="169"/>
        <v>2192804097.5140142</v>
      </c>
      <c r="V189" s="271">
        <f t="shared" si="170"/>
        <v>2471640575.816153</v>
      </c>
      <c r="W189" s="271">
        <f t="shared" si="171"/>
        <v>2624085958.2480001</v>
      </c>
      <c r="X189" s="272">
        <f t="shared" si="172"/>
        <v>2785933838.2970901</v>
      </c>
      <c r="Y189" s="272">
        <f t="shared" si="173"/>
        <v>2624085958.2480001</v>
      </c>
      <c r="Z189" s="271">
        <f t="shared" si="174"/>
        <v>2785933838.2970901</v>
      </c>
      <c r="AA189" s="271">
        <f t="shared" si="183"/>
        <v>2957764141.4425163</v>
      </c>
      <c r="AB189" s="271"/>
      <c r="AC189" s="33" t="str">
        <f t="shared" si="175"/>
        <v>BERTAHAP</v>
      </c>
      <c r="AD189" s="273">
        <f t="shared" si="176"/>
        <v>0</v>
      </c>
      <c r="AE189" s="274">
        <v>2</v>
      </c>
      <c r="AF189" s="275"/>
      <c r="AG189" s="271" t="e">
        <f>IF(AF189&gt;#REF!,"LB","KR")</f>
        <v>#REF!</v>
      </c>
      <c r="AH189" s="275">
        <f t="shared" si="194"/>
        <v>2412085000</v>
      </c>
      <c r="AI189" s="275">
        <f t="shared" si="194"/>
        <v>2718805000</v>
      </c>
      <c r="AJ189" s="275">
        <f t="shared" si="194"/>
        <v>2886495000</v>
      </c>
      <c r="AK189" s="276">
        <f t="shared" si="192"/>
        <v>3064528000</v>
      </c>
      <c r="AL189" s="276">
        <f t="shared" si="192"/>
        <v>2886495000</v>
      </c>
      <c r="AM189" s="275">
        <f t="shared" si="192"/>
        <v>3064528000</v>
      </c>
      <c r="AN189" s="275">
        <f t="shared" si="134"/>
        <v>3253541000</v>
      </c>
      <c r="AO189" s="16"/>
      <c r="AP189" s="16"/>
      <c r="AQ189" s="278">
        <f t="shared" si="177"/>
        <v>-1248563.1177999973</v>
      </c>
      <c r="AR189" s="279"/>
      <c r="AS189" s="280"/>
      <c r="AT189" s="280"/>
      <c r="AU189" s="280"/>
      <c r="AV189" s="16"/>
      <c r="AW189" s="16"/>
      <c r="AX189" s="16"/>
      <c r="AY189" s="16"/>
      <c r="AZ189" s="16"/>
      <c r="BA189" s="16"/>
      <c r="BB189" s="16"/>
      <c r="BC189" s="16"/>
      <c r="BD189" s="16"/>
      <c r="BE189" s="16"/>
      <c r="BF189" s="16"/>
      <c r="BG189" s="16"/>
      <c r="BH189" s="16"/>
      <c r="BI189" s="16"/>
      <c r="BJ189" s="16"/>
      <c r="BK189" s="16"/>
      <c r="BL189" s="16"/>
      <c r="BM189" s="16"/>
      <c r="BN189" s="16"/>
      <c r="BO189" s="16"/>
      <c r="BP189" s="16"/>
      <c r="BQ189" s="16"/>
      <c r="BR189" s="16"/>
      <c r="BS189" s="290">
        <v>44</v>
      </c>
      <c r="BT189" s="283" t="s">
        <v>172</v>
      </c>
      <c r="BU189" s="283" t="str">
        <f>F244</f>
        <v>2BR-11</v>
      </c>
      <c r="BV189" s="284">
        <f>D244</f>
        <v>11</v>
      </c>
      <c r="BW189" s="285">
        <f>G244</f>
        <v>101</v>
      </c>
      <c r="BX189" s="285">
        <f>H244</f>
        <v>90</v>
      </c>
      <c r="BY189" s="286">
        <f>O244</f>
        <v>29442358.790800005</v>
      </c>
      <c r="BZ189" s="286">
        <f>AH244</f>
        <v>2435733000</v>
      </c>
      <c r="CA189" s="286">
        <f>AI244</f>
        <v>2745460000</v>
      </c>
      <c r="CB189" s="286">
        <f>AJ244</f>
        <v>2914794000</v>
      </c>
      <c r="CC189" s="286">
        <f>AK244</f>
        <v>3094572000</v>
      </c>
      <c r="CD189" s="286">
        <f>AN244</f>
        <v>3285439000</v>
      </c>
      <c r="CE189" s="16">
        <v>2</v>
      </c>
      <c r="CF189" s="43">
        <f t="shared" si="184"/>
        <v>3059685000</v>
      </c>
      <c r="CG189" s="197">
        <f t="shared" si="184"/>
        <v>3248400000</v>
      </c>
      <c r="CH189" s="44">
        <f t="shared" si="178"/>
        <v>45895275</v>
      </c>
      <c r="CI189" s="44">
        <f t="shared" si="179"/>
        <v>32484000</v>
      </c>
      <c r="CJ189" s="250">
        <f t="shared" si="180"/>
        <v>72162375</v>
      </c>
      <c r="CK189" s="287">
        <f t="shared" si="181"/>
        <v>63844333.333333336</v>
      </c>
    </row>
    <row r="190" spans="1:89">
      <c r="A190" s="3">
        <f t="shared" si="182"/>
        <v>151</v>
      </c>
      <c r="B190" s="556">
        <v>7</v>
      </c>
      <c r="C190" s="264" t="s">
        <v>169</v>
      </c>
      <c r="D190" s="299">
        <v>15</v>
      </c>
      <c r="E190" s="266"/>
      <c r="F190" s="41" t="s">
        <v>64</v>
      </c>
      <c r="G190" s="267">
        <f t="shared" si="157"/>
        <v>101</v>
      </c>
      <c r="H190" s="267">
        <f t="shared" si="158"/>
        <v>90</v>
      </c>
      <c r="I190" s="268">
        <f t="shared" si="159"/>
        <v>26966806</v>
      </c>
      <c r="J190" s="268">
        <f t="shared" si="160"/>
        <v>1</v>
      </c>
      <c r="K190" s="269">
        <f t="shared" si="161"/>
        <v>1.06</v>
      </c>
      <c r="L190" s="270">
        <f t="shared" si="193"/>
        <v>1.02</v>
      </c>
      <c r="M190" s="271">
        <f t="shared" si="163"/>
        <v>24364489.972377934</v>
      </c>
      <c r="N190" s="271">
        <f t="shared" si="164"/>
        <v>27462673.064623922</v>
      </c>
      <c r="O190" s="271">
        <f t="shared" si="165"/>
        <v>29156510.647200003</v>
      </c>
      <c r="P190" s="271">
        <f t="shared" si="166"/>
        <v>30954820.425523225</v>
      </c>
      <c r="Q190" s="272">
        <f t="shared" si="167"/>
        <v>29156510.647200003</v>
      </c>
      <c r="R190" s="271">
        <f t="shared" si="167"/>
        <v>30954820.425523225</v>
      </c>
      <c r="S190" s="271">
        <f t="shared" si="168"/>
        <v>32864046.016027961</v>
      </c>
      <c r="T190" s="271"/>
      <c r="U190" s="271">
        <f t="shared" si="169"/>
        <v>2192804097.5140142</v>
      </c>
      <c r="V190" s="271">
        <f t="shared" si="170"/>
        <v>2471640575.816153</v>
      </c>
      <c r="W190" s="271">
        <f t="shared" si="171"/>
        <v>2624085958.2480001</v>
      </c>
      <c r="X190" s="272">
        <f t="shared" si="172"/>
        <v>2785933838.2970901</v>
      </c>
      <c r="Y190" s="272">
        <f t="shared" si="173"/>
        <v>2624085958.2480001</v>
      </c>
      <c r="Z190" s="271">
        <f t="shared" si="174"/>
        <v>2785933838.2970901</v>
      </c>
      <c r="AA190" s="271">
        <f t="shared" si="183"/>
        <v>2957764141.4425163</v>
      </c>
      <c r="AB190" s="271"/>
      <c r="AC190" s="33" t="str">
        <f t="shared" si="175"/>
        <v>BERTAHAP</v>
      </c>
      <c r="AD190" s="273">
        <f t="shared" si="176"/>
        <v>0</v>
      </c>
      <c r="AE190" s="274">
        <v>2</v>
      </c>
      <c r="AF190" s="275"/>
      <c r="AG190" s="271" t="e">
        <f>IF(AF190&gt;#REF!,"LB","KR")</f>
        <v>#REF!</v>
      </c>
      <c r="AH190" s="275">
        <f t="shared" si="194"/>
        <v>2412085000</v>
      </c>
      <c r="AI190" s="275">
        <f t="shared" si="194"/>
        <v>2718805000</v>
      </c>
      <c r="AJ190" s="275">
        <f t="shared" si="194"/>
        <v>2886495000</v>
      </c>
      <c r="AK190" s="276">
        <f t="shared" si="192"/>
        <v>3064528000</v>
      </c>
      <c r="AL190" s="276">
        <f t="shared" si="192"/>
        <v>2886495000</v>
      </c>
      <c r="AM190" s="275">
        <f t="shared" si="192"/>
        <v>3064528000</v>
      </c>
      <c r="AN190" s="275">
        <f t="shared" si="134"/>
        <v>3253541000</v>
      </c>
      <c r="AO190" s="16"/>
      <c r="AP190" s="16"/>
      <c r="AQ190" s="278">
        <f t="shared" si="177"/>
        <v>-1248563.1177999973</v>
      </c>
      <c r="AR190" s="279"/>
      <c r="AS190" s="280"/>
      <c r="AT190" s="280"/>
      <c r="AU190" s="280"/>
      <c r="AV190" s="16"/>
      <c r="AW190" s="16"/>
      <c r="AX190" s="16"/>
      <c r="AY190" s="16"/>
      <c r="AZ190" s="16"/>
      <c r="BA190" s="16"/>
      <c r="BB190" s="16"/>
      <c r="BC190" s="16"/>
      <c r="BD190" s="16"/>
      <c r="BE190" s="16"/>
      <c r="BF190" s="16"/>
      <c r="BG190" s="16"/>
      <c r="BH190" s="16"/>
      <c r="BI190" s="16"/>
      <c r="BJ190" s="16"/>
      <c r="BK190" s="16"/>
      <c r="BL190" s="16"/>
      <c r="BM190" s="16"/>
      <c r="BN190" s="16"/>
      <c r="BO190" s="16"/>
      <c r="BP190" s="16"/>
      <c r="BQ190" s="16"/>
      <c r="BR190" s="16"/>
      <c r="BS190" s="290">
        <v>45</v>
      </c>
      <c r="BT190" s="310" t="s">
        <v>168</v>
      </c>
      <c r="BU190" s="283" t="str">
        <f>F262</f>
        <v>2BR-7</v>
      </c>
      <c r="BV190" s="284" t="str">
        <f>D262</f>
        <v>07</v>
      </c>
      <c r="BW190" s="285">
        <f>G262</f>
        <v>101</v>
      </c>
      <c r="BX190" s="285">
        <f>H262</f>
        <v>90</v>
      </c>
      <c r="BY190" s="286">
        <f>O262</f>
        <v>29442358.790800005</v>
      </c>
      <c r="BZ190" s="286">
        <f t="shared" ref="BZ190:CC191" si="195">AH262</f>
        <v>2435733000</v>
      </c>
      <c r="CA190" s="286">
        <f t="shared" si="195"/>
        <v>2745460000</v>
      </c>
      <c r="CB190" s="286">
        <f t="shared" si="195"/>
        <v>2914794000</v>
      </c>
      <c r="CC190" s="286">
        <f t="shared" si="195"/>
        <v>3094572000</v>
      </c>
      <c r="CD190" s="286">
        <f>AN262</f>
        <v>3285439000</v>
      </c>
      <c r="CE190" s="16">
        <v>2</v>
      </c>
      <c r="CF190" s="43">
        <f t="shared" si="184"/>
        <v>3059685000</v>
      </c>
      <c r="CG190" s="197">
        <f t="shared" si="184"/>
        <v>3248400000</v>
      </c>
      <c r="CH190" s="44">
        <f t="shared" si="178"/>
        <v>45895275</v>
      </c>
      <c r="CI190" s="44">
        <f t="shared" si="179"/>
        <v>32484000</v>
      </c>
      <c r="CJ190" s="250">
        <f t="shared" si="180"/>
        <v>72162375</v>
      </c>
      <c r="CK190" s="287">
        <f t="shared" si="181"/>
        <v>63844333.333333336</v>
      </c>
    </row>
    <row r="191" spans="1:89">
      <c r="A191" s="3">
        <f t="shared" si="182"/>
        <v>152</v>
      </c>
      <c r="B191" s="556">
        <v>8</v>
      </c>
      <c r="C191" s="264" t="s">
        <v>169</v>
      </c>
      <c r="D191" s="299">
        <v>17</v>
      </c>
      <c r="E191" s="266"/>
      <c r="F191" s="41" t="s">
        <v>67</v>
      </c>
      <c r="G191" s="267">
        <f t="shared" si="157"/>
        <v>85</v>
      </c>
      <c r="H191" s="267">
        <f t="shared" si="158"/>
        <v>74</v>
      </c>
      <c r="I191" s="268">
        <f t="shared" si="159"/>
        <v>26966806</v>
      </c>
      <c r="J191" s="268">
        <f t="shared" si="160"/>
        <v>1</v>
      </c>
      <c r="K191" s="269">
        <f t="shared" si="161"/>
        <v>1.06</v>
      </c>
      <c r="L191" s="270">
        <f t="shared" si="193"/>
        <v>1.02</v>
      </c>
      <c r="M191" s="271">
        <f t="shared" si="163"/>
        <v>24364489.972377934</v>
      </c>
      <c r="N191" s="271">
        <f t="shared" si="164"/>
        <v>27462673.064623922</v>
      </c>
      <c r="O191" s="271">
        <f t="shared" si="165"/>
        <v>29156510.647200003</v>
      </c>
      <c r="P191" s="271">
        <f t="shared" si="166"/>
        <v>30954820.425523225</v>
      </c>
      <c r="Q191" s="272">
        <f t="shared" si="167"/>
        <v>29156510.647200003</v>
      </c>
      <c r="R191" s="271">
        <f t="shared" si="167"/>
        <v>30954820.425523225</v>
      </c>
      <c r="S191" s="271">
        <f t="shared" si="168"/>
        <v>32864046.016027961</v>
      </c>
      <c r="T191" s="271"/>
      <c r="U191" s="271">
        <f t="shared" si="169"/>
        <v>1802972257.9559672</v>
      </c>
      <c r="V191" s="271">
        <f t="shared" si="170"/>
        <v>2032237806.7821703</v>
      </c>
      <c r="W191" s="271">
        <f t="shared" si="171"/>
        <v>2157581787.8928003</v>
      </c>
      <c r="X191" s="272">
        <f t="shared" si="172"/>
        <v>2290656711.4887185</v>
      </c>
      <c r="Y191" s="272">
        <f t="shared" si="173"/>
        <v>2157581787.8928003</v>
      </c>
      <c r="Z191" s="271">
        <f t="shared" si="174"/>
        <v>2290656711.4887185</v>
      </c>
      <c r="AA191" s="271">
        <f t="shared" si="183"/>
        <v>2431939405.186069</v>
      </c>
      <c r="AB191" s="271"/>
      <c r="AC191" s="33" t="str">
        <f t="shared" si="175"/>
        <v>BERTAHAP</v>
      </c>
      <c r="AD191" s="273">
        <f t="shared" si="176"/>
        <v>0</v>
      </c>
      <c r="AE191" s="274">
        <v>2</v>
      </c>
      <c r="AF191" s="275"/>
      <c r="AG191" s="271" t="e">
        <f>IF(AF191&gt;#REF!,"LB","KR")</f>
        <v>#REF!</v>
      </c>
      <c r="AH191" s="275">
        <f t="shared" si="194"/>
        <v>1983270000</v>
      </c>
      <c r="AI191" s="275">
        <f t="shared" si="194"/>
        <v>2235462000</v>
      </c>
      <c r="AJ191" s="275">
        <f t="shared" si="194"/>
        <v>2373340000</v>
      </c>
      <c r="AK191" s="276">
        <f t="shared" si="192"/>
        <v>2519723000</v>
      </c>
      <c r="AL191" s="276">
        <f t="shared" si="192"/>
        <v>2373340000</v>
      </c>
      <c r="AM191" s="275">
        <f t="shared" si="192"/>
        <v>2519723000</v>
      </c>
      <c r="AN191" s="275">
        <f t="shared" si="134"/>
        <v>2675134000</v>
      </c>
      <c r="AO191" s="16"/>
      <c r="AP191" s="16"/>
      <c r="AQ191" s="278">
        <f t="shared" si="177"/>
        <v>-1248563.1177999973</v>
      </c>
      <c r="AR191" s="279"/>
      <c r="AS191" s="280"/>
      <c r="AT191" s="280"/>
      <c r="AU191" s="280"/>
      <c r="AV191" s="16"/>
      <c r="AW191" s="16"/>
      <c r="AX191" s="16"/>
      <c r="AY191" s="16"/>
      <c r="AZ191" s="16"/>
      <c r="BA191" s="16"/>
      <c r="BB191" s="16"/>
      <c r="BC191" s="16"/>
      <c r="BD191" s="16"/>
      <c r="BE191" s="16"/>
      <c r="BF191" s="16"/>
      <c r="BG191" s="16"/>
      <c r="BH191" s="16"/>
      <c r="BI191" s="16"/>
      <c r="BJ191" s="16"/>
      <c r="BK191" s="16"/>
      <c r="BL191" s="16"/>
      <c r="BM191" s="16"/>
      <c r="BN191" s="16"/>
      <c r="BO191" s="16"/>
      <c r="BP191" s="16"/>
      <c r="BQ191" s="16"/>
      <c r="BR191" s="16"/>
      <c r="BS191" s="290"/>
      <c r="BT191" s="283"/>
      <c r="BU191" s="283" t="str">
        <f>F263</f>
        <v>2BR-15</v>
      </c>
      <c r="BV191" s="284">
        <f>D263</f>
        <v>15</v>
      </c>
      <c r="BW191" s="285">
        <f>G263</f>
        <v>101</v>
      </c>
      <c r="BX191" s="285">
        <f>H263</f>
        <v>90</v>
      </c>
      <c r="BY191" s="286">
        <f>O263</f>
        <v>29442358.790800005</v>
      </c>
      <c r="BZ191" s="286">
        <f t="shared" si="195"/>
        <v>2435733000</v>
      </c>
      <c r="CA191" s="286">
        <f t="shared" si="195"/>
        <v>2745460000</v>
      </c>
      <c r="CB191" s="286">
        <f t="shared" si="195"/>
        <v>2914794000</v>
      </c>
      <c r="CC191" s="286">
        <f t="shared" si="195"/>
        <v>3094572000</v>
      </c>
      <c r="CD191" s="286">
        <f>AN263</f>
        <v>3285439000</v>
      </c>
      <c r="CE191" s="16"/>
      <c r="CF191" s="43">
        <f t="shared" si="184"/>
        <v>2515741000</v>
      </c>
      <c r="CG191" s="197">
        <f t="shared" si="184"/>
        <v>2670907000</v>
      </c>
      <c r="CH191" s="44">
        <f t="shared" si="178"/>
        <v>37736115</v>
      </c>
      <c r="CI191" s="44">
        <f t="shared" si="179"/>
        <v>26709070</v>
      </c>
      <c r="CJ191" s="250">
        <f t="shared" si="180"/>
        <v>59333500</v>
      </c>
      <c r="CK191" s="287">
        <f t="shared" si="181"/>
        <v>52494229.166666664</v>
      </c>
    </row>
    <row r="192" spans="1:89">
      <c r="A192" s="3">
        <f t="shared" si="182"/>
        <v>153</v>
      </c>
      <c r="B192" s="556">
        <v>1</v>
      </c>
      <c r="C192" s="264" t="s">
        <v>173</v>
      </c>
      <c r="D192" s="265" t="s">
        <v>19</v>
      </c>
      <c r="E192" s="266"/>
      <c r="F192" s="41" t="s">
        <v>72</v>
      </c>
      <c r="G192" s="267">
        <f t="shared" si="157"/>
        <v>175</v>
      </c>
      <c r="H192" s="267">
        <f t="shared" si="158"/>
        <v>156</v>
      </c>
      <c r="I192" s="268">
        <f t="shared" si="159"/>
        <v>26966806</v>
      </c>
      <c r="J192" s="268">
        <f t="shared" si="160"/>
        <v>5</v>
      </c>
      <c r="K192" s="269">
        <f t="shared" si="161"/>
        <v>1.08</v>
      </c>
      <c r="L192" s="319">
        <f t="shared" ref="L192:L201" si="196">SUMIF($AN$4:$AN$22,D192,$BI$4:$BI$22)</f>
        <v>1.03</v>
      </c>
      <c r="M192" s="271">
        <f t="shared" si="163"/>
        <v>25067571.813978184</v>
      </c>
      <c r="N192" s="271">
        <f t="shared" si="164"/>
        <v>28255158.635856133</v>
      </c>
      <c r="O192" s="271">
        <f t="shared" si="165"/>
        <v>29997874.994400002</v>
      </c>
      <c r="P192" s="271">
        <f t="shared" si="166"/>
        <v>31848078.284639321</v>
      </c>
      <c r="Q192" s="272">
        <f t="shared" si="167"/>
        <v>29997874.994400002</v>
      </c>
      <c r="R192" s="271">
        <f t="shared" si="167"/>
        <v>31848078.284639321</v>
      </c>
      <c r="S192" s="271">
        <f t="shared" si="168"/>
        <v>33812398.065325104</v>
      </c>
      <c r="T192" s="271"/>
      <c r="U192" s="271">
        <f t="shared" si="169"/>
        <v>3910541202.9805965</v>
      </c>
      <c r="V192" s="271">
        <f t="shared" si="170"/>
        <v>4407804747.1935568</v>
      </c>
      <c r="W192" s="271">
        <f t="shared" si="171"/>
        <v>4679668499.1264</v>
      </c>
      <c r="X192" s="272">
        <f t="shared" si="172"/>
        <v>4968300212.4037342</v>
      </c>
      <c r="Y192" s="272">
        <f t="shared" si="173"/>
        <v>4679668499.1264</v>
      </c>
      <c r="Z192" s="271">
        <f t="shared" si="174"/>
        <v>4968300212.4037342</v>
      </c>
      <c r="AA192" s="271">
        <f t="shared" si="183"/>
        <v>5274734098.1907158</v>
      </c>
      <c r="AB192" s="271"/>
      <c r="AC192" s="33" t="str">
        <f t="shared" si="175"/>
        <v>BERTAHAP</v>
      </c>
      <c r="AD192" s="273">
        <f t="shared" si="176"/>
        <v>0</v>
      </c>
      <c r="AE192" s="274">
        <v>2</v>
      </c>
      <c r="AF192" s="275"/>
      <c r="AG192" s="271" t="e">
        <f>IF(AF192&gt;#REF!,"LB","KR")</f>
        <v>#REF!</v>
      </c>
      <c r="AH192" s="275">
        <f t="shared" si="194"/>
        <v>4301596000</v>
      </c>
      <c r="AI192" s="275">
        <f t="shared" si="194"/>
        <v>4848586000</v>
      </c>
      <c r="AJ192" s="275">
        <f t="shared" si="194"/>
        <v>5147636000</v>
      </c>
      <c r="AK192" s="276">
        <f t="shared" si="192"/>
        <v>5465131000</v>
      </c>
      <c r="AL192" s="276">
        <f t="shared" si="192"/>
        <v>5147636000</v>
      </c>
      <c r="AM192" s="275">
        <f t="shared" si="192"/>
        <v>5465131000</v>
      </c>
      <c r="AN192" s="275">
        <f t="shared" si="134"/>
        <v>5802208000</v>
      </c>
      <c r="AO192" s="16"/>
      <c r="AP192" s="16"/>
      <c r="AQ192" s="278">
        <f t="shared" si="177"/>
        <v>-407198.77059999853</v>
      </c>
      <c r="AR192" s="279"/>
      <c r="AS192" s="280"/>
      <c r="AT192" s="280"/>
      <c r="AU192" s="280"/>
      <c r="AV192" s="16"/>
      <c r="AW192" s="16"/>
      <c r="AX192" s="16"/>
      <c r="AY192" s="16"/>
      <c r="AZ192" s="16"/>
      <c r="BA192" s="16"/>
      <c r="BB192" s="16"/>
      <c r="BC192" s="16"/>
      <c r="BD192" s="16"/>
      <c r="BE192" s="16"/>
      <c r="BF192" s="16"/>
      <c r="BG192" s="16"/>
      <c r="BH192" s="16"/>
      <c r="BI192" s="16"/>
      <c r="BJ192" s="16"/>
      <c r="BK192" s="16"/>
      <c r="BL192" s="16"/>
      <c r="BM192" s="16"/>
      <c r="BN192" s="16"/>
      <c r="BO192" s="16"/>
      <c r="BP192" s="16"/>
      <c r="BQ192" s="16"/>
      <c r="BR192" s="16"/>
      <c r="BS192" s="290">
        <v>46</v>
      </c>
      <c r="BT192" s="283" t="s">
        <v>174</v>
      </c>
      <c r="BU192" s="283" t="str">
        <f>F239</f>
        <v>3BR-1</v>
      </c>
      <c r="BV192" s="284" t="str">
        <f>D239</f>
        <v>01</v>
      </c>
      <c r="BW192" s="285">
        <f>G239</f>
        <v>175</v>
      </c>
      <c r="BX192" s="285">
        <f>H239</f>
        <v>156</v>
      </c>
      <c r="BY192" s="286">
        <f>O239</f>
        <v>29997874.994400002</v>
      </c>
      <c r="BZ192" s="286">
        <f>AH239</f>
        <v>4301596000</v>
      </c>
      <c r="CA192" s="286">
        <f>AI239</f>
        <v>4848586000</v>
      </c>
      <c r="CB192" s="286">
        <f>AJ239</f>
        <v>5147636000</v>
      </c>
      <c r="CC192" s="286">
        <f>AK239</f>
        <v>5465131000</v>
      </c>
      <c r="CD192" s="286">
        <f>AN239</f>
        <v>5802208000</v>
      </c>
      <c r="CE192" s="16">
        <v>2</v>
      </c>
      <c r="CF192" s="43">
        <f t="shared" si="184"/>
        <v>5456495000</v>
      </c>
      <c r="CG192" s="197">
        <f t="shared" si="184"/>
        <v>5793039000</v>
      </c>
      <c r="CH192" s="44">
        <f t="shared" si="178"/>
        <v>81847425</v>
      </c>
      <c r="CI192" s="44">
        <f t="shared" si="179"/>
        <v>57930390</v>
      </c>
      <c r="CJ192" s="250">
        <f t="shared" si="180"/>
        <v>128690900</v>
      </c>
      <c r="CK192" s="287">
        <f t="shared" si="181"/>
        <v>113856895.83333333</v>
      </c>
    </row>
    <row r="193" spans="1:89">
      <c r="A193" s="3">
        <f t="shared" si="182"/>
        <v>154</v>
      </c>
      <c r="B193" s="556">
        <v>2</v>
      </c>
      <c r="C193" s="264" t="s">
        <v>173</v>
      </c>
      <c r="D193" s="265" t="s">
        <v>29</v>
      </c>
      <c r="E193" s="266"/>
      <c r="F193" s="41" t="s">
        <v>74</v>
      </c>
      <c r="G193" s="267">
        <f t="shared" si="157"/>
        <v>85</v>
      </c>
      <c r="H193" s="267">
        <f t="shared" si="158"/>
        <v>74</v>
      </c>
      <c r="I193" s="268">
        <f t="shared" si="159"/>
        <v>26966806</v>
      </c>
      <c r="J193" s="268">
        <f t="shared" si="160"/>
        <v>1</v>
      </c>
      <c r="K193" s="269">
        <f t="shared" si="161"/>
        <v>1.06</v>
      </c>
      <c r="L193" s="319">
        <f t="shared" si="196"/>
        <v>1.03</v>
      </c>
      <c r="M193" s="271">
        <f t="shared" si="163"/>
        <v>24603357.52112674</v>
      </c>
      <c r="N193" s="271">
        <f t="shared" si="164"/>
        <v>27731914.957414355</v>
      </c>
      <c r="O193" s="271">
        <f t="shared" si="165"/>
        <v>29442358.790800005</v>
      </c>
      <c r="P193" s="271">
        <f t="shared" si="166"/>
        <v>31258299.057146005</v>
      </c>
      <c r="Q193" s="272">
        <f t="shared" si="167"/>
        <v>29442358.790800005</v>
      </c>
      <c r="R193" s="271">
        <f t="shared" si="167"/>
        <v>31258299.057146005</v>
      </c>
      <c r="S193" s="271">
        <f t="shared" si="168"/>
        <v>33186242.545596864</v>
      </c>
      <c r="T193" s="271"/>
      <c r="U193" s="271">
        <f t="shared" si="169"/>
        <v>1820648456.5633788</v>
      </c>
      <c r="V193" s="271">
        <f t="shared" si="170"/>
        <v>2052161706.8486624</v>
      </c>
      <c r="W193" s="271">
        <f t="shared" si="171"/>
        <v>2178734550.5192003</v>
      </c>
      <c r="X193" s="272">
        <f t="shared" si="172"/>
        <v>2313114130.2288046</v>
      </c>
      <c r="Y193" s="272">
        <f t="shared" si="173"/>
        <v>2178734550.5192003</v>
      </c>
      <c r="Z193" s="271">
        <f t="shared" si="174"/>
        <v>2313114130.2288046</v>
      </c>
      <c r="AA193" s="271">
        <f t="shared" si="183"/>
        <v>2455781948.3741679</v>
      </c>
      <c r="AB193" s="271"/>
      <c r="AC193" s="33" t="str">
        <f t="shared" si="175"/>
        <v>BERTAHAP</v>
      </c>
      <c r="AD193" s="273">
        <f t="shared" si="176"/>
        <v>0</v>
      </c>
      <c r="AE193" s="274">
        <v>2</v>
      </c>
      <c r="AF193" s="275"/>
      <c r="AG193" s="271" t="e">
        <f>IF(AF193&gt;#REF!,"LB","KR")</f>
        <v>#REF!</v>
      </c>
      <c r="AH193" s="275">
        <f t="shared" si="194"/>
        <v>2002714000</v>
      </c>
      <c r="AI193" s="275">
        <f t="shared" si="194"/>
        <v>2257378000</v>
      </c>
      <c r="AJ193" s="275">
        <f t="shared" si="194"/>
        <v>2396609000</v>
      </c>
      <c r="AK193" s="276">
        <f t="shared" si="192"/>
        <v>2544426000</v>
      </c>
      <c r="AL193" s="276">
        <f t="shared" si="192"/>
        <v>2396609000</v>
      </c>
      <c r="AM193" s="275">
        <f t="shared" si="192"/>
        <v>2544426000</v>
      </c>
      <c r="AN193" s="275">
        <f t="shared" si="134"/>
        <v>2701361000</v>
      </c>
      <c r="AO193" s="16"/>
      <c r="AP193" s="16"/>
      <c r="AQ193" s="278">
        <f t="shared" si="177"/>
        <v>-962714.9741999954</v>
      </c>
      <c r="AR193" s="279"/>
      <c r="AS193" s="280"/>
      <c r="AT193" s="280"/>
      <c r="AU193" s="280"/>
      <c r="AV193" s="16"/>
      <c r="AW193" s="16"/>
      <c r="AX193" s="16"/>
      <c r="AY193" s="16"/>
      <c r="AZ193" s="16"/>
      <c r="BA193" s="16"/>
      <c r="BB193" s="16"/>
      <c r="BC193" s="16"/>
      <c r="BD193" s="16"/>
      <c r="BE193" s="16"/>
      <c r="BF193" s="16"/>
      <c r="BG193" s="16"/>
      <c r="BH193" s="16"/>
      <c r="BI193" s="16"/>
      <c r="BJ193" s="16"/>
      <c r="BK193" s="16"/>
      <c r="BL193" s="16"/>
      <c r="BM193" s="16"/>
      <c r="BN193" s="16"/>
      <c r="BO193" s="16"/>
      <c r="BP193" s="16"/>
      <c r="BQ193" s="16"/>
      <c r="BR193" s="16"/>
      <c r="BS193" s="290">
        <v>47</v>
      </c>
      <c r="BT193" s="283" t="s">
        <v>175</v>
      </c>
      <c r="BU193" s="283" t="str">
        <f>F267</f>
        <v>3BR-1</v>
      </c>
      <c r="BV193" s="284" t="str">
        <f>D267</f>
        <v>01</v>
      </c>
      <c r="BW193" s="285">
        <f t="shared" ref="BW193:BX195" si="197">G267</f>
        <v>175</v>
      </c>
      <c r="BX193" s="285">
        <f t="shared" si="197"/>
        <v>156</v>
      </c>
      <c r="BY193" s="286">
        <f>O267</f>
        <v>29561012.737199999</v>
      </c>
      <c r="BZ193" s="286">
        <f t="shared" ref="BZ193:CC195" si="198">AH267</f>
        <v>4238951000</v>
      </c>
      <c r="CA193" s="286">
        <f t="shared" si="198"/>
        <v>4777975000</v>
      </c>
      <c r="CB193" s="286">
        <f t="shared" si="198"/>
        <v>5072670000</v>
      </c>
      <c r="CC193" s="286">
        <f t="shared" si="198"/>
        <v>5385541000</v>
      </c>
      <c r="CD193" s="286">
        <f>AN267</f>
        <v>5717710000</v>
      </c>
      <c r="CE193" s="16">
        <v>5</v>
      </c>
      <c r="CF193" s="43">
        <f t="shared" si="184"/>
        <v>2540406000</v>
      </c>
      <c r="CG193" s="197">
        <f t="shared" si="184"/>
        <v>2697092000</v>
      </c>
      <c r="CH193" s="44">
        <f t="shared" si="178"/>
        <v>38106090</v>
      </c>
      <c r="CI193" s="44">
        <f t="shared" si="179"/>
        <v>26970920</v>
      </c>
      <c r="CJ193" s="250">
        <f t="shared" si="180"/>
        <v>59915225</v>
      </c>
      <c r="CK193" s="287">
        <f t="shared" si="181"/>
        <v>53008875</v>
      </c>
    </row>
    <row r="194" spans="1:89">
      <c r="A194" s="3">
        <f t="shared" si="182"/>
        <v>155</v>
      </c>
      <c r="B194" s="556">
        <v>3</v>
      </c>
      <c r="C194" s="264" t="s">
        <v>173</v>
      </c>
      <c r="D194" s="265" t="s">
        <v>32</v>
      </c>
      <c r="E194" s="266"/>
      <c r="F194" s="41" t="s">
        <v>56</v>
      </c>
      <c r="G194" s="267">
        <f t="shared" si="157"/>
        <v>85</v>
      </c>
      <c r="H194" s="267">
        <f t="shared" si="158"/>
        <v>74</v>
      </c>
      <c r="I194" s="268">
        <f t="shared" si="159"/>
        <v>26966806</v>
      </c>
      <c r="J194" s="268">
        <f t="shared" si="160"/>
        <v>1</v>
      </c>
      <c r="K194" s="269">
        <f t="shared" si="161"/>
        <v>1.06</v>
      </c>
      <c r="L194" s="319">
        <f t="shared" si="196"/>
        <v>1.03</v>
      </c>
      <c r="M194" s="271">
        <f t="shared" si="163"/>
        <v>24603357.52112674</v>
      </c>
      <c r="N194" s="271">
        <f t="shared" si="164"/>
        <v>27731914.957414355</v>
      </c>
      <c r="O194" s="271">
        <f t="shared" si="165"/>
        <v>29442358.790800005</v>
      </c>
      <c r="P194" s="271">
        <f t="shared" si="166"/>
        <v>31258299.057146005</v>
      </c>
      <c r="Q194" s="272">
        <f t="shared" si="167"/>
        <v>29442358.790800005</v>
      </c>
      <c r="R194" s="271">
        <f t="shared" si="167"/>
        <v>31258299.057146005</v>
      </c>
      <c r="S194" s="271">
        <f t="shared" si="168"/>
        <v>33186242.545596864</v>
      </c>
      <c r="T194" s="271"/>
      <c r="U194" s="271">
        <f t="shared" si="169"/>
        <v>1820648456.5633788</v>
      </c>
      <c r="V194" s="271">
        <f t="shared" si="170"/>
        <v>2052161706.8486624</v>
      </c>
      <c r="W194" s="271">
        <f t="shared" si="171"/>
        <v>2178734550.5192003</v>
      </c>
      <c r="X194" s="272">
        <f t="shared" si="172"/>
        <v>2313114130.2288046</v>
      </c>
      <c r="Y194" s="272">
        <f t="shared" si="173"/>
        <v>2178734550.5192003</v>
      </c>
      <c r="Z194" s="271">
        <f t="shared" si="174"/>
        <v>2313114130.2288046</v>
      </c>
      <c r="AA194" s="271">
        <f t="shared" si="183"/>
        <v>2455781948.3741679</v>
      </c>
      <c r="AB194" s="271"/>
      <c r="AC194" s="33" t="str">
        <f t="shared" si="175"/>
        <v>BERTAHAP</v>
      </c>
      <c r="AD194" s="273">
        <f t="shared" si="176"/>
        <v>0</v>
      </c>
      <c r="AE194" s="274">
        <v>2</v>
      </c>
      <c r="AF194" s="275"/>
      <c r="AG194" s="271" t="e">
        <f>IF(AF194&gt;#REF!,"LB","KR")</f>
        <v>#REF!</v>
      </c>
      <c r="AH194" s="275">
        <f t="shared" si="194"/>
        <v>2002714000</v>
      </c>
      <c r="AI194" s="275">
        <f t="shared" si="194"/>
        <v>2257378000</v>
      </c>
      <c r="AJ194" s="275">
        <f t="shared" si="194"/>
        <v>2396609000</v>
      </c>
      <c r="AK194" s="276">
        <f t="shared" si="192"/>
        <v>2544426000</v>
      </c>
      <c r="AL194" s="276">
        <f t="shared" si="192"/>
        <v>2396609000</v>
      </c>
      <c r="AM194" s="275">
        <f t="shared" si="192"/>
        <v>2544426000</v>
      </c>
      <c r="AN194" s="275">
        <f t="shared" si="134"/>
        <v>2701361000</v>
      </c>
      <c r="AO194" s="16"/>
      <c r="AP194" s="16"/>
      <c r="AQ194" s="278">
        <f t="shared" si="177"/>
        <v>-962714.9741999954</v>
      </c>
      <c r="AR194" s="279"/>
      <c r="AS194" s="280"/>
      <c r="AT194" s="280"/>
      <c r="AU194" s="280"/>
      <c r="AV194" s="16"/>
      <c r="AW194" s="16"/>
      <c r="AX194" s="16"/>
      <c r="AY194" s="16"/>
      <c r="AZ194" s="16"/>
      <c r="BA194" s="16"/>
      <c r="BB194" s="16"/>
      <c r="BC194" s="16"/>
      <c r="BD194" s="16"/>
      <c r="BE194" s="16"/>
      <c r="BF194" s="16"/>
      <c r="BG194" s="16"/>
      <c r="BH194" s="16"/>
      <c r="BI194" s="16"/>
      <c r="BJ194" s="16"/>
      <c r="BK194" s="16"/>
      <c r="BL194" s="16"/>
      <c r="BM194" s="16"/>
      <c r="BN194" s="16"/>
      <c r="BO194" s="16"/>
      <c r="BP194" s="16"/>
      <c r="BQ194" s="16"/>
      <c r="BR194" s="16"/>
      <c r="BS194" s="290">
        <v>48</v>
      </c>
      <c r="BT194" s="283" t="s">
        <v>176</v>
      </c>
      <c r="BU194" s="283" t="str">
        <f>F268</f>
        <v>2BR-3</v>
      </c>
      <c r="BV194" s="284" t="str">
        <f>D268</f>
        <v>03</v>
      </c>
      <c r="BW194" s="285">
        <f t="shared" si="197"/>
        <v>85</v>
      </c>
      <c r="BX194" s="285">
        <f t="shared" si="197"/>
        <v>74</v>
      </c>
      <c r="BY194" s="286">
        <f>O268</f>
        <v>29013586.575399999</v>
      </c>
      <c r="BZ194" s="286">
        <f t="shared" si="198"/>
        <v>1973548000</v>
      </c>
      <c r="CA194" s="286">
        <f t="shared" si="198"/>
        <v>2224504000</v>
      </c>
      <c r="CB194" s="286">
        <f t="shared" si="198"/>
        <v>2361706000</v>
      </c>
      <c r="CC194" s="286">
        <f t="shared" si="198"/>
        <v>2507371000</v>
      </c>
      <c r="CD194" s="286">
        <f>AN268</f>
        <v>2662020000</v>
      </c>
      <c r="CE194" s="16">
        <v>8</v>
      </c>
      <c r="CF194" s="43">
        <f t="shared" si="184"/>
        <v>2540406000</v>
      </c>
      <c r="CG194" s="197">
        <f t="shared" si="184"/>
        <v>2697092000</v>
      </c>
      <c r="CH194" s="44">
        <f t="shared" si="178"/>
        <v>38106090</v>
      </c>
      <c r="CI194" s="44">
        <f t="shared" si="179"/>
        <v>26970920</v>
      </c>
      <c r="CJ194" s="250">
        <f t="shared" si="180"/>
        <v>59915225</v>
      </c>
      <c r="CK194" s="287">
        <f t="shared" si="181"/>
        <v>53008875</v>
      </c>
    </row>
    <row r="195" spans="1:89">
      <c r="A195" s="3">
        <f t="shared" si="182"/>
        <v>156</v>
      </c>
      <c r="B195" s="556">
        <v>4</v>
      </c>
      <c r="C195" s="264" t="s">
        <v>173</v>
      </c>
      <c r="D195" s="265" t="s">
        <v>38</v>
      </c>
      <c r="E195" s="266"/>
      <c r="F195" s="41" t="s">
        <v>58</v>
      </c>
      <c r="G195" s="267">
        <f t="shared" si="157"/>
        <v>101</v>
      </c>
      <c r="H195" s="267">
        <f t="shared" si="158"/>
        <v>90</v>
      </c>
      <c r="I195" s="268">
        <f t="shared" si="159"/>
        <v>26966806</v>
      </c>
      <c r="J195" s="268">
        <f t="shared" si="160"/>
        <v>1</v>
      </c>
      <c r="K195" s="269">
        <f t="shared" si="161"/>
        <v>1.06</v>
      </c>
      <c r="L195" s="319">
        <f t="shared" si="196"/>
        <v>1.03</v>
      </c>
      <c r="M195" s="271">
        <f t="shared" si="163"/>
        <v>24603357.52112674</v>
      </c>
      <c r="N195" s="271">
        <f t="shared" si="164"/>
        <v>27731914.957414355</v>
      </c>
      <c r="O195" s="271">
        <f t="shared" si="165"/>
        <v>29442358.790800005</v>
      </c>
      <c r="P195" s="271">
        <f t="shared" si="166"/>
        <v>31258299.057146005</v>
      </c>
      <c r="Q195" s="272">
        <f t="shared" si="167"/>
        <v>29442358.790800005</v>
      </c>
      <c r="R195" s="271">
        <f t="shared" si="167"/>
        <v>31258299.057146005</v>
      </c>
      <c r="S195" s="271">
        <f t="shared" si="168"/>
        <v>33186242.545596864</v>
      </c>
      <c r="T195" s="271"/>
      <c r="U195" s="271">
        <f t="shared" si="169"/>
        <v>2214302176.9014068</v>
      </c>
      <c r="V195" s="271">
        <f t="shared" si="170"/>
        <v>2495872346.1672921</v>
      </c>
      <c r="W195" s="271">
        <f t="shared" si="171"/>
        <v>2649812291.1720004</v>
      </c>
      <c r="X195" s="272">
        <f t="shared" si="172"/>
        <v>2813246915.1431403</v>
      </c>
      <c r="Y195" s="272">
        <f t="shared" si="173"/>
        <v>2649812291.1720004</v>
      </c>
      <c r="Z195" s="271">
        <f t="shared" si="174"/>
        <v>2813246915.1431403</v>
      </c>
      <c r="AA195" s="271">
        <f t="shared" si="183"/>
        <v>2986761829.1037178</v>
      </c>
      <c r="AB195" s="271"/>
      <c r="AC195" s="33" t="str">
        <f t="shared" si="175"/>
        <v>BERTAHAP</v>
      </c>
      <c r="AD195" s="273">
        <f t="shared" si="176"/>
        <v>0</v>
      </c>
      <c r="AE195" s="274">
        <v>2</v>
      </c>
      <c r="AF195" s="275"/>
      <c r="AG195" s="271" t="e">
        <f>IF(AF195&gt;#REF!,"LB","KR")</f>
        <v>#REF!</v>
      </c>
      <c r="AH195" s="275">
        <f t="shared" si="194"/>
        <v>2435733000</v>
      </c>
      <c r="AI195" s="275">
        <f t="shared" si="194"/>
        <v>2745460000</v>
      </c>
      <c r="AJ195" s="275">
        <f t="shared" si="194"/>
        <v>2914794000</v>
      </c>
      <c r="AK195" s="276">
        <f t="shared" si="192"/>
        <v>3094572000</v>
      </c>
      <c r="AL195" s="276">
        <f t="shared" si="192"/>
        <v>2914794000</v>
      </c>
      <c r="AM195" s="275">
        <f t="shared" si="192"/>
        <v>3094572000</v>
      </c>
      <c r="AN195" s="275">
        <f t="shared" si="134"/>
        <v>3285439000</v>
      </c>
      <c r="AO195" s="16"/>
      <c r="AP195" s="16"/>
      <c r="AQ195" s="278">
        <f t="shared" si="177"/>
        <v>-962714.9741999954</v>
      </c>
      <c r="AR195" s="279"/>
      <c r="AS195" s="280"/>
      <c r="AT195" s="280"/>
      <c r="AU195" s="280"/>
      <c r="AV195" s="16"/>
      <c r="AW195" s="16"/>
      <c r="AX195" s="16"/>
      <c r="AY195" s="16"/>
      <c r="AZ195" s="16"/>
      <c r="BA195" s="16"/>
      <c r="BB195" s="16"/>
      <c r="BC195" s="16"/>
      <c r="BD195" s="16"/>
      <c r="BE195" s="16"/>
      <c r="BF195" s="16"/>
      <c r="BG195" s="16"/>
      <c r="BH195" s="16"/>
      <c r="BI195" s="16"/>
      <c r="BJ195" s="16"/>
      <c r="BK195" s="16"/>
      <c r="BL195" s="16"/>
      <c r="BM195" s="16"/>
      <c r="BN195" s="16"/>
      <c r="BO195" s="16"/>
      <c r="BP195" s="16"/>
      <c r="BQ195" s="16"/>
      <c r="BR195" s="16"/>
      <c r="BS195" s="290"/>
      <c r="BT195" s="283"/>
      <c r="BU195" s="283" t="str">
        <f>F269</f>
        <v>2BR-5</v>
      </c>
      <c r="BV195" s="284" t="str">
        <f>D269</f>
        <v>05</v>
      </c>
      <c r="BW195" s="285">
        <f t="shared" si="197"/>
        <v>85</v>
      </c>
      <c r="BX195" s="285">
        <f t="shared" si="197"/>
        <v>74</v>
      </c>
      <c r="BY195" s="286">
        <f>O269</f>
        <v>29013586.575399999</v>
      </c>
      <c r="BZ195" s="286">
        <f t="shared" si="198"/>
        <v>1973548000</v>
      </c>
      <c r="CA195" s="286">
        <f t="shared" si="198"/>
        <v>2224504000</v>
      </c>
      <c r="CB195" s="286">
        <f t="shared" si="198"/>
        <v>2361706000</v>
      </c>
      <c r="CC195" s="286">
        <f t="shared" si="198"/>
        <v>2507371000</v>
      </c>
      <c r="CD195" s="286">
        <f>AN269</f>
        <v>2662020000</v>
      </c>
      <c r="CE195" s="16"/>
      <c r="CF195" s="43">
        <f t="shared" si="184"/>
        <v>3089682000</v>
      </c>
      <c r="CG195" s="197">
        <f t="shared" si="184"/>
        <v>3280247000</v>
      </c>
      <c r="CH195" s="44">
        <f t="shared" si="178"/>
        <v>46345230</v>
      </c>
      <c r="CI195" s="44">
        <f t="shared" si="179"/>
        <v>32802470</v>
      </c>
      <c r="CJ195" s="250">
        <f t="shared" si="180"/>
        <v>72869850</v>
      </c>
      <c r="CK195" s="287">
        <f t="shared" si="181"/>
        <v>64470250</v>
      </c>
    </row>
    <row r="196" spans="1:89">
      <c r="A196" s="3">
        <f t="shared" si="182"/>
        <v>157</v>
      </c>
      <c r="B196" s="556">
        <v>5</v>
      </c>
      <c r="C196" s="264" t="s">
        <v>173</v>
      </c>
      <c r="D196" s="265" t="s">
        <v>44</v>
      </c>
      <c r="E196" s="266"/>
      <c r="F196" s="41" t="s">
        <v>60</v>
      </c>
      <c r="G196" s="267">
        <f t="shared" si="157"/>
        <v>101</v>
      </c>
      <c r="H196" s="267">
        <f t="shared" si="158"/>
        <v>90</v>
      </c>
      <c r="I196" s="268">
        <f t="shared" si="159"/>
        <v>26966806</v>
      </c>
      <c r="J196" s="268">
        <f t="shared" si="160"/>
        <v>1</v>
      </c>
      <c r="K196" s="269">
        <f t="shared" si="161"/>
        <v>1.06</v>
      </c>
      <c r="L196" s="319">
        <f t="shared" si="196"/>
        <v>1.03</v>
      </c>
      <c r="M196" s="271">
        <f t="shared" si="163"/>
        <v>24603357.52112674</v>
      </c>
      <c r="N196" s="271">
        <f t="shared" si="164"/>
        <v>27731914.957414355</v>
      </c>
      <c r="O196" s="271">
        <f t="shared" si="165"/>
        <v>29442358.790800005</v>
      </c>
      <c r="P196" s="271">
        <f t="shared" si="166"/>
        <v>31258299.057146005</v>
      </c>
      <c r="Q196" s="272">
        <f t="shared" si="167"/>
        <v>29442358.790800005</v>
      </c>
      <c r="R196" s="271">
        <f t="shared" si="167"/>
        <v>31258299.057146005</v>
      </c>
      <c r="S196" s="271">
        <f t="shared" si="168"/>
        <v>33186242.545596864</v>
      </c>
      <c r="T196" s="271"/>
      <c r="U196" s="271">
        <f t="shared" si="169"/>
        <v>2214302176.9014068</v>
      </c>
      <c r="V196" s="271">
        <f t="shared" si="170"/>
        <v>2495872346.1672921</v>
      </c>
      <c r="W196" s="271">
        <f t="shared" si="171"/>
        <v>2649812291.1720004</v>
      </c>
      <c r="X196" s="272">
        <f t="shared" si="172"/>
        <v>2813246915.1431403</v>
      </c>
      <c r="Y196" s="272">
        <f t="shared" si="173"/>
        <v>2649812291.1720004</v>
      </c>
      <c r="Z196" s="271">
        <f t="shared" si="174"/>
        <v>2813246915.1431403</v>
      </c>
      <c r="AA196" s="271">
        <f t="shared" si="183"/>
        <v>2986761829.1037178</v>
      </c>
      <c r="AB196" s="271"/>
      <c r="AC196" s="33" t="str">
        <f t="shared" si="175"/>
        <v>BERTAHAP</v>
      </c>
      <c r="AD196" s="273">
        <f t="shared" si="176"/>
        <v>0</v>
      </c>
      <c r="AE196" s="274">
        <v>2</v>
      </c>
      <c r="AF196" s="275"/>
      <c r="AG196" s="271" t="e">
        <f>IF(AF196&gt;#REF!,"LB","KR")</f>
        <v>#REF!</v>
      </c>
      <c r="AH196" s="275">
        <f t="shared" si="194"/>
        <v>2435733000</v>
      </c>
      <c r="AI196" s="275">
        <f t="shared" si="194"/>
        <v>2745460000</v>
      </c>
      <c r="AJ196" s="275">
        <f t="shared" si="194"/>
        <v>2914794000</v>
      </c>
      <c r="AK196" s="276">
        <f t="shared" si="192"/>
        <v>3094572000</v>
      </c>
      <c r="AL196" s="276">
        <f t="shared" si="192"/>
        <v>2914794000</v>
      </c>
      <c r="AM196" s="275">
        <f t="shared" si="192"/>
        <v>3094572000</v>
      </c>
      <c r="AN196" s="275">
        <f t="shared" si="134"/>
        <v>3285439000</v>
      </c>
      <c r="AO196" s="16"/>
      <c r="AP196" s="16"/>
      <c r="AQ196" s="278">
        <f t="shared" si="177"/>
        <v>-962714.9741999954</v>
      </c>
      <c r="AR196" s="279"/>
      <c r="AS196" s="280"/>
      <c r="AT196" s="280"/>
      <c r="AU196" s="280"/>
      <c r="AV196" s="16"/>
      <c r="AW196" s="16"/>
      <c r="AX196" s="16"/>
      <c r="AY196" s="16"/>
      <c r="AZ196" s="16"/>
      <c r="BA196" s="16"/>
      <c r="BB196" s="16"/>
      <c r="BC196" s="16"/>
      <c r="BD196" s="16"/>
      <c r="BE196" s="16"/>
      <c r="BF196" s="16"/>
      <c r="BG196" s="16"/>
      <c r="BH196" s="16"/>
      <c r="BI196" s="16"/>
      <c r="BJ196" s="16"/>
      <c r="BK196" s="16"/>
      <c r="BL196" s="16"/>
      <c r="BM196" s="16"/>
      <c r="BN196" s="16"/>
      <c r="BO196" s="16"/>
      <c r="BP196" s="16"/>
      <c r="BQ196" s="16"/>
      <c r="BR196" s="16"/>
      <c r="BS196" s="290"/>
      <c r="BT196" s="283"/>
      <c r="BU196" s="283" t="str">
        <f>F272</f>
        <v>2BR-17</v>
      </c>
      <c r="BV196" s="284">
        <f>D272</f>
        <v>17</v>
      </c>
      <c r="BW196" s="285">
        <f>G272</f>
        <v>85</v>
      </c>
      <c r="BX196" s="285">
        <f>H272</f>
        <v>74</v>
      </c>
      <c r="BY196" s="286">
        <f>O272</f>
        <v>29013586.575399999</v>
      </c>
      <c r="BZ196" s="286">
        <f t="shared" ref="BZ196:CC197" si="199">AH272</f>
        <v>1973548000</v>
      </c>
      <c r="CA196" s="286">
        <f t="shared" si="199"/>
        <v>2224504000</v>
      </c>
      <c r="CB196" s="286">
        <f t="shared" si="199"/>
        <v>2361706000</v>
      </c>
      <c r="CC196" s="286">
        <f t="shared" si="199"/>
        <v>2507371000</v>
      </c>
      <c r="CD196" s="286">
        <f>AN272</f>
        <v>2662020000</v>
      </c>
      <c r="CE196" s="16"/>
      <c r="CF196" s="43">
        <f t="shared" si="184"/>
        <v>3089682000</v>
      </c>
      <c r="CG196" s="197">
        <f t="shared" si="184"/>
        <v>3280247000</v>
      </c>
      <c r="CH196" s="44">
        <f t="shared" si="178"/>
        <v>46345230</v>
      </c>
      <c r="CI196" s="44">
        <f t="shared" si="179"/>
        <v>32802470</v>
      </c>
      <c r="CJ196" s="250">
        <f t="shared" si="180"/>
        <v>72869850</v>
      </c>
      <c r="CK196" s="287">
        <f t="shared" si="181"/>
        <v>64470250</v>
      </c>
    </row>
    <row r="197" spans="1:89">
      <c r="A197" s="3">
        <f t="shared" si="182"/>
        <v>158</v>
      </c>
      <c r="B197" s="556">
        <v>6</v>
      </c>
      <c r="C197" s="264" t="s">
        <v>173</v>
      </c>
      <c r="D197" s="299">
        <v>11</v>
      </c>
      <c r="E197" s="266"/>
      <c r="F197" s="41" t="s">
        <v>62</v>
      </c>
      <c r="G197" s="267">
        <f t="shared" si="157"/>
        <v>101</v>
      </c>
      <c r="H197" s="267">
        <f t="shared" si="158"/>
        <v>90</v>
      </c>
      <c r="I197" s="268">
        <f t="shared" si="159"/>
        <v>26966806</v>
      </c>
      <c r="J197" s="268">
        <f t="shared" si="160"/>
        <v>1</v>
      </c>
      <c r="K197" s="269">
        <f t="shared" si="161"/>
        <v>1.06</v>
      </c>
      <c r="L197" s="319">
        <f t="shared" si="196"/>
        <v>1.03</v>
      </c>
      <c r="M197" s="271">
        <f t="shared" si="163"/>
        <v>24603357.52112674</v>
      </c>
      <c r="N197" s="271">
        <f t="shared" si="164"/>
        <v>27731914.957414355</v>
      </c>
      <c r="O197" s="271">
        <f t="shared" si="165"/>
        <v>29442358.790800005</v>
      </c>
      <c r="P197" s="271">
        <f t="shared" si="166"/>
        <v>31258299.057146005</v>
      </c>
      <c r="Q197" s="272">
        <f t="shared" si="167"/>
        <v>29442358.790800005</v>
      </c>
      <c r="R197" s="271">
        <f t="shared" si="167"/>
        <v>31258299.057146005</v>
      </c>
      <c r="S197" s="271">
        <f t="shared" si="168"/>
        <v>33186242.545596864</v>
      </c>
      <c r="T197" s="271"/>
      <c r="U197" s="271">
        <f t="shared" si="169"/>
        <v>2214302176.9014068</v>
      </c>
      <c r="V197" s="271">
        <f t="shared" si="170"/>
        <v>2495872346.1672921</v>
      </c>
      <c r="W197" s="271">
        <f t="shared" si="171"/>
        <v>2649812291.1720004</v>
      </c>
      <c r="X197" s="272">
        <f t="shared" si="172"/>
        <v>2813246915.1431403</v>
      </c>
      <c r="Y197" s="272">
        <f t="shared" si="173"/>
        <v>2649812291.1720004</v>
      </c>
      <c r="Z197" s="271">
        <f t="shared" si="174"/>
        <v>2813246915.1431403</v>
      </c>
      <c r="AA197" s="271">
        <f t="shared" si="183"/>
        <v>2986761829.1037178</v>
      </c>
      <c r="AB197" s="271"/>
      <c r="AC197" s="33" t="str">
        <f t="shared" si="175"/>
        <v>BERTAHAP</v>
      </c>
      <c r="AD197" s="273">
        <f t="shared" si="176"/>
        <v>0</v>
      </c>
      <c r="AE197" s="274">
        <v>2</v>
      </c>
      <c r="AF197" s="275"/>
      <c r="AG197" s="271" t="e">
        <f>IF(AF197&gt;#REF!,"LB","KR")</f>
        <v>#REF!</v>
      </c>
      <c r="AH197" s="275">
        <f t="shared" si="194"/>
        <v>2435733000</v>
      </c>
      <c r="AI197" s="275">
        <f t="shared" si="194"/>
        <v>2745460000</v>
      </c>
      <c r="AJ197" s="275">
        <f t="shared" si="194"/>
        <v>2914794000</v>
      </c>
      <c r="AK197" s="276">
        <f t="shared" si="192"/>
        <v>3094572000</v>
      </c>
      <c r="AL197" s="276">
        <f t="shared" si="192"/>
        <v>2914794000</v>
      </c>
      <c r="AM197" s="275">
        <f t="shared" si="192"/>
        <v>3094572000</v>
      </c>
      <c r="AN197" s="275">
        <f t="shared" si="134"/>
        <v>3285439000</v>
      </c>
      <c r="AO197" s="16"/>
      <c r="AP197" s="16"/>
      <c r="AQ197" s="278">
        <f t="shared" si="177"/>
        <v>-962714.9741999954</v>
      </c>
      <c r="AR197" s="279"/>
      <c r="AS197" s="280"/>
      <c r="AT197" s="280"/>
      <c r="AU197" s="280"/>
      <c r="AV197" s="16"/>
      <c r="AW197" s="16"/>
      <c r="AX197" s="16"/>
      <c r="AY197" s="16"/>
      <c r="AZ197" s="16"/>
      <c r="BA197" s="16"/>
      <c r="BB197" s="16"/>
      <c r="BC197" s="16"/>
      <c r="BD197" s="16"/>
      <c r="BE197" s="16"/>
      <c r="BF197" s="16"/>
      <c r="BG197" s="16"/>
      <c r="BH197" s="16"/>
      <c r="BI197" s="16"/>
      <c r="BJ197" s="16"/>
      <c r="BK197" s="16"/>
      <c r="BL197" s="16"/>
      <c r="BM197" s="16"/>
      <c r="BN197" s="16"/>
      <c r="BO197" s="16"/>
      <c r="BP197" s="16"/>
      <c r="BQ197" s="16"/>
      <c r="BR197" s="16"/>
      <c r="BS197" s="290"/>
      <c r="BT197" s="283"/>
      <c r="BU197" s="283" t="str">
        <f>F273</f>
        <v>3BR-19</v>
      </c>
      <c r="BV197" s="284">
        <f>D273</f>
        <v>19</v>
      </c>
      <c r="BW197" s="285">
        <f>G273</f>
        <v>138</v>
      </c>
      <c r="BX197" s="285">
        <f>H273</f>
        <v>120</v>
      </c>
      <c r="BY197" s="286">
        <f>O273</f>
        <v>29013586.575399999</v>
      </c>
      <c r="BZ197" s="286">
        <f t="shared" si="199"/>
        <v>3200348000</v>
      </c>
      <c r="CA197" s="286">
        <f t="shared" si="199"/>
        <v>3607303000</v>
      </c>
      <c r="CB197" s="286">
        <f t="shared" si="199"/>
        <v>3829794000</v>
      </c>
      <c r="CC197" s="286">
        <f t="shared" si="199"/>
        <v>4066007000</v>
      </c>
      <c r="CD197" s="286">
        <f>AN273</f>
        <v>4316790000</v>
      </c>
      <c r="CE197" s="16"/>
      <c r="CF197" s="43">
        <f t="shared" si="184"/>
        <v>3089682000</v>
      </c>
      <c r="CG197" s="197">
        <f t="shared" si="184"/>
        <v>3280247000</v>
      </c>
      <c r="CH197" s="44">
        <f t="shared" si="178"/>
        <v>46345230</v>
      </c>
      <c r="CI197" s="44">
        <f t="shared" si="179"/>
        <v>32802470</v>
      </c>
      <c r="CJ197" s="250">
        <f t="shared" si="180"/>
        <v>72869850</v>
      </c>
      <c r="CK197" s="287">
        <f t="shared" si="181"/>
        <v>64470250</v>
      </c>
    </row>
    <row r="198" spans="1:89">
      <c r="A198" s="3">
        <f t="shared" si="182"/>
        <v>159</v>
      </c>
      <c r="B198" s="556">
        <v>7</v>
      </c>
      <c r="C198" s="264" t="s">
        <v>173</v>
      </c>
      <c r="D198" s="299">
        <v>15</v>
      </c>
      <c r="E198" s="266"/>
      <c r="F198" s="41" t="s">
        <v>64</v>
      </c>
      <c r="G198" s="267">
        <f t="shared" si="157"/>
        <v>101</v>
      </c>
      <c r="H198" s="267">
        <f t="shared" si="158"/>
        <v>90</v>
      </c>
      <c r="I198" s="268">
        <f t="shared" si="159"/>
        <v>26966806</v>
      </c>
      <c r="J198" s="268">
        <f t="shared" si="160"/>
        <v>1</v>
      </c>
      <c r="K198" s="269">
        <f t="shared" si="161"/>
        <v>1.06</v>
      </c>
      <c r="L198" s="319">
        <f t="shared" si="196"/>
        <v>1.03</v>
      </c>
      <c r="M198" s="271">
        <f t="shared" si="163"/>
        <v>24603357.52112674</v>
      </c>
      <c r="N198" s="271">
        <f t="shared" si="164"/>
        <v>27731914.957414355</v>
      </c>
      <c r="O198" s="271">
        <f t="shared" si="165"/>
        <v>29442358.790800005</v>
      </c>
      <c r="P198" s="271">
        <f t="shared" si="166"/>
        <v>31258299.057146005</v>
      </c>
      <c r="Q198" s="272">
        <f t="shared" si="167"/>
        <v>29442358.790800005</v>
      </c>
      <c r="R198" s="271">
        <f t="shared" si="167"/>
        <v>31258299.057146005</v>
      </c>
      <c r="S198" s="271">
        <f t="shared" si="168"/>
        <v>33186242.545596864</v>
      </c>
      <c r="T198" s="271"/>
      <c r="U198" s="271">
        <f t="shared" si="169"/>
        <v>2214302176.9014068</v>
      </c>
      <c r="V198" s="271">
        <f t="shared" si="170"/>
        <v>2495872346.1672921</v>
      </c>
      <c r="W198" s="271">
        <f t="shared" si="171"/>
        <v>2649812291.1720004</v>
      </c>
      <c r="X198" s="272">
        <f t="shared" si="172"/>
        <v>2813246915.1431403</v>
      </c>
      <c r="Y198" s="272">
        <f t="shared" si="173"/>
        <v>2649812291.1720004</v>
      </c>
      <c r="Z198" s="271">
        <f t="shared" si="174"/>
        <v>2813246915.1431403</v>
      </c>
      <c r="AA198" s="271">
        <f t="shared" si="183"/>
        <v>2986761829.1037178</v>
      </c>
      <c r="AB198" s="271"/>
      <c r="AC198" s="33" t="str">
        <f t="shared" si="175"/>
        <v>BERTAHAP</v>
      </c>
      <c r="AD198" s="273">
        <f t="shared" si="176"/>
        <v>0</v>
      </c>
      <c r="AE198" s="274">
        <v>2</v>
      </c>
      <c r="AF198" s="275"/>
      <c r="AG198" s="271" t="e">
        <f>IF(AF198&gt;#REF!,"LB","KR")</f>
        <v>#REF!</v>
      </c>
      <c r="AH198" s="275">
        <f t="shared" si="194"/>
        <v>2435733000</v>
      </c>
      <c r="AI198" s="275">
        <f t="shared" si="194"/>
        <v>2745460000</v>
      </c>
      <c r="AJ198" s="275">
        <f t="shared" si="194"/>
        <v>2914794000</v>
      </c>
      <c r="AK198" s="276">
        <f t="shared" si="192"/>
        <v>3094572000</v>
      </c>
      <c r="AL198" s="276">
        <f t="shared" si="192"/>
        <v>2914794000</v>
      </c>
      <c r="AM198" s="275">
        <f t="shared" si="192"/>
        <v>3094572000</v>
      </c>
      <c r="AN198" s="275">
        <f t="shared" si="134"/>
        <v>3285439000</v>
      </c>
      <c r="AO198" s="16"/>
      <c r="AP198" s="16"/>
      <c r="AQ198" s="278">
        <f t="shared" si="177"/>
        <v>-962714.9741999954</v>
      </c>
      <c r="AR198" s="279"/>
      <c r="AS198" s="280"/>
      <c r="AT198" s="280"/>
      <c r="AU198" s="280"/>
      <c r="AV198" s="16"/>
      <c r="AW198" s="16"/>
      <c r="AX198" s="16"/>
      <c r="AY198" s="16"/>
      <c r="AZ198" s="16"/>
      <c r="BA198" s="16"/>
      <c r="BB198" s="16"/>
      <c r="BC198" s="16"/>
      <c r="BD198" s="16"/>
      <c r="BE198" s="16"/>
      <c r="BF198" s="16"/>
      <c r="BG198" s="16"/>
      <c r="BH198" s="16"/>
      <c r="BI198" s="16"/>
      <c r="BJ198" s="16"/>
      <c r="BK198" s="16"/>
      <c r="BL198" s="16"/>
      <c r="BM198" s="16"/>
      <c r="BN198" s="16"/>
      <c r="BO198" s="16"/>
      <c r="BP198" s="16"/>
      <c r="BQ198" s="16"/>
      <c r="BR198" s="16"/>
      <c r="BS198" s="290">
        <v>49</v>
      </c>
      <c r="BT198" s="283" t="s">
        <v>177</v>
      </c>
      <c r="BU198" s="283" t="str">
        <f t="shared" ref="BU198:BU205" si="200">F284</f>
        <v>2BR-3</v>
      </c>
      <c r="BV198" s="284" t="str">
        <f t="shared" ref="BV198:BV205" si="201">D284</f>
        <v>03</v>
      </c>
      <c r="BW198" s="285">
        <f t="shared" ref="BW198:BX205" si="202">G284</f>
        <v>85</v>
      </c>
      <c r="BX198" s="285">
        <f t="shared" si="202"/>
        <v>74</v>
      </c>
      <c r="BY198" s="286">
        <f t="shared" ref="BY198:BY205" si="203">O284</f>
        <v>29013586.575399999</v>
      </c>
      <c r="BZ198" s="286">
        <f t="shared" ref="BZ198:CC205" si="204">AH284</f>
        <v>1973548000</v>
      </c>
      <c r="CA198" s="286">
        <f t="shared" si="204"/>
        <v>2224504000</v>
      </c>
      <c r="CB198" s="286">
        <f t="shared" si="204"/>
        <v>2361706000</v>
      </c>
      <c r="CC198" s="286">
        <f t="shared" si="204"/>
        <v>2507371000</v>
      </c>
      <c r="CD198" s="286">
        <f t="shared" ref="CD198:CD205" si="205">AN284</f>
        <v>2662020000</v>
      </c>
      <c r="CE198" s="16">
        <v>24</v>
      </c>
      <c r="CF198" s="43">
        <f t="shared" si="184"/>
        <v>3089682000</v>
      </c>
      <c r="CG198" s="197">
        <f t="shared" si="184"/>
        <v>3280247000</v>
      </c>
      <c r="CH198" s="44">
        <f t="shared" si="178"/>
        <v>46345230</v>
      </c>
      <c r="CI198" s="44">
        <f t="shared" si="179"/>
        <v>32802470</v>
      </c>
      <c r="CJ198" s="250">
        <f t="shared" si="180"/>
        <v>72869850</v>
      </c>
      <c r="CK198" s="287">
        <f t="shared" si="181"/>
        <v>64470250</v>
      </c>
    </row>
    <row r="199" spans="1:89">
      <c r="A199" s="3">
        <f t="shared" si="182"/>
        <v>160</v>
      </c>
      <c r="B199" s="556">
        <v>8</v>
      </c>
      <c r="C199" s="264" t="s">
        <v>173</v>
      </c>
      <c r="D199" s="299">
        <v>17</v>
      </c>
      <c r="E199" s="266"/>
      <c r="F199" s="41" t="s">
        <v>67</v>
      </c>
      <c r="G199" s="267">
        <f t="shared" si="157"/>
        <v>85</v>
      </c>
      <c r="H199" s="267">
        <f t="shared" si="158"/>
        <v>74</v>
      </c>
      <c r="I199" s="268">
        <f t="shared" si="159"/>
        <v>26966806</v>
      </c>
      <c r="J199" s="268">
        <f t="shared" si="160"/>
        <v>1</v>
      </c>
      <c r="K199" s="269">
        <f t="shared" si="161"/>
        <v>1.06</v>
      </c>
      <c r="L199" s="319">
        <f t="shared" si="196"/>
        <v>1.03</v>
      </c>
      <c r="M199" s="271">
        <f t="shared" si="163"/>
        <v>24603357.52112674</v>
      </c>
      <c r="N199" s="271">
        <f t="shared" si="164"/>
        <v>27731914.957414355</v>
      </c>
      <c r="O199" s="271">
        <f t="shared" si="165"/>
        <v>29442358.790800005</v>
      </c>
      <c r="P199" s="271">
        <f t="shared" si="166"/>
        <v>31258299.057146005</v>
      </c>
      <c r="Q199" s="272">
        <f t="shared" si="167"/>
        <v>29442358.790800005</v>
      </c>
      <c r="R199" s="271">
        <f t="shared" si="167"/>
        <v>31258299.057146005</v>
      </c>
      <c r="S199" s="271">
        <f t="shared" si="168"/>
        <v>33186242.545596864</v>
      </c>
      <c r="T199" s="271"/>
      <c r="U199" s="271">
        <f t="shared" si="169"/>
        <v>1820648456.5633788</v>
      </c>
      <c r="V199" s="271">
        <f t="shared" si="170"/>
        <v>2052161706.8486624</v>
      </c>
      <c r="W199" s="271">
        <f t="shared" si="171"/>
        <v>2178734550.5192003</v>
      </c>
      <c r="X199" s="272">
        <f t="shared" si="172"/>
        <v>2313114130.2288046</v>
      </c>
      <c r="Y199" s="272">
        <f t="shared" si="173"/>
        <v>2178734550.5192003</v>
      </c>
      <c r="Z199" s="271">
        <f t="shared" si="174"/>
        <v>2313114130.2288046</v>
      </c>
      <c r="AA199" s="271">
        <f t="shared" si="183"/>
        <v>2455781948.3741679</v>
      </c>
      <c r="AB199" s="271"/>
      <c r="AC199" s="33" t="str">
        <f t="shared" si="175"/>
        <v>BERTAHAP</v>
      </c>
      <c r="AD199" s="273">
        <f t="shared" si="176"/>
        <v>0</v>
      </c>
      <c r="AE199" s="274">
        <v>2</v>
      </c>
      <c r="AF199" s="275"/>
      <c r="AG199" s="271" t="e">
        <f>IF(AF199&gt;#REF!,"LB","KR")</f>
        <v>#REF!</v>
      </c>
      <c r="AH199" s="275">
        <f t="shared" si="194"/>
        <v>2002714000</v>
      </c>
      <c r="AI199" s="275">
        <f t="shared" si="194"/>
        <v>2257378000</v>
      </c>
      <c r="AJ199" s="275">
        <f t="shared" si="194"/>
        <v>2396609000</v>
      </c>
      <c r="AK199" s="276">
        <f t="shared" si="192"/>
        <v>2544426000</v>
      </c>
      <c r="AL199" s="276">
        <f t="shared" si="192"/>
        <v>2396609000</v>
      </c>
      <c r="AM199" s="275">
        <f t="shared" si="192"/>
        <v>2544426000</v>
      </c>
      <c r="AN199" s="275">
        <f t="shared" si="134"/>
        <v>2701361000</v>
      </c>
      <c r="AO199" s="16"/>
      <c r="AP199" s="16"/>
      <c r="AQ199" s="278">
        <f t="shared" si="177"/>
        <v>-962714.9741999954</v>
      </c>
      <c r="AR199" s="279"/>
      <c r="AS199" s="280"/>
      <c r="AT199" s="280"/>
      <c r="AU199" s="280"/>
      <c r="AV199" s="16"/>
      <c r="AW199" s="16"/>
      <c r="AX199" s="16"/>
      <c r="AY199" s="16"/>
      <c r="AZ199" s="16"/>
      <c r="BA199" s="16"/>
      <c r="BB199" s="16"/>
      <c r="BC199" s="16"/>
      <c r="BD199" s="16"/>
      <c r="BE199" s="16"/>
      <c r="BF199" s="16"/>
      <c r="BG199" s="16"/>
      <c r="BH199" s="16"/>
      <c r="BI199" s="16"/>
      <c r="BJ199" s="16"/>
      <c r="BK199" s="16"/>
      <c r="BL199" s="16"/>
      <c r="BM199" s="16"/>
      <c r="BN199" s="16"/>
      <c r="BO199" s="16"/>
      <c r="BP199" s="16"/>
      <c r="BQ199" s="16"/>
      <c r="BR199" s="16"/>
      <c r="BS199" s="290"/>
      <c r="BT199" s="283"/>
      <c r="BU199" s="283" t="str">
        <f t="shared" si="200"/>
        <v>2BR-5</v>
      </c>
      <c r="BV199" s="284" t="str">
        <f t="shared" si="201"/>
        <v>05</v>
      </c>
      <c r="BW199" s="285">
        <f t="shared" si="202"/>
        <v>85</v>
      </c>
      <c r="BX199" s="285">
        <f t="shared" si="202"/>
        <v>74</v>
      </c>
      <c r="BY199" s="286">
        <f t="shared" si="203"/>
        <v>29013586.575399999</v>
      </c>
      <c r="BZ199" s="286">
        <f t="shared" si="204"/>
        <v>1973548000</v>
      </c>
      <c r="CA199" s="286">
        <f t="shared" si="204"/>
        <v>2224504000</v>
      </c>
      <c r="CB199" s="286">
        <f t="shared" si="204"/>
        <v>2361706000</v>
      </c>
      <c r="CC199" s="286">
        <f t="shared" si="204"/>
        <v>2507371000</v>
      </c>
      <c r="CD199" s="286">
        <f t="shared" si="205"/>
        <v>2662020000</v>
      </c>
      <c r="CE199" s="16"/>
      <c r="CF199" s="43">
        <f t="shared" si="184"/>
        <v>2540406000</v>
      </c>
      <c r="CG199" s="197">
        <f t="shared" si="184"/>
        <v>2697092000</v>
      </c>
      <c r="CH199" s="44">
        <f t="shared" si="178"/>
        <v>38106090</v>
      </c>
      <c r="CI199" s="44">
        <f t="shared" si="179"/>
        <v>26970920</v>
      </c>
      <c r="CJ199" s="250">
        <f t="shared" si="180"/>
        <v>59915225</v>
      </c>
      <c r="CK199" s="287">
        <f t="shared" si="181"/>
        <v>53008875</v>
      </c>
    </row>
    <row r="200" spans="1:89">
      <c r="A200" s="3">
        <f t="shared" si="182"/>
        <v>161</v>
      </c>
      <c r="B200" s="556">
        <v>9</v>
      </c>
      <c r="C200" s="264" t="s">
        <v>173</v>
      </c>
      <c r="D200" s="299">
        <v>19</v>
      </c>
      <c r="E200" s="266"/>
      <c r="F200" s="41" t="s">
        <v>78</v>
      </c>
      <c r="G200" s="267">
        <f t="shared" si="157"/>
        <v>138</v>
      </c>
      <c r="H200" s="267">
        <f t="shared" si="158"/>
        <v>120</v>
      </c>
      <c r="I200" s="268">
        <f t="shared" si="159"/>
        <v>26966806</v>
      </c>
      <c r="J200" s="268">
        <f t="shared" si="160"/>
        <v>1</v>
      </c>
      <c r="K200" s="269">
        <f t="shared" si="161"/>
        <v>1.06</v>
      </c>
      <c r="L200" s="319">
        <f t="shared" si="196"/>
        <v>1.03</v>
      </c>
      <c r="M200" s="271">
        <f t="shared" si="163"/>
        <v>24603357.52112674</v>
      </c>
      <c r="N200" s="271">
        <f t="shared" si="164"/>
        <v>27731914.957414355</v>
      </c>
      <c r="O200" s="271">
        <f t="shared" si="165"/>
        <v>29442358.790800005</v>
      </c>
      <c r="P200" s="271">
        <f t="shared" si="166"/>
        <v>31258299.057146005</v>
      </c>
      <c r="Q200" s="272">
        <f t="shared" si="167"/>
        <v>29442358.790800005</v>
      </c>
      <c r="R200" s="271">
        <f t="shared" si="167"/>
        <v>31258299.057146005</v>
      </c>
      <c r="S200" s="271">
        <f t="shared" si="168"/>
        <v>33186242.545596864</v>
      </c>
      <c r="T200" s="271"/>
      <c r="U200" s="271">
        <f t="shared" si="169"/>
        <v>2952402902.5352087</v>
      </c>
      <c r="V200" s="271">
        <f t="shared" si="170"/>
        <v>3327829794.8897228</v>
      </c>
      <c r="W200" s="271">
        <f t="shared" si="171"/>
        <v>3533083054.8960009</v>
      </c>
      <c r="X200" s="272">
        <f t="shared" si="172"/>
        <v>3750995886.8575206</v>
      </c>
      <c r="Y200" s="272">
        <f t="shared" si="173"/>
        <v>3533083054.8960009</v>
      </c>
      <c r="Z200" s="271">
        <f t="shared" si="174"/>
        <v>3750995886.8575206</v>
      </c>
      <c r="AA200" s="271">
        <f t="shared" si="183"/>
        <v>3982349105.4716239</v>
      </c>
      <c r="AB200" s="271"/>
      <c r="AC200" s="33" t="str">
        <f t="shared" si="175"/>
        <v>BERTAHAP</v>
      </c>
      <c r="AD200" s="273">
        <f t="shared" si="176"/>
        <v>0</v>
      </c>
      <c r="AE200" s="274">
        <v>2</v>
      </c>
      <c r="AF200" s="275"/>
      <c r="AG200" s="271" t="e">
        <f>IF(AF200&gt;#REF!,"LB","KR")</f>
        <v>#REF!</v>
      </c>
      <c r="AH200" s="275">
        <f t="shared" si="194"/>
        <v>3247644000</v>
      </c>
      <c r="AI200" s="275">
        <f t="shared" si="194"/>
        <v>3660613000</v>
      </c>
      <c r="AJ200" s="275">
        <f t="shared" si="194"/>
        <v>3886392000</v>
      </c>
      <c r="AK200" s="276">
        <f t="shared" si="192"/>
        <v>4126096000</v>
      </c>
      <c r="AL200" s="276">
        <f t="shared" si="192"/>
        <v>3886392000</v>
      </c>
      <c r="AM200" s="275">
        <f t="shared" si="192"/>
        <v>4126096000</v>
      </c>
      <c r="AN200" s="275">
        <f t="shared" si="134"/>
        <v>4380585000</v>
      </c>
      <c r="AO200" s="16"/>
      <c r="AP200" s="16"/>
      <c r="AQ200" s="278">
        <f t="shared" si="177"/>
        <v>-962714.9741999954</v>
      </c>
      <c r="AR200" s="279"/>
      <c r="AS200" s="280"/>
      <c r="AT200" s="280"/>
      <c r="AU200" s="280"/>
      <c r="AV200" s="16"/>
      <c r="AW200" s="16"/>
      <c r="AX200" s="16"/>
      <c r="AY200" s="16"/>
      <c r="AZ200" s="16"/>
      <c r="BA200" s="16"/>
      <c r="BB200" s="16"/>
      <c r="BC200" s="16"/>
      <c r="BD200" s="16"/>
      <c r="BE200" s="16"/>
      <c r="BF200" s="16"/>
      <c r="BG200" s="16"/>
      <c r="BH200" s="16"/>
      <c r="BI200" s="16"/>
      <c r="BJ200" s="16"/>
      <c r="BK200" s="16"/>
      <c r="BL200" s="16"/>
      <c r="BM200" s="16"/>
      <c r="BN200" s="16"/>
      <c r="BO200" s="16"/>
      <c r="BP200" s="16"/>
      <c r="BQ200" s="16"/>
      <c r="BR200" s="16"/>
      <c r="BS200" s="290"/>
      <c r="BT200" s="310"/>
      <c r="BU200" s="283" t="str">
        <f t="shared" si="200"/>
        <v>2BR-7</v>
      </c>
      <c r="BV200" s="284" t="str">
        <f t="shared" si="201"/>
        <v>07</v>
      </c>
      <c r="BW200" s="285">
        <f t="shared" si="202"/>
        <v>101</v>
      </c>
      <c r="BX200" s="285">
        <f t="shared" si="202"/>
        <v>90</v>
      </c>
      <c r="BY200" s="286">
        <f t="shared" si="203"/>
        <v>29013586.575399999</v>
      </c>
      <c r="BZ200" s="286">
        <f t="shared" si="204"/>
        <v>2400261000</v>
      </c>
      <c r="CA200" s="286">
        <f t="shared" si="204"/>
        <v>2705478000</v>
      </c>
      <c r="CB200" s="286">
        <f t="shared" si="204"/>
        <v>2872346000</v>
      </c>
      <c r="CC200" s="286">
        <f t="shared" si="204"/>
        <v>3049506000</v>
      </c>
      <c r="CD200" s="286">
        <f t="shared" si="205"/>
        <v>3237592000</v>
      </c>
      <c r="CE200" s="16"/>
      <c r="CF200" s="43">
        <f t="shared" si="184"/>
        <v>4119576000</v>
      </c>
      <c r="CG200" s="197">
        <f t="shared" si="184"/>
        <v>4373662000</v>
      </c>
      <c r="CH200" s="44">
        <f t="shared" si="178"/>
        <v>61793640</v>
      </c>
      <c r="CI200" s="44">
        <f t="shared" si="179"/>
        <v>43736620</v>
      </c>
      <c r="CJ200" s="250">
        <f t="shared" si="180"/>
        <v>97159800</v>
      </c>
      <c r="CK200" s="287">
        <f t="shared" si="181"/>
        <v>85960333.333333328</v>
      </c>
    </row>
    <row r="201" spans="1:89">
      <c r="A201" s="3">
        <f t="shared" si="182"/>
        <v>162</v>
      </c>
      <c r="B201" s="556">
        <v>10</v>
      </c>
      <c r="C201" s="264" t="s">
        <v>173</v>
      </c>
      <c r="D201" s="299">
        <v>21</v>
      </c>
      <c r="E201" s="266"/>
      <c r="F201" s="41" t="s">
        <v>84</v>
      </c>
      <c r="G201" s="267">
        <f t="shared" si="157"/>
        <v>132</v>
      </c>
      <c r="H201" s="267">
        <f t="shared" si="158"/>
        <v>112</v>
      </c>
      <c r="I201" s="268">
        <f t="shared" si="159"/>
        <v>26966806</v>
      </c>
      <c r="J201" s="268">
        <f t="shared" si="160"/>
        <v>3</v>
      </c>
      <c r="K201" s="269">
        <f t="shared" si="161"/>
        <v>1.1000000000000001</v>
      </c>
      <c r="L201" s="319">
        <f t="shared" si="196"/>
        <v>1.03</v>
      </c>
      <c r="M201" s="271">
        <f t="shared" si="163"/>
        <v>25531786.106829632</v>
      </c>
      <c r="N201" s="271">
        <f t="shared" si="164"/>
        <v>28778402.314297915</v>
      </c>
      <c r="O201" s="271">
        <f t="shared" si="165"/>
        <v>30553391.198000003</v>
      </c>
      <c r="P201" s="271">
        <f t="shared" si="166"/>
        <v>32437857.512132645</v>
      </c>
      <c r="Q201" s="272">
        <f t="shared" si="167"/>
        <v>30553391.198000003</v>
      </c>
      <c r="R201" s="271">
        <f t="shared" si="167"/>
        <v>32437857.512132645</v>
      </c>
      <c r="S201" s="271">
        <f t="shared" si="168"/>
        <v>34438553.585053347</v>
      </c>
      <c r="T201" s="271"/>
      <c r="U201" s="271">
        <f t="shared" si="169"/>
        <v>2859560043.9649186</v>
      </c>
      <c r="V201" s="271">
        <f t="shared" si="170"/>
        <v>3223181059.2013664</v>
      </c>
      <c r="W201" s="271">
        <f t="shared" si="171"/>
        <v>3421979814.1760001</v>
      </c>
      <c r="X201" s="272">
        <f t="shared" si="172"/>
        <v>3633040041.3588562</v>
      </c>
      <c r="Y201" s="272">
        <f t="shared" si="173"/>
        <v>3421979814.1760001</v>
      </c>
      <c r="Z201" s="271">
        <f t="shared" si="174"/>
        <v>3633040041.3588562</v>
      </c>
      <c r="AA201" s="271">
        <f t="shared" si="183"/>
        <v>3857118001.5259748</v>
      </c>
      <c r="AB201" s="271"/>
      <c r="AC201" s="33" t="str">
        <f t="shared" si="175"/>
        <v>BERTAHAP</v>
      </c>
      <c r="AD201" s="273">
        <f t="shared" si="176"/>
        <v>0</v>
      </c>
      <c r="AE201" s="274">
        <v>2</v>
      </c>
      <c r="AF201" s="275"/>
      <c r="AG201" s="271" t="e">
        <f>IF(AF201&gt;#REF!,"LB","KR")</f>
        <v>#REF!</v>
      </c>
      <c r="AH201" s="275">
        <f t="shared" si="194"/>
        <v>3145517000</v>
      </c>
      <c r="AI201" s="275">
        <f t="shared" si="194"/>
        <v>3545500000</v>
      </c>
      <c r="AJ201" s="275">
        <f t="shared" si="194"/>
        <v>3764178000</v>
      </c>
      <c r="AK201" s="276">
        <f t="shared" si="192"/>
        <v>3996345000</v>
      </c>
      <c r="AL201" s="276">
        <f t="shared" si="192"/>
        <v>3764178000</v>
      </c>
      <c r="AM201" s="275">
        <f t="shared" si="192"/>
        <v>3996345000</v>
      </c>
      <c r="AN201" s="275">
        <f t="shared" si="134"/>
        <v>4242830000</v>
      </c>
      <c r="AO201" s="16"/>
      <c r="AP201" s="16"/>
      <c r="AQ201" s="278">
        <f t="shared" si="177"/>
        <v>148317.43300000206</v>
      </c>
      <c r="AR201" s="279"/>
      <c r="AS201" s="280"/>
      <c r="AT201" s="280"/>
      <c r="AU201" s="280"/>
      <c r="AV201" s="16"/>
      <c r="AW201" s="16"/>
      <c r="AX201" s="16"/>
      <c r="AY201" s="16"/>
      <c r="AZ201" s="16"/>
      <c r="BA201" s="16"/>
      <c r="BB201" s="16"/>
      <c r="BC201" s="16"/>
      <c r="BD201" s="16"/>
      <c r="BE201" s="16"/>
      <c r="BF201" s="16"/>
      <c r="BG201" s="16"/>
      <c r="BH201" s="16"/>
      <c r="BI201" s="16"/>
      <c r="BJ201" s="16"/>
      <c r="BK201" s="16"/>
      <c r="BL201" s="16"/>
      <c r="BM201" s="16"/>
      <c r="BN201" s="16"/>
      <c r="BO201" s="16"/>
      <c r="BP201" s="16"/>
      <c r="BQ201" s="16"/>
      <c r="BR201" s="16"/>
      <c r="BS201" s="290"/>
      <c r="BT201" s="283"/>
      <c r="BU201" s="283" t="str">
        <f t="shared" si="200"/>
        <v>2BR-9</v>
      </c>
      <c r="BV201" s="284" t="str">
        <f t="shared" si="201"/>
        <v>09</v>
      </c>
      <c r="BW201" s="285">
        <f t="shared" si="202"/>
        <v>101</v>
      </c>
      <c r="BX201" s="285">
        <f t="shared" si="202"/>
        <v>90</v>
      </c>
      <c r="BY201" s="286">
        <f t="shared" si="203"/>
        <v>29013586.575399999</v>
      </c>
      <c r="BZ201" s="286">
        <f t="shared" si="204"/>
        <v>2400261000</v>
      </c>
      <c r="CA201" s="286">
        <f t="shared" si="204"/>
        <v>2705478000</v>
      </c>
      <c r="CB201" s="286">
        <f t="shared" si="204"/>
        <v>2872346000</v>
      </c>
      <c r="CC201" s="286">
        <f t="shared" si="204"/>
        <v>3049506000</v>
      </c>
      <c r="CD201" s="286">
        <f t="shared" si="205"/>
        <v>3237592000</v>
      </c>
      <c r="CE201" s="16"/>
      <c r="CF201" s="43">
        <f t="shared" si="184"/>
        <v>3990029000</v>
      </c>
      <c r="CG201" s="197">
        <f t="shared" si="184"/>
        <v>4236126000</v>
      </c>
      <c r="CH201" s="44">
        <f t="shared" si="178"/>
        <v>59850435</v>
      </c>
      <c r="CI201" s="44">
        <f t="shared" si="179"/>
        <v>42361260</v>
      </c>
      <c r="CJ201" s="250">
        <f t="shared" si="180"/>
        <v>94104450</v>
      </c>
      <c r="CK201" s="287">
        <f t="shared" si="181"/>
        <v>83257187.5</v>
      </c>
    </row>
    <row r="202" spans="1:89">
      <c r="A202" s="3">
        <f t="shared" si="182"/>
        <v>163</v>
      </c>
      <c r="B202" s="556">
        <v>1</v>
      </c>
      <c r="C202" s="264" t="s">
        <v>178</v>
      </c>
      <c r="D202" s="265" t="s">
        <v>19</v>
      </c>
      <c r="E202" s="266"/>
      <c r="F202" s="41" t="s">
        <v>72</v>
      </c>
      <c r="G202" s="267">
        <f t="shared" si="157"/>
        <v>175</v>
      </c>
      <c r="H202" s="267">
        <f t="shared" si="158"/>
        <v>156</v>
      </c>
      <c r="I202" s="268">
        <f t="shared" si="159"/>
        <v>26966806</v>
      </c>
      <c r="J202" s="268">
        <f t="shared" si="160"/>
        <v>5</v>
      </c>
      <c r="K202" s="269">
        <f t="shared" si="161"/>
        <v>1.08</v>
      </c>
      <c r="L202" s="270">
        <f t="shared" ref="L202:L211" si="206">SUMIF($AN$4:$AN$22,D202,$AU$4:$AU$22)</f>
        <v>1.02</v>
      </c>
      <c r="M202" s="271">
        <f t="shared" si="163"/>
        <v>24824197.330347329</v>
      </c>
      <c r="N202" s="271">
        <f t="shared" si="164"/>
        <v>27980836.707352675</v>
      </c>
      <c r="O202" s="271">
        <f t="shared" si="165"/>
        <v>29706633.489600003</v>
      </c>
      <c r="P202" s="271">
        <f t="shared" si="166"/>
        <v>31538873.641099136</v>
      </c>
      <c r="Q202" s="272">
        <f t="shared" si="167"/>
        <v>29706633.489600003</v>
      </c>
      <c r="R202" s="271">
        <f t="shared" si="167"/>
        <v>31538873.641099136</v>
      </c>
      <c r="S202" s="271">
        <f t="shared" si="168"/>
        <v>33484122.355953015</v>
      </c>
      <c r="T202" s="271"/>
      <c r="U202" s="271">
        <f t="shared" si="169"/>
        <v>3872574783.5341835</v>
      </c>
      <c r="V202" s="271">
        <f t="shared" si="170"/>
        <v>4365010526.3470173</v>
      </c>
      <c r="W202" s="271">
        <f t="shared" si="171"/>
        <v>4634234824.3776007</v>
      </c>
      <c r="X202" s="272">
        <f t="shared" si="172"/>
        <v>4920064288.0114651</v>
      </c>
      <c r="Y202" s="272">
        <f t="shared" si="173"/>
        <v>4634234824.3776007</v>
      </c>
      <c r="Z202" s="271">
        <f t="shared" si="174"/>
        <v>4920064288.0114651</v>
      </c>
      <c r="AA202" s="271">
        <f t="shared" si="183"/>
        <v>5223523087.5286703</v>
      </c>
      <c r="AB202" s="271"/>
      <c r="AC202" s="33" t="str">
        <f t="shared" si="175"/>
        <v>BERTAHAP</v>
      </c>
      <c r="AD202" s="273">
        <f t="shared" si="176"/>
        <v>0</v>
      </c>
      <c r="AE202" s="274">
        <v>2</v>
      </c>
      <c r="AF202" s="275"/>
      <c r="AG202" s="271" t="e">
        <f>IF(AF202&gt;#REF!,"LB","KR")</f>
        <v>#REF!</v>
      </c>
      <c r="AH202" s="275">
        <f t="shared" si="194"/>
        <v>4259833000</v>
      </c>
      <c r="AI202" s="275">
        <f t="shared" si="194"/>
        <v>4801512000</v>
      </c>
      <c r="AJ202" s="275">
        <f t="shared" si="194"/>
        <v>5097659000</v>
      </c>
      <c r="AK202" s="276">
        <f t="shared" si="192"/>
        <v>5412071000</v>
      </c>
      <c r="AL202" s="276">
        <f t="shared" si="192"/>
        <v>5097659000</v>
      </c>
      <c r="AM202" s="275">
        <f t="shared" si="192"/>
        <v>5412071000</v>
      </c>
      <c r="AN202" s="275">
        <f t="shared" si="134"/>
        <v>5745876000</v>
      </c>
      <c r="AO202" s="16"/>
      <c r="AP202" s="16"/>
      <c r="AQ202" s="278">
        <f t="shared" si="177"/>
        <v>-698440.27539999783</v>
      </c>
      <c r="AR202" s="279"/>
      <c r="AS202" s="280"/>
      <c r="AT202" s="280"/>
      <c r="AU202" s="280"/>
      <c r="AV202" s="16"/>
      <c r="AW202" s="16"/>
      <c r="AX202" s="16"/>
      <c r="AY202" s="16"/>
      <c r="AZ202" s="16"/>
      <c r="BA202" s="16"/>
      <c r="BB202" s="16"/>
      <c r="BC202" s="16"/>
      <c r="BD202" s="16"/>
      <c r="BE202" s="16"/>
      <c r="BF202" s="16"/>
      <c r="BG202" s="16"/>
      <c r="BH202" s="16"/>
      <c r="BI202" s="16"/>
      <c r="BJ202" s="16"/>
      <c r="BK202" s="16"/>
      <c r="BL202" s="16"/>
      <c r="BM202" s="16"/>
      <c r="BN202" s="16"/>
      <c r="BO202" s="16"/>
      <c r="BP202" s="16"/>
      <c r="BQ202" s="16"/>
      <c r="BR202" s="16"/>
      <c r="BS202" s="290"/>
      <c r="BT202" s="283"/>
      <c r="BU202" s="283" t="str">
        <f t="shared" si="200"/>
        <v>2BR-11</v>
      </c>
      <c r="BV202" s="284">
        <f t="shared" si="201"/>
        <v>11</v>
      </c>
      <c r="BW202" s="285">
        <f t="shared" si="202"/>
        <v>101</v>
      </c>
      <c r="BX202" s="285">
        <f t="shared" si="202"/>
        <v>90</v>
      </c>
      <c r="BY202" s="286">
        <f t="shared" si="203"/>
        <v>29013586.575399999</v>
      </c>
      <c r="BZ202" s="286">
        <f t="shared" si="204"/>
        <v>2400261000</v>
      </c>
      <c r="CA202" s="286">
        <f t="shared" si="204"/>
        <v>2705478000</v>
      </c>
      <c r="CB202" s="286">
        <f t="shared" si="204"/>
        <v>2872346000</v>
      </c>
      <c r="CC202" s="286">
        <f t="shared" si="204"/>
        <v>3049506000</v>
      </c>
      <c r="CD202" s="286">
        <f t="shared" si="205"/>
        <v>3237592000</v>
      </c>
      <c r="CE202" s="16"/>
      <c r="CF202" s="43">
        <f t="shared" si="184"/>
        <v>5403519000</v>
      </c>
      <c r="CG202" s="197">
        <f t="shared" si="184"/>
        <v>5736796000</v>
      </c>
      <c r="CH202" s="44">
        <f t="shared" si="178"/>
        <v>81052785</v>
      </c>
      <c r="CI202" s="44">
        <f t="shared" si="179"/>
        <v>57367960</v>
      </c>
      <c r="CJ202" s="250">
        <f t="shared" si="180"/>
        <v>127441475</v>
      </c>
      <c r="CK202" s="287">
        <f t="shared" si="181"/>
        <v>112751479.16666667</v>
      </c>
    </row>
    <row r="203" spans="1:89">
      <c r="A203" s="3">
        <f t="shared" si="182"/>
        <v>164</v>
      </c>
      <c r="B203" s="556">
        <v>2</v>
      </c>
      <c r="C203" s="264" t="s">
        <v>178</v>
      </c>
      <c r="D203" s="265" t="s">
        <v>29</v>
      </c>
      <c r="E203" s="266"/>
      <c r="F203" s="41" t="s">
        <v>74</v>
      </c>
      <c r="G203" s="267">
        <f t="shared" si="157"/>
        <v>85</v>
      </c>
      <c r="H203" s="267">
        <f t="shared" si="158"/>
        <v>74</v>
      </c>
      <c r="I203" s="268">
        <f t="shared" si="159"/>
        <v>26966806</v>
      </c>
      <c r="J203" s="268">
        <f t="shared" si="160"/>
        <v>1</v>
      </c>
      <c r="K203" s="269">
        <f t="shared" si="161"/>
        <v>1.06</v>
      </c>
      <c r="L203" s="270">
        <f t="shared" si="206"/>
        <v>1.02</v>
      </c>
      <c r="M203" s="271">
        <f t="shared" si="163"/>
        <v>24364489.972377934</v>
      </c>
      <c r="N203" s="271">
        <f t="shared" si="164"/>
        <v>27462673.064623922</v>
      </c>
      <c r="O203" s="271">
        <f t="shared" si="165"/>
        <v>29156510.647200003</v>
      </c>
      <c r="P203" s="271">
        <f t="shared" si="166"/>
        <v>30954820.425523225</v>
      </c>
      <c r="Q203" s="272">
        <f t="shared" si="167"/>
        <v>29156510.647200003</v>
      </c>
      <c r="R203" s="271">
        <f t="shared" si="167"/>
        <v>30954820.425523225</v>
      </c>
      <c r="S203" s="271">
        <f t="shared" si="168"/>
        <v>32864046.016027961</v>
      </c>
      <c r="T203" s="271"/>
      <c r="U203" s="271">
        <f t="shared" si="169"/>
        <v>1802972257.9559672</v>
      </c>
      <c r="V203" s="271">
        <f t="shared" si="170"/>
        <v>2032237806.7821703</v>
      </c>
      <c r="W203" s="271">
        <f t="shared" si="171"/>
        <v>2157581787.8928003</v>
      </c>
      <c r="X203" s="272">
        <f t="shared" si="172"/>
        <v>2290656711.4887185</v>
      </c>
      <c r="Y203" s="272">
        <f t="shared" si="173"/>
        <v>2157581787.8928003</v>
      </c>
      <c r="Z203" s="271">
        <f t="shared" si="174"/>
        <v>2290656711.4887185</v>
      </c>
      <c r="AA203" s="271">
        <f t="shared" si="183"/>
        <v>2431939405.186069</v>
      </c>
      <c r="AB203" s="271"/>
      <c r="AC203" s="33" t="str">
        <f t="shared" si="175"/>
        <v>BERTAHAP</v>
      </c>
      <c r="AD203" s="273">
        <f t="shared" si="176"/>
        <v>0</v>
      </c>
      <c r="AE203" s="274">
        <v>2</v>
      </c>
      <c r="AF203" s="275"/>
      <c r="AG203" s="271" t="e">
        <f>IF(AF203&gt;#REF!,"LB","KR")</f>
        <v>#REF!</v>
      </c>
      <c r="AH203" s="275">
        <f t="shared" si="194"/>
        <v>1983270000</v>
      </c>
      <c r="AI203" s="275">
        <f t="shared" si="194"/>
        <v>2235462000</v>
      </c>
      <c r="AJ203" s="275">
        <f t="shared" si="194"/>
        <v>2373340000</v>
      </c>
      <c r="AK203" s="276">
        <f t="shared" si="192"/>
        <v>2519723000</v>
      </c>
      <c r="AL203" s="276">
        <f t="shared" si="192"/>
        <v>2373340000</v>
      </c>
      <c r="AM203" s="275">
        <f t="shared" si="192"/>
        <v>2519723000</v>
      </c>
      <c r="AN203" s="275">
        <f t="shared" si="192"/>
        <v>2675134000</v>
      </c>
      <c r="AO203" s="16"/>
      <c r="AP203" s="16"/>
      <c r="AQ203" s="278">
        <f t="shared" si="177"/>
        <v>-1248563.1177999973</v>
      </c>
      <c r="AR203" s="279"/>
      <c r="AS203" s="280"/>
      <c r="AT203" s="280"/>
      <c r="AU203" s="280"/>
      <c r="AV203" s="16"/>
      <c r="AW203" s="16"/>
      <c r="AX203" s="16"/>
      <c r="AY203" s="16"/>
      <c r="AZ203" s="16"/>
      <c r="BA203" s="16"/>
      <c r="BB203" s="16"/>
      <c r="BC203" s="16"/>
      <c r="BD203" s="16"/>
      <c r="BE203" s="16"/>
      <c r="BF203" s="16"/>
      <c r="BG203" s="16"/>
      <c r="BH203" s="16"/>
      <c r="BI203" s="16"/>
      <c r="BJ203" s="16"/>
      <c r="BK203" s="16"/>
      <c r="BL203" s="16"/>
      <c r="BM203" s="16"/>
      <c r="BN203" s="16"/>
      <c r="BO203" s="16"/>
      <c r="BP203" s="16"/>
      <c r="BQ203" s="16"/>
      <c r="BR203" s="16"/>
      <c r="BS203" s="290"/>
      <c r="BT203" s="283"/>
      <c r="BU203" s="283" t="str">
        <f t="shared" si="200"/>
        <v>2BR-15</v>
      </c>
      <c r="BV203" s="284">
        <f t="shared" si="201"/>
        <v>15</v>
      </c>
      <c r="BW203" s="285">
        <f t="shared" si="202"/>
        <v>101</v>
      </c>
      <c r="BX203" s="285">
        <f t="shared" si="202"/>
        <v>90</v>
      </c>
      <c r="BY203" s="286">
        <f t="shared" si="203"/>
        <v>29013586.575399999</v>
      </c>
      <c r="BZ203" s="286">
        <f t="shared" si="204"/>
        <v>2400261000</v>
      </c>
      <c r="CA203" s="286">
        <f t="shared" si="204"/>
        <v>2705478000</v>
      </c>
      <c r="CB203" s="286">
        <f t="shared" si="204"/>
        <v>2872346000</v>
      </c>
      <c r="CC203" s="286">
        <f t="shared" si="204"/>
        <v>3049506000</v>
      </c>
      <c r="CD203" s="286">
        <f t="shared" si="205"/>
        <v>3237592000</v>
      </c>
      <c r="CE203" s="16"/>
      <c r="CF203" s="43">
        <f t="shared" si="184"/>
        <v>2515741000</v>
      </c>
      <c r="CG203" s="197">
        <f t="shared" si="184"/>
        <v>2670907000</v>
      </c>
      <c r="CH203" s="44">
        <f t="shared" si="178"/>
        <v>37736115</v>
      </c>
      <c r="CI203" s="44">
        <f t="shared" si="179"/>
        <v>26709070</v>
      </c>
      <c r="CJ203" s="250">
        <f t="shared" si="180"/>
        <v>59333500</v>
      </c>
      <c r="CK203" s="287">
        <f t="shared" si="181"/>
        <v>52494229.166666664</v>
      </c>
    </row>
    <row r="204" spans="1:89">
      <c r="A204" s="3">
        <f t="shared" si="182"/>
        <v>165</v>
      </c>
      <c r="B204" s="556">
        <v>3</v>
      </c>
      <c r="C204" s="264" t="s">
        <v>178</v>
      </c>
      <c r="D204" s="265" t="s">
        <v>32</v>
      </c>
      <c r="E204" s="266"/>
      <c r="F204" s="41" t="s">
        <v>56</v>
      </c>
      <c r="G204" s="267">
        <f t="shared" si="157"/>
        <v>85</v>
      </c>
      <c r="H204" s="267">
        <f t="shared" si="158"/>
        <v>74</v>
      </c>
      <c r="I204" s="268">
        <f t="shared" si="159"/>
        <v>26966806</v>
      </c>
      <c r="J204" s="268">
        <f t="shared" si="160"/>
        <v>1</v>
      </c>
      <c r="K204" s="269">
        <f t="shared" si="161"/>
        <v>1.06</v>
      </c>
      <c r="L204" s="270">
        <f t="shared" si="206"/>
        <v>1.02</v>
      </c>
      <c r="M204" s="271">
        <f t="shared" si="163"/>
        <v>24364489.972377934</v>
      </c>
      <c r="N204" s="271">
        <f t="shared" si="164"/>
        <v>27462673.064623922</v>
      </c>
      <c r="O204" s="271">
        <f t="shared" si="165"/>
        <v>29156510.647200003</v>
      </c>
      <c r="P204" s="271">
        <f t="shared" si="166"/>
        <v>30954820.425523225</v>
      </c>
      <c r="Q204" s="272">
        <f t="shared" si="167"/>
        <v>29156510.647200003</v>
      </c>
      <c r="R204" s="271">
        <f t="shared" si="167"/>
        <v>30954820.425523225</v>
      </c>
      <c r="S204" s="271">
        <f t="shared" si="168"/>
        <v>32864046.016027961</v>
      </c>
      <c r="T204" s="271"/>
      <c r="U204" s="271">
        <f t="shared" si="169"/>
        <v>1802972257.9559672</v>
      </c>
      <c r="V204" s="271">
        <f t="shared" si="170"/>
        <v>2032237806.7821703</v>
      </c>
      <c r="W204" s="271">
        <f t="shared" si="171"/>
        <v>2157581787.8928003</v>
      </c>
      <c r="X204" s="272">
        <f t="shared" si="172"/>
        <v>2290656711.4887185</v>
      </c>
      <c r="Y204" s="272">
        <f t="shared" si="173"/>
        <v>2157581787.8928003</v>
      </c>
      <c r="Z204" s="271">
        <f t="shared" si="174"/>
        <v>2290656711.4887185</v>
      </c>
      <c r="AA204" s="271">
        <f t="shared" si="183"/>
        <v>2431939405.186069</v>
      </c>
      <c r="AB204" s="271"/>
      <c r="AC204" s="33" t="str">
        <f t="shared" si="175"/>
        <v>BERTAHAP</v>
      </c>
      <c r="AD204" s="273">
        <f t="shared" si="176"/>
        <v>0</v>
      </c>
      <c r="AE204" s="274">
        <v>2</v>
      </c>
      <c r="AF204" s="275"/>
      <c r="AG204" s="271" t="e">
        <f>IF(AF204&gt;#REF!,"LB","KR")</f>
        <v>#REF!</v>
      </c>
      <c r="AH204" s="275">
        <f t="shared" si="194"/>
        <v>1983270000</v>
      </c>
      <c r="AI204" s="275">
        <f t="shared" si="194"/>
        <v>2235462000</v>
      </c>
      <c r="AJ204" s="275">
        <f t="shared" si="194"/>
        <v>2373340000</v>
      </c>
      <c r="AK204" s="276">
        <f t="shared" si="192"/>
        <v>2519723000</v>
      </c>
      <c r="AL204" s="276">
        <f t="shared" si="192"/>
        <v>2373340000</v>
      </c>
      <c r="AM204" s="275">
        <f t="shared" si="192"/>
        <v>2519723000</v>
      </c>
      <c r="AN204" s="275">
        <f t="shared" si="192"/>
        <v>2675134000</v>
      </c>
      <c r="AO204" s="16"/>
      <c r="AP204" s="16"/>
      <c r="AQ204" s="278">
        <f t="shared" si="177"/>
        <v>-1248563.1177999973</v>
      </c>
      <c r="AR204" s="279"/>
      <c r="AS204" s="280"/>
      <c r="AT204" s="280"/>
      <c r="AU204" s="280"/>
      <c r="AV204" s="16"/>
      <c r="AW204" s="16"/>
      <c r="AX204" s="16"/>
      <c r="AY204" s="16"/>
      <c r="AZ204" s="16"/>
      <c r="BA204" s="16"/>
      <c r="BB204" s="16"/>
      <c r="BC204" s="16"/>
      <c r="BD204" s="16"/>
      <c r="BE204" s="16"/>
      <c r="BF204" s="16"/>
      <c r="BG204" s="16"/>
      <c r="BH204" s="16"/>
      <c r="BI204" s="16"/>
      <c r="BJ204" s="16"/>
      <c r="BK204" s="16"/>
      <c r="BL204" s="16"/>
      <c r="BM204" s="16"/>
      <c r="BN204" s="16"/>
      <c r="BO204" s="16"/>
      <c r="BP204" s="16"/>
      <c r="BQ204" s="16"/>
      <c r="BR204" s="16"/>
      <c r="BS204" s="290"/>
      <c r="BT204" s="283"/>
      <c r="BU204" s="283" t="str">
        <f t="shared" si="200"/>
        <v>2BR-17</v>
      </c>
      <c r="BV204" s="284">
        <f t="shared" si="201"/>
        <v>17</v>
      </c>
      <c r="BW204" s="285">
        <f t="shared" si="202"/>
        <v>85</v>
      </c>
      <c r="BX204" s="285">
        <f t="shared" si="202"/>
        <v>74</v>
      </c>
      <c r="BY204" s="286">
        <f t="shared" si="203"/>
        <v>29013586.575399999</v>
      </c>
      <c r="BZ204" s="286">
        <f t="shared" si="204"/>
        <v>1973548000</v>
      </c>
      <c r="CA204" s="286">
        <f t="shared" si="204"/>
        <v>2224504000</v>
      </c>
      <c r="CB204" s="286">
        <f t="shared" si="204"/>
        <v>2361706000</v>
      </c>
      <c r="CC204" s="286">
        <f t="shared" si="204"/>
        <v>2507371000</v>
      </c>
      <c r="CD204" s="286">
        <f t="shared" si="205"/>
        <v>2662020000</v>
      </c>
      <c r="CE204" s="16"/>
      <c r="CF204" s="43">
        <f t="shared" si="184"/>
        <v>2515741000</v>
      </c>
      <c r="CG204" s="197">
        <f t="shared" si="184"/>
        <v>2670907000</v>
      </c>
      <c r="CH204" s="44">
        <f t="shared" si="178"/>
        <v>37736115</v>
      </c>
      <c r="CI204" s="44">
        <f t="shared" si="179"/>
        <v>26709070</v>
      </c>
      <c r="CJ204" s="250">
        <f t="shared" si="180"/>
        <v>59333500</v>
      </c>
      <c r="CK204" s="287">
        <f t="shared" si="181"/>
        <v>52494229.166666664</v>
      </c>
    </row>
    <row r="205" spans="1:89">
      <c r="A205" s="3">
        <f t="shared" si="182"/>
        <v>166</v>
      </c>
      <c r="B205" s="556">
        <v>4</v>
      </c>
      <c r="C205" s="264" t="s">
        <v>178</v>
      </c>
      <c r="D205" s="265" t="s">
        <v>38</v>
      </c>
      <c r="E205" s="266"/>
      <c r="F205" s="41" t="s">
        <v>58</v>
      </c>
      <c r="G205" s="267">
        <f t="shared" si="157"/>
        <v>101</v>
      </c>
      <c r="H205" s="267">
        <f t="shared" si="158"/>
        <v>90</v>
      </c>
      <c r="I205" s="268">
        <f t="shared" si="159"/>
        <v>26966806</v>
      </c>
      <c r="J205" s="268">
        <f t="shared" si="160"/>
        <v>1</v>
      </c>
      <c r="K205" s="269">
        <f t="shared" si="161"/>
        <v>1.06</v>
      </c>
      <c r="L205" s="270">
        <f t="shared" si="206"/>
        <v>1.02</v>
      </c>
      <c r="M205" s="271">
        <f t="shared" si="163"/>
        <v>24364489.972377934</v>
      </c>
      <c r="N205" s="271">
        <f t="shared" si="164"/>
        <v>27462673.064623922</v>
      </c>
      <c r="O205" s="271">
        <f t="shared" si="165"/>
        <v>29156510.647200003</v>
      </c>
      <c r="P205" s="271">
        <f t="shared" si="166"/>
        <v>30954820.425523225</v>
      </c>
      <c r="Q205" s="272">
        <f t="shared" si="167"/>
        <v>29156510.647200003</v>
      </c>
      <c r="R205" s="271">
        <f t="shared" si="167"/>
        <v>30954820.425523225</v>
      </c>
      <c r="S205" s="271">
        <f t="shared" si="168"/>
        <v>32864046.016027961</v>
      </c>
      <c r="T205" s="271"/>
      <c r="U205" s="271">
        <f t="shared" si="169"/>
        <v>2192804097.5140142</v>
      </c>
      <c r="V205" s="271">
        <f t="shared" si="170"/>
        <v>2471640575.816153</v>
      </c>
      <c r="W205" s="271">
        <f t="shared" si="171"/>
        <v>2624085958.2480001</v>
      </c>
      <c r="X205" s="272">
        <f t="shared" si="172"/>
        <v>2785933838.2970901</v>
      </c>
      <c r="Y205" s="272">
        <f t="shared" si="173"/>
        <v>2624085958.2480001</v>
      </c>
      <c r="Z205" s="271">
        <f t="shared" si="174"/>
        <v>2785933838.2970901</v>
      </c>
      <c r="AA205" s="271">
        <f t="shared" si="183"/>
        <v>2957764141.4425163</v>
      </c>
      <c r="AB205" s="271"/>
      <c r="AC205" s="33" t="str">
        <f t="shared" si="175"/>
        <v>BERTAHAP</v>
      </c>
      <c r="AD205" s="273">
        <f t="shared" si="176"/>
        <v>0</v>
      </c>
      <c r="AE205" s="274">
        <v>2</v>
      </c>
      <c r="AF205" s="275"/>
      <c r="AG205" s="271" t="e">
        <f>IF(AF205&gt;#REF!,"LB","KR")</f>
        <v>#REF!</v>
      </c>
      <c r="AH205" s="275">
        <f t="shared" si="194"/>
        <v>2412085000</v>
      </c>
      <c r="AI205" s="275">
        <f t="shared" si="194"/>
        <v>2718805000</v>
      </c>
      <c r="AJ205" s="275">
        <f t="shared" si="194"/>
        <v>2886495000</v>
      </c>
      <c r="AK205" s="276">
        <f t="shared" si="192"/>
        <v>3064528000</v>
      </c>
      <c r="AL205" s="276">
        <f t="shared" si="192"/>
        <v>2886495000</v>
      </c>
      <c r="AM205" s="275">
        <f t="shared" si="192"/>
        <v>3064528000</v>
      </c>
      <c r="AN205" s="275">
        <f t="shared" si="192"/>
        <v>3253541000</v>
      </c>
      <c r="AO205" s="16"/>
      <c r="AP205" s="16"/>
      <c r="AQ205" s="278">
        <f t="shared" si="177"/>
        <v>-1248563.1177999973</v>
      </c>
      <c r="AR205" s="279"/>
      <c r="AS205" s="280"/>
      <c r="AT205" s="280"/>
      <c r="AU205" s="280"/>
      <c r="AV205" s="16"/>
      <c r="AW205" s="16"/>
      <c r="AX205" s="16"/>
      <c r="AY205" s="16"/>
      <c r="AZ205" s="16"/>
      <c r="BA205" s="16"/>
      <c r="BB205" s="16"/>
      <c r="BC205" s="16"/>
      <c r="BD205" s="16"/>
      <c r="BE205" s="16"/>
      <c r="BF205" s="16"/>
      <c r="BG205" s="16"/>
      <c r="BH205" s="16"/>
      <c r="BI205" s="16"/>
      <c r="BJ205" s="16"/>
      <c r="BK205" s="16"/>
      <c r="BL205" s="16"/>
      <c r="BM205" s="16"/>
      <c r="BN205" s="16"/>
      <c r="BO205" s="16"/>
      <c r="BP205" s="16"/>
      <c r="BQ205" s="16"/>
      <c r="BR205" s="16"/>
      <c r="BS205" s="290"/>
      <c r="BT205" s="283"/>
      <c r="BU205" s="283" t="str">
        <f t="shared" si="200"/>
        <v>3BR-19</v>
      </c>
      <c r="BV205" s="284">
        <f t="shared" si="201"/>
        <v>19</v>
      </c>
      <c r="BW205" s="285">
        <f t="shared" si="202"/>
        <v>138</v>
      </c>
      <c r="BX205" s="285">
        <f t="shared" si="202"/>
        <v>120</v>
      </c>
      <c r="BY205" s="286">
        <f t="shared" si="203"/>
        <v>29013586.575399999</v>
      </c>
      <c r="BZ205" s="286">
        <f t="shared" si="204"/>
        <v>3200348000</v>
      </c>
      <c r="CA205" s="286">
        <f t="shared" si="204"/>
        <v>3607303000</v>
      </c>
      <c r="CB205" s="286">
        <f t="shared" si="204"/>
        <v>3829794000</v>
      </c>
      <c r="CC205" s="286">
        <f t="shared" si="204"/>
        <v>4066007000</v>
      </c>
      <c r="CD205" s="286">
        <f t="shared" si="205"/>
        <v>4316790000</v>
      </c>
      <c r="CE205" s="16"/>
      <c r="CF205" s="43">
        <f t="shared" si="184"/>
        <v>3059685000</v>
      </c>
      <c r="CG205" s="197">
        <f t="shared" si="184"/>
        <v>3248400000</v>
      </c>
      <c r="CH205" s="44">
        <f t="shared" si="178"/>
        <v>45895275</v>
      </c>
      <c r="CI205" s="44">
        <f t="shared" si="179"/>
        <v>32484000</v>
      </c>
      <c r="CJ205" s="250">
        <f t="shared" si="180"/>
        <v>72162375</v>
      </c>
      <c r="CK205" s="287">
        <f t="shared" si="181"/>
        <v>63844333.333333336</v>
      </c>
    </row>
    <row r="206" spans="1:89">
      <c r="A206" s="3">
        <f t="shared" si="182"/>
        <v>167</v>
      </c>
      <c r="B206" s="556">
        <v>5</v>
      </c>
      <c r="C206" s="264" t="s">
        <v>178</v>
      </c>
      <c r="D206" s="265" t="s">
        <v>44</v>
      </c>
      <c r="E206" s="266"/>
      <c r="F206" s="41" t="s">
        <v>60</v>
      </c>
      <c r="G206" s="267">
        <f t="shared" si="157"/>
        <v>101</v>
      </c>
      <c r="H206" s="267">
        <f t="shared" si="158"/>
        <v>90</v>
      </c>
      <c r="I206" s="268">
        <f t="shared" si="159"/>
        <v>26966806</v>
      </c>
      <c r="J206" s="268">
        <f t="shared" si="160"/>
        <v>1</v>
      </c>
      <c r="K206" s="269">
        <f t="shared" si="161"/>
        <v>1.06</v>
      </c>
      <c r="L206" s="270">
        <f t="shared" si="206"/>
        <v>1.02</v>
      </c>
      <c r="M206" s="271">
        <f t="shared" si="163"/>
        <v>24364489.972377934</v>
      </c>
      <c r="N206" s="271">
        <f t="shared" si="164"/>
        <v>27462673.064623922</v>
      </c>
      <c r="O206" s="271">
        <f t="shared" si="165"/>
        <v>29156510.647200003</v>
      </c>
      <c r="P206" s="271">
        <f t="shared" si="166"/>
        <v>30954820.425523225</v>
      </c>
      <c r="Q206" s="272">
        <f t="shared" si="167"/>
        <v>29156510.647200003</v>
      </c>
      <c r="R206" s="271">
        <f t="shared" si="167"/>
        <v>30954820.425523225</v>
      </c>
      <c r="S206" s="271">
        <f t="shared" si="168"/>
        <v>32864046.016027961</v>
      </c>
      <c r="T206" s="271"/>
      <c r="U206" s="271">
        <f t="shared" si="169"/>
        <v>2192804097.5140142</v>
      </c>
      <c r="V206" s="271">
        <f t="shared" si="170"/>
        <v>2471640575.816153</v>
      </c>
      <c r="W206" s="271">
        <f t="shared" si="171"/>
        <v>2624085958.2480001</v>
      </c>
      <c r="X206" s="272">
        <f t="shared" si="172"/>
        <v>2785933838.2970901</v>
      </c>
      <c r="Y206" s="272">
        <f t="shared" si="173"/>
        <v>2624085958.2480001</v>
      </c>
      <c r="Z206" s="271">
        <f t="shared" si="174"/>
        <v>2785933838.2970901</v>
      </c>
      <c r="AA206" s="271">
        <f t="shared" si="183"/>
        <v>2957764141.4425163</v>
      </c>
      <c r="AB206" s="271"/>
      <c r="AC206" s="33" t="str">
        <f t="shared" si="175"/>
        <v>BERTAHAP</v>
      </c>
      <c r="AD206" s="273">
        <f t="shared" si="176"/>
        <v>0</v>
      </c>
      <c r="AE206" s="274">
        <v>2</v>
      </c>
      <c r="AF206" s="275"/>
      <c r="AG206" s="271" t="e">
        <f>IF(AF206&gt;#REF!,"LB","KR")</f>
        <v>#REF!</v>
      </c>
      <c r="AH206" s="275">
        <f t="shared" si="194"/>
        <v>2412085000</v>
      </c>
      <c r="AI206" s="275">
        <f t="shared" si="194"/>
        <v>2718805000</v>
      </c>
      <c r="AJ206" s="275">
        <f t="shared" si="194"/>
        <v>2886495000</v>
      </c>
      <c r="AK206" s="276">
        <f t="shared" si="192"/>
        <v>3064528000</v>
      </c>
      <c r="AL206" s="276">
        <f t="shared" si="192"/>
        <v>2886495000</v>
      </c>
      <c r="AM206" s="275">
        <f t="shared" si="192"/>
        <v>3064528000</v>
      </c>
      <c r="AN206" s="275">
        <f t="shared" si="192"/>
        <v>3253541000</v>
      </c>
      <c r="AO206" s="16"/>
      <c r="AP206" s="16"/>
      <c r="AQ206" s="278">
        <f t="shared" si="177"/>
        <v>-1248563.1177999973</v>
      </c>
      <c r="AR206" s="279"/>
      <c r="AS206" s="280"/>
      <c r="AT206" s="280"/>
      <c r="AU206" s="280"/>
      <c r="AV206" s="16"/>
      <c r="AW206" s="16"/>
      <c r="AX206" s="16"/>
      <c r="AY206" s="16"/>
      <c r="AZ206" s="16"/>
      <c r="BA206" s="16"/>
      <c r="BB206" s="16"/>
      <c r="BC206" s="16"/>
      <c r="BD206" s="16"/>
      <c r="BE206" s="16"/>
      <c r="BF206" s="16"/>
      <c r="BG206" s="16"/>
      <c r="BH206" s="16"/>
      <c r="BI206" s="16"/>
      <c r="BJ206" s="16"/>
      <c r="BK206" s="16"/>
      <c r="BL206" s="16"/>
      <c r="BM206" s="16"/>
      <c r="BN206" s="16"/>
      <c r="BO206" s="16"/>
      <c r="BP206" s="16"/>
      <c r="BQ206" s="16"/>
      <c r="BR206" s="16"/>
      <c r="BS206" s="290">
        <v>50</v>
      </c>
      <c r="BT206" s="283" t="s">
        <v>176</v>
      </c>
      <c r="BU206" s="283" t="str">
        <f>F270</f>
        <v>2BR-7</v>
      </c>
      <c r="BV206" s="284" t="str">
        <f>D270</f>
        <v>07</v>
      </c>
      <c r="BW206" s="285">
        <f>G270</f>
        <v>101</v>
      </c>
      <c r="BX206" s="285">
        <f>H270</f>
        <v>90</v>
      </c>
      <c r="BY206" s="286">
        <f>O270</f>
        <v>29013586.575399999</v>
      </c>
      <c r="BZ206" s="286">
        <f t="shared" ref="BZ206:CC207" si="207">AH270</f>
        <v>2400261000</v>
      </c>
      <c r="CA206" s="286">
        <f t="shared" si="207"/>
        <v>2705478000</v>
      </c>
      <c r="CB206" s="286">
        <f t="shared" si="207"/>
        <v>2872346000</v>
      </c>
      <c r="CC206" s="286">
        <f t="shared" si="207"/>
        <v>3049506000</v>
      </c>
      <c r="CD206" s="286">
        <f>AN270</f>
        <v>3237592000</v>
      </c>
      <c r="CE206" s="16">
        <v>4</v>
      </c>
      <c r="CF206" s="43">
        <f t="shared" si="184"/>
        <v>3059685000</v>
      </c>
      <c r="CG206" s="197">
        <f t="shared" si="184"/>
        <v>3248400000</v>
      </c>
      <c r="CH206" s="44">
        <f t="shared" si="178"/>
        <v>45895275</v>
      </c>
      <c r="CI206" s="44">
        <f t="shared" si="179"/>
        <v>32484000</v>
      </c>
      <c r="CJ206" s="250">
        <f t="shared" si="180"/>
        <v>72162375</v>
      </c>
      <c r="CK206" s="287">
        <f t="shared" si="181"/>
        <v>63844333.333333336</v>
      </c>
    </row>
    <row r="207" spans="1:89">
      <c r="A207" s="3">
        <f t="shared" si="182"/>
        <v>168</v>
      </c>
      <c r="B207" s="556">
        <v>6</v>
      </c>
      <c r="C207" s="264" t="s">
        <v>178</v>
      </c>
      <c r="D207" s="299">
        <v>11</v>
      </c>
      <c r="E207" s="266"/>
      <c r="F207" s="41" t="s">
        <v>62</v>
      </c>
      <c r="G207" s="267">
        <f t="shared" si="157"/>
        <v>101</v>
      </c>
      <c r="H207" s="267">
        <f t="shared" si="158"/>
        <v>90</v>
      </c>
      <c r="I207" s="268">
        <f t="shared" si="159"/>
        <v>26966806</v>
      </c>
      <c r="J207" s="268">
        <f t="shared" si="160"/>
        <v>1</v>
      </c>
      <c r="K207" s="269">
        <f t="shared" si="161"/>
        <v>1.06</v>
      </c>
      <c r="L207" s="270">
        <f t="shared" si="206"/>
        <v>1.02</v>
      </c>
      <c r="M207" s="271">
        <f t="shared" si="163"/>
        <v>24364489.972377934</v>
      </c>
      <c r="N207" s="271">
        <f t="shared" si="164"/>
        <v>27462673.064623922</v>
      </c>
      <c r="O207" s="271">
        <f t="shared" si="165"/>
        <v>29156510.647200003</v>
      </c>
      <c r="P207" s="271">
        <f t="shared" si="166"/>
        <v>30954820.425523225</v>
      </c>
      <c r="Q207" s="272">
        <f t="shared" si="167"/>
        <v>29156510.647200003</v>
      </c>
      <c r="R207" s="271">
        <f t="shared" si="167"/>
        <v>30954820.425523225</v>
      </c>
      <c r="S207" s="271">
        <f t="shared" si="168"/>
        <v>32864046.016027961</v>
      </c>
      <c r="T207" s="271"/>
      <c r="U207" s="271">
        <f t="shared" si="169"/>
        <v>2192804097.5140142</v>
      </c>
      <c r="V207" s="271">
        <f t="shared" si="170"/>
        <v>2471640575.816153</v>
      </c>
      <c r="W207" s="271">
        <f t="shared" si="171"/>
        <v>2624085958.2480001</v>
      </c>
      <c r="X207" s="272">
        <f t="shared" si="172"/>
        <v>2785933838.2970901</v>
      </c>
      <c r="Y207" s="272">
        <f t="shared" si="173"/>
        <v>2624085958.2480001</v>
      </c>
      <c r="Z207" s="271">
        <f t="shared" si="174"/>
        <v>2785933838.2970901</v>
      </c>
      <c r="AA207" s="271">
        <f t="shared" si="183"/>
        <v>2957764141.4425163</v>
      </c>
      <c r="AB207" s="271"/>
      <c r="AC207" s="33" t="str">
        <f t="shared" si="175"/>
        <v>BERTAHAP</v>
      </c>
      <c r="AD207" s="273">
        <f t="shared" si="176"/>
        <v>0</v>
      </c>
      <c r="AE207" s="274">
        <v>2</v>
      </c>
      <c r="AF207" s="275"/>
      <c r="AG207" s="271" t="e">
        <f>IF(AF207&gt;#REF!,"LB","KR")</f>
        <v>#REF!</v>
      </c>
      <c r="AH207" s="275">
        <f t="shared" si="194"/>
        <v>2412085000</v>
      </c>
      <c r="AI207" s="275">
        <f t="shared" si="194"/>
        <v>2718805000</v>
      </c>
      <c r="AJ207" s="275">
        <f t="shared" si="194"/>
        <v>2886495000</v>
      </c>
      <c r="AK207" s="276">
        <f t="shared" si="192"/>
        <v>3064528000</v>
      </c>
      <c r="AL207" s="276">
        <f t="shared" si="192"/>
        <v>2886495000</v>
      </c>
      <c r="AM207" s="275">
        <f t="shared" si="192"/>
        <v>3064528000</v>
      </c>
      <c r="AN207" s="275">
        <f t="shared" si="192"/>
        <v>3253541000</v>
      </c>
      <c r="AO207" s="16"/>
      <c r="AP207" s="16"/>
      <c r="AQ207" s="278">
        <f t="shared" si="177"/>
        <v>-1248563.1177999973</v>
      </c>
      <c r="AR207" s="279"/>
      <c r="AS207" s="280"/>
      <c r="AT207" s="280"/>
      <c r="AU207" s="280"/>
      <c r="AV207" s="16"/>
      <c r="AW207" s="16"/>
      <c r="AX207" s="16"/>
      <c r="AY207" s="16"/>
      <c r="AZ207" s="16"/>
      <c r="BA207" s="16"/>
      <c r="BB207" s="16"/>
      <c r="BC207" s="16"/>
      <c r="BD207" s="16"/>
      <c r="BE207" s="16"/>
      <c r="BF207" s="16"/>
      <c r="BG207" s="16"/>
      <c r="BH207" s="16"/>
      <c r="BI207" s="16"/>
      <c r="BJ207" s="16"/>
      <c r="BK207" s="16"/>
      <c r="BL207" s="16"/>
      <c r="BM207" s="16"/>
      <c r="BN207" s="16"/>
      <c r="BO207" s="16"/>
      <c r="BP207" s="16"/>
      <c r="BQ207" s="16"/>
      <c r="BR207" s="16"/>
      <c r="BS207" s="290"/>
      <c r="BT207" s="310"/>
      <c r="BU207" s="283" t="str">
        <f>F271</f>
        <v>2BR-15</v>
      </c>
      <c r="BV207" s="284">
        <f>D271</f>
        <v>15</v>
      </c>
      <c r="BW207" s="285">
        <f>G271</f>
        <v>101</v>
      </c>
      <c r="BX207" s="285">
        <f>H271</f>
        <v>90</v>
      </c>
      <c r="BY207" s="286">
        <f>O271</f>
        <v>29013586.575399999</v>
      </c>
      <c r="BZ207" s="286">
        <f t="shared" si="207"/>
        <v>2400261000</v>
      </c>
      <c r="CA207" s="286">
        <f t="shared" si="207"/>
        <v>2705478000</v>
      </c>
      <c r="CB207" s="286">
        <f t="shared" si="207"/>
        <v>2872346000</v>
      </c>
      <c r="CC207" s="286">
        <f t="shared" si="207"/>
        <v>3049506000</v>
      </c>
      <c r="CD207" s="286">
        <f>AN271</f>
        <v>3237592000</v>
      </c>
      <c r="CE207" s="16"/>
      <c r="CF207" s="43">
        <f t="shared" si="184"/>
        <v>3059685000</v>
      </c>
      <c r="CG207" s="197">
        <f t="shared" si="184"/>
        <v>3248400000</v>
      </c>
      <c r="CH207" s="44">
        <f t="shared" si="178"/>
        <v>45895275</v>
      </c>
      <c r="CI207" s="44">
        <f t="shared" si="179"/>
        <v>32484000</v>
      </c>
      <c r="CJ207" s="250">
        <f t="shared" si="180"/>
        <v>72162375</v>
      </c>
      <c r="CK207" s="287">
        <f t="shared" si="181"/>
        <v>63844333.333333336</v>
      </c>
    </row>
    <row r="208" spans="1:89">
      <c r="A208" s="3">
        <f t="shared" si="182"/>
        <v>169</v>
      </c>
      <c r="B208" s="556">
        <v>7</v>
      </c>
      <c r="C208" s="264" t="s">
        <v>178</v>
      </c>
      <c r="D208" s="299">
        <v>15</v>
      </c>
      <c r="E208" s="266"/>
      <c r="F208" s="41" t="s">
        <v>64</v>
      </c>
      <c r="G208" s="267">
        <f t="shared" si="157"/>
        <v>101</v>
      </c>
      <c r="H208" s="267">
        <f t="shared" si="158"/>
        <v>90</v>
      </c>
      <c r="I208" s="268">
        <f t="shared" si="159"/>
        <v>26966806</v>
      </c>
      <c r="J208" s="268">
        <f t="shared" si="160"/>
        <v>1</v>
      </c>
      <c r="K208" s="269">
        <f t="shared" si="161"/>
        <v>1.06</v>
      </c>
      <c r="L208" s="270">
        <f t="shared" si="206"/>
        <v>1.02</v>
      </c>
      <c r="M208" s="271">
        <f t="shared" si="163"/>
        <v>24364489.972377934</v>
      </c>
      <c r="N208" s="271">
        <f t="shared" si="164"/>
        <v>27462673.064623922</v>
      </c>
      <c r="O208" s="271">
        <f t="shared" si="165"/>
        <v>29156510.647200003</v>
      </c>
      <c r="P208" s="271">
        <f t="shared" si="166"/>
        <v>30954820.425523225</v>
      </c>
      <c r="Q208" s="272">
        <f t="shared" si="167"/>
        <v>29156510.647200003</v>
      </c>
      <c r="R208" s="271">
        <f t="shared" si="167"/>
        <v>30954820.425523225</v>
      </c>
      <c r="S208" s="271">
        <f t="shared" si="168"/>
        <v>32864046.016027961</v>
      </c>
      <c r="T208" s="271"/>
      <c r="U208" s="271">
        <f t="shared" si="169"/>
        <v>2192804097.5140142</v>
      </c>
      <c r="V208" s="271">
        <f t="shared" si="170"/>
        <v>2471640575.816153</v>
      </c>
      <c r="W208" s="271">
        <f t="shared" si="171"/>
        <v>2624085958.2480001</v>
      </c>
      <c r="X208" s="272">
        <f t="shared" si="172"/>
        <v>2785933838.2970901</v>
      </c>
      <c r="Y208" s="272">
        <f t="shared" si="173"/>
        <v>2624085958.2480001</v>
      </c>
      <c r="Z208" s="271">
        <f t="shared" si="174"/>
        <v>2785933838.2970901</v>
      </c>
      <c r="AA208" s="271">
        <f t="shared" si="183"/>
        <v>2957764141.4425163</v>
      </c>
      <c r="AB208" s="271"/>
      <c r="AC208" s="33" t="str">
        <f t="shared" si="175"/>
        <v>BERTAHAP</v>
      </c>
      <c r="AD208" s="273">
        <f t="shared" si="176"/>
        <v>0</v>
      </c>
      <c r="AE208" s="274">
        <v>2</v>
      </c>
      <c r="AF208" s="275"/>
      <c r="AG208" s="271" t="e">
        <f>IF(AF208&gt;#REF!,"LB","KR")</f>
        <v>#REF!</v>
      </c>
      <c r="AH208" s="275">
        <f t="shared" si="194"/>
        <v>2412085000</v>
      </c>
      <c r="AI208" s="275">
        <f t="shared" si="194"/>
        <v>2718805000</v>
      </c>
      <c r="AJ208" s="275">
        <f t="shared" si="194"/>
        <v>2886495000</v>
      </c>
      <c r="AK208" s="276">
        <f t="shared" si="192"/>
        <v>3064528000</v>
      </c>
      <c r="AL208" s="276">
        <f t="shared" si="192"/>
        <v>2886495000</v>
      </c>
      <c r="AM208" s="275">
        <f t="shared" si="192"/>
        <v>3064528000</v>
      </c>
      <c r="AN208" s="275">
        <f t="shared" si="192"/>
        <v>3253541000</v>
      </c>
      <c r="AO208" s="16"/>
      <c r="AP208" s="16"/>
      <c r="AQ208" s="278">
        <f t="shared" si="177"/>
        <v>-1248563.1177999973</v>
      </c>
      <c r="AR208" s="279"/>
      <c r="AS208" s="280"/>
      <c r="AT208" s="280"/>
      <c r="AU208" s="280"/>
      <c r="AV208" s="16"/>
      <c r="AW208" s="16"/>
      <c r="AX208" s="16"/>
      <c r="AY208" s="16"/>
      <c r="AZ208" s="16"/>
      <c r="BA208" s="16"/>
      <c r="BB208" s="16"/>
      <c r="BC208" s="16"/>
      <c r="BD208" s="16"/>
      <c r="BE208" s="16"/>
      <c r="BF208" s="16"/>
      <c r="BG208" s="16"/>
      <c r="BH208" s="16"/>
      <c r="BI208" s="16"/>
      <c r="BJ208" s="16"/>
      <c r="BK208" s="16"/>
      <c r="BL208" s="16"/>
      <c r="BM208" s="16"/>
      <c r="BN208" s="16"/>
      <c r="BO208" s="16"/>
      <c r="BP208" s="16"/>
      <c r="BQ208" s="16"/>
      <c r="BR208" s="16"/>
      <c r="BS208" s="290">
        <v>51</v>
      </c>
      <c r="BT208" s="283" t="s">
        <v>175</v>
      </c>
      <c r="BU208" s="283" t="str">
        <f>F274</f>
        <v>3BR-21</v>
      </c>
      <c r="BV208" s="284">
        <f>D274</f>
        <v>21</v>
      </c>
      <c r="BW208" s="285">
        <f>G274</f>
        <v>132</v>
      </c>
      <c r="BX208" s="285">
        <f>H274</f>
        <v>112</v>
      </c>
      <c r="BY208" s="286">
        <f>O274</f>
        <v>30108438.899</v>
      </c>
      <c r="BZ208" s="286">
        <f>AH274</f>
        <v>3099708000</v>
      </c>
      <c r="CA208" s="286">
        <f>AI274</f>
        <v>3493866000</v>
      </c>
      <c r="CB208" s="286">
        <f>AJ274</f>
        <v>3709360000</v>
      </c>
      <c r="CC208" s="286">
        <f>AK274</f>
        <v>3938145000</v>
      </c>
      <c r="CD208" s="286">
        <f>AN274</f>
        <v>4181042000</v>
      </c>
      <c r="CE208" s="16">
        <v>5</v>
      </c>
      <c r="CF208" s="43">
        <f t="shared" si="184"/>
        <v>3059685000</v>
      </c>
      <c r="CG208" s="197">
        <f t="shared" si="184"/>
        <v>3248400000</v>
      </c>
      <c r="CH208" s="44">
        <f t="shared" si="178"/>
        <v>45895275</v>
      </c>
      <c r="CI208" s="44">
        <f t="shared" si="179"/>
        <v>32484000</v>
      </c>
      <c r="CJ208" s="250">
        <f t="shared" si="180"/>
        <v>72162375</v>
      </c>
      <c r="CK208" s="287">
        <f t="shared" si="181"/>
        <v>63844333.333333336</v>
      </c>
    </row>
    <row r="209" spans="1:89">
      <c r="A209" s="3">
        <f t="shared" si="182"/>
        <v>170</v>
      </c>
      <c r="B209" s="556">
        <v>8</v>
      </c>
      <c r="C209" s="264" t="s">
        <v>178</v>
      </c>
      <c r="D209" s="299">
        <v>17</v>
      </c>
      <c r="E209" s="266"/>
      <c r="F209" s="41" t="s">
        <v>67</v>
      </c>
      <c r="G209" s="267">
        <f t="shared" si="157"/>
        <v>85</v>
      </c>
      <c r="H209" s="267">
        <f t="shared" si="158"/>
        <v>74</v>
      </c>
      <c r="I209" s="268">
        <f t="shared" si="159"/>
        <v>26966806</v>
      </c>
      <c r="J209" s="268">
        <f t="shared" si="160"/>
        <v>1</v>
      </c>
      <c r="K209" s="269">
        <f t="shared" si="161"/>
        <v>1.06</v>
      </c>
      <c r="L209" s="270">
        <f t="shared" si="206"/>
        <v>1.02</v>
      </c>
      <c r="M209" s="271">
        <f t="shared" si="163"/>
        <v>24364489.972377934</v>
      </c>
      <c r="N209" s="271">
        <f t="shared" si="164"/>
        <v>27462673.064623922</v>
      </c>
      <c r="O209" s="271">
        <f t="shared" si="165"/>
        <v>29156510.647200003</v>
      </c>
      <c r="P209" s="271">
        <f t="shared" si="166"/>
        <v>30954820.425523225</v>
      </c>
      <c r="Q209" s="272">
        <f t="shared" si="167"/>
        <v>29156510.647200003</v>
      </c>
      <c r="R209" s="271">
        <f t="shared" si="167"/>
        <v>30954820.425523225</v>
      </c>
      <c r="S209" s="271">
        <f t="shared" si="168"/>
        <v>32864046.016027961</v>
      </c>
      <c r="T209" s="271"/>
      <c r="U209" s="271">
        <f t="shared" si="169"/>
        <v>1802972257.9559672</v>
      </c>
      <c r="V209" s="271">
        <f t="shared" si="170"/>
        <v>2032237806.7821703</v>
      </c>
      <c r="W209" s="271">
        <f t="shared" si="171"/>
        <v>2157581787.8928003</v>
      </c>
      <c r="X209" s="272">
        <f t="shared" si="172"/>
        <v>2290656711.4887185</v>
      </c>
      <c r="Y209" s="272">
        <f t="shared" si="173"/>
        <v>2157581787.8928003</v>
      </c>
      <c r="Z209" s="271">
        <f t="shared" si="174"/>
        <v>2290656711.4887185</v>
      </c>
      <c r="AA209" s="271">
        <f t="shared" si="183"/>
        <v>2431939405.186069</v>
      </c>
      <c r="AB209" s="271"/>
      <c r="AC209" s="33" t="str">
        <f t="shared" si="175"/>
        <v>BERTAHAP</v>
      </c>
      <c r="AD209" s="273">
        <f t="shared" si="176"/>
        <v>0</v>
      </c>
      <c r="AE209" s="274">
        <v>2</v>
      </c>
      <c r="AF209" s="275"/>
      <c r="AG209" s="271" t="e">
        <f>IF(AF209&gt;#REF!,"LB","KR")</f>
        <v>#REF!</v>
      </c>
      <c r="AH209" s="275">
        <f t="shared" si="194"/>
        <v>1983270000</v>
      </c>
      <c r="AI209" s="275">
        <f t="shared" si="194"/>
        <v>2235462000</v>
      </c>
      <c r="AJ209" s="275">
        <f t="shared" si="194"/>
        <v>2373340000</v>
      </c>
      <c r="AK209" s="276">
        <f t="shared" si="192"/>
        <v>2519723000</v>
      </c>
      <c r="AL209" s="276">
        <f t="shared" si="192"/>
        <v>2373340000</v>
      </c>
      <c r="AM209" s="275">
        <f t="shared" si="192"/>
        <v>2519723000</v>
      </c>
      <c r="AN209" s="275">
        <f t="shared" si="192"/>
        <v>2675134000</v>
      </c>
      <c r="AO209" s="16"/>
      <c r="AP209" s="16"/>
      <c r="AQ209" s="278">
        <f t="shared" si="177"/>
        <v>-1248563.1177999973</v>
      </c>
      <c r="AR209" s="279"/>
      <c r="AS209" s="280"/>
      <c r="AT209" s="280"/>
      <c r="AU209" s="280"/>
      <c r="AV209" s="16"/>
      <c r="AW209" s="16"/>
      <c r="AX209" s="16"/>
      <c r="AY209" s="16"/>
      <c r="AZ209" s="16"/>
      <c r="BA209" s="16"/>
      <c r="BB209" s="16"/>
      <c r="BC209" s="16"/>
      <c r="BD209" s="16"/>
      <c r="BE209" s="16"/>
      <c r="BF209" s="16"/>
      <c r="BG209" s="16"/>
      <c r="BH209" s="16"/>
      <c r="BI209" s="16"/>
      <c r="BJ209" s="16"/>
      <c r="BK209" s="16"/>
      <c r="BL209" s="16"/>
      <c r="BM209" s="16"/>
      <c r="BN209" s="16"/>
      <c r="BO209" s="16"/>
      <c r="BP209" s="16"/>
      <c r="BQ209" s="16"/>
      <c r="BR209" s="16"/>
      <c r="BS209" s="290">
        <v>52</v>
      </c>
      <c r="BT209" s="310" t="s">
        <v>179</v>
      </c>
      <c r="BU209" s="283" t="str">
        <f t="shared" ref="BU209:BU214" si="208">F313</f>
        <v>3BR-1</v>
      </c>
      <c r="BV209" s="284" t="str">
        <f t="shared" ref="BV209:BV214" si="209">D313</f>
        <v>01</v>
      </c>
      <c r="BW209" s="285">
        <f t="shared" ref="BW209:BX214" si="210">G313</f>
        <v>175</v>
      </c>
      <c r="BX209" s="285">
        <f t="shared" si="210"/>
        <v>156</v>
      </c>
      <c r="BY209" s="286">
        <f t="shared" ref="BY209:BY214" si="211">O313</f>
        <v>29852254.241999999</v>
      </c>
      <c r="BZ209" s="286">
        <f t="shared" ref="BZ209:CC214" si="212">AH313</f>
        <v>4280714000</v>
      </c>
      <c r="CA209" s="286">
        <f t="shared" si="212"/>
        <v>4825049000</v>
      </c>
      <c r="CB209" s="286">
        <f t="shared" si="212"/>
        <v>5122647000</v>
      </c>
      <c r="CC209" s="286">
        <f t="shared" si="212"/>
        <v>5438601000</v>
      </c>
      <c r="CD209" s="286">
        <f t="shared" ref="CD209:CD214" si="213">AN313</f>
        <v>5774042000</v>
      </c>
      <c r="CE209" s="16">
        <v>1</v>
      </c>
      <c r="CF209" s="43">
        <f t="shared" si="184"/>
        <v>2515741000</v>
      </c>
      <c r="CG209" s="197">
        <f t="shared" si="184"/>
        <v>2670907000</v>
      </c>
      <c r="CH209" s="44">
        <f t="shared" si="178"/>
        <v>37736115</v>
      </c>
      <c r="CI209" s="44">
        <f t="shared" si="179"/>
        <v>26709070</v>
      </c>
      <c r="CJ209" s="250">
        <f t="shared" si="180"/>
        <v>59333500</v>
      </c>
      <c r="CK209" s="287">
        <f t="shared" si="181"/>
        <v>52494229.166666664</v>
      </c>
    </row>
    <row r="210" spans="1:89">
      <c r="A210" s="3">
        <f t="shared" si="182"/>
        <v>171</v>
      </c>
      <c r="B210" s="556">
        <v>9</v>
      </c>
      <c r="C210" s="264" t="s">
        <v>178</v>
      </c>
      <c r="D210" s="299">
        <v>19</v>
      </c>
      <c r="E210" s="266"/>
      <c r="F210" s="41" t="s">
        <v>78</v>
      </c>
      <c r="G210" s="267">
        <f t="shared" si="157"/>
        <v>138</v>
      </c>
      <c r="H210" s="267">
        <f t="shared" si="158"/>
        <v>120</v>
      </c>
      <c r="I210" s="268">
        <f t="shared" si="159"/>
        <v>26966806</v>
      </c>
      <c r="J210" s="268">
        <f t="shared" si="160"/>
        <v>1</v>
      </c>
      <c r="K210" s="269">
        <f t="shared" si="161"/>
        <v>1.06</v>
      </c>
      <c r="L210" s="270">
        <f t="shared" si="206"/>
        <v>1.02</v>
      </c>
      <c r="M210" s="271">
        <f t="shared" si="163"/>
        <v>24364489.972377934</v>
      </c>
      <c r="N210" s="271">
        <f t="shared" si="164"/>
        <v>27462673.064623922</v>
      </c>
      <c r="O210" s="271">
        <f t="shared" si="165"/>
        <v>29156510.647200003</v>
      </c>
      <c r="P210" s="271">
        <f t="shared" si="166"/>
        <v>30954820.425523225</v>
      </c>
      <c r="Q210" s="272">
        <f t="shared" si="167"/>
        <v>29156510.647200003</v>
      </c>
      <c r="R210" s="271">
        <f t="shared" si="167"/>
        <v>30954820.425523225</v>
      </c>
      <c r="S210" s="271">
        <f t="shared" si="168"/>
        <v>32864046.016027961</v>
      </c>
      <c r="T210" s="271"/>
      <c r="U210" s="271">
        <f t="shared" si="169"/>
        <v>2923738796.6853518</v>
      </c>
      <c r="V210" s="271">
        <f t="shared" si="170"/>
        <v>3295520767.7548704</v>
      </c>
      <c r="W210" s="271">
        <f t="shared" si="171"/>
        <v>3498781277.6640005</v>
      </c>
      <c r="X210" s="272">
        <f t="shared" si="172"/>
        <v>3714578451.0627871</v>
      </c>
      <c r="Y210" s="272">
        <f t="shared" si="173"/>
        <v>3498781277.6640005</v>
      </c>
      <c r="Z210" s="271">
        <f t="shared" si="174"/>
        <v>3714578451.0627871</v>
      </c>
      <c r="AA210" s="271">
        <f t="shared" si="183"/>
        <v>3943685521.9233551</v>
      </c>
      <c r="AB210" s="271"/>
      <c r="AC210" s="33" t="str">
        <f t="shared" si="175"/>
        <v>BERTAHAP</v>
      </c>
      <c r="AD210" s="273">
        <f t="shared" si="176"/>
        <v>0</v>
      </c>
      <c r="AE210" s="274">
        <v>2</v>
      </c>
      <c r="AF210" s="275"/>
      <c r="AG210" s="271" t="e">
        <f>IF(AF210&gt;#REF!,"LB","KR")</f>
        <v>#REF!</v>
      </c>
      <c r="AH210" s="275">
        <f t="shared" si="194"/>
        <v>3216113000</v>
      </c>
      <c r="AI210" s="275">
        <f t="shared" si="194"/>
        <v>3625073000</v>
      </c>
      <c r="AJ210" s="275">
        <f t="shared" si="194"/>
        <v>3848660000</v>
      </c>
      <c r="AK210" s="276">
        <f t="shared" si="192"/>
        <v>4086037000</v>
      </c>
      <c r="AL210" s="276">
        <f t="shared" si="192"/>
        <v>3848660000</v>
      </c>
      <c r="AM210" s="275">
        <f t="shared" si="192"/>
        <v>4086037000</v>
      </c>
      <c r="AN210" s="275">
        <f t="shared" si="192"/>
        <v>4338055000</v>
      </c>
      <c r="AO210" s="16"/>
      <c r="AP210" s="16"/>
      <c r="AQ210" s="278">
        <f t="shared" si="177"/>
        <v>-1248563.1177999973</v>
      </c>
      <c r="AR210" s="279"/>
      <c r="AS210" s="280"/>
      <c r="AT210" s="280"/>
      <c r="AU210" s="280"/>
      <c r="AV210" s="16"/>
      <c r="AW210" s="16"/>
      <c r="AX210" s="16"/>
      <c r="AY210" s="16"/>
      <c r="AZ210" s="16"/>
      <c r="BA210" s="16"/>
      <c r="BB210" s="16"/>
      <c r="BC210" s="16"/>
      <c r="BD210" s="16"/>
      <c r="BE210" s="16"/>
      <c r="BF210" s="16"/>
      <c r="BG210" s="16"/>
      <c r="BH210" s="16"/>
      <c r="BI210" s="16"/>
      <c r="BJ210" s="16"/>
      <c r="BK210" s="16"/>
      <c r="BL210" s="16"/>
      <c r="BM210" s="16"/>
      <c r="BN210" s="16"/>
      <c r="BO210" s="16"/>
      <c r="BP210" s="16"/>
      <c r="BQ210" s="16"/>
      <c r="BR210" s="16"/>
      <c r="BS210" s="290">
        <v>53</v>
      </c>
      <c r="BT210" s="310" t="s">
        <v>179</v>
      </c>
      <c r="BU210" s="283" t="str">
        <f t="shared" si="208"/>
        <v>2BR-3</v>
      </c>
      <c r="BV210" s="284" t="str">
        <f t="shared" si="209"/>
        <v>03</v>
      </c>
      <c r="BW210" s="285">
        <f t="shared" si="210"/>
        <v>85</v>
      </c>
      <c r="BX210" s="285">
        <f t="shared" si="210"/>
        <v>74</v>
      </c>
      <c r="BY210" s="286">
        <f t="shared" si="211"/>
        <v>29299434.719000001</v>
      </c>
      <c r="BZ210" s="286">
        <f t="shared" si="212"/>
        <v>1992992000</v>
      </c>
      <c r="CA210" s="286">
        <f t="shared" si="212"/>
        <v>2246420000</v>
      </c>
      <c r="CB210" s="286">
        <f t="shared" si="212"/>
        <v>2384974000</v>
      </c>
      <c r="CC210" s="286">
        <f t="shared" si="212"/>
        <v>2532074000</v>
      </c>
      <c r="CD210" s="286">
        <f t="shared" si="213"/>
        <v>2688247000</v>
      </c>
      <c r="CE210" s="16">
        <v>4</v>
      </c>
      <c r="CF210" s="43">
        <f t="shared" si="184"/>
        <v>4079580000</v>
      </c>
      <c r="CG210" s="197">
        <f t="shared" si="184"/>
        <v>4331200000</v>
      </c>
      <c r="CH210" s="44">
        <f t="shared" si="178"/>
        <v>61193700</v>
      </c>
      <c r="CI210" s="44">
        <f t="shared" si="179"/>
        <v>43312000</v>
      </c>
      <c r="CJ210" s="250">
        <f t="shared" si="180"/>
        <v>96216500</v>
      </c>
      <c r="CK210" s="287">
        <f t="shared" si="181"/>
        <v>85125770.833333328</v>
      </c>
    </row>
    <row r="211" spans="1:89">
      <c r="A211" s="3">
        <f t="shared" si="182"/>
        <v>172</v>
      </c>
      <c r="B211" s="556">
        <v>10</v>
      </c>
      <c r="C211" s="264" t="s">
        <v>178</v>
      </c>
      <c r="D211" s="299">
        <v>21</v>
      </c>
      <c r="E211" s="266"/>
      <c r="F211" s="41" t="s">
        <v>84</v>
      </c>
      <c r="G211" s="267">
        <f t="shared" si="157"/>
        <v>132</v>
      </c>
      <c r="H211" s="267">
        <f t="shared" si="158"/>
        <v>112</v>
      </c>
      <c r="I211" s="268">
        <f t="shared" si="159"/>
        <v>26966806</v>
      </c>
      <c r="J211" s="268">
        <f t="shared" si="160"/>
        <v>3</v>
      </c>
      <c r="K211" s="269">
        <f t="shared" si="161"/>
        <v>1.1000000000000001</v>
      </c>
      <c r="L211" s="270">
        <f t="shared" si="206"/>
        <v>1.02</v>
      </c>
      <c r="M211" s="271">
        <f t="shared" si="163"/>
        <v>25283904.688316725</v>
      </c>
      <c r="N211" s="271">
        <f t="shared" si="164"/>
        <v>28499000.350081429</v>
      </c>
      <c r="O211" s="271">
        <f t="shared" si="165"/>
        <v>30256756.332000002</v>
      </c>
      <c r="P211" s="271">
        <f t="shared" si="166"/>
        <v>32122926.856675044</v>
      </c>
      <c r="Q211" s="272">
        <f t="shared" si="167"/>
        <v>30256756.332000002</v>
      </c>
      <c r="R211" s="271">
        <f t="shared" si="167"/>
        <v>32122926.856675044</v>
      </c>
      <c r="S211" s="271">
        <f t="shared" si="168"/>
        <v>34104198.695878074</v>
      </c>
      <c r="T211" s="271"/>
      <c r="U211" s="271">
        <f t="shared" si="169"/>
        <v>2831797325.0914731</v>
      </c>
      <c r="V211" s="271">
        <f t="shared" si="170"/>
        <v>3191888039.2091198</v>
      </c>
      <c r="W211" s="271">
        <f t="shared" si="171"/>
        <v>3388756709.184</v>
      </c>
      <c r="X211" s="272">
        <f t="shared" si="172"/>
        <v>3597767807.9476051</v>
      </c>
      <c r="Y211" s="272">
        <f t="shared" si="173"/>
        <v>3388756709.184</v>
      </c>
      <c r="Z211" s="271">
        <f t="shared" si="174"/>
        <v>3597767807.9476051</v>
      </c>
      <c r="AA211" s="271">
        <f t="shared" si="183"/>
        <v>3819670253.938344</v>
      </c>
      <c r="AB211" s="271"/>
      <c r="AC211" s="33" t="str">
        <f t="shared" si="175"/>
        <v>BERTAHAP</v>
      </c>
      <c r="AD211" s="273">
        <f t="shared" si="176"/>
        <v>0</v>
      </c>
      <c r="AE211" s="274">
        <v>2</v>
      </c>
      <c r="AF211" s="275"/>
      <c r="AG211" s="271" t="e">
        <f>IF(AF211&gt;#REF!,"LB","KR")</f>
        <v>#REF!</v>
      </c>
      <c r="AH211" s="275">
        <f t="shared" si="194"/>
        <v>3114978000</v>
      </c>
      <c r="AI211" s="275">
        <f t="shared" si="194"/>
        <v>3511077000</v>
      </c>
      <c r="AJ211" s="275">
        <f t="shared" si="194"/>
        <v>3727633000</v>
      </c>
      <c r="AK211" s="276">
        <f t="shared" si="192"/>
        <v>3957545000</v>
      </c>
      <c r="AL211" s="276">
        <f t="shared" si="192"/>
        <v>3727633000</v>
      </c>
      <c r="AM211" s="275">
        <f t="shared" si="192"/>
        <v>3957545000</v>
      </c>
      <c r="AN211" s="275">
        <f t="shared" si="192"/>
        <v>4201638000</v>
      </c>
      <c r="AO211" s="16"/>
      <c r="AP211" s="16"/>
      <c r="AQ211" s="278">
        <f t="shared" si="177"/>
        <v>-148317.43299999833</v>
      </c>
      <c r="AR211" s="279"/>
      <c r="AS211" s="280"/>
      <c r="AT211" s="280"/>
      <c r="AU211" s="280"/>
      <c r="AV211" s="16"/>
      <c r="AW211" s="16"/>
      <c r="AX211" s="16"/>
      <c r="AY211" s="16"/>
      <c r="AZ211" s="16"/>
      <c r="BA211" s="16"/>
      <c r="BB211" s="16"/>
      <c r="BC211" s="16"/>
      <c r="BD211" s="16"/>
      <c r="BE211" s="16"/>
      <c r="BF211" s="16"/>
      <c r="BG211" s="16"/>
      <c r="BH211" s="16"/>
      <c r="BI211" s="16"/>
      <c r="BJ211" s="16"/>
      <c r="BK211" s="16"/>
      <c r="BL211" s="16"/>
      <c r="BM211" s="16"/>
      <c r="BN211" s="16"/>
      <c r="BO211" s="16"/>
      <c r="BP211" s="16"/>
      <c r="BQ211" s="16"/>
      <c r="BR211" s="16"/>
      <c r="BS211" s="290"/>
      <c r="BT211" s="310"/>
      <c r="BU211" s="283" t="str">
        <f t="shared" si="208"/>
        <v>2BR-9</v>
      </c>
      <c r="BV211" s="284" t="str">
        <f t="shared" si="209"/>
        <v>09</v>
      </c>
      <c r="BW211" s="285">
        <f t="shared" si="210"/>
        <v>101</v>
      </c>
      <c r="BX211" s="285">
        <f t="shared" si="210"/>
        <v>90</v>
      </c>
      <c r="BY211" s="286">
        <f t="shared" si="211"/>
        <v>29299434.719000001</v>
      </c>
      <c r="BZ211" s="286">
        <f t="shared" si="212"/>
        <v>2423909000</v>
      </c>
      <c r="CA211" s="286">
        <f t="shared" si="212"/>
        <v>2732133000</v>
      </c>
      <c r="CB211" s="286">
        <f t="shared" si="212"/>
        <v>2900645000</v>
      </c>
      <c r="CC211" s="286">
        <f t="shared" si="212"/>
        <v>3079550000</v>
      </c>
      <c r="CD211" s="286">
        <f t="shared" si="213"/>
        <v>3269490000</v>
      </c>
      <c r="CE211" s="16"/>
      <c r="CF211" s="43">
        <f t="shared" si="184"/>
        <v>3951291000</v>
      </c>
      <c r="CG211" s="197">
        <f t="shared" si="184"/>
        <v>4194998000</v>
      </c>
      <c r="CH211" s="44">
        <f t="shared" si="178"/>
        <v>59269365</v>
      </c>
      <c r="CI211" s="44">
        <f t="shared" si="179"/>
        <v>41949980</v>
      </c>
      <c r="CJ211" s="250">
        <f t="shared" si="180"/>
        <v>93190825</v>
      </c>
      <c r="CK211" s="287">
        <f t="shared" si="181"/>
        <v>82448854.166666672</v>
      </c>
    </row>
    <row r="212" spans="1:89">
      <c r="A212" s="3">
        <f t="shared" si="182"/>
        <v>173</v>
      </c>
      <c r="B212" s="556">
        <v>1</v>
      </c>
      <c r="C212" s="264" t="s">
        <v>180</v>
      </c>
      <c r="D212" s="265" t="s">
        <v>29</v>
      </c>
      <c r="E212" s="266"/>
      <c r="F212" s="41" t="s">
        <v>74</v>
      </c>
      <c r="G212" s="267">
        <f t="shared" si="157"/>
        <v>85</v>
      </c>
      <c r="H212" s="267">
        <f t="shared" si="158"/>
        <v>74</v>
      </c>
      <c r="I212" s="268">
        <f t="shared" si="159"/>
        <v>26966806</v>
      </c>
      <c r="J212" s="268">
        <f t="shared" si="160"/>
        <v>1</v>
      </c>
      <c r="K212" s="269">
        <f t="shared" si="161"/>
        <v>1.06</v>
      </c>
      <c r="L212" s="319">
        <f t="shared" ref="L212:L220" si="214">SUMIF($AN$4:$AN$22,D212,$BJ$4:$BJ$22)</f>
        <v>1.03</v>
      </c>
      <c r="M212" s="271">
        <f t="shared" si="163"/>
        <v>24603357.52112674</v>
      </c>
      <c r="N212" s="271">
        <f t="shared" si="164"/>
        <v>27731914.957414355</v>
      </c>
      <c r="O212" s="271">
        <f t="shared" si="165"/>
        <v>29442358.790800005</v>
      </c>
      <c r="P212" s="271">
        <f t="shared" si="166"/>
        <v>31258299.057146005</v>
      </c>
      <c r="Q212" s="272">
        <f t="shared" si="167"/>
        <v>29442358.790800005</v>
      </c>
      <c r="R212" s="271">
        <f t="shared" si="167"/>
        <v>31258299.057146005</v>
      </c>
      <c r="S212" s="271">
        <f t="shared" si="168"/>
        <v>33186242.545596864</v>
      </c>
      <c r="T212" s="271"/>
      <c r="U212" s="271">
        <f t="shared" si="169"/>
        <v>1820648456.5633788</v>
      </c>
      <c r="V212" s="271">
        <f t="shared" si="170"/>
        <v>2052161706.8486624</v>
      </c>
      <c r="W212" s="271">
        <f t="shared" si="171"/>
        <v>2178734550.5192003</v>
      </c>
      <c r="X212" s="272">
        <f t="shared" si="172"/>
        <v>2313114130.2288046</v>
      </c>
      <c r="Y212" s="272">
        <f t="shared" si="173"/>
        <v>2178734550.5192003</v>
      </c>
      <c r="Z212" s="271">
        <f t="shared" si="174"/>
        <v>2313114130.2288046</v>
      </c>
      <c r="AA212" s="271">
        <f t="shared" si="183"/>
        <v>2455781948.3741679</v>
      </c>
      <c r="AB212" s="271"/>
      <c r="AC212" s="33" t="str">
        <f t="shared" si="175"/>
        <v>BERTAHAP</v>
      </c>
      <c r="AD212" s="273">
        <f t="shared" si="176"/>
        <v>0</v>
      </c>
      <c r="AE212" s="274">
        <v>2</v>
      </c>
      <c r="AF212" s="275"/>
      <c r="AG212" s="271" t="e">
        <f>IF(AF212&gt;#REF!,"LB","KR")</f>
        <v>#REF!</v>
      </c>
      <c r="AH212" s="275">
        <f t="shared" si="194"/>
        <v>2002714000</v>
      </c>
      <c r="AI212" s="275">
        <f t="shared" si="194"/>
        <v>2257378000</v>
      </c>
      <c r="AJ212" s="275">
        <f t="shared" si="194"/>
        <v>2396609000</v>
      </c>
      <c r="AK212" s="276">
        <f t="shared" si="192"/>
        <v>2544426000</v>
      </c>
      <c r="AL212" s="276">
        <f t="shared" si="192"/>
        <v>2396609000</v>
      </c>
      <c r="AM212" s="275">
        <f t="shared" si="192"/>
        <v>2544426000</v>
      </c>
      <c r="AN212" s="275">
        <f t="shared" si="192"/>
        <v>2701361000</v>
      </c>
      <c r="AO212" s="16"/>
      <c r="AP212" s="16"/>
      <c r="AQ212" s="278">
        <f t="shared" si="177"/>
        <v>-962714.9741999954</v>
      </c>
      <c r="AR212" s="279"/>
      <c r="AS212" s="280"/>
      <c r="AT212" s="280"/>
      <c r="AU212" s="280"/>
      <c r="AV212" s="16"/>
      <c r="AW212" s="16"/>
      <c r="AX212" s="16"/>
      <c r="AY212" s="16"/>
      <c r="AZ212" s="16"/>
      <c r="BA212" s="16"/>
      <c r="BB212" s="16"/>
      <c r="BC212" s="16"/>
      <c r="BD212" s="16"/>
      <c r="BE212" s="16"/>
      <c r="BF212" s="16"/>
      <c r="BG212" s="16"/>
      <c r="BH212" s="16"/>
      <c r="BI212" s="16"/>
      <c r="BJ212" s="16"/>
      <c r="BK212" s="16"/>
      <c r="BL212" s="16"/>
      <c r="BM212" s="16"/>
      <c r="BN212" s="16"/>
      <c r="BO212" s="16"/>
      <c r="BP212" s="16"/>
      <c r="BQ212" s="16"/>
      <c r="BR212" s="16"/>
      <c r="BS212" s="290"/>
      <c r="BT212" s="283"/>
      <c r="BU212" s="283" t="str">
        <f t="shared" si="208"/>
        <v>2BR-11</v>
      </c>
      <c r="BV212" s="284">
        <f t="shared" si="209"/>
        <v>11</v>
      </c>
      <c r="BW212" s="285">
        <f t="shared" si="210"/>
        <v>101</v>
      </c>
      <c r="BX212" s="285">
        <f t="shared" si="210"/>
        <v>90</v>
      </c>
      <c r="BY212" s="286">
        <f t="shared" si="211"/>
        <v>29299434.719000001</v>
      </c>
      <c r="BZ212" s="286">
        <f t="shared" si="212"/>
        <v>2423909000</v>
      </c>
      <c r="CA212" s="286">
        <f t="shared" si="212"/>
        <v>2732133000</v>
      </c>
      <c r="CB212" s="286">
        <f t="shared" si="212"/>
        <v>2900645000</v>
      </c>
      <c r="CC212" s="286">
        <f t="shared" si="212"/>
        <v>3079550000</v>
      </c>
      <c r="CD212" s="286">
        <f t="shared" si="213"/>
        <v>3269490000</v>
      </c>
      <c r="CE212" s="16"/>
      <c r="CF212" s="43">
        <f t="shared" si="184"/>
        <v>2540406000</v>
      </c>
      <c r="CG212" s="197">
        <f t="shared" si="184"/>
        <v>2697092000</v>
      </c>
      <c r="CH212" s="44">
        <f t="shared" si="178"/>
        <v>38106090</v>
      </c>
      <c r="CI212" s="44">
        <f t="shared" si="179"/>
        <v>26970920</v>
      </c>
      <c r="CJ212" s="250">
        <f t="shared" si="180"/>
        <v>59915225</v>
      </c>
      <c r="CK212" s="287">
        <f t="shared" si="181"/>
        <v>53008875</v>
      </c>
    </row>
    <row r="213" spans="1:89">
      <c r="A213" s="3">
        <f t="shared" si="182"/>
        <v>174</v>
      </c>
      <c r="B213" s="556">
        <v>2</v>
      </c>
      <c r="C213" s="264" t="s">
        <v>180</v>
      </c>
      <c r="D213" s="265" t="s">
        <v>32</v>
      </c>
      <c r="E213" s="266"/>
      <c r="F213" s="41" t="s">
        <v>56</v>
      </c>
      <c r="G213" s="267">
        <f t="shared" si="157"/>
        <v>85</v>
      </c>
      <c r="H213" s="267">
        <f t="shared" si="158"/>
        <v>74</v>
      </c>
      <c r="I213" s="268">
        <f t="shared" si="159"/>
        <v>26966806</v>
      </c>
      <c r="J213" s="268">
        <f t="shared" si="160"/>
        <v>1</v>
      </c>
      <c r="K213" s="269">
        <f t="shared" si="161"/>
        <v>1.06</v>
      </c>
      <c r="L213" s="319">
        <f t="shared" si="214"/>
        <v>1.03</v>
      </c>
      <c r="M213" s="271">
        <f t="shared" si="163"/>
        <v>24603357.52112674</v>
      </c>
      <c r="N213" s="271">
        <f t="shared" si="164"/>
        <v>27731914.957414355</v>
      </c>
      <c r="O213" s="271">
        <f t="shared" si="165"/>
        <v>29442358.790800005</v>
      </c>
      <c r="P213" s="271">
        <f t="shared" si="166"/>
        <v>31258299.057146005</v>
      </c>
      <c r="Q213" s="272">
        <f t="shared" si="167"/>
        <v>29442358.790800005</v>
      </c>
      <c r="R213" s="271">
        <f t="shared" si="167"/>
        <v>31258299.057146005</v>
      </c>
      <c r="S213" s="271">
        <f t="shared" si="168"/>
        <v>33186242.545596864</v>
      </c>
      <c r="T213" s="271"/>
      <c r="U213" s="271">
        <f t="shared" si="169"/>
        <v>1820648456.5633788</v>
      </c>
      <c r="V213" s="271">
        <f t="shared" si="170"/>
        <v>2052161706.8486624</v>
      </c>
      <c r="W213" s="271">
        <f t="shared" si="171"/>
        <v>2178734550.5192003</v>
      </c>
      <c r="X213" s="272">
        <f t="shared" si="172"/>
        <v>2313114130.2288046</v>
      </c>
      <c r="Y213" s="272">
        <f t="shared" si="173"/>
        <v>2178734550.5192003</v>
      </c>
      <c r="Z213" s="271">
        <f t="shared" si="174"/>
        <v>2313114130.2288046</v>
      </c>
      <c r="AA213" s="271">
        <f t="shared" si="183"/>
        <v>2455781948.3741679</v>
      </c>
      <c r="AB213" s="271"/>
      <c r="AC213" s="33" t="str">
        <f t="shared" si="175"/>
        <v>BERTAHAP</v>
      </c>
      <c r="AD213" s="273">
        <f t="shared" si="176"/>
        <v>0</v>
      </c>
      <c r="AE213" s="274">
        <v>2</v>
      </c>
      <c r="AF213" s="275"/>
      <c r="AG213" s="271" t="e">
        <f>IF(AF213&gt;#REF!,"LB","KR")</f>
        <v>#REF!</v>
      </c>
      <c r="AH213" s="275">
        <f t="shared" si="194"/>
        <v>2002714000</v>
      </c>
      <c r="AI213" s="275">
        <f t="shared" si="194"/>
        <v>2257378000</v>
      </c>
      <c r="AJ213" s="275">
        <f t="shared" si="194"/>
        <v>2396609000</v>
      </c>
      <c r="AK213" s="276">
        <f t="shared" si="192"/>
        <v>2544426000</v>
      </c>
      <c r="AL213" s="276">
        <f t="shared" si="192"/>
        <v>2396609000</v>
      </c>
      <c r="AM213" s="275">
        <f t="shared" si="192"/>
        <v>2544426000</v>
      </c>
      <c r="AN213" s="275">
        <f t="shared" si="192"/>
        <v>2701361000</v>
      </c>
      <c r="AO213" s="16"/>
      <c r="AP213" s="16"/>
      <c r="AQ213" s="278">
        <f t="shared" si="177"/>
        <v>-962714.9741999954</v>
      </c>
      <c r="AR213" s="279"/>
      <c r="AS213" s="280"/>
      <c r="AT213" s="280"/>
      <c r="AU213" s="280"/>
      <c r="AV213" s="16"/>
      <c r="AW213" s="16"/>
      <c r="AX213" s="16"/>
      <c r="AY213" s="16"/>
      <c r="AZ213" s="16"/>
      <c r="BA213" s="16"/>
      <c r="BB213" s="16"/>
      <c r="BC213" s="16"/>
      <c r="BD213" s="16"/>
      <c r="BE213" s="16"/>
      <c r="BF213" s="16"/>
      <c r="BG213" s="16"/>
      <c r="BH213" s="16"/>
      <c r="BI213" s="16"/>
      <c r="BJ213" s="16"/>
      <c r="BK213" s="16"/>
      <c r="BL213" s="16"/>
      <c r="BM213" s="16"/>
      <c r="BN213" s="16"/>
      <c r="BO213" s="16"/>
      <c r="BP213" s="16"/>
      <c r="BQ213" s="16"/>
      <c r="BR213" s="16"/>
      <c r="BS213" s="290"/>
      <c r="BT213" s="283"/>
      <c r="BU213" s="283" t="str">
        <f t="shared" si="208"/>
        <v>3BR-19</v>
      </c>
      <c r="BV213" s="284">
        <f t="shared" si="209"/>
        <v>19</v>
      </c>
      <c r="BW213" s="285">
        <f t="shared" si="210"/>
        <v>138</v>
      </c>
      <c r="BX213" s="285">
        <f t="shared" si="210"/>
        <v>120</v>
      </c>
      <c r="BY213" s="286">
        <f t="shared" si="211"/>
        <v>29299434.719000001</v>
      </c>
      <c r="BZ213" s="286">
        <f t="shared" si="212"/>
        <v>3231878000</v>
      </c>
      <c r="CA213" s="286">
        <f t="shared" si="212"/>
        <v>3642843000</v>
      </c>
      <c r="CB213" s="286">
        <f t="shared" si="212"/>
        <v>3867526000</v>
      </c>
      <c r="CC213" s="286">
        <f t="shared" si="212"/>
        <v>4106066000</v>
      </c>
      <c r="CD213" s="286">
        <f t="shared" si="213"/>
        <v>4359320000</v>
      </c>
      <c r="CE213" s="16"/>
      <c r="CF213" s="43">
        <f t="shared" si="184"/>
        <v>2540406000</v>
      </c>
      <c r="CG213" s="197">
        <f t="shared" si="184"/>
        <v>2697092000</v>
      </c>
      <c r="CH213" s="44">
        <f t="shared" si="178"/>
        <v>38106090</v>
      </c>
      <c r="CI213" s="44">
        <f t="shared" si="179"/>
        <v>26970920</v>
      </c>
      <c r="CJ213" s="250">
        <f t="shared" si="180"/>
        <v>59915225</v>
      </c>
      <c r="CK213" s="287">
        <f t="shared" si="181"/>
        <v>53008875</v>
      </c>
    </row>
    <row r="214" spans="1:89">
      <c r="A214" s="3">
        <f t="shared" si="182"/>
        <v>175</v>
      </c>
      <c r="B214" s="556">
        <v>3</v>
      </c>
      <c r="C214" s="264" t="s">
        <v>180</v>
      </c>
      <c r="D214" s="265" t="s">
        <v>38</v>
      </c>
      <c r="E214" s="266"/>
      <c r="F214" s="41" t="s">
        <v>58</v>
      </c>
      <c r="G214" s="267">
        <f t="shared" si="157"/>
        <v>101</v>
      </c>
      <c r="H214" s="267">
        <f t="shared" si="158"/>
        <v>90</v>
      </c>
      <c r="I214" s="268">
        <f t="shared" si="159"/>
        <v>26966806</v>
      </c>
      <c r="J214" s="268">
        <f t="shared" si="160"/>
        <v>1</v>
      </c>
      <c r="K214" s="269">
        <f t="shared" si="161"/>
        <v>1.06</v>
      </c>
      <c r="L214" s="319">
        <f t="shared" si="214"/>
        <v>1.03</v>
      </c>
      <c r="M214" s="271">
        <f t="shared" si="163"/>
        <v>24603357.52112674</v>
      </c>
      <c r="N214" s="271">
        <f t="shared" si="164"/>
        <v>27731914.957414355</v>
      </c>
      <c r="O214" s="271">
        <f t="shared" si="165"/>
        <v>29442358.790800005</v>
      </c>
      <c r="P214" s="271">
        <f t="shared" si="166"/>
        <v>31258299.057146005</v>
      </c>
      <c r="Q214" s="272">
        <f t="shared" si="167"/>
        <v>29442358.790800005</v>
      </c>
      <c r="R214" s="271">
        <f t="shared" si="167"/>
        <v>31258299.057146005</v>
      </c>
      <c r="S214" s="271">
        <f t="shared" si="168"/>
        <v>33186242.545596864</v>
      </c>
      <c r="T214" s="271"/>
      <c r="U214" s="271">
        <f t="shared" si="169"/>
        <v>2214302176.9014068</v>
      </c>
      <c r="V214" s="271">
        <f t="shared" si="170"/>
        <v>2495872346.1672921</v>
      </c>
      <c r="W214" s="271">
        <f t="shared" si="171"/>
        <v>2649812291.1720004</v>
      </c>
      <c r="X214" s="272">
        <f t="shared" si="172"/>
        <v>2813246915.1431403</v>
      </c>
      <c r="Y214" s="272">
        <f t="shared" si="173"/>
        <v>2649812291.1720004</v>
      </c>
      <c r="Z214" s="271">
        <f t="shared" si="174"/>
        <v>2813246915.1431403</v>
      </c>
      <c r="AA214" s="271">
        <f t="shared" si="183"/>
        <v>2986761829.1037178</v>
      </c>
      <c r="AB214" s="271"/>
      <c r="AC214" s="33" t="str">
        <f t="shared" si="175"/>
        <v>BERTAHAP</v>
      </c>
      <c r="AD214" s="273">
        <f t="shared" si="176"/>
        <v>0</v>
      </c>
      <c r="AE214" s="274">
        <v>2</v>
      </c>
      <c r="AF214" s="275"/>
      <c r="AG214" s="271" t="e">
        <f>IF(AF214&gt;#REF!,"LB","KR")</f>
        <v>#REF!</v>
      </c>
      <c r="AH214" s="275">
        <f t="shared" si="194"/>
        <v>2435733000</v>
      </c>
      <c r="AI214" s="275">
        <f t="shared" si="194"/>
        <v>2745460000</v>
      </c>
      <c r="AJ214" s="275">
        <f t="shared" si="194"/>
        <v>2914794000</v>
      </c>
      <c r="AK214" s="276">
        <f t="shared" si="192"/>
        <v>3094572000</v>
      </c>
      <c r="AL214" s="276">
        <f t="shared" si="192"/>
        <v>2914794000</v>
      </c>
      <c r="AM214" s="275">
        <f t="shared" si="192"/>
        <v>3094572000</v>
      </c>
      <c r="AN214" s="275">
        <f t="shared" si="192"/>
        <v>3285439000</v>
      </c>
      <c r="AO214" s="16"/>
      <c r="AP214" s="16"/>
      <c r="AQ214" s="278">
        <f t="shared" si="177"/>
        <v>-962714.9741999954</v>
      </c>
      <c r="AR214" s="279"/>
      <c r="AS214" s="280"/>
      <c r="AT214" s="280"/>
      <c r="AU214" s="280"/>
      <c r="AV214" s="16"/>
      <c r="AW214" s="16"/>
      <c r="AX214" s="16"/>
      <c r="AY214" s="16"/>
      <c r="AZ214" s="16"/>
      <c r="BA214" s="16"/>
      <c r="BB214" s="16"/>
      <c r="BC214" s="16"/>
      <c r="BD214" s="16"/>
      <c r="BE214" s="16"/>
      <c r="BF214" s="16"/>
      <c r="BG214" s="16"/>
      <c r="BH214" s="16"/>
      <c r="BI214" s="16"/>
      <c r="BJ214" s="16"/>
      <c r="BK214" s="16"/>
      <c r="BL214" s="16"/>
      <c r="BM214" s="16"/>
      <c r="BN214" s="16"/>
      <c r="BO214" s="16"/>
      <c r="BP214" s="16"/>
      <c r="BQ214" s="16"/>
      <c r="BR214" s="16"/>
      <c r="BS214" s="290">
        <v>54</v>
      </c>
      <c r="BT214" s="310" t="s">
        <v>179</v>
      </c>
      <c r="BU214" s="283" t="str">
        <f t="shared" si="208"/>
        <v>3BR-21</v>
      </c>
      <c r="BV214" s="284">
        <f t="shared" si="209"/>
        <v>21</v>
      </c>
      <c r="BW214" s="285">
        <f t="shared" si="210"/>
        <v>132</v>
      </c>
      <c r="BX214" s="285">
        <f t="shared" si="210"/>
        <v>112</v>
      </c>
      <c r="BY214" s="286">
        <f t="shared" si="211"/>
        <v>30405073.765000001</v>
      </c>
      <c r="BZ214" s="286">
        <f t="shared" si="212"/>
        <v>3130247000</v>
      </c>
      <c r="CA214" s="286">
        <f t="shared" si="212"/>
        <v>3528289000</v>
      </c>
      <c r="CB214" s="286">
        <f t="shared" si="212"/>
        <v>3745906000</v>
      </c>
      <c r="CC214" s="286">
        <f t="shared" si="212"/>
        <v>3976945000</v>
      </c>
      <c r="CD214" s="286">
        <f t="shared" si="213"/>
        <v>4222234000</v>
      </c>
      <c r="CE214" s="16">
        <v>1</v>
      </c>
      <c r="CF214" s="43">
        <f t="shared" si="184"/>
        <v>3089682000</v>
      </c>
      <c r="CG214" s="197">
        <f t="shared" si="184"/>
        <v>3280247000</v>
      </c>
      <c r="CH214" s="44">
        <f t="shared" si="178"/>
        <v>46345230</v>
      </c>
      <c r="CI214" s="44">
        <f t="shared" si="179"/>
        <v>32802470</v>
      </c>
      <c r="CJ214" s="250">
        <f t="shared" si="180"/>
        <v>72869850</v>
      </c>
      <c r="CK214" s="287">
        <f t="shared" si="181"/>
        <v>64470250</v>
      </c>
    </row>
    <row r="215" spans="1:89">
      <c r="A215" s="3">
        <f t="shared" si="182"/>
        <v>176</v>
      </c>
      <c r="B215" s="556">
        <v>4</v>
      </c>
      <c r="C215" s="264" t="s">
        <v>180</v>
      </c>
      <c r="D215" s="265" t="s">
        <v>44</v>
      </c>
      <c r="E215" s="266"/>
      <c r="F215" s="41" t="s">
        <v>60</v>
      </c>
      <c r="G215" s="267">
        <f t="shared" si="157"/>
        <v>101</v>
      </c>
      <c r="H215" s="267">
        <f t="shared" si="158"/>
        <v>90</v>
      </c>
      <c r="I215" s="268">
        <f t="shared" si="159"/>
        <v>26966806</v>
      </c>
      <c r="J215" s="268">
        <f t="shared" si="160"/>
        <v>1</v>
      </c>
      <c r="K215" s="269">
        <f t="shared" si="161"/>
        <v>1.06</v>
      </c>
      <c r="L215" s="319">
        <f t="shared" si="214"/>
        <v>1.03</v>
      </c>
      <c r="M215" s="271">
        <f t="shared" si="163"/>
        <v>24603357.52112674</v>
      </c>
      <c r="N215" s="271">
        <f t="shared" si="164"/>
        <v>27731914.957414355</v>
      </c>
      <c r="O215" s="271">
        <f t="shared" si="165"/>
        <v>29442358.790800005</v>
      </c>
      <c r="P215" s="271">
        <f t="shared" si="166"/>
        <v>31258299.057146005</v>
      </c>
      <c r="Q215" s="272">
        <f t="shared" si="167"/>
        <v>29442358.790800005</v>
      </c>
      <c r="R215" s="271">
        <f t="shared" si="167"/>
        <v>31258299.057146005</v>
      </c>
      <c r="S215" s="271">
        <f t="shared" si="168"/>
        <v>33186242.545596864</v>
      </c>
      <c r="T215" s="271"/>
      <c r="U215" s="271">
        <f t="shared" si="169"/>
        <v>2214302176.9014068</v>
      </c>
      <c r="V215" s="271">
        <f t="shared" si="170"/>
        <v>2495872346.1672921</v>
      </c>
      <c r="W215" s="271">
        <f t="shared" si="171"/>
        <v>2649812291.1720004</v>
      </c>
      <c r="X215" s="272">
        <f t="shared" si="172"/>
        <v>2813246915.1431403</v>
      </c>
      <c r="Y215" s="272">
        <f t="shared" si="173"/>
        <v>2649812291.1720004</v>
      </c>
      <c r="Z215" s="271">
        <f t="shared" si="174"/>
        <v>2813246915.1431403</v>
      </c>
      <c r="AA215" s="271">
        <f t="shared" si="183"/>
        <v>2986761829.1037178</v>
      </c>
      <c r="AB215" s="271"/>
      <c r="AC215" s="33" t="str">
        <f t="shared" si="175"/>
        <v>BERTAHAP</v>
      </c>
      <c r="AD215" s="273">
        <f t="shared" si="176"/>
        <v>0</v>
      </c>
      <c r="AE215" s="274">
        <v>2</v>
      </c>
      <c r="AF215" s="275"/>
      <c r="AG215" s="271" t="e">
        <f>IF(AF215&gt;#REF!,"LB","KR")</f>
        <v>#REF!</v>
      </c>
      <c r="AH215" s="275">
        <f t="shared" si="194"/>
        <v>2435733000</v>
      </c>
      <c r="AI215" s="275">
        <f t="shared" si="194"/>
        <v>2745460000</v>
      </c>
      <c r="AJ215" s="275">
        <f t="shared" si="194"/>
        <v>2914794000</v>
      </c>
      <c r="AK215" s="276">
        <f t="shared" si="192"/>
        <v>3094572000</v>
      </c>
      <c r="AL215" s="276">
        <f t="shared" si="192"/>
        <v>2914794000</v>
      </c>
      <c r="AM215" s="275">
        <f t="shared" si="192"/>
        <v>3094572000</v>
      </c>
      <c r="AN215" s="275">
        <f t="shared" si="192"/>
        <v>3285439000</v>
      </c>
      <c r="AO215" s="16"/>
      <c r="AP215" s="16"/>
      <c r="AQ215" s="278">
        <f t="shared" si="177"/>
        <v>-962714.9741999954</v>
      </c>
      <c r="AR215" s="279"/>
      <c r="AS215" s="280"/>
      <c r="AT215" s="280"/>
      <c r="AU215" s="280"/>
      <c r="AV215" s="16"/>
      <c r="AW215" s="16"/>
      <c r="AX215" s="16"/>
      <c r="AY215" s="16"/>
      <c r="AZ215" s="16"/>
      <c r="BA215" s="16"/>
      <c r="BB215" s="16"/>
      <c r="BC215" s="16"/>
      <c r="BD215" s="16"/>
      <c r="BE215" s="16"/>
      <c r="BF215" s="16"/>
      <c r="BG215" s="16"/>
      <c r="BH215" s="16"/>
      <c r="BI215" s="16"/>
      <c r="BJ215" s="16"/>
      <c r="BK215" s="16"/>
      <c r="BL215" s="16"/>
      <c r="BM215" s="16"/>
      <c r="BN215" s="16"/>
      <c r="BO215" s="16"/>
      <c r="BP215" s="16"/>
      <c r="BQ215" s="16"/>
      <c r="BR215" s="16"/>
      <c r="BS215" s="328"/>
      <c r="BT215" s="16"/>
      <c r="BU215" s="16"/>
      <c r="BV215" s="279"/>
      <c r="BW215" s="16"/>
      <c r="BX215" s="16"/>
      <c r="BY215" s="16"/>
      <c r="BZ215" s="16"/>
      <c r="CA215" s="16"/>
      <c r="CB215" s="16"/>
      <c r="CC215" s="16"/>
      <c r="CD215" s="16"/>
      <c r="CE215" s="16">
        <f>SUM(CE40:CE214)</f>
        <v>279</v>
      </c>
      <c r="CF215" s="43">
        <f t="shared" si="184"/>
        <v>3089682000</v>
      </c>
      <c r="CG215" s="197">
        <f t="shared" si="184"/>
        <v>3280247000</v>
      </c>
      <c r="CH215" s="44">
        <f t="shared" si="178"/>
        <v>46345230</v>
      </c>
      <c r="CI215" s="44">
        <f t="shared" si="179"/>
        <v>32802470</v>
      </c>
      <c r="CJ215" s="250">
        <f t="shared" si="180"/>
        <v>72869850</v>
      </c>
      <c r="CK215" s="287">
        <f t="shared" si="181"/>
        <v>64470250</v>
      </c>
    </row>
    <row r="216" spans="1:89">
      <c r="A216" s="3">
        <f t="shared" si="182"/>
        <v>177</v>
      </c>
      <c r="B216" s="556">
        <v>5</v>
      </c>
      <c r="C216" s="264" t="s">
        <v>180</v>
      </c>
      <c r="D216" s="299">
        <v>11</v>
      </c>
      <c r="E216" s="266"/>
      <c r="F216" s="41" t="s">
        <v>62</v>
      </c>
      <c r="G216" s="267">
        <f t="shared" si="157"/>
        <v>101</v>
      </c>
      <c r="H216" s="267">
        <f t="shared" si="158"/>
        <v>90</v>
      </c>
      <c r="I216" s="268">
        <f t="shared" si="159"/>
        <v>26966806</v>
      </c>
      <c r="J216" s="268">
        <f t="shared" si="160"/>
        <v>1</v>
      </c>
      <c r="K216" s="269">
        <f t="shared" si="161"/>
        <v>1.06</v>
      </c>
      <c r="L216" s="319">
        <f t="shared" si="214"/>
        <v>1.03</v>
      </c>
      <c r="M216" s="271">
        <f t="shared" si="163"/>
        <v>24603357.52112674</v>
      </c>
      <c r="N216" s="271">
        <f t="shared" si="164"/>
        <v>27731914.957414355</v>
      </c>
      <c r="O216" s="271">
        <f t="shared" si="165"/>
        <v>29442358.790800005</v>
      </c>
      <c r="P216" s="271">
        <f t="shared" si="166"/>
        <v>31258299.057146005</v>
      </c>
      <c r="Q216" s="272">
        <f t="shared" si="167"/>
        <v>29442358.790800005</v>
      </c>
      <c r="R216" s="271">
        <f t="shared" si="167"/>
        <v>31258299.057146005</v>
      </c>
      <c r="S216" s="271">
        <f t="shared" si="168"/>
        <v>33186242.545596864</v>
      </c>
      <c r="T216" s="271"/>
      <c r="U216" s="271">
        <f t="shared" si="169"/>
        <v>2214302176.9014068</v>
      </c>
      <c r="V216" s="271">
        <f t="shared" si="170"/>
        <v>2495872346.1672921</v>
      </c>
      <c r="W216" s="271">
        <f t="shared" si="171"/>
        <v>2649812291.1720004</v>
      </c>
      <c r="X216" s="272">
        <f t="shared" si="172"/>
        <v>2813246915.1431403</v>
      </c>
      <c r="Y216" s="272">
        <f t="shared" si="173"/>
        <v>2649812291.1720004</v>
      </c>
      <c r="Z216" s="271">
        <f t="shared" si="174"/>
        <v>2813246915.1431403</v>
      </c>
      <c r="AA216" s="271">
        <f t="shared" si="183"/>
        <v>2986761829.1037178</v>
      </c>
      <c r="AB216" s="271"/>
      <c r="AC216" s="33" t="str">
        <f t="shared" si="175"/>
        <v>BERTAHAP</v>
      </c>
      <c r="AD216" s="273">
        <f t="shared" si="176"/>
        <v>0</v>
      </c>
      <c r="AE216" s="274">
        <v>2</v>
      </c>
      <c r="AF216" s="275"/>
      <c r="AG216" s="271" t="e">
        <f>IF(AF216&gt;#REF!,"LB","KR")</f>
        <v>#REF!</v>
      </c>
      <c r="AH216" s="275">
        <f t="shared" si="194"/>
        <v>2435733000</v>
      </c>
      <c r="AI216" s="275">
        <f t="shared" si="194"/>
        <v>2745460000</v>
      </c>
      <c r="AJ216" s="275">
        <f t="shared" si="194"/>
        <v>2914794000</v>
      </c>
      <c r="AK216" s="276">
        <f t="shared" si="192"/>
        <v>3094572000</v>
      </c>
      <c r="AL216" s="276">
        <f t="shared" si="192"/>
        <v>2914794000</v>
      </c>
      <c r="AM216" s="275">
        <f t="shared" si="192"/>
        <v>3094572000</v>
      </c>
      <c r="AN216" s="275">
        <f t="shared" si="192"/>
        <v>3285439000</v>
      </c>
      <c r="AO216" s="16"/>
      <c r="AP216" s="16"/>
      <c r="AQ216" s="278">
        <f t="shared" si="177"/>
        <v>-962714.9741999954</v>
      </c>
      <c r="AR216" s="279"/>
      <c r="AS216" s="280"/>
      <c r="AT216" s="280"/>
      <c r="AU216" s="280"/>
      <c r="AV216" s="16"/>
      <c r="AW216" s="16"/>
      <c r="AX216" s="16"/>
      <c r="AY216" s="16"/>
      <c r="AZ216" s="16"/>
      <c r="BA216" s="16"/>
      <c r="BB216" s="16"/>
      <c r="BC216" s="16"/>
      <c r="BD216" s="16"/>
      <c r="BE216" s="16"/>
      <c r="BF216" s="16"/>
      <c r="BG216" s="16"/>
      <c r="BH216" s="16"/>
      <c r="BI216" s="16"/>
      <c r="BJ216" s="16"/>
      <c r="BK216" s="16"/>
      <c r="BL216" s="16"/>
      <c r="BM216" s="16"/>
      <c r="BN216" s="16"/>
      <c r="BO216" s="16"/>
      <c r="BP216" s="16"/>
      <c r="BQ216" s="16"/>
      <c r="BR216" s="16"/>
      <c r="BS216" s="328"/>
      <c r="BT216" s="329"/>
      <c r="BU216" s="16"/>
      <c r="BV216" s="279"/>
      <c r="BW216" s="330"/>
      <c r="BX216" s="330"/>
      <c r="BY216" s="197"/>
      <c r="BZ216" s="197"/>
      <c r="CA216" s="197"/>
      <c r="CB216" s="197"/>
      <c r="CC216" s="197"/>
      <c r="CD216" s="197"/>
      <c r="CE216" s="16"/>
      <c r="CF216" s="43">
        <f t="shared" si="184"/>
        <v>3089682000</v>
      </c>
      <c r="CG216" s="197">
        <f t="shared" si="184"/>
        <v>3280247000</v>
      </c>
      <c r="CH216" s="44">
        <f t="shared" si="178"/>
        <v>46345230</v>
      </c>
      <c r="CI216" s="44">
        <f t="shared" si="179"/>
        <v>32802470</v>
      </c>
      <c r="CJ216" s="250">
        <f t="shared" si="180"/>
        <v>72869850</v>
      </c>
      <c r="CK216" s="287">
        <f t="shared" si="181"/>
        <v>64470250</v>
      </c>
    </row>
    <row r="217" spans="1:89">
      <c r="A217" s="3">
        <f t="shared" si="182"/>
        <v>178</v>
      </c>
      <c r="B217" s="556">
        <v>6</v>
      </c>
      <c r="C217" s="264" t="s">
        <v>180</v>
      </c>
      <c r="D217" s="299">
        <v>15</v>
      </c>
      <c r="E217" s="266"/>
      <c r="F217" s="41" t="s">
        <v>64</v>
      </c>
      <c r="G217" s="267">
        <f t="shared" si="157"/>
        <v>101</v>
      </c>
      <c r="H217" s="267">
        <f t="shared" si="158"/>
        <v>90</v>
      </c>
      <c r="I217" s="268">
        <f t="shared" si="159"/>
        <v>26966806</v>
      </c>
      <c r="J217" s="268">
        <f t="shared" si="160"/>
        <v>1</v>
      </c>
      <c r="K217" s="269">
        <f t="shared" si="161"/>
        <v>1.06</v>
      </c>
      <c r="L217" s="319">
        <f t="shared" si="214"/>
        <v>1.03</v>
      </c>
      <c r="M217" s="271">
        <f t="shared" si="163"/>
        <v>24603357.52112674</v>
      </c>
      <c r="N217" s="271">
        <f t="shared" si="164"/>
        <v>27731914.957414355</v>
      </c>
      <c r="O217" s="271">
        <f t="shared" si="165"/>
        <v>29442358.790800005</v>
      </c>
      <c r="P217" s="271">
        <f t="shared" si="166"/>
        <v>31258299.057146005</v>
      </c>
      <c r="Q217" s="272">
        <f t="shared" si="167"/>
        <v>29442358.790800005</v>
      </c>
      <c r="R217" s="271">
        <f t="shared" si="167"/>
        <v>31258299.057146005</v>
      </c>
      <c r="S217" s="271">
        <f t="shared" si="168"/>
        <v>33186242.545596864</v>
      </c>
      <c r="T217" s="271"/>
      <c r="U217" s="271">
        <f t="shared" si="169"/>
        <v>2214302176.9014068</v>
      </c>
      <c r="V217" s="271">
        <f t="shared" si="170"/>
        <v>2495872346.1672921</v>
      </c>
      <c r="W217" s="271">
        <f t="shared" si="171"/>
        <v>2649812291.1720004</v>
      </c>
      <c r="X217" s="272">
        <f t="shared" si="172"/>
        <v>2813246915.1431403</v>
      </c>
      <c r="Y217" s="272">
        <f t="shared" si="173"/>
        <v>2649812291.1720004</v>
      </c>
      <c r="Z217" s="271">
        <f t="shared" si="174"/>
        <v>2813246915.1431403</v>
      </c>
      <c r="AA217" s="271">
        <f t="shared" si="183"/>
        <v>2986761829.1037178</v>
      </c>
      <c r="AB217" s="271"/>
      <c r="AC217" s="33" t="str">
        <f t="shared" si="175"/>
        <v>BERTAHAP</v>
      </c>
      <c r="AD217" s="273">
        <f t="shared" si="176"/>
        <v>0</v>
      </c>
      <c r="AE217" s="274">
        <v>2</v>
      </c>
      <c r="AF217" s="275"/>
      <c r="AG217" s="271" t="e">
        <f>IF(AF217&gt;#REF!,"LB","KR")</f>
        <v>#REF!</v>
      </c>
      <c r="AH217" s="275">
        <f t="shared" si="194"/>
        <v>2435733000</v>
      </c>
      <c r="AI217" s="275">
        <f t="shared" si="194"/>
        <v>2745460000</v>
      </c>
      <c r="AJ217" s="275">
        <f t="shared" si="194"/>
        <v>2914794000</v>
      </c>
      <c r="AK217" s="276">
        <f t="shared" si="192"/>
        <v>3094572000</v>
      </c>
      <c r="AL217" s="276">
        <f t="shared" si="192"/>
        <v>2914794000</v>
      </c>
      <c r="AM217" s="275">
        <f t="shared" si="192"/>
        <v>3094572000</v>
      </c>
      <c r="AN217" s="275">
        <f t="shared" si="192"/>
        <v>3285439000</v>
      </c>
      <c r="AO217" s="16"/>
      <c r="AP217" s="16"/>
      <c r="AQ217" s="278">
        <f t="shared" si="177"/>
        <v>-962714.9741999954</v>
      </c>
      <c r="AR217" s="279"/>
      <c r="AS217" s="280"/>
      <c r="AT217" s="280"/>
      <c r="AU217" s="280"/>
      <c r="AV217" s="16"/>
      <c r="AW217" s="16"/>
      <c r="AX217" s="16"/>
      <c r="AY217" s="16"/>
      <c r="AZ217" s="16"/>
      <c r="BA217" s="16"/>
      <c r="BB217" s="16"/>
      <c r="BC217" s="16"/>
      <c r="BD217" s="16"/>
      <c r="BE217" s="16"/>
      <c r="BF217" s="16"/>
      <c r="BG217" s="16"/>
      <c r="BH217" s="16"/>
      <c r="BI217" s="16"/>
      <c r="BJ217" s="16"/>
      <c r="BK217" s="16"/>
      <c r="BL217" s="16"/>
      <c r="BM217" s="16"/>
      <c r="BN217" s="16"/>
      <c r="BO217" s="16"/>
      <c r="BP217" s="16"/>
      <c r="BQ217" s="16"/>
      <c r="BR217" s="16"/>
      <c r="BS217" s="328"/>
      <c r="BT217" s="329"/>
      <c r="BU217" s="16"/>
      <c r="BV217" s="279"/>
      <c r="BW217" s="330"/>
      <c r="BX217" s="330"/>
      <c r="BY217" s="197"/>
      <c r="BZ217" s="197"/>
      <c r="CA217" s="197"/>
      <c r="CB217" s="197"/>
      <c r="CC217" s="197"/>
      <c r="CD217" s="197"/>
      <c r="CE217" s="16"/>
      <c r="CF217" s="43">
        <f t="shared" si="184"/>
        <v>3089682000</v>
      </c>
      <c r="CG217" s="197">
        <f t="shared" si="184"/>
        <v>3280247000</v>
      </c>
      <c r="CH217" s="44">
        <f t="shared" si="178"/>
        <v>46345230</v>
      </c>
      <c r="CI217" s="44">
        <f t="shared" si="179"/>
        <v>32802470</v>
      </c>
      <c r="CJ217" s="250">
        <f t="shared" si="180"/>
        <v>72869850</v>
      </c>
      <c r="CK217" s="287">
        <f t="shared" si="181"/>
        <v>64470250</v>
      </c>
    </row>
    <row r="218" spans="1:89">
      <c r="A218" s="3">
        <f t="shared" si="182"/>
        <v>179</v>
      </c>
      <c r="B218" s="556">
        <v>7</v>
      </c>
      <c r="C218" s="264" t="s">
        <v>180</v>
      </c>
      <c r="D218" s="299">
        <v>17</v>
      </c>
      <c r="E218" s="266"/>
      <c r="F218" s="41" t="s">
        <v>67</v>
      </c>
      <c r="G218" s="267">
        <f t="shared" si="157"/>
        <v>85</v>
      </c>
      <c r="H218" s="267">
        <f t="shared" si="158"/>
        <v>74</v>
      </c>
      <c r="I218" s="268">
        <f t="shared" si="159"/>
        <v>26966806</v>
      </c>
      <c r="J218" s="268">
        <f t="shared" si="160"/>
        <v>1</v>
      </c>
      <c r="K218" s="269">
        <f t="shared" si="161"/>
        <v>1.06</v>
      </c>
      <c r="L218" s="319">
        <f t="shared" si="214"/>
        <v>1.03</v>
      </c>
      <c r="M218" s="271">
        <f t="shared" si="163"/>
        <v>24603357.52112674</v>
      </c>
      <c r="N218" s="271">
        <f t="shared" si="164"/>
        <v>27731914.957414355</v>
      </c>
      <c r="O218" s="271">
        <f t="shared" si="165"/>
        <v>29442358.790800005</v>
      </c>
      <c r="P218" s="271">
        <f t="shared" si="166"/>
        <v>31258299.057146005</v>
      </c>
      <c r="Q218" s="272">
        <f t="shared" si="167"/>
        <v>29442358.790800005</v>
      </c>
      <c r="R218" s="271">
        <f t="shared" si="167"/>
        <v>31258299.057146005</v>
      </c>
      <c r="S218" s="271">
        <f t="shared" si="168"/>
        <v>33186242.545596864</v>
      </c>
      <c r="T218" s="271"/>
      <c r="U218" s="271">
        <f t="shared" si="169"/>
        <v>1820648456.5633788</v>
      </c>
      <c r="V218" s="271">
        <f t="shared" si="170"/>
        <v>2052161706.8486624</v>
      </c>
      <c r="W218" s="271">
        <f t="shared" si="171"/>
        <v>2178734550.5192003</v>
      </c>
      <c r="X218" s="272">
        <f t="shared" si="172"/>
        <v>2313114130.2288046</v>
      </c>
      <c r="Y218" s="272">
        <f t="shared" si="173"/>
        <v>2178734550.5192003</v>
      </c>
      <c r="Z218" s="271">
        <f t="shared" si="174"/>
        <v>2313114130.2288046</v>
      </c>
      <c r="AA218" s="271">
        <f t="shared" si="183"/>
        <v>2455781948.3741679</v>
      </c>
      <c r="AB218" s="271"/>
      <c r="AC218" s="33" t="str">
        <f t="shared" si="175"/>
        <v>BERTAHAP</v>
      </c>
      <c r="AD218" s="273">
        <f t="shared" si="176"/>
        <v>0</v>
      </c>
      <c r="AE218" s="274">
        <v>2</v>
      </c>
      <c r="AF218" s="275"/>
      <c r="AG218" s="271" t="e">
        <f>IF(AF218&gt;#REF!,"LB","KR")</f>
        <v>#REF!</v>
      </c>
      <c r="AH218" s="275">
        <f t="shared" si="194"/>
        <v>2002714000</v>
      </c>
      <c r="AI218" s="275">
        <f t="shared" si="194"/>
        <v>2257378000</v>
      </c>
      <c r="AJ218" s="275">
        <f t="shared" si="194"/>
        <v>2396609000</v>
      </c>
      <c r="AK218" s="276">
        <f t="shared" si="192"/>
        <v>2544426000</v>
      </c>
      <c r="AL218" s="276">
        <f t="shared" si="192"/>
        <v>2396609000</v>
      </c>
      <c r="AM218" s="275">
        <f t="shared" si="192"/>
        <v>2544426000</v>
      </c>
      <c r="AN218" s="275">
        <f t="shared" si="192"/>
        <v>2701361000</v>
      </c>
      <c r="AO218" s="16"/>
      <c r="AP218" s="16"/>
      <c r="AQ218" s="278">
        <f t="shared" si="177"/>
        <v>-962714.9741999954</v>
      </c>
      <c r="AR218" s="279"/>
      <c r="AS218" s="280"/>
      <c r="AT218" s="280"/>
      <c r="AU218" s="280"/>
      <c r="AV218" s="16"/>
      <c r="AW218" s="16"/>
      <c r="AX218" s="16"/>
      <c r="AY218" s="16"/>
      <c r="AZ218" s="16"/>
      <c r="BA218" s="16"/>
      <c r="BB218" s="16"/>
      <c r="BC218" s="16"/>
      <c r="BD218" s="16"/>
      <c r="BE218" s="16"/>
      <c r="BF218" s="16"/>
      <c r="BG218" s="16"/>
      <c r="BH218" s="16"/>
      <c r="BI218" s="16"/>
      <c r="BJ218" s="16"/>
      <c r="BK218" s="16"/>
      <c r="BL218" s="16"/>
      <c r="BM218" s="16"/>
      <c r="BN218" s="16"/>
      <c r="BO218" s="16"/>
      <c r="BP218" s="16"/>
      <c r="BQ218" s="16"/>
      <c r="BR218" s="16"/>
      <c r="BS218" s="328"/>
      <c r="BT218" s="329"/>
      <c r="BU218" s="16"/>
      <c r="BV218" s="279"/>
      <c r="BW218" s="330"/>
      <c r="BX218" s="330"/>
      <c r="BY218" s="197"/>
      <c r="BZ218" s="197"/>
      <c r="CA218" s="197"/>
      <c r="CB218" s="197"/>
      <c r="CC218" s="197"/>
      <c r="CD218" s="197"/>
      <c r="CE218" s="16"/>
      <c r="CF218" s="43">
        <f t="shared" si="184"/>
        <v>2540406000</v>
      </c>
      <c r="CG218" s="197">
        <f t="shared" si="184"/>
        <v>2697092000</v>
      </c>
      <c r="CH218" s="44">
        <f t="shared" si="178"/>
        <v>38106090</v>
      </c>
      <c r="CI218" s="44">
        <f t="shared" si="179"/>
        <v>26970920</v>
      </c>
      <c r="CJ218" s="250">
        <f t="shared" si="180"/>
        <v>59915225</v>
      </c>
      <c r="CK218" s="287">
        <f t="shared" si="181"/>
        <v>53008875</v>
      </c>
    </row>
    <row r="219" spans="1:89">
      <c r="A219" s="3">
        <f t="shared" si="182"/>
        <v>180</v>
      </c>
      <c r="B219" s="556">
        <v>8</v>
      </c>
      <c r="C219" s="264" t="s">
        <v>180</v>
      </c>
      <c r="D219" s="299">
        <v>19</v>
      </c>
      <c r="E219" s="266"/>
      <c r="F219" s="41" t="s">
        <v>78</v>
      </c>
      <c r="G219" s="267">
        <f t="shared" si="157"/>
        <v>138</v>
      </c>
      <c r="H219" s="267">
        <f t="shared" si="158"/>
        <v>120</v>
      </c>
      <c r="I219" s="268">
        <f t="shared" si="159"/>
        <v>26966806</v>
      </c>
      <c r="J219" s="268">
        <f t="shared" si="160"/>
        <v>1</v>
      </c>
      <c r="K219" s="269">
        <f t="shared" si="161"/>
        <v>1.06</v>
      </c>
      <c r="L219" s="319">
        <f t="shared" si="214"/>
        <v>1.03</v>
      </c>
      <c r="M219" s="271">
        <f t="shared" si="163"/>
        <v>24603357.52112674</v>
      </c>
      <c r="N219" s="271">
        <f t="shared" si="164"/>
        <v>27731914.957414355</v>
      </c>
      <c r="O219" s="271">
        <f t="shared" si="165"/>
        <v>29442358.790800005</v>
      </c>
      <c r="P219" s="271">
        <f t="shared" si="166"/>
        <v>31258299.057146005</v>
      </c>
      <c r="Q219" s="272">
        <f t="shared" si="167"/>
        <v>29442358.790800005</v>
      </c>
      <c r="R219" s="271">
        <f t="shared" si="167"/>
        <v>31258299.057146005</v>
      </c>
      <c r="S219" s="271">
        <f t="shared" si="168"/>
        <v>33186242.545596864</v>
      </c>
      <c r="T219" s="271"/>
      <c r="U219" s="271">
        <f t="shared" si="169"/>
        <v>2952402902.5352087</v>
      </c>
      <c r="V219" s="271">
        <f t="shared" si="170"/>
        <v>3327829794.8897228</v>
      </c>
      <c r="W219" s="271">
        <f t="shared" si="171"/>
        <v>3533083054.8960009</v>
      </c>
      <c r="X219" s="272">
        <f t="shared" si="172"/>
        <v>3750995886.8575206</v>
      </c>
      <c r="Y219" s="272">
        <f t="shared" si="173"/>
        <v>3533083054.8960009</v>
      </c>
      <c r="Z219" s="271">
        <f t="shared" si="174"/>
        <v>3750995886.8575206</v>
      </c>
      <c r="AA219" s="271">
        <f t="shared" si="183"/>
        <v>3982349105.4716239</v>
      </c>
      <c r="AB219" s="271"/>
      <c r="AC219" s="33" t="str">
        <f t="shared" si="175"/>
        <v>BERTAHAP</v>
      </c>
      <c r="AD219" s="273">
        <f t="shared" si="176"/>
        <v>0</v>
      </c>
      <c r="AE219" s="274">
        <v>2</v>
      </c>
      <c r="AF219" s="275"/>
      <c r="AG219" s="271" t="e">
        <f>IF(AF219&gt;#REF!,"LB","KR")</f>
        <v>#REF!</v>
      </c>
      <c r="AH219" s="275">
        <f t="shared" si="194"/>
        <v>3247644000</v>
      </c>
      <c r="AI219" s="275">
        <f t="shared" si="194"/>
        <v>3660613000</v>
      </c>
      <c r="AJ219" s="275">
        <f t="shared" si="194"/>
        <v>3886392000</v>
      </c>
      <c r="AK219" s="276">
        <f t="shared" si="192"/>
        <v>4126096000</v>
      </c>
      <c r="AL219" s="276">
        <f t="shared" si="192"/>
        <v>3886392000</v>
      </c>
      <c r="AM219" s="275">
        <f t="shared" si="192"/>
        <v>4126096000</v>
      </c>
      <c r="AN219" s="275">
        <f t="shared" si="192"/>
        <v>4380585000</v>
      </c>
      <c r="AO219" s="16"/>
      <c r="AP219" s="16"/>
      <c r="AQ219" s="278">
        <f t="shared" si="177"/>
        <v>-962714.9741999954</v>
      </c>
      <c r="AR219" s="279"/>
      <c r="AS219" s="280"/>
      <c r="AT219" s="280"/>
      <c r="AU219" s="280"/>
      <c r="AV219" s="16"/>
      <c r="AW219" s="16"/>
      <c r="AX219" s="16"/>
      <c r="AY219" s="16"/>
      <c r="AZ219" s="16"/>
      <c r="BA219" s="16"/>
      <c r="BB219" s="16"/>
      <c r="BC219" s="16"/>
      <c r="BD219" s="16"/>
      <c r="BE219" s="16"/>
      <c r="BF219" s="16"/>
      <c r="BG219" s="16"/>
      <c r="BH219" s="16"/>
      <c r="BI219" s="16"/>
      <c r="BJ219" s="16"/>
      <c r="BK219" s="16"/>
      <c r="BL219" s="16"/>
      <c r="BM219" s="16"/>
      <c r="BN219" s="16"/>
      <c r="BO219" s="16"/>
      <c r="BP219" s="16"/>
      <c r="BQ219" s="16"/>
      <c r="BR219" s="16"/>
      <c r="BS219" s="328"/>
      <c r="BT219" s="16"/>
      <c r="BU219" s="16"/>
      <c r="BV219" s="279"/>
      <c r="BW219" s="330"/>
      <c r="BX219" s="330"/>
      <c r="BY219" s="197"/>
      <c r="BZ219" s="197"/>
      <c r="CA219" s="197"/>
      <c r="CB219" s="197"/>
      <c r="CC219" s="197"/>
      <c r="CD219" s="197"/>
      <c r="CE219" s="16"/>
      <c r="CF219" s="43">
        <f t="shared" si="184"/>
        <v>4119576000</v>
      </c>
      <c r="CG219" s="197">
        <f t="shared" si="184"/>
        <v>4373662000</v>
      </c>
      <c r="CH219" s="44">
        <f t="shared" si="178"/>
        <v>61793640</v>
      </c>
      <c r="CI219" s="44">
        <f t="shared" si="179"/>
        <v>43736620</v>
      </c>
      <c r="CJ219" s="250">
        <f t="shared" si="180"/>
        <v>97159800</v>
      </c>
      <c r="CK219" s="287">
        <f t="shared" si="181"/>
        <v>85960333.333333328</v>
      </c>
    </row>
    <row r="220" spans="1:89">
      <c r="A220" s="3">
        <f t="shared" si="182"/>
        <v>181</v>
      </c>
      <c r="B220" s="556">
        <v>9</v>
      </c>
      <c r="C220" s="264" t="s">
        <v>180</v>
      </c>
      <c r="D220" s="299">
        <v>21</v>
      </c>
      <c r="E220" s="266"/>
      <c r="F220" s="41" t="s">
        <v>84</v>
      </c>
      <c r="G220" s="267">
        <f t="shared" si="157"/>
        <v>132</v>
      </c>
      <c r="H220" s="267">
        <f t="shared" si="158"/>
        <v>112</v>
      </c>
      <c r="I220" s="268">
        <f t="shared" si="159"/>
        <v>26966806</v>
      </c>
      <c r="J220" s="268">
        <f t="shared" si="160"/>
        <v>3</v>
      </c>
      <c r="K220" s="269">
        <f t="shared" si="161"/>
        <v>1.1000000000000001</v>
      </c>
      <c r="L220" s="319">
        <f t="shared" si="214"/>
        <v>1.03</v>
      </c>
      <c r="M220" s="271">
        <f t="shared" si="163"/>
        <v>25531786.106829632</v>
      </c>
      <c r="N220" s="271">
        <f t="shared" si="164"/>
        <v>28778402.314297915</v>
      </c>
      <c r="O220" s="271">
        <f t="shared" si="165"/>
        <v>30553391.198000003</v>
      </c>
      <c r="P220" s="271">
        <f t="shared" si="166"/>
        <v>32437857.512132645</v>
      </c>
      <c r="Q220" s="272">
        <f t="shared" si="167"/>
        <v>30553391.198000003</v>
      </c>
      <c r="R220" s="271">
        <f t="shared" si="167"/>
        <v>32437857.512132645</v>
      </c>
      <c r="S220" s="271">
        <f t="shared" si="168"/>
        <v>34438553.585053347</v>
      </c>
      <c r="T220" s="271"/>
      <c r="U220" s="271">
        <f t="shared" si="169"/>
        <v>2859560043.9649186</v>
      </c>
      <c r="V220" s="271">
        <f t="shared" si="170"/>
        <v>3223181059.2013664</v>
      </c>
      <c r="W220" s="271">
        <f t="shared" si="171"/>
        <v>3421979814.1760001</v>
      </c>
      <c r="X220" s="272">
        <f t="shared" si="172"/>
        <v>3633040041.3588562</v>
      </c>
      <c r="Y220" s="272">
        <f t="shared" si="173"/>
        <v>3421979814.1760001</v>
      </c>
      <c r="Z220" s="271">
        <f t="shared" si="174"/>
        <v>3633040041.3588562</v>
      </c>
      <c r="AA220" s="271">
        <f t="shared" si="183"/>
        <v>3857118001.5259748</v>
      </c>
      <c r="AB220" s="271"/>
      <c r="AC220" s="33" t="str">
        <f t="shared" si="175"/>
        <v>BERTAHAP</v>
      </c>
      <c r="AD220" s="273">
        <f t="shared" si="176"/>
        <v>0</v>
      </c>
      <c r="AE220" s="274">
        <v>2</v>
      </c>
      <c r="AF220" s="275"/>
      <c r="AG220" s="271" t="e">
        <f>IF(AF220&gt;#REF!,"LB","KR")</f>
        <v>#REF!</v>
      </c>
      <c r="AH220" s="275">
        <f t="shared" si="194"/>
        <v>3145517000</v>
      </c>
      <c r="AI220" s="275">
        <f t="shared" si="194"/>
        <v>3545500000</v>
      </c>
      <c r="AJ220" s="275">
        <f t="shared" si="194"/>
        <v>3764178000</v>
      </c>
      <c r="AK220" s="276">
        <f t="shared" si="192"/>
        <v>3996345000</v>
      </c>
      <c r="AL220" s="276">
        <f t="shared" si="192"/>
        <v>3764178000</v>
      </c>
      <c r="AM220" s="275">
        <f t="shared" si="192"/>
        <v>3996345000</v>
      </c>
      <c r="AN220" s="275">
        <f t="shared" si="192"/>
        <v>4242830000</v>
      </c>
      <c r="AO220" s="16"/>
      <c r="AP220" s="16"/>
      <c r="AQ220" s="278">
        <f t="shared" si="177"/>
        <v>148317.43300000206</v>
      </c>
      <c r="AR220" s="279"/>
      <c r="AS220" s="280"/>
      <c r="AT220" s="280"/>
      <c r="AU220" s="280"/>
      <c r="AV220" s="16"/>
      <c r="AW220" s="16"/>
      <c r="AX220" s="16"/>
      <c r="AY220" s="16"/>
      <c r="AZ220" s="16"/>
      <c r="BA220" s="16"/>
      <c r="BB220" s="16"/>
      <c r="BC220" s="16"/>
      <c r="BD220" s="16"/>
      <c r="BE220" s="16"/>
      <c r="BF220" s="16"/>
      <c r="BG220" s="16"/>
      <c r="BH220" s="16"/>
      <c r="BI220" s="16"/>
      <c r="BJ220" s="16"/>
      <c r="BK220" s="16"/>
      <c r="BL220" s="16"/>
      <c r="BM220" s="16"/>
      <c r="BN220" s="16"/>
      <c r="BO220" s="16"/>
      <c r="BP220" s="16"/>
      <c r="BQ220" s="16"/>
      <c r="BR220" s="16"/>
      <c r="BS220" s="328"/>
      <c r="BT220" s="329"/>
      <c r="BU220" s="16"/>
      <c r="BV220" s="279"/>
      <c r="BW220" s="330"/>
      <c r="BX220" s="330"/>
      <c r="BY220" s="197"/>
      <c r="BZ220" s="197"/>
      <c r="CA220" s="197"/>
      <c r="CB220" s="197"/>
      <c r="CC220" s="197"/>
      <c r="CD220" s="197"/>
      <c r="CE220" s="16"/>
      <c r="CF220" s="43">
        <f t="shared" si="184"/>
        <v>3990029000</v>
      </c>
      <c r="CG220" s="197">
        <f t="shared" si="184"/>
        <v>4236126000</v>
      </c>
      <c r="CH220" s="44">
        <f t="shared" si="178"/>
        <v>59850435</v>
      </c>
      <c r="CI220" s="44">
        <f t="shared" si="179"/>
        <v>42361260</v>
      </c>
      <c r="CJ220" s="250">
        <f t="shared" si="180"/>
        <v>94104450</v>
      </c>
      <c r="CK220" s="287">
        <f t="shared" si="181"/>
        <v>83257187.5</v>
      </c>
    </row>
    <row r="221" spans="1:89">
      <c r="A221" s="3">
        <f t="shared" si="182"/>
        <v>182</v>
      </c>
      <c r="B221" s="556">
        <v>1</v>
      </c>
      <c r="C221" s="264" t="s">
        <v>181</v>
      </c>
      <c r="D221" s="265" t="s">
        <v>29</v>
      </c>
      <c r="E221" s="266"/>
      <c r="F221" s="41" t="s">
        <v>74</v>
      </c>
      <c r="G221" s="267">
        <f t="shared" si="157"/>
        <v>85</v>
      </c>
      <c r="H221" s="267">
        <f t="shared" si="158"/>
        <v>74</v>
      </c>
      <c r="I221" s="268">
        <f t="shared" si="159"/>
        <v>26966806</v>
      </c>
      <c r="J221" s="268">
        <f t="shared" si="160"/>
        <v>1</v>
      </c>
      <c r="K221" s="269">
        <f t="shared" si="161"/>
        <v>1.06</v>
      </c>
      <c r="L221" s="270">
        <f t="shared" ref="L221:L238" si="215">SUMIF($AN$4:$AN$22,D221,$AU$4:$AU$22)</f>
        <v>1.02</v>
      </c>
      <c r="M221" s="271">
        <f t="shared" si="163"/>
        <v>24364489.972377934</v>
      </c>
      <c r="N221" s="271">
        <f t="shared" si="164"/>
        <v>27462673.064623922</v>
      </c>
      <c r="O221" s="271">
        <f t="shared" si="165"/>
        <v>29156510.647200003</v>
      </c>
      <c r="P221" s="271">
        <f t="shared" si="166"/>
        <v>30954820.425523225</v>
      </c>
      <c r="Q221" s="272">
        <f t="shared" si="167"/>
        <v>29156510.647200003</v>
      </c>
      <c r="R221" s="271">
        <f t="shared" si="167"/>
        <v>30954820.425523225</v>
      </c>
      <c r="S221" s="271">
        <f t="shared" si="168"/>
        <v>32864046.016027961</v>
      </c>
      <c r="T221" s="271"/>
      <c r="U221" s="271">
        <f t="shared" si="169"/>
        <v>1802972257.9559672</v>
      </c>
      <c r="V221" s="271">
        <f t="shared" si="170"/>
        <v>2032237806.7821703</v>
      </c>
      <c r="W221" s="271">
        <f t="shared" si="171"/>
        <v>2157581787.8928003</v>
      </c>
      <c r="X221" s="272">
        <f t="shared" si="172"/>
        <v>2290656711.4887185</v>
      </c>
      <c r="Y221" s="272">
        <f t="shared" si="173"/>
        <v>2157581787.8928003</v>
      </c>
      <c r="Z221" s="271">
        <f t="shared" si="174"/>
        <v>2290656711.4887185</v>
      </c>
      <c r="AA221" s="271">
        <f t="shared" si="183"/>
        <v>2431939405.186069</v>
      </c>
      <c r="AB221" s="271"/>
      <c r="AC221" s="33" t="str">
        <f t="shared" si="175"/>
        <v>BERTAHAP</v>
      </c>
      <c r="AD221" s="273">
        <f t="shared" si="176"/>
        <v>0</v>
      </c>
      <c r="AE221" s="274">
        <v>2</v>
      </c>
      <c r="AF221" s="275"/>
      <c r="AG221" s="271" t="e">
        <f>IF(AF221&gt;#REF!,"LB","KR")</f>
        <v>#REF!</v>
      </c>
      <c r="AH221" s="275">
        <f t="shared" si="194"/>
        <v>1983270000</v>
      </c>
      <c r="AI221" s="275">
        <f t="shared" si="194"/>
        <v>2235462000</v>
      </c>
      <c r="AJ221" s="275">
        <f t="shared" si="194"/>
        <v>2373340000</v>
      </c>
      <c r="AK221" s="276">
        <f t="shared" si="192"/>
        <v>2519723000</v>
      </c>
      <c r="AL221" s="276">
        <f t="shared" si="192"/>
        <v>2373340000</v>
      </c>
      <c r="AM221" s="275">
        <f t="shared" si="192"/>
        <v>2519723000</v>
      </c>
      <c r="AN221" s="275">
        <f t="shared" si="192"/>
        <v>2675134000</v>
      </c>
      <c r="AO221" s="16"/>
      <c r="AP221" s="16"/>
      <c r="AQ221" s="278">
        <f t="shared" si="177"/>
        <v>-1248563.1177999973</v>
      </c>
      <c r="AR221" s="279"/>
      <c r="AS221" s="280"/>
      <c r="AT221" s="280"/>
      <c r="AU221" s="280"/>
      <c r="AV221" s="16"/>
      <c r="AW221" s="16"/>
      <c r="AX221" s="16"/>
      <c r="AY221" s="16"/>
      <c r="AZ221" s="16"/>
      <c r="BA221" s="16"/>
      <c r="BB221" s="16"/>
      <c r="BC221" s="16"/>
      <c r="BD221" s="16"/>
      <c r="BE221" s="16"/>
      <c r="BF221" s="16"/>
      <c r="BG221" s="16"/>
      <c r="BH221" s="16"/>
      <c r="BI221" s="16"/>
      <c r="BJ221" s="16"/>
      <c r="BK221" s="16"/>
      <c r="BL221" s="16"/>
      <c r="BM221" s="16"/>
      <c r="BN221" s="16"/>
      <c r="BO221" s="16"/>
      <c r="BP221" s="16"/>
      <c r="BQ221" s="16"/>
      <c r="BR221" s="16"/>
      <c r="BS221" s="328"/>
      <c r="BT221" s="16"/>
      <c r="BU221" s="16"/>
      <c r="BV221" s="279"/>
      <c r="BW221" s="16"/>
      <c r="BX221" s="16"/>
      <c r="BY221" s="16"/>
      <c r="BZ221" s="16"/>
      <c r="CA221" s="16"/>
      <c r="CB221" s="16"/>
      <c r="CC221" s="16"/>
      <c r="CD221" s="16"/>
      <c r="CE221" s="16"/>
      <c r="CF221" s="43">
        <f t="shared" si="184"/>
        <v>2515741000</v>
      </c>
      <c r="CG221" s="197">
        <f t="shared" si="184"/>
        <v>2670907000</v>
      </c>
      <c r="CH221" s="44">
        <f t="shared" si="178"/>
        <v>37736115</v>
      </c>
      <c r="CI221" s="44">
        <f t="shared" si="179"/>
        <v>26709070</v>
      </c>
      <c r="CJ221" s="250">
        <f t="shared" si="180"/>
        <v>59333500</v>
      </c>
      <c r="CK221" s="287">
        <f t="shared" si="181"/>
        <v>52494229.166666664</v>
      </c>
    </row>
    <row r="222" spans="1:89">
      <c r="A222" s="3">
        <f t="shared" si="182"/>
        <v>183</v>
      </c>
      <c r="B222" s="556">
        <v>2</v>
      </c>
      <c r="C222" s="264" t="s">
        <v>181</v>
      </c>
      <c r="D222" s="265" t="s">
        <v>32</v>
      </c>
      <c r="E222" s="266"/>
      <c r="F222" s="41" t="s">
        <v>56</v>
      </c>
      <c r="G222" s="267">
        <f t="shared" si="157"/>
        <v>85</v>
      </c>
      <c r="H222" s="267">
        <f t="shared" si="158"/>
        <v>74</v>
      </c>
      <c r="I222" s="268">
        <f t="shared" si="159"/>
        <v>26966806</v>
      </c>
      <c r="J222" s="268">
        <f t="shared" si="160"/>
        <v>1</v>
      </c>
      <c r="K222" s="269">
        <f t="shared" si="161"/>
        <v>1.06</v>
      </c>
      <c r="L222" s="270">
        <f t="shared" si="215"/>
        <v>1.02</v>
      </c>
      <c r="M222" s="271">
        <f t="shared" si="163"/>
        <v>24364489.972377934</v>
      </c>
      <c r="N222" s="271">
        <f t="shared" si="164"/>
        <v>27462673.064623922</v>
      </c>
      <c r="O222" s="271">
        <f t="shared" si="165"/>
        <v>29156510.647200003</v>
      </c>
      <c r="P222" s="271">
        <f t="shared" si="166"/>
        <v>30954820.425523225</v>
      </c>
      <c r="Q222" s="272">
        <f t="shared" si="167"/>
        <v>29156510.647200003</v>
      </c>
      <c r="R222" s="271">
        <f t="shared" si="167"/>
        <v>30954820.425523225</v>
      </c>
      <c r="S222" s="271">
        <f t="shared" si="168"/>
        <v>32864046.016027961</v>
      </c>
      <c r="T222" s="271"/>
      <c r="U222" s="271">
        <f t="shared" si="169"/>
        <v>1802972257.9559672</v>
      </c>
      <c r="V222" s="271">
        <f t="shared" si="170"/>
        <v>2032237806.7821703</v>
      </c>
      <c r="W222" s="271">
        <f t="shared" si="171"/>
        <v>2157581787.8928003</v>
      </c>
      <c r="X222" s="272">
        <f t="shared" si="172"/>
        <v>2290656711.4887185</v>
      </c>
      <c r="Y222" s="272">
        <f t="shared" si="173"/>
        <v>2157581787.8928003</v>
      </c>
      <c r="Z222" s="271">
        <f t="shared" si="174"/>
        <v>2290656711.4887185</v>
      </c>
      <c r="AA222" s="271">
        <f t="shared" si="183"/>
        <v>2431939405.186069</v>
      </c>
      <c r="AB222" s="271"/>
      <c r="AC222" s="33" t="str">
        <f t="shared" si="175"/>
        <v>BERTAHAP</v>
      </c>
      <c r="AD222" s="273">
        <f t="shared" si="176"/>
        <v>0</v>
      </c>
      <c r="AE222" s="274">
        <v>2</v>
      </c>
      <c r="AF222" s="275"/>
      <c r="AG222" s="271" t="e">
        <f>IF(AF222&gt;#REF!,"LB","KR")</f>
        <v>#REF!</v>
      </c>
      <c r="AH222" s="275">
        <f t="shared" si="194"/>
        <v>1983270000</v>
      </c>
      <c r="AI222" s="275">
        <f t="shared" si="194"/>
        <v>2235462000</v>
      </c>
      <c r="AJ222" s="275">
        <f t="shared" si="194"/>
        <v>2373340000</v>
      </c>
      <c r="AK222" s="276">
        <f t="shared" si="192"/>
        <v>2519723000</v>
      </c>
      <c r="AL222" s="276">
        <f t="shared" si="192"/>
        <v>2373340000</v>
      </c>
      <c r="AM222" s="275">
        <f t="shared" si="192"/>
        <v>2519723000</v>
      </c>
      <c r="AN222" s="275">
        <f t="shared" si="192"/>
        <v>2675134000</v>
      </c>
      <c r="AO222" s="16"/>
      <c r="AP222" s="16"/>
      <c r="AQ222" s="278">
        <f t="shared" si="177"/>
        <v>-1248563.1177999973</v>
      </c>
      <c r="AR222" s="279"/>
      <c r="AS222" s="280"/>
      <c r="AT222" s="280"/>
      <c r="AU222" s="280"/>
      <c r="AV222" s="16"/>
      <c r="AW222" s="16"/>
      <c r="AX222" s="16"/>
      <c r="AY222" s="16"/>
      <c r="AZ222" s="16"/>
      <c r="BA222" s="16"/>
      <c r="BB222" s="16"/>
      <c r="BC222" s="16"/>
      <c r="BD222" s="16"/>
      <c r="BE222" s="16"/>
      <c r="BF222" s="16"/>
      <c r="BG222" s="16"/>
      <c r="BH222" s="16"/>
      <c r="BI222" s="16"/>
      <c r="BJ222" s="16"/>
      <c r="BK222" s="16"/>
      <c r="BL222" s="16"/>
      <c r="BM222" s="16"/>
      <c r="BN222" s="16"/>
      <c r="BO222" s="16"/>
      <c r="BP222" s="16"/>
      <c r="BQ222" s="16"/>
      <c r="BR222" s="16"/>
      <c r="BS222" s="328"/>
      <c r="BT222" s="16"/>
      <c r="BU222" s="16"/>
      <c r="BV222" s="279"/>
      <c r="BW222" s="16"/>
      <c r="BX222" s="16"/>
      <c r="BY222" s="16"/>
      <c r="BZ222" s="16"/>
      <c r="CA222" s="16"/>
      <c r="CB222" s="16"/>
      <c r="CC222" s="16"/>
      <c r="CD222" s="16"/>
      <c r="CE222" s="16"/>
      <c r="CF222" s="43">
        <f t="shared" si="184"/>
        <v>2515741000</v>
      </c>
      <c r="CG222" s="197">
        <f t="shared" si="184"/>
        <v>2670907000</v>
      </c>
      <c r="CH222" s="44">
        <f t="shared" si="178"/>
        <v>37736115</v>
      </c>
      <c r="CI222" s="44">
        <f t="shared" si="179"/>
        <v>26709070</v>
      </c>
      <c r="CJ222" s="250">
        <f t="shared" si="180"/>
        <v>59333500</v>
      </c>
      <c r="CK222" s="287">
        <f t="shared" si="181"/>
        <v>52494229.166666664</v>
      </c>
    </row>
    <row r="223" spans="1:89">
      <c r="A223" s="3">
        <f t="shared" si="182"/>
        <v>184</v>
      </c>
      <c r="B223" s="556">
        <v>3</v>
      </c>
      <c r="C223" s="264" t="s">
        <v>181</v>
      </c>
      <c r="D223" s="265" t="s">
        <v>38</v>
      </c>
      <c r="E223" s="266"/>
      <c r="F223" s="41" t="s">
        <v>58</v>
      </c>
      <c r="G223" s="267">
        <f t="shared" si="157"/>
        <v>101</v>
      </c>
      <c r="H223" s="267">
        <f t="shared" si="158"/>
        <v>90</v>
      </c>
      <c r="I223" s="268">
        <f t="shared" si="159"/>
        <v>26966806</v>
      </c>
      <c r="J223" s="268">
        <f t="shared" si="160"/>
        <v>1</v>
      </c>
      <c r="K223" s="269">
        <f t="shared" si="161"/>
        <v>1.06</v>
      </c>
      <c r="L223" s="270">
        <f t="shared" si="215"/>
        <v>1.02</v>
      </c>
      <c r="M223" s="271">
        <f t="shared" si="163"/>
        <v>24364489.972377934</v>
      </c>
      <c r="N223" s="271">
        <f t="shared" si="164"/>
        <v>27462673.064623922</v>
      </c>
      <c r="O223" s="271">
        <f t="shared" si="165"/>
        <v>29156510.647200003</v>
      </c>
      <c r="P223" s="271">
        <f t="shared" si="166"/>
        <v>30954820.425523225</v>
      </c>
      <c r="Q223" s="272">
        <f t="shared" si="167"/>
        <v>29156510.647200003</v>
      </c>
      <c r="R223" s="271">
        <f t="shared" si="167"/>
        <v>30954820.425523225</v>
      </c>
      <c r="S223" s="271">
        <f t="shared" si="168"/>
        <v>32864046.016027961</v>
      </c>
      <c r="T223" s="271"/>
      <c r="U223" s="271">
        <f t="shared" si="169"/>
        <v>2192804097.5140142</v>
      </c>
      <c r="V223" s="271">
        <f t="shared" si="170"/>
        <v>2471640575.816153</v>
      </c>
      <c r="W223" s="271">
        <f t="shared" si="171"/>
        <v>2624085958.2480001</v>
      </c>
      <c r="X223" s="272">
        <f t="shared" si="172"/>
        <v>2785933838.2970901</v>
      </c>
      <c r="Y223" s="272">
        <f t="shared" si="173"/>
        <v>2624085958.2480001</v>
      </c>
      <c r="Z223" s="271">
        <f t="shared" si="174"/>
        <v>2785933838.2970901</v>
      </c>
      <c r="AA223" s="271">
        <f t="shared" si="183"/>
        <v>2957764141.4425163</v>
      </c>
      <c r="AB223" s="271"/>
      <c r="AC223" s="33" t="str">
        <f t="shared" si="175"/>
        <v>BERTAHAP</v>
      </c>
      <c r="AD223" s="273">
        <f t="shared" si="176"/>
        <v>0</v>
      </c>
      <c r="AE223" s="274">
        <v>2</v>
      </c>
      <c r="AF223" s="275"/>
      <c r="AG223" s="271" t="e">
        <f>IF(AF223&gt;#REF!,"LB","KR")</f>
        <v>#REF!</v>
      </c>
      <c r="AH223" s="275">
        <f t="shared" si="194"/>
        <v>2412085000</v>
      </c>
      <c r="AI223" s="275">
        <f t="shared" si="194"/>
        <v>2718805000</v>
      </c>
      <c r="AJ223" s="275">
        <f t="shared" si="194"/>
        <v>2886495000</v>
      </c>
      <c r="AK223" s="276">
        <f t="shared" si="192"/>
        <v>3064528000</v>
      </c>
      <c r="AL223" s="276">
        <f t="shared" si="192"/>
        <v>2886495000</v>
      </c>
      <c r="AM223" s="275">
        <f t="shared" si="192"/>
        <v>3064528000</v>
      </c>
      <c r="AN223" s="275">
        <f t="shared" si="192"/>
        <v>3253541000</v>
      </c>
      <c r="AO223" s="16"/>
      <c r="AP223" s="16"/>
      <c r="AQ223" s="278">
        <f t="shared" si="177"/>
        <v>-1248563.1177999973</v>
      </c>
      <c r="AR223" s="279"/>
      <c r="AS223" s="280"/>
      <c r="AT223" s="280"/>
      <c r="AU223" s="280"/>
      <c r="AV223" s="16"/>
      <c r="AW223" s="16"/>
      <c r="AX223" s="16"/>
      <c r="AY223" s="16"/>
      <c r="AZ223" s="16"/>
      <c r="BA223" s="16"/>
      <c r="BB223" s="16"/>
      <c r="BC223" s="16"/>
      <c r="BD223" s="16"/>
      <c r="BE223" s="16"/>
      <c r="BF223" s="16"/>
      <c r="BG223" s="16"/>
      <c r="BH223" s="16"/>
      <c r="BI223" s="16"/>
      <c r="BJ223" s="16"/>
      <c r="BK223" s="16"/>
      <c r="BL223" s="16"/>
      <c r="BM223" s="16"/>
      <c r="BN223" s="16"/>
      <c r="BO223" s="16"/>
      <c r="BP223" s="16"/>
      <c r="BQ223" s="16"/>
      <c r="BR223" s="16"/>
      <c r="BS223" s="328"/>
      <c r="BT223" s="16"/>
      <c r="BU223" s="16"/>
      <c r="BV223" s="279"/>
      <c r="BW223" s="16"/>
      <c r="BX223" s="16"/>
      <c r="BY223" s="16"/>
      <c r="BZ223" s="16"/>
      <c r="CA223" s="16"/>
      <c r="CB223" s="16"/>
      <c r="CC223" s="16"/>
      <c r="CD223" s="16"/>
      <c r="CE223" s="16"/>
      <c r="CF223" s="43">
        <f t="shared" si="184"/>
        <v>3059685000</v>
      </c>
      <c r="CG223" s="197">
        <f t="shared" si="184"/>
        <v>3248400000</v>
      </c>
      <c r="CH223" s="44">
        <f t="shared" si="178"/>
        <v>45895275</v>
      </c>
      <c r="CI223" s="44">
        <f t="shared" si="179"/>
        <v>32484000</v>
      </c>
      <c r="CJ223" s="250">
        <f t="shared" si="180"/>
        <v>72162375</v>
      </c>
      <c r="CK223" s="287">
        <f t="shared" si="181"/>
        <v>63844333.333333336</v>
      </c>
    </row>
    <row r="224" spans="1:89">
      <c r="A224" s="3">
        <f t="shared" si="182"/>
        <v>185</v>
      </c>
      <c r="B224" s="556">
        <v>4</v>
      </c>
      <c r="C224" s="264" t="s">
        <v>181</v>
      </c>
      <c r="D224" s="265" t="s">
        <v>44</v>
      </c>
      <c r="E224" s="266"/>
      <c r="F224" s="41" t="s">
        <v>60</v>
      </c>
      <c r="G224" s="267">
        <f t="shared" si="157"/>
        <v>101</v>
      </c>
      <c r="H224" s="267">
        <f t="shared" si="158"/>
        <v>90</v>
      </c>
      <c r="I224" s="268">
        <f t="shared" si="159"/>
        <v>26966806</v>
      </c>
      <c r="J224" s="268">
        <f t="shared" si="160"/>
        <v>1</v>
      </c>
      <c r="K224" s="269">
        <f t="shared" si="161"/>
        <v>1.06</v>
      </c>
      <c r="L224" s="270">
        <f t="shared" si="215"/>
        <v>1.02</v>
      </c>
      <c r="M224" s="271">
        <f t="shared" si="163"/>
        <v>24364489.972377934</v>
      </c>
      <c r="N224" s="271">
        <f t="shared" si="164"/>
        <v>27462673.064623922</v>
      </c>
      <c r="O224" s="271">
        <f t="shared" si="165"/>
        <v>29156510.647200003</v>
      </c>
      <c r="P224" s="271">
        <f t="shared" si="166"/>
        <v>30954820.425523225</v>
      </c>
      <c r="Q224" s="272">
        <f t="shared" si="167"/>
        <v>29156510.647200003</v>
      </c>
      <c r="R224" s="271">
        <f t="shared" si="167"/>
        <v>30954820.425523225</v>
      </c>
      <c r="S224" s="271">
        <f t="shared" si="168"/>
        <v>32864046.016027961</v>
      </c>
      <c r="T224" s="271"/>
      <c r="U224" s="271">
        <f t="shared" si="169"/>
        <v>2192804097.5140142</v>
      </c>
      <c r="V224" s="271">
        <f t="shared" si="170"/>
        <v>2471640575.816153</v>
      </c>
      <c r="W224" s="271">
        <f t="shared" si="171"/>
        <v>2624085958.2480001</v>
      </c>
      <c r="X224" s="272">
        <f t="shared" si="172"/>
        <v>2785933838.2970901</v>
      </c>
      <c r="Y224" s="272">
        <f t="shared" si="173"/>
        <v>2624085958.2480001</v>
      </c>
      <c r="Z224" s="271">
        <f t="shared" si="174"/>
        <v>2785933838.2970901</v>
      </c>
      <c r="AA224" s="271">
        <f t="shared" si="183"/>
        <v>2957764141.4425163</v>
      </c>
      <c r="AB224" s="271"/>
      <c r="AC224" s="33" t="str">
        <f t="shared" si="175"/>
        <v>BERTAHAP</v>
      </c>
      <c r="AD224" s="273">
        <f t="shared" si="176"/>
        <v>0</v>
      </c>
      <c r="AE224" s="274">
        <v>2</v>
      </c>
      <c r="AF224" s="275"/>
      <c r="AG224" s="271" t="e">
        <f>IF(AF224&gt;#REF!,"LB","KR")</f>
        <v>#REF!</v>
      </c>
      <c r="AH224" s="275">
        <f t="shared" si="194"/>
        <v>2412085000</v>
      </c>
      <c r="AI224" s="275">
        <f t="shared" si="194"/>
        <v>2718805000</v>
      </c>
      <c r="AJ224" s="275">
        <f t="shared" si="194"/>
        <v>2886495000</v>
      </c>
      <c r="AK224" s="276">
        <f t="shared" si="192"/>
        <v>3064528000</v>
      </c>
      <c r="AL224" s="276">
        <f t="shared" si="192"/>
        <v>2886495000</v>
      </c>
      <c r="AM224" s="275">
        <f t="shared" si="192"/>
        <v>3064528000</v>
      </c>
      <c r="AN224" s="275">
        <f t="shared" si="192"/>
        <v>3253541000</v>
      </c>
      <c r="AO224" s="16"/>
      <c r="AP224" s="16"/>
      <c r="AQ224" s="278">
        <f t="shared" si="177"/>
        <v>-1248563.1177999973</v>
      </c>
      <c r="AR224" s="279"/>
      <c r="AS224" s="280"/>
      <c r="AT224" s="280"/>
      <c r="AU224" s="280"/>
      <c r="AV224" s="16"/>
      <c r="AW224" s="16"/>
      <c r="AX224" s="16"/>
      <c r="AY224" s="16"/>
      <c r="AZ224" s="16"/>
      <c r="BA224" s="16"/>
      <c r="BB224" s="16"/>
      <c r="BC224" s="16"/>
      <c r="BD224" s="16"/>
      <c r="BE224" s="16"/>
      <c r="BF224" s="16"/>
      <c r="BG224" s="16"/>
      <c r="BH224" s="16"/>
      <c r="BI224" s="16"/>
      <c r="BJ224" s="16"/>
      <c r="BK224" s="16"/>
      <c r="BL224" s="16"/>
      <c r="BM224" s="16"/>
      <c r="BN224" s="16"/>
      <c r="BO224" s="16"/>
      <c r="BP224" s="16"/>
      <c r="BQ224" s="16"/>
      <c r="BR224" s="16"/>
      <c r="BS224" s="328"/>
      <c r="BT224" s="16"/>
      <c r="BU224" s="16"/>
      <c r="BV224" s="279"/>
      <c r="BW224" s="16"/>
      <c r="BX224" s="16"/>
      <c r="BY224" s="16"/>
      <c r="BZ224" s="16"/>
      <c r="CA224" s="16"/>
      <c r="CB224" s="16"/>
      <c r="CC224" s="16"/>
      <c r="CD224" s="16"/>
      <c r="CE224" s="16"/>
      <c r="CF224" s="43">
        <f t="shared" si="184"/>
        <v>3059685000</v>
      </c>
      <c r="CG224" s="197">
        <f t="shared" si="184"/>
        <v>3248400000</v>
      </c>
      <c r="CH224" s="44">
        <f t="shared" si="178"/>
        <v>45895275</v>
      </c>
      <c r="CI224" s="44">
        <f t="shared" si="179"/>
        <v>32484000</v>
      </c>
      <c r="CJ224" s="250">
        <f t="shared" si="180"/>
        <v>72162375</v>
      </c>
      <c r="CK224" s="287">
        <f t="shared" si="181"/>
        <v>63844333.333333336</v>
      </c>
    </row>
    <row r="225" spans="1:89">
      <c r="A225" s="3">
        <f t="shared" si="182"/>
        <v>186</v>
      </c>
      <c r="B225" s="556">
        <v>5</v>
      </c>
      <c r="C225" s="264" t="s">
        <v>181</v>
      </c>
      <c r="D225" s="299">
        <v>11</v>
      </c>
      <c r="E225" s="266"/>
      <c r="F225" s="41" t="s">
        <v>62</v>
      </c>
      <c r="G225" s="267">
        <f t="shared" si="157"/>
        <v>101</v>
      </c>
      <c r="H225" s="267">
        <f t="shared" si="158"/>
        <v>90</v>
      </c>
      <c r="I225" s="268">
        <f t="shared" si="159"/>
        <v>26966806</v>
      </c>
      <c r="J225" s="268">
        <f t="shared" si="160"/>
        <v>1</v>
      </c>
      <c r="K225" s="269">
        <f t="shared" si="161"/>
        <v>1.06</v>
      </c>
      <c r="L225" s="270">
        <f t="shared" si="215"/>
        <v>1.02</v>
      </c>
      <c r="M225" s="271">
        <f t="shared" si="163"/>
        <v>24364489.972377934</v>
      </c>
      <c r="N225" s="271">
        <f t="shared" si="164"/>
        <v>27462673.064623922</v>
      </c>
      <c r="O225" s="271">
        <f t="shared" si="165"/>
        <v>29156510.647200003</v>
      </c>
      <c r="P225" s="271">
        <f t="shared" si="166"/>
        <v>30954820.425523225</v>
      </c>
      <c r="Q225" s="272">
        <f t="shared" si="167"/>
        <v>29156510.647200003</v>
      </c>
      <c r="R225" s="271">
        <f t="shared" si="167"/>
        <v>30954820.425523225</v>
      </c>
      <c r="S225" s="271">
        <f t="shared" si="168"/>
        <v>32864046.016027961</v>
      </c>
      <c r="T225" s="271"/>
      <c r="U225" s="271">
        <f t="shared" si="169"/>
        <v>2192804097.5140142</v>
      </c>
      <c r="V225" s="271">
        <f t="shared" si="170"/>
        <v>2471640575.816153</v>
      </c>
      <c r="W225" s="271">
        <f t="shared" si="171"/>
        <v>2624085958.2480001</v>
      </c>
      <c r="X225" s="272">
        <f t="shared" si="172"/>
        <v>2785933838.2970901</v>
      </c>
      <c r="Y225" s="272">
        <f t="shared" si="173"/>
        <v>2624085958.2480001</v>
      </c>
      <c r="Z225" s="271">
        <f t="shared" si="174"/>
        <v>2785933838.2970901</v>
      </c>
      <c r="AA225" s="271">
        <f t="shared" si="183"/>
        <v>2957764141.4425163</v>
      </c>
      <c r="AB225" s="271"/>
      <c r="AC225" s="33" t="str">
        <f t="shared" si="175"/>
        <v>BERTAHAP</v>
      </c>
      <c r="AD225" s="273">
        <f t="shared" si="176"/>
        <v>0</v>
      </c>
      <c r="AE225" s="274">
        <v>2</v>
      </c>
      <c r="AF225" s="275"/>
      <c r="AG225" s="271" t="e">
        <f>IF(AF225&gt;#REF!,"LB","KR")</f>
        <v>#REF!</v>
      </c>
      <c r="AH225" s="275">
        <f t="shared" si="194"/>
        <v>2412085000</v>
      </c>
      <c r="AI225" s="275">
        <f t="shared" si="194"/>
        <v>2718805000</v>
      </c>
      <c r="AJ225" s="275">
        <f t="shared" si="194"/>
        <v>2886495000</v>
      </c>
      <c r="AK225" s="276">
        <f t="shared" si="192"/>
        <v>3064528000</v>
      </c>
      <c r="AL225" s="276">
        <f t="shared" si="192"/>
        <v>2886495000</v>
      </c>
      <c r="AM225" s="275">
        <f t="shared" si="192"/>
        <v>3064528000</v>
      </c>
      <c r="AN225" s="275">
        <f t="shared" si="192"/>
        <v>3253541000</v>
      </c>
      <c r="AO225" s="16"/>
      <c r="AP225" s="16"/>
      <c r="AQ225" s="278">
        <f t="shared" si="177"/>
        <v>-1248563.1177999973</v>
      </c>
      <c r="AR225" s="279"/>
      <c r="AS225" s="280"/>
      <c r="AT225" s="280"/>
      <c r="AU225" s="280"/>
      <c r="AV225" s="16"/>
      <c r="AW225" s="16"/>
      <c r="AX225" s="16"/>
      <c r="AY225" s="16"/>
      <c r="AZ225" s="16"/>
      <c r="BA225" s="16"/>
      <c r="BB225" s="16"/>
      <c r="BC225" s="16"/>
      <c r="BD225" s="16"/>
      <c r="BE225" s="16"/>
      <c r="BF225" s="16"/>
      <c r="BG225" s="16"/>
      <c r="BH225" s="16"/>
      <c r="BI225" s="16"/>
      <c r="BJ225" s="16"/>
      <c r="BK225" s="16"/>
      <c r="BL225" s="16"/>
      <c r="BM225" s="16"/>
      <c r="BN225" s="16"/>
      <c r="BO225" s="16"/>
      <c r="BP225" s="16"/>
      <c r="BQ225" s="16"/>
      <c r="BR225" s="16"/>
      <c r="BS225" s="328"/>
      <c r="BT225" s="16"/>
      <c r="BU225" s="16"/>
      <c r="BV225" s="279"/>
      <c r="BW225" s="16"/>
      <c r="BX225" s="16"/>
      <c r="BY225" s="16"/>
      <c r="BZ225" s="16"/>
      <c r="CA225" s="16"/>
      <c r="CB225" s="16"/>
      <c r="CC225" s="16"/>
      <c r="CD225" s="16"/>
      <c r="CE225" s="16"/>
      <c r="CF225" s="43">
        <f t="shared" si="184"/>
        <v>3059685000</v>
      </c>
      <c r="CG225" s="197">
        <f t="shared" si="184"/>
        <v>3248400000</v>
      </c>
      <c r="CH225" s="44">
        <f t="shared" si="178"/>
        <v>45895275</v>
      </c>
      <c r="CI225" s="44">
        <f t="shared" si="179"/>
        <v>32484000</v>
      </c>
      <c r="CJ225" s="250">
        <f t="shared" si="180"/>
        <v>72162375</v>
      </c>
      <c r="CK225" s="287">
        <f t="shared" si="181"/>
        <v>63844333.333333336</v>
      </c>
    </row>
    <row r="226" spans="1:89">
      <c r="A226" s="3">
        <f t="shared" si="182"/>
        <v>187</v>
      </c>
      <c r="B226" s="556">
        <v>6</v>
      </c>
      <c r="C226" s="264" t="s">
        <v>181</v>
      </c>
      <c r="D226" s="299">
        <v>15</v>
      </c>
      <c r="E226" s="266"/>
      <c r="F226" s="41" t="s">
        <v>64</v>
      </c>
      <c r="G226" s="267">
        <f t="shared" si="157"/>
        <v>101</v>
      </c>
      <c r="H226" s="267">
        <f t="shared" si="158"/>
        <v>90</v>
      </c>
      <c r="I226" s="268">
        <f t="shared" si="159"/>
        <v>26966806</v>
      </c>
      <c r="J226" s="268">
        <f t="shared" si="160"/>
        <v>1</v>
      </c>
      <c r="K226" s="269">
        <f t="shared" si="161"/>
        <v>1.06</v>
      </c>
      <c r="L226" s="270">
        <f t="shared" si="215"/>
        <v>1.02</v>
      </c>
      <c r="M226" s="271">
        <f t="shared" si="163"/>
        <v>24364489.972377934</v>
      </c>
      <c r="N226" s="271">
        <f t="shared" si="164"/>
        <v>27462673.064623922</v>
      </c>
      <c r="O226" s="271">
        <f t="shared" si="165"/>
        <v>29156510.647200003</v>
      </c>
      <c r="P226" s="271">
        <f t="shared" si="166"/>
        <v>30954820.425523225</v>
      </c>
      <c r="Q226" s="272">
        <f t="shared" si="167"/>
        <v>29156510.647200003</v>
      </c>
      <c r="R226" s="271">
        <f t="shared" si="167"/>
        <v>30954820.425523225</v>
      </c>
      <c r="S226" s="271">
        <f t="shared" si="168"/>
        <v>32864046.016027961</v>
      </c>
      <c r="T226" s="271"/>
      <c r="U226" s="271">
        <f t="shared" si="169"/>
        <v>2192804097.5140142</v>
      </c>
      <c r="V226" s="271">
        <f t="shared" si="170"/>
        <v>2471640575.816153</v>
      </c>
      <c r="W226" s="271">
        <f t="shared" si="171"/>
        <v>2624085958.2480001</v>
      </c>
      <c r="X226" s="272">
        <f t="shared" si="172"/>
        <v>2785933838.2970901</v>
      </c>
      <c r="Y226" s="272">
        <f t="shared" si="173"/>
        <v>2624085958.2480001</v>
      </c>
      <c r="Z226" s="271">
        <f t="shared" si="174"/>
        <v>2785933838.2970901</v>
      </c>
      <c r="AA226" s="271">
        <f t="shared" si="183"/>
        <v>2957764141.4425163</v>
      </c>
      <c r="AB226" s="271"/>
      <c r="AC226" s="33" t="str">
        <f t="shared" si="175"/>
        <v>BERTAHAP</v>
      </c>
      <c r="AD226" s="273">
        <f t="shared" si="176"/>
        <v>0</v>
      </c>
      <c r="AE226" s="274">
        <v>2</v>
      </c>
      <c r="AF226" s="275"/>
      <c r="AG226" s="271" t="e">
        <f>IF(AF226&gt;#REF!,"LB","KR")</f>
        <v>#REF!</v>
      </c>
      <c r="AH226" s="275">
        <f t="shared" si="194"/>
        <v>2412085000</v>
      </c>
      <c r="AI226" s="275">
        <f t="shared" si="194"/>
        <v>2718805000</v>
      </c>
      <c r="AJ226" s="275">
        <f t="shared" si="194"/>
        <v>2886495000</v>
      </c>
      <c r="AK226" s="276">
        <f t="shared" si="192"/>
        <v>3064528000</v>
      </c>
      <c r="AL226" s="276">
        <f t="shared" si="192"/>
        <v>2886495000</v>
      </c>
      <c r="AM226" s="275">
        <f t="shared" si="192"/>
        <v>3064528000</v>
      </c>
      <c r="AN226" s="275">
        <f t="shared" si="192"/>
        <v>3253541000</v>
      </c>
      <c r="AO226" s="16"/>
      <c r="AP226" s="16"/>
      <c r="AQ226" s="278">
        <f t="shared" si="177"/>
        <v>-1248563.1177999973</v>
      </c>
      <c r="AR226" s="279"/>
      <c r="AS226" s="280"/>
      <c r="AT226" s="280"/>
      <c r="AU226" s="280"/>
      <c r="AV226" s="16"/>
      <c r="AW226" s="16"/>
      <c r="AX226" s="16"/>
      <c r="AY226" s="16"/>
      <c r="AZ226" s="16"/>
      <c r="BA226" s="16"/>
      <c r="BB226" s="16"/>
      <c r="BC226" s="16"/>
      <c r="BD226" s="16"/>
      <c r="BE226" s="16"/>
      <c r="BF226" s="16"/>
      <c r="BG226" s="16"/>
      <c r="BH226" s="16"/>
      <c r="BI226" s="16"/>
      <c r="BJ226" s="16"/>
      <c r="BK226" s="16"/>
      <c r="BL226" s="16"/>
      <c r="BM226" s="16"/>
      <c r="BN226" s="16"/>
      <c r="BO226" s="16"/>
      <c r="BP226" s="16"/>
      <c r="BQ226" s="16"/>
      <c r="BR226" s="16"/>
      <c r="BS226" s="328"/>
      <c r="BT226" s="16"/>
      <c r="BU226" s="16"/>
      <c r="BV226" s="279"/>
      <c r="BW226" s="16"/>
      <c r="BX226" s="16"/>
      <c r="BY226" s="16"/>
      <c r="BZ226" s="16"/>
      <c r="CA226" s="16"/>
      <c r="CB226" s="16"/>
      <c r="CC226" s="16"/>
      <c r="CD226" s="16"/>
      <c r="CE226" s="16"/>
      <c r="CF226" s="43">
        <f t="shared" si="184"/>
        <v>3059685000</v>
      </c>
      <c r="CG226" s="197">
        <f t="shared" si="184"/>
        <v>3248400000</v>
      </c>
      <c r="CH226" s="44">
        <f t="shared" si="178"/>
        <v>45895275</v>
      </c>
      <c r="CI226" s="44">
        <f t="shared" si="179"/>
        <v>32484000</v>
      </c>
      <c r="CJ226" s="250">
        <f t="shared" si="180"/>
        <v>72162375</v>
      </c>
      <c r="CK226" s="287">
        <f t="shared" si="181"/>
        <v>63844333.333333336</v>
      </c>
    </row>
    <row r="227" spans="1:89">
      <c r="A227" s="3">
        <f t="shared" si="182"/>
        <v>188</v>
      </c>
      <c r="B227" s="556">
        <v>7</v>
      </c>
      <c r="C227" s="264" t="s">
        <v>181</v>
      </c>
      <c r="D227" s="299">
        <v>17</v>
      </c>
      <c r="E227" s="266"/>
      <c r="F227" s="41" t="s">
        <v>67</v>
      </c>
      <c r="G227" s="267">
        <f t="shared" si="157"/>
        <v>85</v>
      </c>
      <c r="H227" s="267">
        <f t="shared" si="158"/>
        <v>74</v>
      </c>
      <c r="I227" s="268">
        <f t="shared" si="159"/>
        <v>26966806</v>
      </c>
      <c r="J227" s="268">
        <f t="shared" si="160"/>
        <v>1</v>
      </c>
      <c r="K227" s="269">
        <f t="shared" si="161"/>
        <v>1.06</v>
      </c>
      <c r="L227" s="270">
        <f t="shared" si="215"/>
        <v>1.02</v>
      </c>
      <c r="M227" s="271">
        <f t="shared" si="163"/>
        <v>24364489.972377934</v>
      </c>
      <c r="N227" s="271">
        <f t="shared" si="164"/>
        <v>27462673.064623922</v>
      </c>
      <c r="O227" s="271">
        <f t="shared" si="165"/>
        <v>29156510.647200003</v>
      </c>
      <c r="P227" s="271">
        <f t="shared" si="166"/>
        <v>30954820.425523225</v>
      </c>
      <c r="Q227" s="272">
        <f t="shared" si="167"/>
        <v>29156510.647200003</v>
      </c>
      <c r="R227" s="271">
        <f t="shared" si="167"/>
        <v>30954820.425523225</v>
      </c>
      <c r="S227" s="271">
        <f t="shared" si="168"/>
        <v>32864046.016027961</v>
      </c>
      <c r="T227" s="271"/>
      <c r="U227" s="271">
        <f t="shared" si="169"/>
        <v>1802972257.9559672</v>
      </c>
      <c r="V227" s="271">
        <f t="shared" si="170"/>
        <v>2032237806.7821703</v>
      </c>
      <c r="W227" s="271">
        <f t="shared" si="171"/>
        <v>2157581787.8928003</v>
      </c>
      <c r="X227" s="272">
        <f t="shared" si="172"/>
        <v>2290656711.4887185</v>
      </c>
      <c r="Y227" s="272">
        <f t="shared" si="173"/>
        <v>2157581787.8928003</v>
      </c>
      <c r="Z227" s="271">
        <f t="shared" si="174"/>
        <v>2290656711.4887185</v>
      </c>
      <c r="AA227" s="271">
        <f t="shared" si="183"/>
        <v>2431939405.186069</v>
      </c>
      <c r="AB227" s="271"/>
      <c r="AC227" s="33" t="str">
        <f t="shared" si="175"/>
        <v>BERTAHAP</v>
      </c>
      <c r="AD227" s="273">
        <f t="shared" si="176"/>
        <v>0</v>
      </c>
      <c r="AE227" s="274">
        <v>2</v>
      </c>
      <c r="AF227" s="275"/>
      <c r="AG227" s="271" t="e">
        <f>IF(AF227&gt;#REF!,"LB","KR")</f>
        <v>#REF!</v>
      </c>
      <c r="AH227" s="275">
        <f t="shared" si="194"/>
        <v>1983270000</v>
      </c>
      <c r="AI227" s="275">
        <f t="shared" si="194"/>
        <v>2235462000</v>
      </c>
      <c r="AJ227" s="275">
        <f t="shared" si="194"/>
        <v>2373340000</v>
      </c>
      <c r="AK227" s="276">
        <f t="shared" si="192"/>
        <v>2519723000</v>
      </c>
      <c r="AL227" s="276">
        <f t="shared" si="192"/>
        <v>2373340000</v>
      </c>
      <c r="AM227" s="275">
        <f t="shared" si="192"/>
        <v>2519723000</v>
      </c>
      <c r="AN227" s="275">
        <f t="shared" si="192"/>
        <v>2675134000</v>
      </c>
      <c r="AO227" s="16"/>
      <c r="AP227" s="16"/>
      <c r="AQ227" s="278">
        <f t="shared" si="177"/>
        <v>-1248563.1177999973</v>
      </c>
      <c r="AR227" s="279"/>
      <c r="AS227" s="280"/>
      <c r="AT227" s="280"/>
      <c r="AU227" s="280"/>
      <c r="AV227" s="16"/>
      <c r="AW227" s="16"/>
      <c r="AX227" s="16"/>
      <c r="AY227" s="16"/>
      <c r="AZ227" s="16"/>
      <c r="BA227" s="16"/>
      <c r="BB227" s="16"/>
      <c r="BC227" s="16"/>
      <c r="BD227" s="16"/>
      <c r="BE227" s="16"/>
      <c r="BF227" s="16"/>
      <c r="BG227" s="16"/>
      <c r="BH227" s="16"/>
      <c r="BI227" s="16"/>
      <c r="BJ227" s="16"/>
      <c r="BK227" s="16"/>
      <c r="BL227" s="16"/>
      <c r="BM227" s="16"/>
      <c r="BN227" s="16"/>
      <c r="BO227" s="16"/>
      <c r="BP227" s="16"/>
      <c r="BQ227" s="16"/>
      <c r="BR227" s="16"/>
      <c r="BS227" s="328"/>
      <c r="BT227" s="16"/>
      <c r="BU227" s="16"/>
      <c r="BV227" s="279"/>
      <c r="BW227" s="16"/>
      <c r="BX227" s="16"/>
      <c r="BY227" s="16"/>
      <c r="BZ227" s="16"/>
      <c r="CA227" s="16"/>
      <c r="CB227" s="16"/>
      <c r="CC227" s="16"/>
      <c r="CD227" s="16"/>
      <c r="CE227" s="16"/>
      <c r="CF227" s="43">
        <f t="shared" si="184"/>
        <v>2515741000</v>
      </c>
      <c r="CG227" s="197">
        <f t="shared" si="184"/>
        <v>2670907000</v>
      </c>
      <c r="CH227" s="44">
        <f t="shared" si="178"/>
        <v>37736115</v>
      </c>
      <c r="CI227" s="44">
        <f t="shared" si="179"/>
        <v>26709070</v>
      </c>
      <c r="CJ227" s="250">
        <f t="shared" si="180"/>
        <v>59333500</v>
      </c>
      <c r="CK227" s="287">
        <f t="shared" si="181"/>
        <v>52494229.166666664</v>
      </c>
    </row>
    <row r="228" spans="1:89">
      <c r="A228" s="3">
        <f t="shared" si="182"/>
        <v>189</v>
      </c>
      <c r="B228" s="556">
        <v>8</v>
      </c>
      <c r="C228" s="264" t="s">
        <v>181</v>
      </c>
      <c r="D228" s="299">
        <v>19</v>
      </c>
      <c r="E228" s="266"/>
      <c r="F228" s="41" t="s">
        <v>78</v>
      </c>
      <c r="G228" s="267">
        <f t="shared" si="157"/>
        <v>138</v>
      </c>
      <c r="H228" s="267">
        <f t="shared" si="158"/>
        <v>120</v>
      </c>
      <c r="I228" s="268">
        <f t="shared" si="159"/>
        <v>26966806</v>
      </c>
      <c r="J228" s="268">
        <f t="shared" si="160"/>
        <v>1</v>
      </c>
      <c r="K228" s="269">
        <f t="shared" si="161"/>
        <v>1.06</v>
      </c>
      <c r="L228" s="270">
        <f t="shared" si="215"/>
        <v>1.02</v>
      </c>
      <c r="M228" s="271">
        <f t="shared" si="163"/>
        <v>24364489.972377934</v>
      </c>
      <c r="N228" s="271">
        <f t="shared" si="164"/>
        <v>27462673.064623922</v>
      </c>
      <c r="O228" s="271">
        <f t="shared" si="165"/>
        <v>29156510.647200003</v>
      </c>
      <c r="P228" s="271">
        <f t="shared" si="166"/>
        <v>30954820.425523225</v>
      </c>
      <c r="Q228" s="272">
        <f t="shared" si="167"/>
        <v>29156510.647200003</v>
      </c>
      <c r="R228" s="271">
        <f t="shared" si="167"/>
        <v>30954820.425523225</v>
      </c>
      <c r="S228" s="271">
        <f t="shared" si="168"/>
        <v>32864046.016027961</v>
      </c>
      <c r="T228" s="271"/>
      <c r="U228" s="271">
        <f t="shared" si="169"/>
        <v>2923738796.6853518</v>
      </c>
      <c r="V228" s="271">
        <f t="shared" si="170"/>
        <v>3295520767.7548704</v>
      </c>
      <c r="W228" s="271">
        <f t="shared" si="171"/>
        <v>3498781277.6640005</v>
      </c>
      <c r="X228" s="272">
        <f t="shared" si="172"/>
        <v>3714578451.0627871</v>
      </c>
      <c r="Y228" s="272">
        <f t="shared" si="173"/>
        <v>3498781277.6640005</v>
      </c>
      <c r="Z228" s="271">
        <f t="shared" si="174"/>
        <v>3714578451.0627871</v>
      </c>
      <c r="AA228" s="271">
        <f t="shared" si="183"/>
        <v>3943685521.9233551</v>
      </c>
      <c r="AB228" s="271"/>
      <c r="AC228" s="33" t="str">
        <f t="shared" si="175"/>
        <v>BERTAHAP</v>
      </c>
      <c r="AD228" s="273">
        <f t="shared" si="176"/>
        <v>0</v>
      </c>
      <c r="AE228" s="274">
        <v>2</v>
      </c>
      <c r="AF228" s="275"/>
      <c r="AG228" s="271" t="e">
        <f>IF(AF228&gt;#REF!,"LB","KR")</f>
        <v>#REF!</v>
      </c>
      <c r="AH228" s="275">
        <f t="shared" si="194"/>
        <v>3216113000</v>
      </c>
      <c r="AI228" s="275">
        <f t="shared" si="194"/>
        <v>3625073000</v>
      </c>
      <c r="AJ228" s="275">
        <f t="shared" si="194"/>
        <v>3848660000</v>
      </c>
      <c r="AK228" s="276">
        <f t="shared" si="192"/>
        <v>4086037000</v>
      </c>
      <c r="AL228" s="276">
        <f t="shared" si="192"/>
        <v>3848660000</v>
      </c>
      <c r="AM228" s="275">
        <f t="shared" si="192"/>
        <v>4086037000</v>
      </c>
      <c r="AN228" s="275">
        <f t="shared" si="192"/>
        <v>4338055000</v>
      </c>
      <c r="AO228" s="16"/>
      <c r="AP228" s="16"/>
      <c r="AQ228" s="278">
        <f t="shared" si="177"/>
        <v>-1248563.1177999973</v>
      </c>
      <c r="AR228" s="279"/>
      <c r="AS228" s="280"/>
      <c r="AT228" s="280"/>
      <c r="AU228" s="280"/>
      <c r="AV228" s="16"/>
      <c r="AW228" s="16"/>
      <c r="AX228" s="16"/>
      <c r="AY228" s="16"/>
      <c r="AZ228" s="16"/>
      <c r="BA228" s="16"/>
      <c r="BB228" s="16"/>
      <c r="BC228" s="16"/>
      <c r="BD228" s="16"/>
      <c r="BE228" s="16"/>
      <c r="BF228" s="16"/>
      <c r="BG228" s="16"/>
      <c r="BH228" s="16"/>
      <c r="BI228" s="16"/>
      <c r="BJ228" s="16"/>
      <c r="BK228" s="16"/>
      <c r="BL228" s="16"/>
      <c r="BM228" s="16"/>
      <c r="BN228" s="16"/>
      <c r="BO228" s="16"/>
      <c r="BP228" s="16"/>
      <c r="BQ228" s="16"/>
      <c r="BR228" s="16"/>
      <c r="BS228" s="328"/>
      <c r="BT228" s="16"/>
      <c r="BU228" s="16"/>
      <c r="BV228" s="279"/>
      <c r="BW228" s="16"/>
      <c r="BX228" s="16"/>
      <c r="BY228" s="16"/>
      <c r="BZ228" s="16"/>
      <c r="CA228" s="16"/>
      <c r="CB228" s="16"/>
      <c r="CC228" s="16"/>
      <c r="CD228" s="16"/>
      <c r="CE228" s="16"/>
      <c r="CF228" s="43">
        <f t="shared" si="184"/>
        <v>4079580000</v>
      </c>
      <c r="CG228" s="197">
        <f t="shared" si="184"/>
        <v>4331200000</v>
      </c>
      <c r="CH228" s="44">
        <f t="shared" si="178"/>
        <v>61193700</v>
      </c>
      <c r="CI228" s="44">
        <f t="shared" si="179"/>
        <v>43312000</v>
      </c>
      <c r="CJ228" s="250">
        <f t="shared" si="180"/>
        <v>96216500</v>
      </c>
      <c r="CK228" s="287">
        <f t="shared" si="181"/>
        <v>85125770.833333328</v>
      </c>
    </row>
    <row r="229" spans="1:89">
      <c r="A229" s="3">
        <f t="shared" si="182"/>
        <v>190</v>
      </c>
      <c r="B229" s="556">
        <v>9</v>
      </c>
      <c r="C229" s="264" t="s">
        <v>181</v>
      </c>
      <c r="D229" s="299">
        <v>21</v>
      </c>
      <c r="E229" s="266"/>
      <c r="F229" s="41" t="s">
        <v>84</v>
      </c>
      <c r="G229" s="267">
        <f t="shared" si="157"/>
        <v>132</v>
      </c>
      <c r="H229" s="267">
        <f t="shared" si="158"/>
        <v>112</v>
      </c>
      <c r="I229" s="268">
        <f t="shared" si="159"/>
        <v>26966806</v>
      </c>
      <c r="J229" s="268">
        <f t="shared" si="160"/>
        <v>3</v>
      </c>
      <c r="K229" s="269">
        <f t="shared" si="161"/>
        <v>1.1000000000000001</v>
      </c>
      <c r="L229" s="270">
        <f t="shared" si="215"/>
        <v>1.02</v>
      </c>
      <c r="M229" s="271">
        <f t="shared" si="163"/>
        <v>25283904.688316725</v>
      </c>
      <c r="N229" s="271">
        <f t="shared" si="164"/>
        <v>28499000.350081429</v>
      </c>
      <c r="O229" s="271">
        <f t="shared" si="165"/>
        <v>30256756.332000002</v>
      </c>
      <c r="P229" s="271">
        <f t="shared" si="166"/>
        <v>32122926.856675044</v>
      </c>
      <c r="Q229" s="272">
        <f t="shared" si="167"/>
        <v>30256756.332000002</v>
      </c>
      <c r="R229" s="271">
        <f t="shared" si="167"/>
        <v>32122926.856675044</v>
      </c>
      <c r="S229" s="271">
        <f t="shared" si="168"/>
        <v>34104198.695878074</v>
      </c>
      <c r="T229" s="271"/>
      <c r="U229" s="271">
        <f t="shared" si="169"/>
        <v>2831797325.0914731</v>
      </c>
      <c r="V229" s="271">
        <f t="shared" si="170"/>
        <v>3191888039.2091198</v>
      </c>
      <c r="W229" s="271">
        <f t="shared" si="171"/>
        <v>3388756709.184</v>
      </c>
      <c r="X229" s="272">
        <f t="shared" si="172"/>
        <v>3597767807.9476051</v>
      </c>
      <c r="Y229" s="272">
        <f t="shared" si="173"/>
        <v>3388756709.184</v>
      </c>
      <c r="Z229" s="271">
        <f t="shared" si="174"/>
        <v>3597767807.9476051</v>
      </c>
      <c r="AA229" s="271">
        <f t="shared" si="183"/>
        <v>3819670253.938344</v>
      </c>
      <c r="AB229" s="271"/>
      <c r="AC229" s="33" t="str">
        <f t="shared" si="175"/>
        <v>BERTAHAP</v>
      </c>
      <c r="AD229" s="273">
        <f t="shared" si="176"/>
        <v>0</v>
      </c>
      <c r="AE229" s="274">
        <v>2</v>
      </c>
      <c r="AF229" s="275"/>
      <c r="AG229" s="271" t="e">
        <f>IF(AF229&gt;#REF!,"LB","KR")</f>
        <v>#REF!</v>
      </c>
      <c r="AH229" s="275">
        <f t="shared" si="194"/>
        <v>3114978000</v>
      </c>
      <c r="AI229" s="275">
        <f t="shared" si="194"/>
        <v>3511077000</v>
      </c>
      <c r="AJ229" s="275">
        <f t="shared" si="194"/>
        <v>3727633000</v>
      </c>
      <c r="AK229" s="276">
        <f t="shared" si="192"/>
        <v>3957545000</v>
      </c>
      <c r="AL229" s="276">
        <f t="shared" si="192"/>
        <v>3727633000</v>
      </c>
      <c r="AM229" s="275">
        <f t="shared" si="192"/>
        <v>3957545000</v>
      </c>
      <c r="AN229" s="275">
        <f t="shared" si="192"/>
        <v>4201638000</v>
      </c>
      <c r="AO229" s="16"/>
      <c r="AP229" s="16"/>
      <c r="AQ229" s="278">
        <f t="shared" si="177"/>
        <v>-148317.43299999833</v>
      </c>
      <c r="AR229" s="279"/>
      <c r="AS229" s="280"/>
      <c r="AT229" s="280"/>
      <c r="AU229" s="280"/>
      <c r="AV229" s="16"/>
      <c r="AW229" s="16"/>
      <c r="AX229" s="16"/>
      <c r="AY229" s="16"/>
      <c r="AZ229" s="16"/>
      <c r="BA229" s="16"/>
      <c r="BB229" s="16"/>
      <c r="BC229" s="16"/>
      <c r="BD229" s="16"/>
      <c r="BE229" s="16"/>
      <c r="BF229" s="16"/>
      <c r="BG229" s="16"/>
      <c r="BH229" s="16"/>
      <c r="BI229" s="16"/>
      <c r="BJ229" s="16"/>
      <c r="BK229" s="16"/>
      <c r="BL229" s="16"/>
      <c r="BM229" s="16"/>
      <c r="BN229" s="16"/>
      <c r="BO229" s="16"/>
      <c r="BP229" s="16"/>
      <c r="BQ229" s="16"/>
      <c r="BR229" s="16"/>
      <c r="BS229" s="328"/>
      <c r="BT229" s="16"/>
      <c r="BU229" s="16"/>
      <c r="BV229" s="279"/>
      <c r="BW229" s="16"/>
      <c r="BX229" s="16"/>
      <c r="BY229" s="16"/>
      <c r="BZ229" s="16"/>
      <c r="CA229" s="16"/>
      <c r="CB229" s="16"/>
      <c r="CC229" s="16"/>
      <c r="CD229" s="16"/>
      <c r="CE229" s="16"/>
      <c r="CF229" s="43">
        <f t="shared" si="184"/>
        <v>3951291000</v>
      </c>
      <c r="CG229" s="197">
        <f t="shared" si="184"/>
        <v>4194998000</v>
      </c>
      <c r="CH229" s="44">
        <f t="shared" si="178"/>
        <v>59269365</v>
      </c>
      <c r="CI229" s="44">
        <f t="shared" si="179"/>
        <v>41949980</v>
      </c>
      <c r="CJ229" s="250">
        <f t="shared" si="180"/>
        <v>93190825</v>
      </c>
      <c r="CK229" s="287">
        <f t="shared" si="181"/>
        <v>82448854.166666672</v>
      </c>
    </row>
    <row r="230" spans="1:89">
      <c r="A230" s="3">
        <f t="shared" si="182"/>
        <v>191</v>
      </c>
      <c r="B230" s="556">
        <v>1</v>
      </c>
      <c r="C230" s="264" t="s">
        <v>182</v>
      </c>
      <c r="D230" s="265" t="s">
        <v>29</v>
      </c>
      <c r="E230" s="266"/>
      <c r="F230" s="41" t="s">
        <v>74</v>
      </c>
      <c r="G230" s="267">
        <f t="shared" si="157"/>
        <v>85</v>
      </c>
      <c r="H230" s="267">
        <f t="shared" si="158"/>
        <v>74</v>
      </c>
      <c r="I230" s="268">
        <f t="shared" si="159"/>
        <v>26966806</v>
      </c>
      <c r="J230" s="268">
        <f t="shared" si="160"/>
        <v>1</v>
      </c>
      <c r="K230" s="269">
        <f t="shared" si="161"/>
        <v>1.06</v>
      </c>
      <c r="L230" s="270">
        <f t="shared" si="215"/>
        <v>1.02</v>
      </c>
      <c r="M230" s="271">
        <f t="shared" si="163"/>
        <v>24364489.972377934</v>
      </c>
      <c r="N230" s="271">
        <f t="shared" si="164"/>
        <v>27462673.064623922</v>
      </c>
      <c r="O230" s="271">
        <f t="shared" si="165"/>
        <v>29156510.647200003</v>
      </c>
      <c r="P230" s="271">
        <f t="shared" si="166"/>
        <v>30954820.425523225</v>
      </c>
      <c r="Q230" s="272">
        <f t="shared" si="167"/>
        <v>29156510.647200003</v>
      </c>
      <c r="R230" s="271">
        <f t="shared" si="167"/>
        <v>30954820.425523225</v>
      </c>
      <c r="S230" s="271">
        <f t="shared" si="168"/>
        <v>32864046.016027961</v>
      </c>
      <c r="T230" s="271"/>
      <c r="U230" s="271">
        <f t="shared" si="169"/>
        <v>1802972257.9559672</v>
      </c>
      <c r="V230" s="271">
        <f t="shared" si="170"/>
        <v>2032237806.7821703</v>
      </c>
      <c r="W230" s="271">
        <f t="shared" si="171"/>
        <v>2157581787.8928003</v>
      </c>
      <c r="X230" s="272">
        <f t="shared" si="172"/>
        <v>2290656711.4887185</v>
      </c>
      <c r="Y230" s="272">
        <f t="shared" si="173"/>
        <v>2157581787.8928003</v>
      </c>
      <c r="Z230" s="271">
        <f t="shared" si="174"/>
        <v>2290656711.4887185</v>
      </c>
      <c r="AA230" s="271">
        <f t="shared" si="183"/>
        <v>2431939405.186069</v>
      </c>
      <c r="AB230" s="271"/>
      <c r="AC230" s="33" t="str">
        <f t="shared" si="175"/>
        <v>BERTAHAP</v>
      </c>
      <c r="AD230" s="273">
        <f t="shared" si="176"/>
        <v>0</v>
      </c>
      <c r="AE230" s="274">
        <v>2</v>
      </c>
      <c r="AF230" s="275"/>
      <c r="AG230" s="271" t="e">
        <f>IF(AF230&gt;#REF!,"LB","KR")</f>
        <v>#REF!</v>
      </c>
      <c r="AH230" s="275">
        <f t="shared" si="194"/>
        <v>1983270000</v>
      </c>
      <c r="AI230" s="275">
        <f t="shared" si="194"/>
        <v>2235462000</v>
      </c>
      <c r="AJ230" s="275">
        <f t="shared" si="194"/>
        <v>2373340000</v>
      </c>
      <c r="AK230" s="276">
        <f t="shared" si="192"/>
        <v>2519723000</v>
      </c>
      <c r="AL230" s="276">
        <f t="shared" si="192"/>
        <v>2373340000</v>
      </c>
      <c r="AM230" s="275">
        <f t="shared" si="192"/>
        <v>2519723000</v>
      </c>
      <c r="AN230" s="275">
        <f t="shared" si="192"/>
        <v>2675134000</v>
      </c>
      <c r="AO230" s="16"/>
      <c r="AP230" s="16"/>
      <c r="AQ230" s="278">
        <f t="shared" si="177"/>
        <v>-1248563.1177999973</v>
      </c>
      <c r="AR230" s="279"/>
      <c r="AS230" s="280"/>
      <c r="AT230" s="280"/>
      <c r="AU230" s="280"/>
      <c r="AV230" s="16"/>
      <c r="AW230" s="16"/>
      <c r="AX230" s="16"/>
      <c r="AY230" s="16"/>
      <c r="AZ230" s="16"/>
      <c r="BA230" s="16"/>
      <c r="BB230" s="16"/>
      <c r="BC230" s="16"/>
      <c r="BD230" s="16"/>
      <c r="BE230" s="16"/>
      <c r="BF230" s="16"/>
      <c r="BG230" s="16"/>
      <c r="BH230" s="16"/>
      <c r="BI230" s="16"/>
      <c r="BJ230" s="16"/>
      <c r="BK230" s="16"/>
      <c r="BL230" s="16"/>
      <c r="BM230" s="16"/>
      <c r="BN230" s="16"/>
      <c r="BO230" s="16"/>
      <c r="BP230" s="16"/>
      <c r="BQ230" s="16"/>
      <c r="BR230" s="16"/>
      <c r="BS230" s="328"/>
      <c r="BT230" s="16"/>
      <c r="BU230" s="16"/>
      <c r="BV230" s="279"/>
      <c r="BW230" s="16"/>
      <c r="BX230" s="16"/>
      <c r="BY230" s="16"/>
      <c r="BZ230" s="16"/>
      <c r="CA230" s="16"/>
      <c r="CB230" s="16"/>
      <c r="CC230" s="16"/>
      <c r="CD230" s="16"/>
      <c r="CE230" s="16"/>
      <c r="CF230" s="43">
        <f t="shared" si="184"/>
        <v>2515741000</v>
      </c>
      <c r="CG230" s="197">
        <f t="shared" si="184"/>
        <v>2670907000</v>
      </c>
      <c r="CH230" s="44">
        <f t="shared" si="178"/>
        <v>37736115</v>
      </c>
      <c r="CI230" s="44">
        <f t="shared" si="179"/>
        <v>26709070</v>
      </c>
      <c r="CJ230" s="250">
        <f t="shared" si="180"/>
        <v>59333500</v>
      </c>
      <c r="CK230" s="287">
        <f t="shared" si="181"/>
        <v>52494229.166666664</v>
      </c>
    </row>
    <row r="231" spans="1:89">
      <c r="A231" s="3">
        <f t="shared" si="182"/>
        <v>192</v>
      </c>
      <c r="B231" s="556">
        <v>2</v>
      </c>
      <c r="C231" s="264" t="s">
        <v>182</v>
      </c>
      <c r="D231" s="265" t="s">
        <v>32</v>
      </c>
      <c r="E231" s="266"/>
      <c r="F231" s="41" t="s">
        <v>56</v>
      </c>
      <c r="G231" s="267">
        <f t="shared" si="157"/>
        <v>85</v>
      </c>
      <c r="H231" s="267">
        <f t="shared" si="158"/>
        <v>74</v>
      </c>
      <c r="I231" s="268">
        <f t="shared" si="159"/>
        <v>26966806</v>
      </c>
      <c r="J231" s="268">
        <f t="shared" si="160"/>
        <v>1</v>
      </c>
      <c r="K231" s="269">
        <f t="shared" si="161"/>
        <v>1.06</v>
      </c>
      <c r="L231" s="270">
        <f t="shared" si="215"/>
        <v>1.02</v>
      </c>
      <c r="M231" s="271">
        <f t="shared" si="163"/>
        <v>24364489.972377934</v>
      </c>
      <c r="N231" s="271">
        <f t="shared" si="164"/>
        <v>27462673.064623922</v>
      </c>
      <c r="O231" s="271">
        <f t="shared" si="165"/>
        <v>29156510.647200003</v>
      </c>
      <c r="P231" s="271">
        <f t="shared" si="166"/>
        <v>30954820.425523225</v>
      </c>
      <c r="Q231" s="272">
        <f t="shared" si="167"/>
        <v>29156510.647200003</v>
      </c>
      <c r="R231" s="271">
        <f t="shared" si="167"/>
        <v>30954820.425523225</v>
      </c>
      <c r="S231" s="271">
        <f t="shared" si="168"/>
        <v>32864046.016027961</v>
      </c>
      <c r="T231" s="271"/>
      <c r="U231" s="271">
        <f t="shared" si="169"/>
        <v>1802972257.9559672</v>
      </c>
      <c r="V231" s="271">
        <f t="shared" si="170"/>
        <v>2032237806.7821703</v>
      </c>
      <c r="W231" s="271">
        <f t="shared" si="171"/>
        <v>2157581787.8928003</v>
      </c>
      <c r="X231" s="272">
        <f t="shared" si="172"/>
        <v>2290656711.4887185</v>
      </c>
      <c r="Y231" s="272">
        <f t="shared" si="173"/>
        <v>2157581787.8928003</v>
      </c>
      <c r="Z231" s="271">
        <f t="shared" si="174"/>
        <v>2290656711.4887185</v>
      </c>
      <c r="AA231" s="271">
        <f t="shared" si="183"/>
        <v>2431939405.186069</v>
      </c>
      <c r="AB231" s="271"/>
      <c r="AC231" s="33" t="str">
        <f t="shared" si="175"/>
        <v>BERTAHAP</v>
      </c>
      <c r="AD231" s="273">
        <f t="shared" si="176"/>
        <v>0</v>
      </c>
      <c r="AE231" s="274">
        <v>2</v>
      </c>
      <c r="AF231" s="275"/>
      <c r="AG231" s="271" t="e">
        <f>IF(AF231&gt;#REF!,"LB","KR")</f>
        <v>#REF!</v>
      </c>
      <c r="AH231" s="275">
        <f t="shared" si="194"/>
        <v>1983270000</v>
      </c>
      <c r="AI231" s="275">
        <f t="shared" si="194"/>
        <v>2235462000</v>
      </c>
      <c r="AJ231" s="275">
        <f t="shared" si="194"/>
        <v>2373340000</v>
      </c>
      <c r="AK231" s="276">
        <f t="shared" si="192"/>
        <v>2519723000</v>
      </c>
      <c r="AL231" s="276">
        <f t="shared" si="192"/>
        <v>2373340000</v>
      </c>
      <c r="AM231" s="275">
        <f t="shared" si="192"/>
        <v>2519723000</v>
      </c>
      <c r="AN231" s="275">
        <f t="shared" si="192"/>
        <v>2675134000</v>
      </c>
      <c r="AO231" s="16"/>
      <c r="AP231" s="16"/>
      <c r="AQ231" s="278">
        <f t="shared" si="177"/>
        <v>-1248563.1177999973</v>
      </c>
      <c r="AR231" s="279"/>
      <c r="AS231" s="280"/>
      <c r="AT231" s="280"/>
      <c r="AU231" s="280"/>
      <c r="AV231" s="16"/>
      <c r="AW231" s="16"/>
      <c r="AX231" s="16"/>
      <c r="AY231" s="16"/>
      <c r="AZ231" s="16"/>
      <c r="BA231" s="16"/>
      <c r="BB231" s="16"/>
      <c r="BC231" s="16"/>
      <c r="BD231" s="16"/>
      <c r="BE231" s="16"/>
      <c r="BF231" s="16"/>
      <c r="BG231" s="16"/>
      <c r="BH231" s="16"/>
      <c r="BI231" s="16"/>
      <c r="BJ231" s="16"/>
      <c r="BK231" s="16"/>
      <c r="BL231" s="16"/>
      <c r="BM231" s="16"/>
      <c r="BN231" s="16"/>
      <c r="BO231" s="16"/>
      <c r="BP231" s="16"/>
      <c r="BQ231" s="16"/>
      <c r="BR231" s="16"/>
      <c r="BS231" s="328"/>
      <c r="BT231" s="16"/>
      <c r="BU231" s="16"/>
      <c r="BV231" s="279"/>
      <c r="BW231" s="16"/>
      <c r="BX231" s="16"/>
      <c r="BY231" s="16"/>
      <c r="BZ231" s="16"/>
      <c r="CA231" s="16"/>
      <c r="CB231" s="16"/>
      <c r="CC231" s="16"/>
      <c r="CD231" s="16"/>
      <c r="CE231" s="16"/>
      <c r="CF231" s="43">
        <f t="shared" si="184"/>
        <v>2515741000</v>
      </c>
      <c r="CG231" s="197">
        <f t="shared" si="184"/>
        <v>2670907000</v>
      </c>
      <c r="CH231" s="44">
        <f t="shared" si="178"/>
        <v>37736115</v>
      </c>
      <c r="CI231" s="44">
        <f t="shared" si="179"/>
        <v>26709070</v>
      </c>
      <c r="CJ231" s="250">
        <f t="shared" si="180"/>
        <v>59333500</v>
      </c>
      <c r="CK231" s="287">
        <f t="shared" si="181"/>
        <v>52494229.166666664</v>
      </c>
    </row>
    <row r="232" spans="1:89">
      <c r="A232" s="3">
        <f t="shared" si="182"/>
        <v>193</v>
      </c>
      <c r="B232" s="556">
        <v>3</v>
      </c>
      <c r="C232" s="264" t="s">
        <v>182</v>
      </c>
      <c r="D232" s="265" t="s">
        <v>38</v>
      </c>
      <c r="E232" s="266"/>
      <c r="F232" s="41" t="s">
        <v>58</v>
      </c>
      <c r="G232" s="267">
        <f t="shared" ref="G232:G295" si="216">SUMIF($V$10:$V$28,F232,$AA$10:$AA$28)</f>
        <v>101</v>
      </c>
      <c r="H232" s="267">
        <f t="shared" ref="H232:H295" si="217">SUMIF($V$10:$V$28,F232,$X$10:$X$28)</f>
        <v>90</v>
      </c>
      <c r="I232" s="268">
        <f t="shared" ref="I232:I295" si="218">$I$27</f>
        <v>26966806</v>
      </c>
      <c r="J232" s="268">
        <f t="shared" ref="J232:J295" si="219">SUMIF($AN$4:$AN$22,D232,$AO$4:$AO$22)</f>
        <v>1</v>
      </c>
      <c r="K232" s="269">
        <f t="shared" ref="K232:K295" si="220">IF(J232=$AJ$25,$AI$25,IF(J232=$AJ$26,$AI$26,IF(J232=$AJ$27,$AI$27,IF(J232=$AJ$28,$AI$28,IF(J232=$AJ$29,$AI$29,IF(J232=$AJ$30,$AI$30))))))</f>
        <v>1.06</v>
      </c>
      <c r="L232" s="270">
        <f t="shared" si="215"/>
        <v>1.02</v>
      </c>
      <c r="M232" s="271">
        <f t="shared" ref="M232:M295" si="221">$O232/(1+6%/12)^36</f>
        <v>24364489.972377934</v>
      </c>
      <c r="N232" s="271">
        <f t="shared" ref="N232:N295" si="222">$O232/(1+6%/12)^12</f>
        <v>27462673.064623922</v>
      </c>
      <c r="O232" s="271">
        <f t="shared" ref="O232:O295" si="223">$I$27*K232*L232</f>
        <v>29156510.647200003</v>
      </c>
      <c r="P232" s="271">
        <f t="shared" ref="P232:P295" si="224">$O232*(1+6%/12)^12</f>
        <v>30954820.425523225</v>
      </c>
      <c r="Q232" s="272">
        <f t="shared" ref="Q232:R295" si="225">O232</f>
        <v>29156510.647200003</v>
      </c>
      <c r="R232" s="271">
        <f t="shared" si="225"/>
        <v>30954820.425523225</v>
      </c>
      <c r="S232" s="271">
        <f t="shared" ref="S232:S295" si="226">$O232*(1+6%/12)^24</f>
        <v>32864046.016027961</v>
      </c>
      <c r="T232" s="271"/>
      <c r="U232" s="271">
        <f t="shared" ref="U232:U295" si="227">M232*H232</f>
        <v>2192804097.5140142</v>
      </c>
      <c r="V232" s="271">
        <f t="shared" ref="V232:V295" si="228">N232*H232</f>
        <v>2471640575.816153</v>
      </c>
      <c r="W232" s="271">
        <f t="shared" ref="W232:W295" si="229">O232*H232</f>
        <v>2624085958.2480001</v>
      </c>
      <c r="X232" s="272">
        <f t="shared" ref="X232:X295" si="230">P232*H232</f>
        <v>2785933838.2970901</v>
      </c>
      <c r="Y232" s="272">
        <f t="shared" ref="Y232:Y295" si="231">Q232*H232</f>
        <v>2624085958.2480001</v>
      </c>
      <c r="Z232" s="271">
        <f t="shared" ref="Z232:Z295" si="232">R232*H232</f>
        <v>2785933838.2970901</v>
      </c>
      <c r="AA232" s="271">
        <f t="shared" si="183"/>
        <v>2957764141.4425163</v>
      </c>
      <c r="AB232" s="271"/>
      <c r="AC232" s="33" t="str">
        <f t="shared" ref="AC232:AC295" si="233">IF(AE232=$H$32,$M$32,IF(AE232=$H$33,$M$33,IF(AE232=$H$34,$M$34)))</f>
        <v>BERTAHAP</v>
      </c>
      <c r="AD232" s="273">
        <f t="shared" ref="AD232:AD295" si="234">IF(AC232=$M$32,$N$32,IF(AC232=$M$33,$N$33,$N$34))</f>
        <v>0</v>
      </c>
      <c r="AE232" s="274">
        <v>2</v>
      </c>
      <c r="AF232" s="275"/>
      <c r="AG232" s="271" t="e">
        <f>IF(AF232&gt;#REF!,"LB","KR")</f>
        <v>#REF!</v>
      </c>
      <c r="AH232" s="275">
        <f t="shared" si="194"/>
        <v>2412085000</v>
      </c>
      <c r="AI232" s="275">
        <f t="shared" si="194"/>
        <v>2718805000</v>
      </c>
      <c r="AJ232" s="275">
        <f t="shared" si="194"/>
        <v>2886495000</v>
      </c>
      <c r="AK232" s="276">
        <f t="shared" si="192"/>
        <v>3064528000</v>
      </c>
      <c r="AL232" s="276">
        <f t="shared" si="192"/>
        <v>2886495000</v>
      </c>
      <c r="AM232" s="275">
        <f t="shared" si="192"/>
        <v>3064528000</v>
      </c>
      <c r="AN232" s="275">
        <f t="shared" si="192"/>
        <v>3253541000</v>
      </c>
      <c r="AO232" s="16"/>
      <c r="AP232" s="16"/>
      <c r="AQ232" s="278">
        <f t="shared" ref="AQ232:AQ295" si="235">O232-$O$318</f>
        <v>-1248563.1177999973</v>
      </c>
      <c r="AR232" s="279"/>
      <c r="AS232" s="280"/>
      <c r="AT232" s="280"/>
      <c r="AU232" s="280"/>
      <c r="AV232" s="16"/>
      <c r="AW232" s="16"/>
      <c r="AX232" s="16"/>
      <c r="AY232" s="16"/>
      <c r="AZ232" s="16"/>
      <c r="BA232" s="16"/>
      <c r="BB232" s="16"/>
      <c r="BC232" s="16"/>
      <c r="BD232" s="16"/>
      <c r="BE232" s="16"/>
      <c r="BF232" s="16"/>
      <c r="BG232" s="16"/>
      <c r="BH232" s="16"/>
      <c r="BI232" s="16"/>
      <c r="BJ232" s="16"/>
      <c r="BK232" s="16"/>
      <c r="BL232" s="16"/>
      <c r="BM232" s="16"/>
      <c r="BN232" s="16"/>
      <c r="BO232" s="16"/>
      <c r="BP232" s="16"/>
      <c r="BQ232" s="16"/>
      <c r="BR232" s="16"/>
      <c r="BS232" s="328"/>
      <c r="BT232" s="16"/>
      <c r="BU232" s="16"/>
      <c r="BV232" s="279"/>
      <c r="BW232" s="16"/>
      <c r="BX232" s="16"/>
      <c r="BY232" s="16"/>
      <c r="BZ232" s="16"/>
      <c r="CA232" s="16"/>
      <c r="CB232" s="16"/>
      <c r="CC232" s="16"/>
      <c r="CD232" s="16"/>
      <c r="CE232" s="16"/>
      <c r="CF232" s="43">
        <f t="shared" si="184"/>
        <v>3059685000</v>
      </c>
      <c r="CG232" s="197">
        <f t="shared" si="184"/>
        <v>3248400000</v>
      </c>
      <c r="CH232" s="44">
        <f t="shared" ref="CH232:CH295" si="236">(CF232*90%)*40%/24</f>
        <v>45895275</v>
      </c>
      <c r="CI232" s="44">
        <f t="shared" ref="CI232:CI295" si="237">(CG232*90%)*40%/36</f>
        <v>32484000</v>
      </c>
      <c r="CJ232" s="250">
        <f t="shared" ref="CJ232:CJ295" si="238">(AJ232*90%)/36</f>
        <v>72162375</v>
      </c>
      <c r="CK232" s="287">
        <f t="shared" ref="CK232:CK295" si="239">AK232/48</f>
        <v>63844333.333333336</v>
      </c>
    </row>
    <row r="233" spans="1:89">
      <c r="A233" s="3">
        <f t="shared" ref="A233:A296" si="240">A232+1</f>
        <v>194</v>
      </c>
      <c r="B233" s="556">
        <v>4</v>
      </c>
      <c r="C233" s="264" t="s">
        <v>182</v>
      </c>
      <c r="D233" s="265" t="s">
        <v>44</v>
      </c>
      <c r="E233" s="266"/>
      <c r="F233" s="41" t="s">
        <v>60</v>
      </c>
      <c r="G233" s="267">
        <f t="shared" si="216"/>
        <v>101</v>
      </c>
      <c r="H233" s="267">
        <f t="shared" si="217"/>
        <v>90</v>
      </c>
      <c r="I233" s="268">
        <f t="shared" si="218"/>
        <v>26966806</v>
      </c>
      <c r="J233" s="268">
        <f t="shared" si="219"/>
        <v>1</v>
      </c>
      <c r="K233" s="269">
        <f t="shared" si="220"/>
        <v>1.06</v>
      </c>
      <c r="L233" s="270">
        <f t="shared" si="215"/>
        <v>1.02</v>
      </c>
      <c r="M233" s="271">
        <f t="shared" si="221"/>
        <v>24364489.972377934</v>
      </c>
      <c r="N233" s="271">
        <f t="shared" si="222"/>
        <v>27462673.064623922</v>
      </c>
      <c r="O233" s="271">
        <f t="shared" si="223"/>
        <v>29156510.647200003</v>
      </c>
      <c r="P233" s="271">
        <f t="shared" si="224"/>
        <v>30954820.425523225</v>
      </c>
      <c r="Q233" s="272">
        <f t="shared" si="225"/>
        <v>29156510.647200003</v>
      </c>
      <c r="R233" s="271">
        <f t="shared" si="225"/>
        <v>30954820.425523225</v>
      </c>
      <c r="S233" s="271">
        <f t="shared" si="226"/>
        <v>32864046.016027961</v>
      </c>
      <c r="T233" s="271"/>
      <c r="U233" s="271">
        <f t="shared" si="227"/>
        <v>2192804097.5140142</v>
      </c>
      <c r="V233" s="271">
        <f t="shared" si="228"/>
        <v>2471640575.816153</v>
      </c>
      <c r="W233" s="271">
        <f t="shared" si="229"/>
        <v>2624085958.2480001</v>
      </c>
      <c r="X233" s="272">
        <f t="shared" si="230"/>
        <v>2785933838.2970901</v>
      </c>
      <c r="Y233" s="272">
        <f t="shared" si="231"/>
        <v>2624085958.2480001</v>
      </c>
      <c r="Z233" s="271">
        <f t="shared" si="232"/>
        <v>2785933838.2970901</v>
      </c>
      <c r="AA233" s="271">
        <f t="shared" ref="AA233:AA296" si="241">S233*H233</f>
        <v>2957764141.4425163</v>
      </c>
      <c r="AB233" s="271"/>
      <c r="AC233" s="33" t="str">
        <f t="shared" si="233"/>
        <v>BERTAHAP</v>
      </c>
      <c r="AD233" s="273">
        <f t="shared" si="234"/>
        <v>0</v>
      </c>
      <c r="AE233" s="274">
        <v>2</v>
      </c>
      <c r="AF233" s="275"/>
      <c r="AG233" s="271" t="e">
        <f>IF(AF233&gt;#REF!,"LB","KR")</f>
        <v>#REF!</v>
      </c>
      <c r="AH233" s="275">
        <f t="shared" si="194"/>
        <v>2412085000</v>
      </c>
      <c r="AI233" s="275">
        <f t="shared" si="194"/>
        <v>2718805000</v>
      </c>
      <c r="AJ233" s="275">
        <f t="shared" si="194"/>
        <v>2886495000</v>
      </c>
      <c r="AK233" s="276">
        <f t="shared" si="192"/>
        <v>3064528000</v>
      </c>
      <c r="AL233" s="276">
        <f t="shared" si="192"/>
        <v>2886495000</v>
      </c>
      <c r="AM233" s="275">
        <f t="shared" si="192"/>
        <v>3064528000</v>
      </c>
      <c r="AN233" s="275">
        <f t="shared" si="192"/>
        <v>3253541000</v>
      </c>
      <c r="AO233" s="16"/>
      <c r="AP233" s="16"/>
      <c r="AQ233" s="278">
        <f t="shared" si="235"/>
        <v>-1248563.1177999973</v>
      </c>
      <c r="AR233" s="279"/>
      <c r="AS233" s="280"/>
      <c r="AT233" s="280"/>
      <c r="AU233" s="280"/>
      <c r="AV233" s="16"/>
      <c r="AW233" s="16"/>
      <c r="AX233" s="16"/>
      <c r="AY233" s="16"/>
      <c r="AZ233" s="16"/>
      <c r="BA233" s="16"/>
      <c r="BB233" s="16"/>
      <c r="BC233" s="16"/>
      <c r="BD233" s="16"/>
      <c r="BE233" s="16"/>
      <c r="BF233" s="16"/>
      <c r="BG233" s="16"/>
      <c r="BH233" s="16"/>
      <c r="BI233" s="16"/>
      <c r="BJ233" s="16"/>
      <c r="BK233" s="16"/>
      <c r="BL233" s="16"/>
      <c r="BM233" s="16"/>
      <c r="BN233" s="16"/>
      <c r="BO233" s="16"/>
      <c r="BP233" s="16"/>
      <c r="BQ233" s="16"/>
      <c r="BR233" s="16"/>
      <c r="BS233" s="328"/>
      <c r="BT233" s="16"/>
      <c r="BU233" s="16"/>
      <c r="BV233" s="279"/>
      <c r="BW233" s="16"/>
      <c r="BX233" s="16"/>
      <c r="BY233" s="16"/>
      <c r="BZ233" s="16"/>
      <c r="CA233" s="16"/>
      <c r="CB233" s="16"/>
      <c r="CC233" s="16"/>
      <c r="CD233" s="16"/>
      <c r="CE233" s="16"/>
      <c r="CF233" s="43">
        <f t="shared" ref="CF233:CG296" si="242">ROUNDUP(AJ233+(AJ233*6%),-3)</f>
        <v>3059685000</v>
      </c>
      <c r="CG233" s="197">
        <f t="shared" si="242"/>
        <v>3248400000</v>
      </c>
      <c r="CH233" s="44">
        <f t="shared" si="236"/>
        <v>45895275</v>
      </c>
      <c r="CI233" s="44">
        <f t="shared" si="237"/>
        <v>32484000</v>
      </c>
      <c r="CJ233" s="250">
        <f t="shared" si="238"/>
        <v>72162375</v>
      </c>
      <c r="CK233" s="287">
        <f t="shared" si="239"/>
        <v>63844333.333333336</v>
      </c>
    </row>
    <row r="234" spans="1:89">
      <c r="A234" s="3">
        <f t="shared" si="240"/>
        <v>195</v>
      </c>
      <c r="B234" s="556">
        <v>5</v>
      </c>
      <c r="C234" s="264" t="s">
        <v>182</v>
      </c>
      <c r="D234" s="299">
        <v>11</v>
      </c>
      <c r="E234" s="266"/>
      <c r="F234" s="41" t="s">
        <v>62</v>
      </c>
      <c r="G234" s="267">
        <f t="shared" si="216"/>
        <v>101</v>
      </c>
      <c r="H234" s="267">
        <f t="shared" si="217"/>
        <v>90</v>
      </c>
      <c r="I234" s="268">
        <f t="shared" si="218"/>
        <v>26966806</v>
      </c>
      <c r="J234" s="268">
        <f t="shared" si="219"/>
        <v>1</v>
      </c>
      <c r="K234" s="269">
        <f t="shared" si="220"/>
        <v>1.06</v>
      </c>
      <c r="L234" s="270">
        <f t="shared" si="215"/>
        <v>1.02</v>
      </c>
      <c r="M234" s="271">
        <f t="shared" si="221"/>
        <v>24364489.972377934</v>
      </c>
      <c r="N234" s="271">
        <f t="shared" si="222"/>
        <v>27462673.064623922</v>
      </c>
      <c r="O234" s="271">
        <f t="shared" si="223"/>
        <v>29156510.647200003</v>
      </c>
      <c r="P234" s="271">
        <f t="shared" si="224"/>
        <v>30954820.425523225</v>
      </c>
      <c r="Q234" s="272">
        <f t="shared" si="225"/>
        <v>29156510.647200003</v>
      </c>
      <c r="R234" s="271">
        <f t="shared" si="225"/>
        <v>30954820.425523225</v>
      </c>
      <c r="S234" s="271">
        <f t="shared" si="226"/>
        <v>32864046.016027961</v>
      </c>
      <c r="T234" s="271"/>
      <c r="U234" s="271">
        <f t="shared" si="227"/>
        <v>2192804097.5140142</v>
      </c>
      <c r="V234" s="271">
        <f t="shared" si="228"/>
        <v>2471640575.816153</v>
      </c>
      <c r="W234" s="271">
        <f t="shared" si="229"/>
        <v>2624085958.2480001</v>
      </c>
      <c r="X234" s="272">
        <f t="shared" si="230"/>
        <v>2785933838.2970901</v>
      </c>
      <c r="Y234" s="272">
        <f t="shared" si="231"/>
        <v>2624085958.2480001</v>
      </c>
      <c r="Z234" s="271">
        <f t="shared" si="232"/>
        <v>2785933838.2970901</v>
      </c>
      <c r="AA234" s="271">
        <f t="shared" si="241"/>
        <v>2957764141.4425163</v>
      </c>
      <c r="AB234" s="271"/>
      <c r="AC234" s="33" t="str">
        <f t="shared" si="233"/>
        <v>BERTAHAP</v>
      </c>
      <c r="AD234" s="273">
        <f t="shared" si="234"/>
        <v>0</v>
      </c>
      <c r="AE234" s="274">
        <v>2</v>
      </c>
      <c r="AF234" s="275"/>
      <c r="AG234" s="271" t="e">
        <f>IF(AF234&gt;#REF!,"LB","KR")</f>
        <v>#REF!</v>
      </c>
      <c r="AH234" s="275">
        <f t="shared" si="194"/>
        <v>2412085000</v>
      </c>
      <c r="AI234" s="275">
        <f t="shared" si="194"/>
        <v>2718805000</v>
      </c>
      <c r="AJ234" s="275">
        <f t="shared" si="194"/>
        <v>2886495000</v>
      </c>
      <c r="AK234" s="276">
        <f t="shared" si="192"/>
        <v>3064528000</v>
      </c>
      <c r="AL234" s="276">
        <f t="shared" si="192"/>
        <v>2886495000</v>
      </c>
      <c r="AM234" s="275">
        <f t="shared" si="192"/>
        <v>3064528000</v>
      </c>
      <c r="AN234" s="275">
        <f t="shared" si="192"/>
        <v>3253541000</v>
      </c>
      <c r="AO234" s="16"/>
      <c r="AP234" s="16"/>
      <c r="AQ234" s="278">
        <f t="shared" si="235"/>
        <v>-1248563.1177999973</v>
      </c>
      <c r="AR234" s="279"/>
      <c r="AS234" s="280"/>
      <c r="AT234" s="280"/>
      <c r="AU234" s="280"/>
      <c r="AV234" s="16"/>
      <c r="AW234" s="16"/>
      <c r="AX234" s="16"/>
      <c r="AY234" s="16"/>
      <c r="AZ234" s="16"/>
      <c r="BA234" s="16"/>
      <c r="BB234" s="16"/>
      <c r="BC234" s="16"/>
      <c r="BD234" s="16"/>
      <c r="BE234" s="16"/>
      <c r="BF234" s="16"/>
      <c r="BG234" s="16"/>
      <c r="BH234" s="16"/>
      <c r="BI234" s="16"/>
      <c r="BJ234" s="16"/>
      <c r="BK234" s="16"/>
      <c r="BL234" s="16"/>
      <c r="BM234" s="16"/>
      <c r="BN234" s="16"/>
      <c r="BO234" s="16"/>
      <c r="BP234" s="16"/>
      <c r="BQ234" s="16"/>
      <c r="BR234" s="16"/>
      <c r="BS234" s="328"/>
      <c r="BT234" s="16"/>
      <c r="BU234" s="16"/>
      <c r="BV234" s="279"/>
      <c r="BW234" s="16"/>
      <c r="BX234" s="16"/>
      <c r="BY234" s="16"/>
      <c r="BZ234" s="16"/>
      <c r="CA234" s="16"/>
      <c r="CB234" s="16"/>
      <c r="CC234" s="16"/>
      <c r="CD234" s="16"/>
      <c r="CE234" s="16"/>
      <c r="CF234" s="43">
        <f t="shared" si="242"/>
        <v>3059685000</v>
      </c>
      <c r="CG234" s="197">
        <f t="shared" si="242"/>
        <v>3248400000</v>
      </c>
      <c r="CH234" s="44">
        <f t="shared" si="236"/>
        <v>45895275</v>
      </c>
      <c r="CI234" s="44">
        <f t="shared" si="237"/>
        <v>32484000</v>
      </c>
      <c r="CJ234" s="250">
        <f t="shared" si="238"/>
        <v>72162375</v>
      </c>
      <c r="CK234" s="287">
        <f t="shared" si="239"/>
        <v>63844333.333333336</v>
      </c>
    </row>
    <row r="235" spans="1:89">
      <c r="A235" s="3">
        <f t="shared" si="240"/>
        <v>196</v>
      </c>
      <c r="B235" s="556">
        <v>6</v>
      </c>
      <c r="C235" s="264" t="s">
        <v>182</v>
      </c>
      <c r="D235" s="299">
        <v>15</v>
      </c>
      <c r="E235" s="266"/>
      <c r="F235" s="41" t="s">
        <v>64</v>
      </c>
      <c r="G235" s="267">
        <f t="shared" si="216"/>
        <v>101</v>
      </c>
      <c r="H235" s="267">
        <f t="shared" si="217"/>
        <v>90</v>
      </c>
      <c r="I235" s="268">
        <f t="shared" si="218"/>
        <v>26966806</v>
      </c>
      <c r="J235" s="268">
        <f t="shared" si="219"/>
        <v>1</v>
      </c>
      <c r="K235" s="269">
        <f t="shared" si="220"/>
        <v>1.06</v>
      </c>
      <c r="L235" s="270">
        <f t="shared" si="215"/>
        <v>1.02</v>
      </c>
      <c r="M235" s="271">
        <f t="shared" si="221"/>
        <v>24364489.972377934</v>
      </c>
      <c r="N235" s="271">
        <f t="shared" si="222"/>
        <v>27462673.064623922</v>
      </c>
      <c r="O235" s="271">
        <f t="shared" si="223"/>
        <v>29156510.647200003</v>
      </c>
      <c r="P235" s="271">
        <f t="shared" si="224"/>
        <v>30954820.425523225</v>
      </c>
      <c r="Q235" s="272">
        <f t="shared" si="225"/>
        <v>29156510.647200003</v>
      </c>
      <c r="R235" s="271">
        <f t="shared" si="225"/>
        <v>30954820.425523225</v>
      </c>
      <c r="S235" s="271">
        <f t="shared" si="226"/>
        <v>32864046.016027961</v>
      </c>
      <c r="T235" s="271"/>
      <c r="U235" s="271">
        <f t="shared" si="227"/>
        <v>2192804097.5140142</v>
      </c>
      <c r="V235" s="271">
        <f t="shared" si="228"/>
        <v>2471640575.816153</v>
      </c>
      <c r="W235" s="271">
        <f t="shared" si="229"/>
        <v>2624085958.2480001</v>
      </c>
      <c r="X235" s="272">
        <f t="shared" si="230"/>
        <v>2785933838.2970901</v>
      </c>
      <c r="Y235" s="272">
        <f t="shared" si="231"/>
        <v>2624085958.2480001</v>
      </c>
      <c r="Z235" s="271">
        <f t="shared" si="232"/>
        <v>2785933838.2970901</v>
      </c>
      <c r="AA235" s="271">
        <f t="shared" si="241"/>
        <v>2957764141.4425163</v>
      </c>
      <c r="AB235" s="271"/>
      <c r="AC235" s="33" t="str">
        <f t="shared" si="233"/>
        <v>BERTAHAP</v>
      </c>
      <c r="AD235" s="273">
        <f t="shared" si="234"/>
        <v>0</v>
      </c>
      <c r="AE235" s="274">
        <v>2</v>
      </c>
      <c r="AF235" s="275"/>
      <c r="AG235" s="271" t="e">
        <f>IF(AF235&gt;#REF!,"LB","KR")</f>
        <v>#REF!</v>
      </c>
      <c r="AH235" s="275">
        <f t="shared" si="194"/>
        <v>2412085000</v>
      </c>
      <c r="AI235" s="275">
        <f t="shared" si="194"/>
        <v>2718805000</v>
      </c>
      <c r="AJ235" s="275">
        <f t="shared" si="194"/>
        <v>2886495000</v>
      </c>
      <c r="AK235" s="276">
        <f t="shared" si="192"/>
        <v>3064528000</v>
      </c>
      <c r="AL235" s="276">
        <f t="shared" si="192"/>
        <v>2886495000</v>
      </c>
      <c r="AM235" s="275">
        <f t="shared" si="192"/>
        <v>3064528000</v>
      </c>
      <c r="AN235" s="275">
        <f t="shared" si="192"/>
        <v>3253541000</v>
      </c>
      <c r="AO235" s="16"/>
      <c r="AP235" s="16"/>
      <c r="AQ235" s="278">
        <f t="shared" si="235"/>
        <v>-1248563.1177999973</v>
      </c>
      <c r="AR235" s="279"/>
      <c r="AS235" s="280"/>
      <c r="AT235" s="280"/>
      <c r="AU235" s="280"/>
      <c r="AV235" s="16"/>
      <c r="AW235" s="16"/>
      <c r="AX235" s="16"/>
      <c r="AY235" s="16"/>
      <c r="AZ235" s="16"/>
      <c r="BA235" s="16"/>
      <c r="BB235" s="16"/>
      <c r="BC235" s="16"/>
      <c r="BD235" s="16"/>
      <c r="BE235" s="16"/>
      <c r="BF235" s="16"/>
      <c r="BG235" s="16"/>
      <c r="BH235" s="16"/>
      <c r="BI235" s="16"/>
      <c r="BJ235" s="16"/>
      <c r="BK235" s="16"/>
      <c r="BL235" s="16"/>
      <c r="BM235" s="16"/>
      <c r="BN235" s="16"/>
      <c r="BO235" s="16"/>
      <c r="BP235" s="16"/>
      <c r="BQ235" s="16"/>
      <c r="BR235" s="16"/>
      <c r="BS235" s="328"/>
      <c r="BT235" s="16"/>
      <c r="BU235" s="16"/>
      <c r="BV235" s="279"/>
      <c r="BW235" s="16"/>
      <c r="BX235" s="16"/>
      <c r="BY235" s="16"/>
      <c r="BZ235" s="16"/>
      <c r="CA235" s="16"/>
      <c r="CB235" s="16"/>
      <c r="CC235" s="16"/>
      <c r="CD235" s="16"/>
      <c r="CE235" s="16"/>
      <c r="CF235" s="43">
        <f t="shared" si="242"/>
        <v>3059685000</v>
      </c>
      <c r="CG235" s="197">
        <f t="shared" si="242"/>
        <v>3248400000</v>
      </c>
      <c r="CH235" s="44">
        <f t="shared" si="236"/>
        <v>45895275</v>
      </c>
      <c r="CI235" s="44">
        <f t="shared" si="237"/>
        <v>32484000</v>
      </c>
      <c r="CJ235" s="250">
        <f t="shared" si="238"/>
        <v>72162375</v>
      </c>
      <c r="CK235" s="287">
        <f t="shared" si="239"/>
        <v>63844333.333333336</v>
      </c>
    </row>
    <row r="236" spans="1:89">
      <c r="A236" s="3">
        <f t="shared" si="240"/>
        <v>197</v>
      </c>
      <c r="B236" s="556">
        <v>7</v>
      </c>
      <c r="C236" s="264" t="s">
        <v>182</v>
      </c>
      <c r="D236" s="299">
        <v>17</v>
      </c>
      <c r="E236" s="266"/>
      <c r="F236" s="41" t="s">
        <v>67</v>
      </c>
      <c r="G236" s="267">
        <f t="shared" si="216"/>
        <v>85</v>
      </c>
      <c r="H236" s="267">
        <f t="shared" si="217"/>
        <v>74</v>
      </c>
      <c r="I236" s="268">
        <f t="shared" si="218"/>
        <v>26966806</v>
      </c>
      <c r="J236" s="268">
        <f t="shared" si="219"/>
        <v>1</v>
      </c>
      <c r="K236" s="269">
        <f t="shared" si="220"/>
        <v>1.06</v>
      </c>
      <c r="L236" s="270">
        <f t="shared" si="215"/>
        <v>1.02</v>
      </c>
      <c r="M236" s="271">
        <f t="shared" si="221"/>
        <v>24364489.972377934</v>
      </c>
      <c r="N236" s="271">
        <f t="shared" si="222"/>
        <v>27462673.064623922</v>
      </c>
      <c r="O236" s="271">
        <f t="shared" si="223"/>
        <v>29156510.647200003</v>
      </c>
      <c r="P236" s="271">
        <f t="shared" si="224"/>
        <v>30954820.425523225</v>
      </c>
      <c r="Q236" s="272">
        <f t="shared" si="225"/>
        <v>29156510.647200003</v>
      </c>
      <c r="R236" s="271">
        <f t="shared" si="225"/>
        <v>30954820.425523225</v>
      </c>
      <c r="S236" s="271">
        <f t="shared" si="226"/>
        <v>32864046.016027961</v>
      </c>
      <c r="T236" s="271"/>
      <c r="U236" s="271">
        <f t="shared" si="227"/>
        <v>1802972257.9559672</v>
      </c>
      <c r="V236" s="271">
        <f t="shared" si="228"/>
        <v>2032237806.7821703</v>
      </c>
      <c r="W236" s="271">
        <f t="shared" si="229"/>
        <v>2157581787.8928003</v>
      </c>
      <c r="X236" s="272">
        <f t="shared" si="230"/>
        <v>2290656711.4887185</v>
      </c>
      <c r="Y236" s="272">
        <f t="shared" si="231"/>
        <v>2157581787.8928003</v>
      </c>
      <c r="Z236" s="271">
        <f t="shared" si="232"/>
        <v>2290656711.4887185</v>
      </c>
      <c r="AA236" s="271">
        <f t="shared" si="241"/>
        <v>2431939405.186069</v>
      </c>
      <c r="AB236" s="271"/>
      <c r="AC236" s="33" t="str">
        <f t="shared" si="233"/>
        <v>BERTAHAP</v>
      </c>
      <c r="AD236" s="273">
        <f t="shared" si="234"/>
        <v>0</v>
      </c>
      <c r="AE236" s="274">
        <v>2</v>
      </c>
      <c r="AF236" s="275"/>
      <c r="AG236" s="271" t="e">
        <f>IF(AF236&gt;#REF!,"LB","KR")</f>
        <v>#REF!</v>
      </c>
      <c r="AH236" s="275">
        <f t="shared" si="194"/>
        <v>1983270000</v>
      </c>
      <c r="AI236" s="275">
        <f t="shared" si="194"/>
        <v>2235462000</v>
      </c>
      <c r="AJ236" s="275">
        <f t="shared" si="194"/>
        <v>2373340000</v>
      </c>
      <c r="AK236" s="276">
        <f t="shared" si="192"/>
        <v>2519723000</v>
      </c>
      <c r="AL236" s="276">
        <f t="shared" si="192"/>
        <v>2373340000</v>
      </c>
      <c r="AM236" s="275">
        <f t="shared" si="192"/>
        <v>2519723000</v>
      </c>
      <c r="AN236" s="275">
        <f t="shared" si="192"/>
        <v>2675134000</v>
      </c>
      <c r="AO236" s="16"/>
      <c r="AP236" s="16"/>
      <c r="AQ236" s="278">
        <f t="shared" si="235"/>
        <v>-1248563.1177999973</v>
      </c>
      <c r="AR236" s="279"/>
      <c r="AS236" s="280"/>
      <c r="AT236" s="280"/>
      <c r="AU236" s="280"/>
      <c r="AV236" s="16"/>
      <c r="AW236" s="16"/>
      <c r="AX236" s="16"/>
      <c r="AY236" s="16"/>
      <c r="AZ236" s="16"/>
      <c r="BA236" s="16"/>
      <c r="BB236" s="16"/>
      <c r="BC236" s="16"/>
      <c r="BD236" s="16"/>
      <c r="BE236" s="16"/>
      <c r="BF236" s="16"/>
      <c r="BG236" s="16"/>
      <c r="BH236" s="16"/>
      <c r="BI236" s="16"/>
      <c r="BJ236" s="16"/>
      <c r="BK236" s="16"/>
      <c r="BL236" s="16"/>
      <c r="BM236" s="16"/>
      <c r="BN236" s="16"/>
      <c r="BO236" s="16"/>
      <c r="BP236" s="16"/>
      <c r="BQ236" s="16"/>
      <c r="BR236" s="16"/>
      <c r="BS236" s="328"/>
      <c r="BT236" s="16"/>
      <c r="BU236" s="16"/>
      <c r="BV236" s="279"/>
      <c r="BW236" s="16"/>
      <c r="BX236" s="16"/>
      <c r="BY236" s="16"/>
      <c r="BZ236" s="16"/>
      <c r="CA236" s="16"/>
      <c r="CB236" s="16"/>
      <c r="CC236" s="16"/>
      <c r="CD236" s="16"/>
      <c r="CE236" s="16"/>
      <c r="CF236" s="43">
        <f t="shared" si="242"/>
        <v>2515741000</v>
      </c>
      <c r="CG236" s="197">
        <f t="shared" si="242"/>
        <v>2670907000</v>
      </c>
      <c r="CH236" s="44">
        <f t="shared" si="236"/>
        <v>37736115</v>
      </c>
      <c r="CI236" s="44">
        <f t="shared" si="237"/>
        <v>26709070</v>
      </c>
      <c r="CJ236" s="250">
        <f t="shared" si="238"/>
        <v>59333500</v>
      </c>
      <c r="CK236" s="287">
        <f t="shared" si="239"/>
        <v>52494229.166666664</v>
      </c>
    </row>
    <row r="237" spans="1:89">
      <c r="A237" s="3">
        <f t="shared" si="240"/>
        <v>198</v>
      </c>
      <c r="B237" s="556">
        <v>8</v>
      </c>
      <c r="C237" s="264" t="s">
        <v>182</v>
      </c>
      <c r="D237" s="299">
        <v>19</v>
      </c>
      <c r="E237" s="266"/>
      <c r="F237" s="41" t="s">
        <v>78</v>
      </c>
      <c r="G237" s="267">
        <f t="shared" si="216"/>
        <v>138</v>
      </c>
      <c r="H237" s="267">
        <f t="shared" si="217"/>
        <v>120</v>
      </c>
      <c r="I237" s="268">
        <f t="shared" si="218"/>
        <v>26966806</v>
      </c>
      <c r="J237" s="268">
        <f t="shared" si="219"/>
        <v>1</v>
      </c>
      <c r="K237" s="269">
        <f t="shared" si="220"/>
        <v>1.06</v>
      </c>
      <c r="L237" s="270">
        <f t="shared" si="215"/>
        <v>1.02</v>
      </c>
      <c r="M237" s="271">
        <f t="shared" si="221"/>
        <v>24364489.972377934</v>
      </c>
      <c r="N237" s="271">
        <f t="shared" si="222"/>
        <v>27462673.064623922</v>
      </c>
      <c r="O237" s="271">
        <f t="shared" si="223"/>
        <v>29156510.647200003</v>
      </c>
      <c r="P237" s="271">
        <f t="shared" si="224"/>
        <v>30954820.425523225</v>
      </c>
      <c r="Q237" s="272">
        <f t="shared" si="225"/>
        <v>29156510.647200003</v>
      </c>
      <c r="R237" s="271">
        <f t="shared" si="225"/>
        <v>30954820.425523225</v>
      </c>
      <c r="S237" s="271">
        <f t="shared" si="226"/>
        <v>32864046.016027961</v>
      </c>
      <c r="T237" s="271"/>
      <c r="U237" s="271">
        <f t="shared" si="227"/>
        <v>2923738796.6853518</v>
      </c>
      <c r="V237" s="271">
        <f t="shared" si="228"/>
        <v>3295520767.7548704</v>
      </c>
      <c r="W237" s="271">
        <f t="shared" si="229"/>
        <v>3498781277.6640005</v>
      </c>
      <c r="X237" s="272">
        <f t="shared" si="230"/>
        <v>3714578451.0627871</v>
      </c>
      <c r="Y237" s="272">
        <f t="shared" si="231"/>
        <v>3498781277.6640005</v>
      </c>
      <c r="Z237" s="271">
        <f t="shared" si="232"/>
        <v>3714578451.0627871</v>
      </c>
      <c r="AA237" s="271">
        <f t="shared" si="241"/>
        <v>3943685521.9233551</v>
      </c>
      <c r="AB237" s="271"/>
      <c r="AC237" s="33" t="str">
        <f t="shared" si="233"/>
        <v>BERTAHAP</v>
      </c>
      <c r="AD237" s="273">
        <f t="shared" si="234"/>
        <v>0</v>
      </c>
      <c r="AE237" s="274">
        <v>2</v>
      </c>
      <c r="AF237" s="275"/>
      <c r="AG237" s="271" t="e">
        <f>IF(AF237&gt;#REF!,"LB","KR")</f>
        <v>#REF!</v>
      </c>
      <c r="AH237" s="275">
        <f t="shared" si="194"/>
        <v>3216113000</v>
      </c>
      <c r="AI237" s="275">
        <f t="shared" si="194"/>
        <v>3625073000</v>
      </c>
      <c r="AJ237" s="275">
        <f t="shared" si="194"/>
        <v>3848660000</v>
      </c>
      <c r="AK237" s="276">
        <f t="shared" si="192"/>
        <v>4086037000</v>
      </c>
      <c r="AL237" s="276">
        <f t="shared" si="192"/>
        <v>3848660000</v>
      </c>
      <c r="AM237" s="275">
        <f t="shared" si="192"/>
        <v>4086037000</v>
      </c>
      <c r="AN237" s="275">
        <f t="shared" si="192"/>
        <v>4338055000</v>
      </c>
      <c r="AO237" s="16"/>
      <c r="AP237" s="16"/>
      <c r="AQ237" s="278">
        <f t="shared" si="235"/>
        <v>-1248563.1177999973</v>
      </c>
      <c r="AR237" s="279"/>
      <c r="AS237" s="280"/>
      <c r="AT237" s="280"/>
      <c r="AU237" s="280"/>
      <c r="AV237" s="16"/>
      <c r="AW237" s="16"/>
      <c r="AX237" s="16"/>
      <c r="AY237" s="16"/>
      <c r="AZ237" s="16"/>
      <c r="BA237" s="16"/>
      <c r="BB237" s="16"/>
      <c r="BC237" s="16"/>
      <c r="BD237" s="16"/>
      <c r="BE237" s="16"/>
      <c r="BF237" s="16"/>
      <c r="BG237" s="16"/>
      <c r="BH237" s="16"/>
      <c r="BI237" s="16"/>
      <c r="BJ237" s="16"/>
      <c r="BK237" s="16"/>
      <c r="BL237" s="16"/>
      <c r="BM237" s="16"/>
      <c r="BN237" s="16"/>
      <c r="BO237" s="16"/>
      <c r="BP237" s="16"/>
      <c r="BQ237" s="16"/>
      <c r="BR237" s="16"/>
      <c r="BS237" s="328"/>
      <c r="BT237" s="16"/>
      <c r="BU237" s="16"/>
      <c r="BV237" s="279"/>
      <c r="BW237" s="16"/>
      <c r="BX237" s="16"/>
      <c r="BY237" s="16"/>
      <c r="BZ237" s="16"/>
      <c r="CA237" s="16"/>
      <c r="CB237" s="16"/>
      <c r="CC237" s="16"/>
      <c r="CD237" s="16"/>
      <c r="CE237" s="16"/>
      <c r="CF237" s="43">
        <f t="shared" si="242"/>
        <v>4079580000</v>
      </c>
      <c r="CG237" s="197">
        <f t="shared" si="242"/>
        <v>4331200000</v>
      </c>
      <c r="CH237" s="44">
        <f t="shared" si="236"/>
        <v>61193700</v>
      </c>
      <c r="CI237" s="44">
        <f t="shared" si="237"/>
        <v>43312000</v>
      </c>
      <c r="CJ237" s="250">
        <f t="shared" si="238"/>
        <v>96216500</v>
      </c>
      <c r="CK237" s="287">
        <f t="shared" si="239"/>
        <v>85125770.833333328</v>
      </c>
    </row>
    <row r="238" spans="1:89">
      <c r="A238" s="3">
        <f t="shared" si="240"/>
        <v>199</v>
      </c>
      <c r="B238" s="556">
        <v>9</v>
      </c>
      <c r="C238" s="264" t="s">
        <v>182</v>
      </c>
      <c r="D238" s="299">
        <v>21</v>
      </c>
      <c r="E238" s="266"/>
      <c r="F238" s="41" t="s">
        <v>84</v>
      </c>
      <c r="G238" s="267">
        <f t="shared" si="216"/>
        <v>132</v>
      </c>
      <c r="H238" s="267">
        <f t="shared" si="217"/>
        <v>112</v>
      </c>
      <c r="I238" s="268">
        <f t="shared" si="218"/>
        <v>26966806</v>
      </c>
      <c r="J238" s="268">
        <f t="shared" si="219"/>
        <v>3</v>
      </c>
      <c r="K238" s="269">
        <f t="shared" si="220"/>
        <v>1.1000000000000001</v>
      </c>
      <c r="L238" s="270">
        <f t="shared" si="215"/>
        <v>1.02</v>
      </c>
      <c r="M238" s="271">
        <f t="shared" si="221"/>
        <v>25283904.688316725</v>
      </c>
      <c r="N238" s="271">
        <f t="shared" si="222"/>
        <v>28499000.350081429</v>
      </c>
      <c r="O238" s="271">
        <f t="shared" si="223"/>
        <v>30256756.332000002</v>
      </c>
      <c r="P238" s="271">
        <f t="shared" si="224"/>
        <v>32122926.856675044</v>
      </c>
      <c r="Q238" s="272">
        <f t="shared" si="225"/>
        <v>30256756.332000002</v>
      </c>
      <c r="R238" s="271">
        <f t="shared" si="225"/>
        <v>32122926.856675044</v>
      </c>
      <c r="S238" s="271">
        <f t="shared" si="226"/>
        <v>34104198.695878074</v>
      </c>
      <c r="T238" s="271"/>
      <c r="U238" s="271">
        <f t="shared" si="227"/>
        <v>2831797325.0914731</v>
      </c>
      <c r="V238" s="271">
        <f t="shared" si="228"/>
        <v>3191888039.2091198</v>
      </c>
      <c r="W238" s="271">
        <f t="shared" si="229"/>
        <v>3388756709.184</v>
      </c>
      <c r="X238" s="272">
        <f t="shared" si="230"/>
        <v>3597767807.9476051</v>
      </c>
      <c r="Y238" s="272">
        <f t="shared" si="231"/>
        <v>3388756709.184</v>
      </c>
      <c r="Z238" s="271">
        <f t="shared" si="232"/>
        <v>3597767807.9476051</v>
      </c>
      <c r="AA238" s="271">
        <f t="shared" si="241"/>
        <v>3819670253.938344</v>
      </c>
      <c r="AB238" s="271"/>
      <c r="AC238" s="33" t="str">
        <f t="shared" si="233"/>
        <v>BERTAHAP</v>
      </c>
      <c r="AD238" s="273">
        <f t="shared" si="234"/>
        <v>0</v>
      </c>
      <c r="AE238" s="274">
        <v>2</v>
      </c>
      <c r="AF238" s="275"/>
      <c r="AG238" s="271" t="e">
        <f>IF(AF238&gt;#REF!,"LB","KR")</f>
        <v>#REF!</v>
      </c>
      <c r="AH238" s="275">
        <f t="shared" si="194"/>
        <v>3114978000</v>
      </c>
      <c r="AI238" s="275">
        <f t="shared" si="194"/>
        <v>3511077000</v>
      </c>
      <c r="AJ238" s="275">
        <f t="shared" si="194"/>
        <v>3727633000</v>
      </c>
      <c r="AK238" s="276">
        <f t="shared" si="192"/>
        <v>3957545000</v>
      </c>
      <c r="AL238" s="276">
        <f t="shared" si="192"/>
        <v>3727633000</v>
      </c>
      <c r="AM238" s="275">
        <f t="shared" si="192"/>
        <v>3957545000</v>
      </c>
      <c r="AN238" s="275">
        <f t="shared" si="192"/>
        <v>4201638000</v>
      </c>
      <c r="AO238" s="16"/>
      <c r="AP238" s="16"/>
      <c r="AQ238" s="278">
        <f t="shared" si="235"/>
        <v>-148317.43299999833</v>
      </c>
      <c r="AR238" s="279"/>
      <c r="AS238" s="280"/>
      <c r="AT238" s="280"/>
      <c r="AU238" s="280"/>
      <c r="AV238" s="16"/>
      <c r="AW238" s="16"/>
      <c r="AX238" s="16"/>
      <c r="AY238" s="16"/>
      <c r="AZ238" s="16"/>
      <c r="BA238" s="16"/>
      <c r="BB238" s="16"/>
      <c r="BC238" s="16"/>
      <c r="BD238" s="16"/>
      <c r="BE238" s="16"/>
      <c r="BF238" s="16"/>
      <c r="BG238" s="16"/>
      <c r="BH238" s="16"/>
      <c r="BI238" s="16"/>
      <c r="BJ238" s="16"/>
      <c r="BK238" s="16"/>
      <c r="BL238" s="16"/>
      <c r="BM238" s="16"/>
      <c r="BN238" s="16"/>
      <c r="BO238" s="16"/>
      <c r="BP238" s="16"/>
      <c r="BQ238" s="16"/>
      <c r="BR238" s="16"/>
      <c r="BS238" s="328"/>
      <c r="BT238" s="16"/>
      <c r="BU238" s="16"/>
      <c r="BV238" s="279"/>
      <c r="BW238" s="16"/>
      <c r="BX238" s="16"/>
      <c r="BY238" s="16"/>
      <c r="BZ238" s="16"/>
      <c r="CA238" s="16"/>
      <c r="CB238" s="16"/>
      <c r="CC238" s="16"/>
      <c r="CD238" s="16"/>
      <c r="CE238" s="16"/>
      <c r="CF238" s="43">
        <f t="shared" si="242"/>
        <v>3951291000</v>
      </c>
      <c r="CG238" s="197">
        <f t="shared" si="242"/>
        <v>4194998000</v>
      </c>
      <c r="CH238" s="44">
        <f t="shared" si="236"/>
        <v>59269365</v>
      </c>
      <c r="CI238" s="44">
        <f t="shared" si="237"/>
        <v>41949980</v>
      </c>
      <c r="CJ238" s="250">
        <f t="shared" si="238"/>
        <v>93190825</v>
      </c>
      <c r="CK238" s="287">
        <f t="shared" si="239"/>
        <v>82448854.166666672</v>
      </c>
    </row>
    <row r="239" spans="1:89">
      <c r="A239" s="3">
        <f t="shared" si="240"/>
        <v>200</v>
      </c>
      <c r="B239" s="556">
        <v>1</v>
      </c>
      <c r="C239" s="264" t="s">
        <v>183</v>
      </c>
      <c r="D239" s="265" t="s">
        <v>19</v>
      </c>
      <c r="E239" s="266"/>
      <c r="F239" s="41" t="s">
        <v>72</v>
      </c>
      <c r="G239" s="267">
        <f t="shared" si="216"/>
        <v>175</v>
      </c>
      <c r="H239" s="267">
        <f t="shared" si="217"/>
        <v>156</v>
      </c>
      <c r="I239" s="268">
        <f t="shared" si="218"/>
        <v>26966806</v>
      </c>
      <c r="J239" s="268">
        <f t="shared" si="219"/>
        <v>5</v>
      </c>
      <c r="K239" s="269">
        <f t="shared" si="220"/>
        <v>1.08</v>
      </c>
      <c r="L239" s="319">
        <f t="shared" ref="L239:L248" si="243">SUMIF($AN$4:$AN$22,D239,$BK$4:$BK$22)</f>
        <v>1.03</v>
      </c>
      <c r="M239" s="271">
        <f t="shared" si="221"/>
        <v>25067571.813978184</v>
      </c>
      <c r="N239" s="271">
        <f t="shared" si="222"/>
        <v>28255158.635856133</v>
      </c>
      <c r="O239" s="271">
        <f t="shared" si="223"/>
        <v>29997874.994400002</v>
      </c>
      <c r="P239" s="271">
        <f t="shared" si="224"/>
        <v>31848078.284639321</v>
      </c>
      <c r="Q239" s="272">
        <f t="shared" si="225"/>
        <v>29997874.994400002</v>
      </c>
      <c r="R239" s="271">
        <f t="shared" si="225"/>
        <v>31848078.284639321</v>
      </c>
      <c r="S239" s="271">
        <f t="shared" si="226"/>
        <v>33812398.065325104</v>
      </c>
      <c r="T239" s="271"/>
      <c r="U239" s="271">
        <f t="shared" si="227"/>
        <v>3910541202.9805965</v>
      </c>
      <c r="V239" s="271">
        <f t="shared" si="228"/>
        <v>4407804747.1935568</v>
      </c>
      <c r="W239" s="271">
        <f t="shared" si="229"/>
        <v>4679668499.1264</v>
      </c>
      <c r="X239" s="272">
        <f t="shared" si="230"/>
        <v>4968300212.4037342</v>
      </c>
      <c r="Y239" s="272">
        <f t="shared" si="231"/>
        <v>4679668499.1264</v>
      </c>
      <c r="Z239" s="271">
        <f t="shared" si="232"/>
        <v>4968300212.4037342</v>
      </c>
      <c r="AA239" s="271">
        <f t="shared" si="241"/>
        <v>5274734098.1907158</v>
      </c>
      <c r="AB239" s="271"/>
      <c r="AC239" s="33" t="str">
        <f t="shared" si="233"/>
        <v>BERTAHAP</v>
      </c>
      <c r="AD239" s="273">
        <f t="shared" si="234"/>
        <v>0</v>
      </c>
      <c r="AE239" s="274">
        <v>2</v>
      </c>
      <c r="AF239" s="275"/>
      <c r="AG239" s="271" t="e">
        <f>IF(AF239&gt;#REF!,"LB","KR")</f>
        <v>#REF!</v>
      </c>
      <c r="AH239" s="275">
        <f t="shared" si="194"/>
        <v>4301596000</v>
      </c>
      <c r="AI239" s="275">
        <f t="shared" si="194"/>
        <v>4848586000</v>
      </c>
      <c r="AJ239" s="275">
        <f t="shared" si="194"/>
        <v>5147636000</v>
      </c>
      <c r="AK239" s="276">
        <f t="shared" si="192"/>
        <v>5465131000</v>
      </c>
      <c r="AL239" s="276">
        <f t="shared" si="192"/>
        <v>5147636000</v>
      </c>
      <c r="AM239" s="275">
        <f t="shared" si="192"/>
        <v>5465131000</v>
      </c>
      <c r="AN239" s="275">
        <f t="shared" si="192"/>
        <v>5802208000</v>
      </c>
      <c r="AO239" s="16"/>
      <c r="AP239" s="16"/>
      <c r="AQ239" s="278">
        <f t="shared" si="235"/>
        <v>-407198.77059999853</v>
      </c>
      <c r="AR239" s="279"/>
      <c r="AS239" s="280"/>
      <c r="AT239" s="280"/>
      <c r="AU239" s="280"/>
      <c r="AV239" s="16"/>
      <c r="AW239" s="16"/>
      <c r="AX239" s="16"/>
      <c r="AY239" s="16"/>
      <c r="AZ239" s="16"/>
      <c r="BA239" s="16"/>
      <c r="BB239" s="16"/>
      <c r="BC239" s="16"/>
      <c r="BD239" s="16"/>
      <c r="BE239" s="16"/>
      <c r="BF239" s="16"/>
      <c r="BG239" s="16"/>
      <c r="BH239" s="16"/>
      <c r="BI239" s="16"/>
      <c r="BJ239" s="16"/>
      <c r="BK239" s="16"/>
      <c r="BL239" s="16"/>
      <c r="BM239" s="16"/>
      <c r="BN239" s="16"/>
      <c r="BO239" s="16"/>
      <c r="BP239" s="16"/>
      <c r="BQ239" s="16"/>
      <c r="BR239" s="16"/>
      <c r="BS239" s="328"/>
      <c r="BT239" s="16"/>
      <c r="BU239" s="16"/>
      <c r="BV239" s="279"/>
      <c r="BW239" s="16"/>
      <c r="BX239" s="16"/>
      <c r="BY239" s="16"/>
      <c r="BZ239" s="16"/>
      <c r="CA239" s="16"/>
      <c r="CB239" s="16"/>
      <c r="CC239" s="16"/>
      <c r="CD239" s="16"/>
      <c r="CE239" s="16"/>
      <c r="CF239" s="43">
        <f t="shared" si="242"/>
        <v>5456495000</v>
      </c>
      <c r="CG239" s="197">
        <f t="shared" si="242"/>
        <v>5793039000</v>
      </c>
      <c r="CH239" s="44">
        <f t="shared" si="236"/>
        <v>81847425</v>
      </c>
      <c r="CI239" s="44">
        <f t="shared" si="237"/>
        <v>57930390</v>
      </c>
      <c r="CJ239" s="250">
        <f t="shared" si="238"/>
        <v>128690900</v>
      </c>
      <c r="CK239" s="287">
        <f t="shared" si="239"/>
        <v>113856895.83333333</v>
      </c>
    </row>
    <row r="240" spans="1:89">
      <c r="A240" s="3">
        <f t="shared" si="240"/>
        <v>201</v>
      </c>
      <c r="B240" s="556">
        <v>2</v>
      </c>
      <c r="C240" s="264" t="s">
        <v>183</v>
      </c>
      <c r="D240" s="265" t="s">
        <v>29</v>
      </c>
      <c r="E240" s="266"/>
      <c r="F240" s="41" t="s">
        <v>74</v>
      </c>
      <c r="G240" s="267">
        <f t="shared" si="216"/>
        <v>85</v>
      </c>
      <c r="H240" s="267">
        <f t="shared" si="217"/>
        <v>74</v>
      </c>
      <c r="I240" s="268">
        <f t="shared" si="218"/>
        <v>26966806</v>
      </c>
      <c r="J240" s="268">
        <f t="shared" si="219"/>
        <v>1</v>
      </c>
      <c r="K240" s="269">
        <f t="shared" si="220"/>
        <v>1.06</v>
      </c>
      <c r="L240" s="319">
        <f t="shared" si="243"/>
        <v>1.03</v>
      </c>
      <c r="M240" s="271">
        <f t="shared" si="221"/>
        <v>24603357.52112674</v>
      </c>
      <c r="N240" s="271">
        <f t="shared" si="222"/>
        <v>27731914.957414355</v>
      </c>
      <c r="O240" s="271">
        <f t="shared" si="223"/>
        <v>29442358.790800005</v>
      </c>
      <c r="P240" s="271">
        <f t="shared" si="224"/>
        <v>31258299.057146005</v>
      </c>
      <c r="Q240" s="272">
        <f t="shared" si="225"/>
        <v>29442358.790800005</v>
      </c>
      <c r="R240" s="271">
        <f t="shared" si="225"/>
        <v>31258299.057146005</v>
      </c>
      <c r="S240" s="271">
        <f t="shared" si="226"/>
        <v>33186242.545596864</v>
      </c>
      <c r="T240" s="271"/>
      <c r="U240" s="271">
        <f t="shared" si="227"/>
        <v>1820648456.5633788</v>
      </c>
      <c r="V240" s="271">
        <f t="shared" si="228"/>
        <v>2052161706.8486624</v>
      </c>
      <c r="W240" s="271">
        <f t="shared" si="229"/>
        <v>2178734550.5192003</v>
      </c>
      <c r="X240" s="272">
        <f t="shared" si="230"/>
        <v>2313114130.2288046</v>
      </c>
      <c r="Y240" s="272">
        <f t="shared" si="231"/>
        <v>2178734550.5192003</v>
      </c>
      <c r="Z240" s="271">
        <f t="shared" si="232"/>
        <v>2313114130.2288046</v>
      </c>
      <c r="AA240" s="271">
        <f t="shared" si="241"/>
        <v>2455781948.3741679</v>
      </c>
      <c r="AB240" s="271"/>
      <c r="AC240" s="33" t="str">
        <f t="shared" si="233"/>
        <v>BERTAHAP</v>
      </c>
      <c r="AD240" s="273">
        <f t="shared" si="234"/>
        <v>0</v>
      </c>
      <c r="AE240" s="274">
        <v>2</v>
      </c>
      <c r="AF240" s="275"/>
      <c r="AG240" s="271" t="e">
        <f>IF(AF240&gt;#REF!,"LB","KR")</f>
        <v>#REF!</v>
      </c>
      <c r="AH240" s="275">
        <f t="shared" si="194"/>
        <v>2002714000</v>
      </c>
      <c r="AI240" s="275">
        <f t="shared" si="194"/>
        <v>2257378000</v>
      </c>
      <c r="AJ240" s="275">
        <f t="shared" si="194"/>
        <v>2396609000</v>
      </c>
      <c r="AK240" s="276">
        <f t="shared" si="192"/>
        <v>2544426000</v>
      </c>
      <c r="AL240" s="276">
        <f t="shared" si="192"/>
        <v>2396609000</v>
      </c>
      <c r="AM240" s="275">
        <f t="shared" si="192"/>
        <v>2544426000</v>
      </c>
      <c r="AN240" s="275">
        <f t="shared" si="192"/>
        <v>2701361000</v>
      </c>
      <c r="AO240" s="16"/>
      <c r="AP240" s="16"/>
      <c r="AQ240" s="278">
        <f t="shared" si="235"/>
        <v>-962714.9741999954</v>
      </c>
      <c r="AR240" s="279"/>
      <c r="AS240" s="280"/>
      <c r="AT240" s="280"/>
      <c r="AU240" s="280"/>
      <c r="AV240" s="16"/>
      <c r="AW240" s="16"/>
      <c r="AX240" s="16"/>
      <c r="AY240" s="16"/>
      <c r="AZ240" s="16"/>
      <c r="BA240" s="16"/>
      <c r="BB240" s="16"/>
      <c r="BC240" s="16"/>
      <c r="BD240" s="16"/>
      <c r="BE240" s="16"/>
      <c r="BF240" s="16"/>
      <c r="BG240" s="16"/>
      <c r="BH240" s="16"/>
      <c r="BI240" s="16"/>
      <c r="BJ240" s="16"/>
      <c r="BK240" s="16"/>
      <c r="BL240" s="16"/>
      <c r="BM240" s="16"/>
      <c r="BN240" s="16"/>
      <c r="BO240" s="16"/>
      <c r="BP240" s="16"/>
      <c r="BQ240" s="16"/>
      <c r="BR240" s="16"/>
      <c r="BS240" s="328"/>
      <c r="BT240" s="16"/>
      <c r="BU240" s="16"/>
      <c r="BV240" s="279"/>
      <c r="BW240" s="16"/>
      <c r="BX240" s="16"/>
      <c r="BY240" s="16"/>
      <c r="BZ240" s="16"/>
      <c r="CA240" s="16"/>
      <c r="CB240" s="16"/>
      <c r="CC240" s="16"/>
      <c r="CD240" s="16"/>
      <c r="CE240" s="16"/>
      <c r="CF240" s="43">
        <f t="shared" si="242"/>
        <v>2540406000</v>
      </c>
      <c r="CG240" s="197">
        <f t="shared" si="242"/>
        <v>2697092000</v>
      </c>
      <c r="CH240" s="44">
        <f t="shared" si="236"/>
        <v>38106090</v>
      </c>
      <c r="CI240" s="44">
        <f t="shared" si="237"/>
        <v>26970920</v>
      </c>
      <c r="CJ240" s="250">
        <f t="shared" si="238"/>
        <v>59915225</v>
      </c>
      <c r="CK240" s="287">
        <f t="shared" si="239"/>
        <v>53008875</v>
      </c>
    </row>
    <row r="241" spans="1:89">
      <c r="A241" s="3">
        <f t="shared" si="240"/>
        <v>202</v>
      </c>
      <c r="B241" s="556">
        <v>3</v>
      </c>
      <c r="C241" s="264" t="s">
        <v>183</v>
      </c>
      <c r="D241" s="265" t="s">
        <v>32</v>
      </c>
      <c r="E241" s="266"/>
      <c r="F241" s="41" t="s">
        <v>56</v>
      </c>
      <c r="G241" s="267">
        <f t="shared" si="216"/>
        <v>85</v>
      </c>
      <c r="H241" s="267">
        <f t="shared" si="217"/>
        <v>74</v>
      </c>
      <c r="I241" s="268">
        <f t="shared" si="218"/>
        <v>26966806</v>
      </c>
      <c r="J241" s="268">
        <f t="shared" si="219"/>
        <v>1</v>
      </c>
      <c r="K241" s="269">
        <f t="shared" si="220"/>
        <v>1.06</v>
      </c>
      <c r="L241" s="319">
        <f t="shared" si="243"/>
        <v>1.03</v>
      </c>
      <c r="M241" s="271">
        <f t="shared" si="221"/>
        <v>24603357.52112674</v>
      </c>
      <c r="N241" s="271">
        <f t="shared" si="222"/>
        <v>27731914.957414355</v>
      </c>
      <c r="O241" s="271">
        <f t="shared" si="223"/>
        <v>29442358.790800005</v>
      </c>
      <c r="P241" s="271">
        <f t="shared" si="224"/>
        <v>31258299.057146005</v>
      </c>
      <c r="Q241" s="272">
        <f t="shared" si="225"/>
        <v>29442358.790800005</v>
      </c>
      <c r="R241" s="271">
        <f t="shared" si="225"/>
        <v>31258299.057146005</v>
      </c>
      <c r="S241" s="271">
        <f t="shared" si="226"/>
        <v>33186242.545596864</v>
      </c>
      <c r="T241" s="271"/>
      <c r="U241" s="271">
        <f t="shared" si="227"/>
        <v>1820648456.5633788</v>
      </c>
      <c r="V241" s="271">
        <f t="shared" si="228"/>
        <v>2052161706.8486624</v>
      </c>
      <c r="W241" s="271">
        <f t="shared" si="229"/>
        <v>2178734550.5192003</v>
      </c>
      <c r="X241" s="272">
        <f t="shared" si="230"/>
        <v>2313114130.2288046</v>
      </c>
      <c r="Y241" s="272">
        <f t="shared" si="231"/>
        <v>2178734550.5192003</v>
      </c>
      <c r="Z241" s="271">
        <f t="shared" si="232"/>
        <v>2313114130.2288046</v>
      </c>
      <c r="AA241" s="271">
        <f t="shared" si="241"/>
        <v>2455781948.3741679</v>
      </c>
      <c r="AB241" s="271"/>
      <c r="AC241" s="33" t="str">
        <f t="shared" si="233"/>
        <v>BERTAHAP</v>
      </c>
      <c r="AD241" s="273">
        <f t="shared" si="234"/>
        <v>0</v>
      </c>
      <c r="AE241" s="274">
        <v>2</v>
      </c>
      <c r="AF241" s="275"/>
      <c r="AG241" s="271" t="e">
        <f>IF(AF241&gt;#REF!,"LB","KR")</f>
        <v>#REF!</v>
      </c>
      <c r="AH241" s="275">
        <f t="shared" si="194"/>
        <v>2002714000</v>
      </c>
      <c r="AI241" s="275">
        <f t="shared" si="194"/>
        <v>2257378000</v>
      </c>
      <c r="AJ241" s="275">
        <f t="shared" si="194"/>
        <v>2396609000</v>
      </c>
      <c r="AK241" s="276">
        <f t="shared" si="192"/>
        <v>2544426000</v>
      </c>
      <c r="AL241" s="276">
        <f t="shared" si="192"/>
        <v>2396609000</v>
      </c>
      <c r="AM241" s="275">
        <f t="shared" si="192"/>
        <v>2544426000</v>
      </c>
      <c r="AN241" s="275">
        <f t="shared" si="192"/>
        <v>2701361000</v>
      </c>
      <c r="AO241" s="16"/>
      <c r="AP241" s="16"/>
      <c r="AQ241" s="278">
        <f t="shared" si="235"/>
        <v>-962714.9741999954</v>
      </c>
      <c r="AR241" s="279"/>
      <c r="AS241" s="280"/>
      <c r="AT241" s="280"/>
      <c r="AU241" s="280"/>
      <c r="AV241" s="16"/>
      <c r="AW241" s="16"/>
      <c r="AX241" s="16"/>
      <c r="AY241" s="16"/>
      <c r="AZ241" s="16"/>
      <c r="BA241" s="16"/>
      <c r="BB241" s="16"/>
      <c r="BC241" s="16"/>
      <c r="BD241" s="16"/>
      <c r="BE241" s="16"/>
      <c r="BF241" s="16"/>
      <c r="BG241" s="16"/>
      <c r="BH241" s="16"/>
      <c r="BI241" s="16"/>
      <c r="BJ241" s="16"/>
      <c r="BK241" s="16"/>
      <c r="BL241" s="16"/>
      <c r="BM241" s="16"/>
      <c r="BN241" s="16"/>
      <c r="BO241" s="16"/>
      <c r="BP241" s="16"/>
      <c r="BQ241" s="16"/>
      <c r="BR241" s="16"/>
      <c r="BS241" s="328"/>
      <c r="BT241" s="16"/>
      <c r="BU241" s="16"/>
      <c r="BV241" s="279"/>
      <c r="BW241" s="16"/>
      <c r="BX241" s="16"/>
      <c r="BY241" s="16"/>
      <c r="BZ241" s="16"/>
      <c r="CA241" s="16"/>
      <c r="CB241" s="16"/>
      <c r="CC241" s="16"/>
      <c r="CD241" s="16"/>
      <c r="CE241" s="16"/>
      <c r="CF241" s="43">
        <f t="shared" si="242"/>
        <v>2540406000</v>
      </c>
      <c r="CG241" s="197">
        <f t="shared" si="242"/>
        <v>2697092000</v>
      </c>
      <c r="CH241" s="44">
        <f t="shared" si="236"/>
        <v>38106090</v>
      </c>
      <c r="CI241" s="44">
        <f t="shared" si="237"/>
        <v>26970920</v>
      </c>
      <c r="CJ241" s="250">
        <f t="shared" si="238"/>
        <v>59915225</v>
      </c>
      <c r="CK241" s="287">
        <f t="shared" si="239"/>
        <v>53008875</v>
      </c>
    </row>
    <row r="242" spans="1:89">
      <c r="A242" s="3">
        <f t="shared" si="240"/>
        <v>203</v>
      </c>
      <c r="B242" s="556">
        <v>4</v>
      </c>
      <c r="C242" s="264" t="s">
        <v>183</v>
      </c>
      <c r="D242" s="265" t="s">
        <v>38</v>
      </c>
      <c r="E242" s="266"/>
      <c r="F242" s="41" t="s">
        <v>58</v>
      </c>
      <c r="G242" s="267">
        <f t="shared" si="216"/>
        <v>101</v>
      </c>
      <c r="H242" s="267">
        <f t="shared" si="217"/>
        <v>90</v>
      </c>
      <c r="I242" s="268">
        <f t="shared" si="218"/>
        <v>26966806</v>
      </c>
      <c r="J242" s="268">
        <f t="shared" si="219"/>
        <v>1</v>
      </c>
      <c r="K242" s="269">
        <f t="shared" si="220"/>
        <v>1.06</v>
      </c>
      <c r="L242" s="319">
        <f t="shared" si="243"/>
        <v>1.03</v>
      </c>
      <c r="M242" s="271">
        <f t="shared" si="221"/>
        <v>24603357.52112674</v>
      </c>
      <c r="N242" s="271">
        <f t="shared" si="222"/>
        <v>27731914.957414355</v>
      </c>
      <c r="O242" s="271">
        <f t="shared" si="223"/>
        <v>29442358.790800005</v>
      </c>
      <c r="P242" s="271">
        <f t="shared" si="224"/>
        <v>31258299.057146005</v>
      </c>
      <c r="Q242" s="272">
        <f t="shared" si="225"/>
        <v>29442358.790800005</v>
      </c>
      <c r="R242" s="271">
        <f t="shared" si="225"/>
        <v>31258299.057146005</v>
      </c>
      <c r="S242" s="271">
        <f t="shared" si="226"/>
        <v>33186242.545596864</v>
      </c>
      <c r="T242" s="271"/>
      <c r="U242" s="271">
        <f t="shared" si="227"/>
        <v>2214302176.9014068</v>
      </c>
      <c r="V242" s="271">
        <f t="shared" si="228"/>
        <v>2495872346.1672921</v>
      </c>
      <c r="W242" s="271">
        <f t="shared" si="229"/>
        <v>2649812291.1720004</v>
      </c>
      <c r="X242" s="272">
        <f t="shared" si="230"/>
        <v>2813246915.1431403</v>
      </c>
      <c r="Y242" s="272">
        <f t="shared" si="231"/>
        <v>2649812291.1720004</v>
      </c>
      <c r="Z242" s="271">
        <f t="shared" si="232"/>
        <v>2813246915.1431403</v>
      </c>
      <c r="AA242" s="271">
        <f t="shared" si="241"/>
        <v>2986761829.1037178</v>
      </c>
      <c r="AB242" s="271"/>
      <c r="AC242" s="33" t="str">
        <f t="shared" si="233"/>
        <v>BERTAHAP</v>
      </c>
      <c r="AD242" s="273">
        <f t="shared" si="234"/>
        <v>0</v>
      </c>
      <c r="AE242" s="274">
        <v>2</v>
      </c>
      <c r="AF242" s="275"/>
      <c r="AG242" s="271" t="e">
        <f>IF(AF242&gt;#REF!,"LB","KR")</f>
        <v>#REF!</v>
      </c>
      <c r="AH242" s="275">
        <f t="shared" si="194"/>
        <v>2435733000</v>
      </c>
      <c r="AI242" s="275">
        <f t="shared" si="194"/>
        <v>2745460000</v>
      </c>
      <c r="AJ242" s="275">
        <f t="shared" si="194"/>
        <v>2914794000</v>
      </c>
      <c r="AK242" s="276">
        <f t="shared" si="192"/>
        <v>3094572000</v>
      </c>
      <c r="AL242" s="276">
        <f t="shared" si="192"/>
        <v>2914794000</v>
      </c>
      <c r="AM242" s="275">
        <f t="shared" si="192"/>
        <v>3094572000</v>
      </c>
      <c r="AN242" s="275">
        <f t="shared" si="192"/>
        <v>3285439000</v>
      </c>
      <c r="AO242" s="16"/>
      <c r="AP242" s="16"/>
      <c r="AQ242" s="278">
        <f t="shared" si="235"/>
        <v>-962714.9741999954</v>
      </c>
      <c r="AR242" s="279"/>
      <c r="AS242" s="280"/>
      <c r="AT242" s="280"/>
      <c r="AU242" s="280"/>
      <c r="AV242" s="16"/>
      <c r="AW242" s="16"/>
      <c r="AX242" s="16"/>
      <c r="AY242" s="16"/>
      <c r="AZ242" s="16"/>
      <c r="BA242" s="16"/>
      <c r="BB242" s="16"/>
      <c r="BC242" s="16"/>
      <c r="BD242" s="16"/>
      <c r="BE242" s="16"/>
      <c r="BF242" s="16"/>
      <c r="BG242" s="16"/>
      <c r="BH242" s="16"/>
      <c r="BI242" s="16"/>
      <c r="BJ242" s="16"/>
      <c r="BK242" s="16"/>
      <c r="BL242" s="16"/>
      <c r="BM242" s="16"/>
      <c r="BN242" s="16"/>
      <c r="BO242" s="16"/>
      <c r="BP242" s="16"/>
      <c r="BQ242" s="16"/>
      <c r="BR242" s="16"/>
      <c r="BS242" s="328"/>
      <c r="BT242" s="16"/>
      <c r="BU242" s="16"/>
      <c r="BV242" s="279"/>
      <c r="BW242" s="16"/>
      <c r="BX242" s="16"/>
      <c r="BY242" s="16"/>
      <c r="BZ242" s="16"/>
      <c r="CA242" s="16"/>
      <c r="CB242" s="16"/>
      <c r="CC242" s="16"/>
      <c r="CD242" s="16"/>
      <c r="CE242" s="16"/>
      <c r="CF242" s="43">
        <f t="shared" si="242"/>
        <v>3089682000</v>
      </c>
      <c r="CG242" s="197">
        <f t="shared" si="242"/>
        <v>3280247000</v>
      </c>
      <c r="CH242" s="44">
        <f t="shared" si="236"/>
        <v>46345230</v>
      </c>
      <c r="CI242" s="44">
        <f t="shared" si="237"/>
        <v>32802470</v>
      </c>
      <c r="CJ242" s="250">
        <f t="shared" si="238"/>
        <v>72869850</v>
      </c>
      <c r="CK242" s="287">
        <f t="shared" si="239"/>
        <v>64470250</v>
      </c>
    </row>
    <row r="243" spans="1:89">
      <c r="A243" s="3">
        <f t="shared" si="240"/>
        <v>204</v>
      </c>
      <c r="B243" s="556">
        <v>5</v>
      </c>
      <c r="C243" s="264" t="s">
        <v>183</v>
      </c>
      <c r="D243" s="265" t="s">
        <v>44</v>
      </c>
      <c r="E243" s="266"/>
      <c r="F243" s="41" t="s">
        <v>60</v>
      </c>
      <c r="G243" s="267">
        <f t="shared" si="216"/>
        <v>101</v>
      </c>
      <c r="H243" s="267">
        <f t="shared" si="217"/>
        <v>90</v>
      </c>
      <c r="I243" s="268">
        <f t="shared" si="218"/>
        <v>26966806</v>
      </c>
      <c r="J243" s="268">
        <f t="shared" si="219"/>
        <v>1</v>
      </c>
      <c r="K243" s="269">
        <f t="shared" si="220"/>
        <v>1.06</v>
      </c>
      <c r="L243" s="319">
        <f t="shared" si="243"/>
        <v>1.03</v>
      </c>
      <c r="M243" s="271">
        <f t="shared" si="221"/>
        <v>24603357.52112674</v>
      </c>
      <c r="N243" s="271">
        <f t="shared" si="222"/>
        <v>27731914.957414355</v>
      </c>
      <c r="O243" s="271">
        <f t="shared" si="223"/>
        <v>29442358.790800005</v>
      </c>
      <c r="P243" s="271">
        <f t="shared" si="224"/>
        <v>31258299.057146005</v>
      </c>
      <c r="Q243" s="272">
        <f t="shared" si="225"/>
        <v>29442358.790800005</v>
      </c>
      <c r="R243" s="271">
        <f t="shared" si="225"/>
        <v>31258299.057146005</v>
      </c>
      <c r="S243" s="271">
        <f t="shared" si="226"/>
        <v>33186242.545596864</v>
      </c>
      <c r="T243" s="271"/>
      <c r="U243" s="271">
        <f t="shared" si="227"/>
        <v>2214302176.9014068</v>
      </c>
      <c r="V243" s="271">
        <f t="shared" si="228"/>
        <v>2495872346.1672921</v>
      </c>
      <c r="W243" s="271">
        <f t="shared" si="229"/>
        <v>2649812291.1720004</v>
      </c>
      <c r="X243" s="272">
        <f t="shared" si="230"/>
        <v>2813246915.1431403</v>
      </c>
      <c r="Y243" s="272">
        <f t="shared" si="231"/>
        <v>2649812291.1720004</v>
      </c>
      <c r="Z243" s="271">
        <f t="shared" si="232"/>
        <v>2813246915.1431403</v>
      </c>
      <c r="AA243" s="271">
        <f t="shared" si="241"/>
        <v>2986761829.1037178</v>
      </c>
      <c r="AB243" s="271"/>
      <c r="AC243" s="33" t="str">
        <f t="shared" si="233"/>
        <v>BERTAHAP</v>
      </c>
      <c r="AD243" s="273">
        <f t="shared" si="234"/>
        <v>0</v>
      </c>
      <c r="AE243" s="274">
        <v>2</v>
      </c>
      <c r="AF243" s="275"/>
      <c r="AG243" s="271" t="e">
        <f>IF(AF243&gt;#REF!,"LB","KR")</f>
        <v>#REF!</v>
      </c>
      <c r="AH243" s="275">
        <f t="shared" si="194"/>
        <v>2435733000</v>
      </c>
      <c r="AI243" s="275">
        <f t="shared" si="194"/>
        <v>2745460000</v>
      </c>
      <c r="AJ243" s="275">
        <f t="shared" si="194"/>
        <v>2914794000</v>
      </c>
      <c r="AK243" s="276">
        <f t="shared" si="192"/>
        <v>3094572000</v>
      </c>
      <c r="AL243" s="276">
        <f t="shared" si="192"/>
        <v>2914794000</v>
      </c>
      <c r="AM243" s="275">
        <f t="shared" si="192"/>
        <v>3094572000</v>
      </c>
      <c r="AN243" s="275">
        <f t="shared" si="192"/>
        <v>3285439000</v>
      </c>
      <c r="AO243" s="16"/>
      <c r="AP243" s="16"/>
      <c r="AQ243" s="278">
        <f t="shared" si="235"/>
        <v>-962714.9741999954</v>
      </c>
      <c r="AR243" s="279"/>
      <c r="AS243" s="280"/>
      <c r="AT243" s="280"/>
      <c r="AU243" s="280"/>
      <c r="AV243" s="16"/>
      <c r="AW243" s="16"/>
      <c r="AX243" s="16"/>
      <c r="AY243" s="16"/>
      <c r="AZ243" s="16"/>
      <c r="BA243" s="16"/>
      <c r="BB243" s="16"/>
      <c r="BC243" s="16"/>
      <c r="BD243" s="16"/>
      <c r="BE243" s="16"/>
      <c r="BF243" s="16"/>
      <c r="BG243" s="16"/>
      <c r="BH243" s="16"/>
      <c r="BI243" s="16"/>
      <c r="BJ243" s="16"/>
      <c r="BK243" s="16"/>
      <c r="BL243" s="16"/>
      <c r="BM243" s="16"/>
      <c r="BN243" s="16"/>
      <c r="BO243" s="16"/>
      <c r="BP243" s="16"/>
      <c r="BQ243" s="16"/>
      <c r="BR243" s="16"/>
      <c r="BS243" s="328"/>
      <c r="BT243" s="16"/>
      <c r="BU243" s="16"/>
      <c r="BV243" s="279"/>
      <c r="BW243" s="16"/>
      <c r="BX243" s="16"/>
      <c r="BY243" s="16"/>
      <c r="BZ243" s="16"/>
      <c r="CA243" s="16"/>
      <c r="CB243" s="16"/>
      <c r="CC243" s="16"/>
      <c r="CD243" s="16"/>
      <c r="CE243" s="16"/>
      <c r="CF243" s="43">
        <f t="shared" si="242"/>
        <v>3089682000</v>
      </c>
      <c r="CG243" s="197">
        <f t="shared" si="242"/>
        <v>3280247000</v>
      </c>
      <c r="CH243" s="44">
        <f t="shared" si="236"/>
        <v>46345230</v>
      </c>
      <c r="CI243" s="44">
        <f t="shared" si="237"/>
        <v>32802470</v>
      </c>
      <c r="CJ243" s="250">
        <f t="shared" si="238"/>
        <v>72869850</v>
      </c>
      <c r="CK243" s="287">
        <f t="shared" si="239"/>
        <v>64470250</v>
      </c>
    </row>
    <row r="244" spans="1:89">
      <c r="A244" s="3">
        <f t="shared" si="240"/>
        <v>205</v>
      </c>
      <c r="B244" s="556">
        <v>6</v>
      </c>
      <c r="C244" s="264" t="s">
        <v>183</v>
      </c>
      <c r="D244" s="299">
        <v>11</v>
      </c>
      <c r="E244" s="266"/>
      <c r="F244" s="41" t="s">
        <v>62</v>
      </c>
      <c r="G244" s="267">
        <f t="shared" si="216"/>
        <v>101</v>
      </c>
      <c r="H244" s="267">
        <f t="shared" si="217"/>
        <v>90</v>
      </c>
      <c r="I244" s="268">
        <f t="shared" si="218"/>
        <v>26966806</v>
      </c>
      <c r="J244" s="268">
        <f t="shared" si="219"/>
        <v>1</v>
      </c>
      <c r="K244" s="269">
        <f t="shared" si="220"/>
        <v>1.06</v>
      </c>
      <c r="L244" s="319">
        <f t="shared" si="243"/>
        <v>1.03</v>
      </c>
      <c r="M244" s="271">
        <f t="shared" si="221"/>
        <v>24603357.52112674</v>
      </c>
      <c r="N244" s="271">
        <f t="shared" si="222"/>
        <v>27731914.957414355</v>
      </c>
      <c r="O244" s="271">
        <f t="shared" si="223"/>
        <v>29442358.790800005</v>
      </c>
      <c r="P244" s="271">
        <f t="shared" si="224"/>
        <v>31258299.057146005</v>
      </c>
      <c r="Q244" s="272">
        <f t="shared" si="225"/>
        <v>29442358.790800005</v>
      </c>
      <c r="R244" s="271">
        <f t="shared" si="225"/>
        <v>31258299.057146005</v>
      </c>
      <c r="S244" s="271">
        <f t="shared" si="226"/>
        <v>33186242.545596864</v>
      </c>
      <c r="T244" s="271"/>
      <c r="U244" s="271">
        <f t="shared" si="227"/>
        <v>2214302176.9014068</v>
      </c>
      <c r="V244" s="271">
        <f t="shared" si="228"/>
        <v>2495872346.1672921</v>
      </c>
      <c r="W244" s="271">
        <f t="shared" si="229"/>
        <v>2649812291.1720004</v>
      </c>
      <c r="X244" s="272">
        <f t="shared" si="230"/>
        <v>2813246915.1431403</v>
      </c>
      <c r="Y244" s="272">
        <f t="shared" si="231"/>
        <v>2649812291.1720004</v>
      </c>
      <c r="Z244" s="271">
        <f t="shared" si="232"/>
        <v>2813246915.1431403</v>
      </c>
      <c r="AA244" s="271">
        <f t="shared" si="241"/>
        <v>2986761829.1037178</v>
      </c>
      <c r="AB244" s="271"/>
      <c r="AC244" s="33" t="str">
        <f t="shared" si="233"/>
        <v>BERTAHAP</v>
      </c>
      <c r="AD244" s="273">
        <f t="shared" si="234"/>
        <v>0</v>
      </c>
      <c r="AE244" s="274">
        <v>2</v>
      </c>
      <c r="AF244" s="275"/>
      <c r="AG244" s="271" t="e">
        <f>IF(AF244&gt;#REF!,"LB","KR")</f>
        <v>#REF!</v>
      </c>
      <c r="AH244" s="275">
        <f t="shared" si="194"/>
        <v>2435733000</v>
      </c>
      <c r="AI244" s="275">
        <f t="shared" si="194"/>
        <v>2745460000</v>
      </c>
      <c r="AJ244" s="275">
        <f t="shared" si="194"/>
        <v>2914794000</v>
      </c>
      <c r="AK244" s="276">
        <f t="shared" si="192"/>
        <v>3094572000</v>
      </c>
      <c r="AL244" s="276">
        <f t="shared" si="192"/>
        <v>2914794000</v>
      </c>
      <c r="AM244" s="275">
        <f t="shared" si="192"/>
        <v>3094572000</v>
      </c>
      <c r="AN244" s="275">
        <f t="shared" si="192"/>
        <v>3285439000</v>
      </c>
      <c r="AO244" s="16"/>
      <c r="AP244" s="16"/>
      <c r="AQ244" s="278">
        <f t="shared" si="235"/>
        <v>-962714.9741999954</v>
      </c>
      <c r="AR244" s="279"/>
      <c r="AS244" s="280"/>
      <c r="AT244" s="280"/>
      <c r="AU244" s="280"/>
      <c r="AV244" s="16"/>
      <c r="AW244" s="16"/>
      <c r="AX244" s="16"/>
      <c r="AY244" s="16"/>
      <c r="AZ244" s="16"/>
      <c r="BA244" s="16"/>
      <c r="BB244" s="16"/>
      <c r="BC244" s="16"/>
      <c r="BD244" s="16"/>
      <c r="BE244" s="16"/>
      <c r="BF244" s="16"/>
      <c r="BG244" s="16"/>
      <c r="BH244" s="16"/>
      <c r="BI244" s="16"/>
      <c r="BJ244" s="16"/>
      <c r="BK244" s="16"/>
      <c r="BL244" s="16"/>
      <c r="BM244" s="16"/>
      <c r="BN244" s="16"/>
      <c r="BO244" s="16"/>
      <c r="BP244" s="16"/>
      <c r="BQ244" s="16"/>
      <c r="BR244" s="16"/>
      <c r="BS244" s="328"/>
      <c r="BT244" s="16"/>
      <c r="BU244" s="16"/>
      <c r="BV244" s="279"/>
      <c r="BW244" s="16"/>
      <c r="BX244" s="16"/>
      <c r="BY244" s="16"/>
      <c r="BZ244" s="16"/>
      <c r="CA244" s="16"/>
      <c r="CB244" s="16"/>
      <c r="CC244" s="16"/>
      <c r="CD244" s="16"/>
      <c r="CE244" s="16"/>
      <c r="CF244" s="43">
        <f t="shared" si="242"/>
        <v>3089682000</v>
      </c>
      <c r="CG244" s="197">
        <f t="shared" si="242"/>
        <v>3280247000</v>
      </c>
      <c r="CH244" s="44">
        <f t="shared" si="236"/>
        <v>46345230</v>
      </c>
      <c r="CI244" s="44">
        <f t="shared" si="237"/>
        <v>32802470</v>
      </c>
      <c r="CJ244" s="250">
        <f t="shared" si="238"/>
        <v>72869850</v>
      </c>
      <c r="CK244" s="287">
        <f t="shared" si="239"/>
        <v>64470250</v>
      </c>
    </row>
    <row r="245" spans="1:89">
      <c r="A245" s="3">
        <f t="shared" si="240"/>
        <v>206</v>
      </c>
      <c r="B245" s="556">
        <v>7</v>
      </c>
      <c r="C245" s="264" t="s">
        <v>183</v>
      </c>
      <c r="D245" s="299">
        <v>15</v>
      </c>
      <c r="E245" s="266"/>
      <c r="F245" s="41" t="s">
        <v>64</v>
      </c>
      <c r="G245" s="267">
        <f t="shared" si="216"/>
        <v>101</v>
      </c>
      <c r="H245" s="267">
        <f t="shared" si="217"/>
        <v>90</v>
      </c>
      <c r="I245" s="268">
        <f t="shared" si="218"/>
        <v>26966806</v>
      </c>
      <c r="J245" s="268">
        <f t="shared" si="219"/>
        <v>1</v>
      </c>
      <c r="K245" s="269">
        <f t="shared" si="220"/>
        <v>1.06</v>
      </c>
      <c r="L245" s="319">
        <f t="shared" si="243"/>
        <v>1.03</v>
      </c>
      <c r="M245" s="271">
        <f t="shared" si="221"/>
        <v>24603357.52112674</v>
      </c>
      <c r="N245" s="271">
        <f t="shared" si="222"/>
        <v>27731914.957414355</v>
      </c>
      <c r="O245" s="271">
        <f t="shared" si="223"/>
        <v>29442358.790800005</v>
      </c>
      <c r="P245" s="271">
        <f t="shared" si="224"/>
        <v>31258299.057146005</v>
      </c>
      <c r="Q245" s="272">
        <f t="shared" si="225"/>
        <v>29442358.790800005</v>
      </c>
      <c r="R245" s="271">
        <f t="shared" si="225"/>
        <v>31258299.057146005</v>
      </c>
      <c r="S245" s="271">
        <f t="shared" si="226"/>
        <v>33186242.545596864</v>
      </c>
      <c r="T245" s="271"/>
      <c r="U245" s="271">
        <f t="shared" si="227"/>
        <v>2214302176.9014068</v>
      </c>
      <c r="V245" s="271">
        <f t="shared" si="228"/>
        <v>2495872346.1672921</v>
      </c>
      <c r="W245" s="271">
        <f t="shared" si="229"/>
        <v>2649812291.1720004</v>
      </c>
      <c r="X245" s="272">
        <f t="shared" si="230"/>
        <v>2813246915.1431403</v>
      </c>
      <c r="Y245" s="272">
        <f t="shared" si="231"/>
        <v>2649812291.1720004</v>
      </c>
      <c r="Z245" s="271">
        <f t="shared" si="232"/>
        <v>2813246915.1431403</v>
      </c>
      <c r="AA245" s="271">
        <f t="shared" si="241"/>
        <v>2986761829.1037178</v>
      </c>
      <c r="AB245" s="271"/>
      <c r="AC245" s="33" t="str">
        <f t="shared" si="233"/>
        <v>BERTAHAP</v>
      </c>
      <c r="AD245" s="273">
        <f t="shared" si="234"/>
        <v>0</v>
      </c>
      <c r="AE245" s="274">
        <v>2</v>
      </c>
      <c r="AF245" s="275"/>
      <c r="AG245" s="271" t="e">
        <f>IF(AF245&gt;#REF!,"LB","KR")</f>
        <v>#REF!</v>
      </c>
      <c r="AH245" s="275">
        <f t="shared" si="194"/>
        <v>2435733000</v>
      </c>
      <c r="AI245" s="275">
        <f t="shared" si="194"/>
        <v>2745460000</v>
      </c>
      <c r="AJ245" s="275">
        <f t="shared" si="194"/>
        <v>2914794000</v>
      </c>
      <c r="AK245" s="276">
        <f t="shared" si="192"/>
        <v>3094572000</v>
      </c>
      <c r="AL245" s="276">
        <f t="shared" si="192"/>
        <v>2914794000</v>
      </c>
      <c r="AM245" s="275">
        <f t="shared" si="192"/>
        <v>3094572000</v>
      </c>
      <c r="AN245" s="275">
        <f t="shared" si="192"/>
        <v>3285439000</v>
      </c>
      <c r="AO245" s="16"/>
      <c r="AP245" s="16"/>
      <c r="AQ245" s="278">
        <f t="shared" si="235"/>
        <v>-962714.9741999954</v>
      </c>
      <c r="AR245" s="279"/>
      <c r="AS245" s="280"/>
      <c r="AT245" s="280"/>
      <c r="AU245" s="280"/>
      <c r="AV245" s="16"/>
      <c r="AW245" s="16"/>
      <c r="AX245" s="16"/>
      <c r="AY245" s="16"/>
      <c r="AZ245" s="16"/>
      <c r="BA245" s="16"/>
      <c r="BB245" s="16"/>
      <c r="BC245" s="16"/>
      <c r="BD245" s="16"/>
      <c r="BE245" s="16"/>
      <c r="BF245" s="16"/>
      <c r="BG245" s="16"/>
      <c r="BH245" s="16"/>
      <c r="BI245" s="16"/>
      <c r="BJ245" s="16"/>
      <c r="BK245" s="16"/>
      <c r="BL245" s="16"/>
      <c r="BM245" s="16"/>
      <c r="BN245" s="16"/>
      <c r="BO245" s="16"/>
      <c r="BP245" s="16"/>
      <c r="BQ245" s="16"/>
      <c r="BR245" s="16"/>
      <c r="BS245" s="328"/>
      <c r="BT245" s="16"/>
      <c r="BU245" s="16"/>
      <c r="BV245" s="279"/>
      <c r="BW245" s="16"/>
      <c r="BX245" s="16"/>
      <c r="BY245" s="16"/>
      <c r="BZ245" s="16"/>
      <c r="CA245" s="16"/>
      <c r="CB245" s="16"/>
      <c r="CC245" s="16"/>
      <c r="CD245" s="16"/>
      <c r="CE245" s="16"/>
      <c r="CF245" s="43">
        <f t="shared" si="242"/>
        <v>3089682000</v>
      </c>
      <c r="CG245" s="197">
        <f t="shared" si="242"/>
        <v>3280247000</v>
      </c>
      <c r="CH245" s="44">
        <f t="shared" si="236"/>
        <v>46345230</v>
      </c>
      <c r="CI245" s="44">
        <f t="shared" si="237"/>
        <v>32802470</v>
      </c>
      <c r="CJ245" s="250">
        <f t="shared" si="238"/>
        <v>72869850</v>
      </c>
      <c r="CK245" s="287">
        <f t="shared" si="239"/>
        <v>64470250</v>
      </c>
    </row>
    <row r="246" spans="1:89">
      <c r="A246" s="3">
        <f t="shared" si="240"/>
        <v>207</v>
      </c>
      <c r="B246" s="556">
        <v>8</v>
      </c>
      <c r="C246" s="264" t="s">
        <v>183</v>
      </c>
      <c r="D246" s="299">
        <v>17</v>
      </c>
      <c r="E246" s="266"/>
      <c r="F246" s="41" t="s">
        <v>67</v>
      </c>
      <c r="G246" s="267">
        <f t="shared" si="216"/>
        <v>85</v>
      </c>
      <c r="H246" s="267">
        <f t="shared" si="217"/>
        <v>74</v>
      </c>
      <c r="I246" s="268">
        <f t="shared" si="218"/>
        <v>26966806</v>
      </c>
      <c r="J246" s="268">
        <f t="shared" si="219"/>
        <v>1</v>
      </c>
      <c r="K246" s="269">
        <f t="shared" si="220"/>
        <v>1.06</v>
      </c>
      <c r="L246" s="319">
        <f t="shared" si="243"/>
        <v>1.03</v>
      </c>
      <c r="M246" s="271">
        <f t="shared" si="221"/>
        <v>24603357.52112674</v>
      </c>
      <c r="N246" s="271">
        <f t="shared" si="222"/>
        <v>27731914.957414355</v>
      </c>
      <c r="O246" s="271">
        <f t="shared" si="223"/>
        <v>29442358.790800005</v>
      </c>
      <c r="P246" s="271">
        <f t="shared" si="224"/>
        <v>31258299.057146005</v>
      </c>
      <c r="Q246" s="272">
        <f t="shared" si="225"/>
        <v>29442358.790800005</v>
      </c>
      <c r="R246" s="271">
        <f t="shared" si="225"/>
        <v>31258299.057146005</v>
      </c>
      <c r="S246" s="271">
        <f t="shared" si="226"/>
        <v>33186242.545596864</v>
      </c>
      <c r="T246" s="271"/>
      <c r="U246" s="271">
        <f t="shared" si="227"/>
        <v>1820648456.5633788</v>
      </c>
      <c r="V246" s="271">
        <f t="shared" si="228"/>
        <v>2052161706.8486624</v>
      </c>
      <c r="W246" s="271">
        <f t="shared" si="229"/>
        <v>2178734550.5192003</v>
      </c>
      <c r="X246" s="272">
        <f t="shared" si="230"/>
        <v>2313114130.2288046</v>
      </c>
      <c r="Y246" s="272">
        <f t="shared" si="231"/>
        <v>2178734550.5192003</v>
      </c>
      <c r="Z246" s="271">
        <f t="shared" si="232"/>
        <v>2313114130.2288046</v>
      </c>
      <c r="AA246" s="271">
        <f t="shared" si="241"/>
        <v>2455781948.3741679</v>
      </c>
      <c r="AB246" s="271"/>
      <c r="AC246" s="33" t="str">
        <f t="shared" si="233"/>
        <v>BERTAHAP</v>
      </c>
      <c r="AD246" s="273">
        <f t="shared" si="234"/>
        <v>0</v>
      </c>
      <c r="AE246" s="274">
        <v>2</v>
      </c>
      <c r="AF246" s="275"/>
      <c r="AG246" s="271" t="e">
        <f>IF(AF246&gt;#REF!,"LB","KR")</f>
        <v>#REF!</v>
      </c>
      <c r="AH246" s="275">
        <f t="shared" si="194"/>
        <v>2002714000</v>
      </c>
      <c r="AI246" s="275">
        <f t="shared" si="194"/>
        <v>2257378000</v>
      </c>
      <c r="AJ246" s="275">
        <f t="shared" si="194"/>
        <v>2396609000</v>
      </c>
      <c r="AK246" s="276">
        <f t="shared" si="192"/>
        <v>2544426000</v>
      </c>
      <c r="AL246" s="276">
        <f t="shared" si="192"/>
        <v>2396609000</v>
      </c>
      <c r="AM246" s="275">
        <f t="shared" si="192"/>
        <v>2544426000</v>
      </c>
      <c r="AN246" s="275">
        <f t="shared" si="192"/>
        <v>2701361000</v>
      </c>
      <c r="AO246" s="16"/>
      <c r="AP246" s="16"/>
      <c r="AQ246" s="278">
        <f t="shared" si="235"/>
        <v>-962714.9741999954</v>
      </c>
      <c r="AR246" s="279"/>
      <c r="AS246" s="280"/>
      <c r="AT246" s="280"/>
      <c r="AU246" s="280"/>
      <c r="AV246" s="16"/>
      <c r="AW246" s="16"/>
      <c r="AX246" s="16"/>
      <c r="AY246" s="16"/>
      <c r="AZ246" s="16"/>
      <c r="BA246" s="16"/>
      <c r="BB246" s="16"/>
      <c r="BC246" s="16"/>
      <c r="BD246" s="16"/>
      <c r="BE246" s="16"/>
      <c r="BF246" s="16"/>
      <c r="BG246" s="16"/>
      <c r="BH246" s="16"/>
      <c r="BI246" s="16"/>
      <c r="BJ246" s="16"/>
      <c r="BK246" s="16"/>
      <c r="BL246" s="16"/>
      <c r="BM246" s="16"/>
      <c r="BN246" s="16"/>
      <c r="BO246" s="16"/>
      <c r="BP246" s="16"/>
      <c r="BQ246" s="16"/>
      <c r="BR246" s="16"/>
      <c r="BS246" s="328"/>
      <c r="BT246" s="16"/>
      <c r="BU246" s="16"/>
      <c r="BV246" s="279"/>
      <c r="BW246" s="16"/>
      <c r="BX246" s="16"/>
      <c r="BY246" s="16"/>
      <c r="BZ246" s="16"/>
      <c r="CA246" s="16"/>
      <c r="CB246" s="16"/>
      <c r="CC246" s="16"/>
      <c r="CD246" s="16"/>
      <c r="CE246" s="16"/>
      <c r="CF246" s="43">
        <f t="shared" si="242"/>
        <v>2540406000</v>
      </c>
      <c r="CG246" s="197">
        <f t="shared" si="242"/>
        <v>2697092000</v>
      </c>
      <c r="CH246" s="44">
        <f t="shared" si="236"/>
        <v>38106090</v>
      </c>
      <c r="CI246" s="44">
        <f t="shared" si="237"/>
        <v>26970920</v>
      </c>
      <c r="CJ246" s="250">
        <f t="shared" si="238"/>
        <v>59915225</v>
      </c>
      <c r="CK246" s="287">
        <f t="shared" si="239"/>
        <v>53008875</v>
      </c>
    </row>
    <row r="247" spans="1:89">
      <c r="A247" s="3">
        <f t="shared" si="240"/>
        <v>208</v>
      </c>
      <c r="B247" s="556">
        <v>9</v>
      </c>
      <c r="C247" s="264" t="s">
        <v>183</v>
      </c>
      <c r="D247" s="299">
        <v>19</v>
      </c>
      <c r="E247" s="266"/>
      <c r="F247" s="41" t="s">
        <v>78</v>
      </c>
      <c r="G247" s="267">
        <f t="shared" si="216"/>
        <v>138</v>
      </c>
      <c r="H247" s="267">
        <f t="shared" si="217"/>
        <v>120</v>
      </c>
      <c r="I247" s="268">
        <f t="shared" si="218"/>
        <v>26966806</v>
      </c>
      <c r="J247" s="268">
        <f t="shared" si="219"/>
        <v>1</v>
      </c>
      <c r="K247" s="269">
        <f t="shared" si="220"/>
        <v>1.06</v>
      </c>
      <c r="L247" s="319">
        <f t="shared" si="243"/>
        <v>1.03</v>
      </c>
      <c r="M247" s="271">
        <f t="shared" si="221"/>
        <v>24603357.52112674</v>
      </c>
      <c r="N247" s="271">
        <f t="shared" si="222"/>
        <v>27731914.957414355</v>
      </c>
      <c r="O247" s="271">
        <f t="shared" si="223"/>
        <v>29442358.790800005</v>
      </c>
      <c r="P247" s="271">
        <f t="shared" si="224"/>
        <v>31258299.057146005</v>
      </c>
      <c r="Q247" s="272">
        <f t="shared" si="225"/>
        <v>29442358.790800005</v>
      </c>
      <c r="R247" s="271">
        <f t="shared" si="225"/>
        <v>31258299.057146005</v>
      </c>
      <c r="S247" s="271">
        <f t="shared" si="226"/>
        <v>33186242.545596864</v>
      </c>
      <c r="T247" s="271"/>
      <c r="U247" s="271">
        <f t="shared" si="227"/>
        <v>2952402902.5352087</v>
      </c>
      <c r="V247" s="271">
        <f t="shared" si="228"/>
        <v>3327829794.8897228</v>
      </c>
      <c r="W247" s="271">
        <f t="shared" si="229"/>
        <v>3533083054.8960009</v>
      </c>
      <c r="X247" s="272">
        <f t="shared" si="230"/>
        <v>3750995886.8575206</v>
      </c>
      <c r="Y247" s="272">
        <f t="shared" si="231"/>
        <v>3533083054.8960009</v>
      </c>
      <c r="Z247" s="271">
        <f t="shared" si="232"/>
        <v>3750995886.8575206</v>
      </c>
      <c r="AA247" s="271">
        <f t="shared" si="241"/>
        <v>3982349105.4716239</v>
      </c>
      <c r="AB247" s="271"/>
      <c r="AC247" s="33" t="str">
        <f t="shared" si="233"/>
        <v>BERTAHAP</v>
      </c>
      <c r="AD247" s="273">
        <f t="shared" si="234"/>
        <v>0</v>
      </c>
      <c r="AE247" s="274">
        <v>2</v>
      </c>
      <c r="AF247" s="275"/>
      <c r="AG247" s="271" t="e">
        <f>IF(AF247&gt;#REF!,"LB","KR")</f>
        <v>#REF!</v>
      </c>
      <c r="AH247" s="275">
        <f t="shared" si="194"/>
        <v>3247644000</v>
      </c>
      <c r="AI247" s="275">
        <f t="shared" si="194"/>
        <v>3660613000</v>
      </c>
      <c r="AJ247" s="275">
        <f t="shared" si="194"/>
        <v>3886392000</v>
      </c>
      <c r="AK247" s="276">
        <f t="shared" si="194"/>
        <v>4126096000</v>
      </c>
      <c r="AL247" s="276">
        <f t="shared" si="194"/>
        <v>3886392000</v>
      </c>
      <c r="AM247" s="275">
        <f t="shared" si="194"/>
        <v>4126096000</v>
      </c>
      <c r="AN247" s="275">
        <f t="shared" si="194"/>
        <v>4380585000</v>
      </c>
      <c r="AO247" s="16"/>
      <c r="AP247" s="16"/>
      <c r="AQ247" s="278">
        <f t="shared" si="235"/>
        <v>-962714.9741999954</v>
      </c>
      <c r="AR247" s="279"/>
      <c r="AS247" s="280"/>
      <c r="AT247" s="280"/>
      <c r="AU247" s="280"/>
      <c r="AV247" s="16"/>
      <c r="AW247" s="16"/>
      <c r="AX247" s="16"/>
      <c r="AY247" s="16"/>
      <c r="AZ247" s="16"/>
      <c r="BA247" s="16"/>
      <c r="BB247" s="16"/>
      <c r="BC247" s="16"/>
      <c r="BD247" s="16"/>
      <c r="BE247" s="16"/>
      <c r="BF247" s="16"/>
      <c r="BG247" s="16"/>
      <c r="BH247" s="16"/>
      <c r="BI247" s="16"/>
      <c r="BJ247" s="16"/>
      <c r="BK247" s="16"/>
      <c r="BL247" s="16"/>
      <c r="BM247" s="16"/>
      <c r="BN247" s="16"/>
      <c r="BO247" s="16"/>
      <c r="BP247" s="16"/>
      <c r="BQ247" s="16"/>
      <c r="BR247" s="16"/>
      <c r="BS247" s="328"/>
      <c r="BT247" s="16"/>
      <c r="BU247" s="16"/>
      <c r="BV247" s="279"/>
      <c r="BW247" s="16"/>
      <c r="BX247" s="16"/>
      <c r="BY247" s="16"/>
      <c r="BZ247" s="16"/>
      <c r="CA247" s="16"/>
      <c r="CB247" s="16"/>
      <c r="CC247" s="16"/>
      <c r="CD247" s="16"/>
      <c r="CE247" s="16"/>
      <c r="CF247" s="43">
        <f t="shared" si="242"/>
        <v>4119576000</v>
      </c>
      <c r="CG247" s="197">
        <f t="shared" si="242"/>
        <v>4373662000</v>
      </c>
      <c r="CH247" s="44">
        <f t="shared" si="236"/>
        <v>61793640</v>
      </c>
      <c r="CI247" s="44">
        <f t="shared" si="237"/>
        <v>43736620</v>
      </c>
      <c r="CJ247" s="250">
        <f t="shared" si="238"/>
        <v>97159800</v>
      </c>
      <c r="CK247" s="287">
        <f t="shared" si="239"/>
        <v>85960333.333333328</v>
      </c>
    </row>
    <row r="248" spans="1:89">
      <c r="A248" s="3">
        <f t="shared" si="240"/>
        <v>209</v>
      </c>
      <c r="B248" s="556">
        <v>10</v>
      </c>
      <c r="C248" s="264" t="s">
        <v>183</v>
      </c>
      <c r="D248" s="299">
        <v>21</v>
      </c>
      <c r="E248" s="266"/>
      <c r="F248" s="41" t="s">
        <v>84</v>
      </c>
      <c r="G248" s="267">
        <f t="shared" si="216"/>
        <v>132</v>
      </c>
      <c r="H248" s="267">
        <f t="shared" si="217"/>
        <v>112</v>
      </c>
      <c r="I248" s="268">
        <f t="shared" si="218"/>
        <v>26966806</v>
      </c>
      <c r="J248" s="268">
        <f t="shared" si="219"/>
        <v>3</v>
      </c>
      <c r="K248" s="269">
        <f t="shared" si="220"/>
        <v>1.1000000000000001</v>
      </c>
      <c r="L248" s="319">
        <f t="shared" si="243"/>
        <v>1.03</v>
      </c>
      <c r="M248" s="271">
        <f t="shared" si="221"/>
        <v>25531786.106829632</v>
      </c>
      <c r="N248" s="271">
        <f t="shared" si="222"/>
        <v>28778402.314297915</v>
      </c>
      <c r="O248" s="271">
        <f t="shared" si="223"/>
        <v>30553391.198000003</v>
      </c>
      <c r="P248" s="271">
        <f t="shared" si="224"/>
        <v>32437857.512132645</v>
      </c>
      <c r="Q248" s="272">
        <f t="shared" si="225"/>
        <v>30553391.198000003</v>
      </c>
      <c r="R248" s="271">
        <f t="shared" si="225"/>
        <v>32437857.512132645</v>
      </c>
      <c r="S248" s="271">
        <f t="shared" si="226"/>
        <v>34438553.585053347</v>
      </c>
      <c r="T248" s="271"/>
      <c r="U248" s="271">
        <f t="shared" si="227"/>
        <v>2859560043.9649186</v>
      </c>
      <c r="V248" s="271">
        <f t="shared" si="228"/>
        <v>3223181059.2013664</v>
      </c>
      <c r="W248" s="271">
        <f t="shared" si="229"/>
        <v>3421979814.1760001</v>
      </c>
      <c r="X248" s="272">
        <f t="shared" si="230"/>
        <v>3633040041.3588562</v>
      </c>
      <c r="Y248" s="272">
        <f t="shared" si="231"/>
        <v>3421979814.1760001</v>
      </c>
      <c r="Z248" s="271">
        <f t="shared" si="232"/>
        <v>3633040041.3588562</v>
      </c>
      <c r="AA248" s="271">
        <f t="shared" si="241"/>
        <v>3857118001.5259748</v>
      </c>
      <c r="AB248" s="271"/>
      <c r="AC248" s="33" t="str">
        <f t="shared" si="233"/>
        <v>BERTAHAP</v>
      </c>
      <c r="AD248" s="273">
        <f t="shared" si="234"/>
        <v>0</v>
      </c>
      <c r="AE248" s="274">
        <v>2</v>
      </c>
      <c r="AF248" s="275"/>
      <c r="AG248" s="271" t="e">
        <f>IF(AF248&gt;#REF!,"LB","KR")</f>
        <v>#REF!</v>
      </c>
      <c r="AH248" s="275">
        <f t="shared" ref="AH248:AN284" si="244">ROUNDUP((U248*(1+$J$5)),-3)</f>
        <v>3145517000</v>
      </c>
      <c r="AI248" s="275">
        <f t="shared" si="244"/>
        <v>3545500000</v>
      </c>
      <c r="AJ248" s="275">
        <f t="shared" si="244"/>
        <v>3764178000</v>
      </c>
      <c r="AK248" s="276">
        <f t="shared" si="244"/>
        <v>3996345000</v>
      </c>
      <c r="AL248" s="276">
        <f t="shared" si="244"/>
        <v>3764178000</v>
      </c>
      <c r="AM248" s="275">
        <f t="shared" si="244"/>
        <v>3996345000</v>
      </c>
      <c r="AN248" s="275">
        <f t="shared" si="244"/>
        <v>4242830000</v>
      </c>
      <c r="AO248" s="16"/>
      <c r="AP248" s="16"/>
      <c r="AQ248" s="278">
        <f t="shared" si="235"/>
        <v>148317.43300000206</v>
      </c>
      <c r="AR248" s="279"/>
      <c r="AS248" s="280"/>
      <c r="AT248" s="280"/>
      <c r="AU248" s="280"/>
      <c r="AV248" s="16"/>
      <c r="AW248" s="16"/>
      <c r="AX248" s="16"/>
      <c r="AY248" s="16"/>
      <c r="AZ248" s="16"/>
      <c r="BA248" s="16"/>
      <c r="BB248" s="16"/>
      <c r="BC248" s="16"/>
      <c r="BD248" s="16"/>
      <c r="BE248" s="16"/>
      <c r="BF248" s="16"/>
      <c r="BG248" s="16"/>
      <c r="BH248" s="16"/>
      <c r="BI248" s="16"/>
      <c r="BJ248" s="16"/>
      <c r="BK248" s="16"/>
      <c r="BL248" s="16"/>
      <c r="BM248" s="16"/>
      <c r="BN248" s="16"/>
      <c r="BO248" s="16"/>
      <c r="BP248" s="16"/>
      <c r="BQ248" s="16"/>
      <c r="BR248" s="16"/>
      <c r="BS248" s="328"/>
      <c r="BT248" s="16"/>
      <c r="BU248" s="16"/>
      <c r="BV248" s="279"/>
      <c r="BW248" s="16"/>
      <c r="BX248" s="16"/>
      <c r="BY248" s="16"/>
      <c r="BZ248" s="16"/>
      <c r="CA248" s="16"/>
      <c r="CB248" s="16"/>
      <c r="CC248" s="16"/>
      <c r="CD248" s="16"/>
      <c r="CE248" s="16"/>
      <c r="CF248" s="43">
        <f t="shared" si="242"/>
        <v>3990029000</v>
      </c>
      <c r="CG248" s="197">
        <f t="shared" si="242"/>
        <v>4236126000</v>
      </c>
      <c r="CH248" s="44">
        <f t="shared" si="236"/>
        <v>59850435</v>
      </c>
      <c r="CI248" s="44">
        <f t="shared" si="237"/>
        <v>42361260</v>
      </c>
      <c r="CJ248" s="250">
        <f t="shared" si="238"/>
        <v>94104450</v>
      </c>
      <c r="CK248" s="287">
        <f t="shared" si="239"/>
        <v>83257187.5</v>
      </c>
    </row>
    <row r="249" spans="1:89">
      <c r="A249" s="3">
        <f t="shared" si="240"/>
        <v>210</v>
      </c>
      <c r="B249" s="556">
        <v>1</v>
      </c>
      <c r="C249" s="264" t="s">
        <v>184</v>
      </c>
      <c r="D249" s="265" t="s">
        <v>19</v>
      </c>
      <c r="E249" s="266"/>
      <c r="F249" s="41" t="s">
        <v>72</v>
      </c>
      <c r="G249" s="267">
        <f t="shared" si="216"/>
        <v>175</v>
      </c>
      <c r="H249" s="267">
        <f t="shared" si="217"/>
        <v>156</v>
      </c>
      <c r="I249" s="268">
        <f t="shared" si="218"/>
        <v>26966806</v>
      </c>
      <c r="J249" s="268">
        <f t="shared" si="219"/>
        <v>5</v>
      </c>
      <c r="K249" s="269">
        <f t="shared" si="220"/>
        <v>1.08</v>
      </c>
      <c r="L249" s="270">
        <f t="shared" ref="L249:L258" si="245">SUMIF($AN$4:$AN$22,D249,$BB$4:$BB$22)</f>
        <v>1.02</v>
      </c>
      <c r="M249" s="271">
        <f t="shared" si="221"/>
        <v>24824197.330347329</v>
      </c>
      <c r="N249" s="271">
        <f t="shared" si="222"/>
        <v>27980836.707352675</v>
      </c>
      <c r="O249" s="271">
        <f t="shared" si="223"/>
        <v>29706633.489600003</v>
      </c>
      <c r="P249" s="271">
        <f t="shared" si="224"/>
        <v>31538873.641099136</v>
      </c>
      <c r="Q249" s="272">
        <f t="shared" si="225"/>
        <v>29706633.489600003</v>
      </c>
      <c r="R249" s="271">
        <f t="shared" si="225"/>
        <v>31538873.641099136</v>
      </c>
      <c r="S249" s="271">
        <f t="shared" si="226"/>
        <v>33484122.355953015</v>
      </c>
      <c r="T249" s="271"/>
      <c r="U249" s="271">
        <f t="shared" si="227"/>
        <v>3872574783.5341835</v>
      </c>
      <c r="V249" s="271">
        <f t="shared" si="228"/>
        <v>4365010526.3470173</v>
      </c>
      <c r="W249" s="271">
        <f t="shared" si="229"/>
        <v>4634234824.3776007</v>
      </c>
      <c r="X249" s="272">
        <f t="shared" si="230"/>
        <v>4920064288.0114651</v>
      </c>
      <c r="Y249" s="272">
        <f t="shared" si="231"/>
        <v>4634234824.3776007</v>
      </c>
      <c r="Z249" s="271">
        <f t="shared" si="232"/>
        <v>4920064288.0114651</v>
      </c>
      <c r="AA249" s="271">
        <f t="shared" si="241"/>
        <v>5223523087.5286703</v>
      </c>
      <c r="AB249" s="271"/>
      <c r="AC249" s="33" t="str">
        <f t="shared" si="233"/>
        <v>BERTAHAP</v>
      </c>
      <c r="AD249" s="273">
        <f t="shared" si="234"/>
        <v>0</v>
      </c>
      <c r="AE249" s="274">
        <v>2</v>
      </c>
      <c r="AF249" s="275"/>
      <c r="AG249" s="271" t="e">
        <f>IF(AF249&gt;#REF!,"LB","KR")</f>
        <v>#REF!</v>
      </c>
      <c r="AH249" s="275">
        <f t="shared" si="244"/>
        <v>4259833000</v>
      </c>
      <c r="AI249" s="275">
        <f t="shared" si="244"/>
        <v>4801512000</v>
      </c>
      <c r="AJ249" s="275">
        <f t="shared" si="244"/>
        <v>5097659000</v>
      </c>
      <c r="AK249" s="276">
        <f t="shared" si="244"/>
        <v>5412071000</v>
      </c>
      <c r="AL249" s="276">
        <f t="shared" si="244"/>
        <v>5097659000</v>
      </c>
      <c r="AM249" s="275">
        <f t="shared" si="244"/>
        <v>5412071000</v>
      </c>
      <c r="AN249" s="275">
        <f t="shared" si="244"/>
        <v>5745876000</v>
      </c>
      <c r="AO249" s="16"/>
      <c r="AP249" s="16"/>
      <c r="AQ249" s="278">
        <f t="shared" si="235"/>
        <v>-698440.27539999783</v>
      </c>
      <c r="AR249" s="279"/>
      <c r="AS249" s="280"/>
      <c r="AT249" s="280"/>
      <c r="AU249" s="280"/>
      <c r="AV249" s="16"/>
      <c r="AW249" s="16"/>
      <c r="AX249" s="16"/>
      <c r="AY249" s="16"/>
      <c r="AZ249" s="16"/>
      <c r="BA249" s="16"/>
      <c r="BB249" s="16"/>
      <c r="BC249" s="16"/>
      <c r="BD249" s="16"/>
      <c r="BE249" s="16"/>
      <c r="BF249" s="16"/>
      <c r="BG249" s="16"/>
      <c r="BH249" s="16"/>
      <c r="BI249" s="16"/>
      <c r="BJ249" s="16"/>
      <c r="BK249" s="16"/>
      <c r="BL249" s="16"/>
      <c r="BM249" s="16"/>
      <c r="BN249" s="16"/>
      <c r="BO249" s="16"/>
      <c r="BP249" s="16"/>
      <c r="BQ249" s="16"/>
      <c r="BR249" s="16"/>
      <c r="BS249" s="328"/>
      <c r="BT249" s="16"/>
      <c r="BU249" s="16"/>
      <c r="BV249" s="279"/>
      <c r="BW249" s="16"/>
      <c r="BX249" s="16"/>
      <c r="BY249" s="16"/>
      <c r="BZ249" s="16"/>
      <c r="CA249" s="16"/>
      <c r="CB249" s="16"/>
      <c r="CC249" s="16"/>
      <c r="CD249" s="16"/>
      <c r="CE249" s="16"/>
      <c r="CF249" s="43">
        <f t="shared" si="242"/>
        <v>5403519000</v>
      </c>
      <c r="CG249" s="197">
        <f t="shared" si="242"/>
        <v>5736796000</v>
      </c>
      <c r="CH249" s="44">
        <f t="shared" si="236"/>
        <v>81052785</v>
      </c>
      <c r="CI249" s="44">
        <f t="shared" si="237"/>
        <v>57367960</v>
      </c>
      <c r="CJ249" s="250">
        <f t="shared" si="238"/>
        <v>127441475</v>
      </c>
      <c r="CK249" s="287">
        <f t="shared" si="239"/>
        <v>112751479.16666667</v>
      </c>
    </row>
    <row r="250" spans="1:89">
      <c r="A250" s="3">
        <f t="shared" si="240"/>
        <v>211</v>
      </c>
      <c r="B250" s="556">
        <v>2</v>
      </c>
      <c r="C250" s="264" t="s">
        <v>184</v>
      </c>
      <c r="D250" s="265" t="s">
        <v>29</v>
      </c>
      <c r="E250" s="266"/>
      <c r="F250" s="41" t="s">
        <v>74</v>
      </c>
      <c r="G250" s="267">
        <f t="shared" si="216"/>
        <v>85</v>
      </c>
      <c r="H250" s="267">
        <f t="shared" si="217"/>
        <v>74</v>
      </c>
      <c r="I250" s="268">
        <f t="shared" si="218"/>
        <v>26966806</v>
      </c>
      <c r="J250" s="268">
        <f t="shared" si="219"/>
        <v>1</v>
      </c>
      <c r="K250" s="269">
        <f t="shared" si="220"/>
        <v>1.06</v>
      </c>
      <c r="L250" s="270">
        <f t="shared" si="245"/>
        <v>1.02</v>
      </c>
      <c r="M250" s="271">
        <f t="shared" si="221"/>
        <v>24364489.972377934</v>
      </c>
      <c r="N250" s="271">
        <f t="shared" si="222"/>
        <v>27462673.064623922</v>
      </c>
      <c r="O250" s="271">
        <f t="shared" si="223"/>
        <v>29156510.647200003</v>
      </c>
      <c r="P250" s="271">
        <f t="shared" si="224"/>
        <v>30954820.425523225</v>
      </c>
      <c r="Q250" s="272">
        <f t="shared" si="225"/>
        <v>29156510.647200003</v>
      </c>
      <c r="R250" s="271">
        <f t="shared" si="225"/>
        <v>30954820.425523225</v>
      </c>
      <c r="S250" s="271">
        <f t="shared" si="226"/>
        <v>32864046.016027961</v>
      </c>
      <c r="T250" s="271"/>
      <c r="U250" s="271">
        <f t="shared" si="227"/>
        <v>1802972257.9559672</v>
      </c>
      <c r="V250" s="271">
        <f t="shared" si="228"/>
        <v>2032237806.7821703</v>
      </c>
      <c r="W250" s="271">
        <f t="shared" si="229"/>
        <v>2157581787.8928003</v>
      </c>
      <c r="X250" s="272">
        <f t="shared" si="230"/>
        <v>2290656711.4887185</v>
      </c>
      <c r="Y250" s="272">
        <f t="shared" si="231"/>
        <v>2157581787.8928003</v>
      </c>
      <c r="Z250" s="271">
        <f t="shared" si="232"/>
        <v>2290656711.4887185</v>
      </c>
      <c r="AA250" s="271">
        <f t="shared" si="241"/>
        <v>2431939405.186069</v>
      </c>
      <c r="AB250" s="271"/>
      <c r="AC250" s="33" t="str">
        <f t="shared" si="233"/>
        <v>BERTAHAP</v>
      </c>
      <c r="AD250" s="273">
        <f t="shared" si="234"/>
        <v>0</v>
      </c>
      <c r="AE250" s="274">
        <v>2</v>
      </c>
      <c r="AF250" s="275"/>
      <c r="AG250" s="271" t="e">
        <f>IF(AF250&gt;#REF!,"LB","KR")</f>
        <v>#REF!</v>
      </c>
      <c r="AH250" s="275">
        <f t="shared" si="244"/>
        <v>1983270000</v>
      </c>
      <c r="AI250" s="275">
        <f t="shared" si="244"/>
        <v>2235462000</v>
      </c>
      <c r="AJ250" s="275">
        <f t="shared" si="244"/>
        <v>2373340000</v>
      </c>
      <c r="AK250" s="276">
        <f t="shared" si="244"/>
        <v>2519723000</v>
      </c>
      <c r="AL250" s="276">
        <f t="shared" si="244"/>
        <v>2373340000</v>
      </c>
      <c r="AM250" s="275">
        <f t="shared" si="244"/>
        <v>2519723000</v>
      </c>
      <c r="AN250" s="275">
        <f t="shared" si="244"/>
        <v>2675134000</v>
      </c>
      <c r="AO250" s="16"/>
      <c r="AP250" s="16"/>
      <c r="AQ250" s="278">
        <f t="shared" si="235"/>
        <v>-1248563.1177999973</v>
      </c>
      <c r="AR250" s="279"/>
      <c r="AS250" s="280"/>
      <c r="AT250" s="280"/>
      <c r="AU250" s="280"/>
      <c r="AV250" s="16"/>
      <c r="AW250" s="16"/>
      <c r="AX250" s="16"/>
      <c r="AY250" s="16"/>
      <c r="AZ250" s="16"/>
      <c r="BA250" s="16"/>
      <c r="BB250" s="16"/>
      <c r="BC250" s="16"/>
      <c r="BD250" s="16"/>
      <c r="BE250" s="16"/>
      <c r="BF250" s="16"/>
      <c r="BG250" s="16"/>
      <c r="BH250" s="16"/>
      <c r="BI250" s="16"/>
      <c r="BJ250" s="16"/>
      <c r="BK250" s="16"/>
      <c r="BL250" s="16"/>
      <c r="BM250" s="16"/>
      <c r="BN250" s="16"/>
      <c r="BO250" s="16"/>
      <c r="BP250" s="16"/>
      <c r="BQ250" s="16"/>
      <c r="BR250" s="16"/>
      <c r="BS250" s="328"/>
      <c r="BT250" s="16"/>
      <c r="BU250" s="16"/>
      <c r="BV250" s="279"/>
      <c r="BW250" s="16"/>
      <c r="BX250" s="16"/>
      <c r="BY250" s="16"/>
      <c r="BZ250" s="16"/>
      <c r="CA250" s="16"/>
      <c r="CB250" s="16"/>
      <c r="CC250" s="16"/>
      <c r="CD250" s="16"/>
      <c r="CE250" s="16"/>
      <c r="CF250" s="43">
        <f t="shared" si="242"/>
        <v>2515741000</v>
      </c>
      <c r="CG250" s="197">
        <f t="shared" si="242"/>
        <v>2670907000</v>
      </c>
      <c r="CH250" s="44">
        <f t="shared" si="236"/>
        <v>37736115</v>
      </c>
      <c r="CI250" s="44">
        <f t="shared" si="237"/>
        <v>26709070</v>
      </c>
      <c r="CJ250" s="250">
        <f t="shared" si="238"/>
        <v>59333500</v>
      </c>
      <c r="CK250" s="287">
        <f t="shared" si="239"/>
        <v>52494229.166666664</v>
      </c>
    </row>
    <row r="251" spans="1:89">
      <c r="A251" s="3">
        <f t="shared" si="240"/>
        <v>212</v>
      </c>
      <c r="B251" s="556">
        <v>3</v>
      </c>
      <c r="C251" s="264" t="s">
        <v>184</v>
      </c>
      <c r="D251" s="265" t="s">
        <v>32</v>
      </c>
      <c r="E251" s="266"/>
      <c r="F251" s="41" t="s">
        <v>56</v>
      </c>
      <c r="G251" s="267">
        <f t="shared" si="216"/>
        <v>85</v>
      </c>
      <c r="H251" s="267">
        <f t="shared" si="217"/>
        <v>74</v>
      </c>
      <c r="I251" s="268">
        <f t="shared" si="218"/>
        <v>26966806</v>
      </c>
      <c r="J251" s="268">
        <f t="shared" si="219"/>
        <v>1</v>
      </c>
      <c r="K251" s="269">
        <f t="shared" si="220"/>
        <v>1.06</v>
      </c>
      <c r="L251" s="270">
        <f t="shared" si="245"/>
        <v>1.02</v>
      </c>
      <c r="M251" s="271">
        <f t="shared" si="221"/>
        <v>24364489.972377934</v>
      </c>
      <c r="N251" s="271">
        <f t="shared" si="222"/>
        <v>27462673.064623922</v>
      </c>
      <c r="O251" s="271">
        <f t="shared" si="223"/>
        <v>29156510.647200003</v>
      </c>
      <c r="P251" s="271">
        <f t="shared" si="224"/>
        <v>30954820.425523225</v>
      </c>
      <c r="Q251" s="272">
        <f t="shared" si="225"/>
        <v>29156510.647200003</v>
      </c>
      <c r="R251" s="271">
        <f t="shared" si="225"/>
        <v>30954820.425523225</v>
      </c>
      <c r="S251" s="271">
        <f t="shared" si="226"/>
        <v>32864046.016027961</v>
      </c>
      <c r="T251" s="271"/>
      <c r="U251" s="271">
        <f t="shared" si="227"/>
        <v>1802972257.9559672</v>
      </c>
      <c r="V251" s="271">
        <f t="shared" si="228"/>
        <v>2032237806.7821703</v>
      </c>
      <c r="W251" s="271">
        <f t="shared" si="229"/>
        <v>2157581787.8928003</v>
      </c>
      <c r="X251" s="272">
        <f t="shared" si="230"/>
        <v>2290656711.4887185</v>
      </c>
      <c r="Y251" s="272">
        <f t="shared" si="231"/>
        <v>2157581787.8928003</v>
      </c>
      <c r="Z251" s="271">
        <f t="shared" si="232"/>
        <v>2290656711.4887185</v>
      </c>
      <c r="AA251" s="271">
        <f t="shared" si="241"/>
        <v>2431939405.186069</v>
      </c>
      <c r="AB251" s="271"/>
      <c r="AC251" s="33" t="str">
        <f t="shared" si="233"/>
        <v>BERTAHAP</v>
      </c>
      <c r="AD251" s="273">
        <f t="shared" si="234"/>
        <v>0</v>
      </c>
      <c r="AE251" s="274">
        <v>2</v>
      </c>
      <c r="AF251" s="275"/>
      <c r="AG251" s="271" t="e">
        <f>IF(AF251&gt;#REF!,"LB","KR")</f>
        <v>#REF!</v>
      </c>
      <c r="AH251" s="275">
        <f t="shared" si="244"/>
        <v>1983270000</v>
      </c>
      <c r="AI251" s="275">
        <f t="shared" si="244"/>
        <v>2235462000</v>
      </c>
      <c r="AJ251" s="275">
        <f t="shared" si="244"/>
        <v>2373340000</v>
      </c>
      <c r="AK251" s="276">
        <f t="shared" si="244"/>
        <v>2519723000</v>
      </c>
      <c r="AL251" s="276">
        <f t="shared" si="244"/>
        <v>2373340000</v>
      </c>
      <c r="AM251" s="275">
        <f t="shared" si="244"/>
        <v>2519723000</v>
      </c>
      <c r="AN251" s="275">
        <f t="shared" si="244"/>
        <v>2675134000</v>
      </c>
      <c r="AO251" s="16"/>
      <c r="AP251" s="16"/>
      <c r="AQ251" s="278">
        <f t="shared" si="235"/>
        <v>-1248563.1177999973</v>
      </c>
      <c r="AR251" s="279"/>
      <c r="AS251" s="280"/>
      <c r="AT251" s="280"/>
      <c r="AU251" s="280"/>
      <c r="AV251" s="16"/>
      <c r="AW251" s="16"/>
      <c r="AX251" s="16"/>
      <c r="AY251" s="16"/>
      <c r="AZ251" s="16"/>
      <c r="BA251" s="16"/>
      <c r="BB251" s="16"/>
      <c r="BC251" s="16"/>
      <c r="BD251" s="16"/>
      <c r="BE251" s="16"/>
      <c r="BF251" s="16"/>
      <c r="BG251" s="16"/>
      <c r="BH251" s="16"/>
      <c r="BI251" s="16"/>
      <c r="BJ251" s="16"/>
      <c r="BK251" s="16"/>
      <c r="BL251" s="16"/>
      <c r="BM251" s="16"/>
      <c r="BN251" s="16"/>
      <c r="BO251" s="16"/>
      <c r="BP251" s="16"/>
      <c r="BQ251" s="16"/>
      <c r="BR251" s="16"/>
      <c r="BS251" s="328"/>
      <c r="BT251" s="16"/>
      <c r="BU251" s="16"/>
      <c r="BV251" s="279"/>
      <c r="BW251" s="16"/>
      <c r="BX251" s="16"/>
      <c r="BY251" s="16"/>
      <c r="BZ251" s="16"/>
      <c r="CA251" s="16"/>
      <c r="CB251" s="16"/>
      <c r="CC251" s="16"/>
      <c r="CD251" s="16"/>
      <c r="CE251" s="16"/>
      <c r="CF251" s="43">
        <f t="shared" si="242"/>
        <v>2515741000</v>
      </c>
      <c r="CG251" s="197">
        <f t="shared" si="242"/>
        <v>2670907000</v>
      </c>
      <c r="CH251" s="44">
        <f t="shared" si="236"/>
        <v>37736115</v>
      </c>
      <c r="CI251" s="44">
        <f t="shared" si="237"/>
        <v>26709070</v>
      </c>
      <c r="CJ251" s="250">
        <f t="shared" si="238"/>
        <v>59333500</v>
      </c>
      <c r="CK251" s="287">
        <f t="shared" si="239"/>
        <v>52494229.166666664</v>
      </c>
    </row>
    <row r="252" spans="1:89">
      <c r="A252" s="3">
        <f t="shared" si="240"/>
        <v>213</v>
      </c>
      <c r="B252" s="556">
        <v>4</v>
      </c>
      <c r="C252" s="264" t="s">
        <v>184</v>
      </c>
      <c r="D252" s="265" t="s">
        <v>38</v>
      </c>
      <c r="E252" s="266"/>
      <c r="F252" s="41" t="s">
        <v>58</v>
      </c>
      <c r="G252" s="267">
        <f t="shared" si="216"/>
        <v>101</v>
      </c>
      <c r="H252" s="267">
        <f t="shared" si="217"/>
        <v>90</v>
      </c>
      <c r="I252" s="268">
        <f t="shared" si="218"/>
        <v>26966806</v>
      </c>
      <c r="J252" s="268">
        <f t="shared" si="219"/>
        <v>1</v>
      </c>
      <c r="K252" s="269">
        <f t="shared" si="220"/>
        <v>1.06</v>
      </c>
      <c r="L252" s="270">
        <f t="shared" si="245"/>
        <v>1.02</v>
      </c>
      <c r="M252" s="271">
        <f t="shared" si="221"/>
        <v>24364489.972377934</v>
      </c>
      <c r="N252" s="271">
        <f t="shared" si="222"/>
        <v>27462673.064623922</v>
      </c>
      <c r="O252" s="271">
        <f t="shared" si="223"/>
        <v>29156510.647200003</v>
      </c>
      <c r="P252" s="271">
        <f t="shared" si="224"/>
        <v>30954820.425523225</v>
      </c>
      <c r="Q252" s="272">
        <f t="shared" si="225"/>
        <v>29156510.647200003</v>
      </c>
      <c r="R252" s="271">
        <f t="shared" si="225"/>
        <v>30954820.425523225</v>
      </c>
      <c r="S252" s="271">
        <f t="shared" si="226"/>
        <v>32864046.016027961</v>
      </c>
      <c r="T252" s="271"/>
      <c r="U252" s="271">
        <f t="shared" si="227"/>
        <v>2192804097.5140142</v>
      </c>
      <c r="V252" s="271">
        <f t="shared" si="228"/>
        <v>2471640575.816153</v>
      </c>
      <c r="W252" s="271">
        <f t="shared" si="229"/>
        <v>2624085958.2480001</v>
      </c>
      <c r="X252" s="272">
        <f t="shared" si="230"/>
        <v>2785933838.2970901</v>
      </c>
      <c r="Y252" s="272">
        <f t="shared" si="231"/>
        <v>2624085958.2480001</v>
      </c>
      <c r="Z252" s="271">
        <f t="shared" si="232"/>
        <v>2785933838.2970901</v>
      </c>
      <c r="AA252" s="271">
        <f t="shared" si="241"/>
        <v>2957764141.4425163</v>
      </c>
      <c r="AB252" s="271"/>
      <c r="AC252" s="33" t="str">
        <f t="shared" si="233"/>
        <v>BERTAHAP</v>
      </c>
      <c r="AD252" s="273">
        <f t="shared" si="234"/>
        <v>0</v>
      </c>
      <c r="AE252" s="274">
        <v>2</v>
      </c>
      <c r="AF252" s="275"/>
      <c r="AG252" s="271" t="e">
        <f>IF(AF252&gt;#REF!,"LB","KR")</f>
        <v>#REF!</v>
      </c>
      <c r="AH252" s="275">
        <f t="shared" si="244"/>
        <v>2412085000</v>
      </c>
      <c r="AI252" s="275">
        <f t="shared" si="244"/>
        <v>2718805000</v>
      </c>
      <c r="AJ252" s="275">
        <f t="shared" si="244"/>
        <v>2886495000</v>
      </c>
      <c r="AK252" s="276">
        <f t="shared" si="244"/>
        <v>3064528000</v>
      </c>
      <c r="AL252" s="276">
        <f t="shared" si="244"/>
        <v>2886495000</v>
      </c>
      <c r="AM252" s="275">
        <f t="shared" si="244"/>
        <v>3064528000</v>
      </c>
      <c r="AN252" s="275">
        <f t="shared" si="244"/>
        <v>3253541000</v>
      </c>
      <c r="AO252" s="16"/>
      <c r="AP252" s="16"/>
      <c r="AQ252" s="278">
        <f t="shared" si="235"/>
        <v>-1248563.1177999973</v>
      </c>
      <c r="AR252" s="279"/>
      <c r="AS252" s="280"/>
      <c r="AT252" s="280"/>
      <c r="AU252" s="280"/>
      <c r="AV252" s="16"/>
      <c r="AW252" s="16"/>
      <c r="AX252" s="16"/>
      <c r="AY252" s="16"/>
      <c r="AZ252" s="16"/>
      <c r="BA252" s="16"/>
      <c r="BB252" s="16"/>
      <c r="BC252" s="16"/>
      <c r="BD252" s="16"/>
      <c r="BE252" s="16"/>
      <c r="BF252" s="16"/>
      <c r="BG252" s="16"/>
      <c r="BH252" s="16"/>
      <c r="BI252" s="16"/>
      <c r="BJ252" s="16"/>
      <c r="BK252" s="16"/>
      <c r="BL252" s="16"/>
      <c r="BM252" s="16"/>
      <c r="BN252" s="16"/>
      <c r="BO252" s="16"/>
      <c r="BP252" s="16"/>
      <c r="BQ252" s="16"/>
      <c r="BR252" s="16"/>
      <c r="BS252" s="328"/>
      <c r="BT252" s="16"/>
      <c r="BU252" s="16"/>
      <c r="BV252" s="279"/>
      <c r="BW252" s="16"/>
      <c r="BX252" s="16"/>
      <c r="BY252" s="16"/>
      <c r="BZ252" s="16"/>
      <c r="CA252" s="16"/>
      <c r="CB252" s="16"/>
      <c r="CC252" s="16"/>
      <c r="CD252" s="16"/>
      <c r="CE252" s="16"/>
      <c r="CF252" s="43">
        <f t="shared" si="242"/>
        <v>3059685000</v>
      </c>
      <c r="CG252" s="197">
        <f t="shared" si="242"/>
        <v>3248400000</v>
      </c>
      <c r="CH252" s="44">
        <f t="shared" si="236"/>
        <v>45895275</v>
      </c>
      <c r="CI252" s="44">
        <f t="shared" si="237"/>
        <v>32484000</v>
      </c>
      <c r="CJ252" s="250">
        <f t="shared" si="238"/>
        <v>72162375</v>
      </c>
      <c r="CK252" s="287">
        <f t="shared" si="239"/>
        <v>63844333.333333336</v>
      </c>
    </row>
    <row r="253" spans="1:89">
      <c r="A253" s="3">
        <f t="shared" si="240"/>
        <v>214</v>
      </c>
      <c r="B253" s="556">
        <v>5</v>
      </c>
      <c r="C253" s="264" t="s">
        <v>184</v>
      </c>
      <c r="D253" s="265" t="s">
        <v>44</v>
      </c>
      <c r="E253" s="266"/>
      <c r="F253" s="41" t="s">
        <v>60</v>
      </c>
      <c r="G253" s="267">
        <f t="shared" si="216"/>
        <v>101</v>
      </c>
      <c r="H253" s="267">
        <f t="shared" si="217"/>
        <v>90</v>
      </c>
      <c r="I253" s="268">
        <f t="shared" si="218"/>
        <v>26966806</v>
      </c>
      <c r="J253" s="268">
        <f t="shared" si="219"/>
        <v>1</v>
      </c>
      <c r="K253" s="269">
        <f t="shared" si="220"/>
        <v>1.06</v>
      </c>
      <c r="L253" s="270">
        <f t="shared" si="245"/>
        <v>1.02</v>
      </c>
      <c r="M253" s="271">
        <f t="shared" si="221"/>
        <v>24364489.972377934</v>
      </c>
      <c r="N253" s="271">
        <f t="shared" si="222"/>
        <v>27462673.064623922</v>
      </c>
      <c r="O253" s="271">
        <f t="shared" si="223"/>
        <v>29156510.647200003</v>
      </c>
      <c r="P253" s="271">
        <f t="shared" si="224"/>
        <v>30954820.425523225</v>
      </c>
      <c r="Q253" s="272">
        <f t="shared" si="225"/>
        <v>29156510.647200003</v>
      </c>
      <c r="R253" s="271">
        <f t="shared" si="225"/>
        <v>30954820.425523225</v>
      </c>
      <c r="S253" s="271">
        <f t="shared" si="226"/>
        <v>32864046.016027961</v>
      </c>
      <c r="T253" s="271"/>
      <c r="U253" s="271">
        <f t="shared" si="227"/>
        <v>2192804097.5140142</v>
      </c>
      <c r="V253" s="271">
        <f t="shared" si="228"/>
        <v>2471640575.816153</v>
      </c>
      <c r="W253" s="271">
        <f t="shared" si="229"/>
        <v>2624085958.2480001</v>
      </c>
      <c r="X253" s="272">
        <f t="shared" si="230"/>
        <v>2785933838.2970901</v>
      </c>
      <c r="Y253" s="272">
        <f t="shared" si="231"/>
        <v>2624085958.2480001</v>
      </c>
      <c r="Z253" s="271">
        <f t="shared" si="232"/>
        <v>2785933838.2970901</v>
      </c>
      <c r="AA253" s="271">
        <f t="shared" si="241"/>
        <v>2957764141.4425163</v>
      </c>
      <c r="AB253" s="271"/>
      <c r="AC253" s="33" t="str">
        <f t="shared" si="233"/>
        <v>BERTAHAP</v>
      </c>
      <c r="AD253" s="273">
        <f t="shared" si="234"/>
        <v>0</v>
      </c>
      <c r="AE253" s="274">
        <v>2</v>
      </c>
      <c r="AF253" s="275"/>
      <c r="AG253" s="271" t="e">
        <f>IF(AF253&gt;#REF!,"LB","KR")</f>
        <v>#REF!</v>
      </c>
      <c r="AH253" s="275">
        <f t="shared" si="244"/>
        <v>2412085000</v>
      </c>
      <c r="AI253" s="275">
        <f t="shared" si="244"/>
        <v>2718805000</v>
      </c>
      <c r="AJ253" s="275">
        <f t="shared" si="244"/>
        <v>2886495000</v>
      </c>
      <c r="AK253" s="276">
        <f t="shared" si="244"/>
        <v>3064528000</v>
      </c>
      <c r="AL253" s="276">
        <f t="shared" si="244"/>
        <v>2886495000</v>
      </c>
      <c r="AM253" s="275">
        <f t="shared" si="244"/>
        <v>3064528000</v>
      </c>
      <c r="AN253" s="275">
        <f t="shared" si="244"/>
        <v>3253541000</v>
      </c>
      <c r="AO253" s="16"/>
      <c r="AP253" s="16"/>
      <c r="AQ253" s="278">
        <f t="shared" si="235"/>
        <v>-1248563.1177999973</v>
      </c>
      <c r="AR253" s="279"/>
      <c r="AS253" s="280"/>
      <c r="AT253" s="280"/>
      <c r="AU253" s="280"/>
      <c r="AV253" s="16"/>
      <c r="AW253" s="16"/>
      <c r="AX253" s="16"/>
      <c r="AY253" s="16"/>
      <c r="AZ253" s="16"/>
      <c r="BA253" s="16"/>
      <c r="BB253" s="16"/>
      <c r="BC253" s="16"/>
      <c r="BD253" s="16"/>
      <c r="BE253" s="16"/>
      <c r="BF253" s="16"/>
      <c r="BG253" s="16"/>
      <c r="BH253" s="16"/>
      <c r="BI253" s="16"/>
      <c r="BJ253" s="16"/>
      <c r="BK253" s="16"/>
      <c r="BL253" s="16"/>
      <c r="BM253" s="16"/>
      <c r="BN253" s="16"/>
      <c r="BO253" s="16"/>
      <c r="BP253" s="16"/>
      <c r="BQ253" s="16"/>
      <c r="BR253" s="16"/>
      <c r="BS253" s="328"/>
      <c r="BT253" s="16"/>
      <c r="BU253" s="16"/>
      <c r="BV253" s="279"/>
      <c r="BW253" s="16"/>
      <c r="BX253" s="16"/>
      <c r="BY253" s="16"/>
      <c r="BZ253" s="16"/>
      <c r="CA253" s="16"/>
      <c r="CB253" s="16"/>
      <c r="CC253" s="16"/>
      <c r="CD253" s="16"/>
      <c r="CE253" s="16"/>
      <c r="CF253" s="43">
        <f t="shared" si="242"/>
        <v>3059685000</v>
      </c>
      <c r="CG253" s="197">
        <f t="shared" si="242"/>
        <v>3248400000</v>
      </c>
      <c r="CH253" s="44">
        <f t="shared" si="236"/>
        <v>45895275</v>
      </c>
      <c r="CI253" s="44">
        <f t="shared" si="237"/>
        <v>32484000</v>
      </c>
      <c r="CJ253" s="250">
        <f t="shared" si="238"/>
        <v>72162375</v>
      </c>
      <c r="CK253" s="287">
        <f t="shared" si="239"/>
        <v>63844333.333333336</v>
      </c>
    </row>
    <row r="254" spans="1:89">
      <c r="A254" s="3">
        <f t="shared" si="240"/>
        <v>215</v>
      </c>
      <c r="B254" s="556">
        <v>6</v>
      </c>
      <c r="C254" s="264" t="s">
        <v>184</v>
      </c>
      <c r="D254" s="299">
        <v>11</v>
      </c>
      <c r="E254" s="266"/>
      <c r="F254" s="41" t="s">
        <v>62</v>
      </c>
      <c r="G254" s="267">
        <f t="shared" si="216"/>
        <v>101</v>
      </c>
      <c r="H254" s="267">
        <f t="shared" si="217"/>
        <v>90</v>
      </c>
      <c r="I254" s="268">
        <f t="shared" si="218"/>
        <v>26966806</v>
      </c>
      <c r="J254" s="268">
        <f t="shared" si="219"/>
        <v>1</v>
      </c>
      <c r="K254" s="269">
        <f t="shared" si="220"/>
        <v>1.06</v>
      </c>
      <c r="L254" s="270">
        <f t="shared" si="245"/>
        <v>1.02</v>
      </c>
      <c r="M254" s="271">
        <f t="shared" si="221"/>
        <v>24364489.972377934</v>
      </c>
      <c r="N254" s="271">
        <f t="shared" si="222"/>
        <v>27462673.064623922</v>
      </c>
      <c r="O254" s="271">
        <f t="shared" si="223"/>
        <v>29156510.647200003</v>
      </c>
      <c r="P254" s="271">
        <f t="shared" si="224"/>
        <v>30954820.425523225</v>
      </c>
      <c r="Q254" s="272">
        <f t="shared" si="225"/>
        <v>29156510.647200003</v>
      </c>
      <c r="R254" s="271">
        <f t="shared" si="225"/>
        <v>30954820.425523225</v>
      </c>
      <c r="S254" s="271">
        <f t="shared" si="226"/>
        <v>32864046.016027961</v>
      </c>
      <c r="T254" s="271"/>
      <c r="U254" s="271">
        <f t="shared" si="227"/>
        <v>2192804097.5140142</v>
      </c>
      <c r="V254" s="271">
        <f t="shared" si="228"/>
        <v>2471640575.816153</v>
      </c>
      <c r="W254" s="271">
        <f t="shared" si="229"/>
        <v>2624085958.2480001</v>
      </c>
      <c r="X254" s="272">
        <f t="shared" si="230"/>
        <v>2785933838.2970901</v>
      </c>
      <c r="Y254" s="272">
        <f t="shared" si="231"/>
        <v>2624085958.2480001</v>
      </c>
      <c r="Z254" s="271">
        <f t="shared" si="232"/>
        <v>2785933838.2970901</v>
      </c>
      <c r="AA254" s="271">
        <f t="shared" si="241"/>
        <v>2957764141.4425163</v>
      </c>
      <c r="AB254" s="271"/>
      <c r="AC254" s="33" t="str">
        <f t="shared" si="233"/>
        <v>BERTAHAP</v>
      </c>
      <c r="AD254" s="273">
        <f t="shared" si="234"/>
        <v>0</v>
      </c>
      <c r="AE254" s="274">
        <v>2</v>
      </c>
      <c r="AF254" s="275"/>
      <c r="AG254" s="271" t="e">
        <f>IF(AF254&gt;#REF!,"LB","KR")</f>
        <v>#REF!</v>
      </c>
      <c r="AH254" s="275">
        <f t="shared" si="244"/>
        <v>2412085000</v>
      </c>
      <c r="AI254" s="275">
        <f t="shared" si="244"/>
        <v>2718805000</v>
      </c>
      <c r="AJ254" s="275">
        <f t="shared" si="244"/>
        <v>2886495000</v>
      </c>
      <c r="AK254" s="276">
        <f t="shared" si="244"/>
        <v>3064528000</v>
      </c>
      <c r="AL254" s="276">
        <f t="shared" si="244"/>
        <v>2886495000</v>
      </c>
      <c r="AM254" s="275">
        <f t="shared" si="244"/>
        <v>3064528000</v>
      </c>
      <c r="AN254" s="275">
        <f t="shared" si="244"/>
        <v>3253541000</v>
      </c>
      <c r="AO254" s="16"/>
      <c r="AP254" s="16"/>
      <c r="AQ254" s="278">
        <f t="shared" si="235"/>
        <v>-1248563.1177999973</v>
      </c>
      <c r="AR254" s="279"/>
      <c r="AS254" s="280"/>
      <c r="AT254" s="280"/>
      <c r="AU254" s="280"/>
      <c r="AV254" s="16"/>
      <c r="AW254" s="16"/>
      <c r="AX254" s="16"/>
      <c r="AY254" s="16"/>
      <c r="AZ254" s="16"/>
      <c r="BA254" s="16"/>
      <c r="BB254" s="16"/>
      <c r="BC254" s="16"/>
      <c r="BD254" s="16"/>
      <c r="BE254" s="16"/>
      <c r="BF254" s="16"/>
      <c r="BG254" s="16"/>
      <c r="BH254" s="16"/>
      <c r="BI254" s="16"/>
      <c r="BJ254" s="16"/>
      <c r="BK254" s="16"/>
      <c r="BL254" s="16"/>
      <c r="BM254" s="16"/>
      <c r="BN254" s="16"/>
      <c r="BO254" s="16"/>
      <c r="BP254" s="16"/>
      <c r="BQ254" s="16"/>
      <c r="BR254" s="16"/>
      <c r="BS254" s="328"/>
      <c r="BT254" s="16"/>
      <c r="BU254" s="16"/>
      <c r="BV254" s="279"/>
      <c r="BW254" s="16"/>
      <c r="BX254" s="16"/>
      <c r="BY254" s="16"/>
      <c r="BZ254" s="16"/>
      <c r="CA254" s="16"/>
      <c r="CB254" s="16"/>
      <c r="CC254" s="16"/>
      <c r="CD254" s="16"/>
      <c r="CE254" s="16"/>
      <c r="CF254" s="43">
        <f t="shared" si="242"/>
        <v>3059685000</v>
      </c>
      <c r="CG254" s="197">
        <f t="shared" si="242"/>
        <v>3248400000</v>
      </c>
      <c r="CH254" s="44">
        <f t="shared" si="236"/>
        <v>45895275</v>
      </c>
      <c r="CI254" s="44">
        <f t="shared" si="237"/>
        <v>32484000</v>
      </c>
      <c r="CJ254" s="250">
        <f t="shared" si="238"/>
        <v>72162375</v>
      </c>
      <c r="CK254" s="287">
        <f t="shared" si="239"/>
        <v>63844333.333333336</v>
      </c>
    </row>
    <row r="255" spans="1:89">
      <c r="A255" s="3">
        <f t="shared" si="240"/>
        <v>216</v>
      </c>
      <c r="B255" s="556">
        <v>7</v>
      </c>
      <c r="C255" s="264" t="s">
        <v>184</v>
      </c>
      <c r="D255" s="299">
        <v>15</v>
      </c>
      <c r="E255" s="266"/>
      <c r="F255" s="41" t="s">
        <v>64</v>
      </c>
      <c r="G255" s="267">
        <f t="shared" si="216"/>
        <v>101</v>
      </c>
      <c r="H255" s="267">
        <f t="shared" si="217"/>
        <v>90</v>
      </c>
      <c r="I255" s="268">
        <f t="shared" si="218"/>
        <v>26966806</v>
      </c>
      <c r="J255" s="268">
        <f t="shared" si="219"/>
        <v>1</v>
      </c>
      <c r="K255" s="269">
        <f t="shared" si="220"/>
        <v>1.06</v>
      </c>
      <c r="L255" s="270">
        <f t="shared" si="245"/>
        <v>1.02</v>
      </c>
      <c r="M255" s="271">
        <f t="shared" si="221"/>
        <v>24364489.972377934</v>
      </c>
      <c r="N255" s="271">
        <f t="shared" si="222"/>
        <v>27462673.064623922</v>
      </c>
      <c r="O255" s="271">
        <f t="shared" si="223"/>
        <v>29156510.647200003</v>
      </c>
      <c r="P255" s="271">
        <f t="shared" si="224"/>
        <v>30954820.425523225</v>
      </c>
      <c r="Q255" s="272">
        <f t="shared" si="225"/>
        <v>29156510.647200003</v>
      </c>
      <c r="R255" s="271">
        <f t="shared" si="225"/>
        <v>30954820.425523225</v>
      </c>
      <c r="S255" s="271">
        <f t="shared" si="226"/>
        <v>32864046.016027961</v>
      </c>
      <c r="T255" s="271"/>
      <c r="U255" s="271">
        <f t="shared" si="227"/>
        <v>2192804097.5140142</v>
      </c>
      <c r="V255" s="271">
        <f t="shared" si="228"/>
        <v>2471640575.816153</v>
      </c>
      <c r="W255" s="271">
        <f t="shared" si="229"/>
        <v>2624085958.2480001</v>
      </c>
      <c r="X255" s="272">
        <f t="shared" si="230"/>
        <v>2785933838.2970901</v>
      </c>
      <c r="Y255" s="272">
        <f t="shared" si="231"/>
        <v>2624085958.2480001</v>
      </c>
      <c r="Z255" s="271">
        <f t="shared" si="232"/>
        <v>2785933838.2970901</v>
      </c>
      <c r="AA255" s="271">
        <f t="shared" si="241"/>
        <v>2957764141.4425163</v>
      </c>
      <c r="AB255" s="271"/>
      <c r="AC255" s="33" t="str">
        <f t="shared" si="233"/>
        <v>BERTAHAP</v>
      </c>
      <c r="AD255" s="273">
        <f t="shared" si="234"/>
        <v>0</v>
      </c>
      <c r="AE255" s="274">
        <v>2</v>
      </c>
      <c r="AF255" s="275"/>
      <c r="AG255" s="271" t="e">
        <f>IF(AF255&gt;#REF!,"LB","KR")</f>
        <v>#REF!</v>
      </c>
      <c r="AH255" s="275">
        <f t="shared" si="244"/>
        <v>2412085000</v>
      </c>
      <c r="AI255" s="275">
        <f t="shared" si="244"/>
        <v>2718805000</v>
      </c>
      <c r="AJ255" s="275">
        <f t="shared" si="244"/>
        <v>2886495000</v>
      </c>
      <c r="AK255" s="276">
        <f t="shared" si="244"/>
        <v>3064528000</v>
      </c>
      <c r="AL255" s="276">
        <f t="shared" si="244"/>
        <v>2886495000</v>
      </c>
      <c r="AM255" s="275">
        <f t="shared" si="244"/>
        <v>3064528000</v>
      </c>
      <c r="AN255" s="275">
        <f t="shared" si="244"/>
        <v>3253541000</v>
      </c>
      <c r="AO255" s="16"/>
      <c r="AP255" s="16"/>
      <c r="AQ255" s="278">
        <f t="shared" si="235"/>
        <v>-1248563.1177999973</v>
      </c>
      <c r="AR255" s="279"/>
      <c r="AS255" s="280"/>
      <c r="AT255" s="280"/>
      <c r="AU255" s="280"/>
      <c r="AV255" s="16"/>
      <c r="AW255" s="16"/>
      <c r="AX255" s="16"/>
      <c r="AY255" s="16"/>
      <c r="AZ255" s="16"/>
      <c r="BA255" s="16"/>
      <c r="BB255" s="16"/>
      <c r="BC255" s="16"/>
      <c r="BD255" s="16"/>
      <c r="BE255" s="16"/>
      <c r="BF255" s="16"/>
      <c r="BG255" s="16"/>
      <c r="BH255" s="16"/>
      <c r="BI255" s="16"/>
      <c r="BJ255" s="16"/>
      <c r="BK255" s="16"/>
      <c r="BL255" s="16"/>
      <c r="BM255" s="16"/>
      <c r="BN255" s="16"/>
      <c r="BO255" s="16"/>
      <c r="BP255" s="16"/>
      <c r="BQ255" s="16"/>
      <c r="BR255" s="16"/>
      <c r="BS255" s="328"/>
      <c r="BT255" s="16"/>
      <c r="BU255" s="16"/>
      <c r="BV255" s="279"/>
      <c r="BW255" s="16"/>
      <c r="BX255" s="16"/>
      <c r="BY255" s="16"/>
      <c r="BZ255" s="16"/>
      <c r="CA255" s="16"/>
      <c r="CB255" s="16"/>
      <c r="CC255" s="16"/>
      <c r="CD255" s="16"/>
      <c r="CE255" s="16"/>
      <c r="CF255" s="43">
        <f t="shared" si="242"/>
        <v>3059685000</v>
      </c>
      <c r="CG255" s="197">
        <f t="shared" si="242"/>
        <v>3248400000</v>
      </c>
      <c r="CH255" s="44">
        <f t="shared" si="236"/>
        <v>45895275</v>
      </c>
      <c r="CI255" s="44">
        <f t="shared" si="237"/>
        <v>32484000</v>
      </c>
      <c r="CJ255" s="250">
        <f t="shared" si="238"/>
        <v>72162375</v>
      </c>
      <c r="CK255" s="287">
        <f t="shared" si="239"/>
        <v>63844333.333333336</v>
      </c>
    </row>
    <row r="256" spans="1:89">
      <c r="A256" s="3">
        <f t="shared" si="240"/>
        <v>217</v>
      </c>
      <c r="B256" s="556">
        <v>8</v>
      </c>
      <c r="C256" s="264" t="s">
        <v>184</v>
      </c>
      <c r="D256" s="299">
        <v>17</v>
      </c>
      <c r="E256" s="266"/>
      <c r="F256" s="41" t="s">
        <v>67</v>
      </c>
      <c r="G256" s="267">
        <f t="shared" si="216"/>
        <v>85</v>
      </c>
      <c r="H256" s="267">
        <f t="shared" si="217"/>
        <v>74</v>
      </c>
      <c r="I256" s="268">
        <f t="shared" si="218"/>
        <v>26966806</v>
      </c>
      <c r="J256" s="268">
        <f t="shared" si="219"/>
        <v>1</v>
      </c>
      <c r="K256" s="269">
        <f t="shared" si="220"/>
        <v>1.06</v>
      </c>
      <c r="L256" s="270">
        <f t="shared" si="245"/>
        <v>1.02</v>
      </c>
      <c r="M256" s="271">
        <f t="shared" si="221"/>
        <v>24364489.972377934</v>
      </c>
      <c r="N256" s="271">
        <f t="shared" si="222"/>
        <v>27462673.064623922</v>
      </c>
      <c r="O256" s="271">
        <f t="shared" si="223"/>
        <v>29156510.647200003</v>
      </c>
      <c r="P256" s="271">
        <f t="shared" si="224"/>
        <v>30954820.425523225</v>
      </c>
      <c r="Q256" s="272">
        <f t="shared" si="225"/>
        <v>29156510.647200003</v>
      </c>
      <c r="R256" s="271">
        <f t="shared" si="225"/>
        <v>30954820.425523225</v>
      </c>
      <c r="S256" s="271">
        <f t="shared" si="226"/>
        <v>32864046.016027961</v>
      </c>
      <c r="T256" s="271"/>
      <c r="U256" s="271">
        <f t="shared" si="227"/>
        <v>1802972257.9559672</v>
      </c>
      <c r="V256" s="271">
        <f t="shared" si="228"/>
        <v>2032237806.7821703</v>
      </c>
      <c r="W256" s="271">
        <f t="shared" si="229"/>
        <v>2157581787.8928003</v>
      </c>
      <c r="X256" s="272">
        <f t="shared" si="230"/>
        <v>2290656711.4887185</v>
      </c>
      <c r="Y256" s="272">
        <f t="shared" si="231"/>
        <v>2157581787.8928003</v>
      </c>
      <c r="Z256" s="271">
        <f t="shared" si="232"/>
        <v>2290656711.4887185</v>
      </c>
      <c r="AA256" s="271">
        <f t="shared" si="241"/>
        <v>2431939405.186069</v>
      </c>
      <c r="AB256" s="271"/>
      <c r="AC256" s="33" t="str">
        <f t="shared" si="233"/>
        <v>BERTAHAP</v>
      </c>
      <c r="AD256" s="273">
        <f t="shared" si="234"/>
        <v>0</v>
      </c>
      <c r="AE256" s="274">
        <v>2</v>
      </c>
      <c r="AF256" s="275"/>
      <c r="AG256" s="271" t="e">
        <f>IF(AF256&gt;#REF!,"LB","KR")</f>
        <v>#REF!</v>
      </c>
      <c r="AH256" s="275">
        <f t="shared" si="244"/>
        <v>1983270000</v>
      </c>
      <c r="AI256" s="275">
        <f t="shared" si="244"/>
        <v>2235462000</v>
      </c>
      <c r="AJ256" s="275">
        <f t="shared" si="244"/>
        <v>2373340000</v>
      </c>
      <c r="AK256" s="276">
        <f t="shared" si="244"/>
        <v>2519723000</v>
      </c>
      <c r="AL256" s="276">
        <f t="shared" si="244"/>
        <v>2373340000</v>
      </c>
      <c r="AM256" s="275">
        <f t="shared" si="244"/>
        <v>2519723000</v>
      </c>
      <c r="AN256" s="275">
        <f t="shared" si="244"/>
        <v>2675134000</v>
      </c>
      <c r="AO256" s="16"/>
      <c r="AP256" s="16"/>
      <c r="AQ256" s="278">
        <f t="shared" si="235"/>
        <v>-1248563.1177999973</v>
      </c>
      <c r="AR256" s="279"/>
      <c r="AS256" s="280"/>
      <c r="AT256" s="280"/>
      <c r="AU256" s="280"/>
      <c r="AV256" s="16"/>
      <c r="AW256" s="16"/>
      <c r="AX256" s="16"/>
      <c r="AY256" s="16"/>
      <c r="AZ256" s="16"/>
      <c r="BA256" s="16"/>
      <c r="BB256" s="16"/>
      <c r="BC256" s="16"/>
      <c r="BD256" s="16"/>
      <c r="BE256" s="16"/>
      <c r="BF256" s="16"/>
      <c r="BG256" s="16"/>
      <c r="BH256" s="16"/>
      <c r="BI256" s="16"/>
      <c r="BJ256" s="16"/>
      <c r="BK256" s="16"/>
      <c r="BL256" s="16"/>
      <c r="BM256" s="16"/>
      <c r="BN256" s="16"/>
      <c r="BO256" s="16"/>
      <c r="BP256" s="16"/>
      <c r="BQ256" s="16"/>
      <c r="BR256" s="16"/>
      <c r="BS256" s="328"/>
      <c r="BT256" s="16"/>
      <c r="BU256" s="16"/>
      <c r="BV256" s="279"/>
      <c r="BW256" s="16"/>
      <c r="BX256" s="16"/>
      <c r="BY256" s="16"/>
      <c r="BZ256" s="16"/>
      <c r="CA256" s="16"/>
      <c r="CB256" s="16"/>
      <c r="CC256" s="16"/>
      <c r="CD256" s="16"/>
      <c r="CE256" s="16"/>
      <c r="CF256" s="43">
        <f t="shared" si="242"/>
        <v>2515741000</v>
      </c>
      <c r="CG256" s="197">
        <f t="shared" si="242"/>
        <v>2670907000</v>
      </c>
      <c r="CH256" s="44">
        <f t="shared" si="236"/>
        <v>37736115</v>
      </c>
      <c r="CI256" s="44">
        <f t="shared" si="237"/>
        <v>26709070</v>
      </c>
      <c r="CJ256" s="250">
        <f t="shared" si="238"/>
        <v>59333500</v>
      </c>
      <c r="CK256" s="287">
        <f t="shared" si="239"/>
        <v>52494229.166666664</v>
      </c>
    </row>
    <row r="257" spans="1:89">
      <c r="A257" s="3">
        <f t="shared" si="240"/>
        <v>218</v>
      </c>
      <c r="B257" s="556">
        <v>9</v>
      </c>
      <c r="C257" s="264" t="s">
        <v>184</v>
      </c>
      <c r="D257" s="299">
        <v>19</v>
      </c>
      <c r="E257" s="266"/>
      <c r="F257" s="41" t="s">
        <v>78</v>
      </c>
      <c r="G257" s="267">
        <f t="shared" si="216"/>
        <v>138</v>
      </c>
      <c r="H257" s="267">
        <f t="shared" si="217"/>
        <v>120</v>
      </c>
      <c r="I257" s="268">
        <f t="shared" si="218"/>
        <v>26966806</v>
      </c>
      <c r="J257" s="268">
        <f t="shared" si="219"/>
        <v>1</v>
      </c>
      <c r="K257" s="269">
        <f t="shared" si="220"/>
        <v>1.06</v>
      </c>
      <c r="L257" s="270">
        <f t="shared" si="245"/>
        <v>1.02</v>
      </c>
      <c r="M257" s="271">
        <f t="shared" si="221"/>
        <v>24364489.972377934</v>
      </c>
      <c r="N257" s="271">
        <f t="shared" si="222"/>
        <v>27462673.064623922</v>
      </c>
      <c r="O257" s="271">
        <f t="shared" si="223"/>
        <v>29156510.647200003</v>
      </c>
      <c r="P257" s="271">
        <f t="shared" si="224"/>
        <v>30954820.425523225</v>
      </c>
      <c r="Q257" s="272">
        <f t="shared" si="225"/>
        <v>29156510.647200003</v>
      </c>
      <c r="R257" s="271">
        <f t="shared" si="225"/>
        <v>30954820.425523225</v>
      </c>
      <c r="S257" s="271">
        <f t="shared" si="226"/>
        <v>32864046.016027961</v>
      </c>
      <c r="T257" s="271"/>
      <c r="U257" s="271">
        <f t="shared" si="227"/>
        <v>2923738796.6853518</v>
      </c>
      <c r="V257" s="271">
        <f t="shared" si="228"/>
        <v>3295520767.7548704</v>
      </c>
      <c r="W257" s="271">
        <f t="shared" si="229"/>
        <v>3498781277.6640005</v>
      </c>
      <c r="X257" s="272">
        <f t="shared" si="230"/>
        <v>3714578451.0627871</v>
      </c>
      <c r="Y257" s="272">
        <f t="shared" si="231"/>
        <v>3498781277.6640005</v>
      </c>
      <c r="Z257" s="271">
        <f t="shared" si="232"/>
        <v>3714578451.0627871</v>
      </c>
      <c r="AA257" s="271">
        <f t="shared" si="241"/>
        <v>3943685521.9233551</v>
      </c>
      <c r="AB257" s="271"/>
      <c r="AC257" s="33" t="str">
        <f t="shared" si="233"/>
        <v>BERTAHAP</v>
      </c>
      <c r="AD257" s="273">
        <f t="shared" si="234"/>
        <v>0</v>
      </c>
      <c r="AE257" s="274">
        <v>2</v>
      </c>
      <c r="AF257" s="275"/>
      <c r="AG257" s="271" t="e">
        <f>IF(AF257&gt;#REF!,"LB","KR")</f>
        <v>#REF!</v>
      </c>
      <c r="AH257" s="275">
        <f t="shared" si="244"/>
        <v>3216113000</v>
      </c>
      <c r="AI257" s="275">
        <f t="shared" si="244"/>
        <v>3625073000</v>
      </c>
      <c r="AJ257" s="275">
        <f t="shared" si="244"/>
        <v>3848660000</v>
      </c>
      <c r="AK257" s="276">
        <f t="shared" si="244"/>
        <v>4086037000</v>
      </c>
      <c r="AL257" s="276">
        <f t="shared" si="244"/>
        <v>3848660000</v>
      </c>
      <c r="AM257" s="275">
        <f t="shared" si="244"/>
        <v>4086037000</v>
      </c>
      <c r="AN257" s="275">
        <f t="shared" si="244"/>
        <v>4338055000</v>
      </c>
      <c r="AO257" s="16"/>
      <c r="AP257" s="16"/>
      <c r="AQ257" s="278">
        <f t="shared" si="235"/>
        <v>-1248563.1177999973</v>
      </c>
      <c r="AR257" s="279"/>
      <c r="AS257" s="280"/>
      <c r="AT257" s="280"/>
      <c r="AU257" s="280"/>
      <c r="AV257" s="16"/>
      <c r="AW257" s="16"/>
      <c r="AX257" s="16"/>
      <c r="AY257" s="16"/>
      <c r="AZ257" s="16"/>
      <c r="BA257" s="16"/>
      <c r="BB257" s="16"/>
      <c r="BC257" s="16"/>
      <c r="BD257" s="16"/>
      <c r="BE257" s="16"/>
      <c r="BF257" s="16"/>
      <c r="BG257" s="16"/>
      <c r="BH257" s="16"/>
      <c r="BI257" s="16"/>
      <c r="BJ257" s="16"/>
      <c r="BK257" s="16"/>
      <c r="BL257" s="16"/>
      <c r="BM257" s="16"/>
      <c r="BN257" s="16"/>
      <c r="BO257" s="16"/>
      <c r="BP257" s="16"/>
      <c r="BQ257" s="16"/>
      <c r="BR257" s="16"/>
      <c r="BS257" s="328"/>
      <c r="BT257" s="16"/>
      <c r="BU257" s="16"/>
      <c r="BV257" s="279"/>
      <c r="BW257" s="16"/>
      <c r="BX257" s="16"/>
      <c r="BY257" s="16"/>
      <c r="BZ257" s="16"/>
      <c r="CA257" s="16"/>
      <c r="CB257" s="16"/>
      <c r="CC257" s="16"/>
      <c r="CD257" s="16"/>
      <c r="CE257" s="16"/>
      <c r="CF257" s="43">
        <f t="shared" si="242"/>
        <v>4079580000</v>
      </c>
      <c r="CG257" s="197">
        <f t="shared" si="242"/>
        <v>4331200000</v>
      </c>
      <c r="CH257" s="44">
        <f t="shared" si="236"/>
        <v>61193700</v>
      </c>
      <c r="CI257" s="44">
        <f t="shared" si="237"/>
        <v>43312000</v>
      </c>
      <c r="CJ257" s="250">
        <f t="shared" si="238"/>
        <v>96216500</v>
      </c>
      <c r="CK257" s="287">
        <f t="shared" si="239"/>
        <v>85125770.833333328</v>
      </c>
    </row>
    <row r="258" spans="1:89">
      <c r="A258" s="3">
        <f t="shared" si="240"/>
        <v>219</v>
      </c>
      <c r="B258" s="556">
        <v>10</v>
      </c>
      <c r="C258" s="264" t="s">
        <v>184</v>
      </c>
      <c r="D258" s="299">
        <v>21</v>
      </c>
      <c r="E258" s="266"/>
      <c r="F258" s="41" t="s">
        <v>84</v>
      </c>
      <c r="G258" s="267">
        <f t="shared" si="216"/>
        <v>132</v>
      </c>
      <c r="H258" s="267">
        <f t="shared" si="217"/>
        <v>112</v>
      </c>
      <c r="I258" s="268">
        <f t="shared" si="218"/>
        <v>26966806</v>
      </c>
      <c r="J258" s="268">
        <f t="shared" si="219"/>
        <v>3</v>
      </c>
      <c r="K258" s="269">
        <f t="shared" si="220"/>
        <v>1.1000000000000001</v>
      </c>
      <c r="L258" s="270">
        <f t="shared" si="245"/>
        <v>1.02</v>
      </c>
      <c r="M258" s="271">
        <f t="shared" si="221"/>
        <v>25283904.688316725</v>
      </c>
      <c r="N258" s="271">
        <f t="shared" si="222"/>
        <v>28499000.350081429</v>
      </c>
      <c r="O258" s="271">
        <f t="shared" si="223"/>
        <v>30256756.332000002</v>
      </c>
      <c r="P258" s="271">
        <f t="shared" si="224"/>
        <v>32122926.856675044</v>
      </c>
      <c r="Q258" s="272">
        <f t="shared" si="225"/>
        <v>30256756.332000002</v>
      </c>
      <c r="R258" s="271">
        <f t="shared" si="225"/>
        <v>32122926.856675044</v>
      </c>
      <c r="S258" s="271">
        <f t="shared" si="226"/>
        <v>34104198.695878074</v>
      </c>
      <c r="T258" s="271"/>
      <c r="U258" s="271">
        <f t="shared" si="227"/>
        <v>2831797325.0914731</v>
      </c>
      <c r="V258" s="271">
        <f t="shared" si="228"/>
        <v>3191888039.2091198</v>
      </c>
      <c r="W258" s="271">
        <f t="shared" si="229"/>
        <v>3388756709.184</v>
      </c>
      <c r="X258" s="272">
        <f t="shared" si="230"/>
        <v>3597767807.9476051</v>
      </c>
      <c r="Y258" s="272">
        <f t="shared" si="231"/>
        <v>3388756709.184</v>
      </c>
      <c r="Z258" s="271">
        <f t="shared" si="232"/>
        <v>3597767807.9476051</v>
      </c>
      <c r="AA258" s="271">
        <f t="shared" si="241"/>
        <v>3819670253.938344</v>
      </c>
      <c r="AB258" s="271"/>
      <c r="AC258" s="33" t="str">
        <f t="shared" si="233"/>
        <v>BERTAHAP</v>
      </c>
      <c r="AD258" s="273">
        <f t="shared" si="234"/>
        <v>0</v>
      </c>
      <c r="AE258" s="274">
        <v>2</v>
      </c>
      <c r="AF258" s="275"/>
      <c r="AG258" s="271" t="e">
        <f>IF(AF258&gt;#REF!,"LB","KR")</f>
        <v>#REF!</v>
      </c>
      <c r="AH258" s="275">
        <f t="shared" si="244"/>
        <v>3114978000</v>
      </c>
      <c r="AI258" s="275">
        <f t="shared" si="244"/>
        <v>3511077000</v>
      </c>
      <c r="AJ258" s="275">
        <f t="shared" si="244"/>
        <v>3727633000</v>
      </c>
      <c r="AK258" s="276">
        <f t="shared" si="244"/>
        <v>3957545000</v>
      </c>
      <c r="AL258" s="276">
        <f t="shared" si="244"/>
        <v>3727633000</v>
      </c>
      <c r="AM258" s="275">
        <f t="shared" si="244"/>
        <v>3957545000</v>
      </c>
      <c r="AN258" s="275">
        <f t="shared" si="244"/>
        <v>4201638000</v>
      </c>
      <c r="AO258" s="16"/>
      <c r="AP258" s="16"/>
      <c r="AQ258" s="278">
        <f t="shared" si="235"/>
        <v>-148317.43299999833</v>
      </c>
      <c r="AR258" s="279"/>
      <c r="AS258" s="280"/>
      <c r="AT258" s="280"/>
      <c r="AU258" s="280"/>
      <c r="AV258" s="16"/>
      <c r="AW258" s="16"/>
      <c r="AX258" s="16"/>
      <c r="AY258" s="16"/>
      <c r="AZ258" s="16"/>
      <c r="BA258" s="16"/>
      <c r="BB258" s="16"/>
      <c r="BC258" s="16"/>
      <c r="BD258" s="16"/>
      <c r="BE258" s="16"/>
      <c r="BF258" s="16"/>
      <c r="BG258" s="16"/>
      <c r="BH258" s="16"/>
      <c r="BI258" s="16"/>
      <c r="BJ258" s="16"/>
      <c r="BK258" s="16"/>
      <c r="BL258" s="16"/>
      <c r="BM258" s="16"/>
      <c r="BN258" s="16"/>
      <c r="BO258" s="16"/>
      <c r="BP258" s="16"/>
      <c r="BQ258" s="16"/>
      <c r="BR258" s="16"/>
      <c r="BS258" s="328"/>
      <c r="BT258" s="16"/>
      <c r="BU258" s="16"/>
      <c r="BV258" s="279"/>
      <c r="BW258" s="16"/>
      <c r="BX258" s="16"/>
      <c r="BY258" s="16"/>
      <c r="BZ258" s="16"/>
      <c r="CA258" s="16"/>
      <c r="CB258" s="16"/>
      <c r="CC258" s="16"/>
      <c r="CD258" s="16"/>
      <c r="CE258" s="16"/>
      <c r="CF258" s="43">
        <f t="shared" si="242"/>
        <v>3951291000</v>
      </c>
      <c r="CG258" s="197">
        <f t="shared" si="242"/>
        <v>4194998000</v>
      </c>
      <c r="CH258" s="44">
        <f t="shared" si="236"/>
        <v>59269365</v>
      </c>
      <c r="CI258" s="44">
        <f t="shared" si="237"/>
        <v>41949980</v>
      </c>
      <c r="CJ258" s="250">
        <f t="shared" si="238"/>
        <v>93190825</v>
      </c>
      <c r="CK258" s="287">
        <f t="shared" si="239"/>
        <v>82448854.166666672</v>
      </c>
    </row>
    <row r="259" spans="1:89">
      <c r="A259" s="3">
        <f t="shared" si="240"/>
        <v>220</v>
      </c>
      <c r="B259" s="556">
        <v>1</v>
      </c>
      <c r="C259" s="264" t="s">
        <v>185</v>
      </c>
      <c r="D259" s="265" t="s">
        <v>19</v>
      </c>
      <c r="E259" s="266"/>
      <c r="F259" s="41" t="s">
        <v>72</v>
      </c>
      <c r="G259" s="267">
        <f t="shared" si="216"/>
        <v>175</v>
      </c>
      <c r="H259" s="267">
        <f t="shared" si="217"/>
        <v>156</v>
      </c>
      <c r="I259" s="268">
        <f t="shared" si="218"/>
        <v>26966806</v>
      </c>
      <c r="J259" s="268">
        <f t="shared" si="219"/>
        <v>5</v>
      </c>
      <c r="K259" s="269">
        <f t="shared" si="220"/>
        <v>1.08</v>
      </c>
      <c r="L259" s="319">
        <f t="shared" ref="L259:L266" si="246">SUMIF($AN$4:$AN$22,D259,$BL$4:$BL$22)</f>
        <v>1.03</v>
      </c>
      <c r="M259" s="271">
        <f t="shared" si="221"/>
        <v>25067571.813978184</v>
      </c>
      <c r="N259" s="271">
        <f t="shared" si="222"/>
        <v>28255158.635856133</v>
      </c>
      <c r="O259" s="271">
        <f t="shared" si="223"/>
        <v>29997874.994400002</v>
      </c>
      <c r="P259" s="271">
        <f t="shared" si="224"/>
        <v>31848078.284639321</v>
      </c>
      <c r="Q259" s="272">
        <f t="shared" si="225"/>
        <v>29997874.994400002</v>
      </c>
      <c r="R259" s="271">
        <f t="shared" si="225"/>
        <v>31848078.284639321</v>
      </c>
      <c r="S259" s="271">
        <f t="shared" si="226"/>
        <v>33812398.065325104</v>
      </c>
      <c r="T259" s="271"/>
      <c r="U259" s="271">
        <f t="shared" si="227"/>
        <v>3910541202.9805965</v>
      </c>
      <c r="V259" s="271">
        <f t="shared" si="228"/>
        <v>4407804747.1935568</v>
      </c>
      <c r="W259" s="271">
        <f t="shared" si="229"/>
        <v>4679668499.1264</v>
      </c>
      <c r="X259" s="272">
        <f t="shared" si="230"/>
        <v>4968300212.4037342</v>
      </c>
      <c r="Y259" s="272">
        <f t="shared" si="231"/>
        <v>4679668499.1264</v>
      </c>
      <c r="Z259" s="271">
        <f t="shared" si="232"/>
        <v>4968300212.4037342</v>
      </c>
      <c r="AA259" s="271">
        <f t="shared" si="241"/>
        <v>5274734098.1907158</v>
      </c>
      <c r="AB259" s="271"/>
      <c r="AC259" s="33" t="str">
        <f t="shared" si="233"/>
        <v>BERTAHAP</v>
      </c>
      <c r="AD259" s="273">
        <f t="shared" si="234"/>
        <v>0</v>
      </c>
      <c r="AE259" s="274">
        <v>2</v>
      </c>
      <c r="AF259" s="275"/>
      <c r="AG259" s="271" t="e">
        <f>IF(AF259&gt;#REF!,"LB","KR")</f>
        <v>#REF!</v>
      </c>
      <c r="AH259" s="275">
        <f t="shared" si="244"/>
        <v>4301596000</v>
      </c>
      <c r="AI259" s="275">
        <f t="shared" si="244"/>
        <v>4848586000</v>
      </c>
      <c r="AJ259" s="275">
        <f t="shared" si="244"/>
        <v>5147636000</v>
      </c>
      <c r="AK259" s="276">
        <f t="shared" si="244"/>
        <v>5465131000</v>
      </c>
      <c r="AL259" s="276">
        <f t="shared" si="244"/>
        <v>5147636000</v>
      </c>
      <c r="AM259" s="275">
        <f t="shared" si="244"/>
        <v>5465131000</v>
      </c>
      <c r="AN259" s="275">
        <f t="shared" si="244"/>
        <v>5802208000</v>
      </c>
      <c r="AO259" s="16"/>
      <c r="AP259" s="16"/>
      <c r="AQ259" s="278">
        <f t="shared" si="235"/>
        <v>-407198.77059999853</v>
      </c>
      <c r="AR259" s="279"/>
      <c r="AS259" s="280"/>
      <c r="AT259" s="280"/>
      <c r="AU259" s="280"/>
      <c r="AV259" s="16"/>
      <c r="AW259" s="16"/>
      <c r="AX259" s="16"/>
      <c r="AY259" s="16"/>
      <c r="AZ259" s="16"/>
      <c r="BA259" s="16"/>
      <c r="BB259" s="16"/>
      <c r="BC259" s="16"/>
      <c r="BD259" s="16"/>
      <c r="BE259" s="16"/>
      <c r="BF259" s="16"/>
      <c r="BG259" s="16"/>
      <c r="BH259" s="16"/>
      <c r="BI259" s="16"/>
      <c r="BJ259" s="16"/>
      <c r="BK259" s="16"/>
      <c r="BL259" s="16"/>
      <c r="BM259" s="16"/>
      <c r="BN259" s="16"/>
      <c r="BO259" s="16"/>
      <c r="BP259" s="16"/>
      <c r="BQ259" s="16"/>
      <c r="BR259" s="16"/>
      <c r="BS259" s="328"/>
      <c r="BT259" s="16"/>
      <c r="BU259" s="16"/>
      <c r="BV259" s="279"/>
      <c r="BW259" s="16"/>
      <c r="BX259" s="16"/>
      <c r="BY259" s="16"/>
      <c r="BZ259" s="16"/>
      <c r="CA259" s="16"/>
      <c r="CB259" s="16"/>
      <c r="CC259" s="16"/>
      <c r="CD259" s="16"/>
      <c r="CE259" s="16"/>
      <c r="CF259" s="43">
        <f t="shared" si="242"/>
        <v>5456495000</v>
      </c>
      <c r="CG259" s="197">
        <f t="shared" si="242"/>
        <v>5793039000</v>
      </c>
      <c r="CH259" s="44">
        <f t="shared" si="236"/>
        <v>81847425</v>
      </c>
      <c r="CI259" s="44">
        <f t="shared" si="237"/>
        <v>57930390</v>
      </c>
      <c r="CJ259" s="250">
        <f t="shared" si="238"/>
        <v>128690900</v>
      </c>
      <c r="CK259" s="287">
        <f t="shared" si="239"/>
        <v>113856895.83333333</v>
      </c>
    </row>
    <row r="260" spans="1:89">
      <c r="A260" s="3">
        <f t="shared" si="240"/>
        <v>221</v>
      </c>
      <c r="B260" s="556">
        <v>2</v>
      </c>
      <c r="C260" s="264" t="s">
        <v>185</v>
      </c>
      <c r="D260" s="265" t="s">
        <v>29</v>
      </c>
      <c r="E260" s="266"/>
      <c r="F260" s="41" t="s">
        <v>74</v>
      </c>
      <c r="G260" s="267">
        <f t="shared" si="216"/>
        <v>85</v>
      </c>
      <c r="H260" s="267">
        <f t="shared" si="217"/>
        <v>74</v>
      </c>
      <c r="I260" s="268">
        <f t="shared" si="218"/>
        <v>26966806</v>
      </c>
      <c r="J260" s="268">
        <f t="shared" si="219"/>
        <v>1</v>
      </c>
      <c r="K260" s="269">
        <f t="shared" si="220"/>
        <v>1.06</v>
      </c>
      <c r="L260" s="319">
        <f t="shared" si="246"/>
        <v>1.03</v>
      </c>
      <c r="M260" s="271">
        <f t="shared" si="221"/>
        <v>24603357.52112674</v>
      </c>
      <c r="N260" s="271">
        <f t="shared" si="222"/>
        <v>27731914.957414355</v>
      </c>
      <c r="O260" s="271">
        <f t="shared" si="223"/>
        <v>29442358.790800005</v>
      </c>
      <c r="P260" s="271">
        <f t="shared" si="224"/>
        <v>31258299.057146005</v>
      </c>
      <c r="Q260" s="272">
        <f t="shared" si="225"/>
        <v>29442358.790800005</v>
      </c>
      <c r="R260" s="271">
        <f t="shared" si="225"/>
        <v>31258299.057146005</v>
      </c>
      <c r="S260" s="271">
        <f t="shared" si="226"/>
        <v>33186242.545596864</v>
      </c>
      <c r="T260" s="271"/>
      <c r="U260" s="271">
        <f t="shared" si="227"/>
        <v>1820648456.5633788</v>
      </c>
      <c r="V260" s="271">
        <f t="shared" si="228"/>
        <v>2052161706.8486624</v>
      </c>
      <c r="W260" s="271">
        <f t="shared" si="229"/>
        <v>2178734550.5192003</v>
      </c>
      <c r="X260" s="272">
        <f t="shared" si="230"/>
        <v>2313114130.2288046</v>
      </c>
      <c r="Y260" s="272">
        <f t="shared" si="231"/>
        <v>2178734550.5192003</v>
      </c>
      <c r="Z260" s="271">
        <f t="shared" si="232"/>
        <v>2313114130.2288046</v>
      </c>
      <c r="AA260" s="271">
        <f t="shared" si="241"/>
        <v>2455781948.3741679</v>
      </c>
      <c r="AB260" s="271"/>
      <c r="AC260" s="33" t="str">
        <f t="shared" si="233"/>
        <v>BERTAHAP</v>
      </c>
      <c r="AD260" s="273">
        <f t="shared" si="234"/>
        <v>0</v>
      </c>
      <c r="AE260" s="274">
        <v>2</v>
      </c>
      <c r="AF260" s="275"/>
      <c r="AG260" s="271" t="e">
        <f>IF(AF260&gt;#REF!,"LB","KR")</f>
        <v>#REF!</v>
      </c>
      <c r="AH260" s="275">
        <f t="shared" si="244"/>
        <v>2002714000</v>
      </c>
      <c r="AI260" s="275">
        <f t="shared" si="244"/>
        <v>2257378000</v>
      </c>
      <c r="AJ260" s="275">
        <f t="shared" si="244"/>
        <v>2396609000</v>
      </c>
      <c r="AK260" s="276">
        <f t="shared" si="244"/>
        <v>2544426000</v>
      </c>
      <c r="AL260" s="276">
        <f t="shared" si="244"/>
        <v>2396609000</v>
      </c>
      <c r="AM260" s="275">
        <f t="shared" si="244"/>
        <v>2544426000</v>
      </c>
      <c r="AN260" s="275">
        <f t="shared" si="244"/>
        <v>2701361000</v>
      </c>
      <c r="AO260" s="16"/>
      <c r="AP260" s="16"/>
      <c r="AQ260" s="278">
        <f t="shared" si="235"/>
        <v>-962714.9741999954</v>
      </c>
      <c r="AR260" s="279"/>
      <c r="AS260" s="280"/>
      <c r="AT260" s="280"/>
      <c r="AU260" s="280"/>
      <c r="AV260" s="16"/>
      <c r="AW260" s="16"/>
      <c r="AX260" s="16"/>
      <c r="AY260" s="16"/>
      <c r="AZ260" s="16"/>
      <c r="BA260" s="16"/>
      <c r="BB260" s="16"/>
      <c r="BC260" s="16"/>
      <c r="BD260" s="16"/>
      <c r="BE260" s="16"/>
      <c r="BF260" s="16"/>
      <c r="BG260" s="16"/>
      <c r="BH260" s="16"/>
      <c r="BI260" s="16"/>
      <c r="BJ260" s="16"/>
      <c r="BK260" s="16"/>
      <c r="BL260" s="16"/>
      <c r="BM260" s="16"/>
      <c r="BN260" s="16"/>
      <c r="BO260" s="16"/>
      <c r="BP260" s="16"/>
      <c r="BQ260" s="16"/>
      <c r="BR260" s="16"/>
      <c r="BS260" s="328"/>
      <c r="BT260" s="16"/>
      <c r="BU260" s="16"/>
      <c r="BV260" s="279"/>
      <c r="BW260" s="16"/>
      <c r="BX260" s="16"/>
      <c r="BY260" s="16"/>
      <c r="BZ260" s="16"/>
      <c r="CA260" s="16"/>
      <c r="CB260" s="16"/>
      <c r="CC260" s="16"/>
      <c r="CD260" s="16"/>
      <c r="CE260" s="16"/>
      <c r="CF260" s="43">
        <f t="shared" si="242"/>
        <v>2540406000</v>
      </c>
      <c r="CG260" s="197">
        <f t="shared" si="242"/>
        <v>2697092000</v>
      </c>
      <c r="CH260" s="44">
        <f t="shared" si="236"/>
        <v>38106090</v>
      </c>
      <c r="CI260" s="44">
        <f t="shared" si="237"/>
        <v>26970920</v>
      </c>
      <c r="CJ260" s="250">
        <f t="shared" si="238"/>
        <v>59915225</v>
      </c>
      <c r="CK260" s="287">
        <f t="shared" si="239"/>
        <v>53008875</v>
      </c>
    </row>
    <row r="261" spans="1:89">
      <c r="A261" s="3">
        <f t="shared" si="240"/>
        <v>222</v>
      </c>
      <c r="B261" s="556">
        <v>3</v>
      </c>
      <c r="C261" s="264" t="s">
        <v>185</v>
      </c>
      <c r="D261" s="265" t="s">
        <v>32</v>
      </c>
      <c r="E261" s="266"/>
      <c r="F261" s="41" t="s">
        <v>56</v>
      </c>
      <c r="G261" s="267">
        <f t="shared" si="216"/>
        <v>85</v>
      </c>
      <c r="H261" s="267">
        <f t="shared" si="217"/>
        <v>74</v>
      </c>
      <c r="I261" s="268">
        <f t="shared" si="218"/>
        <v>26966806</v>
      </c>
      <c r="J261" s="268">
        <f t="shared" si="219"/>
        <v>1</v>
      </c>
      <c r="K261" s="269">
        <f t="shared" si="220"/>
        <v>1.06</v>
      </c>
      <c r="L261" s="319">
        <f t="shared" si="246"/>
        <v>1.03</v>
      </c>
      <c r="M261" s="271">
        <f t="shared" si="221"/>
        <v>24603357.52112674</v>
      </c>
      <c r="N261" s="271">
        <f t="shared" si="222"/>
        <v>27731914.957414355</v>
      </c>
      <c r="O261" s="271">
        <f t="shared" si="223"/>
        <v>29442358.790800005</v>
      </c>
      <c r="P261" s="271">
        <f t="shared" si="224"/>
        <v>31258299.057146005</v>
      </c>
      <c r="Q261" s="272">
        <f t="shared" si="225"/>
        <v>29442358.790800005</v>
      </c>
      <c r="R261" s="271">
        <f t="shared" si="225"/>
        <v>31258299.057146005</v>
      </c>
      <c r="S261" s="271">
        <f t="shared" si="226"/>
        <v>33186242.545596864</v>
      </c>
      <c r="T261" s="271"/>
      <c r="U261" s="271">
        <f t="shared" si="227"/>
        <v>1820648456.5633788</v>
      </c>
      <c r="V261" s="271">
        <f t="shared" si="228"/>
        <v>2052161706.8486624</v>
      </c>
      <c r="W261" s="271">
        <f t="shared" si="229"/>
        <v>2178734550.5192003</v>
      </c>
      <c r="X261" s="272">
        <f t="shared" si="230"/>
        <v>2313114130.2288046</v>
      </c>
      <c r="Y261" s="272">
        <f t="shared" si="231"/>
        <v>2178734550.5192003</v>
      </c>
      <c r="Z261" s="271">
        <f t="shared" si="232"/>
        <v>2313114130.2288046</v>
      </c>
      <c r="AA261" s="271">
        <f t="shared" si="241"/>
        <v>2455781948.3741679</v>
      </c>
      <c r="AB261" s="271"/>
      <c r="AC261" s="33" t="str">
        <f t="shared" si="233"/>
        <v>BERTAHAP</v>
      </c>
      <c r="AD261" s="273">
        <f t="shared" si="234"/>
        <v>0</v>
      </c>
      <c r="AE261" s="274">
        <v>2</v>
      </c>
      <c r="AF261" s="275"/>
      <c r="AG261" s="271" t="e">
        <f>IF(AF261&gt;#REF!,"LB","KR")</f>
        <v>#REF!</v>
      </c>
      <c r="AH261" s="275">
        <f t="shared" si="244"/>
        <v>2002714000</v>
      </c>
      <c r="AI261" s="275">
        <f t="shared" si="244"/>
        <v>2257378000</v>
      </c>
      <c r="AJ261" s="275">
        <f t="shared" si="244"/>
        <v>2396609000</v>
      </c>
      <c r="AK261" s="276">
        <f t="shared" si="244"/>
        <v>2544426000</v>
      </c>
      <c r="AL261" s="276">
        <f t="shared" si="244"/>
        <v>2396609000</v>
      </c>
      <c r="AM261" s="275">
        <f t="shared" si="244"/>
        <v>2544426000</v>
      </c>
      <c r="AN261" s="275">
        <f t="shared" si="244"/>
        <v>2701361000</v>
      </c>
      <c r="AO261" s="16"/>
      <c r="AP261" s="16"/>
      <c r="AQ261" s="278">
        <f t="shared" si="235"/>
        <v>-962714.9741999954</v>
      </c>
      <c r="AR261" s="279"/>
      <c r="AS261" s="280"/>
      <c r="AT261" s="280"/>
      <c r="AU261" s="280"/>
      <c r="AV261" s="16"/>
      <c r="AW261" s="16"/>
      <c r="AX261" s="16"/>
      <c r="AY261" s="16"/>
      <c r="AZ261" s="16"/>
      <c r="BA261" s="16"/>
      <c r="BB261" s="16"/>
      <c r="BC261" s="16"/>
      <c r="BD261" s="16"/>
      <c r="BE261" s="16"/>
      <c r="BF261" s="16"/>
      <c r="BG261" s="16"/>
      <c r="BH261" s="16"/>
      <c r="BI261" s="16"/>
      <c r="BJ261" s="16"/>
      <c r="BK261" s="16"/>
      <c r="BL261" s="16"/>
      <c r="BM261" s="16"/>
      <c r="BN261" s="16"/>
      <c r="BO261" s="16"/>
      <c r="BP261" s="16"/>
      <c r="BQ261" s="16"/>
      <c r="BR261" s="16"/>
      <c r="BS261" s="328"/>
      <c r="BT261" s="16"/>
      <c r="BU261" s="16"/>
      <c r="BV261" s="279"/>
      <c r="BW261" s="16"/>
      <c r="BX261" s="16"/>
      <c r="BY261" s="16"/>
      <c r="BZ261" s="16"/>
      <c r="CA261" s="16"/>
      <c r="CB261" s="16"/>
      <c r="CC261" s="16"/>
      <c r="CD261" s="16"/>
      <c r="CE261" s="16"/>
      <c r="CF261" s="43">
        <f t="shared" si="242"/>
        <v>2540406000</v>
      </c>
      <c r="CG261" s="197">
        <f t="shared" si="242"/>
        <v>2697092000</v>
      </c>
      <c r="CH261" s="44">
        <f t="shared" si="236"/>
        <v>38106090</v>
      </c>
      <c r="CI261" s="44">
        <f t="shared" si="237"/>
        <v>26970920</v>
      </c>
      <c r="CJ261" s="250">
        <f t="shared" si="238"/>
        <v>59915225</v>
      </c>
      <c r="CK261" s="287">
        <f t="shared" si="239"/>
        <v>53008875</v>
      </c>
    </row>
    <row r="262" spans="1:89">
      <c r="A262" s="3">
        <f t="shared" si="240"/>
        <v>223</v>
      </c>
      <c r="B262" s="556">
        <v>4</v>
      </c>
      <c r="C262" s="264" t="s">
        <v>185</v>
      </c>
      <c r="D262" s="265" t="s">
        <v>38</v>
      </c>
      <c r="E262" s="266"/>
      <c r="F262" s="41" t="s">
        <v>58</v>
      </c>
      <c r="G262" s="267">
        <f t="shared" si="216"/>
        <v>101</v>
      </c>
      <c r="H262" s="267">
        <f t="shared" si="217"/>
        <v>90</v>
      </c>
      <c r="I262" s="268">
        <f t="shared" si="218"/>
        <v>26966806</v>
      </c>
      <c r="J262" s="268">
        <f t="shared" si="219"/>
        <v>1</v>
      </c>
      <c r="K262" s="269">
        <f t="shared" si="220"/>
        <v>1.06</v>
      </c>
      <c r="L262" s="319">
        <f t="shared" si="246"/>
        <v>1.03</v>
      </c>
      <c r="M262" s="271">
        <f t="shared" si="221"/>
        <v>24603357.52112674</v>
      </c>
      <c r="N262" s="271">
        <f t="shared" si="222"/>
        <v>27731914.957414355</v>
      </c>
      <c r="O262" s="271">
        <f t="shared" si="223"/>
        <v>29442358.790800005</v>
      </c>
      <c r="P262" s="271">
        <f t="shared" si="224"/>
        <v>31258299.057146005</v>
      </c>
      <c r="Q262" s="272">
        <f t="shared" si="225"/>
        <v>29442358.790800005</v>
      </c>
      <c r="R262" s="271">
        <f t="shared" si="225"/>
        <v>31258299.057146005</v>
      </c>
      <c r="S262" s="271">
        <f t="shared" si="226"/>
        <v>33186242.545596864</v>
      </c>
      <c r="T262" s="271"/>
      <c r="U262" s="271">
        <f t="shared" si="227"/>
        <v>2214302176.9014068</v>
      </c>
      <c r="V262" s="271">
        <f t="shared" si="228"/>
        <v>2495872346.1672921</v>
      </c>
      <c r="W262" s="271">
        <f t="shared" si="229"/>
        <v>2649812291.1720004</v>
      </c>
      <c r="X262" s="272">
        <f t="shared" si="230"/>
        <v>2813246915.1431403</v>
      </c>
      <c r="Y262" s="272">
        <f t="shared" si="231"/>
        <v>2649812291.1720004</v>
      </c>
      <c r="Z262" s="271">
        <f t="shared" si="232"/>
        <v>2813246915.1431403</v>
      </c>
      <c r="AA262" s="271">
        <f t="shared" si="241"/>
        <v>2986761829.1037178</v>
      </c>
      <c r="AB262" s="271"/>
      <c r="AC262" s="33" t="str">
        <f t="shared" si="233"/>
        <v>BERTAHAP</v>
      </c>
      <c r="AD262" s="273">
        <f t="shared" si="234"/>
        <v>0</v>
      </c>
      <c r="AE262" s="274">
        <v>2</v>
      </c>
      <c r="AF262" s="275"/>
      <c r="AG262" s="271" t="e">
        <f>IF(AF262&gt;#REF!,"LB","KR")</f>
        <v>#REF!</v>
      </c>
      <c r="AH262" s="275">
        <f t="shared" si="244"/>
        <v>2435733000</v>
      </c>
      <c r="AI262" s="275">
        <f t="shared" si="244"/>
        <v>2745460000</v>
      </c>
      <c r="AJ262" s="275">
        <f t="shared" si="244"/>
        <v>2914794000</v>
      </c>
      <c r="AK262" s="276">
        <f t="shared" si="244"/>
        <v>3094572000</v>
      </c>
      <c r="AL262" s="276">
        <f t="shared" si="244"/>
        <v>2914794000</v>
      </c>
      <c r="AM262" s="275">
        <f t="shared" si="244"/>
        <v>3094572000</v>
      </c>
      <c r="AN262" s="275">
        <f t="shared" si="244"/>
        <v>3285439000</v>
      </c>
      <c r="AO262" s="16"/>
      <c r="AP262" s="16"/>
      <c r="AQ262" s="278">
        <f t="shared" si="235"/>
        <v>-962714.9741999954</v>
      </c>
      <c r="AR262" s="279"/>
      <c r="AS262" s="280"/>
      <c r="AT262" s="280"/>
      <c r="AU262" s="280"/>
      <c r="AV262" s="16"/>
      <c r="AW262" s="16"/>
      <c r="AX262" s="16"/>
      <c r="AY262" s="16"/>
      <c r="AZ262" s="16"/>
      <c r="BA262" s="16"/>
      <c r="BB262" s="16"/>
      <c r="BC262" s="16"/>
      <c r="BD262" s="16"/>
      <c r="BE262" s="16"/>
      <c r="BF262" s="16"/>
      <c r="BG262" s="16"/>
      <c r="BH262" s="16"/>
      <c r="BI262" s="16"/>
      <c r="BJ262" s="16"/>
      <c r="BK262" s="16"/>
      <c r="BL262" s="16"/>
      <c r="BM262" s="16"/>
      <c r="BN262" s="16"/>
      <c r="BO262" s="16"/>
      <c r="BP262" s="16"/>
      <c r="BQ262" s="16"/>
      <c r="BR262" s="16"/>
      <c r="BS262" s="328"/>
      <c r="BT262" s="16"/>
      <c r="BU262" s="16"/>
      <c r="BV262" s="279"/>
      <c r="BW262" s="16"/>
      <c r="BX262" s="16"/>
      <c r="BY262" s="16"/>
      <c r="BZ262" s="16"/>
      <c r="CA262" s="16"/>
      <c r="CB262" s="16"/>
      <c r="CC262" s="16"/>
      <c r="CD262" s="16"/>
      <c r="CE262" s="16"/>
      <c r="CF262" s="43">
        <f t="shared" si="242"/>
        <v>3089682000</v>
      </c>
      <c r="CG262" s="197">
        <f t="shared" si="242"/>
        <v>3280247000</v>
      </c>
      <c r="CH262" s="44">
        <f t="shared" si="236"/>
        <v>46345230</v>
      </c>
      <c r="CI262" s="44">
        <f t="shared" si="237"/>
        <v>32802470</v>
      </c>
      <c r="CJ262" s="250">
        <f t="shared" si="238"/>
        <v>72869850</v>
      </c>
      <c r="CK262" s="287">
        <f t="shared" si="239"/>
        <v>64470250</v>
      </c>
    </row>
    <row r="263" spans="1:89">
      <c r="A263" s="3">
        <f t="shared" si="240"/>
        <v>224</v>
      </c>
      <c r="B263" s="556">
        <v>5</v>
      </c>
      <c r="C263" s="264" t="s">
        <v>185</v>
      </c>
      <c r="D263" s="299">
        <v>15</v>
      </c>
      <c r="E263" s="266"/>
      <c r="F263" s="41" t="s">
        <v>64</v>
      </c>
      <c r="G263" s="267">
        <f t="shared" si="216"/>
        <v>101</v>
      </c>
      <c r="H263" s="267">
        <f t="shared" si="217"/>
        <v>90</v>
      </c>
      <c r="I263" s="268">
        <f t="shared" si="218"/>
        <v>26966806</v>
      </c>
      <c r="J263" s="268">
        <f t="shared" si="219"/>
        <v>1</v>
      </c>
      <c r="K263" s="269">
        <f t="shared" si="220"/>
        <v>1.06</v>
      </c>
      <c r="L263" s="319">
        <f t="shared" si="246"/>
        <v>1.03</v>
      </c>
      <c r="M263" s="271">
        <f t="shared" si="221"/>
        <v>24603357.52112674</v>
      </c>
      <c r="N263" s="271">
        <f t="shared" si="222"/>
        <v>27731914.957414355</v>
      </c>
      <c r="O263" s="271">
        <f t="shared" si="223"/>
        <v>29442358.790800005</v>
      </c>
      <c r="P263" s="271">
        <f t="shared" si="224"/>
        <v>31258299.057146005</v>
      </c>
      <c r="Q263" s="272">
        <f t="shared" si="225"/>
        <v>29442358.790800005</v>
      </c>
      <c r="R263" s="271">
        <f t="shared" si="225"/>
        <v>31258299.057146005</v>
      </c>
      <c r="S263" s="271">
        <f t="shared" si="226"/>
        <v>33186242.545596864</v>
      </c>
      <c r="T263" s="271"/>
      <c r="U263" s="271">
        <f t="shared" si="227"/>
        <v>2214302176.9014068</v>
      </c>
      <c r="V263" s="271">
        <f t="shared" si="228"/>
        <v>2495872346.1672921</v>
      </c>
      <c r="W263" s="271">
        <f t="shared" si="229"/>
        <v>2649812291.1720004</v>
      </c>
      <c r="X263" s="272">
        <f t="shared" si="230"/>
        <v>2813246915.1431403</v>
      </c>
      <c r="Y263" s="272">
        <f t="shared" si="231"/>
        <v>2649812291.1720004</v>
      </c>
      <c r="Z263" s="271">
        <f t="shared" si="232"/>
        <v>2813246915.1431403</v>
      </c>
      <c r="AA263" s="271">
        <f t="shared" si="241"/>
        <v>2986761829.1037178</v>
      </c>
      <c r="AB263" s="271"/>
      <c r="AC263" s="33" t="str">
        <f t="shared" si="233"/>
        <v>BERTAHAP</v>
      </c>
      <c r="AD263" s="273">
        <f t="shared" si="234"/>
        <v>0</v>
      </c>
      <c r="AE263" s="274">
        <v>2</v>
      </c>
      <c r="AF263" s="275"/>
      <c r="AG263" s="271" t="e">
        <f>IF(AF263&gt;#REF!,"LB","KR")</f>
        <v>#REF!</v>
      </c>
      <c r="AH263" s="275">
        <f t="shared" si="244"/>
        <v>2435733000</v>
      </c>
      <c r="AI263" s="275">
        <f t="shared" si="244"/>
        <v>2745460000</v>
      </c>
      <c r="AJ263" s="275">
        <f t="shared" si="244"/>
        <v>2914794000</v>
      </c>
      <c r="AK263" s="276">
        <f t="shared" si="244"/>
        <v>3094572000</v>
      </c>
      <c r="AL263" s="276">
        <f t="shared" si="244"/>
        <v>2914794000</v>
      </c>
      <c r="AM263" s="275">
        <f t="shared" si="244"/>
        <v>3094572000</v>
      </c>
      <c r="AN263" s="275">
        <f t="shared" si="244"/>
        <v>3285439000</v>
      </c>
      <c r="AO263" s="16"/>
      <c r="AP263" s="16"/>
      <c r="AQ263" s="278">
        <f t="shared" si="235"/>
        <v>-962714.9741999954</v>
      </c>
      <c r="AR263" s="279"/>
      <c r="AS263" s="280"/>
      <c r="AT263" s="280"/>
      <c r="AU263" s="280"/>
      <c r="AV263" s="16"/>
      <c r="AW263" s="16"/>
      <c r="AX263" s="16"/>
      <c r="AY263" s="16"/>
      <c r="AZ263" s="16"/>
      <c r="BA263" s="16"/>
      <c r="BB263" s="16"/>
      <c r="BC263" s="16"/>
      <c r="BD263" s="16"/>
      <c r="BE263" s="16"/>
      <c r="BF263" s="16"/>
      <c r="BG263" s="16"/>
      <c r="BH263" s="16"/>
      <c r="BI263" s="16"/>
      <c r="BJ263" s="16"/>
      <c r="BK263" s="16"/>
      <c r="BL263" s="16"/>
      <c r="BM263" s="16"/>
      <c r="BN263" s="16"/>
      <c r="BO263" s="16"/>
      <c r="BP263" s="16"/>
      <c r="BQ263" s="16"/>
      <c r="BR263" s="16"/>
      <c r="BS263" s="328"/>
      <c r="BT263" s="16"/>
      <c r="BU263" s="16"/>
      <c r="BV263" s="279"/>
      <c r="BW263" s="16"/>
      <c r="BX263" s="16"/>
      <c r="BY263" s="16"/>
      <c r="BZ263" s="16"/>
      <c r="CA263" s="16"/>
      <c r="CB263" s="16"/>
      <c r="CC263" s="16"/>
      <c r="CD263" s="16"/>
      <c r="CE263" s="16"/>
      <c r="CF263" s="43">
        <f t="shared" si="242"/>
        <v>3089682000</v>
      </c>
      <c r="CG263" s="197">
        <f t="shared" si="242"/>
        <v>3280247000</v>
      </c>
      <c r="CH263" s="44">
        <f t="shared" si="236"/>
        <v>46345230</v>
      </c>
      <c r="CI263" s="44">
        <f t="shared" si="237"/>
        <v>32802470</v>
      </c>
      <c r="CJ263" s="250">
        <f t="shared" si="238"/>
        <v>72869850</v>
      </c>
      <c r="CK263" s="287">
        <f t="shared" si="239"/>
        <v>64470250</v>
      </c>
    </row>
    <row r="264" spans="1:89">
      <c r="A264" s="3">
        <f t="shared" si="240"/>
        <v>225</v>
      </c>
      <c r="B264" s="556">
        <v>6</v>
      </c>
      <c r="C264" s="264" t="s">
        <v>185</v>
      </c>
      <c r="D264" s="299">
        <v>17</v>
      </c>
      <c r="E264" s="266"/>
      <c r="F264" s="41" t="s">
        <v>67</v>
      </c>
      <c r="G264" s="267">
        <f t="shared" si="216"/>
        <v>85</v>
      </c>
      <c r="H264" s="267">
        <f t="shared" si="217"/>
        <v>74</v>
      </c>
      <c r="I264" s="268">
        <f t="shared" si="218"/>
        <v>26966806</v>
      </c>
      <c r="J264" s="268">
        <f t="shared" si="219"/>
        <v>1</v>
      </c>
      <c r="K264" s="269">
        <f t="shared" si="220"/>
        <v>1.06</v>
      </c>
      <c r="L264" s="319">
        <f t="shared" si="246"/>
        <v>1.03</v>
      </c>
      <c r="M264" s="271">
        <f t="shared" si="221"/>
        <v>24603357.52112674</v>
      </c>
      <c r="N264" s="271">
        <f t="shared" si="222"/>
        <v>27731914.957414355</v>
      </c>
      <c r="O264" s="271">
        <f t="shared" si="223"/>
        <v>29442358.790800005</v>
      </c>
      <c r="P264" s="271">
        <f t="shared" si="224"/>
        <v>31258299.057146005</v>
      </c>
      <c r="Q264" s="272">
        <f t="shared" si="225"/>
        <v>29442358.790800005</v>
      </c>
      <c r="R264" s="271">
        <f t="shared" si="225"/>
        <v>31258299.057146005</v>
      </c>
      <c r="S264" s="271">
        <f t="shared" si="226"/>
        <v>33186242.545596864</v>
      </c>
      <c r="T264" s="271"/>
      <c r="U264" s="271">
        <f t="shared" si="227"/>
        <v>1820648456.5633788</v>
      </c>
      <c r="V264" s="271">
        <f t="shared" si="228"/>
        <v>2052161706.8486624</v>
      </c>
      <c r="W264" s="271">
        <f t="shared" si="229"/>
        <v>2178734550.5192003</v>
      </c>
      <c r="X264" s="272">
        <f t="shared" si="230"/>
        <v>2313114130.2288046</v>
      </c>
      <c r="Y264" s="272">
        <f t="shared" si="231"/>
        <v>2178734550.5192003</v>
      </c>
      <c r="Z264" s="271">
        <f t="shared" si="232"/>
        <v>2313114130.2288046</v>
      </c>
      <c r="AA264" s="271">
        <f t="shared" si="241"/>
        <v>2455781948.3741679</v>
      </c>
      <c r="AB264" s="271"/>
      <c r="AC264" s="33" t="str">
        <f t="shared" si="233"/>
        <v>BERTAHAP</v>
      </c>
      <c r="AD264" s="273">
        <f t="shared" si="234"/>
        <v>0</v>
      </c>
      <c r="AE264" s="274">
        <v>2</v>
      </c>
      <c r="AF264" s="275"/>
      <c r="AG264" s="271" t="e">
        <f>IF(AF264&gt;#REF!,"LB","KR")</f>
        <v>#REF!</v>
      </c>
      <c r="AH264" s="275">
        <f t="shared" si="244"/>
        <v>2002714000</v>
      </c>
      <c r="AI264" s="275">
        <f t="shared" si="244"/>
        <v>2257378000</v>
      </c>
      <c r="AJ264" s="275">
        <f t="shared" si="244"/>
        <v>2396609000</v>
      </c>
      <c r="AK264" s="276">
        <f t="shared" si="244"/>
        <v>2544426000</v>
      </c>
      <c r="AL264" s="276">
        <f t="shared" si="244"/>
        <v>2396609000</v>
      </c>
      <c r="AM264" s="275">
        <f t="shared" si="244"/>
        <v>2544426000</v>
      </c>
      <c r="AN264" s="275">
        <f t="shared" si="244"/>
        <v>2701361000</v>
      </c>
      <c r="AO264" s="16"/>
      <c r="AP264" s="16"/>
      <c r="AQ264" s="278">
        <f t="shared" si="235"/>
        <v>-962714.9741999954</v>
      </c>
      <c r="AR264" s="279"/>
      <c r="AS264" s="280"/>
      <c r="AT264" s="280"/>
      <c r="AU264" s="280"/>
      <c r="AV264" s="16"/>
      <c r="AW264" s="16"/>
      <c r="AX264" s="16"/>
      <c r="AY264" s="16"/>
      <c r="AZ264" s="16"/>
      <c r="BA264" s="16"/>
      <c r="BB264" s="16"/>
      <c r="BC264" s="16"/>
      <c r="BD264" s="16"/>
      <c r="BE264" s="16"/>
      <c r="BF264" s="16"/>
      <c r="BG264" s="16"/>
      <c r="BH264" s="16"/>
      <c r="BI264" s="16"/>
      <c r="BJ264" s="16"/>
      <c r="BK264" s="16"/>
      <c r="BL264" s="16"/>
      <c r="BM264" s="16"/>
      <c r="BN264" s="16"/>
      <c r="BO264" s="16"/>
      <c r="BP264" s="16"/>
      <c r="BQ264" s="16"/>
      <c r="BR264" s="16"/>
      <c r="BS264" s="328"/>
      <c r="BT264" s="16"/>
      <c r="BU264" s="16"/>
      <c r="BV264" s="279"/>
      <c r="BW264" s="16"/>
      <c r="BX264" s="16"/>
      <c r="BY264" s="16"/>
      <c r="BZ264" s="16"/>
      <c r="CA264" s="16"/>
      <c r="CB264" s="16"/>
      <c r="CC264" s="16"/>
      <c r="CD264" s="16"/>
      <c r="CE264" s="16"/>
      <c r="CF264" s="43">
        <f t="shared" si="242"/>
        <v>2540406000</v>
      </c>
      <c r="CG264" s="197">
        <f t="shared" si="242"/>
        <v>2697092000</v>
      </c>
      <c r="CH264" s="44">
        <f t="shared" si="236"/>
        <v>38106090</v>
      </c>
      <c r="CI264" s="44">
        <f t="shared" si="237"/>
        <v>26970920</v>
      </c>
      <c r="CJ264" s="250">
        <f t="shared" si="238"/>
        <v>59915225</v>
      </c>
      <c r="CK264" s="287">
        <f t="shared" si="239"/>
        <v>53008875</v>
      </c>
    </row>
    <row r="265" spans="1:89">
      <c r="A265" s="3">
        <f t="shared" si="240"/>
        <v>226</v>
      </c>
      <c r="B265" s="556">
        <v>7</v>
      </c>
      <c r="C265" s="264" t="s">
        <v>185</v>
      </c>
      <c r="D265" s="299">
        <v>19</v>
      </c>
      <c r="E265" s="266"/>
      <c r="F265" s="41" t="s">
        <v>78</v>
      </c>
      <c r="G265" s="267">
        <f t="shared" si="216"/>
        <v>138</v>
      </c>
      <c r="H265" s="267">
        <f t="shared" si="217"/>
        <v>120</v>
      </c>
      <c r="I265" s="268">
        <f t="shared" si="218"/>
        <v>26966806</v>
      </c>
      <c r="J265" s="268">
        <f t="shared" si="219"/>
        <v>1</v>
      </c>
      <c r="K265" s="269">
        <f t="shared" si="220"/>
        <v>1.06</v>
      </c>
      <c r="L265" s="319">
        <f t="shared" si="246"/>
        <v>1.03</v>
      </c>
      <c r="M265" s="271">
        <f t="shared" si="221"/>
        <v>24603357.52112674</v>
      </c>
      <c r="N265" s="271">
        <f t="shared" si="222"/>
        <v>27731914.957414355</v>
      </c>
      <c r="O265" s="271">
        <f t="shared" si="223"/>
        <v>29442358.790800005</v>
      </c>
      <c r="P265" s="271">
        <f t="shared" si="224"/>
        <v>31258299.057146005</v>
      </c>
      <c r="Q265" s="272">
        <f t="shared" si="225"/>
        <v>29442358.790800005</v>
      </c>
      <c r="R265" s="271">
        <f t="shared" si="225"/>
        <v>31258299.057146005</v>
      </c>
      <c r="S265" s="271">
        <f t="shared" si="226"/>
        <v>33186242.545596864</v>
      </c>
      <c r="T265" s="271"/>
      <c r="U265" s="271">
        <f t="shared" si="227"/>
        <v>2952402902.5352087</v>
      </c>
      <c r="V265" s="271">
        <f t="shared" si="228"/>
        <v>3327829794.8897228</v>
      </c>
      <c r="W265" s="271">
        <f t="shared" si="229"/>
        <v>3533083054.8960009</v>
      </c>
      <c r="X265" s="272">
        <f t="shared" si="230"/>
        <v>3750995886.8575206</v>
      </c>
      <c r="Y265" s="272">
        <f t="shared" si="231"/>
        <v>3533083054.8960009</v>
      </c>
      <c r="Z265" s="271">
        <f t="shared" si="232"/>
        <v>3750995886.8575206</v>
      </c>
      <c r="AA265" s="271">
        <f t="shared" si="241"/>
        <v>3982349105.4716239</v>
      </c>
      <c r="AB265" s="271"/>
      <c r="AC265" s="33" t="str">
        <f t="shared" si="233"/>
        <v>BERTAHAP</v>
      </c>
      <c r="AD265" s="273">
        <f t="shared" si="234"/>
        <v>0</v>
      </c>
      <c r="AE265" s="274">
        <v>2</v>
      </c>
      <c r="AF265" s="275"/>
      <c r="AG265" s="271" t="e">
        <f>IF(AF265&gt;#REF!,"LB","KR")</f>
        <v>#REF!</v>
      </c>
      <c r="AH265" s="275">
        <f t="shared" si="244"/>
        <v>3247644000</v>
      </c>
      <c r="AI265" s="275">
        <f t="shared" si="244"/>
        <v>3660613000</v>
      </c>
      <c r="AJ265" s="275">
        <f t="shared" si="244"/>
        <v>3886392000</v>
      </c>
      <c r="AK265" s="276">
        <f t="shared" si="244"/>
        <v>4126096000</v>
      </c>
      <c r="AL265" s="276">
        <f t="shared" si="244"/>
        <v>3886392000</v>
      </c>
      <c r="AM265" s="275">
        <f t="shared" si="244"/>
        <v>4126096000</v>
      </c>
      <c r="AN265" s="275">
        <f t="shared" si="244"/>
        <v>4380585000</v>
      </c>
      <c r="AO265" s="16"/>
      <c r="AP265" s="16"/>
      <c r="AQ265" s="278">
        <f t="shared" si="235"/>
        <v>-962714.9741999954</v>
      </c>
      <c r="AR265" s="279"/>
      <c r="AS265" s="280"/>
      <c r="AT265" s="280"/>
      <c r="AU265" s="280"/>
      <c r="AV265" s="16"/>
      <c r="AW265" s="16"/>
      <c r="AX265" s="16"/>
      <c r="AY265" s="16"/>
      <c r="AZ265" s="16"/>
      <c r="BA265" s="16"/>
      <c r="BB265" s="16"/>
      <c r="BC265" s="16"/>
      <c r="BD265" s="16"/>
      <c r="BE265" s="16"/>
      <c r="BF265" s="16"/>
      <c r="BG265" s="16"/>
      <c r="BH265" s="16"/>
      <c r="BI265" s="16"/>
      <c r="BJ265" s="16"/>
      <c r="BK265" s="16"/>
      <c r="BL265" s="16"/>
      <c r="BM265" s="16"/>
      <c r="BN265" s="16"/>
      <c r="BO265" s="16"/>
      <c r="BP265" s="16"/>
      <c r="BQ265" s="16"/>
      <c r="BR265" s="16"/>
      <c r="BS265" s="328"/>
      <c r="BT265" s="16"/>
      <c r="BU265" s="16"/>
      <c r="BV265" s="279"/>
      <c r="BW265" s="16"/>
      <c r="BX265" s="16"/>
      <c r="BY265" s="16"/>
      <c r="BZ265" s="16"/>
      <c r="CA265" s="16"/>
      <c r="CB265" s="16"/>
      <c r="CC265" s="16"/>
      <c r="CD265" s="16"/>
      <c r="CE265" s="16"/>
      <c r="CF265" s="43">
        <f t="shared" si="242"/>
        <v>4119576000</v>
      </c>
      <c r="CG265" s="197">
        <f t="shared" si="242"/>
        <v>4373662000</v>
      </c>
      <c r="CH265" s="44">
        <f t="shared" si="236"/>
        <v>61793640</v>
      </c>
      <c r="CI265" s="44">
        <f t="shared" si="237"/>
        <v>43736620</v>
      </c>
      <c r="CJ265" s="250">
        <f t="shared" si="238"/>
        <v>97159800</v>
      </c>
      <c r="CK265" s="287">
        <f t="shared" si="239"/>
        <v>85960333.333333328</v>
      </c>
    </row>
    <row r="266" spans="1:89">
      <c r="A266" s="3">
        <f t="shared" si="240"/>
        <v>227</v>
      </c>
      <c r="B266" s="556">
        <v>8</v>
      </c>
      <c r="C266" s="264" t="s">
        <v>185</v>
      </c>
      <c r="D266" s="299">
        <v>21</v>
      </c>
      <c r="E266" s="266"/>
      <c r="F266" s="41" t="s">
        <v>84</v>
      </c>
      <c r="G266" s="267">
        <f t="shared" si="216"/>
        <v>132</v>
      </c>
      <c r="H266" s="267">
        <f t="shared" si="217"/>
        <v>112</v>
      </c>
      <c r="I266" s="268">
        <f t="shared" si="218"/>
        <v>26966806</v>
      </c>
      <c r="J266" s="268">
        <f t="shared" si="219"/>
        <v>3</v>
      </c>
      <c r="K266" s="269">
        <f t="shared" si="220"/>
        <v>1.1000000000000001</v>
      </c>
      <c r="L266" s="319">
        <f t="shared" si="246"/>
        <v>1.03</v>
      </c>
      <c r="M266" s="271">
        <f t="shared" si="221"/>
        <v>25531786.106829632</v>
      </c>
      <c r="N266" s="271">
        <f t="shared" si="222"/>
        <v>28778402.314297915</v>
      </c>
      <c r="O266" s="271">
        <f t="shared" si="223"/>
        <v>30553391.198000003</v>
      </c>
      <c r="P266" s="271">
        <f t="shared" si="224"/>
        <v>32437857.512132645</v>
      </c>
      <c r="Q266" s="272">
        <f t="shared" si="225"/>
        <v>30553391.198000003</v>
      </c>
      <c r="R266" s="271">
        <f t="shared" si="225"/>
        <v>32437857.512132645</v>
      </c>
      <c r="S266" s="271">
        <f t="shared" si="226"/>
        <v>34438553.585053347</v>
      </c>
      <c r="T266" s="271"/>
      <c r="U266" s="271">
        <f t="shared" si="227"/>
        <v>2859560043.9649186</v>
      </c>
      <c r="V266" s="271">
        <f t="shared" si="228"/>
        <v>3223181059.2013664</v>
      </c>
      <c r="W266" s="271">
        <f t="shared" si="229"/>
        <v>3421979814.1760001</v>
      </c>
      <c r="X266" s="272">
        <f t="shared" si="230"/>
        <v>3633040041.3588562</v>
      </c>
      <c r="Y266" s="272">
        <f t="shared" si="231"/>
        <v>3421979814.1760001</v>
      </c>
      <c r="Z266" s="271">
        <f t="shared" si="232"/>
        <v>3633040041.3588562</v>
      </c>
      <c r="AA266" s="271">
        <f t="shared" si="241"/>
        <v>3857118001.5259748</v>
      </c>
      <c r="AB266" s="271"/>
      <c r="AC266" s="33" t="str">
        <f t="shared" si="233"/>
        <v>BERTAHAP</v>
      </c>
      <c r="AD266" s="273">
        <f t="shared" si="234"/>
        <v>0</v>
      </c>
      <c r="AE266" s="274">
        <v>2</v>
      </c>
      <c r="AF266" s="275"/>
      <c r="AG266" s="271" t="e">
        <f>IF(AF266&gt;#REF!,"LB","KR")</f>
        <v>#REF!</v>
      </c>
      <c r="AH266" s="275">
        <f t="shared" si="244"/>
        <v>3145517000</v>
      </c>
      <c r="AI266" s="275">
        <f t="shared" si="244"/>
        <v>3545500000</v>
      </c>
      <c r="AJ266" s="275">
        <f t="shared" si="244"/>
        <v>3764178000</v>
      </c>
      <c r="AK266" s="276">
        <f t="shared" si="244"/>
        <v>3996345000</v>
      </c>
      <c r="AL266" s="276">
        <f t="shared" si="244"/>
        <v>3764178000</v>
      </c>
      <c r="AM266" s="275">
        <f t="shared" si="244"/>
        <v>3996345000</v>
      </c>
      <c r="AN266" s="275">
        <f t="shared" si="244"/>
        <v>4242830000</v>
      </c>
      <c r="AO266" s="16"/>
      <c r="AP266" s="16"/>
      <c r="AQ266" s="278">
        <f t="shared" si="235"/>
        <v>148317.43300000206</v>
      </c>
      <c r="AR266" s="279"/>
      <c r="AS266" s="280"/>
      <c r="AT266" s="280"/>
      <c r="AU266" s="280"/>
      <c r="AV266" s="16"/>
      <c r="AW266" s="16"/>
      <c r="AX266" s="16"/>
      <c r="AY266" s="16"/>
      <c r="AZ266" s="16"/>
      <c r="BA266" s="16"/>
      <c r="BB266" s="16"/>
      <c r="BC266" s="16"/>
      <c r="BD266" s="16"/>
      <c r="BE266" s="16"/>
      <c r="BF266" s="16"/>
      <c r="BG266" s="16"/>
      <c r="BH266" s="16"/>
      <c r="BI266" s="16"/>
      <c r="BJ266" s="16"/>
      <c r="BK266" s="16"/>
      <c r="BL266" s="16"/>
      <c r="BM266" s="16"/>
      <c r="BN266" s="16"/>
      <c r="BO266" s="16"/>
      <c r="BP266" s="16"/>
      <c r="BQ266" s="16"/>
      <c r="BR266" s="16"/>
      <c r="BS266" s="328"/>
      <c r="BT266" s="16"/>
      <c r="BU266" s="16"/>
      <c r="BV266" s="279"/>
      <c r="BW266" s="16"/>
      <c r="BX266" s="16"/>
      <c r="BY266" s="16"/>
      <c r="BZ266" s="16"/>
      <c r="CA266" s="16"/>
      <c r="CB266" s="16"/>
      <c r="CC266" s="16"/>
      <c r="CD266" s="16"/>
      <c r="CE266" s="16"/>
      <c r="CF266" s="43">
        <f t="shared" si="242"/>
        <v>3990029000</v>
      </c>
      <c r="CG266" s="197">
        <f t="shared" si="242"/>
        <v>4236126000</v>
      </c>
      <c r="CH266" s="44">
        <f t="shared" si="236"/>
        <v>59850435</v>
      </c>
      <c r="CI266" s="44">
        <f t="shared" si="237"/>
        <v>42361260</v>
      </c>
      <c r="CJ266" s="250">
        <f t="shared" si="238"/>
        <v>94104450</v>
      </c>
      <c r="CK266" s="287">
        <f t="shared" si="239"/>
        <v>83257187.5</v>
      </c>
    </row>
    <row r="267" spans="1:89">
      <c r="A267" s="3">
        <f t="shared" si="240"/>
        <v>228</v>
      </c>
      <c r="B267" s="556">
        <v>1</v>
      </c>
      <c r="C267" s="264" t="s">
        <v>186</v>
      </c>
      <c r="D267" s="265" t="s">
        <v>19</v>
      </c>
      <c r="E267" s="266"/>
      <c r="F267" s="41" t="s">
        <v>72</v>
      </c>
      <c r="G267" s="267">
        <f t="shared" si="216"/>
        <v>175</v>
      </c>
      <c r="H267" s="267">
        <f t="shared" si="217"/>
        <v>156</v>
      </c>
      <c r="I267" s="268">
        <f t="shared" si="218"/>
        <v>26966806</v>
      </c>
      <c r="J267" s="268">
        <f t="shared" si="219"/>
        <v>5</v>
      </c>
      <c r="K267" s="269">
        <f t="shared" si="220"/>
        <v>1.08</v>
      </c>
      <c r="L267" s="270">
        <f t="shared" ref="L267:L302" si="247">SUMIF($AN$4:$AN$22,D267,$AW$4:$AW$22)</f>
        <v>1.0149999999999999</v>
      </c>
      <c r="M267" s="271">
        <f t="shared" si="221"/>
        <v>24702510.0885319</v>
      </c>
      <c r="N267" s="271">
        <f t="shared" si="222"/>
        <v>27843675.743100945</v>
      </c>
      <c r="O267" s="271">
        <f t="shared" si="223"/>
        <v>29561012.737199999</v>
      </c>
      <c r="P267" s="271">
        <f t="shared" si="224"/>
        <v>31384271.319329038</v>
      </c>
      <c r="Q267" s="272">
        <f t="shared" si="225"/>
        <v>29561012.737199999</v>
      </c>
      <c r="R267" s="271">
        <f t="shared" si="225"/>
        <v>31384271.319329038</v>
      </c>
      <c r="S267" s="271">
        <f t="shared" si="226"/>
        <v>33319984.501266968</v>
      </c>
      <c r="T267" s="271"/>
      <c r="U267" s="271">
        <f t="shared" si="227"/>
        <v>3853591573.8109765</v>
      </c>
      <c r="V267" s="271">
        <f t="shared" si="228"/>
        <v>4343613415.9237471</v>
      </c>
      <c r="W267" s="271">
        <f t="shared" si="229"/>
        <v>4611517987.0031996</v>
      </c>
      <c r="X267" s="272">
        <f t="shared" si="230"/>
        <v>4895946325.8153296</v>
      </c>
      <c r="Y267" s="272">
        <f t="shared" si="231"/>
        <v>4611517987.0031996</v>
      </c>
      <c r="Z267" s="271">
        <f t="shared" si="232"/>
        <v>4895946325.8153296</v>
      </c>
      <c r="AA267" s="271">
        <f t="shared" si="241"/>
        <v>5197917582.1976471</v>
      </c>
      <c r="AB267" s="271"/>
      <c r="AC267" s="33" t="str">
        <f t="shared" si="233"/>
        <v>BERTAHAP</v>
      </c>
      <c r="AD267" s="273">
        <f t="shared" si="234"/>
        <v>0</v>
      </c>
      <c r="AE267" s="274">
        <v>2</v>
      </c>
      <c r="AF267" s="275"/>
      <c r="AG267" s="271" t="e">
        <f>IF(AF267&gt;#REF!,"LB","KR")</f>
        <v>#REF!</v>
      </c>
      <c r="AH267" s="275">
        <f t="shared" si="244"/>
        <v>4238951000</v>
      </c>
      <c r="AI267" s="275">
        <f t="shared" si="244"/>
        <v>4777975000</v>
      </c>
      <c r="AJ267" s="275">
        <f t="shared" si="244"/>
        <v>5072670000</v>
      </c>
      <c r="AK267" s="276">
        <f t="shared" si="244"/>
        <v>5385541000</v>
      </c>
      <c r="AL267" s="276">
        <f t="shared" si="244"/>
        <v>5072670000</v>
      </c>
      <c r="AM267" s="275">
        <f t="shared" si="244"/>
        <v>5385541000</v>
      </c>
      <c r="AN267" s="275">
        <f t="shared" si="244"/>
        <v>5717710000</v>
      </c>
      <c r="AO267" s="16"/>
      <c r="AP267" s="16"/>
      <c r="AQ267" s="278">
        <f t="shared" si="235"/>
        <v>-844061.0278000012</v>
      </c>
      <c r="AR267" s="279"/>
      <c r="AS267" s="280"/>
      <c r="AT267" s="280"/>
      <c r="AU267" s="280"/>
      <c r="AV267" s="16"/>
      <c r="AW267" s="16"/>
      <c r="AX267" s="16"/>
      <c r="AY267" s="16"/>
      <c r="AZ267" s="16"/>
      <c r="BA267" s="16"/>
      <c r="BB267" s="16"/>
      <c r="BC267" s="16"/>
      <c r="BD267" s="16"/>
      <c r="BE267" s="16"/>
      <c r="BF267" s="16"/>
      <c r="BG267" s="16"/>
      <c r="BH267" s="16"/>
      <c r="BI267" s="16"/>
      <c r="BJ267" s="16"/>
      <c r="BK267" s="16"/>
      <c r="BL267" s="16"/>
      <c r="BM267" s="16"/>
      <c r="BN267" s="16"/>
      <c r="BO267" s="16"/>
      <c r="BP267" s="16"/>
      <c r="BQ267" s="16"/>
      <c r="BR267" s="16"/>
      <c r="BS267" s="328"/>
      <c r="BT267" s="16"/>
      <c r="BU267" s="16"/>
      <c r="BV267" s="279"/>
      <c r="BW267" s="16"/>
      <c r="BX267" s="16"/>
      <c r="BY267" s="16"/>
      <c r="BZ267" s="16"/>
      <c r="CA267" s="16"/>
      <c r="CB267" s="16"/>
      <c r="CC267" s="16"/>
      <c r="CD267" s="16"/>
      <c r="CE267" s="16"/>
      <c r="CF267" s="43">
        <f t="shared" si="242"/>
        <v>5377031000</v>
      </c>
      <c r="CG267" s="197">
        <f t="shared" si="242"/>
        <v>5708674000</v>
      </c>
      <c r="CH267" s="44">
        <f t="shared" si="236"/>
        <v>80655465</v>
      </c>
      <c r="CI267" s="44">
        <f t="shared" si="237"/>
        <v>57086740</v>
      </c>
      <c r="CJ267" s="250">
        <f t="shared" si="238"/>
        <v>126816750</v>
      </c>
      <c r="CK267" s="287">
        <f t="shared" si="239"/>
        <v>112198770.83333333</v>
      </c>
    </row>
    <row r="268" spans="1:89">
      <c r="A268" s="3">
        <f t="shared" si="240"/>
        <v>229</v>
      </c>
      <c r="B268" s="556">
        <v>2</v>
      </c>
      <c r="C268" s="264" t="s">
        <v>186</v>
      </c>
      <c r="D268" s="265" t="s">
        <v>29</v>
      </c>
      <c r="E268" s="266"/>
      <c r="F268" s="41" t="s">
        <v>74</v>
      </c>
      <c r="G268" s="267">
        <f t="shared" si="216"/>
        <v>85</v>
      </c>
      <c r="H268" s="267">
        <f t="shared" si="217"/>
        <v>74</v>
      </c>
      <c r="I268" s="268">
        <f t="shared" si="218"/>
        <v>26966806</v>
      </c>
      <c r="J268" s="268">
        <f t="shared" si="219"/>
        <v>1</v>
      </c>
      <c r="K268" s="269">
        <f t="shared" si="220"/>
        <v>1.06</v>
      </c>
      <c r="L268" s="270">
        <f t="shared" si="247"/>
        <v>1.0149999999999999</v>
      </c>
      <c r="M268" s="271">
        <f t="shared" si="221"/>
        <v>24245056.198003531</v>
      </c>
      <c r="N268" s="271">
        <f t="shared" si="222"/>
        <v>27328052.118228704</v>
      </c>
      <c r="O268" s="271">
        <f t="shared" si="223"/>
        <v>29013586.575399999</v>
      </c>
      <c r="P268" s="271">
        <f t="shared" si="224"/>
        <v>30803081.109711833</v>
      </c>
      <c r="Q268" s="272">
        <f t="shared" si="225"/>
        <v>29013586.575399999</v>
      </c>
      <c r="R268" s="271">
        <f t="shared" si="225"/>
        <v>30803081.109711833</v>
      </c>
      <c r="S268" s="271">
        <f t="shared" si="226"/>
        <v>32702947.751243506</v>
      </c>
      <c r="T268" s="271"/>
      <c r="U268" s="271">
        <f t="shared" si="227"/>
        <v>1794134158.6522613</v>
      </c>
      <c r="V268" s="271">
        <f t="shared" si="228"/>
        <v>2022275856.748924</v>
      </c>
      <c r="W268" s="271">
        <f t="shared" si="229"/>
        <v>2147005406.5795999</v>
      </c>
      <c r="X268" s="272">
        <f t="shared" si="230"/>
        <v>2279428002.1186757</v>
      </c>
      <c r="Y268" s="272">
        <f t="shared" si="231"/>
        <v>2147005406.5795999</v>
      </c>
      <c r="Z268" s="271">
        <f t="shared" si="232"/>
        <v>2279428002.1186757</v>
      </c>
      <c r="AA268" s="271">
        <f t="shared" si="241"/>
        <v>2420018133.5920196</v>
      </c>
      <c r="AB268" s="271"/>
      <c r="AC268" s="33" t="str">
        <f t="shared" si="233"/>
        <v>BERTAHAP</v>
      </c>
      <c r="AD268" s="273">
        <f t="shared" si="234"/>
        <v>0</v>
      </c>
      <c r="AE268" s="274">
        <v>2</v>
      </c>
      <c r="AF268" s="275"/>
      <c r="AG268" s="271" t="e">
        <f>IF(AF268&gt;#REF!,"LB","KR")</f>
        <v>#REF!</v>
      </c>
      <c r="AH268" s="275">
        <f t="shared" si="244"/>
        <v>1973548000</v>
      </c>
      <c r="AI268" s="275">
        <f t="shared" si="244"/>
        <v>2224504000</v>
      </c>
      <c r="AJ268" s="275">
        <f t="shared" si="244"/>
        <v>2361706000</v>
      </c>
      <c r="AK268" s="276">
        <f t="shared" si="244"/>
        <v>2507371000</v>
      </c>
      <c r="AL268" s="276">
        <f t="shared" si="244"/>
        <v>2361706000</v>
      </c>
      <c r="AM268" s="275">
        <f t="shared" si="244"/>
        <v>2507371000</v>
      </c>
      <c r="AN268" s="275">
        <f t="shared" si="244"/>
        <v>2662020000</v>
      </c>
      <c r="AO268" s="16"/>
      <c r="AP268" s="16"/>
      <c r="AQ268" s="278">
        <f t="shared" si="235"/>
        <v>-1391487.189600002</v>
      </c>
      <c r="AR268" s="279"/>
      <c r="AS268" s="280"/>
      <c r="AT268" s="280"/>
      <c r="AU268" s="280"/>
      <c r="AV268" s="16"/>
      <c r="AW268" s="16"/>
      <c r="AX268" s="16"/>
      <c r="AY268" s="16"/>
      <c r="AZ268" s="16"/>
      <c r="BA268" s="16"/>
      <c r="BB268" s="16"/>
      <c r="BC268" s="16"/>
      <c r="BD268" s="16"/>
      <c r="BE268" s="16"/>
      <c r="BF268" s="16"/>
      <c r="BG268" s="16"/>
      <c r="BH268" s="16"/>
      <c r="BI268" s="16"/>
      <c r="BJ268" s="16"/>
      <c r="BK268" s="16"/>
      <c r="BL268" s="16"/>
      <c r="BM268" s="16"/>
      <c r="BN268" s="16"/>
      <c r="BO268" s="16"/>
      <c r="BP268" s="16"/>
      <c r="BQ268" s="16"/>
      <c r="BR268" s="16"/>
      <c r="BS268" s="328"/>
      <c r="BT268" s="16"/>
      <c r="BU268" s="16"/>
      <c r="BV268" s="279"/>
      <c r="BW268" s="16"/>
      <c r="BX268" s="16"/>
      <c r="BY268" s="16"/>
      <c r="BZ268" s="16"/>
      <c r="CA268" s="16"/>
      <c r="CB268" s="16"/>
      <c r="CC268" s="16"/>
      <c r="CD268" s="16"/>
      <c r="CE268" s="16"/>
      <c r="CF268" s="43">
        <f t="shared" si="242"/>
        <v>2503409000</v>
      </c>
      <c r="CG268" s="197">
        <f t="shared" si="242"/>
        <v>2657814000</v>
      </c>
      <c r="CH268" s="44">
        <f t="shared" si="236"/>
        <v>37551135</v>
      </c>
      <c r="CI268" s="44">
        <f t="shared" si="237"/>
        <v>26578140</v>
      </c>
      <c r="CJ268" s="250">
        <f t="shared" si="238"/>
        <v>59042650</v>
      </c>
      <c r="CK268" s="287">
        <f t="shared" si="239"/>
        <v>52236895.833333336</v>
      </c>
    </row>
    <row r="269" spans="1:89">
      <c r="A269" s="3">
        <f t="shared" si="240"/>
        <v>230</v>
      </c>
      <c r="B269" s="556">
        <v>3</v>
      </c>
      <c r="C269" s="264" t="s">
        <v>186</v>
      </c>
      <c r="D269" s="265" t="s">
        <v>32</v>
      </c>
      <c r="E269" s="266"/>
      <c r="F269" s="41" t="s">
        <v>56</v>
      </c>
      <c r="G269" s="267">
        <f t="shared" si="216"/>
        <v>85</v>
      </c>
      <c r="H269" s="267">
        <f t="shared" si="217"/>
        <v>74</v>
      </c>
      <c r="I269" s="268">
        <f t="shared" si="218"/>
        <v>26966806</v>
      </c>
      <c r="J269" s="268">
        <f t="shared" si="219"/>
        <v>1</v>
      </c>
      <c r="K269" s="269">
        <f t="shared" si="220"/>
        <v>1.06</v>
      </c>
      <c r="L269" s="270">
        <f t="shared" si="247"/>
        <v>1.0149999999999999</v>
      </c>
      <c r="M269" s="271">
        <f t="shared" si="221"/>
        <v>24245056.198003531</v>
      </c>
      <c r="N269" s="271">
        <f t="shared" si="222"/>
        <v>27328052.118228704</v>
      </c>
      <c r="O269" s="271">
        <f t="shared" si="223"/>
        <v>29013586.575399999</v>
      </c>
      <c r="P269" s="271">
        <f t="shared" si="224"/>
        <v>30803081.109711833</v>
      </c>
      <c r="Q269" s="272">
        <f t="shared" si="225"/>
        <v>29013586.575399999</v>
      </c>
      <c r="R269" s="271">
        <f t="shared" si="225"/>
        <v>30803081.109711833</v>
      </c>
      <c r="S269" s="271">
        <f t="shared" si="226"/>
        <v>32702947.751243506</v>
      </c>
      <c r="T269" s="271"/>
      <c r="U269" s="271">
        <f t="shared" si="227"/>
        <v>1794134158.6522613</v>
      </c>
      <c r="V269" s="271">
        <f t="shared" si="228"/>
        <v>2022275856.748924</v>
      </c>
      <c r="W269" s="271">
        <f t="shared" si="229"/>
        <v>2147005406.5795999</v>
      </c>
      <c r="X269" s="272">
        <f t="shared" si="230"/>
        <v>2279428002.1186757</v>
      </c>
      <c r="Y269" s="272">
        <f t="shared" si="231"/>
        <v>2147005406.5795999</v>
      </c>
      <c r="Z269" s="271">
        <f t="shared" si="232"/>
        <v>2279428002.1186757</v>
      </c>
      <c r="AA269" s="271">
        <f t="shared" si="241"/>
        <v>2420018133.5920196</v>
      </c>
      <c r="AB269" s="271"/>
      <c r="AC269" s="33" t="str">
        <f t="shared" si="233"/>
        <v>BERTAHAP</v>
      </c>
      <c r="AD269" s="273">
        <f t="shared" si="234"/>
        <v>0</v>
      </c>
      <c r="AE269" s="274">
        <v>2</v>
      </c>
      <c r="AF269" s="275"/>
      <c r="AG269" s="271" t="e">
        <f>IF(AF269&gt;#REF!,"LB","KR")</f>
        <v>#REF!</v>
      </c>
      <c r="AH269" s="275">
        <f t="shared" si="244"/>
        <v>1973548000</v>
      </c>
      <c r="AI269" s="275">
        <f t="shared" si="244"/>
        <v>2224504000</v>
      </c>
      <c r="AJ269" s="275">
        <f t="shared" si="244"/>
        <v>2361706000</v>
      </c>
      <c r="AK269" s="276">
        <f t="shared" si="244"/>
        <v>2507371000</v>
      </c>
      <c r="AL269" s="276">
        <f t="shared" si="244"/>
        <v>2361706000</v>
      </c>
      <c r="AM269" s="275">
        <f t="shared" si="244"/>
        <v>2507371000</v>
      </c>
      <c r="AN269" s="275">
        <f t="shared" si="244"/>
        <v>2662020000</v>
      </c>
      <c r="AO269" s="16"/>
      <c r="AP269" s="16"/>
      <c r="AQ269" s="278">
        <f t="shared" si="235"/>
        <v>-1391487.189600002</v>
      </c>
      <c r="AR269" s="279"/>
      <c r="AS269" s="280"/>
      <c r="AT269" s="280"/>
      <c r="AU269" s="280"/>
      <c r="AV269" s="16"/>
      <c r="AW269" s="16"/>
      <c r="AX269" s="16"/>
      <c r="AY269" s="16"/>
      <c r="AZ269" s="16"/>
      <c r="BA269" s="16"/>
      <c r="BB269" s="16"/>
      <c r="BC269" s="16"/>
      <c r="BD269" s="16"/>
      <c r="BE269" s="16"/>
      <c r="BF269" s="16"/>
      <c r="BG269" s="16"/>
      <c r="BH269" s="16"/>
      <c r="BI269" s="16"/>
      <c r="BJ269" s="16"/>
      <c r="BK269" s="16"/>
      <c r="BL269" s="16"/>
      <c r="BM269" s="16"/>
      <c r="BN269" s="16"/>
      <c r="BO269" s="16"/>
      <c r="BP269" s="16"/>
      <c r="BQ269" s="16"/>
      <c r="BR269" s="16"/>
      <c r="BS269" s="328"/>
      <c r="BT269" s="16"/>
      <c r="BU269" s="16"/>
      <c r="BV269" s="279"/>
      <c r="BW269" s="16"/>
      <c r="BX269" s="16"/>
      <c r="BY269" s="16"/>
      <c r="BZ269" s="16"/>
      <c r="CA269" s="16"/>
      <c r="CB269" s="16"/>
      <c r="CC269" s="16"/>
      <c r="CD269" s="16"/>
      <c r="CE269" s="16"/>
      <c r="CF269" s="43">
        <f t="shared" si="242"/>
        <v>2503409000</v>
      </c>
      <c r="CG269" s="197">
        <f t="shared" si="242"/>
        <v>2657814000</v>
      </c>
      <c r="CH269" s="44">
        <f t="shared" si="236"/>
        <v>37551135</v>
      </c>
      <c r="CI269" s="44">
        <f t="shared" si="237"/>
        <v>26578140</v>
      </c>
      <c r="CJ269" s="250">
        <f t="shared" si="238"/>
        <v>59042650</v>
      </c>
      <c r="CK269" s="287">
        <f t="shared" si="239"/>
        <v>52236895.833333336</v>
      </c>
    </row>
    <row r="270" spans="1:89">
      <c r="A270" s="3">
        <f t="shared" si="240"/>
        <v>231</v>
      </c>
      <c r="B270" s="556">
        <v>4</v>
      </c>
      <c r="C270" s="264" t="s">
        <v>186</v>
      </c>
      <c r="D270" s="265" t="s">
        <v>38</v>
      </c>
      <c r="E270" s="266"/>
      <c r="F270" s="41" t="s">
        <v>58</v>
      </c>
      <c r="G270" s="267">
        <f t="shared" si="216"/>
        <v>101</v>
      </c>
      <c r="H270" s="267">
        <f t="shared" si="217"/>
        <v>90</v>
      </c>
      <c r="I270" s="268">
        <f t="shared" si="218"/>
        <v>26966806</v>
      </c>
      <c r="J270" s="268">
        <f t="shared" si="219"/>
        <v>1</v>
      </c>
      <c r="K270" s="269">
        <f t="shared" si="220"/>
        <v>1.06</v>
      </c>
      <c r="L270" s="270">
        <f t="shared" si="247"/>
        <v>1.0149999999999999</v>
      </c>
      <c r="M270" s="271">
        <f t="shared" si="221"/>
        <v>24245056.198003531</v>
      </c>
      <c r="N270" s="271">
        <f t="shared" si="222"/>
        <v>27328052.118228704</v>
      </c>
      <c r="O270" s="271">
        <f t="shared" si="223"/>
        <v>29013586.575399999</v>
      </c>
      <c r="P270" s="271">
        <f t="shared" si="224"/>
        <v>30803081.109711833</v>
      </c>
      <c r="Q270" s="272">
        <f t="shared" si="225"/>
        <v>29013586.575399999</v>
      </c>
      <c r="R270" s="271">
        <f t="shared" si="225"/>
        <v>30803081.109711833</v>
      </c>
      <c r="S270" s="271">
        <f t="shared" si="226"/>
        <v>32702947.751243506</v>
      </c>
      <c r="T270" s="271"/>
      <c r="U270" s="271">
        <f t="shared" si="227"/>
        <v>2182055057.8203177</v>
      </c>
      <c r="V270" s="271">
        <f t="shared" si="228"/>
        <v>2459524690.6405835</v>
      </c>
      <c r="W270" s="271">
        <f t="shared" si="229"/>
        <v>2611222791.7859998</v>
      </c>
      <c r="X270" s="272">
        <f t="shared" si="230"/>
        <v>2772277299.8740649</v>
      </c>
      <c r="Y270" s="272">
        <f t="shared" si="231"/>
        <v>2611222791.7859998</v>
      </c>
      <c r="Z270" s="271">
        <f t="shared" si="232"/>
        <v>2772277299.8740649</v>
      </c>
      <c r="AA270" s="271">
        <f t="shared" si="241"/>
        <v>2943265297.6119156</v>
      </c>
      <c r="AB270" s="271"/>
      <c r="AC270" s="33" t="str">
        <f t="shared" si="233"/>
        <v>BERTAHAP</v>
      </c>
      <c r="AD270" s="273">
        <f t="shared" si="234"/>
        <v>0</v>
      </c>
      <c r="AE270" s="274">
        <v>2</v>
      </c>
      <c r="AF270" s="275"/>
      <c r="AG270" s="271" t="e">
        <f>IF(AF270&gt;#REF!,"LB","KR")</f>
        <v>#REF!</v>
      </c>
      <c r="AH270" s="275">
        <f t="shared" si="244"/>
        <v>2400261000</v>
      </c>
      <c r="AI270" s="275">
        <f t="shared" si="244"/>
        <v>2705478000</v>
      </c>
      <c r="AJ270" s="275">
        <f t="shared" si="244"/>
        <v>2872346000</v>
      </c>
      <c r="AK270" s="276">
        <f t="shared" si="244"/>
        <v>3049506000</v>
      </c>
      <c r="AL270" s="276">
        <f t="shared" si="244"/>
        <v>2872346000</v>
      </c>
      <c r="AM270" s="275">
        <f t="shared" si="244"/>
        <v>3049506000</v>
      </c>
      <c r="AN270" s="275">
        <f t="shared" si="244"/>
        <v>3237592000</v>
      </c>
      <c r="AO270" s="16"/>
      <c r="AP270" s="16"/>
      <c r="AQ270" s="278">
        <f t="shared" si="235"/>
        <v>-1391487.189600002</v>
      </c>
      <c r="AR270" s="279"/>
      <c r="AS270" s="280"/>
      <c r="AT270" s="280"/>
      <c r="AU270" s="280"/>
      <c r="AV270" s="16"/>
      <c r="AW270" s="16"/>
      <c r="AX270" s="16"/>
      <c r="AY270" s="16"/>
      <c r="AZ270" s="16"/>
      <c r="BA270" s="16"/>
      <c r="BB270" s="16"/>
      <c r="BC270" s="16"/>
      <c r="BD270" s="16"/>
      <c r="BE270" s="16"/>
      <c r="BF270" s="16"/>
      <c r="BG270" s="16"/>
      <c r="BH270" s="16"/>
      <c r="BI270" s="16"/>
      <c r="BJ270" s="16"/>
      <c r="BK270" s="16"/>
      <c r="BL270" s="16"/>
      <c r="BM270" s="16"/>
      <c r="BN270" s="16"/>
      <c r="BO270" s="16"/>
      <c r="BP270" s="16"/>
      <c r="BQ270" s="16"/>
      <c r="BR270" s="16"/>
      <c r="BS270" s="328"/>
      <c r="BT270" s="16"/>
      <c r="BU270" s="16"/>
      <c r="BV270" s="279"/>
      <c r="BW270" s="16"/>
      <c r="BX270" s="16"/>
      <c r="BY270" s="16"/>
      <c r="BZ270" s="16"/>
      <c r="CA270" s="16"/>
      <c r="CB270" s="16"/>
      <c r="CC270" s="16"/>
      <c r="CD270" s="16"/>
      <c r="CE270" s="16"/>
      <c r="CF270" s="43">
        <f t="shared" si="242"/>
        <v>3044687000</v>
      </c>
      <c r="CG270" s="197">
        <f t="shared" si="242"/>
        <v>3232477000</v>
      </c>
      <c r="CH270" s="44">
        <f t="shared" si="236"/>
        <v>45670305</v>
      </c>
      <c r="CI270" s="44">
        <f t="shared" si="237"/>
        <v>32324770</v>
      </c>
      <c r="CJ270" s="250">
        <f t="shared" si="238"/>
        <v>71808650</v>
      </c>
      <c r="CK270" s="287">
        <f t="shared" si="239"/>
        <v>63531375</v>
      </c>
    </row>
    <row r="271" spans="1:89">
      <c r="A271" s="3">
        <f t="shared" si="240"/>
        <v>232</v>
      </c>
      <c r="B271" s="556">
        <v>5</v>
      </c>
      <c r="C271" s="264" t="s">
        <v>186</v>
      </c>
      <c r="D271" s="299">
        <v>15</v>
      </c>
      <c r="E271" s="266"/>
      <c r="F271" s="41" t="s">
        <v>64</v>
      </c>
      <c r="G271" s="267">
        <f t="shared" si="216"/>
        <v>101</v>
      </c>
      <c r="H271" s="267">
        <f t="shared" si="217"/>
        <v>90</v>
      </c>
      <c r="I271" s="268">
        <f t="shared" si="218"/>
        <v>26966806</v>
      </c>
      <c r="J271" s="268">
        <f t="shared" si="219"/>
        <v>1</v>
      </c>
      <c r="K271" s="269">
        <f t="shared" si="220"/>
        <v>1.06</v>
      </c>
      <c r="L271" s="270">
        <f t="shared" si="247"/>
        <v>1.0149999999999999</v>
      </c>
      <c r="M271" s="271">
        <f t="shared" si="221"/>
        <v>24245056.198003531</v>
      </c>
      <c r="N271" s="271">
        <f t="shared" si="222"/>
        <v>27328052.118228704</v>
      </c>
      <c r="O271" s="271">
        <f t="shared" si="223"/>
        <v>29013586.575399999</v>
      </c>
      <c r="P271" s="271">
        <f t="shared" si="224"/>
        <v>30803081.109711833</v>
      </c>
      <c r="Q271" s="272">
        <f t="shared" si="225"/>
        <v>29013586.575399999</v>
      </c>
      <c r="R271" s="271">
        <f t="shared" si="225"/>
        <v>30803081.109711833</v>
      </c>
      <c r="S271" s="271">
        <f t="shared" si="226"/>
        <v>32702947.751243506</v>
      </c>
      <c r="T271" s="271"/>
      <c r="U271" s="271">
        <f t="shared" si="227"/>
        <v>2182055057.8203177</v>
      </c>
      <c r="V271" s="271">
        <f t="shared" si="228"/>
        <v>2459524690.6405835</v>
      </c>
      <c r="W271" s="271">
        <f t="shared" si="229"/>
        <v>2611222791.7859998</v>
      </c>
      <c r="X271" s="272">
        <f t="shared" si="230"/>
        <v>2772277299.8740649</v>
      </c>
      <c r="Y271" s="272">
        <f t="shared" si="231"/>
        <v>2611222791.7859998</v>
      </c>
      <c r="Z271" s="271">
        <f t="shared" si="232"/>
        <v>2772277299.8740649</v>
      </c>
      <c r="AA271" s="271">
        <f t="shared" si="241"/>
        <v>2943265297.6119156</v>
      </c>
      <c r="AB271" s="271"/>
      <c r="AC271" s="33" t="str">
        <f t="shared" si="233"/>
        <v>BERTAHAP</v>
      </c>
      <c r="AD271" s="273">
        <f t="shared" si="234"/>
        <v>0</v>
      </c>
      <c r="AE271" s="274">
        <v>2</v>
      </c>
      <c r="AF271" s="275"/>
      <c r="AG271" s="271" t="e">
        <f>IF(AF271&gt;#REF!,"LB","KR")</f>
        <v>#REF!</v>
      </c>
      <c r="AH271" s="275">
        <f t="shared" si="244"/>
        <v>2400261000</v>
      </c>
      <c r="AI271" s="275">
        <f t="shared" si="244"/>
        <v>2705478000</v>
      </c>
      <c r="AJ271" s="275">
        <f t="shared" si="244"/>
        <v>2872346000</v>
      </c>
      <c r="AK271" s="276">
        <f t="shared" si="244"/>
        <v>3049506000</v>
      </c>
      <c r="AL271" s="276">
        <f t="shared" si="244"/>
        <v>2872346000</v>
      </c>
      <c r="AM271" s="275">
        <f t="shared" si="244"/>
        <v>3049506000</v>
      </c>
      <c r="AN271" s="275">
        <f t="shared" si="244"/>
        <v>3237592000</v>
      </c>
      <c r="AO271" s="16"/>
      <c r="AP271" s="16"/>
      <c r="AQ271" s="278">
        <f t="shared" si="235"/>
        <v>-1391487.189600002</v>
      </c>
      <c r="AR271" s="279"/>
      <c r="AS271" s="280"/>
      <c r="AT271" s="280"/>
      <c r="AU271" s="280"/>
      <c r="AV271" s="16"/>
      <c r="AW271" s="16"/>
      <c r="AX271" s="16"/>
      <c r="AY271" s="16"/>
      <c r="AZ271" s="16"/>
      <c r="BA271" s="16"/>
      <c r="BB271" s="16"/>
      <c r="BC271" s="16"/>
      <c r="BD271" s="16"/>
      <c r="BE271" s="16"/>
      <c r="BF271" s="16"/>
      <c r="BG271" s="16"/>
      <c r="BH271" s="16"/>
      <c r="BI271" s="16"/>
      <c r="BJ271" s="16"/>
      <c r="BK271" s="16"/>
      <c r="BL271" s="16"/>
      <c r="BM271" s="16"/>
      <c r="BN271" s="16"/>
      <c r="BO271" s="16"/>
      <c r="BP271" s="16"/>
      <c r="BQ271" s="16"/>
      <c r="BR271" s="16"/>
      <c r="BS271" s="328"/>
      <c r="BT271" s="16"/>
      <c r="BU271" s="16"/>
      <c r="BV271" s="279"/>
      <c r="BW271" s="16"/>
      <c r="BX271" s="16"/>
      <c r="BY271" s="16"/>
      <c r="BZ271" s="16"/>
      <c r="CA271" s="16"/>
      <c r="CB271" s="16"/>
      <c r="CC271" s="16"/>
      <c r="CD271" s="16"/>
      <c r="CE271" s="16"/>
      <c r="CF271" s="43">
        <f t="shared" si="242"/>
        <v>3044687000</v>
      </c>
      <c r="CG271" s="197">
        <f t="shared" si="242"/>
        <v>3232477000</v>
      </c>
      <c r="CH271" s="44">
        <f t="shared" si="236"/>
        <v>45670305</v>
      </c>
      <c r="CI271" s="44">
        <f t="shared" si="237"/>
        <v>32324770</v>
      </c>
      <c r="CJ271" s="250">
        <f t="shared" si="238"/>
        <v>71808650</v>
      </c>
      <c r="CK271" s="287">
        <f t="shared" si="239"/>
        <v>63531375</v>
      </c>
    </row>
    <row r="272" spans="1:89">
      <c r="A272" s="3">
        <f t="shared" si="240"/>
        <v>233</v>
      </c>
      <c r="B272" s="556">
        <v>6</v>
      </c>
      <c r="C272" s="264" t="s">
        <v>186</v>
      </c>
      <c r="D272" s="299">
        <v>17</v>
      </c>
      <c r="E272" s="266"/>
      <c r="F272" s="41" t="s">
        <v>67</v>
      </c>
      <c r="G272" s="267">
        <f t="shared" si="216"/>
        <v>85</v>
      </c>
      <c r="H272" s="267">
        <f t="shared" si="217"/>
        <v>74</v>
      </c>
      <c r="I272" s="268">
        <f t="shared" si="218"/>
        <v>26966806</v>
      </c>
      <c r="J272" s="268">
        <f t="shared" si="219"/>
        <v>1</v>
      </c>
      <c r="K272" s="269">
        <f t="shared" si="220"/>
        <v>1.06</v>
      </c>
      <c r="L272" s="270">
        <f t="shared" si="247"/>
        <v>1.0149999999999999</v>
      </c>
      <c r="M272" s="271">
        <f t="shared" si="221"/>
        <v>24245056.198003531</v>
      </c>
      <c r="N272" s="271">
        <f t="shared" si="222"/>
        <v>27328052.118228704</v>
      </c>
      <c r="O272" s="271">
        <f t="shared" si="223"/>
        <v>29013586.575399999</v>
      </c>
      <c r="P272" s="271">
        <f t="shared" si="224"/>
        <v>30803081.109711833</v>
      </c>
      <c r="Q272" s="272">
        <f t="shared" si="225"/>
        <v>29013586.575399999</v>
      </c>
      <c r="R272" s="271">
        <f t="shared" si="225"/>
        <v>30803081.109711833</v>
      </c>
      <c r="S272" s="271">
        <f t="shared" si="226"/>
        <v>32702947.751243506</v>
      </c>
      <c r="T272" s="271"/>
      <c r="U272" s="271">
        <f t="shared" si="227"/>
        <v>1794134158.6522613</v>
      </c>
      <c r="V272" s="271">
        <f t="shared" si="228"/>
        <v>2022275856.748924</v>
      </c>
      <c r="W272" s="271">
        <f t="shared" si="229"/>
        <v>2147005406.5795999</v>
      </c>
      <c r="X272" s="272">
        <f t="shared" si="230"/>
        <v>2279428002.1186757</v>
      </c>
      <c r="Y272" s="272">
        <f t="shared" si="231"/>
        <v>2147005406.5795999</v>
      </c>
      <c r="Z272" s="271">
        <f t="shared" si="232"/>
        <v>2279428002.1186757</v>
      </c>
      <c r="AA272" s="271">
        <f t="shared" si="241"/>
        <v>2420018133.5920196</v>
      </c>
      <c r="AB272" s="271"/>
      <c r="AC272" s="33" t="str">
        <f t="shared" si="233"/>
        <v>BERTAHAP</v>
      </c>
      <c r="AD272" s="273">
        <f t="shared" si="234"/>
        <v>0</v>
      </c>
      <c r="AE272" s="274">
        <v>2</v>
      </c>
      <c r="AF272" s="275"/>
      <c r="AG272" s="271" t="e">
        <f>IF(AF272&gt;#REF!,"LB","KR")</f>
        <v>#REF!</v>
      </c>
      <c r="AH272" s="275">
        <f t="shared" si="244"/>
        <v>1973548000</v>
      </c>
      <c r="AI272" s="275">
        <f t="shared" si="244"/>
        <v>2224504000</v>
      </c>
      <c r="AJ272" s="275">
        <f t="shared" si="244"/>
        <v>2361706000</v>
      </c>
      <c r="AK272" s="276">
        <f t="shared" si="244"/>
        <v>2507371000</v>
      </c>
      <c r="AL272" s="276">
        <f t="shared" si="244"/>
        <v>2361706000</v>
      </c>
      <c r="AM272" s="275">
        <f t="shared" si="244"/>
        <v>2507371000</v>
      </c>
      <c r="AN272" s="275">
        <f t="shared" si="244"/>
        <v>2662020000</v>
      </c>
      <c r="AO272" s="16"/>
      <c r="AP272" s="16"/>
      <c r="AQ272" s="278">
        <f t="shared" si="235"/>
        <v>-1391487.189600002</v>
      </c>
      <c r="AR272" s="279"/>
      <c r="AS272" s="280"/>
      <c r="AT272" s="280"/>
      <c r="AU272" s="280"/>
      <c r="AV272" s="16"/>
      <c r="AW272" s="16"/>
      <c r="AX272" s="16"/>
      <c r="AY272" s="16"/>
      <c r="AZ272" s="16"/>
      <c r="BA272" s="16"/>
      <c r="BB272" s="16"/>
      <c r="BC272" s="16"/>
      <c r="BD272" s="16"/>
      <c r="BE272" s="16"/>
      <c r="BF272" s="16"/>
      <c r="BG272" s="16"/>
      <c r="BH272" s="16"/>
      <c r="BI272" s="16"/>
      <c r="BJ272" s="16"/>
      <c r="BK272" s="16"/>
      <c r="BL272" s="16"/>
      <c r="BM272" s="16"/>
      <c r="BN272" s="16"/>
      <c r="BO272" s="16"/>
      <c r="BP272" s="16"/>
      <c r="BQ272" s="16"/>
      <c r="BR272" s="16"/>
      <c r="BS272" s="328"/>
      <c r="BT272" s="16"/>
      <c r="BU272" s="16"/>
      <c r="BV272" s="279"/>
      <c r="BW272" s="16"/>
      <c r="BX272" s="16"/>
      <c r="BY272" s="16"/>
      <c r="BZ272" s="16"/>
      <c r="CA272" s="16"/>
      <c r="CB272" s="16"/>
      <c r="CC272" s="16"/>
      <c r="CD272" s="16"/>
      <c r="CE272" s="16"/>
      <c r="CF272" s="43">
        <f t="shared" si="242"/>
        <v>2503409000</v>
      </c>
      <c r="CG272" s="197">
        <f t="shared" si="242"/>
        <v>2657814000</v>
      </c>
      <c r="CH272" s="44">
        <f t="shared" si="236"/>
        <v>37551135</v>
      </c>
      <c r="CI272" s="44">
        <f t="shared" si="237"/>
        <v>26578140</v>
      </c>
      <c r="CJ272" s="250">
        <f t="shared" si="238"/>
        <v>59042650</v>
      </c>
      <c r="CK272" s="287">
        <f t="shared" si="239"/>
        <v>52236895.833333336</v>
      </c>
    </row>
    <row r="273" spans="1:89">
      <c r="A273" s="3">
        <f t="shared" si="240"/>
        <v>234</v>
      </c>
      <c r="B273" s="556">
        <v>7</v>
      </c>
      <c r="C273" s="264" t="s">
        <v>186</v>
      </c>
      <c r="D273" s="299">
        <v>19</v>
      </c>
      <c r="E273" s="266"/>
      <c r="F273" s="41" t="s">
        <v>78</v>
      </c>
      <c r="G273" s="267">
        <f t="shared" si="216"/>
        <v>138</v>
      </c>
      <c r="H273" s="267">
        <f t="shared" si="217"/>
        <v>120</v>
      </c>
      <c r="I273" s="268">
        <f t="shared" si="218"/>
        <v>26966806</v>
      </c>
      <c r="J273" s="268">
        <f t="shared" si="219"/>
        <v>1</v>
      </c>
      <c r="K273" s="269">
        <f t="shared" si="220"/>
        <v>1.06</v>
      </c>
      <c r="L273" s="270">
        <f t="shared" si="247"/>
        <v>1.0149999999999999</v>
      </c>
      <c r="M273" s="271">
        <f t="shared" si="221"/>
        <v>24245056.198003531</v>
      </c>
      <c r="N273" s="271">
        <f t="shared" si="222"/>
        <v>27328052.118228704</v>
      </c>
      <c r="O273" s="271">
        <f t="shared" si="223"/>
        <v>29013586.575399999</v>
      </c>
      <c r="P273" s="271">
        <f t="shared" si="224"/>
        <v>30803081.109711833</v>
      </c>
      <c r="Q273" s="272">
        <f t="shared" si="225"/>
        <v>29013586.575399999</v>
      </c>
      <c r="R273" s="271">
        <f t="shared" si="225"/>
        <v>30803081.109711833</v>
      </c>
      <c r="S273" s="271">
        <f t="shared" si="226"/>
        <v>32702947.751243506</v>
      </c>
      <c r="T273" s="271"/>
      <c r="U273" s="271">
        <f t="shared" si="227"/>
        <v>2909406743.7604237</v>
      </c>
      <c r="V273" s="271">
        <f t="shared" si="228"/>
        <v>3279366254.1874447</v>
      </c>
      <c r="W273" s="271">
        <f t="shared" si="229"/>
        <v>3481630389.0479999</v>
      </c>
      <c r="X273" s="272">
        <f t="shared" si="230"/>
        <v>3696369733.1654201</v>
      </c>
      <c r="Y273" s="272">
        <f t="shared" si="231"/>
        <v>3481630389.0479999</v>
      </c>
      <c r="Z273" s="271">
        <f t="shared" si="232"/>
        <v>3696369733.1654201</v>
      </c>
      <c r="AA273" s="271">
        <f t="shared" si="241"/>
        <v>3924353730.1492205</v>
      </c>
      <c r="AB273" s="271"/>
      <c r="AC273" s="33" t="str">
        <f t="shared" si="233"/>
        <v>BERTAHAP</v>
      </c>
      <c r="AD273" s="273">
        <f t="shared" si="234"/>
        <v>0</v>
      </c>
      <c r="AE273" s="274">
        <v>2</v>
      </c>
      <c r="AF273" s="275"/>
      <c r="AG273" s="271" t="e">
        <f>IF(AF273&gt;#REF!,"LB","KR")</f>
        <v>#REF!</v>
      </c>
      <c r="AH273" s="275">
        <f t="shared" si="244"/>
        <v>3200348000</v>
      </c>
      <c r="AI273" s="275">
        <f t="shared" si="244"/>
        <v>3607303000</v>
      </c>
      <c r="AJ273" s="275">
        <f t="shared" si="244"/>
        <v>3829794000</v>
      </c>
      <c r="AK273" s="276">
        <f t="shared" si="244"/>
        <v>4066007000</v>
      </c>
      <c r="AL273" s="276">
        <f t="shared" si="244"/>
        <v>3829794000</v>
      </c>
      <c r="AM273" s="275">
        <f t="shared" si="244"/>
        <v>4066007000</v>
      </c>
      <c r="AN273" s="275">
        <f t="shared" si="244"/>
        <v>4316790000</v>
      </c>
      <c r="AO273" s="16"/>
      <c r="AP273" s="16"/>
      <c r="AQ273" s="278">
        <f t="shared" si="235"/>
        <v>-1391487.189600002</v>
      </c>
      <c r="AR273" s="279"/>
      <c r="AS273" s="280"/>
      <c r="AT273" s="280"/>
      <c r="AU273" s="280"/>
      <c r="AV273" s="16"/>
      <c r="AW273" s="16"/>
      <c r="AX273" s="16"/>
      <c r="AY273" s="16"/>
      <c r="AZ273" s="16"/>
      <c r="BA273" s="16"/>
      <c r="BB273" s="16"/>
      <c r="BC273" s="16"/>
      <c r="BD273" s="16"/>
      <c r="BE273" s="16"/>
      <c r="BF273" s="16"/>
      <c r="BG273" s="16"/>
      <c r="BH273" s="16"/>
      <c r="BI273" s="16"/>
      <c r="BJ273" s="16"/>
      <c r="BK273" s="16"/>
      <c r="BL273" s="16"/>
      <c r="BM273" s="16"/>
      <c r="BN273" s="16"/>
      <c r="BO273" s="16"/>
      <c r="BP273" s="16"/>
      <c r="BQ273" s="16"/>
      <c r="BR273" s="16"/>
      <c r="BS273" s="328"/>
      <c r="BT273" s="16"/>
      <c r="BU273" s="16"/>
      <c r="BV273" s="279"/>
      <c r="BW273" s="16"/>
      <c r="BX273" s="16"/>
      <c r="BY273" s="16"/>
      <c r="BZ273" s="16"/>
      <c r="CA273" s="16"/>
      <c r="CB273" s="16"/>
      <c r="CC273" s="16"/>
      <c r="CD273" s="16"/>
      <c r="CE273" s="16"/>
      <c r="CF273" s="43">
        <f t="shared" si="242"/>
        <v>4059582000</v>
      </c>
      <c r="CG273" s="197">
        <f t="shared" si="242"/>
        <v>4309968000</v>
      </c>
      <c r="CH273" s="44">
        <f t="shared" si="236"/>
        <v>60893730</v>
      </c>
      <c r="CI273" s="44">
        <f t="shared" si="237"/>
        <v>43099680</v>
      </c>
      <c r="CJ273" s="250">
        <f t="shared" si="238"/>
        <v>95744850</v>
      </c>
      <c r="CK273" s="287">
        <f t="shared" si="239"/>
        <v>84708479.166666672</v>
      </c>
    </row>
    <row r="274" spans="1:89">
      <c r="A274" s="3">
        <f t="shared" si="240"/>
        <v>235</v>
      </c>
      <c r="B274" s="556">
        <v>8</v>
      </c>
      <c r="C274" s="264" t="s">
        <v>186</v>
      </c>
      <c r="D274" s="299">
        <v>21</v>
      </c>
      <c r="E274" s="266"/>
      <c r="F274" s="41" t="s">
        <v>84</v>
      </c>
      <c r="G274" s="267">
        <f t="shared" si="216"/>
        <v>132</v>
      </c>
      <c r="H274" s="267">
        <f t="shared" si="217"/>
        <v>112</v>
      </c>
      <c r="I274" s="268">
        <f t="shared" si="218"/>
        <v>26966806</v>
      </c>
      <c r="J274" s="268">
        <f t="shared" si="219"/>
        <v>3</v>
      </c>
      <c r="K274" s="269">
        <f t="shared" si="220"/>
        <v>1.1000000000000001</v>
      </c>
      <c r="L274" s="270">
        <f t="shared" si="247"/>
        <v>1.0149999999999999</v>
      </c>
      <c r="M274" s="271">
        <f t="shared" si="221"/>
        <v>25159963.979060266</v>
      </c>
      <c r="N274" s="271">
        <f t="shared" si="222"/>
        <v>28359299.367973182</v>
      </c>
      <c r="O274" s="271">
        <f t="shared" si="223"/>
        <v>30108438.899</v>
      </c>
      <c r="P274" s="271">
        <f t="shared" si="224"/>
        <v>31965461.528946243</v>
      </c>
      <c r="Q274" s="272">
        <f t="shared" si="225"/>
        <v>30108438.899</v>
      </c>
      <c r="R274" s="271">
        <f t="shared" si="225"/>
        <v>31965461.528946243</v>
      </c>
      <c r="S274" s="271">
        <f t="shared" si="226"/>
        <v>33937021.251290433</v>
      </c>
      <c r="T274" s="271"/>
      <c r="U274" s="271">
        <f t="shared" si="227"/>
        <v>2817915965.6547499</v>
      </c>
      <c r="V274" s="271">
        <f t="shared" si="228"/>
        <v>3176241529.2129965</v>
      </c>
      <c r="W274" s="271">
        <f t="shared" si="229"/>
        <v>3372145156.6880002</v>
      </c>
      <c r="X274" s="272">
        <f t="shared" si="230"/>
        <v>3580131691.2419791</v>
      </c>
      <c r="Y274" s="272">
        <f t="shared" si="231"/>
        <v>3372145156.6880002</v>
      </c>
      <c r="Z274" s="271">
        <f t="shared" si="232"/>
        <v>3580131691.2419791</v>
      </c>
      <c r="AA274" s="271">
        <f t="shared" si="241"/>
        <v>3800946380.1445284</v>
      </c>
      <c r="AB274" s="271"/>
      <c r="AC274" s="33" t="str">
        <f t="shared" si="233"/>
        <v>BERTAHAP</v>
      </c>
      <c r="AD274" s="273">
        <f t="shared" si="234"/>
        <v>0</v>
      </c>
      <c r="AE274" s="274">
        <v>2</v>
      </c>
      <c r="AF274" s="275"/>
      <c r="AG274" s="271" t="e">
        <f>IF(AF274&gt;#REF!,"LB","KR")</f>
        <v>#REF!</v>
      </c>
      <c r="AH274" s="275">
        <f t="shared" si="244"/>
        <v>3099708000</v>
      </c>
      <c r="AI274" s="275">
        <f t="shared" si="244"/>
        <v>3493866000</v>
      </c>
      <c r="AJ274" s="275">
        <f t="shared" si="244"/>
        <v>3709360000</v>
      </c>
      <c r="AK274" s="276">
        <f t="shared" si="244"/>
        <v>3938145000</v>
      </c>
      <c r="AL274" s="276">
        <f t="shared" si="244"/>
        <v>3709360000</v>
      </c>
      <c r="AM274" s="275">
        <f t="shared" si="244"/>
        <v>3938145000</v>
      </c>
      <c r="AN274" s="275">
        <f t="shared" si="244"/>
        <v>4181042000</v>
      </c>
      <c r="AO274" s="16"/>
      <c r="AP274" s="16"/>
      <c r="AQ274" s="278">
        <f t="shared" si="235"/>
        <v>-296634.86600000039</v>
      </c>
      <c r="AR274" s="279"/>
      <c r="AS274" s="280"/>
      <c r="AT274" s="280"/>
      <c r="AU274" s="280"/>
      <c r="AV274" s="16"/>
      <c r="AW274" s="16"/>
      <c r="AX274" s="16"/>
      <c r="AY274" s="16"/>
      <c r="AZ274" s="16"/>
      <c r="BA274" s="16"/>
      <c r="BB274" s="16"/>
      <c r="BC274" s="16"/>
      <c r="BD274" s="16"/>
      <c r="BE274" s="16"/>
      <c r="BF274" s="16"/>
      <c r="BG274" s="16"/>
      <c r="BH274" s="16"/>
      <c r="BI274" s="16"/>
      <c r="BJ274" s="16"/>
      <c r="BK274" s="16"/>
      <c r="BL274" s="16"/>
      <c r="BM274" s="16"/>
      <c r="BN274" s="16"/>
      <c r="BO274" s="16"/>
      <c r="BP274" s="16"/>
      <c r="BQ274" s="16"/>
      <c r="BR274" s="16"/>
      <c r="BS274" s="328"/>
      <c r="BT274" s="16"/>
      <c r="BU274" s="16"/>
      <c r="BV274" s="279"/>
      <c r="BW274" s="16"/>
      <c r="BX274" s="16"/>
      <c r="BY274" s="16"/>
      <c r="BZ274" s="16"/>
      <c r="CA274" s="16"/>
      <c r="CB274" s="16"/>
      <c r="CC274" s="16"/>
      <c r="CD274" s="16"/>
      <c r="CE274" s="16"/>
      <c r="CF274" s="43">
        <f t="shared" si="242"/>
        <v>3931922000</v>
      </c>
      <c r="CG274" s="197">
        <f t="shared" si="242"/>
        <v>4174434000</v>
      </c>
      <c r="CH274" s="44">
        <f t="shared" si="236"/>
        <v>58978830</v>
      </c>
      <c r="CI274" s="44">
        <f t="shared" si="237"/>
        <v>41744340</v>
      </c>
      <c r="CJ274" s="250">
        <f t="shared" si="238"/>
        <v>92734000</v>
      </c>
      <c r="CK274" s="287">
        <f t="shared" si="239"/>
        <v>82044687.5</v>
      </c>
    </row>
    <row r="275" spans="1:89">
      <c r="A275" s="3">
        <f t="shared" si="240"/>
        <v>236</v>
      </c>
      <c r="B275" s="556">
        <v>1</v>
      </c>
      <c r="C275" s="264" t="s">
        <v>187</v>
      </c>
      <c r="D275" s="265" t="s">
        <v>19</v>
      </c>
      <c r="E275" s="266"/>
      <c r="F275" s="41" t="s">
        <v>72</v>
      </c>
      <c r="G275" s="267">
        <f t="shared" si="216"/>
        <v>175</v>
      </c>
      <c r="H275" s="267">
        <f t="shared" si="217"/>
        <v>156</v>
      </c>
      <c r="I275" s="268">
        <f t="shared" si="218"/>
        <v>26966806</v>
      </c>
      <c r="J275" s="268">
        <f t="shared" si="219"/>
        <v>5</v>
      </c>
      <c r="K275" s="269">
        <f t="shared" si="220"/>
        <v>1.08</v>
      </c>
      <c r="L275" s="270">
        <f t="shared" si="247"/>
        <v>1.0149999999999999</v>
      </c>
      <c r="M275" s="271">
        <f t="shared" si="221"/>
        <v>24702510.0885319</v>
      </c>
      <c r="N275" s="271">
        <f t="shared" si="222"/>
        <v>27843675.743100945</v>
      </c>
      <c r="O275" s="271">
        <f t="shared" si="223"/>
        <v>29561012.737199999</v>
      </c>
      <c r="P275" s="271">
        <f t="shared" si="224"/>
        <v>31384271.319329038</v>
      </c>
      <c r="Q275" s="272">
        <f t="shared" si="225"/>
        <v>29561012.737199999</v>
      </c>
      <c r="R275" s="271">
        <f t="shared" si="225"/>
        <v>31384271.319329038</v>
      </c>
      <c r="S275" s="271">
        <f t="shared" si="226"/>
        <v>33319984.501266968</v>
      </c>
      <c r="T275" s="271"/>
      <c r="U275" s="271">
        <f t="shared" si="227"/>
        <v>3853591573.8109765</v>
      </c>
      <c r="V275" s="271">
        <f t="shared" si="228"/>
        <v>4343613415.9237471</v>
      </c>
      <c r="W275" s="271">
        <f t="shared" si="229"/>
        <v>4611517987.0031996</v>
      </c>
      <c r="X275" s="272">
        <f t="shared" si="230"/>
        <v>4895946325.8153296</v>
      </c>
      <c r="Y275" s="272">
        <f t="shared" si="231"/>
        <v>4611517987.0031996</v>
      </c>
      <c r="Z275" s="271">
        <f t="shared" si="232"/>
        <v>4895946325.8153296</v>
      </c>
      <c r="AA275" s="271">
        <f t="shared" si="241"/>
        <v>5197917582.1976471</v>
      </c>
      <c r="AB275" s="271"/>
      <c r="AC275" s="33" t="str">
        <f t="shared" si="233"/>
        <v>BERTAHAP</v>
      </c>
      <c r="AD275" s="273">
        <f t="shared" si="234"/>
        <v>0</v>
      </c>
      <c r="AE275" s="274">
        <v>2</v>
      </c>
      <c r="AF275" s="275"/>
      <c r="AG275" s="271" t="e">
        <f>IF(AF275&gt;#REF!,"LB","KR")</f>
        <v>#REF!</v>
      </c>
      <c r="AH275" s="275">
        <f t="shared" si="244"/>
        <v>4238951000</v>
      </c>
      <c r="AI275" s="275">
        <f t="shared" si="244"/>
        <v>4777975000</v>
      </c>
      <c r="AJ275" s="275">
        <f t="shared" si="244"/>
        <v>5072670000</v>
      </c>
      <c r="AK275" s="276">
        <f t="shared" si="244"/>
        <v>5385541000</v>
      </c>
      <c r="AL275" s="276">
        <f t="shared" si="244"/>
        <v>5072670000</v>
      </c>
      <c r="AM275" s="275">
        <f t="shared" si="244"/>
        <v>5385541000</v>
      </c>
      <c r="AN275" s="275">
        <f t="shared" si="244"/>
        <v>5717710000</v>
      </c>
      <c r="AO275" s="16"/>
      <c r="AP275" s="16"/>
      <c r="AQ275" s="278">
        <f t="shared" si="235"/>
        <v>-844061.0278000012</v>
      </c>
      <c r="AR275" s="279"/>
      <c r="AS275" s="280"/>
      <c r="AT275" s="280"/>
      <c r="AU275" s="280"/>
      <c r="AV275" s="16"/>
      <c r="AW275" s="16"/>
      <c r="AX275" s="16"/>
      <c r="AY275" s="16"/>
      <c r="AZ275" s="16"/>
      <c r="BA275" s="16"/>
      <c r="BB275" s="16"/>
      <c r="BC275" s="16"/>
      <c r="BD275" s="16"/>
      <c r="BE275" s="16"/>
      <c r="BF275" s="16"/>
      <c r="BG275" s="16"/>
      <c r="BH275" s="16"/>
      <c r="BI275" s="16"/>
      <c r="BJ275" s="16"/>
      <c r="BK275" s="16"/>
      <c r="BL275" s="16"/>
      <c r="BM275" s="16"/>
      <c r="BN275" s="16"/>
      <c r="BO275" s="16"/>
      <c r="BP275" s="16"/>
      <c r="BQ275" s="16"/>
      <c r="BR275" s="16"/>
      <c r="BS275" s="328"/>
      <c r="BT275" s="16"/>
      <c r="BU275" s="16"/>
      <c r="BV275" s="279"/>
      <c r="BW275" s="16"/>
      <c r="BX275" s="16"/>
      <c r="BY275" s="16"/>
      <c r="BZ275" s="16"/>
      <c r="CA275" s="16"/>
      <c r="CB275" s="16"/>
      <c r="CC275" s="16"/>
      <c r="CD275" s="16"/>
      <c r="CE275" s="16"/>
      <c r="CF275" s="43">
        <f t="shared" si="242"/>
        <v>5377031000</v>
      </c>
      <c r="CG275" s="197">
        <f t="shared" si="242"/>
        <v>5708674000</v>
      </c>
      <c r="CH275" s="44">
        <f t="shared" si="236"/>
        <v>80655465</v>
      </c>
      <c r="CI275" s="44">
        <f t="shared" si="237"/>
        <v>57086740</v>
      </c>
      <c r="CJ275" s="250">
        <f t="shared" si="238"/>
        <v>126816750</v>
      </c>
      <c r="CK275" s="287">
        <f t="shared" si="239"/>
        <v>112198770.83333333</v>
      </c>
    </row>
    <row r="276" spans="1:89">
      <c r="A276" s="3">
        <f t="shared" si="240"/>
        <v>237</v>
      </c>
      <c r="B276" s="556">
        <v>2</v>
      </c>
      <c r="C276" s="264" t="s">
        <v>187</v>
      </c>
      <c r="D276" s="265" t="s">
        <v>29</v>
      </c>
      <c r="E276" s="266"/>
      <c r="F276" s="41" t="s">
        <v>74</v>
      </c>
      <c r="G276" s="267">
        <f t="shared" si="216"/>
        <v>85</v>
      </c>
      <c r="H276" s="267">
        <f t="shared" si="217"/>
        <v>74</v>
      </c>
      <c r="I276" s="268">
        <f t="shared" si="218"/>
        <v>26966806</v>
      </c>
      <c r="J276" s="268">
        <f t="shared" si="219"/>
        <v>1</v>
      </c>
      <c r="K276" s="269">
        <f t="shared" si="220"/>
        <v>1.06</v>
      </c>
      <c r="L276" s="270">
        <f t="shared" si="247"/>
        <v>1.0149999999999999</v>
      </c>
      <c r="M276" s="271">
        <f t="shared" si="221"/>
        <v>24245056.198003531</v>
      </c>
      <c r="N276" s="271">
        <f t="shared" si="222"/>
        <v>27328052.118228704</v>
      </c>
      <c r="O276" s="271">
        <f t="shared" si="223"/>
        <v>29013586.575399999</v>
      </c>
      <c r="P276" s="271">
        <f t="shared" si="224"/>
        <v>30803081.109711833</v>
      </c>
      <c r="Q276" s="272">
        <f t="shared" si="225"/>
        <v>29013586.575399999</v>
      </c>
      <c r="R276" s="271">
        <f t="shared" si="225"/>
        <v>30803081.109711833</v>
      </c>
      <c r="S276" s="271">
        <f t="shared" si="226"/>
        <v>32702947.751243506</v>
      </c>
      <c r="T276" s="271"/>
      <c r="U276" s="271">
        <f t="shared" si="227"/>
        <v>1794134158.6522613</v>
      </c>
      <c r="V276" s="271">
        <f t="shared" si="228"/>
        <v>2022275856.748924</v>
      </c>
      <c r="W276" s="271">
        <f t="shared" si="229"/>
        <v>2147005406.5795999</v>
      </c>
      <c r="X276" s="272">
        <f t="shared" si="230"/>
        <v>2279428002.1186757</v>
      </c>
      <c r="Y276" s="272">
        <f t="shared" si="231"/>
        <v>2147005406.5795999</v>
      </c>
      <c r="Z276" s="271">
        <f t="shared" si="232"/>
        <v>2279428002.1186757</v>
      </c>
      <c r="AA276" s="271">
        <f t="shared" si="241"/>
        <v>2420018133.5920196</v>
      </c>
      <c r="AB276" s="271"/>
      <c r="AC276" s="33" t="str">
        <f t="shared" si="233"/>
        <v>BERTAHAP</v>
      </c>
      <c r="AD276" s="273">
        <f t="shared" si="234"/>
        <v>0</v>
      </c>
      <c r="AE276" s="274">
        <v>2</v>
      </c>
      <c r="AF276" s="275"/>
      <c r="AG276" s="271" t="e">
        <f>IF(AF276&gt;#REF!,"LB","KR")</f>
        <v>#REF!</v>
      </c>
      <c r="AH276" s="275">
        <f t="shared" si="244"/>
        <v>1973548000</v>
      </c>
      <c r="AI276" s="275">
        <f t="shared" si="244"/>
        <v>2224504000</v>
      </c>
      <c r="AJ276" s="275">
        <f t="shared" si="244"/>
        <v>2361706000</v>
      </c>
      <c r="AK276" s="276">
        <f t="shared" si="244"/>
        <v>2507371000</v>
      </c>
      <c r="AL276" s="276">
        <f t="shared" si="244"/>
        <v>2361706000</v>
      </c>
      <c r="AM276" s="275">
        <f t="shared" si="244"/>
        <v>2507371000</v>
      </c>
      <c r="AN276" s="275">
        <f t="shared" si="244"/>
        <v>2662020000</v>
      </c>
      <c r="AO276" s="16"/>
      <c r="AP276" s="16"/>
      <c r="AQ276" s="278">
        <f t="shared" si="235"/>
        <v>-1391487.189600002</v>
      </c>
      <c r="AR276" s="279"/>
      <c r="AS276" s="280"/>
      <c r="AT276" s="280"/>
      <c r="AU276" s="280"/>
      <c r="AV276" s="16"/>
      <c r="AW276" s="16"/>
      <c r="AX276" s="16"/>
      <c r="AY276" s="16"/>
      <c r="AZ276" s="16"/>
      <c r="BA276" s="16"/>
      <c r="BB276" s="16"/>
      <c r="BC276" s="16"/>
      <c r="BD276" s="16"/>
      <c r="BE276" s="16"/>
      <c r="BF276" s="16"/>
      <c r="BG276" s="16"/>
      <c r="BH276" s="16"/>
      <c r="BI276" s="16"/>
      <c r="BJ276" s="16"/>
      <c r="BK276" s="16"/>
      <c r="BL276" s="16"/>
      <c r="BM276" s="16"/>
      <c r="BN276" s="16"/>
      <c r="BO276" s="16"/>
      <c r="BP276" s="16"/>
      <c r="BQ276" s="16"/>
      <c r="BR276" s="16"/>
      <c r="BS276" s="328"/>
      <c r="BT276" s="16"/>
      <c r="BU276" s="16"/>
      <c r="BV276" s="279"/>
      <c r="BW276" s="16"/>
      <c r="BX276" s="16"/>
      <c r="BY276" s="16"/>
      <c r="BZ276" s="16"/>
      <c r="CA276" s="16"/>
      <c r="CB276" s="16"/>
      <c r="CC276" s="16"/>
      <c r="CD276" s="16"/>
      <c r="CE276" s="16"/>
      <c r="CF276" s="43">
        <f t="shared" si="242"/>
        <v>2503409000</v>
      </c>
      <c r="CG276" s="197">
        <f t="shared" si="242"/>
        <v>2657814000</v>
      </c>
      <c r="CH276" s="44">
        <f t="shared" si="236"/>
        <v>37551135</v>
      </c>
      <c r="CI276" s="44">
        <f t="shared" si="237"/>
        <v>26578140</v>
      </c>
      <c r="CJ276" s="250">
        <f t="shared" si="238"/>
        <v>59042650</v>
      </c>
      <c r="CK276" s="287">
        <f t="shared" si="239"/>
        <v>52236895.833333336</v>
      </c>
    </row>
    <row r="277" spans="1:89">
      <c r="A277" s="3">
        <f t="shared" si="240"/>
        <v>238</v>
      </c>
      <c r="B277" s="556">
        <v>3</v>
      </c>
      <c r="C277" s="264" t="s">
        <v>187</v>
      </c>
      <c r="D277" s="265" t="s">
        <v>32</v>
      </c>
      <c r="E277" s="266"/>
      <c r="F277" s="41" t="s">
        <v>56</v>
      </c>
      <c r="G277" s="267">
        <f t="shared" si="216"/>
        <v>85</v>
      </c>
      <c r="H277" s="267">
        <f t="shared" si="217"/>
        <v>74</v>
      </c>
      <c r="I277" s="268">
        <f t="shared" si="218"/>
        <v>26966806</v>
      </c>
      <c r="J277" s="268">
        <f t="shared" si="219"/>
        <v>1</v>
      </c>
      <c r="K277" s="269">
        <f t="shared" si="220"/>
        <v>1.06</v>
      </c>
      <c r="L277" s="270">
        <f t="shared" si="247"/>
        <v>1.0149999999999999</v>
      </c>
      <c r="M277" s="271">
        <f t="shared" si="221"/>
        <v>24245056.198003531</v>
      </c>
      <c r="N277" s="271">
        <f t="shared" si="222"/>
        <v>27328052.118228704</v>
      </c>
      <c r="O277" s="271">
        <f t="shared" si="223"/>
        <v>29013586.575399999</v>
      </c>
      <c r="P277" s="271">
        <f t="shared" si="224"/>
        <v>30803081.109711833</v>
      </c>
      <c r="Q277" s="272">
        <f t="shared" si="225"/>
        <v>29013586.575399999</v>
      </c>
      <c r="R277" s="271">
        <f t="shared" si="225"/>
        <v>30803081.109711833</v>
      </c>
      <c r="S277" s="271">
        <f t="shared" si="226"/>
        <v>32702947.751243506</v>
      </c>
      <c r="T277" s="271"/>
      <c r="U277" s="271">
        <f t="shared" si="227"/>
        <v>1794134158.6522613</v>
      </c>
      <c r="V277" s="271">
        <f t="shared" si="228"/>
        <v>2022275856.748924</v>
      </c>
      <c r="W277" s="271">
        <f t="shared" si="229"/>
        <v>2147005406.5795999</v>
      </c>
      <c r="X277" s="272">
        <f t="shared" si="230"/>
        <v>2279428002.1186757</v>
      </c>
      <c r="Y277" s="272">
        <f t="shared" si="231"/>
        <v>2147005406.5795999</v>
      </c>
      <c r="Z277" s="271">
        <f t="shared" si="232"/>
        <v>2279428002.1186757</v>
      </c>
      <c r="AA277" s="271">
        <f t="shared" si="241"/>
        <v>2420018133.5920196</v>
      </c>
      <c r="AB277" s="271"/>
      <c r="AC277" s="33" t="str">
        <f t="shared" si="233"/>
        <v>BERTAHAP</v>
      </c>
      <c r="AD277" s="273">
        <f t="shared" si="234"/>
        <v>0</v>
      </c>
      <c r="AE277" s="274">
        <v>2</v>
      </c>
      <c r="AF277" s="275"/>
      <c r="AG277" s="271" t="e">
        <f>IF(AF277&gt;#REF!,"LB","KR")</f>
        <v>#REF!</v>
      </c>
      <c r="AH277" s="275">
        <f t="shared" si="244"/>
        <v>1973548000</v>
      </c>
      <c r="AI277" s="275">
        <f t="shared" si="244"/>
        <v>2224504000</v>
      </c>
      <c r="AJ277" s="275">
        <f t="shared" si="244"/>
        <v>2361706000</v>
      </c>
      <c r="AK277" s="276">
        <f t="shared" si="244"/>
        <v>2507371000</v>
      </c>
      <c r="AL277" s="276">
        <f t="shared" si="244"/>
        <v>2361706000</v>
      </c>
      <c r="AM277" s="275">
        <f t="shared" si="244"/>
        <v>2507371000</v>
      </c>
      <c r="AN277" s="275">
        <f t="shared" si="244"/>
        <v>2662020000</v>
      </c>
      <c r="AO277" s="16"/>
      <c r="AP277" s="16"/>
      <c r="AQ277" s="278">
        <f t="shared" si="235"/>
        <v>-1391487.189600002</v>
      </c>
      <c r="AR277" s="279"/>
      <c r="AS277" s="280"/>
      <c r="AT277" s="280"/>
      <c r="AU277" s="280"/>
      <c r="AV277" s="16"/>
      <c r="AW277" s="16"/>
      <c r="AX277" s="16"/>
      <c r="AY277" s="16"/>
      <c r="AZ277" s="16"/>
      <c r="BA277" s="16"/>
      <c r="BB277" s="16"/>
      <c r="BC277" s="16"/>
      <c r="BD277" s="16"/>
      <c r="BE277" s="16"/>
      <c r="BF277" s="16"/>
      <c r="BG277" s="16"/>
      <c r="BH277" s="16"/>
      <c r="BI277" s="16"/>
      <c r="BJ277" s="16"/>
      <c r="BK277" s="16"/>
      <c r="BL277" s="16"/>
      <c r="BM277" s="16"/>
      <c r="BN277" s="16"/>
      <c r="BO277" s="16"/>
      <c r="BP277" s="16"/>
      <c r="BQ277" s="16"/>
      <c r="BR277" s="16"/>
      <c r="BS277" s="328"/>
      <c r="BT277" s="16"/>
      <c r="BU277" s="16"/>
      <c r="BV277" s="279"/>
      <c r="BW277" s="16"/>
      <c r="BX277" s="16"/>
      <c r="BY277" s="16"/>
      <c r="BZ277" s="16"/>
      <c r="CA277" s="16"/>
      <c r="CB277" s="16"/>
      <c r="CC277" s="16"/>
      <c r="CD277" s="16"/>
      <c r="CE277" s="16"/>
      <c r="CF277" s="43">
        <f t="shared" si="242"/>
        <v>2503409000</v>
      </c>
      <c r="CG277" s="197">
        <f t="shared" si="242"/>
        <v>2657814000</v>
      </c>
      <c r="CH277" s="44">
        <f t="shared" si="236"/>
        <v>37551135</v>
      </c>
      <c r="CI277" s="44">
        <f t="shared" si="237"/>
        <v>26578140</v>
      </c>
      <c r="CJ277" s="250">
        <f t="shared" si="238"/>
        <v>59042650</v>
      </c>
      <c r="CK277" s="287">
        <f t="shared" si="239"/>
        <v>52236895.833333336</v>
      </c>
    </row>
    <row r="278" spans="1:89">
      <c r="A278" s="3">
        <f t="shared" si="240"/>
        <v>239</v>
      </c>
      <c r="B278" s="556">
        <v>4</v>
      </c>
      <c r="C278" s="264" t="s">
        <v>187</v>
      </c>
      <c r="D278" s="265" t="s">
        <v>38</v>
      </c>
      <c r="E278" s="266"/>
      <c r="F278" s="41" t="s">
        <v>58</v>
      </c>
      <c r="G278" s="267">
        <f t="shared" si="216"/>
        <v>101</v>
      </c>
      <c r="H278" s="267">
        <f t="shared" si="217"/>
        <v>90</v>
      </c>
      <c r="I278" s="268">
        <f t="shared" si="218"/>
        <v>26966806</v>
      </c>
      <c r="J278" s="268">
        <f t="shared" si="219"/>
        <v>1</v>
      </c>
      <c r="K278" s="269">
        <f t="shared" si="220"/>
        <v>1.06</v>
      </c>
      <c r="L278" s="270">
        <f t="shared" si="247"/>
        <v>1.0149999999999999</v>
      </c>
      <c r="M278" s="271">
        <f t="shared" si="221"/>
        <v>24245056.198003531</v>
      </c>
      <c r="N278" s="271">
        <f t="shared" si="222"/>
        <v>27328052.118228704</v>
      </c>
      <c r="O278" s="271">
        <f t="shared" si="223"/>
        <v>29013586.575399999</v>
      </c>
      <c r="P278" s="271">
        <f t="shared" si="224"/>
        <v>30803081.109711833</v>
      </c>
      <c r="Q278" s="272">
        <f t="shared" si="225"/>
        <v>29013586.575399999</v>
      </c>
      <c r="R278" s="271">
        <f t="shared" si="225"/>
        <v>30803081.109711833</v>
      </c>
      <c r="S278" s="271">
        <f t="shared" si="226"/>
        <v>32702947.751243506</v>
      </c>
      <c r="T278" s="271"/>
      <c r="U278" s="271">
        <f t="shared" si="227"/>
        <v>2182055057.8203177</v>
      </c>
      <c r="V278" s="271">
        <f t="shared" si="228"/>
        <v>2459524690.6405835</v>
      </c>
      <c r="W278" s="271">
        <f t="shared" si="229"/>
        <v>2611222791.7859998</v>
      </c>
      <c r="X278" s="272">
        <f t="shared" si="230"/>
        <v>2772277299.8740649</v>
      </c>
      <c r="Y278" s="272">
        <f t="shared" si="231"/>
        <v>2611222791.7859998</v>
      </c>
      <c r="Z278" s="271">
        <f t="shared" si="232"/>
        <v>2772277299.8740649</v>
      </c>
      <c r="AA278" s="271">
        <f t="shared" si="241"/>
        <v>2943265297.6119156</v>
      </c>
      <c r="AB278" s="271"/>
      <c r="AC278" s="33" t="str">
        <f t="shared" si="233"/>
        <v>BERTAHAP</v>
      </c>
      <c r="AD278" s="273">
        <f t="shared" si="234"/>
        <v>0</v>
      </c>
      <c r="AE278" s="274">
        <v>2</v>
      </c>
      <c r="AF278" s="275"/>
      <c r="AG278" s="271" t="e">
        <f>IF(AF278&gt;#REF!,"LB","KR")</f>
        <v>#REF!</v>
      </c>
      <c r="AH278" s="275">
        <f t="shared" si="244"/>
        <v>2400261000</v>
      </c>
      <c r="AI278" s="275">
        <f t="shared" si="244"/>
        <v>2705478000</v>
      </c>
      <c r="AJ278" s="275">
        <f t="shared" si="244"/>
        <v>2872346000</v>
      </c>
      <c r="AK278" s="276">
        <f t="shared" si="244"/>
        <v>3049506000</v>
      </c>
      <c r="AL278" s="276">
        <f t="shared" si="244"/>
        <v>2872346000</v>
      </c>
      <c r="AM278" s="275">
        <f t="shared" si="244"/>
        <v>3049506000</v>
      </c>
      <c r="AN278" s="275">
        <f t="shared" si="244"/>
        <v>3237592000</v>
      </c>
      <c r="AO278" s="16"/>
      <c r="AP278" s="16"/>
      <c r="AQ278" s="278">
        <f t="shared" si="235"/>
        <v>-1391487.189600002</v>
      </c>
      <c r="AR278" s="279"/>
      <c r="AS278" s="280"/>
      <c r="AT278" s="280"/>
      <c r="AU278" s="280"/>
      <c r="AV278" s="16"/>
      <c r="AW278" s="16"/>
      <c r="AX278" s="16"/>
      <c r="AY278" s="16"/>
      <c r="AZ278" s="16"/>
      <c r="BA278" s="16"/>
      <c r="BB278" s="16"/>
      <c r="BC278" s="16"/>
      <c r="BD278" s="16"/>
      <c r="BE278" s="16"/>
      <c r="BF278" s="16"/>
      <c r="BG278" s="16"/>
      <c r="BH278" s="16"/>
      <c r="BI278" s="16"/>
      <c r="BJ278" s="16"/>
      <c r="BK278" s="16"/>
      <c r="BL278" s="16"/>
      <c r="BM278" s="16"/>
      <c r="BN278" s="16"/>
      <c r="BO278" s="16"/>
      <c r="BP278" s="16"/>
      <c r="BQ278" s="16"/>
      <c r="BR278" s="16"/>
      <c r="BS278" s="328"/>
      <c r="BT278" s="16"/>
      <c r="BU278" s="16"/>
      <c r="BV278" s="279"/>
      <c r="BW278" s="16"/>
      <c r="BX278" s="16"/>
      <c r="BY278" s="16"/>
      <c r="BZ278" s="16"/>
      <c r="CA278" s="16"/>
      <c r="CB278" s="16"/>
      <c r="CC278" s="16"/>
      <c r="CD278" s="16"/>
      <c r="CE278" s="16"/>
      <c r="CF278" s="43">
        <f t="shared" si="242"/>
        <v>3044687000</v>
      </c>
      <c r="CG278" s="197">
        <f t="shared" si="242"/>
        <v>3232477000</v>
      </c>
      <c r="CH278" s="44">
        <f t="shared" si="236"/>
        <v>45670305</v>
      </c>
      <c r="CI278" s="44">
        <f t="shared" si="237"/>
        <v>32324770</v>
      </c>
      <c r="CJ278" s="250">
        <f t="shared" si="238"/>
        <v>71808650</v>
      </c>
      <c r="CK278" s="287">
        <f t="shared" si="239"/>
        <v>63531375</v>
      </c>
    </row>
    <row r="279" spans="1:89">
      <c r="A279" s="3">
        <f t="shared" si="240"/>
        <v>240</v>
      </c>
      <c r="B279" s="556">
        <v>5</v>
      </c>
      <c r="C279" s="264" t="s">
        <v>187</v>
      </c>
      <c r="D279" s="299">
        <v>15</v>
      </c>
      <c r="E279" s="266"/>
      <c r="F279" s="41" t="s">
        <v>64</v>
      </c>
      <c r="G279" s="267">
        <f t="shared" si="216"/>
        <v>101</v>
      </c>
      <c r="H279" s="267">
        <f t="shared" si="217"/>
        <v>90</v>
      </c>
      <c r="I279" s="268">
        <f t="shared" si="218"/>
        <v>26966806</v>
      </c>
      <c r="J279" s="268">
        <f t="shared" si="219"/>
        <v>1</v>
      </c>
      <c r="K279" s="269">
        <f t="shared" si="220"/>
        <v>1.06</v>
      </c>
      <c r="L279" s="270">
        <f t="shared" si="247"/>
        <v>1.0149999999999999</v>
      </c>
      <c r="M279" s="271">
        <f t="shared" si="221"/>
        <v>24245056.198003531</v>
      </c>
      <c r="N279" s="271">
        <f t="shared" si="222"/>
        <v>27328052.118228704</v>
      </c>
      <c r="O279" s="271">
        <f t="shared" si="223"/>
        <v>29013586.575399999</v>
      </c>
      <c r="P279" s="271">
        <f t="shared" si="224"/>
        <v>30803081.109711833</v>
      </c>
      <c r="Q279" s="272">
        <f t="shared" si="225"/>
        <v>29013586.575399999</v>
      </c>
      <c r="R279" s="271">
        <f t="shared" si="225"/>
        <v>30803081.109711833</v>
      </c>
      <c r="S279" s="271">
        <f t="shared" si="226"/>
        <v>32702947.751243506</v>
      </c>
      <c r="T279" s="271"/>
      <c r="U279" s="271">
        <f t="shared" si="227"/>
        <v>2182055057.8203177</v>
      </c>
      <c r="V279" s="271">
        <f t="shared" si="228"/>
        <v>2459524690.6405835</v>
      </c>
      <c r="W279" s="271">
        <f t="shared" si="229"/>
        <v>2611222791.7859998</v>
      </c>
      <c r="X279" s="272">
        <f t="shared" si="230"/>
        <v>2772277299.8740649</v>
      </c>
      <c r="Y279" s="272">
        <f t="shared" si="231"/>
        <v>2611222791.7859998</v>
      </c>
      <c r="Z279" s="271">
        <f t="shared" si="232"/>
        <v>2772277299.8740649</v>
      </c>
      <c r="AA279" s="271">
        <f t="shared" si="241"/>
        <v>2943265297.6119156</v>
      </c>
      <c r="AB279" s="271"/>
      <c r="AC279" s="33" t="str">
        <f t="shared" si="233"/>
        <v>BERTAHAP</v>
      </c>
      <c r="AD279" s="273">
        <f t="shared" si="234"/>
        <v>0</v>
      </c>
      <c r="AE279" s="274">
        <v>2</v>
      </c>
      <c r="AF279" s="275"/>
      <c r="AG279" s="271" t="e">
        <f>IF(AF279&gt;#REF!,"LB","KR")</f>
        <v>#REF!</v>
      </c>
      <c r="AH279" s="275">
        <f t="shared" si="244"/>
        <v>2400261000</v>
      </c>
      <c r="AI279" s="275">
        <f t="shared" si="244"/>
        <v>2705478000</v>
      </c>
      <c r="AJ279" s="275">
        <f t="shared" si="244"/>
        <v>2872346000</v>
      </c>
      <c r="AK279" s="276">
        <f t="shared" si="244"/>
        <v>3049506000</v>
      </c>
      <c r="AL279" s="276">
        <f t="shared" si="244"/>
        <v>2872346000</v>
      </c>
      <c r="AM279" s="275">
        <f t="shared" si="244"/>
        <v>3049506000</v>
      </c>
      <c r="AN279" s="275">
        <f t="shared" si="244"/>
        <v>3237592000</v>
      </c>
      <c r="AO279" s="16"/>
      <c r="AP279" s="16"/>
      <c r="AQ279" s="278">
        <f t="shared" si="235"/>
        <v>-1391487.189600002</v>
      </c>
      <c r="AR279" s="279"/>
      <c r="AS279" s="280"/>
      <c r="AT279" s="280"/>
      <c r="AU279" s="280"/>
      <c r="AV279" s="16"/>
      <c r="AW279" s="16"/>
      <c r="AX279" s="16"/>
      <c r="AY279" s="16"/>
      <c r="AZ279" s="16"/>
      <c r="BA279" s="16"/>
      <c r="BB279" s="16"/>
      <c r="BC279" s="16"/>
      <c r="BD279" s="16"/>
      <c r="BE279" s="16"/>
      <c r="BF279" s="16"/>
      <c r="BG279" s="16"/>
      <c r="BH279" s="16"/>
      <c r="BI279" s="16"/>
      <c r="BJ279" s="16"/>
      <c r="BK279" s="16"/>
      <c r="BL279" s="16"/>
      <c r="BM279" s="16"/>
      <c r="BN279" s="16"/>
      <c r="BO279" s="16"/>
      <c r="BP279" s="16"/>
      <c r="BQ279" s="16"/>
      <c r="BR279" s="16"/>
      <c r="BS279" s="328"/>
      <c r="BT279" s="16"/>
      <c r="BU279" s="16"/>
      <c r="BV279" s="279"/>
      <c r="BW279" s="16"/>
      <c r="BX279" s="16"/>
      <c r="BY279" s="16"/>
      <c r="BZ279" s="16"/>
      <c r="CA279" s="16"/>
      <c r="CB279" s="16"/>
      <c r="CC279" s="16"/>
      <c r="CD279" s="16"/>
      <c r="CE279" s="16"/>
      <c r="CF279" s="43">
        <f t="shared" si="242"/>
        <v>3044687000</v>
      </c>
      <c r="CG279" s="197">
        <f t="shared" si="242"/>
        <v>3232477000</v>
      </c>
      <c r="CH279" s="44">
        <f t="shared" si="236"/>
        <v>45670305</v>
      </c>
      <c r="CI279" s="44">
        <f t="shared" si="237"/>
        <v>32324770</v>
      </c>
      <c r="CJ279" s="250">
        <f t="shared" si="238"/>
        <v>71808650</v>
      </c>
      <c r="CK279" s="287">
        <f t="shared" si="239"/>
        <v>63531375</v>
      </c>
    </row>
    <row r="280" spans="1:89">
      <c r="A280" s="3">
        <f t="shared" si="240"/>
        <v>241</v>
      </c>
      <c r="B280" s="556">
        <v>6</v>
      </c>
      <c r="C280" s="264" t="s">
        <v>187</v>
      </c>
      <c r="D280" s="299">
        <v>17</v>
      </c>
      <c r="E280" s="266"/>
      <c r="F280" s="41" t="s">
        <v>67</v>
      </c>
      <c r="G280" s="267">
        <f t="shared" si="216"/>
        <v>85</v>
      </c>
      <c r="H280" s="267">
        <f t="shared" si="217"/>
        <v>74</v>
      </c>
      <c r="I280" s="268">
        <f t="shared" si="218"/>
        <v>26966806</v>
      </c>
      <c r="J280" s="268">
        <f t="shared" si="219"/>
        <v>1</v>
      </c>
      <c r="K280" s="269">
        <f t="shared" si="220"/>
        <v>1.06</v>
      </c>
      <c r="L280" s="270">
        <f t="shared" si="247"/>
        <v>1.0149999999999999</v>
      </c>
      <c r="M280" s="271">
        <f t="shared" si="221"/>
        <v>24245056.198003531</v>
      </c>
      <c r="N280" s="271">
        <f t="shared" si="222"/>
        <v>27328052.118228704</v>
      </c>
      <c r="O280" s="271">
        <f t="shared" si="223"/>
        <v>29013586.575399999</v>
      </c>
      <c r="P280" s="271">
        <f t="shared" si="224"/>
        <v>30803081.109711833</v>
      </c>
      <c r="Q280" s="272">
        <f t="shared" si="225"/>
        <v>29013586.575399999</v>
      </c>
      <c r="R280" s="271">
        <f t="shared" si="225"/>
        <v>30803081.109711833</v>
      </c>
      <c r="S280" s="271">
        <f t="shared" si="226"/>
        <v>32702947.751243506</v>
      </c>
      <c r="T280" s="271"/>
      <c r="U280" s="271">
        <f t="shared" si="227"/>
        <v>1794134158.6522613</v>
      </c>
      <c r="V280" s="271">
        <f t="shared" si="228"/>
        <v>2022275856.748924</v>
      </c>
      <c r="W280" s="271">
        <f t="shared" si="229"/>
        <v>2147005406.5795999</v>
      </c>
      <c r="X280" s="272">
        <f t="shared" si="230"/>
        <v>2279428002.1186757</v>
      </c>
      <c r="Y280" s="272">
        <f t="shared" si="231"/>
        <v>2147005406.5795999</v>
      </c>
      <c r="Z280" s="271">
        <f t="shared" si="232"/>
        <v>2279428002.1186757</v>
      </c>
      <c r="AA280" s="271">
        <f t="shared" si="241"/>
        <v>2420018133.5920196</v>
      </c>
      <c r="AB280" s="271"/>
      <c r="AC280" s="33" t="str">
        <f t="shared" si="233"/>
        <v>BERTAHAP</v>
      </c>
      <c r="AD280" s="273">
        <f t="shared" si="234"/>
        <v>0</v>
      </c>
      <c r="AE280" s="274">
        <v>2</v>
      </c>
      <c r="AF280" s="275"/>
      <c r="AG280" s="271" t="e">
        <f>IF(AF280&gt;#REF!,"LB","KR")</f>
        <v>#REF!</v>
      </c>
      <c r="AH280" s="275">
        <f t="shared" si="244"/>
        <v>1973548000</v>
      </c>
      <c r="AI280" s="275">
        <f t="shared" si="244"/>
        <v>2224504000</v>
      </c>
      <c r="AJ280" s="275">
        <f t="shared" si="244"/>
        <v>2361706000</v>
      </c>
      <c r="AK280" s="276">
        <f t="shared" si="244"/>
        <v>2507371000</v>
      </c>
      <c r="AL280" s="276">
        <f t="shared" si="244"/>
        <v>2361706000</v>
      </c>
      <c r="AM280" s="275">
        <f t="shared" si="244"/>
        <v>2507371000</v>
      </c>
      <c r="AN280" s="275">
        <f t="shared" si="244"/>
        <v>2662020000</v>
      </c>
      <c r="AO280" s="16"/>
      <c r="AP280" s="16"/>
      <c r="AQ280" s="278">
        <f t="shared" si="235"/>
        <v>-1391487.189600002</v>
      </c>
      <c r="AR280" s="279"/>
      <c r="AS280" s="280"/>
      <c r="AT280" s="280"/>
      <c r="AU280" s="280"/>
      <c r="AV280" s="16"/>
      <c r="AW280" s="16"/>
      <c r="AX280" s="16"/>
      <c r="AY280" s="16"/>
      <c r="AZ280" s="16"/>
      <c r="BA280" s="16"/>
      <c r="BB280" s="16"/>
      <c r="BC280" s="16"/>
      <c r="BD280" s="16"/>
      <c r="BE280" s="16"/>
      <c r="BF280" s="16"/>
      <c r="BG280" s="16"/>
      <c r="BH280" s="16"/>
      <c r="BI280" s="16"/>
      <c r="BJ280" s="16"/>
      <c r="BK280" s="16"/>
      <c r="BL280" s="16"/>
      <c r="BM280" s="16"/>
      <c r="BN280" s="16"/>
      <c r="BO280" s="16"/>
      <c r="BP280" s="16"/>
      <c r="BQ280" s="16"/>
      <c r="BR280" s="16"/>
      <c r="BS280" s="328"/>
      <c r="BT280" s="16"/>
      <c r="BU280" s="16"/>
      <c r="BV280" s="279"/>
      <c r="BW280" s="16"/>
      <c r="BX280" s="16"/>
      <c r="BY280" s="16"/>
      <c r="BZ280" s="16"/>
      <c r="CA280" s="16"/>
      <c r="CB280" s="16"/>
      <c r="CC280" s="16"/>
      <c r="CD280" s="16"/>
      <c r="CE280" s="16"/>
      <c r="CF280" s="43">
        <f t="shared" si="242"/>
        <v>2503409000</v>
      </c>
      <c r="CG280" s="197">
        <f t="shared" si="242"/>
        <v>2657814000</v>
      </c>
      <c r="CH280" s="44">
        <f t="shared" si="236"/>
        <v>37551135</v>
      </c>
      <c r="CI280" s="44">
        <f t="shared" si="237"/>
        <v>26578140</v>
      </c>
      <c r="CJ280" s="250">
        <f t="shared" si="238"/>
        <v>59042650</v>
      </c>
      <c r="CK280" s="287">
        <f t="shared" si="239"/>
        <v>52236895.833333336</v>
      </c>
    </row>
    <row r="281" spans="1:89">
      <c r="A281" s="3">
        <f t="shared" si="240"/>
        <v>242</v>
      </c>
      <c r="B281" s="556">
        <v>7</v>
      </c>
      <c r="C281" s="264" t="s">
        <v>187</v>
      </c>
      <c r="D281" s="299">
        <v>19</v>
      </c>
      <c r="E281" s="266"/>
      <c r="F281" s="41" t="s">
        <v>78</v>
      </c>
      <c r="G281" s="267">
        <f t="shared" si="216"/>
        <v>138</v>
      </c>
      <c r="H281" s="267">
        <f t="shared" si="217"/>
        <v>120</v>
      </c>
      <c r="I281" s="268">
        <f t="shared" si="218"/>
        <v>26966806</v>
      </c>
      <c r="J281" s="268">
        <f t="shared" si="219"/>
        <v>1</v>
      </c>
      <c r="K281" s="269">
        <f t="shared" si="220"/>
        <v>1.06</v>
      </c>
      <c r="L281" s="270">
        <f t="shared" si="247"/>
        <v>1.0149999999999999</v>
      </c>
      <c r="M281" s="271">
        <f t="shared" si="221"/>
        <v>24245056.198003531</v>
      </c>
      <c r="N281" s="271">
        <f t="shared" si="222"/>
        <v>27328052.118228704</v>
      </c>
      <c r="O281" s="271">
        <f t="shared" si="223"/>
        <v>29013586.575399999</v>
      </c>
      <c r="P281" s="271">
        <f t="shared" si="224"/>
        <v>30803081.109711833</v>
      </c>
      <c r="Q281" s="272">
        <f t="shared" si="225"/>
        <v>29013586.575399999</v>
      </c>
      <c r="R281" s="271">
        <f t="shared" si="225"/>
        <v>30803081.109711833</v>
      </c>
      <c r="S281" s="271">
        <f t="shared" si="226"/>
        <v>32702947.751243506</v>
      </c>
      <c r="T281" s="271"/>
      <c r="U281" s="271">
        <f t="shared" si="227"/>
        <v>2909406743.7604237</v>
      </c>
      <c r="V281" s="271">
        <f t="shared" si="228"/>
        <v>3279366254.1874447</v>
      </c>
      <c r="W281" s="271">
        <f t="shared" si="229"/>
        <v>3481630389.0479999</v>
      </c>
      <c r="X281" s="272">
        <f t="shared" si="230"/>
        <v>3696369733.1654201</v>
      </c>
      <c r="Y281" s="272">
        <f t="shared" si="231"/>
        <v>3481630389.0479999</v>
      </c>
      <c r="Z281" s="271">
        <f t="shared" si="232"/>
        <v>3696369733.1654201</v>
      </c>
      <c r="AA281" s="271">
        <f t="shared" si="241"/>
        <v>3924353730.1492205</v>
      </c>
      <c r="AB281" s="271"/>
      <c r="AC281" s="33" t="str">
        <f t="shared" si="233"/>
        <v>BERTAHAP</v>
      </c>
      <c r="AD281" s="273">
        <f t="shared" si="234"/>
        <v>0</v>
      </c>
      <c r="AE281" s="274">
        <v>2</v>
      </c>
      <c r="AF281" s="275"/>
      <c r="AG281" s="271" t="e">
        <f>IF(AF281&gt;#REF!,"LB","KR")</f>
        <v>#REF!</v>
      </c>
      <c r="AH281" s="275">
        <f t="shared" si="244"/>
        <v>3200348000</v>
      </c>
      <c r="AI281" s="275">
        <f t="shared" si="244"/>
        <v>3607303000</v>
      </c>
      <c r="AJ281" s="275">
        <f t="shared" si="244"/>
        <v>3829794000</v>
      </c>
      <c r="AK281" s="276">
        <f t="shared" si="244"/>
        <v>4066007000</v>
      </c>
      <c r="AL281" s="276">
        <f t="shared" si="244"/>
        <v>3829794000</v>
      </c>
      <c r="AM281" s="275">
        <f t="shared" si="244"/>
        <v>4066007000</v>
      </c>
      <c r="AN281" s="275">
        <f t="shared" si="244"/>
        <v>4316790000</v>
      </c>
      <c r="AO281" s="16"/>
      <c r="AP281" s="16"/>
      <c r="AQ281" s="278">
        <f t="shared" si="235"/>
        <v>-1391487.189600002</v>
      </c>
      <c r="AR281" s="279"/>
      <c r="AS281" s="280"/>
      <c r="AT281" s="280"/>
      <c r="AU281" s="280"/>
      <c r="AV281" s="16"/>
      <c r="AW281" s="16"/>
      <c r="AX281" s="16"/>
      <c r="AY281" s="16"/>
      <c r="AZ281" s="16"/>
      <c r="BA281" s="16"/>
      <c r="BB281" s="16"/>
      <c r="BC281" s="16"/>
      <c r="BD281" s="16"/>
      <c r="BE281" s="16"/>
      <c r="BF281" s="16"/>
      <c r="BG281" s="16"/>
      <c r="BH281" s="16"/>
      <c r="BI281" s="16"/>
      <c r="BJ281" s="16"/>
      <c r="BK281" s="16"/>
      <c r="BL281" s="16"/>
      <c r="BM281" s="16"/>
      <c r="BN281" s="16"/>
      <c r="BO281" s="16"/>
      <c r="BP281" s="16"/>
      <c r="BQ281" s="16"/>
      <c r="BR281" s="16"/>
      <c r="BS281" s="328"/>
      <c r="BT281" s="16"/>
      <c r="BU281" s="16"/>
      <c r="BV281" s="279"/>
      <c r="BW281" s="16"/>
      <c r="BX281" s="16"/>
      <c r="BY281" s="16"/>
      <c r="BZ281" s="16"/>
      <c r="CA281" s="16"/>
      <c r="CB281" s="16"/>
      <c r="CC281" s="16"/>
      <c r="CD281" s="16"/>
      <c r="CE281" s="16"/>
      <c r="CF281" s="43">
        <f t="shared" si="242"/>
        <v>4059582000</v>
      </c>
      <c r="CG281" s="197">
        <f t="shared" si="242"/>
        <v>4309968000</v>
      </c>
      <c r="CH281" s="44">
        <f t="shared" si="236"/>
        <v>60893730</v>
      </c>
      <c r="CI281" s="44">
        <f t="shared" si="237"/>
        <v>43099680</v>
      </c>
      <c r="CJ281" s="250">
        <f t="shared" si="238"/>
        <v>95744850</v>
      </c>
      <c r="CK281" s="287">
        <f t="shared" si="239"/>
        <v>84708479.166666672</v>
      </c>
    </row>
    <row r="282" spans="1:89">
      <c r="A282" s="3">
        <f t="shared" si="240"/>
        <v>243</v>
      </c>
      <c r="B282" s="556">
        <v>8</v>
      </c>
      <c r="C282" s="264" t="s">
        <v>187</v>
      </c>
      <c r="D282" s="299">
        <v>21</v>
      </c>
      <c r="E282" s="266"/>
      <c r="F282" s="41" t="s">
        <v>84</v>
      </c>
      <c r="G282" s="267">
        <f t="shared" si="216"/>
        <v>132</v>
      </c>
      <c r="H282" s="267">
        <f t="shared" si="217"/>
        <v>112</v>
      </c>
      <c r="I282" s="268">
        <f t="shared" si="218"/>
        <v>26966806</v>
      </c>
      <c r="J282" s="268">
        <f t="shared" si="219"/>
        <v>3</v>
      </c>
      <c r="K282" s="269">
        <f t="shared" si="220"/>
        <v>1.1000000000000001</v>
      </c>
      <c r="L282" s="270">
        <f t="shared" si="247"/>
        <v>1.0149999999999999</v>
      </c>
      <c r="M282" s="271">
        <f t="shared" si="221"/>
        <v>25159963.979060266</v>
      </c>
      <c r="N282" s="271">
        <f t="shared" si="222"/>
        <v>28359299.367973182</v>
      </c>
      <c r="O282" s="271">
        <f t="shared" si="223"/>
        <v>30108438.899</v>
      </c>
      <c r="P282" s="271">
        <f t="shared" si="224"/>
        <v>31965461.528946243</v>
      </c>
      <c r="Q282" s="272">
        <f t="shared" si="225"/>
        <v>30108438.899</v>
      </c>
      <c r="R282" s="271">
        <f t="shared" si="225"/>
        <v>31965461.528946243</v>
      </c>
      <c r="S282" s="271">
        <f t="shared" si="226"/>
        <v>33937021.251290433</v>
      </c>
      <c r="T282" s="271"/>
      <c r="U282" s="271">
        <f t="shared" si="227"/>
        <v>2817915965.6547499</v>
      </c>
      <c r="V282" s="271">
        <f t="shared" si="228"/>
        <v>3176241529.2129965</v>
      </c>
      <c r="W282" s="271">
        <f t="shared" si="229"/>
        <v>3372145156.6880002</v>
      </c>
      <c r="X282" s="272">
        <f t="shared" si="230"/>
        <v>3580131691.2419791</v>
      </c>
      <c r="Y282" s="272">
        <f t="shared" si="231"/>
        <v>3372145156.6880002</v>
      </c>
      <c r="Z282" s="271">
        <f t="shared" si="232"/>
        <v>3580131691.2419791</v>
      </c>
      <c r="AA282" s="271">
        <f t="shared" si="241"/>
        <v>3800946380.1445284</v>
      </c>
      <c r="AB282" s="271"/>
      <c r="AC282" s="33" t="str">
        <f t="shared" si="233"/>
        <v>BERTAHAP</v>
      </c>
      <c r="AD282" s="273">
        <f t="shared" si="234"/>
        <v>0</v>
      </c>
      <c r="AE282" s="274">
        <v>2</v>
      </c>
      <c r="AF282" s="275"/>
      <c r="AG282" s="271" t="e">
        <f>IF(AF282&gt;#REF!,"LB","KR")</f>
        <v>#REF!</v>
      </c>
      <c r="AH282" s="275">
        <f t="shared" si="244"/>
        <v>3099708000</v>
      </c>
      <c r="AI282" s="275">
        <f t="shared" si="244"/>
        <v>3493866000</v>
      </c>
      <c r="AJ282" s="275">
        <f t="shared" si="244"/>
        <v>3709360000</v>
      </c>
      <c r="AK282" s="276">
        <f t="shared" si="244"/>
        <v>3938145000</v>
      </c>
      <c r="AL282" s="276">
        <f t="shared" si="244"/>
        <v>3709360000</v>
      </c>
      <c r="AM282" s="275">
        <f t="shared" si="244"/>
        <v>3938145000</v>
      </c>
      <c r="AN282" s="275">
        <f t="shared" si="244"/>
        <v>4181042000</v>
      </c>
      <c r="AO282" s="16"/>
      <c r="AP282" s="16"/>
      <c r="AQ282" s="278">
        <f t="shared" si="235"/>
        <v>-296634.86600000039</v>
      </c>
      <c r="AR282" s="279"/>
      <c r="AS282" s="280"/>
      <c r="AT282" s="280"/>
      <c r="AU282" s="280"/>
      <c r="AV282" s="16"/>
      <c r="AW282" s="16"/>
      <c r="AX282" s="16"/>
      <c r="AY282" s="16"/>
      <c r="AZ282" s="16"/>
      <c r="BA282" s="16"/>
      <c r="BB282" s="16"/>
      <c r="BC282" s="16"/>
      <c r="BD282" s="16"/>
      <c r="BE282" s="16"/>
      <c r="BF282" s="16"/>
      <c r="BG282" s="16"/>
      <c r="BH282" s="16"/>
      <c r="BI282" s="16"/>
      <c r="BJ282" s="16"/>
      <c r="BK282" s="16"/>
      <c r="BL282" s="16"/>
      <c r="BM282" s="16"/>
      <c r="BN282" s="16"/>
      <c r="BO282" s="16"/>
      <c r="BP282" s="16"/>
      <c r="BQ282" s="16"/>
      <c r="BR282" s="16"/>
      <c r="BS282" s="328"/>
      <c r="BT282" s="16"/>
      <c r="BU282" s="16"/>
      <c r="BV282" s="279"/>
      <c r="BW282" s="16"/>
      <c r="BX282" s="16"/>
      <c r="BY282" s="16"/>
      <c r="BZ282" s="16"/>
      <c r="CA282" s="16"/>
      <c r="CB282" s="16"/>
      <c r="CC282" s="16"/>
      <c r="CD282" s="16"/>
      <c r="CE282" s="16"/>
      <c r="CF282" s="43">
        <f t="shared" si="242"/>
        <v>3931922000</v>
      </c>
      <c r="CG282" s="197">
        <f t="shared" si="242"/>
        <v>4174434000</v>
      </c>
      <c r="CH282" s="44">
        <f t="shared" si="236"/>
        <v>58978830</v>
      </c>
      <c r="CI282" s="44">
        <f t="shared" si="237"/>
        <v>41744340</v>
      </c>
      <c r="CJ282" s="250">
        <f t="shared" si="238"/>
        <v>92734000</v>
      </c>
      <c r="CK282" s="287">
        <f t="shared" si="239"/>
        <v>82044687.5</v>
      </c>
    </row>
    <row r="283" spans="1:89">
      <c r="A283" s="3">
        <f t="shared" si="240"/>
        <v>244</v>
      </c>
      <c r="B283" s="556">
        <v>1</v>
      </c>
      <c r="C283" s="264" t="s">
        <v>188</v>
      </c>
      <c r="D283" s="265" t="s">
        <v>19</v>
      </c>
      <c r="E283" s="266"/>
      <c r="F283" s="41" t="s">
        <v>72</v>
      </c>
      <c r="G283" s="267">
        <f t="shared" si="216"/>
        <v>175</v>
      </c>
      <c r="H283" s="267">
        <f t="shared" si="217"/>
        <v>156</v>
      </c>
      <c r="I283" s="268">
        <f t="shared" si="218"/>
        <v>26966806</v>
      </c>
      <c r="J283" s="268">
        <f t="shared" si="219"/>
        <v>5</v>
      </c>
      <c r="K283" s="269">
        <f t="shared" si="220"/>
        <v>1.08</v>
      </c>
      <c r="L283" s="270">
        <f t="shared" si="247"/>
        <v>1.0149999999999999</v>
      </c>
      <c r="M283" s="271">
        <f t="shared" si="221"/>
        <v>24702510.0885319</v>
      </c>
      <c r="N283" s="271">
        <f t="shared" si="222"/>
        <v>27843675.743100945</v>
      </c>
      <c r="O283" s="271">
        <f t="shared" si="223"/>
        <v>29561012.737199999</v>
      </c>
      <c r="P283" s="271">
        <f t="shared" si="224"/>
        <v>31384271.319329038</v>
      </c>
      <c r="Q283" s="272">
        <f t="shared" si="225"/>
        <v>29561012.737199999</v>
      </c>
      <c r="R283" s="271">
        <f t="shared" si="225"/>
        <v>31384271.319329038</v>
      </c>
      <c r="S283" s="271">
        <f t="shared" si="226"/>
        <v>33319984.501266968</v>
      </c>
      <c r="T283" s="271"/>
      <c r="U283" s="271">
        <f t="shared" si="227"/>
        <v>3853591573.8109765</v>
      </c>
      <c r="V283" s="271">
        <f t="shared" si="228"/>
        <v>4343613415.9237471</v>
      </c>
      <c r="W283" s="271">
        <f t="shared" si="229"/>
        <v>4611517987.0031996</v>
      </c>
      <c r="X283" s="272">
        <f t="shared" si="230"/>
        <v>4895946325.8153296</v>
      </c>
      <c r="Y283" s="272">
        <f t="shared" si="231"/>
        <v>4611517987.0031996</v>
      </c>
      <c r="Z283" s="271">
        <f t="shared" si="232"/>
        <v>4895946325.8153296</v>
      </c>
      <c r="AA283" s="271">
        <f t="shared" si="241"/>
        <v>5197917582.1976471</v>
      </c>
      <c r="AB283" s="271"/>
      <c r="AC283" s="33" t="str">
        <f t="shared" si="233"/>
        <v>BERTAHAP</v>
      </c>
      <c r="AD283" s="273">
        <f t="shared" si="234"/>
        <v>0</v>
      </c>
      <c r="AE283" s="274">
        <v>2</v>
      </c>
      <c r="AF283" s="275"/>
      <c r="AG283" s="271" t="e">
        <f>IF(AF283&gt;#REF!,"LB","KR")</f>
        <v>#REF!</v>
      </c>
      <c r="AH283" s="275">
        <f t="shared" si="244"/>
        <v>4238951000</v>
      </c>
      <c r="AI283" s="275">
        <f t="shared" si="244"/>
        <v>4777975000</v>
      </c>
      <c r="AJ283" s="275">
        <f t="shared" si="244"/>
        <v>5072670000</v>
      </c>
      <c r="AK283" s="276">
        <f t="shared" si="244"/>
        <v>5385541000</v>
      </c>
      <c r="AL283" s="276">
        <f t="shared" si="244"/>
        <v>5072670000</v>
      </c>
      <c r="AM283" s="275">
        <f t="shared" si="244"/>
        <v>5385541000</v>
      </c>
      <c r="AN283" s="275">
        <f t="shared" si="244"/>
        <v>5717710000</v>
      </c>
      <c r="AO283" s="16"/>
      <c r="AP283" s="16"/>
      <c r="AQ283" s="278">
        <f t="shared" si="235"/>
        <v>-844061.0278000012</v>
      </c>
      <c r="AR283" s="279"/>
      <c r="AS283" s="280"/>
      <c r="AT283" s="280"/>
      <c r="AU283" s="280"/>
      <c r="AV283" s="16"/>
      <c r="AW283" s="16"/>
      <c r="AX283" s="16"/>
      <c r="AY283" s="16"/>
      <c r="AZ283" s="16"/>
      <c r="BA283" s="16"/>
      <c r="BB283" s="16"/>
      <c r="BC283" s="16"/>
      <c r="BD283" s="16"/>
      <c r="BE283" s="16"/>
      <c r="BF283" s="16"/>
      <c r="BG283" s="16"/>
      <c r="BH283" s="16"/>
      <c r="BI283" s="16"/>
      <c r="BJ283" s="16"/>
      <c r="BK283" s="16"/>
      <c r="BL283" s="16"/>
      <c r="BM283" s="16"/>
      <c r="BN283" s="16"/>
      <c r="BO283" s="16"/>
      <c r="BP283" s="16"/>
      <c r="BQ283" s="16"/>
      <c r="BR283" s="16"/>
      <c r="BS283" s="328"/>
      <c r="BT283" s="16"/>
      <c r="BU283" s="16"/>
      <c r="BV283" s="279"/>
      <c r="BW283" s="16"/>
      <c r="BX283" s="16"/>
      <c r="BY283" s="16"/>
      <c r="BZ283" s="16"/>
      <c r="CA283" s="16"/>
      <c r="CB283" s="16"/>
      <c r="CC283" s="16"/>
      <c r="CD283" s="16"/>
      <c r="CE283" s="16"/>
      <c r="CF283" s="43">
        <f t="shared" si="242"/>
        <v>5377031000</v>
      </c>
      <c r="CG283" s="197">
        <f t="shared" si="242"/>
        <v>5708674000</v>
      </c>
      <c r="CH283" s="44">
        <f t="shared" si="236"/>
        <v>80655465</v>
      </c>
      <c r="CI283" s="44">
        <f t="shared" si="237"/>
        <v>57086740</v>
      </c>
      <c r="CJ283" s="250">
        <f t="shared" si="238"/>
        <v>126816750</v>
      </c>
      <c r="CK283" s="287">
        <f t="shared" si="239"/>
        <v>112198770.83333333</v>
      </c>
    </row>
    <row r="284" spans="1:89">
      <c r="A284" s="3">
        <f t="shared" si="240"/>
        <v>245</v>
      </c>
      <c r="B284" s="556">
        <v>2</v>
      </c>
      <c r="C284" s="264" t="s">
        <v>188</v>
      </c>
      <c r="D284" s="265" t="s">
        <v>29</v>
      </c>
      <c r="E284" s="266"/>
      <c r="F284" s="41" t="s">
        <v>74</v>
      </c>
      <c r="G284" s="267">
        <f t="shared" si="216"/>
        <v>85</v>
      </c>
      <c r="H284" s="267">
        <f t="shared" si="217"/>
        <v>74</v>
      </c>
      <c r="I284" s="268">
        <f t="shared" si="218"/>
        <v>26966806</v>
      </c>
      <c r="J284" s="268">
        <f t="shared" si="219"/>
        <v>1</v>
      </c>
      <c r="K284" s="269">
        <f t="shared" si="220"/>
        <v>1.06</v>
      </c>
      <c r="L284" s="270">
        <f t="shared" si="247"/>
        <v>1.0149999999999999</v>
      </c>
      <c r="M284" s="271">
        <f t="shared" si="221"/>
        <v>24245056.198003531</v>
      </c>
      <c r="N284" s="271">
        <f t="shared" si="222"/>
        <v>27328052.118228704</v>
      </c>
      <c r="O284" s="271">
        <f t="shared" si="223"/>
        <v>29013586.575399999</v>
      </c>
      <c r="P284" s="271">
        <f t="shared" si="224"/>
        <v>30803081.109711833</v>
      </c>
      <c r="Q284" s="272">
        <f t="shared" si="225"/>
        <v>29013586.575399999</v>
      </c>
      <c r="R284" s="271">
        <f t="shared" si="225"/>
        <v>30803081.109711833</v>
      </c>
      <c r="S284" s="271">
        <f t="shared" si="226"/>
        <v>32702947.751243506</v>
      </c>
      <c r="T284" s="271"/>
      <c r="U284" s="271">
        <f t="shared" si="227"/>
        <v>1794134158.6522613</v>
      </c>
      <c r="V284" s="271">
        <f t="shared" si="228"/>
        <v>2022275856.748924</v>
      </c>
      <c r="W284" s="271">
        <f t="shared" si="229"/>
        <v>2147005406.5795999</v>
      </c>
      <c r="X284" s="272">
        <f t="shared" si="230"/>
        <v>2279428002.1186757</v>
      </c>
      <c r="Y284" s="272">
        <f t="shared" si="231"/>
        <v>2147005406.5795999</v>
      </c>
      <c r="Z284" s="271">
        <f t="shared" si="232"/>
        <v>2279428002.1186757</v>
      </c>
      <c r="AA284" s="271">
        <f t="shared" si="241"/>
        <v>2420018133.5920196</v>
      </c>
      <c r="AB284" s="271"/>
      <c r="AC284" s="33" t="str">
        <f t="shared" si="233"/>
        <v>BERTAHAP</v>
      </c>
      <c r="AD284" s="273">
        <f t="shared" si="234"/>
        <v>0</v>
      </c>
      <c r="AE284" s="274">
        <v>2</v>
      </c>
      <c r="AF284" s="275"/>
      <c r="AG284" s="271" t="e">
        <f>IF(AF284&gt;#REF!,"LB","KR")</f>
        <v>#REF!</v>
      </c>
      <c r="AH284" s="275">
        <f t="shared" si="244"/>
        <v>1973548000</v>
      </c>
      <c r="AI284" s="275">
        <f t="shared" si="244"/>
        <v>2224504000</v>
      </c>
      <c r="AJ284" s="275">
        <f t="shared" si="244"/>
        <v>2361706000</v>
      </c>
      <c r="AK284" s="276">
        <f t="shared" ref="AK284:AN318" si="248">ROUNDUP((X284*(1+$J$5)),-3)</f>
        <v>2507371000</v>
      </c>
      <c r="AL284" s="276">
        <f t="shared" si="248"/>
        <v>2361706000</v>
      </c>
      <c r="AM284" s="275">
        <f t="shared" si="248"/>
        <v>2507371000</v>
      </c>
      <c r="AN284" s="275">
        <f t="shared" si="248"/>
        <v>2662020000</v>
      </c>
      <c r="AO284" s="16"/>
      <c r="AP284" s="16"/>
      <c r="AQ284" s="278">
        <f t="shared" si="235"/>
        <v>-1391487.189600002</v>
      </c>
      <c r="AR284" s="279"/>
      <c r="AS284" s="280"/>
      <c r="AT284" s="280"/>
      <c r="AU284" s="280"/>
      <c r="AV284" s="16"/>
      <c r="AW284" s="16"/>
      <c r="AX284" s="16"/>
      <c r="AY284" s="16"/>
      <c r="AZ284" s="16"/>
      <c r="BA284" s="16"/>
      <c r="BB284" s="16"/>
      <c r="BC284" s="16"/>
      <c r="BD284" s="16"/>
      <c r="BE284" s="16"/>
      <c r="BF284" s="16"/>
      <c r="BG284" s="16"/>
      <c r="BH284" s="16"/>
      <c r="BI284" s="16"/>
      <c r="BJ284" s="16"/>
      <c r="BK284" s="16"/>
      <c r="BL284" s="16"/>
      <c r="BM284" s="16"/>
      <c r="BN284" s="16"/>
      <c r="BO284" s="16"/>
      <c r="BP284" s="16"/>
      <c r="BQ284" s="16"/>
      <c r="BR284" s="16"/>
      <c r="BS284" s="328"/>
      <c r="BT284" s="16"/>
      <c r="BU284" s="16"/>
      <c r="BV284" s="279"/>
      <c r="BW284" s="16"/>
      <c r="BX284" s="16"/>
      <c r="BY284" s="16"/>
      <c r="BZ284" s="16"/>
      <c r="CA284" s="16"/>
      <c r="CB284" s="16"/>
      <c r="CC284" s="16"/>
      <c r="CD284" s="16"/>
      <c r="CE284" s="16"/>
      <c r="CF284" s="43">
        <f t="shared" si="242"/>
        <v>2503409000</v>
      </c>
      <c r="CG284" s="197">
        <f t="shared" si="242"/>
        <v>2657814000</v>
      </c>
      <c r="CH284" s="44">
        <f t="shared" si="236"/>
        <v>37551135</v>
      </c>
      <c r="CI284" s="44">
        <f t="shared" si="237"/>
        <v>26578140</v>
      </c>
      <c r="CJ284" s="250">
        <f t="shared" si="238"/>
        <v>59042650</v>
      </c>
      <c r="CK284" s="287">
        <f t="shared" si="239"/>
        <v>52236895.833333336</v>
      </c>
    </row>
    <row r="285" spans="1:89">
      <c r="A285" s="3">
        <f t="shared" si="240"/>
        <v>246</v>
      </c>
      <c r="B285" s="556">
        <v>3</v>
      </c>
      <c r="C285" s="264" t="s">
        <v>188</v>
      </c>
      <c r="D285" s="265" t="s">
        <v>32</v>
      </c>
      <c r="E285" s="266"/>
      <c r="F285" s="41" t="s">
        <v>56</v>
      </c>
      <c r="G285" s="267">
        <f t="shared" si="216"/>
        <v>85</v>
      </c>
      <c r="H285" s="267">
        <f t="shared" si="217"/>
        <v>74</v>
      </c>
      <c r="I285" s="268">
        <f t="shared" si="218"/>
        <v>26966806</v>
      </c>
      <c r="J285" s="268">
        <f t="shared" si="219"/>
        <v>1</v>
      </c>
      <c r="K285" s="269">
        <f t="shared" si="220"/>
        <v>1.06</v>
      </c>
      <c r="L285" s="270">
        <f t="shared" si="247"/>
        <v>1.0149999999999999</v>
      </c>
      <c r="M285" s="271">
        <f t="shared" si="221"/>
        <v>24245056.198003531</v>
      </c>
      <c r="N285" s="271">
        <f t="shared" si="222"/>
        <v>27328052.118228704</v>
      </c>
      <c r="O285" s="271">
        <f t="shared" si="223"/>
        <v>29013586.575399999</v>
      </c>
      <c r="P285" s="271">
        <f t="shared" si="224"/>
        <v>30803081.109711833</v>
      </c>
      <c r="Q285" s="272">
        <f t="shared" si="225"/>
        <v>29013586.575399999</v>
      </c>
      <c r="R285" s="271">
        <f t="shared" si="225"/>
        <v>30803081.109711833</v>
      </c>
      <c r="S285" s="271">
        <f t="shared" si="226"/>
        <v>32702947.751243506</v>
      </c>
      <c r="T285" s="271"/>
      <c r="U285" s="271">
        <f t="shared" si="227"/>
        <v>1794134158.6522613</v>
      </c>
      <c r="V285" s="271">
        <f t="shared" si="228"/>
        <v>2022275856.748924</v>
      </c>
      <c r="W285" s="271">
        <f t="shared" si="229"/>
        <v>2147005406.5795999</v>
      </c>
      <c r="X285" s="272">
        <f t="shared" si="230"/>
        <v>2279428002.1186757</v>
      </c>
      <c r="Y285" s="272">
        <f t="shared" si="231"/>
        <v>2147005406.5795999</v>
      </c>
      <c r="Z285" s="271">
        <f t="shared" si="232"/>
        <v>2279428002.1186757</v>
      </c>
      <c r="AA285" s="271">
        <f t="shared" si="241"/>
        <v>2420018133.5920196</v>
      </c>
      <c r="AB285" s="271"/>
      <c r="AC285" s="33" t="str">
        <f t="shared" si="233"/>
        <v>BERTAHAP</v>
      </c>
      <c r="AD285" s="273">
        <f t="shared" si="234"/>
        <v>0</v>
      </c>
      <c r="AE285" s="274">
        <v>2</v>
      </c>
      <c r="AF285" s="275"/>
      <c r="AG285" s="271" t="e">
        <f>IF(AF285&gt;#REF!,"LB","KR")</f>
        <v>#REF!</v>
      </c>
      <c r="AH285" s="275">
        <f t="shared" ref="AH285:AJ318" si="249">ROUNDUP((U285*(1+$J$5)),-3)</f>
        <v>1973548000</v>
      </c>
      <c r="AI285" s="275">
        <f t="shared" si="249"/>
        <v>2224504000</v>
      </c>
      <c r="AJ285" s="275">
        <f t="shared" si="249"/>
        <v>2361706000</v>
      </c>
      <c r="AK285" s="276">
        <f t="shared" si="248"/>
        <v>2507371000</v>
      </c>
      <c r="AL285" s="276">
        <f t="shared" si="248"/>
        <v>2361706000</v>
      </c>
      <c r="AM285" s="275">
        <f t="shared" si="248"/>
        <v>2507371000</v>
      </c>
      <c r="AN285" s="275">
        <f t="shared" si="248"/>
        <v>2662020000</v>
      </c>
      <c r="AO285" s="16"/>
      <c r="AP285" s="16"/>
      <c r="AQ285" s="278">
        <f t="shared" si="235"/>
        <v>-1391487.189600002</v>
      </c>
      <c r="AR285" s="279"/>
      <c r="AS285" s="280"/>
      <c r="AT285" s="280"/>
      <c r="AU285" s="280"/>
      <c r="AV285" s="16"/>
      <c r="AW285" s="16"/>
      <c r="AX285" s="16"/>
      <c r="AY285" s="16"/>
      <c r="AZ285" s="16"/>
      <c r="BA285" s="16"/>
      <c r="BB285" s="16"/>
      <c r="BC285" s="16"/>
      <c r="BD285" s="16"/>
      <c r="BE285" s="16"/>
      <c r="BF285" s="16"/>
      <c r="BG285" s="16"/>
      <c r="BH285" s="16"/>
      <c r="BI285" s="16"/>
      <c r="BJ285" s="16"/>
      <c r="BK285" s="16"/>
      <c r="BL285" s="16"/>
      <c r="BM285" s="16"/>
      <c r="BN285" s="16"/>
      <c r="BO285" s="16"/>
      <c r="BP285" s="16"/>
      <c r="BQ285" s="16"/>
      <c r="BR285" s="16"/>
      <c r="BS285" s="328"/>
      <c r="BT285" s="16"/>
      <c r="BU285" s="16"/>
      <c r="BV285" s="279"/>
      <c r="BW285" s="16"/>
      <c r="BX285" s="16"/>
      <c r="BY285" s="16"/>
      <c r="BZ285" s="16"/>
      <c r="CA285" s="16"/>
      <c r="CB285" s="16"/>
      <c r="CC285" s="16"/>
      <c r="CD285" s="16"/>
      <c r="CE285" s="16"/>
      <c r="CF285" s="43">
        <f t="shared" si="242"/>
        <v>2503409000</v>
      </c>
      <c r="CG285" s="197">
        <f t="shared" si="242"/>
        <v>2657814000</v>
      </c>
      <c r="CH285" s="44">
        <f t="shared" si="236"/>
        <v>37551135</v>
      </c>
      <c r="CI285" s="44">
        <f t="shared" si="237"/>
        <v>26578140</v>
      </c>
      <c r="CJ285" s="250">
        <f t="shared" si="238"/>
        <v>59042650</v>
      </c>
      <c r="CK285" s="287">
        <f t="shared" si="239"/>
        <v>52236895.833333336</v>
      </c>
    </row>
    <row r="286" spans="1:89">
      <c r="A286" s="3">
        <f t="shared" si="240"/>
        <v>247</v>
      </c>
      <c r="B286" s="556">
        <v>4</v>
      </c>
      <c r="C286" s="264" t="s">
        <v>188</v>
      </c>
      <c r="D286" s="265" t="s">
        <v>38</v>
      </c>
      <c r="E286" s="266"/>
      <c r="F286" s="41" t="s">
        <v>58</v>
      </c>
      <c r="G286" s="267">
        <f t="shared" si="216"/>
        <v>101</v>
      </c>
      <c r="H286" s="267">
        <f t="shared" si="217"/>
        <v>90</v>
      </c>
      <c r="I286" s="268">
        <f t="shared" si="218"/>
        <v>26966806</v>
      </c>
      <c r="J286" s="268">
        <f t="shared" si="219"/>
        <v>1</v>
      </c>
      <c r="K286" s="269">
        <f t="shared" si="220"/>
        <v>1.06</v>
      </c>
      <c r="L286" s="270">
        <f t="shared" si="247"/>
        <v>1.0149999999999999</v>
      </c>
      <c r="M286" s="271">
        <f t="shared" si="221"/>
        <v>24245056.198003531</v>
      </c>
      <c r="N286" s="271">
        <f t="shared" si="222"/>
        <v>27328052.118228704</v>
      </c>
      <c r="O286" s="271">
        <f t="shared" si="223"/>
        <v>29013586.575399999</v>
      </c>
      <c r="P286" s="271">
        <f t="shared" si="224"/>
        <v>30803081.109711833</v>
      </c>
      <c r="Q286" s="272">
        <f t="shared" si="225"/>
        <v>29013586.575399999</v>
      </c>
      <c r="R286" s="271">
        <f t="shared" si="225"/>
        <v>30803081.109711833</v>
      </c>
      <c r="S286" s="271">
        <f t="shared" si="226"/>
        <v>32702947.751243506</v>
      </c>
      <c r="T286" s="271"/>
      <c r="U286" s="271">
        <f t="shared" si="227"/>
        <v>2182055057.8203177</v>
      </c>
      <c r="V286" s="271">
        <f t="shared" si="228"/>
        <v>2459524690.6405835</v>
      </c>
      <c r="W286" s="271">
        <f t="shared" si="229"/>
        <v>2611222791.7859998</v>
      </c>
      <c r="X286" s="272">
        <f t="shared" si="230"/>
        <v>2772277299.8740649</v>
      </c>
      <c r="Y286" s="272">
        <f t="shared" si="231"/>
        <v>2611222791.7859998</v>
      </c>
      <c r="Z286" s="271">
        <f t="shared" si="232"/>
        <v>2772277299.8740649</v>
      </c>
      <c r="AA286" s="271">
        <f t="shared" si="241"/>
        <v>2943265297.6119156</v>
      </c>
      <c r="AB286" s="271"/>
      <c r="AC286" s="33" t="str">
        <f t="shared" si="233"/>
        <v>BERTAHAP</v>
      </c>
      <c r="AD286" s="273">
        <f t="shared" si="234"/>
        <v>0</v>
      </c>
      <c r="AE286" s="274">
        <v>2</v>
      </c>
      <c r="AF286" s="275"/>
      <c r="AG286" s="271" t="e">
        <f>IF(AF286&gt;#REF!,"LB","KR")</f>
        <v>#REF!</v>
      </c>
      <c r="AH286" s="275">
        <f t="shared" si="249"/>
        <v>2400261000</v>
      </c>
      <c r="AI286" s="275">
        <f t="shared" si="249"/>
        <v>2705478000</v>
      </c>
      <c r="AJ286" s="275">
        <f t="shared" si="249"/>
        <v>2872346000</v>
      </c>
      <c r="AK286" s="276">
        <f t="shared" si="248"/>
        <v>3049506000</v>
      </c>
      <c r="AL286" s="276">
        <f t="shared" si="248"/>
        <v>2872346000</v>
      </c>
      <c r="AM286" s="275">
        <f t="shared" si="248"/>
        <v>3049506000</v>
      </c>
      <c r="AN286" s="275">
        <f t="shared" si="248"/>
        <v>3237592000</v>
      </c>
      <c r="AO286" s="16"/>
      <c r="AP286" s="16"/>
      <c r="AQ286" s="278">
        <f t="shared" si="235"/>
        <v>-1391487.189600002</v>
      </c>
      <c r="AR286" s="279"/>
      <c r="AS286" s="280"/>
      <c r="AT286" s="280"/>
      <c r="AU286" s="280"/>
      <c r="AV286" s="16"/>
      <c r="AW286" s="16"/>
      <c r="AX286" s="16"/>
      <c r="AY286" s="16"/>
      <c r="AZ286" s="16"/>
      <c r="BA286" s="16"/>
      <c r="BB286" s="16"/>
      <c r="BC286" s="16"/>
      <c r="BD286" s="16"/>
      <c r="BE286" s="16"/>
      <c r="BF286" s="16"/>
      <c r="BG286" s="16"/>
      <c r="BH286" s="16"/>
      <c r="BI286" s="16"/>
      <c r="BJ286" s="16"/>
      <c r="BK286" s="16"/>
      <c r="BL286" s="16"/>
      <c r="BM286" s="16"/>
      <c r="BN286" s="16"/>
      <c r="BO286" s="16"/>
      <c r="BP286" s="16"/>
      <c r="BQ286" s="16"/>
      <c r="BR286" s="16"/>
      <c r="BS286" s="328"/>
      <c r="BT286" s="16"/>
      <c r="BU286" s="16"/>
      <c r="BV286" s="279"/>
      <c r="BW286" s="16"/>
      <c r="BX286" s="16"/>
      <c r="BY286" s="16"/>
      <c r="BZ286" s="16"/>
      <c r="CA286" s="16"/>
      <c r="CB286" s="16"/>
      <c r="CC286" s="16"/>
      <c r="CD286" s="16"/>
      <c r="CE286" s="16"/>
      <c r="CF286" s="43">
        <f t="shared" si="242"/>
        <v>3044687000</v>
      </c>
      <c r="CG286" s="197">
        <f t="shared" si="242"/>
        <v>3232477000</v>
      </c>
      <c r="CH286" s="44">
        <f t="shared" si="236"/>
        <v>45670305</v>
      </c>
      <c r="CI286" s="44">
        <f t="shared" si="237"/>
        <v>32324770</v>
      </c>
      <c r="CJ286" s="250">
        <f t="shared" si="238"/>
        <v>71808650</v>
      </c>
      <c r="CK286" s="287">
        <f t="shared" si="239"/>
        <v>63531375</v>
      </c>
    </row>
    <row r="287" spans="1:89">
      <c r="A287" s="3">
        <f t="shared" si="240"/>
        <v>248</v>
      </c>
      <c r="B287" s="556">
        <v>5</v>
      </c>
      <c r="C287" s="264" t="s">
        <v>188</v>
      </c>
      <c r="D287" s="265" t="s">
        <v>44</v>
      </c>
      <c r="E287" s="266"/>
      <c r="F287" s="41" t="s">
        <v>60</v>
      </c>
      <c r="G287" s="267">
        <f t="shared" si="216"/>
        <v>101</v>
      </c>
      <c r="H287" s="267">
        <f t="shared" si="217"/>
        <v>90</v>
      </c>
      <c r="I287" s="268">
        <f t="shared" si="218"/>
        <v>26966806</v>
      </c>
      <c r="J287" s="268">
        <f t="shared" si="219"/>
        <v>1</v>
      </c>
      <c r="K287" s="269">
        <f t="shared" si="220"/>
        <v>1.06</v>
      </c>
      <c r="L287" s="270">
        <f t="shared" si="247"/>
        <v>1.0149999999999999</v>
      </c>
      <c r="M287" s="271">
        <f t="shared" si="221"/>
        <v>24245056.198003531</v>
      </c>
      <c r="N287" s="271">
        <f t="shared" si="222"/>
        <v>27328052.118228704</v>
      </c>
      <c r="O287" s="271">
        <f t="shared" si="223"/>
        <v>29013586.575399999</v>
      </c>
      <c r="P287" s="271">
        <f t="shared" si="224"/>
        <v>30803081.109711833</v>
      </c>
      <c r="Q287" s="272">
        <f t="shared" si="225"/>
        <v>29013586.575399999</v>
      </c>
      <c r="R287" s="271">
        <f t="shared" si="225"/>
        <v>30803081.109711833</v>
      </c>
      <c r="S287" s="271">
        <f t="shared" si="226"/>
        <v>32702947.751243506</v>
      </c>
      <c r="T287" s="271"/>
      <c r="U287" s="271">
        <f t="shared" si="227"/>
        <v>2182055057.8203177</v>
      </c>
      <c r="V287" s="271">
        <f t="shared" si="228"/>
        <v>2459524690.6405835</v>
      </c>
      <c r="W287" s="271">
        <f t="shared" si="229"/>
        <v>2611222791.7859998</v>
      </c>
      <c r="X287" s="272">
        <f t="shared" si="230"/>
        <v>2772277299.8740649</v>
      </c>
      <c r="Y287" s="272">
        <f t="shared" si="231"/>
        <v>2611222791.7859998</v>
      </c>
      <c r="Z287" s="271">
        <f t="shared" si="232"/>
        <v>2772277299.8740649</v>
      </c>
      <c r="AA287" s="271">
        <f t="shared" si="241"/>
        <v>2943265297.6119156</v>
      </c>
      <c r="AB287" s="271"/>
      <c r="AC287" s="33" t="str">
        <f t="shared" si="233"/>
        <v>BERTAHAP</v>
      </c>
      <c r="AD287" s="273">
        <f t="shared" si="234"/>
        <v>0</v>
      </c>
      <c r="AE287" s="274">
        <v>2</v>
      </c>
      <c r="AF287" s="275"/>
      <c r="AG287" s="271" t="e">
        <f>IF(AF287&gt;#REF!,"LB","KR")</f>
        <v>#REF!</v>
      </c>
      <c r="AH287" s="275">
        <f t="shared" si="249"/>
        <v>2400261000</v>
      </c>
      <c r="AI287" s="275">
        <f t="shared" si="249"/>
        <v>2705478000</v>
      </c>
      <c r="AJ287" s="275">
        <f t="shared" si="249"/>
        <v>2872346000</v>
      </c>
      <c r="AK287" s="276">
        <f t="shared" si="248"/>
        <v>3049506000</v>
      </c>
      <c r="AL287" s="276">
        <f t="shared" si="248"/>
        <v>2872346000</v>
      </c>
      <c r="AM287" s="275">
        <f t="shared" si="248"/>
        <v>3049506000</v>
      </c>
      <c r="AN287" s="275">
        <f t="shared" si="248"/>
        <v>3237592000</v>
      </c>
      <c r="AO287" s="16"/>
      <c r="AP287" s="16"/>
      <c r="AQ287" s="278">
        <f t="shared" si="235"/>
        <v>-1391487.189600002</v>
      </c>
      <c r="AR287" s="279"/>
      <c r="AS287" s="280"/>
      <c r="AT287" s="280"/>
      <c r="AU287" s="280"/>
      <c r="AV287" s="16"/>
      <c r="AW287" s="16"/>
      <c r="AX287" s="16"/>
      <c r="AY287" s="16"/>
      <c r="AZ287" s="16"/>
      <c r="BA287" s="16"/>
      <c r="BB287" s="16"/>
      <c r="BC287" s="16"/>
      <c r="BD287" s="16"/>
      <c r="BE287" s="16"/>
      <c r="BF287" s="16"/>
      <c r="BG287" s="16"/>
      <c r="BH287" s="16"/>
      <c r="BI287" s="16"/>
      <c r="BJ287" s="16"/>
      <c r="BK287" s="16"/>
      <c r="BL287" s="16"/>
      <c r="BM287" s="16"/>
      <c r="BN287" s="16"/>
      <c r="BO287" s="16"/>
      <c r="BP287" s="16"/>
      <c r="BQ287" s="16"/>
      <c r="BR287" s="16"/>
      <c r="BS287" s="328"/>
      <c r="BT287" s="16"/>
      <c r="BU287" s="16"/>
      <c r="BV287" s="279"/>
      <c r="BW287" s="16"/>
      <c r="BX287" s="16"/>
      <c r="BY287" s="16"/>
      <c r="BZ287" s="16"/>
      <c r="CA287" s="16"/>
      <c r="CB287" s="16"/>
      <c r="CC287" s="16"/>
      <c r="CD287" s="16"/>
      <c r="CE287" s="16"/>
      <c r="CF287" s="43">
        <f t="shared" si="242"/>
        <v>3044687000</v>
      </c>
      <c r="CG287" s="197">
        <f t="shared" si="242"/>
        <v>3232477000</v>
      </c>
      <c r="CH287" s="44">
        <f t="shared" si="236"/>
        <v>45670305</v>
      </c>
      <c r="CI287" s="44">
        <f t="shared" si="237"/>
        <v>32324770</v>
      </c>
      <c r="CJ287" s="250">
        <f t="shared" si="238"/>
        <v>71808650</v>
      </c>
      <c r="CK287" s="287">
        <f t="shared" si="239"/>
        <v>63531375</v>
      </c>
    </row>
    <row r="288" spans="1:89">
      <c r="A288" s="3">
        <f t="shared" si="240"/>
        <v>249</v>
      </c>
      <c r="B288" s="556">
        <v>6</v>
      </c>
      <c r="C288" s="264" t="s">
        <v>188</v>
      </c>
      <c r="D288" s="299">
        <v>11</v>
      </c>
      <c r="E288" s="266"/>
      <c r="F288" s="41" t="s">
        <v>62</v>
      </c>
      <c r="G288" s="267">
        <f t="shared" si="216"/>
        <v>101</v>
      </c>
      <c r="H288" s="267">
        <f t="shared" si="217"/>
        <v>90</v>
      </c>
      <c r="I288" s="268">
        <f t="shared" si="218"/>
        <v>26966806</v>
      </c>
      <c r="J288" s="268">
        <f t="shared" si="219"/>
        <v>1</v>
      </c>
      <c r="K288" s="269">
        <f t="shared" si="220"/>
        <v>1.06</v>
      </c>
      <c r="L288" s="270">
        <f t="shared" si="247"/>
        <v>1.0149999999999999</v>
      </c>
      <c r="M288" s="271">
        <f t="shared" si="221"/>
        <v>24245056.198003531</v>
      </c>
      <c r="N288" s="271">
        <f t="shared" si="222"/>
        <v>27328052.118228704</v>
      </c>
      <c r="O288" s="271">
        <f t="shared" si="223"/>
        <v>29013586.575399999</v>
      </c>
      <c r="P288" s="271">
        <f t="shared" si="224"/>
        <v>30803081.109711833</v>
      </c>
      <c r="Q288" s="272">
        <f t="shared" si="225"/>
        <v>29013586.575399999</v>
      </c>
      <c r="R288" s="271">
        <f t="shared" si="225"/>
        <v>30803081.109711833</v>
      </c>
      <c r="S288" s="271">
        <f t="shared" si="226"/>
        <v>32702947.751243506</v>
      </c>
      <c r="T288" s="271"/>
      <c r="U288" s="271">
        <f t="shared" si="227"/>
        <v>2182055057.8203177</v>
      </c>
      <c r="V288" s="271">
        <f t="shared" si="228"/>
        <v>2459524690.6405835</v>
      </c>
      <c r="W288" s="271">
        <f t="shared" si="229"/>
        <v>2611222791.7859998</v>
      </c>
      <c r="X288" s="272">
        <f t="shared" si="230"/>
        <v>2772277299.8740649</v>
      </c>
      <c r="Y288" s="272">
        <f t="shared" si="231"/>
        <v>2611222791.7859998</v>
      </c>
      <c r="Z288" s="271">
        <f t="shared" si="232"/>
        <v>2772277299.8740649</v>
      </c>
      <c r="AA288" s="271">
        <f t="shared" si="241"/>
        <v>2943265297.6119156</v>
      </c>
      <c r="AB288" s="271"/>
      <c r="AC288" s="33" t="str">
        <f t="shared" si="233"/>
        <v>BERTAHAP</v>
      </c>
      <c r="AD288" s="273">
        <f t="shared" si="234"/>
        <v>0</v>
      </c>
      <c r="AE288" s="274">
        <v>2</v>
      </c>
      <c r="AF288" s="275"/>
      <c r="AG288" s="271" t="e">
        <f>IF(AF288&gt;#REF!,"LB","KR")</f>
        <v>#REF!</v>
      </c>
      <c r="AH288" s="275">
        <f t="shared" si="249"/>
        <v>2400261000</v>
      </c>
      <c r="AI288" s="275">
        <f t="shared" si="249"/>
        <v>2705478000</v>
      </c>
      <c r="AJ288" s="275">
        <f t="shared" si="249"/>
        <v>2872346000</v>
      </c>
      <c r="AK288" s="276">
        <f t="shared" si="248"/>
        <v>3049506000</v>
      </c>
      <c r="AL288" s="276">
        <f t="shared" si="248"/>
        <v>2872346000</v>
      </c>
      <c r="AM288" s="275">
        <f t="shared" si="248"/>
        <v>3049506000</v>
      </c>
      <c r="AN288" s="275">
        <f t="shared" si="248"/>
        <v>3237592000</v>
      </c>
      <c r="AO288" s="16"/>
      <c r="AP288" s="16"/>
      <c r="AQ288" s="278">
        <f t="shared" si="235"/>
        <v>-1391487.189600002</v>
      </c>
      <c r="AR288" s="279"/>
      <c r="AS288" s="280"/>
      <c r="AT288" s="280"/>
      <c r="AU288" s="280"/>
      <c r="AV288" s="16"/>
      <c r="AW288" s="16"/>
      <c r="AX288" s="16"/>
      <c r="AY288" s="16"/>
      <c r="AZ288" s="16"/>
      <c r="BA288" s="16"/>
      <c r="BB288" s="16"/>
      <c r="BC288" s="16"/>
      <c r="BD288" s="16"/>
      <c r="BE288" s="16"/>
      <c r="BF288" s="16"/>
      <c r="BG288" s="16"/>
      <c r="BH288" s="16"/>
      <c r="BI288" s="16"/>
      <c r="BJ288" s="16"/>
      <c r="BK288" s="16"/>
      <c r="BL288" s="16"/>
      <c r="BM288" s="16"/>
      <c r="BN288" s="16"/>
      <c r="BO288" s="16"/>
      <c r="BP288" s="16"/>
      <c r="BQ288" s="16"/>
      <c r="BR288" s="16"/>
      <c r="BS288" s="328"/>
      <c r="BT288" s="16"/>
      <c r="BU288" s="16"/>
      <c r="BV288" s="279"/>
      <c r="BW288" s="16"/>
      <c r="BX288" s="16"/>
      <c r="BY288" s="16"/>
      <c r="BZ288" s="16"/>
      <c r="CA288" s="16"/>
      <c r="CB288" s="16"/>
      <c r="CC288" s="16"/>
      <c r="CD288" s="16"/>
      <c r="CE288" s="16"/>
      <c r="CF288" s="43">
        <f t="shared" si="242"/>
        <v>3044687000</v>
      </c>
      <c r="CG288" s="197">
        <f t="shared" si="242"/>
        <v>3232477000</v>
      </c>
      <c r="CH288" s="44">
        <f t="shared" si="236"/>
        <v>45670305</v>
      </c>
      <c r="CI288" s="44">
        <f t="shared" si="237"/>
        <v>32324770</v>
      </c>
      <c r="CJ288" s="250">
        <f t="shared" si="238"/>
        <v>71808650</v>
      </c>
      <c r="CK288" s="287">
        <f t="shared" si="239"/>
        <v>63531375</v>
      </c>
    </row>
    <row r="289" spans="1:89">
      <c r="A289" s="3">
        <f t="shared" si="240"/>
        <v>250</v>
      </c>
      <c r="B289" s="556">
        <v>7</v>
      </c>
      <c r="C289" s="264" t="s">
        <v>188</v>
      </c>
      <c r="D289" s="299">
        <v>15</v>
      </c>
      <c r="E289" s="266"/>
      <c r="F289" s="41" t="s">
        <v>64</v>
      </c>
      <c r="G289" s="267">
        <f t="shared" si="216"/>
        <v>101</v>
      </c>
      <c r="H289" s="267">
        <f t="shared" si="217"/>
        <v>90</v>
      </c>
      <c r="I289" s="268">
        <f t="shared" si="218"/>
        <v>26966806</v>
      </c>
      <c r="J289" s="268">
        <f t="shared" si="219"/>
        <v>1</v>
      </c>
      <c r="K289" s="269">
        <f t="shared" si="220"/>
        <v>1.06</v>
      </c>
      <c r="L289" s="270">
        <f t="shared" si="247"/>
        <v>1.0149999999999999</v>
      </c>
      <c r="M289" s="271">
        <f t="shared" si="221"/>
        <v>24245056.198003531</v>
      </c>
      <c r="N289" s="271">
        <f t="shared" si="222"/>
        <v>27328052.118228704</v>
      </c>
      <c r="O289" s="271">
        <f t="shared" si="223"/>
        <v>29013586.575399999</v>
      </c>
      <c r="P289" s="271">
        <f t="shared" si="224"/>
        <v>30803081.109711833</v>
      </c>
      <c r="Q289" s="272">
        <f t="shared" si="225"/>
        <v>29013586.575399999</v>
      </c>
      <c r="R289" s="271">
        <f t="shared" si="225"/>
        <v>30803081.109711833</v>
      </c>
      <c r="S289" s="271">
        <f t="shared" si="226"/>
        <v>32702947.751243506</v>
      </c>
      <c r="T289" s="271"/>
      <c r="U289" s="271">
        <f t="shared" si="227"/>
        <v>2182055057.8203177</v>
      </c>
      <c r="V289" s="271">
        <f t="shared" si="228"/>
        <v>2459524690.6405835</v>
      </c>
      <c r="W289" s="271">
        <f t="shared" si="229"/>
        <v>2611222791.7859998</v>
      </c>
      <c r="X289" s="272">
        <f t="shared" si="230"/>
        <v>2772277299.8740649</v>
      </c>
      <c r="Y289" s="272">
        <f t="shared" si="231"/>
        <v>2611222791.7859998</v>
      </c>
      <c r="Z289" s="271">
        <f t="shared" si="232"/>
        <v>2772277299.8740649</v>
      </c>
      <c r="AA289" s="271">
        <f t="shared" si="241"/>
        <v>2943265297.6119156</v>
      </c>
      <c r="AB289" s="271"/>
      <c r="AC289" s="33" t="str">
        <f t="shared" si="233"/>
        <v>BERTAHAP</v>
      </c>
      <c r="AD289" s="273">
        <f t="shared" si="234"/>
        <v>0</v>
      </c>
      <c r="AE289" s="274">
        <v>2</v>
      </c>
      <c r="AF289" s="275"/>
      <c r="AG289" s="271" t="e">
        <f>IF(AF289&gt;#REF!,"LB","KR")</f>
        <v>#REF!</v>
      </c>
      <c r="AH289" s="275">
        <f t="shared" si="249"/>
        <v>2400261000</v>
      </c>
      <c r="AI289" s="275">
        <f t="shared" si="249"/>
        <v>2705478000</v>
      </c>
      <c r="AJ289" s="275">
        <f t="shared" si="249"/>
        <v>2872346000</v>
      </c>
      <c r="AK289" s="276">
        <f t="shared" si="248"/>
        <v>3049506000</v>
      </c>
      <c r="AL289" s="276">
        <f t="shared" si="248"/>
        <v>2872346000</v>
      </c>
      <c r="AM289" s="275">
        <f t="shared" si="248"/>
        <v>3049506000</v>
      </c>
      <c r="AN289" s="275">
        <f t="shared" si="248"/>
        <v>3237592000</v>
      </c>
      <c r="AO289" s="16"/>
      <c r="AP289" s="16"/>
      <c r="AQ289" s="278">
        <f t="shared" si="235"/>
        <v>-1391487.189600002</v>
      </c>
      <c r="AR289" s="279"/>
      <c r="AS289" s="280"/>
      <c r="AT289" s="280"/>
      <c r="AU289" s="280"/>
      <c r="AV289" s="16"/>
      <c r="AW289" s="16"/>
      <c r="AX289" s="16"/>
      <c r="AY289" s="16"/>
      <c r="AZ289" s="16"/>
      <c r="BA289" s="16"/>
      <c r="BB289" s="16"/>
      <c r="BC289" s="16"/>
      <c r="BD289" s="16"/>
      <c r="BE289" s="16"/>
      <c r="BF289" s="16"/>
      <c r="BG289" s="16"/>
      <c r="BH289" s="16"/>
      <c r="BI289" s="16"/>
      <c r="BJ289" s="16"/>
      <c r="BK289" s="16"/>
      <c r="BL289" s="16"/>
      <c r="BM289" s="16"/>
      <c r="BN289" s="16"/>
      <c r="BO289" s="16"/>
      <c r="BP289" s="16"/>
      <c r="BQ289" s="16"/>
      <c r="BR289" s="16"/>
      <c r="BS289" s="328"/>
      <c r="BT289" s="16"/>
      <c r="BU289" s="16"/>
      <c r="BV289" s="279"/>
      <c r="BW289" s="16"/>
      <c r="BX289" s="16"/>
      <c r="BY289" s="16"/>
      <c r="BZ289" s="16"/>
      <c r="CA289" s="16"/>
      <c r="CB289" s="16"/>
      <c r="CC289" s="16"/>
      <c r="CD289" s="16"/>
      <c r="CE289" s="16"/>
      <c r="CF289" s="43">
        <f t="shared" si="242"/>
        <v>3044687000</v>
      </c>
      <c r="CG289" s="197">
        <f t="shared" si="242"/>
        <v>3232477000</v>
      </c>
      <c r="CH289" s="44">
        <f t="shared" si="236"/>
        <v>45670305</v>
      </c>
      <c r="CI289" s="44">
        <f t="shared" si="237"/>
        <v>32324770</v>
      </c>
      <c r="CJ289" s="250">
        <f t="shared" si="238"/>
        <v>71808650</v>
      </c>
      <c r="CK289" s="287">
        <f t="shared" si="239"/>
        <v>63531375</v>
      </c>
    </row>
    <row r="290" spans="1:89">
      <c r="A290" s="3">
        <f t="shared" si="240"/>
        <v>251</v>
      </c>
      <c r="B290" s="556">
        <v>8</v>
      </c>
      <c r="C290" s="264" t="s">
        <v>188</v>
      </c>
      <c r="D290" s="299">
        <v>17</v>
      </c>
      <c r="E290" s="266"/>
      <c r="F290" s="41" t="s">
        <v>67</v>
      </c>
      <c r="G290" s="267">
        <f t="shared" si="216"/>
        <v>85</v>
      </c>
      <c r="H290" s="267">
        <f t="shared" si="217"/>
        <v>74</v>
      </c>
      <c r="I290" s="268">
        <f t="shared" si="218"/>
        <v>26966806</v>
      </c>
      <c r="J290" s="268">
        <f t="shared" si="219"/>
        <v>1</v>
      </c>
      <c r="K290" s="269">
        <f t="shared" si="220"/>
        <v>1.06</v>
      </c>
      <c r="L290" s="270">
        <f t="shared" si="247"/>
        <v>1.0149999999999999</v>
      </c>
      <c r="M290" s="271">
        <f t="shared" si="221"/>
        <v>24245056.198003531</v>
      </c>
      <c r="N290" s="271">
        <f t="shared" si="222"/>
        <v>27328052.118228704</v>
      </c>
      <c r="O290" s="271">
        <f t="shared" si="223"/>
        <v>29013586.575399999</v>
      </c>
      <c r="P290" s="271">
        <f t="shared" si="224"/>
        <v>30803081.109711833</v>
      </c>
      <c r="Q290" s="272">
        <f t="shared" si="225"/>
        <v>29013586.575399999</v>
      </c>
      <c r="R290" s="271">
        <f t="shared" si="225"/>
        <v>30803081.109711833</v>
      </c>
      <c r="S290" s="271">
        <f t="shared" si="226"/>
        <v>32702947.751243506</v>
      </c>
      <c r="T290" s="271"/>
      <c r="U290" s="271">
        <f t="shared" si="227"/>
        <v>1794134158.6522613</v>
      </c>
      <c r="V290" s="271">
        <f t="shared" si="228"/>
        <v>2022275856.748924</v>
      </c>
      <c r="W290" s="271">
        <f t="shared" si="229"/>
        <v>2147005406.5795999</v>
      </c>
      <c r="X290" s="272">
        <f t="shared" si="230"/>
        <v>2279428002.1186757</v>
      </c>
      <c r="Y290" s="272">
        <f t="shared" si="231"/>
        <v>2147005406.5795999</v>
      </c>
      <c r="Z290" s="271">
        <f t="shared" si="232"/>
        <v>2279428002.1186757</v>
      </c>
      <c r="AA290" s="271">
        <f t="shared" si="241"/>
        <v>2420018133.5920196</v>
      </c>
      <c r="AB290" s="271"/>
      <c r="AC290" s="33" t="str">
        <f t="shared" si="233"/>
        <v>BERTAHAP</v>
      </c>
      <c r="AD290" s="273">
        <f t="shared" si="234"/>
        <v>0</v>
      </c>
      <c r="AE290" s="274">
        <v>2</v>
      </c>
      <c r="AF290" s="275"/>
      <c r="AG290" s="271" t="e">
        <f>IF(AF290&gt;#REF!,"LB","KR")</f>
        <v>#REF!</v>
      </c>
      <c r="AH290" s="275">
        <f t="shared" si="249"/>
        <v>1973548000</v>
      </c>
      <c r="AI290" s="275">
        <f t="shared" si="249"/>
        <v>2224504000</v>
      </c>
      <c r="AJ290" s="275">
        <f t="shared" si="249"/>
        <v>2361706000</v>
      </c>
      <c r="AK290" s="276">
        <f t="shared" si="248"/>
        <v>2507371000</v>
      </c>
      <c r="AL290" s="276">
        <f t="shared" si="248"/>
        <v>2361706000</v>
      </c>
      <c r="AM290" s="275">
        <f t="shared" si="248"/>
        <v>2507371000</v>
      </c>
      <c r="AN290" s="275">
        <f t="shared" si="248"/>
        <v>2662020000</v>
      </c>
      <c r="AO290" s="16"/>
      <c r="AP290" s="16"/>
      <c r="AQ290" s="278">
        <f t="shared" si="235"/>
        <v>-1391487.189600002</v>
      </c>
      <c r="AR290" s="279"/>
      <c r="AS290" s="280"/>
      <c r="AT290" s="280"/>
      <c r="AU290" s="280"/>
      <c r="AV290" s="16"/>
      <c r="AW290" s="16"/>
      <c r="AX290" s="16"/>
      <c r="AY290" s="16"/>
      <c r="AZ290" s="16"/>
      <c r="BA290" s="16"/>
      <c r="BB290" s="16"/>
      <c r="BC290" s="16"/>
      <c r="BD290" s="16"/>
      <c r="BE290" s="16"/>
      <c r="BF290" s="16"/>
      <c r="BG290" s="16"/>
      <c r="BH290" s="16"/>
      <c r="BI290" s="16"/>
      <c r="BJ290" s="16"/>
      <c r="BK290" s="16"/>
      <c r="BL290" s="16"/>
      <c r="BM290" s="16"/>
      <c r="BN290" s="16"/>
      <c r="BO290" s="16"/>
      <c r="BP290" s="16"/>
      <c r="BQ290" s="16"/>
      <c r="BR290" s="16"/>
      <c r="BS290" s="328"/>
      <c r="BT290" s="16"/>
      <c r="BU290" s="16"/>
      <c r="BV290" s="279"/>
      <c r="BW290" s="16"/>
      <c r="BX290" s="16"/>
      <c r="BY290" s="16"/>
      <c r="BZ290" s="16"/>
      <c r="CA290" s="16"/>
      <c r="CB290" s="16"/>
      <c r="CC290" s="16"/>
      <c r="CD290" s="16"/>
      <c r="CE290" s="16"/>
      <c r="CF290" s="43">
        <f t="shared" si="242"/>
        <v>2503409000</v>
      </c>
      <c r="CG290" s="197">
        <f t="shared" si="242"/>
        <v>2657814000</v>
      </c>
      <c r="CH290" s="44">
        <f t="shared" si="236"/>
        <v>37551135</v>
      </c>
      <c r="CI290" s="44">
        <f t="shared" si="237"/>
        <v>26578140</v>
      </c>
      <c r="CJ290" s="250">
        <f t="shared" si="238"/>
        <v>59042650</v>
      </c>
      <c r="CK290" s="287">
        <f t="shared" si="239"/>
        <v>52236895.833333336</v>
      </c>
    </row>
    <row r="291" spans="1:89">
      <c r="A291" s="3">
        <f t="shared" si="240"/>
        <v>252</v>
      </c>
      <c r="B291" s="556">
        <v>9</v>
      </c>
      <c r="C291" s="264" t="s">
        <v>188</v>
      </c>
      <c r="D291" s="299">
        <v>19</v>
      </c>
      <c r="E291" s="266"/>
      <c r="F291" s="41" t="s">
        <v>78</v>
      </c>
      <c r="G291" s="267">
        <f t="shared" si="216"/>
        <v>138</v>
      </c>
      <c r="H291" s="267">
        <f t="shared" si="217"/>
        <v>120</v>
      </c>
      <c r="I291" s="268">
        <f t="shared" si="218"/>
        <v>26966806</v>
      </c>
      <c r="J291" s="268">
        <f t="shared" si="219"/>
        <v>1</v>
      </c>
      <c r="K291" s="269">
        <f t="shared" si="220"/>
        <v>1.06</v>
      </c>
      <c r="L291" s="270">
        <f t="shared" si="247"/>
        <v>1.0149999999999999</v>
      </c>
      <c r="M291" s="271">
        <f t="shared" si="221"/>
        <v>24245056.198003531</v>
      </c>
      <c r="N291" s="271">
        <f t="shared" si="222"/>
        <v>27328052.118228704</v>
      </c>
      <c r="O291" s="271">
        <f t="shared" si="223"/>
        <v>29013586.575399999</v>
      </c>
      <c r="P291" s="271">
        <f t="shared" si="224"/>
        <v>30803081.109711833</v>
      </c>
      <c r="Q291" s="272">
        <f t="shared" si="225"/>
        <v>29013586.575399999</v>
      </c>
      <c r="R291" s="271">
        <f t="shared" si="225"/>
        <v>30803081.109711833</v>
      </c>
      <c r="S291" s="271">
        <f t="shared" si="226"/>
        <v>32702947.751243506</v>
      </c>
      <c r="T291" s="271"/>
      <c r="U291" s="271">
        <f t="shared" si="227"/>
        <v>2909406743.7604237</v>
      </c>
      <c r="V291" s="271">
        <f t="shared" si="228"/>
        <v>3279366254.1874447</v>
      </c>
      <c r="W291" s="271">
        <f t="shared" si="229"/>
        <v>3481630389.0479999</v>
      </c>
      <c r="X291" s="272">
        <f t="shared" si="230"/>
        <v>3696369733.1654201</v>
      </c>
      <c r="Y291" s="272">
        <f t="shared" si="231"/>
        <v>3481630389.0479999</v>
      </c>
      <c r="Z291" s="271">
        <f t="shared" si="232"/>
        <v>3696369733.1654201</v>
      </c>
      <c r="AA291" s="271">
        <f t="shared" si="241"/>
        <v>3924353730.1492205</v>
      </c>
      <c r="AB291" s="271"/>
      <c r="AC291" s="33" t="str">
        <f t="shared" si="233"/>
        <v>BERTAHAP</v>
      </c>
      <c r="AD291" s="273">
        <f t="shared" si="234"/>
        <v>0</v>
      </c>
      <c r="AE291" s="274">
        <v>2</v>
      </c>
      <c r="AF291" s="275"/>
      <c r="AG291" s="271" t="e">
        <f>IF(AF291&gt;#REF!,"LB","KR")</f>
        <v>#REF!</v>
      </c>
      <c r="AH291" s="275">
        <f t="shared" si="249"/>
        <v>3200348000</v>
      </c>
      <c r="AI291" s="275">
        <f t="shared" si="249"/>
        <v>3607303000</v>
      </c>
      <c r="AJ291" s="275">
        <f t="shared" si="249"/>
        <v>3829794000</v>
      </c>
      <c r="AK291" s="276">
        <f t="shared" si="248"/>
        <v>4066007000</v>
      </c>
      <c r="AL291" s="276">
        <f t="shared" si="248"/>
        <v>3829794000</v>
      </c>
      <c r="AM291" s="275">
        <f t="shared" si="248"/>
        <v>4066007000</v>
      </c>
      <c r="AN291" s="275">
        <f t="shared" si="248"/>
        <v>4316790000</v>
      </c>
      <c r="AO291" s="16"/>
      <c r="AP291" s="16"/>
      <c r="AQ291" s="278">
        <f t="shared" si="235"/>
        <v>-1391487.189600002</v>
      </c>
      <c r="AR291" s="279"/>
      <c r="AS291" s="280"/>
      <c r="AT291" s="280"/>
      <c r="AU291" s="280"/>
      <c r="AV291" s="16"/>
      <c r="AW291" s="16"/>
      <c r="AX291" s="16"/>
      <c r="AY291" s="16"/>
      <c r="AZ291" s="16"/>
      <c r="BA291" s="16"/>
      <c r="BB291" s="16"/>
      <c r="BC291" s="16"/>
      <c r="BD291" s="16"/>
      <c r="BE291" s="16"/>
      <c r="BF291" s="16"/>
      <c r="BG291" s="16"/>
      <c r="BH291" s="16"/>
      <c r="BI291" s="16"/>
      <c r="BJ291" s="16"/>
      <c r="BK291" s="16"/>
      <c r="BL291" s="16"/>
      <c r="BM291" s="16"/>
      <c r="BN291" s="16"/>
      <c r="BO291" s="16"/>
      <c r="BP291" s="16"/>
      <c r="BQ291" s="16"/>
      <c r="BR291" s="16"/>
      <c r="BS291" s="328"/>
      <c r="BT291" s="16"/>
      <c r="BU291" s="16"/>
      <c r="BV291" s="279"/>
      <c r="BW291" s="16"/>
      <c r="BX291" s="16"/>
      <c r="BY291" s="16"/>
      <c r="BZ291" s="16"/>
      <c r="CA291" s="16"/>
      <c r="CB291" s="16"/>
      <c r="CC291" s="16"/>
      <c r="CD291" s="16"/>
      <c r="CE291" s="16"/>
      <c r="CF291" s="43">
        <f t="shared" si="242"/>
        <v>4059582000</v>
      </c>
      <c r="CG291" s="197">
        <f t="shared" si="242"/>
        <v>4309968000</v>
      </c>
      <c r="CH291" s="44">
        <f t="shared" si="236"/>
        <v>60893730</v>
      </c>
      <c r="CI291" s="44">
        <f t="shared" si="237"/>
        <v>43099680</v>
      </c>
      <c r="CJ291" s="250">
        <f t="shared" si="238"/>
        <v>95744850</v>
      </c>
      <c r="CK291" s="287">
        <f t="shared" si="239"/>
        <v>84708479.166666672</v>
      </c>
    </row>
    <row r="292" spans="1:89">
      <c r="A292" s="3">
        <f t="shared" si="240"/>
        <v>253</v>
      </c>
      <c r="B292" s="556">
        <v>10</v>
      </c>
      <c r="C292" s="264" t="s">
        <v>188</v>
      </c>
      <c r="D292" s="299">
        <v>21</v>
      </c>
      <c r="E292" s="266"/>
      <c r="F292" s="41" t="s">
        <v>84</v>
      </c>
      <c r="G292" s="267">
        <f t="shared" si="216"/>
        <v>132</v>
      </c>
      <c r="H292" s="267">
        <f t="shared" si="217"/>
        <v>112</v>
      </c>
      <c r="I292" s="268">
        <f t="shared" si="218"/>
        <v>26966806</v>
      </c>
      <c r="J292" s="268">
        <f t="shared" si="219"/>
        <v>3</v>
      </c>
      <c r="K292" s="269">
        <f t="shared" si="220"/>
        <v>1.1000000000000001</v>
      </c>
      <c r="L292" s="270">
        <f t="shared" si="247"/>
        <v>1.0149999999999999</v>
      </c>
      <c r="M292" s="271">
        <f t="shared" si="221"/>
        <v>25159963.979060266</v>
      </c>
      <c r="N292" s="271">
        <f t="shared" si="222"/>
        <v>28359299.367973182</v>
      </c>
      <c r="O292" s="271">
        <f t="shared" si="223"/>
        <v>30108438.899</v>
      </c>
      <c r="P292" s="271">
        <f t="shared" si="224"/>
        <v>31965461.528946243</v>
      </c>
      <c r="Q292" s="272">
        <f t="shared" si="225"/>
        <v>30108438.899</v>
      </c>
      <c r="R292" s="271">
        <f t="shared" si="225"/>
        <v>31965461.528946243</v>
      </c>
      <c r="S292" s="271">
        <f t="shared" si="226"/>
        <v>33937021.251290433</v>
      </c>
      <c r="T292" s="271"/>
      <c r="U292" s="271">
        <f t="shared" si="227"/>
        <v>2817915965.6547499</v>
      </c>
      <c r="V292" s="271">
        <f t="shared" si="228"/>
        <v>3176241529.2129965</v>
      </c>
      <c r="W292" s="271">
        <f t="shared" si="229"/>
        <v>3372145156.6880002</v>
      </c>
      <c r="X292" s="272">
        <f t="shared" si="230"/>
        <v>3580131691.2419791</v>
      </c>
      <c r="Y292" s="272">
        <f t="shared" si="231"/>
        <v>3372145156.6880002</v>
      </c>
      <c r="Z292" s="271">
        <f t="shared" si="232"/>
        <v>3580131691.2419791</v>
      </c>
      <c r="AA292" s="271">
        <f t="shared" si="241"/>
        <v>3800946380.1445284</v>
      </c>
      <c r="AB292" s="271"/>
      <c r="AC292" s="33" t="str">
        <f t="shared" si="233"/>
        <v>BERTAHAP</v>
      </c>
      <c r="AD292" s="273">
        <f t="shared" si="234"/>
        <v>0</v>
      </c>
      <c r="AE292" s="274">
        <v>2</v>
      </c>
      <c r="AF292" s="275"/>
      <c r="AG292" s="271" t="e">
        <f>IF(AF292&gt;#REF!,"LB","KR")</f>
        <v>#REF!</v>
      </c>
      <c r="AH292" s="275">
        <f t="shared" si="249"/>
        <v>3099708000</v>
      </c>
      <c r="AI292" s="275">
        <f t="shared" si="249"/>
        <v>3493866000</v>
      </c>
      <c r="AJ292" s="275">
        <f t="shared" si="249"/>
        <v>3709360000</v>
      </c>
      <c r="AK292" s="276">
        <f t="shared" si="248"/>
        <v>3938145000</v>
      </c>
      <c r="AL292" s="276">
        <f t="shared" si="248"/>
        <v>3709360000</v>
      </c>
      <c r="AM292" s="275">
        <f t="shared" si="248"/>
        <v>3938145000</v>
      </c>
      <c r="AN292" s="275">
        <f t="shared" si="248"/>
        <v>4181042000</v>
      </c>
      <c r="AO292" s="16"/>
      <c r="AP292" s="16"/>
      <c r="AQ292" s="278">
        <f t="shared" si="235"/>
        <v>-296634.86600000039</v>
      </c>
      <c r="AR292" s="279"/>
      <c r="AS292" s="280"/>
      <c r="AT292" s="280"/>
      <c r="AU292" s="280"/>
      <c r="AV292" s="16"/>
      <c r="AW292" s="16"/>
      <c r="AX292" s="16"/>
      <c r="AY292" s="16"/>
      <c r="AZ292" s="16"/>
      <c r="BA292" s="16"/>
      <c r="BB292" s="16"/>
      <c r="BC292" s="16"/>
      <c r="BD292" s="16"/>
      <c r="BE292" s="16"/>
      <c r="BF292" s="16"/>
      <c r="BG292" s="16"/>
      <c r="BH292" s="16"/>
      <c r="BI292" s="16"/>
      <c r="BJ292" s="16"/>
      <c r="BK292" s="16"/>
      <c r="BL292" s="16"/>
      <c r="BM292" s="16"/>
      <c r="BN292" s="16"/>
      <c r="BO292" s="16"/>
      <c r="BP292" s="16"/>
      <c r="BQ292" s="16"/>
      <c r="BR292" s="16"/>
      <c r="BS292" s="328"/>
      <c r="BT292" s="16"/>
      <c r="BU292" s="16"/>
      <c r="BV292" s="279"/>
      <c r="BW292" s="16"/>
      <c r="BX292" s="16"/>
      <c r="BY292" s="16"/>
      <c r="BZ292" s="16"/>
      <c r="CA292" s="16"/>
      <c r="CB292" s="16"/>
      <c r="CC292" s="16"/>
      <c r="CD292" s="16"/>
      <c r="CE292" s="16"/>
      <c r="CF292" s="43">
        <f t="shared" si="242"/>
        <v>3931922000</v>
      </c>
      <c r="CG292" s="197">
        <f t="shared" si="242"/>
        <v>4174434000</v>
      </c>
      <c r="CH292" s="44">
        <f t="shared" si="236"/>
        <v>58978830</v>
      </c>
      <c r="CI292" s="44">
        <f t="shared" si="237"/>
        <v>41744340</v>
      </c>
      <c r="CJ292" s="250">
        <f t="shared" si="238"/>
        <v>92734000</v>
      </c>
      <c r="CK292" s="287">
        <f t="shared" si="239"/>
        <v>82044687.5</v>
      </c>
    </row>
    <row r="293" spans="1:89">
      <c r="A293" s="3">
        <f t="shared" si="240"/>
        <v>254</v>
      </c>
      <c r="B293" s="556">
        <v>1</v>
      </c>
      <c r="C293" s="264" t="s">
        <v>189</v>
      </c>
      <c r="D293" s="265" t="s">
        <v>19</v>
      </c>
      <c r="E293" s="266"/>
      <c r="F293" s="41" t="s">
        <v>72</v>
      </c>
      <c r="G293" s="267">
        <f t="shared" si="216"/>
        <v>175</v>
      </c>
      <c r="H293" s="267">
        <f t="shared" si="217"/>
        <v>156</v>
      </c>
      <c r="I293" s="268">
        <f t="shared" si="218"/>
        <v>26966806</v>
      </c>
      <c r="J293" s="268">
        <f t="shared" si="219"/>
        <v>5</v>
      </c>
      <c r="K293" s="269">
        <f t="shared" si="220"/>
        <v>1.08</v>
      </c>
      <c r="L293" s="270">
        <f t="shared" si="247"/>
        <v>1.0149999999999999</v>
      </c>
      <c r="M293" s="271">
        <f t="shared" si="221"/>
        <v>24702510.0885319</v>
      </c>
      <c r="N293" s="271">
        <f t="shared" si="222"/>
        <v>27843675.743100945</v>
      </c>
      <c r="O293" s="271">
        <f t="shared" si="223"/>
        <v>29561012.737199999</v>
      </c>
      <c r="P293" s="271">
        <f t="shared" si="224"/>
        <v>31384271.319329038</v>
      </c>
      <c r="Q293" s="272">
        <f t="shared" si="225"/>
        <v>29561012.737199999</v>
      </c>
      <c r="R293" s="271">
        <f t="shared" si="225"/>
        <v>31384271.319329038</v>
      </c>
      <c r="S293" s="271">
        <f t="shared" si="226"/>
        <v>33319984.501266968</v>
      </c>
      <c r="T293" s="271"/>
      <c r="U293" s="271">
        <f t="shared" si="227"/>
        <v>3853591573.8109765</v>
      </c>
      <c r="V293" s="271">
        <f t="shared" si="228"/>
        <v>4343613415.9237471</v>
      </c>
      <c r="W293" s="271">
        <f t="shared" si="229"/>
        <v>4611517987.0031996</v>
      </c>
      <c r="X293" s="272">
        <f t="shared" si="230"/>
        <v>4895946325.8153296</v>
      </c>
      <c r="Y293" s="272">
        <f t="shared" si="231"/>
        <v>4611517987.0031996</v>
      </c>
      <c r="Z293" s="271">
        <f t="shared" si="232"/>
        <v>4895946325.8153296</v>
      </c>
      <c r="AA293" s="271">
        <f t="shared" si="241"/>
        <v>5197917582.1976471</v>
      </c>
      <c r="AB293" s="271"/>
      <c r="AC293" s="33" t="str">
        <f t="shared" si="233"/>
        <v>BERTAHAP</v>
      </c>
      <c r="AD293" s="273">
        <f t="shared" si="234"/>
        <v>0</v>
      </c>
      <c r="AE293" s="274">
        <v>2</v>
      </c>
      <c r="AF293" s="275"/>
      <c r="AG293" s="271" t="e">
        <f>IF(AF293&gt;#REF!,"LB","KR")</f>
        <v>#REF!</v>
      </c>
      <c r="AH293" s="275">
        <f t="shared" si="249"/>
        <v>4238951000</v>
      </c>
      <c r="AI293" s="275">
        <f t="shared" si="249"/>
        <v>4777975000</v>
      </c>
      <c r="AJ293" s="275">
        <f t="shared" si="249"/>
        <v>5072670000</v>
      </c>
      <c r="AK293" s="276">
        <f t="shared" si="248"/>
        <v>5385541000</v>
      </c>
      <c r="AL293" s="276">
        <f t="shared" si="248"/>
        <v>5072670000</v>
      </c>
      <c r="AM293" s="275">
        <f t="shared" si="248"/>
        <v>5385541000</v>
      </c>
      <c r="AN293" s="275">
        <f t="shared" si="248"/>
        <v>5717710000</v>
      </c>
      <c r="AO293" s="16"/>
      <c r="AP293" s="16"/>
      <c r="AQ293" s="278">
        <f t="shared" si="235"/>
        <v>-844061.0278000012</v>
      </c>
      <c r="AR293" s="279"/>
      <c r="AS293" s="280"/>
      <c r="AT293" s="280"/>
      <c r="AU293" s="280"/>
      <c r="AV293" s="16"/>
      <c r="AW293" s="16"/>
      <c r="AX293" s="16"/>
      <c r="AY293" s="16"/>
      <c r="AZ293" s="16"/>
      <c r="BA293" s="16"/>
      <c r="BB293" s="16"/>
      <c r="BC293" s="16"/>
      <c r="BD293" s="16"/>
      <c r="BE293" s="16"/>
      <c r="BF293" s="16"/>
      <c r="BG293" s="16"/>
      <c r="BH293" s="16"/>
      <c r="BI293" s="16"/>
      <c r="BJ293" s="16"/>
      <c r="BK293" s="16"/>
      <c r="BL293" s="16"/>
      <c r="BM293" s="16"/>
      <c r="BN293" s="16"/>
      <c r="BO293" s="16"/>
      <c r="BP293" s="16"/>
      <c r="BQ293" s="16"/>
      <c r="BR293" s="16"/>
      <c r="BS293" s="328"/>
      <c r="BT293" s="16"/>
      <c r="BU293" s="16"/>
      <c r="BV293" s="279"/>
      <c r="BW293" s="16"/>
      <c r="BX293" s="16"/>
      <c r="BY293" s="16"/>
      <c r="BZ293" s="16"/>
      <c r="CA293" s="16"/>
      <c r="CB293" s="16"/>
      <c r="CC293" s="16"/>
      <c r="CD293" s="16"/>
      <c r="CE293" s="16"/>
      <c r="CF293" s="43">
        <f t="shared" si="242"/>
        <v>5377031000</v>
      </c>
      <c r="CG293" s="197">
        <f t="shared" si="242"/>
        <v>5708674000</v>
      </c>
      <c r="CH293" s="44">
        <f t="shared" si="236"/>
        <v>80655465</v>
      </c>
      <c r="CI293" s="44">
        <f t="shared" si="237"/>
        <v>57086740</v>
      </c>
      <c r="CJ293" s="250">
        <f t="shared" si="238"/>
        <v>126816750</v>
      </c>
      <c r="CK293" s="287">
        <f t="shared" si="239"/>
        <v>112198770.83333333</v>
      </c>
    </row>
    <row r="294" spans="1:89">
      <c r="A294" s="3">
        <f t="shared" si="240"/>
        <v>255</v>
      </c>
      <c r="B294" s="556">
        <v>2</v>
      </c>
      <c r="C294" s="264" t="s">
        <v>189</v>
      </c>
      <c r="D294" s="265" t="s">
        <v>29</v>
      </c>
      <c r="E294" s="266"/>
      <c r="F294" s="41" t="s">
        <v>74</v>
      </c>
      <c r="G294" s="267">
        <f t="shared" si="216"/>
        <v>85</v>
      </c>
      <c r="H294" s="267">
        <f t="shared" si="217"/>
        <v>74</v>
      </c>
      <c r="I294" s="268">
        <f t="shared" si="218"/>
        <v>26966806</v>
      </c>
      <c r="J294" s="268">
        <f t="shared" si="219"/>
        <v>1</v>
      </c>
      <c r="K294" s="269">
        <f t="shared" si="220"/>
        <v>1.06</v>
      </c>
      <c r="L294" s="270">
        <f t="shared" si="247"/>
        <v>1.0149999999999999</v>
      </c>
      <c r="M294" s="271">
        <f t="shared" si="221"/>
        <v>24245056.198003531</v>
      </c>
      <c r="N294" s="271">
        <f t="shared" si="222"/>
        <v>27328052.118228704</v>
      </c>
      <c r="O294" s="271">
        <f t="shared" si="223"/>
        <v>29013586.575399999</v>
      </c>
      <c r="P294" s="271">
        <f t="shared" si="224"/>
        <v>30803081.109711833</v>
      </c>
      <c r="Q294" s="272">
        <f t="shared" si="225"/>
        <v>29013586.575399999</v>
      </c>
      <c r="R294" s="271">
        <f t="shared" si="225"/>
        <v>30803081.109711833</v>
      </c>
      <c r="S294" s="271">
        <f t="shared" si="226"/>
        <v>32702947.751243506</v>
      </c>
      <c r="T294" s="271"/>
      <c r="U294" s="271">
        <f t="shared" si="227"/>
        <v>1794134158.6522613</v>
      </c>
      <c r="V294" s="271">
        <f t="shared" si="228"/>
        <v>2022275856.748924</v>
      </c>
      <c r="W294" s="271">
        <f t="shared" si="229"/>
        <v>2147005406.5795999</v>
      </c>
      <c r="X294" s="272">
        <f t="shared" si="230"/>
        <v>2279428002.1186757</v>
      </c>
      <c r="Y294" s="272">
        <f t="shared" si="231"/>
        <v>2147005406.5795999</v>
      </c>
      <c r="Z294" s="271">
        <f t="shared" si="232"/>
        <v>2279428002.1186757</v>
      </c>
      <c r="AA294" s="271">
        <f t="shared" si="241"/>
        <v>2420018133.5920196</v>
      </c>
      <c r="AB294" s="271"/>
      <c r="AC294" s="33" t="str">
        <f t="shared" si="233"/>
        <v>BERTAHAP</v>
      </c>
      <c r="AD294" s="273">
        <f t="shared" si="234"/>
        <v>0</v>
      </c>
      <c r="AE294" s="274">
        <v>2</v>
      </c>
      <c r="AF294" s="275"/>
      <c r="AG294" s="271" t="e">
        <f>IF(AF294&gt;#REF!,"LB","KR")</f>
        <v>#REF!</v>
      </c>
      <c r="AH294" s="275">
        <f t="shared" si="249"/>
        <v>1973548000</v>
      </c>
      <c r="AI294" s="275">
        <f t="shared" si="249"/>
        <v>2224504000</v>
      </c>
      <c r="AJ294" s="275">
        <f t="shared" si="249"/>
        <v>2361706000</v>
      </c>
      <c r="AK294" s="276">
        <f t="shared" si="248"/>
        <v>2507371000</v>
      </c>
      <c r="AL294" s="276">
        <f t="shared" si="248"/>
        <v>2361706000</v>
      </c>
      <c r="AM294" s="275">
        <f t="shared" si="248"/>
        <v>2507371000</v>
      </c>
      <c r="AN294" s="275">
        <f t="shared" si="248"/>
        <v>2662020000</v>
      </c>
      <c r="AO294" s="16"/>
      <c r="AP294" s="16"/>
      <c r="AQ294" s="278">
        <f t="shared" si="235"/>
        <v>-1391487.189600002</v>
      </c>
      <c r="AR294" s="279"/>
      <c r="AS294" s="280"/>
      <c r="AT294" s="280"/>
      <c r="AU294" s="280"/>
      <c r="AV294" s="16"/>
      <c r="AW294" s="16"/>
      <c r="AX294" s="16"/>
      <c r="AY294" s="16"/>
      <c r="AZ294" s="16"/>
      <c r="BA294" s="16"/>
      <c r="BB294" s="16"/>
      <c r="BC294" s="16"/>
      <c r="BD294" s="16"/>
      <c r="BE294" s="16"/>
      <c r="BF294" s="16"/>
      <c r="BG294" s="16"/>
      <c r="BH294" s="16"/>
      <c r="BI294" s="16"/>
      <c r="BJ294" s="16"/>
      <c r="BK294" s="16"/>
      <c r="BL294" s="16"/>
      <c r="BM294" s="16"/>
      <c r="BN294" s="16"/>
      <c r="BO294" s="16"/>
      <c r="BP294" s="16"/>
      <c r="BQ294" s="16"/>
      <c r="BR294" s="16"/>
      <c r="BS294" s="328"/>
      <c r="BT294" s="16"/>
      <c r="BU294" s="16"/>
      <c r="BV294" s="279"/>
      <c r="BW294" s="16"/>
      <c r="BX294" s="16"/>
      <c r="BY294" s="16"/>
      <c r="BZ294" s="16"/>
      <c r="CA294" s="16"/>
      <c r="CB294" s="16"/>
      <c r="CC294" s="16"/>
      <c r="CD294" s="16"/>
      <c r="CE294" s="16"/>
      <c r="CF294" s="43">
        <f t="shared" si="242"/>
        <v>2503409000</v>
      </c>
      <c r="CG294" s="197">
        <f t="shared" si="242"/>
        <v>2657814000</v>
      </c>
      <c r="CH294" s="44">
        <f t="shared" si="236"/>
        <v>37551135</v>
      </c>
      <c r="CI294" s="44">
        <f t="shared" si="237"/>
        <v>26578140</v>
      </c>
      <c r="CJ294" s="250">
        <f t="shared" si="238"/>
        <v>59042650</v>
      </c>
      <c r="CK294" s="287">
        <f t="shared" si="239"/>
        <v>52236895.833333336</v>
      </c>
    </row>
    <row r="295" spans="1:89">
      <c r="A295" s="3">
        <f t="shared" si="240"/>
        <v>256</v>
      </c>
      <c r="B295" s="556">
        <v>3</v>
      </c>
      <c r="C295" s="264" t="s">
        <v>189</v>
      </c>
      <c r="D295" s="265" t="s">
        <v>32</v>
      </c>
      <c r="E295" s="266"/>
      <c r="F295" s="41" t="s">
        <v>56</v>
      </c>
      <c r="G295" s="267">
        <f t="shared" si="216"/>
        <v>85</v>
      </c>
      <c r="H295" s="267">
        <f t="shared" si="217"/>
        <v>74</v>
      </c>
      <c r="I295" s="268">
        <f t="shared" si="218"/>
        <v>26966806</v>
      </c>
      <c r="J295" s="268">
        <f t="shared" si="219"/>
        <v>1</v>
      </c>
      <c r="K295" s="269">
        <f t="shared" si="220"/>
        <v>1.06</v>
      </c>
      <c r="L295" s="270">
        <f t="shared" si="247"/>
        <v>1.0149999999999999</v>
      </c>
      <c r="M295" s="271">
        <f t="shared" si="221"/>
        <v>24245056.198003531</v>
      </c>
      <c r="N295" s="271">
        <f t="shared" si="222"/>
        <v>27328052.118228704</v>
      </c>
      <c r="O295" s="271">
        <f t="shared" si="223"/>
        <v>29013586.575399999</v>
      </c>
      <c r="P295" s="271">
        <f t="shared" si="224"/>
        <v>30803081.109711833</v>
      </c>
      <c r="Q295" s="272">
        <f t="shared" si="225"/>
        <v>29013586.575399999</v>
      </c>
      <c r="R295" s="271">
        <f t="shared" si="225"/>
        <v>30803081.109711833</v>
      </c>
      <c r="S295" s="271">
        <f t="shared" si="226"/>
        <v>32702947.751243506</v>
      </c>
      <c r="T295" s="271"/>
      <c r="U295" s="271">
        <f t="shared" si="227"/>
        <v>1794134158.6522613</v>
      </c>
      <c r="V295" s="271">
        <f t="shared" si="228"/>
        <v>2022275856.748924</v>
      </c>
      <c r="W295" s="271">
        <f t="shared" si="229"/>
        <v>2147005406.5795999</v>
      </c>
      <c r="X295" s="272">
        <f t="shared" si="230"/>
        <v>2279428002.1186757</v>
      </c>
      <c r="Y295" s="272">
        <f t="shared" si="231"/>
        <v>2147005406.5795999</v>
      </c>
      <c r="Z295" s="271">
        <f t="shared" si="232"/>
        <v>2279428002.1186757</v>
      </c>
      <c r="AA295" s="271">
        <f t="shared" si="241"/>
        <v>2420018133.5920196</v>
      </c>
      <c r="AB295" s="271"/>
      <c r="AC295" s="33" t="str">
        <f t="shared" si="233"/>
        <v>BERTAHAP</v>
      </c>
      <c r="AD295" s="273">
        <f t="shared" si="234"/>
        <v>0</v>
      </c>
      <c r="AE295" s="274">
        <v>2</v>
      </c>
      <c r="AF295" s="275"/>
      <c r="AG295" s="271" t="e">
        <f>IF(AF295&gt;#REF!,"LB","KR")</f>
        <v>#REF!</v>
      </c>
      <c r="AH295" s="275">
        <f t="shared" si="249"/>
        <v>1973548000</v>
      </c>
      <c r="AI295" s="275">
        <f t="shared" si="249"/>
        <v>2224504000</v>
      </c>
      <c r="AJ295" s="275">
        <f t="shared" si="249"/>
        <v>2361706000</v>
      </c>
      <c r="AK295" s="276">
        <f t="shared" si="248"/>
        <v>2507371000</v>
      </c>
      <c r="AL295" s="276">
        <f t="shared" si="248"/>
        <v>2361706000</v>
      </c>
      <c r="AM295" s="275">
        <f t="shared" si="248"/>
        <v>2507371000</v>
      </c>
      <c r="AN295" s="275">
        <f t="shared" si="248"/>
        <v>2662020000</v>
      </c>
      <c r="AO295" s="16"/>
      <c r="AP295" s="16"/>
      <c r="AQ295" s="278">
        <f t="shared" si="235"/>
        <v>-1391487.189600002</v>
      </c>
      <c r="AR295" s="279"/>
      <c r="AS295" s="280"/>
      <c r="AT295" s="280"/>
      <c r="AU295" s="280"/>
      <c r="AV295" s="16"/>
      <c r="AW295" s="16"/>
      <c r="AX295" s="16"/>
      <c r="AY295" s="16"/>
      <c r="AZ295" s="16"/>
      <c r="BA295" s="16"/>
      <c r="BB295" s="16"/>
      <c r="BC295" s="16"/>
      <c r="BD295" s="16"/>
      <c r="BE295" s="16"/>
      <c r="BF295" s="16"/>
      <c r="BG295" s="16"/>
      <c r="BH295" s="16"/>
      <c r="BI295" s="16"/>
      <c r="BJ295" s="16"/>
      <c r="BK295" s="16"/>
      <c r="BL295" s="16"/>
      <c r="BM295" s="16"/>
      <c r="BN295" s="16"/>
      <c r="BO295" s="16"/>
      <c r="BP295" s="16"/>
      <c r="BQ295" s="16"/>
      <c r="BR295" s="16"/>
      <c r="BS295" s="328"/>
      <c r="BT295" s="16"/>
      <c r="BU295" s="16"/>
      <c r="BV295" s="279"/>
      <c r="BW295" s="16"/>
      <c r="BX295" s="16"/>
      <c r="BY295" s="16"/>
      <c r="BZ295" s="16"/>
      <c r="CA295" s="16"/>
      <c r="CB295" s="16"/>
      <c r="CC295" s="16"/>
      <c r="CD295" s="16"/>
      <c r="CE295" s="16"/>
      <c r="CF295" s="43">
        <f t="shared" si="242"/>
        <v>2503409000</v>
      </c>
      <c r="CG295" s="197">
        <f t="shared" si="242"/>
        <v>2657814000</v>
      </c>
      <c r="CH295" s="44">
        <f t="shared" si="236"/>
        <v>37551135</v>
      </c>
      <c r="CI295" s="44">
        <f t="shared" si="237"/>
        <v>26578140</v>
      </c>
      <c r="CJ295" s="250">
        <f t="shared" si="238"/>
        <v>59042650</v>
      </c>
      <c r="CK295" s="287">
        <f t="shared" si="239"/>
        <v>52236895.833333336</v>
      </c>
    </row>
    <row r="296" spans="1:89">
      <c r="A296" s="3">
        <f t="shared" si="240"/>
        <v>257</v>
      </c>
      <c r="B296" s="556">
        <v>4</v>
      </c>
      <c r="C296" s="264" t="s">
        <v>189</v>
      </c>
      <c r="D296" s="265" t="s">
        <v>38</v>
      </c>
      <c r="E296" s="266"/>
      <c r="F296" s="41" t="s">
        <v>58</v>
      </c>
      <c r="G296" s="267">
        <f t="shared" ref="G296:G318" si="250">SUMIF($V$10:$V$28,F296,$AA$10:$AA$28)</f>
        <v>101</v>
      </c>
      <c r="H296" s="267">
        <f t="shared" ref="H296:H318" si="251">SUMIF($V$10:$V$28,F296,$X$10:$X$28)</f>
        <v>90</v>
      </c>
      <c r="I296" s="268">
        <f t="shared" ref="I296:I318" si="252">$I$27</f>
        <v>26966806</v>
      </c>
      <c r="J296" s="268">
        <f t="shared" ref="J296:J318" si="253">SUMIF($AN$4:$AN$22,D296,$AO$4:$AO$22)</f>
        <v>1</v>
      </c>
      <c r="K296" s="269">
        <f t="shared" ref="K296:K318" si="254">IF(J296=$AJ$25,$AI$25,IF(J296=$AJ$26,$AI$26,IF(J296=$AJ$27,$AI$27,IF(J296=$AJ$28,$AI$28,IF(J296=$AJ$29,$AI$29,IF(J296=$AJ$30,$AI$30))))))</f>
        <v>1.06</v>
      </c>
      <c r="L296" s="270">
        <f t="shared" si="247"/>
        <v>1.0149999999999999</v>
      </c>
      <c r="M296" s="271">
        <f t="shared" ref="M296:M318" si="255">$O296/(1+6%/12)^36</f>
        <v>24245056.198003531</v>
      </c>
      <c r="N296" s="271">
        <f t="shared" ref="N296:N318" si="256">$O296/(1+6%/12)^12</f>
        <v>27328052.118228704</v>
      </c>
      <c r="O296" s="271">
        <f t="shared" ref="O296:O318" si="257">$I$27*K296*L296</f>
        <v>29013586.575399999</v>
      </c>
      <c r="P296" s="271">
        <f t="shared" ref="P296:P318" si="258">$O296*(1+6%/12)^12</f>
        <v>30803081.109711833</v>
      </c>
      <c r="Q296" s="272">
        <f t="shared" ref="Q296:R318" si="259">O296</f>
        <v>29013586.575399999</v>
      </c>
      <c r="R296" s="271">
        <f t="shared" si="259"/>
        <v>30803081.109711833</v>
      </c>
      <c r="S296" s="271">
        <f t="shared" ref="S296:S318" si="260">$O296*(1+6%/12)^24</f>
        <v>32702947.751243506</v>
      </c>
      <c r="T296" s="271"/>
      <c r="U296" s="271">
        <f t="shared" ref="U296:U318" si="261">M296*H296</f>
        <v>2182055057.8203177</v>
      </c>
      <c r="V296" s="271">
        <f t="shared" ref="V296:V318" si="262">N296*H296</f>
        <v>2459524690.6405835</v>
      </c>
      <c r="W296" s="271">
        <f t="shared" ref="W296:W318" si="263">O296*H296</f>
        <v>2611222791.7859998</v>
      </c>
      <c r="X296" s="272">
        <f t="shared" ref="X296:X318" si="264">P296*H296</f>
        <v>2772277299.8740649</v>
      </c>
      <c r="Y296" s="272">
        <f t="shared" ref="Y296:Y318" si="265">Q296*H296</f>
        <v>2611222791.7859998</v>
      </c>
      <c r="Z296" s="271">
        <f t="shared" ref="Z296:Z318" si="266">R296*H296</f>
        <v>2772277299.8740649</v>
      </c>
      <c r="AA296" s="271">
        <f t="shared" si="241"/>
        <v>2943265297.6119156</v>
      </c>
      <c r="AB296" s="271"/>
      <c r="AC296" s="33" t="str">
        <f t="shared" ref="AC296:AC318" si="267">IF(AE296=$H$32,$M$32,IF(AE296=$H$33,$M$33,IF(AE296=$H$34,$M$34)))</f>
        <v>BERTAHAP</v>
      </c>
      <c r="AD296" s="273">
        <f t="shared" ref="AD296:AD318" si="268">IF(AC296=$M$32,$N$32,IF(AC296=$M$33,$N$33,$N$34))</f>
        <v>0</v>
      </c>
      <c r="AE296" s="274">
        <v>2</v>
      </c>
      <c r="AF296" s="275"/>
      <c r="AG296" s="271" t="e">
        <f>IF(AF296&gt;#REF!,"LB","KR")</f>
        <v>#REF!</v>
      </c>
      <c r="AH296" s="275">
        <f t="shared" si="249"/>
        <v>2400261000</v>
      </c>
      <c r="AI296" s="275">
        <f t="shared" si="249"/>
        <v>2705478000</v>
      </c>
      <c r="AJ296" s="275">
        <f t="shared" si="249"/>
        <v>2872346000</v>
      </c>
      <c r="AK296" s="276">
        <f t="shared" si="248"/>
        <v>3049506000</v>
      </c>
      <c r="AL296" s="276">
        <f t="shared" si="248"/>
        <v>2872346000</v>
      </c>
      <c r="AM296" s="275">
        <f t="shared" si="248"/>
        <v>3049506000</v>
      </c>
      <c r="AN296" s="275">
        <f t="shared" si="248"/>
        <v>3237592000</v>
      </c>
      <c r="AO296" s="16"/>
      <c r="AP296" s="16"/>
      <c r="AQ296" s="278">
        <f t="shared" ref="AQ296:AQ318" si="269">O296-$O$318</f>
        <v>-1391487.189600002</v>
      </c>
      <c r="AR296" s="279"/>
      <c r="AS296" s="280"/>
      <c r="AT296" s="280"/>
      <c r="AU296" s="280"/>
      <c r="AV296" s="16"/>
      <c r="AW296" s="16"/>
      <c r="AX296" s="16"/>
      <c r="AY296" s="16"/>
      <c r="AZ296" s="16"/>
      <c r="BA296" s="16"/>
      <c r="BB296" s="16"/>
      <c r="BC296" s="16"/>
      <c r="BD296" s="16"/>
      <c r="BE296" s="16"/>
      <c r="BF296" s="16"/>
      <c r="BG296" s="16"/>
      <c r="BH296" s="16"/>
      <c r="BI296" s="16"/>
      <c r="BJ296" s="16"/>
      <c r="BK296" s="16"/>
      <c r="BL296" s="16"/>
      <c r="BM296" s="16"/>
      <c r="BN296" s="16"/>
      <c r="BO296" s="16"/>
      <c r="BP296" s="16"/>
      <c r="BQ296" s="16"/>
      <c r="BR296" s="16"/>
      <c r="BS296" s="328"/>
      <c r="BT296" s="16"/>
      <c r="BU296" s="16"/>
      <c r="BV296" s="279"/>
      <c r="BW296" s="16"/>
      <c r="BX296" s="16"/>
      <c r="BY296" s="16"/>
      <c r="BZ296" s="16"/>
      <c r="CA296" s="16"/>
      <c r="CB296" s="16"/>
      <c r="CC296" s="16"/>
      <c r="CD296" s="16"/>
      <c r="CE296" s="16"/>
      <c r="CF296" s="43">
        <f t="shared" si="242"/>
        <v>3044687000</v>
      </c>
      <c r="CG296" s="197">
        <f t="shared" si="242"/>
        <v>3232477000</v>
      </c>
      <c r="CH296" s="44">
        <f t="shared" ref="CH296:CH318" si="270">(CF296*90%)*40%/24</f>
        <v>45670305</v>
      </c>
      <c r="CI296" s="44">
        <f t="shared" ref="CI296:CI318" si="271">(CG296*90%)*40%/36</f>
        <v>32324770</v>
      </c>
      <c r="CJ296" s="250">
        <f t="shared" ref="CJ296:CJ318" si="272">(AJ296*90%)/36</f>
        <v>71808650</v>
      </c>
      <c r="CK296" s="287">
        <f t="shared" ref="CK296:CK318" si="273">AK296/48</f>
        <v>63531375</v>
      </c>
    </row>
    <row r="297" spans="1:89">
      <c r="A297" s="3">
        <f t="shared" ref="A297:A318" si="274">A296+1</f>
        <v>258</v>
      </c>
      <c r="B297" s="556">
        <v>5</v>
      </c>
      <c r="C297" s="264" t="s">
        <v>189</v>
      </c>
      <c r="D297" s="265" t="s">
        <v>44</v>
      </c>
      <c r="E297" s="266"/>
      <c r="F297" s="41" t="s">
        <v>60</v>
      </c>
      <c r="G297" s="267">
        <f t="shared" si="250"/>
        <v>101</v>
      </c>
      <c r="H297" s="267">
        <f t="shared" si="251"/>
        <v>90</v>
      </c>
      <c r="I297" s="268">
        <f t="shared" si="252"/>
        <v>26966806</v>
      </c>
      <c r="J297" s="268">
        <f t="shared" si="253"/>
        <v>1</v>
      </c>
      <c r="K297" s="269">
        <f t="shared" si="254"/>
        <v>1.06</v>
      </c>
      <c r="L297" s="270">
        <f t="shared" si="247"/>
        <v>1.0149999999999999</v>
      </c>
      <c r="M297" s="271">
        <f t="shared" si="255"/>
        <v>24245056.198003531</v>
      </c>
      <c r="N297" s="271">
        <f t="shared" si="256"/>
        <v>27328052.118228704</v>
      </c>
      <c r="O297" s="271">
        <f t="shared" si="257"/>
        <v>29013586.575399999</v>
      </c>
      <c r="P297" s="271">
        <f t="shared" si="258"/>
        <v>30803081.109711833</v>
      </c>
      <c r="Q297" s="272">
        <f t="shared" si="259"/>
        <v>29013586.575399999</v>
      </c>
      <c r="R297" s="271">
        <f t="shared" si="259"/>
        <v>30803081.109711833</v>
      </c>
      <c r="S297" s="271">
        <f t="shared" si="260"/>
        <v>32702947.751243506</v>
      </c>
      <c r="T297" s="271"/>
      <c r="U297" s="271">
        <f t="shared" si="261"/>
        <v>2182055057.8203177</v>
      </c>
      <c r="V297" s="271">
        <f t="shared" si="262"/>
        <v>2459524690.6405835</v>
      </c>
      <c r="W297" s="271">
        <f t="shared" si="263"/>
        <v>2611222791.7859998</v>
      </c>
      <c r="X297" s="272">
        <f t="shared" si="264"/>
        <v>2772277299.8740649</v>
      </c>
      <c r="Y297" s="272">
        <f t="shared" si="265"/>
        <v>2611222791.7859998</v>
      </c>
      <c r="Z297" s="271">
        <f t="shared" si="266"/>
        <v>2772277299.8740649</v>
      </c>
      <c r="AA297" s="271">
        <f t="shared" ref="AA297:AA318" si="275">S297*H297</f>
        <v>2943265297.6119156</v>
      </c>
      <c r="AB297" s="271"/>
      <c r="AC297" s="33" t="str">
        <f t="shared" si="267"/>
        <v>BERTAHAP</v>
      </c>
      <c r="AD297" s="273">
        <f t="shared" si="268"/>
        <v>0</v>
      </c>
      <c r="AE297" s="274">
        <v>2</v>
      </c>
      <c r="AF297" s="275"/>
      <c r="AG297" s="271" t="e">
        <f>IF(AF297&gt;#REF!,"LB","KR")</f>
        <v>#REF!</v>
      </c>
      <c r="AH297" s="275">
        <f t="shared" si="249"/>
        <v>2400261000</v>
      </c>
      <c r="AI297" s="275">
        <f t="shared" si="249"/>
        <v>2705478000</v>
      </c>
      <c r="AJ297" s="275">
        <f t="shared" si="249"/>
        <v>2872346000</v>
      </c>
      <c r="AK297" s="276">
        <f t="shared" si="248"/>
        <v>3049506000</v>
      </c>
      <c r="AL297" s="276">
        <f t="shared" si="248"/>
        <v>2872346000</v>
      </c>
      <c r="AM297" s="275">
        <f t="shared" si="248"/>
        <v>3049506000</v>
      </c>
      <c r="AN297" s="275">
        <f t="shared" si="248"/>
        <v>3237592000</v>
      </c>
      <c r="AO297" s="16"/>
      <c r="AP297" s="16"/>
      <c r="AQ297" s="278">
        <f t="shared" si="269"/>
        <v>-1391487.189600002</v>
      </c>
      <c r="AR297" s="279"/>
      <c r="AS297" s="280"/>
      <c r="AT297" s="280"/>
      <c r="AU297" s="280"/>
      <c r="AV297" s="16"/>
      <c r="AW297" s="16"/>
      <c r="AX297" s="16"/>
      <c r="AY297" s="16"/>
      <c r="AZ297" s="16"/>
      <c r="BA297" s="16"/>
      <c r="BB297" s="16"/>
      <c r="BC297" s="16"/>
      <c r="BD297" s="16"/>
      <c r="BE297" s="16"/>
      <c r="BF297" s="16"/>
      <c r="BG297" s="16"/>
      <c r="BH297" s="16"/>
      <c r="BI297" s="16"/>
      <c r="BJ297" s="16"/>
      <c r="BK297" s="16"/>
      <c r="BL297" s="16"/>
      <c r="BM297" s="16"/>
      <c r="BN297" s="16"/>
      <c r="BO297" s="16"/>
      <c r="BP297" s="16"/>
      <c r="BQ297" s="16"/>
      <c r="BR297" s="16"/>
      <c r="BS297" s="328"/>
      <c r="BT297" s="16"/>
      <c r="BU297" s="16"/>
      <c r="BV297" s="279"/>
      <c r="BW297" s="16"/>
      <c r="BX297" s="16"/>
      <c r="BY297" s="16"/>
      <c r="BZ297" s="16"/>
      <c r="CA297" s="16"/>
      <c r="CB297" s="16"/>
      <c r="CC297" s="16"/>
      <c r="CD297" s="16"/>
      <c r="CE297" s="16"/>
      <c r="CF297" s="43">
        <f t="shared" ref="CF297:CG318" si="276">ROUNDUP(AJ297+(AJ297*6%),-3)</f>
        <v>3044687000</v>
      </c>
      <c r="CG297" s="197">
        <f t="shared" si="276"/>
        <v>3232477000</v>
      </c>
      <c r="CH297" s="44">
        <f t="shared" si="270"/>
        <v>45670305</v>
      </c>
      <c r="CI297" s="44">
        <f t="shared" si="271"/>
        <v>32324770</v>
      </c>
      <c r="CJ297" s="250">
        <f t="shared" si="272"/>
        <v>71808650</v>
      </c>
      <c r="CK297" s="287">
        <f t="shared" si="273"/>
        <v>63531375</v>
      </c>
    </row>
    <row r="298" spans="1:89">
      <c r="A298" s="3">
        <f t="shared" si="274"/>
        <v>259</v>
      </c>
      <c r="B298" s="556">
        <v>6</v>
      </c>
      <c r="C298" s="264" t="s">
        <v>189</v>
      </c>
      <c r="D298" s="299">
        <v>11</v>
      </c>
      <c r="E298" s="266"/>
      <c r="F298" s="41" t="s">
        <v>62</v>
      </c>
      <c r="G298" s="267">
        <f t="shared" si="250"/>
        <v>101</v>
      </c>
      <c r="H298" s="267">
        <f t="shared" si="251"/>
        <v>90</v>
      </c>
      <c r="I298" s="268">
        <f t="shared" si="252"/>
        <v>26966806</v>
      </c>
      <c r="J298" s="268">
        <f t="shared" si="253"/>
        <v>1</v>
      </c>
      <c r="K298" s="269">
        <f t="shared" si="254"/>
        <v>1.06</v>
      </c>
      <c r="L298" s="270">
        <f t="shared" si="247"/>
        <v>1.0149999999999999</v>
      </c>
      <c r="M298" s="271">
        <f t="shared" si="255"/>
        <v>24245056.198003531</v>
      </c>
      <c r="N298" s="271">
        <f t="shared" si="256"/>
        <v>27328052.118228704</v>
      </c>
      <c r="O298" s="271">
        <f t="shared" si="257"/>
        <v>29013586.575399999</v>
      </c>
      <c r="P298" s="271">
        <f t="shared" si="258"/>
        <v>30803081.109711833</v>
      </c>
      <c r="Q298" s="272">
        <f t="shared" si="259"/>
        <v>29013586.575399999</v>
      </c>
      <c r="R298" s="271">
        <f t="shared" si="259"/>
        <v>30803081.109711833</v>
      </c>
      <c r="S298" s="271">
        <f t="shared" si="260"/>
        <v>32702947.751243506</v>
      </c>
      <c r="T298" s="271"/>
      <c r="U298" s="271">
        <f t="shared" si="261"/>
        <v>2182055057.8203177</v>
      </c>
      <c r="V298" s="271">
        <f t="shared" si="262"/>
        <v>2459524690.6405835</v>
      </c>
      <c r="W298" s="271">
        <f t="shared" si="263"/>
        <v>2611222791.7859998</v>
      </c>
      <c r="X298" s="272">
        <f t="shared" si="264"/>
        <v>2772277299.8740649</v>
      </c>
      <c r="Y298" s="272">
        <f t="shared" si="265"/>
        <v>2611222791.7859998</v>
      </c>
      <c r="Z298" s="271">
        <f t="shared" si="266"/>
        <v>2772277299.8740649</v>
      </c>
      <c r="AA298" s="271">
        <f t="shared" si="275"/>
        <v>2943265297.6119156</v>
      </c>
      <c r="AB298" s="271"/>
      <c r="AC298" s="33" t="str">
        <f t="shared" si="267"/>
        <v>BERTAHAP</v>
      </c>
      <c r="AD298" s="273">
        <f t="shared" si="268"/>
        <v>0</v>
      </c>
      <c r="AE298" s="274">
        <v>2</v>
      </c>
      <c r="AF298" s="275"/>
      <c r="AG298" s="271" t="e">
        <f>IF(AF298&gt;#REF!,"LB","KR")</f>
        <v>#REF!</v>
      </c>
      <c r="AH298" s="275">
        <f t="shared" si="249"/>
        <v>2400261000</v>
      </c>
      <c r="AI298" s="275">
        <f t="shared" si="249"/>
        <v>2705478000</v>
      </c>
      <c r="AJ298" s="275">
        <f t="shared" si="249"/>
        <v>2872346000</v>
      </c>
      <c r="AK298" s="276">
        <f t="shared" si="248"/>
        <v>3049506000</v>
      </c>
      <c r="AL298" s="276">
        <f t="shared" si="248"/>
        <v>2872346000</v>
      </c>
      <c r="AM298" s="275">
        <f t="shared" si="248"/>
        <v>3049506000</v>
      </c>
      <c r="AN298" s="275">
        <f t="shared" si="248"/>
        <v>3237592000</v>
      </c>
      <c r="AO298" s="16"/>
      <c r="AP298" s="16"/>
      <c r="AQ298" s="278">
        <f t="shared" si="269"/>
        <v>-1391487.189600002</v>
      </c>
      <c r="AR298" s="279"/>
      <c r="AS298" s="280"/>
      <c r="AT298" s="280"/>
      <c r="AU298" s="280"/>
      <c r="AV298" s="16"/>
      <c r="AW298" s="16"/>
      <c r="AX298" s="16"/>
      <c r="AY298" s="16"/>
      <c r="AZ298" s="16"/>
      <c r="BA298" s="16"/>
      <c r="BB298" s="16"/>
      <c r="BC298" s="16"/>
      <c r="BD298" s="16"/>
      <c r="BE298" s="16"/>
      <c r="BF298" s="16"/>
      <c r="BG298" s="16"/>
      <c r="BH298" s="16"/>
      <c r="BI298" s="16"/>
      <c r="BJ298" s="16"/>
      <c r="BK298" s="16"/>
      <c r="BL298" s="16"/>
      <c r="BM298" s="16"/>
      <c r="BN298" s="16"/>
      <c r="BO298" s="16"/>
      <c r="BP298" s="16"/>
      <c r="BQ298" s="16"/>
      <c r="BR298" s="16"/>
      <c r="BS298" s="328"/>
      <c r="BT298" s="16"/>
      <c r="BU298" s="16"/>
      <c r="BV298" s="279"/>
      <c r="BW298" s="16"/>
      <c r="BX298" s="16"/>
      <c r="BY298" s="16"/>
      <c r="BZ298" s="16"/>
      <c r="CA298" s="16"/>
      <c r="CB298" s="16"/>
      <c r="CC298" s="16"/>
      <c r="CD298" s="16"/>
      <c r="CE298" s="16"/>
      <c r="CF298" s="43">
        <f t="shared" si="276"/>
        <v>3044687000</v>
      </c>
      <c r="CG298" s="197">
        <f t="shared" si="276"/>
        <v>3232477000</v>
      </c>
      <c r="CH298" s="44">
        <f t="shared" si="270"/>
        <v>45670305</v>
      </c>
      <c r="CI298" s="44">
        <f t="shared" si="271"/>
        <v>32324770</v>
      </c>
      <c r="CJ298" s="250">
        <f t="shared" si="272"/>
        <v>71808650</v>
      </c>
      <c r="CK298" s="287">
        <f t="shared" si="273"/>
        <v>63531375</v>
      </c>
    </row>
    <row r="299" spans="1:89">
      <c r="A299" s="3">
        <f t="shared" si="274"/>
        <v>260</v>
      </c>
      <c r="B299" s="556">
        <v>7</v>
      </c>
      <c r="C299" s="264" t="s">
        <v>189</v>
      </c>
      <c r="D299" s="299">
        <v>15</v>
      </c>
      <c r="E299" s="266"/>
      <c r="F299" s="41" t="s">
        <v>64</v>
      </c>
      <c r="G299" s="267">
        <f t="shared" si="250"/>
        <v>101</v>
      </c>
      <c r="H299" s="267">
        <f t="shared" si="251"/>
        <v>90</v>
      </c>
      <c r="I299" s="268">
        <f t="shared" si="252"/>
        <v>26966806</v>
      </c>
      <c r="J299" s="268">
        <f t="shared" si="253"/>
        <v>1</v>
      </c>
      <c r="K299" s="269">
        <f t="shared" si="254"/>
        <v>1.06</v>
      </c>
      <c r="L299" s="270">
        <f t="shared" si="247"/>
        <v>1.0149999999999999</v>
      </c>
      <c r="M299" s="271">
        <f t="shared" si="255"/>
        <v>24245056.198003531</v>
      </c>
      <c r="N299" s="271">
        <f t="shared" si="256"/>
        <v>27328052.118228704</v>
      </c>
      <c r="O299" s="271">
        <f t="shared" si="257"/>
        <v>29013586.575399999</v>
      </c>
      <c r="P299" s="271">
        <f t="shared" si="258"/>
        <v>30803081.109711833</v>
      </c>
      <c r="Q299" s="272">
        <f t="shared" si="259"/>
        <v>29013586.575399999</v>
      </c>
      <c r="R299" s="271">
        <f t="shared" si="259"/>
        <v>30803081.109711833</v>
      </c>
      <c r="S299" s="271">
        <f t="shared" si="260"/>
        <v>32702947.751243506</v>
      </c>
      <c r="T299" s="271"/>
      <c r="U299" s="271">
        <f t="shared" si="261"/>
        <v>2182055057.8203177</v>
      </c>
      <c r="V299" s="271">
        <f t="shared" si="262"/>
        <v>2459524690.6405835</v>
      </c>
      <c r="W299" s="271">
        <f t="shared" si="263"/>
        <v>2611222791.7859998</v>
      </c>
      <c r="X299" s="272">
        <f t="shared" si="264"/>
        <v>2772277299.8740649</v>
      </c>
      <c r="Y299" s="272">
        <f t="shared" si="265"/>
        <v>2611222791.7859998</v>
      </c>
      <c r="Z299" s="271">
        <f t="shared" si="266"/>
        <v>2772277299.8740649</v>
      </c>
      <c r="AA299" s="271">
        <f t="shared" si="275"/>
        <v>2943265297.6119156</v>
      </c>
      <c r="AB299" s="271"/>
      <c r="AC299" s="33" t="str">
        <f t="shared" si="267"/>
        <v>BERTAHAP</v>
      </c>
      <c r="AD299" s="273">
        <f t="shared" si="268"/>
        <v>0</v>
      </c>
      <c r="AE299" s="274">
        <v>2</v>
      </c>
      <c r="AF299" s="275"/>
      <c r="AG299" s="271" t="e">
        <f>IF(AF299&gt;#REF!,"LB","KR")</f>
        <v>#REF!</v>
      </c>
      <c r="AH299" s="275">
        <f t="shared" si="249"/>
        <v>2400261000</v>
      </c>
      <c r="AI299" s="275">
        <f t="shared" si="249"/>
        <v>2705478000</v>
      </c>
      <c r="AJ299" s="275">
        <f t="shared" si="249"/>
        <v>2872346000</v>
      </c>
      <c r="AK299" s="276">
        <f t="shared" si="248"/>
        <v>3049506000</v>
      </c>
      <c r="AL299" s="276">
        <f t="shared" si="248"/>
        <v>2872346000</v>
      </c>
      <c r="AM299" s="275">
        <f t="shared" si="248"/>
        <v>3049506000</v>
      </c>
      <c r="AN299" s="275">
        <f t="shared" si="248"/>
        <v>3237592000</v>
      </c>
      <c r="AO299" s="16"/>
      <c r="AP299" s="16"/>
      <c r="AQ299" s="278">
        <f t="shared" si="269"/>
        <v>-1391487.189600002</v>
      </c>
      <c r="AR299" s="279"/>
      <c r="AS299" s="280"/>
      <c r="AT299" s="280"/>
      <c r="AU299" s="280"/>
      <c r="AV299" s="16"/>
      <c r="AW299" s="16"/>
      <c r="AX299" s="16"/>
      <c r="AY299" s="16"/>
      <c r="AZ299" s="16"/>
      <c r="BA299" s="16"/>
      <c r="BB299" s="16"/>
      <c r="BC299" s="16"/>
      <c r="BD299" s="16"/>
      <c r="BE299" s="16"/>
      <c r="BF299" s="16"/>
      <c r="BG299" s="16"/>
      <c r="BH299" s="16"/>
      <c r="BI299" s="16"/>
      <c r="BJ299" s="16"/>
      <c r="BK299" s="16"/>
      <c r="BL299" s="16"/>
      <c r="BM299" s="16"/>
      <c r="BN299" s="16"/>
      <c r="BO299" s="16"/>
      <c r="BP299" s="16"/>
      <c r="BQ299" s="16"/>
      <c r="BR299" s="16"/>
      <c r="BS299" s="328"/>
      <c r="BT299" s="16"/>
      <c r="BU299" s="16"/>
      <c r="BV299" s="279"/>
      <c r="BW299" s="16"/>
      <c r="BX299" s="16"/>
      <c r="BY299" s="16"/>
      <c r="BZ299" s="16"/>
      <c r="CA299" s="16"/>
      <c r="CB299" s="16"/>
      <c r="CC299" s="16"/>
      <c r="CD299" s="16"/>
      <c r="CE299" s="16"/>
      <c r="CF299" s="43">
        <f t="shared" si="276"/>
        <v>3044687000</v>
      </c>
      <c r="CG299" s="197">
        <f t="shared" si="276"/>
        <v>3232477000</v>
      </c>
      <c r="CH299" s="44">
        <f t="shared" si="270"/>
        <v>45670305</v>
      </c>
      <c r="CI299" s="44">
        <f t="shared" si="271"/>
        <v>32324770</v>
      </c>
      <c r="CJ299" s="250">
        <f t="shared" si="272"/>
        <v>71808650</v>
      </c>
      <c r="CK299" s="287">
        <f t="shared" si="273"/>
        <v>63531375</v>
      </c>
    </row>
    <row r="300" spans="1:89">
      <c r="A300" s="3">
        <f t="shared" si="274"/>
        <v>261</v>
      </c>
      <c r="B300" s="556">
        <v>8</v>
      </c>
      <c r="C300" s="264" t="s">
        <v>189</v>
      </c>
      <c r="D300" s="299">
        <v>17</v>
      </c>
      <c r="E300" s="266"/>
      <c r="F300" s="41" t="s">
        <v>67</v>
      </c>
      <c r="G300" s="267">
        <f t="shared" si="250"/>
        <v>85</v>
      </c>
      <c r="H300" s="267">
        <f t="shared" si="251"/>
        <v>74</v>
      </c>
      <c r="I300" s="268">
        <f t="shared" si="252"/>
        <v>26966806</v>
      </c>
      <c r="J300" s="268">
        <f t="shared" si="253"/>
        <v>1</v>
      </c>
      <c r="K300" s="269">
        <f t="shared" si="254"/>
        <v>1.06</v>
      </c>
      <c r="L300" s="270">
        <f t="shared" si="247"/>
        <v>1.0149999999999999</v>
      </c>
      <c r="M300" s="271">
        <f t="shared" si="255"/>
        <v>24245056.198003531</v>
      </c>
      <c r="N300" s="271">
        <f t="shared" si="256"/>
        <v>27328052.118228704</v>
      </c>
      <c r="O300" s="271">
        <f t="shared" si="257"/>
        <v>29013586.575399999</v>
      </c>
      <c r="P300" s="271">
        <f t="shared" si="258"/>
        <v>30803081.109711833</v>
      </c>
      <c r="Q300" s="272">
        <f t="shared" si="259"/>
        <v>29013586.575399999</v>
      </c>
      <c r="R300" s="271">
        <f t="shared" si="259"/>
        <v>30803081.109711833</v>
      </c>
      <c r="S300" s="271">
        <f t="shared" si="260"/>
        <v>32702947.751243506</v>
      </c>
      <c r="T300" s="271"/>
      <c r="U300" s="271">
        <f t="shared" si="261"/>
        <v>1794134158.6522613</v>
      </c>
      <c r="V300" s="271">
        <f t="shared" si="262"/>
        <v>2022275856.748924</v>
      </c>
      <c r="W300" s="271">
        <f t="shared" si="263"/>
        <v>2147005406.5795999</v>
      </c>
      <c r="X300" s="272">
        <f t="shared" si="264"/>
        <v>2279428002.1186757</v>
      </c>
      <c r="Y300" s="272">
        <f t="shared" si="265"/>
        <v>2147005406.5795999</v>
      </c>
      <c r="Z300" s="271">
        <f t="shared" si="266"/>
        <v>2279428002.1186757</v>
      </c>
      <c r="AA300" s="271">
        <f t="shared" si="275"/>
        <v>2420018133.5920196</v>
      </c>
      <c r="AB300" s="271"/>
      <c r="AC300" s="33" t="str">
        <f t="shared" si="267"/>
        <v>BERTAHAP</v>
      </c>
      <c r="AD300" s="273">
        <f t="shared" si="268"/>
        <v>0</v>
      </c>
      <c r="AE300" s="274">
        <v>2</v>
      </c>
      <c r="AF300" s="275"/>
      <c r="AG300" s="271" t="e">
        <f>IF(AF300&gt;#REF!,"LB","KR")</f>
        <v>#REF!</v>
      </c>
      <c r="AH300" s="275">
        <f t="shared" si="249"/>
        <v>1973548000</v>
      </c>
      <c r="AI300" s="275">
        <f t="shared" si="249"/>
        <v>2224504000</v>
      </c>
      <c r="AJ300" s="275">
        <f t="shared" si="249"/>
        <v>2361706000</v>
      </c>
      <c r="AK300" s="276">
        <f t="shared" si="248"/>
        <v>2507371000</v>
      </c>
      <c r="AL300" s="276">
        <f t="shared" si="248"/>
        <v>2361706000</v>
      </c>
      <c r="AM300" s="275">
        <f t="shared" si="248"/>
        <v>2507371000</v>
      </c>
      <c r="AN300" s="275">
        <f t="shared" si="248"/>
        <v>2662020000</v>
      </c>
      <c r="AO300" s="16"/>
      <c r="AP300" s="16"/>
      <c r="AQ300" s="278">
        <f t="shared" si="269"/>
        <v>-1391487.189600002</v>
      </c>
      <c r="AR300" s="279"/>
      <c r="AS300" s="280"/>
      <c r="AT300" s="280"/>
      <c r="AU300" s="280"/>
      <c r="AV300" s="16"/>
      <c r="AW300" s="16"/>
      <c r="AX300" s="16"/>
      <c r="AY300" s="16"/>
      <c r="AZ300" s="16"/>
      <c r="BA300" s="16"/>
      <c r="BB300" s="16"/>
      <c r="BC300" s="16"/>
      <c r="BD300" s="16"/>
      <c r="BE300" s="16"/>
      <c r="BF300" s="16"/>
      <c r="BG300" s="16"/>
      <c r="BH300" s="16"/>
      <c r="BI300" s="16"/>
      <c r="BJ300" s="16"/>
      <c r="BK300" s="16"/>
      <c r="BL300" s="16"/>
      <c r="BM300" s="16"/>
      <c r="BN300" s="16"/>
      <c r="BO300" s="16"/>
      <c r="BP300" s="16"/>
      <c r="BQ300" s="16"/>
      <c r="BR300" s="16"/>
      <c r="BS300" s="328"/>
      <c r="BT300" s="16"/>
      <c r="BU300" s="16"/>
      <c r="BV300" s="279"/>
      <c r="BW300" s="16"/>
      <c r="BX300" s="16"/>
      <c r="BY300" s="16"/>
      <c r="BZ300" s="16"/>
      <c r="CA300" s="16"/>
      <c r="CB300" s="16"/>
      <c r="CC300" s="16"/>
      <c r="CD300" s="16"/>
      <c r="CE300" s="16"/>
      <c r="CF300" s="43">
        <f t="shared" si="276"/>
        <v>2503409000</v>
      </c>
      <c r="CG300" s="197">
        <f t="shared" si="276"/>
        <v>2657814000</v>
      </c>
      <c r="CH300" s="44">
        <f t="shared" si="270"/>
        <v>37551135</v>
      </c>
      <c r="CI300" s="44">
        <f t="shared" si="271"/>
        <v>26578140</v>
      </c>
      <c r="CJ300" s="250">
        <f t="shared" si="272"/>
        <v>59042650</v>
      </c>
      <c r="CK300" s="287">
        <f t="shared" si="273"/>
        <v>52236895.833333336</v>
      </c>
    </row>
    <row r="301" spans="1:89">
      <c r="A301" s="3">
        <f t="shared" si="274"/>
        <v>262</v>
      </c>
      <c r="B301" s="556">
        <v>9</v>
      </c>
      <c r="C301" s="264" t="s">
        <v>189</v>
      </c>
      <c r="D301" s="299">
        <v>19</v>
      </c>
      <c r="E301" s="266"/>
      <c r="F301" s="41" t="s">
        <v>78</v>
      </c>
      <c r="G301" s="267">
        <f t="shared" si="250"/>
        <v>138</v>
      </c>
      <c r="H301" s="267">
        <f t="shared" si="251"/>
        <v>120</v>
      </c>
      <c r="I301" s="268">
        <f t="shared" si="252"/>
        <v>26966806</v>
      </c>
      <c r="J301" s="268">
        <f t="shared" si="253"/>
        <v>1</v>
      </c>
      <c r="K301" s="269">
        <f t="shared" si="254"/>
        <v>1.06</v>
      </c>
      <c r="L301" s="270">
        <f t="shared" si="247"/>
        <v>1.0149999999999999</v>
      </c>
      <c r="M301" s="271">
        <f t="shared" si="255"/>
        <v>24245056.198003531</v>
      </c>
      <c r="N301" s="271">
        <f t="shared" si="256"/>
        <v>27328052.118228704</v>
      </c>
      <c r="O301" s="271">
        <f t="shared" si="257"/>
        <v>29013586.575399999</v>
      </c>
      <c r="P301" s="271">
        <f t="shared" si="258"/>
        <v>30803081.109711833</v>
      </c>
      <c r="Q301" s="272">
        <f t="shared" si="259"/>
        <v>29013586.575399999</v>
      </c>
      <c r="R301" s="271">
        <f t="shared" si="259"/>
        <v>30803081.109711833</v>
      </c>
      <c r="S301" s="271">
        <f t="shared" si="260"/>
        <v>32702947.751243506</v>
      </c>
      <c r="T301" s="271"/>
      <c r="U301" s="271">
        <f t="shared" si="261"/>
        <v>2909406743.7604237</v>
      </c>
      <c r="V301" s="271">
        <f t="shared" si="262"/>
        <v>3279366254.1874447</v>
      </c>
      <c r="W301" s="271">
        <f t="shared" si="263"/>
        <v>3481630389.0479999</v>
      </c>
      <c r="X301" s="272">
        <f t="shared" si="264"/>
        <v>3696369733.1654201</v>
      </c>
      <c r="Y301" s="272">
        <f t="shared" si="265"/>
        <v>3481630389.0479999</v>
      </c>
      <c r="Z301" s="271">
        <f t="shared" si="266"/>
        <v>3696369733.1654201</v>
      </c>
      <c r="AA301" s="271">
        <f t="shared" si="275"/>
        <v>3924353730.1492205</v>
      </c>
      <c r="AB301" s="271"/>
      <c r="AC301" s="33" t="str">
        <f t="shared" si="267"/>
        <v>BERTAHAP</v>
      </c>
      <c r="AD301" s="273">
        <f t="shared" si="268"/>
        <v>0</v>
      </c>
      <c r="AE301" s="274">
        <v>2</v>
      </c>
      <c r="AF301" s="275"/>
      <c r="AG301" s="271" t="e">
        <f>IF(AF301&gt;#REF!,"LB","KR")</f>
        <v>#REF!</v>
      </c>
      <c r="AH301" s="275">
        <f t="shared" si="249"/>
        <v>3200348000</v>
      </c>
      <c r="AI301" s="275">
        <f t="shared" si="249"/>
        <v>3607303000</v>
      </c>
      <c r="AJ301" s="275">
        <f t="shared" si="249"/>
        <v>3829794000</v>
      </c>
      <c r="AK301" s="276">
        <f t="shared" si="248"/>
        <v>4066007000</v>
      </c>
      <c r="AL301" s="276">
        <f t="shared" si="248"/>
        <v>3829794000</v>
      </c>
      <c r="AM301" s="275">
        <f t="shared" si="248"/>
        <v>4066007000</v>
      </c>
      <c r="AN301" s="275">
        <f t="shared" si="248"/>
        <v>4316790000</v>
      </c>
      <c r="AO301" s="16"/>
      <c r="AP301" s="16"/>
      <c r="AQ301" s="278">
        <f t="shared" si="269"/>
        <v>-1391487.189600002</v>
      </c>
      <c r="AR301" s="279"/>
      <c r="AS301" s="280"/>
      <c r="AT301" s="280"/>
      <c r="AU301" s="280"/>
      <c r="AV301" s="16"/>
      <c r="AW301" s="16"/>
      <c r="AX301" s="16"/>
      <c r="AY301" s="16"/>
      <c r="AZ301" s="16"/>
      <c r="BA301" s="16"/>
      <c r="BB301" s="16"/>
      <c r="BC301" s="16"/>
      <c r="BD301" s="16"/>
      <c r="BE301" s="16"/>
      <c r="BF301" s="16"/>
      <c r="BG301" s="16"/>
      <c r="BH301" s="16"/>
      <c r="BI301" s="16"/>
      <c r="BJ301" s="16"/>
      <c r="BK301" s="16"/>
      <c r="BL301" s="16"/>
      <c r="BM301" s="16"/>
      <c r="BN301" s="16"/>
      <c r="BO301" s="16"/>
      <c r="BP301" s="16"/>
      <c r="BQ301" s="16"/>
      <c r="BR301" s="16"/>
      <c r="BS301" s="328"/>
      <c r="BT301" s="16"/>
      <c r="BU301" s="16"/>
      <c r="BV301" s="279"/>
      <c r="BW301" s="16"/>
      <c r="BX301" s="16"/>
      <c r="BY301" s="16"/>
      <c r="BZ301" s="16"/>
      <c r="CA301" s="16"/>
      <c r="CB301" s="16"/>
      <c r="CC301" s="16"/>
      <c r="CD301" s="16"/>
      <c r="CE301" s="16"/>
      <c r="CF301" s="43">
        <f t="shared" si="276"/>
        <v>4059582000</v>
      </c>
      <c r="CG301" s="197">
        <f t="shared" si="276"/>
        <v>4309968000</v>
      </c>
      <c r="CH301" s="44">
        <f t="shared" si="270"/>
        <v>60893730</v>
      </c>
      <c r="CI301" s="44">
        <f t="shared" si="271"/>
        <v>43099680</v>
      </c>
      <c r="CJ301" s="250">
        <f t="shared" si="272"/>
        <v>95744850</v>
      </c>
      <c r="CK301" s="287">
        <f t="shared" si="273"/>
        <v>84708479.166666672</v>
      </c>
    </row>
    <row r="302" spans="1:89">
      <c r="A302" s="3">
        <f t="shared" si="274"/>
        <v>263</v>
      </c>
      <c r="B302" s="556">
        <v>10</v>
      </c>
      <c r="C302" s="264" t="s">
        <v>189</v>
      </c>
      <c r="D302" s="299">
        <v>21</v>
      </c>
      <c r="E302" s="266"/>
      <c r="F302" s="41" t="s">
        <v>84</v>
      </c>
      <c r="G302" s="267">
        <f t="shared" si="250"/>
        <v>132</v>
      </c>
      <c r="H302" s="267">
        <f t="shared" si="251"/>
        <v>112</v>
      </c>
      <c r="I302" s="268">
        <f t="shared" si="252"/>
        <v>26966806</v>
      </c>
      <c r="J302" s="268">
        <f t="shared" si="253"/>
        <v>3</v>
      </c>
      <c r="K302" s="269">
        <f t="shared" si="254"/>
        <v>1.1000000000000001</v>
      </c>
      <c r="L302" s="270">
        <f t="shared" si="247"/>
        <v>1.0149999999999999</v>
      </c>
      <c r="M302" s="271">
        <f t="shared" si="255"/>
        <v>25159963.979060266</v>
      </c>
      <c r="N302" s="271">
        <f t="shared" si="256"/>
        <v>28359299.367973182</v>
      </c>
      <c r="O302" s="271">
        <f t="shared" si="257"/>
        <v>30108438.899</v>
      </c>
      <c r="P302" s="271">
        <f t="shared" si="258"/>
        <v>31965461.528946243</v>
      </c>
      <c r="Q302" s="272">
        <f t="shared" si="259"/>
        <v>30108438.899</v>
      </c>
      <c r="R302" s="271">
        <f t="shared" si="259"/>
        <v>31965461.528946243</v>
      </c>
      <c r="S302" s="271">
        <f t="shared" si="260"/>
        <v>33937021.251290433</v>
      </c>
      <c r="T302" s="271"/>
      <c r="U302" s="271">
        <f t="shared" si="261"/>
        <v>2817915965.6547499</v>
      </c>
      <c r="V302" s="271">
        <f t="shared" si="262"/>
        <v>3176241529.2129965</v>
      </c>
      <c r="W302" s="271">
        <f t="shared" si="263"/>
        <v>3372145156.6880002</v>
      </c>
      <c r="X302" s="272">
        <f t="shared" si="264"/>
        <v>3580131691.2419791</v>
      </c>
      <c r="Y302" s="272">
        <f t="shared" si="265"/>
        <v>3372145156.6880002</v>
      </c>
      <c r="Z302" s="271">
        <f t="shared" si="266"/>
        <v>3580131691.2419791</v>
      </c>
      <c r="AA302" s="271">
        <f t="shared" si="275"/>
        <v>3800946380.1445284</v>
      </c>
      <c r="AB302" s="271"/>
      <c r="AC302" s="33" t="str">
        <f t="shared" si="267"/>
        <v>BERTAHAP</v>
      </c>
      <c r="AD302" s="273">
        <f t="shared" si="268"/>
        <v>0</v>
      </c>
      <c r="AE302" s="274">
        <v>2</v>
      </c>
      <c r="AF302" s="275"/>
      <c r="AG302" s="271" t="e">
        <f>IF(AF302&gt;#REF!,"LB","KR")</f>
        <v>#REF!</v>
      </c>
      <c r="AH302" s="275">
        <f t="shared" si="249"/>
        <v>3099708000</v>
      </c>
      <c r="AI302" s="275">
        <f t="shared" si="249"/>
        <v>3493866000</v>
      </c>
      <c r="AJ302" s="275">
        <f t="shared" si="249"/>
        <v>3709360000</v>
      </c>
      <c r="AK302" s="276">
        <f t="shared" si="248"/>
        <v>3938145000</v>
      </c>
      <c r="AL302" s="276">
        <f t="shared" si="248"/>
        <v>3709360000</v>
      </c>
      <c r="AM302" s="275">
        <f t="shared" si="248"/>
        <v>3938145000</v>
      </c>
      <c r="AN302" s="275">
        <f t="shared" si="248"/>
        <v>4181042000</v>
      </c>
      <c r="AO302" s="16"/>
      <c r="AP302" s="16"/>
      <c r="AQ302" s="278">
        <f t="shared" si="269"/>
        <v>-296634.86600000039</v>
      </c>
      <c r="AR302" s="279"/>
      <c r="AS302" s="280"/>
      <c r="AT302" s="280"/>
      <c r="AU302" s="280"/>
      <c r="AV302" s="16"/>
      <c r="AW302" s="16"/>
      <c r="AX302" s="16"/>
      <c r="AY302" s="16"/>
      <c r="AZ302" s="16"/>
      <c r="BA302" s="16"/>
      <c r="BB302" s="16"/>
      <c r="BC302" s="16"/>
      <c r="BD302" s="16"/>
      <c r="BE302" s="16"/>
      <c r="BF302" s="16"/>
      <c r="BG302" s="16"/>
      <c r="BH302" s="16"/>
      <c r="BI302" s="16"/>
      <c r="BJ302" s="16"/>
      <c r="BK302" s="16"/>
      <c r="BL302" s="16"/>
      <c r="BM302" s="16"/>
      <c r="BN302" s="16"/>
      <c r="BO302" s="16"/>
      <c r="BP302" s="16"/>
      <c r="BQ302" s="16"/>
      <c r="BR302" s="16"/>
      <c r="BS302" s="328"/>
      <c r="BT302" s="16"/>
      <c r="BU302" s="16"/>
      <c r="BV302" s="279"/>
      <c r="BW302" s="16"/>
      <c r="BX302" s="16"/>
      <c r="BY302" s="16"/>
      <c r="BZ302" s="16"/>
      <c r="CA302" s="16"/>
      <c r="CB302" s="16"/>
      <c r="CC302" s="16"/>
      <c r="CD302" s="16"/>
      <c r="CE302" s="16"/>
      <c r="CF302" s="43">
        <f t="shared" si="276"/>
        <v>3931922000</v>
      </c>
      <c r="CG302" s="197">
        <f t="shared" si="276"/>
        <v>4174434000</v>
      </c>
      <c r="CH302" s="44">
        <f t="shared" si="270"/>
        <v>58978830</v>
      </c>
      <c r="CI302" s="44">
        <f t="shared" si="271"/>
        <v>41744340</v>
      </c>
      <c r="CJ302" s="250">
        <f t="shared" si="272"/>
        <v>92734000</v>
      </c>
      <c r="CK302" s="287">
        <f t="shared" si="273"/>
        <v>82044687.5</v>
      </c>
    </row>
    <row r="303" spans="1:89">
      <c r="A303" s="3">
        <f t="shared" si="274"/>
        <v>264</v>
      </c>
      <c r="B303" s="556">
        <v>1</v>
      </c>
      <c r="C303" s="264" t="s">
        <v>190</v>
      </c>
      <c r="D303" s="265" t="s">
        <v>19</v>
      </c>
      <c r="E303" s="266"/>
      <c r="F303" s="41" t="s">
        <v>72</v>
      </c>
      <c r="G303" s="267">
        <f t="shared" si="250"/>
        <v>175</v>
      </c>
      <c r="H303" s="267">
        <f t="shared" si="251"/>
        <v>156</v>
      </c>
      <c r="I303" s="268">
        <f t="shared" si="252"/>
        <v>26966806</v>
      </c>
      <c r="J303" s="268">
        <f t="shared" si="253"/>
        <v>5</v>
      </c>
      <c r="K303" s="269">
        <f t="shared" si="254"/>
        <v>1.08</v>
      </c>
      <c r="L303" s="270">
        <f t="shared" ref="L303:L312" si="277">SUMIF($AN$4:$AN$22,D303,$AX$4:$AX$22)</f>
        <v>1.0149999999999999</v>
      </c>
      <c r="M303" s="271">
        <f t="shared" si="255"/>
        <v>24702510.0885319</v>
      </c>
      <c r="N303" s="271">
        <f t="shared" si="256"/>
        <v>27843675.743100945</v>
      </c>
      <c r="O303" s="271">
        <f t="shared" si="257"/>
        <v>29561012.737199999</v>
      </c>
      <c r="P303" s="271">
        <f t="shared" si="258"/>
        <v>31384271.319329038</v>
      </c>
      <c r="Q303" s="272">
        <f t="shared" si="259"/>
        <v>29561012.737199999</v>
      </c>
      <c r="R303" s="271">
        <f t="shared" si="259"/>
        <v>31384271.319329038</v>
      </c>
      <c r="S303" s="271">
        <f t="shared" si="260"/>
        <v>33319984.501266968</v>
      </c>
      <c r="T303" s="271"/>
      <c r="U303" s="271">
        <f t="shared" si="261"/>
        <v>3853591573.8109765</v>
      </c>
      <c r="V303" s="271">
        <f t="shared" si="262"/>
        <v>4343613415.9237471</v>
      </c>
      <c r="W303" s="271">
        <f t="shared" si="263"/>
        <v>4611517987.0031996</v>
      </c>
      <c r="X303" s="272">
        <f t="shared" si="264"/>
        <v>4895946325.8153296</v>
      </c>
      <c r="Y303" s="272">
        <f t="shared" si="265"/>
        <v>4611517987.0031996</v>
      </c>
      <c r="Z303" s="271">
        <f t="shared" si="266"/>
        <v>4895946325.8153296</v>
      </c>
      <c r="AA303" s="271">
        <f t="shared" si="275"/>
        <v>5197917582.1976471</v>
      </c>
      <c r="AB303" s="271"/>
      <c r="AC303" s="33" t="str">
        <f t="shared" si="267"/>
        <v>BERTAHAP</v>
      </c>
      <c r="AD303" s="273">
        <f t="shared" si="268"/>
        <v>0</v>
      </c>
      <c r="AE303" s="274">
        <v>2</v>
      </c>
      <c r="AF303" s="275"/>
      <c r="AG303" s="271" t="e">
        <f>IF(AF303&gt;#REF!,"LB","KR")</f>
        <v>#REF!</v>
      </c>
      <c r="AH303" s="275">
        <f t="shared" si="249"/>
        <v>4238951000</v>
      </c>
      <c r="AI303" s="275">
        <f t="shared" si="249"/>
        <v>4777975000</v>
      </c>
      <c r="AJ303" s="275">
        <f t="shared" si="249"/>
        <v>5072670000</v>
      </c>
      <c r="AK303" s="276">
        <f t="shared" si="248"/>
        <v>5385541000</v>
      </c>
      <c r="AL303" s="276">
        <f t="shared" si="248"/>
        <v>5072670000</v>
      </c>
      <c r="AM303" s="275">
        <f t="shared" si="248"/>
        <v>5385541000</v>
      </c>
      <c r="AN303" s="275">
        <f t="shared" si="248"/>
        <v>5717710000</v>
      </c>
      <c r="AO303" s="16"/>
      <c r="AP303" s="16"/>
      <c r="AQ303" s="278">
        <f t="shared" si="269"/>
        <v>-844061.0278000012</v>
      </c>
      <c r="AR303" s="279"/>
      <c r="AS303" s="280"/>
      <c r="AT303" s="280"/>
      <c r="AU303" s="280"/>
      <c r="AV303" s="16"/>
      <c r="AW303" s="16"/>
      <c r="AX303" s="16"/>
      <c r="AY303" s="16"/>
      <c r="AZ303" s="16"/>
      <c r="BA303" s="16"/>
      <c r="BB303" s="16"/>
      <c r="BC303" s="16"/>
      <c r="BD303" s="16"/>
      <c r="BE303" s="16"/>
      <c r="BF303" s="16"/>
      <c r="BG303" s="16"/>
      <c r="BH303" s="16"/>
      <c r="BI303" s="16"/>
      <c r="BJ303" s="16"/>
      <c r="BK303" s="16"/>
      <c r="BL303" s="16"/>
      <c r="BM303" s="16"/>
      <c r="BN303" s="16"/>
      <c r="BO303" s="16"/>
      <c r="BP303" s="16"/>
      <c r="BQ303" s="16"/>
      <c r="BR303" s="16"/>
      <c r="BS303" s="328"/>
      <c r="BT303" s="16"/>
      <c r="BU303" s="16"/>
      <c r="BV303" s="279"/>
      <c r="BW303" s="16"/>
      <c r="BX303" s="16"/>
      <c r="BY303" s="16"/>
      <c r="BZ303" s="16"/>
      <c r="CA303" s="16"/>
      <c r="CB303" s="16"/>
      <c r="CC303" s="16"/>
      <c r="CD303" s="16"/>
      <c r="CE303" s="16"/>
      <c r="CF303" s="43">
        <f t="shared" si="276"/>
        <v>5377031000</v>
      </c>
      <c r="CG303" s="197">
        <f t="shared" si="276"/>
        <v>5708674000</v>
      </c>
      <c r="CH303" s="44">
        <f t="shared" si="270"/>
        <v>80655465</v>
      </c>
      <c r="CI303" s="44">
        <f t="shared" si="271"/>
        <v>57086740</v>
      </c>
      <c r="CJ303" s="250">
        <f t="shared" si="272"/>
        <v>126816750</v>
      </c>
      <c r="CK303" s="287">
        <f t="shared" si="273"/>
        <v>112198770.83333333</v>
      </c>
    </row>
    <row r="304" spans="1:89">
      <c r="A304" s="3">
        <f t="shared" si="274"/>
        <v>265</v>
      </c>
      <c r="B304" s="556">
        <v>2</v>
      </c>
      <c r="C304" s="264" t="s">
        <v>190</v>
      </c>
      <c r="D304" s="265" t="s">
        <v>29</v>
      </c>
      <c r="E304" s="266"/>
      <c r="F304" s="41" t="s">
        <v>74</v>
      </c>
      <c r="G304" s="267">
        <f t="shared" si="250"/>
        <v>85</v>
      </c>
      <c r="H304" s="267">
        <f t="shared" si="251"/>
        <v>74</v>
      </c>
      <c r="I304" s="268">
        <f t="shared" si="252"/>
        <v>26966806</v>
      </c>
      <c r="J304" s="268">
        <f t="shared" si="253"/>
        <v>1</v>
      </c>
      <c r="K304" s="269">
        <f t="shared" si="254"/>
        <v>1.06</v>
      </c>
      <c r="L304" s="270">
        <f t="shared" si="277"/>
        <v>1.0149999999999999</v>
      </c>
      <c r="M304" s="271">
        <f t="shared" si="255"/>
        <v>24245056.198003531</v>
      </c>
      <c r="N304" s="271">
        <f t="shared" si="256"/>
        <v>27328052.118228704</v>
      </c>
      <c r="O304" s="271">
        <f t="shared" si="257"/>
        <v>29013586.575399999</v>
      </c>
      <c r="P304" s="271">
        <f t="shared" si="258"/>
        <v>30803081.109711833</v>
      </c>
      <c r="Q304" s="272">
        <f t="shared" si="259"/>
        <v>29013586.575399999</v>
      </c>
      <c r="R304" s="271">
        <f t="shared" si="259"/>
        <v>30803081.109711833</v>
      </c>
      <c r="S304" s="271">
        <f t="shared" si="260"/>
        <v>32702947.751243506</v>
      </c>
      <c r="T304" s="271"/>
      <c r="U304" s="271">
        <f t="shared" si="261"/>
        <v>1794134158.6522613</v>
      </c>
      <c r="V304" s="271">
        <f t="shared" si="262"/>
        <v>2022275856.748924</v>
      </c>
      <c r="W304" s="271">
        <f t="shared" si="263"/>
        <v>2147005406.5795999</v>
      </c>
      <c r="X304" s="272">
        <f t="shared" si="264"/>
        <v>2279428002.1186757</v>
      </c>
      <c r="Y304" s="272">
        <f t="shared" si="265"/>
        <v>2147005406.5795999</v>
      </c>
      <c r="Z304" s="271">
        <f t="shared" si="266"/>
        <v>2279428002.1186757</v>
      </c>
      <c r="AA304" s="271">
        <f t="shared" si="275"/>
        <v>2420018133.5920196</v>
      </c>
      <c r="AB304" s="271"/>
      <c r="AC304" s="33" t="str">
        <f t="shared" si="267"/>
        <v>BERTAHAP</v>
      </c>
      <c r="AD304" s="273">
        <f t="shared" si="268"/>
        <v>0</v>
      </c>
      <c r="AE304" s="274">
        <v>2</v>
      </c>
      <c r="AF304" s="275"/>
      <c r="AG304" s="271" t="e">
        <f>IF(AF304&gt;#REF!,"LB","KR")</f>
        <v>#REF!</v>
      </c>
      <c r="AH304" s="275">
        <f t="shared" si="249"/>
        <v>1973548000</v>
      </c>
      <c r="AI304" s="275">
        <f t="shared" si="249"/>
        <v>2224504000</v>
      </c>
      <c r="AJ304" s="275">
        <f t="shared" si="249"/>
        <v>2361706000</v>
      </c>
      <c r="AK304" s="276">
        <f t="shared" si="248"/>
        <v>2507371000</v>
      </c>
      <c r="AL304" s="276">
        <f t="shared" si="248"/>
        <v>2361706000</v>
      </c>
      <c r="AM304" s="275">
        <f t="shared" si="248"/>
        <v>2507371000</v>
      </c>
      <c r="AN304" s="275">
        <f t="shared" si="248"/>
        <v>2662020000</v>
      </c>
      <c r="AO304" s="16"/>
      <c r="AP304" s="16"/>
      <c r="AQ304" s="278">
        <f t="shared" si="269"/>
        <v>-1391487.189600002</v>
      </c>
      <c r="AR304" s="279"/>
      <c r="AS304" s="280"/>
      <c r="AT304" s="280"/>
      <c r="AU304" s="280"/>
      <c r="AV304" s="16"/>
      <c r="AW304" s="16"/>
      <c r="AX304" s="16"/>
      <c r="AY304" s="16"/>
      <c r="AZ304" s="16"/>
      <c r="BA304" s="16"/>
      <c r="BB304" s="16"/>
      <c r="BC304" s="16"/>
      <c r="BD304" s="16"/>
      <c r="BE304" s="16"/>
      <c r="BF304" s="16"/>
      <c r="BG304" s="16"/>
      <c r="BH304" s="16"/>
      <c r="BI304" s="16"/>
      <c r="BJ304" s="16"/>
      <c r="BK304" s="16"/>
      <c r="BL304" s="16"/>
      <c r="BM304" s="16"/>
      <c r="BN304" s="16"/>
      <c r="BO304" s="16"/>
      <c r="BP304" s="16"/>
      <c r="BQ304" s="16"/>
      <c r="BR304" s="16"/>
      <c r="BS304" s="328"/>
      <c r="BT304" s="16"/>
      <c r="BU304" s="16"/>
      <c r="BV304" s="279"/>
      <c r="BW304" s="16"/>
      <c r="BX304" s="16"/>
      <c r="BY304" s="16"/>
      <c r="BZ304" s="16"/>
      <c r="CA304" s="16"/>
      <c r="CB304" s="16"/>
      <c r="CC304" s="16"/>
      <c r="CD304" s="16"/>
      <c r="CE304" s="16"/>
      <c r="CF304" s="43">
        <f t="shared" si="276"/>
        <v>2503409000</v>
      </c>
      <c r="CG304" s="197">
        <f t="shared" si="276"/>
        <v>2657814000</v>
      </c>
      <c r="CH304" s="44">
        <f t="shared" si="270"/>
        <v>37551135</v>
      </c>
      <c r="CI304" s="44">
        <f t="shared" si="271"/>
        <v>26578140</v>
      </c>
      <c r="CJ304" s="250">
        <f t="shared" si="272"/>
        <v>59042650</v>
      </c>
      <c r="CK304" s="287">
        <f t="shared" si="273"/>
        <v>52236895.833333336</v>
      </c>
    </row>
    <row r="305" spans="1:89">
      <c r="A305" s="3">
        <f t="shared" si="274"/>
        <v>266</v>
      </c>
      <c r="B305" s="556">
        <v>3</v>
      </c>
      <c r="C305" s="264" t="s">
        <v>190</v>
      </c>
      <c r="D305" s="265" t="s">
        <v>32</v>
      </c>
      <c r="E305" s="266"/>
      <c r="F305" s="41" t="s">
        <v>56</v>
      </c>
      <c r="G305" s="267">
        <f t="shared" si="250"/>
        <v>85</v>
      </c>
      <c r="H305" s="267">
        <f t="shared" si="251"/>
        <v>74</v>
      </c>
      <c r="I305" s="268">
        <f t="shared" si="252"/>
        <v>26966806</v>
      </c>
      <c r="J305" s="268">
        <f t="shared" si="253"/>
        <v>1</v>
      </c>
      <c r="K305" s="269">
        <f t="shared" si="254"/>
        <v>1.06</v>
      </c>
      <c r="L305" s="270">
        <f t="shared" si="277"/>
        <v>1.0149999999999999</v>
      </c>
      <c r="M305" s="271">
        <f t="shared" si="255"/>
        <v>24245056.198003531</v>
      </c>
      <c r="N305" s="271">
        <f t="shared" si="256"/>
        <v>27328052.118228704</v>
      </c>
      <c r="O305" s="271">
        <f t="shared" si="257"/>
        <v>29013586.575399999</v>
      </c>
      <c r="P305" s="271">
        <f t="shared" si="258"/>
        <v>30803081.109711833</v>
      </c>
      <c r="Q305" s="272">
        <f t="shared" si="259"/>
        <v>29013586.575399999</v>
      </c>
      <c r="R305" s="271">
        <f t="shared" si="259"/>
        <v>30803081.109711833</v>
      </c>
      <c r="S305" s="271">
        <f t="shared" si="260"/>
        <v>32702947.751243506</v>
      </c>
      <c r="T305" s="271"/>
      <c r="U305" s="271">
        <f t="shared" si="261"/>
        <v>1794134158.6522613</v>
      </c>
      <c r="V305" s="271">
        <f t="shared" si="262"/>
        <v>2022275856.748924</v>
      </c>
      <c r="W305" s="271">
        <f t="shared" si="263"/>
        <v>2147005406.5795999</v>
      </c>
      <c r="X305" s="272">
        <f t="shared" si="264"/>
        <v>2279428002.1186757</v>
      </c>
      <c r="Y305" s="272">
        <f t="shared" si="265"/>
        <v>2147005406.5795999</v>
      </c>
      <c r="Z305" s="271">
        <f t="shared" si="266"/>
        <v>2279428002.1186757</v>
      </c>
      <c r="AA305" s="271">
        <f t="shared" si="275"/>
        <v>2420018133.5920196</v>
      </c>
      <c r="AB305" s="271"/>
      <c r="AC305" s="33" t="str">
        <f t="shared" si="267"/>
        <v>BERTAHAP</v>
      </c>
      <c r="AD305" s="273">
        <f t="shared" si="268"/>
        <v>0</v>
      </c>
      <c r="AE305" s="274">
        <v>2</v>
      </c>
      <c r="AF305" s="275"/>
      <c r="AG305" s="271" t="e">
        <f>IF(AF305&gt;#REF!,"LB","KR")</f>
        <v>#REF!</v>
      </c>
      <c r="AH305" s="275">
        <f t="shared" si="249"/>
        <v>1973548000</v>
      </c>
      <c r="AI305" s="275">
        <f t="shared" si="249"/>
        <v>2224504000</v>
      </c>
      <c r="AJ305" s="275">
        <f t="shared" si="249"/>
        <v>2361706000</v>
      </c>
      <c r="AK305" s="276">
        <f t="shared" si="248"/>
        <v>2507371000</v>
      </c>
      <c r="AL305" s="276">
        <f t="shared" si="248"/>
        <v>2361706000</v>
      </c>
      <c r="AM305" s="275">
        <f t="shared" si="248"/>
        <v>2507371000</v>
      </c>
      <c r="AN305" s="275">
        <f t="shared" si="248"/>
        <v>2662020000</v>
      </c>
      <c r="AO305" s="16"/>
      <c r="AP305" s="16"/>
      <c r="AQ305" s="278">
        <f t="shared" si="269"/>
        <v>-1391487.189600002</v>
      </c>
      <c r="AR305" s="279"/>
      <c r="AS305" s="280"/>
      <c r="AT305" s="280"/>
      <c r="AU305" s="280"/>
      <c r="AV305" s="16"/>
      <c r="AW305" s="16"/>
      <c r="AX305" s="16"/>
      <c r="AY305" s="16"/>
      <c r="AZ305" s="16"/>
      <c r="BA305" s="16"/>
      <c r="BB305" s="16"/>
      <c r="BC305" s="16"/>
      <c r="BD305" s="16"/>
      <c r="BE305" s="16"/>
      <c r="BF305" s="16"/>
      <c r="BG305" s="16"/>
      <c r="BH305" s="16"/>
      <c r="BI305" s="16"/>
      <c r="BJ305" s="16"/>
      <c r="BK305" s="16"/>
      <c r="BL305" s="16"/>
      <c r="BM305" s="16"/>
      <c r="BN305" s="16"/>
      <c r="BO305" s="16"/>
      <c r="BP305" s="16"/>
      <c r="BQ305" s="16"/>
      <c r="BR305" s="16"/>
      <c r="BS305" s="328"/>
      <c r="BT305" s="16"/>
      <c r="BU305" s="16"/>
      <c r="BV305" s="279"/>
      <c r="BW305" s="16"/>
      <c r="BX305" s="16"/>
      <c r="BY305" s="16"/>
      <c r="BZ305" s="16"/>
      <c r="CA305" s="16"/>
      <c r="CB305" s="16"/>
      <c r="CC305" s="16"/>
      <c r="CD305" s="16"/>
      <c r="CE305" s="16"/>
      <c r="CF305" s="43">
        <f t="shared" si="276"/>
        <v>2503409000</v>
      </c>
      <c r="CG305" s="197">
        <f t="shared" si="276"/>
        <v>2657814000</v>
      </c>
      <c r="CH305" s="44">
        <f t="shared" si="270"/>
        <v>37551135</v>
      </c>
      <c r="CI305" s="44">
        <f t="shared" si="271"/>
        <v>26578140</v>
      </c>
      <c r="CJ305" s="250">
        <f t="shared" si="272"/>
        <v>59042650</v>
      </c>
      <c r="CK305" s="287">
        <f t="shared" si="273"/>
        <v>52236895.833333336</v>
      </c>
    </row>
    <row r="306" spans="1:89">
      <c r="A306" s="3">
        <f t="shared" si="274"/>
        <v>267</v>
      </c>
      <c r="B306" s="556">
        <v>4</v>
      </c>
      <c r="C306" s="264" t="s">
        <v>190</v>
      </c>
      <c r="D306" s="265" t="s">
        <v>38</v>
      </c>
      <c r="E306" s="266"/>
      <c r="F306" s="41" t="s">
        <v>58</v>
      </c>
      <c r="G306" s="267">
        <f t="shared" si="250"/>
        <v>101</v>
      </c>
      <c r="H306" s="267">
        <f t="shared" si="251"/>
        <v>90</v>
      </c>
      <c r="I306" s="268">
        <f t="shared" si="252"/>
        <v>26966806</v>
      </c>
      <c r="J306" s="268">
        <f t="shared" si="253"/>
        <v>1</v>
      </c>
      <c r="K306" s="269">
        <f t="shared" si="254"/>
        <v>1.06</v>
      </c>
      <c r="L306" s="270">
        <f t="shared" si="277"/>
        <v>1.0149999999999999</v>
      </c>
      <c r="M306" s="271">
        <f t="shared" si="255"/>
        <v>24245056.198003531</v>
      </c>
      <c r="N306" s="271">
        <f t="shared" si="256"/>
        <v>27328052.118228704</v>
      </c>
      <c r="O306" s="271">
        <f t="shared" si="257"/>
        <v>29013586.575399999</v>
      </c>
      <c r="P306" s="271">
        <f t="shared" si="258"/>
        <v>30803081.109711833</v>
      </c>
      <c r="Q306" s="272">
        <f t="shared" si="259"/>
        <v>29013586.575399999</v>
      </c>
      <c r="R306" s="271">
        <f t="shared" si="259"/>
        <v>30803081.109711833</v>
      </c>
      <c r="S306" s="271">
        <f t="shared" si="260"/>
        <v>32702947.751243506</v>
      </c>
      <c r="T306" s="271"/>
      <c r="U306" s="271">
        <f t="shared" si="261"/>
        <v>2182055057.8203177</v>
      </c>
      <c r="V306" s="271">
        <f t="shared" si="262"/>
        <v>2459524690.6405835</v>
      </c>
      <c r="W306" s="271">
        <f t="shared" si="263"/>
        <v>2611222791.7859998</v>
      </c>
      <c r="X306" s="272">
        <f t="shared" si="264"/>
        <v>2772277299.8740649</v>
      </c>
      <c r="Y306" s="272">
        <f t="shared" si="265"/>
        <v>2611222791.7859998</v>
      </c>
      <c r="Z306" s="271">
        <f t="shared" si="266"/>
        <v>2772277299.8740649</v>
      </c>
      <c r="AA306" s="271">
        <f t="shared" si="275"/>
        <v>2943265297.6119156</v>
      </c>
      <c r="AB306" s="271"/>
      <c r="AC306" s="33" t="str">
        <f t="shared" si="267"/>
        <v>BERTAHAP</v>
      </c>
      <c r="AD306" s="273">
        <f t="shared" si="268"/>
        <v>0</v>
      </c>
      <c r="AE306" s="274">
        <v>2</v>
      </c>
      <c r="AF306" s="275"/>
      <c r="AG306" s="271" t="e">
        <f>IF(AF306&gt;#REF!,"LB","KR")</f>
        <v>#REF!</v>
      </c>
      <c r="AH306" s="275">
        <f t="shared" si="249"/>
        <v>2400261000</v>
      </c>
      <c r="AI306" s="275">
        <f t="shared" si="249"/>
        <v>2705478000</v>
      </c>
      <c r="AJ306" s="275">
        <f t="shared" si="249"/>
        <v>2872346000</v>
      </c>
      <c r="AK306" s="276">
        <f t="shared" si="248"/>
        <v>3049506000</v>
      </c>
      <c r="AL306" s="276">
        <f t="shared" si="248"/>
        <v>2872346000</v>
      </c>
      <c r="AM306" s="275">
        <f t="shared" si="248"/>
        <v>3049506000</v>
      </c>
      <c r="AN306" s="275">
        <f t="shared" si="248"/>
        <v>3237592000</v>
      </c>
      <c r="AO306" s="16"/>
      <c r="AP306" s="16"/>
      <c r="AQ306" s="278">
        <f t="shared" si="269"/>
        <v>-1391487.189600002</v>
      </c>
      <c r="AR306" s="279"/>
      <c r="AS306" s="280"/>
      <c r="AT306" s="280"/>
      <c r="AU306" s="280"/>
      <c r="AV306" s="16"/>
      <c r="AW306" s="16"/>
      <c r="AX306" s="16"/>
      <c r="AY306" s="16"/>
      <c r="AZ306" s="16"/>
      <c r="BA306" s="16"/>
      <c r="BB306" s="16"/>
      <c r="BC306" s="16"/>
      <c r="BD306" s="16"/>
      <c r="BE306" s="16"/>
      <c r="BF306" s="16"/>
      <c r="BG306" s="16"/>
      <c r="BH306" s="16"/>
      <c r="BI306" s="16"/>
      <c r="BJ306" s="16"/>
      <c r="BK306" s="16"/>
      <c r="BL306" s="16"/>
      <c r="BM306" s="16"/>
      <c r="BN306" s="16"/>
      <c r="BO306" s="16"/>
      <c r="BP306" s="16"/>
      <c r="BQ306" s="16"/>
      <c r="BR306" s="16"/>
      <c r="BS306" s="328"/>
      <c r="BT306" s="16"/>
      <c r="BU306" s="16"/>
      <c r="BV306" s="279"/>
      <c r="BW306" s="16"/>
      <c r="BX306" s="16"/>
      <c r="BY306" s="16"/>
      <c r="BZ306" s="16"/>
      <c r="CA306" s="16"/>
      <c r="CB306" s="16"/>
      <c r="CC306" s="16"/>
      <c r="CD306" s="16"/>
      <c r="CE306" s="16"/>
      <c r="CF306" s="43">
        <f t="shared" si="276"/>
        <v>3044687000</v>
      </c>
      <c r="CG306" s="197">
        <f t="shared" si="276"/>
        <v>3232477000</v>
      </c>
      <c r="CH306" s="44">
        <f t="shared" si="270"/>
        <v>45670305</v>
      </c>
      <c r="CI306" s="44">
        <f t="shared" si="271"/>
        <v>32324770</v>
      </c>
      <c r="CJ306" s="250">
        <f t="shared" si="272"/>
        <v>71808650</v>
      </c>
      <c r="CK306" s="287">
        <f t="shared" si="273"/>
        <v>63531375</v>
      </c>
    </row>
    <row r="307" spans="1:89">
      <c r="A307" s="3">
        <f t="shared" si="274"/>
        <v>268</v>
      </c>
      <c r="B307" s="556">
        <v>5</v>
      </c>
      <c r="C307" s="264" t="s">
        <v>190</v>
      </c>
      <c r="D307" s="265" t="s">
        <v>44</v>
      </c>
      <c r="E307" s="266"/>
      <c r="F307" s="41" t="s">
        <v>60</v>
      </c>
      <c r="G307" s="267">
        <f t="shared" si="250"/>
        <v>101</v>
      </c>
      <c r="H307" s="267">
        <f t="shared" si="251"/>
        <v>90</v>
      </c>
      <c r="I307" s="268">
        <f t="shared" si="252"/>
        <v>26966806</v>
      </c>
      <c r="J307" s="268">
        <f t="shared" si="253"/>
        <v>1</v>
      </c>
      <c r="K307" s="269">
        <f t="shared" si="254"/>
        <v>1.06</v>
      </c>
      <c r="L307" s="270">
        <f t="shared" si="277"/>
        <v>1.0149999999999999</v>
      </c>
      <c r="M307" s="271">
        <f t="shared" si="255"/>
        <v>24245056.198003531</v>
      </c>
      <c r="N307" s="271">
        <f t="shared" si="256"/>
        <v>27328052.118228704</v>
      </c>
      <c r="O307" s="271">
        <f t="shared" si="257"/>
        <v>29013586.575399999</v>
      </c>
      <c r="P307" s="271">
        <f t="shared" si="258"/>
        <v>30803081.109711833</v>
      </c>
      <c r="Q307" s="272">
        <f t="shared" si="259"/>
        <v>29013586.575399999</v>
      </c>
      <c r="R307" s="271">
        <f t="shared" si="259"/>
        <v>30803081.109711833</v>
      </c>
      <c r="S307" s="271">
        <f t="shared" si="260"/>
        <v>32702947.751243506</v>
      </c>
      <c r="T307" s="271"/>
      <c r="U307" s="271">
        <f t="shared" si="261"/>
        <v>2182055057.8203177</v>
      </c>
      <c r="V307" s="271">
        <f t="shared" si="262"/>
        <v>2459524690.6405835</v>
      </c>
      <c r="W307" s="271">
        <f t="shared" si="263"/>
        <v>2611222791.7859998</v>
      </c>
      <c r="X307" s="272">
        <f t="shared" si="264"/>
        <v>2772277299.8740649</v>
      </c>
      <c r="Y307" s="272">
        <f t="shared" si="265"/>
        <v>2611222791.7859998</v>
      </c>
      <c r="Z307" s="271">
        <f t="shared" si="266"/>
        <v>2772277299.8740649</v>
      </c>
      <c r="AA307" s="271">
        <f t="shared" si="275"/>
        <v>2943265297.6119156</v>
      </c>
      <c r="AB307" s="271"/>
      <c r="AC307" s="33" t="str">
        <f t="shared" si="267"/>
        <v>BERTAHAP</v>
      </c>
      <c r="AD307" s="273">
        <f t="shared" si="268"/>
        <v>0</v>
      </c>
      <c r="AE307" s="274">
        <v>2</v>
      </c>
      <c r="AF307" s="275"/>
      <c r="AG307" s="271" t="e">
        <f>IF(AF307&gt;#REF!,"LB","KR")</f>
        <v>#REF!</v>
      </c>
      <c r="AH307" s="275">
        <f t="shared" si="249"/>
        <v>2400261000</v>
      </c>
      <c r="AI307" s="275">
        <f t="shared" si="249"/>
        <v>2705478000</v>
      </c>
      <c r="AJ307" s="275">
        <f t="shared" si="249"/>
        <v>2872346000</v>
      </c>
      <c r="AK307" s="276">
        <f t="shared" si="248"/>
        <v>3049506000</v>
      </c>
      <c r="AL307" s="276">
        <f t="shared" si="248"/>
        <v>2872346000</v>
      </c>
      <c r="AM307" s="275">
        <f t="shared" si="248"/>
        <v>3049506000</v>
      </c>
      <c r="AN307" s="275">
        <f t="shared" si="248"/>
        <v>3237592000</v>
      </c>
      <c r="AO307" s="16"/>
      <c r="AP307" s="16"/>
      <c r="AQ307" s="278">
        <f t="shared" si="269"/>
        <v>-1391487.189600002</v>
      </c>
      <c r="AR307" s="279"/>
      <c r="AS307" s="280"/>
      <c r="AT307" s="280"/>
      <c r="AU307" s="280"/>
      <c r="AV307" s="16"/>
      <c r="AW307" s="16"/>
      <c r="AX307" s="16"/>
      <c r="AY307" s="16"/>
      <c r="AZ307" s="16"/>
      <c r="BA307" s="16"/>
      <c r="BB307" s="16"/>
      <c r="BC307" s="16"/>
      <c r="BD307" s="16"/>
      <c r="BE307" s="16"/>
      <c r="BF307" s="16"/>
      <c r="BG307" s="16"/>
      <c r="BH307" s="16"/>
      <c r="BI307" s="16"/>
      <c r="BJ307" s="16"/>
      <c r="BK307" s="16"/>
      <c r="BL307" s="16"/>
      <c r="BM307" s="16"/>
      <c r="BN307" s="16"/>
      <c r="BO307" s="16"/>
      <c r="BP307" s="16"/>
      <c r="BQ307" s="16"/>
      <c r="BR307" s="16"/>
      <c r="BS307" s="328"/>
      <c r="BT307" s="16"/>
      <c r="BU307" s="16"/>
      <c r="BV307" s="279"/>
      <c r="BW307" s="16"/>
      <c r="BX307" s="16"/>
      <c r="BY307" s="16"/>
      <c r="BZ307" s="16"/>
      <c r="CA307" s="16"/>
      <c r="CB307" s="16"/>
      <c r="CC307" s="16"/>
      <c r="CD307" s="16"/>
      <c r="CE307" s="16"/>
      <c r="CF307" s="43">
        <f t="shared" si="276"/>
        <v>3044687000</v>
      </c>
      <c r="CG307" s="197">
        <f t="shared" si="276"/>
        <v>3232477000</v>
      </c>
      <c r="CH307" s="44">
        <f t="shared" si="270"/>
        <v>45670305</v>
      </c>
      <c r="CI307" s="44">
        <f t="shared" si="271"/>
        <v>32324770</v>
      </c>
      <c r="CJ307" s="250">
        <f t="shared" si="272"/>
        <v>71808650</v>
      </c>
      <c r="CK307" s="287">
        <f t="shared" si="273"/>
        <v>63531375</v>
      </c>
    </row>
    <row r="308" spans="1:89">
      <c r="A308" s="3">
        <f t="shared" si="274"/>
        <v>269</v>
      </c>
      <c r="B308" s="556">
        <v>6</v>
      </c>
      <c r="C308" s="264" t="s">
        <v>190</v>
      </c>
      <c r="D308" s="299">
        <v>11</v>
      </c>
      <c r="E308" s="266"/>
      <c r="F308" s="41" t="s">
        <v>62</v>
      </c>
      <c r="G308" s="267">
        <f t="shared" si="250"/>
        <v>101</v>
      </c>
      <c r="H308" s="267">
        <f t="shared" si="251"/>
        <v>90</v>
      </c>
      <c r="I308" s="268">
        <f t="shared" si="252"/>
        <v>26966806</v>
      </c>
      <c r="J308" s="268">
        <f t="shared" si="253"/>
        <v>1</v>
      </c>
      <c r="K308" s="269">
        <f t="shared" si="254"/>
        <v>1.06</v>
      </c>
      <c r="L308" s="270">
        <f t="shared" si="277"/>
        <v>1.0149999999999999</v>
      </c>
      <c r="M308" s="271">
        <f t="shared" si="255"/>
        <v>24245056.198003531</v>
      </c>
      <c r="N308" s="271">
        <f t="shared" si="256"/>
        <v>27328052.118228704</v>
      </c>
      <c r="O308" s="271">
        <f t="shared" si="257"/>
        <v>29013586.575399999</v>
      </c>
      <c r="P308" s="271">
        <f t="shared" si="258"/>
        <v>30803081.109711833</v>
      </c>
      <c r="Q308" s="272">
        <f t="shared" si="259"/>
        <v>29013586.575399999</v>
      </c>
      <c r="R308" s="271">
        <f t="shared" si="259"/>
        <v>30803081.109711833</v>
      </c>
      <c r="S308" s="271">
        <f t="shared" si="260"/>
        <v>32702947.751243506</v>
      </c>
      <c r="T308" s="271"/>
      <c r="U308" s="271">
        <f t="shared" si="261"/>
        <v>2182055057.8203177</v>
      </c>
      <c r="V308" s="271">
        <f t="shared" si="262"/>
        <v>2459524690.6405835</v>
      </c>
      <c r="W308" s="271">
        <f t="shared" si="263"/>
        <v>2611222791.7859998</v>
      </c>
      <c r="X308" s="272">
        <f t="shared" si="264"/>
        <v>2772277299.8740649</v>
      </c>
      <c r="Y308" s="272">
        <f t="shared" si="265"/>
        <v>2611222791.7859998</v>
      </c>
      <c r="Z308" s="271">
        <f t="shared" si="266"/>
        <v>2772277299.8740649</v>
      </c>
      <c r="AA308" s="271">
        <f t="shared" si="275"/>
        <v>2943265297.6119156</v>
      </c>
      <c r="AB308" s="271"/>
      <c r="AC308" s="33" t="str">
        <f t="shared" si="267"/>
        <v>BERTAHAP</v>
      </c>
      <c r="AD308" s="273">
        <f t="shared" si="268"/>
        <v>0</v>
      </c>
      <c r="AE308" s="274">
        <v>2</v>
      </c>
      <c r="AF308" s="275"/>
      <c r="AG308" s="271" t="e">
        <f>IF(AF308&gt;#REF!,"LB","KR")</f>
        <v>#REF!</v>
      </c>
      <c r="AH308" s="275">
        <f t="shared" si="249"/>
        <v>2400261000</v>
      </c>
      <c r="AI308" s="275">
        <f t="shared" si="249"/>
        <v>2705478000</v>
      </c>
      <c r="AJ308" s="275">
        <f t="shared" si="249"/>
        <v>2872346000</v>
      </c>
      <c r="AK308" s="276">
        <f t="shared" si="248"/>
        <v>3049506000</v>
      </c>
      <c r="AL308" s="276">
        <f t="shared" si="248"/>
        <v>2872346000</v>
      </c>
      <c r="AM308" s="275">
        <f t="shared" si="248"/>
        <v>3049506000</v>
      </c>
      <c r="AN308" s="275">
        <f t="shared" si="248"/>
        <v>3237592000</v>
      </c>
      <c r="AO308" s="16"/>
      <c r="AP308" s="16"/>
      <c r="AQ308" s="278">
        <f t="shared" si="269"/>
        <v>-1391487.189600002</v>
      </c>
      <c r="AR308" s="279"/>
      <c r="AS308" s="280"/>
      <c r="AT308" s="280"/>
      <c r="AU308" s="280"/>
      <c r="AV308" s="16"/>
      <c r="AW308" s="16"/>
      <c r="AX308" s="16"/>
      <c r="AY308" s="16"/>
      <c r="AZ308" s="16"/>
      <c r="BA308" s="16"/>
      <c r="BB308" s="16"/>
      <c r="BC308" s="16"/>
      <c r="BD308" s="16"/>
      <c r="BE308" s="16"/>
      <c r="BF308" s="16"/>
      <c r="BG308" s="16"/>
      <c r="BH308" s="16"/>
      <c r="BI308" s="16"/>
      <c r="BJ308" s="16"/>
      <c r="BK308" s="16"/>
      <c r="BL308" s="16"/>
      <c r="BM308" s="16"/>
      <c r="BN308" s="16"/>
      <c r="BO308" s="16"/>
      <c r="BP308" s="16"/>
      <c r="BQ308" s="16"/>
      <c r="BR308" s="16"/>
      <c r="BS308" s="328"/>
      <c r="BT308" s="16"/>
      <c r="BU308" s="16"/>
      <c r="BV308" s="279"/>
      <c r="BW308" s="16"/>
      <c r="BX308" s="16"/>
      <c r="BY308" s="16"/>
      <c r="BZ308" s="16"/>
      <c r="CA308" s="16"/>
      <c r="CB308" s="16"/>
      <c r="CC308" s="16"/>
      <c r="CD308" s="16"/>
      <c r="CE308" s="16"/>
      <c r="CF308" s="43">
        <f t="shared" si="276"/>
        <v>3044687000</v>
      </c>
      <c r="CG308" s="197">
        <f t="shared" si="276"/>
        <v>3232477000</v>
      </c>
      <c r="CH308" s="44">
        <f t="shared" si="270"/>
        <v>45670305</v>
      </c>
      <c r="CI308" s="44">
        <f t="shared" si="271"/>
        <v>32324770</v>
      </c>
      <c r="CJ308" s="250">
        <f t="shared" si="272"/>
        <v>71808650</v>
      </c>
      <c r="CK308" s="287">
        <f t="shared" si="273"/>
        <v>63531375</v>
      </c>
    </row>
    <row r="309" spans="1:89">
      <c r="A309" s="3">
        <f t="shared" si="274"/>
        <v>270</v>
      </c>
      <c r="B309" s="556">
        <v>7</v>
      </c>
      <c r="C309" s="264" t="s">
        <v>190</v>
      </c>
      <c r="D309" s="299">
        <v>15</v>
      </c>
      <c r="E309" s="266"/>
      <c r="F309" s="41" t="s">
        <v>64</v>
      </c>
      <c r="G309" s="267">
        <f t="shared" si="250"/>
        <v>101</v>
      </c>
      <c r="H309" s="267">
        <f t="shared" si="251"/>
        <v>90</v>
      </c>
      <c r="I309" s="268">
        <f t="shared" si="252"/>
        <v>26966806</v>
      </c>
      <c r="J309" s="268">
        <f t="shared" si="253"/>
        <v>1</v>
      </c>
      <c r="K309" s="269">
        <f t="shared" si="254"/>
        <v>1.06</v>
      </c>
      <c r="L309" s="270">
        <f t="shared" si="277"/>
        <v>1.0149999999999999</v>
      </c>
      <c r="M309" s="271">
        <f t="shared" si="255"/>
        <v>24245056.198003531</v>
      </c>
      <c r="N309" s="271">
        <f t="shared" si="256"/>
        <v>27328052.118228704</v>
      </c>
      <c r="O309" s="271">
        <f t="shared" si="257"/>
        <v>29013586.575399999</v>
      </c>
      <c r="P309" s="271">
        <f t="shared" si="258"/>
        <v>30803081.109711833</v>
      </c>
      <c r="Q309" s="272">
        <f t="shared" si="259"/>
        <v>29013586.575399999</v>
      </c>
      <c r="R309" s="271">
        <f t="shared" si="259"/>
        <v>30803081.109711833</v>
      </c>
      <c r="S309" s="271">
        <f t="shared" si="260"/>
        <v>32702947.751243506</v>
      </c>
      <c r="T309" s="271"/>
      <c r="U309" s="271">
        <f t="shared" si="261"/>
        <v>2182055057.8203177</v>
      </c>
      <c r="V309" s="271">
        <f t="shared" si="262"/>
        <v>2459524690.6405835</v>
      </c>
      <c r="W309" s="271">
        <f t="shared" si="263"/>
        <v>2611222791.7859998</v>
      </c>
      <c r="X309" s="272">
        <f t="shared" si="264"/>
        <v>2772277299.8740649</v>
      </c>
      <c r="Y309" s="272">
        <f t="shared" si="265"/>
        <v>2611222791.7859998</v>
      </c>
      <c r="Z309" s="271">
        <f t="shared" si="266"/>
        <v>2772277299.8740649</v>
      </c>
      <c r="AA309" s="271">
        <f t="shared" si="275"/>
        <v>2943265297.6119156</v>
      </c>
      <c r="AB309" s="271"/>
      <c r="AC309" s="33" t="str">
        <f t="shared" si="267"/>
        <v>BERTAHAP</v>
      </c>
      <c r="AD309" s="273">
        <f t="shared" si="268"/>
        <v>0</v>
      </c>
      <c r="AE309" s="274">
        <v>2</v>
      </c>
      <c r="AF309" s="275"/>
      <c r="AG309" s="271" t="e">
        <f>IF(AF309&gt;#REF!,"LB","KR")</f>
        <v>#REF!</v>
      </c>
      <c r="AH309" s="275">
        <f t="shared" si="249"/>
        <v>2400261000</v>
      </c>
      <c r="AI309" s="275">
        <f t="shared" si="249"/>
        <v>2705478000</v>
      </c>
      <c r="AJ309" s="275">
        <f t="shared" si="249"/>
        <v>2872346000</v>
      </c>
      <c r="AK309" s="276">
        <f t="shared" si="248"/>
        <v>3049506000</v>
      </c>
      <c r="AL309" s="276">
        <f t="shared" si="248"/>
        <v>2872346000</v>
      </c>
      <c r="AM309" s="275">
        <f t="shared" si="248"/>
        <v>3049506000</v>
      </c>
      <c r="AN309" s="275">
        <f t="shared" si="248"/>
        <v>3237592000</v>
      </c>
      <c r="AO309" s="16"/>
      <c r="AP309" s="16"/>
      <c r="AQ309" s="278">
        <f t="shared" si="269"/>
        <v>-1391487.189600002</v>
      </c>
      <c r="AR309" s="279"/>
      <c r="AS309" s="280"/>
      <c r="AT309" s="280"/>
      <c r="AU309" s="280"/>
      <c r="AV309" s="16"/>
      <c r="AW309" s="16"/>
      <c r="AX309" s="16"/>
      <c r="AY309" s="16"/>
      <c r="AZ309" s="16"/>
      <c r="BA309" s="16"/>
      <c r="BB309" s="16"/>
      <c r="BC309" s="16"/>
      <c r="BD309" s="16"/>
      <c r="BE309" s="16"/>
      <c r="BF309" s="16"/>
      <c r="BG309" s="16"/>
      <c r="BH309" s="16"/>
      <c r="BI309" s="16"/>
      <c r="BJ309" s="16"/>
      <c r="BK309" s="16"/>
      <c r="BL309" s="16"/>
      <c r="BM309" s="16"/>
      <c r="BN309" s="16"/>
      <c r="BO309" s="16"/>
      <c r="BP309" s="16"/>
      <c r="BQ309" s="16"/>
      <c r="BR309" s="16"/>
      <c r="BS309" s="328"/>
      <c r="BT309" s="16"/>
      <c r="BU309" s="16"/>
      <c r="BV309" s="279"/>
      <c r="BW309" s="16"/>
      <c r="BX309" s="16"/>
      <c r="BY309" s="16"/>
      <c r="BZ309" s="16"/>
      <c r="CA309" s="16"/>
      <c r="CB309" s="16"/>
      <c r="CC309" s="16"/>
      <c r="CD309" s="16"/>
      <c r="CE309" s="16"/>
      <c r="CF309" s="43">
        <f t="shared" si="276"/>
        <v>3044687000</v>
      </c>
      <c r="CG309" s="197">
        <f t="shared" si="276"/>
        <v>3232477000</v>
      </c>
      <c r="CH309" s="44">
        <f t="shared" si="270"/>
        <v>45670305</v>
      </c>
      <c r="CI309" s="44">
        <f t="shared" si="271"/>
        <v>32324770</v>
      </c>
      <c r="CJ309" s="250">
        <f t="shared" si="272"/>
        <v>71808650</v>
      </c>
      <c r="CK309" s="287">
        <f t="shared" si="273"/>
        <v>63531375</v>
      </c>
    </row>
    <row r="310" spans="1:89">
      <c r="A310" s="3">
        <f t="shared" si="274"/>
        <v>271</v>
      </c>
      <c r="B310" s="556">
        <v>8</v>
      </c>
      <c r="C310" s="264" t="s">
        <v>190</v>
      </c>
      <c r="D310" s="299">
        <v>17</v>
      </c>
      <c r="E310" s="266"/>
      <c r="F310" s="41" t="s">
        <v>67</v>
      </c>
      <c r="G310" s="267">
        <f t="shared" si="250"/>
        <v>85</v>
      </c>
      <c r="H310" s="267">
        <f t="shared" si="251"/>
        <v>74</v>
      </c>
      <c r="I310" s="268">
        <f t="shared" si="252"/>
        <v>26966806</v>
      </c>
      <c r="J310" s="268">
        <f t="shared" si="253"/>
        <v>1</v>
      </c>
      <c r="K310" s="269">
        <f t="shared" si="254"/>
        <v>1.06</v>
      </c>
      <c r="L310" s="270">
        <f t="shared" si="277"/>
        <v>1.0149999999999999</v>
      </c>
      <c r="M310" s="271">
        <f t="shared" si="255"/>
        <v>24245056.198003531</v>
      </c>
      <c r="N310" s="271">
        <f t="shared" si="256"/>
        <v>27328052.118228704</v>
      </c>
      <c r="O310" s="271">
        <f t="shared" si="257"/>
        <v>29013586.575399999</v>
      </c>
      <c r="P310" s="271">
        <f t="shared" si="258"/>
        <v>30803081.109711833</v>
      </c>
      <c r="Q310" s="272">
        <f t="shared" si="259"/>
        <v>29013586.575399999</v>
      </c>
      <c r="R310" s="271">
        <f t="shared" si="259"/>
        <v>30803081.109711833</v>
      </c>
      <c r="S310" s="271">
        <f t="shared" si="260"/>
        <v>32702947.751243506</v>
      </c>
      <c r="T310" s="271"/>
      <c r="U310" s="271">
        <f t="shared" si="261"/>
        <v>1794134158.6522613</v>
      </c>
      <c r="V310" s="271">
        <f t="shared" si="262"/>
        <v>2022275856.748924</v>
      </c>
      <c r="W310" s="271">
        <f t="shared" si="263"/>
        <v>2147005406.5795999</v>
      </c>
      <c r="X310" s="272">
        <f t="shared" si="264"/>
        <v>2279428002.1186757</v>
      </c>
      <c r="Y310" s="272">
        <f t="shared" si="265"/>
        <v>2147005406.5795999</v>
      </c>
      <c r="Z310" s="271">
        <f t="shared" si="266"/>
        <v>2279428002.1186757</v>
      </c>
      <c r="AA310" s="271">
        <f t="shared" si="275"/>
        <v>2420018133.5920196</v>
      </c>
      <c r="AB310" s="271"/>
      <c r="AC310" s="33" t="str">
        <f t="shared" si="267"/>
        <v>BERTAHAP</v>
      </c>
      <c r="AD310" s="273">
        <f t="shared" si="268"/>
        <v>0</v>
      </c>
      <c r="AE310" s="274">
        <v>2</v>
      </c>
      <c r="AF310" s="275"/>
      <c r="AG310" s="271" t="e">
        <f>IF(AF310&gt;#REF!,"LB","KR")</f>
        <v>#REF!</v>
      </c>
      <c r="AH310" s="275">
        <f t="shared" si="249"/>
        <v>1973548000</v>
      </c>
      <c r="AI310" s="275">
        <f t="shared" si="249"/>
        <v>2224504000</v>
      </c>
      <c r="AJ310" s="275">
        <f t="shared" si="249"/>
        <v>2361706000</v>
      </c>
      <c r="AK310" s="276">
        <f t="shared" si="248"/>
        <v>2507371000</v>
      </c>
      <c r="AL310" s="276">
        <f t="shared" si="248"/>
        <v>2361706000</v>
      </c>
      <c r="AM310" s="275">
        <f t="shared" si="248"/>
        <v>2507371000</v>
      </c>
      <c r="AN310" s="275">
        <f t="shared" si="248"/>
        <v>2662020000</v>
      </c>
      <c r="AO310" s="16"/>
      <c r="AP310" s="16"/>
      <c r="AQ310" s="278">
        <f t="shared" si="269"/>
        <v>-1391487.189600002</v>
      </c>
      <c r="AR310" s="279"/>
      <c r="AS310" s="280"/>
      <c r="AT310" s="280"/>
      <c r="AU310" s="280"/>
      <c r="AV310" s="16"/>
      <c r="AW310" s="16"/>
      <c r="AX310" s="16"/>
      <c r="AY310" s="16"/>
      <c r="AZ310" s="16"/>
      <c r="BA310" s="16"/>
      <c r="BB310" s="16"/>
      <c r="BC310" s="16"/>
      <c r="BD310" s="16"/>
      <c r="BE310" s="16"/>
      <c r="BF310" s="16"/>
      <c r="BG310" s="16"/>
      <c r="BH310" s="16"/>
      <c r="BI310" s="16"/>
      <c r="BJ310" s="16"/>
      <c r="BK310" s="16"/>
      <c r="BL310" s="16"/>
      <c r="BM310" s="16"/>
      <c r="BN310" s="16"/>
      <c r="BO310" s="16"/>
      <c r="BP310" s="16"/>
      <c r="BQ310" s="16"/>
      <c r="BR310" s="16"/>
      <c r="BS310" s="328"/>
      <c r="BT310" s="16"/>
      <c r="BU310" s="16"/>
      <c r="BV310" s="279"/>
      <c r="BW310" s="16"/>
      <c r="BX310" s="16"/>
      <c r="BY310" s="16"/>
      <c r="BZ310" s="16"/>
      <c r="CA310" s="16"/>
      <c r="CB310" s="16"/>
      <c r="CC310" s="16"/>
      <c r="CD310" s="16"/>
      <c r="CE310" s="16"/>
      <c r="CF310" s="43">
        <f t="shared" si="276"/>
        <v>2503409000</v>
      </c>
      <c r="CG310" s="197">
        <f t="shared" si="276"/>
        <v>2657814000</v>
      </c>
      <c r="CH310" s="44">
        <f t="shared" si="270"/>
        <v>37551135</v>
      </c>
      <c r="CI310" s="44">
        <f t="shared" si="271"/>
        <v>26578140</v>
      </c>
      <c r="CJ310" s="250">
        <f t="shared" si="272"/>
        <v>59042650</v>
      </c>
      <c r="CK310" s="287">
        <f t="shared" si="273"/>
        <v>52236895.833333336</v>
      </c>
    </row>
    <row r="311" spans="1:89">
      <c r="A311" s="3">
        <f t="shared" si="274"/>
        <v>272</v>
      </c>
      <c r="B311" s="556">
        <v>9</v>
      </c>
      <c r="C311" s="264" t="s">
        <v>190</v>
      </c>
      <c r="D311" s="299">
        <v>19</v>
      </c>
      <c r="E311" s="266"/>
      <c r="F311" s="41" t="s">
        <v>78</v>
      </c>
      <c r="G311" s="267">
        <f t="shared" si="250"/>
        <v>138</v>
      </c>
      <c r="H311" s="267">
        <f t="shared" si="251"/>
        <v>120</v>
      </c>
      <c r="I311" s="268">
        <f t="shared" si="252"/>
        <v>26966806</v>
      </c>
      <c r="J311" s="268">
        <f t="shared" si="253"/>
        <v>1</v>
      </c>
      <c r="K311" s="269">
        <f t="shared" si="254"/>
        <v>1.06</v>
      </c>
      <c r="L311" s="270">
        <f t="shared" si="277"/>
        <v>1.0149999999999999</v>
      </c>
      <c r="M311" s="271">
        <f t="shared" si="255"/>
        <v>24245056.198003531</v>
      </c>
      <c r="N311" s="271">
        <f t="shared" si="256"/>
        <v>27328052.118228704</v>
      </c>
      <c r="O311" s="271">
        <f t="shared" si="257"/>
        <v>29013586.575399999</v>
      </c>
      <c r="P311" s="271">
        <f t="shared" si="258"/>
        <v>30803081.109711833</v>
      </c>
      <c r="Q311" s="272">
        <f t="shared" si="259"/>
        <v>29013586.575399999</v>
      </c>
      <c r="R311" s="271">
        <f t="shared" si="259"/>
        <v>30803081.109711833</v>
      </c>
      <c r="S311" s="271">
        <f t="shared" si="260"/>
        <v>32702947.751243506</v>
      </c>
      <c r="T311" s="271"/>
      <c r="U311" s="271">
        <f t="shared" si="261"/>
        <v>2909406743.7604237</v>
      </c>
      <c r="V311" s="271">
        <f t="shared" si="262"/>
        <v>3279366254.1874447</v>
      </c>
      <c r="W311" s="271">
        <f t="shared" si="263"/>
        <v>3481630389.0479999</v>
      </c>
      <c r="X311" s="272">
        <f t="shared" si="264"/>
        <v>3696369733.1654201</v>
      </c>
      <c r="Y311" s="272">
        <f t="shared" si="265"/>
        <v>3481630389.0479999</v>
      </c>
      <c r="Z311" s="271">
        <f t="shared" si="266"/>
        <v>3696369733.1654201</v>
      </c>
      <c r="AA311" s="271">
        <f t="shared" si="275"/>
        <v>3924353730.1492205</v>
      </c>
      <c r="AB311" s="271"/>
      <c r="AC311" s="33" t="str">
        <f t="shared" si="267"/>
        <v>BERTAHAP</v>
      </c>
      <c r="AD311" s="273">
        <f t="shared" si="268"/>
        <v>0</v>
      </c>
      <c r="AE311" s="274">
        <v>2</v>
      </c>
      <c r="AF311" s="275"/>
      <c r="AG311" s="271" t="e">
        <f>IF(AF311&gt;#REF!,"LB","KR")</f>
        <v>#REF!</v>
      </c>
      <c r="AH311" s="275">
        <f t="shared" si="249"/>
        <v>3200348000</v>
      </c>
      <c r="AI311" s="275">
        <f t="shared" si="249"/>
        <v>3607303000</v>
      </c>
      <c r="AJ311" s="275">
        <f t="shared" si="249"/>
        <v>3829794000</v>
      </c>
      <c r="AK311" s="276">
        <f t="shared" si="248"/>
        <v>4066007000</v>
      </c>
      <c r="AL311" s="276">
        <f t="shared" si="248"/>
        <v>3829794000</v>
      </c>
      <c r="AM311" s="275">
        <f t="shared" si="248"/>
        <v>4066007000</v>
      </c>
      <c r="AN311" s="275">
        <f t="shared" si="248"/>
        <v>4316790000</v>
      </c>
      <c r="AO311" s="16"/>
      <c r="AP311" s="16"/>
      <c r="AQ311" s="278">
        <f t="shared" si="269"/>
        <v>-1391487.189600002</v>
      </c>
      <c r="AR311" s="279"/>
      <c r="AS311" s="280"/>
      <c r="AT311" s="280"/>
      <c r="AU311" s="280"/>
      <c r="AV311" s="16"/>
      <c r="AW311" s="16"/>
      <c r="AX311" s="16"/>
      <c r="AY311" s="16"/>
      <c r="AZ311" s="16"/>
      <c r="BA311" s="16"/>
      <c r="BB311" s="16"/>
      <c r="BC311" s="16"/>
      <c r="BD311" s="16"/>
      <c r="BE311" s="16"/>
      <c r="BF311" s="16"/>
      <c r="BG311" s="16"/>
      <c r="BH311" s="16"/>
      <c r="BI311" s="16"/>
      <c r="BJ311" s="16"/>
      <c r="BK311" s="16"/>
      <c r="BL311" s="16"/>
      <c r="BM311" s="16"/>
      <c r="BN311" s="16"/>
      <c r="BO311" s="16"/>
      <c r="BP311" s="16"/>
      <c r="BQ311" s="16"/>
      <c r="BR311" s="16"/>
      <c r="BS311" s="328"/>
      <c r="BT311" s="16"/>
      <c r="BU311" s="16"/>
      <c r="BV311" s="279"/>
      <c r="BW311" s="16"/>
      <c r="BX311" s="16"/>
      <c r="BY311" s="16"/>
      <c r="BZ311" s="16"/>
      <c r="CA311" s="16"/>
      <c r="CB311" s="16"/>
      <c r="CC311" s="16"/>
      <c r="CD311" s="16"/>
      <c r="CE311" s="16"/>
      <c r="CF311" s="43">
        <f t="shared" si="276"/>
        <v>4059582000</v>
      </c>
      <c r="CG311" s="197">
        <f t="shared" si="276"/>
        <v>4309968000</v>
      </c>
      <c r="CH311" s="44">
        <f t="shared" si="270"/>
        <v>60893730</v>
      </c>
      <c r="CI311" s="44">
        <f t="shared" si="271"/>
        <v>43099680</v>
      </c>
      <c r="CJ311" s="250">
        <f t="shared" si="272"/>
        <v>95744850</v>
      </c>
      <c r="CK311" s="287">
        <f t="shared" si="273"/>
        <v>84708479.166666672</v>
      </c>
    </row>
    <row r="312" spans="1:89">
      <c r="A312" s="3">
        <f t="shared" si="274"/>
        <v>273</v>
      </c>
      <c r="B312" s="556">
        <v>10</v>
      </c>
      <c r="C312" s="264" t="s">
        <v>190</v>
      </c>
      <c r="D312" s="299">
        <v>21</v>
      </c>
      <c r="E312" s="266"/>
      <c r="F312" s="41" t="s">
        <v>84</v>
      </c>
      <c r="G312" s="267">
        <f t="shared" si="250"/>
        <v>132</v>
      </c>
      <c r="H312" s="267">
        <f t="shared" si="251"/>
        <v>112</v>
      </c>
      <c r="I312" s="268">
        <f t="shared" si="252"/>
        <v>26966806</v>
      </c>
      <c r="J312" s="268">
        <f t="shared" si="253"/>
        <v>3</v>
      </c>
      <c r="K312" s="269">
        <f t="shared" si="254"/>
        <v>1.1000000000000001</v>
      </c>
      <c r="L312" s="270">
        <f t="shared" si="277"/>
        <v>1.0149999999999999</v>
      </c>
      <c r="M312" s="271">
        <f t="shared" si="255"/>
        <v>25159963.979060266</v>
      </c>
      <c r="N312" s="271">
        <f t="shared" si="256"/>
        <v>28359299.367973182</v>
      </c>
      <c r="O312" s="271">
        <f t="shared" si="257"/>
        <v>30108438.899</v>
      </c>
      <c r="P312" s="271">
        <f t="shared" si="258"/>
        <v>31965461.528946243</v>
      </c>
      <c r="Q312" s="272">
        <f t="shared" si="259"/>
        <v>30108438.899</v>
      </c>
      <c r="R312" s="271">
        <f t="shared" si="259"/>
        <v>31965461.528946243</v>
      </c>
      <c r="S312" s="271">
        <f t="shared" si="260"/>
        <v>33937021.251290433</v>
      </c>
      <c r="T312" s="271"/>
      <c r="U312" s="271">
        <f t="shared" si="261"/>
        <v>2817915965.6547499</v>
      </c>
      <c r="V312" s="271">
        <f t="shared" si="262"/>
        <v>3176241529.2129965</v>
      </c>
      <c r="W312" s="271">
        <f t="shared" si="263"/>
        <v>3372145156.6880002</v>
      </c>
      <c r="X312" s="272">
        <f t="shared" si="264"/>
        <v>3580131691.2419791</v>
      </c>
      <c r="Y312" s="272">
        <f t="shared" si="265"/>
        <v>3372145156.6880002</v>
      </c>
      <c r="Z312" s="271">
        <f t="shared" si="266"/>
        <v>3580131691.2419791</v>
      </c>
      <c r="AA312" s="271">
        <f t="shared" si="275"/>
        <v>3800946380.1445284</v>
      </c>
      <c r="AB312" s="271"/>
      <c r="AC312" s="33" t="str">
        <f t="shared" si="267"/>
        <v>BERTAHAP</v>
      </c>
      <c r="AD312" s="273">
        <f t="shared" si="268"/>
        <v>0</v>
      </c>
      <c r="AE312" s="274">
        <v>2</v>
      </c>
      <c r="AF312" s="275"/>
      <c r="AG312" s="271" t="e">
        <f>IF(AF312&gt;#REF!,"LB","KR")</f>
        <v>#REF!</v>
      </c>
      <c r="AH312" s="275">
        <f t="shared" si="249"/>
        <v>3099708000</v>
      </c>
      <c r="AI312" s="275">
        <f t="shared" si="249"/>
        <v>3493866000</v>
      </c>
      <c r="AJ312" s="275">
        <f t="shared" si="249"/>
        <v>3709360000</v>
      </c>
      <c r="AK312" s="276">
        <f t="shared" si="248"/>
        <v>3938145000</v>
      </c>
      <c r="AL312" s="276">
        <f t="shared" si="248"/>
        <v>3709360000</v>
      </c>
      <c r="AM312" s="275">
        <f t="shared" si="248"/>
        <v>3938145000</v>
      </c>
      <c r="AN312" s="275">
        <f t="shared" si="248"/>
        <v>4181042000</v>
      </c>
      <c r="AO312" s="16"/>
      <c r="AP312" s="16"/>
      <c r="AQ312" s="278">
        <f t="shared" si="269"/>
        <v>-296634.86600000039</v>
      </c>
      <c r="AR312" s="279"/>
      <c r="AS312" s="280"/>
      <c r="AT312" s="280"/>
      <c r="AU312" s="280"/>
      <c r="AV312" s="16"/>
      <c r="AW312" s="16"/>
      <c r="AX312" s="16"/>
      <c r="AY312" s="16"/>
      <c r="AZ312" s="16"/>
      <c r="BA312" s="16"/>
      <c r="BB312" s="16"/>
      <c r="BC312" s="16"/>
      <c r="BD312" s="16"/>
      <c r="BE312" s="16"/>
      <c r="BF312" s="16"/>
      <c r="BG312" s="16"/>
      <c r="BH312" s="16"/>
      <c r="BI312" s="16"/>
      <c r="BJ312" s="16"/>
      <c r="BK312" s="16"/>
      <c r="BL312" s="16"/>
      <c r="BM312" s="16"/>
      <c r="BN312" s="16"/>
      <c r="BO312" s="16"/>
      <c r="BP312" s="16"/>
      <c r="BQ312" s="16"/>
      <c r="BR312" s="16"/>
      <c r="BS312" s="328"/>
      <c r="BT312" s="16"/>
      <c r="BU312" s="16"/>
      <c r="BV312" s="279"/>
      <c r="BW312" s="16"/>
      <c r="BX312" s="16"/>
      <c r="BY312" s="16"/>
      <c r="BZ312" s="16"/>
      <c r="CA312" s="16"/>
      <c r="CB312" s="16"/>
      <c r="CC312" s="16"/>
      <c r="CD312" s="16"/>
      <c r="CE312" s="16"/>
      <c r="CF312" s="43">
        <f t="shared" si="276"/>
        <v>3931922000</v>
      </c>
      <c r="CG312" s="197">
        <f t="shared" si="276"/>
        <v>4174434000</v>
      </c>
      <c r="CH312" s="44">
        <f t="shared" si="270"/>
        <v>58978830</v>
      </c>
      <c r="CI312" s="44">
        <f t="shared" si="271"/>
        <v>41744340</v>
      </c>
      <c r="CJ312" s="250">
        <f t="shared" si="272"/>
        <v>92734000</v>
      </c>
      <c r="CK312" s="287">
        <f t="shared" si="273"/>
        <v>82044687.5</v>
      </c>
    </row>
    <row r="313" spans="1:89">
      <c r="A313" s="3">
        <f t="shared" si="274"/>
        <v>274</v>
      </c>
      <c r="B313" s="556">
        <v>1</v>
      </c>
      <c r="C313" s="264" t="s">
        <v>191</v>
      </c>
      <c r="D313" s="265" t="s">
        <v>19</v>
      </c>
      <c r="E313" s="266"/>
      <c r="F313" s="41" t="s">
        <v>72</v>
      </c>
      <c r="G313" s="267">
        <f t="shared" si="250"/>
        <v>175</v>
      </c>
      <c r="H313" s="267">
        <f t="shared" si="251"/>
        <v>156</v>
      </c>
      <c r="I313" s="268">
        <f t="shared" si="252"/>
        <v>26966806</v>
      </c>
      <c r="J313" s="268">
        <f t="shared" si="253"/>
        <v>5</v>
      </c>
      <c r="K313" s="269">
        <f t="shared" si="254"/>
        <v>1.08</v>
      </c>
      <c r="L313" s="319">
        <f t="shared" ref="L313:L318" si="278">SUMIF($AN$4:$AN$22,D313,$BM$4:$BM$22)</f>
        <v>1.0249999999999999</v>
      </c>
      <c r="M313" s="271">
        <f t="shared" si="255"/>
        <v>24945884.572162755</v>
      </c>
      <c r="N313" s="271">
        <f t="shared" si="256"/>
        <v>28117997.671604402</v>
      </c>
      <c r="O313" s="271">
        <f t="shared" si="257"/>
        <v>29852254.241999999</v>
      </c>
      <c r="P313" s="271">
        <f t="shared" si="258"/>
        <v>31693475.962869227</v>
      </c>
      <c r="Q313" s="272">
        <f t="shared" si="259"/>
        <v>29852254.241999999</v>
      </c>
      <c r="R313" s="271">
        <f t="shared" si="259"/>
        <v>31693475.962869227</v>
      </c>
      <c r="S313" s="271">
        <f t="shared" si="260"/>
        <v>33648260.21063906</v>
      </c>
      <c r="T313" s="271"/>
      <c r="U313" s="271">
        <f t="shared" si="261"/>
        <v>3891557993.2573895</v>
      </c>
      <c r="V313" s="271">
        <f t="shared" si="262"/>
        <v>4386407636.7702866</v>
      </c>
      <c r="W313" s="271">
        <f t="shared" si="263"/>
        <v>4656951661.7519999</v>
      </c>
      <c r="X313" s="272">
        <f t="shared" si="264"/>
        <v>4944182250.2075996</v>
      </c>
      <c r="Y313" s="272">
        <f t="shared" si="265"/>
        <v>4656951661.7519999</v>
      </c>
      <c r="Z313" s="271">
        <f t="shared" si="266"/>
        <v>4944182250.2075996</v>
      </c>
      <c r="AA313" s="271">
        <f t="shared" si="275"/>
        <v>5249128592.8596935</v>
      </c>
      <c r="AB313" s="271"/>
      <c r="AC313" s="33" t="str">
        <f t="shared" si="267"/>
        <v>BERTAHAP</v>
      </c>
      <c r="AD313" s="273">
        <f t="shared" si="268"/>
        <v>0</v>
      </c>
      <c r="AE313" s="274">
        <v>2</v>
      </c>
      <c r="AF313" s="275"/>
      <c r="AG313" s="271" t="e">
        <f>IF(AF313&gt;#REF!,"LB","KR")</f>
        <v>#REF!</v>
      </c>
      <c r="AH313" s="275">
        <f t="shared" si="249"/>
        <v>4280714000</v>
      </c>
      <c r="AI313" s="275">
        <f t="shared" si="249"/>
        <v>4825049000</v>
      </c>
      <c r="AJ313" s="275">
        <f t="shared" si="249"/>
        <v>5122647000</v>
      </c>
      <c r="AK313" s="276">
        <f t="shared" si="248"/>
        <v>5438601000</v>
      </c>
      <c r="AL313" s="276">
        <f t="shared" si="248"/>
        <v>5122647000</v>
      </c>
      <c r="AM313" s="275">
        <f t="shared" si="248"/>
        <v>5438601000</v>
      </c>
      <c r="AN313" s="275">
        <f t="shared" si="248"/>
        <v>5774042000</v>
      </c>
      <c r="AO313" s="16"/>
      <c r="AP313" s="16"/>
      <c r="AQ313" s="278">
        <f t="shared" si="269"/>
        <v>-552819.52300000191</v>
      </c>
      <c r="AR313" s="279"/>
      <c r="AS313" s="280"/>
      <c r="AT313" s="280"/>
      <c r="AU313" s="280"/>
      <c r="AV313" s="16"/>
      <c r="AW313" s="16"/>
      <c r="AX313" s="16"/>
      <c r="AY313" s="16"/>
      <c r="AZ313" s="16"/>
      <c r="BA313" s="16"/>
      <c r="BB313" s="16"/>
      <c r="BC313" s="16"/>
      <c r="BD313" s="16"/>
      <c r="BE313" s="16"/>
      <c r="BF313" s="16"/>
      <c r="BG313" s="16"/>
      <c r="BH313" s="16"/>
      <c r="BI313" s="16"/>
      <c r="BJ313" s="16"/>
      <c r="BK313" s="16"/>
      <c r="BL313" s="16"/>
      <c r="BM313" s="16"/>
      <c r="BN313" s="16"/>
      <c r="BO313" s="16"/>
      <c r="BP313" s="16"/>
      <c r="BQ313" s="16"/>
      <c r="BR313" s="16"/>
      <c r="BS313" s="328"/>
      <c r="BT313" s="16"/>
      <c r="BU313" s="16"/>
      <c r="BV313" s="279"/>
      <c r="BW313" s="16"/>
      <c r="BX313" s="16"/>
      <c r="BY313" s="16"/>
      <c r="BZ313" s="16"/>
      <c r="CA313" s="16"/>
      <c r="CB313" s="16"/>
      <c r="CC313" s="16"/>
      <c r="CD313" s="16"/>
      <c r="CE313" s="16"/>
      <c r="CF313" s="43">
        <f t="shared" si="276"/>
        <v>5430006000</v>
      </c>
      <c r="CG313" s="197">
        <f t="shared" si="276"/>
        <v>5764918000</v>
      </c>
      <c r="CH313" s="44">
        <f t="shared" si="270"/>
        <v>81450090</v>
      </c>
      <c r="CI313" s="44">
        <f t="shared" si="271"/>
        <v>57649180</v>
      </c>
      <c r="CJ313" s="250">
        <f t="shared" si="272"/>
        <v>128066175</v>
      </c>
      <c r="CK313" s="287">
        <f t="shared" si="273"/>
        <v>113304187.5</v>
      </c>
    </row>
    <row r="314" spans="1:89">
      <c r="A314" s="3">
        <f t="shared" si="274"/>
        <v>275</v>
      </c>
      <c r="B314" s="556">
        <v>2</v>
      </c>
      <c r="C314" s="264" t="s">
        <v>191</v>
      </c>
      <c r="D314" s="265" t="s">
        <v>29</v>
      </c>
      <c r="E314" s="266"/>
      <c r="F314" s="41" t="s">
        <v>74</v>
      </c>
      <c r="G314" s="267">
        <f t="shared" si="250"/>
        <v>85</v>
      </c>
      <c r="H314" s="267">
        <f t="shared" si="251"/>
        <v>74</v>
      </c>
      <c r="I314" s="268">
        <f t="shared" si="252"/>
        <v>26966806</v>
      </c>
      <c r="J314" s="268">
        <f t="shared" si="253"/>
        <v>1</v>
      </c>
      <c r="K314" s="269">
        <f t="shared" si="254"/>
        <v>1.06</v>
      </c>
      <c r="L314" s="319">
        <f t="shared" si="278"/>
        <v>1.0249999999999999</v>
      </c>
      <c r="M314" s="271">
        <f t="shared" si="255"/>
        <v>24483923.746752333</v>
      </c>
      <c r="N314" s="271">
        <f t="shared" si="256"/>
        <v>27597294.011019137</v>
      </c>
      <c r="O314" s="271">
        <f t="shared" si="257"/>
        <v>29299434.719000001</v>
      </c>
      <c r="P314" s="271">
        <f t="shared" si="258"/>
        <v>31106559.741334613</v>
      </c>
      <c r="Q314" s="272">
        <f t="shared" si="259"/>
        <v>29299434.719000001</v>
      </c>
      <c r="R314" s="271">
        <f t="shared" si="259"/>
        <v>31106559.741334613</v>
      </c>
      <c r="S314" s="271">
        <f t="shared" si="260"/>
        <v>33025144.280812409</v>
      </c>
      <c r="T314" s="271"/>
      <c r="U314" s="271">
        <f t="shared" si="261"/>
        <v>1811810357.2596726</v>
      </c>
      <c r="V314" s="271">
        <f t="shared" si="262"/>
        <v>2042199756.8154161</v>
      </c>
      <c r="W314" s="271">
        <f t="shared" si="263"/>
        <v>2168158169.2059999</v>
      </c>
      <c r="X314" s="272">
        <f t="shared" si="264"/>
        <v>2301885420.8587613</v>
      </c>
      <c r="Y314" s="272">
        <f t="shared" si="265"/>
        <v>2168158169.2059999</v>
      </c>
      <c r="Z314" s="271">
        <f t="shared" si="266"/>
        <v>2301885420.8587613</v>
      </c>
      <c r="AA314" s="271">
        <f t="shared" si="275"/>
        <v>2443860676.7801185</v>
      </c>
      <c r="AB314" s="271"/>
      <c r="AC314" s="33" t="str">
        <f t="shared" si="267"/>
        <v>BERTAHAP</v>
      </c>
      <c r="AD314" s="273">
        <f t="shared" si="268"/>
        <v>0</v>
      </c>
      <c r="AE314" s="274">
        <v>2</v>
      </c>
      <c r="AF314" s="275"/>
      <c r="AG314" s="271" t="e">
        <f>IF(AF314&gt;#REF!,"LB","KR")</f>
        <v>#REF!</v>
      </c>
      <c r="AH314" s="275">
        <f t="shared" si="249"/>
        <v>1992992000</v>
      </c>
      <c r="AI314" s="275">
        <f t="shared" si="249"/>
        <v>2246420000</v>
      </c>
      <c r="AJ314" s="275">
        <f t="shared" si="249"/>
        <v>2384974000</v>
      </c>
      <c r="AK314" s="276">
        <f t="shared" si="248"/>
        <v>2532074000</v>
      </c>
      <c r="AL314" s="276">
        <f t="shared" si="248"/>
        <v>2384974000</v>
      </c>
      <c r="AM314" s="275">
        <f t="shared" si="248"/>
        <v>2532074000</v>
      </c>
      <c r="AN314" s="275">
        <f t="shared" si="248"/>
        <v>2688247000</v>
      </c>
      <c r="AO314" s="16"/>
      <c r="AP314" s="16"/>
      <c r="AQ314" s="278">
        <f t="shared" si="269"/>
        <v>-1105639.0460000001</v>
      </c>
      <c r="AR314" s="279"/>
      <c r="AS314" s="280"/>
      <c r="AT314" s="280"/>
      <c r="AU314" s="280"/>
      <c r="AV314" s="16"/>
      <c r="AW314" s="16"/>
      <c r="AX314" s="16"/>
      <c r="AY314" s="16"/>
      <c r="AZ314" s="16"/>
      <c r="BA314" s="16"/>
      <c r="BB314" s="16"/>
      <c r="BC314" s="16"/>
      <c r="BD314" s="16"/>
      <c r="BE314" s="16"/>
      <c r="BF314" s="16"/>
      <c r="BG314" s="16"/>
      <c r="BH314" s="16"/>
      <c r="BI314" s="16"/>
      <c r="BJ314" s="16"/>
      <c r="BK314" s="16"/>
      <c r="BL314" s="16"/>
      <c r="BM314" s="16"/>
      <c r="BN314" s="16"/>
      <c r="BO314" s="16"/>
      <c r="BP314" s="16"/>
      <c r="BQ314" s="16"/>
      <c r="BR314" s="16"/>
      <c r="BS314" s="328"/>
      <c r="BT314" s="16"/>
      <c r="BU314" s="16"/>
      <c r="BV314" s="279"/>
      <c r="BW314" s="16"/>
      <c r="BX314" s="16"/>
      <c r="BY314" s="16"/>
      <c r="BZ314" s="16"/>
      <c r="CA314" s="16"/>
      <c r="CB314" s="16"/>
      <c r="CC314" s="16"/>
      <c r="CD314" s="16"/>
      <c r="CE314" s="16"/>
      <c r="CF314" s="43">
        <f t="shared" si="276"/>
        <v>2528073000</v>
      </c>
      <c r="CG314" s="197">
        <f t="shared" si="276"/>
        <v>2683999000</v>
      </c>
      <c r="CH314" s="44">
        <f t="shared" si="270"/>
        <v>37921095</v>
      </c>
      <c r="CI314" s="44">
        <f t="shared" si="271"/>
        <v>26839990</v>
      </c>
      <c r="CJ314" s="250">
        <f t="shared" si="272"/>
        <v>59624350</v>
      </c>
      <c r="CK314" s="287">
        <f t="shared" si="273"/>
        <v>52751541.666666664</v>
      </c>
    </row>
    <row r="315" spans="1:89">
      <c r="A315" s="3">
        <f t="shared" si="274"/>
        <v>276</v>
      </c>
      <c r="B315" s="556">
        <v>3</v>
      </c>
      <c r="C315" s="264" t="s">
        <v>191</v>
      </c>
      <c r="D315" s="265" t="s">
        <v>44</v>
      </c>
      <c r="E315" s="266"/>
      <c r="F315" s="41" t="s">
        <v>60</v>
      </c>
      <c r="G315" s="267">
        <f t="shared" si="250"/>
        <v>101</v>
      </c>
      <c r="H315" s="267">
        <f t="shared" si="251"/>
        <v>90</v>
      </c>
      <c r="I315" s="268">
        <f t="shared" si="252"/>
        <v>26966806</v>
      </c>
      <c r="J315" s="268">
        <f t="shared" si="253"/>
        <v>1</v>
      </c>
      <c r="K315" s="269">
        <f t="shared" si="254"/>
        <v>1.06</v>
      </c>
      <c r="L315" s="319">
        <f t="shared" si="278"/>
        <v>1.0249999999999999</v>
      </c>
      <c r="M315" s="271">
        <f t="shared" si="255"/>
        <v>24483923.746752333</v>
      </c>
      <c r="N315" s="271">
        <f t="shared" si="256"/>
        <v>27597294.011019137</v>
      </c>
      <c r="O315" s="271">
        <f t="shared" si="257"/>
        <v>29299434.719000001</v>
      </c>
      <c r="P315" s="271">
        <f t="shared" si="258"/>
        <v>31106559.741334613</v>
      </c>
      <c r="Q315" s="272">
        <f t="shared" si="259"/>
        <v>29299434.719000001</v>
      </c>
      <c r="R315" s="271">
        <f t="shared" si="259"/>
        <v>31106559.741334613</v>
      </c>
      <c r="S315" s="271">
        <f t="shared" si="260"/>
        <v>33025144.280812409</v>
      </c>
      <c r="T315" s="271"/>
      <c r="U315" s="271">
        <f t="shared" si="261"/>
        <v>2203553137.2077098</v>
      </c>
      <c r="V315" s="271">
        <f t="shared" si="262"/>
        <v>2483756460.9917221</v>
      </c>
      <c r="W315" s="271">
        <f t="shared" si="263"/>
        <v>2636949124.71</v>
      </c>
      <c r="X315" s="272">
        <f t="shared" si="264"/>
        <v>2799590376.7201152</v>
      </c>
      <c r="Y315" s="272">
        <f t="shared" si="265"/>
        <v>2636949124.71</v>
      </c>
      <c r="Z315" s="271">
        <f t="shared" si="266"/>
        <v>2799590376.7201152</v>
      </c>
      <c r="AA315" s="271">
        <f t="shared" si="275"/>
        <v>2972262985.2731166</v>
      </c>
      <c r="AB315" s="271"/>
      <c r="AC315" s="33" t="str">
        <f t="shared" si="267"/>
        <v>BERTAHAP</v>
      </c>
      <c r="AD315" s="273">
        <f t="shared" si="268"/>
        <v>0</v>
      </c>
      <c r="AE315" s="274">
        <v>2</v>
      </c>
      <c r="AF315" s="275"/>
      <c r="AG315" s="271" t="e">
        <f>IF(AF315&gt;#REF!,"LB","KR")</f>
        <v>#REF!</v>
      </c>
      <c r="AH315" s="275">
        <f t="shared" si="249"/>
        <v>2423909000</v>
      </c>
      <c r="AI315" s="275">
        <f t="shared" si="249"/>
        <v>2732133000</v>
      </c>
      <c r="AJ315" s="275">
        <f t="shared" si="249"/>
        <v>2900645000</v>
      </c>
      <c r="AK315" s="276">
        <f t="shared" si="248"/>
        <v>3079550000</v>
      </c>
      <c r="AL315" s="276">
        <f t="shared" si="248"/>
        <v>2900645000</v>
      </c>
      <c r="AM315" s="275">
        <f t="shared" si="248"/>
        <v>3079550000</v>
      </c>
      <c r="AN315" s="275">
        <f t="shared" si="248"/>
        <v>3269490000</v>
      </c>
      <c r="AO315" s="16"/>
      <c r="AP315" s="16"/>
      <c r="AQ315" s="278">
        <f t="shared" si="269"/>
        <v>-1105639.0460000001</v>
      </c>
      <c r="AR315" s="279"/>
      <c r="AS315" s="280"/>
      <c r="AT315" s="280"/>
      <c r="AU315" s="280"/>
      <c r="AV315" s="16"/>
      <c r="AW315" s="16"/>
      <c r="AX315" s="16"/>
      <c r="AY315" s="16"/>
      <c r="AZ315" s="16"/>
      <c r="BA315" s="16"/>
      <c r="BB315" s="16"/>
      <c r="BC315" s="16"/>
      <c r="BD315" s="16"/>
      <c r="BE315" s="16"/>
      <c r="BF315" s="16"/>
      <c r="BG315" s="16"/>
      <c r="BH315" s="16"/>
      <c r="BI315" s="16"/>
      <c r="BJ315" s="16"/>
      <c r="BK315" s="16"/>
      <c r="BL315" s="16"/>
      <c r="BM315" s="16"/>
      <c r="BN315" s="16"/>
      <c r="BO315" s="16"/>
      <c r="BP315" s="16"/>
      <c r="BQ315" s="16"/>
      <c r="BR315" s="16"/>
      <c r="BS315" s="328"/>
      <c r="BT315" s="16"/>
      <c r="BU315" s="16"/>
      <c r="BV315" s="279"/>
      <c r="BW315" s="16"/>
      <c r="BX315" s="16"/>
      <c r="BY315" s="16"/>
      <c r="BZ315" s="16"/>
      <c r="CA315" s="16"/>
      <c r="CB315" s="16"/>
      <c r="CC315" s="16"/>
      <c r="CD315" s="16"/>
      <c r="CE315" s="16"/>
      <c r="CF315" s="43">
        <f t="shared" si="276"/>
        <v>3074684000</v>
      </c>
      <c r="CG315" s="197">
        <f t="shared" si="276"/>
        <v>3264323000</v>
      </c>
      <c r="CH315" s="44">
        <f t="shared" si="270"/>
        <v>46120260</v>
      </c>
      <c r="CI315" s="44">
        <f t="shared" si="271"/>
        <v>32643230</v>
      </c>
      <c r="CJ315" s="250">
        <f t="shared" si="272"/>
        <v>72516125</v>
      </c>
      <c r="CK315" s="287">
        <f t="shared" si="273"/>
        <v>64157291.666666664</v>
      </c>
    </row>
    <row r="316" spans="1:89">
      <c r="A316" s="3">
        <f t="shared" si="274"/>
        <v>277</v>
      </c>
      <c r="B316" s="556">
        <v>4</v>
      </c>
      <c r="C316" s="264" t="s">
        <v>191</v>
      </c>
      <c r="D316" s="299">
        <v>11</v>
      </c>
      <c r="E316" s="266"/>
      <c r="F316" s="41" t="s">
        <v>62</v>
      </c>
      <c r="G316" s="267">
        <f t="shared" si="250"/>
        <v>101</v>
      </c>
      <c r="H316" s="267">
        <f t="shared" si="251"/>
        <v>90</v>
      </c>
      <c r="I316" s="268">
        <f t="shared" si="252"/>
        <v>26966806</v>
      </c>
      <c r="J316" s="268">
        <f t="shared" si="253"/>
        <v>1</v>
      </c>
      <c r="K316" s="269">
        <f t="shared" si="254"/>
        <v>1.06</v>
      </c>
      <c r="L316" s="319">
        <f t="shared" si="278"/>
        <v>1.0249999999999999</v>
      </c>
      <c r="M316" s="271">
        <f t="shared" si="255"/>
        <v>24483923.746752333</v>
      </c>
      <c r="N316" s="271">
        <f t="shared" si="256"/>
        <v>27597294.011019137</v>
      </c>
      <c r="O316" s="271">
        <f t="shared" si="257"/>
        <v>29299434.719000001</v>
      </c>
      <c r="P316" s="271">
        <f t="shared" si="258"/>
        <v>31106559.741334613</v>
      </c>
      <c r="Q316" s="272">
        <f t="shared" si="259"/>
        <v>29299434.719000001</v>
      </c>
      <c r="R316" s="271">
        <f t="shared" si="259"/>
        <v>31106559.741334613</v>
      </c>
      <c r="S316" s="271">
        <f t="shared" si="260"/>
        <v>33025144.280812409</v>
      </c>
      <c r="T316" s="271"/>
      <c r="U316" s="271">
        <f t="shared" si="261"/>
        <v>2203553137.2077098</v>
      </c>
      <c r="V316" s="271">
        <f t="shared" si="262"/>
        <v>2483756460.9917221</v>
      </c>
      <c r="W316" s="271">
        <f t="shared" si="263"/>
        <v>2636949124.71</v>
      </c>
      <c r="X316" s="272">
        <f t="shared" si="264"/>
        <v>2799590376.7201152</v>
      </c>
      <c r="Y316" s="272">
        <f t="shared" si="265"/>
        <v>2636949124.71</v>
      </c>
      <c r="Z316" s="271">
        <f t="shared" si="266"/>
        <v>2799590376.7201152</v>
      </c>
      <c r="AA316" s="271">
        <f t="shared" si="275"/>
        <v>2972262985.2731166</v>
      </c>
      <c r="AB316" s="271"/>
      <c r="AC316" s="33" t="str">
        <f t="shared" si="267"/>
        <v>BERTAHAP</v>
      </c>
      <c r="AD316" s="273">
        <f t="shared" si="268"/>
        <v>0</v>
      </c>
      <c r="AE316" s="274">
        <v>2</v>
      </c>
      <c r="AF316" s="275"/>
      <c r="AG316" s="271" t="e">
        <f>IF(AF316&gt;#REF!,"LB","KR")</f>
        <v>#REF!</v>
      </c>
      <c r="AH316" s="275">
        <f t="shared" si="249"/>
        <v>2423909000</v>
      </c>
      <c r="AI316" s="275">
        <f t="shared" si="249"/>
        <v>2732133000</v>
      </c>
      <c r="AJ316" s="275">
        <f t="shared" si="249"/>
        <v>2900645000</v>
      </c>
      <c r="AK316" s="276">
        <f t="shared" si="248"/>
        <v>3079550000</v>
      </c>
      <c r="AL316" s="276">
        <f t="shared" si="248"/>
        <v>2900645000</v>
      </c>
      <c r="AM316" s="275">
        <f t="shared" si="248"/>
        <v>3079550000</v>
      </c>
      <c r="AN316" s="275">
        <f t="shared" si="248"/>
        <v>3269490000</v>
      </c>
      <c r="AO316" s="16"/>
      <c r="AP316" s="16"/>
      <c r="AQ316" s="278">
        <f t="shared" si="269"/>
        <v>-1105639.0460000001</v>
      </c>
      <c r="AR316" s="279"/>
      <c r="AS316" s="280"/>
      <c r="AT316" s="280"/>
      <c r="AU316" s="280"/>
      <c r="AV316" s="16"/>
      <c r="AW316" s="16"/>
      <c r="AX316" s="16"/>
      <c r="AY316" s="16"/>
      <c r="AZ316" s="16"/>
      <c r="BA316" s="16"/>
      <c r="BB316" s="16"/>
      <c r="BC316" s="16"/>
      <c r="BD316" s="16"/>
      <c r="BE316" s="16"/>
      <c r="BF316" s="16"/>
      <c r="BG316" s="16"/>
      <c r="BH316" s="16"/>
      <c r="BI316" s="16"/>
      <c r="BJ316" s="16"/>
      <c r="BK316" s="16"/>
      <c r="BL316" s="16"/>
      <c r="BM316" s="16"/>
      <c r="BN316" s="16"/>
      <c r="BO316" s="16"/>
      <c r="BP316" s="16"/>
      <c r="BQ316" s="16"/>
      <c r="BR316" s="16"/>
      <c r="BS316" s="328"/>
      <c r="BT316" s="16"/>
      <c r="BU316" s="16"/>
      <c r="BV316" s="279"/>
      <c r="BW316" s="16"/>
      <c r="BX316" s="16"/>
      <c r="BY316" s="16"/>
      <c r="BZ316" s="16"/>
      <c r="CA316" s="16"/>
      <c r="CB316" s="16"/>
      <c r="CC316" s="16"/>
      <c r="CD316" s="16"/>
      <c r="CE316" s="16"/>
      <c r="CF316" s="43">
        <f t="shared" si="276"/>
        <v>3074684000</v>
      </c>
      <c r="CG316" s="197">
        <f t="shared" si="276"/>
        <v>3264323000</v>
      </c>
      <c r="CH316" s="44">
        <f t="shared" si="270"/>
        <v>46120260</v>
      </c>
      <c r="CI316" s="44">
        <f t="shared" si="271"/>
        <v>32643230</v>
      </c>
      <c r="CJ316" s="250">
        <f t="shared" si="272"/>
        <v>72516125</v>
      </c>
      <c r="CK316" s="287">
        <f t="shared" si="273"/>
        <v>64157291.666666664</v>
      </c>
    </row>
    <row r="317" spans="1:89">
      <c r="A317" s="3">
        <f t="shared" si="274"/>
        <v>278</v>
      </c>
      <c r="B317" s="556">
        <v>5</v>
      </c>
      <c r="C317" s="264" t="s">
        <v>191</v>
      </c>
      <c r="D317" s="299">
        <v>19</v>
      </c>
      <c r="E317" s="266"/>
      <c r="F317" s="41" t="s">
        <v>78</v>
      </c>
      <c r="G317" s="267">
        <f t="shared" si="250"/>
        <v>138</v>
      </c>
      <c r="H317" s="267">
        <f t="shared" si="251"/>
        <v>120</v>
      </c>
      <c r="I317" s="268">
        <f t="shared" si="252"/>
        <v>26966806</v>
      </c>
      <c r="J317" s="268">
        <f t="shared" si="253"/>
        <v>1</v>
      </c>
      <c r="K317" s="269">
        <f t="shared" si="254"/>
        <v>1.06</v>
      </c>
      <c r="L317" s="319">
        <f t="shared" si="278"/>
        <v>1.0249999999999999</v>
      </c>
      <c r="M317" s="271">
        <f t="shared" si="255"/>
        <v>24483923.746752333</v>
      </c>
      <c r="N317" s="271">
        <f t="shared" si="256"/>
        <v>27597294.011019137</v>
      </c>
      <c r="O317" s="271">
        <f t="shared" si="257"/>
        <v>29299434.719000001</v>
      </c>
      <c r="P317" s="271">
        <f t="shared" si="258"/>
        <v>31106559.741334613</v>
      </c>
      <c r="Q317" s="272">
        <f t="shared" si="259"/>
        <v>29299434.719000001</v>
      </c>
      <c r="R317" s="271">
        <f t="shared" si="259"/>
        <v>31106559.741334613</v>
      </c>
      <c r="S317" s="271">
        <f t="shared" si="260"/>
        <v>33025144.280812409</v>
      </c>
      <c r="T317" s="271"/>
      <c r="U317" s="271">
        <f t="shared" si="261"/>
        <v>2938070849.61028</v>
      </c>
      <c r="V317" s="271">
        <f t="shared" si="262"/>
        <v>3311675281.3222966</v>
      </c>
      <c r="W317" s="271">
        <f t="shared" si="263"/>
        <v>3515932166.2800002</v>
      </c>
      <c r="X317" s="272">
        <f t="shared" si="264"/>
        <v>3732787168.9601536</v>
      </c>
      <c r="Y317" s="272">
        <f t="shared" si="265"/>
        <v>3515932166.2800002</v>
      </c>
      <c r="Z317" s="271">
        <f t="shared" si="266"/>
        <v>3732787168.9601536</v>
      </c>
      <c r="AA317" s="271">
        <f t="shared" si="275"/>
        <v>3963017313.6974893</v>
      </c>
      <c r="AB317" s="271"/>
      <c r="AC317" s="33" t="str">
        <f t="shared" si="267"/>
        <v>BERTAHAP</v>
      </c>
      <c r="AD317" s="273">
        <f t="shared" si="268"/>
        <v>0</v>
      </c>
      <c r="AE317" s="274">
        <v>2</v>
      </c>
      <c r="AF317" s="275"/>
      <c r="AG317" s="271" t="e">
        <f>IF(AF317&gt;#REF!,"LB","KR")</f>
        <v>#REF!</v>
      </c>
      <c r="AH317" s="275">
        <f t="shared" si="249"/>
        <v>3231878000</v>
      </c>
      <c r="AI317" s="275">
        <f t="shared" si="249"/>
        <v>3642843000</v>
      </c>
      <c r="AJ317" s="275">
        <f t="shared" si="249"/>
        <v>3867526000</v>
      </c>
      <c r="AK317" s="276">
        <f t="shared" si="248"/>
        <v>4106066000</v>
      </c>
      <c r="AL317" s="276">
        <f t="shared" si="248"/>
        <v>3867526000</v>
      </c>
      <c r="AM317" s="275">
        <f t="shared" si="248"/>
        <v>4106066000</v>
      </c>
      <c r="AN317" s="275">
        <f t="shared" si="248"/>
        <v>4359320000</v>
      </c>
      <c r="AO317" s="16"/>
      <c r="AP317" s="16"/>
      <c r="AQ317" s="278">
        <f t="shared" si="269"/>
        <v>-1105639.0460000001</v>
      </c>
      <c r="AR317" s="279"/>
      <c r="AS317" s="280"/>
      <c r="AT317" s="280"/>
      <c r="AU317" s="280"/>
      <c r="AV317" s="16"/>
      <c r="AW317" s="16"/>
      <c r="AX317" s="16"/>
      <c r="AY317" s="16"/>
      <c r="AZ317" s="16"/>
      <c r="BA317" s="16"/>
      <c r="BB317" s="16"/>
      <c r="BC317" s="16"/>
      <c r="BD317" s="16"/>
      <c r="BE317" s="16"/>
      <c r="BF317" s="16"/>
      <c r="BG317" s="16"/>
      <c r="BH317" s="16"/>
      <c r="BI317" s="16"/>
      <c r="BJ317" s="16"/>
      <c r="BK317" s="16"/>
      <c r="BL317" s="16"/>
      <c r="BM317" s="16"/>
      <c r="BN317" s="16"/>
      <c r="BO317" s="16"/>
      <c r="BP317" s="16"/>
      <c r="BQ317" s="16"/>
      <c r="BR317" s="16"/>
      <c r="BS317" s="328"/>
      <c r="BT317" s="16"/>
      <c r="BU317" s="16"/>
      <c r="BV317" s="279"/>
      <c r="BW317" s="16"/>
      <c r="BX317" s="16"/>
      <c r="BY317" s="16"/>
      <c r="BZ317" s="16"/>
      <c r="CA317" s="16"/>
      <c r="CB317" s="16"/>
      <c r="CC317" s="16"/>
      <c r="CD317" s="16"/>
      <c r="CE317" s="16"/>
      <c r="CF317" s="43">
        <f t="shared" si="276"/>
        <v>4099578000</v>
      </c>
      <c r="CG317" s="197">
        <f t="shared" si="276"/>
        <v>4352430000</v>
      </c>
      <c r="CH317" s="44">
        <f t="shared" si="270"/>
        <v>61493670</v>
      </c>
      <c r="CI317" s="44">
        <f t="shared" si="271"/>
        <v>43524300</v>
      </c>
      <c r="CJ317" s="250">
        <f t="shared" si="272"/>
        <v>96688150</v>
      </c>
      <c r="CK317" s="287">
        <f t="shared" si="273"/>
        <v>85543041.666666672</v>
      </c>
    </row>
    <row r="318" spans="1:89">
      <c r="A318" s="3">
        <f t="shared" si="274"/>
        <v>279</v>
      </c>
      <c r="B318" s="556">
        <v>6</v>
      </c>
      <c r="C318" s="264" t="s">
        <v>191</v>
      </c>
      <c r="D318" s="299">
        <v>21</v>
      </c>
      <c r="E318" s="266"/>
      <c r="F318" s="41" t="s">
        <v>84</v>
      </c>
      <c r="G318" s="267">
        <f t="shared" si="250"/>
        <v>132</v>
      </c>
      <c r="H318" s="267">
        <f t="shared" si="251"/>
        <v>112</v>
      </c>
      <c r="I318" s="268">
        <f t="shared" si="252"/>
        <v>26966806</v>
      </c>
      <c r="J318" s="268">
        <f t="shared" si="253"/>
        <v>3</v>
      </c>
      <c r="K318" s="269">
        <f t="shared" si="254"/>
        <v>1.1000000000000001</v>
      </c>
      <c r="L318" s="319">
        <f t="shared" si="278"/>
        <v>1.0249999999999999</v>
      </c>
      <c r="M318" s="271">
        <f t="shared" si="255"/>
        <v>25407845.397573177</v>
      </c>
      <c r="N318" s="271">
        <f t="shared" si="256"/>
        <v>28638701.332189668</v>
      </c>
      <c r="O318" s="271">
        <f t="shared" si="257"/>
        <v>30405073.765000001</v>
      </c>
      <c r="P318" s="271">
        <f t="shared" si="258"/>
        <v>32280392.184403844</v>
      </c>
      <c r="Q318" s="272">
        <f t="shared" si="259"/>
        <v>30405073.765000001</v>
      </c>
      <c r="R318" s="271">
        <f t="shared" si="259"/>
        <v>32280392.184403844</v>
      </c>
      <c r="S318" s="271">
        <f t="shared" si="260"/>
        <v>34271376.140465707</v>
      </c>
      <c r="T318" s="271"/>
      <c r="U318" s="271">
        <f t="shared" si="261"/>
        <v>2845678684.5281959</v>
      </c>
      <c r="V318" s="271">
        <f t="shared" si="262"/>
        <v>3207534549.2052426</v>
      </c>
      <c r="W318" s="271">
        <f t="shared" si="263"/>
        <v>3405368261.6800003</v>
      </c>
      <c r="X318" s="272">
        <f t="shared" si="264"/>
        <v>3615403924.6532307</v>
      </c>
      <c r="Y318" s="272">
        <f t="shared" si="265"/>
        <v>3405368261.6800003</v>
      </c>
      <c r="Z318" s="271">
        <f t="shared" si="266"/>
        <v>3615403924.6532307</v>
      </c>
      <c r="AA318" s="271">
        <f t="shared" si="275"/>
        <v>3838394127.7321591</v>
      </c>
      <c r="AB318" s="271"/>
      <c r="AC318" s="33" t="str">
        <f t="shared" si="267"/>
        <v>BERTAHAP</v>
      </c>
      <c r="AD318" s="273">
        <f t="shared" si="268"/>
        <v>0</v>
      </c>
      <c r="AE318" s="274">
        <v>2</v>
      </c>
      <c r="AF318" s="275"/>
      <c r="AG318" s="271" t="e">
        <f>IF(AF318&gt;#REF!,"LB","KR")</f>
        <v>#REF!</v>
      </c>
      <c r="AH318" s="275">
        <f t="shared" si="249"/>
        <v>3130247000</v>
      </c>
      <c r="AI318" s="275">
        <f t="shared" si="249"/>
        <v>3528289000</v>
      </c>
      <c r="AJ318" s="275">
        <f t="shared" si="249"/>
        <v>3745906000</v>
      </c>
      <c r="AK318" s="276">
        <f t="shared" si="248"/>
        <v>3976945000</v>
      </c>
      <c r="AL318" s="276">
        <f t="shared" si="248"/>
        <v>3745906000</v>
      </c>
      <c r="AM318" s="275">
        <f t="shared" si="248"/>
        <v>3976945000</v>
      </c>
      <c r="AN318" s="275">
        <f t="shared" si="248"/>
        <v>4222234000</v>
      </c>
      <c r="AO318" s="16"/>
      <c r="AP318" s="16"/>
      <c r="AQ318" s="278">
        <f t="shared" si="269"/>
        <v>0</v>
      </c>
      <c r="AR318" s="279"/>
      <c r="AS318" s="280"/>
      <c r="AT318" s="280"/>
      <c r="AU318" s="280"/>
      <c r="AV318" s="16"/>
      <c r="AW318" s="16"/>
      <c r="AX318" s="16"/>
      <c r="AY318" s="16"/>
      <c r="AZ318" s="16"/>
      <c r="BA318" s="16"/>
      <c r="BB318" s="16"/>
      <c r="BC318" s="16"/>
      <c r="BD318" s="16"/>
      <c r="BE318" s="16"/>
      <c r="BF318" s="16"/>
      <c r="BG318" s="16"/>
      <c r="BH318" s="16"/>
      <c r="BI318" s="16"/>
      <c r="BJ318" s="16"/>
      <c r="BK318" s="16"/>
      <c r="BL318" s="16"/>
      <c r="BM318" s="16"/>
      <c r="BN318" s="16"/>
      <c r="BO318" s="16"/>
      <c r="BP318" s="16"/>
      <c r="BQ318" s="16"/>
      <c r="BR318" s="16"/>
      <c r="BS318" s="328"/>
      <c r="BT318" s="16"/>
      <c r="BU318" s="16"/>
      <c r="BV318" s="279"/>
      <c r="BW318" s="16"/>
      <c r="BX318" s="16"/>
      <c r="BY318" s="16"/>
      <c r="BZ318" s="16"/>
      <c r="CA318" s="16"/>
      <c r="CB318" s="16"/>
      <c r="CC318" s="16"/>
      <c r="CD318" s="16"/>
      <c r="CE318" s="16"/>
      <c r="CF318" s="43">
        <f t="shared" si="276"/>
        <v>3970661000</v>
      </c>
      <c r="CG318" s="197">
        <f t="shared" si="276"/>
        <v>4215562000</v>
      </c>
      <c r="CH318" s="44">
        <f t="shared" si="270"/>
        <v>59559915</v>
      </c>
      <c r="CI318" s="44">
        <f t="shared" si="271"/>
        <v>42155620</v>
      </c>
      <c r="CJ318" s="250">
        <f t="shared" si="272"/>
        <v>93647650</v>
      </c>
      <c r="CK318" s="287">
        <f t="shared" si="273"/>
        <v>82853020.833333328</v>
      </c>
    </row>
    <row r="319" spans="1:89">
      <c r="A319" s="144"/>
      <c r="B319" s="240"/>
      <c r="C319" s="653"/>
      <c r="D319" s="240"/>
      <c r="E319" s="240"/>
      <c r="F319" s="25"/>
      <c r="G319" s="25"/>
      <c r="H319" s="654"/>
      <c r="I319" s="198"/>
      <c r="J319" s="198"/>
      <c r="K319" s="198"/>
      <c r="L319" s="655"/>
      <c r="M319" s="655"/>
      <c r="N319" s="655"/>
      <c r="O319" s="655"/>
      <c r="P319" s="655"/>
      <c r="Q319" s="655"/>
      <c r="R319" s="655"/>
      <c r="S319" s="655"/>
      <c r="T319" s="656"/>
      <c r="U319" s="127"/>
      <c r="V319" s="127"/>
      <c r="W319" s="127"/>
      <c r="X319" s="657"/>
      <c r="Y319" s="657"/>
      <c r="Z319" s="657"/>
      <c r="AA319" s="129"/>
      <c r="AB319" s="656"/>
      <c r="AC319" s="25"/>
      <c r="AD319" s="658"/>
      <c r="AE319" s="659"/>
      <c r="AF319" s="129"/>
      <c r="AG319" s="127"/>
      <c r="AH319" s="129"/>
      <c r="AI319" s="129"/>
      <c r="AJ319" s="129"/>
      <c r="AK319" s="660"/>
      <c r="AL319" s="660"/>
      <c r="AM319" s="660"/>
      <c r="AN319" s="25"/>
      <c r="AS319" s="5"/>
      <c r="AT319" s="5"/>
      <c r="AV319" s="2"/>
      <c r="AW319" s="2"/>
    </row>
    <row r="320" spans="1:89">
      <c r="A320" s="144"/>
      <c r="B320" s="240"/>
      <c r="C320" s="661"/>
      <c r="D320" s="240"/>
      <c r="E320" s="240"/>
      <c r="F320" s="25"/>
      <c r="G320" s="25"/>
      <c r="H320" s="654"/>
      <c r="I320" s="198"/>
      <c r="J320" s="198"/>
      <c r="K320" s="198"/>
      <c r="L320" s="655"/>
      <c r="M320" s="655"/>
      <c r="N320" s="655"/>
      <c r="O320" s="655"/>
      <c r="P320" s="655"/>
      <c r="Q320" s="655"/>
      <c r="R320" s="655"/>
      <c r="S320" s="655"/>
      <c r="T320" s="656"/>
      <c r="U320" s="127"/>
      <c r="V320" s="127"/>
      <c r="W320" s="127"/>
      <c r="X320" s="657"/>
      <c r="Y320" s="657"/>
      <c r="Z320" s="657"/>
      <c r="AA320" s="129"/>
      <c r="AB320" s="656"/>
      <c r="AC320" s="25"/>
      <c r="AD320" s="658"/>
      <c r="AE320" s="659"/>
      <c r="AF320" s="129"/>
      <c r="AG320" s="127"/>
      <c r="AH320" s="129"/>
      <c r="AI320" s="129"/>
      <c r="AJ320" s="129"/>
      <c r="AK320" s="660"/>
      <c r="AL320" s="660"/>
      <c r="AM320" s="660"/>
      <c r="AN320" s="25"/>
      <c r="AS320" s="5"/>
      <c r="AT320" s="5"/>
      <c r="AV320" s="2"/>
      <c r="AW320" s="2"/>
    </row>
    <row r="321" spans="1:256">
      <c r="A321" s="158"/>
      <c r="B321" s="235"/>
      <c r="C321" s="352"/>
      <c r="D321" s="352"/>
      <c r="E321" s="352"/>
      <c r="F321" s="352"/>
      <c r="G321" s="352"/>
      <c r="H321" s="662"/>
      <c r="I321" s="353"/>
      <c r="J321" s="353"/>
      <c r="K321" s="353"/>
      <c r="L321" s="663"/>
      <c r="M321" s="663"/>
      <c r="N321" s="663"/>
      <c r="O321" s="663"/>
      <c r="P321" s="663"/>
      <c r="Q321" s="663"/>
      <c r="R321" s="663"/>
      <c r="S321" s="663"/>
      <c r="T321" s="664"/>
      <c r="U321" s="236"/>
      <c r="V321" s="236"/>
      <c r="W321" s="236"/>
      <c r="X321" s="236"/>
      <c r="Y321" s="236"/>
      <c r="Z321" s="236"/>
      <c r="AA321" s="662"/>
      <c r="AB321" s="664"/>
      <c r="AC321" s="352"/>
      <c r="AD321" s="665"/>
      <c r="AE321" s="666"/>
      <c r="AF321" s="662"/>
      <c r="AG321" s="662"/>
      <c r="AH321" s="667"/>
      <c r="AI321" s="662"/>
      <c r="AJ321" s="667"/>
      <c r="AK321" s="352"/>
      <c r="AL321" s="352"/>
      <c r="AM321" s="352"/>
      <c r="AN321" s="352"/>
      <c r="AS321" s="5"/>
      <c r="AT321" s="5"/>
      <c r="AV321" s="2"/>
      <c r="AW321" s="2"/>
    </row>
    <row r="322" spans="1:256">
      <c r="A322" s="169">
        <f>COUNT(A40:A320)</f>
        <v>279</v>
      </c>
      <c r="B322" s="470"/>
      <c r="C322" s="470"/>
      <c r="D322" s="668" t="s">
        <v>192</v>
      </c>
      <c r="E322" s="668"/>
      <c r="F322" s="668"/>
      <c r="G322" s="668"/>
      <c r="H322" s="669">
        <f>SUM(H40:H321)</f>
        <v>27054</v>
      </c>
      <c r="L322" s="670" t="s">
        <v>193</v>
      </c>
      <c r="M322" s="671">
        <f>W322/H322</f>
        <v>29224048.870287877</v>
      </c>
      <c r="N322" s="670"/>
      <c r="O322" s="670"/>
      <c r="P322" s="189"/>
      <c r="Q322" s="189"/>
      <c r="R322" s="189"/>
      <c r="S322" s="189"/>
      <c r="T322" s="189"/>
      <c r="U322" s="672">
        <f t="shared" ref="U322:AA322" si="279">SUM(U40:U320)</f>
        <v>660683784632.86011</v>
      </c>
      <c r="V322" s="672">
        <f t="shared" si="279"/>
        <v>744696186829.30298</v>
      </c>
      <c r="W322" s="673">
        <f t="shared" si="279"/>
        <v>790627418136.76819</v>
      </c>
      <c r="X322" s="672">
        <f t="shared" si="279"/>
        <v>839391587287.52173</v>
      </c>
      <c r="Y322" s="672">
        <f t="shared" si="279"/>
        <v>790627418136.76819</v>
      </c>
      <c r="Z322" s="672">
        <f t="shared" si="279"/>
        <v>839391587287.52173</v>
      </c>
      <c r="AA322" s="672">
        <f t="shared" si="279"/>
        <v>891163423688.88403</v>
      </c>
      <c r="AB322" s="674"/>
      <c r="AC322" s="675" t="e">
        <f>#REF!/H322</f>
        <v>#REF!</v>
      </c>
      <c r="AD322" s="25"/>
      <c r="AE322" s="25"/>
      <c r="AF322" s="25"/>
      <c r="AG322" s="25"/>
      <c r="AH322" s="676">
        <f t="shared" ref="AH322:AN322" si="280">SUM(AH40:AH320)</f>
        <v>726752303000</v>
      </c>
      <c r="AI322" s="676">
        <f t="shared" si="280"/>
        <v>819165927000</v>
      </c>
      <c r="AJ322" s="676">
        <f t="shared" si="280"/>
        <v>869690276000</v>
      </c>
      <c r="AK322" s="676">
        <f t="shared" si="280"/>
        <v>923330896000</v>
      </c>
      <c r="AL322" s="676">
        <f t="shared" si="280"/>
        <v>869690276000</v>
      </c>
      <c r="AM322" s="676">
        <f t="shared" si="280"/>
        <v>923330896000</v>
      </c>
      <c r="AN322" s="676">
        <f t="shared" si="280"/>
        <v>980279935000</v>
      </c>
      <c r="AO322" s="25"/>
      <c r="AP322" s="25"/>
      <c r="CH322" s="63">
        <f>MIN(CH40:CH318)</f>
        <v>36996195</v>
      </c>
      <c r="CI322" s="63">
        <f>MIN(CI40:CI318)</f>
        <v>26185370</v>
      </c>
      <c r="CJ322" s="63">
        <f>MIN(CJ40:CJ318)</f>
        <v>58170100</v>
      </c>
      <c r="CK322" s="63">
        <f>MIN(CK40:CK318)</f>
        <v>51464937.5</v>
      </c>
    </row>
    <row r="323" spans="1:256">
      <c r="A323" s="3"/>
      <c r="B323" s="186"/>
      <c r="C323" s="186"/>
      <c r="D323" s="187"/>
      <c r="E323" s="187"/>
      <c r="F323" s="187"/>
      <c r="G323" s="187"/>
      <c r="H323" s="188"/>
      <c r="I323" s="3"/>
      <c r="J323" s="3"/>
      <c r="K323" s="3"/>
      <c r="L323" s="189"/>
      <c r="M323" s="190">
        <v>24461000</v>
      </c>
      <c r="N323" s="189">
        <f>M323/M322</f>
        <v>0.8370161201334948</v>
      </c>
      <c r="O323" s="189"/>
      <c r="P323" s="189"/>
      <c r="Q323" s="189"/>
      <c r="R323" s="189"/>
      <c r="S323" s="189"/>
      <c r="T323" s="189"/>
      <c r="U323" s="191"/>
      <c r="V323" s="191"/>
      <c r="W323" s="191"/>
      <c r="X323" s="191"/>
      <c r="Y323" s="191"/>
      <c r="Z323" s="191"/>
      <c r="AA323" s="191"/>
      <c r="AB323" s="187"/>
      <c r="AC323" s="192"/>
      <c r="AD323" s="186"/>
      <c r="AE323" s="186"/>
      <c r="AF323" s="186"/>
      <c r="AG323" s="186"/>
      <c r="AH323" s="188"/>
      <c r="AI323" s="188"/>
      <c r="AJ323" s="188"/>
      <c r="AK323" s="188"/>
      <c r="AL323" s="188"/>
      <c r="AM323" s="188"/>
      <c r="AN323" s="188"/>
      <c r="AO323" s="186"/>
      <c r="AP323" s="186"/>
      <c r="AQ323" s="91"/>
      <c r="AR323" s="91"/>
      <c r="AS323" s="91"/>
      <c r="AT323" s="91"/>
      <c r="AU323" s="193"/>
      <c r="AV323" s="194"/>
      <c r="AW323" s="194"/>
      <c r="AX323" s="3"/>
      <c r="AY323" s="3"/>
      <c r="AZ323" s="3"/>
      <c r="BA323" s="3"/>
      <c r="BB323" s="3"/>
      <c r="BC323" s="3"/>
      <c r="BD323" s="3"/>
      <c r="BE323" s="3"/>
      <c r="BF323" s="3"/>
      <c r="BG323" s="3"/>
      <c r="BH323" s="3"/>
      <c r="BI323" s="3"/>
      <c r="BJ323" s="3"/>
      <c r="BK323" s="3"/>
      <c r="BL323" s="3"/>
      <c r="BM323" s="3"/>
      <c r="BN323" s="3"/>
      <c r="BO323" s="3"/>
      <c r="BP323" s="3"/>
      <c r="BQ323" s="3"/>
      <c r="BR323" s="3"/>
      <c r="BT323" s="3"/>
      <c r="BU323" s="3"/>
      <c r="BV323" s="91"/>
      <c r="BW323" s="3"/>
      <c r="BX323" s="3"/>
      <c r="BY323" s="3"/>
      <c r="BZ323" s="3"/>
      <c r="CA323" s="3"/>
      <c r="CB323" s="3"/>
      <c r="CC323" s="3"/>
      <c r="CD323" s="3"/>
      <c r="CE323" s="3"/>
      <c r="CF323" s="3"/>
      <c r="CG323" s="3"/>
      <c r="CH323" s="3"/>
      <c r="CI323" s="3"/>
      <c r="CJ323" s="3"/>
      <c r="CK323" s="3"/>
      <c r="CL323" s="3"/>
      <c r="CM323" s="3"/>
      <c r="CN323" s="3"/>
      <c r="CO323" s="3"/>
      <c r="CP323" s="3"/>
      <c r="CQ323" s="3"/>
      <c r="CR323" s="3"/>
      <c r="CS323" s="3"/>
      <c r="CT323" s="3"/>
      <c r="CU323" s="3"/>
      <c r="CV323" s="3"/>
      <c r="CW323" s="3"/>
      <c r="CX323" s="3"/>
      <c r="CY323" s="3"/>
      <c r="CZ323" s="3"/>
      <c r="DA323" s="3"/>
      <c r="DB323" s="3"/>
      <c r="DC323" s="3"/>
      <c r="DD323" s="3"/>
      <c r="DE323" s="3"/>
      <c r="DF323" s="3"/>
      <c r="DG323" s="3"/>
      <c r="DH323" s="3"/>
      <c r="DI323" s="3"/>
      <c r="DJ323" s="3"/>
      <c r="DK323" s="3"/>
      <c r="DL323" s="3"/>
      <c r="DM323" s="3"/>
      <c r="DN323" s="3"/>
      <c r="DO323" s="3"/>
      <c r="DP323" s="3"/>
      <c r="DQ323" s="3"/>
      <c r="DR323" s="3"/>
      <c r="DS323" s="3"/>
      <c r="DT323" s="3"/>
      <c r="DU323" s="3"/>
      <c r="DV323" s="3"/>
      <c r="DW323" s="3"/>
      <c r="DX323" s="3"/>
      <c r="DY323" s="3"/>
      <c r="DZ323" s="3"/>
      <c r="EA323" s="3"/>
      <c r="EB323" s="3"/>
      <c r="EC323" s="3"/>
      <c r="ED323" s="3"/>
      <c r="EE323" s="3"/>
      <c r="EF323" s="3"/>
      <c r="EG323" s="3"/>
      <c r="EH323" s="3"/>
      <c r="EI323" s="3"/>
      <c r="EJ323" s="3"/>
      <c r="EK323" s="3"/>
      <c r="EL323" s="3"/>
      <c r="EM323" s="3"/>
      <c r="EN323" s="3"/>
      <c r="EO323" s="3"/>
      <c r="EP323" s="3"/>
      <c r="EQ323" s="3"/>
      <c r="ER323" s="3"/>
      <c r="ES323" s="3"/>
      <c r="ET323" s="3"/>
      <c r="EU323" s="3"/>
      <c r="EV323" s="3"/>
      <c r="EW323" s="3"/>
      <c r="EX323" s="3"/>
      <c r="EY323" s="3"/>
      <c r="EZ323" s="3"/>
      <c r="FA323" s="3"/>
      <c r="FB323" s="3"/>
      <c r="FC323" s="3"/>
      <c r="FD323" s="3"/>
      <c r="FE323" s="3"/>
      <c r="FF323" s="3"/>
      <c r="FG323" s="3"/>
      <c r="FH323" s="3"/>
      <c r="FI323" s="3"/>
      <c r="FJ323" s="3"/>
      <c r="FK323" s="3"/>
      <c r="FL323" s="3"/>
      <c r="FM323" s="3"/>
      <c r="FN323" s="3"/>
      <c r="FO323" s="3"/>
      <c r="FP323" s="3"/>
      <c r="FQ323" s="3"/>
      <c r="FR323" s="3"/>
      <c r="FS323" s="3"/>
      <c r="FT323" s="3"/>
      <c r="FU323" s="3"/>
      <c r="FV323" s="3"/>
      <c r="FW323" s="3"/>
      <c r="FX323" s="3"/>
      <c r="FY323" s="3"/>
      <c r="FZ323" s="3"/>
      <c r="GA323" s="3"/>
      <c r="GB323" s="3"/>
      <c r="GC323" s="3"/>
      <c r="GD323" s="3"/>
      <c r="GE323" s="3"/>
      <c r="GF323" s="3"/>
      <c r="GG323" s="3"/>
      <c r="GH323" s="3"/>
      <c r="GI323" s="3"/>
      <c r="GJ323" s="3"/>
      <c r="GK323" s="3"/>
      <c r="GL323" s="3"/>
      <c r="GM323" s="3"/>
      <c r="GN323" s="3"/>
      <c r="GO323" s="3"/>
      <c r="GP323" s="3"/>
      <c r="GQ323" s="3"/>
      <c r="GR323" s="3"/>
      <c r="GS323" s="3"/>
      <c r="GT323" s="3"/>
      <c r="GU323" s="3"/>
      <c r="GV323" s="3"/>
      <c r="GW323" s="3"/>
      <c r="GX323" s="3"/>
      <c r="GY323" s="3"/>
      <c r="GZ323" s="3"/>
      <c r="HA323" s="3"/>
      <c r="HB323" s="3"/>
      <c r="HC323" s="3"/>
      <c r="HD323" s="3"/>
      <c r="HE323" s="3"/>
      <c r="HF323" s="3"/>
      <c r="HG323" s="3"/>
      <c r="HH323" s="3"/>
      <c r="HI323" s="3"/>
      <c r="HJ323" s="3"/>
      <c r="HK323" s="3"/>
      <c r="HL323" s="3"/>
      <c r="HM323" s="3"/>
      <c r="HN323" s="3"/>
      <c r="HO323" s="3"/>
      <c r="HP323" s="3"/>
      <c r="HQ323" s="3"/>
      <c r="HR323" s="3"/>
      <c r="HS323" s="3"/>
      <c r="HT323" s="3"/>
      <c r="HU323" s="3"/>
      <c r="HV323" s="3"/>
      <c r="HW323" s="3"/>
      <c r="HX323" s="3"/>
      <c r="HY323" s="3"/>
      <c r="HZ323" s="3"/>
      <c r="IA323" s="3"/>
      <c r="IB323" s="3"/>
      <c r="IC323" s="3"/>
      <c r="ID323" s="3"/>
      <c r="IE323" s="3"/>
      <c r="IF323" s="3"/>
      <c r="IG323" s="3"/>
      <c r="IH323" s="3"/>
      <c r="II323" s="3"/>
      <c r="IJ323" s="3"/>
      <c r="IK323" s="3"/>
      <c r="IL323" s="3"/>
      <c r="IM323" s="3"/>
      <c r="IN323" s="3"/>
      <c r="IO323" s="3"/>
      <c r="IP323" s="3"/>
      <c r="IQ323" s="3"/>
      <c r="IR323" s="3"/>
      <c r="IS323" s="3"/>
      <c r="IT323" s="3"/>
      <c r="IU323" s="3"/>
      <c r="IV323" s="3"/>
    </row>
    <row r="324" spans="1:256">
      <c r="A324" s="3"/>
      <c r="B324" s="186"/>
      <c r="C324" s="186"/>
      <c r="D324" s="187"/>
      <c r="E324" s="187"/>
      <c r="F324" s="187"/>
      <c r="G324" s="187"/>
      <c r="H324" s="188"/>
      <c r="I324" s="3"/>
      <c r="J324" s="3"/>
      <c r="K324" s="3"/>
      <c r="L324" s="189"/>
      <c r="M324" s="190"/>
      <c r="N324" s="190"/>
      <c r="O324" s="190"/>
      <c r="P324" s="190"/>
      <c r="Q324" s="190"/>
      <c r="R324" s="190"/>
      <c r="S324" s="190"/>
      <c r="T324" s="189"/>
      <c r="U324" s="190">
        <f t="shared" ref="U324:AA324" si="281">SUM(U40:U318)</f>
        <v>660683784632.86011</v>
      </c>
      <c r="V324" s="190">
        <f t="shared" si="281"/>
        <v>744696186829.30298</v>
      </c>
      <c r="W324" s="190">
        <f t="shared" si="281"/>
        <v>790627418136.76819</v>
      </c>
      <c r="X324" s="190">
        <f t="shared" si="281"/>
        <v>839391587287.52173</v>
      </c>
      <c r="Y324" s="190">
        <f t="shared" si="281"/>
        <v>790627418136.76819</v>
      </c>
      <c r="Z324" s="190">
        <f t="shared" si="281"/>
        <v>839391587287.52173</v>
      </c>
      <c r="AA324" s="190">
        <f t="shared" si="281"/>
        <v>891163423688.88403</v>
      </c>
      <c r="AB324" s="187"/>
      <c r="AC324" s="192"/>
      <c r="AD324" s="186"/>
      <c r="AE324" s="186"/>
      <c r="AF324" s="186"/>
      <c r="AG324" s="186"/>
      <c r="AH324" s="188"/>
      <c r="AI324" s="188"/>
      <c r="AJ324" s="188"/>
      <c r="AK324" s="188"/>
      <c r="AL324" s="188"/>
      <c r="AM324" s="188"/>
      <c r="AN324" s="188"/>
      <c r="AO324" s="186"/>
      <c r="AP324" s="186"/>
      <c r="AQ324" s="91"/>
      <c r="AR324" s="91"/>
      <c r="AS324" s="91"/>
      <c r="AT324" s="91"/>
      <c r="AU324" s="193"/>
      <c r="AV324" s="194"/>
      <c r="AW324" s="194"/>
      <c r="AX324" s="3"/>
      <c r="AY324" s="3"/>
      <c r="AZ324" s="3"/>
      <c r="BA324" s="3"/>
      <c r="BB324" s="3"/>
      <c r="BC324" s="3"/>
      <c r="BD324" s="3"/>
      <c r="BE324" s="3"/>
      <c r="BF324" s="3"/>
      <c r="BG324" s="3"/>
      <c r="BH324" s="3"/>
      <c r="BI324" s="3"/>
      <c r="BJ324" s="3"/>
      <c r="BK324" s="3"/>
      <c r="BL324" s="3"/>
      <c r="BM324" s="3"/>
      <c r="BN324" s="3"/>
      <c r="BO324" s="3"/>
      <c r="BP324" s="3"/>
      <c r="BQ324" s="3"/>
      <c r="BR324" s="3"/>
      <c r="BT324" s="3"/>
      <c r="BU324" s="3"/>
      <c r="BV324" s="91"/>
      <c r="BW324" s="3"/>
      <c r="BX324" s="3"/>
      <c r="BY324" s="3"/>
      <c r="BZ324" s="3"/>
      <c r="CA324" s="3"/>
      <c r="CB324" s="3"/>
      <c r="CC324" s="3"/>
      <c r="CD324" s="3"/>
      <c r="CE324" s="3"/>
      <c r="CF324" s="3"/>
      <c r="CG324" s="3"/>
      <c r="CH324" s="3"/>
      <c r="CI324" s="3"/>
      <c r="CJ324" s="3"/>
      <c r="CK324" s="3"/>
      <c r="CL324" s="3"/>
      <c r="CM324" s="3"/>
      <c r="CN324" s="3"/>
      <c r="CO324" s="3"/>
      <c r="CP324" s="3"/>
      <c r="CQ324" s="3"/>
      <c r="CR324" s="3"/>
      <c r="CS324" s="3"/>
      <c r="CT324" s="3"/>
      <c r="CU324" s="3"/>
      <c r="CV324" s="3"/>
      <c r="CW324" s="3"/>
      <c r="CX324" s="3"/>
      <c r="CY324" s="3"/>
      <c r="CZ324" s="3"/>
      <c r="DA324" s="3"/>
      <c r="DB324" s="3"/>
      <c r="DC324" s="3"/>
      <c r="DD324" s="3"/>
      <c r="DE324" s="3"/>
      <c r="DF324" s="3"/>
      <c r="DG324" s="3"/>
      <c r="DH324" s="3"/>
      <c r="DI324" s="3"/>
      <c r="DJ324" s="3"/>
      <c r="DK324" s="3"/>
      <c r="DL324" s="3"/>
      <c r="DM324" s="3"/>
      <c r="DN324" s="3"/>
      <c r="DO324" s="3"/>
      <c r="DP324" s="3"/>
      <c r="DQ324" s="3"/>
      <c r="DR324" s="3"/>
      <c r="DS324" s="3"/>
      <c r="DT324" s="3"/>
      <c r="DU324" s="3"/>
      <c r="DV324" s="3"/>
      <c r="DW324" s="3"/>
      <c r="DX324" s="3"/>
      <c r="DY324" s="3"/>
      <c r="DZ324" s="3"/>
      <c r="EA324" s="3"/>
      <c r="EB324" s="3"/>
      <c r="EC324" s="3"/>
      <c r="ED324" s="3"/>
      <c r="EE324" s="3"/>
      <c r="EF324" s="3"/>
      <c r="EG324" s="3"/>
      <c r="EH324" s="3"/>
      <c r="EI324" s="3"/>
      <c r="EJ324" s="3"/>
      <c r="EK324" s="3"/>
      <c r="EL324" s="3"/>
      <c r="EM324" s="3"/>
      <c r="EN324" s="3"/>
      <c r="EO324" s="3"/>
      <c r="EP324" s="3"/>
      <c r="EQ324" s="3"/>
      <c r="ER324" s="3"/>
      <c r="ES324" s="3"/>
      <c r="ET324" s="3"/>
      <c r="EU324" s="3"/>
      <c r="EV324" s="3"/>
      <c r="EW324" s="3"/>
      <c r="EX324" s="3"/>
      <c r="EY324" s="3"/>
      <c r="EZ324" s="3"/>
      <c r="FA324" s="3"/>
      <c r="FB324" s="3"/>
      <c r="FC324" s="3"/>
      <c r="FD324" s="3"/>
      <c r="FE324" s="3"/>
      <c r="FF324" s="3"/>
      <c r="FG324" s="3"/>
      <c r="FH324" s="3"/>
      <c r="FI324" s="3"/>
      <c r="FJ324" s="3"/>
      <c r="FK324" s="3"/>
      <c r="FL324" s="3"/>
      <c r="FM324" s="3"/>
      <c r="FN324" s="3"/>
      <c r="FO324" s="3"/>
      <c r="FP324" s="3"/>
      <c r="FQ324" s="3"/>
      <c r="FR324" s="3"/>
      <c r="FS324" s="3"/>
      <c r="FT324" s="3"/>
      <c r="FU324" s="3"/>
      <c r="FV324" s="3"/>
      <c r="FW324" s="3"/>
      <c r="FX324" s="3"/>
      <c r="FY324" s="3"/>
      <c r="FZ324" s="3"/>
      <c r="GA324" s="3"/>
      <c r="GB324" s="3"/>
      <c r="GC324" s="3"/>
      <c r="GD324" s="3"/>
      <c r="GE324" s="3"/>
      <c r="GF324" s="3"/>
      <c r="GG324" s="3"/>
      <c r="GH324" s="3"/>
      <c r="GI324" s="3"/>
      <c r="GJ324" s="3"/>
      <c r="GK324" s="3"/>
      <c r="GL324" s="3"/>
      <c r="GM324" s="3"/>
      <c r="GN324" s="3"/>
      <c r="GO324" s="3"/>
      <c r="GP324" s="3"/>
      <c r="GQ324" s="3"/>
      <c r="GR324" s="3"/>
      <c r="GS324" s="3"/>
      <c r="GT324" s="3"/>
      <c r="GU324" s="3"/>
      <c r="GV324" s="3"/>
      <c r="GW324" s="3"/>
      <c r="GX324" s="3"/>
      <c r="GY324" s="3"/>
      <c r="GZ324" s="3"/>
      <c r="HA324" s="3"/>
      <c r="HB324" s="3"/>
      <c r="HC324" s="3"/>
      <c r="HD324" s="3"/>
      <c r="HE324" s="3"/>
      <c r="HF324" s="3"/>
      <c r="HG324" s="3"/>
      <c r="HH324" s="3"/>
      <c r="HI324" s="3"/>
      <c r="HJ324" s="3"/>
      <c r="HK324" s="3"/>
      <c r="HL324" s="3"/>
      <c r="HM324" s="3"/>
      <c r="HN324" s="3"/>
      <c r="HO324" s="3"/>
      <c r="HP324" s="3"/>
      <c r="HQ324" s="3"/>
      <c r="HR324" s="3"/>
      <c r="HS324" s="3"/>
      <c r="HT324" s="3"/>
      <c r="HU324" s="3"/>
      <c r="HV324" s="3"/>
      <c r="HW324" s="3"/>
      <c r="HX324" s="3"/>
      <c r="HY324" s="3"/>
      <c r="HZ324" s="3"/>
      <c r="IA324" s="3"/>
      <c r="IB324" s="3"/>
      <c r="IC324" s="3"/>
      <c r="ID324" s="3"/>
      <c r="IE324" s="3"/>
      <c r="IF324" s="3"/>
      <c r="IG324" s="3"/>
      <c r="IH324" s="3"/>
      <c r="II324" s="3"/>
      <c r="IJ324" s="3"/>
      <c r="IK324" s="3"/>
      <c r="IL324" s="3"/>
      <c r="IM324" s="3"/>
      <c r="IN324" s="3"/>
      <c r="IO324" s="3"/>
      <c r="IP324" s="3"/>
      <c r="IQ324" s="3"/>
      <c r="IR324" s="3"/>
      <c r="IS324" s="3"/>
      <c r="IT324" s="3"/>
      <c r="IU324" s="3"/>
      <c r="IV324" s="3"/>
    </row>
    <row r="325" spans="1:256">
      <c r="A325" s="3"/>
      <c r="B325" s="186"/>
      <c r="C325" s="186"/>
      <c r="D325" s="187"/>
      <c r="E325" s="187"/>
      <c r="F325" s="187"/>
      <c r="G325" s="187"/>
      <c r="H325" s="188"/>
      <c r="I325" s="3"/>
      <c r="J325" s="3"/>
      <c r="K325" s="3"/>
      <c r="L325" s="195"/>
      <c r="M325" s="190"/>
      <c r="N325" s="190"/>
      <c r="O325" s="190"/>
      <c r="P325" s="190"/>
      <c r="Q325" s="190"/>
      <c r="R325" s="190"/>
      <c r="S325" s="190"/>
      <c r="T325" s="189"/>
      <c r="U325" s="196">
        <f t="shared" ref="U325:AA325" si="282">U324/$H$322</f>
        <v>24420927.945326388</v>
      </c>
      <c r="V325" s="196">
        <f t="shared" si="282"/>
        <v>27526287.677581985</v>
      </c>
      <c r="W325" s="196">
        <f t="shared" si="282"/>
        <v>29224048.870287877</v>
      </c>
      <c r="X325" s="196">
        <f t="shared" si="282"/>
        <v>31026524.258428391</v>
      </c>
      <c r="Y325" s="196">
        <f t="shared" si="282"/>
        <v>29224048.870287877</v>
      </c>
      <c r="Z325" s="196">
        <f t="shared" si="282"/>
        <v>31026524.258428391</v>
      </c>
      <c r="AA325" s="196">
        <f t="shared" si="282"/>
        <v>32940172.384449027</v>
      </c>
      <c r="AB325" s="187"/>
      <c r="AC325" s="192"/>
      <c r="AD325" s="186"/>
      <c r="AE325" s="186"/>
      <c r="AF325" s="186"/>
      <c r="AG325" s="186"/>
      <c r="AH325" s="188"/>
      <c r="AI325" s="188"/>
      <c r="AJ325" s="188"/>
      <c r="AK325" s="188"/>
      <c r="AL325" s="188"/>
      <c r="AM325" s="188"/>
      <c r="AN325" s="188"/>
      <c r="AO325" s="186"/>
      <c r="AP325" s="186"/>
      <c r="AQ325" s="91"/>
      <c r="AR325" s="91"/>
      <c r="AS325" s="91"/>
      <c r="AT325" s="91"/>
      <c r="AU325" s="193"/>
      <c r="AV325" s="194"/>
      <c r="AW325" s="194"/>
      <c r="AX325" s="3"/>
      <c r="AY325" s="3"/>
      <c r="AZ325" s="3"/>
      <c r="BA325" s="3"/>
      <c r="BB325" s="3"/>
      <c r="BC325" s="3"/>
      <c r="BD325" s="3"/>
      <c r="BE325" s="3"/>
      <c r="BF325" s="3"/>
      <c r="BG325" s="3"/>
      <c r="BH325" s="3"/>
      <c r="BI325" s="3"/>
      <c r="BJ325" s="3"/>
      <c r="BK325" s="3"/>
      <c r="BL325" s="3"/>
      <c r="BM325" s="3"/>
      <c r="BN325" s="3"/>
      <c r="BO325" s="3"/>
      <c r="BP325" s="3"/>
      <c r="BQ325" s="3"/>
      <c r="BR325" s="3"/>
      <c r="BT325" s="3"/>
      <c r="BU325" s="3"/>
      <c r="BV325" s="91"/>
      <c r="BW325" s="3"/>
      <c r="BX325" s="3"/>
      <c r="BY325" s="3"/>
      <c r="BZ325" s="3"/>
      <c r="CA325" s="3"/>
      <c r="CB325" s="3"/>
      <c r="CC325" s="3"/>
      <c r="CD325" s="3"/>
      <c r="CE325" s="3"/>
      <c r="CF325" s="3"/>
      <c r="CG325" s="3"/>
      <c r="CH325" s="3"/>
      <c r="CI325" s="3"/>
      <c r="CJ325" s="3"/>
      <c r="CK325" s="3"/>
      <c r="CL325" s="3"/>
      <c r="CM325" s="3"/>
      <c r="CN325" s="3"/>
      <c r="CO325" s="3"/>
      <c r="CP325" s="3"/>
      <c r="CQ325" s="3"/>
      <c r="CR325" s="3"/>
      <c r="CS325" s="3"/>
      <c r="CT325" s="3"/>
      <c r="CU325" s="3"/>
      <c r="CV325" s="3"/>
      <c r="CW325" s="3"/>
      <c r="CX325" s="3"/>
      <c r="CY325" s="3"/>
      <c r="CZ325" s="3"/>
      <c r="DA325" s="3"/>
      <c r="DB325" s="3"/>
      <c r="DC325" s="3"/>
      <c r="DD325" s="3"/>
      <c r="DE325" s="3"/>
      <c r="DF325" s="3"/>
      <c r="DG325" s="3"/>
      <c r="DH325" s="3"/>
      <c r="DI325" s="3"/>
      <c r="DJ325" s="3"/>
      <c r="DK325" s="3"/>
      <c r="DL325" s="3"/>
      <c r="DM325" s="3"/>
      <c r="DN325" s="3"/>
      <c r="DO325" s="3"/>
      <c r="DP325" s="3"/>
      <c r="DQ325" s="3"/>
      <c r="DR325" s="3"/>
      <c r="DS325" s="3"/>
      <c r="DT325" s="3"/>
      <c r="DU325" s="3"/>
      <c r="DV325" s="3"/>
      <c r="DW325" s="3"/>
      <c r="DX325" s="3"/>
      <c r="DY325" s="3"/>
      <c r="DZ325" s="3"/>
      <c r="EA325" s="3"/>
      <c r="EB325" s="3"/>
      <c r="EC325" s="3"/>
      <c r="ED325" s="3"/>
      <c r="EE325" s="3"/>
      <c r="EF325" s="3"/>
      <c r="EG325" s="3"/>
      <c r="EH325" s="3"/>
      <c r="EI325" s="3"/>
      <c r="EJ325" s="3"/>
      <c r="EK325" s="3"/>
      <c r="EL325" s="3"/>
      <c r="EM325" s="3"/>
      <c r="EN325" s="3"/>
      <c r="EO325" s="3"/>
      <c r="EP325" s="3"/>
      <c r="EQ325" s="3"/>
      <c r="ER325" s="3"/>
      <c r="ES325" s="3"/>
      <c r="ET325" s="3"/>
      <c r="EU325" s="3"/>
      <c r="EV325" s="3"/>
      <c r="EW325" s="3"/>
      <c r="EX325" s="3"/>
      <c r="EY325" s="3"/>
      <c r="EZ325" s="3"/>
      <c r="FA325" s="3"/>
      <c r="FB325" s="3"/>
      <c r="FC325" s="3"/>
      <c r="FD325" s="3"/>
      <c r="FE325" s="3"/>
      <c r="FF325" s="3"/>
      <c r="FG325" s="3"/>
      <c r="FH325" s="3"/>
      <c r="FI325" s="3"/>
      <c r="FJ325" s="3"/>
      <c r="FK325" s="3"/>
      <c r="FL325" s="3"/>
      <c r="FM325" s="3"/>
      <c r="FN325" s="3"/>
      <c r="FO325" s="3"/>
      <c r="FP325" s="3"/>
      <c r="FQ325" s="3"/>
      <c r="FR325" s="3"/>
      <c r="FS325" s="3"/>
      <c r="FT325" s="3"/>
      <c r="FU325" s="3"/>
      <c r="FV325" s="3"/>
      <c r="FW325" s="3"/>
      <c r="FX325" s="3"/>
      <c r="FY325" s="3"/>
      <c r="FZ325" s="3"/>
      <c r="GA325" s="3"/>
      <c r="GB325" s="3"/>
      <c r="GC325" s="3"/>
      <c r="GD325" s="3"/>
      <c r="GE325" s="3"/>
      <c r="GF325" s="3"/>
      <c r="GG325" s="3"/>
      <c r="GH325" s="3"/>
      <c r="GI325" s="3"/>
      <c r="GJ325" s="3"/>
      <c r="GK325" s="3"/>
      <c r="GL325" s="3"/>
      <c r="GM325" s="3"/>
      <c r="GN325" s="3"/>
      <c r="GO325" s="3"/>
      <c r="GP325" s="3"/>
      <c r="GQ325" s="3"/>
      <c r="GR325" s="3"/>
      <c r="GS325" s="3"/>
      <c r="GT325" s="3"/>
      <c r="GU325" s="3"/>
      <c r="GV325" s="3"/>
      <c r="GW325" s="3"/>
      <c r="GX325" s="3"/>
      <c r="GY325" s="3"/>
      <c r="GZ325" s="3"/>
      <c r="HA325" s="3"/>
      <c r="HB325" s="3"/>
      <c r="HC325" s="3"/>
      <c r="HD325" s="3"/>
      <c r="HE325" s="3"/>
      <c r="HF325" s="3"/>
      <c r="HG325" s="3"/>
      <c r="HH325" s="3"/>
      <c r="HI325" s="3"/>
      <c r="HJ325" s="3"/>
      <c r="HK325" s="3"/>
      <c r="HL325" s="3"/>
      <c r="HM325" s="3"/>
      <c r="HN325" s="3"/>
      <c r="HO325" s="3"/>
      <c r="HP325" s="3"/>
      <c r="HQ325" s="3"/>
      <c r="HR325" s="3"/>
      <c r="HS325" s="3"/>
      <c r="HT325" s="3"/>
      <c r="HU325" s="3"/>
      <c r="HV325" s="3"/>
      <c r="HW325" s="3"/>
      <c r="HX325" s="3"/>
      <c r="HY325" s="3"/>
      <c r="HZ325" s="3"/>
      <c r="IA325" s="3"/>
      <c r="IB325" s="3"/>
      <c r="IC325" s="3"/>
      <c r="ID325" s="3"/>
      <c r="IE325" s="3"/>
      <c r="IF325" s="3"/>
      <c r="IG325" s="3"/>
      <c r="IH325" s="3"/>
      <c r="II325" s="3"/>
      <c r="IJ325" s="3"/>
      <c r="IK325" s="3"/>
      <c r="IL325" s="3"/>
      <c r="IM325" s="3"/>
      <c r="IN325" s="3"/>
      <c r="IO325" s="3"/>
      <c r="IP325" s="3"/>
      <c r="IQ325" s="3"/>
      <c r="IR325" s="3"/>
      <c r="IS325" s="3"/>
      <c r="IT325" s="3"/>
      <c r="IU325" s="3"/>
      <c r="IV325" s="3"/>
    </row>
    <row r="326" spans="1:256">
      <c r="A326" s="3"/>
      <c r="B326" s="186"/>
      <c r="C326" s="186"/>
      <c r="D326" s="187"/>
      <c r="E326" s="187"/>
      <c r="F326" s="187"/>
      <c r="G326" s="187"/>
      <c r="H326" s="188"/>
      <c r="I326" s="3"/>
      <c r="J326" s="3"/>
      <c r="K326" s="3"/>
      <c r="L326" s="189"/>
      <c r="M326" s="468" t="s">
        <v>116</v>
      </c>
      <c r="N326" s="468" t="s">
        <v>117</v>
      </c>
      <c r="O326" s="468" t="s">
        <v>118</v>
      </c>
      <c r="P326" s="468" t="s">
        <v>119</v>
      </c>
      <c r="Q326" s="468" t="s">
        <v>120</v>
      </c>
      <c r="R326" s="468" t="s">
        <v>121</v>
      </c>
      <c r="S326" s="468" t="s">
        <v>122</v>
      </c>
      <c r="T326" s="189"/>
      <c r="U326" s="191"/>
      <c r="V326" s="191"/>
      <c r="W326" s="191"/>
      <c r="X326" s="191"/>
      <c r="Y326" s="191"/>
      <c r="Z326" s="191"/>
      <c r="AA326" s="191"/>
      <c r="AB326" s="187"/>
      <c r="AC326" s="192"/>
      <c r="AD326" s="186"/>
      <c r="AE326" s="186"/>
      <c r="AF326" s="186"/>
      <c r="AG326" s="186"/>
      <c r="AH326" s="468" t="s">
        <v>116</v>
      </c>
      <c r="AI326" s="468" t="s">
        <v>117</v>
      </c>
      <c r="AJ326" s="468" t="s">
        <v>118</v>
      </c>
      <c r="AK326" s="468" t="s">
        <v>119</v>
      </c>
      <c r="AL326" s="468" t="s">
        <v>120</v>
      </c>
      <c r="AM326" s="468" t="s">
        <v>121</v>
      </c>
      <c r="AN326" s="468" t="s">
        <v>122</v>
      </c>
      <c r="AO326" s="186"/>
      <c r="AP326" s="186"/>
      <c r="AQ326" s="91"/>
      <c r="AR326" s="91"/>
      <c r="AS326" s="91"/>
      <c r="AT326" s="91"/>
      <c r="AU326" s="193"/>
      <c r="AV326" s="194"/>
      <c r="AW326" s="194"/>
      <c r="AX326" s="3"/>
      <c r="AY326" s="3"/>
      <c r="AZ326" s="3"/>
      <c r="BA326" s="3"/>
      <c r="BB326" s="3"/>
      <c r="BC326" s="3"/>
      <c r="BD326" s="3"/>
      <c r="BE326" s="3"/>
      <c r="BF326" s="3"/>
      <c r="BG326" s="3"/>
      <c r="BH326" s="3"/>
      <c r="BI326" s="3"/>
      <c r="BJ326" s="3"/>
      <c r="BK326" s="3"/>
      <c r="BL326" s="3"/>
      <c r="BM326" s="3"/>
      <c r="BN326" s="3"/>
      <c r="BO326" s="3"/>
      <c r="BP326" s="3"/>
      <c r="BQ326" s="3"/>
      <c r="BR326" s="3"/>
      <c r="BT326" s="3"/>
      <c r="BU326" s="3"/>
      <c r="BV326" s="91"/>
      <c r="BW326" s="3"/>
      <c r="BX326" s="3"/>
      <c r="BY326" s="3"/>
      <c r="BZ326" s="3"/>
      <c r="CA326" s="3"/>
      <c r="CB326" s="3"/>
      <c r="CC326" s="3"/>
      <c r="CD326" s="3"/>
      <c r="CE326" s="3"/>
      <c r="CF326" s="3"/>
      <c r="CG326" s="3"/>
      <c r="CH326" s="3"/>
      <c r="CI326" s="3"/>
      <c r="CJ326" s="3"/>
      <c r="CK326" s="3"/>
      <c r="CL326" s="3"/>
      <c r="CM326" s="3"/>
      <c r="CN326" s="3"/>
      <c r="CO326" s="3"/>
      <c r="CP326" s="3"/>
      <c r="CQ326" s="3"/>
      <c r="CR326" s="3"/>
      <c r="CS326" s="3"/>
      <c r="CT326" s="3"/>
      <c r="CU326" s="3"/>
      <c r="CV326" s="3"/>
      <c r="CW326" s="3"/>
      <c r="CX326" s="3"/>
      <c r="CY326" s="3"/>
      <c r="CZ326" s="3"/>
      <c r="DA326" s="3"/>
      <c r="DB326" s="3"/>
      <c r="DC326" s="3"/>
      <c r="DD326" s="3"/>
      <c r="DE326" s="3"/>
      <c r="DF326" s="3"/>
      <c r="DG326" s="3"/>
      <c r="DH326" s="3"/>
      <c r="DI326" s="3"/>
      <c r="DJ326" s="3"/>
      <c r="DK326" s="3"/>
      <c r="DL326" s="3"/>
      <c r="DM326" s="3"/>
      <c r="DN326" s="3"/>
      <c r="DO326" s="3"/>
      <c r="DP326" s="3"/>
      <c r="DQ326" s="3"/>
      <c r="DR326" s="3"/>
      <c r="DS326" s="3"/>
      <c r="DT326" s="3"/>
      <c r="DU326" s="3"/>
      <c r="DV326" s="3"/>
      <c r="DW326" s="3"/>
      <c r="DX326" s="3"/>
      <c r="DY326" s="3"/>
      <c r="DZ326" s="3"/>
      <c r="EA326" s="3"/>
      <c r="EB326" s="3"/>
      <c r="EC326" s="3"/>
      <c r="ED326" s="3"/>
      <c r="EE326" s="3"/>
      <c r="EF326" s="3"/>
      <c r="EG326" s="3"/>
      <c r="EH326" s="3"/>
      <c r="EI326" s="3"/>
      <c r="EJ326" s="3"/>
      <c r="EK326" s="3"/>
      <c r="EL326" s="3"/>
      <c r="EM326" s="3"/>
      <c r="EN326" s="3"/>
      <c r="EO326" s="3"/>
      <c r="EP326" s="3"/>
      <c r="EQ326" s="3"/>
      <c r="ER326" s="3"/>
      <c r="ES326" s="3"/>
      <c r="ET326" s="3"/>
      <c r="EU326" s="3"/>
      <c r="EV326" s="3"/>
      <c r="EW326" s="3"/>
      <c r="EX326" s="3"/>
      <c r="EY326" s="3"/>
      <c r="EZ326" s="3"/>
      <c r="FA326" s="3"/>
      <c r="FB326" s="3"/>
      <c r="FC326" s="3"/>
      <c r="FD326" s="3"/>
      <c r="FE326" s="3"/>
      <c r="FF326" s="3"/>
      <c r="FG326" s="3"/>
      <c r="FH326" s="3"/>
      <c r="FI326" s="3"/>
      <c r="FJ326" s="3"/>
      <c r="FK326" s="3"/>
      <c r="FL326" s="3"/>
      <c r="FM326" s="3"/>
      <c r="FN326" s="3"/>
      <c r="FO326" s="3"/>
      <c r="FP326" s="3"/>
      <c r="FQ326" s="3"/>
      <c r="FR326" s="3"/>
      <c r="FS326" s="3"/>
      <c r="FT326" s="3"/>
      <c r="FU326" s="3"/>
      <c r="FV326" s="3"/>
      <c r="FW326" s="3"/>
      <c r="FX326" s="3"/>
      <c r="FY326" s="3"/>
      <c r="FZ326" s="3"/>
      <c r="GA326" s="3"/>
      <c r="GB326" s="3"/>
      <c r="GC326" s="3"/>
      <c r="GD326" s="3"/>
      <c r="GE326" s="3"/>
      <c r="GF326" s="3"/>
      <c r="GG326" s="3"/>
      <c r="GH326" s="3"/>
      <c r="GI326" s="3"/>
      <c r="GJ326" s="3"/>
      <c r="GK326" s="3"/>
      <c r="GL326" s="3"/>
      <c r="GM326" s="3"/>
      <c r="GN326" s="3"/>
      <c r="GO326" s="3"/>
      <c r="GP326" s="3"/>
      <c r="GQ326" s="3"/>
      <c r="GR326" s="3"/>
      <c r="GS326" s="3"/>
      <c r="GT326" s="3"/>
      <c r="GU326" s="3"/>
      <c r="GV326" s="3"/>
      <c r="GW326" s="3"/>
      <c r="GX326" s="3"/>
      <c r="GY326" s="3"/>
      <c r="GZ326" s="3"/>
      <c r="HA326" s="3"/>
      <c r="HB326" s="3"/>
      <c r="HC326" s="3"/>
      <c r="HD326" s="3"/>
      <c r="HE326" s="3"/>
      <c r="HF326" s="3"/>
      <c r="HG326" s="3"/>
      <c r="HH326" s="3"/>
      <c r="HI326" s="3"/>
      <c r="HJ326" s="3"/>
      <c r="HK326" s="3"/>
      <c r="HL326" s="3"/>
      <c r="HM326" s="3"/>
      <c r="HN326" s="3"/>
      <c r="HO326" s="3"/>
      <c r="HP326" s="3"/>
      <c r="HQ326" s="3"/>
      <c r="HR326" s="3"/>
      <c r="HS326" s="3"/>
      <c r="HT326" s="3"/>
      <c r="HU326" s="3"/>
      <c r="HV326" s="3"/>
      <c r="HW326" s="3"/>
      <c r="HX326" s="3"/>
      <c r="HY326" s="3"/>
      <c r="HZ326" s="3"/>
      <c r="IA326" s="3"/>
      <c r="IB326" s="3"/>
      <c r="IC326" s="3"/>
      <c r="ID326" s="3"/>
      <c r="IE326" s="3"/>
      <c r="IF326" s="3"/>
      <c r="IG326" s="3"/>
      <c r="IH326" s="3"/>
      <c r="II326" s="3"/>
      <c r="IJ326" s="3"/>
      <c r="IK326" s="3"/>
      <c r="IL326" s="3"/>
      <c r="IM326" s="3"/>
      <c r="IN326" s="3"/>
      <c r="IO326" s="3"/>
      <c r="IP326" s="3"/>
      <c r="IQ326" s="3"/>
      <c r="IR326" s="3"/>
      <c r="IS326" s="3"/>
      <c r="IT326" s="3"/>
      <c r="IU326" s="3"/>
      <c r="IV326" s="3"/>
    </row>
    <row r="327" spans="1:256">
      <c r="L327" s="25" t="s">
        <v>194</v>
      </c>
      <c r="M327" s="198">
        <f t="shared" ref="M327:S327" si="283">MIN(M40:M318)</f>
        <v>23886754.874880329</v>
      </c>
      <c r="N327" s="198">
        <f t="shared" si="283"/>
        <v>26924189.27904306</v>
      </c>
      <c r="O327" s="198">
        <f t="shared" si="283"/>
        <v>28584814.360000003</v>
      </c>
      <c r="P327" s="198">
        <f t="shared" si="283"/>
        <v>30347863.162277672</v>
      </c>
      <c r="Q327" s="198">
        <f t="shared" si="283"/>
        <v>28584814.360000003</v>
      </c>
      <c r="R327" s="198">
        <f t="shared" si="283"/>
        <v>30347863.162277672</v>
      </c>
      <c r="S327" s="198">
        <f t="shared" si="283"/>
        <v>32219652.956890158</v>
      </c>
      <c r="U327" s="198">
        <f t="shared" ref="U327:AA327" si="284">MIN(U40:U318)</f>
        <v>1767619860.7411444</v>
      </c>
      <c r="V327" s="198">
        <f t="shared" si="284"/>
        <v>1992390006.6491864</v>
      </c>
      <c r="W327" s="198">
        <f t="shared" si="284"/>
        <v>2115276262.6400003</v>
      </c>
      <c r="X327" s="198">
        <f t="shared" si="284"/>
        <v>2245741874.0085478</v>
      </c>
      <c r="Y327" s="198">
        <f t="shared" si="284"/>
        <v>2115276262.6400003</v>
      </c>
      <c r="Z327" s="198">
        <f t="shared" si="284"/>
        <v>2245741874.0085478</v>
      </c>
      <c r="AA327" s="198">
        <f t="shared" si="284"/>
        <v>2384254318.8098717</v>
      </c>
      <c r="AH327" s="198">
        <f t="shared" ref="AH327:AN327" si="285">MIN(AH40:AH318)</f>
        <v>1944382000</v>
      </c>
      <c r="AI327" s="198">
        <f t="shared" si="285"/>
        <v>2191630000</v>
      </c>
      <c r="AJ327" s="198">
        <f t="shared" si="285"/>
        <v>2326804000</v>
      </c>
      <c r="AK327" s="198">
        <f t="shared" si="285"/>
        <v>2470317000</v>
      </c>
      <c r="AL327" s="198">
        <f t="shared" si="285"/>
        <v>2326804000</v>
      </c>
      <c r="AM327" s="198">
        <f t="shared" si="285"/>
        <v>2470317000</v>
      </c>
      <c r="AN327" s="198">
        <f t="shared" si="285"/>
        <v>2622680000</v>
      </c>
      <c r="AO327" s="25"/>
      <c r="AP327" s="25"/>
    </row>
    <row r="328" spans="1:256">
      <c r="H328" s="56"/>
      <c r="L328" s="25" t="s">
        <v>195</v>
      </c>
      <c r="M328" s="198">
        <f t="shared" ref="M328:S328" si="286">MAX(M40:M318)</f>
        <v>25531786.106829632</v>
      </c>
      <c r="N328" s="198">
        <f t="shared" si="286"/>
        <v>28778402.314297915</v>
      </c>
      <c r="O328" s="198">
        <f t="shared" si="286"/>
        <v>30553391.198000003</v>
      </c>
      <c r="P328" s="198">
        <f t="shared" si="286"/>
        <v>32437857.512132645</v>
      </c>
      <c r="Q328" s="198">
        <f t="shared" si="286"/>
        <v>30553391.198000003</v>
      </c>
      <c r="R328" s="198">
        <f t="shared" si="286"/>
        <v>32437857.512132645</v>
      </c>
      <c r="S328" s="198">
        <f t="shared" si="286"/>
        <v>34438553.585053347</v>
      </c>
      <c r="U328" s="198">
        <f t="shared" ref="U328:AA328" si="287">MAX(U40:U318)</f>
        <v>3910541202.9805965</v>
      </c>
      <c r="V328" s="198">
        <f t="shared" si="287"/>
        <v>4407804747.1935568</v>
      </c>
      <c r="W328" s="198">
        <f t="shared" si="287"/>
        <v>4679668499.1264</v>
      </c>
      <c r="X328" s="198">
        <f t="shared" si="287"/>
        <v>4968300212.4037342</v>
      </c>
      <c r="Y328" s="198">
        <f t="shared" si="287"/>
        <v>4679668499.1264</v>
      </c>
      <c r="Z328" s="198">
        <f t="shared" si="287"/>
        <v>4968300212.4037342</v>
      </c>
      <c r="AA328" s="198">
        <f t="shared" si="287"/>
        <v>5274734098.1907158</v>
      </c>
      <c r="AH328" s="198">
        <f t="shared" ref="AH328:AN328" si="288">MAX(AH40:AH318)</f>
        <v>4301596000</v>
      </c>
      <c r="AI328" s="198">
        <f t="shared" si="288"/>
        <v>4848586000</v>
      </c>
      <c r="AJ328" s="198">
        <f t="shared" si="288"/>
        <v>5147636000</v>
      </c>
      <c r="AK328" s="198">
        <f t="shared" si="288"/>
        <v>5465131000</v>
      </c>
      <c r="AL328" s="198">
        <f t="shared" si="288"/>
        <v>5147636000</v>
      </c>
      <c r="AM328" s="198">
        <f t="shared" si="288"/>
        <v>5465131000</v>
      </c>
      <c r="AN328" s="198">
        <f t="shared" si="288"/>
        <v>5802208000</v>
      </c>
      <c r="AO328" s="25"/>
      <c r="AP328" s="25"/>
      <c r="AU328" s="4"/>
      <c r="AV328" s="2"/>
      <c r="AW328" s="2"/>
    </row>
    <row r="329" spans="1:256">
      <c r="H329" s="56"/>
      <c r="L329" s="25" t="s">
        <v>196</v>
      </c>
      <c r="M329" s="198">
        <f>M330</f>
        <v>24420927.945326388</v>
      </c>
      <c r="N329" s="198">
        <f>M331</f>
        <v>27526287.677581985</v>
      </c>
      <c r="O329" s="198">
        <f>M332</f>
        <v>29224048.870287877</v>
      </c>
      <c r="P329" s="198">
        <f>M333</f>
        <v>31026524.258428391</v>
      </c>
      <c r="Q329" s="198">
        <f>M334</f>
        <v>29224048.870287877</v>
      </c>
      <c r="R329" s="198">
        <f>M335</f>
        <v>31026524.258428391</v>
      </c>
      <c r="S329" s="198">
        <f>M336</f>
        <v>32940172.384449027</v>
      </c>
      <c r="U329" s="198"/>
      <c r="V329" s="62"/>
      <c r="W329" s="62"/>
      <c r="X329" s="62"/>
      <c r="Y329" s="62"/>
      <c r="Z329" s="62"/>
      <c r="AA329" s="62"/>
      <c r="AO329" s="25"/>
      <c r="AP329" s="25"/>
      <c r="AU329" s="4"/>
      <c r="AV329" s="2"/>
      <c r="AW329" s="2"/>
    </row>
    <row r="330" spans="1:256">
      <c r="I330" s="56"/>
      <c r="L330" s="2" t="s">
        <v>197</v>
      </c>
      <c r="M330" s="199">
        <f>U322/H322</f>
        <v>24420927.945326388</v>
      </c>
      <c r="N330" s="18" t="s">
        <v>198</v>
      </c>
      <c r="AC330" s="6" t="e">
        <f>#REF!/I330</f>
        <v>#REF!</v>
      </c>
      <c r="AO330" s="25"/>
      <c r="AP330" s="25"/>
      <c r="AU330" s="4"/>
      <c r="AV330" s="2"/>
      <c r="AW330" s="2"/>
    </row>
    <row r="331" spans="1:256">
      <c r="I331" s="47"/>
      <c r="M331" s="199">
        <f>V322/H322</f>
        <v>27526287.677581985</v>
      </c>
      <c r="N331" s="18" t="s">
        <v>199</v>
      </c>
      <c r="U331" s="200"/>
      <c r="V331" s="200"/>
      <c r="W331" s="200"/>
      <c r="X331" s="200"/>
      <c r="Y331" s="200"/>
      <c r="Z331" s="200"/>
      <c r="AA331" s="200"/>
      <c r="AC331" s="6"/>
      <c r="AO331" s="25"/>
      <c r="AP331" s="25"/>
      <c r="AU331" s="4"/>
      <c r="AV331" s="2"/>
      <c r="AW331" s="2"/>
    </row>
    <row r="332" spans="1:256">
      <c r="I332" s="56"/>
      <c r="M332" s="199">
        <f>W322/H322</f>
        <v>29224048.870287877</v>
      </c>
      <c r="N332" s="18" t="s">
        <v>200</v>
      </c>
      <c r="U332" s="62"/>
      <c r="V332" s="62"/>
      <c r="W332" s="62"/>
      <c r="X332" s="62"/>
      <c r="Y332" s="62"/>
      <c r="Z332" s="62"/>
      <c r="AC332" s="6"/>
      <c r="AO332" s="25"/>
      <c r="AP332" s="25"/>
      <c r="AU332" s="4"/>
      <c r="AV332" s="2"/>
      <c r="AW332" s="2"/>
    </row>
    <row r="333" spans="1:256">
      <c r="H333" s="56"/>
      <c r="I333" s="56"/>
      <c r="M333" s="199">
        <f>X322/H322</f>
        <v>31026524.258428391</v>
      </c>
      <c r="N333" s="18" t="s">
        <v>201</v>
      </c>
      <c r="AC333" s="6"/>
      <c r="AO333" s="25"/>
      <c r="AP333" s="25"/>
      <c r="AU333" s="4"/>
      <c r="AV333" s="2"/>
      <c r="AW333" s="2"/>
    </row>
    <row r="334" spans="1:256">
      <c r="M334" s="199">
        <f>Y322/H322</f>
        <v>29224048.870287877</v>
      </c>
      <c r="N334" s="18" t="s">
        <v>202</v>
      </c>
      <c r="S334" s="56"/>
      <c r="U334" s="200"/>
      <c r="V334" s="200"/>
      <c r="W334" s="200"/>
      <c r="X334" s="200"/>
      <c r="Y334" s="200"/>
      <c r="Z334" s="200"/>
      <c r="AA334" s="200"/>
      <c r="AH334" s="56">
        <f t="shared" ref="AH334:AN335" si="289">AH327*90%</f>
        <v>1749943800</v>
      </c>
      <c r="AI334" s="56">
        <f t="shared" si="289"/>
        <v>1972467000</v>
      </c>
      <c r="AJ334" s="56">
        <f t="shared" si="289"/>
        <v>2094123600</v>
      </c>
      <c r="AK334" s="56">
        <f t="shared" si="289"/>
        <v>2223285300</v>
      </c>
      <c r="AL334" s="56">
        <f t="shared" si="289"/>
        <v>2094123600</v>
      </c>
      <c r="AM334" s="56">
        <f t="shared" si="289"/>
        <v>2223285300</v>
      </c>
      <c r="AN334" s="56">
        <f t="shared" si="289"/>
        <v>2360412000</v>
      </c>
      <c r="AO334" s="25"/>
      <c r="AP334" s="25"/>
      <c r="AU334" s="4"/>
      <c r="AV334" s="2"/>
      <c r="AW334" s="2"/>
    </row>
    <row r="335" spans="1:256">
      <c r="M335" s="199">
        <f>Z322/H322</f>
        <v>31026524.258428391</v>
      </c>
      <c r="N335" s="18" t="s">
        <v>203</v>
      </c>
      <c r="U335" s="62"/>
      <c r="V335" s="62"/>
      <c r="W335" s="62"/>
      <c r="X335" s="62"/>
      <c r="Y335" s="62"/>
      <c r="Z335" s="62"/>
      <c r="AH335" s="56">
        <f t="shared" si="289"/>
        <v>3871436400</v>
      </c>
      <c r="AI335" s="56">
        <f t="shared" si="289"/>
        <v>4363727400</v>
      </c>
      <c r="AJ335" s="56">
        <f t="shared" si="289"/>
        <v>4632872400</v>
      </c>
      <c r="AK335" s="56">
        <f t="shared" si="289"/>
        <v>4918617900</v>
      </c>
      <c r="AL335" s="56">
        <f t="shared" si="289"/>
        <v>4632872400</v>
      </c>
      <c r="AM335" s="56">
        <f t="shared" si="289"/>
        <v>4918617900</v>
      </c>
      <c r="AN335" s="56">
        <f t="shared" si="289"/>
        <v>5221987200</v>
      </c>
      <c r="AO335" s="25"/>
      <c r="AP335" s="25"/>
      <c r="AU335" s="4"/>
      <c r="AV335" s="2"/>
      <c r="AW335" s="2"/>
    </row>
    <row r="336" spans="1:256">
      <c r="M336" s="199">
        <f>AA322/H322</f>
        <v>32940172.384449027</v>
      </c>
      <c r="N336" s="18" t="s">
        <v>204</v>
      </c>
      <c r="AO336" s="25"/>
      <c r="AP336" s="25"/>
      <c r="AU336" s="4"/>
      <c r="AV336" s="2"/>
      <c r="AW336" s="2"/>
    </row>
    <row r="337" spans="8:256">
      <c r="AO337" s="25"/>
      <c r="AP337" s="25"/>
      <c r="AU337" s="4"/>
      <c r="AV337" s="2"/>
      <c r="AW337" s="2"/>
    </row>
    <row r="338" spans="8:256">
      <c r="M338" s="47">
        <f t="shared" ref="M338:S339" si="290">M327/1.15</f>
        <v>20771091.195548113</v>
      </c>
      <c r="N338" s="47">
        <f t="shared" si="290"/>
        <v>23412338.503515705</v>
      </c>
      <c r="O338" s="47">
        <f t="shared" si="290"/>
        <v>24856360.313043483</v>
      </c>
      <c r="P338" s="47">
        <f t="shared" si="290"/>
        <v>26389446.228067543</v>
      </c>
      <c r="Q338" s="47">
        <f t="shared" si="290"/>
        <v>24856360.313043483</v>
      </c>
      <c r="R338" s="47">
        <f t="shared" si="290"/>
        <v>26389446.228067543</v>
      </c>
      <c r="S338" s="47">
        <f t="shared" si="290"/>
        <v>28017089.527730573</v>
      </c>
      <c r="AO338" s="25"/>
      <c r="AP338" s="25"/>
      <c r="AU338" s="4"/>
      <c r="AV338" s="2"/>
      <c r="AW338" s="2"/>
    </row>
    <row r="339" spans="8:256">
      <c r="M339" s="47">
        <f t="shared" si="290"/>
        <v>22201553.136373594</v>
      </c>
      <c r="N339" s="47">
        <f t="shared" si="290"/>
        <v>25024697.664606884</v>
      </c>
      <c r="O339" s="47">
        <f t="shared" si="290"/>
        <v>26568166.259130441</v>
      </c>
      <c r="P339" s="47">
        <f t="shared" si="290"/>
        <v>28206832.619245779</v>
      </c>
      <c r="Q339" s="47">
        <f t="shared" si="290"/>
        <v>26568166.259130441</v>
      </c>
      <c r="R339" s="47">
        <f t="shared" si="290"/>
        <v>28206832.619245779</v>
      </c>
      <c r="S339" s="47">
        <f t="shared" si="290"/>
        <v>29946568.334828999</v>
      </c>
      <c r="AO339" s="25"/>
      <c r="AP339" s="25"/>
      <c r="AU339" s="4"/>
      <c r="AV339" s="2"/>
      <c r="AW339" s="2"/>
    </row>
    <row r="340" spans="8:256">
      <c r="AO340" s="25"/>
      <c r="AP340" s="25"/>
      <c r="AU340" s="4"/>
      <c r="AV340" s="2"/>
      <c r="AW340" s="2"/>
    </row>
    <row r="341" spans="8:256">
      <c r="AO341" s="25"/>
      <c r="AP341" s="25"/>
      <c r="AU341" s="4"/>
      <c r="AV341" s="2"/>
      <c r="AW341" s="2"/>
    </row>
    <row r="342" spans="8:256">
      <c r="AO342" s="25"/>
      <c r="AP342" s="25"/>
      <c r="AU342" s="4"/>
      <c r="AV342" s="2"/>
      <c r="AW342" s="2"/>
    </row>
    <row r="343" spans="8:256">
      <c r="AO343" s="25"/>
      <c r="AP343" s="25"/>
      <c r="AU343" s="4"/>
      <c r="AV343" s="2"/>
      <c r="AW343" s="2"/>
    </row>
    <row r="344" spans="8:256">
      <c r="AO344" s="25"/>
      <c r="AP344" s="25"/>
      <c r="AU344" s="4"/>
      <c r="AV344" s="2"/>
      <c r="AW344" s="2"/>
    </row>
    <row r="345" spans="8:256">
      <c r="AO345" s="25"/>
      <c r="AP345" s="25"/>
      <c r="AU345" s="4"/>
      <c r="AV345" s="2"/>
      <c r="AW345" s="2"/>
    </row>
    <row r="346" spans="8:256">
      <c r="AO346" s="25"/>
      <c r="AP346" s="25"/>
      <c r="AU346" s="4"/>
      <c r="AV346" s="2"/>
      <c r="AW346" s="2"/>
    </row>
    <row r="347" spans="8:256">
      <c r="AO347" s="25"/>
      <c r="AP347" s="25"/>
      <c r="AU347" s="4"/>
      <c r="AV347" s="2"/>
      <c r="AW347" s="2"/>
    </row>
    <row r="348" spans="8:256">
      <c r="AO348" s="25"/>
      <c r="AP348" s="25"/>
    </row>
    <row r="349" spans="8:256">
      <c r="H349" s="25"/>
      <c r="I349" s="25"/>
      <c r="J349" s="25"/>
      <c r="K349" s="25"/>
      <c r="L349" s="25"/>
      <c r="AO349" s="352"/>
      <c r="AP349" s="352"/>
      <c r="AQ349" s="202"/>
      <c r="AR349" s="202"/>
      <c r="BN349" s="15"/>
      <c r="BO349" s="15"/>
      <c r="BP349" s="15"/>
      <c r="BQ349" s="15"/>
      <c r="BR349" s="15"/>
      <c r="BS349" s="203"/>
      <c r="BT349" s="15"/>
      <c r="BU349" s="15"/>
      <c r="BV349" s="202"/>
      <c r="BW349" s="15"/>
      <c r="BX349" s="15"/>
      <c r="BY349" s="15"/>
      <c r="BZ349" s="15"/>
      <c r="CA349" s="15"/>
      <c r="CB349" s="15"/>
      <c r="CC349" s="15"/>
      <c r="CD349" s="15"/>
      <c r="CE349" s="15"/>
      <c r="CF349" s="15"/>
      <c r="CG349" s="15"/>
      <c r="CH349" s="15"/>
      <c r="CI349" s="15"/>
      <c r="CJ349" s="15"/>
      <c r="CK349" s="15"/>
      <c r="CL349" s="15"/>
      <c r="CM349" s="15"/>
      <c r="CN349" s="15"/>
      <c r="CO349" s="15"/>
      <c r="CP349" s="15"/>
      <c r="CQ349" s="15"/>
      <c r="CR349" s="15"/>
      <c r="CS349" s="15"/>
      <c r="CT349" s="15"/>
      <c r="CU349" s="15"/>
      <c r="CV349" s="15"/>
      <c r="CW349" s="15"/>
      <c r="CX349" s="15"/>
      <c r="CY349" s="15"/>
      <c r="CZ349" s="15"/>
      <c r="DA349" s="15"/>
      <c r="DB349" s="15"/>
      <c r="DC349" s="15"/>
      <c r="DD349" s="15"/>
      <c r="DE349" s="15"/>
      <c r="DF349" s="15"/>
      <c r="DG349" s="15"/>
      <c r="DH349" s="15"/>
      <c r="DI349" s="15"/>
      <c r="DJ349" s="15"/>
      <c r="DK349" s="15"/>
      <c r="DL349" s="15"/>
      <c r="DM349" s="15"/>
      <c r="DN349" s="15"/>
      <c r="DO349" s="15"/>
      <c r="DP349" s="15"/>
      <c r="DQ349" s="15"/>
      <c r="DR349" s="15"/>
      <c r="DS349" s="15"/>
      <c r="DT349" s="15"/>
      <c r="DU349" s="15"/>
      <c r="DV349" s="15"/>
      <c r="DW349" s="15"/>
      <c r="DX349" s="15"/>
      <c r="DY349" s="15"/>
      <c r="DZ349" s="15"/>
      <c r="EA349" s="15"/>
      <c r="EB349" s="15"/>
      <c r="EC349" s="15"/>
      <c r="ED349" s="15"/>
      <c r="EE349" s="15"/>
      <c r="EF349" s="15"/>
      <c r="EG349" s="15"/>
      <c r="EH349" s="15"/>
      <c r="EI349" s="15"/>
      <c r="EJ349" s="15"/>
      <c r="EK349" s="15"/>
      <c r="EL349" s="15"/>
      <c r="EM349" s="15"/>
      <c r="EN349" s="15"/>
      <c r="EO349" s="15"/>
      <c r="EP349" s="15"/>
      <c r="EQ349" s="15"/>
      <c r="ER349" s="15"/>
      <c r="ES349" s="15"/>
      <c r="ET349" s="15"/>
      <c r="EU349" s="15"/>
      <c r="EV349" s="15"/>
      <c r="EW349" s="15"/>
      <c r="EX349" s="15"/>
      <c r="EY349" s="15"/>
      <c r="EZ349" s="15"/>
      <c r="FA349" s="15"/>
      <c r="FB349" s="15"/>
      <c r="FC349" s="15"/>
      <c r="FD349" s="15"/>
      <c r="FE349" s="15"/>
      <c r="FF349" s="15"/>
      <c r="FG349" s="15"/>
      <c r="FH349" s="15"/>
      <c r="FI349" s="15"/>
      <c r="FJ349" s="15"/>
      <c r="FK349" s="15"/>
      <c r="FL349" s="15"/>
      <c r="FM349" s="15"/>
      <c r="FN349" s="15"/>
      <c r="FO349" s="15"/>
      <c r="FP349" s="15"/>
      <c r="FQ349" s="15"/>
      <c r="FR349" s="15"/>
      <c r="FS349" s="15"/>
      <c r="FT349" s="15"/>
      <c r="FU349" s="15"/>
      <c r="FV349" s="15"/>
      <c r="FW349" s="15"/>
      <c r="FX349" s="15"/>
      <c r="FY349" s="15"/>
      <c r="FZ349" s="15"/>
      <c r="GA349" s="15"/>
      <c r="GB349" s="15"/>
      <c r="GC349" s="15"/>
      <c r="GD349" s="15"/>
      <c r="GE349" s="15"/>
      <c r="GF349" s="15"/>
      <c r="GG349" s="15"/>
      <c r="GH349" s="15"/>
      <c r="GI349" s="15"/>
      <c r="GJ349" s="15"/>
      <c r="GK349" s="15"/>
      <c r="GL349" s="15"/>
      <c r="GM349" s="15"/>
      <c r="GN349" s="15"/>
      <c r="GO349" s="15"/>
      <c r="GP349" s="15"/>
      <c r="GQ349" s="15"/>
      <c r="GR349" s="15"/>
      <c r="GS349" s="15"/>
      <c r="GT349" s="15"/>
      <c r="GU349" s="15"/>
      <c r="GV349" s="15"/>
      <c r="GW349" s="15"/>
      <c r="GX349" s="15"/>
      <c r="GY349" s="15"/>
      <c r="GZ349" s="15"/>
      <c r="HA349" s="15"/>
      <c r="HB349" s="15"/>
      <c r="HC349" s="15"/>
      <c r="HD349" s="15"/>
      <c r="HE349" s="15"/>
      <c r="HF349" s="15"/>
      <c r="HG349" s="15"/>
      <c r="HH349" s="15"/>
      <c r="HI349" s="15"/>
      <c r="HJ349" s="15"/>
      <c r="HK349" s="15"/>
      <c r="HL349" s="15"/>
      <c r="HM349" s="15"/>
      <c r="HN349" s="15"/>
      <c r="HO349" s="15"/>
      <c r="HP349" s="15"/>
      <c r="HQ349" s="15"/>
      <c r="HR349" s="15"/>
      <c r="HS349" s="15"/>
      <c r="HT349" s="15"/>
      <c r="HU349" s="15"/>
      <c r="HV349" s="15"/>
      <c r="HW349" s="15"/>
      <c r="HX349" s="15"/>
      <c r="HY349" s="15"/>
      <c r="HZ349" s="15"/>
      <c r="IA349" s="15"/>
      <c r="IB349" s="15"/>
      <c r="IC349" s="15"/>
      <c r="ID349" s="15"/>
      <c r="IE349" s="15"/>
      <c r="IF349" s="15"/>
      <c r="IG349" s="15"/>
      <c r="IH349" s="15"/>
      <c r="II349" s="15"/>
      <c r="IJ349" s="15"/>
      <c r="IK349" s="15"/>
      <c r="IL349" s="15"/>
      <c r="IM349" s="15"/>
      <c r="IN349" s="15"/>
      <c r="IO349" s="15"/>
      <c r="IP349" s="15"/>
      <c r="IQ349" s="15"/>
      <c r="IR349" s="15"/>
      <c r="IS349" s="15"/>
      <c r="IT349" s="15"/>
      <c r="IU349" s="15"/>
      <c r="IV349" s="15"/>
    </row>
    <row r="350" spans="8:256">
      <c r="H350" s="25"/>
      <c r="I350" s="25"/>
      <c r="J350" s="25"/>
      <c r="K350" s="204" t="s">
        <v>205</v>
      </c>
      <c r="L350" s="204"/>
      <c r="M350" s="205"/>
      <c r="N350" s="206" t="s">
        <v>206</v>
      </c>
      <c r="O350" s="207"/>
      <c r="P350" s="207"/>
      <c r="AO350" s="353">
        <f>SUM(AO41:AO349)</f>
        <v>0</v>
      </c>
      <c r="AP350" s="353">
        <f>SUM(AP41:AP349)</f>
        <v>819</v>
      </c>
    </row>
    <row r="351" spans="8:256">
      <c r="H351" s="25"/>
      <c r="I351" s="25"/>
      <c r="J351" s="25"/>
      <c r="K351" s="204" t="s">
        <v>207</v>
      </c>
      <c r="L351" s="204" t="s">
        <v>16</v>
      </c>
      <c r="M351" s="204" t="s">
        <v>17</v>
      </c>
      <c r="N351" s="469" t="s">
        <v>207</v>
      </c>
      <c r="O351" s="469" t="s">
        <v>16</v>
      </c>
      <c r="P351" s="469" t="s">
        <v>17</v>
      </c>
    </row>
    <row r="352" spans="8:256">
      <c r="H352" s="25"/>
      <c r="I352" s="25"/>
      <c r="J352" s="25"/>
      <c r="K352" s="677" t="s">
        <v>208</v>
      </c>
      <c r="L352" s="474">
        <v>101</v>
      </c>
      <c r="M352" s="474">
        <v>100</v>
      </c>
      <c r="N352" s="678" t="s">
        <v>13</v>
      </c>
      <c r="O352" s="470">
        <v>101</v>
      </c>
      <c r="P352" s="470">
        <v>100</v>
      </c>
    </row>
    <row r="353" spans="8:18">
      <c r="H353" s="25"/>
      <c r="I353" s="25"/>
      <c r="J353" s="25"/>
      <c r="K353" s="677"/>
      <c r="L353" s="474"/>
      <c r="M353" s="474"/>
      <c r="N353" s="678" t="s">
        <v>209</v>
      </c>
      <c r="O353" s="470">
        <v>100</v>
      </c>
      <c r="P353" s="470">
        <v>100</v>
      </c>
    </row>
    <row r="354" spans="8:18">
      <c r="H354" s="25"/>
      <c r="I354" s="25"/>
      <c r="J354" s="25"/>
      <c r="K354" s="679" t="s">
        <v>210</v>
      </c>
      <c r="L354" s="474">
        <v>103</v>
      </c>
      <c r="M354" s="474">
        <v>101</v>
      </c>
      <c r="N354" s="680" t="s">
        <v>211</v>
      </c>
      <c r="O354" s="470">
        <v>102</v>
      </c>
      <c r="P354" s="470">
        <v>102</v>
      </c>
    </row>
    <row r="355" spans="8:18">
      <c r="H355" s="25"/>
      <c r="I355" s="25"/>
      <c r="J355" s="25"/>
      <c r="K355" s="679"/>
      <c r="L355" s="474"/>
      <c r="M355" s="474"/>
      <c r="N355" s="680" t="s">
        <v>41</v>
      </c>
      <c r="O355" s="470">
        <v>108</v>
      </c>
      <c r="P355" s="470">
        <v>105</v>
      </c>
    </row>
    <row r="356" spans="8:18">
      <c r="H356" s="25"/>
      <c r="I356" s="25"/>
      <c r="J356" s="25"/>
      <c r="K356" s="677" t="s">
        <v>212</v>
      </c>
      <c r="L356" s="474">
        <v>101</v>
      </c>
      <c r="M356" s="474">
        <v>100</v>
      </c>
      <c r="N356" s="678" t="s">
        <v>212</v>
      </c>
      <c r="O356" s="470">
        <v>101</v>
      </c>
      <c r="P356" s="470">
        <v>101</v>
      </c>
    </row>
    <row r="357" spans="8:18">
      <c r="H357" s="25"/>
      <c r="I357" s="25"/>
      <c r="J357" s="25"/>
      <c r="K357" s="677" t="s">
        <v>213</v>
      </c>
      <c r="L357" s="474">
        <v>102</v>
      </c>
      <c r="M357" s="474">
        <v>103</v>
      </c>
      <c r="N357" s="678" t="s">
        <v>213</v>
      </c>
      <c r="O357" s="470">
        <v>104</v>
      </c>
      <c r="P357" s="470">
        <v>104</v>
      </c>
    </row>
    <row r="358" spans="8:18">
      <c r="H358" s="25"/>
      <c r="I358" s="217"/>
      <c r="J358" s="25"/>
      <c r="K358" s="677" t="s">
        <v>214</v>
      </c>
      <c r="L358" s="474">
        <v>100</v>
      </c>
      <c r="M358" s="474">
        <v>103</v>
      </c>
      <c r="N358" s="678" t="s">
        <v>214</v>
      </c>
      <c r="O358" s="470">
        <v>103</v>
      </c>
      <c r="P358" s="470">
        <v>103</v>
      </c>
    </row>
    <row r="359" spans="8:18">
      <c r="H359" s="25"/>
      <c r="I359" s="218"/>
      <c r="J359" s="25"/>
      <c r="K359" s="679" t="s">
        <v>215</v>
      </c>
      <c r="L359" s="474">
        <v>101</v>
      </c>
      <c r="M359" s="474">
        <v>104</v>
      </c>
      <c r="N359" s="680" t="s">
        <v>215</v>
      </c>
      <c r="O359" s="470">
        <v>104</v>
      </c>
      <c r="P359" s="470">
        <v>104</v>
      </c>
    </row>
    <row r="360" spans="8:18">
      <c r="H360" s="25"/>
      <c r="I360" s="25"/>
      <c r="J360" s="25"/>
      <c r="K360" s="677" t="s">
        <v>216</v>
      </c>
      <c r="L360" s="474">
        <v>100</v>
      </c>
      <c r="M360" s="474">
        <v>102</v>
      </c>
      <c r="N360" s="678" t="s">
        <v>217</v>
      </c>
      <c r="O360" s="470">
        <v>104</v>
      </c>
      <c r="P360" s="470">
        <v>104</v>
      </c>
    </row>
    <row r="361" spans="8:18">
      <c r="H361" s="25"/>
      <c r="I361" s="25"/>
      <c r="J361" s="25"/>
      <c r="K361" s="677" t="s">
        <v>218</v>
      </c>
      <c r="L361" s="474">
        <v>100</v>
      </c>
      <c r="M361" s="474">
        <v>102</v>
      </c>
      <c r="N361" s="678" t="s">
        <v>219</v>
      </c>
      <c r="O361" s="470">
        <v>105</v>
      </c>
      <c r="P361" s="470">
        <v>105</v>
      </c>
    </row>
    <row r="362" spans="8:18">
      <c r="H362" s="25"/>
      <c r="I362" s="25"/>
      <c r="J362" s="25"/>
      <c r="K362" s="25"/>
      <c r="L362" s="25"/>
      <c r="M362" s="25"/>
      <c r="N362" s="219"/>
      <c r="O362" s="25"/>
      <c r="P362" s="25"/>
      <c r="Q362" s="25"/>
    </row>
    <row r="363" spans="8:18">
      <c r="H363" s="25"/>
      <c r="I363" s="25"/>
      <c r="J363" s="25"/>
      <c r="K363" s="25"/>
      <c r="L363" s="25"/>
      <c r="M363" s="25"/>
      <c r="N363" s="219"/>
      <c r="O363" s="25"/>
      <c r="P363" s="25"/>
      <c r="Q363" s="25"/>
    </row>
    <row r="364" spans="8:18">
      <c r="H364" s="25"/>
      <c r="I364" s="25"/>
      <c r="J364" s="25"/>
      <c r="K364" s="25"/>
      <c r="L364" s="25"/>
      <c r="M364" s="25"/>
      <c r="N364" s="219"/>
      <c r="O364" s="25"/>
      <c r="P364" s="25"/>
      <c r="Q364" s="25"/>
    </row>
    <row r="365" spans="8:18">
      <c r="H365" s="25"/>
      <c r="I365" s="25"/>
      <c r="J365" s="25"/>
      <c r="K365" s="25"/>
      <c r="L365" s="25"/>
    </row>
    <row r="366" spans="8:18">
      <c r="L366" s="220" t="s">
        <v>220</v>
      </c>
      <c r="M366" s="18"/>
      <c r="N366" s="205" t="s">
        <v>221</v>
      </c>
      <c r="O366" s="221"/>
      <c r="P366" s="221"/>
    </row>
    <row r="367" spans="8:18">
      <c r="L367" s="18" t="s">
        <v>75</v>
      </c>
      <c r="M367" s="21">
        <v>1.08</v>
      </c>
      <c r="N367" s="681" t="s">
        <v>13</v>
      </c>
      <c r="O367" s="682" t="s">
        <v>222</v>
      </c>
      <c r="P367" s="471">
        <v>101</v>
      </c>
      <c r="Q367" s="19">
        <v>0.02</v>
      </c>
      <c r="R367" s="18" t="s">
        <v>21</v>
      </c>
    </row>
    <row r="368" spans="8:18">
      <c r="L368" s="18" t="s">
        <v>80</v>
      </c>
      <c r="M368" s="21">
        <v>0.9</v>
      </c>
      <c r="N368" s="681"/>
      <c r="O368" s="682" t="s">
        <v>223</v>
      </c>
      <c r="P368" s="471">
        <v>100</v>
      </c>
      <c r="Q368" s="19">
        <v>0.05</v>
      </c>
      <c r="R368" s="18" t="s">
        <v>26</v>
      </c>
    </row>
    <row r="369" spans="12:18">
      <c r="L369" s="18" t="s">
        <v>85</v>
      </c>
      <c r="M369" s="21">
        <v>1.1200000000000001</v>
      </c>
      <c r="N369" s="681" t="s">
        <v>5</v>
      </c>
      <c r="O369" s="682"/>
      <c r="P369" s="471">
        <v>101</v>
      </c>
      <c r="Q369" s="19">
        <v>0.05</v>
      </c>
      <c r="R369" s="18" t="s">
        <v>30</v>
      </c>
    </row>
    <row r="370" spans="12:18">
      <c r="L370" s="18" t="s">
        <v>90</v>
      </c>
      <c r="M370" s="21">
        <v>0.95</v>
      </c>
      <c r="N370" s="683" t="s">
        <v>6</v>
      </c>
      <c r="O370" s="682"/>
      <c r="P370" s="471">
        <v>101.25</v>
      </c>
      <c r="Q370" s="19">
        <v>0.05</v>
      </c>
      <c r="R370" s="18" t="s">
        <v>33</v>
      </c>
    </row>
    <row r="371" spans="12:18">
      <c r="L371" s="18" t="s">
        <v>91</v>
      </c>
      <c r="M371" s="21">
        <v>1.1000000000000001</v>
      </c>
      <c r="N371" s="683" t="s">
        <v>14</v>
      </c>
      <c r="O371" s="682" t="s">
        <v>222</v>
      </c>
      <c r="P371" s="471">
        <v>101.5</v>
      </c>
    </row>
    <row r="372" spans="12:18">
      <c r="L372" s="18" t="s">
        <v>92</v>
      </c>
      <c r="M372" s="81">
        <v>0.93</v>
      </c>
      <c r="N372" s="683"/>
      <c r="O372" s="682" t="s">
        <v>223</v>
      </c>
      <c r="P372" s="471">
        <v>101.5</v>
      </c>
    </row>
    <row r="373" spans="12:18">
      <c r="N373" s="684" t="s">
        <v>224</v>
      </c>
      <c r="O373" s="685"/>
      <c r="P373" s="472">
        <v>102</v>
      </c>
    </row>
    <row r="374" spans="12:18">
      <c r="N374" s="684">
        <v>18</v>
      </c>
      <c r="O374" s="685"/>
      <c r="P374" s="472">
        <v>102.5</v>
      </c>
    </row>
    <row r="375" spans="12:18">
      <c r="N375" s="684"/>
      <c r="O375" s="685" t="s">
        <v>225</v>
      </c>
      <c r="P375" s="472">
        <v>102.5</v>
      </c>
    </row>
    <row r="376" spans="12:18">
      <c r="N376" s="685" t="s">
        <v>226</v>
      </c>
      <c r="O376" s="685"/>
      <c r="P376" s="472">
        <v>102.25</v>
      </c>
    </row>
    <row r="377" spans="12:18">
      <c r="N377" s="684">
        <v>28</v>
      </c>
      <c r="O377" s="685"/>
      <c r="P377" s="472">
        <v>102.5</v>
      </c>
    </row>
    <row r="378" spans="12:18">
      <c r="N378" s="684"/>
      <c r="O378" s="685" t="s">
        <v>225</v>
      </c>
      <c r="P378" s="472">
        <v>102.5</v>
      </c>
    </row>
    <row r="379" spans="12:18">
      <c r="N379" s="685" t="s">
        <v>227</v>
      </c>
      <c r="O379" s="685" t="s">
        <v>16</v>
      </c>
      <c r="P379" s="472">
        <v>102</v>
      </c>
    </row>
    <row r="380" spans="12:18">
      <c r="N380" s="686"/>
      <c r="O380" s="474" t="s">
        <v>225</v>
      </c>
      <c r="P380" s="473">
        <v>102</v>
      </c>
    </row>
    <row r="381" spans="12:18">
      <c r="N381" s="686"/>
      <c r="O381" s="474"/>
      <c r="P381" s="474"/>
    </row>
  </sheetData>
  <mergeCells count="8">
    <mergeCell ref="BC2:BM2"/>
    <mergeCell ref="I26:J26"/>
    <mergeCell ref="I27:J27"/>
    <mergeCell ref="I28:J28"/>
    <mergeCell ref="C36:D36"/>
    <mergeCell ref="M36:S36"/>
    <mergeCell ref="U36:AA36"/>
    <mergeCell ref="AH36:CG36"/>
  </mergeCells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FFFF0000"/>
  </sheetPr>
  <dimension ref="A1:IV361"/>
  <sheetViews>
    <sheetView topLeftCell="C1" workbookViewId="0">
      <selection activeCell="C4" sqref="A4:IV34"/>
    </sheetView>
  </sheetViews>
  <sheetFormatPr defaultColWidth="9" defaultRowHeight="1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customWidth="1"/>
    <col min="37" max="37" width="17.42578125" style="2" customWidth="1"/>
    <col min="38" max="39" width="17.5703125" style="2" hidden="1" customWidth="1"/>
    <col min="40" max="40" width="20.7109375" style="2" hidden="1" customWidth="1"/>
    <col min="41" max="41" width="20.42578125" style="2" customWidth="1"/>
    <col min="42" max="42" width="19.42578125" style="2" customWidth="1"/>
    <col min="43" max="43" width="19" style="2" hidden="1" customWidth="1"/>
    <col min="44" max="44" width="21.28515625" style="2" hidden="1" customWidth="1"/>
    <col min="45" max="45" width="17.7109375" style="4" hidden="1" customWidth="1"/>
    <col min="46" max="46" width="16" style="4" hidden="1" customWidth="1"/>
    <col min="47" max="47" width="15.42578125" style="4" hidden="1" customWidth="1"/>
    <col min="48" max="48" width="17.140625" style="4" hidden="1" customWidth="1"/>
    <col min="49" max="49" width="16.28515625" style="5" hidden="1" customWidth="1"/>
    <col min="50" max="51" width="14.7109375" style="6" hidden="1" customWidth="1"/>
    <col min="52" max="52" width="20.140625" style="2" hidden="1" customWidth="1"/>
    <col min="53" max="53" width="11" style="2" hidden="1" customWidth="1"/>
    <col min="54" max="67" width="14.7109375" style="2" hidden="1" customWidth="1"/>
    <col min="68" max="68" width="18" style="2" hidden="1" customWidth="1"/>
    <col min="69" max="69" width="11.7109375" style="2" hidden="1" customWidth="1"/>
    <col min="70" max="70" width="23.5703125" style="2" hidden="1" customWidth="1"/>
    <col min="71" max="71" width="3.28515625" style="2" hidden="1" customWidth="1"/>
    <col min="72" max="72" width="14.28515625" style="2" hidden="1" customWidth="1"/>
    <col min="73" max="73" width="14.5703125" style="2" hidden="1" customWidth="1"/>
    <col min="74" max="74" width="3.42578125" style="91" hidden="1" customWidth="1"/>
    <col min="75" max="75" width="16.7109375" style="2" hidden="1" customWidth="1"/>
    <col min="76" max="76" width="9.140625" style="2" hidden="1" customWidth="1"/>
    <col min="77" max="77" width="9.140625" style="4" hidden="1" customWidth="1"/>
    <col min="78" max="78" width="10.140625" style="2" hidden="1" customWidth="1"/>
    <col min="79" max="79" width="9.140625" style="2" hidden="1" customWidth="1"/>
    <col min="80" max="80" width="14.28515625" style="2" hidden="1" customWidth="1"/>
    <col min="81" max="81" width="9.5703125" style="2" hidden="1" customWidth="1"/>
    <col min="82" max="82" width="11.28515625" style="2" hidden="1" customWidth="1"/>
    <col min="83" max="83" width="8.42578125" style="2" hidden="1" customWidth="1"/>
    <col min="84" max="84" width="8.5703125" style="2" hidden="1" customWidth="1"/>
    <col min="85" max="85" width="10.85546875" style="2" hidden="1" customWidth="1"/>
    <col min="86" max="97" width="9" style="2" hidden="1" customWidth="1"/>
    <col min="98" max="98" width="20" style="2" hidden="1" customWidth="1"/>
    <col min="99" max="99" width="17.85546875" style="2" hidden="1" customWidth="1"/>
    <col min="100" max="100" width="22.42578125" style="2" hidden="1" customWidth="1"/>
    <col min="101" max="101" width="0" style="2" hidden="1" customWidth="1"/>
    <col min="102" max="102" width="17.85546875" style="2" hidden="1" customWidth="1"/>
    <col min="103" max="103" width="17.42578125" style="2" hidden="1" customWidth="1"/>
    <col min="104" max="104" width="17.5703125" style="2" hidden="1" customWidth="1"/>
    <col min="105" max="105" width="17.7109375" style="2" hidden="1" customWidth="1"/>
    <col min="106" max="106" width="0" style="2" hidden="1" customWidth="1"/>
    <col min="107" max="256" width="9" style="2"/>
  </cols>
  <sheetData>
    <row r="1" spans="2:70" ht="23.1" customHeight="1">
      <c r="C1" s="1" t="s">
        <v>0</v>
      </c>
    </row>
    <row r="2" spans="2:70" ht="23.1" customHeight="1">
      <c r="C2" s="1" t="s">
        <v>228</v>
      </c>
      <c r="BE2" s="7" t="s">
        <v>2</v>
      </c>
      <c r="BF2" s="7"/>
      <c r="BG2" s="7"/>
      <c r="BH2" s="7"/>
      <c r="BI2" s="7"/>
      <c r="BJ2" s="7"/>
      <c r="BK2" s="7"/>
      <c r="BL2" s="7"/>
      <c r="BM2" s="7"/>
      <c r="BN2" s="7"/>
      <c r="BO2" s="7"/>
    </row>
    <row r="3" spans="2:70" ht="23.1" customHeight="1">
      <c r="B3" s="231"/>
      <c r="C3" s="8" t="s">
        <v>283</v>
      </c>
      <c r="AN3" s="9" t="s">
        <v>4</v>
      </c>
      <c r="AO3" s="9"/>
      <c r="AS3" s="10" t="s">
        <v>5</v>
      </c>
      <c r="AT3" s="11" t="s">
        <v>6</v>
      </c>
      <c r="AU3" s="11" t="s">
        <v>7</v>
      </c>
      <c r="AV3" s="12" t="s">
        <v>8</v>
      </c>
      <c r="AW3" s="13" t="s">
        <v>9</v>
      </c>
      <c r="AX3" s="13" t="s">
        <v>10</v>
      </c>
      <c r="AY3" s="13" t="s">
        <v>11</v>
      </c>
      <c r="AZ3" s="10" t="s">
        <v>12</v>
      </c>
      <c r="BA3" s="11" t="s">
        <v>13</v>
      </c>
      <c r="BB3" s="11" t="s">
        <v>14</v>
      </c>
      <c r="BC3" s="14">
        <v>18</v>
      </c>
      <c r="BD3" s="14">
        <v>28</v>
      </c>
      <c r="BE3" s="14">
        <v>3</v>
      </c>
      <c r="BF3" s="14">
        <v>6</v>
      </c>
      <c r="BG3" s="14">
        <v>9</v>
      </c>
      <c r="BH3" s="14">
        <v>11</v>
      </c>
      <c r="BI3" s="14">
        <v>16</v>
      </c>
      <c r="BJ3" s="14">
        <v>18</v>
      </c>
      <c r="BK3" s="14">
        <v>21</v>
      </c>
      <c r="BL3" s="14">
        <v>23</v>
      </c>
      <c r="BM3" s="14">
        <v>27</v>
      </c>
      <c r="BN3" s="14">
        <v>29</v>
      </c>
      <c r="BO3" s="14">
        <v>36</v>
      </c>
      <c r="BQ3" s="15" t="s">
        <v>15</v>
      </c>
    </row>
    <row r="4" spans="2:70" ht="18.75" hidden="1" customHeight="1">
      <c r="AI4" s="16"/>
      <c r="AJ4" s="16" t="s">
        <v>16</v>
      </c>
      <c r="AK4" s="16" t="s">
        <v>17</v>
      </c>
      <c r="AL4" s="2" t="s">
        <v>18</v>
      </c>
      <c r="AN4" s="17" t="s">
        <v>19</v>
      </c>
      <c r="AO4" s="17"/>
      <c r="AP4" s="18">
        <v>5</v>
      </c>
      <c r="AQ4" s="18" t="s">
        <v>20</v>
      </c>
      <c r="AR4" s="18"/>
      <c r="AS4" s="19">
        <v>1</v>
      </c>
      <c r="AT4" s="19">
        <v>1</v>
      </c>
      <c r="AU4" s="20">
        <v>1.01</v>
      </c>
      <c r="AV4" s="20">
        <v>1.01</v>
      </c>
      <c r="AW4" s="20">
        <v>1.02</v>
      </c>
      <c r="AX4" s="20">
        <v>1.02</v>
      </c>
      <c r="AY4" s="20">
        <v>1.0149999999999999</v>
      </c>
      <c r="AZ4" s="20">
        <v>1.0149999999999999</v>
      </c>
      <c r="BA4" s="20">
        <v>1.0024999999999999</v>
      </c>
      <c r="BB4" s="19">
        <v>1</v>
      </c>
      <c r="BC4" s="20">
        <v>1.01</v>
      </c>
      <c r="BD4" s="20">
        <v>1.02</v>
      </c>
      <c r="BE4" s="20">
        <v>1.01</v>
      </c>
      <c r="BF4" s="20">
        <v>1.01</v>
      </c>
      <c r="BG4" s="20">
        <v>1.01</v>
      </c>
      <c r="BH4" s="20">
        <v>1.02</v>
      </c>
      <c r="BI4" s="20">
        <v>1.02</v>
      </c>
      <c r="BJ4" s="20">
        <v>1.02</v>
      </c>
      <c r="BK4" s="20">
        <v>1.03</v>
      </c>
      <c r="BL4" s="20">
        <v>1.03</v>
      </c>
      <c r="BM4" s="20">
        <v>1.03</v>
      </c>
      <c r="BN4" s="20">
        <v>1.03</v>
      </c>
      <c r="BO4" s="20">
        <v>1.0249999999999999</v>
      </c>
      <c r="BP4" s="18" t="s">
        <v>20</v>
      </c>
      <c r="BQ4" s="19">
        <v>0.02</v>
      </c>
      <c r="BR4" s="18" t="s">
        <v>21</v>
      </c>
    </row>
    <row r="5" spans="2:70" hidden="1">
      <c r="C5" s="18" t="s">
        <v>22</v>
      </c>
      <c r="D5" s="18"/>
      <c r="E5" s="18"/>
      <c r="F5" s="18"/>
      <c r="G5" s="18"/>
      <c r="H5" s="18"/>
      <c r="I5" s="18"/>
      <c r="J5" s="21">
        <v>0.1</v>
      </c>
      <c r="AB5" s="2"/>
      <c r="AC5" s="3"/>
      <c r="AD5" s="3"/>
      <c r="AE5" s="3"/>
      <c r="AF5" s="3"/>
      <c r="AG5" s="3"/>
      <c r="AI5" s="16" t="s">
        <v>23</v>
      </c>
      <c r="AJ5" s="16">
        <v>109</v>
      </c>
      <c r="AK5" s="16">
        <v>105</v>
      </c>
      <c r="AN5" s="17" t="s">
        <v>24</v>
      </c>
      <c r="AO5" s="17"/>
      <c r="AP5" s="18">
        <v>6</v>
      </c>
      <c r="AQ5" s="18" t="s">
        <v>25</v>
      </c>
      <c r="AR5" s="18"/>
      <c r="AS5" s="19">
        <v>1</v>
      </c>
      <c r="AT5" s="19">
        <v>1</v>
      </c>
      <c r="AU5" s="20">
        <v>1.01</v>
      </c>
      <c r="AV5" s="20">
        <v>1.01</v>
      </c>
      <c r="AW5" s="20">
        <v>1.02</v>
      </c>
      <c r="AX5" s="20">
        <v>1.02</v>
      </c>
      <c r="AY5" s="20">
        <v>1.0149999999999999</v>
      </c>
      <c r="AZ5" s="20">
        <v>1.0149999999999999</v>
      </c>
      <c r="BA5" s="20">
        <v>1</v>
      </c>
      <c r="BB5" s="19">
        <v>1</v>
      </c>
      <c r="BC5" s="20">
        <v>1.01</v>
      </c>
      <c r="BD5" s="20">
        <v>1.02</v>
      </c>
      <c r="BE5" s="20">
        <v>1.01</v>
      </c>
      <c r="BF5" s="20">
        <v>1.01</v>
      </c>
      <c r="BG5" s="20">
        <v>1.01</v>
      </c>
      <c r="BH5" s="20">
        <v>1.02</v>
      </c>
      <c r="BI5" s="20">
        <v>1.02</v>
      </c>
      <c r="BJ5" s="20">
        <v>1.02</v>
      </c>
      <c r="BK5" s="20">
        <v>1.03</v>
      </c>
      <c r="BL5" s="20">
        <v>1.03</v>
      </c>
      <c r="BM5" s="20">
        <v>1.03</v>
      </c>
      <c r="BN5" s="20">
        <v>1.03</v>
      </c>
      <c r="BO5" s="20">
        <v>1.0249999999999999</v>
      </c>
      <c r="BP5" s="18" t="s">
        <v>25</v>
      </c>
      <c r="BQ5" s="19">
        <v>0.05</v>
      </c>
      <c r="BR5" s="18" t="s">
        <v>26</v>
      </c>
    </row>
    <row r="6" spans="2:70" hidden="1">
      <c r="J6" s="22"/>
      <c r="AB6" s="2"/>
      <c r="AC6" s="3"/>
      <c r="AD6" s="3"/>
      <c r="AE6" s="3"/>
      <c r="AF6" s="23" t="s">
        <v>27</v>
      </c>
      <c r="AG6" s="24">
        <v>100</v>
      </c>
      <c r="AH6" s="25"/>
      <c r="AI6" s="26" t="s">
        <v>28</v>
      </c>
      <c r="AJ6" s="16">
        <v>108</v>
      </c>
      <c r="AK6" s="16">
        <v>104</v>
      </c>
      <c r="AN6" s="17" t="s">
        <v>29</v>
      </c>
      <c r="AO6" s="17"/>
      <c r="AP6" s="18">
        <v>1</v>
      </c>
      <c r="AQ6" s="18" t="s">
        <v>20</v>
      </c>
      <c r="AR6" s="18"/>
      <c r="AS6" s="19">
        <v>1</v>
      </c>
      <c r="AT6" s="19">
        <v>1</v>
      </c>
      <c r="AU6" s="20">
        <v>1.01</v>
      </c>
      <c r="AV6" s="20">
        <v>1.01</v>
      </c>
      <c r="AW6" s="20">
        <v>1.02</v>
      </c>
      <c r="AX6" s="20">
        <v>1.02</v>
      </c>
      <c r="AY6" s="20">
        <v>1.0149999999999999</v>
      </c>
      <c r="AZ6" s="20">
        <v>1.0149999999999999</v>
      </c>
      <c r="BA6" s="20">
        <v>1.0024999999999999</v>
      </c>
      <c r="BB6" s="19">
        <v>1</v>
      </c>
      <c r="BC6" s="20">
        <v>1.01</v>
      </c>
      <c r="BD6" s="20">
        <v>1.02</v>
      </c>
      <c r="BE6" s="20">
        <v>1.01</v>
      </c>
      <c r="BF6" s="20">
        <v>1.01</v>
      </c>
      <c r="BG6" s="20">
        <v>1.01</v>
      </c>
      <c r="BH6" s="20">
        <v>1.02</v>
      </c>
      <c r="BI6" s="20">
        <v>1.02</v>
      </c>
      <c r="BJ6" s="20">
        <v>1.02</v>
      </c>
      <c r="BK6" s="20">
        <v>1.03</v>
      </c>
      <c r="BL6" s="20">
        <v>1.03</v>
      </c>
      <c r="BM6" s="20">
        <v>1.03</v>
      </c>
      <c r="BN6" s="20">
        <v>1.03</v>
      </c>
      <c r="BO6" s="20">
        <v>1.0249999999999999</v>
      </c>
      <c r="BP6" s="18" t="s">
        <v>20</v>
      </c>
      <c r="BQ6" s="19">
        <v>0.05</v>
      </c>
      <c r="BR6" s="18" t="s">
        <v>30</v>
      </c>
    </row>
    <row r="7" spans="2:70" hidden="1">
      <c r="J7" s="22"/>
      <c r="AB7" s="2"/>
      <c r="AC7" s="3"/>
      <c r="AD7" s="3"/>
      <c r="AE7" s="3"/>
      <c r="AF7" s="3"/>
      <c r="AG7" s="3"/>
      <c r="AI7" s="16" t="s">
        <v>31</v>
      </c>
      <c r="AJ7" s="16">
        <v>107</v>
      </c>
      <c r="AK7" s="16">
        <v>103</v>
      </c>
      <c r="AN7" s="17" t="s">
        <v>32</v>
      </c>
      <c r="AO7" s="17"/>
      <c r="AP7" s="18">
        <v>1</v>
      </c>
      <c r="AQ7" s="18" t="s">
        <v>20</v>
      </c>
      <c r="AR7" s="18"/>
      <c r="AS7" s="19">
        <v>1</v>
      </c>
      <c r="AT7" s="19">
        <v>1</v>
      </c>
      <c r="AU7" s="20">
        <v>1.01</v>
      </c>
      <c r="AV7" s="20">
        <v>1.01</v>
      </c>
      <c r="AW7" s="20">
        <v>1.02</v>
      </c>
      <c r="AX7" s="20">
        <v>1.02</v>
      </c>
      <c r="AY7" s="20">
        <v>1.0149999999999999</v>
      </c>
      <c r="AZ7" s="20">
        <v>1.0149999999999999</v>
      </c>
      <c r="BA7" s="20">
        <v>1.0024999999999999</v>
      </c>
      <c r="BB7" s="19">
        <v>1</v>
      </c>
      <c r="BC7" s="20">
        <v>1.01</v>
      </c>
      <c r="BD7" s="20">
        <v>1.02</v>
      </c>
      <c r="BE7" s="20">
        <v>1.01</v>
      </c>
      <c r="BF7" s="20">
        <v>1.01</v>
      </c>
      <c r="BG7" s="20">
        <v>1.01</v>
      </c>
      <c r="BH7" s="20">
        <v>1.02</v>
      </c>
      <c r="BI7" s="20">
        <v>1.02</v>
      </c>
      <c r="BJ7" s="20">
        <v>1.02</v>
      </c>
      <c r="BK7" s="20">
        <v>1.03</v>
      </c>
      <c r="BL7" s="20">
        <v>1.03</v>
      </c>
      <c r="BM7" s="20">
        <v>1.03</v>
      </c>
      <c r="BN7" s="20">
        <v>1.03</v>
      </c>
      <c r="BO7" s="20">
        <v>1.0249999999999999</v>
      </c>
      <c r="BP7" s="18" t="s">
        <v>20</v>
      </c>
      <c r="BQ7" s="19">
        <v>0.05</v>
      </c>
      <c r="BR7" s="18" t="s">
        <v>33</v>
      </c>
    </row>
    <row r="8" spans="2:70" hidden="1">
      <c r="J8" s="22"/>
      <c r="AB8" s="2"/>
      <c r="AC8" s="3"/>
      <c r="AD8" s="3"/>
      <c r="AE8" s="3"/>
      <c r="AF8" s="3"/>
      <c r="AG8" s="3"/>
      <c r="AI8" s="16" t="s">
        <v>34</v>
      </c>
      <c r="AJ8" s="16">
        <v>106</v>
      </c>
      <c r="AK8" s="16">
        <v>101</v>
      </c>
      <c r="AN8" s="17" t="s">
        <v>35</v>
      </c>
      <c r="AO8" s="17"/>
      <c r="AP8" s="18">
        <v>2</v>
      </c>
      <c r="AQ8" s="18" t="s">
        <v>25</v>
      </c>
      <c r="AR8" s="18"/>
      <c r="AS8" s="19">
        <v>1</v>
      </c>
      <c r="AT8" s="19">
        <v>1</v>
      </c>
      <c r="AU8" s="20">
        <v>1.01</v>
      </c>
      <c r="AV8" s="20">
        <v>1.01</v>
      </c>
      <c r="AW8" s="20">
        <v>1.02</v>
      </c>
      <c r="AX8" s="20">
        <v>1.02</v>
      </c>
      <c r="AY8" s="20">
        <v>1.0149999999999999</v>
      </c>
      <c r="AZ8" s="20">
        <v>1.0149999999999999</v>
      </c>
      <c r="BA8" s="20">
        <v>1</v>
      </c>
      <c r="BB8" s="19">
        <v>1</v>
      </c>
      <c r="BC8" s="20">
        <v>1.01</v>
      </c>
      <c r="BD8" s="20">
        <v>1.02</v>
      </c>
      <c r="BE8" s="20">
        <v>1.01</v>
      </c>
      <c r="BF8" s="20">
        <v>1.01</v>
      </c>
      <c r="BG8" s="20">
        <v>1.01</v>
      </c>
      <c r="BH8" s="20">
        <v>1.02</v>
      </c>
      <c r="BI8" s="20">
        <v>1.02</v>
      </c>
      <c r="BJ8" s="20">
        <v>1.02</v>
      </c>
      <c r="BK8" s="20">
        <v>1.03</v>
      </c>
      <c r="BL8" s="20">
        <v>1.03</v>
      </c>
      <c r="BM8" s="20">
        <v>1.03</v>
      </c>
      <c r="BN8" s="20">
        <v>1.03</v>
      </c>
      <c r="BO8" s="20">
        <v>1.0249999999999999</v>
      </c>
      <c r="BP8" s="18" t="s">
        <v>25</v>
      </c>
      <c r="BQ8" s="27"/>
    </row>
    <row r="9" spans="2:70" hidden="1">
      <c r="J9" s="22"/>
      <c r="X9" s="28" t="s">
        <v>36</v>
      </c>
      <c r="AA9" s="2" t="s">
        <v>37</v>
      </c>
      <c r="AB9" s="2"/>
      <c r="AC9" s="3"/>
      <c r="AD9" s="3"/>
      <c r="AE9" s="3"/>
      <c r="AF9" s="3"/>
      <c r="AG9" s="3"/>
      <c r="AI9" s="23" t="s">
        <v>27</v>
      </c>
      <c r="AJ9" s="16">
        <v>100</v>
      </c>
      <c r="AK9" s="16">
        <v>100</v>
      </c>
      <c r="AN9" s="17" t="s">
        <v>38</v>
      </c>
      <c r="AO9" s="17"/>
      <c r="AP9" s="18">
        <v>1</v>
      </c>
      <c r="AQ9" s="18" t="s">
        <v>20</v>
      </c>
      <c r="AR9" s="18"/>
      <c r="AS9" s="19">
        <v>1</v>
      </c>
      <c r="AT9" s="19">
        <v>1</v>
      </c>
      <c r="AU9" s="20">
        <v>1.01</v>
      </c>
      <c r="AV9" s="20">
        <v>1.01</v>
      </c>
      <c r="AW9" s="20">
        <v>1.02</v>
      </c>
      <c r="AX9" s="20">
        <v>1.02</v>
      </c>
      <c r="AY9" s="20">
        <v>1.0149999999999999</v>
      </c>
      <c r="AZ9" s="20">
        <v>1.0149999999999999</v>
      </c>
      <c r="BA9" s="20">
        <v>1.0024999999999999</v>
      </c>
      <c r="BB9" s="19">
        <v>1</v>
      </c>
      <c r="BC9" s="20">
        <v>1.01</v>
      </c>
      <c r="BD9" s="20">
        <v>1.02</v>
      </c>
      <c r="BE9" s="20">
        <v>1.01</v>
      </c>
      <c r="BF9" s="20">
        <v>1.01</v>
      </c>
      <c r="BG9" s="20">
        <v>1.01</v>
      </c>
      <c r="BH9" s="20">
        <v>1.02</v>
      </c>
      <c r="BI9" s="20">
        <v>1.02</v>
      </c>
      <c r="BJ9" s="20">
        <v>1.02</v>
      </c>
      <c r="BK9" s="20">
        <v>1.03</v>
      </c>
      <c r="BL9" s="20">
        <v>1.03</v>
      </c>
      <c r="BM9" s="20">
        <v>1.03</v>
      </c>
      <c r="BN9" s="20">
        <v>1.03</v>
      </c>
      <c r="BO9" s="20">
        <v>1.0249999999999999</v>
      </c>
      <c r="BP9" s="18" t="s">
        <v>20</v>
      </c>
      <c r="BQ9" s="27"/>
    </row>
    <row r="10" spans="2:70" hidden="1">
      <c r="J10" s="22"/>
      <c r="L10" s="29"/>
      <c r="V10" s="30" t="s">
        <v>39</v>
      </c>
      <c r="W10" s="31">
        <f t="shared" ref="W10:W28" si="0">Y10/$Y$29</f>
        <v>0.10810810810810811</v>
      </c>
      <c r="X10" s="32">
        <v>101</v>
      </c>
      <c r="Y10" s="33">
        <f>COUNTIF($H$40:$H$298,X10)</f>
        <v>28</v>
      </c>
      <c r="Z10" s="34">
        <f t="shared" ref="Z10:Z28" si="1">X10*Y10</f>
        <v>2828</v>
      </c>
      <c r="AA10" s="35">
        <v>113</v>
      </c>
      <c r="AB10" s="2"/>
      <c r="AC10" s="3"/>
      <c r="AD10" s="3"/>
      <c r="AE10" s="3"/>
      <c r="AF10" s="3"/>
      <c r="AG10" s="3"/>
      <c r="AH10" s="36"/>
      <c r="AI10" s="37" t="s">
        <v>40</v>
      </c>
      <c r="AJ10" s="16">
        <v>101</v>
      </c>
      <c r="AK10" s="16">
        <v>102</v>
      </c>
      <c r="AL10" s="38"/>
      <c r="AN10" s="17" t="s">
        <v>41</v>
      </c>
      <c r="AO10" s="17"/>
      <c r="AP10" s="18">
        <v>2</v>
      </c>
      <c r="AQ10" s="18" t="s">
        <v>25</v>
      </c>
      <c r="AR10" s="18"/>
      <c r="AS10" s="19">
        <v>1</v>
      </c>
      <c r="AT10" s="19">
        <v>1</v>
      </c>
      <c r="AU10" s="20">
        <v>1.01</v>
      </c>
      <c r="AV10" s="20">
        <v>1.01</v>
      </c>
      <c r="AW10" s="20">
        <v>1.02</v>
      </c>
      <c r="AX10" s="20">
        <v>1.02</v>
      </c>
      <c r="AY10" s="20">
        <v>1.0149999999999999</v>
      </c>
      <c r="AZ10" s="20">
        <v>1.0149999999999999</v>
      </c>
      <c r="BA10" s="20">
        <v>1</v>
      </c>
      <c r="BB10" s="19">
        <v>1</v>
      </c>
      <c r="BC10" s="20">
        <v>1.01</v>
      </c>
      <c r="BD10" s="20">
        <v>1.02</v>
      </c>
      <c r="BE10" s="20">
        <v>1.01</v>
      </c>
      <c r="BF10" s="20">
        <v>1.01</v>
      </c>
      <c r="BG10" s="20">
        <v>1.01</v>
      </c>
      <c r="BH10" s="20">
        <v>1.02</v>
      </c>
      <c r="BI10" s="20">
        <v>1.02</v>
      </c>
      <c r="BJ10" s="20">
        <v>1.02</v>
      </c>
      <c r="BK10" s="20">
        <v>1.03</v>
      </c>
      <c r="BL10" s="20">
        <v>1.03</v>
      </c>
      <c r="BM10" s="20">
        <v>1.03</v>
      </c>
      <c r="BN10" s="20">
        <v>1.03</v>
      </c>
      <c r="BO10" s="20">
        <v>1.0249999999999999</v>
      </c>
      <c r="BP10" s="18" t="s">
        <v>25</v>
      </c>
      <c r="BQ10" s="27"/>
    </row>
    <row r="11" spans="2:70" hidden="1">
      <c r="J11" s="22"/>
      <c r="L11" s="39"/>
      <c r="O11" s="38"/>
      <c r="V11" s="40" t="s">
        <v>42</v>
      </c>
      <c r="W11" s="31">
        <f t="shared" si="0"/>
        <v>0.11969111969111969</v>
      </c>
      <c r="X11" s="32">
        <v>66</v>
      </c>
      <c r="Y11" s="16">
        <f>COUNTIF($H$40:$H$298,X11)</f>
        <v>31</v>
      </c>
      <c r="Z11" s="34">
        <f t="shared" si="1"/>
        <v>2046</v>
      </c>
      <c r="AA11" s="35">
        <v>78</v>
      </c>
      <c r="AB11" s="2"/>
      <c r="AC11" s="3"/>
      <c r="AD11" s="3"/>
      <c r="AE11" s="3"/>
      <c r="AF11" s="3"/>
      <c r="AG11" s="3"/>
      <c r="AH11" s="36"/>
      <c r="AI11" s="16" t="s">
        <v>43</v>
      </c>
      <c r="AJ11" s="16">
        <v>102</v>
      </c>
      <c r="AK11" s="16">
        <v>106</v>
      </c>
      <c r="AL11" s="38"/>
      <c r="AN11" s="17" t="s">
        <v>44</v>
      </c>
      <c r="AO11" s="17"/>
      <c r="AP11" s="18">
        <v>1</v>
      </c>
      <c r="AQ11" s="18" t="s">
        <v>20</v>
      </c>
      <c r="AR11" s="18"/>
      <c r="AS11" s="19">
        <v>1</v>
      </c>
      <c r="AT11" s="19">
        <v>1</v>
      </c>
      <c r="AU11" s="20">
        <v>1.01</v>
      </c>
      <c r="AV11" s="20">
        <v>1.01</v>
      </c>
      <c r="AW11" s="20">
        <v>1.02</v>
      </c>
      <c r="AX11" s="20">
        <v>1.02</v>
      </c>
      <c r="AY11" s="20">
        <v>1.0149999999999999</v>
      </c>
      <c r="AZ11" s="20">
        <v>1.0149999999999999</v>
      </c>
      <c r="BA11" s="20">
        <v>1.0024999999999999</v>
      </c>
      <c r="BB11" s="19">
        <v>1</v>
      </c>
      <c r="BC11" s="20">
        <v>1.01</v>
      </c>
      <c r="BD11" s="20">
        <v>1.02</v>
      </c>
      <c r="BE11" s="20">
        <v>1.01</v>
      </c>
      <c r="BF11" s="20">
        <v>1.01</v>
      </c>
      <c r="BG11" s="20">
        <v>1.01</v>
      </c>
      <c r="BH11" s="20">
        <v>1.02</v>
      </c>
      <c r="BI11" s="20">
        <v>1.02</v>
      </c>
      <c r="BJ11" s="20">
        <v>1.02</v>
      </c>
      <c r="BK11" s="20">
        <v>1.03</v>
      </c>
      <c r="BL11" s="20">
        <v>1.03</v>
      </c>
      <c r="BM11" s="20">
        <v>1.03</v>
      </c>
      <c r="BN11" s="20">
        <v>1.03</v>
      </c>
      <c r="BO11" s="20">
        <v>1.0249999999999999</v>
      </c>
      <c r="BP11" s="18" t="s">
        <v>20</v>
      </c>
      <c r="BQ11" s="27"/>
    </row>
    <row r="12" spans="2:70" hidden="1">
      <c r="J12" s="22"/>
      <c r="V12" s="40" t="s">
        <v>45</v>
      </c>
      <c r="W12" s="31">
        <f t="shared" si="0"/>
        <v>0.10424710424710425</v>
      </c>
      <c r="X12" s="32">
        <v>52</v>
      </c>
      <c r="Y12" s="16">
        <f>COUNTIF($H$40:$H$298,X12)</f>
        <v>27</v>
      </c>
      <c r="Z12" s="34">
        <f t="shared" si="1"/>
        <v>1404</v>
      </c>
      <c r="AA12" s="35">
        <v>60</v>
      </c>
      <c r="AB12" s="2"/>
      <c r="AC12" s="3"/>
      <c r="AD12" s="3"/>
      <c r="AE12" s="3"/>
      <c r="AF12" s="3"/>
      <c r="AG12" s="3"/>
      <c r="AH12" s="36"/>
      <c r="AI12" s="16" t="s">
        <v>46</v>
      </c>
      <c r="AJ12" s="16">
        <v>103</v>
      </c>
      <c r="AK12" s="16">
        <v>107</v>
      </c>
      <c r="AL12" s="38"/>
      <c r="AN12" s="17" t="s">
        <v>47</v>
      </c>
      <c r="AO12" s="17"/>
      <c r="AP12" s="18">
        <v>2</v>
      </c>
      <c r="AQ12" s="18" t="s">
        <v>25</v>
      </c>
      <c r="AR12" s="18"/>
      <c r="AS12" s="19">
        <v>1</v>
      </c>
      <c r="AT12" s="19">
        <v>1</v>
      </c>
      <c r="AU12" s="20">
        <v>1.01</v>
      </c>
      <c r="AV12" s="20">
        <v>1.01</v>
      </c>
      <c r="AW12" s="20">
        <v>1.02</v>
      </c>
      <c r="AX12" s="20">
        <v>1.02</v>
      </c>
      <c r="AY12" s="20">
        <v>1.0149999999999999</v>
      </c>
      <c r="AZ12" s="20">
        <v>1.0149999999999999</v>
      </c>
      <c r="BA12" s="20">
        <v>1</v>
      </c>
      <c r="BB12" s="19">
        <v>1</v>
      </c>
      <c r="BC12" s="20">
        <v>1.01</v>
      </c>
      <c r="BD12" s="20">
        <v>1.02</v>
      </c>
      <c r="BE12" s="20">
        <v>1.01</v>
      </c>
      <c r="BF12" s="20">
        <v>1.01</v>
      </c>
      <c r="BG12" s="20">
        <v>1.01</v>
      </c>
      <c r="BH12" s="20">
        <v>1.02</v>
      </c>
      <c r="BI12" s="20">
        <v>1.02</v>
      </c>
      <c r="BJ12" s="20">
        <v>1.02</v>
      </c>
      <c r="BK12" s="20">
        <v>1.03</v>
      </c>
      <c r="BL12" s="20">
        <v>1.03</v>
      </c>
      <c r="BM12" s="20">
        <v>1.03</v>
      </c>
      <c r="BN12" s="20">
        <v>1.03</v>
      </c>
      <c r="BO12" s="20">
        <v>1.0249999999999999</v>
      </c>
      <c r="BP12" s="18" t="s">
        <v>25</v>
      </c>
      <c r="BQ12" s="27"/>
    </row>
    <row r="13" spans="2:70" hidden="1">
      <c r="J13" s="22"/>
      <c r="V13" s="40" t="s">
        <v>48</v>
      </c>
      <c r="W13" s="31">
        <f t="shared" si="0"/>
        <v>0.11196911196911197</v>
      </c>
      <c r="X13" s="32">
        <v>63</v>
      </c>
      <c r="Y13" s="16">
        <f>COUNTIF($H$40:$H$298,X13)/2</f>
        <v>29</v>
      </c>
      <c r="Z13" s="34">
        <f t="shared" si="1"/>
        <v>1827</v>
      </c>
      <c r="AA13" s="35">
        <v>74</v>
      </c>
      <c r="AB13" s="2"/>
      <c r="AC13" s="3"/>
      <c r="AD13" s="3"/>
      <c r="AE13" s="3"/>
      <c r="AF13" s="3"/>
      <c r="AG13" s="3"/>
      <c r="AH13" s="36"/>
      <c r="AI13" s="16" t="s">
        <v>11</v>
      </c>
      <c r="AJ13" s="16">
        <v>104</v>
      </c>
      <c r="AK13" s="16">
        <v>108</v>
      </c>
      <c r="AL13" s="38"/>
      <c r="AN13" s="17" t="s">
        <v>49</v>
      </c>
      <c r="AO13" s="17"/>
      <c r="AP13" s="18">
        <v>1</v>
      </c>
      <c r="AQ13" s="18" t="s">
        <v>20</v>
      </c>
      <c r="AR13" s="18"/>
      <c r="AS13" s="19">
        <v>1</v>
      </c>
      <c r="AT13" s="19">
        <v>1</v>
      </c>
      <c r="AU13" s="20">
        <v>1.01</v>
      </c>
      <c r="AV13" s="20">
        <v>1.01</v>
      </c>
      <c r="AW13" s="20">
        <v>1.02</v>
      </c>
      <c r="AX13" s="20">
        <v>1.02</v>
      </c>
      <c r="AY13" s="20">
        <v>1.0149999999999999</v>
      </c>
      <c r="AZ13" s="20">
        <v>1.0149999999999999</v>
      </c>
      <c r="BA13" s="20">
        <v>1.0024999999999999</v>
      </c>
      <c r="BB13" s="19">
        <v>1</v>
      </c>
      <c r="BC13" s="20">
        <v>1.01</v>
      </c>
      <c r="BD13" s="20">
        <v>1.02</v>
      </c>
      <c r="BE13" s="20">
        <v>1.01</v>
      </c>
      <c r="BF13" s="20">
        <v>1.01</v>
      </c>
      <c r="BG13" s="20">
        <v>1.01</v>
      </c>
      <c r="BH13" s="20">
        <v>1.02</v>
      </c>
      <c r="BI13" s="20">
        <v>1.02</v>
      </c>
      <c r="BJ13" s="20">
        <v>1.02</v>
      </c>
      <c r="BK13" s="20">
        <v>1.03</v>
      </c>
      <c r="BL13" s="20">
        <v>1.03</v>
      </c>
      <c r="BM13" s="20">
        <v>1.03</v>
      </c>
      <c r="BN13" s="20">
        <v>1.03</v>
      </c>
      <c r="BO13" s="20">
        <v>1.0249999999999999</v>
      </c>
      <c r="BP13" s="18" t="s">
        <v>20</v>
      </c>
      <c r="BQ13" s="27"/>
    </row>
    <row r="14" spans="2:70" hidden="1">
      <c r="J14" s="22"/>
      <c r="V14" s="40" t="s">
        <v>50</v>
      </c>
      <c r="W14" s="31">
        <f t="shared" si="0"/>
        <v>0.10810810810810811</v>
      </c>
      <c r="X14" s="32">
        <v>57</v>
      </c>
      <c r="Y14" s="16">
        <f>COUNTIF($H$40:$H$298,X14)</f>
        <v>28</v>
      </c>
      <c r="Z14" s="34">
        <f t="shared" si="1"/>
        <v>1596</v>
      </c>
      <c r="AA14" s="35">
        <v>67</v>
      </c>
      <c r="AB14" s="2"/>
      <c r="AC14" s="3"/>
      <c r="AD14" s="3"/>
      <c r="AE14" s="3"/>
      <c r="AF14" s="3"/>
      <c r="AG14" s="3"/>
      <c r="AH14" s="36"/>
      <c r="AI14" s="16" t="s">
        <v>12</v>
      </c>
      <c r="AJ14" s="16">
        <v>105</v>
      </c>
      <c r="AK14" s="16">
        <v>109</v>
      </c>
      <c r="AL14" s="38"/>
      <c r="AN14" s="17" t="s">
        <v>51</v>
      </c>
      <c r="AO14" s="17"/>
      <c r="AP14" s="18">
        <v>2</v>
      </c>
      <c r="AQ14" s="18" t="s">
        <v>25</v>
      </c>
      <c r="AR14" s="18"/>
      <c r="AS14" s="19">
        <v>1</v>
      </c>
      <c r="AT14" s="19">
        <v>1</v>
      </c>
      <c r="AU14" s="20">
        <v>1.01</v>
      </c>
      <c r="AV14" s="20">
        <v>1.01</v>
      </c>
      <c r="AW14" s="20">
        <v>1.02</v>
      </c>
      <c r="AX14" s="20">
        <v>1.02</v>
      </c>
      <c r="AY14" s="20">
        <v>1.0149999999999999</v>
      </c>
      <c r="AZ14" s="20">
        <v>1.0149999999999999</v>
      </c>
      <c r="BA14" s="20">
        <v>1</v>
      </c>
      <c r="BB14" s="19">
        <v>1</v>
      </c>
      <c r="BC14" s="20">
        <v>1.01</v>
      </c>
      <c r="BD14" s="20">
        <v>1.02</v>
      </c>
      <c r="BE14" s="20">
        <v>1.01</v>
      </c>
      <c r="BF14" s="20">
        <v>1.01</v>
      </c>
      <c r="BG14" s="20">
        <v>1.01</v>
      </c>
      <c r="BH14" s="20">
        <v>1.02</v>
      </c>
      <c r="BI14" s="20">
        <v>1.02</v>
      </c>
      <c r="BJ14" s="20">
        <v>1.02</v>
      </c>
      <c r="BK14" s="20">
        <v>1.03</v>
      </c>
      <c r="BL14" s="20">
        <v>1.03</v>
      </c>
      <c r="BM14" s="20">
        <v>1.03</v>
      </c>
      <c r="BN14" s="20">
        <v>1.03</v>
      </c>
      <c r="BO14" s="20">
        <v>1.0249999999999999</v>
      </c>
      <c r="BP14" s="18" t="s">
        <v>25</v>
      </c>
      <c r="BQ14" s="27"/>
    </row>
    <row r="15" spans="2:70" hidden="1">
      <c r="J15" s="22"/>
      <c r="V15" s="40" t="s">
        <v>52</v>
      </c>
      <c r="W15" s="31">
        <f t="shared" si="0"/>
        <v>0.11196911196911197</v>
      </c>
      <c r="X15" s="32">
        <v>63</v>
      </c>
      <c r="Y15" s="16">
        <f>COUNTIF($H$40:$H$298,X15)/2</f>
        <v>29</v>
      </c>
      <c r="Z15" s="34">
        <f t="shared" si="1"/>
        <v>1827</v>
      </c>
      <c r="AA15" s="35">
        <v>71</v>
      </c>
      <c r="AB15" s="2"/>
      <c r="AC15" s="3"/>
      <c r="AD15" s="3"/>
      <c r="AE15" s="3"/>
      <c r="AF15" s="3"/>
      <c r="AG15" s="3"/>
      <c r="AH15" s="36"/>
      <c r="AL15" s="38"/>
      <c r="AN15" s="17" t="s">
        <v>53</v>
      </c>
      <c r="AO15" s="17"/>
      <c r="AP15" s="18">
        <v>1</v>
      </c>
      <c r="AQ15" s="18" t="s">
        <v>20</v>
      </c>
      <c r="AR15" s="18"/>
      <c r="AS15" s="19">
        <v>1</v>
      </c>
      <c r="AT15" s="19">
        <v>1</v>
      </c>
      <c r="AU15" s="20">
        <v>1.01</v>
      </c>
      <c r="AV15" s="20">
        <v>1.01</v>
      </c>
      <c r="AW15" s="20">
        <v>1.02</v>
      </c>
      <c r="AX15" s="20">
        <v>1.02</v>
      </c>
      <c r="AY15" s="20">
        <v>1.0149999999999999</v>
      </c>
      <c r="AZ15" s="20">
        <v>1.0149999999999999</v>
      </c>
      <c r="BA15" s="20">
        <v>1.0024999999999999</v>
      </c>
      <c r="BB15" s="19">
        <v>1</v>
      </c>
      <c r="BC15" s="20">
        <v>1.01</v>
      </c>
      <c r="BD15" s="20">
        <v>1.02</v>
      </c>
      <c r="BE15" s="20">
        <v>1.01</v>
      </c>
      <c r="BF15" s="20">
        <v>1.01</v>
      </c>
      <c r="BG15" s="20">
        <v>1.01</v>
      </c>
      <c r="BH15" s="20">
        <v>1.02</v>
      </c>
      <c r="BI15" s="20">
        <v>1.02</v>
      </c>
      <c r="BJ15" s="20">
        <v>1.02</v>
      </c>
      <c r="BK15" s="20">
        <v>1.03</v>
      </c>
      <c r="BL15" s="20">
        <v>1.03</v>
      </c>
      <c r="BM15" s="20">
        <v>1.03</v>
      </c>
      <c r="BN15" s="20">
        <v>1.03</v>
      </c>
      <c r="BO15" s="20">
        <v>1.0249999999999999</v>
      </c>
      <c r="BP15" s="18" t="s">
        <v>20</v>
      </c>
      <c r="BQ15" s="27"/>
    </row>
    <row r="16" spans="2:70" hidden="1">
      <c r="J16" s="22"/>
      <c r="V16" s="41" t="s">
        <v>54</v>
      </c>
      <c r="W16" s="42">
        <f t="shared" si="0"/>
        <v>0.11969111969111969</v>
      </c>
      <c r="X16" s="32">
        <v>85</v>
      </c>
      <c r="Y16" s="33">
        <f>COUNTIF($H$40:$H$298,X16)</f>
        <v>31</v>
      </c>
      <c r="Z16" s="34">
        <f t="shared" si="1"/>
        <v>2635</v>
      </c>
      <c r="AA16" s="35">
        <v>97</v>
      </c>
      <c r="AB16" s="2"/>
      <c r="AC16" s="3"/>
      <c r="AD16" s="3"/>
      <c r="AE16" s="3"/>
      <c r="AF16" s="3"/>
      <c r="AG16" s="3"/>
      <c r="AH16" s="36"/>
      <c r="AL16" s="38"/>
      <c r="AN16" s="17" t="s">
        <v>55</v>
      </c>
      <c r="AO16" s="17"/>
      <c r="AP16" s="18">
        <v>2</v>
      </c>
      <c r="AQ16" s="18" t="s">
        <v>25</v>
      </c>
      <c r="AR16" s="18"/>
      <c r="AS16" s="19">
        <v>1</v>
      </c>
      <c r="AT16" s="19">
        <v>1</v>
      </c>
      <c r="AU16" s="20">
        <v>1.01</v>
      </c>
      <c r="AV16" s="20">
        <v>1.01</v>
      </c>
      <c r="AW16" s="20">
        <v>1.02</v>
      </c>
      <c r="AX16" s="20">
        <v>1.02</v>
      </c>
      <c r="AY16" s="20">
        <v>1.0149999999999999</v>
      </c>
      <c r="AZ16" s="20">
        <v>1.0149999999999999</v>
      </c>
      <c r="BA16" s="20">
        <v>1</v>
      </c>
      <c r="BB16" s="19">
        <v>1</v>
      </c>
      <c r="BC16" s="20">
        <v>1.01</v>
      </c>
      <c r="BD16" s="20">
        <v>1.02</v>
      </c>
      <c r="BE16" s="20">
        <v>1.01</v>
      </c>
      <c r="BF16" s="20">
        <v>1.01</v>
      </c>
      <c r="BG16" s="20">
        <v>1.01</v>
      </c>
      <c r="BH16" s="20">
        <v>1.02</v>
      </c>
      <c r="BI16" s="20">
        <v>1.02</v>
      </c>
      <c r="BJ16" s="20">
        <v>1.02</v>
      </c>
      <c r="BK16" s="20">
        <v>1.03</v>
      </c>
      <c r="BL16" s="20">
        <v>1.03</v>
      </c>
      <c r="BM16" s="20">
        <v>1.03</v>
      </c>
      <c r="BN16" s="20">
        <v>1.03</v>
      </c>
      <c r="BO16" s="20">
        <v>1.0249999999999999</v>
      </c>
      <c r="BP16" s="18" t="s">
        <v>25</v>
      </c>
      <c r="BQ16" s="27"/>
    </row>
    <row r="17" spans="3:69" hidden="1">
      <c r="J17" s="22"/>
      <c r="V17" s="40" t="s">
        <v>56</v>
      </c>
      <c r="W17" s="31">
        <f t="shared" si="0"/>
        <v>0</v>
      </c>
      <c r="X17" s="32">
        <v>74</v>
      </c>
      <c r="Y17" s="43">
        <f>COUNTIF($H$40:$H$298,X17)/3</f>
        <v>0</v>
      </c>
      <c r="Z17" s="34">
        <f t="shared" si="1"/>
        <v>0</v>
      </c>
      <c r="AA17" s="35">
        <v>85</v>
      </c>
      <c r="AB17" s="2"/>
      <c r="AC17" s="3"/>
      <c r="AD17" s="3"/>
      <c r="AE17" s="3"/>
      <c r="AF17" s="3"/>
      <c r="AG17" s="3"/>
      <c r="AH17" s="36"/>
      <c r="AL17" s="38"/>
      <c r="AN17" s="17" t="s">
        <v>57</v>
      </c>
      <c r="AO17" s="17"/>
      <c r="AP17" s="18">
        <v>1</v>
      </c>
      <c r="AQ17" s="18" t="s">
        <v>20</v>
      </c>
      <c r="AR17" s="18"/>
      <c r="AS17" s="19">
        <v>1</v>
      </c>
      <c r="AT17" s="19">
        <v>1</v>
      </c>
      <c r="AU17" s="20">
        <v>1.01</v>
      </c>
      <c r="AV17" s="20">
        <v>1.01</v>
      </c>
      <c r="AW17" s="20">
        <v>1.02</v>
      </c>
      <c r="AX17" s="20">
        <v>1.02</v>
      </c>
      <c r="AY17" s="20">
        <v>1.0149999999999999</v>
      </c>
      <c r="AZ17" s="20">
        <v>1.0149999999999999</v>
      </c>
      <c r="BA17" s="20">
        <v>1.0024999999999999</v>
      </c>
      <c r="BB17" s="19">
        <v>1</v>
      </c>
      <c r="BC17" s="20">
        <v>1.01</v>
      </c>
      <c r="BD17" s="20">
        <v>1.02</v>
      </c>
      <c r="BE17" s="20">
        <v>1.01</v>
      </c>
      <c r="BF17" s="20">
        <v>1.01</v>
      </c>
      <c r="BG17" s="20">
        <v>1.01</v>
      </c>
      <c r="BH17" s="20">
        <v>1.02</v>
      </c>
      <c r="BI17" s="20">
        <v>1.02</v>
      </c>
      <c r="BJ17" s="20">
        <v>1.02</v>
      </c>
      <c r="BK17" s="20">
        <v>1.03</v>
      </c>
      <c r="BL17" s="20">
        <v>1.03</v>
      </c>
      <c r="BM17" s="20">
        <v>1.03</v>
      </c>
      <c r="BN17" s="20">
        <v>1.03</v>
      </c>
      <c r="BO17" s="20">
        <v>1.0249999999999999</v>
      </c>
      <c r="BP17" s="18" t="s">
        <v>20</v>
      </c>
      <c r="BQ17" s="27"/>
    </row>
    <row r="18" spans="3:69" hidden="1">
      <c r="I18" s="44">
        <v>23794050</v>
      </c>
      <c r="J18" s="22"/>
      <c r="V18" s="40" t="s">
        <v>58</v>
      </c>
      <c r="W18" s="31">
        <f t="shared" si="0"/>
        <v>0</v>
      </c>
      <c r="X18" s="32">
        <v>90</v>
      </c>
      <c r="Y18" s="45">
        <f>COUNTIF($H$40:$H$298,X18)/4</f>
        <v>0</v>
      </c>
      <c r="Z18" s="34">
        <f t="shared" si="1"/>
        <v>0</v>
      </c>
      <c r="AA18" s="35">
        <v>101</v>
      </c>
      <c r="AB18" s="2"/>
      <c r="AC18" s="3"/>
      <c r="AD18" s="3"/>
      <c r="AE18" s="3"/>
      <c r="AF18" s="3"/>
      <c r="AG18" s="3"/>
      <c r="AH18" s="36"/>
      <c r="AI18" s="46"/>
      <c r="AL18" s="38"/>
      <c r="AN18" s="17" t="s">
        <v>59</v>
      </c>
      <c r="AO18" s="17"/>
      <c r="AP18" s="18">
        <v>2</v>
      </c>
      <c r="AQ18" s="18" t="s">
        <v>25</v>
      </c>
      <c r="AR18" s="18"/>
      <c r="AS18" s="19">
        <v>1</v>
      </c>
      <c r="AT18" s="19">
        <v>1</v>
      </c>
      <c r="AU18" s="20">
        <v>1.01</v>
      </c>
      <c r="AV18" s="20">
        <v>1.01</v>
      </c>
      <c r="AW18" s="20">
        <v>1.02</v>
      </c>
      <c r="AX18" s="20">
        <v>1.02</v>
      </c>
      <c r="AY18" s="20">
        <v>1.0149999999999999</v>
      </c>
      <c r="AZ18" s="20">
        <v>1.0149999999999999</v>
      </c>
      <c r="BA18" s="20">
        <v>1</v>
      </c>
      <c r="BB18" s="19">
        <v>1</v>
      </c>
      <c r="BC18" s="20">
        <v>1.01</v>
      </c>
      <c r="BD18" s="20">
        <v>1.02</v>
      </c>
      <c r="BE18" s="20">
        <v>1.01</v>
      </c>
      <c r="BF18" s="20">
        <v>1.01</v>
      </c>
      <c r="BG18" s="20">
        <v>1.01</v>
      </c>
      <c r="BH18" s="20">
        <v>1.02</v>
      </c>
      <c r="BI18" s="20">
        <v>1.02</v>
      </c>
      <c r="BJ18" s="20">
        <v>1.02</v>
      </c>
      <c r="BK18" s="20">
        <v>1.03</v>
      </c>
      <c r="BL18" s="20">
        <v>1.03</v>
      </c>
      <c r="BM18" s="20">
        <v>1.03</v>
      </c>
      <c r="BN18" s="20">
        <v>1.03</v>
      </c>
      <c r="BO18" s="20">
        <v>1.0249999999999999</v>
      </c>
      <c r="BP18" s="18" t="s">
        <v>25</v>
      </c>
      <c r="BQ18" s="27"/>
    </row>
    <row r="19" spans="3:69" hidden="1">
      <c r="I19" s="44">
        <f>I18+(I18*5%)</f>
        <v>24983752.5</v>
      </c>
      <c r="J19" s="22"/>
      <c r="V19" s="40" t="s">
        <v>60</v>
      </c>
      <c r="W19" s="31">
        <f t="shared" si="0"/>
        <v>0</v>
      </c>
      <c r="X19" s="32">
        <v>90</v>
      </c>
      <c r="Y19" s="45">
        <f>COUNTIF($H$40:$H$298,X19)/4</f>
        <v>0</v>
      </c>
      <c r="Z19" s="34">
        <f t="shared" si="1"/>
        <v>0</v>
      </c>
      <c r="AA19" s="35">
        <v>101</v>
      </c>
      <c r="AB19" s="2"/>
      <c r="AC19" s="3"/>
      <c r="AD19" s="3"/>
      <c r="AE19" s="3"/>
      <c r="AF19" s="3"/>
      <c r="AG19" s="3"/>
      <c r="AL19" s="38"/>
      <c r="AN19" s="17" t="s">
        <v>61</v>
      </c>
      <c r="AO19" s="17"/>
      <c r="AP19" s="18">
        <v>1</v>
      </c>
      <c r="AQ19" s="18" t="s">
        <v>20</v>
      </c>
      <c r="AR19" s="18"/>
      <c r="AS19" s="19">
        <v>1</v>
      </c>
      <c r="AT19" s="19">
        <v>1</v>
      </c>
      <c r="AU19" s="20">
        <v>1.01</v>
      </c>
      <c r="AV19" s="20">
        <v>1.01</v>
      </c>
      <c r="AW19" s="20">
        <v>1.02</v>
      </c>
      <c r="AX19" s="20">
        <v>1.02</v>
      </c>
      <c r="AY19" s="20">
        <v>1.0149999999999999</v>
      </c>
      <c r="AZ19" s="20">
        <v>1.0149999999999999</v>
      </c>
      <c r="BA19" s="20">
        <v>1.0024999999999999</v>
      </c>
      <c r="BB19" s="19">
        <v>1</v>
      </c>
      <c r="BC19" s="20">
        <v>1.01</v>
      </c>
      <c r="BD19" s="20">
        <v>1.02</v>
      </c>
      <c r="BE19" s="20">
        <v>1.01</v>
      </c>
      <c r="BF19" s="20">
        <v>1.01</v>
      </c>
      <c r="BG19" s="20">
        <v>1.01</v>
      </c>
      <c r="BH19" s="20">
        <v>1.02</v>
      </c>
      <c r="BI19" s="20">
        <v>1.02</v>
      </c>
      <c r="BJ19" s="20">
        <v>1.02</v>
      </c>
      <c r="BK19" s="20">
        <v>1.03</v>
      </c>
      <c r="BL19" s="20">
        <v>1.03</v>
      </c>
      <c r="BM19" s="20">
        <v>1.03</v>
      </c>
      <c r="BN19" s="20">
        <v>1.03</v>
      </c>
      <c r="BO19" s="20">
        <v>1.0249999999999999</v>
      </c>
      <c r="BP19" s="18" t="s">
        <v>20</v>
      </c>
      <c r="BQ19" s="27"/>
    </row>
    <row r="20" spans="3:69" hidden="1">
      <c r="I20" s="44">
        <f>I18+(I18*11.112%)</f>
        <v>26438044.835999999</v>
      </c>
      <c r="J20" s="22"/>
      <c r="V20" s="40" t="s">
        <v>62</v>
      </c>
      <c r="W20" s="31">
        <f t="shared" si="0"/>
        <v>0</v>
      </c>
      <c r="X20" s="32">
        <v>90</v>
      </c>
      <c r="Y20" s="45">
        <f>COUNTIF($H$40:$H$298,X20)/4</f>
        <v>0</v>
      </c>
      <c r="Z20" s="34">
        <f t="shared" si="1"/>
        <v>0</v>
      </c>
      <c r="AA20" s="35">
        <v>101</v>
      </c>
      <c r="AB20" s="2"/>
      <c r="AC20" s="3"/>
      <c r="AD20" s="3"/>
      <c r="AE20" s="3"/>
      <c r="AF20" s="3"/>
      <c r="AG20" s="3"/>
      <c r="AL20" s="38"/>
      <c r="AN20" s="17" t="s">
        <v>63</v>
      </c>
      <c r="AO20" s="17"/>
      <c r="AP20" s="18">
        <v>2</v>
      </c>
      <c r="AQ20" s="18" t="s">
        <v>25</v>
      </c>
      <c r="AR20" s="18"/>
      <c r="AS20" s="19">
        <v>1</v>
      </c>
      <c r="AT20" s="19">
        <v>1</v>
      </c>
      <c r="AU20" s="20">
        <v>1.01</v>
      </c>
      <c r="AV20" s="20">
        <v>1.01</v>
      </c>
      <c r="AW20" s="20">
        <v>1.02</v>
      </c>
      <c r="AX20" s="20">
        <v>1.02</v>
      </c>
      <c r="AY20" s="20">
        <v>1.0149999999999999</v>
      </c>
      <c r="AZ20" s="20">
        <v>1.0149999999999999</v>
      </c>
      <c r="BA20" s="20">
        <v>1</v>
      </c>
      <c r="BB20" s="19">
        <v>1</v>
      </c>
      <c r="BC20" s="20">
        <v>1.01</v>
      </c>
      <c r="BD20" s="20">
        <v>1.02</v>
      </c>
      <c r="BE20" s="20">
        <v>1.01</v>
      </c>
      <c r="BF20" s="20">
        <v>1.01</v>
      </c>
      <c r="BG20" s="20">
        <v>1.01</v>
      </c>
      <c r="BH20" s="20">
        <v>1.02</v>
      </c>
      <c r="BI20" s="20">
        <v>1.02</v>
      </c>
      <c r="BJ20" s="20">
        <v>1.02</v>
      </c>
      <c r="BK20" s="20">
        <v>1.03</v>
      </c>
      <c r="BL20" s="20">
        <v>1.03</v>
      </c>
      <c r="BM20" s="20">
        <v>1.03</v>
      </c>
      <c r="BN20" s="20">
        <v>1.03</v>
      </c>
      <c r="BO20" s="20">
        <v>1.0249999999999999</v>
      </c>
      <c r="BP20" s="18" t="s">
        <v>25</v>
      </c>
      <c r="BQ20" s="27"/>
    </row>
    <row r="21" spans="3:69" hidden="1">
      <c r="I21" s="250">
        <f>I20+(I20*2%)</f>
        <v>26966805.732719999</v>
      </c>
      <c r="J21" s="22"/>
      <c r="V21" s="40" t="s">
        <v>64</v>
      </c>
      <c r="W21" s="31">
        <f t="shared" si="0"/>
        <v>0</v>
      </c>
      <c r="X21" s="32">
        <v>90</v>
      </c>
      <c r="Y21" s="45">
        <f>COUNTIF($H$40:$H$298,X21)/4</f>
        <v>0</v>
      </c>
      <c r="Z21" s="34">
        <f t="shared" si="1"/>
        <v>0</v>
      </c>
      <c r="AA21" s="35">
        <v>101</v>
      </c>
      <c r="AB21" s="2"/>
      <c r="AC21" s="3"/>
      <c r="AD21" s="3"/>
      <c r="AE21" s="3"/>
      <c r="AF21" s="3"/>
      <c r="AG21" s="3"/>
      <c r="AL21" s="38"/>
      <c r="AN21" s="17" t="s">
        <v>65</v>
      </c>
      <c r="AO21" s="17"/>
      <c r="AP21" s="18">
        <v>3</v>
      </c>
      <c r="AQ21" s="18" t="s">
        <v>20</v>
      </c>
      <c r="AR21" s="18"/>
      <c r="AS21" s="19">
        <v>1</v>
      </c>
      <c r="AT21" s="19">
        <v>1</v>
      </c>
      <c r="AU21" s="20">
        <v>1.01</v>
      </c>
      <c r="AV21" s="20">
        <v>1.01</v>
      </c>
      <c r="AW21" s="20">
        <v>1.02</v>
      </c>
      <c r="AX21" s="20">
        <v>1.02</v>
      </c>
      <c r="AY21" s="20">
        <v>1.0149999999999999</v>
      </c>
      <c r="AZ21" s="20">
        <v>1.0149999999999999</v>
      </c>
      <c r="BA21" s="20">
        <v>1.0024999999999999</v>
      </c>
      <c r="BB21" s="19">
        <v>1</v>
      </c>
      <c r="BC21" s="20">
        <v>1.01</v>
      </c>
      <c r="BD21" s="20">
        <v>1.02</v>
      </c>
      <c r="BE21" s="20">
        <v>1.01</v>
      </c>
      <c r="BF21" s="20">
        <v>1.01</v>
      </c>
      <c r="BG21" s="20">
        <v>1.01</v>
      </c>
      <c r="BH21" s="20">
        <v>1.02</v>
      </c>
      <c r="BI21" s="20">
        <v>1.02</v>
      </c>
      <c r="BJ21" s="20">
        <v>1.02</v>
      </c>
      <c r="BK21" s="20">
        <v>1.03</v>
      </c>
      <c r="BL21" s="20">
        <v>1.03</v>
      </c>
      <c r="BM21" s="20">
        <v>1.03</v>
      </c>
      <c r="BN21" s="20">
        <v>1.03</v>
      </c>
      <c r="BO21" s="20">
        <v>1.0249999999999999</v>
      </c>
      <c r="BP21" s="18" t="s">
        <v>20</v>
      </c>
      <c r="BQ21" s="27"/>
    </row>
    <row r="22" spans="3:69" hidden="1">
      <c r="J22" s="22"/>
      <c r="S22" s="47"/>
      <c r="U22" s="24" t="s">
        <v>66</v>
      </c>
      <c r="V22" s="40" t="s">
        <v>67</v>
      </c>
      <c r="W22" s="31">
        <f t="shared" si="0"/>
        <v>0</v>
      </c>
      <c r="X22" s="32">
        <v>74</v>
      </c>
      <c r="Y22" s="43">
        <f>COUNTIF($H$40:$H$298,X22)/3</f>
        <v>0</v>
      </c>
      <c r="Z22" s="34">
        <f t="shared" si="1"/>
        <v>0</v>
      </c>
      <c r="AA22" s="35">
        <v>85</v>
      </c>
      <c r="AC22" s="3"/>
      <c r="AD22" s="3"/>
      <c r="AE22" s="3"/>
      <c r="AF22" s="3"/>
      <c r="AG22" s="3"/>
      <c r="AH22" s="15" t="s">
        <v>68</v>
      </c>
      <c r="AL22" s="38"/>
      <c r="AN22" s="17" t="s">
        <v>69</v>
      </c>
      <c r="AO22" s="17"/>
      <c r="AP22" s="18">
        <v>4</v>
      </c>
      <c r="AQ22" s="18" t="s">
        <v>25</v>
      </c>
      <c r="AR22" s="18"/>
      <c r="AS22" s="19">
        <v>1</v>
      </c>
      <c r="AT22" s="19">
        <v>1</v>
      </c>
      <c r="AU22" s="20">
        <v>1.01</v>
      </c>
      <c r="AV22" s="20">
        <v>1.01</v>
      </c>
      <c r="AW22" s="20">
        <v>1.02</v>
      </c>
      <c r="AX22" s="20">
        <v>1.02</v>
      </c>
      <c r="AY22" s="20">
        <v>1.0149999999999999</v>
      </c>
      <c r="AZ22" s="20">
        <v>1.0149999999999999</v>
      </c>
      <c r="BA22" s="20">
        <v>1</v>
      </c>
      <c r="BB22" s="19">
        <v>1</v>
      </c>
      <c r="BC22" s="20">
        <v>1.01</v>
      </c>
      <c r="BD22" s="20">
        <v>1.02</v>
      </c>
      <c r="BE22" s="20">
        <v>1.01</v>
      </c>
      <c r="BF22" s="20">
        <v>1.01</v>
      </c>
      <c r="BG22" s="20">
        <v>1.01</v>
      </c>
      <c r="BH22" s="20">
        <v>1.02</v>
      </c>
      <c r="BI22" s="20">
        <v>1.02</v>
      </c>
      <c r="BJ22" s="20">
        <v>1.02</v>
      </c>
      <c r="BK22" s="20">
        <v>1.03</v>
      </c>
      <c r="BL22" s="20">
        <v>1.03</v>
      </c>
      <c r="BM22" s="20">
        <v>1.03</v>
      </c>
      <c r="BN22" s="20">
        <v>1.03</v>
      </c>
      <c r="BO22" s="20">
        <v>1.0249999999999999</v>
      </c>
      <c r="BP22" s="18" t="s">
        <v>25</v>
      </c>
      <c r="BQ22" s="27"/>
    </row>
    <row r="23" spans="3:69" hidden="1">
      <c r="J23" s="22"/>
      <c r="S23" s="47"/>
      <c r="U23" s="24" t="s">
        <v>66</v>
      </c>
      <c r="V23" s="30" t="s">
        <v>70</v>
      </c>
      <c r="W23" s="31">
        <f t="shared" si="0"/>
        <v>0.10810810810810811</v>
      </c>
      <c r="X23" s="48">
        <v>51</v>
      </c>
      <c r="Y23" s="16">
        <f>COUNTIF($H$40:$H$298,X23)</f>
        <v>28</v>
      </c>
      <c r="Z23" s="34">
        <f t="shared" si="1"/>
        <v>1428</v>
      </c>
      <c r="AA23" s="35">
        <v>60</v>
      </c>
      <c r="AC23" s="3"/>
      <c r="AD23" s="3"/>
      <c r="AE23" s="3"/>
      <c r="AF23" s="3"/>
      <c r="AG23" s="3"/>
      <c r="AH23" s="18" t="s">
        <v>71</v>
      </c>
      <c r="AL23" s="38"/>
      <c r="AW23" s="4"/>
      <c r="AX23" s="4"/>
      <c r="AY23" s="4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</row>
    <row r="24" spans="3:69" hidden="1">
      <c r="J24" s="49"/>
      <c r="U24" s="24" t="s">
        <v>66</v>
      </c>
      <c r="V24" s="50" t="s">
        <v>72</v>
      </c>
      <c r="W24" s="31">
        <f t="shared" si="0"/>
        <v>0</v>
      </c>
      <c r="X24" s="48">
        <v>156</v>
      </c>
      <c r="Y24" s="33">
        <f>COUNTIF($H$40:$H$298,X24)</f>
        <v>0</v>
      </c>
      <c r="Z24" s="34">
        <f t="shared" si="1"/>
        <v>0</v>
      </c>
      <c r="AA24" s="35">
        <v>175</v>
      </c>
      <c r="AC24" s="3"/>
      <c r="AD24" s="3"/>
      <c r="AE24" s="3"/>
      <c r="AF24" s="3"/>
      <c r="AG24" s="3"/>
      <c r="AH24" s="18" t="s">
        <v>73</v>
      </c>
      <c r="AL24" s="38"/>
      <c r="AW24" s="4"/>
      <c r="AX24" s="4"/>
      <c r="AY24" s="4"/>
      <c r="BB24" s="6"/>
      <c r="BC24" s="6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</row>
    <row r="25" spans="3:69" hidden="1">
      <c r="J25" s="22"/>
      <c r="S25" s="47"/>
      <c r="U25" s="24" t="s">
        <v>66</v>
      </c>
      <c r="V25" s="51" t="s">
        <v>74</v>
      </c>
      <c r="W25" s="42">
        <f t="shared" si="0"/>
        <v>0</v>
      </c>
      <c r="X25" s="48">
        <v>74</v>
      </c>
      <c r="Y25" s="52">
        <f>COUNTIF($H$40:$H$298,X25)/3</f>
        <v>0</v>
      </c>
      <c r="Z25" s="34">
        <f t="shared" si="1"/>
        <v>0</v>
      </c>
      <c r="AA25" s="35">
        <v>85</v>
      </c>
      <c r="AC25" s="3"/>
      <c r="AD25" s="3"/>
      <c r="AE25" s="3"/>
      <c r="AF25" s="3"/>
      <c r="AG25" s="3"/>
      <c r="AH25" s="18">
        <v>19</v>
      </c>
      <c r="AI25" s="21">
        <v>1.06</v>
      </c>
      <c r="AJ25" s="18">
        <v>1</v>
      </c>
      <c r="AK25" s="18" t="s">
        <v>75</v>
      </c>
      <c r="AL25" s="38"/>
      <c r="AW25" s="4"/>
      <c r="AX25" s="2"/>
      <c r="AY25" s="2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</row>
    <row r="26" spans="3:69" hidden="1">
      <c r="C26" s="53"/>
      <c r="D26" s="53"/>
      <c r="E26" s="53"/>
      <c r="F26" s="53"/>
      <c r="G26" s="53"/>
      <c r="H26" s="53"/>
      <c r="I26" s="54">
        <v>0</v>
      </c>
      <c r="J26" s="55"/>
      <c r="K26" s="46" t="s">
        <v>76</v>
      </c>
      <c r="L26" s="2" t="s">
        <v>77</v>
      </c>
      <c r="M26" s="56">
        <f>M310</f>
        <v>21437210.151604846</v>
      </c>
      <c r="N26" s="57">
        <f>M26/M27</f>
        <v>0.83564491880367608</v>
      </c>
      <c r="S26" s="47"/>
      <c r="U26" s="24" t="s">
        <v>66</v>
      </c>
      <c r="V26" s="50" t="s">
        <v>78</v>
      </c>
      <c r="W26" s="31">
        <f t="shared" si="0"/>
        <v>0</v>
      </c>
      <c r="X26" s="48">
        <v>120</v>
      </c>
      <c r="Y26" s="16">
        <f>COUNTIF($H$40:$H$298,X26)</f>
        <v>0</v>
      </c>
      <c r="Z26" s="34">
        <f t="shared" si="1"/>
        <v>0</v>
      </c>
      <c r="AA26" s="35">
        <v>138</v>
      </c>
      <c r="AC26" s="3"/>
      <c r="AD26" s="3"/>
      <c r="AE26" s="3"/>
      <c r="AF26" s="3"/>
      <c r="AG26" s="3"/>
      <c r="AH26" s="58" t="s">
        <v>79</v>
      </c>
      <c r="AI26" s="21">
        <v>0.93</v>
      </c>
      <c r="AJ26" s="18">
        <v>2</v>
      </c>
      <c r="AK26" s="18" t="s">
        <v>80</v>
      </c>
      <c r="AL26" s="38"/>
      <c r="AN26" s="46"/>
      <c r="AO26" s="46"/>
      <c r="AW26" s="4"/>
      <c r="AX26" s="2"/>
      <c r="AY26" s="2"/>
      <c r="BB26" s="6"/>
      <c r="BC26" s="6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</row>
    <row r="27" spans="3:69" hidden="1">
      <c r="C27" s="53" t="s">
        <v>81</v>
      </c>
      <c r="D27" s="53"/>
      <c r="E27" s="53"/>
      <c r="F27" s="53"/>
      <c r="G27" s="53"/>
      <c r="H27" s="53"/>
      <c r="I27" s="59">
        <v>26966806</v>
      </c>
      <c r="J27" s="60"/>
      <c r="K27" s="46" t="s">
        <v>76</v>
      </c>
      <c r="L27" s="18" t="s">
        <v>82</v>
      </c>
      <c r="M27" s="61">
        <f>M312</f>
        <v>25653491.894972246</v>
      </c>
      <c r="N27" s="62"/>
      <c r="O27" s="63">
        <f>M27*95%</f>
        <v>24370817.300223634</v>
      </c>
      <c r="Q27" s="56"/>
      <c r="R27" s="56"/>
      <c r="S27" s="56"/>
      <c r="T27" s="64"/>
      <c r="U27" s="24" t="s">
        <v>83</v>
      </c>
      <c r="V27" s="50" t="s">
        <v>84</v>
      </c>
      <c r="W27" s="31">
        <f t="shared" si="0"/>
        <v>0</v>
      </c>
      <c r="X27" s="48">
        <v>112</v>
      </c>
      <c r="Y27" s="16">
        <f>COUNTIF($H$40:$H$298,X27)</f>
        <v>0</v>
      </c>
      <c r="Z27" s="34">
        <f t="shared" si="1"/>
        <v>0</v>
      </c>
      <c r="AA27" s="35">
        <v>132</v>
      </c>
      <c r="AB27" s="64"/>
      <c r="AC27" s="64"/>
      <c r="AD27" s="64"/>
      <c r="AE27" s="64"/>
      <c r="AF27" s="64"/>
      <c r="AG27" s="64"/>
      <c r="AH27" s="58">
        <v>21</v>
      </c>
      <c r="AI27" s="21">
        <v>1.1000000000000001</v>
      </c>
      <c r="AJ27" s="18">
        <v>3</v>
      </c>
      <c r="AK27" s="18" t="s">
        <v>85</v>
      </c>
      <c r="AL27" s="38"/>
      <c r="AN27" s="46"/>
      <c r="AO27" s="46"/>
      <c r="AW27" s="4"/>
      <c r="AX27" s="2"/>
      <c r="AY27" s="2"/>
      <c r="BB27" s="6"/>
      <c r="BC27" s="6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</row>
    <row r="28" spans="3:69" hidden="1">
      <c r="C28" s="65" t="s">
        <v>86</v>
      </c>
      <c r="D28" s="66"/>
      <c r="E28" s="66"/>
      <c r="F28" s="67"/>
      <c r="G28" s="67"/>
      <c r="H28" s="53"/>
      <c r="I28" s="68">
        <f>COUNT(B40:B300)</f>
        <v>259</v>
      </c>
      <c r="J28" s="69"/>
      <c r="K28" s="2" t="s">
        <v>87</v>
      </c>
      <c r="L28" s="2" t="s">
        <v>88</v>
      </c>
      <c r="M28" s="56">
        <f>M316</f>
        <v>28915584.183223642</v>
      </c>
      <c r="N28" s="57">
        <f>M28/M27</f>
        <v>1.1271597762053875</v>
      </c>
      <c r="U28" s="24" t="s">
        <v>83</v>
      </c>
      <c r="V28" s="70" t="s">
        <v>89</v>
      </c>
      <c r="W28" s="31">
        <f t="shared" si="0"/>
        <v>0.10810810810810811</v>
      </c>
      <c r="X28" s="48">
        <v>70</v>
      </c>
      <c r="Y28" s="16">
        <f>COUNTIF($H$40:$H$298,X28)</f>
        <v>28</v>
      </c>
      <c r="Z28" s="34">
        <f t="shared" si="1"/>
        <v>1960</v>
      </c>
      <c r="AA28" s="35">
        <v>81</v>
      </c>
      <c r="AC28" s="3"/>
      <c r="AD28" s="3"/>
      <c r="AE28" s="3"/>
      <c r="AF28" s="3"/>
      <c r="AG28" s="3"/>
      <c r="AH28" s="58">
        <v>22</v>
      </c>
      <c r="AI28" s="21">
        <v>0.97</v>
      </c>
      <c r="AJ28" s="18">
        <v>4</v>
      </c>
      <c r="AK28" s="18" t="s">
        <v>90</v>
      </c>
      <c r="AL28" s="38"/>
      <c r="AN28" s="46"/>
      <c r="AO28" s="46"/>
      <c r="AW28" s="4"/>
      <c r="AX28" s="2"/>
      <c r="AY28" s="2"/>
      <c r="BB28" s="6"/>
      <c r="BC28" s="6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</row>
    <row r="29" spans="3:69" hidden="1">
      <c r="C29" s="71"/>
      <c r="D29" s="71"/>
      <c r="E29" s="71"/>
      <c r="F29" s="71"/>
      <c r="G29" s="71"/>
      <c r="H29" s="71"/>
      <c r="I29" s="72"/>
      <c r="J29" s="72"/>
      <c r="W29" s="73">
        <f>SUM(W10:W28)</f>
        <v>1</v>
      </c>
      <c r="X29" s="74">
        <f>SUM(X10:X28)</f>
        <v>1578</v>
      </c>
      <c r="Y29" s="75">
        <f>SUM(Y10:Y28)</f>
        <v>259</v>
      </c>
      <c r="Z29" s="76">
        <f>SUM(Z10:Z28)</f>
        <v>17551</v>
      </c>
      <c r="AA29" s="44">
        <f>SUM(AA10:AA28)</f>
        <v>1805</v>
      </c>
      <c r="AC29" s="3"/>
      <c r="AD29" s="3"/>
      <c r="AE29" s="3"/>
      <c r="AF29" s="3"/>
      <c r="AG29" s="3"/>
      <c r="AH29" s="58">
        <v>1</v>
      </c>
      <c r="AI29" s="21">
        <v>1.08</v>
      </c>
      <c r="AJ29" s="18">
        <v>5</v>
      </c>
      <c r="AK29" s="18" t="s">
        <v>91</v>
      </c>
      <c r="AL29" s="77"/>
      <c r="AN29" s="46"/>
      <c r="AO29" s="46"/>
      <c r="AW29" s="4"/>
      <c r="AX29" s="2"/>
      <c r="AY29" s="2"/>
      <c r="BB29" s="6"/>
      <c r="BC29" s="6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</row>
    <row r="30" spans="3:69" hidden="1">
      <c r="C30" s="78" t="s">
        <v>4</v>
      </c>
      <c r="D30" s="78"/>
      <c r="E30" s="78"/>
      <c r="F30" s="78"/>
      <c r="G30" s="78"/>
      <c r="H30" s="78"/>
      <c r="I30" s="79"/>
      <c r="J30" s="80">
        <v>0.01</v>
      </c>
      <c r="M30" s="62">
        <f>[45]HPP!$G$18</f>
        <v>0.41727741322426332</v>
      </c>
      <c r="U30" s="25"/>
      <c r="V30" s="25"/>
      <c r="W30" s="25"/>
      <c r="X30" s="25"/>
      <c r="AC30" s="3"/>
      <c r="AD30" s="3"/>
      <c r="AE30" s="3"/>
      <c r="AF30" s="3"/>
      <c r="AG30" s="3"/>
      <c r="AH30" s="58">
        <v>2</v>
      </c>
      <c r="AI30" s="81">
        <v>0.95</v>
      </c>
      <c r="AJ30" s="18">
        <v>6</v>
      </c>
      <c r="AK30" s="18" t="s">
        <v>92</v>
      </c>
      <c r="AN30" s="46"/>
      <c r="AO30" s="46"/>
      <c r="AW30" s="4"/>
      <c r="AX30" s="2"/>
      <c r="AY30" s="2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36"/>
      <c r="BQ30" s="6"/>
    </row>
    <row r="31" spans="3:69" hidden="1">
      <c r="C31" s="82"/>
      <c r="D31" s="82"/>
      <c r="E31" s="82"/>
      <c r="F31" s="82"/>
      <c r="G31" s="82"/>
      <c r="H31" s="82"/>
      <c r="I31" s="83"/>
      <c r="J31" s="83"/>
      <c r="U31" s="25"/>
      <c r="V31" s="25"/>
      <c r="W31" s="25"/>
      <c r="X31" s="25"/>
      <c r="AC31" s="3"/>
      <c r="AD31" s="3"/>
      <c r="AE31" s="3"/>
      <c r="AF31" s="3"/>
      <c r="AG31" s="3"/>
      <c r="AH31" s="25"/>
      <c r="AI31" s="84" t="s">
        <v>93</v>
      </c>
      <c r="AJ31" s="25"/>
      <c r="AW31" s="4"/>
      <c r="AX31" s="2"/>
      <c r="AY31" s="2"/>
      <c r="BB31" s="6"/>
      <c r="BC31" s="6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36"/>
      <c r="BQ31" s="6"/>
    </row>
    <row r="32" spans="3:69" hidden="1">
      <c r="C32" s="53" t="s">
        <v>94</v>
      </c>
      <c r="D32" s="53"/>
      <c r="E32" s="53"/>
      <c r="F32" s="53"/>
      <c r="G32" s="53"/>
      <c r="H32" s="85">
        <v>1</v>
      </c>
      <c r="I32" s="86">
        <f>J32/$I$28</f>
        <v>0</v>
      </c>
      <c r="J32" s="87">
        <f>COUNTIF(AE41:AE301,H32)</f>
        <v>0</v>
      </c>
      <c r="K32" s="2" t="s">
        <v>87</v>
      </c>
      <c r="M32" s="2" t="s">
        <v>95</v>
      </c>
      <c r="N32" s="22">
        <v>0.2</v>
      </c>
      <c r="O32" s="2" t="s">
        <v>95</v>
      </c>
      <c r="P32" s="22">
        <v>0.2</v>
      </c>
      <c r="S32" s="36"/>
      <c r="U32" s="88" t="s">
        <v>96</v>
      </c>
      <c r="V32" s="88"/>
      <c r="W32" s="88"/>
      <c r="X32" s="89">
        <f>MIN(AF41:AF301)</f>
        <v>0</v>
      </c>
      <c r="Y32" s="89"/>
      <c r="Z32" s="89"/>
      <c r="AA32" s="89" t="e">
        <f>MIN(#REF!)</f>
        <v>#REF!</v>
      </c>
      <c r="AC32" s="3"/>
      <c r="AD32" s="3"/>
      <c r="AE32" s="3"/>
      <c r="AF32" s="3"/>
      <c r="AG32" s="3"/>
      <c r="AI32" s="90"/>
      <c r="AW32" s="4"/>
      <c r="AX32" s="2"/>
      <c r="AY32" s="2"/>
      <c r="BB32" s="6"/>
      <c r="BC32" s="6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36"/>
      <c r="BQ32" s="6"/>
    </row>
    <row r="33" spans="1:256" hidden="1">
      <c r="C33" s="53" t="s">
        <v>97</v>
      </c>
      <c r="D33" s="53"/>
      <c r="E33" s="53"/>
      <c r="F33" s="53"/>
      <c r="G33" s="53"/>
      <c r="H33" s="85">
        <v>2</v>
      </c>
      <c r="I33" s="86">
        <f>J33/$I$28</f>
        <v>0</v>
      </c>
      <c r="J33" s="87"/>
      <c r="K33" s="2" t="s">
        <v>87</v>
      </c>
      <c r="M33" s="2" t="s">
        <v>98</v>
      </c>
      <c r="N33" s="22">
        <v>0</v>
      </c>
      <c r="O33" s="2" t="s">
        <v>98</v>
      </c>
      <c r="P33" s="22">
        <v>0</v>
      </c>
      <c r="S33" s="36"/>
      <c r="U33" s="53" t="s">
        <v>99</v>
      </c>
      <c r="V33" s="53"/>
      <c r="W33" s="53"/>
      <c r="X33" s="89">
        <f>MAX(AF41:AF301)</f>
        <v>0</v>
      </c>
      <c r="Y33" s="89"/>
      <c r="Z33" s="89"/>
      <c r="AA33" s="89" t="e">
        <f>MAX(#REF!)</f>
        <v>#REF!</v>
      </c>
      <c r="AC33" s="3"/>
      <c r="AD33" s="3"/>
      <c r="AE33" s="3"/>
      <c r="AF33" s="3"/>
      <c r="AG33" s="3"/>
      <c r="AI33" s="90"/>
      <c r="AW33" s="4"/>
      <c r="AX33" s="2"/>
      <c r="AY33" s="2"/>
      <c r="BB33" s="6"/>
      <c r="BC33" s="6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36"/>
      <c r="BQ33" s="6"/>
    </row>
    <row r="34" spans="1:256" hidden="1">
      <c r="C34" s="65" t="s">
        <v>100</v>
      </c>
      <c r="D34" s="66"/>
      <c r="E34" s="66"/>
      <c r="F34" s="67"/>
      <c r="G34" s="67"/>
      <c r="H34" s="85">
        <v>3</v>
      </c>
      <c r="I34" s="86">
        <f>J34/$I$28</f>
        <v>0</v>
      </c>
      <c r="J34" s="87">
        <f>COUNTIF(AE41:AE301,H34)</f>
        <v>0</v>
      </c>
      <c r="K34" s="2" t="s">
        <v>87</v>
      </c>
      <c r="M34" s="2" t="s">
        <v>100</v>
      </c>
      <c r="N34" s="22">
        <v>0.1</v>
      </c>
      <c r="O34" s="2" t="s">
        <v>100</v>
      </c>
      <c r="P34" s="22">
        <v>0.1</v>
      </c>
      <c r="R34" s="92"/>
      <c r="S34" s="36"/>
      <c r="U34" s="53" t="s">
        <v>101</v>
      </c>
      <c r="V34" s="53"/>
      <c r="W34" s="53"/>
      <c r="X34" s="89" t="e">
        <f>AVERAGE(AF41:AF301)</f>
        <v>#DIV/0!</v>
      </c>
      <c r="Y34" s="89" t="e">
        <f>#REF!-#REF!</f>
        <v>#REF!</v>
      </c>
      <c r="Z34" s="89"/>
      <c r="AA34" s="89" t="e">
        <f>AVERAGE(#REF!)</f>
        <v>#REF!</v>
      </c>
      <c r="AC34" s="3"/>
      <c r="AD34" s="3"/>
      <c r="AE34" s="3"/>
      <c r="AF34" s="3"/>
      <c r="AG34" s="3"/>
      <c r="AI34" s="90"/>
      <c r="AN34" s="44"/>
      <c r="AO34" s="44"/>
      <c r="AW34" s="4"/>
      <c r="AX34" s="2"/>
      <c r="AY34" s="2"/>
      <c r="BB34" s="6"/>
      <c r="BC34" s="6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</row>
    <row r="35" spans="1:256">
      <c r="AN35" s="4"/>
      <c r="AO35" s="4"/>
      <c r="AP35" s="4"/>
      <c r="AQ35" s="4"/>
      <c r="AR35" s="4"/>
    </row>
    <row r="36" spans="1:256">
      <c r="A36" s="93"/>
      <c r="B36" s="94"/>
      <c r="C36" s="95" t="s">
        <v>102</v>
      </c>
      <c r="D36" s="96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96"/>
      <c r="T36" s="99"/>
      <c r="U36" s="98" t="s">
        <v>110</v>
      </c>
      <c r="V36" s="98"/>
      <c r="W36" s="98"/>
      <c r="X36" s="98"/>
      <c r="Y36" s="98"/>
      <c r="Z36" s="98"/>
      <c r="AA36" s="96"/>
      <c r="AB36" s="99"/>
      <c r="AC36" s="94" t="s">
        <v>111</v>
      </c>
      <c r="AD36" s="94" t="s">
        <v>112</v>
      </c>
      <c r="AE36" s="94" t="s">
        <v>113</v>
      </c>
      <c r="AF36" s="94"/>
      <c r="AG36" s="94" t="s">
        <v>114</v>
      </c>
      <c r="AH36" s="253" t="s">
        <v>115</v>
      </c>
      <c r="AI36" s="254"/>
      <c r="AJ36" s="254"/>
      <c r="AK36" s="254"/>
      <c r="AL36" s="254"/>
      <c r="AM36" s="254"/>
      <c r="AN36" s="254"/>
      <c r="AO36" s="254"/>
      <c r="AP36" s="344"/>
      <c r="AQ36" s="100"/>
      <c r="AR36" s="100"/>
      <c r="AS36" s="100"/>
      <c r="AT36" s="100"/>
      <c r="AU36" s="5"/>
      <c r="AV36" s="5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W36" s="4"/>
      <c r="BX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</row>
    <row r="37" spans="1:256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120</v>
      </c>
      <c r="R37" s="94" t="s">
        <v>121</v>
      </c>
      <c r="S37" s="94" t="s">
        <v>122</v>
      </c>
      <c r="T37" s="102"/>
      <c r="U37" s="94" t="s">
        <v>116</v>
      </c>
      <c r="V37" s="94" t="s">
        <v>117</v>
      </c>
      <c r="W37" s="94" t="s">
        <v>118</v>
      </c>
      <c r="X37" s="94" t="s">
        <v>119</v>
      </c>
      <c r="Y37" s="94" t="s">
        <v>120</v>
      </c>
      <c r="Z37" s="94" t="s">
        <v>121</v>
      </c>
      <c r="AA37" s="94" t="s">
        <v>122</v>
      </c>
      <c r="AB37" s="102"/>
      <c r="AC37" s="94"/>
      <c r="AD37" s="94"/>
      <c r="AE37" s="94"/>
      <c r="AF37" s="94"/>
      <c r="AG37" s="94"/>
      <c r="AH37" s="94" t="s">
        <v>116</v>
      </c>
      <c r="AI37" s="94" t="s">
        <v>117</v>
      </c>
      <c r="AJ37" s="94" t="s">
        <v>118</v>
      </c>
      <c r="AK37" s="94" t="s">
        <v>119</v>
      </c>
      <c r="AL37" s="94" t="s">
        <v>120</v>
      </c>
      <c r="AM37" s="94" t="s">
        <v>121</v>
      </c>
      <c r="AN37" s="101" t="s">
        <v>122</v>
      </c>
      <c r="AO37" s="255" t="s">
        <v>240</v>
      </c>
      <c r="AP37" s="255" t="s">
        <v>241</v>
      </c>
      <c r="AQ37" s="100" t="s">
        <v>242</v>
      </c>
      <c r="AR37" s="100"/>
      <c r="AS37" s="100"/>
      <c r="AT37" s="100"/>
      <c r="AU37" s="5"/>
      <c r="AV37" s="5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W37" s="4"/>
      <c r="BX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 t="s">
        <v>243</v>
      </c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</row>
    <row r="38" spans="1:256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>
        <f t="shared" ref="M38:S38" si="2">1-M39</f>
        <v>0.16435508119632491</v>
      </c>
      <c r="N38" s="103">
        <f t="shared" si="2"/>
        <v>5.8094660334080395E-2</v>
      </c>
      <c r="O38" s="103">
        <f t="shared" si="2"/>
        <v>0</v>
      </c>
      <c r="P38" s="103">
        <f t="shared" si="2"/>
        <v>-6.1677811864497611E-2</v>
      </c>
      <c r="Q38" s="103">
        <f t="shared" si="2"/>
        <v>0</v>
      </c>
      <c r="R38" s="103">
        <f t="shared" si="2"/>
        <v>-6.1677811864497611E-2</v>
      </c>
      <c r="S38" s="103">
        <f t="shared" si="2"/>
        <v>-0.12715977620538776</v>
      </c>
      <c r="T38" s="104"/>
      <c r="U38" s="94"/>
      <c r="V38" s="94"/>
      <c r="W38" s="94"/>
      <c r="X38" s="94"/>
      <c r="Y38" s="94"/>
      <c r="Z38" s="94"/>
      <c r="AA38" s="94"/>
      <c r="AB38" s="104"/>
      <c r="AC38" s="94"/>
      <c r="AD38" s="94"/>
      <c r="AE38" s="94"/>
      <c r="AF38" s="94"/>
      <c r="AG38" s="94"/>
      <c r="AH38" s="105"/>
      <c r="AI38" s="94"/>
      <c r="AJ38" s="105"/>
      <c r="AK38" s="105"/>
      <c r="AL38" s="105"/>
      <c r="AM38" s="105"/>
      <c r="AN38" s="345"/>
      <c r="AO38" s="346"/>
      <c r="AP38" s="346"/>
      <c r="AQ38" s="100"/>
      <c r="AR38" s="100"/>
      <c r="AS38" s="100"/>
      <c r="AT38" s="100"/>
      <c r="AU38" s="5"/>
      <c r="AV38" s="5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W38" s="4"/>
      <c r="BX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/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/>
      <c r="HT38" s="4"/>
      <c r="HU38" s="4"/>
      <c r="HV38" s="4"/>
      <c r="HW38" s="4"/>
      <c r="HX38" s="4"/>
      <c r="HY38" s="4"/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</row>
    <row r="39" spans="1:256">
      <c r="A39" s="93"/>
      <c r="B39" s="94"/>
      <c r="C39" s="256"/>
      <c r="D39" s="257"/>
      <c r="E39" s="257"/>
      <c r="F39" s="258"/>
      <c r="G39" s="258"/>
      <c r="H39" s="258"/>
      <c r="I39" s="258"/>
      <c r="J39" s="258"/>
      <c r="K39" s="258"/>
      <c r="L39" s="258"/>
      <c r="M39" s="259">
        <f t="shared" ref="M39:S39" si="3">M40/$O$40</f>
        <v>0.83564491880367509</v>
      </c>
      <c r="N39" s="259">
        <f t="shared" si="3"/>
        <v>0.94190533966591961</v>
      </c>
      <c r="O39" s="259">
        <f t="shared" si="3"/>
        <v>1</v>
      </c>
      <c r="P39" s="259">
        <f t="shared" si="3"/>
        <v>1.0616778118644976</v>
      </c>
      <c r="Q39" s="259">
        <f t="shared" si="3"/>
        <v>1</v>
      </c>
      <c r="R39" s="259">
        <f t="shared" si="3"/>
        <v>1.0616778118644976</v>
      </c>
      <c r="S39" s="259">
        <f t="shared" si="3"/>
        <v>1.1271597762053878</v>
      </c>
      <c r="T39" s="260"/>
      <c r="U39" s="258"/>
      <c r="V39" s="258"/>
      <c r="W39" s="258"/>
      <c r="X39" s="258"/>
      <c r="Y39" s="258"/>
      <c r="Z39" s="258"/>
      <c r="AA39" s="258"/>
      <c r="AB39" s="260"/>
      <c r="AC39" s="258"/>
      <c r="AD39" s="258"/>
      <c r="AE39" s="258"/>
      <c r="AF39" s="258"/>
      <c r="AG39" s="258"/>
      <c r="AH39" s="261"/>
      <c r="AI39" s="258"/>
      <c r="AJ39" s="261"/>
      <c r="AK39" s="261"/>
      <c r="AL39" s="261"/>
      <c r="AM39" s="261"/>
      <c r="AN39" s="347"/>
      <c r="AO39" s="348"/>
      <c r="AP39" s="349"/>
      <c r="AQ39" s="100"/>
      <c r="AR39" s="100"/>
      <c r="AS39" s="100"/>
      <c r="AT39" s="100"/>
      <c r="AU39" s="5"/>
      <c r="AV39" s="5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91" t="s">
        <v>123</v>
      </c>
      <c r="BW39" s="4" t="s">
        <v>124</v>
      </c>
      <c r="BX39" s="4" t="s">
        <v>125</v>
      </c>
      <c r="BY39" s="4" t="s">
        <v>126</v>
      </c>
      <c r="BZ39" s="4" t="s">
        <v>127</v>
      </c>
      <c r="CA39" s="4" t="s">
        <v>128</v>
      </c>
      <c r="CB39" s="4" t="s">
        <v>129</v>
      </c>
      <c r="CC39" s="4" t="s">
        <v>130</v>
      </c>
      <c r="CD39" s="4" t="s">
        <v>117</v>
      </c>
      <c r="CE39" s="4" t="s">
        <v>118</v>
      </c>
      <c r="CF39" s="4" t="s">
        <v>119</v>
      </c>
      <c r="CG39" s="4" t="s">
        <v>131</v>
      </c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350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</row>
    <row r="40" spans="1:256">
      <c r="A40" s="3">
        <v>1</v>
      </c>
      <c r="B40" s="263">
        <v>1</v>
      </c>
      <c r="C40" s="264" t="s">
        <v>132</v>
      </c>
      <c r="D40" s="265" t="s">
        <v>24</v>
      </c>
      <c r="E40" s="266"/>
      <c r="F40" s="41" t="s">
        <v>39</v>
      </c>
      <c r="G40" s="267">
        <f t="shared" ref="G40:G103" si="4">SUMIF($V$10:$V$28,F40,$AA$10:$AA$28)</f>
        <v>113</v>
      </c>
      <c r="H40" s="267">
        <f t="shared" ref="H40:H103" si="5">SUMIF($V$10:$V$28,F40,$X$10:$X$28)</f>
        <v>101</v>
      </c>
      <c r="I40" s="268">
        <f t="shared" ref="I40:I103" si="6">$I$27</f>
        <v>26966806</v>
      </c>
      <c r="J40" s="268">
        <f t="shared" ref="J40:J103" si="7">SUMIF($AN$4:$AN$22,D40,$AP$4:$AP$22)</f>
        <v>6</v>
      </c>
      <c r="K40" s="269">
        <f t="shared" ref="K40:K103" si="8">IF(J40=$AJ$25,$AI$25,IF(J40=$AJ$26,$AI$26,IF(J40=$AJ$27,$AI$27,IF(J40=$AJ$28,$AI$28,IF(J40=$AJ$29,$AI$29,IF(J40=$AJ$30,$AI$30))))))</f>
        <v>0.95</v>
      </c>
      <c r="L40" s="270">
        <f t="shared" ref="L40:L57" si="9">SUMIF($AN$4:$AN$22,D40,$BA$4:$BA$22)</f>
        <v>1</v>
      </c>
      <c r="M40" s="271">
        <f t="shared" ref="M40:M103" si="10">$O40/(1+6%/12)^36</f>
        <v>21407940.689751234</v>
      </c>
      <c r="N40" s="271">
        <f t="shared" ref="N40:N103" si="11">$O40/(1+6%/12)^12</f>
        <v>24130169.636878211</v>
      </c>
      <c r="O40" s="271">
        <f t="shared" ref="O40:O103" si="12">$I$27*K40*L40</f>
        <v>25618465.699999999</v>
      </c>
      <c r="P40" s="271">
        <f t="shared" ref="P40:P103" si="13">$O40*(1+6%/12)^12</f>
        <v>27198556.607701685</v>
      </c>
      <c r="Q40" s="272">
        <f t="shared" ref="Q40:R103" si="14">O40</f>
        <v>25618465.699999999</v>
      </c>
      <c r="R40" s="271">
        <f t="shared" si="14"/>
        <v>27198556.607701685</v>
      </c>
      <c r="S40" s="271">
        <f t="shared" ref="S40:S103" si="15">$O40*(1+6%/12)^24</f>
        <v>28876104.065137401</v>
      </c>
      <c r="T40" s="271"/>
      <c r="U40" s="271">
        <f t="shared" ref="U40:U103" si="16">M40*H40</f>
        <v>2162202009.6648746</v>
      </c>
      <c r="V40" s="271">
        <f t="shared" ref="V40:V103" si="17">N40*H40</f>
        <v>2437147133.3246994</v>
      </c>
      <c r="W40" s="271">
        <f t="shared" ref="W40:W103" si="18">O40*H40</f>
        <v>2587465035.6999998</v>
      </c>
      <c r="X40" s="272">
        <f t="shared" ref="X40:X103" si="19">P40*H40</f>
        <v>2747054217.3778701</v>
      </c>
      <c r="Y40" s="272">
        <f t="shared" ref="Y40:Y103" si="20">Q40*H40</f>
        <v>2587465035.6999998</v>
      </c>
      <c r="Z40" s="271">
        <f t="shared" ref="Z40:Z103" si="21">R40*H40</f>
        <v>2747054217.3778701</v>
      </c>
      <c r="AA40" s="271">
        <f t="shared" ref="AA40:AA103" si="22">S40*H40</f>
        <v>2916486510.5788774</v>
      </c>
      <c r="AB40" s="271"/>
      <c r="AC40" s="33" t="str">
        <f t="shared" ref="AC40:AC103" si="23">IF(AE40=$H$32,$M$32,IF(AE40=$H$33,$M$33,IF(AE40=$H$34,$M$34)))</f>
        <v>BERTAHAP</v>
      </c>
      <c r="AD40" s="273">
        <f t="shared" ref="AD40:AD103" si="24">IF(AC40=$M$32,$N$32,IF(AC40=$M$33,$N$33,$N$34))</f>
        <v>0</v>
      </c>
      <c r="AE40" s="274">
        <v>2</v>
      </c>
      <c r="AF40" s="275"/>
      <c r="AG40" s="271" t="str">
        <f t="shared" ref="AG40:AG70" si="25">IF(AF40&gt;$AZ$42,"LB","KR")</f>
        <v>KR</v>
      </c>
      <c r="AH40" s="275">
        <f t="shared" ref="AH40:AN76" si="26">ROUNDUP((U40*(1+$J$5)),-3)</f>
        <v>2378423000</v>
      </c>
      <c r="AI40" s="275">
        <f t="shared" si="26"/>
        <v>2680862000</v>
      </c>
      <c r="AJ40" s="275">
        <f t="shared" si="26"/>
        <v>2846212000</v>
      </c>
      <c r="AK40" s="276">
        <f t="shared" si="26"/>
        <v>3021760000</v>
      </c>
      <c r="AL40" s="276">
        <f t="shared" si="26"/>
        <v>2846212000</v>
      </c>
      <c r="AM40" s="275">
        <f t="shared" si="26"/>
        <v>3021760000</v>
      </c>
      <c r="AN40" s="275">
        <f t="shared" si="26"/>
        <v>3208136000</v>
      </c>
      <c r="AO40" s="52">
        <f>ROUNDUP(AJ40+(AJ40*6%),-3)</f>
        <v>3016985000</v>
      </c>
      <c r="AP40" s="43">
        <f>ROUNDUP(AK40+(AK40*6%),-3)</f>
        <v>3203066000</v>
      </c>
      <c r="AQ40" s="63">
        <f t="shared" ref="AQ40:AQ103" si="27">AO40-(AO40*10%)</f>
        <v>2715286500</v>
      </c>
      <c r="AR40" s="63">
        <f t="shared" ref="AR40:AR103" si="28">(AQ40*40%)/24</f>
        <v>45254775</v>
      </c>
      <c r="AS40" s="351">
        <f t="shared" ref="AS40:AS103" si="29">(AK40*90%)/48</f>
        <v>56658000</v>
      </c>
      <c r="AT40" s="141">
        <f t="shared" ref="AT40:AT103" si="30">(AP40*90%)*40%/36</f>
        <v>32030660</v>
      </c>
      <c r="AU40" s="5">
        <f t="shared" ref="AU40:AU103" si="31">(AO40*90%)*40%/24</f>
        <v>45254775</v>
      </c>
      <c r="AV40" s="5">
        <f t="shared" ref="AV40:AV103" si="32">AJ40*90%/36</f>
        <v>71155300</v>
      </c>
      <c r="AX40" s="2"/>
      <c r="AY40" s="2"/>
      <c r="BT40" s="56">
        <f t="shared" ref="BT40:BT103" si="33">O40-$O$298</f>
        <v>-1193281.1655000001</v>
      </c>
      <c r="BU40" s="233">
        <f>O40</f>
        <v>25618465.699999999</v>
      </c>
      <c r="BV40" s="126">
        <v>1</v>
      </c>
      <c r="BW40" s="122" t="s">
        <v>229</v>
      </c>
      <c r="BX40" s="122" t="str">
        <f t="shared" ref="BX40:BX47" si="34">F40</f>
        <v>2BR-2</v>
      </c>
      <c r="BY40" s="123" t="str">
        <f t="shared" ref="BY40:BY47" si="35">D40</f>
        <v>02</v>
      </c>
      <c r="BZ40" s="124">
        <f t="shared" ref="BZ40:CA47" si="36">G40</f>
        <v>113</v>
      </c>
      <c r="CA40" s="124">
        <f t="shared" si="36"/>
        <v>101</v>
      </c>
      <c r="CB40" s="125">
        <f t="shared" ref="CB40:CB47" si="37">O40</f>
        <v>25618465.699999999</v>
      </c>
      <c r="CC40" s="125">
        <f t="shared" ref="CC40:CF47" si="38">AH40</f>
        <v>2378423000</v>
      </c>
      <c r="CD40" s="125">
        <f t="shared" si="38"/>
        <v>2680862000</v>
      </c>
      <c r="CE40" s="125">
        <f t="shared" si="38"/>
        <v>2846212000</v>
      </c>
      <c r="CF40" s="125">
        <f t="shared" si="38"/>
        <v>3021760000</v>
      </c>
      <c r="CG40" s="125">
        <f t="shared" ref="CG40:CG47" si="39">AN40</f>
        <v>3208136000</v>
      </c>
      <c r="CH40" s="2">
        <v>5</v>
      </c>
      <c r="CT40" s="63">
        <f t="shared" ref="CT40:CT103" si="40">AP40-(AP40*10%)</f>
        <v>2882759400</v>
      </c>
      <c r="CU40" s="44">
        <f t="shared" ref="CU40:CU103" si="41">(CT40*40%)/36</f>
        <v>32030660</v>
      </c>
      <c r="CV40" s="36">
        <f>40%/3</f>
        <v>0.13333333333333333</v>
      </c>
      <c r="CX40" s="56">
        <f t="shared" ref="CX40:CX103" si="42">AJ40*90%</f>
        <v>2561590800</v>
      </c>
      <c r="CY40" s="44">
        <f t="shared" ref="CY40:CY103" si="43">(CX40*40%)/24</f>
        <v>42693180</v>
      </c>
      <c r="CZ40" s="49">
        <f t="shared" ref="CZ40:CZ103" si="44">(AJ40*90%)/36</f>
        <v>71155300</v>
      </c>
    </row>
    <row r="41" spans="1:256">
      <c r="A41" s="3">
        <f t="shared" ref="A41:A104" si="45">A40+1</f>
        <v>2</v>
      </c>
      <c r="B41" s="263">
        <v>2</v>
      </c>
      <c r="C41" s="264" t="s">
        <v>132</v>
      </c>
      <c r="D41" s="265" t="s">
        <v>35</v>
      </c>
      <c r="E41" s="266"/>
      <c r="F41" s="41" t="s">
        <v>42</v>
      </c>
      <c r="G41" s="267">
        <f t="shared" si="4"/>
        <v>78</v>
      </c>
      <c r="H41" s="267">
        <f t="shared" si="5"/>
        <v>66</v>
      </c>
      <c r="I41" s="268">
        <f t="shared" si="6"/>
        <v>26966806</v>
      </c>
      <c r="J41" s="268">
        <f t="shared" si="7"/>
        <v>2</v>
      </c>
      <c r="K41" s="269">
        <f t="shared" si="8"/>
        <v>0.93</v>
      </c>
      <c r="L41" s="270">
        <f t="shared" si="9"/>
        <v>1</v>
      </c>
      <c r="M41" s="271">
        <f t="shared" si="10"/>
        <v>20957247.201545946</v>
      </c>
      <c r="N41" s="271">
        <f t="shared" si="11"/>
        <v>23622166.065575514</v>
      </c>
      <c r="O41" s="271">
        <f t="shared" si="12"/>
        <v>25079129.580000002</v>
      </c>
      <c r="P41" s="271">
        <f t="shared" si="13"/>
        <v>26625955.415960599</v>
      </c>
      <c r="Q41" s="272">
        <f t="shared" si="14"/>
        <v>25079129.580000002</v>
      </c>
      <c r="R41" s="271">
        <f t="shared" si="14"/>
        <v>26625955.415960599</v>
      </c>
      <c r="S41" s="271">
        <f t="shared" si="15"/>
        <v>28268186.084818721</v>
      </c>
      <c r="T41" s="271"/>
      <c r="U41" s="271">
        <f t="shared" si="16"/>
        <v>1383178315.3020325</v>
      </c>
      <c r="V41" s="271">
        <f t="shared" si="17"/>
        <v>1559062960.3279839</v>
      </c>
      <c r="W41" s="271">
        <f t="shared" si="18"/>
        <v>1655222552.2800002</v>
      </c>
      <c r="X41" s="272">
        <f t="shared" si="19"/>
        <v>1757313057.4533994</v>
      </c>
      <c r="Y41" s="272">
        <f t="shared" si="20"/>
        <v>1655222552.2800002</v>
      </c>
      <c r="Z41" s="271">
        <f t="shared" si="21"/>
        <v>1757313057.4533994</v>
      </c>
      <c r="AA41" s="271">
        <f t="shared" si="22"/>
        <v>1865700281.5980356</v>
      </c>
      <c r="AB41" s="271"/>
      <c r="AC41" s="33" t="str">
        <f t="shared" si="23"/>
        <v>BERTAHAP</v>
      </c>
      <c r="AD41" s="273">
        <f t="shared" si="24"/>
        <v>0</v>
      </c>
      <c r="AE41" s="274">
        <v>2</v>
      </c>
      <c r="AF41" s="275"/>
      <c r="AG41" s="271" t="str">
        <f t="shared" si="25"/>
        <v>KR</v>
      </c>
      <c r="AH41" s="275">
        <f t="shared" si="26"/>
        <v>1521497000</v>
      </c>
      <c r="AI41" s="275">
        <f t="shared" si="26"/>
        <v>1714970000</v>
      </c>
      <c r="AJ41" s="275">
        <f t="shared" si="26"/>
        <v>1820745000</v>
      </c>
      <c r="AK41" s="276">
        <f t="shared" si="26"/>
        <v>1933045000</v>
      </c>
      <c r="AL41" s="276">
        <f t="shared" si="26"/>
        <v>1820745000</v>
      </c>
      <c r="AM41" s="275">
        <f t="shared" si="26"/>
        <v>1933045000</v>
      </c>
      <c r="AN41" s="275">
        <f t="shared" si="26"/>
        <v>2052271000</v>
      </c>
      <c r="AO41" s="52">
        <f t="shared" ref="AO41:AP104" si="46">ROUNDUP(AJ41+(AJ41*6%),-3)</f>
        <v>1929990000</v>
      </c>
      <c r="AP41" s="43">
        <f t="shared" si="46"/>
        <v>2049028000</v>
      </c>
      <c r="AQ41" s="63">
        <f t="shared" si="27"/>
        <v>1736991000</v>
      </c>
      <c r="AR41" s="63">
        <f t="shared" si="28"/>
        <v>28949850</v>
      </c>
      <c r="AS41" s="351">
        <f t="shared" si="29"/>
        <v>36244593.75</v>
      </c>
      <c r="AT41" s="141">
        <f t="shared" si="30"/>
        <v>20490280</v>
      </c>
      <c r="AU41" s="5">
        <f t="shared" si="31"/>
        <v>28949850</v>
      </c>
      <c r="AV41" s="5">
        <f t="shared" si="32"/>
        <v>45518625</v>
      </c>
      <c r="AW41" s="236"/>
      <c r="AX41" s="234"/>
      <c r="AY41" s="234"/>
      <c r="AZ41" s="234"/>
      <c r="BA41" s="25"/>
      <c r="BB41" s="234"/>
      <c r="BC41" s="234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34"/>
      <c r="BP41" s="234"/>
      <c r="BQ41" s="234"/>
      <c r="BT41" s="56">
        <f t="shared" si="33"/>
        <v>-1732617.2854999974</v>
      </c>
      <c r="BU41" s="137">
        <f>O41</f>
        <v>25079129.580000002</v>
      </c>
      <c r="BV41" s="126">
        <v>2</v>
      </c>
      <c r="BW41" s="122" t="s">
        <v>133</v>
      </c>
      <c r="BX41" s="122" t="str">
        <f t="shared" si="34"/>
        <v>1BR-6</v>
      </c>
      <c r="BY41" s="123" t="str">
        <f t="shared" si="35"/>
        <v>06</v>
      </c>
      <c r="BZ41" s="124">
        <f t="shared" si="36"/>
        <v>78</v>
      </c>
      <c r="CA41" s="124">
        <f t="shared" si="36"/>
        <v>66</v>
      </c>
      <c r="CB41" s="125">
        <f t="shared" si="37"/>
        <v>25079129.580000002</v>
      </c>
      <c r="CC41" s="125">
        <f t="shared" si="38"/>
        <v>1521497000</v>
      </c>
      <c r="CD41" s="125">
        <f t="shared" si="38"/>
        <v>1714970000</v>
      </c>
      <c r="CE41" s="125">
        <f t="shared" si="38"/>
        <v>1820745000</v>
      </c>
      <c r="CF41" s="125">
        <f t="shared" si="38"/>
        <v>1933045000</v>
      </c>
      <c r="CG41" s="125">
        <f t="shared" si="39"/>
        <v>2052271000</v>
      </c>
      <c r="CH41" s="2">
        <v>14</v>
      </c>
      <c r="CT41" s="63">
        <f t="shared" si="40"/>
        <v>1844125200</v>
      </c>
      <c r="CU41" s="44">
        <f t="shared" si="41"/>
        <v>20490280</v>
      </c>
      <c r="CX41" s="56">
        <f t="shared" si="42"/>
        <v>1638670500</v>
      </c>
      <c r="CY41" s="44">
        <f t="shared" si="43"/>
        <v>27311175</v>
      </c>
      <c r="CZ41" s="49">
        <f t="shared" si="44"/>
        <v>45518625</v>
      </c>
    </row>
    <row r="42" spans="1:256">
      <c r="A42" s="3">
        <f t="shared" si="45"/>
        <v>3</v>
      </c>
      <c r="B42" s="263">
        <v>3</v>
      </c>
      <c r="C42" s="264" t="s">
        <v>132</v>
      </c>
      <c r="D42" s="265" t="s">
        <v>41</v>
      </c>
      <c r="E42" s="266"/>
      <c r="F42" s="41" t="s">
        <v>45</v>
      </c>
      <c r="G42" s="267">
        <f t="shared" si="4"/>
        <v>60</v>
      </c>
      <c r="H42" s="267">
        <f t="shared" si="5"/>
        <v>52</v>
      </c>
      <c r="I42" s="268">
        <f t="shared" si="6"/>
        <v>26966806</v>
      </c>
      <c r="J42" s="268">
        <f t="shared" si="7"/>
        <v>2</v>
      </c>
      <c r="K42" s="269">
        <f t="shared" si="8"/>
        <v>0.93</v>
      </c>
      <c r="L42" s="270">
        <f t="shared" si="9"/>
        <v>1</v>
      </c>
      <c r="M42" s="271">
        <f t="shared" si="10"/>
        <v>20957247.201545946</v>
      </c>
      <c r="N42" s="271">
        <f t="shared" si="11"/>
        <v>23622166.065575514</v>
      </c>
      <c r="O42" s="271">
        <f t="shared" si="12"/>
        <v>25079129.580000002</v>
      </c>
      <c r="P42" s="271">
        <f t="shared" si="13"/>
        <v>26625955.415960599</v>
      </c>
      <c r="Q42" s="272">
        <f t="shared" si="14"/>
        <v>25079129.580000002</v>
      </c>
      <c r="R42" s="271">
        <f t="shared" si="14"/>
        <v>26625955.415960599</v>
      </c>
      <c r="S42" s="271">
        <f t="shared" si="15"/>
        <v>28268186.084818721</v>
      </c>
      <c r="T42" s="271"/>
      <c r="U42" s="271">
        <f t="shared" si="16"/>
        <v>1089776854.4803891</v>
      </c>
      <c r="V42" s="271">
        <f t="shared" si="17"/>
        <v>1228352635.4099267</v>
      </c>
      <c r="W42" s="271">
        <f t="shared" si="18"/>
        <v>1304114738.1600001</v>
      </c>
      <c r="X42" s="272">
        <f t="shared" si="19"/>
        <v>1384549681.6299512</v>
      </c>
      <c r="Y42" s="272">
        <f t="shared" si="20"/>
        <v>1304114738.1600001</v>
      </c>
      <c r="Z42" s="271">
        <f t="shared" si="21"/>
        <v>1384549681.6299512</v>
      </c>
      <c r="AA42" s="271">
        <f t="shared" si="22"/>
        <v>1469945676.4105735</v>
      </c>
      <c r="AB42" s="271"/>
      <c r="AC42" s="33" t="str">
        <f t="shared" si="23"/>
        <v>BERTAHAP</v>
      </c>
      <c r="AD42" s="273">
        <f t="shared" si="24"/>
        <v>0</v>
      </c>
      <c r="AE42" s="274">
        <v>2</v>
      </c>
      <c r="AF42" s="275"/>
      <c r="AG42" s="271" t="str">
        <f t="shared" si="25"/>
        <v>KR</v>
      </c>
      <c r="AH42" s="275">
        <f t="shared" si="26"/>
        <v>1198755000</v>
      </c>
      <c r="AI42" s="275">
        <f t="shared" si="26"/>
        <v>1351188000</v>
      </c>
      <c r="AJ42" s="275">
        <f t="shared" si="26"/>
        <v>1434527000</v>
      </c>
      <c r="AK42" s="276">
        <f t="shared" si="26"/>
        <v>1523005000</v>
      </c>
      <c r="AL42" s="276">
        <f t="shared" si="26"/>
        <v>1434527000</v>
      </c>
      <c r="AM42" s="275">
        <f t="shared" si="26"/>
        <v>1523005000</v>
      </c>
      <c r="AN42" s="275">
        <f t="shared" si="26"/>
        <v>1616941000</v>
      </c>
      <c r="AO42" s="52">
        <f t="shared" si="46"/>
        <v>1520599000</v>
      </c>
      <c r="AP42" s="43">
        <f t="shared" si="46"/>
        <v>1614386000</v>
      </c>
      <c r="AQ42" s="63">
        <f t="shared" si="27"/>
        <v>1368539100</v>
      </c>
      <c r="AR42" s="63">
        <f t="shared" si="28"/>
        <v>22808985</v>
      </c>
      <c r="AS42" s="351">
        <f t="shared" si="29"/>
        <v>28556343.75</v>
      </c>
      <c r="AT42" s="141">
        <f t="shared" si="30"/>
        <v>16143860</v>
      </c>
      <c r="AU42" s="5">
        <f t="shared" si="31"/>
        <v>22808985</v>
      </c>
      <c r="AV42" s="5">
        <f t="shared" si="32"/>
        <v>35863175</v>
      </c>
      <c r="AW42" s="127"/>
      <c r="AX42" s="238"/>
      <c r="AY42" s="238"/>
      <c r="AZ42" s="128"/>
      <c r="BA42" s="25"/>
      <c r="BB42" s="238"/>
      <c r="BC42" s="238"/>
      <c r="BD42" s="238"/>
      <c r="BE42" s="238"/>
      <c r="BF42" s="238"/>
      <c r="BG42" s="238"/>
      <c r="BH42" s="238"/>
      <c r="BI42" s="238"/>
      <c r="BJ42" s="238"/>
      <c r="BK42" s="238"/>
      <c r="BL42" s="238"/>
      <c r="BM42" s="238"/>
      <c r="BN42" s="238"/>
      <c r="BO42" s="238"/>
      <c r="BP42" s="25"/>
      <c r="BQ42" s="128"/>
      <c r="BT42" s="56">
        <f t="shared" si="33"/>
        <v>-1732617.2854999974</v>
      </c>
      <c r="BU42" s="136">
        <f>O48</f>
        <v>26157801.82</v>
      </c>
      <c r="BV42" s="126"/>
      <c r="BW42" s="122"/>
      <c r="BX42" s="122" t="str">
        <f t="shared" si="34"/>
        <v>1BR-8</v>
      </c>
      <c r="BY42" s="123" t="str">
        <f t="shared" si="35"/>
        <v>08</v>
      </c>
      <c r="BZ42" s="124">
        <f t="shared" si="36"/>
        <v>60</v>
      </c>
      <c r="CA42" s="124">
        <f t="shared" si="36"/>
        <v>52</v>
      </c>
      <c r="CB42" s="125">
        <f t="shared" si="37"/>
        <v>25079129.580000002</v>
      </c>
      <c r="CC42" s="125">
        <f t="shared" si="38"/>
        <v>1198755000</v>
      </c>
      <c r="CD42" s="125">
        <f t="shared" si="38"/>
        <v>1351188000</v>
      </c>
      <c r="CE42" s="125">
        <f t="shared" si="38"/>
        <v>1434527000</v>
      </c>
      <c r="CF42" s="125">
        <f t="shared" si="38"/>
        <v>1523005000</v>
      </c>
      <c r="CG42" s="125">
        <f t="shared" si="39"/>
        <v>1616941000</v>
      </c>
      <c r="CT42" s="63">
        <f t="shared" si="40"/>
        <v>1452947400</v>
      </c>
      <c r="CU42" s="44">
        <f t="shared" si="41"/>
        <v>16143860</v>
      </c>
      <c r="CX42" s="56">
        <f t="shared" si="42"/>
        <v>1291074300</v>
      </c>
      <c r="CY42" s="44">
        <f t="shared" si="43"/>
        <v>21517905</v>
      </c>
      <c r="CZ42" s="49">
        <f t="shared" si="44"/>
        <v>35863175</v>
      </c>
    </row>
    <row r="43" spans="1:256">
      <c r="A43" s="3">
        <f t="shared" si="45"/>
        <v>4</v>
      </c>
      <c r="B43" s="263">
        <v>4</v>
      </c>
      <c r="C43" s="264" t="s">
        <v>132</v>
      </c>
      <c r="D43" s="265">
        <v>10</v>
      </c>
      <c r="E43" s="266"/>
      <c r="F43" s="41" t="s">
        <v>48</v>
      </c>
      <c r="G43" s="267">
        <f t="shared" si="4"/>
        <v>74</v>
      </c>
      <c r="H43" s="267">
        <f t="shared" si="5"/>
        <v>63</v>
      </c>
      <c r="I43" s="268">
        <f t="shared" si="6"/>
        <v>26966806</v>
      </c>
      <c r="J43" s="268">
        <f t="shared" si="7"/>
        <v>2</v>
      </c>
      <c r="K43" s="269">
        <f t="shared" si="8"/>
        <v>0.93</v>
      </c>
      <c r="L43" s="270">
        <f t="shared" si="9"/>
        <v>1</v>
      </c>
      <c r="M43" s="271">
        <f t="shared" si="10"/>
        <v>20957247.201545946</v>
      </c>
      <c r="N43" s="271">
        <f t="shared" si="11"/>
        <v>23622166.065575514</v>
      </c>
      <c r="O43" s="271">
        <f t="shared" si="12"/>
        <v>25079129.580000002</v>
      </c>
      <c r="P43" s="271">
        <f t="shared" si="13"/>
        <v>26625955.415960599</v>
      </c>
      <c r="Q43" s="272">
        <f t="shared" si="14"/>
        <v>25079129.580000002</v>
      </c>
      <c r="R43" s="271">
        <f t="shared" si="14"/>
        <v>26625955.415960599</v>
      </c>
      <c r="S43" s="271">
        <f t="shared" si="15"/>
        <v>28268186.084818721</v>
      </c>
      <c r="T43" s="271"/>
      <c r="U43" s="271">
        <f t="shared" si="16"/>
        <v>1320306573.6973946</v>
      </c>
      <c r="V43" s="271">
        <f t="shared" si="17"/>
        <v>1488196462.1312573</v>
      </c>
      <c r="W43" s="271">
        <f t="shared" si="18"/>
        <v>1579985163.5400002</v>
      </c>
      <c r="X43" s="272">
        <f t="shared" si="19"/>
        <v>1677435191.2055178</v>
      </c>
      <c r="Y43" s="272">
        <f t="shared" si="20"/>
        <v>1579985163.5400002</v>
      </c>
      <c r="Z43" s="271">
        <f t="shared" si="21"/>
        <v>1677435191.2055178</v>
      </c>
      <c r="AA43" s="271">
        <f t="shared" si="22"/>
        <v>1780895723.3435793</v>
      </c>
      <c r="AB43" s="271"/>
      <c r="AC43" s="33" t="str">
        <f t="shared" si="23"/>
        <v>BERTAHAP</v>
      </c>
      <c r="AD43" s="273">
        <f t="shared" si="24"/>
        <v>0</v>
      </c>
      <c r="AE43" s="274">
        <v>2</v>
      </c>
      <c r="AF43" s="275"/>
      <c r="AG43" s="271" t="str">
        <f t="shared" si="25"/>
        <v>KR</v>
      </c>
      <c r="AH43" s="275">
        <f t="shared" si="26"/>
        <v>1452338000</v>
      </c>
      <c r="AI43" s="275">
        <f t="shared" si="26"/>
        <v>1637017000</v>
      </c>
      <c r="AJ43" s="275">
        <f t="shared" si="26"/>
        <v>1737984000</v>
      </c>
      <c r="AK43" s="276">
        <f t="shared" si="26"/>
        <v>1845179000</v>
      </c>
      <c r="AL43" s="276">
        <f t="shared" si="26"/>
        <v>1737984000</v>
      </c>
      <c r="AM43" s="275">
        <f t="shared" si="26"/>
        <v>1845179000</v>
      </c>
      <c r="AN43" s="275">
        <f t="shared" si="26"/>
        <v>1958986000</v>
      </c>
      <c r="AO43" s="52">
        <f t="shared" si="46"/>
        <v>1842264000</v>
      </c>
      <c r="AP43" s="43">
        <f t="shared" si="46"/>
        <v>1955890000</v>
      </c>
      <c r="AQ43" s="63">
        <f t="shared" si="27"/>
        <v>1658037600</v>
      </c>
      <c r="AR43" s="63">
        <f t="shared" si="28"/>
        <v>27633960</v>
      </c>
      <c r="AS43" s="351">
        <f t="shared" si="29"/>
        <v>34597106.25</v>
      </c>
      <c r="AT43" s="141">
        <f t="shared" si="30"/>
        <v>19558900</v>
      </c>
      <c r="AU43" s="5">
        <f t="shared" si="31"/>
        <v>27633960</v>
      </c>
      <c r="AV43" s="5">
        <f t="shared" si="32"/>
        <v>43449600</v>
      </c>
      <c r="AX43" s="2"/>
      <c r="AY43" s="2"/>
      <c r="BT43" s="56">
        <f t="shared" si="33"/>
        <v>-1732617.2854999974</v>
      </c>
      <c r="BU43" s="75">
        <f>O58</f>
        <v>25874650.357000001</v>
      </c>
      <c r="BV43" s="126"/>
      <c r="BW43" s="122"/>
      <c r="BX43" s="122" t="str">
        <f t="shared" si="34"/>
        <v>1BR-10</v>
      </c>
      <c r="BY43" s="123">
        <f t="shared" si="35"/>
        <v>10</v>
      </c>
      <c r="BZ43" s="124">
        <f t="shared" si="36"/>
        <v>74</v>
      </c>
      <c r="CA43" s="124">
        <f t="shared" si="36"/>
        <v>63</v>
      </c>
      <c r="CB43" s="125">
        <f t="shared" si="37"/>
        <v>25079129.580000002</v>
      </c>
      <c r="CC43" s="125">
        <f t="shared" si="38"/>
        <v>1452338000</v>
      </c>
      <c r="CD43" s="125">
        <f t="shared" si="38"/>
        <v>1637017000</v>
      </c>
      <c r="CE43" s="125">
        <f t="shared" si="38"/>
        <v>1737984000</v>
      </c>
      <c r="CF43" s="125">
        <f t="shared" si="38"/>
        <v>1845179000</v>
      </c>
      <c r="CG43" s="125">
        <f t="shared" si="39"/>
        <v>1958986000</v>
      </c>
      <c r="CT43" s="63">
        <f t="shared" si="40"/>
        <v>1760301000</v>
      </c>
      <c r="CU43" s="44">
        <f t="shared" si="41"/>
        <v>19558900</v>
      </c>
      <c r="CV43" s="36"/>
      <c r="CX43" s="56">
        <f t="shared" si="42"/>
        <v>1564185600</v>
      </c>
      <c r="CY43" s="44">
        <f t="shared" si="43"/>
        <v>26069760</v>
      </c>
      <c r="CZ43" s="49">
        <f t="shared" si="44"/>
        <v>43449600</v>
      </c>
    </row>
    <row r="44" spans="1:256">
      <c r="A44" s="3">
        <f t="shared" si="45"/>
        <v>5</v>
      </c>
      <c r="B44" s="263">
        <v>5</v>
      </c>
      <c r="C44" s="264" t="s">
        <v>132</v>
      </c>
      <c r="D44" s="299">
        <v>12</v>
      </c>
      <c r="E44" s="266"/>
      <c r="F44" s="41" t="s">
        <v>50</v>
      </c>
      <c r="G44" s="267">
        <f t="shared" si="4"/>
        <v>67</v>
      </c>
      <c r="H44" s="267">
        <f t="shared" si="5"/>
        <v>57</v>
      </c>
      <c r="I44" s="268">
        <f t="shared" si="6"/>
        <v>26966806</v>
      </c>
      <c r="J44" s="268">
        <f t="shared" si="7"/>
        <v>2</v>
      </c>
      <c r="K44" s="269">
        <f t="shared" si="8"/>
        <v>0.93</v>
      </c>
      <c r="L44" s="270">
        <f t="shared" si="9"/>
        <v>1</v>
      </c>
      <c r="M44" s="271">
        <f t="shared" si="10"/>
        <v>20957247.201545946</v>
      </c>
      <c r="N44" s="271">
        <f t="shared" si="11"/>
        <v>23622166.065575514</v>
      </c>
      <c r="O44" s="271">
        <f t="shared" si="12"/>
        <v>25079129.580000002</v>
      </c>
      <c r="P44" s="271">
        <f t="shared" si="13"/>
        <v>26625955.415960599</v>
      </c>
      <c r="Q44" s="272">
        <f t="shared" si="14"/>
        <v>25079129.580000002</v>
      </c>
      <c r="R44" s="271">
        <f t="shared" si="14"/>
        <v>26625955.415960599</v>
      </c>
      <c r="S44" s="271">
        <f t="shared" si="15"/>
        <v>28268186.084818721</v>
      </c>
      <c r="T44" s="271"/>
      <c r="U44" s="271">
        <f t="shared" si="16"/>
        <v>1194563090.4881189</v>
      </c>
      <c r="V44" s="271">
        <f t="shared" si="17"/>
        <v>1346463465.7378044</v>
      </c>
      <c r="W44" s="271">
        <f t="shared" si="18"/>
        <v>1429510386.0600002</v>
      </c>
      <c r="X44" s="272">
        <f t="shared" si="19"/>
        <v>1517679458.7097542</v>
      </c>
      <c r="Y44" s="272">
        <f t="shared" si="20"/>
        <v>1429510386.0600002</v>
      </c>
      <c r="Z44" s="271">
        <f t="shared" si="21"/>
        <v>1517679458.7097542</v>
      </c>
      <c r="AA44" s="271">
        <f t="shared" si="22"/>
        <v>1611286606.8346672</v>
      </c>
      <c r="AB44" s="271"/>
      <c r="AC44" s="33" t="str">
        <f t="shared" si="23"/>
        <v>BERTAHAP</v>
      </c>
      <c r="AD44" s="273">
        <f t="shared" si="24"/>
        <v>0</v>
      </c>
      <c r="AE44" s="274">
        <v>2</v>
      </c>
      <c r="AF44" s="275"/>
      <c r="AG44" s="271" t="str">
        <f t="shared" si="25"/>
        <v>KR</v>
      </c>
      <c r="AH44" s="275">
        <f t="shared" si="26"/>
        <v>1314020000</v>
      </c>
      <c r="AI44" s="275">
        <f t="shared" si="26"/>
        <v>1481110000</v>
      </c>
      <c r="AJ44" s="275">
        <f t="shared" si="26"/>
        <v>1572462000</v>
      </c>
      <c r="AK44" s="276">
        <f t="shared" si="26"/>
        <v>1669448000</v>
      </c>
      <c r="AL44" s="276">
        <f t="shared" si="26"/>
        <v>1572462000</v>
      </c>
      <c r="AM44" s="275">
        <f t="shared" si="26"/>
        <v>1669448000</v>
      </c>
      <c r="AN44" s="275">
        <f t="shared" si="26"/>
        <v>1772416000</v>
      </c>
      <c r="AO44" s="52">
        <f t="shared" si="46"/>
        <v>1666810000</v>
      </c>
      <c r="AP44" s="43">
        <f t="shared" si="46"/>
        <v>1769615000</v>
      </c>
      <c r="AQ44" s="63">
        <f t="shared" si="27"/>
        <v>1500129000</v>
      </c>
      <c r="AR44" s="63">
        <f t="shared" si="28"/>
        <v>25002150</v>
      </c>
      <c r="AS44" s="351">
        <f t="shared" si="29"/>
        <v>31302150</v>
      </c>
      <c r="AT44" s="141">
        <f t="shared" si="30"/>
        <v>17696150</v>
      </c>
      <c r="AU44" s="5">
        <f t="shared" si="31"/>
        <v>25002150</v>
      </c>
      <c r="AV44" s="5">
        <f t="shared" si="32"/>
        <v>39311550</v>
      </c>
      <c r="AX44" s="2"/>
      <c r="AY44" s="56"/>
      <c r="BT44" s="56">
        <f t="shared" si="33"/>
        <v>-1732617.2854999974</v>
      </c>
      <c r="BU44" s="139">
        <f>O59</f>
        <v>25329920.875800002</v>
      </c>
      <c r="BV44" s="126"/>
      <c r="BW44" s="122"/>
      <c r="BX44" s="122" t="str">
        <f t="shared" si="34"/>
        <v>1BR-12</v>
      </c>
      <c r="BY44" s="123">
        <f t="shared" si="35"/>
        <v>12</v>
      </c>
      <c r="BZ44" s="124">
        <f t="shared" si="36"/>
        <v>67</v>
      </c>
      <c r="CA44" s="124">
        <f t="shared" si="36"/>
        <v>57</v>
      </c>
      <c r="CB44" s="125">
        <f t="shared" si="37"/>
        <v>25079129.580000002</v>
      </c>
      <c r="CC44" s="125">
        <f t="shared" si="38"/>
        <v>1314020000</v>
      </c>
      <c r="CD44" s="125">
        <f t="shared" si="38"/>
        <v>1481110000</v>
      </c>
      <c r="CE44" s="125">
        <f t="shared" si="38"/>
        <v>1572462000</v>
      </c>
      <c r="CF44" s="125">
        <f t="shared" si="38"/>
        <v>1669448000</v>
      </c>
      <c r="CG44" s="125">
        <f t="shared" si="39"/>
        <v>1772416000</v>
      </c>
      <c r="CT44" s="63">
        <f t="shared" si="40"/>
        <v>1592653500</v>
      </c>
      <c r="CU44" s="44">
        <f t="shared" si="41"/>
        <v>17696150</v>
      </c>
      <c r="CX44" s="56">
        <f t="shared" si="42"/>
        <v>1415215800</v>
      </c>
      <c r="CY44" s="44">
        <f t="shared" si="43"/>
        <v>23586930</v>
      </c>
      <c r="CZ44" s="49">
        <f t="shared" si="44"/>
        <v>39311550</v>
      </c>
    </row>
    <row r="45" spans="1:256">
      <c r="A45" s="3">
        <f t="shared" si="45"/>
        <v>6</v>
      </c>
      <c r="B45" s="263">
        <v>6</v>
      </c>
      <c r="C45" s="264" t="s">
        <v>132</v>
      </c>
      <c r="D45" s="265">
        <v>16</v>
      </c>
      <c r="E45" s="266"/>
      <c r="F45" s="41" t="s">
        <v>52</v>
      </c>
      <c r="G45" s="267">
        <f t="shared" si="4"/>
        <v>71</v>
      </c>
      <c r="H45" s="267">
        <f t="shared" si="5"/>
        <v>63</v>
      </c>
      <c r="I45" s="268">
        <f t="shared" si="6"/>
        <v>26966806</v>
      </c>
      <c r="J45" s="268">
        <f t="shared" si="7"/>
        <v>2</v>
      </c>
      <c r="K45" s="269">
        <f t="shared" si="8"/>
        <v>0.93</v>
      </c>
      <c r="L45" s="270">
        <f t="shared" si="9"/>
        <v>1</v>
      </c>
      <c r="M45" s="271">
        <f t="shared" si="10"/>
        <v>20957247.201545946</v>
      </c>
      <c r="N45" s="271">
        <f t="shared" si="11"/>
        <v>23622166.065575514</v>
      </c>
      <c r="O45" s="271">
        <f t="shared" si="12"/>
        <v>25079129.580000002</v>
      </c>
      <c r="P45" s="271">
        <f t="shared" si="13"/>
        <v>26625955.415960599</v>
      </c>
      <c r="Q45" s="272">
        <f t="shared" si="14"/>
        <v>25079129.580000002</v>
      </c>
      <c r="R45" s="271">
        <f t="shared" si="14"/>
        <v>26625955.415960599</v>
      </c>
      <c r="S45" s="271">
        <f t="shared" si="15"/>
        <v>28268186.084818721</v>
      </c>
      <c r="T45" s="271"/>
      <c r="U45" s="271">
        <f t="shared" si="16"/>
        <v>1320306573.6973946</v>
      </c>
      <c r="V45" s="271">
        <f t="shared" si="17"/>
        <v>1488196462.1312573</v>
      </c>
      <c r="W45" s="271">
        <f t="shared" si="18"/>
        <v>1579985163.5400002</v>
      </c>
      <c r="X45" s="272">
        <f t="shared" si="19"/>
        <v>1677435191.2055178</v>
      </c>
      <c r="Y45" s="272">
        <f t="shared" si="20"/>
        <v>1579985163.5400002</v>
      </c>
      <c r="Z45" s="271">
        <f t="shared" si="21"/>
        <v>1677435191.2055178</v>
      </c>
      <c r="AA45" s="271">
        <f t="shared" si="22"/>
        <v>1780895723.3435793</v>
      </c>
      <c r="AB45" s="271"/>
      <c r="AC45" s="33" t="str">
        <f t="shared" si="23"/>
        <v>BERTAHAP</v>
      </c>
      <c r="AD45" s="273">
        <f t="shared" si="24"/>
        <v>0</v>
      </c>
      <c r="AE45" s="274">
        <v>2</v>
      </c>
      <c r="AF45" s="275"/>
      <c r="AG45" s="271" t="str">
        <f t="shared" si="25"/>
        <v>KR</v>
      </c>
      <c r="AH45" s="275">
        <f t="shared" si="26"/>
        <v>1452338000</v>
      </c>
      <c r="AI45" s="275">
        <f t="shared" si="26"/>
        <v>1637017000</v>
      </c>
      <c r="AJ45" s="275">
        <f t="shared" si="26"/>
        <v>1737984000</v>
      </c>
      <c r="AK45" s="276">
        <f t="shared" si="26"/>
        <v>1845179000</v>
      </c>
      <c r="AL45" s="276">
        <f t="shared" si="26"/>
        <v>1737984000</v>
      </c>
      <c r="AM45" s="275">
        <f t="shared" si="26"/>
        <v>1845179000</v>
      </c>
      <c r="AN45" s="275">
        <f t="shared" si="26"/>
        <v>1958986000</v>
      </c>
      <c r="AO45" s="52">
        <f t="shared" si="46"/>
        <v>1842264000</v>
      </c>
      <c r="AP45" s="43">
        <f t="shared" si="46"/>
        <v>1955890000</v>
      </c>
      <c r="AQ45" s="63">
        <f t="shared" si="27"/>
        <v>1658037600</v>
      </c>
      <c r="AR45" s="63">
        <f t="shared" si="28"/>
        <v>27633960</v>
      </c>
      <c r="AS45" s="351">
        <f t="shared" si="29"/>
        <v>34597106.25</v>
      </c>
      <c r="AT45" s="141">
        <f t="shared" si="30"/>
        <v>19558900</v>
      </c>
      <c r="AU45" s="5">
        <f t="shared" si="31"/>
        <v>27633960</v>
      </c>
      <c r="AV45" s="5">
        <f t="shared" si="32"/>
        <v>43449600</v>
      </c>
      <c r="AW45" s="234"/>
      <c r="AX45" s="234"/>
      <c r="AY45" s="234"/>
      <c r="BT45" s="56">
        <f t="shared" si="33"/>
        <v>-1732617.2854999974</v>
      </c>
      <c r="BU45" s="138">
        <f>O62</f>
        <v>25329920.875800002</v>
      </c>
      <c r="BV45" s="126"/>
      <c r="BW45" s="122"/>
      <c r="BX45" s="122" t="str">
        <f t="shared" si="34"/>
        <v>1BR-16</v>
      </c>
      <c r="BY45" s="123">
        <f t="shared" si="35"/>
        <v>16</v>
      </c>
      <c r="BZ45" s="124">
        <f t="shared" si="36"/>
        <v>71</v>
      </c>
      <c r="CA45" s="124">
        <f t="shared" si="36"/>
        <v>63</v>
      </c>
      <c r="CB45" s="125">
        <f t="shared" si="37"/>
        <v>25079129.580000002</v>
      </c>
      <c r="CC45" s="125">
        <f t="shared" si="38"/>
        <v>1452338000</v>
      </c>
      <c r="CD45" s="125">
        <f t="shared" si="38"/>
        <v>1637017000</v>
      </c>
      <c r="CE45" s="125">
        <f t="shared" si="38"/>
        <v>1737984000</v>
      </c>
      <c r="CF45" s="125">
        <f t="shared" si="38"/>
        <v>1845179000</v>
      </c>
      <c r="CG45" s="125">
        <f t="shared" si="39"/>
        <v>1958986000</v>
      </c>
      <c r="CT45" s="63">
        <f t="shared" si="40"/>
        <v>1760301000</v>
      </c>
      <c r="CU45" s="44">
        <f t="shared" si="41"/>
        <v>19558900</v>
      </c>
      <c r="CX45" s="56">
        <f t="shared" si="42"/>
        <v>1564185600</v>
      </c>
      <c r="CY45" s="44">
        <f t="shared" si="43"/>
        <v>26069760</v>
      </c>
      <c r="CZ45" s="49">
        <f t="shared" si="44"/>
        <v>43449600</v>
      </c>
    </row>
    <row r="46" spans="1:256">
      <c r="A46" s="3">
        <f t="shared" si="45"/>
        <v>7</v>
      </c>
      <c r="B46" s="263">
        <v>7</v>
      </c>
      <c r="C46" s="264" t="s">
        <v>132</v>
      </c>
      <c r="D46" s="299">
        <v>18</v>
      </c>
      <c r="E46" s="266"/>
      <c r="F46" s="41" t="s">
        <v>54</v>
      </c>
      <c r="G46" s="267">
        <f t="shared" si="4"/>
        <v>97</v>
      </c>
      <c r="H46" s="267">
        <f t="shared" si="5"/>
        <v>85</v>
      </c>
      <c r="I46" s="268">
        <f t="shared" si="6"/>
        <v>26966806</v>
      </c>
      <c r="J46" s="268">
        <f t="shared" si="7"/>
        <v>2</v>
      </c>
      <c r="K46" s="269">
        <f t="shared" si="8"/>
        <v>0.93</v>
      </c>
      <c r="L46" s="270">
        <f t="shared" si="9"/>
        <v>1</v>
      </c>
      <c r="M46" s="271">
        <f t="shared" si="10"/>
        <v>20957247.201545946</v>
      </c>
      <c r="N46" s="271">
        <f t="shared" si="11"/>
        <v>23622166.065575514</v>
      </c>
      <c r="O46" s="271">
        <f t="shared" si="12"/>
        <v>25079129.580000002</v>
      </c>
      <c r="P46" s="271">
        <f t="shared" si="13"/>
        <v>26625955.415960599</v>
      </c>
      <c r="Q46" s="272">
        <f t="shared" si="14"/>
        <v>25079129.580000002</v>
      </c>
      <c r="R46" s="271">
        <f t="shared" si="14"/>
        <v>26625955.415960599</v>
      </c>
      <c r="S46" s="271">
        <f t="shared" si="15"/>
        <v>28268186.084818721</v>
      </c>
      <c r="T46" s="271"/>
      <c r="U46" s="271">
        <f t="shared" si="16"/>
        <v>1781366012.1314054</v>
      </c>
      <c r="V46" s="271">
        <f t="shared" si="17"/>
        <v>2007884115.5739186</v>
      </c>
      <c r="W46" s="271">
        <f t="shared" si="18"/>
        <v>2131726014.3000002</v>
      </c>
      <c r="X46" s="272">
        <f t="shared" si="19"/>
        <v>2263206210.3566508</v>
      </c>
      <c r="Y46" s="272">
        <f t="shared" si="20"/>
        <v>2131726014.3000002</v>
      </c>
      <c r="Z46" s="271">
        <f t="shared" si="21"/>
        <v>2263206210.3566508</v>
      </c>
      <c r="AA46" s="271">
        <f t="shared" si="22"/>
        <v>2402795817.2095914</v>
      </c>
      <c r="AB46" s="271"/>
      <c r="AC46" s="33" t="str">
        <f t="shared" si="23"/>
        <v>BERTAHAP</v>
      </c>
      <c r="AD46" s="273">
        <f t="shared" si="24"/>
        <v>0</v>
      </c>
      <c r="AE46" s="274">
        <v>2</v>
      </c>
      <c r="AF46" s="275"/>
      <c r="AG46" s="271" t="str">
        <f t="shared" si="25"/>
        <v>KR</v>
      </c>
      <c r="AH46" s="275">
        <f t="shared" si="26"/>
        <v>1959503000</v>
      </c>
      <c r="AI46" s="275">
        <f t="shared" si="26"/>
        <v>2208673000</v>
      </c>
      <c r="AJ46" s="275">
        <f t="shared" si="26"/>
        <v>2344899000</v>
      </c>
      <c r="AK46" s="276">
        <f t="shared" si="26"/>
        <v>2489527000</v>
      </c>
      <c r="AL46" s="276">
        <f t="shared" si="26"/>
        <v>2344899000</v>
      </c>
      <c r="AM46" s="275">
        <f t="shared" si="26"/>
        <v>2489527000</v>
      </c>
      <c r="AN46" s="275">
        <f t="shared" si="26"/>
        <v>2643076000</v>
      </c>
      <c r="AO46" s="52">
        <f t="shared" si="46"/>
        <v>2485593000</v>
      </c>
      <c r="AP46" s="43">
        <f t="shared" si="46"/>
        <v>2638899000</v>
      </c>
      <c r="AQ46" s="63">
        <f t="shared" si="27"/>
        <v>2237033700</v>
      </c>
      <c r="AR46" s="63">
        <f t="shared" si="28"/>
        <v>37283895</v>
      </c>
      <c r="AS46" s="351">
        <f t="shared" si="29"/>
        <v>46678631.25</v>
      </c>
      <c r="AT46" s="141">
        <f t="shared" si="30"/>
        <v>26388990</v>
      </c>
      <c r="AU46" s="5">
        <f t="shared" si="31"/>
        <v>37283895</v>
      </c>
      <c r="AV46" s="5">
        <f t="shared" si="32"/>
        <v>58622475</v>
      </c>
      <c r="AW46" s="127"/>
      <c r="AX46" s="130"/>
      <c r="AY46" s="130"/>
      <c r="BQ46" s="63"/>
      <c r="BR46" s="6"/>
      <c r="BS46" s="241"/>
      <c r="BT46" s="56">
        <f t="shared" si="33"/>
        <v>-1732617.2854999974</v>
      </c>
      <c r="BU46" s="242">
        <f>O65</f>
        <v>26419379.838199999</v>
      </c>
      <c r="BV46" s="126"/>
      <c r="BW46" s="122"/>
      <c r="BX46" s="122" t="str">
        <f t="shared" si="34"/>
        <v>2BR-18</v>
      </c>
      <c r="BY46" s="123">
        <f t="shared" si="35"/>
        <v>18</v>
      </c>
      <c r="BZ46" s="124">
        <f t="shared" si="36"/>
        <v>97</v>
      </c>
      <c r="CA46" s="124">
        <f t="shared" si="36"/>
        <v>85</v>
      </c>
      <c r="CB46" s="125">
        <f t="shared" si="37"/>
        <v>25079129.580000002</v>
      </c>
      <c r="CC46" s="125">
        <f t="shared" si="38"/>
        <v>1959503000</v>
      </c>
      <c r="CD46" s="125">
        <f t="shared" si="38"/>
        <v>2208673000</v>
      </c>
      <c r="CE46" s="125">
        <f t="shared" si="38"/>
        <v>2344899000</v>
      </c>
      <c r="CF46" s="125">
        <f t="shared" si="38"/>
        <v>2489527000</v>
      </c>
      <c r="CG46" s="125">
        <f t="shared" si="39"/>
        <v>2643076000</v>
      </c>
      <c r="CT46" s="63">
        <f t="shared" si="40"/>
        <v>2375009100</v>
      </c>
      <c r="CU46" s="44">
        <f t="shared" si="41"/>
        <v>26388990</v>
      </c>
      <c r="CX46" s="56">
        <f t="shared" si="42"/>
        <v>2110409100</v>
      </c>
      <c r="CY46" s="44">
        <f t="shared" si="43"/>
        <v>35173485</v>
      </c>
      <c r="CZ46" s="49">
        <f t="shared" si="44"/>
        <v>58622475</v>
      </c>
    </row>
    <row r="47" spans="1:256">
      <c r="A47" s="3">
        <f t="shared" si="45"/>
        <v>8</v>
      </c>
      <c r="B47" s="263">
        <v>8</v>
      </c>
      <c r="C47" s="264" t="s">
        <v>132</v>
      </c>
      <c r="D47" s="299">
        <v>20</v>
      </c>
      <c r="E47" s="266"/>
      <c r="F47" s="41" t="s">
        <v>70</v>
      </c>
      <c r="G47" s="267">
        <f t="shared" si="4"/>
        <v>60</v>
      </c>
      <c r="H47" s="267">
        <f t="shared" si="5"/>
        <v>51</v>
      </c>
      <c r="I47" s="268">
        <f t="shared" si="6"/>
        <v>26966806</v>
      </c>
      <c r="J47" s="268">
        <f t="shared" si="7"/>
        <v>2</v>
      </c>
      <c r="K47" s="269">
        <f t="shared" si="8"/>
        <v>0.93</v>
      </c>
      <c r="L47" s="270">
        <f t="shared" si="9"/>
        <v>1</v>
      </c>
      <c r="M47" s="271">
        <f t="shared" si="10"/>
        <v>20957247.201545946</v>
      </c>
      <c r="N47" s="271">
        <f t="shared" si="11"/>
        <v>23622166.065575514</v>
      </c>
      <c r="O47" s="271">
        <f t="shared" si="12"/>
        <v>25079129.580000002</v>
      </c>
      <c r="P47" s="271">
        <f t="shared" si="13"/>
        <v>26625955.415960599</v>
      </c>
      <c r="Q47" s="272">
        <f t="shared" si="14"/>
        <v>25079129.580000002</v>
      </c>
      <c r="R47" s="271">
        <f t="shared" si="14"/>
        <v>26625955.415960599</v>
      </c>
      <c r="S47" s="271">
        <f t="shared" si="15"/>
        <v>28268186.084818721</v>
      </c>
      <c r="T47" s="271"/>
      <c r="U47" s="271">
        <f t="shared" si="16"/>
        <v>1068819607.2788433</v>
      </c>
      <c r="V47" s="271">
        <f t="shared" si="17"/>
        <v>1204730469.3443513</v>
      </c>
      <c r="W47" s="271">
        <f t="shared" si="18"/>
        <v>1279035608.5800002</v>
      </c>
      <c r="X47" s="272">
        <f t="shared" si="19"/>
        <v>1357923726.2139904</v>
      </c>
      <c r="Y47" s="272">
        <f t="shared" si="20"/>
        <v>1279035608.5800002</v>
      </c>
      <c r="Z47" s="271">
        <f t="shared" si="21"/>
        <v>1357923726.2139904</v>
      </c>
      <c r="AA47" s="271">
        <f t="shared" si="22"/>
        <v>1441677490.3257546</v>
      </c>
      <c r="AB47" s="271"/>
      <c r="AC47" s="33" t="str">
        <f t="shared" si="23"/>
        <v>BERTAHAP</v>
      </c>
      <c r="AD47" s="273">
        <f t="shared" si="24"/>
        <v>0</v>
      </c>
      <c r="AE47" s="274">
        <v>2</v>
      </c>
      <c r="AF47" s="275"/>
      <c r="AG47" s="271" t="str">
        <f t="shared" si="25"/>
        <v>KR</v>
      </c>
      <c r="AH47" s="275">
        <f t="shared" si="26"/>
        <v>1175702000</v>
      </c>
      <c r="AI47" s="275">
        <f t="shared" si="26"/>
        <v>1325204000</v>
      </c>
      <c r="AJ47" s="275">
        <f t="shared" si="26"/>
        <v>1406940000</v>
      </c>
      <c r="AK47" s="276">
        <f t="shared" si="26"/>
        <v>1493717000</v>
      </c>
      <c r="AL47" s="276">
        <f t="shared" si="26"/>
        <v>1406940000</v>
      </c>
      <c r="AM47" s="275">
        <f t="shared" si="26"/>
        <v>1493717000</v>
      </c>
      <c r="AN47" s="275">
        <f t="shared" si="26"/>
        <v>1585846000</v>
      </c>
      <c r="AO47" s="52">
        <f t="shared" si="46"/>
        <v>1491357000</v>
      </c>
      <c r="AP47" s="43">
        <f t="shared" si="46"/>
        <v>1583341000</v>
      </c>
      <c r="AQ47" s="63">
        <f t="shared" si="27"/>
        <v>1342221300</v>
      </c>
      <c r="AR47" s="63">
        <f t="shared" si="28"/>
        <v>22370355</v>
      </c>
      <c r="AS47" s="351">
        <f t="shared" si="29"/>
        <v>28007193.75</v>
      </c>
      <c r="AT47" s="141">
        <f t="shared" si="30"/>
        <v>15833410</v>
      </c>
      <c r="AU47" s="5">
        <f t="shared" si="31"/>
        <v>22370355</v>
      </c>
      <c r="AV47" s="5">
        <f t="shared" si="32"/>
        <v>35173500</v>
      </c>
      <c r="AW47" s="127"/>
      <c r="AX47" s="130"/>
      <c r="AY47" s="130"/>
      <c r="BR47" s="6"/>
      <c r="BS47" s="22"/>
      <c r="BT47" s="56">
        <f t="shared" si="33"/>
        <v>-1732617.2854999974</v>
      </c>
      <c r="BU47" s="140">
        <f>O70</f>
        <v>25079129.580000002</v>
      </c>
      <c r="BV47" s="126"/>
      <c r="BW47" s="122"/>
      <c r="BX47" s="122" t="str">
        <f t="shared" si="34"/>
        <v>1BR-20</v>
      </c>
      <c r="BY47" s="123">
        <f t="shared" si="35"/>
        <v>20</v>
      </c>
      <c r="BZ47" s="124">
        <f t="shared" si="36"/>
        <v>60</v>
      </c>
      <c r="CA47" s="124">
        <f t="shared" si="36"/>
        <v>51</v>
      </c>
      <c r="CB47" s="125">
        <f t="shared" si="37"/>
        <v>25079129.580000002</v>
      </c>
      <c r="CC47" s="125">
        <f t="shared" si="38"/>
        <v>1175702000</v>
      </c>
      <c r="CD47" s="125">
        <f t="shared" si="38"/>
        <v>1325204000</v>
      </c>
      <c r="CE47" s="125">
        <f t="shared" si="38"/>
        <v>1406940000</v>
      </c>
      <c r="CF47" s="125">
        <f t="shared" si="38"/>
        <v>1493717000</v>
      </c>
      <c r="CG47" s="125">
        <f t="shared" si="39"/>
        <v>1585846000</v>
      </c>
      <c r="CT47" s="63">
        <f t="shared" si="40"/>
        <v>1425006900</v>
      </c>
      <c r="CU47" s="44">
        <f t="shared" si="41"/>
        <v>15833410</v>
      </c>
      <c r="CX47" s="56">
        <f t="shared" si="42"/>
        <v>1266246000</v>
      </c>
      <c r="CY47" s="44">
        <f t="shared" si="43"/>
        <v>21104100</v>
      </c>
      <c r="CZ47" s="49">
        <f t="shared" si="44"/>
        <v>35173500</v>
      </c>
    </row>
    <row r="48" spans="1:256">
      <c r="A48" s="3">
        <f t="shared" si="45"/>
        <v>9</v>
      </c>
      <c r="B48" s="263">
        <v>9</v>
      </c>
      <c r="C48" s="264" t="s">
        <v>132</v>
      </c>
      <c r="D48" s="299">
        <v>22</v>
      </c>
      <c r="E48" s="266"/>
      <c r="F48" s="41" t="s">
        <v>89</v>
      </c>
      <c r="G48" s="267">
        <f t="shared" si="4"/>
        <v>81</v>
      </c>
      <c r="H48" s="267">
        <f t="shared" si="5"/>
        <v>70</v>
      </c>
      <c r="I48" s="268">
        <f t="shared" si="6"/>
        <v>26966806</v>
      </c>
      <c r="J48" s="268">
        <f t="shared" si="7"/>
        <v>4</v>
      </c>
      <c r="K48" s="269">
        <f t="shared" si="8"/>
        <v>0.97</v>
      </c>
      <c r="L48" s="270">
        <f t="shared" si="9"/>
        <v>1</v>
      </c>
      <c r="M48" s="271">
        <f t="shared" si="10"/>
        <v>21858634.177956525</v>
      </c>
      <c r="N48" s="271">
        <f t="shared" si="11"/>
        <v>24638173.208180912</v>
      </c>
      <c r="O48" s="271">
        <f t="shared" si="12"/>
        <v>26157801.82</v>
      </c>
      <c r="P48" s="271">
        <f t="shared" si="13"/>
        <v>27771157.799442772</v>
      </c>
      <c r="Q48" s="272">
        <f t="shared" si="14"/>
        <v>26157801.82</v>
      </c>
      <c r="R48" s="271">
        <f t="shared" si="14"/>
        <v>27771157.799442772</v>
      </c>
      <c r="S48" s="271">
        <f t="shared" si="15"/>
        <v>29484022.045456085</v>
      </c>
      <c r="T48" s="271"/>
      <c r="U48" s="271">
        <f t="shared" si="16"/>
        <v>1530104392.4569569</v>
      </c>
      <c r="V48" s="271">
        <f t="shared" si="17"/>
        <v>1724672124.5726638</v>
      </c>
      <c r="W48" s="271">
        <f t="shared" si="18"/>
        <v>1831046127.4000001</v>
      </c>
      <c r="X48" s="272">
        <f t="shared" si="19"/>
        <v>1943981045.960994</v>
      </c>
      <c r="Y48" s="272">
        <f t="shared" si="20"/>
        <v>1831046127.4000001</v>
      </c>
      <c r="Z48" s="271">
        <f t="shared" si="21"/>
        <v>1943981045.960994</v>
      </c>
      <c r="AA48" s="271">
        <f t="shared" si="22"/>
        <v>2063881543.181926</v>
      </c>
      <c r="AB48" s="271"/>
      <c r="AC48" s="33" t="str">
        <f t="shared" si="23"/>
        <v>BERTAHAP</v>
      </c>
      <c r="AD48" s="273">
        <f t="shared" si="24"/>
        <v>0</v>
      </c>
      <c r="AE48" s="274">
        <v>2</v>
      </c>
      <c r="AF48" s="275"/>
      <c r="AG48" s="271" t="str">
        <f t="shared" si="25"/>
        <v>KR</v>
      </c>
      <c r="AH48" s="275">
        <f t="shared" si="26"/>
        <v>1683115000</v>
      </c>
      <c r="AI48" s="275">
        <f t="shared" si="26"/>
        <v>1897140000</v>
      </c>
      <c r="AJ48" s="275">
        <f t="shared" si="26"/>
        <v>2014151000</v>
      </c>
      <c r="AK48" s="276">
        <f t="shared" si="26"/>
        <v>2138380000</v>
      </c>
      <c r="AL48" s="276">
        <f t="shared" si="26"/>
        <v>2014151000</v>
      </c>
      <c r="AM48" s="275">
        <f t="shared" si="26"/>
        <v>2138380000</v>
      </c>
      <c r="AN48" s="275">
        <f t="shared" si="26"/>
        <v>2270270000</v>
      </c>
      <c r="AO48" s="52">
        <f t="shared" si="46"/>
        <v>2135001000</v>
      </c>
      <c r="AP48" s="43">
        <f t="shared" si="46"/>
        <v>2266683000</v>
      </c>
      <c r="AQ48" s="63">
        <f t="shared" si="27"/>
        <v>1921500900</v>
      </c>
      <c r="AR48" s="63">
        <f t="shared" si="28"/>
        <v>32025015</v>
      </c>
      <c r="AS48" s="351">
        <f t="shared" si="29"/>
        <v>40094625</v>
      </c>
      <c r="AT48" s="141">
        <f t="shared" si="30"/>
        <v>22666830</v>
      </c>
      <c r="AU48" s="5">
        <f t="shared" si="31"/>
        <v>32025015</v>
      </c>
      <c r="AV48" s="5">
        <f t="shared" si="32"/>
        <v>50353775</v>
      </c>
      <c r="AW48" s="127"/>
      <c r="AX48" s="130"/>
      <c r="AY48" s="130"/>
      <c r="BT48" s="56">
        <f t="shared" si="33"/>
        <v>-653945.04549999908</v>
      </c>
      <c r="BU48" s="142">
        <f>O109</f>
        <v>25329920.875800002</v>
      </c>
      <c r="BV48" s="126">
        <v>3</v>
      </c>
      <c r="BW48" s="131" t="s">
        <v>148</v>
      </c>
      <c r="BX48" s="122" t="str">
        <f>F67</f>
        <v>1BR-6</v>
      </c>
      <c r="BY48" s="123" t="str">
        <f>D67</f>
        <v>06</v>
      </c>
      <c r="BZ48" s="124">
        <f t="shared" ref="BZ48:CA50" si="47">G67</f>
        <v>78</v>
      </c>
      <c r="CA48" s="124">
        <f t="shared" si="47"/>
        <v>66</v>
      </c>
      <c r="CB48" s="125">
        <f>O67</f>
        <v>25079129.580000002</v>
      </c>
      <c r="CC48" s="125">
        <f t="shared" ref="CC48:CF50" si="48">AH67</f>
        <v>1521497000</v>
      </c>
      <c r="CD48" s="125">
        <f t="shared" si="48"/>
        <v>1714970000</v>
      </c>
      <c r="CE48" s="125">
        <f t="shared" si="48"/>
        <v>1820745000</v>
      </c>
      <c r="CF48" s="125">
        <f t="shared" si="48"/>
        <v>1933045000</v>
      </c>
      <c r="CG48" s="125">
        <f>AN67</f>
        <v>2052271000</v>
      </c>
      <c r="CH48" s="2">
        <v>4</v>
      </c>
      <c r="CT48" s="63">
        <f t="shared" si="40"/>
        <v>2040014700</v>
      </c>
      <c r="CU48" s="44">
        <f t="shared" si="41"/>
        <v>22666830</v>
      </c>
      <c r="CX48" s="56">
        <f t="shared" si="42"/>
        <v>1812735900</v>
      </c>
      <c r="CY48" s="44">
        <f t="shared" si="43"/>
        <v>30212265</v>
      </c>
      <c r="CZ48" s="49">
        <f t="shared" si="44"/>
        <v>50353775</v>
      </c>
    </row>
    <row r="49" spans="1:104">
      <c r="A49" s="3">
        <f t="shared" si="45"/>
        <v>10</v>
      </c>
      <c r="B49" s="263">
        <v>1</v>
      </c>
      <c r="C49" s="264" t="s">
        <v>134</v>
      </c>
      <c r="D49" s="265" t="s">
        <v>24</v>
      </c>
      <c r="E49" s="266"/>
      <c r="F49" s="41" t="s">
        <v>39</v>
      </c>
      <c r="G49" s="267">
        <f t="shared" si="4"/>
        <v>113</v>
      </c>
      <c r="H49" s="267">
        <f t="shared" si="5"/>
        <v>101</v>
      </c>
      <c r="I49" s="268">
        <f t="shared" si="6"/>
        <v>26966806</v>
      </c>
      <c r="J49" s="268">
        <f t="shared" si="7"/>
        <v>6</v>
      </c>
      <c r="K49" s="269">
        <f t="shared" si="8"/>
        <v>0.95</v>
      </c>
      <c r="L49" s="270">
        <f t="shared" si="9"/>
        <v>1</v>
      </c>
      <c r="M49" s="271">
        <f t="shared" si="10"/>
        <v>21407940.689751234</v>
      </c>
      <c r="N49" s="271">
        <f t="shared" si="11"/>
        <v>24130169.636878211</v>
      </c>
      <c r="O49" s="271">
        <f t="shared" si="12"/>
        <v>25618465.699999999</v>
      </c>
      <c r="P49" s="271">
        <f t="shared" si="13"/>
        <v>27198556.607701685</v>
      </c>
      <c r="Q49" s="272">
        <f t="shared" si="14"/>
        <v>25618465.699999999</v>
      </c>
      <c r="R49" s="271">
        <f t="shared" si="14"/>
        <v>27198556.607701685</v>
      </c>
      <c r="S49" s="271">
        <f t="shared" si="15"/>
        <v>28876104.065137401</v>
      </c>
      <c r="T49" s="271"/>
      <c r="U49" s="271">
        <f t="shared" si="16"/>
        <v>2162202009.6648746</v>
      </c>
      <c r="V49" s="271">
        <f t="shared" si="17"/>
        <v>2437147133.3246994</v>
      </c>
      <c r="W49" s="271">
        <f t="shared" si="18"/>
        <v>2587465035.6999998</v>
      </c>
      <c r="X49" s="272">
        <f t="shared" si="19"/>
        <v>2747054217.3778701</v>
      </c>
      <c r="Y49" s="272">
        <f t="shared" si="20"/>
        <v>2587465035.6999998</v>
      </c>
      <c r="Z49" s="271">
        <f t="shared" si="21"/>
        <v>2747054217.3778701</v>
      </c>
      <c r="AA49" s="271">
        <f t="shared" si="22"/>
        <v>2916486510.5788774</v>
      </c>
      <c r="AB49" s="271"/>
      <c r="AC49" s="33" t="str">
        <f t="shared" si="23"/>
        <v>BERTAHAP</v>
      </c>
      <c r="AD49" s="273">
        <f t="shared" si="24"/>
        <v>0</v>
      </c>
      <c r="AE49" s="274">
        <v>2</v>
      </c>
      <c r="AF49" s="275"/>
      <c r="AG49" s="271" t="str">
        <f t="shared" si="25"/>
        <v>KR</v>
      </c>
      <c r="AH49" s="275">
        <f t="shared" si="26"/>
        <v>2378423000</v>
      </c>
      <c r="AI49" s="275">
        <f t="shared" si="26"/>
        <v>2680862000</v>
      </c>
      <c r="AJ49" s="275">
        <f t="shared" si="26"/>
        <v>2846212000</v>
      </c>
      <c r="AK49" s="276">
        <f t="shared" si="26"/>
        <v>3021760000</v>
      </c>
      <c r="AL49" s="276">
        <f t="shared" si="26"/>
        <v>2846212000</v>
      </c>
      <c r="AM49" s="275">
        <f t="shared" si="26"/>
        <v>3021760000</v>
      </c>
      <c r="AN49" s="275">
        <f t="shared" si="26"/>
        <v>3208136000</v>
      </c>
      <c r="AO49" s="52">
        <f t="shared" si="46"/>
        <v>3016985000</v>
      </c>
      <c r="AP49" s="43">
        <f t="shared" si="46"/>
        <v>3203066000</v>
      </c>
      <c r="AQ49" s="63">
        <f t="shared" si="27"/>
        <v>2715286500</v>
      </c>
      <c r="AR49" s="63">
        <f t="shared" si="28"/>
        <v>45254775</v>
      </c>
      <c r="AS49" s="351">
        <f t="shared" si="29"/>
        <v>56658000</v>
      </c>
      <c r="AT49" s="141">
        <f t="shared" si="30"/>
        <v>32030660</v>
      </c>
      <c r="AU49" s="5">
        <f t="shared" si="31"/>
        <v>45254775</v>
      </c>
      <c r="AV49" s="5">
        <f t="shared" si="32"/>
        <v>71155300</v>
      </c>
      <c r="AW49" s="127"/>
      <c r="AX49" s="130"/>
      <c r="AY49" s="130"/>
      <c r="BT49" s="56">
        <f t="shared" si="33"/>
        <v>-1193281.1655000001</v>
      </c>
      <c r="BU49" s="243">
        <f>O116</f>
        <v>26130835.013999999</v>
      </c>
      <c r="BV49" s="126"/>
      <c r="BW49" s="122"/>
      <c r="BX49" s="122" t="str">
        <f>F68</f>
        <v>1BR-8</v>
      </c>
      <c r="BY49" s="123" t="str">
        <f>D68</f>
        <v>08</v>
      </c>
      <c r="BZ49" s="124">
        <f t="shared" si="47"/>
        <v>60</v>
      </c>
      <c r="CA49" s="124">
        <f t="shared" si="47"/>
        <v>52</v>
      </c>
      <c r="CB49" s="125">
        <f>O68</f>
        <v>25079129.580000002</v>
      </c>
      <c r="CC49" s="125">
        <f t="shared" si="48"/>
        <v>1198755000</v>
      </c>
      <c r="CD49" s="125">
        <f t="shared" si="48"/>
        <v>1351188000</v>
      </c>
      <c r="CE49" s="125">
        <f t="shared" si="48"/>
        <v>1434527000</v>
      </c>
      <c r="CF49" s="125">
        <f t="shared" si="48"/>
        <v>1523005000</v>
      </c>
      <c r="CG49" s="125">
        <f>AN68</f>
        <v>1616941000</v>
      </c>
      <c r="CT49" s="63">
        <f t="shared" si="40"/>
        <v>2882759400</v>
      </c>
      <c r="CU49" s="44">
        <f t="shared" si="41"/>
        <v>32030660</v>
      </c>
      <c r="CX49" s="56">
        <f t="shared" si="42"/>
        <v>2561590800</v>
      </c>
      <c r="CY49" s="44">
        <f t="shared" si="43"/>
        <v>42693180</v>
      </c>
      <c r="CZ49" s="49">
        <f t="shared" si="44"/>
        <v>71155300</v>
      </c>
    </row>
    <row r="50" spans="1:104">
      <c r="A50" s="3">
        <f t="shared" si="45"/>
        <v>11</v>
      </c>
      <c r="B50" s="263">
        <v>2</v>
      </c>
      <c r="C50" s="264" t="s">
        <v>134</v>
      </c>
      <c r="D50" s="265" t="s">
        <v>35</v>
      </c>
      <c r="E50" s="266"/>
      <c r="F50" s="41" t="s">
        <v>42</v>
      </c>
      <c r="G50" s="267">
        <f t="shared" si="4"/>
        <v>78</v>
      </c>
      <c r="H50" s="267">
        <f t="shared" si="5"/>
        <v>66</v>
      </c>
      <c r="I50" s="268">
        <f t="shared" si="6"/>
        <v>26966806</v>
      </c>
      <c r="J50" s="268">
        <f t="shared" si="7"/>
        <v>2</v>
      </c>
      <c r="K50" s="269">
        <f t="shared" si="8"/>
        <v>0.93</v>
      </c>
      <c r="L50" s="270">
        <f t="shared" si="9"/>
        <v>1</v>
      </c>
      <c r="M50" s="271">
        <f t="shared" si="10"/>
        <v>20957247.201545946</v>
      </c>
      <c r="N50" s="271">
        <f t="shared" si="11"/>
        <v>23622166.065575514</v>
      </c>
      <c r="O50" s="271">
        <f t="shared" si="12"/>
        <v>25079129.580000002</v>
      </c>
      <c r="P50" s="271">
        <f t="shared" si="13"/>
        <v>26625955.415960599</v>
      </c>
      <c r="Q50" s="272">
        <f t="shared" si="14"/>
        <v>25079129.580000002</v>
      </c>
      <c r="R50" s="271">
        <f t="shared" si="14"/>
        <v>26625955.415960599</v>
      </c>
      <c r="S50" s="271">
        <f t="shared" si="15"/>
        <v>28268186.084818721</v>
      </c>
      <c r="T50" s="271"/>
      <c r="U50" s="271">
        <f t="shared" si="16"/>
        <v>1383178315.3020325</v>
      </c>
      <c r="V50" s="271">
        <f t="shared" si="17"/>
        <v>1559062960.3279839</v>
      </c>
      <c r="W50" s="271">
        <f t="shared" si="18"/>
        <v>1655222552.2800002</v>
      </c>
      <c r="X50" s="272">
        <f t="shared" si="19"/>
        <v>1757313057.4533994</v>
      </c>
      <c r="Y50" s="272">
        <f t="shared" si="20"/>
        <v>1655222552.2800002</v>
      </c>
      <c r="Z50" s="271">
        <f t="shared" si="21"/>
        <v>1757313057.4533994</v>
      </c>
      <c r="AA50" s="271">
        <f t="shared" si="22"/>
        <v>1865700281.5980356</v>
      </c>
      <c r="AB50" s="271"/>
      <c r="AC50" s="33" t="str">
        <f t="shared" si="23"/>
        <v>BERTAHAP</v>
      </c>
      <c r="AD50" s="273">
        <f t="shared" si="24"/>
        <v>0</v>
      </c>
      <c r="AE50" s="274">
        <v>2</v>
      </c>
      <c r="AF50" s="275"/>
      <c r="AG50" s="271" t="str">
        <f t="shared" si="25"/>
        <v>KR</v>
      </c>
      <c r="AH50" s="275">
        <f t="shared" si="26"/>
        <v>1521497000</v>
      </c>
      <c r="AI50" s="275">
        <f t="shared" si="26"/>
        <v>1714970000</v>
      </c>
      <c r="AJ50" s="275">
        <f t="shared" si="26"/>
        <v>1820745000</v>
      </c>
      <c r="AK50" s="276">
        <f t="shared" si="26"/>
        <v>1933045000</v>
      </c>
      <c r="AL50" s="276">
        <f t="shared" si="26"/>
        <v>1820745000</v>
      </c>
      <c r="AM50" s="275">
        <f t="shared" si="26"/>
        <v>1933045000</v>
      </c>
      <c r="AN50" s="275">
        <f t="shared" si="26"/>
        <v>2052271000</v>
      </c>
      <c r="AO50" s="52">
        <f t="shared" si="46"/>
        <v>1929990000</v>
      </c>
      <c r="AP50" s="43">
        <f t="shared" si="46"/>
        <v>2049028000</v>
      </c>
      <c r="AQ50" s="63">
        <f t="shared" si="27"/>
        <v>1736991000</v>
      </c>
      <c r="AR50" s="63">
        <f t="shared" si="28"/>
        <v>28949850</v>
      </c>
      <c r="AS50" s="351">
        <f t="shared" si="29"/>
        <v>36244593.75</v>
      </c>
      <c r="AT50" s="141">
        <f t="shared" si="30"/>
        <v>20490280</v>
      </c>
      <c r="AU50" s="5">
        <f t="shared" si="31"/>
        <v>28949850</v>
      </c>
      <c r="AV50" s="5">
        <f t="shared" si="32"/>
        <v>45518625</v>
      </c>
      <c r="AW50" s="127"/>
      <c r="AX50" s="130"/>
      <c r="AY50" s="130"/>
      <c r="BT50" s="56">
        <f t="shared" si="33"/>
        <v>-1732617.2854999974</v>
      </c>
      <c r="BU50" s="244">
        <f>O123</f>
        <v>26680957.856400002</v>
      </c>
      <c r="BV50" s="126"/>
      <c r="BW50" s="122"/>
      <c r="BX50" s="122" t="str">
        <f>F69</f>
        <v>1BR-10</v>
      </c>
      <c r="BY50" s="123">
        <f>D69</f>
        <v>10</v>
      </c>
      <c r="BZ50" s="124">
        <f t="shared" si="47"/>
        <v>74</v>
      </c>
      <c r="CA50" s="124">
        <f t="shared" si="47"/>
        <v>63</v>
      </c>
      <c r="CB50" s="125">
        <f>O69</f>
        <v>25079129.580000002</v>
      </c>
      <c r="CC50" s="125">
        <f t="shared" si="48"/>
        <v>1452338000</v>
      </c>
      <c r="CD50" s="125">
        <f t="shared" si="48"/>
        <v>1637017000</v>
      </c>
      <c r="CE50" s="125">
        <f t="shared" si="48"/>
        <v>1737984000</v>
      </c>
      <c r="CF50" s="125">
        <f t="shared" si="48"/>
        <v>1845179000</v>
      </c>
      <c r="CG50" s="125">
        <f>AN69</f>
        <v>1958986000</v>
      </c>
      <c r="CT50" s="63">
        <f t="shared" si="40"/>
        <v>1844125200</v>
      </c>
      <c r="CU50" s="44">
        <f t="shared" si="41"/>
        <v>20490280</v>
      </c>
      <c r="CX50" s="56">
        <f t="shared" si="42"/>
        <v>1638670500</v>
      </c>
      <c r="CY50" s="44">
        <f t="shared" si="43"/>
        <v>27311175</v>
      </c>
      <c r="CZ50" s="49">
        <f t="shared" si="44"/>
        <v>45518625</v>
      </c>
    </row>
    <row r="51" spans="1:104">
      <c r="A51" s="3">
        <f t="shared" si="45"/>
        <v>12</v>
      </c>
      <c r="B51" s="263">
        <v>3</v>
      </c>
      <c r="C51" s="264" t="s">
        <v>134</v>
      </c>
      <c r="D51" s="265" t="s">
        <v>41</v>
      </c>
      <c r="E51" s="266"/>
      <c r="F51" s="41" t="s">
        <v>45</v>
      </c>
      <c r="G51" s="267">
        <f t="shared" si="4"/>
        <v>60</v>
      </c>
      <c r="H51" s="267">
        <f t="shared" si="5"/>
        <v>52</v>
      </c>
      <c r="I51" s="268">
        <f t="shared" si="6"/>
        <v>26966806</v>
      </c>
      <c r="J51" s="268">
        <f t="shared" si="7"/>
        <v>2</v>
      </c>
      <c r="K51" s="269">
        <f t="shared" si="8"/>
        <v>0.93</v>
      </c>
      <c r="L51" s="270">
        <f t="shared" si="9"/>
        <v>1</v>
      </c>
      <c r="M51" s="271">
        <f t="shared" si="10"/>
        <v>20957247.201545946</v>
      </c>
      <c r="N51" s="271">
        <f t="shared" si="11"/>
        <v>23622166.065575514</v>
      </c>
      <c r="O51" s="271">
        <f t="shared" si="12"/>
        <v>25079129.580000002</v>
      </c>
      <c r="P51" s="271">
        <f t="shared" si="13"/>
        <v>26625955.415960599</v>
      </c>
      <c r="Q51" s="272">
        <f t="shared" si="14"/>
        <v>25079129.580000002</v>
      </c>
      <c r="R51" s="271">
        <f t="shared" si="14"/>
        <v>26625955.415960599</v>
      </c>
      <c r="S51" s="271">
        <f t="shared" si="15"/>
        <v>28268186.084818721</v>
      </c>
      <c r="T51" s="271"/>
      <c r="U51" s="271">
        <f t="shared" si="16"/>
        <v>1089776854.4803891</v>
      </c>
      <c r="V51" s="271">
        <f t="shared" si="17"/>
        <v>1228352635.4099267</v>
      </c>
      <c r="W51" s="271">
        <f t="shared" si="18"/>
        <v>1304114738.1600001</v>
      </c>
      <c r="X51" s="272">
        <f t="shared" si="19"/>
        <v>1384549681.6299512</v>
      </c>
      <c r="Y51" s="272">
        <f t="shared" si="20"/>
        <v>1304114738.1600001</v>
      </c>
      <c r="Z51" s="271">
        <f t="shared" si="21"/>
        <v>1384549681.6299512</v>
      </c>
      <c r="AA51" s="271">
        <f t="shared" si="22"/>
        <v>1469945676.4105735</v>
      </c>
      <c r="AB51" s="271"/>
      <c r="AC51" s="33" t="str">
        <f t="shared" si="23"/>
        <v>BERTAHAP</v>
      </c>
      <c r="AD51" s="273">
        <f t="shared" si="24"/>
        <v>0</v>
      </c>
      <c r="AE51" s="274">
        <v>2</v>
      </c>
      <c r="AF51" s="275"/>
      <c r="AG51" s="271" t="str">
        <f t="shared" si="25"/>
        <v>KR</v>
      </c>
      <c r="AH51" s="275">
        <f t="shared" si="26"/>
        <v>1198755000</v>
      </c>
      <c r="AI51" s="275">
        <f t="shared" si="26"/>
        <v>1351188000</v>
      </c>
      <c r="AJ51" s="275">
        <f t="shared" si="26"/>
        <v>1434527000</v>
      </c>
      <c r="AK51" s="276">
        <f t="shared" si="26"/>
        <v>1523005000</v>
      </c>
      <c r="AL51" s="276">
        <f t="shared" si="26"/>
        <v>1434527000</v>
      </c>
      <c r="AM51" s="275">
        <f t="shared" si="26"/>
        <v>1523005000</v>
      </c>
      <c r="AN51" s="275">
        <f t="shared" si="26"/>
        <v>1616941000</v>
      </c>
      <c r="AO51" s="52">
        <f t="shared" si="46"/>
        <v>1520599000</v>
      </c>
      <c r="AP51" s="43">
        <f t="shared" si="46"/>
        <v>1614386000</v>
      </c>
      <c r="AQ51" s="63">
        <f t="shared" si="27"/>
        <v>1368539100</v>
      </c>
      <c r="AR51" s="63">
        <f t="shared" si="28"/>
        <v>22808985</v>
      </c>
      <c r="AS51" s="351">
        <f t="shared" si="29"/>
        <v>28556343.75</v>
      </c>
      <c r="AT51" s="141">
        <f t="shared" si="30"/>
        <v>16143860</v>
      </c>
      <c r="AU51" s="5">
        <f t="shared" si="31"/>
        <v>22808985</v>
      </c>
      <c r="AV51" s="5">
        <f t="shared" si="32"/>
        <v>35863175</v>
      </c>
      <c r="AW51" s="127"/>
      <c r="AX51" s="130"/>
      <c r="AY51" s="130"/>
      <c r="BT51" s="56">
        <f t="shared" si="33"/>
        <v>-1732617.2854999974</v>
      </c>
      <c r="BU51" s="245">
        <f>O126</f>
        <v>25329920.875800002</v>
      </c>
      <c r="BV51" s="126"/>
      <c r="BW51" s="122"/>
      <c r="BX51" s="122" t="str">
        <f>F72</f>
        <v>1BR-20</v>
      </c>
      <c r="BY51" s="123">
        <f>D72</f>
        <v>20</v>
      </c>
      <c r="BZ51" s="124">
        <f>G72</f>
        <v>60</v>
      </c>
      <c r="CA51" s="124">
        <f>H72</f>
        <v>51</v>
      </c>
      <c r="CB51" s="125">
        <f>O72</f>
        <v>25079129.580000002</v>
      </c>
      <c r="CC51" s="125">
        <f>AH72</f>
        <v>1175702000</v>
      </c>
      <c r="CD51" s="125">
        <f>AI72</f>
        <v>1325204000</v>
      </c>
      <c r="CE51" s="125">
        <f>AJ72</f>
        <v>1406940000</v>
      </c>
      <c r="CF51" s="125">
        <f>AK72</f>
        <v>1493717000</v>
      </c>
      <c r="CG51" s="125">
        <f>AN72</f>
        <v>1585846000</v>
      </c>
      <c r="CT51" s="63">
        <f t="shared" si="40"/>
        <v>1452947400</v>
      </c>
      <c r="CU51" s="44">
        <f t="shared" si="41"/>
        <v>16143860</v>
      </c>
      <c r="CX51" s="56">
        <f t="shared" si="42"/>
        <v>1291074300</v>
      </c>
      <c r="CY51" s="44">
        <f t="shared" si="43"/>
        <v>21517905</v>
      </c>
      <c r="CZ51" s="49">
        <f t="shared" si="44"/>
        <v>35863175</v>
      </c>
    </row>
    <row r="52" spans="1:104">
      <c r="A52" s="3">
        <f t="shared" si="45"/>
        <v>13</v>
      </c>
      <c r="B52" s="263">
        <v>4</v>
      </c>
      <c r="C52" s="264" t="s">
        <v>134</v>
      </c>
      <c r="D52" s="265">
        <v>10</v>
      </c>
      <c r="E52" s="266"/>
      <c r="F52" s="41" t="s">
        <v>48</v>
      </c>
      <c r="G52" s="267">
        <f t="shared" si="4"/>
        <v>74</v>
      </c>
      <c r="H52" s="267">
        <f t="shared" si="5"/>
        <v>63</v>
      </c>
      <c r="I52" s="268">
        <f t="shared" si="6"/>
        <v>26966806</v>
      </c>
      <c r="J52" s="268">
        <f t="shared" si="7"/>
        <v>2</v>
      </c>
      <c r="K52" s="269">
        <f t="shared" si="8"/>
        <v>0.93</v>
      </c>
      <c r="L52" s="270">
        <f t="shared" si="9"/>
        <v>1</v>
      </c>
      <c r="M52" s="271">
        <f t="shared" si="10"/>
        <v>20957247.201545946</v>
      </c>
      <c r="N52" s="271">
        <f t="shared" si="11"/>
        <v>23622166.065575514</v>
      </c>
      <c r="O52" s="271">
        <f t="shared" si="12"/>
        <v>25079129.580000002</v>
      </c>
      <c r="P52" s="271">
        <f t="shared" si="13"/>
        <v>26625955.415960599</v>
      </c>
      <c r="Q52" s="272">
        <f t="shared" si="14"/>
        <v>25079129.580000002</v>
      </c>
      <c r="R52" s="271">
        <f t="shared" si="14"/>
        <v>26625955.415960599</v>
      </c>
      <c r="S52" s="271">
        <f t="shared" si="15"/>
        <v>28268186.084818721</v>
      </c>
      <c r="T52" s="271"/>
      <c r="U52" s="271">
        <f t="shared" si="16"/>
        <v>1320306573.6973946</v>
      </c>
      <c r="V52" s="271">
        <f t="shared" si="17"/>
        <v>1488196462.1312573</v>
      </c>
      <c r="W52" s="271">
        <f t="shared" si="18"/>
        <v>1579985163.5400002</v>
      </c>
      <c r="X52" s="272">
        <f t="shared" si="19"/>
        <v>1677435191.2055178</v>
      </c>
      <c r="Y52" s="272">
        <f t="shared" si="20"/>
        <v>1579985163.5400002</v>
      </c>
      <c r="Z52" s="271">
        <f t="shared" si="21"/>
        <v>1677435191.2055178</v>
      </c>
      <c r="AA52" s="271">
        <f t="shared" si="22"/>
        <v>1780895723.3435793</v>
      </c>
      <c r="AB52" s="271"/>
      <c r="AC52" s="33" t="str">
        <f t="shared" si="23"/>
        <v>BERTAHAP</v>
      </c>
      <c r="AD52" s="273">
        <f t="shared" si="24"/>
        <v>0</v>
      </c>
      <c r="AE52" s="274">
        <v>2</v>
      </c>
      <c r="AF52" s="275"/>
      <c r="AG52" s="271" t="str">
        <f t="shared" si="25"/>
        <v>KR</v>
      </c>
      <c r="AH52" s="275">
        <f t="shared" si="26"/>
        <v>1452338000</v>
      </c>
      <c r="AI52" s="275">
        <f t="shared" si="26"/>
        <v>1637017000</v>
      </c>
      <c r="AJ52" s="275">
        <f t="shared" si="26"/>
        <v>1737984000</v>
      </c>
      <c r="AK52" s="276">
        <f t="shared" si="26"/>
        <v>1845179000</v>
      </c>
      <c r="AL52" s="276">
        <f t="shared" si="26"/>
        <v>1737984000</v>
      </c>
      <c r="AM52" s="275">
        <f t="shared" si="26"/>
        <v>1845179000</v>
      </c>
      <c r="AN52" s="275">
        <f t="shared" si="26"/>
        <v>1958986000</v>
      </c>
      <c r="AO52" s="52">
        <f t="shared" si="46"/>
        <v>1842264000</v>
      </c>
      <c r="AP52" s="43">
        <f t="shared" si="46"/>
        <v>1955890000</v>
      </c>
      <c r="AQ52" s="63">
        <f t="shared" si="27"/>
        <v>1658037600</v>
      </c>
      <c r="AR52" s="63">
        <f t="shared" si="28"/>
        <v>27633960</v>
      </c>
      <c r="AS52" s="351">
        <f t="shared" si="29"/>
        <v>34597106.25</v>
      </c>
      <c r="AT52" s="141">
        <f t="shared" si="30"/>
        <v>19558900</v>
      </c>
      <c r="AU52" s="5">
        <f t="shared" si="31"/>
        <v>27633960</v>
      </c>
      <c r="AV52" s="5">
        <f t="shared" si="32"/>
        <v>43449600</v>
      </c>
      <c r="AW52" s="127"/>
      <c r="AX52" s="130"/>
      <c r="AY52" s="130"/>
      <c r="BT52" s="56">
        <f t="shared" si="33"/>
        <v>-1732617.2854999974</v>
      </c>
      <c r="BU52" s="246">
        <f>O171</f>
        <v>26419379.838199999</v>
      </c>
      <c r="BV52" s="126">
        <v>4</v>
      </c>
      <c r="BW52" s="122" t="s">
        <v>150</v>
      </c>
      <c r="BX52" s="122" t="str">
        <f>F83</f>
        <v>1BR-6</v>
      </c>
      <c r="BY52" s="123" t="str">
        <f>D83</f>
        <v>06</v>
      </c>
      <c r="BZ52" s="124">
        <f t="shared" ref="BZ52:CA55" si="49">G83</f>
        <v>78</v>
      </c>
      <c r="CA52" s="124">
        <f t="shared" si="49"/>
        <v>66</v>
      </c>
      <c r="CB52" s="125">
        <f>O83</f>
        <v>25079129.580000002</v>
      </c>
      <c r="CC52" s="125">
        <f t="shared" ref="CC52:CF55" si="50">AH83</f>
        <v>1521497000</v>
      </c>
      <c r="CD52" s="125">
        <f t="shared" si="50"/>
        <v>1714970000</v>
      </c>
      <c r="CE52" s="125">
        <f t="shared" si="50"/>
        <v>1820745000</v>
      </c>
      <c r="CF52" s="125">
        <f t="shared" si="50"/>
        <v>1933045000</v>
      </c>
      <c r="CG52" s="125">
        <f>AN83</f>
        <v>2052271000</v>
      </c>
      <c r="CH52" s="2">
        <v>12</v>
      </c>
      <c r="CT52" s="63">
        <f t="shared" si="40"/>
        <v>1760301000</v>
      </c>
      <c r="CU52" s="44">
        <f t="shared" si="41"/>
        <v>19558900</v>
      </c>
      <c r="CX52" s="56">
        <f t="shared" si="42"/>
        <v>1564185600</v>
      </c>
      <c r="CY52" s="44">
        <f t="shared" si="43"/>
        <v>26069760</v>
      </c>
      <c r="CZ52" s="49">
        <f t="shared" si="44"/>
        <v>43449600</v>
      </c>
    </row>
    <row r="53" spans="1:104">
      <c r="A53" s="3">
        <f t="shared" si="45"/>
        <v>14</v>
      </c>
      <c r="B53" s="263">
        <v>5</v>
      </c>
      <c r="C53" s="264" t="s">
        <v>134</v>
      </c>
      <c r="D53" s="299">
        <v>12</v>
      </c>
      <c r="E53" s="266"/>
      <c r="F53" s="41" t="s">
        <v>50</v>
      </c>
      <c r="G53" s="267">
        <f t="shared" si="4"/>
        <v>67</v>
      </c>
      <c r="H53" s="267">
        <f t="shared" si="5"/>
        <v>57</v>
      </c>
      <c r="I53" s="268">
        <f t="shared" si="6"/>
        <v>26966806</v>
      </c>
      <c r="J53" s="268">
        <f t="shared" si="7"/>
        <v>2</v>
      </c>
      <c r="K53" s="269">
        <f t="shared" si="8"/>
        <v>0.93</v>
      </c>
      <c r="L53" s="270">
        <f t="shared" si="9"/>
        <v>1</v>
      </c>
      <c r="M53" s="271">
        <f t="shared" si="10"/>
        <v>20957247.201545946</v>
      </c>
      <c r="N53" s="271">
        <f t="shared" si="11"/>
        <v>23622166.065575514</v>
      </c>
      <c r="O53" s="271">
        <f t="shared" si="12"/>
        <v>25079129.580000002</v>
      </c>
      <c r="P53" s="271">
        <f t="shared" si="13"/>
        <v>26625955.415960599</v>
      </c>
      <c r="Q53" s="272">
        <f t="shared" si="14"/>
        <v>25079129.580000002</v>
      </c>
      <c r="R53" s="271">
        <f t="shared" si="14"/>
        <v>26625955.415960599</v>
      </c>
      <c r="S53" s="271">
        <f t="shared" si="15"/>
        <v>28268186.084818721</v>
      </c>
      <c r="T53" s="271"/>
      <c r="U53" s="271">
        <f t="shared" si="16"/>
        <v>1194563090.4881189</v>
      </c>
      <c r="V53" s="271">
        <f t="shared" si="17"/>
        <v>1346463465.7378044</v>
      </c>
      <c r="W53" s="271">
        <f t="shared" si="18"/>
        <v>1429510386.0600002</v>
      </c>
      <c r="X53" s="272">
        <f t="shared" si="19"/>
        <v>1517679458.7097542</v>
      </c>
      <c r="Y53" s="272">
        <f t="shared" si="20"/>
        <v>1429510386.0600002</v>
      </c>
      <c r="Z53" s="271">
        <f t="shared" si="21"/>
        <v>1517679458.7097542</v>
      </c>
      <c r="AA53" s="271">
        <f t="shared" si="22"/>
        <v>1611286606.8346672</v>
      </c>
      <c r="AB53" s="271"/>
      <c r="AC53" s="33" t="str">
        <f t="shared" si="23"/>
        <v>BERTAHAP</v>
      </c>
      <c r="AD53" s="273">
        <f t="shared" si="24"/>
        <v>0</v>
      </c>
      <c r="AE53" s="274">
        <v>2</v>
      </c>
      <c r="AF53" s="275"/>
      <c r="AG53" s="271" t="str">
        <f t="shared" si="25"/>
        <v>KR</v>
      </c>
      <c r="AH53" s="275">
        <f t="shared" si="26"/>
        <v>1314020000</v>
      </c>
      <c r="AI53" s="275">
        <f t="shared" si="26"/>
        <v>1481110000</v>
      </c>
      <c r="AJ53" s="275">
        <f t="shared" si="26"/>
        <v>1572462000</v>
      </c>
      <c r="AK53" s="276">
        <f t="shared" si="26"/>
        <v>1669448000</v>
      </c>
      <c r="AL53" s="276">
        <f t="shared" si="26"/>
        <v>1572462000</v>
      </c>
      <c r="AM53" s="275">
        <f t="shared" si="26"/>
        <v>1669448000</v>
      </c>
      <c r="AN53" s="275">
        <f t="shared" si="26"/>
        <v>1772416000</v>
      </c>
      <c r="AO53" s="52">
        <f t="shared" si="46"/>
        <v>1666810000</v>
      </c>
      <c r="AP53" s="43">
        <f t="shared" si="46"/>
        <v>1769615000</v>
      </c>
      <c r="AQ53" s="63">
        <f t="shared" si="27"/>
        <v>1500129000</v>
      </c>
      <c r="AR53" s="63">
        <f t="shared" si="28"/>
        <v>25002150</v>
      </c>
      <c r="AS53" s="351">
        <f t="shared" si="29"/>
        <v>31302150</v>
      </c>
      <c r="AT53" s="141">
        <f t="shared" si="30"/>
        <v>17696150</v>
      </c>
      <c r="AU53" s="5">
        <f t="shared" si="31"/>
        <v>25002150</v>
      </c>
      <c r="AV53" s="5">
        <f t="shared" si="32"/>
        <v>39311550</v>
      </c>
      <c r="AW53" s="127"/>
      <c r="AX53" s="130"/>
      <c r="AY53" s="130"/>
      <c r="BT53" s="56">
        <f t="shared" si="33"/>
        <v>-1732617.2854999974</v>
      </c>
      <c r="BU53" s="133">
        <f>O179</f>
        <v>25580712.171600003</v>
      </c>
      <c r="BV53" s="126"/>
      <c r="BW53" s="122"/>
      <c r="BX53" s="122" t="str">
        <f>F84</f>
        <v>1BR-8</v>
      </c>
      <c r="BY53" s="123" t="str">
        <f>D84</f>
        <v>08</v>
      </c>
      <c r="BZ53" s="124">
        <f t="shared" si="49"/>
        <v>60</v>
      </c>
      <c r="CA53" s="124">
        <f t="shared" si="49"/>
        <v>52</v>
      </c>
      <c r="CB53" s="125">
        <f>O84</f>
        <v>25079129.580000002</v>
      </c>
      <c r="CC53" s="125">
        <f t="shared" si="50"/>
        <v>1198755000</v>
      </c>
      <c r="CD53" s="125">
        <f t="shared" si="50"/>
        <v>1351188000</v>
      </c>
      <c r="CE53" s="125">
        <f t="shared" si="50"/>
        <v>1434527000</v>
      </c>
      <c r="CF53" s="125">
        <f t="shared" si="50"/>
        <v>1523005000</v>
      </c>
      <c r="CG53" s="125">
        <f>AN84</f>
        <v>1616941000</v>
      </c>
      <c r="CT53" s="63">
        <f t="shared" si="40"/>
        <v>1592653500</v>
      </c>
      <c r="CU53" s="44">
        <f t="shared" si="41"/>
        <v>17696150</v>
      </c>
      <c r="CX53" s="56">
        <f t="shared" si="42"/>
        <v>1415215800</v>
      </c>
      <c r="CY53" s="44">
        <f t="shared" si="43"/>
        <v>23586930</v>
      </c>
      <c r="CZ53" s="49">
        <f t="shared" si="44"/>
        <v>39311550</v>
      </c>
    </row>
    <row r="54" spans="1:104">
      <c r="A54" s="3">
        <f t="shared" si="45"/>
        <v>15</v>
      </c>
      <c r="B54" s="263">
        <v>6</v>
      </c>
      <c r="C54" s="264" t="s">
        <v>134</v>
      </c>
      <c r="D54" s="265">
        <v>16</v>
      </c>
      <c r="E54" s="266"/>
      <c r="F54" s="41" t="s">
        <v>52</v>
      </c>
      <c r="G54" s="267">
        <f t="shared" si="4"/>
        <v>71</v>
      </c>
      <c r="H54" s="267">
        <f t="shared" si="5"/>
        <v>63</v>
      </c>
      <c r="I54" s="268">
        <f t="shared" si="6"/>
        <v>26966806</v>
      </c>
      <c r="J54" s="268">
        <f t="shared" si="7"/>
        <v>2</v>
      </c>
      <c r="K54" s="269">
        <f t="shared" si="8"/>
        <v>0.93</v>
      </c>
      <c r="L54" s="270">
        <f t="shared" si="9"/>
        <v>1</v>
      </c>
      <c r="M54" s="271">
        <f t="shared" si="10"/>
        <v>20957247.201545946</v>
      </c>
      <c r="N54" s="271">
        <f t="shared" si="11"/>
        <v>23622166.065575514</v>
      </c>
      <c r="O54" s="271">
        <f t="shared" si="12"/>
        <v>25079129.580000002</v>
      </c>
      <c r="P54" s="271">
        <f t="shared" si="13"/>
        <v>26625955.415960599</v>
      </c>
      <c r="Q54" s="272">
        <f t="shared" si="14"/>
        <v>25079129.580000002</v>
      </c>
      <c r="R54" s="271">
        <f t="shared" si="14"/>
        <v>26625955.415960599</v>
      </c>
      <c r="S54" s="271">
        <f t="shared" si="15"/>
        <v>28268186.084818721</v>
      </c>
      <c r="T54" s="271"/>
      <c r="U54" s="271">
        <f t="shared" si="16"/>
        <v>1320306573.6973946</v>
      </c>
      <c r="V54" s="271">
        <f t="shared" si="17"/>
        <v>1488196462.1312573</v>
      </c>
      <c r="W54" s="271">
        <f t="shared" si="18"/>
        <v>1579985163.5400002</v>
      </c>
      <c r="X54" s="272">
        <f t="shared" si="19"/>
        <v>1677435191.2055178</v>
      </c>
      <c r="Y54" s="272">
        <f t="shared" si="20"/>
        <v>1579985163.5400002</v>
      </c>
      <c r="Z54" s="271">
        <f t="shared" si="21"/>
        <v>1677435191.2055178</v>
      </c>
      <c r="AA54" s="271">
        <f t="shared" si="22"/>
        <v>1780895723.3435793</v>
      </c>
      <c r="AB54" s="271"/>
      <c r="AC54" s="33" t="str">
        <f t="shared" si="23"/>
        <v>BERTAHAP</v>
      </c>
      <c r="AD54" s="273">
        <f t="shared" si="24"/>
        <v>0</v>
      </c>
      <c r="AE54" s="274">
        <v>2</v>
      </c>
      <c r="AF54" s="275"/>
      <c r="AG54" s="271" t="str">
        <f t="shared" si="25"/>
        <v>KR</v>
      </c>
      <c r="AH54" s="275">
        <f t="shared" si="26"/>
        <v>1452338000</v>
      </c>
      <c r="AI54" s="275">
        <f t="shared" si="26"/>
        <v>1637017000</v>
      </c>
      <c r="AJ54" s="275">
        <f t="shared" si="26"/>
        <v>1737984000</v>
      </c>
      <c r="AK54" s="276">
        <f t="shared" si="26"/>
        <v>1845179000</v>
      </c>
      <c r="AL54" s="276">
        <f t="shared" si="26"/>
        <v>1737984000</v>
      </c>
      <c r="AM54" s="275">
        <f t="shared" si="26"/>
        <v>1845179000</v>
      </c>
      <c r="AN54" s="275">
        <f t="shared" si="26"/>
        <v>1958986000</v>
      </c>
      <c r="AO54" s="52">
        <f t="shared" si="46"/>
        <v>1842264000</v>
      </c>
      <c r="AP54" s="43">
        <f t="shared" si="46"/>
        <v>1955890000</v>
      </c>
      <c r="AQ54" s="63">
        <f t="shared" si="27"/>
        <v>1658037600</v>
      </c>
      <c r="AR54" s="63">
        <f t="shared" si="28"/>
        <v>27633960</v>
      </c>
      <c r="AS54" s="351">
        <f t="shared" si="29"/>
        <v>34597106.25</v>
      </c>
      <c r="AT54" s="141">
        <f t="shared" si="30"/>
        <v>19558900</v>
      </c>
      <c r="AU54" s="5">
        <f t="shared" si="31"/>
        <v>27633960</v>
      </c>
      <c r="AV54" s="5">
        <f t="shared" si="32"/>
        <v>43449600</v>
      </c>
      <c r="AW54" s="127"/>
      <c r="AX54" s="130"/>
      <c r="AY54" s="130"/>
      <c r="BT54" s="56">
        <f t="shared" si="33"/>
        <v>-1732617.2854999974</v>
      </c>
      <c r="BU54" s="247">
        <f>O180</f>
        <v>26680957.856400002</v>
      </c>
      <c r="BV54" s="126"/>
      <c r="BW54" s="131"/>
      <c r="BX54" s="122" t="str">
        <f>F85</f>
        <v>1BR-10</v>
      </c>
      <c r="BY54" s="123">
        <f>D85</f>
        <v>10</v>
      </c>
      <c r="BZ54" s="124">
        <f t="shared" si="49"/>
        <v>74</v>
      </c>
      <c r="CA54" s="124">
        <f t="shared" si="49"/>
        <v>63</v>
      </c>
      <c r="CB54" s="125">
        <f>O85</f>
        <v>25079129.580000002</v>
      </c>
      <c r="CC54" s="125">
        <f t="shared" si="50"/>
        <v>1452338000</v>
      </c>
      <c r="CD54" s="125">
        <f t="shared" si="50"/>
        <v>1637017000</v>
      </c>
      <c r="CE54" s="125">
        <f t="shared" si="50"/>
        <v>1737984000</v>
      </c>
      <c r="CF54" s="125">
        <f t="shared" si="50"/>
        <v>1845179000</v>
      </c>
      <c r="CG54" s="125">
        <f>AN85</f>
        <v>1958986000</v>
      </c>
      <c r="CT54" s="63">
        <f t="shared" si="40"/>
        <v>1760301000</v>
      </c>
      <c r="CU54" s="44">
        <f t="shared" si="41"/>
        <v>19558900</v>
      </c>
      <c r="CX54" s="56">
        <f t="shared" si="42"/>
        <v>1564185600</v>
      </c>
      <c r="CY54" s="44">
        <f t="shared" si="43"/>
        <v>26069760</v>
      </c>
      <c r="CZ54" s="49">
        <f t="shared" si="44"/>
        <v>43449600</v>
      </c>
    </row>
    <row r="55" spans="1:104">
      <c r="A55" s="3">
        <f t="shared" si="45"/>
        <v>16</v>
      </c>
      <c r="B55" s="263">
        <v>7</v>
      </c>
      <c r="C55" s="264" t="s">
        <v>134</v>
      </c>
      <c r="D55" s="299">
        <v>18</v>
      </c>
      <c r="E55" s="266"/>
      <c r="F55" s="41" t="s">
        <v>54</v>
      </c>
      <c r="G55" s="267">
        <f t="shared" si="4"/>
        <v>97</v>
      </c>
      <c r="H55" s="267">
        <f t="shared" si="5"/>
        <v>85</v>
      </c>
      <c r="I55" s="268">
        <f t="shared" si="6"/>
        <v>26966806</v>
      </c>
      <c r="J55" s="268">
        <f t="shared" si="7"/>
        <v>2</v>
      </c>
      <c r="K55" s="269">
        <f t="shared" si="8"/>
        <v>0.93</v>
      </c>
      <c r="L55" s="270">
        <f t="shared" si="9"/>
        <v>1</v>
      </c>
      <c r="M55" s="271">
        <f t="shared" si="10"/>
        <v>20957247.201545946</v>
      </c>
      <c r="N55" s="271">
        <f t="shared" si="11"/>
        <v>23622166.065575514</v>
      </c>
      <c r="O55" s="271">
        <f t="shared" si="12"/>
        <v>25079129.580000002</v>
      </c>
      <c r="P55" s="271">
        <f t="shared" si="13"/>
        <v>26625955.415960599</v>
      </c>
      <c r="Q55" s="272">
        <f t="shared" si="14"/>
        <v>25079129.580000002</v>
      </c>
      <c r="R55" s="271">
        <f t="shared" si="14"/>
        <v>26625955.415960599</v>
      </c>
      <c r="S55" s="271">
        <f t="shared" si="15"/>
        <v>28268186.084818721</v>
      </c>
      <c r="T55" s="271"/>
      <c r="U55" s="271">
        <f t="shared" si="16"/>
        <v>1781366012.1314054</v>
      </c>
      <c r="V55" s="271">
        <f t="shared" si="17"/>
        <v>2007884115.5739186</v>
      </c>
      <c r="W55" s="271">
        <f t="shared" si="18"/>
        <v>2131726014.3000002</v>
      </c>
      <c r="X55" s="272">
        <f t="shared" si="19"/>
        <v>2263206210.3566508</v>
      </c>
      <c r="Y55" s="272">
        <f t="shared" si="20"/>
        <v>2131726014.3000002</v>
      </c>
      <c r="Z55" s="271">
        <f t="shared" si="21"/>
        <v>2263206210.3566508</v>
      </c>
      <c r="AA55" s="271">
        <f t="shared" si="22"/>
        <v>2402795817.2095914</v>
      </c>
      <c r="AB55" s="271"/>
      <c r="AC55" s="33" t="str">
        <f t="shared" si="23"/>
        <v>BERTAHAP</v>
      </c>
      <c r="AD55" s="273">
        <f t="shared" si="24"/>
        <v>0</v>
      </c>
      <c r="AE55" s="274">
        <v>2</v>
      </c>
      <c r="AF55" s="275"/>
      <c r="AG55" s="271" t="str">
        <f t="shared" si="25"/>
        <v>KR</v>
      </c>
      <c r="AH55" s="275">
        <f t="shared" si="26"/>
        <v>1959503000</v>
      </c>
      <c r="AI55" s="275">
        <f t="shared" si="26"/>
        <v>2208673000</v>
      </c>
      <c r="AJ55" s="275">
        <f t="shared" si="26"/>
        <v>2344899000</v>
      </c>
      <c r="AK55" s="276">
        <f t="shared" si="26"/>
        <v>2489527000</v>
      </c>
      <c r="AL55" s="276">
        <f t="shared" si="26"/>
        <v>2344899000</v>
      </c>
      <c r="AM55" s="275">
        <f t="shared" si="26"/>
        <v>2489527000</v>
      </c>
      <c r="AN55" s="275">
        <f t="shared" si="26"/>
        <v>2643076000</v>
      </c>
      <c r="AO55" s="52">
        <f t="shared" si="46"/>
        <v>2485593000</v>
      </c>
      <c r="AP55" s="43">
        <f t="shared" si="46"/>
        <v>2638899000</v>
      </c>
      <c r="AQ55" s="63">
        <f t="shared" si="27"/>
        <v>2237033700</v>
      </c>
      <c r="AR55" s="63">
        <f t="shared" si="28"/>
        <v>37283895</v>
      </c>
      <c r="AS55" s="351">
        <f t="shared" si="29"/>
        <v>46678631.25</v>
      </c>
      <c r="AT55" s="141">
        <f t="shared" si="30"/>
        <v>26388990</v>
      </c>
      <c r="AU55" s="5">
        <f t="shared" si="31"/>
        <v>37283895</v>
      </c>
      <c r="AV55" s="5">
        <f t="shared" si="32"/>
        <v>58622475</v>
      </c>
      <c r="AW55" s="127"/>
      <c r="AX55" s="130"/>
      <c r="AY55" s="130"/>
      <c r="BT55" s="56">
        <f t="shared" si="33"/>
        <v>-1732617.2854999974</v>
      </c>
      <c r="BU55" s="137">
        <f>O188</f>
        <v>26942535.874600001</v>
      </c>
      <c r="BV55" s="126"/>
      <c r="BW55" s="122"/>
      <c r="BX55" s="122" t="str">
        <f>F86</f>
        <v>1BR-12</v>
      </c>
      <c r="BY55" s="123">
        <f>D86</f>
        <v>12</v>
      </c>
      <c r="BZ55" s="124">
        <f t="shared" si="49"/>
        <v>67</v>
      </c>
      <c r="CA55" s="124">
        <f t="shared" si="49"/>
        <v>57</v>
      </c>
      <c r="CB55" s="125">
        <f>O86</f>
        <v>25079129.580000002</v>
      </c>
      <c r="CC55" s="125">
        <f t="shared" si="50"/>
        <v>1314020000</v>
      </c>
      <c r="CD55" s="125">
        <f t="shared" si="50"/>
        <v>1481110000</v>
      </c>
      <c r="CE55" s="125">
        <f t="shared" si="50"/>
        <v>1572462000</v>
      </c>
      <c r="CF55" s="125">
        <f t="shared" si="50"/>
        <v>1669448000</v>
      </c>
      <c r="CG55" s="125">
        <f>AN86</f>
        <v>1772416000</v>
      </c>
      <c r="CT55" s="63">
        <f t="shared" si="40"/>
        <v>2375009100</v>
      </c>
      <c r="CU55" s="44">
        <f t="shared" si="41"/>
        <v>26388990</v>
      </c>
      <c r="CX55" s="56">
        <f t="shared" si="42"/>
        <v>2110409100</v>
      </c>
      <c r="CY55" s="44">
        <f t="shared" si="43"/>
        <v>35173485</v>
      </c>
      <c r="CZ55" s="49">
        <f t="shared" si="44"/>
        <v>58622475</v>
      </c>
    </row>
    <row r="56" spans="1:104">
      <c r="A56" s="3">
        <f t="shared" si="45"/>
        <v>17</v>
      </c>
      <c r="B56" s="263">
        <v>8</v>
      </c>
      <c r="C56" s="264" t="s">
        <v>134</v>
      </c>
      <c r="D56" s="299">
        <v>20</v>
      </c>
      <c r="E56" s="266"/>
      <c r="F56" s="41" t="s">
        <v>70</v>
      </c>
      <c r="G56" s="267">
        <f t="shared" si="4"/>
        <v>60</v>
      </c>
      <c r="H56" s="267">
        <f t="shared" si="5"/>
        <v>51</v>
      </c>
      <c r="I56" s="268">
        <f t="shared" si="6"/>
        <v>26966806</v>
      </c>
      <c r="J56" s="268">
        <f t="shared" si="7"/>
        <v>2</v>
      </c>
      <c r="K56" s="269">
        <f t="shared" si="8"/>
        <v>0.93</v>
      </c>
      <c r="L56" s="270">
        <f t="shared" si="9"/>
        <v>1</v>
      </c>
      <c r="M56" s="271">
        <f t="shared" si="10"/>
        <v>20957247.201545946</v>
      </c>
      <c r="N56" s="271">
        <f t="shared" si="11"/>
        <v>23622166.065575514</v>
      </c>
      <c r="O56" s="271">
        <f t="shared" si="12"/>
        <v>25079129.580000002</v>
      </c>
      <c r="P56" s="271">
        <f t="shared" si="13"/>
        <v>26625955.415960599</v>
      </c>
      <c r="Q56" s="272">
        <f t="shared" si="14"/>
        <v>25079129.580000002</v>
      </c>
      <c r="R56" s="271">
        <f t="shared" si="14"/>
        <v>26625955.415960599</v>
      </c>
      <c r="S56" s="271">
        <f t="shared" si="15"/>
        <v>28268186.084818721</v>
      </c>
      <c r="T56" s="271"/>
      <c r="U56" s="271">
        <f t="shared" si="16"/>
        <v>1068819607.2788433</v>
      </c>
      <c r="V56" s="271">
        <f t="shared" si="17"/>
        <v>1204730469.3443513</v>
      </c>
      <c r="W56" s="271">
        <f t="shared" si="18"/>
        <v>1279035608.5800002</v>
      </c>
      <c r="X56" s="272">
        <f t="shared" si="19"/>
        <v>1357923726.2139904</v>
      </c>
      <c r="Y56" s="272">
        <f t="shared" si="20"/>
        <v>1279035608.5800002</v>
      </c>
      <c r="Z56" s="271">
        <f t="shared" si="21"/>
        <v>1357923726.2139904</v>
      </c>
      <c r="AA56" s="271">
        <f t="shared" si="22"/>
        <v>1441677490.3257546</v>
      </c>
      <c r="AB56" s="271"/>
      <c r="AC56" s="33" t="str">
        <f t="shared" si="23"/>
        <v>BERTAHAP</v>
      </c>
      <c r="AD56" s="273">
        <f t="shared" si="24"/>
        <v>0</v>
      </c>
      <c r="AE56" s="274">
        <v>2</v>
      </c>
      <c r="AF56" s="275"/>
      <c r="AG56" s="271" t="str">
        <f t="shared" si="25"/>
        <v>KR</v>
      </c>
      <c r="AH56" s="275">
        <f t="shared" si="26"/>
        <v>1175702000</v>
      </c>
      <c r="AI56" s="275">
        <f t="shared" si="26"/>
        <v>1325204000</v>
      </c>
      <c r="AJ56" s="275">
        <f t="shared" si="26"/>
        <v>1406940000</v>
      </c>
      <c r="AK56" s="276">
        <f t="shared" si="26"/>
        <v>1493717000</v>
      </c>
      <c r="AL56" s="276">
        <f t="shared" si="26"/>
        <v>1406940000</v>
      </c>
      <c r="AM56" s="275">
        <f t="shared" si="26"/>
        <v>1493717000</v>
      </c>
      <c r="AN56" s="275">
        <f t="shared" si="26"/>
        <v>1585846000</v>
      </c>
      <c r="AO56" s="52">
        <f t="shared" si="46"/>
        <v>1491357000</v>
      </c>
      <c r="AP56" s="43">
        <f t="shared" si="46"/>
        <v>1583341000</v>
      </c>
      <c r="AQ56" s="63">
        <f t="shared" si="27"/>
        <v>1342221300</v>
      </c>
      <c r="AR56" s="63">
        <f t="shared" si="28"/>
        <v>22370355</v>
      </c>
      <c r="AS56" s="351">
        <f t="shared" si="29"/>
        <v>28007193.75</v>
      </c>
      <c r="AT56" s="141">
        <f t="shared" si="30"/>
        <v>15833410</v>
      </c>
      <c r="AU56" s="5">
        <f t="shared" si="31"/>
        <v>22370355</v>
      </c>
      <c r="AV56" s="5">
        <f t="shared" si="32"/>
        <v>35173500</v>
      </c>
      <c r="AW56" s="127"/>
      <c r="AX56" s="130"/>
      <c r="AY56" s="130"/>
      <c r="BT56" s="56">
        <f t="shared" si="33"/>
        <v>-1732617.2854999974</v>
      </c>
      <c r="BU56" s="75">
        <f>O189</f>
        <v>25580712.171600003</v>
      </c>
      <c r="BV56" s="126"/>
      <c r="BW56" s="122"/>
      <c r="BX56" s="122" t="str">
        <f>F88</f>
        <v>2BR-18</v>
      </c>
      <c r="BY56" s="123">
        <f>D88</f>
        <v>18</v>
      </c>
      <c r="BZ56" s="124">
        <f>G88</f>
        <v>97</v>
      </c>
      <c r="CA56" s="124">
        <f>H88</f>
        <v>85</v>
      </c>
      <c r="CB56" s="125">
        <f>O88</f>
        <v>25079129.580000002</v>
      </c>
      <c r="CC56" s="125">
        <f t="shared" ref="CC56:CF57" si="51">AH88</f>
        <v>1959503000</v>
      </c>
      <c r="CD56" s="125">
        <f t="shared" si="51"/>
        <v>2208673000</v>
      </c>
      <c r="CE56" s="125">
        <f t="shared" si="51"/>
        <v>2344899000</v>
      </c>
      <c r="CF56" s="125">
        <f t="shared" si="51"/>
        <v>2489527000</v>
      </c>
      <c r="CG56" s="125">
        <f>AN88</f>
        <v>2643076000</v>
      </c>
      <c r="CT56" s="63">
        <f t="shared" si="40"/>
        <v>1425006900</v>
      </c>
      <c r="CU56" s="44">
        <f t="shared" si="41"/>
        <v>15833410</v>
      </c>
      <c r="CX56" s="56">
        <f t="shared" si="42"/>
        <v>1266246000</v>
      </c>
      <c r="CY56" s="44">
        <f t="shared" si="43"/>
        <v>21104100</v>
      </c>
      <c r="CZ56" s="49">
        <f t="shared" si="44"/>
        <v>35173500</v>
      </c>
    </row>
    <row r="57" spans="1:104">
      <c r="A57" s="3">
        <f t="shared" si="45"/>
        <v>18</v>
      </c>
      <c r="B57" s="263">
        <v>9</v>
      </c>
      <c r="C57" s="264" t="s">
        <v>134</v>
      </c>
      <c r="D57" s="299">
        <v>22</v>
      </c>
      <c r="E57" s="266"/>
      <c r="F57" s="41" t="s">
        <v>89</v>
      </c>
      <c r="G57" s="267">
        <f t="shared" si="4"/>
        <v>81</v>
      </c>
      <c r="H57" s="267">
        <f t="shared" si="5"/>
        <v>70</v>
      </c>
      <c r="I57" s="268">
        <f t="shared" si="6"/>
        <v>26966806</v>
      </c>
      <c r="J57" s="268">
        <f t="shared" si="7"/>
        <v>4</v>
      </c>
      <c r="K57" s="269">
        <f t="shared" si="8"/>
        <v>0.97</v>
      </c>
      <c r="L57" s="270">
        <f t="shared" si="9"/>
        <v>1</v>
      </c>
      <c r="M57" s="271">
        <f t="shared" si="10"/>
        <v>21858634.177956525</v>
      </c>
      <c r="N57" s="271">
        <f t="shared" si="11"/>
        <v>24638173.208180912</v>
      </c>
      <c r="O57" s="271">
        <f t="shared" si="12"/>
        <v>26157801.82</v>
      </c>
      <c r="P57" s="271">
        <f t="shared" si="13"/>
        <v>27771157.799442772</v>
      </c>
      <c r="Q57" s="272">
        <f t="shared" si="14"/>
        <v>26157801.82</v>
      </c>
      <c r="R57" s="271">
        <f t="shared" si="14"/>
        <v>27771157.799442772</v>
      </c>
      <c r="S57" s="271">
        <f t="shared" si="15"/>
        <v>29484022.045456085</v>
      </c>
      <c r="T57" s="271"/>
      <c r="U57" s="271">
        <f t="shared" si="16"/>
        <v>1530104392.4569569</v>
      </c>
      <c r="V57" s="271">
        <f t="shared" si="17"/>
        <v>1724672124.5726638</v>
      </c>
      <c r="W57" s="271">
        <f t="shared" si="18"/>
        <v>1831046127.4000001</v>
      </c>
      <c r="X57" s="272">
        <f t="shared" si="19"/>
        <v>1943981045.960994</v>
      </c>
      <c r="Y57" s="272">
        <f t="shared" si="20"/>
        <v>1831046127.4000001</v>
      </c>
      <c r="Z57" s="271">
        <f t="shared" si="21"/>
        <v>1943981045.960994</v>
      </c>
      <c r="AA57" s="271">
        <f t="shared" si="22"/>
        <v>2063881543.181926</v>
      </c>
      <c r="AB57" s="271"/>
      <c r="AC57" s="33" t="str">
        <f t="shared" si="23"/>
        <v>BERTAHAP</v>
      </c>
      <c r="AD57" s="273">
        <f t="shared" si="24"/>
        <v>0</v>
      </c>
      <c r="AE57" s="274">
        <v>2</v>
      </c>
      <c r="AF57" s="275"/>
      <c r="AG57" s="271" t="str">
        <f t="shared" si="25"/>
        <v>KR</v>
      </c>
      <c r="AH57" s="275">
        <f t="shared" si="26"/>
        <v>1683115000</v>
      </c>
      <c r="AI57" s="275">
        <f t="shared" si="26"/>
        <v>1897140000</v>
      </c>
      <c r="AJ57" s="275">
        <f t="shared" si="26"/>
        <v>2014151000</v>
      </c>
      <c r="AK57" s="276">
        <f t="shared" si="26"/>
        <v>2138380000</v>
      </c>
      <c r="AL57" s="276">
        <f t="shared" si="26"/>
        <v>2014151000</v>
      </c>
      <c r="AM57" s="275">
        <f t="shared" si="26"/>
        <v>2138380000</v>
      </c>
      <c r="AN57" s="275">
        <f t="shared" si="26"/>
        <v>2270270000</v>
      </c>
      <c r="AO57" s="52">
        <f t="shared" si="46"/>
        <v>2135001000</v>
      </c>
      <c r="AP57" s="43">
        <f t="shared" si="46"/>
        <v>2266683000</v>
      </c>
      <c r="AQ57" s="63">
        <f t="shared" si="27"/>
        <v>1921500900</v>
      </c>
      <c r="AR57" s="63">
        <f t="shared" si="28"/>
        <v>32025015</v>
      </c>
      <c r="AS57" s="351">
        <f t="shared" si="29"/>
        <v>40094625</v>
      </c>
      <c r="AT57" s="141">
        <f t="shared" si="30"/>
        <v>22666830</v>
      </c>
      <c r="AU57" s="5">
        <f t="shared" si="31"/>
        <v>32025015</v>
      </c>
      <c r="AV57" s="5">
        <f t="shared" si="32"/>
        <v>50353775</v>
      </c>
      <c r="AW57" s="127"/>
      <c r="AX57" s="130"/>
      <c r="AY57" s="130"/>
      <c r="BT57" s="56">
        <f t="shared" si="33"/>
        <v>-653945.04549999908</v>
      </c>
      <c r="BU57" s="136">
        <f>O205</f>
        <v>26130835.013999999</v>
      </c>
      <c r="BV57" s="126"/>
      <c r="BW57" s="122"/>
      <c r="BX57" s="122" t="str">
        <f>F89</f>
        <v>1BR-20</v>
      </c>
      <c r="BY57" s="123">
        <f>D89</f>
        <v>20</v>
      </c>
      <c r="BZ57" s="124">
        <f>G89</f>
        <v>60</v>
      </c>
      <c r="CA57" s="124">
        <f>H89</f>
        <v>51</v>
      </c>
      <c r="CB57" s="125">
        <f>O89</f>
        <v>25079129.580000002</v>
      </c>
      <c r="CC57" s="125">
        <f t="shared" si="51"/>
        <v>1175702000</v>
      </c>
      <c r="CD57" s="125">
        <f t="shared" si="51"/>
        <v>1325204000</v>
      </c>
      <c r="CE57" s="125">
        <f t="shared" si="51"/>
        <v>1406940000</v>
      </c>
      <c r="CF57" s="125">
        <f t="shared" si="51"/>
        <v>1493717000</v>
      </c>
      <c r="CG57" s="125">
        <f>AN89</f>
        <v>1585846000</v>
      </c>
      <c r="CT57" s="63">
        <f t="shared" si="40"/>
        <v>2040014700</v>
      </c>
      <c r="CU57" s="44">
        <f t="shared" si="41"/>
        <v>22666830</v>
      </c>
      <c r="CX57" s="56">
        <f t="shared" si="42"/>
        <v>1812735900</v>
      </c>
      <c r="CY57" s="44">
        <f t="shared" si="43"/>
        <v>30212265</v>
      </c>
      <c r="CZ57" s="49">
        <f t="shared" si="44"/>
        <v>50353775</v>
      </c>
    </row>
    <row r="58" spans="1:104">
      <c r="A58" s="3">
        <f t="shared" si="45"/>
        <v>19</v>
      </c>
      <c r="B58" s="263">
        <v>1</v>
      </c>
      <c r="C58" s="264" t="s">
        <v>139</v>
      </c>
      <c r="D58" s="265" t="s">
        <v>24</v>
      </c>
      <c r="E58" s="266"/>
      <c r="F58" s="41" t="s">
        <v>39</v>
      </c>
      <c r="G58" s="267">
        <f t="shared" si="4"/>
        <v>113</v>
      </c>
      <c r="H58" s="267">
        <f t="shared" si="5"/>
        <v>101</v>
      </c>
      <c r="I58" s="268">
        <f t="shared" si="6"/>
        <v>26966806</v>
      </c>
      <c r="J58" s="268">
        <f t="shared" si="7"/>
        <v>6</v>
      </c>
      <c r="K58" s="269">
        <f t="shared" si="8"/>
        <v>0.95</v>
      </c>
      <c r="L58" s="319">
        <f t="shared" ref="L58:L65" si="52">SUMIF($AN$4:$AN$22,D58,$BE$4:$BE$22)</f>
        <v>1.01</v>
      </c>
      <c r="M58" s="271">
        <f t="shared" si="10"/>
        <v>21622020.096648749</v>
      </c>
      <c r="N58" s="271">
        <f t="shared" si="11"/>
        <v>24371471.333246995</v>
      </c>
      <c r="O58" s="271">
        <f t="shared" si="12"/>
        <v>25874650.357000001</v>
      </c>
      <c r="P58" s="271">
        <f t="shared" si="13"/>
        <v>27470542.173778702</v>
      </c>
      <c r="Q58" s="272">
        <f t="shared" si="14"/>
        <v>25874650.357000001</v>
      </c>
      <c r="R58" s="271">
        <f t="shared" si="14"/>
        <v>27470542.173778702</v>
      </c>
      <c r="S58" s="271">
        <f t="shared" si="15"/>
        <v>29164865.105788779</v>
      </c>
      <c r="T58" s="271"/>
      <c r="U58" s="271">
        <f t="shared" si="16"/>
        <v>2183824029.7615237</v>
      </c>
      <c r="V58" s="271">
        <f t="shared" si="17"/>
        <v>2461518604.6579466</v>
      </c>
      <c r="W58" s="271">
        <f t="shared" si="18"/>
        <v>2613339686.0570002</v>
      </c>
      <c r="X58" s="272">
        <f t="shared" si="19"/>
        <v>2774524759.5516491</v>
      </c>
      <c r="Y58" s="272">
        <f t="shared" si="20"/>
        <v>2613339686.0570002</v>
      </c>
      <c r="Z58" s="271">
        <f t="shared" si="21"/>
        <v>2774524759.5516491</v>
      </c>
      <c r="AA58" s="271">
        <f t="shared" si="22"/>
        <v>2945651375.6846666</v>
      </c>
      <c r="AB58" s="271"/>
      <c r="AC58" s="33" t="str">
        <f t="shared" si="23"/>
        <v>BERTAHAP</v>
      </c>
      <c r="AD58" s="273">
        <f t="shared" si="24"/>
        <v>0</v>
      </c>
      <c r="AE58" s="274">
        <v>2</v>
      </c>
      <c r="AF58" s="275"/>
      <c r="AG58" s="271" t="str">
        <f t="shared" si="25"/>
        <v>KR</v>
      </c>
      <c r="AH58" s="275">
        <f t="shared" si="26"/>
        <v>2402207000</v>
      </c>
      <c r="AI58" s="275">
        <f t="shared" si="26"/>
        <v>2707671000</v>
      </c>
      <c r="AJ58" s="275">
        <f t="shared" si="26"/>
        <v>2874674000</v>
      </c>
      <c r="AK58" s="276">
        <f t="shared" si="26"/>
        <v>3051978000</v>
      </c>
      <c r="AL58" s="276">
        <f t="shared" si="26"/>
        <v>2874674000</v>
      </c>
      <c r="AM58" s="275">
        <f t="shared" si="26"/>
        <v>3051978000</v>
      </c>
      <c r="AN58" s="275">
        <f t="shared" si="26"/>
        <v>3240217000</v>
      </c>
      <c r="AO58" s="52">
        <f t="shared" si="46"/>
        <v>3047155000</v>
      </c>
      <c r="AP58" s="43">
        <f t="shared" si="46"/>
        <v>3235097000</v>
      </c>
      <c r="AQ58" s="63">
        <f t="shared" si="27"/>
        <v>2742439500</v>
      </c>
      <c r="AR58" s="63">
        <f t="shared" si="28"/>
        <v>45707325</v>
      </c>
      <c r="AS58" s="351">
        <f t="shared" si="29"/>
        <v>57224587.5</v>
      </c>
      <c r="AT58" s="141">
        <f t="shared" si="30"/>
        <v>32350970</v>
      </c>
      <c r="AU58" s="5">
        <f t="shared" si="31"/>
        <v>45707325</v>
      </c>
      <c r="AV58" s="5">
        <f t="shared" si="32"/>
        <v>71866850</v>
      </c>
      <c r="AW58" s="127"/>
      <c r="AX58" s="130"/>
      <c r="AY58" s="130"/>
      <c r="BT58" s="56">
        <f t="shared" si="33"/>
        <v>-937096.5084999986</v>
      </c>
      <c r="BU58" s="140">
        <f>O223</f>
        <v>26387019.671</v>
      </c>
      <c r="BV58" s="126">
        <v>5</v>
      </c>
      <c r="BW58" s="122" t="s">
        <v>229</v>
      </c>
      <c r="BX58" s="122" t="str">
        <f>F48</f>
        <v>2BR-22</v>
      </c>
      <c r="BY58" s="123">
        <f>D48</f>
        <v>22</v>
      </c>
      <c r="BZ58" s="124">
        <f>G48</f>
        <v>81</v>
      </c>
      <c r="CA58" s="124">
        <f>H48</f>
        <v>70</v>
      </c>
      <c r="CB58" s="125">
        <f>O48</f>
        <v>26157801.82</v>
      </c>
      <c r="CC58" s="125">
        <f>AH48</f>
        <v>1683115000</v>
      </c>
      <c r="CD58" s="125">
        <f>AI48</f>
        <v>1897140000</v>
      </c>
      <c r="CE58" s="125">
        <f>AJ48</f>
        <v>2014151000</v>
      </c>
      <c r="CF58" s="125">
        <f>AK48</f>
        <v>2138380000</v>
      </c>
      <c r="CG58" s="125">
        <f>AN48</f>
        <v>2270270000</v>
      </c>
      <c r="CH58" s="2">
        <v>5</v>
      </c>
      <c r="CT58" s="63">
        <f t="shared" si="40"/>
        <v>2911587300</v>
      </c>
      <c r="CU58" s="44">
        <f t="shared" si="41"/>
        <v>32350970</v>
      </c>
      <c r="CX58" s="56">
        <f t="shared" si="42"/>
        <v>2587206600</v>
      </c>
      <c r="CY58" s="44">
        <f t="shared" si="43"/>
        <v>43120110</v>
      </c>
      <c r="CZ58" s="49">
        <f t="shared" si="44"/>
        <v>71866850</v>
      </c>
    </row>
    <row r="59" spans="1:104">
      <c r="A59" s="3">
        <f t="shared" si="45"/>
        <v>20</v>
      </c>
      <c r="B59" s="263">
        <v>2</v>
      </c>
      <c r="C59" s="264" t="s">
        <v>139</v>
      </c>
      <c r="D59" s="265" t="s">
        <v>35</v>
      </c>
      <c r="E59" s="266"/>
      <c r="F59" s="41" t="s">
        <v>42</v>
      </c>
      <c r="G59" s="267">
        <f t="shared" si="4"/>
        <v>78</v>
      </c>
      <c r="H59" s="267">
        <f t="shared" si="5"/>
        <v>66</v>
      </c>
      <c r="I59" s="268">
        <f t="shared" si="6"/>
        <v>26966806</v>
      </c>
      <c r="J59" s="268">
        <f t="shared" si="7"/>
        <v>2</v>
      </c>
      <c r="K59" s="269">
        <f t="shared" si="8"/>
        <v>0.93</v>
      </c>
      <c r="L59" s="319">
        <f t="shared" si="52"/>
        <v>1.01</v>
      </c>
      <c r="M59" s="271">
        <f t="shared" si="10"/>
        <v>21166819.673561409</v>
      </c>
      <c r="N59" s="271">
        <f t="shared" si="11"/>
        <v>23858387.72623127</v>
      </c>
      <c r="O59" s="271">
        <f t="shared" si="12"/>
        <v>25329920.875800002</v>
      </c>
      <c r="P59" s="271">
        <f t="shared" si="13"/>
        <v>26892214.970120206</v>
      </c>
      <c r="Q59" s="272">
        <f t="shared" si="14"/>
        <v>25329920.875800002</v>
      </c>
      <c r="R59" s="271">
        <f t="shared" si="14"/>
        <v>26892214.970120206</v>
      </c>
      <c r="S59" s="271">
        <f t="shared" si="15"/>
        <v>28550867.945666909</v>
      </c>
      <c r="T59" s="271"/>
      <c r="U59" s="271">
        <f t="shared" si="16"/>
        <v>1397010098.4550531</v>
      </c>
      <c r="V59" s="271">
        <f t="shared" si="17"/>
        <v>1574653589.9312637</v>
      </c>
      <c r="W59" s="271">
        <f t="shared" si="18"/>
        <v>1671774777.8028002</v>
      </c>
      <c r="X59" s="272">
        <f t="shared" si="19"/>
        <v>1774886188.0279336</v>
      </c>
      <c r="Y59" s="272">
        <f t="shared" si="20"/>
        <v>1671774777.8028002</v>
      </c>
      <c r="Z59" s="271">
        <f t="shared" si="21"/>
        <v>1774886188.0279336</v>
      </c>
      <c r="AA59" s="271">
        <f t="shared" si="22"/>
        <v>1884357284.414016</v>
      </c>
      <c r="AB59" s="271"/>
      <c r="AC59" s="33" t="str">
        <f t="shared" si="23"/>
        <v>BERTAHAP</v>
      </c>
      <c r="AD59" s="273">
        <f t="shared" si="24"/>
        <v>0</v>
      </c>
      <c r="AE59" s="274">
        <v>2</v>
      </c>
      <c r="AF59" s="275"/>
      <c r="AG59" s="271" t="str">
        <f t="shared" si="25"/>
        <v>KR</v>
      </c>
      <c r="AH59" s="275">
        <f t="shared" si="26"/>
        <v>1536712000</v>
      </c>
      <c r="AI59" s="275">
        <f t="shared" si="26"/>
        <v>1732119000</v>
      </c>
      <c r="AJ59" s="275">
        <f t="shared" si="26"/>
        <v>1838953000</v>
      </c>
      <c r="AK59" s="276">
        <f t="shared" si="26"/>
        <v>1952375000</v>
      </c>
      <c r="AL59" s="276">
        <f t="shared" si="26"/>
        <v>1838953000</v>
      </c>
      <c r="AM59" s="275">
        <f t="shared" si="26"/>
        <v>1952375000</v>
      </c>
      <c r="AN59" s="275">
        <f t="shared" si="26"/>
        <v>2072794000</v>
      </c>
      <c r="AO59" s="52">
        <f t="shared" si="46"/>
        <v>1949291000</v>
      </c>
      <c r="AP59" s="43">
        <f t="shared" si="46"/>
        <v>2069518000</v>
      </c>
      <c r="AQ59" s="63">
        <f t="shared" si="27"/>
        <v>1754361900</v>
      </c>
      <c r="AR59" s="63">
        <f t="shared" si="28"/>
        <v>29239365</v>
      </c>
      <c r="AS59" s="351">
        <f t="shared" si="29"/>
        <v>36607031.25</v>
      </c>
      <c r="AT59" s="141">
        <f t="shared" si="30"/>
        <v>20695180</v>
      </c>
      <c r="AU59" s="5">
        <f t="shared" si="31"/>
        <v>29239365</v>
      </c>
      <c r="AV59" s="5">
        <f t="shared" si="32"/>
        <v>45973825</v>
      </c>
      <c r="AW59" s="127"/>
      <c r="AX59" s="130"/>
      <c r="AY59" s="130"/>
      <c r="BT59" s="56">
        <f t="shared" si="33"/>
        <v>-1481825.989699997</v>
      </c>
      <c r="BU59" s="142">
        <f>O247</f>
        <v>26002742.685499996</v>
      </c>
      <c r="BV59" s="126">
        <v>6</v>
      </c>
      <c r="BW59" s="122" t="s">
        <v>135</v>
      </c>
      <c r="BX59" s="122" t="str">
        <f>F58</f>
        <v>2BR-2</v>
      </c>
      <c r="BY59" s="123" t="str">
        <f>D58</f>
        <v>02</v>
      </c>
      <c r="BZ59" s="124">
        <f>G58</f>
        <v>113</v>
      </c>
      <c r="CA59" s="124">
        <f>H58</f>
        <v>101</v>
      </c>
      <c r="CB59" s="125">
        <f>O58</f>
        <v>25874650.357000001</v>
      </c>
      <c r="CC59" s="125">
        <f>AH58</f>
        <v>2402207000</v>
      </c>
      <c r="CD59" s="125">
        <f>AI58</f>
        <v>2707671000</v>
      </c>
      <c r="CE59" s="125">
        <f>AJ58</f>
        <v>2874674000</v>
      </c>
      <c r="CF59" s="125">
        <f>AK58</f>
        <v>3051978000</v>
      </c>
      <c r="CG59" s="125">
        <f>AN58</f>
        <v>3240217000</v>
      </c>
      <c r="CH59" s="2">
        <v>8</v>
      </c>
      <c r="CT59" s="63">
        <f t="shared" si="40"/>
        <v>1862566200</v>
      </c>
      <c r="CU59" s="44">
        <f t="shared" si="41"/>
        <v>20695180</v>
      </c>
      <c r="CX59" s="56">
        <f t="shared" si="42"/>
        <v>1655057700</v>
      </c>
      <c r="CY59" s="44">
        <f t="shared" si="43"/>
        <v>27584295</v>
      </c>
      <c r="CZ59" s="49">
        <f t="shared" si="44"/>
        <v>45973825</v>
      </c>
    </row>
    <row r="60" spans="1:104">
      <c r="A60" s="3">
        <f t="shared" si="45"/>
        <v>21</v>
      </c>
      <c r="B60" s="263">
        <v>3</v>
      </c>
      <c r="C60" s="264" t="s">
        <v>139</v>
      </c>
      <c r="D60" s="265" t="s">
        <v>41</v>
      </c>
      <c r="E60" s="266"/>
      <c r="F60" s="41" t="s">
        <v>45</v>
      </c>
      <c r="G60" s="267">
        <f t="shared" si="4"/>
        <v>60</v>
      </c>
      <c r="H60" s="267">
        <f t="shared" si="5"/>
        <v>52</v>
      </c>
      <c r="I60" s="268">
        <f t="shared" si="6"/>
        <v>26966806</v>
      </c>
      <c r="J60" s="268">
        <f t="shared" si="7"/>
        <v>2</v>
      </c>
      <c r="K60" s="269">
        <f t="shared" si="8"/>
        <v>0.93</v>
      </c>
      <c r="L60" s="319">
        <f t="shared" si="52"/>
        <v>1.01</v>
      </c>
      <c r="M60" s="271">
        <f t="shared" si="10"/>
        <v>21166819.673561409</v>
      </c>
      <c r="N60" s="271">
        <f t="shared" si="11"/>
        <v>23858387.72623127</v>
      </c>
      <c r="O60" s="271">
        <f t="shared" si="12"/>
        <v>25329920.875800002</v>
      </c>
      <c r="P60" s="271">
        <f t="shared" si="13"/>
        <v>26892214.970120206</v>
      </c>
      <c r="Q60" s="272">
        <f t="shared" si="14"/>
        <v>25329920.875800002</v>
      </c>
      <c r="R60" s="271">
        <f t="shared" si="14"/>
        <v>26892214.970120206</v>
      </c>
      <c r="S60" s="271">
        <f t="shared" si="15"/>
        <v>28550867.945666909</v>
      </c>
      <c r="T60" s="271"/>
      <c r="U60" s="271">
        <f t="shared" si="16"/>
        <v>1100674623.0251932</v>
      </c>
      <c r="V60" s="271">
        <f t="shared" si="17"/>
        <v>1240636161.7640259</v>
      </c>
      <c r="W60" s="271">
        <f t="shared" si="18"/>
        <v>1317155885.5416002</v>
      </c>
      <c r="X60" s="272">
        <f t="shared" si="19"/>
        <v>1398395178.4462507</v>
      </c>
      <c r="Y60" s="272">
        <f t="shared" si="20"/>
        <v>1317155885.5416002</v>
      </c>
      <c r="Z60" s="271">
        <f t="shared" si="21"/>
        <v>1398395178.4462507</v>
      </c>
      <c r="AA60" s="271">
        <f t="shared" si="22"/>
        <v>1484645133.1746793</v>
      </c>
      <c r="AB60" s="271"/>
      <c r="AC60" s="33" t="str">
        <f t="shared" si="23"/>
        <v>BERTAHAP</v>
      </c>
      <c r="AD60" s="273">
        <f t="shared" si="24"/>
        <v>0</v>
      </c>
      <c r="AE60" s="274">
        <v>2</v>
      </c>
      <c r="AF60" s="275"/>
      <c r="AG60" s="271" t="str">
        <f t="shared" si="25"/>
        <v>KR</v>
      </c>
      <c r="AH60" s="275">
        <f t="shared" si="26"/>
        <v>1210743000</v>
      </c>
      <c r="AI60" s="275">
        <f t="shared" si="26"/>
        <v>1364700000</v>
      </c>
      <c r="AJ60" s="275">
        <f t="shared" si="26"/>
        <v>1448872000</v>
      </c>
      <c r="AK60" s="276">
        <f t="shared" si="26"/>
        <v>1538235000</v>
      </c>
      <c r="AL60" s="276">
        <f t="shared" si="26"/>
        <v>1448872000</v>
      </c>
      <c r="AM60" s="275">
        <f t="shared" si="26"/>
        <v>1538235000</v>
      </c>
      <c r="AN60" s="275">
        <f t="shared" si="26"/>
        <v>1633110000</v>
      </c>
      <c r="AO60" s="52">
        <f t="shared" si="46"/>
        <v>1535805000</v>
      </c>
      <c r="AP60" s="43">
        <f t="shared" si="46"/>
        <v>1630530000</v>
      </c>
      <c r="AQ60" s="63">
        <f t="shared" si="27"/>
        <v>1382224500</v>
      </c>
      <c r="AR60" s="63">
        <f t="shared" si="28"/>
        <v>23037075</v>
      </c>
      <c r="AS60" s="351">
        <f t="shared" si="29"/>
        <v>28841906.25</v>
      </c>
      <c r="AT60" s="141">
        <f t="shared" si="30"/>
        <v>16305300</v>
      </c>
      <c r="AU60" s="5">
        <f t="shared" si="31"/>
        <v>23037075</v>
      </c>
      <c r="AV60" s="5">
        <f t="shared" si="32"/>
        <v>36221800</v>
      </c>
      <c r="AW60" s="127"/>
      <c r="AX60" s="130"/>
      <c r="AY60" s="130"/>
      <c r="BT60" s="56">
        <f t="shared" si="33"/>
        <v>-1481825.989699997</v>
      </c>
      <c r="BU60" s="143">
        <f>O248</f>
        <v>25455316.523699999</v>
      </c>
      <c r="BV60" s="126"/>
      <c r="BW60" s="122" t="s">
        <v>136</v>
      </c>
      <c r="BX60" s="122"/>
      <c r="BY60" s="123"/>
      <c r="BZ60" s="124"/>
      <c r="CA60" s="124"/>
      <c r="CB60" s="125"/>
      <c r="CC60" s="125"/>
      <c r="CD60" s="125"/>
      <c r="CE60" s="125"/>
      <c r="CF60" s="125"/>
      <c r="CG60" s="125"/>
      <c r="CT60" s="63">
        <f t="shared" si="40"/>
        <v>1467477000</v>
      </c>
      <c r="CU60" s="44">
        <f t="shared" si="41"/>
        <v>16305300</v>
      </c>
      <c r="CX60" s="56">
        <f t="shared" si="42"/>
        <v>1303984800</v>
      </c>
      <c r="CY60" s="44">
        <f t="shared" si="43"/>
        <v>21733080</v>
      </c>
      <c r="CZ60" s="49">
        <f t="shared" si="44"/>
        <v>36221800</v>
      </c>
    </row>
    <row r="61" spans="1:104">
      <c r="A61" s="3">
        <f t="shared" si="45"/>
        <v>22</v>
      </c>
      <c r="B61" s="263">
        <v>4</v>
      </c>
      <c r="C61" s="264" t="s">
        <v>139</v>
      </c>
      <c r="D61" s="265">
        <v>10</v>
      </c>
      <c r="E61" s="266"/>
      <c r="F61" s="41" t="s">
        <v>48</v>
      </c>
      <c r="G61" s="267">
        <f t="shared" si="4"/>
        <v>74</v>
      </c>
      <c r="H61" s="267">
        <f t="shared" si="5"/>
        <v>63</v>
      </c>
      <c r="I61" s="268">
        <f t="shared" si="6"/>
        <v>26966806</v>
      </c>
      <c r="J61" s="268">
        <f t="shared" si="7"/>
        <v>2</v>
      </c>
      <c r="K61" s="269">
        <f t="shared" si="8"/>
        <v>0.93</v>
      </c>
      <c r="L61" s="319">
        <f t="shared" si="52"/>
        <v>1.01</v>
      </c>
      <c r="M61" s="271">
        <f t="shared" si="10"/>
        <v>21166819.673561409</v>
      </c>
      <c r="N61" s="271">
        <f t="shared" si="11"/>
        <v>23858387.72623127</v>
      </c>
      <c r="O61" s="271">
        <f t="shared" si="12"/>
        <v>25329920.875800002</v>
      </c>
      <c r="P61" s="271">
        <f t="shared" si="13"/>
        <v>26892214.970120206</v>
      </c>
      <c r="Q61" s="272">
        <f t="shared" si="14"/>
        <v>25329920.875800002</v>
      </c>
      <c r="R61" s="271">
        <f t="shared" si="14"/>
        <v>26892214.970120206</v>
      </c>
      <c r="S61" s="271">
        <f t="shared" si="15"/>
        <v>28550867.945666909</v>
      </c>
      <c r="T61" s="271"/>
      <c r="U61" s="271">
        <f t="shared" si="16"/>
        <v>1333509639.4343688</v>
      </c>
      <c r="V61" s="271">
        <f t="shared" si="17"/>
        <v>1503078426.7525699</v>
      </c>
      <c r="W61" s="271">
        <f t="shared" si="18"/>
        <v>1595785015.1754003</v>
      </c>
      <c r="X61" s="272">
        <f t="shared" si="19"/>
        <v>1694209543.117573</v>
      </c>
      <c r="Y61" s="272">
        <f t="shared" si="20"/>
        <v>1595785015.1754003</v>
      </c>
      <c r="Z61" s="271">
        <f t="shared" si="21"/>
        <v>1694209543.117573</v>
      </c>
      <c r="AA61" s="271">
        <f t="shared" si="22"/>
        <v>1798704680.5770154</v>
      </c>
      <c r="AB61" s="271"/>
      <c r="AC61" s="33" t="str">
        <f t="shared" si="23"/>
        <v>BERTAHAP</v>
      </c>
      <c r="AD61" s="273">
        <f t="shared" si="24"/>
        <v>0</v>
      </c>
      <c r="AE61" s="274">
        <v>2</v>
      </c>
      <c r="AF61" s="275"/>
      <c r="AG61" s="271" t="str">
        <f t="shared" si="25"/>
        <v>KR</v>
      </c>
      <c r="AH61" s="275">
        <f t="shared" si="26"/>
        <v>1466861000</v>
      </c>
      <c r="AI61" s="275">
        <f t="shared" si="26"/>
        <v>1653387000</v>
      </c>
      <c r="AJ61" s="275">
        <f t="shared" si="26"/>
        <v>1755364000</v>
      </c>
      <c r="AK61" s="276">
        <f t="shared" si="26"/>
        <v>1863631000</v>
      </c>
      <c r="AL61" s="276">
        <f t="shared" si="26"/>
        <v>1755364000</v>
      </c>
      <c r="AM61" s="275">
        <f t="shared" si="26"/>
        <v>1863631000</v>
      </c>
      <c r="AN61" s="275">
        <f t="shared" si="26"/>
        <v>1978576000</v>
      </c>
      <c r="AO61" s="52">
        <f t="shared" si="46"/>
        <v>1860686000</v>
      </c>
      <c r="AP61" s="43">
        <f t="shared" si="46"/>
        <v>1975449000</v>
      </c>
      <c r="AQ61" s="63">
        <f t="shared" si="27"/>
        <v>1674617400</v>
      </c>
      <c r="AR61" s="63">
        <f t="shared" si="28"/>
        <v>27910290</v>
      </c>
      <c r="AS61" s="351">
        <f t="shared" si="29"/>
        <v>34943081.25</v>
      </c>
      <c r="AT61" s="141">
        <f t="shared" si="30"/>
        <v>19754490</v>
      </c>
      <c r="AU61" s="5">
        <f t="shared" si="31"/>
        <v>27910290</v>
      </c>
      <c r="AV61" s="5">
        <f t="shared" si="32"/>
        <v>43884100</v>
      </c>
      <c r="AX61" s="2"/>
      <c r="AY61" s="2"/>
      <c r="BT61" s="56">
        <f t="shared" si="33"/>
        <v>-1481825.989699997</v>
      </c>
      <c r="BU61" s="133">
        <f>O250</f>
        <v>25455316.523699999</v>
      </c>
      <c r="BV61" s="126">
        <v>7</v>
      </c>
      <c r="BW61" s="122" t="s">
        <v>230</v>
      </c>
      <c r="BX61" s="122" t="str">
        <f>F59</f>
        <v>1BR-6</v>
      </c>
      <c r="BY61" s="123" t="str">
        <f>D59</f>
        <v>06</v>
      </c>
      <c r="BZ61" s="124">
        <f t="shared" ref="BZ61:CA63" si="53">G59</f>
        <v>78</v>
      </c>
      <c r="CA61" s="124">
        <f t="shared" si="53"/>
        <v>66</v>
      </c>
      <c r="CB61" s="125">
        <f>O59</f>
        <v>25329920.875800002</v>
      </c>
      <c r="CC61" s="125">
        <f t="shared" ref="CC61:CF63" si="54">AH59</f>
        <v>1536712000</v>
      </c>
      <c r="CD61" s="125">
        <f t="shared" si="54"/>
        <v>1732119000</v>
      </c>
      <c r="CE61" s="125">
        <f t="shared" si="54"/>
        <v>1838953000</v>
      </c>
      <c r="CF61" s="125">
        <f t="shared" si="54"/>
        <v>1952375000</v>
      </c>
      <c r="CG61" s="125">
        <f>AN59</f>
        <v>2072794000</v>
      </c>
      <c r="CH61" s="2">
        <v>8</v>
      </c>
      <c r="CT61" s="63">
        <f t="shared" si="40"/>
        <v>1777904100</v>
      </c>
      <c r="CU61" s="44">
        <f t="shared" si="41"/>
        <v>19754490</v>
      </c>
      <c r="CX61" s="56">
        <f t="shared" si="42"/>
        <v>1579827600</v>
      </c>
      <c r="CY61" s="44">
        <f t="shared" si="43"/>
        <v>26330460</v>
      </c>
      <c r="CZ61" s="49">
        <f t="shared" si="44"/>
        <v>43884100</v>
      </c>
    </row>
    <row r="62" spans="1:104">
      <c r="A62" s="3">
        <f t="shared" si="45"/>
        <v>23</v>
      </c>
      <c r="B62" s="263">
        <v>5</v>
      </c>
      <c r="C62" s="264" t="s">
        <v>139</v>
      </c>
      <c r="D62" s="299">
        <v>12</v>
      </c>
      <c r="E62" s="266"/>
      <c r="F62" s="41" t="s">
        <v>50</v>
      </c>
      <c r="G62" s="267">
        <f t="shared" si="4"/>
        <v>67</v>
      </c>
      <c r="H62" s="267">
        <f t="shared" si="5"/>
        <v>57</v>
      </c>
      <c r="I62" s="268">
        <f t="shared" si="6"/>
        <v>26966806</v>
      </c>
      <c r="J62" s="268">
        <f t="shared" si="7"/>
        <v>2</v>
      </c>
      <c r="K62" s="269">
        <f t="shared" si="8"/>
        <v>0.93</v>
      </c>
      <c r="L62" s="319">
        <f t="shared" si="52"/>
        <v>1.01</v>
      </c>
      <c r="M62" s="271">
        <f t="shared" si="10"/>
        <v>21166819.673561409</v>
      </c>
      <c r="N62" s="271">
        <f t="shared" si="11"/>
        <v>23858387.72623127</v>
      </c>
      <c r="O62" s="271">
        <f t="shared" si="12"/>
        <v>25329920.875800002</v>
      </c>
      <c r="P62" s="271">
        <f t="shared" si="13"/>
        <v>26892214.970120206</v>
      </c>
      <c r="Q62" s="272">
        <f t="shared" si="14"/>
        <v>25329920.875800002</v>
      </c>
      <c r="R62" s="271">
        <f t="shared" si="14"/>
        <v>26892214.970120206</v>
      </c>
      <c r="S62" s="271">
        <f t="shared" si="15"/>
        <v>28550867.945666909</v>
      </c>
      <c r="T62" s="271"/>
      <c r="U62" s="271">
        <f t="shared" si="16"/>
        <v>1206508721.3930004</v>
      </c>
      <c r="V62" s="271">
        <f t="shared" si="17"/>
        <v>1359928100.3951824</v>
      </c>
      <c r="W62" s="271">
        <f t="shared" si="18"/>
        <v>1443805489.9206002</v>
      </c>
      <c r="X62" s="272">
        <f t="shared" si="19"/>
        <v>1532856253.2968519</v>
      </c>
      <c r="Y62" s="272">
        <f t="shared" si="20"/>
        <v>1443805489.9206002</v>
      </c>
      <c r="Z62" s="271">
        <f t="shared" si="21"/>
        <v>1532856253.2968519</v>
      </c>
      <c r="AA62" s="271">
        <f t="shared" si="22"/>
        <v>1627399472.9030137</v>
      </c>
      <c r="AB62" s="271"/>
      <c r="AC62" s="33" t="str">
        <f t="shared" si="23"/>
        <v>BERTAHAP</v>
      </c>
      <c r="AD62" s="273">
        <f t="shared" si="24"/>
        <v>0</v>
      </c>
      <c r="AE62" s="274">
        <v>2</v>
      </c>
      <c r="AF62" s="275"/>
      <c r="AG62" s="271" t="str">
        <f t="shared" si="25"/>
        <v>KR</v>
      </c>
      <c r="AH62" s="275">
        <f t="shared" si="26"/>
        <v>1327160000</v>
      </c>
      <c r="AI62" s="275">
        <f t="shared" si="26"/>
        <v>1495921000</v>
      </c>
      <c r="AJ62" s="275">
        <f t="shared" si="26"/>
        <v>1588187000</v>
      </c>
      <c r="AK62" s="276">
        <f t="shared" si="26"/>
        <v>1686142000</v>
      </c>
      <c r="AL62" s="276">
        <f t="shared" si="26"/>
        <v>1588187000</v>
      </c>
      <c r="AM62" s="275">
        <f t="shared" si="26"/>
        <v>1686142000</v>
      </c>
      <c r="AN62" s="275">
        <f t="shared" si="26"/>
        <v>1790140000</v>
      </c>
      <c r="AO62" s="52">
        <f t="shared" si="46"/>
        <v>1683479000</v>
      </c>
      <c r="AP62" s="43">
        <f t="shared" si="46"/>
        <v>1787311000</v>
      </c>
      <c r="AQ62" s="63">
        <f t="shared" si="27"/>
        <v>1515131100</v>
      </c>
      <c r="AR62" s="63">
        <f t="shared" si="28"/>
        <v>25252185</v>
      </c>
      <c r="AS62" s="351">
        <f t="shared" si="29"/>
        <v>31615162.5</v>
      </c>
      <c r="AT62" s="141">
        <f t="shared" si="30"/>
        <v>17873110</v>
      </c>
      <c r="AU62" s="5">
        <f t="shared" si="31"/>
        <v>25252185</v>
      </c>
      <c r="AV62" s="5">
        <f t="shared" si="32"/>
        <v>39704675</v>
      </c>
      <c r="AX62" s="2"/>
      <c r="AY62" s="2"/>
      <c r="BT62" s="56">
        <f t="shared" si="33"/>
        <v>-1481825.989699997</v>
      </c>
      <c r="BU62" s="248">
        <f>O255</f>
        <v>26550168.847299997</v>
      </c>
      <c r="BV62" s="126"/>
      <c r="BW62" s="122"/>
      <c r="BX62" s="122" t="str">
        <f>F60</f>
        <v>1BR-8</v>
      </c>
      <c r="BY62" s="123" t="str">
        <f>D60</f>
        <v>08</v>
      </c>
      <c r="BZ62" s="124">
        <f t="shared" si="53"/>
        <v>60</v>
      </c>
      <c r="CA62" s="124">
        <f t="shared" si="53"/>
        <v>52</v>
      </c>
      <c r="CB62" s="125">
        <f>O60</f>
        <v>25329920.875800002</v>
      </c>
      <c r="CC62" s="125">
        <f t="shared" si="54"/>
        <v>1210743000</v>
      </c>
      <c r="CD62" s="125">
        <f t="shared" si="54"/>
        <v>1364700000</v>
      </c>
      <c r="CE62" s="125">
        <f t="shared" si="54"/>
        <v>1448872000</v>
      </c>
      <c r="CF62" s="125">
        <f t="shared" si="54"/>
        <v>1538235000</v>
      </c>
      <c r="CG62" s="125">
        <f>AN60</f>
        <v>1633110000</v>
      </c>
      <c r="CT62" s="63">
        <f t="shared" si="40"/>
        <v>1608579900</v>
      </c>
      <c r="CU62" s="44">
        <f t="shared" si="41"/>
        <v>17873110</v>
      </c>
      <c r="CX62" s="56">
        <f t="shared" si="42"/>
        <v>1429368300</v>
      </c>
      <c r="CY62" s="44">
        <f t="shared" si="43"/>
        <v>23822805</v>
      </c>
      <c r="CZ62" s="49">
        <f t="shared" si="44"/>
        <v>39704675</v>
      </c>
    </row>
    <row r="63" spans="1:104">
      <c r="A63" s="3">
        <f t="shared" si="45"/>
        <v>24</v>
      </c>
      <c r="B63" s="263">
        <v>6</v>
      </c>
      <c r="C63" s="264" t="s">
        <v>139</v>
      </c>
      <c r="D63" s="299">
        <v>18</v>
      </c>
      <c r="E63" s="266"/>
      <c r="F63" s="41" t="s">
        <v>54</v>
      </c>
      <c r="G63" s="267">
        <f t="shared" si="4"/>
        <v>97</v>
      </c>
      <c r="H63" s="267">
        <f t="shared" si="5"/>
        <v>85</v>
      </c>
      <c r="I63" s="268">
        <f t="shared" si="6"/>
        <v>26966806</v>
      </c>
      <c r="J63" s="268">
        <f t="shared" si="7"/>
        <v>2</v>
      </c>
      <c r="K63" s="269">
        <f t="shared" si="8"/>
        <v>0.93</v>
      </c>
      <c r="L63" s="319">
        <f t="shared" si="52"/>
        <v>1.01</v>
      </c>
      <c r="M63" s="271">
        <f t="shared" si="10"/>
        <v>21166819.673561409</v>
      </c>
      <c r="N63" s="271">
        <f t="shared" si="11"/>
        <v>23858387.72623127</v>
      </c>
      <c r="O63" s="271">
        <f t="shared" si="12"/>
        <v>25329920.875800002</v>
      </c>
      <c r="P63" s="271">
        <f t="shared" si="13"/>
        <v>26892214.970120206</v>
      </c>
      <c r="Q63" s="272">
        <f t="shared" si="14"/>
        <v>25329920.875800002</v>
      </c>
      <c r="R63" s="271">
        <f t="shared" si="14"/>
        <v>26892214.970120206</v>
      </c>
      <c r="S63" s="271">
        <f t="shared" si="15"/>
        <v>28550867.945666909</v>
      </c>
      <c r="T63" s="271"/>
      <c r="U63" s="271">
        <f t="shared" si="16"/>
        <v>1799179672.2527199</v>
      </c>
      <c r="V63" s="271">
        <f t="shared" si="17"/>
        <v>2027962956.7296579</v>
      </c>
      <c r="W63" s="271">
        <f t="shared" si="18"/>
        <v>2153043274.4430003</v>
      </c>
      <c r="X63" s="272">
        <f t="shared" si="19"/>
        <v>2285838272.4602175</v>
      </c>
      <c r="Y63" s="272">
        <f t="shared" si="20"/>
        <v>2153043274.4430003</v>
      </c>
      <c r="Z63" s="271">
        <f t="shared" si="21"/>
        <v>2285838272.4602175</v>
      </c>
      <c r="AA63" s="271">
        <f t="shared" si="22"/>
        <v>2426823775.3816872</v>
      </c>
      <c r="AB63" s="271"/>
      <c r="AC63" s="33" t="str">
        <f t="shared" si="23"/>
        <v>BERTAHAP</v>
      </c>
      <c r="AD63" s="273">
        <f t="shared" si="24"/>
        <v>0</v>
      </c>
      <c r="AE63" s="274">
        <v>2</v>
      </c>
      <c r="AF63" s="275"/>
      <c r="AG63" s="271" t="str">
        <f t="shared" si="25"/>
        <v>KR</v>
      </c>
      <c r="AH63" s="275">
        <f t="shared" si="26"/>
        <v>1979098000</v>
      </c>
      <c r="AI63" s="275">
        <f t="shared" si="26"/>
        <v>2230760000</v>
      </c>
      <c r="AJ63" s="275">
        <f t="shared" si="26"/>
        <v>2368348000</v>
      </c>
      <c r="AK63" s="276">
        <f t="shared" si="26"/>
        <v>2514423000</v>
      </c>
      <c r="AL63" s="276">
        <f t="shared" si="26"/>
        <v>2368348000</v>
      </c>
      <c r="AM63" s="275">
        <f t="shared" si="26"/>
        <v>2514423000</v>
      </c>
      <c r="AN63" s="275">
        <f t="shared" si="26"/>
        <v>2669507000</v>
      </c>
      <c r="AO63" s="52">
        <f t="shared" si="46"/>
        <v>2510449000</v>
      </c>
      <c r="AP63" s="43">
        <f t="shared" si="46"/>
        <v>2665289000</v>
      </c>
      <c r="AQ63" s="63">
        <f t="shared" si="27"/>
        <v>2259404100</v>
      </c>
      <c r="AR63" s="63">
        <f t="shared" si="28"/>
        <v>37656735</v>
      </c>
      <c r="AS63" s="351">
        <f t="shared" si="29"/>
        <v>47145431.25</v>
      </c>
      <c r="AT63" s="141">
        <f t="shared" si="30"/>
        <v>26652890</v>
      </c>
      <c r="AU63" s="5">
        <f t="shared" si="31"/>
        <v>37656735</v>
      </c>
      <c r="AV63" s="5">
        <f t="shared" si="32"/>
        <v>59208700</v>
      </c>
      <c r="AX63" s="2"/>
      <c r="AY63" s="2"/>
      <c r="BT63" s="56">
        <f t="shared" si="33"/>
        <v>-1481825.989699997</v>
      </c>
      <c r="BU63" s="135">
        <f>O292</f>
        <v>26258927.342499997</v>
      </c>
      <c r="BV63" s="126"/>
      <c r="BW63" s="122"/>
      <c r="BX63" s="122" t="str">
        <f>F61</f>
        <v>1BR-10</v>
      </c>
      <c r="BY63" s="123">
        <f>D61</f>
        <v>10</v>
      </c>
      <c r="BZ63" s="124">
        <f t="shared" si="53"/>
        <v>74</v>
      </c>
      <c r="CA63" s="124">
        <f t="shared" si="53"/>
        <v>63</v>
      </c>
      <c r="CB63" s="125">
        <f>O61</f>
        <v>25329920.875800002</v>
      </c>
      <c r="CC63" s="125">
        <f t="shared" si="54"/>
        <v>1466861000</v>
      </c>
      <c r="CD63" s="125">
        <f t="shared" si="54"/>
        <v>1653387000</v>
      </c>
      <c r="CE63" s="125">
        <f t="shared" si="54"/>
        <v>1755364000</v>
      </c>
      <c r="CF63" s="125">
        <f t="shared" si="54"/>
        <v>1863631000</v>
      </c>
      <c r="CG63" s="125">
        <f>AN61</f>
        <v>1978576000</v>
      </c>
      <c r="CT63" s="63">
        <f t="shared" si="40"/>
        <v>2398760100</v>
      </c>
      <c r="CU63" s="44">
        <f t="shared" si="41"/>
        <v>26652890</v>
      </c>
      <c r="CX63" s="56">
        <f t="shared" si="42"/>
        <v>2131513200</v>
      </c>
      <c r="CY63" s="44">
        <f t="shared" si="43"/>
        <v>35525220</v>
      </c>
      <c r="CZ63" s="49">
        <f t="shared" si="44"/>
        <v>59208700</v>
      </c>
    </row>
    <row r="64" spans="1:104">
      <c r="A64" s="3">
        <f t="shared" si="45"/>
        <v>25</v>
      </c>
      <c r="B64" s="263">
        <v>7</v>
      </c>
      <c r="C64" s="264" t="s">
        <v>139</v>
      </c>
      <c r="D64" s="299">
        <v>20</v>
      </c>
      <c r="E64" s="266"/>
      <c r="F64" s="41" t="s">
        <v>70</v>
      </c>
      <c r="G64" s="267">
        <f t="shared" si="4"/>
        <v>60</v>
      </c>
      <c r="H64" s="267">
        <f t="shared" si="5"/>
        <v>51</v>
      </c>
      <c r="I64" s="268">
        <f t="shared" si="6"/>
        <v>26966806</v>
      </c>
      <c r="J64" s="268">
        <f t="shared" si="7"/>
        <v>2</v>
      </c>
      <c r="K64" s="269">
        <f t="shared" si="8"/>
        <v>0.93</v>
      </c>
      <c r="L64" s="319">
        <f t="shared" si="52"/>
        <v>1.01</v>
      </c>
      <c r="M64" s="271">
        <f t="shared" si="10"/>
        <v>21166819.673561409</v>
      </c>
      <c r="N64" s="271">
        <f t="shared" si="11"/>
        <v>23858387.72623127</v>
      </c>
      <c r="O64" s="271">
        <f t="shared" si="12"/>
        <v>25329920.875800002</v>
      </c>
      <c r="P64" s="271">
        <f t="shared" si="13"/>
        <v>26892214.970120206</v>
      </c>
      <c r="Q64" s="272">
        <f t="shared" si="14"/>
        <v>25329920.875800002</v>
      </c>
      <c r="R64" s="271">
        <f t="shared" si="14"/>
        <v>26892214.970120206</v>
      </c>
      <c r="S64" s="271">
        <f t="shared" si="15"/>
        <v>28550867.945666909</v>
      </c>
      <c r="T64" s="271"/>
      <c r="U64" s="271">
        <f t="shared" si="16"/>
        <v>1079507803.3516319</v>
      </c>
      <c r="V64" s="271">
        <f t="shared" si="17"/>
        <v>1216777774.0377948</v>
      </c>
      <c r="W64" s="271">
        <f t="shared" si="18"/>
        <v>1291825964.6658001</v>
      </c>
      <c r="X64" s="272">
        <f t="shared" si="19"/>
        <v>1371502963.4761305</v>
      </c>
      <c r="Y64" s="272">
        <f t="shared" si="20"/>
        <v>1291825964.6658001</v>
      </c>
      <c r="Z64" s="271">
        <f t="shared" si="21"/>
        <v>1371502963.4761305</v>
      </c>
      <c r="AA64" s="271">
        <f t="shared" si="22"/>
        <v>1456094265.2290125</v>
      </c>
      <c r="AB64" s="271"/>
      <c r="AC64" s="33" t="str">
        <f t="shared" si="23"/>
        <v>BERTAHAP</v>
      </c>
      <c r="AD64" s="273">
        <f t="shared" si="24"/>
        <v>0</v>
      </c>
      <c r="AE64" s="274">
        <v>2</v>
      </c>
      <c r="AF64" s="275"/>
      <c r="AG64" s="271" t="str">
        <f t="shared" si="25"/>
        <v>KR</v>
      </c>
      <c r="AH64" s="275">
        <f t="shared" si="26"/>
        <v>1187459000</v>
      </c>
      <c r="AI64" s="275">
        <f t="shared" si="26"/>
        <v>1338456000</v>
      </c>
      <c r="AJ64" s="275">
        <f t="shared" si="26"/>
        <v>1421009000</v>
      </c>
      <c r="AK64" s="276">
        <f t="shared" si="26"/>
        <v>1508654000</v>
      </c>
      <c r="AL64" s="276">
        <f t="shared" si="26"/>
        <v>1421009000</v>
      </c>
      <c r="AM64" s="275">
        <f t="shared" si="26"/>
        <v>1508654000</v>
      </c>
      <c r="AN64" s="275">
        <f t="shared" si="26"/>
        <v>1601704000</v>
      </c>
      <c r="AO64" s="52">
        <f t="shared" si="46"/>
        <v>1506270000</v>
      </c>
      <c r="AP64" s="43">
        <f t="shared" si="46"/>
        <v>1599174000</v>
      </c>
      <c r="AQ64" s="63">
        <f t="shared" si="27"/>
        <v>1355643000</v>
      </c>
      <c r="AR64" s="63">
        <f t="shared" si="28"/>
        <v>22594050</v>
      </c>
      <c r="AS64" s="351">
        <f t="shared" si="29"/>
        <v>28287262.5</v>
      </c>
      <c r="AT64" s="141">
        <f t="shared" si="30"/>
        <v>15991740</v>
      </c>
      <c r="AU64" s="5">
        <f t="shared" si="31"/>
        <v>22594050</v>
      </c>
      <c r="AV64" s="5">
        <f t="shared" si="32"/>
        <v>35525225</v>
      </c>
      <c r="AX64" s="2"/>
      <c r="AY64" s="2"/>
      <c r="BT64" s="56">
        <f t="shared" si="33"/>
        <v>-1481825.989699997</v>
      </c>
      <c r="BU64" s="132">
        <f>O297</f>
        <v>25706107.819499999</v>
      </c>
      <c r="BV64" s="126"/>
      <c r="BW64" s="122"/>
      <c r="BX64" s="122" t="str">
        <f>F64</f>
        <v>1BR-20</v>
      </c>
      <c r="BY64" s="123">
        <f>D64</f>
        <v>20</v>
      </c>
      <c r="BZ64" s="124">
        <f>G64</f>
        <v>60</v>
      </c>
      <c r="CA64" s="124">
        <f>H64</f>
        <v>51</v>
      </c>
      <c r="CB64" s="125">
        <f>O64</f>
        <v>25329920.875800002</v>
      </c>
      <c r="CC64" s="125">
        <f>AH64</f>
        <v>1187459000</v>
      </c>
      <c r="CD64" s="125">
        <f>AI64</f>
        <v>1338456000</v>
      </c>
      <c r="CE64" s="125">
        <f>AJ64</f>
        <v>1421009000</v>
      </c>
      <c r="CF64" s="125">
        <f>AK64</f>
        <v>1508654000</v>
      </c>
      <c r="CG64" s="125">
        <f>AN64</f>
        <v>1601704000</v>
      </c>
      <c r="CT64" s="63">
        <f t="shared" si="40"/>
        <v>1439256600</v>
      </c>
      <c r="CU64" s="44">
        <f t="shared" si="41"/>
        <v>15991740</v>
      </c>
      <c r="CX64" s="56">
        <f t="shared" si="42"/>
        <v>1278908100</v>
      </c>
      <c r="CY64" s="44">
        <f t="shared" si="43"/>
        <v>21315135</v>
      </c>
      <c r="CZ64" s="49">
        <f t="shared" si="44"/>
        <v>35525225</v>
      </c>
    </row>
    <row r="65" spans="1:104">
      <c r="A65" s="3">
        <f t="shared" si="45"/>
        <v>26</v>
      </c>
      <c r="B65" s="263">
        <v>8</v>
      </c>
      <c r="C65" s="264" t="s">
        <v>139</v>
      </c>
      <c r="D65" s="299">
        <v>22</v>
      </c>
      <c r="E65" s="266"/>
      <c r="F65" s="41" t="s">
        <v>89</v>
      </c>
      <c r="G65" s="267">
        <f t="shared" si="4"/>
        <v>81</v>
      </c>
      <c r="H65" s="267">
        <f t="shared" si="5"/>
        <v>70</v>
      </c>
      <c r="I65" s="268">
        <f t="shared" si="6"/>
        <v>26966806</v>
      </c>
      <c r="J65" s="268">
        <f t="shared" si="7"/>
        <v>4</v>
      </c>
      <c r="K65" s="269">
        <f t="shared" si="8"/>
        <v>0.97</v>
      </c>
      <c r="L65" s="319">
        <f t="shared" si="52"/>
        <v>1.01</v>
      </c>
      <c r="M65" s="271">
        <f t="shared" si="10"/>
        <v>22077220.519736089</v>
      </c>
      <c r="N65" s="271">
        <f t="shared" si="11"/>
        <v>24884554.94026272</v>
      </c>
      <c r="O65" s="271">
        <f t="shared" si="12"/>
        <v>26419379.838199999</v>
      </c>
      <c r="P65" s="271">
        <f t="shared" si="13"/>
        <v>28048869.3774372</v>
      </c>
      <c r="Q65" s="272">
        <f t="shared" si="14"/>
        <v>26419379.838199999</v>
      </c>
      <c r="R65" s="271">
        <f t="shared" si="14"/>
        <v>28048869.3774372</v>
      </c>
      <c r="S65" s="271">
        <f t="shared" si="15"/>
        <v>29778862.265910644</v>
      </c>
      <c r="T65" s="271"/>
      <c r="U65" s="271">
        <f t="shared" si="16"/>
        <v>1545405436.3815262</v>
      </c>
      <c r="V65" s="271">
        <f t="shared" si="17"/>
        <v>1741918845.8183904</v>
      </c>
      <c r="W65" s="271">
        <f t="shared" si="18"/>
        <v>1849356588.674</v>
      </c>
      <c r="X65" s="272">
        <f t="shared" si="19"/>
        <v>1963420856.420604</v>
      </c>
      <c r="Y65" s="272">
        <f t="shared" si="20"/>
        <v>1849356588.674</v>
      </c>
      <c r="Z65" s="271">
        <f t="shared" si="21"/>
        <v>1963420856.420604</v>
      </c>
      <c r="AA65" s="271">
        <f t="shared" si="22"/>
        <v>2084520358.613745</v>
      </c>
      <c r="AB65" s="271"/>
      <c r="AC65" s="33" t="str">
        <f t="shared" si="23"/>
        <v>BERTAHAP</v>
      </c>
      <c r="AD65" s="273">
        <f t="shared" si="24"/>
        <v>0</v>
      </c>
      <c r="AE65" s="274">
        <v>2</v>
      </c>
      <c r="AF65" s="275"/>
      <c r="AG65" s="271" t="str">
        <f t="shared" si="25"/>
        <v>KR</v>
      </c>
      <c r="AH65" s="275">
        <f t="shared" si="26"/>
        <v>1699946000</v>
      </c>
      <c r="AI65" s="275">
        <f t="shared" si="26"/>
        <v>1916111000</v>
      </c>
      <c r="AJ65" s="275">
        <f t="shared" si="26"/>
        <v>2034293000</v>
      </c>
      <c r="AK65" s="276">
        <f t="shared" si="26"/>
        <v>2159763000</v>
      </c>
      <c r="AL65" s="276">
        <f t="shared" si="26"/>
        <v>2034293000</v>
      </c>
      <c r="AM65" s="275">
        <f t="shared" si="26"/>
        <v>2159763000</v>
      </c>
      <c r="AN65" s="275">
        <f t="shared" si="26"/>
        <v>2292973000</v>
      </c>
      <c r="AO65" s="52">
        <f t="shared" si="46"/>
        <v>2156351000</v>
      </c>
      <c r="AP65" s="43">
        <f t="shared" si="46"/>
        <v>2289349000</v>
      </c>
      <c r="AQ65" s="63">
        <f t="shared" si="27"/>
        <v>1940715900</v>
      </c>
      <c r="AR65" s="63">
        <f t="shared" si="28"/>
        <v>32345265</v>
      </c>
      <c r="AS65" s="351">
        <f t="shared" si="29"/>
        <v>40495556.25</v>
      </c>
      <c r="AT65" s="141">
        <f t="shared" si="30"/>
        <v>22893490</v>
      </c>
      <c r="AU65" s="5">
        <f t="shared" si="31"/>
        <v>32345265</v>
      </c>
      <c r="AV65" s="5">
        <f t="shared" si="32"/>
        <v>50857325</v>
      </c>
      <c r="AX65" s="2"/>
      <c r="AY65" s="2"/>
      <c r="BT65" s="56">
        <f t="shared" si="33"/>
        <v>-392367.02730000019</v>
      </c>
      <c r="BU65" s="134">
        <f>O298</f>
        <v>26811746.865499999</v>
      </c>
      <c r="BV65" s="126">
        <v>8</v>
      </c>
      <c r="BW65" s="122" t="s">
        <v>140</v>
      </c>
      <c r="BX65" s="122" t="str">
        <f>F103</f>
        <v>1BR-12</v>
      </c>
      <c r="BY65" s="123">
        <f>D103</f>
        <v>12</v>
      </c>
      <c r="BZ65" s="124">
        <f t="shared" ref="BZ65:CA68" si="55">G103</f>
        <v>67</v>
      </c>
      <c r="CA65" s="124">
        <f t="shared" si="55"/>
        <v>57</v>
      </c>
      <c r="CB65" s="125">
        <f>O103</f>
        <v>25329920.875800002</v>
      </c>
      <c r="CC65" s="125">
        <f t="shared" ref="CC65:CF68" si="56">AH103</f>
        <v>1327160000</v>
      </c>
      <c r="CD65" s="125">
        <f t="shared" si="56"/>
        <v>1495921000</v>
      </c>
      <c r="CE65" s="125">
        <f t="shared" si="56"/>
        <v>1588187000</v>
      </c>
      <c r="CF65" s="125">
        <f t="shared" si="56"/>
        <v>1686142000</v>
      </c>
      <c r="CG65" s="125">
        <f>AN103</f>
        <v>1790140000</v>
      </c>
      <c r="CH65" s="2">
        <v>8</v>
      </c>
      <c r="CT65" s="63">
        <f t="shared" si="40"/>
        <v>2060414100</v>
      </c>
      <c r="CU65" s="44">
        <f t="shared" si="41"/>
        <v>22893490</v>
      </c>
      <c r="CX65" s="56">
        <f t="shared" si="42"/>
        <v>1830863700</v>
      </c>
      <c r="CY65" s="44">
        <f t="shared" si="43"/>
        <v>30514395</v>
      </c>
      <c r="CZ65" s="49">
        <f t="shared" si="44"/>
        <v>50857325</v>
      </c>
    </row>
    <row r="66" spans="1:104">
      <c r="A66" s="3">
        <f t="shared" si="45"/>
        <v>27</v>
      </c>
      <c r="B66" s="263">
        <v>1</v>
      </c>
      <c r="C66" s="264" t="s">
        <v>142</v>
      </c>
      <c r="D66" s="265" t="s">
        <v>24</v>
      </c>
      <c r="E66" s="266"/>
      <c r="F66" s="41" t="s">
        <v>39</v>
      </c>
      <c r="G66" s="267">
        <f t="shared" si="4"/>
        <v>113</v>
      </c>
      <c r="H66" s="267">
        <f t="shared" si="5"/>
        <v>101</v>
      </c>
      <c r="I66" s="268">
        <f t="shared" si="6"/>
        <v>26966806</v>
      </c>
      <c r="J66" s="268">
        <f t="shared" si="7"/>
        <v>6</v>
      </c>
      <c r="K66" s="269">
        <f t="shared" si="8"/>
        <v>0.95</v>
      </c>
      <c r="L66" s="270">
        <f t="shared" ref="L66:L73" si="57">SUMIF($AN$4:$AN$22,D66,$AS$4:$AS$22)</f>
        <v>1</v>
      </c>
      <c r="M66" s="271">
        <f t="shared" si="10"/>
        <v>21407940.689751234</v>
      </c>
      <c r="N66" s="271">
        <f t="shared" si="11"/>
        <v>24130169.636878211</v>
      </c>
      <c r="O66" s="271">
        <f t="shared" si="12"/>
        <v>25618465.699999999</v>
      </c>
      <c r="P66" s="271">
        <f t="shared" si="13"/>
        <v>27198556.607701685</v>
      </c>
      <c r="Q66" s="272">
        <f t="shared" si="14"/>
        <v>25618465.699999999</v>
      </c>
      <c r="R66" s="271">
        <f t="shared" si="14"/>
        <v>27198556.607701685</v>
      </c>
      <c r="S66" s="271">
        <f t="shared" si="15"/>
        <v>28876104.065137401</v>
      </c>
      <c r="T66" s="271"/>
      <c r="U66" s="271">
        <f t="shared" si="16"/>
        <v>2162202009.6648746</v>
      </c>
      <c r="V66" s="271">
        <f t="shared" si="17"/>
        <v>2437147133.3246994</v>
      </c>
      <c r="W66" s="271">
        <f t="shared" si="18"/>
        <v>2587465035.6999998</v>
      </c>
      <c r="X66" s="272">
        <f t="shared" si="19"/>
        <v>2747054217.3778701</v>
      </c>
      <c r="Y66" s="272">
        <f t="shared" si="20"/>
        <v>2587465035.6999998</v>
      </c>
      <c r="Z66" s="271">
        <f t="shared" si="21"/>
        <v>2747054217.3778701</v>
      </c>
      <c r="AA66" s="271">
        <f t="shared" si="22"/>
        <v>2916486510.5788774</v>
      </c>
      <c r="AB66" s="271"/>
      <c r="AC66" s="33" t="str">
        <f t="shared" si="23"/>
        <v>BERTAHAP</v>
      </c>
      <c r="AD66" s="273">
        <f t="shared" si="24"/>
        <v>0</v>
      </c>
      <c r="AE66" s="274">
        <v>2</v>
      </c>
      <c r="AF66" s="275"/>
      <c r="AG66" s="271" t="str">
        <f t="shared" si="25"/>
        <v>KR</v>
      </c>
      <c r="AH66" s="275">
        <f t="shared" si="26"/>
        <v>2378423000</v>
      </c>
      <c r="AI66" s="275">
        <f t="shared" si="26"/>
        <v>2680862000</v>
      </c>
      <c r="AJ66" s="275">
        <f t="shared" si="26"/>
        <v>2846212000</v>
      </c>
      <c r="AK66" s="276">
        <f t="shared" si="26"/>
        <v>3021760000</v>
      </c>
      <c r="AL66" s="276">
        <f t="shared" si="26"/>
        <v>2846212000</v>
      </c>
      <c r="AM66" s="275">
        <f t="shared" si="26"/>
        <v>3021760000</v>
      </c>
      <c r="AN66" s="275">
        <f t="shared" si="26"/>
        <v>3208136000</v>
      </c>
      <c r="AO66" s="52">
        <f t="shared" si="46"/>
        <v>3016985000</v>
      </c>
      <c r="AP66" s="43">
        <f t="shared" si="46"/>
        <v>3203066000</v>
      </c>
      <c r="AQ66" s="63">
        <f t="shared" si="27"/>
        <v>2715286500</v>
      </c>
      <c r="AR66" s="63">
        <f t="shared" si="28"/>
        <v>45254775</v>
      </c>
      <c r="AS66" s="351">
        <f t="shared" si="29"/>
        <v>56658000</v>
      </c>
      <c r="AT66" s="141">
        <f t="shared" si="30"/>
        <v>32030660</v>
      </c>
      <c r="AU66" s="5">
        <f t="shared" si="31"/>
        <v>45254775</v>
      </c>
      <c r="AV66" s="5">
        <f t="shared" si="32"/>
        <v>71155300</v>
      </c>
      <c r="AX66" s="2"/>
      <c r="AY66" s="2"/>
      <c r="BT66" s="56">
        <f t="shared" si="33"/>
        <v>-1193281.1655000001</v>
      </c>
      <c r="BU66" s="64"/>
      <c r="BV66" s="126"/>
      <c r="BW66" s="131"/>
      <c r="BX66" s="122" t="str">
        <f>F104</f>
        <v>1BR-16</v>
      </c>
      <c r="BY66" s="123">
        <f>D104</f>
        <v>16</v>
      </c>
      <c r="BZ66" s="124">
        <f t="shared" si="55"/>
        <v>71</v>
      </c>
      <c r="CA66" s="124">
        <f t="shared" si="55"/>
        <v>63</v>
      </c>
      <c r="CB66" s="125">
        <f>O104</f>
        <v>25329920.875800002</v>
      </c>
      <c r="CC66" s="125">
        <f t="shared" si="56"/>
        <v>1466861000</v>
      </c>
      <c r="CD66" s="125">
        <f t="shared" si="56"/>
        <v>1653387000</v>
      </c>
      <c r="CE66" s="125">
        <f t="shared" si="56"/>
        <v>1755364000</v>
      </c>
      <c r="CF66" s="125">
        <f t="shared" si="56"/>
        <v>1863631000</v>
      </c>
      <c r="CG66" s="125">
        <f>AN104</f>
        <v>1978576000</v>
      </c>
      <c r="CT66" s="63">
        <f t="shared" si="40"/>
        <v>2882759400</v>
      </c>
      <c r="CU66" s="44">
        <f t="shared" si="41"/>
        <v>32030660</v>
      </c>
      <c r="CX66" s="56">
        <f t="shared" si="42"/>
        <v>2561590800</v>
      </c>
      <c r="CY66" s="44">
        <f t="shared" si="43"/>
        <v>42693180</v>
      </c>
      <c r="CZ66" s="49">
        <f t="shared" si="44"/>
        <v>71155300</v>
      </c>
    </row>
    <row r="67" spans="1:104">
      <c r="A67" s="3">
        <f t="shared" si="45"/>
        <v>28</v>
      </c>
      <c r="B67" s="263">
        <v>2</v>
      </c>
      <c r="C67" s="264" t="s">
        <v>142</v>
      </c>
      <c r="D67" s="265" t="s">
        <v>35</v>
      </c>
      <c r="E67" s="266"/>
      <c r="F67" s="41" t="s">
        <v>42</v>
      </c>
      <c r="G67" s="267">
        <f t="shared" si="4"/>
        <v>78</v>
      </c>
      <c r="H67" s="267">
        <f t="shared" si="5"/>
        <v>66</v>
      </c>
      <c r="I67" s="268">
        <f t="shared" si="6"/>
        <v>26966806</v>
      </c>
      <c r="J67" s="268">
        <f t="shared" si="7"/>
        <v>2</v>
      </c>
      <c r="K67" s="269">
        <f t="shared" si="8"/>
        <v>0.93</v>
      </c>
      <c r="L67" s="270">
        <f t="shared" si="57"/>
        <v>1</v>
      </c>
      <c r="M67" s="271">
        <f t="shared" si="10"/>
        <v>20957247.201545946</v>
      </c>
      <c r="N67" s="271">
        <f t="shared" si="11"/>
        <v>23622166.065575514</v>
      </c>
      <c r="O67" s="271">
        <f t="shared" si="12"/>
        <v>25079129.580000002</v>
      </c>
      <c r="P67" s="271">
        <f t="shared" si="13"/>
        <v>26625955.415960599</v>
      </c>
      <c r="Q67" s="272">
        <f t="shared" si="14"/>
        <v>25079129.580000002</v>
      </c>
      <c r="R67" s="271">
        <f t="shared" si="14"/>
        <v>26625955.415960599</v>
      </c>
      <c r="S67" s="271">
        <f t="shared" si="15"/>
        <v>28268186.084818721</v>
      </c>
      <c r="T67" s="271"/>
      <c r="U67" s="271">
        <f t="shared" si="16"/>
        <v>1383178315.3020325</v>
      </c>
      <c r="V67" s="271">
        <f t="shared" si="17"/>
        <v>1559062960.3279839</v>
      </c>
      <c r="W67" s="271">
        <f t="shared" si="18"/>
        <v>1655222552.2800002</v>
      </c>
      <c r="X67" s="272">
        <f t="shared" si="19"/>
        <v>1757313057.4533994</v>
      </c>
      <c r="Y67" s="272">
        <f t="shared" si="20"/>
        <v>1655222552.2800002</v>
      </c>
      <c r="Z67" s="271">
        <f t="shared" si="21"/>
        <v>1757313057.4533994</v>
      </c>
      <c r="AA67" s="271">
        <f t="shared" si="22"/>
        <v>1865700281.5980356</v>
      </c>
      <c r="AB67" s="271"/>
      <c r="AC67" s="33" t="str">
        <f t="shared" si="23"/>
        <v>BERTAHAP</v>
      </c>
      <c r="AD67" s="273">
        <f t="shared" si="24"/>
        <v>0</v>
      </c>
      <c r="AE67" s="274">
        <v>2</v>
      </c>
      <c r="AF67" s="275"/>
      <c r="AG67" s="271" t="str">
        <f t="shared" si="25"/>
        <v>KR</v>
      </c>
      <c r="AH67" s="275">
        <f t="shared" si="26"/>
        <v>1521497000</v>
      </c>
      <c r="AI67" s="275">
        <f t="shared" si="26"/>
        <v>1714970000</v>
      </c>
      <c r="AJ67" s="275">
        <f t="shared" si="26"/>
        <v>1820745000</v>
      </c>
      <c r="AK67" s="276">
        <f t="shared" si="26"/>
        <v>1933045000</v>
      </c>
      <c r="AL67" s="276">
        <f t="shared" si="26"/>
        <v>1820745000</v>
      </c>
      <c r="AM67" s="275">
        <f t="shared" si="26"/>
        <v>1933045000</v>
      </c>
      <c r="AN67" s="275">
        <f t="shared" si="26"/>
        <v>2052271000</v>
      </c>
      <c r="AO67" s="52">
        <f t="shared" si="46"/>
        <v>1929990000</v>
      </c>
      <c r="AP67" s="43">
        <f t="shared" si="46"/>
        <v>2049028000</v>
      </c>
      <c r="AQ67" s="63">
        <f t="shared" si="27"/>
        <v>1736991000</v>
      </c>
      <c r="AR67" s="63">
        <f t="shared" si="28"/>
        <v>28949850</v>
      </c>
      <c r="AS67" s="351">
        <f t="shared" si="29"/>
        <v>36244593.75</v>
      </c>
      <c r="AT67" s="141">
        <f t="shared" si="30"/>
        <v>20490280</v>
      </c>
      <c r="AU67" s="5">
        <f t="shared" si="31"/>
        <v>28949850</v>
      </c>
      <c r="AV67" s="5">
        <f t="shared" si="32"/>
        <v>45518625</v>
      </c>
      <c r="AX67" s="2"/>
      <c r="AY67" s="2"/>
      <c r="BT67" s="56">
        <f t="shared" si="33"/>
        <v>-1732617.2854999974</v>
      </c>
      <c r="BU67" s="64"/>
      <c r="BV67" s="126"/>
      <c r="BW67" s="122"/>
      <c r="BX67" s="122" t="str">
        <f>F105</f>
        <v>2BR-18</v>
      </c>
      <c r="BY67" s="123">
        <f>D105</f>
        <v>18</v>
      </c>
      <c r="BZ67" s="124">
        <f t="shared" si="55"/>
        <v>97</v>
      </c>
      <c r="CA67" s="124">
        <f t="shared" si="55"/>
        <v>85</v>
      </c>
      <c r="CB67" s="125">
        <f>O105</f>
        <v>25329920.875800002</v>
      </c>
      <c r="CC67" s="125">
        <f t="shared" si="56"/>
        <v>1979098000</v>
      </c>
      <c r="CD67" s="125">
        <f t="shared" si="56"/>
        <v>2230760000</v>
      </c>
      <c r="CE67" s="125">
        <f t="shared" si="56"/>
        <v>2368348000</v>
      </c>
      <c r="CF67" s="125">
        <f t="shared" si="56"/>
        <v>2514423000</v>
      </c>
      <c r="CG67" s="125">
        <f>AN105</f>
        <v>2669507000</v>
      </c>
      <c r="CT67" s="63">
        <f t="shared" si="40"/>
        <v>1844125200</v>
      </c>
      <c r="CU67" s="44">
        <f t="shared" si="41"/>
        <v>20490280</v>
      </c>
      <c r="CX67" s="56">
        <f t="shared" si="42"/>
        <v>1638670500</v>
      </c>
      <c r="CY67" s="44">
        <f t="shared" si="43"/>
        <v>27311175</v>
      </c>
      <c r="CZ67" s="49">
        <f t="shared" si="44"/>
        <v>45518625</v>
      </c>
    </row>
    <row r="68" spans="1:104">
      <c r="A68" s="3">
        <f t="shared" si="45"/>
        <v>29</v>
      </c>
      <c r="B68" s="263">
        <v>3</v>
      </c>
      <c r="C68" s="264" t="s">
        <v>142</v>
      </c>
      <c r="D68" s="265" t="s">
        <v>41</v>
      </c>
      <c r="E68" s="266"/>
      <c r="F68" s="41" t="s">
        <v>45</v>
      </c>
      <c r="G68" s="267">
        <f t="shared" si="4"/>
        <v>60</v>
      </c>
      <c r="H68" s="267">
        <f t="shared" si="5"/>
        <v>52</v>
      </c>
      <c r="I68" s="268">
        <f t="shared" si="6"/>
        <v>26966806</v>
      </c>
      <c r="J68" s="268">
        <f t="shared" si="7"/>
        <v>2</v>
      </c>
      <c r="K68" s="269">
        <f t="shared" si="8"/>
        <v>0.93</v>
      </c>
      <c r="L68" s="270">
        <f t="shared" si="57"/>
        <v>1</v>
      </c>
      <c r="M68" s="271">
        <f t="shared" si="10"/>
        <v>20957247.201545946</v>
      </c>
      <c r="N68" s="271">
        <f t="shared" si="11"/>
        <v>23622166.065575514</v>
      </c>
      <c r="O68" s="271">
        <f t="shared" si="12"/>
        <v>25079129.580000002</v>
      </c>
      <c r="P68" s="271">
        <f t="shared" si="13"/>
        <v>26625955.415960599</v>
      </c>
      <c r="Q68" s="272">
        <f t="shared" si="14"/>
        <v>25079129.580000002</v>
      </c>
      <c r="R68" s="271">
        <f t="shared" si="14"/>
        <v>26625955.415960599</v>
      </c>
      <c r="S68" s="271">
        <f t="shared" si="15"/>
        <v>28268186.084818721</v>
      </c>
      <c r="T68" s="271"/>
      <c r="U68" s="271">
        <f t="shared" si="16"/>
        <v>1089776854.4803891</v>
      </c>
      <c r="V68" s="271">
        <f t="shared" si="17"/>
        <v>1228352635.4099267</v>
      </c>
      <c r="W68" s="271">
        <f t="shared" si="18"/>
        <v>1304114738.1600001</v>
      </c>
      <c r="X68" s="272">
        <f t="shared" si="19"/>
        <v>1384549681.6299512</v>
      </c>
      <c r="Y68" s="272">
        <f t="shared" si="20"/>
        <v>1304114738.1600001</v>
      </c>
      <c r="Z68" s="271">
        <f t="shared" si="21"/>
        <v>1384549681.6299512</v>
      </c>
      <c r="AA68" s="271">
        <f t="shared" si="22"/>
        <v>1469945676.4105735</v>
      </c>
      <c r="AB68" s="271"/>
      <c r="AC68" s="33" t="str">
        <f t="shared" si="23"/>
        <v>BERTAHAP</v>
      </c>
      <c r="AD68" s="273">
        <f t="shared" si="24"/>
        <v>0</v>
      </c>
      <c r="AE68" s="274">
        <v>2</v>
      </c>
      <c r="AF68" s="275"/>
      <c r="AG68" s="271" t="str">
        <f t="shared" si="25"/>
        <v>KR</v>
      </c>
      <c r="AH68" s="275">
        <f t="shared" si="26"/>
        <v>1198755000</v>
      </c>
      <c r="AI68" s="275">
        <f t="shared" si="26"/>
        <v>1351188000</v>
      </c>
      <c r="AJ68" s="275">
        <f t="shared" si="26"/>
        <v>1434527000</v>
      </c>
      <c r="AK68" s="276">
        <f t="shared" si="26"/>
        <v>1523005000</v>
      </c>
      <c r="AL68" s="276">
        <f t="shared" si="26"/>
        <v>1434527000</v>
      </c>
      <c r="AM68" s="275">
        <f t="shared" si="26"/>
        <v>1523005000</v>
      </c>
      <c r="AN68" s="275">
        <f t="shared" si="26"/>
        <v>1616941000</v>
      </c>
      <c r="AO68" s="52">
        <f t="shared" si="46"/>
        <v>1520599000</v>
      </c>
      <c r="AP68" s="43">
        <f t="shared" si="46"/>
        <v>1614386000</v>
      </c>
      <c r="AQ68" s="63">
        <f t="shared" si="27"/>
        <v>1368539100</v>
      </c>
      <c r="AR68" s="63">
        <f t="shared" si="28"/>
        <v>22808985</v>
      </c>
      <c r="AS68" s="351">
        <f t="shared" si="29"/>
        <v>28556343.75</v>
      </c>
      <c r="AT68" s="141">
        <f t="shared" si="30"/>
        <v>16143860</v>
      </c>
      <c r="AU68" s="5">
        <f t="shared" si="31"/>
        <v>22808985</v>
      </c>
      <c r="AV68" s="5">
        <f t="shared" si="32"/>
        <v>35863175</v>
      </c>
      <c r="AX68" s="2"/>
      <c r="AY68" s="2"/>
      <c r="BT68" s="56">
        <f t="shared" si="33"/>
        <v>-1732617.2854999974</v>
      </c>
      <c r="BU68" s="64"/>
      <c r="BV68" s="126"/>
      <c r="BW68" s="122"/>
      <c r="BX68" s="122" t="str">
        <f>F106</f>
        <v>1BR-20</v>
      </c>
      <c r="BY68" s="123">
        <f>D106</f>
        <v>20</v>
      </c>
      <c r="BZ68" s="124">
        <f t="shared" si="55"/>
        <v>60</v>
      </c>
      <c r="CA68" s="124">
        <f t="shared" si="55"/>
        <v>51</v>
      </c>
      <c r="CB68" s="125">
        <f>O106</f>
        <v>25329920.875800002</v>
      </c>
      <c r="CC68" s="125">
        <f t="shared" si="56"/>
        <v>1187459000</v>
      </c>
      <c r="CD68" s="125">
        <f t="shared" si="56"/>
        <v>1338456000</v>
      </c>
      <c r="CE68" s="125">
        <f t="shared" si="56"/>
        <v>1421009000</v>
      </c>
      <c r="CF68" s="125">
        <f t="shared" si="56"/>
        <v>1508654000</v>
      </c>
      <c r="CG68" s="125">
        <f>AN106</f>
        <v>1601704000</v>
      </c>
      <c r="CT68" s="63">
        <f t="shared" si="40"/>
        <v>1452947400</v>
      </c>
      <c r="CU68" s="44">
        <f t="shared" si="41"/>
        <v>16143860</v>
      </c>
      <c r="CX68" s="56">
        <f t="shared" si="42"/>
        <v>1291074300</v>
      </c>
      <c r="CY68" s="44">
        <f t="shared" si="43"/>
        <v>21517905</v>
      </c>
      <c r="CZ68" s="49">
        <f t="shared" si="44"/>
        <v>35863175</v>
      </c>
    </row>
    <row r="69" spans="1:104">
      <c r="A69" s="3">
        <f t="shared" si="45"/>
        <v>30</v>
      </c>
      <c r="B69" s="263">
        <v>4</v>
      </c>
      <c r="C69" s="264" t="s">
        <v>142</v>
      </c>
      <c r="D69" s="265">
        <v>10</v>
      </c>
      <c r="E69" s="266"/>
      <c r="F69" s="41" t="s">
        <v>48</v>
      </c>
      <c r="G69" s="267">
        <f t="shared" si="4"/>
        <v>74</v>
      </c>
      <c r="H69" s="267">
        <f t="shared" si="5"/>
        <v>63</v>
      </c>
      <c r="I69" s="268">
        <f t="shared" si="6"/>
        <v>26966806</v>
      </c>
      <c r="J69" s="268">
        <f t="shared" si="7"/>
        <v>2</v>
      </c>
      <c r="K69" s="269">
        <f t="shared" si="8"/>
        <v>0.93</v>
      </c>
      <c r="L69" s="270">
        <f t="shared" si="57"/>
        <v>1</v>
      </c>
      <c r="M69" s="271">
        <f t="shared" si="10"/>
        <v>20957247.201545946</v>
      </c>
      <c r="N69" s="271">
        <f t="shared" si="11"/>
        <v>23622166.065575514</v>
      </c>
      <c r="O69" s="271">
        <f t="shared" si="12"/>
        <v>25079129.580000002</v>
      </c>
      <c r="P69" s="271">
        <f t="shared" si="13"/>
        <v>26625955.415960599</v>
      </c>
      <c r="Q69" s="272">
        <f t="shared" si="14"/>
        <v>25079129.580000002</v>
      </c>
      <c r="R69" s="271">
        <f t="shared" si="14"/>
        <v>26625955.415960599</v>
      </c>
      <c r="S69" s="271">
        <f t="shared" si="15"/>
        <v>28268186.084818721</v>
      </c>
      <c r="T69" s="271"/>
      <c r="U69" s="271">
        <f t="shared" si="16"/>
        <v>1320306573.6973946</v>
      </c>
      <c r="V69" s="271">
        <f t="shared" si="17"/>
        <v>1488196462.1312573</v>
      </c>
      <c r="W69" s="271">
        <f t="shared" si="18"/>
        <v>1579985163.5400002</v>
      </c>
      <c r="X69" s="272">
        <f t="shared" si="19"/>
        <v>1677435191.2055178</v>
      </c>
      <c r="Y69" s="272">
        <f t="shared" si="20"/>
        <v>1579985163.5400002</v>
      </c>
      <c r="Z69" s="271">
        <f t="shared" si="21"/>
        <v>1677435191.2055178</v>
      </c>
      <c r="AA69" s="271">
        <f t="shared" si="22"/>
        <v>1780895723.3435793</v>
      </c>
      <c r="AB69" s="271"/>
      <c r="AC69" s="33" t="str">
        <f t="shared" si="23"/>
        <v>BERTAHAP</v>
      </c>
      <c r="AD69" s="273">
        <f t="shared" si="24"/>
        <v>0</v>
      </c>
      <c r="AE69" s="274">
        <v>2</v>
      </c>
      <c r="AF69" s="275"/>
      <c r="AG69" s="271" t="str">
        <f t="shared" si="25"/>
        <v>KR</v>
      </c>
      <c r="AH69" s="275">
        <f t="shared" si="26"/>
        <v>1452338000</v>
      </c>
      <c r="AI69" s="275">
        <f t="shared" si="26"/>
        <v>1637017000</v>
      </c>
      <c r="AJ69" s="275">
        <f t="shared" si="26"/>
        <v>1737984000</v>
      </c>
      <c r="AK69" s="276">
        <f t="shared" si="26"/>
        <v>1845179000</v>
      </c>
      <c r="AL69" s="276">
        <f t="shared" si="26"/>
        <v>1737984000</v>
      </c>
      <c r="AM69" s="275">
        <f t="shared" si="26"/>
        <v>1845179000</v>
      </c>
      <c r="AN69" s="275">
        <f t="shared" si="26"/>
        <v>1958986000</v>
      </c>
      <c r="AO69" s="52">
        <f t="shared" si="46"/>
        <v>1842264000</v>
      </c>
      <c r="AP69" s="43">
        <f t="shared" si="46"/>
        <v>1955890000</v>
      </c>
      <c r="AQ69" s="63">
        <f t="shared" si="27"/>
        <v>1658037600</v>
      </c>
      <c r="AR69" s="63">
        <f t="shared" si="28"/>
        <v>27633960</v>
      </c>
      <c r="AS69" s="351">
        <f t="shared" si="29"/>
        <v>34597106.25</v>
      </c>
      <c r="AT69" s="141">
        <f t="shared" si="30"/>
        <v>19558900</v>
      </c>
      <c r="AU69" s="5">
        <f t="shared" si="31"/>
        <v>27633960</v>
      </c>
      <c r="AV69" s="5">
        <f t="shared" si="32"/>
        <v>43449600</v>
      </c>
      <c r="AX69" s="2"/>
      <c r="AY69" s="2"/>
      <c r="BT69" s="56">
        <f t="shared" si="33"/>
        <v>-1732617.2854999974</v>
      </c>
      <c r="BU69" s="64"/>
      <c r="BV69" s="126">
        <v>9</v>
      </c>
      <c r="BW69" s="131" t="s">
        <v>141</v>
      </c>
      <c r="BX69" s="122" t="str">
        <f>F125</f>
        <v>1BR-6</v>
      </c>
      <c r="BY69" s="123" t="str">
        <f>D125</f>
        <v>06</v>
      </c>
      <c r="BZ69" s="124">
        <f>G125</f>
        <v>78</v>
      </c>
      <c r="CA69" s="124">
        <f>H125</f>
        <v>66</v>
      </c>
      <c r="CB69" s="125">
        <f>O125</f>
        <v>25329920.875800002</v>
      </c>
      <c r="CC69" s="125">
        <f>AH125</f>
        <v>1536712000</v>
      </c>
      <c r="CD69" s="125">
        <f>AI125</f>
        <v>1732119000</v>
      </c>
      <c r="CE69" s="125">
        <f>AJ125</f>
        <v>1838953000</v>
      </c>
      <c r="CF69" s="125">
        <f>AK125</f>
        <v>1952375000</v>
      </c>
      <c r="CG69" s="125">
        <f>AN125</f>
        <v>2072794000</v>
      </c>
      <c r="CH69" s="2">
        <v>12</v>
      </c>
      <c r="CT69" s="63">
        <f t="shared" si="40"/>
        <v>1760301000</v>
      </c>
      <c r="CU69" s="44">
        <f t="shared" si="41"/>
        <v>19558900</v>
      </c>
      <c r="CX69" s="56">
        <f t="shared" si="42"/>
        <v>1564185600</v>
      </c>
      <c r="CY69" s="44">
        <f t="shared" si="43"/>
        <v>26069760</v>
      </c>
      <c r="CZ69" s="49">
        <f t="shared" si="44"/>
        <v>43449600</v>
      </c>
    </row>
    <row r="70" spans="1:104">
      <c r="A70" s="3">
        <f t="shared" si="45"/>
        <v>31</v>
      </c>
      <c r="B70" s="263">
        <v>5</v>
      </c>
      <c r="C70" s="264" t="s">
        <v>142</v>
      </c>
      <c r="D70" s="299">
        <v>12</v>
      </c>
      <c r="E70" s="266"/>
      <c r="F70" s="41" t="s">
        <v>50</v>
      </c>
      <c r="G70" s="267">
        <f t="shared" si="4"/>
        <v>67</v>
      </c>
      <c r="H70" s="267">
        <f t="shared" si="5"/>
        <v>57</v>
      </c>
      <c r="I70" s="268">
        <f t="shared" si="6"/>
        <v>26966806</v>
      </c>
      <c r="J70" s="268">
        <f t="shared" si="7"/>
        <v>2</v>
      </c>
      <c r="K70" s="269">
        <f t="shared" si="8"/>
        <v>0.93</v>
      </c>
      <c r="L70" s="270">
        <f t="shared" si="57"/>
        <v>1</v>
      </c>
      <c r="M70" s="271">
        <f t="shared" si="10"/>
        <v>20957247.201545946</v>
      </c>
      <c r="N70" s="271">
        <f t="shared" si="11"/>
        <v>23622166.065575514</v>
      </c>
      <c r="O70" s="271">
        <f t="shared" si="12"/>
        <v>25079129.580000002</v>
      </c>
      <c r="P70" s="271">
        <f t="shared" si="13"/>
        <v>26625955.415960599</v>
      </c>
      <c r="Q70" s="272">
        <f t="shared" si="14"/>
        <v>25079129.580000002</v>
      </c>
      <c r="R70" s="271">
        <f t="shared" si="14"/>
        <v>26625955.415960599</v>
      </c>
      <c r="S70" s="271">
        <f t="shared" si="15"/>
        <v>28268186.084818721</v>
      </c>
      <c r="T70" s="271"/>
      <c r="U70" s="271">
        <f t="shared" si="16"/>
        <v>1194563090.4881189</v>
      </c>
      <c r="V70" s="271">
        <f t="shared" si="17"/>
        <v>1346463465.7378044</v>
      </c>
      <c r="W70" s="271">
        <f t="shared" si="18"/>
        <v>1429510386.0600002</v>
      </c>
      <c r="X70" s="272">
        <f t="shared" si="19"/>
        <v>1517679458.7097542</v>
      </c>
      <c r="Y70" s="272">
        <f t="shared" si="20"/>
        <v>1429510386.0600002</v>
      </c>
      <c r="Z70" s="271">
        <f t="shared" si="21"/>
        <v>1517679458.7097542</v>
      </c>
      <c r="AA70" s="271">
        <f t="shared" si="22"/>
        <v>1611286606.8346672</v>
      </c>
      <c r="AB70" s="271"/>
      <c r="AC70" s="33" t="str">
        <f t="shared" si="23"/>
        <v>BERTAHAP</v>
      </c>
      <c r="AD70" s="273">
        <f t="shared" si="24"/>
        <v>0</v>
      </c>
      <c r="AE70" s="274">
        <v>2</v>
      </c>
      <c r="AF70" s="275"/>
      <c r="AG70" s="271" t="str">
        <f t="shared" si="25"/>
        <v>KR</v>
      </c>
      <c r="AH70" s="275">
        <f t="shared" si="26"/>
        <v>1314020000</v>
      </c>
      <c r="AI70" s="275">
        <f t="shared" si="26"/>
        <v>1481110000</v>
      </c>
      <c r="AJ70" s="275">
        <f t="shared" si="26"/>
        <v>1572462000</v>
      </c>
      <c r="AK70" s="276">
        <f t="shared" si="26"/>
        <v>1669448000</v>
      </c>
      <c r="AL70" s="276">
        <f t="shared" si="26"/>
        <v>1572462000</v>
      </c>
      <c r="AM70" s="275">
        <f t="shared" si="26"/>
        <v>1669448000</v>
      </c>
      <c r="AN70" s="275">
        <f t="shared" si="26"/>
        <v>1772416000</v>
      </c>
      <c r="AO70" s="52">
        <f t="shared" si="46"/>
        <v>1666810000</v>
      </c>
      <c r="AP70" s="43">
        <f t="shared" si="46"/>
        <v>1769615000</v>
      </c>
      <c r="AQ70" s="63">
        <f t="shared" si="27"/>
        <v>1500129000</v>
      </c>
      <c r="AR70" s="63">
        <f t="shared" si="28"/>
        <v>25002150</v>
      </c>
      <c r="AS70" s="351">
        <f t="shared" si="29"/>
        <v>31302150</v>
      </c>
      <c r="AT70" s="141">
        <f t="shared" si="30"/>
        <v>17696150</v>
      </c>
      <c r="AU70" s="5">
        <f t="shared" si="31"/>
        <v>25002150</v>
      </c>
      <c r="AV70" s="5">
        <f t="shared" si="32"/>
        <v>39311550</v>
      </c>
      <c r="AX70" s="2"/>
      <c r="AY70" s="2"/>
      <c r="BT70" s="56">
        <f t="shared" si="33"/>
        <v>-1732617.2854999974</v>
      </c>
      <c r="BU70" s="64"/>
      <c r="BV70" s="126"/>
      <c r="BW70" s="131"/>
      <c r="BX70" s="122" t="str">
        <f>F127</f>
        <v>1BR-10</v>
      </c>
      <c r="BY70" s="123">
        <f>D127</f>
        <v>10</v>
      </c>
      <c r="BZ70" s="124">
        <f t="shared" ref="BZ70:CA74" si="58">G127</f>
        <v>74</v>
      </c>
      <c r="CA70" s="124">
        <f t="shared" si="58"/>
        <v>63</v>
      </c>
      <c r="CB70" s="125">
        <f>O127</f>
        <v>25329920.875800002</v>
      </c>
      <c r="CC70" s="125">
        <f t="shared" ref="CC70:CF74" si="59">AH127</f>
        <v>1466861000</v>
      </c>
      <c r="CD70" s="125">
        <f t="shared" si="59"/>
        <v>1653387000</v>
      </c>
      <c r="CE70" s="125">
        <f t="shared" si="59"/>
        <v>1755364000</v>
      </c>
      <c r="CF70" s="125">
        <f t="shared" si="59"/>
        <v>1863631000</v>
      </c>
      <c r="CG70" s="125">
        <f>AN127</f>
        <v>1978576000</v>
      </c>
      <c r="CT70" s="63">
        <f t="shared" si="40"/>
        <v>1592653500</v>
      </c>
      <c r="CU70" s="44">
        <f t="shared" si="41"/>
        <v>17696150</v>
      </c>
      <c r="CX70" s="56">
        <f t="shared" si="42"/>
        <v>1415215800</v>
      </c>
      <c r="CY70" s="44">
        <f t="shared" si="43"/>
        <v>23586930</v>
      </c>
      <c r="CZ70" s="49">
        <f t="shared" si="44"/>
        <v>39311550</v>
      </c>
    </row>
    <row r="71" spans="1:104">
      <c r="A71" s="3">
        <f t="shared" si="45"/>
        <v>32</v>
      </c>
      <c r="B71" s="263">
        <v>6</v>
      </c>
      <c r="C71" s="264" t="s">
        <v>142</v>
      </c>
      <c r="D71" s="299">
        <v>18</v>
      </c>
      <c r="E71" s="266"/>
      <c r="F71" s="41" t="s">
        <v>54</v>
      </c>
      <c r="G71" s="267">
        <f t="shared" si="4"/>
        <v>97</v>
      </c>
      <c r="H71" s="267">
        <f t="shared" si="5"/>
        <v>85</v>
      </c>
      <c r="I71" s="268">
        <f t="shared" si="6"/>
        <v>26966806</v>
      </c>
      <c r="J71" s="268">
        <f t="shared" si="7"/>
        <v>2</v>
      </c>
      <c r="K71" s="269">
        <f t="shared" si="8"/>
        <v>0.93</v>
      </c>
      <c r="L71" s="270">
        <f t="shared" si="57"/>
        <v>1</v>
      </c>
      <c r="M71" s="271">
        <f t="shared" si="10"/>
        <v>20957247.201545946</v>
      </c>
      <c r="N71" s="271">
        <f t="shared" si="11"/>
        <v>23622166.065575514</v>
      </c>
      <c r="O71" s="271">
        <f t="shared" si="12"/>
        <v>25079129.580000002</v>
      </c>
      <c r="P71" s="271">
        <f t="shared" si="13"/>
        <v>26625955.415960599</v>
      </c>
      <c r="Q71" s="272">
        <f t="shared" si="14"/>
        <v>25079129.580000002</v>
      </c>
      <c r="R71" s="271">
        <f t="shared" si="14"/>
        <v>26625955.415960599</v>
      </c>
      <c r="S71" s="271">
        <f t="shared" si="15"/>
        <v>28268186.084818721</v>
      </c>
      <c r="T71" s="271"/>
      <c r="U71" s="271">
        <f t="shared" si="16"/>
        <v>1781366012.1314054</v>
      </c>
      <c r="V71" s="271">
        <f t="shared" si="17"/>
        <v>2007884115.5739186</v>
      </c>
      <c r="W71" s="271">
        <f t="shared" si="18"/>
        <v>2131726014.3000002</v>
      </c>
      <c r="X71" s="272">
        <f t="shared" si="19"/>
        <v>2263206210.3566508</v>
      </c>
      <c r="Y71" s="272">
        <f t="shared" si="20"/>
        <v>2131726014.3000002</v>
      </c>
      <c r="Z71" s="271">
        <f t="shared" si="21"/>
        <v>2263206210.3566508</v>
      </c>
      <c r="AA71" s="271">
        <f t="shared" si="22"/>
        <v>2402795817.2095914</v>
      </c>
      <c r="AB71" s="271"/>
      <c r="AC71" s="33" t="str">
        <f t="shared" si="23"/>
        <v>BERTAHAP</v>
      </c>
      <c r="AD71" s="273">
        <f t="shared" si="24"/>
        <v>0</v>
      </c>
      <c r="AE71" s="274">
        <v>2</v>
      </c>
      <c r="AF71" s="275"/>
      <c r="AG71" s="271" t="e">
        <f>IF(AF71&gt;#REF!,"LB","KR")</f>
        <v>#REF!</v>
      </c>
      <c r="AH71" s="275">
        <f t="shared" si="26"/>
        <v>1959503000</v>
      </c>
      <c r="AI71" s="275">
        <f t="shared" si="26"/>
        <v>2208673000</v>
      </c>
      <c r="AJ71" s="275">
        <f t="shared" si="26"/>
        <v>2344899000</v>
      </c>
      <c r="AK71" s="276">
        <f t="shared" si="26"/>
        <v>2489527000</v>
      </c>
      <c r="AL71" s="276">
        <f t="shared" si="26"/>
        <v>2344899000</v>
      </c>
      <c r="AM71" s="275">
        <f t="shared" si="26"/>
        <v>2489527000</v>
      </c>
      <c r="AN71" s="275">
        <f t="shared" si="26"/>
        <v>2643076000</v>
      </c>
      <c r="AO71" s="52">
        <f t="shared" si="46"/>
        <v>2485593000</v>
      </c>
      <c r="AP71" s="43">
        <f t="shared" si="46"/>
        <v>2638899000</v>
      </c>
      <c r="AQ71" s="63">
        <f t="shared" si="27"/>
        <v>2237033700</v>
      </c>
      <c r="AR71" s="63">
        <f t="shared" si="28"/>
        <v>37283895</v>
      </c>
      <c r="AS71" s="351">
        <f t="shared" si="29"/>
        <v>46678631.25</v>
      </c>
      <c r="AT71" s="141">
        <f t="shared" si="30"/>
        <v>26388990</v>
      </c>
      <c r="AU71" s="5">
        <f t="shared" si="31"/>
        <v>37283895</v>
      </c>
      <c r="AV71" s="5">
        <f t="shared" si="32"/>
        <v>58622475</v>
      </c>
      <c r="AX71" s="2"/>
      <c r="AY71" s="2"/>
      <c r="BT71" s="56">
        <f t="shared" si="33"/>
        <v>-1732617.2854999974</v>
      </c>
      <c r="BU71" s="64"/>
      <c r="BV71" s="126"/>
      <c r="BW71" s="131"/>
      <c r="BX71" s="122" t="str">
        <f>F128</f>
        <v>1BR-12</v>
      </c>
      <c r="BY71" s="123">
        <f>D128</f>
        <v>12</v>
      </c>
      <c r="BZ71" s="124">
        <f t="shared" si="58"/>
        <v>67</v>
      </c>
      <c r="CA71" s="124">
        <f t="shared" si="58"/>
        <v>57</v>
      </c>
      <c r="CB71" s="125">
        <f>O128</f>
        <v>25329920.875800002</v>
      </c>
      <c r="CC71" s="125">
        <f t="shared" si="59"/>
        <v>1327160000</v>
      </c>
      <c r="CD71" s="125">
        <f t="shared" si="59"/>
        <v>1495921000</v>
      </c>
      <c r="CE71" s="125">
        <f t="shared" si="59"/>
        <v>1588187000</v>
      </c>
      <c r="CF71" s="125">
        <f t="shared" si="59"/>
        <v>1686142000</v>
      </c>
      <c r="CG71" s="125">
        <f>AN128</f>
        <v>1790140000</v>
      </c>
      <c r="CT71" s="63">
        <f t="shared" si="40"/>
        <v>2375009100</v>
      </c>
      <c r="CU71" s="44">
        <f t="shared" si="41"/>
        <v>26388990</v>
      </c>
      <c r="CX71" s="56">
        <f t="shared" si="42"/>
        <v>2110409100</v>
      </c>
      <c r="CY71" s="44">
        <f t="shared" si="43"/>
        <v>35173485</v>
      </c>
      <c r="CZ71" s="49">
        <f t="shared" si="44"/>
        <v>58622475</v>
      </c>
    </row>
    <row r="72" spans="1:104">
      <c r="A72" s="3">
        <f t="shared" si="45"/>
        <v>33</v>
      </c>
      <c r="B72" s="263">
        <v>7</v>
      </c>
      <c r="C72" s="264" t="s">
        <v>142</v>
      </c>
      <c r="D72" s="299">
        <v>20</v>
      </c>
      <c r="E72" s="266"/>
      <c r="F72" s="41" t="s">
        <v>70</v>
      </c>
      <c r="G72" s="267">
        <f t="shared" si="4"/>
        <v>60</v>
      </c>
      <c r="H72" s="267">
        <f t="shared" si="5"/>
        <v>51</v>
      </c>
      <c r="I72" s="268">
        <f t="shared" si="6"/>
        <v>26966806</v>
      </c>
      <c r="J72" s="268">
        <f t="shared" si="7"/>
        <v>2</v>
      </c>
      <c r="K72" s="269">
        <f t="shared" si="8"/>
        <v>0.93</v>
      </c>
      <c r="L72" s="270">
        <f t="shared" si="57"/>
        <v>1</v>
      </c>
      <c r="M72" s="271">
        <f t="shared" si="10"/>
        <v>20957247.201545946</v>
      </c>
      <c r="N72" s="271">
        <f t="shared" si="11"/>
        <v>23622166.065575514</v>
      </c>
      <c r="O72" s="271">
        <f t="shared" si="12"/>
        <v>25079129.580000002</v>
      </c>
      <c r="P72" s="271">
        <f t="shared" si="13"/>
        <v>26625955.415960599</v>
      </c>
      <c r="Q72" s="272">
        <f t="shared" si="14"/>
        <v>25079129.580000002</v>
      </c>
      <c r="R72" s="271">
        <f t="shared" si="14"/>
        <v>26625955.415960599</v>
      </c>
      <c r="S72" s="271">
        <f t="shared" si="15"/>
        <v>28268186.084818721</v>
      </c>
      <c r="T72" s="271"/>
      <c r="U72" s="271">
        <f t="shared" si="16"/>
        <v>1068819607.2788433</v>
      </c>
      <c r="V72" s="271">
        <f t="shared" si="17"/>
        <v>1204730469.3443513</v>
      </c>
      <c r="W72" s="271">
        <f t="shared" si="18"/>
        <v>1279035608.5800002</v>
      </c>
      <c r="X72" s="272">
        <f t="shared" si="19"/>
        <v>1357923726.2139904</v>
      </c>
      <c r="Y72" s="272">
        <f t="shared" si="20"/>
        <v>1279035608.5800002</v>
      </c>
      <c r="Z72" s="271">
        <f t="shared" si="21"/>
        <v>1357923726.2139904</v>
      </c>
      <c r="AA72" s="271">
        <f t="shared" si="22"/>
        <v>1441677490.3257546</v>
      </c>
      <c r="AB72" s="271"/>
      <c r="AC72" s="33" t="str">
        <f t="shared" si="23"/>
        <v>BERTAHAP</v>
      </c>
      <c r="AD72" s="273">
        <f t="shared" si="24"/>
        <v>0</v>
      </c>
      <c r="AE72" s="274">
        <v>2</v>
      </c>
      <c r="AF72" s="275"/>
      <c r="AG72" s="271" t="e">
        <f>IF(AF72&gt;#REF!,"LB","KR")</f>
        <v>#REF!</v>
      </c>
      <c r="AH72" s="275">
        <f t="shared" si="26"/>
        <v>1175702000</v>
      </c>
      <c r="AI72" s="275">
        <f t="shared" si="26"/>
        <v>1325204000</v>
      </c>
      <c r="AJ72" s="275">
        <f t="shared" si="26"/>
        <v>1406940000</v>
      </c>
      <c r="AK72" s="276">
        <f t="shared" si="26"/>
        <v>1493717000</v>
      </c>
      <c r="AL72" s="276">
        <f t="shared" si="26"/>
        <v>1406940000</v>
      </c>
      <c r="AM72" s="275">
        <f t="shared" si="26"/>
        <v>1493717000</v>
      </c>
      <c r="AN72" s="275">
        <f t="shared" si="26"/>
        <v>1585846000</v>
      </c>
      <c r="AO72" s="52">
        <f t="shared" si="46"/>
        <v>1491357000</v>
      </c>
      <c r="AP72" s="43">
        <f t="shared" si="46"/>
        <v>1583341000</v>
      </c>
      <c r="AQ72" s="63">
        <f t="shared" si="27"/>
        <v>1342221300</v>
      </c>
      <c r="AR72" s="63">
        <f t="shared" si="28"/>
        <v>22370355</v>
      </c>
      <c r="AS72" s="351">
        <f t="shared" si="29"/>
        <v>28007193.75</v>
      </c>
      <c r="AT72" s="141">
        <f t="shared" si="30"/>
        <v>15833410</v>
      </c>
      <c r="AU72" s="5">
        <f t="shared" si="31"/>
        <v>22370355</v>
      </c>
      <c r="AV72" s="5">
        <f t="shared" si="32"/>
        <v>35173500</v>
      </c>
      <c r="AX72" s="2"/>
      <c r="AY72" s="2"/>
      <c r="BT72" s="56">
        <f t="shared" si="33"/>
        <v>-1732617.2854999974</v>
      </c>
      <c r="BU72" s="64"/>
      <c r="BV72" s="126"/>
      <c r="BW72" s="122"/>
      <c r="BX72" s="122" t="str">
        <f>F129</f>
        <v>1BR-16</v>
      </c>
      <c r="BY72" s="123">
        <f>D129</f>
        <v>16</v>
      </c>
      <c r="BZ72" s="124">
        <f t="shared" si="58"/>
        <v>71</v>
      </c>
      <c r="CA72" s="124">
        <f t="shared" si="58"/>
        <v>63</v>
      </c>
      <c r="CB72" s="125">
        <f>O129</f>
        <v>25329920.875800002</v>
      </c>
      <c r="CC72" s="125">
        <f t="shared" si="59"/>
        <v>1466861000</v>
      </c>
      <c r="CD72" s="125">
        <f t="shared" si="59"/>
        <v>1653387000</v>
      </c>
      <c r="CE72" s="125">
        <f t="shared" si="59"/>
        <v>1755364000</v>
      </c>
      <c r="CF72" s="125">
        <f t="shared" si="59"/>
        <v>1863631000</v>
      </c>
      <c r="CG72" s="125">
        <f>AN129</f>
        <v>1978576000</v>
      </c>
      <c r="CT72" s="63">
        <f t="shared" si="40"/>
        <v>1425006900</v>
      </c>
      <c r="CU72" s="44">
        <f t="shared" si="41"/>
        <v>15833410</v>
      </c>
      <c r="CX72" s="56">
        <f t="shared" si="42"/>
        <v>1266246000</v>
      </c>
      <c r="CY72" s="44">
        <f t="shared" si="43"/>
        <v>21104100</v>
      </c>
      <c r="CZ72" s="49">
        <f t="shared" si="44"/>
        <v>35173500</v>
      </c>
    </row>
    <row r="73" spans="1:104">
      <c r="A73" s="3">
        <f t="shared" si="45"/>
        <v>34</v>
      </c>
      <c r="B73" s="263">
        <v>8</v>
      </c>
      <c r="C73" s="264" t="s">
        <v>142</v>
      </c>
      <c r="D73" s="299">
        <v>22</v>
      </c>
      <c r="E73" s="266"/>
      <c r="F73" s="41" t="s">
        <v>89</v>
      </c>
      <c r="G73" s="267">
        <f t="shared" si="4"/>
        <v>81</v>
      </c>
      <c r="H73" s="267">
        <f t="shared" si="5"/>
        <v>70</v>
      </c>
      <c r="I73" s="268">
        <f t="shared" si="6"/>
        <v>26966806</v>
      </c>
      <c r="J73" s="268">
        <f t="shared" si="7"/>
        <v>4</v>
      </c>
      <c r="K73" s="269">
        <f t="shared" si="8"/>
        <v>0.97</v>
      </c>
      <c r="L73" s="270">
        <f t="shared" si="57"/>
        <v>1</v>
      </c>
      <c r="M73" s="271">
        <f t="shared" si="10"/>
        <v>21858634.177956525</v>
      </c>
      <c r="N73" s="271">
        <f t="shared" si="11"/>
        <v>24638173.208180912</v>
      </c>
      <c r="O73" s="271">
        <f t="shared" si="12"/>
        <v>26157801.82</v>
      </c>
      <c r="P73" s="271">
        <f t="shared" si="13"/>
        <v>27771157.799442772</v>
      </c>
      <c r="Q73" s="272">
        <f t="shared" si="14"/>
        <v>26157801.82</v>
      </c>
      <c r="R73" s="271">
        <f t="shared" si="14"/>
        <v>27771157.799442772</v>
      </c>
      <c r="S73" s="271">
        <f t="shared" si="15"/>
        <v>29484022.045456085</v>
      </c>
      <c r="T73" s="271"/>
      <c r="U73" s="271">
        <f t="shared" si="16"/>
        <v>1530104392.4569569</v>
      </c>
      <c r="V73" s="271">
        <f t="shared" si="17"/>
        <v>1724672124.5726638</v>
      </c>
      <c r="W73" s="271">
        <f t="shared" si="18"/>
        <v>1831046127.4000001</v>
      </c>
      <c r="X73" s="272">
        <f t="shared" si="19"/>
        <v>1943981045.960994</v>
      </c>
      <c r="Y73" s="272">
        <f t="shared" si="20"/>
        <v>1831046127.4000001</v>
      </c>
      <c r="Z73" s="271">
        <f t="shared" si="21"/>
        <v>1943981045.960994</v>
      </c>
      <c r="AA73" s="271">
        <f t="shared" si="22"/>
        <v>2063881543.181926</v>
      </c>
      <c r="AB73" s="271"/>
      <c r="AC73" s="33" t="str">
        <f t="shared" si="23"/>
        <v>BERTAHAP</v>
      </c>
      <c r="AD73" s="273">
        <f t="shared" si="24"/>
        <v>0</v>
      </c>
      <c r="AE73" s="274">
        <v>2</v>
      </c>
      <c r="AF73" s="275"/>
      <c r="AG73" s="271" t="e">
        <f>IF(AF73&gt;#REF!,"LB","KR")</f>
        <v>#REF!</v>
      </c>
      <c r="AH73" s="275">
        <f t="shared" si="26"/>
        <v>1683115000</v>
      </c>
      <c r="AI73" s="275">
        <f t="shared" si="26"/>
        <v>1897140000</v>
      </c>
      <c r="AJ73" s="275">
        <f t="shared" si="26"/>
        <v>2014151000</v>
      </c>
      <c r="AK73" s="276">
        <f t="shared" si="26"/>
        <v>2138380000</v>
      </c>
      <c r="AL73" s="276">
        <f t="shared" si="26"/>
        <v>2014151000</v>
      </c>
      <c r="AM73" s="275">
        <f t="shared" si="26"/>
        <v>2138380000</v>
      </c>
      <c r="AN73" s="275">
        <f t="shared" si="26"/>
        <v>2270270000</v>
      </c>
      <c r="AO73" s="52">
        <f t="shared" si="46"/>
        <v>2135001000</v>
      </c>
      <c r="AP73" s="43">
        <f t="shared" si="46"/>
        <v>2266683000</v>
      </c>
      <c r="AQ73" s="63">
        <f t="shared" si="27"/>
        <v>1921500900</v>
      </c>
      <c r="AR73" s="63">
        <f t="shared" si="28"/>
        <v>32025015</v>
      </c>
      <c r="AS73" s="351">
        <f t="shared" si="29"/>
        <v>40094625</v>
      </c>
      <c r="AT73" s="141">
        <f t="shared" si="30"/>
        <v>22666830</v>
      </c>
      <c r="AU73" s="5">
        <f t="shared" si="31"/>
        <v>32025015</v>
      </c>
      <c r="AV73" s="5">
        <f t="shared" si="32"/>
        <v>50353775</v>
      </c>
      <c r="AX73" s="2"/>
      <c r="AY73" s="2"/>
      <c r="BT73" s="56">
        <f t="shared" si="33"/>
        <v>-653945.04549999908</v>
      </c>
      <c r="BV73" s="126"/>
      <c r="BW73" s="122"/>
      <c r="BX73" s="122" t="str">
        <f>F130</f>
        <v>2BR-18</v>
      </c>
      <c r="BY73" s="123">
        <f>D130</f>
        <v>18</v>
      </c>
      <c r="BZ73" s="124">
        <f t="shared" si="58"/>
        <v>97</v>
      </c>
      <c r="CA73" s="124">
        <f t="shared" si="58"/>
        <v>85</v>
      </c>
      <c r="CB73" s="125">
        <f>O130</f>
        <v>25329920.875800002</v>
      </c>
      <c r="CC73" s="125">
        <f t="shared" si="59"/>
        <v>1979098000</v>
      </c>
      <c r="CD73" s="125">
        <f t="shared" si="59"/>
        <v>2230760000</v>
      </c>
      <c r="CE73" s="125">
        <f t="shared" si="59"/>
        <v>2368348000</v>
      </c>
      <c r="CF73" s="125">
        <f t="shared" si="59"/>
        <v>2514423000</v>
      </c>
      <c r="CG73" s="125">
        <f>AN130</f>
        <v>2669507000</v>
      </c>
      <c r="CT73" s="63">
        <f t="shared" si="40"/>
        <v>2040014700</v>
      </c>
      <c r="CU73" s="44">
        <f t="shared" si="41"/>
        <v>22666830</v>
      </c>
      <c r="CX73" s="56">
        <f t="shared" si="42"/>
        <v>1812735900</v>
      </c>
      <c r="CY73" s="44">
        <f t="shared" si="43"/>
        <v>30212265</v>
      </c>
      <c r="CZ73" s="49">
        <f t="shared" si="44"/>
        <v>50353775</v>
      </c>
    </row>
    <row r="74" spans="1:104">
      <c r="A74" s="3">
        <f t="shared" si="45"/>
        <v>35</v>
      </c>
      <c r="B74" s="263">
        <v>1</v>
      </c>
      <c r="C74" s="264" t="s">
        <v>143</v>
      </c>
      <c r="D74" s="265" t="s">
        <v>24</v>
      </c>
      <c r="E74" s="266"/>
      <c r="F74" s="41" t="s">
        <v>39</v>
      </c>
      <c r="G74" s="267">
        <f t="shared" si="4"/>
        <v>113</v>
      </c>
      <c r="H74" s="267">
        <f t="shared" si="5"/>
        <v>101</v>
      </c>
      <c r="I74" s="268">
        <f t="shared" si="6"/>
        <v>26966806</v>
      </c>
      <c r="J74" s="268">
        <f t="shared" si="7"/>
        <v>6</v>
      </c>
      <c r="K74" s="269">
        <f t="shared" si="8"/>
        <v>0.95</v>
      </c>
      <c r="L74" s="319">
        <f t="shared" ref="L74:L81" si="60">SUMIF($AN$4:$AN$22,D74,$BF$4:$BF$22)</f>
        <v>1.01</v>
      </c>
      <c r="M74" s="271">
        <f t="shared" si="10"/>
        <v>21622020.096648749</v>
      </c>
      <c r="N74" s="271">
        <f t="shared" si="11"/>
        <v>24371471.333246995</v>
      </c>
      <c r="O74" s="271">
        <f t="shared" si="12"/>
        <v>25874650.357000001</v>
      </c>
      <c r="P74" s="271">
        <f t="shared" si="13"/>
        <v>27470542.173778702</v>
      </c>
      <c r="Q74" s="272">
        <f t="shared" si="14"/>
        <v>25874650.357000001</v>
      </c>
      <c r="R74" s="271">
        <f t="shared" si="14"/>
        <v>27470542.173778702</v>
      </c>
      <c r="S74" s="271">
        <f t="shared" si="15"/>
        <v>29164865.105788779</v>
      </c>
      <c r="T74" s="271"/>
      <c r="U74" s="271">
        <f t="shared" si="16"/>
        <v>2183824029.7615237</v>
      </c>
      <c r="V74" s="271">
        <f t="shared" si="17"/>
        <v>2461518604.6579466</v>
      </c>
      <c r="W74" s="271">
        <f t="shared" si="18"/>
        <v>2613339686.0570002</v>
      </c>
      <c r="X74" s="272">
        <f t="shared" si="19"/>
        <v>2774524759.5516491</v>
      </c>
      <c r="Y74" s="272">
        <f t="shared" si="20"/>
        <v>2613339686.0570002</v>
      </c>
      <c r="Z74" s="271">
        <f t="shared" si="21"/>
        <v>2774524759.5516491</v>
      </c>
      <c r="AA74" s="271">
        <f t="shared" si="22"/>
        <v>2945651375.6846666</v>
      </c>
      <c r="AB74" s="271"/>
      <c r="AC74" s="33" t="str">
        <f t="shared" si="23"/>
        <v>BERTAHAP</v>
      </c>
      <c r="AD74" s="273">
        <f t="shared" si="24"/>
        <v>0</v>
      </c>
      <c r="AE74" s="274">
        <v>2</v>
      </c>
      <c r="AF74" s="275"/>
      <c r="AG74" s="271" t="e">
        <f>IF(AF74&gt;#REF!,"LB","KR")</f>
        <v>#REF!</v>
      </c>
      <c r="AH74" s="275">
        <f t="shared" si="26"/>
        <v>2402207000</v>
      </c>
      <c r="AI74" s="275">
        <f t="shared" si="26"/>
        <v>2707671000</v>
      </c>
      <c r="AJ74" s="275">
        <f t="shared" si="26"/>
        <v>2874674000</v>
      </c>
      <c r="AK74" s="276">
        <f t="shared" si="26"/>
        <v>3051978000</v>
      </c>
      <c r="AL74" s="276">
        <f t="shared" si="26"/>
        <v>2874674000</v>
      </c>
      <c r="AM74" s="275">
        <f t="shared" si="26"/>
        <v>3051978000</v>
      </c>
      <c r="AN74" s="275">
        <f t="shared" si="26"/>
        <v>3240217000</v>
      </c>
      <c r="AO74" s="52">
        <f t="shared" si="46"/>
        <v>3047155000</v>
      </c>
      <c r="AP74" s="43">
        <f t="shared" si="46"/>
        <v>3235097000</v>
      </c>
      <c r="AQ74" s="63">
        <f t="shared" si="27"/>
        <v>2742439500</v>
      </c>
      <c r="AR74" s="63">
        <f t="shared" si="28"/>
        <v>45707325</v>
      </c>
      <c r="AS74" s="351">
        <f t="shared" si="29"/>
        <v>57224587.5</v>
      </c>
      <c r="AT74" s="141">
        <f t="shared" si="30"/>
        <v>32350970</v>
      </c>
      <c r="AU74" s="5">
        <f t="shared" si="31"/>
        <v>45707325</v>
      </c>
      <c r="AV74" s="5">
        <f t="shared" si="32"/>
        <v>71866850</v>
      </c>
      <c r="AX74" s="2"/>
      <c r="AY74" s="2"/>
      <c r="BT74" s="56">
        <f t="shared" si="33"/>
        <v>-937096.5084999986</v>
      </c>
      <c r="BV74" s="126"/>
      <c r="BW74" s="131"/>
      <c r="BX74" s="122" t="str">
        <f>F131</f>
        <v>1BR-20</v>
      </c>
      <c r="BY74" s="123">
        <f>D131</f>
        <v>20</v>
      </c>
      <c r="BZ74" s="124">
        <f t="shared" si="58"/>
        <v>60</v>
      </c>
      <c r="CA74" s="124">
        <f t="shared" si="58"/>
        <v>51</v>
      </c>
      <c r="CB74" s="125">
        <f>O131</f>
        <v>25329920.875800002</v>
      </c>
      <c r="CC74" s="125">
        <f t="shared" si="59"/>
        <v>1187459000</v>
      </c>
      <c r="CD74" s="125">
        <f t="shared" si="59"/>
        <v>1338456000</v>
      </c>
      <c r="CE74" s="125">
        <f t="shared" si="59"/>
        <v>1421009000</v>
      </c>
      <c r="CF74" s="125">
        <f t="shared" si="59"/>
        <v>1508654000</v>
      </c>
      <c r="CG74" s="125">
        <f>AN131</f>
        <v>1601704000</v>
      </c>
      <c r="CT74" s="63">
        <f t="shared" si="40"/>
        <v>2911587300</v>
      </c>
      <c r="CU74" s="44">
        <f t="shared" si="41"/>
        <v>32350970</v>
      </c>
      <c r="CX74" s="56">
        <f t="shared" si="42"/>
        <v>2587206600</v>
      </c>
      <c r="CY74" s="44">
        <f t="shared" si="43"/>
        <v>43120110</v>
      </c>
      <c r="CZ74" s="49">
        <f t="shared" si="44"/>
        <v>71866850</v>
      </c>
    </row>
    <row r="75" spans="1:104">
      <c r="A75" s="3">
        <f t="shared" si="45"/>
        <v>36</v>
      </c>
      <c r="B75" s="263">
        <v>2</v>
      </c>
      <c r="C75" s="264" t="s">
        <v>143</v>
      </c>
      <c r="D75" s="265" t="s">
        <v>35</v>
      </c>
      <c r="E75" s="266"/>
      <c r="F75" s="41" t="s">
        <v>42</v>
      </c>
      <c r="G75" s="267">
        <f t="shared" si="4"/>
        <v>78</v>
      </c>
      <c r="H75" s="267">
        <f t="shared" si="5"/>
        <v>66</v>
      </c>
      <c r="I75" s="268">
        <f t="shared" si="6"/>
        <v>26966806</v>
      </c>
      <c r="J75" s="268">
        <f t="shared" si="7"/>
        <v>2</v>
      </c>
      <c r="K75" s="269">
        <f t="shared" si="8"/>
        <v>0.93</v>
      </c>
      <c r="L75" s="319">
        <f t="shared" si="60"/>
        <v>1.01</v>
      </c>
      <c r="M75" s="271">
        <f t="shared" si="10"/>
        <v>21166819.673561409</v>
      </c>
      <c r="N75" s="271">
        <f t="shared" si="11"/>
        <v>23858387.72623127</v>
      </c>
      <c r="O75" s="271">
        <f t="shared" si="12"/>
        <v>25329920.875800002</v>
      </c>
      <c r="P75" s="271">
        <f t="shared" si="13"/>
        <v>26892214.970120206</v>
      </c>
      <c r="Q75" s="272">
        <f t="shared" si="14"/>
        <v>25329920.875800002</v>
      </c>
      <c r="R75" s="271">
        <f t="shared" si="14"/>
        <v>26892214.970120206</v>
      </c>
      <c r="S75" s="271">
        <f t="shared" si="15"/>
        <v>28550867.945666909</v>
      </c>
      <c r="T75" s="271"/>
      <c r="U75" s="271">
        <f t="shared" si="16"/>
        <v>1397010098.4550531</v>
      </c>
      <c r="V75" s="271">
        <f t="shared" si="17"/>
        <v>1574653589.9312637</v>
      </c>
      <c r="W75" s="271">
        <f t="shared" si="18"/>
        <v>1671774777.8028002</v>
      </c>
      <c r="X75" s="272">
        <f t="shared" si="19"/>
        <v>1774886188.0279336</v>
      </c>
      <c r="Y75" s="272">
        <f t="shared" si="20"/>
        <v>1671774777.8028002</v>
      </c>
      <c r="Z75" s="271">
        <f t="shared" si="21"/>
        <v>1774886188.0279336</v>
      </c>
      <c r="AA75" s="271">
        <f t="shared" si="22"/>
        <v>1884357284.414016</v>
      </c>
      <c r="AB75" s="271"/>
      <c r="AC75" s="33" t="str">
        <f t="shared" si="23"/>
        <v>BERTAHAP</v>
      </c>
      <c r="AD75" s="273">
        <f t="shared" si="24"/>
        <v>0</v>
      </c>
      <c r="AE75" s="274">
        <v>2</v>
      </c>
      <c r="AF75" s="275"/>
      <c r="AG75" s="271" t="str">
        <f t="shared" ref="AG75:AG89" si="61">IF(AF75&gt;$AZ$42,"LB","KR")</f>
        <v>KR</v>
      </c>
      <c r="AH75" s="275">
        <f t="shared" si="26"/>
        <v>1536712000</v>
      </c>
      <c r="AI75" s="275">
        <f t="shared" si="26"/>
        <v>1732119000</v>
      </c>
      <c r="AJ75" s="275">
        <f t="shared" si="26"/>
        <v>1838953000</v>
      </c>
      <c r="AK75" s="276">
        <f t="shared" si="26"/>
        <v>1952375000</v>
      </c>
      <c r="AL75" s="276">
        <f t="shared" si="26"/>
        <v>1838953000</v>
      </c>
      <c r="AM75" s="275">
        <f t="shared" si="26"/>
        <v>1952375000</v>
      </c>
      <c r="AN75" s="275">
        <f t="shared" si="26"/>
        <v>2072794000</v>
      </c>
      <c r="AO75" s="52">
        <f t="shared" si="46"/>
        <v>1949291000</v>
      </c>
      <c r="AP75" s="43">
        <f t="shared" si="46"/>
        <v>2069518000</v>
      </c>
      <c r="AQ75" s="63">
        <f t="shared" si="27"/>
        <v>1754361900</v>
      </c>
      <c r="AR75" s="63">
        <f t="shared" si="28"/>
        <v>29239365</v>
      </c>
      <c r="AS75" s="351">
        <f t="shared" si="29"/>
        <v>36607031.25</v>
      </c>
      <c r="AT75" s="141">
        <f t="shared" si="30"/>
        <v>20695180</v>
      </c>
      <c r="AU75" s="5">
        <f t="shared" si="31"/>
        <v>29239365</v>
      </c>
      <c r="AV75" s="5">
        <f t="shared" si="32"/>
        <v>45973825</v>
      </c>
      <c r="AX75" s="2"/>
      <c r="AY75" s="2"/>
      <c r="BT75" s="56">
        <f t="shared" si="33"/>
        <v>-1481825.989699997</v>
      </c>
      <c r="BV75" s="126">
        <v>10</v>
      </c>
      <c r="BW75" s="131" t="s">
        <v>57</v>
      </c>
      <c r="BX75" s="122" t="str">
        <f>F150</f>
        <v>1BR-6</v>
      </c>
      <c r="BY75" s="123" t="str">
        <f>D150</f>
        <v>06</v>
      </c>
      <c r="BZ75" s="124">
        <f t="shared" ref="BZ75:CA79" si="62">G150</f>
        <v>78</v>
      </c>
      <c r="CA75" s="124">
        <f t="shared" si="62"/>
        <v>66</v>
      </c>
      <c r="CB75" s="125">
        <f>O150</f>
        <v>25329920.875800002</v>
      </c>
      <c r="CC75" s="125">
        <f t="shared" ref="CC75:CF79" si="63">AH150</f>
        <v>1536712000</v>
      </c>
      <c r="CD75" s="125">
        <f t="shared" si="63"/>
        <v>1732119000</v>
      </c>
      <c r="CE75" s="125">
        <f t="shared" si="63"/>
        <v>1838953000</v>
      </c>
      <c r="CF75" s="125">
        <f t="shared" si="63"/>
        <v>1952375000</v>
      </c>
      <c r="CG75" s="125">
        <f>AN150</f>
        <v>2072794000</v>
      </c>
      <c r="CH75" s="2">
        <v>5</v>
      </c>
      <c r="CT75" s="63">
        <f t="shared" si="40"/>
        <v>1862566200</v>
      </c>
      <c r="CU75" s="44">
        <f t="shared" si="41"/>
        <v>20695180</v>
      </c>
      <c r="CX75" s="56">
        <f t="shared" si="42"/>
        <v>1655057700</v>
      </c>
      <c r="CY75" s="44">
        <f t="shared" si="43"/>
        <v>27584295</v>
      </c>
      <c r="CZ75" s="49">
        <f t="shared" si="44"/>
        <v>45973825</v>
      </c>
    </row>
    <row r="76" spans="1:104">
      <c r="A76" s="3">
        <f t="shared" si="45"/>
        <v>37</v>
      </c>
      <c r="B76" s="263">
        <v>3</v>
      </c>
      <c r="C76" s="264" t="s">
        <v>143</v>
      </c>
      <c r="D76" s="265" t="s">
        <v>41</v>
      </c>
      <c r="E76" s="266"/>
      <c r="F76" s="41" t="s">
        <v>45</v>
      </c>
      <c r="G76" s="267">
        <f t="shared" si="4"/>
        <v>60</v>
      </c>
      <c r="H76" s="267">
        <f t="shared" si="5"/>
        <v>52</v>
      </c>
      <c r="I76" s="268">
        <f t="shared" si="6"/>
        <v>26966806</v>
      </c>
      <c r="J76" s="268">
        <f t="shared" si="7"/>
        <v>2</v>
      </c>
      <c r="K76" s="269">
        <f t="shared" si="8"/>
        <v>0.93</v>
      </c>
      <c r="L76" s="319">
        <f t="shared" si="60"/>
        <v>1.01</v>
      </c>
      <c r="M76" s="271">
        <f t="shared" si="10"/>
        <v>21166819.673561409</v>
      </c>
      <c r="N76" s="271">
        <f t="shared" si="11"/>
        <v>23858387.72623127</v>
      </c>
      <c r="O76" s="271">
        <f t="shared" si="12"/>
        <v>25329920.875800002</v>
      </c>
      <c r="P76" s="271">
        <f t="shared" si="13"/>
        <v>26892214.970120206</v>
      </c>
      <c r="Q76" s="272">
        <f t="shared" si="14"/>
        <v>25329920.875800002</v>
      </c>
      <c r="R76" s="271">
        <f t="shared" si="14"/>
        <v>26892214.970120206</v>
      </c>
      <c r="S76" s="271">
        <f t="shared" si="15"/>
        <v>28550867.945666909</v>
      </c>
      <c r="T76" s="271"/>
      <c r="U76" s="271">
        <f t="shared" si="16"/>
        <v>1100674623.0251932</v>
      </c>
      <c r="V76" s="271">
        <f t="shared" si="17"/>
        <v>1240636161.7640259</v>
      </c>
      <c r="W76" s="271">
        <f t="shared" si="18"/>
        <v>1317155885.5416002</v>
      </c>
      <c r="X76" s="272">
        <f t="shared" si="19"/>
        <v>1398395178.4462507</v>
      </c>
      <c r="Y76" s="272">
        <f t="shared" si="20"/>
        <v>1317155885.5416002</v>
      </c>
      <c r="Z76" s="271">
        <f t="shared" si="21"/>
        <v>1398395178.4462507</v>
      </c>
      <c r="AA76" s="271">
        <f t="shared" si="22"/>
        <v>1484645133.1746793</v>
      </c>
      <c r="AB76" s="271"/>
      <c r="AC76" s="33" t="str">
        <f t="shared" si="23"/>
        <v>BERTAHAP</v>
      </c>
      <c r="AD76" s="273">
        <f t="shared" si="24"/>
        <v>0</v>
      </c>
      <c r="AE76" s="274">
        <v>2</v>
      </c>
      <c r="AF76" s="275"/>
      <c r="AG76" s="271" t="str">
        <f t="shared" si="61"/>
        <v>KR</v>
      </c>
      <c r="AH76" s="275">
        <f t="shared" si="26"/>
        <v>1210743000</v>
      </c>
      <c r="AI76" s="275">
        <f t="shared" si="26"/>
        <v>1364700000</v>
      </c>
      <c r="AJ76" s="275">
        <f t="shared" si="26"/>
        <v>1448872000</v>
      </c>
      <c r="AK76" s="276">
        <f t="shared" ref="AK76:AN139" si="64">ROUNDUP((X76*(1+$J$5)),-3)</f>
        <v>1538235000</v>
      </c>
      <c r="AL76" s="276">
        <f t="shared" si="64"/>
        <v>1448872000</v>
      </c>
      <c r="AM76" s="275">
        <f t="shared" si="64"/>
        <v>1538235000</v>
      </c>
      <c r="AN76" s="275">
        <f t="shared" si="64"/>
        <v>1633110000</v>
      </c>
      <c r="AO76" s="52">
        <f t="shared" si="46"/>
        <v>1535805000</v>
      </c>
      <c r="AP76" s="43">
        <f t="shared" si="46"/>
        <v>1630530000</v>
      </c>
      <c r="AQ76" s="63">
        <f t="shared" si="27"/>
        <v>1382224500</v>
      </c>
      <c r="AR76" s="63">
        <f t="shared" si="28"/>
        <v>23037075</v>
      </c>
      <c r="AS76" s="351">
        <f t="shared" si="29"/>
        <v>28841906.25</v>
      </c>
      <c r="AT76" s="141">
        <f t="shared" si="30"/>
        <v>16305300</v>
      </c>
      <c r="AU76" s="5">
        <f t="shared" si="31"/>
        <v>23037075</v>
      </c>
      <c r="AV76" s="5">
        <f t="shared" si="32"/>
        <v>36221800</v>
      </c>
      <c r="AX76" s="2"/>
      <c r="AY76" s="2"/>
      <c r="BT76" s="56">
        <f t="shared" si="33"/>
        <v>-1481825.989699997</v>
      </c>
      <c r="BV76" s="126"/>
      <c r="BW76" s="131"/>
      <c r="BX76" s="122" t="str">
        <f>F151</f>
        <v>1BR-8</v>
      </c>
      <c r="BY76" s="123" t="str">
        <f>D151</f>
        <v>08</v>
      </c>
      <c r="BZ76" s="124">
        <f t="shared" si="62"/>
        <v>60</v>
      </c>
      <c r="CA76" s="124">
        <f t="shared" si="62"/>
        <v>52</v>
      </c>
      <c r="CB76" s="125">
        <f>O151</f>
        <v>25329920.875800002</v>
      </c>
      <c r="CC76" s="125">
        <f t="shared" si="63"/>
        <v>1210743000</v>
      </c>
      <c r="CD76" s="125">
        <f t="shared" si="63"/>
        <v>1364700000</v>
      </c>
      <c r="CE76" s="125">
        <f t="shared" si="63"/>
        <v>1448872000</v>
      </c>
      <c r="CF76" s="125">
        <f t="shared" si="63"/>
        <v>1538235000</v>
      </c>
      <c r="CG76" s="125">
        <f>AN151</f>
        <v>1633110000</v>
      </c>
      <c r="CT76" s="63">
        <f t="shared" si="40"/>
        <v>1467477000</v>
      </c>
      <c r="CU76" s="44">
        <f t="shared" si="41"/>
        <v>16305300</v>
      </c>
      <c r="CX76" s="56">
        <f t="shared" si="42"/>
        <v>1303984800</v>
      </c>
      <c r="CY76" s="44">
        <f t="shared" si="43"/>
        <v>21733080</v>
      </c>
      <c r="CZ76" s="49">
        <f t="shared" si="44"/>
        <v>36221800</v>
      </c>
    </row>
    <row r="77" spans="1:104">
      <c r="A77" s="3">
        <f t="shared" si="45"/>
        <v>38</v>
      </c>
      <c r="B77" s="263">
        <v>4</v>
      </c>
      <c r="C77" s="264" t="s">
        <v>143</v>
      </c>
      <c r="D77" s="265">
        <v>10</v>
      </c>
      <c r="E77" s="266"/>
      <c r="F77" s="41" t="s">
        <v>48</v>
      </c>
      <c r="G77" s="267">
        <f t="shared" si="4"/>
        <v>74</v>
      </c>
      <c r="H77" s="267">
        <f t="shared" si="5"/>
        <v>63</v>
      </c>
      <c r="I77" s="268">
        <f t="shared" si="6"/>
        <v>26966806</v>
      </c>
      <c r="J77" s="268">
        <f t="shared" si="7"/>
        <v>2</v>
      </c>
      <c r="K77" s="269">
        <f t="shared" si="8"/>
        <v>0.93</v>
      </c>
      <c r="L77" s="319">
        <f t="shared" si="60"/>
        <v>1.01</v>
      </c>
      <c r="M77" s="271">
        <f t="shared" si="10"/>
        <v>21166819.673561409</v>
      </c>
      <c r="N77" s="271">
        <f t="shared" si="11"/>
        <v>23858387.72623127</v>
      </c>
      <c r="O77" s="271">
        <f t="shared" si="12"/>
        <v>25329920.875800002</v>
      </c>
      <c r="P77" s="271">
        <f t="shared" si="13"/>
        <v>26892214.970120206</v>
      </c>
      <c r="Q77" s="272">
        <f t="shared" si="14"/>
        <v>25329920.875800002</v>
      </c>
      <c r="R77" s="271">
        <f t="shared" si="14"/>
        <v>26892214.970120206</v>
      </c>
      <c r="S77" s="271">
        <f t="shared" si="15"/>
        <v>28550867.945666909</v>
      </c>
      <c r="T77" s="271"/>
      <c r="U77" s="271">
        <f t="shared" si="16"/>
        <v>1333509639.4343688</v>
      </c>
      <c r="V77" s="271">
        <f t="shared" si="17"/>
        <v>1503078426.7525699</v>
      </c>
      <c r="W77" s="271">
        <f t="shared" si="18"/>
        <v>1595785015.1754003</v>
      </c>
      <c r="X77" s="272">
        <f t="shared" si="19"/>
        <v>1694209543.117573</v>
      </c>
      <c r="Y77" s="272">
        <f t="shared" si="20"/>
        <v>1595785015.1754003</v>
      </c>
      <c r="Z77" s="271">
        <f t="shared" si="21"/>
        <v>1694209543.117573</v>
      </c>
      <c r="AA77" s="271">
        <f t="shared" si="22"/>
        <v>1798704680.5770154</v>
      </c>
      <c r="AB77" s="271"/>
      <c r="AC77" s="33" t="str">
        <f t="shared" si="23"/>
        <v>BERTAHAP</v>
      </c>
      <c r="AD77" s="273">
        <f t="shared" si="24"/>
        <v>0</v>
      </c>
      <c r="AE77" s="274">
        <v>2</v>
      </c>
      <c r="AF77" s="275"/>
      <c r="AG77" s="271" t="str">
        <f t="shared" si="61"/>
        <v>KR</v>
      </c>
      <c r="AH77" s="275">
        <f t="shared" ref="AH77:AM140" si="65">ROUNDUP((U77*(1+$J$5)),-3)</f>
        <v>1466861000</v>
      </c>
      <c r="AI77" s="275">
        <f t="shared" si="65"/>
        <v>1653387000</v>
      </c>
      <c r="AJ77" s="275">
        <f t="shared" si="65"/>
        <v>1755364000</v>
      </c>
      <c r="AK77" s="276">
        <f t="shared" si="64"/>
        <v>1863631000</v>
      </c>
      <c r="AL77" s="276">
        <f t="shared" si="64"/>
        <v>1755364000</v>
      </c>
      <c r="AM77" s="275">
        <f t="shared" si="64"/>
        <v>1863631000</v>
      </c>
      <c r="AN77" s="275">
        <f t="shared" si="64"/>
        <v>1978576000</v>
      </c>
      <c r="AO77" s="52">
        <f t="shared" si="46"/>
        <v>1860686000</v>
      </c>
      <c r="AP77" s="43">
        <f t="shared" si="46"/>
        <v>1975449000</v>
      </c>
      <c r="AQ77" s="63">
        <f t="shared" si="27"/>
        <v>1674617400</v>
      </c>
      <c r="AR77" s="63">
        <f t="shared" si="28"/>
        <v>27910290</v>
      </c>
      <c r="AS77" s="351">
        <f t="shared" si="29"/>
        <v>34943081.25</v>
      </c>
      <c r="AT77" s="141">
        <f t="shared" si="30"/>
        <v>19754490</v>
      </c>
      <c r="AU77" s="5">
        <f t="shared" si="31"/>
        <v>27910290</v>
      </c>
      <c r="AV77" s="5">
        <f t="shared" si="32"/>
        <v>43884100</v>
      </c>
      <c r="AX77" s="2"/>
      <c r="AY77" s="2"/>
      <c r="BT77" s="56">
        <f t="shared" si="33"/>
        <v>-1481825.989699997</v>
      </c>
      <c r="BV77" s="126"/>
      <c r="BW77" s="131"/>
      <c r="BX77" s="122" t="str">
        <f>F152</f>
        <v>1BR-10</v>
      </c>
      <c r="BY77" s="123">
        <f>D152</f>
        <v>10</v>
      </c>
      <c r="BZ77" s="124">
        <f t="shared" si="62"/>
        <v>74</v>
      </c>
      <c r="CA77" s="124">
        <f t="shared" si="62"/>
        <v>63</v>
      </c>
      <c r="CB77" s="125">
        <f>O152</f>
        <v>25329920.875800002</v>
      </c>
      <c r="CC77" s="125">
        <f t="shared" si="63"/>
        <v>1466861000</v>
      </c>
      <c r="CD77" s="125">
        <f t="shared" si="63"/>
        <v>1653387000</v>
      </c>
      <c r="CE77" s="125">
        <f t="shared" si="63"/>
        <v>1755364000</v>
      </c>
      <c r="CF77" s="125">
        <f t="shared" si="63"/>
        <v>1863631000</v>
      </c>
      <c r="CG77" s="125">
        <f>AN152</f>
        <v>1978576000</v>
      </c>
      <c r="CT77" s="63">
        <f t="shared" si="40"/>
        <v>1777904100</v>
      </c>
      <c r="CU77" s="44">
        <f t="shared" si="41"/>
        <v>19754490</v>
      </c>
      <c r="CX77" s="56">
        <f t="shared" si="42"/>
        <v>1579827600</v>
      </c>
      <c r="CY77" s="44">
        <f t="shared" si="43"/>
        <v>26330460</v>
      </c>
      <c r="CZ77" s="49">
        <f t="shared" si="44"/>
        <v>43884100</v>
      </c>
    </row>
    <row r="78" spans="1:104">
      <c r="A78" s="3">
        <f t="shared" si="45"/>
        <v>39</v>
      </c>
      <c r="B78" s="263">
        <v>5</v>
      </c>
      <c r="C78" s="264" t="s">
        <v>143</v>
      </c>
      <c r="D78" s="299">
        <v>12</v>
      </c>
      <c r="E78" s="266"/>
      <c r="F78" s="41" t="s">
        <v>50</v>
      </c>
      <c r="G78" s="267">
        <f t="shared" si="4"/>
        <v>67</v>
      </c>
      <c r="H78" s="267">
        <f t="shared" si="5"/>
        <v>57</v>
      </c>
      <c r="I78" s="268">
        <f t="shared" si="6"/>
        <v>26966806</v>
      </c>
      <c r="J78" s="268">
        <f t="shared" si="7"/>
        <v>2</v>
      </c>
      <c r="K78" s="269">
        <f t="shared" si="8"/>
        <v>0.93</v>
      </c>
      <c r="L78" s="319">
        <f t="shared" si="60"/>
        <v>1.01</v>
      </c>
      <c r="M78" s="271">
        <f t="shared" si="10"/>
        <v>21166819.673561409</v>
      </c>
      <c r="N78" s="271">
        <f t="shared" si="11"/>
        <v>23858387.72623127</v>
      </c>
      <c r="O78" s="271">
        <f t="shared" si="12"/>
        <v>25329920.875800002</v>
      </c>
      <c r="P78" s="271">
        <f t="shared" si="13"/>
        <v>26892214.970120206</v>
      </c>
      <c r="Q78" s="272">
        <f t="shared" si="14"/>
        <v>25329920.875800002</v>
      </c>
      <c r="R78" s="271">
        <f t="shared" si="14"/>
        <v>26892214.970120206</v>
      </c>
      <c r="S78" s="271">
        <f t="shared" si="15"/>
        <v>28550867.945666909</v>
      </c>
      <c r="T78" s="271"/>
      <c r="U78" s="271">
        <f t="shared" si="16"/>
        <v>1206508721.3930004</v>
      </c>
      <c r="V78" s="271">
        <f t="shared" si="17"/>
        <v>1359928100.3951824</v>
      </c>
      <c r="W78" s="271">
        <f t="shared" si="18"/>
        <v>1443805489.9206002</v>
      </c>
      <c r="X78" s="272">
        <f t="shared" si="19"/>
        <v>1532856253.2968519</v>
      </c>
      <c r="Y78" s="272">
        <f t="shared" si="20"/>
        <v>1443805489.9206002</v>
      </c>
      <c r="Z78" s="271">
        <f t="shared" si="21"/>
        <v>1532856253.2968519</v>
      </c>
      <c r="AA78" s="271">
        <f t="shared" si="22"/>
        <v>1627399472.9030137</v>
      </c>
      <c r="AB78" s="271"/>
      <c r="AC78" s="33" t="str">
        <f t="shared" si="23"/>
        <v>BERTAHAP</v>
      </c>
      <c r="AD78" s="273">
        <f t="shared" si="24"/>
        <v>0</v>
      </c>
      <c r="AE78" s="274">
        <v>2</v>
      </c>
      <c r="AF78" s="275"/>
      <c r="AG78" s="271" t="str">
        <f t="shared" si="61"/>
        <v>KR</v>
      </c>
      <c r="AH78" s="275">
        <f t="shared" si="65"/>
        <v>1327160000</v>
      </c>
      <c r="AI78" s="275">
        <f t="shared" si="65"/>
        <v>1495921000</v>
      </c>
      <c r="AJ78" s="275">
        <f t="shared" si="65"/>
        <v>1588187000</v>
      </c>
      <c r="AK78" s="276">
        <f t="shared" si="64"/>
        <v>1686142000</v>
      </c>
      <c r="AL78" s="276">
        <f t="shared" si="64"/>
        <v>1588187000</v>
      </c>
      <c r="AM78" s="275">
        <f t="shared" si="64"/>
        <v>1686142000</v>
      </c>
      <c r="AN78" s="275">
        <f t="shared" si="64"/>
        <v>1790140000</v>
      </c>
      <c r="AO78" s="52">
        <f t="shared" si="46"/>
        <v>1683479000</v>
      </c>
      <c r="AP78" s="43">
        <f t="shared" si="46"/>
        <v>1787311000</v>
      </c>
      <c r="AQ78" s="63">
        <f t="shared" si="27"/>
        <v>1515131100</v>
      </c>
      <c r="AR78" s="63">
        <f t="shared" si="28"/>
        <v>25252185</v>
      </c>
      <c r="AS78" s="351">
        <f t="shared" si="29"/>
        <v>31615162.5</v>
      </c>
      <c r="AT78" s="141">
        <f t="shared" si="30"/>
        <v>17873110</v>
      </c>
      <c r="AU78" s="5">
        <f t="shared" si="31"/>
        <v>25252185</v>
      </c>
      <c r="AV78" s="5">
        <f t="shared" si="32"/>
        <v>39704675</v>
      </c>
      <c r="AX78" s="2"/>
      <c r="AY78" s="2"/>
      <c r="BT78" s="56">
        <f t="shared" si="33"/>
        <v>-1481825.989699997</v>
      </c>
      <c r="BV78" s="126"/>
      <c r="BW78" s="122"/>
      <c r="BX78" s="122" t="str">
        <f>F153</f>
        <v>1BR-12</v>
      </c>
      <c r="BY78" s="123">
        <f>D153</f>
        <v>12</v>
      </c>
      <c r="BZ78" s="124">
        <f t="shared" si="62"/>
        <v>67</v>
      </c>
      <c r="CA78" s="124">
        <f t="shared" si="62"/>
        <v>57</v>
      </c>
      <c r="CB78" s="125">
        <f>O153</f>
        <v>25329920.875800002</v>
      </c>
      <c r="CC78" s="125">
        <f t="shared" si="63"/>
        <v>1327160000</v>
      </c>
      <c r="CD78" s="125">
        <f t="shared" si="63"/>
        <v>1495921000</v>
      </c>
      <c r="CE78" s="125">
        <f t="shared" si="63"/>
        <v>1588187000</v>
      </c>
      <c r="CF78" s="125">
        <f t="shared" si="63"/>
        <v>1686142000</v>
      </c>
      <c r="CG78" s="125">
        <f>AN153</f>
        <v>1790140000</v>
      </c>
      <c r="CT78" s="63">
        <f t="shared" si="40"/>
        <v>1608579900</v>
      </c>
      <c r="CU78" s="44">
        <f t="shared" si="41"/>
        <v>17873110</v>
      </c>
      <c r="CX78" s="56">
        <f t="shared" si="42"/>
        <v>1429368300</v>
      </c>
      <c r="CY78" s="44">
        <f t="shared" si="43"/>
        <v>23822805</v>
      </c>
      <c r="CZ78" s="49">
        <f t="shared" si="44"/>
        <v>39704675</v>
      </c>
    </row>
    <row r="79" spans="1:104">
      <c r="A79" s="3">
        <f t="shared" si="45"/>
        <v>40</v>
      </c>
      <c r="B79" s="263">
        <v>6</v>
      </c>
      <c r="C79" s="264" t="s">
        <v>143</v>
      </c>
      <c r="D79" s="299">
        <v>18</v>
      </c>
      <c r="E79" s="266"/>
      <c r="F79" s="41" t="s">
        <v>54</v>
      </c>
      <c r="G79" s="267">
        <f t="shared" si="4"/>
        <v>97</v>
      </c>
      <c r="H79" s="267">
        <f t="shared" si="5"/>
        <v>85</v>
      </c>
      <c r="I79" s="268">
        <f t="shared" si="6"/>
        <v>26966806</v>
      </c>
      <c r="J79" s="268">
        <f t="shared" si="7"/>
        <v>2</v>
      </c>
      <c r="K79" s="269">
        <f t="shared" si="8"/>
        <v>0.93</v>
      </c>
      <c r="L79" s="319">
        <f t="shared" si="60"/>
        <v>1.01</v>
      </c>
      <c r="M79" s="271">
        <f t="shared" si="10"/>
        <v>21166819.673561409</v>
      </c>
      <c r="N79" s="271">
        <f t="shared" si="11"/>
        <v>23858387.72623127</v>
      </c>
      <c r="O79" s="271">
        <f t="shared" si="12"/>
        <v>25329920.875800002</v>
      </c>
      <c r="P79" s="271">
        <f t="shared" si="13"/>
        <v>26892214.970120206</v>
      </c>
      <c r="Q79" s="272">
        <f t="shared" si="14"/>
        <v>25329920.875800002</v>
      </c>
      <c r="R79" s="271">
        <f t="shared" si="14"/>
        <v>26892214.970120206</v>
      </c>
      <c r="S79" s="271">
        <f t="shared" si="15"/>
        <v>28550867.945666909</v>
      </c>
      <c r="T79" s="271"/>
      <c r="U79" s="271">
        <f t="shared" si="16"/>
        <v>1799179672.2527199</v>
      </c>
      <c r="V79" s="271">
        <f t="shared" si="17"/>
        <v>2027962956.7296579</v>
      </c>
      <c r="W79" s="271">
        <f t="shared" si="18"/>
        <v>2153043274.4430003</v>
      </c>
      <c r="X79" s="272">
        <f t="shared" si="19"/>
        <v>2285838272.4602175</v>
      </c>
      <c r="Y79" s="272">
        <f t="shared" si="20"/>
        <v>2153043274.4430003</v>
      </c>
      <c r="Z79" s="271">
        <f t="shared" si="21"/>
        <v>2285838272.4602175</v>
      </c>
      <c r="AA79" s="271">
        <f t="shared" si="22"/>
        <v>2426823775.3816872</v>
      </c>
      <c r="AB79" s="271"/>
      <c r="AC79" s="33" t="str">
        <f t="shared" si="23"/>
        <v>BERTAHAP</v>
      </c>
      <c r="AD79" s="273">
        <f t="shared" si="24"/>
        <v>0</v>
      </c>
      <c r="AE79" s="274">
        <v>2</v>
      </c>
      <c r="AF79" s="275"/>
      <c r="AG79" s="271" t="str">
        <f t="shared" si="61"/>
        <v>KR</v>
      </c>
      <c r="AH79" s="275">
        <f t="shared" si="65"/>
        <v>1979098000</v>
      </c>
      <c r="AI79" s="275">
        <f t="shared" si="65"/>
        <v>2230760000</v>
      </c>
      <c r="AJ79" s="275">
        <f t="shared" si="65"/>
        <v>2368348000</v>
      </c>
      <c r="AK79" s="276">
        <f t="shared" si="64"/>
        <v>2514423000</v>
      </c>
      <c r="AL79" s="276">
        <f t="shared" si="64"/>
        <v>2368348000</v>
      </c>
      <c r="AM79" s="275">
        <f t="shared" si="64"/>
        <v>2514423000</v>
      </c>
      <c r="AN79" s="275">
        <f t="shared" si="64"/>
        <v>2669507000</v>
      </c>
      <c r="AO79" s="52">
        <f t="shared" si="46"/>
        <v>2510449000</v>
      </c>
      <c r="AP79" s="43">
        <f t="shared" si="46"/>
        <v>2665289000</v>
      </c>
      <c r="AQ79" s="63">
        <f t="shared" si="27"/>
        <v>2259404100</v>
      </c>
      <c r="AR79" s="63">
        <f t="shared" si="28"/>
        <v>37656735</v>
      </c>
      <c r="AS79" s="351">
        <f t="shared" si="29"/>
        <v>47145431.25</v>
      </c>
      <c r="AT79" s="141">
        <f t="shared" si="30"/>
        <v>26652890</v>
      </c>
      <c r="AU79" s="5">
        <f t="shared" si="31"/>
        <v>37656735</v>
      </c>
      <c r="AV79" s="5">
        <f t="shared" si="32"/>
        <v>59208700</v>
      </c>
      <c r="AX79" s="2"/>
      <c r="AY79" s="2"/>
      <c r="BT79" s="56">
        <f t="shared" si="33"/>
        <v>-1481825.989699997</v>
      </c>
      <c r="BV79" s="126"/>
      <c r="BW79" s="122"/>
      <c r="BX79" s="122" t="str">
        <f>F154</f>
        <v>1BR-16</v>
      </c>
      <c r="BY79" s="123">
        <f>D154</f>
        <v>16</v>
      </c>
      <c r="BZ79" s="124">
        <f t="shared" si="62"/>
        <v>71</v>
      </c>
      <c r="CA79" s="124">
        <f t="shared" si="62"/>
        <v>63</v>
      </c>
      <c r="CB79" s="125">
        <f>O154</f>
        <v>25329920.875800002</v>
      </c>
      <c r="CC79" s="125">
        <f t="shared" si="63"/>
        <v>1466861000</v>
      </c>
      <c r="CD79" s="125">
        <f t="shared" si="63"/>
        <v>1653387000</v>
      </c>
      <c r="CE79" s="125">
        <f t="shared" si="63"/>
        <v>1755364000</v>
      </c>
      <c r="CF79" s="125">
        <f t="shared" si="63"/>
        <v>1863631000</v>
      </c>
      <c r="CG79" s="125">
        <f>AN154</f>
        <v>1978576000</v>
      </c>
      <c r="CT79" s="63">
        <f t="shared" si="40"/>
        <v>2398760100</v>
      </c>
      <c r="CU79" s="44">
        <f t="shared" si="41"/>
        <v>26652890</v>
      </c>
      <c r="CX79" s="56">
        <f t="shared" si="42"/>
        <v>2131513200</v>
      </c>
      <c r="CY79" s="44">
        <f t="shared" si="43"/>
        <v>35525220</v>
      </c>
      <c r="CZ79" s="49">
        <f t="shared" si="44"/>
        <v>59208700</v>
      </c>
    </row>
    <row r="80" spans="1:104">
      <c r="A80" s="3">
        <f t="shared" si="45"/>
        <v>41</v>
      </c>
      <c r="B80" s="263">
        <v>7</v>
      </c>
      <c r="C80" s="264" t="s">
        <v>143</v>
      </c>
      <c r="D80" s="299">
        <v>20</v>
      </c>
      <c r="E80" s="266"/>
      <c r="F80" s="41" t="s">
        <v>70</v>
      </c>
      <c r="G80" s="267">
        <f t="shared" si="4"/>
        <v>60</v>
      </c>
      <c r="H80" s="267">
        <f t="shared" si="5"/>
        <v>51</v>
      </c>
      <c r="I80" s="268">
        <f t="shared" si="6"/>
        <v>26966806</v>
      </c>
      <c r="J80" s="268">
        <f t="shared" si="7"/>
        <v>2</v>
      </c>
      <c r="K80" s="269">
        <f t="shared" si="8"/>
        <v>0.93</v>
      </c>
      <c r="L80" s="319">
        <f t="shared" si="60"/>
        <v>1.01</v>
      </c>
      <c r="M80" s="271">
        <f t="shared" si="10"/>
        <v>21166819.673561409</v>
      </c>
      <c r="N80" s="271">
        <f t="shared" si="11"/>
        <v>23858387.72623127</v>
      </c>
      <c r="O80" s="271">
        <f t="shared" si="12"/>
        <v>25329920.875800002</v>
      </c>
      <c r="P80" s="271">
        <f t="shared" si="13"/>
        <v>26892214.970120206</v>
      </c>
      <c r="Q80" s="272">
        <f t="shared" si="14"/>
        <v>25329920.875800002</v>
      </c>
      <c r="R80" s="271">
        <f t="shared" si="14"/>
        <v>26892214.970120206</v>
      </c>
      <c r="S80" s="271">
        <f t="shared" si="15"/>
        <v>28550867.945666909</v>
      </c>
      <c r="T80" s="271"/>
      <c r="U80" s="271">
        <f t="shared" si="16"/>
        <v>1079507803.3516319</v>
      </c>
      <c r="V80" s="271">
        <f t="shared" si="17"/>
        <v>1216777774.0377948</v>
      </c>
      <c r="W80" s="271">
        <f t="shared" si="18"/>
        <v>1291825964.6658001</v>
      </c>
      <c r="X80" s="272">
        <f t="shared" si="19"/>
        <v>1371502963.4761305</v>
      </c>
      <c r="Y80" s="272">
        <f t="shared" si="20"/>
        <v>1291825964.6658001</v>
      </c>
      <c r="Z80" s="271">
        <f t="shared" si="21"/>
        <v>1371502963.4761305</v>
      </c>
      <c r="AA80" s="271">
        <f t="shared" si="22"/>
        <v>1456094265.2290125</v>
      </c>
      <c r="AB80" s="271"/>
      <c r="AC80" s="33" t="str">
        <f t="shared" si="23"/>
        <v>BERTAHAP</v>
      </c>
      <c r="AD80" s="273">
        <f t="shared" si="24"/>
        <v>0</v>
      </c>
      <c r="AE80" s="274">
        <v>2</v>
      </c>
      <c r="AF80" s="275"/>
      <c r="AG80" s="271" t="str">
        <f t="shared" si="61"/>
        <v>KR</v>
      </c>
      <c r="AH80" s="275">
        <f t="shared" si="65"/>
        <v>1187459000</v>
      </c>
      <c r="AI80" s="275">
        <f t="shared" si="65"/>
        <v>1338456000</v>
      </c>
      <c r="AJ80" s="275">
        <f t="shared" si="65"/>
        <v>1421009000</v>
      </c>
      <c r="AK80" s="276">
        <f t="shared" si="64"/>
        <v>1508654000</v>
      </c>
      <c r="AL80" s="276">
        <f t="shared" si="64"/>
        <v>1421009000</v>
      </c>
      <c r="AM80" s="275">
        <f t="shared" si="64"/>
        <v>1508654000</v>
      </c>
      <c r="AN80" s="275">
        <f t="shared" si="64"/>
        <v>1601704000</v>
      </c>
      <c r="AO80" s="52">
        <f t="shared" si="46"/>
        <v>1506270000</v>
      </c>
      <c r="AP80" s="43">
        <f t="shared" si="46"/>
        <v>1599174000</v>
      </c>
      <c r="AQ80" s="63">
        <f t="shared" si="27"/>
        <v>1355643000</v>
      </c>
      <c r="AR80" s="63">
        <f t="shared" si="28"/>
        <v>22594050</v>
      </c>
      <c r="AS80" s="351">
        <f t="shared" si="29"/>
        <v>28287262.5</v>
      </c>
      <c r="AT80" s="141">
        <f t="shared" si="30"/>
        <v>15991740</v>
      </c>
      <c r="AU80" s="5">
        <f t="shared" si="31"/>
        <v>22594050</v>
      </c>
      <c r="AV80" s="5">
        <f t="shared" si="32"/>
        <v>35525225</v>
      </c>
      <c r="AX80" s="2"/>
      <c r="AY80" s="2"/>
      <c r="BT80" s="56">
        <f t="shared" si="33"/>
        <v>-1481825.989699997</v>
      </c>
      <c r="BV80" s="126">
        <v>11</v>
      </c>
      <c r="BW80" s="131" t="s">
        <v>61</v>
      </c>
      <c r="BX80" s="122" t="str">
        <f t="shared" ref="BX80:BX85" si="66">F164</f>
        <v>1BR-6</v>
      </c>
      <c r="BY80" s="123" t="str">
        <f t="shared" ref="BY80:BY85" si="67">D164</f>
        <v>06</v>
      </c>
      <c r="BZ80" s="124">
        <f t="shared" ref="BZ80:CA85" si="68">G164</f>
        <v>78</v>
      </c>
      <c r="CA80" s="124">
        <f t="shared" si="68"/>
        <v>66</v>
      </c>
      <c r="CB80" s="125">
        <f t="shared" ref="CB80:CB85" si="69">O164</f>
        <v>25329920.875800002</v>
      </c>
      <c r="CC80" s="125">
        <f t="shared" ref="CC80:CF85" si="70">AH164</f>
        <v>1536712000</v>
      </c>
      <c r="CD80" s="125">
        <f t="shared" si="70"/>
        <v>1732119000</v>
      </c>
      <c r="CE80" s="125">
        <f t="shared" si="70"/>
        <v>1838953000</v>
      </c>
      <c r="CF80" s="125">
        <f t="shared" si="70"/>
        <v>1952375000</v>
      </c>
      <c r="CG80" s="125">
        <f t="shared" ref="CG80:CG85" si="71">AN164</f>
        <v>2072794000</v>
      </c>
      <c r="CH80" s="2">
        <v>6</v>
      </c>
      <c r="CT80" s="63">
        <f t="shared" si="40"/>
        <v>1439256600</v>
      </c>
      <c r="CU80" s="44">
        <f t="shared" si="41"/>
        <v>15991740</v>
      </c>
      <c r="CX80" s="56">
        <f t="shared" si="42"/>
        <v>1278908100</v>
      </c>
      <c r="CY80" s="44">
        <f t="shared" si="43"/>
        <v>21315135</v>
      </c>
      <c r="CZ80" s="49">
        <f t="shared" si="44"/>
        <v>35525225</v>
      </c>
    </row>
    <row r="81" spans="1:104">
      <c r="A81" s="3">
        <f t="shared" si="45"/>
        <v>42</v>
      </c>
      <c r="B81" s="263">
        <v>8</v>
      </c>
      <c r="C81" s="264" t="s">
        <v>143</v>
      </c>
      <c r="D81" s="299">
        <v>22</v>
      </c>
      <c r="E81" s="266"/>
      <c r="F81" s="41" t="s">
        <v>89</v>
      </c>
      <c r="G81" s="267">
        <f t="shared" si="4"/>
        <v>81</v>
      </c>
      <c r="H81" s="267">
        <f t="shared" si="5"/>
        <v>70</v>
      </c>
      <c r="I81" s="268">
        <f t="shared" si="6"/>
        <v>26966806</v>
      </c>
      <c r="J81" s="268">
        <f t="shared" si="7"/>
        <v>4</v>
      </c>
      <c r="K81" s="269">
        <f t="shared" si="8"/>
        <v>0.97</v>
      </c>
      <c r="L81" s="319">
        <f t="shared" si="60"/>
        <v>1.01</v>
      </c>
      <c r="M81" s="271">
        <f t="shared" si="10"/>
        <v>22077220.519736089</v>
      </c>
      <c r="N81" s="271">
        <f t="shared" si="11"/>
        <v>24884554.94026272</v>
      </c>
      <c r="O81" s="271">
        <f t="shared" si="12"/>
        <v>26419379.838199999</v>
      </c>
      <c r="P81" s="271">
        <f t="shared" si="13"/>
        <v>28048869.3774372</v>
      </c>
      <c r="Q81" s="272">
        <f t="shared" si="14"/>
        <v>26419379.838199999</v>
      </c>
      <c r="R81" s="271">
        <f t="shared" si="14"/>
        <v>28048869.3774372</v>
      </c>
      <c r="S81" s="271">
        <f t="shared" si="15"/>
        <v>29778862.265910644</v>
      </c>
      <c r="T81" s="271"/>
      <c r="U81" s="271">
        <f t="shared" si="16"/>
        <v>1545405436.3815262</v>
      </c>
      <c r="V81" s="271">
        <f t="shared" si="17"/>
        <v>1741918845.8183904</v>
      </c>
      <c r="W81" s="271">
        <f t="shared" si="18"/>
        <v>1849356588.674</v>
      </c>
      <c r="X81" s="272">
        <f t="shared" si="19"/>
        <v>1963420856.420604</v>
      </c>
      <c r="Y81" s="272">
        <f t="shared" si="20"/>
        <v>1849356588.674</v>
      </c>
      <c r="Z81" s="271">
        <f t="shared" si="21"/>
        <v>1963420856.420604</v>
      </c>
      <c r="AA81" s="271">
        <f t="shared" si="22"/>
        <v>2084520358.613745</v>
      </c>
      <c r="AB81" s="271"/>
      <c r="AC81" s="33" t="str">
        <f t="shared" si="23"/>
        <v>BERTAHAP</v>
      </c>
      <c r="AD81" s="273">
        <f t="shared" si="24"/>
        <v>0</v>
      </c>
      <c r="AE81" s="274">
        <v>2</v>
      </c>
      <c r="AF81" s="275"/>
      <c r="AG81" s="271" t="str">
        <f t="shared" si="61"/>
        <v>KR</v>
      </c>
      <c r="AH81" s="275">
        <f t="shared" si="65"/>
        <v>1699946000</v>
      </c>
      <c r="AI81" s="275">
        <f t="shared" si="65"/>
        <v>1916111000</v>
      </c>
      <c r="AJ81" s="275">
        <f t="shared" si="65"/>
        <v>2034293000</v>
      </c>
      <c r="AK81" s="276">
        <f t="shared" si="64"/>
        <v>2159763000</v>
      </c>
      <c r="AL81" s="276">
        <f t="shared" si="64"/>
        <v>2034293000</v>
      </c>
      <c r="AM81" s="275">
        <f t="shared" si="64"/>
        <v>2159763000</v>
      </c>
      <c r="AN81" s="275">
        <f t="shared" si="64"/>
        <v>2292973000</v>
      </c>
      <c r="AO81" s="52">
        <f t="shared" si="46"/>
        <v>2156351000</v>
      </c>
      <c r="AP81" s="43">
        <f t="shared" si="46"/>
        <v>2289349000</v>
      </c>
      <c r="AQ81" s="63">
        <f t="shared" si="27"/>
        <v>1940715900</v>
      </c>
      <c r="AR81" s="63">
        <f t="shared" si="28"/>
        <v>32345265</v>
      </c>
      <c r="AS81" s="351">
        <f t="shared" si="29"/>
        <v>40495556.25</v>
      </c>
      <c r="AT81" s="141">
        <f t="shared" si="30"/>
        <v>22893490</v>
      </c>
      <c r="AU81" s="5">
        <f t="shared" si="31"/>
        <v>32345265</v>
      </c>
      <c r="AV81" s="5">
        <f t="shared" si="32"/>
        <v>50857325</v>
      </c>
      <c r="AX81" s="2"/>
      <c r="AY81" s="2"/>
      <c r="BT81" s="56">
        <f t="shared" si="33"/>
        <v>-392367.02730000019</v>
      </c>
      <c r="BV81" s="126"/>
      <c r="BW81" s="122"/>
      <c r="BX81" s="122" t="str">
        <f t="shared" si="66"/>
        <v>1BR-8</v>
      </c>
      <c r="BY81" s="123" t="str">
        <f t="shared" si="67"/>
        <v>08</v>
      </c>
      <c r="BZ81" s="124">
        <f t="shared" si="68"/>
        <v>60</v>
      </c>
      <c r="CA81" s="124">
        <f t="shared" si="68"/>
        <v>52</v>
      </c>
      <c r="CB81" s="125">
        <f t="shared" si="69"/>
        <v>25329920.875800002</v>
      </c>
      <c r="CC81" s="125">
        <f t="shared" si="70"/>
        <v>1210743000</v>
      </c>
      <c r="CD81" s="125">
        <f t="shared" si="70"/>
        <v>1364700000</v>
      </c>
      <c r="CE81" s="125">
        <f t="shared" si="70"/>
        <v>1448872000</v>
      </c>
      <c r="CF81" s="125">
        <f t="shared" si="70"/>
        <v>1538235000</v>
      </c>
      <c r="CG81" s="125">
        <f t="shared" si="71"/>
        <v>1633110000</v>
      </c>
      <c r="CT81" s="63">
        <f t="shared" si="40"/>
        <v>2060414100</v>
      </c>
      <c r="CU81" s="44">
        <f t="shared" si="41"/>
        <v>22893490</v>
      </c>
      <c r="CX81" s="56">
        <f t="shared" si="42"/>
        <v>1830863700</v>
      </c>
      <c r="CY81" s="44">
        <f t="shared" si="43"/>
        <v>30514395</v>
      </c>
      <c r="CZ81" s="49">
        <f t="shared" si="44"/>
        <v>50857325</v>
      </c>
    </row>
    <row r="82" spans="1:104">
      <c r="A82" s="3">
        <f t="shared" si="45"/>
        <v>43</v>
      </c>
      <c r="B82" s="263">
        <v>1</v>
      </c>
      <c r="C82" s="264" t="s">
        <v>145</v>
      </c>
      <c r="D82" s="265" t="s">
        <v>24</v>
      </c>
      <c r="E82" s="266"/>
      <c r="F82" s="41" t="s">
        <v>39</v>
      </c>
      <c r="G82" s="267">
        <f t="shared" si="4"/>
        <v>113</v>
      </c>
      <c r="H82" s="267">
        <f t="shared" si="5"/>
        <v>101</v>
      </c>
      <c r="I82" s="268">
        <f t="shared" si="6"/>
        <v>26966806</v>
      </c>
      <c r="J82" s="268">
        <f t="shared" si="7"/>
        <v>6</v>
      </c>
      <c r="K82" s="269">
        <f t="shared" si="8"/>
        <v>0.95</v>
      </c>
      <c r="L82" s="270">
        <f t="shared" ref="L82:L90" si="72">SUMIF($AN$4:$AN$22,D82,$AT$4:$AT$22)</f>
        <v>1</v>
      </c>
      <c r="M82" s="271">
        <f t="shared" si="10"/>
        <v>21407940.689751234</v>
      </c>
      <c r="N82" s="271">
        <f t="shared" si="11"/>
        <v>24130169.636878211</v>
      </c>
      <c r="O82" s="271">
        <f t="shared" si="12"/>
        <v>25618465.699999999</v>
      </c>
      <c r="P82" s="271">
        <f t="shared" si="13"/>
        <v>27198556.607701685</v>
      </c>
      <c r="Q82" s="272">
        <f t="shared" si="14"/>
        <v>25618465.699999999</v>
      </c>
      <c r="R82" s="271">
        <f t="shared" si="14"/>
        <v>27198556.607701685</v>
      </c>
      <c r="S82" s="271">
        <f t="shared" si="15"/>
        <v>28876104.065137401</v>
      </c>
      <c r="T82" s="271"/>
      <c r="U82" s="271">
        <f t="shared" si="16"/>
        <v>2162202009.6648746</v>
      </c>
      <c r="V82" s="271">
        <f t="shared" si="17"/>
        <v>2437147133.3246994</v>
      </c>
      <c r="W82" s="271">
        <f t="shared" si="18"/>
        <v>2587465035.6999998</v>
      </c>
      <c r="X82" s="272">
        <f t="shared" si="19"/>
        <v>2747054217.3778701</v>
      </c>
      <c r="Y82" s="272">
        <f t="shared" si="20"/>
        <v>2587465035.6999998</v>
      </c>
      <c r="Z82" s="271">
        <f t="shared" si="21"/>
        <v>2747054217.3778701</v>
      </c>
      <c r="AA82" s="271">
        <f t="shared" si="22"/>
        <v>2916486510.5788774</v>
      </c>
      <c r="AB82" s="271"/>
      <c r="AC82" s="33" t="str">
        <f t="shared" si="23"/>
        <v>BERTAHAP</v>
      </c>
      <c r="AD82" s="273">
        <f t="shared" si="24"/>
        <v>0</v>
      </c>
      <c r="AE82" s="274">
        <v>2</v>
      </c>
      <c r="AF82" s="275"/>
      <c r="AG82" s="271" t="str">
        <f t="shared" si="61"/>
        <v>KR</v>
      </c>
      <c r="AH82" s="275">
        <f t="shared" si="65"/>
        <v>2378423000</v>
      </c>
      <c r="AI82" s="275">
        <f t="shared" si="65"/>
        <v>2680862000</v>
      </c>
      <c r="AJ82" s="275">
        <f t="shared" si="65"/>
        <v>2846212000</v>
      </c>
      <c r="AK82" s="276">
        <f t="shared" si="64"/>
        <v>3021760000</v>
      </c>
      <c r="AL82" s="276">
        <f t="shared" si="64"/>
        <v>2846212000</v>
      </c>
      <c r="AM82" s="275">
        <f t="shared" si="64"/>
        <v>3021760000</v>
      </c>
      <c r="AN82" s="275">
        <f t="shared" si="64"/>
        <v>3208136000</v>
      </c>
      <c r="AO82" s="52">
        <f t="shared" si="46"/>
        <v>3016985000</v>
      </c>
      <c r="AP82" s="43">
        <f t="shared" si="46"/>
        <v>3203066000</v>
      </c>
      <c r="AQ82" s="63">
        <f t="shared" si="27"/>
        <v>2715286500</v>
      </c>
      <c r="AR82" s="63">
        <f t="shared" si="28"/>
        <v>45254775</v>
      </c>
      <c r="AS82" s="351">
        <f t="shared" si="29"/>
        <v>56658000</v>
      </c>
      <c r="AT82" s="141">
        <f t="shared" si="30"/>
        <v>32030660</v>
      </c>
      <c r="AU82" s="5">
        <f t="shared" si="31"/>
        <v>45254775</v>
      </c>
      <c r="AV82" s="5">
        <f t="shared" si="32"/>
        <v>71155300</v>
      </c>
      <c r="AX82" s="2"/>
      <c r="AY82" s="2"/>
      <c r="BT82" s="56">
        <f t="shared" si="33"/>
        <v>-1193281.1655000001</v>
      </c>
      <c r="BV82" s="126"/>
      <c r="BW82" s="122"/>
      <c r="BX82" s="122" t="str">
        <f t="shared" si="66"/>
        <v>1BR-10</v>
      </c>
      <c r="BY82" s="123">
        <f t="shared" si="67"/>
        <v>10</v>
      </c>
      <c r="BZ82" s="124">
        <f t="shared" si="68"/>
        <v>74</v>
      </c>
      <c r="CA82" s="124">
        <f t="shared" si="68"/>
        <v>63</v>
      </c>
      <c r="CB82" s="125">
        <f t="shared" si="69"/>
        <v>25329920.875800002</v>
      </c>
      <c r="CC82" s="125">
        <f t="shared" si="70"/>
        <v>1466861000</v>
      </c>
      <c r="CD82" s="125">
        <f t="shared" si="70"/>
        <v>1653387000</v>
      </c>
      <c r="CE82" s="125">
        <f t="shared" si="70"/>
        <v>1755364000</v>
      </c>
      <c r="CF82" s="125">
        <f t="shared" si="70"/>
        <v>1863631000</v>
      </c>
      <c r="CG82" s="125">
        <f t="shared" si="71"/>
        <v>1978576000</v>
      </c>
      <c r="CT82" s="63">
        <f t="shared" si="40"/>
        <v>2882759400</v>
      </c>
      <c r="CU82" s="44">
        <f t="shared" si="41"/>
        <v>32030660</v>
      </c>
      <c r="CX82" s="56">
        <f t="shared" si="42"/>
        <v>2561590800</v>
      </c>
      <c r="CY82" s="44">
        <f t="shared" si="43"/>
        <v>42693180</v>
      </c>
      <c r="CZ82" s="49">
        <f t="shared" si="44"/>
        <v>71155300</v>
      </c>
    </row>
    <row r="83" spans="1:104">
      <c r="A83" s="3">
        <f t="shared" si="45"/>
        <v>44</v>
      </c>
      <c r="B83" s="263">
        <v>2</v>
      </c>
      <c r="C83" s="264" t="s">
        <v>145</v>
      </c>
      <c r="D83" s="265" t="s">
        <v>35</v>
      </c>
      <c r="E83" s="266"/>
      <c r="F83" s="41" t="s">
        <v>42</v>
      </c>
      <c r="G83" s="267">
        <f t="shared" si="4"/>
        <v>78</v>
      </c>
      <c r="H83" s="267">
        <f t="shared" si="5"/>
        <v>66</v>
      </c>
      <c r="I83" s="268">
        <f t="shared" si="6"/>
        <v>26966806</v>
      </c>
      <c r="J83" s="268">
        <f t="shared" si="7"/>
        <v>2</v>
      </c>
      <c r="K83" s="269">
        <f t="shared" si="8"/>
        <v>0.93</v>
      </c>
      <c r="L83" s="270">
        <f t="shared" si="72"/>
        <v>1</v>
      </c>
      <c r="M83" s="271">
        <f t="shared" si="10"/>
        <v>20957247.201545946</v>
      </c>
      <c r="N83" s="271">
        <f t="shared" si="11"/>
        <v>23622166.065575514</v>
      </c>
      <c r="O83" s="271">
        <f t="shared" si="12"/>
        <v>25079129.580000002</v>
      </c>
      <c r="P83" s="271">
        <f t="shared" si="13"/>
        <v>26625955.415960599</v>
      </c>
      <c r="Q83" s="272">
        <f t="shared" si="14"/>
        <v>25079129.580000002</v>
      </c>
      <c r="R83" s="271">
        <f t="shared" si="14"/>
        <v>26625955.415960599</v>
      </c>
      <c r="S83" s="271">
        <f t="shared" si="15"/>
        <v>28268186.084818721</v>
      </c>
      <c r="T83" s="271"/>
      <c r="U83" s="271">
        <f t="shared" si="16"/>
        <v>1383178315.3020325</v>
      </c>
      <c r="V83" s="271">
        <f t="shared" si="17"/>
        <v>1559062960.3279839</v>
      </c>
      <c r="W83" s="271">
        <f t="shared" si="18"/>
        <v>1655222552.2800002</v>
      </c>
      <c r="X83" s="272">
        <f t="shared" si="19"/>
        <v>1757313057.4533994</v>
      </c>
      <c r="Y83" s="272">
        <f t="shared" si="20"/>
        <v>1655222552.2800002</v>
      </c>
      <c r="Z83" s="271">
        <f t="shared" si="21"/>
        <v>1757313057.4533994</v>
      </c>
      <c r="AA83" s="271">
        <f t="shared" si="22"/>
        <v>1865700281.5980356</v>
      </c>
      <c r="AB83" s="271"/>
      <c r="AC83" s="33" t="str">
        <f t="shared" si="23"/>
        <v>BERTAHAP</v>
      </c>
      <c r="AD83" s="273">
        <f t="shared" si="24"/>
        <v>0</v>
      </c>
      <c r="AE83" s="274">
        <v>2</v>
      </c>
      <c r="AF83" s="275"/>
      <c r="AG83" s="271" t="str">
        <f t="shared" si="61"/>
        <v>KR</v>
      </c>
      <c r="AH83" s="275">
        <f t="shared" si="65"/>
        <v>1521497000</v>
      </c>
      <c r="AI83" s="275">
        <f t="shared" si="65"/>
        <v>1714970000</v>
      </c>
      <c r="AJ83" s="275">
        <f t="shared" si="65"/>
        <v>1820745000</v>
      </c>
      <c r="AK83" s="276">
        <f t="shared" si="64"/>
        <v>1933045000</v>
      </c>
      <c r="AL83" s="276">
        <f t="shared" si="64"/>
        <v>1820745000</v>
      </c>
      <c r="AM83" s="275">
        <f t="shared" si="64"/>
        <v>1933045000</v>
      </c>
      <c r="AN83" s="275">
        <f t="shared" si="64"/>
        <v>2052271000</v>
      </c>
      <c r="AO83" s="52">
        <f t="shared" si="46"/>
        <v>1929990000</v>
      </c>
      <c r="AP83" s="43">
        <f t="shared" si="46"/>
        <v>2049028000</v>
      </c>
      <c r="AQ83" s="63">
        <f t="shared" si="27"/>
        <v>1736991000</v>
      </c>
      <c r="AR83" s="63">
        <f t="shared" si="28"/>
        <v>28949850</v>
      </c>
      <c r="AS83" s="351">
        <f t="shared" si="29"/>
        <v>36244593.75</v>
      </c>
      <c r="AT83" s="141">
        <f t="shared" si="30"/>
        <v>20490280</v>
      </c>
      <c r="AU83" s="5">
        <f t="shared" si="31"/>
        <v>28949850</v>
      </c>
      <c r="AV83" s="5">
        <f t="shared" si="32"/>
        <v>45518625</v>
      </c>
      <c r="AX83" s="2"/>
      <c r="AY83" s="2"/>
      <c r="BT83" s="56">
        <f t="shared" si="33"/>
        <v>-1732617.2854999974</v>
      </c>
      <c r="BV83" s="126"/>
      <c r="BW83" s="131"/>
      <c r="BX83" s="122" t="str">
        <f t="shared" si="66"/>
        <v>1BR-12</v>
      </c>
      <c r="BY83" s="123">
        <f t="shared" si="67"/>
        <v>12</v>
      </c>
      <c r="BZ83" s="124">
        <f t="shared" si="68"/>
        <v>67</v>
      </c>
      <c r="CA83" s="124">
        <f t="shared" si="68"/>
        <v>57</v>
      </c>
      <c r="CB83" s="125">
        <f t="shared" si="69"/>
        <v>25329920.875800002</v>
      </c>
      <c r="CC83" s="125">
        <f t="shared" si="70"/>
        <v>1327160000</v>
      </c>
      <c r="CD83" s="125">
        <f t="shared" si="70"/>
        <v>1495921000</v>
      </c>
      <c r="CE83" s="125">
        <f t="shared" si="70"/>
        <v>1588187000</v>
      </c>
      <c r="CF83" s="125">
        <f t="shared" si="70"/>
        <v>1686142000</v>
      </c>
      <c r="CG83" s="125">
        <f t="shared" si="71"/>
        <v>1790140000</v>
      </c>
      <c r="CT83" s="63">
        <f t="shared" si="40"/>
        <v>1844125200</v>
      </c>
      <c r="CU83" s="44">
        <f t="shared" si="41"/>
        <v>20490280</v>
      </c>
      <c r="CX83" s="56">
        <f t="shared" si="42"/>
        <v>1638670500</v>
      </c>
      <c r="CY83" s="44">
        <f t="shared" si="43"/>
        <v>27311175</v>
      </c>
      <c r="CZ83" s="49">
        <f t="shared" si="44"/>
        <v>45518625</v>
      </c>
    </row>
    <row r="84" spans="1:104">
      <c r="A84" s="3">
        <f t="shared" si="45"/>
        <v>45</v>
      </c>
      <c r="B84" s="263">
        <v>3</v>
      </c>
      <c r="C84" s="264" t="s">
        <v>145</v>
      </c>
      <c r="D84" s="265" t="s">
        <v>41</v>
      </c>
      <c r="E84" s="266"/>
      <c r="F84" s="41" t="s">
        <v>45</v>
      </c>
      <c r="G84" s="267">
        <f t="shared" si="4"/>
        <v>60</v>
      </c>
      <c r="H84" s="267">
        <f t="shared" si="5"/>
        <v>52</v>
      </c>
      <c r="I84" s="268">
        <f t="shared" si="6"/>
        <v>26966806</v>
      </c>
      <c r="J84" s="268">
        <f t="shared" si="7"/>
        <v>2</v>
      </c>
      <c r="K84" s="269">
        <f t="shared" si="8"/>
        <v>0.93</v>
      </c>
      <c r="L84" s="270">
        <f t="shared" si="72"/>
        <v>1</v>
      </c>
      <c r="M84" s="271">
        <f t="shared" si="10"/>
        <v>20957247.201545946</v>
      </c>
      <c r="N84" s="271">
        <f t="shared" si="11"/>
        <v>23622166.065575514</v>
      </c>
      <c r="O84" s="271">
        <f t="shared" si="12"/>
        <v>25079129.580000002</v>
      </c>
      <c r="P84" s="271">
        <f t="shared" si="13"/>
        <v>26625955.415960599</v>
      </c>
      <c r="Q84" s="272">
        <f t="shared" si="14"/>
        <v>25079129.580000002</v>
      </c>
      <c r="R84" s="271">
        <f t="shared" si="14"/>
        <v>26625955.415960599</v>
      </c>
      <c r="S84" s="271">
        <f t="shared" si="15"/>
        <v>28268186.084818721</v>
      </c>
      <c r="T84" s="271"/>
      <c r="U84" s="271">
        <f t="shared" si="16"/>
        <v>1089776854.4803891</v>
      </c>
      <c r="V84" s="271">
        <f t="shared" si="17"/>
        <v>1228352635.4099267</v>
      </c>
      <c r="W84" s="271">
        <f t="shared" si="18"/>
        <v>1304114738.1600001</v>
      </c>
      <c r="X84" s="272">
        <f t="shared" si="19"/>
        <v>1384549681.6299512</v>
      </c>
      <c r="Y84" s="272">
        <f t="shared" si="20"/>
        <v>1304114738.1600001</v>
      </c>
      <c r="Z84" s="271">
        <f t="shared" si="21"/>
        <v>1384549681.6299512</v>
      </c>
      <c r="AA84" s="271">
        <f t="shared" si="22"/>
        <v>1469945676.4105735</v>
      </c>
      <c r="AB84" s="271"/>
      <c r="AC84" s="33" t="str">
        <f t="shared" si="23"/>
        <v>BERTAHAP</v>
      </c>
      <c r="AD84" s="273">
        <f t="shared" si="24"/>
        <v>0</v>
      </c>
      <c r="AE84" s="274">
        <v>2</v>
      </c>
      <c r="AF84" s="275"/>
      <c r="AG84" s="271" t="str">
        <f t="shared" si="61"/>
        <v>KR</v>
      </c>
      <c r="AH84" s="275">
        <f t="shared" si="65"/>
        <v>1198755000</v>
      </c>
      <c r="AI84" s="275">
        <f t="shared" si="65"/>
        <v>1351188000</v>
      </c>
      <c r="AJ84" s="275">
        <f t="shared" si="65"/>
        <v>1434527000</v>
      </c>
      <c r="AK84" s="276">
        <f t="shared" si="64"/>
        <v>1523005000</v>
      </c>
      <c r="AL84" s="276">
        <f t="shared" si="64"/>
        <v>1434527000</v>
      </c>
      <c r="AM84" s="275">
        <f t="shared" si="64"/>
        <v>1523005000</v>
      </c>
      <c r="AN84" s="275">
        <f t="shared" si="64"/>
        <v>1616941000</v>
      </c>
      <c r="AO84" s="52">
        <f t="shared" si="46"/>
        <v>1520599000</v>
      </c>
      <c r="AP84" s="43">
        <f t="shared" si="46"/>
        <v>1614386000</v>
      </c>
      <c r="AQ84" s="63">
        <f t="shared" si="27"/>
        <v>1368539100</v>
      </c>
      <c r="AR84" s="63">
        <f t="shared" si="28"/>
        <v>22808985</v>
      </c>
      <c r="AS84" s="351">
        <f t="shared" si="29"/>
        <v>28556343.75</v>
      </c>
      <c r="AT84" s="141">
        <f t="shared" si="30"/>
        <v>16143860</v>
      </c>
      <c r="AU84" s="5">
        <f t="shared" si="31"/>
        <v>22808985</v>
      </c>
      <c r="AV84" s="5">
        <f t="shared" si="32"/>
        <v>35863175</v>
      </c>
      <c r="AX84" s="2"/>
      <c r="AY84" s="2"/>
      <c r="BT84" s="56">
        <f t="shared" si="33"/>
        <v>-1732617.2854999974</v>
      </c>
      <c r="BV84" s="126"/>
      <c r="BW84" s="122"/>
      <c r="BX84" s="122" t="str">
        <f t="shared" si="66"/>
        <v>1BR-16</v>
      </c>
      <c r="BY84" s="123">
        <f t="shared" si="67"/>
        <v>16</v>
      </c>
      <c r="BZ84" s="124">
        <f t="shared" si="68"/>
        <v>71</v>
      </c>
      <c r="CA84" s="124">
        <f t="shared" si="68"/>
        <v>63</v>
      </c>
      <c r="CB84" s="125">
        <f t="shared" si="69"/>
        <v>25329920.875800002</v>
      </c>
      <c r="CC84" s="125">
        <f t="shared" si="70"/>
        <v>1466861000</v>
      </c>
      <c r="CD84" s="125">
        <f t="shared" si="70"/>
        <v>1653387000</v>
      </c>
      <c r="CE84" s="125">
        <f t="shared" si="70"/>
        <v>1755364000</v>
      </c>
      <c r="CF84" s="125">
        <f t="shared" si="70"/>
        <v>1863631000</v>
      </c>
      <c r="CG84" s="125">
        <f t="shared" si="71"/>
        <v>1978576000</v>
      </c>
      <c r="CT84" s="63">
        <f t="shared" si="40"/>
        <v>1452947400</v>
      </c>
      <c r="CU84" s="44">
        <f t="shared" si="41"/>
        <v>16143860</v>
      </c>
      <c r="CX84" s="56">
        <f t="shared" si="42"/>
        <v>1291074300</v>
      </c>
      <c r="CY84" s="44">
        <f t="shared" si="43"/>
        <v>21517905</v>
      </c>
      <c r="CZ84" s="49">
        <f t="shared" si="44"/>
        <v>35863175</v>
      </c>
    </row>
    <row r="85" spans="1:104">
      <c r="A85" s="3">
        <f t="shared" si="45"/>
        <v>46</v>
      </c>
      <c r="B85" s="263">
        <v>4</v>
      </c>
      <c r="C85" s="264" t="s">
        <v>145</v>
      </c>
      <c r="D85" s="265">
        <v>10</v>
      </c>
      <c r="E85" s="266"/>
      <c r="F85" s="41" t="s">
        <v>48</v>
      </c>
      <c r="G85" s="267">
        <f t="shared" si="4"/>
        <v>74</v>
      </c>
      <c r="H85" s="267">
        <f t="shared" si="5"/>
        <v>63</v>
      </c>
      <c r="I85" s="268">
        <f t="shared" si="6"/>
        <v>26966806</v>
      </c>
      <c r="J85" s="268">
        <f t="shared" si="7"/>
        <v>2</v>
      </c>
      <c r="K85" s="269">
        <f t="shared" si="8"/>
        <v>0.93</v>
      </c>
      <c r="L85" s="270">
        <f t="shared" si="72"/>
        <v>1</v>
      </c>
      <c r="M85" s="271">
        <f t="shared" si="10"/>
        <v>20957247.201545946</v>
      </c>
      <c r="N85" s="271">
        <f t="shared" si="11"/>
        <v>23622166.065575514</v>
      </c>
      <c r="O85" s="271">
        <f t="shared" si="12"/>
        <v>25079129.580000002</v>
      </c>
      <c r="P85" s="271">
        <f t="shared" si="13"/>
        <v>26625955.415960599</v>
      </c>
      <c r="Q85" s="272">
        <f t="shared" si="14"/>
        <v>25079129.580000002</v>
      </c>
      <c r="R85" s="271">
        <f t="shared" si="14"/>
        <v>26625955.415960599</v>
      </c>
      <c r="S85" s="271">
        <f t="shared" si="15"/>
        <v>28268186.084818721</v>
      </c>
      <c r="T85" s="271"/>
      <c r="U85" s="271">
        <f t="shared" si="16"/>
        <v>1320306573.6973946</v>
      </c>
      <c r="V85" s="271">
        <f t="shared" si="17"/>
        <v>1488196462.1312573</v>
      </c>
      <c r="W85" s="271">
        <f t="shared" si="18"/>
        <v>1579985163.5400002</v>
      </c>
      <c r="X85" s="272">
        <f t="shared" si="19"/>
        <v>1677435191.2055178</v>
      </c>
      <c r="Y85" s="272">
        <f t="shared" si="20"/>
        <v>1579985163.5400002</v>
      </c>
      <c r="Z85" s="271">
        <f t="shared" si="21"/>
        <v>1677435191.2055178</v>
      </c>
      <c r="AA85" s="271">
        <f t="shared" si="22"/>
        <v>1780895723.3435793</v>
      </c>
      <c r="AB85" s="271"/>
      <c r="AC85" s="33" t="str">
        <f t="shared" si="23"/>
        <v>BERTAHAP</v>
      </c>
      <c r="AD85" s="273">
        <f t="shared" si="24"/>
        <v>0</v>
      </c>
      <c r="AE85" s="274">
        <v>2</v>
      </c>
      <c r="AF85" s="275"/>
      <c r="AG85" s="271" t="str">
        <f t="shared" si="61"/>
        <v>KR</v>
      </c>
      <c r="AH85" s="275">
        <f t="shared" si="65"/>
        <v>1452338000</v>
      </c>
      <c r="AI85" s="275">
        <f t="shared" si="65"/>
        <v>1637017000</v>
      </c>
      <c r="AJ85" s="275">
        <f t="shared" si="65"/>
        <v>1737984000</v>
      </c>
      <c r="AK85" s="276">
        <f t="shared" si="64"/>
        <v>1845179000</v>
      </c>
      <c r="AL85" s="276">
        <f t="shared" si="64"/>
        <v>1737984000</v>
      </c>
      <c r="AM85" s="275">
        <f t="shared" si="64"/>
        <v>1845179000</v>
      </c>
      <c r="AN85" s="275">
        <f t="shared" si="64"/>
        <v>1958986000</v>
      </c>
      <c r="AO85" s="52">
        <f t="shared" si="46"/>
        <v>1842264000</v>
      </c>
      <c r="AP85" s="43">
        <f t="shared" si="46"/>
        <v>1955890000</v>
      </c>
      <c r="AQ85" s="63">
        <f t="shared" si="27"/>
        <v>1658037600</v>
      </c>
      <c r="AR85" s="63">
        <f t="shared" si="28"/>
        <v>27633960</v>
      </c>
      <c r="AS85" s="351">
        <f t="shared" si="29"/>
        <v>34597106.25</v>
      </c>
      <c r="AT85" s="141">
        <f t="shared" si="30"/>
        <v>19558900</v>
      </c>
      <c r="AU85" s="5">
        <f t="shared" si="31"/>
        <v>27633960</v>
      </c>
      <c r="AV85" s="5">
        <f t="shared" si="32"/>
        <v>43449600</v>
      </c>
      <c r="AX85" s="2"/>
      <c r="AY85" s="2"/>
      <c r="BT85" s="56">
        <f t="shared" si="33"/>
        <v>-1732617.2854999974</v>
      </c>
      <c r="BV85" s="126"/>
      <c r="BW85" s="122"/>
      <c r="BX85" s="122" t="str">
        <f t="shared" si="66"/>
        <v>2BR-18</v>
      </c>
      <c r="BY85" s="123">
        <f t="shared" si="67"/>
        <v>18</v>
      </c>
      <c r="BZ85" s="124">
        <f t="shared" si="68"/>
        <v>97</v>
      </c>
      <c r="CA85" s="124">
        <f t="shared" si="68"/>
        <v>85</v>
      </c>
      <c r="CB85" s="125">
        <f t="shared" si="69"/>
        <v>25329920.875800002</v>
      </c>
      <c r="CC85" s="125">
        <f t="shared" si="70"/>
        <v>1979098000</v>
      </c>
      <c r="CD85" s="125">
        <f t="shared" si="70"/>
        <v>2230760000</v>
      </c>
      <c r="CE85" s="125">
        <f t="shared" si="70"/>
        <v>2368348000</v>
      </c>
      <c r="CF85" s="125">
        <f t="shared" si="70"/>
        <v>2514423000</v>
      </c>
      <c r="CG85" s="125">
        <f t="shared" si="71"/>
        <v>2669507000</v>
      </c>
      <c r="CT85" s="63">
        <f t="shared" si="40"/>
        <v>1760301000</v>
      </c>
      <c r="CU85" s="44">
        <f t="shared" si="41"/>
        <v>19558900</v>
      </c>
      <c r="CX85" s="56">
        <f t="shared" si="42"/>
        <v>1564185600</v>
      </c>
      <c r="CY85" s="44">
        <f t="shared" si="43"/>
        <v>26069760</v>
      </c>
      <c r="CZ85" s="49">
        <f t="shared" si="44"/>
        <v>43449600</v>
      </c>
    </row>
    <row r="86" spans="1:104">
      <c r="A86" s="3">
        <f t="shared" si="45"/>
        <v>47</v>
      </c>
      <c r="B86" s="263">
        <v>5</v>
      </c>
      <c r="C86" s="264" t="s">
        <v>145</v>
      </c>
      <c r="D86" s="299">
        <v>12</v>
      </c>
      <c r="E86" s="266"/>
      <c r="F86" s="41" t="s">
        <v>50</v>
      </c>
      <c r="G86" s="267">
        <f t="shared" si="4"/>
        <v>67</v>
      </c>
      <c r="H86" s="267">
        <f t="shared" si="5"/>
        <v>57</v>
      </c>
      <c r="I86" s="268">
        <f t="shared" si="6"/>
        <v>26966806</v>
      </c>
      <c r="J86" s="268">
        <f t="shared" si="7"/>
        <v>2</v>
      </c>
      <c r="K86" s="269">
        <f t="shared" si="8"/>
        <v>0.93</v>
      </c>
      <c r="L86" s="270">
        <f t="shared" si="72"/>
        <v>1</v>
      </c>
      <c r="M86" s="271">
        <f t="shared" si="10"/>
        <v>20957247.201545946</v>
      </c>
      <c r="N86" s="271">
        <f t="shared" si="11"/>
        <v>23622166.065575514</v>
      </c>
      <c r="O86" s="271">
        <f t="shared" si="12"/>
        <v>25079129.580000002</v>
      </c>
      <c r="P86" s="271">
        <f t="shared" si="13"/>
        <v>26625955.415960599</v>
      </c>
      <c r="Q86" s="272">
        <f t="shared" si="14"/>
        <v>25079129.580000002</v>
      </c>
      <c r="R86" s="271">
        <f t="shared" si="14"/>
        <v>26625955.415960599</v>
      </c>
      <c r="S86" s="271">
        <f t="shared" si="15"/>
        <v>28268186.084818721</v>
      </c>
      <c r="T86" s="271"/>
      <c r="U86" s="271">
        <f t="shared" si="16"/>
        <v>1194563090.4881189</v>
      </c>
      <c r="V86" s="271">
        <f t="shared" si="17"/>
        <v>1346463465.7378044</v>
      </c>
      <c r="W86" s="271">
        <f t="shared" si="18"/>
        <v>1429510386.0600002</v>
      </c>
      <c r="X86" s="272">
        <f t="shared" si="19"/>
        <v>1517679458.7097542</v>
      </c>
      <c r="Y86" s="272">
        <f t="shared" si="20"/>
        <v>1429510386.0600002</v>
      </c>
      <c r="Z86" s="271">
        <f t="shared" si="21"/>
        <v>1517679458.7097542</v>
      </c>
      <c r="AA86" s="271">
        <f t="shared" si="22"/>
        <v>1611286606.8346672</v>
      </c>
      <c r="AB86" s="271"/>
      <c r="AC86" s="33" t="str">
        <f t="shared" si="23"/>
        <v>BERTAHAP</v>
      </c>
      <c r="AD86" s="273">
        <f t="shared" si="24"/>
        <v>0</v>
      </c>
      <c r="AE86" s="274">
        <v>2</v>
      </c>
      <c r="AF86" s="275"/>
      <c r="AG86" s="271" t="str">
        <f t="shared" si="61"/>
        <v>KR</v>
      </c>
      <c r="AH86" s="275">
        <f t="shared" si="65"/>
        <v>1314020000</v>
      </c>
      <c r="AI86" s="275">
        <f t="shared" si="65"/>
        <v>1481110000</v>
      </c>
      <c r="AJ86" s="275">
        <f t="shared" si="65"/>
        <v>1572462000</v>
      </c>
      <c r="AK86" s="276">
        <f t="shared" si="64"/>
        <v>1669448000</v>
      </c>
      <c r="AL86" s="276">
        <f t="shared" si="64"/>
        <v>1572462000</v>
      </c>
      <c r="AM86" s="275">
        <f t="shared" si="64"/>
        <v>1669448000</v>
      </c>
      <c r="AN86" s="275">
        <f t="shared" si="64"/>
        <v>1772416000</v>
      </c>
      <c r="AO86" s="52">
        <f t="shared" si="46"/>
        <v>1666810000</v>
      </c>
      <c r="AP86" s="43">
        <f t="shared" si="46"/>
        <v>1769615000</v>
      </c>
      <c r="AQ86" s="63">
        <f t="shared" si="27"/>
        <v>1500129000</v>
      </c>
      <c r="AR86" s="63">
        <f t="shared" si="28"/>
        <v>25002150</v>
      </c>
      <c r="AS86" s="351">
        <f t="shared" si="29"/>
        <v>31302150</v>
      </c>
      <c r="AT86" s="141">
        <f t="shared" si="30"/>
        <v>17696150</v>
      </c>
      <c r="AU86" s="5">
        <f t="shared" si="31"/>
        <v>25002150</v>
      </c>
      <c r="AV86" s="5">
        <f t="shared" si="32"/>
        <v>39311550</v>
      </c>
      <c r="AX86" s="2"/>
      <c r="AY86" s="2"/>
      <c r="BT86" s="56">
        <f t="shared" si="33"/>
        <v>-1732617.2854999974</v>
      </c>
      <c r="BV86" s="126">
        <v>12</v>
      </c>
      <c r="BW86" s="131" t="s">
        <v>137</v>
      </c>
      <c r="BX86" s="122" t="str">
        <f>F62</f>
        <v>1BR-12</v>
      </c>
      <c r="BY86" s="123">
        <f>D62</f>
        <v>12</v>
      </c>
      <c r="BZ86" s="124">
        <f>G62</f>
        <v>67</v>
      </c>
      <c r="CA86" s="124">
        <f>H62</f>
        <v>57</v>
      </c>
      <c r="CB86" s="125">
        <f>O62</f>
        <v>25329920.875800002</v>
      </c>
      <c r="CC86" s="125">
        <f t="shared" ref="CC86:CF87" si="73">AH62</f>
        <v>1327160000</v>
      </c>
      <c r="CD86" s="125">
        <f t="shared" si="73"/>
        <v>1495921000</v>
      </c>
      <c r="CE86" s="125">
        <f t="shared" si="73"/>
        <v>1588187000</v>
      </c>
      <c r="CF86" s="125">
        <f t="shared" si="73"/>
        <v>1686142000</v>
      </c>
      <c r="CG86" s="125">
        <f>AN62</f>
        <v>1790140000</v>
      </c>
      <c r="CH86" s="2">
        <v>2</v>
      </c>
      <c r="CT86" s="63">
        <f t="shared" si="40"/>
        <v>1592653500</v>
      </c>
      <c r="CU86" s="44">
        <f t="shared" si="41"/>
        <v>17696150</v>
      </c>
      <c r="CX86" s="56">
        <f t="shared" si="42"/>
        <v>1415215800</v>
      </c>
      <c r="CY86" s="44">
        <f t="shared" si="43"/>
        <v>23586930</v>
      </c>
      <c r="CZ86" s="49">
        <f t="shared" si="44"/>
        <v>39311550</v>
      </c>
    </row>
    <row r="87" spans="1:104">
      <c r="A87" s="3">
        <f t="shared" si="45"/>
        <v>48</v>
      </c>
      <c r="B87" s="263">
        <v>6</v>
      </c>
      <c r="C87" s="264" t="s">
        <v>145</v>
      </c>
      <c r="D87" s="265">
        <v>16</v>
      </c>
      <c r="E87" s="266"/>
      <c r="F87" s="41" t="s">
        <v>52</v>
      </c>
      <c r="G87" s="267">
        <f t="shared" si="4"/>
        <v>71</v>
      </c>
      <c r="H87" s="267">
        <f t="shared" si="5"/>
        <v>63</v>
      </c>
      <c r="I87" s="268">
        <f t="shared" si="6"/>
        <v>26966806</v>
      </c>
      <c r="J87" s="268">
        <f t="shared" si="7"/>
        <v>2</v>
      </c>
      <c r="K87" s="269">
        <f t="shared" si="8"/>
        <v>0.93</v>
      </c>
      <c r="L87" s="270">
        <f t="shared" si="72"/>
        <v>1</v>
      </c>
      <c r="M87" s="271">
        <f t="shared" si="10"/>
        <v>20957247.201545946</v>
      </c>
      <c r="N87" s="271">
        <f t="shared" si="11"/>
        <v>23622166.065575514</v>
      </c>
      <c r="O87" s="271">
        <f t="shared" si="12"/>
        <v>25079129.580000002</v>
      </c>
      <c r="P87" s="271">
        <f t="shared" si="13"/>
        <v>26625955.415960599</v>
      </c>
      <c r="Q87" s="272">
        <f t="shared" si="14"/>
        <v>25079129.580000002</v>
      </c>
      <c r="R87" s="271">
        <f t="shared" si="14"/>
        <v>26625955.415960599</v>
      </c>
      <c r="S87" s="271">
        <f t="shared" si="15"/>
        <v>28268186.084818721</v>
      </c>
      <c r="T87" s="271"/>
      <c r="U87" s="271">
        <f t="shared" si="16"/>
        <v>1320306573.6973946</v>
      </c>
      <c r="V87" s="271">
        <f t="shared" si="17"/>
        <v>1488196462.1312573</v>
      </c>
      <c r="W87" s="271">
        <f t="shared" si="18"/>
        <v>1579985163.5400002</v>
      </c>
      <c r="X87" s="272">
        <f t="shared" si="19"/>
        <v>1677435191.2055178</v>
      </c>
      <c r="Y87" s="272">
        <f t="shared" si="20"/>
        <v>1579985163.5400002</v>
      </c>
      <c r="Z87" s="271">
        <f t="shared" si="21"/>
        <v>1677435191.2055178</v>
      </c>
      <c r="AA87" s="271">
        <f t="shared" si="22"/>
        <v>1780895723.3435793</v>
      </c>
      <c r="AB87" s="271"/>
      <c r="AC87" s="33" t="str">
        <f t="shared" si="23"/>
        <v>BERTAHAP</v>
      </c>
      <c r="AD87" s="273">
        <f t="shared" si="24"/>
        <v>0</v>
      </c>
      <c r="AE87" s="274">
        <v>2</v>
      </c>
      <c r="AF87" s="275"/>
      <c r="AG87" s="271" t="str">
        <f t="shared" si="61"/>
        <v>KR</v>
      </c>
      <c r="AH87" s="275">
        <f t="shared" si="65"/>
        <v>1452338000</v>
      </c>
      <c r="AI87" s="275">
        <f t="shared" si="65"/>
        <v>1637017000</v>
      </c>
      <c r="AJ87" s="275">
        <f t="shared" si="65"/>
        <v>1737984000</v>
      </c>
      <c r="AK87" s="276">
        <f t="shared" si="64"/>
        <v>1845179000</v>
      </c>
      <c r="AL87" s="276">
        <f t="shared" si="64"/>
        <v>1737984000</v>
      </c>
      <c r="AM87" s="275">
        <f t="shared" si="64"/>
        <v>1845179000</v>
      </c>
      <c r="AN87" s="275">
        <f t="shared" si="64"/>
        <v>1958986000</v>
      </c>
      <c r="AO87" s="52">
        <f t="shared" si="46"/>
        <v>1842264000</v>
      </c>
      <c r="AP87" s="43">
        <f t="shared" si="46"/>
        <v>1955890000</v>
      </c>
      <c r="AQ87" s="63">
        <f t="shared" si="27"/>
        <v>1658037600</v>
      </c>
      <c r="AR87" s="63">
        <f t="shared" si="28"/>
        <v>27633960</v>
      </c>
      <c r="AS87" s="351">
        <f t="shared" si="29"/>
        <v>34597106.25</v>
      </c>
      <c r="AT87" s="141">
        <f t="shared" si="30"/>
        <v>19558900</v>
      </c>
      <c r="AU87" s="5">
        <f t="shared" si="31"/>
        <v>27633960</v>
      </c>
      <c r="AV87" s="5">
        <f t="shared" si="32"/>
        <v>43449600</v>
      </c>
      <c r="AX87" s="2"/>
      <c r="AY87" s="2"/>
      <c r="BT87" s="56">
        <f t="shared" si="33"/>
        <v>-1732617.2854999974</v>
      </c>
      <c r="BV87" s="126"/>
      <c r="BW87" s="122"/>
      <c r="BX87" s="122" t="str">
        <f>F63</f>
        <v>2BR-18</v>
      </c>
      <c r="BY87" s="123">
        <f>D63</f>
        <v>18</v>
      </c>
      <c r="BZ87" s="124">
        <f>G63</f>
        <v>97</v>
      </c>
      <c r="CA87" s="124">
        <f>H63</f>
        <v>85</v>
      </c>
      <c r="CB87" s="125">
        <f>O63</f>
        <v>25329920.875800002</v>
      </c>
      <c r="CC87" s="125">
        <f t="shared" si="73"/>
        <v>1979098000</v>
      </c>
      <c r="CD87" s="125">
        <f t="shared" si="73"/>
        <v>2230760000</v>
      </c>
      <c r="CE87" s="125">
        <f t="shared" si="73"/>
        <v>2368348000</v>
      </c>
      <c r="CF87" s="125">
        <f t="shared" si="73"/>
        <v>2514423000</v>
      </c>
      <c r="CG87" s="125">
        <f>AN63</f>
        <v>2669507000</v>
      </c>
      <c r="CT87" s="63">
        <f t="shared" si="40"/>
        <v>1760301000</v>
      </c>
      <c r="CU87" s="44">
        <f t="shared" si="41"/>
        <v>19558900</v>
      </c>
      <c r="CX87" s="56">
        <f t="shared" si="42"/>
        <v>1564185600</v>
      </c>
      <c r="CY87" s="44">
        <f t="shared" si="43"/>
        <v>26069760</v>
      </c>
      <c r="CZ87" s="49">
        <f t="shared" si="44"/>
        <v>43449600</v>
      </c>
    </row>
    <row r="88" spans="1:104">
      <c r="A88" s="3">
        <f t="shared" si="45"/>
        <v>49</v>
      </c>
      <c r="B88" s="263">
        <v>7</v>
      </c>
      <c r="C88" s="264" t="s">
        <v>145</v>
      </c>
      <c r="D88" s="299">
        <v>18</v>
      </c>
      <c r="E88" s="266"/>
      <c r="F88" s="41" t="s">
        <v>54</v>
      </c>
      <c r="G88" s="267">
        <f t="shared" si="4"/>
        <v>97</v>
      </c>
      <c r="H88" s="267">
        <f t="shared" si="5"/>
        <v>85</v>
      </c>
      <c r="I88" s="268">
        <f t="shared" si="6"/>
        <v>26966806</v>
      </c>
      <c r="J88" s="268">
        <f t="shared" si="7"/>
        <v>2</v>
      </c>
      <c r="K88" s="269">
        <f t="shared" si="8"/>
        <v>0.93</v>
      </c>
      <c r="L88" s="270">
        <f t="shared" si="72"/>
        <v>1</v>
      </c>
      <c r="M88" s="271">
        <f t="shared" si="10"/>
        <v>20957247.201545946</v>
      </c>
      <c r="N88" s="271">
        <f t="shared" si="11"/>
        <v>23622166.065575514</v>
      </c>
      <c r="O88" s="271">
        <f t="shared" si="12"/>
        <v>25079129.580000002</v>
      </c>
      <c r="P88" s="271">
        <f t="shared" si="13"/>
        <v>26625955.415960599</v>
      </c>
      <c r="Q88" s="272">
        <f t="shared" si="14"/>
        <v>25079129.580000002</v>
      </c>
      <c r="R88" s="271">
        <f t="shared" si="14"/>
        <v>26625955.415960599</v>
      </c>
      <c r="S88" s="271">
        <f t="shared" si="15"/>
        <v>28268186.084818721</v>
      </c>
      <c r="T88" s="271"/>
      <c r="U88" s="271">
        <f t="shared" si="16"/>
        <v>1781366012.1314054</v>
      </c>
      <c r="V88" s="271">
        <f t="shared" si="17"/>
        <v>2007884115.5739186</v>
      </c>
      <c r="W88" s="271">
        <f t="shared" si="18"/>
        <v>2131726014.3000002</v>
      </c>
      <c r="X88" s="272">
        <f t="shared" si="19"/>
        <v>2263206210.3566508</v>
      </c>
      <c r="Y88" s="272">
        <f t="shared" si="20"/>
        <v>2131726014.3000002</v>
      </c>
      <c r="Z88" s="271">
        <f t="shared" si="21"/>
        <v>2263206210.3566508</v>
      </c>
      <c r="AA88" s="271">
        <f t="shared" si="22"/>
        <v>2402795817.2095914</v>
      </c>
      <c r="AB88" s="271"/>
      <c r="AC88" s="33" t="str">
        <f t="shared" si="23"/>
        <v>BERTAHAP</v>
      </c>
      <c r="AD88" s="273">
        <f t="shared" si="24"/>
        <v>0</v>
      </c>
      <c r="AE88" s="274">
        <v>2</v>
      </c>
      <c r="AF88" s="275"/>
      <c r="AG88" s="271" t="str">
        <f t="shared" si="61"/>
        <v>KR</v>
      </c>
      <c r="AH88" s="275">
        <f t="shared" si="65"/>
        <v>1959503000</v>
      </c>
      <c r="AI88" s="275">
        <f t="shared" si="65"/>
        <v>2208673000</v>
      </c>
      <c r="AJ88" s="275">
        <f t="shared" si="65"/>
        <v>2344899000</v>
      </c>
      <c r="AK88" s="276">
        <f t="shared" si="64"/>
        <v>2489527000</v>
      </c>
      <c r="AL88" s="276">
        <f t="shared" si="64"/>
        <v>2344899000</v>
      </c>
      <c r="AM88" s="275">
        <f t="shared" si="64"/>
        <v>2489527000</v>
      </c>
      <c r="AN88" s="275">
        <f t="shared" si="64"/>
        <v>2643076000</v>
      </c>
      <c r="AO88" s="52">
        <f t="shared" si="46"/>
        <v>2485593000</v>
      </c>
      <c r="AP88" s="43">
        <f t="shared" si="46"/>
        <v>2638899000</v>
      </c>
      <c r="AQ88" s="63">
        <f t="shared" si="27"/>
        <v>2237033700</v>
      </c>
      <c r="AR88" s="63">
        <f t="shared" si="28"/>
        <v>37283895</v>
      </c>
      <c r="AS88" s="351">
        <f t="shared" si="29"/>
        <v>46678631.25</v>
      </c>
      <c r="AT88" s="141">
        <f t="shared" si="30"/>
        <v>26388990</v>
      </c>
      <c r="AU88" s="5">
        <f t="shared" si="31"/>
        <v>37283895</v>
      </c>
      <c r="AV88" s="5">
        <f t="shared" si="32"/>
        <v>58622475</v>
      </c>
      <c r="AX88" s="2"/>
      <c r="AY88" s="2"/>
      <c r="BT88" s="56">
        <f t="shared" si="33"/>
        <v>-1732617.2854999974</v>
      </c>
      <c r="BV88" s="126">
        <v>13</v>
      </c>
      <c r="BW88" s="122" t="s">
        <v>150</v>
      </c>
      <c r="BX88" s="122" t="str">
        <f>F87</f>
        <v>1BR-16</v>
      </c>
      <c r="BY88" s="123">
        <f>D87</f>
        <v>16</v>
      </c>
      <c r="BZ88" s="124">
        <f>G87</f>
        <v>71</v>
      </c>
      <c r="CA88" s="124">
        <f>H87</f>
        <v>63</v>
      </c>
      <c r="CB88" s="125">
        <f>O87</f>
        <v>25079129.580000002</v>
      </c>
      <c r="CC88" s="125">
        <f>AH87</f>
        <v>1452338000</v>
      </c>
      <c r="CD88" s="125">
        <f>AI87</f>
        <v>1637017000</v>
      </c>
      <c r="CE88" s="125">
        <f>AJ87</f>
        <v>1737984000</v>
      </c>
      <c r="CF88" s="125">
        <f>AK87</f>
        <v>1845179000</v>
      </c>
      <c r="CG88" s="125">
        <f>AN87</f>
        <v>1958986000</v>
      </c>
      <c r="CH88" s="2">
        <v>2</v>
      </c>
      <c r="CT88" s="63">
        <f t="shared" si="40"/>
        <v>2375009100</v>
      </c>
      <c r="CU88" s="44">
        <f t="shared" si="41"/>
        <v>26388990</v>
      </c>
      <c r="CX88" s="56">
        <f t="shared" si="42"/>
        <v>2110409100</v>
      </c>
      <c r="CY88" s="44">
        <f t="shared" si="43"/>
        <v>35173485</v>
      </c>
      <c r="CZ88" s="49">
        <f t="shared" si="44"/>
        <v>58622475</v>
      </c>
    </row>
    <row r="89" spans="1:104">
      <c r="A89" s="3">
        <f t="shared" si="45"/>
        <v>50</v>
      </c>
      <c r="B89" s="263">
        <v>8</v>
      </c>
      <c r="C89" s="264" t="s">
        <v>145</v>
      </c>
      <c r="D89" s="299">
        <v>20</v>
      </c>
      <c r="E89" s="266"/>
      <c r="F89" s="41" t="s">
        <v>70</v>
      </c>
      <c r="G89" s="267">
        <f t="shared" si="4"/>
        <v>60</v>
      </c>
      <c r="H89" s="267">
        <f t="shared" si="5"/>
        <v>51</v>
      </c>
      <c r="I89" s="268">
        <f t="shared" si="6"/>
        <v>26966806</v>
      </c>
      <c r="J89" s="268">
        <f t="shared" si="7"/>
        <v>2</v>
      </c>
      <c r="K89" s="269">
        <f t="shared" si="8"/>
        <v>0.93</v>
      </c>
      <c r="L89" s="270">
        <f t="shared" si="72"/>
        <v>1</v>
      </c>
      <c r="M89" s="271">
        <f t="shared" si="10"/>
        <v>20957247.201545946</v>
      </c>
      <c r="N89" s="271">
        <f t="shared" si="11"/>
        <v>23622166.065575514</v>
      </c>
      <c r="O89" s="271">
        <f t="shared" si="12"/>
        <v>25079129.580000002</v>
      </c>
      <c r="P89" s="271">
        <f t="shared" si="13"/>
        <v>26625955.415960599</v>
      </c>
      <c r="Q89" s="272">
        <f t="shared" si="14"/>
        <v>25079129.580000002</v>
      </c>
      <c r="R89" s="271">
        <f t="shared" si="14"/>
        <v>26625955.415960599</v>
      </c>
      <c r="S89" s="271">
        <f t="shared" si="15"/>
        <v>28268186.084818721</v>
      </c>
      <c r="T89" s="271"/>
      <c r="U89" s="271">
        <f t="shared" si="16"/>
        <v>1068819607.2788433</v>
      </c>
      <c r="V89" s="271">
        <f t="shared" si="17"/>
        <v>1204730469.3443513</v>
      </c>
      <c r="W89" s="271">
        <f t="shared" si="18"/>
        <v>1279035608.5800002</v>
      </c>
      <c r="X89" s="272">
        <f t="shared" si="19"/>
        <v>1357923726.2139904</v>
      </c>
      <c r="Y89" s="272">
        <f t="shared" si="20"/>
        <v>1279035608.5800002</v>
      </c>
      <c r="Z89" s="271">
        <f t="shared" si="21"/>
        <v>1357923726.2139904</v>
      </c>
      <c r="AA89" s="271">
        <f t="shared" si="22"/>
        <v>1441677490.3257546</v>
      </c>
      <c r="AB89" s="271"/>
      <c r="AC89" s="33" t="str">
        <f t="shared" si="23"/>
        <v>BERTAHAP</v>
      </c>
      <c r="AD89" s="273">
        <f t="shared" si="24"/>
        <v>0</v>
      </c>
      <c r="AE89" s="274">
        <v>2</v>
      </c>
      <c r="AF89" s="275"/>
      <c r="AG89" s="271" t="str">
        <f t="shared" si="61"/>
        <v>KR</v>
      </c>
      <c r="AH89" s="275">
        <f t="shared" si="65"/>
        <v>1175702000</v>
      </c>
      <c r="AI89" s="275">
        <f t="shared" si="65"/>
        <v>1325204000</v>
      </c>
      <c r="AJ89" s="275">
        <f t="shared" si="65"/>
        <v>1406940000</v>
      </c>
      <c r="AK89" s="276">
        <f t="shared" si="64"/>
        <v>1493717000</v>
      </c>
      <c r="AL89" s="276">
        <f t="shared" si="64"/>
        <v>1406940000</v>
      </c>
      <c r="AM89" s="275">
        <f t="shared" si="64"/>
        <v>1493717000</v>
      </c>
      <c r="AN89" s="275">
        <f t="shared" si="64"/>
        <v>1585846000</v>
      </c>
      <c r="AO89" s="52">
        <f t="shared" si="46"/>
        <v>1491357000</v>
      </c>
      <c r="AP89" s="43">
        <f t="shared" si="46"/>
        <v>1583341000</v>
      </c>
      <c r="AQ89" s="63">
        <f t="shared" si="27"/>
        <v>1342221300</v>
      </c>
      <c r="AR89" s="63">
        <f t="shared" si="28"/>
        <v>22370355</v>
      </c>
      <c r="AS89" s="351">
        <f t="shared" si="29"/>
        <v>28007193.75</v>
      </c>
      <c r="AT89" s="141">
        <f t="shared" si="30"/>
        <v>15833410</v>
      </c>
      <c r="AU89" s="5">
        <f t="shared" si="31"/>
        <v>22370355</v>
      </c>
      <c r="AV89" s="5">
        <f t="shared" si="32"/>
        <v>35173500</v>
      </c>
      <c r="AX89" s="2"/>
      <c r="AY89" s="2"/>
      <c r="BT89" s="56">
        <f t="shared" si="33"/>
        <v>-1732617.2854999974</v>
      </c>
      <c r="BV89" s="126">
        <v>14</v>
      </c>
      <c r="BW89" s="131" t="s">
        <v>146</v>
      </c>
      <c r="BX89" s="122" t="str">
        <f>F101</f>
        <v>1BR-6</v>
      </c>
      <c r="BY89" s="123" t="str">
        <f>D101</f>
        <v>06</v>
      </c>
      <c r="BZ89" s="124">
        <f>G101</f>
        <v>78</v>
      </c>
      <c r="CA89" s="124">
        <f>H101</f>
        <v>66</v>
      </c>
      <c r="CB89" s="125">
        <f>O101</f>
        <v>25329920.875800002</v>
      </c>
      <c r="CC89" s="125">
        <f t="shared" ref="CC89:CF90" si="74">AH101</f>
        <v>1536712000</v>
      </c>
      <c r="CD89" s="125">
        <f t="shared" si="74"/>
        <v>1732119000</v>
      </c>
      <c r="CE89" s="125">
        <f t="shared" si="74"/>
        <v>1838953000</v>
      </c>
      <c r="CF89" s="125">
        <f t="shared" si="74"/>
        <v>1952375000</v>
      </c>
      <c r="CG89" s="125">
        <f>AN101</f>
        <v>2072794000</v>
      </c>
      <c r="CH89" s="2">
        <v>2</v>
      </c>
      <c r="CT89" s="63">
        <f t="shared" si="40"/>
        <v>1425006900</v>
      </c>
      <c r="CU89" s="44">
        <f t="shared" si="41"/>
        <v>15833410</v>
      </c>
      <c r="CX89" s="56">
        <f t="shared" si="42"/>
        <v>1266246000</v>
      </c>
      <c r="CY89" s="44">
        <f t="shared" si="43"/>
        <v>21104100</v>
      </c>
      <c r="CZ89" s="49">
        <f t="shared" si="44"/>
        <v>35173500</v>
      </c>
    </row>
    <row r="90" spans="1:104">
      <c r="A90" s="3">
        <f t="shared" si="45"/>
        <v>51</v>
      </c>
      <c r="B90" s="263">
        <v>9</v>
      </c>
      <c r="C90" s="264" t="s">
        <v>145</v>
      </c>
      <c r="D90" s="299">
        <v>22</v>
      </c>
      <c r="E90" s="266"/>
      <c r="F90" s="41" t="s">
        <v>89</v>
      </c>
      <c r="G90" s="267">
        <f t="shared" si="4"/>
        <v>81</v>
      </c>
      <c r="H90" s="267">
        <f t="shared" si="5"/>
        <v>70</v>
      </c>
      <c r="I90" s="268">
        <f t="shared" si="6"/>
        <v>26966806</v>
      </c>
      <c r="J90" s="268">
        <f t="shared" si="7"/>
        <v>4</v>
      </c>
      <c r="K90" s="269">
        <f t="shared" si="8"/>
        <v>0.97</v>
      </c>
      <c r="L90" s="270">
        <f t="shared" si="72"/>
        <v>1</v>
      </c>
      <c r="M90" s="271">
        <f t="shared" si="10"/>
        <v>21858634.177956525</v>
      </c>
      <c r="N90" s="271">
        <f t="shared" si="11"/>
        <v>24638173.208180912</v>
      </c>
      <c r="O90" s="271">
        <f t="shared" si="12"/>
        <v>26157801.82</v>
      </c>
      <c r="P90" s="271">
        <f t="shared" si="13"/>
        <v>27771157.799442772</v>
      </c>
      <c r="Q90" s="272">
        <f t="shared" si="14"/>
        <v>26157801.82</v>
      </c>
      <c r="R90" s="271">
        <f t="shared" si="14"/>
        <v>27771157.799442772</v>
      </c>
      <c r="S90" s="271">
        <f t="shared" si="15"/>
        <v>29484022.045456085</v>
      </c>
      <c r="T90" s="271"/>
      <c r="U90" s="271">
        <f t="shared" si="16"/>
        <v>1530104392.4569569</v>
      </c>
      <c r="V90" s="271">
        <f t="shared" si="17"/>
        <v>1724672124.5726638</v>
      </c>
      <c r="W90" s="271">
        <f t="shared" si="18"/>
        <v>1831046127.4000001</v>
      </c>
      <c r="X90" s="272">
        <f t="shared" si="19"/>
        <v>1943981045.960994</v>
      </c>
      <c r="Y90" s="272">
        <f t="shared" si="20"/>
        <v>1831046127.4000001</v>
      </c>
      <c r="Z90" s="271">
        <f t="shared" si="21"/>
        <v>1943981045.960994</v>
      </c>
      <c r="AA90" s="271">
        <f t="shared" si="22"/>
        <v>2063881543.181926</v>
      </c>
      <c r="AB90" s="271"/>
      <c r="AC90" s="33" t="str">
        <f t="shared" si="23"/>
        <v>BERTAHAP</v>
      </c>
      <c r="AD90" s="273">
        <f t="shared" si="24"/>
        <v>0</v>
      </c>
      <c r="AE90" s="274">
        <v>2</v>
      </c>
      <c r="AF90" s="275"/>
      <c r="AG90" s="271" t="e">
        <f>IF(AF90&gt;#REF!,"LB","KR")</f>
        <v>#REF!</v>
      </c>
      <c r="AH90" s="275">
        <f t="shared" si="65"/>
        <v>1683115000</v>
      </c>
      <c r="AI90" s="275">
        <f t="shared" si="65"/>
        <v>1897140000</v>
      </c>
      <c r="AJ90" s="275">
        <f t="shared" si="65"/>
        <v>2014151000</v>
      </c>
      <c r="AK90" s="276">
        <f t="shared" si="64"/>
        <v>2138380000</v>
      </c>
      <c r="AL90" s="276">
        <f t="shared" si="64"/>
        <v>2014151000</v>
      </c>
      <c r="AM90" s="275">
        <f t="shared" si="64"/>
        <v>2138380000</v>
      </c>
      <c r="AN90" s="275">
        <f t="shared" si="64"/>
        <v>2270270000</v>
      </c>
      <c r="AO90" s="52">
        <f t="shared" si="46"/>
        <v>2135001000</v>
      </c>
      <c r="AP90" s="43">
        <f t="shared" si="46"/>
        <v>2266683000</v>
      </c>
      <c r="AQ90" s="63">
        <f t="shared" si="27"/>
        <v>1921500900</v>
      </c>
      <c r="AR90" s="63">
        <f t="shared" si="28"/>
        <v>32025015</v>
      </c>
      <c r="AS90" s="351">
        <f t="shared" si="29"/>
        <v>40094625</v>
      </c>
      <c r="AT90" s="141">
        <f t="shared" si="30"/>
        <v>22666830</v>
      </c>
      <c r="AU90" s="5">
        <f t="shared" si="31"/>
        <v>32025015</v>
      </c>
      <c r="AV90" s="5">
        <f t="shared" si="32"/>
        <v>50353775</v>
      </c>
      <c r="AX90" s="2"/>
      <c r="AY90" s="2"/>
      <c r="BT90" s="56">
        <f t="shared" si="33"/>
        <v>-653945.04549999908</v>
      </c>
      <c r="BV90" s="126"/>
      <c r="BW90" s="122"/>
      <c r="BX90" s="122" t="str">
        <f>F102</f>
        <v>1BR-10</v>
      </c>
      <c r="BY90" s="123">
        <f>D102</f>
        <v>10</v>
      </c>
      <c r="BZ90" s="124">
        <f>G102</f>
        <v>74</v>
      </c>
      <c r="CA90" s="124">
        <f>H102</f>
        <v>63</v>
      </c>
      <c r="CB90" s="125">
        <f>O102</f>
        <v>25329920.875800002</v>
      </c>
      <c r="CC90" s="125">
        <f t="shared" si="74"/>
        <v>1466861000</v>
      </c>
      <c r="CD90" s="125">
        <f t="shared" si="74"/>
        <v>1653387000</v>
      </c>
      <c r="CE90" s="125">
        <f t="shared" si="74"/>
        <v>1755364000</v>
      </c>
      <c r="CF90" s="125">
        <f t="shared" si="74"/>
        <v>1863631000</v>
      </c>
      <c r="CG90" s="125">
        <f>AN102</f>
        <v>1978576000</v>
      </c>
      <c r="CT90" s="63">
        <f t="shared" si="40"/>
        <v>2040014700</v>
      </c>
      <c r="CU90" s="44">
        <f t="shared" si="41"/>
        <v>22666830</v>
      </c>
      <c r="CX90" s="56">
        <f t="shared" si="42"/>
        <v>1812735900</v>
      </c>
      <c r="CY90" s="44">
        <f t="shared" si="43"/>
        <v>30212265</v>
      </c>
      <c r="CZ90" s="49">
        <f t="shared" si="44"/>
        <v>50353775</v>
      </c>
    </row>
    <row r="91" spans="1:104">
      <c r="A91" s="3">
        <f t="shared" si="45"/>
        <v>52</v>
      </c>
      <c r="B91" s="263">
        <v>1</v>
      </c>
      <c r="C91" s="264" t="s">
        <v>149</v>
      </c>
      <c r="D91" s="265" t="s">
        <v>24</v>
      </c>
      <c r="E91" s="266"/>
      <c r="F91" s="41" t="s">
        <v>39</v>
      </c>
      <c r="G91" s="267">
        <f t="shared" si="4"/>
        <v>113</v>
      </c>
      <c r="H91" s="267">
        <f t="shared" si="5"/>
        <v>101</v>
      </c>
      <c r="I91" s="268">
        <f t="shared" si="6"/>
        <v>26966806</v>
      </c>
      <c r="J91" s="268">
        <f t="shared" si="7"/>
        <v>6</v>
      </c>
      <c r="K91" s="269">
        <f t="shared" si="8"/>
        <v>0.95</v>
      </c>
      <c r="L91" s="270">
        <f t="shared" ref="L91:L99" si="75">SUMIF($AN$4:$AN$22,D91,$BB$4:$BB$22)</f>
        <v>1</v>
      </c>
      <c r="M91" s="271">
        <f t="shared" si="10"/>
        <v>21407940.689751234</v>
      </c>
      <c r="N91" s="271">
        <f t="shared" si="11"/>
        <v>24130169.636878211</v>
      </c>
      <c r="O91" s="271">
        <f t="shared" si="12"/>
        <v>25618465.699999999</v>
      </c>
      <c r="P91" s="271">
        <f t="shared" si="13"/>
        <v>27198556.607701685</v>
      </c>
      <c r="Q91" s="272">
        <f t="shared" si="14"/>
        <v>25618465.699999999</v>
      </c>
      <c r="R91" s="271">
        <f t="shared" si="14"/>
        <v>27198556.607701685</v>
      </c>
      <c r="S91" s="271">
        <f t="shared" si="15"/>
        <v>28876104.065137401</v>
      </c>
      <c r="T91" s="271"/>
      <c r="U91" s="271">
        <f t="shared" si="16"/>
        <v>2162202009.6648746</v>
      </c>
      <c r="V91" s="271">
        <f t="shared" si="17"/>
        <v>2437147133.3246994</v>
      </c>
      <c r="W91" s="271">
        <f t="shared" si="18"/>
        <v>2587465035.6999998</v>
      </c>
      <c r="X91" s="272">
        <f t="shared" si="19"/>
        <v>2747054217.3778701</v>
      </c>
      <c r="Y91" s="272">
        <f t="shared" si="20"/>
        <v>2587465035.6999998</v>
      </c>
      <c r="Z91" s="271">
        <f t="shared" si="21"/>
        <v>2747054217.3778701</v>
      </c>
      <c r="AA91" s="271">
        <f t="shared" si="22"/>
        <v>2916486510.5788774</v>
      </c>
      <c r="AB91" s="271"/>
      <c r="AC91" s="33" t="str">
        <f t="shared" si="23"/>
        <v>BERTAHAP</v>
      </c>
      <c r="AD91" s="273">
        <f t="shared" si="24"/>
        <v>0</v>
      </c>
      <c r="AE91" s="274">
        <v>2</v>
      </c>
      <c r="AF91" s="275"/>
      <c r="AG91" s="271" t="e">
        <f>IF(AF91&gt;#REF!,"LB","KR")</f>
        <v>#REF!</v>
      </c>
      <c r="AH91" s="275">
        <f t="shared" si="65"/>
        <v>2378423000</v>
      </c>
      <c r="AI91" s="275">
        <f t="shared" si="65"/>
        <v>2680862000</v>
      </c>
      <c r="AJ91" s="275">
        <f t="shared" si="65"/>
        <v>2846212000</v>
      </c>
      <c r="AK91" s="276">
        <f t="shared" si="64"/>
        <v>3021760000</v>
      </c>
      <c r="AL91" s="276">
        <f t="shared" si="64"/>
        <v>2846212000</v>
      </c>
      <c r="AM91" s="275">
        <f t="shared" si="64"/>
        <v>3021760000</v>
      </c>
      <c r="AN91" s="275">
        <f t="shared" si="64"/>
        <v>3208136000</v>
      </c>
      <c r="AO91" s="52">
        <f t="shared" si="46"/>
        <v>3016985000</v>
      </c>
      <c r="AP91" s="43">
        <f t="shared" si="46"/>
        <v>3203066000</v>
      </c>
      <c r="AQ91" s="63">
        <f t="shared" si="27"/>
        <v>2715286500</v>
      </c>
      <c r="AR91" s="63">
        <f t="shared" si="28"/>
        <v>45254775</v>
      </c>
      <c r="AS91" s="351">
        <f t="shared" si="29"/>
        <v>56658000</v>
      </c>
      <c r="AT91" s="141">
        <f t="shared" si="30"/>
        <v>32030660</v>
      </c>
      <c r="AU91" s="5">
        <f t="shared" si="31"/>
        <v>45254775</v>
      </c>
      <c r="AV91" s="5">
        <f t="shared" si="32"/>
        <v>71155300</v>
      </c>
      <c r="AX91" s="2"/>
      <c r="AY91" s="2"/>
      <c r="BT91" s="56">
        <f t="shared" si="33"/>
        <v>-1193281.1655000001</v>
      </c>
      <c r="BV91" s="126">
        <v>15</v>
      </c>
      <c r="BW91" s="122" t="s">
        <v>135</v>
      </c>
      <c r="BX91" s="122" t="str">
        <f>F65</f>
        <v>2BR-22</v>
      </c>
      <c r="BY91" s="123">
        <f>D65</f>
        <v>22</v>
      </c>
      <c r="BZ91" s="124">
        <f>G65</f>
        <v>81</v>
      </c>
      <c r="CA91" s="124">
        <f>H65</f>
        <v>70</v>
      </c>
      <c r="CB91" s="125">
        <f>O65</f>
        <v>26419379.838199999</v>
      </c>
      <c r="CC91" s="125">
        <f>AH65</f>
        <v>1699946000</v>
      </c>
      <c r="CD91" s="125">
        <f>AI65</f>
        <v>1916111000</v>
      </c>
      <c r="CE91" s="125">
        <f>AJ65</f>
        <v>2034293000</v>
      </c>
      <c r="CF91" s="125">
        <f>AK65</f>
        <v>2159763000</v>
      </c>
      <c r="CG91" s="125">
        <f>AN65</f>
        <v>2292973000</v>
      </c>
      <c r="CH91" s="2">
        <v>6</v>
      </c>
      <c r="CT91" s="63">
        <f t="shared" si="40"/>
        <v>2882759400</v>
      </c>
      <c r="CU91" s="44">
        <f t="shared" si="41"/>
        <v>32030660</v>
      </c>
      <c r="CX91" s="56">
        <f t="shared" si="42"/>
        <v>2561590800</v>
      </c>
      <c r="CY91" s="44">
        <f t="shared" si="43"/>
        <v>42693180</v>
      </c>
      <c r="CZ91" s="49">
        <f t="shared" si="44"/>
        <v>71155300</v>
      </c>
    </row>
    <row r="92" spans="1:104">
      <c r="A92" s="3">
        <f t="shared" si="45"/>
        <v>53</v>
      </c>
      <c r="B92" s="263">
        <v>2</v>
      </c>
      <c r="C92" s="264" t="s">
        <v>149</v>
      </c>
      <c r="D92" s="265" t="s">
        <v>35</v>
      </c>
      <c r="E92" s="266"/>
      <c r="F92" s="41" t="s">
        <v>42</v>
      </c>
      <c r="G92" s="267">
        <f t="shared" si="4"/>
        <v>78</v>
      </c>
      <c r="H92" s="267">
        <f t="shared" si="5"/>
        <v>66</v>
      </c>
      <c r="I92" s="268">
        <f t="shared" si="6"/>
        <v>26966806</v>
      </c>
      <c r="J92" s="268">
        <f t="shared" si="7"/>
        <v>2</v>
      </c>
      <c r="K92" s="269">
        <f t="shared" si="8"/>
        <v>0.93</v>
      </c>
      <c r="L92" s="270">
        <f t="shared" si="75"/>
        <v>1</v>
      </c>
      <c r="M92" s="271">
        <f t="shared" si="10"/>
        <v>20957247.201545946</v>
      </c>
      <c r="N92" s="271">
        <f t="shared" si="11"/>
        <v>23622166.065575514</v>
      </c>
      <c r="O92" s="271">
        <f t="shared" si="12"/>
        <v>25079129.580000002</v>
      </c>
      <c r="P92" s="271">
        <f t="shared" si="13"/>
        <v>26625955.415960599</v>
      </c>
      <c r="Q92" s="272">
        <f t="shared" si="14"/>
        <v>25079129.580000002</v>
      </c>
      <c r="R92" s="271">
        <f t="shared" si="14"/>
        <v>26625955.415960599</v>
      </c>
      <c r="S92" s="271">
        <f t="shared" si="15"/>
        <v>28268186.084818721</v>
      </c>
      <c r="T92" s="271"/>
      <c r="U92" s="271">
        <f t="shared" si="16"/>
        <v>1383178315.3020325</v>
      </c>
      <c r="V92" s="271">
        <f t="shared" si="17"/>
        <v>1559062960.3279839</v>
      </c>
      <c r="W92" s="271">
        <f t="shared" si="18"/>
        <v>1655222552.2800002</v>
      </c>
      <c r="X92" s="272">
        <f t="shared" si="19"/>
        <v>1757313057.4533994</v>
      </c>
      <c r="Y92" s="272">
        <f t="shared" si="20"/>
        <v>1655222552.2800002</v>
      </c>
      <c r="Z92" s="271">
        <f t="shared" si="21"/>
        <v>1757313057.4533994</v>
      </c>
      <c r="AA92" s="271">
        <f t="shared" si="22"/>
        <v>1865700281.5980356</v>
      </c>
      <c r="AB92" s="271"/>
      <c r="AC92" s="33" t="str">
        <f t="shared" si="23"/>
        <v>BERTAHAP</v>
      </c>
      <c r="AD92" s="273">
        <f t="shared" si="24"/>
        <v>0</v>
      </c>
      <c r="AE92" s="274">
        <v>2</v>
      </c>
      <c r="AF92" s="275"/>
      <c r="AG92" s="271" t="str">
        <f t="shared" ref="AG92:AG100" si="76">IF(AF92&gt;$AZ$42,"LB","KR")</f>
        <v>KR</v>
      </c>
      <c r="AH92" s="275">
        <f t="shared" si="65"/>
        <v>1521497000</v>
      </c>
      <c r="AI92" s="275">
        <f t="shared" si="65"/>
        <v>1714970000</v>
      </c>
      <c r="AJ92" s="275">
        <f t="shared" si="65"/>
        <v>1820745000</v>
      </c>
      <c r="AK92" s="276">
        <f t="shared" si="64"/>
        <v>1933045000</v>
      </c>
      <c r="AL92" s="276">
        <f t="shared" si="64"/>
        <v>1820745000</v>
      </c>
      <c r="AM92" s="275">
        <f t="shared" si="64"/>
        <v>1933045000</v>
      </c>
      <c r="AN92" s="275">
        <f t="shared" si="64"/>
        <v>2052271000</v>
      </c>
      <c r="AO92" s="52">
        <f t="shared" si="46"/>
        <v>1929990000</v>
      </c>
      <c r="AP92" s="43">
        <f t="shared" si="46"/>
        <v>2049028000</v>
      </c>
      <c r="AQ92" s="63">
        <f t="shared" si="27"/>
        <v>1736991000</v>
      </c>
      <c r="AR92" s="63">
        <f t="shared" si="28"/>
        <v>28949850</v>
      </c>
      <c r="AS92" s="351">
        <f t="shared" si="29"/>
        <v>36244593.75</v>
      </c>
      <c r="AT92" s="141">
        <f t="shared" si="30"/>
        <v>20490280</v>
      </c>
      <c r="AU92" s="5">
        <f t="shared" si="31"/>
        <v>28949850</v>
      </c>
      <c r="AV92" s="5">
        <f t="shared" si="32"/>
        <v>45518625</v>
      </c>
      <c r="AX92" s="2"/>
      <c r="AY92" s="2"/>
      <c r="BT92" s="56">
        <f t="shared" si="33"/>
        <v>-1732617.2854999974</v>
      </c>
      <c r="BV92" s="126"/>
      <c r="BW92" s="131" t="s">
        <v>53</v>
      </c>
      <c r="BX92" s="122"/>
      <c r="BY92" s="123"/>
      <c r="BZ92" s="124"/>
      <c r="CA92" s="124"/>
      <c r="CB92" s="125"/>
      <c r="CC92" s="125"/>
      <c r="CD92" s="125"/>
      <c r="CE92" s="125"/>
      <c r="CF92" s="125"/>
      <c r="CG92" s="125"/>
      <c r="CT92" s="63">
        <f t="shared" si="40"/>
        <v>1844125200</v>
      </c>
      <c r="CU92" s="44">
        <f t="shared" si="41"/>
        <v>20490280</v>
      </c>
      <c r="CX92" s="56">
        <f t="shared" si="42"/>
        <v>1638670500</v>
      </c>
      <c r="CY92" s="44">
        <f t="shared" si="43"/>
        <v>27311175</v>
      </c>
      <c r="CZ92" s="49">
        <f t="shared" si="44"/>
        <v>45518625</v>
      </c>
    </row>
    <row r="93" spans="1:104">
      <c r="A93" s="3">
        <f t="shared" si="45"/>
        <v>54</v>
      </c>
      <c r="B93" s="263">
        <v>3</v>
      </c>
      <c r="C93" s="264" t="s">
        <v>149</v>
      </c>
      <c r="D93" s="265" t="s">
        <v>41</v>
      </c>
      <c r="E93" s="266"/>
      <c r="F93" s="41" t="s">
        <v>45</v>
      </c>
      <c r="G93" s="267">
        <f t="shared" si="4"/>
        <v>60</v>
      </c>
      <c r="H93" s="267">
        <f t="shared" si="5"/>
        <v>52</v>
      </c>
      <c r="I93" s="268">
        <f t="shared" si="6"/>
        <v>26966806</v>
      </c>
      <c r="J93" s="268">
        <f t="shared" si="7"/>
        <v>2</v>
      </c>
      <c r="K93" s="269">
        <f t="shared" si="8"/>
        <v>0.93</v>
      </c>
      <c r="L93" s="270">
        <f t="shared" si="75"/>
        <v>1</v>
      </c>
      <c r="M93" s="271">
        <f t="shared" si="10"/>
        <v>20957247.201545946</v>
      </c>
      <c r="N93" s="271">
        <f t="shared" si="11"/>
        <v>23622166.065575514</v>
      </c>
      <c r="O93" s="271">
        <f t="shared" si="12"/>
        <v>25079129.580000002</v>
      </c>
      <c r="P93" s="271">
        <f t="shared" si="13"/>
        <v>26625955.415960599</v>
      </c>
      <c r="Q93" s="272">
        <f t="shared" si="14"/>
        <v>25079129.580000002</v>
      </c>
      <c r="R93" s="271">
        <f t="shared" si="14"/>
        <v>26625955.415960599</v>
      </c>
      <c r="S93" s="271">
        <f t="shared" si="15"/>
        <v>28268186.084818721</v>
      </c>
      <c r="T93" s="271"/>
      <c r="U93" s="271">
        <f t="shared" si="16"/>
        <v>1089776854.4803891</v>
      </c>
      <c r="V93" s="271">
        <f t="shared" si="17"/>
        <v>1228352635.4099267</v>
      </c>
      <c r="W93" s="271">
        <f t="shared" si="18"/>
        <v>1304114738.1600001</v>
      </c>
      <c r="X93" s="272">
        <f t="shared" si="19"/>
        <v>1384549681.6299512</v>
      </c>
      <c r="Y93" s="272">
        <f t="shared" si="20"/>
        <v>1304114738.1600001</v>
      </c>
      <c r="Z93" s="271">
        <f t="shared" si="21"/>
        <v>1384549681.6299512</v>
      </c>
      <c r="AA93" s="271">
        <f t="shared" si="22"/>
        <v>1469945676.4105735</v>
      </c>
      <c r="AB93" s="271"/>
      <c r="AC93" s="33" t="str">
        <f t="shared" si="23"/>
        <v>BERTAHAP</v>
      </c>
      <c r="AD93" s="273">
        <f t="shared" si="24"/>
        <v>0</v>
      </c>
      <c r="AE93" s="274">
        <v>2</v>
      </c>
      <c r="AF93" s="275"/>
      <c r="AG93" s="271" t="str">
        <f t="shared" si="76"/>
        <v>KR</v>
      </c>
      <c r="AH93" s="275">
        <f t="shared" si="65"/>
        <v>1198755000</v>
      </c>
      <c r="AI93" s="275">
        <f t="shared" si="65"/>
        <v>1351188000</v>
      </c>
      <c r="AJ93" s="275">
        <f t="shared" si="65"/>
        <v>1434527000</v>
      </c>
      <c r="AK93" s="276">
        <f t="shared" si="64"/>
        <v>1523005000</v>
      </c>
      <c r="AL93" s="276">
        <f t="shared" si="64"/>
        <v>1434527000</v>
      </c>
      <c r="AM93" s="275">
        <f t="shared" si="64"/>
        <v>1523005000</v>
      </c>
      <c r="AN93" s="275">
        <f t="shared" si="64"/>
        <v>1616941000</v>
      </c>
      <c r="AO93" s="52">
        <f t="shared" si="46"/>
        <v>1520599000</v>
      </c>
      <c r="AP93" s="43">
        <f t="shared" si="46"/>
        <v>1614386000</v>
      </c>
      <c r="AQ93" s="63">
        <f t="shared" si="27"/>
        <v>1368539100</v>
      </c>
      <c r="AR93" s="63">
        <f t="shared" si="28"/>
        <v>22808985</v>
      </c>
      <c r="AS93" s="351">
        <f t="shared" si="29"/>
        <v>28556343.75</v>
      </c>
      <c r="AT93" s="141">
        <f t="shared" si="30"/>
        <v>16143860</v>
      </c>
      <c r="AU93" s="5">
        <f t="shared" si="31"/>
        <v>22808985</v>
      </c>
      <c r="AV93" s="5">
        <f t="shared" si="32"/>
        <v>35863175</v>
      </c>
      <c r="AX93" s="2"/>
      <c r="AY93" s="2"/>
      <c r="BT93" s="56">
        <f t="shared" si="33"/>
        <v>-1732617.2854999974</v>
      </c>
      <c r="BV93" s="126">
        <v>16</v>
      </c>
      <c r="BW93" s="122" t="s">
        <v>231</v>
      </c>
      <c r="BX93" s="122" t="str">
        <f>F70</f>
        <v>1BR-12</v>
      </c>
      <c r="BY93" s="123">
        <f>D70</f>
        <v>12</v>
      </c>
      <c r="BZ93" s="124">
        <f>G70</f>
        <v>67</v>
      </c>
      <c r="CA93" s="124">
        <f>H70</f>
        <v>57</v>
      </c>
      <c r="CB93" s="125">
        <f>O70</f>
        <v>25079129.580000002</v>
      </c>
      <c r="CC93" s="125">
        <f t="shared" ref="CC93:CF94" si="77">AH70</f>
        <v>1314020000</v>
      </c>
      <c r="CD93" s="125">
        <f t="shared" si="77"/>
        <v>1481110000</v>
      </c>
      <c r="CE93" s="125">
        <f t="shared" si="77"/>
        <v>1572462000</v>
      </c>
      <c r="CF93" s="125">
        <f t="shared" si="77"/>
        <v>1669448000</v>
      </c>
      <c r="CG93" s="125">
        <f>AN70</f>
        <v>1772416000</v>
      </c>
      <c r="CH93" s="2">
        <v>4</v>
      </c>
      <c r="CT93" s="63">
        <f t="shared" si="40"/>
        <v>1452947400</v>
      </c>
      <c r="CU93" s="44">
        <f t="shared" si="41"/>
        <v>16143860</v>
      </c>
      <c r="CX93" s="56">
        <f t="shared" si="42"/>
        <v>1291074300</v>
      </c>
      <c r="CY93" s="44">
        <f t="shared" si="43"/>
        <v>21517905</v>
      </c>
      <c r="CZ93" s="49">
        <f t="shared" si="44"/>
        <v>35863175</v>
      </c>
    </row>
    <row r="94" spans="1:104">
      <c r="A94" s="3">
        <f t="shared" si="45"/>
        <v>55</v>
      </c>
      <c r="B94" s="263">
        <v>4</v>
      </c>
      <c r="C94" s="264" t="s">
        <v>149</v>
      </c>
      <c r="D94" s="265">
        <v>10</v>
      </c>
      <c r="E94" s="266"/>
      <c r="F94" s="41" t="s">
        <v>48</v>
      </c>
      <c r="G94" s="267">
        <f t="shared" si="4"/>
        <v>74</v>
      </c>
      <c r="H94" s="267">
        <f t="shared" si="5"/>
        <v>63</v>
      </c>
      <c r="I94" s="268">
        <f t="shared" si="6"/>
        <v>26966806</v>
      </c>
      <c r="J94" s="268">
        <f t="shared" si="7"/>
        <v>2</v>
      </c>
      <c r="K94" s="269">
        <f t="shared" si="8"/>
        <v>0.93</v>
      </c>
      <c r="L94" s="270">
        <f t="shared" si="75"/>
        <v>1</v>
      </c>
      <c r="M94" s="271">
        <f t="shared" si="10"/>
        <v>20957247.201545946</v>
      </c>
      <c r="N94" s="271">
        <f t="shared" si="11"/>
        <v>23622166.065575514</v>
      </c>
      <c r="O94" s="271">
        <f t="shared" si="12"/>
        <v>25079129.580000002</v>
      </c>
      <c r="P94" s="271">
        <f t="shared" si="13"/>
        <v>26625955.415960599</v>
      </c>
      <c r="Q94" s="272">
        <f t="shared" si="14"/>
        <v>25079129.580000002</v>
      </c>
      <c r="R94" s="271">
        <f t="shared" si="14"/>
        <v>26625955.415960599</v>
      </c>
      <c r="S94" s="271">
        <f t="shared" si="15"/>
        <v>28268186.084818721</v>
      </c>
      <c r="T94" s="271"/>
      <c r="U94" s="271">
        <f t="shared" si="16"/>
        <v>1320306573.6973946</v>
      </c>
      <c r="V94" s="271">
        <f t="shared" si="17"/>
        <v>1488196462.1312573</v>
      </c>
      <c r="W94" s="271">
        <f t="shared" si="18"/>
        <v>1579985163.5400002</v>
      </c>
      <c r="X94" s="272">
        <f t="shared" si="19"/>
        <v>1677435191.2055178</v>
      </c>
      <c r="Y94" s="272">
        <f t="shared" si="20"/>
        <v>1579985163.5400002</v>
      </c>
      <c r="Z94" s="271">
        <f t="shared" si="21"/>
        <v>1677435191.2055178</v>
      </c>
      <c r="AA94" s="271">
        <f t="shared" si="22"/>
        <v>1780895723.3435793</v>
      </c>
      <c r="AB94" s="271"/>
      <c r="AC94" s="33" t="str">
        <f t="shared" si="23"/>
        <v>BERTAHAP</v>
      </c>
      <c r="AD94" s="273">
        <f t="shared" si="24"/>
        <v>0</v>
      </c>
      <c r="AE94" s="274">
        <v>2</v>
      </c>
      <c r="AF94" s="275"/>
      <c r="AG94" s="271" t="str">
        <f t="shared" si="76"/>
        <v>KR</v>
      </c>
      <c r="AH94" s="275">
        <f t="shared" si="65"/>
        <v>1452338000</v>
      </c>
      <c r="AI94" s="275">
        <f t="shared" si="65"/>
        <v>1637017000</v>
      </c>
      <c r="AJ94" s="275">
        <f t="shared" si="65"/>
        <v>1737984000</v>
      </c>
      <c r="AK94" s="276">
        <f t="shared" si="64"/>
        <v>1845179000</v>
      </c>
      <c r="AL94" s="276">
        <f t="shared" si="64"/>
        <v>1737984000</v>
      </c>
      <c r="AM94" s="275">
        <f t="shared" si="64"/>
        <v>1845179000</v>
      </c>
      <c r="AN94" s="275">
        <f t="shared" si="64"/>
        <v>1958986000</v>
      </c>
      <c r="AO94" s="52">
        <f t="shared" si="46"/>
        <v>1842264000</v>
      </c>
      <c r="AP94" s="43">
        <f t="shared" si="46"/>
        <v>1955890000</v>
      </c>
      <c r="AQ94" s="63">
        <f t="shared" si="27"/>
        <v>1658037600</v>
      </c>
      <c r="AR94" s="63">
        <f t="shared" si="28"/>
        <v>27633960</v>
      </c>
      <c r="AS94" s="351">
        <f t="shared" si="29"/>
        <v>34597106.25</v>
      </c>
      <c r="AT94" s="141">
        <f t="shared" si="30"/>
        <v>19558900</v>
      </c>
      <c r="AU94" s="5">
        <f t="shared" si="31"/>
        <v>27633960</v>
      </c>
      <c r="AV94" s="5">
        <f t="shared" si="32"/>
        <v>43449600</v>
      </c>
      <c r="AX94" s="2"/>
      <c r="AY94" s="2"/>
      <c r="BT94" s="56">
        <f t="shared" si="33"/>
        <v>-1732617.2854999974</v>
      </c>
      <c r="BV94" s="126"/>
      <c r="BW94" s="122"/>
      <c r="BX94" s="122" t="str">
        <f>F71</f>
        <v>2BR-18</v>
      </c>
      <c r="BY94" s="123">
        <f>D71</f>
        <v>18</v>
      </c>
      <c r="BZ94" s="124">
        <f>G71</f>
        <v>97</v>
      </c>
      <c r="CA94" s="124">
        <f>H71</f>
        <v>85</v>
      </c>
      <c r="CB94" s="125">
        <f>O71</f>
        <v>25079129.580000002</v>
      </c>
      <c r="CC94" s="125">
        <f t="shared" si="77"/>
        <v>1959503000</v>
      </c>
      <c r="CD94" s="125">
        <f t="shared" si="77"/>
        <v>2208673000</v>
      </c>
      <c r="CE94" s="125">
        <f t="shared" si="77"/>
        <v>2344899000</v>
      </c>
      <c r="CF94" s="125">
        <f t="shared" si="77"/>
        <v>2489527000</v>
      </c>
      <c r="CG94" s="125">
        <f>AN71</f>
        <v>2643076000</v>
      </c>
      <c r="CT94" s="63">
        <f t="shared" si="40"/>
        <v>1760301000</v>
      </c>
      <c r="CU94" s="44">
        <f t="shared" si="41"/>
        <v>19558900</v>
      </c>
      <c r="CX94" s="56">
        <f t="shared" si="42"/>
        <v>1564185600</v>
      </c>
      <c r="CY94" s="44">
        <f t="shared" si="43"/>
        <v>26069760</v>
      </c>
      <c r="CZ94" s="49">
        <f t="shared" si="44"/>
        <v>43449600</v>
      </c>
    </row>
    <row r="95" spans="1:104">
      <c r="A95" s="3">
        <f t="shared" si="45"/>
        <v>56</v>
      </c>
      <c r="B95" s="263">
        <v>5</v>
      </c>
      <c r="C95" s="264" t="s">
        <v>149</v>
      </c>
      <c r="D95" s="299">
        <v>12</v>
      </c>
      <c r="E95" s="266"/>
      <c r="F95" s="41" t="s">
        <v>50</v>
      </c>
      <c r="G95" s="267">
        <f t="shared" si="4"/>
        <v>67</v>
      </c>
      <c r="H95" s="267">
        <f t="shared" si="5"/>
        <v>57</v>
      </c>
      <c r="I95" s="268">
        <f t="shared" si="6"/>
        <v>26966806</v>
      </c>
      <c r="J95" s="268">
        <f t="shared" si="7"/>
        <v>2</v>
      </c>
      <c r="K95" s="269">
        <f t="shared" si="8"/>
        <v>0.93</v>
      </c>
      <c r="L95" s="270">
        <f t="shared" si="75"/>
        <v>1</v>
      </c>
      <c r="M95" s="271">
        <f t="shared" si="10"/>
        <v>20957247.201545946</v>
      </c>
      <c r="N95" s="271">
        <f t="shared" si="11"/>
        <v>23622166.065575514</v>
      </c>
      <c r="O95" s="271">
        <f t="shared" si="12"/>
        <v>25079129.580000002</v>
      </c>
      <c r="P95" s="271">
        <f t="shared" si="13"/>
        <v>26625955.415960599</v>
      </c>
      <c r="Q95" s="272">
        <f t="shared" si="14"/>
        <v>25079129.580000002</v>
      </c>
      <c r="R95" s="271">
        <f t="shared" si="14"/>
        <v>26625955.415960599</v>
      </c>
      <c r="S95" s="271">
        <f t="shared" si="15"/>
        <v>28268186.084818721</v>
      </c>
      <c r="T95" s="271"/>
      <c r="U95" s="271">
        <f t="shared" si="16"/>
        <v>1194563090.4881189</v>
      </c>
      <c r="V95" s="271">
        <f t="shared" si="17"/>
        <v>1346463465.7378044</v>
      </c>
      <c r="W95" s="271">
        <f t="shared" si="18"/>
        <v>1429510386.0600002</v>
      </c>
      <c r="X95" s="272">
        <f t="shared" si="19"/>
        <v>1517679458.7097542</v>
      </c>
      <c r="Y95" s="272">
        <f t="shared" si="20"/>
        <v>1429510386.0600002</v>
      </c>
      <c r="Z95" s="271">
        <f t="shared" si="21"/>
        <v>1517679458.7097542</v>
      </c>
      <c r="AA95" s="271">
        <f t="shared" si="22"/>
        <v>1611286606.8346672</v>
      </c>
      <c r="AB95" s="271"/>
      <c r="AC95" s="33" t="str">
        <f t="shared" si="23"/>
        <v>BERTAHAP</v>
      </c>
      <c r="AD95" s="273">
        <f t="shared" si="24"/>
        <v>0</v>
      </c>
      <c r="AE95" s="274">
        <v>2</v>
      </c>
      <c r="AF95" s="275"/>
      <c r="AG95" s="271" t="str">
        <f t="shared" si="76"/>
        <v>KR</v>
      </c>
      <c r="AH95" s="275">
        <f t="shared" si="65"/>
        <v>1314020000</v>
      </c>
      <c r="AI95" s="275">
        <f t="shared" si="65"/>
        <v>1481110000</v>
      </c>
      <c r="AJ95" s="275">
        <f t="shared" si="65"/>
        <v>1572462000</v>
      </c>
      <c r="AK95" s="276">
        <f t="shared" si="64"/>
        <v>1669448000</v>
      </c>
      <c r="AL95" s="276">
        <f t="shared" si="64"/>
        <v>1572462000</v>
      </c>
      <c r="AM95" s="275">
        <f t="shared" si="64"/>
        <v>1669448000</v>
      </c>
      <c r="AN95" s="275">
        <f t="shared" si="64"/>
        <v>1772416000</v>
      </c>
      <c r="AO95" s="52">
        <f t="shared" si="46"/>
        <v>1666810000</v>
      </c>
      <c r="AP95" s="43">
        <f t="shared" si="46"/>
        <v>1769615000</v>
      </c>
      <c r="AQ95" s="63">
        <f t="shared" si="27"/>
        <v>1500129000</v>
      </c>
      <c r="AR95" s="63">
        <f t="shared" si="28"/>
        <v>25002150</v>
      </c>
      <c r="AS95" s="351">
        <f t="shared" si="29"/>
        <v>31302150</v>
      </c>
      <c r="AT95" s="141">
        <f t="shared" si="30"/>
        <v>17696150</v>
      </c>
      <c r="AU95" s="5">
        <f t="shared" si="31"/>
        <v>25002150</v>
      </c>
      <c r="AV95" s="5">
        <f t="shared" si="32"/>
        <v>39311550</v>
      </c>
      <c r="AX95" s="2"/>
      <c r="AY95" s="2"/>
      <c r="BT95" s="56">
        <f t="shared" si="33"/>
        <v>-1732617.2854999974</v>
      </c>
      <c r="BV95" s="126">
        <v>17</v>
      </c>
      <c r="BW95" s="131" t="s">
        <v>49</v>
      </c>
      <c r="BX95" s="122" t="str">
        <f>F119</f>
        <v>1BR-12</v>
      </c>
      <c r="BY95" s="123">
        <f>D119</f>
        <v>12</v>
      </c>
      <c r="BZ95" s="124">
        <f t="shared" ref="BZ95:CA98" si="78">G119</f>
        <v>67</v>
      </c>
      <c r="CA95" s="124">
        <f t="shared" si="78"/>
        <v>57</v>
      </c>
      <c r="CB95" s="125">
        <f>O119</f>
        <v>25580712.171600003</v>
      </c>
      <c r="CC95" s="125">
        <f t="shared" ref="CC95:CF98" si="79">AH119</f>
        <v>1340300000</v>
      </c>
      <c r="CD95" s="125">
        <f t="shared" si="79"/>
        <v>1510733000</v>
      </c>
      <c r="CE95" s="125">
        <f t="shared" si="79"/>
        <v>1603911000</v>
      </c>
      <c r="CF95" s="125">
        <f t="shared" si="79"/>
        <v>1702837000</v>
      </c>
      <c r="CG95" s="125">
        <f>AN119</f>
        <v>1807864000</v>
      </c>
      <c r="CH95" s="2">
        <v>4</v>
      </c>
      <c r="CT95" s="63">
        <f t="shared" si="40"/>
        <v>1592653500</v>
      </c>
      <c r="CU95" s="44">
        <f t="shared" si="41"/>
        <v>17696150</v>
      </c>
      <c r="CX95" s="56">
        <f t="shared" si="42"/>
        <v>1415215800</v>
      </c>
      <c r="CY95" s="44">
        <f t="shared" si="43"/>
        <v>23586930</v>
      </c>
      <c r="CZ95" s="49">
        <f t="shared" si="44"/>
        <v>39311550</v>
      </c>
    </row>
    <row r="96" spans="1:104">
      <c r="A96" s="3">
        <f t="shared" si="45"/>
        <v>57</v>
      </c>
      <c r="B96" s="263">
        <v>6</v>
      </c>
      <c r="C96" s="264" t="s">
        <v>149</v>
      </c>
      <c r="D96" s="265">
        <v>16</v>
      </c>
      <c r="E96" s="266"/>
      <c r="F96" s="41" t="s">
        <v>52</v>
      </c>
      <c r="G96" s="267">
        <f t="shared" si="4"/>
        <v>71</v>
      </c>
      <c r="H96" s="267">
        <f t="shared" si="5"/>
        <v>63</v>
      </c>
      <c r="I96" s="268">
        <f t="shared" si="6"/>
        <v>26966806</v>
      </c>
      <c r="J96" s="268">
        <f t="shared" si="7"/>
        <v>2</v>
      </c>
      <c r="K96" s="269">
        <f t="shared" si="8"/>
        <v>0.93</v>
      </c>
      <c r="L96" s="270">
        <f t="shared" si="75"/>
        <v>1</v>
      </c>
      <c r="M96" s="271">
        <f t="shared" si="10"/>
        <v>20957247.201545946</v>
      </c>
      <c r="N96" s="271">
        <f t="shared" si="11"/>
        <v>23622166.065575514</v>
      </c>
      <c r="O96" s="271">
        <f t="shared" si="12"/>
        <v>25079129.580000002</v>
      </c>
      <c r="P96" s="271">
        <f t="shared" si="13"/>
        <v>26625955.415960599</v>
      </c>
      <c r="Q96" s="272">
        <f t="shared" si="14"/>
        <v>25079129.580000002</v>
      </c>
      <c r="R96" s="271">
        <f t="shared" si="14"/>
        <v>26625955.415960599</v>
      </c>
      <c r="S96" s="271">
        <f t="shared" si="15"/>
        <v>28268186.084818721</v>
      </c>
      <c r="T96" s="271"/>
      <c r="U96" s="271">
        <f t="shared" si="16"/>
        <v>1320306573.6973946</v>
      </c>
      <c r="V96" s="271">
        <f t="shared" si="17"/>
        <v>1488196462.1312573</v>
      </c>
      <c r="W96" s="271">
        <f t="shared" si="18"/>
        <v>1579985163.5400002</v>
      </c>
      <c r="X96" s="272">
        <f t="shared" si="19"/>
        <v>1677435191.2055178</v>
      </c>
      <c r="Y96" s="272">
        <f t="shared" si="20"/>
        <v>1579985163.5400002</v>
      </c>
      <c r="Z96" s="271">
        <f t="shared" si="21"/>
        <v>1677435191.2055178</v>
      </c>
      <c r="AA96" s="271">
        <f t="shared" si="22"/>
        <v>1780895723.3435793</v>
      </c>
      <c r="AB96" s="271"/>
      <c r="AC96" s="33" t="str">
        <f t="shared" si="23"/>
        <v>BERTAHAP</v>
      </c>
      <c r="AD96" s="273">
        <f t="shared" si="24"/>
        <v>0</v>
      </c>
      <c r="AE96" s="274">
        <v>2</v>
      </c>
      <c r="AF96" s="275"/>
      <c r="AG96" s="271" t="str">
        <f t="shared" si="76"/>
        <v>KR</v>
      </c>
      <c r="AH96" s="275">
        <f t="shared" si="65"/>
        <v>1452338000</v>
      </c>
      <c r="AI96" s="275">
        <f t="shared" si="65"/>
        <v>1637017000</v>
      </c>
      <c r="AJ96" s="275">
        <f t="shared" si="65"/>
        <v>1737984000</v>
      </c>
      <c r="AK96" s="276">
        <f t="shared" si="64"/>
        <v>1845179000</v>
      </c>
      <c r="AL96" s="276">
        <f t="shared" si="64"/>
        <v>1737984000</v>
      </c>
      <c r="AM96" s="275">
        <f t="shared" si="64"/>
        <v>1845179000</v>
      </c>
      <c r="AN96" s="275">
        <f t="shared" si="64"/>
        <v>1958986000</v>
      </c>
      <c r="AO96" s="52">
        <f t="shared" si="46"/>
        <v>1842264000</v>
      </c>
      <c r="AP96" s="43">
        <f t="shared" si="46"/>
        <v>1955890000</v>
      </c>
      <c r="AQ96" s="63">
        <f t="shared" si="27"/>
        <v>1658037600</v>
      </c>
      <c r="AR96" s="63">
        <f t="shared" si="28"/>
        <v>27633960</v>
      </c>
      <c r="AS96" s="351">
        <f t="shared" si="29"/>
        <v>34597106.25</v>
      </c>
      <c r="AT96" s="141">
        <f t="shared" si="30"/>
        <v>19558900</v>
      </c>
      <c r="AU96" s="5">
        <f t="shared" si="31"/>
        <v>27633960</v>
      </c>
      <c r="AV96" s="5">
        <f t="shared" si="32"/>
        <v>43449600</v>
      </c>
      <c r="AX96" s="2"/>
      <c r="AY96" s="2"/>
      <c r="BT96" s="56">
        <f t="shared" si="33"/>
        <v>-1732617.2854999974</v>
      </c>
      <c r="BV96" s="126"/>
      <c r="BW96" s="122"/>
      <c r="BX96" s="122" t="str">
        <f>F120</f>
        <v>1BR-16</v>
      </c>
      <c r="BY96" s="123">
        <f>D120</f>
        <v>16</v>
      </c>
      <c r="BZ96" s="124">
        <f t="shared" si="78"/>
        <v>71</v>
      </c>
      <c r="CA96" s="124">
        <f t="shared" si="78"/>
        <v>63</v>
      </c>
      <c r="CB96" s="125">
        <f>O120</f>
        <v>25580712.171600003</v>
      </c>
      <c r="CC96" s="125">
        <f t="shared" si="79"/>
        <v>1481384000</v>
      </c>
      <c r="CD96" s="125">
        <f t="shared" si="79"/>
        <v>1669757000</v>
      </c>
      <c r="CE96" s="125">
        <f t="shared" si="79"/>
        <v>1772744000</v>
      </c>
      <c r="CF96" s="125">
        <f t="shared" si="79"/>
        <v>1882083000</v>
      </c>
      <c r="CG96" s="125">
        <f>AN120</f>
        <v>1998166000</v>
      </c>
      <c r="CT96" s="63">
        <f t="shared" si="40"/>
        <v>1760301000</v>
      </c>
      <c r="CU96" s="44">
        <f t="shared" si="41"/>
        <v>19558900</v>
      </c>
      <c r="CX96" s="56">
        <f t="shared" si="42"/>
        <v>1564185600</v>
      </c>
      <c r="CY96" s="44">
        <f t="shared" si="43"/>
        <v>26069760</v>
      </c>
      <c r="CZ96" s="49">
        <f t="shared" si="44"/>
        <v>43449600</v>
      </c>
    </row>
    <row r="97" spans="1:104">
      <c r="A97" s="3">
        <f t="shared" si="45"/>
        <v>58</v>
      </c>
      <c r="B97" s="263">
        <v>7</v>
      </c>
      <c r="C97" s="264" t="s">
        <v>149</v>
      </c>
      <c r="D97" s="299">
        <v>18</v>
      </c>
      <c r="E97" s="266"/>
      <c r="F97" s="41" t="s">
        <v>54</v>
      </c>
      <c r="G97" s="267">
        <f t="shared" si="4"/>
        <v>97</v>
      </c>
      <c r="H97" s="267">
        <f t="shared" si="5"/>
        <v>85</v>
      </c>
      <c r="I97" s="268">
        <f t="shared" si="6"/>
        <v>26966806</v>
      </c>
      <c r="J97" s="268">
        <f t="shared" si="7"/>
        <v>2</v>
      </c>
      <c r="K97" s="269">
        <f t="shared" si="8"/>
        <v>0.93</v>
      </c>
      <c r="L97" s="270">
        <f t="shared" si="75"/>
        <v>1</v>
      </c>
      <c r="M97" s="271">
        <f t="shared" si="10"/>
        <v>20957247.201545946</v>
      </c>
      <c r="N97" s="271">
        <f t="shared" si="11"/>
        <v>23622166.065575514</v>
      </c>
      <c r="O97" s="271">
        <f t="shared" si="12"/>
        <v>25079129.580000002</v>
      </c>
      <c r="P97" s="271">
        <f t="shared" si="13"/>
        <v>26625955.415960599</v>
      </c>
      <c r="Q97" s="272">
        <f t="shared" si="14"/>
        <v>25079129.580000002</v>
      </c>
      <c r="R97" s="271">
        <f t="shared" si="14"/>
        <v>26625955.415960599</v>
      </c>
      <c r="S97" s="271">
        <f t="shared" si="15"/>
        <v>28268186.084818721</v>
      </c>
      <c r="T97" s="271"/>
      <c r="U97" s="271">
        <f t="shared" si="16"/>
        <v>1781366012.1314054</v>
      </c>
      <c r="V97" s="271">
        <f t="shared" si="17"/>
        <v>2007884115.5739186</v>
      </c>
      <c r="W97" s="271">
        <f t="shared" si="18"/>
        <v>2131726014.3000002</v>
      </c>
      <c r="X97" s="272">
        <f t="shared" si="19"/>
        <v>2263206210.3566508</v>
      </c>
      <c r="Y97" s="272">
        <f t="shared" si="20"/>
        <v>2131726014.3000002</v>
      </c>
      <c r="Z97" s="271">
        <f t="shared" si="21"/>
        <v>2263206210.3566508</v>
      </c>
      <c r="AA97" s="271">
        <f t="shared" si="22"/>
        <v>2402795817.2095914</v>
      </c>
      <c r="AB97" s="271"/>
      <c r="AC97" s="33" t="str">
        <f t="shared" si="23"/>
        <v>BERTAHAP</v>
      </c>
      <c r="AD97" s="273">
        <f t="shared" si="24"/>
        <v>0</v>
      </c>
      <c r="AE97" s="274">
        <v>2</v>
      </c>
      <c r="AF97" s="275"/>
      <c r="AG97" s="271" t="str">
        <f t="shared" si="76"/>
        <v>KR</v>
      </c>
      <c r="AH97" s="275">
        <f t="shared" si="65"/>
        <v>1959503000</v>
      </c>
      <c r="AI97" s="275">
        <f t="shared" si="65"/>
        <v>2208673000</v>
      </c>
      <c r="AJ97" s="275">
        <f t="shared" si="65"/>
        <v>2344899000</v>
      </c>
      <c r="AK97" s="276">
        <f t="shared" si="64"/>
        <v>2489527000</v>
      </c>
      <c r="AL97" s="276">
        <f t="shared" si="64"/>
        <v>2344899000</v>
      </c>
      <c r="AM97" s="275">
        <f t="shared" si="64"/>
        <v>2489527000</v>
      </c>
      <c r="AN97" s="275">
        <f t="shared" si="64"/>
        <v>2643076000</v>
      </c>
      <c r="AO97" s="52">
        <f t="shared" si="46"/>
        <v>2485593000</v>
      </c>
      <c r="AP97" s="43">
        <f t="shared" si="46"/>
        <v>2638899000</v>
      </c>
      <c r="AQ97" s="63">
        <f t="shared" si="27"/>
        <v>2237033700</v>
      </c>
      <c r="AR97" s="63">
        <f t="shared" si="28"/>
        <v>37283895</v>
      </c>
      <c r="AS97" s="351">
        <f t="shared" si="29"/>
        <v>46678631.25</v>
      </c>
      <c r="AT97" s="141">
        <f t="shared" si="30"/>
        <v>26388990</v>
      </c>
      <c r="AU97" s="5">
        <f t="shared" si="31"/>
        <v>37283895</v>
      </c>
      <c r="AV97" s="5">
        <f t="shared" si="32"/>
        <v>58622475</v>
      </c>
      <c r="AX97" s="2"/>
      <c r="AY97" s="2"/>
      <c r="BT97" s="56">
        <f t="shared" si="33"/>
        <v>-1732617.2854999974</v>
      </c>
      <c r="BV97" s="126"/>
      <c r="BW97" s="122"/>
      <c r="BX97" s="122" t="str">
        <f>F121</f>
        <v>2BR-18</v>
      </c>
      <c r="BY97" s="123">
        <f>D121</f>
        <v>18</v>
      </c>
      <c r="BZ97" s="124">
        <f t="shared" si="78"/>
        <v>97</v>
      </c>
      <c r="CA97" s="124">
        <f t="shared" si="78"/>
        <v>85</v>
      </c>
      <c r="CB97" s="125">
        <f>O121</f>
        <v>25580712.171600003</v>
      </c>
      <c r="CC97" s="125">
        <f t="shared" si="79"/>
        <v>1998693000</v>
      </c>
      <c r="CD97" s="125">
        <f t="shared" si="79"/>
        <v>2252846000</v>
      </c>
      <c r="CE97" s="125">
        <f t="shared" si="79"/>
        <v>2391797000</v>
      </c>
      <c r="CF97" s="125">
        <f t="shared" si="79"/>
        <v>2539318000</v>
      </c>
      <c r="CG97" s="125">
        <f>AN121</f>
        <v>2695937000</v>
      </c>
      <c r="CT97" s="63">
        <f t="shared" si="40"/>
        <v>2375009100</v>
      </c>
      <c r="CU97" s="44">
        <f t="shared" si="41"/>
        <v>26388990</v>
      </c>
      <c r="CX97" s="56">
        <f t="shared" si="42"/>
        <v>2110409100</v>
      </c>
      <c r="CY97" s="44">
        <f t="shared" si="43"/>
        <v>35173485</v>
      </c>
      <c r="CZ97" s="49">
        <f t="shared" si="44"/>
        <v>58622475</v>
      </c>
    </row>
    <row r="98" spans="1:104">
      <c r="A98" s="3">
        <f t="shared" si="45"/>
        <v>59</v>
      </c>
      <c r="B98" s="263">
        <v>8</v>
      </c>
      <c r="C98" s="264" t="s">
        <v>149</v>
      </c>
      <c r="D98" s="299">
        <v>20</v>
      </c>
      <c r="E98" s="266"/>
      <c r="F98" s="41" t="s">
        <v>70</v>
      </c>
      <c r="G98" s="267">
        <f t="shared" si="4"/>
        <v>60</v>
      </c>
      <c r="H98" s="267">
        <f t="shared" si="5"/>
        <v>51</v>
      </c>
      <c r="I98" s="268">
        <f t="shared" si="6"/>
        <v>26966806</v>
      </c>
      <c r="J98" s="268">
        <f t="shared" si="7"/>
        <v>2</v>
      </c>
      <c r="K98" s="269">
        <f t="shared" si="8"/>
        <v>0.93</v>
      </c>
      <c r="L98" s="270">
        <f t="shared" si="75"/>
        <v>1</v>
      </c>
      <c r="M98" s="271">
        <f t="shared" si="10"/>
        <v>20957247.201545946</v>
      </c>
      <c r="N98" s="271">
        <f t="shared" si="11"/>
        <v>23622166.065575514</v>
      </c>
      <c r="O98" s="271">
        <f t="shared" si="12"/>
        <v>25079129.580000002</v>
      </c>
      <c r="P98" s="271">
        <f t="shared" si="13"/>
        <v>26625955.415960599</v>
      </c>
      <c r="Q98" s="272">
        <f t="shared" si="14"/>
        <v>25079129.580000002</v>
      </c>
      <c r="R98" s="271">
        <f t="shared" si="14"/>
        <v>26625955.415960599</v>
      </c>
      <c r="S98" s="271">
        <f t="shared" si="15"/>
        <v>28268186.084818721</v>
      </c>
      <c r="T98" s="271"/>
      <c r="U98" s="271">
        <f t="shared" si="16"/>
        <v>1068819607.2788433</v>
      </c>
      <c r="V98" s="271">
        <f t="shared" si="17"/>
        <v>1204730469.3443513</v>
      </c>
      <c r="W98" s="271">
        <f t="shared" si="18"/>
        <v>1279035608.5800002</v>
      </c>
      <c r="X98" s="272">
        <f t="shared" si="19"/>
        <v>1357923726.2139904</v>
      </c>
      <c r="Y98" s="272">
        <f t="shared" si="20"/>
        <v>1279035608.5800002</v>
      </c>
      <c r="Z98" s="271">
        <f t="shared" si="21"/>
        <v>1357923726.2139904</v>
      </c>
      <c r="AA98" s="271">
        <f t="shared" si="22"/>
        <v>1441677490.3257546</v>
      </c>
      <c r="AB98" s="271"/>
      <c r="AC98" s="33" t="str">
        <f t="shared" si="23"/>
        <v>BERTAHAP</v>
      </c>
      <c r="AD98" s="273">
        <f t="shared" si="24"/>
        <v>0</v>
      </c>
      <c r="AE98" s="274">
        <v>2</v>
      </c>
      <c r="AF98" s="275"/>
      <c r="AG98" s="271" t="str">
        <f t="shared" si="76"/>
        <v>KR</v>
      </c>
      <c r="AH98" s="275">
        <f t="shared" si="65"/>
        <v>1175702000</v>
      </c>
      <c r="AI98" s="275">
        <f t="shared" si="65"/>
        <v>1325204000</v>
      </c>
      <c r="AJ98" s="275">
        <f t="shared" si="65"/>
        <v>1406940000</v>
      </c>
      <c r="AK98" s="276">
        <f t="shared" si="64"/>
        <v>1493717000</v>
      </c>
      <c r="AL98" s="276">
        <f t="shared" si="64"/>
        <v>1406940000</v>
      </c>
      <c r="AM98" s="275">
        <f t="shared" si="64"/>
        <v>1493717000</v>
      </c>
      <c r="AN98" s="275">
        <f t="shared" si="64"/>
        <v>1585846000</v>
      </c>
      <c r="AO98" s="52">
        <f t="shared" si="46"/>
        <v>1491357000</v>
      </c>
      <c r="AP98" s="43">
        <f t="shared" si="46"/>
        <v>1583341000</v>
      </c>
      <c r="AQ98" s="63">
        <f t="shared" si="27"/>
        <v>1342221300</v>
      </c>
      <c r="AR98" s="63">
        <f t="shared" si="28"/>
        <v>22370355</v>
      </c>
      <c r="AS98" s="351">
        <f t="shared" si="29"/>
        <v>28007193.75</v>
      </c>
      <c r="AT98" s="141">
        <f t="shared" si="30"/>
        <v>15833410</v>
      </c>
      <c r="AU98" s="5">
        <f t="shared" si="31"/>
        <v>22370355</v>
      </c>
      <c r="AV98" s="5">
        <f t="shared" si="32"/>
        <v>35173500</v>
      </c>
      <c r="AX98" s="2"/>
      <c r="AY98" s="2"/>
      <c r="BT98" s="56">
        <f t="shared" si="33"/>
        <v>-1732617.2854999974</v>
      </c>
      <c r="BV98" s="126"/>
      <c r="BW98" s="122"/>
      <c r="BX98" s="122" t="str">
        <f>F122</f>
        <v>1BR-20</v>
      </c>
      <c r="BY98" s="123">
        <f>D122</f>
        <v>20</v>
      </c>
      <c r="BZ98" s="124">
        <f t="shared" si="78"/>
        <v>60</v>
      </c>
      <c r="CA98" s="124">
        <f t="shared" si="78"/>
        <v>51</v>
      </c>
      <c r="CB98" s="125">
        <f>O122</f>
        <v>25580712.171600003</v>
      </c>
      <c r="CC98" s="125">
        <f t="shared" si="79"/>
        <v>1199216000</v>
      </c>
      <c r="CD98" s="125">
        <f t="shared" si="79"/>
        <v>1351708000</v>
      </c>
      <c r="CE98" s="125">
        <f t="shared" si="79"/>
        <v>1435078000</v>
      </c>
      <c r="CF98" s="125">
        <f t="shared" si="79"/>
        <v>1523591000</v>
      </c>
      <c r="CG98" s="125">
        <f>AN122</f>
        <v>1617563000</v>
      </c>
      <c r="CT98" s="63">
        <f t="shared" si="40"/>
        <v>1425006900</v>
      </c>
      <c r="CU98" s="44">
        <f t="shared" si="41"/>
        <v>15833410</v>
      </c>
      <c r="CX98" s="56">
        <f t="shared" si="42"/>
        <v>1266246000</v>
      </c>
      <c r="CY98" s="44">
        <f t="shared" si="43"/>
        <v>21104100</v>
      </c>
      <c r="CZ98" s="49">
        <f t="shared" si="44"/>
        <v>35173500</v>
      </c>
    </row>
    <row r="99" spans="1:104">
      <c r="A99" s="3">
        <f t="shared" si="45"/>
        <v>60</v>
      </c>
      <c r="B99" s="263">
        <v>9</v>
      </c>
      <c r="C99" s="264" t="s">
        <v>149</v>
      </c>
      <c r="D99" s="299">
        <v>22</v>
      </c>
      <c r="E99" s="266"/>
      <c r="F99" s="41" t="s">
        <v>89</v>
      </c>
      <c r="G99" s="267">
        <f t="shared" si="4"/>
        <v>81</v>
      </c>
      <c r="H99" s="267">
        <f t="shared" si="5"/>
        <v>70</v>
      </c>
      <c r="I99" s="268">
        <f t="shared" si="6"/>
        <v>26966806</v>
      </c>
      <c r="J99" s="268">
        <f t="shared" si="7"/>
        <v>4</v>
      </c>
      <c r="K99" s="269">
        <f t="shared" si="8"/>
        <v>0.97</v>
      </c>
      <c r="L99" s="270">
        <f t="shared" si="75"/>
        <v>1</v>
      </c>
      <c r="M99" s="271">
        <f t="shared" si="10"/>
        <v>21858634.177956525</v>
      </c>
      <c r="N99" s="271">
        <f t="shared" si="11"/>
        <v>24638173.208180912</v>
      </c>
      <c r="O99" s="271">
        <f t="shared" si="12"/>
        <v>26157801.82</v>
      </c>
      <c r="P99" s="271">
        <f t="shared" si="13"/>
        <v>27771157.799442772</v>
      </c>
      <c r="Q99" s="272">
        <f t="shared" si="14"/>
        <v>26157801.82</v>
      </c>
      <c r="R99" s="271">
        <f t="shared" si="14"/>
        <v>27771157.799442772</v>
      </c>
      <c r="S99" s="271">
        <f t="shared" si="15"/>
        <v>29484022.045456085</v>
      </c>
      <c r="T99" s="271"/>
      <c r="U99" s="271">
        <f t="shared" si="16"/>
        <v>1530104392.4569569</v>
      </c>
      <c r="V99" s="271">
        <f t="shared" si="17"/>
        <v>1724672124.5726638</v>
      </c>
      <c r="W99" s="271">
        <f t="shared" si="18"/>
        <v>1831046127.4000001</v>
      </c>
      <c r="X99" s="272">
        <f t="shared" si="19"/>
        <v>1943981045.960994</v>
      </c>
      <c r="Y99" s="272">
        <f t="shared" si="20"/>
        <v>1831046127.4000001</v>
      </c>
      <c r="Z99" s="271">
        <f t="shared" si="21"/>
        <v>1943981045.960994</v>
      </c>
      <c r="AA99" s="271">
        <f t="shared" si="22"/>
        <v>2063881543.181926</v>
      </c>
      <c r="AB99" s="271"/>
      <c r="AC99" s="33" t="str">
        <f t="shared" si="23"/>
        <v>BERTAHAP</v>
      </c>
      <c r="AD99" s="273">
        <f t="shared" si="24"/>
        <v>0</v>
      </c>
      <c r="AE99" s="274">
        <v>2</v>
      </c>
      <c r="AF99" s="275"/>
      <c r="AG99" s="271" t="str">
        <f t="shared" si="76"/>
        <v>KR</v>
      </c>
      <c r="AH99" s="275">
        <f t="shared" si="65"/>
        <v>1683115000</v>
      </c>
      <c r="AI99" s="275">
        <f t="shared" si="65"/>
        <v>1897140000</v>
      </c>
      <c r="AJ99" s="275">
        <f t="shared" si="65"/>
        <v>2014151000</v>
      </c>
      <c r="AK99" s="276">
        <f t="shared" si="64"/>
        <v>2138380000</v>
      </c>
      <c r="AL99" s="276">
        <f t="shared" si="64"/>
        <v>2014151000</v>
      </c>
      <c r="AM99" s="275">
        <f t="shared" si="64"/>
        <v>2138380000</v>
      </c>
      <c r="AN99" s="275">
        <f t="shared" si="64"/>
        <v>2270270000</v>
      </c>
      <c r="AO99" s="52">
        <f t="shared" si="46"/>
        <v>2135001000</v>
      </c>
      <c r="AP99" s="43">
        <f t="shared" si="46"/>
        <v>2266683000</v>
      </c>
      <c r="AQ99" s="63">
        <f t="shared" si="27"/>
        <v>1921500900</v>
      </c>
      <c r="AR99" s="63">
        <f t="shared" si="28"/>
        <v>32025015</v>
      </c>
      <c r="AS99" s="351">
        <f t="shared" si="29"/>
        <v>40094625</v>
      </c>
      <c r="AT99" s="141">
        <f t="shared" si="30"/>
        <v>22666830</v>
      </c>
      <c r="AU99" s="5">
        <f t="shared" si="31"/>
        <v>32025015</v>
      </c>
      <c r="AV99" s="5">
        <f t="shared" si="32"/>
        <v>50353775</v>
      </c>
      <c r="AX99" s="2"/>
      <c r="AY99" s="2"/>
      <c r="BT99" s="56">
        <f t="shared" si="33"/>
        <v>-653945.04549999908</v>
      </c>
      <c r="BV99" s="126">
        <v>18</v>
      </c>
      <c r="BW99" s="122" t="s">
        <v>232</v>
      </c>
      <c r="BX99" s="122" t="str">
        <f>F143</f>
        <v>1BR-6</v>
      </c>
      <c r="BY99" s="123" t="str">
        <f>D143</f>
        <v>06</v>
      </c>
      <c r="BZ99" s="124">
        <f t="shared" ref="BZ99:CA103" si="80">G143</f>
        <v>78</v>
      </c>
      <c r="CA99" s="124">
        <f t="shared" si="80"/>
        <v>66</v>
      </c>
      <c r="CB99" s="125">
        <f>O143</f>
        <v>25580712.171600003</v>
      </c>
      <c r="CC99" s="125">
        <f t="shared" ref="CC99:CF103" si="81">AH143</f>
        <v>1551927000</v>
      </c>
      <c r="CD99" s="125">
        <f t="shared" si="81"/>
        <v>1749269000</v>
      </c>
      <c r="CE99" s="125">
        <f t="shared" si="81"/>
        <v>1857160000</v>
      </c>
      <c r="CF99" s="125">
        <f t="shared" si="81"/>
        <v>1971706000</v>
      </c>
      <c r="CG99" s="125">
        <f>AN143</f>
        <v>2093316000</v>
      </c>
      <c r="CH99" s="2">
        <v>10</v>
      </c>
      <c r="CT99" s="63">
        <f t="shared" si="40"/>
        <v>2040014700</v>
      </c>
      <c r="CU99" s="44">
        <f t="shared" si="41"/>
        <v>22666830</v>
      </c>
      <c r="CX99" s="56">
        <f t="shared" si="42"/>
        <v>1812735900</v>
      </c>
      <c r="CY99" s="44">
        <f t="shared" si="43"/>
        <v>30212265</v>
      </c>
      <c r="CZ99" s="49">
        <f t="shared" si="44"/>
        <v>50353775</v>
      </c>
    </row>
    <row r="100" spans="1:104">
      <c r="A100" s="3">
        <f t="shared" si="45"/>
        <v>61</v>
      </c>
      <c r="B100" s="263">
        <v>1</v>
      </c>
      <c r="C100" s="264" t="s">
        <v>151</v>
      </c>
      <c r="D100" s="265" t="s">
        <v>24</v>
      </c>
      <c r="E100" s="266"/>
      <c r="F100" s="41" t="s">
        <v>39</v>
      </c>
      <c r="G100" s="267">
        <f t="shared" si="4"/>
        <v>113</v>
      </c>
      <c r="H100" s="267">
        <f t="shared" si="5"/>
        <v>101</v>
      </c>
      <c r="I100" s="268">
        <f t="shared" si="6"/>
        <v>26966806</v>
      </c>
      <c r="J100" s="268">
        <f t="shared" si="7"/>
        <v>6</v>
      </c>
      <c r="K100" s="269">
        <f t="shared" si="8"/>
        <v>0.95</v>
      </c>
      <c r="L100" s="319">
        <f t="shared" ref="L100:L107" si="82">SUMIF($AN$4:$AN$22,D100,$BG$4:$BG$22)</f>
        <v>1.01</v>
      </c>
      <c r="M100" s="271">
        <f t="shared" si="10"/>
        <v>21622020.096648749</v>
      </c>
      <c r="N100" s="271">
        <f t="shared" si="11"/>
        <v>24371471.333246995</v>
      </c>
      <c r="O100" s="271">
        <f t="shared" si="12"/>
        <v>25874650.357000001</v>
      </c>
      <c r="P100" s="271">
        <f t="shared" si="13"/>
        <v>27470542.173778702</v>
      </c>
      <c r="Q100" s="272">
        <f t="shared" si="14"/>
        <v>25874650.357000001</v>
      </c>
      <c r="R100" s="271">
        <f t="shared" si="14"/>
        <v>27470542.173778702</v>
      </c>
      <c r="S100" s="271">
        <f t="shared" si="15"/>
        <v>29164865.105788779</v>
      </c>
      <c r="T100" s="271"/>
      <c r="U100" s="271">
        <f t="shared" si="16"/>
        <v>2183824029.7615237</v>
      </c>
      <c r="V100" s="271">
        <f t="shared" si="17"/>
        <v>2461518604.6579466</v>
      </c>
      <c r="W100" s="271">
        <f t="shared" si="18"/>
        <v>2613339686.0570002</v>
      </c>
      <c r="X100" s="272">
        <f t="shared" si="19"/>
        <v>2774524759.5516491</v>
      </c>
      <c r="Y100" s="272">
        <f t="shared" si="20"/>
        <v>2613339686.0570002</v>
      </c>
      <c r="Z100" s="271">
        <f t="shared" si="21"/>
        <v>2774524759.5516491</v>
      </c>
      <c r="AA100" s="271">
        <f t="shared" si="22"/>
        <v>2945651375.6846666</v>
      </c>
      <c r="AB100" s="271"/>
      <c r="AC100" s="33" t="str">
        <f t="shared" si="23"/>
        <v>BERTAHAP</v>
      </c>
      <c r="AD100" s="273">
        <f t="shared" si="24"/>
        <v>0</v>
      </c>
      <c r="AE100" s="274">
        <v>2</v>
      </c>
      <c r="AF100" s="275"/>
      <c r="AG100" s="271" t="str">
        <f t="shared" si="76"/>
        <v>KR</v>
      </c>
      <c r="AH100" s="275">
        <f t="shared" si="65"/>
        <v>2402207000</v>
      </c>
      <c r="AI100" s="275">
        <f t="shared" si="65"/>
        <v>2707671000</v>
      </c>
      <c r="AJ100" s="275">
        <f t="shared" si="65"/>
        <v>2874674000</v>
      </c>
      <c r="AK100" s="276">
        <f t="shared" si="64"/>
        <v>3051978000</v>
      </c>
      <c r="AL100" s="276">
        <f t="shared" si="64"/>
        <v>2874674000</v>
      </c>
      <c r="AM100" s="275">
        <f t="shared" si="64"/>
        <v>3051978000</v>
      </c>
      <c r="AN100" s="275">
        <f t="shared" si="64"/>
        <v>3240217000</v>
      </c>
      <c r="AO100" s="52">
        <f t="shared" si="46"/>
        <v>3047155000</v>
      </c>
      <c r="AP100" s="43">
        <f t="shared" si="46"/>
        <v>3235097000</v>
      </c>
      <c r="AQ100" s="63">
        <f t="shared" si="27"/>
        <v>2742439500</v>
      </c>
      <c r="AR100" s="63">
        <f t="shared" si="28"/>
        <v>45707325</v>
      </c>
      <c r="AS100" s="351">
        <f t="shared" si="29"/>
        <v>57224587.5</v>
      </c>
      <c r="AT100" s="141">
        <f t="shared" si="30"/>
        <v>32350970</v>
      </c>
      <c r="AU100" s="5">
        <f t="shared" si="31"/>
        <v>45707325</v>
      </c>
      <c r="AV100" s="5">
        <f t="shared" si="32"/>
        <v>71866850</v>
      </c>
      <c r="AX100" s="2"/>
      <c r="AY100" s="2"/>
      <c r="BT100" s="56">
        <f t="shared" si="33"/>
        <v>-937096.5084999986</v>
      </c>
      <c r="BV100" s="126"/>
      <c r="BW100" s="122"/>
      <c r="BX100" s="122" t="str">
        <f>F144</f>
        <v>1BR-8</v>
      </c>
      <c r="BY100" s="123" t="str">
        <f>D144</f>
        <v>08</v>
      </c>
      <c r="BZ100" s="124">
        <f t="shared" si="80"/>
        <v>60</v>
      </c>
      <c r="CA100" s="124">
        <f t="shared" si="80"/>
        <v>52</v>
      </c>
      <c r="CB100" s="125">
        <f>O144</f>
        <v>25580712.171600003</v>
      </c>
      <c r="CC100" s="125">
        <f t="shared" si="81"/>
        <v>1222730000</v>
      </c>
      <c r="CD100" s="125">
        <f t="shared" si="81"/>
        <v>1378212000</v>
      </c>
      <c r="CE100" s="125">
        <f t="shared" si="81"/>
        <v>1463217000</v>
      </c>
      <c r="CF100" s="125">
        <f t="shared" si="81"/>
        <v>1553465000</v>
      </c>
      <c r="CG100" s="125">
        <f>AN144</f>
        <v>1649280000</v>
      </c>
      <c r="CT100" s="63">
        <f t="shared" si="40"/>
        <v>2911587300</v>
      </c>
      <c r="CU100" s="44">
        <f t="shared" si="41"/>
        <v>32350970</v>
      </c>
      <c r="CX100" s="56">
        <f t="shared" si="42"/>
        <v>2587206600</v>
      </c>
      <c r="CY100" s="44">
        <f t="shared" si="43"/>
        <v>43120110</v>
      </c>
      <c r="CZ100" s="49">
        <f t="shared" si="44"/>
        <v>71866850</v>
      </c>
    </row>
    <row r="101" spans="1:104">
      <c r="A101" s="3">
        <f t="shared" si="45"/>
        <v>62</v>
      </c>
      <c r="B101" s="263">
        <v>2</v>
      </c>
      <c r="C101" s="264" t="s">
        <v>151</v>
      </c>
      <c r="D101" s="265" t="s">
        <v>35</v>
      </c>
      <c r="E101" s="266"/>
      <c r="F101" s="41" t="s">
        <v>42</v>
      </c>
      <c r="G101" s="267">
        <f t="shared" si="4"/>
        <v>78</v>
      </c>
      <c r="H101" s="267">
        <f t="shared" si="5"/>
        <v>66</v>
      </c>
      <c r="I101" s="268">
        <f t="shared" si="6"/>
        <v>26966806</v>
      </c>
      <c r="J101" s="268">
        <f t="shared" si="7"/>
        <v>2</v>
      </c>
      <c r="K101" s="269">
        <f t="shared" si="8"/>
        <v>0.93</v>
      </c>
      <c r="L101" s="319">
        <f t="shared" si="82"/>
        <v>1.01</v>
      </c>
      <c r="M101" s="271">
        <f t="shared" si="10"/>
        <v>21166819.673561409</v>
      </c>
      <c r="N101" s="271">
        <f t="shared" si="11"/>
        <v>23858387.72623127</v>
      </c>
      <c r="O101" s="271">
        <f t="shared" si="12"/>
        <v>25329920.875800002</v>
      </c>
      <c r="P101" s="271">
        <f t="shared" si="13"/>
        <v>26892214.970120206</v>
      </c>
      <c r="Q101" s="272">
        <f t="shared" si="14"/>
        <v>25329920.875800002</v>
      </c>
      <c r="R101" s="271">
        <f t="shared" si="14"/>
        <v>26892214.970120206</v>
      </c>
      <c r="S101" s="271">
        <f t="shared" si="15"/>
        <v>28550867.945666909</v>
      </c>
      <c r="T101" s="271"/>
      <c r="U101" s="271">
        <f t="shared" si="16"/>
        <v>1397010098.4550531</v>
      </c>
      <c r="V101" s="271">
        <f t="shared" si="17"/>
        <v>1574653589.9312637</v>
      </c>
      <c r="W101" s="271">
        <f t="shared" si="18"/>
        <v>1671774777.8028002</v>
      </c>
      <c r="X101" s="272">
        <f t="shared" si="19"/>
        <v>1774886188.0279336</v>
      </c>
      <c r="Y101" s="272">
        <f t="shared" si="20"/>
        <v>1671774777.8028002</v>
      </c>
      <c r="Z101" s="271">
        <f t="shared" si="21"/>
        <v>1774886188.0279336</v>
      </c>
      <c r="AA101" s="271">
        <f t="shared" si="22"/>
        <v>1884357284.414016</v>
      </c>
      <c r="AB101" s="271"/>
      <c r="AC101" s="33" t="str">
        <f t="shared" si="23"/>
        <v>BERTAHAP</v>
      </c>
      <c r="AD101" s="273">
        <f t="shared" si="24"/>
        <v>0</v>
      </c>
      <c r="AE101" s="274">
        <v>2</v>
      </c>
      <c r="AF101" s="275"/>
      <c r="AG101" s="271" t="e">
        <f>IF(AF101&gt;#REF!,"LB","KR")</f>
        <v>#REF!</v>
      </c>
      <c r="AH101" s="275">
        <f t="shared" si="65"/>
        <v>1536712000</v>
      </c>
      <c r="AI101" s="275">
        <f t="shared" si="65"/>
        <v>1732119000</v>
      </c>
      <c r="AJ101" s="275">
        <f t="shared" si="65"/>
        <v>1838953000</v>
      </c>
      <c r="AK101" s="276">
        <f t="shared" si="64"/>
        <v>1952375000</v>
      </c>
      <c r="AL101" s="276">
        <f t="shared" si="64"/>
        <v>1838953000</v>
      </c>
      <c r="AM101" s="275">
        <f t="shared" si="64"/>
        <v>1952375000</v>
      </c>
      <c r="AN101" s="275">
        <f t="shared" si="64"/>
        <v>2072794000</v>
      </c>
      <c r="AO101" s="52">
        <f t="shared" si="46"/>
        <v>1949291000</v>
      </c>
      <c r="AP101" s="43">
        <f t="shared" si="46"/>
        <v>2069518000</v>
      </c>
      <c r="AQ101" s="63">
        <f t="shared" si="27"/>
        <v>1754361900</v>
      </c>
      <c r="AR101" s="63">
        <f t="shared" si="28"/>
        <v>29239365</v>
      </c>
      <c r="AS101" s="351">
        <f t="shared" si="29"/>
        <v>36607031.25</v>
      </c>
      <c r="AT101" s="141">
        <f t="shared" si="30"/>
        <v>20695180</v>
      </c>
      <c r="AU101" s="5">
        <f t="shared" si="31"/>
        <v>29239365</v>
      </c>
      <c r="AV101" s="5">
        <f t="shared" si="32"/>
        <v>45973825</v>
      </c>
      <c r="AX101" s="2"/>
      <c r="AY101" s="2"/>
      <c r="BT101" s="56">
        <f t="shared" si="33"/>
        <v>-1481825.989699997</v>
      </c>
      <c r="BV101" s="126"/>
      <c r="BW101" s="122"/>
      <c r="BX101" s="122" t="str">
        <f>F145</f>
        <v>1BR-10</v>
      </c>
      <c r="BY101" s="123">
        <f>D145</f>
        <v>10</v>
      </c>
      <c r="BZ101" s="124">
        <f t="shared" si="80"/>
        <v>74</v>
      </c>
      <c r="CA101" s="124">
        <f t="shared" si="80"/>
        <v>63</v>
      </c>
      <c r="CB101" s="125">
        <f>O145</f>
        <v>25580712.171600003</v>
      </c>
      <c r="CC101" s="125">
        <f t="shared" si="81"/>
        <v>1481384000</v>
      </c>
      <c r="CD101" s="125">
        <f t="shared" si="81"/>
        <v>1669757000</v>
      </c>
      <c r="CE101" s="125">
        <f t="shared" si="81"/>
        <v>1772744000</v>
      </c>
      <c r="CF101" s="125">
        <f t="shared" si="81"/>
        <v>1882083000</v>
      </c>
      <c r="CG101" s="125">
        <f>AN145</f>
        <v>1998166000</v>
      </c>
      <c r="CT101" s="63">
        <f t="shared" si="40"/>
        <v>1862566200</v>
      </c>
      <c r="CU101" s="44">
        <f t="shared" si="41"/>
        <v>20695180</v>
      </c>
      <c r="CX101" s="56">
        <f t="shared" si="42"/>
        <v>1655057700</v>
      </c>
      <c r="CY101" s="44">
        <f t="shared" si="43"/>
        <v>27584295</v>
      </c>
      <c r="CZ101" s="49">
        <f t="shared" si="44"/>
        <v>45973825</v>
      </c>
    </row>
    <row r="102" spans="1:104">
      <c r="A102" s="3">
        <f t="shared" si="45"/>
        <v>63</v>
      </c>
      <c r="B102" s="263">
        <v>3</v>
      </c>
      <c r="C102" s="264" t="s">
        <v>151</v>
      </c>
      <c r="D102" s="265">
        <v>10</v>
      </c>
      <c r="E102" s="266"/>
      <c r="F102" s="41" t="s">
        <v>48</v>
      </c>
      <c r="G102" s="267">
        <f t="shared" si="4"/>
        <v>74</v>
      </c>
      <c r="H102" s="267">
        <f t="shared" si="5"/>
        <v>63</v>
      </c>
      <c r="I102" s="268">
        <f t="shared" si="6"/>
        <v>26966806</v>
      </c>
      <c r="J102" s="268">
        <f t="shared" si="7"/>
        <v>2</v>
      </c>
      <c r="K102" s="269">
        <f t="shared" si="8"/>
        <v>0.93</v>
      </c>
      <c r="L102" s="319">
        <f t="shared" si="82"/>
        <v>1.01</v>
      </c>
      <c r="M102" s="271">
        <f t="shared" si="10"/>
        <v>21166819.673561409</v>
      </c>
      <c r="N102" s="271">
        <f t="shared" si="11"/>
        <v>23858387.72623127</v>
      </c>
      <c r="O102" s="271">
        <f t="shared" si="12"/>
        <v>25329920.875800002</v>
      </c>
      <c r="P102" s="271">
        <f t="shared" si="13"/>
        <v>26892214.970120206</v>
      </c>
      <c r="Q102" s="272">
        <f t="shared" si="14"/>
        <v>25329920.875800002</v>
      </c>
      <c r="R102" s="271">
        <f t="shared" si="14"/>
        <v>26892214.970120206</v>
      </c>
      <c r="S102" s="271">
        <f t="shared" si="15"/>
        <v>28550867.945666909</v>
      </c>
      <c r="T102" s="271"/>
      <c r="U102" s="271">
        <f t="shared" si="16"/>
        <v>1333509639.4343688</v>
      </c>
      <c r="V102" s="271">
        <f t="shared" si="17"/>
        <v>1503078426.7525699</v>
      </c>
      <c r="W102" s="271">
        <f t="shared" si="18"/>
        <v>1595785015.1754003</v>
      </c>
      <c r="X102" s="272">
        <f t="shared" si="19"/>
        <v>1694209543.117573</v>
      </c>
      <c r="Y102" s="272">
        <f t="shared" si="20"/>
        <v>1595785015.1754003</v>
      </c>
      <c r="Z102" s="271">
        <f t="shared" si="21"/>
        <v>1694209543.117573</v>
      </c>
      <c r="AA102" s="271">
        <f t="shared" si="22"/>
        <v>1798704680.5770154</v>
      </c>
      <c r="AB102" s="271"/>
      <c r="AC102" s="33" t="str">
        <f t="shared" si="23"/>
        <v>BERTAHAP</v>
      </c>
      <c r="AD102" s="273">
        <f t="shared" si="24"/>
        <v>0</v>
      </c>
      <c r="AE102" s="274">
        <v>2</v>
      </c>
      <c r="AF102" s="275"/>
      <c r="AG102" s="271" t="str">
        <f t="shared" ref="AG102:AG108" si="83">IF(AF102&gt;$AZ$42,"LB","KR")</f>
        <v>KR</v>
      </c>
      <c r="AH102" s="275">
        <f t="shared" si="65"/>
        <v>1466861000</v>
      </c>
      <c r="AI102" s="275">
        <f t="shared" si="65"/>
        <v>1653387000</v>
      </c>
      <c r="AJ102" s="275">
        <f t="shared" si="65"/>
        <v>1755364000</v>
      </c>
      <c r="AK102" s="276">
        <f t="shared" si="64"/>
        <v>1863631000</v>
      </c>
      <c r="AL102" s="276">
        <f t="shared" si="64"/>
        <v>1755364000</v>
      </c>
      <c r="AM102" s="275">
        <f t="shared" si="64"/>
        <v>1863631000</v>
      </c>
      <c r="AN102" s="275">
        <f t="shared" si="64"/>
        <v>1978576000</v>
      </c>
      <c r="AO102" s="52">
        <f t="shared" si="46"/>
        <v>1860686000</v>
      </c>
      <c r="AP102" s="43">
        <f t="shared" si="46"/>
        <v>1975449000</v>
      </c>
      <c r="AQ102" s="63">
        <f t="shared" si="27"/>
        <v>1674617400</v>
      </c>
      <c r="AR102" s="63">
        <f t="shared" si="28"/>
        <v>27910290</v>
      </c>
      <c r="AS102" s="351">
        <f t="shared" si="29"/>
        <v>34943081.25</v>
      </c>
      <c r="AT102" s="141">
        <f t="shared" si="30"/>
        <v>19754490</v>
      </c>
      <c r="AU102" s="5">
        <f t="shared" si="31"/>
        <v>27910290</v>
      </c>
      <c r="AV102" s="5">
        <f t="shared" si="32"/>
        <v>43884100</v>
      </c>
      <c r="AX102" s="2"/>
      <c r="AY102" s="2"/>
      <c r="BT102" s="56">
        <f t="shared" si="33"/>
        <v>-1481825.989699997</v>
      </c>
      <c r="BV102" s="126"/>
      <c r="BW102" s="122"/>
      <c r="BX102" s="122" t="str">
        <f>F146</f>
        <v>1BR-12</v>
      </c>
      <c r="BY102" s="123">
        <f>D146</f>
        <v>12</v>
      </c>
      <c r="BZ102" s="124">
        <f t="shared" si="80"/>
        <v>67</v>
      </c>
      <c r="CA102" s="124">
        <f t="shared" si="80"/>
        <v>57</v>
      </c>
      <c r="CB102" s="125">
        <f>O146</f>
        <v>25580712.171600003</v>
      </c>
      <c r="CC102" s="125">
        <f t="shared" si="81"/>
        <v>1340300000</v>
      </c>
      <c r="CD102" s="125">
        <f t="shared" si="81"/>
        <v>1510733000</v>
      </c>
      <c r="CE102" s="125">
        <f t="shared" si="81"/>
        <v>1603911000</v>
      </c>
      <c r="CF102" s="125">
        <f t="shared" si="81"/>
        <v>1702837000</v>
      </c>
      <c r="CG102" s="125">
        <f>AN146</f>
        <v>1807864000</v>
      </c>
      <c r="CT102" s="63">
        <f t="shared" si="40"/>
        <v>1777904100</v>
      </c>
      <c r="CU102" s="44">
        <f t="shared" si="41"/>
        <v>19754490</v>
      </c>
      <c r="CX102" s="56">
        <f t="shared" si="42"/>
        <v>1579827600</v>
      </c>
      <c r="CY102" s="44">
        <f t="shared" si="43"/>
        <v>26330460</v>
      </c>
      <c r="CZ102" s="49">
        <f t="shared" si="44"/>
        <v>43884100</v>
      </c>
    </row>
    <row r="103" spans="1:104">
      <c r="A103" s="3">
        <f t="shared" si="45"/>
        <v>64</v>
      </c>
      <c r="B103" s="263">
        <v>4</v>
      </c>
      <c r="C103" s="264" t="s">
        <v>151</v>
      </c>
      <c r="D103" s="299">
        <v>12</v>
      </c>
      <c r="E103" s="266"/>
      <c r="F103" s="41" t="s">
        <v>50</v>
      </c>
      <c r="G103" s="267">
        <f t="shared" si="4"/>
        <v>67</v>
      </c>
      <c r="H103" s="267">
        <f t="shared" si="5"/>
        <v>57</v>
      </c>
      <c r="I103" s="268">
        <f t="shared" si="6"/>
        <v>26966806</v>
      </c>
      <c r="J103" s="268">
        <f t="shared" si="7"/>
        <v>2</v>
      </c>
      <c r="K103" s="269">
        <f t="shared" si="8"/>
        <v>0.93</v>
      </c>
      <c r="L103" s="319">
        <f t="shared" si="82"/>
        <v>1.01</v>
      </c>
      <c r="M103" s="271">
        <f t="shared" si="10"/>
        <v>21166819.673561409</v>
      </c>
      <c r="N103" s="271">
        <f t="shared" si="11"/>
        <v>23858387.72623127</v>
      </c>
      <c r="O103" s="271">
        <f t="shared" si="12"/>
        <v>25329920.875800002</v>
      </c>
      <c r="P103" s="271">
        <f t="shared" si="13"/>
        <v>26892214.970120206</v>
      </c>
      <c r="Q103" s="272">
        <f t="shared" si="14"/>
        <v>25329920.875800002</v>
      </c>
      <c r="R103" s="271">
        <f t="shared" si="14"/>
        <v>26892214.970120206</v>
      </c>
      <c r="S103" s="271">
        <f t="shared" si="15"/>
        <v>28550867.945666909</v>
      </c>
      <c r="T103" s="271"/>
      <c r="U103" s="271">
        <f t="shared" si="16"/>
        <v>1206508721.3930004</v>
      </c>
      <c r="V103" s="271">
        <f t="shared" si="17"/>
        <v>1359928100.3951824</v>
      </c>
      <c r="W103" s="271">
        <f t="shared" si="18"/>
        <v>1443805489.9206002</v>
      </c>
      <c r="X103" s="272">
        <f t="shared" si="19"/>
        <v>1532856253.2968519</v>
      </c>
      <c r="Y103" s="272">
        <f t="shared" si="20"/>
        <v>1443805489.9206002</v>
      </c>
      <c r="Z103" s="271">
        <f t="shared" si="21"/>
        <v>1532856253.2968519</v>
      </c>
      <c r="AA103" s="271">
        <f t="shared" si="22"/>
        <v>1627399472.9030137</v>
      </c>
      <c r="AB103" s="271"/>
      <c r="AC103" s="33" t="str">
        <f t="shared" si="23"/>
        <v>BERTAHAP</v>
      </c>
      <c r="AD103" s="273">
        <f t="shared" si="24"/>
        <v>0</v>
      </c>
      <c r="AE103" s="274">
        <v>2</v>
      </c>
      <c r="AF103" s="275"/>
      <c r="AG103" s="271" t="str">
        <f t="shared" si="83"/>
        <v>KR</v>
      </c>
      <c r="AH103" s="275">
        <f t="shared" si="65"/>
        <v>1327160000</v>
      </c>
      <c r="AI103" s="275">
        <f t="shared" si="65"/>
        <v>1495921000</v>
      </c>
      <c r="AJ103" s="275">
        <f t="shared" si="65"/>
        <v>1588187000</v>
      </c>
      <c r="AK103" s="276">
        <f t="shared" si="64"/>
        <v>1686142000</v>
      </c>
      <c r="AL103" s="276">
        <f t="shared" si="64"/>
        <v>1588187000</v>
      </c>
      <c r="AM103" s="275">
        <f t="shared" si="64"/>
        <v>1686142000</v>
      </c>
      <c r="AN103" s="275">
        <f t="shared" si="64"/>
        <v>1790140000</v>
      </c>
      <c r="AO103" s="52">
        <f t="shared" si="46"/>
        <v>1683479000</v>
      </c>
      <c r="AP103" s="43">
        <f t="shared" si="46"/>
        <v>1787311000</v>
      </c>
      <c r="AQ103" s="63">
        <f t="shared" si="27"/>
        <v>1515131100</v>
      </c>
      <c r="AR103" s="63">
        <f t="shared" si="28"/>
        <v>25252185</v>
      </c>
      <c r="AS103" s="351">
        <f t="shared" si="29"/>
        <v>31615162.5</v>
      </c>
      <c r="AT103" s="141">
        <f t="shared" si="30"/>
        <v>17873110</v>
      </c>
      <c r="AU103" s="5">
        <f t="shared" si="31"/>
        <v>25252185</v>
      </c>
      <c r="AV103" s="5">
        <f t="shared" si="32"/>
        <v>39704675</v>
      </c>
      <c r="AX103" s="2"/>
      <c r="AY103" s="2"/>
      <c r="BT103" s="56">
        <f t="shared" si="33"/>
        <v>-1481825.989699997</v>
      </c>
      <c r="BV103" s="126"/>
      <c r="BW103" s="122"/>
      <c r="BX103" s="122" t="str">
        <f>F147</f>
        <v>1BR-16</v>
      </c>
      <c r="BY103" s="123">
        <f>D147</f>
        <v>16</v>
      </c>
      <c r="BZ103" s="124">
        <f t="shared" si="80"/>
        <v>71</v>
      </c>
      <c r="CA103" s="124">
        <f t="shared" si="80"/>
        <v>63</v>
      </c>
      <c r="CB103" s="125">
        <f>O147</f>
        <v>25580712.171600003</v>
      </c>
      <c r="CC103" s="125">
        <f t="shared" si="81"/>
        <v>1481384000</v>
      </c>
      <c r="CD103" s="125">
        <f t="shared" si="81"/>
        <v>1669757000</v>
      </c>
      <c r="CE103" s="125">
        <f t="shared" si="81"/>
        <v>1772744000</v>
      </c>
      <c r="CF103" s="125">
        <f t="shared" si="81"/>
        <v>1882083000</v>
      </c>
      <c r="CG103" s="125">
        <f>AN147</f>
        <v>1998166000</v>
      </c>
      <c r="CT103" s="63">
        <f t="shared" si="40"/>
        <v>1608579900</v>
      </c>
      <c r="CU103" s="44">
        <f t="shared" si="41"/>
        <v>17873110</v>
      </c>
      <c r="CX103" s="56">
        <f t="shared" si="42"/>
        <v>1429368300</v>
      </c>
      <c r="CY103" s="44">
        <f t="shared" si="43"/>
        <v>23822805</v>
      </c>
      <c r="CZ103" s="49">
        <f t="shared" si="44"/>
        <v>39704675</v>
      </c>
    </row>
    <row r="104" spans="1:104">
      <c r="A104" s="3">
        <f t="shared" si="45"/>
        <v>65</v>
      </c>
      <c r="B104" s="263">
        <v>5</v>
      </c>
      <c r="C104" s="264" t="s">
        <v>151</v>
      </c>
      <c r="D104" s="265">
        <v>16</v>
      </c>
      <c r="E104" s="266"/>
      <c r="F104" s="41" t="s">
        <v>52</v>
      </c>
      <c r="G104" s="267">
        <f t="shared" ref="G104:G167" si="84">SUMIF($V$10:$V$28,F104,$AA$10:$AA$28)</f>
        <v>71</v>
      </c>
      <c r="H104" s="267">
        <f t="shared" ref="H104:H167" si="85">SUMIF($V$10:$V$28,F104,$X$10:$X$28)</f>
        <v>63</v>
      </c>
      <c r="I104" s="268">
        <f t="shared" ref="I104:I167" si="86">$I$27</f>
        <v>26966806</v>
      </c>
      <c r="J104" s="268">
        <f t="shared" ref="J104:J167" si="87">SUMIF($AN$4:$AN$22,D104,$AP$4:$AP$22)</f>
        <v>2</v>
      </c>
      <c r="K104" s="269">
        <f t="shared" ref="K104:K167" si="88">IF(J104=$AJ$25,$AI$25,IF(J104=$AJ$26,$AI$26,IF(J104=$AJ$27,$AI$27,IF(J104=$AJ$28,$AI$28,IF(J104=$AJ$29,$AI$29,IF(J104=$AJ$30,$AI$30))))))</f>
        <v>0.93</v>
      </c>
      <c r="L104" s="319">
        <f t="shared" si="82"/>
        <v>1.01</v>
      </c>
      <c r="M104" s="271">
        <f t="shared" ref="M104:M167" si="89">$O104/(1+6%/12)^36</f>
        <v>21166819.673561409</v>
      </c>
      <c r="N104" s="271">
        <f t="shared" ref="N104:N167" si="90">$O104/(1+6%/12)^12</f>
        <v>23858387.72623127</v>
      </c>
      <c r="O104" s="271">
        <f t="shared" ref="O104:O167" si="91">$I$27*K104*L104</f>
        <v>25329920.875800002</v>
      </c>
      <c r="P104" s="271">
        <f t="shared" ref="P104:P167" si="92">$O104*(1+6%/12)^12</f>
        <v>26892214.970120206</v>
      </c>
      <c r="Q104" s="272">
        <f t="shared" ref="Q104:R167" si="93">O104</f>
        <v>25329920.875800002</v>
      </c>
      <c r="R104" s="271">
        <f t="shared" si="93"/>
        <v>26892214.970120206</v>
      </c>
      <c r="S104" s="271">
        <f t="shared" ref="S104:S167" si="94">$O104*(1+6%/12)^24</f>
        <v>28550867.945666909</v>
      </c>
      <c r="T104" s="271"/>
      <c r="U104" s="271">
        <f t="shared" ref="U104:U167" si="95">M104*H104</f>
        <v>1333509639.4343688</v>
      </c>
      <c r="V104" s="271">
        <f t="shared" ref="V104:V167" si="96">N104*H104</f>
        <v>1503078426.7525699</v>
      </c>
      <c r="W104" s="271">
        <f t="shared" ref="W104:W167" si="97">O104*H104</f>
        <v>1595785015.1754003</v>
      </c>
      <c r="X104" s="272">
        <f t="shared" ref="X104:X167" si="98">P104*H104</f>
        <v>1694209543.117573</v>
      </c>
      <c r="Y104" s="272">
        <f t="shared" ref="Y104:Y167" si="99">Q104*H104</f>
        <v>1595785015.1754003</v>
      </c>
      <c r="Z104" s="271">
        <f t="shared" ref="Z104:Z167" si="100">R104*H104</f>
        <v>1694209543.117573</v>
      </c>
      <c r="AA104" s="271">
        <f t="shared" ref="AA104:AA167" si="101">S104*H104</f>
        <v>1798704680.5770154</v>
      </c>
      <c r="AB104" s="271"/>
      <c r="AC104" s="33" t="str">
        <f t="shared" ref="AC104:AC167" si="102">IF(AE104=$H$32,$M$32,IF(AE104=$H$33,$M$33,IF(AE104=$H$34,$M$34)))</f>
        <v>BERTAHAP</v>
      </c>
      <c r="AD104" s="273">
        <f t="shared" ref="AD104:AD167" si="103">IF(AC104=$M$32,$N$32,IF(AC104=$M$33,$N$33,$N$34))</f>
        <v>0</v>
      </c>
      <c r="AE104" s="274">
        <v>2</v>
      </c>
      <c r="AF104" s="275"/>
      <c r="AG104" s="271" t="str">
        <f t="shared" si="83"/>
        <v>KR</v>
      </c>
      <c r="AH104" s="275">
        <f t="shared" si="65"/>
        <v>1466861000</v>
      </c>
      <c r="AI104" s="275">
        <f t="shared" si="65"/>
        <v>1653387000</v>
      </c>
      <c r="AJ104" s="275">
        <f t="shared" si="65"/>
        <v>1755364000</v>
      </c>
      <c r="AK104" s="276">
        <f t="shared" si="64"/>
        <v>1863631000</v>
      </c>
      <c r="AL104" s="276">
        <f t="shared" si="64"/>
        <v>1755364000</v>
      </c>
      <c r="AM104" s="275">
        <f t="shared" si="64"/>
        <v>1863631000</v>
      </c>
      <c r="AN104" s="275">
        <f t="shared" si="64"/>
        <v>1978576000</v>
      </c>
      <c r="AO104" s="52">
        <f t="shared" si="46"/>
        <v>1860686000</v>
      </c>
      <c r="AP104" s="43">
        <f t="shared" si="46"/>
        <v>1975449000</v>
      </c>
      <c r="AQ104" s="63">
        <f t="shared" ref="AQ104:AQ167" si="104">AO104-(AO104*10%)</f>
        <v>1674617400</v>
      </c>
      <c r="AR104" s="63">
        <f t="shared" ref="AR104:AR167" si="105">(AQ104*40%)/24</f>
        <v>27910290</v>
      </c>
      <c r="AS104" s="351">
        <f t="shared" ref="AS104:AS167" si="106">(AK104*90%)/48</f>
        <v>34943081.25</v>
      </c>
      <c r="AT104" s="141">
        <f t="shared" ref="AT104:AT167" si="107">(AP104*90%)*40%/36</f>
        <v>19754490</v>
      </c>
      <c r="AU104" s="5">
        <f t="shared" ref="AU104:AU167" si="108">(AO104*90%)*40%/24</f>
        <v>27910290</v>
      </c>
      <c r="AV104" s="5">
        <f t="shared" ref="AV104:AV167" si="109">AJ104*90%/36</f>
        <v>43884100</v>
      </c>
      <c r="AX104" s="2"/>
      <c r="AY104" s="2"/>
      <c r="BT104" s="56">
        <f t="shared" ref="BT104:BT167" si="110">O104-$O$298</f>
        <v>-1481825.989699997</v>
      </c>
      <c r="BV104" s="126">
        <v>19</v>
      </c>
      <c r="BW104" s="131" t="s">
        <v>63</v>
      </c>
      <c r="BX104" s="122" t="str">
        <f t="shared" ref="BX104:BX109" si="111">F173</f>
        <v>1BR-6</v>
      </c>
      <c r="BY104" s="123" t="str">
        <f t="shared" ref="BY104:BY109" si="112">D173</f>
        <v>06</v>
      </c>
      <c r="BZ104" s="124">
        <f t="shared" ref="BZ104:CA109" si="113">G173</f>
        <v>78</v>
      </c>
      <c r="CA104" s="124">
        <f t="shared" si="113"/>
        <v>66</v>
      </c>
      <c r="CB104" s="125">
        <f t="shared" ref="CB104:CB109" si="114">O173</f>
        <v>25580712.171600003</v>
      </c>
      <c r="CC104" s="125">
        <f t="shared" ref="CC104:CF109" si="115">AH173</f>
        <v>1551927000</v>
      </c>
      <c r="CD104" s="125">
        <f t="shared" si="115"/>
        <v>1749269000</v>
      </c>
      <c r="CE104" s="125">
        <f t="shared" si="115"/>
        <v>1857160000</v>
      </c>
      <c r="CF104" s="125">
        <f t="shared" si="115"/>
        <v>1971706000</v>
      </c>
      <c r="CG104" s="125">
        <f t="shared" ref="CG104:CG109" si="116">AN173</f>
        <v>2093316000</v>
      </c>
      <c r="CH104" s="2">
        <v>6</v>
      </c>
      <c r="CT104" s="63">
        <f t="shared" ref="CT104:CT167" si="117">AP104-(AP104*10%)</f>
        <v>1777904100</v>
      </c>
      <c r="CU104" s="44">
        <f t="shared" ref="CU104:CU167" si="118">(CT104*40%)/36</f>
        <v>19754490</v>
      </c>
      <c r="CX104" s="56">
        <f t="shared" ref="CX104:CX167" si="119">AJ104*90%</f>
        <v>1579827600</v>
      </c>
      <c r="CY104" s="44">
        <f t="shared" ref="CY104:CY167" si="120">(CX104*40%)/24</f>
        <v>26330460</v>
      </c>
      <c r="CZ104" s="49">
        <f t="shared" ref="CZ104:CZ167" si="121">(AJ104*90%)/36</f>
        <v>43884100</v>
      </c>
    </row>
    <row r="105" spans="1:104">
      <c r="A105" s="3">
        <f t="shared" ref="A105:A168" si="122">A104+1</f>
        <v>66</v>
      </c>
      <c r="B105" s="263">
        <v>6</v>
      </c>
      <c r="C105" s="264" t="s">
        <v>151</v>
      </c>
      <c r="D105" s="299">
        <v>18</v>
      </c>
      <c r="E105" s="266"/>
      <c r="F105" s="41" t="s">
        <v>54</v>
      </c>
      <c r="G105" s="267">
        <f t="shared" si="84"/>
        <v>97</v>
      </c>
      <c r="H105" s="267">
        <f t="shared" si="85"/>
        <v>85</v>
      </c>
      <c r="I105" s="268">
        <f t="shared" si="86"/>
        <v>26966806</v>
      </c>
      <c r="J105" s="268">
        <f t="shared" si="87"/>
        <v>2</v>
      </c>
      <c r="K105" s="269">
        <f t="shared" si="88"/>
        <v>0.93</v>
      </c>
      <c r="L105" s="319">
        <f t="shared" si="82"/>
        <v>1.01</v>
      </c>
      <c r="M105" s="271">
        <f t="shared" si="89"/>
        <v>21166819.673561409</v>
      </c>
      <c r="N105" s="271">
        <f t="shared" si="90"/>
        <v>23858387.72623127</v>
      </c>
      <c r="O105" s="271">
        <f t="shared" si="91"/>
        <v>25329920.875800002</v>
      </c>
      <c r="P105" s="271">
        <f t="shared" si="92"/>
        <v>26892214.970120206</v>
      </c>
      <c r="Q105" s="272">
        <f t="shared" si="93"/>
        <v>25329920.875800002</v>
      </c>
      <c r="R105" s="271">
        <f t="shared" si="93"/>
        <v>26892214.970120206</v>
      </c>
      <c r="S105" s="271">
        <f t="shared" si="94"/>
        <v>28550867.945666909</v>
      </c>
      <c r="T105" s="271"/>
      <c r="U105" s="271">
        <f t="shared" si="95"/>
        <v>1799179672.2527199</v>
      </c>
      <c r="V105" s="271">
        <f t="shared" si="96"/>
        <v>2027962956.7296579</v>
      </c>
      <c r="W105" s="271">
        <f t="shared" si="97"/>
        <v>2153043274.4430003</v>
      </c>
      <c r="X105" s="272">
        <f t="shared" si="98"/>
        <v>2285838272.4602175</v>
      </c>
      <c r="Y105" s="272">
        <f t="shared" si="99"/>
        <v>2153043274.4430003</v>
      </c>
      <c r="Z105" s="271">
        <f t="shared" si="100"/>
        <v>2285838272.4602175</v>
      </c>
      <c r="AA105" s="271">
        <f t="shared" si="101"/>
        <v>2426823775.3816872</v>
      </c>
      <c r="AB105" s="271"/>
      <c r="AC105" s="33" t="str">
        <f t="shared" si="102"/>
        <v>BERTAHAP</v>
      </c>
      <c r="AD105" s="273">
        <f t="shared" si="103"/>
        <v>0</v>
      </c>
      <c r="AE105" s="274">
        <v>2</v>
      </c>
      <c r="AF105" s="275"/>
      <c r="AG105" s="271" t="str">
        <f t="shared" si="83"/>
        <v>KR</v>
      </c>
      <c r="AH105" s="275">
        <f t="shared" si="65"/>
        <v>1979098000</v>
      </c>
      <c r="AI105" s="275">
        <f t="shared" si="65"/>
        <v>2230760000</v>
      </c>
      <c r="AJ105" s="275">
        <f t="shared" si="65"/>
        <v>2368348000</v>
      </c>
      <c r="AK105" s="276">
        <f t="shared" si="64"/>
        <v>2514423000</v>
      </c>
      <c r="AL105" s="276">
        <f t="shared" si="64"/>
        <v>2368348000</v>
      </c>
      <c r="AM105" s="275">
        <f t="shared" si="64"/>
        <v>2514423000</v>
      </c>
      <c r="AN105" s="275">
        <f t="shared" si="64"/>
        <v>2669507000</v>
      </c>
      <c r="AO105" s="52">
        <f t="shared" ref="AO105:AP168" si="123">ROUNDUP(AJ105+(AJ105*6%),-3)</f>
        <v>2510449000</v>
      </c>
      <c r="AP105" s="43">
        <f t="shared" si="123"/>
        <v>2665289000</v>
      </c>
      <c r="AQ105" s="63">
        <f t="shared" si="104"/>
        <v>2259404100</v>
      </c>
      <c r="AR105" s="63">
        <f t="shared" si="105"/>
        <v>37656735</v>
      </c>
      <c r="AS105" s="351">
        <f t="shared" si="106"/>
        <v>47145431.25</v>
      </c>
      <c r="AT105" s="141">
        <f t="shared" si="107"/>
        <v>26652890</v>
      </c>
      <c r="AU105" s="5">
        <f t="shared" si="108"/>
        <v>37656735</v>
      </c>
      <c r="AV105" s="5">
        <f t="shared" si="109"/>
        <v>59208700</v>
      </c>
      <c r="AX105" s="2"/>
      <c r="AY105" s="2"/>
      <c r="BT105" s="56">
        <f t="shared" si="110"/>
        <v>-1481825.989699997</v>
      </c>
      <c r="BV105" s="126"/>
      <c r="BW105" s="122"/>
      <c r="BX105" s="122" t="str">
        <f t="shared" si="111"/>
        <v>1BR-8</v>
      </c>
      <c r="BY105" s="123" t="str">
        <f t="shared" si="112"/>
        <v>08</v>
      </c>
      <c r="BZ105" s="124">
        <f t="shared" si="113"/>
        <v>60</v>
      </c>
      <c r="CA105" s="124">
        <f t="shared" si="113"/>
        <v>52</v>
      </c>
      <c r="CB105" s="125">
        <f t="shared" si="114"/>
        <v>25580712.171600003</v>
      </c>
      <c r="CC105" s="125">
        <f t="shared" si="115"/>
        <v>1222730000</v>
      </c>
      <c r="CD105" s="125">
        <f t="shared" si="115"/>
        <v>1378212000</v>
      </c>
      <c r="CE105" s="125">
        <f t="shared" si="115"/>
        <v>1463217000</v>
      </c>
      <c r="CF105" s="125">
        <f t="shared" si="115"/>
        <v>1553465000</v>
      </c>
      <c r="CG105" s="125">
        <f t="shared" si="116"/>
        <v>1649280000</v>
      </c>
      <c r="CT105" s="63">
        <f t="shared" si="117"/>
        <v>2398760100</v>
      </c>
      <c r="CU105" s="44">
        <f t="shared" si="118"/>
        <v>26652890</v>
      </c>
      <c r="CX105" s="56">
        <f t="shared" si="119"/>
        <v>2131513200</v>
      </c>
      <c r="CY105" s="44">
        <f t="shared" si="120"/>
        <v>35525220</v>
      </c>
      <c r="CZ105" s="49">
        <f t="shared" si="121"/>
        <v>59208700</v>
      </c>
    </row>
    <row r="106" spans="1:104">
      <c r="A106" s="3">
        <f t="shared" si="122"/>
        <v>67</v>
      </c>
      <c r="B106" s="263">
        <v>7</v>
      </c>
      <c r="C106" s="264" t="s">
        <v>151</v>
      </c>
      <c r="D106" s="299">
        <v>20</v>
      </c>
      <c r="E106" s="266"/>
      <c r="F106" s="41" t="s">
        <v>70</v>
      </c>
      <c r="G106" s="267">
        <f t="shared" si="84"/>
        <v>60</v>
      </c>
      <c r="H106" s="267">
        <f t="shared" si="85"/>
        <v>51</v>
      </c>
      <c r="I106" s="268">
        <f t="shared" si="86"/>
        <v>26966806</v>
      </c>
      <c r="J106" s="268">
        <f t="shared" si="87"/>
        <v>2</v>
      </c>
      <c r="K106" s="269">
        <f t="shared" si="88"/>
        <v>0.93</v>
      </c>
      <c r="L106" s="319">
        <f t="shared" si="82"/>
        <v>1.01</v>
      </c>
      <c r="M106" s="271">
        <f t="shared" si="89"/>
        <v>21166819.673561409</v>
      </c>
      <c r="N106" s="271">
        <f t="shared" si="90"/>
        <v>23858387.72623127</v>
      </c>
      <c r="O106" s="271">
        <f t="shared" si="91"/>
        <v>25329920.875800002</v>
      </c>
      <c r="P106" s="271">
        <f t="shared" si="92"/>
        <v>26892214.970120206</v>
      </c>
      <c r="Q106" s="272">
        <f t="shared" si="93"/>
        <v>25329920.875800002</v>
      </c>
      <c r="R106" s="271">
        <f t="shared" si="93"/>
        <v>26892214.970120206</v>
      </c>
      <c r="S106" s="271">
        <f t="shared" si="94"/>
        <v>28550867.945666909</v>
      </c>
      <c r="T106" s="271"/>
      <c r="U106" s="271">
        <f t="shared" si="95"/>
        <v>1079507803.3516319</v>
      </c>
      <c r="V106" s="271">
        <f t="shared" si="96"/>
        <v>1216777774.0377948</v>
      </c>
      <c r="W106" s="271">
        <f t="shared" si="97"/>
        <v>1291825964.6658001</v>
      </c>
      <c r="X106" s="272">
        <f t="shared" si="98"/>
        <v>1371502963.4761305</v>
      </c>
      <c r="Y106" s="272">
        <f t="shared" si="99"/>
        <v>1291825964.6658001</v>
      </c>
      <c r="Z106" s="271">
        <f t="shared" si="100"/>
        <v>1371502963.4761305</v>
      </c>
      <c r="AA106" s="271">
        <f t="shared" si="101"/>
        <v>1456094265.2290125</v>
      </c>
      <c r="AB106" s="271"/>
      <c r="AC106" s="33" t="str">
        <f t="shared" si="102"/>
        <v>BERTAHAP</v>
      </c>
      <c r="AD106" s="273">
        <f t="shared" si="103"/>
        <v>0</v>
      </c>
      <c r="AE106" s="274">
        <v>2</v>
      </c>
      <c r="AF106" s="275"/>
      <c r="AG106" s="271" t="str">
        <f t="shared" si="83"/>
        <v>KR</v>
      </c>
      <c r="AH106" s="275">
        <f t="shared" si="65"/>
        <v>1187459000</v>
      </c>
      <c r="AI106" s="275">
        <f t="shared" si="65"/>
        <v>1338456000</v>
      </c>
      <c r="AJ106" s="275">
        <f t="shared" si="65"/>
        <v>1421009000</v>
      </c>
      <c r="AK106" s="276">
        <f t="shared" si="64"/>
        <v>1508654000</v>
      </c>
      <c r="AL106" s="276">
        <f t="shared" si="64"/>
        <v>1421009000</v>
      </c>
      <c r="AM106" s="275">
        <f t="shared" si="64"/>
        <v>1508654000</v>
      </c>
      <c r="AN106" s="275">
        <f t="shared" si="64"/>
        <v>1601704000</v>
      </c>
      <c r="AO106" s="52">
        <f t="shared" si="123"/>
        <v>1506270000</v>
      </c>
      <c r="AP106" s="43">
        <f t="shared" si="123"/>
        <v>1599174000</v>
      </c>
      <c r="AQ106" s="63">
        <f t="shared" si="104"/>
        <v>1355643000</v>
      </c>
      <c r="AR106" s="63">
        <f t="shared" si="105"/>
        <v>22594050</v>
      </c>
      <c r="AS106" s="351">
        <f t="shared" si="106"/>
        <v>28287262.5</v>
      </c>
      <c r="AT106" s="141">
        <f t="shared" si="107"/>
        <v>15991740</v>
      </c>
      <c r="AU106" s="5">
        <f t="shared" si="108"/>
        <v>22594050</v>
      </c>
      <c r="AV106" s="5">
        <f t="shared" si="109"/>
        <v>35525225</v>
      </c>
      <c r="AX106" s="2"/>
      <c r="AY106" s="2"/>
      <c r="BT106" s="56">
        <f t="shared" si="110"/>
        <v>-1481825.989699997</v>
      </c>
      <c r="BV106" s="126"/>
      <c r="BW106" s="122"/>
      <c r="BX106" s="122" t="str">
        <f t="shared" si="111"/>
        <v>1BR-10</v>
      </c>
      <c r="BY106" s="123">
        <f t="shared" si="112"/>
        <v>10</v>
      </c>
      <c r="BZ106" s="124">
        <f t="shared" si="113"/>
        <v>74</v>
      </c>
      <c r="CA106" s="124">
        <f t="shared" si="113"/>
        <v>63</v>
      </c>
      <c r="CB106" s="125">
        <f t="shared" si="114"/>
        <v>25580712.171600003</v>
      </c>
      <c r="CC106" s="125">
        <f t="shared" si="115"/>
        <v>1481384000</v>
      </c>
      <c r="CD106" s="125">
        <f t="shared" si="115"/>
        <v>1669757000</v>
      </c>
      <c r="CE106" s="125">
        <f t="shared" si="115"/>
        <v>1772744000</v>
      </c>
      <c r="CF106" s="125">
        <f t="shared" si="115"/>
        <v>1882083000</v>
      </c>
      <c r="CG106" s="125">
        <f t="shared" si="116"/>
        <v>1998166000</v>
      </c>
      <c r="CT106" s="63">
        <f t="shared" si="117"/>
        <v>1439256600</v>
      </c>
      <c r="CU106" s="44">
        <f t="shared" si="118"/>
        <v>15991740</v>
      </c>
      <c r="CX106" s="56">
        <f t="shared" si="119"/>
        <v>1278908100</v>
      </c>
      <c r="CY106" s="44">
        <f t="shared" si="120"/>
        <v>21315135</v>
      </c>
      <c r="CZ106" s="49">
        <f t="shared" si="121"/>
        <v>35525225</v>
      </c>
    </row>
    <row r="107" spans="1:104">
      <c r="A107" s="3">
        <f t="shared" si="122"/>
        <v>68</v>
      </c>
      <c r="B107" s="263">
        <v>8</v>
      </c>
      <c r="C107" s="264" t="s">
        <v>151</v>
      </c>
      <c r="D107" s="299">
        <v>22</v>
      </c>
      <c r="E107" s="266"/>
      <c r="F107" s="41" t="s">
        <v>89</v>
      </c>
      <c r="G107" s="267">
        <f t="shared" si="84"/>
        <v>81</v>
      </c>
      <c r="H107" s="267">
        <f t="shared" si="85"/>
        <v>70</v>
      </c>
      <c r="I107" s="268">
        <f t="shared" si="86"/>
        <v>26966806</v>
      </c>
      <c r="J107" s="268">
        <f t="shared" si="87"/>
        <v>4</v>
      </c>
      <c r="K107" s="269">
        <f t="shared" si="88"/>
        <v>0.97</v>
      </c>
      <c r="L107" s="319">
        <f t="shared" si="82"/>
        <v>1.01</v>
      </c>
      <c r="M107" s="271">
        <f t="shared" si="89"/>
        <v>22077220.519736089</v>
      </c>
      <c r="N107" s="271">
        <f t="shared" si="90"/>
        <v>24884554.94026272</v>
      </c>
      <c r="O107" s="271">
        <f t="shared" si="91"/>
        <v>26419379.838199999</v>
      </c>
      <c r="P107" s="271">
        <f t="shared" si="92"/>
        <v>28048869.3774372</v>
      </c>
      <c r="Q107" s="272">
        <f t="shared" si="93"/>
        <v>26419379.838199999</v>
      </c>
      <c r="R107" s="271">
        <f t="shared" si="93"/>
        <v>28048869.3774372</v>
      </c>
      <c r="S107" s="271">
        <f t="shared" si="94"/>
        <v>29778862.265910644</v>
      </c>
      <c r="T107" s="271"/>
      <c r="U107" s="271">
        <f t="shared" si="95"/>
        <v>1545405436.3815262</v>
      </c>
      <c r="V107" s="271">
        <f t="shared" si="96"/>
        <v>1741918845.8183904</v>
      </c>
      <c r="W107" s="271">
        <f t="shared" si="97"/>
        <v>1849356588.674</v>
      </c>
      <c r="X107" s="272">
        <f t="shared" si="98"/>
        <v>1963420856.420604</v>
      </c>
      <c r="Y107" s="272">
        <f t="shared" si="99"/>
        <v>1849356588.674</v>
      </c>
      <c r="Z107" s="271">
        <f t="shared" si="100"/>
        <v>1963420856.420604</v>
      </c>
      <c r="AA107" s="271">
        <f t="shared" si="101"/>
        <v>2084520358.613745</v>
      </c>
      <c r="AB107" s="271"/>
      <c r="AC107" s="33" t="str">
        <f t="shared" si="102"/>
        <v>BERTAHAP</v>
      </c>
      <c r="AD107" s="273">
        <f t="shared" si="103"/>
        <v>0</v>
      </c>
      <c r="AE107" s="274">
        <v>2</v>
      </c>
      <c r="AF107" s="275"/>
      <c r="AG107" s="271" t="str">
        <f t="shared" si="83"/>
        <v>KR</v>
      </c>
      <c r="AH107" s="275">
        <f t="shared" si="65"/>
        <v>1699946000</v>
      </c>
      <c r="AI107" s="275">
        <f t="shared" si="65"/>
        <v>1916111000</v>
      </c>
      <c r="AJ107" s="275">
        <f t="shared" si="65"/>
        <v>2034293000</v>
      </c>
      <c r="AK107" s="276">
        <f t="shared" si="64"/>
        <v>2159763000</v>
      </c>
      <c r="AL107" s="276">
        <f t="shared" si="64"/>
        <v>2034293000</v>
      </c>
      <c r="AM107" s="275">
        <f t="shared" si="64"/>
        <v>2159763000</v>
      </c>
      <c r="AN107" s="275">
        <f t="shared" si="64"/>
        <v>2292973000</v>
      </c>
      <c r="AO107" s="52">
        <f t="shared" si="123"/>
        <v>2156351000</v>
      </c>
      <c r="AP107" s="43">
        <f t="shared" si="123"/>
        <v>2289349000</v>
      </c>
      <c r="AQ107" s="63">
        <f t="shared" si="104"/>
        <v>1940715900</v>
      </c>
      <c r="AR107" s="63">
        <f t="shared" si="105"/>
        <v>32345265</v>
      </c>
      <c r="AS107" s="351">
        <f t="shared" si="106"/>
        <v>40495556.25</v>
      </c>
      <c r="AT107" s="141">
        <f t="shared" si="107"/>
        <v>22893490</v>
      </c>
      <c r="AU107" s="5">
        <f t="shared" si="108"/>
        <v>32345265</v>
      </c>
      <c r="AV107" s="5">
        <f t="shared" si="109"/>
        <v>50857325</v>
      </c>
      <c r="AX107" s="2"/>
      <c r="AY107" s="2"/>
      <c r="BT107" s="56">
        <f t="shared" si="110"/>
        <v>-392367.02730000019</v>
      </c>
      <c r="BV107" s="126"/>
      <c r="BW107" s="122"/>
      <c r="BX107" s="122" t="str">
        <f t="shared" si="111"/>
        <v>1BR-12</v>
      </c>
      <c r="BY107" s="123">
        <f t="shared" si="112"/>
        <v>12</v>
      </c>
      <c r="BZ107" s="124">
        <f t="shared" si="113"/>
        <v>67</v>
      </c>
      <c r="CA107" s="124">
        <f t="shared" si="113"/>
        <v>57</v>
      </c>
      <c r="CB107" s="125">
        <f t="shared" si="114"/>
        <v>25580712.171600003</v>
      </c>
      <c r="CC107" s="125">
        <f t="shared" si="115"/>
        <v>1340300000</v>
      </c>
      <c r="CD107" s="125">
        <f t="shared" si="115"/>
        <v>1510733000</v>
      </c>
      <c r="CE107" s="125">
        <f t="shared" si="115"/>
        <v>1603911000</v>
      </c>
      <c r="CF107" s="125">
        <f t="shared" si="115"/>
        <v>1702837000</v>
      </c>
      <c r="CG107" s="125">
        <f t="shared" si="116"/>
        <v>1807864000</v>
      </c>
      <c r="CT107" s="63">
        <f t="shared" si="117"/>
        <v>2060414100</v>
      </c>
      <c r="CU107" s="44">
        <f t="shared" si="118"/>
        <v>22893490</v>
      </c>
      <c r="CX107" s="56">
        <f t="shared" si="119"/>
        <v>1830863700</v>
      </c>
      <c r="CY107" s="44">
        <f t="shared" si="120"/>
        <v>30514395</v>
      </c>
      <c r="CZ107" s="49">
        <f t="shared" si="121"/>
        <v>50857325</v>
      </c>
    </row>
    <row r="108" spans="1:104">
      <c r="A108" s="3">
        <f t="shared" si="122"/>
        <v>69</v>
      </c>
      <c r="B108" s="263">
        <v>1</v>
      </c>
      <c r="C108" s="264" t="s">
        <v>152</v>
      </c>
      <c r="D108" s="265" t="s">
        <v>24</v>
      </c>
      <c r="E108" s="266"/>
      <c r="F108" s="41" t="s">
        <v>39</v>
      </c>
      <c r="G108" s="267">
        <f t="shared" si="84"/>
        <v>113</v>
      </c>
      <c r="H108" s="267">
        <f t="shared" si="85"/>
        <v>101</v>
      </c>
      <c r="I108" s="268">
        <f t="shared" si="86"/>
        <v>26966806</v>
      </c>
      <c r="J108" s="268">
        <f t="shared" si="87"/>
        <v>6</v>
      </c>
      <c r="K108" s="269">
        <f t="shared" si="88"/>
        <v>0.95</v>
      </c>
      <c r="L108" s="270">
        <f t="shared" ref="L108:L115" si="124">SUMIF($AN$4:$AN$22,D108,$AU$4:$AU$22)</f>
        <v>1.01</v>
      </c>
      <c r="M108" s="271">
        <f t="shared" si="89"/>
        <v>21622020.096648749</v>
      </c>
      <c r="N108" s="271">
        <f t="shared" si="90"/>
        <v>24371471.333246995</v>
      </c>
      <c r="O108" s="271">
        <f t="shared" si="91"/>
        <v>25874650.357000001</v>
      </c>
      <c r="P108" s="271">
        <f t="shared" si="92"/>
        <v>27470542.173778702</v>
      </c>
      <c r="Q108" s="272">
        <f t="shared" si="93"/>
        <v>25874650.357000001</v>
      </c>
      <c r="R108" s="271">
        <f t="shared" si="93"/>
        <v>27470542.173778702</v>
      </c>
      <c r="S108" s="271">
        <f t="shared" si="94"/>
        <v>29164865.105788779</v>
      </c>
      <c r="T108" s="271"/>
      <c r="U108" s="271">
        <f t="shared" si="95"/>
        <v>2183824029.7615237</v>
      </c>
      <c r="V108" s="271">
        <f t="shared" si="96"/>
        <v>2461518604.6579466</v>
      </c>
      <c r="W108" s="271">
        <f t="shared" si="97"/>
        <v>2613339686.0570002</v>
      </c>
      <c r="X108" s="272">
        <f t="shared" si="98"/>
        <v>2774524759.5516491</v>
      </c>
      <c r="Y108" s="272">
        <f t="shared" si="99"/>
        <v>2613339686.0570002</v>
      </c>
      <c r="Z108" s="271">
        <f t="shared" si="100"/>
        <v>2774524759.5516491</v>
      </c>
      <c r="AA108" s="271">
        <f t="shared" si="101"/>
        <v>2945651375.6846666</v>
      </c>
      <c r="AB108" s="271"/>
      <c r="AC108" s="33" t="str">
        <f t="shared" si="102"/>
        <v>BERTAHAP</v>
      </c>
      <c r="AD108" s="273">
        <f t="shared" si="103"/>
        <v>0</v>
      </c>
      <c r="AE108" s="274">
        <v>2</v>
      </c>
      <c r="AF108" s="275"/>
      <c r="AG108" s="271" t="str">
        <f t="shared" si="83"/>
        <v>KR</v>
      </c>
      <c r="AH108" s="275">
        <f t="shared" si="65"/>
        <v>2402207000</v>
      </c>
      <c r="AI108" s="275">
        <f t="shared" si="65"/>
        <v>2707671000</v>
      </c>
      <c r="AJ108" s="275">
        <f t="shared" si="65"/>
        <v>2874674000</v>
      </c>
      <c r="AK108" s="276">
        <f t="shared" si="64"/>
        <v>3051978000</v>
      </c>
      <c r="AL108" s="276">
        <f t="shared" si="64"/>
        <v>2874674000</v>
      </c>
      <c r="AM108" s="275">
        <f t="shared" si="64"/>
        <v>3051978000</v>
      </c>
      <c r="AN108" s="275">
        <f t="shared" si="64"/>
        <v>3240217000</v>
      </c>
      <c r="AO108" s="52">
        <f t="shared" si="123"/>
        <v>3047155000</v>
      </c>
      <c r="AP108" s="43">
        <f t="shared" si="123"/>
        <v>3235097000</v>
      </c>
      <c r="AQ108" s="63">
        <f t="shared" si="104"/>
        <v>2742439500</v>
      </c>
      <c r="AR108" s="63">
        <f t="shared" si="105"/>
        <v>45707325</v>
      </c>
      <c r="AS108" s="351">
        <f t="shared" si="106"/>
        <v>57224587.5</v>
      </c>
      <c r="AT108" s="141">
        <f t="shared" si="107"/>
        <v>32350970</v>
      </c>
      <c r="AU108" s="5">
        <f t="shared" si="108"/>
        <v>45707325</v>
      </c>
      <c r="AV108" s="5">
        <f t="shared" si="109"/>
        <v>71866850</v>
      </c>
      <c r="AX108" s="2"/>
      <c r="AY108" s="2"/>
      <c r="BT108" s="56">
        <f t="shared" si="110"/>
        <v>-937096.5084999986</v>
      </c>
      <c r="BV108" s="126"/>
      <c r="BW108" s="122"/>
      <c r="BX108" s="122" t="str">
        <f t="shared" si="111"/>
        <v>1BR-16</v>
      </c>
      <c r="BY108" s="123">
        <f t="shared" si="112"/>
        <v>16</v>
      </c>
      <c r="BZ108" s="124">
        <f t="shared" si="113"/>
        <v>71</v>
      </c>
      <c r="CA108" s="124">
        <f t="shared" si="113"/>
        <v>63</v>
      </c>
      <c r="CB108" s="125">
        <f t="shared" si="114"/>
        <v>25580712.171600003</v>
      </c>
      <c r="CC108" s="125">
        <f t="shared" si="115"/>
        <v>1481384000</v>
      </c>
      <c r="CD108" s="125">
        <f t="shared" si="115"/>
        <v>1669757000</v>
      </c>
      <c r="CE108" s="125">
        <f t="shared" si="115"/>
        <v>1772744000</v>
      </c>
      <c r="CF108" s="125">
        <f t="shared" si="115"/>
        <v>1882083000</v>
      </c>
      <c r="CG108" s="125">
        <f t="shared" si="116"/>
        <v>1998166000</v>
      </c>
      <c r="CT108" s="63">
        <f t="shared" si="117"/>
        <v>2911587300</v>
      </c>
      <c r="CU108" s="44">
        <f t="shared" si="118"/>
        <v>32350970</v>
      </c>
      <c r="CX108" s="56">
        <f t="shared" si="119"/>
        <v>2587206600</v>
      </c>
      <c r="CY108" s="44">
        <f t="shared" si="120"/>
        <v>43120110</v>
      </c>
      <c r="CZ108" s="49">
        <f t="shared" si="121"/>
        <v>71866850</v>
      </c>
    </row>
    <row r="109" spans="1:104">
      <c r="A109" s="3">
        <f t="shared" si="122"/>
        <v>70</v>
      </c>
      <c r="B109" s="263">
        <v>2</v>
      </c>
      <c r="C109" s="264" t="s">
        <v>152</v>
      </c>
      <c r="D109" s="265" t="s">
        <v>35</v>
      </c>
      <c r="E109" s="266"/>
      <c r="F109" s="41" t="s">
        <v>42</v>
      </c>
      <c r="G109" s="267">
        <f t="shared" si="84"/>
        <v>78</v>
      </c>
      <c r="H109" s="267">
        <f t="shared" si="85"/>
        <v>66</v>
      </c>
      <c r="I109" s="268">
        <f t="shared" si="86"/>
        <v>26966806</v>
      </c>
      <c r="J109" s="268">
        <f t="shared" si="87"/>
        <v>2</v>
      </c>
      <c r="K109" s="269">
        <f t="shared" si="88"/>
        <v>0.93</v>
      </c>
      <c r="L109" s="270">
        <f t="shared" si="124"/>
        <v>1.01</v>
      </c>
      <c r="M109" s="271">
        <f t="shared" si="89"/>
        <v>21166819.673561409</v>
      </c>
      <c r="N109" s="271">
        <f t="shared" si="90"/>
        <v>23858387.72623127</v>
      </c>
      <c r="O109" s="271">
        <f t="shared" si="91"/>
        <v>25329920.875800002</v>
      </c>
      <c r="P109" s="271">
        <f t="shared" si="92"/>
        <v>26892214.970120206</v>
      </c>
      <c r="Q109" s="272">
        <f t="shared" si="93"/>
        <v>25329920.875800002</v>
      </c>
      <c r="R109" s="271">
        <f t="shared" si="93"/>
        <v>26892214.970120206</v>
      </c>
      <c r="S109" s="271">
        <f t="shared" si="94"/>
        <v>28550867.945666909</v>
      </c>
      <c r="T109" s="271"/>
      <c r="U109" s="271">
        <f t="shared" si="95"/>
        <v>1397010098.4550531</v>
      </c>
      <c r="V109" s="271">
        <f t="shared" si="96"/>
        <v>1574653589.9312637</v>
      </c>
      <c r="W109" s="271">
        <f t="shared" si="97"/>
        <v>1671774777.8028002</v>
      </c>
      <c r="X109" s="272">
        <f t="shared" si="98"/>
        <v>1774886188.0279336</v>
      </c>
      <c r="Y109" s="272">
        <f t="shared" si="99"/>
        <v>1671774777.8028002</v>
      </c>
      <c r="Z109" s="271">
        <f t="shared" si="100"/>
        <v>1774886188.0279336</v>
      </c>
      <c r="AA109" s="271">
        <f t="shared" si="101"/>
        <v>1884357284.414016</v>
      </c>
      <c r="AB109" s="271"/>
      <c r="AC109" s="33" t="str">
        <f t="shared" si="102"/>
        <v>BERTAHAP</v>
      </c>
      <c r="AD109" s="273">
        <f t="shared" si="103"/>
        <v>0</v>
      </c>
      <c r="AE109" s="274">
        <v>2</v>
      </c>
      <c r="AF109" s="275"/>
      <c r="AG109" s="271" t="e">
        <f>IF(AF109&gt;#REF!,"LB","KR")</f>
        <v>#REF!</v>
      </c>
      <c r="AH109" s="275">
        <f t="shared" si="65"/>
        <v>1536712000</v>
      </c>
      <c r="AI109" s="275">
        <f t="shared" si="65"/>
        <v>1732119000</v>
      </c>
      <c r="AJ109" s="275">
        <f t="shared" si="65"/>
        <v>1838953000</v>
      </c>
      <c r="AK109" s="276">
        <f t="shared" si="64"/>
        <v>1952375000</v>
      </c>
      <c r="AL109" s="276">
        <f t="shared" si="64"/>
        <v>1838953000</v>
      </c>
      <c r="AM109" s="275">
        <f t="shared" si="64"/>
        <v>1952375000</v>
      </c>
      <c r="AN109" s="275">
        <f t="shared" si="64"/>
        <v>2072794000</v>
      </c>
      <c r="AO109" s="52">
        <f t="shared" si="123"/>
        <v>1949291000</v>
      </c>
      <c r="AP109" s="43">
        <f t="shared" si="123"/>
        <v>2069518000</v>
      </c>
      <c r="AQ109" s="63">
        <f t="shared" si="104"/>
        <v>1754361900</v>
      </c>
      <c r="AR109" s="63">
        <f t="shared" si="105"/>
        <v>29239365</v>
      </c>
      <c r="AS109" s="351">
        <f t="shared" si="106"/>
        <v>36607031.25</v>
      </c>
      <c r="AT109" s="141">
        <f t="shared" si="107"/>
        <v>20695180</v>
      </c>
      <c r="AU109" s="5">
        <f t="shared" si="108"/>
        <v>29239365</v>
      </c>
      <c r="AV109" s="5">
        <f t="shared" si="109"/>
        <v>45973825</v>
      </c>
      <c r="AX109" s="2"/>
      <c r="AY109" s="2"/>
      <c r="BT109" s="56">
        <f t="shared" si="110"/>
        <v>-1481825.989699997</v>
      </c>
      <c r="BV109" s="126"/>
      <c r="BW109" s="122"/>
      <c r="BX109" s="122" t="str">
        <f t="shared" si="111"/>
        <v>2BR-18</v>
      </c>
      <c r="BY109" s="123">
        <f t="shared" si="112"/>
        <v>18</v>
      </c>
      <c r="BZ109" s="124">
        <f t="shared" si="113"/>
        <v>97</v>
      </c>
      <c r="CA109" s="124">
        <f t="shared" si="113"/>
        <v>85</v>
      </c>
      <c r="CB109" s="125">
        <f t="shared" si="114"/>
        <v>25580712.171600003</v>
      </c>
      <c r="CC109" s="125">
        <f t="shared" si="115"/>
        <v>1998693000</v>
      </c>
      <c r="CD109" s="125">
        <f t="shared" si="115"/>
        <v>2252846000</v>
      </c>
      <c r="CE109" s="125">
        <f t="shared" si="115"/>
        <v>2391797000</v>
      </c>
      <c r="CF109" s="125">
        <f t="shared" si="115"/>
        <v>2539318000</v>
      </c>
      <c r="CG109" s="125">
        <f t="shared" si="116"/>
        <v>2695937000</v>
      </c>
      <c r="CT109" s="63">
        <f t="shared" si="117"/>
        <v>1862566200</v>
      </c>
      <c r="CU109" s="44">
        <f t="shared" si="118"/>
        <v>20695180</v>
      </c>
      <c r="CX109" s="56">
        <f t="shared" si="119"/>
        <v>1655057700</v>
      </c>
      <c r="CY109" s="44">
        <f t="shared" si="120"/>
        <v>27584295</v>
      </c>
      <c r="CZ109" s="49">
        <f t="shared" si="121"/>
        <v>45973825</v>
      </c>
    </row>
    <row r="110" spans="1:104">
      <c r="A110" s="3">
        <f t="shared" si="122"/>
        <v>71</v>
      </c>
      <c r="B110" s="263">
        <v>3</v>
      </c>
      <c r="C110" s="264" t="s">
        <v>152</v>
      </c>
      <c r="D110" s="265">
        <v>10</v>
      </c>
      <c r="E110" s="266"/>
      <c r="F110" s="41" t="s">
        <v>48</v>
      </c>
      <c r="G110" s="267">
        <f t="shared" si="84"/>
        <v>74</v>
      </c>
      <c r="H110" s="267">
        <f t="shared" si="85"/>
        <v>63</v>
      </c>
      <c r="I110" s="268">
        <f t="shared" si="86"/>
        <v>26966806</v>
      </c>
      <c r="J110" s="268">
        <f t="shared" si="87"/>
        <v>2</v>
      </c>
      <c r="K110" s="269">
        <f t="shared" si="88"/>
        <v>0.93</v>
      </c>
      <c r="L110" s="270">
        <f t="shared" si="124"/>
        <v>1.01</v>
      </c>
      <c r="M110" s="271">
        <f t="shared" si="89"/>
        <v>21166819.673561409</v>
      </c>
      <c r="N110" s="271">
        <f t="shared" si="90"/>
        <v>23858387.72623127</v>
      </c>
      <c r="O110" s="271">
        <f t="shared" si="91"/>
        <v>25329920.875800002</v>
      </c>
      <c r="P110" s="271">
        <f t="shared" si="92"/>
        <v>26892214.970120206</v>
      </c>
      <c r="Q110" s="272">
        <f t="shared" si="93"/>
        <v>25329920.875800002</v>
      </c>
      <c r="R110" s="271">
        <f t="shared" si="93"/>
        <v>26892214.970120206</v>
      </c>
      <c r="S110" s="271">
        <f t="shared" si="94"/>
        <v>28550867.945666909</v>
      </c>
      <c r="T110" s="271"/>
      <c r="U110" s="271">
        <f t="shared" si="95"/>
        <v>1333509639.4343688</v>
      </c>
      <c r="V110" s="271">
        <f t="shared" si="96"/>
        <v>1503078426.7525699</v>
      </c>
      <c r="W110" s="271">
        <f t="shared" si="97"/>
        <v>1595785015.1754003</v>
      </c>
      <c r="X110" s="272">
        <f t="shared" si="98"/>
        <v>1694209543.117573</v>
      </c>
      <c r="Y110" s="272">
        <f t="shared" si="99"/>
        <v>1595785015.1754003</v>
      </c>
      <c r="Z110" s="271">
        <f t="shared" si="100"/>
        <v>1694209543.117573</v>
      </c>
      <c r="AA110" s="271">
        <f t="shared" si="101"/>
        <v>1798704680.5770154</v>
      </c>
      <c r="AB110" s="271"/>
      <c r="AC110" s="33" t="str">
        <f t="shared" si="102"/>
        <v>BERTAHAP</v>
      </c>
      <c r="AD110" s="273">
        <f t="shared" si="103"/>
        <v>0</v>
      </c>
      <c r="AE110" s="274">
        <v>2</v>
      </c>
      <c r="AF110" s="275"/>
      <c r="AG110" s="271" t="str">
        <f t="shared" ref="AG110:AG116" si="125">IF(AF110&gt;$AZ$42,"LB","KR")</f>
        <v>KR</v>
      </c>
      <c r="AH110" s="275">
        <f t="shared" si="65"/>
        <v>1466861000</v>
      </c>
      <c r="AI110" s="275">
        <f t="shared" si="65"/>
        <v>1653387000</v>
      </c>
      <c r="AJ110" s="275">
        <f t="shared" si="65"/>
        <v>1755364000</v>
      </c>
      <c r="AK110" s="276">
        <f t="shared" si="64"/>
        <v>1863631000</v>
      </c>
      <c r="AL110" s="276">
        <f t="shared" si="64"/>
        <v>1755364000</v>
      </c>
      <c r="AM110" s="275">
        <f t="shared" si="64"/>
        <v>1863631000</v>
      </c>
      <c r="AN110" s="275">
        <f t="shared" si="64"/>
        <v>1978576000</v>
      </c>
      <c r="AO110" s="52">
        <f t="shared" si="123"/>
        <v>1860686000</v>
      </c>
      <c r="AP110" s="43">
        <f t="shared" si="123"/>
        <v>1975449000</v>
      </c>
      <c r="AQ110" s="63">
        <f t="shared" si="104"/>
        <v>1674617400</v>
      </c>
      <c r="AR110" s="63">
        <f t="shared" si="105"/>
        <v>27910290</v>
      </c>
      <c r="AS110" s="351">
        <f t="shared" si="106"/>
        <v>34943081.25</v>
      </c>
      <c r="AT110" s="141">
        <f t="shared" si="107"/>
        <v>19754490</v>
      </c>
      <c r="AU110" s="5">
        <f t="shared" si="108"/>
        <v>27910290</v>
      </c>
      <c r="AV110" s="5">
        <f t="shared" si="109"/>
        <v>43884100</v>
      </c>
      <c r="AX110" s="2"/>
      <c r="AY110" s="2"/>
      <c r="BT110" s="56">
        <f t="shared" si="110"/>
        <v>-1481825.989699997</v>
      </c>
      <c r="BV110" s="126">
        <v>20</v>
      </c>
      <c r="BW110" s="131" t="s">
        <v>69</v>
      </c>
      <c r="BX110" s="122" t="str">
        <f t="shared" ref="BX110:BX115" si="126">F190</f>
        <v>1BR-8</v>
      </c>
      <c r="BY110" s="123" t="str">
        <f t="shared" ref="BY110:BY115" si="127">D190</f>
        <v>08</v>
      </c>
      <c r="BZ110" s="124">
        <f t="shared" ref="BZ110:CA115" si="128">G190</f>
        <v>60</v>
      </c>
      <c r="CA110" s="124">
        <f t="shared" si="128"/>
        <v>52</v>
      </c>
      <c r="CB110" s="125">
        <f t="shared" ref="CB110:CB115" si="129">O190</f>
        <v>25580712.171600003</v>
      </c>
      <c r="CC110" s="125">
        <f t="shared" ref="CC110:CF115" si="130">AH190</f>
        <v>1222730000</v>
      </c>
      <c r="CD110" s="125">
        <f t="shared" si="130"/>
        <v>1378212000</v>
      </c>
      <c r="CE110" s="125">
        <f t="shared" si="130"/>
        <v>1463217000</v>
      </c>
      <c r="CF110" s="125">
        <f t="shared" si="130"/>
        <v>1553465000</v>
      </c>
      <c r="CG110" s="125">
        <f t="shared" ref="CG110:CG115" si="131">AN190</f>
        <v>1649280000</v>
      </c>
      <c r="CH110" s="2">
        <v>6</v>
      </c>
      <c r="CT110" s="63">
        <f t="shared" si="117"/>
        <v>1777904100</v>
      </c>
      <c r="CU110" s="44">
        <f t="shared" si="118"/>
        <v>19754490</v>
      </c>
      <c r="CX110" s="56">
        <f t="shared" si="119"/>
        <v>1579827600</v>
      </c>
      <c r="CY110" s="44">
        <f t="shared" si="120"/>
        <v>26330460</v>
      </c>
      <c r="CZ110" s="49">
        <f t="shared" si="121"/>
        <v>43884100</v>
      </c>
    </row>
    <row r="111" spans="1:104">
      <c r="A111" s="3">
        <f t="shared" si="122"/>
        <v>72</v>
      </c>
      <c r="B111" s="263">
        <v>4</v>
      </c>
      <c r="C111" s="264" t="s">
        <v>152</v>
      </c>
      <c r="D111" s="299">
        <v>12</v>
      </c>
      <c r="E111" s="266"/>
      <c r="F111" s="41" t="s">
        <v>50</v>
      </c>
      <c r="G111" s="267">
        <f t="shared" si="84"/>
        <v>67</v>
      </c>
      <c r="H111" s="267">
        <f t="shared" si="85"/>
        <v>57</v>
      </c>
      <c r="I111" s="268">
        <f t="shared" si="86"/>
        <v>26966806</v>
      </c>
      <c r="J111" s="268">
        <f t="shared" si="87"/>
        <v>2</v>
      </c>
      <c r="K111" s="269">
        <f t="shared" si="88"/>
        <v>0.93</v>
      </c>
      <c r="L111" s="270">
        <f t="shared" si="124"/>
        <v>1.01</v>
      </c>
      <c r="M111" s="271">
        <f t="shared" si="89"/>
        <v>21166819.673561409</v>
      </c>
      <c r="N111" s="271">
        <f t="shared" si="90"/>
        <v>23858387.72623127</v>
      </c>
      <c r="O111" s="271">
        <f t="shared" si="91"/>
        <v>25329920.875800002</v>
      </c>
      <c r="P111" s="271">
        <f t="shared" si="92"/>
        <v>26892214.970120206</v>
      </c>
      <c r="Q111" s="272">
        <f t="shared" si="93"/>
        <v>25329920.875800002</v>
      </c>
      <c r="R111" s="271">
        <f t="shared" si="93"/>
        <v>26892214.970120206</v>
      </c>
      <c r="S111" s="271">
        <f t="shared" si="94"/>
        <v>28550867.945666909</v>
      </c>
      <c r="T111" s="271"/>
      <c r="U111" s="271">
        <f t="shared" si="95"/>
        <v>1206508721.3930004</v>
      </c>
      <c r="V111" s="271">
        <f t="shared" si="96"/>
        <v>1359928100.3951824</v>
      </c>
      <c r="W111" s="271">
        <f t="shared" si="97"/>
        <v>1443805489.9206002</v>
      </c>
      <c r="X111" s="272">
        <f t="shared" si="98"/>
        <v>1532856253.2968519</v>
      </c>
      <c r="Y111" s="272">
        <f t="shared" si="99"/>
        <v>1443805489.9206002</v>
      </c>
      <c r="Z111" s="271">
        <f t="shared" si="100"/>
        <v>1532856253.2968519</v>
      </c>
      <c r="AA111" s="271">
        <f t="shared" si="101"/>
        <v>1627399472.9030137</v>
      </c>
      <c r="AB111" s="271"/>
      <c r="AC111" s="33" t="str">
        <f t="shared" si="102"/>
        <v>BERTAHAP</v>
      </c>
      <c r="AD111" s="273">
        <f t="shared" si="103"/>
        <v>0</v>
      </c>
      <c r="AE111" s="274">
        <v>2</v>
      </c>
      <c r="AF111" s="275"/>
      <c r="AG111" s="271" t="str">
        <f t="shared" si="125"/>
        <v>KR</v>
      </c>
      <c r="AH111" s="275">
        <f t="shared" si="65"/>
        <v>1327160000</v>
      </c>
      <c r="AI111" s="275">
        <f t="shared" si="65"/>
        <v>1495921000</v>
      </c>
      <c r="AJ111" s="275">
        <f t="shared" si="65"/>
        <v>1588187000</v>
      </c>
      <c r="AK111" s="276">
        <f t="shared" si="64"/>
        <v>1686142000</v>
      </c>
      <c r="AL111" s="276">
        <f t="shared" si="64"/>
        <v>1588187000</v>
      </c>
      <c r="AM111" s="275">
        <f t="shared" si="64"/>
        <v>1686142000</v>
      </c>
      <c r="AN111" s="275">
        <f t="shared" si="64"/>
        <v>1790140000</v>
      </c>
      <c r="AO111" s="52">
        <f t="shared" si="123"/>
        <v>1683479000</v>
      </c>
      <c r="AP111" s="43">
        <f t="shared" si="123"/>
        <v>1787311000</v>
      </c>
      <c r="AQ111" s="63">
        <f t="shared" si="104"/>
        <v>1515131100</v>
      </c>
      <c r="AR111" s="63">
        <f t="shared" si="105"/>
        <v>25252185</v>
      </c>
      <c r="AS111" s="351">
        <f t="shared" si="106"/>
        <v>31615162.5</v>
      </c>
      <c r="AT111" s="141">
        <f t="shared" si="107"/>
        <v>17873110</v>
      </c>
      <c r="AU111" s="5">
        <f t="shared" si="108"/>
        <v>25252185</v>
      </c>
      <c r="AV111" s="5">
        <f t="shared" si="109"/>
        <v>39704675</v>
      </c>
      <c r="AX111" s="2"/>
      <c r="AY111" s="2"/>
      <c r="BT111" s="56">
        <f t="shared" si="110"/>
        <v>-1481825.989699997</v>
      </c>
      <c r="BV111" s="126"/>
      <c r="BW111" s="122"/>
      <c r="BX111" s="122" t="str">
        <f t="shared" si="126"/>
        <v>1BR-10</v>
      </c>
      <c r="BY111" s="123">
        <f t="shared" si="127"/>
        <v>10</v>
      </c>
      <c r="BZ111" s="124">
        <f t="shared" si="128"/>
        <v>74</v>
      </c>
      <c r="CA111" s="124">
        <f t="shared" si="128"/>
        <v>63</v>
      </c>
      <c r="CB111" s="125">
        <f t="shared" si="129"/>
        <v>25580712.171600003</v>
      </c>
      <c r="CC111" s="125">
        <f t="shared" si="130"/>
        <v>1481384000</v>
      </c>
      <c r="CD111" s="125">
        <f t="shared" si="130"/>
        <v>1669757000</v>
      </c>
      <c r="CE111" s="125">
        <f t="shared" si="130"/>
        <v>1772744000</v>
      </c>
      <c r="CF111" s="125">
        <f t="shared" si="130"/>
        <v>1882083000</v>
      </c>
      <c r="CG111" s="125">
        <f t="shared" si="131"/>
        <v>1998166000</v>
      </c>
      <c r="CT111" s="63">
        <f t="shared" si="117"/>
        <v>1608579900</v>
      </c>
      <c r="CU111" s="44">
        <f t="shared" si="118"/>
        <v>17873110</v>
      </c>
      <c r="CX111" s="56">
        <f t="shared" si="119"/>
        <v>1429368300</v>
      </c>
      <c r="CY111" s="44">
        <f t="shared" si="120"/>
        <v>23822805</v>
      </c>
      <c r="CZ111" s="49">
        <f t="shared" si="121"/>
        <v>39704675</v>
      </c>
    </row>
    <row r="112" spans="1:104">
      <c r="A112" s="3">
        <f t="shared" si="122"/>
        <v>73</v>
      </c>
      <c r="B112" s="263">
        <v>5</v>
      </c>
      <c r="C112" s="264" t="s">
        <v>152</v>
      </c>
      <c r="D112" s="265">
        <v>16</v>
      </c>
      <c r="E112" s="266"/>
      <c r="F112" s="41" t="s">
        <v>52</v>
      </c>
      <c r="G112" s="267">
        <f t="shared" si="84"/>
        <v>71</v>
      </c>
      <c r="H112" s="267">
        <f t="shared" si="85"/>
        <v>63</v>
      </c>
      <c r="I112" s="268">
        <f t="shared" si="86"/>
        <v>26966806</v>
      </c>
      <c r="J112" s="268">
        <f t="shared" si="87"/>
        <v>2</v>
      </c>
      <c r="K112" s="269">
        <f t="shared" si="88"/>
        <v>0.93</v>
      </c>
      <c r="L112" s="270">
        <f t="shared" si="124"/>
        <v>1.01</v>
      </c>
      <c r="M112" s="271">
        <f t="shared" si="89"/>
        <v>21166819.673561409</v>
      </c>
      <c r="N112" s="271">
        <f t="shared" si="90"/>
        <v>23858387.72623127</v>
      </c>
      <c r="O112" s="271">
        <f t="shared" si="91"/>
        <v>25329920.875800002</v>
      </c>
      <c r="P112" s="271">
        <f t="shared" si="92"/>
        <v>26892214.970120206</v>
      </c>
      <c r="Q112" s="272">
        <f t="shared" si="93"/>
        <v>25329920.875800002</v>
      </c>
      <c r="R112" s="271">
        <f t="shared" si="93"/>
        <v>26892214.970120206</v>
      </c>
      <c r="S112" s="271">
        <f t="shared" si="94"/>
        <v>28550867.945666909</v>
      </c>
      <c r="T112" s="271"/>
      <c r="U112" s="271">
        <f t="shared" si="95"/>
        <v>1333509639.4343688</v>
      </c>
      <c r="V112" s="271">
        <f t="shared" si="96"/>
        <v>1503078426.7525699</v>
      </c>
      <c r="W112" s="271">
        <f t="shared" si="97"/>
        <v>1595785015.1754003</v>
      </c>
      <c r="X112" s="272">
        <f t="shared" si="98"/>
        <v>1694209543.117573</v>
      </c>
      <c r="Y112" s="272">
        <f t="shared" si="99"/>
        <v>1595785015.1754003</v>
      </c>
      <c r="Z112" s="271">
        <f t="shared" si="100"/>
        <v>1694209543.117573</v>
      </c>
      <c r="AA112" s="271">
        <f t="shared" si="101"/>
        <v>1798704680.5770154</v>
      </c>
      <c r="AB112" s="271"/>
      <c r="AC112" s="33" t="str">
        <f t="shared" si="102"/>
        <v>BERTAHAP</v>
      </c>
      <c r="AD112" s="273">
        <f t="shared" si="103"/>
        <v>0</v>
      </c>
      <c r="AE112" s="274">
        <v>2</v>
      </c>
      <c r="AF112" s="275"/>
      <c r="AG112" s="271" t="str">
        <f t="shared" si="125"/>
        <v>KR</v>
      </c>
      <c r="AH112" s="275">
        <f t="shared" si="65"/>
        <v>1466861000</v>
      </c>
      <c r="AI112" s="275">
        <f t="shared" si="65"/>
        <v>1653387000</v>
      </c>
      <c r="AJ112" s="275">
        <f t="shared" si="65"/>
        <v>1755364000</v>
      </c>
      <c r="AK112" s="276">
        <f t="shared" si="64"/>
        <v>1863631000</v>
      </c>
      <c r="AL112" s="276">
        <f t="shared" si="64"/>
        <v>1755364000</v>
      </c>
      <c r="AM112" s="275">
        <f t="shared" si="64"/>
        <v>1863631000</v>
      </c>
      <c r="AN112" s="275">
        <f t="shared" si="64"/>
        <v>1978576000</v>
      </c>
      <c r="AO112" s="52">
        <f t="shared" si="123"/>
        <v>1860686000</v>
      </c>
      <c r="AP112" s="43">
        <f t="shared" si="123"/>
        <v>1975449000</v>
      </c>
      <c r="AQ112" s="63">
        <f t="shared" si="104"/>
        <v>1674617400</v>
      </c>
      <c r="AR112" s="63">
        <f t="shared" si="105"/>
        <v>27910290</v>
      </c>
      <c r="AS112" s="351">
        <f t="shared" si="106"/>
        <v>34943081.25</v>
      </c>
      <c r="AT112" s="141">
        <f t="shared" si="107"/>
        <v>19754490</v>
      </c>
      <c r="AU112" s="5">
        <f t="shared" si="108"/>
        <v>27910290</v>
      </c>
      <c r="AV112" s="5">
        <f t="shared" si="109"/>
        <v>43884100</v>
      </c>
      <c r="AX112" s="2"/>
      <c r="AY112" s="2"/>
      <c r="BT112" s="56">
        <f t="shared" si="110"/>
        <v>-1481825.989699997</v>
      </c>
      <c r="BV112" s="126"/>
      <c r="BW112" s="122"/>
      <c r="BX112" s="122" t="str">
        <f t="shared" si="126"/>
        <v>1BR-12</v>
      </c>
      <c r="BY112" s="123">
        <f t="shared" si="127"/>
        <v>12</v>
      </c>
      <c r="BZ112" s="124">
        <f t="shared" si="128"/>
        <v>67</v>
      </c>
      <c r="CA112" s="124">
        <f t="shared" si="128"/>
        <v>57</v>
      </c>
      <c r="CB112" s="125">
        <f t="shared" si="129"/>
        <v>25580712.171600003</v>
      </c>
      <c r="CC112" s="125">
        <f t="shared" si="130"/>
        <v>1340300000</v>
      </c>
      <c r="CD112" s="125">
        <f t="shared" si="130"/>
        <v>1510733000</v>
      </c>
      <c r="CE112" s="125">
        <f t="shared" si="130"/>
        <v>1603911000</v>
      </c>
      <c r="CF112" s="125">
        <f t="shared" si="130"/>
        <v>1702837000</v>
      </c>
      <c r="CG112" s="125">
        <f t="shared" si="131"/>
        <v>1807864000</v>
      </c>
      <c r="CT112" s="63">
        <f t="shared" si="117"/>
        <v>1777904100</v>
      </c>
      <c r="CU112" s="44">
        <f t="shared" si="118"/>
        <v>19754490</v>
      </c>
      <c r="CX112" s="56">
        <f t="shared" si="119"/>
        <v>1579827600</v>
      </c>
      <c r="CY112" s="44">
        <f t="shared" si="120"/>
        <v>26330460</v>
      </c>
      <c r="CZ112" s="49">
        <f t="shared" si="121"/>
        <v>43884100</v>
      </c>
    </row>
    <row r="113" spans="1:104">
      <c r="A113" s="3">
        <f t="shared" si="122"/>
        <v>74</v>
      </c>
      <c r="B113" s="263">
        <v>6</v>
      </c>
      <c r="C113" s="264" t="s">
        <v>152</v>
      </c>
      <c r="D113" s="299">
        <v>18</v>
      </c>
      <c r="E113" s="266"/>
      <c r="F113" s="41" t="s">
        <v>54</v>
      </c>
      <c r="G113" s="267">
        <f t="shared" si="84"/>
        <v>97</v>
      </c>
      <c r="H113" s="267">
        <f t="shared" si="85"/>
        <v>85</v>
      </c>
      <c r="I113" s="268">
        <f t="shared" si="86"/>
        <v>26966806</v>
      </c>
      <c r="J113" s="268">
        <f t="shared" si="87"/>
        <v>2</v>
      </c>
      <c r="K113" s="269">
        <f t="shared" si="88"/>
        <v>0.93</v>
      </c>
      <c r="L113" s="270">
        <f t="shared" si="124"/>
        <v>1.01</v>
      </c>
      <c r="M113" s="271">
        <f t="shared" si="89"/>
        <v>21166819.673561409</v>
      </c>
      <c r="N113" s="271">
        <f t="shared" si="90"/>
        <v>23858387.72623127</v>
      </c>
      <c r="O113" s="271">
        <f t="shared" si="91"/>
        <v>25329920.875800002</v>
      </c>
      <c r="P113" s="271">
        <f t="shared" si="92"/>
        <v>26892214.970120206</v>
      </c>
      <c r="Q113" s="272">
        <f t="shared" si="93"/>
        <v>25329920.875800002</v>
      </c>
      <c r="R113" s="271">
        <f t="shared" si="93"/>
        <v>26892214.970120206</v>
      </c>
      <c r="S113" s="271">
        <f t="shared" si="94"/>
        <v>28550867.945666909</v>
      </c>
      <c r="T113" s="271"/>
      <c r="U113" s="271">
        <f t="shared" si="95"/>
        <v>1799179672.2527199</v>
      </c>
      <c r="V113" s="271">
        <f t="shared" si="96"/>
        <v>2027962956.7296579</v>
      </c>
      <c r="W113" s="271">
        <f t="shared" si="97"/>
        <v>2153043274.4430003</v>
      </c>
      <c r="X113" s="272">
        <f t="shared" si="98"/>
        <v>2285838272.4602175</v>
      </c>
      <c r="Y113" s="272">
        <f t="shared" si="99"/>
        <v>2153043274.4430003</v>
      </c>
      <c r="Z113" s="271">
        <f t="shared" si="100"/>
        <v>2285838272.4602175</v>
      </c>
      <c r="AA113" s="271">
        <f t="shared" si="101"/>
        <v>2426823775.3816872</v>
      </c>
      <c r="AB113" s="271"/>
      <c r="AC113" s="33" t="str">
        <f t="shared" si="102"/>
        <v>BERTAHAP</v>
      </c>
      <c r="AD113" s="273">
        <f t="shared" si="103"/>
        <v>0</v>
      </c>
      <c r="AE113" s="274">
        <v>2</v>
      </c>
      <c r="AF113" s="275"/>
      <c r="AG113" s="271" t="str">
        <f t="shared" si="125"/>
        <v>KR</v>
      </c>
      <c r="AH113" s="275">
        <f t="shared" si="65"/>
        <v>1979098000</v>
      </c>
      <c r="AI113" s="275">
        <f t="shared" si="65"/>
        <v>2230760000</v>
      </c>
      <c r="AJ113" s="275">
        <f t="shared" si="65"/>
        <v>2368348000</v>
      </c>
      <c r="AK113" s="276">
        <f t="shared" si="64"/>
        <v>2514423000</v>
      </c>
      <c r="AL113" s="276">
        <f t="shared" si="64"/>
        <v>2368348000</v>
      </c>
      <c r="AM113" s="275">
        <f t="shared" si="64"/>
        <v>2514423000</v>
      </c>
      <c r="AN113" s="275">
        <f t="shared" si="64"/>
        <v>2669507000</v>
      </c>
      <c r="AO113" s="52">
        <f t="shared" si="123"/>
        <v>2510449000</v>
      </c>
      <c r="AP113" s="43">
        <f t="shared" si="123"/>
        <v>2665289000</v>
      </c>
      <c r="AQ113" s="63">
        <f t="shared" si="104"/>
        <v>2259404100</v>
      </c>
      <c r="AR113" s="63">
        <f t="shared" si="105"/>
        <v>37656735</v>
      </c>
      <c r="AS113" s="351">
        <f t="shared" si="106"/>
        <v>47145431.25</v>
      </c>
      <c r="AT113" s="141">
        <f t="shared" si="107"/>
        <v>26652890</v>
      </c>
      <c r="AU113" s="5">
        <f t="shared" si="108"/>
        <v>37656735</v>
      </c>
      <c r="AV113" s="5">
        <f t="shared" si="109"/>
        <v>59208700</v>
      </c>
      <c r="AX113" s="2"/>
      <c r="AY113" s="2"/>
      <c r="BT113" s="56">
        <f t="shared" si="110"/>
        <v>-1481825.989699997</v>
      </c>
      <c r="BV113" s="126"/>
      <c r="BW113" s="122"/>
      <c r="BX113" s="122" t="str">
        <f t="shared" si="126"/>
        <v>1BR-16</v>
      </c>
      <c r="BY113" s="123">
        <f t="shared" si="127"/>
        <v>16</v>
      </c>
      <c r="BZ113" s="124">
        <f t="shared" si="128"/>
        <v>71</v>
      </c>
      <c r="CA113" s="124">
        <f t="shared" si="128"/>
        <v>63</v>
      </c>
      <c r="CB113" s="125">
        <f t="shared" si="129"/>
        <v>25580712.171600003</v>
      </c>
      <c r="CC113" s="125">
        <f t="shared" si="130"/>
        <v>1481384000</v>
      </c>
      <c r="CD113" s="125">
        <f t="shared" si="130"/>
        <v>1669757000</v>
      </c>
      <c r="CE113" s="125">
        <f t="shared" si="130"/>
        <v>1772744000</v>
      </c>
      <c r="CF113" s="125">
        <f t="shared" si="130"/>
        <v>1882083000</v>
      </c>
      <c r="CG113" s="125">
        <f t="shared" si="131"/>
        <v>1998166000</v>
      </c>
      <c r="CT113" s="63">
        <f t="shared" si="117"/>
        <v>2398760100</v>
      </c>
      <c r="CU113" s="44">
        <f t="shared" si="118"/>
        <v>26652890</v>
      </c>
      <c r="CX113" s="56">
        <f t="shared" si="119"/>
        <v>2131513200</v>
      </c>
      <c r="CY113" s="44">
        <f t="shared" si="120"/>
        <v>35525220</v>
      </c>
      <c r="CZ113" s="49">
        <f t="shared" si="121"/>
        <v>59208700</v>
      </c>
    </row>
    <row r="114" spans="1:104">
      <c r="A114" s="3">
        <f t="shared" si="122"/>
        <v>75</v>
      </c>
      <c r="B114" s="263">
        <v>7</v>
      </c>
      <c r="C114" s="264" t="s">
        <v>152</v>
      </c>
      <c r="D114" s="299">
        <v>20</v>
      </c>
      <c r="E114" s="266"/>
      <c r="F114" s="41" t="s">
        <v>70</v>
      </c>
      <c r="G114" s="267">
        <f t="shared" si="84"/>
        <v>60</v>
      </c>
      <c r="H114" s="267">
        <f t="shared" si="85"/>
        <v>51</v>
      </c>
      <c r="I114" s="268">
        <f t="shared" si="86"/>
        <v>26966806</v>
      </c>
      <c r="J114" s="268">
        <f t="shared" si="87"/>
        <v>2</v>
      </c>
      <c r="K114" s="269">
        <f t="shared" si="88"/>
        <v>0.93</v>
      </c>
      <c r="L114" s="270">
        <f t="shared" si="124"/>
        <v>1.01</v>
      </c>
      <c r="M114" s="271">
        <f t="shared" si="89"/>
        <v>21166819.673561409</v>
      </c>
      <c r="N114" s="271">
        <f t="shared" si="90"/>
        <v>23858387.72623127</v>
      </c>
      <c r="O114" s="271">
        <f t="shared" si="91"/>
        <v>25329920.875800002</v>
      </c>
      <c r="P114" s="271">
        <f t="shared" si="92"/>
        <v>26892214.970120206</v>
      </c>
      <c r="Q114" s="272">
        <f t="shared" si="93"/>
        <v>25329920.875800002</v>
      </c>
      <c r="R114" s="271">
        <f t="shared" si="93"/>
        <v>26892214.970120206</v>
      </c>
      <c r="S114" s="271">
        <f t="shared" si="94"/>
        <v>28550867.945666909</v>
      </c>
      <c r="T114" s="271"/>
      <c r="U114" s="271">
        <f t="shared" si="95"/>
        <v>1079507803.3516319</v>
      </c>
      <c r="V114" s="271">
        <f t="shared" si="96"/>
        <v>1216777774.0377948</v>
      </c>
      <c r="W114" s="271">
        <f t="shared" si="97"/>
        <v>1291825964.6658001</v>
      </c>
      <c r="X114" s="272">
        <f t="shared" si="98"/>
        <v>1371502963.4761305</v>
      </c>
      <c r="Y114" s="272">
        <f t="shared" si="99"/>
        <v>1291825964.6658001</v>
      </c>
      <c r="Z114" s="271">
        <f t="shared" si="100"/>
        <v>1371502963.4761305</v>
      </c>
      <c r="AA114" s="271">
        <f t="shared" si="101"/>
        <v>1456094265.2290125</v>
      </c>
      <c r="AB114" s="271"/>
      <c r="AC114" s="33" t="str">
        <f t="shared" si="102"/>
        <v>BERTAHAP</v>
      </c>
      <c r="AD114" s="273">
        <f t="shared" si="103"/>
        <v>0</v>
      </c>
      <c r="AE114" s="274">
        <v>2</v>
      </c>
      <c r="AF114" s="275"/>
      <c r="AG114" s="271" t="str">
        <f t="shared" si="125"/>
        <v>KR</v>
      </c>
      <c r="AH114" s="275">
        <f t="shared" si="65"/>
        <v>1187459000</v>
      </c>
      <c r="AI114" s="275">
        <f t="shared" si="65"/>
        <v>1338456000</v>
      </c>
      <c r="AJ114" s="275">
        <f t="shared" si="65"/>
        <v>1421009000</v>
      </c>
      <c r="AK114" s="276">
        <f t="shared" si="64"/>
        <v>1508654000</v>
      </c>
      <c r="AL114" s="276">
        <f t="shared" si="64"/>
        <v>1421009000</v>
      </c>
      <c r="AM114" s="275">
        <f t="shared" si="64"/>
        <v>1508654000</v>
      </c>
      <c r="AN114" s="275">
        <f t="shared" si="64"/>
        <v>1601704000</v>
      </c>
      <c r="AO114" s="52">
        <f t="shared" si="123"/>
        <v>1506270000</v>
      </c>
      <c r="AP114" s="43">
        <f t="shared" si="123"/>
        <v>1599174000</v>
      </c>
      <c r="AQ114" s="63">
        <f t="shared" si="104"/>
        <v>1355643000</v>
      </c>
      <c r="AR114" s="63">
        <f t="shared" si="105"/>
        <v>22594050</v>
      </c>
      <c r="AS114" s="351">
        <f t="shared" si="106"/>
        <v>28287262.5</v>
      </c>
      <c r="AT114" s="141">
        <f t="shared" si="107"/>
        <v>15991740</v>
      </c>
      <c r="AU114" s="5">
        <f t="shared" si="108"/>
        <v>22594050</v>
      </c>
      <c r="AV114" s="5">
        <f t="shared" si="109"/>
        <v>35525225</v>
      </c>
      <c r="AX114" s="2"/>
      <c r="AY114" s="2"/>
      <c r="BT114" s="56">
        <f t="shared" si="110"/>
        <v>-1481825.989699997</v>
      </c>
      <c r="BV114" s="126"/>
      <c r="BW114" s="122"/>
      <c r="BX114" s="122" t="str">
        <f t="shared" si="126"/>
        <v>2BR-18</v>
      </c>
      <c r="BY114" s="123">
        <f t="shared" si="127"/>
        <v>18</v>
      </c>
      <c r="BZ114" s="124">
        <f t="shared" si="128"/>
        <v>97</v>
      </c>
      <c r="CA114" s="124">
        <f t="shared" si="128"/>
        <v>85</v>
      </c>
      <c r="CB114" s="125">
        <f t="shared" si="129"/>
        <v>25580712.171600003</v>
      </c>
      <c r="CC114" s="125">
        <f t="shared" si="130"/>
        <v>1998693000</v>
      </c>
      <c r="CD114" s="125">
        <f t="shared" si="130"/>
        <v>2252846000</v>
      </c>
      <c r="CE114" s="125">
        <f t="shared" si="130"/>
        <v>2391797000</v>
      </c>
      <c r="CF114" s="125">
        <f t="shared" si="130"/>
        <v>2539318000</v>
      </c>
      <c r="CG114" s="125">
        <f t="shared" si="131"/>
        <v>2695937000</v>
      </c>
      <c r="CT114" s="63">
        <f t="shared" si="117"/>
        <v>1439256600</v>
      </c>
      <c r="CU114" s="44">
        <f t="shared" si="118"/>
        <v>15991740</v>
      </c>
      <c r="CX114" s="56">
        <f t="shared" si="119"/>
        <v>1278908100</v>
      </c>
      <c r="CY114" s="44">
        <f t="shared" si="120"/>
        <v>21315135</v>
      </c>
      <c r="CZ114" s="49">
        <f t="shared" si="121"/>
        <v>35525225</v>
      </c>
    </row>
    <row r="115" spans="1:104">
      <c r="A115" s="3">
        <f t="shared" si="122"/>
        <v>76</v>
      </c>
      <c r="B115" s="263">
        <v>8</v>
      </c>
      <c r="C115" s="264" t="s">
        <v>152</v>
      </c>
      <c r="D115" s="299">
        <v>22</v>
      </c>
      <c r="E115" s="266"/>
      <c r="F115" s="41" t="s">
        <v>89</v>
      </c>
      <c r="G115" s="267">
        <f t="shared" si="84"/>
        <v>81</v>
      </c>
      <c r="H115" s="267">
        <f t="shared" si="85"/>
        <v>70</v>
      </c>
      <c r="I115" s="268">
        <f t="shared" si="86"/>
        <v>26966806</v>
      </c>
      <c r="J115" s="268">
        <f t="shared" si="87"/>
        <v>4</v>
      </c>
      <c r="K115" s="269">
        <f t="shared" si="88"/>
        <v>0.97</v>
      </c>
      <c r="L115" s="270">
        <f t="shared" si="124"/>
        <v>1.01</v>
      </c>
      <c r="M115" s="271">
        <f t="shared" si="89"/>
        <v>22077220.519736089</v>
      </c>
      <c r="N115" s="271">
        <f t="shared" si="90"/>
        <v>24884554.94026272</v>
      </c>
      <c r="O115" s="271">
        <f t="shared" si="91"/>
        <v>26419379.838199999</v>
      </c>
      <c r="P115" s="271">
        <f t="shared" si="92"/>
        <v>28048869.3774372</v>
      </c>
      <c r="Q115" s="272">
        <f t="shared" si="93"/>
        <v>26419379.838199999</v>
      </c>
      <c r="R115" s="271">
        <f t="shared" si="93"/>
        <v>28048869.3774372</v>
      </c>
      <c r="S115" s="271">
        <f t="shared" si="94"/>
        <v>29778862.265910644</v>
      </c>
      <c r="T115" s="271"/>
      <c r="U115" s="271">
        <f t="shared" si="95"/>
        <v>1545405436.3815262</v>
      </c>
      <c r="V115" s="271">
        <f t="shared" si="96"/>
        <v>1741918845.8183904</v>
      </c>
      <c r="W115" s="271">
        <f t="shared" si="97"/>
        <v>1849356588.674</v>
      </c>
      <c r="X115" s="272">
        <f t="shared" si="98"/>
        <v>1963420856.420604</v>
      </c>
      <c r="Y115" s="272">
        <f t="shared" si="99"/>
        <v>1849356588.674</v>
      </c>
      <c r="Z115" s="271">
        <f t="shared" si="100"/>
        <v>1963420856.420604</v>
      </c>
      <c r="AA115" s="271">
        <f t="shared" si="101"/>
        <v>2084520358.613745</v>
      </c>
      <c r="AB115" s="271"/>
      <c r="AC115" s="33" t="str">
        <f t="shared" si="102"/>
        <v>BERTAHAP</v>
      </c>
      <c r="AD115" s="273">
        <f t="shared" si="103"/>
        <v>0</v>
      </c>
      <c r="AE115" s="274">
        <v>2</v>
      </c>
      <c r="AF115" s="275"/>
      <c r="AG115" s="271" t="str">
        <f t="shared" si="125"/>
        <v>KR</v>
      </c>
      <c r="AH115" s="275">
        <f t="shared" si="65"/>
        <v>1699946000</v>
      </c>
      <c r="AI115" s="275">
        <f t="shared" si="65"/>
        <v>1916111000</v>
      </c>
      <c r="AJ115" s="275">
        <f t="shared" si="65"/>
        <v>2034293000</v>
      </c>
      <c r="AK115" s="276">
        <f t="shared" si="64"/>
        <v>2159763000</v>
      </c>
      <c r="AL115" s="276">
        <f t="shared" si="64"/>
        <v>2034293000</v>
      </c>
      <c r="AM115" s="275">
        <f t="shared" si="64"/>
        <v>2159763000</v>
      </c>
      <c r="AN115" s="275">
        <f t="shared" si="64"/>
        <v>2292973000</v>
      </c>
      <c r="AO115" s="52">
        <f t="shared" si="123"/>
        <v>2156351000</v>
      </c>
      <c r="AP115" s="43">
        <f t="shared" si="123"/>
        <v>2289349000</v>
      </c>
      <c r="AQ115" s="63">
        <f t="shared" si="104"/>
        <v>1940715900</v>
      </c>
      <c r="AR115" s="63">
        <f t="shared" si="105"/>
        <v>32345265</v>
      </c>
      <c r="AS115" s="351">
        <f t="shared" si="106"/>
        <v>40495556.25</v>
      </c>
      <c r="AT115" s="141">
        <f t="shared" si="107"/>
        <v>22893490</v>
      </c>
      <c r="AU115" s="5">
        <f t="shared" si="108"/>
        <v>32345265</v>
      </c>
      <c r="AV115" s="5">
        <f t="shared" si="109"/>
        <v>50857325</v>
      </c>
      <c r="AX115" s="2"/>
      <c r="AY115" s="2"/>
      <c r="BT115" s="56">
        <f t="shared" si="110"/>
        <v>-392367.02730000019</v>
      </c>
      <c r="BV115" s="126"/>
      <c r="BW115" s="122"/>
      <c r="BX115" s="122" t="str">
        <f t="shared" si="126"/>
        <v>1BR-20</v>
      </c>
      <c r="BY115" s="123">
        <f t="shared" si="127"/>
        <v>20</v>
      </c>
      <c r="BZ115" s="124">
        <f t="shared" si="128"/>
        <v>60</v>
      </c>
      <c r="CA115" s="124">
        <f t="shared" si="128"/>
        <v>51</v>
      </c>
      <c r="CB115" s="125">
        <f t="shared" si="129"/>
        <v>25580712.171600003</v>
      </c>
      <c r="CC115" s="125">
        <f t="shared" si="130"/>
        <v>1199216000</v>
      </c>
      <c r="CD115" s="125">
        <f t="shared" si="130"/>
        <v>1351708000</v>
      </c>
      <c r="CE115" s="125">
        <f t="shared" si="130"/>
        <v>1435078000</v>
      </c>
      <c r="CF115" s="125">
        <f t="shared" si="130"/>
        <v>1523591000</v>
      </c>
      <c r="CG115" s="125">
        <f t="shared" si="131"/>
        <v>1617563000</v>
      </c>
      <c r="CT115" s="63">
        <f t="shared" si="117"/>
        <v>2060414100</v>
      </c>
      <c r="CU115" s="44">
        <f t="shared" si="118"/>
        <v>22893490</v>
      </c>
      <c r="CX115" s="56">
        <f t="shared" si="119"/>
        <v>1830863700</v>
      </c>
      <c r="CY115" s="44">
        <f t="shared" si="120"/>
        <v>30514395</v>
      </c>
      <c r="CZ115" s="49">
        <f t="shared" si="121"/>
        <v>50857325</v>
      </c>
    </row>
    <row r="116" spans="1:104">
      <c r="A116" s="3">
        <f t="shared" si="122"/>
        <v>77</v>
      </c>
      <c r="B116" s="263">
        <v>1</v>
      </c>
      <c r="C116" s="264" t="s">
        <v>154</v>
      </c>
      <c r="D116" s="265" t="s">
        <v>24</v>
      </c>
      <c r="E116" s="266"/>
      <c r="F116" s="41" t="s">
        <v>39</v>
      </c>
      <c r="G116" s="267">
        <f t="shared" si="84"/>
        <v>113</v>
      </c>
      <c r="H116" s="267">
        <f t="shared" si="85"/>
        <v>101</v>
      </c>
      <c r="I116" s="268">
        <f t="shared" si="86"/>
        <v>26966806</v>
      </c>
      <c r="J116" s="268">
        <f t="shared" si="87"/>
        <v>6</v>
      </c>
      <c r="K116" s="269">
        <f t="shared" si="88"/>
        <v>0.95</v>
      </c>
      <c r="L116" s="319">
        <f t="shared" ref="L116:L123" si="132">SUMIF($AN$4:$AN$22,D116,$BH$4:$BH$22)</f>
        <v>1.02</v>
      </c>
      <c r="M116" s="271">
        <f t="shared" si="89"/>
        <v>21836099.50354626</v>
      </c>
      <c r="N116" s="271">
        <f t="shared" si="90"/>
        <v>24612773.029615775</v>
      </c>
      <c r="O116" s="271">
        <f t="shared" si="91"/>
        <v>26130835.013999999</v>
      </c>
      <c r="P116" s="271">
        <f t="shared" si="92"/>
        <v>27742527.739855718</v>
      </c>
      <c r="Q116" s="272">
        <f t="shared" si="93"/>
        <v>26130835.013999999</v>
      </c>
      <c r="R116" s="271">
        <f t="shared" si="93"/>
        <v>27742527.739855718</v>
      </c>
      <c r="S116" s="271">
        <f t="shared" si="94"/>
        <v>29453626.146440148</v>
      </c>
      <c r="T116" s="271"/>
      <c r="U116" s="271">
        <f t="shared" si="95"/>
        <v>2205446049.8581724</v>
      </c>
      <c r="V116" s="271">
        <f t="shared" si="96"/>
        <v>2485890075.9911933</v>
      </c>
      <c r="W116" s="271">
        <f t="shared" si="97"/>
        <v>2639214336.414</v>
      </c>
      <c r="X116" s="272">
        <f t="shared" si="98"/>
        <v>2801995301.7254276</v>
      </c>
      <c r="Y116" s="272">
        <f t="shared" si="99"/>
        <v>2639214336.414</v>
      </c>
      <c r="Z116" s="271">
        <f t="shared" si="100"/>
        <v>2801995301.7254276</v>
      </c>
      <c r="AA116" s="271">
        <f t="shared" si="101"/>
        <v>2974816240.7904549</v>
      </c>
      <c r="AB116" s="271"/>
      <c r="AC116" s="33" t="str">
        <f t="shared" si="102"/>
        <v>BERTAHAP</v>
      </c>
      <c r="AD116" s="273">
        <f t="shared" si="103"/>
        <v>0</v>
      </c>
      <c r="AE116" s="274">
        <v>2</v>
      </c>
      <c r="AF116" s="275"/>
      <c r="AG116" s="271" t="str">
        <f t="shared" si="125"/>
        <v>KR</v>
      </c>
      <c r="AH116" s="275">
        <f t="shared" si="65"/>
        <v>2425991000</v>
      </c>
      <c r="AI116" s="275">
        <f t="shared" si="65"/>
        <v>2734480000</v>
      </c>
      <c r="AJ116" s="275">
        <f t="shared" si="65"/>
        <v>2903136000</v>
      </c>
      <c r="AK116" s="276">
        <f t="shared" si="64"/>
        <v>3082195000</v>
      </c>
      <c r="AL116" s="276">
        <f t="shared" si="64"/>
        <v>2903136000</v>
      </c>
      <c r="AM116" s="275">
        <f t="shared" si="64"/>
        <v>3082195000</v>
      </c>
      <c r="AN116" s="275">
        <f t="shared" si="64"/>
        <v>3272298000</v>
      </c>
      <c r="AO116" s="52">
        <f t="shared" si="123"/>
        <v>3077325000</v>
      </c>
      <c r="AP116" s="43">
        <f t="shared" si="123"/>
        <v>3267127000</v>
      </c>
      <c r="AQ116" s="63">
        <f t="shared" si="104"/>
        <v>2769592500</v>
      </c>
      <c r="AR116" s="63">
        <f t="shared" si="105"/>
        <v>46159875</v>
      </c>
      <c r="AS116" s="351">
        <f t="shared" si="106"/>
        <v>57791156.25</v>
      </c>
      <c r="AT116" s="141">
        <f t="shared" si="107"/>
        <v>32671270</v>
      </c>
      <c r="AU116" s="5">
        <f t="shared" si="108"/>
        <v>46159875</v>
      </c>
      <c r="AV116" s="5">
        <f t="shared" si="109"/>
        <v>72578400</v>
      </c>
      <c r="AX116" s="2"/>
      <c r="AY116" s="2"/>
      <c r="BT116" s="56">
        <f t="shared" si="110"/>
        <v>-680911.8515000008</v>
      </c>
      <c r="BV116" s="126">
        <v>21</v>
      </c>
      <c r="BW116" s="122" t="s">
        <v>156</v>
      </c>
      <c r="BX116" s="122" t="str">
        <f t="shared" ref="BX116:BX122" si="133">F206</f>
        <v>1BR-6</v>
      </c>
      <c r="BY116" s="123" t="str">
        <f t="shared" ref="BY116:BY122" si="134">D206</f>
        <v>06</v>
      </c>
      <c r="BZ116" s="124">
        <f t="shared" ref="BZ116:CA122" si="135">G206</f>
        <v>78</v>
      </c>
      <c r="CA116" s="124">
        <f t="shared" si="135"/>
        <v>66</v>
      </c>
      <c r="CB116" s="125">
        <f t="shared" ref="CB116:CB122" si="136">O206</f>
        <v>25580712.171600003</v>
      </c>
      <c r="CC116" s="125">
        <f t="shared" ref="CC116:CF122" si="137">AH206</f>
        <v>1551927000</v>
      </c>
      <c r="CD116" s="125">
        <f t="shared" si="137"/>
        <v>1749269000</v>
      </c>
      <c r="CE116" s="125">
        <f t="shared" si="137"/>
        <v>1857160000</v>
      </c>
      <c r="CF116" s="125">
        <f t="shared" si="137"/>
        <v>1971706000</v>
      </c>
      <c r="CG116" s="125">
        <f t="shared" ref="CG116:CG122" si="138">AN206</f>
        <v>2093316000</v>
      </c>
      <c r="CT116" s="63">
        <f t="shared" si="117"/>
        <v>2940414300</v>
      </c>
      <c r="CU116" s="44">
        <f t="shared" si="118"/>
        <v>32671270</v>
      </c>
      <c r="CX116" s="56">
        <f t="shared" si="119"/>
        <v>2612822400</v>
      </c>
      <c r="CY116" s="44">
        <f t="shared" si="120"/>
        <v>43547040</v>
      </c>
      <c r="CZ116" s="49">
        <f t="shared" si="121"/>
        <v>72578400</v>
      </c>
    </row>
    <row r="117" spans="1:104">
      <c r="A117" s="3">
        <f t="shared" si="122"/>
        <v>78</v>
      </c>
      <c r="B117" s="263">
        <v>2</v>
      </c>
      <c r="C117" s="264" t="s">
        <v>154</v>
      </c>
      <c r="D117" s="265" t="s">
        <v>35</v>
      </c>
      <c r="E117" s="266"/>
      <c r="F117" s="41" t="s">
        <v>42</v>
      </c>
      <c r="G117" s="267">
        <f t="shared" si="84"/>
        <v>78</v>
      </c>
      <c r="H117" s="267">
        <f t="shared" si="85"/>
        <v>66</v>
      </c>
      <c r="I117" s="268">
        <f t="shared" si="86"/>
        <v>26966806</v>
      </c>
      <c r="J117" s="268">
        <f t="shared" si="87"/>
        <v>2</v>
      </c>
      <c r="K117" s="269">
        <f t="shared" si="88"/>
        <v>0.93</v>
      </c>
      <c r="L117" s="319">
        <f t="shared" si="132"/>
        <v>1.02</v>
      </c>
      <c r="M117" s="271">
        <f t="shared" si="89"/>
        <v>21376392.145576868</v>
      </c>
      <c r="N117" s="271">
        <f t="shared" si="90"/>
        <v>24094609.386887025</v>
      </c>
      <c r="O117" s="271">
        <f t="shared" si="91"/>
        <v>25580712.171600003</v>
      </c>
      <c r="P117" s="271">
        <f t="shared" si="92"/>
        <v>27158474.52427981</v>
      </c>
      <c r="Q117" s="272">
        <f t="shared" si="93"/>
        <v>25580712.171600003</v>
      </c>
      <c r="R117" s="271">
        <f t="shared" si="93"/>
        <v>27158474.52427981</v>
      </c>
      <c r="S117" s="271">
        <f t="shared" si="94"/>
        <v>28833549.806515098</v>
      </c>
      <c r="T117" s="271"/>
      <c r="U117" s="271">
        <f t="shared" si="95"/>
        <v>1410841881.6080732</v>
      </c>
      <c r="V117" s="271">
        <f t="shared" si="96"/>
        <v>1590244219.5345438</v>
      </c>
      <c r="W117" s="271">
        <f t="shared" si="97"/>
        <v>1688327003.3256001</v>
      </c>
      <c r="X117" s="272">
        <f t="shared" si="98"/>
        <v>1792459318.6024675</v>
      </c>
      <c r="Y117" s="272">
        <f t="shared" si="99"/>
        <v>1688327003.3256001</v>
      </c>
      <c r="Z117" s="271">
        <f t="shared" si="100"/>
        <v>1792459318.6024675</v>
      </c>
      <c r="AA117" s="271">
        <f t="shared" si="101"/>
        <v>1903014287.2299964</v>
      </c>
      <c r="AB117" s="271"/>
      <c r="AC117" s="33" t="str">
        <f t="shared" si="102"/>
        <v>BERTAHAP</v>
      </c>
      <c r="AD117" s="273">
        <f t="shared" si="103"/>
        <v>0</v>
      </c>
      <c r="AE117" s="274">
        <v>2</v>
      </c>
      <c r="AF117" s="275"/>
      <c r="AG117" s="271" t="e">
        <f>IF(AF117&gt;#REF!,"LB","KR")</f>
        <v>#REF!</v>
      </c>
      <c r="AH117" s="275">
        <f t="shared" si="65"/>
        <v>1551927000</v>
      </c>
      <c r="AI117" s="275">
        <f t="shared" si="65"/>
        <v>1749269000</v>
      </c>
      <c r="AJ117" s="275">
        <f t="shared" si="65"/>
        <v>1857160000</v>
      </c>
      <c r="AK117" s="276">
        <f t="shared" si="64"/>
        <v>1971706000</v>
      </c>
      <c r="AL117" s="276">
        <f t="shared" si="64"/>
        <v>1857160000</v>
      </c>
      <c r="AM117" s="275">
        <f t="shared" si="64"/>
        <v>1971706000</v>
      </c>
      <c r="AN117" s="275">
        <f t="shared" si="64"/>
        <v>2093316000</v>
      </c>
      <c r="AO117" s="52">
        <f t="shared" si="123"/>
        <v>1968590000</v>
      </c>
      <c r="AP117" s="43">
        <f t="shared" si="123"/>
        <v>2090009000</v>
      </c>
      <c r="AQ117" s="63">
        <f t="shared" si="104"/>
        <v>1771731000</v>
      </c>
      <c r="AR117" s="63">
        <f t="shared" si="105"/>
        <v>29528850</v>
      </c>
      <c r="AS117" s="351">
        <f t="shared" si="106"/>
        <v>36969487.5</v>
      </c>
      <c r="AT117" s="141">
        <f t="shared" si="107"/>
        <v>20900090</v>
      </c>
      <c r="AU117" s="5">
        <f t="shared" si="108"/>
        <v>29528850</v>
      </c>
      <c r="AV117" s="5">
        <f t="shared" si="109"/>
        <v>46429000</v>
      </c>
      <c r="AX117" s="2"/>
      <c r="AY117" s="2"/>
      <c r="BT117" s="56">
        <f t="shared" si="110"/>
        <v>-1231034.6938999966</v>
      </c>
      <c r="BV117" s="126"/>
      <c r="BW117" s="131"/>
      <c r="BX117" s="122" t="str">
        <f t="shared" si="133"/>
        <v>1BR-8</v>
      </c>
      <c r="BY117" s="123" t="str">
        <f t="shared" si="134"/>
        <v>08</v>
      </c>
      <c r="BZ117" s="124">
        <f t="shared" si="135"/>
        <v>60</v>
      </c>
      <c r="CA117" s="124">
        <f t="shared" si="135"/>
        <v>52</v>
      </c>
      <c r="CB117" s="125">
        <f t="shared" si="136"/>
        <v>25580712.171600003</v>
      </c>
      <c r="CC117" s="125">
        <f t="shared" si="137"/>
        <v>1222730000</v>
      </c>
      <c r="CD117" s="125">
        <f t="shared" si="137"/>
        <v>1378212000</v>
      </c>
      <c r="CE117" s="125">
        <f t="shared" si="137"/>
        <v>1463217000</v>
      </c>
      <c r="CF117" s="125">
        <f t="shared" si="137"/>
        <v>1553465000</v>
      </c>
      <c r="CG117" s="125">
        <f t="shared" si="138"/>
        <v>1649280000</v>
      </c>
      <c r="CH117" s="2">
        <v>14</v>
      </c>
      <c r="CT117" s="63">
        <f t="shared" si="117"/>
        <v>1881008100</v>
      </c>
      <c r="CU117" s="44">
        <f t="shared" si="118"/>
        <v>20900090</v>
      </c>
      <c r="CX117" s="56">
        <f t="shared" si="119"/>
        <v>1671444000</v>
      </c>
      <c r="CY117" s="44">
        <f t="shared" si="120"/>
        <v>27857400</v>
      </c>
      <c r="CZ117" s="49">
        <f t="shared" si="121"/>
        <v>46429000</v>
      </c>
    </row>
    <row r="118" spans="1:104">
      <c r="A118" s="3">
        <f t="shared" si="122"/>
        <v>79</v>
      </c>
      <c r="B118" s="263">
        <v>3</v>
      </c>
      <c r="C118" s="264" t="s">
        <v>154</v>
      </c>
      <c r="D118" s="265">
        <v>10</v>
      </c>
      <c r="E118" s="266"/>
      <c r="F118" s="41" t="s">
        <v>48</v>
      </c>
      <c r="G118" s="267">
        <f t="shared" si="84"/>
        <v>74</v>
      </c>
      <c r="H118" s="267">
        <f t="shared" si="85"/>
        <v>63</v>
      </c>
      <c r="I118" s="268">
        <f t="shared" si="86"/>
        <v>26966806</v>
      </c>
      <c r="J118" s="268">
        <f t="shared" si="87"/>
        <v>2</v>
      </c>
      <c r="K118" s="269">
        <f t="shared" si="88"/>
        <v>0.93</v>
      </c>
      <c r="L118" s="319">
        <f t="shared" si="132"/>
        <v>1.02</v>
      </c>
      <c r="M118" s="271">
        <f t="shared" si="89"/>
        <v>21376392.145576868</v>
      </c>
      <c r="N118" s="271">
        <f t="shared" si="90"/>
        <v>24094609.386887025</v>
      </c>
      <c r="O118" s="271">
        <f t="shared" si="91"/>
        <v>25580712.171600003</v>
      </c>
      <c r="P118" s="271">
        <f t="shared" si="92"/>
        <v>27158474.52427981</v>
      </c>
      <c r="Q118" s="272">
        <f t="shared" si="93"/>
        <v>25580712.171600003</v>
      </c>
      <c r="R118" s="271">
        <f t="shared" si="93"/>
        <v>27158474.52427981</v>
      </c>
      <c r="S118" s="271">
        <f t="shared" si="94"/>
        <v>28833549.806515098</v>
      </c>
      <c r="T118" s="271"/>
      <c r="U118" s="271">
        <f t="shared" si="95"/>
        <v>1346712705.1713426</v>
      </c>
      <c r="V118" s="271">
        <f t="shared" si="96"/>
        <v>1517960391.3738825</v>
      </c>
      <c r="W118" s="271">
        <f t="shared" si="97"/>
        <v>1611584866.8108001</v>
      </c>
      <c r="X118" s="272">
        <f t="shared" si="98"/>
        <v>1710983895.029628</v>
      </c>
      <c r="Y118" s="272">
        <f t="shared" si="99"/>
        <v>1611584866.8108001</v>
      </c>
      <c r="Z118" s="271">
        <f t="shared" si="100"/>
        <v>1710983895.029628</v>
      </c>
      <c r="AA118" s="271">
        <f t="shared" si="101"/>
        <v>1816513637.810451</v>
      </c>
      <c r="AB118" s="271"/>
      <c r="AC118" s="33" t="str">
        <f t="shared" si="102"/>
        <v>BERTAHAP</v>
      </c>
      <c r="AD118" s="273">
        <f t="shared" si="103"/>
        <v>0</v>
      </c>
      <c r="AE118" s="274">
        <v>2</v>
      </c>
      <c r="AF118" s="275"/>
      <c r="AG118" s="271" t="str">
        <f t="shared" ref="AG118:AG137" si="139">IF(AF118&gt;$AZ$42,"LB","KR")</f>
        <v>KR</v>
      </c>
      <c r="AH118" s="275">
        <f t="shared" si="65"/>
        <v>1481384000</v>
      </c>
      <c r="AI118" s="275">
        <f t="shared" si="65"/>
        <v>1669757000</v>
      </c>
      <c r="AJ118" s="275">
        <f t="shared" si="65"/>
        <v>1772744000</v>
      </c>
      <c r="AK118" s="276">
        <f t="shared" si="64"/>
        <v>1882083000</v>
      </c>
      <c r="AL118" s="276">
        <f t="shared" si="64"/>
        <v>1772744000</v>
      </c>
      <c r="AM118" s="275">
        <f t="shared" si="64"/>
        <v>1882083000</v>
      </c>
      <c r="AN118" s="275">
        <f t="shared" si="64"/>
        <v>1998166000</v>
      </c>
      <c r="AO118" s="52">
        <f t="shared" si="123"/>
        <v>1879109000</v>
      </c>
      <c r="AP118" s="43">
        <f t="shared" si="123"/>
        <v>1995008000</v>
      </c>
      <c r="AQ118" s="63">
        <f t="shared" si="104"/>
        <v>1691198100</v>
      </c>
      <c r="AR118" s="63">
        <f t="shared" si="105"/>
        <v>28186635</v>
      </c>
      <c r="AS118" s="351">
        <f t="shared" si="106"/>
        <v>35289056.25</v>
      </c>
      <c r="AT118" s="141">
        <f t="shared" si="107"/>
        <v>19950080</v>
      </c>
      <c r="AU118" s="5">
        <f t="shared" si="108"/>
        <v>28186635</v>
      </c>
      <c r="AV118" s="5">
        <f t="shared" si="109"/>
        <v>44318600</v>
      </c>
      <c r="AX118" s="2"/>
      <c r="AY118" s="2"/>
      <c r="BT118" s="56">
        <f t="shared" si="110"/>
        <v>-1231034.6938999966</v>
      </c>
      <c r="BV118" s="126"/>
      <c r="BW118" s="122"/>
      <c r="BX118" s="122" t="str">
        <f t="shared" si="133"/>
        <v>1BR-10</v>
      </c>
      <c r="BY118" s="123">
        <f t="shared" si="134"/>
        <v>10</v>
      </c>
      <c r="BZ118" s="124">
        <f t="shared" si="135"/>
        <v>74</v>
      </c>
      <c r="CA118" s="124">
        <f t="shared" si="135"/>
        <v>63</v>
      </c>
      <c r="CB118" s="125">
        <f t="shared" si="136"/>
        <v>25580712.171600003</v>
      </c>
      <c r="CC118" s="125">
        <f t="shared" si="137"/>
        <v>1481384000</v>
      </c>
      <c r="CD118" s="125">
        <f t="shared" si="137"/>
        <v>1669757000</v>
      </c>
      <c r="CE118" s="125">
        <f t="shared" si="137"/>
        <v>1772744000</v>
      </c>
      <c r="CF118" s="125">
        <f t="shared" si="137"/>
        <v>1882083000</v>
      </c>
      <c r="CG118" s="125">
        <f t="shared" si="138"/>
        <v>1998166000</v>
      </c>
      <c r="CT118" s="63">
        <f t="shared" si="117"/>
        <v>1795507200</v>
      </c>
      <c r="CU118" s="44">
        <f t="shared" si="118"/>
        <v>19950080</v>
      </c>
      <c r="CX118" s="56">
        <f t="shared" si="119"/>
        <v>1595469600</v>
      </c>
      <c r="CY118" s="44">
        <f t="shared" si="120"/>
        <v>26591160</v>
      </c>
      <c r="CZ118" s="49">
        <f t="shared" si="121"/>
        <v>44318600</v>
      </c>
    </row>
    <row r="119" spans="1:104">
      <c r="A119" s="3">
        <f t="shared" si="122"/>
        <v>80</v>
      </c>
      <c r="B119" s="263">
        <v>4</v>
      </c>
      <c r="C119" s="264" t="s">
        <v>154</v>
      </c>
      <c r="D119" s="299">
        <v>12</v>
      </c>
      <c r="E119" s="266"/>
      <c r="F119" s="41" t="s">
        <v>50</v>
      </c>
      <c r="G119" s="267">
        <f t="shared" si="84"/>
        <v>67</v>
      </c>
      <c r="H119" s="267">
        <f t="shared" si="85"/>
        <v>57</v>
      </c>
      <c r="I119" s="268">
        <f t="shared" si="86"/>
        <v>26966806</v>
      </c>
      <c r="J119" s="268">
        <f t="shared" si="87"/>
        <v>2</v>
      </c>
      <c r="K119" s="269">
        <f t="shared" si="88"/>
        <v>0.93</v>
      </c>
      <c r="L119" s="319">
        <f t="shared" si="132"/>
        <v>1.02</v>
      </c>
      <c r="M119" s="271">
        <f t="shared" si="89"/>
        <v>21376392.145576868</v>
      </c>
      <c r="N119" s="271">
        <f t="shared" si="90"/>
        <v>24094609.386887025</v>
      </c>
      <c r="O119" s="271">
        <f t="shared" si="91"/>
        <v>25580712.171600003</v>
      </c>
      <c r="P119" s="271">
        <f t="shared" si="92"/>
        <v>27158474.52427981</v>
      </c>
      <c r="Q119" s="272">
        <f t="shared" si="93"/>
        <v>25580712.171600003</v>
      </c>
      <c r="R119" s="271">
        <f t="shared" si="93"/>
        <v>27158474.52427981</v>
      </c>
      <c r="S119" s="271">
        <f t="shared" si="94"/>
        <v>28833549.806515098</v>
      </c>
      <c r="T119" s="271"/>
      <c r="U119" s="271">
        <f t="shared" si="95"/>
        <v>1218454352.2978816</v>
      </c>
      <c r="V119" s="271">
        <f t="shared" si="96"/>
        <v>1373392735.0525603</v>
      </c>
      <c r="W119" s="271">
        <f t="shared" si="97"/>
        <v>1458100593.7812002</v>
      </c>
      <c r="X119" s="272">
        <f t="shared" si="98"/>
        <v>1548033047.8839493</v>
      </c>
      <c r="Y119" s="272">
        <f t="shared" si="99"/>
        <v>1458100593.7812002</v>
      </c>
      <c r="Z119" s="271">
        <f t="shared" si="100"/>
        <v>1548033047.8839493</v>
      </c>
      <c r="AA119" s="271">
        <f t="shared" si="101"/>
        <v>1643512338.9713607</v>
      </c>
      <c r="AB119" s="271"/>
      <c r="AC119" s="33" t="str">
        <f t="shared" si="102"/>
        <v>BERTAHAP</v>
      </c>
      <c r="AD119" s="273">
        <f t="shared" si="103"/>
        <v>0</v>
      </c>
      <c r="AE119" s="274">
        <v>2</v>
      </c>
      <c r="AF119" s="275"/>
      <c r="AG119" s="271" t="str">
        <f t="shared" si="139"/>
        <v>KR</v>
      </c>
      <c r="AH119" s="275">
        <f t="shared" si="65"/>
        <v>1340300000</v>
      </c>
      <c r="AI119" s="275">
        <f t="shared" si="65"/>
        <v>1510733000</v>
      </c>
      <c r="AJ119" s="275">
        <f t="shared" si="65"/>
        <v>1603911000</v>
      </c>
      <c r="AK119" s="276">
        <f t="shared" si="64"/>
        <v>1702837000</v>
      </c>
      <c r="AL119" s="276">
        <f t="shared" si="64"/>
        <v>1603911000</v>
      </c>
      <c r="AM119" s="275">
        <f t="shared" si="64"/>
        <v>1702837000</v>
      </c>
      <c r="AN119" s="275">
        <f t="shared" si="64"/>
        <v>1807864000</v>
      </c>
      <c r="AO119" s="52">
        <f t="shared" si="123"/>
        <v>1700146000</v>
      </c>
      <c r="AP119" s="43">
        <f t="shared" si="123"/>
        <v>1805008000</v>
      </c>
      <c r="AQ119" s="63">
        <f t="shared" si="104"/>
        <v>1530131400</v>
      </c>
      <c r="AR119" s="63">
        <f t="shared" si="105"/>
        <v>25502190</v>
      </c>
      <c r="AS119" s="351">
        <f t="shared" si="106"/>
        <v>31928193.75</v>
      </c>
      <c r="AT119" s="141">
        <f t="shared" si="107"/>
        <v>18050080</v>
      </c>
      <c r="AU119" s="5">
        <f t="shared" si="108"/>
        <v>25502190</v>
      </c>
      <c r="AV119" s="5">
        <f t="shared" si="109"/>
        <v>40097775</v>
      </c>
      <c r="AX119" s="2"/>
      <c r="AY119" s="2"/>
      <c r="BT119" s="56">
        <f t="shared" si="110"/>
        <v>-1231034.6938999966</v>
      </c>
      <c r="BV119" s="126"/>
      <c r="BW119" s="122"/>
      <c r="BX119" s="122" t="str">
        <f t="shared" si="133"/>
        <v>1BR-12</v>
      </c>
      <c r="BY119" s="123">
        <f t="shared" si="134"/>
        <v>12</v>
      </c>
      <c r="BZ119" s="124">
        <f t="shared" si="135"/>
        <v>67</v>
      </c>
      <c r="CA119" s="124">
        <f t="shared" si="135"/>
        <v>57</v>
      </c>
      <c r="CB119" s="125">
        <f t="shared" si="136"/>
        <v>25580712.171600003</v>
      </c>
      <c r="CC119" s="125">
        <f t="shared" si="137"/>
        <v>1340300000</v>
      </c>
      <c r="CD119" s="125">
        <f t="shared" si="137"/>
        <v>1510733000</v>
      </c>
      <c r="CE119" s="125">
        <f t="shared" si="137"/>
        <v>1603911000</v>
      </c>
      <c r="CF119" s="125">
        <f t="shared" si="137"/>
        <v>1702837000</v>
      </c>
      <c r="CG119" s="125">
        <f t="shared" si="138"/>
        <v>1807864000</v>
      </c>
      <c r="CT119" s="63">
        <f t="shared" si="117"/>
        <v>1624507200</v>
      </c>
      <c r="CU119" s="44">
        <f t="shared" si="118"/>
        <v>18050080</v>
      </c>
      <c r="CX119" s="56">
        <f t="shared" si="119"/>
        <v>1443519900</v>
      </c>
      <c r="CY119" s="44">
        <f t="shared" si="120"/>
        <v>24058665</v>
      </c>
      <c r="CZ119" s="49">
        <f t="shared" si="121"/>
        <v>40097775</v>
      </c>
    </row>
    <row r="120" spans="1:104">
      <c r="A120" s="3">
        <f t="shared" si="122"/>
        <v>81</v>
      </c>
      <c r="B120" s="263">
        <v>5</v>
      </c>
      <c r="C120" s="264" t="s">
        <v>154</v>
      </c>
      <c r="D120" s="265">
        <v>16</v>
      </c>
      <c r="E120" s="266"/>
      <c r="F120" s="41" t="s">
        <v>52</v>
      </c>
      <c r="G120" s="267">
        <f t="shared" si="84"/>
        <v>71</v>
      </c>
      <c r="H120" s="267">
        <f t="shared" si="85"/>
        <v>63</v>
      </c>
      <c r="I120" s="268">
        <f t="shared" si="86"/>
        <v>26966806</v>
      </c>
      <c r="J120" s="268">
        <f t="shared" si="87"/>
        <v>2</v>
      </c>
      <c r="K120" s="269">
        <f t="shared" si="88"/>
        <v>0.93</v>
      </c>
      <c r="L120" s="319">
        <f t="shared" si="132"/>
        <v>1.02</v>
      </c>
      <c r="M120" s="271">
        <f t="shared" si="89"/>
        <v>21376392.145576868</v>
      </c>
      <c r="N120" s="271">
        <f t="shared" si="90"/>
        <v>24094609.386887025</v>
      </c>
      <c r="O120" s="271">
        <f t="shared" si="91"/>
        <v>25580712.171600003</v>
      </c>
      <c r="P120" s="271">
        <f t="shared" si="92"/>
        <v>27158474.52427981</v>
      </c>
      <c r="Q120" s="272">
        <f t="shared" si="93"/>
        <v>25580712.171600003</v>
      </c>
      <c r="R120" s="271">
        <f t="shared" si="93"/>
        <v>27158474.52427981</v>
      </c>
      <c r="S120" s="271">
        <f t="shared" si="94"/>
        <v>28833549.806515098</v>
      </c>
      <c r="T120" s="271"/>
      <c r="U120" s="271">
        <f t="shared" si="95"/>
        <v>1346712705.1713426</v>
      </c>
      <c r="V120" s="271">
        <f t="shared" si="96"/>
        <v>1517960391.3738825</v>
      </c>
      <c r="W120" s="271">
        <f t="shared" si="97"/>
        <v>1611584866.8108001</v>
      </c>
      <c r="X120" s="272">
        <f t="shared" si="98"/>
        <v>1710983895.029628</v>
      </c>
      <c r="Y120" s="272">
        <f t="shared" si="99"/>
        <v>1611584866.8108001</v>
      </c>
      <c r="Z120" s="271">
        <f t="shared" si="100"/>
        <v>1710983895.029628</v>
      </c>
      <c r="AA120" s="271">
        <f t="shared" si="101"/>
        <v>1816513637.810451</v>
      </c>
      <c r="AB120" s="271"/>
      <c r="AC120" s="33" t="str">
        <f t="shared" si="102"/>
        <v>BERTAHAP</v>
      </c>
      <c r="AD120" s="273">
        <f t="shared" si="103"/>
        <v>0</v>
      </c>
      <c r="AE120" s="274">
        <v>2</v>
      </c>
      <c r="AF120" s="275"/>
      <c r="AG120" s="271" t="str">
        <f t="shared" si="139"/>
        <v>KR</v>
      </c>
      <c r="AH120" s="275">
        <f t="shared" si="65"/>
        <v>1481384000</v>
      </c>
      <c r="AI120" s="275">
        <f t="shared" si="65"/>
        <v>1669757000</v>
      </c>
      <c r="AJ120" s="275">
        <f t="shared" si="65"/>
        <v>1772744000</v>
      </c>
      <c r="AK120" s="276">
        <f t="shared" si="64"/>
        <v>1882083000</v>
      </c>
      <c r="AL120" s="276">
        <f t="shared" si="64"/>
        <v>1772744000</v>
      </c>
      <c r="AM120" s="275">
        <f t="shared" si="64"/>
        <v>1882083000</v>
      </c>
      <c r="AN120" s="275">
        <f t="shared" si="64"/>
        <v>1998166000</v>
      </c>
      <c r="AO120" s="52">
        <f t="shared" si="123"/>
        <v>1879109000</v>
      </c>
      <c r="AP120" s="43">
        <f t="shared" si="123"/>
        <v>1995008000</v>
      </c>
      <c r="AQ120" s="63">
        <f t="shared" si="104"/>
        <v>1691198100</v>
      </c>
      <c r="AR120" s="63">
        <f t="shared" si="105"/>
        <v>28186635</v>
      </c>
      <c r="AS120" s="351">
        <f t="shared" si="106"/>
        <v>35289056.25</v>
      </c>
      <c r="AT120" s="141">
        <f t="shared" si="107"/>
        <v>19950080</v>
      </c>
      <c r="AU120" s="5">
        <f t="shared" si="108"/>
        <v>28186635</v>
      </c>
      <c r="AV120" s="5">
        <f t="shared" si="109"/>
        <v>44318600</v>
      </c>
      <c r="AX120" s="2"/>
      <c r="AY120" s="2"/>
      <c r="BT120" s="56">
        <f t="shared" si="110"/>
        <v>-1231034.6938999966</v>
      </c>
      <c r="BV120" s="126"/>
      <c r="BW120" s="122"/>
      <c r="BX120" s="122" t="str">
        <f t="shared" si="133"/>
        <v>1BR-16</v>
      </c>
      <c r="BY120" s="123">
        <f t="shared" si="134"/>
        <v>16</v>
      </c>
      <c r="BZ120" s="124">
        <f t="shared" si="135"/>
        <v>71</v>
      </c>
      <c r="CA120" s="124">
        <f t="shared" si="135"/>
        <v>63</v>
      </c>
      <c r="CB120" s="125">
        <f t="shared" si="136"/>
        <v>25580712.171600003</v>
      </c>
      <c r="CC120" s="125">
        <f t="shared" si="137"/>
        <v>1481384000</v>
      </c>
      <c r="CD120" s="125">
        <f t="shared" si="137"/>
        <v>1669757000</v>
      </c>
      <c r="CE120" s="125">
        <f t="shared" si="137"/>
        <v>1772744000</v>
      </c>
      <c r="CF120" s="125">
        <f t="shared" si="137"/>
        <v>1882083000</v>
      </c>
      <c r="CG120" s="125">
        <f t="shared" si="138"/>
        <v>1998166000</v>
      </c>
      <c r="CT120" s="63">
        <f t="shared" si="117"/>
        <v>1795507200</v>
      </c>
      <c r="CU120" s="44">
        <f t="shared" si="118"/>
        <v>19950080</v>
      </c>
      <c r="CX120" s="56">
        <f t="shared" si="119"/>
        <v>1595469600</v>
      </c>
      <c r="CY120" s="44">
        <f t="shared" si="120"/>
        <v>26591160</v>
      </c>
      <c r="CZ120" s="49">
        <f t="shared" si="121"/>
        <v>44318600</v>
      </c>
    </row>
    <row r="121" spans="1:104">
      <c r="A121" s="3">
        <f t="shared" si="122"/>
        <v>82</v>
      </c>
      <c r="B121" s="263">
        <v>6</v>
      </c>
      <c r="C121" s="264" t="s">
        <v>154</v>
      </c>
      <c r="D121" s="299">
        <v>18</v>
      </c>
      <c r="E121" s="266"/>
      <c r="F121" s="41" t="s">
        <v>54</v>
      </c>
      <c r="G121" s="267">
        <f t="shared" si="84"/>
        <v>97</v>
      </c>
      <c r="H121" s="267">
        <f t="shared" si="85"/>
        <v>85</v>
      </c>
      <c r="I121" s="268">
        <f t="shared" si="86"/>
        <v>26966806</v>
      </c>
      <c r="J121" s="268">
        <f t="shared" si="87"/>
        <v>2</v>
      </c>
      <c r="K121" s="269">
        <f t="shared" si="88"/>
        <v>0.93</v>
      </c>
      <c r="L121" s="319">
        <f t="shared" si="132"/>
        <v>1.02</v>
      </c>
      <c r="M121" s="271">
        <f t="shared" si="89"/>
        <v>21376392.145576868</v>
      </c>
      <c r="N121" s="271">
        <f t="shared" si="90"/>
        <v>24094609.386887025</v>
      </c>
      <c r="O121" s="271">
        <f t="shared" si="91"/>
        <v>25580712.171600003</v>
      </c>
      <c r="P121" s="271">
        <f t="shared" si="92"/>
        <v>27158474.52427981</v>
      </c>
      <c r="Q121" s="272">
        <f t="shared" si="93"/>
        <v>25580712.171600003</v>
      </c>
      <c r="R121" s="271">
        <f t="shared" si="93"/>
        <v>27158474.52427981</v>
      </c>
      <c r="S121" s="271">
        <f t="shared" si="94"/>
        <v>28833549.806515098</v>
      </c>
      <c r="T121" s="271"/>
      <c r="U121" s="271">
        <f t="shared" si="95"/>
        <v>1816993332.3740337</v>
      </c>
      <c r="V121" s="271">
        <f t="shared" si="96"/>
        <v>2048041797.8853972</v>
      </c>
      <c r="W121" s="271">
        <f t="shared" si="97"/>
        <v>2174360534.5860004</v>
      </c>
      <c r="X121" s="272">
        <f t="shared" si="98"/>
        <v>2308470334.5637841</v>
      </c>
      <c r="Y121" s="272">
        <f t="shared" si="99"/>
        <v>2174360534.5860004</v>
      </c>
      <c r="Z121" s="271">
        <f t="shared" si="100"/>
        <v>2308470334.5637841</v>
      </c>
      <c r="AA121" s="271">
        <f t="shared" si="101"/>
        <v>2450851733.5537834</v>
      </c>
      <c r="AB121" s="271"/>
      <c r="AC121" s="33" t="str">
        <f t="shared" si="102"/>
        <v>BERTAHAP</v>
      </c>
      <c r="AD121" s="273">
        <f t="shared" si="103"/>
        <v>0</v>
      </c>
      <c r="AE121" s="274">
        <v>2</v>
      </c>
      <c r="AF121" s="275"/>
      <c r="AG121" s="271" t="str">
        <f t="shared" si="139"/>
        <v>KR</v>
      </c>
      <c r="AH121" s="275">
        <f t="shared" si="65"/>
        <v>1998693000</v>
      </c>
      <c r="AI121" s="275">
        <f t="shared" si="65"/>
        <v>2252846000</v>
      </c>
      <c r="AJ121" s="275">
        <f t="shared" si="65"/>
        <v>2391797000</v>
      </c>
      <c r="AK121" s="276">
        <f t="shared" si="64"/>
        <v>2539318000</v>
      </c>
      <c r="AL121" s="276">
        <f t="shared" si="64"/>
        <v>2391797000</v>
      </c>
      <c r="AM121" s="275">
        <f t="shared" si="64"/>
        <v>2539318000</v>
      </c>
      <c r="AN121" s="275">
        <f t="shared" si="64"/>
        <v>2695937000</v>
      </c>
      <c r="AO121" s="52">
        <f t="shared" si="123"/>
        <v>2535305000</v>
      </c>
      <c r="AP121" s="43">
        <f t="shared" si="123"/>
        <v>2691678000</v>
      </c>
      <c r="AQ121" s="63">
        <f t="shared" si="104"/>
        <v>2281774500</v>
      </c>
      <c r="AR121" s="63">
        <f t="shared" si="105"/>
        <v>38029575</v>
      </c>
      <c r="AS121" s="351">
        <f t="shared" si="106"/>
        <v>47612212.5</v>
      </c>
      <c r="AT121" s="141">
        <f t="shared" si="107"/>
        <v>26916780</v>
      </c>
      <c r="AU121" s="5">
        <f t="shared" si="108"/>
        <v>38029575</v>
      </c>
      <c r="AV121" s="5">
        <f t="shared" si="109"/>
        <v>59794925</v>
      </c>
      <c r="AX121" s="2"/>
      <c r="AY121" s="2"/>
      <c r="BT121" s="56">
        <f t="shared" si="110"/>
        <v>-1231034.6938999966</v>
      </c>
      <c r="BV121" s="126"/>
      <c r="BW121" s="131"/>
      <c r="BX121" s="122" t="str">
        <f t="shared" si="133"/>
        <v>2BR-18</v>
      </c>
      <c r="BY121" s="123">
        <f t="shared" si="134"/>
        <v>18</v>
      </c>
      <c r="BZ121" s="124">
        <f t="shared" si="135"/>
        <v>97</v>
      </c>
      <c r="CA121" s="124">
        <f t="shared" si="135"/>
        <v>85</v>
      </c>
      <c r="CB121" s="125">
        <f t="shared" si="136"/>
        <v>25580712.171600003</v>
      </c>
      <c r="CC121" s="125">
        <f t="shared" si="137"/>
        <v>1998693000</v>
      </c>
      <c r="CD121" s="125">
        <f t="shared" si="137"/>
        <v>2252846000</v>
      </c>
      <c r="CE121" s="125">
        <f t="shared" si="137"/>
        <v>2391797000</v>
      </c>
      <c r="CF121" s="125">
        <f t="shared" si="137"/>
        <v>2539318000</v>
      </c>
      <c r="CG121" s="125">
        <f t="shared" si="138"/>
        <v>2695937000</v>
      </c>
      <c r="CT121" s="63">
        <f t="shared" si="117"/>
        <v>2422510200</v>
      </c>
      <c r="CU121" s="44">
        <f t="shared" si="118"/>
        <v>26916780</v>
      </c>
      <c r="CX121" s="56">
        <f t="shared" si="119"/>
        <v>2152617300</v>
      </c>
      <c r="CY121" s="44">
        <f t="shared" si="120"/>
        <v>35876955</v>
      </c>
      <c r="CZ121" s="49">
        <f t="shared" si="121"/>
        <v>59794925</v>
      </c>
    </row>
    <row r="122" spans="1:104">
      <c r="A122" s="3">
        <f t="shared" si="122"/>
        <v>83</v>
      </c>
      <c r="B122" s="263">
        <v>7</v>
      </c>
      <c r="C122" s="264" t="s">
        <v>154</v>
      </c>
      <c r="D122" s="299">
        <v>20</v>
      </c>
      <c r="E122" s="266"/>
      <c r="F122" s="41" t="s">
        <v>70</v>
      </c>
      <c r="G122" s="267">
        <f t="shared" si="84"/>
        <v>60</v>
      </c>
      <c r="H122" s="267">
        <f t="shared" si="85"/>
        <v>51</v>
      </c>
      <c r="I122" s="268">
        <f t="shared" si="86"/>
        <v>26966806</v>
      </c>
      <c r="J122" s="268">
        <f t="shared" si="87"/>
        <v>2</v>
      </c>
      <c r="K122" s="269">
        <f t="shared" si="88"/>
        <v>0.93</v>
      </c>
      <c r="L122" s="319">
        <f t="shared" si="132"/>
        <v>1.02</v>
      </c>
      <c r="M122" s="271">
        <f t="shared" si="89"/>
        <v>21376392.145576868</v>
      </c>
      <c r="N122" s="271">
        <f t="shared" si="90"/>
        <v>24094609.386887025</v>
      </c>
      <c r="O122" s="271">
        <f t="shared" si="91"/>
        <v>25580712.171600003</v>
      </c>
      <c r="P122" s="271">
        <f t="shared" si="92"/>
        <v>27158474.52427981</v>
      </c>
      <c r="Q122" s="272">
        <f t="shared" si="93"/>
        <v>25580712.171600003</v>
      </c>
      <c r="R122" s="271">
        <f t="shared" si="93"/>
        <v>27158474.52427981</v>
      </c>
      <c r="S122" s="271">
        <f t="shared" si="94"/>
        <v>28833549.806515098</v>
      </c>
      <c r="T122" s="271"/>
      <c r="U122" s="271">
        <f t="shared" si="95"/>
        <v>1090195999.4244204</v>
      </c>
      <c r="V122" s="271">
        <f t="shared" si="96"/>
        <v>1228825078.7312384</v>
      </c>
      <c r="W122" s="271">
        <f t="shared" si="97"/>
        <v>1304616320.7516</v>
      </c>
      <c r="X122" s="272">
        <f t="shared" si="98"/>
        <v>1385082200.7382703</v>
      </c>
      <c r="Y122" s="272">
        <f t="shared" si="99"/>
        <v>1304616320.7516</v>
      </c>
      <c r="Z122" s="271">
        <f t="shared" si="100"/>
        <v>1385082200.7382703</v>
      </c>
      <c r="AA122" s="271">
        <f t="shared" si="101"/>
        <v>1470511040.1322699</v>
      </c>
      <c r="AB122" s="271"/>
      <c r="AC122" s="33" t="str">
        <f t="shared" si="102"/>
        <v>BERTAHAP</v>
      </c>
      <c r="AD122" s="273">
        <f t="shared" si="103"/>
        <v>0</v>
      </c>
      <c r="AE122" s="274">
        <v>2</v>
      </c>
      <c r="AF122" s="275"/>
      <c r="AG122" s="271" t="str">
        <f t="shared" si="139"/>
        <v>KR</v>
      </c>
      <c r="AH122" s="275">
        <f t="shared" si="65"/>
        <v>1199216000</v>
      </c>
      <c r="AI122" s="275">
        <f t="shared" si="65"/>
        <v>1351708000</v>
      </c>
      <c r="AJ122" s="275">
        <f t="shared" si="65"/>
        <v>1435078000</v>
      </c>
      <c r="AK122" s="276">
        <f t="shared" si="64"/>
        <v>1523591000</v>
      </c>
      <c r="AL122" s="276">
        <f t="shared" si="64"/>
        <v>1435078000</v>
      </c>
      <c r="AM122" s="275">
        <f t="shared" si="64"/>
        <v>1523591000</v>
      </c>
      <c r="AN122" s="275">
        <f t="shared" si="64"/>
        <v>1617563000</v>
      </c>
      <c r="AO122" s="52">
        <f t="shared" si="123"/>
        <v>1521183000</v>
      </c>
      <c r="AP122" s="43">
        <f t="shared" si="123"/>
        <v>1615007000</v>
      </c>
      <c r="AQ122" s="63">
        <f t="shared" si="104"/>
        <v>1369064700</v>
      </c>
      <c r="AR122" s="63">
        <f t="shared" si="105"/>
        <v>22817745</v>
      </c>
      <c r="AS122" s="351">
        <f t="shared" si="106"/>
        <v>28567331.25</v>
      </c>
      <c r="AT122" s="141">
        <f t="shared" si="107"/>
        <v>16150070</v>
      </c>
      <c r="AU122" s="5">
        <f t="shared" si="108"/>
        <v>22817745</v>
      </c>
      <c r="AV122" s="5">
        <f t="shared" si="109"/>
        <v>35876950</v>
      </c>
      <c r="AX122" s="2"/>
      <c r="AY122" s="2"/>
      <c r="BT122" s="56">
        <f t="shared" si="110"/>
        <v>-1231034.6938999966</v>
      </c>
      <c r="BV122" s="126"/>
      <c r="BW122" s="131"/>
      <c r="BX122" s="122" t="str">
        <f t="shared" si="133"/>
        <v>1BR-20</v>
      </c>
      <c r="BY122" s="123">
        <f t="shared" si="134"/>
        <v>20</v>
      </c>
      <c r="BZ122" s="124">
        <f t="shared" si="135"/>
        <v>60</v>
      </c>
      <c r="CA122" s="124">
        <f t="shared" si="135"/>
        <v>51</v>
      </c>
      <c r="CB122" s="125">
        <f t="shared" si="136"/>
        <v>25580712.171600003</v>
      </c>
      <c r="CC122" s="125">
        <f t="shared" si="137"/>
        <v>1199216000</v>
      </c>
      <c r="CD122" s="125">
        <f t="shared" si="137"/>
        <v>1351708000</v>
      </c>
      <c r="CE122" s="125">
        <f t="shared" si="137"/>
        <v>1435078000</v>
      </c>
      <c r="CF122" s="125">
        <f t="shared" si="137"/>
        <v>1523591000</v>
      </c>
      <c r="CG122" s="125">
        <f t="shared" si="138"/>
        <v>1617563000</v>
      </c>
      <c r="CT122" s="63">
        <f t="shared" si="117"/>
        <v>1453506300</v>
      </c>
      <c r="CU122" s="44">
        <f t="shared" si="118"/>
        <v>16150070</v>
      </c>
      <c r="CX122" s="56">
        <f t="shared" si="119"/>
        <v>1291570200</v>
      </c>
      <c r="CY122" s="44">
        <f t="shared" si="120"/>
        <v>21526170</v>
      </c>
      <c r="CZ122" s="49">
        <f t="shared" si="121"/>
        <v>35876950</v>
      </c>
    </row>
    <row r="123" spans="1:104">
      <c r="A123" s="3">
        <f t="shared" si="122"/>
        <v>84</v>
      </c>
      <c r="B123" s="263">
        <v>8</v>
      </c>
      <c r="C123" s="264" t="s">
        <v>154</v>
      </c>
      <c r="D123" s="299">
        <v>22</v>
      </c>
      <c r="E123" s="266"/>
      <c r="F123" s="41" t="s">
        <v>89</v>
      </c>
      <c r="G123" s="267">
        <f t="shared" si="84"/>
        <v>81</v>
      </c>
      <c r="H123" s="267">
        <f t="shared" si="85"/>
        <v>70</v>
      </c>
      <c r="I123" s="268">
        <f t="shared" si="86"/>
        <v>26966806</v>
      </c>
      <c r="J123" s="268">
        <f t="shared" si="87"/>
        <v>4</v>
      </c>
      <c r="K123" s="269">
        <f t="shared" si="88"/>
        <v>0.97</v>
      </c>
      <c r="L123" s="319">
        <f t="shared" si="132"/>
        <v>1.02</v>
      </c>
      <c r="M123" s="271">
        <f t="shared" si="89"/>
        <v>22295806.861515656</v>
      </c>
      <c r="N123" s="271">
        <f t="shared" si="90"/>
        <v>25130936.672344532</v>
      </c>
      <c r="O123" s="271">
        <f t="shared" si="91"/>
        <v>26680957.856400002</v>
      </c>
      <c r="P123" s="271">
        <f t="shared" si="92"/>
        <v>28326580.955431629</v>
      </c>
      <c r="Q123" s="272">
        <f t="shared" si="93"/>
        <v>26680957.856400002</v>
      </c>
      <c r="R123" s="271">
        <f t="shared" si="93"/>
        <v>28326580.955431629</v>
      </c>
      <c r="S123" s="271">
        <f t="shared" si="94"/>
        <v>30073702.48636521</v>
      </c>
      <c r="T123" s="271"/>
      <c r="U123" s="271">
        <f t="shared" si="95"/>
        <v>1560706480.3060958</v>
      </c>
      <c r="V123" s="271">
        <f t="shared" si="96"/>
        <v>1759165567.0641172</v>
      </c>
      <c r="W123" s="271">
        <f t="shared" si="97"/>
        <v>1867667049.9480002</v>
      </c>
      <c r="X123" s="272">
        <f t="shared" si="98"/>
        <v>1982860666.880214</v>
      </c>
      <c r="Y123" s="272">
        <f t="shared" si="99"/>
        <v>1867667049.9480002</v>
      </c>
      <c r="Z123" s="271">
        <f t="shared" si="100"/>
        <v>1982860666.880214</v>
      </c>
      <c r="AA123" s="271">
        <f t="shared" si="101"/>
        <v>2105159174.0455647</v>
      </c>
      <c r="AB123" s="271"/>
      <c r="AC123" s="33" t="str">
        <f t="shared" si="102"/>
        <v>BERTAHAP</v>
      </c>
      <c r="AD123" s="273">
        <f t="shared" si="103"/>
        <v>0</v>
      </c>
      <c r="AE123" s="274">
        <v>2</v>
      </c>
      <c r="AF123" s="275"/>
      <c r="AG123" s="271" t="str">
        <f t="shared" si="139"/>
        <v>KR</v>
      </c>
      <c r="AH123" s="275">
        <f t="shared" si="65"/>
        <v>1716778000</v>
      </c>
      <c r="AI123" s="275">
        <f t="shared" si="65"/>
        <v>1935083000</v>
      </c>
      <c r="AJ123" s="275">
        <f t="shared" si="65"/>
        <v>2054434000</v>
      </c>
      <c r="AK123" s="276">
        <f t="shared" si="64"/>
        <v>2181147000</v>
      </c>
      <c r="AL123" s="276">
        <f t="shared" si="64"/>
        <v>2054434000</v>
      </c>
      <c r="AM123" s="275">
        <f t="shared" si="64"/>
        <v>2181147000</v>
      </c>
      <c r="AN123" s="275">
        <f t="shared" si="64"/>
        <v>2315676000</v>
      </c>
      <c r="AO123" s="52">
        <f t="shared" si="123"/>
        <v>2177701000</v>
      </c>
      <c r="AP123" s="43">
        <f t="shared" si="123"/>
        <v>2312016000</v>
      </c>
      <c r="AQ123" s="63">
        <f t="shared" si="104"/>
        <v>1959930900</v>
      </c>
      <c r="AR123" s="63">
        <f t="shared" si="105"/>
        <v>32665515</v>
      </c>
      <c r="AS123" s="351">
        <f t="shared" si="106"/>
        <v>40896506.25</v>
      </c>
      <c r="AT123" s="141">
        <f t="shared" si="107"/>
        <v>23120160</v>
      </c>
      <c r="AU123" s="5">
        <f t="shared" si="108"/>
        <v>32665515</v>
      </c>
      <c r="AV123" s="5">
        <f t="shared" si="109"/>
        <v>51360850</v>
      </c>
      <c r="AX123" s="2"/>
      <c r="AY123" s="2"/>
      <c r="BT123" s="56">
        <f t="shared" si="110"/>
        <v>-130789.00909999758</v>
      </c>
      <c r="BV123" s="126">
        <v>22</v>
      </c>
      <c r="BW123" s="131" t="s">
        <v>157</v>
      </c>
      <c r="BX123" s="122" t="str">
        <f>F232</f>
        <v>1BR-6</v>
      </c>
      <c r="BY123" s="123" t="str">
        <f>D232</f>
        <v>06</v>
      </c>
      <c r="BZ123" s="124">
        <f>G232</f>
        <v>78</v>
      </c>
      <c r="CA123" s="124">
        <f>H232</f>
        <v>66</v>
      </c>
      <c r="CB123" s="125">
        <f>O232</f>
        <v>25580712.171600003</v>
      </c>
      <c r="CC123" s="125">
        <f t="shared" ref="CC123:CF124" si="140">AH232</f>
        <v>1551927000</v>
      </c>
      <c r="CD123" s="125">
        <f t="shared" si="140"/>
        <v>1749269000</v>
      </c>
      <c r="CE123" s="125">
        <f t="shared" si="140"/>
        <v>1857160000</v>
      </c>
      <c r="CF123" s="125">
        <f t="shared" si="140"/>
        <v>1971706000</v>
      </c>
      <c r="CG123" s="125">
        <f>AN232</f>
        <v>2093316000</v>
      </c>
      <c r="CH123" s="2">
        <v>4</v>
      </c>
      <c r="CT123" s="63">
        <f t="shared" si="117"/>
        <v>2080814400</v>
      </c>
      <c r="CU123" s="44">
        <f t="shared" si="118"/>
        <v>23120160</v>
      </c>
      <c r="CX123" s="56">
        <f t="shared" si="119"/>
        <v>1848990600</v>
      </c>
      <c r="CY123" s="44">
        <f t="shared" si="120"/>
        <v>30816510</v>
      </c>
      <c r="CZ123" s="49">
        <f t="shared" si="121"/>
        <v>51360850</v>
      </c>
    </row>
    <row r="124" spans="1:104">
      <c r="A124" s="3">
        <f t="shared" si="122"/>
        <v>85</v>
      </c>
      <c r="B124" s="263">
        <v>1</v>
      </c>
      <c r="C124" s="264" t="s">
        <v>155</v>
      </c>
      <c r="D124" s="265" t="s">
        <v>24</v>
      </c>
      <c r="E124" s="266"/>
      <c r="F124" s="41" t="s">
        <v>39</v>
      </c>
      <c r="G124" s="267">
        <f t="shared" si="84"/>
        <v>113</v>
      </c>
      <c r="H124" s="267">
        <f t="shared" si="85"/>
        <v>101</v>
      </c>
      <c r="I124" s="268">
        <f t="shared" si="86"/>
        <v>26966806</v>
      </c>
      <c r="J124" s="268">
        <f t="shared" si="87"/>
        <v>6</v>
      </c>
      <c r="K124" s="269">
        <f t="shared" si="88"/>
        <v>0.95</v>
      </c>
      <c r="L124" s="270">
        <f t="shared" ref="L124:L141" si="141">SUMIF($AN$4:$AN$22,D124,$AU$4:$AU$22)</f>
        <v>1.01</v>
      </c>
      <c r="M124" s="271">
        <f t="shared" si="89"/>
        <v>21622020.096648749</v>
      </c>
      <c r="N124" s="271">
        <f t="shared" si="90"/>
        <v>24371471.333246995</v>
      </c>
      <c r="O124" s="271">
        <f t="shared" si="91"/>
        <v>25874650.357000001</v>
      </c>
      <c r="P124" s="271">
        <f t="shared" si="92"/>
        <v>27470542.173778702</v>
      </c>
      <c r="Q124" s="272">
        <f t="shared" si="93"/>
        <v>25874650.357000001</v>
      </c>
      <c r="R124" s="271">
        <f t="shared" si="93"/>
        <v>27470542.173778702</v>
      </c>
      <c r="S124" s="271">
        <f t="shared" si="94"/>
        <v>29164865.105788779</v>
      </c>
      <c r="T124" s="271"/>
      <c r="U124" s="271">
        <f t="shared" si="95"/>
        <v>2183824029.7615237</v>
      </c>
      <c r="V124" s="271">
        <f t="shared" si="96"/>
        <v>2461518604.6579466</v>
      </c>
      <c r="W124" s="271">
        <f t="shared" si="97"/>
        <v>2613339686.0570002</v>
      </c>
      <c r="X124" s="272">
        <f t="shared" si="98"/>
        <v>2774524759.5516491</v>
      </c>
      <c r="Y124" s="272">
        <f t="shared" si="99"/>
        <v>2613339686.0570002</v>
      </c>
      <c r="Z124" s="271">
        <f t="shared" si="100"/>
        <v>2774524759.5516491</v>
      </c>
      <c r="AA124" s="271">
        <f t="shared" si="101"/>
        <v>2945651375.6846666</v>
      </c>
      <c r="AB124" s="271"/>
      <c r="AC124" s="33" t="str">
        <f t="shared" si="102"/>
        <v>BERTAHAP</v>
      </c>
      <c r="AD124" s="273">
        <f t="shared" si="103"/>
        <v>0</v>
      </c>
      <c r="AE124" s="274">
        <v>2</v>
      </c>
      <c r="AF124" s="275"/>
      <c r="AG124" s="271" t="str">
        <f t="shared" si="139"/>
        <v>KR</v>
      </c>
      <c r="AH124" s="275">
        <f t="shared" si="65"/>
        <v>2402207000</v>
      </c>
      <c r="AI124" s="275">
        <f t="shared" si="65"/>
        <v>2707671000</v>
      </c>
      <c r="AJ124" s="275">
        <f t="shared" si="65"/>
        <v>2874674000</v>
      </c>
      <c r="AK124" s="276">
        <f t="shared" si="64"/>
        <v>3051978000</v>
      </c>
      <c r="AL124" s="276">
        <f t="shared" si="64"/>
        <v>2874674000</v>
      </c>
      <c r="AM124" s="275">
        <f t="shared" si="64"/>
        <v>3051978000</v>
      </c>
      <c r="AN124" s="275">
        <f t="shared" si="64"/>
        <v>3240217000</v>
      </c>
      <c r="AO124" s="52">
        <f t="shared" si="123"/>
        <v>3047155000</v>
      </c>
      <c r="AP124" s="43">
        <f t="shared" si="123"/>
        <v>3235097000</v>
      </c>
      <c r="AQ124" s="63">
        <f t="shared" si="104"/>
        <v>2742439500</v>
      </c>
      <c r="AR124" s="63">
        <f t="shared" si="105"/>
        <v>45707325</v>
      </c>
      <c r="AS124" s="351">
        <f t="shared" si="106"/>
        <v>57224587.5</v>
      </c>
      <c r="AT124" s="141">
        <f t="shared" si="107"/>
        <v>32350970</v>
      </c>
      <c r="AU124" s="5">
        <f t="shared" si="108"/>
        <v>45707325</v>
      </c>
      <c r="AV124" s="5">
        <f t="shared" si="109"/>
        <v>71866850</v>
      </c>
      <c r="AX124" s="2"/>
      <c r="AY124" s="2"/>
      <c r="BT124" s="56">
        <f t="shared" si="110"/>
        <v>-937096.5084999986</v>
      </c>
      <c r="BV124" s="126"/>
      <c r="BW124" s="122"/>
      <c r="BX124" s="122" t="str">
        <f>F233</f>
        <v>1BR-8</v>
      </c>
      <c r="BY124" s="123" t="str">
        <f>D233</f>
        <v>08</v>
      </c>
      <c r="BZ124" s="124">
        <f>G233</f>
        <v>60</v>
      </c>
      <c r="CA124" s="124">
        <f>H233</f>
        <v>52</v>
      </c>
      <c r="CB124" s="125">
        <f>O233</f>
        <v>25580712.171600003</v>
      </c>
      <c r="CC124" s="125">
        <f t="shared" si="140"/>
        <v>1222730000</v>
      </c>
      <c r="CD124" s="125">
        <f t="shared" si="140"/>
        <v>1378212000</v>
      </c>
      <c r="CE124" s="125">
        <f t="shared" si="140"/>
        <v>1463217000</v>
      </c>
      <c r="CF124" s="125">
        <f t="shared" si="140"/>
        <v>1553465000</v>
      </c>
      <c r="CG124" s="125">
        <f>AN233</f>
        <v>1649280000</v>
      </c>
      <c r="CT124" s="63">
        <f t="shared" si="117"/>
        <v>2911587300</v>
      </c>
      <c r="CU124" s="44">
        <f t="shared" si="118"/>
        <v>32350970</v>
      </c>
      <c r="CX124" s="56">
        <f t="shared" si="119"/>
        <v>2587206600</v>
      </c>
      <c r="CY124" s="44">
        <f t="shared" si="120"/>
        <v>43120110</v>
      </c>
      <c r="CZ124" s="49">
        <f t="shared" si="121"/>
        <v>71866850</v>
      </c>
    </row>
    <row r="125" spans="1:104">
      <c r="A125" s="3">
        <f t="shared" si="122"/>
        <v>86</v>
      </c>
      <c r="B125" s="263">
        <v>2</v>
      </c>
      <c r="C125" s="264" t="s">
        <v>155</v>
      </c>
      <c r="D125" s="265" t="s">
        <v>35</v>
      </c>
      <c r="E125" s="266"/>
      <c r="F125" s="41" t="s">
        <v>42</v>
      </c>
      <c r="G125" s="267">
        <f t="shared" si="84"/>
        <v>78</v>
      </c>
      <c r="H125" s="267">
        <f t="shared" si="85"/>
        <v>66</v>
      </c>
      <c r="I125" s="268">
        <f t="shared" si="86"/>
        <v>26966806</v>
      </c>
      <c r="J125" s="268">
        <f t="shared" si="87"/>
        <v>2</v>
      </c>
      <c r="K125" s="269">
        <f t="shared" si="88"/>
        <v>0.93</v>
      </c>
      <c r="L125" s="270">
        <f t="shared" si="141"/>
        <v>1.01</v>
      </c>
      <c r="M125" s="271">
        <f t="shared" si="89"/>
        <v>21166819.673561409</v>
      </c>
      <c r="N125" s="271">
        <f t="shared" si="90"/>
        <v>23858387.72623127</v>
      </c>
      <c r="O125" s="271">
        <f t="shared" si="91"/>
        <v>25329920.875800002</v>
      </c>
      <c r="P125" s="271">
        <f t="shared" si="92"/>
        <v>26892214.970120206</v>
      </c>
      <c r="Q125" s="272">
        <f t="shared" si="93"/>
        <v>25329920.875800002</v>
      </c>
      <c r="R125" s="271">
        <f t="shared" si="93"/>
        <v>26892214.970120206</v>
      </c>
      <c r="S125" s="271">
        <f t="shared" si="94"/>
        <v>28550867.945666909</v>
      </c>
      <c r="T125" s="271"/>
      <c r="U125" s="271">
        <f t="shared" si="95"/>
        <v>1397010098.4550531</v>
      </c>
      <c r="V125" s="271">
        <f t="shared" si="96"/>
        <v>1574653589.9312637</v>
      </c>
      <c r="W125" s="271">
        <f t="shared" si="97"/>
        <v>1671774777.8028002</v>
      </c>
      <c r="X125" s="272">
        <f t="shared" si="98"/>
        <v>1774886188.0279336</v>
      </c>
      <c r="Y125" s="272">
        <f t="shared" si="99"/>
        <v>1671774777.8028002</v>
      </c>
      <c r="Z125" s="271">
        <f t="shared" si="100"/>
        <v>1774886188.0279336</v>
      </c>
      <c r="AA125" s="271">
        <f t="shared" si="101"/>
        <v>1884357284.414016</v>
      </c>
      <c r="AB125" s="271"/>
      <c r="AC125" s="33" t="str">
        <f t="shared" si="102"/>
        <v>BERTAHAP</v>
      </c>
      <c r="AD125" s="273">
        <f t="shared" si="103"/>
        <v>0</v>
      </c>
      <c r="AE125" s="274">
        <v>2</v>
      </c>
      <c r="AF125" s="275"/>
      <c r="AG125" s="271" t="str">
        <f t="shared" si="139"/>
        <v>KR</v>
      </c>
      <c r="AH125" s="275">
        <f t="shared" si="65"/>
        <v>1536712000</v>
      </c>
      <c r="AI125" s="275">
        <f t="shared" si="65"/>
        <v>1732119000</v>
      </c>
      <c r="AJ125" s="275">
        <f t="shared" si="65"/>
        <v>1838953000</v>
      </c>
      <c r="AK125" s="276">
        <f t="shared" si="64"/>
        <v>1952375000</v>
      </c>
      <c r="AL125" s="276">
        <f t="shared" si="64"/>
        <v>1838953000</v>
      </c>
      <c r="AM125" s="275">
        <f t="shared" si="64"/>
        <v>1952375000</v>
      </c>
      <c r="AN125" s="275">
        <f t="shared" si="64"/>
        <v>2072794000</v>
      </c>
      <c r="AO125" s="52">
        <f t="shared" si="123"/>
        <v>1949291000</v>
      </c>
      <c r="AP125" s="43">
        <f t="shared" si="123"/>
        <v>2069518000</v>
      </c>
      <c r="AQ125" s="63">
        <f t="shared" si="104"/>
        <v>1754361900</v>
      </c>
      <c r="AR125" s="63">
        <f t="shared" si="105"/>
        <v>29239365</v>
      </c>
      <c r="AS125" s="351">
        <f t="shared" si="106"/>
        <v>36607031.25</v>
      </c>
      <c r="AT125" s="141">
        <f t="shared" si="107"/>
        <v>20695180</v>
      </c>
      <c r="AU125" s="5">
        <f t="shared" si="108"/>
        <v>29239365</v>
      </c>
      <c r="AV125" s="5">
        <f t="shared" si="109"/>
        <v>45973825</v>
      </c>
      <c r="AX125" s="2"/>
      <c r="AY125" s="2"/>
      <c r="BT125" s="56">
        <f t="shared" si="110"/>
        <v>-1481825.989699997</v>
      </c>
      <c r="BV125" s="126"/>
      <c r="BW125" s="131"/>
      <c r="BX125" s="122" t="str">
        <f>F236</f>
        <v>2BR-18</v>
      </c>
      <c r="BY125" s="123">
        <f>D236</f>
        <v>18</v>
      </c>
      <c r="BZ125" s="124">
        <f>G236</f>
        <v>97</v>
      </c>
      <c r="CA125" s="124">
        <f>H236</f>
        <v>85</v>
      </c>
      <c r="CB125" s="125">
        <f>O236</f>
        <v>25580712.171600003</v>
      </c>
      <c r="CC125" s="125">
        <f t="shared" ref="CC125:CF126" si="142">AH236</f>
        <v>1998693000</v>
      </c>
      <c r="CD125" s="125">
        <f t="shared" si="142"/>
        <v>2252846000</v>
      </c>
      <c r="CE125" s="125">
        <f t="shared" si="142"/>
        <v>2391797000</v>
      </c>
      <c r="CF125" s="125">
        <f t="shared" si="142"/>
        <v>2539318000</v>
      </c>
      <c r="CG125" s="125">
        <f>AN236</f>
        <v>2695937000</v>
      </c>
      <c r="CT125" s="63">
        <f t="shared" si="117"/>
        <v>1862566200</v>
      </c>
      <c r="CU125" s="44">
        <f t="shared" si="118"/>
        <v>20695180</v>
      </c>
      <c r="CX125" s="56">
        <f t="shared" si="119"/>
        <v>1655057700</v>
      </c>
      <c r="CY125" s="44">
        <f t="shared" si="120"/>
        <v>27584295</v>
      </c>
      <c r="CZ125" s="49">
        <f t="shared" si="121"/>
        <v>45973825</v>
      </c>
    </row>
    <row r="126" spans="1:104">
      <c r="A126" s="3">
        <f t="shared" si="122"/>
        <v>87</v>
      </c>
      <c r="B126" s="263">
        <v>3</v>
      </c>
      <c r="C126" s="264" t="s">
        <v>155</v>
      </c>
      <c r="D126" s="265" t="s">
        <v>41</v>
      </c>
      <c r="E126" s="266"/>
      <c r="F126" s="41" t="s">
        <v>45</v>
      </c>
      <c r="G126" s="267">
        <f t="shared" si="84"/>
        <v>60</v>
      </c>
      <c r="H126" s="267">
        <f t="shared" si="85"/>
        <v>52</v>
      </c>
      <c r="I126" s="268">
        <f t="shared" si="86"/>
        <v>26966806</v>
      </c>
      <c r="J126" s="268">
        <f t="shared" si="87"/>
        <v>2</v>
      </c>
      <c r="K126" s="269">
        <f t="shared" si="88"/>
        <v>0.93</v>
      </c>
      <c r="L126" s="270">
        <f t="shared" si="141"/>
        <v>1.01</v>
      </c>
      <c r="M126" s="271">
        <f t="shared" si="89"/>
        <v>21166819.673561409</v>
      </c>
      <c r="N126" s="271">
        <f t="shared" si="90"/>
        <v>23858387.72623127</v>
      </c>
      <c r="O126" s="271">
        <f t="shared" si="91"/>
        <v>25329920.875800002</v>
      </c>
      <c r="P126" s="271">
        <f t="shared" si="92"/>
        <v>26892214.970120206</v>
      </c>
      <c r="Q126" s="272">
        <f t="shared" si="93"/>
        <v>25329920.875800002</v>
      </c>
      <c r="R126" s="271">
        <f t="shared" si="93"/>
        <v>26892214.970120206</v>
      </c>
      <c r="S126" s="271">
        <f t="shared" si="94"/>
        <v>28550867.945666909</v>
      </c>
      <c r="T126" s="271"/>
      <c r="U126" s="271">
        <f t="shared" si="95"/>
        <v>1100674623.0251932</v>
      </c>
      <c r="V126" s="271">
        <f t="shared" si="96"/>
        <v>1240636161.7640259</v>
      </c>
      <c r="W126" s="271">
        <f t="shared" si="97"/>
        <v>1317155885.5416002</v>
      </c>
      <c r="X126" s="272">
        <f t="shared" si="98"/>
        <v>1398395178.4462507</v>
      </c>
      <c r="Y126" s="272">
        <f t="shared" si="99"/>
        <v>1317155885.5416002</v>
      </c>
      <c r="Z126" s="271">
        <f t="shared" si="100"/>
        <v>1398395178.4462507</v>
      </c>
      <c r="AA126" s="271">
        <f t="shared" si="101"/>
        <v>1484645133.1746793</v>
      </c>
      <c r="AB126" s="271"/>
      <c r="AC126" s="33" t="str">
        <f t="shared" si="102"/>
        <v>BERTAHAP</v>
      </c>
      <c r="AD126" s="273">
        <f t="shared" si="103"/>
        <v>0</v>
      </c>
      <c r="AE126" s="274">
        <v>2</v>
      </c>
      <c r="AF126" s="275"/>
      <c r="AG126" s="271" t="str">
        <f t="shared" si="139"/>
        <v>KR</v>
      </c>
      <c r="AH126" s="275">
        <f t="shared" si="65"/>
        <v>1210743000</v>
      </c>
      <c r="AI126" s="275">
        <f t="shared" si="65"/>
        <v>1364700000</v>
      </c>
      <c r="AJ126" s="275">
        <f t="shared" si="65"/>
        <v>1448872000</v>
      </c>
      <c r="AK126" s="276">
        <f t="shared" si="64"/>
        <v>1538235000</v>
      </c>
      <c r="AL126" s="276">
        <f t="shared" si="64"/>
        <v>1448872000</v>
      </c>
      <c r="AM126" s="275">
        <f t="shared" si="64"/>
        <v>1538235000</v>
      </c>
      <c r="AN126" s="275">
        <f t="shared" si="64"/>
        <v>1633110000</v>
      </c>
      <c r="AO126" s="52">
        <f t="shared" si="123"/>
        <v>1535805000</v>
      </c>
      <c r="AP126" s="43">
        <f t="shared" si="123"/>
        <v>1630530000</v>
      </c>
      <c r="AQ126" s="63">
        <f t="shared" si="104"/>
        <v>1382224500</v>
      </c>
      <c r="AR126" s="63">
        <f t="shared" si="105"/>
        <v>23037075</v>
      </c>
      <c r="AS126" s="351">
        <f t="shared" si="106"/>
        <v>28841906.25</v>
      </c>
      <c r="AT126" s="141">
        <f t="shared" si="107"/>
        <v>16305300</v>
      </c>
      <c r="AU126" s="5">
        <f t="shared" si="108"/>
        <v>23037075</v>
      </c>
      <c r="AV126" s="5">
        <f t="shared" si="109"/>
        <v>36221800</v>
      </c>
      <c r="AX126" s="2"/>
      <c r="AY126" s="2"/>
      <c r="BT126" s="56">
        <f t="shared" si="110"/>
        <v>-1481825.989699997</v>
      </c>
      <c r="BV126" s="126"/>
      <c r="BW126" s="122"/>
      <c r="BX126" s="122" t="str">
        <f>F237</f>
        <v>1BR-20</v>
      </c>
      <c r="BY126" s="123">
        <f>D237</f>
        <v>20</v>
      </c>
      <c r="BZ126" s="124">
        <f>G237</f>
        <v>60</v>
      </c>
      <c r="CA126" s="124">
        <f>H237</f>
        <v>51</v>
      </c>
      <c r="CB126" s="125">
        <f>O237</f>
        <v>25580712.171600003</v>
      </c>
      <c r="CC126" s="125">
        <f t="shared" si="142"/>
        <v>1199216000</v>
      </c>
      <c r="CD126" s="125">
        <f t="shared" si="142"/>
        <v>1351708000</v>
      </c>
      <c r="CE126" s="125">
        <f t="shared" si="142"/>
        <v>1435078000</v>
      </c>
      <c r="CF126" s="125">
        <f t="shared" si="142"/>
        <v>1523591000</v>
      </c>
      <c r="CG126" s="125">
        <f>AN237</f>
        <v>1617563000</v>
      </c>
      <c r="CT126" s="63">
        <f t="shared" si="117"/>
        <v>1467477000</v>
      </c>
      <c r="CU126" s="44">
        <f t="shared" si="118"/>
        <v>16305300</v>
      </c>
      <c r="CX126" s="56">
        <f t="shared" si="119"/>
        <v>1303984800</v>
      </c>
      <c r="CY126" s="44">
        <f t="shared" si="120"/>
        <v>21733080</v>
      </c>
      <c r="CZ126" s="49">
        <f t="shared" si="121"/>
        <v>36221800</v>
      </c>
    </row>
    <row r="127" spans="1:104">
      <c r="A127" s="3">
        <f t="shared" si="122"/>
        <v>88</v>
      </c>
      <c r="B127" s="263">
        <v>4</v>
      </c>
      <c r="C127" s="264" t="s">
        <v>155</v>
      </c>
      <c r="D127" s="265">
        <v>10</v>
      </c>
      <c r="E127" s="266"/>
      <c r="F127" s="41" t="s">
        <v>48</v>
      </c>
      <c r="G127" s="267">
        <f t="shared" si="84"/>
        <v>74</v>
      </c>
      <c r="H127" s="267">
        <f t="shared" si="85"/>
        <v>63</v>
      </c>
      <c r="I127" s="268">
        <f t="shared" si="86"/>
        <v>26966806</v>
      </c>
      <c r="J127" s="268">
        <f t="shared" si="87"/>
        <v>2</v>
      </c>
      <c r="K127" s="269">
        <f t="shared" si="88"/>
        <v>0.93</v>
      </c>
      <c r="L127" s="270">
        <f t="shared" si="141"/>
        <v>1.01</v>
      </c>
      <c r="M127" s="271">
        <f t="shared" si="89"/>
        <v>21166819.673561409</v>
      </c>
      <c r="N127" s="271">
        <f t="shared" si="90"/>
        <v>23858387.72623127</v>
      </c>
      <c r="O127" s="271">
        <f t="shared" si="91"/>
        <v>25329920.875800002</v>
      </c>
      <c r="P127" s="271">
        <f t="shared" si="92"/>
        <v>26892214.970120206</v>
      </c>
      <c r="Q127" s="272">
        <f t="shared" si="93"/>
        <v>25329920.875800002</v>
      </c>
      <c r="R127" s="271">
        <f t="shared" si="93"/>
        <v>26892214.970120206</v>
      </c>
      <c r="S127" s="271">
        <f t="shared" si="94"/>
        <v>28550867.945666909</v>
      </c>
      <c r="T127" s="271"/>
      <c r="U127" s="271">
        <f t="shared" si="95"/>
        <v>1333509639.4343688</v>
      </c>
      <c r="V127" s="271">
        <f t="shared" si="96"/>
        <v>1503078426.7525699</v>
      </c>
      <c r="W127" s="271">
        <f t="shared" si="97"/>
        <v>1595785015.1754003</v>
      </c>
      <c r="X127" s="272">
        <f t="shared" si="98"/>
        <v>1694209543.117573</v>
      </c>
      <c r="Y127" s="272">
        <f t="shared" si="99"/>
        <v>1595785015.1754003</v>
      </c>
      <c r="Z127" s="271">
        <f t="shared" si="100"/>
        <v>1694209543.117573</v>
      </c>
      <c r="AA127" s="271">
        <f t="shared" si="101"/>
        <v>1798704680.5770154</v>
      </c>
      <c r="AB127" s="271"/>
      <c r="AC127" s="33" t="str">
        <f t="shared" si="102"/>
        <v>BERTAHAP</v>
      </c>
      <c r="AD127" s="273">
        <f t="shared" si="103"/>
        <v>0</v>
      </c>
      <c r="AE127" s="274">
        <v>2</v>
      </c>
      <c r="AF127" s="275"/>
      <c r="AG127" s="271" t="str">
        <f t="shared" si="139"/>
        <v>KR</v>
      </c>
      <c r="AH127" s="275">
        <f t="shared" si="65"/>
        <v>1466861000</v>
      </c>
      <c r="AI127" s="275">
        <f t="shared" si="65"/>
        <v>1653387000</v>
      </c>
      <c r="AJ127" s="275">
        <f t="shared" si="65"/>
        <v>1755364000</v>
      </c>
      <c r="AK127" s="276">
        <f t="shared" si="64"/>
        <v>1863631000</v>
      </c>
      <c r="AL127" s="276">
        <f t="shared" si="64"/>
        <v>1755364000</v>
      </c>
      <c r="AM127" s="275">
        <f t="shared" si="64"/>
        <v>1863631000</v>
      </c>
      <c r="AN127" s="275">
        <f t="shared" si="64"/>
        <v>1978576000</v>
      </c>
      <c r="AO127" s="52">
        <f t="shared" si="123"/>
        <v>1860686000</v>
      </c>
      <c r="AP127" s="43">
        <f t="shared" si="123"/>
        <v>1975449000</v>
      </c>
      <c r="AQ127" s="63">
        <f t="shared" si="104"/>
        <v>1674617400</v>
      </c>
      <c r="AR127" s="63">
        <f t="shared" si="105"/>
        <v>27910290</v>
      </c>
      <c r="AS127" s="351">
        <f t="shared" si="106"/>
        <v>34943081.25</v>
      </c>
      <c r="AT127" s="141">
        <f t="shared" si="107"/>
        <v>19754490</v>
      </c>
      <c r="AU127" s="5">
        <f t="shared" si="108"/>
        <v>27910290</v>
      </c>
      <c r="AV127" s="5">
        <f t="shared" si="109"/>
        <v>43884100</v>
      </c>
      <c r="AX127" s="2"/>
      <c r="AY127" s="2"/>
      <c r="BT127" s="56">
        <f t="shared" si="110"/>
        <v>-1481825.989699997</v>
      </c>
      <c r="BV127" s="126">
        <v>23</v>
      </c>
      <c r="BW127" s="122" t="s">
        <v>233</v>
      </c>
      <c r="BX127" s="122" t="str">
        <f>F109</f>
        <v>1BR-6</v>
      </c>
      <c r="BY127" s="123" t="str">
        <f>D109</f>
        <v>06</v>
      </c>
      <c r="BZ127" s="124">
        <f>G109</f>
        <v>78</v>
      </c>
      <c r="CA127" s="124">
        <f>H109</f>
        <v>66</v>
      </c>
      <c r="CB127" s="125">
        <f>O109</f>
        <v>25329920.875800002</v>
      </c>
      <c r="CC127" s="125">
        <f t="shared" ref="CC127:CF128" si="143">AH109</f>
        <v>1536712000</v>
      </c>
      <c r="CD127" s="125">
        <f t="shared" si="143"/>
        <v>1732119000</v>
      </c>
      <c r="CE127" s="125">
        <f t="shared" si="143"/>
        <v>1838953000</v>
      </c>
      <c r="CF127" s="125">
        <f t="shared" si="143"/>
        <v>1952375000</v>
      </c>
      <c r="CG127" s="125">
        <f>AN109</f>
        <v>2072794000</v>
      </c>
      <c r="CH127" s="2">
        <v>4</v>
      </c>
      <c r="CT127" s="63">
        <f t="shared" si="117"/>
        <v>1777904100</v>
      </c>
      <c r="CU127" s="44">
        <f t="shared" si="118"/>
        <v>19754490</v>
      </c>
      <c r="CX127" s="56">
        <f t="shared" si="119"/>
        <v>1579827600</v>
      </c>
      <c r="CY127" s="44">
        <f t="shared" si="120"/>
        <v>26330460</v>
      </c>
      <c r="CZ127" s="49">
        <f t="shared" si="121"/>
        <v>43884100</v>
      </c>
    </row>
    <row r="128" spans="1:104">
      <c r="A128" s="3">
        <f t="shared" si="122"/>
        <v>89</v>
      </c>
      <c r="B128" s="263">
        <v>5</v>
      </c>
      <c r="C128" s="264" t="s">
        <v>155</v>
      </c>
      <c r="D128" s="299">
        <v>12</v>
      </c>
      <c r="E128" s="266"/>
      <c r="F128" s="41" t="s">
        <v>50</v>
      </c>
      <c r="G128" s="267">
        <f t="shared" si="84"/>
        <v>67</v>
      </c>
      <c r="H128" s="267">
        <f t="shared" si="85"/>
        <v>57</v>
      </c>
      <c r="I128" s="268">
        <f t="shared" si="86"/>
        <v>26966806</v>
      </c>
      <c r="J128" s="268">
        <f t="shared" si="87"/>
        <v>2</v>
      </c>
      <c r="K128" s="269">
        <f t="shared" si="88"/>
        <v>0.93</v>
      </c>
      <c r="L128" s="270">
        <f t="shared" si="141"/>
        <v>1.01</v>
      </c>
      <c r="M128" s="271">
        <f t="shared" si="89"/>
        <v>21166819.673561409</v>
      </c>
      <c r="N128" s="271">
        <f t="shared" si="90"/>
        <v>23858387.72623127</v>
      </c>
      <c r="O128" s="271">
        <f t="shared" si="91"/>
        <v>25329920.875800002</v>
      </c>
      <c r="P128" s="271">
        <f t="shared" si="92"/>
        <v>26892214.970120206</v>
      </c>
      <c r="Q128" s="272">
        <f t="shared" si="93"/>
        <v>25329920.875800002</v>
      </c>
      <c r="R128" s="271">
        <f t="shared" si="93"/>
        <v>26892214.970120206</v>
      </c>
      <c r="S128" s="271">
        <f t="shared" si="94"/>
        <v>28550867.945666909</v>
      </c>
      <c r="T128" s="271"/>
      <c r="U128" s="271">
        <f t="shared" si="95"/>
        <v>1206508721.3930004</v>
      </c>
      <c r="V128" s="271">
        <f t="shared" si="96"/>
        <v>1359928100.3951824</v>
      </c>
      <c r="W128" s="271">
        <f t="shared" si="97"/>
        <v>1443805489.9206002</v>
      </c>
      <c r="X128" s="272">
        <f t="shared" si="98"/>
        <v>1532856253.2968519</v>
      </c>
      <c r="Y128" s="272">
        <f t="shared" si="99"/>
        <v>1443805489.9206002</v>
      </c>
      <c r="Z128" s="271">
        <f t="shared" si="100"/>
        <v>1532856253.2968519</v>
      </c>
      <c r="AA128" s="271">
        <f t="shared" si="101"/>
        <v>1627399472.9030137</v>
      </c>
      <c r="AB128" s="271"/>
      <c r="AC128" s="33" t="str">
        <f t="shared" si="102"/>
        <v>BERTAHAP</v>
      </c>
      <c r="AD128" s="273">
        <f t="shared" si="103"/>
        <v>0</v>
      </c>
      <c r="AE128" s="274">
        <v>2</v>
      </c>
      <c r="AF128" s="275"/>
      <c r="AG128" s="271" t="str">
        <f t="shared" si="139"/>
        <v>KR</v>
      </c>
      <c r="AH128" s="275">
        <f t="shared" si="65"/>
        <v>1327160000</v>
      </c>
      <c r="AI128" s="275">
        <f t="shared" si="65"/>
        <v>1495921000</v>
      </c>
      <c r="AJ128" s="275">
        <f t="shared" si="65"/>
        <v>1588187000</v>
      </c>
      <c r="AK128" s="276">
        <f t="shared" si="64"/>
        <v>1686142000</v>
      </c>
      <c r="AL128" s="276">
        <f t="shared" si="64"/>
        <v>1588187000</v>
      </c>
      <c r="AM128" s="275">
        <f t="shared" si="64"/>
        <v>1686142000</v>
      </c>
      <c r="AN128" s="275">
        <f t="shared" si="64"/>
        <v>1790140000</v>
      </c>
      <c r="AO128" s="52">
        <f t="shared" si="123"/>
        <v>1683479000</v>
      </c>
      <c r="AP128" s="43">
        <f t="shared" si="123"/>
        <v>1787311000</v>
      </c>
      <c r="AQ128" s="63">
        <f t="shared" si="104"/>
        <v>1515131100</v>
      </c>
      <c r="AR128" s="63">
        <f t="shared" si="105"/>
        <v>25252185</v>
      </c>
      <c r="AS128" s="351">
        <f t="shared" si="106"/>
        <v>31615162.5</v>
      </c>
      <c r="AT128" s="141">
        <f t="shared" si="107"/>
        <v>17873110</v>
      </c>
      <c r="AU128" s="5">
        <f t="shared" si="108"/>
        <v>25252185</v>
      </c>
      <c r="AV128" s="5">
        <f t="shared" si="109"/>
        <v>39704675</v>
      </c>
      <c r="AX128" s="2"/>
      <c r="AY128" s="2"/>
      <c r="BT128" s="56">
        <f t="shared" si="110"/>
        <v>-1481825.989699997</v>
      </c>
      <c r="BV128" s="126"/>
      <c r="BW128" s="122"/>
      <c r="BX128" s="122" t="str">
        <f>F110</f>
        <v>1BR-10</v>
      </c>
      <c r="BY128" s="123">
        <f>D110</f>
        <v>10</v>
      </c>
      <c r="BZ128" s="124">
        <f>G110</f>
        <v>74</v>
      </c>
      <c r="CA128" s="124">
        <f>H110</f>
        <v>63</v>
      </c>
      <c r="CB128" s="125">
        <f>O110</f>
        <v>25329920.875800002</v>
      </c>
      <c r="CC128" s="125">
        <f t="shared" si="143"/>
        <v>1466861000</v>
      </c>
      <c r="CD128" s="125">
        <f t="shared" si="143"/>
        <v>1653387000</v>
      </c>
      <c r="CE128" s="125">
        <f t="shared" si="143"/>
        <v>1755364000</v>
      </c>
      <c r="CF128" s="125">
        <f t="shared" si="143"/>
        <v>1863631000</v>
      </c>
      <c r="CG128" s="125">
        <f>AN110</f>
        <v>1978576000</v>
      </c>
      <c r="CT128" s="63">
        <f t="shared" si="117"/>
        <v>1608579900</v>
      </c>
      <c r="CU128" s="44">
        <f t="shared" si="118"/>
        <v>17873110</v>
      </c>
      <c r="CX128" s="56">
        <f t="shared" si="119"/>
        <v>1429368300</v>
      </c>
      <c r="CY128" s="44">
        <f t="shared" si="120"/>
        <v>23822805</v>
      </c>
      <c r="CZ128" s="49">
        <f t="shared" si="121"/>
        <v>39704675</v>
      </c>
    </row>
    <row r="129" spans="1:104">
      <c r="A129" s="3">
        <f t="shared" si="122"/>
        <v>90</v>
      </c>
      <c r="B129" s="263">
        <v>6</v>
      </c>
      <c r="C129" s="264" t="s">
        <v>155</v>
      </c>
      <c r="D129" s="265">
        <v>16</v>
      </c>
      <c r="E129" s="266"/>
      <c r="F129" s="41" t="s">
        <v>52</v>
      </c>
      <c r="G129" s="267">
        <f t="shared" si="84"/>
        <v>71</v>
      </c>
      <c r="H129" s="267">
        <f t="shared" si="85"/>
        <v>63</v>
      </c>
      <c r="I129" s="268">
        <f t="shared" si="86"/>
        <v>26966806</v>
      </c>
      <c r="J129" s="268">
        <f t="shared" si="87"/>
        <v>2</v>
      </c>
      <c r="K129" s="269">
        <f t="shared" si="88"/>
        <v>0.93</v>
      </c>
      <c r="L129" s="270">
        <f t="shared" si="141"/>
        <v>1.01</v>
      </c>
      <c r="M129" s="271">
        <f t="shared" si="89"/>
        <v>21166819.673561409</v>
      </c>
      <c r="N129" s="271">
        <f t="shared" si="90"/>
        <v>23858387.72623127</v>
      </c>
      <c r="O129" s="271">
        <f t="shared" si="91"/>
        <v>25329920.875800002</v>
      </c>
      <c r="P129" s="271">
        <f t="shared" si="92"/>
        <v>26892214.970120206</v>
      </c>
      <c r="Q129" s="272">
        <f t="shared" si="93"/>
        <v>25329920.875800002</v>
      </c>
      <c r="R129" s="271">
        <f t="shared" si="93"/>
        <v>26892214.970120206</v>
      </c>
      <c r="S129" s="271">
        <f t="shared" si="94"/>
        <v>28550867.945666909</v>
      </c>
      <c r="T129" s="271"/>
      <c r="U129" s="271">
        <f t="shared" si="95"/>
        <v>1333509639.4343688</v>
      </c>
      <c r="V129" s="271">
        <f t="shared" si="96"/>
        <v>1503078426.7525699</v>
      </c>
      <c r="W129" s="271">
        <f t="shared" si="97"/>
        <v>1595785015.1754003</v>
      </c>
      <c r="X129" s="272">
        <f t="shared" si="98"/>
        <v>1694209543.117573</v>
      </c>
      <c r="Y129" s="272">
        <f t="shared" si="99"/>
        <v>1595785015.1754003</v>
      </c>
      <c r="Z129" s="271">
        <f t="shared" si="100"/>
        <v>1694209543.117573</v>
      </c>
      <c r="AA129" s="271">
        <f t="shared" si="101"/>
        <v>1798704680.5770154</v>
      </c>
      <c r="AB129" s="271"/>
      <c r="AC129" s="33" t="str">
        <f t="shared" si="102"/>
        <v>BERTAHAP</v>
      </c>
      <c r="AD129" s="273">
        <f t="shared" si="103"/>
        <v>0</v>
      </c>
      <c r="AE129" s="274">
        <v>2</v>
      </c>
      <c r="AF129" s="275"/>
      <c r="AG129" s="271" t="str">
        <f t="shared" si="139"/>
        <v>KR</v>
      </c>
      <c r="AH129" s="275">
        <f t="shared" si="65"/>
        <v>1466861000</v>
      </c>
      <c r="AI129" s="275">
        <f t="shared" si="65"/>
        <v>1653387000</v>
      </c>
      <c r="AJ129" s="275">
        <f t="shared" si="65"/>
        <v>1755364000</v>
      </c>
      <c r="AK129" s="276">
        <f t="shared" si="64"/>
        <v>1863631000</v>
      </c>
      <c r="AL129" s="276">
        <f t="shared" si="64"/>
        <v>1755364000</v>
      </c>
      <c r="AM129" s="275">
        <f t="shared" si="64"/>
        <v>1863631000</v>
      </c>
      <c r="AN129" s="275">
        <f t="shared" si="64"/>
        <v>1978576000</v>
      </c>
      <c r="AO129" s="52">
        <f t="shared" si="123"/>
        <v>1860686000</v>
      </c>
      <c r="AP129" s="43">
        <f t="shared" si="123"/>
        <v>1975449000</v>
      </c>
      <c r="AQ129" s="63">
        <f t="shared" si="104"/>
        <v>1674617400</v>
      </c>
      <c r="AR129" s="63">
        <f t="shared" si="105"/>
        <v>27910290</v>
      </c>
      <c r="AS129" s="351">
        <f t="shared" si="106"/>
        <v>34943081.25</v>
      </c>
      <c r="AT129" s="141">
        <f t="shared" si="107"/>
        <v>19754490</v>
      </c>
      <c r="AU129" s="5">
        <f t="shared" si="108"/>
        <v>27910290</v>
      </c>
      <c r="AV129" s="5">
        <f t="shared" si="109"/>
        <v>43884100</v>
      </c>
      <c r="AX129" s="2"/>
      <c r="AY129" s="2"/>
      <c r="BT129" s="56">
        <f t="shared" si="110"/>
        <v>-1481825.989699997</v>
      </c>
      <c r="BV129" s="126">
        <v>24</v>
      </c>
      <c r="BW129" s="122" t="s">
        <v>234</v>
      </c>
      <c r="BX129" s="122" t="str">
        <f>F155</f>
        <v>2BR-18</v>
      </c>
      <c r="BY129" s="123">
        <f>D155</f>
        <v>18</v>
      </c>
      <c r="BZ129" s="124">
        <f>G155</f>
        <v>97</v>
      </c>
      <c r="CA129" s="124">
        <f>H155</f>
        <v>85</v>
      </c>
      <c r="CB129" s="125">
        <f>O155</f>
        <v>25329920.875800002</v>
      </c>
      <c r="CC129" s="125">
        <f>AH155</f>
        <v>1979098000</v>
      </c>
      <c r="CD129" s="125">
        <f>AI155</f>
        <v>2230760000</v>
      </c>
      <c r="CE129" s="125">
        <f>AJ155</f>
        <v>2368348000</v>
      </c>
      <c r="CF129" s="125">
        <f>AK155</f>
        <v>2514423000</v>
      </c>
      <c r="CG129" s="125">
        <f>AN155</f>
        <v>2669507000</v>
      </c>
      <c r="CH129" s="2">
        <v>2</v>
      </c>
      <c r="CT129" s="63">
        <f t="shared" si="117"/>
        <v>1777904100</v>
      </c>
      <c r="CU129" s="44">
        <f t="shared" si="118"/>
        <v>19754490</v>
      </c>
      <c r="CX129" s="56">
        <f t="shared" si="119"/>
        <v>1579827600</v>
      </c>
      <c r="CY129" s="44">
        <f t="shared" si="120"/>
        <v>26330460</v>
      </c>
      <c r="CZ129" s="49">
        <f t="shared" si="121"/>
        <v>43884100</v>
      </c>
    </row>
    <row r="130" spans="1:104">
      <c r="A130" s="3">
        <f t="shared" si="122"/>
        <v>91</v>
      </c>
      <c r="B130" s="263">
        <v>7</v>
      </c>
      <c r="C130" s="264" t="s">
        <v>155</v>
      </c>
      <c r="D130" s="299">
        <v>18</v>
      </c>
      <c r="E130" s="266"/>
      <c r="F130" s="41" t="s">
        <v>54</v>
      </c>
      <c r="G130" s="267">
        <f t="shared" si="84"/>
        <v>97</v>
      </c>
      <c r="H130" s="267">
        <f t="shared" si="85"/>
        <v>85</v>
      </c>
      <c r="I130" s="268">
        <f t="shared" si="86"/>
        <v>26966806</v>
      </c>
      <c r="J130" s="268">
        <f t="shared" si="87"/>
        <v>2</v>
      </c>
      <c r="K130" s="269">
        <f t="shared" si="88"/>
        <v>0.93</v>
      </c>
      <c r="L130" s="270">
        <f t="shared" si="141"/>
        <v>1.01</v>
      </c>
      <c r="M130" s="271">
        <f t="shared" si="89"/>
        <v>21166819.673561409</v>
      </c>
      <c r="N130" s="271">
        <f t="shared" si="90"/>
        <v>23858387.72623127</v>
      </c>
      <c r="O130" s="271">
        <f t="shared" si="91"/>
        <v>25329920.875800002</v>
      </c>
      <c r="P130" s="271">
        <f t="shared" si="92"/>
        <v>26892214.970120206</v>
      </c>
      <c r="Q130" s="272">
        <f t="shared" si="93"/>
        <v>25329920.875800002</v>
      </c>
      <c r="R130" s="271">
        <f t="shared" si="93"/>
        <v>26892214.970120206</v>
      </c>
      <c r="S130" s="271">
        <f t="shared" si="94"/>
        <v>28550867.945666909</v>
      </c>
      <c r="T130" s="271"/>
      <c r="U130" s="271">
        <f t="shared" si="95"/>
        <v>1799179672.2527199</v>
      </c>
      <c r="V130" s="271">
        <f t="shared" si="96"/>
        <v>2027962956.7296579</v>
      </c>
      <c r="W130" s="271">
        <f t="shared" si="97"/>
        <v>2153043274.4430003</v>
      </c>
      <c r="X130" s="272">
        <f t="shared" si="98"/>
        <v>2285838272.4602175</v>
      </c>
      <c r="Y130" s="272">
        <f t="shared" si="99"/>
        <v>2153043274.4430003</v>
      </c>
      <c r="Z130" s="271">
        <f t="shared" si="100"/>
        <v>2285838272.4602175</v>
      </c>
      <c r="AA130" s="271">
        <f t="shared" si="101"/>
        <v>2426823775.3816872</v>
      </c>
      <c r="AB130" s="271"/>
      <c r="AC130" s="33" t="str">
        <f t="shared" si="102"/>
        <v>BERTAHAP</v>
      </c>
      <c r="AD130" s="273">
        <f t="shared" si="103"/>
        <v>0</v>
      </c>
      <c r="AE130" s="274">
        <v>2</v>
      </c>
      <c r="AF130" s="275"/>
      <c r="AG130" s="271" t="str">
        <f t="shared" si="139"/>
        <v>KR</v>
      </c>
      <c r="AH130" s="275">
        <f t="shared" si="65"/>
        <v>1979098000</v>
      </c>
      <c r="AI130" s="275">
        <f t="shared" si="65"/>
        <v>2230760000</v>
      </c>
      <c r="AJ130" s="275">
        <f t="shared" si="65"/>
        <v>2368348000</v>
      </c>
      <c r="AK130" s="276">
        <f t="shared" si="64"/>
        <v>2514423000</v>
      </c>
      <c r="AL130" s="276">
        <f t="shared" si="64"/>
        <v>2368348000</v>
      </c>
      <c r="AM130" s="275">
        <f t="shared" si="64"/>
        <v>2514423000</v>
      </c>
      <c r="AN130" s="275">
        <f t="shared" si="64"/>
        <v>2669507000</v>
      </c>
      <c r="AO130" s="52">
        <f t="shared" si="123"/>
        <v>2510449000</v>
      </c>
      <c r="AP130" s="43">
        <f t="shared" si="123"/>
        <v>2665289000</v>
      </c>
      <c r="AQ130" s="63">
        <f t="shared" si="104"/>
        <v>2259404100</v>
      </c>
      <c r="AR130" s="63">
        <f t="shared" si="105"/>
        <v>37656735</v>
      </c>
      <c r="AS130" s="351">
        <f t="shared" si="106"/>
        <v>47145431.25</v>
      </c>
      <c r="AT130" s="141">
        <f t="shared" si="107"/>
        <v>26652890</v>
      </c>
      <c r="AU130" s="5">
        <f t="shared" si="108"/>
        <v>37656735</v>
      </c>
      <c r="AV130" s="5">
        <f t="shared" si="109"/>
        <v>59208700</v>
      </c>
      <c r="AX130" s="2"/>
      <c r="AY130" s="2"/>
      <c r="BT130" s="56">
        <f t="shared" si="110"/>
        <v>-1481825.989699997</v>
      </c>
      <c r="BV130" s="126">
        <v>25</v>
      </c>
      <c r="BW130" s="122" t="s">
        <v>235</v>
      </c>
      <c r="BX130" s="122" t="str">
        <f t="shared" ref="BX130:BX135" si="144">F182</f>
        <v>1BR-8</v>
      </c>
      <c r="BY130" s="123" t="str">
        <f t="shared" ref="BY130:BY135" si="145">D182</f>
        <v>08</v>
      </c>
      <c r="BZ130" s="124">
        <f t="shared" ref="BZ130:CA135" si="146">G182</f>
        <v>60</v>
      </c>
      <c r="CA130" s="124">
        <f t="shared" si="146"/>
        <v>52</v>
      </c>
      <c r="CB130" s="125">
        <f t="shared" ref="CB130:CB135" si="147">O182</f>
        <v>25831503.467400003</v>
      </c>
      <c r="CC130" s="125">
        <f t="shared" ref="CC130:CF135" si="148">AH182</f>
        <v>1234718000</v>
      </c>
      <c r="CD130" s="125">
        <f t="shared" si="148"/>
        <v>1391724000</v>
      </c>
      <c r="CE130" s="125">
        <f t="shared" si="148"/>
        <v>1477562000</v>
      </c>
      <c r="CF130" s="125">
        <f t="shared" si="148"/>
        <v>1568695000</v>
      </c>
      <c r="CG130" s="125">
        <f t="shared" ref="CG130:CG135" si="149">AN182</f>
        <v>1665449000</v>
      </c>
      <c r="CH130" s="2">
        <v>12</v>
      </c>
      <c r="CT130" s="63">
        <f t="shared" si="117"/>
        <v>2398760100</v>
      </c>
      <c r="CU130" s="44">
        <f t="shared" si="118"/>
        <v>26652890</v>
      </c>
      <c r="CX130" s="56">
        <f t="shared" si="119"/>
        <v>2131513200</v>
      </c>
      <c r="CY130" s="44">
        <f t="shared" si="120"/>
        <v>35525220</v>
      </c>
      <c r="CZ130" s="49">
        <f t="shared" si="121"/>
        <v>59208700</v>
      </c>
    </row>
    <row r="131" spans="1:104">
      <c r="A131" s="3">
        <f t="shared" si="122"/>
        <v>92</v>
      </c>
      <c r="B131" s="263">
        <v>8</v>
      </c>
      <c r="C131" s="264" t="s">
        <v>155</v>
      </c>
      <c r="D131" s="299">
        <v>20</v>
      </c>
      <c r="E131" s="266"/>
      <c r="F131" s="41" t="s">
        <v>70</v>
      </c>
      <c r="G131" s="267">
        <f t="shared" si="84"/>
        <v>60</v>
      </c>
      <c r="H131" s="267">
        <f t="shared" si="85"/>
        <v>51</v>
      </c>
      <c r="I131" s="268">
        <f t="shared" si="86"/>
        <v>26966806</v>
      </c>
      <c r="J131" s="268">
        <f t="shared" si="87"/>
        <v>2</v>
      </c>
      <c r="K131" s="269">
        <f t="shared" si="88"/>
        <v>0.93</v>
      </c>
      <c r="L131" s="270">
        <f t="shared" si="141"/>
        <v>1.01</v>
      </c>
      <c r="M131" s="271">
        <f t="shared" si="89"/>
        <v>21166819.673561409</v>
      </c>
      <c r="N131" s="271">
        <f t="shared" si="90"/>
        <v>23858387.72623127</v>
      </c>
      <c r="O131" s="271">
        <f t="shared" si="91"/>
        <v>25329920.875800002</v>
      </c>
      <c r="P131" s="271">
        <f t="shared" si="92"/>
        <v>26892214.970120206</v>
      </c>
      <c r="Q131" s="272">
        <f t="shared" si="93"/>
        <v>25329920.875800002</v>
      </c>
      <c r="R131" s="271">
        <f t="shared" si="93"/>
        <v>26892214.970120206</v>
      </c>
      <c r="S131" s="271">
        <f t="shared" si="94"/>
        <v>28550867.945666909</v>
      </c>
      <c r="T131" s="271"/>
      <c r="U131" s="271">
        <f t="shared" si="95"/>
        <v>1079507803.3516319</v>
      </c>
      <c r="V131" s="271">
        <f t="shared" si="96"/>
        <v>1216777774.0377948</v>
      </c>
      <c r="W131" s="271">
        <f t="shared" si="97"/>
        <v>1291825964.6658001</v>
      </c>
      <c r="X131" s="272">
        <f t="shared" si="98"/>
        <v>1371502963.4761305</v>
      </c>
      <c r="Y131" s="272">
        <f t="shared" si="99"/>
        <v>1291825964.6658001</v>
      </c>
      <c r="Z131" s="271">
        <f t="shared" si="100"/>
        <v>1371502963.4761305</v>
      </c>
      <c r="AA131" s="271">
        <f t="shared" si="101"/>
        <v>1456094265.2290125</v>
      </c>
      <c r="AB131" s="271"/>
      <c r="AC131" s="33" t="str">
        <f t="shared" si="102"/>
        <v>BERTAHAP</v>
      </c>
      <c r="AD131" s="273">
        <f t="shared" si="103"/>
        <v>0</v>
      </c>
      <c r="AE131" s="274">
        <v>2</v>
      </c>
      <c r="AF131" s="275"/>
      <c r="AG131" s="271" t="str">
        <f t="shared" si="139"/>
        <v>KR</v>
      </c>
      <c r="AH131" s="275">
        <f t="shared" si="65"/>
        <v>1187459000</v>
      </c>
      <c r="AI131" s="275">
        <f t="shared" si="65"/>
        <v>1338456000</v>
      </c>
      <c r="AJ131" s="275">
        <f t="shared" si="65"/>
        <v>1421009000</v>
      </c>
      <c r="AK131" s="276">
        <f t="shared" si="64"/>
        <v>1508654000</v>
      </c>
      <c r="AL131" s="276">
        <f t="shared" si="64"/>
        <v>1421009000</v>
      </c>
      <c r="AM131" s="275">
        <f t="shared" si="64"/>
        <v>1508654000</v>
      </c>
      <c r="AN131" s="275">
        <f t="shared" si="64"/>
        <v>1601704000</v>
      </c>
      <c r="AO131" s="52">
        <f t="shared" si="123"/>
        <v>1506270000</v>
      </c>
      <c r="AP131" s="43">
        <f t="shared" si="123"/>
        <v>1599174000</v>
      </c>
      <c r="AQ131" s="63">
        <f t="shared" si="104"/>
        <v>1355643000</v>
      </c>
      <c r="AR131" s="63">
        <f t="shared" si="105"/>
        <v>22594050</v>
      </c>
      <c r="AS131" s="351">
        <f t="shared" si="106"/>
        <v>28287262.5</v>
      </c>
      <c r="AT131" s="141">
        <f t="shared" si="107"/>
        <v>15991740</v>
      </c>
      <c r="AU131" s="5">
        <f t="shared" si="108"/>
        <v>22594050</v>
      </c>
      <c r="AV131" s="5">
        <f t="shared" si="109"/>
        <v>35525225</v>
      </c>
      <c r="AX131" s="2"/>
      <c r="AY131" s="2"/>
      <c r="BT131" s="56">
        <f t="shared" si="110"/>
        <v>-1481825.989699997</v>
      </c>
      <c r="BV131" s="126"/>
      <c r="BW131" s="122"/>
      <c r="BX131" s="122" t="str">
        <f t="shared" si="144"/>
        <v>1BR-10</v>
      </c>
      <c r="BY131" s="123">
        <f t="shared" si="145"/>
        <v>10</v>
      </c>
      <c r="BZ131" s="124">
        <f t="shared" si="146"/>
        <v>74</v>
      </c>
      <c r="CA131" s="124">
        <f t="shared" si="146"/>
        <v>63</v>
      </c>
      <c r="CB131" s="125">
        <f t="shared" si="147"/>
        <v>25831503.467400003</v>
      </c>
      <c r="CC131" s="125">
        <f t="shared" si="148"/>
        <v>1495908000</v>
      </c>
      <c r="CD131" s="125">
        <f t="shared" si="148"/>
        <v>1686127000</v>
      </c>
      <c r="CE131" s="125">
        <f t="shared" si="148"/>
        <v>1790124000</v>
      </c>
      <c r="CF131" s="125">
        <f t="shared" si="148"/>
        <v>1900535000</v>
      </c>
      <c r="CG131" s="125">
        <f t="shared" si="149"/>
        <v>2017755000</v>
      </c>
      <c r="CT131" s="63">
        <f t="shared" si="117"/>
        <v>1439256600</v>
      </c>
      <c r="CU131" s="44">
        <f t="shared" si="118"/>
        <v>15991740</v>
      </c>
      <c r="CX131" s="56">
        <f t="shared" si="119"/>
        <v>1278908100</v>
      </c>
      <c r="CY131" s="44">
        <f t="shared" si="120"/>
        <v>21315135</v>
      </c>
      <c r="CZ131" s="49">
        <f t="shared" si="121"/>
        <v>35525225</v>
      </c>
    </row>
    <row r="132" spans="1:104">
      <c r="A132" s="3">
        <f t="shared" si="122"/>
        <v>93</v>
      </c>
      <c r="B132" s="263">
        <v>9</v>
      </c>
      <c r="C132" s="264" t="s">
        <v>155</v>
      </c>
      <c r="D132" s="299">
        <v>22</v>
      </c>
      <c r="E132" s="266"/>
      <c r="F132" s="41" t="s">
        <v>89</v>
      </c>
      <c r="G132" s="267">
        <f t="shared" si="84"/>
        <v>81</v>
      </c>
      <c r="H132" s="267">
        <f t="shared" si="85"/>
        <v>70</v>
      </c>
      <c r="I132" s="268">
        <f t="shared" si="86"/>
        <v>26966806</v>
      </c>
      <c r="J132" s="268">
        <f t="shared" si="87"/>
        <v>4</v>
      </c>
      <c r="K132" s="269">
        <f t="shared" si="88"/>
        <v>0.97</v>
      </c>
      <c r="L132" s="270">
        <f t="shared" si="141"/>
        <v>1.01</v>
      </c>
      <c r="M132" s="271">
        <f t="shared" si="89"/>
        <v>22077220.519736089</v>
      </c>
      <c r="N132" s="271">
        <f t="shared" si="90"/>
        <v>24884554.94026272</v>
      </c>
      <c r="O132" s="271">
        <f t="shared" si="91"/>
        <v>26419379.838199999</v>
      </c>
      <c r="P132" s="271">
        <f t="shared" si="92"/>
        <v>28048869.3774372</v>
      </c>
      <c r="Q132" s="272">
        <f t="shared" si="93"/>
        <v>26419379.838199999</v>
      </c>
      <c r="R132" s="271">
        <f t="shared" si="93"/>
        <v>28048869.3774372</v>
      </c>
      <c r="S132" s="271">
        <f t="shared" si="94"/>
        <v>29778862.265910644</v>
      </c>
      <c r="T132" s="271"/>
      <c r="U132" s="271">
        <f t="shared" si="95"/>
        <v>1545405436.3815262</v>
      </c>
      <c r="V132" s="271">
        <f t="shared" si="96"/>
        <v>1741918845.8183904</v>
      </c>
      <c r="W132" s="271">
        <f t="shared" si="97"/>
        <v>1849356588.674</v>
      </c>
      <c r="X132" s="272">
        <f t="shared" si="98"/>
        <v>1963420856.420604</v>
      </c>
      <c r="Y132" s="272">
        <f t="shared" si="99"/>
        <v>1849356588.674</v>
      </c>
      <c r="Z132" s="271">
        <f t="shared" si="100"/>
        <v>1963420856.420604</v>
      </c>
      <c r="AA132" s="271">
        <f t="shared" si="101"/>
        <v>2084520358.613745</v>
      </c>
      <c r="AB132" s="271"/>
      <c r="AC132" s="33" t="str">
        <f t="shared" si="102"/>
        <v>BERTAHAP</v>
      </c>
      <c r="AD132" s="273">
        <f t="shared" si="103"/>
        <v>0</v>
      </c>
      <c r="AE132" s="274">
        <v>2</v>
      </c>
      <c r="AF132" s="275"/>
      <c r="AG132" s="271" t="str">
        <f t="shared" si="139"/>
        <v>KR</v>
      </c>
      <c r="AH132" s="275">
        <f t="shared" si="65"/>
        <v>1699946000</v>
      </c>
      <c r="AI132" s="275">
        <f t="shared" si="65"/>
        <v>1916111000</v>
      </c>
      <c r="AJ132" s="275">
        <f t="shared" si="65"/>
        <v>2034293000</v>
      </c>
      <c r="AK132" s="276">
        <f t="shared" si="64"/>
        <v>2159763000</v>
      </c>
      <c r="AL132" s="276">
        <f t="shared" si="64"/>
        <v>2034293000</v>
      </c>
      <c r="AM132" s="275">
        <f t="shared" si="64"/>
        <v>2159763000</v>
      </c>
      <c r="AN132" s="275">
        <f t="shared" si="64"/>
        <v>2292973000</v>
      </c>
      <c r="AO132" s="52">
        <f t="shared" si="123"/>
        <v>2156351000</v>
      </c>
      <c r="AP132" s="43">
        <f t="shared" si="123"/>
        <v>2289349000</v>
      </c>
      <c r="AQ132" s="63">
        <f t="shared" si="104"/>
        <v>1940715900</v>
      </c>
      <c r="AR132" s="63">
        <f t="shared" si="105"/>
        <v>32345265</v>
      </c>
      <c r="AS132" s="351">
        <f t="shared" si="106"/>
        <v>40495556.25</v>
      </c>
      <c r="AT132" s="141">
        <f t="shared" si="107"/>
        <v>22893490</v>
      </c>
      <c r="AU132" s="5">
        <f t="shared" si="108"/>
        <v>32345265</v>
      </c>
      <c r="AV132" s="5">
        <f t="shared" si="109"/>
        <v>50857325</v>
      </c>
      <c r="AX132" s="2"/>
      <c r="AY132" s="2"/>
      <c r="BT132" s="56">
        <f t="shared" si="110"/>
        <v>-392367.02730000019</v>
      </c>
      <c r="BV132" s="126"/>
      <c r="BW132" s="122"/>
      <c r="BX132" s="122" t="str">
        <f t="shared" si="144"/>
        <v>1BR-12</v>
      </c>
      <c r="BY132" s="123">
        <f t="shared" si="145"/>
        <v>12</v>
      </c>
      <c r="BZ132" s="124">
        <f t="shared" si="146"/>
        <v>67</v>
      </c>
      <c r="CA132" s="124">
        <f t="shared" si="146"/>
        <v>57</v>
      </c>
      <c r="CB132" s="125">
        <f t="shared" si="147"/>
        <v>25831503.467400003</v>
      </c>
      <c r="CC132" s="125">
        <f t="shared" si="148"/>
        <v>1353440000</v>
      </c>
      <c r="CD132" s="125">
        <f t="shared" si="148"/>
        <v>1525544000</v>
      </c>
      <c r="CE132" s="125">
        <f t="shared" si="148"/>
        <v>1619636000</v>
      </c>
      <c r="CF132" s="125">
        <f t="shared" si="148"/>
        <v>1719531000</v>
      </c>
      <c r="CG132" s="125">
        <f t="shared" si="149"/>
        <v>1825588000</v>
      </c>
      <c r="CT132" s="63">
        <f t="shared" si="117"/>
        <v>2060414100</v>
      </c>
      <c r="CU132" s="44">
        <f t="shared" si="118"/>
        <v>22893490</v>
      </c>
      <c r="CX132" s="56">
        <f t="shared" si="119"/>
        <v>1830863700</v>
      </c>
      <c r="CY132" s="44">
        <f t="shared" si="120"/>
        <v>30514395</v>
      </c>
      <c r="CZ132" s="49">
        <f t="shared" si="121"/>
        <v>50857325</v>
      </c>
    </row>
    <row r="133" spans="1:104">
      <c r="A133" s="3">
        <f t="shared" si="122"/>
        <v>94</v>
      </c>
      <c r="B133" s="263">
        <v>1</v>
      </c>
      <c r="C133" s="264" t="s">
        <v>158</v>
      </c>
      <c r="D133" s="265" t="s">
        <v>24</v>
      </c>
      <c r="E133" s="266"/>
      <c r="F133" s="41" t="s">
        <v>39</v>
      </c>
      <c r="G133" s="267">
        <f t="shared" si="84"/>
        <v>113</v>
      </c>
      <c r="H133" s="267">
        <f t="shared" si="85"/>
        <v>101</v>
      </c>
      <c r="I133" s="268">
        <f t="shared" si="86"/>
        <v>26966806</v>
      </c>
      <c r="J133" s="268">
        <f t="shared" si="87"/>
        <v>6</v>
      </c>
      <c r="K133" s="269">
        <f t="shared" si="88"/>
        <v>0.95</v>
      </c>
      <c r="L133" s="270">
        <f t="shared" si="141"/>
        <v>1.01</v>
      </c>
      <c r="M133" s="271">
        <f t="shared" si="89"/>
        <v>21622020.096648749</v>
      </c>
      <c r="N133" s="271">
        <f t="shared" si="90"/>
        <v>24371471.333246995</v>
      </c>
      <c r="O133" s="271">
        <f t="shared" si="91"/>
        <v>25874650.357000001</v>
      </c>
      <c r="P133" s="271">
        <f t="shared" si="92"/>
        <v>27470542.173778702</v>
      </c>
      <c r="Q133" s="272">
        <f t="shared" si="93"/>
        <v>25874650.357000001</v>
      </c>
      <c r="R133" s="271">
        <f t="shared" si="93"/>
        <v>27470542.173778702</v>
      </c>
      <c r="S133" s="271">
        <f t="shared" si="94"/>
        <v>29164865.105788779</v>
      </c>
      <c r="T133" s="271"/>
      <c r="U133" s="271">
        <f t="shared" si="95"/>
        <v>2183824029.7615237</v>
      </c>
      <c r="V133" s="271">
        <f t="shared" si="96"/>
        <v>2461518604.6579466</v>
      </c>
      <c r="W133" s="271">
        <f t="shared" si="97"/>
        <v>2613339686.0570002</v>
      </c>
      <c r="X133" s="272">
        <f t="shared" si="98"/>
        <v>2774524759.5516491</v>
      </c>
      <c r="Y133" s="272">
        <f t="shared" si="99"/>
        <v>2613339686.0570002</v>
      </c>
      <c r="Z133" s="271">
        <f t="shared" si="100"/>
        <v>2774524759.5516491</v>
      </c>
      <c r="AA133" s="271">
        <f t="shared" si="101"/>
        <v>2945651375.6846666</v>
      </c>
      <c r="AB133" s="271"/>
      <c r="AC133" s="33" t="str">
        <f t="shared" si="102"/>
        <v>BERTAHAP</v>
      </c>
      <c r="AD133" s="273">
        <f t="shared" si="103"/>
        <v>0</v>
      </c>
      <c r="AE133" s="274">
        <v>2</v>
      </c>
      <c r="AF133" s="275"/>
      <c r="AG133" s="271" t="str">
        <f t="shared" si="139"/>
        <v>KR</v>
      </c>
      <c r="AH133" s="275">
        <f t="shared" si="65"/>
        <v>2402207000</v>
      </c>
      <c r="AI133" s="275">
        <f t="shared" si="65"/>
        <v>2707671000</v>
      </c>
      <c r="AJ133" s="275">
        <f t="shared" si="65"/>
        <v>2874674000</v>
      </c>
      <c r="AK133" s="276">
        <f t="shared" si="64"/>
        <v>3051978000</v>
      </c>
      <c r="AL133" s="276">
        <f t="shared" si="64"/>
        <v>2874674000</v>
      </c>
      <c r="AM133" s="275">
        <f t="shared" si="64"/>
        <v>3051978000</v>
      </c>
      <c r="AN133" s="275">
        <f t="shared" si="64"/>
        <v>3240217000</v>
      </c>
      <c r="AO133" s="52">
        <f t="shared" si="123"/>
        <v>3047155000</v>
      </c>
      <c r="AP133" s="43">
        <f t="shared" si="123"/>
        <v>3235097000</v>
      </c>
      <c r="AQ133" s="63">
        <f t="shared" si="104"/>
        <v>2742439500</v>
      </c>
      <c r="AR133" s="63">
        <f t="shared" si="105"/>
        <v>45707325</v>
      </c>
      <c r="AS133" s="351">
        <f t="shared" si="106"/>
        <v>57224587.5</v>
      </c>
      <c r="AT133" s="141">
        <f t="shared" si="107"/>
        <v>32350970</v>
      </c>
      <c r="AU133" s="5">
        <f t="shared" si="108"/>
        <v>45707325</v>
      </c>
      <c r="AV133" s="5">
        <f t="shared" si="109"/>
        <v>71866850</v>
      </c>
      <c r="AX133" s="2"/>
      <c r="AY133" s="2"/>
      <c r="BT133" s="56">
        <f t="shared" si="110"/>
        <v>-937096.5084999986</v>
      </c>
      <c r="BV133" s="126"/>
      <c r="BW133" s="122"/>
      <c r="BX133" s="122" t="str">
        <f t="shared" si="144"/>
        <v>1BR-16</v>
      </c>
      <c r="BY133" s="123">
        <f t="shared" si="145"/>
        <v>16</v>
      </c>
      <c r="BZ133" s="124">
        <f t="shared" si="146"/>
        <v>71</v>
      </c>
      <c r="CA133" s="124">
        <f t="shared" si="146"/>
        <v>63</v>
      </c>
      <c r="CB133" s="125">
        <f t="shared" si="147"/>
        <v>25831503.467400003</v>
      </c>
      <c r="CC133" s="125">
        <f t="shared" si="148"/>
        <v>1495908000</v>
      </c>
      <c r="CD133" s="125">
        <f t="shared" si="148"/>
        <v>1686127000</v>
      </c>
      <c r="CE133" s="125">
        <f t="shared" si="148"/>
        <v>1790124000</v>
      </c>
      <c r="CF133" s="125">
        <f t="shared" si="148"/>
        <v>1900535000</v>
      </c>
      <c r="CG133" s="125">
        <f t="shared" si="149"/>
        <v>2017755000</v>
      </c>
      <c r="CT133" s="63">
        <f t="shared" si="117"/>
        <v>2911587300</v>
      </c>
      <c r="CU133" s="44">
        <f t="shared" si="118"/>
        <v>32350970</v>
      </c>
      <c r="CX133" s="56">
        <f t="shared" si="119"/>
        <v>2587206600</v>
      </c>
      <c r="CY133" s="44">
        <f t="shared" si="120"/>
        <v>43120110</v>
      </c>
      <c r="CZ133" s="49">
        <f t="shared" si="121"/>
        <v>71866850</v>
      </c>
    </row>
    <row r="134" spans="1:104">
      <c r="A134" s="3">
        <f t="shared" si="122"/>
        <v>95</v>
      </c>
      <c r="B134" s="263">
        <v>2</v>
      </c>
      <c r="C134" s="264" t="s">
        <v>158</v>
      </c>
      <c r="D134" s="265" t="s">
        <v>35</v>
      </c>
      <c r="E134" s="266"/>
      <c r="F134" s="41" t="s">
        <v>42</v>
      </c>
      <c r="G134" s="267">
        <f t="shared" si="84"/>
        <v>78</v>
      </c>
      <c r="H134" s="267">
        <f t="shared" si="85"/>
        <v>66</v>
      </c>
      <c r="I134" s="268">
        <f t="shared" si="86"/>
        <v>26966806</v>
      </c>
      <c r="J134" s="268">
        <f t="shared" si="87"/>
        <v>2</v>
      </c>
      <c r="K134" s="269">
        <f t="shared" si="88"/>
        <v>0.93</v>
      </c>
      <c r="L134" s="270">
        <f t="shared" si="141"/>
        <v>1.01</v>
      </c>
      <c r="M134" s="271">
        <f t="shared" si="89"/>
        <v>21166819.673561409</v>
      </c>
      <c r="N134" s="271">
        <f t="shared" si="90"/>
        <v>23858387.72623127</v>
      </c>
      <c r="O134" s="271">
        <f t="shared" si="91"/>
        <v>25329920.875800002</v>
      </c>
      <c r="P134" s="271">
        <f t="shared" si="92"/>
        <v>26892214.970120206</v>
      </c>
      <c r="Q134" s="272">
        <f t="shared" si="93"/>
        <v>25329920.875800002</v>
      </c>
      <c r="R134" s="271">
        <f t="shared" si="93"/>
        <v>26892214.970120206</v>
      </c>
      <c r="S134" s="271">
        <f t="shared" si="94"/>
        <v>28550867.945666909</v>
      </c>
      <c r="T134" s="271"/>
      <c r="U134" s="271">
        <f t="shared" si="95"/>
        <v>1397010098.4550531</v>
      </c>
      <c r="V134" s="271">
        <f t="shared" si="96"/>
        <v>1574653589.9312637</v>
      </c>
      <c r="W134" s="271">
        <f t="shared" si="97"/>
        <v>1671774777.8028002</v>
      </c>
      <c r="X134" s="272">
        <f t="shared" si="98"/>
        <v>1774886188.0279336</v>
      </c>
      <c r="Y134" s="272">
        <f t="shared" si="99"/>
        <v>1671774777.8028002</v>
      </c>
      <c r="Z134" s="271">
        <f t="shared" si="100"/>
        <v>1774886188.0279336</v>
      </c>
      <c r="AA134" s="271">
        <f t="shared" si="101"/>
        <v>1884357284.414016</v>
      </c>
      <c r="AB134" s="271"/>
      <c r="AC134" s="33" t="str">
        <f t="shared" si="102"/>
        <v>BERTAHAP</v>
      </c>
      <c r="AD134" s="273">
        <f t="shared" si="103"/>
        <v>0</v>
      </c>
      <c r="AE134" s="274">
        <v>2</v>
      </c>
      <c r="AF134" s="275"/>
      <c r="AG134" s="271" t="str">
        <f t="shared" si="139"/>
        <v>KR</v>
      </c>
      <c r="AH134" s="275">
        <f t="shared" si="65"/>
        <v>1536712000</v>
      </c>
      <c r="AI134" s="275">
        <f t="shared" si="65"/>
        <v>1732119000</v>
      </c>
      <c r="AJ134" s="275">
        <f t="shared" si="65"/>
        <v>1838953000</v>
      </c>
      <c r="AK134" s="276">
        <f t="shared" si="64"/>
        <v>1952375000</v>
      </c>
      <c r="AL134" s="276">
        <f t="shared" si="64"/>
        <v>1838953000</v>
      </c>
      <c r="AM134" s="275">
        <f t="shared" si="64"/>
        <v>1952375000</v>
      </c>
      <c r="AN134" s="275">
        <f t="shared" si="64"/>
        <v>2072794000</v>
      </c>
      <c r="AO134" s="52">
        <f t="shared" si="123"/>
        <v>1949291000</v>
      </c>
      <c r="AP134" s="43">
        <f t="shared" si="123"/>
        <v>2069518000</v>
      </c>
      <c r="AQ134" s="63">
        <f t="shared" si="104"/>
        <v>1754361900</v>
      </c>
      <c r="AR134" s="63">
        <f t="shared" si="105"/>
        <v>29239365</v>
      </c>
      <c r="AS134" s="351">
        <f t="shared" si="106"/>
        <v>36607031.25</v>
      </c>
      <c r="AT134" s="141">
        <f t="shared" si="107"/>
        <v>20695180</v>
      </c>
      <c r="AU134" s="5">
        <f t="shared" si="108"/>
        <v>29239365</v>
      </c>
      <c r="AV134" s="5">
        <f t="shared" si="109"/>
        <v>45973825</v>
      </c>
      <c r="AX134" s="2"/>
      <c r="AY134" s="2"/>
      <c r="BT134" s="56">
        <f t="shared" si="110"/>
        <v>-1481825.989699997</v>
      </c>
      <c r="BV134" s="126"/>
      <c r="BW134" s="122"/>
      <c r="BX134" s="122" t="str">
        <f t="shared" si="144"/>
        <v>2BR-18</v>
      </c>
      <c r="BY134" s="123">
        <f t="shared" si="145"/>
        <v>18</v>
      </c>
      <c r="BZ134" s="124">
        <f t="shared" si="146"/>
        <v>97</v>
      </c>
      <c r="CA134" s="124">
        <f t="shared" si="146"/>
        <v>85</v>
      </c>
      <c r="CB134" s="125">
        <f t="shared" si="147"/>
        <v>25831503.467400003</v>
      </c>
      <c r="CC134" s="125">
        <f t="shared" si="148"/>
        <v>2018288000</v>
      </c>
      <c r="CD134" s="125">
        <f t="shared" si="148"/>
        <v>2274933000</v>
      </c>
      <c r="CE134" s="125">
        <f t="shared" si="148"/>
        <v>2415246000</v>
      </c>
      <c r="CF134" s="125">
        <f t="shared" si="148"/>
        <v>2564213000</v>
      </c>
      <c r="CG134" s="125">
        <f t="shared" si="149"/>
        <v>2722368000</v>
      </c>
      <c r="CT134" s="63">
        <f t="shared" si="117"/>
        <v>1862566200</v>
      </c>
      <c r="CU134" s="44">
        <f t="shared" si="118"/>
        <v>20695180</v>
      </c>
      <c r="CX134" s="56">
        <f t="shared" si="119"/>
        <v>1655057700</v>
      </c>
      <c r="CY134" s="44">
        <f t="shared" si="120"/>
        <v>27584295</v>
      </c>
      <c r="CZ134" s="49">
        <f t="shared" si="121"/>
        <v>45973825</v>
      </c>
    </row>
    <row r="135" spans="1:104">
      <c r="A135" s="3">
        <f t="shared" si="122"/>
        <v>96</v>
      </c>
      <c r="B135" s="263">
        <v>3</v>
      </c>
      <c r="C135" s="264" t="s">
        <v>158</v>
      </c>
      <c r="D135" s="265" t="s">
        <v>41</v>
      </c>
      <c r="E135" s="266"/>
      <c r="F135" s="41" t="s">
        <v>45</v>
      </c>
      <c r="G135" s="267">
        <f t="shared" si="84"/>
        <v>60</v>
      </c>
      <c r="H135" s="267">
        <f t="shared" si="85"/>
        <v>52</v>
      </c>
      <c r="I135" s="268">
        <f t="shared" si="86"/>
        <v>26966806</v>
      </c>
      <c r="J135" s="268">
        <f t="shared" si="87"/>
        <v>2</v>
      </c>
      <c r="K135" s="269">
        <f t="shared" si="88"/>
        <v>0.93</v>
      </c>
      <c r="L135" s="270">
        <f t="shared" si="141"/>
        <v>1.01</v>
      </c>
      <c r="M135" s="271">
        <f t="shared" si="89"/>
        <v>21166819.673561409</v>
      </c>
      <c r="N135" s="271">
        <f t="shared" si="90"/>
        <v>23858387.72623127</v>
      </c>
      <c r="O135" s="271">
        <f t="shared" si="91"/>
        <v>25329920.875800002</v>
      </c>
      <c r="P135" s="271">
        <f t="shared" si="92"/>
        <v>26892214.970120206</v>
      </c>
      <c r="Q135" s="272">
        <f t="shared" si="93"/>
        <v>25329920.875800002</v>
      </c>
      <c r="R135" s="271">
        <f t="shared" si="93"/>
        <v>26892214.970120206</v>
      </c>
      <c r="S135" s="271">
        <f t="shared" si="94"/>
        <v>28550867.945666909</v>
      </c>
      <c r="T135" s="271"/>
      <c r="U135" s="271">
        <f t="shared" si="95"/>
        <v>1100674623.0251932</v>
      </c>
      <c r="V135" s="271">
        <f t="shared" si="96"/>
        <v>1240636161.7640259</v>
      </c>
      <c r="W135" s="271">
        <f t="shared" si="97"/>
        <v>1317155885.5416002</v>
      </c>
      <c r="X135" s="272">
        <f t="shared" si="98"/>
        <v>1398395178.4462507</v>
      </c>
      <c r="Y135" s="272">
        <f t="shared" si="99"/>
        <v>1317155885.5416002</v>
      </c>
      <c r="Z135" s="271">
        <f t="shared" si="100"/>
        <v>1398395178.4462507</v>
      </c>
      <c r="AA135" s="271">
        <f t="shared" si="101"/>
        <v>1484645133.1746793</v>
      </c>
      <c r="AB135" s="271"/>
      <c r="AC135" s="33" t="str">
        <f t="shared" si="102"/>
        <v>BERTAHAP</v>
      </c>
      <c r="AD135" s="273">
        <f t="shared" si="103"/>
        <v>0</v>
      </c>
      <c r="AE135" s="274">
        <v>2</v>
      </c>
      <c r="AF135" s="275"/>
      <c r="AG135" s="271" t="str">
        <f t="shared" si="139"/>
        <v>KR</v>
      </c>
      <c r="AH135" s="275">
        <f t="shared" si="65"/>
        <v>1210743000</v>
      </c>
      <c r="AI135" s="275">
        <f t="shared" si="65"/>
        <v>1364700000</v>
      </c>
      <c r="AJ135" s="275">
        <f t="shared" si="65"/>
        <v>1448872000</v>
      </c>
      <c r="AK135" s="276">
        <f t="shared" si="64"/>
        <v>1538235000</v>
      </c>
      <c r="AL135" s="276">
        <f t="shared" si="64"/>
        <v>1448872000</v>
      </c>
      <c r="AM135" s="275">
        <f t="shared" si="64"/>
        <v>1538235000</v>
      </c>
      <c r="AN135" s="275">
        <f t="shared" si="64"/>
        <v>1633110000</v>
      </c>
      <c r="AO135" s="52">
        <f t="shared" si="123"/>
        <v>1535805000</v>
      </c>
      <c r="AP135" s="43">
        <f t="shared" si="123"/>
        <v>1630530000</v>
      </c>
      <c r="AQ135" s="63">
        <f t="shared" si="104"/>
        <v>1382224500</v>
      </c>
      <c r="AR135" s="63">
        <f t="shared" si="105"/>
        <v>23037075</v>
      </c>
      <c r="AS135" s="351">
        <f t="shared" si="106"/>
        <v>28841906.25</v>
      </c>
      <c r="AT135" s="141">
        <f t="shared" si="107"/>
        <v>16305300</v>
      </c>
      <c r="AU135" s="5">
        <f t="shared" si="108"/>
        <v>23037075</v>
      </c>
      <c r="AV135" s="5">
        <f t="shared" si="109"/>
        <v>36221800</v>
      </c>
      <c r="AX135" s="2"/>
      <c r="AY135" s="2"/>
      <c r="BT135" s="56">
        <f t="shared" si="110"/>
        <v>-1481825.989699997</v>
      </c>
      <c r="BV135" s="126"/>
      <c r="BW135" s="131"/>
      <c r="BX135" s="122" t="str">
        <f t="shared" si="144"/>
        <v>1BR-20</v>
      </c>
      <c r="BY135" s="123">
        <f t="shared" si="145"/>
        <v>20</v>
      </c>
      <c r="BZ135" s="124">
        <f t="shared" si="146"/>
        <v>60</v>
      </c>
      <c r="CA135" s="124">
        <f t="shared" si="146"/>
        <v>51</v>
      </c>
      <c r="CB135" s="125">
        <f t="shared" si="147"/>
        <v>25831503.467400003</v>
      </c>
      <c r="CC135" s="125">
        <f t="shared" si="148"/>
        <v>1210973000</v>
      </c>
      <c r="CD135" s="125">
        <f t="shared" si="148"/>
        <v>1364960000</v>
      </c>
      <c r="CE135" s="125">
        <f t="shared" si="148"/>
        <v>1449148000</v>
      </c>
      <c r="CF135" s="125">
        <f t="shared" si="148"/>
        <v>1538528000</v>
      </c>
      <c r="CG135" s="125">
        <f t="shared" si="149"/>
        <v>1633421000</v>
      </c>
      <c r="CT135" s="63">
        <f t="shared" si="117"/>
        <v>1467477000</v>
      </c>
      <c r="CU135" s="44">
        <f t="shared" si="118"/>
        <v>16305300</v>
      </c>
      <c r="CX135" s="56">
        <f t="shared" si="119"/>
        <v>1303984800</v>
      </c>
      <c r="CY135" s="44">
        <f t="shared" si="120"/>
        <v>21733080</v>
      </c>
      <c r="CZ135" s="49">
        <f t="shared" si="121"/>
        <v>36221800</v>
      </c>
    </row>
    <row r="136" spans="1:104">
      <c r="A136" s="3">
        <f t="shared" si="122"/>
        <v>97</v>
      </c>
      <c r="B136" s="263">
        <v>4</v>
      </c>
      <c r="C136" s="264" t="s">
        <v>158</v>
      </c>
      <c r="D136" s="265">
        <v>10</v>
      </c>
      <c r="E136" s="266"/>
      <c r="F136" s="41" t="s">
        <v>48</v>
      </c>
      <c r="G136" s="267">
        <f t="shared" si="84"/>
        <v>74</v>
      </c>
      <c r="H136" s="267">
        <f t="shared" si="85"/>
        <v>63</v>
      </c>
      <c r="I136" s="268">
        <f t="shared" si="86"/>
        <v>26966806</v>
      </c>
      <c r="J136" s="268">
        <f t="shared" si="87"/>
        <v>2</v>
      </c>
      <c r="K136" s="269">
        <f t="shared" si="88"/>
        <v>0.93</v>
      </c>
      <c r="L136" s="270">
        <f t="shared" si="141"/>
        <v>1.01</v>
      </c>
      <c r="M136" s="271">
        <f t="shared" si="89"/>
        <v>21166819.673561409</v>
      </c>
      <c r="N136" s="271">
        <f t="shared" si="90"/>
        <v>23858387.72623127</v>
      </c>
      <c r="O136" s="271">
        <f t="shared" si="91"/>
        <v>25329920.875800002</v>
      </c>
      <c r="P136" s="271">
        <f t="shared" si="92"/>
        <v>26892214.970120206</v>
      </c>
      <c r="Q136" s="272">
        <f t="shared" si="93"/>
        <v>25329920.875800002</v>
      </c>
      <c r="R136" s="271">
        <f t="shared" si="93"/>
        <v>26892214.970120206</v>
      </c>
      <c r="S136" s="271">
        <f t="shared" si="94"/>
        <v>28550867.945666909</v>
      </c>
      <c r="T136" s="271"/>
      <c r="U136" s="271">
        <f t="shared" si="95"/>
        <v>1333509639.4343688</v>
      </c>
      <c r="V136" s="271">
        <f t="shared" si="96"/>
        <v>1503078426.7525699</v>
      </c>
      <c r="W136" s="271">
        <f t="shared" si="97"/>
        <v>1595785015.1754003</v>
      </c>
      <c r="X136" s="272">
        <f t="shared" si="98"/>
        <v>1694209543.117573</v>
      </c>
      <c r="Y136" s="272">
        <f t="shared" si="99"/>
        <v>1595785015.1754003</v>
      </c>
      <c r="Z136" s="271">
        <f t="shared" si="100"/>
        <v>1694209543.117573</v>
      </c>
      <c r="AA136" s="271">
        <f t="shared" si="101"/>
        <v>1798704680.5770154</v>
      </c>
      <c r="AB136" s="271"/>
      <c r="AC136" s="33" t="str">
        <f t="shared" si="102"/>
        <v>BERTAHAP</v>
      </c>
      <c r="AD136" s="273">
        <f t="shared" si="103"/>
        <v>0</v>
      </c>
      <c r="AE136" s="274">
        <v>2</v>
      </c>
      <c r="AF136" s="275"/>
      <c r="AG136" s="271" t="str">
        <f t="shared" si="139"/>
        <v>KR</v>
      </c>
      <c r="AH136" s="275">
        <f t="shared" si="65"/>
        <v>1466861000</v>
      </c>
      <c r="AI136" s="275">
        <f t="shared" si="65"/>
        <v>1653387000</v>
      </c>
      <c r="AJ136" s="275">
        <f t="shared" si="65"/>
        <v>1755364000</v>
      </c>
      <c r="AK136" s="276">
        <f t="shared" si="64"/>
        <v>1863631000</v>
      </c>
      <c r="AL136" s="276">
        <f t="shared" si="64"/>
        <v>1755364000</v>
      </c>
      <c r="AM136" s="275">
        <f t="shared" si="64"/>
        <v>1863631000</v>
      </c>
      <c r="AN136" s="275">
        <f t="shared" si="64"/>
        <v>1978576000</v>
      </c>
      <c r="AO136" s="52">
        <f t="shared" si="123"/>
        <v>1860686000</v>
      </c>
      <c r="AP136" s="43">
        <f t="shared" si="123"/>
        <v>1975449000</v>
      </c>
      <c r="AQ136" s="63">
        <f t="shared" si="104"/>
        <v>1674617400</v>
      </c>
      <c r="AR136" s="63">
        <f t="shared" si="105"/>
        <v>27910290</v>
      </c>
      <c r="AS136" s="351">
        <f t="shared" si="106"/>
        <v>34943081.25</v>
      </c>
      <c r="AT136" s="141">
        <f t="shared" si="107"/>
        <v>19754490</v>
      </c>
      <c r="AU136" s="5">
        <f t="shared" si="108"/>
        <v>27910290</v>
      </c>
      <c r="AV136" s="5">
        <f t="shared" si="109"/>
        <v>43884100</v>
      </c>
      <c r="AX136" s="2"/>
      <c r="AY136" s="2"/>
      <c r="BT136" s="56">
        <f t="shared" si="110"/>
        <v>-1481825.989699997</v>
      </c>
      <c r="BV136" s="126">
        <v>26</v>
      </c>
      <c r="BW136" s="122" t="s">
        <v>174</v>
      </c>
      <c r="BX136" s="122" t="str">
        <f>F224</f>
        <v>1BR-6</v>
      </c>
      <c r="BY136" s="123" t="str">
        <f>D224</f>
        <v>06</v>
      </c>
      <c r="BZ136" s="124">
        <f>G224</f>
        <v>78</v>
      </c>
      <c r="CA136" s="124">
        <f>H224</f>
        <v>66</v>
      </c>
      <c r="CB136" s="125">
        <f>O224</f>
        <v>25831503.467400003</v>
      </c>
      <c r="CC136" s="125">
        <f t="shared" ref="CC136:CF137" si="150">AH224</f>
        <v>1567142000</v>
      </c>
      <c r="CD136" s="125">
        <f t="shared" si="150"/>
        <v>1766419000</v>
      </c>
      <c r="CE136" s="125">
        <f t="shared" si="150"/>
        <v>1875368000</v>
      </c>
      <c r="CF136" s="125">
        <f t="shared" si="150"/>
        <v>1991036000</v>
      </c>
      <c r="CG136" s="125">
        <f>AN224</f>
        <v>2113839000</v>
      </c>
      <c r="CH136" s="2">
        <v>8</v>
      </c>
      <c r="CT136" s="63">
        <f t="shared" si="117"/>
        <v>1777904100</v>
      </c>
      <c r="CU136" s="44">
        <f t="shared" si="118"/>
        <v>19754490</v>
      </c>
      <c r="CX136" s="56">
        <f t="shared" si="119"/>
        <v>1579827600</v>
      </c>
      <c r="CY136" s="44">
        <f t="shared" si="120"/>
        <v>26330460</v>
      </c>
      <c r="CZ136" s="49">
        <f t="shared" si="121"/>
        <v>43884100</v>
      </c>
    </row>
    <row r="137" spans="1:104">
      <c r="A137" s="3">
        <f t="shared" si="122"/>
        <v>98</v>
      </c>
      <c r="B137" s="263">
        <v>5</v>
      </c>
      <c r="C137" s="264" t="s">
        <v>158</v>
      </c>
      <c r="D137" s="299">
        <v>12</v>
      </c>
      <c r="E137" s="266"/>
      <c r="F137" s="41" t="s">
        <v>50</v>
      </c>
      <c r="G137" s="267">
        <f t="shared" si="84"/>
        <v>67</v>
      </c>
      <c r="H137" s="267">
        <f t="shared" si="85"/>
        <v>57</v>
      </c>
      <c r="I137" s="268">
        <f t="shared" si="86"/>
        <v>26966806</v>
      </c>
      <c r="J137" s="268">
        <f t="shared" si="87"/>
        <v>2</v>
      </c>
      <c r="K137" s="269">
        <f t="shared" si="88"/>
        <v>0.93</v>
      </c>
      <c r="L137" s="270">
        <f t="shared" si="141"/>
        <v>1.01</v>
      </c>
      <c r="M137" s="271">
        <f t="shared" si="89"/>
        <v>21166819.673561409</v>
      </c>
      <c r="N137" s="271">
        <f t="shared" si="90"/>
        <v>23858387.72623127</v>
      </c>
      <c r="O137" s="271">
        <f t="shared" si="91"/>
        <v>25329920.875800002</v>
      </c>
      <c r="P137" s="271">
        <f t="shared" si="92"/>
        <v>26892214.970120206</v>
      </c>
      <c r="Q137" s="272">
        <f t="shared" si="93"/>
        <v>25329920.875800002</v>
      </c>
      <c r="R137" s="271">
        <f t="shared" si="93"/>
        <v>26892214.970120206</v>
      </c>
      <c r="S137" s="271">
        <f t="shared" si="94"/>
        <v>28550867.945666909</v>
      </c>
      <c r="T137" s="271"/>
      <c r="U137" s="271">
        <f t="shared" si="95"/>
        <v>1206508721.3930004</v>
      </c>
      <c r="V137" s="271">
        <f t="shared" si="96"/>
        <v>1359928100.3951824</v>
      </c>
      <c r="W137" s="271">
        <f t="shared" si="97"/>
        <v>1443805489.9206002</v>
      </c>
      <c r="X137" s="272">
        <f t="shared" si="98"/>
        <v>1532856253.2968519</v>
      </c>
      <c r="Y137" s="272">
        <f t="shared" si="99"/>
        <v>1443805489.9206002</v>
      </c>
      <c r="Z137" s="271">
        <f t="shared" si="100"/>
        <v>1532856253.2968519</v>
      </c>
      <c r="AA137" s="271">
        <f t="shared" si="101"/>
        <v>1627399472.9030137</v>
      </c>
      <c r="AB137" s="271"/>
      <c r="AC137" s="33" t="str">
        <f t="shared" si="102"/>
        <v>BERTAHAP</v>
      </c>
      <c r="AD137" s="273">
        <f t="shared" si="103"/>
        <v>0</v>
      </c>
      <c r="AE137" s="274">
        <v>2</v>
      </c>
      <c r="AF137" s="275"/>
      <c r="AG137" s="271" t="str">
        <f t="shared" si="139"/>
        <v>KR</v>
      </c>
      <c r="AH137" s="275">
        <f t="shared" si="65"/>
        <v>1327160000</v>
      </c>
      <c r="AI137" s="275">
        <f t="shared" si="65"/>
        <v>1495921000</v>
      </c>
      <c r="AJ137" s="275">
        <f t="shared" si="65"/>
        <v>1588187000</v>
      </c>
      <c r="AK137" s="276">
        <f t="shared" si="64"/>
        <v>1686142000</v>
      </c>
      <c r="AL137" s="276">
        <f t="shared" si="64"/>
        <v>1588187000</v>
      </c>
      <c r="AM137" s="275">
        <f t="shared" si="64"/>
        <v>1686142000</v>
      </c>
      <c r="AN137" s="275">
        <f t="shared" si="64"/>
        <v>1790140000</v>
      </c>
      <c r="AO137" s="52">
        <f t="shared" si="123"/>
        <v>1683479000</v>
      </c>
      <c r="AP137" s="43">
        <f t="shared" si="123"/>
        <v>1787311000</v>
      </c>
      <c r="AQ137" s="63">
        <f t="shared" si="104"/>
        <v>1515131100</v>
      </c>
      <c r="AR137" s="63">
        <f t="shared" si="105"/>
        <v>25252185</v>
      </c>
      <c r="AS137" s="351">
        <f t="shared" si="106"/>
        <v>31615162.5</v>
      </c>
      <c r="AT137" s="141">
        <f t="shared" si="107"/>
        <v>17873110</v>
      </c>
      <c r="AU137" s="5">
        <f t="shared" si="108"/>
        <v>25252185</v>
      </c>
      <c r="AV137" s="5">
        <f t="shared" si="109"/>
        <v>39704675</v>
      </c>
      <c r="AX137" s="2"/>
      <c r="AY137" s="2"/>
      <c r="BT137" s="56">
        <f t="shared" si="110"/>
        <v>-1481825.989699997</v>
      </c>
      <c r="BV137" s="126"/>
      <c r="BW137" s="122"/>
      <c r="BX137" s="122" t="str">
        <f>F225</f>
        <v>1BR-8</v>
      </c>
      <c r="BY137" s="123" t="str">
        <f>D225</f>
        <v>08</v>
      </c>
      <c r="BZ137" s="124">
        <f>G225</f>
        <v>60</v>
      </c>
      <c r="CA137" s="124">
        <f>H225</f>
        <v>52</v>
      </c>
      <c r="CB137" s="125">
        <f>O225</f>
        <v>25831503.467400003</v>
      </c>
      <c r="CC137" s="125">
        <f t="shared" si="150"/>
        <v>1234718000</v>
      </c>
      <c r="CD137" s="125">
        <f t="shared" si="150"/>
        <v>1391724000</v>
      </c>
      <c r="CE137" s="125">
        <f t="shared" si="150"/>
        <v>1477562000</v>
      </c>
      <c r="CF137" s="125">
        <f t="shared" si="150"/>
        <v>1568695000</v>
      </c>
      <c r="CG137" s="125">
        <f>AN225</f>
        <v>1665449000</v>
      </c>
      <c r="CT137" s="63">
        <f t="shared" si="117"/>
        <v>1608579900</v>
      </c>
      <c r="CU137" s="44">
        <f t="shared" si="118"/>
        <v>17873110</v>
      </c>
      <c r="CX137" s="56">
        <f t="shared" si="119"/>
        <v>1429368300</v>
      </c>
      <c r="CY137" s="44">
        <f t="shared" si="120"/>
        <v>23822805</v>
      </c>
      <c r="CZ137" s="49">
        <f t="shared" si="121"/>
        <v>39704675</v>
      </c>
    </row>
    <row r="138" spans="1:104">
      <c r="A138" s="3">
        <f t="shared" si="122"/>
        <v>99</v>
      </c>
      <c r="B138" s="263">
        <v>6</v>
      </c>
      <c r="C138" s="264" t="s">
        <v>158</v>
      </c>
      <c r="D138" s="265">
        <v>16</v>
      </c>
      <c r="E138" s="266"/>
      <c r="F138" s="41" t="s">
        <v>52</v>
      </c>
      <c r="G138" s="267">
        <f t="shared" si="84"/>
        <v>71</v>
      </c>
      <c r="H138" s="267">
        <f t="shared" si="85"/>
        <v>63</v>
      </c>
      <c r="I138" s="268">
        <f t="shared" si="86"/>
        <v>26966806</v>
      </c>
      <c r="J138" s="268">
        <f t="shared" si="87"/>
        <v>2</v>
      </c>
      <c r="K138" s="269">
        <f t="shared" si="88"/>
        <v>0.93</v>
      </c>
      <c r="L138" s="270">
        <f t="shared" si="141"/>
        <v>1.01</v>
      </c>
      <c r="M138" s="271">
        <f t="shared" si="89"/>
        <v>21166819.673561409</v>
      </c>
      <c r="N138" s="271">
        <f t="shared" si="90"/>
        <v>23858387.72623127</v>
      </c>
      <c r="O138" s="271">
        <f t="shared" si="91"/>
        <v>25329920.875800002</v>
      </c>
      <c r="P138" s="271">
        <f t="shared" si="92"/>
        <v>26892214.970120206</v>
      </c>
      <c r="Q138" s="272">
        <f t="shared" si="93"/>
        <v>25329920.875800002</v>
      </c>
      <c r="R138" s="271">
        <f t="shared" si="93"/>
        <v>26892214.970120206</v>
      </c>
      <c r="S138" s="271">
        <f t="shared" si="94"/>
        <v>28550867.945666909</v>
      </c>
      <c r="T138" s="271"/>
      <c r="U138" s="271">
        <f t="shared" si="95"/>
        <v>1333509639.4343688</v>
      </c>
      <c r="V138" s="271">
        <f t="shared" si="96"/>
        <v>1503078426.7525699</v>
      </c>
      <c r="W138" s="271">
        <f t="shared" si="97"/>
        <v>1595785015.1754003</v>
      </c>
      <c r="X138" s="272">
        <f t="shared" si="98"/>
        <v>1694209543.117573</v>
      </c>
      <c r="Y138" s="272">
        <f t="shared" si="99"/>
        <v>1595785015.1754003</v>
      </c>
      <c r="Z138" s="271">
        <f t="shared" si="100"/>
        <v>1694209543.117573</v>
      </c>
      <c r="AA138" s="271">
        <f t="shared" si="101"/>
        <v>1798704680.5770154</v>
      </c>
      <c r="AB138" s="271"/>
      <c r="AC138" s="33" t="str">
        <f t="shared" si="102"/>
        <v>BERTAHAP</v>
      </c>
      <c r="AD138" s="273">
        <f t="shared" si="103"/>
        <v>0</v>
      </c>
      <c r="AE138" s="274">
        <v>2</v>
      </c>
      <c r="AF138" s="275"/>
      <c r="AG138" s="271" t="e">
        <f>IF(AF138&gt;#REF!,"LB","KR")</f>
        <v>#REF!</v>
      </c>
      <c r="AH138" s="275">
        <f t="shared" si="65"/>
        <v>1466861000</v>
      </c>
      <c r="AI138" s="275">
        <f t="shared" si="65"/>
        <v>1653387000</v>
      </c>
      <c r="AJ138" s="275">
        <f t="shared" si="65"/>
        <v>1755364000</v>
      </c>
      <c r="AK138" s="276">
        <f t="shared" si="64"/>
        <v>1863631000</v>
      </c>
      <c r="AL138" s="276">
        <f t="shared" si="64"/>
        <v>1755364000</v>
      </c>
      <c r="AM138" s="275">
        <f t="shared" si="64"/>
        <v>1863631000</v>
      </c>
      <c r="AN138" s="275">
        <f t="shared" si="64"/>
        <v>1978576000</v>
      </c>
      <c r="AO138" s="52">
        <f t="shared" si="123"/>
        <v>1860686000</v>
      </c>
      <c r="AP138" s="43">
        <f t="shared" si="123"/>
        <v>1975449000</v>
      </c>
      <c r="AQ138" s="63">
        <f t="shared" si="104"/>
        <v>1674617400</v>
      </c>
      <c r="AR138" s="63">
        <f t="shared" si="105"/>
        <v>27910290</v>
      </c>
      <c r="AS138" s="351">
        <f t="shared" si="106"/>
        <v>34943081.25</v>
      </c>
      <c r="AT138" s="141">
        <f t="shared" si="107"/>
        <v>19754490</v>
      </c>
      <c r="AU138" s="5">
        <f t="shared" si="108"/>
        <v>27910290</v>
      </c>
      <c r="AV138" s="5">
        <f t="shared" si="109"/>
        <v>43884100</v>
      </c>
      <c r="AX138" s="2"/>
      <c r="AY138" s="2"/>
      <c r="BT138" s="56">
        <f t="shared" si="110"/>
        <v>-1481825.989699997</v>
      </c>
      <c r="BV138" s="126"/>
      <c r="BW138" s="122"/>
      <c r="BX138" s="122" t="str">
        <f>F228</f>
        <v>2BR-18</v>
      </c>
      <c r="BY138" s="123">
        <f>D228</f>
        <v>18</v>
      </c>
      <c r="BZ138" s="124">
        <f>G228</f>
        <v>97</v>
      </c>
      <c r="CA138" s="124">
        <f>H228</f>
        <v>85</v>
      </c>
      <c r="CB138" s="125">
        <f>O228</f>
        <v>25831503.467400003</v>
      </c>
      <c r="CC138" s="125">
        <f t="shared" ref="CC138:CF139" si="151">AH228</f>
        <v>2018288000</v>
      </c>
      <c r="CD138" s="125">
        <f t="shared" si="151"/>
        <v>2274933000</v>
      </c>
      <c r="CE138" s="125">
        <f t="shared" si="151"/>
        <v>2415246000</v>
      </c>
      <c r="CF138" s="125">
        <f t="shared" si="151"/>
        <v>2564213000</v>
      </c>
      <c r="CG138" s="125">
        <f>AN228</f>
        <v>2722368000</v>
      </c>
      <c r="CT138" s="63">
        <f t="shared" si="117"/>
        <v>1777904100</v>
      </c>
      <c r="CU138" s="44">
        <f t="shared" si="118"/>
        <v>19754490</v>
      </c>
      <c r="CX138" s="56">
        <f t="shared" si="119"/>
        <v>1579827600</v>
      </c>
      <c r="CY138" s="44">
        <f t="shared" si="120"/>
        <v>26330460</v>
      </c>
      <c r="CZ138" s="49">
        <f t="shared" si="121"/>
        <v>43884100</v>
      </c>
    </row>
    <row r="139" spans="1:104">
      <c r="A139" s="3">
        <f t="shared" si="122"/>
        <v>100</v>
      </c>
      <c r="B139" s="263">
        <v>7</v>
      </c>
      <c r="C139" s="264" t="s">
        <v>158</v>
      </c>
      <c r="D139" s="299">
        <v>18</v>
      </c>
      <c r="E139" s="266"/>
      <c r="F139" s="41" t="s">
        <v>54</v>
      </c>
      <c r="G139" s="267">
        <f t="shared" si="84"/>
        <v>97</v>
      </c>
      <c r="H139" s="267">
        <f t="shared" si="85"/>
        <v>85</v>
      </c>
      <c r="I139" s="268">
        <f t="shared" si="86"/>
        <v>26966806</v>
      </c>
      <c r="J139" s="268">
        <f t="shared" si="87"/>
        <v>2</v>
      </c>
      <c r="K139" s="269">
        <f t="shared" si="88"/>
        <v>0.93</v>
      </c>
      <c r="L139" s="270">
        <f t="shared" si="141"/>
        <v>1.01</v>
      </c>
      <c r="M139" s="271">
        <f t="shared" si="89"/>
        <v>21166819.673561409</v>
      </c>
      <c r="N139" s="271">
        <f t="shared" si="90"/>
        <v>23858387.72623127</v>
      </c>
      <c r="O139" s="271">
        <f t="shared" si="91"/>
        <v>25329920.875800002</v>
      </c>
      <c r="P139" s="271">
        <f t="shared" si="92"/>
        <v>26892214.970120206</v>
      </c>
      <c r="Q139" s="272">
        <f t="shared" si="93"/>
        <v>25329920.875800002</v>
      </c>
      <c r="R139" s="271">
        <f t="shared" si="93"/>
        <v>26892214.970120206</v>
      </c>
      <c r="S139" s="271">
        <f t="shared" si="94"/>
        <v>28550867.945666909</v>
      </c>
      <c r="T139" s="271"/>
      <c r="U139" s="271">
        <f t="shared" si="95"/>
        <v>1799179672.2527199</v>
      </c>
      <c r="V139" s="271">
        <f t="shared" si="96"/>
        <v>2027962956.7296579</v>
      </c>
      <c r="W139" s="271">
        <f t="shared" si="97"/>
        <v>2153043274.4430003</v>
      </c>
      <c r="X139" s="272">
        <f t="shared" si="98"/>
        <v>2285838272.4602175</v>
      </c>
      <c r="Y139" s="272">
        <f t="shared" si="99"/>
        <v>2153043274.4430003</v>
      </c>
      <c r="Z139" s="271">
        <f t="shared" si="100"/>
        <v>2285838272.4602175</v>
      </c>
      <c r="AA139" s="271">
        <f t="shared" si="101"/>
        <v>2426823775.3816872</v>
      </c>
      <c r="AB139" s="271"/>
      <c r="AC139" s="33" t="str">
        <f t="shared" si="102"/>
        <v>BERTAHAP</v>
      </c>
      <c r="AD139" s="273">
        <f t="shared" si="103"/>
        <v>0</v>
      </c>
      <c r="AE139" s="274">
        <v>2</v>
      </c>
      <c r="AF139" s="275"/>
      <c r="AG139" s="271" t="str">
        <f>IF(AF139&gt;$AZ$42,"LB","KR")</f>
        <v>KR</v>
      </c>
      <c r="AH139" s="275">
        <f t="shared" si="65"/>
        <v>1979098000</v>
      </c>
      <c r="AI139" s="275">
        <f t="shared" si="65"/>
        <v>2230760000</v>
      </c>
      <c r="AJ139" s="275">
        <f t="shared" si="65"/>
        <v>2368348000</v>
      </c>
      <c r="AK139" s="276">
        <f t="shared" si="64"/>
        <v>2514423000</v>
      </c>
      <c r="AL139" s="276">
        <f t="shared" si="64"/>
        <v>2368348000</v>
      </c>
      <c r="AM139" s="275">
        <f t="shared" si="64"/>
        <v>2514423000</v>
      </c>
      <c r="AN139" s="275">
        <f t="shared" ref="AN139:AN202" si="152">ROUNDUP((AA139*(1+$J$5)),-3)</f>
        <v>2669507000</v>
      </c>
      <c r="AO139" s="52">
        <f t="shared" si="123"/>
        <v>2510449000</v>
      </c>
      <c r="AP139" s="43">
        <f t="shared" si="123"/>
        <v>2665289000</v>
      </c>
      <c r="AQ139" s="63">
        <f t="shared" si="104"/>
        <v>2259404100</v>
      </c>
      <c r="AR139" s="63">
        <f t="shared" si="105"/>
        <v>37656735</v>
      </c>
      <c r="AS139" s="351">
        <f t="shared" si="106"/>
        <v>47145431.25</v>
      </c>
      <c r="AT139" s="141">
        <f t="shared" si="107"/>
        <v>26652890</v>
      </c>
      <c r="AU139" s="5">
        <f t="shared" si="108"/>
        <v>37656735</v>
      </c>
      <c r="AV139" s="5">
        <f t="shared" si="109"/>
        <v>59208700</v>
      </c>
      <c r="AX139" s="2"/>
      <c r="AY139" s="2"/>
      <c r="BT139" s="56">
        <f t="shared" si="110"/>
        <v>-1481825.989699997</v>
      </c>
      <c r="BV139" s="126"/>
      <c r="BW139" s="131"/>
      <c r="BX139" s="122" t="str">
        <f>F229</f>
        <v>1BR-20</v>
      </c>
      <c r="BY139" s="123">
        <f>D229</f>
        <v>20</v>
      </c>
      <c r="BZ139" s="124">
        <f>G229</f>
        <v>60</v>
      </c>
      <c r="CA139" s="124">
        <f>H229</f>
        <v>51</v>
      </c>
      <c r="CB139" s="125">
        <f>O229</f>
        <v>25831503.467400003</v>
      </c>
      <c r="CC139" s="125">
        <f t="shared" si="151"/>
        <v>1210973000</v>
      </c>
      <c r="CD139" s="125">
        <f t="shared" si="151"/>
        <v>1364960000</v>
      </c>
      <c r="CE139" s="125">
        <f t="shared" si="151"/>
        <v>1449148000</v>
      </c>
      <c r="CF139" s="125">
        <f t="shared" si="151"/>
        <v>1538528000</v>
      </c>
      <c r="CG139" s="125">
        <f>AN229</f>
        <v>1633421000</v>
      </c>
      <c r="CT139" s="63">
        <f t="shared" si="117"/>
        <v>2398760100</v>
      </c>
      <c r="CU139" s="44">
        <f t="shared" si="118"/>
        <v>26652890</v>
      </c>
      <c r="CX139" s="56">
        <f t="shared" si="119"/>
        <v>2131513200</v>
      </c>
      <c r="CY139" s="44">
        <f t="shared" si="120"/>
        <v>35525220</v>
      </c>
      <c r="CZ139" s="49">
        <f t="shared" si="121"/>
        <v>59208700</v>
      </c>
    </row>
    <row r="140" spans="1:104">
      <c r="A140" s="3">
        <f t="shared" si="122"/>
        <v>101</v>
      </c>
      <c r="B140" s="263">
        <v>8</v>
      </c>
      <c r="C140" s="264" t="s">
        <v>158</v>
      </c>
      <c r="D140" s="299">
        <v>20</v>
      </c>
      <c r="E140" s="266"/>
      <c r="F140" s="41" t="s">
        <v>70</v>
      </c>
      <c r="G140" s="267">
        <f t="shared" si="84"/>
        <v>60</v>
      </c>
      <c r="H140" s="267">
        <f t="shared" si="85"/>
        <v>51</v>
      </c>
      <c r="I140" s="268">
        <f t="shared" si="86"/>
        <v>26966806</v>
      </c>
      <c r="J140" s="268">
        <f t="shared" si="87"/>
        <v>2</v>
      </c>
      <c r="K140" s="269">
        <f t="shared" si="88"/>
        <v>0.93</v>
      </c>
      <c r="L140" s="270">
        <f t="shared" si="141"/>
        <v>1.01</v>
      </c>
      <c r="M140" s="271">
        <f t="shared" si="89"/>
        <v>21166819.673561409</v>
      </c>
      <c r="N140" s="271">
        <f t="shared" si="90"/>
        <v>23858387.72623127</v>
      </c>
      <c r="O140" s="271">
        <f t="shared" si="91"/>
        <v>25329920.875800002</v>
      </c>
      <c r="P140" s="271">
        <f t="shared" si="92"/>
        <v>26892214.970120206</v>
      </c>
      <c r="Q140" s="272">
        <f t="shared" si="93"/>
        <v>25329920.875800002</v>
      </c>
      <c r="R140" s="271">
        <f t="shared" si="93"/>
        <v>26892214.970120206</v>
      </c>
      <c r="S140" s="271">
        <f t="shared" si="94"/>
        <v>28550867.945666909</v>
      </c>
      <c r="T140" s="271"/>
      <c r="U140" s="271">
        <f t="shared" si="95"/>
        <v>1079507803.3516319</v>
      </c>
      <c r="V140" s="271">
        <f t="shared" si="96"/>
        <v>1216777774.0377948</v>
      </c>
      <c r="W140" s="271">
        <f t="shared" si="97"/>
        <v>1291825964.6658001</v>
      </c>
      <c r="X140" s="272">
        <f t="shared" si="98"/>
        <v>1371502963.4761305</v>
      </c>
      <c r="Y140" s="272">
        <f t="shared" si="99"/>
        <v>1291825964.6658001</v>
      </c>
      <c r="Z140" s="271">
        <f t="shared" si="100"/>
        <v>1371502963.4761305</v>
      </c>
      <c r="AA140" s="271">
        <f t="shared" si="101"/>
        <v>1456094265.2290125</v>
      </c>
      <c r="AB140" s="271"/>
      <c r="AC140" s="33" t="str">
        <f t="shared" si="102"/>
        <v>BERTAHAP</v>
      </c>
      <c r="AD140" s="273">
        <f t="shared" si="103"/>
        <v>0</v>
      </c>
      <c r="AE140" s="274">
        <v>2</v>
      </c>
      <c r="AF140" s="275"/>
      <c r="AG140" s="271" t="str">
        <f>IF(AF140&gt;$AZ$42,"LB","KR")</f>
        <v>KR</v>
      </c>
      <c r="AH140" s="275">
        <f t="shared" si="65"/>
        <v>1187459000</v>
      </c>
      <c r="AI140" s="275">
        <f t="shared" si="65"/>
        <v>1338456000</v>
      </c>
      <c r="AJ140" s="275">
        <f t="shared" si="65"/>
        <v>1421009000</v>
      </c>
      <c r="AK140" s="276">
        <f t="shared" si="65"/>
        <v>1508654000</v>
      </c>
      <c r="AL140" s="276">
        <f t="shared" si="65"/>
        <v>1421009000</v>
      </c>
      <c r="AM140" s="275">
        <f t="shared" si="65"/>
        <v>1508654000</v>
      </c>
      <c r="AN140" s="275">
        <f t="shared" si="152"/>
        <v>1601704000</v>
      </c>
      <c r="AO140" s="52">
        <f t="shared" si="123"/>
        <v>1506270000</v>
      </c>
      <c r="AP140" s="43">
        <f t="shared" si="123"/>
        <v>1599174000</v>
      </c>
      <c r="AQ140" s="63">
        <f t="shared" si="104"/>
        <v>1355643000</v>
      </c>
      <c r="AR140" s="63">
        <f t="shared" si="105"/>
        <v>22594050</v>
      </c>
      <c r="AS140" s="351">
        <f t="shared" si="106"/>
        <v>28287262.5</v>
      </c>
      <c r="AT140" s="141">
        <f t="shared" si="107"/>
        <v>15991740</v>
      </c>
      <c r="AU140" s="5">
        <f t="shared" si="108"/>
        <v>22594050</v>
      </c>
      <c r="AV140" s="5">
        <f t="shared" si="109"/>
        <v>35525225</v>
      </c>
      <c r="AX140" s="2"/>
      <c r="AY140" s="2"/>
      <c r="BT140" s="56">
        <f t="shared" si="110"/>
        <v>-1481825.989699997</v>
      </c>
      <c r="BV140" s="126">
        <v>27</v>
      </c>
      <c r="BW140" s="122" t="s">
        <v>161</v>
      </c>
      <c r="BX140" s="122" t="str">
        <f>F116</f>
        <v>2BR-2</v>
      </c>
      <c r="BY140" s="123" t="str">
        <f>D116</f>
        <v>02</v>
      </c>
      <c r="BZ140" s="124">
        <f>G116</f>
        <v>113</v>
      </c>
      <c r="CA140" s="124">
        <f>H116</f>
        <v>101</v>
      </c>
      <c r="CB140" s="125">
        <f>O116</f>
        <v>26130835.013999999</v>
      </c>
      <c r="CC140" s="125">
        <f>AH116</f>
        <v>2425991000</v>
      </c>
      <c r="CD140" s="125">
        <f>AI116</f>
        <v>2734480000</v>
      </c>
      <c r="CE140" s="125">
        <f>AJ116</f>
        <v>2903136000</v>
      </c>
      <c r="CF140" s="125">
        <f>AK116</f>
        <v>3082195000</v>
      </c>
      <c r="CG140" s="125">
        <f>AN116</f>
        <v>3272298000</v>
      </c>
      <c r="CH140" s="2">
        <v>5</v>
      </c>
      <c r="CT140" s="63">
        <f t="shared" si="117"/>
        <v>1439256600</v>
      </c>
      <c r="CU140" s="44">
        <f t="shared" si="118"/>
        <v>15991740</v>
      </c>
      <c r="CX140" s="56">
        <f t="shared" si="119"/>
        <v>1278908100</v>
      </c>
      <c r="CY140" s="44">
        <f t="shared" si="120"/>
        <v>21315135</v>
      </c>
      <c r="CZ140" s="49">
        <f t="shared" si="121"/>
        <v>35525225</v>
      </c>
    </row>
    <row r="141" spans="1:104">
      <c r="A141" s="3">
        <f t="shared" si="122"/>
        <v>102</v>
      </c>
      <c r="B141" s="263">
        <v>9</v>
      </c>
      <c r="C141" s="264" t="s">
        <v>158</v>
      </c>
      <c r="D141" s="299">
        <v>22</v>
      </c>
      <c r="E141" s="266"/>
      <c r="F141" s="41" t="s">
        <v>89</v>
      </c>
      <c r="G141" s="267">
        <f t="shared" si="84"/>
        <v>81</v>
      </c>
      <c r="H141" s="267">
        <f t="shared" si="85"/>
        <v>70</v>
      </c>
      <c r="I141" s="268">
        <f t="shared" si="86"/>
        <v>26966806</v>
      </c>
      <c r="J141" s="268">
        <f t="shared" si="87"/>
        <v>4</v>
      </c>
      <c r="K141" s="269">
        <f t="shared" si="88"/>
        <v>0.97</v>
      </c>
      <c r="L141" s="270">
        <f t="shared" si="141"/>
        <v>1.01</v>
      </c>
      <c r="M141" s="271">
        <f t="shared" si="89"/>
        <v>22077220.519736089</v>
      </c>
      <c r="N141" s="271">
        <f t="shared" si="90"/>
        <v>24884554.94026272</v>
      </c>
      <c r="O141" s="271">
        <f t="shared" si="91"/>
        <v>26419379.838199999</v>
      </c>
      <c r="P141" s="271">
        <f t="shared" si="92"/>
        <v>28048869.3774372</v>
      </c>
      <c r="Q141" s="272">
        <f t="shared" si="93"/>
        <v>26419379.838199999</v>
      </c>
      <c r="R141" s="271">
        <f t="shared" si="93"/>
        <v>28048869.3774372</v>
      </c>
      <c r="S141" s="271">
        <f t="shared" si="94"/>
        <v>29778862.265910644</v>
      </c>
      <c r="T141" s="271"/>
      <c r="U141" s="271">
        <f t="shared" si="95"/>
        <v>1545405436.3815262</v>
      </c>
      <c r="V141" s="271">
        <f t="shared" si="96"/>
        <v>1741918845.8183904</v>
      </c>
      <c r="W141" s="271">
        <f t="shared" si="97"/>
        <v>1849356588.674</v>
      </c>
      <c r="X141" s="272">
        <f t="shared" si="98"/>
        <v>1963420856.420604</v>
      </c>
      <c r="Y141" s="272">
        <f t="shared" si="99"/>
        <v>1849356588.674</v>
      </c>
      <c r="Z141" s="271">
        <f t="shared" si="100"/>
        <v>1963420856.420604</v>
      </c>
      <c r="AA141" s="271">
        <f t="shared" si="101"/>
        <v>2084520358.613745</v>
      </c>
      <c r="AB141" s="271"/>
      <c r="AC141" s="33" t="str">
        <f t="shared" si="102"/>
        <v>BERTAHAP</v>
      </c>
      <c r="AD141" s="273">
        <f t="shared" si="103"/>
        <v>0</v>
      </c>
      <c r="AE141" s="274">
        <v>2</v>
      </c>
      <c r="AF141" s="275"/>
      <c r="AG141" s="271" t="str">
        <f>IF(AF141&gt;$AZ$42,"LB","KR")</f>
        <v>KR</v>
      </c>
      <c r="AH141" s="275">
        <f t="shared" ref="AH141:AM183" si="153">ROUNDUP((U141*(1+$J$5)),-3)</f>
        <v>1699946000</v>
      </c>
      <c r="AI141" s="275">
        <f t="shared" si="153"/>
        <v>1916111000</v>
      </c>
      <c r="AJ141" s="275">
        <f t="shared" si="153"/>
        <v>2034293000</v>
      </c>
      <c r="AK141" s="276">
        <f t="shared" si="153"/>
        <v>2159763000</v>
      </c>
      <c r="AL141" s="276">
        <f t="shared" si="153"/>
        <v>2034293000</v>
      </c>
      <c r="AM141" s="275">
        <f t="shared" si="153"/>
        <v>2159763000</v>
      </c>
      <c r="AN141" s="275">
        <f t="shared" si="152"/>
        <v>2292973000</v>
      </c>
      <c r="AO141" s="52">
        <f t="shared" si="123"/>
        <v>2156351000</v>
      </c>
      <c r="AP141" s="43">
        <f t="shared" si="123"/>
        <v>2289349000</v>
      </c>
      <c r="AQ141" s="63">
        <f t="shared" si="104"/>
        <v>1940715900</v>
      </c>
      <c r="AR141" s="63">
        <f t="shared" si="105"/>
        <v>32345265</v>
      </c>
      <c r="AS141" s="351">
        <f t="shared" si="106"/>
        <v>40495556.25</v>
      </c>
      <c r="AT141" s="141">
        <f t="shared" si="107"/>
        <v>22893490</v>
      </c>
      <c r="AU141" s="5">
        <f t="shared" si="108"/>
        <v>32345265</v>
      </c>
      <c r="AV141" s="5">
        <f t="shared" si="109"/>
        <v>50857325</v>
      </c>
      <c r="AX141" s="2"/>
      <c r="AY141" s="2"/>
      <c r="BT141" s="56">
        <f t="shared" si="110"/>
        <v>-392367.02730000019</v>
      </c>
      <c r="BV141" s="126">
        <v>28</v>
      </c>
      <c r="BW141" s="122" t="s">
        <v>162</v>
      </c>
      <c r="BX141" s="122" t="str">
        <f>F123</f>
        <v>2BR-22</v>
      </c>
      <c r="BY141" s="123">
        <f>D123</f>
        <v>22</v>
      </c>
      <c r="BZ141" s="124">
        <f>G123</f>
        <v>81</v>
      </c>
      <c r="CA141" s="124">
        <f>H123</f>
        <v>70</v>
      </c>
      <c r="CB141" s="125">
        <f>O123</f>
        <v>26680957.856400002</v>
      </c>
      <c r="CC141" s="125">
        <f>AH123</f>
        <v>1716778000</v>
      </c>
      <c r="CD141" s="125">
        <f>AI123</f>
        <v>1935083000</v>
      </c>
      <c r="CE141" s="125">
        <f>AJ123</f>
        <v>2054434000</v>
      </c>
      <c r="CF141" s="125">
        <f>AK123</f>
        <v>2181147000</v>
      </c>
      <c r="CG141" s="125">
        <f>AN123</f>
        <v>2315676000</v>
      </c>
      <c r="CH141" s="2">
        <v>5</v>
      </c>
      <c r="CT141" s="63">
        <f t="shared" si="117"/>
        <v>2060414100</v>
      </c>
      <c r="CU141" s="44">
        <f t="shared" si="118"/>
        <v>22893490</v>
      </c>
      <c r="CX141" s="56">
        <f t="shared" si="119"/>
        <v>1830863700</v>
      </c>
      <c r="CY141" s="44">
        <f t="shared" si="120"/>
        <v>30514395</v>
      </c>
      <c r="CZ141" s="49">
        <f t="shared" si="121"/>
        <v>50857325</v>
      </c>
    </row>
    <row r="142" spans="1:104">
      <c r="A142" s="3">
        <f t="shared" si="122"/>
        <v>103</v>
      </c>
      <c r="B142" s="263">
        <v>1</v>
      </c>
      <c r="C142" s="264" t="s">
        <v>159</v>
      </c>
      <c r="D142" s="265" t="s">
        <v>24</v>
      </c>
      <c r="E142" s="266"/>
      <c r="F142" s="41" t="s">
        <v>39</v>
      </c>
      <c r="G142" s="267">
        <f t="shared" si="84"/>
        <v>113</v>
      </c>
      <c r="H142" s="267">
        <f t="shared" si="85"/>
        <v>101</v>
      </c>
      <c r="I142" s="268">
        <f t="shared" si="86"/>
        <v>26966806</v>
      </c>
      <c r="J142" s="268">
        <f t="shared" si="87"/>
        <v>6</v>
      </c>
      <c r="K142" s="269">
        <f t="shared" si="88"/>
        <v>0.95</v>
      </c>
      <c r="L142" s="319">
        <f t="shared" ref="L142:L148" si="154">SUMIF($AN$4:$AN$22,D142,$BI$4:$BI$22)</f>
        <v>1.02</v>
      </c>
      <c r="M142" s="271">
        <f t="shared" si="89"/>
        <v>21836099.50354626</v>
      </c>
      <c r="N142" s="271">
        <f t="shared" si="90"/>
        <v>24612773.029615775</v>
      </c>
      <c r="O142" s="271">
        <f t="shared" si="91"/>
        <v>26130835.013999999</v>
      </c>
      <c r="P142" s="271">
        <f t="shared" si="92"/>
        <v>27742527.739855718</v>
      </c>
      <c r="Q142" s="272">
        <f t="shared" si="93"/>
        <v>26130835.013999999</v>
      </c>
      <c r="R142" s="271">
        <f t="shared" si="93"/>
        <v>27742527.739855718</v>
      </c>
      <c r="S142" s="271">
        <f t="shared" si="94"/>
        <v>29453626.146440148</v>
      </c>
      <c r="T142" s="271"/>
      <c r="U142" s="271">
        <f t="shared" si="95"/>
        <v>2205446049.8581724</v>
      </c>
      <c r="V142" s="271">
        <f t="shared" si="96"/>
        <v>2485890075.9911933</v>
      </c>
      <c r="W142" s="271">
        <f t="shared" si="97"/>
        <v>2639214336.414</v>
      </c>
      <c r="X142" s="272">
        <f t="shared" si="98"/>
        <v>2801995301.7254276</v>
      </c>
      <c r="Y142" s="272">
        <f t="shared" si="99"/>
        <v>2639214336.414</v>
      </c>
      <c r="Z142" s="271">
        <f t="shared" si="100"/>
        <v>2801995301.7254276</v>
      </c>
      <c r="AA142" s="271">
        <f t="shared" si="101"/>
        <v>2974816240.7904549</v>
      </c>
      <c r="AB142" s="271"/>
      <c r="AC142" s="33" t="str">
        <f t="shared" si="102"/>
        <v>BERTAHAP</v>
      </c>
      <c r="AD142" s="273">
        <f t="shared" si="103"/>
        <v>0</v>
      </c>
      <c r="AE142" s="274">
        <v>2</v>
      </c>
      <c r="AF142" s="275"/>
      <c r="AG142" s="271" t="str">
        <f>IF(AF142&gt;$AZ$42,"LB","KR")</f>
        <v>KR</v>
      </c>
      <c r="AH142" s="275">
        <f t="shared" si="153"/>
        <v>2425991000</v>
      </c>
      <c r="AI142" s="275">
        <f t="shared" si="153"/>
        <v>2734480000</v>
      </c>
      <c r="AJ142" s="275">
        <f t="shared" si="153"/>
        <v>2903136000</v>
      </c>
      <c r="AK142" s="276">
        <f t="shared" si="153"/>
        <v>3082195000</v>
      </c>
      <c r="AL142" s="276">
        <f t="shared" si="153"/>
        <v>2903136000</v>
      </c>
      <c r="AM142" s="275">
        <f t="shared" si="153"/>
        <v>3082195000</v>
      </c>
      <c r="AN142" s="275">
        <f t="shared" si="152"/>
        <v>3272298000</v>
      </c>
      <c r="AO142" s="52">
        <f t="shared" si="123"/>
        <v>3077325000</v>
      </c>
      <c r="AP142" s="43">
        <f t="shared" si="123"/>
        <v>3267127000</v>
      </c>
      <c r="AQ142" s="63">
        <f t="shared" si="104"/>
        <v>2769592500</v>
      </c>
      <c r="AR142" s="63">
        <f t="shared" si="105"/>
        <v>46159875</v>
      </c>
      <c r="AS142" s="351">
        <f t="shared" si="106"/>
        <v>57791156.25</v>
      </c>
      <c r="AT142" s="141">
        <f t="shared" si="107"/>
        <v>32671270</v>
      </c>
      <c r="AU142" s="5">
        <f t="shared" si="108"/>
        <v>46159875</v>
      </c>
      <c r="AV142" s="5">
        <f t="shared" si="109"/>
        <v>72578400</v>
      </c>
      <c r="AX142" s="2"/>
      <c r="AY142" s="2"/>
      <c r="BT142" s="56">
        <f t="shared" si="110"/>
        <v>-680911.8515000008</v>
      </c>
      <c r="BV142" s="126">
        <v>29</v>
      </c>
      <c r="BW142" s="122" t="s">
        <v>141</v>
      </c>
      <c r="BX142" s="122" t="str">
        <f>F126</f>
        <v>1BR-8</v>
      </c>
      <c r="BY142" s="123" t="str">
        <f>D126</f>
        <v>08</v>
      </c>
      <c r="BZ142" s="124">
        <f>G126</f>
        <v>60</v>
      </c>
      <c r="CA142" s="124">
        <f>H126</f>
        <v>52</v>
      </c>
      <c r="CB142" s="125">
        <f>O126</f>
        <v>25329920.875800002</v>
      </c>
      <c r="CC142" s="125">
        <f>AH126</f>
        <v>1210743000</v>
      </c>
      <c r="CD142" s="125">
        <f>AI126</f>
        <v>1364700000</v>
      </c>
      <c r="CE142" s="125">
        <f>AJ126</f>
        <v>1448872000</v>
      </c>
      <c r="CF142" s="125">
        <f>AK126</f>
        <v>1538235000</v>
      </c>
      <c r="CG142" s="125">
        <f>AN126</f>
        <v>1633110000</v>
      </c>
      <c r="CH142" s="2">
        <v>2</v>
      </c>
      <c r="CT142" s="63">
        <f t="shared" si="117"/>
        <v>2940414300</v>
      </c>
      <c r="CU142" s="44">
        <f t="shared" si="118"/>
        <v>32671270</v>
      </c>
      <c r="CX142" s="56">
        <f t="shared" si="119"/>
        <v>2612822400</v>
      </c>
      <c r="CY142" s="44">
        <f t="shared" si="120"/>
        <v>43547040</v>
      </c>
      <c r="CZ142" s="49">
        <f t="shared" si="121"/>
        <v>72578400</v>
      </c>
    </row>
    <row r="143" spans="1:104">
      <c r="A143" s="3">
        <f t="shared" si="122"/>
        <v>104</v>
      </c>
      <c r="B143" s="263">
        <v>2</v>
      </c>
      <c r="C143" s="264" t="s">
        <v>159</v>
      </c>
      <c r="D143" s="265" t="s">
        <v>35</v>
      </c>
      <c r="E143" s="266"/>
      <c r="F143" s="41" t="s">
        <v>42</v>
      </c>
      <c r="G143" s="267">
        <f t="shared" si="84"/>
        <v>78</v>
      </c>
      <c r="H143" s="267">
        <f t="shared" si="85"/>
        <v>66</v>
      </c>
      <c r="I143" s="268">
        <f t="shared" si="86"/>
        <v>26966806</v>
      </c>
      <c r="J143" s="268">
        <f t="shared" si="87"/>
        <v>2</v>
      </c>
      <c r="K143" s="269">
        <f t="shared" si="88"/>
        <v>0.93</v>
      </c>
      <c r="L143" s="319">
        <f t="shared" si="154"/>
        <v>1.02</v>
      </c>
      <c r="M143" s="271">
        <f t="shared" si="89"/>
        <v>21376392.145576868</v>
      </c>
      <c r="N143" s="271">
        <f t="shared" si="90"/>
        <v>24094609.386887025</v>
      </c>
      <c r="O143" s="271">
        <f t="shared" si="91"/>
        <v>25580712.171600003</v>
      </c>
      <c r="P143" s="271">
        <f t="shared" si="92"/>
        <v>27158474.52427981</v>
      </c>
      <c r="Q143" s="272">
        <f t="shared" si="93"/>
        <v>25580712.171600003</v>
      </c>
      <c r="R143" s="271">
        <f t="shared" si="93"/>
        <v>27158474.52427981</v>
      </c>
      <c r="S143" s="271">
        <f t="shared" si="94"/>
        <v>28833549.806515098</v>
      </c>
      <c r="T143" s="271"/>
      <c r="U143" s="271">
        <f t="shared" si="95"/>
        <v>1410841881.6080732</v>
      </c>
      <c r="V143" s="271">
        <f t="shared" si="96"/>
        <v>1590244219.5345438</v>
      </c>
      <c r="W143" s="271">
        <f t="shared" si="97"/>
        <v>1688327003.3256001</v>
      </c>
      <c r="X143" s="272">
        <f t="shared" si="98"/>
        <v>1792459318.6024675</v>
      </c>
      <c r="Y143" s="272">
        <f t="shared" si="99"/>
        <v>1688327003.3256001</v>
      </c>
      <c r="Z143" s="271">
        <f t="shared" si="100"/>
        <v>1792459318.6024675</v>
      </c>
      <c r="AA143" s="271">
        <f t="shared" si="101"/>
        <v>1903014287.2299964</v>
      </c>
      <c r="AB143" s="271"/>
      <c r="AC143" s="33" t="str">
        <f t="shared" si="102"/>
        <v>BERTAHAP</v>
      </c>
      <c r="AD143" s="273">
        <f t="shared" si="103"/>
        <v>0</v>
      </c>
      <c r="AE143" s="274">
        <v>2</v>
      </c>
      <c r="AF143" s="275"/>
      <c r="AG143" s="271" t="str">
        <f>IF(AF143&gt;$AZ$42,"LB","KR")</f>
        <v>KR</v>
      </c>
      <c r="AH143" s="275">
        <f t="shared" si="153"/>
        <v>1551927000</v>
      </c>
      <c r="AI143" s="275">
        <f t="shared" si="153"/>
        <v>1749269000</v>
      </c>
      <c r="AJ143" s="275">
        <f t="shared" si="153"/>
        <v>1857160000</v>
      </c>
      <c r="AK143" s="276">
        <f t="shared" si="153"/>
        <v>1971706000</v>
      </c>
      <c r="AL143" s="276">
        <f t="shared" si="153"/>
        <v>1857160000</v>
      </c>
      <c r="AM143" s="275">
        <f t="shared" si="153"/>
        <v>1971706000</v>
      </c>
      <c r="AN143" s="275">
        <f t="shared" si="152"/>
        <v>2093316000</v>
      </c>
      <c r="AO143" s="52">
        <f t="shared" si="123"/>
        <v>1968590000</v>
      </c>
      <c r="AP143" s="43">
        <f t="shared" si="123"/>
        <v>2090009000</v>
      </c>
      <c r="AQ143" s="63">
        <f t="shared" si="104"/>
        <v>1771731000</v>
      </c>
      <c r="AR143" s="63">
        <f t="shared" si="105"/>
        <v>29528850</v>
      </c>
      <c r="AS143" s="351">
        <f t="shared" si="106"/>
        <v>36969487.5</v>
      </c>
      <c r="AT143" s="141">
        <f t="shared" si="107"/>
        <v>20900090</v>
      </c>
      <c r="AU143" s="5">
        <f t="shared" si="108"/>
        <v>29528850</v>
      </c>
      <c r="AV143" s="5">
        <f t="shared" si="109"/>
        <v>46429000</v>
      </c>
      <c r="AX143" s="2"/>
      <c r="AY143" s="2"/>
      <c r="BT143" s="56">
        <f t="shared" si="110"/>
        <v>-1231034.6938999966</v>
      </c>
      <c r="BV143" s="126">
        <v>30</v>
      </c>
      <c r="BW143" s="131" t="s">
        <v>55</v>
      </c>
      <c r="BX143" s="122" t="str">
        <f>F148</f>
        <v>2BR-18</v>
      </c>
      <c r="BY143" s="123">
        <f>D148</f>
        <v>18</v>
      </c>
      <c r="BZ143" s="124">
        <f>G148</f>
        <v>97</v>
      </c>
      <c r="CA143" s="124">
        <f>H148</f>
        <v>85</v>
      </c>
      <c r="CB143" s="125">
        <f>O148</f>
        <v>25580712.171600003</v>
      </c>
      <c r="CC143" s="125">
        <f>AH148</f>
        <v>1998693000</v>
      </c>
      <c r="CD143" s="125">
        <f>AI148</f>
        <v>2252846000</v>
      </c>
      <c r="CE143" s="125">
        <f>AJ148</f>
        <v>2391797000</v>
      </c>
      <c r="CF143" s="125">
        <f>AK148</f>
        <v>2539318000</v>
      </c>
      <c r="CG143" s="125">
        <f>AN148</f>
        <v>2695937000</v>
      </c>
      <c r="CH143" s="2">
        <v>1</v>
      </c>
      <c r="CT143" s="63">
        <f t="shared" si="117"/>
        <v>1881008100</v>
      </c>
      <c r="CU143" s="44">
        <f t="shared" si="118"/>
        <v>20900090</v>
      </c>
      <c r="CX143" s="56">
        <f t="shared" si="119"/>
        <v>1671444000</v>
      </c>
      <c r="CY143" s="44">
        <f t="shared" si="120"/>
        <v>27857400</v>
      </c>
      <c r="CZ143" s="49">
        <f t="shared" si="121"/>
        <v>46429000</v>
      </c>
    </row>
    <row r="144" spans="1:104">
      <c r="A144" s="3">
        <f t="shared" si="122"/>
        <v>105</v>
      </c>
      <c r="B144" s="263">
        <v>3</v>
      </c>
      <c r="C144" s="264" t="s">
        <v>159</v>
      </c>
      <c r="D144" s="265" t="s">
        <v>41</v>
      </c>
      <c r="E144" s="266"/>
      <c r="F144" s="41" t="s">
        <v>45</v>
      </c>
      <c r="G144" s="267">
        <f t="shared" si="84"/>
        <v>60</v>
      </c>
      <c r="H144" s="267">
        <f t="shared" si="85"/>
        <v>52</v>
      </c>
      <c r="I144" s="268">
        <f t="shared" si="86"/>
        <v>26966806</v>
      </c>
      <c r="J144" s="268">
        <f t="shared" si="87"/>
        <v>2</v>
      </c>
      <c r="K144" s="269">
        <f t="shared" si="88"/>
        <v>0.93</v>
      </c>
      <c r="L144" s="319">
        <f t="shared" si="154"/>
        <v>1.02</v>
      </c>
      <c r="M144" s="271">
        <f t="shared" si="89"/>
        <v>21376392.145576868</v>
      </c>
      <c r="N144" s="271">
        <f t="shared" si="90"/>
        <v>24094609.386887025</v>
      </c>
      <c r="O144" s="271">
        <f t="shared" si="91"/>
        <v>25580712.171600003</v>
      </c>
      <c r="P144" s="271">
        <f t="shared" si="92"/>
        <v>27158474.52427981</v>
      </c>
      <c r="Q144" s="272">
        <f t="shared" si="93"/>
        <v>25580712.171600003</v>
      </c>
      <c r="R144" s="271">
        <f t="shared" si="93"/>
        <v>27158474.52427981</v>
      </c>
      <c r="S144" s="271">
        <f t="shared" si="94"/>
        <v>28833549.806515098</v>
      </c>
      <c r="T144" s="271"/>
      <c r="U144" s="271">
        <f t="shared" si="95"/>
        <v>1111572391.5699971</v>
      </c>
      <c r="V144" s="271">
        <f t="shared" si="96"/>
        <v>1252919688.1181252</v>
      </c>
      <c r="W144" s="271">
        <f t="shared" si="97"/>
        <v>1330197032.9232001</v>
      </c>
      <c r="X144" s="272">
        <f t="shared" si="98"/>
        <v>1412240675.2625501</v>
      </c>
      <c r="Y144" s="272">
        <f t="shared" si="99"/>
        <v>1330197032.9232001</v>
      </c>
      <c r="Z144" s="271">
        <f t="shared" si="100"/>
        <v>1412240675.2625501</v>
      </c>
      <c r="AA144" s="271">
        <f t="shared" si="101"/>
        <v>1499344589.9387851</v>
      </c>
      <c r="AB144" s="271"/>
      <c r="AC144" s="33" t="str">
        <f t="shared" si="102"/>
        <v>BERTAHAP</v>
      </c>
      <c r="AD144" s="273">
        <f t="shared" si="103"/>
        <v>0</v>
      </c>
      <c r="AE144" s="274">
        <v>2</v>
      </c>
      <c r="AF144" s="275"/>
      <c r="AG144" s="271" t="e">
        <f>IF(AF144&gt;#REF!,"LB","KR")</f>
        <v>#REF!</v>
      </c>
      <c r="AH144" s="275">
        <f t="shared" si="153"/>
        <v>1222730000</v>
      </c>
      <c r="AI144" s="275">
        <f t="shared" si="153"/>
        <v>1378212000</v>
      </c>
      <c r="AJ144" s="275">
        <f t="shared" si="153"/>
        <v>1463217000</v>
      </c>
      <c r="AK144" s="276">
        <f t="shared" si="153"/>
        <v>1553465000</v>
      </c>
      <c r="AL144" s="276">
        <f t="shared" si="153"/>
        <v>1463217000</v>
      </c>
      <c r="AM144" s="275">
        <f t="shared" si="153"/>
        <v>1553465000</v>
      </c>
      <c r="AN144" s="275">
        <f t="shared" si="152"/>
        <v>1649280000</v>
      </c>
      <c r="AO144" s="52">
        <f t="shared" si="123"/>
        <v>1551011000</v>
      </c>
      <c r="AP144" s="43">
        <f t="shared" si="123"/>
        <v>1646673000</v>
      </c>
      <c r="AQ144" s="63">
        <f t="shared" si="104"/>
        <v>1395909900</v>
      </c>
      <c r="AR144" s="63">
        <f t="shared" si="105"/>
        <v>23265165</v>
      </c>
      <c r="AS144" s="351">
        <f t="shared" si="106"/>
        <v>29127468.75</v>
      </c>
      <c r="AT144" s="141">
        <f t="shared" si="107"/>
        <v>16466730</v>
      </c>
      <c r="AU144" s="5">
        <f t="shared" si="108"/>
        <v>23265165</v>
      </c>
      <c r="AV144" s="5">
        <f t="shared" si="109"/>
        <v>36580425</v>
      </c>
      <c r="AX144" s="2"/>
      <c r="AY144" s="2"/>
      <c r="BT144" s="56">
        <f t="shared" si="110"/>
        <v>-1231034.6938999966</v>
      </c>
      <c r="BV144" s="126">
        <v>31</v>
      </c>
      <c r="BW144" s="131" t="s">
        <v>61</v>
      </c>
      <c r="BX144" s="122" t="str">
        <f>F170</f>
        <v>1BR-20</v>
      </c>
      <c r="BY144" s="123">
        <f>D170</f>
        <v>20</v>
      </c>
      <c r="BZ144" s="124">
        <f>G170</f>
        <v>60</v>
      </c>
      <c r="CA144" s="124">
        <f>H170</f>
        <v>51</v>
      </c>
      <c r="CB144" s="125">
        <f>O170</f>
        <v>25329920.875800002</v>
      </c>
      <c r="CC144" s="125">
        <f t="shared" ref="CC144:CF145" si="155">AH170</f>
        <v>1187459000</v>
      </c>
      <c r="CD144" s="125">
        <f t="shared" si="155"/>
        <v>1338456000</v>
      </c>
      <c r="CE144" s="125">
        <f t="shared" si="155"/>
        <v>1421009000</v>
      </c>
      <c r="CF144" s="125">
        <f t="shared" si="155"/>
        <v>1508654000</v>
      </c>
      <c r="CG144" s="125">
        <f>AN170</f>
        <v>1601704000</v>
      </c>
      <c r="CH144" s="2">
        <v>1</v>
      </c>
      <c r="CT144" s="63">
        <f t="shared" si="117"/>
        <v>1482005700</v>
      </c>
      <c r="CU144" s="44">
        <f t="shared" si="118"/>
        <v>16466730</v>
      </c>
      <c r="CX144" s="56">
        <f t="shared" si="119"/>
        <v>1316895300</v>
      </c>
      <c r="CY144" s="44">
        <f t="shared" si="120"/>
        <v>21948255</v>
      </c>
      <c r="CZ144" s="49">
        <f t="shared" si="121"/>
        <v>36580425</v>
      </c>
    </row>
    <row r="145" spans="1:104">
      <c r="A145" s="3">
        <f t="shared" si="122"/>
        <v>106</v>
      </c>
      <c r="B145" s="263">
        <v>4</v>
      </c>
      <c r="C145" s="264" t="s">
        <v>159</v>
      </c>
      <c r="D145" s="265">
        <v>10</v>
      </c>
      <c r="E145" s="266"/>
      <c r="F145" s="41" t="s">
        <v>48</v>
      </c>
      <c r="G145" s="267">
        <f t="shared" si="84"/>
        <v>74</v>
      </c>
      <c r="H145" s="267">
        <f t="shared" si="85"/>
        <v>63</v>
      </c>
      <c r="I145" s="268">
        <f t="shared" si="86"/>
        <v>26966806</v>
      </c>
      <c r="J145" s="268">
        <f t="shared" si="87"/>
        <v>2</v>
      </c>
      <c r="K145" s="269">
        <f t="shared" si="88"/>
        <v>0.93</v>
      </c>
      <c r="L145" s="319">
        <f t="shared" si="154"/>
        <v>1.02</v>
      </c>
      <c r="M145" s="271">
        <f t="shared" si="89"/>
        <v>21376392.145576868</v>
      </c>
      <c r="N145" s="271">
        <f t="shared" si="90"/>
        <v>24094609.386887025</v>
      </c>
      <c r="O145" s="271">
        <f t="shared" si="91"/>
        <v>25580712.171600003</v>
      </c>
      <c r="P145" s="271">
        <f t="shared" si="92"/>
        <v>27158474.52427981</v>
      </c>
      <c r="Q145" s="272">
        <f t="shared" si="93"/>
        <v>25580712.171600003</v>
      </c>
      <c r="R145" s="271">
        <f t="shared" si="93"/>
        <v>27158474.52427981</v>
      </c>
      <c r="S145" s="271">
        <f t="shared" si="94"/>
        <v>28833549.806515098</v>
      </c>
      <c r="T145" s="271"/>
      <c r="U145" s="271">
        <f t="shared" si="95"/>
        <v>1346712705.1713426</v>
      </c>
      <c r="V145" s="271">
        <f t="shared" si="96"/>
        <v>1517960391.3738825</v>
      </c>
      <c r="W145" s="271">
        <f t="shared" si="97"/>
        <v>1611584866.8108001</v>
      </c>
      <c r="X145" s="272">
        <f t="shared" si="98"/>
        <v>1710983895.029628</v>
      </c>
      <c r="Y145" s="272">
        <f t="shared" si="99"/>
        <v>1611584866.8108001</v>
      </c>
      <c r="Z145" s="271">
        <f t="shared" si="100"/>
        <v>1710983895.029628</v>
      </c>
      <c r="AA145" s="271">
        <f t="shared" si="101"/>
        <v>1816513637.810451</v>
      </c>
      <c r="AB145" s="271"/>
      <c r="AC145" s="33" t="str">
        <f t="shared" si="102"/>
        <v>BERTAHAP</v>
      </c>
      <c r="AD145" s="273">
        <f t="shared" si="103"/>
        <v>0</v>
      </c>
      <c r="AE145" s="274">
        <v>2</v>
      </c>
      <c r="AF145" s="275"/>
      <c r="AG145" s="271" t="e">
        <f>IF(AF145&gt;#REF!,"LB","KR")</f>
        <v>#REF!</v>
      </c>
      <c r="AH145" s="275">
        <f t="shared" si="153"/>
        <v>1481384000</v>
      </c>
      <c r="AI145" s="275">
        <f t="shared" si="153"/>
        <v>1669757000</v>
      </c>
      <c r="AJ145" s="275">
        <f t="shared" si="153"/>
        <v>1772744000</v>
      </c>
      <c r="AK145" s="276">
        <f t="shared" si="153"/>
        <v>1882083000</v>
      </c>
      <c r="AL145" s="276">
        <f t="shared" si="153"/>
        <v>1772744000</v>
      </c>
      <c r="AM145" s="275">
        <f t="shared" si="153"/>
        <v>1882083000</v>
      </c>
      <c r="AN145" s="275">
        <f t="shared" si="152"/>
        <v>1998166000</v>
      </c>
      <c r="AO145" s="52">
        <f t="shared" si="123"/>
        <v>1879109000</v>
      </c>
      <c r="AP145" s="43">
        <f t="shared" si="123"/>
        <v>1995008000</v>
      </c>
      <c r="AQ145" s="63">
        <f t="shared" si="104"/>
        <v>1691198100</v>
      </c>
      <c r="AR145" s="63">
        <f t="shared" si="105"/>
        <v>28186635</v>
      </c>
      <c r="AS145" s="351">
        <f t="shared" si="106"/>
        <v>35289056.25</v>
      </c>
      <c r="AT145" s="141">
        <f t="shared" si="107"/>
        <v>19950080</v>
      </c>
      <c r="AU145" s="5">
        <f t="shared" si="108"/>
        <v>28186635</v>
      </c>
      <c r="AV145" s="5">
        <f t="shared" si="109"/>
        <v>44318600</v>
      </c>
      <c r="AX145" s="2"/>
      <c r="AY145" s="2"/>
      <c r="BT145" s="56">
        <f t="shared" si="110"/>
        <v>-1231034.6938999966</v>
      </c>
      <c r="BV145" s="126">
        <v>32</v>
      </c>
      <c r="BW145" s="131" t="s">
        <v>61</v>
      </c>
      <c r="BX145" s="122" t="str">
        <f>F171</f>
        <v>2BR-22</v>
      </c>
      <c r="BY145" s="123">
        <f>D171</f>
        <v>22</v>
      </c>
      <c r="BZ145" s="124">
        <f>G171</f>
        <v>81</v>
      </c>
      <c r="CA145" s="124">
        <f>H171</f>
        <v>70</v>
      </c>
      <c r="CB145" s="125">
        <f>O171</f>
        <v>26419379.838199999</v>
      </c>
      <c r="CC145" s="125">
        <f t="shared" si="155"/>
        <v>1699946000</v>
      </c>
      <c r="CD145" s="125">
        <f t="shared" si="155"/>
        <v>1916111000</v>
      </c>
      <c r="CE145" s="125">
        <f t="shared" si="155"/>
        <v>2034293000</v>
      </c>
      <c r="CF145" s="125">
        <f t="shared" si="155"/>
        <v>2159763000</v>
      </c>
      <c r="CG145" s="125">
        <f>AN171</f>
        <v>2292973000</v>
      </c>
      <c r="CH145" s="2">
        <v>1</v>
      </c>
      <c r="CT145" s="63">
        <f t="shared" si="117"/>
        <v>1795507200</v>
      </c>
      <c r="CU145" s="44">
        <f t="shared" si="118"/>
        <v>19950080</v>
      </c>
      <c r="CX145" s="56">
        <f t="shared" si="119"/>
        <v>1595469600</v>
      </c>
      <c r="CY145" s="44">
        <f t="shared" si="120"/>
        <v>26591160</v>
      </c>
      <c r="CZ145" s="49">
        <f t="shared" si="121"/>
        <v>44318600</v>
      </c>
    </row>
    <row r="146" spans="1:104">
      <c r="A146" s="3">
        <f t="shared" si="122"/>
        <v>107</v>
      </c>
      <c r="B146" s="263">
        <v>5</v>
      </c>
      <c r="C146" s="264" t="s">
        <v>159</v>
      </c>
      <c r="D146" s="299">
        <v>12</v>
      </c>
      <c r="E146" s="266"/>
      <c r="F146" s="41" t="s">
        <v>50</v>
      </c>
      <c r="G146" s="267">
        <f t="shared" si="84"/>
        <v>67</v>
      </c>
      <c r="H146" s="267">
        <f t="shared" si="85"/>
        <v>57</v>
      </c>
      <c r="I146" s="268">
        <f t="shared" si="86"/>
        <v>26966806</v>
      </c>
      <c r="J146" s="268">
        <f t="shared" si="87"/>
        <v>2</v>
      </c>
      <c r="K146" s="269">
        <f t="shared" si="88"/>
        <v>0.93</v>
      </c>
      <c r="L146" s="319">
        <f t="shared" si="154"/>
        <v>1.02</v>
      </c>
      <c r="M146" s="271">
        <f t="shared" si="89"/>
        <v>21376392.145576868</v>
      </c>
      <c r="N146" s="271">
        <f t="shared" si="90"/>
        <v>24094609.386887025</v>
      </c>
      <c r="O146" s="271">
        <f t="shared" si="91"/>
        <v>25580712.171600003</v>
      </c>
      <c r="P146" s="271">
        <f t="shared" si="92"/>
        <v>27158474.52427981</v>
      </c>
      <c r="Q146" s="272">
        <f t="shared" si="93"/>
        <v>25580712.171600003</v>
      </c>
      <c r="R146" s="271">
        <f t="shared" si="93"/>
        <v>27158474.52427981</v>
      </c>
      <c r="S146" s="271">
        <f t="shared" si="94"/>
        <v>28833549.806515098</v>
      </c>
      <c r="T146" s="271"/>
      <c r="U146" s="271">
        <f t="shared" si="95"/>
        <v>1218454352.2978816</v>
      </c>
      <c r="V146" s="271">
        <f t="shared" si="96"/>
        <v>1373392735.0525603</v>
      </c>
      <c r="W146" s="271">
        <f t="shared" si="97"/>
        <v>1458100593.7812002</v>
      </c>
      <c r="X146" s="272">
        <f t="shared" si="98"/>
        <v>1548033047.8839493</v>
      </c>
      <c r="Y146" s="272">
        <f t="shared" si="99"/>
        <v>1458100593.7812002</v>
      </c>
      <c r="Z146" s="271">
        <f t="shared" si="100"/>
        <v>1548033047.8839493</v>
      </c>
      <c r="AA146" s="271">
        <f t="shared" si="101"/>
        <v>1643512338.9713607</v>
      </c>
      <c r="AB146" s="271"/>
      <c r="AC146" s="33" t="str">
        <f t="shared" si="102"/>
        <v>BERTAHAP</v>
      </c>
      <c r="AD146" s="273">
        <f t="shared" si="103"/>
        <v>0</v>
      </c>
      <c r="AE146" s="274">
        <v>2</v>
      </c>
      <c r="AF146" s="275"/>
      <c r="AG146" s="271" t="e">
        <f>IF(AF146&gt;#REF!,"LB","KR")</f>
        <v>#REF!</v>
      </c>
      <c r="AH146" s="275">
        <f t="shared" si="153"/>
        <v>1340300000</v>
      </c>
      <c r="AI146" s="275">
        <f t="shared" si="153"/>
        <v>1510733000</v>
      </c>
      <c r="AJ146" s="275">
        <f t="shared" si="153"/>
        <v>1603911000</v>
      </c>
      <c r="AK146" s="276">
        <f t="shared" si="153"/>
        <v>1702837000</v>
      </c>
      <c r="AL146" s="276">
        <f t="shared" si="153"/>
        <v>1603911000</v>
      </c>
      <c r="AM146" s="275">
        <f t="shared" si="153"/>
        <v>1702837000</v>
      </c>
      <c r="AN146" s="275">
        <f t="shared" si="152"/>
        <v>1807864000</v>
      </c>
      <c r="AO146" s="52">
        <f t="shared" si="123"/>
        <v>1700146000</v>
      </c>
      <c r="AP146" s="43">
        <f t="shared" si="123"/>
        <v>1805008000</v>
      </c>
      <c r="AQ146" s="63">
        <f t="shared" si="104"/>
        <v>1530131400</v>
      </c>
      <c r="AR146" s="63">
        <f t="shared" si="105"/>
        <v>25502190</v>
      </c>
      <c r="AS146" s="351">
        <f t="shared" si="106"/>
        <v>31928193.75</v>
      </c>
      <c r="AT146" s="141">
        <f t="shared" si="107"/>
        <v>18050080</v>
      </c>
      <c r="AU146" s="5">
        <f t="shared" si="108"/>
        <v>25502190</v>
      </c>
      <c r="AV146" s="5">
        <f t="shared" si="109"/>
        <v>40097775</v>
      </c>
      <c r="AX146" s="2"/>
      <c r="AY146" s="2"/>
      <c r="BT146" s="56">
        <f t="shared" si="110"/>
        <v>-1231034.6938999966</v>
      </c>
      <c r="BV146" s="126">
        <v>33</v>
      </c>
      <c r="BW146" s="131" t="s">
        <v>63</v>
      </c>
      <c r="BX146" s="122" t="str">
        <f>F179</f>
        <v>1BR-20</v>
      </c>
      <c r="BY146" s="123">
        <f>D179</f>
        <v>20</v>
      </c>
      <c r="BZ146" s="124">
        <f>G179</f>
        <v>60</v>
      </c>
      <c r="CA146" s="124">
        <f>H179</f>
        <v>51</v>
      </c>
      <c r="CB146" s="125">
        <f>O179</f>
        <v>25580712.171600003</v>
      </c>
      <c r="CC146" s="125">
        <f>AH179</f>
        <v>1199216000</v>
      </c>
      <c r="CD146" s="125">
        <f>AI179</f>
        <v>1351708000</v>
      </c>
      <c r="CE146" s="125">
        <f>AJ179</f>
        <v>1435078000</v>
      </c>
      <c r="CF146" s="125">
        <f>AK179</f>
        <v>1523591000</v>
      </c>
      <c r="CG146" s="125">
        <f>AN179</f>
        <v>1617563000</v>
      </c>
      <c r="CH146" s="2">
        <v>1</v>
      </c>
      <c r="CT146" s="63">
        <f t="shared" si="117"/>
        <v>1624507200</v>
      </c>
      <c r="CU146" s="44">
        <f t="shared" si="118"/>
        <v>18050080</v>
      </c>
      <c r="CX146" s="56">
        <f t="shared" si="119"/>
        <v>1443519900</v>
      </c>
      <c r="CY146" s="44">
        <f t="shared" si="120"/>
        <v>24058665</v>
      </c>
      <c r="CZ146" s="49">
        <f t="shared" si="121"/>
        <v>40097775</v>
      </c>
    </row>
    <row r="147" spans="1:104">
      <c r="A147" s="3">
        <f t="shared" si="122"/>
        <v>108</v>
      </c>
      <c r="B147" s="263">
        <v>6</v>
      </c>
      <c r="C147" s="264" t="s">
        <v>159</v>
      </c>
      <c r="D147" s="265">
        <v>16</v>
      </c>
      <c r="E147" s="266"/>
      <c r="F147" s="41" t="s">
        <v>52</v>
      </c>
      <c r="G147" s="267">
        <f t="shared" si="84"/>
        <v>71</v>
      </c>
      <c r="H147" s="267">
        <f t="shared" si="85"/>
        <v>63</v>
      </c>
      <c r="I147" s="268">
        <f t="shared" si="86"/>
        <v>26966806</v>
      </c>
      <c r="J147" s="268">
        <f t="shared" si="87"/>
        <v>2</v>
      </c>
      <c r="K147" s="269">
        <f t="shared" si="88"/>
        <v>0.93</v>
      </c>
      <c r="L147" s="319">
        <f t="shared" si="154"/>
        <v>1.02</v>
      </c>
      <c r="M147" s="271">
        <f t="shared" si="89"/>
        <v>21376392.145576868</v>
      </c>
      <c r="N147" s="271">
        <f t="shared" si="90"/>
        <v>24094609.386887025</v>
      </c>
      <c r="O147" s="271">
        <f t="shared" si="91"/>
        <v>25580712.171600003</v>
      </c>
      <c r="P147" s="271">
        <f t="shared" si="92"/>
        <v>27158474.52427981</v>
      </c>
      <c r="Q147" s="272">
        <f t="shared" si="93"/>
        <v>25580712.171600003</v>
      </c>
      <c r="R147" s="271">
        <f t="shared" si="93"/>
        <v>27158474.52427981</v>
      </c>
      <c r="S147" s="271">
        <f t="shared" si="94"/>
        <v>28833549.806515098</v>
      </c>
      <c r="T147" s="271"/>
      <c r="U147" s="271">
        <f t="shared" si="95"/>
        <v>1346712705.1713426</v>
      </c>
      <c r="V147" s="271">
        <f t="shared" si="96"/>
        <v>1517960391.3738825</v>
      </c>
      <c r="W147" s="271">
        <f t="shared" si="97"/>
        <v>1611584866.8108001</v>
      </c>
      <c r="X147" s="272">
        <f t="shared" si="98"/>
        <v>1710983895.029628</v>
      </c>
      <c r="Y147" s="272">
        <f t="shared" si="99"/>
        <v>1611584866.8108001</v>
      </c>
      <c r="Z147" s="271">
        <f t="shared" si="100"/>
        <v>1710983895.029628</v>
      </c>
      <c r="AA147" s="271">
        <f t="shared" si="101"/>
        <v>1816513637.810451</v>
      </c>
      <c r="AB147" s="271"/>
      <c r="AC147" s="33" t="str">
        <f t="shared" si="102"/>
        <v>BERTAHAP</v>
      </c>
      <c r="AD147" s="273">
        <f t="shared" si="103"/>
        <v>0</v>
      </c>
      <c r="AE147" s="274">
        <v>2</v>
      </c>
      <c r="AF147" s="275"/>
      <c r="AG147" s="271" t="e">
        <f>IF(AF147&gt;#REF!,"LB","KR")</f>
        <v>#REF!</v>
      </c>
      <c r="AH147" s="275">
        <f t="shared" si="153"/>
        <v>1481384000</v>
      </c>
      <c r="AI147" s="275">
        <f t="shared" si="153"/>
        <v>1669757000</v>
      </c>
      <c r="AJ147" s="275">
        <f t="shared" si="153"/>
        <v>1772744000</v>
      </c>
      <c r="AK147" s="276">
        <f t="shared" si="153"/>
        <v>1882083000</v>
      </c>
      <c r="AL147" s="276">
        <f t="shared" si="153"/>
        <v>1772744000</v>
      </c>
      <c r="AM147" s="275">
        <f t="shared" si="153"/>
        <v>1882083000</v>
      </c>
      <c r="AN147" s="275">
        <f t="shared" si="152"/>
        <v>1998166000</v>
      </c>
      <c r="AO147" s="52">
        <f t="shared" si="123"/>
        <v>1879109000</v>
      </c>
      <c r="AP147" s="43">
        <f t="shared" si="123"/>
        <v>1995008000</v>
      </c>
      <c r="AQ147" s="63">
        <f t="shared" si="104"/>
        <v>1691198100</v>
      </c>
      <c r="AR147" s="63">
        <f t="shared" si="105"/>
        <v>28186635</v>
      </c>
      <c r="AS147" s="351">
        <f t="shared" si="106"/>
        <v>35289056.25</v>
      </c>
      <c r="AT147" s="141">
        <f t="shared" si="107"/>
        <v>19950080</v>
      </c>
      <c r="AU147" s="5">
        <f t="shared" si="108"/>
        <v>28186635</v>
      </c>
      <c r="AV147" s="5">
        <f t="shared" si="109"/>
        <v>44318600</v>
      </c>
      <c r="AX147" s="2"/>
      <c r="AY147" s="2"/>
      <c r="BT147" s="56">
        <f t="shared" si="110"/>
        <v>-1231034.6938999966</v>
      </c>
      <c r="BV147" s="126">
        <v>34</v>
      </c>
      <c r="BW147" s="131" t="s">
        <v>65</v>
      </c>
      <c r="BX147" s="122" t="str">
        <f>F181</f>
        <v>1BR-6</v>
      </c>
      <c r="BY147" s="123" t="str">
        <f>D181</f>
        <v>06</v>
      </c>
      <c r="BZ147" s="124">
        <f>G181</f>
        <v>78</v>
      </c>
      <c r="CA147" s="124">
        <f>H181</f>
        <v>66</v>
      </c>
      <c r="CB147" s="125">
        <f>O181</f>
        <v>25831503.467400003</v>
      </c>
      <c r="CC147" s="125">
        <f>AH181</f>
        <v>1567142000</v>
      </c>
      <c r="CD147" s="125">
        <f>AI181</f>
        <v>1766419000</v>
      </c>
      <c r="CE147" s="125">
        <f>AJ181</f>
        <v>1875368000</v>
      </c>
      <c r="CF147" s="125">
        <f>AK181</f>
        <v>1991036000</v>
      </c>
      <c r="CG147" s="125">
        <f>AN181</f>
        <v>2113839000</v>
      </c>
      <c r="CH147" s="2">
        <v>1</v>
      </c>
      <c r="CT147" s="63">
        <f t="shared" si="117"/>
        <v>1795507200</v>
      </c>
      <c r="CU147" s="44">
        <f t="shared" si="118"/>
        <v>19950080</v>
      </c>
      <c r="CX147" s="56">
        <f t="shared" si="119"/>
        <v>1595469600</v>
      </c>
      <c r="CY147" s="44">
        <f t="shared" si="120"/>
        <v>26591160</v>
      </c>
      <c r="CZ147" s="49">
        <f t="shared" si="121"/>
        <v>44318600</v>
      </c>
    </row>
    <row r="148" spans="1:104">
      <c r="A148" s="3">
        <f t="shared" si="122"/>
        <v>109</v>
      </c>
      <c r="B148" s="263">
        <v>7</v>
      </c>
      <c r="C148" s="264" t="s">
        <v>159</v>
      </c>
      <c r="D148" s="299">
        <v>18</v>
      </c>
      <c r="E148" s="266"/>
      <c r="F148" s="41" t="s">
        <v>54</v>
      </c>
      <c r="G148" s="267">
        <f t="shared" si="84"/>
        <v>97</v>
      </c>
      <c r="H148" s="267">
        <f t="shared" si="85"/>
        <v>85</v>
      </c>
      <c r="I148" s="268">
        <f t="shared" si="86"/>
        <v>26966806</v>
      </c>
      <c r="J148" s="268">
        <f t="shared" si="87"/>
        <v>2</v>
      </c>
      <c r="K148" s="269">
        <f t="shared" si="88"/>
        <v>0.93</v>
      </c>
      <c r="L148" s="319">
        <f t="shared" si="154"/>
        <v>1.02</v>
      </c>
      <c r="M148" s="271">
        <f t="shared" si="89"/>
        <v>21376392.145576868</v>
      </c>
      <c r="N148" s="271">
        <f t="shared" si="90"/>
        <v>24094609.386887025</v>
      </c>
      <c r="O148" s="271">
        <f t="shared" si="91"/>
        <v>25580712.171600003</v>
      </c>
      <c r="P148" s="271">
        <f t="shared" si="92"/>
        <v>27158474.52427981</v>
      </c>
      <c r="Q148" s="272">
        <f t="shared" si="93"/>
        <v>25580712.171600003</v>
      </c>
      <c r="R148" s="271">
        <f t="shared" si="93"/>
        <v>27158474.52427981</v>
      </c>
      <c r="S148" s="271">
        <f t="shared" si="94"/>
        <v>28833549.806515098</v>
      </c>
      <c r="T148" s="271"/>
      <c r="U148" s="271">
        <f t="shared" si="95"/>
        <v>1816993332.3740337</v>
      </c>
      <c r="V148" s="271">
        <f t="shared" si="96"/>
        <v>2048041797.8853972</v>
      </c>
      <c r="W148" s="271">
        <f t="shared" si="97"/>
        <v>2174360534.5860004</v>
      </c>
      <c r="X148" s="272">
        <f t="shared" si="98"/>
        <v>2308470334.5637841</v>
      </c>
      <c r="Y148" s="272">
        <f t="shared" si="99"/>
        <v>2174360534.5860004</v>
      </c>
      <c r="Z148" s="271">
        <f t="shared" si="100"/>
        <v>2308470334.5637841</v>
      </c>
      <c r="AA148" s="271">
        <f t="shared" si="101"/>
        <v>2450851733.5537834</v>
      </c>
      <c r="AB148" s="271"/>
      <c r="AC148" s="33" t="str">
        <f t="shared" si="102"/>
        <v>BERTAHAP</v>
      </c>
      <c r="AD148" s="273">
        <f t="shared" si="103"/>
        <v>0</v>
      </c>
      <c r="AE148" s="274">
        <v>2</v>
      </c>
      <c r="AF148" s="275"/>
      <c r="AG148" s="271" t="e">
        <f>IF(AF148&gt;#REF!,"LB","KR")</f>
        <v>#REF!</v>
      </c>
      <c r="AH148" s="275">
        <f t="shared" si="153"/>
        <v>1998693000</v>
      </c>
      <c r="AI148" s="275">
        <f t="shared" si="153"/>
        <v>2252846000</v>
      </c>
      <c r="AJ148" s="275">
        <f t="shared" si="153"/>
        <v>2391797000</v>
      </c>
      <c r="AK148" s="276">
        <f t="shared" si="153"/>
        <v>2539318000</v>
      </c>
      <c r="AL148" s="276">
        <f t="shared" si="153"/>
        <v>2391797000</v>
      </c>
      <c r="AM148" s="275">
        <f t="shared" si="153"/>
        <v>2539318000</v>
      </c>
      <c r="AN148" s="275">
        <f t="shared" si="152"/>
        <v>2695937000</v>
      </c>
      <c r="AO148" s="52">
        <f t="shared" si="123"/>
        <v>2535305000</v>
      </c>
      <c r="AP148" s="43">
        <f t="shared" si="123"/>
        <v>2691678000</v>
      </c>
      <c r="AQ148" s="63">
        <f t="shared" si="104"/>
        <v>2281774500</v>
      </c>
      <c r="AR148" s="63">
        <f t="shared" si="105"/>
        <v>38029575</v>
      </c>
      <c r="AS148" s="351">
        <f t="shared" si="106"/>
        <v>47612212.5</v>
      </c>
      <c r="AT148" s="141">
        <f t="shared" si="107"/>
        <v>26916780</v>
      </c>
      <c r="AU148" s="5">
        <f t="shared" si="108"/>
        <v>38029575</v>
      </c>
      <c r="AV148" s="5">
        <f t="shared" si="109"/>
        <v>59794925</v>
      </c>
      <c r="AX148" s="2"/>
      <c r="AY148" s="2"/>
      <c r="BT148" s="56">
        <f t="shared" si="110"/>
        <v>-1231034.6938999966</v>
      </c>
      <c r="BV148" s="126">
        <v>35</v>
      </c>
      <c r="BW148" s="131" t="s">
        <v>166</v>
      </c>
      <c r="BX148" s="122" t="str">
        <f>F226</f>
        <v>1BR-10</v>
      </c>
      <c r="BY148" s="123">
        <f>D226</f>
        <v>10</v>
      </c>
      <c r="BZ148" s="124">
        <f>G226</f>
        <v>74</v>
      </c>
      <c r="CA148" s="124">
        <f>H226</f>
        <v>63</v>
      </c>
      <c r="CB148" s="125">
        <f>O226</f>
        <v>25831503.467400003</v>
      </c>
      <c r="CC148" s="125">
        <f t="shared" ref="CC148:CF149" si="156">AH226</f>
        <v>1495908000</v>
      </c>
      <c r="CD148" s="125">
        <f t="shared" si="156"/>
        <v>1686127000</v>
      </c>
      <c r="CE148" s="125">
        <f t="shared" si="156"/>
        <v>1790124000</v>
      </c>
      <c r="CF148" s="125">
        <f t="shared" si="156"/>
        <v>1900535000</v>
      </c>
      <c r="CG148" s="125">
        <f>AN226</f>
        <v>2017755000</v>
      </c>
      <c r="CH148" s="2">
        <v>2</v>
      </c>
      <c r="CT148" s="63">
        <f t="shared" si="117"/>
        <v>2422510200</v>
      </c>
      <c r="CU148" s="44">
        <f t="shared" si="118"/>
        <v>26916780</v>
      </c>
      <c r="CX148" s="56">
        <f t="shared" si="119"/>
        <v>2152617300</v>
      </c>
      <c r="CY148" s="44">
        <f t="shared" si="120"/>
        <v>35876955</v>
      </c>
      <c r="CZ148" s="49">
        <f t="shared" si="121"/>
        <v>59794925</v>
      </c>
    </row>
    <row r="149" spans="1:104">
      <c r="A149" s="3">
        <f t="shared" si="122"/>
        <v>110</v>
      </c>
      <c r="B149" s="263">
        <v>1</v>
      </c>
      <c r="C149" s="264" t="s">
        <v>163</v>
      </c>
      <c r="D149" s="265" t="s">
        <v>24</v>
      </c>
      <c r="E149" s="266"/>
      <c r="F149" s="41" t="s">
        <v>39</v>
      </c>
      <c r="G149" s="267">
        <f t="shared" si="84"/>
        <v>113</v>
      </c>
      <c r="H149" s="267">
        <f t="shared" si="85"/>
        <v>101</v>
      </c>
      <c r="I149" s="268">
        <f t="shared" si="86"/>
        <v>26966806</v>
      </c>
      <c r="J149" s="268">
        <f t="shared" si="87"/>
        <v>6</v>
      </c>
      <c r="K149" s="269">
        <f t="shared" si="88"/>
        <v>0.95</v>
      </c>
      <c r="L149" s="270">
        <f t="shared" ref="L149:L155" si="157">SUMIF($AN$4:$AN$22,D149,$AV$4:$AV$22)</f>
        <v>1.01</v>
      </c>
      <c r="M149" s="271">
        <f t="shared" si="89"/>
        <v>21622020.096648749</v>
      </c>
      <c r="N149" s="271">
        <f t="shared" si="90"/>
        <v>24371471.333246995</v>
      </c>
      <c r="O149" s="271">
        <f t="shared" si="91"/>
        <v>25874650.357000001</v>
      </c>
      <c r="P149" s="271">
        <f t="shared" si="92"/>
        <v>27470542.173778702</v>
      </c>
      <c r="Q149" s="272">
        <f t="shared" si="93"/>
        <v>25874650.357000001</v>
      </c>
      <c r="R149" s="271">
        <f t="shared" si="93"/>
        <v>27470542.173778702</v>
      </c>
      <c r="S149" s="271">
        <f t="shared" si="94"/>
        <v>29164865.105788779</v>
      </c>
      <c r="T149" s="271"/>
      <c r="U149" s="271">
        <f t="shared" si="95"/>
        <v>2183824029.7615237</v>
      </c>
      <c r="V149" s="271">
        <f t="shared" si="96"/>
        <v>2461518604.6579466</v>
      </c>
      <c r="W149" s="271">
        <f t="shared" si="97"/>
        <v>2613339686.0570002</v>
      </c>
      <c r="X149" s="272">
        <f t="shared" si="98"/>
        <v>2774524759.5516491</v>
      </c>
      <c r="Y149" s="272">
        <f t="shared" si="99"/>
        <v>2613339686.0570002</v>
      </c>
      <c r="Z149" s="271">
        <f t="shared" si="100"/>
        <v>2774524759.5516491</v>
      </c>
      <c r="AA149" s="271">
        <f t="shared" si="101"/>
        <v>2945651375.6846666</v>
      </c>
      <c r="AB149" s="271"/>
      <c r="AC149" s="33" t="str">
        <f t="shared" si="102"/>
        <v>BERTAHAP</v>
      </c>
      <c r="AD149" s="273">
        <f t="shared" si="103"/>
        <v>0</v>
      </c>
      <c r="AE149" s="274">
        <v>2</v>
      </c>
      <c r="AF149" s="275"/>
      <c r="AG149" s="271" t="e">
        <f>IF(AF149&gt;#REF!,"LB","KR")</f>
        <v>#REF!</v>
      </c>
      <c r="AH149" s="275">
        <f t="shared" si="153"/>
        <v>2402207000</v>
      </c>
      <c r="AI149" s="275">
        <f t="shared" si="153"/>
        <v>2707671000</v>
      </c>
      <c r="AJ149" s="275">
        <f t="shared" si="153"/>
        <v>2874674000</v>
      </c>
      <c r="AK149" s="276">
        <f t="shared" si="153"/>
        <v>3051978000</v>
      </c>
      <c r="AL149" s="276">
        <f t="shared" si="153"/>
        <v>2874674000</v>
      </c>
      <c r="AM149" s="275">
        <f t="shared" si="153"/>
        <v>3051978000</v>
      </c>
      <c r="AN149" s="275">
        <f t="shared" si="152"/>
        <v>3240217000</v>
      </c>
      <c r="AO149" s="52">
        <f t="shared" si="123"/>
        <v>3047155000</v>
      </c>
      <c r="AP149" s="43">
        <f t="shared" si="123"/>
        <v>3235097000</v>
      </c>
      <c r="AQ149" s="63">
        <f t="shared" si="104"/>
        <v>2742439500</v>
      </c>
      <c r="AR149" s="63">
        <f t="shared" si="105"/>
        <v>45707325</v>
      </c>
      <c r="AS149" s="351">
        <f t="shared" si="106"/>
        <v>57224587.5</v>
      </c>
      <c r="AT149" s="141">
        <f t="shared" si="107"/>
        <v>32350970</v>
      </c>
      <c r="AU149" s="5">
        <f t="shared" si="108"/>
        <v>45707325</v>
      </c>
      <c r="AV149" s="5">
        <f t="shared" si="109"/>
        <v>71866850</v>
      </c>
      <c r="AX149" s="2"/>
      <c r="AY149" s="2"/>
      <c r="BT149" s="56">
        <f t="shared" si="110"/>
        <v>-937096.5084999986</v>
      </c>
      <c r="BV149" s="126"/>
      <c r="BW149" s="122"/>
      <c r="BX149" s="122" t="str">
        <f>F227</f>
        <v>1BR-16</v>
      </c>
      <c r="BY149" s="123">
        <f>D227</f>
        <v>16</v>
      </c>
      <c r="BZ149" s="124">
        <f>G227</f>
        <v>71</v>
      </c>
      <c r="CA149" s="124">
        <f>H227</f>
        <v>63</v>
      </c>
      <c r="CB149" s="125">
        <f>O227</f>
        <v>25831503.467400003</v>
      </c>
      <c r="CC149" s="125">
        <f t="shared" si="156"/>
        <v>1495908000</v>
      </c>
      <c r="CD149" s="125">
        <f t="shared" si="156"/>
        <v>1686127000</v>
      </c>
      <c r="CE149" s="125">
        <f t="shared" si="156"/>
        <v>1790124000</v>
      </c>
      <c r="CF149" s="125">
        <f t="shared" si="156"/>
        <v>1900535000</v>
      </c>
      <c r="CG149" s="125">
        <f>AN227</f>
        <v>2017755000</v>
      </c>
      <c r="CT149" s="63">
        <f t="shared" si="117"/>
        <v>2911587300</v>
      </c>
      <c r="CU149" s="44">
        <f t="shared" si="118"/>
        <v>32350970</v>
      </c>
      <c r="CX149" s="56">
        <f t="shared" si="119"/>
        <v>2587206600</v>
      </c>
      <c r="CY149" s="44">
        <f t="shared" si="120"/>
        <v>43120110</v>
      </c>
      <c r="CZ149" s="49">
        <f t="shared" si="121"/>
        <v>71866850</v>
      </c>
    </row>
    <row r="150" spans="1:104">
      <c r="A150" s="3">
        <f t="shared" si="122"/>
        <v>111</v>
      </c>
      <c r="B150" s="263">
        <v>2</v>
      </c>
      <c r="C150" s="264" t="s">
        <v>163</v>
      </c>
      <c r="D150" s="265" t="s">
        <v>35</v>
      </c>
      <c r="E150" s="266"/>
      <c r="F150" s="41" t="s">
        <v>42</v>
      </c>
      <c r="G150" s="267">
        <f t="shared" si="84"/>
        <v>78</v>
      </c>
      <c r="H150" s="267">
        <f t="shared" si="85"/>
        <v>66</v>
      </c>
      <c r="I150" s="268">
        <f t="shared" si="86"/>
        <v>26966806</v>
      </c>
      <c r="J150" s="268">
        <f t="shared" si="87"/>
        <v>2</v>
      </c>
      <c r="K150" s="269">
        <f t="shared" si="88"/>
        <v>0.93</v>
      </c>
      <c r="L150" s="270">
        <f t="shared" si="157"/>
        <v>1.01</v>
      </c>
      <c r="M150" s="271">
        <f t="shared" si="89"/>
        <v>21166819.673561409</v>
      </c>
      <c r="N150" s="271">
        <f t="shared" si="90"/>
        <v>23858387.72623127</v>
      </c>
      <c r="O150" s="271">
        <f t="shared" si="91"/>
        <v>25329920.875800002</v>
      </c>
      <c r="P150" s="271">
        <f t="shared" si="92"/>
        <v>26892214.970120206</v>
      </c>
      <c r="Q150" s="272">
        <f t="shared" si="93"/>
        <v>25329920.875800002</v>
      </c>
      <c r="R150" s="271">
        <f t="shared" si="93"/>
        <v>26892214.970120206</v>
      </c>
      <c r="S150" s="271">
        <f t="shared" si="94"/>
        <v>28550867.945666909</v>
      </c>
      <c r="T150" s="271"/>
      <c r="U150" s="271">
        <f t="shared" si="95"/>
        <v>1397010098.4550531</v>
      </c>
      <c r="V150" s="271">
        <f t="shared" si="96"/>
        <v>1574653589.9312637</v>
      </c>
      <c r="W150" s="271">
        <f t="shared" si="97"/>
        <v>1671774777.8028002</v>
      </c>
      <c r="X150" s="272">
        <f t="shared" si="98"/>
        <v>1774886188.0279336</v>
      </c>
      <c r="Y150" s="272">
        <f t="shared" si="99"/>
        <v>1671774777.8028002</v>
      </c>
      <c r="Z150" s="271">
        <f t="shared" si="100"/>
        <v>1774886188.0279336</v>
      </c>
      <c r="AA150" s="271">
        <f t="shared" si="101"/>
        <v>1884357284.414016</v>
      </c>
      <c r="AB150" s="271"/>
      <c r="AC150" s="33" t="str">
        <f t="shared" si="102"/>
        <v>BERTAHAP</v>
      </c>
      <c r="AD150" s="273">
        <f t="shared" si="103"/>
        <v>0</v>
      </c>
      <c r="AE150" s="274">
        <v>2</v>
      </c>
      <c r="AF150" s="275"/>
      <c r="AG150" s="271" t="e">
        <f>IF(AF150&gt;#REF!,"LB","KR")</f>
        <v>#REF!</v>
      </c>
      <c r="AH150" s="275">
        <f t="shared" si="153"/>
        <v>1536712000</v>
      </c>
      <c r="AI150" s="275">
        <f t="shared" si="153"/>
        <v>1732119000</v>
      </c>
      <c r="AJ150" s="275">
        <f t="shared" si="153"/>
        <v>1838953000</v>
      </c>
      <c r="AK150" s="276">
        <f t="shared" si="153"/>
        <v>1952375000</v>
      </c>
      <c r="AL150" s="276">
        <f t="shared" si="153"/>
        <v>1838953000</v>
      </c>
      <c r="AM150" s="275">
        <f t="shared" si="153"/>
        <v>1952375000</v>
      </c>
      <c r="AN150" s="275">
        <f t="shared" si="152"/>
        <v>2072794000</v>
      </c>
      <c r="AO150" s="52">
        <f t="shared" si="123"/>
        <v>1949291000</v>
      </c>
      <c r="AP150" s="43">
        <f t="shared" si="123"/>
        <v>2069518000</v>
      </c>
      <c r="AQ150" s="63">
        <f t="shared" si="104"/>
        <v>1754361900</v>
      </c>
      <c r="AR150" s="63">
        <f t="shared" si="105"/>
        <v>29239365</v>
      </c>
      <c r="AS150" s="351">
        <f t="shared" si="106"/>
        <v>36607031.25</v>
      </c>
      <c r="AT150" s="141">
        <f t="shared" si="107"/>
        <v>20695180</v>
      </c>
      <c r="AU150" s="5">
        <f t="shared" si="108"/>
        <v>29239365</v>
      </c>
      <c r="AV150" s="5">
        <f t="shared" si="109"/>
        <v>45973825</v>
      </c>
      <c r="AX150" s="2"/>
      <c r="AY150" s="2"/>
      <c r="BT150" s="56">
        <f t="shared" si="110"/>
        <v>-1481825.989699997</v>
      </c>
      <c r="BV150" s="126">
        <v>36</v>
      </c>
      <c r="BW150" s="131" t="s">
        <v>63</v>
      </c>
      <c r="BX150" s="122" t="str">
        <f>F180</f>
        <v>2BR-22</v>
      </c>
      <c r="BY150" s="123">
        <f>D180</f>
        <v>22</v>
      </c>
      <c r="BZ150" s="124">
        <f>G180</f>
        <v>81</v>
      </c>
      <c r="CA150" s="124">
        <f>H180</f>
        <v>70</v>
      </c>
      <c r="CB150" s="125">
        <f>O180</f>
        <v>26680957.856400002</v>
      </c>
      <c r="CC150" s="125">
        <f>AH180</f>
        <v>1716778000</v>
      </c>
      <c r="CD150" s="125">
        <f>AI180</f>
        <v>1935083000</v>
      </c>
      <c r="CE150" s="125">
        <f>AJ180</f>
        <v>2054434000</v>
      </c>
      <c r="CF150" s="125">
        <f>AK180</f>
        <v>2181147000</v>
      </c>
      <c r="CG150" s="125">
        <f>AN180</f>
        <v>2315676000</v>
      </c>
      <c r="CH150" s="2">
        <v>1</v>
      </c>
      <c r="CT150" s="63">
        <f t="shared" si="117"/>
        <v>1862566200</v>
      </c>
      <c r="CU150" s="44">
        <f t="shared" si="118"/>
        <v>20695180</v>
      </c>
      <c r="CX150" s="56">
        <f t="shared" si="119"/>
        <v>1655057700</v>
      </c>
      <c r="CY150" s="44">
        <f t="shared" si="120"/>
        <v>27584295</v>
      </c>
      <c r="CZ150" s="49">
        <f t="shared" si="121"/>
        <v>45973825</v>
      </c>
    </row>
    <row r="151" spans="1:104">
      <c r="A151" s="3">
        <f t="shared" si="122"/>
        <v>112</v>
      </c>
      <c r="B151" s="263">
        <v>3</v>
      </c>
      <c r="C151" s="264" t="s">
        <v>163</v>
      </c>
      <c r="D151" s="265" t="s">
        <v>41</v>
      </c>
      <c r="E151" s="266"/>
      <c r="F151" s="41" t="s">
        <v>45</v>
      </c>
      <c r="G151" s="267">
        <f t="shared" si="84"/>
        <v>60</v>
      </c>
      <c r="H151" s="267">
        <f t="shared" si="85"/>
        <v>52</v>
      </c>
      <c r="I151" s="268">
        <f t="shared" si="86"/>
        <v>26966806</v>
      </c>
      <c r="J151" s="268">
        <f t="shared" si="87"/>
        <v>2</v>
      </c>
      <c r="K151" s="269">
        <f t="shared" si="88"/>
        <v>0.93</v>
      </c>
      <c r="L151" s="270">
        <f t="shared" si="157"/>
        <v>1.01</v>
      </c>
      <c r="M151" s="271">
        <f t="shared" si="89"/>
        <v>21166819.673561409</v>
      </c>
      <c r="N151" s="271">
        <f t="shared" si="90"/>
        <v>23858387.72623127</v>
      </c>
      <c r="O151" s="271">
        <f t="shared" si="91"/>
        <v>25329920.875800002</v>
      </c>
      <c r="P151" s="271">
        <f t="shared" si="92"/>
        <v>26892214.970120206</v>
      </c>
      <c r="Q151" s="272">
        <f t="shared" si="93"/>
        <v>25329920.875800002</v>
      </c>
      <c r="R151" s="271">
        <f t="shared" si="93"/>
        <v>26892214.970120206</v>
      </c>
      <c r="S151" s="271">
        <f t="shared" si="94"/>
        <v>28550867.945666909</v>
      </c>
      <c r="T151" s="271"/>
      <c r="U151" s="271">
        <f t="shared" si="95"/>
        <v>1100674623.0251932</v>
      </c>
      <c r="V151" s="271">
        <f t="shared" si="96"/>
        <v>1240636161.7640259</v>
      </c>
      <c r="W151" s="271">
        <f t="shared" si="97"/>
        <v>1317155885.5416002</v>
      </c>
      <c r="X151" s="272">
        <f t="shared" si="98"/>
        <v>1398395178.4462507</v>
      </c>
      <c r="Y151" s="272">
        <f t="shared" si="99"/>
        <v>1317155885.5416002</v>
      </c>
      <c r="Z151" s="271">
        <f t="shared" si="100"/>
        <v>1398395178.4462507</v>
      </c>
      <c r="AA151" s="271">
        <f t="shared" si="101"/>
        <v>1484645133.1746793</v>
      </c>
      <c r="AB151" s="271"/>
      <c r="AC151" s="33" t="str">
        <f t="shared" si="102"/>
        <v>BERTAHAP</v>
      </c>
      <c r="AD151" s="273">
        <f t="shared" si="103"/>
        <v>0</v>
      </c>
      <c r="AE151" s="274">
        <v>2</v>
      </c>
      <c r="AF151" s="275"/>
      <c r="AG151" s="271" t="e">
        <f>IF(AF151&gt;#REF!,"LB","KR")</f>
        <v>#REF!</v>
      </c>
      <c r="AH151" s="275">
        <f t="shared" si="153"/>
        <v>1210743000</v>
      </c>
      <c r="AI151" s="275">
        <f t="shared" si="153"/>
        <v>1364700000</v>
      </c>
      <c r="AJ151" s="275">
        <f t="shared" si="153"/>
        <v>1448872000</v>
      </c>
      <c r="AK151" s="276">
        <f t="shared" si="153"/>
        <v>1538235000</v>
      </c>
      <c r="AL151" s="276">
        <f t="shared" si="153"/>
        <v>1448872000</v>
      </c>
      <c r="AM151" s="275">
        <f t="shared" si="153"/>
        <v>1538235000</v>
      </c>
      <c r="AN151" s="275">
        <f t="shared" si="152"/>
        <v>1633110000</v>
      </c>
      <c r="AO151" s="52">
        <f t="shared" si="123"/>
        <v>1535805000</v>
      </c>
      <c r="AP151" s="43">
        <f t="shared" si="123"/>
        <v>1630530000</v>
      </c>
      <c r="AQ151" s="63">
        <f t="shared" si="104"/>
        <v>1382224500</v>
      </c>
      <c r="AR151" s="63">
        <f t="shared" si="105"/>
        <v>23037075</v>
      </c>
      <c r="AS151" s="351">
        <f t="shared" si="106"/>
        <v>28841906.25</v>
      </c>
      <c r="AT151" s="141">
        <f t="shared" si="107"/>
        <v>16305300</v>
      </c>
      <c r="AU151" s="5">
        <f t="shared" si="108"/>
        <v>23037075</v>
      </c>
      <c r="AV151" s="5">
        <f t="shared" si="109"/>
        <v>36221800</v>
      </c>
      <c r="AX151" s="2"/>
      <c r="AY151" s="2"/>
      <c r="BT151" s="56">
        <f t="shared" si="110"/>
        <v>-1481825.989699997</v>
      </c>
      <c r="BV151" s="126">
        <v>37</v>
      </c>
      <c r="BW151" s="122" t="s">
        <v>171</v>
      </c>
      <c r="BX151" s="122" t="str">
        <f>F188</f>
        <v>2BR-22</v>
      </c>
      <c r="BY151" s="123">
        <f>D188</f>
        <v>22</v>
      </c>
      <c r="BZ151" s="124">
        <f>G188</f>
        <v>81</v>
      </c>
      <c r="CA151" s="124">
        <f>H188</f>
        <v>70</v>
      </c>
      <c r="CB151" s="125">
        <f>O188</f>
        <v>26942535.874600001</v>
      </c>
      <c r="CC151" s="125">
        <f t="shared" ref="CC151:CF152" si="158">AH188</f>
        <v>1733609000</v>
      </c>
      <c r="CD151" s="125">
        <f t="shared" si="158"/>
        <v>1954054000</v>
      </c>
      <c r="CE151" s="125">
        <f t="shared" si="158"/>
        <v>2074576000</v>
      </c>
      <c r="CF151" s="125">
        <f t="shared" si="158"/>
        <v>2202531000</v>
      </c>
      <c r="CG151" s="125">
        <f>AN188</f>
        <v>2338378000</v>
      </c>
      <c r="CH151" s="2">
        <v>4</v>
      </c>
      <c r="CT151" s="63">
        <f t="shared" si="117"/>
        <v>1467477000</v>
      </c>
      <c r="CU151" s="44">
        <f t="shared" si="118"/>
        <v>16305300</v>
      </c>
      <c r="CX151" s="56">
        <f t="shared" si="119"/>
        <v>1303984800</v>
      </c>
      <c r="CY151" s="44">
        <f t="shared" si="120"/>
        <v>21733080</v>
      </c>
      <c r="CZ151" s="49">
        <f t="shared" si="121"/>
        <v>36221800</v>
      </c>
    </row>
    <row r="152" spans="1:104">
      <c r="A152" s="3">
        <f t="shared" si="122"/>
        <v>113</v>
      </c>
      <c r="B152" s="263">
        <v>4</v>
      </c>
      <c r="C152" s="264" t="s">
        <v>163</v>
      </c>
      <c r="D152" s="265">
        <v>10</v>
      </c>
      <c r="E152" s="266"/>
      <c r="F152" s="41" t="s">
        <v>48</v>
      </c>
      <c r="G152" s="267">
        <f t="shared" si="84"/>
        <v>74</v>
      </c>
      <c r="H152" s="267">
        <f t="shared" si="85"/>
        <v>63</v>
      </c>
      <c r="I152" s="268">
        <f t="shared" si="86"/>
        <v>26966806</v>
      </c>
      <c r="J152" s="268">
        <f t="shared" si="87"/>
        <v>2</v>
      </c>
      <c r="K152" s="269">
        <f t="shared" si="88"/>
        <v>0.93</v>
      </c>
      <c r="L152" s="270">
        <f t="shared" si="157"/>
        <v>1.01</v>
      </c>
      <c r="M152" s="271">
        <f t="shared" si="89"/>
        <v>21166819.673561409</v>
      </c>
      <c r="N152" s="271">
        <f t="shared" si="90"/>
        <v>23858387.72623127</v>
      </c>
      <c r="O152" s="271">
        <f t="shared" si="91"/>
        <v>25329920.875800002</v>
      </c>
      <c r="P152" s="271">
        <f t="shared" si="92"/>
        <v>26892214.970120206</v>
      </c>
      <c r="Q152" s="272">
        <f t="shared" si="93"/>
        <v>25329920.875800002</v>
      </c>
      <c r="R152" s="271">
        <f t="shared" si="93"/>
        <v>26892214.970120206</v>
      </c>
      <c r="S152" s="271">
        <f t="shared" si="94"/>
        <v>28550867.945666909</v>
      </c>
      <c r="T152" s="271"/>
      <c r="U152" s="271">
        <f t="shared" si="95"/>
        <v>1333509639.4343688</v>
      </c>
      <c r="V152" s="271">
        <f t="shared" si="96"/>
        <v>1503078426.7525699</v>
      </c>
      <c r="W152" s="271">
        <f t="shared" si="97"/>
        <v>1595785015.1754003</v>
      </c>
      <c r="X152" s="272">
        <f t="shared" si="98"/>
        <v>1694209543.117573</v>
      </c>
      <c r="Y152" s="272">
        <f t="shared" si="99"/>
        <v>1595785015.1754003</v>
      </c>
      <c r="Z152" s="271">
        <f t="shared" si="100"/>
        <v>1694209543.117573</v>
      </c>
      <c r="AA152" s="271">
        <f t="shared" si="101"/>
        <v>1798704680.5770154</v>
      </c>
      <c r="AB152" s="271"/>
      <c r="AC152" s="33" t="str">
        <f t="shared" si="102"/>
        <v>BERTAHAP</v>
      </c>
      <c r="AD152" s="273">
        <f t="shared" si="103"/>
        <v>0</v>
      </c>
      <c r="AE152" s="274">
        <v>2</v>
      </c>
      <c r="AF152" s="275"/>
      <c r="AG152" s="271" t="e">
        <f>IF(AF152&gt;#REF!,"LB","KR")</f>
        <v>#REF!</v>
      </c>
      <c r="AH152" s="275">
        <f t="shared" si="153"/>
        <v>1466861000</v>
      </c>
      <c r="AI152" s="275">
        <f t="shared" si="153"/>
        <v>1653387000</v>
      </c>
      <c r="AJ152" s="275">
        <f t="shared" si="153"/>
        <v>1755364000</v>
      </c>
      <c r="AK152" s="276">
        <f t="shared" si="153"/>
        <v>1863631000</v>
      </c>
      <c r="AL152" s="276">
        <f t="shared" si="153"/>
        <v>1755364000</v>
      </c>
      <c r="AM152" s="275">
        <f t="shared" si="153"/>
        <v>1863631000</v>
      </c>
      <c r="AN152" s="275">
        <f t="shared" si="152"/>
        <v>1978576000</v>
      </c>
      <c r="AO152" s="52">
        <f t="shared" si="123"/>
        <v>1860686000</v>
      </c>
      <c r="AP152" s="43">
        <f t="shared" si="123"/>
        <v>1975449000</v>
      </c>
      <c r="AQ152" s="63">
        <f t="shared" si="104"/>
        <v>1674617400</v>
      </c>
      <c r="AR152" s="63">
        <f t="shared" si="105"/>
        <v>27910290</v>
      </c>
      <c r="AS152" s="351">
        <f t="shared" si="106"/>
        <v>34943081.25</v>
      </c>
      <c r="AT152" s="141">
        <f t="shared" si="107"/>
        <v>19754490</v>
      </c>
      <c r="AU152" s="5">
        <f t="shared" si="108"/>
        <v>27910290</v>
      </c>
      <c r="AV152" s="5">
        <f t="shared" si="109"/>
        <v>43884100</v>
      </c>
      <c r="AX152" s="2"/>
      <c r="AY152" s="2"/>
      <c r="BT152" s="56">
        <f t="shared" si="110"/>
        <v>-1481825.989699997</v>
      </c>
      <c r="BV152" s="126">
        <v>38</v>
      </c>
      <c r="BW152" s="122" t="s">
        <v>236</v>
      </c>
      <c r="BX152" s="122" t="str">
        <f>F189</f>
        <v>1BR-6</v>
      </c>
      <c r="BY152" s="123" t="str">
        <f>D189</f>
        <v>06</v>
      </c>
      <c r="BZ152" s="124">
        <f>G189</f>
        <v>78</v>
      </c>
      <c r="CA152" s="124">
        <f>H189</f>
        <v>66</v>
      </c>
      <c r="CB152" s="125">
        <f>O189</f>
        <v>25580712.171600003</v>
      </c>
      <c r="CC152" s="125">
        <f t="shared" si="158"/>
        <v>1551927000</v>
      </c>
      <c r="CD152" s="125">
        <f t="shared" si="158"/>
        <v>1749269000</v>
      </c>
      <c r="CE152" s="125">
        <f t="shared" si="158"/>
        <v>1857160000</v>
      </c>
      <c r="CF152" s="125">
        <f t="shared" si="158"/>
        <v>1971706000</v>
      </c>
      <c r="CG152" s="125">
        <f>AN189</f>
        <v>2093316000</v>
      </c>
      <c r="CH152" s="2">
        <v>2</v>
      </c>
      <c r="CT152" s="63">
        <f t="shared" si="117"/>
        <v>1777904100</v>
      </c>
      <c r="CU152" s="44">
        <f t="shared" si="118"/>
        <v>19754490</v>
      </c>
      <c r="CX152" s="56">
        <f t="shared" si="119"/>
        <v>1579827600</v>
      </c>
      <c r="CY152" s="44">
        <f t="shared" si="120"/>
        <v>26330460</v>
      </c>
      <c r="CZ152" s="49">
        <f t="shared" si="121"/>
        <v>43884100</v>
      </c>
    </row>
    <row r="153" spans="1:104">
      <c r="A153" s="3">
        <f t="shared" si="122"/>
        <v>114</v>
      </c>
      <c r="B153" s="263">
        <v>5</v>
      </c>
      <c r="C153" s="264" t="s">
        <v>163</v>
      </c>
      <c r="D153" s="299">
        <v>12</v>
      </c>
      <c r="E153" s="266"/>
      <c r="F153" s="41" t="s">
        <v>50</v>
      </c>
      <c r="G153" s="267">
        <f t="shared" si="84"/>
        <v>67</v>
      </c>
      <c r="H153" s="267">
        <f t="shared" si="85"/>
        <v>57</v>
      </c>
      <c r="I153" s="268">
        <f t="shared" si="86"/>
        <v>26966806</v>
      </c>
      <c r="J153" s="268">
        <f t="shared" si="87"/>
        <v>2</v>
      </c>
      <c r="K153" s="269">
        <f t="shared" si="88"/>
        <v>0.93</v>
      </c>
      <c r="L153" s="270">
        <f t="shared" si="157"/>
        <v>1.01</v>
      </c>
      <c r="M153" s="271">
        <f t="shared" si="89"/>
        <v>21166819.673561409</v>
      </c>
      <c r="N153" s="271">
        <f t="shared" si="90"/>
        <v>23858387.72623127</v>
      </c>
      <c r="O153" s="271">
        <f t="shared" si="91"/>
        <v>25329920.875800002</v>
      </c>
      <c r="P153" s="271">
        <f t="shared" si="92"/>
        <v>26892214.970120206</v>
      </c>
      <c r="Q153" s="272">
        <f t="shared" si="93"/>
        <v>25329920.875800002</v>
      </c>
      <c r="R153" s="271">
        <f t="shared" si="93"/>
        <v>26892214.970120206</v>
      </c>
      <c r="S153" s="271">
        <f t="shared" si="94"/>
        <v>28550867.945666909</v>
      </c>
      <c r="T153" s="271"/>
      <c r="U153" s="271">
        <f t="shared" si="95"/>
        <v>1206508721.3930004</v>
      </c>
      <c r="V153" s="271">
        <f t="shared" si="96"/>
        <v>1359928100.3951824</v>
      </c>
      <c r="W153" s="271">
        <f t="shared" si="97"/>
        <v>1443805489.9206002</v>
      </c>
      <c r="X153" s="272">
        <f t="shared" si="98"/>
        <v>1532856253.2968519</v>
      </c>
      <c r="Y153" s="272">
        <f t="shared" si="99"/>
        <v>1443805489.9206002</v>
      </c>
      <c r="Z153" s="271">
        <f t="shared" si="100"/>
        <v>1532856253.2968519</v>
      </c>
      <c r="AA153" s="271">
        <f t="shared" si="101"/>
        <v>1627399472.9030137</v>
      </c>
      <c r="AB153" s="271"/>
      <c r="AC153" s="33" t="str">
        <f t="shared" si="102"/>
        <v>BERTAHAP</v>
      </c>
      <c r="AD153" s="273">
        <f t="shared" si="103"/>
        <v>0</v>
      </c>
      <c r="AE153" s="274">
        <v>2</v>
      </c>
      <c r="AF153" s="275"/>
      <c r="AG153" s="271" t="e">
        <f>IF(AF153&gt;#REF!,"LB","KR")</f>
        <v>#REF!</v>
      </c>
      <c r="AH153" s="275">
        <f t="shared" si="153"/>
        <v>1327160000</v>
      </c>
      <c r="AI153" s="275">
        <f t="shared" si="153"/>
        <v>1495921000</v>
      </c>
      <c r="AJ153" s="275">
        <f t="shared" si="153"/>
        <v>1588187000</v>
      </c>
      <c r="AK153" s="276">
        <f t="shared" si="153"/>
        <v>1686142000</v>
      </c>
      <c r="AL153" s="276">
        <f t="shared" si="153"/>
        <v>1588187000</v>
      </c>
      <c r="AM153" s="275">
        <f t="shared" si="153"/>
        <v>1686142000</v>
      </c>
      <c r="AN153" s="275">
        <f t="shared" si="152"/>
        <v>1790140000</v>
      </c>
      <c r="AO153" s="52">
        <f t="shared" si="123"/>
        <v>1683479000</v>
      </c>
      <c r="AP153" s="43">
        <f t="shared" si="123"/>
        <v>1787311000</v>
      </c>
      <c r="AQ153" s="63">
        <f t="shared" si="104"/>
        <v>1515131100</v>
      </c>
      <c r="AR153" s="63">
        <f t="shared" si="105"/>
        <v>25252185</v>
      </c>
      <c r="AS153" s="351">
        <f t="shared" si="106"/>
        <v>31615162.5</v>
      </c>
      <c r="AT153" s="141">
        <f t="shared" si="107"/>
        <v>17873110</v>
      </c>
      <c r="AU153" s="5">
        <f t="shared" si="108"/>
        <v>25252185</v>
      </c>
      <c r="AV153" s="5">
        <f t="shared" si="109"/>
        <v>39704675</v>
      </c>
      <c r="AX153" s="2"/>
      <c r="AY153" s="2"/>
      <c r="BT153" s="56">
        <f t="shared" si="110"/>
        <v>-1481825.989699997</v>
      </c>
      <c r="BV153" s="126">
        <v>39</v>
      </c>
      <c r="BW153" s="122" t="s">
        <v>237</v>
      </c>
      <c r="BX153" s="122" t="str">
        <f>F234</f>
        <v>1BR-10</v>
      </c>
      <c r="BY153" s="123">
        <f>D234</f>
        <v>10</v>
      </c>
      <c r="BZ153" s="124">
        <f>G234</f>
        <v>74</v>
      </c>
      <c r="CA153" s="124">
        <f>H234</f>
        <v>63</v>
      </c>
      <c r="CB153" s="125">
        <f>O234</f>
        <v>25580712.171600003</v>
      </c>
      <c r="CC153" s="125">
        <f t="shared" ref="CC153:CF154" si="159">AH234</f>
        <v>1481384000</v>
      </c>
      <c r="CD153" s="125">
        <f t="shared" si="159"/>
        <v>1669757000</v>
      </c>
      <c r="CE153" s="125">
        <f t="shared" si="159"/>
        <v>1772744000</v>
      </c>
      <c r="CF153" s="125">
        <f t="shared" si="159"/>
        <v>1882083000</v>
      </c>
      <c r="CG153" s="125">
        <f>AN234</f>
        <v>1998166000</v>
      </c>
      <c r="CH153" s="2">
        <v>4</v>
      </c>
      <c r="CT153" s="63">
        <f t="shared" si="117"/>
        <v>1608579900</v>
      </c>
      <c r="CU153" s="44">
        <f t="shared" si="118"/>
        <v>17873110</v>
      </c>
      <c r="CX153" s="56">
        <f t="shared" si="119"/>
        <v>1429368300</v>
      </c>
      <c r="CY153" s="44">
        <f t="shared" si="120"/>
        <v>23822805</v>
      </c>
      <c r="CZ153" s="49">
        <f t="shared" si="121"/>
        <v>39704675</v>
      </c>
    </row>
    <row r="154" spans="1:104">
      <c r="A154" s="3">
        <f t="shared" si="122"/>
        <v>115</v>
      </c>
      <c r="B154" s="263">
        <v>6</v>
      </c>
      <c r="C154" s="264" t="s">
        <v>163</v>
      </c>
      <c r="D154" s="265">
        <v>16</v>
      </c>
      <c r="E154" s="266"/>
      <c r="F154" s="41" t="s">
        <v>52</v>
      </c>
      <c r="G154" s="267">
        <f t="shared" si="84"/>
        <v>71</v>
      </c>
      <c r="H154" s="267">
        <f t="shared" si="85"/>
        <v>63</v>
      </c>
      <c r="I154" s="268">
        <f t="shared" si="86"/>
        <v>26966806</v>
      </c>
      <c r="J154" s="268">
        <f t="shared" si="87"/>
        <v>2</v>
      </c>
      <c r="K154" s="269">
        <f t="shared" si="88"/>
        <v>0.93</v>
      </c>
      <c r="L154" s="270">
        <f t="shared" si="157"/>
        <v>1.01</v>
      </c>
      <c r="M154" s="271">
        <f t="shared" si="89"/>
        <v>21166819.673561409</v>
      </c>
      <c r="N154" s="271">
        <f t="shared" si="90"/>
        <v>23858387.72623127</v>
      </c>
      <c r="O154" s="271">
        <f t="shared" si="91"/>
        <v>25329920.875800002</v>
      </c>
      <c r="P154" s="271">
        <f t="shared" si="92"/>
        <v>26892214.970120206</v>
      </c>
      <c r="Q154" s="272">
        <f t="shared" si="93"/>
        <v>25329920.875800002</v>
      </c>
      <c r="R154" s="271">
        <f t="shared" si="93"/>
        <v>26892214.970120206</v>
      </c>
      <c r="S154" s="271">
        <f t="shared" si="94"/>
        <v>28550867.945666909</v>
      </c>
      <c r="T154" s="271"/>
      <c r="U154" s="271">
        <f t="shared" si="95"/>
        <v>1333509639.4343688</v>
      </c>
      <c r="V154" s="271">
        <f t="shared" si="96"/>
        <v>1503078426.7525699</v>
      </c>
      <c r="W154" s="271">
        <f t="shared" si="97"/>
        <v>1595785015.1754003</v>
      </c>
      <c r="X154" s="272">
        <f t="shared" si="98"/>
        <v>1694209543.117573</v>
      </c>
      <c r="Y154" s="272">
        <f t="shared" si="99"/>
        <v>1595785015.1754003</v>
      </c>
      <c r="Z154" s="271">
        <f t="shared" si="100"/>
        <v>1694209543.117573</v>
      </c>
      <c r="AA154" s="271">
        <f t="shared" si="101"/>
        <v>1798704680.5770154</v>
      </c>
      <c r="AB154" s="271"/>
      <c r="AC154" s="33" t="str">
        <f t="shared" si="102"/>
        <v>BERTAHAP</v>
      </c>
      <c r="AD154" s="273">
        <f t="shared" si="103"/>
        <v>0</v>
      </c>
      <c r="AE154" s="274">
        <v>2</v>
      </c>
      <c r="AF154" s="275"/>
      <c r="AG154" s="271" t="e">
        <f>IF(AF154&gt;#REF!,"LB","KR")</f>
        <v>#REF!</v>
      </c>
      <c r="AH154" s="275">
        <f t="shared" si="153"/>
        <v>1466861000</v>
      </c>
      <c r="AI154" s="275">
        <f t="shared" si="153"/>
        <v>1653387000</v>
      </c>
      <c r="AJ154" s="275">
        <f t="shared" si="153"/>
        <v>1755364000</v>
      </c>
      <c r="AK154" s="276">
        <f t="shared" si="153"/>
        <v>1863631000</v>
      </c>
      <c r="AL154" s="276">
        <f t="shared" si="153"/>
        <v>1755364000</v>
      </c>
      <c r="AM154" s="275">
        <f t="shared" si="153"/>
        <v>1863631000</v>
      </c>
      <c r="AN154" s="275">
        <f t="shared" si="152"/>
        <v>1978576000</v>
      </c>
      <c r="AO154" s="52">
        <f t="shared" si="123"/>
        <v>1860686000</v>
      </c>
      <c r="AP154" s="43">
        <f t="shared" si="123"/>
        <v>1975449000</v>
      </c>
      <c r="AQ154" s="63">
        <f t="shared" si="104"/>
        <v>1674617400</v>
      </c>
      <c r="AR154" s="63">
        <f t="shared" si="105"/>
        <v>27910290</v>
      </c>
      <c r="AS154" s="351">
        <f t="shared" si="106"/>
        <v>34943081.25</v>
      </c>
      <c r="AT154" s="141">
        <f t="shared" si="107"/>
        <v>19754490</v>
      </c>
      <c r="AU154" s="5">
        <f t="shared" si="108"/>
        <v>27910290</v>
      </c>
      <c r="AV154" s="5">
        <f t="shared" si="109"/>
        <v>43884100</v>
      </c>
      <c r="AX154" s="2"/>
      <c r="AY154" s="2"/>
      <c r="BT154" s="56">
        <f t="shared" si="110"/>
        <v>-1481825.989699997</v>
      </c>
      <c r="BV154" s="126"/>
      <c r="BW154" s="122"/>
      <c r="BX154" s="122" t="str">
        <f>F235</f>
        <v>1BR-16</v>
      </c>
      <c r="BY154" s="123">
        <f>D235</f>
        <v>16</v>
      </c>
      <c r="BZ154" s="124">
        <f>G235</f>
        <v>71</v>
      </c>
      <c r="CA154" s="124">
        <f>H235</f>
        <v>63</v>
      </c>
      <c r="CB154" s="125">
        <f>O235</f>
        <v>25580712.171600003</v>
      </c>
      <c r="CC154" s="125">
        <f t="shared" si="159"/>
        <v>1481384000</v>
      </c>
      <c r="CD154" s="125">
        <f t="shared" si="159"/>
        <v>1669757000</v>
      </c>
      <c r="CE154" s="125">
        <f t="shared" si="159"/>
        <v>1772744000</v>
      </c>
      <c r="CF154" s="125">
        <f t="shared" si="159"/>
        <v>1882083000</v>
      </c>
      <c r="CG154" s="125">
        <f>AN235</f>
        <v>1998166000</v>
      </c>
      <c r="CT154" s="63">
        <f t="shared" si="117"/>
        <v>1777904100</v>
      </c>
      <c r="CU154" s="44">
        <f t="shared" si="118"/>
        <v>19754490</v>
      </c>
      <c r="CX154" s="56">
        <f t="shared" si="119"/>
        <v>1579827600</v>
      </c>
      <c r="CY154" s="44">
        <f t="shared" si="120"/>
        <v>26330460</v>
      </c>
      <c r="CZ154" s="49">
        <f t="shared" si="121"/>
        <v>43884100</v>
      </c>
    </row>
    <row r="155" spans="1:104">
      <c r="A155" s="3">
        <f t="shared" si="122"/>
        <v>116</v>
      </c>
      <c r="B155" s="263">
        <v>7</v>
      </c>
      <c r="C155" s="264" t="s">
        <v>163</v>
      </c>
      <c r="D155" s="299">
        <v>18</v>
      </c>
      <c r="E155" s="266"/>
      <c r="F155" s="41" t="s">
        <v>54</v>
      </c>
      <c r="G155" s="267">
        <f t="shared" si="84"/>
        <v>97</v>
      </c>
      <c r="H155" s="267">
        <f t="shared" si="85"/>
        <v>85</v>
      </c>
      <c r="I155" s="268">
        <f t="shared" si="86"/>
        <v>26966806</v>
      </c>
      <c r="J155" s="268">
        <f t="shared" si="87"/>
        <v>2</v>
      </c>
      <c r="K155" s="269">
        <f t="shared" si="88"/>
        <v>0.93</v>
      </c>
      <c r="L155" s="270">
        <f t="shared" si="157"/>
        <v>1.01</v>
      </c>
      <c r="M155" s="271">
        <f t="shared" si="89"/>
        <v>21166819.673561409</v>
      </c>
      <c r="N155" s="271">
        <f t="shared" si="90"/>
        <v>23858387.72623127</v>
      </c>
      <c r="O155" s="271">
        <f t="shared" si="91"/>
        <v>25329920.875800002</v>
      </c>
      <c r="P155" s="271">
        <f t="shared" si="92"/>
        <v>26892214.970120206</v>
      </c>
      <c r="Q155" s="272">
        <f t="shared" si="93"/>
        <v>25329920.875800002</v>
      </c>
      <c r="R155" s="271">
        <f t="shared" si="93"/>
        <v>26892214.970120206</v>
      </c>
      <c r="S155" s="271">
        <f t="shared" si="94"/>
        <v>28550867.945666909</v>
      </c>
      <c r="T155" s="271"/>
      <c r="U155" s="271">
        <f t="shared" si="95"/>
        <v>1799179672.2527199</v>
      </c>
      <c r="V155" s="271">
        <f t="shared" si="96"/>
        <v>2027962956.7296579</v>
      </c>
      <c r="W155" s="271">
        <f t="shared" si="97"/>
        <v>2153043274.4430003</v>
      </c>
      <c r="X155" s="272">
        <f t="shared" si="98"/>
        <v>2285838272.4602175</v>
      </c>
      <c r="Y155" s="272">
        <f t="shared" si="99"/>
        <v>2153043274.4430003</v>
      </c>
      <c r="Z155" s="271">
        <f t="shared" si="100"/>
        <v>2285838272.4602175</v>
      </c>
      <c r="AA155" s="271">
        <f t="shared" si="101"/>
        <v>2426823775.3816872</v>
      </c>
      <c r="AB155" s="271"/>
      <c r="AC155" s="33" t="str">
        <f t="shared" si="102"/>
        <v>BERTAHAP</v>
      </c>
      <c r="AD155" s="273">
        <f t="shared" si="103"/>
        <v>0</v>
      </c>
      <c r="AE155" s="274">
        <v>2</v>
      </c>
      <c r="AF155" s="275"/>
      <c r="AG155" s="271" t="e">
        <f>IF(AF155&gt;#REF!,"LB","KR")</f>
        <v>#REF!</v>
      </c>
      <c r="AH155" s="275">
        <f t="shared" si="153"/>
        <v>1979098000</v>
      </c>
      <c r="AI155" s="275">
        <f t="shared" si="153"/>
        <v>2230760000</v>
      </c>
      <c r="AJ155" s="275">
        <f t="shared" si="153"/>
        <v>2368348000</v>
      </c>
      <c r="AK155" s="276">
        <f t="shared" si="153"/>
        <v>2514423000</v>
      </c>
      <c r="AL155" s="276">
        <f t="shared" si="153"/>
        <v>2368348000</v>
      </c>
      <c r="AM155" s="275">
        <f t="shared" si="153"/>
        <v>2514423000</v>
      </c>
      <c r="AN155" s="275">
        <f t="shared" si="152"/>
        <v>2669507000</v>
      </c>
      <c r="AO155" s="52">
        <f t="shared" si="123"/>
        <v>2510449000</v>
      </c>
      <c r="AP155" s="43">
        <f t="shared" si="123"/>
        <v>2665289000</v>
      </c>
      <c r="AQ155" s="63">
        <f t="shared" si="104"/>
        <v>2259404100</v>
      </c>
      <c r="AR155" s="63">
        <f t="shared" si="105"/>
        <v>37656735</v>
      </c>
      <c r="AS155" s="351">
        <f t="shared" si="106"/>
        <v>47145431.25</v>
      </c>
      <c r="AT155" s="141">
        <f t="shared" si="107"/>
        <v>26652890</v>
      </c>
      <c r="AU155" s="5">
        <f t="shared" si="108"/>
        <v>37656735</v>
      </c>
      <c r="AV155" s="5">
        <f t="shared" si="109"/>
        <v>59208700</v>
      </c>
      <c r="AX155" s="2"/>
      <c r="AY155" s="2"/>
      <c r="BT155" s="56">
        <f t="shared" si="110"/>
        <v>-1481825.989699997</v>
      </c>
      <c r="BV155" s="126">
        <v>40</v>
      </c>
      <c r="BW155" s="122" t="s">
        <v>156</v>
      </c>
      <c r="BX155" s="122" t="str">
        <f>F205</f>
        <v>2BR-2</v>
      </c>
      <c r="BY155" s="123" t="str">
        <f>D205</f>
        <v>02</v>
      </c>
      <c r="BZ155" s="124">
        <f>G205</f>
        <v>113</v>
      </c>
      <c r="CA155" s="124">
        <f>H205</f>
        <v>101</v>
      </c>
      <c r="CB155" s="125">
        <f>O205</f>
        <v>26130835.013999999</v>
      </c>
      <c r="CC155" s="125">
        <f>AH205</f>
        <v>2425991000</v>
      </c>
      <c r="CD155" s="125">
        <f>AI205</f>
        <v>2734480000</v>
      </c>
      <c r="CE155" s="125">
        <f>AJ205</f>
        <v>2903136000</v>
      </c>
      <c r="CF155" s="125">
        <f>AK205</f>
        <v>3082195000</v>
      </c>
      <c r="CG155" s="125">
        <f>AN205</f>
        <v>3272298000</v>
      </c>
      <c r="CH155" s="2">
        <v>2</v>
      </c>
      <c r="CT155" s="63">
        <f t="shared" si="117"/>
        <v>2398760100</v>
      </c>
      <c r="CU155" s="44">
        <f t="shared" si="118"/>
        <v>26652890</v>
      </c>
      <c r="CX155" s="56">
        <f t="shared" si="119"/>
        <v>2131513200</v>
      </c>
      <c r="CY155" s="44">
        <f t="shared" si="120"/>
        <v>35525220</v>
      </c>
      <c r="CZ155" s="49">
        <f t="shared" si="121"/>
        <v>59208700</v>
      </c>
    </row>
    <row r="156" spans="1:104">
      <c r="A156" s="3">
        <f t="shared" si="122"/>
        <v>117</v>
      </c>
      <c r="B156" s="263">
        <v>1</v>
      </c>
      <c r="C156" s="264" t="s">
        <v>165</v>
      </c>
      <c r="D156" s="265" t="s">
        <v>24</v>
      </c>
      <c r="E156" s="266"/>
      <c r="F156" s="41" t="s">
        <v>39</v>
      </c>
      <c r="G156" s="267">
        <f t="shared" si="84"/>
        <v>113</v>
      </c>
      <c r="H156" s="267">
        <f t="shared" si="85"/>
        <v>101</v>
      </c>
      <c r="I156" s="268">
        <f t="shared" si="86"/>
        <v>26966806</v>
      </c>
      <c r="J156" s="268">
        <f t="shared" si="87"/>
        <v>6</v>
      </c>
      <c r="K156" s="269">
        <f t="shared" si="88"/>
        <v>0.95</v>
      </c>
      <c r="L156" s="319">
        <f t="shared" ref="L156:L162" si="160">SUMIF($AN$4:$AN$22,D156,$BJ$4:$BJ$22)</f>
        <v>1.02</v>
      </c>
      <c r="M156" s="271">
        <f t="shared" si="89"/>
        <v>21836099.50354626</v>
      </c>
      <c r="N156" s="271">
        <f t="shared" si="90"/>
        <v>24612773.029615775</v>
      </c>
      <c r="O156" s="271">
        <f t="shared" si="91"/>
        <v>26130835.013999999</v>
      </c>
      <c r="P156" s="271">
        <f t="shared" si="92"/>
        <v>27742527.739855718</v>
      </c>
      <c r="Q156" s="272">
        <f t="shared" si="93"/>
        <v>26130835.013999999</v>
      </c>
      <c r="R156" s="271">
        <f t="shared" si="93"/>
        <v>27742527.739855718</v>
      </c>
      <c r="S156" s="271">
        <f t="shared" si="94"/>
        <v>29453626.146440148</v>
      </c>
      <c r="T156" s="271"/>
      <c r="U156" s="271">
        <f t="shared" si="95"/>
        <v>2205446049.8581724</v>
      </c>
      <c r="V156" s="271">
        <f t="shared" si="96"/>
        <v>2485890075.9911933</v>
      </c>
      <c r="W156" s="271">
        <f t="shared" si="97"/>
        <v>2639214336.414</v>
      </c>
      <c r="X156" s="272">
        <f t="shared" si="98"/>
        <v>2801995301.7254276</v>
      </c>
      <c r="Y156" s="272">
        <f t="shared" si="99"/>
        <v>2639214336.414</v>
      </c>
      <c r="Z156" s="271">
        <f t="shared" si="100"/>
        <v>2801995301.7254276</v>
      </c>
      <c r="AA156" s="271">
        <f t="shared" si="101"/>
        <v>2974816240.7904549</v>
      </c>
      <c r="AB156" s="271"/>
      <c r="AC156" s="33" t="str">
        <f t="shared" si="102"/>
        <v>BERTAHAP</v>
      </c>
      <c r="AD156" s="273">
        <f t="shared" si="103"/>
        <v>0</v>
      </c>
      <c r="AE156" s="274">
        <v>2</v>
      </c>
      <c r="AF156" s="275"/>
      <c r="AG156" s="271" t="e">
        <f>IF(AF156&gt;#REF!,"LB","KR")</f>
        <v>#REF!</v>
      </c>
      <c r="AH156" s="275">
        <f t="shared" si="153"/>
        <v>2425991000</v>
      </c>
      <c r="AI156" s="275">
        <f t="shared" si="153"/>
        <v>2734480000</v>
      </c>
      <c r="AJ156" s="275">
        <f t="shared" si="153"/>
        <v>2903136000</v>
      </c>
      <c r="AK156" s="276">
        <f t="shared" si="153"/>
        <v>3082195000</v>
      </c>
      <c r="AL156" s="276">
        <f t="shared" si="153"/>
        <v>2903136000</v>
      </c>
      <c r="AM156" s="275">
        <f t="shared" si="153"/>
        <v>3082195000</v>
      </c>
      <c r="AN156" s="275">
        <f t="shared" si="152"/>
        <v>3272298000</v>
      </c>
      <c r="AO156" s="52">
        <f t="shared" si="123"/>
        <v>3077325000</v>
      </c>
      <c r="AP156" s="43">
        <f t="shared" si="123"/>
        <v>3267127000</v>
      </c>
      <c r="AQ156" s="63">
        <f t="shared" si="104"/>
        <v>2769592500</v>
      </c>
      <c r="AR156" s="63">
        <f t="shared" si="105"/>
        <v>46159875</v>
      </c>
      <c r="AS156" s="351">
        <f t="shared" si="106"/>
        <v>57791156.25</v>
      </c>
      <c r="AT156" s="141">
        <f t="shared" si="107"/>
        <v>32671270</v>
      </c>
      <c r="AU156" s="5">
        <f t="shared" si="108"/>
        <v>46159875</v>
      </c>
      <c r="AV156" s="5">
        <f t="shared" si="109"/>
        <v>72578400</v>
      </c>
      <c r="AX156" s="2"/>
      <c r="AY156" s="2"/>
      <c r="BT156" s="56">
        <f t="shared" si="110"/>
        <v>-680911.8515000008</v>
      </c>
      <c r="BV156" s="126">
        <v>41</v>
      </c>
      <c r="BW156" s="122" t="s">
        <v>174</v>
      </c>
      <c r="BX156" s="122" t="str">
        <f>F223</f>
        <v>2BR-2</v>
      </c>
      <c r="BY156" s="123" t="str">
        <f>D223</f>
        <v>02</v>
      </c>
      <c r="BZ156" s="124">
        <f>G223</f>
        <v>113</v>
      </c>
      <c r="CA156" s="124">
        <f>H223</f>
        <v>101</v>
      </c>
      <c r="CB156" s="125">
        <f>O223</f>
        <v>26387019.671</v>
      </c>
      <c r="CC156" s="125">
        <f>AH223</f>
        <v>2449775000</v>
      </c>
      <c r="CD156" s="125">
        <f>AI223</f>
        <v>2761288000</v>
      </c>
      <c r="CE156" s="125">
        <f>AJ223</f>
        <v>2931598000</v>
      </c>
      <c r="CF156" s="125">
        <f>AK223</f>
        <v>3112413000</v>
      </c>
      <c r="CG156" s="125">
        <f>AN223</f>
        <v>3304380000</v>
      </c>
      <c r="CH156" s="2">
        <v>2</v>
      </c>
      <c r="CT156" s="63">
        <f t="shared" si="117"/>
        <v>2940414300</v>
      </c>
      <c r="CU156" s="44">
        <f t="shared" si="118"/>
        <v>32671270</v>
      </c>
      <c r="CX156" s="56">
        <f t="shared" si="119"/>
        <v>2612822400</v>
      </c>
      <c r="CY156" s="44">
        <f t="shared" si="120"/>
        <v>43547040</v>
      </c>
      <c r="CZ156" s="49">
        <f t="shared" si="121"/>
        <v>72578400</v>
      </c>
    </row>
    <row r="157" spans="1:104">
      <c r="A157" s="3">
        <f t="shared" si="122"/>
        <v>118</v>
      </c>
      <c r="B157" s="263">
        <v>2</v>
      </c>
      <c r="C157" s="264" t="s">
        <v>165</v>
      </c>
      <c r="D157" s="265" t="s">
        <v>35</v>
      </c>
      <c r="E157" s="266"/>
      <c r="F157" s="41" t="s">
        <v>42</v>
      </c>
      <c r="G157" s="267">
        <f t="shared" si="84"/>
        <v>78</v>
      </c>
      <c r="H157" s="267">
        <f t="shared" si="85"/>
        <v>66</v>
      </c>
      <c r="I157" s="268">
        <f t="shared" si="86"/>
        <v>26966806</v>
      </c>
      <c r="J157" s="268">
        <f t="shared" si="87"/>
        <v>2</v>
      </c>
      <c r="K157" s="269">
        <f t="shared" si="88"/>
        <v>0.93</v>
      </c>
      <c r="L157" s="319">
        <f t="shared" si="160"/>
        <v>1.02</v>
      </c>
      <c r="M157" s="271">
        <f t="shared" si="89"/>
        <v>21376392.145576868</v>
      </c>
      <c r="N157" s="271">
        <f t="shared" si="90"/>
        <v>24094609.386887025</v>
      </c>
      <c r="O157" s="271">
        <f t="shared" si="91"/>
        <v>25580712.171600003</v>
      </c>
      <c r="P157" s="271">
        <f t="shared" si="92"/>
        <v>27158474.52427981</v>
      </c>
      <c r="Q157" s="272">
        <f t="shared" si="93"/>
        <v>25580712.171600003</v>
      </c>
      <c r="R157" s="271">
        <f t="shared" si="93"/>
        <v>27158474.52427981</v>
      </c>
      <c r="S157" s="271">
        <f t="shared" si="94"/>
        <v>28833549.806515098</v>
      </c>
      <c r="T157" s="271"/>
      <c r="U157" s="271">
        <f t="shared" si="95"/>
        <v>1410841881.6080732</v>
      </c>
      <c r="V157" s="271">
        <f t="shared" si="96"/>
        <v>1590244219.5345438</v>
      </c>
      <c r="W157" s="271">
        <f t="shared" si="97"/>
        <v>1688327003.3256001</v>
      </c>
      <c r="X157" s="272">
        <f t="shared" si="98"/>
        <v>1792459318.6024675</v>
      </c>
      <c r="Y157" s="272">
        <f t="shared" si="99"/>
        <v>1688327003.3256001</v>
      </c>
      <c r="Z157" s="271">
        <f t="shared" si="100"/>
        <v>1792459318.6024675</v>
      </c>
      <c r="AA157" s="271">
        <f t="shared" si="101"/>
        <v>1903014287.2299964</v>
      </c>
      <c r="AB157" s="271"/>
      <c r="AC157" s="33" t="str">
        <f t="shared" si="102"/>
        <v>BERTAHAP</v>
      </c>
      <c r="AD157" s="273">
        <f t="shared" si="103"/>
        <v>0</v>
      </c>
      <c r="AE157" s="274">
        <v>2</v>
      </c>
      <c r="AF157" s="275"/>
      <c r="AG157" s="271" t="e">
        <f>IF(AF157&gt;#REF!,"LB","KR")</f>
        <v>#REF!</v>
      </c>
      <c r="AH157" s="275">
        <f t="shared" si="153"/>
        <v>1551927000</v>
      </c>
      <c r="AI157" s="275">
        <f t="shared" si="153"/>
        <v>1749269000</v>
      </c>
      <c r="AJ157" s="275">
        <f t="shared" si="153"/>
        <v>1857160000</v>
      </c>
      <c r="AK157" s="276">
        <f t="shared" si="153"/>
        <v>1971706000</v>
      </c>
      <c r="AL157" s="276">
        <f t="shared" si="153"/>
        <v>1857160000</v>
      </c>
      <c r="AM157" s="275">
        <f t="shared" si="153"/>
        <v>1971706000</v>
      </c>
      <c r="AN157" s="275">
        <f t="shared" si="152"/>
        <v>2093316000</v>
      </c>
      <c r="AO157" s="52">
        <f t="shared" si="123"/>
        <v>1968590000</v>
      </c>
      <c r="AP157" s="43">
        <f t="shared" si="123"/>
        <v>2090009000</v>
      </c>
      <c r="AQ157" s="63">
        <f t="shared" si="104"/>
        <v>1771731000</v>
      </c>
      <c r="AR157" s="63">
        <f t="shared" si="105"/>
        <v>29528850</v>
      </c>
      <c r="AS157" s="351">
        <f t="shared" si="106"/>
        <v>36969487.5</v>
      </c>
      <c r="AT157" s="141">
        <f t="shared" si="107"/>
        <v>20900090</v>
      </c>
      <c r="AU157" s="5">
        <f t="shared" si="108"/>
        <v>29528850</v>
      </c>
      <c r="AV157" s="5">
        <f t="shared" si="109"/>
        <v>46429000</v>
      </c>
      <c r="AX157" s="2"/>
      <c r="AY157" s="2"/>
      <c r="BT157" s="56">
        <f t="shared" si="110"/>
        <v>-1231034.6938999966</v>
      </c>
      <c r="BV157" s="126">
        <v>42</v>
      </c>
      <c r="BW157" s="122" t="s">
        <v>175</v>
      </c>
      <c r="BX157" s="122" t="str">
        <f>F247</f>
        <v>2BR-2</v>
      </c>
      <c r="BY157" s="123" t="str">
        <f>D247</f>
        <v>02</v>
      </c>
      <c r="BZ157" s="124">
        <f t="shared" ref="BZ157:CA159" si="161">G247</f>
        <v>113</v>
      </c>
      <c r="CA157" s="124">
        <f t="shared" si="161"/>
        <v>101</v>
      </c>
      <c r="CB157" s="125">
        <f>O247</f>
        <v>26002742.685499996</v>
      </c>
      <c r="CC157" s="125">
        <f t="shared" ref="CC157:CF159" si="162">AH247</f>
        <v>2414099000</v>
      </c>
      <c r="CD157" s="125">
        <f t="shared" si="162"/>
        <v>2721075000</v>
      </c>
      <c r="CE157" s="125">
        <f t="shared" si="162"/>
        <v>2888905000</v>
      </c>
      <c r="CF157" s="125">
        <f t="shared" si="162"/>
        <v>3067087000</v>
      </c>
      <c r="CG157" s="125">
        <f>AN247</f>
        <v>3256258000</v>
      </c>
      <c r="CH157" s="2">
        <v>5</v>
      </c>
      <c r="CT157" s="63">
        <f t="shared" si="117"/>
        <v>1881008100</v>
      </c>
      <c r="CU157" s="44">
        <f t="shared" si="118"/>
        <v>20900090</v>
      </c>
      <c r="CX157" s="56">
        <f t="shared" si="119"/>
        <v>1671444000</v>
      </c>
      <c r="CY157" s="44">
        <f t="shared" si="120"/>
        <v>27857400</v>
      </c>
      <c r="CZ157" s="49">
        <f t="shared" si="121"/>
        <v>46429000</v>
      </c>
    </row>
    <row r="158" spans="1:104">
      <c r="A158" s="3">
        <f t="shared" si="122"/>
        <v>119</v>
      </c>
      <c r="B158" s="263">
        <v>3</v>
      </c>
      <c r="C158" s="264" t="s">
        <v>165</v>
      </c>
      <c r="D158" s="265" t="s">
        <v>41</v>
      </c>
      <c r="E158" s="266"/>
      <c r="F158" s="41" t="s">
        <v>45</v>
      </c>
      <c r="G158" s="267">
        <f t="shared" si="84"/>
        <v>60</v>
      </c>
      <c r="H158" s="267">
        <f t="shared" si="85"/>
        <v>52</v>
      </c>
      <c r="I158" s="268">
        <f t="shared" si="86"/>
        <v>26966806</v>
      </c>
      <c r="J158" s="268">
        <f t="shared" si="87"/>
        <v>2</v>
      </c>
      <c r="K158" s="269">
        <f t="shared" si="88"/>
        <v>0.93</v>
      </c>
      <c r="L158" s="319">
        <f t="shared" si="160"/>
        <v>1.02</v>
      </c>
      <c r="M158" s="271">
        <f t="shared" si="89"/>
        <v>21376392.145576868</v>
      </c>
      <c r="N158" s="271">
        <f t="shared" si="90"/>
        <v>24094609.386887025</v>
      </c>
      <c r="O158" s="271">
        <f t="shared" si="91"/>
        <v>25580712.171600003</v>
      </c>
      <c r="P158" s="271">
        <f t="shared" si="92"/>
        <v>27158474.52427981</v>
      </c>
      <c r="Q158" s="272">
        <f t="shared" si="93"/>
        <v>25580712.171600003</v>
      </c>
      <c r="R158" s="271">
        <f t="shared" si="93"/>
        <v>27158474.52427981</v>
      </c>
      <c r="S158" s="271">
        <f t="shared" si="94"/>
        <v>28833549.806515098</v>
      </c>
      <c r="T158" s="271"/>
      <c r="U158" s="271">
        <f t="shared" si="95"/>
        <v>1111572391.5699971</v>
      </c>
      <c r="V158" s="271">
        <f t="shared" si="96"/>
        <v>1252919688.1181252</v>
      </c>
      <c r="W158" s="271">
        <f t="shared" si="97"/>
        <v>1330197032.9232001</v>
      </c>
      <c r="X158" s="272">
        <f t="shared" si="98"/>
        <v>1412240675.2625501</v>
      </c>
      <c r="Y158" s="272">
        <f t="shared" si="99"/>
        <v>1330197032.9232001</v>
      </c>
      <c r="Z158" s="271">
        <f t="shared" si="100"/>
        <v>1412240675.2625501</v>
      </c>
      <c r="AA158" s="271">
        <f t="shared" si="101"/>
        <v>1499344589.9387851</v>
      </c>
      <c r="AB158" s="271"/>
      <c r="AC158" s="33" t="str">
        <f t="shared" si="102"/>
        <v>BERTAHAP</v>
      </c>
      <c r="AD158" s="273">
        <f t="shared" si="103"/>
        <v>0</v>
      </c>
      <c r="AE158" s="274">
        <v>2</v>
      </c>
      <c r="AF158" s="275"/>
      <c r="AG158" s="271" t="e">
        <f>IF(AF158&gt;#REF!,"LB","KR")</f>
        <v>#REF!</v>
      </c>
      <c r="AH158" s="275">
        <f t="shared" si="153"/>
        <v>1222730000</v>
      </c>
      <c r="AI158" s="275">
        <f t="shared" si="153"/>
        <v>1378212000</v>
      </c>
      <c r="AJ158" s="275">
        <f t="shared" si="153"/>
        <v>1463217000</v>
      </c>
      <c r="AK158" s="276">
        <f t="shared" si="153"/>
        <v>1553465000</v>
      </c>
      <c r="AL158" s="276">
        <f t="shared" si="153"/>
        <v>1463217000</v>
      </c>
      <c r="AM158" s="275">
        <f t="shared" si="153"/>
        <v>1553465000</v>
      </c>
      <c r="AN158" s="275">
        <f t="shared" si="152"/>
        <v>1649280000</v>
      </c>
      <c r="AO158" s="52">
        <f t="shared" si="123"/>
        <v>1551011000</v>
      </c>
      <c r="AP158" s="43">
        <f t="shared" si="123"/>
        <v>1646673000</v>
      </c>
      <c r="AQ158" s="63">
        <f t="shared" si="104"/>
        <v>1395909900</v>
      </c>
      <c r="AR158" s="63">
        <f t="shared" si="105"/>
        <v>23265165</v>
      </c>
      <c r="AS158" s="351">
        <f t="shared" si="106"/>
        <v>29127468.75</v>
      </c>
      <c r="AT158" s="141">
        <f t="shared" si="107"/>
        <v>16466730</v>
      </c>
      <c r="AU158" s="5">
        <f t="shared" si="108"/>
        <v>23265165</v>
      </c>
      <c r="AV158" s="5">
        <f t="shared" si="109"/>
        <v>36580425</v>
      </c>
      <c r="AX158" s="2"/>
      <c r="AY158" s="2"/>
      <c r="BT158" s="56">
        <f t="shared" si="110"/>
        <v>-1231034.6938999966</v>
      </c>
      <c r="BV158" s="126">
        <v>43</v>
      </c>
      <c r="BW158" s="122" t="s">
        <v>176</v>
      </c>
      <c r="BX158" s="122" t="str">
        <f>F248</f>
        <v>1BR-6</v>
      </c>
      <c r="BY158" s="123" t="str">
        <f>D248</f>
        <v>06</v>
      </c>
      <c r="BZ158" s="124">
        <f t="shared" si="161"/>
        <v>78</v>
      </c>
      <c r="CA158" s="124">
        <f t="shared" si="161"/>
        <v>66</v>
      </c>
      <c r="CB158" s="125">
        <f>O248</f>
        <v>25455316.523699999</v>
      </c>
      <c r="CC158" s="125">
        <f t="shared" si="162"/>
        <v>1544319000</v>
      </c>
      <c r="CD158" s="125">
        <f t="shared" si="162"/>
        <v>1740694000</v>
      </c>
      <c r="CE158" s="125">
        <f t="shared" si="162"/>
        <v>1848056000</v>
      </c>
      <c r="CF158" s="125">
        <f t="shared" si="162"/>
        <v>1962041000</v>
      </c>
      <c r="CG158" s="125">
        <f>AN248</f>
        <v>2083055000</v>
      </c>
      <c r="CH158" s="2">
        <v>10</v>
      </c>
      <c r="CT158" s="63">
        <f t="shared" si="117"/>
        <v>1482005700</v>
      </c>
      <c r="CU158" s="44">
        <f t="shared" si="118"/>
        <v>16466730</v>
      </c>
      <c r="CX158" s="56">
        <f t="shared" si="119"/>
        <v>1316895300</v>
      </c>
      <c r="CY158" s="44">
        <f t="shared" si="120"/>
        <v>21948255</v>
      </c>
      <c r="CZ158" s="49">
        <f t="shared" si="121"/>
        <v>36580425</v>
      </c>
    </row>
    <row r="159" spans="1:104">
      <c r="A159" s="3">
        <f t="shared" si="122"/>
        <v>120</v>
      </c>
      <c r="B159" s="263">
        <v>4</v>
      </c>
      <c r="C159" s="264" t="s">
        <v>165</v>
      </c>
      <c r="D159" s="265">
        <v>10</v>
      </c>
      <c r="E159" s="266"/>
      <c r="F159" s="41" t="s">
        <v>48</v>
      </c>
      <c r="G159" s="267">
        <f t="shared" si="84"/>
        <v>74</v>
      </c>
      <c r="H159" s="267">
        <f t="shared" si="85"/>
        <v>63</v>
      </c>
      <c r="I159" s="268">
        <f t="shared" si="86"/>
        <v>26966806</v>
      </c>
      <c r="J159" s="268">
        <f t="shared" si="87"/>
        <v>2</v>
      </c>
      <c r="K159" s="269">
        <f t="shared" si="88"/>
        <v>0.93</v>
      </c>
      <c r="L159" s="319">
        <f t="shared" si="160"/>
        <v>1.02</v>
      </c>
      <c r="M159" s="271">
        <f t="shared" si="89"/>
        <v>21376392.145576868</v>
      </c>
      <c r="N159" s="271">
        <f t="shared" si="90"/>
        <v>24094609.386887025</v>
      </c>
      <c r="O159" s="271">
        <f t="shared" si="91"/>
        <v>25580712.171600003</v>
      </c>
      <c r="P159" s="271">
        <f t="shared" si="92"/>
        <v>27158474.52427981</v>
      </c>
      <c r="Q159" s="272">
        <f t="shared" si="93"/>
        <v>25580712.171600003</v>
      </c>
      <c r="R159" s="271">
        <f t="shared" si="93"/>
        <v>27158474.52427981</v>
      </c>
      <c r="S159" s="271">
        <f t="shared" si="94"/>
        <v>28833549.806515098</v>
      </c>
      <c r="T159" s="271"/>
      <c r="U159" s="271">
        <f t="shared" si="95"/>
        <v>1346712705.1713426</v>
      </c>
      <c r="V159" s="271">
        <f t="shared" si="96"/>
        <v>1517960391.3738825</v>
      </c>
      <c r="W159" s="271">
        <f t="shared" si="97"/>
        <v>1611584866.8108001</v>
      </c>
      <c r="X159" s="272">
        <f t="shared" si="98"/>
        <v>1710983895.029628</v>
      </c>
      <c r="Y159" s="272">
        <f t="shared" si="99"/>
        <v>1611584866.8108001</v>
      </c>
      <c r="Z159" s="271">
        <f t="shared" si="100"/>
        <v>1710983895.029628</v>
      </c>
      <c r="AA159" s="271">
        <f t="shared" si="101"/>
        <v>1816513637.810451</v>
      </c>
      <c r="AB159" s="271"/>
      <c r="AC159" s="33" t="str">
        <f t="shared" si="102"/>
        <v>BERTAHAP</v>
      </c>
      <c r="AD159" s="273">
        <f t="shared" si="103"/>
        <v>0</v>
      </c>
      <c r="AE159" s="274">
        <v>2</v>
      </c>
      <c r="AF159" s="275"/>
      <c r="AG159" s="271" t="e">
        <f>IF(AF159&gt;#REF!,"LB","KR")</f>
        <v>#REF!</v>
      </c>
      <c r="AH159" s="275">
        <f t="shared" si="153"/>
        <v>1481384000</v>
      </c>
      <c r="AI159" s="275">
        <f t="shared" si="153"/>
        <v>1669757000</v>
      </c>
      <c r="AJ159" s="275">
        <f t="shared" si="153"/>
        <v>1772744000</v>
      </c>
      <c r="AK159" s="276">
        <f t="shared" si="153"/>
        <v>1882083000</v>
      </c>
      <c r="AL159" s="276">
        <f t="shared" si="153"/>
        <v>1772744000</v>
      </c>
      <c r="AM159" s="275">
        <f t="shared" si="153"/>
        <v>1882083000</v>
      </c>
      <c r="AN159" s="275">
        <f t="shared" si="152"/>
        <v>1998166000</v>
      </c>
      <c r="AO159" s="52">
        <f t="shared" si="123"/>
        <v>1879109000</v>
      </c>
      <c r="AP159" s="43">
        <f t="shared" si="123"/>
        <v>1995008000</v>
      </c>
      <c r="AQ159" s="63">
        <f t="shared" si="104"/>
        <v>1691198100</v>
      </c>
      <c r="AR159" s="63">
        <f t="shared" si="105"/>
        <v>28186635</v>
      </c>
      <c r="AS159" s="351">
        <f t="shared" si="106"/>
        <v>35289056.25</v>
      </c>
      <c r="AT159" s="141">
        <f t="shared" si="107"/>
        <v>19950080</v>
      </c>
      <c r="AU159" s="5">
        <f t="shared" si="108"/>
        <v>28186635</v>
      </c>
      <c r="AV159" s="5">
        <f t="shared" si="109"/>
        <v>44318600</v>
      </c>
      <c r="AX159" s="2"/>
      <c r="AY159" s="2"/>
      <c r="BT159" s="56">
        <f t="shared" si="110"/>
        <v>-1231034.6938999966</v>
      </c>
      <c r="BV159" s="126"/>
      <c r="BW159" s="122"/>
      <c r="BX159" s="122" t="str">
        <f>F249</f>
        <v>1BR-8</v>
      </c>
      <c r="BY159" s="123" t="str">
        <f>D249</f>
        <v>08</v>
      </c>
      <c r="BZ159" s="124">
        <f t="shared" si="161"/>
        <v>60</v>
      </c>
      <c r="CA159" s="124">
        <f t="shared" si="161"/>
        <v>52</v>
      </c>
      <c r="CB159" s="125">
        <f>O249</f>
        <v>25455316.523699999</v>
      </c>
      <c r="CC159" s="125">
        <f t="shared" si="162"/>
        <v>1216736000</v>
      </c>
      <c r="CD159" s="125">
        <f t="shared" si="162"/>
        <v>1371456000</v>
      </c>
      <c r="CE159" s="125">
        <f t="shared" si="162"/>
        <v>1456045000</v>
      </c>
      <c r="CF159" s="125">
        <f t="shared" si="162"/>
        <v>1545850000</v>
      </c>
      <c r="CG159" s="125">
        <f>AN249</f>
        <v>1641195000</v>
      </c>
      <c r="CT159" s="63">
        <f t="shared" si="117"/>
        <v>1795507200</v>
      </c>
      <c r="CU159" s="44">
        <f t="shared" si="118"/>
        <v>19950080</v>
      </c>
      <c r="CX159" s="56">
        <f t="shared" si="119"/>
        <v>1595469600</v>
      </c>
      <c r="CY159" s="44">
        <f t="shared" si="120"/>
        <v>26591160</v>
      </c>
      <c r="CZ159" s="49">
        <f t="shared" si="121"/>
        <v>44318600</v>
      </c>
    </row>
    <row r="160" spans="1:104">
      <c r="A160" s="3">
        <f t="shared" si="122"/>
        <v>121</v>
      </c>
      <c r="B160" s="263">
        <v>5</v>
      </c>
      <c r="C160" s="264" t="s">
        <v>165</v>
      </c>
      <c r="D160" s="299">
        <v>12</v>
      </c>
      <c r="E160" s="266"/>
      <c r="F160" s="41" t="s">
        <v>50</v>
      </c>
      <c r="G160" s="267">
        <f t="shared" si="84"/>
        <v>67</v>
      </c>
      <c r="H160" s="267">
        <f t="shared" si="85"/>
        <v>57</v>
      </c>
      <c r="I160" s="268">
        <f t="shared" si="86"/>
        <v>26966806</v>
      </c>
      <c r="J160" s="268">
        <f t="shared" si="87"/>
        <v>2</v>
      </c>
      <c r="K160" s="269">
        <f t="shared" si="88"/>
        <v>0.93</v>
      </c>
      <c r="L160" s="319">
        <f t="shared" si="160"/>
        <v>1.02</v>
      </c>
      <c r="M160" s="271">
        <f t="shared" si="89"/>
        <v>21376392.145576868</v>
      </c>
      <c r="N160" s="271">
        <f t="shared" si="90"/>
        <v>24094609.386887025</v>
      </c>
      <c r="O160" s="271">
        <f t="shared" si="91"/>
        <v>25580712.171600003</v>
      </c>
      <c r="P160" s="271">
        <f t="shared" si="92"/>
        <v>27158474.52427981</v>
      </c>
      <c r="Q160" s="272">
        <f t="shared" si="93"/>
        <v>25580712.171600003</v>
      </c>
      <c r="R160" s="271">
        <f t="shared" si="93"/>
        <v>27158474.52427981</v>
      </c>
      <c r="S160" s="271">
        <f t="shared" si="94"/>
        <v>28833549.806515098</v>
      </c>
      <c r="T160" s="271"/>
      <c r="U160" s="271">
        <f t="shared" si="95"/>
        <v>1218454352.2978816</v>
      </c>
      <c r="V160" s="271">
        <f t="shared" si="96"/>
        <v>1373392735.0525603</v>
      </c>
      <c r="W160" s="271">
        <f t="shared" si="97"/>
        <v>1458100593.7812002</v>
      </c>
      <c r="X160" s="272">
        <f t="shared" si="98"/>
        <v>1548033047.8839493</v>
      </c>
      <c r="Y160" s="272">
        <f t="shared" si="99"/>
        <v>1458100593.7812002</v>
      </c>
      <c r="Z160" s="271">
        <f t="shared" si="100"/>
        <v>1548033047.8839493</v>
      </c>
      <c r="AA160" s="271">
        <f t="shared" si="101"/>
        <v>1643512338.9713607</v>
      </c>
      <c r="AB160" s="271"/>
      <c r="AC160" s="33" t="str">
        <f t="shared" si="102"/>
        <v>BERTAHAP</v>
      </c>
      <c r="AD160" s="273">
        <f t="shared" si="103"/>
        <v>0</v>
      </c>
      <c r="AE160" s="274">
        <v>2</v>
      </c>
      <c r="AF160" s="275"/>
      <c r="AG160" s="271" t="e">
        <f>IF(AF160&gt;#REF!,"LB","KR")</f>
        <v>#REF!</v>
      </c>
      <c r="AH160" s="275">
        <f t="shared" si="153"/>
        <v>1340300000</v>
      </c>
      <c r="AI160" s="275">
        <f t="shared" si="153"/>
        <v>1510733000</v>
      </c>
      <c r="AJ160" s="275">
        <f t="shared" si="153"/>
        <v>1603911000</v>
      </c>
      <c r="AK160" s="276">
        <f t="shared" si="153"/>
        <v>1702837000</v>
      </c>
      <c r="AL160" s="276">
        <f t="shared" si="153"/>
        <v>1603911000</v>
      </c>
      <c r="AM160" s="275">
        <f t="shared" si="153"/>
        <v>1702837000</v>
      </c>
      <c r="AN160" s="275">
        <f t="shared" si="152"/>
        <v>1807864000</v>
      </c>
      <c r="AO160" s="52">
        <f t="shared" si="123"/>
        <v>1700146000</v>
      </c>
      <c r="AP160" s="43">
        <f t="shared" si="123"/>
        <v>1805008000</v>
      </c>
      <c r="AQ160" s="63">
        <f t="shared" si="104"/>
        <v>1530131400</v>
      </c>
      <c r="AR160" s="63">
        <f t="shared" si="105"/>
        <v>25502190</v>
      </c>
      <c r="AS160" s="351">
        <f t="shared" si="106"/>
        <v>31928193.75</v>
      </c>
      <c r="AT160" s="141">
        <f t="shared" si="107"/>
        <v>18050080</v>
      </c>
      <c r="AU160" s="5">
        <f t="shared" si="108"/>
        <v>25502190</v>
      </c>
      <c r="AV160" s="5">
        <f t="shared" si="109"/>
        <v>40097775</v>
      </c>
      <c r="AX160" s="2"/>
      <c r="AY160" s="2"/>
      <c r="BT160" s="56">
        <f t="shared" si="110"/>
        <v>-1231034.6938999966</v>
      </c>
      <c r="BV160" s="126"/>
      <c r="BW160" s="122"/>
      <c r="BX160" s="122" t="str">
        <f>F252</f>
        <v>1BR-16</v>
      </c>
      <c r="BY160" s="123">
        <f>D252</f>
        <v>16</v>
      </c>
      <c r="BZ160" s="124">
        <f t="shared" ref="BZ160:CA162" si="163">G252</f>
        <v>71</v>
      </c>
      <c r="CA160" s="124">
        <f t="shared" si="163"/>
        <v>63</v>
      </c>
      <c r="CB160" s="125">
        <f>O252</f>
        <v>25455316.523699999</v>
      </c>
      <c r="CC160" s="125">
        <f t="shared" ref="CC160:CF162" si="164">AH252</f>
        <v>1474123000</v>
      </c>
      <c r="CD160" s="125">
        <f t="shared" si="164"/>
        <v>1661572000</v>
      </c>
      <c r="CE160" s="125">
        <f t="shared" si="164"/>
        <v>1764054000</v>
      </c>
      <c r="CF160" s="125">
        <f t="shared" si="164"/>
        <v>1872857000</v>
      </c>
      <c r="CG160" s="125">
        <f>AN252</f>
        <v>1988371000</v>
      </c>
      <c r="CT160" s="63">
        <f t="shared" si="117"/>
        <v>1624507200</v>
      </c>
      <c r="CU160" s="44">
        <f t="shared" si="118"/>
        <v>18050080</v>
      </c>
      <c r="CX160" s="56">
        <f t="shared" si="119"/>
        <v>1443519900</v>
      </c>
      <c r="CY160" s="44">
        <f t="shared" si="120"/>
        <v>24058665</v>
      </c>
      <c r="CZ160" s="49">
        <f t="shared" si="121"/>
        <v>40097775</v>
      </c>
    </row>
    <row r="161" spans="1:104">
      <c r="A161" s="3">
        <f t="shared" si="122"/>
        <v>122</v>
      </c>
      <c r="B161" s="263">
        <v>6</v>
      </c>
      <c r="C161" s="264" t="s">
        <v>165</v>
      </c>
      <c r="D161" s="265">
        <v>16</v>
      </c>
      <c r="E161" s="266"/>
      <c r="F161" s="41" t="s">
        <v>52</v>
      </c>
      <c r="G161" s="267">
        <f t="shared" si="84"/>
        <v>71</v>
      </c>
      <c r="H161" s="267">
        <f t="shared" si="85"/>
        <v>63</v>
      </c>
      <c r="I161" s="268">
        <f t="shared" si="86"/>
        <v>26966806</v>
      </c>
      <c r="J161" s="268">
        <f t="shared" si="87"/>
        <v>2</v>
      </c>
      <c r="K161" s="269">
        <f t="shared" si="88"/>
        <v>0.93</v>
      </c>
      <c r="L161" s="319">
        <f t="shared" si="160"/>
        <v>1.02</v>
      </c>
      <c r="M161" s="271">
        <f t="shared" si="89"/>
        <v>21376392.145576868</v>
      </c>
      <c r="N161" s="271">
        <f t="shared" si="90"/>
        <v>24094609.386887025</v>
      </c>
      <c r="O161" s="271">
        <f t="shared" si="91"/>
        <v>25580712.171600003</v>
      </c>
      <c r="P161" s="271">
        <f t="shared" si="92"/>
        <v>27158474.52427981</v>
      </c>
      <c r="Q161" s="272">
        <f t="shared" si="93"/>
        <v>25580712.171600003</v>
      </c>
      <c r="R161" s="271">
        <f t="shared" si="93"/>
        <v>27158474.52427981</v>
      </c>
      <c r="S161" s="271">
        <f t="shared" si="94"/>
        <v>28833549.806515098</v>
      </c>
      <c r="T161" s="271"/>
      <c r="U161" s="271">
        <f t="shared" si="95"/>
        <v>1346712705.1713426</v>
      </c>
      <c r="V161" s="271">
        <f t="shared" si="96"/>
        <v>1517960391.3738825</v>
      </c>
      <c r="W161" s="271">
        <f t="shared" si="97"/>
        <v>1611584866.8108001</v>
      </c>
      <c r="X161" s="272">
        <f t="shared" si="98"/>
        <v>1710983895.029628</v>
      </c>
      <c r="Y161" s="272">
        <f t="shared" si="99"/>
        <v>1611584866.8108001</v>
      </c>
      <c r="Z161" s="271">
        <f t="shared" si="100"/>
        <v>1710983895.029628</v>
      </c>
      <c r="AA161" s="271">
        <f t="shared" si="101"/>
        <v>1816513637.810451</v>
      </c>
      <c r="AB161" s="271"/>
      <c r="AC161" s="33" t="str">
        <f t="shared" si="102"/>
        <v>BERTAHAP</v>
      </c>
      <c r="AD161" s="273">
        <f t="shared" si="103"/>
        <v>0</v>
      </c>
      <c r="AE161" s="274">
        <v>2</v>
      </c>
      <c r="AF161" s="275"/>
      <c r="AG161" s="271" t="e">
        <f>IF(AF161&gt;#REF!,"LB","KR")</f>
        <v>#REF!</v>
      </c>
      <c r="AH161" s="275">
        <f t="shared" si="153"/>
        <v>1481384000</v>
      </c>
      <c r="AI161" s="275">
        <f t="shared" si="153"/>
        <v>1669757000</v>
      </c>
      <c r="AJ161" s="275">
        <f t="shared" si="153"/>
        <v>1772744000</v>
      </c>
      <c r="AK161" s="276">
        <f t="shared" si="153"/>
        <v>1882083000</v>
      </c>
      <c r="AL161" s="276">
        <f t="shared" si="153"/>
        <v>1772744000</v>
      </c>
      <c r="AM161" s="275">
        <f t="shared" si="153"/>
        <v>1882083000</v>
      </c>
      <c r="AN161" s="275">
        <f t="shared" si="152"/>
        <v>1998166000</v>
      </c>
      <c r="AO161" s="52">
        <f t="shared" si="123"/>
        <v>1879109000</v>
      </c>
      <c r="AP161" s="43">
        <f t="shared" si="123"/>
        <v>1995008000</v>
      </c>
      <c r="AQ161" s="63">
        <f t="shared" si="104"/>
        <v>1691198100</v>
      </c>
      <c r="AR161" s="63">
        <f t="shared" si="105"/>
        <v>28186635</v>
      </c>
      <c r="AS161" s="351">
        <f t="shared" si="106"/>
        <v>35289056.25</v>
      </c>
      <c r="AT161" s="141">
        <f t="shared" si="107"/>
        <v>19950080</v>
      </c>
      <c r="AU161" s="5">
        <f t="shared" si="108"/>
        <v>28186635</v>
      </c>
      <c r="AV161" s="5">
        <f t="shared" si="109"/>
        <v>44318600</v>
      </c>
      <c r="AX161" s="2"/>
      <c r="AY161" s="2"/>
      <c r="BT161" s="56">
        <f t="shared" si="110"/>
        <v>-1231034.6938999966</v>
      </c>
      <c r="BV161" s="126"/>
      <c r="BW161" s="122"/>
      <c r="BX161" s="122" t="str">
        <f>F253</f>
        <v>2BR-18</v>
      </c>
      <c r="BY161" s="123">
        <f>D253</f>
        <v>18</v>
      </c>
      <c r="BZ161" s="124">
        <f t="shared" si="163"/>
        <v>97</v>
      </c>
      <c r="CA161" s="124">
        <f t="shared" si="163"/>
        <v>85</v>
      </c>
      <c r="CB161" s="125">
        <f>O253</f>
        <v>25455316.523699999</v>
      </c>
      <c r="CC161" s="125">
        <f t="shared" si="164"/>
        <v>1988896000</v>
      </c>
      <c r="CD161" s="125">
        <f t="shared" si="164"/>
        <v>2241803000</v>
      </c>
      <c r="CE161" s="125">
        <f t="shared" si="164"/>
        <v>2380073000</v>
      </c>
      <c r="CF161" s="125">
        <f t="shared" si="164"/>
        <v>2526870000</v>
      </c>
      <c r="CG161" s="125">
        <f>AN253</f>
        <v>2682722000</v>
      </c>
      <c r="CT161" s="63">
        <f t="shared" si="117"/>
        <v>1795507200</v>
      </c>
      <c r="CU161" s="44">
        <f t="shared" si="118"/>
        <v>19950080</v>
      </c>
      <c r="CX161" s="56">
        <f t="shared" si="119"/>
        <v>1595469600</v>
      </c>
      <c r="CY161" s="44">
        <f t="shared" si="120"/>
        <v>26591160</v>
      </c>
      <c r="CZ161" s="49">
        <f t="shared" si="121"/>
        <v>44318600</v>
      </c>
    </row>
    <row r="162" spans="1:104">
      <c r="A162" s="3">
        <f t="shared" si="122"/>
        <v>123</v>
      </c>
      <c r="B162" s="263">
        <v>7</v>
      </c>
      <c r="C162" s="264" t="s">
        <v>165</v>
      </c>
      <c r="D162" s="299">
        <v>18</v>
      </c>
      <c r="E162" s="266"/>
      <c r="F162" s="41" t="s">
        <v>54</v>
      </c>
      <c r="G162" s="267">
        <f t="shared" si="84"/>
        <v>97</v>
      </c>
      <c r="H162" s="267">
        <f t="shared" si="85"/>
        <v>85</v>
      </c>
      <c r="I162" s="268">
        <f t="shared" si="86"/>
        <v>26966806</v>
      </c>
      <c r="J162" s="268">
        <f t="shared" si="87"/>
        <v>2</v>
      </c>
      <c r="K162" s="269">
        <f t="shared" si="88"/>
        <v>0.93</v>
      </c>
      <c r="L162" s="319">
        <f t="shared" si="160"/>
        <v>1.02</v>
      </c>
      <c r="M162" s="271">
        <f t="shared" si="89"/>
        <v>21376392.145576868</v>
      </c>
      <c r="N162" s="271">
        <f t="shared" si="90"/>
        <v>24094609.386887025</v>
      </c>
      <c r="O162" s="271">
        <f t="shared" si="91"/>
        <v>25580712.171600003</v>
      </c>
      <c r="P162" s="271">
        <f t="shared" si="92"/>
        <v>27158474.52427981</v>
      </c>
      <c r="Q162" s="272">
        <f t="shared" si="93"/>
        <v>25580712.171600003</v>
      </c>
      <c r="R162" s="271">
        <f t="shared" si="93"/>
        <v>27158474.52427981</v>
      </c>
      <c r="S162" s="271">
        <f t="shared" si="94"/>
        <v>28833549.806515098</v>
      </c>
      <c r="T162" s="271"/>
      <c r="U162" s="271">
        <f t="shared" si="95"/>
        <v>1816993332.3740337</v>
      </c>
      <c r="V162" s="271">
        <f t="shared" si="96"/>
        <v>2048041797.8853972</v>
      </c>
      <c r="W162" s="271">
        <f t="shared" si="97"/>
        <v>2174360534.5860004</v>
      </c>
      <c r="X162" s="272">
        <f t="shared" si="98"/>
        <v>2308470334.5637841</v>
      </c>
      <c r="Y162" s="272">
        <f t="shared" si="99"/>
        <v>2174360534.5860004</v>
      </c>
      <c r="Z162" s="271">
        <f t="shared" si="100"/>
        <v>2308470334.5637841</v>
      </c>
      <c r="AA162" s="271">
        <f t="shared" si="101"/>
        <v>2450851733.5537834</v>
      </c>
      <c r="AB162" s="271"/>
      <c r="AC162" s="33" t="str">
        <f t="shared" si="102"/>
        <v>BERTAHAP</v>
      </c>
      <c r="AD162" s="273">
        <f t="shared" si="103"/>
        <v>0</v>
      </c>
      <c r="AE162" s="274">
        <v>2</v>
      </c>
      <c r="AF162" s="275"/>
      <c r="AG162" s="271" t="e">
        <f>IF(AF162&gt;#REF!,"LB","KR")</f>
        <v>#REF!</v>
      </c>
      <c r="AH162" s="275">
        <f t="shared" si="153"/>
        <v>1998693000</v>
      </c>
      <c r="AI162" s="275">
        <f t="shared" si="153"/>
        <v>2252846000</v>
      </c>
      <c r="AJ162" s="275">
        <f t="shared" si="153"/>
        <v>2391797000</v>
      </c>
      <c r="AK162" s="276">
        <f t="shared" si="153"/>
        <v>2539318000</v>
      </c>
      <c r="AL162" s="276">
        <f t="shared" si="153"/>
        <v>2391797000</v>
      </c>
      <c r="AM162" s="275">
        <f t="shared" si="153"/>
        <v>2539318000</v>
      </c>
      <c r="AN162" s="275">
        <f t="shared" si="152"/>
        <v>2695937000</v>
      </c>
      <c r="AO162" s="52">
        <f t="shared" si="123"/>
        <v>2535305000</v>
      </c>
      <c r="AP162" s="43">
        <f t="shared" si="123"/>
        <v>2691678000</v>
      </c>
      <c r="AQ162" s="63">
        <f t="shared" si="104"/>
        <v>2281774500</v>
      </c>
      <c r="AR162" s="63">
        <f t="shared" si="105"/>
        <v>38029575</v>
      </c>
      <c r="AS162" s="351">
        <f t="shared" si="106"/>
        <v>47612212.5</v>
      </c>
      <c r="AT162" s="141">
        <f t="shared" si="107"/>
        <v>26916780</v>
      </c>
      <c r="AU162" s="5">
        <f t="shared" si="108"/>
        <v>38029575</v>
      </c>
      <c r="AV162" s="5">
        <f t="shared" si="109"/>
        <v>59794925</v>
      </c>
      <c r="AX162" s="2"/>
      <c r="AY162" s="2"/>
      <c r="BT162" s="56">
        <f t="shared" si="110"/>
        <v>-1231034.6938999966</v>
      </c>
      <c r="BV162" s="126"/>
      <c r="BW162" s="122"/>
      <c r="BX162" s="122" t="str">
        <f>F254</f>
        <v>1BR-20</v>
      </c>
      <c r="BY162" s="123">
        <f>D254</f>
        <v>20</v>
      </c>
      <c r="BZ162" s="124">
        <f t="shared" si="163"/>
        <v>60</v>
      </c>
      <c r="CA162" s="124">
        <f t="shared" si="163"/>
        <v>51</v>
      </c>
      <c r="CB162" s="125">
        <f>O254</f>
        <v>25455316.523699999</v>
      </c>
      <c r="CC162" s="125">
        <f t="shared" si="164"/>
        <v>1193338000</v>
      </c>
      <c r="CD162" s="125">
        <f t="shared" si="164"/>
        <v>1345082000</v>
      </c>
      <c r="CE162" s="125">
        <f t="shared" si="164"/>
        <v>1428044000</v>
      </c>
      <c r="CF162" s="125">
        <f t="shared" si="164"/>
        <v>1516122000</v>
      </c>
      <c r="CG162" s="125">
        <f>AN254</f>
        <v>1609633000</v>
      </c>
      <c r="CT162" s="63">
        <f t="shared" si="117"/>
        <v>2422510200</v>
      </c>
      <c r="CU162" s="44">
        <f t="shared" si="118"/>
        <v>26916780</v>
      </c>
      <c r="CX162" s="56">
        <f t="shared" si="119"/>
        <v>2152617300</v>
      </c>
      <c r="CY162" s="44">
        <f t="shared" si="120"/>
        <v>35876955</v>
      </c>
      <c r="CZ162" s="49">
        <f t="shared" si="121"/>
        <v>59794925</v>
      </c>
    </row>
    <row r="163" spans="1:104">
      <c r="A163" s="3">
        <f t="shared" si="122"/>
        <v>124</v>
      </c>
      <c r="B163" s="263">
        <v>1</v>
      </c>
      <c r="C163" s="264" t="s">
        <v>167</v>
      </c>
      <c r="D163" s="265" t="s">
        <v>24</v>
      </c>
      <c r="E163" s="266"/>
      <c r="F163" s="41" t="s">
        <v>39</v>
      </c>
      <c r="G163" s="267">
        <f t="shared" si="84"/>
        <v>113</v>
      </c>
      <c r="H163" s="267">
        <f t="shared" si="85"/>
        <v>101</v>
      </c>
      <c r="I163" s="268">
        <f t="shared" si="86"/>
        <v>26966806</v>
      </c>
      <c r="J163" s="268">
        <f t="shared" si="87"/>
        <v>6</v>
      </c>
      <c r="K163" s="269">
        <f t="shared" si="88"/>
        <v>0.95</v>
      </c>
      <c r="L163" s="270">
        <f t="shared" ref="L163:L171" si="165">SUMIF($AN$4:$AN$22,D163,$AV$4:$AV$22)</f>
        <v>1.01</v>
      </c>
      <c r="M163" s="271">
        <f t="shared" si="89"/>
        <v>21622020.096648749</v>
      </c>
      <c r="N163" s="271">
        <f t="shared" si="90"/>
        <v>24371471.333246995</v>
      </c>
      <c r="O163" s="271">
        <f t="shared" si="91"/>
        <v>25874650.357000001</v>
      </c>
      <c r="P163" s="271">
        <f t="shared" si="92"/>
        <v>27470542.173778702</v>
      </c>
      <c r="Q163" s="272">
        <f t="shared" si="93"/>
        <v>25874650.357000001</v>
      </c>
      <c r="R163" s="271">
        <f t="shared" si="93"/>
        <v>27470542.173778702</v>
      </c>
      <c r="S163" s="271">
        <f t="shared" si="94"/>
        <v>29164865.105788779</v>
      </c>
      <c r="T163" s="271"/>
      <c r="U163" s="271">
        <f t="shared" si="95"/>
        <v>2183824029.7615237</v>
      </c>
      <c r="V163" s="271">
        <f t="shared" si="96"/>
        <v>2461518604.6579466</v>
      </c>
      <c r="W163" s="271">
        <f t="shared" si="97"/>
        <v>2613339686.0570002</v>
      </c>
      <c r="X163" s="272">
        <f t="shared" si="98"/>
        <v>2774524759.5516491</v>
      </c>
      <c r="Y163" s="272">
        <f t="shared" si="99"/>
        <v>2613339686.0570002</v>
      </c>
      <c r="Z163" s="271">
        <f t="shared" si="100"/>
        <v>2774524759.5516491</v>
      </c>
      <c r="AA163" s="271">
        <f t="shared" si="101"/>
        <v>2945651375.6846666</v>
      </c>
      <c r="AB163" s="271"/>
      <c r="AC163" s="33" t="str">
        <f t="shared" si="102"/>
        <v>BERTAHAP</v>
      </c>
      <c r="AD163" s="273">
        <f t="shared" si="103"/>
        <v>0</v>
      </c>
      <c r="AE163" s="274">
        <v>2</v>
      </c>
      <c r="AF163" s="275"/>
      <c r="AG163" s="271" t="e">
        <f>IF(AF163&gt;#REF!,"LB","KR")</f>
        <v>#REF!</v>
      </c>
      <c r="AH163" s="275">
        <f t="shared" si="153"/>
        <v>2402207000</v>
      </c>
      <c r="AI163" s="275">
        <f t="shared" si="153"/>
        <v>2707671000</v>
      </c>
      <c r="AJ163" s="275">
        <f t="shared" si="153"/>
        <v>2874674000</v>
      </c>
      <c r="AK163" s="276">
        <f t="shared" si="153"/>
        <v>3051978000</v>
      </c>
      <c r="AL163" s="276">
        <f t="shared" si="153"/>
        <v>2874674000</v>
      </c>
      <c r="AM163" s="275">
        <f t="shared" si="153"/>
        <v>3051978000</v>
      </c>
      <c r="AN163" s="275">
        <f t="shared" si="152"/>
        <v>3240217000</v>
      </c>
      <c r="AO163" s="52">
        <f t="shared" si="123"/>
        <v>3047155000</v>
      </c>
      <c r="AP163" s="43">
        <f t="shared" si="123"/>
        <v>3235097000</v>
      </c>
      <c r="AQ163" s="63">
        <f t="shared" si="104"/>
        <v>2742439500</v>
      </c>
      <c r="AR163" s="63">
        <f t="shared" si="105"/>
        <v>45707325</v>
      </c>
      <c r="AS163" s="351">
        <f t="shared" si="106"/>
        <v>57224587.5</v>
      </c>
      <c r="AT163" s="141">
        <f t="shared" si="107"/>
        <v>32350970</v>
      </c>
      <c r="AU163" s="5">
        <f t="shared" si="108"/>
        <v>45707325</v>
      </c>
      <c r="AV163" s="5">
        <f t="shared" si="109"/>
        <v>71866850</v>
      </c>
      <c r="AX163" s="2"/>
      <c r="AY163" s="2"/>
      <c r="BT163" s="56">
        <f t="shared" si="110"/>
        <v>-937096.5084999986</v>
      </c>
      <c r="BV163" s="126">
        <v>44</v>
      </c>
      <c r="BW163" s="122" t="s">
        <v>177</v>
      </c>
      <c r="BX163" s="122" t="str">
        <f t="shared" ref="BX163:BX169" si="166">F266</f>
        <v>1BR-6</v>
      </c>
      <c r="BY163" s="123" t="str">
        <f t="shared" ref="BY163:BY169" si="167">D266</f>
        <v>06</v>
      </c>
      <c r="BZ163" s="124">
        <f t="shared" ref="BZ163:CA169" si="168">G266</f>
        <v>78</v>
      </c>
      <c r="CA163" s="124">
        <f t="shared" si="168"/>
        <v>66</v>
      </c>
      <c r="CB163" s="125">
        <f t="shared" ref="CB163:CB169" si="169">O266</f>
        <v>25455316.523699999</v>
      </c>
      <c r="CC163" s="125">
        <f t="shared" ref="CC163:CF169" si="170">AH266</f>
        <v>1544319000</v>
      </c>
      <c r="CD163" s="125">
        <f t="shared" si="170"/>
        <v>1740694000</v>
      </c>
      <c r="CE163" s="125">
        <f t="shared" si="170"/>
        <v>1848056000</v>
      </c>
      <c r="CF163" s="125">
        <f t="shared" si="170"/>
        <v>1962041000</v>
      </c>
      <c r="CG163" s="125">
        <f t="shared" ref="CG163:CG169" si="171">AN266</f>
        <v>2083055000</v>
      </c>
      <c r="CH163" s="2">
        <v>21</v>
      </c>
      <c r="CT163" s="63">
        <f t="shared" si="117"/>
        <v>2911587300</v>
      </c>
      <c r="CU163" s="44">
        <f t="shared" si="118"/>
        <v>32350970</v>
      </c>
      <c r="CX163" s="56">
        <f t="shared" si="119"/>
        <v>2587206600</v>
      </c>
      <c r="CY163" s="44">
        <f t="shared" si="120"/>
        <v>43120110</v>
      </c>
      <c r="CZ163" s="49">
        <f t="shared" si="121"/>
        <v>71866850</v>
      </c>
    </row>
    <row r="164" spans="1:104">
      <c r="A164" s="3">
        <f t="shared" si="122"/>
        <v>125</v>
      </c>
      <c r="B164" s="263">
        <v>2</v>
      </c>
      <c r="C164" s="264" t="s">
        <v>167</v>
      </c>
      <c r="D164" s="265" t="s">
        <v>35</v>
      </c>
      <c r="E164" s="266"/>
      <c r="F164" s="41" t="s">
        <v>42</v>
      </c>
      <c r="G164" s="267">
        <f t="shared" si="84"/>
        <v>78</v>
      </c>
      <c r="H164" s="267">
        <f t="shared" si="85"/>
        <v>66</v>
      </c>
      <c r="I164" s="268">
        <f t="shared" si="86"/>
        <v>26966806</v>
      </c>
      <c r="J164" s="268">
        <f t="shared" si="87"/>
        <v>2</v>
      </c>
      <c r="K164" s="269">
        <f t="shared" si="88"/>
        <v>0.93</v>
      </c>
      <c r="L164" s="270">
        <f t="shared" si="165"/>
        <v>1.01</v>
      </c>
      <c r="M164" s="271">
        <f t="shared" si="89"/>
        <v>21166819.673561409</v>
      </c>
      <c r="N164" s="271">
        <f t="shared" si="90"/>
        <v>23858387.72623127</v>
      </c>
      <c r="O164" s="271">
        <f t="shared" si="91"/>
        <v>25329920.875800002</v>
      </c>
      <c r="P164" s="271">
        <f t="shared" si="92"/>
        <v>26892214.970120206</v>
      </c>
      <c r="Q164" s="272">
        <f t="shared" si="93"/>
        <v>25329920.875800002</v>
      </c>
      <c r="R164" s="271">
        <f t="shared" si="93"/>
        <v>26892214.970120206</v>
      </c>
      <c r="S164" s="271">
        <f t="shared" si="94"/>
        <v>28550867.945666909</v>
      </c>
      <c r="T164" s="271"/>
      <c r="U164" s="271">
        <f t="shared" si="95"/>
        <v>1397010098.4550531</v>
      </c>
      <c r="V164" s="271">
        <f t="shared" si="96"/>
        <v>1574653589.9312637</v>
      </c>
      <c r="W164" s="271">
        <f t="shared" si="97"/>
        <v>1671774777.8028002</v>
      </c>
      <c r="X164" s="272">
        <f t="shared" si="98"/>
        <v>1774886188.0279336</v>
      </c>
      <c r="Y164" s="272">
        <f t="shared" si="99"/>
        <v>1671774777.8028002</v>
      </c>
      <c r="Z164" s="271">
        <f t="shared" si="100"/>
        <v>1774886188.0279336</v>
      </c>
      <c r="AA164" s="271">
        <f t="shared" si="101"/>
        <v>1884357284.414016</v>
      </c>
      <c r="AB164" s="271"/>
      <c r="AC164" s="33" t="str">
        <f t="shared" si="102"/>
        <v>BERTAHAP</v>
      </c>
      <c r="AD164" s="273">
        <f t="shared" si="103"/>
        <v>0</v>
      </c>
      <c r="AE164" s="274">
        <v>2</v>
      </c>
      <c r="AF164" s="275"/>
      <c r="AG164" s="271" t="e">
        <f>IF(AF164&gt;#REF!,"LB","KR")</f>
        <v>#REF!</v>
      </c>
      <c r="AH164" s="275">
        <f t="shared" si="153"/>
        <v>1536712000</v>
      </c>
      <c r="AI164" s="275">
        <f t="shared" si="153"/>
        <v>1732119000</v>
      </c>
      <c r="AJ164" s="275">
        <f t="shared" si="153"/>
        <v>1838953000</v>
      </c>
      <c r="AK164" s="276">
        <f t="shared" si="153"/>
        <v>1952375000</v>
      </c>
      <c r="AL164" s="276">
        <f t="shared" si="153"/>
        <v>1838953000</v>
      </c>
      <c r="AM164" s="275">
        <f t="shared" si="153"/>
        <v>1952375000</v>
      </c>
      <c r="AN164" s="275">
        <f t="shared" si="152"/>
        <v>2072794000</v>
      </c>
      <c r="AO164" s="52">
        <f t="shared" si="123"/>
        <v>1949291000</v>
      </c>
      <c r="AP164" s="43">
        <f t="shared" si="123"/>
        <v>2069518000</v>
      </c>
      <c r="AQ164" s="63">
        <f t="shared" si="104"/>
        <v>1754361900</v>
      </c>
      <c r="AR164" s="63">
        <f t="shared" si="105"/>
        <v>29239365</v>
      </c>
      <c r="AS164" s="351">
        <f t="shared" si="106"/>
        <v>36607031.25</v>
      </c>
      <c r="AT164" s="141">
        <f t="shared" si="107"/>
        <v>20695180</v>
      </c>
      <c r="AU164" s="5">
        <f t="shared" si="108"/>
        <v>29239365</v>
      </c>
      <c r="AV164" s="5">
        <f t="shared" si="109"/>
        <v>45973825</v>
      </c>
      <c r="AX164" s="2"/>
      <c r="AY164" s="2"/>
      <c r="BT164" s="56">
        <f t="shared" si="110"/>
        <v>-1481825.989699997</v>
      </c>
      <c r="BV164" s="126"/>
      <c r="BW164" s="122"/>
      <c r="BX164" s="122" t="str">
        <f t="shared" si="166"/>
        <v>1BR-8</v>
      </c>
      <c r="BY164" s="123" t="str">
        <f t="shared" si="167"/>
        <v>08</v>
      </c>
      <c r="BZ164" s="124">
        <f t="shared" si="168"/>
        <v>60</v>
      </c>
      <c r="CA164" s="124">
        <f t="shared" si="168"/>
        <v>52</v>
      </c>
      <c r="CB164" s="125">
        <f t="shared" si="169"/>
        <v>25455316.523699999</v>
      </c>
      <c r="CC164" s="125">
        <f t="shared" si="170"/>
        <v>1216736000</v>
      </c>
      <c r="CD164" s="125">
        <f t="shared" si="170"/>
        <v>1371456000</v>
      </c>
      <c r="CE164" s="125">
        <f t="shared" si="170"/>
        <v>1456045000</v>
      </c>
      <c r="CF164" s="125">
        <f t="shared" si="170"/>
        <v>1545850000</v>
      </c>
      <c r="CG164" s="125">
        <f t="shared" si="171"/>
        <v>1641195000</v>
      </c>
      <c r="CT164" s="63">
        <f t="shared" si="117"/>
        <v>1862566200</v>
      </c>
      <c r="CU164" s="44">
        <f t="shared" si="118"/>
        <v>20695180</v>
      </c>
      <c r="CX164" s="56">
        <f t="shared" si="119"/>
        <v>1655057700</v>
      </c>
      <c r="CY164" s="44">
        <f t="shared" si="120"/>
        <v>27584295</v>
      </c>
      <c r="CZ164" s="49">
        <f t="shared" si="121"/>
        <v>45973825</v>
      </c>
    </row>
    <row r="165" spans="1:104">
      <c r="A165" s="3">
        <f t="shared" si="122"/>
        <v>126</v>
      </c>
      <c r="B165" s="263">
        <v>3</v>
      </c>
      <c r="C165" s="264" t="s">
        <v>167</v>
      </c>
      <c r="D165" s="265" t="s">
        <v>41</v>
      </c>
      <c r="E165" s="266"/>
      <c r="F165" s="41" t="s">
        <v>45</v>
      </c>
      <c r="G165" s="267">
        <f t="shared" si="84"/>
        <v>60</v>
      </c>
      <c r="H165" s="267">
        <f t="shared" si="85"/>
        <v>52</v>
      </c>
      <c r="I165" s="268">
        <f t="shared" si="86"/>
        <v>26966806</v>
      </c>
      <c r="J165" s="268">
        <f t="shared" si="87"/>
        <v>2</v>
      </c>
      <c r="K165" s="269">
        <f t="shared" si="88"/>
        <v>0.93</v>
      </c>
      <c r="L165" s="270">
        <f t="shared" si="165"/>
        <v>1.01</v>
      </c>
      <c r="M165" s="271">
        <f t="shared" si="89"/>
        <v>21166819.673561409</v>
      </c>
      <c r="N165" s="271">
        <f t="shared" si="90"/>
        <v>23858387.72623127</v>
      </c>
      <c r="O165" s="271">
        <f t="shared" si="91"/>
        <v>25329920.875800002</v>
      </c>
      <c r="P165" s="271">
        <f t="shared" si="92"/>
        <v>26892214.970120206</v>
      </c>
      <c r="Q165" s="272">
        <f t="shared" si="93"/>
        <v>25329920.875800002</v>
      </c>
      <c r="R165" s="271">
        <f t="shared" si="93"/>
        <v>26892214.970120206</v>
      </c>
      <c r="S165" s="271">
        <f t="shared" si="94"/>
        <v>28550867.945666909</v>
      </c>
      <c r="T165" s="271"/>
      <c r="U165" s="271">
        <f t="shared" si="95"/>
        <v>1100674623.0251932</v>
      </c>
      <c r="V165" s="271">
        <f t="shared" si="96"/>
        <v>1240636161.7640259</v>
      </c>
      <c r="W165" s="271">
        <f t="shared" si="97"/>
        <v>1317155885.5416002</v>
      </c>
      <c r="X165" s="272">
        <f t="shared" si="98"/>
        <v>1398395178.4462507</v>
      </c>
      <c r="Y165" s="272">
        <f t="shared" si="99"/>
        <v>1317155885.5416002</v>
      </c>
      <c r="Z165" s="271">
        <f t="shared" si="100"/>
        <v>1398395178.4462507</v>
      </c>
      <c r="AA165" s="271">
        <f t="shared" si="101"/>
        <v>1484645133.1746793</v>
      </c>
      <c r="AB165" s="271"/>
      <c r="AC165" s="33" t="str">
        <f t="shared" si="102"/>
        <v>BERTAHAP</v>
      </c>
      <c r="AD165" s="273">
        <f t="shared" si="103"/>
        <v>0</v>
      </c>
      <c r="AE165" s="274">
        <v>2</v>
      </c>
      <c r="AF165" s="275"/>
      <c r="AG165" s="271" t="e">
        <f>IF(AF165&gt;#REF!,"LB","KR")</f>
        <v>#REF!</v>
      </c>
      <c r="AH165" s="275">
        <f t="shared" si="153"/>
        <v>1210743000</v>
      </c>
      <c r="AI165" s="275">
        <f t="shared" si="153"/>
        <v>1364700000</v>
      </c>
      <c r="AJ165" s="275">
        <f t="shared" si="153"/>
        <v>1448872000</v>
      </c>
      <c r="AK165" s="276">
        <f t="shared" si="153"/>
        <v>1538235000</v>
      </c>
      <c r="AL165" s="276">
        <f t="shared" si="153"/>
        <v>1448872000</v>
      </c>
      <c r="AM165" s="275">
        <f t="shared" si="153"/>
        <v>1538235000</v>
      </c>
      <c r="AN165" s="275">
        <f t="shared" si="152"/>
        <v>1633110000</v>
      </c>
      <c r="AO165" s="52">
        <f t="shared" si="123"/>
        <v>1535805000</v>
      </c>
      <c r="AP165" s="43">
        <f t="shared" si="123"/>
        <v>1630530000</v>
      </c>
      <c r="AQ165" s="63">
        <f t="shared" si="104"/>
        <v>1382224500</v>
      </c>
      <c r="AR165" s="63">
        <f t="shared" si="105"/>
        <v>23037075</v>
      </c>
      <c r="AS165" s="351">
        <f t="shared" si="106"/>
        <v>28841906.25</v>
      </c>
      <c r="AT165" s="141">
        <f t="shared" si="107"/>
        <v>16305300</v>
      </c>
      <c r="AU165" s="5">
        <f t="shared" si="108"/>
        <v>23037075</v>
      </c>
      <c r="AV165" s="5">
        <f t="shared" si="109"/>
        <v>36221800</v>
      </c>
      <c r="AX165" s="2"/>
      <c r="AY165" s="2"/>
      <c r="BT165" s="56">
        <f t="shared" si="110"/>
        <v>-1481825.989699997</v>
      </c>
      <c r="BV165" s="126"/>
      <c r="BW165" s="122"/>
      <c r="BX165" s="122" t="str">
        <f t="shared" si="166"/>
        <v>1BR-10</v>
      </c>
      <c r="BY165" s="123">
        <f t="shared" si="167"/>
        <v>10</v>
      </c>
      <c r="BZ165" s="124">
        <f t="shared" si="168"/>
        <v>74</v>
      </c>
      <c r="CA165" s="124">
        <f t="shared" si="168"/>
        <v>63</v>
      </c>
      <c r="CB165" s="125">
        <f t="shared" si="169"/>
        <v>25455316.523699999</v>
      </c>
      <c r="CC165" s="125">
        <f t="shared" si="170"/>
        <v>1474123000</v>
      </c>
      <c r="CD165" s="125">
        <f t="shared" si="170"/>
        <v>1661572000</v>
      </c>
      <c r="CE165" s="125">
        <f t="shared" si="170"/>
        <v>1764054000</v>
      </c>
      <c r="CF165" s="125">
        <f t="shared" si="170"/>
        <v>1872857000</v>
      </c>
      <c r="CG165" s="125">
        <f t="shared" si="171"/>
        <v>1988371000</v>
      </c>
      <c r="CT165" s="63">
        <f t="shared" si="117"/>
        <v>1467477000</v>
      </c>
      <c r="CU165" s="44">
        <f t="shared" si="118"/>
        <v>16305300</v>
      </c>
      <c r="CX165" s="56">
        <f t="shared" si="119"/>
        <v>1303984800</v>
      </c>
      <c r="CY165" s="44">
        <f t="shared" si="120"/>
        <v>21733080</v>
      </c>
      <c r="CZ165" s="49">
        <f t="shared" si="121"/>
        <v>36221800</v>
      </c>
    </row>
    <row r="166" spans="1:104">
      <c r="A166" s="3">
        <f t="shared" si="122"/>
        <v>127</v>
      </c>
      <c r="B166" s="263">
        <v>4</v>
      </c>
      <c r="C166" s="264" t="s">
        <v>167</v>
      </c>
      <c r="D166" s="265">
        <v>10</v>
      </c>
      <c r="E166" s="266"/>
      <c r="F166" s="41" t="s">
        <v>48</v>
      </c>
      <c r="G166" s="267">
        <f t="shared" si="84"/>
        <v>74</v>
      </c>
      <c r="H166" s="267">
        <f t="shared" si="85"/>
        <v>63</v>
      </c>
      <c r="I166" s="268">
        <f t="shared" si="86"/>
        <v>26966806</v>
      </c>
      <c r="J166" s="268">
        <f t="shared" si="87"/>
        <v>2</v>
      </c>
      <c r="K166" s="269">
        <f t="shared" si="88"/>
        <v>0.93</v>
      </c>
      <c r="L166" s="270">
        <f t="shared" si="165"/>
        <v>1.01</v>
      </c>
      <c r="M166" s="271">
        <f t="shared" si="89"/>
        <v>21166819.673561409</v>
      </c>
      <c r="N166" s="271">
        <f t="shared" si="90"/>
        <v>23858387.72623127</v>
      </c>
      <c r="O166" s="271">
        <f t="shared" si="91"/>
        <v>25329920.875800002</v>
      </c>
      <c r="P166" s="271">
        <f t="shared" si="92"/>
        <v>26892214.970120206</v>
      </c>
      <c r="Q166" s="272">
        <f t="shared" si="93"/>
        <v>25329920.875800002</v>
      </c>
      <c r="R166" s="271">
        <f t="shared" si="93"/>
        <v>26892214.970120206</v>
      </c>
      <c r="S166" s="271">
        <f t="shared" si="94"/>
        <v>28550867.945666909</v>
      </c>
      <c r="T166" s="271"/>
      <c r="U166" s="271">
        <f t="shared" si="95"/>
        <v>1333509639.4343688</v>
      </c>
      <c r="V166" s="271">
        <f t="shared" si="96"/>
        <v>1503078426.7525699</v>
      </c>
      <c r="W166" s="271">
        <f t="shared" si="97"/>
        <v>1595785015.1754003</v>
      </c>
      <c r="X166" s="272">
        <f t="shared" si="98"/>
        <v>1694209543.117573</v>
      </c>
      <c r="Y166" s="272">
        <f t="shared" si="99"/>
        <v>1595785015.1754003</v>
      </c>
      <c r="Z166" s="271">
        <f t="shared" si="100"/>
        <v>1694209543.117573</v>
      </c>
      <c r="AA166" s="271">
        <f t="shared" si="101"/>
        <v>1798704680.5770154</v>
      </c>
      <c r="AB166" s="271"/>
      <c r="AC166" s="33" t="str">
        <f t="shared" si="102"/>
        <v>BERTAHAP</v>
      </c>
      <c r="AD166" s="273">
        <f t="shared" si="103"/>
        <v>0</v>
      </c>
      <c r="AE166" s="274">
        <v>2</v>
      </c>
      <c r="AF166" s="275"/>
      <c r="AG166" s="271" t="e">
        <f>IF(AF166&gt;#REF!,"LB","KR")</f>
        <v>#REF!</v>
      </c>
      <c r="AH166" s="275">
        <f t="shared" si="153"/>
        <v>1466861000</v>
      </c>
      <c r="AI166" s="275">
        <f t="shared" si="153"/>
        <v>1653387000</v>
      </c>
      <c r="AJ166" s="275">
        <f t="shared" si="153"/>
        <v>1755364000</v>
      </c>
      <c r="AK166" s="276">
        <f t="shared" si="153"/>
        <v>1863631000</v>
      </c>
      <c r="AL166" s="276">
        <f t="shared" si="153"/>
        <v>1755364000</v>
      </c>
      <c r="AM166" s="275">
        <f t="shared" si="153"/>
        <v>1863631000</v>
      </c>
      <c r="AN166" s="275">
        <f t="shared" si="152"/>
        <v>1978576000</v>
      </c>
      <c r="AO166" s="52">
        <f t="shared" si="123"/>
        <v>1860686000</v>
      </c>
      <c r="AP166" s="43">
        <f t="shared" si="123"/>
        <v>1975449000</v>
      </c>
      <c r="AQ166" s="63">
        <f t="shared" si="104"/>
        <v>1674617400</v>
      </c>
      <c r="AR166" s="63">
        <f t="shared" si="105"/>
        <v>27910290</v>
      </c>
      <c r="AS166" s="351">
        <f t="shared" si="106"/>
        <v>34943081.25</v>
      </c>
      <c r="AT166" s="141">
        <f t="shared" si="107"/>
        <v>19754490</v>
      </c>
      <c r="AU166" s="5">
        <f t="shared" si="108"/>
        <v>27910290</v>
      </c>
      <c r="AV166" s="5">
        <f t="shared" si="109"/>
        <v>43884100</v>
      </c>
      <c r="AX166" s="2"/>
      <c r="AY166" s="2"/>
      <c r="BT166" s="56">
        <f t="shared" si="110"/>
        <v>-1481825.989699997</v>
      </c>
      <c r="BV166" s="126"/>
      <c r="BW166" s="122"/>
      <c r="BX166" s="122" t="str">
        <f t="shared" si="166"/>
        <v>1BR-12</v>
      </c>
      <c r="BY166" s="123">
        <f t="shared" si="167"/>
        <v>12</v>
      </c>
      <c r="BZ166" s="124">
        <f t="shared" si="168"/>
        <v>67</v>
      </c>
      <c r="CA166" s="124">
        <f t="shared" si="168"/>
        <v>57</v>
      </c>
      <c r="CB166" s="125">
        <f t="shared" si="169"/>
        <v>25455316.523699999</v>
      </c>
      <c r="CC166" s="125">
        <f t="shared" si="170"/>
        <v>1333730000</v>
      </c>
      <c r="CD166" s="125">
        <f t="shared" si="170"/>
        <v>1503327000</v>
      </c>
      <c r="CE166" s="125">
        <f t="shared" si="170"/>
        <v>1596049000</v>
      </c>
      <c r="CF166" s="125">
        <f t="shared" si="170"/>
        <v>1694490000</v>
      </c>
      <c r="CG166" s="125">
        <f t="shared" si="171"/>
        <v>1799002000</v>
      </c>
      <c r="CT166" s="63">
        <f t="shared" si="117"/>
        <v>1777904100</v>
      </c>
      <c r="CU166" s="44">
        <f t="shared" si="118"/>
        <v>19754490</v>
      </c>
      <c r="CX166" s="56">
        <f t="shared" si="119"/>
        <v>1579827600</v>
      </c>
      <c r="CY166" s="44">
        <f t="shared" si="120"/>
        <v>26330460</v>
      </c>
      <c r="CZ166" s="49">
        <f t="shared" si="121"/>
        <v>43884100</v>
      </c>
    </row>
    <row r="167" spans="1:104">
      <c r="A167" s="3">
        <f t="shared" si="122"/>
        <v>128</v>
      </c>
      <c r="B167" s="263">
        <v>5</v>
      </c>
      <c r="C167" s="264" t="s">
        <v>167</v>
      </c>
      <c r="D167" s="299">
        <v>12</v>
      </c>
      <c r="E167" s="266"/>
      <c r="F167" s="41" t="s">
        <v>50</v>
      </c>
      <c r="G167" s="267">
        <f t="shared" si="84"/>
        <v>67</v>
      </c>
      <c r="H167" s="267">
        <f t="shared" si="85"/>
        <v>57</v>
      </c>
      <c r="I167" s="268">
        <f t="shared" si="86"/>
        <v>26966806</v>
      </c>
      <c r="J167" s="268">
        <f t="shared" si="87"/>
        <v>2</v>
      </c>
      <c r="K167" s="269">
        <f t="shared" si="88"/>
        <v>0.93</v>
      </c>
      <c r="L167" s="270">
        <f t="shared" si="165"/>
        <v>1.01</v>
      </c>
      <c r="M167" s="271">
        <f t="shared" si="89"/>
        <v>21166819.673561409</v>
      </c>
      <c r="N167" s="271">
        <f t="shared" si="90"/>
        <v>23858387.72623127</v>
      </c>
      <c r="O167" s="271">
        <f t="shared" si="91"/>
        <v>25329920.875800002</v>
      </c>
      <c r="P167" s="271">
        <f t="shared" si="92"/>
        <v>26892214.970120206</v>
      </c>
      <c r="Q167" s="272">
        <f t="shared" si="93"/>
        <v>25329920.875800002</v>
      </c>
      <c r="R167" s="271">
        <f t="shared" si="93"/>
        <v>26892214.970120206</v>
      </c>
      <c r="S167" s="271">
        <f t="shared" si="94"/>
        <v>28550867.945666909</v>
      </c>
      <c r="T167" s="271"/>
      <c r="U167" s="271">
        <f t="shared" si="95"/>
        <v>1206508721.3930004</v>
      </c>
      <c r="V167" s="271">
        <f t="shared" si="96"/>
        <v>1359928100.3951824</v>
      </c>
      <c r="W167" s="271">
        <f t="shared" si="97"/>
        <v>1443805489.9206002</v>
      </c>
      <c r="X167" s="272">
        <f t="shared" si="98"/>
        <v>1532856253.2968519</v>
      </c>
      <c r="Y167" s="272">
        <f t="shared" si="99"/>
        <v>1443805489.9206002</v>
      </c>
      <c r="Z167" s="271">
        <f t="shared" si="100"/>
        <v>1532856253.2968519</v>
      </c>
      <c r="AA167" s="271">
        <f t="shared" si="101"/>
        <v>1627399472.9030137</v>
      </c>
      <c r="AB167" s="271"/>
      <c r="AC167" s="33" t="str">
        <f t="shared" si="102"/>
        <v>BERTAHAP</v>
      </c>
      <c r="AD167" s="273">
        <f t="shared" si="103"/>
        <v>0</v>
      </c>
      <c r="AE167" s="274">
        <v>2</v>
      </c>
      <c r="AF167" s="275"/>
      <c r="AG167" s="271" t="e">
        <f>IF(AF167&gt;#REF!,"LB","KR")</f>
        <v>#REF!</v>
      </c>
      <c r="AH167" s="275">
        <f t="shared" si="153"/>
        <v>1327160000</v>
      </c>
      <c r="AI167" s="275">
        <f t="shared" si="153"/>
        <v>1495921000</v>
      </c>
      <c r="AJ167" s="275">
        <f t="shared" si="153"/>
        <v>1588187000</v>
      </c>
      <c r="AK167" s="276">
        <f t="shared" si="153"/>
        <v>1686142000</v>
      </c>
      <c r="AL167" s="276">
        <f t="shared" si="153"/>
        <v>1588187000</v>
      </c>
      <c r="AM167" s="275">
        <f t="shared" si="153"/>
        <v>1686142000</v>
      </c>
      <c r="AN167" s="275">
        <f t="shared" si="152"/>
        <v>1790140000</v>
      </c>
      <c r="AO167" s="52">
        <f t="shared" si="123"/>
        <v>1683479000</v>
      </c>
      <c r="AP167" s="43">
        <f t="shared" si="123"/>
        <v>1787311000</v>
      </c>
      <c r="AQ167" s="63">
        <f t="shared" si="104"/>
        <v>1515131100</v>
      </c>
      <c r="AR167" s="63">
        <f t="shared" si="105"/>
        <v>25252185</v>
      </c>
      <c r="AS167" s="351">
        <f t="shared" si="106"/>
        <v>31615162.5</v>
      </c>
      <c r="AT167" s="141">
        <f t="shared" si="107"/>
        <v>17873110</v>
      </c>
      <c r="AU167" s="5">
        <f t="shared" si="108"/>
        <v>25252185</v>
      </c>
      <c r="AV167" s="5">
        <f t="shared" si="109"/>
        <v>39704675</v>
      </c>
      <c r="AX167" s="2"/>
      <c r="AY167" s="2"/>
      <c r="BT167" s="56">
        <f t="shared" si="110"/>
        <v>-1481825.989699997</v>
      </c>
      <c r="BV167" s="126"/>
      <c r="BW167" s="122"/>
      <c r="BX167" s="122" t="str">
        <f t="shared" si="166"/>
        <v>1BR-16</v>
      </c>
      <c r="BY167" s="123">
        <f t="shared" si="167"/>
        <v>16</v>
      </c>
      <c r="BZ167" s="124">
        <f t="shared" si="168"/>
        <v>71</v>
      </c>
      <c r="CA167" s="124">
        <f t="shared" si="168"/>
        <v>63</v>
      </c>
      <c r="CB167" s="125">
        <f t="shared" si="169"/>
        <v>25455316.523699999</v>
      </c>
      <c r="CC167" s="125">
        <f t="shared" si="170"/>
        <v>1474123000</v>
      </c>
      <c r="CD167" s="125">
        <f t="shared" si="170"/>
        <v>1661572000</v>
      </c>
      <c r="CE167" s="125">
        <f t="shared" si="170"/>
        <v>1764054000</v>
      </c>
      <c r="CF167" s="125">
        <f t="shared" si="170"/>
        <v>1872857000</v>
      </c>
      <c r="CG167" s="125">
        <f t="shared" si="171"/>
        <v>1988371000</v>
      </c>
      <c r="CT167" s="63">
        <f t="shared" si="117"/>
        <v>1608579900</v>
      </c>
      <c r="CU167" s="44">
        <f t="shared" si="118"/>
        <v>17873110</v>
      </c>
      <c r="CX167" s="56">
        <f t="shared" si="119"/>
        <v>1429368300</v>
      </c>
      <c r="CY167" s="44">
        <f t="shared" si="120"/>
        <v>23822805</v>
      </c>
      <c r="CZ167" s="49">
        <f t="shared" si="121"/>
        <v>39704675</v>
      </c>
    </row>
    <row r="168" spans="1:104">
      <c r="A168" s="3">
        <f t="shared" si="122"/>
        <v>129</v>
      </c>
      <c r="B168" s="263">
        <v>6</v>
      </c>
      <c r="C168" s="264" t="s">
        <v>167</v>
      </c>
      <c r="D168" s="265">
        <v>16</v>
      </c>
      <c r="E168" s="266"/>
      <c r="F168" s="41" t="s">
        <v>52</v>
      </c>
      <c r="G168" s="267">
        <f t="shared" ref="G168:G231" si="172">SUMIF($V$10:$V$28,F168,$AA$10:$AA$28)</f>
        <v>71</v>
      </c>
      <c r="H168" s="267">
        <f t="shared" ref="H168:H231" si="173">SUMIF($V$10:$V$28,F168,$X$10:$X$28)</f>
        <v>63</v>
      </c>
      <c r="I168" s="268">
        <f t="shared" ref="I168:I231" si="174">$I$27</f>
        <v>26966806</v>
      </c>
      <c r="J168" s="268">
        <f t="shared" ref="J168:J231" si="175">SUMIF($AN$4:$AN$22,D168,$AP$4:$AP$22)</f>
        <v>2</v>
      </c>
      <c r="K168" s="269">
        <f t="shared" ref="K168:K231" si="176">IF(J168=$AJ$25,$AI$25,IF(J168=$AJ$26,$AI$26,IF(J168=$AJ$27,$AI$27,IF(J168=$AJ$28,$AI$28,IF(J168=$AJ$29,$AI$29,IF(J168=$AJ$30,$AI$30))))))</f>
        <v>0.93</v>
      </c>
      <c r="L168" s="270">
        <f t="shared" si="165"/>
        <v>1.01</v>
      </c>
      <c r="M168" s="271">
        <f t="shared" ref="M168:M231" si="177">$O168/(1+6%/12)^36</f>
        <v>21166819.673561409</v>
      </c>
      <c r="N168" s="271">
        <f t="shared" ref="N168:N231" si="178">$O168/(1+6%/12)^12</f>
        <v>23858387.72623127</v>
      </c>
      <c r="O168" s="271">
        <f t="shared" ref="O168:O231" si="179">$I$27*K168*L168</f>
        <v>25329920.875800002</v>
      </c>
      <c r="P168" s="271">
        <f t="shared" ref="P168:P231" si="180">$O168*(1+6%/12)^12</f>
        <v>26892214.970120206</v>
      </c>
      <c r="Q168" s="272">
        <f t="shared" ref="Q168:R231" si="181">O168</f>
        <v>25329920.875800002</v>
      </c>
      <c r="R168" s="271">
        <f t="shared" si="181"/>
        <v>26892214.970120206</v>
      </c>
      <c r="S168" s="271">
        <f t="shared" ref="S168:S231" si="182">$O168*(1+6%/12)^24</f>
        <v>28550867.945666909</v>
      </c>
      <c r="T168" s="271"/>
      <c r="U168" s="271">
        <f t="shared" ref="U168:U231" si="183">M168*H168</f>
        <v>1333509639.4343688</v>
      </c>
      <c r="V168" s="271">
        <f t="shared" ref="V168:V231" si="184">N168*H168</f>
        <v>1503078426.7525699</v>
      </c>
      <c r="W168" s="271">
        <f t="shared" ref="W168:W231" si="185">O168*H168</f>
        <v>1595785015.1754003</v>
      </c>
      <c r="X168" s="272">
        <f t="shared" ref="X168:X231" si="186">P168*H168</f>
        <v>1694209543.117573</v>
      </c>
      <c r="Y168" s="272">
        <f t="shared" ref="Y168:Y231" si="187">Q168*H168</f>
        <v>1595785015.1754003</v>
      </c>
      <c r="Z168" s="271">
        <f t="shared" ref="Z168:Z231" si="188">R168*H168</f>
        <v>1694209543.117573</v>
      </c>
      <c r="AA168" s="271">
        <f t="shared" ref="AA168:AA231" si="189">S168*H168</f>
        <v>1798704680.5770154</v>
      </c>
      <c r="AB168" s="271"/>
      <c r="AC168" s="33" t="str">
        <f t="shared" ref="AC168:AC231" si="190">IF(AE168=$H$32,$M$32,IF(AE168=$H$33,$M$33,IF(AE168=$H$34,$M$34)))</f>
        <v>BERTAHAP</v>
      </c>
      <c r="AD168" s="273">
        <f t="shared" ref="AD168:AD231" si="191">IF(AC168=$M$32,$N$32,IF(AC168=$M$33,$N$33,$N$34))</f>
        <v>0</v>
      </c>
      <c r="AE168" s="274">
        <v>2</v>
      </c>
      <c r="AF168" s="275"/>
      <c r="AG168" s="271" t="e">
        <f>IF(AF168&gt;#REF!,"LB","KR")</f>
        <v>#REF!</v>
      </c>
      <c r="AH168" s="275">
        <f t="shared" si="153"/>
        <v>1466861000</v>
      </c>
      <c r="AI168" s="275">
        <f t="shared" si="153"/>
        <v>1653387000</v>
      </c>
      <c r="AJ168" s="275">
        <f t="shared" si="153"/>
        <v>1755364000</v>
      </c>
      <c r="AK168" s="276">
        <f t="shared" si="153"/>
        <v>1863631000</v>
      </c>
      <c r="AL168" s="276">
        <f t="shared" si="153"/>
        <v>1755364000</v>
      </c>
      <c r="AM168" s="275">
        <f t="shared" si="153"/>
        <v>1863631000</v>
      </c>
      <c r="AN168" s="275">
        <f t="shared" si="152"/>
        <v>1978576000</v>
      </c>
      <c r="AO168" s="52">
        <f t="shared" si="123"/>
        <v>1860686000</v>
      </c>
      <c r="AP168" s="43">
        <f t="shared" si="123"/>
        <v>1975449000</v>
      </c>
      <c r="AQ168" s="63">
        <f t="shared" ref="AQ168:AQ231" si="192">AO168-(AO168*10%)</f>
        <v>1674617400</v>
      </c>
      <c r="AR168" s="63">
        <f t="shared" ref="AR168:AR231" si="193">(AQ168*40%)/24</f>
        <v>27910290</v>
      </c>
      <c r="AS168" s="351">
        <f t="shared" ref="AS168:AS231" si="194">(AK168*90%)/48</f>
        <v>34943081.25</v>
      </c>
      <c r="AT168" s="141">
        <f t="shared" ref="AT168:AT231" si="195">(AP168*90%)*40%/36</f>
        <v>19754490</v>
      </c>
      <c r="AU168" s="5">
        <f t="shared" ref="AU168:AU231" si="196">(AO168*90%)*40%/24</f>
        <v>27910290</v>
      </c>
      <c r="AV168" s="5">
        <f t="shared" ref="AV168:AV231" si="197">AJ168*90%/36</f>
        <v>43884100</v>
      </c>
      <c r="AX168" s="2"/>
      <c r="AY168" s="2"/>
      <c r="BT168" s="56">
        <f t="shared" ref="BT168:BT231" si="198">O168-$O$298</f>
        <v>-1481825.989699997</v>
      </c>
      <c r="BV168" s="126"/>
      <c r="BW168" s="122"/>
      <c r="BX168" s="122" t="str">
        <f t="shared" si="166"/>
        <v>2BR-18</v>
      </c>
      <c r="BY168" s="123">
        <f t="shared" si="167"/>
        <v>18</v>
      </c>
      <c r="BZ168" s="124">
        <f t="shared" si="168"/>
        <v>97</v>
      </c>
      <c r="CA168" s="124">
        <f t="shared" si="168"/>
        <v>85</v>
      </c>
      <c r="CB168" s="125">
        <f t="shared" si="169"/>
        <v>25455316.523699999</v>
      </c>
      <c r="CC168" s="125">
        <f t="shared" si="170"/>
        <v>1988896000</v>
      </c>
      <c r="CD168" s="125">
        <f t="shared" si="170"/>
        <v>2241803000</v>
      </c>
      <c r="CE168" s="125">
        <f t="shared" si="170"/>
        <v>2380073000</v>
      </c>
      <c r="CF168" s="125">
        <f t="shared" si="170"/>
        <v>2526870000</v>
      </c>
      <c r="CG168" s="125">
        <f t="shared" si="171"/>
        <v>2682722000</v>
      </c>
      <c r="CT168" s="63">
        <f t="shared" ref="CT168:CT231" si="199">AP168-(AP168*10%)</f>
        <v>1777904100</v>
      </c>
      <c r="CU168" s="44">
        <f t="shared" ref="CU168:CU231" si="200">(CT168*40%)/36</f>
        <v>19754490</v>
      </c>
      <c r="CX168" s="56">
        <f t="shared" ref="CX168:CX231" si="201">AJ168*90%</f>
        <v>1579827600</v>
      </c>
      <c r="CY168" s="44">
        <f t="shared" ref="CY168:CY231" si="202">(CX168*40%)/24</f>
        <v>26330460</v>
      </c>
      <c r="CZ168" s="49">
        <f t="shared" ref="CZ168:CZ231" si="203">(AJ168*90%)/36</f>
        <v>43884100</v>
      </c>
    </row>
    <row r="169" spans="1:104">
      <c r="A169" s="3">
        <f t="shared" ref="A169:A232" si="204">A168+1</f>
        <v>130</v>
      </c>
      <c r="B169" s="263">
        <v>7</v>
      </c>
      <c r="C169" s="264" t="s">
        <v>167</v>
      </c>
      <c r="D169" s="299">
        <v>18</v>
      </c>
      <c r="E169" s="266"/>
      <c r="F169" s="41" t="s">
        <v>54</v>
      </c>
      <c r="G169" s="267">
        <f t="shared" si="172"/>
        <v>97</v>
      </c>
      <c r="H169" s="267">
        <f t="shared" si="173"/>
        <v>85</v>
      </c>
      <c r="I169" s="268">
        <f t="shared" si="174"/>
        <v>26966806</v>
      </c>
      <c r="J169" s="268">
        <f t="shared" si="175"/>
        <v>2</v>
      </c>
      <c r="K169" s="269">
        <f t="shared" si="176"/>
        <v>0.93</v>
      </c>
      <c r="L169" s="270">
        <f t="shared" si="165"/>
        <v>1.01</v>
      </c>
      <c r="M169" s="271">
        <f t="shared" si="177"/>
        <v>21166819.673561409</v>
      </c>
      <c r="N169" s="271">
        <f t="shared" si="178"/>
        <v>23858387.72623127</v>
      </c>
      <c r="O169" s="271">
        <f t="shared" si="179"/>
        <v>25329920.875800002</v>
      </c>
      <c r="P169" s="271">
        <f t="shared" si="180"/>
        <v>26892214.970120206</v>
      </c>
      <c r="Q169" s="272">
        <f t="shared" si="181"/>
        <v>25329920.875800002</v>
      </c>
      <c r="R169" s="271">
        <f t="shared" si="181"/>
        <v>26892214.970120206</v>
      </c>
      <c r="S169" s="271">
        <f t="shared" si="182"/>
        <v>28550867.945666909</v>
      </c>
      <c r="T169" s="271"/>
      <c r="U169" s="271">
        <f t="shared" si="183"/>
        <v>1799179672.2527199</v>
      </c>
      <c r="V169" s="271">
        <f t="shared" si="184"/>
        <v>2027962956.7296579</v>
      </c>
      <c r="W169" s="271">
        <f t="shared" si="185"/>
        <v>2153043274.4430003</v>
      </c>
      <c r="X169" s="272">
        <f t="shared" si="186"/>
        <v>2285838272.4602175</v>
      </c>
      <c r="Y169" s="272">
        <f t="shared" si="187"/>
        <v>2153043274.4430003</v>
      </c>
      <c r="Z169" s="271">
        <f t="shared" si="188"/>
        <v>2285838272.4602175</v>
      </c>
      <c r="AA169" s="271">
        <f t="shared" si="189"/>
        <v>2426823775.3816872</v>
      </c>
      <c r="AB169" s="271"/>
      <c r="AC169" s="33" t="str">
        <f t="shared" si="190"/>
        <v>BERTAHAP</v>
      </c>
      <c r="AD169" s="273">
        <f t="shared" si="191"/>
        <v>0</v>
      </c>
      <c r="AE169" s="274">
        <v>2</v>
      </c>
      <c r="AF169" s="275"/>
      <c r="AG169" s="271" t="e">
        <f>IF(AF169&gt;#REF!,"LB","KR")</f>
        <v>#REF!</v>
      </c>
      <c r="AH169" s="275">
        <f t="shared" si="153"/>
        <v>1979098000</v>
      </c>
      <c r="AI169" s="275">
        <f t="shared" si="153"/>
        <v>2230760000</v>
      </c>
      <c r="AJ169" s="275">
        <f t="shared" si="153"/>
        <v>2368348000</v>
      </c>
      <c r="AK169" s="276">
        <f t="shared" si="153"/>
        <v>2514423000</v>
      </c>
      <c r="AL169" s="276">
        <f t="shared" si="153"/>
        <v>2368348000</v>
      </c>
      <c r="AM169" s="275">
        <f t="shared" si="153"/>
        <v>2514423000</v>
      </c>
      <c r="AN169" s="275">
        <f t="shared" si="152"/>
        <v>2669507000</v>
      </c>
      <c r="AO169" s="52">
        <f t="shared" ref="AO169:AP232" si="205">ROUNDUP(AJ169+(AJ169*6%),-3)</f>
        <v>2510449000</v>
      </c>
      <c r="AP169" s="43">
        <f t="shared" si="205"/>
        <v>2665289000</v>
      </c>
      <c r="AQ169" s="63">
        <f t="shared" si="192"/>
        <v>2259404100</v>
      </c>
      <c r="AR169" s="63">
        <f t="shared" si="193"/>
        <v>37656735</v>
      </c>
      <c r="AS169" s="351">
        <f t="shared" si="194"/>
        <v>47145431.25</v>
      </c>
      <c r="AT169" s="141">
        <f t="shared" si="195"/>
        <v>26652890</v>
      </c>
      <c r="AU169" s="5">
        <f t="shared" si="196"/>
        <v>37656735</v>
      </c>
      <c r="AV169" s="5">
        <f t="shared" si="197"/>
        <v>59208700</v>
      </c>
      <c r="AX169" s="2"/>
      <c r="AY169" s="2"/>
      <c r="BT169" s="56">
        <f t="shared" si="198"/>
        <v>-1481825.989699997</v>
      </c>
      <c r="BV169" s="126"/>
      <c r="BW169" s="122"/>
      <c r="BX169" s="122" t="str">
        <f t="shared" si="166"/>
        <v>1BR-20</v>
      </c>
      <c r="BY169" s="123">
        <f t="shared" si="167"/>
        <v>20</v>
      </c>
      <c r="BZ169" s="124">
        <f t="shared" si="168"/>
        <v>60</v>
      </c>
      <c r="CA169" s="124">
        <f t="shared" si="168"/>
        <v>51</v>
      </c>
      <c r="CB169" s="125">
        <f t="shared" si="169"/>
        <v>25455316.523699999</v>
      </c>
      <c r="CC169" s="125">
        <f t="shared" si="170"/>
        <v>1193338000</v>
      </c>
      <c r="CD169" s="125">
        <f t="shared" si="170"/>
        <v>1345082000</v>
      </c>
      <c r="CE169" s="125">
        <f t="shared" si="170"/>
        <v>1428044000</v>
      </c>
      <c r="CF169" s="125">
        <f t="shared" si="170"/>
        <v>1516122000</v>
      </c>
      <c r="CG169" s="125">
        <f t="shared" si="171"/>
        <v>1609633000</v>
      </c>
      <c r="CT169" s="63">
        <f t="shared" si="199"/>
        <v>2398760100</v>
      </c>
      <c r="CU169" s="44">
        <f t="shared" si="200"/>
        <v>26652890</v>
      </c>
      <c r="CX169" s="56">
        <f t="shared" si="201"/>
        <v>2131513200</v>
      </c>
      <c r="CY169" s="44">
        <f t="shared" si="202"/>
        <v>35525220</v>
      </c>
      <c r="CZ169" s="49">
        <f t="shared" si="203"/>
        <v>59208700</v>
      </c>
    </row>
    <row r="170" spans="1:104">
      <c r="A170" s="3">
        <f t="shared" si="204"/>
        <v>131</v>
      </c>
      <c r="B170" s="263">
        <v>8</v>
      </c>
      <c r="C170" s="264" t="s">
        <v>167</v>
      </c>
      <c r="D170" s="299">
        <v>20</v>
      </c>
      <c r="E170" s="266"/>
      <c r="F170" s="41" t="s">
        <v>70</v>
      </c>
      <c r="G170" s="267">
        <f t="shared" si="172"/>
        <v>60</v>
      </c>
      <c r="H170" s="267">
        <f t="shared" si="173"/>
        <v>51</v>
      </c>
      <c r="I170" s="268">
        <f t="shared" si="174"/>
        <v>26966806</v>
      </c>
      <c r="J170" s="268">
        <f t="shared" si="175"/>
        <v>2</v>
      </c>
      <c r="K170" s="269">
        <f t="shared" si="176"/>
        <v>0.93</v>
      </c>
      <c r="L170" s="270">
        <f t="shared" si="165"/>
        <v>1.01</v>
      </c>
      <c r="M170" s="271">
        <f t="shared" si="177"/>
        <v>21166819.673561409</v>
      </c>
      <c r="N170" s="271">
        <f t="shared" si="178"/>
        <v>23858387.72623127</v>
      </c>
      <c r="O170" s="271">
        <f t="shared" si="179"/>
        <v>25329920.875800002</v>
      </c>
      <c r="P170" s="271">
        <f t="shared" si="180"/>
        <v>26892214.970120206</v>
      </c>
      <c r="Q170" s="272">
        <f t="shared" si="181"/>
        <v>25329920.875800002</v>
      </c>
      <c r="R170" s="271">
        <f t="shared" si="181"/>
        <v>26892214.970120206</v>
      </c>
      <c r="S170" s="271">
        <f t="shared" si="182"/>
        <v>28550867.945666909</v>
      </c>
      <c r="T170" s="271"/>
      <c r="U170" s="271">
        <f t="shared" si="183"/>
        <v>1079507803.3516319</v>
      </c>
      <c r="V170" s="271">
        <f t="shared" si="184"/>
        <v>1216777774.0377948</v>
      </c>
      <c r="W170" s="271">
        <f t="shared" si="185"/>
        <v>1291825964.6658001</v>
      </c>
      <c r="X170" s="272">
        <f t="shared" si="186"/>
        <v>1371502963.4761305</v>
      </c>
      <c r="Y170" s="272">
        <f t="shared" si="187"/>
        <v>1291825964.6658001</v>
      </c>
      <c r="Z170" s="271">
        <f t="shared" si="188"/>
        <v>1371502963.4761305</v>
      </c>
      <c r="AA170" s="271">
        <f t="shared" si="189"/>
        <v>1456094265.2290125</v>
      </c>
      <c r="AB170" s="271"/>
      <c r="AC170" s="33" t="str">
        <f t="shared" si="190"/>
        <v>BERTAHAP</v>
      </c>
      <c r="AD170" s="273">
        <f t="shared" si="191"/>
        <v>0</v>
      </c>
      <c r="AE170" s="274">
        <v>2</v>
      </c>
      <c r="AF170" s="275"/>
      <c r="AG170" s="271" t="e">
        <f>IF(AF170&gt;#REF!,"LB","KR")</f>
        <v>#REF!</v>
      </c>
      <c r="AH170" s="275">
        <f t="shared" si="153"/>
        <v>1187459000</v>
      </c>
      <c r="AI170" s="275">
        <f t="shared" si="153"/>
        <v>1338456000</v>
      </c>
      <c r="AJ170" s="275">
        <f t="shared" si="153"/>
        <v>1421009000</v>
      </c>
      <c r="AK170" s="276">
        <f t="shared" si="153"/>
        <v>1508654000</v>
      </c>
      <c r="AL170" s="276">
        <f t="shared" si="153"/>
        <v>1421009000</v>
      </c>
      <c r="AM170" s="275">
        <f t="shared" si="153"/>
        <v>1508654000</v>
      </c>
      <c r="AN170" s="275">
        <f t="shared" si="152"/>
        <v>1601704000</v>
      </c>
      <c r="AO170" s="52">
        <f t="shared" si="205"/>
        <v>1506270000</v>
      </c>
      <c r="AP170" s="43">
        <f t="shared" si="205"/>
        <v>1599174000</v>
      </c>
      <c r="AQ170" s="63">
        <f t="shared" si="192"/>
        <v>1355643000</v>
      </c>
      <c r="AR170" s="63">
        <f t="shared" si="193"/>
        <v>22594050</v>
      </c>
      <c r="AS170" s="351">
        <f t="shared" si="194"/>
        <v>28287262.5</v>
      </c>
      <c r="AT170" s="141">
        <f t="shared" si="195"/>
        <v>15991740</v>
      </c>
      <c r="AU170" s="5">
        <f t="shared" si="196"/>
        <v>22594050</v>
      </c>
      <c r="AV170" s="5">
        <f t="shared" si="197"/>
        <v>35525225</v>
      </c>
      <c r="AX170" s="2"/>
      <c r="AY170" s="2"/>
      <c r="BT170" s="56">
        <f t="shared" si="198"/>
        <v>-1481825.989699997</v>
      </c>
      <c r="BV170" s="126">
        <v>45</v>
      </c>
      <c r="BW170" s="122" t="s">
        <v>176</v>
      </c>
      <c r="BX170" s="122" t="str">
        <f>F250</f>
        <v>1BR-10</v>
      </c>
      <c r="BY170" s="123">
        <f>D250</f>
        <v>10</v>
      </c>
      <c r="BZ170" s="124">
        <f>G250</f>
        <v>74</v>
      </c>
      <c r="CA170" s="124">
        <f>H250</f>
        <v>63</v>
      </c>
      <c r="CB170" s="125">
        <f>O250</f>
        <v>25455316.523699999</v>
      </c>
      <c r="CC170" s="125">
        <f t="shared" ref="CC170:CF171" si="206">AH250</f>
        <v>1474123000</v>
      </c>
      <c r="CD170" s="125">
        <f t="shared" si="206"/>
        <v>1661572000</v>
      </c>
      <c r="CE170" s="125">
        <f t="shared" si="206"/>
        <v>1764054000</v>
      </c>
      <c r="CF170" s="125">
        <f t="shared" si="206"/>
        <v>1872857000</v>
      </c>
      <c r="CG170" s="125">
        <f>AN250</f>
        <v>1988371000</v>
      </c>
      <c r="CH170" s="2">
        <v>4</v>
      </c>
      <c r="CT170" s="63">
        <f t="shared" si="199"/>
        <v>1439256600</v>
      </c>
      <c r="CU170" s="44">
        <f t="shared" si="200"/>
        <v>15991740</v>
      </c>
      <c r="CX170" s="56">
        <f t="shared" si="201"/>
        <v>1278908100</v>
      </c>
      <c r="CY170" s="44">
        <f t="shared" si="202"/>
        <v>21315135</v>
      </c>
      <c r="CZ170" s="49">
        <f t="shared" si="203"/>
        <v>35525225</v>
      </c>
    </row>
    <row r="171" spans="1:104">
      <c r="A171" s="3">
        <f t="shared" si="204"/>
        <v>132</v>
      </c>
      <c r="B171" s="263">
        <v>9</v>
      </c>
      <c r="C171" s="264" t="s">
        <v>167</v>
      </c>
      <c r="D171" s="299">
        <v>22</v>
      </c>
      <c r="E171" s="266"/>
      <c r="F171" s="41" t="s">
        <v>89</v>
      </c>
      <c r="G171" s="267">
        <f t="shared" si="172"/>
        <v>81</v>
      </c>
      <c r="H171" s="267">
        <f t="shared" si="173"/>
        <v>70</v>
      </c>
      <c r="I171" s="268">
        <f t="shared" si="174"/>
        <v>26966806</v>
      </c>
      <c r="J171" s="268">
        <f t="shared" si="175"/>
        <v>4</v>
      </c>
      <c r="K171" s="269">
        <f t="shared" si="176"/>
        <v>0.97</v>
      </c>
      <c r="L171" s="270">
        <f t="shared" si="165"/>
        <v>1.01</v>
      </c>
      <c r="M171" s="271">
        <f t="shared" si="177"/>
        <v>22077220.519736089</v>
      </c>
      <c r="N171" s="271">
        <f t="shared" si="178"/>
        <v>24884554.94026272</v>
      </c>
      <c r="O171" s="271">
        <f t="shared" si="179"/>
        <v>26419379.838199999</v>
      </c>
      <c r="P171" s="271">
        <f t="shared" si="180"/>
        <v>28048869.3774372</v>
      </c>
      <c r="Q171" s="272">
        <f t="shared" si="181"/>
        <v>26419379.838199999</v>
      </c>
      <c r="R171" s="271">
        <f t="shared" si="181"/>
        <v>28048869.3774372</v>
      </c>
      <c r="S171" s="271">
        <f t="shared" si="182"/>
        <v>29778862.265910644</v>
      </c>
      <c r="T171" s="271"/>
      <c r="U171" s="271">
        <f t="shared" si="183"/>
        <v>1545405436.3815262</v>
      </c>
      <c r="V171" s="271">
        <f t="shared" si="184"/>
        <v>1741918845.8183904</v>
      </c>
      <c r="W171" s="271">
        <f t="shared" si="185"/>
        <v>1849356588.674</v>
      </c>
      <c r="X171" s="272">
        <f t="shared" si="186"/>
        <v>1963420856.420604</v>
      </c>
      <c r="Y171" s="272">
        <f t="shared" si="187"/>
        <v>1849356588.674</v>
      </c>
      <c r="Z171" s="271">
        <f t="shared" si="188"/>
        <v>1963420856.420604</v>
      </c>
      <c r="AA171" s="271">
        <f t="shared" si="189"/>
        <v>2084520358.613745</v>
      </c>
      <c r="AB171" s="271"/>
      <c r="AC171" s="33" t="str">
        <f t="shared" si="190"/>
        <v>BERTAHAP</v>
      </c>
      <c r="AD171" s="273">
        <f t="shared" si="191"/>
        <v>0</v>
      </c>
      <c r="AE171" s="274">
        <v>2</v>
      </c>
      <c r="AF171" s="275"/>
      <c r="AG171" s="271" t="e">
        <f>IF(AF171&gt;#REF!,"LB","KR")</f>
        <v>#REF!</v>
      </c>
      <c r="AH171" s="275">
        <f t="shared" si="153"/>
        <v>1699946000</v>
      </c>
      <c r="AI171" s="275">
        <f t="shared" si="153"/>
        <v>1916111000</v>
      </c>
      <c r="AJ171" s="275">
        <f t="shared" si="153"/>
        <v>2034293000</v>
      </c>
      <c r="AK171" s="276">
        <f t="shared" si="153"/>
        <v>2159763000</v>
      </c>
      <c r="AL171" s="276">
        <f t="shared" si="153"/>
        <v>2034293000</v>
      </c>
      <c r="AM171" s="275">
        <f t="shared" si="153"/>
        <v>2159763000</v>
      </c>
      <c r="AN171" s="275">
        <f t="shared" si="152"/>
        <v>2292973000</v>
      </c>
      <c r="AO171" s="52">
        <f t="shared" si="205"/>
        <v>2156351000</v>
      </c>
      <c r="AP171" s="43">
        <f t="shared" si="205"/>
        <v>2289349000</v>
      </c>
      <c r="AQ171" s="63">
        <f t="shared" si="192"/>
        <v>1940715900</v>
      </c>
      <c r="AR171" s="63">
        <f t="shared" si="193"/>
        <v>32345265</v>
      </c>
      <c r="AS171" s="351">
        <f t="shared" si="194"/>
        <v>40495556.25</v>
      </c>
      <c r="AT171" s="141">
        <f t="shared" si="195"/>
        <v>22893490</v>
      </c>
      <c r="AU171" s="5">
        <f t="shared" si="196"/>
        <v>32345265</v>
      </c>
      <c r="AV171" s="5">
        <f t="shared" si="197"/>
        <v>50857325</v>
      </c>
      <c r="AX171" s="2"/>
      <c r="AY171" s="2"/>
      <c r="BT171" s="56">
        <f t="shared" si="198"/>
        <v>-392367.02730000019</v>
      </c>
      <c r="BV171" s="126"/>
      <c r="BW171" s="122"/>
      <c r="BX171" s="122" t="str">
        <f>F251</f>
        <v>1BR-12</v>
      </c>
      <c r="BY171" s="123">
        <f>D251</f>
        <v>12</v>
      </c>
      <c r="BZ171" s="124">
        <f>G251</f>
        <v>67</v>
      </c>
      <c r="CA171" s="124">
        <f>H251</f>
        <v>57</v>
      </c>
      <c r="CB171" s="125">
        <f>O251</f>
        <v>25455316.523699999</v>
      </c>
      <c r="CC171" s="125">
        <f t="shared" si="206"/>
        <v>1333730000</v>
      </c>
      <c r="CD171" s="125">
        <f t="shared" si="206"/>
        <v>1503327000</v>
      </c>
      <c r="CE171" s="125">
        <f t="shared" si="206"/>
        <v>1596049000</v>
      </c>
      <c r="CF171" s="125">
        <f t="shared" si="206"/>
        <v>1694490000</v>
      </c>
      <c r="CG171" s="125">
        <f>AN251</f>
        <v>1799002000</v>
      </c>
      <c r="CT171" s="63">
        <f t="shared" si="199"/>
        <v>2060414100</v>
      </c>
      <c r="CU171" s="44">
        <f t="shared" si="200"/>
        <v>22893490</v>
      </c>
      <c r="CX171" s="56">
        <f t="shared" si="201"/>
        <v>1830863700</v>
      </c>
      <c r="CY171" s="44">
        <f t="shared" si="202"/>
        <v>30514395</v>
      </c>
      <c r="CZ171" s="49">
        <f t="shared" si="203"/>
        <v>50857325</v>
      </c>
    </row>
    <row r="172" spans="1:104">
      <c r="A172" s="3">
        <f t="shared" si="204"/>
        <v>133</v>
      </c>
      <c r="B172" s="263">
        <v>1</v>
      </c>
      <c r="C172" s="264" t="s">
        <v>169</v>
      </c>
      <c r="D172" s="265" t="s">
        <v>24</v>
      </c>
      <c r="E172" s="266"/>
      <c r="F172" s="41" t="s">
        <v>39</v>
      </c>
      <c r="G172" s="267">
        <f t="shared" si="172"/>
        <v>113</v>
      </c>
      <c r="H172" s="267">
        <f t="shared" si="173"/>
        <v>101</v>
      </c>
      <c r="I172" s="268">
        <f t="shared" si="174"/>
        <v>26966806</v>
      </c>
      <c r="J172" s="268">
        <f t="shared" si="175"/>
        <v>6</v>
      </c>
      <c r="K172" s="269">
        <f t="shared" si="176"/>
        <v>0.95</v>
      </c>
      <c r="L172" s="270">
        <f t="shared" ref="L172:L180" si="207">SUMIF($AN$4:$AN$22,D172,$AW$4:$AW$22)</f>
        <v>1.02</v>
      </c>
      <c r="M172" s="271">
        <f t="shared" si="177"/>
        <v>21836099.50354626</v>
      </c>
      <c r="N172" s="271">
        <f t="shared" si="178"/>
        <v>24612773.029615775</v>
      </c>
      <c r="O172" s="271">
        <f t="shared" si="179"/>
        <v>26130835.013999999</v>
      </c>
      <c r="P172" s="271">
        <f t="shared" si="180"/>
        <v>27742527.739855718</v>
      </c>
      <c r="Q172" s="272">
        <f t="shared" si="181"/>
        <v>26130835.013999999</v>
      </c>
      <c r="R172" s="271">
        <f t="shared" si="181"/>
        <v>27742527.739855718</v>
      </c>
      <c r="S172" s="271">
        <f t="shared" si="182"/>
        <v>29453626.146440148</v>
      </c>
      <c r="T172" s="271"/>
      <c r="U172" s="271">
        <f t="shared" si="183"/>
        <v>2205446049.8581724</v>
      </c>
      <c r="V172" s="271">
        <f t="shared" si="184"/>
        <v>2485890075.9911933</v>
      </c>
      <c r="W172" s="271">
        <f t="shared" si="185"/>
        <v>2639214336.414</v>
      </c>
      <c r="X172" s="272">
        <f t="shared" si="186"/>
        <v>2801995301.7254276</v>
      </c>
      <c r="Y172" s="272">
        <f t="shared" si="187"/>
        <v>2639214336.414</v>
      </c>
      <c r="Z172" s="271">
        <f t="shared" si="188"/>
        <v>2801995301.7254276</v>
      </c>
      <c r="AA172" s="271">
        <f t="shared" si="189"/>
        <v>2974816240.7904549</v>
      </c>
      <c r="AB172" s="271"/>
      <c r="AC172" s="33" t="str">
        <f t="shared" si="190"/>
        <v>BERTAHAP</v>
      </c>
      <c r="AD172" s="273">
        <f t="shared" si="191"/>
        <v>0</v>
      </c>
      <c r="AE172" s="274">
        <v>2</v>
      </c>
      <c r="AF172" s="275"/>
      <c r="AG172" s="271" t="e">
        <f>IF(AF172&gt;#REF!,"LB","KR")</f>
        <v>#REF!</v>
      </c>
      <c r="AH172" s="275">
        <f t="shared" si="153"/>
        <v>2425991000</v>
      </c>
      <c r="AI172" s="275">
        <f t="shared" si="153"/>
        <v>2734480000</v>
      </c>
      <c r="AJ172" s="275">
        <f t="shared" si="153"/>
        <v>2903136000</v>
      </c>
      <c r="AK172" s="276">
        <f t="shared" si="153"/>
        <v>3082195000</v>
      </c>
      <c r="AL172" s="276">
        <f t="shared" si="153"/>
        <v>2903136000</v>
      </c>
      <c r="AM172" s="275">
        <f t="shared" si="153"/>
        <v>3082195000</v>
      </c>
      <c r="AN172" s="275">
        <f t="shared" si="152"/>
        <v>3272298000</v>
      </c>
      <c r="AO172" s="52">
        <f t="shared" si="205"/>
        <v>3077325000</v>
      </c>
      <c r="AP172" s="43">
        <f t="shared" si="205"/>
        <v>3267127000</v>
      </c>
      <c r="AQ172" s="63">
        <f t="shared" si="192"/>
        <v>2769592500</v>
      </c>
      <c r="AR172" s="63">
        <f t="shared" si="193"/>
        <v>46159875</v>
      </c>
      <c r="AS172" s="351">
        <f t="shared" si="194"/>
        <v>57791156.25</v>
      </c>
      <c r="AT172" s="141">
        <f t="shared" si="195"/>
        <v>32671270</v>
      </c>
      <c r="AU172" s="5">
        <f t="shared" si="196"/>
        <v>46159875</v>
      </c>
      <c r="AV172" s="5">
        <f t="shared" si="197"/>
        <v>72578400</v>
      </c>
      <c r="AX172" s="2"/>
      <c r="AY172" s="2"/>
      <c r="BT172" s="56">
        <f t="shared" si="198"/>
        <v>-680911.8515000008</v>
      </c>
      <c r="BV172" s="126">
        <v>46</v>
      </c>
      <c r="BW172" s="131" t="s">
        <v>179</v>
      </c>
      <c r="BX172" s="122" t="str">
        <f>F293</f>
        <v>1BR-6</v>
      </c>
      <c r="BY172" s="123" t="str">
        <f>D293</f>
        <v>06</v>
      </c>
      <c r="BZ172" s="124">
        <f t="shared" ref="BZ172:CA175" si="208">G293</f>
        <v>78</v>
      </c>
      <c r="CA172" s="124">
        <f t="shared" si="208"/>
        <v>66</v>
      </c>
      <c r="CB172" s="125">
        <f>O293</f>
        <v>25706107.819499999</v>
      </c>
      <c r="CC172" s="125">
        <f t="shared" ref="CC172:CF175" si="209">AH293</f>
        <v>1559534000</v>
      </c>
      <c r="CD172" s="125">
        <f t="shared" si="209"/>
        <v>1757844000</v>
      </c>
      <c r="CE172" s="125">
        <f t="shared" si="209"/>
        <v>1866264000</v>
      </c>
      <c r="CF172" s="125">
        <f t="shared" si="209"/>
        <v>1981371000</v>
      </c>
      <c r="CG172" s="125">
        <f>AN293</f>
        <v>2103578000</v>
      </c>
      <c r="CH172" s="2">
        <v>4</v>
      </c>
      <c r="CT172" s="63">
        <f t="shared" si="199"/>
        <v>2940414300</v>
      </c>
      <c r="CU172" s="44">
        <f t="shared" si="200"/>
        <v>32671270</v>
      </c>
      <c r="CX172" s="56">
        <f t="shared" si="201"/>
        <v>2612822400</v>
      </c>
      <c r="CY172" s="44">
        <f t="shared" si="202"/>
        <v>43547040</v>
      </c>
      <c r="CZ172" s="49">
        <f t="shared" si="203"/>
        <v>72578400</v>
      </c>
    </row>
    <row r="173" spans="1:104">
      <c r="A173" s="3">
        <f t="shared" si="204"/>
        <v>134</v>
      </c>
      <c r="B173" s="263">
        <v>2</v>
      </c>
      <c r="C173" s="264" t="s">
        <v>169</v>
      </c>
      <c r="D173" s="265" t="s">
        <v>35</v>
      </c>
      <c r="E173" s="266"/>
      <c r="F173" s="41" t="s">
        <v>42</v>
      </c>
      <c r="G173" s="267">
        <f t="shared" si="172"/>
        <v>78</v>
      </c>
      <c r="H173" s="267">
        <f t="shared" si="173"/>
        <v>66</v>
      </c>
      <c r="I173" s="268">
        <f t="shared" si="174"/>
        <v>26966806</v>
      </c>
      <c r="J173" s="268">
        <f t="shared" si="175"/>
        <v>2</v>
      </c>
      <c r="K173" s="269">
        <f t="shared" si="176"/>
        <v>0.93</v>
      </c>
      <c r="L173" s="270">
        <f t="shared" si="207"/>
        <v>1.02</v>
      </c>
      <c r="M173" s="271">
        <f t="shared" si="177"/>
        <v>21376392.145576868</v>
      </c>
      <c r="N173" s="271">
        <f t="shared" si="178"/>
        <v>24094609.386887025</v>
      </c>
      <c r="O173" s="271">
        <f t="shared" si="179"/>
        <v>25580712.171600003</v>
      </c>
      <c r="P173" s="271">
        <f t="shared" si="180"/>
        <v>27158474.52427981</v>
      </c>
      <c r="Q173" s="272">
        <f t="shared" si="181"/>
        <v>25580712.171600003</v>
      </c>
      <c r="R173" s="271">
        <f t="shared" si="181"/>
        <v>27158474.52427981</v>
      </c>
      <c r="S173" s="271">
        <f t="shared" si="182"/>
        <v>28833549.806515098</v>
      </c>
      <c r="T173" s="271"/>
      <c r="U173" s="271">
        <f t="shared" si="183"/>
        <v>1410841881.6080732</v>
      </c>
      <c r="V173" s="271">
        <f t="shared" si="184"/>
        <v>1590244219.5345438</v>
      </c>
      <c r="W173" s="271">
        <f t="shared" si="185"/>
        <v>1688327003.3256001</v>
      </c>
      <c r="X173" s="272">
        <f t="shared" si="186"/>
        <v>1792459318.6024675</v>
      </c>
      <c r="Y173" s="272">
        <f t="shared" si="187"/>
        <v>1688327003.3256001</v>
      </c>
      <c r="Z173" s="271">
        <f t="shared" si="188"/>
        <v>1792459318.6024675</v>
      </c>
      <c r="AA173" s="271">
        <f t="shared" si="189"/>
        <v>1903014287.2299964</v>
      </c>
      <c r="AB173" s="271"/>
      <c r="AC173" s="33" t="str">
        <f t="shared" si="190"/>
        <v>BERTAHAP</v>
      </c>
      <c r="AD173" s="273">
        <f t="shared" si="191"/>
        <v>0</v>
      </c>
      <c r="AE173" s="274">
        <v>2</v>
      </c>
      <c r="AF173" s="275"/>
      <c r="AG173" s="271" t="e">
        <f>IF(AF173&gt;#REF!,"LB","KR")</f>
        <v>#REF!</v>
      </c>
      <c r="AH173" s="275">
        <f t="shared" si="153"/>
        <v>1551927000</v>
      </c>
      <c r="AI173" s="275">
        <f t="shared" si="153"/>
        <v>1749269000</v>
      </c>
      <c r="AJ173" s="275">
        <f t="shared" si="153"/>
        <v>1857160000</v>
      </c>
      <c r="AK173" s="276">
        <f t="shared" si="153"/>
        <v>1971706000</v>
      </c>
      <c r="AL173" s="276">
        <f t="shared" si="153"/>
        <v>1857160000</v>
      </c>
      <c r="AM173" s="275">
        <f t="shared" si="153"/>
        <v>1971706000</v>
      </c>
      <c r="AN173" s="275">
        <f t="shared" si="152"/>
        <v>2093316000</v>
      </c>
      <c r="AO173" s="52">
        <f t="shared" si="205"/>
        <v>1968590000</v>
      </c>
      <c r="AP173" s="43">
        <f t="shared" si="205"/>
        <v>2090009000</v>
      </c>
      <c r="AQ173" s="63">
        <f t="shared" si="192"/>
        <v>1771731000</v>
      </c>
      <c r="AR173" s="63">
        <f t="shared" si="193"/>
        <v>29528850</v>
      </c>
      <c r="AS173" s="351">
        <f t="shared" si="194"/>
        <v>36969487.5</v>
      </c>
      <c r="AT173" s="141">
        <f t="shared" si="195"/>
        <v>20900090</v>
      </c>
      <c r="AU173" s="5">
        <f t="shared" si="196"/>
        <v>29528850</v>
      </c>
      <c r="AV173" s="5">
        <f t="shared" si="197"/>
        <v>46429000</v>
      </c>
      <c r="AX173" s="2"/>
      <c r="AY173" s="2"/>
      <c r="BT173" s="56">
        <f t="shared" si="198"/>
        <v>-1231034.6938999966</v>
      </c>
      <c r="BV173" s="126"/>
      <c r="BW173" s="131"/>
      <c r="BX173" s="122" t="str">
        <f>F294</f>
        <v>1BR-10</v>
      </c>
      <c r="BY173" s="123">
        <f>D294</f>
        <v>10</v>
      </c>
      <c r="BZ173" s="124">
        <f t="shared" si="208"/>
        <v>74</v>
      </c>
      <c r="CA173" s="124">
        <f t="shared" si="208"/>
        <v>63</v>
      </c>
      <c r="CB173" s="125">
        <f>O294</f>
        <v>25706107.819499999</v>
      </c>
      <c r="CC173" s="125">
        <f t="shared" si="209"/>
        <v>1488646000</v>
      </c>
      <c r="CD173" s="125">
        <f t="shared" si="209"/>
        <v>1677942000</v>
      </c>
      <c r="CE173" s="125">
        <f t="shared" si="209"/>
        <v>1781434000</v>
      </c>
      <c r="CF173" s="125">
        <f t="shared" si="209"/>
        <v>1891309000</v>
      </c>
      <c r="CG173" s="125">
        <f>AN294</f>
        <v>2007960000</v>
      </c>
      <c r="CT173" s="63">
        <f t="shared" si="199"/>
        <v>1881008100</v>
      </c>
      <c r="CU173" s="44">
        <f t="shared" si="200"/>
        <v>20900090</v>
      </c>
      <c r="CX173" s="56">
        <f t="shared" si="201"/>
        <v>1671444000</v>
      </c>
      <c r="CY173" s="44">
        <f t="shared" si="202"/>
        <v>27857400</v>
      </c>
      <c r="CZ173" s="49">
        <f t="shared" si="203"/>
        <v>46429000</v>
      </c>
    </row>
    <row r="174" spans="1:104">
      <c r="A174" s="3">
        <f t="shared" si="204"/>
        <v>135</v>
      </c>
      <c r="B174" s="263">
        <v>3</v>
      </c>
      <c r="C174" s="264" t="s">
        <v>169</v>
      </c>
      <c r="D174" s="265" t="s">
        <v>41</v>
      </c>
      <c r="E174" s="266"/>
      <c r="F174" s="41" t="s">
        <v>45</v>
      </c>
      <c r="G174" s="267">
        <f t="shared" si="172"/>
        <v>60</v>
      </c>
      <c r="H174" s="267">
        <f t="shared" si="173"/>
        <v>52</v>
      </c>
      <c r="I174" s="268">
        <f t="shared" si="174"/>
        <v>26966806</v>
      </c>
      <c r="J174" s="268">
        <f t="shared" si="175"/>
        <v>2</v>
      </c>
      <c r="K174" s="269">
        <f t="shared" si="176"/>
        <v>0.93</v>
      </c>
      <c r="L174" s="270">
        <f t="shared" si="207"/>
        <v>1.02</v>
      </c>
      <c r="M174" s="271">
        <f t="shared" si="177"/>
        <v>21376392.145576868</v>
      </c>
      <c r="N174" s="271">
        <f t="shared" si="178"/>
        <v>24094609.386887025</v>
      </c>
      <c r="O174" s="271">
        <f t="shared" si="179"/>
        <v>25580712.171600003</v>
      </c>
      <c r="P174" s="271">
        <f t="shared" si="180"/>
        <v>27158474.52427981</v>
      </c>
      <c r="Q174" s="272">
        <f t="shared" si="181"/>
        <v>25580712.171600003</v>
      </c>
      <c r="R174" s="271">
        <f t="shared" si="181"/>
        <v>27158474.52427981</v>
      </c>
      <c r="S174" s="271">
        <f t="shared" si="182"/>
        <v>28833549.806515098</v>
      </c>
      <c r="T174" s="271"/>
      <c r="U174" s="271">
        <f t="shared" si="183"/>
        <v>1111572391.5699971</v>
      </c>
      <c r="V174" s="271">
        <f t="shared" si="184"/>
        <v>1252919688.1181252</v>
      </c>
      <c r="W174" s="271">
        <f t="shared" si="185"/>
        <v>1330197032.9232001</v>
      </c>
      <c r="X174" s="272">
        <f t="shared" si="186"/>
        <v>1412240675.2625501</v>
      </c>
      <c r="Y174" s="272">
        <f t="shared" si="187"/>
        <v>1330197032.9232001</v>
      </c>
      <c r="Z174" s="271">
        <f t="shared" si="188"/>
        <v>1412240675.2625501</v>
      </c>
      <c r="AA174" s="271">
        <f t="shared" si="189"/>
        <v>1499344589.9387851</v>
      </c>
      <c r="AB174" s="271"/>
      <c r="AC174" s="33" t="str">
        <f t="shared" si="190"/>
        <v>BERTAHAP</v>
      </c>
      <c r="AD174" s="273">
        <f t="shared" si="191"/>
        <v>0</v>
      </c>
      <c r="AE174" s="274">
        <v>2</v>
      </c>
      <c r="AF174" s="275"/>
      <c r="AG174" s="271" t="e">
        <f>IF(AF174&gt;#REF!,"LB","KR")</f>
        <v>#REF!</v>
      </c>
      <c r="AH174" s="275">
        <f t="shared" si="153"/>
        <v>1222730000</v>
      </c>
      <c r="AI174" s="275">
        <f t="shared" si="153"/>
        <v>1378212000</v>
      </c>
      <c r="AJ174" s="275">
        <f t="shared" si="153"/>
        <v>1463217000</v>
      </c>
      <c r="AK174" s="276">
        <f t="shared" si="153"/>
        <v>1553465000</v>
      </c>
      <c r="AL174" s="276">
        <f t="shared" si="153"/>
        <v>1463217000</v>
      </c>
      <c r="AM174" s="275">
        <f t="shared" si="153"/>
        <v>1553465000</v>
      </c>
      <c r="AN174" s="275">
        <f t="shared" si="152"/>
        <v>1649280000</v>
      </c>
      <c r="AO174" s="52">
        <f t="shared" si="205"/>
        <v>1551011000</v>
      </c>
      <c r="AP174" s="43">
        <f t="shared" si="205"/>
        <v>1646673000</v>
      </c>
      <c r="AQ174" s="63">
        <f t="shared" si="192"/>
        <v>1395909900</v>
      </c>
      <c r="AR174" s="63">
        <f t="shared" si="193"/>
        <v>23265165</v>
      </c>
      <c r="AS174" s="351">
        <f t="shared" si="194"/>
        <v>29127468.75</v>
      </c>
      <c r="AT174" s="141">
        <f t="shared" si="195"/>
        <v>16466730</v>
      </c>
      <c r="AU174" s="5">
        <f t="shared" si="196"/>
        <v>23265165</v>
      </c>
      <c r="AV174" s="5">
        <f t="shared" si="197"/>
        <v>36580425</v>
      </c>
      <c r="AX174" s="2"/>
      <c r="AY174" s="2"/>
      <c r="BT174" s="56">
        <f t="shared" si="198"/>
        <v>-1231034.6938999966</v>
      </c>
      <c r="BV174" s="126"/>
      <c r="BW174" s="131"/>
      <c r="BX174" s="122" t="str">
        <f>F295</f>
        <v>1BR-12</v>
      </c>
      <c r="BY174" s="123">
        <f>D295</f>
        <v>12</v>
      </c>
      <c r="BZ174" s="124">
        <f t="shared" si="208"/>
        <v>67</v>
      </c>
      <c r="CA174" s="124">
        <f t="shared" si="208"/>
        <v>57</v>
      </c>
      <c r="CB174" s="125">
        <f>O295</f>
        <v>25706107.819499999</v>
      </c>
      <c r="CC174" s="125">
        <f t="shared" si="209"/>
        <v>1346870000</v>
      </c>
      <c r="CD174" s="125">
        <f t="shared" si="209"/>
        <v>1518138000</v>
      </c>
      <c r="CE174" s="125">
        <f t="shared" si="209"/>
        <v>1611773000</v>
      </c>
      <c r="CF174" s="125">
        <f t="shared" si="209"/>
        <v>1711184000</v>
      </c>
      <c r="CG174" s="125">
        <f>AN295</f>
        <v>1816726000</v>
      </c>
      <c r="CT174" s="63">
        <f t="shared" si="199"/>
        <v>1482005700</v>
      </c>
      <c r="CU174" s="44">
        <f t="shared" si="200"/>
        <v>16466730</v>
      </c>
      <c r="CX174" s="56">
        <f t="shared" si="201"/>
        <v>1316895300</v>
      </c>
      <c r="CY174" s="44">
        <f t="shared" si="202"/>
        <v>21948255</v>
      </c>
      <c r="CZ174" s="49">
        <f t="shared" si="203"/>
        <v>36580425</v>
      </c>
    </row>
    <row r="175" spans="1:104">
      <c r="A175" s="3">
        <f t="shared" si="204"/>
        <v>136</v>
      </c>
      <c r="B175" s="263">
        <v>4</v>
      </c>
      <c r="C175" s="264" t="s">
        <v>169</v>
      </c>
      <c r="D175" s="265">
        <v>10</v>
      </c>
      <c r="E175" s="266"/>
      <c r="F175" s="41" t="s">
        <v>48</v>
      </c>
      <c r="G175" s="267">
        <f t="shared" si="172"/>
        <v>74</v>
      </c>
      <c r="H175" s="267">
        <f t="shared" si="173"/>
        <v>63</v>
      </c>
      <c r="I175" s="268">
        <f t="shared" si="174"/>
        <v>26966806</v>
      </c>
      <c r="J175" s="268">
        <f t="shared" si="175"/>
        <v>2</v>
      </c>
      <c r="K175" s="269">
        <f t="shared" si="176"/>
        <v>0.93</v>
      </c>
      <c r="L175" s="270">
        <f t="shared" si="207"/>
        <v>1.02</v>
      </c>
      <c r="M175" s="271">
        <f t="shared" si="177"/>
        <v>21376392.145576868</v>
      </c>
      <c r="N175" s="271">
        <f t="shared" si="178"/>
        <v>24094609.386887025</v>
      </c>
      <c r="O175" s="271">
        <f t="shared" si="179"/>
        <v>25580712.171600003</v>
      </c>
      <c r="P175" s="271">
        <f t="shared" si="180"/>
        <v>27158474.52427981</v>
      </c>
      <c r="Q175" s="272">
        <f t="shared" si="181"/>
        <v>25580712.171600003</v>
      </c>
      <c r="R175" s="271">
        <f t="shared" si="181"/>
        <v>27158474.52427981</v>
      </c>
      <c r="S175" s="271">
        <f t="shared" si="182"/>
        <v>28833549.806515098</v>
      </c>
      <c r="T175" s="271"/>
      <c r="U175" s="271">
        <f t="shared" si="183"/>
        <v>1346712705.1713426</v>
      </c>
      <c r="V175" s="271">
        <f t="shared" si="184"/>
        <v>1517960391.3738825</v>
      </c>
      <c r="W175" s="271">
        <f t="shared" si="185"/>
        <v>1611584866.8108001</v>
      </c>
      <c r="X175" s="272">
        <f t="shared" si="186"/>
        <v>1710983895.029628</v>
      </c>
      <c r="Y175" s="272">
        <f t="shared" si="187"/>
        <v>1611584866.8108001</v>
      </c>
      <c r="Z175" s="271">
        <f t="shared" si="188"/>
        <v>1710983895.029628</v>
      </c>
      <c r="AA175" s="271">
        <f t="shared" si="189"/>
        <v>1816513637.810451</v>
      </c>
      <c r="AB175" s="271"/>
      <c r="AC175" s="33" t="str">
        <f t="shared" si="190"/>
        <v>BERTAHAP</v>
      </c>
      <c r="AD175" s="273">
        <f t="shared" si="191"/>
        <v>0</v>
      </c>
      <c r="AE175" s="274">
        <v>2</v>
      </c>
      <c r="AF175" s="275"/>
      <c r="AG175" s="271" t="e">
        <f>IF(AF175&gt;#REF!,"LB","KR")</f>
        <v>#REF!</v>
      </c>
      <c r="AH175" s="275">
        <f t="shared" si="153"/>
        <v>1481384000</v>
      </c>
      <c r="AI175" s="275">
        <f t="shared" si="153"/>
        <v>1669757000</v>
      </c>
      <c r="AJ175" s="275">
        <f t="shared" si="153"/>
        <v>1772744000</v>
      </c>
      <c r="AK175" s="276">
        <f t="shared" si="153"/>
        <v>1882083000</v>
      </c>
      <c r="AL175" s="276">
        <f t="shared" si="153"/>
        <v>1772744000</v>
      </c>
      <c r="AM175" s="275">
        <f t="shared" si="153"/>
        <v>1882083000</v>
      </c>
      <c r="AN175" s="275">
        <f t="shared" si="152"/>
        <v>1998166000</v>
      </c>
      <c r="AO175" s="52">
        <f t="shared" si="205"/>
        <v>1879109000</v>
      </c>
      <c r="AP175" s="43">
        <f t="shared" si="205"/>
        <v>1995008000</v>
      </c>
      <c r="AQ175" s="63">
        <f t="shared" si="192"/>
        <v>1691198100</v>
      </c>
      <c r="AR175" s="63">
        <f t="shared" si="193"/>
        <v>28186635</v>
      </c>
      <c r="AS175" s="351">
        <f t="shared" si="194"/>
        <v>35289056.25</v>
      </c>
      <c r="AT175" s="141">
        <f t="shared" si="195"/>
        <v>19950080</v>
      </c>
      <c r="AU175" s="5">
        <f t="shared" si="196"/>
        <v>28186635</v>
      </c>
      <c r="AV175" s="5">
        <f t="shared" si="197"/>
        <v>44318600</v>
      </c>
      <c r="AX175" s="2"/>
      <c r="AY175" s="2"/>
      <c r="BT175" s="56">
        <f t="shared" si="198"/>
        <v>-1231034.6938999966</v>
      </c>
      <c r="BV175" s="126"/>
      <c r="BW175" s="122"/>
      <c r="BX175" s="122" t="str">
        <f>F296</f>
        <v>2BR-18</v>
      </c>
      <c r="BY175" s="123">
        <f>D296</f>
        <v>18</v>
      </c>
      <c r="BZ175" s="124">
        <f t="shared" si="208"/>
        <v>97</v>
      </c>
      <c r="CA175" s="124">
        <f t="shared" si="208"/>
        <v>85</v>
      </c>
      <c r="CB175" s="125">
        <f>O296</f>
        <v>25706107.819499999</v>
      </c>
      <c r="CC175" s="125">
        <f t="shared" si="209"/>
        <v>2008491000</v>
      </c>
      <c r="CD175" s="125">
        <f t="shared" si="209"/>
        <v>2263890000</v>
      </c>
      <c r="CE175" s="125">
        <f t="shared" si="209"/>
        <v>2403522000</v>
      </c>
      <c r="CF175" s="125">
        <f t="shared" si="209"/>
        <v>2551766000</v>
      </c>
      <c r="CG175" s="125">
        <f>AN296</f>
        <v>2709153000</v>
      </c>
      <c r="CT175" s="63">
        <f t="shared" si="199"/>
        <v>1795507200</v>
      </c>
      <c r="CU175" s="44">
        <f t="shared" si="200"/>
        <v>19950080</v>
      </c>
      <c r="CX175" s="56">
        <f t="shared" si="201"/>
        <v>1595469600</v>
      </c>
      <c r="CY175" s="44">
        <f t="shared" si="202"/>
        <v>26591160</v>
      </c>
      <c r="CZ175" s="49">
        <f t="shared" si="203"/>
        <v>44318600</v>
      </c>
    </row>
    <row r="176" spans="1:104">
      <c r="A176" s="3">
        <f t="shared" si="204"/>
        <v>137</v>
      </c>
      <c r="B176" s="263">
        <v>5</v>
      </c>
      <c r="C176" s="264" t="s">
        <v>169</v>
      </c>
      <c r="D176" s="299">
        <v>12</v>
      </c>
      <c r="E176" s="266"/>
      <c r="F176" s="41" t="s">
        <v>50</v>
      </c>
      <c r="G176" s="267">
        <f t="shared" si="172"/>
        <v>67</v>
      </c>
      <c r="H176" s="267">
        <f t="shared" si="173"/>
        <v>57</v>
      </c>
      <c r="I176" s="268">
        <f t="shared" si="174"/>
        <v>26966806</v>
      </c>
      <c r="J176" s="268">
        <f t="shared" si="175"/>
        <v>2</v>
      </c>
      <c r="K176" s="269">
        <f t="shared" si="176"/>
        <v>0.93</v>
      </c>
      <c r="L176" s="270">
        <f t="shared" si="207"/>
        <v>1.02</v>
      </c>
      <c r="M176" s="271">
        <f t="shared" si="177"/>
        <v>21376392.145576868</v>
      </c>
      <c r="N176" s="271">
        <f t="shared" si="178"/>
        <v>24094609.386887025</v>
      </c>
      <c r="O176" s="271">
        <f t="shared" si="179"/>
        <v>25580712.171600003</v>
      </c>
      <c r="P176" s="271">
        <f t="shared" si="180"/>
        <v>27158474.52427981</v>
      </c>
      <c r="Q176" s="272">
        <f t="shared" si="181"/>
        <v>25580712.171600003</v>
      </c>
      <c r="R176" s="271">
        <f t="shared" si="181"/>
        <v>27158474.52427981</v>
      </c>
      <c r="S176" s="271">
        <f t="shared" si="182"/>
        <v>28833549.806515098</v>
      </c>
      <c r="T176" s="271"/>
      <c r="U176" s="271">
        <f t="shared" si="183"/>
        <v>1218454352.2978816</v>
      </c>
      <c r="V176" s="271">
        <f t="shared" si="184"/>
        <v>1373392735.0525603</v>
      </c>
      <c r="W176" s="271">
        <f t="shared" si="185"/>
        <v>1458100593.7812002</v>
      </c>
      <c r="X176" s="272">
        <f t="shared" si="186"/>
        <v>1548033047.8839493</v>
      </c>
      <c r="Y176" s="272">
        <f t="shared" si="187"/>
        <v>1458100593.7812002</v>
      </c>
      <c r="Z176" s="271">
        <f t="shared" si="188"/>
        <v>1548033047.8839493</v>
      </c>
      <c r="AA176" s="271">
        <f t="shared" si="189"/>
        <v>1643512338.9713607</v>
      </c>
      <c r="AB176" s="271"/>
      <c r="AC176" s="33" t="str">
        <f t="shared" si="190"/>
        <v>BERTAHAP</v>
      </c>
      <c r="AD176" s="273">
        <f t="shared" si="191"/>
        <v>0</v>
      </c>
      <c r="AE176" s="274">
        <v>2</v>
      </c>
      <c r="AF176" s="275"/>
      <c r="AG176" s="271" t="e">
        <f>IF(AF176&gt;#REF!,"LB","KR")</f>
        <v>#REF!</v>
      </c>
      <c r="AH176" s="275">
        <f t="shared" si="153"/>
        <v>1340300000</v>
      </c>
      <c r="AI176" s="275">
        <f t="shared" si="153"/>
        <v>1510733000</v>
      </c>
      <c r="AJ176" s="275">
        <f t="shared" si="153"/>
        <v>1603911000</v>
      </c>
      <c r="AK176" s="276">
        <f t="shared" si="153"/>
        <v>1702837000</v>
      </c>
      <c r="AL176" s="276">
        <f t="shared" si="153"/>
        <v>1603911000</v>
      </c>
      <c r="AM176" s="275">
        <f t="shared" si="153"/>
        <v>1702837000</v>
      </c>
      <c r="AN176" s="275">
        <f t="shared" si="152"/>
        <v>1807864000</v>
      </c>
      <c r="AO176" s="52">
        <f t="shared" si="205"/>
        <v>1700146000</v>
      </c>
      <c r="AP176" s="43">
        <f t="shared" si="205"/>
        <v>1805008000</v>
      </c>
      <c r="AQ176" s="63">
        <f t="shared" si="192"/>
        <v>1530131400</v>
      </c>
      <c r="AR176" s="63">
        <f t="shared" si="193"/>
        <v>25502190</v>
      </c>
      <c r="AS176" s="351">
        <f t="shared" si="194"/>
        <v>31928193.75</v>
      </c>
      <c r="AT176" s="141">
        <f t="shared" si="195"/>
        <v>18050080</v>
      </c>
      <c r="AU176" s="5">
        <f t="shared" si="196"/>
        <v>25502190</v>
      </c>
      <c r="AV176" s="5">
        <f t="shared" si="197"/>
        <v>40097775</v>
      </c>
      <c r="AX176" s="2"/>
      <c r="AY176" s="2"/>
      <c r="BT176" s="56">
        <f t="shared" si="198"/>
        <v>-1231034.6938999966</v>
      </c>
      <c r="BV176" s="126">
        <v>47</v>
      </c>
      <c r="BW176" s="122" t="s">
        <v>175</v>
      </c>
      <c r="BX176" s="122" t="str">
        <f>F255</f>
        <v>2BR-22</v>
      </c>
      <c r="BY176" s="123">
        <f>D255</f>
        <v>22</v>
      </c>
      <c r="BZ176" s="124">
        <f>G255</f>
        <v>81</v>
      </c>
      <c r="CA176" s="124">
        <f>H255</f>
        <v>70</v>
      </c>
      <c r="CB176" s="125">
        <f>O255</f>
        <v>26550168.847299997</v>
      </c>
      <c r="CC176" s="125">
        <f>AH255</f>
        <v>1708362000</v>
      </c>
      <c r="CD176" s="125">
        <f>AI255</f>
        <v>1925597000</v>
      </c>
      <c r="CE176" s="125">
        <f>AJ255</f>
        <v>2044364000</v>
      </c>
      <c r="CF176" s="125">
        <f>AK255</f>
        <v>2170455000</v>
      </c>
      <c r="CG176" s="125">
        <f>AN255</f>
        <v>2304324000</v>
      </c>
      <c r="CH176" s="2">
        <v>5</v>
      </c>
      <c r="CT176" s="63">
        <f t="shared" si="199"/>
        <v>1624507200</v>
      </c>
      <c r="CU176" s="44">
        <f t="shared" si="200"/>
        <v>18050080</v>
      </c>
      <c r="CX176" s="56">
        <f t="shared" si="201"/>
        <v>1443519900</v>
      </c>
      <c r="CY176" s="44">
        <f t="shared" si="202"/>
        <v>24058665</v>
      </c>
      <c r="CZ176" s="49">
        <f t="shared" si="203"/>
        <v>40097775</v>
      </c>
    </row>
    <row r="177" spans="1:104">
      <c r="A177" s="3">
        <f t="shared" si="204"/>
        <v>138</v>
      </c>
      <c r="B177" s="263">
        <v>6</v>
      </c>
      <c r="C177" s="264" t="s">
        <v>169</v>
      </c>
      <c r="D177" s="265">
        <v>16</v>
      </c>
      <c r="E177" s="266"/>
      <c r="F177" s="41" t="s">
        <v>52</v>
      </c>
      <c r="G177" s="267">
        <f t="shared" si="172"/>
        <v>71</v>
      </c>
      <c r="H177" s="267">
        <f t="shared" si="173"/>
        <v>63</v>
      </c>
      <c r="I177" s="268">
        <f t="shared" si="174"/>
        <v>26966806</v>
      </c>
      <c r="J177" s="268">
        <f t="shared" si="175"/>
        <v>2</v>
      </c>
      <c r="K177" s="269">
        <f t="shared" si="176"/>
        <v>0.93</v>
      </c>
      <c r="L177" s="270">
        <f t="shared" si="207"/>
        <v>1.02</v>
      </c>
      <c r="M177" s="271">
        <f t="shared" si="177"/>
        <v>21376392.145576868</v>
      </c>
      <c r="N177" s="271">
        <f t="shared" si="178"/>
        <v>24094609.386887025</v>
      </c>
      <c r="O177" s="271">
        <f t="shared" si="179"/>
        <v>25580712.171600003</v>
      </c>
      <c r="P177" s="271">
        <f t="shared" si="180"/>
        <v>27158474.52427981</v>
      </c>
      <c r="Q177" s="272">
        <f t="shared" si="181"/>
        <v>25580712.171600003</v>
      </c>
      <c r="R177" s="271">
        <f t="shared" si="181"/>
        <v>27158474.52427981</v>
      </c>
      <c r="S177" s="271">
        <f t="shared" si="182"/>
        <v>28833549.806515098</v>
      </c>
      <c r="T177" s="271"/>
      <c r="U177" s="271">
        <f t="shared" si="183"/>
        <v>1346712705.1713426</v>
      </c>
      <c r="V177" s="271">
        <f t="shared" si="184"/>
        <v>1517960391.3738825</v>
      </c>
      <c r="W177" s="271">
        <f t="shared" si="185"/>
        <v>1611584866.8108001</v>
      </c>
      <c r="X177" s="272">
        <f t="shared" si="186"/>
        <v>1710983895.029628</v>
      </c>
      <c r="Y177" s="272">
        <f t="shared" si="187"/>
        <v>1611584866.8108001</v>
      </c>
      <c r="Z177" s="271">
        <f t="shared" si="188"/>
        <v>1710983895.029628</v>
      </c>
      <c r="AA177" s="271">
        <f t="shared" si="189"/>
        <v>1816513637.810451</v>
      </c>
      <c r="AB177" s="271"/>
      <c r="AC177" s="33" t="str">
        <f t="shared" si="190"/>
        <v>BERTAHAP</v>
      </c>
      <c r="AD177" s="273">
        <f t="shared" si="191"/>
        <v>0</v>
      </c>
      <c r="AE177" s="274">
        <v>2</v>
      </c>
      <c r="AF177" s="275"/>
      <c r="AG177" s="271" t="e">
        <f>IF(AF177&gt;#REF!,"LB","KR")</f>
        <v>#REF!</v>
      </c>
      <c r="AH177" s="275">
        <f t="shared" si="153"/>
        <v>1481384000</v>
      </c>
      <c r="AI177" s="275">
        <f t="shared" si="153"/>
        <v>1669757000</v>
      </c>
      <c r="AJ177" s="275">
        <f t="shared" si="153"/>
        <v>1772744000</v>
      </c>
      <c r="AK177" s="276">
        <f t="shared" si="153"/>
        <v>1882083000</v>
      </c>
      <c r="AL177" s="276">
        <f t="shared" si="153"/>
        <v>1772744000</v>
      </c>
      <c r="AM177" s="275">
        <f t="shared" si="153"/>
        <v>1882083000</v>
      </c>
      <c r="AN177" s="275">
        <f t="shared" si="152"/>
        <v>1998166000</v>
      </c>
      <c r="AO177" s="52">
        <f t="shared" si="205"/>
        <v>1879109000</v>
      </c>
      <c r="AP177" s="43">
        <f t="shared" si="205"/>
        <v>1995008000</v>
      </c>
      <c r="AQ177" s="63">
        <f t="shared" si="192"/>
        <v>1691198100</v>
      </c>
      <c r="AR177" s="63">
        <f t="shared" si="193"/>
        <v>28186635</v>
      </c>
      <c r="AS177" s="351">
        <f t="shared" si="194"/>
        <v>35289056.25</v>
      </c>
      <c r="AT177" s="141">
        <f t="shared" si="195"/>
        <v>19950080</v>
      </c>
      <c r="AU177" s="5">
        <f t="shared" si="196"/>
        <v>28186635</v>
      </c>
      <c r="AV177" s="5">
        <f t="shared" si="197"/>
        <v>44318600</v>
      </c>
      <c r="AX177" s="2"/>
      <c r="AY177" s="2"/>
      <c r="BT177" s="56">
        <f t="shared" si="198"/>
        <v>-1231034.6938999966</v>
      </c>
      <c r="BV177" s="126">
        <v>48</v>
      </c>
      <c r="BW177" s="131" t="s">
        <v>179</v>
      </c>
      <c r="BX177" s="122" t="str">
        <f>F292</f>
        <v>2BR-2</v>
      </c>
      <c r="BY177" s="123" t="str">
        <f>D292</f>
        <v>02</v>
      </c>
      <c r="BZ177" s="124">
        <f>G292</f>
        <v>113</v>
      </c>
      <c r="CA177" s="124">
        <f>H292</f>
        <v>101</v>
      </c>
      <c r="CB177" s="125">
        <f>O292</f>
        <v>26258927.342499997</v>
      </c>
      <c r="CC177" s="125">
        <f>AH292</f>
        <v>2437883000</v>
      </c>
      <c r="CD177" s="125">
        <f>AI292</f>
        <v>2747884000</v>
      </c>
      <c r="CE177" s="125">
        <f>AJ292</f>
        <v>2917367000</v>
      </c>
      <c r="CF177" s="125">
        <f>AK292</f>
        <v>3097304000</v>
      </c>
      <c r="CG177" s="125">
        <f>AN292</f>
        <v>3288339000</v>
      </c>
      <c r="CH177" s="2">
        <v>1</v>
      </c>
      <c r="CT177" s="63">
        <f t="shared" si="199"/>
        <v>1795507200</v>
      </c>
      <c r="CU177" s="44">
        <f t="shared" si="200"/>
        <v>19950080</v>
      </c>
      <c r="CX177" s="56">
        <f t="shared" si="201"/>
        <v>1595469600</v>
      </c>
      <c r="CY177" s="44">
        <f t="shared" si="202"/>
        <v>26591160</v>
      </c>
      <c r="CZ177" s="49">
        <f t="shared" si="203"/>
        <v>44318600</v>
      </c>
    </row>
    <row r="178" spans="1:104">
      <c r="A178" s="3">
        <f t="shared" si="204"/>
        <v>139</v>
      </c>
      <c r="B178" s="263">
        <v>7</v>
      </c>
      <c r="C178" s="264" t="s">
        <v>169</v>
      </c>
      <c r="D178" s="299">
        <v>18</v>
      </c>
      <c r="E178" s="266"/>
      <c r="F178" s="41" t="s">
        <v>54</v>
      </c>
      <c r="G178" s="267">
        <f t="shared" si="172"/>
        <v>97</v>
      </c>
      <c r="H178" s="267">
        <f t="shared" si="173"/>
        <v>85</v>
      </c>
      <c r="I178" s="268">
        <f t="shared" si="174"/>
        <v>26966806</v>
      </c>
      <c r="J178" s="268">
        <f t="shared" si="175"/>
        <v>2</v>
      </c>
      <c r="K178" s="269">
        <f t="shared" si="176"/>
        <v>0.93</v>
      </c>
      <c r="L178" s="270">
        <f t="shared" si="207"/>
        <v>1.02</v>
      </c>
      <c r="M178" s="271">
        <f t="shared" si="177"/>
        <v>21376392.145576868</v>
      </c>
      <c r="N178" s="271">
        <f t="shared" si="178"/>
        <v>24094609.386887025</v>
      </c>
      <c r="O178" s="271">
        <f t="shared" si="179"/>
        <v>25580712.171600003</v>
      </c>
      <c r="P178" s="271">
        <f t="shared" si="180"/>
        <v>27158474.52427981</v>
      </c>
      <c r="Q178" s="272">
        <f t="shared" si="181"/>
        <v>25580712.171600003</v>
      </c>
      <c r="R178" s="271">
        <f t="shared" si="181"/>
        <v>27158474.52427981</v>
      </c>
      <c r="S178" s="271">
        <f t="shared" si="182"/>
        <v>28833549.806515098</v>
      </c>
      <c r="T178" s="271"/>
      <c r="U178" s="271">
        <f t="shared" si="183"/>
        <v>1816993332.3740337</v>
      </c>
      <c r="V178" s="271">
        <f t="shared" si="184"/>
        <v>2048041797.8853972</v>
      </c>
      <c r="W178" s="271">
        <f t="shared" si="185"/>
        <v>2174360534.5860004</v>
      </c>
      <c r="X178" s="272">
        <f t="shared" si="186"/>
        <v>2308470334.5637841</v>
      </c>
      <c r="Y178" s="272">
        <f t="shared" si="187"/>
        <v>2174360534.5860004</v>
      </c>
      <c r="Z178" s="271">
        <f t="shared" si="188"/>
        <v>2308470334.5637841</v>
      </c>
      <c r="AA178" s="271">
        <f t="shared" si="189"/>
        <v>2450851733.5537834</v>
      </c>
      <c r="AB178" s="271"/>
      <c r="AC178" s="33" t="str">
        <f t="shared" si="190"/>
        <v>BERTAHAP</v>
      </c>
      <c r="AD178" s="273">
        <f t="shared" si="191"/>
        <v>0</v>
      </c>
      <c r="AE178" s="274">
        <v>2</v>
      </c>
      <c r="AF178" s="275"/>
      <c r="AG178" s="271" t="e">
        <f>IF(AF178&gt;#REF!,"LB","KR")</f>
        <v>#REF!</v>
      </c>
      <c r="AH178" s="275">
        <f t="shared" si="153"/>
        <v>1998693000</v>
      </c>
      <c r="AI178" s="275">
        <f t="shared" si="153"/>
        <v>2252846000</v>
      </c>
      <c r="AJ178" s="275">
        <f t="shared" si="153"/>
        <v>2391797000</v>
      </c>
      <c r="AK178" s="276">
        <f t="shared" si="153"/>
        <v>2539318000</v>
      </c>
      <c r="AL178" s="276">
        <f t="shared" si="153"/>
        <v>2391797000</v>
      </c>
      <c r="AM178" s="275">
        <f t="shared" si="153"/>
        <v>2539318000</v>
      </c>
      <c r="AN178" s="275">
        <f t="shared" si="152"/>
        <v>2695937000</v>
      </c>
      <c r="AO178" s="52">
        <f t="shared" si="205"/>
        <v>2535305000</v>
      </c>
      <c r="AP178" s="43">
        <f t="shared" si="205"/>
        <v>2691678000</v>
      </c>
      <c r="AQ178" s="63">
        <f t="shared" si="192"/>
        <v>2281774500</v>
      </c>
      <c r="AR178" s="63">
        <f t="shared" si="193"/>
        <v>38029575</v>
      </c>
      <c r="AS178" s="351">
        <f t="shared" si="194"/>
        <v>47612212.5</v>
      </c>
      <c r="AT178" s="141">
        <f t="shared" si="195"/>
        <v>26916780</v>
      </c>
      <c r="AU178" s="5">
        <f t="shared" si="196"/>
        <v>38029575</v>
      </c>
      <c r="AV178" s="5">
        <f t="shared" si="197"/>
        <v>59794925</v>
      </c>
      <c r="AX178" s="2"/>
      <c r="AY178" s="2"/>
      <c r="BT178" s="56">
        <f t="shared" si="198"/>
        <v>-1231034.6938999966</v>
      </c>
      <c r="BV178" s="126">
        <v>49</v>
      </c>
      <c r="BW178" s="131" t="s">
        <v>179</v>
      </c>
      <c r="BX178" s="122" t="str">
        <f>F297</f>
        <v>1BR-20</v>
      </c>
      <c r="BY178" s="123">
        <f>D297</f>
        <v>20</v>
      </c>
      <c r="BZ178" s="124">
        <f>G297</f>
        <v>60</v>
      </c>
      <c r="CA178" s="124">
        <f>H297</f>
        <v>51</v>
      </c>
      <c r="CB178" s="125">
        <f>O297</f>
        <v>25706107.819499999</v>
      </c>
      <c r="CC178" s="125">
        <f t="shared" ref="CC178:CF179" si="210">AH297</f>
        <v>1205095000</v>
      </c>
      <c r="CD178" s="125">
        <f t="shared" si="210"/>
        <v>1358334000</v>
      </c>
      <c r="CE178" s="125">
        <f t="shared" si="210"/>
        <v>1442113000</v>
      </c>
      <c r="CF178" s="125">
        <f t="shared" si="210"/>
        <v>1531060000</v>
      </c>
      <c r="CG178" s="125">
        <f>AN297</f>
        <v>1625492000</v>
      </c>
      <c r="CH178" s="2">
        <v>1</v>
      </c>
      <c r="CT178" s="63">
        <f t="shared" si="199"/>
        <v>2422510200</v>
      </c>
      <c r="CU178" s="44">
        <f t="shared" si="200"/>
        <v>26916780</v>
      </c>
      <c r="CX178" s="56">
        <f t="shared" si="201"/>
        <v>2152617300</v>
      </c>
      <c r="CY178" s="44">
        <f t="shared" si="202"/>
        <v>35876955</v>
      </c>
      <c r="CZ178" s="49">
        <f t="shared" si="203"/>
        <v>59794925</v>
      </c>
    </row>
    <row r="179" spans="1:104">
      <c r="A179" s="3">
        <f t="shared" si="204"/>
        <v>140</v>
      </c>
      <c r="B179" s="263">
        <v>8</v>
      </c>
      <c r="C179" s="264" t="s">
        <v>169</v>
      </c>
      <c r="D179" s="299">
        <v>20</v>
      </c>
      <c r="E179" s="266"/>
      <c r="F179" s="41" t="s">
        <v>70</v>
      </c>
      <c r="G179" s="267">
        <f t="shared" si="172"/>
        <v>60</v>
      </c>
      <c r="H179" s="267">
        <f t="shared" si="173"/>
        <v>51</v>
      </c>
      <c r="I179" s="268">
        <f t="shared" si="174"/>
        <v>26966806</v>
      </c>
      <c r="J179" s="268">
        <f t="shared" si="175"/>
        <v>2</v>
      </c>
      <c r="K179" s="269">
        <f t="shared" si="176"/>
        <v>0.93</v>
      </c>
      <c r="L179" s="270">
        <f t="shared" si="207"/>
        <v>1.02</v>
      </c>
      <c r="M179" s="271">
        <f t="shared" si="177"/>
        <v>21376392.145576868</v>
      </c>
      <c r="N179" s="271">
        <f t="shared" si="178"/>
        <v>24094609.386887025</v>
      </c>
      <c r="O179" s="271">
        <f t="shared" si="179"/>
        <v>25580712.171600003</v>
      </c>
      <c r="P179" s="271">
        <f t="shared" si="180"/>
        <v>27158474.52427981</v>
      </c>
      <c r="Q179" s="272">
        <f t="shared" si="181"/>
        <v>25580712.171600003</v>
      </c>
      <c r="R179" s="271">
        <f t="shared" si="181"/>
        <v>27158474.52427981</v>
      </c>
      <c r="S179" s="271">
        <f t="shared" si="182"/>
        <v>28833549.806515098</v>
      </c>
      <c r="T179" s="271"/>
      <c r="U179" s="271">
        <f t="shared" si="183"/>
        <v>1090195999.4244204</v>
      </c>
      <c r="V179" s="271">
        <f t="shared" si="184"/>
        <v>1228825078.7312384</v>
      </c>
      <c r="W179" s="271">
        <f t="shared" si="185"/>
        <v>1304616320.7516</v>
      </c>
      <c r="X179" s="272">
        <f t="shared" si="186"/>
        <v>1385082200.7382703</v>
      </c>
      <c r="Y179" s="272">
        <f t="shared" si="187"/>
        <v>1304616320.7516</v>
      </c>
      <c r="Z179" s="271">
        <f t="shared" si="188"/>
        <v>1385082200.7382703</v>
      </c>
      <c r="AA179" s="271">
        <f t="shared" si="189"/>
        <v>1470511040.1322699</v>
      </c>
      <c r="AB179" s="271"/>
      <c r="AC179" s="33" t="str">
        <f t="shared" si="190"/>
        <v>BERTAHAP</v>
      </c>
      <c r="AD179" s="273">
        <f t="shared" si="191"/>
        <v>0</v>
      </c>
      <c r="AE179" s="274">
        <v>2</v>
      </c>
      <c r="AF179" s="275"/>
      <c r="AG179" s="271" t="e">
        <f>IF(AF179&gt;#REF!,"LB","KR")</f>
        <v>#REF!</v>
      </c>
      <c r="AH179" s="275">
        <f t="shared" si="153"/>
        <v>1199216000</v>
      </c>
      <c r="AI179" s="275">
        <f t="shared" si="153"/>
        <v>1351708000</v>
      </c>
      <c r="AJ179" s="275">
        <f t="shared" si="153"/>
        <v>1435078000</v>
      </c>
      <c r="AK179" s="276">
        <f t="shared" si="153"/>
        <v>1523591000</v>
      </c>
      <c r="AL179" s="276">
        <f t="shared" si="153"/>
        <v>1435078000</v>
      </c>
      <c r="AM179" s="275">
        <f t="shared" si="153"/>
        <v>1523591000</v>
      </c>
      <c r="AN179" s="275">
        <f t="shared" si="152"/>
        <v>1617563000</v>
      </c>
      <c r="AO179" s="52">
        <f t="shared" si="205"/>
        <v>1521183000</v>
      </c>
      <c r="AP179" s="43">
        <f t="shared" si="205"/>
        <v>1615007000</v>
      </c>
      <c r="AQ179" s="63">
        <f t="shared" si="192"/>
        <v>1369064700</v>
      </c>
      <c r="AR179" s="63">
        <f t="shared" si="193"/>
        <v>22817745</v>
      </c>
      <c r="AS179" s="351">
        <f t="shared" si="194"/>
        <v>28567331.25</v>
      </c>
      <c r="AT179" s="141">
        <f t="shared" si="195"/>
        <v>16150070</v>
      </c>
      <c r="AU179" s="5">
        <f t="shared" si="196"/>
        <v>22817745</v>
      </c>
      <c r="AV179" s="5">
        <f t="shared" si="197"/>
        <v>35876950</v>
      </c>
      <c r="AX179" s="2"/>
      <c r="AY179" s="2"/>
      <c r="BT179" s="56">
        <f t="shared" si="198"/>
        <v>-1231034.6938999966</v>
      </c>
      <c r="BV179" s="126">
        <v>50</v>
      </c>
      <c r="BW179" s="131" t="s">
        <v>179</v>
      </c>
      <c r="BX179" s="122" t="str">
        <f>F298</f>
        <v>2BR-22</v>
      </c>
      <c r="BY179" s="123">
        <f>D298</f>
        <v>22</v>
      </c>
      <c r="BZ179" s="124">
        <f>G298</f>
        <v>81</v>
      </c>
      <c r="CA179" s="124">
        <f>H298</f>
        <v>70</v>
      </c>
      <c r="CB179" s="125">
        <f>O298</f>
        <v>26811746.865499999</v>
      </c>
      <c r="CC179" s="125">
        <f t="shared" si="210"/>
        <v>1725193000</v>
      </c>
      <c r="CD179" s="125">
        <f t="shared" si="210"/>
        <v>1944568000</v>
      </c>
      <c r="CE179" s="125">
        <f t="shared" si="210"/>
        <v>2064505000</v>
      </c>
      <c r="CF179" s="125">
        <f t="shared" si="210"/>
        <v>2191839000</v>
      </c>
      <c r="CG179" s="125">
        <f>AN298</f>
        <v>2327027000</v>
      </c>
      <c r="CH179" s="2">
        <v>1</v>
      </c>
      <c r="CT179" s="63">
        <f t="shared" si="199"/>
        <v>1453506300</v>
      </c>
      <c r="CU179" s="44">
        <f t="shared" si="200"/>
        <v>16150070</v>
      </c>
      <c r="CX179" s="56">
        <f t="shared" si="201"/>
        <v>1291570200</v>
      </c>
      <c r="CY179" s="44">
        <f t="shared" si="202"/>
        <v>21526170</v>
      </c>
      <c r="CZ179" s="49">
        <f t="shared" si="203"/>
        <v>35876950</v>
      </c>
    </row>
    <row r="180" spans="1:104">
      <c r="A180" s="3">
        <f t="shared" si="204"/>
        <v>141</v>
      </c>
      <c r="B180" s="263">
        <v>9</v>
      </c>
      <c r="C180" s="264" t="s">
        <v>169</v>
      </c>
      <c r="D180" s="299">
        <v>22</v>
      </c>
      <c r="E180" s="266"/>
      <c r="F180" s="41" t="s">
        <v>89</v>
      </c>
      <c r="G180" s="267">
        <f t="shared" si="172"/>
        <v>81</v>
      </c>
      <c r="H180" s="267">
        <f t="shared" si="173"/>
        <v>70</v>
      </c>
      <c r="I180" s="268">
        <f t="shared" si="174"/>
        <v>26966806</v>
      </c>
      <c r="J180" s="268">
        <f t="shared" si="175"/>
        <v>4</v>
      </c>
      <c r="K180" s="269">
        <f t="shared" si="176"/>
        <v>0.97</v>
      </c>
      <c r="L180" s="270">
        <f t="shared" si="207"/>
        <v>1.02</v>
      </c>
      <c r="M180" s="271">
        <f t="shared" si="177"/>
        <v>22295806.861515656</v>
      </c>
      <c r="N180" s="271">
        <f t="shared" si="178"/>
        <v>25130936.672344532</v>
      </c>
      <c r="O180" s="271">
        <f t="shared" si="179"/>
        <v>26680957.856400002</v>
      </c>
      <c r="P180" s="271">
        <f t="shared" si="180"/>
        <v>28326580.955431629</v>
      </c>
      <c r="Q180" s="272">
        <f t="shared" si="181"/>
        <v>26680957.856400002</v>
      </c>
      <c r="R180" s="271">
        <f t="shared" si="181"/>
        <v>28326580.955431629</v>
      </c>
      <c r="S180" s="271">
        <f t="shared" si="182"/>
        <v>30073702.48636521</v>
      </c>
      <c r="T180" s="271"/>
      <c r="U180" s="271">
        <f t="shared" si="183"/>
        <v>1560706480.3060958</v>
      </c>
      <c r="V180" s="271">
        <f t="shared" si="184"/>
        <v>1759165567.0641172</v>
      </c>
      <c r="W180" s="271">
        <f t="shared" si="185"/>
        <v>1867667049.9480002</v>
      </c>
      <c r="X180" s="272">
        <f t="shared" si="186"/>
        <v>1982860666.880214</v>
      </c>
      <c r="Y180" s="272">
        <f t="shared" si="187"/>
        <v>1867667049.9480002</v>
      </c>
      <c r="Z180" s="271">
        <f t="shared" si="188"/>
        <v>1982860666.880214</v>
      </c>
      <c r="AA180" s="271">
        <f t="shared" si="189"/>
        <v>2105159174.0455647</v>
      </c>
      <c r="AB180" s="271"/>
      <c r="AC180" s="33" t="str">
        <f t="shared" si="190"/>
        <v>BERTAHAP</v>
      </c>
      <c r="AD180" s="273">
        <f t="shared" si="191"/>
        <v>0</v>
      </c>
      <c r="AE180" s="274">
        <v>2</v>
      </c>
      <c r="AF180" s="275"/>
      <c r="AG180" s="271" t="e">
        <f>IF(AF180&gt;#REF!,"LB","KR")</f>
        <v>#REF!</v>
      </c>
      <c r="AH180" s="275">
        <f t="shared" si="153"/>
        <v>1716778000</v>
      </c>
      <c r="AI180" s="275">
        <f t="shared" si="153"/>
        <v>1935083000</v>
      </c>
      <c r="AJ180" s="275">
        <f t="shared" si="153"/>
        <v>2054434000</v>
      </c>
      <c r="AK180" s="276">
        <f t="shared" si="153"/>
        <v>2181147000</v>
      </c>
      <c r="AL180" s="276">
        <f t="shared" si="153"/>
        <v>2054434000</v>
      </c>
      <c r="AM180" s="275">
        <f t="shared" si="153"/>
        <v>2181147000</v>
      </c>
      <c r="AN180" s="275">
        <f t="shared" si="152"/>
        <v>2315676000</v>
      </c>
      <c r="AO180" s="52">
        <f t="shared" si="205"/>
        <v>2177701000</v>
      </c>
      <c r="AP180" s="43">
        <f t="shared" si="205"/>
        <v>2312016000</v>
      </c>
      <c r="AQ180" s="63">
        <f t="shared" si="192"/>
        <v>1959930900</v>
      </c>
      <c r="AR180" s="63">
        <f t="shared" si="193"/>
        <v>32665515</v>
      </c>
      <c r="AS180" s="351">
        <f t="shared" si="194"/>
        <v>40896506.25</v>
      </c>
      <c r="AT180" s="141">
        <f t="shared" si="195"/>
        <v>23120160</v>
      </c>
      <c r="AU180" s="5">
        <f t="shared" si="196"/>
        <v>32665515</v>
      </c>
      <c r="AV180" s="5">
        <f t="shared" si="197"/>
        <v>51360850</v>
      </c>
      <c r="AX180" s="2"/>
      <c r="AY180" s="2"/>
      <c r="BT180" s="56">
        <f t="shared" si="198"/>
        <v>-130789.00909999758</v>
      </c>
      <c r="BV180" s="126"/>
      <c r="BW180" s="131"/>
      <c r="BX180" s="122"/>
      <c r="BY180" s="123"/>
      <c r="BZ180" s="124"/>
      <c r="CA180" s="124"/>
      <c r="CB180" s="125"/>
      <c r="CC180" s="125"/>
      <c r="CD180" s="125"/>
      <c r="CE180" s="125"/>
      <c r="CF180" s="125"/>
      <c r="CG180" s="125"/>
      <c r="CH180" s="2">
        <f>SUM(CH40:CH179)</f>
        <v>259</v>
      </c>
      <c r="CT180" s="63">
        <f t="shared" si="199"/>
        <v>2080814400</v>
      </c>
      <c r="CU180" s="44">
        <f t="shared" si="200"/>
        <v>23120160</v>
      </c>
      <c r="CX180" s="56">
        <f t="shared" si="201"/>
        <v>1848990600</v>
      </c>
      <c r="CY180" s="44">
        <f t="shared" si="202"/>
        <v>30816510</v>
      </c>
      <c r="CZ180" s="49">
        <f t="shared" si="203"/>
        <v>51360850</v>
      </c>
    </row>
    <row r="181" spans="1:104">
      <c r="A181" s="3">
        <f t="shared" si="204"/>
        <v>142</v>
      </c>
      <c r="B181" s="263">
        <v>1</v>
      </c>
      <c r="C181" s="264" t="s">
        <v>173</v>
      </c>
      <c r="D181" s="265" t="s">
        <v>35</v>
      </c>
      <c r="E181" s="266"/>
      <c r="F181" s="41" t="s">
        <v>42</v>
      </c>
      <c r="G181" s="267">
        <f t="shared" si="172"/>
        <v>78</v>
      </c>
      <c r="H181" s="267">
        <f t="shared" si="173"/>
        <v>66</v>
      </c>
      <c r="I181" s="268">
        <f t="shared" si="174"/>
        <v>26966806</v>
      </c>
      <c r="J181" s="268">
        <f t="shared" si="175"/>
        <v>2</v>
      </c>
      <c r="K181" s="269">
        <f t="shared" si="176"/>
        <v>0.93</v>
      </c>
      <c r="L181" s="319">
        <f t="shared" ref="L181:L188" si="211">SUMIF($AN$4:$AN$22,D181,$BK$4:$BK$22)</f>
        <v>1.03</v>
      </c>
      <c r="M181" s="271">
        <f t="shared" si="177"/>
        <v>21585964.617592327</v>
      </c>
      <c r="N181" s="271">
        <f t="shared" si="178"/>
        <v>24330831.047542781</v>
      </c>
      <c r="O181" s="271">
        <f t="shared" si="179"/>
        <v>25831503.467400003</v>
      </c>
      <c r="P181" s="271">
        <f t="shared" si="180"/>
        <v>27424734.078439418</v>
      </c>
      <c r="Q181" s="272">
        <f t="shared" si="181"/>
        <v>25831503.467400003</v>
      </c>
      <c r="R181" s="271">
        <f t="shared" si="181"/>
        <v>27424734.078439418</v>
      </c>
      <c r="S181" s="271">
        <f t="shared" si="182"/>
        <v>29116231.667363286</v>
      </c>
      <c r="T181" s="271"/>
      <c r="U181" s="271">
        <f t="shared" si="183"/>
        <v>1424673664.7610936</v>
      </c>
      <c r="V181" s="271">
        <f t="shared" si="184"/>
        <v>1605834849.1378236</v>
      </c>
      <c r="W181" s="271">
        <f t="shared" si="185"/>
        <v>1704879228.8484001</v>
      </c>
      <c r="X181" s="272">
        <f t="shared" si="186"/>
        <v>1810032449.1770017</v>
      </c>
      <c r="Y181" s="272">
        <f t="shared" si="187"/>
        <v>1704879228.8484001</v>
      </c>
      <c r="Z181" s="271">
        <f t="shared" si="188"/>
        <v>1810032449.1770017</v>
      </c>
      <c r="AA181" s="271">
        <f t="shared" si="189"/>
        <v>1921671290.0459769</v>
      </c>
      <c r="AB181" s="271"/>
      <c r="AC181" s="33" t="str">
        <f t="shared" si="190"/>
        <v>BERTAHAP</v>
      </c>
      <c r="AD181" s="273">
        <f t="shared" si="191"/>
        <v>0</v>
      </c>
      <c r="AE181" s="274">
        <v>2</v>
      </c>
      <c r="AF181" s="275"/>
      <c r="AG181" s="271" t="e">
        <f>IF(AF181&gt;#REF!,"LB","KR")</f>
        <v>#REF!</v>
      </c>
      <c r="AH181" s="275">
        <f t="shared" si="153"/>
        <v>1567142000</v>
      </c>
      <c r="AI181" s="275">
        <f t="shared" si="153"/>
        <v>1766419000</v>
      </c>
      <c r="AJ181" s="275">
        <f t="shared" si="153"/>
        <v>1875368000</v>
      </c>
      <c r="AK181" s="276">
        <f t="shared" si="153"/>
        <v>1991036000</v>
      </c>
      <c r="AL181" s="276">
        <f t="shared" si="153"/>
        <v>1875368000</v>
      </c>
      <c r="AM181" s="275">
        <f t="shared" si="153"/>
        <v>1991036000</v>
      </c>
      <c r="AN181" s="275">
        <f t="shared" si="152"/>
        <v>2113839000</v>
      </c>
      <c r="AO181" s="52">
        <f t="shared" si="205"/>
        <v>1987891000</v>
      </c>
      <c r="AP181" s="43">
        <f t="shared" si="205"/>
        <v>2110499000</v>
      </c>
      <c r="AQ181" s="63">
        <f t="shared" si="192"/>
        <v>1789101900</v>
      </c>
      <c r="AR181" s="63">
        <f t="shared" si="193"/>
        <v>29818365</v>
      </c>
      <c r="AS181" s="351">
        <f t="shared" si="194"/>
        <v>37331925</v>
      </c>
      <c r="AT181" s="141">
        <f t="shared" si="195"/>
        <v>21104990</v>
      </c>
      <c r="AU181" s="5">
        <f t="shared" si="196"/>
        <v>29818365</v>
      </c>
      <c r="AV181" s="5">
        <f t="shared" si="197"/>
        <v>46884200</v>
      </c>
      <c r="AX181" s="2"/>
      <c r="AY181" s="2"/>
      <c r="BT181" s="56">
        <f t="shared" si="198"/>
        <v>-980243.39809999615</v>
      </c>
      <c r="BV181" s="126"/>
      <c r="BW181" s="122"/>
      <c r="BX181" s="122"/>
      <c r="BY181" s="123"/>
      <c r="BZ181" s="124"/>
      <c r="CA181" s="124"/>
      <c r="CB181" s="125"/>
      <c r="CC181" s="125"/>
      <c r="CD181" s="125"/>
      <c r="CE181" s="125"/>
      <c r="CF181" s="125"/>
      <c r="CG181" s="125"/>
      <c r="CT181" s="63">
        <f t="shared" si="199"/>
        <v>1899449100</v>
      </c>
      <c r="CU181" s="44">
        <f t="shared" si="200"/>
        <v>21104990</v>
      </c>
      <c r="CX181" s="56">
        <f t="shared" si="201"/>
        <v>1687831200</v>
      </c>
      <c r="CY181" s="44">
        <f t="shared" si="202"/>
        <v>28130520</v>
      </c>
      <c r="CZ181" s="49">
        <f t="shared" si="203"/>
        <v>46884200</v>
      </c>
    </row>
    <row r="182" spans="1:104">
      <c r="A182" s="3">
        <f t="shared" si="204"/>
        <v>143</v>
      </c>
      <c r="B182" s="263">
        <v>2</v>
      </c>
      <c r="C182" s="264" t="s">
        <v>173</v>
      </c>
      <c r="D182" s="265" t="s">
        <v>41</v>
      </c>
      <c r="E182" s="266"/>
      <c r="F182" s="41" t="s">
        <v>45</v>
      </c>
      <c r="G182" s="267">
        <f t="shared" si="172"/>
        <v>60</v>
      </c>
      <c r="H182" s="267">
        <f t="shared" si="173"/>
        <v>52</v>
      </c>
      <c r="I182" s="268">
        <f t="shared" si="174"/>
        <v>26966806</v>
      </c>
      <c r="J182" s="268">
        <f t="shared" si="175"/>
        <v>2</v>
      </c>
      <c r="K182" s="269">
        <f t="shared" si="176"/>
        <v>0.93</v>
      </c>
      <c r="L182" s="319">
        <f t="shared" si="211"/>
        <v>1.03</v>
      </c>
      <c r="M182" s="271">
        <f t="shared" si="177"/>
        <v>21585964.617592327</v>
      </c>
      <c r="N182" s="271">
        <f t="shared" si="178"/>
        <v>24330831.047542781</v>
      </c>
      <c r="O182" s="271">
        <f t="shared" si="179"/>
        <v>25831503.467400003</v>
      </c>
      <c r="P182" s="271">
        <f t="shared" si="180"/>
        <v>27424734.078439418</v>
      </c>
      <c r="Q182" s="272">
        <f t="shared" si="181"/>
        <v>25831503.467400003</v>
      </c>
      <c r="R182" s="271">
        <f t="shared" si="181"/>
        <v>27424734.078439418</v>
      </c>
      <c r="S182" s="271">
        <f t="shared" si="182"/>
        <v>29116231.667363286</v>
      </c>
      <c r="T182" s="271"/>
      <c r="U182" s="271">
        <f t="shared" si="183"/>
        <v>1122470160.1148009</v>
      </c>
      <c r="V182" s="271">
        <f t="shared" si="184"/>
        <v>1265203214.4722247</v>
      </c>
      <c r="W182" s="271">
        <f t="shared" si="185"/>
        <v>1343238180.3048003</v>
      </c>
      <c r="X182" s="272">
        <f t="shared" si="186"/>
        <v>1426086172.0788498</v>
      </c>
      <c r="Y182" s="272">
        <f t="shared" si="187"/>
        <v>1343238180.3048003</v>
      </c>
      <c r="Z182" s="271">
        <f t="shared" si="188"/>
        <v>1426086172.0788498</v>
      </c>
      <c r="AA182" s="271">
        <f t="shared" si="189"/>
        <v>1514044046.7028909</v>
      </c>
      <c r="AB182" s="271"/>
      <c r="AC182" s="33" t="str">
        <f t="shared" si="190"/>
        <v>BERTAHAP</v>
      </c>
      <c r="AD182" s="273">
        <f t="shared" si="191"/>
        <v>0</v>
      </c>
      <c r="AE182" s="274">
        <v>2</v>
      </c>
      <c r="AF182" s="275"/>
      <c r="AG182" s="271" t="e">
        <f>IF(AF182&gt;#REF!,"LB","KR")</f>
        <v>#REF!</v>
      </c>
      <c r="AH182" s="275">
        <f t="shared" si="153"/>
        <v>1234718000</v>
      </c>
      <c r="AI182" s="275">
        <f t="shared" si="153"/>
        <v>1391724000</v>
      </c>
      <c r="AJ182" s="275">
        <f t="shared" si="153"/>
        <v>1477562000</v>
      </c>
      <c r="AK182" s="276">
        <f t="shared" si="153"/>
        <v>1568695000</v>
      </c>
      <c r="AL182" s="276">
        <f t="shared" si="153"/>
        <v>1477562000</v>
      </c>
      <c r="AM182" s="275">
        <f t="shared" si="153"/>
        <v>1568695000</v>
      </c>
      <c r="AN182" s="275">
        <f t="shared" si="152"/>
        <v>1665449000</v>
      </c>
      <c r="AO182" s="52">
        <f t="shared" si="205"/>
        <v>1566216000</v>
      </c>
      <c r="AP182" s="43">
        <f t="shared" si="205"/>
        <v>1662817000</v>
      </c>
      <c r="AQ182" s="63">
        <f t="shared" si="192"/>
        <v>1409594400</v>
      </c>
      <c r="AR182" s="63">
        <f t="shared" si="193"/>
        <v>23493240</v>
      </c>
      <c r="AS182" s="351">
        <f t="shared" si="194"/>
        <v>29413031.25</v>
      </c>
      <c r="AT182" s="141">
        <f t="shared" si="195"/>
        <v>16628170</v>
      </c>
      <c r="AU182" s="5">
        <f t="shared" si="196"/>
        <v>23493240</v>
      </c>
      <c r="AV182" s="5">
        <f t="shared" si="197"/>
        <v>36939050</v>
      </c>
      <c r="AX182" s="2"/>
      <c r="AY182" s="2"/>
      <c r="BT182" s="56">
        <f t="shared" si="198"/>
        <v>-980243.39809999615</v>
      </c>
      <c r="BV182" s="126"/>
      <c r="BW182" s="122"/>
      <c r="BX182" s="122"/>
      <c r="BY182" s="123"/>
      <c r="BZ182" s="124"/>
      <c r="CA182" s="124"/>
      <c r="CB182" s="125"/>
      <c r="CC182" s="125"/>
      <c r="CD182" s="125"/>
      <c r="CE182" s="125"/>
      <c r="CF182" s="125"/>
      <c r="CG182" s="125"/>
      <c r="CT182" s="63">
        <f t="shared" si="199"/>
        <v>1496535300</v>
      </c>
      <c r="CU182" s="44">
        <f t="shared" si="200"/>
        <v>16628170</v>
      </c>
      <c r="CX182" s="56">
        <f t="shared" si="201"/>
        <v>1329805800</v>
      </c>
      <c r="CY182" s="44">
        <f t="shared" si="202"/>
        <v>22163430</v>
      </c>
      <c r="CZ182" s="49">
        <f t="shared" si="203"/>
        <v>36939050</v>
      </c>
    </row>
    <row r="183" spans="1:104">
      <c r="A183" s="3">
        <f t="shared" si="204"/>
        <v>144</v>
      </c>
      <c r="B183" s="263">
        <v>3</v>
      </c>
      <c r="C183" s="264" t="s">
        <v>173</v>
      </c>
      <c r="D183" s="265">
        <v>10</v>
      </c>
      <c r="E183" s="266"/>
      <c r="F183" s="41" t="s">
        <v>48</v>
      </c>
      <c r="G183" s="267">
        <f t="shared" si="172"/>
        <v>74</v>
      </c>
      <c r="H183" s="267">
        <f t="shared" si="173"/>
        <v>63</v>
      </c>
      <c r="I183" s="268">
        <f t="shared" si="174"/>
        <v>26966806</v>
      </c>
      <c r="J183" s="268">
        <f t="shared" si="175"/>
        <v>2</v>
      </c>
      <c r="K183" s="269">
        <f t="shared" si="176"/>
        <v>0.93</v>
      </c>
      <c r="L183" s="319">
        <f t="shared" si="211"/>
        <v>1.03</v>
      </c>
      <c r="M183" s="271">
        <f t="shared" si="177"/>
        <v>21585964.617592327</v>
      </c>
      <c r="N183" s="271">
        <f t="shared" si="178"/>
        <v>24330831.047542781</v>
      </c>
      <c r="O183" s="271">
        <f t="shared" si="179"/>
        <v>25831503.467400003</v>
      </c>
      <c r="P183" s="271">
        <f t="shared" si="180"/>
        <v>27424734.078439418</v>
      </c>
      <c r="Q183" s="272">
        <f t="shared" si="181"/>
        <v>25831503.467400003</v>
      </c>
      <c r="R183" s="271">
        <f t="shared" si="181"/>
        <v>27424734.078439418</v>
      </c>
      <c r="S183" s="271">
        <f t="shared" si="182"/>
        <v>29116231.667363286</v>
      </c>
      <c r="T183" s="271"/>
      <c r="U183" s="271">
        <f t="shared" si="183"/>
        <v>1359915770.9083166</v>
      </c>
      <c r="V183" s="271">
        <f t="shared" si="184"/>
        <v>1532842355.9951952</v>
      </c>
      <c r="W183" s="271">
        <f t="shared" si="185"/>
        <v>1627384718.4462001</v>
      </c>
      <c r="X183" s="272">
        <f t="shared" si="186"/>
        <v>1727758246.9416833</v>
      </c>
      <c r="Y183" s="272">
        <f t="shared" si="187"/>
        <v>1627384718.4462001</v>
      </c>
      <c r="Z183" s="271">
        <f t="shared" si="188"/>
        <v>1727758246.9416833</v>
      </c>
      <c r="AA183" s="271">
        <f t="shared" si="189"/>
        <v>1834322595.0438871</v>
      </c>
      <c r="AB183" s="271"/>
      <c r="AC183" s="33" t="str">
        <f t="shared" si="190"/>
        <v>BERTAHAP</v>
      </c>
      <c r="AD183" s="273">
        <f t="shared" si="191"/>
        <v>0</v>
      </c>
      <c r="AE183" s="274">
        <v>2</v>
      </c>
      <c r="AF183" s="275"/>
      <c r="AG183" s="271" t="e">
        <f>IF(AF183&gt;#REF!,"LB","KR")</f>
        <v>#REF!</v>
      </c>
      <c r="AH183" s="275">
        <f t="shared" si="153"/>
        <v>1495908000</v>
      </c>
      <c r="AI183" s="275">
        <f t="shared" si="153"/>
        <v>1686127000</v>
      </c>
      <c r="AJ183" s="275">
        <f t="shared" si="153"/>
        <v>1790124000</v>
      </c>
      <c r="AK183" s="276">
        <f t="shared" ref="AK183:AN246" si="212">ROUNDUP((X183*(1+$J$5)),-3)</f>
        <v>1900535000</v>
      </c>
      <c r="AL183" s="276">
        <f t="shared" si="212"/>
        <v>1790124000</v>
      </c>
      <c r="AM183" s="275">
        <f t="shared" si="212"/>
        <v>1900535000</v>
      </c>
      <c r="AN183" s="275">
        <f t="shared" si="152"/>
        <v>2017755000</v>
      </c>
      <c r="AO183" s="52">
        <f t="shared" si="205"/>
        <v>1897532000</v>
      </c>
      <c r="AP183" s="43">
        <f t="shared" si="205"/>
        <v>2014568000</v>
      </c>
      <c r="AQ183" s="63">
        <f t="shared" si="192"/>
        <v>1707778800</v>
      </c>
      <c r="AR183" s="63">
        <f t="shared" si="193"/>
        <v>28462980</v>
      </c>
      <c r="AS183" s="351">
        <f t="shared" si="194"/>
        <v>35635031.25</v>
      </c>
      <c r="AT183" s="141">
        <f t="shared" si="195"/>
        <v>20145680</v>
      </c>
      <c r="AU183" s="5">
        <f t="shared" si="196"/>
        <v>28462980</v>
      </c>
      <c r="AV183" s="5">
        <f t="shared" si="197"/>
        <v>44753100</v>
      </c>
      <c r="AX183" s="2"/>
      <c r="AY183" s="2"/>
      <c r="BT183" s="56">
        <f t="shared" si="198"/>
        <v>-980243.39809999615</v>
      </c>
      <c r="BV183" s="126"/>
      <c r="BW183" s="131"/>
      <c r="BX183" s="122"/>
      <c r="BY183" s="123"/>
      <c r="BZ183" s="124"/>
      <c r="CA183" s="124"/>
      <c r="CB183" s="125"/>
      <c r="CC183" s="125"/>
      <c r="CD183" s="125"/>
      <c r="CE183" s="125"/>
      <c r="CF183" s="125"/>
      <c r="CG183" s="125"/>
      <c r="CT183" s="63">
        <f t="shared" si="199"/>
        <v>1813111200</v>
      </c>
      <c r="CU183" s="44">
        <f t="shared" si="200"/>
        <v>20145680</v>
      </c>
      <c r="CX183" s="56">
        <f t="shared" si="201"/>
        <v>1611111600</v>
      </c>
      <c r="CY183" s="44">
        <f t="shared" si="202"/>
        <v>26851860</v>
      </c>
      <c r="CZ183" s="49">
        <f t="shared" si="203"/>
        <v>44753100</v>
      </c>
    </row>
    <row r="184" spans="1:104">
      <c r="A184" s="3">
        <f t="shared" si="204"/>
        <v>145</v>
      </c>
      <c r="B184" s="263">
        <v>4</v>
      </c>
      <c r="C184" s="264" t="s">
        <v>173</v>
      </c>
      <c r="D184" s="299">
        <v>12</v>
      </c>
      <c r="E184" s="266"/>
      <c r="F184" s="41" t="s">
        <v>50</v>
      </c>
      <c r="G184" s="267">
        <f t="shared" si="172"/>
        <v>67</v>
      </c>
      <c r="H184" s="267">
        <f t="shared" si="173"/>
        <v>57</v>
      </c>
      <c r="I184" s="268">
        <f t="shared" si="174"/>
        <v>26966806</v>
      </c>
      <c r="J184" s="268">
        <f t="shared" si="175"/>
        <v>2</v>
      </c>
      <c r="K184" s="269">
        <f t="shared" si="176"/>
        <v>0.93</v>
      </c>
      <c r="L184" s="319">
        <f t="shared" si="211"/>
        <v>1.03</v>
      </c>
      <c r="M184" s="271">
        <f t="shared" si="177"/>
        <v>21585964.617592327</v>
      </c>
      <c r="N184" s="271">
        <f t="shared" si="178"/>
        <v>24330831.047542781</v>
      </c>
      <c r="O184" s="271">
        <f t="shared" si="179"/>
        <v>25831503.467400003</v>
      </c>
      <c r="P184" s="271">
        <f t="shared" si="180"/>
        <v>27424734.078439418</v>
      </c>
      <c r="Q184" s="272">
        <f t="shared" si="181"/>
        <v>25831503.467400003</v>
      </c>
      <c r="R184" s="271">
        <f t="shared" si="181"/>
        <v>27424734.078439418</v>
      </c>
      <c r="S184" s="271">
        <f t="shared" si="182"/>
        <v>29116231.667363286</v>
      </c>
      <c r="T184" s="271"/>
      <c r="U184" s="271">
        <f t="shared" si="183"/>
        <v>1230399983.2027626</v>
      </c>
      <c r="V184" s="271">
        <f t="shared" si="184"/>
        <v>1386857369.7099385</v>
      </c>
      <c r="W184" s="271">
        <f t="shared" si="185"/>
        <v>1472395697.6418002</v>
      </c>
      <c r="X184" s="272">
        <f t="shared" si="186"/>
        <v>1563209842.4710469</v>
      </c>
      <c r="Y184" s="272">
        <f t="shared" si="187"/>
        <v>1472395697.6418002</v>
      </c>
      <c r="Z184" s="271">
        <f t="shared" si="188"/>
        <v>1563209842.4710469</v>
      </c>
      <c r="AA184" s="271">
        <f t="shared" si="189"/>
        <v>1659625205.0397072</v>
      </c>
      <c r="AB184" s="271"/>
      <c r="AC184" s="33" t="str">
        <f t="shared" si="190"/>
        <v>BERTAHAP</v>
      </c>
      <c r="AD184" s="273">
        <f t="shared" si="191"/>
        <v>0</v>
      </c>
      <c r="AE184" s="274">
        <v>2</v>
      </c>
      <c r="AF184" s="275"/>
      <c r="AG184" s="271" t="e">
        <f>IF(AF184&gt;#REF!,"LB","KR")</f>
        <v>#REF!</v>
      </c>
      <c r="AH184" s="275">
        <f t="shared" ref="AH184:AN247" si="213">ROUNDUP((U184*(1+$J$5)),-3)</f>
        <v>1353440000</v>
      </c>
      <c r="AI184" s="275">
        <f t="shared" si="213"/>
        <v>1525544000</v>
      </c>
      <c r="AJ184" s="275">
        <f t="shared" si="213"/>
        <v>1619636000</v>
      </c>
      <c r="AK184" s="276">
        <f t="shared" si="212"/>
        <v>1719531000</v>
      </c>
      <c r="AL184" s="276">
        <f t="shared" si="212"/>
        <v>1619636000</v>
      </c>
      <c r="AM184" s="275">
        <f t="shared" si="212"/>
        <v>1719531000</v>
      </c>
      <c r="AN184" s="275">
        <f t="shared" si="152"/>
        <v>1825588000</v>
      </c>
      <c r="AO184" s="52">
        <f t="shared" si="205"/>
        <v>1716815000</v>
      </c>
      <c r="AP184" s="43">
        <f t="shared" si="205"/>
        <v>1822703000</v>
      </c>
      <c r="AQ184" s="63">
        <f t="shared" si="192"/>
        <v>1545133500</v>
      </c>
      <c r="AR184" s="63">
        <f t="shared" si="193"/>
        <v>25752225</v>
      </c>
      <c r="AS184" s="351">
        <f t="shared" si="194"/>
        <v>32241206.25</v>
      </c>
      <c r="AT184" s="141">
        <f t="shared" si="195"/>
        <v>18227030</v>
      </c>
      <c r="AU184" s="5">
        <f t="shared" si="196"/>
        <v>25752225</v>
      </c>
      <c r="AV184" s="5">
        <f t="shared" si="197"/>
        <v>40490900</v>
      </c>
      <c r="AX184" s="2"/>
      <c r="AY184" s="2"/>
      <c r="BT184" s="56">
        <f t="shared" si="198"/>
        <v>-980243.39809999615</v>
      </c>
      <c r="BV184" s="126"/>
      <c r="BW184" s="122"/>
      <c r="BX184" s="122"/>
      <c r="BY184" s="123"/>
      <c r="BZ184" s="122"/>
      <c r="CA184" s="122"/>
      <c r="CB184" s="122"/>
      <c r="CC184" s="122"/>
      <c r="CD184" s="122"/>
      <c r="CE184" s="122"/>
      <c r="CF184" s="122"/>
      <c r="CG184" s="122"/>
      <c r="CT184" s="63">
        <f t="shared" si="199"/>
        <v>1640432700</v>
      </c>
      <c r="CU184" s="44">
        <f t="shared" si="200"/>
        <v>18227030</v>
      </c>
      <c r="CX184" s="56">
        <f t="shared" si="201"/>
        <v>1457672400</v>
      </c>
      <c r="CY184" s="44">
        <f t="shared" si="202"/>
        <v>24294540</v>
      </c>
      <c r="CZ184" s="49">
        <f t="shared" si="203"/>
        <v>40490900</v>
      </c>
    </row>
    <row r="185" spans="1:104">
      <c r="A185" s="3">
        <f t="shared" si="204"/>
        <v>146</v>
      </c>
      <c r="B185" s="263">
        <v>5</v>
      </c>
      <c r="C185" s="264" t="s">
        <v>173</v>
      </c>
      <c r="D185" s="265">
        <v>16</v>
      </c>
      <c r="E185" s="266"/>
      <c r="F185" s="41" t="s">
        <v>52</v>
      </c>
      <c r="G185" s="267">
        <f t="shared" si="172"/>
        <v>71</v>
      </c>
      <c r="H185" s="267">
        <f t="shared" si="173"/>
        <v>63</v>
      </c>
      <c r="I185" s="268">
        <f t="shared" si="174"/>
        <v>26966806</v>
      </c>
      <c r="J185" s="268">
        <f t="shared" si="175"/>
        <v>2</v>
      </c>
      <c r="K185" s="269">
        <f t="shared" si="176"/>
        <v>0.93</v>
      </c>
      <c r="L185" s="319">
        <f t="shared" si="211"/>
        <v>1.03</v>
      </c>
      <c r="M185" s="271">
        <f t="shared" si="177"/>
        <v>21585964.617592327</v>
      </c>
      <c r="N185" s="271">
        <f t="shared" si="178"/>
        <v>24330831.047542781</v>
      </c>
      <c r="O185" s="271">
        <f t="shared" si="179"/>
        <v>25831503.467400003</v>
      </c>
      <c r="P185" s="271">
        <f t="shared" si="180"/>
        <v>27424734.078439418</v>
      </c>
      <c r="Q185" s="272">
        <f t="shared" si="181"/>
        <v>25831503.467400003</v>
      </c>
      <c r="R185" s="271">
        <f t="shared" si="181"/>
        <v>27424734.078439418</v>
      </c>
      <c r="S185" s="271">
        <f t="shared" si="182"/>
        <v>29116231.667363286</v>
      </c>
      <c r="T185" s="271"/>
      <c r="U185" s="271">
        <f t="shared" si="183"/>
        <v>1359915770.9083166</v>
      </c>
      <c r="V185" s="271">
        <f t="shared" si="184"/>
        <v>1532842355.9951952</v>
      </c>
      <c r="W185" s="271">
        <f t="shared" si="185"/>
        <v>1627384718.4462001</v>
      </c>
      <c r="X185" s="272">
        <f t="shared" si="186"/>
        <v>1727758246.9416833</v>
      </c>
      <c r="Y185" s="272">
        <f t="shared" si="187"/>
        <v>1627384718.4462001</v>
      </c>
      <c r="Z185" s="271">
        <f t="shared" si="188"/>
        <v>1727758246.9416833</v>
      </c>
      <c r="AA185" s="271">
        <f t="shared" si="189"/>
        <v>1834322595.0438871</v>
      </c>
      <c r="AB185" s="271"/>
      <c r="AC185" s="33" t="str">
        <f t="shared" si="190"/>
        <v>BERTAHAP</v>
      </c>
      <c r="AD185" s="273">
        <f t="shared" si="191"/>
        <v>0</v>
      </c>
      <c r="AE185" s="274">
        <v>2</v>
      </c>
      <c r="AF185" s="275"/>
      <c r="AG185" s="271" t="e">
        <f>IF(AF185&gt;#REF!,"LB","KR")</f>
        <v>#REF!</v>
      </c>
      <c r="AH185" s="275">
        <f t="shared" si="213"/>
        <v>1495908000</v>
      </c>
      <c r="AI185" s="275">
        <f t="shared" si="213"/>
        <v>1686127000</v>
      </c>
      <c r="AJ185" s="275">
        <f t="shared" si="213"/>
        <v>1790124000</v>
      </c>
      <c r="AK185" s="276">
        <f t="shared" si="212"/>
        <v>1900535000</v>
      </c>
      <c r="AL185" s="276">
        <f t="shared" si="212"/>
        <v>1790124000</v>
      </c>
      <c r="AM185" s="275">
        <f t="shared" si="212"/>
        <v>1900535000</v>
      </c>
      <c r="AN185" s="275">
        <f t="shared" si="152"/>
        <v>2017755000</v>
      </c>
      <c r="AO185" s="52">
        <f t="shared" si="205"/>
        <v>1897532000</v>
      </c>
      <c r="AP185" s="43">
        <f t="shared" si="205"/>
        <v>2014568000</v>
      </c>
      <c r="AQ185" s="63">
        <f t="shared" si="192"/>
        <v>1707778800</v>
      </c>
      <c r="AR185" s="63">
        <f t="shared" si="193"/>
        <v>28462980</v>
      </c>
      <c r="AS185" s="351">
        <f t="shared" si="194"/>
        <v>35635031.25</v>
      </c>
      <c r="AT185" s="141">
        <f t="shared" si="195"/>
        <v>20145680</v>
      </c>
      <c r="AU185" s="5">
        <f t="shared" si="196"/>
        <v>28462980</v>
      </c>
      <c r="AV185" s="5">
        <f t="shared" si="197"/>
        <v>44753100</v>
      </c>
      <c r="AX185" s="2"/>
      <c r="AY185" s="2"/>
      <c r="BT185" s="56">
        <f t="shared" si="198"/>
        <v>-980243.39809999615</v>
      </c>
      <c r="BV185" s="126"/>
      <c r="BW185" s="122"/>
      <c r="BX185" s="122"/>
      <c r="BY185" s="123"/>
      <c r="BZ185" s="122"/>
      <c r="CA185" s="122"/>
      <c r="CB185" s="122"/>
      <c r="CC185" s="122"/>
      <c r="CD185" s="122"/>
      <c r="CE185" s="122"/>
      <c r="CF185" s="122"/>
      <c r="CG185" s="122"/>
      <c r="CT185" s="63">
        <f t="shared" si="199"/>
        <v>1813111200</v>
      </c>
      <c r="CU185" s="44">
        <f t="shared" si="200"/>
        <v>20145680</v>
      </c>
      <c r="CX185" s="56">
        <f t="shared" si="201"/>
        <v>1611111600</v>
      </c>
      <c r="CY185" s="44">
        <f t="shared" si="202"/>
        <v>26851860</v>
      </c>
      <c r="CZ185" s="49">
        <f t="shared" si="203"/>
        <v>44753100</v>
      </c>
    </row>
    <row r="186" spans="1:104">
      <c r="A186" s="3">
        <f t="shared" si="204"/>
        <v>147</v>
      </c>
      <c r="B186" s="263">
        <v>6</v>
      </c>
      <c r="C186" s="264" t="s">
        <v>173</v>
      </c>
      <c r="D186" s="299">
        <v>18</v>
      </c>
      <c r="E186" s="266"/>
      <c r="F186" s="41" t="s">
        <v>54</v>
      </c>
      <c r="G186" s="267">
        <f t="shared" si="172"/>
        <v>97</v>
      </c>
      <c r="H186" s="267">
        <f t="shared" si="173"/>
        <v>85</v>
      </c>
      <c r="I186" s="268">
        <f t="shared" si="174"/>
        <v>26966806</v>
      </c>
      <c r="J186" s="268">
        <f t="shared" si="175"/>
        <v>2</v>
      </c>
      <c r="K186" s="269">
        <f t="shared" si="176"/>
        <v>0.93</v>
      </c>
      <c r="L186" s="319">
        <f t="shared" si="211"/>
        <v>1.03</v>
      </c>
      <c r="M186" s="271">
        <f t="shared" si="177"/>
        <v>21585964.617592327</v>
      </c>
      <c r="N186" s="271">
        <f t="shared" si="178"/>
        <v>24330831.047542781</v>
      </c>
      <c r="O186" s="271">
        <f t="shared" si="179"/>
        <v>25831503.467400003</v>
      </c>
      <c r="P186" s="271">
        <f t="shared" si="180"/>
        <v>27424734.078439418</v>
      </c>
      <c r="Q186" s="272">
        <f t="shared" si="181"/>
        <v>25831503.467400003</v>
      </c>
      <c r="R186" s="271">
        <f t="shared" si="181"/>
        <v>27424734.078439418</v>
      </c>
      <c r="S186" s="271">
        <f t="shared" si="182"/>
        <v>29116231.667363286</v>
      </c>
      <c r="T186" s="271"/>
      <c r="U186" s="271">
        <f t="shared" si="183"/>
        <v>1834806992.4953477</v>
      </c>
      <c r="V186" s="271">
        <f t="shared" si="184"/>
        <v>2068120639.0411363</v>
      </c>
      <c r="W186" s="271">
        <f t="shared" si="185"/>
        <v>2195677794.7290001</v>
      </c>
      <c r="X186" s="272">
        <f t="shared" si="186"/>
        <v>2331102396.6673508</v>
      </c>
      <c r="Y186" s="272">
        <f t="shared" si="187"/>
        <v>2195677794.7290001</v>
      </c>
      <c r="Z186" s="271">
        <f t="shared" si="188"/>
        <v>2331102396.6673508</v>
      </c>
      <c r="AA186" s="271">
        <f t="shared" si="189"/>
        <v>2474879691.7258792</v>
      </c>
      <c r="AB186" s="271"/>
      <c r="AC186" s="33" t="str">
        <f t="shared" si="190"/>
        <v>BERTAHAP</v>
      </c>
      <c r="AD186" s="273">
        <f t="shared" si="191"/>
        <v>0</v>
      </c>
      <c r="AE186" s="274">
        <v>2</v>
      </c>
      <c r="AF186" s="275"/>
      <c r="AG186" s="271" t="e">
        <f>IF(AF186&gt;#REF!,"LB","KR")</f>
        <v>#REF!</v>
      </c>
      <c r="AH186" s="275">
        <f t="shared" si="213"/>
        <v>2018288000</v>
      </c>
      <c r="AI186" s="275">
        <f t="shared" si="213"/>
        <v>2274933000</v>
      </c>
      <c r="AJ186" s="275">
        <f t="shared" si="213"/>
        <v>2415246000</v>
      </c>
      <c r="AK186" s="276">
        <f t="shared" si="212"/>
        <v>2564213000</v>
      </c>
      <c r="AL186" s="276">
        <f t="shared" si="212"/>
        <v>2415246000</v>
      </c>
      <c r="AM186" s="275">
        <f t="shared" si="212"/>
        <v>2564213000</v>
      </c>
      <c r="AN186" s="275">
        <f t="shared" si="152"/>
        <v>2722368000</v>
      </c>
      <c r="AO186" s="52">
        <f t="shared" si="205"/>
        <v>2560161000</v>
      </c>
      <c r="AP186" s="43">
        <f t="shared" si="205"/>
        <v>2718066000</v>
      </c>
      <c r="AQ186" s="63">
        <f t="shared" si="192"/>
        <v>2304144900</v>
      </c>
      <c r="AR186" s="63">
        <f t="shared" si="193"/>
        <v>38402415</v>
      </c>
      <c r="AS186" s="351">
        <f t="shared" si="194"/>
        <v>48078993.75</v>
      </c>
      <c r="AT186" s="141">
        <f t="shared" si="195"/>
        <v>27180660</v>
      </c>
      <c r="AU186" s="5">
        <f t="shared" si="196"/>
        <v>38402415</v>
      </c>
      <c r="AV186" s="5">
        <f t="shared" si="197"/>
        <v>60381150</v>
      </c>
      <c r="AX186" s="2"/>
      <c r="AY186" s="2"/>
      <c r="BT186" s="56">
        <f t="shared" si="198"/>
        <v>-980243.39809999615</v>
      </c>
      <c r="BV186" s="126"/>
      <c r="BW186" s="122"/>
      <c r="BX186" s="122"/>
      <c r="BY186" s="123"/>
      <c r="BZ186" s="122"/>
      <c r="CA186" s="122"/>
      <c r="CB186" s="122"/>
      <c r="CC186" s="122"/>
      <c r="CD186" s="122"/>
      <c r="CE186" s="122"/>
      <c r="CF186" s="122"/>
      <c r="CG186" s="122"/>
      <c r="CT186" s="63">
        <f t="shared" si="199"/>
        <v>2446259400</v>
      </c>
      <c r="CU186" s="44">
        <f t="shared" si="200"/>
        <v>27180660</v>
      </c>
      <c r="CX186" s="56">
        <f t="shared" si="201"/>
        <v>2173721400</v>
      </c>
      <c r="CY186" s="44">
        <f t="shared" si="202"/>
        <v>36228690</v>
      </c>
      <c r="CZ186" s="49">
        <f t="shared" si="203"/>
        <v>60381150</v>
      </c>
    </row>
    <row r="187" spans="1:104">
      <c r="A187" s="3">
        <f t="shared" si="204"/>
        <v>148</v>
      </c>
      <c r="B187" s="263">
        <v>7</v>
      </c>
      <c r="C187" s="264" t="s">
        <v>173</v>
      </c>
      <c r="D187" s="299">
        <v>20</v>
      </c>
      <c r="E187" s="266"/>
      <c r="F187" s="41" t="s">
        <v>70</v>
      </c>
      <c r="G187" s="267">
        <f t="shared" si="172"/>
        <v>60</v>
      </c>
      <c r="H187" s="267">
        <f t="shared" si="173"/>
        <v>51</v>
      </c>
      <c r="I187" s="268">
        <f t="shared" si="174"/>
        <v>26966806</v>
      </c>
      <c r="J187" s="268">
        <f t="shared" si="175"/>
        <v>2</v>
      </c>
      <c r="K187" s="269">
        <f t="shared" si="176"/>
        <v>0.93</v>
      </c>
      <c r="L187" s="319">
        <f t="shared" si="211"/>
        <v>1.03</v>
      </c>
      <c r="M187" s="271">
        <f t="shared" si="177"/>
        <v>21585964.617592327</v>
      </c>
      <c r="N187" s="271">
        <f t="shared" si="178"/>
        <v>24330831.047542781</v>
      </c>
      <c r="O187" s="271">
        <f t="shared" si="179"/>
        <v>25831503.467400003</v>
      </c>
      <c r="P187" s="271">
        <f t="shared" si="180"/>
        <v>27424734.078439418</v>
      </c>
      <c r="Q187" s="272">
        <f t="shared" si="181"/>
        <v>25831503.467400003</v>
      </c>
      <c r="R187" s="271">
        <f t="shared" si="181"/>
        <v>27424734.078439418</v>
      </c>
      <c r="S187" s="271">
        <f t="shared" si="182"/>
        <v>29116231.667363286</v>
      </c>
      <c r="T187" s="271"/>
      <c r="U187" s="271">
        <f t="shared" si="183"/>
        <v>1100884195.4972086</v>
      </c>
      <c r="V187" s="271">
        <f t="shared" si="184"/>
        <v>1240872383.4246819</v>
      </c>
      <c r="W187" s="271">
        <f t="shared" si="185"/>
        <v>1317406676.8374002</v>
      </c>
      <c r="X187" s="272">
        <f t="shared" si="186"/>
        <v>1398661438.0004103</v>
      </c>
      <c r="Y187" s="272">
        <f t="shared" si="187"/>
        <v>1317406676.8374002</v>
      </c>
      <c r="Z187" s="271">
        <f t="shared" si="188"/>
        <v>1398661438.0004103</v>
      </c>
      <c r="AA187" s="271">
        <f t="shared" si="189"/>
        <v>1484927815.0355277</v>
      </c>
      <c r="AB187" s="271"/>
      <c r="AC187" s="33" t="str">
        <f t="shared" si="190"/>
        <v>BERTAHAP</v>
      </c>
      <c r="AD187" s="273">
        <f t="shared" si="191"/>
        <v>0</v>
      </c>
      <c r="AE187" s="274">
        <v>2</v>
      </c>
      <c r="AF187" s="275"/>
      <c r="AG187" s="271" t="e">
        <f>IF(AF187&gt;#REF!,"LB","KR")</f>
        <v>#REF!</v>
      </c>
      <c r="AH187" s="275">
        <f t="shared" si="213"/>
        <v>1210973000</v>
      </c>
      <c r="AI187" s="275">
        <f t="shared" si="213"/>
        <v>1364960000</v>
      </c>
      <c r="AJ187" s="275">
        <f t="shared" si="213"/>
        <v>1449148000</v>
      </c>
      <c r="AK187" s="276">
        <f t="shared" si="212"/>
        <v>1538528000</v>
      </c>
      <c r="AL187" s="276">
        <f t="shared" si="212"/>
        <v>1449148000</v>
      </c>
      <c r="AM187" s="275">
        <f t="shared" si="212"/>
        <v>1538528000</v>
      </c>
      <c r="AN187" s="275">
        <f t="shared" si="152"/>
        <v>1633421000</v>
      </c>
      <c r="AO187" s="52">
        <f t="shared" si="205"/>
        <v>1536097000</v>
      </c>
      <c r="AP187" s="43">
        <f t="shared" si="205"/>
        <v>1630840000</v>
      </c>
      <c r="AQ187" s="63">
        <f t="shared" si="192"/>
        <v>1382487300</v>
      </c>
      <c r="AR187" s="63">
        <f t="shared" si="193"/>
        <v>23041455</v>
      </c>
      <c r="AS187" s="351">
        <f t="shared" si="194"/>
        <v>28847400</v>
      </c>
      <c r="AT187" s="141">
        <f t="shared" si="195"/>
        <v>16308400</v>
      </c>
      <c r="AU187" s="5">
        <f t="shared" si="196"/>
        <v>23041455</v>
      </c>
      <c r="AV187" s="5">
        <f t="shared" si="197"/>
        <v>36228700</v>
      </c>
      <c r="AX187" s="2"/>
      <c r="AY187" s="2"/>
      <c r="BT187" s="56">
        <f t="shared" si="198"/>
        <v>-980243.39809999615</v>
      </c>
      <c r="CT187" s="63">
        <f t="shared" si="199"/>
        <v>1467756000</v>
      </c>
      <c r="CU187" s="44">
        <f t="shared" si="200"/>
        <v>16308400</v>
      </c>
      <c r="CX187" s="56">
        <f t="shared" si="201"/>
        <v>1304233200</v>
      </c>
      <c r="CY187" s="44">
        <f t="shared" si="202"/>
        <v>21737220</v>
      </c>
      <c r="CZ187" s="49">
        <f t="shared" si="203"/>
        <v>36228700</v>
      </c>
    </row>
    <row r="188" spans="1:104">
      <c r="A188" s="3">
        <f t="shared" si="204"/>
        <v>149</v>
      </c>
      <c r="B188" s="263">
        <v>8</v>
      </c>
      <c r="C188" s="264" t="s">
        <v>173</v>
      </c>
      <c r="D188" s="299">
        <v>22</v>
      </c>
      <c r="E188" s="266"/>
      <c r="F188" s="41" t="s">
        <v>89</v>
      </c>
      <c r="G188" s="267">
        <f t="shared" si="172"/>
        <v>81</v>
      </c>
      <c r="H188" s="267">
        <f t="shared" si="173"/>
        <v>70</v>
      </c>
      <c r="I188" s="268">
        <f t="shared" si="174"/>
        <v>26966806</v>
      </c>
      <c r="J188" s="268">
        <f t="shared" si="175"/>
        <v>4</v>
      </c>
      <c r="K188" s="269">
        <f t="shared" si="176"/>
        <v>0.97</v>
      </c>
      <c r="L188" s="319">
        <f t="shared" si="211"/>
        <v>1.03</v>
      </c>
      <c r="M188" s="271">
        <f t="shared" si="177"/>
        <v>22514393.20329522</v>
      </c>
      <c r="N188" s="271">
        <f t="shared" si="178"/>
        <v>25377318.40442634</v>
      </c>
      <c r="O188" s="271">
        <f t="shared" si="179"/>
        <v>26942535.874600001</v>
      </c>
      <c r="P188" s="271">
        <f t="shared" si="180"/>
        <v>28604292.533426058</v>
      </c>
      <c r="Q188" s="272">
        <f t="shared" si="181"/>
        <v>26942535.874600001</v>
      </c>
      <c r="R188" s="271">
        <f t="shared" si="181"/>
        <v>28604292.533426058</v>
      </c>
      <c r="S188" s="271">
        <f t="shared" si="182"/>
        <v>30368542.706819769</v>
      </c>
      <c r="T188" s="271"/>
      <c r="U188" s="271">
        <f t="shared" si="183"/>
        <v>1576007524.2306654</v>
      </c>
      <c r="V188" s="271">
        <f t="shared" si="184"/>
        <v>1776412288.3098438</v>
      </c>
      <c r="W188" s="271">
        <f t="shared" si="185"/>
        <v>1885977511.2220001</v>
      </c>
      <c r="X188" s="272">
        <f t="shared" si="186"/>
        <v>2002300477.339824</v>
      </c>
      <c r="Y188" s="272">
        <f t="shared" si="187"/>
        <v>1885977511.2220001</v>
      </c>
      <c r="Z188" s="271">
        <f t="shared" si="188"/>
        <v>2002300477.339824</v>
      </c>
      <c r="AA188" s="271">
        <f t="shared" si="189"/>
        <v>2125797989.4773839</v>
      </c>
      <c r="AB188" s="271"/>
      <c r="AC188" s="33" t="str">
        <f t="shared" si="190"/>
        <v>BERTAHAP</v>
      </c>
      <c r="AD188" s="273">
        <f t="shared" si="191"/>
        <v>0</v>
      </c>
      <c r="AE188" s="274">
        <v>2</v>
      </c>
      <c r="AF188" s="275"/>
      <c r="AG188" s="271" t="e">
        <f>IF(AF188&gt;#REF!,"LB","KR")</f>
        <v>#REF!</v>
      </c>
      <c r="AH188" s="275">
        <f t="shared" si="213"/>
        <v>1733609000</v>
      </c>
      <c r="AI188" s="275">
        <f t="shared" si="213"/>
        <v>1954054000</v>
      </c>
      <c r="AJ188" s="275">
        <f t="shared" si="213"/>
        <v>2074576000</v>
      </c>
      <c r="AK188" s="276">
        <f t="shared" si="212"/>
        <v>2202531000</v>
      </c>
      <c r="AL188" s="276">
        <f t="shared" si="212"/>
        <v>2074576000</v>
      </c>
      <c r="AM188" s="275">
        <f t="shared" si="212"/>
        <v>2202531000</v>
      </c>
      <c r="AN188" s="275">
        <f t="shared" si="152"/>
        <v>2338378000</v>
      </c>
      <c r="AO188" s="52">
        <f t="shared" si="205"/>
        <v>2199051000</v>
      </c>
      <c r="AP188" s="43">
        <f t="shared" si="205"/>
        <v>2334683000</v>
      </c>
      <c r="AQ188" s="63">
        <f t="shared" si="192"/>
        <v>1979145900</v>
      </c>
      <c r="AR188" s="63">
        <f t="shared" si="193"/>
        <v>32985765</v>
      </c>
      <c r="AS188" s="351">
        <f t="shared" si="194"/>
        <v>41297456.25</v>
      </c>
      <c r="AT188" s="141">
        <f t="shared" si="195"/>
        <v>23346830</v>
      </c>
      <c r="AU188" s="5">
        <f t="shared" si="196"/>
        <v>32985765</v>
      </c>
      <c r="AV188" s="5">
        <f t="shared" si="197"/>
        <v>51864400</v>
      </c>
      <c r="AX188" s="2"/>
      <c r="AY188" s="2"/>
      <c r="BT188" s="56">
        <f t="shared" si="198"/>
        <v>130789.00910000131</v>
      </c>
      <c r="CT188" s="63">
        <f t="shared" si="199"/>
        <v>2101214700</v>
      </c>
      <c r="CU188" s="44">
        <f t="shared" si="200"/>
        <v>23346830</v>
      </c>
      <c r="CX188" s="56">
        <f t="shared" si="201"/>
        <v>1867118400</v>
      </c>
      <c r="CY188" s="44">
        <f t="shared" si="202"/>
        <v>31118640</v>
      </c>
      <c r="CZ188" s="49">
        <f t="shared" si="203"/>
        <v>51864400</v>
      </c>
    </row>
    <row r="189" spans="1:104">
      <c r="A189" s="3">
        <f t="shared" si="204"/>
        <v>150</v>
      </c>
      <c r="B189" s="263">
        <v>1</v>
      </c>
      <c r="C189" s="264" t="s">
        <v>178</v>
      </c>
      <c r="D189" s="265" t="s">
        <v>35</v>
      </c>
      <c r="E189" s="266"/>
      <c r="F189" s="41" t="s">
        <v>42</v>
      </c>
      <c r="G189" s="267">
        <f t="shared" si="172"/>
        <v>78</v>
      </c>
      <c r="H189" s="267">
        <f t="shared" si="173"/>
        <v>66</v>
      </c>
      <c r="I189" s="268">
        <f t="shared" si="174"/>
        <v>26966806</v>
      </c>
      <c r="J189" s="268">
        <f t="shared" si="175"/>
        <v>2</v>
      </c>
      <c r="K189" s="269">
        <f t="shared" si="176"/>
        <v>0.93</v>
      </c>
      <c r="L189" s="270">
        <f t="shared" ref="L189:L196" si="214">SUMIF($AN$4:$AN$22,D189,$AW$4:$AW$22)</f>
        <v>1.02</v>
      </c>
      <c r="M189" s="271">
        <f t="shared" si="177"/>
        <v>21376392.145576868</v>
      </c>
      <c r="N189" s="271">
        <f t="shared" si="178"/>
        <v>24094609.386887025</v>
      </c>
      <c r="O189" s="271">
        <f t="shared" si="179"/>
        <v>25580712.171600003</v>
      </c>
      <c r="P189" s="271">
        <f t="shared" si="180"/>
        <v>27158474.52427981</v>
      </c>
      <c r="Q189" s="272">
        <f t="shared" si="181"/>
        <v>25580712.171600003</v>
      </c>
      <c r="R189" s="271">
        <f t="shared" si="181"/>
        <v>27158474.52427981</v>
      </c>
      <c r="S189" s="271">
        <f t="shared" si="182"/>
        <v>28833549.806515098</v>
      </c>
      <c r="T189" s="271"/>
      <c r="U189" s="271">
        <f t="shared" si="183"/>
        <v>1410841881.6080732</v>
      </c>
      <c r="V189" s="271">
        <f t="shared" si="184"/>
        <v>1590244219.5345438</v>
      </c>
      <c r="W189" s="271">
        <f t="shared" si="185"/>
        <v>1688327003.3256001</v>
      </c>
      <c r="X189" s="272">
        <f t="shared" si="186"/>
        <v>1792459318.6024675</v>
      </c>
      <c r="Y189" s="272">
        <f t="shared" si="187"/>
        <v>1688327003.3256001</v>
      </c>
      <c r="Z189" s="271">
        <f t="shared" si="188"/>
        <v>1792459318.6024675</v>
      </c>
      <c r="AA189" s="271">
        <f t="shared" si="189"/>
        <v>1903014287.2299964</v>
      </c>
      <c r="AB189" s="271"/>
      <c r="AC189" s="33" t="str">
        <f t="shared" si="190"/>
        <v>BERTAHAP</v>
      </c>
      <c r="AD189" s="273">
        <f t="shared" si="191"/>
        <v>0</v>
      </c>
      <c r="AE189" s="274">
        <v>2</v>
      </c>
      <c r="AF189" s="275"/>
      <c r="AG189" s="271" t="e">
        <f>IF(AF189&gt;#REF!,"LB","KR")</f>
        <v>#REF!</v>
      </c>
      <c r="AH189" s="275">
        <f t="shared" si="213"/>
        <v>1551927000</v>
      </c>
      <c r="AI189" s="275">
        <f t="shared" si="213"/>
        <v>1749269000</v>
      </c>
      <c r="AJ189" s="275">
        <f t="shared" si="213"/>
        <v>1857160000</v>
      </c>
      <c r="AK189" s="276">
        <f t="shared" si="212"/>
        <v>1971706000</v>
      </c>
      <c r="AL189" s="276">
        <f t="shared" si="212"/>
        <v>1857160000</v>
      </c>
      <c r="AM189" s="275">
        <f t="shared" si="212"/>
        <v>1971706000</v>
      </c>
      <c r="AN189" s="275">
        <f t="shared" si="152"/>
        <v>2093316000</v>
      </c>
      <c r="AO189" s="52">
        <f t="shared" si="205"/>
        <v>1968590000</v>
      </c>
      <c r="AP189" s="43">
        <f t="shared" si="205"/>
        <v>2090009000</v>
      </c>
      <c r="AQ189" s="63">
        <f t="shared" si="192"/>
        <v>1771731000</v>
      </c>
      <c r="AR189" s="63">
        <f t="shared" si="193"/>
        <v>29528850</v>
      </c>
      <c r="AS189" s="351">
        <f t="shared" si="194"/>
        <v>36969487.5</v>
      </c>
      <c r="AT189" s="141">
        <f t="shared" si="195"/>
        <v>20900090</v>
      </c>
      <c r="AU189" s="5">
        <f t="shared" si="196"/>
        <v>29528850</v>
      </c>
      <c r="AV189" s="5">
        <f t="shared" si="197"/>
        <v>46429000</v>
      </c>
      <c r="AX189" s="2"/>
      <c r="AY189" s="2"/>
      <c r="BT189" s="56">
        <f t="shared" si="198"/>
        <v>-1231034.6938999966</v>
      </c>
      <c r="CT189" s="63">
        <f t="shared" si="199"/>
        <v>1881008100</v>
      </c>
      <c r="CU189" s="44">
        <f t="shared" si="200"/>
        <v>20900090</v>
      </c>
      <c r="CX189" s="56">
        <f t="shared" si="201"/>
        <v>1671444000</v>
      </c>
      <c r="CY189" s="44">
        <f t="shared" si="202"/>
        <v>27857400</v>
      </c>
      <c r="CZ189" s="49">
        <f t="shared" si="203"/>
        <v>46429000</v>
      </c>
    </row>
    <row r="190" spans="1:104">
      <c r="A190" s="3">
        <f t="shared" si="204"/>
        <v>151</v>
      </c>
      <c r="B190" s="263">
        <v>2</v>
      </c>
      <c r="C190" s="264" t="s">
        <v>178</v>
      </c>
      <c r="D190" s="265" t="s">
        <v>41</v>
      </c>
      <c r="E190" s="266"/>
      <c r="F190" s="41" t="s">
        <v>45</v>
      </c>
      <c r="G190" s="267">
        <f t="shared" si="172"/>
        <v>60</v>
      </c>
      <c r="H190" s="267">
        <f t="shared" si="173"/>
        <v>52</v>
      </c>
      <c r="I190" s="268">
        <f t="shared" si="174"/>
        <v>26966806</v>
      </c>
      <c r="J190" s="268">
        <f t="shared" si="175"/>
        <v>2</v>
      </c>
      <c r="K190" s="269">
        <f t="shared" si="176"/>
        <v>0.93</v>
      </c>
      <c r="L190" s="270">
        <f t="shared" si="214"/>
        <v>1.02</v>
      </c>
      <c r="M190" s="271">
        <f t="shared" si="177"/>
        <v>21376392.145576868</v>
      </c>
      <c r="N190" s="271">
        <f t="shared" si="178"/>
        <v>24094609.386887025</v>
      </c>
      <c r="O190" s="271">
        <f t="shared" si="179"/>
        <v>25580712.171600003</v>
      </c>
      <c r="P190" s="271">
        <f t="shared" si="180"/>
        <v>27158474.52427981</v>
      </c>
      <c r="Q190" s="272">
        <f t="shared" si="181"/>
        <v>25580712.171600003</v>
      </c>
      <c r="R190" s="271">
        <f t="shared" si="181"/>
        <v>27158474.52427981</v>
      </c>
      <c r="S190" s="271">
        <f t="shared" si="182"/>
        <v>28833549.806515098</v>
      </c>
      <c r="T190" s="271"/>
      <c r="U190" s="271">
        <f t="shared" si="183"/>
        <v>1111572391.5699971</v>
      </c>
      <c r="V190" s="271">
        <f t="shared" si="184"/>
        <v>1252919688.1181252</v>
      </c>
      <c r="W190" s="271">
        <f t="shared" si="185"/>
        <v>1330197032.9232001</v>
      </c>
      <c r="X190" s="272">
        <f t="shared" si="186"/>
        <v>1412240675.2625501</v>
      </c>
      <c r="Y190" s="272">
        <f t="shared" si="187"/>
        <v>1330197032.9232001</v>
      </c>
      <c r="Z190" s="271">
        <f t="shared" si="188"/>
        <v>1412240675.2625501</v>
      </c>
      <c r="AA190" s="271">
        <f t="shared" si="189"/>
        <v>1499344589.9387851</v>
      </c>
      <c r="AB190" s="271"/>
      <c r="AC190" s="33" t="str">
        <f t="shared" si="190"/>
        <v>BERTAHAP</v>
      </c>
      <c r="AD190" s="273">
        <f t="shared" si="191"/>
        <v>0</v>
      </c>
      <c r="AE190" s="274">
        <v>2</v>
      </c>
      <c r="AF190" s="275"/>
      <c r="AG190" s="271" t="e">
        <f>IF(AF190&gt;#REF!,"LB","KR")</f>
        <v>#REF!</v>
      </c>
      <c r="AH190" s="275">
        <f t="shared" si="213"/>
        <v>1222730000</v>
      </c>
      <c r="AI190" s="275">
        <f t="shared" si="213"/>
        <v>1378212000</v>
      </c>
      <c r="AJ190" s="275">
        <f t="shared" si="213"/>
        <v>1463217000</v>
      </c>
      <c r="AK190" s="276">
        <f t="shared" si="212"/>
        <v>1553465000</v>
      </c>
      <c r="AL190" s="276">
        <f t="shared" si="212"/>
        <v>1463217000</v>
      </c>
      <c r="AM190" s="275">
        <f t="shared" si="212"/>
        <v>1553465000</v>
      </c>
      <c r="AN190" s="275">
        <f t="shared" si="152"/>
        <v>1649280000</v>
      </c>
      <c r="AO190" s="52">
        <f t="shared" si="205"/>
        <v>1551011000</v>
      </c>
      <c r="AP190" s="43">
        <f t="shared" si="205"/>
        <v>1646673000</v>
      </c>
      <c r="AQ190" s="63">
        <f t="shared" si="192"/>
        <v>1395909900</v>
      </c>
      <c r="AR190" s="63">
        <f t="shared" si="193"/>
        <v>23265165</v>
      </c>
      <c r="AS190" s="351">
        <f t="shared" si="194"/>
        <v>29127468.75</v>
      </c>
      <c r="AT190" s="141">
        <f t="shared" si="195"/>
        <v>16466730</v>
      </c>
      <c r="AU190" s="5">
        <f t="shared" si="196"/>
        <v>23265165</v>
      </c>
      <c r="AV190" s="5">
        <f t="shared" si="197"/>
        <v>36580425</v>
      </c>
      <c r="AX190" s="2"/>
      <c r="AY190" s="2"/>
      <c r="BT190" s="56">
        <f t="shared" si="198"/>
        <v>-1231034.6938999966</v>
      </c>
      <c r="CT190" s="63">
        <f t="shared" si="199"/>
        <v>1482005700</v>
      </c>
      <c r="CU190" s="44">
        <f t="shared" si="200"/>
        <v>16466730</v>
      </c>
      <c r="CX190" s="56">
        <f t="shared" si="201"/>
        <v>1316895300</v>
      </c>
      <c r="CY190" s="44">
        <f t="shared" si="202"/>
        <v>21948255</v>
      </c>
      <c r="CZ190" s="49">
        <f t="shared" si="203"/>
        <v>36580425</v>
      </c>
    </row>
    <row r="191" spans="1:104">
      <c r="A191" s="3">
        <f t="shared" si="204"/>
        <v>152</v>
      </c>
      <c r="B191" s="263">
        <v>3</v>
      </c>
      <c r="C191" s="264" t="s">
        <v>178</v>
      </c>
      <c r="D191" s="265">
        <v>10</v>
      </c>
      <c r="E191" s="266"/>
      <c r="F191" s="41" t="s">
        <v>48</v>
      </c>
      <c r="G191" s="267">
        <f t="shared" si="172"/>
        <v>74</v>
      </c>
      <c r="H191" s="267">
        <f t="shared" si="173"/>
        <v>63</v>
      </c>
      <c r="I191" s="268">
        <f t="shared" si="174"/>
        <v>26966806</v>
      </c>
      <c r="J191" s="268">
        <f t="shared" si="175"/>
        <v>2</v>
      </c>
      <c r="K191" s="269">
        <f t="shared" si="176"/>
        <v>0.93</v>
      </c>
      <c r="L191" s="270">
        <f t="shared" si="214"/>
        <v>1.02</v>
      </c>
      <c r="M191" s="271">
        <f t="shared" si="177"/>
        <v>21376392.145576868</v>
      </c>
      <c r="N191" s="271">
        <f t="shared" si="178"/>
        <v>24094609.386887025</v>
      </c>
      <c r="O191" s="271">
        <f t="shared" si="179"/>
        <v>25580712.171600003</v>
      </c>
      <c r="P191" s="271">
        <f t="shared" si="180"/>
        <v>27158474.52427981</v>
      </c>
      <c r="Q191" s="272">
        <f t="shared" si="181"/>
        <v>25580712.171600003</v>
      </c>
      <c r="R191" s="271">
        <f t="shared" si="181"/>
        <v>27158474.52427981</v>
      </c>
      <c r="S191" s="271">
        <f t="shared" si="182"/>
        <v>28833549.806515098</v>
      </c>
      <c r="T191" s="271"/>
      <c r="U191" s="271">
        <f t="shared" si="183"/>
        <v>1346712705.1713426</v>
      </c>
      <c r="V191" s="271">
        <f t="shared" si="184"/>
        <v>1517960391.3738825</v>
      </c>
      <c r="W191" s="271">
        <f t="shared" si="185"/>
        <v>1611584866.8108001</v>
      </c>
      <c r="X191" s="272">
        <f t="shared" si="186"/>
        <v>1710983895.029628</v>
      </c>
      <c r="Y191" s="272">
        <f t="shared" si="187"/>
        <v>1611584866.8108001</v>
      </c>
      <c r="Z191" s="271">
        <f t="shared" si="188"/>
        <v>1710983895.029628</v>
      </c>
      <c r="AA191" s="271">
        <f t="shared" si="189"/>
        <v>1816513637.810451</v>
      </c>
      <c r="AB191" s="271"/>
      <c r="AC191" s="33" t="str">
        <f t="shared" si="190"/>
        <v>BERTAHAP</v>
      </c>
      <c r="AD191" s="273">
        <f t="shared" si="191"/>
        <v>0</v>
      </c>
      <c r="AE191" s="274">
        <v>2</v>
      </c>
      <c r="AF191" s="275"/>
      <c r="AG191" s="271" t="e">
        <f>IF(AF191&gt;#REF!,"LB","KR")</f>
        <v>#REF!</v>
      </c>
      <c r="AH191" s="275">
        <f t="shared" si="213"/>
        <v>1481384000</v>
      </c>
      <c r="AI191" s="275">
        <f t="shared" si="213"/>
        <v>1669757000</v>
      </c>
      <c r="AJ191" s="275">
        <f t="shared" si="213"/>
        <v>1772744000</v>
      </c>
      <c r="AK191" s="276">
        <f t="shared" si="212"/>
        <v>1882083000</v>
      </c>
      <c r="AL191" s="276">
        <f t="shared" si="212"/>
        <v>1772744000</v>
      </c>
      <c r="AM191" s="275">
        <f t="shared" si="212"/>
        <v>1882083000</v>
      </c>
      <c r="AN191" s="275">
        <f t="shared" si="152"/>
        <v>1998166000</v>
      </c>
      <c r="AO191" s="52">
        <f t="shared" si="205"/>
        <v>1879109000</v>
      </c>
      <c r="AP191" s="43">
        <f t="shared" si="205"/>
        <v>1995008000</v>
      </c>
      <c r="AQ191" s="63">
        <f t="shared" si="192"/>
        <v>1691198100</v>
      </c>
      <c r="AR191" s="63">
        <f t="shared" si="193"/>
        <v>28186635</v>
      </c>
      <c r="AS191" s="351">
        <f t="shared" si="194"/>
        <v>35289056.25</v>
      </c>
      <c r="AT191" s="141">
        <f t="shared" si="195"/>
        <v>19950080</v>
      </c>
      <c r="AU191" s="5">
        <f t="shared" si="196"/>
        <v>28186635</v>
      </c>
      <c r="AV191" s="5">
        <f t="shared" si="197"/>
        <v>44318600</v>
      </c>
      <c r="AX191" s="2"/>
      <c r="AY191" s="2"/>
      <c r="BT191" s="56">
        <f t="shared" si="198"/>
        <v>-1231034.6938999966</v>
      </c>
      <c r="CT191" s="63">
        <f t="shared" si="199"/>
        <v>1795507200</v>
      </c>
      <c r="CU191" s="44">
        <f t="shared" si="200"/>
        <v>19950080</v>
      </c>
      <c r="CX191" s="56">
        <f t="shared" si="201"/>
        <v>1595469600</v>
      </c>
      <c r="CY191" s="44">
        <f t="shared" si="202"/>
        <v>26591160</v>
      </c>
      <c r="CZ191" s="49">
        <f t="shared" si="203"/>
        <v>44318600</v>
      </c>
    </row>
    <row r="192" spans="1:104">
      <c r="A192" s="3">
        <f t="shared" si="204"/>
        <v>153</v>
      </c>
      <c r="B192" s="263">
        <v>4</v>
      </c>
      <c r="C192" s="264" t="s">
        <v>178</v>
      </c>
      <c r="D192" s="299">
        <v>12</v>
      </c>
      <c r="E192" s="266"/>
      <c r="F192" s="41" t="s">
        <v>50</v>
      </c>
      <c r="G192" s="267">
        <f t="shared" si="172"/>
        <v>67</v>
      </c>
      <c r="H192" s="267">
        <f t="shared" si="173"/>
        <v>57</v>
      </c>
      <c r="I192" s="268">
        <f t="shared" si="174"/>
        <v>26966806</v>
      </c>
      <c r="J192" s="268">
        <f t="shared" si="175"/>
        <v>2</v>
      </c>
      <c r="K192" s="269">
        <f t="shared" si="176"/>
        <v>0.93</v>
      </c>
      <c r="L192" s="270">
        <f t="shared" si="214"/>
        <v>1.02</v>
      </c>
      <c r="M192" s="271">
        <f t="shared" si="177"/>
        <v>21376392.145576868</v>
      </c>
      <c r="N192" s="271">
        <f t="shared" si="178"/>
        <v>24094609.386887025</v>
      </c>
      <c r="O192" s="271">
        <f t="shared" si="179"/>
        <v>25580712.171600003</v>
      </c>
      <c r="P192" s="271">
        <f t="shared" si="180"/>
        <v>27158474.52427981</v>
      </c>
      <c r="Q192" s="272">
        <f t="shared" si="181"/>
        <v>25580712.171600003</v>
      </c>
      <c r="R192" s="271">
        <f t="shared" si="181"/>
        <v>27158474.52427981</v>
      </c>
      <c r="S192" s="271">
        <f t="shared" si="182"/>
        <v>28833549.806515098</v>
      </c>
      <c r="T192" s="271"/>
      <c r="U192" s="271">
        <f t="shared" si="183"/>
        <v>1218454352.2978816</v>
      </c>
      <c r="V192" s="271">
        <f t="shared" si="184"/>
        <v>1373392735.0525603</v>
      </c>
      <c r="W192" s="271">
        <f t="shared" si="185"/>
        <v>1458100593.7812002</v>
      </c>
      <c r="X192" s="272">
        <f t="shared" si="186"/>
        <v>1548033047.8839493</v>
      </c>
      <c r="Y192" s="272">
        <f t="shared" si="187"/>
        <v>1458100593.7812002</v>
      </c>
      <c r="Z192" s="271">
        <f t="shared" si="188"/>
        <v>1548033047.8839493</v>
      </c>
      <c r="AA192" s="271">
        <f t="shared" si="189"/>
        <v>1643512338.9713607</v>
      </c>
      <c r="AB192" s="271"/>
      <c r="AC192" s="33" t="str">
        <f t="shared" si="190"/>
        <v>BERTAHAP</v>
      </c>
      <c r="AD192" s="273">
        <f t="shared" si="191"/>
        <v>0</v>
      </c>
      <c r="AE192" s="274">
        <v>2</v>
      </c>
      <c r="AF192" s="275"/>
      <c r="AG192" s="271" t="e">
        <f>IF(AF192&gt;#REF!,"LB","KR")</f>
        <v>#REF!</v>
      </c>
      <c r="AH192" s="275">
        <f t="shared" si="213"/>
        <v>1340300000</v>
      </c>
      <c r="AI192" s="275">
        <f t="shared" si="213"/>
        <v>1510733000</v>
      </c>
      <c r="AJ192" s="275">
        <f t="shared" si="213"/>
        <v>1603911000</v>
      </c>
      <c r="AK192" s="276">
        <f t="shared" si="212"/>
        <v>1702837000</v>
      </c>
      <c r="AL192" s="276">
        <f t="shared" si="212"/>
        <v>1603911000</v>
      </c>
      <c r="AM192" s="275">
        <f t="shared" si="212"/>
        <v>1702837000</v>
      </c>
      <c r="AN192" s="275">
        <f t="shared" si="152"/>
        <v>1807864000</v>
      </c>
      <c r="AO192" s="52">
        <f t="shared" si="205"/>
        <v>1700146000</v>
      </c>
      <c r="AP192" s="43">
        <f t="shared" si="205"/>
        <v>1805008000</v>
      </c>
      <c r="AQ192" s="63">
        <f t="shared" si="192"/>
        <v>1530131400</v>
      </c>
      <c r="AR192" s="63">
        <f t="shared" si="193"/>
        <v>25502190</v>
      </c>
      <c r="AS192" s="351">
        <f t="shared" si="194"/>
        <v>31928193.75</v>
      </c>
      <c r="AT192" s="141">
        <f t="shared" si="195"/>
        <v>18050080</v>
      </c>
      <c r="AU192" s="5">
        <f t="shared" si="196"/>
        <v>25502190</v>
      </c>
      <c r="AV192" s="5">
        <f t="shared" si="197"/>
        <v>40097775</v>
      </c>
      <c r="AX192" s="2"/>
      <c r="AY192" s="2"/>
      <c r="BT192" s="56">
        <f t="shared" si="198"/>
        <v>-1231034.6938999966</v>
      </c>
      <c r="CT192" s="63">
        <f t="shared" si="199"/>
        <v>1624507200</v>
      </c>
      <c r="CU192" s="44">
        <f t="shared" si="200"/>
        <v>18050080</v>
      </c>
      <c r="CX192" s="56">
        <f t="shared" si="201"/>
        <v>1443519900</v>
      </c>
      <c r="CY192" s="44">
        <f t="shared" si="202"/>
        <v>24058665</v>
      </c>
      <c r="CZ192" s="49">
        <f t="shared" si="203"/>
        <v>40097775</v>
      </c>
    </row>
    <row r="193" spans="1:104">
      <c r="A193" s="3">
        <f t="shared" si="204"/>
        <v>154</v>
      </c>
      <c r="B193" s="263">
        <v>5</v>
      </c>
      <c r="C193" s="264" t="s">
        <v>178</v>
      </c>
      <c r="D193" s="265">
        <v>16</v>
      </c>
      <c r="E193" s="266"/>
      <c r="F193" s="41" t="s">
        <v>52</v>
      </c>
      <c r="G193" s="267">
        <f t="shared" si="172"/>
        <v>71</v>
      </c>
      <c r="H193" s="267">
        <f t="shared" si="173"/>
        <v>63</v>
      </c>
      <c r="I193" s="268">
        <f t="shared" si="174"/>
        <v>26966806</v>
      </c>
      <c r="J193" s="268">
        <f t="shared" si="175"/>
        <v>2</v>
      </c>
      <c r="K193" s="269">
        <f t="shared" si="176"/>
        <v>0.93</v>
      </c>
      <c r="L193" s="270">
        <f t="shared" si="214"/>
        <v>1.02</v>
      </c>
      <c r="M193" s="271">
        <f t="shared" si="177"/>
        <v>21376392.145576868</v>
      </c>
      <c r="N193" s="271">
        <f t="shared" si="178"/>
        <v>24094609.386887025</v>
      </c>
      <c r="O193" s="271">
        <f t="shared" si="179"/>
        <v>25580712.171600003</v>
      </c>
      <c r="P193" s="271">
        <f t="shared" si="180"/>
        <v>27158474.52427981</v>
      </c>
      <c r="Q193" s="272">
        <f t="shared" si="181"/>
        <v>25580712.171600003</v>
      </c>
      <c r="R193" s="271">
        <f t="shared" si="181"/>
        <v>27158474.52427981</v>
      </c>
      <c r="S193" s="271">
        <f t="shared" si="182"/>
        <v>28833549.806515098</v>
      </c>
      <c r="T193" s="271"/>
      <c r="U193" s="271">
        <f t="shared" si="183"/>
        <v>1346712705.1713426</v>
      </c>
      <c r="V193" s="271">
        <f t="shared" si="184"/>
        <v>1517960391.3738825</v>
      </c>
      <c r="W193" s="271">
        <f t="shared" si="185"/>
        <v>1611584866.8108001</v>
      </c>
      <c r="X193" s="272">
        <f t="shared" si="186"/>
        <v>1710983895.029628</v>
      </c>
      <c r="Y193" s="272">
        <f t="shared" si="187"/>
        <v>1611584866.8108001</v>
      </c>
      <c r="Z193" s="271">
        <f t="shared" si="188"/>
        <v>1710983895.029628</v>
      </c>
      <c r="AA193" s="271">
        <f t="shared" si="189"/>
        <v>1816513637.810451</v>
      </c>
      <c r="AB193" s="271"/>
      <c r="AC193" s="33" t="str">
        <f t="shared" si="190"/>
        <v>BERTAHAP</v>
      </c>
      <c r="AD193" s="273">
        <f t="shared" si="191"/>
        <v>0</v>
      </c>
      <c r="AE193" s="274">
        <v>2</v>
      </c>
      <c r="AF193" s="275"/>
      <c r="AG193" s="271" t="e">
        <f>IF(AF193&gt;#REF!,"LB","KR")</f>
        <v>#REF!</v>
      </c>
      <c r="AH193" s="275">
        <f t="shared" si="213"/>
        <v>1481384000</v>
      </c>
      <c r="AI193" s="275">
        <f t="shared" si="213"/>
        <v>1669757000</v>
      </c>
      <c r="AJ193" s="275">
        <f t="shared" si="213"/>
        <v>1772744000</v>
      </c>
      <c r="AK193" s="276">
        <f t="shared" si="212"/>
        <v>1882083000</v>
      </c>
      <c r="AL193" s="276">
        <f t="shared" si="212"/>
        <v>1772744000</v>
      </c>
      <c r="AM193" s="275">
        <f t="shared" si="212"/>
        <v>1882083000</v>
      </c>
      <c r="AN193" s="275">
        <f t="shared" si="152"/>
        <v>1998166000</v>
      </c>
      <c r="AO193" s="52">
        <f t="shared" si="205"/>
        <v>1879109000</v>
      </c>
      <c r="AP193" s="43">
        <f t="shared" si="205"/>
        <v>1995008000</v>
      </c>
      <c r="AQ193" s="63">
        <f t="shared" si="192"/>
        <v>1691198100</v>
      </c>
      <c r="AR193" s="63">
        <f t="shared" si="193"/>
        <v>28186635</v>
      </c>
      <c r="AS193" s="351">
        <f t="shared" si="194"/>
        <v>35289056.25</v>
      </c>
      <c r="AT193" s="141">
        <f t="shared" si="195"/>
        <v>19950080</v>
      </c>
      <c r="AU193" s="5">
        <f t="shared" si="196"/>
        <v>28186635</v>
      </c>
      <c r="AV193" s="5">
        <f t="shared" si="197"/>
        <v>44318600</v>
      </c>
      <c r="AX193" s="2"/>
      <c r="AY193" s="2"/>
      <c r="BT193" s="56">
        <f t="shared" si="198"/>
        <v>-1231034.6938999966</v>
      </c>
      <c r="CT193" s="63">
        <f t="shared" si="199"/>
        <v>1795507200</v>
      </c>
      <c r="CU193" s="44">
        <f t="shared" si="200"/>
        <v>19950080</v>
      </c>
      <c r="CX193" s="56">
        <f t="shared" si="201"/>
        <v>1595469600</v>
      </c>
      <c r="CY193" s="44">
        <f t="shared" si="202"/>
        <v>26591160</v>
      </c>
      <c r="CZ193" s="49">
        <f t="shared" si="203"/>
        <v>44318600</v>
      </c>
    </row>
    <row r="194" spans="1:104">
      <c r="A194" s="3">
        <f t="shared" si="204"/>
        <v>155</v>
      </c>
      <c r="B194" s="263">
        <v>6</v>
      </c>
      <c r="C194" s="264" t="s">
        <v>178</v>
      </c>
      <c r="D194" s="299">
        <v>18</v>
      </c>
      <c r="E194" s="266"/>
      <c r="F194" s="41" t="s">
        <v>54</v>
      </c>
      <c r="G194" s="267">
        <f t="shared" si="172"/>
        <v>97</v>
      </c>
      <c r="H194" s="267">
        <f t="shared" si="173"/>
        <v>85</v>
      </c>
      <c r="I194" s="268">
        <f t="shared" si="174"/>
        <v>26966806</v>
      </c>
      <c r="J194" s="268">
        <f t="shared" si="175"/>
        <v>2</v>
      </c>
      <c r="K194" s="269">
        <f t="shared" si="176"/>
        <v>0.93</v>
      </c>
      <c r="L194" s="270">
        <f t="shared" si="214"/>
        <v>1.02</v>
      </c>
      <c r="M194" s="271">
        <f t="shared" si="177"/>
        <v>21376392.145576868</v>
      </c>
      <c r="N194" s="271">
        <f t="shared" si="178"/>
        <v>24094609.386887025</v>
      </c>
      <c r="O194" s="271">
        <f t="shared" si="179"/>
        <v>25580712.171600003</v>
      </c>
      <c r="P194" s="271">
        <f t="shared" si="180"/>
        <v>27158474.52427981</v>
      </c>
      <c r="Q194" s="272">
        <f t="shared" si="181"/>
        <v>25580712.171600003</v>
      </c>
      <c r="R194" s="271">
        <f t="shared" si="181"/>
        <v>27158474.52427981</v>
      </c>
      <c r="S194" s="271">
        <f t="shared" si="182"/>
        <v>28833549.806515098</v>
      </c>
      <c r="T194" s="271"/>
      <c r="U194" s="271">
        <f t="shared" si="183"/>
        <v>1816993332.3740337</v>
      </c>
      <c r="V194" s="271">
        <f t="shared" si="184"/>
        <v>2048041797.8853972</v>
      </c>
      <c r="W194" s="271">
        <f t="shared" si="185"/>
        <v>2174360534.5860004</v>
      </c>
      <c r="X194" s="272">
        <f t="shared" si="186"/>
        <v>2308470334.5637841</v>
      </c>
      <c r="Y194" s="272">
        <f t="shared" si="187"/>
        <v>2174360534.5860004</v>
      </c>
      <c r="Z194" s="271">
        <f t="shared" si="188"/>
        <v>2308470334.5637841</v>
      </c>
      <c r="AA194" s="271">
        <f t="shared" si="189"/>
        <v>2450851733.5537834</v>
      </c>
      <c r="AB194" s="271"/>
      <c r="AC194" s="33" t="str">
        <f t="shared" si="190"/>
        <v>BERTAHAP</v>
      </c>
      <c r="AD194" s="273">
        <f t="shared" si="191"/>
        <v>0</v>
      </c>
      <c r="AE194" s="274">
        <v>2</v>
      </c>
      <c r="AF194" s="275"/>
      <c r="AG194" s="271" t="e">
        <f>IF(AF194&gt;#REF!,"LB","KR")</f>
        <v>#REF!</v>
      </c>
      <c r="AH194" s="275">
        <f t="shared" si="213"/>
        <v>1998693000</v>
      </c>
      <c r="AI194" s="275">
        <f t="shared" si="213"/>
        <v>2252846000</v>
      </c>
      <c r="AJ194" s="275">
        <f t="shared" si="213"/>
        <v>2391797000</v>
      </c>
      <c r="AK194" s="276">
        <f t="shared" si="212"/>
        <v>2539318000</v>
      </c>
      <c r="AL194" s="276">
        <f t="shared" si="212"/>
        <v>2391797000</v>
      </c>
      <c r="AM194" s="275">
        <f t="shared" si="212"/>
        <v>2539318000</v>
      </c>
      <c r="AN194" s="275">
        <f t="shared" si="152"/>
        <v>2695937000</v>
      </c>
      <c r="AO194" s="52">
        <f t="shared" si="205"/>
        <v>2535305000</v>
      </c>
      <c r="AP194" s="43">
        <f t="shared" si="205"/>
        <v>2691678000</v>
      </c>
      <c r="AQ194" s="63">
        <f t="shared" si="192"/>
        <v>2281774500</v>
      </c>
      <c r="AR194" s="63">
        <f t="shared" si="193"/>
        <v>38029575</v>
      </c>
      <c r="AS194" s="351">
        <f t="shared" si="194"/>
        <v>47612212.5</v>
      </c>
      <c r="AT194" s="141">
        <f t="shared" si="195"/>
        <v>26916780</v>
      </c>
      <c r="AU194" s="5">
        <f t="shared" si="196"/>
        <v>38029575</v>
      </c>
      <c r="AV194" s="5">
        <f t="shared" si="197"/>
        <v>59794925</v>
      </c>
      <c r="AX194" s="2"/>
      <c r="AY194" s="2"/>
      <c r="BT194" s="56">
        <f t="shared" si="198"/>
        <v>-1231034.6938999966</v>
      </c>
      <c r="CT194" s="63">
        <f t="shared" si="199"/>
        <v>2422510200</v>
      </c>
      <c r="CU194" s="44">
        <f t="shared" si="200"/>
        <v>26916780</v>
      </c>
      <c r="CX194" s="56">
        <f t="shared" si="201"/>
        <v>2152617300</v>
      </c>
      <c r="CY194" s="44">
        <f t="shared" si="202"/>
        <v>35876955</v>
      </c>
      <c r="CZ194" s="49">
        <f t="shared" si="203"/>
        <v>59794925</v>
      </c>
    </row>
    <row r="195" spans="1:104">
      <c r="A195" s="3">
        <f t="shared" si="204"/>
        <v>156</v>
      </c>
      <c r="B195" s="263">
        <v>7</v>
      </c>
      <c r="C195" s="264" t="s">
        <v>178</v>
      </c>
      <c r="D195" s="299">
        <v>20</v>
      </c>
      <c r="E195" s="266"/>
      <c r="F195" s="41" t="s">
        <v>70</v>
      </c>
      <c r="G195" s="267">
        <f t="shared" si="172"/>
        <v>60</v>
      </c>
      <c r="H195" s="267">
        <f t="shared" si="173"/>
        <v>51</v>
      </c>
      <c r="I195" s="268">
        <f t="shared" si="174"/>
        <v>26966806</v>
      </c>
      <c r="J195" s="268">
        <f t="shared" si="175"/>
        <v>2</v>
      </c>
      <c r="K195" s="269">
        <f t="shared" si="176"/>
        <v>0.93</v>
      </c>
      <c r="L195" s="270">
        <f t="shared" si="214"/>
        <v>1.02</v>
      </c>
      <c r="M195" s="271">
        <f t="shared" si="177"/>
        <v>21376392.145576868</v>
      </c>
      <c r="N195" s="271">
        <f t="shared" si="178"/>
        <v>24094609.386887025</v>
      </c>
      <c r="O195" s="271">
        <f t="shared" si="179"/>
        <v>25580712.171600003</v>
      </c>
      <c r="P195" s="271">
        <f t="shared" si="180"/>
        <v>27158474.52427981</v>
      </c>
      <c r="Q195" s="272">
        <f t="shared" si="181"/>
        <v>25580712.171600003</v>
      </c>
      <c r="R195" s="271">
        <f t="shared" si="181"/>
        <v>27158474.52427981</v>
      </c>
      <c r="S195" s="271">
        <f t="shared" si="182"/>
        <v>28833549.806515098</v>
      </c>
      <c r="T195" s="271"/>
      <c r="U195" s="271">
        <f t="shared" si="183"/>
        <v>1090195999.4244204</v>
      </c>
      <c r="V195" s="271">
        <f t="shared" si="184"/>
        <v>1228825078.7312384</v>
      </c>
      <c r="W195" s="271">
        <f t="shared" si="185"/>
        <v>1304616320.7516</v>
      </c>
      <c r="X195" s="272">
        <f t="shared" si="186"/>
        <v>1385082200.7382703</v>
      </c>
      <c r="Y195" s="272">
        <f t="shared" si="187"/>
        <v>1304616320.7516</v>
      </c>
      <c r="Z195" s="271">
        <f t="shared" si="188"/>
        <v>1385082200.7382703</v>
      </c>
      <c r="AA195" s="271">
        <f t="shared" si="189"/>
        <v>1470511040.1322699</v>
      </c>
      <c r="AB195" s="271"/>
      <c r="AC195" s="33" t="str">
        <f t="shared" si="190"/>
        <v>BERTAHAP</v>
      </c>
      <c r="AD195" s="273">
        <f t="shared" si="191"/>
        <v>0</v>
      </c>
      <c r="AE195" s="274">
        <v>2</v>
      </c>
      <c r="AF195" s="275"/>
      <c r="AG195" s="271" t="e">
        <f>IF(AF195&gt;#REF!,"LB","KR")</f>
        <v>#REF!</v>
      </c>
      <c r="AH195" s="275">
        <f t="shared" si="213"/>
        <v>1199216000</v>
      </c>
      <c r="AI195" s="275">
        <f t="shared" si="213"/>
        <v>1351708000</v>
      </c>
      <c r="AJ195" s="275">
        <f t="shared" si="213"/>
        <v>1435078000</v>
      </c>
      <c r="AK195" s="276">
        <f t="shared" si="212"/>
        <v>1523591000</v>
      </c>
      <c r="AL195" s="276">
        <f t="shared" si="212"/>
        <v>1435078000</v>
      </c>
      <c r="AM195" s="275">
        <f t="shared" si="212"/>
        <v>1523591000</v>
      </c>
      <c r="AN195" s="275">
        <f t="shared" si="152"/>
        <v>1617563000</v>
      </c>
      <c r="AO195" s="52">
        <f t="shared" si="205"/>
        <v>1521183000</v>
      </c>
      <c r="AP195" s="43">
        <f t="shared" si="205"/>
        <v>1615007000</v>
      </c>
      <c r="AQ195" s="63">
        <f t="shared" si="192"/>
        <v>1369064700</v>
      </c>
      <c r="AR195" s="63">
        <f t="shared" si="193"/>
        <v>22817745</v>
      </c>
      <c r="AS195" s="351">
        <f t="shared" si="194"/>
        <v>28567331.25</v>
      </c>
      <c r="AT195" s="141">
        <f t="shared" si="195"/>
        <v>16150070</v>
      </c>
      <c r="AU195" s="5">
        <f t="shared" si="196"/>
        <v>22817745</v>
      </c>
      <c r="AV195" s="5">
        <f t="shared" si="197"/>
        <v>35876950</v>
      </c>
      <c r="AX195" s="2"/>
      <c r="AY195" s="2"/>
      <c r="BT195" s="56">
        <f t="shared" si="198"/>
        <v>-1231034.6938999966</v>
      </c>
      <c r="CT195" s="63">
        <f t="shared" si="199"/>
        <v>1453506300</v>
      </c>
      <c r="CU195" s="44">
        <f t="shared" si="200"/>
        <v>16150070</v>
      </c>
      <c r="CX195" s="56">
        <f t="shared" si="201"/>
        <v>1291570200</v>
      </c>
      <c r="CY195" s="44">
        <f t="shared" si="202"/>
        <v>21526170</v>
      </c>
      <c r="CZ195" s="49">
        <f t="shared" si="203"/>
        <v>35876950</v>
      </c>
    </row>
    <row r="196" spans="1:104">
      <c r="A196" s="3">
        <f t="shared" si="204"/>
        <v>157</v>
      </c>
      <c r="B196" s="263">
        <v>8</v>
      </c>
      <c r="C196" s="264" t="s">
        <v>178</v>
      </c>
      <c r="D196" s="299">
        <v>22</v>
      </c>
      <c r="E196" s="266"/>
      <c r="F196" s="41" t="s">
        <v>89</v>
      </c>
      <c r="G196" s="267">
        <f t="shared" si="172"/>
        <v>81</v>
      </c>
      <c r="H196" s="267">
        <f t="shared" si="173"/>
        <v>70</v>
      </c>
      <c r="I196" s="268">
        <f t="shared" si="174"/>
        <v>26966806</v>
      </c>
      <c r="J196" s="268">
        <f t="shared" si="175"/>
        <v>4</v>
      </c>
      <c r="K196" s="269">
        <f t="shared" si="176"/>
        <v>0.97</v>
      </c>
      <c r="L196" s="270">
        <f t="shared" si="214"/>
        <v>1.02</v>
      </c>
      <c r="M196" s="271">
        <f t="shared" si="177"/>
        <v>22295806.861515656</v>
      </c>
      <c r="N196" s="271">
        <f t="shared" si="178"/>
        <v>25130936.672344532</v>
      </c>
      <c r="O196" s="271">
        <f t="shared" si="179"/>
        <v>26680957.856400002</v>
      </c>
      <c r="P196" s="271">
        <f t="shared" si="180"/>
        <v>28326580.955431629</v>
      </c>
      <c r="Q196" s="272">
        <f t="shared" si="181"/>
        <v>26680957.856400002</v>
      </c>
      <c r="R196" s="271">
        <f t="shared" si="181"/>
        <v>28326580.955431629</v>
      </c>
      <c r="S196" s="271">
        <f t="shared" si="182"/>
        <v>30073702.48636521</v>
      </c>
      <c r="T196" s="271"/>
      <c r="U196" s="271">
        <f t="shared" si="183"/>
        <v>1560706480.3060958</v>
      </c>
      <c r="V196" s="271">
        <f t="shared" si="184"/>
        <v>1759165567.0641172</v>
      </c>
      <c r="W196" s="271">
        <f t="shared" si="185"/>
        <v>1867667049.9480002</v>
      </c>
      <c r="X196" s="272">
        <f t="shared" si="186"/>
        <v>1982860666.880214</v>
      </c>
      <c r="Y196" s="272">
        <f t="shared" si="187"/>
        <v>1867667049.9480002</v>
      </c>
      <c r="Z196" s="271">
        <f t="shared" si="188"/>
        <v>1982860666.880214</v>
      </c>
      <c r="AA196" s="271">
        <f t="shared" si="189"/>
        <v>2105159174.0455647</v>
      </c>
      <c r="AB196" s="271"/>
      <c r="AC196" s="33" t="str">
        <f t="shared" si="190"/>
        <v>BERTAHAP</v>
      </c>
      <c r="AD196" s="273">
        <f t="shared" si="191"/>
        <v>0</v>
      </c>
      <c r="AE196" s="274">
        <v>2</v>
      </c>
      <c r="AF196" s="275"/>
      <c r="AG196" s="271" t="e">
        <f>IF(AF196&gt;#REF!,"LB","KR")</f>
        <v>#REF!</v>
      </c>
      <c r="AH196" s="275">
        <f t="shared" si="213"/>
        <v>1716778000</v>
      </c>
      <c r="AI196" s="275">
        <f t="shared" si="213"/>
        <v>1935083000</v>
      </c>
      <c r="AJ196" s="275">
        <f t="shared" si="213"/>
        <v>2054434000</v>
      </c>
      <c r="AK196" s="276">
        <f t="shared" si="212"/>
        <v>2181147000</v>
      </c>
      <c r="AL196" s="276">
        <f t="shared" si="212"/>
        <v>2054434000</v>
      </c>
      <c r="AM196" s="275">
        <f t="shared" si="212"/>
        <v>2181147000</v>
      </c>
      <c r="AN196" s="275">
        <f t="shared" si="152"/>
        <v>2315676000</v>
      </c>
      <c r="AO196" s="52">
        <f t="shared" si="205"/>
        <v>2177701000</v>
      </c>
      <c r="AP196" s="43">
        <f t="shared" si="205"/>
        <v>2312016000</v>
      </c>
      <c r="AQ196" s="63">
        <f t="shared" si="192"/>
        <v>1959930900</v>
      </c>
      <c r="AR196" s="63">
        <f t="shared" si="193"/>
        <v>32665515</v>
      </c>
      <c r="AS196" s="351">
        <f t="shared" si="194"/>
        <v>40896506.25</v>
      </c>
      <c r="AT196" s="141">
        <f t="shared" si="195"/>
        <v>23120160</v>
      </c>
      <c r="AU196" s="5">
        <f t="shared" si="196"/>
        <v>32665515</v>
      </c>
      <c r="AV196" s="5">
        <f t="shared" si="197"/>
        <v>51360850</v>
      </c>
      <c r="AX196" s="2"/>
      <c r="AY196" s="2"/>
      <c r="BT196" s="56">
        <f t="shared" si="198"/>
        <v>-130789.00909999758</v>
      </c>
      <c r="CT196" s="63">
        <f t="shared" si="199"/>
        <v>2080814400</v>
      </c>
      <c r="CU196" s="44">
        <f t="shared" si="200"/>
        <v>23120160</v>
      </c>
      <c r="CX196" s="56">
        <f t="shared" si="201"/>
        <v>1848990600</v>
      </c>
      <c r="CY196" s="44">
        <f t="shared" si="202"/>
        <v>30816510</v>
      </c>
      <c r="CZ196" s="49">
        <f t="shared" si="203"/>
        <v>51360850</v>
      </c>
    </row>
    <row r="197" spans="1:104">
      <c r="A197" s="3">
        <f t="shared" si="204"/>
        <v>158</v>
      </c>
      <c r="B197" s="263">
        <v>1</v>
      </c>
      <c r="C197" s="264" t="s">
        <v>180</v>
      </c>
      <c r="D197" s="265" t="s">
        <v>35</v>
      </c>
      <c r="E197" s="266"/>
      <c r="F197" s="41" t="s">
        <v>42</v>
      </c>
      <c r="G197" s="267">
        <f t="shared" si="172"/>
        <v>78</v>
      </c>
      <c r="H197" s="267">
        <f t="shared" si="173"/>
        <v>66</v>
      </c>
      <c r="I197" s="268">
        <f t="shared" si="174"/>
        <v>26966806</v>
      </c>
      <c r="J197" s="268">
        <f t="shared" si="175"/>
        <v>2</v>
      </c>
      <c r="K197" s="269">
        <f t="shared" si="176"/>
        <v>0.93</v>
      </c>
      <c r="L197" s="319">
        <f t="shared" ref="L197:L204" si="215">SUMIF($AN$4:$AN$22,D197,$BL$4:$BL$22)</f>
        <v>1.03</v>
      </c>
      <c r="M197" s="271">
        <f t="shared" si="177"/>
        <v>21585964.617592327</v>
      </c>
      <c r="N197" s="271">
        <f t="shared" si="178"/>
        <v>24330831.047542781</v>
      </c>
      <c r="O197" s="271">
        <f t="shared" si="179"/>
        <v>25831503.467400003</v>
      </c>
      <c r="P197" s="271">
        <f t="shared" si="180"/>
        <v>27424734.078439418</v>
      </c>
      <c r="Q197" s="272">
        <f t="shared" si="181"/>
        <v>25831503.467400003</v>
      </c>
      <c r="R197" s="271">
        <f t="shared" si="181"/>
        <v>27424734.078439418</v>
      </c>
      <c r="S197" s="271">
        <f t="shared" si="182"/>
        <v>29116231.667363286</v>
      </c>
      <c r="T197" s="271"/>
      <c r="U197" s="271">
        <f t="shared" si="183"/>
        <v>1424673664.7610936</v>
      </c>
      <c r="V197" s="271">
        <f t="shared" si="184"/>
        <v>1605834849.1378236</v>
      </c>
      <c r="W197" s="271">
        <f t="shared" si="185"/>
        <v>1704879228.8484001</v>
      </c>
      <c r="X197" s="272">
        <f t="shared" si="186"/>
        <v>1810032449.1770017</v>
      </c>
      <c r="Y197" s="272">
        <f t="shared" si="187"/>
        <v>1704879228.8484001</v>
      </c>
      <c r="Z197" s="271">
        <f t="shared" si="188"/>
        <v>1810032449.1770017</v>
      </c>
      <c r="AA197" s="271">
        <f t="shared" si="189"/>
        <v>1921671290.0459769</v>
      </c>
      <c r="AB197" s="271"/>
      <c r="AC197" s="33" t="str">
        <f t="shared" si="190"/>
        <v>BERTAHAP</v>
      </c>
      <c r="AD197" s="273">
        <f t="shared" si="191"/>
        <v>0</v>
      </c>
      <c r="AE197" s="274">
        <v>2</v>
      </c>
      <c r="AF197" s="275"/>
      <c r="AG197" s="271" t="e">
        <f>IF(AF197&gt;#REF!,"LB","KR")</f>
        <v>#REF!</v>
      </c>
      <c r="AH197" s="275">
        <f t="shared" si="213"/>
        <v>1567142000</v>
      </c>
      <c r="AI197" s="275">
        <f t="shared" si="213"/>
        <v>1766419000</v>
      </c>
      <c r="AJ197" s="275">
        <f t="shared" si="213"/>
        <v>1875368000</v>
      </c>
      <c r="AK197" s="276">
        <f t="shared" si="212"/>
        <v>1991036000</v>
      </c>
      <c r="AL197" s="276">
        <f t="shared" si="212"/>
        <v>1875368000</v>
      </c>
      <c r="AM197" s="275">
        <f t="shared" si="212"/>
        <v>1991036000</v>
      </c>
      <c r="AN197" s="275">
        <f t="shared" si="152"/>
        <v>2113839000</v>
      </c>
      <c r="AO197" s="52">
        <f t="shared" si="205"/>
        <v>1987891000</v>
      </c>
      <c r="AP197" s="43">
        <f t="shared" si="205"/>
        <v>2110499000</v>
      </c>
      <c r="AQ197" s="63">
        <f t="shared" si="192"/>
        <v>1789101900</v>
      </c>
      <c r="AR197" s="63">
        <f t="shared" si="193"/>
        <v>29818365</v>
      </c>
      <c r="AS197" s="351">
        <f t="shared" si="194"/>
        <v>37331925</v>
      </c>
      <c r="AT197" s="141">
        <f t="shared" si="195"/>
        <v>21104990</v>
      </c>
      <c r="AU197" s="5">
        <f t="shared" si="196"/>
        <v>29818365</v>
      </c>
      <c r="AV197" s="5">
        <f t="shared" si="197"/>
        <v>46884200</v>
      </c>
      <c r="AX197" s="2"/>
      <c r="AY197" s="2"/>
      <c r="BT197" s="56">
        <f t="shared" si="198"/>
        <v>-980243.39809999615</v>
      </c>
      <c r="CT197" s="63">
        <f t="shared" si="199"/>
        <v>1899449100</v>
      </c>
      <c r="CU197" s="44">
        <f t="shared" si="200"/>
        <v>21104990</v>
      </c>
      <c r="CX197" s="56">
        <f t="shared" si="201"/>
        <v>1687831200</v>
      </c>
      <c r="CY197" s="44">
        <f t="shared" si="202"/>
        <v>28130520</v>
      </c>
      <c r="CZ197" s="49">
        <f t="shared" si="203"/>
        <v>46884200</v>
      </c>
    </row>
    <row r="198" spans="1:104">
      <c r="A198" s="3">
        <f t="shared" si="204"/>
        <v>159</v>
      </c>
      <c r="B198" s="263">
        <v>2</v>
      </c>
      <c r="C198" s="264" t="s">
        <v>180</v>
      </c>
      <c r="D198" s="265" t="s">
        <v>41</v>
      </c>
      <c r="E198" s="266"/>
      <c r="F198" s="41" t="s">
        <v>45</v>
      </c>
      <c r="G198" s="267">
        <f t="shared" si="172"/>
        <v>60</v>
      </c>
      <c r="H198" s="267">
        <f t="shared" si="173"/>
        <v>52</v>
      </c>
      <c r="I198" s="268">
        <f t="shared" si="174"/>
        <v>26966806</v>
      </c>
      <c r="J198" s="268">
        <f t="shared" si="175"/>
        <v>2</v>
      </c>
      <c r="K198" s="269">
        <f t="shared" si="176"/>
        <v>0.93</v>
      </c>
      <c r="L198" s="319">
        <f t="shared" si="215"/>
        <v>1.03</v>
      </c>
      <c r="M198" s="271">
        <f t="shared" si="177"/>
        <v>21585964.617592327</v>
      </c>
      <c r="N198" s="271">
        <f t="shared" si="178"/>
        <v>24330831.047542781</v>
      </c>
      <c r="O198" s="271">
        <f t="shared" si="179"/>
        <v>25831503.467400003</v>
      </c>
      <c r="P198" s="271">
        <f t="shared" si="180"/>
        <v>27424734.078439418</v>
      </c>
      <c r="Q198" s="272">
        <f t="shared" si="181"/>
        <v>25831503.467400003</v>
      </c>
      <c r="R198" s="271">
        <f t="shared" si="181"/>
        <v>27424734.078439418</v>
      </c>
      <c r="S198" s="271">
        <f t="shared" si="182"/>
        <v>29116231.667363286</v>
      </c>
      <c r="T198" s="271"/>
      <c r="U198" s="271">
        <f t="shared" si="183"/>
        <v>1122470160.1148009</v>
      </c>
      <c r="V198" s="271">
        <f t="shared" si="184"/>
        <v>1265203214.4722247</v>
      </c>
      <c r="W198" s="271">
        <f t="shared" si="185"/>
        <v>1343238180.3048003</v>
      </c>
      <c r="X198" s="272">
        <f t="shared" si="186"/>
        <v>1426086172.0788498</v>
      </c>
      <c r="Y198" s="272">
        <f t="shared" si="187"/>
        <v>1343238180.3048003</v>
      </c>
      <c r="Z198" s="271">
        <f t="shared" si="188"/>
        <v>1426086172.0788498</v>
      </c>
      <c r="AA198" s="271">
        <f t="shared" si="189"/>
        <v>1514044046.7028909</v>
      </c>
      <c r="AB198" s="271"/>
      <c r="AC198" s="33" t="str">
        <f t="shared" si="190"/>
        <v>BERTAHAP</v>
      </c>
      <c r="AD198" s="273">
        <f t="shared" si="191"/>
        <v>0</v>
      </c>
      <c r="AE198" s="274">
        <v>2</v>
      </c>
      <c r="AF198" s="275"/>
      <c r="AG198" s="271" t="e">
        <f>IF(AF198&gt;#REF!,"LB","KR")</f>
        <v>#REF!</v>
      </c>
      <c r="AH198" s="275">
        <f t="shared" si="213"/>
        <v>1234718000</v>
      </c>
      <c r="AI198" s="275">
        <f t="shared" si="213"/>
        <v>1391724000</v>
      </c>
      <c r="AJ198" s="275">
        <f t="shared" si="213"/>
        <v>1477562000</v>
      </c>
      <c r="AK198" s="276">
        <f t="shared" si="212"/>
        <v>1568695000</v>
      </c>
      <c r="AL198" s="276">
        <f t="shared" si="212"/>
        <v>1477562000</v>
      </c>
      <c r="AM198" s="275">
        <f t="shared" si="212"/>
        <v>1568695000</v>
      </c>
      <c r="AN198" s="275">
        <f t="shared" si="152"/>
        <v>1665449000</v>
      </c>
      <c r="AO198" s="52">
        <f t="shared" si="205"/>
        <v>1566216000</v>
      </c>
      <c r="AP198" s="43">
        <f t="shared" si="205"/>
        <v>1662817000</v>
      </c>
      <c r="AQ198" s="63">
        <f t="shared" si="192"/>
        <v>1409594400</v>
      </c>
      <c r="AR198" s="63">
        <f t="shared" si="193"/>
        <v>23493240</v>
      </c>
      <c r="AS198" s="351">
        <f t="shared" si="194"/>
        <v>29413031.25</v>
      </c>
      <c r="AT198" s="141">
        <f t="shared" si="195"/>
        <v>16628170</v>
      </c>
      <c r="AU198" s="5">
        <f t="shared" si="196"/>
        <v>23493240</v>
      </c>
      <c r="AV198" s="5">
        <f t="shared" si="197"/>
        <v>36939050</v>
      </c>
      <c r="AX198" s="2"/>
      <c r="AY198" s="2"/>
      <c r="BT198" s="56">
        <f t="shared" si="198"/>
        <v>-980243.39809999615</v>
      </c>
      <c r="CT198" s="63">
        <f t="shared" si="199"/>
        <v>1496535300</v>
      </c>
      <c r="CU198" s="44">
        <f t="shared" si="200"/>
        <v>16628170</v>
      </c>
      <c r="CX198" s="56">
        <f t="shared" si="201"/>
        <v>1329805800</v>
      </c>
      <c r="CY198" s="44">
        <f t="shared" si="202"/>
        <v>22163430</v>
      </c>
      <c r="CZ198" s="49">
        <f t="shared" si="203"/>
        <v>36939050</v>
      </c>
    </row>
    <row r="199" spans="1:104">
      <c r="A199" s="3">
        <f t="shared" si="204"/>
        <v>160</v>
      </c>
      <c r="B199" s="263">
        <v>3</v>
      </c>
      <c r="C199" s="264" t="s">
        <v>180</v>
      </c>
      <c r="D199" s="265">
        <v>10</v>
      </c>
      <c r="E199" s="266"/>
      <c r="F199" s="41" t="s">
        <v>48</v>
      </c>
      <c r="G199" s="267">
        <f t="shared" si="172"/>
        <v>74</v>
      </c>
      <c r="H199" s="267">
        <f t="shared" si="173"/>
        <v>63</v>
      </c>
      <c r="I199" s="268">
        <f t="shared" si="174"/>
        <v>26966806</v>
      </c>
      <c r="J199" s="268">
        <f t="shared" si="175"/>
        <v>2</v>
      </c>
      <c r="K199" s="269">
        <f t="shared" si="176"/>
        <v>0.93</v>
      </c>
      <c r="L199" s="319">
        <f t="shared" si="215"/>
        <v>1.03</v>
      </c>
      <c r="M199" s="271">
        <f t="shared" si="177"/>
        <v>21585964.617592327</v>
      </c>
      <c r="N199" s="271">
        <f t="shared" si="178"/>
        <v>24330831.047542781</v>
      </c>
      <c r="O199" s="271">
        <f t="shared" si="179"/>
        <v>25831503.467400003</v>
      </c>
      <c r="P199" s="271">
        <f t="shared" si="180"/>
        <v>27424734.078439418</v>
      </c>
      <c r="Q199" s="272">
        <f t="shared" si="181"/>
        <v>25831503.467400003</v>
      </c>
      <c r="R199" s="271">
        <f t="shared" si="181"/>
        <v>27424734.078439418</v>
      </c>
      <c r="S199" s="271">
        <f t="shared" si="182"/>
        <v>29116231.667363286</v>
      </c>
      <c r="T199" s="271"/>
      <c r="U199" s="271">
        <f t="shared" si="183"/>
        <v>1359915770.9083166</v>
      </c>
      <c r="V199" s="271">
        <f t="shared" si="184"/>
        <v>1532842355.9951952</v>
      </c>
      <c r="W199" s="271">
        <f t="shared" si="185"/>
        <v>1627384718.4462001</v>
      </c>
      <c r="X199" s="272">
        <f t="shared" si="186"/>
        <v>1727758246.9416833</v>
      </c>
      <c r="Y199" s="272">
        <f t="shared" si="187"/>
        <v>1627384718.4462001</v>
      </c>
      <c r="Z199" s="271">
        <f t="shared" si="188"/>
        <v>1727758246.9416833</v>
      </c>
      <c r="AA199" s="271">
        <f t="shared" si="189"/>
        <v>1834322595.0438871</v>
      </c>
      <c r="AB199" s="271"/>
      <c r="AC199" s="33" t="str">
        <f t="shared" si="190"/>
        <v>BERTAHAP</v>
      </c>
      <c r="AD199" s="273">
        <f t="shared" si="191"/>
        <v>0</v>
      </c>
      <c r="AE199" s="274">
        <v>2</v>
      </c>
      <c r="AF199" s="275"/>
      <c r="AG199" s="271" t="e">
        <f>IF(AF199&gt;#REF!,"LB","KR")</f>
        <v>#REF!</v>
      </c>
      <c r="AH199" s="275">
        <f t="shared" si="213"/>
        <v>1495908000</v>
      </c>
      <c r="AI199" s="275">
        <f t="shared" si="213"/>
        <v>1686127000</v>
      </c>
      <c r="AJ199" s="275">
        <f t="shared" si="213"/>
        <v>1790124000</v>
      </c>
      <c r="AK199" s="276">
        <f t="shared" si="212"/>
        <v>1900535000</v>
      </c>
      <c r="AL199" s="276">
        <f t="shared" si="212"/>
        <v>1790124000</v>
      </c>
      <c r="AM199" s="275">
        <f t="shared" si="212"/>
        <v>1900535000</v>
      </c>
      <c r="AN199" s="275">
        <f t="shared" si="152"/>
        <v>2017755000</v>
      </c>
      <c r="AO199" s="52">
        <f t="shared" si="205"/>
        <v>1897532000</v>
      </c>
      <c r="AP199" s="43">
        <f t="shared" si="205"/>
        <v>2014568000</v>
      </c>
      <c r="AQ199" s="63">
        <f t="shared" si="192"/>
        <v>1707778800</v>
      </c>
      <c r="AR199" s="63">
        <f t="shared" si="193"/>
        <v>28462980</v>
      </c>
      <c r="AS199" s="351">
        <f t="shared" si="194"/>
        <v>35635031.25</v>
      </c>
      <c r="AT199" s="141">
        <f t="shared" si="195"/>
        <v>20145680</v>
      </c>
      <c r="AU199" s="5">
        <f t="shared" si="196"/>
        <v>28462980</v>
      </c>
      <c r="AV199" s="5">
        <f t="shared" si="197"/>
        <v>44753100</v>
      </c>
      <c r="AX199" s="2"/>
      <c r="AY199" s="2"/>
      <c r="BT199" s="56">
        <f t="shared" si="198"/>
        <v>-980243.39809999615</v>
      </c>
      <c r="CT199" s="63">
        <f t="shared" si="199"/>
        <v>1813111200</v>
      </c>
      <c r="CU199" s="44">
        <f t="shared" si="200"/>
        <v>20145680</v>
      </c>
      <c r="CX199" s="56">
        <f t="shared" si="201"/>
        <v>1611111600</v>
      </c>
      <c r="CY199" s="44">
        <f t="shared" si="202"/>
        <v>26851860</v>
      </c>
      <c r="CZ199" s="49">
        <f t="shared" si="203"/>
        <v>44753100</v>
      </c>
    </row>
    <row r="200" spans="1:104">
      <c r="A200" s="3">
        <f t="shared" si="204"/>
        <v>161</v>
      </c>
      <c r="B200" s="263">
        <v>4</v>
      </c>
      <c r="C200" s="264" t="s">
        <v>180</v>
      </c>
      <c r="D200" s="299">
        <v>12</v>
      </c>
      <c r="E200" s="266"/>
      <c r="F200" s="41" t="s">
        <v>50</v>
      </c>
      <c r="G200" s="267">
        <f t="shared" si="172"/>
        <v>67</v>
      </c>
      <c r="H200" s="267">
        <f t="shared" si="173"/>
        <v>57</v>
      </c>
      <c r="I200" s="268">
        <f t="shared" si="174"/>
        <v>26966806</v>
      </c>
      <c r="J200" s="268">
        <f t="shared" si="175"/>
        <v>2</v>
      </c>
      <c r="K200" s="269">
        <f t="shared" si="176"/>
        <v>0.93</v>
      </c>
      <c r="L200" s="319">
        <f t="shared" si="215"/>
        <v>1.03</v>
      </c>
      <c r="M200" s="271">
        <f t="shared" si="177"/>
        <v>21585964.617592327</v>
      </c>
      <c r="N200" s="271">
        <f t="shared" si="178"/>
        <v>24330831.047542781</v>
      </c>
      <c r="O200" s="271">
        <f t="shared" si="179"/>
        <v>25831503.467400003</v>
      </c>
      <c r="P200" s="271">
        <f t="shared" si="180"/>
        <v>27424734.078439418</v>
      </c>
      <c r="Q200" s="272">
        <f t="shared" si="181"/>
        <v>25831503.467400003</v>
      </c>
      <c r="R200" s="271">
        <f t="shared" si="181"/>
        <v>27424734.078439418</v>
      </c>
      <c r="S200" s="271">
        <f t="shared" si="182"/>
        <v>29116231.667363286</v>
      </c>
      <c r="T200" s="271"/>
      <c r="U200" s="271">
        <f t="shared" si="183"/>
        <v>1230399983.2027626</v>
      </c>
      <c r="V200" s="271">
        <f t="shared" si="184"/>
        <v>1386857369.7099385</v>
      </c>
      <c r="W200" s="271">
        <f t="shared" si="185"/>
        <v>1472395697.6418002</v>
      </c>
      <c r="X200" s="272">
        <f t="shared" si="186"/>
        <v>1563209842.4710469</v>
      </c>
      <c r="Y200" s="272">
        <f t="shared" si="187"/>
        <v>1472395697.6418002</v>
      </c>
      <c r="Z200" s="271">
        <f t="shared" si="188"/>
        <v>1563209842.4710469</v>
      </c>
      <c r="AA200" s="271">
        <f t="shared" si="189"/>
        <v>1659625205.0397072</v>
      </c>
      <c r="AB200" s="271"/>
      <c r="AC200" s="33" t="str">
        <f t="shared" si="190"/>
        <v>BERTAHAP</v>
      </c>
      <c r="AD200" s="273">
        <f t="shared" si="191"/>
        <v>0</v>
      </c>
      <c r="AE200" s="274">
        <v>2</v>
      </c>
      <c r="AF200" s="275"/>
      <c r="AG200" s="271" t="e">
        <f>IF(AF200&gt;#REF!,"LB","KR")</f>
        <v>#REF!</v>
      </c>
      <c r="AH200" s="275">
        <f t="shared" si="213"/>
        <v>1353440000</v>
      </c>
      <c r="AI200" s="275">
        <f t="shared" si="213"/>
        <v>1525544000</v>
      </c>
      <c r="AJ200" s="275">
        <f t="shared" si="213"/>
        <v>1619636000</v>
      </c>
      <c r="AK200" s="276">
        <f t="shared" si="212"/>
        <v>1719531000</v>
      </c>
      <c r="AL200" s="276">
        <f t="shared" si="212"/>
        <v>1619636000</v>
      </c>
      <c r="AM200" s="275">
        <f t="shared" si="212"/>
        <v>1719531000</v>
      </c>
      <c r="AN200" s="275">
        <f t="shared" si="152"/>
        <v>1825588000</v>
      </c>
      <c r="AO200" s="52">
        <f t="shared" si="205"/>
        <v>1716815000</v>
      </c>
      <c r="AP200" s="43">
        <f t="shared" si="205"/>
        <v>1822703000</v>
      </c>
      <c r="AQ200" s="63">
        <f t="shared" si="192"/>
        <v>1545133500</v>
      </c>
      <c r="AR200" s="63">
        <f t="shared" si="193"/>
        <v>25752225</v>
      </c>
      <c r="AS200" s="351">
        <f t="shared" si="194"/>
        <v>32241206.25</v>
      </c>
      <c r="AT200" s="141">
        <f t="shared" si="195"/>
        <v>18227030</v>
      </c>
      <c r="AU200" s="5">
        <f t="shared" si="196"/>
        <v>25752225</v>
      </c>
      <c r="AV200" s="5">
        <f t="shared" si="197"/>
        <v>40490900</v>
      </c>
      <c r="AX200" s="2"/>
      <c r="AY200" s="2"/>
      <c r="BT200" s="56">
        <f t="shared" si="198"/>
        <v>-980243.39809999615</v>
      </c>
      <c r="CT200" s="63">
        <f t="shared" si="199"/>
        <v>1640432700</v>
      </c>
      <c r="CU200" s="44">
        <f t="shared" si="200"/>
        <v>18227030</v>
      </c>
      <c r="CX200" s="56">
        <f t="shared" si="201"/>
        <v>1457672400</v>
      </c>
      <c r="CY200" s="44">
        <f t="shared" si="202"/>
        <v>24294540</v>
      </c>
      <c r="CZ200" s="49">
        <f t="shared" si="203"/>
        <v>40490900</v>
      </c>
    </row>
    <row r="201" spans="1:104">
      <c r="A201" s="3">
        <f t="shared" si="204"/>
        <v>162</v>
      </c>
      <c r="B201" s="263">
        <v>5</v>
      </c>
      <c r="C201" s="264" t="s">
        <v>180</v>
      </c>
      <c r="D201" s="265">
        <v>16</v>
      </c>
      <c r="E201" s="266"/>
      <c r="F201" s="41" t="s">
        <v>52</v>
      </c>
      <c r="G201" s="267">
        <f t="shared" si="172"/>
        <v>71</v>
      </c>
      <c r="H201" s="267">
        <f t="shared" si="173"/>
        <v>63</v>
      </c>
      <c r="I201" s="268">
        <f t="shared" si="174"/>
        <v>26966806</v>
      </c>
      <c r="J201" s="268">
        <f t="shared" si="175"/>
        <v>2</v>
      </c>
      <c r="K201" s="269">
        <f t="shared" si="176"/>
        <v>0.93</v>
      </c>
      <c r="L201" s="319">
        <f t="shared" si="215"/>
        <v>1.03</v>
      </c>
      <c r="M201" s="271">
        <f t="shared" si="177"/>
        <v>21585964.617592327</v>
      </c>
      <c r="N201" s="271">
        <f t="shared" si="178"/>
        <v>24330831.047542781</v>
      </c>
      <c r="O201" s="271">
        <f t="shared" si="179"/>
        <v>25831503.467400003</v>
      </c>
      <c r="P201" s="271">
        <f t="shared" si="180"/>
        <v>27424734.078439418</v>
      </c>
      <c r="Q201" s="272">
        <f t="shared" si="181"/>
        <v>25831503.467400003</v>
      </c>
      <c r="R201" s="271">
        <f t="shared" si="181"/>
        <v>27424734.078439418</v>
      </c>
      <c r="S201" s="271">
        <f t="shared" si="182"/>
        <v>29116231.667363286</v>
      </c>
      <c r="T201" s="271"/>
      <c r="U201" s="271">
        <f t="shared" si="183"/>
        <v>1359915770.9083166</v>
      </c>
      <c r="V201" s="271">
        <f t="shared" si="184"/>
        <v>1532842355.9951952</v>
      </c>
      <c r="W201" s="271">
        <f t="shared" si="185"/>
        <v>1627384718.4462001</v>
      </c>
      <c r="X201" s="272">
        <f t="shared" si="186"/>
        <v>1727758246.9416833</v>
      </c>
      <c r="Y201" s="272">
        <f t="shared" si="187"/>
        <v>1627384718.4462001</v>
      </c>
      <c r="Z201" s="271">
        <f t="shared" si="188"/>
        <v>1727758246.9416833</v>
      </c>
      <c r="AA201" s="271">
        <f t="shared" si="189"/>
        <v>1834322595.0438871</v>
      </c>
      <c r="AB201" s="271"/>
      <c r="AC201" s="33" t="str">
        <f t="shared" si="190"/>
        <v>BERTAHAP</v>
      </c>
      <c r="AD201" s="273">
        <f t="shared" si="191"/>
        <v>0</v>
      </c>
      <c r="AE201" s="274">
        <v>2</v>
      </c>
      <c r="AF201" s="275"/>
      <c r="AG201" s="271" t="e">
        <f>IF(AF201&gt;#REF!,"LB","KR")</f>
        <v>#REF!</v>
      </c>
      <c r="AH201" s="275">
        <f t="shared" si="213"/>
        <v>1495908000</v>
      </c>
      <c r="AI201" s="275">
        <f t="shared" si="213"/>
        <v>1686127000</v>
      </c>
      <c r="AJ201" s="275">
        <f t="shared" si="213"/>
        <v>1790124000</v>
      </c>
      <c r="AK201" s="276">
        <f t="shared" si="212"/>
        <v>1900535000</v>
      </c>
      <c r="AL201" s="276">
        <f t="shared" si="212"/>
        <v>1790124000</v>
      </c>
      <c r="AM201" s="275">
        <f t="shared" si="212"/>
        <v>1900535000</v>
      </c>
      <c r="AN201" s="275">
        <f t="shared" si="152"/>
        <v>2017755000</v>
      </c>
      <c r="AO201" s="52">
        <f t="shared" si="205"/>
        <v>1897532000</v>
      </c>
      <c r="AP201" s="43">
        <f t="shared" si="205"/>
        <v>2014568000</v>
      </c>
      <c r="AQ201" s="63">
        <f t="shared" si="192"/>
        <v>1707778800</v>
      </c>
      <c r="AR201" s="63">
        <f t="shared" si="193"/>
        <v>28462980</v>
      </c>
      <c r="AS201" s="351">
        <f t="shared" si="194"/>
        <v>35635031.25</v>
      </c>
      <c r="AT201" s="141">
        <f t="shared" si="195"/>
        <v>20145680</v>
      </c>
      <c r="AU201" s="5">
        <f t="shared" si="196"/>
        <v>28462980</v>
      </c>
      <c r="AV201" s="5">
        <f t="shared" si="197"/>
        <v>44753100</v>
      </c>
      <c r="AX201" s="2"/>
      <c r="AY201" s="2"/>
      <c r="BT201" s="56">
        <f t="shared" si="198"/>
        <v>-980243.39809999615</v>
      </c>
      <c r="CT201" s="63">
        <f t="shared" si="199"/>
        <v>1813111200</v>
      </c>
      <c r="CU201" s="44">
        <f t="shared" si="200"/>
        <v>20145680</v>
      </c>
      <c r="CX201" s="56">
        <f t="shared" si="201"/>
        <v>1611111600</v>
      </c>
      <c r="CY201" s="44">
        <f t="shared" si="202"/>
        <v>26851860</v>
      </c>
      <c r="CZ201" s="49">
        <f t="shared" si="203"/>
        <v>44753100</v>
      </c>
    </row>
    <row r="202" spans="1:104">
      <c r="A202" s="3">
        <f t="shared" si="204"/>
        <v>163</v>
      </c>
      <c r="B202" s="263">
        <v>6</v>
      </c>
      <c r="C202" s="264" t="s">
        <v>180</v>
      </c>
      <c r="D202" s="299">
        <v>18</v>
      </c>
      <c r="E202" s="266"/>
      <c r="F202" s="41" t="s">
        <v>54</v>
      </c>
      <c r="G202" s="267">
        <f t="shared" si="172"/>
        <v>97</v>
      </c>
      <c r="H202" s="267">
        <f t="shared" si="173"/>
        <v>85</v>
      </c>
      <c r="I202" s="268">
        <f t="shared" si="174"/>
        <v>26966806</v>
      </c>
      <c r="J202" s="268">
        <f t="shared" si="175"/>
        <v>2</v>
      </c>
      <c r="K202" s="269">
        <f t="shared" si="176"/>
        <v>0.93</v>
      </c>
      <c r="L202" s="319">
        <f t="shared" si="215"/>
        <v>1.03</v>
      </c>
      <c r="M202" s="271">
        <f t="shared" si="177"/>
        <v>21585964.617592327</v>
      </c>
      <c r="N202" s="271">
        <f t="shared" si="178"/>
        <v>24330831.047542781</v>
      </c>
      <c r="O202" s="271">
        <f t="shared" si="179"/>
        <v>25831503.467400003</v>
      </c>
      <c r="P202" s="271">
        <f t="shared" si="180"/>
        <v>27424734.078439418</v>
      </c>
      <c r="Q202" s="272">
        <f t="shared" si="181"/>
        <v>25831503.467400003</v>
      </c>
      <c r="R202" s="271">
        <f t="shared" si="181"/>
        <v>27424734.078439418</v>
      </c>
      <c r="S202" s="271">
        <f t="shared" si="182"/>
        <v>29116231.667363286</v>
      </c>
      <c r="T202" s="271"/>
      <c r="U202" s="271">
        <f t="shared" si="183"/>
        <v>1834806992.4953477</v>
      </c>
      <c r="V202" s="271">
        <f t="shared" si="184"/>
        <v>2068120639.0411363</v>
      </c>
      <c r="W202" s="271">
        <f t="shared" si="185"/>
        <v>2195677794.7290001</v>
      </c>
      <c r="X202" s="272">
        <f t="shared" si="186"/>
        <v>2331102396.6673508</v>
      </c>
      <c r="Y202" s="272">
        <f t="shared" si="187"/>
        <v>2195677794.7290001</v>
      </c>
      <c r="Z202" s="271">
        <f t="shared" si="188"/>
        <v>2331102396.6673508</v>
      </c>
      <c r="AA202" s="271">
        <f t="shared" si="189"/>
        <v>2474879691.7258792</v>
      </c>
      <c r="AB202" s="271"/>
      <c r="AC202" s="33" t="str">
        <f t="shared" si="190"/>
        <v>BERTAHAP</v>
      </c>
      <c r="AD202" s="273">
        <f t="shared" si="191"/>
        <v>0</v>
      </c>
      <c r="AE202" s="274">
        <v>2</v>
      </c>
      <c r="AF202" s="275"/>
      <c r="AG202" s="271" t="e">
        <f>IF(AF202&gt;#REF!,"LB","KR")</f>
        <v>#REF!</v>
      </c>
      <c r="AH202" s="275">
        <f t="shared" si="213"/>
        <v>2018288000</v>
      </c>
      <c r="AI202" s="275">
        <f t="shared" si="213"/>
        <v>2274933000</v>
      </c>
      <c r="AJ202" s="275">
        <f t="shared" si="213"/>
        <v>2415246000</v>
      </c>
      <c r="AK202" s="276">
        <f t="shared" si="212"/>
        <v>2564213000</v>
      </c>
      <c r="AL202" s="276">
        <f t="shared" si="212"/>
        <v>2415246000</v>
      </c>
      <c r="AM202" s="275">
        <f t="shared" si="212"/>
        <v>2564213000</v>
      </c>
      <c r="AN202" s="275">
        <f t="shared" si="152"/>
        <v>2722368000</v>
      </c>
      <c r="AO202" s="52">
        <f t="shared" si="205"/>
        <v>2560161000</v>
      </c>
      <c r="AP202" s="43">
        <f t="shared" si="205"/>
        <v>2718066000</v>
      </c>
      <c r="AQ202" s="63">
        <f t="shared" si="192"/>
        <v>2304144900</v>
      </c>
      <c r="AR202" s="63">
        <f t="shared" si="193"/>
        <v>38402415</v>
      </c>
      <c r="AS202" s="351">
        <f t="shared" si="194"/>
        <v>48078993.75</v>
      </c>
      <c r="AT202" s="141">
        <f t="shared" si="195"/>
        <v>27180660</v>
      </c>
      <c r="AU202" s="5">
        <f t="shared" si="196"/>
        <v>38402415</v>
      </c>
      <c r="AV202" s="5">
        <f t="shared" si="197"/>
        <v>60381150</v>
      </c>
      <c r="AX202" s="2"/>
      <c r="AY202" s="2"/>
      <c r="BT202" s="56">
        <f t="shared" si="198"/>
        <v>-980243.39809999615</v>
      </c>
      <c r="CT202" s="63">
        <f t="shared" si="199"/>
        <v>2446259400</v>
      </c>
      <c r="CU202" s="44">
        <f t="shared" si="200"/>
        <v>27180660</v>
      </c>
      <c r="CX202" s="56">
        <f t="shared" si="201"/>
        <v>2173721400</v>
      </c>
      <c r="CY202" s="44">
        <f t="shared" si="202"/>
        <v>36228690</v>
      </c>
      <c r="CZ202" s="49">
        <f t="shared" si="203"/>
        <v>60381150</v>
      </c>
    </row>
    <row r="203" spans="1:104">
      <c r="A203" s="3">
        <f t="shared" si="204"/>
        <v>164</v>
      </c>
      <c r="B203" s="263">
        <v>7</v>
      </c>
      <c r="C203" s="264" t="s">
        <v>180</v>
      </c>
      <c r="D203" s="299">
        <v>20</v>
      </c>
      <c r="E203" s="266"/>
      <c r="F203" s="41" t="s">
        <v>70</v>
      </c>
      <c r="G203" s="267">
        <f t="shared" si="172"/>
        <v>60</v>
      </c>
      <c r="H203" s="267">
        <f t="shared" si="173"/>
        <v>51</v>
      </c>
      <c r="I203" s="268">
        <f t="shared" si="174"/>
        <v>26966806</v>
      </c>
      <c r="J203" s="268">
        <f t="shared" si="175"/>
        <v>2</v>
      </c>
      <c r="K203" s="269">
        <f t="shared" si="176"/>
        <v>0.93</v>
      </c>
      <c r="L203" s="319">
        <f t="shared" si="215"/>
        <v>1.03</v>
      </c>
      <c r="M203" s="271">
        <f t="shared" si="177"/>
        <v>21585964.617592327</v>
      </c>
      <c r="N203" s="271">
        <f t="shared" si="178"/>
        <v>24330831.047542781</v>
      </c>
      <c r="O203" s="271">
        <f t="shared" si="179"/>
        <v>25831503.467400003</v>
      </c>
      <c r="P203" s="271">
        <f t="shared" si="180"/>
        <v>27424734.078439418</v>
      </c>
      <c r="Q203" s="272">
        <f t="shared" si="181"/>
        <v>25831503.467400003</v>
      </c>
      <c r="R203" s="271">
        <f t="shared" si="181"/>
        <v>27424734.078439418</v>
      </c>
      <c r="S203" s="271">
        <f t="shared" si="182"/>
        <v>29116231.667363286</v>
      </c>
      <c r="T203" s="271"/>
      <c r="U203" s="271">
        <f t="shared" si="183"/>
        <v>1100884195.4972086</v>
      </c>
      <c r="V203" s="271">
        <f t="shared" si="184"/>
        <v>1240872383.4246819</v>
      </c>
      <c r="W203" s="271">
        <f t="shared" si="185"/>
        <v>1317406676.8374002</v>
      </c>
      <c r="X203" s="272">
        <f t="shared" si="186"/>
        <v>1398661438.0004103</v>
      </c>
      <c r="Y203" s="272">
        <f t="shared" si="187"/>
        <v>1317406676.8374002</v>
      </c>
      <c r="Z203" s="271">
        <f t="shared" si="188"/>
        <v>1398661438.0004103</v>
      </c>
      <c r="AA203" s="271">
        <f t="shared" si="189"/>
        <v>1484927815.0355277</v>
      </c>
      <c r="AB203" s="271"/>
      <c r="AC203" s="33" t="str">
        <f t="shared" si="190"/>
        <v>BERTAHAP</v>
      </c>
      <c r="AD203" s="273">
        <f t="shared" si="191"/>
        <v>0</v>
      </c>
      <c r="AE203" s="274">
        <v>2</v>
      </c>
      <c r="AF203" s="275"/>
      <c r="AG203" s="271" t="e">
        <f>IF(AF203&gt;#REF!,"LB","KR")</f>
        <v>#REF!</v>
      </c>
      <c r="AH203" s="275">
        <f t="shared" si="213"/>
        <v>1210973000</v>
      </c>
      <c r="AI203" s="275">
        <f t="shared" si="213"/>
        <v>1364960000</v>
      </c>
      <c r="AJ203" s="275">
        <f t="shared" si="213"/>
        <v>1449148000</v>
      </c>
      <c r="AK203" s="276">
        <f t="shared" si="212"/>
        <v>1538528000</v>
      </c>
      <c r="AL203" s="276">
        <f t="shared" si="212"/>
        <v>1449148000</v>
      </c>
      <c r="AM203" s="275">
        <f t="shared" si="212"/>
        <v>1538528000</v>
      </c>
      <c r="AN203" s="275">
        <f t="shared" si="212"/>
        <v>1633421000</v>
      </c>
      <c r="AO203" s="52">
        <f t="shared" si="205"/>
        <v>1536097000</v>
      </c>
      <c r="AP203" s="43">
        <f t="shared" si="205"/>
        <v>1630840000</v>
      </c>
      <c r="AQ203" s="63">
        <f t="shared" si="192"/>
        <v>1382487300</v>
      </c>
      <c r="AR203" s="63">
        <f t="shared" si="193"/>
        <v>23041455</v>
      </c>
      <c r="AS203" s="351">
        <f t="shared" si="194"/>
        <v>28847400</v>
      </c>
      <c r="AT203" s="141">
        <f t="shared" si="195"/>
        <v>16308400</v>
      </c>
      <c r="AU203" s="5">
        <f t="shared" si="196"/>
        <v>23041455</v>
      </c>
      <c r="AV203" s="5">
        <f t="shared" si="197"/>
        <v>36228700</v>
      </c>
      <c r="AX203" s="2"/>
      <c r="AY203" s="2"/>
      <c r="BT203" s="56">
        <f t="shared" si="198"/>
        <v>-980243.39809999615</v>
      </c>
      <c r="CT203" s="63">
        <f t="shared" si="199"/>
        <v>1467756000</v>
      </c>
      <c r="CU203" s="44">
        <f t="shared" si="200"/>
        <v>16308400</v>
      </c>
      <c r="CX203" s="56">
        <f t="shared" si="201"/>
        <v>1304233200</v>
      </c>
      <c r="CY203" s="44">
        <f t="shared" si="202"/>
        <v>21737220</v>
      </c>
      <c r="CZ203" s="49">
        <f t="shared" si="203"/>
        <v>36228700</v>
      </c>
    </row>
    <row r="204" spans="1:104">
      <c r="A204" s="3">
        <f t="shared" si="204"/>
        <v>165</v>
      </c>
      <c r="B204" s="263">
        <v>8</v>
      </c>
      <c r="C204" s="264" t="s">
        <v>180</v>
      </c>
      <c r="D204" s="299">
        <v>22</v>
      </c>
      <c r="E204" s="266"/>
      <c r="F204" s="41" t="s">
        <v>89</v>
      </c>
      <c r="G204" s="267">
        <f t="shared" si="172"/>
        <v>81</v>
      </c>
      <c r="H204" s="267">
        <f t="shared" si="173"/>
        <v>70</v>
      </c>
      <c r="I204" s="268">
        <f t="shared" si="174"/>
        <v>26966806</v>
      </c>
      <c r="J204" s="268">
        <f t="shared" si="175"/>
        <v>4</v>
      </c>
      <c r="K204" s="269">
        <f t="shared" si="176"/>
        <v>0.97</v>
      </c>
      <c r="L204" s="319">
        <f t="shared" si="215"/>
        <v>1.03</v>
      </c>
      <c r="M204" s="271">
        <f t="shared" si="177"/>
        <v>22514393.20329522</v>
      </c>
      <c r="N204" s="271">
        <f t="shared" si="178"/>
        <v>25377318.40442634</v>
      </c>
      <c r="O204" s="271">
        <f t="shared" si="179"/>
        <v>26942535.874600001</v>
      </c>
      <c r="P204" s="271">
        <f t="shared" si="180"/>
        <v>28604292.533426058</v>
      </c>
      <c r="Q204" s="272">
        <f t="shared" si="181"/>
        <v>26942535.874600001</v>
      </c>
      <c r="R204" s="271">
        <f t="shared" si="181"/>
        <v>28604292.533426058</v>
      </c>
      <c r="S204" s="271">
        <f t="shared" si="182"/>
        <v>30368542.706819769</v>
      </c>
      <c r="T204" s="271"/>
      <c r="U204" s="271">
        <f t="shared" si="183"/>
        <v>1576007524.2306654</v>
      </c>
      <c r="V204" s="271">
        <f t="shared" si="184"/>
        <v>1776412288.3098438</v>
      </c>
      <c r="W204" s="271">
        <f t="shared" si="185"/>
        <v>1885977511.2220001</v>
      </c>
      <c r="X204" s="272">
        <f t="shared" si="186"/>
        <v>2002300477.339824</v>
      </c>
      <c r="Y204" s="272">
        <f t="shared" si="187"/>
        <v>1885977511.2220001</v>
      </c>
      <c r="Z204" s="271">
        <f t="shared" si="188"/>
        <v>2002300477.339824</v>
      </c>
      <c r="AA204" s="271">
        <f t="shared" si="189"/>
        <v>2125797989.4773839</v>
      </c>
      <c r="AB204" s="271"/>
      <c r="AC204" s="33" t="str">
        <f t="shared" si="190"/>
        <v>BERTAHAP</v>
      </c>
      <c r="AD204" s="273">
        <f t="shared" si="191"/>
        <v>0</v>
      </c>
      <c r="AE204" s="274">
        <v>2</v>
      </c>
      <c r="AF204" s="275"/>
      <c r="AG204" s="271" t="e">
        <f>IF(AF204&gt;#REF!,"LB","KR")</f>
        <v>#REF!</v>
      </c>
      <c r="AH204" s="275">
        <f t="shared" si="213"/>
        <v>1733609000</v>
      </c>
      <c r="AI204" s="275">
        <f t="shared" si="213"/>
        <v>1954054000</v>
      </c>
      <c r="AJ204" s="275">
        <f t="shared" si="213"/>
        <v>2074576000</v>
      </c>
      <c r="AK204" s="276">
        <f t="shared" si="212"/>
        <v>2202531000</v>
      </c>
      <c r="AL204" s="276">
        <f t="shared" si="212"/>
        <v>2074576000</v>
      </c>
      <c r="AM204" s="275">
        <f t="shared" si="212"/>
        <v>2202531000</v>
      </c>
      <c r="AN204" s="275">
        <f t="shared" si="212"/>
        <v>2338378000</v>
      </c>
      <c r="AO204" s="52">
        <f t="shared" si="205"/>
        <v>2199051000</v>
      </c>
      <c r="AP204" s="43">
        <f t="shared" si="205"/>
        <v>2334683000</v>
      </c>
      <c r="AQ204" s="63">
        <f t="shared" si="192"/>
        <v>1979145900</v>
      </c>
      <c r="AR204" s="63">
        <f t="shared" si="193"/>
        <v>32985765</v>
      </c>
      <c r="AS204" s="351">
        <f t="shared" si="194"/>
        <v>41297456.25</v>
      </c>
      <c r="AT204" s="141">
        <f t="shared" si="195"/>
        <v>23346830</v>
      </c>
      <c r="AU204" s="5">
        <f t="shared" si="196"/>
        <v>32985765</v>
      </c>
      <c r="AV204" s="5">
        <f t="shared" si="197"/>
        <v>51864400</v>
      </c>
      <c r="AX204" s="2"/>
      <c r="AY204" s="2"/>
      <c r="BT204" s="56">
        <f t="shared" si="198"/>
        <v>130789.00910000131</v>
      </c>
      <c r="CT204" s="63">
        <f t="shared" si="199"/>
        <v>2101214700</v>
      </c>
      <c r="CU204" s="44">
        <f t="shared" si="200"/>
        <v>23346830</v>
      </c>
      <c r="CX204" s="56">
        <f t="shared" si="201"/>
        <v>1867118400</v>
      </c>
      <c r="CY204" s="44">
        <f t="shared" si="202"/>
        <v>31118640</v>
      </c>
      <c r="CZ204" s="49">
        <f t="shared" si="203"/>
        <v>51864400</v>
      </c>
    </row>
    <row r="205" spans="1:104">
      <c r="A205" s="3">
        <f t="shared" si="204"/>
        <v>166</v>
      </c>
      <c r="B205" s="263">
        <v>1</v>
      </c>
      <c r="C205" s="264" t="s">
        <v>181</v>
      </c>
      <c r="D205" s="265" t="s">
        <v>24</v>
      </c>
      <c r="E205" s="266"/>
      <c r="F205" s="41" t="s">
        <v>39</v>
      </c>
      <c r="G205" s="267">
        <f t="shared" si="172"/>
        <v>113</v>
      </c>
      <c r="H205" s="267">
        <f t="shared" si="173"/>
        <v>101</v>
      </c>
      <c r="I205" s="268">
        <f t="shared" si="174"/>
        <v>26966806</v>
      </c>
      <c r="J205" s="268">
        <f t="shared" si="175"/>
        <v>6</v>
      </c>
      <c r="K205" s="269">
        <f t="shared" si="176"/>
        <v>0.95</v>
      </c>
      <c r="L205" s="270">
        <f t="shared" ref="L205:L222" si="216">SUMIF($AN$4:$AN$22,D205,$AW$4:$AW$22)</f>
        <v>1.02</v>
      </c>
      <c r="M205" s="271">
        <f t="shared" si="177"/>
        <v>21836099.50354626</v>
      </c>
      <c r="N205" s="271">
        <f t="shared" si="178"/>
        <v>24612773.029615775</v>
      </c>
      <c r="O205" s="271">
        <f t="shared" si="179"/>
        <v>26130835.013999999</v>
      </c>
      <c r="P205" s="271">
        <f t="shared" si="180"/>
        <v>27742527.739855718</v>
      </c>
      <c r="Q205" s="272">
        <f t="shared" si="181"/>
        <v>26130835.013999999</v>
      </c>
      <c r="R205" s="271">
        <f t="shared" si="181"/>
        <v>27742527.739855718</v>
      </c>
      <c r="S205" s="271">
        <f t="shared" si="182"/>
        <v>29453626.146440148</v>
      </c>
      <c r="T205" s="271"/>
      <c r="U205" s="271">
        <f t="shared" si="183"/>
        <v>2205446049.8581724</v>
      </c>
      <c r="V205" s="271">
        <f t="shared" si="184"/>
        <v>2485890075.9911933</v>
      </c>
      <c r="W205" s="271">
        <f t="shared" si="185"/>
        <v>2639214336.414</v>
      </c>
      <c r="X205" s="272">
        <f t="shared" si="186"/>
        <v>2801995301.7254276</v>
      </c>
      <c r="Y205" s="272">
        <f t="shared" si="187"/>
        <v>2639214336.414</v>
      </c>
      <c r="Z205" s="271">
        <f t="shared" si="188"/>
        <v>2801995301.7254276</v>
      </c>
      <c r="AA205" s="271">
        <f t="shared" si="189"/>
        <v>2974816240.7904549</v>
      </c>
      <c r="AB205" s="271"/>
      <c r="AC205" s="33" t="str">
        <f t="shared" si="190"/>
        <v>BERTAHAP</v>
      </c>
      <c r="AD205" s="273">
        <f t="shared" si="191"/>
        <v>0</v>
      </c>
      <c r="AE205" s="274">
        <v>2</v>
      </c>
      <c r="AF205" s="275"/>
      <c r="AG205" s="271" t="e">
        <f>IF(AF205&gt;#REF!,"LB","KR")</f>
        <v>#REF!</v>
      </c>
      <c r="AH205" s="275">
        <f t="shared" si="213"/>
        <v>2425991000</v>
      </c>
      <c r="AI205" s="275">
        <f t="shared" si="213"/>
        <v>2734480000</v>
      </c>
      <c r="AJ205" s="275">
        <f t="shared" si="213"/>
        <v>2903136000</v>
      </c>
      <c r="AK205" s="276">
        <f t="shared" si="212"/>
        <v>3082195000</v>
      </c>
      <c r="AL205" s="276">
        <f t="shared" si="212"/>
        <v>2903136000</v>
      </c>
      <c r="AM205" s="275">
        <f t="shared" si="212"/>
        <v>3082195000</v>
      </c>
      <c r="AN205" s="275">
        <f t="shared" si="212"/>
        <v>3272298000</v>
      </c>
      <c r="AO205" s="52">
        <f t="shared" si="205"/>
        <v>3077325000</v>
      </c>
      <c r="AP205" s="43">
        <f t="shared" si="205"/>
        <v>3267127000</v>
      </c>
      <c r="AQ205" s="63">
        <f t="shared" si="192"/>
        <v>2769592500</v>
      </c>
      <c r="AR205" s="63">
        <f t="shared" si="193"/>
        <v>46159875</v>
      </c>
      <c r="AS205" s="351">
        <f t="shared" si="194"/>
        <v>57791156.25</v>
      </c>
      <c r="AT205" s="141">
        <f t="shared" si="195"/>
        <v>32671270</v>
      </c>
      <c r="AU205" s="5">
        <f t="shared" si="196"/>
        <v>46159875</v>
      </c>
      <c r="AV205" s="5">
        <f t="shared" si="197"/>
        <v>72578400</v>
      </c>
      <c r="AX205" s="2"/>
      <c r="AY205" s="2"/>
      <c r="BT205" s="56">
        <f t="shared" si="198"/>
        <v>-680911.8515000008</v>
      </c>
      <c r="CT205" s="63">
        <f t="shared" si="199"/>
        <v>2940414300</v>
      </c>
      <c r="CU205" s="44">
        <f t="shared" si="200"/>
        <v>32671270</v>
      </c>
      <c r="CX205" s="56">
        <f t="shared" si="201"/>
        <v>2612822400</v>
      </c>
      <c r="CY205" s="44">
        <f t="shared" si="202"/>
        <v>43547040</v>
      </c>
      <c r="CZ205" s="49">
        <f t="shared" si="203"/>
        <v>72578400</v>
      </c>
    </row>
    <row r="206" spans="1:104">
      <c r="A206" s="3">
        <f t="shared" si="204"/>
        <v>167</v>
      </c>
      <c r="B206" s="263">
        <v>2</v>
      </c>
      <c r="C206" s="264" t="s">
        <v>181</v>
      </c>
      <c r="D206" s="265" t="s">
        <v>35</v>
      </c>
      <c r="E206" s="266"/>
      <c r="F206" s="41" t="s">
        <v>42</v>
      </c>
      <c r="G206" s="267">
        <f t="shared" si="172"/>
        <v>78</v>
      </c>
      <c r="H206" s="267">
        <f t="shared" si="173"/>
        <v>66</v>
      </c>
      <c r="I206" s="268">
        <f t="shared" si="174"/>
        <v>26966806</v>
      </c>
      <c r="J206" s="268">
        <f t="shared" si="175"/>
        <v>2</v>
      </c>
      <c r="K206" s="269">
        <f t="shared" si="176"/>
        <v>0.93</v>
      </c>
      <c r="L206" s="270">
        <f t="shared" si="216"/>
        <v>1.02</v>
      </c>
      <c r="M206" s="271">
        <f t="shared" si="177"/>
        <v>21376392.145576868</v>
      </c>
      <c r="N206" s="271">
        <f t="shared" si="178"/>
        <v>24094609.386887025</v>
      </c>
      <c r="O206" s="271">
        <f t="shared" si="179"/>
        <v>25580712.171600003</v>
      </c>
      <c r="P206" s="271">
        <f t="shared" si="180"/>
        <v>27158474.52427981</v>
      </c>
      <c r="Q206" s="272">
        <f t="shared" si="181"/>
        <v>25580712.171600003</v>
      </c>
      <c r="R206" s="271">
        <f t="shared" si="181"/>
        <v>27158474.52427981</v>
      </c>
      <c r="S206" s="271">
        <f t="shared" si="182"/>
        <v>28833549.806515098</v>
      </c>
      <c r="T206" s="271"/>
      <c r="U206" s="271">
        <f t="shared" si="183"/>
        <v>1410841881.6080732</v>
      </c>
      <c r="V206" s="271">
        <f t="shared" si="184"/>
        <v>1590244219.5345438</v>
      </c>
      <c r="W206" s="271">
        <f t="shared" si="185"/>
        <v>1688327003.3256001</v>
      </c>
      <c r="X206" s="272">
        <f t="shared" si="186"/>
        <v>1792459318.6024675</v>
      </c>
      <c r="Y206" s="272">
        <f t="shared" si="187"/>
        <v>1688327003.3256001</v>
      </c>
      <c r="Z206" s="271">
        <f t="shared" si="188"/>
        <v>1792459318.6024675</v>
      </c>
      <c r="AA206" s="271">
        <f t="shared" si="189"/>
        <v>1903014287.2299964</v>
      </c>
      <c r="AB206" s="271"/>
      <c r="AC206" s="33" t="str">
        <f t="shared" si="190"/>
        <v>BERTAHAP</v>
      </c>
      <c r="AD206" s="273">
        <f t="shared" si="191"/>
        <v>0</v>
      </c>
      <c r="AE206" s="274">
        <v>2</v>
      </c>
      <c r="AF206" s="275"/>
      <c r="AG206" s="271" t="e">
        <f>IF(AF206&gt;#REF!,"LB","KR")</f>
        <v>#REF!</v>
      </c>
      <c r="AH206" s="275">
        <f t="shared" si="213"/>
        <v>1551927000</v>
      </c>
      <c r="AI206" s="275">
        <f t="shared" si="213"/>
        <v>1749269000</v>
      </c>
      <c r="AJ206" s="275">
        <f t="shared" si="213"/>
        <v>1857160000</v>
      </c>
      <c r="AK206" s="276">
        <f t="shared" si="212"/>
        <v>1971706000</v>
      </c>
      <c r="AL206" s="276">
        <f t="shared" si="212"/>
        <v>1857160000</v>
      </c>
      <c r="AM206" s="275">
        <f t="shared" si="212"/>
        <v>1971706000</v>
      </c>
      <c r="AN206" s="275">
        <f t="shared" si="212"/>
        <v>2093316000</v>
      </c>
      <c r="AO206" s="52">
        <f t="shared" si="205"/>
        <v>1968590000</v>
      </c>
      <c r="AP206" s="43">
        <f t="shared" si="205"/>
        <v>2090009000</v>
      </c>
      <c r="AQ206" s="63">
        <f t="shared" si="192"/>
        <v>1771731000</v>
      </c>
      <c r="AR206" s="63">
        <f t="shared" si="193"/>
        <v>29528850</v>
      </c>
      <c r="AS206" s="351">
        <f t="shared" si="194"/>
        <v>36969487.5</v>
      </c>
      <c r="AT206" s="141">
        <f t="shared" si="195"/>
        <v>20900090</v>
      </c>
      <c r="AU206" s="5">
        <f t="shared" si="196"/>
        <v>29528850</v>
      </c>
      <c r="AV206" s="5">
        <f t="shared" si="197"/>
        <v>46429000</v>
      </c>
      <c r="AX206" s="2"/>
      <c r="AY206" s="2"/>
      <c r="BT206" s="56">
        <f t="shared" si="198"/>
        <v>-1231034.6938999966</v>
      </c>
      <c r="CT206" s="63">
        <f t="shared" si="199"/>
        <v>1881008100</v>
      </c>
      <c r="CU206" s="44">
        <f t="shared" si="200"/>
        <v>20900090</v>
      </c>
      <c r="CX206" s="56">
        <f t="shared" si="201"/>
        <v>1671444000</v>
      </c>
      <c r="CY206" s="44">
        <f t="shared" si="202"/>
        <v>27857400</v>
      </c>
      <c r="CZ206" s="49">
        <f t="shared" si="203"/>
        <v>46429000</v>
      </c>
    </row>
    <row r="207" spans="1:104">
      <c r="A207" s="3">
        <f t="shared" si="204"/>
        <v>168</v>
      </c>
      <c r="B207" s="263">
        <v>3</v>
      </c>
      <c r="C207" s="264" t="s">
        <v>181</v>
      </c>
      <c r="D207" s="265" t="s">
        <v>41</v>
      </c>
      <c r="E207" s="266"/>
      <c r="F207" s="41" t="s">
        <v>45</v>
      </c>
      <c r="G207" s="267">
        <f t="shared" si="172"/>
        <v>60</v>
      </c>
      <c r="H207" s="267">
        <f t="shared" si="173"/>
        <v>52</v>
      </c>
      <c r="I207" s="268">
        <f t="shared" si="174"/>
        <v>26966806</v>
      </c>
      <c r="J207" s="268">
        <f t="shared" si="175"/>
        <v>2</v>
      </c>
      <c r="K207" s="269">
        <f t="shared" si="176"/>
        <v>0.93</v>
      </c>
      <c r="L207" s="270">
        <f t="shared" si="216"/>
        <v>1.02</v>
      </c>
      <c r="M207" s="271">
        <f t="shared" si="177"/>
        <v>21376392.145576868</v>
      </c>
      <c r="N207" s="271">
        <f t="shared" si="178"/>
        <v>24094609.386887025</v>
      </c>
      <c r="O207" s="271">
        <f t="shared" si="179"/>
        <v>25580712.171600003</v>
      </c>
      <c r="P207" s="271">
        <f t="shared" si="180"/>
        <v>27158474.52427981</v>
      </c>
      <c r="Q207" s="272">
        <f t="shared" si="181"/>
        <v>25580712.171600003</v>
      </c>
      <c r="R207" s="271">
        <f t="shared" si="181"/>
        <v>27158474.52427981</v>
      </c>
      <c r="S207" s="271">
        <f t="shared" si="182"/>
        <v>28833549.806515098</v>
      </c>
      <c r="T207" s="271"/>
      <c r="U207" s="271">
        <f t="shared" si="183"/>
        <v>1111572391.5699971</v>
      </c>
      <c r="V207" s="271">
        <f t="shared" si="184"/>
        <v>1252919688.1181252</v>
      </c>
      <c r="W207" s="271">
        <f t="shared" si="185"/>
        <v>1330197032.9232001</v>
      </c>
      <c r="X207" s="272">
        <f t="shared" si="186"/>
        <v>1412240675.2625501</v>
      </c>
      <c r="Y207" s="272">
        <f t="shared" si="187"/>
        <v>1330197032.9232001</v>
      </c>
      <c r="Z207" s="271">
        <f t="shared" si="188"/>
        <v>1412240675.2625501</v>
      </c>
      <c r="AA207" s="271">
        <f t="shared" si="189"/>
        <v>1499344589.9387851</v>
      </c>
      <c r="AB207" s="271"/>
      <c r="AC207" s="33" t="str">
        <f t="shared" si="190"/>
        <v>BERTAHAP</v>
      </c>
      <c r="AD207" s="273">
        <f t="shared" si="191"/>
        <v>0</v>
      </c>
      <c r="AE207" s="274">
        <v>2</v>
      </c>
      <c r="AF207" s="275"/>
      <c r="AG207" s="271" t="e">
        <f>IF(AF207&gt;#REF!,"LB","KR")</f>
        <v>#REF!</v>
      </c>
      <c r="AH207" s="275">
        <f t="shared" si="213"/>
        <v>1222730000</v>
      </c>
      <c r="AI207" s="275">
        <f t="shared" si="213"/>
        <v>1378212000</v>
      </c>
      <c r="AJ207" s="275">
        <f t="shared" si="213"/>
        <v>1463217000</v>
      </c>
      <c r="AK207" s="276">
        <f t="shared" si="212"/>
        <v>1553465000</v>
      </c>
      <c r="AL207" s="276">
        <f t="shared" si="212"/>
        <v>1463217000</v>
      </c>
      <c r="AM207" s="275">
        <f t="shared" si="212"/>
        <v>1553465000</v>
      </c>
      <c r="AN207" s="275">
        <f t="shared" si="212"/>
        <v>1649280000</v>
      </c>
      <c r="AO207" s="52">
        <f t="shared" si="205"/>
        <v>1551011000</v>
      </c>
      <c r="AP207" s="43">
        <f t="shared" si="205"/>
        <v>1646673000</v>
      </c>
      <c r="AQ207" s="63">
        <f t="shared" si="192"/>
        <v>1395909900</v>
      </c>
      <c r="AR207" s="63">
        <f t="shared" si="193"/>
        <v>23265165</v>
      </c>
      <c r="AS207" s="351">
        <f t="shared" si="194"/>
        <v>29127468.75</v>
      </c>
      <c r="AT207" s="141">
        <f t="shared" si="195"/>
        <v>16466730</v>
      </c>
      <c r="AU207" s="5">
        <f t="shared" si="196"/>
        <v>23265165</v>
      </c>
      <c r="AV207" s="5">
        <f t="shared" si="197"/>
        <v>36580425</v>
      </c>
      <c r="AX207" s="2"/>
      <c r="AY207" s="2"/>
      <c r="BT207" s="56">
        <f t="shared" si="198"/>
        <v>-1231034.6938999966</v>
      </c>
      <c r="CT207" s="63">
        <f t="shared" si="199"/>
        <v>1482005700</v>
      </c>
      <c r="CU207" s="44">
        <f t="shared" si="200"/>
        <v>16466730</v>
      </c>
      <c r="CX207" s="56">
        <f t="shared" si="201"/>
        <v>1316895300</v>
      </c>
      <c r="CY207" s="44">
        <f t="shared" si="202"/>
        <v>21948255</v>
      </c>
      <c r="CZ207" s="49">
        <f t="shared" si="203"/>
        <v>36580425</v>
      </c>
    </row>
    <row r="208" spans="1:104">
      <c r="A208" s="3">
        <f t="shared" si="204"/>
        <v>169</v>
      </c>
      <c r="B208" s="263">
        <v>4</v>
      </c>
      <c r="C208" s="264" t="s">
        <v>181</v>
      </c>
      <c r="D208" s="265">
        <v>10</v>
      </c>
      <c r="E208" s="266"/>
      <c r="F208" s="41" t="s">
        <v>48</v>
      </c>
      <c r="G208" s="267">
        <f t="shared" si="172"/>
        <v>74</v>
      </c>
      <c r="H208" s="267">
        <f t="shared" si="173"/>
        <v>63</v>
      </c>
      <c r="I208" s="268">
        <f t="shared" si="174"/>
        <v>26966806</v>
      </c>
      <c r="J208" s="268">
        <f t="shared" si="175"/>
        <v>2</v>
      </c>
      <c r="K208" s="269">
        <f t="shared" si="176"/>
        <v>0.93</v>
      </c>
      <c r="L208" s="270">
        <f t="shared" si="216"/>
        <v>1.02</v>
      </c>
      <c r="M208" s="271">
        <f t="shared" si="177"/>
        <v>21376392.145576868</v>
      </c>
      <c r="N208" s="271">
        <f t="shared" si="178"/>
        <v>24094609.386887025</v>
      </c>
      <c r="O208" s="271">
        <f t="shared" si="179"/>
        <v>25580712.171600003</v>
      </c>
      <c r="P208" s="271">
        <f t="shared" si="180"/>
        <v>27158474.52427981</v>
      </c>
      <c r="Q208" s="272">
        <f t="shared" si="181"/>
        <v>25580712.171600003</v>
      </c>
      <c r="R208" s="271">
        <f t="shared" si="181"/>
        <v>27158474.52427981</v>
      </c>
      <c r="S208" s="271">
        <f t="shared" si="182"/>
        <v>28833549.806515098</v>
      </c>
      <c r="T208" s="271"/>
      <c r="U208" s="271">
        <f t="shared" si="183"/>
        <v>1346712705.1713426</v>
      </c>
      <c r="V208" s="271">
        <f t="shared" si="184"/>
        <v>1517960391.3738825</v>
      </c>
      <c r="W208" s="271">
        <f t="shared" si="185"/>
        <v>1611584866.8108001</v>
      </c>
      <c r="X208" s="272">
        <f t="shared" si="186"/>
        <v>1710983895.029628</v>
      </c>
      <c r="Y208" s="272">
        <f t="shared" si="187"/>
        <v>1611584866.8108001</v>
      </c>
      <c r="Z208" s="271">
        <f t="shared" si="188"/>
        <v>1710983895.029628</v>
      </c>
      <c r="AA208" s="271">
        <f t="shared" si="189"/>
        <v>1816513637.810451</v>
      </c>
      <c r="AB208" s="271"/>
      <c r="AC208" s="33" t="str">
        <f t="shared" si="190"/>
        <v>BERTAHAP</v>
      </c>
      <c r="AD208" s="273">
        <f t="shared" si="191"/>
        <v>0</v>
      </c>
      <c r="AE208" s="274">
        <v>2</v>
      </c>
      <c r="AF208" s="275"/>
      <c r="AG208" s="271" t="e">
        <f>IF(AF208&gt;#REF!,"LB","KR")</f>
        <v>#REF!</v>
      </c>
      <c r="AH208" s="275">
        <f t="shared" si="213"/>
        <v>1481384000</v>
      </c>
      <c r="AI208" s="275">
        <f t="shared" si="213"/>
        <v>1669757000</v>
      </c>
      <c r="AJ208" s="275">
        <f t="shared" si="213"/>
        <v>1772744000</v>
      </c>
      <c r="AK208" s="276">
        <f t="shared" si="212"/>
        <v>1882083000</v>
      </c>
      <c r="AL208" s="276">
        <f t="shared" si="212"/>
        <v>1772744000</v>
      </c>
      <c r="AM208" s="275">
        <f t="shared" si="212"/>
        <v>1882083000</v>
      </c>
      <c r="AN208" s="275">
        <f t="shared" si="212"/>
        <v>1998166000</v>
      </c>
      <c r="AO208" s="52">
        <f t="shared" si="205"/>
        <v>1879109000</v>
      </c>
      <c r="AP208" s="43">
        <f t="shared" si="205"/>
        <v>1995008000</v>
      </c>
      <c r="AQ208" s="63">
        <f t="shared" si="192"/>
        <v>1691198100</v>
      </c>
      <c r="AR208" s="63">
        <f t="shared" si="193"/>
        <v>28186635</v>
      </c>
      <c r="AS208" s="351">
        <f t="shared" si="194"/>
        <v>35289056.25</v>
      </c>
      <c r="AT208" s="141">
        <f t="shared" si="195"/>
        <v>19950080</v>
      </c>
      <c r="AU208" s="5">
        <f t="shared" si="196"/>
        <v>28186635</v>
      </c>
      <c r="AV208" s="5">
        <f t="shared" si="197"/>
        <v>44318600</v>
      </c>
      <c r="AX208" s="2"/>
      <c r="AY208" s="2"/>
      <c r="BT208" s="56">
        <f t="shared" si="198"/>
        <v>-1231034.6938999966</v>
      </c>
      <c r="CT208" s="63">
        <f t="shared" si="199"/>
        <v>1795507200</v>
      </c>
      <c r="CU208" s="44">
        <f t="shared" si="200"/>
        <v>19950080</v>
      </c>
      <c r="CX208" s="56">
        <f t="shared" si="201"/>
        <v>1595469600</v>
      </c>
      <c r="CY208" s="44">
        <f t="shared" si="202"/>
        <v>26591160</v>
      </c>
      <c r="CZ208" s="49">
        <f t="shared" si="203"/>
        <v>44318600</v>
      </c>
    </row>
    <row r="209" spans="1:104">
      <c r="A209" s="3">
        <f t="shared" si="204"/>
        <v>170</v>
      </c>
      <c r="B209" s="263">
        <v>5</v>
      </c>
      <c r="C209" s="264" t="s">
        <v>181</v>
      </c>
      <c r="D209" s="299">
        <v>12</v>
      </c>
      <c r="E209" s="266"/>
      <c r="F209" s="41" t="s">
        <v>50</v>
      </c>
      <c r="G209" s="267">
        <f t="shared" si="172"/>
        <v>67</v>
      </c>
      <c r="H209" s="267">
        <f t="shared" si="173"/>
        <v>57</v>
      </c>
      <c r="I209" s="268">
        <f t="shared" si="174"/>
        <v>26966806</v>
      </c>
      <c r="J209" s="268">
        <f t="shared" si="175"/>
        <v>2</v>
      </c>
      <c r="K209" s="269">
        <f t="shared" si="176"/>
        <v>0.93</v>
      </c>
      <c r="L209" s="270">
        <f t="shared" si="216"/>
        <v>1.02</v>
      </c>
      <c r="M209" s="271">
        <f t="shared" si="177"/>
        <v>21376392.145576868</v>
      </c>
      <c r="N209" s="271">
        <f t="shared" si="178"/>
        <v>24094609.386887025</v>
      </c>
      <c r="O209" s="271">
        <f t="shared" si="179"/>
        <v>25580712.171600003</v>
      </c>
      <c r="P209" s="271">
        <f t="shared" si="180"/>
        <v>27158474.52427981</v>
      </c>
      <c r="Q209" s="272">
        <f t="shared" si="181"/>
        <v>25580712.171600003</v>
      </c>
      <c r="R209" s="271">
        <f t="shared" si="181"/>
        <v>27158474.52427981</v>
      </c>
      <c r="S209" s="271">
        <f t="shared" si="182"/>
        <v>28833549.806515098</v>
      </c>
      <c r="T209" s="271"/>
      <c r="U209" s="271">
        <f t="shared" si="183"/>
        <v>1218454352.2978816</v>
      </c>
      <c r="V209" s="271">
        <f t="shared" si="184"/>
        <v>1373392735.0525603</v>
      </c>
      <c r="W209" s="271">
        <f t="shared" si="185"/>
        <v>1458100593.7812002</v>
      </c>
      <c r="X209" s="272">
        <f t="shared" si="186"/>
        <v>1548033047.8839493</v>
      </c>
      <c r="Y209" s="272">
        <f t="shared" si="187"/>
        <v>1458100593.7812002</v>
      </c>
      <c r="Z209" s="271">
        <f t="shared" si="188"/>
        <v>1548033047.8839493</v>
      </c>
      <c r="AA209" s="271">
        <f t="shared" si="189"/>
        <v>1643512338.9713607</v>
      </c>
      <c r="AB209" s="271"/>
      <c r="AC209" s="33" t="str">
        <f t="shared" si="190"/>
        <v>BERTAHAP</v>
      </c>
      <c r="AD209" s="273">
        <f t="shared" si="191"/>
        <v>0</v>
      </c>
      <c r="AE209" s="274">
        <v>2</v>
      </c>
      <c r="AF209" s="275"/>
      <c r="AG209" s="271" t="e">
        <f>IF(AF209&gt;#REF!,"LB","KR")</f>
        <v>#REF!</v>
      </c>
      <c r="AH209" s="275">
        <f t="shared" si="213"/>
        <v>1340300000</v>
      </c>
      <c r="AI209" s="275">
        <f t="shared" si="213"/>
        <v>1510733000</v>
      </c>
      <c r="AJ209" s="275">
        <f t="shared" si="213"/>
        <v>1603911000</v>
      </c>
      <c r="AK209" s="276">
        <f t="shared" si="212"/>
        <v>1702837000</v>
      </c>
      <c r="AL209" s="276">
        <f t="shared" si="212"/>
        <v>1603911000</v>
      </c>
      <c r="AM209" s="275">
        <f t="shared" si="212"/>
        <v>1702837000</v>
      </c>
      <c r="AN209" s="275">
        <f t="shared" si="212"/>
        <v>1807864000</v>
      </c>
      <c r="AO209" s="52">
        <f t="shared" si="205"/>
        <v>1700146000</v>
      </c>
      <c r="AP209" s="43">
        <f t="shared" si="205"/>
        <v>1805008000</v>
      </c>
      <c r="AQ209" s="63">
        <f t="shared" si="192"/>
        <v>1530131400</v>
      </c>
      <c r="AR209" s="63">
        <f t="shared" si="193"/>
        <v>25502190</v>
      </c>
      <c r="AS209" s="351">
        <f t="shared" si="194"/>
        <v>31928193.75</v>
      </c>
      <c r="AT209" s="141">
        <f t="shared" si="195"/>
        <v>18050080</v>
      </c>
      <c r="AU209" s="5">
        <f t="shared" si="196"/>
        <v>25502190</v>
      </c>
      <c r="AV209" s="5">
        <f t="shared" si="197"/>
        <v>40097775</v>
      </c>
      <c r="AX209" s="2"/>
      <c r="AY209" s="2"/>
      <c r="BT209" s="56">
        <f t="shared" si="198"/>
        <v>-1231034.6938999966</v>
      </c>
      <c r="CT209" s="63">
        <f t="shared" si="199"/>
        <v>1624507200</v>
      </c>
      <c r="CU209" s="44">
        <f t="shared" si="200"/>
        <v>18050080</v>
      </c>
      <c r="CX209" s="56">
        <f t="shared" si="201"/>
        <v>1443519900</v>
      </c>
      <c r="CY209" s="44">
        <f t="shared" si="202"/>
        <v>24058665</v>
      </c>
      <c r="CZ209" s="49">
        <f t="shared" si="203"/>
        <v>40097775</v>
      </c>
    </row>
    <row r="210" spans="1:104">
      <c r="A210" s="3">
        <f t="shared" si="204"/>
        <v>171</v>
      </c>
      <c r="B210" s="263">
        <v>6</v>
      </c>
      <c r="C210" s="264" t="s">
        <v>181</v>
      </c>
      <c r="D210" s="265">
        <v>16</v>
      </c>
      <c r="E210" s="266"/>
      <c r="F210" s="41" t="s">
        <v>52</v>
      </c>
      <c r="G210" s="267">
        <f t="shared" si="172"/>
        <v>71</v>
      </c>
      <c r="H210" s="267">
        <f t="shared" si="173"/>
        <v>63</v>
      </c>
      <c r="I210" s="268">
        <f t="shared" si="174"/>
        <v>26966806</v>
      </c>
      <c r="J210" s="268">
        <f t="shared" si="175"/>
        <v>2</v>
      </c>
      <c r="K210" s="269">
        <f t="shared" si="176"/>
        <v>0.93</v>
      </c>
      <c r="L210" s="270">
        <f t="shared" si="216"/>
        <v>1.02</v>
      </c>
      <c r="M210" s="271">
        <f t="shared" si="177"/>
        <v>21376392.145576868</v>
      </c>
      <c r="N210" s="271">
        <f t="shared" si="178"/>
        <v>24094609.386887025</v>
      </c>
      <c r="O210" s="271">
        <f t="shared" si="179"/>
        <v>25580712.171600003</v>
      </c>
      <c r="P210" s="271">
        <f t="shared" si="180"/>
        <v>27158474.52427981</v>
      </c>
      <c r="Q210" s="272">
        <f t="shared" si="181"/>
        <v>25580712.171600003</v>
      </c>
      <c r="R210" s="271">
        <f t="shared" si="181"/>
        <v>27158474.52427981</v>
      </c>
      <c r="S210" s="271">
        <f t="shared" si="182"/>
        <v>28833549.806515098</v>
      </c>
      <c r="T210" s="271"/>
      <c r="U210" s="271">
        <f t="shared" si="183"/>
        <v>1346712705.1713426</v>
      </c>
      <c r="V210" s="271">
        <f t="shared" si="184"/>
        <v>1517960391.3738825</v>
      </c>
      <c r="W210" s="271">
        <f t="shared" si="185"/>
        <v>1611584866.8108001</v>
      </c>
      <c r="X210" s="272">
        <f t="shared" si="186"/>
        <v>1710983895.029628</v>
      </c>
      <c r="Y210" s="272">
        <f t="shared" si="187"/>
        <v>1611584866.8108001</v>
      </c>
      <c r="Z210" s="271">
        <f t="shared" si="188"/>
        <v>1710983895.029628</v>
      </c>
      <c r="AA210" s="271">
        <f t="shared" si="189"/>
        <v>1816513637.810451</v>
      </c>
      <c r="AB210" s="271"/>
      <c r="AC210" s="33" t="str">
        <f t="shared" si="190"/>
        <v>BERTAHAP</v>
      </c>
      <c r="AD210" s="273">
        <f t="shared" si="191"/>
        <v>0</v>
      </c>
      <c r="AE210" s="274">
        <v>2</v>
      </c>
      <c r="AF210" s="275"/>
      <c r="AG210" s="271" t="e">
        <f>IF(AF210&gt;#REF!,"LB","KR")</f>
        <v>#REF!</v>
      </c>
      <c r="AH210" s="275">
        <f t="shared" si="213"/>
        <v>1481384000</v>
      </c>
      <c r="AI210" s="275">
        <f t="shared" si="213"/>
        <v>1669757000</v>
      </c>
      <c r="AJ210" s="275">
        <f t="shared" si="213"/>
        <v>1772744000</v>
      </c>
      <c r="AK210" s="276">
        <f t="shared" si="212"/>
        <v>1882083000</v>
      </c>
      <c r="AL210" s="276">
        <f t="shared" si="212"/>
        <v>1772744000</v>
      </c>
      <c r="AM210" s="275">
        <f t="shared" si="212"/>
        <v>1882083000</v>
      </c>
      <c r="AN210" s="275">
        <f t="shared" si="212"/>
        <v>1998166000</v>
      </c>
      <c r="AO210" s="52">
        <f t="shared" si="205"/>
        <v>1879109000</v>
      </c>
      <c r="AP210" s="43">
        <f t="shared" si="205"/>
        <v>1995008000</v>
      </c>
      <c r="AQ210" s="63">
        <f t="shared" si="192"/>
        <v>1691198100</v>
      </c>
      <c r="AR210" s="63">
        <f t="shared" si="193"/>
        <v>28186635</v>
      </c>
      <c r="AS210" s="351">
        <f t="shared" si="194"/>
        <v>35289056.25</v>
      </c>
      <c r="AT210" s="141">
        <f t="shared" si="195"/>
        <v>19950080</v>
      </c>
      <c r="AU210" s="5">
        <f t="shared" si="196"/>
        <v>28186635</v>
      </c>
      <c r="AV210" s="5">
        <f t="shared" si="197"/>
        <v>44318600</v>
      </c>
      <c r="AX210" s="2"/>
      <c r="AY210" s="2"/>
      <c r="BT210" s="56">
        <f t="shared" si="198"/>
        <v>-1231034.6938999966</v>
      </c>
      <c r="CT210" s="63">
        <f t="shared" si="199"/>
        <v>1795507200</v>
      </c>
      <c r="CU210" s="44">
        <f t="shared" si="200"/>
        <v>19950080</v>
      </c>
      <c r="CX210" s="56">
        <f t="shared" si="201"/>
        <v>1595469600</v>
      </c>
      <c r="CY210" s="44">
        <f t="shared" si="202"/>
        <v>26591160</v>
      </c>
      <c r="CZ210" s="49">
        <f t="shared" si="203"/>
        <v>44318600</v>
      </c>
    </row>
    <row r="211" spans="1:104">
      <c r="A211" s="3">
        <f t="shared" si="204"/>
        <v>172</v>
      </c>
      <c r="B211" s="263">
        <v>7</v>
      </c>
      <c r="C211" s="264" t="s">
        <v>181</v>
      </c>
      <c r="D211" s="299">
        <v>18</v>
      </c>
      <c r="E211" s="266"/>
      <c r="F211" s="41" t="s">
        <v>54</v>
      </c>
      <c r="G211" s="267">
        <f t="shared" si="172"/>
        <v>97</v>
      </c>
      <c r="H211" s="267">
        <f t="shared" si="173"/>
        <v>85</v>
      </c>
      <c r="I211" s="268">
        <f t="shared" si="174"/>
        <v>26966806</v>
      </c>
      <c r="J211" s="268">
        <f t="shared" si="175"/>
        <v>2</v>
      </c>
      <c r="K211" s="269">
        <f t="shared" si="176"/>
        <v>0.93</v>
      </c>
      <c r="L211" s="270">
        <f t="shared" si="216"/>
        <v>1.02</v>
      </c>
      <c r="M211" s="271">
        <f t="shared" si="177"/>
        <v>21376392.145576868</v>
      </c>
      <c r="N211" s="271">
        <f t="shared" si="178"/>
        <v>24094609.386887025</v>
      </c>
      <c r="O211" s="271">
        <f t="shared" si="179"/>
        <v>25580712.171600003</v>
      </c>
      <c r="P211" s="271">
        <f t="shared" si="180"/>
        <v>27158474.52427981</v>
      </c>
      <c r="Q211" s="272">
        <f t="shared" si="181"/>
        <v>25580712.171600003</v>
      </c>
      <c r="R211" s="271">
        <f t="shared" si="181"/>
        <v>27158474.52427981</v>
      </c>
      <c r="S211" s="271">
        <f t="shared" si="182"/>
        <v>28833549.806515098</v>
      </c>
      <c r="T211" s="271"/>
      <c r="U211" s="271">
        <f t="shared" si="183"/>
        <v>1816993332.3740337</v>
      </c>
      <c r="V211" s="271">
        <f t="shared" si="184"/>
        <v>2048041797.8853972</v>
      </c>
      <c r="W211" s="271">
        <f t="shared" si="185"/>
        <v>2174360534.5860004</v>
      </c>
      <c r="X211" s="272">
        <f t="shared" si="186"/>
        <v>2308470334.5637841</v>
      </c>
      <c r="Y211" s="272">
        <f t="shared" si="187"/>
        <v>2174360534.5860004</v>
      </c>
      <c r="Z211" s="271">
        <f t="shared" si="188"/>
        <v>2308470334.5637841</v>
      </c>
      <c r="AA211" s="271">
        <f t="shared" si="189"/>
        <v>2450851733.5537834</v>
      </c>
      <c r="AB211" s="271"/>
      <c r="AC211" s="33" t="str">
        <f t="shared" si="190"/>
        <v>BERTAHAP</v>
      </c>
      <c r="AD211" s="273">
        <f t="shared" si="191"/>
        <v>0</v>
      </c>
      <c r="AE211" s="274">
        <v>2</v>
      </c>
      <c r="AF211" s="275"/>
      <c r="AG211" s="271" t="e">
        <f>IF(AF211&gt;#REF!,"LB","KR")</f>
        <v>#REF!</v>
      </c>
      <c r="AH211" s="275">
        <f t="shared" si="213"/>
        <v>1998693000</v>
      </c>
      <c r="AI211" s="275">
        <f t="shared" si="213"/>
        <v>2252846000</v>
      </c>
      <c r="AJ211" s="275">
        <f t="shared" si="213"/>
        <v>2391797000</v>
      </c>
      <c r="AK211" s="276">
        <f t="shared" si="212"/>
        <v>2539318000</v>
      </c>
      <c r="AL211" s="276">
        <f t="shared" si="212"/>
        <v>2391797000</v>
      </c>
      <c r="AM211" s="275">
        <f t="shared" si="212"/>
        <v>2539318000</v>
      </c>
      <c r="AN211" s="275">
        <f t="shared" si="212"/>
        <v>2695937000</v>
      </c>
      <c r="AO211" s="52">
        <f t="shared" si="205"/>
        <v>2535305000</v>
      </c>
      <c r="AP211" s="43">
        <f t="shared" si="205"/>
        <v>2691678000</v>
      </c>
      <c r="AQ211" s="63">
        <f t="shared" si="192"/>
        <v>2281774500</v>
      </c>
      <c r="AR211" s="63">
        <f t="shared" si="193"/>
        <v>38029575</v>
      </c>
      <c r="AS211" s="351">
        <f t="shared" si="194"/>
        <v>47612212.5</v>
      </c>
      <c r="AT211" s="141">
        <f t="shared" si="195"/>
        <v>26916780</v>
      </c>
      <c r="AU211" s="5">
        <f t="shared" si="196"/>
        <v>38029575</v>
      </c>
      <c r="AV211" s="5">
        <f t="shared" si="197"/>
        <v>59794925</v>
      </c>
      <c r="AX211" s="2"/>
      <c r="AY211" s="2"/>
      <c r="BT211" s="56">
        <f t="shared" si="198"/>
        <v>-1231034.6938999966</v>
      </c>
      <c r="CT211" s="63">
        <f t="shared" si="199"/>
        <v>2422510200</v>
      </c>
      <c r="CU211" s="44">
        <f t="shared" si="200"/>
        <v>26916780</v>
      </c>
      <c r="CX211" s="56">
        <f t="shared" si="201"/>
        <v>2152617300</v>
      </c>
      <c r="CY211" s="44">
        <f t="shared" si="202"/>
        <v>35876955</v>
      </c>
      <c r="CZ211" s="49">
        <f t="shared" si="203"/>
        <v>59794925</v>
      </c>
    </row>
    <row r="212" spans="1:104">
      <c r="A212" s="3">
        <f t="shared" si="204"/>
        <v>173</v>
      </c>
      <c r="B212" s="263">
        <v>8</v>
      </c>
      <c r="C212" s="264" t="s">
        <v>181</v>
      </c>
      <c r="D212" s="299">
        <v>20</v>
      </c>
      <c r="E212" s="266"/>
      <c r="F212" s="41" t="s">
        <v>70</v>
      </c>
      <c r="G212" s="267">
        <f t="shared" si="172"/>
        <v>60</v>
      </c>
      <c r="H212" s="267">
        <f t="shared" si="173"/>
        <v>51</v>
      </c>
      <c r="I212" s="268">
        <f t="shared" si="174"/>
        <v>26966806</v>
      </c>
      <c r="J212" s="268">
        <f t="shared" si="175"/>
        <v>2</v>
      </c>
      <c r="K212" s="269">
        <f t="shared" si="176"/>
        <v>0.93</v>
      </c>
      <c r="L212" s="270">
        <f t="shared" si="216"/>
        <v>1.02</v>
      </c>
      <c r="M212" s="271">
        <f t="shared" si="177"/>
        <v>21376392.145576868</v>
      </c>
      <c r="N212" s="271">
        <f t="shared" si="178"/>
        <v>24094609.386887025</v>
      </c>
      <c r="O212" s="271">
        <f t="shared" si="179"/>
        <v>25580712.171600003</v>
      </c>
      <c r="P212" s="271">
        <f t="shared" si="180"/>
        <v>27158474.52427981</v>
      </c>
      <c r="Q212" s="272">
        <f t="shared" si="181"/>
        <v>25580712.171600003</v>
      </c>
      <c r="R212" s="271">
        <f t="shared" si="181"/>
        <v>27158474.52427981</v>
      </c>
      <c r="S212" s="271">
        <f t="shared" si="182"/>
        <v>28833549.806515098</v>
      </c>
      <c r="T212" s="271"/>
      <c r="U212" s="271">
        <f t="shared" si="183"/>
        <v>1090195999.4244204</v>
      </c>
      <c r="V212" s="271">
        <f t="shared" si="184"/>
        <v>1228825078.7312384</v>
      </c>
      <c r="W212" s="271">
        <f t="shared" si="185"/>
        <v>1304616320.7516</v>
      </c>
      <c r="X212" s="272">
        <f t="shared" si="186"/>
        <v>1385082200.7382703</v>
      </c>
      <c r="Y212" s="272">
        <f t="shared" si="187"/>
        <v>1304616320.7516</v>
      </c>
      <c r="Z212" s="271">
        <f t="shared" si="188"/>
        <v>1385082200.7382703</v>
      </c>
      <c r="AA212" s="271">
        <f t="shared" si="189"/>
        <v>1470511040.1322699</v>
      </c>
      <c r="AB212" s="271"/>
      <c r="AC212" s="33" t="str">
        <f t="shared" si="190"/>
        <v>BERTAHAP</v>
      </c>
      <c r="AD212" s="273">
        <f t="shared" si="191"/>
        <v>0</v>
      </c>
      <c r="AE212" s="274">
        <v>2</v>
      </c>
      <c r="AF212" s="275"/>
      <c r="AG212" s="271" t="e">
        <f>IF(AF212&gt;#REF!,"LB","KR")</f>
        <v>#REF!</v>
      </c>
      <c r="AH212" s="275">
        <f t="shared" si="213"/>
        <v>1199216000</v>
      </c>
      <c r="AI212" s="275">
        <f t="shared" si="213"/>
        <v>1351708000</v>
      </c>
      <c r="AJ212" s="275">
        <f t="shared" si="213"/>
        <v>1435078000</v>
      </c>
      <c r="AK212" s="276">
        <f t="shared" si="212"/>
        <v>1523591000</v>
      </c>
      <c r="AL212" s="276">
        <f t="shared" si="212"/>
        <v>1435078000</v>
      </c>
      <c r="AM212" s="275">
        <f t="shared" si="212"/>
        <v>1523591000</v>
      </c>
      <c r="AN212" s="275">
        <f t="shared" si="212"/>
        <v>1617563000</v>
      </c>
      <c r="AO212" s="52">
        <f t="shared" si="205"/>
        <v>1521183000</v>
      </c>
      <c r="AP212" s="43">
        <f t="shared" si="205"/>
        <v>1615007000</v>
      </c>
      <c r="AQ212" s="63">
        <f t="shared" si="192"/>
        <v>1369064700</v>
      </c>
      <c r="AR212" s="63">
        <f t="shared" si="193"/>
        <v>22817745</v>
      </c>
      <c r="AS212" s="351">
        <f t="shared" si="194"/>
        <v>28567331.25</v>
      </c>
      <c r="AT212" s="141">
        <f t="shared" si="195"/>
        <v>16150070</v>
      </c>
      <c r="AU212" s="5">
        <f t="shared" si="196"/>
        <v>22817745</v>
      </c>
      <c r="AV212" s="5">
        <f t="shared" si="197"/>
        <v>35876950</v>
      </c>
      <c r="AX212" s="2"/>
      <c r="AY212" s="2"/>
      <c r="BT212" s="56">
        <f t="shared" si="198"/>
        <v>-1231034.6938999966</v>
      </c>
      <c r="CT212" s="63">
        <f t="shared" si="199"/>
        <v>1453506300</v>
      </c>
      <c r="CU212" s="44">
        <f t="shared" si="200"/>
        <v>16150070</v>
      </c>
      <c r="CX212" s="56">
        <f t="shared" si="201"/>
        <v>1291570200</v>
      </c>
      <c r="CY212" s="44">
        <f t="shared" si="202"/>
        <v>21526170</v>
      </c>
      <c r="CZ212" s="49">
        <f t="shared" si="203"/>
        <v>35876950</v>
      </c>
    </row>
    <row r="213" spans="1:104">
      <c r="A213" s="3">
        <f t="shared" si="204"/>
        <v>174</v>
      </c>
      <c r="B213" s="263">
        <v>9</v>
      </c>
      <c r="C213" s="264" t="s">
        <v>181</v>
      </c>
      <c r="D213" s="299">
        <v>22</v>
      </c>
      <c r="E213" s="266"/>
      <c r="F213" s="41" t="s">
        <v>89</v>
      </c>
      <c r="G213" s="267">
        <f t="shared" si="172"/>
        <v>81</v>
      </c>
      <c r="H213" s="267">
        <f t="shared" si="173"/>
        <v>70</v>
      </c>
      <c r="I213" s="268">
        <f t="shared" si="174"/>
        <v>26966806</v>
      </c>
      <c r="J213" s="268">
        <f t="shared" si="175"/>
        <v>4</v>
      </c>
      <c r="K213" s="269">
        <f t="shared" si="176"/>
        <v>0.97</v>
      </c>
      <c r="L213" s="270">
        <f t="shared" si="216"/>
        <v>1.02</v>
      </c>
      <c r="M213" s="271">
        <f t="shared" si="177"/>
        <v>22295806.861515656</v>
      </c>
      <c r="N213" s="271">
        <f t="shared" si="178"/>
        <v>25130936.672344532</v>
      </c>
      <c r="O213" s="271">
        <f t="shared" si="179"/>
        <v>26680957.856400002</v>
      </c>
      <c r="P213" s="271">
        <f t="shared" si="180"/>
        <v>28326580.955431629</v>
      </c>
      <c r="Q213" s="272">
        <f t="shared" si="181"/>
        <v>26680957.856400002</v>
      </c>
      <c r="R213" s="271">
        <f t="shared" si="181"/>
        <v>28326580.955431629</v>
      </c>
      <c r="S213" s="271">
        <f t="shared" si="182"/>
        <v>30073702.48636521</v>
      </c>
      <c r="T213" s="271"/>
      <c r="U213" s="271">
        <f t="shared" si="183"/>
        <v>1560706480.3060958</v>
      </c>
      <c r="V213" s="271">
        <f t="shared" si="184"/>
        <v>1759165567.0641172</v>
      </c>
      <c r="W213" s="271">
        <f t="shared" si="185"/>
        <v>1867667049.9480002</v>
      </c>
      <c r="X213" s="272">
        <f t="shared" si="186"/>
        <v>1982860666.880214</v>
      </c>
      <c r="Y213" s="272">
        <f t="shared" si="187"/>
        <v>1867667049.9480002</v>
      </c>
      <c r="Z213" s="271">
        <f t="shared" si="188"/>
        <v>1982860666.880214</v>
      </c>
      <c r="AA213" s="271">
        <f t="shared" si="189"/>
        <v>2105159174.0455647</v>
      </c>
      <c r="AB213" s="271"/>
      <c r="AC213" s="33" t="str">
        <f t="shared" si="190"/>
        <v>BERTAHAP</v>
      </c>
      <c r="AD213" s="273">
        <f t="shared" si="191"/>
        <v>0</v>
      </c>
      <c r="AE213" s="274">
        <v>2</v>
      </c>
      <c r="AF213" s="275"/>
      <c r="AG213" s="271" t="e">
        <f>IF(AF213&gt;#REF!,"LB","KR")</f>
        <v>#REF!</v>
      </c>
      <c r="AH213" s="275">
        <f t="shared" si="213"/>
        <v>1716778000</v>
      </c>
      <c r="AI213" s="275">
        <f t="shared" si="213"/>
        <v>1935083000</v>
      </c>
      <c r="AJ213" s="275">
        <f t="shared" si="213"/>
        <v>2054434000</v>
      </c>
      <c r="AK213" s="276">
        <f t="shared" si="212"/>
        <v>2181147000</v>
      </c>
      <c r="AL213" s="276">
        <f t="shared" si="212"/>
        <v>2054434000</v>
      </c>
      <c r="AM213" s="275">
        <f t="shared" si="212"/>
        <v>2181147000</v>
      </c>
      <c r="AN213" s="275">
        <f t="shared" si="212"/>
        <v>2315676000</v>
      </c>
      <c r="AO213" s="52">
        <f t="shared" si="205"/>
        <v>2177701000</v>
      </c>
      <c r="AP213" s="43">
        <f t="shared" si="205"/>
        <v>2312016000</v>
      </c>
      <c r="AQ213" s="63">
        <f t="shared" si="192"/>
        <v>1959930900</v>
      </c>
      <c r="AR213" s="63">
        <f t="shared" si="193"/>
        <v>32665515</v>
      </c>
      <c r="AS213" s="351">
        <f t="shared" si="194"/>
        <v>40896506.25</v>
      </c>
      <c r="AT213" s="141">
        <f t="shared" si="195"/>
        <v>23120160</v>
      </c>
      <c r="AU213" s="5">
        <f t="shared" si="196"/>
        <v>32665515</v>
      </c>
      <c r="AV213" s="5">
        <f t="shared" si="197"/>
        <v>51360850</v>
      </c>
      <c r="AX213" s="2"/>
      <c r="AY213" s="2"/>
      <c r="BT213" s="56">
        <f t="shared" si="198"/>
        <v>-130789.00909999758</v>
      </c>
      <c r="CT213" s="63">
        <f t="shared" si="199"/>
        <v>2080814400</v>
      </c>
      <c r="CU213" s="44">
        <f t="shared" si="200"/>
        <v>23120160</v>
      </c>
      <c r="CX213" s="56">
        <f t="shared" si="201"/>
        <v>1848990600</v>
      </c>
      <c r="CY213" s="44">
        <f t="shared" si="202"/>
        <v>30816510</v>
      </c>
      <c r="CZ213" s="49">
        <f t="shared" si="203"/>
        <v>51360850</v>
      </c>
    </row>
    <row r="214" spans="1:104">
      <c r="A214" s="3">
        <f t="shared" si="204"/>
        <v>175</v>
      </c>
      <c r="B214" s="263">
        <v>1</v>
      </c>
      <c r="C214" s="264" t="s">
        <v>182</v>
      </c>
      <c r="D214" s="265" t="s">
        <v>24</v>
      </c>
      <c r="E214" s="266"/>
      <c r="F214" s="41" t="s">
        <v>39</v>
      </c>
      <c r="G214" s="267">
        <f t="shared" si="172"/>
        <v>113</v>
      </c>
      <c r="H214" s="267">
        <f t="shared" si="173"/>
        <v>101</v>
      </c>
      <c r="I214" s="268">
        <f t="shared" si="174"/>
        <v>26966806</v>
      </c>
      <c r="J214" s="268">
        <f t="shared" si="175"/>
        <v>6</v>
      </c>
      <c r="K214" s="269">
        <f t="shared" si="176"/>
        <v>0.95</v>
      </c>
      <c r="L214" s="270">
        <f t="shared" si="216"/>
        <v>1.02</v>
      </c>
      <c r="M214" s="271">
        <f t="shared" si="177"/>
        <v>21836099.50354626</v>
      </c>
      <c r="N214" s="271">
        <f t="shared" si="178"/>
        <v>24612773.029615775</v>
      </c>
      <c r="O214" s="271">
        <f t="shared" si="179"/>
        <v>26130835.013999999</v>
      </c>
      <c r="P214" s="271">
        <f t="shared" si="180"/>
        <v>27742527.739855718</v>
      </c>
      <c r="Q214" s="272">
        <f t="shared" si="181"/>
        <v>26130835.013999999</v>
      </c>
      <c r="R214" s="271">
        <f t="shared" si="181"/>
        <v>27742527.739855718</v>
      </c>
      <c r="S214" s="271">
        <f t="shared" si="182"/>
        <v>29453626.146440148</v>
      </c>
      <c r="T214" s="271"/>
      <c r="U214" s="271">
        <f t="shared" si="183"/>
        <v>2205446049.8581724</v>
      </c>
      <c r="V214" s="271">
        <f t="shared" si="184"/>
        <v>2485890075.9911933</v>
      </c>
      <c r="W214" s="271">
        <f t="shared" si="185"/>
        <v>2639214336.414</v>
      </c>
      <c r="X214" s="272">
        <f t="shared" si="186"/>
        <v>2801995301.7254276</v>
      </c>
      <c r="Y214" s="272">
        <f t="shared" si="187"/>
        <v>2639214336.414</v>
      </c>
      <c r="Z214" s="271">
        <f t="shared" si="188"/>
        <v>2801995301.7254276</v>
      </c>
      <c r="AA214" s="271">
        <f t="shared" si="189"/>
        <v>2974816240.7904549</v>
      </c>
      <c r="AB214" s="271"/>
      <c r="AC214" s="33" t="str">
        <f t="shared" si="190"/>
        <v>BERTAHAP</v>
      </c>
      <c r="AD214" s="273">
        <f t="shared" si="191"/>
        <v>0</v>
      </c>
      <c r="AE214" s="274">
        <v>2</v>
      </c>
      <c r="AF214" s="275"/>
      <c r="AG214" s="271" t="e">
        <f>IF(AF214&gt;#REF!,"LB","KR")</f>
        <v>#REF!</v>
      </c>
      <c r="AH214" s="275">
        <f t="shared" si="213"/>
        <v>2425991000</v>
      </c>
      <c r="AI214" s="275">
        <f t="shared" si="213"/>
        <v>2734480000</v>
      </c>
      <c r="AJ214" s="275">
        <f t="shared" si="213"/>
        <v>2903136000</v>
      </c>
      <c r="AK214" s="276">
        <f t="shared" si="212"/>
        <v>3082195000</v>
      </c>
      <c r="AL214" s="276">
        <f t="shared" si="212"/>
        <v>2903136000</v>
      </c>
      <c r="AM214" s="275">
        <f t="shared" si="212"/>
        <v>3082195000</v>
      </c>
      <c r="AN214" s="275">
        <f t="shared" si="212"/>
        <v>3272298000</v>
      </c>
      <c r="AO214" s="52">
        <f t="shared" si="205"/>
        <v>3077325000</v>
      </c>
      <c r="AP214" s="43">
        <f t="shared" si="205"/>
        <v>3267127000</v>
      </c>
      <c r="AQ214" s="63">
        <f t="shared" si="192"/>
        <v>2769592500</v>
      </c>
      <c r="AR214" s="63">
        <f t="shared" si="193"/>
        <v>46159875</v>
      </c>
      <c r="AS214" s="351">
        <f t="shared" si="194"/>
        <v>57791156.25</v>
      </c>
      <c r="AT214" s="141">
        <f t="shared" si="195"/>
        <v>32671270</v>
      </c>
      <c r="AU214" s="5">
        <f t="shared" si="196"/>
        <v>46159875</v>
      </c>
      <c r="AV214" s="5">
        <f t="shared" si="197"/>
        <v>72578400</v>
      </c>
      <c r="AX214" s="2"/>
      <c r="AY214" s="2"/>
      <c r="BT214" s="56">
        <f t="shared" si="198"/>
        <v>-680911.8515000008</v>
      </c>
      <c r="CT214" s="63">
        <f t="shared" si="199"/>
        <v>2940414300</v>
      </c>
      <c r="CU214" s="44">
        <f t="shared" si="200"/>
        <v>32671270</v>
      </c>
      <c r="CX214" s="56">
        <f t="shared" si="201"/>
        <v>2612822400</v>
      </c>
      <c r="CY214" s="44">
        <f t="shared" si="202"/>
        <v>43547040</v>
      </c>
      <c r="CZ214" s="49">
        <f t="shared" si="203"/>
        <v>72578400</v>
      </c>
    </row>
    <row r="215" spans="1:104">
      <c r="A215" s="3">
        <f t="shared" si="204"/>
        <v>176</v>
      </c>
      <c r="B215" s="263">
        <v>2</v>
      </c>
      <c r="C215" s="264" t="s">
        <v>182</v>
      </c>
      <c r="D215" s="265" t="s">
        <v>35</v>
      </c>
      <c r="E215" s="266"/>
      <c r="F215" s="41" t="s">
        <v>42</v>
      </c>
      <c r="G215" s="267">
        <f t="shared" si="172"/>
        <v>78</v>
      </c>
      <c r="H215" s="267">
        <f t="shared" si="173"/>
        <v>66</v>
      </c>
      <c r="I215" s="268">
        <f t="shared" si="174"/>
        <v>26966806</v>
      </c>
      <c r="J215" s="268">
        <f t="shared" si="175"/>
        <v>2</v>
      </c>
      <c r="K215" s="269">
        <f t="shared" si="176"/>
        <v>0.93</v>
      </c>
      <c r="L215" s="270">
        <f t="shared" si="216"/>
        <v>1.02</v>
      </c>
      <c r="M215" s="271">
        <f t="shared" si="177"/>
        <v>21376392.145576868</v>
      </c>
      <c r="N215" s="271">
        <f t="shared" si="178"/>
        <v>24094609.386887025</v>
      </c>
      <c r="O215" s="271">
        <f t="shared" si="179"/>
        <v>25580712.171600003</v>
      </c>
      <c r="P215" s="271">
        <f t="shared" si="180"/>
        <v>27158474.52427981</v>
      </c>
      <c r="Q215" s="272">
        <f t="shared" si="181"/>
        <v>25580712.171600003</v>
      </c>
      <c r="R215" s="271">
        <f t="shared" si="181"/>
        <v>27158474.52427981</v>
      </c>
      <c r="S215" s="271">
        <f t="shared" si="182"/>
        <v>28833549.806515098</v>
      </c>
      <c r="T215" s="271"/>
      <c r="U215" s="271">
        <f t="shared" si="183"/>
        <v>1410841881.6080732</v>
      </c>
      <c r="V215" s="271">
        <f t="shared" si="184"/>
        <v>1590244219.5345438</v>
      </c>
      <c r="W215" s="271">
        <f t="shared" si="185"/>
        <v>1688327003.3256001</v>
      </c>
      <c r="X215" s="272">
        <f t="shared" si="186"/>
        <v>1792459318.6024675</v>
      </c>
      <c r="Y215" s="272">
        <f t="shared" si="187"/>
        <v>1688327003.3256001</v>
      </c>
      <c r="Z215" s="271">
        <f t="shared" si="188"/>
        <v>1792459318.6024675</v>
      </c>
      <c r="AA215" s="271">
        <f t="shared" si="189"/>
        <v>1903014287.2299964</v>
      </c>
      <c r="AB215" s="271"/>
      <c r="AC215" s="33" t="str">
        <f t="shared" si="190"/>
        <v>BERTAHAP</v>
      </c>
      <c r="AD215" s="273">
        <f t="shared" si="191"/>
        <v>0</v>
      </c>
      <c r="AE215" s="274">
        <v>2</v>
      </c>
      <c r="AF215" s="275"/>
      <c r="AG215" s="271" t="e">
        <f>IF(AF215&gt;#REF!,"LB","KR")</f>
        <v>#REF!</v>
      </c>
      <c r="AH215" s="275">
        <f t="shared" si="213"/>
        <v>1551927000</v>
      </c>
      <c r="AI215" s="275">
        <f t="shared" si="213"/>
        <v>1749269000</v>
      </c>
      <c r="AJ215" s="275">
        <f t="shared" si="213"/>
        <v>1857160000</v>
      </c>
      <c r="AK215" s="276">
        <f t="shared" si="212"/>
        <v>1971706000</v>
      </c>
      <c r="AL215" s="276">
        <f t="shared" si="212"/>
        <v>1857160000</v>
      </c>
      <c r="AM215" s="275">
        <f t="shared" si="212"/>
        <v>1971706000</v>
      </c>
      <c r="AN215" s="275">
        <f t="shared" si="212"/>
        <v>2093316000</v>
      </c>
      <c r="AO215" s="52">
        <f t="shared" si="205"/>
        <v>1968590000</v>
      </c>
      <c r="AP215" s="43">
        <f t="shared" si="205"/>
        <v>2090009000</v>
      </c>
      <c r="AQ215" s="63">
        <f t="shared" si="192"/>
        <v>1771731000</v>
      </c>
      <c r="AR215" s="63">
        <f t="shared" si="193"/>
        <v>29528850</v>
      </c>
      <c r="AS215" s="351">
        <f t="shared" si="194"/>
        <v>36969487.5</v>
      </c>
      <c r="AT215" s="141">
        <f t="shared" si="195"/>
        <v>20900090</v>
      </c>
      <c r="AU215" s="5">
        <f t="shared" si="196"/>
        <v>29528850</v>
      </c>
      <c r="AV215" s="5">
        <f t="shared" si="197"/>
        <v>46429000</v>
      </c>
      <c r="AX215" s="2"/>
      <c r="AY215" s="2"/>
      <c r="BT215" s="56">
        <f t="shared" si="198"/>
        <v>-1231034.6938999966</v>
      </c>
      <c r="CT215" s="63">
        <f t="shared" si="199"/>
        <v>1881008100</v>
      </c>
      <c r="CU215" s="44">
        <f t="shared" si="200"/>
        <v>20900090</v>
      </c>
      <c r="CX215" s="56">
        <f t="shared" si="201"/>
        <v>1671444000</v>
      </c>
      <c r="CY215" s="44">
        <f t="shared" si="202"/>
        <v>27857400</v>
      </c>
      <c r="CZ215" s="49">
        <f t="shared" si="203"/>
        <v>46429000</v>
      </c>
    </row>
    <row r="216" spans="1:104">
      <c r="A216" s="3">
        <f t="shared" si="204"/>
        <v>177</v>
      </c>
      <c r="B216" s="263">
        <v>3</v>
      </c>
      <c r="C216" s="264" t="s">
        <v>182</v>
      </c>
      <c r="D216" s="265" t="s">
        <v>41</v>
      </c>
      <c r="E216" s="266"/>
      <c r="F216" s="41" t="s">
        <v>45</v>
      </c>
      <c r="G216" s="267">
        <f t="shared" si="172"/>
        <v>60</v>
      </c>
      <c r="H216" s="267">
        <f t="shared" si="173"/>
        <v>52</v>
      </c>
      <c r="I216" s="268">
        <f t="shared" si="174"/>
        <v>26966806</v>
      </c>
      <c r="J216" s="268">
        <f t="shared" si="175"/>
        <v>2</v>
      </c>
      <c r="K216" s="269">
        <f t="shared" si="176"/>
        <v>0.93</v>
      </c>
      <c r="L216" s="270">
        <f t="shared" si="216"/>
        <v>1.02</v>
      </c>
      <c r="M216" s="271">
        <f t="shared" si="177"/>
        <v>21376392.145576868</v>
      </c>
      <c r="N216" s="271">
        <f t="shared" si="178"/>
        <v>24094609.386887025</v>
      </c>
      <c r="O216" s="271">
        <f t="shared" si="179"/>
        <v>25580712.171600003</v>
      </c>
      <c r="P216" s="271">
        <f t="shared" si="180"/>
        <v>27158474.52427981</v>
      </c>
      <c r="Q216" s="272">
        <f t="shared" si="181"/>
        <v>25580712.171600003</v>
      </c>
      <c r="R216" s="271">
        <f t="shared" si="181"/>
        <v>27158474.52427981</v>
      </c>
      <c r="S216" s="271">
        <f t="shared" si="182"/>
        <v>28833549.806515098</v>
      </c>
      <c r="T216" s="271"/>
      <c r="U216" s="271">
        <f t="shared" si="183"/>
        <v>1111572391.5699971</v>
      </c>
      <c r="V216" s="271">
        <f t="shared" si="184"/>
        <v>1252919688.1181252</v>
      </c>
      <c r="W216" s="271">
        <f t="shared" si="185"/>
        <v>1330197032.9232001</v>
      </c>
      <c r="X216" s="272">
        <f t="shared" si="186"/>
        <v>1412240675.2625501</v>
      </c>
      <c r="Y216" s="272">
        <f t="shared" si="187"/>
        <v>1330197032.9232001</v>
      </c>
      <c r="Z216" s="271">
        <f t="shared" si="188"/>
        <v>1412240675.2625501</v>
      </c>
      <c r="AA216" s="271">
        <f t="shared" si="189"/>
        <v>1499344589.9387851</v>
      </c>
      <c r="AB216" s="271"/>
      <c r="AC216" s="33" t="str">
        <f t="shared" si="190"/>
        <v>BERTAHAP</v>
      </c>
      <c r="AD216" s="273">
        <f t="shared" si="191"/>
        <v>0</v>
      </c>
      <c r="AE216" s="274">
        <v>2</v>
      </c>
      <c r="AF216" s="275"/>
      <c r="AG216" s="271" t="e">
        <f>IF(AF216&gt;#REF!,"LB","KR")</f>
        <v>#REF!</v>
      </c>
      <c r="AH216" s="275">
        <f t="shared" si="213"/>
        <v>1222730000</v>
      </c>
      <c r="AI216" s="275">
        <f t="shared" si="213"/>
        <v>1378212000</v>
      </c>
      <c r="AJ216" s="275">
        <f t="shared" si="213"/>
        <v>1463217000</v>
      </c>
      <c r="AK216" s="276">
        <f t="shared" si="212"/>
        <v>1553465000</v>
      </c>
      <c r="AL216" s="276">
        <f t="shared" si="212"/>
        <v>1463217000</v>
      </c>
      <c r="AM216" s="275">
        <f t="shared" si="212"/>
        <v>1553465000</v>
      </c>
      <c r="AN216" s="275">
        <f t="shared" si="212"/>
        <v>1649280000</v>
      </c>
      <c r="AO216" s="52">
        <f t="shared" si="205"/>
        <v>1551011000</v>
      </c>
      <c r="AP216" s="43">
        <f t="shared" si="205"/>
        <v>1646673000</v>
      </c>
      <c r="AQ216" s="63">
        <f t="shared" si="192"/>
        <v>1395909900</v>
      </c>
      <c r="AR216" s="63">
        <f t="shared" si="193"/>
        <v>23265165</v>
      </c>
      <c r="AS216" s="351">
        <f t="shared" si="194"/>
        <v>29127468.75</v>
      </c>
      <c r="AT216" s="141">
        <f t="shared" si="195"/>
        <v>16466730</v>
      </c>
      <c r="AU216" s="5">
        <f t="shared" si="196"/>
        <v>23265165</v>
      </c>
      <c r="AV216" s="5">
        <f t="shared" si="197"/>
        <v>36580425</v>
      </c>
      <c r="AX216" s="2"/>
      <c r="AY216" s="2"/>
      <c r="BT216" s="56">
        <f t="shared" si="198"/>
        <v>-1231034.6938999966</v>
      </c>
      <c r="CT216" s="63">
        <f t="shared" si="199"/>
        <v>1482005700</v>
      </c>
      <c r="CU216" s="44">
        <f t="shared" si="200"/>
        <v>16466730</v>
      </c>
      <c r="CX216" s="56">
        <f t="shared" si="201"/>
        <v>1316895300</v>
      </c>
      <c r="CY216" s="44">
        <f t="shared" si="202"/>
        <v>21948255</v>
      </c>
      <c r="CZ216" s="49">
        <f t="shared" si="203"/>
        <v>36580425</v>
      </c>
    </row>
    <row r="217" spans="1:104">
      <c r="A217" s="3">
        <f t="shared" si="204"/>
        <v>178</v>
      </c>
      <c r="B217" s="263">
        <v>4</v>
      </c>
      <c r="C217" s="264" t="s">
        <v>182</v>
      </c>
      <c r="D217" s="265">
        <v>10</v>
      </c>
      <c r="E217" s="266"/>
      <c r="F217" s="41" t="s">
        <v>48</v>
      </c>
      <c r="G217" s="267">
        <f t="shared" si="172"/>
        <v>74</v>
      </c>
      <c r="H217" s="267">
        <f t="shared" si="173"/>
        <v>63</v>
      </c>
      <c r="I217" s="268">
        <f t="shared" si="174"/>
        <v>26966806</v>
      </c>
      <c r="J217" s="268">
        <f t="shared" si="175"/>
        <v>2</v>
      </c>
      <c r="K217" s="269">
        <f t="shared" si="176"/>
        <v>0.93</v>
      </c>
      <c r="L217" s="270">
        <f t="shared" si="216"/>
        <v>1.02</v>
      </c>
      <c r="M217" s="271">
        <f t="shared" si="177"/>
        <v>21376392.145576868</v>
      </c>
      <c r="N217" s="271">
        <f t="shared" si="178"/>
        <v>24094609.386887025</v>
      </c>
      <c r="O217" s="271">
        <f t="shared" si="179"/>
        <v>25580712.171600003</v>
      </c>
      <c r="P217" s="271">
        <f t="shared" si="180"/>
        <v>27158474.52427981</v>
      </c>
      <c r="Q217" s="272">
        <f t="shared" si="181"/>
        <v>25580712.171600003</v>
      </c>
      <c r="R217" s="271">
        <f t="shared" si="181"/>
        <v>27158474.52427981</v>
      </c>
      <c r="S217" s="271">
        <f t="shared" si="182"/>
        <v>28833549.806515098</v>
      </c>
      <c r="T217" s="271"/>
      <c r="U217" s="271">
        <f t="shared" si="183"/>
        <v>1346712705.1713426</v>
      </c>
      <c r="V217" s="271">
        <f t="shared" si="184"/>
        <v>1517960391.3738825</v>
      </c>
      <c r="W217" s="271">
        <f t="shared" si="185"/>
        <v>1611584866.8108001</v>
      </c>
      <c r="X217" s="272">
        <f t="shared" si="186"/>
        <v>1710983895.029628</v>
      </c>
      <c r="Y217" s="272">
        <f t="shared" si="187"/>
        <v>1611584866.8108001</v>
      </c>
      <c r="Z217" s="271">
        <f t="shared" si="188"/>
        <v>1710983895.029628</v>
      </c>
      <c r="AA217" s="271">
        <f t="shared" si="189"/>
        <v>1816513637.810451</v>
      </c>
      <c r="AB217" s="271"/>
      <c r="AC217" s="33" t="str">
        <f t="shared" si="190"/>
        <v>BERTAHAP</v>
      </c>
      <c r="AD217" s="273">
        <f t="shared" si="191"/>
        <v>0</v>
      </c>
      <c r="AE217" s="274">
        <v>2</v>
      </c>
      <c r="AF217" s="275"/>
      <c r="AG217" s="271" t="e">
        <f>IF(AF217&gt;#REF!,"LB","KR")</f>
        <v>#REF!</v>
      </c>
      <c r="AH217" s="275">
        <f t="shared" si="213"/>
        <v>1481384000</v>
      </c>
      <c r="AI217" s="275">
        <f t="shared" si="213"/>
        <v>1669757000</v>
      </c>
      <c r="AJ217" s="275">
        <f t="shared" si="213"/>
        <v>1772744000</v>
      </c>
      <c r="AK217" s="276">
        <f t="shared" si="212"/>
        <v>1882083000</v>
      </c>
      <c r="AL217" s="276">
        <f t="shared" si="212"/>
        <v>1772744000</v>
      </c>
      <c r="AM217" s="275">
        <f t="shared" si="212"/>
        <v>1882083000</v>
      </c>
      <c r="AN217" s="275">
        <f t="shared" si="212"/>
        <v>1998166000</v>
      </c>
      <c r="AO217" s="52">
        <f t="shared" si="205"/>
        <v>1879109000</v>
      </c>
      <c r="AP217" s="43">
        <f t="shared" si="205"/>
        <v>1995008000</v>
      </c>
      <c r="AQ217" s="63">
        <f t="shared" si="192"/>
        <v>1691198100</v>
      </c>
      <c r="AR217" s="63">
        <f t="shared" si="193"/>
        <v>28186635</v>
      </c>
      <c r="AS217" s="351">
        <f t="shared" si="194"/>
        <v>35289056.25</v>
      </c>
      <c r="AT217" s="141">
        <f t="shared" si="195"/>
        <v>19950080</v>
      </c>
      <c r="AU217" s="5">
        <f t="shared" si="196"/>
        <v>28186635</v>
      </c>
      <c r="AV217" s="5">
        <f t="shared" si="197"/>
        <v>44318600</v>
      </c>
      <c r="AX217" s="2"/>
      <c r="AY217" s="2"/>
      <c r="BT217" s="56">
        <f t="shared" si="198"/>
        <v>-1231034.6938999966</v>
      </c>
      <c r="CT217" s="63">
        <f t="shared" si="199"/>
        <v>1795507200</v>
      </c>
      <c r="CU217" s="44">
        <f t="shared" si="200"/>
        <v>19950080</v>
      </c>
      <c r="CX217" s="56">
        <f t="shared" si="201"/>
        <v>1595469600</v>
      </c>
      <c r="CY217" s="44">
        <f t="shared" si="202"/>
        <v>26591160</v>
      </c>
      <c r="CZ217" s="49">
        <f t="shared" si="203"/>
        <v>44318600</v>
      </c>
    </row>
    <row r="218" spans="1:104">
      <c r="A218" s="3">
        <f t="shared" si="204"/>
        <v>179</v>
      </c>
      <c r="B218" s="263">
        <v>5</v>
      </c>
      <c r="C218" s="264" t="s">
        <v>182</v>
      </c>
      <c r="D218" s="299">
        <v>12</v>
      </c>
      <c r="E218" s="266"/>
      <c r="F218" s="41" t="s">
        <v>50</v>
      </c>
      <c r="G218" s="267">
        <f t="shared" si="172"/>
        <v>67</v>
      </c>
      <c r="H218" s="267">
        <f t="shared" si="173"/>
        <v>57</v>
      </c>
      <c r="I218" s="268">
        <f t="shared" si="174"/>
        <v>26966806</v>
      </c>
      <c r="J218" s="268">
        <f t="shared" si="175"/>
        <v>2</v>
      </c>
      <c r="K218" s="269">
        <f t="shared" si="176"/>
        <v>0.93</v>
      </c>
      <c r="L218" s="270">
        <f t="shared" si="216"/>
        <v>1.02</v>
      </c>
      <c r="M218" s="271">
        <f t="shared" si="177"/>
        <v>21376392.145576868</v>
      </c>
      <c r="N218" s="271">
        <f t="shared" si="178"/>
        <v>24094609.386887025</v>
      </c>
      <c r="O218" s="271">
        <f t="shared" si="179"/>
        <v>25580712.171600003</v>
      </c>
      <c r="P218" s="271">
        <f t="shared" si="180"/>
        <v>27158474.52427981</v>
      </c>
      <c r="Q218" s="272">
        <f t="shared" si="181"/>
        <v>25580712.171600003</v>
      </c>
      <c r="R218" s="271">
        <f t="shared" si="181"/>
        <v>27158474.52427981</v>
      </c>
      <c r="S218" s="271">
        <f t="shared" si="182"/>
        <v>28833549.806515098</v>
      </c>
      <c r="T218" s="271"/>
      <c r="U218" s="271">
        <f t="shared" si="183"/>
        <v>1218454352.2978816</v>
      </c>
      <c r="V218" s="271">
        <f t="shared" si="184"/>
        <v>1373392735.0525603</v>
      </c>
      <c r="W218" s="271">
        <f t="shared" si="185"/>
        <v>1458100593.7812002</v>
      </c>
      <c r="X218" s="272">
        <f t="shared" si="186"/>
        <v>1548033047.8839493</v>
      </c>
      <c r="Y218" s="272">
        <f t="shared" si="187"/>
        <v>1458100593.7812002</v>
      </c>
      <c r="Z218" s="271">
        <f t="shared" si="188"/>
        <v>1548033047.8839493</v>
      </c>
      <c r="AA218" s="271">
        <f t="shared" si="189"/>
        <v>1643512338.9713607</v>
      </c>
      <c r="AB218" s="271"/>
      <c r="AC218" s="33" t="str">
        <f t="shared" si="190"/>
        <v>BERTAHAP</v>
      </c>
      <c r="AD218" s="273">
        <f t="shared" si="191"/>
        <v>0</v>
      </c>
      <c r="AE218" s="274">
        <v>2</v>
      </c>
      <c r="AF218" s="275"/>
      <c r="AG218" s="271" t="e">
        <f>IF(AF218&gt;#REF!,"LB","KR")</f>
        <v>#REF!</v>
      </c>
      <c r="AH218" s="275">
        <f t="shared" si="213"/>
        <v>1340300000</v>
      </c>
      <c r="AI218" s="275">
        <f t="shared" si="213"/>
        <v>1510733000</v>
      </c>
      <c r="AJ218" s="275">
        <f t="shared" si="213"/>
        <v>1603911000</v>
      </c>
      <c r="AK218" s="276">
        <f t="shared" si="212"/>
        <v>1702837000</v>
      </c>
      <c r="AL218" s="276">
        <f t="shared" si="212"/>
        <v>1603911000</v>
      </c>
      <c r="AM218" s="275">
        <f t="shared" si="212"/>
        <v>1702837000</v>
      </c>
      <c r="AN218" s="275">
        <f t="shared" si="212"/>
        <v>1807864000</v>
      </c>
      <c r="AO218" s="52">
        <f t="shared" si="205"/>
        <v>1700146000</v>
      </c>
      <c r="AP218" s="43">
        <f t="shared" si="205"/>
        <v>1805008000</v>
      </c>
      <c r="AQ218" s="63">
        <f t="shared" si="192"/>
        <v>1530131400</v>
      </c>
      <c r="AR218" s="63">
        <f t="shared" si="193"/>
        <v>25502190</v>
      </c>
      <c r="AS218" s="351">
        <f t="shared" si="194"/>
        <v>31928193.75</v>
      </c>
      <c r="AT218" s="141">
        <f t="shared" si="195"/>
        <v>18050080</v>
      </c>
      <c r="AU218" s="5">
        <f t="shared" si="196"/>
        <v>25502190</v>
      </c>
      <c r="AV218" s="5">
        <f t="shared" si="197"/>
        <v>40097775</v>
      </c>
      <c r="AX218" s="2"/>
      <c r="AY218" s="2"/>
      <c r="BT218" s="56">
        <f t="shared" si="198"/>
        <v>-1231034.6938999966</v>
      </c>
      <c r="CT218" s="63">
        <f t="shared" si="199"/>
        <v>1624507200</v>
      </c>
      <c r="CU218" s="44">
        <f t="shared" si="200"/>
        <v>18050080</v>
      </c>
      <c r="CX218" s="56">
        <f t="shared" si="201"/>
        <v>1443519900</v>
      </c>
      <c r="CY218" s="44">
        <f t="shared" si="202"/>
        <v>24058665</v>
      </c>
      <c r="CZ218" s="49">
        <f t="shared" si="203"/>
        <v>40097775</v>
      </c>
    </row>
    <row r="219" spans="1:104">
      <c r="A219" s="3">
        <f t="shared" si="204"/>
        <v>180</v>
      </c>
      <c r="B219" s="263">
        <v>6</v>
      </c>
      <c r="C219" s="264" t="s">
        <v>182</v>
      </c>
      <c r="D219" s="265">
        <v>16</v>
      </c>
      <c r="E219" s="266"/>
      <c r="F219" s="41" t="s">
        <v>52</v>
      </c>
      <c r="G219" s="267">
        <f t="shared" si="172"/>
        <v>71</v>
      </c>
      <c r="H219" s="267">
        <f t="shared" si="173"/>
        <v>63</v>
      </c>
      <c r="I219" s="268">
        <f t="shared" si="174"/>
        <v>26966806</v>
      </c>
      <c r="J219" s="268">
        <f t="shared" si="175"/>
        <v>2</v>
      </c>
      <c r="K219" s="269">
        <f t="shared" si="176"/>
        <v>0.93</v>
      </c>
      <c r="L219" s="270">
        <f t="shared" si="216"/>
        <v>1.02</v>
      </c>
      <c r="M219" s="271">
        <f t="shared" si="177"/>
        <v>21376392.145576868</v>
      </c>
      <c r="N219" s="271">
        <f t="shared" si="178"/>
        <v>24094609.386887025</v>
      </c>
      <c r="O219" s="271">
        <f t="shared" si="179"/>
        <v>25580712.171600003</v>
      </c>
      <c r="P219" s="271">
        <f t="shared" si="180"/>
        <v>27158474.52427981</v>
      </c>
      <c r="Q219" s="272">
        <f t="shared" si="181"/>
        <v>25580712.171600003</v>
      </c>
      <c r="R219" s="271">
        <f t="shared" si="181"/>
        <v>27158474.52427981</v>
      </c>
      <c r="S219" s="271">
        <f t="shared" si="182"/>
        <v>28833549.806515098</v>
      </c>
      <c r="T219" s="271"/>
      <c r="U219" s="271">
        <f t="shared" si="183"/>
        <v>1346712705.1713426</v>
      </c>
      <c r="V219" s="271">
        <f t="shared" si="184"/>
        <v>1517960391.3738825</v>
      </c>
      <c r="W219" s="271">
        <f t="shared" si="185"/>
        <v>1611584866.8108001</v>
      </c>
      <c r="X219" s="272">
        <f t="shared" si="186"/>
        <v>1710983895.029628</v>
      </c>
      <c r="Y219" s="272">
        <f t="shared" si="187"/>
        <v>1611584866.8108001</v>
      </c>
      <c r="Z219" s="271">
        <f t="shared" si="188"/>
        <v>1710983895.029628</v>
      </c>
      <c r="AA219" s="271">
        <f t="shared" si="189"/>
        <v>1816513637.810451</v>
      </c>
      <c r="AB219" s="271"/>
      <c r="AC219" s="33" t="str">
        <f t="shared" si="190"/>
        <v>BERTAHAP</v>
      </c>
      <c r="AD219" s="273">
        <f t="shared" si="191"/>
        <v>0</v>
      </c>
      <c r="AE219" s="274">
        <v>2</v>
      </c>
      <c r="AF219" s="275"/>
      <c r="AG219" s="271" t="e">
        <f>IF(AF219&gt;#REF!,"LB","KR")</f>
        <v>#REF!</v>
      </c>
      <c r="AH219" s="275">
        <f t="shared" si="213"/>
        <v>1481384000</v>
      </c>
      <c r="AI219" s="275">
        <f t="shared" si="213"/>
        <v>1669757000</v>
      </c>
      <c r="AJ219" s="275">
        <f t="shared" si="213"/>
        <v>1772744000</v>
      </c>
      <c r="AK219" s="276">
        <f t="shared" si="212"/>
        <v>1882083000</v>
      </c>
      <c r="AL219" s="276">
        <f t="shared" si="212"/>
        <v>1772744000</v>
      </c>
      <c r="AM219" s="275">
        <f t="shared" si="212"/>
        <v>1882083000</v>
      </c>
      <c r="AN219" s="275">
        <f t="shared" si="212"/>
        <v>1998166000</v>
      </c>
      <c r="AO219" s="52">
        <f t="shared" si="205"/>
        <v>1879109000</v>
      </c>
      <c r="AP219" s="43">
        <f t="shared" si="205"/>
        <v>1995008000</v>
      </c>
      <c r="AQ219" s="63">
        <f t="shared" si="192"/>
        <v>1691198100</v>
      </c>
      <c r="AR219" s="63">
        <f t="shared" si="193"/>
        <v>28186635</v>
      </c>
      <c r="AS219" s="351">
        <f t="shared" si="194"/>
        <v>35289056.25</v>
      </c>
      <c r="AT219" s="141">
        <f t="shared" si="195"/>
        <v>19950080</v>
      </c>
      <c r="AU219" s="5">
        <f t="shared" si="196"/>
        <v>28186635</v>
      </c>
      <c r="AV219" s="5">
        <f t="shared" si="197"/>
        <v>44318600</v>
      </c>
      <c r="AX219" s="2"/>
      <c r="AY219" s="2"/>
      <c r="BT219" s="56">
        <f t="shared" si="198"/>
        <v>-1231034.6938999966</v>
      </c>
      <c r="CT219" s="63">
        <f t="shared" si="199"/>
        <v>1795507200</v>
      </c>
      <c r="CU219" s="44">
        <f t="shared" si="200"/>
        <v>19950080</v>
      </c>
      <c r="CX219" s="56">
        <f t="shared" si="201"/>
        <v>1595469600</v>
      </c>
      <c r="CY219" s="44">
        <f t="shared" si="202"/>
        <v>26591160</v>
      </c>
      <c r="CZ219" s="49">
        <f t="shared" si="203"/>
        <v>44318600</v>
      </c>
    </row>
    <row r="220" spans="1:104">
      <c r="A220" s="3">
        <f t="shared" si="204"/>
        <v>181</v>
      </c>
      <c r="B220" s="263">
        <v>7</v>
      </c>
      <c r="C220" s="264" t="s">
        <v>182</v>
      </c>
      <c r="D220" s="299">
        <v>18</v>
      </c>
      <c r="E220" s="266"/>
      <c r="F220" s="41" t="s">
        <v>54</v>
      </c>
      <c r="G220" s="267">
        <f t="shared" si="172"/>
        <v>97</v>
      </c>
      <c r="H220" s="267">
        <f t="shared" si="173"/>
        <v>85</v>
      </c>
      <c r="I220" s="268">
        <f t="shared" si="174"/>
        <v>26966806</v>
      </c>
      <c r="J220" s="268">
        <f t="shared" si="175"/>
        <v>2</v>
      </c>
      <c r="K220" s="269">
        <f t="shared" si="176"/>
        <v>0.93</v>
      </c>
      <c r="L220" s="270">
        <f t="shared" si="216"/>
        <v>1.02</v>
      </c>
      <c r="M220" s="271">
        <f t="shared" si="177"/>
        <v>21376392.145576868</v>
      </c>
      <c r="N220" s="271">
        <f t="shared" si="178"/>
        <v>24094609.386887025</v>
      </c>
      <c r="O220" s="271">
        <f t="shared" si="179"/>
        <v>25580712.171600003</v>
      </c>
      <c r="P220" s="271">
        <f t="shared" si="180"/>
        <v>27158474.52427981</v>
      </c>
      <c r="Q220" s="272">
        <f t="shared" si="181"/>
        <v>25580712.171600003</v>
      </c>
      <c r="R220" s="271">
        <f t="shared" si="181"/>
        <v>27158474.52427981</v>
      </c>
      <c r="S220" s="271">
        <f t="shared" si="182"/>
        <v>28833549.806515098</v>
      </c>
      <c r="T220" s="271"/>
      <c r="U220" s="271">
        <f t="shared" si="183"/>
        <v>1816993332.3740337</v>
      </c>
      <c r="V220" s="271">
        <f t="shared" si="184"/>
        <v>2048041797.8853972</v>
      </c>
      <c r="W220" s="271">
        <f t="shared" si="185"/>
        <v>2174360534.5860004</v>
      </c>
      <c r="X220" s="272">
        <f t="shared" si="186"/>
        <v>2308470334.5637841</v>
      </c>
      <c r="Y220" s="272">
        <f t="shared" si="187"/>
        <v>2174360534.5860004</v>
      </c>
      <c r="Z220" s="271">
        <f t="shared" si="188"/>
        <v>2308470334.5637841</v>
      </c>
      <c r="AA220" s="271">
        <f t="shared" si="189"/>
        <v>2450851733.5537834</v>
      </c>
      <c r="AB220" s="271"/>
      <c r="AC220" s="33" t="str">
        <f t="shared" si="190"/>
        <v>BERTAHAP</v>
      </c>
      <c r="AD220" s="273">
        <f t="shared" si="191"/>
        <v>0</v>
      </c>
      <c r="AE220" s="274">
        <v>2</v>
      </c>
      <c r="AF220" s="275"/>
      <c r="AG220" s="271" t="e">
        <f>IF(AF220&gt;#REF!,"LB","KR")</f>
        <v>#REF!</v>
      </c>
      <c r="AH220" s="275">
        <f t="shared" si="213"/>
        <v>1998693000</v>
      </c>
      <c r="AI220" s="275">
        <f t="shared" si="213"/>
        <v>2252846000</v>
      </c>
      <c r="AJ220" s="275">
        <f t="shared" si="213"/>
        <v>2391797000</v>
      </c>
      <c r="AK220" s="276">
        <f t="shared" si="212"/>
        <v>2539318000</v>
      </c>
      <c r="AL220" s="276">
        <f t="shared" si="212"/>
        <v>2391797000</v>
      </c>
      <c r="AM220" s="275">
        <f t="shared" si="212"/>
        <v>2539318000</v>
      </c>
      <c r="AN220" s="275">
        <f t="shared" si="212"/>
        <v>2695937000</v>
      </c>
      <c r="AO220" s="52">
        <f t="shared" si="205"/>
        <v>2535305000</v>
      </c>
      <c r="AP220" s="43">
        <f t="shared" si="205"/>
        <v>2691678000</v>
      </c>
      <c r="AQ220" s="63">
        <f t="shared" si="192"/>
        <v>2281774500</v>
      </c>
      <c r="AR220" s="63">
        <f t="shared" si="193"/>
        <v>38029575</v>
      </c>
      <c r="AS220" s="351">
        <f t="shared" si="194"/>
        <v>47612212.5</v>
      </c>
      <c r="AT220" s="141">
        <f t="shared" si="195"/>
        <v>26916780</v>
      </c>
      <c r="AU220" s="5">
        <f t="shared" si="196"/>
        <v>38029575</v>
      </c>
      <c r="AV220" s="5">
        <f t="shared" si="197"/>
        <v>59794925</v>
      </c>
      <c r="AX220" s="2"/>
      <c r="AY220" s="2"/>
      <c r="BT220" s="56">
        <f t="shared" si="198"/>
        <v>-1231034.6938999966</v>
      </c>
      <c r="CT220" s="63">
        <f t="shared" si="199"/>
        <v>2422510200</v>
      </c>
      <c r="CU220" s="44">
        <f t="shared" si="200"/>
        <v>26916780</v>
      </c>
      <c r="CX220" s="56">
        <f t="shared" si="201"/>
        <v>2152617300</v>
      </c>
      <c r="CY220" s="44">
        <f t="shared" si="202"/>
        <v>35876955</v>
      </c>
      <c r="CZ220" s="49">
        <f t="shared" si="203"/>
        <v>59794925</v>
      </c>
    </row>
    <row r="221" spans="1:104">
      <c r="A221" s="3">
        <f t="shared" si="204"/>
        <v>182</v>
      </c>
      <c r="B221" s="263">
        <v>8</v>
      </c>
      <c r="C221" s="264" t="s">
        <v>182</v>
      </c>
      <c r="D221" s="299">
        <v>20</v>
      </c>
      <c r="E221" s="266"/>
      <c r="F221" s="41" t="s">
        <v>70</v>
      </c>
      <c r="G221" s="267">
        <f t="shared" si="172"/>
        <v>60</v>
      </c>
      <c r="H221" s="267">
        <f t="shared" si="173"/>
        <v>51</v>
      </c>
      <c r="I221" s="268">
        <f t="shared" si="174"/>
        <v>26966806</v>
      </c>
      <c r="J221" s="268">
        <f t="shared" si="175"/>
        <v>2</v>
      </c>
      <c r="K221" s="269">
        <f t="shared" si="176"/>
        <v>0.93</v>
      </c>
      <c r="L221" s="270">
        <f t="shared" si="216"/>
        <v>1.02</v>
      </c>
      <c r="M221" s="271">
        <f t="shared" si="177"/>
        <v>21376392.145576868</v>
      </c>
      <c r="N221" s="271">
        <f t="shared" si="178"/>
        <v>24094609.386887025</v>
      </c>
      <c r="O221" s="271">
        <f t="shared" si="179"/>
        <v>25580712.171600003</v>
      </c>
      <c r="P221" s="271">
        <f t="shared" si="180"/>
        <v>27158474.52427981</v>
      </c>
      <c r="Q221" s="272">
        <f t="shared" si="181"/>
        <v>25580712.171600003</v>
      </c>
      <c r="R221" s="271">
        <f t="shared" si="181"/>
        <v>27158474.52427981</v>
      </c>
      <c r="S221" s="271">
        <f t="shared" si="182"/>
        <v>28833549.806515098</v>
      </c>
      <c r="T221" s="271"/>
      <c r="U221" s="271">
        <f t="shared" si="183"/>
        <v>1090195999.4244204</v>
      </c>
      <c r="V221" s="271">
        <f t="shared" si="184"/>
        <v>1228825078.7312384</v>
      </c>
      <c r="W221" s="271">
        <f t="shared" si="185"/>
        <v>1304616320.7516</v>
      </c>
      <c r="X221" s="272">
        <f t="shared" si="186"/>
        <v>1385082200.7382703</v>
      </c>
      <c r="Y221" s="272">
        <f t="shared" si="187"/>
        <v>1304616320.7516</v>
      </c>
      <c r="Z221" s="271">
        <f t="shared" si="188"/>
        <v>1385082200.7382703</v>
      </c>
      <c r="AA221" s="271">
        <f t="shared" si="189"/>
        <v>1470511040.1322699</v>
      </c>
      <c r="AB221" s="271"/>
      <c r="AC221" s="33" t="str">
        <f t="shared" si="190"/>
        <v>BERTAHAP</v>
      </c>
      <c r="AD221" s="273">
        <f t="shared" si="191"/>
        <v>0</v>
      </c>
      <c r="AE221" s="274">
        <v>2</v>
      </c>
      <c r="AF221" s="275"/>
      <c r="AG221" s="271" t="e">
        <f>IF(AF221&gt;#REF!,"LB","KR")</f>
        <v>#REF!</v>
      </c>
      <c r="AH221" s="275">
        <f t="shared" si="213"/>
        <v>1199216000</v>
      </c>
      <c r="AI221" s="275">
        <f t="shared" si="213"/>
        <v>1351708000</v>
      </c>
      <c r="AJ221" s="275">
        <f t="shared" si="213"/>
        <v>1435078000</v>
      </c>
      <c r="AK221" s="276">
        <f t="shared" si="212"/>
        <v>1523591000</v>
      </c>
      <c r="AL221" s="276">
        <f t="shared" si="212"/>
        <v>1435078000</v>
      </c>
      <c r="AM221" s="275">
        <f t="shared" si="212"/>
        <v>1523591000</v>
      </c>
      <c r="AN221" s="275">
        <f t="shared" si="212"/>
        <v>1617563000</v>
      </c>
      <c r="AO221" s="52">
        <f t="shared" si="205"/>
        <v>1521183000</v>
      </c>
      <c r="AP221" s="43">
        <f t="shared" si="205"/>
        <v>1615007000</v>
      </c>
      <c r="AQ221" s="63">
        <f t="shared" si="192"/>
        <v>1369064700</v>
      </c>
      <c r="AR221" s="63">
        <f t="shared" si="193"/>
        <v>22817745</v>
      </c>
      <c r="AS221" s="351">
        <f t="shared" si="194"/>
        <v>28567331.25</v>
      </c>
      <c r="AT221" s="141">
        <f t="shared" si="195"/>
        <v>16150070</v>
      </c>
      <c r="AU221" s="5">
        <f t="shared" si="196"/>
        <v>22817745</v>
      </c>
      <c r="AV221" s="5">
        <f t="shared" si="197"/>
        <v>35876950</v>
      </c>
      <c r="AX221" s="2"/>
      <c r="AY221" s="2"/>
      <c r="BT221" s="56">
        <f t="shared" si="198"/>
        <v>-1231034.6938999966</v>
      </c>
      <c r="CT221" s="63">
        <f t="shared" si="199"/>
        <v>1453506300</v>
      </c>
      <c r="CU221" s="44">
        <f t="shared" si="200"/>
        <v>16150070</v>
      </c>
      <c r="CX221" s="56">
        <f t="shared" si="201"/>
        <v>1291570200</v>
      </c>
      <c r="CY221" s="44">
        <f t="shared" si="202"/>
        <v>21526170</v>
      </c>
      <c r="CZ221" s="49">
        <f t="shared" si="203"/>
        <v>35876950</v>
      </c>
    </row>
    <row r="222" spans="1:104">
      <c r="A222" s="3">
        <f t="shared" si="204"/>
        <v>183</v>
      </c>
      <c r="B222" s="263">
        <v>9</v>
      </c>
      <c r="C222" s="264" t="s">
        <v>182</v>
      </c>
      <c r="D222" s="299">
        <v>22</v>
      </c>
      <c r="E222" s="266"/>
      <c r="F222" s="41" t="s">
        <v>89</v>
      </c>
      <c r="G222" s="267">
        <f t="shared" si="172"/>
        <v>81</v>
      </c>
      <c r="H222" s="267">
        <f t="shared" si="173"/>
        <v>70</v>
      </c>
      <c r="I222" s="268">
        <f t="shared" si="174"/>
        <v>26966806</v>
      </c>
      <c r="J222" s="268">
        <f t="shared" si="175"/>
        <v>4</v>
      </c>
      <c r="K222" s="269">
        <f t="shared" si="176"/>
        <v>0.97</v>
      </c>
      <c r="L222" s="270">
        <f t="shared" si="216"/>
        <v>1.02</v>
      </c>
      <c r="M222" s="271">
        <f t="shared" si="177"/>
        <v>22295806.861515656</v>
      </c>
      <c r="N222" s="271">
        <f t="shared" si="178"/>
        <v>25130936.672344532</v>
      </c>
      <c r="O222" s="271">
        <f t="shared" si="179"/>
        <v>26680957.856400002</v>
      </c>
      <c r="P222" s="271">
        <f t="shared" si="180"/>
        <v>28326580.955431629</v>
      </c>
      <c r="Q222" s="272">
        <f t="shared" si="181"/>
        <v>26680957.856400002</v>
      </c>
      <c r="R222" s="271">
        <f t="shared" si="181"/>
        <v>28326580.955431629</v>
      </c>
      <c r="S222" s="271">
        <f t="shared" si="182"/>
        <v>30073702.48636521</v>
      </c>
      <c r="T222" s="271"/>
      <c r="U222" s="271">
        <f t="shared" si="183"/>
        <v>1560706480.3060958</v>
      </c>
      <c r="V222" s="271">
        <f t="shared" si="184"/>
        <v>1759165567.0641172</v>
      </c>
      <c r="W222" s="271">
        <f t="shared" si="185"/>
        <v>1867667049.9480002</v>
      </c>
      <c r="X222" s="272">
        <f t="shared" si="186"/>
        <v>1982860666.880214</v>
      </c>
      <c r="Y222" s="272">
        <f t="shared" si="187"/>
        <v>1867667049.9480002</v>
      </c>
      <c r="Z222" s="271">
        <f t="shared" si="188"/>
        <v>1982860666.880214</v>
      </c>
      <c r="AA222" s="271">
        <f t="shared" si="189"/>
        <v>2105159174.0455647</v>
      </c>
      <c r="AB222" s="271"/>
      <c r="AC222" s="33" t="str">
        <f t="shared" si="190"/>
        <v>BERTAHAP</v>
      </c>
      <c r="AD222" s="273">
        <f t="shared" si="191"/>
        <v>0</v>
      </c>
      <c r="AE222" s="274">
        <v>2</v>
      </c>
      <c r="AF222" s="275"/>
      <c r="AG222" s="271" t="e">
        <f>IF(AF222&gt;#REF!,"LB","KR")</f>
        <v>#REF!</v>
      </c>
      <c r="AH222" s="275">
        <f t="shared" si="213"/>
        <v>1716778000</v>
      </c>
      <c r="AI222" s="275">
        <f t="shared" si="213"/>
        <v>1935083000</v>
      </c>
      <c r="AJ222" s="275">
        <f t="shared" si="213"/>
        <v>2054434000</v>
      </c>
      <c r="AK222" s="276">
        <f t="shared" si="212"/>
        <v>2181147000</v>
      </c>
      <c r="AL222" s="276">
        <f t="shared" si="212"/>
        <v>2054434000</v>
      </c>
      <c r="AM222" s="275">
        <f t="shared" si="212"/>
        <v>2181147000</v>
      </c>
      <c r="AN222" s="275">
        <f t="shared" si="212"/>
        <v>2315676000</v>
      </c>
      <c r="AO222" s="52">
        <f t="shared" si="205"/>
        <v>2177701000</v>
      </c>
      <c r="AP222" s="43">
        <f t="shared" si="205"/>
        <v>2312016000</v>
      </c>
      <c r="AQ222" s="63">
        <f t="shared" si="192"/>
        <v>1959930900</v>
      </c>
      <c r="AR222" s="63">
        <f t="shared" si="193"/>
        <v>32665515</v>
      </c>
      <c r="AS222" s="351">
        <f t="shared" si="194"/>
        <v>40896506.25</v>
      </c>
      <c r="AT222" s="141">
        <f t="shared" si="195"/>
        <v>23120160</v>
      </c>
      <c r="AU222" s="5">
        <f t="shared" si="196"/>
        <v>32665515</v>
      </c>
      <c r="AV222" s="5">
        <f t="shared" si="197"/>
        <v>51360850</v>
      </c>
      <c r="AX222" s="2"/>
      <c r="AY222" s="2"/>
      <c r="BT222" s="56">
        <f t="shared" si="198"/>
        <v>-130789.00909999758</v>
      </c>
      <c r="CT222" s="63">
        <f t="shared" si="199"/>
        <v>2080814400</v>
      </c>
      <c r="CU222" s="44">
        <f t="shared" si="200"/>
        <v>23120160</v>
      </c>
      <c r="CX222" s="56">
        <f t="shared" si="201"/>
        <v>1848990600</v>
      </c>
      <c r="CY222" s="44">
        <f t="shared" si="202"/>
        <v>30816510</v>
      </c>
      <c r="CZ222" s="49">
        <f t="shared" si="203"/>
        <v>51360850</v>
      </c>
    </row>
    <row r="223" spans="1:104">
      <c r="A223" s="3">
        <f t="shared" si="204"/>
        <v>184</v>
      </c>
      <c r="B223" s="263">
        <v>1</v>
      </c>
      <c r="C223" s="264" t="s">
        <v>183</v>
      </c>
      <c r="D223" s="265" t="s">
        <v>24</v>
      </c>
      <c r="E223" s="266"/>
      <c r="F223" s="41" t="s">
        <v>39</v>
      </c>
      <c r="G223" s="267">
        <f t="shared" si="172"/>
        <v>113</v>
      </c>
      <c r="H223" s="267">
        <f t="shared" si="173"/>
        <v>101</v>
      </c>
      <c r="I223" s="268">
        <f t="shared" si="174"/>
        <v>26966806</v>
      </c>
      <c r="J223" s="268">
        <f t="shared" si="175"/>
        <v>6</v>
      </c>
      <c r="K223" s="269">
        <f t="shared" si="176"/>
        <v>0.95</v>
      </c>
      <c r="L223" s="319">
        <f t="shared" ref="L223:L230" si="217">SUMIF($AN$4:$AN$22,D223,$BM$4:$BM$22)</f>
        <v>1.03</v>
      </c>
      <c r="M223" s="271">
        <f t="shared" si="177"/>
        <v>22050178.910443772</v>
      </c>
      <c r="N223" s="271">
        <f t="shared" si="178"/>
        <v>24854074.725984558</v>
      </c>
      <c r="O223" s="271">
        <f t="shared" si="179"/>
        <v>26387019.671</v>
      </c>
      <c r="P223" s="271">
        <f t="shared" si="180"/>
        <v>28014513.305932734</v>
      </c>
      <c r="Q223" s="272">
        <f t="shared" si="181"/>
        <v>26387019.671</v>
      </c>
      <c r="R223" s="271">
        <f t="shared" si="181"/>
        <v>28014513.305932734</v>
      </c>
      <c r="S223" s="271">
        <f t="shared" si="182"/>
        <v>29742387.187091526</v>
      </c>
      <c r="T223" s="271"/>
      <c r="U223" s="271">
        <f t="shared" si="183"/>
        <v>2227068069.9548211</v>
      </c>
      <c r="V223" s="271">
        <f t="shared" si="184"/>
        <v>2510261547.3244405</v>
      </c>
      <c r="W223" s="271">
        <f t="shared" si="185"/>
        <v>2665088986.7709999</v>
      </c>
      <c r="X223" s="272">
        <f t="shared" si="186"/>
        <v>2829465843.8992062</v>
      </c>
      <c r="Y223" s="272">
        <f t="shared" si="187"/>
        <v>2665088986.7709999</v>
      </c>
      <c r="Z223" s="271">
        <f t="shared" si="188"/>
        <v>2829465843.8992062</v>
      </c>
      <c r="AA223" s="271">
        <f t="shared" si="189"/>
        <v>3003981105.896244</v>
      </c>
      <c r="AB223" s="271"/>
      <c r="AC223" s="33" t="str">
        <f t="shared" si="190"/>
        <v>BERTAHAP</v>
      </c>
      <c r="AD223" s="273">
        <f t="shared" si="191"/>
        <v>0</v>
      </c>
      <c r="AE223" s="274">
        <v>2</v>
      </c>
      <c r="AF223" s="275"/>
      <c r="AG223" s="271" t="e">
        <f>IF(AF223&gt;#REF!,"LB","KR")</f>
        <v>#REF!</v>
      </c>
      <c r="AH223" s="275">
        <f t="shared" si="213"/>
        <v>2449775000</v>
      </c>
      <c r="AI223" s="275">
        <f t="shared" si="213"/>
        <v>2761288000</v>
      </c>
      <c r="AJ223" s="275">
        <f t="shared" si="213"/>
        <v>2931598000</v>
      </c>
      <c r="AK223" s="276">
        <f t="shared" si="212"/>
        <v>3112413000</v>
      </c>
      <c r="AL223" s="276">
        <f t="shared" si="212"/>
        <v>2931598000</v>
      </c>
      <c r="AM223" s="275">
        <f t="shared" si="212"/>
        <v>3112413000</v>
      </c>
      <c r="AN223" s="275">
        <f t="shared" si="212"/>
        <v>3304380000</v>
      </c>
      <c r="AO223" s="52">
        <f t="shared" si="205"/>
        <v>3107494000</v>
      </c>
      <c r="AP223" s="43">
        <f t="shared" si="205"/>
        <v>3299158000</v>
      </c>
      <c r="AQ223" s="63">
        <f t="shared" si="192"/>
        <v>2796744600</v>
      </c>
      <c r="AR223" s="63">
        <f t="shared" si="193"/>
        <v>46612410</v>
      </c>
      <c r="AS223" s="351">
        <f t="shared" si="194"/>
        <v>58357743.75</v>
      </c>
      <c r="AT223" s="141">
        <f t="shared" si="195"/>
        <v>32991580</v>
      </c>
      <c r="AU223" s="5">
        <f t="shared" si="196"/>
        <v>46612410</v>
      </c>
      <c r="AV223" s="5">
        <f t="shared" si="197"/>
        <v>73289950</v>
      </c>
      <c r="AX223" s="2"/>
      <c r="AY223" s="2"/>
      <c r="BT223" s="56">
        <f t="shared" si="198"/>
        <v>-424727.19449999928</v>
      </c>
      <c r="CT223" s="63">
        <f t="shared" si="199"/>
        <v>2969242200</v>
      </c>
      <c r="CU223" s="44">
        <f t="shared" si="200"/>
        <v>32991580</v>
      </c>
      <c r="CX223" s="56">
        <f t="shared" si="201"/>
        <v>2638438200</v>
      </c>
      <c r="CY223" s="44">
        <f t="shared" si="202"/>
        <v>43973970</v>
      </c>
      <c r="CZ223" s="49">
        <f t="shared" si="203"/>
        <v>73289950</v>
      </c>
    </row>
    <row r="224" spans="1:104">
      <c r="A224" s="3">
        <f t="shared" si="204"/>
        <v>185</v>
      </c>
      <c r="B224" s="263">
        <v>2</v>
      </c>
      <c r="C224" s="264" t="s">
        <v>183</v>
      </c>
      <c r="D224" s="265" t="s">
        <v>35</v>
      </c>
      <c r="E224" s="266"/>
      <c r="F224" s="41" t="s">
        <v>42</v>
      </c>
      <c r="G224" s="267">
        <f t="shared" si="172"/>
        <v>78</v>
      </c>
      <c r="H224" s="267">
        <f t="shared" si="173"/>
        <v>66</v>
      </c>
      <c r="I224" s="268">
        <f t="shared" si="174"/>
        <v>26966806</v>
      </c>
      <c r="J224" s="268">
        <f t="shared" si="175"/>
        <v>2</v>
      </c>
      <c r="K224" s="269">
        <f t="shared" si="176"/>
        <v>0.93</v>
      </c>
      <c r="L224" s="319">
        <f t="shared" si="217"/>
        <v>1.03</v>
      </c>
      <c r="M224" s="271">
        <f t="shared" si="177"/>
        <v>21585964.617592327</v>
      </c>
      <c r="N224" s="271">
        <f t="shared" si="178"/>
        <v>24330831.047542781</v>
      </c>
      <c r="O224" s="271">
        <f t="shared" si="179"/>
        <v>25831503.467400003</v>
      </c>
      <c r="P224" s="271">
        <f t="shared" si="180"/>
        <v>27424734.078439418</v>
      </c>
      <c r="Q224" s="272">
        <f t="shared" si="181"/>
        <v>25831503.467400003</v>
      </c>
      <c r="R224" s="271">
        <f t="shared" si="181"/>
        <v>27424734.078439418</v>
      </c>
      <c r="S224" s="271">
        <f t="shared" si="182"/>
        <v>29116231.667363286</v>
      </c>
      <c r="T224" s="271"/>
      <c r="U224" s="271">
        <f t="shared" si="183"/>
        <v>1424673664.7610936</v>
      </c>
      <c r="V224" s="271">
        <f t="shared" si="184"/>
        <v>1605834849.1378236</v>
      </c>
      <c r="W224" s="271">
        <f t="shared" si="185"/>
        <v>1704879228.8484001</v>
      </c>
      <c r="X224" s="272">
        <f t="shared" si="186"/>
        <v>1810032449.1770017</v>
      </c>
      <c r="Y224" s="272">
        <f t="shared" si="187"/>
        <v>1704879228.8484001</v>
      </c>
      <c r="Z224" s="271">
        <f t="shared" si="188"/>
        <v>1810032449.1770017</v>
      </c>
      <c r="AA224" s="271">
        <f t="shared" si="189"/>
        <v>1921671290.0459769</v>
      </c>
      <c r="AB224" s="271"/>
      <c r="AC224" s="33" t="str">
        <f t="shared" si="190"/>
        <v>BERTAHAP</v>
      </c>
      <c r="AD224" s="273">
        <f t="shared" si="191"/>
        <v>0</v>
      </c>
      <c r="AE224" s="274">
        <v>2</v>
      </c>
      <c r="AF224" s="275"/>
      <c r="AG224" s="271" t="e">
        <f>IF(AF224&gt;#REF!,"LB","KR")</f>
        <v>#REF!</v>
      </c>
      <c r="AH224" s="275">
        <f t="shared" si="213"/>
        <v>1567142000</v>
      </c>
      <c r="AI224" s="275">
        <f t="shared" si="213"/>
        <v>1766419000</v>
      </c>
      <c r="AJ224" s="275">
        <f t="shared" si="213"/>
        <v>1875368000</v>
      </c>
      <c r="AK224" s="276">
        <f t="shared" si="212"/>
        <v>1991036000</v>
      </c>
      <c r="AL224" s="276">
        <f t="shared" si="212"/>
        <v>1875368000</v>
      </c>
      <c r="AM224" s="275">
        <f t="shared" si="212"/>
        <v>1991036000</v>
      </c>
      <c r="AN224" s="275">
        <f t="shared" si="212"/>
        <v>2113839000</v>
      </c>
      <c r="AO224" s="52">
        <f t="shared" si="205"/>
        <v>1987891000</v>
      </c>
      <c r="AP224" s="43">
        <f t="shared" si="205"/>
        <v>2110499000</v>
      </c>
      <c r="AQ224" s="63">
        <f t="shared" si="192"/>
        <v>1789101900</v>
      </c>
      <c r="AR224" s="63">
        <f t="shared" si="193"/>
        <v>29818365</v>
      </c>
      <c r="AS224" s="351">
        <f t="shared" si="194"/>
        <v>37331925</v>
      </c>
      <c r="AT224" s="141">
        <f t="shared" si="195"/>
        <v>21104990</v>
      </c>
      <c r="AU224" s="5">
        <f t="shared" si="196"/>
        <v>29818365</v>
      </c>
      <c r="AV224" s="5">
        <f t="shared" si="197"/>
        <v>46884200</v>
      </c>
      <c r="AX224" s="2"/>
      <c r="AY224" s="2"/>
      <c r="BT224" s="56">
        <f t="shared" si="198"/>
        <v>-980243.39809999615</v>
      </c>
      <c r="CT224" s="63">
        <f t="shared" si="199"/>
        <v>1899449100</v>
      </c>
      <c r="CU224" s="44">
        <f t="shared" si="200"/>
        <v>21104990</v>
      </c>
      <c r="CX224" s="56">
        <f t="shared" si="201"/>
        <v>1687831200</v>
      </c>
      <c r="CY224" s="44">
        <f t="shared" si="202"/>
        <v>28130520</v>
      </c>
      <c r="CZ224" s="49">
        <f t="shared" si="203"/>
        <v>46884200</v>
      </c>
    </row>
    <row r="225" spans="1:104">
      <c r="A225" s="3">
        <f t="shared" si="204"/>
        <v>186</v>
      </c>
      <c r="B225" s="263">
        <v>3</v>
      </c>
      <c r="C225" s="264" t="s">
        <v>183</v>
      </c>
      <c r="D225" s="265" t="s">
        <v>41</v>
      </c>
      <c r="E225" s="266"/>
      <c r="F225" s="41" t="s">
        <v>45</v>
      </c>
      <c r="G225" s="267">
        <f t="shared" si="172"/>
        <v>60</v>
      </c>
      <c r="H225" s="267">
        <f t="shared" si="173"/>
        <v>52</v>
      </c>
      <c r="I225" s="268">
        <f t="shared" si="174"/>
        <v>26966806</v>
      </c>
      <c r="J225" s="268">
        <f t="shared" si="175"/>
        <v>2</v>
      </c>
      <c r="K225" s="269">
        <f t="shared" si="176"/>
        <v>0.93</v>
      </c>
      <c r="L225" s="319">
        <f t="shared" si="217"/>
        <v>1.03</v>
      </c>
      <c r="M225" s="271">
        <f t="shared" si="177"/>
        <v>21585964.617592327</v>
      </c>
      <c r="N225" s="271">
        <f t="shared" si="178"/>
        <v>24330831.047542781</v>
      </c>
      <c r="O225" s="271">
        <f t="shared" si="179"/>
        <v>25831503.467400003</v>
      </c>
      <c r="P225" s="271">
        <f t="shared" si="180"/>
        <v>27424734.078439418</v>
      </c>
      <c r="Q225" s="272">
        <f t="shared" si="181"/>
        <v>25831503.467400003</v>
      </c>
      <c r="R225" s="271">
        <f t="shared" si="181"/>
        <v>27424734.078439418</v>
      </c>
      <c r="S225" s="271">
        <f t="shared" si="182"/>
        <v>29116231.667363286</v>
      </c>
      <c r="T225" s="271"/>
      <c r="U225" s="271">
        <f t="shared" si="183"/>
        <v>1122470160.1148009</v>
      </c>
      <c r="V225" s="271">
        <f t="shared" si="184"/>
        <v>1265203214.4722247</v>
      </c>
      <c r="W225" s="271">
        <f t="shared" si="185"/>
        <v>1343238180.3048003</v>
      </c>
      <c r="X225" s="272">
        <f t="shared" si="186"/>
        <v>1426086172.0788498</v>
      </c>
      <c r="Y225" s="272">
        <f t="shared" si="187"/>
        <v>1343238180.3048003</v>
      </c>
      <c r="Z225" s="271">
        <f t="shared" si="188"/>
        <v>1426086172.0788498</v>
      </c>
      <c r="AA225" s="271">
        <f t="shared" si="189"/>
        <v>1514044046.7028909</v>
      </c>
      <c r="AB225" s="271"/>
      <c r="AC225" s="33" t="str">
        <f t="shared" si="190"/>
        <v>BERTAHAP</v>
      </c>
      <c r="AD225" s="273">
        <f t="shared" si="191"/>
        <v>0</v>
      </c>
      <c r="AE225" s="274">
        <v>2</v>
      </c>
      <c r="AF225" s="275"/>
      <c r="AG225" s="271" t="e">
        <f>IF(AF225&gt;#REF!,"LB","KR")</f>
        <v>#REF!</v>
      </c>
      <c r="AH225" s="275">
        <f t="shared" si="213"/>
        <v>1234718000</v>
      </c>
      <c r="AI225" s="275">
        <f t="shared" si="213"/>
        <v>1391724000</v>
      </c>
      <c r="AJ225" s="275">
        <f t="shared" si="213"/>
        <v>1477562000</v>
      </c>
      <c r="AK225" s="276">
        <f t="shared" si="212"/>
        <v>1568695000</v>
      </c>
      <c r="AL225" s="276">
        <f t="shared" si="212"/>
        <v>1477562000</v>
      </c>
      <c r="AM225" s="275">
        <f t="shared" si="212"/>
        <v>1568695000</v>
      </c>
      <c r="AN225" s="275">
        <f t="shared" si="212"/>
        <v>1665449000</v>
      </c>
      <c r="AO225" s="52">
        <f t="shared" si="205"/>
        <v>1566216000</v>
      </c>
      <c r="AP225" s="43">
        <f t="shared" si="205"/>
        <v>1662817000</v>
      </c>
      <c r="AQ225" s="63">
        <f t="shared" si="192"/>
        <v>1409594400</v>
      </c>
      <c r="AR225" s="63">
        <f t="shared" si="193"/>
        <v>23493240</v>
      </c>
      <c r="AS225" s="351">
        <f t="shared" si="194"/>
        <v>29413031.25</v>
      </c>
      <c r="AT225" s="141">
        <f t="shared" si="195"/>
        <v>16628170</v>
      </c>
      <c r="AU225" s="5">
        <f t="shared" si="196"/>
        <v>23493240</v>
      </c>
      <c r="AV225" s="5">
        <f t="shared" si="197"/>
        <v>36939050</v>
      </c>
      <c r="AX225" s="2"/>
      <c r="AY225" s="2"/>
      <c r="BT225" s="56">
        <f t="shared" si="198"/>
        <v>-980243.39809999615</v>
      </c>
      <c r="CT225" s="63">
        <f t="shared" si="199"/>
        <v>1496535300</v>
      </c>
      <c r="CU225" s="44">
        <f t="shared" si="200"/>
        <v>16628170</v>
      </c>
      <c r="CX225" s="56">
        <f t="shared" si="201"/>
        <v>1329805800</v>
      </c>
      <c r="CY225" s="44">
        <f t="shared" si="202"/>
        <v>22163430</v>
      </c>
      <c r="CZ225" s="49">
        <f t="shared" si="203"/>
        <v>36939050</v>
      </c>
    </row>
    <row r="226" spans="1:104">
      <c r="A226" s="3">
        <f t="shared" si="204"/>
        <v>187</v>
      </c>
      <c r="B226" s="263">
        <v>4</v>
      </c>
      <c r="C226" s="264" t="s">
        <v>183</v>
      </c>
      <c r="D226" s="265">
        <v>10</v>
      </c>
      <c r="E226" s="266"/>
      <c r="F226" s="41" t="s">
        <v>48</v>
      </c>
      <c r="G226" s="267">
        <f t="shared" si="172"/>
        <v>74</v>
      </c>
      <c r="H226" s="267">
        <f t="shared" si="173"/>
        <v>63</v>
      </c>
      <c r="I226" s="268">
        <f t="shared" si="174"/>
        <v>26966806</v>
      </c>
      <c r="J226" s="268">
        <f t="shared" si="175"/>
        <v>2</v>
      </c>
      <c r="K226" s="269">
        <f t="shared" si="176"/>
        <v>0.93</v>
      </c>
      <c r="L226" s="319">
        <f t="shared" si="217"/>
        <v>1.03</v>
      </c>
      <c r="M226" s="271">
        <f t="shared" si="177"/>
        <v>21585964.617592327</v>
      </c>
      <c r="N226" s="271">
        <f t="shared" si="178"/>
        <v>24330831.047542781</v>
      </c>
      <c r="O226" s="271">
        <f t="shared" si="179"/>
        <v>25831503.467400003</v>
      </c>
      <c r="P226" s="271">
        <f t="shared" si="180"/>
        <v>27424734.078439418</v>
      </c>
      <c r="Q226" s="272">
        <f t="shared" si="181"/>
        <v>25831503.467400003</v>
      </c>
      <c r="R226" s="271">
        <f t="shared" si="181"/>
        <v>27424734.078439418</v>
      </c>
      <c r="S226" s="271">
        <f t="shared" si="182"/>
        <v>29116231.667363286</v>
      </c>
      <c r="T226" s="271"/>
      <c r="U226" s="271">
        <f t="shared" si="183"/>
        <v>1359915770.9083166</v>
      </c>
      <c r="V226" s="271">
        <f t="shared" si="184"/>
        <v>1532842355.9951952</v>
      </c>
      <c r="W226" s="271">
        <f t="shared" si="185"/>
        <v>1627384718.4462001</v>
      </c>
      <c r="X226" s="272">
        <f t="shared" si="186"/>
        <v>1727758246.9416833</v>
      </c>
      <c r="Y226" s="272">
        <f t="shared" si="187"/>
        <v>1627384718.4462001</v>
      </c>
      <c r="Z226" s="271">
        <f t="shared" si="188"/>
        <v>1727758246.9416833</v>
      </c>
      <c r="AA226" s="271">
        <f t="shared" si="189"/>
        <v>1834322595.0438871</v>
      </c>
      <c r="AB226" s="271"/>
      <c r="AC226" s="33" t="str">
        <f t="shared" si="190"/>
        <v>BERTAHAP</v>
      </c>
      <c r="AD226" s="273">
        <f t="shared" si="191"/>
        <v>0</v>
      </c>
      <c r="AE226" s="274">
        <v>2</v>
      </c>
      <c r="AF226" s="275"/>
      <c r="AG226" s="271" t="e">
        <f>IF(AF226&gt;#REF!,"LB","KR")</f>
        <v>#REF!</v>
      </c>
      <c r="AH226" s="275">
        <f t="shared" si="213"/>
        <v>1495908000</v>
      </c>
      <c r="AI226" s="275">
        <f t="shared" si="213"/>
        <v>1686127000</v>
      </c>
      <c r="AJ226" s="275">
        <f t="shared" si="213"/>
        <v>1790124000</v>
      </c>
      <c r="AK226" s="276">
        <f t="shared" si="212"/>
        <v>1900535000</v>
      </c>
      <c r="AL226" s="276">
        <f t="shared" si="212"/>
        <v>1790124000</v>
      </c>
      <c r="AM226" s="275">
        <f t="shared" si="212"/>
        <v>1900535000</v>
      </c>
      <c r="AN226" s="275">
        <f t="shared" si="212"/>
        <v>2017755000</v>
      </c>
      <c r="AO226" s="52">
        <f t="shared" si="205"/>
        <v>1897532000</v>
      </c>
      <c r="AP226" s="43">
        <f t="shared" si="205"/>
        <v>2014568000</v>
      </c>
      <c r="AQ226" s="63">
        <f t="shared" si="192"/>
        <v>1707778800</v>
      </c>
      <c r="AR226" s="63">
        <f t="shared" si="193"/>
        <v>28462980</v>
      </c>
      <c r="AS226" s="351">
        <f t="shared" si="194"/>
        <v>35635031.25</v>
      </c>
      <c r="AT226" s="141">
        <f t="shared" si="195"/>
        <v>20145680</v>
      </c>
      <c r="AU226" s="5">
        <f t="shared" si="196"/>
        <v>28462980</v>
      </c>
      <c r="AV226" s="5">
        <f t="shared" si="197"/>
        <v>44753100</v>
      </c>
      <c r="AX226" s="2"/>
      <c r="AY226" s="2"/>
      <c r="BT226" s="56">
        <f t="shared" si="198"/>
        <v>-980243.39809999615</v>
      </c>
      <c r="CT226" s="63">
        <f t="shared" si="199"/>
        <v>1813111200</v>
      </c>
      <c r="CU226" s="44">
        <f t="shared" si="200"/>
        <v>20145680</v>
      </c>
      <c r="CX226" s="56">
        <f t="shared" si="201"/>
        <v>1611111600</v>
      </c>
      <c r="CY226" s="44">
        <f t="shared" si="202"/>
        <v>26851860</v>
      </c>
      <c r="CZ226" s="49">
        <f t="shared" si="203"/>
        <v>44753100</v>
      </c>
    </row>
    <row r="227" spans="1:104">
      <c r="A227" s="3">
        <f t="shared" si="204"/>
        <v>188</v>
      </c>
      <c r="B227" s="263">
        <v>5</v>
      </c>
      <c r="C227" s="264" t="s">
        <v>183</v>
      </c>
      <c r="D227" s="265">
        <v>16</v>
      </c>
      <c r="E227" s="266"/>
      <c r="F227" s="41" t="s">
        <v>52</v>
      </c>
      <c r="G227" s="267">
        <f t="shared" si="172"/>
        <v>71</v>
      </c>
      <c r="H227" s="267">
        <f t="shared" si="173"/>
        <v>63</v>
      </c>
      <c r="I227" s="268">
        <f t="shared" si="174"/>
        <v>26966806</v>
      </c>
      <c r="J227" s="268">
        <f t="shared" si="175"/>
        <v>2</v>
      </c>
      <c r="K227" s="269">
        <f t="shared" si="176"/>
        <v>0.93</v>
      </c>
      <c r="L227" s="319">
        <f t="shared" si="217"/>
        <v>1.03</v>
      </c>
      <c r="M227" s="271">
        <f t="shared" si="177"/>
        <v>21585964.617592327</v>
      </c>
      <c r="N227" s="271">
        <f t="shared" si="178"/>
        <v>24330831.047542781</v>
      </c>
      <c r="O227" s="271">
        <f t="shared" si="179"/>
        <v>25831503.467400003</v>
      </c>
      <c r="P227" s="271">
        <f t="shared" si="180"/>
        <v>27424734.078439418</v>
      </c>
      <c r="Q227" s="272">
        <f t="shared" si="181"/>
        <v>25831503.467400003</v>
      </c>
      <c r="R227" s="271">
        <f t="shared" si="181"/>
        <v>27424734.078439418</v>
      </c>
      <c r="S227" s="271">
        <f t="shared" si="182"/>
        <v>29116231.667363286</v>
      </c>
      <c r="T227" s="271"/>
      <c r="U227" s="271">
        <f t="shared" si="183"/>
        <v>1359915770.9083166</v>
      </c>
      <c r="V227" s="271">
        <f t="shared" si="184"/>
        <v>1532842355.9951952</v>
      </c>
      <c r="W227" s="271">
        <f t="shared" si="185"/>
        <v>1627384718.4462001</v>
      </c>
      <c r="X227" s="272">
        <f t="shared" si="186"/>
        <v>1727758246.9416833</v>
      </c>
      <c r="Y227" s="272">
        <f t="shared" si="187"/>
        <v>1627384718.4462001</v>
      </c>
      <c r="Z227" s="271">
        <f t="shared" si="188"/>
        <v>1727758246.9416833</v>
      </c>
      <c r="AA227" s="271">
        <f t="shared" si="189"/>
        <v>1834322595.0438871</v>
      </c>
      <c r="AB227" s="271"/>
      <c r="AC227" s="33" t="str">
        <f t="shared" si="190"/>
        <v>BERTAHAP</v>
      </c>
      <c r="AD227" s="273">
        <f t="shared" si="191"/>
        <v>0</v>
      </c>
      <c r="AE227" s="274">
        <v>2</v>
      </c>
      <c r="AF227" s="275"/>
      <c r="AG227" s="271" t="e">
        <f>IF(AF227&gt;#REF!,"LB","KR")</f>
        <v>#REF!</v>
      </c>
      <c r="AH227" s="275">
        <f t="shared" si="213"/>
        <v>1495908000</v>
      </c>
      <c r="AI227" s="275">
        <f t="shared" si="213"/>
        <v>1686127000</v>
      </c>
      <c r="AJ227" s="275">
        <f t="shared" si="213"/>
        <v>1790124000</v>
      </c>
      <c r="AK227" s="276">
        <f t="shared" si="212"/>
        <v>1900535000</v>
      </c>
      <c r="AL227" s="276">
        <f t="shared" si="212"/>
        <v>1790124000</v>
      </c>
      <c r="AM227" s="275">
        <f t="shared" si="212"/>
        <v>1900535000</v>
      </c>
      <c r="AN227" s="275">
        <f t="shared" si="212"/>
        <v>2017755000</v>
      </c>
      <c r="AO227" s="52">
        <f t="shared" si="205"/>
        <v>1897532000</v>
      </c>
      <c r="AP227" s="43">
        <f t="shared" si="205"/>
        <v>2014568000</v>
      </c>
      <c r="AQ227" s="63">
        <f t="shared" si="192"/>
        <v>1707778800</v>
      </c>
      <c r="AR227" s="63">
        <f t="shared" si="193"/>
        <v>28462980</v>
      </c>
      <c r="AS227" s="351">
        <f t="shared" si="194"/>
        <v>35635031.25</v>
      </c>
      <c r="AT227" s="141">
        <f t="shared" si="195"/>
        <v>20145680</v>
      </c>
      <c r="AU227" s="5">
        <f t="shared" si="196"/>
        <v>28462980</v>
      </c>
      <c r="AV227" s="5">
        <f t="shared" si="197"/>
        <v>44753100</v>
      </c>
      <c r="AX227" s="2"/>
      <c r="AY227" s="2"/>
      <c r="BT227" s="56">
        <f t="shared" si="198"/>
        <v>-980243.39809999615</v>
      </c>
      <c r="CT227" s="63">
        <f t="shared" si="199"/>
        <v>1813111200</v>
      </c>
      <c r="CU227" s="44">
        <f t="shared" si="200"/>
        <v>20145680</v>
      </c>
      <c r="CX227" s="56">
        <f t="shared" si="201"/>
        <v>1611111600</v>
      </c>
      <c r="CY227" s="44">
        <f t="shared" si="202"/>
        <v>26851860</v>
      </c>
      <c r="CZ227" s="49">
        <f t="shared" si="203"/>
        <v>44753100</v>
      </c>
    </row>
    <row r="228" spans="1:104">
      <c r="A228" s="3">
        <f t="shared" si="204"/>
        <v>189</v>
      </c>
      <c r="B228" s="263">
        <v>6</v>
      </c>
      <c r="C228" s="264" t="s">
        <v>183</v>
      </c>
      <c r="D228" s="299">
        <v>18</v>
      </c>
      <c r="E228" s="266"/>
      <c r="F228" s="41" t="s">
        <v>54</v>
      </c>
      <c r="G228" s="267">
        <f t="shared" si="172"/>
        <v>97</v>
      </c>
      <c r="H228" s="267">
        <f t="shared" si="173"/>
        <v>85</v>
      </c>
      <c r="I228" s="268">
        <f t="shared" si="174"/>
        <v>26966806</v>
      </c>
      <c r="J228" s="268">
        <f t="shared" si="175"/>
        <v>2</v>
      </c>
      <c r="K228" s="269">
        <f t="shared" si="176"/>
        <v>0.93</v>
      </c>
      <c r="L228" s="319">
        <f t="shared" si="217"/>
        <v>1.03</v>
      </c>
      <c r="M228" s="271">
        <f t="shared" si="177"/>
        <v>21585964.617592327</v>
      </c>
      <c r="N228" s="271">
        <f t="shared" si="178"/>
        <v>24330831.047542781</v>
      </c>
      <c r="O228" s="271">
        <f t="shared" si="179"/>
        <v>25831503.467400003</v>
      </c>
      <c r="P228" s="271">
        <f t="shared" si="180"/>
        <v>27424734.078439418</v>
      </c>
      <c r="Q228" s="272">
        <f t="shared" si="181"/>
        <v>25831503.467400003</v>
      </c>
      <c r="R228" s="271">
        <f t="shared" si="181"/>
        <v>27424734.078439418</v>
      </c>
      <c r="S228" s="271">
        <f t="shared" si="182"/>
        <v>29116231.667363286</v>
      </c>
      <c r="T228" s="271"/>
      <c r="U228" s="271">
        <f t="shared" si="183"/>
        <v>1834806992.4953477</v>
      </c>
      <c r="V228" s="271">
        <f t="shared" si="184"/>
        <v>2068120639.0411363</v>
      </c>
      <c r="W228" s="271">
        <f t="shared" si="185"/>
        <v>2195677794.7290001</v>
      </c>
      <c r="X228" s="272">
        <f t="shared" si="186"/>
        <v>2331102396.6673508</v>
      </c>
      <c r="Y228" s="272">
        <f t="shared" si="187"/>
        <v>2195677794.7290001</v>
      </c>
      <c r="Z228" s="271">
        <f t="shared" si="188"/>
        <v>2331102396.6673508</v>
      </c>
      <c r="AA228" s="271">
        <f t="shared" si="189"/>
        <v>2474879691.7258792</v>
      </c>
      <c r="AB228" s="271"/>
      <c r="AC228" s="33" t="str">
        <f t="shared" si="190"/>
        <v>BERTAHAP</v>
      </c>
      <c r="AD228" s="273">
        <f t="shared" si="191"/>
        <v>0</v>
      </c>
      <c r="AE228" s="274">
        <v>2</v>
      </c>
      <c r="AF228" s="275"/>
      <c r="AG228" s="271" t="e">
        <f>IF(AF228&gt;#REF!,"LB","KR")</f>
        <v>#REF!</v>
      </c>
      <c r="AH228" s="275">
        <f t="shared" si="213"/>
        <v>2018288000</v>
      </c>
      <c r="AI228" s="275">
        <f t="shared" si="213"/>
        <v>2274933000</v>
      </c>
      <c r="AJ228" s="275">
        <f t="shared" si="213"/>
        <v>2415246000</v>
      </c>
      <c r="AK228" s="276">
        <f t="shared" si="212"/>
        <v>2564213000</v>
      </c>
      <c r="AL228" s="276">
        <f t="shared" si="212"/>
        <v>2415246000</v>
      </c>
      <c r="AM228" s="275">
        <f t="shared" si="212"/>
        <v>2564213000</v>
      </c>
      <c r="AN228" s="275">
        <f t="shared" si="212"/>
        <v>2722368000</v>
      </c>
      <c r="AO228" s="52">
        <f t="shared" si="205"/>
        <v>2560161000</v>
      </c>
      <c r="AP228" s="43">
        <f t="shared" si="205"/>
        <v>2718066000</v>
      </c>
      <c r="AQ228" s="63">
        <f t="shared" si="192"/>
        <v>2304144900</v>
      </c>
      <c r="AR228" s="63">
        <f t="shared" si="193"/>
        <v>38402415</v>
      </c>
      <c r="AS228" s="351">
        <f t="shared" si="194"/>
        <v>48078993.75</v>
      </c>
      <c r="AT228" s="141">
        <f t="shared" si="195"/>
        <v>27180660</v>
      </c>
      <c r="AU228" s="5">
        <f t="shared" si="196"/>
        <v>38402415</v>
      </c>
      <c r="AV228" s="5">
        <f t="shared" si="197"/>
        <v>60381150</v>
      </c>
      <c r="AX228" s="2"/>
      <c r="AY228" s="2"/>
      <c r="BT228" s="56">
        <f t="shared" si="198"/>
        <v>-980243.39809999615</v>
      </c>
      <c r="CT228" s="63">
        <f t="shared" si="199"/>
        <v>2446259400</v>
      </c>
      <c r="CU228" s="44">
        <f t="shared" si="200"/>
        <v>27180660</v>
      </c>
      <c r="CX228" s="56">
        <f t="shared" si="201"/>
        <v>2173721400</v>
      </c>
      <c r="CY228" s="44">
        <f t="shared" si="202"/>
        <v>36228690</v>
      </c>
      <c r="CZ228" s="49">
        <f t="shared" si="203"/>
        <v>60381150</v>
      </c>
    </row>
    <row r="229" spans="1:104">
      <c r="A229" s="3">
        <f t="shared" si="204"/>
        <v>190</v>
      </c>
      <c r="B229" s="263">
        <v>7</v>
      </c>
      <c r="C229" s="264" t="s">
        <v>183</v>
      </c>
      <c r="D229" s="299">
        <v>20</v>
      </c>
      <c r="E229" s="266"/>
      <c r="F229" s="41" t="s">
        <v>70</v>
      </c>
      <c r="G229" s="267">
        <f t="shared" si="172"/>
        <v>60</v>
      </c>
      <c r="H229" s="267">
        <f t="shared" si="173"/>
        <v>51</v>
      </c>
      <c r="I229" s="268">
        <f t="shared" si="174"/>
        <v>26966806</v>
      </c>
      <c r="J229" s="268">
        <f t="shared" si="175"/>
        <v>2</v>
      </c>
      <c r="K229" s="269">
        <f t="shared" si="176"/>
        <v>0.93</v>
      </c>
      <c r="L229" s="319">
        <f t="shared" si="217"/>
        <v>1.03</v>
      </c>
      <c r="M229" s="271">
        <f t="shared" si="177"/>
        <v>21585964.617592327</v>
      </c>
      <c r="N229" s="271">
        <f t="shared" si="178"/>
        <v>24330831.047542781</v>
      </c>
      <c r="O229" s="271">
        <f t="shared" si="179"/>
        <v>25831503.467400003</v>
      </c>
      <c r="P229" s="271">
        <f t="shared" si="180"/>
        <v>27424734.078439418</v>
      </c>
      <c r="Q229" s="272">
        <f t="shared" si="181"/>
        <v>25831503.467400003</v>
      </c>
      <c r="R229" s="271">
        <f t="shared" si="181"/>
        <v>27424734.078439418</v>
      </c>
      <c r="S229" s="271">
        <f t="shared" si="182"/>
        <v>29116231.667363286</v>
      </c>
      <c r="T229" s="271"/>
      <c r="U229" s="271">
        <f t="shared" si="183"/>
        <v>1100884195.4972086</v>
      </c>
      <c r="V229" s="271">
        <f t="shared" si="184"/>
        <v>1240872383.4246819</v>
      </c>
      <c r="W229" s="271">
        <f t="shared" si="185"/>
        <v>1317406676.8374002</v>
      </c>
      <c r="X229" s="272">
        <f t="shared" si="186"/>
        <v>1398661438.0004103</v>
      </c>
      <c r="Y229" s="272">
        <f t="shared" si="187"/>
        <v>1317406676.8374002</v>
      </c>
      <c r="Z229" s="271">
        <f t="shared" si="188"/>
        <v>1398661438.0004103</v>
      </c>
      <c r="AA229" s="271">
        <f t="shared" si="189"/>
        <v>1484927815.0355277</v>
      </c>
      <c r="AB229" s="271"/>
      <c r="AC229" s="33" t="str">
        <f t="shared" si="190"/>
        <v>BERTAHAP</v>
      </c>
      <c r="AD229" s="273">
        <f t="shared" si="191"/>
        <v>0</v>
      </c>
      <c r="AE229" s="274">
        <v>2</v>
      </c>
      <c r="AF229" s="275"/>
      <c r="AG229" s="271" t="e">
        <f>IF(AF229&gt;#REF!,"LB","KR")</f>
        <v>#REF!</v>
      </c>
      <c r="AH229" s="275">
        <f t="shared" si="213"/>
        <v>1210973000</v>
      </c>
      <c r="AI229" s="275">
        <f t="shared" si="213"/>
        <v>1364960000</v>
      </c>
      <c r="AJ229" s="275">
        <f t="shared" si="213"/>
        <v>1449148000</v>
      </c>
      <c r="AK229" s="276">
        <f t="shared" si="212"/>
        <v>1538528000</v>
      </c>
      <c r="AL229" s="276">
        <f t="shared" si="212"/>
        <v>1449148000</v>
      </c>
      <c r="AM229" s="275">
        <f t="shared" si="212"/>
        <v>1538528000</v>
      </c>
      <c r="AN229" s="275">
        <f t="shared" si="212"/>
        <v>1633421000</v>
      </c>
      <c r="AO229" s="52">
        <f t="shared" si="205"/>
        <v>1536097000</v>
      </c>
      <c r="AP229" s="43">
        <f t="shared" si="205"/>
        <v>1630840000</v>
      </c>
      <c r="AQ229" s="63">
        <f t="shared" si="192"/>
        <v>1382487300</v>
      </c>
      <c r="AR229" s="63">
        <f t="shared" si="193"/>
        <v>23041455</v>
      </c>
      <c r="AS229" s="351">
        <f t="shared" si="194"/>
        <v>28847400</v>
      </c>
      <c r="AT229" s="141">
        <f t="shared" si="195"/>
        <v>16308400</v>
      </c>
      <c r="AU229" s="5">
        <f t="shared" si="196"/>
        <v>23041455</v>
      </c>
      <c r="AV229" s="5">
        <f t="shared" si="197"/>
        <v>36228700</v>
      </c>
      <c r="AX229" s="2"/>
      <c r="AY229" s="2"/>
      <c r="BT229" s="56">
        <f t="shared" si="198"/>
        <v>-980243.39809999615</v>
      </c>
      <c r="CT229" s="63">
        <f t="shared" si="199"/>
        <v>1467756000</v>
      </c>
      <c r="CU229" s="44">
        <f t="shared" si="200"/>
        <v>16308400</v>
      </c>
      <c r="CX229" s="56">
        <f t="shared" si="201"/>
        <v>1304233200</v>
      </c>
      <c r="CY229" s="44">
        <f t="shared" si="202"/>
        <v>21737220</v>
      </c>
      <c r="CZ229" s="49">
        <f t="shared" si="203"/>
        <v>36228700</v>
      </c>
    </row>
    <row r="230" spans="1:104">
      <c r="A230" s="3">
        <f t="shared" si="204"/>
        <v>191</v>
      </c>
      <c r="B230" s="263">
        <v>8</v>
      </c>
      <c r="C230" s="264" t="s">
        <v>183</v>
      </c>
      <c r="D230" s="299">
        <v>22</v>
      </c>
      <c r="E230" s="266"/>
      <c r="F230" s="41" t="s">
        <v>89</v>
      </c>
      <c r="G230" s="267">
        <f t="shared" si="172"/>
        <v>81</v>
      </c>
      <c r="H230" s="267">
        <f t="shared" si="173"/>
        <v>70</v>
      </c>
      <c r="I230" s="268">
        <f t="shared" si="174"/>
        <v>26966806</v>
      </c>
      <c r="J230" s="268">
        <f t="shared" si="175"/>
        <v>4</v>
      </c>
      <c r="K230" s="269">
        <f t="shared" si="176"/>
        <v>0.97</v>
      </c>
      <c r="L230" s="319">
        <f t="shared" si="217"/>
        <v>1.03</v>
      </c>
      <c r="M230" s="271">
        <f t="shared" si="177"/>
        <v>22514393.20329522</v>
      </c>
      <c r="N230" s="271">
        <f t="shared" si="178"/>
        <v>25377318.40442634</v>
      </c>
      <c r="O230" s="271">
        <f t="shared" si="179"/>
        <v>26942535.874600001</v>
      </c>
      <c r="P230" s="271">
        <f t="shared" si="180"/>
        <v>28604292.533426058</v>
      </c>
      <c r="Q230" s="272">
        <f t="shared" si="181"/>
        <v>26942535.874600001</v>
      </c>
      <c r="R230" s="271">
        <f t="shared" si="181"/>
        <v>28604292.533426058</v>
      </c>
      <c r="S230" s="271">
        <f t="shared" si="182"/>
        <v>30368542.706819769</v>
      </c>
      <c r="T230" s="271"/>
      <c r="U230" s="271">
        <f t="shared" si="183"/>
        <v>1576007524.2306654</v>
      </c>
      <c r="V230" s="271">
        <f t="shared" si="184"/>
        <v>1776412288.3098438</v>
      </c>
      <c r="W230" s="271">
        <f t="shared" si="185"/>
        <v>1885977511.2220001</v>
      </c>
      <c r="X230" s="272">
        <f t="shared" si="186"/>
        <v>2002300477.339824</v>
      </c>
      <c r="Y230" s="272">
        <f t="shared" si="187"/>
        <v>1885977511.2220001</v>
      </c>
      <c r="Z230" s="271">
        <f t="shared" si="188"/>
        <v>2002300477.339824</v>
      </c>
      <c r="AA230" s="271">
        <f t="shared" si="189"/>
        <v>2125797989.4773839</v>
      </c>
      <c r="AB230" s="271"/>
      <c r="AC230" s="33" t="str">
        <f t="shared" si="190"/>
        <v>BERTAHAP</v>
      </c>
      <c r="AD230" s="273">
        <f t="shared" si="191"/>
        <v>0</v>
      </c>
      <c r="AE230" s="274">
        <v>2</v>
      </c>
      <c r="AF230" s="275"/>
      <c r="AG230" s="271" t="e">
        <f>IF(AF230&gt;#REF!,"LB","KR")</f>
        <v>#REF!</v>
      </c>
      <c r="AH230" s="275">
        <f t="shared" si="213"/>
        <v>1733609000</v>
      </c>
      <c r="AI230" s="275">
        <f t="shared" si="213"/>
        <v>1954054000</v>
      </c>
      <c r="AJ230" s="275">
        <f t="shared" si="213"/>
        <v>2074576000</v>
      </c>
      <c r="AK230" s="276">
        <f t="shared" si="212"/>
        <v>2202531000</v>
      </c>
      <c r="AL230" s="276">
        <f t="shared" si="212"/>
        <v>2074576000</v>
      </c>
      <c r="AM230" s="275">
        <f t="shared" si="212"/>
        <v>2202531000</v>
      </c>
      <c r="AN230" s="275">
        <f t="shared" si="212"/>
        <v>2338378000</v>
      </c>
      <c r="AO230" s="52">
        <f t="shared" si="205"/>
        <v>2199051000</v>
      </c>
      <c r="AP230" s="43">
        <f t="shared" si="205"/>
        <v>2334683000</v>
      </c>
      <c r="AQ230" s="63">
        <f t="shared" si="192"/>
        <v>1979145900</v>
      </c>
      <c r="AR230" s="63">
        <f t="shared" si="193"/>
        <v>32985765</v>
      </c>
      <c r="AS230" s="351">
        <f t="shared" si="194"/>
        <v>41297456.25</v>
      </c>
      <c r="AT230" s="141">
        <f t="shared" si="195"/>
        <v>23346830</v>
      </c>
      <c r="AU230" s="5">
        <f t="shared" si="196"/>
        <v>32985765</v>
      </c>
      <c r="AV230" s="5">
        <f t="shared" si="197"/>
        <v>51864400</v>
      </c>
      <c r="AX230" s="2"/>
      <c r="AY230" s="2"/>
      <c r="BT230" s="56">
        <f t="shared" si="198"/>
        <v>130789.00910000131</v>
      </c>
      <c r="CT230" s="63">
        <f t="shared" si="199"/>
        <v>2101214700</v>
      </c>
      <c r="CU230" s="44">
        <f t="shared" si="200"/>
        <v>23346830</v>
      </c>
      <c r="CX230" s="56">
        <f t="shared" si="201"/>
        <v>1867118400</v>
      </c>
      <c r="CY230" s="44">
        <f t="shared" si="202"/>
        <v>31118640</v>
      </c>
      <c r="CZ230" s="49">
        <f t="shared" si="203"/>
        <v>51864400</v>
      </c>
    </row>
    <row r="231" spans="1:104">
      <c r="A231" s="3">
        <f t="shared" si="204"/>
        <v>192</v>
      </c>
      <c r="B231" s="263">
        <v>1</v>
      </c>
      <c r="C231" s="264" t="s">
        <v>184</v>
      </c>
      <c r="D231" s="265" t="s">
        <v>24</v>
      </c>
      <c r="E231" s="266"/>
      <c r="F231" s="41" t="s">
        <v>39</v>
      </c>
      <c r="G231" s="267">
        <f t="shared" si="172"/>
        <v>113</v>
      </c>
      <c r="H231" s="267">
        <f t="shared" si="173"/>
        <v>101</v>
      </c>
      <c r="I231" s="268">
        <f t="shared" si="174"/>
        <v>26966806</v>
      </c>
      <c r="J231" s="268">
        <f t="shared" si="175"/>
        <v>6</v>
      </c>
      <c r="K231" s="269">
        <f t="shared" si="176"/>
        <v>0.95</v>
      </c>
      <c r="L231" s="270">
        <f t="shared" ref="L231:L238" si="218">SUMIF($AN$4:$AN$22,D231,$BD$4:$BD$22)</f>
        <v>1.02</v>
      </c>
      <c r="M231" s="271">
        <f t="shared" si="177"/>
        <v>21836099.50354626</v>
      </c>
      <c r="N231" s="271">
        <f t="shared" si="178"/>
        <v>24612773.029615775</v>
      </c>
      <c r="O231" s="271">
        <f t="shared" si="179"/>
        <v>26130835.013999999</v>
      </c>
      <c r="P231" s="271">
        <f t="shared" si="180"/>
        <v>27742527.739855718</v>
      </c>
      <c r="Q231" s="272">
        <f t="shared" si="181"/>
        <v>26130835.013999999</v>
      </c>
      <c r="R231" s="271">
        <f t="shared" si="181"/>
        <v>27742527.739855718</v>
      </c>
      <c r="S231" s="271">
        <f t="shared" si="182"/>
        <v>29453626.146440148</v>
      </c>
      <c r="T231" s="271"/>
      <c r="U231" s="271">
        <f t="shared" si="183"/>
        <v>2205446049.8581724</v>
      </c>
      <c r="V231" s="271">
        <f t="shared" si="184"/>
        <v>2485890075.9911933</v>
      </c>
      <c r="W231" s="271">
        <f t="shared" si="185"/>
        <v>2639214336.414</v>
      </c>
      <c r="X231" s="272">
        <f t="shared" si="186"/>
        <v>2801995301.7254276</v>
      </c>
      <c r="Y231" s="272">
        <f t="shared" si="187"/>
        <v>2639214336.414</v>
      </c>
      <c r="Z231" s="271">
        <f t="shared" si="188"/>
        <v>2801995301.7254276</v>
      </c>
      <c r="AA231" s="271">
        <f t="shared" si="189"/>
        <v>2974816240.7904549</v>
      </c>
      <c r="AB231" s="271"/>
      <c r="AC231" s="33" t="str">
        <f t="shared" si="190"/>
        <v>BERTAHAP</v>
      </c>
      <c r="AD231" s="273">
        <f t="shared" si="191"/>
        <v>0</v>
      </c>
      <c r="AE231" s="274">
        <v>2</v>
      </c>
      <c r="AF231" s="275"/>
      <c r="AG231" s="271" t="e">
        <f>IF(AF231&gt;#REF!,"LB","KR")</f>
        <v>#REF!</v>
      </c>
      <c r="AH231" s="275">
        <f t="shared" si="213"/>
        <v>2425991000</v>
      </c>
      <c r="AI231" s="275">
        <f t="shared" si="213"/>
        <v>2734480000</v>
      </c>
      <c r="AJ231" s="275">
        <f t="shared" si="213"/>
        <v>2903136000</v>
      </c>
      <c r="AK231" s="276">
        <f t="shared" si="212"/>
        <v>3082195000</v>
      </c>
      <c r="AL231" s="276">
        <f t="shared" si="212"/>
        <v>2903136000</v>
      </c>
      <c r="AM231" s="275">
        <f t="shared" si="212"/>
        <v>3082195000</v>
      </c>
      <c r="AN231" s="275">
        <f t="shared" si="212"/>
        <v>3272298000</v>
      </c>
      <c r="AO231" s="52">
        <f t="shared" si="205"/>
        <v>3077325000</v>
      </c>
      <c r="AP231" s="43">
        <f t="shared" si="205"/>
        <v>3267127000</v>
      </c>
      <c r="AQ231" s="63">
        <f t="shared" si="192"/>
        <v>2769592500</v>
      </c>
      <c r="AR231" s="63">
        <f t="shared" si="193"/>
        <v>46159875</v>
      </c>
      <c r="AS231" s="351">
        <f t="shared" si="194"/>
        <v>57791156.25</v>
      </c>
      <c r="AT231" s="141">
        <f t="shared" si="195"/>
        <v>32671270</v>
      </c>
      <c r="AU231" s="5">
        <f t="shared" si="196"/>
        <v>46159875</v>
      </c>
      <c r="AV231" s="5">
        <f t="shared" si="197"/>
        <v>72578400</v>
      </c>
      <c r="AX231" s="2"/>
      <c r="AY231" s="2"/>
      <c r="BT231" s="56">
        <f t="shared" si="198"/>
        <v>-680911.8515000008</v>
      </c>
      <c r="CT231" s="63">
        <f t="shared" si="199"/>
        <v>2940414300</v>
      </c>
      <c r="CU231" s="44">
        <f t="shared" si="200"/>
        <v>32671270</v>
      </c>
      <c r="CX231" s="56">
        <f t="shared" si="201"/>
        <v>2612822400</v>
      </c>
      <c r="CY231" s="44">
        <f t="shared" si="202"/>
        <v>43547040</v>
      </c>
      <c r="CZ231" s="49">
        <f t="shared" si="203"/>
        <v>72578400</v>
      </c>
    </row>
    <row r="232" spans="1:104">
      <c r="A232" s="3">
        <f t="shared" si="204"/>
        <v>193</v>
      </c>
      <c r="B232" s="263">
        <v>2</v>
      </c>
      <c r="C232" s="264" t="s">
        <v>184</v>
      </c>
      <c r="D232" s="265" t="s">
        <v>35</v>
      </c>
      <c r="E232" s="266"/>
      <c r="F232" s="41" t="s">
        <v>42</v>
      </c>
      <c r="G232" s="267">
        <f t="shared" ref="G232:G295" si="219">SUMIF($V$10:$V$28,F232,$AA$10:$AA$28)</f>
        <v>78</v>
      </c>
      <c r="H232" s="267">
        <f t="shared" ref="H232:H298" si="220">SUMIF($V$10:$V$28,F232,$X$10:$X$28)</f>
        <v>66</v>
      </c>
      <c r="I232" s="268">
        <f t="shared" ref="I232:I298" si="221">$I$27</f>
        <v>26966806</v>
      </c>
      <c r="J232" s="268">
        <f t="shared" ref="J232:J298" si="222">SUMIF($AN$4:$AN$22,D232,$AP$4:$AP$22)</f>
        <v>2</v>
      </c>
      <c r="K232" s="269">
        <f t="shared" ref="K232:K295" si="223">IF(J232=$AJ$25,$AI$25,IF(J232=$AJ$26,$AI$26,IF(J232=$AJ$27,$AI$27,IF(J232=$AJ$28,$AI$28,IF(J232=$AJ$29,$AI$29,IF(J232=$AJ$30,$AI$30))))))</f>
        <v>0.93</v>
      </c>
      <c r="L232" s="270">
        <f t="shared" si="218"/>
        <v>1.02</v>
      </c>
      <c r="M232" s="271">
        <f t="shared" ref="M232:M298" si="224">$O232/(1+6%/12)^36</f>
        <v>21376392.145576868</v>
      </c>
      <c r="N232" s="271">
        <f t="shared" ref="N232:N298" si="225">$O232/(1+6%/12)^12</f>
        <v>24094609.386887025</v>
      </c>
      <c r="O232" s="271">
        <f t="shared" ref="O232:O298" si="226">$I$27*K232*L232</f>
        <v>25580712.171600003</v>
      </c>
      <c r="P232" s="271">
        <f t="shared" ref="P232:P298" si="227">$O232*(1+6%/12)^12</f>
        <v>27158474.52427981</v>
      </c>
      <c r="Q232" s="272">
        <f t="shared" ref="Q232:R298" si="228">O232</f>
        <v>25580712.171600003</v>
      </c>
      <c r="R232" s="271">
        <f t="shared" si="228"/>
        <v>27158474.52427981</v>
      </c>
      <c r="S232" s="271">
        <f t="shared" ref="S232:S298" si="229">$O232*(1+6%/12)^24</f>
        <v>28833549.806515098</v>
      </c>
      <c r="T232" s="271"/>
      <c r="U232" s="271">
        <f t="shared" ref="U232:U298" si="230">M232*H232</f>
        <v>1410841881.6080732</v>
      </c>
      <c r="V232" s="271">
        <f t="shared" ref="V232:V298" si="231">N232*H232</f>
        <v>1590244219.5345438</v>
      </c>
      <c r="W232" s="271">
        <f t="shared" ref="W232:W298" si="232">O232*H232</f>
        <v>1688327003.3256001</v>
      </c>
      <c r="X232" s="272">
        <f t="shared" ref="X232:X298" si="233">P232*H232</f>
        <v>1792459318.6024675</v>
      </c>
      <c r="Y232" s="272">
        <f t="shared" ref="Y232:Y298" si="234">Q232*H232</f>
        <v>1688327003.3256001</v>
      </c>
      <c r="Z232" s="271">
        <f t="shared" ref="Z232:Z298" si="235">R232*H232</f>
        <v>1792459318.6024675</v>
      </c>
      <c r="AA232" s="271">
        <f t="shared" ref="AA232:AA298" si="236">S232*H232</f>
        <v>1903014287.2299964</v>
      </c>
      <c r="AB232" s="271"/>
      <c r="AC232" s="33" t="str">
        <f t="shared" ref="AC232:AC298" si="237">IF(AE232=$H$32,$M$32,IF(AE232=$H$33,$M$33,IF(AE232=$H$34,$M$34)))</f>
        <v>BERTAHAP</v>
      </c>
      <c r="AD232" s="273">
        <f t="shared" ref="AD232:AD295" si="238">IF(AC232=$M$32,$N$32,IF(AC232=$M$33,$N$33,$N$34))</f>
        <v>0</v>
      </c>
      <c r="AE232" s="274">
        <v>2</v>
      </c>
      <c r="AF232" s="275"/>
      <c r="AG232" s="271" t="e">
        <f>IF(AF232&gt;#REF!,"LB","KR")</f>
        <v>#REF!</v>
      </c>
      <c r="AH232" s="275">
        <f t="shared" si="213"/>
        <v>1551927000</v>
      </c>
      <c r="AI232" s="275">
        <f t="shared" si="213"/>
        <v>1749269000</v>
      </c>
      <c r="AJ232" s="275">
        <f t="shared" si="213"/>
        <v>1857160000</v>
      </c>
      <c r="AK232" s="276">
        <f t="shared" si="212"/>
        <v>1971706000</v>
      </c>
      <c r="AL232" s="276">
        <f t="shared" si="212"/>
        <v>1857160000</v>
      </c>
      <c r="AM232" s="275">
        <f t="shared" si="212"/>
        <v>1971706000</v>
      </c>
      <c r="AN232" s="275">
        <f t="shared" si="212"/>
        <v>2093316000</v>
      </c>
      <c r="AO232" s="52">
        <f t="shared" si="205"/>
        <v>1968590000</v>
      </c>
      <c r="AP232" s="43">
        <f t="shared" si="205"/>
        <v>2090009000</v>
      </c>
      <c r="AQ232" s="63">
        <f t="shared" ref="AQ232:AQ298" si="239">AO232-(AO232*10%)</f>
        <v>1771731000</v>
      </c>
      <c r="AR232" s="63">
        <f t="shared" ref="AR232:AR295" si="240">(AQ232*40%)/24</f>
        <v>29528850</v>
      </c>
      <c r="AS232" s="351">
        <f t="shared" ref="AS232:AS298" si="241">(AK232*90%)/48</f>
        <v>36969487.5</v>
      </c>
      <c r="AT232" s="141">
        <f t="shared" ref="AT232:AT298" si="242">(AP232*90%)*40%/36</f>
        <v>20900090</v>
      </c>
      <c r="AU232" s="5">
        <f t="shared" ref="AU232:AU298" si="243">(AO232*90%)*40%/24</f>
        <v>29528850</v>
      </c>
      <c r="AV232" s="5">
        <f t="shared" ref="AV232:AV298" si="244">AJ232*90%/36</f>
        <v>46429000</v>
      </c>
      <c r="AX232" s="2"/>
      <c r="AY232" s="2"/>
      <c r="BT232" s="56">
        <f t="shared" ref="BT232:BT298" si="245">O232-$O$298</f>
        <v>-1231034.6938999966</v>
      </c>
      <c r="CT232" s="63">
        <f t="shared" ref="CT232:CT298" si="246">AP232-(AP232*10%)</f>
        <v>1881008100</v>
      </c>
      <c r="CU232" s="44">
        <f t="shared" ref="CU232:CU295" si="247">(CT232*40%)/36</f>
        <v>20900090</v>
      </c>
      <c r="CX232" s="56">
        <f t="shared" ref="CX232:CX295" si="248">AJ232*90%</f>
        <v>1671444000</v>
      </c>
      <c r="CY232" s="44">
        <f t="shared" ref="CY232:CY295" si="249">(CX232*40%)/24</f>
        <v>27857400</v>
      </c>
      <c r="CZ232" s="49">
        <f t="shared" ref="CZ232:CZ298" si="250">(AJ232*90%)/36</f>
        <v>46429000</v>
      </c>
    </row>
    <row r="233" spans="1:104">
      <c r="A233" s="3">
        <f t="shared" ref="A233:A296" si="251">A232+1</f>
        <v>194</v>
      </c>
      <c r="B233" s="263">
        <v>3</v>
      </c>
      <c r="C233" s="264" t="s">
        <v>184</v>
      </c>
      <c r="D233" s="265" t="s">
        <v>41</v>
      </c>
      <c r="E233" s="266"/>
      <c r="F233" s="41" t="s">
        <v>45</v>
      </c>
      <c r="G233" s="267">
        <f t="shared" si="219"/>
        <v>60</v>
      </c>
      <c r="H233" s="267">
        <f t="shared" si="220"/>
        <v>52</v>
      </c>
      <c r="I233" s="268">
        <f t="shared" si="221"/>
        <v>26966806</v>
      </c>
      <c r="J233" s="268">
        <f t="shared" si="222"/>
        <v>2</v>
      </c>
      <c r="K233" s="269">
        <f t="shared" si="223"/>
        <v>0.93</v>
      </c>
      <c r="L233" s="270">
        <f t="shared" si="218"/>
        <v>1.02</v>
      </c>
      <c r="M233" s="271">
        <f t="shared" si="224"/>
        <v>21376392.145576868</v>
      </c>
      <c r="N233" s="271">
        <f t="shared" si="225"/>
        <v>24094609.386887025</v>
      </c>
      <c r="O233" s="271">
        <f t="shared" si="226"/>
        <v>25580712.171600003</v>
      </c>
      <c r="P233" s="271">
        <f t="shared" si="227"/>
        <v>27158474.52427981</v>
      </c>
      <c r="Q233" s="272">
        <f t="shared" si="228"/>
        <v>25580712.171600003</v>
      </c>
      <c r="R233" s="271">
        <f t="shared" si="228"/>
        <v>27158474.52427981</v>
      </c>
      <c r="S233" s="271">
        <f t="shared" si="229"/>
        <v>28833549.806515098</v>
      </c>
      <c r="T233" s="271"/>
      <c r="U233" s="271">
        <f t="shared" si="230"/>
        <v>1111572391.5699971</v>
      </c>
      <c r="V233" s="271">
        <f t="shared" si="231"/>
        <v>1252919688.1181252</v>
      </c>
      <c r="W233" s="271">
        <f t="shared" si="232"/>
        <v>1330197032.9232001</v>
      </c>
      <c r="X233" s="272">
        <f t="shared" si="233"/>
        <v>1412240675.2625501</v>
      </c>
      <c r="Y233" s="272">
        <f t="shared" si="234"/>
        <v>1330197032.9232001</v>
      </c>
      <c r="Z233" s="271">
        <f t="shared" si="235"/>
        <v>1412240675.2625501</v>
      </c>
      <c r="AA233" s="271">
        <f t="shared" si="236"/>
        <v>1499344589.9387851</v>
      </c>
      <c r="AB233" s="271"/>
      <c r="AC233" s="33" t="str">
        <f t="shared" si="237"/>
        <v>BERTAHAP</v>
      </c>
      <c r="AD233" s="273">
        <f t="shared" si="238"/>
        <v>0</v>
      </c>
      <c r="AE233" s="274">
        <v>2</v>
      </c>
      <c r="AF233" s="275"/>
      <c r="AG233" s="271" t="e">
        <f>IF(AF233&gt;#REF!,"LB","KR")</f>
        <v>#REF!</v>
      </c>
      <c r="AH233" s="275">
        <f t="shared" si="213"/>
        <v>1222730000</v>
      </c>
      <c r="AI233" s="275">
        <f t="shared" si="213"/>
        <v>1378212000</v>
      </c>
      <c r="AJ233" s="275">
        <f t="shared" si="213"/>
        <v>1463217000</v>
      </c>
      <c r="AK233" s="276">
        <f t="shared" si="212"/>
        <v>1553465000</v>
      </c>
      <c r="AL233" s="276">
        <f t="shared" si="212"/>
        <v>1463217000</v>
      </c>
      <c r="AM233" s="275">
        <f t="shared" si="212"/>
        <v>1553465000</v>
      </c>
      <c r="AN233" s="275">
        <f t="shared" si="212"/>
        <v>1649280000</v>
      </c>
      <c r="AO233" s="52">
        <f t="shared" ref="AO233:AP296" si="252">ROUNDUP(AJ233+(AJ233*6%),-3)</f>
        <v>1551011000</v>
      </c>
      <c r="AP233" s="43">
        <f t="shared" si="252"/>
        <v>1646673000</v>
      </c>
      <c r="AQ233" s="63">
        <f t="shared" si="239"/>
        <v>1395909900</v>
      </c>
      <c r="AR233" s="63">
        <f t="shared" si="240"/>
        <v>23265165</v>
      </c>
      <c r="AS233" s="351">
        <f t="shared" si="241"/>
        <v>29127468.75</v>
      </c>
      <c r="AT233" s="141">
        <f t="shared" si="242"/>
        <v>16466730</v>
      </c>
      <c r="AU233" s="5">
        <f t="shared" si="243"/>
        <v>23265165</v>
      </c>
      <c r="AV233" s="5">
        <f t="shared" si="244"/>
        <v>36580425</v>
      </c>
      <c r="AX233" s="2"/>
      <c r="AY233" s="2"/>
      <c r="BT233" s="56">
        <f t="shared" si="245"/>
        <v>-1231034.6938999966</v>
      </c>
      <c r="CT233" s="63">
        <f t="shared" si="246"/>
        <v>1482005700</v>
      </c>
      <c r="CU233" s="44">
        <f t="shared" si="247"/>
        <v>16466730</v>
      </c>
      <c r="CX233" s="56">
        <f t="shared" si="248"/>
        <v>1316895300</v>
      </c>
      <c r="CY233" s="44">
        <f t="shared" si="249"/>
        <v>21948255</v>
      </c>
      <c r="CZ233" s="49">
        <f t="shared" si="250"/>
        <v>36580425</v>
      </c>
    </row>
    <row r="234" spans="1:104">
      <c r="A234" s="3">
        <f t="shared" si="251"/>
        <v>195</v>
      </c>
      <c r="B234" s="263">
        <v>4</v>
      </c>
      <c r="C234" s="264" t="s">
        <v>184</v>
      </c>
      <c r="D234" s="265">
        <v>10</v>
      </c>
      <c r="E234" s="266"/>
      <c r="F234" s="41" t="s">
        <v>48</v>
      </c>
      <c r="G234" s="267">
        <f t="shared" si="219"/>
        <v>74</v>
      </c>
      <c r="H234" s="267">
        <f t="shared" si="220"/>
        <v>63</v>
      </c>
      <c r="I234" s="268">
        <f t="shared" si="221"/>
        <v>26966806</v>
      </c>
      <c r="J234" s="268">
        <f t="shared" si="222"/>
        <v>2</v>
      </c>
      <c r="K234" s="269">
        <f t="shared" si="223"/>
        <v>0.93</v>
      </c>
      <c r="L234" s="270">
        <f t="shared" si="218"/>
        <v>1.02</v>
      </c>
      <c r="M234" s="271">
        <f t="shared" si="224"/>
        <v>21376392.145576868</v>
      </c>
      <c r="N234" s="271">
        <f t="shared" si="225"/>
        <v>24094609.386887025</v>
      </c>
      <c r="O234" s="271">
        <f t="shared" si="226"/>
        <v>25580712.171600003</v>
      </c>
      <c r="P234" s="271">
        <f t="shared" si="227"/>
        <v>27158474.52427981</v>
      </c>
      <c r="Q234" s="272">
        <f t="shared" si="228"/>
        <v>25580712.171600003</v>
      </c>
      <c r="R234" s="271">
        <f t="shared" si="228"/>
        <v>27158474.52427981</v>
      </c>
      <c r="S234" s="271">
        <f t="shared" si="229"/>
        <v>28833549.806515098</v>
      </c>
      <c r="T234" s="271"/>
      <c r="U234" s="271">
        <f t="shared" si="230"/>
        <v>1346712705.1713426</v>
      </c>
      <c r="V234" s="271">
        <f t="shared" si="231"/>
        <v>1517960391.3738825</v>
      </c>
      <c r="W234" s="271">
        <f t="shared" si="232"/>
        <v>1611584866.8108001</v>
      </c>
      <c r="X234" s="272">
        <f t="shared" si="233"/>
        <v>1710983895.029628</v>
      </c>
      <c r="Y234" s="272">
        <f t="shared" si="234"/>
        <v>1611584866.8108001</v>
      </c>
      <c r="Z234" s="271">
        <f t="shared" si="235"/>
        <v>1710983895.029628</v>
      </c>
      <c r="AA234" s="271">
        <f t="shared" si="236"/>
        <v>1816513637.810451</v>
      </c>
      <c r="AB234" s="271"/>
      <c r="AC234" s="33" t="str">
        <f t="shared" si="237"/>
        <v>BERTAHAP</v>
      </c>
      <c r="AD234" s="273">
        <f t="shared" si="238"/>
        <v>0</v>
      </c>
      <c r="AE234" s="274">
        <v>2</v>
      </c>
      <c r="AF234" s="275"/>
      <c r="AG234" s="271" t="e">
        <f>IF(AF234&gt;#REF!,"LB","KR")</f>
        <v>#REF!</v>
      </c>
      <c r="AH234" s="275">
        <f t="shared" si="213"/>
        <v>1481384000</v>
      </c>
      <c r="AI234" s="275">
        <f t="shared" si="213"/>
        <v>1669757000</v>
      </c>
      <c r="AJ234" s="275">
        <f t="shared" si="213"/>
        <v>1772744000</v>
      </c>
      <c r="AK234" s="276">
        <f t="shared" si="212"/>
        <v>1882083000</v>
      </c>
      <c r="AL234" s="276">
        <f t="shared" si="212"/>
        <v>1772744000</v>
      </c>
      <c r="AM234" s="275">
        <f t="shared" si="212"/>
        <v>1882083000</v>
      </c>
      <c r="AN234" s="275">
        <f t="shared" si="212"/>
        <v>1998166000</v>
      </c>
      <c r="AO234" s="52">
        <f t="shared" si="252"/>
        <v>1879109000</v>
      </c>
      <c r="AP234" s="43">
        <f t="shared" si="252"/>
        <v>1995008000</v>
      </c>
      <c r="AQ234" s="63">
        <f t="shared" si="239"/>
        <v>1691198100</v>
      </c>
      <c r="AR234" s="63">
        <f t="shared" si="240"/>
        <v>28186635</v>
      </c>
      <c r="AS234" s="351">
        <f t="shared" si="241"/>
        <v>35289056.25</v>
      </c>
      <c r="AT234" s="141">
        <f t="shared" si="242"/>
        <v>19950080</v>
      </c>
      <c r="AU234" s="5">
        <f t="shared" si="243"/>
        <v>28186635</v>
      </c>
      <c r="AV234" s="5">
        <f t="shared" si="244"/>
        <v>44318600</v>
      </c>
      <c r="AX234" s="2"/>
      <c r="AY234" s="2"/>
      <c r="BT234" s="56">
        <f t="shared" si="245"/>
        <v>-1231034.6938999966</v>
      </c>
      <c r="CT234" s="63">
        <f t="shared" si="246"/>
        <v>1795507200</v>
      </c>
      <c r="CU234" s="44">
        <f t="shared" si="247"/>
        <v>19950080</v>
      </c>
      <c r="CX234" s="56">
        <f t="shared" si="248"/>
        <v>1595469600</v>
      </c>
      <c r="CY234" s="44">
        <f t="shared" si="249"/>
        <v>26591160</v>
      </c>
      <c r="CZ234" s="49">
        <f t="shared" si="250"/>
        <v>44318600</v>
      </c>
    </row>
    <row r="235" spans="1:104">
      <c r="A235" s="3">
        <f t="shared" si="251"/>
        <v>196</v>
      </c>
      <c r="B235" s="263">
        <v>5</v>
      </c>
      <c r="C235" s="264" t="s">
        <v>184</v>
      </c>
      <c r="D235" s="265">
        <v>16</v>
      </c>
      <c r="E235" s="266"/>
      <c r="F235" s="41" t="s">
        <v>52</v>
      </c>
      <c r="G235" s="267">
        <f t="shared" si="219"/>
        <v>71</v>
      </c>
      <c r="H235" s="267">
        <f t="shared" si="220"/>
        <v>63</v>
      </c>
      <c r="I235" s="268">
        <f t="shared" si="221"/>
        <v>26966806</v>
      </c>
      <c r="J235" s="268">
        <f t="shared" si="222"/>
        <v>2</v>
      </c>
      <c r="K235" s="269">
        <f t="shared" si="223"/>
        <v>0.93</v>
      </c>
      <c r="L235" s="270">
        <f t="shared" si="218"/>
        <v>1.02</v>
      </c>
      <c r="M235" s="271">
        <f t="shared" si="224"/>
        <v>21376392.145576868</v>
      </c>
      <c r="N235" s="271">
        <f t="shared" si="225"/>
        <v>24094609.386887025</v>
      </c>
      <c r="O235" s="271">
        <f t="shared" si="226"/>
        <v>25580712.171600003</v>
      </c>
      <c r="P235" s="271">
        <f t="shared" si="227"/>
        <v>27158474.52427981</v>
      </c>
      <c r="Q235" s="272">
        <f t="shared" si="228"/>
        <v>25580712.171600003</v>
      </c>
      <c r="R235" s="271">
        <f t="shared" si="228"/>
        <v>27158474.52427981</v>
      </c>
      <c r="S235" s="271">
        <f t="shared" si="229"/>
        <v>28833549.806515098</v>
      </c>
      <c r="T235" s="271"/>
      <c r="U235" s="271">
        <f t="shared" si="230"/>
        <v>1346712705.1713426</v>
      </c>
      <c r="V235" s="271">
        <f t="shared" si="231"/>
        <v>1517960391.3738825</v>
      </c>
      <c r="W235" s="271">
        <f t="shared" si="232"/>
        <v>1611584866.8108001</v>
      </c>
      <c r="X235" s="272">
        <f t="shared" si="233"/>
        <v>1710983895.029628</v>
      </c>
      <c r="Y235" s="272">
        <f t="shared" si="234"/>
        <v>1611584866.8108001</v>
      </c>
      <c r="Z235" s="271">
        <f t="shared" si="235"/>
        <v>1710983895.029628</v>
      </c>
      <c r="AA235" s="271">
        <f t="shared" si="236"/>
        <v>1816513637.810451</v>
      </c>
      <c r="AB235" s="271"/>
      <c r="AC235" s="33" t="str">
        <f t="shared" si="237"/>
        <v>BERTAHAP</v>
      </c>
      <c r="AD235" s="273">
        <f t="shared" si="238"/>
        <v>0</v>
      </c>
      <c r="AE235" s="274">
        <v>2</v>
      </c>
      <c r="AF235" s="275"/>
      <c r="AG235" s="271" t="e">
        <f>IF(AF235&gt;#REF!,"LB","KR")</f>
        <v>#REF!</v>
      </c>
      <c r="AH235" s="275">
        <f t="shared" si="213"/>
        <v>1481384000</v>
      </c>
      <c r="AI235" s="275">
        <f t="shared" si="213"/>
        <v>1669757000</v>
      </c>
      <c r="AJ235" s="275">
        <f t="shared" si="213"/>
        <v>1772744000</v>
      </c>
      <c r="AK235" s="276">
        <f t="shared" si="212"/>
        <v>1882083000</v>
      </c>
      <c r="AL235" s="276">
        <f t="shared" si="212"/>
        <v>1772744000</v>
      </c>
      <c r="AM235" s="275">
        <f t="shared" si="212"/>
        <v>1882083000</v>
      </c>
      <c r="AN235" s="275">
        <f t="shared" si="212"/>
        <v>1998166000</v>
      </c>
      <c r="AO235" s="52">
        <f t="shared" si="252"/>
        <v>1879109000</v>
      </c>
      <c r="AP235" s="43">
        <f t="shared" si="252"/>
        <v>1995008000</v>
      </c>
      <c r="AQ235" s="63">
        <f t="shared" si="239"/>
        <v>1691198100</v>
      </c>
      <c r="AR235" s="63">
        <f t="shared" si="240"/>
        <v>28186635</v>
      </c>
      <c r="AS235" s="351">
        <f t="shared" si="241"/>
        <v>35289056.25</v>
      </c>
      <c r="AT235" s="141">
        <f t="shared" si="242"/>
        <v>19950080</v>
      </c>
      <c r="AU235" s="5">
        <f t="shared" si="243"/>
        <v>28186635</v>
      </c>
      <c r="AV235" s="5">
        <f t="shared" si="244"/>
        <v>44318600</v>
      </c>
      <c r="AX235" s="2"/>
      <c r="AY235" s="2"/>
      <c r="BT235" s="56">
        <f t="shared" si="245"/>
        <v>-1231034.6938999966</v>
      </c>
      <c r="CT235" s="63">
        <f t="shared" si="246"/>
        <v>1795507200</v>
      </c>
      <c r="CU235" s="44">
        <f t="shared" si="247"/>
        <v>19950080</v>
      </c>
      <c r="CX235" s="56">
        <f t="shared" si="248"/>
        <v>1595469600</v>
      </c>
      <c r="CY235" s="44">
        <f t="shared" si="249"/>
        <v>26591160</v>
      </c>
      <c r="CZ235" s="49">
        <f t="shared" si="250"/>
        <v>44318600</v>
      </c>
    </row>
    <row r="236" spans="1:104">
      <c r="A236" s="3">
        <f t="shared" si="251"/>
        <v>197</v>
      </c>
      <c r="B236" s="263">
        <v>6</v>
      </c>
      <c r="C236" s="264" t="s">
        <v>184</v>
      </c>
      <c r="D236" s="299">
        <v>18</v>
      </c>
      <c r="E236" s="266"/>
      <c r="F236" s="41" t="s">
        <v>54</v>
      </c>
      <c r="G236" s="267">
        <f t="shared" si="219"/>
        <v>97</v>
      </c>
      <c r="H236" s="267">
        <f t="shared" si="220"/>
        <v>85</v>
      </c>
      <c r="I236" s="268">
        <f t="shared" si="221"/>
        <v>26966806</v>
      </c>
      <c r="J236" s="268">
        <f t="shared" si="222"/>
        <v>2</v>
      </c>
      <c r="K236" s="269">
        <f t="shared" si="223"/>
        <v>0.93</v>
      </c>
      <c r="L236" s="270">
        <f t="shared" si="218"/>
        <v>1.02</v>
      </c>
      <c r="M236" s="271">
        <f t="shared" si="224"/>
        <v>21376392.145576868</v>
      </c>
      <c r="N236" s="271">
        <f t="shared" si="225"/>
        <v>24094609.386887025</v>
      </c>
      <c r="O236" s="271">
        <f t="shared" si="226"/>
        <v>25580712.171600003</v>
      </c>
      <c r="P236" s="271">
        <f t="shared" si="227"/>
        <v>27158474.52427981</v>
      </c>
      <c r="Q236" s="272">
        <f t="shared" si="228"/>
        <v>25580712.171600003</v>
      </c>
      <c r="R236" s="271">
        <f t="shared" si="228"/>
        <v>27158474.52427981</v>
      </c>
      <c r="S236" s="271">
        <f t="shared" si="229"/>
        <v>28833549.806515098</v>
      </c>
      <c r="T236" s="271"/>
      <c r="U236" s="271">
        <f t="shared" si="230"/>
        <v>1816993332.3740337</v>
      </c>
      <c r="V236" s="271">
        <f t="shared" si="231"/>
        <v>2048041797.8853972</v>
      </c>
      <c r="W236" s="271">
        <f t="shared" si="232"/>
        <v>2174360534.5860004</v>
      </c>
      <c r="X236" s="272">
        <f t="shared" si="233"/>
        <v>2308470334.5637841</v>
      </c>
      <c r="Y236" s="272">
        <f t="shared" si="234"/>
        <v>2174360534.5860004</v>
      </c>
      <c r="Z236" s="271">
        <f t="shared" si="235"/>
        <v>2308470334.5637841</v>
      </c>
      <c r="AA236" s="271">
        <f t="shared" si="236"/>
        <v>2450851733.5537834</v>
      </c>
      <c r="AB236" s="271"/>
      <c r="AC236" s="33" t="str">
        <f t="shared" si="237"/>
        <v>BERTAHAP</v>
      </c>
      <c r="AD236" s="273">
        <f t="shared" si="238"/>
        <v>0</v>
      </c>
      <c r="AE236" s="274">
        <v>2</v>
      </c>
      <c r="AF236" s="275"/>
      <c r="AG236" s="271" t="e">
        <f>IF(AF236&gt;#REF!,"LB","KR")</f>
        <v>#REF!</v>
      </c>
      <c r="AH236" s="275">
        <f t="shared" si="213"/>
        <v>1998693000</v>
      </c>
      <c r="AI236" s="275">
        <f t="shared" si="213"/>
        <v>2252846000</v>
      </c>
      <c r="AJ236" s="275">
        <f t="shared" si="213"/>
        <v>2391797000</v>
      </c>
      <c r="AK236" s="276">
        <f t="shared" si="212"/>
        <v>2539318000</v>
      </c>
      <c r="AL236" s="276">
        <f t="shared" si="212"/>
        <v>2391797000</v>
      </c>
      <c r="AM236" s="275">
        <f t="shared" si="212"/>
        <v>2539318000</v>
      </c>
      <c r="AN236" s="275">
        <f t="shared" si="212"/>
        <v>2695937000</v>
      </c>
      <c r="AO236" s="52">
        <f t="shared" si="252"/>
        <v>2535305000</v>
      </c>
      <c r="AP236" s="43">
        <f t="shared" si="252"/>
        <v>2691678000</v>
      </c>
      <c r="AQ236" s="63">
        <f t="shared" si="239"/>
        <v>2281774500</v>
      </c>
      <c r="AR236" s="63">
        <f t="shared" si="240"/>
        <v>38029575</v>
      </c>
      <c r="AS236" s="351">
        <f t="shared" si="241"/>
        <v>47612212.5</v>
      </c>
      <c r="AT236" s="141">
        <f t="shared" si="242"/>
        <v>26916780</v>
      </c>
      <c r="AU236" s="5">
        <f t="shared" si="243"/>
        <v>38029575</v>
      </c>
      <c r="AV236" s="5">
        <f t="shared" si="244"/>
        <v>59794925</v>
      </c>
      <c r="AX236" s="2"/>
      <c r="AY236" s="2"/>
      <c r="BT236" s="56">
        <f t="shared" si="245"/>
        <v>-1231034.6938999966</v>
      </c>
      <c r="CT236" s="63">
        <f t="shared" si="246"/>
        <v>2422510200</v>
      </c>
      <c r="CU236" s="44">
        <f t="shared" si="247"/>
        <v>26916780</v>
      </c>
      <c r="CX236" s="56">
        <f t="shared" si="248"/>
        <v>2152617300</v>
      </c>
      <c r="CY236" s="44">
        <f t="shared" si="249"/>
        <v>35876955</v>
      </c>
      <c r="CZ236" s="49">
        <f t="shared" si="250"/>
        <v>59794925</v>
      </c>
    </row>
    <row r="237" spans="1:104">
      <c r="A237" s="3">
        <f t="shared" si="251"/>
        <v>198</v>
      </c>
      <c r="B237" s="263">
        <v>7</v>
      </c>
      <c r="C237" s="264" t="s">
        <v>184</v>
      </c>
      <c r="D237" s="299">
        <v>20</v>
      </c>
      <c r="E237" s="266"/>
      <c r="F237" s="41" t="s">
        <v>70</v>
      </c>
      <c r="G237" s="267">
        <f t="shared" si="219"/>
        <v>60</v>
      </c>
      <c r="H237" s="267">
        <f t="shared" si="220"/>
        <v>51</v>
      </c>
      <c r="I237" s="268">
        <f t="shared" si="221"/>
        <v>26966806</v>
      </c>
      <c r="J237" s="268">
        <f t="shared" si="222"/>
        <v>2</v>
      </c>
      <c r="K237" s="269">
        <f t="shared" si="223"/>
        <v>0.93</v>
      </c>
      <c r="L237" s="270">
        <f t="shared" si="218"/>
        <v>1.02</v>
      </c>
      <c r="M237" s="271">
        <f t="shared" si="224"/>
        <v>21376392.145576868</v>
      </c>
      <c r="N237" s="271">
        <f t="shared" si="225"/>
        <v>24094609.386887025</v>
      </c>
      <c r="O237" s="271">
        <f t="shared" si="226"/>
        <v>25580712.171600003</v>
      </c>
      <c r="P237" s="271">
        <f t="shared" si="227"/>
        <v>27158474.52427981</v>
      </c>
      <c r="Q237" s="272">
        <f t="shared" si="228"/>
        <v>25580712.171600003</v>
      </c>
      <c r="R237" s="271">
        <f t="shared" si="228"/>
        <v>27158474.52427981</v>
      </c>
      <c r="S237" s="271">
        <f t="shared" si="229"/>
        <v>28833549.806515098</v>
      </c>
      <c r="T237" s="271"/>
      <c r="U237" s="271">
        <f t="shared" si="230"/>
        <v>1090195999.4244204</v>
      </c>
      <c r="V237" s="271">
        <f t="shared" si="231"/>
        <v>1228825078.7312384</v>
      </c>
      <c r="W237" s="271">
        <f t="shared" si="232"/>
        <v>1304616320.7516</v>
      </c>
      <c r="X237" s="272">
        <f t="shared" si="233"/>
        <v>1385082200.7382703</v>
      </c>
      <c r="Y237" s="272">
        <f t="shared" si="234"/>
        <v>1304616320.7516</v>
      </c>
      <c r="Z237" s="271">
        <f t="shared" si="235"/>
        <v>1385082200.7382703</v>
      </c>
      <c r="AA237" s="271">
        <f t="shared" si="236"/>
        <v>1470511040.1322699</v>
      </c>
      <c r="AB237" s="271"/>
      <c r="AC237" s="33" t="str">
        <f t="shared" si="237"/>
        <v>BERTAHAP</v>
      </c>
      <c r="AD237" s="273">
        <f t="shared" si="238"/>
        <v>0</v>
      </c>
      <c r="AE237" s="274">
        <v>2</v>
      </c>
      <c r="AF237" s="275"/>
      <c r="AG237" s="271" t="e">
        <f>IF(AF237&gt;#REF!,"LB","KR")</f>
        <v>#REF!</v>
      </c>
      <c r="AH237" s="275">
        <f t="shared" si="213"/>
        <v>1199216000</v>
      </c>
      <c r="AI237" s="275">
        <f t="shared" si="213"/>
        <v>1351708000</v>
      </c>
      <c r="AJ237" s="275">
        <f t="shared" si="213"/>
        <v>1435078000</v>
      </c>
      <c r="AK237" s="276">
        <f t="shared" si="212"/>
        <v>1523591000</v>
      </c>
      <c r="AL237" s="276">
        <f t="shared" si="212"/>
        <v>1435078000</v>
      </c>
      <c r="AM237" s="275">
        <f t="shared" si="212"/>
        <v>1523591000</v>
      </c>
      <c r="AN237" s="275">
        <f t="shared" si="212"/>
        <v>1617563000</v>
      </c>
      <c r="AO237" s="52">
        <f t="shared" si="252"/>
        <v>1521183000</v>
      </c>
      <c r="AP237" s="43">
        <f t="shared" si="252"/>
        <v>1615007000</v>
      </c>
      <c r="AQ237" s="63">
        <f t="shared" si="239"/>
        <v>1369064700</v>
      </c>
      <c r="AR237" s="63">
        <f t="shared" si="240"/>
        <v>22817745</v>
      </c>
      <c r="AS237" s="351">
        <f t="shared" si="241"/>
        <v>28567331.25</v>
      </c>
      <c r="AT237" s="141">
        <f t="shared" si="242"/>
        <v>16150070</v>
      </c>
      <c r="AU237" s="5">
        <f t="shared" si="243"/>
        <v>22817745</v>
      </c>
      <c r="AV237" s="5">
        <f t="shared" si="244"/>
        <v>35876950</v>
      </c>
      <c r="AX237" s="2"/>
      <c r="AY237" s="2"/>
      <c r="BT237" s="56">
        <f t="shared" si="245"/>
        <v>-1231034.6938999966</v>
      </c>
      <c r="CT237" s="63">
        <f t="shared" si="246"/>
        <v>1453506300</v>
      </c>
      <c r="CU237" s="44">
        <f t="shared" si="247"/>
        <v>16150070</v>
      </c>
      <c r="CX237" s="56">
        <f t="shared" si="248"/>
        <v>1291570200</v>
      </c>
      <c r="CY237" s="44">
        <f t="shared" si="249"/>
        <v>21526170</v>
      </c>
      <c r="CZ237" s="49">
        <f t="shared" si="250"/>
        <v>35876950</v>
      </c>
    </row>
    <row r="238" spans="1:104">
      <c r="A238" s="3">
        <f t="shared" si="251"/>
        <v>199</v>
      </c>
      <c r="B238" s="263">
        <v>8</v>
      </c>
      <c r="C238" s="264" t="s">
        <v>184</v>
      </c>
      <c r="D238" s="299">
        <v>22</v>
      </c>
      <c r="E238" s="266"/>
      <c r="F238" s="41" t="s">
        <v>89</v>
      </c>
      <c r="G238" s="267">
        <f t="shared" si="219"/>
        <v>81</v>
      </c>
      <c r="H238" s="267">
        <f t="shared" si="220"/>
        <v>70</v>
      </c>
      <c r="I238" s="268">
        <f t="shared" si="221"/>
        <v>26966806</v>
      </c>
      <c r="J238" s="268">
        <f t="shared" si="222"/>
        <v>4</v>
      </c>
      <c r="K238" s="269">
        <f t="shared" si="223"/>
        <v>0.97</v>
      </c>
      <c r="L238" s="270">
        <f t="shared" si="218"/>
        <v>1.02</v>
      </c>
      <c r="M238" s="271">
        <f t="shared" si="224"/>
        <v>22295806.861515656</v>
      </c>
      <c r="N238" s="271">
        <f t="shared" si="225"/>
        <v>25130936.672344532</v>
      </c>
      <c r="O238" s="271">
        <f t="shared" si="226"/>
        <v>26680957.856400002</v>
      </c>
      <c r="P238" s="271">
        <f t="shared" si="227"/>
        <v>28326580.955431629</v>
      </c>
      <c r="Q238" s="272">
        <f t="shared" si="228"/>
        <v>26680957.856400002</v>
      </c>
      <c r="R238" s="271">
        <f t="shared" si="228"/>
        <v>28326580.955431629</v>
      </c>
      <c r="S238" s="271">
        <f t="shared" si="229"/>
        <v>30073702.48636521</v>
      </c>
      <c r="T238" s="271"/>
      <c r="U238" s="271">
        <f t="shared" si="230"/>
        <v>1560706480.3060958</v>
      </c>
      <c r="V238" s="271">
        <f t="shared" si="231"/>
        <v>1759165567.0641172</v>
      </c>
      <c r="W238" s="271">
        <f t="shared" si="232"/>
        <v>1867667049.9480002</v>
      </c>
      <c r="X238" s="272">
        <f t="shared" si="233"/>
        <v>1982860666.880214</v>
      </c>
      <c r="Y238" s="272">
        <f t="shared" si="234"/>
        <v>1867667049.9480002</v>
      </c>
      <c r="Z238" s="271">
        <f t="shared" si="235"/>
        <v>1982860666.880214</v>
      </c>
      <c r="AA238" s="271">
        <f t="shared" si="236"/>
        <v>2105159174.0455647</v>
      </c>
      <c r="AB238" s="271"/>
      <c r="AC238" s="33" t="str">
        <f t="shared" si="237"/>
        <v>BERTAHAP</v>
      </c>
      <c r="AD238" s="273">
        <f t="shared" si="238"/>
        <v>0</v>
      </c>
      <c r="AE238" s="274">
        <v>2</v>
      </c>
      <c r="AF238" s="275"/>
      <c r="AG238" s="271" t="e">
        <f>IF(AF238&gt;#REF!,"LB","KR")</f>
        <v>#REF!</v>
      </c>
      <c r="AH238" s="275">
        <f t="shared" si="213"/>
        <v>1716778000</v>
      </c>
      <c r="AI238" s="275">
        <f t="shared" si="213"/>
        <v>1935083000</v>
      </c>
      <c r="AJ238" s="275">
        <f t="shared" si="213"/>
        <v>2054434000</v>
      </c>
      <c r="AK238" s="276">
        <f t="shared" si="212"/>
        <v>2181147000</v>
      </c>
      <c r="AL238" s="276">
        <f t="shared" si="212"/>
        <v>2054434000</v>
      </c>
      <c r="AM238" s="275">
        <f t="shared" si="212"/>
        <v>2181147000</v>
      </c>
      <c r="AN238" s="275">
        <f t="shared" si="212"/>
        <v>2315676000</v>
      </c>
      <c r="AO238" s="52">
        <f t="shared" si="252"/>
        <v>2177701000</v>
      </c>
      <c r="AP238" s="43">
        <f t="shared" si="252"/>
        <v>2312016000</v>
      </c>
      <c r="AQ238" s="63">
        <f t="shared" si="239"/>
        <v>1959930900</v>
      </c>
      <c r="AR238" s="63">
        <f t="shared" si="240"/>
        <v>32665515</v>
      </c>
      <c r="AS238" s="351">
        <f t="shared" si="241"/>
        <v>40896506.25</v>
      </c>
      <c r="AT238" s="141">
        <f t="shared" si="242"/>
        <v>23120160</v>
      </c>
      <c r="AU238" s="5">
        <f t="shared" si="243"/>
        <v>32665515</v>
      </c>
      <c r="AV238" s="5">
        <f t="shared" si="244"/>
        <v>51360850</v>
      </c>
      <c r="AX238" s="2"/>
      <c r="AY238" s="2"/>
      <c r="BT238" s="56">
        <f t="shared" si="245"/>
        <v>-130789.00909999758</v>
      </c>
      <c r="CT238" s="63">
        <f t="shared" si="246"/>
        <v>2080814400</v>
      </c>
      <c r="CU238" s="44">
        <f t="shared" si="247"/>
        <v>23120160</v>
      </c>
      <c r="CX238" s="56">
        <f t="shared" si="248"/>
        <v>1848990600</v>
      </c>
      <c r="CY238" s="44">
        <f t="shared" si="249"/>
        <v>30816510</v>
      </c>
      <c r="CZ238" s="49">
        <f t="shared" si="250"/>
        <v>51360850</v>
      </c>
    </row>
    <row r="239" spans="1:104">
      <c r="A239" s="3">
        <f t="shared" si="251"/>
        <v>200</v>
      </c>
      <c r="B239" s="263">
        <v>1</v>
      </c>
      <c r="C239" s="264" t="s">
        <v>185</v>
      </c>
      <c r="D239" s="265" t="s">
        <v>24</v>
      </c>
      <c r="E239" s="266"/>
      <c r="F239" s="41" t="s">
        <v>39</v>
      </c>
      <c r="G239" s="267">
        <f t="shared" si="219"/>
        <v>113</v>
      </c>
      <c r="H239" s="267">
        <f t="shared" si="220"/>
        <v>101</v>
      </c>
      <c r="I239" s="268">
        <f t="shared" si="221"/>
        <v>26966806</v>
      </c>
      <c r="J239" s="268">
        <f t="shared" si="222"/>
        <v>6</v>
      </c>
      <c r="K239" s="269">
        <f t="shared" si="223"/>
        <v>0.95</v>
      </c>
      <c r="L239" s="319">
        <f t="shared" ref="L239:L246" si="253">SUMIF($AN$4:$AN$22,D239,$BN$4:$BN$22)</f>
        <v>1.03</v>
      </c>
      <c r="M239" s="271">
        <f t="shared" si="224"/>
        <v>22050178.910443772</v>
      </c>
      <c r="N239" s="271">
        <f t="shared" si="225"/>
        <v>24854074.725984558</v>
      </c>
      <c r="O239" s="271">
        <f t="shared" si="226"/>
        <v>26387019.671</v>
      </c>
      <c r="P239" s="271">
        <f t="shared" si="227"/>
        <v>28014513.305932734</v>
      </c>
      <c r="Q239" s="272">
        <f t="shared" si="228"/>
        <v>26387019.671</v>
      </c>
      <c r="R239" s="271">
        <f t="shared" si="228"/>
        <v>28014513.305932734</v>
      </c>
      <c r="S239" s="271">
        <f t="shared" si="229"/>
        <v>29742387.187091526</v>
      </c>
      <c r="T239" s="271"/>
      <c r="U239" s="271">
        <f t="shared" si="230"/>
        <v>2227068069.9548211</v>
      </c>
      <c r="V239" s="271">
        <f t="shared" si="231"/>
        <v>2510261547.3244405</v>
      </c>
      <c r="W239" s="271">
        <f t="shared" si="232"/>
        <v>2665088986.7709999</v>
      </c>
      <c r="X239" s="272">
        <f t="shared" si="233"/>
        <v>2829465843.8992062</v>
      </c>
      <c r="Y239" s="272">
        <f t="shared" si="234"/>
        <v>2665088986.7709999</v>
      </c>
      <c r="Z239" s="271">
        <f t="shared" si="235"/>
        <v>2829465843.8992062</v>
      </c>
      <c r="AA239" s="271">
        <f t="shared" si="236"/>
        <v>3003981105.896244</v>
      </c>
      <c r="AB239" s="271"/>
      <c r="AC239" s="33" t="str">
        <f t="shared" si="237"/>
        <v>BERTAHAP</v>
      </c>
      <c r="AD239" s="273">
        <f t="shared" si="238"/>
        <v>0</v>
      </c>
      <c r="AE239" s="274">
        <v>2</v>
      </c>
      <c r="AF239" s="275"/>
      <c r="AG239" s="271" t="e">
        <f>IF(AF239&gt;#REF!,"LB","KR")</f>
        <v>#REF!</v>
      </c>
      <c r="AH239" s="275">
        <f t="shared" si="213"/>
        <v>2449775000</v>
      </c>
      <c r="AI239" s="275">
        <f t="shared" si="213"/>
        <v>2761288000</v>
      </c>
      <c r="AJ239" s="275">
        <f t="shared" si="213"/>
        <v>2931598000</v>
      </c>
      <c r="AK239" s="276">
        <f t="shared" si="212"/>
        <v>3112413000</v>
      </c>
      <c r="AL239" s="276">
        <f t="shared" si="212"/>
        <v>2931598000</v>
      </c>
      <c r="AM239" s="275">
        <f t="shared" si="212"/>
        <v>3112413000</v>
      </c>
      <c r="AN239" s="275">
        <f t="shared" si="212"/>
        <v>3304380000</v>
      </c>
      <c r="AO239" s="52">
        <f t="shared" si="252"/>
        <v>3107494000</v>
      </c>
      <c r="AP239" s="43">
        <f t="shared" si="252"/>
        <v>3299158000</v>
      </c>
      <c r="AQ239" s="63">
        <f t="shared" si="239"/>
        <v>2796744600</v>
      </c>
      <c r="AR239" s="63">
        <f t="shared" si="240"/>
        <v>46612410</v>
      </c>
      <c r="AS239" s="351">
        <f t="shared" si="241"/>
        <v>58357743.75</v>
      </c>
      <c r="AT239" s="141">
        <f t="shared" si="242"/>
        <v>32991580</v>
      </c>
      <c r="AU239" s="5">
        <f t="shared" si="243"/>
        <v>46612410</v>
      </c>
      <c r="AV239" s="5">
        <f t="shared" si="244"/>
        <v>73289950</v>
      </c>
      <c r="AX239" s="2"/>
      <c r="AY239" s="2"/>
      <c r="BT239" s="56">
        <f t="shared" si="245"/>
        <v>-424727.19449999928</v>
      </c>
      <c r="CT239" s="63">
        <f t="shared" si="246"/>
        <v>2969242200</v>
      </c>
      <c r="CU239" s="44">
        <f t="shared" si="247"/>
        <v>32991580</v>
      </c>
      <c r="CX239" s="56">
        <f t="shared" si="248"/>
        <v>2638438200</v>
      </c>
      <c r="CY239" s="44">
        <f t="shared" si="249"/>
        <v>43973970</v>
      </c>
      <c r="CZ239" s="49">
        <f t="shared" si="250"/>
        <v>73289950</v>
      </c>
    </row>
    <row r="240" spans="1:104">
      <c r="A240" s="3">
        <f t="shared" si="251"/>
        <v>201</v>
      </c>
      <c r="B240" s="263">
        <v>2</v>
      </c>
      <c r="C240" s="264" t="s">
        <v>185</v>
      </c>
      <c r="D240" s="265" t="s">
        <v>35</v>
      </c>
      <c r="E240" s="266"/>
      <c r="F240" s="41" t="s">
        <v>42</v>
      </c>
      <c r="G240" s="267">
        <f t="shared" si="219"/>
        <v>78</v>
      </c>
      <c r="H240" s="267">
        <f t="shared" si="220"/>
        <v>66</v>
      </c>
      <c r="I240" s="268">
        <f t="shared" si="221"/>
        <v>26966806</v>
      </c>
      <c r="J240" s="268">
        <f t="shared" si="222"/>
        <v>2</v>
      </c>
      <c r="K240" s="269">
        <f t="shared" si="223"/>
        <v>0.93</v>
      </c>
      <c r="L240" s="319">
        <f t="shared" si="253"/>
        <v>1.03</v>
      </c>
      <c r="M240" s="271">
        <f t="shared" si="224"/>
        <v>21585964.617592327</v>
      </c>
      <c r="N240" s="271">
        <f t="shared" si="225"/>
        <v>24330831.047542781</v>
      </c>
      <c r="O240" s="271">
        <f t="shared" si="226"/>
        <v>25831503.467400003</v>
      </c>
      <c r="P240" s="271">
        <f t="shared" si="227"/>
        <v>27424734.078439418</v>
      </c>
      <c r="Q240" s="272">
        <f t="shared" si="228"/>
        <v>25831503.467400003</v>
      </c>
      <c r="R240" s="271">
        <f t="shared" si="228"/>
        <v>27424734.078439418</v>
      </c>
      <c r="S240" s="271">
        <f t="shared" si="229"/>
        <v>29116231.667363286</v>
      </c>
      <c r="T240" s="271"/>
      <c r="U240" s="271">
        <f t="shared" si="230"/>
        <v>1424673664.7610936</v>
      </c>
      <c r="V240" s="271">
        <f t="shared" si="231"/>
        <v>1605834849.1378236</v>
      </c>
      <c r="W240" s="271">
        <f t="shared" si="232"/>
        <v>1704879228.8484001</v>
      </c>
      <c r="X240" s="272">
        <f t="shared" si="233"/>
        <v>1810032449.1770017</v>
      </c>
      <c r="Y240" s="272">
        <f t="shared" si="234"/>
        <v>1704879228.8484001</v>
      </c>
      <c r="Z240" s="271">
        <f t="shared" si="235"/>
        <v>1810032449.1770017</v>
      </c>
      <c r="AA240" s="271">
        <f t="shared" si="236"/>
        <v>1921671290.0459769</v>
      </c>
      <c r="AB240" s="271"/>
      <c r="AC240" s="33" t="str">
        <f t="shared" si="237"/>
        <v>BERTAHAP</v>
      </c>
      <c r="AD240" s="273">
        <f t="shared" si="238"/>
        <v>0</v>
      </c>
      <c r="AE240" s="274">
        <v>2</v>
      </c>
      <c r="AF240" s="275"/>
      <c r="AG240" s="271" t="e">
        <f>IF(AF240&gt;#REF!,"LB","KR")</f>
        <v>#REF!</v>
      </c>
      <c r="AH240" s="275">
        <f t="shared" si="213"/>
        <v>1567142000</v>
      </c>
      <c r="AI240" s="275">
        <f t="shared" si="213"/>
        <v>1766419000</v>
      </c>
      <c r="AJ240" s="275">
        <f t="shared" si="213"/>
        <v>1875368000</v>
      </c>
      <c r="AK240" s="276">
        <f t="shared" si="212"/>
        <v>1991036000</v>
      </c>
      <c r="AL240" s="276">
        <f t="shared" si="212"/>
        <v>1875368000</v>
      </c>
      <c r="AM240" s="275">
        <f t="shared" si="212"/>
        <v>1991036000</v>
      </c>
      <c r="AN240" s="275">
        <f t="shared" si="212"/>
        <v>2113839000</v>
      </c>
      <c r="AO240" s="52">
        <f t="shared" si="252"/>
        <v>1987891000</v>
      </c>
      <c r="AP240" s="43">
        <f t="shared" si="252"/>
        <v>2110499000</v>
      </c>
      <c r="AQ240" s="63">
        <f t="shared" si="239"/>
        <v>1789101900</v>
      </c>
      <c r="AR240" s="63">
        <f t="shared" si="240"/>
        <v>29818365</v>
      </c>
      <c r="AS240" s="351">
        <f t="shared" si="241"/>
        <v>37331925</v>
      </c>
      <c r="AT240" s="141">
        <f t="shared" si="242"/>
        <v>21104990</v>
      </c>
      <c r="AU240" s="5">
        <f t="shared" si="243"/>
        <v>29818365</v>
      </c>
      <c r="AV240" s="5">
        <f t="shared" si="244"/>
        <v>46884200</v>
      </c>
      <c r="AX240" s="2"/>
      <c r="AY240" s="2"/>
      <c r="BT240" s="56">
        <f t="shared" si="245"/>
        <v>-980243.39809999615</v>
      </c>
      <c r="CT240" s="63">
        <f t="shared" si="246"/>
        <v>1899449100</v>
      </c>
      <c r="CU240" s="44">
        <f t="shared" si="247"/>
        <v>21104990</v>
      </c>
      <c r="CX240" s="56">
        <f t="shared" si="248"/>
        <v>1687831200</v>
      </c>
      <c r="CY240" s="44">
        <f t="shared" si="249"/>
        <v>28130520</v>
      </c>
      <c r="CZ240" s="49">
        <f t="shared" si="250"/>
        <v>46884200</v>
      </c>
    </row>
    <row r="241" spans="1:104">
      <c r="A241" s="3">
        <f t="shared" si="251"/>
        <v>202</v>
      </c>
      <c r="B241" s="263">
        <v>3</v>
      </c>
      <c r="C241" s="264" t="s">
        <v>185</v>
      </c>
      <c r="D241" s="265" t="s">
        <v>41</v>
      </c>
      <c r="E241" s="266"/>
      <c r="F241" s="41" t="s">
        <v>45</v>
      </c>
      <c r="G241" s="267">
        <f t="shared" si="219"/>
        <v>60</v>
      </c>
      <c r="H241" s="267">
        <f t="shared" si="220"/>
        <v>52</v>
      </c>
      <c r="I241" s="268">
        <f t="shared" si="221"/>
        <v>26966806</v>
      </c>
      <c r="J241" s="268">
        <f t="shared" si="222"/>
        <v>2</v>
      </c>
      <c r="K241" s="269">
        <f t="shared" si="223"/>
        <v>0.93</v>
      </c>
      <c r="L241" s="319">
        <f t="shared" si="253"/>
        <v>1.03</v>
      </c>
      <c r="M241" s="271">
        <f t="shared" si="224"/>
        <v>21585964.617592327</v>
      </c>
      <c r="N241" s="271">
        <f t="shared" si="225"/>
        <v>24330831.047542781</v>
      </c>
      <c r="O241" s="271">
        <f t="shared" si="226"/>
        <v>25831503.467400003</v>
      </c>
      <c r="P241" s="271">
        <f t="shared" si="227"/>
        <v>27424734.078439418</v>
      </c>
      <c r="Q241" s="272">
        <f t="shared" si="228"/>
        <v>25831503.467400003</v>
      </c>
      <c r="R241" s="271">
        <f t="shared" si="228"/>
        <v>27424734.078439418</v>
      </c>
      <c r="S241" s="271">
        <f t="shared" si="229"/>
        <v>29116231.667363286</v>
      </c>
      <c r="T241" s="271"/>
      <c r="U241" s="271">
        <f t="shared" si="230"/>
        <v>1122470160.1148009</v>
      </c>
      <c r="V241" s="271">
        <f t="shared" si="231"/>
        <v>1265203214.4722247</v>
      </c>
      <c r="W241" s="271">
        <f t="shared" si="232"/>
        <v>1343238180.3048003</v>
      </c>
      <c r="X241" s="272">
        <f t="shared" si="233"/>
        <v>1426086172.0788498</v>
      </c>
      <c r="Y241" s="272">
        <f t="shared" si="234"/>
        <v>1343238180.3048003</v>
      </c>
      <c r="Z241" s="271">
        <f t="shared" si="235"/>
        <v>1426086172.0788498</v>
      </c>
      <c r="AA241" s="271">
        <f t="shared" si="236"/>
        <v>1514044046.7028909</v>
      </c>
      <c r="AB241" s="271"/>
      <c r="AC241" s="33" t="str">
        <f t="shared" si="237"/>
        <v>BERTAHAP</v>
      </c>
      <c r="AD241" s="273">
        <f t="shared" si="238"/>
        <v>0</v>
      </c>
      <c r="AE241" s="274">
        <v>2</v>
      </c>
      <c r="AF241" s="275"/>
      <c r="AG241" s="271" t="e">
        <f>IF(AF241&gt;#REF!,"LB","KR")</f>
        <v>#REF!</v>
      </c>
      <c r="AH241" s="275">
        <f t="shared" si="213"/>
        <v>1234718000</v>
      </c>
      <c r="AI241" s="275">
        <f t="shared" si="213"/>
        <v>1391724000</v>
      </c>
      <c r="AJ241" s="275">
        <f t="shared" si="213"/>
        <v>1477562000</v>
      </c>
      <c r="AK241" s="276">
        <f t="shared" si="212"/>
        <v>1568695000</v>
      </c>
      <c r="AL241" s="276">
        <f t="shared" si="212"/>
        <v>1477562000</v>
      </c>
      <c r="AM241" s="275">
        <f t="shared" si="212"/>
        <v>1568695000</v>
      </c>
      <c r="AN241" s="275">
        <f t="shared" si="212"/>
        <v>1665449000</v>
      </c>
      <c r="AO241" s="52">
        <f t="shared" si="252"/>
        <v>1566216000</v>
      </c>
      <c r="AP241" s="43">
        <f t="shared" si="252"/>
        <v>1662817000</v>
      </c>
      <c r="AQ241" s="63">
        <f t="shared" si="239"/>
        <v>1409594400</v>
      </c>
      <c r="AR241" s="63">
        <f t="shared" si="240"/>
        <v>23493240</v>
      </c>
      <c r="AS241" s="351">
        <f t="shared" si="241"/>
        <v>29413031.25</v>
      </c>
      <c r="AT241" s="141">
        <f t="shared" si="242"/>
        <v>16628170</v>
      </c>
      <c r="AU241" s="5">
        <f t="shared" si="243"/>
        <v>23493240</v>
      </c>
      <c r="AV241" s="5">
        <f t="shared" si="244"/>
        <v>36939050</v>
      </c>
      <c r="AX241" s="2"/>
      <c r="AY241" s="2"/>
      <c r="BT241" s="56">
        <f t="shared" si="245"/>
        <v>-980243.39809999615</v>
      </c>
      <c r="CT241" s="63">
        <f t="shared" si="246"/>
        <v>1496535300</v>
      </c>
      <c r="CU241" s="44">
        <f t="shared" si="247"/>
        <v>16628170</v>
      </c>
      <c r="CX241" s="56">
        <f t="shared" si="248"/>
        <v>1329805800</v>
      </c>
      <c r="CY241" s="44">
        <f t="shared" si="249"/>
        <v>22163430</v>
      </c>
      <c r="CZ241" s="49">
        <f t="shared" si="250"/>
        <v>36939050</v>
      </c>
    </row>
    <row r="242" spans="1:104">
      <c r="A242" s="3">
        <f t="shared" si="251"/>
        <v>203</v>
      </c>
      <c r="B242" s="263">
        <v>4</v>
      </c>
      <c r="C242" s="264" t="s">
        <v>185</v>
      </c>
      <c r="D242" s="265">
        <v>10</v>
      </c>
      <c r="E242" s="266"/>
      <c r="F242" s="41" t="s">
        <v>48</v>
      </c>
      <c r="G242" s="267">
        <f t="shared" si="219"/>
        <v>74</v>
      </c>
      <c r="H242" s="267">
        <f t="shared" si="220"/>
        <v>63</v>
      </c>
      <c r="I242" s="268">
        <f t="shared" si="221"/>
        <v>26966806</v>
      </c>
      <c r="J242" s="268">
        <f t="shared" si="222"/>
        <v>2</v>
      </c>
      <c r="K242" s="269">
        <f t="shared" si="223"/>
        <v>0.93</v>
      </c>
      <c r="L242" s="319">
        <f t="shared" si="253"/>
        <v>1.03</v>
      </c>
      <c r="M242" s="271">
        <f t="shared" si="224"/>
        <v>21585964.617592327</v>
      </c>
      <c r="N242" s="271">
        <f t="shared" si="225"/>
        <v>24330831.047542781</v>
      </c>
      <c r="O242" s="271">
        <f t="shared" si="226"/>
        <v>25831503.467400003</v>
      </c>
      <c r="P242" s="271">
        <f t="shared" si="227"/>
        <v>27424734.078439418</v>
      </c>
      <c r="Q242" s="272">
        <f t="shared" si="228"/>
        <v>25831503.467400003</v>
      </c>
      <c r="R242" s="271">
        <f t="shared" si="228"/>
        <v>27424734.078439418</v>
      </c>
      <c r="S242" s="271">
        <f t="shared" si="229"/>
        <v>29116231.667363286</v>
      </c>
      <c r="T242" s="271"/>
      <c r="U242" s="271">
        <f t="shared" si="230"/>
        <v>1359915770.9083166</v>
      </c>
      <c r="V242" s="271">
        <f t="shared" si="231"/>
        <v>1532842355.9951952</v>
      </c>
      <c r="W242" s="271">
        <f t="shared" si="232"/>
        <v>1627384718.4462001</v>
      </c>
      <c r="X242" s="272">
        <f t="shared" si="233"/>
        <v>1727758246.9416833</v>
      </c>
      <c r="Y242" s="272">
        <f t="shared" si="234"/>
        <v>1627384718.4462001</v>
      </c>
      <c r="Z242" s="271">
        <f t="shared" si="235"/>
        <v>1727758246.9416833</v>
      </c>
      <c r="AA242" s="271">
        <f t="shared" si="236"/>
        <v>1834322595.0438871</v>
      </c>
      <c r="AB242" s="271"/>
      <c r="AC242" s="33" t="str">
        <f t="shared" si="237"/>
        <v>BERTAHAP</v>
      </c>
      <c r="AD242" s="273">
        <f t="shared" si="238"/>
        <v>0</v>
      </c>
      <c r="AE242" s="274">
        <v>2</v>
      </c>
      <c r="AF242" s="275"/>
      <c r="AG242" s="271" t="e">
        <f>IF(AF242&gt;#REF!,"LB","KR")</f>
        <v>#REF!</v>
      </c>
      <c r="AH242" s="275">
        <f t="shared" si="213"/>
        <v>1495908000</v>
      </c>
      <c r="AI242" s="275">
        <f t="shared" si="213"/>
        <v>1686127000</v>
      </c>
      <c r="AJ242" s="275">
        <f t="shared" si="213"/>
        <v>1790124000</v>
      </c>
      <c r="AK242" s="276">
        <f t="shared" si="212"/>
        <v>1900535000</v>
      </c>
      <c r="AL242" s="276">
        <f t="shared" si="212"/>
        <v>1790124000</v>
      </c>
      <c r="AM242" s="275">
        <f t="shared" si="212"/>
        <v>1900535000</v>
      </c>
      <c r="AN242" s="275">
        <f t="shared" si="212"/>
        <v>2017755000</v>
      </c>
      <c r="AO242" s="52">
        <f t="shared" si="252"/>
        <v>1897532000</v>
      </c>
      <c r="AP242" s="43">
        <f t="shared" si="252"/>
        <v>2014568000</v>
      </c>
      <c r="AQ242" s="63">
        <f t="shared" si="239"/>
        <v>1707778800</v>
      </c>
      <c r="AR242" s="63">
        <f t="shared" si="240"/>
        <v>28462980</v>
      </c>
      <c r="AS242" s="351">
        <f t="shared" si="241"/>
        <v>35635031.25</v>
      </c>
      <c r="AT242" s="141">
        <f t="shared" si="242"/>
        <v>20145680</v>
      </c>
      <c r="AU242" s="5">
        <f t="shared" si="243"/>
        <v>28462980</v>
      </c>
      <c r="AV242" s="5">
        <f t="shared" si="244"/>
        <v>44753100</v>
      </c>
      <c r="AX242" s="2"/>
      <c r="AY242" s="2"/>
      <c r="BT242" s="56">
        <f t="shared" si="245"/>
        <v>-980243.39809999615</v>
      </c>
      <c r="CT242" s="63">
        <f t="shared" si="246"/>
        <v>1813111200</v>
      </c>
      <c r="CU242" s="44">
        <f t="shared" si="247"/>
        <v>20145680</v>
      </c>
      <c r="CX242" s="56">
        <f t="shared" si="248"/>
        <v>1611111600</v>
      </c>
      <c r="CY242" s="44">
        <f t="shared" si="249"/>
        <v>26851860</v>
      </c>
      <c r="CZ242" s="49">
        <f t="shared" si="250"/>
        <v>44753100</v>
      </c>
    </row>
    <row r="243" spans="1:104">
      <c r="A243" s="3">
        <f t="shared" si="251"/>
        <v>204</v>
      </c>
      <c r="B243" s="263">
        <v>5</v>
      </c>
      <c r="C243" s="264" t="s">
        <v>185</v>
      </c>
      <c r="D243" s="265">
        <v>16</v>
      </c>
      <c r="E243" s="266"/>
      <c r="F243" s="41" t="s">
        <v>52</v>
      </c>
      <c r="G243" s="267">
        <f t="shared" si="219"/>
        <v>71</v>
      </c>
      <c r="H243" s="267">
        <f t="shared" si="220"/>
        <v>63</v>
      </c>
      <c r="I243" s="268">
        <f t="shared" si="221"/>
        <v>26966806</v>
      </c>
      <c r="J243" s="268">
        <f t="shared" si="222"/>
        <v>2</v>
      </c>
      <c r="K243" s="269">
        <f t="shared" si="223"/>
        <v>0.93</v>
      </c>
      <c r="L243" s="319">
        <f t="shared" si="253"/>
        <v>1.03</v>
      </c>
      <c r="M243" s="271">
        <f t="shared" si="224"/>
        <v>21585964.617592327</v>
      </c>
      <c r="N243" s="271">
        <f t="shared" si="225"/>
        <v>24330831.047542781</v>
      </c>
      <c r="O243" s="271">
        <f t="shared" si="226"/>
        <v>25831503.467400003</v>
      </c>
      <c r="P243" s="271">
        <f t="shared" si="227"/>
        <v>27424734.078439418</v>
      </c>
      <c r="Q243" s="272">
        <f t="shared" si="228"/>
        <v>25831503.467400003</v>
      </c>
      <c r="R243" s="271">
        <f t="shared" si="228"/>
        <v>27424734.078439418</v>
      </c>
      <c r="S243" s="271">
        <f t="shared" si="229"/>
        <v>29116231.667363286</v>
      </c>
      <c r="T243" s="271"/>
      <c r="U243" s="271">
        <f t="shared" si="230"/>
        <v>1359915770.9083166</v>
      </c>
      <c r="V243" s="271">
        <f t="shared" si="231"/>
        <v>1532842355.9951952</v>
      </c>
      <c r="W243" s="271">
        <f t="shared" si="232"/>
        <v>1627384718.4462001</v>
      </c>
      <c r="X243" s="272">
        <f t="shared" si="233"/>
        <v>1727758246.9416833</v>
      </c>
      <c r="Y243" s="272">
        <f t="shared" si="234"/>
        <v>1627384718.4462001</v>
      </c>
      <c r="Z243" s="271">
        <f t="shared" si="235"/>
        <v>1727758246.9416833</v>
      </c>
      <c r="AA243" s="271">
        <f t="shared" si="236"/>
        <v>1834322595.0438871</v>
      </c>
      <c r="AB243" s="271"/>
      <c r="AC243" s="33" t="str">
        <f t="shared" si="237"/>
        <v>BERTAHAP</v>
      </c>
      <c r="AD243" s="273">
        <f t="shared" si="238"/>
        <v>0</v>
      </c>
      <c r="AE243" s="274">
        <v>2</v>
      </c>
      <c r="AF243" s="275"/>
      <c r="AG243" s="271" t="e">
        <f>IF(AF243&gt;#REF!,"LB","KR")</f>
        <v>#REF!</v>
      </c>
      <c r="AH243" s="275">
        <f t="shared" si="213"/>
        <v>1495908000</v>
      </c>
      <c r="AI243" s="275">
        <f t="shared" si="213"/>
        <v>1686127000</v>
      </c>
      <c r="AJ243" s="275">
        <f t="shared" si="213"/>
        <v>1790124000</v>
      </c>
      <c r="AK243" s="276">
        <f t="shared" si="212"/>
        <v>1900535000</v>
      </c>
      <c r="AL243" s="276">
        <f t="shared" si="212"/>
        <v>1790124000</v>
      </c>
      <c r="AM243" s="275">
        <f t="shared" si="212"/>
        <v>1900535000</v>
      </c>
      <c r="AN243" s="275">
        <f t="shared" si="212"/>
        <v>2017755000</v>
      </c>
      <c r="AO243" s="52">
        <f t="shared" si="252"/>
        <v>1897532000</v>
      </c>
      <c r="AP243" s="43">
        <f t="shared" si="252"/>
        <v>2014568000</v>
      </c>
      <c r="AQ243" s="63">
        <f t="shared" si="239"/>
        <v>1707778800</v>
      </c>
      <c r="AR243" s="63">
        <f t="shared" si="240"/>
        <v>28462980</v>
      </c>
      <c r="AS243" s="351">
        <f t="shared" si="241"/>
        <v>35635031.25</v>
      </c>
      <c r="AT243" s="141">
        <f t="shared" si="242"/>
        <v>20145680</v>
      </c>
      <c r="AU243" s="5">
        <f t="shared" si="243"/>
        <v>28462980</v>
      </c>
      <c r="AV243" s="5">
        <f t="shared" si="244"/>
        <v>44753100</v>
      </c>
      <c r="AX243" s="2"/>
      <c r="AY243" s="2"/>
      <c r="BT243" s="56">
        <f t="shared" si="245"/>
        <v>-980243.39809999615</v>
      </c>
      <c r="CT243" s="63">
        <f t="shared" si="246"/>
        <v>1813111200</v>
      </c>
      <c r="CU243" s="44">
        <f t="shared" si="247"/>
        <v>20145680</v>
      </c>
      <c r="CX243" s="56">
        <f t="shared" si="248"/>
        <v>1611111600</v>
      </c>
      <c r="CY243" s="44">
        <f t="shared" si="249"/>
        <v>26851860</v>
      </c>
      <c r="CZ243" s="49">
        <f t="shared" si="250"/>
        <v>44753100</v>
      </c>
    </row>
    <row r="244" spans="1:104">
      <c r="A244" s="3">
        <f t="shared" si="251"/>
        <v>205</v>
      </c>
      <c r="B244" s="263">
        <v>6</v>
      </c>
      <c r="C244" s="264" t="s">
        <v>185</v>
      </c>
      <c r="D244" s="299">
        <v>18</v>
      </c>
      <c r="E244" s="266"/>
      <c r="F244" s="41" t="s">
        <v>54</v>
      </c>
      <c r="G244" s="267">
        <f t="shared" si="219"/>
        <v>97</v>
      </c>
      <c r="H244" s="267">
        <f t="shared" si="220"/>
        <v>85</v>
      </c>
      <c r="I244" s="268">
        <f t="shared" si="221"/>
        <v>26966806</v>
      </c>
      <c r="J244" s="268">
        <f t="shared" si="222"/>
        <v>2</v>
      </c>
      <c r="K244" s="269">
        <f t="shared" si="223"/>
        <v>0.93</v>
      </c>
      <c r="L244" s="319">
        <f t="shared" si="253"/>
        <v>1.03</v>
      </c>
      <c r="M244" s="271">
        <f t="shared" si="224"/>
        <v>21585964.617592327</v>
      </c>
      <c r="N244" s="271">
        <f t="shared" si="225"/>
        <v>24330831.047542781</v>
      </c>
      <c r="O244" s="271">
        <f t="shared" si="226"/>
        <v>25831503.467400003</v>
      </c>
      <c r="P244" s="271">
        <f t="shared" si="227"/>
        <v>27424734.078439418</v>
      </c>
      <c r="Q244" s="272">
        <f t="shared" si="228"/>
        <v>25831503.467400003</v>
      </c>
      <c r="R244" s="271">
        <f t="shared" si="228"/>
        <v>27424734.078439418</v>
      </c>
      <c r="S244" s="271">
        <f t="shared" si="229"/>
        <v>29116231.667363286</v>
      </c>
      <c r="T244" s="271"/>
      <c r="U244" s="271">
        <f t="shared" si="230"/>
        <v>1834806992.4953477</v>
      </c>
      <c r="V244" s="271">
        <f t="shared" si="231"/>
        <v>2068120639.0411363</v>
      </c>
      <c r="W244" s="271">
        <f t="shared" si="232"/>
        <v>2195677794.7290001</v>
      </c>
      <c r="X244" s="272">
        <f t="shared" si="233"/>
        <v>2331102396.6673508</v>
      </c>
      <c r="Y244" s="272">
        <f t="shared" si="234"/>
        <v>2195677794.7290001</v>
      </c>
      <c r="Z244" s="271">
        <f t="shared" si="235"/>
        <v>2331102396.6673508</v>
      </c>
      <c r="AA244" s="271">
        <f t="shared" si="236"/>
        <v>2474879691.7258792</v>
      </c>
      <c r="AB244" s="271"/>
      <c r="AC244" s="33" t="str">
        <f t="shared" si="237"/>
        <v>BERTAHAP</v>
      </c>
      <c r="AD244" s="273">
        <f t="shared" si="238"/>
        <v>0</v>
      </c>
      <c r="AE244" s="274">
        <v>2</v>
      </c>
      <c r="AF244" s="275"/>
      <c r="AG244" s="271" t="e">
        <f>IF(AF244&gt;#REF!,"LB","KR")</f>
        <v>#REF!</v>
      </c>
      <c r="AH244" s="275">
        <f t="shared" si="213"/>
        <v>2018288000</v>
      </c>
      <c r="AI244" s="275">
        <f t="shared" si="213"/>
        <v>2274933000</v>
      </c>
      <c r="AJ244" s="275">
        <f t="shared" si="213"/>
        <v>2415246000</v>
      </c>
      <c r="AK244" s="276">
        <f t="shared" si="212"/>
        <v>2564213000</v>
      </c>
      <c r="AL244" s="276">
        <f t="shared" si="212"/>
        <v>2415246000</v>
      </c>
      <c r="AM244" s="275">
        <f t="shared" si="212"/>
        <v>2564213000</v>
      </c>
      <c r="AN244" s="275">
        <f t="shared" si="212"/>
        <v>2722368000</v>
      </c>
      <c r="AO244" s="52">
        <f t="shared" si="252"/>
        <v>2560161000</v>
      </c>
      <c r="AP244" s="43">
        <f t="shared" si="252"/>
        <v>2718066000</v>
      </c>
      <c r="AQ244" s="63">
        <f t="shared" si="239"/>
        <v>2304144900</v>
      </c>
      <c r="AR244" s="63">
        <f t="shared" si="240"/>
        <v>38402415</v>
      </c>
      <c r="AS244" s="351">
        <f t="shared" si="241"/>
        <v>48078993.75</v>
      </c>
      <c r="AT244" s="141">
        <f t="shared" si="242"/>
        <v>27180660</v>
      </c>
      <c r="AU244" s="5">
        <f t="shared" si="243"/>
        <v>38402415</v>
      </c>
      <c r="AV244" s="5">
        <f t="shared" si="244"/>
        <v>60381150</v>
      </c>
      <c r="AX244" s="2"/>
      <c r="AY244" s="2"/>
      <c r="BT244" s="56">
        <f t="shared" si="245"/>
        <v>-980243.39809999615</v>
      </c>
      <c r="CT244" s="63">
        <f t="shared" si="246"/>
        <v>2446259400</v>
      </c>
      <c r="CU244" s="44">
        <f t="shared" si="247"/>
        <v>27180660</v>
      </c>
      <c r="CX244" s="56">
        <f t="shared" si="248"/>
        <v>2173721400</v>
      </c>
      <c r="CY244" s="44">
        <f t="shared" si="249"/>
        <v>36228690</v>
      </c>
      <c r="CZ244" s="49">
        <f t="shared" si="250"/>
        <v>60381150</v>
      </c>
    </row>
    <row r="245" spans="1:104">
      <c r="A245" s="3">
        <f t="shared" si="251"/>
        <v>206</v>
      </c>
      <c r="B245" s="263">
        <v>7</v>
      </c>
      <c r="C245" s="264" t="s">
        <v>185</v>
      </c>
      <c r="D245" s="299">
        <v>20</v>
      </c>
      <c r="E245" s="266"/>
      <c r="F245" s="41" t="s">
        <v>70</v>
      </c>
      <c r="G245" s="267">
        <f t="shared" si="219"/>
        <v>60</v>
      </c>
      <c r="H245" s="267">
        <f t="shared" si="220"/>
        <v>51</v>
      </c>
      <c r="I245" s="268">
        <f t="shared" si="221"/>
        <v>26966806</v>
      </c>
      <c r="J245" s="268">
        <f t="shared" si="222"/>
        <v>2</v>
      </c>
      <c r="K245" s="269">
        <f t="shared" si="223"/>
        <v>0.93</v>
      </c>
      <c r="L245" s="319">
        <f t="shared" si="253"/>
        <v>1.03</v>
      </c>
      <c r="M245" s="271">
        <f t="shared" si="224"/>
        <v>21585964.617592327</v>
      </c>
      <c r="N245" s="271">
        <f t="shared" si="225"/>
        <v>24330831.047542781</v>
      </c>
      <c r="O245" s="271">
        <f t="shared" si="226"/>
        <v>25831503.467400003</v>
      </c>
      <c r="P245" s="271">
        <f t="shared" si="227"/>
        <v>27424734.078439418</v>
      </c>
      <c r="Q245" s="272">
        <f t="shared" si="228"/>
        <v>25831503.467400003</v>
      </c>
      <c r="R245" s="271">
        <f t="shared" si="228"/>
        <v>27424734.078439418</v>
      </c>
      <c r="S245" s="271">
        <f t="shared" si="229"/>
        <v>29116231.667363286</v>
      </c>
      <c r="T245" s="271"/>
      <c r="U245" s="271">
        <f t="shared" si="230"/>
        <v>1100884195.4972086</v>
      </c>
      <c r="V245" s="271">
        <f t="shared" si="231"/>
        <v>1240872383.4246819</v>
      </c>
      <c r="W245" s="271">
        <f t="shared" si="232"/>
        <v>1317406676.8374002</v>
      </c>
      <c r="X245" s="272">
        <f t="shared" si="233"/>
        <v>1398661438.0004103</v>
      </c>
      <c r="Y245" s="272">
        <f t="shared" si="234"/>
        <v>1317406676.8374002</v>
      </c>
      <c r="Z245" s="271">
        <f t="shared" si="235"/>
        <v>1398661438.0004103</v>
      </c>
      <c r="AA245" s="271">
        <f t="shared" si="236"/>
        <v>1484927815.0355277</v>
      </c>
      <c r="AB245" s="271"/>
      <c r="AC245" s="33" t="str">
        <f t="shared" si="237"/>
        <v>BERTAHAP</v>
      </c>
      <c r="AD245" s="273">
        <f t="shared" si="238"/>
        <v>0</v>
      </c>
      <c r="AE245" s="274">
        <v>2</v>
      </c>
      <c r="AF245" s="275"/>
      <c r="AG245" s="271" t="e">
        <f>IF(AF245&gt;#REF!,"LB","KR")</f>
        <v>#REF!</v>
      </c>
      <c r="AH245" s="275">
        <f t="shared" si="213"/>
        <v>1210973000</v>
      </c>
      <c r="AI245" s="275">
        <f t="shared" si="213"/>
        <v>1364960000</v>
      </c>
      <c r="AJ245" s="275">
        <f t="shared" si="213"/>
        <v>1449148000</v>
      </c>
      <c r="AK245" s="276">
        <f t="shared" si="212"/>
        <v>1538528000</v>
      </c>
      <c r="AL245" s="276">
        <f t="shared" si="212"/>
        <v>1449148000</v>
      </c>
      <c r="AM245" s="275">
        <f t="shared" si="212"/>
        <v>1538528000</v>
      </c>
      <c r="AN245" s="275">
        <f t="shared" si="212"/>
        <v>1633421000</v>
      </c>
      <c r="AO245" s="52">
        <f t="shared" si="252"/>
        <v>1536097000</v>
      </c>
      <c r="AP245" s="43">
        <f t="shared" si="252"/>
        <v>1630840000</v>
      </c>
      <c r="AQ245" s="63">
        <f t="shared" si="239"/>
        <v>1382487300</v>
      </c>
      <c r="AR245" s="63">
        <f t="shared" si="240"/>
        <v>23041455</v>
      </c>
      <c r="AS245" s="351">
        <f t="shared" si="241"/>
        <v>28847400</v>
      </c>
      <c r="AT245" s="141">
        <f t="shared" si="242"/>
        <v>16308400</v>
      </c>
      <c r="AU245" s="5">
        <f t="shared" si="243"/>
        <v>23041455</v>
      </c>
      <c r="AV245" s="5">
        <f t="shared" si="244"/>
        <v>36228700</v>
      </c>
      <c r="AX245" s="2"/>
      <c r="AY245" s="2"/>
      <c r="BT245" s="56">
        <f t="shared" si="245"/>
        <v>-980243.39809999615</v>
      </c>
      <c r="CT245" s="63">
        <f t="shared" si="246"/>
        <v>1467756000</v>
      </c>
      <c r="CU245" s="44">
        <f t="shared" si="247"/>
        <v>16308400</v>
      </c>
      <c r="CX245" s="56">
        <f t="shared" si="248"/>
        <v>1304233200</v>
      </c>
      <c r="CY245" s="44">
        <f t="shared" si="249"/>
        <v>21737220</v>
      </c>
      <c r="CZ245" s="49">
        <f t="shared" si="250"/>
        <v>36228700</v>
      </c>
    </row>
    <row r="246" spans="1:104">
      <c r="A246" s="3">
        <f t="shared" si="251"/>
        <v>207</v>
      </c>
      <c r="B246" s="263">
        <v>8</v>
      </c>
      <c r="C246" s="264" t="s">
        <v>185</v>
      </c>
      <c r="D246" s="299">
        <v>22</v>
      </c>
      <c r="E246" s="266"/>
      <c r="F246" s="41" t="s">
        <v>89</v>
      </c>
      <c r="G246" s="267">
        <f t="shared" si="219"/>
        <v>81</v>
      </c>
      <c r="H246" s="267">
        <f t="shared" si="220"/>
        <v>70</v>
      </c>
      <c r="I246" s="268">
        <f t="shared" si="221"/>
        <v>26966806</v>
      </c>
      <c r="J246" s="268">
        <f t="shared" si="222"/>
        <v>4</v>
      </c>
      <c r="K246" s="269">
        <f t="shared" si="223"/>
        <v>0.97</v>
      </c>
      <c r="L246" s="319">
        <f t="shared" si="253"/>
        <v>1.03</v>
      </c>
      <c r="M246" s="271">
        <f t="shared" si="224"/>
        <v>22514393.20329522</v>
      </c>
      <c r="N246" s="271">
        <f t="shared" si="225"/>
        <v>25377318.40442634</v>
      </c>
      <c r="O246" s="271">
        <f t="shared" si="226"/>
        <v>26942535.874600001</v>
      </c>
      <c r="P246" s="271">
        <f t="shared" si="227"/>
        <v>28604292.533426058</v>
      </c>
      <c r="Q246" s="272">
        <f t="shared" si="228"/>
        <v>26942535.874600001</v>
      </c>
      <c r="R246" s="271">
        <f t="shared" si="228"/>
        <v>28604292.533426058</v>
      </c>
      <c r="S246" s="271">
        <f t="shared" si="229"/>
        <v>30368542.706819769</v>
      </c>
      <c r="T246" s="271"/>
      <c r="U246" s="271">
        <f t="shared" si="230"/>
        <v>1576007524.2306654</v>
      </c>
      <c r="V246" s="271">
        <f t="shared" si="231"/>
        <v>1776412288.3098438</v>
      </c>
      <c r="W246" s="271">
        <f t="shared" si="232"/>
        <v>1885977511.2220001</v>
      </c>
      <c r="X246" s="272">
        <f t="shared" si="233"/>
        <v>2002300477.339824</v>
      </c>
      <c r="Y246" s="272">
        <f t="shared" si="234"/>
        <v>1885977511.2220001</v>
      </c>
      <c r="Z246" s="271">
        <f t="shared" si="235"/>
        <v>2002300477.339824</v>
      </c>
      <c r="AA246" s="271">
        <f t="shared" si="236"/>
        <v>2125797989.4773839</v>
      </c>
      <c r="AB246" s="271"/>
      <c r="AC246" s="33" t="str">
        <f t="shared" si="237"/>
        <v>BERTAHAP</v>
      </c>
      <c r="AD246" s="273">
        <f t="shared" si="238"/>
        <v>0</v>
      </c>
      <c r="AE246" s="274">
        <v>2</v>
      </c>
      <c r="AF246" s="275"/>
      <c r="AG246" s="271" t="e">
        <f>IF(AF246&gt;#REF!,"LB","KR")</f>
        <v>#REF!</v>
      </c>
      <c r="AH246" s="275">
        <f t="shared" si="213"/>
        <v>1733609000</v>
      </c>
      <c r="AI246" s="275">
        <f t="shared" si="213"/>
        <v>1954054000</v>
      </c>
      <c r="AJ246" s="275">
        <f t="shared" si="213"/>
        <v>2074576000</v>
      </c>
      <c r="AK246" s="276">
        <f t="shared" si="212"/>
        <v>2202531000</v>
      </c>
      <c r="AL246" s="276">
        <f t="shared" si="212"/>
        <v>2074576000</v>
      </c>
      <c r="AM246" s="275">
        <f t="shared" si="212"/>
        <v>2202531000</v>
      </c>
      <c r="AN246" s="275">
        <f t="shared" si="212"/>
        <v>2338378000</v>
      </c>
      <c r="AO246" s="52">
        <f t="shared" si="252"/>
        <v>2199051000</v>
      </c>
      <c r="AP246" s="43">
        <f t="shared" si="252"/>
        <v>2334683000</v>
      </c>
      <c r="AQ246" s="63">
        <f t="shared" si="239"/>
        <v>1979145900</v>
      </c>
      <c r="AR246" s="63">
        <f t="shared" si="240"/>
        <v>32985765</v>
      </c>
      <c r="AS246" s="351">
        <f t="shared" si="241"/>
        <v>41297456.25</v>
      </c>
      <c r="AT246" s="141">
        <f t="shared" si="242"/>
        <v>23346830</v>
      </c>
      <c r="AU246" s="5">
        <f t="shared" si="243"/>
        <v>32985765</v>
      </c>
      <c r="AV246" s="5">
        <f t="shared" si="244"/>
        <v>51864400</v>
      </c>
      <c r="AX246" s="2"/>
      <c r="AY246" s="2"/>
      <c r="BT246" s="56">
        <f t="shared" si="245"/>
        <v>130789.00910000131</v>
      </c>
      <c r="CT246" s="63">
        <f t="shared" si="246"/>
        <v>2101214700</v>
      </c>
      <c r="CU246" s="44">
        <f t="shared" si="247"/>
        <v>23346830</v>
      </c>
      <c r="CX246" s="56">
        <f t="shared" si="248"/>
        <v>1867118400</v>
      </c>
      <c r="CY246" s="44">
        <f t="shared" si="249"/>
        <v>31118640</v>
      </c>
      <c r="CZ246" s="49">
        <f t="shared" si="250"/>
        <v>51864400</v>
      </c>
    </row>
    <row r="247" spans="1:104">
      <c r="A247" s="3">
        <f t="shared" si="251"/>
        <v>208</v>
      </c>
      <c r="B247" s="263">
        <v>1</v>
      </c>
      <c r="C247" s="264" t="s">
        <v>186</v>
      </c>
      <c r="D247" s="265" t="s">
        <v>24</v>
      </c>
      <c r="E247" s="266"/>
      <c r="F247" s="41" t="s">
        <v>39</v>
      </c>
      <c r="G247" s="267">
        <f t="shared" si="219"/>
        <v>113</v>
      </c>
      <c r="H247" s="267">
        <f t="shared" si="220"/>
        <v>101</v>
      </c>
      <c r="I247" s="268">
        <f t="shared" si="221"/>
        <v>26966806</v>
      </c>
      <c r="J247" s="268">
        <f t="shared" si="222"/>
        <v>6</v>
      </c>
      <c r="K247" s="269">
        <f t="shared" si="223"/>
        <v>0.95</v>
      </c>
      <c r="L247" s="270">
        <f t="shared" ref="L247:L282" si="254">SUMIF($AN$4:$AN$22,D247,$AY$4:$AY$22)</f>
        <v>1.0149999999999999</v>
      </c>
      <c r="M247" s="271">
        <f t="shared" si="224"/>
        <v>21729059.800097499</v>
      </c>
      <c r="N247" s="271">
        <f t="shared" si="225"/>
        <v>24492122.181431383</v>
      </c>
      <c r="O247" s="271">
        <f t="shared" si="226"/>
        <v>26002742.685499996</v>
      </c>
      <c r="P247" s="271">
        <f t="shared" si="227"/>
        <v>27606534.956817206</v>
      </c>
      <c r="Q247" s="272">
        <f t="shared" si="228"/>
        <v>26002742.685499996</v>
      </c>
      <c r="R247" s="271">
        <f t="shared" si="228"/>
        <v>27606534.956817206</v>
      </c>
      <c r="S247" s="271">
        <f t="shared" si="229"/>
        <v>29309245.626114458</v>
      </c>
      <c r="T247" s="271"/>
      <c r="U247" s="271">
        <f t="shared" si="230"/>
        <v>2194635039.8098474</v>
      </c>
      <c r="V247" s="271">
        <f t="shared" si="231"/>
        <v>2473704340.3245697</v>
      </c>
      <c r="W247" s="271">
        <f t="shared" si="232"/>
        <v>2626277011.2354994</v>
      </c>
      <c r="X247" s="272">
        <f t="shared" si="233"/>
        <v>2788260030.6385379</v>
      </c>
      <c r="Y247" s="272">
        <f t="shared" si="234"/>
        <v>2626277011.2354994</v>
      </c>
      <c r="Z247" s="271">
        <f t="shared" si="235"/>
        <v>2788260030.6385379</v>
      </c>
      <c r="AA247" s="271">
        <f t="shared" si="236"/>
        <v>2960233808.2375603</v>
      </c>
      <c r="AB247" s="271"/>
      <c r="AC247" s="33" t="str">
        <f t="shared" si="237"/>
        <v>BERTAHAP</v>
      </c>
      <c r="AD247" s="273">
        <f t="shared" si="238"/>
        <v>0</v>
      </c>
      <c r="AE247" s="274">
        <v>2</v>
      </c>
      <c r="AF247" s="275"/>
      <c r="AG247" s="271" t="e">
        <f>IF(AF247&gt;#REF!,"LB","KR")</f>
        <v>#REF!</v>
      </c>
      <c r="AH247" s="275">
        <f t="shared" si="213"/>
        <v>2414099000</v>
      </c>
      <c r="AI247" s="275">
        <f t="shared" si="213"/>
        <v>2721075000</v>
      </c>
      <c r="AJ247" s="275">
        <f t="shared" si="213"/>
        <v>2888905000</v>
      </c>
      <c r="AK247" s="276">
        <f t="shared" si="213"/>
        <v>3067087000</v>
      </c>
      <c r="AL247" s="276">
        <f t="shared" si="213"/>
        <v>2888905000</v>
      </c>
      <c r="AM247" s="275">
        <f t="shared" si="213"/>
        <v>3067087000</v>
      </c>
      <c r="AN247" s="275">
        <f t="shared" si="213"/>
        <v>3256258000</v>
      </c>
      <c r="AO247" s="52">
        <f t="shared" si="252"/>
        <v>3062240000</v>
      </c>
      <c r="AP247" s="43">
        <f t="shared" si="252"/>
        <v>3251113000</v>
      </c>
      <c r="AQ247" s="63">
        <f t="shared" si="239"/>
        <v>2756016000</v>
      </c>
      <c r="AR247" s="63">
        <f t="shared" si="240"/>
        <v>45933600</v>
      </c>
      <c r="AS247" s="351">
        <f t="shared" si="241"/>
        <v>57507881.25</v>
      </c>
      <c r="AT247" s="141">
        <f t="shared" si="242"/>
        <v>32511130</v>
      </c>
      <c r="AU247" s="5">
        <f t="shared" si="243"/>
        <v>45933600</v>
      </c>
      <c r="AV247" s="5">
        <f t="shared" si="244"/>
        <v>72222625</v>
      </c>
      <c r="AX247" s="2"/>
      <c r="AY247" s="2"/>
      <c r="BT247" s="56">
        <f t="shared" si="245"/>
        <v>-809004.18000000343</v>
      </c>
      <c r="CT247" s="63">
        <f t="shared" si="246"/>
        <v>2926001700</v>
      </c>
      <c r="CU247" s="44">
        <f t="shared" si="247"/>
        <v>32511130</v>
      </c>
      <c r="CX247" s="56">
        <f t="shared" si="248"/>
        <v>2600014500</v>
      </c>
      <c r="CY247" s="44">
        <f t="shared" si="249"/>
        <v>43333575</v>
      </c>
      <c r="CZ247" s="49">
        <f t="shared" si="250"/>
        <v>72222625</v>
      </c>
    </row>
    <row r="248" spans="1:104">
      <c r="A248" s="3">
        <f t="shared" si="251"/>
        <v>209</v>
      </c>
      <c r="B248" s="263">
        <v>2</v>
      </c>
      <c r="C248" s="264" t="s">
        <v>186</v>
      </c>
      <c r="D248" s="265" t="s">
        <v>35</v>
      </c>
      <c r="E248" s="266"/>
      <c r="F248" s="41" t="s">
        <v>42</v>
      </c>
      <c r="G248" s="267">
        <f t="shared" si="219"/>
        <v>78</v>
      </c>
      <c r="H248" s="267">
        <f t="shared" si="220"/>
        <v>66</v>
      </c>
      <c r="I248" s="268">
        <f t="shared" si="221"/>
        <v>26966806</v>
      </c>
      <c r="J248" s="268">
        <f t="shared" si="222"/>
        <v>2</v>
      </c>
      <c r="K248" s="269">
        <f t="shared" si="223"/>
        <v>0.93</v>
      </c>
      <c r="L248" s="270">
        <f t="shared" si="254"/>
        <v>1.0149999999999999</v>
      </c>
      <c r="M248" s="271">
        <f t="shared" si="224"/>
        <v>21271605.909569133</v>
      </c>
      <c r="N248" s="271">
        <f t="shared" si="225"/>
        <v>23976498.556559145</v>
      </c>
      <c r="O248" s="271">
        <f t="shared" si="226"/>
        <v>25455316.523699999</v>
      </c>
      <c r="P248" s="271">
        <f t="shared" si="227"/>
        <v>27025344.747200005</v>
      </c>
      <c r="Q248" s="272">
        <f t="shared" si="228"/>
        <v>25455316.523699999</v>
      </c>
      <c r="R248" s="271">
        <f t="shared" si="228"/>
        <v>27025344.747200005</v>
      </c>
      <c r="S248" s="271">
        <f t="shared" si="229"/>
        <v>28692208.876091</v>
      </c>
      <c r="T248" s="271"/>
      <c r="U248" s="271">
        <f t="shared" si="230"/>
        <v>1403925990.0315628</v>
      </c>
      <c r="V248" s="271">
        <f t="shared" si="231"/>
        <v>1582448904.7329035</v>
      </c>
      <c r="W248" s="271">
        <f t="shared" si="232"/>
        <v>1680050890.5641999</v>
      </c>
      <c r="X248" s="272">
        <f t="shared" si="233"/>
        <v>1783672753.3152003</v>
      </c>
      <c r="Y248" s="272">
        <f t="shared" si="234"/>
        <v>1680050890.5641999</v>
      </c>
      <c r="Z248" s="271">
        <f t="shared" si="235"/>
        <v>1783672753.3152003</v>
      </c>
      <c r="AA248" s="271">
        <f t="shared" si="236"/>
        <v>1893685785.822006</v>
      </c>
      <c r="AB248" s="271"/>
      <c r="AC248" s="33" t="str">
        <f t="shared" si="237"/>
        <v>BERTAHAP</v>
      </c>
      <c r="AD248" s="273">
        <f t="shared" si="238"/>
        <v>0</v>
      </c>
      <c r="AE248" s="274">
        <v>2</v>
      </c>
      <c r="AF248" s="275"/>
      <c r="AG248" s="271" t="e">
        <f>IF(AF248&gt;#REF!,"LB","KR")</f>
        <v>#REF!</v>
      </c>
      <c r="AH248" s="275">
        <f t="shared" ref="AH248:AN284" si="255">ROUNDUP((U248*(1+$J$5)),-3)</f>
        <v>1544319000</v>
      </c>
      <c r="AI248" s="275">
        <f t="shared" si="255"/>
        <v>1740694000</v>
      </c>
      <c r="AJ248" s="275">
        <f t="shared" si="255"/>
        <v>1848056000</v>
      </c>
      <c r="AK248" s="276">
        <f t="shared" si="255"/>
        <v>1962041000</v>
      </c>
      <c r="AL248" s="276">
        <f t="shared" si="255"/>
        <v>1848056000</v>
      </c>
      <c r="AM248" s="275">
        <f t="shared" si="255"/>
        <v>1962041000</v>
      </c>
      <c r="AN248" s="275">
        <f t="shared" si="255"/>
        <v>2083055000</v>
      </c>
      <c r="AO248" s="52">
        <f t="shared" si="252"/>
        <v>1958940000</v>
      </c>
      <c r="AP248" s="43">
        <f t="shared" si="252"/>
        <v>2079764000</v>
      </c>
      <c r="AQ248" s="63">
        <f t="shared" si="239"/>
        <v>1763046000</v>
      </c>
      <c r="AR248" s="63">
        <f t="shared" si="240"/>
        <v>29384100</v>
      </c>
      <c r="AS248" s="351">
        <f t="shared" si="241"/>
        <v>36788268.75</v>
      </c>
      <c r="AT248" s="141">
        <f t="shared" si="242"/>
        <v>20797640</v>
      </c>
      <c r="AU248" s="5">
        <f t="shared" si="243"/>
        <v>29384100</v>
      </c>
      <c r="AV248" s="5">
        <f t="shared" si="244"/>
        <v>46201400</v>
      </c>
      <c r="AX248" s="2"/>
      <c r="AY248" s="2"/>
      <c r="BT248" s="56">
        <f t="shared" si="245"/>
        <v>-1356430.3418000005</v>
      </c>
      <c r="CT248" s="63">
        <f t="shared" si="246"/>
        <v>1871787600</v>
      </c>
      <c r="CU248" s="44">
        <f t="shared" si="247"/>
        <v>20797640</v>
      </c>
      <c r="CX248" s="56">
        <f t="shared" si="248"/>
        <v>1663250400</v>
      </c>
      <c r="CY248" s="44">
        <f t="shared" si="249"/>
        <v>27720840</v>
      </c>
      <c r="CZ248" s="49">
        <f t="shared" si="250"/>
        <v>46201400</v>
      </c>
    </row>
    <row r="249" spans="1:104">
      <c r="A249" s="3">
        <f t="shared" si="251"/>
        <v>210</v>
      </c>
      <c r="B249" s="263">
        <v>3</v>
      </c>
      <c r="C249" s="264" t="s">
        <v>186</v>
      </c>
      <c r="D249" s="265" t="s">
        <v>41</v>
      </c>
      <c r="E249" s="266"/>
      <c r="F249" s="41" t="s">
        <v>45</v>
      </c>
      <c r="G249" s="267">
        <f t="shared" si="219"/>
        <v>60</v>
      </c>
      <c r="H249" s="267">
        <f t="shared" si="220"/>
        <v>52</v>
      </c>
      <c r="I249" s="268">
        <f t="shared" si="221"/>
        <v>26966806</v>
      </c>
      <c r="J249" s="268">
        <f t="shared" si="222"/>
        <v>2</v>
      </c>
      <c r="K249" s="269">
        <f t="shared" si="223"/>
        <v>0.93</v>
      </c>
      <c r="L249" s="270">
        <f t="shared" si="254"/>
        <v>1.0149999999999999</v>
      </c>
      <c r="M249" s="271">
        <f t="shared" si="224"/>
        <v>21271605.909569133</v>
      </c>
      <c r="N249" s="271">
        <f t="shared" si="225"/>
        <v>23976498.556559145</v>
      </c>
      <c r="O249" s="271">
        <f t="shared" si="226"/>
        <v>25455316.523699999</v>
      </c>
      <c r="P249" s="271">
        <f t="shared" si="227"/>
        <v>27025344.747200005</v>
      </c>
      <c r="Q249" s="272">
        <f t="shared" si="228"/>
        <v>25455316.523699999</v>
      </c>
      <c r="R249" s="271">
        <f t="shared" si="228"/>
        <v>27025344.747200005</v>
      </c>
      <c r="S249" s="271">
        <f t="shared" si="229"/>
        <v>28692208.876091</v>
      </c>
      <c r="T249" s="271"/>
      <c r="U249" s="271">
        <f t="shared" si="230"/>
        <v>1106123507.297595</v>
      </c>
      <c r="V249" s="271">
        <f t="shared" si="231"/>
        <v>1246777924.9410756</v>
      </c>
      <c r="W249" s="271">
        <f t="shared" si="232"/>
        <v>1323676459.2323999</v>
      </c>
      <c r="X249" s="272">
        <f t="shared" si="233"/>
        <v>1405317926.8544002</v>
      </c>
      <c r="Y249" s="272">
        <f t="shared" si="234"/>
        <v>1323676459.2323999</v>
      </c>
      <c r="Z249" s="271">
        <f t="shared" si="235"/>
        <v>1405317926.8544002</v>
      </c>
      <c r="AA249" s="271">
        <f t="shared" si="236"/>
        <v>1491994861.5567319</v>
      </c>
      <c r="AB249" s="271"/>
      <c r="AC249" s="33" t="str">
        <f t="shared" si="237"/>
        <v>BERTAHAP</v>
      </c>
      <c r="AD249" s="273">
        <f t="shared" si="238"/>
        <v>0</v>
      </c>
      <c r="AE249" s="274">
        <v>2</v>
      </c>
      <c r="AF249" s="275"/>
      <c r="AG249" s="271" t="e">
        <f>IF(AF249&gt;#REF!,"LB","KR")</f>
        <v>#REF!</v>
      </c>
      <c r="AH249" s="275">
        <f t="shared" si="255"/>
        <v>1216736000</v>
      </c>
      <c r="AI249" s="275">
        <f t="shared" si="255"/>
        <v>1371456000</v>
      </c>
      <c r="AJ249" s="275">
        <f t="shared" si="255"/>
        <v>1456045000</v>
      </c>
      <c r="AK249" s="276">
        <f t="shared" si="255"/>
        <v>1545850000</v>
      </c>
      <c r="AL249" s="276">
        <f t="shared" si="255"/>
        <v>1456045000</v>
      </c>
      <c r="AM249" s="275">
        <f t="shared" si="255"/>
        <v>1545850000</v>
      </c>
      <c r="AN249" s="275">
        <f t="shared" si="255"/>
        <v>1641195000</v>
      </c>
      <c r="AO249" s="52">
        <f t="shared" si="252"/>
        <v>1543408000</v>
      </c>
      <c r="AP249" s="43">
        <f t="shared" si="252"/>
        <v>1638601000</v>
      </c>
      <c r="AQ249" s="63">
        <f t="shared" si="239"/>
        <v>1389067200</v>
      </c>
      <c r="AR249" s="63">
        <f t="shared" si="240"/>
        <v>23151120</v>
      </c>
      <c r="AS249" s="351">
        <f t="shared" si="241"/>
        <v>28984687.5</v>
      </c>
      <c r="AT249" s="141">
        <f t="shared" si="242"/>
        <v>16386010</v>
      </c>
      <c r="AU249" s="5">
        <f t="shared" si="243"/>
        <v>23151120</v>
      </c>
      <c r="AV249" s="5">
        <f t="shared" si="244"/>
        <v>36401125</v>
      </c>
      <c r="AX249" s="2"/>
      <c r="AY249" s="2"/>
      <c r="BT249" s="56">
        <f t="shared" si="245"/>
        <v>-1356430.3418000005</v>
      </c>
      <c r="CT249" s="63">
        <f t="shared" si="246"/>
        <v>1474740900</v>
      </c>
      <c r="CU249" s="44">
        <f t="shared" si="247"/>
        <v>16386010</v>
      </c>
      <c r="CX249" s="56">
        <f t="shared" si="248"/>
        <v>1310440500</v>
      </c>
      <c r="CY249" s="44">
        <f t="shared" si="249"/>
        <v>21840675</v>
      </c>
      <c r="CZ249" s="49">
        <f t="shared" si="250"/>
        <v>36401125</v>
      </c>
    </row>
    <row r="250" spans="1:104">
      <c r="A250" s="3">
        <f t="shared" si="251"/>
        <v>211</v>
      </c>
      <c r="B250" s="263">
        <v>4</v>
      </c>
      <c r="C250" s="264" t="s">
        <v>186</v>
      </c>
      <c r="D250" s="265">
        <v>10</v>
      </c>
      <c r="E250" s="266"/>
      <c r="F250" s="41" t="s">
        <v>48</v>
      </c>
      <c r="G250" s="267">
        <f t="shared" si="219"/>
        <v>74</v>
      </c>
      <c r="H250" s="267">
        <f t="shared" si="220"/>
        <v>63</v>
      </c>
      <c r="I250" s="268">
        <f t="shared" si="221"/>
        <v>26966806</v>
      </c>
      <c r="J250" s="268">
        <f t="shared" si="222"/>
        <v>2</v>
      </c>
      <c r="K250" s="269">
        <f t="shared" si="223"/>
        <v>0.93</v>
      </c>
      <c r="L250" s="270">
        <f t="shared" si="254"/>
        <v>1.0149999999999999</v>
      </c>
      <c r="M250" s="271">
        <f t="shared" si="224"/>
        <v>21271605.909569133</v>
      </c>
      <c r="N250" s="271">
        <f t="shared" si="225"/>
        <v>23976498.556559145</v>
      </c>
      <c r="O250" s="271">
        <f t="shared" si="226"/>
        <v>25455316.523699999</v>
      </c>
      <c r="P250" s="271">
        <f t="shared" si="227"/>
        <v>27025344.747200005</v>
      </c>
      <c r="Q250" s="272">
        <f t="shared" si="228"/>
        <v>25455316.523699999</v>
      </c>
      <c r="R250" s="271">
        <f t="shared" si="228"/>
        <v>27025344.747200005</v>
      </c>
      <c r="S250" s="271">
        <f t="shared" si="229"/>
        <v>28692208.876091</v>
      </c>
      <c r="T250" s="271"/>
      <c r="U250" s="271">
        <f t="shared" si="230"/>
        <v>1340111172.3028555</v>
      </c>
      <c r="V250" s="271">
        <f t="shared" si="231"/>
        <v>1510519409.0632262</v>
      </c>
      <c r="W250" s="271">
        <f t="shared" si="232"/>
        <v>1603684940.9930999</v>
      </c>
      <c r="X250" s="272">
        <f t="shared" si="233"/>
        <v>1702596719.0736003</v>
      </c>
      <c r="Y250" s="272">
        <f t="shared" si="234"/>
        <v>1603684940.9930999</v>
      </c>
      <c r="Z250" s="271">
        <f t="shared" si="235"/>
        <v>1702596719.0736003</v>
      </c>
      <c r="AA250" s="271">
        <f t="shared" si="236"/>
        <v>1807609159.193733</v>
      </c>
      <c r="AB250" s="271"/>
      <c r="AC250" s="33" t="str">
        <f t="shared" si="237"/>
        <v>BERTAHAP</v>
      </c>
      <c r="AD250" s="273">
        <f t="shared" si="238"/>
        <v>0</v>
      </c>
      <c r="AE250" s="274">
        <v>2</v>
      </c>
      <c r="AF250" s="275"/>
      <c r="AG250" s="271" t="e">
        <f>IF(AF250&gt;#REF!,"LB","KR")</f>
        <v>#REF!</v>
      </c>
      <c r="AH250" s="275">
        <f t="shared" si="255"/>
        <v>1474123000</v>
      </c>
      <c r="AI250" s="275">
        <f t="shared" si="255"/>
        <v>1661572000</v>
      </c>
      <c r="AJ250" s="275">
        <f t="shared" si="255"/>
        <v>1764054000</v>
      </c>
      <c r="AK250" s="276">
        <f t="shared" si="255"/>
        <v>1872857000</v>
      </c>
      <c r="AL250" s="276">
        <f t="shared" si="255"/>
        <v>1764054000</v>
      </c>
      <c r="AM250" s="275">
        <f t="shared" si="255"/>
        <v>1872857000</v>
      </c>
      <c r="AN250" s="275">
        <f t="shared" si="255"/>
        <v>1988371000</v>
      </c>
      <c r="AO250" s="52">
        <f t="shared" si="252"/>
        <v>1869898000</v>
      </c>
      <c r="AP250" s="43">
        <f t="shared" si="252"/>
        <v>1985229000</v>
      </c>
      <c r="AQ250" s="63">
        <f t="shared" si="239"/>
        <v>1682908200</v>
      </c>
      <c r="AR250" s="63">
        <f t="shared" si="240"/>
        <v>28048470</v>
      </c>
      <c r="AS250" s="351">
        <f t="shared" si="241"/>
        <v>35116068.75</v>
      </c>
      <c r="AT250" s="141">
        <f t="shared" si="242"/>
        <v>19852290</v>
      </c>
      <c r="AU250" s="5">
        <f t="shared" si="243"/>
        <v>28048470</v>
      </c>
      <c r="AV250" s="5">
        <f t="shared" si="244"/>
        <v>44101350</v>
      </c>
      <c r="AX250" s="2"/>
      <c r="AY250" s="2"/>
      <c r="BT250" s="56">
        <f t="shared" si="245"/>
        <v>-1356430.3418000005</v>
      </c>
      <c r="CT250" s="63">
        <f t="shared" si="246"/>
        <v>1786706100</v>
      </c>
      <c r="CU250" s="44">
        <f t="shared" si="247"/>
        <v>19852290</v>
      </c>
      <c r="CX250" s="56">
        <f t="shared" si="248"/>
        <v>1587648600</v>
      </c>
      <c r="CY250" s="44">
        <f t="shared" si="249"/>
        <v>26460810</v>
      </c>
      <c r="CZ250" s="49">
        <f t="shared" si="250"/>
        <v>44101350</v>
      </c>
    </row>
    <row r="251" spans="1:104">
      <c r="A251" s="3">
        <f t="shared" si="251"/>
        <v>212</v>
      </c>
      <c r="B251" s="263">
        <v>5</v>
      </c>
      <c r="C251" s="264" t="s">
        <v>186</v>
      </c>
      <c r="D251" s="299">
        <v>12</v>
      </c>
      <c r="E251" s="266"/>
      <c r="F251" s="41" t="s">
        <v>50</v>
      </c>
      <c r="G251" s="267">
        <f t="shared" si="219"/>
        <v>67</v>
      </c>
      <c r="H251" s="267">
        <f t="shared" si="220"/>
        <v>57</v>
      </c>
      <c r="I251" s="268">
        <f t="shared" si="221"/>
        <v>26966806</v>
      </c>
      <c r="J251" s="268">
        <f t="shared" si="222"/>
        <v>2</v>
      </c>
      <c r="K251" s="269">
        <f t="shared" si="223"/>
        <v>0.93</v>
      </c>
      <c r="L251" s="270">
        <f t="shared" si="254"/>
        <v>1.0149999999999999</v>
      </c>
      <c r="M251" s="271">
        <f t="shared" si="224"/>
        <v>21271605.909569133</v>
      </c>
      <c r="N251" s="271">
        <f t="shared" si="225"/>
        <v>23976498.556559145</v>
      </c>
      <c r="O251" s="271">
        <f t="shared" si="226"/>
        <v>25455316.523699999</v>
      </c>
      <c r="P251" s="271">
        <f t="shared" si="227"/>
        <v>27025344.747200005</v>
      </c>
      <c r="Q251" s="272">
        <f t="shared" si="228"/>
        <v>25455316.523699999</v>
      </c>
      <c r="R251" s="271">
        <f t="shared" si="228"/>
        <v>27025344.747200005</v>
      </c>
      <c r="S251" s="271">
        <f t="shared" si="229"/>
        <v>28692208.876091</v>
      </c>
      <c r="T251" s="271"/>
      <c r="U251" s="271">
        <f t="shared" si="230"/>
        <v>1212481536.8454406</v>
      </c>
      <c r="V251" s="271">
        <f t="shared" si="231"/>
        <v>1366660417.7238712</v>
      </c>
      <c r="W251" s="271">
        <f t="shared" si="232"/>
        <v>1450953041.8508999</v>
      </c>
      <c r="X251" s="272">
        <f t="shared" si="233"/>
        <v>1540444650.5904002</v>
      </c>
      <c r="Y251" s="272">
        <f t="shared" si="234"/>
        <v>1450953041.8508999</v>
      </c>
      <c r="Z251" s="271">
        <f t="shared" si="235"/>
        <v>1540444650.5904002</v>
      </c>
      <c r="AA251" s="271">
        <f t="shared" si="236"/>
        <v>1635455905.937187</v>
      </c>
      <c r="AB251" s="271"/>
      <c r="AC251" s="33" t="str">
        <f t="shared" si="237"/>
        <v>BERTAHAP</v>
      </c>
      <c r="AD251" s="273">
        <f t="shared" si="238"/>
        <v>0</v>
      </c>
      <c r="AE251" s="274">
        <v>2</v>
      </c>
      <c r="AF251" s="275"/>
      <c r="AG251" s="271" t="e">
        <f>IF(AF251&gt;#REF!,"LB","KR")</f>
        <v>#REF!</v>
      </c>
      <c r="AH251" s="275">
        <f t="shared" si="255"/>
        <v>1333730000</v>
      </c>
      <c r="AI251" s="275">
        <f t="shared" si="255"/>
        <v>1503327000</v>
      </c>
      <c r="AJ251" s="275">
        <f t="shared" si="255"/>
        <v>1596049000</v>
      </c>
      <c r="AK251" s="276">
        <f t="shared" si="255"/>
        <v>1694490000</v>
      </c>
      <c r="AL251" s="276">
        <f t="shared" si="255"/>
        <v>1596049000</v>
      </c>
      <c r="AM251" s="275">
        <f t="shared" si="255"/>
        <v>1694490000</v>
      </c>
      <c r="AN251" s="275">
        <f t="shared" si="255"/>
        <v>1799002000</v>
      </c>
      <c r="AO251" s="52">
        <f t="shared" si="252"/>
        <v>1691812000</v>
      </c>
      <c r="AP251" s="43">
        <f t="shared" si="252"/>
        <v>1796160000</v>
      </c>
      <c r="AQ251" s="63">
        <f t="shared" si="239"/>
        <v>1522630800</v>
      </c>
      <c r="AR251" s="63">
        <f t="shared" si="240"/>
        <v>25377180</v>
      </c>
      <c r="AS251" s="351">
        <f t="shared" si="241"/>
        <v>31771687.5</v>
      </c>
      <c r="AT251" s="141">
        <f t="shared" si="242"/>
        <v>17961600</v>
      </c>
      <c r="AU251" s="5">
        <f t="shared" si="243"/>
        <v>25377180</v>
      </c>
      <c r="AV251" s="5">
        <f t="shared" si="244"/>
        <v>39901225</v>
      </c>
      <c r="AX251" s="2"/>
      <c r="AY251" s="2"/>
      <c r="BT251" s="56">
        <f t="shared" si="245"/>
        <v>-1356430.3418000005</v>
      </c>
      <c r="CT251" s="63">
        <f t="shared" si="246"/>
        <v>1616544000</v>
      </c>
      <c r="CU251" s="44">
        <f t="shared" si="247"/>
        <v>17961600</v>
      </c>
      <c r="CX251" s="56">
        <f t="shared" si="248"/>
        <v>1436444100</v>
      </c>
      <c r="CY251" s="44">
        <f t="shared" si="249"/>
        <v>23940735</v>
      </c>
      <c r="CZ251" s="49">
        <f t="shared" si="250"/>
        <v>39901225</v>
      </c>
    </row>
    <row r="252" spans="1:104">
      <c r="A252" s="3">
        <f t="shared" si="251"/>
        <v>213</v>
      </c>
      <c r="B252" s="263">
        <v>6</v>
      </c>
      <c r="C252" s="264" t="s">
        <v>186</v>
      </c>
      <c r="D252" s="265">
        <v>16</v>
      </c>
      <c r="E252" s="266"/>
      <c r="F252" s="41" t="s">
        <v>52</v>
      </c>
      <c r="G252" s="267">
        <f t="shared" si="219"/>
        <v>71</v>
      </c>
      <c r="H252" s="267">
        <f t="shared" si="220"/>
        <v>63</v>
      </c>
      <c r="I252" s="268">
        <f t="shared" si="221"/>
        <v>26966806</v>
      </c>
      <c r="J252" s="268">
        <f t="shared" si="222"/>
        <v>2</v>
      </c>
      <c r="K252" s="269">
        <f t="shared" si="223"/>
        <v>0.93</v>
      </c>
      <c r="L252" s="270">
        <f t="shared" si="254"/>
        <v>1.0149999999999999</v>
      </c>
      <c r="M252" s="271">
        <f t="shared" si="224"/>
        <v>21271605.909569133</v>
      </c>
      <c r="N252" s="271">
        <f t="shared" si="225"/>
        <v>23976498.556559145</v>
      </c>
      <c r="O252" s="271">
        <f t="shared" si="226"/>
        <v>25455316.523699999</v>
      </c>
      <c r="P252" s="271">
        <f t="shared" si="227"/>
        <v>27025344.747200005</v>
      </c>
      <c r="Q252" s="272">
        <f t="shared" si="228"/>
        <v>25455316.523699999</v>
      </c>
      <c r="R252" s="271">
        <f t="shared" si="228"/>
        <v>27025344.747200005</v>
      </c>
      <c r="S252" s="271">
        <f t="shared" si="229"/>
        <v>28692208.876091</v>
      </c>
      <c r="T252" s="271"/>
      <c r="U252" s="271">
        <f t="shared" si="230"/>
        <v>1340111172.3028555</v>
      </c>
      <c r="V252" s="271">
        <f t="shared" si="231"/>
        <v>1510519409.0632262</v>
      </c>
      <c r="W252" s="271">
        <f t="shared" si="232"/>
        <v>1603684940.9930999</v>
      </c>
      <c r="X252" s="272">
        <f t="shared" si="233"/>
        <v>1702596719.0736003</v>
      </c>
      <c r="Y252" s="272">
        <f t="shared" si="234"/>
        <v>1603684940.9930999</v>
      </c>
      <c r="Z252" s="271">
        <f t="shared" si="235"/>
        <v>1702596719.0736003</v>
      </c>
      <c r="AA252" s="271">
        <f t="shared" si="236"/>
        <v>1807609159.193733</v>
      </c>
      <c r="AB252" s="271"/>
      <c r="AC252" s="33" t="str">
        <f t="shared" si="237"/>
        <v>BERTAHAP</v>
      </c>
      <c r="AD252" s="273">
        <f t="shared" si="238"/>
        <v>0</v>
      </c>
      <c r="AE252" s="274">
        <v>2</v>
      </c>
      <c r="AF252" s="275"/>
      <c r="AG252" s="271" t="e">
        <f>IF(AF252&gt;#REF!,"LB","KR")</f>
        <v>#REF!</v>
      </c>
      <c r="AH252" s="275">
        <f t="shared" si="255"/>
        <v>1474123000</v>
      </c>
      <c r="AI252" s="275">
        <f t="shared" si="255"/>
        <v>1661572000</v>
      </c>
      <c r="AJ252" s="275">
        <f t="shared" si="255"/>
        <v>1764054000</v>
      </c>
      <c r="AK252" s="276">
        <f t="shared" si="255"/>
        <v>1872857000</v>
      </c>
      <c r="AL252" s="276">
        <f t="shared" si="255"/>
        <v>1764054000</v>
      </c>
      <c r="AM252" s="275">
        <f t="shared" si="255"/>
        <v>1872857000</v>
      </c>
      <c r="AN252" s="275">
        <f t="shared" si="255"/>
        <v>1988371000</v>
      </c>
      <c r="AO252" s="52">
        <f t="shared" si="252"/>
        <v>1869898000</v>
      </c>
      <c r="AP252" s="43">
        <f t="shared" si="252"/>
        <v>1985229000</v>
      </c>
      <c r="AQ252" s="63">
        <f t="shared" si="239"/>
        <v>1682908200</v>
      </c>
      <c r="AR252" s="63">
        <f t="shared" si="240"/>
        <v>28048470</v>
      </c>
      <c r="AS252" s="351">
        <f t="shared" si="241"/>
        <v>35116068.75</v>
      </c>
      <c r="AT252" s="141">
        <f t="shared" si="242"/>
        <v>19852290</v>
      </c>
      <c r="AU252" s="5">
        <f t="shared" si="243"/>
        <v>28048470</v>
      </c>
      <c r="AV252" s="5">
        <f t="shared" si="244"/>
        <v>44101350</v>
      </c>
      <c r="AX252" s="2"/>
      <c r="AY252" s="2"/>
      <c r="BT252" s="56">
        <f t="shared" si="245"/>
        <v>-1356430.3418000005</v>
      </c>
      <c r="CT252" s="63">
        <f t="shared" si="246"/>
        <v>1786706100</v>
      </c>
      <c r="CU252" s="44">
        <f t="shared" si="247"/>
        <v>19852290</v>
      </c>
      <c r="CX252" s="56">
        <f t="shared" si="248"/>
        <v>1587648600</v>
      </c>
      <c r="CY252" s="44">
        <f t="shared" si="249"/>
        <v>26460810</v>
      </c>
      <c r="CZ252" s="49">
        <f t="shared" si="250"/>
        <v>44101350</v>
      </c>
    </row>
    <row r="253" spans="1:104">
      <c r="A253" s="3">
        <f t="shared" si="251"/>
        <v>214</v>
      </c>
      <c r="B253" s="263">
        <v>7</v>
      </c>
      <c r="C253" s="264" t="s">
        <v>186</v>
      </c>
      <c r="D253" s="299">
        <v>18</v>
      </c>
      <c r="E253" s="266"/>
      <c r="F253" s="41" t="s">
        <v>54</v>
      </c>
      <c r="G253" s="267">
        <f t="shared" si="219"/>
        <v>97</v>
      </c>
      <c r="H253" s="267">
        <f t="shared" si="220"/>
        <v>85</v>
      </c>
      <c r="I253" s="268">
        <f t="shared" si="221"/>
        <v>26966806</v>
      </c>
      <c r="J253" s="268">
        <f t="shared" si="222"/>
        <v>2</v>
      </c>
      <c r="K253" s="269">
        <f t="shared" si="223"/>
        <v>0.93</v>
      </c>
      <c r="L253" s="270">
        <f t="shared" si="254"/>
        <v>1.0149999999999999</v>
      </c>
      <c r="M253" s="271">
        <f t="shared" si="224"/>
        <v>21271605.909569133</v>
      </c>
      <c r="N253" s="271">
        <f t="shared" si="225"/>
        <v>23976498.556559145</v>
      </c>
      <c r="O253" s="271">
        <f t="shared" si="226"/>
        <v>25455316.523699999</v>
      </c>
      <c r="P253" s="271">
        <f t="shared" si="227"/>
        <v>27025344.747200005</v>
      </c>
      <c r="Q253" s="272">
        <f t="shared" si="228"/>
        <v>25455316.523699999</v>
      </c>
      <c r="R253" s="271">
        <f t="shared" si="228"/>
        <v>27025344.747200005</v>
      </c>
      <c r="S253" s="271">
        <f t="shared" si="229"/>
        <v>28692208.876091</v>
      </c>
      <c r="T253" s="271"/>
      <c r="U253" s="271">
        <f t="shared" si="230"/>
        <v>1808086502.3133764</v>
      </c>
      <c r="V253" s="271">
        <f t="shared" si="231"/>
        <v>2038002377.3075273</v>
      </c>
      <c r="W253" s="271">
        <f t="shared" si="232"/>
        <v>2163701904.5144997</v>
      </c>
      <c r="X253" s="272">
        <f t="shared" si="233"/>
        <v>2297154303.5120006</v>
      </c>
      <c r="Y253" s="272">
        <f t="shared" si="234"/>
        <v>2163701904.5144997</v>
      </c>
      <c r="Z253" s="271">
        <f t="shared" si="235"/>
        <v>2297154303.5120006</v>
      </c>
      <c r="AA253" s="271">
        <f t="shared" si="236"/>
        <v>2438837754.4677348</v>
      </c>
      <c r="AB253" s="271"/>
      <c r="AC253" s="33" t="str">
        <f t="shared" si="237"/>
        <v>BERTAHAP</v>
      </c>
      <c r="AD253" s="273">
        <f t="shared" si="238"/>
        <v>0</v>
      </c>
      <c r="AE253" s="274">
        <v>2</v>
      </c>
      <c r="AF253" s="275"/>
      <c r="AG253" s="271" t="e">
        <f>IF(AF253&gt;#REF!,"LB","KR")</f>
        <v>#REF!</v>
      </c>
      <c r="AH253" s="275">
        <f t="shared" si="255"/>
        <v>1988896000</v>
      </c>
      <c r="AI253" s="275">
        <f t="shared" si="255"/>
        <v>2241803000</v>
      </c>
      <c r="AJ253" s="275">
        <f t="shared" si="255"/>
        <v>2380073000</v>
      </c>
      <c r="AK253" s="276">
        <f t="shared" si="255"/>
        <v>2526870000</v>
      </c>
      <c r="AL253" s="276">
        <f t="shared" si="255"/>
        <v>2380073000</v>
      </c>
      <c r="AM253" s="275">
        <f t="shared" si="255"/>
        <v>2526870000</v>
      </c>
      <c r="AN253" s="275">
        <f t="shared" si="255"/>
        <v>2682722000</v>
      </c>
      <c r="AO253" s="52">
        <f t="shared" si="252"/>
        <v>2522878000</v>
      </c>
      <c r="AP253" s="43">
        <f t="shared" si="252"/>
        <v>2678483000</v>
      </c>
      <c r="AQ253" s="63">
        <f t="shared" si="239"/>
        <v>2270590200</v>
      </c>
      <c r="AR253" s="63">
        <f t="shared" si="240"/>
        <v>37843170</v>
      </c>
      <c r="AS253" s="351">
        <f t="shared" si="241"/>
        <v>47378812.5</v>
      </c>
      <c r="AT253" s="141">
        <f t="shared" si="242"/>
        <v>26784830</v>
      </c>
      <c r="AU253" s="5">
        <f t="shared" si="243"/>
        <v>37843170</v>
      </c>
      <c r="AV253" s="5">
        <f t="shared" si="244"/>
        <v>59501825</v>
      </c>
      <c r="AX253" s="2"/>
      <c r="AY253" s="2"/>
      <c r="BT253" s="56">
        <f t="shared" si="245"/>
        <v>-1356430.3418000005</v>
      </c>
      <c r="CT253" s="63">
        <f t="shared" si="246"/>
        <v>2410634700</v>
      </c>
      <c r="CU253" s="44">
        <f t="shared" si="247"/>
        <v>26784830</v>
      </c>
      <c r="CX253" s="56">
        <f t="shared" si="248"/>
        <v>2142065700</v>
      </c>
      <c r="CY253" s="44">
        <f t="shared" si="249"/>
        <v>35701095</v>
      </c>
      <c r="CZ253" s="49">
        <f t="shared" si="250"/>
        <v>59501825</v>
      </c>
    </row>
    <row r="254" spans="1:104">
      <c r="A254" s="3">
        <f t="shared" si="251"/>
        <v>215</v>
      </c>
      <c r="B254" s="263">
        <v>8</v>
      </c>
      <c r="C254" s="264" t="s">
        <v>186</v>
      </c>
      <c r="D254" s="299">
        <v>20</v>
      </c>
      <c r="E254" s="266"/>
      <c r="F254" s="41" t="s">
        <v>70</v>
      </c>
      <c r="G254" s="267">
        <f t="shared" si="219"/>
        <v>60</v>
      </c>
      <c r="H254" s="267">
        <f t="shared" si="220"/>
        <v>51</v>
      </c>
      <c r="I254" s="268">
        <f t="shared" si="221"/>
        <v>26966806</v>
      </c>
      <c r="J254" s="268">
        <f t="shared" si="222"/>
        <v>2</v>
      </c>
      <c r="K254" s="269">
        <f t="shared" si="223"/>
        <v>0.93</v>
      </c>
      <c r="L254" s="270">
        <f t="shared" si="254"/>
        <v>1.0149999999999999</v>
      </c>
      <c r="M254" s="271">
        <f t="shared" si="224"/>
        <v>21271605.909569133</v>
      </c>
      <c r="N254" s="271">
        <f t="shared" si="225"/>
        <v>23976498.556559145</v>
      </c>
      <c r="O254" s="271">
        <f t="shared" si="226"/>
        <v>25455316.523699999</v>
      </c>
      <c r="P254" s="271">
        <f t="shared" si="227"/>
        <v>27025344.747200005</v>
      </c>
      <c r="Q254" s="272">
        <f t="shared" si="228"/>
        <v>25455316.523699999</v>
      </c>
      <c r="R254" s="271">
        <f t="shared" si="228"/>
        <v>27025344.747200005</v>
      </c>
      <c r="S254" s="271">
        <f t="shared" si="229"/>
        <v>28692208.876091</v>
      </c>
      <c r="T254" s="271"/>
      <c r="U254" s="271">
        <f t="shared" si="230"/>
        <v>1084851901.3880258</v>
      </c>
      <c r="V254" s="271">
        <f t="shared" si="231"/>
        <v>1222801426.3845165</v>
      </c>
      <c r="W254" s="271">
        <f t="shared" si="232"/>
        <v>1298221142.7086999</v>
      </c>
      <c r="X254" s="272">
        <f t="shared" si="233"/>
        <v>1378292582.1072001</v>
      </c>
      <c r="Y254" s="272">
        <f t="shared" si="234"/>
        <v>1298221142.7086999</v>
      </c>
      <c r="Z254" s="271">
        <f t="shared" si="235"/>
        <v>1378292582.1072001</v>
      </c>
      <c r="AA254" s="271">
        <f t="shared" si="236"/>
        <v>1463302652.6806409</v>
      </c>
      <c r="AB254" s="271"/>
      <c r="AC254" s="33" t="str">
        <f t="shared" si="237"/>
        <v>BERTAHAP</v>
      </c>
      <c r="AD254" s="273">
        <f t="shared" si="238"/>
        <v>0</v>
      </c>
      <c r="AE254" s="274">
        <v>2</v>
      </c>
      <c r="AF254" s="275"/>
      <c r="AG254" s="271" t="e">
        <f>IF(AF254&gt;#REF!,"LB","KR")</f>
        <v>#REF!</v>
      </c>
      <c r="AH254" s="275">
        <f t="shared" si="255"/>
        <v>1193338000</v>
      </c>
      <c r="AI254" s="275">
        <f t="shared" si="255"/>
        <v>1345082000</v>
      </c>
      <c r="AJ254" s="275">
        <f t="shared" si="255"/>
        <v>1428044000</v>
      </c>
      <c r="AK254" s="276">
        <f t="shared" si="255"/>
        <v>1516122000</v>
      </c>
      <c r="AL254" s="276">
        <f t="shared" si="255"/>
        <v>1428044000</v>
      </c>
      <c r="AM254" s="275">
        <f t="shared" si="255"/>
        <v>1516122000</v>
      </c>
      <c r="AN254" s="275">
        <f t="shared" si="255"/>
        <v>1609633000</v>
      </c>
      <c r="AO254" s="52">
        <f t="shared" si="252"/>
        <v>1513727000</v>
      </c>
      <c r="AP254" s="43">
        <f t="shared" si="252"/>
        <v>1607090000</v>
      </c>
      <c r="AQ254" s="63">
        <f t="shared" si="239"/>
        <v>1362354300</v>
      </c>
      <c r="AR254" s="63">
        <f t="shared" si="240"/>
        <v>22705905</v>
      </c>
      <c r="AS254" s="351">
        <f t="shared" si="241"/>
        <v>28427287.5</v>
      </c>
      <c r="AT254" s="141">
        <f t="shared" si="242"/>
        <v>16070900</v>
      </c>
      <c r="AU254" s="5">
        <f t="shared" si="243"/>
        <v>22705905</v>
      </c>
      <c r="AV254" s="5">
        <f t="shared" si="244"/>
        <v>35701100</v>
      </c>
      <c r="AX254" s="2"/>
      <c r="AY254" s="2"/>
      <c r="BT254" s="56">
        <f t="shared" si="245"/>
        <v>-1356430.3418000005</v>
      </c>
      <c r="CT254" s="63">
        <f t="shared" si="246"/>
        <v>1446381000</v>
      </c>
      <c r="CU254" s="44">
        <f t="shared" si="247"/>
        <v>16070900</v>
      </c>
      <c r="CX254" s="56">
        <f t="shared" si="248"/>
        <v>1285239600</v>
      </c>
      <c r="CY254" s="44">
        <f t="shared" si="249"/>
        <v>21420660</v>
      </c>
      <c r="CZ254" s="49">
        <f t="shared" si="250"/>
        <v>35701100</v>
      </c>
    </row>
    <row r="255" spans="1:104">
      <c r="A255" s="3">
        <f t="shared" si="251"/>
        <v>216</v>
      </c>
      <c r="B255" s="263">
        <v>9</v>
      </c>
      <c r="C255" s="264" t="s">
        <v>186</v>
      </c>
      <c r="D255" s="299">
        <v>22</v>
      </c>
      <c r="E255" s="266"/>
      <c r="F255" s="41" t="s">
        <v>89</v>
      </c>
      <c r="G255" s="267">
        <f t="shared" si="219"/>
        <v>81</v>
      </c>
      <c r="H255" s="267">
        <f t="shared" si="220"/>
        <v>70</v>
      </c>
      <c r="I255" s="268">
        <f t="shared" si="221"/>
        <v>26966806</v>
      </c>
      <c r="J255" s="268">
        <f t="shared" si="222"/>
        <v>4</v>
      </c>
      <c r="K255" s="269">
        <f t="shared" si="223"/>
        <v>0.97</v>
      </c>
      <c r="L255" s="270">
        <f t="shared" si="254"/>
        <v>1.0149999999999999</v>
      </c>
      <c r="M255" s="271">
        <f t="shared" si="224"/>
        <v>22186513.690625869</v>
      </c>
      <c r="N255" s="271">
        <f t="shared" si="225"/>
        <v>25007745.806303624</v>
      </c>
      <c r="O255" s="271">
        <f t="shared" si="226"/>
        <v>26550168.847299997</v>
      </c>
      <c r="P255" s="271">
        <f t="shared" si="227"/>
        <v>28187725.166434411</v>
      </c>
      <c r="Q255" s="272">
        <f t="shared" si="228"/>
        <v>26550168.847299997</v>
      </c>
      <c r="R255" s="271">
        <f t="shared" si="228"/>
        <v>28187725.166434411</v>
      </c>
      <c r="S255" s="271">
        <f t="shared" si="229"/>
        <v>29926282.376137923</v>
      </c>
      <c r="T255" s="271"/>
      <c r="U255" s="271">
        <f t="shared" si="230"/>
        <v>1553055958.3438108</v>
      </c>
      <c r="V255" s="271">
        <f t="shared" si="231"/>
        <v>1750542206.4412537</v>
      </c>
      <c r="W255" s="271">
        <f t="shared" si="232"/>
        <v>1858511819.3109999</v>
      </c>
      <c r="X255" s="272">
        <f t="shared" si="233"/>
        <v>1973140761.6504087</v>
      </c>
      <c r="Y255" s="272">
        <f t="shared" si="234"/>
        <v>1858511819.3109999</v>
      </c>
      <c r="Z255" s="271">
        <f t="shared" si="235"/>
        <v>1973140761.6504087</v>
      </c>
      <c r="AA255" s="271">
        <f t="shared" si="236"/>
        <v>2094839766.3296547</v>
      </c>
      <c r="AB255" s="271"/>
      <c r="AC255" s="33" t="str">
        <f t="shared" si="237"/>
        <v>BERTAHAP</v>
      </c>
      <c r="AD255" s="273">
        <f t="shared" si="238"/>
        <v>0</v>
      </c>
      <c r="AE255" s="274">
        <v>2</v>
      </c>
      <c r="AF255" s="275"/>
      <c r="AG255" s="271" t="e">
        <f>IF(AF255&gt;#REF!,"LB","KR")</f>
        <v>#REF!</v>
      </c>
      <c r="AH255" s="275">
        <f t="shared" si="255"/>
        <v>1708362000</v>
      </c>
      <c r="AI255" s="275">
        <f t="shared" si="255"/>
        <v>1925597000</v>
      </c>
      <c r="AJ255" s="275">
        <f t="shared" si="255"/>
        <v>2044364000</v>
      </c>
      <c r="AK255" s="276">
        <f t="shared" si="255"/>
        <v>2170455000</v>
      </c>
      <c r="AL255" s="276">
        <f t="shared" si="255"/>
        <v>2044364000</v>
      </c>
      <c r="AM255" s="275">
        <f t="shared" si="255"/>
        <v>2170455000</v>
      </c>
      <c r="AN255" s="275">
        <f t="shared" si="255"/>
        <v>2304324000</v>
      </c>
      <c r="AO255" s="52">
        <f t="shared" si="252"/>
        <v>2167026000</v>
      </c>
      <c r="AP255" s="43">
        <f t="shared" si="252"/>
        <v>2300683000</v>
      </c>
      <c r="AQ255" s="63">
        <f t="shared" si="239"/>
        <v>1950323400</v>
      </c>
      <c r="AR255" s="63">
        <f t="shared" si="240"/>
        <v>32505390</v>
      </c>
      <c r="AS255" s="351">
        <f t="shared" si="241"/>
        <v>40696031.25</v>
      </c>
      <c r="AT255" s="141">
        <f t="shared" si="242"/>
        <v>23006830</v>
      </c>
      <c r="AU255" s="5">
        <f t="shared" si="243"/>
        <v>32505390</v>
      </c>
      <c r="AV255" s="5">
        <f t="shared" si="244"/>
        <v>51109100</v>
      </c>
      <c r="AX255" s="2"/>
      <c r="AY255" s="2"/>
      <c r="BT255" s="56">
        <f t="shared" si="245"/>
        <v>-261578.01820000261</v>
      </c>
      <c r="CT255" s="63">
        <f t="shared" si="246"/>
        <v>2070614700</v>
      </c>
      <c r="CU255" s="44">
        <f t="shared" si="247"/>
        <v>23006830</v>
      </c>
      <c r="CX255" s="56">
        <f t="shared" si="248"/>
        <v>1839927600</v>
      </c>
      <c r="CY255" s="44">
        <f t="shared" si="249"/>
        <v>30665460</v>
      </c>
      <c r="CZ255" s="49">
        <f t="shared" si="250"/>
        <v>51109100</v>
      </c>
    </row>
    <row r="256" spans="1:104">
      <c r="A256" s="3">
        <f t="shared" si="251"/>
        <v>217</v>
      </c>
      <c r="B256" s="263">
        <v>1</v>
      </c>
      <c r="C256" s="264" t="s">
        <v>187</v>
      </c>
      <c r="D256" s="265" t="s">
        <v>24</v>
      </c>
      <c r="E256" s="266"/>
      <c r="F256" s="41" t="s">
        <v>39</v>
      </c>
      <c r="G256" s="267">
        <f t="shared" si="219"/>
        <v>113</v>
      </c>
      <c r="H256" s="267">
        <f t="shared" si="220"/>
        <v>101</v>
      </c>
      <c r="I256" s="268">
        <f t="shared" si="221"/>
        <v>26966806</v>
      </c>
      <c r="J256" s="268">
        <f t="shared" si="222"/>
        <v>6</v>
      </c>
      <c r="K256" s="269">
        <f t="shared" si="223"/>
        <v>0.95</v>
      </c>
      <c r="L256" s="270">
        <f t="shared" si="254"/>
        <v>1.0149999999999999</v>
      </c>
      <c r="M256" s="271">
        <f t="shared" si="224"/>
        <v>21729059.800097499</v>
      </c>
      <c r="N256" s="271">
        <f t="shared" si="225"/>
        <v>24492122.181431383</v>
      </c>
      <c r="O256" s="271">
        <f t="shared" si="226"/>
        <v>26002742.685499996</v>
      </c>
      <c r="P256" s="271">
        <f t="shared" si="227"/>
        <v>27606534.956817206</v>
      </c>
      <c r="Q256" s="272">
        <f t="shared" si="228"/>
        <v>26002742.685499996</v>
      </c>
      <c r="R256" s="271">
        <f t="shared" si="228"/>
        <v>27606534.956817206</v>
      </c>
      <c r="S256" s="271">
        <f t="shared" si="229"/>
        <v>29309245.626114458</v>
      </c>
      <c r="T256" s="271"/>
      <c r="U256" s="271">
        <f t="shared" si="230"/>
        <v>2194635039.8098474</v>
      </c>
      <c r="V256" s="271">
        <f t="shared" si="231"/>
        <v>2473704340.3245697</v>
      </c>
      <c r="W256" s="271">
        <f t="shared" si="232"/>
        <v>2626277011.2354994</v>
      </c>
      <c r="X256" s="272">
        <f t="shared" si="233"/>
        <v>2788260030.6385379</v>
      </c>
      <c r="Y256" s="272">
        <f t="shared" si="234"/>
        <v>2626277011.2354994</v>
      </c>
      <c r="Z256" s="271">
        <f t="shared" si="235"/>
        <v>2788260030.6385379</v>
      </c>
      <c r="AA256" s="271">
        <f t="shared" si="236"/>
        <v>2960233808.2375603</v>
      </c>
      <c r="AB256" s="271"/>
      <c r="AC256" s="33" t="str">
        <f t="shared" si="237"/>
        <v>BERTAHAP</v>
      </c>
      <c r="AD256" s="273">
        <f t="shared" si="238"/>
        <v>0</v>
      </c>
      <c r="AE256" s="274">
        <v>2</v>
      </c>
      <c r="AF256" s="275"/>
      <c r="AG256" s="271" t="e">
        <f>IF(AF256&gt;#REF!,"LB","KR")</f>
        <v>#REF!</v>
      </c>
      <c r="AH256" s="275">
        <f t="shared" si="255"/>
        <v>2414099000</v>
      </c>
      <c r="AI256" s="275">
        <f t="shared" si="255"/>
        <v>2721075000</v>
      </c>
      <c r="AJ256" s="275">
        <f t="shared" si="255"/>
        <v>2888905000</v>
      </c>
      <c r="AK256" s="276">
        <f t="shared" si="255"/>
        <v>3067087000</v>
      </c>
      <c r="AL256" s="276">
        <f t="shared" si="255"/>
        <v>2888905000</v>
      </c>
      <c r="AM256" s="275">
        <f t="shared" si="255"/>
        <v>3067087000</v>
      </c>
      <c r="AN256" s="275">
        <f t="shared" si="255"/>
        <v>3256258000</v>
      </c>
      <c r="AO256" s="52">
        <f t="shared" si="252"/>
        <v>3062240000</v>
      </c>
      <c r="AP256" s="43">
        <f t="shared" si="252"/>
        <v>3251113000</v>
      </c>
      <c r="AQ256" s="63">
        <f t="shared" si="239"/>
        <v>2756016000</v>
      </c>
      <c r="AR256" s="63">
        <f t="shared" si="240"/>
        <v>45933600</v>
      </c>
      <c r="AS256" s="351">
        <f t="shared" si="241"/>
        <v>57507881.25</v>
      </c>
      <c r="AT256" s="141">
        <f t="shared" si="242"/>
        <v>32511130</v>
      </c>
      <c r="AU256" s="5">
        <f t="shared" si="243"/>
        <v>45933600</v>
      </c>
      <c r="AV256" s="5">
        <f t="shared" si="244"/>
        <v>72222625</v>
      </c>
      <c r="AX256" s="2"/>
      <c r="AY256" s="2"/>
      <c r="BT256" s="56">
        <f t="shared" si="245"/>
        <v>-809004.18000000343</v>
      </c>
      <c r="CT256" s="63">
        <f t="shared" si="246"/>
        <v>2926001700</v>
      </c>
      <c r="CU256" s="44">
        <f t="shared" si="247"/>
        <v>32511130</v>
      </c>
      <c r="CX256" s="56">
        <f t="shared" si="248"/>
        <v>2600014500</v>
      </c>
      <c r="CY256" s="44">
        <f t="shared" si="249"/>
        <v>43333575</v>
      </c>
      <c r="CZ256" s="49">
        <f t="shared" si="250"/>
        <v>72222625</v>
      </c>
    </row>
    <row r="257" spans="1:104">
      <c r="A257" s="3">
        <f t="shared" si="251"/>
        <v>218</v>
      </c>
      <c r="B257" s="263">
        <v>2</v>
      </c>
      <c r="C257" s="264" t="s">
        <v>187</v>
      </c>
      <c r="D257" s="265" t="s">
        <v>35</v>
      </c>
      <c r="E257" s="266"/>
      <c r="F257" s="41" t="s">
        <v>42</v>
      </c>
      <c r="G257" s="267">
        <f t="shared" si="219"/>
        <v>78</v>
      </c>
      <c r="H257" s="267">
        <f t="shared" si="220"/>
        <v>66</v>
      </c>
      <c r="I257" s="268">
        <f t="shared" si="221"/>
        <v>26966806</v>
      </c>
      <c r="J257" s="268">
        <f t="shared" si="222"/>
        <v>2</v>
      </c>
      <c r="K257" s="269">
        <f t="shared" si="223"/>
        <v>0.93</v>
      </c>
      <c r="L257" s="270">
        <f t="shared" si="254"/>
        <v>1.0149999999999999</v>
      </c>
      <c r="M257" s="271">
        <f t="shared" si="224"/>
        <v>21271605.909569133</v>
      </c>
      <c r="N257" s="271">
        <f t="shared" si="225"/>
        <v>23976498.556559145</v>
      </c>
      <c r="O257" s="271">
        <f t="shared" si="226"/>
        <v>25455316.523699999</v>
      </c>
      <c r="P257" s="271">
        <f t="shared" si="227"/>
        <v>27025344.747200005</v>
      </c>
      <c r="Q257" s="272">
        <f t="shared" si="228"/>
        <v>25455316.523699999</v>
      </c>
      <c r="R257" s="271">
        <f t="shared" si="228"/>
        <v>27025344.747200005</v>
      </c>
      <c r="S257" s="271">
        <f t="shared" si="229"/>
        <v>28692208.876091</v>
      </c>
      <c r="T257" s="271"/>
      <c r="U257" s="271">
        <f t="shared" si="230"/>
        <v>1403925990.0315628</v>
      </c>
      <c r="V257" s="271">
        <f t="shared" si="231"/>
        <v>1582448904.7329035</v>
      </c>
      <c r="W257" s="271">
        <f t="shared" si="232"/>
        <v>1680050890.5641999</v>
      </c>
      <c r="X257" s="272">
        <f t="shared" si="233"/>
        <v>1783672753.3152003</v>
      </c>
      <c r="Y257" s="272">
        <f t="shared" si="234"/>
        <v>1680050890.5641999</v>
      </c>
      <c r="Z257" s="271">
        <f t="shared" si="235"/>
        <v>1783672753.3152003</v>
      </c>
      <c r="AA257" s="271">
        <f t="shared" si="236"/>
        <v>1893685785.822006</v>
      </c>
      <c r="AB257" s="271"/>
      <c r="AC257" s="33" t="str">
        <f t="shared" si="237"/>
        <v>BERTAHAP</v>
      </c>
      <c r="AD257" s="273">
        <f t="shared" si="238"/>
        <v>0</v>
      </c>
      <c r="AE257" s="274">
        <v>2</v>
      </c>
      <c r="AF257" s="275"/>
      <c r="AG257" s="271" t="e">
        <f>IF(AF257&gt;#REF!,"LB","KR")</f>
        <v>#REF!</v>
      </c>
      <c r="AH257" s="275">
        <f t="shared" si="255"/>
        <v>1544319000</v>
      </c>
      <c r="AI257" s="275">
        <f t="shared" si="255"/>
        <v>1740694000</v>
      </c>
      <c r="AJ257" s="275">
        <f t="shared" si="255"/>
        <v>1848056000</v>
      </c>
      <c r="AK257" s="276">
        <f t="shared" si="255"/>
        <v>1962041000</v>
      </c>
      <c r="AL257" s="276">
        <f t="shared" si="255"/>
        <v>1848056000</v>
      </c>
      <c r="AM257" s="275">
        <f t="shared" si="255"/>
        <v>1962041000</v>
      </c>
      <c r="AN257" s="275">
        <f t="shared" si="255"/>
        <v>2083055000</v>
      </c>
      <c r="AO257" s="52">
        <f t="shared" si="252"/>
        <v>1958940000</v>
      </c>
      <c r="AP257" s="43">
        <f t="shared" si="252"/>
        <v>2079764000</v>
      </c>
      <c r="AQ257" s="63">
        <f t="shared" si="239"/>
        <v>1763046000</v>
      </c>
      <c r="AR257" s="63">
        <f t="shared" si="240"/>
        <v>29384100</v>
      </c>
      <c r="AS257" s="351">
        <f t="shared" si="241"/>
        <v>36788268.75</v>
      </c>
      <c r="AT257" s="141">
        <f t="shared" si="242"/>
        <v>20797640</v>
      </c>
      <c r="AU257" s="5">
        <f t="shared" si="243"/>
        <v>29384100</v>
      </c>
      <c r="AV257" s="5">
        <f t="shared" si="244"/>
        <v>46201400</v>
      </c>
      <c r="AX257" s="2"/>
      <c r="AY257" s="2"/>
      <c r="BT257" s="56">
        <f t="shared" si="245"/>
        <v>-1356430.3418000005</v>
      </c>
      <c r="CT257" s="63">
        <f t="shared" si="246"/>
        <v>1871787600</v>
      </c>
      <c r="CU257" s="44">
        <f t="shared" si="247"/>
        <v>20797640</v>
      </c>
      <c r="CX257" s="56">
        <f t="shared" si="248"/>
        <v>1663250400</v>
      </c>
      <c r="CY257" s="44">
        <f t="shared" si="249"/>
        <v>27720840</v>
      </c>
      <c r="CZ257" s="49">
        <f t="shared" si="250"/>
        <v>46201400</v>
      </c>
    </row>
    <row r="258" spans="1:104">
      <c r="A258" s="3">
        <f t="shared" si="251"/>
        <v>219</v>
      </c>
      <c r="B258" s="263">
        <v>3</v>
      </c>
      <c r="C258" s="264" t="s">
        <v>187</v>
      </c>
      <c r="D258" s="265" t="s">
        <v>41</v>
      </c>
      <c r="E258" s="266"/>
      <c r="F258" s="41" t="s">
        <v>45</v>
      </c>
      <c r="G258" s="267">
        <f t="shared" si="219"/>
        <v>60</v>
      </c>
      <c r="H258" s="267">
        <f t="shared" si="220"/>
        <v>52</v>
      </c>
      <c r="I258" s="268">
        <f t="shared" si="221"/>
        <v>26966806</v>
      </c>
      <c r="J258" s="268">
        <f t="shared" si="222"/>
        <v>2</v>
      </c>
      <c r="K258" s="269">
        <f t="shared" si="223"/>
        <v>0.93</v>
      </c>
      <c r="L258" s="270">
        <f t="shared" si="254"/>
        <v>1.0149999999999999</v>
      </c>
      <c r="M258" s="271">
        <f t="shared" si="224"/>
        <v>21271605.909569133</v>
      </c>
      <c r="N258" s="271">
        <f t="shared" si="225"/>
        <v>23976498.556559145</v>
      </c>
      <c r="O258" s="271">
        <f t="shared" si="226"/>
        <v>25455316.523699999</v>
      </c>
      <c r="P258" s="271">
        <f t="shared" si="227"/>
        <v>27025344.747200005</v>
      </c>
      <c r="Q258" s="272">
        <f t="shared" si="228"/>
        <v>25455316.523699999</v>
      </c>
      <c r="R258" s="271">
        <f t="shared" si="228"/>
        <v>27025344.747200005</v>
      </c>
      <c r="S258" s="271">
        <f t="shared" si="229"/>
        <v>28692208.876091</v>
      </c>
      <c r="T258" s="271"/>
      <c r="U258" s="271">
        <f t="shared" si="230"/>
        <v>1106123507.297595</v>
      </c>
      <c r="V258" s="271">
        <f t="shared" si="231"/>
        <v>1246777924.9410756</v>
      </c>
      <c r="W258" s="271">
        <f t="shared" si="232"/>
        <v>1323676459.2323999</v>
      </c>
      <c r="X258" s="272">
        <f t="shared" si="233"/>
        <v>1405317926.8544002</v>
      </c>
      <c r="Y258" s="272">
        <f t="shared" si="234"/>
        <v>1323676459.2323999</v>
      </c>
      <c r="Z258" s="271">
        <f t="shared" si="235"/>
        <v>1405317926.8544002</v>
      </c>
      <c r="AA258" s="271">
        <f t="shared" si="236"/>
        <v>1491994861.5567319</v>
      </c>
      <c r="AB258" s="271"/>
      <c r="AC258" s="33" t="str">
        <f t="shared" si="237"/>
        <v>BERTAHAP</v>
      </c>
      <c r="AD258" s="273">
        <f t="shared" si="238"/>
        <v>0</v>
      </c>
      <c r="AE258" s="274">
        <v>2</v>
      </c>
      <c r="AF258" s="275"/>
      <c r="AG258" s="271" t="e">
        <f>IF(AF258&gt;#REF!,"LB","KR")</f>
        <v>#REF!</v>
      </c>
      <c r="AH258" s="275">
        <f t="shared" si="255"/>
        <v>1216736000</v>
      </c>
      <c r="AI258" s="275">
        <f t="shared" si="255"/>
        <v>1371456000</v>
      </c>
      <c r="AJ258" s="275">
        <f t="shared" si="255"/>
        <v>1456045000</v>
      </c>
      <c r="AK258" s="276">
        <f t="shared" si="255"/>
        <v>1545850000</v>
      </c>
      <c r="AL258" s="276">
        <f t="shared" si="255"/>
        <v>1456045000</v>
      </c>
      <c r="AM258" s="275">
        <f t="shared" si="255"/>
        <v>1545850000</v>
      </c>
      <c r="AN258" s="275">
        <f t="shared" si="255"/>
        <v>1641195000</v>
      </c>
      <c r="AO258" s="52">
        <f t="shared" si="252"/>
        <v>1543408000</v>
      </c>
      <c r="AP258" s="43">
        <f t="shared" si="252"/>
        <v>1638601000</v>
      </c>
      <c r="AQ258" s="63">
        <f t="shared" si="239"/>
        <v>1389067200</v>
      </c>
      <c r="AR258" s="63">
        <f t="shared" si="240"/>
        <v>23151120</v>
      </c>
      <c r="AS258" s="351">
        <f t="shared" si="241"/>
        <v>28984687.5</v>
      </c>
      <c r="AT258" s="141">
        <f t="shared" si="242"/>
        <v>16386010</v>
      </c>
      <c r="AU258" s="5">
        <f t="shared" si="243"/>
        <v>23151120</v>
      </c>
      <c r="AV258" s="5">
        <f t="shared" si="244"/>
        <v>36401125</v>
      </c>
      <c r="AX258" s="2"/>
      <c r="AY258" s="2"/>
      <c r="BT258" s="56">
        <f t="shared" si="245"/>
        <v>-1356430.3418000005</v>
      </c>
      <c r="CT258" s="63">
        <f t="shared" si="246"/>
        <v>1474740900</v>
      </c>
      <c r="CU258" s="44">
        <f t="shared" si="247"/>
        <v>16386010</v>
      </c>
      <c r="CX258" s="56">
        <f t="shared" si="248"/>
        <v>1310440500</v>
      </c>
      <c r="CY258" s="44">
        <f t="shared" si="249"/>
        <v>21840675</v>
      </c>
      <c r="CZ258" s="49">
        <f t="shared" si="250"/>
        <v>36401125</v>
      </c>
    </row>
    <row r="259" spans="1:104">
      <c r="A259" s="3">
        <f t="shared" si="251"/>
        <v>220</v>
      </c>
      <c r="B259" s="263">
        <v>4</v>
      </c>
      <c r="C259" s="264" t="s">
        <v>187</v>
      </c>
      <c r="D259" s="265">
        <v>10</v>
      </c>
      <c r="E259" s="266"/>
      <c r="F259" s="41" t="s">
        <v>48</v>
      </c>
      <c r="G259" s="267">
        <f t="shared" si="219"/>
        <v>74</v>
      </c>
      <c r="H259" s="267">
        <f t="shared" si="220"/>
        <v>63</v>
      </c>
      <c r="I259" s="268">
        <f t="shared" si="221"/>
        <v>26966806</v>
      </c>
      <c r="J259" s="268">
        <f t="shared" si="222"/>
        <v>2</v>
      </c>
      <c r="K259" s="269">
        <f t="shared" si="223"/>
        <v>0.93</v>
      </c>
      <c r="L259" s="270">
        <f t="shared" si="254"/>
        <v>1.0149999999999999</v>
      </c>
      <c r="M259" s="271">
        <f t="shared" si="224"/>
        <v>21271605.909569133</v>
      </c>
      <c r="N259" s="271">
        <f t="shared" si="225"/>
        <v>23976498.556559145</v>
      </c>
      <c r="O259" s="271">
        <f t="shared" si="226"/>
        <v>25455316.523699999</v>
      </c>
      <c r="P259" s="271">
        <f t="shared" si="227"/>
        <v>27025344.747200005</v>
      </c>
      <c r="Q259" s="272">
        <f t="shared" si="228"/>
        <v>25455316.523699999</v>
      </c>
      <c r="R259" s="271">
        <f t="shared" si="228"/>
        <v>27025344.747200005</v>
      </c>
      <c r="S259" s="271">
        <f t="shared" si="229"/>
        <v>28692208.876091</v>
      </c>
      <c r="T259" s="271"/>
      <c r="U259" s="271">
        <f t="shared" si="230"/>
        <v>1340111172.3028555</v>
      </c>
      <c r="V259" s="271">
        <f t="shared" si="231"/>
        <v>1510519409.0632262</v>
      </c>
      <c r="W259" s="271">
        <f t="shared" si="232"/>
        <v>1603684940.9930999</v>
      </c>
      <c r="X259" s="272">
        <f t="shared" si="233"/>
        <v>1702596719.0736003</v>
      </c>
      <c r="Y259" s="272">
        <f t="shared" si="234"/>
        <v>1603684940.9930999</v>
      </c>
      <c r="Z259" s="271">
        <f t="shared" si="235"/>
        <v>1702596719.0736003</v>
      </c>
      <c r="AA259" s="271">
        <f t="shared" si="236"/>
        <v>1807609159.193733</v>
      </c>
      <c r="AB259" s="271"/>
      <c r="AC259" s="33" t="str">
        <f t="shared" si="237"/>
        <v>BERTAHAP</v>
      </c>
      <c r="AD259" s="273">
        <f t="shared" si="238"/>
        <v>0</v>
      </c>
      <c r="AE259" s="274">
        <v>2</v>
      </c>
      <c r="AF259" s="275"/>
      <c r="AG259" s="271" t="e">
        <f>IF(AF259&gt;#REF!,"LB","KR")</f>
        <v>#REF!</v>
      </c>
      <c r="AH259" s="275">
        <f t="shared" si="255"/>
        <v>1474123000</v>
      </c>
      <c r="AI259" s="275">
        <f t="shared" si="255"/>
        <v>1661572000</v>
      </c>
      <c r="AJ259" s="275">
        <f t="shared" si="255"/>
        <v>1764054000</v>
      </c>
      <c r="AK259" s="276">
        <f t="shared" si="255"/>
        <v>1872857000</v>
      </c>
      <c r="AL259" s="276">
        <f t="shared" si="255"/>
        <v>1764054000</v>
      </c>
      <c r="AM259" s="275">
        <f t="shared" si="255"/>
        <v>1872857000</v>
      </c>
      <c r="AN259" s="275">
        <f t="shared" si="255"/>
        <v>1988371000</v>
      </c>
      <c r="AO259" s="52">
        <f t="shared" si="252"/>
        <v>1869898000</v>
      </c>
      <c r="AP259" s="43">
        <f t="shared" si="252"/>
        <v>1985229000</v>
      </c>
      <c r="AQ259" s="63">
        <f t="shared" si="239"/>
        <v>1682908200</v>
      </c>
      <c r="AR259" s="63">
        <f t="shared" si="240"/>
        <v>28048470</v>
      </c>
      <c r="AS259" s="351">
        <f t="shared" si="241"/>
        <v>35116068.75</v>
      </c>
      <c r="AT259" s="141">
        <f t="shared" si="242"/>
        <v>19852290</v>
      </c>
      <c r="AU259" s="5">
        <f t="shared" si="243"/>
        <v>28048470</v>
      </c>
      <c r="AV259" s="5">
        <f t="shared" si="244"/>
        <v>44101350</v>
      </c>
      <c r="AX259" s="2"/>
      <c r="AY259" s="2"/>
      <c r="BT259" s="56">
        <f t="shared" si="245"/>
        <v>-1356430.3418000005</v>
      </c>
      <c r="CT259" s="63">
        <f t="shared" si="246"/>
        <v>1786706100</v>
      </c>
      <c r="CU259" s="44">
        <f t="shared" si="247"/>
        <v>19852290</v>
      </c>
      <c r="CX259" s="56">
        <f t="shared" si="248"/>
        <v>1587648600</v>
      </c>
      <c r="CY259" s="44">
        <f t="shared" si="249"/>
        <v>26460810</v>
      </c>
      <c r="CZ259" s="49">
        <f t="shared" si="250"/>
        <v>44101350</v>
      </c>
    </row>
    <row r="260" spans="1:104">
      <c r="A260" s="3">
        <f t="shared" si="251"/>
        <v>221</v>
      </c>
      <c r="B260" s="263">
        <v>5</v>
      </c>
      <c r="C260" s="264" t="s">
        <v>187</v>
      </c>
      <c r="D260" s="299">
        <v>12</v>
      </c>
      <c r="E260" s="266"/>
      <c r="F260" s="41" t="s">
        <v>50</v>
      </c>
      <c r="G260" s="267">
        <f t="shared" si="219"/>
        <v>67</v>
      </c>
      <c r="H260" s="267">
        <f t="shared" si="220"/>
        <v>57</v>
      </c>
      <c r="I260" s="268">
        <f t="shared" si="221"/>
        <v>26966806</v>
      </c>
      <c r="J260" s="268">
        <f t="shared" si="222"/>
        <v>2</v>
      </c>
      <c r="K260" s="269">
        <f t="shared" si="223"/>
        <v>0.93</v>
      </c>
      <c r="L260" s="270">
        <f t="shared" si="254"/>
        <v>1.0149999999999999</v>
      </c>
      <c r="M260" s="271">
        <f t="shared" si="224"/>
        <v>21271605.909569133</v>
      </c>
      <c r="N260" s="271">
        <f t="shared" si="225"/>
        <v>23976498.556559145</v>
      </c>
      <c r="O260" s="271">
        <f t="shared" si="226"/>
        <v>25455316.523699999</v>
      </c>
      <c r="P260" s="271">
        <f t="shared" si="227"/>
        <v>27025344.747200005</v>
      </c>
      <c r="Q260" s="272">
        <f t="shared" si="228"/>
        <v>25455316.523699999</v>
      </c>
      <c r="R260" s="271">
        <f t="shared" si="228"/>
        <v>27025344.747200005</v>
      </c>
      <c r="S260" s="271">
        <f t="shared" si="229"/>
        <v>28692208.876091</v>
      </c>
      <c r="T260" s="271"/>
      <c r="U260" s="271">
        <f t="shared" si="230"/>
        <v>1212481536.8454406</v>
      </c>
      <c r="V260" s="271">
        <f t="shared" si="231"/>
        <v>1366660417.7238712</v>
      </c>
      <c r="W260" s="271">
        <f t="shared" si="232"/>
        <v>1450953041.8508999</v>
      </c>
      <c r="X260" s="272">
        <f t="shared" si="233"/>
        <v>1540444650.5904002</v>
      </c>
      <c r="Y260" s="272">
        <f t="shared" si="234"/>
        <v>1450953041.8508999</v>
      </c>
      <c r="Z260" s="271">
        <f t="shared" si="235"/>
        <v>1540444650.5904002</v>
      </c>
      <c r="AA260" s="271">
        <f t="shared" si="236"/>
        <v>1635455905.937187</v>
      </c>
      <c r="AB260" s="271"/>
      <c r="AC260" s="33" t="str">
        <f t="shared" si="237"/>
        <v>BERTAHAP</v>
      </c>
      <c r="AD260" s="273">
        <f t="shared" si="238"/>
        <v>0</v>
      </c>
      <c r="AE260" s="274">
        <v>2</v>
      </c>
      <c r="AF260" s="275"/>
      <c r="AG260" s="271" t="e">
        <f>IF(AF260&gt;#REF!,"LB","KR")</f>
        <v>#REF!</v>
      </c>
      <c r="AH260" s="275">
        <f t="shared" si="255"/>
        <v>1333730000</v>
      </c>
      <c r="AI260" s="275">
        <f t="shared" si="255"/>
        <v>1503327000</v>
      </c>
      <c r="AJ260" s="275">
        <f t="shared" si="255"/>
        <v>1596049000</v>
      </c>
      <c r="AK260" s="276">
        <f t="shared" si="255"/>
        <v>1694490000</v>
      </c>
      <c r="AL260" s="276">
        <f t="shared" si="255"/>
        <v>1596049000</v>
      </c>
      <c r="AM260" s="275">
        <f t="shared" si="255"/>
        <v>1694490000</v>
      </c>
      <c r="AN260" s="275">
        <f t="shared" si="255"/>
        <v>1799002000</v>
      </c>
      <c r="AO260" s="52">
        <f t="shared" si="252"/>
        <v>1691812000</v>
      </c>
      <c r="AP260" s="43">
        <f t="shared" si="252"/>
        <v>1796160000</v>
      </c>
      <c r="AQ260" s="63">
        <f t="shared" si="239"/>
        <v>1522630800</v>
      </c>
      <c r="AR260" s="63">
        <f t="shared" si="240"/>
        <v>25377180</v>
      </c>
      <c r="AS260" s="351">
        <f t="shared" si="241"/>
        <v>31771687.5</v>
      </c>
      <c r="AT260" s="141">
        <f t="shared" si="242"/>
        <v>17961600</v>
      </c>
      <c r="AU260" s="5">
        <f t="shared" si="243"/>
        <v>25377180</v>
      </c>
      <c r="AV260" s="5">
        <f t="shared" si="244"/>
        <v>39901225</v>
      </c>
      <c r="AX260" s="2"/>
      <c r="AY260" s="2"/>
      <c r="BT260" s="56">
        <f t="shared" si="245"/>
        <v>-1356430.3418000005</v>
      </c>
      <c r="CT260" s="63">
        <f t="shared" si="246"/>
        <v>1616544000</v>
      </c>
      <c r="CU260" s="44">
        <f t="shared" si="247"/>
        <v>17961600</v>
      </c>
      <c r="CX260" s="56">
        <f t="shared" si="248"/>
        <v>1436444100</v>
      </c>
      <c r="CY260" s="44">
        <f t="shared" si="249"/>
        <v>23940735</v>
      </c>
      <c r="CZ260" s="49">
        <f t="shared" si="250"/>
        <v>39901225</v>
      </c>
    </row>
    <row r="261" spans="1:104">
      <c r="A261" s="3">
        <f t="shared" si="251"/>
        <v>222</v>
      </c>
      <c r="B261" s="263">
        <v>6</v>
      </c>
      <c r="C261" s="264" t="s">
        <v>187</v>
      </c>
      <c r="D261" s="265">
        <v>16</v>
      </c>
      <c r="E261" s="266"/>
      <c r="F261" s="41" t="s">
        <v>52</v>
      </c>
      <c r="G261" s="267">
        <f t="shared" si="219"/>
        <v>71</v>
      </c>
      <c r="H261" s="267">
        <f t="shared" si="220"/>
        <v>63</v>
      </c>
      <c r="I261" s="268">
        <f t="shared" si="221"/>
        <v>26966806</v>
      </c>
      <c r="J261" s="268">
        <f t="shared" si="222"/>
        <v>2</v>
      </c>
      <c r="K261" s="269">
        <f t="shared" si="223"/>
        <v>0.93</v>
      </c>
      <c r="L261" s="270">
        <f t="shared" si="254"/>
        <v>1.0149999999999999</v>
      </c>
      <c r="M261" s="271">
        <f t="shared" si="224"/>
        <v>21271605.909569133</v>
      </c>
      <c r="N261" s="271">
        <f t="shared" si="225"/>
        <v>23976498.556559145</v>
      </c>
      <c r="O261" s="271">
        <f t="shared" si="226"/>
        <v>25455316.523699999</v>
      </c>
      <c r="P261" s="271">
        <f t="shared" si="227"/>
        <v>27025344.747200005</v>
      </c>
      <c r="Q261" s="272">
        <f t="shared" si="228"/>
        <v>25455316.523699999</v>
      </c>
      <c r="R261" s="271">
        <f t="shared" si="228"/>
        <v>27025344.747200005</v>
      </c>
      <c r="S261" s="271">
        <f t="shared" si="229"/>
        <v>28692208.876091</v>
      </c>
      <c r="T261" s="271"/>
      <c r="U261" s="271">
        <f t="shared" si="230"/>
        <v>1340111172.3028555</v>
      </c>
      <c r="V261" s="271">
        <f t="shared" si="231"/>
        <v>1510519409.0632262</v>
      </c>
      <c r="W261" s="271">
        <f t="shared" si="232"/>
        <v>1603684940.9930999</v>
      </c>
      <c r="X261" s="272">
        <f t="shared" si="233"/>
        <v>1702596719.0736003</v>
      </c>
      <c r="Y261" s="272">
        <f t="shared" si="234"/>
        <v>1603684940.9930999</v>
      </c>
      <c r="Z261" s="271">
        <f t="shared" si="235"/>
        <v>1702596719.0736003</v>
      </c>
      <c r="AA261" s="271">
        <f t="shared" si="236"/>
        <v>1807609159.193733</v>
      </c>
      <c r="AB261" s="271"/>
      <c r="AC261" s="33" t="str">
        <f t="shared" si="237"/>
        <v>BERTAHAP</v>
      </c>
      <c r="AD261" s="273">
        <f t="shared" si="238"/>
        <v>0</v>
      </c>
      <c r="AE261" s="274">
        <v>2</v>
      </c>
      <c r="AF261" s="275"/>
      <c r="AG261" s="271" t="e">
        <f>IF(AF261&gt;#REF!,"LB","KR")</f>
        <v>#REF!</v>
      </c>
      <c r="AH261" s="275">
        <f t="shared" si="255"/>
        <v>1474123000</v>
      </c>
      <c r="AI261" s="275">
        <f t="shared" si="255"/>
        <v>1661572000</v>
      </c>
      <c r="AJ261" s="275">
        <f t="shared" si="255"/>
        <v>1764054000</v>
      </c>
      <c r="AK261" s="276">
        <f t="shared" si="255"/>
        <v>1872857000</v>
      </c>
      <c r="AL261" s="276">
        <f t="shared" si="255"/>
        <v>1764054000</v>
      </c>
      <c r="AM261" s="275">
        <f t="shared" si="255"/>
        <v>1872857000</v>
      </c>
      <c r="AN261" s="275">
        <f t="shared" si="255"/>
        <v>1988371000</v>
      </c>
      <c r="AO261" s="52">
        <f t="shared" si="252"/>
        <v>1869898000</v>
      </c>
      <c r="AP261" s="43">
        <f t="shared" si="252"/>
        <v>1985229000</v>
      </c>
      <c r="AQ261" s="63">
        <f t="shared" si="239"/>
        <v>1682908200</v>
      </c>
      <c r="AR261" s="63">
        <f t="shared" si="240"/>
        <v>28048470</v>
      </c>
      <c r="AS261" s="351">
        <f t="shared" si="241"/>
        <v>35116068.75</v>
      </c>
      <c r="AT261" s="141">
        <f t="shared" si="242"/>
        <v>19852290</v>
      </c>
      <c r="AU261" s="5">
        <f t="shared" si="243"/>
        <v>28048470</v>
      </c>
      <c r="AV261" s="5">
        <f t="shared" si="244"/>
        <v>44101350</v>
      </c>
      <c r="AX261" s="2"/>
      <c r="AY261" s="2"/>
      <c r="BT261" s="56">
        <f t="shared" si="245"/>
        <v>-1356430.3418000005</v>
      </c>
      <c r="CT261" s="63">
        <f t="shared" si="246"/>
        <v>1786706100</v>
      </c>
      <c r="CU261" s="44">
        <f t="shared" si="247"/>
        <v>19852290</v>
      </c>
      <c r="CX261" s="56">
        <f t="shared" si="248"/>
        <v>1587648600</v>
      </c>
      <c r="CY261" s="44">
        <f t="shared" si="249"/>
        <v>26460810</v>
      </c>
      <c r="CZ261" s="49">
        <f t="shared" si="250"/>
        <v>44101350</v>
      </c>
    </row>
    <row r="262" spans="1:104">
      <c r="A262" s="3">
        <f t="shared" si="251"/>
        <v>223</v>
      </c>
      <c r="B262" s="263">
        <v>7</v>
      </c>
      <c r="C262" s="264" t="s">
        <v>187</v>
      </c>
      <c r="D262" s="299">
        <v>18</v>
      </c>
      <c r="E262" s="266"/>
      <c r="F262" s="41" t="s">
        <v>54</v>
      </c>
      <c r="G262" s="267">
        <f t="shared" si="219"/>
        <v>97</v>
      </c>
      <c r="H262" s="267">
        <f t="shared" si="220"/>
        <v>85</v>
      </c>
      <c r="I262" s="268">
        <f t="shared" si="221"/>
        <v>26966806</v>
      </c>
      <c r="J262" s="268">
        <f t="shared" si="222"/>
        <v>2</v>
      </c>
      <c r="K262" s="269">
        <f t="shared" si="223"/>
        <v>0.93</v>
      </c>
      <c r="L262" s="270">
        <f t="shared" si="254"/>
        <v>1.0149999999999999</v>
      </c>
      <c r="M262" s="271">
        <f t="shared" si="224"/>
        <v>21271605.909569133</v>
      </c>
      <c r="N262" s="271">
        <f t="shared" si="225"/>
        <v>23976498.556559145</v>
      </c>
      <c r="O262" s="271">
        <f t="shared" si="226"/>
        <v>25455316.523699999</v>
      </c>
      <c r="P262" s="271">
        <f t="shared" si="227"/>
        <v>27025344.747200005</v>
      </c>
      <c r="Q262" s="272">
        <f t="shared" si="228"/>
        <v>25455316.523699999</v>
      </c>
      <c r="R262" s="271">
        <f t="shared" si="228"/>
        <v>27025344.747200005</v>
      </c>
      <c r="S262" s="271">
        <f t="shared" si="229"/>
        <v>28692208.876091</v>
      </c>
      <c r="T262" s="271"/>
      <c r="U262" s="271">
        <f t="shared" si="230"/>
        <v>1808086502.3133764</v>
      </c>
      <c r="V262" s="271">
        <f t="shared" si="231"/>
        <v>2038002377.3075273</v>
      </c>
      <c r="W262" s="271">
        <f t="shared" si="232"/>
        <v>2163701904.5144997</v>
      </c>
      <c r="X262" s="272">
        <f t="shared" si="233"/>
        <v>2297154303.5120006</v>
      </c>
      <c r="Y262" s="272">
        <f t="shared" si="234"/>
        <v>2163701904.5144997</v>
      </c>
      <c r="Z262" s="271">
        <f t="shared" si="235"/>
        <v>2297154303.5120006</v>
      </c>
      <c r="AA262" s="271">
        <f t="shared" si="236"/>
        <v>2438837754.4677348</v>
      </c>
      <c r="AB262" s="271"/>
      <c r="AC262" s="33" t="str">
        <f t="shared" si="237"/>
        <v>BERTAHAP</v>
      </c>
      <c r="AD262" s="273">
        <f t="shared" si="238"/>
        <v>0</v>
      </c>
      <c r="AE262" s="274">
        <v>2</v>
      </c>
      <c r="AF262" s="275"/>
      <c r="AG262" s="271" t="e">
        <f>IF(AF262&gt;#REF!,"LB","KR")</f>
        <v>#REF!</v>
      </c>
      <c r="AH262" s="275">
        <f t="shared" si="255"/>
        <v>1988896000</v>
      </c>
      <c r="AI262" s="275">
        <f t="shared" si="255"/>
        <v>2241803000</v>
      </c>
      <c r="AJ262" s="275">
        <f t="shared" si="255"/>
        <v>2380073000</v>
      </c>
      <c r="AK262" s="276">
        <f t="shared" si="255"/>
        <v>2526870000</v>
      </c>
      <c r="AL262" s="276">
        <f t="shared" si="255"/>
        <v>2380073000</v>
      </c>
      <c r="AM262" s="275">
        <f t="shared" si="255"/>
        <v>2526870000</v>
      </c>
      <c r="AN262" s="275">
        <f t="shared" si="255"/>
        <v>2682722000</v>
      </c>
      <c r="AO262" s="52">
        <f t="shared" si="252"/>
        <v>2522878000</v>
      </c>
      <c r="AP262" s="43">
        <f t="shared" si="252"/>
        <v>2678483000</v>
      </c>
      <c r="AQ262" s="63">
        <f t="shared" si="239"/>
        <v>2270590200</v>
      </c>
      <c r="AR262" s="63">
        <f t="shared" si="240"/>
        <v>37843170</v>
      </c>
      <c r="AS262" s="351">
        <f t="shared" si="241"/>
        <v>47378812.5</v>
      </c>
      <c r="AT262" s="141">
        <f t="shared" si="242"/>
        <v>26784830</v>
      </c>
      <c r="AU262" s="5">
        <f t="shared" si="243"/>
        <v>37843170</v>
      </c>
      <c r="AV262" s="5">
        <f t="shared" si="244"/>
        <v>59501825</v>
      </c>
      <c r="AX262" s="2"/>
      <c r="AY262" s="2"/>
      <c r="BT262" s="56">
        <f t="shared" si="245"/>
        <v>-1356430.3418000005</v>
      </c>
      <c r="CT262" s="63">
        <f t="shared" si="246"/>
        <v>2410634700</v>
      </c>
      <c r="CU262" s="44">
        <f t="shared" si="247"/>
        <v>26784830</v>
      </c>
      <c r="CX262" s="56">
        <f t="shared" si="248"/>
        <v>2142065700</v>
      </c>
      <c r="CY262" s="44">
        <f t="shared" si="249"/>
        <v>35701095</v>
      </c>
      <c r="CZ262" s="49">
        <f t="shared" si="250"/>
        <v>59501825</v>
      </c>
    </row>
    <row r="263" spans="1:104">
      <c r="A263" s="3">
        <f t="shared" si="251"/>
        <v>224</v>
      </c>
      <c r="B263" s="263">
        <v>8</v>
      </c>
      <c r="C263" s="264" t="s">
        <v>187</v>
      </c>
      <c r="D263" s="299">
        <v>20</v>
      </c>
      <c r="E263" s="266"/>
      <c r="F263" s="41" t="s">
        <v>70</v>
      </c>
      <c r="G263" s="267">
        <f t="shared" si="219"/>
        <v>60</v>
      </c>
      <c r="H263" s="267">
        <f t="shared" si="220"/>
        <v>51</v>
      </c>
      <c r="I263" s="268">
        <f t="shared" si="221"/>
        <v>26966806</v>
      </c>
      <c r="J263" s="268">
        <f t="shared" si="222"/>
        <v>2</v>
      </c>
      <c r="K263" s="269">
        <f t="shared" si="223"/>
        <v>0.93</v>
      </c>
      <c r="L263" s="270">
        <f t="shared" si="254"/>
        <v>1.0149999999999999</v>
      </c>
      <c r="M263" s="271">
        <f t="shared" si="224"/>
        <v>21271605.909569133</v>
      </c>
      <c r="N263" s="271">
        <f t="shared" si="225"/>
        <v>23976498.556559145</v>
      </c>
      <c r="O263" s="271">
        <f t="shared" si="226"/>
        <v>25455316.523699999</v>
      </c>
      <c r="P263" s="271">
        <f t="shared" si="227"/>
        <v>27025344.747200005</v>
      </c>
      <c r="Q263" s="272">
        <f t="shared" si="228"/>
        <v>25455316.523699999</v>
      </c>
      <c r="R263" s="271">
        <f t="shared" si="228"/>
        <v>27025344.747200005</v>
      </c>
      <c r="S263" s="271">
        <f t="shared" si="229"/>
        <v>28692208.876091</v>
      </c>
      <c r="T263" s="271"/>
      <c r="U263" s="271">
        <f t="shared" si="230"/>
        <v>1084851901.3880258</v>
      </c>
      <c r="V263" s="271">
        <f t="shared" si="231"/>
        <v>1222801426.3845165</v>
      </c>
      <c r="W263" s="271">
        <f t="shared" si="232"/>
        <v>1298221142.7086999</v>
      </c>
      <c r="X263" s="272">
        <f t="shared" si="233"/>
        <v>1378292582.1072001</v>
      </c>
      <c r="Y263" s="272">
        <f t="shared" si="234"/>
        <v>1298221142.7086999</v>
      </c>
      <c r="Z263" s="271">
        <f t="shared" si="235"/>
        <v>1378292582.1072001</v>
      </c>
      <c r="AA263" s="271">
        <f t="shared" si="236"/>
        <v>1463302652.6806409</v>
      </c>
      <c r="AB263" s="271"/>
      <c r="AC263" s="33" t="str">
        <f t="shared" si="237"/>
        <v>BERTAHAP</v>
      </c>
      <c r="AD263" s="273">
        <f t="shared" si="238"/>
        <v>0</v>
      </c>
      <c r="AE263" s="274">
        <v>2</v>
      </c>
      <c r="AF263" s="275"/>
      <c r="AG263" s="271" t="e">
        <f>IF(AF263&gt;#REF!,"LB","KR")</f>
        <v>#REF!</v>
      </c>
      <c r="AH263" s="275">
        <f t="shared" si="255"/>
        <v>1193338000</v>
      </c>
      <c r="AI263" s="275">
        <f t="shared" si="255"/>
        <v>1345082000</v>
      </c>
      <c r="AJ263" s="275">
        <f t="shared" si="255"/>
        <v>1428044000</v>
      </c>
      <c r="AK263" s="276">
        <f t="shared" si="255"/>
        <v>1516122000</v>
      </c>
      <c r="AL263" s="276">
        <f t="shared" si="255"/>
        <v>1428044000</v>
      </c>
      <c r="AM263" s="275">
        <f t="shared" si="255"/>
        <v>1516122000</v>
      </c>
      <c r="AN263" s="275">
        <f t="shared" si="255"/>
        <v>1609633000</v>
      </c>
      <c r="AO263" s="52">
        <f t="shared" si="252"/>
        <v>1513727000</v>
      </c>
      <c r="AP263" s="43">
        <f t="shared" si="252"/>
        <v>1607090000</v>
      </c>
      <c r="AQ263" s="63">
        <f t="shared" si="239"/>
        <v>1362354300</v>
      </c>
      <c r="AR263" s="63">
        <f t="shared" si="240"/>
        <v>22705905</v>
      </c>
      <c r="AS263" s="351">
        <f t="shared" si="241"/>
        <v>28427287.5</v>
      </c>
      <c r="AT263" s="141">
        <f t="shared" si="242"/>
        <v>16070900</v>
      </c>
      <c r="AU263" s="5">
        <f t="shared" si="243"/>
        <v>22705905</v>
      </c>
      <c r="AV263" s="5">
        <f t="shared" si="244"/>
        <v>35701100</v>
      </c>
      <c r="AX263" s="2"/>
      <c r="AY263" s="2"/>
      <c r="BT263" s="56">
        <f t="shared" si="245"/>
        <v>-1356430.3418000005</v>
      </c>
      <c r="CT263" s="63">
        <f t="shared" si="246"/>
        <v>1446381000</v>
      </c>
      <c r="CU263" s="44">
        <f t="shared" si="247"/>
        <v>16070900</v>
      </c>
      <c r="CX263" s="56">
        <f t="shared" si="248"/>
        <v>1285239600</v>
      </c>
      <c r="CY263" s="44">
        <f t="shared" si="249"/>
        <v>21420660</v>
      </c>
      <c r="CZ263" s="49">
        <f t="shared" si="250"/>
        <v>35701100</v>
      </c>
    </row>
    <row r="264" spans="1:104">
      <c r="A264" s="3">
        <f t="shared" si="251"/>
        <v>225</v>
      </c>
      <c r="B264" s="263">
        <v>9</v>
      </c>
      <c r="C264" s="264" t="s">
        <v>187</v>
      </c>
      <c r="D264" s="299">
        <v>22</v>
      </c>
      <c r="E264" s="266"/>
      <c r="F264" s="41" t="s">
        <v>89</v>
      </c>
      <c r="G264" s="267">
        <f t="shared" si="219"/>
        <v>81</v>
      </c>
      <c r="H264" s="267">
        <f t="shared" si="220"/>
        <v>70</v>
      </c>
      <c r="I264" s="268">
        <f t="shared" si="221"/>
        <v>26966806</v>
      </c>
      <c r="J264" s="268">
        <f t="shared" si="222"/>
        <v>4</v>
      </c>
      <c r="K264" s="269">
        <f t="shared" si="223"/>
        <v>0.97</v>
      </c>
      <c r="L264" s="270">
        <f t="shared" si="254"/>
        <v>1.0149999999999999</v>
      </c>
      <c r="M264" s="271">
        <f t="shared" si="224"/>
        <v>22186513.690625869</v>
      </c>
      <c r="N264" s="271">
        <f t="shared" si="225"/>
        <v>25007745.806303624</v>
      </c>
      <c r="O264" s="271">
        <f t="shared" si="226"/>
        <v>26550168.847299997</v>
      </c>
      <c r="P264" s="271">
        <f t="shared" si="227"/>
        <v>28187725.166434411</v>
      </c>
      <c r="Q264" s="272">
        <f t="shared" si="228"/>
        <v>26550168.847299997</v>
      </c>
      <c r="R264" s="271">
        <f t="shared" si="228"/>
        <v>28187725.166434411</v>
      </c>
      <c r="S264" s="271">
        <f t="shared" si="229"/>
        <v>29926282.376137923</v>
      </c>
      <c r="T264" s="271"/>
      <c r="U264" s="271">
        <f t="shared" si="230"/>
        <v>1553055958.3438108</v>
      </c>
      <c r="V264" s="271">
        <f t="shared" si="231"/>
        <v>1750542206.4412537</v>
      </c>
      <c r="W264" s="271">
        <f t="shared" si="232"/>
        <v>1858511819.3109999</v>
      </c>
      <c r="X264" s="272">
        <f t="shared" si="233"/>
        <v>1973140761.6504087</v>
      </c>
      <c r="Y264" s="272">
        <f t="shared" si="234"/>
        <v>1858511819.3109999</v>
      </c>
      <c r="Z264" s="271">
        <f t="shared" si="235"/>
        <v>1973140761.6504087</v>
      </c>
      <c r="AA264" s="271">
        <f t="shared" si="236"/>
        <v>2094839766.3296547</v>
      </c>
      <c r="AB264" s="271"/>
      <c r="AC264" s="33" t="str">
        <f t="shared" si="237"/>
        <v>BERTAHAP</v>
      </c>
      <c r="AD264" s="273">
        <f t="shared" si="238"/>
        <v>0</v>
      </c>
      <c r="AE264" s="274">
        <v>2</v>
      </c>
      <c r="AF264" s="275"/>
      <c r="AG264" s="271" t="e">
        <f>IF(AF264&gt;#REF!,"LB","KR")</f>
        <v>#REF!</v>
      </c>
      <c r="AH264" s="275">
        <f t="shared" si="255"/>
        <v>1708362000</v>
      </c>
      <c r="AI264" s="275">
        <f t="shared" si="255"/>
        <v>1925597000</v>
      </c>
      <c r="AJ264" s="275">
        <f t="shared" si="255"/>
        <v>2044364000</v>
      </c>
      <c r="AK264" s="276">
        <f t="shared" si="255"/>
        <v>2170455000</v>
      </c>
      <c r="AL264" s="276">
        <f t="shared" si="255"/>
        <v>2044364000</v>
      </c>
      <c r="AM264" s="275">
        <f t="shared" si="255"/>
        <v>2170455000</v>
      </c>
      <c r="AN264" s="275">
        <f t="shared" si="255"/>
        <v>2304324000</v>
      </c>
      <c r="AO264" s="52">
        <f t="shared" si="252"/>
        <v>2167026000</v>
      </c>
      <c r="AP264" s="43">
        <f t="shared" si="252"/>
        <v>2300683000</v>
      </c>
      <c r="AQ264" s="63">
        <f t="shared" si="239"/>
        <v>1950323400</v>
      </c>
      <c r="AR264" s="63">
        <f t="shared" si="240"/>
        <v>32505390</v>
      </c>
      <c r="AS264" s="351">
        <f t="shared" si="241"/>
        <v>40696031.25</v>
      </c>
      <c r="AT264" s="141">
        <f t="shared" si="242"/>
        <v>23006830</v>
      </c>
      <c r="AU264" s="5">
        <f t="shared" si="243"/>
        <v>32505390</v>
      </c>
      <c r="AV264" s="5">
        <f t="shared" si="244"/>
        <v>51109100</v>
      </c>
      <c r="AX264" s="2"/>
      <c r="AY264" s="2"/>
      <c r="BT264" s="56">
        <f t="shared" si="245"/>
        <v>-261578.01820000261</v>
      </c>
      <c r="CT264" s="63">
        <f t="shared" si="246"/>
        <v>2070614700</v>
      </c>
      <c r="CU264" s="44">
        <f t="shared" si="247"/>
        <v>23006830</v>
      </c>
      <c r="CX264" s="56">
        <f t="shared" si="248"/>
        <v>1839927600</v>
      </c>
      <c r="CY264" s="44">
        <f t="shared" si="249"/>
        <v>30665460</v>
      </c>
      <c r="CZ264" s="49">
        <f t="shared" si="250"/>
        <v>51109100</v>
      </c>
    </row>
    <row r="265" spans="1:104">
      <c r="A265" s="3">
        <f t="shared" si="251"/>
        <v>226</v>
      </c>
      <c r="B265" s="263">
        <v>1</v>
      </c>
      <c r="C265" s="264" t="s">
        <v>188</v>
      </c>
      <c r="D265" s="265" t="s">
        <v>24</v>
      </c>
      <c r="E265" s="266"/>
      <c r="F265" s="41" t="s">
        <v>39</v>
      </c>
      <c r="G265" s="267">
        <f t="shared" si="219"/>
        <v>113</v>
      </c>
      <c r="H265" s="267">
        <f t="shared" si="220"/>
        <v>101</v>
      </c>
      <c r="I265" s="268">
        <f t="shared" si="221"/>
        <v>26966806</v>
      </c>
      <c r="J265" s="268">
        <f t="shared" si="222"/>
        <v>6</v>
      </c>
      <c r="K265" s="269">
        <f t="shared" si="223"/>
        <v>0.95</v>
      </c>
      <c r="L265" s="270">
        <f t="shared" si="254"/>
        <v>1.0149999999999999</v>
      </c>
      <c r="M265" s="271">
        <f t="shared" si="224"/>
        <v>21729059.800097499</v>
      </c>
      <c r="N265" s="271">
        <f t="shared" si="225"/>
        <v>24492122.181431383</v>
      </c>
      <c r="O265" s="271">
        <f t="shared" si="226"/>
        <v>26002742.685499996</v>
      </c>
      <c r="P265" s="271">
        <f t="shared" si="227"/>
        <v>27606534.956817206</v>
      </c>
      <c r="Q265" s="272">
        <f t="shared" si="228"/>
        <v>26002742.685499996</v>
      </c>
      <c r="R265" s="271">
        <f t="shared" si="228"/>
        <v>27606534.956817206</v>
      </c>
      <c r="S265" s="271">
        <f t="shared" si="229"/>
        <v>29309245.626114458</v>
      </c>
      <c r="T265" s="271"/>
      <c r="U265" s="271">
        <f t="shared" si="230"/>
        <v>2194635039.8098474</v>
      </c>
      <c r="V265" s="271">
        <f t="shared" si="231"/>
        <v>2473704340.3245697</v>
      </c>
      <c r="W265" s="271">
        <f t="shared" si="232"/>
        <v>2626277011.2354994</v>
      </c>
      <c r="X265" s="272">
        <f t="shared" si="233"/>
        <v>2788260030.6385379</v>
      </c>
      <c r="Y265" s="272">
        <f t="shared" si="234"/>
        <v>2626277011.2354994</v>
      </c>
      <c r="Z265" s="271">
        <f t="shared" si="235"/>
        <v>2788260030.6385379</v>
      </c>
      <c r="AA265" s="271">
        <f t="shared" si="236"/>
        <v>2960233808.2375603</v>
      </c>
      <c r="AB265" s="271"/>
      <c r="AC265" s="33" t="str">
        <f t="shared" si="237"/>
        <v>BERTAHAP</v>
      </c>
      <c r="AD265" s="273">
        <f t="shared" si="238"/>
        <v>0</v>
      </c>
      <c r="AE265" s="274">
        <v>2</v>
      </c>
      <c r="AF265" s="275"/>
      <c r="AG265" s="271" t="e">
        <f>IF(AF265&gt;#REF!,"LB","KR")</f>
        <v>#REF!</v>
      </c>
      <c r="AH265" s="275">
        <f t="shared" si="255"/>
        <v>2414099000</v>
      </c>
      <c r="AI265" s="275">
        <f t="shared" si="255"/>
        <v>2721075000</v>
      </c>
      <c r="AJ265" s="275">
        <f t="shared" si="255"/>
        <v>2888905000</v>
      </c>
      <c r="AK265" s="276">
        <f t="shared" si="255"/>
        <v>3067087000</v>
      </c>
      <c r="AL265" s="276">
        <f t="shared" si="255"/>
        <v>2888905000</v>
      </c>
      <c r="AM265" s="275">
        <f t="shared" si="255"/>
        <v>3067087000</v>
      </c>
      <c r="AN265" s="275">
        <f t="shared" si="255"/>
        <v>3256258000</v>
      </c>
      <c r="AO265" s="52">
        <f t="shared" si="252"/>
        <v>3062240000</v>
      </c>
      <c r="AP265" s="43">
        <f t="shared" si="252"/>
        <v>3251113000</v>
      </c>
      <c r="AQ265" s="63">
        <f t="shared" si="239"/>
        <v>2756016000</v>
      </c>
      <c r="AR265" s="63">
        <f t="shared" si="240"/>
        <v>45933600</v>
      </c>
      <c r="AS265" s="351">
        <f t="shared" si="241"/>
        <v>57507881.25</v>
      </c>
      <c r="AT265" s="141">
        <f t="shared" si="242"/>
        <v>32511130</v>
      </c>
      <c r="AU265" s="5">
        <f t="shared" si="243"/>
        <v>45933600</v>
      </c>
      <c r="AV265" s="5">
        <f t="shared" si="244"/>
        <v>72222625</v>
      </c>
      <c r="AX265" s="2"/>
      <c r="AY265" s="2"/>
      <c r="BT265" s="56">
        <f t="shared" si="245"/>
        <v>-809004.18000000343</v>
      </c>
      <c r="CT265" s="63">
        <f t="shared" si="246"/>
        <v>2926001700</v>
      </c>
      <c r="CU265" s="44">
        <f t="shared" si="247"/>
        <v>32511130</v>
      </c>
      <c r="CX265" s="56">
        <f t="shared" si="248"/>
        <v>2600014500</v>
      </c>
      <c r="CY265" s="44">
        <f t="shared" si="249"/>
        <v>43333575</v>
      </c>
      <c r="CZ265" s="49">
        <f t="shared" si="250"/>
        <v>72222625</v>
      </c>
    </row>
    <row r="266" spans="1:104">
      <c r="A266" s="3">
        <f t="shared" si="251"/>
        <v>227</v>
      </c>
      <c r="B266" s="263">
        <v>2</v>
      </c>
      <c r="C266" s="264" t="s">
        <v>188</v>
      </c>
      <c r="D266" s="265" t="s">
        <v>35</v>
      </c>
      <c r="E266" s="266"/>
      <c r="F266" s="41" t="s">
        <v>42</v>
      </c>
      <c r="G266" s="267">
        <f t="shared" si="219"/>
        <v>78</v>
      </c>
      <c r="H266" s="267">
        <f t="shared" si="220"/>
        <v>66</v>
      </c>
      <c r="I266" s="268">
        <f t="shared" si="221"/>
        <v>26966806</v>
      </c>
      <c r="J266" s="268">
        <f t="shared" si="222"/>
        <v>2</v>
      </c>
      <c r="K266" s="269">
        <f t="shared" si="223"/>
        <v>0.93</v>
      </c>
      <c r="L266" s="270">
        <f t="shared" si="254"/>
        <v>1.0149999999999999</v>
      </c>
      <c r="M266" s="271">
        <f t="shared" si="224"/>
        <v>21271605.909569133</v>
      </c>
      <c r="N266" s="271">
        <f t="shared" si="225"/>
        <v>23976498.556559145</v>
      </c>
      <c r="O266" s="271">
        <f t="shared" si="226"/>
        <v>25455316.523699999</v>
      </c>
      <c r="P266" s="271">
        <f t="shared" si="227"/>
        <v>27025344.747200005</v>
      </c>
      <c r="Q266" s="272">
        <f t="shared" si="228"/>
        <v>25455316.523699999</v>
      </c>
      <c r="R266" s="271">
        <f t="shared" si="228"/>
        <v>27025344.747200005</v>
      </c>
      <c r="S266" s="271">
        <f t="shared" si="229"/>
        <v>28692208.876091</v>
      </c>
      <c r="T266" s="271"/>
      <c r="U266" s="271">
        <f t="shared" si="230"/>
        <v>1403925990.0315628</v>
      </c>
      <c r="V266" s="271">
        <f t="shared" si="231"/>
        <v>1582448904.7329035</v>
      </c>
      <c r="W266" s="271">
        <f t="shared" si="232"/>
        <v>1680050890.5641999</v>
      </c>
      <c r="X266" s="272">
        <f t="shared" si="233"/>
        <v>1783672753.3152003</v>
      </c>
      <c r="Y266" s="272">
        <f t="shared" si="234"/>
        <v>1680050890.5641999</v>
      </c>
      <c r="Z266" s="271">
        <f t="shared" si="235"/>
        <v>1783672753.3152003</v>
      </c>
      <c r="AA266" s="271">
        <f t="shared" si="236"/>
        <v>1893685785.822006</v>
      </c>
      <c r="AB266" s="271"/>
      <c r="AC266" s="33" t="str">
        <f t="shared" si="237"/>
        <v>BERTAHAP</v>
      </c>
      <c r="AD266" s="273">
        <f t="shared" si="238"/>
        <v>0</v>
      </c>
      <c r="AE266" s="274">
        <v>2</v>
      </c>
      <c r="AF266" s="275"/>
      <c r="AG266" s="271" t="e">
        <f>IF(AF266&gt;#REF!,"LB","KR")</f>
        <v>#REF!</v>
      </c>
      <c r="AH266" s="275">
        <f t="shared" si="255"/>
        <v>1544319000</v>
      </c>
      <c r="AI266" s="275">
        <f t="shared" si="255"/>
        <v>1740694000</v>
      </c>
      <c r="AJ266" s="275">
        <f t="shared" si="255"/>
        <v>1848056000</v>
      </c>
      <c r="AK266" s="276">
        <f t="shared" si="255"/>
        <v>1962041000</v>
      </c>
      <c r="AL266" s="276">
        <f t="shared" si="255"/>
        <v>1848056000</v>
      </c>
      <c r="AM266" s="275">
        <f t="shared" si="255"/>
        <v>1962041000</v>
      </c>
      <c r="AN266" s="275">
        <f t="shared" si="255"/>
        <v>2083055000</v>
      </c>
      <c r="AO266" s="52">
        <f t="shared" si="252"/>
        <v>1958940000</v>
      </c>
      <c r="AP266" s="43">
        <f t="shared" si="252"/>
        <v>2079764000</v>
      </c>
      <c r="AQ266" s="63">
        <f t="shared" si="239"/>
        <v>1763046000</v>
      </c>
      <c r="AR266" s="63">
        <f t="shared" si="240"/>
        <v>29384100</v>
      </c>
      <c r="AS266" s="351">
        <f t="shared" si="241"/>
        <v>36788268.75</v>
      </c>
      <c r="AT266" s="141">
        <f t="shared" si="242"/>
        <v>20797640</v>
      </c>
      <c r="AU266" s="5">
        <f t="shared" si="243"/>
        <v>29384100</v>
      </c>
      <c r="AV266" s="5">
        <f t="shared" si="244"/>
        <v>46201400</v>
      </c>
      <c r="AX266" s="2"/>
      <c r="AY266" s="2"/>
      <c r="BT266" s="56">
        <f t="shared" si="245"/>
        <v>-1356430.3418000005</v>
      </c>
      <c r="CT266" s="63">
        <f t="shared" si="246"/>
        <v>1871787600</v>
      </c>
      <c r="CU266" s="44">
        <f t="shared" si="247"/>
        <v>20797640</v>
      </c>
      <c r="CX266" s="56">
        <f t="shared" si="248"/>
        <v>1663250400</v>
      </c>
      <c r="CY266" s="44">
        <f t="shared" si="249"/>
        <v>27720840</v>
      </c>
      <c r="CZ266" s="49">
        <f t="shared" si="250"/>
        <v>46201400</v>
      </c>
    </row>
    <row r="267" spans="1:104">
      <c r="A267" s="3">
        <f t="shared" si="251"/>
        <v>228</v>
      </c>
      <c r="B267" s="263">
        <v>3</v>
      </c>
      <c r="C267" s="264" t="s">
        <v>188</v>
      </c>
      <c r="D267" s="265" t="s">
        <v>41</v>
      </c>
      <c r="E267" s="266"/>
      <c r="F267" s="41" t="s">
        <v>45</v>
      </c>
      <c r="G267" s="267">
        <f t="shared" si="219"/>
        <v>60</v>
      </c>
      <c r="H267" s="267">
        <f t="shared" si="220"/>
        <v>52</v>
      </c>
      <c r="I267" s="268">
        <f t="shared" si="221"/>
        <v>26966806</v>
      </c>
      <c r="J267" s="268">
        <f t="shared" si="222"/>
        <v>2</v>
      </c>
      <c r="K267" s="269">
        <f t="shared" si="223"/>
        <v>0.93</v>
      </c>
      <c r="L267" s="270">
        <f t="shared" si="254"/>
        <v>1.0149999999999999</v>
      </c>
      <c r="M267" s="271">
        <f t="shared" si="224"/>
        <v>21271605.909569133</v>
      </c>
      <c r="N267" s="271">
        <f t="shared" si="225"/>
        <v>23976498.556559145</v>
      </c>
      <c r="O267" s="271">
        <f t="shared" si="226"/>
        <v>25455316.523699999</v>
      </c>
      <c r="P267" s="271">
        <f t="shared" si="227"/>
        <v>27025344.747200005</v>
      </c>
      <c r="Q267" s="272">
        <f t="shared" si="228"/>
        <v>25455316.523699999</v>
      </c>
      <c r="R267" s="271">
        <f t="shared" si="228"/>
        <v>27025344.747200005</v>
      </c>
      <c r="S267" s="271">
        <f t="shared" si="229"/>
        <v>28692208.876091</v>
      </c>
      <c r="T267" s="271"/>
      <c r="U267" s="271">
        <f t="shared" si="230"/>
        <v>1106123507.297595</v>
      </c>
      <c r="V267" s="271">
        <f t="shared" si="231"/>
        <v>1246777924.9410756</v>
      </c>
      <c r="W267" s="271">
        <f t="shared" si="232"/>
        <v>1323676459.2323999</v>
      </c>
      <c r="X267" s="272">
        <f t="shared" si="233"/>
        <v>1405317926.8544002</v>
      </c>
      <c r="Y267" s="272">
        <f t="shared" si="234"/>
        <v>1323676459.2323999</v>
      </c>
      <c r="Z267" s="271">
        <f t="shared" si="235"/>
        <v>1405317926.8544002</v>
      </c>
      <c r="AA267" s="271">
        <f t="shared" si="236"/>
        <v>1491994861.5567319</v>
      </c>
      <c r="AB267" s="271"/>
      <c r="AC267" s="33" t="str">
        <f t="shared" si="237"/>
        <v>BERTAHAP</v>
      </c>
      <c r="AD267" s="273">
        <f t="shared" si="238"/>
        <v>0</v>
      </c>
      <c r="AE267" s="274">
        <v>2</v>
      </c>
      <c r="AF267" s="275"/>
      <c r="AG267" s="271" t="e">
        <f>IF(AF267&gt;#REF!,"LB","KR")</f>
        <v>#REF!</v>
      </c>
      <c r="AH267" s="275">
        <f t="shared" si="255"/>
        <v>1216736000</v>
      </c>
      <c r="AI267" s="275">
        <f t="shared" si="255"/>
        <v>1371456000</v>
      </c>
      <c r="AJ267" s="275">
        <f t="shared" si="255"/>
        <v>1456045000</v>
      </c>
      <c r="AK267" s="276">
        <f t="shared" si="255"/>
        <v>1545850000</v>
      </c>
      <c r="AL267" s="276">
        <f t="shared" si="255"/>
        <v>1456045000</v>
      </c>
      <c r="AM267" s="275">
        <f t="shared" si="255"/>
        <v>1545850000</v>
      </c>
      <c r="AN267" s="275">
        <f t="shared" si="255"/>
        <v>1641195000</v>
      </c>
      <c r="AO267" s="52">
        <f t="shared" si="252"/>
        <v>1543408000</v>
      </c>
      <c r="AP267" s="43">
        <f t="shared" si="252"/>
        <v>1638601000</v>
      </c>
      <c r="AQ267" s="63">
        <f t="shared" si="239"/>
        <v>1389067200</v>
      </c>
      <c r="AR267" s="63">
        <f t="shared" si="240"/>
        <v>23151120</v>
      </c>
      <c r="AS267" s="351">
        <f t="shared" si="241"/>
        <v>28984687.5</v>
      </c>
      <c r="AT267" s="141">
        <f t="shared" si="242"/>
        <v>16386010</v>
      </c>
      <c r="AU267" s="5">
        <f t="shared" si="243"/>
        <v>23151120</v>
      </c>
      <c r="AV267" s="5">
        <f t="shared" si="244"/>
        <v>36401125</v>
      </c>
      <c r="AX267" s="2"/>
      <c r="AY267" s="2"/>
      <c r="BT267" s="56">
        <f t="shared" si="245"/>
        <v>-1356430.3418000005</v>
      </c>
      <c r="CT267" s="63">
        <f t="shared" si="246"/>
        <v>1474740900</v>
      </c>
      <c r="CU267" s="44">
        <f t="shared" si="247"/>
        <v>16386010</v>
      </c>
      <c r="CX267" s="56">
        <f t="shared" si="248"/>
        <v>1310440500</v>
      </c>
      <c r="CY267" s="44">
        <f t="shared" si="249"/>
        <v>21840675</v>
      </c>
      <c r="CZ267" s="49">
        <f t="shared" si="250"/>
        <v>36401125</v>
      </c>
    </row>
    <row r="268" spans="1:104">
      <c r="A268" s="3">
        <f t="shared" si="251"/>
        <v>229</v>
      </c>
      <c r="B268" s="263">
        <v>4</v>
      </c>
      <c r="C268" s="264" t="s">
        <v>188</v>
      </c>
      <c r="D268" s="265">
        <v>10</v>
      </c>
      <c r="E268" s="266"/>
      <c r="F268" s="41" t="s">
        <v>48</v>
      </c>
      <c r="G268" s="267">
        <f t="shared" si="219"/>
        <v>74</v>
      </c>
      <c r="H268" s="267">
        <f t="shared" si="220"/>
        <v>63</v>
      </c>
      <c r="I268" s="268">
        <f t="shared" si="221"/>
        <v>26966806</v>
      </c>
      <c r="J268" s="268">
        <f t="shared" si="222"/>
        <v>2</v>
      </c>
      <c r="K268" s="269">
        <f t="shared" si="223"/>
        <v>0.93</v>
      </c>
      <c r="L268" s="270">
        <f t="shared" si="254"/>
        <v>1.0149999999999999</v>
      </c>
      <c r="M268" s="271">
        <f t="shared" si="224"/>
        <v>21271605.909569133</v>
      </c>
      <c r="N268" s="271">
        <f t="shared" si="225"/>
        <v>23976498.556559145</v>
      </c>
      <c r="O268" s="271">
        <f t="shared" si="226"/>
        <v>25455316.523699999</v>
      </c>
      <c r="P268" s="271">
        <f t="shared" si="227"/>
        <v>27025344.747200005</v>
      </c>
      <c r="Q268" s="272">
        <f t="shared" si="228"/>
        <v>25455316.523699999</v>
      </c>
      <c r="R268" s="271">
        <f t="shared" si="228"/>
        <v>27025344.747200005</v>
      </c>
      <c r="S268" s="271">
        <f t="shared" si="229"/>
        <v>28692208.876091</v>
      </c>
      <c r="T268" s="271"/>
      <c r="U268" s="271">
        <f t="shared" si="230"/>
        <v>1340111172.3028555</v>
      </c>
      <c r="V268" s="271">
        <f t="shared" si="231"/>
        <v>1510519409.0632262</v>
      </c>
      <c r="W268" s="271">
        <f t="shared" si="232"/>
        <v>1603684940.9930999</v>
      </c>
      <c r="X268" s="272">
        <f t="shared" si="233"/>
        <v>1702596719.0736003</v>
      </c>
      <c r="Y268" s="272">
        <f t="shared" si="234"/>
        <v>1603684940.9930999</v>
      </c>
      <c r="Z268" s="271">
        <f t="shared" si="235"/>
        <v>1702596719.0736003</v>
      </c>
      <c r="AA268" s="271">
        <f t="shared" si="236"/>
        <v>1807609159.193733</v>
      </c>
      <c r="AB268" s="271"/>
      <c r="AC268" s="33" t="str">
        <f t="shared" si="237"/>
        <v>BERTAHAP</v>
      </c>
      <c r="AD268" s="273">
        <f t="shared" si="238"/>
        <v>0</v>
      </c>
      <c r="AE268" s="274">
        <v>2</v>
      </c>
      <c r="AF268" s="275"/>
      <c r="AG268" s="271" t="e">
        <f>IF(AF268&gt;#REF!,"LB","KR")</f>
        <v>#REF!</v>
      </c>
      <c r="AH268" s="275">
        <f t="shared" si="255"/>
        <v>1474123000</v>
      </c>
      <c r="AI268" s="275">
        <f t="shared" si="255"/>
        <v>1661572000</v>
      </c>
      <c r="AJ268" s="275">
        <f t="shared" si="255"/>
        <v>1764054000</v>
      </c>
      <c r="AK268" s="276">
        <f t="shared" si="255"/>
        <v>1872857000</v>
      </c>
      <c r="AL268" s="276">
        <f t="shared" si="255"/>
        <v>1764054000</v>
      </c>
      <c r="AM268" s="275">
        <f t="shared" si="255"/>
        <v>1872857000</v>
      </c>
      <c r="AN268" s="275">
        <f t="shared" si="255"/>
        <v>1988371000</v>
      </c>
      <c r="AO268" s="52">
        <f t="shared" si="252"/>
        <v>1869898000</v>
      </c>
      <c r="AP268" s="43">
        <f t="shared" si="252"/>
        <v>1985229000</v>
      </c>
      <c r="AQ268" s="63">
        <f t="shared" si="239"/>
        <v>1682908200</v>
      </c>
      <c r="AR268" s="63">
        <f t="shared" si="240"/>
        <v>28048470</v>
      </c>
      <c r="AS268" s="351">
        <f t="shared" si="241"/>
        <v>35116068.75</v>
      </c>
      <c r="AT268" s="141">
        <f t="shared" si="242"/>
        <v>19852290</v>
      </c>
      <c r="AU268" s="5">
        <f t="shared" si="243"/>
        <v>28048470</v>
      </c>
      <c r="AV268" s="5">
        <f t="shared" si="244"/>
        <v>44101350</v>
      </c>
      <c r="AX268" s="2"/>
      <c r="AY268" s="2"/>
      <c r="BT268" s="56">
        <f t="shared" si="245"/>
        <v>-1356430.3418000005</v>
      </c>
      <c r="CT268" s="63">
        <f t="shared" si="246"/>
        <v>1786706100</v>
      </c>
      <c r="CU268" s="44">
        <f t="shared" si="247"/>
        <v>19852290</v>
      </c>
      <c r="CX268" s="56">
        <f t="shared" si="248"/>
        <v>1587648600</v>
      </c>
      <c r="CY268" s="44">
        <f t="shared" si="249"/>
        <v>26460810</v>
      </c>
      <c r="CZ268" s="49">
        <f t="shared" si="250"/>
        <v>44101350</v>
      </c>
    </row>
    <row r="269" spans="1:104">
      <c r="A269" s="3">
        <f t="shared" si="251"/>
        <v>230</v>
      </c>
      <c r="B269" s="263">
        <v>5</v>
      </c>
      <c r="C269" s="264" t="s">
        <v>188</v>
      </c>
      <c r="D269" s="299">
        <v>12</v>
      </c>
      <c r="E269" s="266"/>
      <c r="F269" s="41" t="s">
        <v>50</v>
      </c>
      <c r="G269" s="267">
        <f t="shared" si="219"/>
        <v>67</v>
      </c>
      <c r="H269" s="267">
        <f t="shared" si="220"/>
        <v>57</v>
      </c>
      <c r="I269" s="268">
        <f t="shared" si="221"/>
        <v>26966806</v>
      </c>
      <c r="J269" s="268">
        <f t="shared" si="222"/>
        <v>2</v>
      </c>
      <c r="K269" s="269">
        <f t="shared" si="223"/>
        <v>0.93</v>
      </c>
      <c r="L269" s="270">
        <f t="shared" si="254"/>
        <v>1.0149999999999999</v>
      </c>
      <c r="M269" s="271">
        <f t="shared" si="224"/>
        <v>21271605.909569133</v>
      </c>
      <c r="N269" s="271">
        <f t="shared" si="225"/>
        <v>23976498.556559145</v>
      </c>
      <c r="O269" s="271">
        <f t="shared" si="226"/>
        <v>25455316.523699999</v>
      </c>
      <c r="P269" s="271">
        <f t="shared" si="227"/>
        <v>27025344.747200005</v>
      </c>
      <c r="Q269" s="272">
        <f t="shared" si="228"/>
        <v>25455316.523699999</v>
      </c>
      <c r="R269" s="271">
        <f t="shared" si="228"/>
        <v>27025344.747200005</v>
      </c>
      <c r="S269" s="271">
        <f t="shared" si="229"/>
        <v>28692208.876091</v>
      </c>
      <c r="T269" s="271"/>
      <c r="U269" s="271">
        <f t="shared" si="230"/>
        <v>1212481536.8454406</v>
      </c>
      <c r="V269" s="271">
        <f t="shared" si="231"/>
        <v>1366660417.7238712</v>
      </c>
      <c r="W269" s="271">
        <f t="shared" si="232"/>
        <v>1450953041.8508999</v>
      </c>
      <c r="X269" s="272">
        <f t="shared" si="233"/>
        <v>1540444650.5904002</v>
      </c>
      <c r="Y269" s="272">
        <f t="shared" si="234"/>
        <v>1450953041.8508999</v>
      </c>
      <c r="Z269" s="271">
        <f t="shared" si="235"/>
        <v>1540444650.5904002</v>
      </c>
      <c r="AA269" s="271">
        <f t="shared" si="236"/>
        <v>1635455905.937187</v>
      </c>
      <c r="AB269" s="271"/>
      <c r="AC269" s="33" t="str">
        <f t="shared" si="237"/>
        <v>BERTAHAP</v>
      </c>
      <c r="AD269" s="273">
        <f t="shared" si="238"/>
        <v>0</v>
      </c>
      <c r="AE269" s="274">
        <v>2</v>
      </c>
      <c r="AF269" s="275"/>
      <c r="AG269" s="271" t="e">
        <f>IF(AF269&gt;#REF!,"LB","KR")</f>
        <v>#REF!</v>
      </c>
      <c r="AH269" s="275">
        <f t="shared" si="255"/>
        <v>1333730000</v>
      </c>
      <c r="AI269" s="275">
        <f t="shared" si="255"/>
        <v>1503327000</v>
      </c>
      <c r="AJ269" s="275">
        <f t="shared" si="255"/>
        <v>1596049000</v>
      </c>
      <c r="AK269" s="276">
        <f t="shared" si="255"/>
        <v>1694490000</v>
      </c>
      <c r="AL269" s="276">
        <f t="shared" si="255"/>
        <v>1596049000</v>
      </c>
      <c r="AM269" s="275">
        <f t="shared" si="255"/>
        <v>1694490000</v>
      </c>
      <c r="AN269" s="275">
        <f t="shared" si="255"/>
        <v>1799002000</v>
      </c>
      <c r="AO269" s="52">
        <f t="shared" si="252"/>
        <v>1691812000</v>
      </c>
      <c r="AP269" s="43">
        <f t="shared" si="252"/>
        <v>1796160000</v>
      </c>
      <c r="AQ269" s="63">
        <f t="shared" si="239"/>
        <v>1522630800</v>
      </c>
      <c r="AR269" s="63">
        <f t="shared" si="240"/>
        <v>25377180</v>
      </c>
      <c r="AS269" s="351">
        <f t="shared" si="241"/>
        <v>31771687.5</v>
      </c>
      <c r="AT269" s="141">
        <f t="shared" si="242"/>
        <v>17961600</v>
      </c>
      <c r="AU269" s="5">
        <f t="shared" si="243"/>
        <v>25377180</v>
      </c>
      <c r="AV269" s="5">
        <f t="shared" si="244"/>
        <v>39901225</v>
      </c>
      <c r="AX269" s="2"/>
      <c r="AY269" s="2"/>
      <c r="BT269" s="56">
        <f t="shared" si="245"/>
        <v>-1356430.3418000005</v>
      </c>
      <c r="CT269" s="63">
        <f t="shared" si="246"/>
        <v>1616544000</v>
      </c>
      <c r="CU269" s="44">
        <f t="shared" si="247"/>
        <v>17961600</v>
      </c>
      <c r="CX269" s="56">
        <f t="shared" si="248"/>
        <v>1436444100</v>
      </c>
      <c r="CY269" s="44">
        <f t="shared" si="249"/>
        <v>23940735</v>
      </c>
      <c r="CZ269" s="49">
        <f t="shared" si="250"/>
        <v>39901225</v>
      </c>
    </row>
    <row r="270" spans="1:104">
      <c r="A270" s="3">
        <f t="shared" si="251"/>
        <v>231</v>
      </c>
      <c r="B270" s="263">
        <v>6</v>
      </c>
      <c r="C270" s="264" t="s">
        <v>188</v>
      </c>
      <c r="D270" s="265">
        <v>16</v>
      </c>
      <c r="E270" s="266"/>
      <c r="F270" s="41" t="s">
        <v>52</v>
      </c>
      <c r="G270" s="267">
        <f t="shared" si="219"/>
        <v>71</v>
      </c>
      <c r="H270" s="267">
        <f t="shared" si="220"/>
        <v>63</v>
      </c>
      <c r="I270" s="268">
        <f t="shared" si="221"/>
        <v>26966806</v>
      </c>
      <c r="J270" s="268">
        <f t="shared" si="222"/>
        <v>2</v>
      </c>
      <c r="K270" s="269">
        <f t="shared" si="223"/>
        <v>0.93</v>
      </c>
      <c r="L270" s="270">
        <f t="shared" si="254"/>
        <v>1.0149999999999999</v>
      </c>
      <c r="M270" s="271">
        <f t="shared" si="224"/>
        <v>21271605.909569133</v>
      </c>
      <c r="N270" s="271">
        <f t="shared" si="225"/>
        <v>23976498.556559145</v>
      </c>
      <c r="O270" s="271">
        <f t="shared" si="226"/>
        <v>25455316.523699999</v>
      </c>
      <c r="P270" s="271">
        <f t="shared" si="227"/>
        <v>27025344.747200005</v>
      </c>
      <c r="Q270" s="272">
        <f t="shared" si="228"/>
        <v>25455316.523699999</v>
      </c>
      <c r="R270" s="271">
        <f t="shared" si="228"/>
        <v>27025344.747200005</v>
      </c>
      <c r="S270" s="271">
        <f t="shared" si="229"/>
        <v>28692208.876091</v>
      </c>
      <c r="T270" s="271"/>
      <c r="U270" s="271">
        <f t="shared" si="230"/>
        <v>1340111172.3028555</v>
      </c>
      <c r="V270" s="271">
        <f t="shared" si="231"/>
        <v>1510519409.0632262</v>
      </c>
      <c r="W270" s="271">
        <f t="shared" si="232"/>
        <v>1603684940.9930999</v>
      </c>
      <c r="X270" s="272">
        <f t="shared" si="233"/>
        <v>1702596719.0736003</v>
      </c>
      <c r="Y270" s="272">
        <f t="shared" si="234"/>
        <v>1603684940.9930999</v>
      </c>
      <c r="Z270" s="271">
        <f t="shared" si="235"/>
        <v>1702596719.0736003</v>
      </c>
      <c r="AA270" s="271">
        <f t="shared" si="236"/>
        <v>1807609159.193733</v>
      </c>
      <c r="AB270" s="271"/>
      <c r="AC270" s="33" t="str">
        <f t="shared" si="237"/>
        <v>BERTAHAP</v>
      </c>
      <c r="AD270" s="273">
        <f t="shared" si="238"/>
        <v>0</v>
      </c>
      <c r="AE270" s="274">
        <v>2</v>
      </c>
      <c r="AF270" s="275"/>
      <c r="AG270" s="271" t="e">
        <f>IF(AF270&gt;#REF!,"LB","KR")</f>
        <v>#REF!</v>
      </c>
      <c r="AH270" s="275">
        <f t="shared" si="255"/>
        <v>1474123000</v>
      </c>
      <c r="AI270" s="275">
        <f t="shared" si="255"/>
        <v>1661572000</v>
      </c>
      <c r="AJ270" s="275">
        <f t="shared" si="255"/>
        <v>1764054000</v>
      </c>
      <c r="AK270" s="276">
        <f t="shared" si="255"/>
        <v>1872857000</v>
      </c>
      <c r="AL270" s="276">
        <f t="shared" si="255"/>
        <v>1764054000</v>
      </c>
      <c r="AM270" s="275">
        <f t="shared" si="255"/>
        <v>1872857000</v>
      </c>
      <c r="AN270" s="275">
        <f t="shared" si="255"/>
        <v>1988371000</v>
      </c>
      <c r="AO270" s="52">
        <f t="shared" si="252"/>
        <v>1869898000</v>
      </c>
      <c r="AP270" s="43">
        <f t="shared" si="252"/>
        <v>1985229000</v>
      </c>
      <c r="AQ270" s="63">
        <f t="shared" si="239"/>
        <v>1682908200</v>
      </c>
      <c r="AR270" s="63">
        <f t="shared" si="240"/>
        <v>28048470</v>
      </c>
      <c r="AS270" s="351">
        <f t="shared" si="241"/>
        <v>35116068.75</v>
      </c>
      <c r="AT270" s="141">
        <f t="shared" si="242"/>
        <v>19852290</v>
      </c>
      <c r="AU270" s="5">
        <f t="shared" si="243"/>
        <v>28048470</v>
      </c>
      <c r="AV270" s="5">
        <f t="shared" si="244"/>
        <v>44101350</v>
      </c>
      <c r="AX270" s="2"/>
      <c r="AY270" s="2"/>
      <c r="BT270" s="56">
        <f t="shared" si="245"/>
        <v>-1356430.3418000005</v>
      </c>
      <c r="CT270" s="63">
        <f t="shared" si="246"/>
        <v>1786706100</v>
      </c>
      <c r="CU270" s="44">
        <f t="shared" si="247"/>
        <v>19852290</v>
      </c>
      <c r="CX270" s="56">
        <f t="shared" si="248"/>
        <v>1587648600</v>
      </c>
      <c r="CY270" s="44">
        <f t="shared" si="249"/>
        <v>26460810</v>
      </c>
      <c r="CZ270" s="49">
        <f t="shared" si="250"/>
        <v>44101350</v>
      </c>
    </row>
    <row r="271" spans="1:104">
      <c r="A271" s="3">
        <f t="shared" si="251"/>
        <v>232</v>
      </c>
      <c r="B271" s="263">
        <v>7</v>
      </c>
      <c r="C271" s="264" t="s">
        <v>188</v>
      </c>
      <c r="D271" s="299">
        <v>18</v>
      </c>
      <c r="E271" s="266"/>
      <c r="F271" s="41" t="s">
        <v>54</v>
      </c>
      <c r="G271" s="267">
        <f t="shared" si="219"/>
        <v>97</v>
      </c>
      <c r="H271" s="267">
        <f t="shared" si="220"/>
        <v>85</v>
      </c>
      <c r="I271" s="268">
        <f t="shared" si="221"/>
        <v>26966806</v>
      </c>
      <c r="J271" s="268">
        <f t="shared" si="222"/>
        <v>2</v>
      </c>
      <c r="K271" s="269">
        <f t="shared" si="223"/>
        <v>0.93</v>
      </c>
      <c r="L271" s="270">
        <f t="shared" si="254"/>
        <v>1.0149999999999999</v>
      </c>
      <c r="M271" s="271">
        <f t="shared" si="224"/>
        <v>21271605.909569133</v>
      </c>
      <c r="N271" s="271">
        <f t="shared" si="225"/>
        <v>23976498.556559145</v>
      </c>
      <c r="O271" s="271">
        <f t="shared" si="226"/>
        <v>25455316.523699999</v>
      </c>
      <c r="P271" s="271">
        <f t="shared" si="227"/>
        <v>27025344.747200005</v>
      </c>
      <c r="Q271" s="272">
        <f t="shared" si="228"/>
        <v>25455316.523699999</v>
      </c>
      <c r="R271" s="271">
        <f t="shared" si="228"/>
        <v>27025344.747200005</v>
      </c>
      <c r="S271" s="271">
        <f t="shared" si="229"/>
        <v>28692208.876091</v>
      </c>
      <c r="T271" s="271"/>
      <c r="U271" s="271">
        <f t="shared" si="230"/>
        <v>1808086502.3133764</v>
      </c>
      <c r="V271" s="271">
        <f t="shared" si="231"/>
        <v>2038002377.3075273</v>
      </c>
      <c r="W271" s="271">
        <f t="shared" si="232"/>
        <v>2163701904.5144997</v>
      </c>
      <c r="X271" s="272">
        <f t="shared" si="233"/>
        <v>2297154303.5120006</v>
      </c>
      <c r="Y271" s="272">
        <f t="shared" si="234"/>
        <v>2163701904.5144997</v>
      </c>
      <c r="Z271" s="271">
        <f t="shared" si="235"/>
        <v>2297154303.5120006</v>
      </c>
      <c r="AA271" s="271">
        <f t="shared" si="236"/>
        <v>2438837754.4677348</v>
      </c>
      <c r="AB271" s="271"/>
      <c r="AC271" s="33" t="str">
        <f t="shared" si="237"/>
        <v>BERTAHAP</v>
      </c>
      <c r="AD271" s="273">
        <f t="shared" si="238"/>
        <v>0</v>
      </c>
      <c r="AE271" s="274">
        <v>2</v>
      </c>
      <c r="AF271" s="275"/>
      <c r="AG271" s="271" t="e">
        <f>IF(AF271&gt;#REF!,"LB","KR")</f>
        <v>#REF!</v>
      </c>
      <c r="AH271" s="275">
        <f t="shared" si="255"/>
        <v>1988896000</v>
      </c>
      <c r="AI271" s="275">
        <f t="shared" si="255"/>
        <v>2241803000</v>
      </c>
      <c r="AJ271" s="275">
        <f t="shared" si="255"/>
        <v>2380073000</v>
      </c>
      <c r="AK271" s="276">
        <f t="shared" si="255"/>
        <v>2526870000</v>
      </c>
      <c r="AL271" s="276">
        <f t="shared" si="255"/>
        <v>2380073000</v>
      </c>
      <c r="AM271" s="275">
        <f t="shared" si="255"/>
        <v>2526870000</v>
      </c>
      <c r="AN271" s="275">
        <f t="shared" si="255"/>
        <v>2682722000</v>
      </c>
      <c r="AO271" s="52">
        <f t="shared" si="252"/>
        <v>2522878000</v>
      </c>
      <c r="AP271" s="43">
        <f t="shared" si="252"/>
        <v>2678483000</v>
      </c>
      <c r="AQ271" s="63">
        <f t="shared" si="239"/>
        <v>2270590200</v>
      </c>
      <c r="AR271" s="63">
        <f t="shared" si="240"/>
        <v>37843170</v>
      </c>
      <c r="AS271" s="351">
        <f t="shared" si="241"/>
        <v>47378812.5</v>
      </c>
      <c r="AT271" s="141">
        <f t="shared" si="242"/>
        <v>26784830</v>
      </c>
      <c r="AU271" s="5">
        <f t="shared" si="243"/>
        <v>37843170</v>
      </c>
      <c r="AV271" s="5">
        <f t="shared" si="244"/>
        <v>59501825</v>
      </c>
      <c r="AX271" s="2"/>
      <c r="AY271" s="2"/>
      <c r="BT271" s="56">
        <f t="shared" si="245"/>
        <v>-1356430.3418000005</v>
      </c>
      <c r="CT271" s="63">
        <f t="shared" si="246"/>
        <v>2410634700</v>
      </c>
      <c r="CU271" s="44">
        <f t="shared" si="247"/>
        <v>26784830</v>
      </c>
      <c r="CX271" s="56">
        <f t="shared" si="248"/>
        <v>2142065700</v>
      </c>
      <c r="CY271" s="44">
        <f t="shared" si="249"/>
        <v>35701095</v>
      </c>
      <c r="CZ271" s="49">
        <f t="shared" si="250"/>
        <v>59501825</v>
      </c>
    </row>
    <row r="272" spans="1:104">
      <c r="A272" s="3">
        <f t="shared" si="251"/>
        <v>233</v>
      </c>
      <c r="B272" s="263">
        <v>8</v>
      </c>
      <c r="C272" s="264" t="s">
        <v>188</v>
      </c>
      <c r="D272" s="299">
        <v>20</v>
      </c>
      <c r="E272" s="266"/>
      <c r="F272" s="41" t="s">
        <v>70</v>
      </c>
      <c r="G272" s="267">
        <f t="shared" si="219"/>
        <v>60</v>
      </c>
      <c r="H272" s="267">
        <f t="shared" si="220"/>
        <v>51</v>
      </c>
      <c r="I272" s="268">
        <f t="shared" si="221"/>
        <v>26966806</v>
      </c>
      <c r="J272" s="268">
        <f t="shared" si="222"/>
        <v>2</v>
      </c>
      <c r="K272" s="269">
        <f t="shared" si="223"/>
        <v>0.93</v>
      </c>
      <c r="L272" s="270">
        <f t="shared" si="254"/>
        <v>1.0149999999999999</v>
      </c>
      <c r="M272" s="271">
        <f t="shared" si="224"/>
        <v>21271605.909569133</v>
      </c>
      <c r="N272" s="271">
        <f t="shared" si="225"/>
        <v>23976498.556559145</v>
      </c>
      <c r="O272" s="271">
        <f t="shared" si="226"/>
        <v>25455316.523699999</v>
      </c>
      <c r="P272" s="271">
        <f t="shared" si="227"/>
        <v>27025344.747200005</v>
      </c>
      <c r="Q272" s="272">
        <f t="shared" si="228"/>
        <v>25455316.523699999</v>
      </c>
      <c r="R272" s="271">
        <f t="shared" si="228"/>
        <v>27025344.747200005</v>
      </c>
      <c r="S272" s="271">
        <f t="shared" si="229"/>
        <v>28692208.876091</v>
      </c>
      <c r="T272" s="271"/>
      <c r="U272" s="271">
        <f t="shared" si="230"/>
        <v>1084851901.3880258</v>
      </c>
      <c r="V272" s="271">
        <f t="shared" si="231"/>
        <v>1222801426.3845165</v>
      </c>
      <c r="W272" s="271">
        <f t="shared" si="232"/>
        <v>1298221142.7086999</v>
      </c>
      <c r="X272" s="272">
        <f t="shared" si="233"/>
        <v>1378292582.1072001</v>
      </c>
      <c r="Y272" s="272">
        <f t="shared" si="234"/>
        <v>1298221142.7086999</v>
      </c>
      <c r="Z272" s="271">
        <f t="shared" si="235"/>
        <v>1378292582.1072001</v>
      </c>
      <c r="AA272" s="271">
        <f t="shared" si="236"/>
        <v>1463302652.6806409</v>
      </c>
      <c r="AB272" s="271"/>
      <c r="AC272" s="33" t="str">
        <f t="shared" si="237"/>
        <v>BERTAHAP</v>
      </c>
      <c r="AD272" s="273">
        <f t="shared" si="238"/>
        <v>0</v>
      </c>
      <c r="AE272" s="274">
        <v>2</v>
      </c>
      <c r="AF272" s="275"/>
      <c r="AG272" s="271" t="e">
        <f>IF(AF272&gt;#REF!,"LB","KR")</f>
        <v>#REF!</v>
      </c>
      <c r="AH272" s="275">
        <f t="shared" si="255"/>
        <v>1193338000</v>
      </c>
      <c r="AI272" s="275">
        <f t="shared" si="255"/>
        <v>1345082000</v>
      </c>
      <c r="AJ272" s="275">
        <f t="shared" si="255"/>
        <v>1428044000</v>
      </c>
      <c r="AK272" s="276">
        <f t="shared" si="255"/>
        <v>1516122000</v>
      </c>
      <c r="AL272" s="276">
        <f t="shared" si="255"/>
        <v>1428044000</v>
      </c>
      <c r="AM272" s="275">
        <f t="shared" si="255"/>
        <v>1516122000</v>
      </c>
      <c r="AN272" s="275">
        <f t="shared" si="255"/>
        <v>1609633000</v>
      </c>
      <c r="AO272" s="52">
        <f t="shared" si="252"/>
        <v>1513727000</v>
      </c>
      <c r="AP272" s="43">
        <f t="shared" si="252"/>
        <v>1607090000</v>
      </c>
      <c r="AQ272" s="63">
        <f t="shared" si="239"/>
        <v>1362354300</v>
      </c>
      <c r="AR272" s="63">
        <f t="shared" si="240"/>
        <v>22705905</v>
      </c>
      <c r="AS272" s="351">
        <f t="shared" si="241"/>
        <v>28427287.5</v>
      </c>
      <c r="AT272" s="141">
        <f t="shared" si="242"/>
        <v>16070900</v>
      </c>
      <c r="AU272" s="5">
        <f t="shared" si="243"/>
        <v>22705905</v>
      </c>
      <c r="AV272" s="5">
        <f t="shared" si="244"/>
        <v>35701100</v>
      </c>
      <c r="AX272" s="2"/>
      <c r="AY272" s="2"/>
      <c r="BT272" s="56">
        <f t="shared" si="245"/>
        <v>-1356430.3418000005</v>
      </c>
      <c r="CT272" s="63">
        <f t="shared" si="246"/>
        <v>1446381000</v>
      </c>
      <c r="CU272" s="44">
        <f t="shared" si="247"/>
        <v>16070900</v>
      </c>
      <c r="CX272" s="56">
        <f t="shared" si="248"/>
        <v>1285239600</v>
      </c>
      <c r="CY272" s="44">
        <f t="shared" si="249"/>
        <v>21420660</v>
      </c>
      <c r="CZ272" s="49">
        <f t="shared" si="250"/>
        <v>35701100</v>
      </c>
    </row>
    <row r="273" spans="1:104">
      <c r="A273" s="3">
        <f t="shared" si="251"/>
        <v>234</v>
      </c>
      <c r="B273" s="263">
        <v>9</v>
      </c>
      <c r="C273" s="264" t="s">
        <v>188</v>
      </c>
      <c r="D273" s="299">
        <v>22</v>
      </c>
      <c r="E273" s="266">
        <v>0</v>
      </c>
      <c r="F273" s="41" t="s">
        <v>89</v>
      </c>
      <c r="G273" s="267">
        <f t="shared" si="219"/>
        <v>81</v>
      </c>
      <c r="H273" s="267">
        <f t="shared" si="220"/>
        <v>70</v>
      </c>
      <c r="I273" s="268">
        <f t="shared" si="221"/>
        <v>26966806</v>
      </c>
      <c r="J273" s="268">
        <f t="shared" si="222"/>
        <v>4</v>
      </c>
      <c r="K273" s="269">
        <f t="shared" si="223"/>
        <v>0.97</v>
      </c>
      <c r="L273" s="270">
        <f t="shared" si="254"/>
        <v>1.0149999999999999</v>
      </c>
      <c r="M273" s="271">
        <f t="shared" si="224"/>
        <v>22186513.690625869</v>
      </c>
      <c r="N273" s="271">
        <f t="shared" si="225"/>
        <v>25007745.806303624</v>
      </c>
      <c r="O273" s="271">
        <f t="shared" si="226"/>
        <v>26550168.847299997</v>
      </c>
      <c r="P273" s="271">
        <f t="shared" si="227"/>
        <v>28187725.166434411</v>
      </c>
      <c r="Q273" s="272">
        <f t="shared" si="228"/>
        <v>26550168.847299997</v>
      </c>
      <c r="R273" s="271">
        <f t="shared" si="228"/>
        <v>28187725.166434411</v>
      </c>
      <c r="S273" s="271">
        <f t="shared" si="229"/>
        <v>29926282.376137923</v>
      </c>
      <c r="T273" s="271"/>
      <c r="U273" s="271">
        <f t="shared" si="230"/>
        <v>1553055958.3438108</v>
      </c>
      <c r="V273" s="271">
        <f t="shared" si="231"/>
        <v>1750542206.4412537</v>
      </c>
      <c r="W273" s="271">
        <f t="shared" si="232"/>
        <v>1858511819.3109999</v>
      </c>
      <c r="X273" s="272">
        <f t="shared" si="233"/>
        <v>1973140761.6504087</v>
      </c>
      <c r="Y273" s="272">
        <f t="shared" si="234"/>
        <v>1858511819.3109999</v>
      </c>
      <c r="Z273" s="271">
        <f t="shared" si="235"/>
        <v>1973140761.6504087</v>
      </c>
      <c r="AA273" s="271">
        <f t="shared" si="236"/>
        <v>2094839766.3296547</v>
      </c>
      <c r="AB273" s="271"/>
      <c r="AC273" s="33" t="str">
        <f t="shared" si="237"/>
        <v>BERTAHAP</v>
      </c>
      <c r="AD273" s="273">
        <f t="shared" si="238"/>
        <v>0</v>
      </c>
      <c r="AE273" s="274">
        <v>2</v>
      </c>
      <c r="AF273" s="275"/>
      <c r="AG273" s="271" t="e">
        <f>IF(AF273&gt;#REF!,"LB","KR")</f>
        <v>#REF!</v>
      </c>
      <c r="AH273" s="275">
        <f t="shared" si="255"/>
        <v>1708362000</v>
      </c>
      <c r="AI273" s="275">
        <f t="shared" si="255"/>
        <v>1925597000</v>
      </c>
      <c r="AJ273" s="275">
        <f t="shared" si="255"/>
        <v>2044364000</v>
      </c>
      <c r="AK273" s="276">
        <f t="shared" si="255"/>
        <v>2170455000</v>
      </c>
      <c r="AL273" s="276">
        <f t="shared" si="255"/>
        <v>2044364000</v>
      </c>
      <c r="AM273" s="275">
        <f t="shared" si="255"/>
        <v>2170455000</v>
      </c>
      <c r="AN273" s="275">
        <f t="shared" si="255"/>
        <v>2304324000</v>
      </c>
      <c r="AO273" s="52">
        <f t="shared" si="252"/>
        <v>2167026000</v>
      </c>
      <c r="AP273" s="43">
        <f t="shared" si="252"/>
        <v>2300683000</v>
      </c>
      <c r="AQ273" s="63">
        <f t="shared" si="239"/>
        <v>1950323400</v>
      </c>
      <c r="AR273" s="63">
        <f t="shared" si="240"/>
        <v>32505390</v>
      </c>
      <c r="AS273" s="351">
        <f t="shared" si="241"/>
        <v>40696031.25</v>
      </c>
      <c r="AT273" s="141">
        <f t="shared" si="242"/>
        <v>23006830</v>
      </c>
      <c r="AU273" s="5">
        <f t="shared" si="243"/>
        <v>32505390</v>
      </c>
      <c r="AV273" s="5">
        <f t="shared" si="244"/>
        <v>51109100</v>
      </c>
      <c r="AX273" s="2"/>
      <c r="AY273" s="2"/>
      <c r="BT273" s="56">
        <f t="shared" si="245"/>
        <v>-261578.01820000261</v>
      </c>
      <c r="CT273" s="63">
        <f t="shared" si="246"/>
        <v>2070614700</v>
      </c>
      <c r="CU273" s="44">
        <f t="shared" si="247"/>
        <v>23006830</v>
      </c>
      <c r="CX273" s="56">
        <f t="shared" si="248"/>
        <v>1839927600</v>
      </c>
      <c r="CY273" s="44">
        <f t="shared" si="249"/>
        <v>30665460</v>
      </c>
      <c r="CZ273" s="49">
        <f t="shared" si="250"/>
        <v>51109100</v>
      </c>
    </row>
    <row r="274" spans="1:104">
      <c r="A274" s="3">
        <f t="shared" si="251"/>
        <v>235</v>
      </c>
      <c r="B274" s="263">
        <v>1</v>
      </c>
      <c r="C274" s="264" t="s">
        <v>189</v>
      </c>
      <c r="D274" s="265" t="s">
        <v>24</v>
      </c>
      <c r="E274" s="266"/>
      <c r="F274" s="41" t="s">
        <v>39</v>
      </c>
      <c r="G274" s="267">
        <f t="shared" si="219"/>
        <v>113</v>
      </c>
      <c r="H274" s="267">
        <f t="shared" si="220"/>
        <v>101</v>
      </c>
      <c r="I274" s="268">
        <f t="shared" si="221"/>
        <v>26966806</v>
      </c>
      <c r="J274" s="268">
        <f t="shared" si="222"/>
        <v>6</v>
      </c>
      <c r="K274" s="269">
        <f t="shared" si="223"/>
        <v>0.95</v>
      </c>
      <c r="L274" s="270">
        <f t="shared" si="254"/>
        <v>1.0149999999999999</v>
      </c>
      <c r="M274" s="271">
        <f t="shared" si="224"/>
        <v>21729059.800097499</v>
      </c>
      <c r="N274" s="271">
        <f t="shared" si="225"/>
        <v>24492122.181431383</v>
      </c>
      <c r="O274" s="271">
        <f t="shared" si="226"/>
        <v>26002742.685499996</v>
      </c>
      <c r="P274" s="271">
        <f t="shared" si="227"/>
        <v>27606534.956817206</v>
      </c>
      <c r="Q274" s="272">
        <f t="shared" si="228"/>
        <v>26002742.685499996</v>
      </c>
      <c r="R274" s="271">
        <f t="shared" si="228"/>
        <v>27606534.956817206</v>
      </c>
      <c r="S274" s="271">
        <f t="shared" si="229"/>
        <v>29309245.626114458</v>
      </c>
      <c r="T274" s="271"/>
      <c r="U274" s="271">
        <f t="shared" si="230"/>
        <v>2194635039.8098474</v>
      </c>
      <c r="V274" s="271">
        <f t="shared" si="231"/>
        <v>2473704340.3245697</v>
      </c>
      <c r="W274" s="271">
        <f t="shared" si="232"/>
        <v>2626277011.2354994</v>
      </c>
      <c r="X274" s="272">
        <f t="shared" si="233"/>
        <v>2788260030.6385379</v>
      </c>
      <c r="Y274" s="272">
        <f t="shared" si="234"/>
        <v>2626277011.2354994</v>
      </c>
      <c r="Z274" s="271">
        <f t="shared" si="235"/>
        <v>2788260030.6385379</v>
      </c>
      <c r="AA274" s="271">
        <f t="shared" si="236"/>
        <v>2960233808.2375603</v>
      </c>
      <c r="AB274" s="271"/>
      <c r="AC274" s="33" t="str">
        <f t="shared" si="237"/>
        <v>BERTAHAP</v>
      </c>
      <c r="AD274" s="273">
        <f t="shared" si="238"/>
        <v>0</v>
      </c>
      <c r="AE274" s="274">
        <v>2</v>
      </c>
      <c r="AF274" s="275"/>
      <c r="AG274" s="271" t="e">
        <f>IF(AF274&gt;#REF!,"LB","KR")</f>
        <v>#REF!</v>
      </c>
      <c r="AH274" s="275">
        <f t="shared" si="255"/>
        <v>2414099000</v>
      </c>
      <c r="AI274" s="275">
        <f t="shared" si="255"/>
        <v>2721075000</v>
      </c>
      <c r="AJ274" s="275">
        <f t="shared" si="255"/>
        <v>2888905000</v>
      </c>
      <c r="AK274" s="276">
        <f t="shared" si="255"/>
        <v>3067087000</v>
      </c>
      <c r="AL274" s="276">
        <f t="shared" si="255"/>
        <v>2888905000</v>
      </c>
      <c r="AM274" s="275">
        <f t="shared" si="255"/>
        <v>3067087000</v>
      </c>
      <c r="AN274" s="275">
        <f t="shared" si="255"/>
        <v>3256258000</v>
      </c>
      <c r="AO274" s="52">
        <f t="shared" si="252"/>
        <v>3062240000</v>
      </c>
      <c r="AP274" s="43">
        <f t="shared" si="252"/>
        <v>3251113000</v>
      </c>
      <c r="AQ274" s="63">
        <f t="shared" si="239"/>
        <v>2756016000</v>
      </c>
      <c r="AR274" s="63">
        <f t="shared" si="240"/>
        <v>45933600</v>
      </c>
      <c r="AS274" s="351">
        <f t="shared" si="241"/>
        <v>57507881.25</v>
      </c>
      <c r="AT274" s="141">
        <f t="shared" si="242"/>
        <v>32511130</v>
      </c>
      <c r="AU274" s="5">
        <f t="shared" si="243"/>
        <v>45933600</v>
      </c>
      <c r="AV274" s="5">
        <f t="shared" si="244"/>
        <v>72222625</v>
      </c>
      <c r="AX274" s="2"/>
      <c r="AY274" s="2"/>
      <c r="BT274" s="56">
        <f t="shared" si="245"/>
        <v>-809004.18000000343</v>
      </c>
      <c r="CT274" s="63">
        <f t="shared" si="246"/>
        <v>2926001700</v>
      </c>
      <c r="CU274" s="44">
        <f t="shared" si="247"/>
        <v>32511130</v>
      </c>
      <c r="CX274" s="56">
        <f t="shared" si="248"/>
        <v>2600014500</v>
      </c>
      <c r="CY274" s="44">
        <f t="shared" si="249"/>
        <v>43333575</v>
      </c>
      <c r="CZ274" s="49">
        <f t="shared" si="250"/>
        <v>72222625</v>
      </c>
    </row>
    <row r="275" spans="1:104">
      <c r="A275" s="3">
        <f t="shared" si="251"/>
        <v>236</v>
      </c>
      <c r="B275" s="263">
        <v>2</v>
      </c>
      <c r="C275" s="264" t="s">
        <v>189</v>
      </c>
      <c r="D275" s="265" t="s">
        <v>35</v>
      </c>
      <c r="E275" s="266"/>
      <c r="F275" s="41" t="s">
        <v>42</v>
      </c>
      <c r="G275" s="267">
        <f t="shared" si="219"/>
        <v>78</v>
      </c>
      <c r="H275" s="267">
        <f t="shared" si="220"/>
        <v>66</v>
      </c>
      <c r="I275" s="268">
        <f t="shared" si="221"/>
        <v>26966806</v>
      </c>
      <c r="J275" s="268">
        <f t="shared" si="222"/>
        <v>2</v>
      </c>
      <c r="K275" s="269">
        <f t="shared" si="223"/>
        <v>0.93</v>
      </c>
      <c r="L275" s="270">
        <f t="shared" si="254"/>
        <v>1.0149999999999999</v>
      </c>
      <c r="M275" s="271">
        <f t="shared" si="224"/>
        <v>21271605.909569133</v>
      </c>
      <c r="N275" s="271">
        <f t="shared" si="225"/>
        <v>23976498.556559145</v>
      </c>
      <c r="O275" s="271">
        <f t="shared" si="226"/>
        <v>25455316.523699999</v>
      </c>
      <c r="P275" s="271">
        <f t="shared" si="227"/>
        <v>27025344.747200005</v>
      </c>
      <c r="Q275" s="272">
        <f t="shared" si="228"/>
        <v>25455316.523699999</v>
      </c>
      <c r="R275" s="271">
        <f t="shared" si="228"/>
        <v>27025344.747200005</v>
      </c>
      <c r="S275" s="271">
        <f t="shared" si="229"/>
        <v>28692208.876091</v>
      </c>
      <c r="T275" s="271"/>
      <c r="U275" s="271">
        <f t="shared" si="230"/>
        <v>1403925990.0315628</v>
      </c>
      <c r="V275" s="271">
        <f t="shared" si="231"/>
        <v>1582448904.7329035</v>
      </c>
      <c r="W275" s="271">
        <f t="shared" si="232"/>
        <v>1680050890.5641999</v>
      </c>
      <c r="X275" s="272">
        <f t="shared" si="233"/>
        <v>1783672753.3152003</v>
      </c>
      <c r="Y275" s="272">
        <f t="shared" si="234"/>
        <v>1680050890.5641999</v>
      </c>
      <c r="Z275" s="271">
        <f t="shared" si="235"/>
        <v>1783672753.3152003</v>
      </c>
      <c r="AA275" s="271">
        <f t="shared" si="236"/>
        <v>1893685785.822006</v>
      </c>
      <c r="AB275" s="271"/>
      <c r="AC275" s="33" t="str">
        <f t="shared" si="237"/>
        <v>BERTAHAP</v>
      </c>
      <c r="AD275" s="273">
        <f t="shared" si="238"/>
        <v>0</v>
      </c>
      <c r="AE275" s="274">
        <v>2</v>
      </c>
      <c r="AF275" s="275"/>
      <c r="AG275" s="271" t="e">
        <f>IF(AF275&gt;#REF!,"LB","KR")</f>
        <v>#REF!</v>
      </c>
      <c r="AH275" s="275">
        <f t="shared" si="255"/>
        <v>1544319000</v>
      </c>
      <c r="AI275" s="275">
        <f t="shared" si="255"/>
        <v>1740694000</v>
      </c>
      <c r="AJ275" s="275">
        <f t="shared" si="255"/>
        <v>1848056000</v>
      </c>
      <c r="AK275" s="276">
        <f t="shared" si="255"/>
        <v>1962041000</v>
      </c>
      <c r="AL275" s="276">
        <f t="shared" si="255"/>
        <v>1848056000</v>
      </c>
      <c r="AM275" s="275">
        <f t="shared" si="255"/>
        <v>1962041000</v>
      </c>
      <c r="AN275" s="275">
        <f t="shared" si="255"/>
        <v>2083055000</v>
      </c>
      <c r="AO275" s="52">
        <f t="shared" si="252"/>
        <v>1958940000</v>
      </c>
      <c r="AP275" s="43">
        <f t="shared" si="252"/>
        <v>2079764000</v>
      </c>
      <c r="AQ275" s="63">
        <f t="shared" si="239"/>
        <v>1763046000</v>
      </c>
      <c r="AR275" s="63">
        <f t="shared" si="240"/>
        <v>29384100</v>
      </c>
      <c r="AS275" s="351">
        <f t="shared" si="241"/>
        <v>36788268.75</v>
      </c>
      <c r="AT275" s="141">
        <f t="shared" si="242"/>
        <v>20797640</v>
      </c>
      <c r="AU275" s="5">
        <f t="shared" si="243"/>
        <v>29384100</v>
      </c>
      <c r="AV275" s="5">
        <f t="shared" si="244"/>
        <v>46201400</v>
      </c>
      <c r="AX275" s="2"/>
      <c r="AY275" s="2"/>
      <c r="BT275" s="56">
        <f t="shared" si="245"/>
        <v>-1356430.3418000005</v>
      </c>
      <c r="CT275" s="63">
        <f t="shared" si="246"/>
        <v>1871787600</v>
      </c>
      <c r="CU275" s="44">
        <f t="shared" si="247"/>
        <v>20797640</v>
      </c>
      <c r="CX275" s="56">
        <f t="shared" si="248"/>
        <v>1663250400</v>
      </c>
      <c r="CY275" s="44">
        <f t="shared" si="249"/>
        <v>27720840</v>
      </c>
      <c r="CZ275" s="49">
        <f t="shared" si="250"/>
        <v>46201400</v>
      </c>
    </row>
    <row r="276" spans="1:104">
      <c r="A276" s="3">
        <f t="shared" si="251"/>
        <v>237</v>
      </c>
      <c r="B276" s="263">
        <v>3</v>
      </c>
      <c r="C276" s="264" t="s">
        <v>189</v>
      </c>
      <c r="D276" s="265" t="s">
        <v>41</v>
      </c>
      <c r="E276" s="266"/>
      <c r="F276" s="41" t="s">
        <v>45</v>
      </c>
      <c r="G276" s="267">
        <f t="shared" si="219"/>
        <v>60</v>
      </c>
      <c r="H276" s="267">
        <f t="shared" si="220"/>
        <v>52</v>
      </c>
      <c r="I276" s="268">
        <f t="shared" si="221"/>
        <v>26966806</v>
      </c>
      <c r="J276" s="268">
        <f t="shared" si="222"/>
        <v>2</v>
      </c>
      <c r="K276" s="269">
        <f t="shared" si="223"/>
        <v>0.93</v>
      </c>
      <c r="L276" s="270">
        <f t="shared" si="254"/>
        <v>1.0149999999999999</v>
      </c>
      <c r="M276" s="271">
        <f t="shared" si="224"/>
        <v>21271605.909569133</v>
      </c>
      <c r="N276" s="271">
        <f t="shared" si="225"/>
        <v>23976498.556559145</v>
      </c>
      <c r="O276" s="271">
        <f t="shared" si="226"/>
        <v>25455316.523699999</v>
      </c>
      <c r="P276" s="271">
        <f t="shared" si="227"/>
        <v>27025344.747200005</v>
      </c>
      <c r="Q276" s="272">
        <f t="shared" si="228"/>
        <v>25455316.523699999</v>
      </c>
      <c r="R276" s="271">
        <f t="shared" si="228"/>
        <v>27025344.747200005</v>
      </c>
      <c r="S276" s="271">
        <f t="shared" si="229"/>
        <v>28692208.876091</v>
      </c>
      <c r="T276" s="271"/>
      <c r="U276" s="271">
        <f t="shared" si="230"/>
        <v>1106123507.297595</v>
      </c>
      <c r="V276" s="271">
        <f t="shared" si="231"/>
        <v>1246777924.9410756</v>
      </c>
      <c r="W276" s="271">
        <f t="shared" si="232"/>
        <v>1323676459.2323999</v>
      </c>
      <c r="X276" s="272">
        <f t="shared" si="233"/>
        <v>1405317926.8544002</v>
      </c>
      <c r="Y276" s="272">
        <f t="shared" si="234"/>
        <v>1323676459.2323999</v>
      </c>
      <c r="Z276" s="271">
        <f t="shared" si="235"/>
        <v>1405317926.8544002</v>
      </c>
      <c r="AA276" s="271">
        <f t="shared" si="236"/>
        <v>1491994861.5567319</v>
      </c>
      <c r="AB276" s="271"/>
      <c r="AC276" s="33" t="str">
        <f t="shared" si="237"/>
        <v>BERTAHAP</v>
      </c>
      <c r="AD276" s="273">
        <f t="shared" si="238"/>
        <v>0</v>
      </c>
      <c r="AE276" s="274">
        <v>2</v>
      </c>
      <c r="AF276" s="275"/>
      <c r="AG276" s="271" t="e">
        <f>IF(AF276&gt;#REF!,"LB","KR")</f>
        <v>#REF!</v>
      </c>
      <c r="AH276" s="275">
        <f t="shared" si="255"/>
        <v>1216736000</v>
      </c>
      <c r="AI276" s="275">
        <f t="shared" si="255"/>
        <v>1371456000</v>
      </c>
      <c r="AJ276" s="275">
        <f t="shared" si="255"/>
        <v>1456045000</v>
      </c>
      <c r="AK276" s="276">
        <f t="shared" si="255"/>
        <v>1545850000</v>
      </c>
      <c r="AL276" s="276">
        <f t="shared" si="255"/>
        <v>1456045000</v>
      </c>
      <c r="AM276" s="275">
        <f t="shared" si="255"/>
        <v>1545850000</v>
      </c>
      <c r="AN276" s="275">
        <f t="shared" si="255"/>
        <v>1641195000</v>
      </c>
      <c r="AO276" s="52">
        <f t="shared" si="252"/>
        <v>1543408000</v>
      </c>
      <c r="AP276" s="43">
        <f t="shared" si="252"/>
        <v>1638601000</v>
      </c>
      <c r="AQ276" s="63">
        <f t="shared" si="239"/>
        <v>1389067200</v>
      </c>
      <c r="AR276" s="63">
        <f t="shared" si="240"/>
        <v>23151120</v>
      </c>
      <c r="AS276" s="351">
        <f t="shared" si="241"/>
        <v>28984687.5</v>
      </c>
      <c r="AT276" s="141">
        <f t="shared" si="242"/>
        <v>16386010</v>
      </c>
      <c r="AU276" s="5">
        <f t="shared" si="243"/>
        <v>23151120</v>
      </c>
      <c r="AV276" s="5">
        <f t="shared" si="244"/>
        <v>36401125</v>
      </c>
      <c r="AX276" s="2"/>
      <c r="AY276" s="2"/>
      <c r="BT276" s="56">
        <f t="shared" si="245"/>
        <v>-1356430.3418000005</v>
      </c>
      <c r="CT276" s="63">
        <f t="shared" si="246"/>
        <v>1474740900</v>
      </c>
      <c r="CU276" s="44">
        <f t="shared" si="247"/>
        <v>16386010</v>
      </c>
      <c r="CX276" s="56">
        <f t="shared" si="248"/>
        <v>1310440500</v>
      </c>
      <c r="CY276" s="44">
        <f t="shared" si="249"/>
        <v>21840675</v>
      </c>
      <c r="CZ276" s="49">
        <f t="shared" si="250"/>
        <v>36401125</v>
      </c>
    </row>
    <row r="277" spans="1:104">
      <c r="A277" s="3">
        <f t="shared" si="251"/>
        <v>238</v>
      </c>
      <c r="B277" s="263">
        <v>4</v>
      </c>
      <c r="C277" s="264" t="s">
        <v>189</v>
      </c>
      <c r="D277" s="265">
        <v>10</v>
      </c>
      <c r="E277" s="266"/>
      <c r="F277" s="41" t="s">
        <v>48</v>
      </c>
      <c r="G277" s="267">
        <f t="shared" si="219"/>
        <v>74</v>
      </c>
      <c r="H277" s="267">
        <f t="shared" si="220"/>
        <v>63</v>
      </c>
      <c r="I277" s="268">
        <f t="shared" si="221"/>
        <v>26966806</v>
      </c>
      <c r="J277" s="268">
        <f t="shared" si="222"/>
        <v>2</v>
      </c>
      <c r="K277" s="269">
        <f t="shared" si="223"/>
        <v>0.93</v>
      </c>
      <c r="L277" s="270">
        <f t="shared" si="254"/>
        <v>1.0149999999999999</v>
      </c>
      <c r="M277" s="271">
        <f t="shared" si="224"/>
        <v>21271605.909569133</v>
      </c>
      <c r="N277" s="271">
        <f t="shared" si="225"/>
        <v>23976498.556559145</v>
      </c>
      <c r="O277" s="271">
        <f t="shared" si="226"/>
        <v>25455316.523699999</v>
      </c>
      <c r="P277" s="271">
        <f t="shared" si="227"/>
        <v>27025344.747200005</v>
      </c>
      <c r="Q277" s="272">
        <f t="shared" si="228"/>
        <v>25455316.523699999</v>
      </c>
      <c r="R277" s="271">
        <f t="shared" si="228"/>
        <v>27025344.747200005</v>
      </c>
      <c r="S277" s="271">
        <f t="shared" si="229"/>
        <v>28692208.876091</v>
      </c>
      <c r="T277" s="271"/>
      <c r="U277" s="271">
        <f t="shared" si="230"/>
        <v>1340111172.3028555</v>
      </c>
      <c r="V277" s="271">
        <f t="shared" si="231"/>
        <v>1510519409.0632262</v>
      </c>
      <c r="W277" s="271">
        <f t="shared" si="232"/>
        <v>1603684940.9930999</v>
      </c>
      <c r="X277" s="272">
        <f t="shared" si="233"/>
        <v>1702596719.0736003</v>
      </c>
      <c r="Y277" s="272">
        <f t="shared" si="234"/>
        <v>1603684940.9930999</v>
      </c>
      <c r="Z277" s="271">
        <f t="shared" si="235"/>
        <v>1702596719.0736003</v>
      </c>
      <c r="AA277" s="271">
        <f t="shared" si="236"/>
        <v>1807609159.193733</v>
      </c>
      <c r="AB277" s="271"/>
      <c r="AC277" s="33" t="str">
        <f t="shared" si="237"/>
        <v>BERTAHAP</v>
      </c>
      <c r="AD277" s="273">
        <f t="shared" si="238"/>
        <v>0</v>
      </c>
      <c r="AE277" s="274">
        <v>2</v>
      </c>
      <c r="AF277" s="275"/>
      <c r="AG277" s="271" t="e">
        <f>IF(AF277&gt;#REF!,"LB","KR")</f>
        <v>#REF!</v>
      </c>
      <c r="AH277" s="275">
        <f t="shared" si="255"/>
        <v>1474123000</v>
      </c>
      <c r="AI277" s="275">
        <f t="shared" si="255"/>
        <v>1661572000</v>
      </c>
      <c r="AJ277" s="275">
        <f t="shared" si="255"/>
        <v>1764054000</v>
      </c>
      <c r="AK277" s="276">
        <f t="shared" si="255"/>
        <v>1872857000</v>
      </c>
      <c r="AL277" s="276">
        <f t="shared" si="255"/>
        <v>1764054000</v>
      </c>
      <c r="AM277" s="275">
        <f t="shared" si="255"/>
        <v>1872857000</v>
      </c>
      <c r="AN277" s="275">
        <f t="shared" si="255"/>
        <v>1988371000</v>
      </c>
      <c r="AO277" s="52">
        <f t="shared" si="252"/>
        <v>1869898000</v>
      </c>
      <c r="AP277" s="43">
        <f t="shared" si="252"/>
        <v>1985229000</v>
      </c>
      <c r="AQ277" s="63">
        <f t="shared" si="239"/>
        <v>1682908200</v>
      </c>
      <c r="AR277" s="63">
        <f t="shared" si="240"/>
        <v>28048470</v>
      </c>
      <c r="AS277" s="351">
        <f t="shared" si="241"/>
        <v>35116068.75</v>
      </c>
      <c r="AT277" s="141">
        <f t="shared" si="242"/>
        <v>19852290</v>
      </c>
      <c r="AU277" s="5">
        <f t="shared" si="243"/>
        <v>28048470</v>
      </c>
      <c r="AV277" s="5">
        <f t="shared" si="244"/>
        <v>44101350</v>
      </c>
      <c r="AX277" s="2"/>
      <c r="AY277" s="2"/>
      <c r="BT277" s="56">
        <f t="shared" si="245"/>
        <v>-1356430.3418000005</v>
      </c>
      <c r="CT277" s="63">
        <f t="shared" si="246"/>
        <v>1786706100</v>
      </c>
      <c r="CU277" s="44">
        <f t="shared" si="247"/>
        <v>19852290</v>
      </c>
      <c r="CX277" s="56">
        <f t="shared" si="248"/>
        <v>1587648600</v>
      </c>
      <c r="CY277" s="44">
        <f t="shared" si="249"/>
        <v>26460810</v>
      </c>
      <c r="CZ277" s="49">
        <f t="shared" si="250"/>
        <v>44101350</v>
      </c>
    </row>
    <row r="278" spans="1:104">
      <c r="A278" s="3">
        <f t="shared" si="251"/>
        <v>239</v>
      </c>
      <c r="B278" s="263">
        <v>5</v>
      </c>
      <c r="C278" s="264" t="s">
        <v>189</v>
      </c>
      <c r="D278" s="299">
        <v>12</v>
      </c>
      <c r="E278" s="266"/>
      <c r="F278" s="41" t="s">
        <v>50</v>
      </c>
      <c r="G278" s="267">
        <f t="shared" si="219"/>
        <v>67</v>
      </c>
      <c r="H278" s="267">
        <f t="shared" si="220"/>
        <v>57</v>
      </c>
      <c r="I278" s="268">
        <f t="shared" si="221"/>
        <v>26966806</v>
      </c>
      <c r="J278" s="268">
        <f t="shared" si="222"/>
        <v>2</v>
      </c>
      <c r="K278" s="269">
        <f t="shared" si="223"/>
        <v>0.93</v>
      </c>
      <c r="L278" s="270">
        <f t="shared" si="254"/>
        <v>1.0149999999999999</v>
      </c>
      <c r="M278" s="271">
        <f t="shared" si="224"/>
        <v>21271605.909569133</v>
      </c>
      <c r="N278" s="271">
        <f t="shared" si="225"/>
        <v>23976498.556559145</v>
      </c>
      <c r="O278" s="271">
        <f t="shared" si="226"/>
        <v>25455316.523699999</v>
      </c>
      <c r="P278" s="271">
        <f t="shared" si="227"/>
        <v>27025344.747200005</v>
      </c>
      <c r="Q278" s="272">
        <f t="shared" si="228"/>
        <v>25455316.523699999</v>
      </c>
      <c r="R278" s="271">
        <f t="shared" si="228"/>
        <v>27025344.747200005</v>
      </c>
      <c r="S278" s="271">
        <f t="shared" si="229"/>
        <v>28692208.876091</v>
      </c>
      <c r="T278" s="271"/>
      <c r="U278" s="271">
        <f t="shared" si="230"/>
        <v>1212481536.8454406</v>
      </c>
      <c r="V278" s="271">
        <f t="shared" si="231"/>
        <v>1366660417.7238712</v>
      </c>
      <c r="W278" s="271">
        <f t="shared" si="232"/>
        <v>1450953041.8508999</v>
      </c>
      <c r="X278" s="272">
        <f t="shared" si="233"/>
        <v>1540444650.5904002</v>
      </c>
      <c r="Y278" s="272">
        <f t="shared" si="234"/>
        <v>1450953041.8508999</v>
      </c>
      <c r="Z278" s="271">
        <f t="shared" si="235"/>
        <v>1540444650.5904002</v>
      </c>
      <c r="AA278" s="271">
        <f t="shared" si="236"/>
        <v>1635455905.937187</v>
      </c>
      <c r="AB278" s="271"/>
      <c r="AC278" s="33" t="str">
        <f t="shared" si="237"/>
        <v>BERTAHAP</v>
      </c>
      <c r="AD278" s="273">
        <f t="shared" si="238"/>
        <v>0</v>
      </c>
      <c r="AE278" s="274">
        <v>2</v>
      </c>
      <c r="AF278" s="275"/>
      <c r="AG278" s="271" t="e">
        <f>IF(AF278&gt;#REF!,"LB","KR")</f>
        <v>#REF!</v>
      </c>
      <c r="AH278" s="275">
        <f t="shared" si="255"/>
        <v>1333730000</v>
      </c>
      <c r="AI278" s="275">
        <f t="shared" si="255"/>
        <v>1503327000</v>
      </c>
      <c r="AJ278" s="275">
        <f t="shared" si="255"/>
        <v>1596049000</v>
      </c>
      <c r="AK278" s="276">
        <f t="shared" si="255"/>
        <v>1694490000</v>
      </c>
      <c r="AL278" s="276">
        <f t="shared" si="255"/>
        <v>1596049000</v>
      </c>
      <c r="AM278" s="275">
        <f t="shared" si="255"/>
        <v>1694490000</v>
      </c>
      <c r="AN278" s="275">
        <f t="shared" si="255"/>
        <v>1799002000</v>
      </c>
      <c r="AO278" s="52">
        <f t="shared" si="252"/>
        <v>1691812000</v>
      </c>
      <c r="AP278" s="43">
        <f t="shared" si="252"/>
        <v>1796160000</v>
      </c>
      <c r="AQ278" s="63">
        <f t="shared" si="239"/>
        <v>1522630800</v>
      </c>
      <c r="AR278" s="63">
        <f t="shared" si="240"/>
        <v>25377180</v>
      </c>
      <c r="AS278" s="351">
        <f t="shared" si="241"/>
        <v>31771687.5</v>
      </c>
      <c r="AT278" s="141">
        <f t="shared" si="242"/>
        <v>17961600</v>
      </c>
      <c r="AU278" s="5">
        <f t="shared" si="243"/>
        <v>25377180</v>
      </c>
      <c r="AV278" s="5">
        <f t="shared" si="244"/>
        <v>39901225</v>
      </c>
      <c r="AX278" s="2"/>
      <c r="AY278" s="2"/>
      <c r="BT278" s="56">
        <f t="shared" si="245"/>
        <v>-1356430.3418000005</v>
      </c>
      <c r="CT278" s="63">
        <f t="shared" si="246"/>
        <v>1616544000</v>
      </c>
      <c r="CU278" s="44">
        <f t="shared" si="247"/>
        <v>17961600</v>
      </c>
      <c r="CX278" s="56">
        <f t="shared" si="248"/>
        <v>1436444100</v>
      </c>
      <c r="CY278" s="44">
        <f t="shared" si="249"/>
        <v>23940735</v>
      </c>
      <c r="CZ278" s="49">
        <f t="shared" si="250"/>
        <v>39901225</v>
      </c>
    </row>
    <row r="279" spans="1:104">
      <c r="A279" s="3">
        <f t="shared" si="251"/>
        <v>240</v>
      </c>
      <c r="B279" s="263">
        <v>6</v>
      </c>
      <c r="C279" s="264" t="s">
        <v>189</v>
      </c>
      <c r="D279" s="265">
        <v>16</v>
      </c>
      <c r="E279" s="266"/>
      <c r="F279" s="41" t="s">
        <v>52</v>
      </c>
      <c r="G279" s="267">
        <f t="shared" si="219"/>
        <v>71</v>
      </c>
      <c r="H279" s="267">
        <f t="shared" si="220"/>
        <v>63</v>
      </c>
      <c r="I279" s="268">
        <f t="shared" si="221"/>
        <v>26966806</v>
      </c>
      <c r="J279" s="268">
        <f t="shared" si="222"/>
        <v>2</v>
      </c>
      <c r="K279" s="269">
        <f t="shared" si="223"/>
        <v>0.93</v>
      </c>
      <c r="L279" s="270">
        <f t="shared" si="254"/>
        <v>1.0149999999999999</v>
      </c>
      <c r="M279" s="271">
        <f t="shared" si="224"/>
        <v>21271605.909569133</v>
      </c>
      <c r="N279" s="271">
        <f t="shared" si="225"/>
        <v>23976498.556559145</v>
      </c>
      <c r="O279" s="271">
        <f t="shared" si="226"/>
        <v>25455316.523699999</v>
      </c>
      <c r="P279" s="271">
        <f t="shared" si="227"/>
        <v>27025344.747200005</v>
      </c>
      <c r="Q279" s="272">
        <f t="shared" si="228"/>
        <v>25455316.523699999</v>
      </c>
      <c r="R279" s="271">
        <f t="shared" si="228"/>
        <v>27025344.747200005</v>
      </c>
      <c r="S279" s="271">
        <f t="shared" si="229"/>
        <v>28692208.876091</v>
      </c>
      <c r="T279" s="271"/>
      <c r="U279" s="271">
        <f t="shared" si="230"/>
        <v>1340111172.3028555</v>
      </c>
      <c r="V279" s="271">
        <f t="shared" si="231"/>
        <v>1510519409.0632262</v>
      </c>
      <c r="W279" s="271">
        <f t="shared" si="232"/>
        <v>1603684940.9930999</v>
      </c>
      <c r="X279" s="272">
        <f t="shared" si="233"/>
        <v>1702596719.0736003</v>
      </c>
      <c r="Y279" s="272">
        <f t="shared" si="234"/>
        <v>1603684940.9930999</v>
      </c>
      <c r="Z279" s="271">
        <f t="shared" si="235"/>
        <v>1702596719.0736003</v>
      </c>
      <c r="AA279" s="271">
        <f t="shared" si="236"/>
        <v>1807609159.193733</v>
      </c>
      <c r="AB279" s="271"/>
      <c r="AC279" s="33" t="str">
        <f t="shared" si="237"/>
        <v>BERTAHAP</v>
      </c>
      <c r="AD279" s="273">
        <f t="shared" si="238"/>
        <v>0</v>
      </c>
      <c r="AE279" s="274">
        <v>2</v>
      </c>
      <c r="AF279" s="275"/>
      <c r="AG279" s="271" t="e">
        <f>IF(AF279&gt;#REF!,"LB","KR")</f>
        <v>#REF!</v>
      </c>
      <c r="AH279" s="275">
        <f t="shared" si="255"/>
        <v>1474123000</v>
      </c>
      <c r="AI279" s="275">
        <f t="shared" si="255"/>
        <v>1661572000</v>
      </c>
      <c r="AJ279" s="275">
        <f t="shared" si="255"/>
        <v>1764054000</v>
      </c>
      <c r="AK279" s="276">
        <f t="shared" si="255"/>
        <v>1872857000</v>
      </c>
      <c r="AL279" s="276">
        <f t="shared" si="255"/>
        <v>1764054000</v>
      </c>
      <c r="AM279" s="275">
        <f t="shared" si="255"/>
        <v>1872857000</v>
      </c>
      <c r="AN279" s="275">
        <f t="shared" si="255"/>
        <v>1988371000</v>
      </c>
      <c r="AO279" s="52">
        <f t="shared" si="252"/>
        <v>1869898000</v>
      </c>
      <c r="AP279" s="43">
        <f t="shared" si="252"/>
        <v>1985229000</v>
      </c>
      <c r="AQ279" s="63">
        <f t="shared" si="239"/>
        <v>1682908200</v>
      </c>
      <c r="AR279" s="63">
        <f t="shared" si="240"/>
        <v>28048470</v>
      </c>
      <c r="AS279" s="351">
        <f t="shared" si="241"/>
        <v>35116068.75</v>
      </c>
      <c r="AT279" s="141">
        <f t="shared" si="242"/>
        <v>19852290</v>
      </c>
      <c r="AU279" s="5">
        <f t="shared" si="243"/>
        <v>28048470</v>
      </c>
      <c r="AV279" s="5">
        <f t="shared" si="244"/>
        <v>44101350</v>
      </c>
      <c r="AX279" s="2"/>
      <c r="AY279" s="2"/>
      <c r="BT279" s="56">
        <f t="shared" si="245"/>
        <v>-1356430.3418000005</v>
      </c>
      <c r="CT279" s="63">
        <f t="shared" si="246"/>
        <v>1786706100</v>
      </c>
      <c r="CU279" s="44">
        <f t="shared" si="247"/>
        <v>19852290</v>
      </c>
      <c r="CX279" s="56">
        <f t="shared" si="248"/>
        <v>1587648600</v>
      </c>
      <c r="CY279" s="44">
        <f t="shared" si="249"/>
        <v>26460810</v>
      </c>
      <c r="CZ279" s="49">
        <f t="shared" si="250"/>
        <v>44101350</v>
      </c>
    </row>
    <row r="280" spans="1:104">
      <c r="A280" s="3">
        <f t="shared" si="251"/>
        <v>241</v>
      </c>
      <c r="B280" s="263">
        <v>7</v>
      </c>
      <c r="C280" s="264" t="s">
        <v>189</v>
      </c>
      <c r="D280" s="299">
        <v>18</v>
      </c>
      <c r="E280" s="266"/>
      <c r="F280" s="41" t="s">
        <v>54</v>
      </c>
      <c r="G280" s="267">
        <f t="shared" si="219"/>
        <v>97</v>
      </c>
      <c r="H280" s="267">
        <f t="shared" si="220"/>
        <v>85</v>
      </c>
      <c r="I280" s="268">
        <f t="shared" si="221"/>
        <v>26966806</v>
      </c>
      <c r="J280" s="268">
        <f t="shared" si="222"/>
        <v>2</v>
      </c>
      <c r="K280" s="269">
        <f t="shared" si="223"/>
        <v>0.93</v>
      </c>
      <c r="L280" s="270">
        <f t="shared" si="254"/>
        <v>1.0149999999999999</v>
      </c>
      <c r="M280" s="271">
        <f t="shared" si="224"/>
        <v>21271605.909569133</v>
      </c>
      <c r="N280" s="271">
        <f t="shared" si="225"/>
        <v>23976498.556559145</v>
      </c>
      <c r="O280" s="271">
        <f t="shared" si="226"/>
        <v>25455316.523699999</v>
      </c>
      <c r="P280" s="271">
        <f t="shared" si="227"/>
        <v>27025344.747200005</v>
      </c>
      <c r="Q280" s="272">
        <f t="shared" si="228"/>
        <v>25455316.523699999</v>
      </c>
      <c r="R280" s="271">
        <f t="shared" si="228"/>
        <v>27025344.747200005</v>
      </c>
      <c r="S280" s="271">
        <f t="shared" si="229"/>
        <v>28692208.876091</v>
      </c>
      <c r="T280" s="271"/>
      <c r="U280" s="271">
        <f t="shared" si="230"/>
        <v>1808086502.3133764</v>
      </c>
      <c r="V280" s="271">
        <f t="shared" si="231"/>
        <v>2038002377.3075273</v>
      </c>
      <c r="W280" s="271">
        <f t="shared" si="232"/>
        <v>2163701904.5144997</v>
      </c>
      <c r="X280" s="272">
        <f t="shared" si="233"/>
        <v>2297154303.5120006</v>
      </c>
      <c r="Y280" s="272">
        <f t="shared" si="234"/>
        <v>2163701904.5144997</v>
      </c>
      <c r="Z280" s="271">
        <f t="shared" si="235"/>
        <v>2297154303.5120006</v>
      </c>
      <c r="AA280" s="271">
        <f t="shared" si="236"/>
        <v>2438837754.4677348</v>
      </c>
      <c r="AB280" s="271"/>
      <c r="AC280" s="33" t="str">
        <f t="shared" si="237"/>
        <v>BERTAHAP</v>
      </c>
      <c r="AD280" s="273">
        <f t="shared" si="238"/>
        <v>0</v>
      </c>
      <c r="AE280" s="274">
        <v>2</v>
      </c>
      <c r="AF280" s="275"/>
      <c r="AG280" s="271" t="e">
        <f>IF(AF280&gt;#REF!,"LB","KR")</f>
        <v>#REF!</v>
      </c>
      <c r="AH280" s="275">
        <f t="shared" si="255"/>
        <v>1988896000</v>
      </c>
      <c r="AI280" s="275">
        <f t="shared" si="255"/>
        <v>2241803000</v>
      </c>
      <c r="AJ280" s="275">
        <f t="shared" si="255"/>
        <v>2380073000</v>
      </c>
      <c r="AK280" s="276">
        <f t="shared" si="255"/>
        <v>2526870000</v>
      </c>
      <c r="AL280" s="276">
        <f t="shared" si="255"/>
        <v>2380073000</v>
      </c>
      <c r="AM280" s="275">
        <f t="shared" si="255"/>
        <v>2526870000</v>
      </c>
      <c r="AN280" s="275">
        <f t="shared" si="255"/>
        <v>2682722000</v>
      </c>
      <c r="AO280" s="52">
        <f t="shared" si="252"/>
        <v>2522878000</v>
      </c>
      <c r="AP280" s="43">
        <f t="shared" si="252"/>
        <v>2678483000</v>
      </c>
      <c r="AQ280" s="63">
        <f t="shared" si="239"/>
        <v>2270590200</v>
      </c>
      <c r="AR280" s="63">
        <f t="shared" si="240"/>
        <v>37843170</v>
      </c>
      <c r="AS280" s="351">
        <f t="shared" si="241"/>
        <v>47378812.5</v>
      </c>
      <c r="AT280" s="141">
        <f t="shared" si="242"/>
        <v>26784830</v>
      </c>
      <c r="AU280" s="5">
        <f t="shared" si="243"/>
        <v>37843170</v>
      </c>
      <c r="AV280" s="5">
        <f t="shared" si="244"/>
        <v>59501825</v>
      </c>
      <c r="AX280" s="2"/>
      <c r="AY280" s="2"/>
      <c r="BT280" s="56">
        <f t="shared" si="245"/>
        <v>-1356430.3418000005</v>
      </c>
      <c r="CT280" s="63">
        <f t="shared" si="246"/>
        <v>2410634700</v>
      </c>
      <c r="CU280" s="44">
        <f t="shared" si="247"/>
        <v>26784830</v>
      </c>
      <c r="CX280" s="56">
        <f t="shared" si="248"/>
        <v>2142065700</v>
      </c>
      <c r="CY280" s="44">
        <f t="shared" si="249"/>
        <v>35701095</v>
      </c>
      <c r="CZ280" s="49">
        <f t="shared" si="250"/>
        <v>59501825</v>
      </c>
    </row>
    <row r="281" spans="1:104">
      <c r="A281" s="3">
        <f t="shared" si="251"/>
        <v>242</v>
      </c>
      <c r="B281" s="263">
        <v>8</v>
      </c>
      <c r="C281" s="264" t="s">
        <v>189</v>
      </c>
      <c r="D281" s="299">
        <v>20</v>
      </c>
      <c r="E281" s="266"/>
      <c r="F281" s="41" t="s">
        <v>70</v>
      </c>
      <c r="G281" s="267">
        <f t="shared" si="219"/>
        <v>60</v>
      </c>
      <c r="H281" s="267">
        <f t="shared" si="220"/>
        <v>51</v>
      </c>
      <c r="I281" s="268">
        <f t="shared" si="221"/>
        <v>26966806</v>
      </c>
      <c r="J281" s="268">
        <f t="shared" si="222"/>
        <v>2</v>
      </c>
      <c r="K281" s="269">
        <f t="shared" si="223"/>
        <v>0.93</v>
      </c>
      <c r="L281" s="270">
        <f t="shared" si="254"/>
        <v>1.0149999999999999</v>
      </c>
      <c r="M281" s="271">
        <f t="shared" si="224"/>
        <v>21271605.909569133</v>
      </c>
      <c r="N281" s="271">
        <f t="shared" si="225"/>
        <v>23976498.556559145</v>
      </c>
      <c r="O281" s="271">
        <f t="shared" si="226"/>
        <v>25455316.523699999</v>
      </c>
      <c r="P281" s="271">
        <f t="shared" si="227"/>
        <v>27025344.747200005</v>
      </c>
      <c r="Q281" s="272">
        <f t="shared" si="228"/>
        <v>25455316.523699999</v>
      </c>
      <c r="R281" s="271">
        <f t="shared" si="228"/>
        <v>27025344.747200005</v>
      </c>
      <c r="S281" s="271">
        <f t="shared" si="229"/>
        <v>28692208.876091</v>
      </c>
      <c r="T281" s="271"/>
      <c r="U281" s="271">
        <f t="shared" si="230"/>
        <v>1084851901.3880258</v>
      </c>
      <c r="V281" s="271">
        <f t="shared" si="231"/>
        <v>1222801426.3845165</v>
      </c>
      <c r="W281" s="271">
        <f t="shared" si="232"/>
        <v>1298221142.7086999</v>
      </c>
      <c r="X281" s="272">
        <f t="shared" si="233"/>
        <v>1378292582.1072001</v>
      </c>
      <c r="Y281" s="272">
        <f t="shared" si="234"/>
        <v>1298221142.7086999</v>
      </c>
      <c r="Z281" s="271">
        <f t="shared" si="235"/>
        <v>1378292582.1072001</v>
      </c>
      <c r="AA281" s="271">
        <f t="shared" si="236"/>
        <v>1463302652.6806409</v>
      </c>
      <c r="AB281" s="271"/>
      <c r="AC281" s="33" t="str">
        <f t="shared" si="237"/>
        <v>BERTAHAP</v>
      </c>
      <c r="AD281" s="273">
        <f t="shared" si="238"/>
        <v>0</v>
      </c>
      <c r="AE281" s="274">
        <v>2</v>
      </c>
      <c r="AF281" s="275"/>
      <c r="AG281" s="271" t="e">
        <f>IF(AF281&gt;#REF!,"LB","KR")</f>
        <v>#REF!</v>
      </c>
      <c r="AH281" s="275">
        <f t="shared" si="255"/>
        <v>1193338000</v>
      </c>
      <c r="AI281" s="275">
        <f t="shared" si="255"/>
        <v>1345082000</v>
      </c>
      <c r="AJ281" s="275">
        <f t="shared" si="255"/>
        <v>1428044000</v>
      </c>
      <c r="AK281" s="276">
        <f t="shared" si="255"/>
        <v>1516122000</v>
      </c>
      <c r="AL281" s="276">
        <f t="shared" si="255"/>
        <v>1428044000</v>
      </c>
      <c r="AM281" s="275">
        <f t="shared" si="255"/>
        <v>1516122000</v>
      </c>
      <c r="AN281" s="275">
        <f t="shared" si="255"/>
        <v>1609633000</v>
      </c>
      <c r="AO281" s="52">
        <f t="shared" si="252"/>
        <v>1513727000</v>
      </c>
      <c r="AP281" s="43">
        <f t="shared" si="252"/>
        <v>1607090000</v>
      </c>
      <c r="AQ281" s="63">
        <f t="shared" si="239"/>
        <v>1362354300</v>
      </c>
      <c r="AR281" s="63">
        <f t="shared" si="240"/>
        <v>22705905</v>
      </c>
      <c r="AS281" s="351">
        <f t="shared" si="241"/>
        <v>28427287.5</v>
      </c>
      <c r="AT281" s="141">
        <f t="shared" si="242"/>
        <v>16070900</v>
      </c>
      <c r="AU281" s="5">
        <f t="shared" si="243"/>
        <v>22705905</v>
      </c>
      <c r="AV281" s="5">
        <f t="shared" si="244"/>
        <v>35701100</v>
      </c>
      <c r="AX281" s="2"/>
      <c r="AY281" s="2"/>
      <c r="BT281" s="56">
        <f t="shared" si="245"/>
        <v>-1356430.3418000005</v>
      </c>
      <c r="CT281" s="63">
        <f t="shared" si="246"/>
        <v>1446381000</v>
      </c>
      <c r="CU281" s="44">
        <f t="shared" si="247"/>
        <v>16070900</v>
      </c>
      <c r="CX281" s="56">
        <f t="shared" si="248"/>
        <v>1285239600</v>
      </c>
      <c r="CY281" s="44">
        <f t="shared" si="249"/>
        <v>21420660</v>
      </c>
      <c r="CZ281" s="49">
        <f t="shared" si="250"/>
        <v>35701100</v>
      </c>
    </row>
    <row r="282" spans="1:104">
      <c r="A282" s="3">
        <f t="shared" si="251"/>
        <v>243</v>
      </c>
      <c r="B282" s="263">
        <v>9</v>
      </c>
      <c r="C282" s="264" t="s">
        <v>189</v>
      </c>
      <c r="D282" s="299">
        <v>22</v>
      </c>
      <c r="E282" s="266">
        <v>0</v>
      </c>
      <c r="F282" s="41" t="s">
        <v>89</v>
      </c>
      <c r="G282" s="267">
        <f t="shared" si="219"/>
        <v>81</v>
      </c>
      <c r="H282" s="267">
        <f t="shared" si="220"/>
        <v>70</v>
      </c>
      <c r="I282" s="268">
        <f t="shared" si="221"/>
        <v>26966806</v>
      </c>
      <c r="J282" s="268">
        <f t="shared" si="222"/>
        <v>4</v>
      </c>
      <c r="K282" s="269">
        <f t="shared" si="223"/>
        <v>0.97</v>
      </c>
      <c r="L282" s="270">
        <f t="shared" si="254"/>
        <v>1.0149999999999999</v>
      </c>
      <c r="M282" s="271">
        <f t="shared" si="224"/>
        <v>22186513.690625869</v>
      </c>
      <c r="N282" s="271">
        <f t="shared" si="225"/>
        <v>25007745.806303624</v>
      </c>
      <c r="O282" s="271">
        <f t="shared" si="226"/>
        <v>26550168.847299997</v>
      </c>
      <c r="P282" s="271">
        <f t="shared" si="227"/>
        <v>28187725.166434411</v>
      </c>
      <c r="Q282" s="272">
        <f t="shared" si="228"/>
        <v>26550168.847299997</v>
      </c>
      <c r="R282" s="271">
        <f t="shared" si="228"/>
        <v>28187725.166434411</v>
      </c>
      <c r="S282" s="271">
        <f t="shared" si="229"/>
        <v>29926282.376137923</v>
      </c>
      <c r="T282" s="271"/>
      <c r="U282" s="271">
        <f t="shared" si="230"/>
        <v>1553055958.3438108</v>
      </c>
      <c r="V282" s="271">
        <f t="shared" si="231"/>
        <v>1750542206.4412537</v>
      </c>
      <c r="W282" s="271">
        <f t="shared" si="232"/>
        <v>1858511819.3109999</v>
      </c>
      <c r="X282" s="272">
        <f t="shared" si="233"/>
        <v>1973140761.6504087</v>
      </c>
      <c r="Y282" s="272">
        <f t="shared" si="234"/>
        <v>1858511819.3109999</v>
      </c>
      <c r="Z282" s="271">
        <f t="shared" si="235"/>
        <v>1973140761.6504087</v>
      </c>
      <c r="AA282" s="271">
        <f t="shared" si="236"/>
        <v>2094839766.3296547</v>
      </c>
      <c r="AB282" s="271"/>
      <c r="AC282" s="33" t="str">
        <f t="shared" si="237"/>
        <v>BERTAHAP</v>
      </c>
      <c r="AD282" s="273">
        <f t="shared" si="238"/>
        <v>0</v>
      </c>
      <c r="AE282" s="274">
        <v>2</v>
      </c>
      <c r="AF282" s="275"/>
      <c r="AG282" s="271" t="e">
        <f>IF(AF282&gt;#REF!,"LB","KR")</f>
        <v>#REF!</v>
      </c>
      <c r="AH282" s="275">
        <f t="shared" si="255"/>
        <v>1708362000</v>
      </c>
      <c r="AI282" s="275">
        <f t="shared" si="255"/>
        <v>1925597000</v>
      </c>
      <c r="AJ282" s="275">
        <f t="shared" si="255"/>
        <v>2044364000</v>
      </c>
      <c r="AK282" s="276">
        <f t="shared" si="255"/>
        <v>2170455000</v>
      </c>
      <c r="AL282" s="276">
        <f t="shared" si="255"/>
        <v>2044364000</v>
      </c>
      <c r="AM282" s="275">
        <f t="shared" si="255"/>
        <v>2170455000</v>
      </c>
      <c r="AN282" s="275">
        <f t="shared" si="255"/>
        <v>2304324000</v>
      </c>
      <c r="AO282" s="52">
        <f t="shared" si="252"/>
        <v>2167026000</v>
      </c>
      <c r="AP282" s="43">
        <f t="shared" si="252"/>
        <v>2300683000</v>
      </c>
      <c r="AQ282" s="63">
        <f t="shared" si="239"/>
        <v>1950323400</v>
      </c>
      <c r="AR282" s="63">
        <f t="shared" si="240"/>
        <v>32505390</v>
      </c>
      <c r="AS282" s="351">
        <f t="shared" si="241"/>
        <v>40696031.25</v>
      </c>
      <c r="AT282" s="141">
        <f t="shared" si="242"/>
        <v>23006830</v>
      </c>
      <c r="AU282" s="5">
        <f t="shared" si="243"/>
        <v>32505390</v>
      </c>
      <c r="AV282" s="5">
        <f t="shared" si="244"/>
        <v>51109100</v>
      </c>
      <c r="AX282" s="2"/>
      <c r="AY282" s="2"/>
      <c r="BT282" s="56">
        <f t="shared" si="245"/>
        <v>-261578.01820000261</v>
      </c>
      <c r="CT282" s="63">
        <f t="shared" si="246"/>
        <v>2070614700</v>
      </c>
      <c r="CU282" s="44">
        <f t="shared" si="247"/>
        <v>23006830</v>
      </c>
      <c r="CX282" s="56">
        <f t="shared" si="248"/>
        <v>1839927600</v>
      </c>
      <c r="CY282" s="44">
        <f t="shared" si="249"/>
        <v>30665460</v>
      </c>
      <c r="CZ282" s="49">
        <f t="shared" si="250"/>
        <v>51109100</v>
      </c>
    </row>
    <row r="283" spans="1:104">
      <c r="A283" s="3">
        <f t="shared" si="251"/>
        <v>244</v>
      </c>
      <c r="B283" s="263">
        <v>1</v>
      </c>
      <c r="C283" s="264" t="s">
        <v>190</v>
      </c>
      <c r="D283" s="265" t="s">
        <v>24</v>
      </c>
      <c r="E283" s="266"/>
      <c r="F283" s="41" t="s">
        <v>39</v>
      </c>
      <c r="G283" s="267">
        <f t="shared" si="219"/>
        <v>113</v>
      </c>
      <c r="H283" s="267">
        <f t="shared" si="220"/>
        <v>101</v>
      </c>
      <c r="I283" s="268">
        <f t="shared" si="221"/>
        <v>26966806</v>
      </c>
      <c r="J283" s="268">
        <f t="shared" si="222"/>
        <v>6</v>
      </c>
      <c r="K283" s="269">
        <f t="shared" si="223"/>
        <v>0.95</v>
      </c>
      <c r="L283" s="270">
        <f t="shared" ref="L283:L291" si="256">SUMIF($AN$4:$AN$22,D283,$AZ$4:$AZ$22)</f>
        <v>1.0149999999999999</v>
      </c>
      <c r="M283" s="271">
        <f t="shared" si="224"/>
        <v>21729059.800097499</v>
      </c>
      <c r="N283" s="271">
        <f t="shared" si="225"/>
        <v>24492122.181431383</v>
      </c>
      <c r="O283" s="271">
        <f t="shared" si="226"/>
        <v>26002742.685499996</v>
      </c>
      <c r="P283" s="271">
        <f t="shared" si="227"/>
        <v>27606534.956817206</v>
      </c>
      <c r="Q283" s="272">
        <f t="shared" si="228"/>
        <v>26002742.685499996</v>
      </c>
      <c r="R283" s="271">
        <f t="shared" si="228"/>
        <v>27606534.956817206</v>
      </c>
      <c r="S283" s="271">
        <f t="shared" si="229"/>
        <v>29309245.626114458</v>
      </c>
      <c r="T283" s="271"/>
      <c r="U283" s="271">
        <f t="shared" si="230"/>
        <v>2194635039.8098474</v>
      </c>
      <c r="V283" s="271">
        <f t="shared" si="231"/>
        <v>2473704340.3245697</v>
      </c>
      <c r="W283" s="271">
        <f t="shared" si="232"/>
        <v>2626277011.2354994</v>
      </c>
      <c r="X283" s="272">
        <f t="shared" si="233"/>
        <v>2788260030.6385379</v>
      </c>
      <c r="Y283" s="272">
        <f t="shared" si="234"/>
        <v>2626277011.2354994</v>
      </c>
      <c r="Z283" s="271">
        <f t="shared" si="235"/>
        <v>2788260030.6385379</v>
      </c>
      <c r="AA283" s="271">
        <f t="shared" si="236"/>
        <v>2960233808.2375603</v>
      </c>
      <c r="AB283" s="271"/>
      <c r="AC283" s="33" t="str">
        <f t="shared" si="237"/>
        <v>BERTAHAP</v>
      </c>
      <c r="AD283" s="273">
        <f t="shared" si="238"/>
        <v>0</v>
      </c>
      <c r="AE283" s="274">
        <v>2</v>
      </c>
      <c r="AF283" s="275"/>
      <c r="AG283" s="271" t="e">
        <f>IF(AF283&gt;#REF!,"LB","KR")</f>
        <v>#REF!</v>
      </c>
      <c r="AH283" s="275">
        <f t="shared" si="255"/>
        <v>2414099000</v>
      </c>
      <c r="AI283" s="275">
        <f t="shared" si="255"/>
        <v>2721075000</v>
      </c>
      <c r="AJ283" s="275">
        <f t="shared" si="255"/>
        <v>2888905000</v>
      </c>
      <c r="AK283" s="276">
        <f t="shared" si="255"/>
        <v>3067087000</v>
      </c>
      <c r="AL283" s="276">
        <f t="shared" si="255"/>
        <v>2888905000</v>
      </c>
      <c r="AM283" s="275">
        <f t="shared" si="255"/>
        <v>3067087000</v>
      </c>
      <c r="AN283" s="275">
        <f t="shared" si="255"/>
        <v>3256258000</v>
      </c>
      <c r="AO283" s="52">
        <f t="shared" si="252"/>
        <v>3062240000</v>
      </c>
      <c r="AP283" s="43">
        <f t="shared" si="252"/>
        <v>3251113000</v>
      </c>
      <c r="AQ283" s="63">
        <f t="shared" si="239"/>
        <v>2756016000</v>
      </c>
      <c r="AR283" s="63">
        <f t="shared" si="240"/>
        <v>45933600</v>
      </c>
      <c r="AS283" s="351">
        <f t="shared" si="241"/>
        <v>57507881.25</v>
      </c>
      <c r="AT283" s="141">
        <f t="shared" si="242"/>
        <v>32511130</v>
      </c>
      <c r="AU283" s="5">
        <f t="shared" si="243"/>
        <v>45933600</v>
      </c>
      <c r="AV283" s="5">
        <f t="shared" si="244"/>
        <v>72222625</v>
      </c>
      <c r="AX283" s="2"/>
      <c r="AY283" s="2"/>
      <c r="BT283" s="56">
        <f t="shared" si="245"/>
        <v>-809004.18000000343</v>
      </c>
      <c r="CT283" s="63">
        <f t="shared" si="246"/>
        <v>2926001700</v>
      </c>
      <c r="CU283" s="44">
        <f t="shared" si="247"/>
        <v>32511130</v>
      </c>
      <c r="CX283" s="56">
        <f t="shared" si="248"/>
        <v>2600014500</v>
      </c>
      <c r="CY283" s="44">
        <f t="shared" si="249"/>
        <v>43333575</v>
      </c>
      <c r="CZ283" s="49">
        <f t="shared" si="250"/>
        <v>72222625</v>
      </c>
    </row>
    <row r="284" spans="1:104">
      <c r="A284" s="3">
        <f t="shared" si="251"/>
        <v>245</v>
      </c>
      <c r="B284" s="263">
        <v>2</v>
      </c>
      <c r="C284" s="264" t="s">
        <v>190</v>
      </c>
      <c r="D284" s="265" t="s">
        <v>35</v>
      </c>
      <c r="E284" s="266"/>
      <c r="F284" s="41" t="s">
        <v>42</v>
      </c>
      <c r="G284" s="267">
        <f t="shared" si="219"/>
        <v>78</v>
      </c>
      <c r="H284" s="267">
        <f t="shared" si="220"/>
        <v>66</v>
      </c>
      <c r="I284" s="268">
        <f t="shared" si="221"/>
        <v>26966806</v>
      </c>
      <c r="J284" s="268">
        <f t="shared" si="222"/>
        <v>2</v>
      </c>
      <c r="K284" s="269">
        <f t="shared" si="223"/>
        <v>0.93</v>
      </c>
      <c r="L284" s="270">
        <f t="shared" si="256"/>
        <v>1.0149999999999999</v>
      </c>
      <c r="M284" s="271">
        <f t="shared" si="224"/>
        <v>21271605.909569133</v>
      </c>
      <c r="N284" s="271">
        <f t="shared" si="225"/>
        <v>23976498.556559145</v>
      </c>
      <c r="O284" s="271">
        <f t="shared" si="226"/>
        <v>25455316.523699999</v>
      </c>
      <c r="P284" s="271">
        <f t="shared" si="227"/>
        <v>27025344.747200005</v>
      </c>
      <c r="Q284" s="272">
        <f t="shared" si="228"/>
        <v>25455316.523699999</v>
      </c>
      <c r="R284" s="271">
        <f t="shared" si="228"/>
        <v>27025344.747200005</v>
      </c>
      <c r="S284" s="271">
        <f t="shared" si="229"/>
        <v>28692208.876091</v>
      </c>
      <c r="T284" s="271"/>
      <c r="U284" s="271">
        <f t="shared" si="230"/>
        <v>1403925990.0315628</v>
      </c>
      <c r="V284" s="271">
        <f t="shared" si="231"/>
        <v>1582448904.7329035</v>
      </c>
      <c r="W284" s="271">
        <f t="shared" si="232"/>
        <v>1680050890.5641999</v>
      </c>
      <c r="X284" s="272">
        <f t="shared" si="233"/>
        <v>1783672753.3152003</v>
      </c>
      <c r="Y284" s="272">
        <f t="shared" si="234"/>
        <v>1680050890.5641999</v>
      </c>
      <c r="Z284" s="271">
        <f t="shared" si="235"/>
        <v>1783672753.3152003</v>
      </c>
      <c r="AA284" s="271">
        <f t="shared" si="236"/>
        <v>1893685785.822006</v>
      </c>
      <c r="AB284" s="271"/>
      <c r="AC284" s="33" t="str">
        <f t="shared" si="237"/>
        <v>BERTAHAP</v>
      </c>
      <c r="AD284" s="273">
        <f t="shared" si="238"/>
        <v>0</v>
      </c>
      <c r="AE284" s="274">
        <v>2</v>
      </c>
      <c r="AF284" s="275"/>
      <c r="AG284" s="271" t="e">
        <f>IF(AF284&gt;#REF!,"LB","KR")</f>
        <v>#REF!</v>
      </c>
      <c r="AH284" s="275">
        <f t="shared" si="255"/>
        <v>1544319000</v>
      </c>
      <c r="AI284" s="275">
        <f t="shared" si="255"/>
        <v>1740694000</v>
      </c>
      <c r="AJ284" s="275">
        <f t="shared" si="255"/>
        <v>1848056000</v>
      </c>
      <c r="AK284" s="276">
        <f t="shared" ref="AK284:AN298" si="257">ROUNDUP((X284*(1+$J$5)),-3)</f>
        <v>1962041000</v>
      </c>
      <c r="AL284" s="276">
        <f t="shared" si="257"/>
        <v>1848056000</v>
      </c>
      <c r="AM284" s="275">
        <f t="shared" si="257"/>
        <v>1962041000</v>
      </c>
      <c r="AN284" s="275">
        <f t="shared" si="257"/>
        <v>2083055000</v>
      </c>
      <c r="AO284" s="52">
        <f t="shared" si="252"/>
        <v>1958940000</v>
      </c>
      <c r="AP284" s="43">
        <f t="shared" si="252"/>
        <v>2079764000</v>
      </c>
      <c r="AQ284" s="63">
        <f t="shared" si="239"/>
        <v>1763046000</v>
      </c>
      <c r="AR284" s="63">
        <f t="shared" si="240"/>
        <v>29384100</v>
      </c>
      <c r="AS284" s="351">
        <f t="shared" si="241"/>
        <v>36788268.75</v>
      </c>
      <c r="AT284" s="141">
        <f t="shared" si="242"/>
        <v>20797640</v>
      </c>
      <c r="AU284" s="5">
        <f t="shared" si="243"/>
        <v>29384100</v>
      </c>
      <c r="AV284" s="5">
        <f t="shared" si="244"/>
        <v>46201400</v>
      </c>
      <c r="AX284" s="2"/>
      <c r="AY284" s="2"/>
      <c r="BT284" s="56">
        <f t="shared" si="245"/>
        <v>-1356430.3418000005</v>
      </c>
      <c r="CT284" s="63">
        <f t="shared" si="246"/>
        <v>1871787600</v>
      </c>
      <c r="CU284" s="44">
        <f t="shared" si="247"/>
        <v>20797640</v>
      </c>
      <c r="CX284" s="56">
        <f t="shared" si="248"/>
        <v>1663250400</v>
      </c>
      <c r="CY284" s="44">
        <f t="shared" si="249"/>
        <v>27720840</v>
      </c>
      <c r="CZ284" s="49">
        <f t="shared" si="250"/>
        <v>46201400</v>
      </c>
    </row>
    <row r="285" spans="1:104">
      <c r="A285" s="3">
        <f t="shared" si="251"/>
        <v>246</v>
      </c>
      <c r="B285" s="263">
        <v>3</v>
      </c>
      <c r="C285" s="264" t="s">
        <v>190</v>
      </c>
      <c r="D285" s="265" t="s">
        <v>41</v>
      </c>
      <c r="E285" s="266"/>
      <c r="F285" s="41" t="s">
        <v>45</v>
      </c>
      <c r="G285" s="267">
        <f t="shared" si="219"/>
        <v>60</v>
      </c>
      <c r="H285" s="267">
        <f t="shared" si="220"/>
        <v>52</v>
      </c>
      <c r="I285" s="268">
        <f t="shared" si="221"/>
        <v>26966806</v>
      </c>
      <c r="J285" s="268">
        <f t="shared" si="222"/>
        <v>2</v>
      </c>
      <c r="K285" s="269">
        <f t="shared" si="223"/>
        <v>0.93</v>
      </c>
      <c r="L285" s="270">
        <f t="shared" si="256"/>
        <v>1.0149999999999999</v>
      </c>
      <c r="M285" s="271">
        <f t="shared" si="224"/>
        <v>21271605.909569133</v>
      </c>
      <c r="N285" s="271">
        <f t="shared" si="225"/>
        <v>23976498.556559145</v>
      </c>
      <c r="O285" s="271">
        <f t="shared" si="226"/>
        <v>25455316.523699999</v>
      </c>
      <c r="P285" s="271">
        <f t="shared" si="227"/>
        <v>27025344.747200005</v>
      </c>
      <c r="Q285" s="272">
        <f t="shared" si="228"/>
        <v>25455316.523699999</v>
      </c>
      <c r="R285" s="271">
        <f t="shared" si="228"/>
        <v>27025344.747200005</v>
      </c>
      <c r="S285" s="271">
        <f t="shared" si="229"/>
        <v>28692208.876091</v>
      </c>
      <c r="T285" s="271"/>
      <c r="U285" s="271">
        <f t="shared" si="230"/>
        <v>1106123507.297595</v>
      </c>
      <c r="V285" s="271">
        <f t="shared" si="231"/>
        <v>1246777924.9410756</v>
      </c>
      <c r="W285" s="271">
        <f t="shared" si="232"/>
        <v>1323676459.2323999</v>
      </c>
      <c r="X285" s="272">
        <f t="shared" si="233"/>
        <v>1405317926.8544002</v>
      </c>
      <c r="Y285" s="272">
        <f t="shared" si="234"/>
        <v>1323676459.2323999</v>
      </c>
      <c r="Z285" s="271">
        <f t="shared" si="235"/>
        <v>1405317926.8544002</v>
      </c>
      <c r="AA285" s="271">
        <f t="shared" si="236"/>
        <v>1491994861.5567319</v>
      </c>
      <c r="AB285" s="271"/>
      <c r="AC285" s="33" t="str">
        <f t="shared" si="237"/>
        <v>BERTAHAP</v>
      </c>
      <c r="AD285" s="273">
        <f t="shared" si="238"/>
        <v>0</v>
      </c>
      <c r="AE285" s="274">
        <v>2</v>
      </c>
      <c r="AF285" s="275"/>
      <c r="AG285" s="271" t="e">
        <f>IF(AF285&gt;#REF!,"LB","KR")</f>
        <v>#REF!</v>
      </c>
      <c r="AH285" s="275">
        <f t="shared" ref="AH285:AJ298" si="258">ROUNDUP((U285*(1+$J$5)),-3)</f>
        <v>1216736000</v>
      </c>
      <c r="AI285" s="275">
        <f t="shared" si="258"/>
        <v>1371456000</v>
      </c>
      <c r="AJ285" s="275">
        <f t="shared" si="258"/>
        <v>1456045000</v>
      </c>
      <c r="AK285" s="276">
        <f t="shared" si="257"/>
        <v>1545850000</v>
      </c>
      <c r="AL285" s="276">
        <f t="shared" si="257"/>
        <v>1456045000</v>
      </c>
      <c r="AM285" s="275">
        <f t="shared" si="257"/>
        <v>1545850000</v>
      </c>
      <c r="AN285" s="275">
        <f t="shared" si="257"/>
        <v>1641195000</v>
      </c>
      <c r="AO285" s="52">
        <f t="shared" si="252"/>
        <v>1543408000</v>
      </c>
      <c r="AP285" s="43">
        <f t="shared" si="252"/>
        <v>1638601000</v>
      </c>
      <c r="AQ285" s="63">
        <f t="shared" si="239"/>
        <v>1389067200</v>
      </c>
      <c r="AR285" s="63">
        <f t="shared" si="240"/>
        <v>23151120</v>
      </c>
      <c r="AS285" s="351">
        <f t="shared" si="241"/>
        <v>28984687.5</v>
      </c>
      <c r="AT285" s="141">
        <f t="shared" si="242"/>
        <v>16386010</v>
      </c>
      <c r="AU285" s="5">
        <f t="shared" si="243"/>
        <v>23151120</v>
      </c>
      <c r="AV285" s="5">
        <f t="shared" si="244"/>
        <v>36401125</v>
      </c>
      <c r="AX285" s="2"/>
      <c r="AY285" s="2"/>
      <c r="BT285" s="56">
        <f t="shared" si="245"/>
        <v>-1356430.3418000005</v>
      </c>
      <c r="CT285" s="63">
        <f t="shared" si="246"/>
        <v>1474740900</v>
      </c>
      <c r="CU285" s="44">
        <f t="shared" si="247"/>
        <v>16386010</v>
      </c>
      <c r="CX285" s="56">
        <f t="shared" si="248"/>
        <v>1310440500</v>
      </c>
      <c r="CY285" s="44">
        <f t="shared" si="249"/>
        <v>21840675</v>
      </c>
      <c r="CZ285" s="49">
        <f t="shared" si="250"/>
        <v>36401125</v>
      </c>
    </row>
    <row r="286" spans="1:104">
      <c r="A286" s="3">
        <f t="shared" si="251"/>
        <v>247</v>
      </c>
      <c r="B286" s="263">
        <v>4</v>
      </c>
      <c r="C286" s="264" t="s">
        <v>190</v>
      </c>
      <c r="D286" s="265">
        <v>10</v>
      </c>
      <c r="E286" s="266"/>
      <c r="F286" s="41" t="s">
        <v>48</v>
      </c>
      <c r="G286" s="267">
        <f t="shared" si="219"/>
        <v>74</v>
      </c>
      <c r="H286" s="267">
        <f t="shared" si="220"/>
        <v>63</v>
      </c>
      <c r="I286" s="268">
        <f t="shared" si="221"/>
        <v>26966806</v>
      </c>
      <c r="J286" s="268">
        <f t="shared" si="222"/>
        <v>2</v>
      </c>
      <c r="K286" s="269">
        <f t="shared" si="223"/>
        <v>0.93</v>
      </c>
      <c r="L286" s="270">
        <f t="shared" si="256"/>
        <v>1.0149999999999999</v>
      </c>
      <c r="M286" s="271">
        <f t="shared" si="224"/>
        <v>21271605.909569133</v>
      </c>
      <c r="N286" s="271">
        <f t="shared" si="225"/>
        <v>23976498.556559145</v>
      </c>
      <c r="O286" s="271">
        <f t="shared" si="226"/>
        <v>25455316.523699999</v>
      </c>
      <c r="P286" s="271">
        <f t="shared" si="227"/>
        <v>27025344.747200005</v>
      </c>
      <c r="Q286" s="272">
        <f t="shared" si="228"/>
        <v>25455316.523699999</v>
      </c>
      <c r="R286" s="271">
        <f t="shared" si="228"/>
        <v>27025344.747200005</v>
      </c>
      <c r="S286" s="271">
        <f t="shared" si="229"/>
        <v>28692208.876091</v>
      </c>
      <c r="T286" s="271"/>
      <c r="U286" s="271">
        <f t="shared" si="230"/>
        <v>1340111172.3028555</v>
      </c>
      <c r="V286" s="271">
        <f t="shared" si="231"/>
        <v>1510519409.0632262</v>
      </c>
      <c r="W286" s="271">
        <f t="shared" si="232"/>
        <v>1603684940.9930999</v>
      </c>
      <c r="X286" s="272">
        <f t="shared" si="233"/>
        <v>1702596719.0736003</v>
      </c>
      <c r="Y286" s="272">
        <f t="shared" si="234"/>
        <v>1603684940.9930999</v>
      </c>
      <c r="Z286" s="271">
        <f t="shared" si="235"/>
        <v>1702596719.0736003</v>
      </c>
      <c r="AA286" s="271">
        <f t="shared" si="236"/>
        <v>1807609159.193733</v>
      </c>
      <c r="AB286" s="271"/>
      <c r="AC286" s="33" t="str">
        <f t="shared" si="237"/>
        <v>BERTAHAP</v>
      </c>
      <c r="AD286" s="273">
        <f t="shared" si="238"/>
        <v>0</v>
      </c>
      <c r="AE286" s="274">
        <v>2</v>
      </c>
      <c r="AF286" s="275"/>
      <c r="AG286" s="271" t="e">
        <f>IF(AF286&gt;#REF!,"LB","KR")</f>
        <v>#REF!</v>
      </c>
      <c r="AH286" s="275">
        <f t="shared" si="258"/>
        <v>1474123000</v>
      </c>
      <c r="AI286" s="275">
        <f t="shared" si="258"/>
        <v>1661572000</v>
      </c>
      <c r="AJ286" s="275">
        <f t="shared" si="258"/>
        <v>1764054000</v>
      </c>
      <c r="AK286" s="276">
        <f t="shared" si="257"/>
        <v>1872857000</v>
      </c>
      <c r="AL286" s="276">
        <f t="shared" si="257"/>
        <v>1764054000</v>
      </c>
      <c r="AM286" s="275">
        <f t="shared" si="257"/>
        <v>1872857000</v>
      </c>
      <c r="AN286" s="275">
        <f t="shared" si="257"/>
        <v>1988371000</v>
      </c>
      <c r="AO286" s="52">
        <f t="shared" si="252"/>
        <v>1869898000</v>
      </c>
      <c r="AP286" s="43">
        <f t="shared" si="252"/>
        <v>1985229000</v>
      </c>
      <c r="AQ286" s="63">
        <f t="shared" si="239"/>
        <v>1682908200</v>
      </c>
      <c r="AR286" s="63">
        <f t="shared" si="240"/>
        <v>28048470</v>
      </c>
      <c r="AS286" s="351">
        <f t="shared" si="241"/>
        <v>35116068.75</v>
      </c>
      <c r="AT286" s="141">
        <f t="shared" si="242"/>
        <v>19852290</v>
      </c>
      <c r="AU286" s="5">
        <f t="shared" si="243"/>
        <v>28048470</v>
      </c>
      <c r="AV286" s="5">
        <f t="shared" si="244"/>
        <v>44101350</v>
      </c>
      <c r="AX286" s="2"/>
      <c r="AY286" s="2"/>
      <c r="BT286" s="56">
        <f t="shared" si="245"/>
        <v>-1356430.3418000005</v>
      </c>
      <c r="CT286" s="63">
        <f t="shared" si="246"/>
        <v>1786706100</v>
      </c>
      <c r="CU286" s="44">
        <f t="shared" si="247"/>
        <v>19852290</v>
      </c>
      <c r="CX286" s="56">
        <f t="shared" si="248"/>
        <v>1587648600</v>
      </c>
      <c r="CY286" s="44">
        <f t="shared" si="249"/>
        <v>26460810</v>
      </c>
      <c r="CZ286" s="49">
        <f t="shared" si="250"/>
        <v>44101350</v>
      </c>
    </row>
    <row r="287" spans="1:104">
      <c r="A287" s="3">
        <f t="shared" si="251"/>
        <v>248</v>
      </c>
      <c r="B287" s="263">
        <v>5</v>
      </c>
      <c r="C287" s="264" t="s">
        <v>190</v>
      </c>
      <c r="D287" s="299">
        <v>12</v>
      </c>
      <c r="E287" s="266"/>
      <c r="F287" s="41" t="s">
        <v>50</v>
      </c>
      <c r="G287" s="267">
        <f t="shared" si="219"/>
        <v>67</v>
      </c>
      <c r="H287" s="267">
        <f t="shared" si="220"/>
        <v>57</v>
      </c>
      <c r="I287" s="268">
        <f t="shared" si="221"/>
        <v>26966806</v>
      </c>
      <c r="J287" s="268">
        <f t="shared" si="222"/>
        <v>2</v>
      </c>
      <c r="K287" s="269">
        <f t="shared" si="223"/>
        <v>0.93</v>
      </c>
      <c r="L287" s="270">
        <f t="shared" si="256"/>
        <v>1.0149999999999999</v>
      </c>
      <c r="M287" s="271">
        <f t="shared" si="224"/>
        <v>21271605.909569133</v>
      </c>
      <c r="N287" s="271">
        <f t="shared" si="225"/>
        <v>23976498.556559145</v>
      </c>
      <c r="O287" s="271">
        <f t="shared" si="226"/>
        <v>25455316.523699999</v>
      </c>
      <c r="P287" s="271">
        <f t="shared" si="227"/>
        <v>27025344.747200005</v>
      </c>
      <c r="Q287" s="272">
        <f t="shared" si="228"/>
        <v>25455316.523699999</v>
      </c>
      <c r="R287" s="271">
        <f t="shared" si="228"/>
        <v>27025344.747200005</v>
      </c>
      <c r="S287" s="271">
        <f t="shared" si="229"/>
        <v>28692208.876091</v>
      </c>
      <c r="T287" s="271"/>
      <c r="U287" s="271">
        <f t="shared" si="230"/>
        <v>1212481536.8454406</v>
      </c>
      <c r="V287" s="271">
        <f t="shared" si="231"/>
        <v>1366660417.7238712</v>
      </c>
      <c r="W287" s="271">
        <f t="shared" si="232"/>
        <v>1450953041.8508999</v>
      </c>
      <c r="X287" s="272">
        <f t="shared" si="233"/>
        <v>1540444650.5904002</v>
      </c>
      <c r="Y287" s="272">
        <f t="shared" si="234"/>
        <v>1450953041.8508999</v>
      </c>
      <c r="Z287" s="271">
        <f t="shared" si="235"/>
        <v>1540444650.5904002</v>
      </c>
      <c r="AA287" s="271">
        <f t="shared" si="236"/>
        <v>1635455905.937187</v>
      </c>
      <c r="AB287" s="271"/>
      <c r="AC287" s="33" t="str">
        <f t="shared" si="237"/>
        <v>BERTAHAP</v>
      </c>
      <c r="AD287" s="273">
        <f t="shared" si="238"/>
        <v>0</v>
      </c>
      <c r="AE287" s="274">
        <v>2</v>
      </c>
      <c r="AF287" s="275"/>
      <c r="AG287" s="271" t="e">
        <f>IF(AF287&gt;#REF!,"LB","KR")</f>
        <v>#REF!</v>
      </c>
      <c r="AH287" s="275">
        <f t="shared" si="258"/>
        <v>1333730000</v>
      </c>
      <c r="AI287" s="275">
        <f t="shared" si="258"/>
        <v>1503327000</v>
      </c>
      <c r="AJ287" s="275">
        <f t="shared" si="258"/>
        <v>1596049000</v>
      </c>
      <c r="AK287" s="276">
        <f t="shared" si="257"/>
        <v>1694490000</v>
      </c>
      <c r="AL287" s="276">
        <f t="shared" si="257"/>
        <v>1596049000</v>
      </c>
      <c r="AM287" s="275">
        <f t="shared" si="257"/>
        <v>1694490000</v>
      </c>
      <c r="AN287" s="275">
        <f t="shared" si="257"/>
        <v>1799002000</v>
      </c>
      <c r="AO287" s="52">
        <f t="shared" si="252"/>
        <v>1691812000</v>
      </c>
      <c r="AP287" s="43">
        <f t="shared" si="252"/>
        <v>1796160000</v>
      </c>
      <c r="AQ287" s="63">
        <f t="shared" si="239"/>
        <v>1522630800</v>
      </c>
      <c r="AR287" s="63">
        <f t="shared" si="240"/>
        <v>25377180</v>
      </c>
      <c r="AS287" s="351">
        <f t="shared" si="241"/>
        <v>31771687.5</v>
      </c>
      <c r="AT287" s="141">
        <f t="shared" si="242"/>
        <v>17961600</v>
      </c>
      <c r="AU287" s="5">
        <f t="shared" si="243"/>
        <v>25377180</v>
      </c>
      <c r="AV287" s="5">
        <f t="shared" si="244"/>
        <v>39901225</v>
      </c>
      <c r="AX287" s="2"/>
      <c r="AY287" s="2"/>
      <c r="BT287" s="56">
        <f t="shared" si="245"/>
        <v>-1356430.3418000005</v>
      </c>
      <c r="CT287" s="63">
        <f t="shared" si="246"/>
        <v>1616544000</v>
      </c>
      <c r="CU287" s="44">
        <f t="shared" si="247"/>
        <v>17961600</v>
      </c>
      <c r="CX287" s="56">
        <f t="shared" si="248"/>
        <v>1436444100</v>
      </c>
      <c r="CY287" s="44">
        <f t="shared" si="249"/>
        <v>23940735</v>
      </c>
      <c r="CZ287" s="49">
        <f t="shared" si="250"/>
        <v>39901225</v>
      </c>
    </row>
    <row r="288" spans="1:104">
      <c r="A288" s="3">
        <f t="shared" si="251"/>
        <v>249</v>
      </c>
      <c r="B288" s="263">
        <v>6</v>
      </c>
      <c r="C288" s="264" t="s">
        <v>190</v>
      </c>
      <c r="D288" s="265">
        <v>16</v>
      </c>
      <c r="E288" s="266"/>
      <c r="F288" s="41" t="s">
        <v>52</v>
      </c>
      <c r="G288" s="267">
        <f t="shared" si="219"/>
        <v>71</v>
      </c>
      <c r="H288" s="267">
        <f t="shared" si="220"/>
        <v>63</v>
      </c>
      <c r="I288" s="268">
        <f t="shared" si="221"/>
        <v>26966806</v>
      </c>
      <c r="J288" s="268">
        <f t="shared" si="222"/>
        <v>2</v>
      </c>
      <c r="K288" s="269">
        <f t="shared" si="223"/>
        <v>0.93</v>
      </c>
      <c r="L288" s="270">
        <f t="shared" si="256"/>
        <v>1.0149999999999999</v>
      </c>
      <c r="M288" s="271">
        <f t="shared" si="224"/>
        <v>21271605.909569133</v>
      </c>
      <c r="N288" s="271">
        <f t="shared" si="225"/>
        <v>23976498.556559145</v>
      </c>
      <c r="O288" s="271">
        <f t="shared" si="226"/>
        <v>25455316.523699999</v>
      </c>
      <c r="P288" s="271">
        <f t="shared" si="227"/>
        <v>27025344.747200005</v>
      </c>
      <c r="Q288" s="272">
        <f t="shared" si="228"/>
        <v>25455316.523699999</v>
      </c>
      <c r="R288" s="271">
        <f t="shared" si="228"/>
        <v>27025344.747200005</v>
      </c>
      <c r="S288" s="271">
        <f t="shared" si="229"/>
        <v>28692208.876091</v>
      </c>
      <c r="T288" s="271"/>
      <c r="U288" s="271">
        <f t="shared" si="230"/>
        <v>1340111172.3028555</v>
      </c>
      <c r="V288" s="271">
        <f t="shared" si="231"/>
        <v>1510519409.0632262</v>
      </c>
      <c r="W288" s="271">
        <f t="shared" si="232"/>
        <v>1603684940.9930999</v>
      </c>
      <c r="X288" s="272">
        <f t="shared" si="233"/>
        <v>1702596719.0736003</v>
      </c>
      <c r="Y288" s="272">
        <f t="shared" si="234"/>
        <v>1603684940.9930999</v>
      </c>
      <c r="Z288" s="271">
        <f t="shared" si="235"/>
        <v>1702596719.0736003</v>
      </c>
      <c r="AA288" s="271">
        <f t="shared" si="236"/>
        <v>1807609159.193733</v>
      </c>
      <c r="AB288" s="271"/>
      <c r="AC288" s="33" t="str">
        <f t="shared" si="237"/>
        <v>BERTAHAP</v>
      </c>
      <c r="AD288" s="273">
        <f t="shared" si="238"/>
        <v>0</v>
      </c>
      <c r="AE288" s="274">
        <v>2</v>
      </c>
      <c r="AF288" s="275"/>
      <c r="AG288" s="271" t="e">
        <f>IF(AF288&gt;#REF!,"LB","KR")</f>
        <v>#REF!</v>
      </c>
      <c r="AH288" s="275">
        <f t="shared" si="258"/>
        <v>1474123000</v>
      </c>
      <c r="AI288" s="275">
        <f t="shared" si="258"/>
        <v>1661572000</v>
      </c>
      <c r="AJ288" s="275">
        <f t="shared" si="258"/>
        <v>1764054000</v>
      </c>
      <c r="AK288" s="276">
        <f t="shared" si="257"/>
        <v>1872857000</v>
      </c>
      <c r="AL288" s="276">
        <f t="shared" si="257"/>
        <v>1764054000</v>
      </c>
      <c r="AM288" s="275">
        <f t="shared" si="257"/>
        <v>1872857000</v>
      </c>
      <c r="AN288" s="275">
        <f t="shared" si="257"/>
        <v>1988371000</v>
      </c>
      <c r="AO288" s="52">
        <f t="shared" si="252"/>
        <v>1869898000</v>
      </c>
      <c r="AP288" s="43">
        <f t="shared" si="252"/>
        <v>1985229000</v>
      </c>
      <c r="AQ288" s="63">
        <f t="shared" si="239"/>
        <v>1682908200</v>
      </c>
      <c r="AR288" s="63">
        <f t="shared" si="240"/>
        <v>28048470</v>
      </c>
      <c r="AS288" s="351">
        <f t="shared" si="241"/>
        <v>35116068.75</v>
      </c>
      <c r="AT288" s="141">
        <f t="shared" si="242"/>
        <v>19852290</v>
      </c>
      <c r="AU288" s="5">
        <f t="shared" si="243"/>
        <v>28048470</v>
      </c>
      <c r="AV288" s="5">
        <f t="shared" si="244"/>
        <v>44101350</v>
      </c>
      <c r="AX288" s="2"/>
      <c r="AY288" s="2"/>
      <c r="BT288" s="56">
        <f t="shared" si="245"/>
        <v>-1356430.3418000005</v>
      </c>
      <c r="CT288" s="63">
        <f t="shared" si="246"/>
        <v>1786706100</v>
      </c>
      <c r="CU288" s="44">
        <f t="shared" si="247"/>
        <v>19852290</v>
      </c>
      <c r="CX288" s="56">
        <f t="shared" si="248"/>
        <v>1587648600</v>
      </c>
      <c r="CY288" s="44">
        <f t="shared" si="249"/>
        <v>26460810</v>
      </c>
      <c r="CZ288" s="49">
        <f t="shared" si="250"/>
        <v>44101350</v>
      </c>
    </row>
    <row r="289" spans="1:256">
      <c r="A289" s="3">
        <f t="shared" si="251"/>
        <v>250</v>
      </c>
      <c r="B289" s="263">
        <v>7</v>
      </c>
      <c r="C289" s="264" t="s">
        <v>190</v>
      </c>
      <c r="D289" s="299">
        <v>18</v>
      </c>
      <c r="E289" s="266"/>
      <c r="F289" s="41" t="s">
        <v>54</v>
      </c>
      <c r="G289" s="267">
        <f t="shared" si="219"/>
        <v>97</v>
      </c>
      <c r="H289" s="267">
        <f t="shared" si="220"/>
        <v>85</v>
      </c>
      <c r="I289" s="268">
        <f t="shared" si="221"/>
        <v>26966806</v>
      </c>
      <c r="J289" s="268">
        <f t="shared" si="222"/>
        <v>2</v>
      </c>
      <c r="K289" s="269">
        <f t="shared" si="223"/>
        <v>0.93</v>
      </c>
      <c r="L289" s="270">
        <f t="shared" si="256"/>
        <v>1.0149999999999999</v>
      </c>
      <c r="M289" s="271">
        <f t="shared" si="224"/>
        <v>21271605.909569133</v>
      </c>
      <c r="N289" s="271">
        <f t="shared" si="225"/>
        <v>23976498.556559145</v>
      </c>
      <c r="O289" s="271">
        <f t="shared" si="226"/>
        <v>25455316.523699999</v>
      </c>
      <c r="P289" s="271">
        <f t="shared" si="227"/>
        <v>27025344.747200005</v>
      </c>
      <c r="Q289" s="272">
        <f t="shared" si="228"/>
        <v>25455316.523699999</v>
      </c>
      <c r="R289" s="271">
        <f t="shared" si="228"/>
        <v>27025344.747200005</v>
      </c>
      <c r="S289" s="271">
        <f t="shared" si="229"/>
        <v>28692208.876091</v>
      </c>
      <c r="T289" s="271"/>
      <c r="U289" s="271">
        <f t="shared" si="230"/>
        <v>1808086502.3133764</v>
      </c>
      <c r="V289" s="271">
        <f t="shared" si="231"/>
        <v>2038002377.3075273</v>
      </c>
      <c r="W289" s="271">
        <f t="shared" si="232"/>
        <v>2163701904.5144997</v>
      </c>
      <c r="X289" s="272">
        <f t="shared" si="233"/>
        <v>2297154303.5120006</v>
      </c>
      <c r="Y289" s="272">
        <f t="shared" si="234"/>
        <v>2163701904.5144997</v>
      </c>
      <c r="Z289" s="271">
        <f t="shared" si="235"/>
        <v>2297154303.5120006</v>
      </c>
      <c r="AA289" s="271">
        <f t="shared" si="236"/>
        <v>2438837754.4677348</v>
      </c>
      <c r="AB289" s="271"/>
      <c r="AC289" s="33" t="str">
        <f t="shared" si="237"/>
        <v>BERTAHAP</v>
      </c>
      <c r="AD289" s="273">
        <f t="shared" si="238"/>
        <v>0</v>
      </c>
      <c r="AE289" s="274">
        <v>2</v>
      </c>
      <c r="AF289" s="275"/>
      <c r="AG289" s="271" t="e">
        <f>IF(AF289&gt;#REF!,"LB","KR")</f>
        <v>#REF!</v>
      </c>
      <c r="AH289" s="275">
        <f t="shared" si="258"/>
        <v>1988896000</v>
      </c>
      <c r="AI289" s="275">
        <f t="shared" si="258"/>
        <v>2241803000</v>
      </c>
      <c r="AJ289" s="275">
        <f t="shared" si="258"/>
        <v>2380073000</v>
      </c>
      <c r="AK289" s="276">
        <f t="shared" si="257"/>
        <v>2526870000</v>
      </c>
      <c r="AL289" s="276">
        <f t="shared" si="257"/>
        <v>2380073000</v>
      </c>
      <c r="AM289" s="275">
        <f t="shared" si="257"/>
        <v>2526870000</v>
      </c>
      <c r="AN289" s="275">
        <f t="shared" si="257"/>
        <v>2682722000</v>
      </c>
      <c r="AO289" s="52">
        <f t="shared" si="252"/>
        <v>2522878000</v>
      </c>
      <c r="AP289" s="43">
        <f t="shared" si="252"/>
        <v>2678483000</v>
      </c>
      <c r="AQ289" s="63">
        <f t="shared" si="239"/>
        <v>2270590200</v>
      </c>
      <c r="AR289" s="63">
        <f t="shared" si="240"/>
        <v>37843170</v>
      </c>
      <c r="AS289" s="351">
        <f t="shared" si="241"/>
        <v>47378812.5</v>
      </c>
      <c r="AT289" s="141">
        <f t="shared" si="242"/>
        <v>26784830</v>
      </c>
      <c r="AU289" s="5">
        <f t="shared" si="243"/>
        <v>37843170</v>
      </c>
      <c r="AV289" s="5">
        <f t="shared" si="244"/>
        <v>59501825</v>
      </c>
      <c r="AX289" s="2"/>
      <c r="AY289" s="2"/>
      <c r="BT289" s="56">
        <f t="shared" si="245"/>
        <v>-1356430.3418000005</v>
      </c>
      <c r="CT289" s="63">
        <f t="shared" si="246"/>
        <v>2410634700</v>
      </c>
      <c r="CU289" s="44">
        <f t="shared" si="247"/>
        <v>26784830</v>
      </c>
      <c r="CX289" s="56">
        <f t="shared" si="248"/>
        <v>2142065700</v>
      </c>
      <c r="CY289" s="44">
        <f t="shared" si="249"/>
        <v>35701095</v>
      </c>
      <c r="CZ289" s="49">
        <f t="shared" si="250"/>
        <v>59501825</v>
      </c>
    </row>
    <row r="290" spans="1:256">
      <c r="A290" s="3">
        <f t="shared" si="251"/>
        <v>251</v>
      </c>
      <c r="B290" s="263">
        <v>8</v>
      </c>
      <c r="C290" s="264" t="s">
        <v>190</v>
      </c>
      <c r="D290" s="299">
        <v>20</v>
      </c>
      <c r="E290" s="266"/>
      <c r="F290" s="41" t="s">
        <v>70</v>
      </c>
      <c r="G290" s="267">
        <f t="shared" si="219"/>
        <v>60</v>
      </c>
      <c r="H290" s="267">
        <f t="shared" si="220"/>
        <v>51</v>
      </c>
      <c r="I290" s="268">
        <f t="shared" si="221"/>
        <v>26966806</v>
      </c>
      <c r="J290" s="268">
        <f t="shared" si="222"/>
        <v>2</v>
      </c>
      <c r="K290" s="269">
        <f t="shared" si="223"/>
        <v>0.93</v>
      </c>
      <c r="L290" s="270">
        <f t="shared" si="256"/>
        <v>1.0149999999999999</v>
      </c>
      <c r="M290" s="271">
        <f t="shared" si="224"/>
        <v>21271605.909569133</v>
      </c>
      <c r="N290" s="271">
        <f t="shared" si="225"/>
        <v>23976498.556559145</v>
      </c>
      <c r="O290" s="271">
        <f t="shared" si="226"/>
        <v>25455316.523699999</v>
      </c>
      <c r="P290" s="271">
        <f t="shared" si="227"/>
        <v>27025344.747200005</v>
      </c>
      <c r="Q290" s="272">
        <f t="shared" si="228"/>
        <v>25455316.523699999</v>
      </c>
      <c r="R290" s="271">
        <f t="shared" si="228"/>
        <v>27025344.747200005</v>
      </c>
      <c r="S290" s="271">
        <f t="shared" si="229"/>
        <v>28692208.876091</v>
      </c>
      <c r="T290" s="271"/>
      <c r="U290" s="271">
        <f t="shared" si="230"/>
        <v>1084851901.3880258</v>
      </c>
      <c r="V290" s="271">
        <f t="shared" si="231"/>
        <v>1222801426.3845165</v>
      </c>
      <c r="W290" s="271">
        <f t="shared" si="232"/>
        <v>1298221142.7086999</v>
      </c>
      <c r="X290" s="272">
        <f t="shared" si="233"/>
        <v>1378292582.1072001</v>
      </c>
      <c r="Y290" s="272">
        <f t="shared" si="234"/>
        <v>1298221142.7086999</v>
      </c>
      <c r="Z290" s="271">
        <f t="shared" si="235"/>
        <v>1378292582.1072001</v>
      </c>
      <c r="AA290" s="271">
        <f t="shared" si="236"/>
        <v>1463302652.6806409</v>
      </c>
      <c r="AB290" s="271"/>
      <c r="AC290" s="33" t="str">
        <f t="shared" si="237"/>
        <v>BERTAHAP</v>
      </c>
      <c r="AD290" s="273">
        <f t="shared" si="238"/>
        <v>0</v>
      </c>
      <c r="AE290" s="274">
        <v>2</v>
      </c>
      <c r="AF290" s="275"/>
      <c r="AG290" s="271" t="e">
        <f>IF(AF290&gt;#REF!,"LB","KR")</f>
        <v>#REF!</v>
      </c>
      <c r="AH290" s="275">
        <f t="shared" si="258"/>
        <v>1193338000</v>
      </c>
      <c r="AI290" s="275">
        <f t="shared" si="258"/>
        <v>1345082000</v>
      </c>
      <c r="AJ290" s="275">
        <f t="shared" si="258"/>
        <v>1428044000</v>
      </c>
      <c r="AK290" s="276">
        <f t="shared" si="257"/>
        <v>1516122000</v>
      </c>
      <c r="AL290" s="276">
        <f t="shared" si="257"/>
        <v>1428044000</v>
      </c>
      <c r="AM290" s="275">
        <f t="shared" si="257"/>
        <v>1516122000</v>
      </c>
      <c r="AN290" s="275">
        <f t="shared" si="257"/>
        <v>1609633000</v>
      </c>
      <c r="AO290" s="52">
        <f t="shared" si="252"/>
        <v>1513727000</v>
      </c>
      <c r="AP290" s="43">
        <f t="shared" si="252"/>
        <v>1607090000</v>
      </c>
      <c r="AQ290" s="63">
        <f t="shared" si="239"/>
        <v>1362354300</v>
      </c>
      <c r="AR290" s="63">
        <f t="shared" si="240"/>
        <v>22705905</v>
      </c>
      <c r="AS290" s="351">
        <f t="shared" si="241"/>
        <v>28427287.5</v>
      </c>
      <c r="AT290" s="141">
        <f t="shared" si="242"/>
        <v>16070900</v>
      </c>
      <c r="AU290" s="5">
        <f t="shared" si="243"/>
        <v>22705905</v>
      </c>
      <c r="AV290" s="5">
        <f t="shared" si="244"/>
        <v>35701100</v>
      </c>
      <c r="AX290" s="2"/>
      <c r="AY290" s="2"/>
      <c r="BT290" s="56">
        <f t="shared" si="245"/>
        <v>-1356430.3418000005</v>
      </c>
      <c r="CT290" s="63">
        <f t="shared" si="246"/>
        <v>1446381000</v>
      </c>
      <c r="CU290" s="44">
        <f t="shared" si="247"/>
        <v>16070900</v>
      </c>
      <c r="CX290" s="56">
        <f t="shared" si="248"/>
        <v>1285239600</v>
      </c>
      <c r="CY290" s="44">
        <f t="shared" si="249"/>
        <v>21420660</v>
      </c>
      <c r="CZ290" s="49">
        <f t="shared" si="250"/>
        <v>35701100</v>
      </c>
    </row>
    <row r="291" spans="1:256">
      <c r="A291" s="3">
        <f t="shared" si="251"/>
        <v>252</v>
      </c>
      <c r="B291" s="263">
        <v>9</v>
      </c>
      <c r="C291" s="264" t="s">
        <v>190</v>
      </c>
      <c r="D291" s="299">
        <v>22</v>
      </c>
      <c r="E291" s="266">
        <v>0</v>
      </c>
      <c r="F291" s="41" t="s">
        <v>89</v>
      </c>
      <c r="G291" s="267">
        <f t="shared" si="219"/>
        <v>81</v>
      </c>
      <c r="H291" s="267">
        <f t="shared" si="220"/>
        <v>70</v>
      </c>
      <c r="I291" s="268">
        <f t="shared" si="221"/>
        <v>26966806</v>
      </c>
      <c r="J291" s="268">
        <f t="shared" si="222"/>
        <v>4</v>
      </c>
      <c r="K291" s="269">
        <f t="shared" si="223"/>
        <v>0.97</v>
      </c>
      <c r="L291" s="270">
        <f t="shared" si="256"/>
        <v>1.0149999999999999</v>
      </c>
      <c r="M291" s="271">
        <f t="shared" si="224"/>
        <v>22186513.690625869</v>
      </c>
      <c r="N291" s="271">
        <f t="shared" si="225"/>
        <v>25007745.806303624</v>
      </c>
      <c r="O291" s="271">
        <f t="shared" si="226"/>
        <v>26550168.847299997</v>
      </c>
      <c r="P291" s="271">
        <f t="shared" si="227"/>
        <v>28187725.166434411</v>
      </c>
      <c r="Q291" s="272">
        <f t="shared" si="228"/>
        <v>26550168.847299997</v>
      </c>
      <c r="R291" s="271">
        <f t="shared" si="228"/>
        <v>28187725.166434411</v>
      </c>
      <c r="S291" s="271">
        <f t="shared" si="229"/>
        <v>29926282.376137923</v>
      </c>
      <c r="T291" s="271"/>
      <c r="U291" s="271">
        <f t="shared" si="230"/>
        <v>1553055958.3438108</v>
      </c>
      <c r="V291" s="271">
        <f t="shared" si="231"/>
        <v>1750542206.4412537</v>
      </c>
      <c r="W291" s="271">
        <f t="shared" si="232"/>
        <v>1858511819.3109999</v>
      </c>
      <c r="X291" s="272">
        <f t="shared" si="233"/>
        <v>1973140761.6504087</v>
      </c>
      <c r="Y291" s="272">
        <f t="shared" si="234"/>
        <v>1858511819.3109999</v>
      </c>
      <c r="Z291" s="271">
        <f t="shared" si="235"/>
        <v>1973140761.6504087</v>
      </c>
      <c r="AA291" s="271">
        <f t="shared" si="236"/>
        <v>2094839766.3296547</v>
      </c>
      <c r="AB291" s="271"/>
      <c r="AC291" s="33" t="str">
        <f t="shared" si="237"/>
        <v>BERTAHAP</v>
      </c>
      <c r="AD291" s="273">
        <f t="shared" si="238"/>
        <v>0</v>
      </c>
      <c r="AE291" s="274">
        <v>2</v>
      </c>
      <c r="AF291" s="275"/>
      <c r="AG291" s="271" t="e">
        <f>IF(AF291&gt;#REF!,"LB","KR")</f>
        <v>#REF!</v>
      </c>
      <c r="AH291" s="275">
        <f t="shared" si="258"/>
        <v>1708362000</v>
      </c>
      <c r="AI291" s="275">
        <f t="shared" si="258"/>
        <v>1925597000</v>
      </c>
      <c r="AJ291" s="275">
        <f t="shared" si="258"/>
        <v>2044364000</v>
      </c>
      <c r="AK291" s="276">
        <f t="shared" si="257"/>
        <v>2170455000</v>
      </c>
      <c r="AL291" s="276">
        <f t="shared" si="257"/>
        <v>2044364000</v>
      </c>
      <c r="AM291" s="275">
        <f t="shared" si="257"/>
        <v>2170455000</v>
      </c>
      <c r="AN291" s="275">
        <f t="shared" si="257"/>
        <v>2304324000</v>
      </c>
      <c r="AO291" s="52">
        <f t="shared" si="252"/>
        <v>2167026000</v>
      </c>
      <c r="AP291" s="43">
        <f t="shared" si="252"/>
        <v>2300683000</v>
      </c>
      <c r="AQ291" s="63">
        <f t="shared" si="239"/>
        <v>1950323400</v>
      </c>
      <c r="AR291" s="63">
        <f t="shared" si="240"/>
        <v>32505390</v>
      </c>
      <c r="AS291" s="351">
        <f t="shared" si="241"/>
        <v>40696031.25</v>
      </c>
      <c r="AT291" s="141">
        <f t="shared" si="242"/>
        <v>23006830</v>
      </c>
      <c r="AU291" s="5">
        <f t="shared" si="243"/>
        <v>32505390</v>
      </c>
      <c r="AV291" s="5">
        <f t="shared" si="244"/>
        <v>51109100</v>
      </c>
      <c r="AX291" s="2"/>
      <c r="AY291" s="2"/>
      <c r="BT291" s="56">
        <f t="shared" si="245"/>
        <v>-261578.01820000261</v>
      </c>
      <c r="CT291" s="63">
        <f t="shared" si="246"/>
        <v>2070614700</v>
      </c>
      <c r="CU291" s="44">
        <f t="shared" si="247"/>
        <v>23006830</v>
      </c>
      <c r="CX291" s="56">
        <f t="shared" si="248"/>
        <v>1839927600</v>
      </c>
      <c r="CY291" s="44">
        <f t="shared" si="249"/>
        <v>30665460</v>
      </c>
      <c r="CZ291" s="49">
        <f t="shared" si="250"/>
        <v>51109100</v>
      </c>
    </row>
    <row r="292" spans="1:256">
      <c r="A292" s="3">
        <f t="shared" si="251"/>
        <v>253</v>
      </c>
      <c r="B292" s="263">
        <v>1</v>
      </c>
      <c r="C292" s="264" t="s">
        <v>191</v>
      </c>
      <c r="D292" s="265" t="s">
        <v>24</v>
      </c>
      <c r="E292" s="266"/>
      <c r="F292" s="41" t="s">
        <v>39</v>
      </c>
      <c r="G292" s="267">
        <f t="shared" si="219"/>
        <v>113</v>
      </c>
      <c r="H292" s="267">
        <f t="shared" si="220"/>
        <v>101</v>
      </c>
      <c r="I292" s="268">
        <f t="shared" si="221"/>
        <v>26966806</v>
      </c>
      <c r="J292" s="268">
        <f t="shared" si="222"/>
        <v>6</v>
      </c>
      <c r="K292" s="269">
        <f t="shared" si="223"/>
        <v>0.95</v>
      </c>
      <c r="L292" s="319">
        <f t="shared" ref="L292:L298" si="259">SUMIF($AN$4:$AN$22,D292,$BO$4:$BO$22)</f>
        <v>1.0249999999999999</v>
      </c>
      <c r="M292" s="271">
        <f t="shared" si="224"/>
        <v>21943139.206995014</v>
      </c>
      <c r="N292" s="271">
        <f t="shared" si="225"/>
        <v>24733423.877800167</v>
      </c>
      <c r="O292" s="271">
        <f t="shared" si="226"/>
        <v>26258927.342499997</v>
      </c>
      <c r="P292" s="271">
        <f t="shared" si="227"/>
        <v>27878520.522894226</v>
      </c>
      <c r="Q292" s="272">
        <f t="shared" si="228"/>
        <v>26258927.342499997</v>
      </c>
      <c r="R292" s="271">
        <f t="shared" si="228"/>
        <v>27878520.522894226</v>
      </c>
      <c r="S292" s="271">
        <f t="shared" si="229"/>
        <v>29598006.666765835</v>
      </c>
      <c r="T292" s="271"/>
      <c r="U292" s="271">
        <f t="shared" si="230"/>
        <v>2216257059.9064965</v>
      </c>
      <c r="V292" s="271">
        <f t="shared" si="231"/>
        <v>2498075811.6578169</v>
      </c>
      <c r="W292" s="271">
        <f t="shared" si="232"/>
        <v>2652151661.5924997</v>
      </c>
      <c r="X292" s="272">
        <f t="shared" si="233"/>
        <v>2815730572.8123169</v>
      </c>
      <c r="Y292" s="272">
        <f t="shared" si="234"/>
        <v>2652151661.5924997</v>
      </c>
      <c r="Z292" s="271">
        <f t="shared" si="235"/>
        <v>2815730572.8123169</v>
      </c>
      <c r="AA292" s="271">
        <f t="shared" si="236"/>
        <v>2989398673.3433495</v>
      </c>
      <c r="AB292" s="271"/>
      <c r="AC292" s="33" t="str">
        <f t="shared" si="237"/>
        <v>BERTAHAP</v>
      </c>
      <c r="AD292" s="273">
        <f t="shared" si="238"/>
        <v>0</v>
      </c>
      <c r="AE292" s="274">
        <v>2</v>
      </c>
      <c r="AF292" s="275"/>
      <c r="AG292" s="271" t="e">
        <f>IF(AF292&gt;#REF!,"LB","KR")</f>
        <v>#REF!</v>
      </c>
      <c r="AH292" s="275">
        <f t="shared" si="258"/>
        <v>2437883000</v>
      </c>
      <c r="AI292" s="275">
        <f t="shared" si="258"/>
        <v>2747884000</v>
      </c>
      <c r="AJ292" s="275">
        <f t="shared" si="258"/>
        <v>2917367000</v>
      </c>
      <c r="AK292" s="276">
        <f t="shared" si="257"/>
        <v>3097304000</v>
      </c>
      <c r="AL292" s="276">
        <f t="shared" si="257"/>
        <v>2917367000</v>
      </c>
      <c r="AM292" s="275">
        <f t="shared" si="257"/>
        <v>3097304000</v>
      </c>
      <c r="AN292" s="275">
        <f t="shared" si="257"/>
        <v>3288339000</v>
      </c>
      <c r="AO292" s="52">
        <f t="shared" si="252"/>
        <v>3092410000</v>
      </c>
      <c r="AP292" s="43">
        <f t="shared" si="252"/>
        <v>3283143000</v>
      </c>
      <c r="AQ292" s="63">
        <f t="shared" si="239"/>
        <v>2783169000</v>
      </c>
      <c r="AR292" s="63">
        <f t="shared" si="240"/>
        <v>46386150</v>
      </c>
      <c r="AS292" s="351">
        <f t="shared" si="241"/>
        <v>58074450</v>
      </c>
      <c r="AT292" s="141">
        <f t="shared" si="242"/>
        <v>32831430</v>
      </c>
      <c r="AU292" s="5">
        <f t="shared" si="243"/>
        <v>46386150</v>
      </c>
      <c r="AV292" s="5">
        <f t="shared" si="244"/>
        <v>72934175</v>
      </c>
      <c r="AX292" s="2"/>
      <c r="AY292" s="2"/>
      <c r="BT292" s="56">
        <f t="shared" si="245"/>
        <v>-552819.52300000191</v>
      </c>
      <c r="CT292" s="63">
        <f t="shared" si="246"/>
        <v>2954828700</v>
      </c>
      <c r="CU292" s="44">
        <f t="shared" si="247"/>
        <v>32831430</v>
      </c>
      <c r="CX292" s="56">
        <f t="shared" si="248"/>
        <v>2625630300</v>
      </c>
      <c r="CY292" s="44">
        <f t="shared" si="249"/>
        <v>43760505</v>
      </c>
      <c r="CZ292" s="49">
        <f t="shared" si="250"/>
        <v>72934175</v>
      </c>
    </row>
    <row r="293" spans="1:256">
      <c r="A293" s="3">
        <f t="shared" si="251"/>
        <v>254</v>
      </c>
      <c r="B293" s="263">
        <v>2</v>
      </c>
      <c r="C293" s="264" t="s">
        <v>191</v>
      </c>
      <c r="D293" s="265" t="s">
        <v>35</v>
      </c>
      <c r="E293" s="266"/>
      <c r="F293" s="41" t="s">
        <v>42</v>
      </c>
      <c r="G293" s="267">
        <f t="shared" si="219"/>
        <v>78</v>
      </c>
      <c r="H293" s="267">
        <f t="shared" si="220"/>
        <v>66</v>
      </c>
      <c r="I293" s="268">
        <f t="shared" si="221"/>
        <v>26966806</v>
      </c>
      <c r="J293" s="268">
        <f t="shared" si="222"/>
        <v>2</v>
      </c>
      <c r="K293" s="269">
        <f t="shared" si="223"/>
        <v>0.93</v>
      </c>
      <c r="L293" s="319">
        <f t="shared" si="259"/>
        <v>1.0249999999999999</v>
      </c>
      <c r="M293" s="271">
        <f t="shared" si="224"/>
        <v>21481178.381584596</v>
      </c>
      <c r="N293" s="271">
        <f t="shared" si="225"/>
        <v>24212720.217214901</v>
      </c>
      <c r="O293" s="271">
        <f t="shared" si="226"/>
        <v>25706107.819499999</v>
      </c>
      <c r="P293" s="271">
        <f t="shared" si="227"/>
        <v>27291604.301359612</v>
      </c>
      <c r="Q293" s="272">
        <f t="shared" si="228"/>
        <v>25706107.819499999</v>
      </c>
      <c r="R293" s="271">
        <f t="shared" si="228"/>
        <v>27291604.301359612</v>
      </c>
      <c r="S293" s="271">
        <f t="shared" si="229"/>
        <v>28974890.736939188</v>
      </c>
      <c r="T293" s="271"/>
      <c r="U293" s="271">
        <f t="shared" si="230"/>
        <v>1417757773.1845834</v>
      </c>
      <c r="V293" s="271">
        <f t="shared" si="231"/>
        <v>1598039534.3361835</v>
      </c>
      <c r="W293" s="271">
        <f t="shared" si="232"/>
        <v>1696603116.0869999</v>
      </c>
      <c r="X293" s="272">
        <f t="shared" si="233"/>
        <v>1801245883.8897345</v>
      </c>
      <c r="Y293" s="272">
        <f t="shared" si="234"/>
        <v>1696603116.0869999</v>
      </c>
      <c r="Z293" s="271">
        <f t="shared" si="235"/>
        <v>1801245883.8897345</v>
      </c>
      <c r="AA293" s="271">
        <f t="shared" si="236"/>
        <v>1912342788.6379864</v>
      </c>
      <c r="AB293" s="271"/>
      <c r="AC293" s="33" t="str">
        <f t="shared" si="237"/>
        <v>BERTAHAP</v>
      </c>
      <c r="AD293" s="273">
        <f t="shared" si="238"/>
        <v>0</v>
      </c>
      <c r="AE293" s="274">
        <v>2</v>
      </c>
      <c r="AF293" s="275"/>
      <c r="AG293" s="271" t="e">
        <f>IF(AF293&gt;#REF!,"LB","KR")</f>
        <v>#REF!</v>
      </c>
      <c r="AH293" s="275">
        <f t="shared" si="258"/>
        <v>1559534000</v>
      </c>
      <c r="AI293" s="275">
        <f t="shared" si="258"/>
        <v>1757844000</v>
      </c>
      <c r="AJ293" s="275">
        <f t="shared" si="258"/>
        <v>1866264000</v>
      </c>
      <c r="AK293" s="276">
        <f t="shared" si="257"/>
        <v>1981371000</v>
      </c>
      <c r="AL293" s="276">
        <f t="shared" si="257"/>
        <v>1866264000</v>
      </c>
      <c r="AM293" s="275">
        <f t="shared" si="257"/>
        <v>1981371000</v>
      </c>
      <c r="AN293" s="275">
        <f t="shared" si="257"/>
        <v>2103578000</v>
      </c>
      <c r="AO293" s="52">
        <f t="shared" si="252"/>
        <v>1978240000</v>
      </c>
      <c r="AP293" s="43">
        <f t="shared" si="252"/>
        <v>2100254000</v>
      </c>
      <c r="AQ293" s="63">
        <f t="shared" si="239"/>
        <v>1780416000</v>
      </c>
      <c r="AR293" s="63">
        <f t="shared" si="240"/>
        <v>29673600</v>
      </c>
      <c r="AS293" s="351">
        <f t="shared" si="241"/>
        <v>37150706.25</v>
      </c>
      <c r="AT293" s="141">
        <f t="shared" si="242"/>
        <v>21002540</v>
      </c>
      <c r="AU293" s="5">
        <f t="shared" si="243"/>
        <v>29673600</v>
      </c>
      <c r="AV293" s="5">
        <f t="shared" si="244"/>
        <v>46656600</v>
      </c>
      <c r="AX293" s="2"/>
      <c r="AY293" s="2"/>
      <c r="BT293" s="56">
        <f t="shared" si="245"/>
        <v>-1105639.0460000001</v>
      </c>
      <c r="CT293" s="63">
        <f t="shared" si="246"/>
        <v>1890228600</v>
      </c>
      <c r="CU293" s="44">
        <f t="shared" si="247"/>
        <v>21002540</v>
      </c>
      <c r="CX293" s="56">
        <f t="shared" si="248"/>
        <v>1679637600</v>
      </c>
      <c r="CY293" s="44">
        <f t="shared" si="249"/>
        <v>27993960</v>
      </c>
      <c r="CZ293" s="49">
        <f t="shared" si="250"/>
        <v>46656600</v>
      </c>
    </row>
    <row r="294" spans="1:256">
      <c r="A294" s="3">
        <f t="shared" si="251"/>
        <v>255</v>
      </c>
      <c r="B294" s="263">
        <v>3</v>
      </c>
      <c r="C294" s="264" t="s">
        <v>191</v>
      </c>
      <c r="D294" s="265">
        <v>10</v>
      </c>
      <c r="E294" s="266"/>
      <c r="F294" s="41" t="s">
        <v>48</v>
      </c>
      <c r="G294" s="267">
        <f t="shared" si="219"/>
        <v>74</v>
      </c>
      <c r="H294" s="267">
        <f t="shared" si="220"/>
        <v>63</v>
      </c>
      <c r="I294" s="268">
        <f t="shared" si="221"/>
        <v>26966806</v>
      </c>
      <c r="J294" s="268">
        <f t="shared" si="222"/>
        <v>2</v>
      </c>
      <c r="K294" s="269">
        <f t="shared" si="223"/>
        <v>0.93</v>
      </c>
      <c r="L294" s="319">
        <f t="shared" si="259"/>
        <v>1.0249999999999999</v>
      </c>
      <c r="M294" s="271">
        <f t="shared" si="224"/>
        <v>21481178.381584596</v>
      </c>
      <c r="N294" s="271">
        <f t="shared" si="225"/>
        <v>24212720.217214901</v>
      </c>
      <c r="O294" s="271">
        <f t="shared" si="226"/>
        <v>25706107.819499999</v>
      </c>
      <c r="P294" s="271">
        <f t="shared" si="227"/>
        <v>27291604.301359612</v>
      </c>
      <c r="Q294" s="272">
        <f t="shared" si="228"/>
        <v>25706107.819499999</v>
      </c>
      <c r="R294" s="271">
        <f t="shared" si="228"/>
        <v>27291604.301359612</v>
      </c>
      <c r="S294" s="271">
        <f t="shared" si="229"/>
        <v>28974890.736939188</v>
      </c>
      <c r="T294" s="271"/>
      <c r="U294" s="271">
        <f t="shared" si="230"/>
        <v>1353314238.0398295</v>
      </c>
      <c r="V294" s="271">
        <f t="shared" si="231"/>
        <v>1525401373.6845388</v>
      </c>
      <c r="W294" s="271">
        <f t="shared" si="232"/>
        <v>1619484792.6285</v>
      </c>
      <c r="X294" s="272">
        <f t="shared" si="233"/>
        <v>1719371070.9856555</v>
      </c>
      <c r="Y294" s="272">
        <f t="shared" si="234"/>
        <v>1619484792.6285</v>
      </c>
      <c r="Z294" s="271">
        <f t="shared" si="235"/>
        <v>1719371070.9856555</v>
      </c>
      <c r="AA294" s="271">
        <f t="shared" si="236"/>
        <v>1825418116.4271688</v>
      </c>
      <c r="AB294" s="271"/>
      <c r="AC294" s="33" t="str">
        <f t="shared" si="237"/>
        <v>BERTAHAP</v>
      </c>
      <c r="AD294" s="273">
        <f t="shared" si="238"/>
        <v>0</v>
      </c>
      <c r="AE294" s="274">
        <v>2</v>
      </c>
      <c r="AF294" s="275"/>
      <c r="AG294" s="271" t="e">
        <f>IF(AF294&gt;#REF!,"LB","KR")</f>
        <v>#REF!</v>
      </c>
      <c r="AH294" s="275">
        <f t="shared" si="258"/>
        <v>1488646000</v>
      </c>
      <c r="AI294" s="275">
        <f t="shared" si="258"/>
        <v>1677942000</v>
      </c>
      <c r="AJ294" s="275">
        <f t="shared" si="258"/>
        <v>1781434000</v>
      </c>
      <c r="AK294" s="276">
        <f t="shared" si="257"/>
        <v>1891309000</v>
      </c>
      <c r="AL294" s="276">
        <f t="shared" si="257"/>
        <v>1781434000</v>
      </c>
      <c r="AM294" s="275">
        <f t="shared" si="257"/>
        <v>1891309000</v>
      </c>
      <c r="AN294" s="275">
        <f t="shared" si="257"/>
        <v>2007960000</v>
      </c>
      <c r="AO294" s="52">
        <f t="shared" si="252"/>
        <v>1888321000</v>
      </c>
      <c r="AP294" s="43">
        <f t="shared" si="252"/>
        <v>2004788000</v>
      </c>
      <c r="AQ294" s="63">
        <f t="shared" si="239"/>
        <v>1699488900</v>
      </c>
      <c r="AR294" s="63">
        <f t="shared" si="240"/>
        <v>28324815</v>
      </c>
      <c r="AS294" s="351">
        <f t="shared" si="241"/>
        <v>35462043.75</v>
      </c>
      <c r="AT294" s="141">
        <f t="shared" si="242"/>
        <v>20047880</v>
      </c>
      <c r="AU294" s="5">
        <f t="shared" si="243"/>
        <v>28324815</v>
      </c>
      <c r="AV294" s="5">
        <f t="shared" si="244"/>
        <v>44535850</v>
      </c>
      <c r="AX294" s="2"/>
      <c r="AY294" s="2"/>
      <c r="BT294" s="56">
        <f t="shared" si="245"/>
        <v>-1105639.0460000001</v>
      </c>
      <c r="CT294" s="63">
        <f t="shared" si="246"/>
        <v>1804309200</v>
      </c>
      <c r="CU294" s="44">
        <f t="shared" si="247"/>
        <v>20047880</v>
      </c>
      <c r="CX294" s="56">
        <f t="shared" si="248"/>
        <v>1603290600</v>
      </c>
      <c r="CY294" s="44">
        <f t="shared" si="249"/>
        <v>26721510</v>
      </c>
      <c r="CZ294" s="49">
        <f t="shared" si="250"/>
        <v>44535850</v>
      </c>
    </row>
    <row r="295" spans="1:256">
      <c r="A295" s="3">
        <f t="shared" si="251"/>
        <v>256</v>
      </c>
      <c r="B295" s="263">
        <v>4</v>
      </c>
      <c r="C295" s="264" t="s">
        <v>191</v>
      </c>
      <c r="D295" s="299">
        <v>12</v>
      </c>
      <c r="E295" s="266"/>
      <c r="F295" s="41" t="s">
        <v>50</v>
      </c>
      <c r="G295" s="267">
        <f t="shared" si="219"/>
        <v>67</v>
      </c>
      <c r="H295" s="267">
        <f t="shared" si="220"/>
        <v>57</v>
      </c>
      <c r="I295" s="268">
        <f t="shared" si="221"/>
        <v>26966806</v>
      </c>
      <c r="J295" s="268">
        <f t="shared" si="222"/>
        <v>2</v>
      </c>
      <c r="K295" s="269">
        <f t="shared" si="223"/>
        <v>0.93</v>
      </c>
      <c r="L295" s="319">
        <f t="shared" si="259"/>
        <v>1.0249999999999999</v>
      </c>
      <c r="M295" s="271">
        <f t="shared" si="224"/>
        <v>21481178.381584596</v>
      </c>
      <c r="N295" s="271">
        <f t="shared" si="225"/>
        <v>24212720.217214901</v>
      </c>
      <c r="O295" s="271">
        <f t="shared" si="226"/>
        <v>25706107.819499999</v>
      </c>
      <c r="P295" s="271">
        <f t="shared" si="227"/>
        <v>27291604.301359612</v>
      </c>
      <c r="Q295" s="272">
        <f t="shared" si="228"/>
        <v>25706107.819499999</v>
      </c>
      <c r="R295" s="271">
        <f t="shared" si="228"/>
        <v>27291604.301359612</v>
      </c>
      <c r="S295" s="271">
        <f t="shared" si="229"/>
        <v>28974890.736939188</v>
      </c>
      <c r="T295" s="271"/>
      <c r="U295" s="271">
        <f t="shared" si="230"/>
        <v>1224427167.7503219</v>
      </c>
      <c r="V295" s="271">
        <f t="shared" si="231"/>
        <v>1380125052.3812494</v>
      </c>
      <c r="W295" s="271">
        <f t="shared" si="232"/>
        <v>1465248145.7114999</v>
      </c>
      <c r="X295" s="272">
        <f t="shared" si="233"/>
        <v>1555621445.1774979</v>
      </c>
      <c r="Y295" s="272">
        <f t="shared" si="234"/>
        <v>1465248145.7114999</v>
      </c>
      <c r="Z295" s="271">
        <f t="shared" si="235"/>
        <v>1555621445.1774979</v>
      </c>
      <c r="AA295" s="271">
        <f t="shared" si="236"/>
        <v>1651568772.0055337</v>
      </c>
      <c r="AB295" s="271"/>
      <c r="AC295" s="33" t="str">
        <f t="shared" si="237"/>
        <v>BERTAHAP</v>
      </c>
      <c r="AD295" s="273">
        <f t="shared" si="238"/>
        <v>0</v>
      </c>
      <c r="AE295" s="274">
        <v>2</v>
      </c>
      <c r="AF295" s="275"/>
      <c r="AG295" s="271" t="e">
        <f>IF(AF295&gt;#REF!,"LB","KR")</f>
        <v>#REF!</v>
      </c>
      <c r="AH295" s="275">
        <f t="shared" si="258"/>
        <v>1346870000</v>
      </c>
      <c r="AI295" s="275">
        <f t="shared" si="258"/>
        <v>1518138000</v>
      </c>
      <c r="AJ295" s="275">
        <f t="shared" si="258"/>
        <v>1611773000</v>
      </c>
      <c r="AK295" s="276">
        <f t="shared" si="257"/>
        <v>1711184000</v>
      </c>
      <c r="AL295" s="276">
        <f t="shared" si="257"/>
        <v>1611773000</v>
      </c>
      <c r="AM295" s="275">
        <f t="shared" si="257"/>
        <v>1711184000</v>
      </c>
      <c r="AN295" s="275">
        <f t="shared" si="257"/>
        <v>1816726000</v>
      </c>
      <c r="AO295" s="52">
        <f t="shared" si="252"/>
        <v>1708480000</v>
      </c>
      <c r="AP295" s="43">
        <f t="shared" si="252"/>
        <v>1813856000</v>
      </c>
      <c r="AQ295" s="63">
        <f t="shared" si="239"/>
        <v>1537632000</v>
      </c>
      <c r="AR295" s="63">
        <f t="shared" si="240"/>
        <v>25627200</v>
      </c>
      <c r="AS295" s="351">
        <f t="shared" si="241"/>
        <v>32084700</v>
      </c>
      <c r="AT295" s="141">
        <f t="shared" si="242"/>
        <v>18138560</v>
      </c>
      <c r="AU295" s="5">
        <f t="shared" si="243"/>
        <v>25627200</v>
      </c>
      <c r="AV295" s="5">
        <f t="shared" si="244"/>
        <v>40294325</v>
      </c>
      <c r="AX295" s="2"/>
      <c r="AY295" s="2"/>
      <c r="BT295" s="56">
        <f t="shared" si="245"/>
        <v>-1105639.0460000001</v>
      </c>
      <c r="CT295" s="63">
        <f t="shared" si="246"/>
        <v>1632470400</v>
      </c>
      <c r="CU295" s="44">
        <f t="shared" si="247"/>
        <v>18138560</v>
      </c>
      <c r="CX295" s="56">
        <f t="shared" si="248"/>
        <v>1450595700</v>
      </c>
      <c r="CY295" s="44">
        <f t="shared" si="249"/>
        <v>24176595</v>
      </c>
      <c r="CZ295" s="49">
        <f t="shared" si="250"/>
        <v>40294325</v>
      </c>
    </row>
    <row r="296" spans="1:256">
      <c r="A296" s="3">
        <f t="shared" si="251"/>
        <v>257</v>
      </c>
      <c r="B296" s="263">
        <v>5</v>
      </c>
      <c r="C296" s="264" t="s">
        <v>191</v>
      </c>
      <c r="D296" s="299">
        <v>18</v>
      </c>
      <c r="E296" s="266"/>
      <c r="F296" s="41" t="s">
        <v>54</v>
      </c>
      <c r="G296" s="267">
        <f>SUMIF($V$10:$V$28,F296,$AA$10:$AA$28)</f>
        <v>97</v>
      </c>
      <c r="H296" s="267">
        <f t="shared" si="220"/>
        <v>85</v>
      </c>
      <c r="I296" s="268">
        <f t="shared" si="221"/>
        <v>26966806</v>
      </c>
      <c r="J296" s="268">
        <f t="shared" si="222"/>
        <v>2</v>
      </c>
      <c r="K296" s="269">
        <f>IF(J296=$AJ$25,$AI$25,IF(J296=$AJ$26,$AI$26,IF(J296=$AJ$27,$AI$27,IF(J296=$AJ$28,$AI$28,IF(J296=$AJ$29,$AI$29,IF(J296=$AJ$30,$AI$30))))))</f>
        <v>0.93</v>
      </c>
      <c r="L296" s="319">
        <f t="shared" si="259"/>
        <v>1.0249999999999999</v>
      </c>
      <c r="M296" s="271">
        <f t="shared" si="224"/>
        <v>21481178.381584596</v>
      </c>
      <c r="N296" s="271">
        <f t="shared" si="225"/>
        <v>24212720.217214901</v>
      </c>
      <c r="O296" s="271">
        <f t="shared" si="226"/>
        <v>25706107.819499999</v>
      </c>
      <c r="P296" s="271">
        <f t="shared" si="227"/>
        <v>27291604.301359612</v>
      </c>
      <c r="Q296" s="272">
        <f t="shared" si="228"/>
        <v>25706107.819499999</v>
      </c>
      <c r="R296" s="271">
        <f t="shared" si="228"/>
        <v>27291604.301359612</v>
      </c>
      <c r="S296" s="271">
        <f t="shared" si="229"/>
        <v>28974890.736939188</v>
      </c>
      <c r="T296" s="271"/>
      <c r="U296" s="271">
        <f t="shared" si="230"/>
        <v>1825900162.4346907</v>
      </c>
      <c r="V296" s="271">
        <f t="shared" si="231"/>
        <v>2058081218.4632666</v>
      </c>
      <c r="W296" s="271">
        <f t="shared" si="232"/>
        <v>2185019164.6574998</v>
      </c>
      <c r="X296" s="272">
        <f t="shared" si="233"/>
        <v>2319786365.6155672</v>
      </c>
      <c r="Y296" s="272">
        <f t="shared" si="234"/>
        <v>2185019164.6574998</v>
      </c>
      <c r="Z296" s="271">
        <f t="shared" si="235"/>
        <v>2319786365.6155672</v>
      </c>
      <c r="AA296" s="271">
        <f t="shared" si="236"/>
        <v>2462865712.6398311</v>
      </c>
      <c r="AB296" s="271"/>
      <c r="AC296" s="33" t="str">
        <f t="shared" si="237"/>
        <v>BERTAHAP</v>
      </c>
      <c r="AD296" s="273">
        <f>IF(AC296=$M$32,$N$32,IF(AC296=$M$33,$N$33,$N$34))</f>
        <v>0</v>
      </c>
      <c r="AE296" s="274">
        <v>2</v>
      </c>
      <c r="AF296" s="275"/>
      <c r="AG296" s="271" t="e">
        <f>IF(AF296&gt;#REF!,"LB","KR")</f>
        <v>#REF!</v>
      </c>
      <c r="AH296" s="275">
        <f t="shared" si="258"/>
        <v>2008491000</v>
      </c>
      <c r="AI296" s="275">
        <f t="shared" si="258"/>
        <v>2263890000</v>
      </c>
      <c r="AJ296" s="275">
        <f t="shared" si="258"/>
        <v>2403522000</v>
      </c>
      <c r="AK296" s="276">
        <f t="shared" si="257"/>
        <v>2551766000</v>
      </c>
      <c r="AL296" s="276">
        <f t="shared" si="257"/>
        <v>2403522000</v>
      </c>
      <c r="AM296" s="275">
        <f t="shared" si="257"/>
        <v>2551766000</v>
      </c>
      <c r="AN296" s="275">
        <f t="shared" si="257"/>
        <v>2709153000</v>
      </c>
      <c r="AO296" s="52">
        <f t="shared" si="252"/>
        <v>2547734000</v>
      </c>
      <c r="AP296" s="43">
        <f t="shared" si="252"/>
        <v>2704872000</v>
      </c>
      <c r="AQ296" s="63">
        <f t="shared" si="239"/>
        <v>2292960600</v>
      </c>
      <c r="AR296" s="63">
        <f>(AQ296*40%)/24</f>
        <v>38216010</v>
      </c>
      <c r="AS296" s="351">
        <f t="shared" si="241"/>
        <v>47845612.5</v>
      </c>
      <c r="AT296" s="141">
        <f t="shared" si="242"/>
        <v>27048720</v>
      </c>
      <c r="AU296" s="5">
        <f t="shared" si="243"/>
        <v>38216010</v>
      </c>
      <c r="AV296" s="5">
        <f t="shared" si="244"/>
        <v>60088050</v>
      </c>
      <c r="AX296" s="2"/>
      <c r="AY296" s="2"/>
      <c r="BT296" s="56">
        <f t="shared" si="245"/>
        <v>-1105639.0460000001</v>
      </c>
      <c r="CT296" s="63">
        <f t="shared" si="246"/>
        <v>2434384800</v>
      </c>
      <c r="CU296" s="44">
        <f>(CT296*40%)/36</f>
        <v>27048720</v>
      </c>
      <c r="CX296" s="56">
        <f t="shared" ref="CX296:CX301" si="260">AJ296*90%</f>
        <v>2163169800</v>
      </c>
      <c r="CY296" s="44">
        <f>(CX296*40%)/24</f>
        <v>36052830</v>
      </c>
      <c r="CZ296" s="49">
        <f t="shared" si="250"/>
        <v>60088050</v>
      </c>
    </row>
    <row r="297" spans="1:256">
      <c r="A297" s="3">
        <f t="shared" ref="A297:A298" si="261">A296+1</f>
        <v>258</v>
      </c>
      <c r="B297" s="263">
        <v>6</v>
      </c>
      <c r="C297" s="264" t="s">
        <v>191</v>
      </c>
      <c r="D297" s="299">
        <v>20</v>
      </c>
      <c r="E297" s="266"/>
      <c r="F297" s="41" t="s">
        <v>70</v>
      </c>
      <c r="G297" s="267">
        <f>SUMIF($V$10:$V$28,F297,$AA$10:$AA$28)</f>
        <v>60</v>
      </c>
      <c r="H297" s="267">
        <f t="shared" si="220"/>
        <v>51</v>
      </c>
      <c r="I297" s="268">
        <f t="shared" si="221"/>
        <v>26966806</v>
      </c>
      <c r="J297" s="268">
        <f t="shared" si="222"/>
        <v>2</v>
      </c>
      <c r="K297" s="269">
        <f>IF(J297=$AJ$25,$AI$25,IF(J297=$AJ$26,$AI$26,IF(J297=$AJ$27,$AI$27,IF(J297=$AJ$28,$AI$28,IF(J297=$AJ$29,$AI$29,IF(J297=$AJ$30,$AI$30))))))</f>
        <v>0.93</v>
      </c>
      <c r="L297" s="319">
        <f t="shared" si="259"/>
        <v>1.0249999999999999</v>
      </c>
      <c r="M297" s="271">
        <f t="shared" si="224"/>
        <v>21481178.381584596</v>
      </c>
      <c r="N297" s="271">
        <f t="shared" si="225"/>
        <v>24212720.217214901</v>
      </c>
      <c r="O297" s="271">
        <f t="shared" si="226"/>
        <v>25706107.819499999</v>
      </c>
      <c r="P297" s="271">
        <f t="shared" si="227"/>
        <v>27291604.301359612</v>
      </c>
      <c r="Q297" s="272">
        <f t="shared" si="228"/>
        <v>25706107.819499999</v>
      </c>
      <c r="R297" s="271">
        <f t="shared" si="228"/>
        <v>27291604.301359612</v>
      </c>
      <c r="S297" s="271">
        <f t="shared" si="229"/>
        <v>28974890.736939188</v>
      </c>
      <c r="T297" s="271"/>
      <c r="U297" s="271">
        <f t="shared" si="230"/>
        <v>1095540097.4608145</v>
      </c>
      <c r="V297" s="271">
        <f t="shared" si="231"/>
        <v>1234848731.07796</v>
      </c>
      <c r="W297" s="271">
        <f t="shared" si="232"/>
        <v>1311011498.7944999</v>
      </c>
      <c r="X297" s="272">
        <f t="shared" si="233"/>
        <v>1391871819.3693402</v>
      </c>
      <c r="Y297" s="272">
        <f t="shared" si="234"/>
        <v>1311011498.7944999</v>
      </c>
      <c r="Z297" s="271">
        <f t="shared" si="235"/>
        <v>1391871819.3693402</v>
      </c>
      <c r="AA297" s="271">
        <f t="shared" si="236"/>
        <v>1477719427.5838985</v>
      </c>
      <c r="AB297" s="271"/>
      <c r="AC297" s="33" t="str">
        <f t="shared" si="237"/>
        <v>BERTAHAP</v>
      </c>
      <c r="AD297" s="273">
        <f>IF(AC297=$M$32,$N$32,IF(AC297=$M$33,$N$33,$N$34))</f>
        <v>0</v>
      </c>
      <c r="AE297" s="274">
        <v>2</v>
      </c>
      <c r="AF297" s="275"/>
      <c r="AG297" s="271" t="e">
        <f>IF(AF297&gt;#REF!,"LB","KR")</f>
        <v>#REF!</v>
      </c>
      <c r="AH297" s="275">
        <f t="shared" si="258"/>
        <v>1205095000</v>
      </c>
      <c r="AI297" s="275">
        <f t="shared" si="258"/>
        <v>1358334000</v>
      </c>
      <c r="AJ297" s="275">
        <f t="shared" si="258"/>
        <v>1442113000</v>
      </c>
      <c r="AK297" s="276">
        <f t="shared" si="257"/>
        <v>1531060000</v>
      </c>
      <c r="AL297" s="276">
        <f t="shared" si="257"/>
        <v>1442113000</v>
      </c>
      <c r="AM297" s="275">
        <f t="shared" si="257"/>
        <v>1531060000</v>
      </c>
      <c r="AN297" s="275">
        <f t="shared" si="257"/>
        <v>1625492000</v>
      </c>
      <c r="AO297" s="52">
        <f>ROUNDUP(AJ297+(AJ297*6%),-3)</f>
        <v>1528640000</v>
      </c>
      <c r="AP297" s="43">
        <f>ROUNDUP(AK297+(AK297*6%),-3)</f>
        <v>1622924000</v>
      </c>
      <c r="AQ297" s="63">
        <f t="shared" si="239"/>
        <v>1375776000</v>
      </c>
      <c r="AR297" s="63">
        <f>(AQ297*40%)/24</f>
        <v>22929600</v>
      </c>
      <c r="AS297" s="351">
        <f t="shared" si="241"/>
        <v>28707375</v>
      </c>
      <c r="AT297" s="141">
        <f t="shared" si="242"/>
        <v>16229240</v>
      </c>
      <c r="AU297" s="5">
        <f t="shared" si="243"/>
        <v>22929600</v>
      </c>
      <c r="AV297" s="5">
        <f t="shared" si="244"/>
        <v>36052825</v>
      </c>
      <c r="AX297" s="2"/>
      <c r="AY297" s="2"/>
      <c r="BT297" s="56">
        <f t="shared" si="245"/>
        <v>-1105639.0460000001</v>
      </c>
      <c r="CT297" s="63">
        <f t="shared" si="246"/>
        <v>1460631600</v>
      </c>
      <c r="CU297" s="44">
        <f>(CT297*40%)/36</f>
        <v>16229240</v>
      </c>
      <c r="CX297" s="56">
        <f t="shared" si="260"/>
        <v>1297901700</v>
      </c>
      <c r="CY297" s="44">
        <f>(CX297*40%)/24</f>
        <v>21631695</v>
      </c>
      <c r="CZ297" s="49">
        <f t="shared" si="250"/>
        <v>36052825</v>
      </c>
    </row>
    <row r="298" spans="1:256">
      <c r="A298" s="3">
        <f t="shared" si="261"/>
        <v>259</v>
      </c>
      <c r="B298" s="263">
        <v>7</v>
      </c>
      <c r="C298" s="264" t="s">
        <v>191</v>
      </c>
      <c r="D298" s="299">
        <v>22</v>
      </c>
      <c r="E298" s="266">
        <v>0</v>
      </c>
      <c r="F298" s="41" t="s">
        <v>89</v>
      </c>
      <c r="G298" s="267">
        <f>SUMIF($V$10:$V$28,F298,$AA$10:$AA$28)</f>
        <v>81</v>
      </c>
      <c r="H298" s="267">
        <f t="shared" si="220"/>
        <v>70</v>
      </c>
      <c r="I298" s="268">
        <f t="shared" si="221"/>
        <v>26966806</v>
      </c>
      <c r="J298" s="268">
        <f t="shared" si="222"/>
        <v>4</v>
      </c>
      <c r="K298" s="269">
        <f>IF(J298=$AJ$25,$AI$25,IF(J298=$AJ$26,$AI$26,IF(J298=$AJ$27,$AI$27,IF(J298=$AJ$28,$AI$28,IF(J298=$AJ$29,$AI$29,IF(J298=$AJ$30,$AI$30))))))</f>
        <v>0.97</v>
      </c>
      <c r="L298" s="319">
        <f t="shared" si="259"/>
        <v>1.0249999999999999</v>
      </c>
      <c r="M298" s="271">
        <f t="shared" si="224"/>
        <v>22405100.032405436</v>
      </c>
      <c r="N298" s="271">
        <f t="shared" si="225"/>
        <v>25254127.538385436</v>
      </c>
      <c r="O298" s="271">
        <f t="shared" si="226"/>
        <v>26811746.865499999</v>
      </c>
      <c r="P298" s="271">
        <f t="shared" si="227"/>
        <v>28465436.744428843</v>
      </c>
      <c r="Q298" s="272">
        <f t="shared" si="228"/>
        <v>26811746.865499999</v>
      </c>
      <c r="R298" s="271">
        <f t="shared" si="228"/>
        <v>28465436.744428843</v>
      </c>
      <c r="S298" s="271">
        <f t="shared" si="229"/>
        <v>30221122.596592486</v>
      </c>
      <c r="T298" s="271"/>
      <c r="U298" s="271">
        <f t="shared" si="230"/>
        <v>1568357002.2683806</v>
      </c>
      <c r="V298" s="271">
        <f t="shared" si="231"/>
        <v>1767788927.6869805</v>
      </c>
      <c r="W298" s="271">
        <f t="shared" si="232"/>
        <v>1876822280.585</v>
      </c>
      <c r="X298" s="272">
        <f t="shared" si="233"/>
        <v>1992580572.110019</v>
      </c>
      <c r="Y298" s="272">
        <f t="shared" si="234"/>
        <v>1876822280.585</v>
      </c>
      <c r="Z298" s="271">
        <f t="shared" si="235"/>
        <v>1992580572.110019</v>
      </c>
      <c r="AA298" s="271">
        <f t="shared" si="236"/>
        <v>2115478581.7614741</v>
      </c>
      <c r="AB298" s="271"/>
      <c r="AC298" s="33" t="str">
        <f t="shared" si="237"/>
        <v>BERTAHAP</v>
      </c>
      <c r="AD298" s="273">
        <f>IF(AC298=$M$32,$N$32,IF(AC298=$M$33,$N$33,$N$34))</f>
        <v>0</v>
      </c>
      <c r="AE298" s="274">
        <v>2</v>
      </c>
      <c r="AF298" s="275"/>
      <c r="AG298" s="271" t="e">
        <f>IF(AF298&gt;#REF!,"LB","KR")</f>
        <v>#REF!</v>
      </c>
      <c r="AH298" s="275">
        <f t="shared" si="258"/>
        <v>1725193000</v>
      </c>
      <c r="AI298" s="275">
        <f t="shared" si="258"/>
        <v>1944568000</v>
      </c>
      <c r="AJ298" s="275">
        <f t="shared" si="258"/>
        <v>2064505000</v>
      </c>
      <c r="AK298" s="276">
        <f t="shared" si="257"/>
        <v>2191839000</v>
      </c>
      <c r="AL298" s="276">
        <f t="shared" si="257"/>
        <v>2064505000</v>
      </c>
      <c r="AM298" s="275">
        <f t="shared" si="257"/>
        <v>2191839000</v>
      </c>
      <c r="AN298" s="275">
        <f t="shared" si="257"/>
        <v>2327027000</v>
      </c>
      <c r="AO298" s="52">
        <f>ROUNDUP(AJ298+(AJ298*6%),-3)</f>
        <v>2188376000</v>
      </c>
      <c r="AP298" s="43">
        <f>ROUNDUP(AK298+(AK298*6%),-3)</f>
        <v>2323350000</v>
      </c>
      <c r="AQ298" s="63">
        <f t="shared" si="239"/>
        <v>1969538400</v>
      </c>
      <c r="AR298" s="63">
        <f>(AQ298*40%)/24</f>
        <v>32825640</v>
      </c>
      <c r="AS298" s="351">
        <f t="shared" si="241"/>
        <v>41096981.25</v>
      </c>
      <c r="AT298" s="141">
        <f t="shared" si="242"/>
        <v>23233500</v>
      </c>
      <c r="AU298" s="5">
        <f t="shared" si="243"/>
        <v>32825640</v>
      </c>
      <c r="AV298" s="5">
        <f t="shared" si="244"/>
        <v>51612625</v>
      </c>
      <c r="AX298" s="2"/>
      <c r="AY298" s="2"/>
      <c r="BT298" s="56">
        <f t="shared" si="245"/>
        <v>0</v>
      </c>
      <c r="CT298" s="63">
        <f t="shared" si="246"/>
        <v>2091015000</v>
      </c>
      <c r="CU298" s="44">
        <f>(CT298*40%)/36</f>
        <v>23233500</v>
      </c>
      <c r="CX298" s="56">
        <f t="shared" si="260"/>
        <v>1858054500</v>
      </c>
      <c r="CY298" s="44">
        <f>(CX298*40%)/24</f>
        <v>30967575</v>
      </c>
      <c r="CZ298" s="49">
        <f t="shared" si="250"/>
        <v>51612625</v>
      </c>
    </row>
    <row r="299" spans="1:256">
      <c r="A299" s="144"/>
      <c r="B299" s="145"/>
      <c r="C299" s="331"/>
      <c r="D299" s="332"/>
      <c r="E299" s="332"/>
      <c r="F299" s="333"/>
      <c r="G299" s="333"/>
      <c r="H299" s="334"/>
      <c r="I299" s="335"/>
      <c r="J299" s="335"/>
      <c r="K299" s="335"/>
      <c r="L299" s="336"/>
      <c r="M299" s="336"/>
      <c r="N299" s="336"/>
      <c r="O299" s="336"/>
      <c r="P299" s="336"/>
      <c r="Q299" s="336"/>
      <c r="R299" s="336"/>
      <c r="S299" s="336"/>
      <c r="T299" s="337"/>
      <c r="U299" s="338"/>
      <c r="V299" s="338"/>
      <c r="W299" s="338"/>
      <c r="X299" s="339"/>
      <c r="Y299" s="339"/>
      <c r="Z299" s="339"/>
      <c r="AA299" s="340"/>
      <c r="AB299" s="337"/>
      <c r="AC299" s="333"/>
      <c r="AD299" s="341"/>
      <c r="AE299" s="342"/>
      <c r="AF299" s="340"/>
      <c r="AG299" s="338"/>
      <c r="AH299" s="340"/>
      <c r="AI299" s="340"/>
      <c r="AJ299" s="340"/>
      <c r="AK299" s="343"/>
      <c r="AL299" s="343"/>
      <c r="AM299" s="343"/>
      <c r="AN299" s="333"/>
      <c r="AO299" s="25"/>
      <c r="AU299" s="5"/>
      <c r="AV299" s="5"/>
      <c r="AX299" s="2"/>
      <c r="AY299" s="2"/>
      <c r="CX299" s="56">
        <f t="shared" si="260"/>
        <v>0</v>
      </c>
      <c r="CY299" s="44">
        <f>(CX299*50%)/24</f>
        <v>0</v>
      </c>
    </row>
    <row r="300" spans="1:256">
      <c r="A300" s="144"/>
      <c r="B300" s="145"/>
      <c r="C300" s="157"/>
      <c r="D300" s="145"/>
      <c r="E300" s="145"/>
      <c r="F300" s="147"/>
      <c r="G300" s="147"/>
      <c r="H300" s="148"/>
      <c r="I300" s="89"/>
      <c r="J300" s="89"/>
      <c r="K300" s="89"/>
      <c r="L300" s="149"/>
      <c r="M300" s="149"/>
      <c r="N300" s="149"/>
      <c r="O300" s="149"/>
      <c r="P300" s="149"/>
      <c r="Q300" s="149"/>
      <c r="R300" s="149"/>
      <c r="S300" s="149"/>
      <c r="T300" s="150"/>
      <c r="U300" s="151"/>
      <c r="V300" s="151"/>
      <c r="W300" s="151"/>
      <c r="X300" s="152"/>
      <c r="Y300" s="152"/>
      <c r="Z300" s="152"/>
      <c r="AA300" s="153"/>
      <c r="AB300" s="150"/>
      <c r="AC300" s="147"/>
      <c r="AD300" s="154"/>
      <c r="AE300" s="155"/>
      <c r="AF300" s="153"/>
      <c r="AG300" s="151"/>
      <c r="AH300" s="153"/>
      <c r="AI300" s="153"/>
      <c r="AJ300" s="153"/>
      <c r="AK300" s="156"/>
      <c r="AL300" s="156"/>
      <c r="AM300" s="156"/>
      <c r="AN300" s="147"/>
      <c r="AO300" s="25"/>
      <c r="AU300" s="5"/>
      <c r="AV300" s="5"/>
      <c r="AX300" s="2"/>
      <c r="AY300" s="2"/>
      <c r="CX300" s="56">
        <f t="shared" si="260"/>
        <v>0</v>
      </c>
      <c r="CY300" s="44">
        <f>(CX300*50%)/24</f>
        <v>0</v>
      </c>
    </row>
    <row r="301" spans="1:256">
      <c r="A301" s="158"/>
      <c r="B301" s="159"/>
      <c r="C301" s="160"/>
      <c r="D301" s="160"/>
      <c r="E301" s="160"/>
      <c r="F301" s="160"/>
      <c r="G301" s="160"/>
      <c r="H301" s="161"/>
      <c r="I301" s="162"/>
      <c r="J301" s="162"/>
      <c r="K301" s="162"/>
      <c r="L301" s="163"/>
      <c r="M301" s="163"/>
      <c r="N301" s="163"/>
      <c r="O301" s="163"/>
      <c r="P301" s="163"/>
      <c r="Q301" s="163"/>
      <c r="R301" s="163"/>
      <c r="S301" s="163"/>
      <c r="T301" s="164"/>
      <c r="U301" s="165"/>
      <c r="V301" s="165"/>
      <c r="W301" s="165"/>
      <c r="X301" s="165"/>
      <c r="Y301" s="165"/>
      <c r="Z301" s="165"/>
      <c r="AA301" s="161"/>
      <c r="AB301" s="164"/>
      <c r="AC301" s="160"/>
      <c r="AD301" s="166"/>
      <c r="AE301" s="167"/>
      <c r="AF301" s="161"/>
      <c r="AG301" s="161"/>
      <c r="AH301" s="168"/>
      <c r="AI301" s="161"/>
      <c r="AJ301" s="168"/>
      <c r="AK301" s="160"/>
      <c r="AL301" s="160"/>
      <c r="AM301" s="160"/>
      <c r="AN301" s="160"/>
      <c r="AO301" s="352"/>
      <c r="AU301" s="5"/>
      <c r="AV301" s="5"/>
      <c r="AX301" s="2"/>
      <c r="AY301" s="2"/>
      <c r="CX301" s="56">
        <f t="shared" si="260"/>
        <v>0</v>
      </c>
      <c r="CY301" s="44">
        <f>(CX301*50%)/24</f>
        <v>0</v>
      </c>
    </row>
    <row r="302" spans="1:256">
      <c r="A302" s="169">
        <f>COUNT(A40:A300)</f>
        <v>259</v>
      </c>
      <c r="B302" s="170"/>
      <c r="C302" s="171"/>
      <c r="D302" s="172" t="s">
        <v>192</v>
      </c>
      <c r="E302" s="173"/>
      <c r="F302" s="173"/>
      <c r="G302" s="173"/>
      <c r="H302" s="174">
        <f>SUM(H40:H301)</f>
        <v>17551</v>
      </c>
      <c r="L302" s="175" t="s">
        <v>193</v>
      </c>
      <c r="M302" s="176">
        <f>W302/H302</f>
        <v>25653491.894972246</v>
      </c>
      <c r="N302" s="177"/>
      <c r="O302" s="177"/>
      <c r="P302" s="178"/>
      <c r="Q302" s="178"/>
      <c r="R302" s="178"/>
      <c r="S302" s="178"/>
      <c r="T302" s="178"/>
      <c r="U302" s="179">
        <f t="shared" ref="U302:AA302" si="262">SUM(U40:U300)</f>
        <v>376244475370.81665</v>
      </c>
      <c r="V302" s="179">
        <f t="shared" si="262"/>
        <v>424087638657.48309</v>
      </c>
      <c r="W302" s="180">
        <f t="shared" si="262"/>
        <v>450244436248.6579</v>
      </c>
      <c r="X302" s="179">
        <f t="shared" si="262"/>
        <v>478014527880.63959</v>
      </c>
      <c r="Y302" s="179">
        <f t="shared" si="262"/>
        <v>450244436248.6579</v>
      </c>
      <c r="Z302" s="179">
        <f t="shared" si="262"/>
        <v>478014527880.63959</v>
      </c>
      <c r="AA302" s="179">
        <f t="shared" si="262"/>
        <v>507497417999.75812</v>
      </c>
      <c r="AB302" s="181"/>
      <c r="AC302" s="182" t="e">
        <f>#REF!/H302</f>
        <v>#REF!</v>
      </c>
      <c r="AD302" s="183"/>
      <c r="AE302" s="183"/>
      <c r="AF302" s="183"/>
      <c r="AG302" s="184"/>
      <c r="AH302" s="185">
        <f t="shared" ref="AH302:AN302" si="263">SUM(AH40:AH300)</f>
        <v>413869051000</v>
      </c>
      <c r="AI302" s="185">
        <f t="shared" si="263"/>
        <v>466496526000</v>
      </c>
      <c r="AJ302" s="185">
        <f t="shared" si="263"/>
        <v>495269012000</v>
      </c>
      <c r="AK302" s="185">
        <f t="shared" si="263"/>
        <v>525816113000</v>
      </c>
      <c r="AL302" s="185">
        <f t="shared" si="263"/>
        <v>495269012000</v>
      </c>
      <c r="AM302" s="185">
        <f t="shared" si="263"/>
        <v>525816113000</v>
      </c>
      <c r="AN302" s="185">
        <f t="shared" si="263"/>
        <v>558247315000</v>
      </c>
      <c r="AO302" s="185"/>
      <c r="AP302" s="147"/>
      <c r="AQ302" s="147"/>
      <c r="AR302" s="238">
        <f>MIN(AR40:AR298)</f>
        <v>22370355</v>
      </c>
      <c r="AS302" s="351">
        <f>MIN(AS40:AS298)</f>
        <v>28007193.75</v>
      </c>
      <c r="AT302" s="351">
        <f>MIN(AT40:AT298)</f>
        <v>15833410</v>
      </c>
      <c r="AU302" s="351">
        <f>MIN(AU40:AU298)</f>
        <v>22370355</v>
      </c>
      <c r="AV302" s="351">
        <f>MIN(AV40:AV298)</f>
        <v>35173500</v>
      </c>
      <c r="CU302" s="63">
        <f>MIN(CU40:CU298)</f>
        <v>15833410</v>
      </c>
      <c r="CY302" s="63">
        <f>MIN(CY40:CY298)</f>
        <v>21104100</v>
      </c>
      <c r="CZ302" s="63">
        <f>MIN(CZ40:CZ298)</f>
        <v>35173500</v>
      </c>
    </row>
    <row r="303" spans="1:256">
      <c r="A303" s="3"/>
      <c r="B303" s="186"/>
      <c r="C303" s="186"/>
      <c r="D303" s="187"/>
      <c r="E303" s="187"/>
      <c r="F303" s="187"/>
      <c r="G303" s="187"/>
      <c r="H303" s="188"/>
      <c r="I303" s="3"/>
      <c r="J303" s="3"/>
      <c r="K303" s="3"/>
      <c r="L303" s="189"/>
      <c r="M303" s="190">
        <v>24461000</v>
      </c>
      <c r="N303" s="189">
        <f>M303/M302</f>
        <v>0.95351541615252933</v>
      </c>
      <c r="O303" s="189"/>
      <c r="P303" s="189"/>
      <c r="Q303" s="189"/>
      <c r="R303" s="189"/>
      <c r="S303" s="189"/>
      <c r="T303" s="189"/>
      <c r="U303" s="191"/>
      <c r="V303" s="191"/>
      <c r="W303" s="191"/>
      <c r="X303" s="191"/>
      <c r="Y303" s="191"/>
      <c r="Z303" s="191"/>
      <c r="AA303" s="191"/>
      <c r="AB303" s="187"/>
      <c r="AC303" s="192"/>
      <c r="AD303" s="186"/>
      <c r="AE303" s="186"/>
      <c r="AF303" s="186"/>
      <c r="AG303" s="186"/>
      <c r="AH303" s="188"/>
      <c r="AI303" s="188"/>
      <c r="AJ303" s="188"/>
      <c r="AK303" s="188"/>
      <c r="AL303" s="188"/>
      <c r="AM303" s="188"/>
      <c r="AN303" s="188"/>
      <c r="AO303" s="188"/>
      <c r="AP303" s="117"/>
      <c r="AQ303" s="117"/>
      <c r="AR303" s="186"/>
      <c r="AS303" s="91"/>
      <c r="AT303" s="91"/>
      <c r="AU303" s="91"/>
      <c r="AV303" s="91"/>
      <c r="AW303" s="193"/>
      <c r="AX303" s="194"/>
      <c r="AY303" s="194"/>
      <c r="AZ303" s="3"/>
      <c r="BA303" s="3"/>
      <c r="BB303" s="3"/>
      <c r="BC303" s="3"/>
      <c r="BD303" s="3"/>
      <c r="BE303" s="3"/>
      <c r="BF303" s="3"/>
      <c r="BG303" s="3"/>
      <c r="BH303" s="3"/>
      <c r="BI303" s="3"/>
      <c r="BJ303" s="3"/>
      <c r="BK303" s="3"/>
      <c r="BL303" s="3"/>
      <c r="BM303" s="3"/>
      <c r="BN303" s="3"/>
      <c r="BO303" s="3"/>
      <c r="BP303" s="3"/>
      <c r="BQ303" s="3"/>
      <c r="BR303" s="3"/>
      <c r="BS303" s="3"/>
      <c r="BT303" s="3"/>
      <c r="BU303" s="3"/>
      <c r="BW303" s="3"/>
      <c r="BX303" s="3"/>
      <c r="BY303" s="91"/>
      <c r="BZ303" s="3"/>
      <c r="CA303" s="3"/>
      <c r="CB303" s="3"/>
      <c r="CC303" s="3"/>
      <c r="CD303" s="3"/>
      <c r="CE303" s="3"/>
      <c r="CF303" s="3"/>
      <c r="CG303" s="3"/>
      <c r="CH303" s="3"/>
      <c r="CI303" s="3"/>
      <c r="CJ303" s="3"/>
      <c r="CK303" s="3"/>
      <c r="CL303" s="3"/>
      <c r="CM303" s="3"/>
      <c r="CN303" s="3"/>
      <c r="CO303" s="3"/>
      <c r="CP303" s="3"/>
      <c r="CQ303" s="3"/>
      <c r="CR303" s="3"/>
      <c r="CS303" s="3"/>
      <c r="CT303" s="3"/>
      <c r="CU303" s="3"/>
      <c r="CV303" s="3"/>
      <c r="CW303" s="3"/>
      <c r="CX303" s="3"/>
      <c r="CY303" s="3"/>
      <c r="CZ303" s="3"/>
      <c r="DA303" s="3"/>
      <c r="DB303" s="3"/>
      <c r="DC303" s="3"/>
      <c r="DD303" s="3"/>
      <c r="DE303" s="3"/>
      <c r="DF303" s="3"/>
      <c r="DG303" s="3"/>
      <c r="DH303" s="3"/>
      <c r="DI303" s="3"/>
      <c r="DJ303" s="3"/>
      <c r="DK303" s="3"/>
      <c r="DL303" s="3"/>
      <c r="DM303" s="3"/>
      <c r="DN303" s="3"/>
      <c r="DO303" s="3"/>
      <c r="DP303" s="3"/>
      <c r="DQ303" s="3"/>
      <c r="DR303" s="3"/>
      <c r="DS303" s="3"/>
      <c r="DT303" s="3"/>
      <c r="DU303" s="3"/>
      <c r="DV303" s="3"/>
      <c r="DW303" s="3"/>
      <c r="DX303" s="3"/>
      <c r="DY303" s="3"/>
      <c r="DZ303" s="3"/>
      <c r="EA303" s="3"/>
      <c r="EB303" s="3"/>
      <c r="EC303" s="3"/>
      <c r="ED303" s="3"/>
      <c r="EE303" s="3"/>
      <c r="EF303" s="3"/>
      <c r="EG303" s="3"/>
      <c r="EH303" s="3"/>
      <c r="EI303" s="3"/>
      <c r="EJ303" s="3"/>
      <c r="EK303" s="3"/>
      <c r="EL303" s="3"/>
      <c r="EM303" s="3"/>
      <c r="EN303" s="3"/>
      <c r="EO303" s="3"/>
      <c r="EP303" s="3"/>
      <c r="EQ303" s="3"/>
      <c r="ER303" s="3"/>
      <c r="ES303" s="3"/>
      <c r="ET303" s="3"/>
      <c r="EU303" s="3"/>
      <c r="EV303" s="3"/>
      <c r="EW303" s="3"/>
      <c r="EX303" s="3"/>
      <c r="EY303" s="3"/>
      <c r="EZ303" s="3"/>
      <c r="FA303" s="3"/>
      <c r="FB303" s="3"/>
      <c r="FC303" s="3"/>
      <c r="FD303" s="3"/>
      <c r="FE303" s="3"/>
      <c r="FF303" s="3"/>
      <c r="FG303" s="3"/>
      <c r="FH303" s="3"/>
      <c r="FI303" s="3"/>
      <c r="FJ303" s="3"/>
      <c r="FK303" s="3"/>
      <c r="FL303" s="3"/>
      <c r="FM303" s="3"/>
      <c r="FN303" s="3"/>
      <c r="FO303" s="3"/>
      <c r="FP303" s="3"/>
      <c r="FQ303" s="3"/>
      <c r="FR303" s="3"/>
      <c r="FS303" s="3"/>
      <c r="FT303" s="3"/>
      <c r="FU303" s="3"/>
      <c r="FV303" s="3"/>
      <c r="FW303" s="3"/>
      <c r="FX303" s="3"/>
      <c r="FY303" s="3"/>
      <c r="FZ303" s="3"/>
      <c r="GA303" s="3"/>
      <c r="GB303" s="3"/>
      <c r="GC303" s="3"/>
      <c r="GD303" s="3"/>
      <c r="GE303" s="3"/>
      <c r="GF303" s="3"/>
      <c r="GG303" s="3"/>
      <c r="GH303" s="3"/>
      <c r="GI303" s="3"/>
      <c r="GJ303" s="3"/>
      <c r="GK303" s="3"/>
      <c r="GL303" s="3"/>
      <c r="GM303" s="3"/>
      <c r="GN303" s="3"/>
      <c r="GO303" s="3"/>
      <c r="GP303" s="3"/>
      <c r="GQ303" s="3"/>
      <c r="GR303" s="3"/>
      <c r="GS303" s="3"/>
      <c r="GT303" s="3"/>
      <c r="GU303" s="3"/>
      <c r="GV303" s="3"/>
      <c r="GW303" s="3"/>
      <c r="GX303" s="3"/>
      <c r="GY303" s="3"/>
      <c r="GZ303" s="3"/>
      <c r="HA303" s="3"/>
      <c r="HB303" s="3"/>
      <c r="HC303" s="3"/>
      <c r="HD303" s="3"/>
      <c r="HE303" s="3"/>
      <c r="HF303" s="3"/>
      <c r="HG303" s="3"/>
      <c r="HH303" s="3"/>
      <c r="HI303" s="3"/>
      <c r="HJ303" s="3"/>
      <c r="HK303" s="3"/>
      <c r="HL303" s="3"/>
      <c r="HM303" s="3"/>
      <c r="HN303" s="3"/>
      <c r="HO303" s="3"/>
      <c r="HP303" s="3"/>
      <c r="HQ303" s="3"/>
      <c r="HR303" s="3"/>
      <c r="HS303" s="3"/>
      <c r="HT303" s="3"/>
      <c r="HU303" s="3"/>
      <c r="HV303" s="3"/>
      <c r="HW303" s="3"/>
      <c r="HX303" s="3"/>
      <c r="HY303" s="3"/>
      <c r="HZ303" s="3"/>
      <c r="IA303" s="3"/>
      <c r="IB303" s="3"/>
      <c r="IC303" s="3"/>
      <c r="ID303" s="3"/>
      <c r="IE303" s="3"/>
      <c r="IF303" s="3"/>
      <c r="IG303" s="3"/>
      <c r="IH303" s="3"/>
      <c r="II303" s="3"/>
      <c r="IJ303" s="3"/>
      <c r="IK303" s="3"/>
      <c r="IL303" s="3"/>
      <c r="IM303" s="3"/>
      <c r="IN303" s="3"/>
      <c r="IO303" s="3"/>
      <c r="IP303" s="3"/>
      <c r="IQ303" s="3"/>
      <c r="IR303" s="3"/>
      <c r="IS303" s="3"/>
      <c r="IT303" s="3"/>
      <c r="IU303" s="3"/>
      <c r="IV303" s="3"/>
    </row>
    <row r="304" spans="1:256">
      <c r="A304" s="3"/>
      <c r="B304" s="186"/>
      <c r="C304" s="186"/>
      <c r="D304" s="187"/>
      <c r="E304" s="187"/>
      <c r="F304" s="187"/>
      <c r="G304" s="187"/>
      <c r="H304" s="188"/>
      <c r="I304" s="3"/>
      <c r="J304" s="3"/>
      <c r="K304" s="3"/>
      <c r="L304" s="189"/>
      <c r="M304" s="190"/>
      <c r="N304" s="190"/>
      <c r="O304" s="190"/>
      <c r="P304" s="190"/>
      <c r="Q304" s="190"/>
      <c r="R304" s="190"/>
      <c r="S304" s="190"/>
      <c r="T304" s="189"/>
      <c r="U304" s="190">
        <f t="shared" ref="U304:AA304" si="264">SUM(U40:U298)</f>
        <v>376244475370.81665</v>
      </c>
      <c r="V304" s="190">
        <f t="shared" si="264"/>
        <v>424087638657.48309</v>
      </c>
      <c r="W304" s="190">
        <f t="shared" si="264"/>
        <v>450244436248.6579</v>
      </c>
      <c r="X304" s="190">
        <f t="shared" si="264"/>
        <v>478014527880.63959</v>
      </c>
      <c r="Y304" s="190">
        <f t="shared" si="264"/>
        <v>450244436248.6579</v>
      </c>
      <c r="Z304" s="190">
        <f t="shared" si="264"/>
        <v>478014527880.63959</v>
      </c>
      <c r="AA304" s="190">
        <f t="shared" si="264"/>
        <v>507497417999.75812</v>
      </c>
      <c r="AB304" s="187"/>
      <c r="AC304" s="192"/>
      <c r="AD304" s="186"/>
      <c r="AE304" s="186"/>
      <c r="AF304" s="186"/>
      <c r="AG304" s="186"/>
      <c r="AH304" s="188"/>
      <c r="AI304" s="188"/>
      <c r="AJ304" s="188"/>
      <c r="AK304" s="188"/>
      <c r="AL304" s="188"/>
      <c r="AM304" s="188"/>
      <c r="AN304" s="188"/>
      <c r="AO304" s="188"/>
      <c r="AP304" s="117"/>
      <c r="AQ304" s="117"/>
      <c r="AR304" s="186"/>
      <c r="AS304" s="91"/>
      <c r="AT304" s="91"/>
      <c r="AU304" s="91"/>
      <c r="AV304" s="91"/>
      <c r="AW304" s="193"/>
      <c r="AX304" s="194"/>
      <c r="AY304" s="194"/>
      <c r="AZ304" s="3"/>
      <c r="BA304" s="3"/>
      <c r="BB304" s="3"/>
      <c r="BC304" s="3"/>
      <c r="BD304" s="3"/>
      <c r="BE304" s="3"/>
      <c r="BF304" s="3"/>
      <c r="BG304" s="3"/>
      <c r="BH304" s="3"/>
      <c r="BI304" s="3"/>
      <c r="BJ304" s="3"/>
      <c r="BK304" s="3"/>
      <c r="BL304" s="3"/>
      <c r="BM304" s="3"/>
      <c r="BN304" s="3"/>
      <c r="BO304" s="3"/>
      <c r="BP304" s="3"/>
      <c r="BQ304" s="3"/>
      <c r="BR304" s="3"/>
      <c r="BS304" s="3"/>
      <c r="BT304" s="3"/>
      <c r="BU304" s="3"/>
      <c r="BW304" s="3"/>
      <c r="BX304" s="3"/>
      <c r="BY304" s="91"/>
      <c r="BZ304" s="3"/>
      <c r="CA304" s="3"/>
      <c r="CB304" s="3"/>
      <c r="CC304" s="3"/>
      <c r="CD304" s="3"/>
      <c r="CE304" s="3"/>
      <c r="CF304" s="3"/>
      <c r="CG304" s="3"/>
      <c r="CH304" s="3"/>
      <c r="CI304" s="3"/>
      <c r="CJ304" s="3"/>
      <c r="CK304" s="3"/>
      <c r="CL304" s="3"/>
      <c r="CM304" s="3"/>
      <c r="CN304" s="3"/>
      <c r="CO304" s="3"/>
      <c r="CP304" s="3"/>
      <c r="CQ304" s="3"/>
      <c r="CR304" s="3"/>
      <c r="CS304" s="3"/>
      <c r="CT304" s="3"/>
      <c r="CU304" s="3"/>
      <c r="CV304" s="3"/>
      <c r="CW304" s="3"/>
      <c r="CX304" s="3"/>
      <c r="CY304" s="3"/>
      <c r="CZ304" s="3"/>
      <c r="DA304" s="3"/>
      <c r="DB304" s="3"/>
      <c r="DC304" s="3"/>
      <c r="DD304" s="3"/>
      <c r="DE304" s="3"/>
      <c r="DF304" s="3"/>
      <c r="DG304" s="3"/>
      <c r="DH304" s="3"/>
      <c r="DI304" s="3"/>
      <c r="DJ304" s="3"/>
      <c r="DK304" s="3"/>
      <c r="DL304" s="3"/>
      <c r="DM304" s="3"/>
      <c r="DN304" s="3"/>
      <c r="DO304" s="3"/>
      <c r="DP304" s="3"/>
      <c r="DQ304" s="3"/>
      <c r="DR304" s="3"/>
      <c r="DS304" s="3"/>
      <c r="DT304" s="3"/>
      <c r="DU304" s="3"/>
      <c r="DV304" s="3"/>
      <c r="DW304" s="3"/>
      <c r="DX304" s="3"/>
      <c r="DY304" s="3"/>
      <c r="DZ304" s="3"/>
      <c r="EA304" s="3"/>
      <c r="EB304" s="3"/>
      <c r="EC304" s="3"/>
      <c r="ED304" s="3"/>
      <c r="EE304" s="3"/>
      <c r="EF304" s="3"/>
      <c r="EG304" s="3"/>
      <c r="EH304" s="3"/>
      <c r="EI304" s="3"/>
      <c r="EJ304" s="3"/>
      <c r="EK304" s="3"/>
      <c r="EL304" s="3"/>
      <c r="EM304" s="3"/>
      <c r="EN304" s="3"/>
      <c r="EO304" s="3"/>
      <c r="EP304" s="3"/>
      <c r="EQ304" s="3"/>
      <c r="ER304" s="3"/>
      <c r="ES304" s="3"/>
      <c r="ET304" s="3"/>
      <c r="EU304" s="3"/>
      <c r="EV304" s="3"/>
      <c r="EW304" s="3"/>
      <c r="EX304" s="3"/>
      <c r="EY304" s="3"/>
      <c r="EZ304" s="3"/>
      <c r="FA304" s="3"/>
      <c r="FB304" s="3"/>
      <c r="FC304" s="3"/>
      <c r="FD304" s="3"/>
      <c r="FE304" s="3"/>
      <c r="FF304" s="3"/>
      <c r="FG304" s="3"/>
      <c r="FH304" s="3"/>
      <c r="FI304" s="3"/>
      <c r="FJ304" s="3"/>
      <c r="FK304" s="3"/>
      <c r="FL304" s="3"/>
      <c r="FM304" s="3"/>
      <c r="FN304" s="3"/>
      <c r="FO304" s="3"/>
      <c r="FP304" s="3"/>
      <c r="FQ304" s="3"/>
      <c r="FR304" s="3"/>
      <c r="FS304" s="3"/>
      <c r="FT304" s="3"/>
      <c r="FU304" s="3"/>
      <c r="FV304" s="3"/>
      <c r="FW304" s="3"/>
      <c r="FX304" s="3"/>
      <c r="FY304" s="3"/>
      <c r="FZ304" s="3"/>
      <c r="GA304" s="3"/>
      <c r="GB304" s="3"/>
      <c r="GC304" s="3"/>
      <c r="GD304" s="3"/>
      <c r="GE304" s="3"/>
      <c r="GF304" s="3"/>
      <c r="GG304" s="3"/>
      <c r="GH304" s="3"/>
      <c r="GI304" s="3"/>
      <c r="GJ304" s="3"/>
      <c r="GK304" s="3"/>
      <c r="GL304" s="3"/>
      <c r="GM304" s="3"/>
      <c r="GN304" s="3"/>
      <c r="GO304" s="3"/>
      <c r="GP304" s="3"/>
      <c r="GQ304" s="3"/>
      <c r="GR304" s="3"/>
      <c r="GS304" s="3"/>
      <c r="GT304" s="3"/>
      <c r="GU304" s="3"/>
      <c r="GV304" s="3"/>
      <c r="GW304" s="3"/>
      <c r="GX304" s="3"/>
      <c r="GY304" s="3"/>
      <c r="GZ304" s="3"/>
      <c r="HA304" s="3"/>
      <c r="HB304" s="3"/>
      <c r="HC304" s="3"/>
      <c r="HD304" s="3"/>
      <c r="HE304" s="3"/>
      <c r="HF304" s="3"/>
      <c r="HG304" s="3"/>
      <c r="HH304" s="3"/>
      <c r="HI304" s="3"/>
      <c r="HJ304" s="3"/>
      <c r="HK304" s="3"/>
      <c r="HL304" s="3"/>
      <c r="HM304" s="3"/>
      <c r="HN304" s="3"/>
      <c r="HO304" s="3"/>
      <c r="HP304" s="3"/>
      <c r="HQ304" s="3"/>
      <c r="HR304" s="3"/>
      <c r="HS304" s="3"/>
      <c r="HT304" s="3"/>
      <c r="HU304" s="3"/>
      <c r="HV304" s="3"/>
      <c r="HW304" s="3"/>
      <c r="HX304" s="3"/>
      <c r="HY304" s="3"/>
      <c r="HZ304" s="3"/>
      <c r="IA304" s="3"/>
      <c r="IB304" s="3"/>
      <c r="IC304" s="3"/>
      <c r="ID304" s="3"/>
      <c r="IE304" s="3"/>
      <c r="IF304" s="3"/>
      <c r="IG304" s="3"/>
      <c r="IH304" s="3"/>
      <c r="II304" s="3"/>
      <c r="IJ304" s="3"/>
      <c r="IK304" s="3"/>
      <c r="IL304" s="3"/>
      <c r="IM304" s="3"/>
      <c r="IN304" s="3"/>
      <c r="IO304" s="3"/>
      <c r="IP304" s="3"/>
      <c r="IQ304" s="3"/>
      <c r="IR304" s="3"/>
      <c r="IS304" s="3"/>
      <c r="IT304" s="3"/>
      <c r="IU304" s="3"/>
      <c r="IV304" s="3"/>
    </row>
    <row r="305" spans="1:256">
      <c r="A305" s="3"/>
      <c r="B305" s="186"/>
      <c r="C305" s="186"/>
      <c r="D305" s="187"/>
      <c r="E305" s="187"/>
      <c r="F305" s="187"/>
      <c r="G305" s="187"/>
      <c r="H305" s="188"/>
      <c r="I305" s="3"/>
      <c r="J305" s="3"/>
      <c r="K305" s="3"/>
      <c r="L305" s="195"/>
      <c r="M305" s="190"/>
      <c r="N305" s="190"/>
      <c r="O305" s="190"/>
      <c r="P305" s="190"/>
      <c r="Q305" s="190"/>
      <c r="R305" s="190"/>
      <c r="S305" s="190"/>
      <c r="T305" s="189"/>
      <c r="U305" s="196">
        <f t="shared" ref="U305:AA305" si="265">U304/$H$302</f>
        <v>21437210.151604846</v>
      </c>
      <c r="V305" s="196">
        <f t="shared" si="265"/>
        <v>24163160.996950779</v>
      </c>
      <c r="W305" s="196">
        <f t="shared" si="265"/>
        <v>25653491.894972246</v>
      </c>
      <c r="X305" s="196">
        <f t="shared" si="265"/>
        <v>27235743.14173777</v>
      </c>
      <c r="Y305" s="196">
        <f t="shared" si="265"/>
        <v>25653491.894972246</v>
      </c>
      <c r="Z305" s="196">
        <f t="shared" si="265"/>
        <v>27235743.14173777</v>
      </c>
      <c r="AA305" s="196">
        <f t="shared" si="265"/>
        <v>28915584.183223642</v>
      </c>
      <c r="AB305" s="187"/>
      <c r="AC305" s="192"/>
      <c r="AD305" s="186"/>
      <c r="AE305" s="186"/>
      <c r="AF305" s="186"/>
      <c r="AG305" s="186"/>
      <c r="AH305" s="188"/>
      <c r="AI305" s="188"/>
      <c r="AJ305" s="188"/>
      <c r="AK305" s="188"/>
      <c r="AL305" s="188"/>
      <c r="AM305" s="188"/>
      <c r="AN305" s="188"/>
      <c r="AO305" s="188"/>
      <c r="AP305" s="117"/>
      <c r="AQ305" s="117"/>
      <c r="AR305" s="186"/>
      <c r="AS305" s="91"/>
      <c r="AT305" s="91"/>
      <c r="AU305" s="91"/>
      <c r="AV305" s="91"/>
      <c r="AW305" s="193"/>
      <c r="AX305" s="194"/>
      <c r="AY305" s="194"/>
      <c r="AZ305" s="3"/>
      <c r="BA305" s="3"/>
      <c r="BB305" s="3"/>
      <c r="BC305" s="3"/>
      <c r="BD305" s="3"/>
      <c r="BE305" s="3"/>
      <c r="BF305" s="3"/>
      <c r="BG305" s="3"/>
      <c r="BH305" s="3"/>
      <c r="BI305" s="3"/>
      <c r="BJ305" s="3"/>
      <c r="BK305" s="3"/>
      <c r="BL305" s="3"/>
      <c r="BM305" s="3"/>
      <c r="BN305" s="3"/>
      <c r="BO305" s="3"/>
      <c r="BP305" s="3"/>
      <c r="BQ305" s="3"/>
      <c r="BR305" s="3"/>
      <c r="BS305" s="3"/>
      <c r="BT305" s="3"/>
      <c r="BU305" s="3"/>
      <c r="BW305" s="3"/>
      <c r="BX305" s="3"/>
      <c r="BY305" s="91"/>
      <c r="BZ305" s="3"/>
      <c r="CA305" s="3"/>
      <c r="CB305" s="3"/>
      <c r="CC305" s="3"/>
      <c r="CD305" s="3"/>
      <c r="CE305" s="3"/>
      <c r="CF305" s="3"/>
      <c r="CG305" s="3"/>
      <c r="CH305" s="3"/>
      <c r="CI305" s="3"/>
      <c r="CJ305" s="3"/>
      <c r="CK305" s="3"/>
      <c r="CL305" s="3"/>
      <c r="CM305" s="3"/>
      <c r="CN305" s="3"/>
      <c r="CO305" s="3"/>
      <c r="CP305" s="3"/>
      <c r="CQ305" s="3"/>
      <c r="CR305" s="3"/>
      <c r="CS305" s="3"/>
      <c r="CT305" s="3"/>
      <c r="CU305" s="3"/>
      <c r="CV305" s="3"/>
      <c r="CW305" s="3"/>
      <c r="CX305" s="3"/>
      <c r="CY305" s="3"/>
      <c r="CZ305" s="3"/>
      <c r="DA305" s="3"/>
      <c r="DB305" s="3"/>
      <c r="DC305" s="3"/>
      <c r="DD305" s="3"/>
      <c r="DE305" s="3"/>
      <c r="DF305" s="3"/>
      <c r="DG305" s="3"/>
      <c r="DH305" s="3"/>
      <c r="DI305" s="3"/>
      <c r="DJ305" s="3"/>
      <c r="DK305" s="3"/>
      <c r="DL305" s="3"/>
      <c r="DM305" s="3"/>
      <c r="DN305" s="3"/>
      <c r="DO305" s="3"/>
      <c r="DP305" s="3"/>
      <c r="DQ305" s="3"/>
      <c r="DR305" s="3"/>
      <c r="DS305" s="3"/>
      <c r="DT305" s="3"/>
      <c r="DU305" s="3"/>
      <c r="DV305" s="3"/>
      <c r="DW305" s="3"/>
      <c r="DX305" s="3"/>
      <c r="DY305" s="3"/>
      <c r="DZ305" s="3"/>
      <c r="EA305" s="3"/>
      <c r="EB305" s="3"/>
      <c r="EC305" s="3"/>
      <c r="ED305" s="3"/>
      <c r="EE305" s="3"/>
      <c r="EF305" s="3"/>
      <c r="EG305" s="3"/>
      <c r="EH305" s="3"/>
      <c r="EI305" s="3"/>
      <c r="EJ305" s="3"/>
      <c r="EK305" s="3"/>
      <c r="EL305" s="3"/>
      <c r="EM305" s="3"/>
      <c r="EN305" s="3"/>
      <c r="EO305" s="3"/>
      <c r="EP305" s="3"/>
      <c r="EQ305" s="3"/>
      <c r="ER305" s="3"/>
      <c r="ES305" s="3"/>
      <c r="ET305" s="3"/>
      <c r="EU305" s="3"/>
      <c r="EV305" s="3"/>
      <c r="EW305" s="3"/>
      <c r="EX305" s="3"/>
      <c r="EY305" s="3"/>
      <c r="EZ305" s="3"/>
      <c r="FA305" s="3"/>
      <c r="FB305" s="3"/>
      <c r="FC305" s="3"/>
      <c r="FD305" s="3"/>
      <c r="FE305" s="3"/>
      <c r="FF305" s="3"/>
      <c r="FG305" s="3"/>
      <c r="FH305" s="3"/>
      <c r="FI305" s="3"/>
      <c r="FJ305" s="3"/>
      <c r="FK305" s="3"/>
      <c r="FL305" s="3"/>
      <c r="FM305" s="3"/>
      <c r="FN305" s="3"/>
      <c r="FO305" s="3"/>
      <c r="FP305" s="3"/>
      <c r="FQ305" s="3"/>
      <c r="FR305" s="3"/>
      <c r="FS305" s="3"/>
      <c r="FT305" s="3"/>
      <c r="FU305" s="3"/>
      <c r="FV305" s="3"/>
      <c r="FW305" s="3"/>
      <c r="FX305" s="3"/>
      <c r="FY305" s="3"/>
      <c r="FZ305" s="3"/>
      <c r="GA305" s="3"/>
      <c r="GB305" s="3"/>
      <c r="GC305" s="3"/>
      <c r="GD305" s="3"/>
      <c r="GE305" s="3"/>
      <c r="GF305" s="3"/>
      <c r="GG305" s="3"/>
      <c r="GH305" s="3"/>
      <c r="GI305" s="3"/>
      <c r="GJ305" s="3"/>
      <c r="GK305" s="3"/>
      <c r="GL305" s="3"/>
      <c r="GM305" s="3"/>
      <c r="GN305" s="3"/>
      <c r="GO305" s="3"/>
      <c r="GP305" s="3"/>
      <c r="GQ305" s="3"/>
      <c r="GR305" s="3"/>
      <c r="GS305" s="3"/>
      <c r="GT305" s="3"/>
      <c r="GU305" s="3"/>
      <c r="GV305" s="3"/>
      <c r="GW305" s="3"/>
      <c r="GX305" s="3"/>
      <c r="GY305" s="3"/>
      <c r="GZ305" s="3"/>
      <c r="HA305" s="3"/>
      <c r="HB305" s="3"/>
      <c r="HC305" s="3"/>
      <c r="HD305" s="3"/>
      <c r="HE305" s="3"/>
      <c r="HF305" s="3"/>
      <c r="HG305" s="3"/>
      <c r="HH305" s="3"/>
      <c r="HI305" s="3"/>
      <c r="HJ305" s="3"/>
      <c r="HK305" s="3"/>
      <c r="HL305" s="3"/>
      <c r="HM305" s="3"/>
      <c r="HN305" s="3"/>
      <c r="HO305" s="3"/>
      <c r="HP305" s="3"/>
      <c r="HQ305" s="3"/>
      <c r="HR305" s="3"/>
      <c r="HS305" s="3"/>
      <c r="HT305" s="3"/>
      <c r="HU305" s="3"/>
      <c r="HV305" s="3"/>
      <c r="HW305" s="3"/>
      <c r="HX305" s="3"/>
      <c r="HY305" s="3"/>
      <c r="HZ305" s="3"/>
      <c r="IA305" s="3"/>
      <c r="IB305" s="3"/>
      <c r="IC305" s="3"/>
      <c r="ID305" s="3"/>
      <c r="IE305" s="3"/>
      <c r="IF305" s="3"/>
      <c r="IG305" s="3"/>
      <c r="IH305" s="3"/>
      <c r="II305" s="3"/>
      <c r="IJ305" s="3"/>
      <c r="IK305" s="3"/>
      <c r="IL305" s="3"/>
      <c r="IM305" s="3"/>
      <c r="IN305" s="3"/>
      <c r="IO305" s="3"/>
      <c r="IP305" s="3"/>
      <c r="IQ305" s="3"/>
      <c r="IR305" s="3"/>
      <c r="IS305" s="3"/>
      <c r="IT305" s="3"/>
      <c r="IU305" s="3"/>
      <c r="IV305" s="3"/>
    </row>
    <row r="306" spans="1:256">
      <c r="A306" s="3"/>
      <c r="B306" s="186"/>
      <c r="C306" s="186"/>
      <c r="D306" s="187"/>
      <c r="E306" s="187"/>
      <c r="F306" s="187"/>
      <c r="G306" s="187"/>
      <c r="H306" s="188"/>
      <c r="I306" s="3"/>
      <c r="J306" s="3"/>
      <c r="K306" s="3"/>
      <c r="L306" s="189"/>
      <c r="M306" s="94" t="s">
        <v>116</v>
      </c>
      <c r="N306" s="94" t="s">
        <v>117</v>
      </c>
      <c r="O306" s="94" t="s">
        <v>118</v>
      </c>
      <c r="P306" s="94" t="s">
        <v>119</v>
      </c>
      <c r="Q306" s="94" t="s">
        <v>120</v>
      </c>
      <c r="R306" s="94" t="s">
        <v>121</v>
      </c>
      <c r="S306" s="94" t="s">
        <v>122</v>
      </c>
      <c r="T306" s="189"/>
      <c r="U306" s="191"/>
      <c r="V306" s="191"/>
      <c r="W306" s="191"/>
      <c r="X306" s="191"/>
      <c r="Y306" s="191"/>
      <c r="Z306" s="191"/>
      <c r="AA306" s="191"/>
      <c r="AB306" s="187"/>
      <c r="AC306" s="192"/>
      <c r="AD306" s="186"/>
      <c r="AE306" s="186"/>
      <c r="AF306" s="186"/>
      <c r="AG306" s="186"/>
      <c r="AH306" s="188"/>
      <c r="AI306" s="188"/>
      <c r="AJ306" s="188"/>
      <c r="AK306" s="188"/>
      <c r="AL306" s="188"/>
      <c r="AM306" s="188"/>
      <c r="AN306" s="188"/>
      <c r="AO306" s="188"/>
      <c r="AP306" s="117"/>
      <c r="AQ306" s="117"/>
      <c r="AR306" s="186"/>
      <c r="AS306" s="91"/>
      <c r="AT306" s="91"/>
      <c r="AU306" s="91"/>
      <c r="AV306" s="91"/>
      <c r="AW306" s="193"/>
      <c r="AX306" s="194"/>
      <c r="AY306" s="194"/>
      <c r="AZ306" s="3"/>
      <c r="BA306" s="3"/>
      <c r="BB306" s="3"/>
      <c r="BC306" s="3"/>
      <c r="BD306" s="3"/>
      <c r="BE306" s="3"/>
      <c r="BF306" s="3"/>
      <c r="BG306" s="3"/>
      <c r="BH306" s="3"/>
      <c r="BI306" s="3"/>
      <c r="BJ306" s="3"/>
      <c r="BK306" s="3"/>
      <c r="BL306" s="3"/>
      <c r="BM306" s="3"/>
      <c r="BN306" s="3"/>
      <c r="BO306" s="3"/>
      <c r="BP306" s="3"/>
      <c r="BQ306" s="3"/>
      <c r="BR306" s="3"/>
      <c r="BS306" s="3"/>
      <c r="BT306" s="3"/>
      <c r="BU306" s="3"/>
      <c r="BW306" s="3"/>
      <c r="BX306" s="3"/>
      <c r="BY306" s="91"/>
      <c r="BZ306" s="3"/>
      <c r="CA306" s="3"/>
      <c r="CB306" s="3"/>
      <c r="CC306" s="3"/>
      <c r="CD306" s="3"/>
      <c r="CE306" s="3"/>
      <c r="CF306" s="3"/>
      <c r="CG306" s="3"/>
      <c r="CH306" s="3"/>
      <c r="CI306" s="3"/>
      <c r="CJ306" s="3"/>
      <c r="CK306" s="3"/>
      <c r="CL306" s="3"/>
      <c r="CM306" s="3"/>
      <c r="CN306" s="3"/>
      <c r="CO306" s="3"/>
      <c r="CP306" s="3"/>
      <c r="CQ306" s="3"/>
      <c r="CR306" s="3"/>
      <c r="CS306" s="3"/>
      <c r="CT306" s="3"/>
      <c r="CU306" s="3"/>
      <c r="CV306" s="3"/>
      <c r="CW306" s="3"/>
      <c r="CX306" s="3"/>
      <c r="CY306" s="3"/>
      <c r="CZ306" s="3"/>
      <c r="DA306" s="3"/>
      <c r="DB306" s="3"/>
      <c r="DC306" s="3"/>
      <c r="DD306" s="3"/>
      <c r="DE306" s="3"/>
      <c r="DF306" s="3"/>
      <c r="DG306" s="3"/>
      <c r="DH306" s="3"/>
      <c r="DI306" s="3"/>
      <c r="DJ306" s="3"/>
      <c r="DK306" s="3"/>
      <c r="DL306" s="3"/>
      <c r="DM306" s="3"/>
      <c r="DN306" s="3"/>
      <c r="DO306" s="3"/>
      <c r="DP306" s="3"/>
      <c r="DQ306" s="3"/>
      <c r="DR306" s="3"/>
      <c r="DS306" s="3"/>
      <c r="DT306" s="3"/>
      <c r="DU306" s="3"/>
      <c r="DV306" s="3"/>
      <c r="DW306" s="3"/>
      <c r="DX306" s="3"/>
      <c r="DY306" s="3"/>
      <c r="DZ306" s="3"/>
      <c r="EA306" s="3"/>
      <c r="EB306" s="3"/>
      <c r="EC306" s="3"/>
      <c r="ED306" s="3"/>
      <c r="EE306" s="3"/>
      <c r="EF306" s="3"/>
      <c r="EG306" s="3"/>
      <c r="EH306" s="3"/>
      <c r="EI306" s="3"/>
      <c r="EJ306" s="3"/>
      <c r="EK306" s="3"/>
      <c r="EL306" s="3"/>
      <c r="EM306" s="3"/>
      <c r="EN306" s="3"/>
      <c r="EO306" s="3"/>
      <c r="EP306" s="3"/>
      <c r="EQ306" s="3"/>
      <c r="ER306" s="3"/>
      <c r="ES306" s="3"/>
      <c r="ET306" s="3"/>
      <c r="EU306" s="3"/>
      <c r="EV306" s="3"/>
      <c r="EW306" s="3"/>
      <c r="EX306" s="3"/>
      <c r="EY306" s="3"/>
      <c r="EZ306" s="3"/>
      <c r="FA306" s="3"/>
      <c r="FB306" s="3"/>
      <c r="FC306" s="3"/>
      <c r="FD306" s="3"/>
      <c r="FE306" s="3"/>
      <c r="FF306" s="3"/>
      <c r="FG306" s="3"/>
      <c r="FH306" s="3"/>
      <c r="FI306" s="3"/>
      <c r="FJ306" s="3"/>
      <c r="FK306" s="3"/>
      <c r="FL306" s="3"/>
      <c r="FM306" s="3"/>
      <c r="FN306" s="3"/>
      <c r="FO306" s="3"/>
      <c r="FP306" s="3"/>
      <c r="FQ306" s="3"/>
      <c r="FR306" s="3"/>
      <c r="FS306" s="3"/>
      <c r="FT306" s="3"/>
      <c r="FU306" s="3"/>
      <c r="FV306" s="3"/>
      <c r="FW306" s="3"/>
      <c r="FX306" s="3"/>
      <c r="FY306" s="3"/>
      <c r="FZ306" s="3"/>
      <c r="GA306" s="3"/>
      <c r="GB306" s="3"/>
      <c r="GC306" s="3"/>
      <c r="GD306" s="3"/>
      <c r="GE306" s="3"/>
      <c r="GF306" s="3"/>
      <c r="GG306" s="3"/>
      <c r="GH306" s="3"/>
      <c r="GI306" s="3"/>
      <c r="GJ306" s="3"/>
      <c r="GK306" s="3"/>
      <c r="GL306" s="3"/>
      <c r="GM306" s="3"/>
      <c r="GN306" s="3"/>
      <c r="GO306" s="3"/>
      <c r="GP306" s="3"/>
      <c r="GQ306" s="3"/>
      <c r="GR306" s="3"/>
      <c r="GS306" s="3"/>
      <c r="GT306" s="3"/>
      <c r="GU306" s="3"/>
      <c r="GV306" s="3"/>
      <c r="GW306" s="3"/>
      <c r="GX306" s="3"/>
      <c r="GY306" s="3"/>
      <c r="GZ306" s="3"/>
      <c r="HA306" s="3"/>
      <c r="HB306" s="3"/>
      <c r="HC306" s="3"/>
      <c r="HD306" s="3"/>
      <c r="HE306" s="3"/>
      <c r="HF306" s="3"/>
      <c r="HG306" s="3"/>
      <c r="HH306" s="3"/>
      <c r="HI306" s="3"/>
      <c r="HJ306" s="3"/>
      <c r="HK306" s="3"/>
      <c r="HL306" s="3"/>
      <c r="HM306" s="3"/>
      <c r="HN306" s="3"/>
      <c r="HO306" s="3"/>
      <c r="HP306" s="3"/>
      <c r="HQ306" s="3"/>
      <c r="HR306" s="3"/>
      <c r="HS306" s="3"/>
      <c r="HT306" s="3"/>
      <c r="HU306" s="3"/>
      <c r="HV306" s="3"/>
      <c r="HW306" s="3"/>
      <c r="HX306" s="3"/>
      <c r="HY306" s="3"/>
      <c r="HZ306" s="3"/>
      <c r="IA306" s="3"/>
      <c r="IB306" s="3"/>
      <c r="IC306" s="3"/>
      <c r="ID306" s="3"/>
      <c r="IE306" s="3"/>
      <c r="IF306" s="3"/>
      <c r="IG306" s="3"/>
      <c r="IH306" s="3"/>
      <c r="II306" s="3"/>
      <c r="IJ306" s="3"/>
      <c r="IK306" s="3"/>
      <c r="IL306" s="3"/>
      <c r="IM306" s="3"/>
      <c r="IN306" s="3"/>
      <c r="IO306" s="3"/>
      <c r="IP306" s="3"/>
      <c r="IQ306" s="3"/>
      <c r="IR306" s="3"/>
      <c r="IS306" s="3"/>
      <c r="IT306" s="3"/>
      <c r="IU306" s="3"/>
      <c r="IV306" s="3"/>
    </row>
    <row r="307" spans="1:256">
      <c r="L307" s="16" t="s">
        <v>194</v>
      </c>
      <c r="M307" s="197">
        <f t="shared" ref="M307:S307" si="266">MIN(M40:M298)</f>
        <v>20957247.201545946</v>
      </c>
      <c r="N307" s="197">
        <f t="shared" si="266"/>
        <v>23622166.065575514</v>
      </c>
      <c r="O307" s="197">
        <f t="shared" si="266"/>
        <v>25079129.580000002</v>
      </c>
      <c r="P307" s="197">
        <f t="shared" si="266"/>
        <v>26625955.415960599</v>
      </c>
      <c r="Q307" s="197">
        <f t="shared" si="266"/>
        <v>25079129.580000002</v>
      </c>
      <c r="R307" s="197">
        <f t="shared" si="266"/>
        <v>26625955.415960599</v>
      </c>
      <c r="S307" s="197">
        <f t="shared" si="266"/>
        <v>28268186.084818721</v>
      </c>
      <c r="U307" s="197">
        <f t="shared" ref="U307:AA307" si="267">MIN(U40:U298)</f>
        <v>1068819607.2788433</v>
      </c>
      <c r="V307" s="197">
        <f t="shared" si="267"/>
        <v>1204730469.3443513</v>
      </c>
      <c r="W307" s="197">
        <f t="shared" si="267"/>
        <v>1279035608.5800002</v>
      </c>
      <c r="X307" s="197">
        <f t="shared" si="267"/>
        <v>1357923726.2139904</v>
      </c>
      <c r="Y307" s="197">
        <f t="shared" si="267"/>
        <v>1279035608.5800002</v>
      </c>
      <c r="Z307" s="197">
        <f t="shared" si="267"/>
        <v>1357923726.2139904</v>
      </c>
      <c r="AA307" s="197">
        <f t="shared" si="267"/>
        <v>1441677490.3257546</v>
      </c>
      <c r="AH307" s="197">
        <f t="shared" ref="AH307:AN307" si="268">MIN(AH40:AH298)</f>
        <v>1175702000</v>
      </c>
      <c r="AI307" s="197">
        <f t="shared" si="268"/>
        <v>1325204000</v>
      </c>
      <c r="AJ307" s="197">
        <f t="shared" si="268"/>
        <v>1406940000</v>
      </c>
      <c r="AK307" s="197">
        <f t="shared" si="268"/>
        <v>1493717000</v>
      </c>
      <c r="AL307" s="197">
        <f t="shared" si="268"/>
        <v>1406940000</v>
      </c>
      <c r="AM307" s="197">
        <f t="shared" si="268"/>
        <v>1493717000</v>
      </c>
      <c r="AN307" s="197">
        <f t="shared" si="268"/>
        <v>1585846000</v>
      </c>
      <c r="AO307" s="198"/>
      <c r="AP307" s="147"/>
      <c r="AQ307" s="147"/>
      <c r="AR307" s="25"/>
    </row>
    <row r="308" spans="1:256">
      <c r="H308" s="56"/>
      <c r="L308" s="16" t="s">
        <v>195</v>
      </c>
      <c r="M308" s="197">
        <f t="shared" ref="M308:S308" si="269">MAX(M40:M298)</f>
        <v>22514393.20329522</v>
      </c>
      <c r="N308" s="197">
        <f t="shared" si="269"/>
        <v>25377318.40442634</v>
      </c>
      <c r="O308" s="197">
        <f t="shared" si="269"/>
        <v>26942535.874600001</v>
      </c>
      <c r="P308" s="197">
        <f t="shared" si="269"/>
        <v>28604292.533426058</v>
      </c>
      <c r="Q308" s="197">
        <f t="shared" si="269"/>
        <v>26942535.874600001</v>
      </c>
      <c r="R308" s="197">
        <f t="shared" si="269"/>
        <v>28604292.533426058</v>
      </c>
      <c r="S308" s="197">
        <f t="shared" si="269"/>
        <v>30368542.706819769</v>
      </c>
      <c r="U308" s="197">
        <f t="shared" ref="U308:AA308" si="270">MAX(U40:U298)</f>
        <v>2227068069.9548211</v>
      </c>
      <c r="V308" s="197">
        <f t="shared" si="270"/>
        <v>2510261547.3244405</v>
      </c>
      <c r="W308" s="197">
        <f t="shared" si="270"/>
        <v>2665088986.7709999</v>
      </c>
      <c r="X308" s="197">
        <f t="shared" si="270"/>
        <v>2829465843.8992062</v>
      </c>
      <c r="Y308" s="197">
        <f t="shared" si="270"/>
        <v>2665088986.7709999</v>
      </c>
      <c r="Z308" s="197">
        <f t="shared" si="270"/>
        <v>2829465843.8992062</v>
      </c>
      <c r="AA308" s="197">
        <f t="shared" si="270"/>
        <v>3003981105.896244</v>
      </c>
      <c r="AH308" s="197">
        <f t="shared" ref="AH308:AN308" si="271">MAX(AH40:AH298)</f>
        <v>2449775000</v>
      </c>
      <c r="AI308" s="197">
        <f t="shared" si="271"/>
        <v>2761288000</v>
      </c>
      <c r="AJ308" s="197">
        <f t="shared" si="271"/>
        <v>2931598000</v>
      </c>
      <c r="AK308" s="197">
        <f t="shared" si="271"/>
        <v>3112413000</v>
      </c>
      <c r="AL308" s="197">
        <f t="shared" si="271"/>
        <v>2931598000</v>
      </c>
      <c r="AM308" s="197">
        <f t="shared" si="271"/>
        <v>3112413000</v>
      </c>
      <c r="AN308" s="197">
        <f t="shared" si="271"/>
        <v>3304380000</v>
      </c>
      <c r="AO308" s="198"/>
      <c r="AP308" s="147"/>
      <c r="AQ308" s="147"/>
      <c r="AR308" s="25"/>
      <c r="AW308" s="4"/>
      <c r="AX308" s="2"/>
      <c r="AY308" s="2"/>
    </row>
    <row r="309" spans="1:256">
      <c r="H309" s="56"/>
      <c r="L309" s="16" t="s">
        <v>196</v>
      </c>
      <c r="M309" s="197">
        <f>M310</f>
        <v>21437210.151604846</v>
      </c>
      <c r="N309" s="197">
        <f>M311</f>
        <v>24163160.996950779</v>
      </c>
      <c r="O309" s="197">
        <f>M312</f>
        <v>25653491.894972246</v>
      </c>
      <c r="P309" s="197">
        <f>M313</f>
        <v>27235743.14173777</v>
      </c>
      <c r="Q309" s="197">
        <f>M314</f>
        <v>25653491.894972246</v>
      </c>
      <c r="R309" s="197">
        <f>M315</f>
        <v>27235743.14173777</v>
      </c>
      <c r="S309" s="197">
        <f>M316</f>
        <v>28915584.183223642</v>
      </c>
      <c r="U309" s="198"/>
      <c r="V309" s="62"/>
      <c r="W309" s="62"/>
      <c r="X309" s="62"/>
      <c r="Y309" s="62"/>
      <c r="Z309" s="62"/>
      <c r="AA309" s="62"/>
      <c r="AP309" s="147"/>
      <c r="AQ309" s="147"/>
      <c r="AR309" s="25"/>
      <c r="AW309" s="4"/>
      <c r="AX309" s="2"/>
      <c r="AY309" s="2"/>
    </row>
    <row r="310" spans="1:256">
      <c r="I310" s="56"/>
      <c r="L310" s="2" t="s">
        <v>197</v>
      </c>
      <c r="M310" s="199">
        <f>U302/H302</f>
        <v>21437210.151604846</v>
      </c>
      <c r="N310" s="18" t="s">
        <v>198</v>
      </c>
      <c r="AC310" s="6" t="e">
        <f>#REF!/I310</f>
        <v>#REF!</v>
      </c>
      <c r="AP310" s="147"/>
      <c r="AQ310" s="147"/>
      <c r="AR310" s="25"/>
      <c r="AW310" s="4"/>
      <c r="AX310" s="2"/>
      <c r="AY310" s="2"/>
    </row>
    <row r="311" spans="1:256">
      <c r="I311" s="47"/>
      <c r="M311" s="199">
        <f>V302/H302</f>
        <v>24163160.996950779</v>
      </c>
      <c r="N311" s="18" t="s">
        <v>199</v>
      </c>
      <c r="U311" s="200"/>
      <c r="V311" s="200"/>
      <c r="W311" s="200"/>
      <c r="X311" s="200"/>
      <c r="Y311" s="200"/>
      <c r="Z311" s="200"/>
      <c r="AA311" s="200"/>
      <c r="AC311" s="6"/>
      <c r="AP311" s="147"/>
      <c r="AQ311" s="147"/>
      <c r="AR311" s="25"/>
      <c r="AW311" s="4"/>
      <c r="AX311" s="2"/>
      <c r="AY311" s="2"/>
    </row>
    <row r="312" spans="1:256">
      <c r="I312" s="56"/>
      <c r="M312" s="199">
        <f>W302/H302</f>
        <v>25653491.894972246</v>
      </c>
      <c r="N312" s="18" t="s">
        <v>200</v>
      </c>
      <c r="U312" s="62"/>
      <c r="V312" s="62"/>
      <c r="W312" s="62"/>
      <c r="X312" s="62"/>
      <c r="Y312" s="62"/>
      <c r="Z312" s="62"/>
      <c r="AC312" s="6"/>
      <c r="AH312" s="56">
        <f t="shared" ref="AH312:AN313" si="272">AH307*90%</f>
        <v>1058131800</v>
      </c>
      <c r="AI312" s="56">
        <f t="shared" si="272"/>
        <v>1192683600</v>
      </c>
      <c r="AJ312" s="56">
        <f t="shared" si="272"/>
        <v>1266246000</v>
      </c>
      <c r="AK312" s="56">
        <f t="shared" si="272"/>
        <v>1344345300</v>
      </c>
      <c r="AL312" s="56">
        <f t="shared" si="272"/>
        <v>1266246000</v>
      </c>
      <c r="AM312" s="56">
        <f t="shared" si="272"/>
        <v>1344345300</v>
      </c>
      <c r="AN312" s="56">
        <f t="shared" si="272"/>
        <v>1427261400</v>
      </c>
      <c r="AO312" s="56"/>
      <c r="AP312" s="147"/>
      <c r="AQ312" s="147"/>
      <c r="AR312" s="25"/>
      <c r="AW312" s="4"/>
      <c r="AX312" s="2"/>
      <c r="AY312" s="2"/>
    </row>
    <row r="313" spans="1:256">
      <c r="H313" s="56"/>
      <c r="I313" s="56"/>
      <c r="M313" s="199">
        <f>X302/H302</f>
        <v>27235743.14173777</v>
      </c>
      <c r="N313" s="18" t="s">
        <v>201</v>
      </c>
      <c r="AC313" s="6"/>
      <c r="AH313" s="56">
        <f t="shared" si="272"/>
        <v>2204797500</v>
      </c>
      <c r="AI313" s="56">
        <f t="shared" si="272"/>
        <v>2485159200</v>
      </c>
      <c r="AJ313" s="56">
        <f t="shared" si="272"/>
        <v>2638438200</v>
      </c>
      <c r="AK313" s="56">
        <f t="shared" si="272"/>
        <v>2801171700</v>
      </c>
      <c r="AL313" s="56">
        <f t="shared" si="272"/>
        <v>2638438200</v>
      </c>
      <c r="AM313" s="56">
        <f t="shared" si="272"/>
        <v>2801171700</v>
      </c>
      <c r="AN313" s="56">
        <f t="shared" si="272"/>
        <v>2973942000</v>
      </c>
      <c r="AO313" s="56"/>
      <c r="AP313" s="147"/>
      <c r="AQ313" s="147"/>
      <c r="AR313" s="25"/>
      <c r="AW313" s="4"/>
      <c r="AX313" s="2"/>
      <c r="AY313" s="2"/>
    </row>
    <row r="314" spans="1:256">
      <c r="M314" s="199">
        <f>Y302/H302</f>
        <v>25653491.894972246</v>
      </c>
      <c r="N314" s="18" t="s">
        <v>202</v>
      </c>
      <c r="S314" s="56"/>
      <c r="U314" s="200"/>
      <c r="V314" s="200"/>
      <c r="W314" s="200"/>
      <c r="X314" s="200"/>
      <c r="Y314" s="200"/>
      <c r="Z314" s="200"/>
      <c r="AA314" s="200"/>
      <c r="AP314" s="147"/>
      <c r="AQ314" s="147"/>
      <c r="AR314" s="25"/>
      <c r="AW314" s="4"/>
      <c r="AX314" s="2"/>
      <c r="AY314" s="2"/>
    </row>
    <row r="315" spans="1:256">
      <c r="M315" s="199">
        <f>Z302/H302</f>
        <v>27235743.14173777</v>
      </c>
      <c r="N315" s="18" t="s">
        <v>203</v>
      </c>
      <c r="U315" s="62"/>
      <c r="V315" s="62"/>
      <c r="W315" s="62"/>
      <c r="X315" s="62"/>
      <c r="Y315" s="62"/>
      <c r="Z315" s="62"/>
      <c r="AP315" s="147"/>
      <c r="AQ315" s="147"/>
      <c r="AR315" s="25"/>
      <c r="AW315" s="4"/>
      <c r="AX315" s="2"/>
      <c r="AY315" s="2"/>
    </row>
    <row r="316" spans="1:256">
      <c r="M316" s="199">
        <f>AA302/H302</f>
        <v>28915584.183223642</v>
      </c>
      <c r="N316" s="18" t="s">
        <v>204</v>
      </c>
      <c r="AP316" s="147"/>
      <c r="AQ316" s="147"/>
      <c r="AR316" s="25"/>
      <c r="AW316" s="4"/>
      <c r="AX316" s="2"/>
      <c r="AY316" s="2"/>
    </row>
    <row r="317" spans="1:256">
      <c r="AP317" s="147"/>
      <c r="AQ317" s="147"/>
      <c r="AR317" s="25"/>
      <c r="AW317" s="4"/>
      <c r="AX317" s="2"/>
      <c r="AY317" s="2"/>
    </row>
    <row r="318" spans="1:256">
      <c r="M318" s="47">
        <f t="shared" ref="M318:S319" si="273">M307/1.15</f>
        <v>18223693.218735605</v>
      </c>
      <c r="N318" s="47">
        <f t="shared" si="273"/>
        <v>20541013.970065664</v>
      </c>
      <c r="O318" s="47">
        <f t="shared" si="273"/>
        <v>21807938.765217394</v>
      </c>
      <c r="P318" s="47">
        <f t="shared" si="273"/>
        <v>23153004.709530957</v>
      </c>
      <c r="Q318" s="47">
        <f t="shared" si="273"/>
        <v>21807938.765217394</v>
      </c>
      <c r="R318" s="47">
        <f t="shared" si="273"/>
        <v>23153004.709530957</v>
      </c>
      <c r="S318" s="47">
        <f t="shared" si="273"/>
        <v>24581031.378103238</v>
      </c>
      <c r="AP318" s="147"/>
      <c r="AQ318" s="147"/>
      <c r="AR318" s="25"/>
      <c r="AW318" s="4"/>
      <c r="AX318" s="2"/>
      <c r="AY318" s="2"/>
    </row>
    <row r="319" spans="1:256">
      <c r="M319" s="47">
        <f t="shared" si="273"/>
        <v>19577733.220256716</v>
      </c>
      <c r="N319" s="47">
        <f t="shared" si="273"/>
        <v>22067233.39515334</v>
      </c>
      <c r="O319" s="47">
        <f t="shared" si="273"/>
        <v>23428292.064869568</v>
      </c>
      <c r="P319" s="47">
        <f t="shared" si="273"/>
        <v>24873297.855153095</v>
      </c>
      <c r="Q319" s="47">
        <f t="shared" si="273"/>
        <v>23428292.064869568</v>
      </c>
      <c r="R319" s="47">
        <f t="shared" si="273"/>
        <v>24873297.855153095</v>
      </c>
      <c r="S319" s="47">
        <f t="shared" si="273"/>
        <v>26407428.440712843</v>
      </c>
      <c r="AP319" s="147"/>
      <c r="AQ319" s="147"/>
      <c r="AR319" s="25"/>
      <c r="AW319" s="4"/>
      <c r="AX319" s="2"/>
      <c r="AY319" s="2"/>
    </row>
    <row r="320" spans="1:256">
      <c r="AP320" s="147"/>
      <c r="AQ320" s="147"/>
      <c r="AR320" s="25"/>
      <c r="AW320" s="4"/>
      <c r="AX320" s="2"/>
      <c r="AY320" s="2"/>
    </row>
    <row r="321" spans="8:256">
      <c r="AP321" s="147"/>
      <c r="AQ321" s="147"/>
      <c r="AR321" s="25"/>
      <c r="AW321" s="4"/>
      <c r="AX321" s="2"/>
      <c r="AY321" s="2"/>
    </row>
    <row r="322" spans="8:256">
      <c r="AP322" s="147"/>
      <c r="AQ322" s="147"/>
      <c r="AR322" s="25"/>
      <c r="AW322" s="4"/>
      <c r="AX322" s="2"/>
      <c r="AY322" s="2"/>
    </row>
    <row r="323" spans="8:256">
      <c r="AP323" s="147"/>
      <c r="AQ323" s="147"/>
      <c r="AR323" s="25"/>
      <c r="AW323" s="4"/>
      <c r="AX323" s="2"/>
      <c r="AY323" s="2"/>
    </row>
    <row r="324" spans="8:256">
      <c r="AP324" s="147"/>
      <c r="AQ324" s="147"/>
      <c r="AR324" s="25"/>
      <c r="AW324" s="4"/>
      <c r="AX324" s="2"/>
      <c r="AY324" s="2"/>
    </row>
    <row r="325" spans="8:256">
      <c r="AP325" s="147"/>
      <c r="AQ325" s="147"/>
      <c r="AR325" s="25"/>
      <c r="AW325" s="4"/>
      <c r="AX325" s="2"/>
      <c r="AY325" s="2"/>
    </row>
    <row r="326" spans="8:256">
      <c r="AP326" s="147"/>
      <c r="AQ326" s="147"/>
      <c r="AR326" s="25"/>
      <c r="AW326" s="4"/>
      <c r="AX326" s="2"/>
      <c r="AY326" s="2"/>
    </row>
    <row r="327" spans="8:256">
      <c r="AP327" s="147"/>
      <c r="AQ327" s="147"/>
      <c r="AR327" s="25"/>
      <c r="AW327" s="4"/>
      <c r="AX327" s="2"/>
      <c r="AY327" s="2"/>
    </row>
    <row r="328" spans="8:256">
      <c r="AP328" s="147"/>
      <c r="AQ328" s="147"/>
      <c r="AR328" s="25"/>
    </row>
    <row r="329" spans="8:256">
      <c r="H329" s="25"/>
      <c r="I329" s="25"/>
      <c r="J329" s="25"/>
      <c r="K329" s="25"/>
      <c r="L329" s="25"/>
      <c r="AP329" s="201"/>
      <c r="AQ329" s="201"/>
      <c r="AR329" s="352"/>
      <c r="AS329" s="202"/>
      <c r="AT329" s="202"/>
      <c r="BP329" s="15"/>
      <c r="BQ329" s="15"/>
      <c r="BR329" s="15"/>
      <c r="BS329" s="15"/>
      <c r="BT329" s="15"/>
      <c r="BU329" s="15"/>
      <c r="BV329" s="203"/>
      <c r="BW329" s="15"/>
      <c r="BX329" s="15"/>
      <c r="BY329" s="202"/>
      <c r="BZ329" s="15"/>
      <c r="CA329" s="15"/>
      <c r="CB329" s="15"/>
      <c r="CC329" s="15"/>
      <c r="CD329" s="15"/>
      <c r="CE329" s="15"/>
      <c r="CF329" s="15"/>
      <c r="CG329" s="15"/>
      <c r="CH329" s="15"/>
      <c r="CI329" s="15"/>
      <c r="CJ329" s="15"/>
      <c r="CK329" s="15"/>
      <c r="CL329" s="15"/>
      <c r="CM329" s="15"/>
      <c r="CN329" s="15"/>
      <c r="CO329" s="15"/>
      <c r="CP329" s="15"/>
      <c r="CQ329" s="15"/>
      <c r="CR329" s="15"/>
      <c r="CS329" s="15"/>
      <c r="CT329" s="15"/>
      <c r="CU329" s="15"/>
      <c r="CV329" s="15"/>
      <c r="CW329" s="15"/>
      <c r="CX329" s="15"/>
      <c r="CY329" s="15"/>
      <c r="CZ329" s="15"/>
      <c r="DA329" s="15"/>
      <c r="DB329" s="15"/>
      <c r="DC329" s="15"/>
      <c r="DD329" s="15"/>
      <c r="DE329" s="15"/>
      <c r="DF329" s="15"/>
      <c r="DG329" s="15"/>
      <c r="DH329" s="15"/>
      <c r="DI329" s="15"/>
      <c r="DJ329" s="15"/>
      <c r="DK329" s="15"/>
      <c r="DL329" s="15"/>
      <c r="DM329" s="15"/>
      <c r="DN329" s="15"/>
      <c r="DO329" s="15"/>
      <c r="DP329" s="15"/>
      <c r="DQ329" s="15"/>
      <c r="DR329" s="15"/>
      <c r="DS329" s="15"/>
      <c r="DT329" s="15"/>
      <c r="DU329" s="15"/>
      <c r="DV329" s="15"/>
      <c r="DW329" s="15"/>
      <c r="DX329" s="15"/>
      <c r="DY329" s="15"/>
      <c r="DZ329" s="15"/>
      <c r="EA329" s="15"/>
      <c r="EB329" s="15"/>
      <c r="EC329" s="15"/>
      <c r="ED329" s="15"/>
      <c r="EE329" s="15"/>
      <c r="EF329" s="15"/>
      <c r="EG329" s="15"/>
      <c r="EH329" s="15"/>
      <c r="EI329" s="15"/>
      <c r="EJ329" s="15"/>
      <c r="EK329" s="15"/>
      <c r="EL329" s="15"/>
      <c r="EM329" s="15"/>
      <c r="EN329" s="15"/>
      <c r="EO329" s="15"/>
      <c r="EP329" s="15"/>
      <c r="EQ329" s="15"/>
      <c r="ER329" s="15"/>
      <c r="ES329" s="15"/>
      <c r="ET329" s="15"/>
      <c r="EU329" s="15"/>
      <c r="EV329" s="15"/>
      <c r="EW329" s="15"/>
      <c r="EX329" s="15"/>
      <c r="EY329" s="15"/>
      <c r="EZ329" s="15"/>
      <c r="FA329" s="15"/>
      <c r="FB329" s="15"/>
      <c r="FC329" s="15"/>
      <c r="FD329" s="15"/>
      <c r="FE329" s="15"/>
      <c r="FF329" s="15"/>
      <c r="FG329" s="15"/>
      <c r="FH329" s="15"/>
      <c r="FI329" s="15"/>
      <c r="FJ329" s="15"/>
      <c r="FK329" s="15"/>
      <c r="FL329" s="15"/>
      <c r="FM329" s="15"/>
      <c r="FN329" s="15"/>
      <c r="FO329" s="15"/>
      <c r="FP329" s="15"/>
      <c r="FQ329" s="15"/>
      <c r="FR329" s="15"/>
      <c r="FS329" s="15"/>
      <c r="FT329" s="15"/>
      <c r="FU329" s="15"/>
      <c r="FV329" s="15"/>
      <c r="FW329" s="15"/>
      <c r="FX329" s="15"/>
      <c r="FY329" s="15"/>
      <c r="FZ329" s="15"/>
      <c r="GA329" s="15"/>
      <c r="GB329" s="15"/>
      <c r="GC329" s="15"/>
      <c r="GD329" s="15"/>
      <c r="GE329" s="15"/>
      <c r="GF329" s="15"/>
      <c r="GG329" s="15"/>
      <c r="GH329" s="15"/>
      <c r="GI329" s="15"/>
      <c r="GJ329" s="15"/>
      <c r="GK329" s="15"/>
      <c r="GL329" s="15"/>
      <c r="GM329" s="15"/>
      <c r="GN329" s="15"/>
      <c r="GO329" s="15"/>
      <c r="GP329" s="15"/>
      <c r="GQ329" s="15"/>
      <c r="GR329" s="15"/>
      <c r="GS329" s="15"/>
      <c r="GT329" s="15"/>
      <c r="GU329" s="15"/>
      <c r="GV329" s="15"/>
      <c r="GW329" s="15"/>
      <c r="GX329" s="15"/>
      <c r="GY329" s="15"/>
      <c r="GZ329" s="15"/>
      <c r="HA329" s="15"/>
      <c r="HB329" s="15"/>
      <c r="HC329" s="15"/>
      <c r="HD329" s="15"/>
      <c r="HE329" s="15"/>
      <c r="HF329" s="15"/>
      <c r="HG329" s="15"/>
      <c r="HH329" s="15"/>
      <c r="HI329" s="15"/>
      <c r="HJ329" s="15"/>
      <c r="HK329" s="15"/>
      <c r="HL329" s="15"/>
      <c r="HM329" s="15"/>
      <c r="HN329" s="15"/>
      <c r="HO329" s="15"/>
      <c r="HP329" s="15"/>
      <c r="HQ329" s="15"/>
      <c r="HR329" s="15"/>
      <c r="HS329" s="15"/>
      <c r="HT329" s="15"/>
      <c r="HU329" s="15"/>
      <c r="HV329" s="15"/>
      <c r="HW329" s="15"/>
      <c r="HX329" s="15"/>
      <c r="HY329" s="15"/>
      <c r="HZ329" s="15"/>
      <c r="IA329" s="15"/>
      <c r="IB329" s="15"/>
      <c r="IC329" s="15"/>
      <c r="ID329" s="15"/>
      <c r="IE329" s="15"/>
      <c r="IF329" s="15"/>
      <c r="IG329" s="15"/>
      <c r="IH329" s="15"/>
      <c r="II329" s="15"/>
      <c r="IJ329" s="15"/>
      <c r="IK329" s="15"/>
      <c r="IL329" s="15"/>
      <c r="IM329" s="15"/>
      <c r="IN329" s="15"/>
      <c r="IO329" s="15"/>
      <c r="IP329" s="15"/>
      <c r="IQ329" s="15"/>
      <c r="IR329" s="15"/>
      <c r="IS329" s="15"/>
      <c r="IT329" s="15"/>
      <c r="IU329" s="15"/>
      <c r="IV329" s="15"/>
    </row>
    <row r="330" spans="8:256">
      <c r="H330" s="25"/>
      <c r="I330" s="25"/>
      <c r="J330" s="25"/>
      <c r="K330" s="204" t="s">
        <v>205</v>
      </c>
      <c r="L330" s="204"/>
      <c r="M330" s="205"/>
      <c r="N330" s="206" t="s">
        <v>206</v>
      </c>
      <c r="O330" s="207"/>
      <c r="P330" s="207"/>
      <c r="AP330" s="208">
        <f>SUM(AP41:AP329)</f>
        <v>554162132000</v>
      </c>
      <c r="AQ330" s="208">
        <f>SUM(AQ41:AQ329)</f>
        <v>469771465500</v>
      </c>
      <c r="AR330" s="353"/>
    </row>
    <row r="331" spans="8:256">
      <c r="H331" s="25"/>
      <c r="I331" s="25"/>
      <c r="J331" s="25"/>
      <c r="K331" s="209" t="s">
        <v>207</v>
      </c>
      <c r="L331" s="209" t="s">
        <v>16</v>
      </c>
      <c r="M331" s="209" t="s">
        <v>17</v>
      </c>
      <c r="N331" s="210" t="s">
        <v>207</v>
      </c>
      <c r="O331" s="210" t="s">
        <v>16</v>
      </c>
      <c r="P331" s="210" t="s">
        <v>17</v>
      </c>
    </row>
    <row r="332" spans="8:256">
      <c r="H332" s="25"/>
      <c r="I332" s="25"/>
      <c r="J332" s="25"/>
      <c r="K332" s="211" t="s">
        <v>208</v>
      </c>
      <c r="L332" s="212">
        <v>101</v>
      </c>
      <c r="M332" s="212">
        <v>100</v>
      </c>
      <c r="N332" s="213" t="s">
        <v>13</v>
      </c>
      <c r="O332" s="214">
        <v>101</v>
      </c>
      <c r="P332" s="214">
        <v>100</v>
      </c>
    </row>
    <row r="333" spans="8:256">
      <c r="H333" s="25"/>
      <c r="I333" s="25"/>
      <c r="J333" s="25"/>
      <c r="K333" s="211"/>
      <c r="L333" s="212"/>
      <c r="M333" s="212"/>
      <c r="N333" s="213" t="s">
        <v>209</v>
      </c>
      <c r="O333" s="214">
        <v>100</v>
      </c>
      <c r="P333" s="214">
        <v>100</v>
      </c>
    </row>
    <row r="334" spans="8:256">
      <c r="H334" s="25"/>
      <c r="I334" s="25"/>
      <c r="J334" s="25"/>
      <c r="K334" s="215" t="s">
        <v>210</v>
      </c>
      <c r="L334" s="212">
        <v>103</v>
      </c>
      <c r="M334" s="212">
        <v>101</v>
      </c>
      <c r="N334" s="216" t="s">
        <v>211</v>
      </c>
      <c r="O334" s="214">
        <v>102</v>
      </c>
      <c r="P334" s="214">
        <v>102</v>
      </c>
    </row>
    <row r="335" spans="8:256">
      <c r="H335" s="25"/>
      <c r="I335" s="25"/>
      <c r="J335" s="25"/>
      <c r="K335" s="215"/>
      <c r="L335" s="212"/>
      <c r="M335" s="212"/>
      <c r="N335" s="216" t="s">
        <v>41</v>
      </c>
      <c r="O335" s="214">
        <v>108</v>
      </c>
      <c r="P335" s="214">
        <v>105</v>
      </c>
    </row>
    <row r="336" spans="8:256">
      <c r="H336" s="25"/>
      <c r="I336" s="25"/>
      <c r="J336" s="25"/>
      <c r="K336" s="211" t="s">
        <v>212</v>
      </c>
      <c r="L336" s="212">
        <v>101</v>
      </c>
      <c r="M336" s="212">
        <v>100</v>
      </c>
      <c r="N336" s="213" t="s">
        <v>212</v>
      </c>
      <c r="O336" s="214">
        <v>101</v>
      </c>
      <c r="P336" s="214">
        <v>101</v>
      </c>
    </row>
    <row r="337" spans="8:18">
      <c r="H337" s="25"/>
      <c r="I337" s="25"/>
      <c r="J337" s="25"/>
      <c r="K337" s="211" t="s">
        <v>213</v>
      </c>
      <c r="L337" s="212">
        <v>102</v>
      </c>
      <c r="M337" s="212">
        <v>103</v>
      </c>
      <c r="N337" s="213" t="s">
        <v>213</v>
      </c>
      <c r="O337" s="214">
        <v>104</v>
      </c>
      <c r="P337" s="214">
        <v>104</v>
      </c>
    </row>
    <row r="338" spans="8:18">
      <c r="H338" s="25"/>
      <c r="I338" s="217"/>
      <c r="J338" s="25"/>
      <c r="K338" s="211" t="s">
        <v>214</v>
      </c>
      <c r="L338" s="212">
        <v>100</v>
      </c>
      <c r="M338" s="212">
        <v>103</v>
      </c>
      <c r="N338" s="213" t="s">
        <v>214</v>
      </c>
      <c r="O338" s="214">
        <v>103</v>
      </c>
      <c r="P338" s="214">
        <v>103</v>
      </c>
    </row>
    <row r="339" spans="8:18">
      <c r="H339" s="25"/>
      <c r="I339" s="218"/>
      <c r="J339" s="25"/>
      <c r="K339" s="215" t="s">
        <v>215</v>
      </c>
      <c r="L339" s="212">
        <v>101</v>
      </c>
      <c r="M339" s="212">
        <v>104</v>
      </c>
      <c r="N339" s="216" t="s">
        <v>215</v>
      </c>
      <c r="O339" s="214">
        <v>104</v>
      </c>
      <c r="P339" s="214">
        <v>104</v>
      </c>
    </row>
    <row r="340" spans="8:18">
      <c r="H340" s="25"/>
      <c r="I340" s="25"/>
      <c r="J340" s="25"/>
      <c r="K340" s="211" t="s">
        <v>216</v>
      </c>
      <c r="L340" s="212">
        <v>100</v>
      </c>
      <c r="M340" s="212">
        <v>102</v>
      </c>
      <c r="N340" s="213" t="s">
        <v>217</v>
      </c>
      <c r="O340" s="214">
        <v>104</v>
      </c>
      <c r="P340" s="214">
        <v>104</v>
      </c>
    </row>
    <row r="341" spans="8:18">
      <c r="H341" s="25"/>
      <c r="I341" s="25"/>
      <c r="J341" s="25"/>
      <c r="K341" s="211" t="s">
        <v>218</v>
      </c>
      <c r="L341" s="212">
        <v>100</v>
      </c>
      <c r="M341" s="212">
        <v>102</v>
      </c>
      <c r="N341" s="213" t="s">
        <v>219</v>
      </c>
      <c r="O341" s="214">
        <v>105</v>
      </c>
      <c r="P341" s="214">
        <v>105</v>
      </c>
    </row>
    <row r="342" spans="8:18">
      <c r="H342" s="25"/>
      <c r="I342" s="25"/>
      <c r="J342" s="25"/>
      <c r="K342" s="25"/>
      <c r="L342" s="25"/>
      <c r="M342" s="25"/>
      <c r="N342" s="219"/>
      <c r="O342" s="25"/>
      <c r="P342" s="25"/>
      <c r="Q342" s="25"/>
    </row>
    <row r="343" spans="8:18">
      <c r="H343" s="25"/>
      <c r="I343" s="25"/>
      <c r="J343" s="25"/>
      <c r="K343" s="25"/>
      <c r="L343" s="25"/>
      <c r="M343" s="25"/>
      <c r="N343" s="219"/>
      <c r="O343" s="25"/>
      <c r="P343" s="25"/>
      <c r="Q343" s="25"/>
    </row>
    <row r="344" spans="8:18">
      <c r="H344" s="25"/>
      <c r="I344" s="25"/>
      <c r="J344" s="25"/>
      <c r="K344" s="25"/>
      <c r="L344" s="25"/>
      <c r="M344" s="25"/>
      <c r="N344" s="219"/>
      <c r="O344" s="25"/>
      <c r="P344" s="25"/>
      <c r="Q344" s="25"/>
    </row>
    <row r="345" spans="8:18">
      <c r="H345" s="25"/>
      <c r="I345" s="25"/>
      <c r="J345" s="25"/>
      <c r="K345" s="25"/>
      <c r="L345" s="25"/>
    </row>
    <row r="346" spans="8:18">
      <c r="L346" s="220" t="s">
        <v>220</v>
      </c>
      <c r="M346" s="18"/>
      <c r="N346" s="205" t="s">
        <v>221</v>
      </c>
      <c r="O346" s="221"/>
      <c r="P346" s="221"/>
    </row>
    <row r="347" spans="8:18">
      <c r="L347" s="18" t="s">
        <v>75</v>
      </c>
      <c r="M347" s="21">
        <v>1.08</v>
      </c>
      <c r="N347" s="222" t="s">
        <v>13</v>
      </c>
      <c r="O347" s="223" t="s">
        <v>222</v>
      </c>
      <c r="P347" s="224">
        <v>101</v>
      </c>
      <c r="Q347" s="19">
        <v>0.02</v>
      </c>
      <c r="R347" s="18" t="s">
        <v>21</v>
      </c>
    </row>
    <row r="348" spans="8:18">
      <c r="L348" s="18" t="s">
        <v>80</v>
      </c>
      <c r="M348" s="21">
        <v>0.9</v>
      </c>
      <c r="N348" s="222"/>
      <c r="O348" s="223" t="s">
        <v>223</v>
      </c>
      <c r="P348" s="224">
        <v>100</v>
      </c>
      <c r="Q348" s="19">
        <v>0.05</v>
      </c>
      <c r="R348" s="18" t="s">
        <v>26</v>
      </c>
    </row>
    <row r="349" spans="8:18">
      <c r="L349" s="18" t="s">
        <v>85</v>
      </c>
      <c r="M349" s="21">
        <v>1.1200000000000001</v>
      </c>
      <c r="N349" s="222" t="s">
        <v>5</v>
      </c>
      <c r="O349" s="223"/>
      <c r="P349" s="224">
        <v>101</v>
      </c>
      <c r="Q349" s="19">
        <v>0.05</v>
      </c>
      <c r="R349" s="18" t="s">
        <v>30</v>
      </c>
    </row>
    <row r="350" spans="8:18">
      <c r="L350" s="18" t="s">
        <v>90</v>
      </c>
      <c r="M350" s="21">
        <v>0.95</v>
      </c>
      <c r="N350" s="225" t="s">
        <v>6</v>
      </c>
      <c r="O350" s="223"/>
      <c r="P350" s="224">
        <v>101.25</v>
      </c>
      <c r="Q350" s="19">
        <v>0.05</v>
      </c>
      <c r="R350" s="18" t="s">
        <v>33</v>
      </c>
    </row>
    <row r="351" spans="8:18">
      <c r="L351" s="18" t="s">
        <v>91</v>
      </c>
      <c r="M351" s="21">
        <v>1.1000000000000001</v>
      </c>
      <c r="N351" s="225" t="s">
        <v>14</v>
      </c>
      <c r="O351" s="223" t="s">
        <v>222</v>
      </c>
      <c r="P351" s="224">
        <v>101.5</v>
      </c>
    </row>
    <row r="352" spans="8:18">
      <c r="L352" s="18" t="s">
        <v>92</v>
      </c>
      <c r="M352" s="81">
        <v>0.93</v>
      </c>
      <c r="N352" s="225"/>
      <c r="O352" s="223" t="s">
        <v>223</v>
      </c>
      <c r="P352" s="224">
        <v>101.5</v>
      </c>
    </row>
    <row r="353" spans="14:16">
      <c r="N353" s="226" t="s">
        <v>224</v>
      </c>
      <c r="O353" s="227"/>
      <c r="P353" s="228">
        <v>102</v>
      </c>
    </row>
    <row r="354" spans="14:16">
      <c r="N354" s="226">
        <v>18</v>
      </c>
      <c r="O354" s="227"/>
      <c r="P354" s="228">
        <v>102.5</v>
      </c>
    </row>
    <row r="355" spans="14:16">
      <c r="N355" s="226"/>
      <c r="O355" s="227" t="s">
        <v>225</v>
      </c>
      <c r="P355" s="228">
        <v>102.5</v>
      </c>
    </row>
    <row r="356" spans="14:16">
      <c r="N356" s="227" t="s">
        <v>226</v>
      </c>
      <c r="O356" s="227"/>
      <c r="P356" s="228">
        <v>102.25</v>
      </c>
    </row>
    <row r="357" spans="14:16">
      <c r="N357" s="226">
        <v>28</v>
      </c>
      <c r="O357" s="227"/>
      <c r="P357" s="228">
        <v>102.5</v>
      </c>
    </row>
    <row r="358" spans="14:16">
      <c r="N358" s="226"/>
      <c r="O358" s="227" t="s">
        <v>225</v>
      </c>
      <c r="P358" s="228">
        <v>102.5</v>
      </c>
    </row>
    <row r="359" spans="14:16">
      <c r="N359" s="227" t="s">
        <v>227</v>
      </c>
      <c r="O359" s="227" t="s">
        <v>16</v>
      </c>
      <c r="P359" s="228">
        <v>102</v>
      </c>
    </row>
    <row r="360" spans="14:16">
      <c r="N360" s="229"/>
      <c r="O360" s="212" t="s">
        <v>225</v>
      </c>
      <c r="P360" s="230">
        <v>102</v>
      </c>
    </row>
    <row r="361" spans="14:16">
      <c r="N361" s="229"/>
      <c r="O361" s="212"/>
      <c r="P361" s="212"/>
    </row>
  </sheetData>
  <mergeCells count="8">
    <mergeCell ref="BE2:BO2"/>
    <mergeCell ref="I26:J26"/>
    <mergeCell ref="I27:J27"/>
    <mergeCell ref="I28:J28"/>
    <mergeCell ref="C36:D36"/>
    <mergeCell ref="M36:S36"/>
    <mergeCell ref="U36:AA36"/>
    <mergeCell ref="AH36:AP36"/>
  </mergeCells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FFFF0000"/>
  </sheetPr>
  <dimension ref="A1:CS381"/>
  <sheetViews>
    <sheetView topLeftCell="C1" zoomScaleNormal="100" workbookViewId="0">
      <selection activeCell="CS40" sqref="CS40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5.85546875" style="2" customWidth="1"/>
    <col min="4" max="4" width="6.7109375" style="2" customWidth="1"/>
    <col min="5" max="5" width="15" style="2" hidden="1" customWidth="1"/>
    <col min="6" max="6" width="9.7109375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8" width="19.28515625" style="2" hidden="1" customWidth="1"/>
    <col min="19" max="19" width="22.5703125" style="2" hidden="1" customWidth="1"/>
    <col min="20" max="21" width="19.28515625" style="2" hidden="1" customWidth="1"/>
    <col min="22" max="22" width="2.28515625" style="3" hidden="1" customWidth="1"/>
    <col min="23" max="23" width="20.140625" style="2" hidden="1" customWidth="1"/>
    <col min="24" max="31" width="22.42578125" style="2" hidden="1" customWidth="1"/>
    <col min="32" max="32" width="2.28515625" style="3" hidden="1" customWidth="1"/>
    <col min="33" max="33" width="16.5703125" style="2" hidden="1" customWidth="1"/>
    <col min="34" max="34" width="14.85546875" style="2" hidden="1" customWidth="1"/>
    <col min="35" max="35" width="12.5703125" style="2" hidden="1" customWidth="1"/>
    <col min="36" max="36" width="9.140625" style="2" hidden="1" customWidth="1"/>
    <col min="37" max="37" width="9" style="2" hidden="1" customWidth="1"/>
    <col min="38" max="38" width="22" style="2" hidden="1" customWidth="1"/>
    <col min="39" max="39" width="17.28515625" style="2" hidden="1" customWidth="1"/>
    <col min="40" max="40" width="18.140625" style="2" hidden="1" customWidth="1"/>
    <col min="41" max="41" width="19.28515625" style="2" hidden="1" customWidth="1"/>
    <col min="42" max="42" width="16.28515625" style="2" hidden="1" customWidth="1"/>
    <col min="43" max="43" width="17.5703125" style="2" hidden="1" customWidth="1"/>
    <col min="44" max="44" width="18.140625" style="2" hidden="1" customWidth="1"/>
    <col min="45" max="45" width="17.5703125" style="2" hidden="1" customWidth="1"/>
    <col min="46" max="46" width="22.7109375" style="2" hidden="1" customWidth="1"/>
    <col min="47" max="47" width="13.42578125" style="4" hidden="1" customWidth="1"/>
    <col min="48" max="48" width="16.42578125" style="4" hidden="1" customWidth="1"/>
    <col min="49" max="49" width="18.7109375" style="4" hidden="1" customWidth="1"/>
    <col min="50" max="50" width="20.5703125" style="4" hidden="1" customWidth="1"/>
    <col min="51" max="51" width="16.28515625" style="5" hidden="1" customWidth="1"/>
    <col min="52" max="53" width="14.7109375" style="6" hidden="1" customWidth="1"/>
    <col min="54" max="54" width="20.140625" style="2" hidden="1" customWidth="1"/>
    <col min="55" max="55" width="11" style="2" hidden="1" customWidth="1"/>
    <col min="56" max="69" width="14.7109375" style="2" hidden="1" customWidth="1"/>
    <col min="70" max="70" width="18" style="2" hidden="1" customWidth="1"/>
    <col min="71" max="71" width="11.7109375" style="2" hidden="1" customWidth="1"/>
    <col min="72" max="72" width="23.5703125" style="2" hidden="1" customWidth="1"/>
    <col min="73" max="73" width="13.7109375" style="2" hidden="1" customWidth="1"/>
    <col min="74" max="74" width="4.140625" style="2" hidden="1" customWidth="1"/>
    <col min="75" max="75" width="3.85546875" style="91" hidden="1" customWidth="1"/>
    <col min="76" max="76" width="13" style="2" hidden="1" customWidth="1"/>
    <col min="77" max="77" width="9" style="2" hidden="1" customWidth="1"/>
    <col min="78" max="78" width="9" style="4" hidden="1" customWidth="1"/>
    <col min="79" max="80" width="10" style="2" hidden="1" customWidth="1"/>
    <col min="81" max="81" width="14.5703125" style="2" hidden="1" customWidth="1"/>
    <col min="82" max="82" width="7.140625" style="2" hidden="1" customWidth="1"/>
    <col min="83" max="84" width="6.7109375" style="2" hidden="1" customWidth="1"/>
    <col min="85" max="85" width="7.42578125" style="2" hidden="1" customWidth="1"/>
    <col min="86" max="86" width="10.7109375" style="2" hidden="1" customWidth="1"/>
    <col min="87" max="87" width="9" style="2" hidden="1" customWidth="1"/>
    <col min="88" max="88" width="19.28515625" style="2" hidden="1" customWidth="1"/>
    <col min="89" max="89" width="18.85546875" style="2" hidden="1" customWidth="1"/>
    <col min="90" max="90" width="18.28515625" style="2" hidden="1" customWidth="1"/>
    <col min="91" max="91" width="15.28515625" style="2" hidden="1" customWidth="1"/>
    <col min="92" max="92" width="15.85546875" style="2" hidden="1" customWidth="1"/>
    <col min="93" max="93" width="19.140625" style="2" hidden="1" customWidth="1"/>
    <col min="94" max="94" width="17.7109375" style="2" hidden="1" customWidth="1"/>
    <col min="95" max="95" width="18.5703125" style="2" customWidth="1"/>
    <col min="96" max="96" width="6.42578125" style="2" customWidth="1"/>
    <col min="97" max="97" width="25.5703125" style="2" customWidth="1"/>
    <col min="98" max="105" width="9" style="2" customWidth="1"/>
    <col min="106" max="16384" width="9" style="2"/>
  </cols>
  <sheetData>
    <row r="1" spans="3:95" ht="22.5">
      <c r="C1" s="354" t="s">
        <v>0</v>
      </c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5"/>
      <c r="AB1" s="355"/>
      <c r="AC1" s="355"/>
      <c r="AD1" s="355"/>
      <c r="AE1" s="355"/>
      <c r="AF1" s="355"/>
      <c r="AG1" s="355"/>
      <c r="AH1" s="355"/>
      <c r="AI1" s="355"/>
      <c r="AJ1" s="355"/>
      <c r="AK1" s="355"/>
      <c r="AL1" s="355"/>
      <c r="AM1" s="355"/>
      <c r="AN1" s="355"/>
      <c r="AO1" s="355"/>
      <c r="AP1" s="355"/>
      <c r="AQ1" s="355"/>
      <c r="AR1" s="355"/>
      <c r="AS1" s="355"/>
      <c r="AT1" s="355"/>
      <c r="AU1" s="356"/>
      <c r="AV1" s="356"/>
      <c r="AW1" s="356"/>
      <c r="AX1" s="356"/>
      <c r="AY1" s="357"/>
      <c r="AZ1" s="358"/>
      <c r="BA1" s="358"/>
      <c r="BB1" s="355"/>
      <c r="BC1" s="355"/>
      <c r="BD1" s="355"/>
      <c r="BE1" s="355"/>
      <c r="BF1" s="355"/>
      <c r="BG1" s="355"/>
      <c r="BH1" s="355"/>
      <c r="BI1" s="355"/>
      <c r="BJ1" s="355"/>
      <c r="BK1" s="355"/>
      <c r="BL1" s="355"/>
      <c r="BM1" s="355"/>
      <c r="BN1" s="355"/>
      <c r="BO1" s="355"/>
      <c r="BP1" s="355"/>
      <c r="BQ1" s="355"/>
      <c r="BR1" s="355"/>
      <c r="BS1" s="355"/>
      <c r="BT1" s="355"/>
      <c r="BU1" s="355"/>
      <c r="BV1" s="355"/>
      <c r="BW1" s="356"/>
      <c r="BX1" s="355"/>
      <c r="BY1" s="355"/>
      <c r="BZ1" s="356"/>
      <c r="CA1" s="355"/>
      <c r="CB1" s="355"/>
      <c r="CC1" s="355"/>
      <c r="CD1" s="355"/>
      <c r="CE1" s="355"/>
      <c r="CF1" s="355"/>
      <c r="CG1" s="355"/>
      <c r="CH1" s="355"/>
      <c r="CI1" s="355"/>
      <c r="CJ1" s="355"/>
      <c r="CK1" s="355"/>
      <c r="CL1" s="355"/>
      <c r="CM1" s="355"/>
      <c r="CN1" s="355"/>
      <c r="CO1" s="355"/>
      <c r="CP1" s="355"/>
      <c r="CQ1" s="355"/>
    </row>
    <row r="2" spans="3:95" ht="22.5" customHeight="1">
      <c r="C2" s="354" t="s">
        <v>1</v>
      </c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355"/>
      <c r="AH2" s="355"/>
      <c r="AI2" s="355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6"/>
      <c r="AV2" s="356"/>
      <c r="AW2" s="356"/>
      <c r="AX2" s="356"/>
      <c r="AY2" s="357"/>
      <c r="AZ2" s="358"/>
      <c r="BA2" s="358"/>
      <c r="BB2" s="355"/>
      <c r="BC2" s="355"/>
      <c r="BD2" s="355"/>
      <c r="BE2" s="355"/>
      <c r="BF2" s="355"/>
      <c r="BG2" s="359" t="s">
        <v>2</v>
      </c>
      <c r="BH2" s="359"/>
      <c r="BI2" s="359"/>
      <c r="BJ2" s="359"/>
      <c r="BK2" s="359"/>
      <c r="BL2" s="359"/>
      <c r="BM2" s="359"/>
      <c r="BN2" s="359"/>
      <c r="BO2" s="359"/>
      <c r="BP2" s="359"/>
      <c r="BQ2" s="359"/>
      <c r="BR2" s="355"/>
      <c r="BS2" s="355"/>
      <c r="BT2" s="355"/>
      <c r="BU2" s="355"/>
      <c r="BV2" s="355"/>
      <c r="BW2" s="356"/>
      <c r="BX2" s="355"/>
      <c r="BY2" s="355"/>
      <c r="BZ2" s="356"/>
      <c r="CA2" s="355"/>
      <c r="CB2" s="355"/>
      <c r="CC2" s="355"/>
      <c r="CD2" s="355"/>
      <c r="CE2" s="355"/>
      <c r="CF2" s="355"/>
      <c r="CG2" s="355"/>
      <c r="CH2" s="355"/>
      <c r="CI2" s="355"/>
      <c r="CJ2" s="355"/>
      <c r="CK2" s="355"/>
      <c r="CL2" s="355"/>
      <c r="CM2" s="355"/>
      <c r="CN2" s="355"/>
      <c r="CO2" s="355"/>
      <c r="CP2" s="355"/>
      <c r="CQ2" s="355"/>
    </row>
    <row r="3" spans="3:95" ht="22.5">
      <c r="C3" s="360" t="s">
        <v>244</v>
      </c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355"/>
      <c r="AA3" s="355"/>
      <c r="AB3" s="355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5"/>
      <c r="AN3" s="355"/>
      <c r="AO3" s="355"/>
      <c r="AP3" s="355"/>
      <c r="AQ3" s="355"/>
      <c r="AR3" s="361" t="s">
        <v>4</v>
      </c>
      <c r="AS3" s="355"/>
      <c r="AT3" s="355"/>
      <c r="AU3" s="362" t="s">
        <v>5</v>
      </c>
      <c r="AV3" s="363" t="s">
        <v>6</v>
      </c>
      <c r="AW3" s="363" t="s">
        <v>7</v>
      </c>
      <c r="AX3" s="356" t="s">
        <v>8</v>
      </c>
      <c r="AY3" s="364" t="s">
        <v>9</v>
      </c>
      <c r="AZ3" s="364" t="s">
        <v>10</v>
      </c>
      <c r="BA3" s="364" t="s">
        <v>11</v>
      </c>
      <c r="BB3" s="362" t="s">
        <v>12</v>
      </c>
      <c r="BC3" s="363" t="s">
        <v>13</v>
      </c>
      <c r="BD3" s="363" t="s">
        <v>14</v>
      </c>
      <c r="BE3" s="365">
        <v>18</v>
      </c>
      <c r="BF3" s="365">
        <v>28</v>
      </c>
      <c r="BG3" s="365">
        <v>3</v>
      </c>
      <c r="BH3" s="365">
        <v>6</v>
      </c>
      <c r="BI3" s="365">
        <v>9</v>
      </c>
      <c r="BJ3" s="365">
        <v>11</v>
      </c>
      <c r="BK3" s="365">
        <v>16</v>
      </c>
      <c r="BL3" s="365">
        <v>18</v>
      </c>
      <c r="BM3" s="365">
        <v>21</v>
      </c>
      <c r="BN3" s="365">
        <v>23</v>
      </c>
      <c r="BO3" s="365">
        <v>27</v>
      </c>
      <c r="BP3" s="365">
        <v>29</v>
      </c>
      <c r="BQ3" s="365">
        <v>36</v>
      </c>
      <c r="BR3" s="355"/>
      <c r="BS3" s="366" t="s">
        <v>15</v>
      </c>
      <c r="BT3" s="355"/>
      <c r="BU3" s="355"/>
      <c r="BV3" s="355"/>
      <c r="BW3" s="356"/>
      <c r="BX3" s="355"/>
      <c r="BY3" s="355"/>
      <c r="BZ3" s="356"/>
      <c r="CA3" s="355"/>
      <c r="CB3" s="355"/>
      <c r="CC3" s="355"/>
      <c r="CD3" s="355"/>
      <c r="CE3" s="355"/>
      <c r="CF3" s="355"/>
      <c r="CG3" s="355"/>
      <c r="CH3" s="355"/>
      <c r="CI3" s="355"/>
      <c r="CJ3" s="355"/>
      <c r="CK3" s="355"/>
      <c r="CL3" s="355"/>
      <c r="CM3" s="355"/>
      <c r="CN3" s="355"/>
      <c r="CO3" s="355"/>
      <c r="CP3" s="355"/>
      <c r="CQ3" s="355"/>
    </row>
    <row r="4" spans="3:95" hidden="1"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  <c r="W4" s="355"/>
      <c r="X4" s="355"/>
      <c r="Y4" s="355"/>
      <c r="Z4" s="355"/>
      <c r="AA4" s="355"/>
      <c r="AB4" s="355"/>
      <c r="AC4" s="355"/>
      <c r="AD4" s="355"/>
      <c r="AE4" s="355"/>
      <c r="AF4" s="355"/>
      <c r="AG4" s="355"/>
      <c r="AH4" s="355"/>
      <c r="AI4" s="355"/>
      <c r="AJ4" s="355"/>
      <c r="AK4" s="355"/>
      <c r="AL4" s="355"/>
      <c r="AM4" s="367"/>
      <c r="AN4" s="367" t="s">
        <v>16</v>
      </c>
      <c r="AO4" s="367" t="s">
        <v>17</v>
      </c>
      <c r="AP4" s="355" t="s">
        <v>18</v>
      </c>
      <c r="AQ4" s="355"/>
      <c r="AR4" s="368" t="s">
        <v>19</v>
      </c>
      <c r="AS4" s="355">
        <v>5</v>
      </c>
      <c r="AT4" s="355" t="s">
        <v>20</v>
      </c>
      <c r="AU4" s="369">
        <v>1</v>
      </c>
      <c r="AV4" s="369">
        <v>1</v>
      </c>
      <c r="AW4" s="370">
        <v>1.01</v>
      </c>
      <c r="AX4" s="370">
        <v>1.01</v>
      </c>
      <c r="AY4" s="370">
        <v>1.02</v>
      </c>
      <c r="AZ4" s="370">
        <v>1.02</v>
      </c>
      <c r="BA4" s="370">
        <v>1.0149999999999999</v>
      </c>
      <c r="BB4" s="370">
        <v>1.0149999999999999</v>
      </c>
      <c r="BC4" s="370">
        <v>1.0024999999999999</v>
      </c>
      <c r="BD4" s="369">
        <v>1</v>
      </c>
      <c r="BE4" s="370">
        <v>1.01</v>
      </c>
      <c r="BF4" s="370">
        <v>1.02</v>
      </c>
      <c r="BG4" s="370">
        <v>1.01</v>
      </c>
      <c r="BH4" s="370">
        <v>1.01</v>
      </c>
      <c r="BI4" s="370">
        <v>1.01</v>
      </c>
      <c r="BJ4" s="370">
        <v>1.02</v>
      </c>
      <c r="BK4" s="370">
        <v>1.02</v>
      </c>
      <c r="BL4" s="370">
        <v>1.02</v>
      </c>
      <c r="BM4" s="370">
        <v>1.03</v>
      </c>
      <c r="BN4" s="370">
        <v>1.03</v>
      </c>
      <c r="BO4" s="370">
        <v>1.03</v>
      </c>
      <c r="BP4" s="370">
        <v>1.03</v>
      </c>
      <c r="BQ4" s="370">
        <v>1.0249999999999999</v>
      </c>
      <c r="BR4" s="355" t="s">
        <v>20</v>
      </c>
      <c r="BS4" s="369">
        <v>0.02</v>
      </c>
      <c r="BT4" s="355" t="s">
        <v>21</v>
      </c>
      <c r="BU4" s="355"/>
      <c r="BV4" s="355"/>
      <c r="BW4" s="356"/>
      <c r="BX4" s="355"/>
      <c r="BY4" s="355"/>
      <c r="BZ4" s="356"/>
      <c r="CA4" s="355"/>
      <c r="CB4" s="355"/>
      <c r="CC4" s="355"/>
      <c r="CD4" s="355"/>
      <c r="CE4" s="355"/>
      <c r="CF4" s="355"/>
      <c r="CG4" s="355"/>
      <c r="CH4" s="355"/>
      <c r="CI4" s="355"/>
      <c r="CJ4" s="355"/>
      <c r="CK4" s="355"/>
      <c r="CL4" s="355"/>
      <c r="CM4" s="355"/>
      <c r="CN4" s="355"/>
      <c r="CO4" s="355"/>
      <c r="CP4" s="355"/>
      <c r="CQ4" s="355"/>
    </row>
    <row r="5" spans="3:95" hidden="1">
      <c r="C5" s="18" t="s">
        <v>22</v>
      </c>
      <c r="D5" s="355"/>
      <c r="E5" s="355"/>
      <c r="F5" s="355"/>
      <c r="G5" s="355"/>
      <c r="H5" s="355"/>
      <c r="I5" s="355"/>
      <c r="J5" s="371">
        <v>0.1</v>
      </c>
      <c r="K5" s="355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67" t="s">
        <v>23</v>
      </c>
      <c r="AN5" s="367">
        <v>109</v>
      </c>
      <c r="AO5" s="367">
        <v>105</v>
      </c>
      <c r="AP5" s="355"/>
      <c r="AQ5" s="355"/>
      <c r="AR5" s="368" t="s">
        <v>24</v>
      </c>
      <c r="AS5" s="355">
        <v>6</v>
      </c>
      <c r="AT5" s="355" t="s">
        <v>25</v>
      </c>
      <c r="AU5" s="369">
        <v>1</v>
      </c>
      <c r="AV5" s="369">
        <v>1</v>
      </c>
      <c r="AW5" s="370">
        <v>1.01</v>
      </c>
      <c r="AX5" s="370">
        <v>1.01</v>
      </c>
      <c r="AY5" s="370">
        <v>1.02</v>
      </c>
      <c r="AZ5" s="370">
        <v>1.02</v>
      </c>
      <c r="BA5" s="370">
        <v>1.0149999999999999</v>
      </c>
      <c r="BB5" s="370">
        <v>1.0149999999999999</v>
      </c>
      <c r="BC5" s="370">
        <v>1</v>
      </c>
      <c r="BD5" s="369">
        <v>1</v>
      </c>
      <c r="BE5" s="370">
        <v>1.01</v>
      </c>
      <c r="BF5" s="370">
        <v>1.02</v>
      </c>
      <c r="BG5" s="370">
        <v>1.01</v>
      </c>
      <c r="BH5" s="370">
        <v>1.01</v>
      </c>
      <c r="BI5" s="370">
        <v>1.01</v>
      </c>
      <c r="BJ5" s="370">
        <v>1.02</v>
      </c>
      <c r="BK5" s="370">
        <v>1.02</v>
      </c>
      <c r="BL5" s="370">
        <v>1.02</v>
      </c>
      <c r="BM5" s="370">
        <v>1.03</v>
      </c>
      <c r="BN5" s="370">
        <v>1.03</v>
      </c>
      <c r="BO5" s="370">
        <v>1.03</v>
      </c>
      <c r="BP5" s="370">
        <v>1.03</v>
      </c>
      <c r="BQ5" s="370">
        <v>1.0249999999999999</v>
      </c>
      <c r="BR5" s="355" t="s">
        <v>25</v>
      </c>
      <c r="BS5" s="369">
        <v>0.05</v>
      </c>
      <c r="BT5" s="355" t="s">
        <v>26</v>
      </c>
      <c r="BU5" s="355"/>
      <c r="BV5" s="355"/>
      <c r="BW5" s="356"/>
      <c r="BX5" s="355"/>
      <c r="BY5" s="355"/>
      <c r="BZ5" s="356"/>
      <c r="CA5" s="355"/>
      <c r="CB5" s="355"/>
      <c r="CC5" s="355"/>
      <c r="CD5" s="355"/>
      <c r="CE5" s="355"/>
      <c r="CF5" s="355"/>
      <c r="CG5" s="355"/>
      <c r="CH5" s="355"/>
      <c r="CI5" s="355"/>
      <c r="CJ5" s="355"/>
      <c r="CK5" s="355"/>
      <c r="CL5" s="355"/>
      <c r="CM5" s="355"/>
      <c r="CN5" s="355"/>
      <c r="CO5" s="355"/>
      <c r="CP5" s="355"/>
      <c r="CQ5" s="355"/>
    </row>
    <row r="6" spans="3:95" hidden="1">
      <c r="D6" s="355"/>
      <c r="E6" s="355"/>
      <c r="F6" s="355"/>
      <c r="G6" s="355"/>
      <c r="H6" s="355"/>
      <c r="I6" s="355"/>
      <c r="J6" s="371"/>
      <c r="K6" s="355"/>
      <c r="L6" s="355"/>
      <c r="M6" s="355"/>
      <c r="N6" s="355"/>
      <c r="O6" s="355"/>
      <c r="P6" s="355"/>
      <c r="Q6" s="355"/>
      <c r="R6" s="355"/>
      <c r="S6" s="355"/>
      <c r="T6" s="355"/>
      <c r="U6" s="355"/>
      <c r="V6" s="355"/>
      <c r="W6" s="355"/>
      <c r="X6" s="355"/>
      <c r="Y6" s="355"/>
      <c r="Z6" s="355"/>
      <c r="AA6" s="355"/>
      <c r="AB6" s="355"/>
      <c r="AC6" s="355"/>
      <c r="AD6" s="355"/>
      <c r="AE6" s="355"/>
      <c r="AF6" s="355"/>
      <c r="AG6" s="355"/>
      <c r="AH6" s="355"/>
      <c r="AI6" s="355"/>
      <c r="AJ6" s="372" t="s">
        <v>27</v>
      </c>
      <c r="AK6" s="373">
        <v>100</v>
      </c>
      <c r="AL6" s="374"/>
      <c r="AM6" s="375" t="s">
        <v>28</v>
      </c>
      <c r="AN6" s="367">
        <v>108</v>
      </c>
      <c r="AO6" s="367">
        <v>104</v>
      </c>
      <c r="AP6" s="355"/>
      <c r="AQ6" s="355"/>
      <c r="AR6" s="368" t="s">
        <v>29</v>
      </c>
      <c r="AS6" s="355">
        <v>1</v>
      </c>
      <c r="AT6" s="355" t="s">
        <v>20</v>
      </c>
      <c r="AU6" s="369">
        <v>1</v>
      </c>
      <c r="AV6" s="369">
        <v>1</v>
      </c>
      <c r="AW6" s="370">
        <v>1.01</v>
      </c>
      <c r="AX6" s="370">
        <v>1.01</v>
      </c>
      <c r="AY6" s="370">
        <v>1.02</v>
      </c>
      <c r="AZ6" s="370">
        <v>1.02</v>
      </c>
      <c r="BA6" s="370">
        <v>1.0149999999999999</v>
      </c>
      <c r="BB6" s="370">
        <v>1.0149999999999999</v>
      </c>
      <c r="BC6" s="370">
        <v>1.0024999999999999</v>
      </c>
      <c r="BD6" s="369">
        <v>1</v>
      </c>
      <c r="BE6" s="370">
        <v>1.01</v>
      </c>
      <c r="BF6" s="370">
        <v>1.02</v>
      </c>
      <c r="BG6" s="370">
        <v>1.01</v>
      </c>
      <c r="BH6" s="370">
        <v>1.01</v>
      </c>
      <c r="BI6" s="370">
        <v>1.01</v>
      </c>
      <c r="BJ6" s="370">
        <v>1.02</v>
      </c>
      <c r="BK6" s="370">
        <v>1.02</v>
      </c>
      <c r="BL6" s="370">
        <v>1.02</v>
      </c>
      <c r="BM6" s="370">
        <v>1.03</v>
      </c>
      <c r="BN6" s="370">
        <v>1.03</v>
      </c>
      <c r="BO6" s="370">
        <v>1.03</v>
      </c>
      <c r="BP6" s="370">
        <v>1.03</v>
      </c>
      <c r="BQ6" s="370">
        <v>1.0249999999999999</v>
      </c>
      <c r="BR6" s="355" t="s">
        <v>20</v>
      </c>
      <c r="BS6" s="369">
        <v>0.05</v>
      </c>
      <c r="BT6" s="355" t="s">
        <v>30</v>
      </c>
      <c r="BU6" s="355"/>
      <c r="BV6" s="355"/>
      <c r="BW6" s="356"/>
      <c r="BX6" s="355"/>
      <c r="BY6" s="355"/>
      <c r="BZ6" s="356"/>
      <c r="CA6" s="355"/>
      <c r="CB6" s="355"/>
      <c r="CC6" s="355"/>
      <c r="CD6" s="355"/>
      <c r="CE6" s="355"/>
      <c r="CF6" s="355"/>
      <c r="CG6" s="355"/>
      <c r="CH6" s="355"/>
      <c r="CI6" s="355"/>
      <c r="CJ6" s="355"/>
      <c r="CK6" s="355"/>
      <c r="CL6" s="355"/>
      <c r="CM6" s="355"/>
      <c r="CN6" s="355"/>
      <c r="CO6" s="355"/>
      <c r="CP6" s="355"/>
      <c r="CQ6" s="355"/>
    </row>
    <row r="7" spans="3:95" hidden="1">
      <c r="D7" s="355"/>
      <c r="E7" s="355"/>
      <c r="F7" s="355"/>
      <c r="G7" s="355"/>
      <c r="H7" s="355"/>
      <c r="I7" s="355"/>
      <c r="J7" s="371"/>
      <c r="K7" s="355"/>
      <c r="L7" s="355"/>
      <c r="M7" s="355"/>
      <c r="N7" s="355"/>
      <c r="O7" s="355"/>
      <c r="P7" s="355"/>
      <c r="Q7" s="355"/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5"/>
      <c r="AE7" s="355"/>
      <c r="AF7" s="355"/>
      <c r="AG7" s="355"/>
      <c r="AH7" s="355"/>
      <c r="AI7" s="355"/>
      <c r="AJ7" s="355"/>
      <c r="AK7" s="355"/>
      <c r="AL7" s="355"/>
      <c r="AM7" s="367" t="s">
        <v>31</v>
      </c>
      <c r="AN7" s="367">
        <v>107</v>
      </c>
      <c r="AO7" s="367">
        <v>103</v>
      </c>
      <c r="AP7" s="355"/>
      <c r="AQ7" s="355"/>
      <c r="AR7" s="368" t="s">
        <v>32</v>
      </c>
      <c r="AS7" s="355">
        <v>1</v>
      </c>
      <c r="AT7" s="355" t="s">
        <v>20</v>
      </c>
      <c r="AU7" s="369">
        <v>1</v>
      </c>
      <c r="AV7" s="369">
        <v>1</v>
      </c>
      <c r="AW7" s="370">
        <v>1.01</v>
      </c>
      <c r="AX7" s="370">
        <v>1.01</v>
      </c>
      <c r="AY7" s="370">
        <v>1.02</v>
      </c>
      <c r="AZ7" s="370">
        <v>1.02</v>
      </c>
      <c r="BA7" s="370">
        <v>1.0149999999999999</v>
      </c>
      <c r="BB7" s="370">
        <v>1.0149999999999999</v>
      </c>
      <c r="BC7" s="370">
        <v>1.0024999999999999</v>
      </c>
      <c r="BD7" s="369">
        <v>1</v>
      </c>
      <c r="BE7" s="370">
        <v>1.01</v>
      </c>
      <c r="BF7" s="370">
        <v>1.02</v>
      </c>
      <c r="BG7" s="370">
        <v>1.01</v>
      </c>
      <c r="BH7" s="370">
        <v>1.01</v>
      </c>
      <c r="BI7" s="370">
        <v>1.01</v>
      </c>
      <c r="BJ7" s="370">
        <v>1.02</v>
      </c>
      <c r="BK7" s="370">
        <v>1.02</v>
      </c>
      <c r="BL7" s="370">
        <v>1.02</v>
      </c>
      <c r="BM7" s="370">
        <v>1.03</v>
      </c>
      <c r="BN7" s="370">
        <v>1.03</v>
      </c>
      <c r="BO7" s="370">
        <v>1.03</v>
      </c>
      <c r="BP7" s="370">
        <v>1.03</v>
      </c>
      <c r="BQ7" s="370">
        <v>1.0249999999999999</v>
      </c>
      <c r="BR7" s="355" t="s">
        <v>20</v>
      </c>
      <c r="BS7" s="369">
        <v>0.05</v>
      </c>
      <c r="BT7" s="355" t="s">
        <v>33</v>
      </c>
      <c r="BU7" s="355"/>
      <c r="BV7" s="355"/>
      <c r="BW7" s="356"/>
      <c r="BX7" s="355"/>
      <c r="BY7" s="355"/>
      <c r="BZ7" s="356"/>
      <c r="CA7" s="355"/>
      <c r="CB7" s="355"/>
      <c r="CC7" s="355"/>
      <c r="CD7" s="355"/>
      <c r="CE7" s="355"/>
      <c r="CF7" s="355"/>
      <c r="CG7" s="355"/>
      <c r="CH7" s="355"/>
      <c r="CI7" s="355"/>
      <c r="CJ7" s="355"/>
      <c r="CK7" s="355"/>
      <c r="CL7" s="355"/>
      <c r="CM7" s="355"/>
      <c r="CN7" s="355"/>
      <c r="CO7" s="355"/>
      <c r="CP7" s="355"/>
      <c r="CQ7" s="355"/>
    </row>
    <row r="8" spans="3:95" hidden="1">
      <c r="D8" s="355"/>
      <c r="E8" s="355"/>
      <c r="F8" s="355"/>
      <c r="G8" s="355"/>
      <c r="H8" s="355"/>
      <c r="I8" s="355"/>
      <c r="J8" s="371"/>
      <c r="K8" s="355"/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  <c r="W8" s="355"/>
      <c r="X8" s="355"/>
      <c r="Y8" s="355"/>
      <c r="Z8" s="355"/>
      <c r="AA8" s="355"/>
      <c r="AB8" s="355"/>
      <c r="AC8" s="355"/>
      <c r="AD8" s="355"/>
      <c r="AE8" s="355"/>
      <c r="AF8" s="355"/>
      <c r="AG8" s="355"/>
      <c r="AH8" s="355"/>
      <c r="AI8" s="355"/>
      <c r="AJ8" s="355"/>
      <c r="AK8" s="355"/>
      <c r="AL8" s="355"/>
      <c r="AM8" s="367" t="s">
        <v>34</v>
      </c>
      <c r="AN8" s="367">
        <v>106</v>
      </c>
      <c r="AO8" s="367">
        <v>101</v>
      </c>
      <c r="AP8" s="355"/>
      <c r="AQ8" s="355"/>
      <c r="AR8" s="368" t="s">
        <v>35</v>
      </c>
      <c r="AS8" s="355">
        <v>2</v>
      </c>
      <c r="AT8" s="355" t="s">
        <v>25</v>
      </c>
      <c r="AU8" s="369">
        <v>1</v>
      </c>
      <c r="AV8" s="369">
        <v>1</v>
      </c>
      <c r="AW8" s="370">
        <v>1.01</v>
      </c>
      <c r="AX8" s="370">
        <v>1.01</v>
      </c>
      <c r="AY8" s="370">
        <v>1.02</v>
      </c>
      <c r="AZ8" s="370">
        <v>1.02</v>
      </c>
      <c r="BA8" s="370">
        <v>1.0149999999999999</v>
      </c>
      <c r="BB8" s="370">
        <v>1.0149999999999999</v>
      </c>
      <c r="BC8" s="370">
        <v>1</v>
      </c>
      <c r="BD8" s="369">
        <v>1</v>
      </c>
      <c r="BE8" s="370">
        <v>1.01</v>
      </c>
      <c r="BF8" s="370">
        <v>1.02</v>
      </c>
      <c r="BG8" s="370">
        <v>1.01</v>
      </c>
      <c r="BH8" s="370">
        <v>1.01</v>
      </c>
      <c r="BI8" s="370">
        <v>1.01</v>
      </c>
      <c r="BJ8" s="370">
        <v>1.02</v>
      </c>
      <c r="BK8" s="370">
        <v>1.02</v>
      </c>
      <c r="BL8" s="370">
        <v>1.02</v>
      </c>
      <c r="BM8" s="370">
        <v>1.03</v>
      </c>
      <c r="BN8" s="370">
        <v>1.03</v>
      </c>
      <c r="BO8" s="370">
        <v>1.03</v>
      </c>
      <c r="BP8" s="370">
        <v>1.03</v>
      </c>
      <c r="BQ8" s="370">
        <v>1.0249999999999999</v>
      </c>
      <c r="BR8" s="355" t="s">
        <v>25</v>
      </c>
      <c r="BS8" s="369"/>
      <c r="BT8" s="355"/>
      <c r="BU8" s="355"/>
      <c r="BV8" s="355"/>
      <c r="BW8" s="356"/>
      <c r="BX8" s="355"/>
      <c r="BY8" s="355"/>
      <c r="BZ8" s="356"/>
      <c r="CA8" s="355"/>
      <c r="CB8" s="355"/>
      <c r="CC8" s="355"/>
      <c r="CD8" s="355"/>
      <c r="CE8" s="355"/>
      <c r="CF8" s="355"/>
      <c r="CG8" s="355"/>
      <c r="CH8" s="355"/>
      <c r="CI8" s="355"/>
      <c r="CJ8" s="355"/>
      <c r="CK8" s="355"/>
      <c r="CL8" s="355"/>
      <c r="CM8" s="355"/>
      <c r="CN8" s="355"/>
      <c r="CO8" s="355"/>
      <c r="CP8" s="355"/>
      <c r="CQ8" s="355"/>
    </row>
    <row r="9" spans="3:95" hidden="1">
      <c r="D9" s="355"/>
      <c r="E9" s="355"/>
      <c r="F9" s="355"/>
      <c r="G9" s="355"/>
      <c r="H9" s="355"/>
      <c r="I9" s="355"/>
      <c r="J9" s="371"/>
      <c r="K9" s="355"/>
      <c r="L9" s="355"/>
      <c r="M9" s="355"/>
      <c r="N9" s="355"/>
      <c r="O9" s="355"/>
      <c r="P9" s="355"/>
      <c r="Q9" s="355"/>
      <c r="R9" s="355"/>
      <c r="S9" s="355"/>
      <c r="T9" s="355"/>
      <c r="U9" s="355"/>
      <c r="V9" s="355"/>
      <c r="W9" s="355"/>
      <c r="X9" s="355"/>
      <c r="Y9" s="355"/>
      <c r="Z9" s="355" t="s">
        <v>36</v>
      </c>
      <c r="AA9" s="355"/>
      <c r="AB9" s="355"/>
      <c r="AC9" s="355"/>
      <c r="AD9" s="355" t="s">
        <v>37</v>
      </c>
      <c r="AE9" s="355"/>
      <c r="AF9" s="355"/>
      <c r="AG9" s="355"/>
      <c r="AH9" s="355"/>
      <c r="AI9" s="355"/>
      <c r="AJ9" s="355"/>
      <c r="AK9" s="355"/>
      <c r="AL9" s="355"/>
      <c r="AM9" s="372" t="s">
        <v>27</v>
      </c>
      <c r="AN9" s="367">
        <v>100</v>
      </c>
      <c r="AO9" s="367">
        <v>100</v>
      </c>
      <c r="AP9" s="355"/>
      <c r="AQ9" s="355"/>
      <c r="AR9" s="368" t="s">
        <v>38</v>
      </c>
      <c r="AS9" s="355">
        <v>1</v>
      </c>
      <c r="AT9" s="355" t="s">
        <v>20</v>
      </c>
      <c r="AU9" s="369">
        <v>1</v>
      </c>
      <c r="AV9" s="369">
        <v>1</v>
      </c>
      <c r="AW9" s="370">
        <v>1.01</v>
      </c>
      <c r="AX9" s="370">
        <v>1.01</v>
      </c>
      <c r="AY9" s="370">
        <v>1.02</v>
      </c>
      <c r="AZ9" s="370">
        <v>1.02</v>
      </c>
      <c r="BA9" s="370">
        <v>1.0149999999999999</v>
      </c>
      <c r="BB9" s="370">
        <v>1.0149999999999999</v>
      </c>
      <c r="BC9" s="370">
        <v>1.0024999999999999</v>
      </c>
      <c r="BD9" s="369">
        <v>1</v>
      </c>
      <c r="BE9" s="370">
        <v>1.01</v>
      </c>
      <c r="BF9" s="370">
        <v>1.02</v>
      </c>
      <c r="BG9" s="370">
        <v>1.01</v>
      </c>
      <c r="BH9" s="370">
        <v>1.01</v>
      </c>
      <c r="BI9" s="370">
        <v>1.01</v>
      </c>
      <c r="BJ9" s="370">
        <v>1.02</v>
      </c>
      <c r="BK9" s="370">
        <v>1.02</v>
      </c>
      <c r="BL9" s="370">
        <v>1.02</v>
      </c>
      <c r="BM9" s="370">
        <v>1.03</v>
      </c>
      <c r="BN9" s="370">
        <v>1.03</v>
      </c>
      <c r="BO9" s="370">
        <v>1.03</v>
      </c>
      <c r="BP9" s="370">
        <v>1.03</v>
      </c>
      <c r="BQ9" s="370">
        <v>1.0249999999999999</v>
      </c>
      <c r="BR9" s="355" t="s">
        <v>20</v>
      </c>
      <c r="BS9" s="369"/>
      <c r="BT9" s="355"/>
      <c r="BU9" s="355"/>
      <c r="BV9" s="355"/>
      <c r="BW9" s="356"/>
      <c r="BX9" s="355"/>
      <c r="BY9" s="355"/>
      <c r="BZ9" s="356"/>
      <c r="CA9" s="355"/>
      <c r="CB9" s="355"/>
      <c r="CC9" s="355"/>
      <c r="CD9" s="355"/>
      <c r="CE9" s="355"/>
      <c r="CF9" s="355"/>
      <c r="CG9" s="355"/>
      <c r="CH9" s="355"/>
      <c r="CI9" s="355"/>
      <c r="CJ9" s="355"/>
      <c r="CK9" s="355"/>
      <c r="CL9" s="355"/>
      <c r="CM9" s="355"/>
      <c r="CN9" s="355"/>
      <c r="CO9" s="355"/>
      <c r="CP9" s="355"/>
      <c r="CQ9" s="355"/>
    </row>
    <row r="10" spans="3:95" hidden="1">
      <c r="D10" s="355"/>
      <c r="E10" s="355"/>
      <c r="F10" s="355"/>
      <c r="G10" s="355"/>
      <c r="H10" s="355"/>
      <c r="I10" s="355"/>
      <c r="J10" s="371"/>
      <c r="K10" s="355"/>
      <c r="L10" s="376"/>
      <c r="M10" s="355"/>
      <c r="N10" s="355"/>
      <c r="O10" s="355"/>
      <c r="P10" s="355"/>
      <c r="Q10" s="355"/>
      <c r="R10" s="355"/>
      <c r="S10" s="355"/>
      <c r="T10" s="355"/>
      <c r="U10" s="355"/>
      <c r="V10" s="355"/>
      <c r="W10" s="355"/>
      <c r="X10" s="377" t="s">
        <v>39</v>
      </c>
      <c r="Y10" s="378">
        <f t="shared" ref="Y10:Y28" si="0">AB10/$AB$29</f>
        <v>0</v>
      </c>
      <c r="Z10" s="379">
        <v>101</v>
      </c>
      <c r="AA10" s="379"/>
      <c r="AB10" s="367">
        <f>COUNTIF($H$40:$H$318,Z10)</f>
        <v>0</v>
      </c>
      <c r="AC10" s="380">
        <f t="shared" ref="AC10:AC28" si="1">Z10*AB10</f>
        <v>0</v>
      </c>
      <c r="AD10" s="381">
        <v>113</v>
      </c>
      <c r="AE10" s="381"/>
      <c r="AF10" s="355"/>
      <c r="AG10" s="355"/>
      <c r="AH10" s="355"/>
      <c r="AI10" s="355"/>
      <c r="AJ10" s="355"/>
      <c r="AK10" s="355"/>
      <c r="AL10" s="382"/>
      <c r="AM10" s="383" t="s">
        <v>40</v>
      </c>
      <c r="AN10" s="367">
        <v>101</v>
      </c>
      <c r="AO10" s="367">
        <v>102</v>
      </c>
      <c r="AP10" s="384"/>
      <c r="AQ10" s="355"/>
      <c r="AR10" s="368" t="s">
        <v>41</v>
      </c>
      <c r="AS10" s="355">
        <v>2</v>
      </c>
      <c r="AT10" s="355" t="s">
        <v>25</v>
      </c>
      <c r="AU10" s="369">
        <v>1</v>
      </c>
      <c r="AV10" s="369">
        <v>1</v>
      </c>
      <c r="AW10" s="370">
        <v>1.01</v>
      </c>
      <c r="AX10" s="370">
        <v>1.01</v>
      </c>
      <c r="AY10" s="370">
        <v>1.02</v>
      </c>
      <c r="AZ10" s="370">
        <v>1.02</v>
      </c>
      <c r="BA10" s="370">
        <v>1.0149999999999999</v>
      </c>
      <c r="BB10" s="370">
        <v>1.0149999999999999</v>
      </c>
      <c r="BC10" s="370">
        <v>1</v>
      </c>
      <c r="BD10" s="369">
        <v>1</v>
      </c>
      <c r="BE10" s="370">
        <v>1.01</v>
      </c>
      <c r="BF10" s="370">
        <v>1.02</v>
      </c>
      <c r="BG10" s="370">
        <v>1.01</v>
      </c>
      <c r="BH10" s="370">
        <v>1.01</v>
      </c>
      <c r="BI10" s="370">
        <v>1.01</v>
      </c>
      <c r="BJ10" s="370">
        <v>1.02</v>
      </c>
      <c r="BK10" s="370">
        <v>1.02</v>
      </c>
      <c r="BL10" s="370">
        <v>1.02</v>
      </c>
      <c r="BM10" s="370">
        <v>1.03</v>
      </c>
      <c r="BN10" s="370">
        <v>1.03</v>
      </c>
      <c r="BO10" s="370">
        <v>1.03</v>
      </c>
      <c r="BP10" s="370">
        <v>1.03</v>
      </c>
      <c r="BQ10" s="370">
        <v>1.0249999999999999</v>
      </c>
      <c r="BR10" s="355" t="s">
        <v>25</v>
      </c>
      <c r="BS10" s="369"/>
      <c r="BT10" s="355"/>
      <c r="BU10" s="355"/>
      <c r="BV10" s="355"/>
      <c r="BW10" s="356"/>
      <c r="BX10" s="355"/>
      <c r="BY10" s="355"/>
      <c r="BZ10" s="356"/>
      <c r="CA10" s="355"/>
      <c r="CB10" s="355"/>
      <c r="CC10" s="355"/>
      <c r="CD10" s="355"/>
      <c r="CE10" s="355"/>
      <c r="CF10" s="355"/>
      <c r="CG10" s="355"/>
      <c r="CH10" s="355"/>
      <c r="CI10" s="355"/>
      <c r="CJ10" s="355"/>
      <c r="CK10" s="355"/>
      <c r="CL10" s="355"/>
      <c r="CM10" s="355"/>
      <c r="CN10" s="355"/>
      <c r="CO10" s="355"/>
      <c r="CP10" s="355"/>
      <c r="CQ10" s="355"/>
    </row>
    <row r="11" spans="3:95" hidden="1">
      <c r="D11" s="355"/>
      <c r="E11" s="355"/>
      <c r="F11" s="355"/>
      <c r="G11" s="355"/>
      <c r="H11" s="355"/>
      <c r="I11" s="355"/>
      <c r="J11" s="371"/>
      <c r="K11" s="355"/>
      <c r="L11" s="385"/>
      <c r="M11" s="355"/>
      <c r="N11" s="355"/>
      <c r="O11" s="384"/>
      <c r="P11" s="355"/>
      <c r="Q11" s="355"/>
      <c r="R11" s="355"/>
      <c r="S11" s="355"/>
      <c r="T11" s="355"/>
      <c r="U11" s="355"/>
      <c r="V11" s="355"/>
      <c r="W11" s="355"/>
      <c r="X11" s="377" t="s">
        <v>42</v>
      </c>
      <c r="Y11" s="378">
        <f t="shared" si="0"/>
        <v>0</v>
      </c>
      <c r="Z11" s="379">
        <v>66</v>
      </c>
      <c r="AA11" s="379"/>
      <c r="AB11" s="367">
        <f>COUNTIF($H$40:$H$318,Z11)</f>
        <v>0</v>
      </c>
      <c r="AC11" s="380">
        <f t="shared" si="1"/>
        <v>0</v>
      </c>
      <c r="AD11" s="381">
        <v>78</v>
      </c>
      <c r="AE11" s="381"/>
      <c r="AF11" s="355"/>
      <c r="AG11" s="355"/>
      <c r="AH11" s="355"/>
      <c r="AI11" s="355"/>
      <c r="AJ11" s="355"/>
      <c r="AK11" s="355"/>
      <c r="AL11" s="382"/>
      <c r="AM11" s="367" t="s">
        <v>43</v>
      </c>
      <c r="AN11" s="367">
        <v>102</v>
      </c>
      <c r="AO11" s="367">
        <v>106</v>
      </c>
      <c r="AP11" s="384"/>
      <c r="AQ11" s="355"/>
      <c r="AR11" s="368" t="s">
        <v>44</v>
      </c>
      <c r="AS11" s="355">
        <v>1</v>
      </c>
      <c r="AT11" s="355" t="s">
        <v>20</v>
      </c>
      <c r="AU11" s="369">
        <v>1</v>
      </c>
      <c r="AV11" s="369">
        <v>1</v>
      </c>
      <c r="AW11" s="370">
        <v>1.01</v>
      </c>
      <c r="AX11" s="370">
        <v>1.01</v>
      </c>
      <c r="AY11" s="370">
        <v>1.02</v>
      </c>
      <c r="AZ11" s="370">
        <v>1.02</v>
      </c>
      <c r="BA11" s="370">
        <v>1.0149999999999999</v>
      </c>
      <c r="BB11" s="370">
        <v>1.0149999999999999</v>
      </c>
      <c r="BC11" s="370">
        <v>1.0024999999999999</v>
      </c>
      <c r="BD11" s="369">
        <v>1</v>
      </c>
      <c r="BE11" s="370">
        <v>1.01</v>
      </c>
      <c r="BF11" s="370">
        <v>1.02</v>
      </c>
      <c r="BG11" s="370">
        <v>1.01</v>
      </c>
      <c r="BH11" s="370">
        <v>1.01</v>
      </c>
      <c r="BI11" s="370">
        <v>1.01</v>
      </c>
      <c r="BJ11" s="370">
        <v>1.02</v>
      </c>
      <c r="BK11" s="370">
        <v>1.02</v>
      </c>
      <c r="BL11" s="370">
        <v>1.02</v>
      </c>
      <c r="BM11" s="370">
        <v>1.03</v>
      </c>
      <c r="BN11" s="370">
        <v>1.03</v>
      </c>
      <c r="BO11" s="370">
        <v>1.03</v>
      </c>
      <c r="BP11" s="370">
        <v>1.03</v>
      </c>
      <c r="BQ11" s="370">
        <v>1.0249999999999999</v>
      </c>
      <c r="BR11" s="355" t="s">
        <v>20</v>
      </c>
      <c r="BS11" s="369"/>
      <c r="BT11" s="355"/>
      <c r="BU11" s="355"/>
      <c r="BV11" s="355"/>
      <c r="BW11" s="356"/>
      <c r="BX11" s="355"/>
      <c r="BY11" s="355"/>
      <c r="BZ11" s="356"/>
      <c r="CA11" s="355"/>
      <c r="CB11" s="355"/>
      <c r="CC11" s="355"/>
      <c r="CD11" s="355"/>
      <c r="CE11" s="355"/>
      <c r="CF11" s="355"/>
      <c r="CG11" s="355"/>
      <c r="CH11" s="355"/>
      <c r="CI11" s="355"/>
      <c r="CJ11" s="355"/>
      <c r="CK11" s="355"/>
      <c r="CL11" s="355"/>
      <c r="CM11" s="355"/>
      <c r="CN11" s="355"/>
      <c r="CO11" s="355"/>
      <c r="CP11" s="355"/>
      <c r="CQ11" s="355"/>
    </row>
    <row r="12" spans="3:95" hidden="1">
      <c r="D12" s="355"/>
      <c r="E12" s="355"/>
      <c r="F12" s="355"/>
      <c r="G12" s="355"/>
      <c r="H12" s="355"/>
      <c r="I12" s="355"/>
      <c r="J12" s="371"/>
      <c r="K12" s="355"/>
      <c r="L12" s="355"/>
      <c r="M12" s="355"/>
      <c r="N12" s="355"/>
      <c r="O12" s="355"/>
      <c r="P12" s="355"/>
      <c r="Q12" s="355"/>
      <c r="R12" s="355"/>
      <c r="S12" s="355"/>
      <c r="T12" s="355"/>
      <c r="U12" s="355"/>
      <c r="V12" s="355"/>
      <c r="W12" s="355"/>
      <c r="X12" s="377" t="s">
        <v>45</v>
      </c>
      <c r="Y12" s="378">
        <f t="shared" si="0"/>
        <v>0</v>
      </c>
      <c r="Z12" s="379">
        <v>52</v>
      </c>
      <c r="AA12" s="379"/>
      <c r="AB12" s="367">
        <f>COUNTIF($H$40:$H$318,Z12)</f>
        <v>0</v>
      </c>
      <c r="AC12" s="380">
        <f t="shared" si="1"/>
        <v>0</v>
      </c>
      <c r="AD12" s="381">
        <v>60</v>
      </c>
      <c r="AE12" s="381"/>
      <c r="AF12" s="355"/>
      <c r="AG12" s="355"/>
      <c r="AH12" s="355"/>
      <c r="AI12" s="355"/>
      <c r="AJ12" s="355"/>
      <c r="AK12" s="355"/>
      <c r="AL12" s="382"/>
      <c r="AM12" s="367" t="s">
        <v>46</v>
      </c>
      <c r="AN12" s="367">
        <v>103</v>
      </c>
      <c r="AO12" s="367">
        <v>107</v>
      </c>
      <c r="AP12" s="384"/>
      <c r="AQ12" s="355"/>
      <c r="AR12" s="368" t="s">
        <v>47</v>
      </c>
      <c r="AS12" s="355">
        <v>2</v>
      </c>
      <c r="AT12" s="355" t="s">
        <v>25</v>
      </c>
      <c r="AU12" s="369">
        <v>1</v>
      </c>
      <c r="AV12" s="369">
        <v>1</v>
      </c>
      <c r="AW12" s="370">
        <v>1.01</v>
      </c>
      <c r="AX12" s="370">
        <v>1.01</v>
      </c>
      <c r="AY12" s="370">
        <v>1.02</v>
      </c>
      <c r="AZ12" s="370">
        <v>1.02</v>
      </c>
      <c r="BA12" s="370">
        <v>1.0149999999999999</v>
      </c>
      <c r="BB12" s="370">
        <v>1.0149999999999999</v>
      </c>
      <c r="BC12" s="370">
        <v>1</v>
      </c>
      <c r="BD12" s="369">
        <v>1</v>
      </c>
      <c r="BE12" s="370">
        <v>1.01</v>
      </c>
      <c r="BF12" s="370">
        <v>1.02</v>
      </c>
      <c r="BG12" s="370">
        <v>1.01</v>
      </c>
      <c r="BH12" s="370">
        <v>1.01</v>
      </c>
      <c r="BI12" s="370">
        <v>1.01</v>
      </c>
      <c r="BJ12" s="370">
        <v>1.02</v>
      </c>
      <c r="BK12" s="370">
        <v>1.02</v>
      </c>
      <c r="BL12" s="370">
        <v>1.02</v>
      </c>
      <c r="BM12" s="370">
        <v>1.03</v>
      </c>
      <c r="BN12" s="370">
        <v>1.03</v>
      </c>
      <c r="BO12" s="370">
        <v>1.03</v>
      </c>
      <c r="BP12" s="370">
        <v>1.03</v>
      </c>
      <c r="BQ12" s="370">
        <v>1.0249999999999999</v>
      </c>
      <c r="BR12" s="355" t="s">
        <v>25</v>
      </c>
      <c r="BS12" s="369"/>
      <c r="BT12" s="355"/>
      <c r="BU12" s="355"/>
      <c r="BV12" s="355"/>
      <c r="BW12" s="356"/>
      <c r="BX12" s="355"/>
      <c r="BY12" s="355"/>
      <c r="BZ12" s="356"/>
      <c r="CA12" s="355"/>
      <c r="CB12" s="355"/>
      <c r="CC12" s="355"/>
      <c r="CD12" s="355"/>
      <c r="CE12" s="355"/>
      <c r="CF12" s="355"/>
      <c r="CG12" s="355"/>
      <c r="CH12" s="355"/>
      <c r="CI12" s="355"/>
      <c r="CJ12" s="355"/>
      <c r="CK12" s="355"/>
      <c r="CL12" s="355"/>
      <c r="CM12" s="355"/>
      <c r="CN12" s="355"/>
      <c r="CO12" s="355"/>
      <c r="CP12" s="355"/>
      <c r="CQ12" s="355"/>
    </row>
    <row r="13" spans="3:95" hidden="1">
      <c r="D13" s="355"/>
      <c r="E13" s="355"/>
      <c r="F13" s="355"/>
      <c r="G13" s="355"/>
      <c r="H13" s="355"/>
      <c r="I13" s="355"/>
      <c r="J13" s="371"/>
      <c r="K13" s="355"/>
      <c r="L13" s="355"/>
      <c r="M13" s="355"/>
      <c r="N13" s="355"/>
      <c r="O13" s="355"/>
      <c r="P13" s="355"/>
      <c r="Q13" s="355"/>
      <c r="R13" s="355"/>
      <c r="S13" s="355"/>
      <c r="T13" s="355"/>
      <c r="U13" s="355"/>
      <c r="V13" s="355"/>
      <c r="W13" s="355"/>
      <c r="X13" s="377" t="s">
        <v>48</v>
      </c>
      <c r="Y13" s="378">
        <f t="shared" si="0"/>
        <v>0</v>
      </c>
      <c r="Z13" s="379">
        <v>63</v>
      </c>
      <c r="AA13" s="379"/>
      <c r="AB13" s="367">
        <f>COUNTIF($H$40:$H$318,Z13)/2</f>
        <v>0</v>
      </c>
      <c r="AC13" s="380">
        <f t="shared" si="1"/>
        <v>0</v>
      </c>
      <c r="AD13" s="381">
        <v>74</v>
      </c>
      <c r="AE13" s="381"/>
      <c r="AF13" s="355"/>
      <c r="AG13" s="355"/>
      <c r="AH13" s="355"/>
      <c r="AI13" s="355"/>
      <c r="AJ13" s="355"/>
      <c r="AK13" s="355"/>
      <c r="AL13" s="382"/>
      <c r="AM13" s="367" t="s">
        <v>11</v>
      </c>
      <c r="AN13" s="367">
        <v>104</v>
      </c>
      <c r="AO13" s="367">
        <v>108</v>
      </c>
      <c r="AP13" s="384"/>
      <c r="AQ13" s="355"/>
      <c r="AR13" s="368" t="s">
        <v>49</v>
      </c>
      <c r="AS13" s="355">
        <v>1</v>
      </c>
      <c r="AT13" s="355" t="s">
        <v>20</v>
      </c>
      <c r="AU13" s="369">
        <v>1</v>
      </c>
      <c r="AV13" s="369">
        <v>1</v>
      </c>
      <c r="AW13" s="370">
        <v>1.01</v>
      </c>
      <c r="AX13" s="370">
        <v>1.01</v>
      </c>
      <c r="AY13" s="370">
        <v>1.02</v>
      </c>
      <c r="AZ13" s="370">
        <v>1.02</v>
      </c>
      <c r="BA13" s="370">
        <v>1.0149999999999999</v>
      </c>
      <c r="BB13" s="370">
        <v>1.0149999999999999</v>
      </c>
      <c r="BC13" s="370">
        <v>1.0024999999999999</v>
      </c>
      <c r="BD13" s="369">
        <v>1</v>
      </c>
      <c r="BE13" s="370">
        <v>1.01</v>
      </c>
      <c r="BF13" s="370">
        <v>1.02</v>
      </c>
      <c r="BG13" s="370">
        <v>1.01</v>
      </c>
      <c r="BH13" s="370">
        <v>1.01</v>
      </c>
      <c r="BI13" s="370">
        <v>1.01</v>
      </c>
      <c r="BJ13" s="370">
        <v>1.02</v>
      </c>
      <c r="BK13" s="370">
        <v>1.02</v>
      </c>
      <c r="BL13" s="370">
        <v>1.02</v>
      </c>
      <c r="BM13" s="370">
        <v>1.03</v>
      </c>
      <c r="BN13" s="370">
        <v>1.03</v>
      </c>
      <c r="BO13" s="370">
        <v>1.03</v>
      </c>
      <c r="BP13" s="370">
        <v>1.03</v>
      </c>
      <c r="BQ13" s="370">
        <v>1.0249999999999999</v>
      </c>
      <c r="BR13" s="355" t="s">
        <v>20</v>
      </c>
      <c r="BS13" s="369"/>
      <c r="BT13" s="355"/>
      <c r="BU13" s="355"/>
      <c r="BV13" s="355"/>
      <c r="BW13" s="356"/>
      <c r="BX13" s="355"/>
      <c r="BY13" s="355"/>
      <c r="BZ13" s="356"/>
      <c r="CA13" s="355"/>
      <c r="CB13" s="355"/>
      <c r="CC13" s="355"/>
      <c r="CD13" s="355"/>
      <c r="CE13" s="355"/>
      <c r="CF13" s="355"/>
      <c r="CG13" s="355"/>
      <c r="CH13" s="355"/>
      <c r="CI13" s="355"/>
      <c r="CJ13" s="355"/>
      <c r="CK13" s="355"/>
      <c r="CL13" s="355"/>
      <c r="CM13" s="355"/>
      <c r="CN13" s="355"/>
      <c r="CO13" s="355"/>
      <c r="CP13" s="355"/>
      <c r="CQ13" s="355"/>
    </row>
    <row r="14" spans="3:95" hidden="1">
      <c r="D14" s="355"/>
      <c r="E14" s="355"/>
      <c r="F14" s="355"/>
      <c r="G14" s="355"/>
      <c r="H14" s="355"/>
      <c r="I14" s="355"/>
      <c r="J14" s="371"/>
      <c r="K14" s="355"/>
      <c r="L14" s="355"/>
      <c r="M14" s="355"/>
      <c r="N14" s="355"/>
      <c r="O14" s="355"/>
      <c r="P14" s="355"/>
      <c r="Q14" s="355"/>
      <c r="R14" s="355"/>
      <c r="S14" s="355"/>
      <c r="T14" s="355"/>
      <c r="U14" s="355"/>
      <c r="V14" s="355"/>
      <c r="W14" s="355"/>
      <c r="X14" s="377" t="s">
        <v>50</v>
      </c>
      <c r="Y14" s="378">
        <f t="shared" si="0"/>
        <v>0</v>
      </c>
      <c r="Z14" s="379">
        <v>57</v>
      </c>
      <c r="AA14" s="379"/>
      <c r="AB14" s="367">
        <f>COUNTIF($H$40:$H$318,Z14)</f>
        <v>0</v>
      </c>
      <c r="AC14" s="380">
        <f t="shared" si="1"/>
        <v>0</v>
      </c>
      <c r="AD14" s="381">
        <v>67</v>
      </c>
      <c r="AE14" s="381"/>
      <c r="AF14" s="355"/>
      <c r="AG14" s="355"/>
      <c r="AH14" s="355"/>
      <c r="AI14" s="355"/>
      <c r="AJ14" s="355"/>
      <c r="AK14" s="355"/>
      <c r="AL14" s="382"/>
      <c r="AM14" s="367" t="s">
        <v>12</v>
      </c>
      <c r="AN14" s="367">
        <v>105</v>
      </c>
      <c r="AO14" s="367">
        <v>109</v>
      </c>
      <c r="AP14" s="384"/>
      <c r="AQ14" s="355"/>
      <c r="AR14" s="368" t="s">
        <v>51</v>
      </c>
      <c r="AS14" s="355">
        <v>2</v>
      </c>
      <c r="AT14" s="355" t="s">
        <v>25</v>
      </c>
      <c r="AU14" s="369">
        <v>1</v>
      </c>
      <c r="AV14" s="369">
        <v>1</v>
      </c>
      <c r="AW14" s="370">
        <v>1.01</v>
      </c>
      <c r="AX14" s="370">
        <v>1.01</v>
      </c>
      <c r="AY14" s="370">
        <v>1.02</v>
      </c>
      <c r="AZ14" s="370">
        <v>1.02</v>
      </c>
      <c r="BA14" s="370">
        <v>1.0149999999999999</v>
      </c>
      <c r="BB14" s="370">
        <v>1.0149999999999999</v>
      </c>
      <c r="BC14" s="370">
        <v>1</v>
      </c>
      <c r="BD14" s="369">
        <v>1</v>
      </c>
      <c r="BE14" s="370">
        <v>1.01</v>
      </c>
      <c r="BF14" s="370">
        <v>1.02</v>
      </c>
      <c r="BG14" s="370">
        <v>1.01</v>
      </c>
      <c r="BH14" s="370">
        <v>1.01</v>
      </c>
      <c r="BI14" s="370">
        <v>1.01</v>
      </c>
      <c r="BJ14" s="370">
        <v>1.02</v>
      </c>
      <c r="BK14" s="370">
        <v>1.02</v>
      </c>
      <c r="BL14" s="370">
        <v>1.02</v>
      </c>
      <c r="BM14" s="370">
        <v>1.03</v>
      </c>
      <c r="BN14" s="370">
        <v>1.03</v>
      </c>
      <c r="BO14" s="370">
        <v>1.03</v>
      </c>
      <c r="BP14" s="370">
        <v>1.03</v>
      </c>
      <c r="BQ14" s="370">
        <v>1.0249999999999999</v>
      </c>
      <c r="BR14" s="355" t="s">
        <v>25</v>
      </c>
      <c r="BS14" s="369"/>
      <c r="BT14" s="355"/>
      <c r="BU14" s="355"/>
      <c r="BV14" s="355"/>
      <c r="BW14" s="356"/>
      <c r="BX14" s="355"/>
      <c r="BY14" s="355"/>
      <c r="BZ14" s="356"/>
      <c r="CA14" s="355"/>
      <c r="CB14" s="355"/>
      <c r="CC14" s="355"/>
      <c r="CD14" s="355"/>
      <c r="CE14" s="355"/>
      <c r="CF14" s="355"/>
      <c r="CG14" s="355"/>
      <c r="CH14" s="355"/>
      <c r="CI14" s="355"/>
      <c r="CJ14" s="355"/>
      <c r="CK14" s="355"/>
      <c r="CL14" s="355"/>
      <c r="CM14" s="355"/>
      <c r="CN14" s="355"/>
      <c r="CO14" s="355"/>
      <c r="CP14" s="355"/>
      <c r="CQ14" s="355"/>
    </row>
    <row r="15" spans="3:95" hidden="1">
      <c r="D15" s="355"/>
      <c r="E15" s="355"/>
      <c r="F15" s="355"/>
      <c r="G15" s="355"/>
      <c r="H15" s="355"/>
      <c r="I15" s="355"/>
      <c r="J15" s="371"/>
      <c r="K15" s="355"/>
      <c r="L15" s="355"/>
      <c r="M15" s="355"/>
      <c r="N15" s="355"/>
      <c r="O15" s="355"/>
      <c r="P15" s="355"/>
      <c r="Q15" s="355"/>
      <c r="R15" s="355"/>
      <c r="S15" s="355"/>
      <c r="T15" s="355"/>
      <c r="U15" s="355"/>
      <c r="V15" s="355"/>
      <c r="W15" s="355"/>
      <c r="X15" s="377" t="s">
        <v>52</v>
      </c>
      <c r="Y15" s="378">
        <f t="shared" si="0"/>
        <v>0</v>
      </c>
      <c r="Z15" s="379">
        <v>63</v>
      </c>
      <c r="AA15" s="379"/>
      <c r="AB15" s="367">
        <f>COUNTIF($H$40:$H$318,Z15)/2</f>
        <v>0</v>
      </c>
      <c r="AC15" s="380">
        <f t="shared" si="1"/>
        <v>0</v>
      </c>
      <c r="AD15" s="381">
        <v>71</v>
      </c>
      <c r="AE15" s="381"/>
      <c r="AF15" s="355"/>
      <c r="AG15" s="355"/>
      <c r="AH15" s="355"/>
      <c r="AI15" s="355"/>
      <c r="AJ15" s="355"/>
      <c r="AK15" s="355"/>
      <c r="AL15" s="382"/>
      <c r="AM15" s="355"/>
      <c r="AN15" s="355"/>
      <c r="AO15" s="355"/>
      <c r="AP15" s="384"/>
      <c r="AQ15" s="355"/>
      <c r="AR15" s="368" t="s">
        <v>53</v>
      </c>
      <c r="AS15" s="355">
        <v>1</v>
      </c>
      <c r="AT15" s="355" t="s">
        <v>20</v>
      </c>
      <c r="AU15" s="369">
        <v>1</v>
      </c>
      <c r="AV15" s="369">
        <v>1</v>
      </c>
      <c r="AW15" s="370">
        <v>1.01</v>
      </c>
      <c r="AX15" s="370">
        <v>1.01</v>
      </c>
      <c r="AY15" s="370">
        <v>1.02</v>
      </c>
      <c r="AZ15" s="370">
        <v>1.02</v>
      </c>
      <c r="BA15" s="370">
        <v>1.0149999999999999</v>
      </c>
      <c r="BB15" s="370">
        <v>1.0149999999999999</v>
      </c>
      <c r="BC15" s="370">
        <v>1.0024999999999999</v>
      </c>
      <c r="BD15" s="369">
        <v>1</v>
      </c>
      <c r="BE15" s="370">
        <v>1.01</v>
      </c>
      <c r="BF15" s="370">
        <v>1.02</v>
      </c>
      <c r="BG15" s="370">
        <v>1.01</v>
      </c>
      <c r="BH15" s="370">
        <v>1.01</v>
      </c>
      <c r="BI15" s="370">
        <v>1.01</v>
      </c>
      <c r="BJ15" s="370">
        <v>1.02</v>
      </c>
      <c r="BK15" s="370">
        <v>1.02</v>
      </c>
      <c r="BL15" s="370">
        <v>1.02</v>
      </c>
      <c r="BM15" s="370">
        <v>1.03</v>
      </c>
      <c r="BN15" s="370">
        <v>1.03</v>
      </c>
      <c r="BO15" s="370">
        <v>1.03</v>
      </c>
      <c r="BP15" s="370">
        <v>1.03</v>
      </c>
      <c r="BQ15" s="370">
        <v>1.0249999999999999</v>
      </c>
      <c r="BR15" s="355" t="s">
        <v>20</v>
      </c>
      <c r="BS15" s="369"/>
      <c r="BT15" s="355"/>
      <c r="BU15" s="355"/>
      <c r="BV15" s="355"/>
      <c r="BW15" s="356"/>
      <c r="BX15" s="355"/>
      <c r="BY15" s="355"/>
      <c r="BZ15" s="356"/>
      <c r="CA15" s="355"/>
      <c r="CB15" s="355"/>
      <c r="CC15" s="355"/>
      <c r="CD15" s="355"/>
      <c r="CE15" s="355"/>
      <c r="CF15" s="355"/>
      <c r="CG15" s="355"/>
      <c r="CH15" s="355"/>
      <c r="CI15" s="355"/>
      <c r="CJ15" s="355"/>
      <c r="CK15" s="355"/>
      <c r="CL15" s="355"/>
      <c r="CM15" s="355"/>
      <c r="CN15" s="355"/>
      <c r="CO15" s="355"/>
      <c r="CP15" s="355"/>
      <c r="CQ15" s="355"/>
    </row>
    <row r="16" spans="3:95" hidden="1">
      <c r="D16" s="355"/>
      <c r="E16" s="355"/>
      <c r="F16" s="355"/>
      <c r="G16" s="355"/>
      <c r="H16" s="355"/>
      <c r="I16" s="355"/>
      <c r="J16" s="371"/>
      <c r="K16" s="355"/>
      <c r="L16" s="355"/>
      <c r="M16" s="355"/>
      <c r="N16" s="355"/>
      <c r="O16" s="355"/>
      <c r="P16" s="355"/>
      <c r="Q16" s="355"/>
      <c r="R16" s="355"/>
      <c r="S16" s="355"/>
      <c r="T16" s="355"/>
      <c r="U16" s="355"/>
      <c r="V16" s="355"/>
      <c r="W16" s="355"/>
      <c r="X16" s="377" t="s">
        <v>54</v>
      </c>
      <c r="Y16" s="378">
        <f t="shared" si="0"/>
        <v>0</v>
      </c>
      <c r="Z16" s="379">
        <v>85</v>
      </c>
      <c r="AA16" s="379"/>
      <c r="AB16" s="367">
        <f>COUNTIF($H$40:$H$318,Z16)</f>
        <v>0</v>
      </c>
      <c r="AC16" s="380">
        <f t="shared" si="1"/>
        <v>0</v>
      </c>
      <c r="AD16" s="381">
        <v>97</v>
      </c>
      <c r="AE16" s="381"/>
      <c r="AF16" s="355"/>
      <c r="AG16" s="355"/>
      <c r="AH16" s="355"/>
      <c r="AI16" s="355"/>
      <c r="AJ16" s="355"/>
      <c r="AK16" s="355"/>
      <c r="AL16" s="382"/>
      <c r="AM16" s="355"/>
      <c r="AN16" s="355"/>
      <c r="AO16" s="355"/>
      <c r="AP16" s="384"/>
      <c r="AQ16" s="355"/>
      <c r="AR16" s="368" t="s">
        <v>55</v>
      </c>
      <c r="AS16" s="355">
        <v>2</v>
      </c>
      <c r="AT16" s="355" t="s">
        <v>25</v>
      </c>
      <c r="AU16" s="369">
        <v>1</v>
      </c>
      <c r="AV16" s="369">
        <v>1</v>
      </c>
      <c r="AW16" s="370">
        <v>1.01</v>
      </c>
      <c r="AX16" s="370">
        <v>1.01</v>
      </c>
      <c r="AY16" s="370">
        <v>1.02</v>
      </c>
      <c r="AZ16" s="370">
        <v>1.02</v>
      </c>
      <c r="BA16" s="370">
        <v>1.0149999999999999</v>
      </c>
      <c r="BB16" s="370">
        <v>1.0149999999999999</v>
      </c>
      <c r="BC16" s="370">
        <v>1</v>
      </c>
      <c r="BD16" s="369">
        <v>1</v>
      </c>
      <c r="BE16" s="370">
        <v>1.01</v>
      </c>
      <c r="BF16" s="370">
        <v>1.02</v>
      </c>
      <c r="BG16" s="370">
        <v>1.01</v>
      </c>
      <c r="BH16" s="370">
        <v>1.01</v>
      </c>
      <c r="BI16" s="370">
        <v>1.01</v>
      </c>
      <c r="BJ16" s="370">
        <v>1.02</v>
      </c>
      <c r="BK16" s="370">
        <v>1.02</v>
      </c>
      <c r="BL16" s="370">
        <v>1.02</v>
      </c>
      <c r="BM16" s="370">
        <v>1.03</v>
      </c>
      <c r="BN16" s="370">
        <v>1.03</v>
      </c>
      <c r="BO16" s="370">
        <v>1.03</v>
      </c>
      <c r="BP16" s="370">
        <v>1.03</v>
      </c>
      <c r="BQ16" s="370">
        <v>1.0249999999999999</v>
      </c>
      <c r="BR16" s="355" t="s">
        <v>25</v>
      </c>
      <c r="BS16" s="369"/>
      <c r="BT16" s="355"/>
      <c r="BU16" s="355"/>
      <c r="BV16" s="355"/>
      <c r="BW16" s="356"/>
      <c r="BX16" s="355"/>
      <c r="BY16" s="355"/>
      <c r="BZ16" s="356"/>
      <c r="CA16" s="355"/>
      <c r="CB16" s="355"/>
      <c r="CC16" s="355"/>
      <c r="CD16" s="355"/>
      <c r="CE16" s="355"/>
      <c r="CF16" s="355"/>
      <c r="CG16" s="355"/>
      <c r="CH16" s="355"/>
      <c r="CI16" s="355"/>
      <c r="CJ16" s="355"/>
      <c r="CK16" s="355"/>
      <c r="CL16" s="355"/>
      <c r="CM16" s="355"/>
      <c r="CN16" s="355"/>
      <c r="CO16" s="355"/>
      <c r="CP16" s="355"/>
      <c r="CQ16" s="355"/>
    </row>
    <row r="17" spans="3:95" hidden="1">
      <c r="D17" s="355"/>
      <c r="E17" s="355"/>
      <c r="F17" s="355"/>
      <c r="G17" s="355"/>
      <c r="H17" s="355"/>
      <c r="I17" s="355"/>
      <c r="J17" s="371"/>
      <c r="K17" s="355"/>
      <c r="L17" s="355"/>
      <c r="M17" s="355"/>
      <c r="N17" s="355"/>
      <c r="O17" s="355"/>
      <c r="P17" s="355"/>
      <c r="Q17" s="355"/>
      <c r="R17" s="355"/>
      <c r="S17" s="355"/>
      <c r="T17" s="355"/>
      <c r="U17" s="355"/>
      <c r="V17" s="355"/>
      <c r="W17" s="355"/>
      <c r="X17" s="377" t="s">
        <v>56</v>
      </c>
      <c r="Y17" s="378">
        <f t="shared" si="0"/>
        <v>0.1015531660692951</v>
      </c>
      <c r="Z17" s="379">
        <v>74</v>
      </c>
      <c r="AA17" s="379"/>
      <c r="AB17" s="386">
        <f>COUNTIF($H$40:$H$318,Z17)/3</f>
        <v>28.333333333333332</v>
      </c>
      <c r="AC17" s="380">
        <f t="shared" si="1"/>
        <v>2096.6666666666665</v>
      </c>
      <c r="AD17" s="381">
        <v>85</v>
      </c>
      <c r="AE17" s="381"/>
      <c r="AF17" s="355"/>
      <c r="AG17" s="355"/>
      <c r="AH17" s="355"/>
      <c r="AI17" s="355"/>
      <c r="AJ17" s="355"/>
      <c r="AK17" s="355"/>
      <c r="AL17" s="382"/>
      <c r="AM17" s="355"/>
      <c r="AN17" s="355"/>
      <c r="AO17" s="355"/>
      <c r="AP17" s="384"/>
      <c r="AQ17" s="355"/>
      <c r="AR17" s="368" t="s">
        <v>57</v>
      </c>
      <c r="AS17" s="355">
        <v>1</v>
      </c>
      <c r="AT17" s="355" t="s">
        <v>20</v>
      </c>
      <c r="AU17" s="369">
        <v>1</v>
      </c>
      <c r="AV17" s="369">
        <v>1</v>
      </c>
      <c r="AW17" s="370">
        <v>1.01</v>
      </c>
      <c r="AX17" s="370">
        <v>1.01</v>
      </c>
      <c r="AY17" s="370">
        <v>1.02</v>
      </c>
      <c r="AZ17" s="370">
        <v>1.02</v>
      </c>
      <c r="BA17" s="370">
        <v>1.0149999999999999</v>
      </c>
      <c r="BB17" s="370">
        <v>1.0149999999999999</v>
      </c>
      <c r="BC17" s="370">
        <v>1.0024999999999999</v>
      </c>
      <c r="BD17" s="369">
        <v>1</v>
      </c>
      <c r="BE17" s="370">
        <v>1.01</v>
      </c>
      <c r="BF17" s="370">
        <v>1.02</v>
      </c>
      <c r="BG17" s="370">
        <v>1.01</v>
      </c>
      <c r="BH17" s="370">
        <v>1.01</v>
      </c>
      <c r="BI17" s="370">
        <v>1.01</v>
      </c>
      <c r="BJ17" s="370">
        <v>1.02</v>
      </c>
      <c r="BK17" s="370">
        <v>1.02</v>
      </c>
      <c r="BL17" s="370">
        <v>1.02</v>
      </c>
      <c r="BM17" s="370">
        <v>1.03</v>
      </c>
      <c r="BN17" s="370">
        <v>1.03</v>
      </c>
      <c r="BO17" s="370">
        <v>1.03</v>
      </c>
      <c r="BP17" s="370">
        <v>1.03</v>
      </c>
      <c r="BQ17" s="370">
        <v>1.0249999999999999</v>
      </c>
      <c r="BR17" s="355" t="s">
        <v>20</v>
      </c>
      <c r="BS17" s="369"/>
      <c r="BT17" s="355"/>
      <c r="BU17" s="355"/>
      <c r="BV17" s="355"/>
      <c r="BW17" s="356"/>
      <c r="BX17" s="355"/>
      <c r="BY17" s="355"/>
      <c r="BZ17" s="356"/>
      <c r="CA17" s="355"/>
      <c r="CB17" s="355"/>
      <c r="CC17" s="355"/>
      <c r="CD17" s="355"/>
      <c r="CE17" s="355"/>
      <c r="CF17" s="355"/>
      <c r="CG17" s="355"/>
      <c r="CH17" s="355"/>
      <c r="CI17" s="355"/>
      <c r="CJ17" s="355"/>
      <c r="CK17" s="355"/>
      <c r="CL17" s="355"/>
      <c r="CM17" s="355"/>
      <c r="CN17" s="355"/>
      <c r="CO17" s="355"/>
      <c r="CP17" s="355"/>
      <c r="CQ17" s="355"/>
    </row>
    <row r="18" spans="3:95" hidden="1">
      <c r="D18" s="355"/>
      <c r="E18" s="355"/>
      <c r="F18" s="355"/>
      <c r="G18" s="355"/>
      <c r="H18" s="355"/>
      <c r="I18" s="387">
        <v>23794050</v>
      </c>
      <c r="J18" s="371"/>
      <c r="K18" s="355"/>
      <c r="L18" s="355"/>
      <c r="M18" s="355"/>
      <c r="N18" s="355"/>
      <c r="O18" s="355"/>
      <c r="P18" s="355"/>
      <c r="Q18" s="355"/>
      <c r="R18" s="355"/>
      <c r="S18" s="355"/>
      <c r="T18" s="355"/>
      <c r="U18" s="355"/>
      <c r="V18" s="355"/>
      <c r="W18" s="355"/>
      <c r="X18" s="377" t="s">
        <v>58</v>
      </c>
      <c r="Y18" s="378">
        <f t="shared" si="0"/>
        <v>9.8566308243727599E-2</v>
      </c>
      <c r="Z18" s="379">
        <v>90</v>
      </c>
      <c r="AA18" s="379"/>
      <c r="AB18" s="388">
        <f>COUNTIF($H$40:$H$318,Z18)/4</f>
        <v>27.5</v>
      </c>
      <c r="AC18" s="380">
        <f t="shared" si="1"/>
        <v>2475</v>
      </c>
      <c r="AD18" s="381">
        <v>101</v>
      </c>
      <c r="AE18" s="381"/>
      <c r="AF18" s="355"/>
      <c r="AG18" s="355"/>
      <c r="AH18" s="355"/>
      <c r="AI18" s="355"/>
      <c r="AJ18" s="355"/>
      <c r="AK18" s="355"/>
      <c r="AL18" s="382"/>
      <c r="AM18" s="368"/>
      <c r="AN18" s="355"/>
      <c r="AO18" s="355"/>
      <c r="AP18" s="384"/>
      <c r="AQ18" s="355"/>
      <c r="AR18" s="368" t="s">
        <v>59</v>
      </c>
      <c r="AS18" s="355">
        <v>2</v>
      </c>
      <c r="AT18" s="355" t="s">
        <v>25</v>
      </c>
      <c r="AU18" s="369">
        <v>1</v>
      </c>
      <c r="AV18" s="369">
        <v>1</v>
      </c>
      <c r="AW18" s="370">
        <v>1.01</v>
      </c>
      <c r="AX18" s="370">
        <v>1.01</v>
      </c>
      <c r="AY18" s="370">
        <v>1.02</v>
      </c>
      <c r="AZ18" s="370">
        <v>1.02</v>
      </c>
      <c r="BA18" s="370">
        <v>1.0149999999999999</v>
      </c>
      <c r="BB18" s="370">
        <v>1.0149999999999999</v>
      </c>
      <c r="BC18" s="370">
        <v>1</v>
      </c>
      <c r="BD18" s="369">
        <v>1</v>
      </c>
      <c r="BE18" s="370">
        <v>1.01</v>
      </c>
      <c r="BF18" s="370">
        <v>1.02</v>
      </c>
      <c r="BG18" s="370">
        <v>1.01</v>
      </c>
      <c r="BH18" s="370">
        <v>1.01</v>
      </c>
      <c r="BI18" s="370">
        <v>1.01</v>
      </c>
      <c r="BJ18" s="370">
        <v>1.02</v>
      </c>
      <c r="BK18" s="370">
        <v>1.02</v>
      </c>
      <c r="BL18" s="370">
        <v>1.02</v>
      </c>
      <c r="BM18" s="370">
        <v>1.03</v>
      </c>
      <c r="BN18" s="370">
        <v>1.03</v>
      </c>
      <c r="BO18" s="370">
        <v>1.03</v>
      </c>
      <c r="BP18" s="370">
        <v>1.03</v>
      </c>
      <c r="BQ18" s="370">
        <v>1.0249999999999999</v>
      </c>
      <c r="BR18" s="355" t="s">
        <v>25</v>
      </c>
      <c r="BS18" s="369"/>
      <c r="BT18" s="355"/>
      <c r="BU18" s="355"/>
      <c r="BV18" s="355"/>
      <c r="BW18" s="356"/>
      <c r="BX18" s="355"/>
      <c r="BY18" s="355"/>
      <c r="BZ18" s="356"/>
      <c r="CA18" s="355"/>
      <c r="CB18" s="355"/>
      <c r="CC18" s="355"/>
      <c r="CD18" s="355"/>
      <c r="CE18" s="355"/>
      <c r="CF18" s="355"/>
      <c r="CG18" s="355"/>
      <c r="CH18" s="355"/>
      <c r="CI18" s="355"/>
      <c r="CJ18" s="355"/>
      <c r="CK18" s="355"/>
      <c r="CL18" s="355"/>
      <c r="CM18" s="355"/>
      <c r="CN18" s="355"/>
      <c r="CO18" s="355"/>
      <c r="CP18" s="355"/>
      <c r="CQ18" s="355"/>
    </row>
    <row r="19" spans="3:95" hidden="1">
      <c r="D19" s="355"/>
      <c r="E19" s="355"/>
      <c r="F19" s="355"/>
      <c r="G19" s="355"/>
      <c r="H19" s="355"/>
      <c r="I19" s="387">
        <f>I18+(I18*5%)</f>
        <v>24983752.5</v>
      </c>
      <c r="J19" s="371"/>
      <c r="K19" s="355"/>
      <c r="L19" s="355"/>
      <c r="M19" s="355"/>
      <c r="N19" s="355"/>
      <c r="O19" s="355"/>
      <c r="P19" s="355"/>
      <c r="Q19" s="355"/>
      <c r="R19" s="355"/>
      <c r="S19" s="355"/>
      <c r="T19" s="355"/>
      <c r="U19" s="355"/>
      <c r="V19" s="355"/>
      <c r="W19" s="355"/>
      <c r="X19" s="377" t="s">
        <v>60</v>
      </c>
      <c r="Y19" s="378">
        <f t="shared" si="0"/>
        <v>9.8566308243727599E-2</v>
      </c>
      <c r="Z19" s="379">
        <v>90</v>
      </c>
      <c r="AA19" s="379"/>
      <c r="AB19" s="388">
        <f>COUNTIF($H$40:$H$318,Z19)/4</f>
        <v>27.5</v>
      </c>
      <c r="AC19" s="380">
        <f t="shared" si="1"/>
        <v>2475</v>
      </c>
      <c r="AD19" s="381">
        <v>101</v>
      </c>
      <c r="AE19" s="381"/>
      <c r="AF19" s="355"/>
      <c r="AG19" s="355"/>
      <c r="AH19" s="355"/>
      <c r="AI19" s="355"/>
      <c r="AJ19" s="355"/>
      <c r="AK19" s="355"/>
      <c r="AL19" s="355"/>
      <c r="AM19" s="355"/>
      <c r="AN19" s="355"/>
      <c r="AO19" s="355"/>
      <c r="AP19" s="384"/>
      <c r="AQ19" s="355"/>
      <c r="AR19" s="368" t="s">
        <v>61</v>
      </c>
      <c r="AS19" s="355">
        <v>1</v>
      </c>
      <c r="AT19" s="355" t="s">
        <v>20</v>
      </c>
      <c r="AU19" s="369">
        <v>1</v>
      </c>
      <c r="AV19" s="369">
        <v>1</v>
      </c>
      <c r="AW19" s="370">
        <v>1.01</v>
      </c>
      <c r="AX19" s="370">
        <v>1.01</v>
      </c>
      <c r="AY19" s="370">
        <v>1.02</v>
      </c>
      <c r="AZ19" s="370">
        <v>1.02</v>
      </c>
      <c r="BA19" s="370">
        <v>1.0149999999999999</v>
      </c>
      <c r="BB19" s="370">
        <v>1.0149999999999999</v>
      </c>
      <c r="BC19" s="370">
        <v>1.0024999999999999</v>
      </c>
      <c r="BD19" s="369">
        <v>1</v>
      </c>
      <c r="BE19" s="370">
        <v>1.01</v>
      </c>
      <c r="BF19" s="370">
        <v>1.02</v>
      </c>
      <c r="BG19" s="370">
        <v>1.01</v>
      </c>
      <c r="BH19" s="370">
        <v>1.01</v>
      </c>
      <c r="BI19" s="370">
        <v>1.01</v>
      </c>
      <c r="BJ19" s="370">
        <v>1.02</v>
      </c>
      <c r="BK19" s="370">
        <v>1.02</v>
      </c>
      <c r="BL19" s="370">
        <v>1.02</v>
      </c>
      <c r="BM19" s="370">
        <v>1.03</v>
      </c>
      <c r="BN19" s="370">
        <v>1.03</v>
      </c>
      <c r="BO19" s="370">
        <v>1.03</v>
      </c>
      <c r="BP19" s="370">
        <v>1.03</v>
      </c>
      <c r="BQ19" s="370">
        <v>1.0249999999999999</v>
      </c>
      <c r="BR19" s="355" t="s">
        <v>20</v>
      </c>
      <c r="BS19" s="369"/>
      <c r="BT19" s="355"/>
      <c r="BU19" s="355"/>
      <c r="BV19" s="355"/>
      <c r="BW19" s="356"/>
      <c r="BX19" s="355"/>
      <c r="BY19" s="355"/>
      <c r="BZ19" s="356"/>
      <c r="CA19" s="355"/>
      <c r="CB19" s="355"/>
      <c r="CC19" s="355"/>
      <c r="CD19" s="355"/>
      <c r="CE19" s="355"/>
      <c r="CF19" s="355"/>
      <c r="CG19" s="355"/>
      <c r="CH19" s="355"/>
      <c r="CI19" s="355"/>
      <c r="CJ19" s="355"/>
      <c r="CK19" s="355"/>
      <c r="CL19" s="355"/>
      <c r="CM19" s="355"/>
      <c r="CN19" s="355"/>
      <c r="CO19" s="355"/>
      <c r="CP19" s="355"/>
      <c r="CQ19" s="355"/>
    </row>
    <row r="20" spans="3:95" hidden="1">
      <c r="D20" s="355"/>
      <c r="E20" s="355"/>
      <c r="F20" s="355"/>
      <c r="G20" s="355"/>
      <c r="H20" s="355"/>
      <c r="I20" s="387">
        <f>I18+(I18*11.112%)</f>
        <v>26438044.835999999</v>
      </c>
      <c r="J20" s="371"/>
      <c r="K20" s="355"/>
      <c r="L20" s="355"/>
      <c r="M20" s="355"/>
      <c r="N20" s="355"/>
      <c r="O20" s="355"/>
      <c r="P20" s="355"/>
      <c r="Q20" s="355"/>
      <c r="R20" s="355"/>
      <c r="S20" s="355"/>
      <c r="T20" s="355"/>
      <c r="U20" s="355"/>
      <c r="V20" s="355"/>
      <c r="W20" s="355"/>
      <c r="X20" s="377" t="s">
        <v>62</v>
      </c>
      <c r="Y20" s="378">
        <f t="shared" si="0"/>
        <v>9.8566308243727599E-2</v>
      </c>
      <c r="Z20" s="379">
        <v>90</v>
      </c>
      <c r="AA20" s="379"/>
      <c r="AB20" s="388">
        <f>COUNTIF($H$40:$H$318,Z20)/4</f>
        <v>27.5</v>
      </c>
      <c r="AC20" s="380">
        <f t="shared" si="1"/>
        <v>2475</v>
      </c>
      <c r="AD20" s="381">
        <v>101</v>
      </c>
      <c r="AE20" s="381"/>
      <c r="AF20" s="355"/>
      <c r="AG20" s="355"/>
      <c r="AH20" s="355"/>
      <c r="AI20" s="355"/>
      <c r="AJ20" s="355"/>
      <c r="AK20" s="355"/>
      <c r="AL20" s="355"/>
      <c r="AM20" s="355"/>
      <c r="AN20" s="355"/>
      <c r="AO20" s="355"/>
      <c r="AP20" s="384"/>
      <c r="AQ20" s="355"/>
      <c r="AR20" s="368" t="s">
        <v>63</v>
      </c>
      <c r="AS20" s="355">
        <v>2</v>
      </c>
      <c r="AT20" s="355" t="s">
        <v>25</v>
      </c>
      <c r="AU20" s="369">
        <v>1</v>
      </c>
      <c r="AV20" s="369">
        <v>1</v>
      </c>
      <c r="AW20" s="370">
        <v>1.01</v>
      </c>
      <c r="AX20" s="370">
        <v>1.01</v>
      </c>
      <c r="AY20" s="370">
        <v>1.02</v>
      </c>
      <c r="AZ20" s="370">
        <v>1.02</v>
      </c>
      <c r="BA20" s="370">
        <v>1.0149999999999999</v>
      </c>
      <c r="BB20" s="370">
        <v>1.0149999999999999</v>
      </c>
      <c r="BC20" s="370">
        <v>1</v>
      </c>
      <c r="BD20" s="369">
        <v>1</v>
      </c>
      <c r="BE20" s="370">
        <v>1.01</v>
      </c>
      <c r="BF20" s="370">
        <v>1.02</v>
      </c>
      <c r="BG20" s="370">
        <v>1.01</v>
      </c>
      <c r="BH20" s="370">
        <v>1.01</v>
      </c>
      <c r="BI20" s="370">
        <v>1.01</v>
      </c>
      <c r="BJ20" s="370">
        <v>1.02</v>
      </c>
      <c r="BK20" s="370">
        <v>1.02</v>
      </c>
      <c r="BL20" s="370">
        <v>1.02</v>
      </c>
      <c r="BM20" s="370">
        <v>1.03</v>
      </c>
      <c r="BN20" s="370">
        <v>1.03</v>
      </c>
      <c r="BO20" s="370">
        <v>1.03</v>
      </c>
      <c r="BP20" s="370">
        <v>1.03</v>
      </c>
      <c r="BQ20" s="370">
        <v>1.0249999999999999</v>
      </c>
      <c r="BR20" s="355" t="s">
        <v>25</v>
      </c>
      <c r="BS20" s="369"/>
      <c r="BT20" s="355"/>
      <c r="BU20" s="355"/>
      <c r="BV20" s="355"/>
      <c r="BW20" s="356"/>
      <c r="BX20" s="355"/>
      <c r="BY20" s="355"/>
      <c r="BZ20" s="356"/>
      <c r="CA20" s="355"/>
      <c r="CB20" s="355"/>
      <c r="CC20" s="355"/>
      <c r="CD20" s="355"/>
      <c r="CE20" s="355"/>
      <c r="CF20" s="355"/>
      <c r="CG20" s="355"/>
      <c r="CH20" s="355"/>
      <c r="CI20" s="355"/>
      <c r="CJ20" s="355"/>
      <c r="CK20" s="355"/>
      <c r="CL20" s="355"/>
      <c r="CM20" s="355"/>
      <c r="CN20" s="355"/>
      <c r="CO20" s="355"/>
      <c r="CP20" s="355"/>
      <c r="CQ20" s="355"/>
    </row>
    <row r="21" spans="3:95" hidden="1">
      <c r="D21" s="355"/>
      <c r="E21" s="355"/>
      <c r="F21" s="355"/>
      <c r="G21" s="355"/>
      <c r="H21" s="355"/>
      <c r="I21" s="389">
        <f>I20+(I20*2%)</f>
        <v>26966805.732719999</v>
      </c>
      <c r="J21" s="371"/>
      <c r="K21" s="355"/>
      <c r="L21" s="355"/>
      <c r="M21" s="355"/>
      <c r="N21" s="355"/>
      <c r="O21" s="355"/>
      <c r="P21" s="355"/>
      <c r="Q21" s="355"/>
      <c r="R21" s="355"/>
      <c r="S21" s="355"/>
      <c r="T21" s="355"/>
      <c r="U21" s="355"/>
      <c r="V21" s="355"/>
      <c r="W21" s="355"/>
      <c r="X21" s="377" t="s">
        <v>64</v>
      </c>
      <c r="Y21" s="378">
        <f t="shared" si="0"/>
        <v>9.8566308243727599E-2</v>
      </c>
      <c r="Z21" s="379">
        <v>90</v>
      </c>
      <c r="AA21" s="379"/>
      <c r="AB21" s="388">
        <f>COUNTIF($H$40:$H$318,Z21)/4</f>
        <v>27.5</v>
      </c>
      <c r="AC21" s="380">
        <f t="shared" si="1"/>
        <v>2475</v>
      </c>
      <c r="AD21" s="381">
        <v>101</v>
      </c>
      <c r="AE21" s="381"/>
      <c r="AF21" s="355"/>
      <c r="AG21" s="355"/>
      <c r="AH21" s="355"/>
      <c r="AI21" s="355"/>
      <c r="AJ21" s="355"/>
      <c r="AK21" s="355"/>
      <c r="AL21" s="355"/>
      <c r="AM21" s="355"/>
      <c r="AN21" s="355"/>
      <c r="AO21" s="355"/>
      <c r="AP21" s="384"/>
      <c r="AQ21" s="355"/>
      <c r="AR21" s="368" t="s">
        <v>65</v>
      </c>
      <c r="AS21" s="355">
        <v>3</v>
      </c>
      <c r="AT21" s="355" t="s">
        <v>20</v>
      </c>
      <c r="AU21" s="369">
        <v>1</v>
      </c>
      <c r="AV21" s="369">
        <v>1</v>
      </c>
      <c r="AW21" s="370">
        <v>1.01</v>
      </c>
      <c r="AX21" s="370">
        <v>1.01</v>
      </c>
      <c r="AY21" s="370">
        <v>1.02</v>
      </c>
      <c r="AZ21" s="370">
        <v>1.02</v>
      </c>
      <c r="BA21" s="370">
        <v>1.0149999999999999</v>
      </c>
      <c r="BB21" s="370">
        <v>1.0149999999999999</v>
      </c>
      <c r="BC21" s="370">
        <v>1.0024999999999999</v>
      </c>
      <c r="BD21" s="369">
        <v>1</v>
      </c>
      <c r="BE21" s="370">
        <v>1.01</v>
      </c>
      <c r="BF21" s="370">
        <v>1.02</v>
      </c>
      <c r="BG21" s="370">
        <v>1.01</v>
      </c>
      <c r="BH21" s="370">
        <v>1.01</v>
      </c>
      <c r="BI21" s="370">
        <v>1.01</v>
      </c>
      <c r="BJ21" s="370">
        <v>1.02</v>
      </c>
      <c r="BK21" s="370">
        <v>1.02</v>
      </c>
      <c r="BL21" s="370">
        <v>1.02</v>
      </c>
      <c r="BM21" s="370">
        <v>1.03</v>
      </c>
      <c r="BN21" s="370">
        <v>1.03</v>
      </c>
      <c r="BO21" s="370">
        <v>1.03</v>
      </c>
      <c r="BP21" s="370">
        <v>1.03</v>
      </c>
      <c r="BQ21" s="370">
        <v>1.0249999999999999</v>
      </c>
      <c r="BR21" s="355" t="s">
        <v>20</v>
      </c>
      <c r="BS21" s="369"/>
      <c r="BT21" s="355"/>
      <c r="BU21" s="355"/>
      <c r="BV21" s="355"/>
      <c r="BW21" s="356"/>
      <c r="BX21" s="355"/>
      <c r="BY21" s="355"/>
      <c r="BZ21" s="356"/>
      <c r="CA21" s="355"/>
      <c r="CB21" s="355"/>
      <c r="CC21" s="355"/>
      <c r="CD21" s="355"/>
      <c r="CE21" s="355"/>
      <c r="CF21" s="355"/>
      <c r="CG21" s="355"/>
      <c r="CH21" s="355"/>
      <c r="CI21" s="355"/>
      <c r="CJ21" s="355"/>
      <c r="CK21" s="355"/>
      <c r="CL21" s="355"/>
      <c r="CM21" s="355"/>
      <c r="CN21" s="355"/>
      <c r="CO21" s="355"/>
      <c r="CP21" s="355"/>
      <c r="CQ21" s="355"/>
    </row>
    <row r="22" spans="3:95" hidden="1">
      <c r="D22" s="355"/>
      <c r="E22" s="355"/>
      <c r="F22" s="355"/>
      <c r="G22" s="355"/>
      <c r="H22" s="355"/>
      <c r="I22" s="355"/>
      <c r="J22" s="371"/>
      <c r="K22" s="355"/>
      <c r="L22" s="355"/>
      <c r="M22" s="355"/>
      <c r="N22" s="355"/>
      <c r="O22" s="355"/>
      <c r="P22" s="355"/>
      <c r="Q22" s="355"/>
      <c r="R22" s="355"/>
      <c r="S22" s="355"/>
      <c r="T22" s="390"/>
      <c r="U22" s="390"/>
      <c r="V22" s="355"/>
      <c r="W22" s="373" t="s">
        <v>66</v>
      </c>
      <c r="X22" s="377" t="s">
        <v>67</v>
      </c>
      <c r="Y22" s="378">
        <f t="shared" si="0"/>
        <v>0.1015531660692951</v>
      </c>
      <c r="Z22" s="379">
        <v>74</v>
      </c>
      <c r="AA22" s="379"/>
      <c r="AB22" s="386">
        <f>COUNTIF($H$40:$H$318,Z22)/3</f>
        <v>28.333333333333332</v>
      </c>
      <c r="AC22" s="380">
        <f t="shared" si="1"/>
        <v>2096.6666666666665</v>
      </c>
      <c r="AD22" s="381">
        <v>85</v>
      </c>
      <c r="AE22" s="381"/>
      <c r="AF22" s="355"/>
      <c r="AG22" s="355"/>
      <c r="AH22" s="355"/>
      <c r="AI22" s="355"/>
      <c r="AJ22" s="355"/>
      <c r="AK22" s="355"/>
      <c r="AL22" s="366" t="s">
        <v>68</v>
      </c>
      <c r="AM22" s="355"/>
      <c r="AN22" s="355"/>
      <c r="AO22" s="355"/>
      <c r="AP22" s="384"/>
      <c r="AQ22" s="355"/>
      <c r="AR22" s="368" t="s">
        <v>69</v>
      </c>
      <c r="AS22" s="355">
        <v>4</v>
      </c>
      <c r="AT22" s="355" t="s">
        <v>25</v>
      </c>
      <c r="AU22" s="369">
        <v>1</v>
      </c>
      <c r="AV22" s="369">
        <v>1</v>
      </c>
      <c r="AW22" s="370">
        <v>1.01</v>
      </c>
      <c r="AX22" s="370">
        <v>1.01</v>
      </c>
      <c r="AY22" s="370">
        <v>1.02</v>
      </c>
      <c r="AZ22" s="370">
        <v>1.02</v>
      </c>
      <c r="BA22" s="370">
        <v>1.0149999999999999</v>
      </c>
      <c r="BB22" s="370">
        <v>1.0149999999999999</v>
      </c>
      <c r="BC22" s="370">
        <v>1</v>
      </c>
      <c r="BD22" s="369">
        <v>1</v>
      </c>
      <c r="BE22" s="370">
        <v>1.01</v>
      </c>
      <c r="BF22" s="370">
        <v>1.02</v>
      </c>
      <c r="BG22" s="370">
        <v>1.01</v>
      </c>
      <c r="BH22" s="370">
        <v>1.01</v>
      </c>
      <c r="BI22" s="370">
        <v>1.01</v>
      </c>
      <c r="BJ22" s="370">
        <v>1.02</v>
      </c>
      <c r="BK22" s="370">
        <v>1.02</v>
      </c>
      <c r="BL22" s="370">
        <v>1.02</v>
      </c>
      <c r="BM22" s="370">
        <v>1.03</v>
      </c>
      <c r="BN22" s="370">
        <v>1.03</v>
      </c>
      <c r="BO22" s="370">
        <v>1.03</v>
      </c>
      <c r="BP22" s="370">
        <v>1.03</v>
      </c>
      <c r="BQ22" s="370">
        <v>1.0249999999999999</v>
      </c>
      <c r="BR22" s="355" t="s">
        <v>25</v>
      </c>
      <c r="BS22" s="369"/>
      <c r="BT22" s="355"/>
      <c r="BU22" s="355"/>
      <c r="BV22" s="355"/>
      <c r="BW22" s="356"/>
      <c r="BX22" s="355"/>
      <c r="BY22" s="355"/>
      <c r="BZ22" s="356"/>
      <c r="CA22" s="355"/>
      <c r="CB22" s="355"/>
      <c r="CC22" s="355"/>
      <c r="CD22" s="355"/>
      <c r="CE22" s="355"/>
      <c r="CF22" s="355"/>
      <c r="CG22" s="355"/>
      <c r="CH22" s="355"/>
      <c r="CI22" s="355"/>
      <c r="CJ22" s="355"/>
      <c r="CK22" s="355"/>
      <c r="CL22" s="355"/>
      <c r="CM22" s="355"/>
      <c r="CN22" s="355"/>
      <c r="CO22" s="355"/>
      <c r="CP22" s="355"/>
      <c r="CQ22" s="355"/>
    </row>
    <row r="23" spans="3:95" hidden="1">
      <c r="D23" s="355"/>
      <c r="E23" s="355"/>
      <c r="F23" s="355"/>
      <c r="G23" s="355"/>
      <c r="H23" s="355"/>
      <c r="I23" s="355"/>
      <c r="J23" s="371"/>
      <c r="K23" s="355"/>
      <c r="L23" s="355"/>
      <c r="M23" s="355"/>
      <c r="N23" s="355"/>
      <c r="O23" s="355"/>
      <c r="P23" s="355"/>
      <c r="Q23" s="355"/>
      <c r="R23" s="355"/>
      <c r="S23" s="355"/>
      <c r="T23" s="390"/>
      <c r="U23" s="390"/>
      <c r="V23" s="355"/>
      <c r="W23" s="373" t="s">
        <v>66</v>
      </c>
      <c r="X23" s="377" t="s">
        <v>70</v>
      </c>
      <c r="Y23" s="378">
        <f t="shared" si="0"/>
        <v>0</v>
      </c>
      <c r="Z23" s="391">
        <v>51</v>
      </c>
      <c r="AA23" s="391"/>
      <c r="AB23" s="367">
        <f>COUNTIF($H$40:$H$318,Z23)</f>
        <v>0</v>
      </c>
      <c r="AC23" s="380">
        <f t="shared" si="1"/>
        <v>0</v>
      </c>
      <c r="AD23" s="381">
        <v>60</v>
      </c>
      <c r="AE23" s="381"/>
      <c r="AF23" s="355"/>
      <c r="AG23" s="355"/>
      <c r="AH23" s="355"/>
      <c r="AI23" s="355"/>
      <c r="AJ23" s="355"/>
      <c r="AK23" s="355"/>
      <c r="AL23" s="355" t="s">
        <v>71</v>
      </c>
      <c r="AM23" s="355"/>
      <c r="AN23" s="355"/>
      <c r="AO23" s="355"/>
      <c r="AP23" s="384"/>
      <c r="AQ23" s="355"/>
      <c r="AR23" s="355"/>
      <c r="AS23" s="355"/>
      <c r="AT23" s="355"/>
      <c r="AU23" s="356"/>
      <c r="AV23" s="356"/>
      <c r="AW23" s="356"/>
      <c r="AX23" s="356"/>
      <c r="AY23" s="356"/>
      <c r="AZ23" s="356"/>
      <c r="BA23" s="356"/>
      <c r="BB23" s="355"/>
      <c r="BC23" s="355"/>
      <c r="BD23" s="358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5"/>
      <c r="BU23" s="355"/>
      <c r="BV23" s="355"/>
      <c r="BW23" s="356"/>
      <c r="BX23" s="355"/>
      <c r="BY23" s="355"/>
      <c r="BZ23" s="356"/>
      <c r="CA23" s="355"/>
      <c r="CB23" s="355"/>
      <c r="CC23" s="355"/>
      <c r="CD23" s="355"/>
      <c r="CE23" s="355"/>
      <c r="CF23" s="355"/>
      <c r="CG23" s="355"/>
      <c r="CH23" s="355"/>
      <c r="CI23" s="355"/>
      <c r="CJ23" s="355"/>
      <c r="CK23" s="355"/>
      <c r="CL23" s="355"/>
      <c r="CM23" s="355"/>
      <c r="CN23" s="355"/>
      <c r="CO23" s="355"/>
      <c r="CP23" s="355"/>
      <c r="CQ23" s="355"/>
    </row>
    <row r="24" spans="3:95" hidden="1">
      <c r="D24" s="355"/>
      <c r="E24" s="355"/>
      <c r="F24" s="355"/>
      <c r="G24" s="355"/>
      <c r="H24" s="355"/>
      <c r="I24" s="355"/>
      <c r="J24" s="392"/>
      <c r="K24" s="355"/>
      <c r="L24" s="355"/>
      <c r="M24" s="355"/>
      <c r="N24" s="355"/>
      <c r="O24" s="355"/>
      <c r="P24" s="355"/>
      <c r="Q24" s="355"/>
      <c r="R24" s="355"/>
      <c r="S24" s="355"/>
      <c r="T24" s="355"/>
      <c r="U24" s="355"/>
      <c r="V24" s="355"/>
      <c r="W24" s="373" t="s">
        <v>66</v>
      </c>
      <c r="X24" s="393" t="s">
        <v>72</v>
      </c>
      <c r="Y24" s="378">
        <f t="shared" si="0"/>
        <v>0.1003584229390681</v>
      </c>
      <c r="Z24" s="391">
        <v>156</v>
      </c>
      <c r="AA24" s="391"/>
      <c r="AB24" s="367">
        <f>COUNTIF($H$40:$H$318,Z24)</f>
        <v>28</v>
      </c>
      <c r="AC24" s="380">
        <f t="shared" si="1"/>
        <v>4368</v>
      </c>
      <c r="AD24" s="381">
        <v>175</v>
      </c>
      <c r="AE24" s="381"/>
      <c r="AF24" s="355"/>
      <c r="AG24" s="355"/>
      <c r="AH24" s="355"/>
      <c r="AI24" s="355"/>
      <c r="AJ24" s="355"/>
      <c r="AK24" s="355"/>
      <c r="AL24" s="355" t="s">
        <v>73</v>
      </c>
      <c r="AM24" s="355"/>
      <c r="AN24" s="355"/>
      <c r="AO24" s="355"/>
      <c r="AP24" s="384"/>
      <c r="AQ24" s="355"/>
      <c r="AR24" s="355"/>
      <c r="AS24" s="355"/>
      <c r="AT24" s="355"/>
      <c r="AU24" s="356"/>
      <c r="AV24" s="356"/>
      <c r="AW24" s="356"/>
      <c r="AX24" s="356"/>
      <c r="AY24" s="356"/>
      <c r="AZ24" s="356"/>
      <c r="BA24" s="356"/>
      <c r="BB24" s="355"/>
      <c r="BC24" s="355"/>
      <c r="BD24" s="358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5"/>
      <c r="BU24" s="355"/>
      <c r="BV24" s="355"/>
      <c r="BW24" s="356"/>
      <c r="BX24" s="355"/>
      <c r="BY24" s="355"/>
      <c r="BZ24" s="356"/>
      <c r="CA24" s="355"/>
      <c r="CB24" s="355"/>
      <c r="CC24" s="355"/>
      <c r="CD24" s="355"/>
      <c r="CE24" s="355"/>
      <c r="CF24" s="355"/>
      <c r="CG24" s="355"/>
      <c r="CH24" s="355"/>
      <c r="CI24" s="355"/>
      <c r="CJ24" s="355"/>
      <c r="CK24" s="355"/>
      <c r="CL24" s="355"/>
      <c r="CM24" s="355"/>
      <c r="CN24" s="355"/>
      <c r="CO24" s="355"/>
      <c r="CP24" s="355"/>
      <c r="CQ24" s="355"/>
    </row>
    <row r="25" spans="3:95" hidden="1">
      <c r="D25" s="355"/>
      <c r="E25" s="355"/>
      <c r="F25" s="355"/>
      <c r="G25" s="355"/>
      <c r="H25" s="355"/>
      <c r="I25" s="355"/>
      <c r="J25" s="371"/>
      <c r="K25" s="355"/>
      <c r="L25" s="355"/>
      <c r="M25" s="355"/>
      <c r="N25" s="355"/>
      <c r="O25" s="355"/>
      <c r="P25" s="355"/>
      <c r="Q25" s="355"/>
      <c r="R25" s="355"/>
      <c r="S25" s="355"/>
      <c r="T25" s="390"/>
      <c r="U25" s="390"/>
      <c r="V25" s="355"/>
      <c r="W25" s="373" t="s">
        <v>66</v>
      </c>
      <c r="X25" s="393" t="s">
        <v>74</v>
      </c>
      <c r="Y25" s="378">
        <f t="shared" si="0"/>
        <v>0.1015531660692951</v>
      </c>
      <c r="Z25" s="391">
        <v>74</v>
      </c>
      <c r="AA25" s="391"/>
      <c r="AB25" s="386">
        <f>COUNTIF($H$40:$H$318,Z25)/3</f>
        <v>28.333333333333332</v>
      </c>
      <c r="AC25" s="380">
        <f t="shared" si="1"/>
        <v>2096.6666666666665</v>
      </c>
      <c r="AD25" s="381">
        <v>85</v>
      </c>
      <c r="AE25" s="381"/>
      <c r="AF25" s="355"/>
      <c r="AG25" s="355"/>
      <c r="AH25" s="355"/>
      <c r="AI25" s="355"/>
      <c r="AJ25" s="355"/>
      <c r="AK25" s="355"/>
      <c r="AL25" s="355">
        <v>19</v>
      </c>
      <c r="AM25" s="371">
        <v>1.06</v>
      </c>
      <c r="AN25" s="355">
        <v>1</v>
      </c>
      <c r="AO25" s="355" t="s">
        <v>75</v>
      </c>
      <c r="AP25" s="384"/>
      <c r="AQ25" s="355"/>
      <c r="AR25" s="355"/>
      <c r="AS25" s="355"/>
      <c r="AT25" s="355"/>
      <c r="AU25" s="356"/>
      <c r="AV25" s="356"/>
      <c r="AW25" s="356"/>
      <c r="AX25" s="356"/>
      <c r="AY25" s="356"/>
      <c r="AZ25" s="355"/>
      <c r="BA25" s="355"/>
      <c r="BB25" s="355"/>
      <c r="BC25" s="355"/>
      <c r="BD25" s="358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5"/>
      <c r="BU25" s="355"/>
      <c r="BV25" s="355"/>
      <c r="BW25" s="356"/>
      <c r="BX25" s="355"/>
      <c r="BY25" s="355"/>
      <c r="BZ25" s="356"/>
      <c r="CA25" s="355"/>
      <c r="CB25" s="355"/>
      <c r="CC25" s="355"/>
      <c r="CD25" s="355"/>
      <c r="CE25" s="355"/>
      <c r="CF25" s="355"/>
      <c r="CG25" s="355"/>
      <c r="CH25" s="355"/>
      <c r="CI25" s="355"/>
      <c r="CJ25" s="355"/>
      <c r="CK25" s="355"/>
      <c r="CL25" s="355"/>
      <c r="CM25" s="355"/>
      <c r="CN25" s="355"/>
      <c r="CO25" s="355"/>
      <c r="CP25" s="355"/>
      <c r="CQ25" s="355"/>
    </row>
    <row r="26" spans="3:95" hidden="1">
      <c r="C26" s="53"/>
      <c r="D26" s="394"/>
      <c r="E26" s="394"/>
      <c r="F26" s="394"/>
      <c r="G26" s="394"/>
      <c r="H26" s="394"/>
      <c r="I26" s="395">
        <v>0</v>
      </c>
      <c r="J26" s="396"/>
      <c r="K26" s="368" t="s">
        <v>76</v>
      </c>
      <c r="L26" s="355" t="s">
        <v>77</v>
      </c>
      <c r="M26" s="397">
        <f>M330</f>
        <v>24909346.504232917</v>
      </c>
      <c r="N26" s="398">
        <f>M26/M27</f>
        <v>0.83564491880367697</v>
      </c>
      <c r="O26" s="355"/>
      <c r="P26" s="355"/>
      <c r="Q26" s="355"/>
      <c r="R26" s="355"/>
      <c r="S26" s="355"/>
      <c r="T26" s="390"/>
      <c r="U26" s="390"/>
      <c r="V26" s="355"/>
      <c r="W26" s="373" t="s">
        <v>66</v>
      </c>
      <c r="X26" s="393" t="s">
        <v>78</v>
      </c>
      <c r="Y26" s="378">
        <f t="shared" si="0"/>
        <v>0.1003584229390681</v>
      </c>
      <c r="Z26" s="391">
        <v>120</v>
      </c>
      <c r="AA26" s="391"/>
      <c r="AB26" s="367">
        <f>COUNTIF($H$40:$H$318,Z26)</f>
        <v>28</v>
      </c>
      <c r="AC26" s="380">
        <f t="shared" si="1"/>
        <v>3360</v>
      </c>
      <c r="AD26" s="381">
        <v>138</v>
      </c>
      <c r="AE26" s="381"/>
      <c r="AF26" s="355"/>
      <c r="AG26" s="355"/>
      <c r="AH26" s="355"/>
      <c r="AI26" s="355"/>
      <c r="AJ26" s="355"/>
      <c r="AK26" s="355"/>
      <c r="AL26" s="374" t="s">
        <v>79</v>
      </c>
      <c r="AM26" s="371">
        <v>0.93</v>
      </c>
      <c r="AN26" s="355">
        <v>2</v>
      </c>
      <c r="AO26" s="355" t="s">
        <v>80</v>
      </c>
      <c r="AP26" s="384"/>
      <c r="AQ26" s="355"/>
      <c r="AR26" s="368"/>
      <c r="AS26" s="355"/>
      <c r="AT26" s="355"/>
      <c r="AU26" s="356"/>
      <c r="AV26" s="356"/>
      <c r="AW26" s="356"/>
      <c r="AX26" s="356"/>
      <c r="AY26" s="356"/>
      <c r="AZ26" s="355"/>
      <c r="BA26" s="355"/>
      <c r="BB26" s="355"/>
      <c r="BC26" s="355"/>
      <c r="BD26" s="358"/>
      <c r="BE26" s="358"/>
      <c r="BF26" s="358"/>
      <c r="BG26" s="358"/>
      <c r="BH26" s="358"/>
      <c r="BI26" s="358"/>
      <c r="BJ26" s="358"/>
      <c r="BK26" s="358"/>
      <c r="BL26" s="358"/>
      <c r="BM26" s="358"/>
      <c r="BN26" s="358"/>
      <c r="BO26" s="358"/>
      <c r="BP26" s="358"/>
      <c r="BQ26" s="358"/>
      <c r="BR26" s="358"/>
      <c r="BS26" s="358"/>
      <c r="BT26" s="355"/>
      <c r="BU26" s="355"/>
      <c r="BV26" s="355"/>
      <c r="BW26" s="356"/>
      <c r="BX26" s="355"/>
      <c r="BY26" s="355"/>
      <c r="BZ26" s="356"/>
      <c r="CA26" s="355"/>
      <c r="CB26" s="355"/>
      <c r="CC26" s="355"/>
      <c r="CD26" s="355"/>
      <c r="CE26" s="355"/>
      <c r="CF26" s="355"/>
      <c r="CG26" s="355"/>
      <c r="CH26" s="355"/>
      <c r="CI26" s="355"/>
      <c r="CJ26" s="355"/>
      <c r="CK26" s="355"/>
      <c r="CL26" s="355"/>
      <c r="CM26" s="355"/>
      <c r="CN26" s="355"/>
      <c r="CO26" s="355"/>
      <c r="CP26" s="355"/>
      <c r="CQ26" s="355"/>
    </row>
    <row r="27" spans="3:95" hidden="1">
      <c r="C27" s="53" t="s">
        <v>81</v>
      </c>
      <c r="D27" s="394"/>
      <c r="E27" s="394"/>
      <c r="F27" s="394"/>
      <c r="G27" s="394"/>
      <c r="H27" s="394"/>
      <c r="I27" s="395">
        <f>26966806*1.02</f>
        <v>27506142.120000001</v>
      </c>
      <c r="J27" s="396"/>
      <c r="K27" s="368" t="s">
        <v>76</v>
      </c>
      <c r="L27" s="355" t="s">
        <v>82</v>
      </c>
      <c r="M27" s="397">
        <f>M332</f>
        <v>29808529.847693622</v>
      </c>
      <c r="N27" s="399"/>
      <c r="O27" s="400">
        <f>M27*95%</f>
        <v>28318103.355308939</v>
      </c>
      <c r="P27" s="355"/>
      <c r="Q27" s="355"/>
      <c r="R27" s="397"/>
      <c r="S27" s="397"/>
      <c r="T27" s="397"/>
      <c r="U27" s="397"/>
      <c r="V27" s="397"/>
      <c r="W27" s="373" t="s">
        <v>83</v>
      </c>
      <c r="X27" s="393" t="s">
        <v>84</v>
      </c>
      <c r="Y27" s="378">
        <f t="shared" si="0"/>
        <v>0.1003584229390681</v>
      </c>
      <c r="Z27" s="391">
        <v>112</v>
      </c>
      <c r="AA27" s="391"/>
      <c r="AB27" s="367">
        <f>COUNTIF($H$40:$H$318,Z27)</f>
        <v>28</v>
      </c>
      <c r="AC27" s="380">
        <f t="shared" si="1"/>
        <v>3136</v>
      </c>
      <c r="AD27" s="381">
        <v>132</v>
      </c>
      <c r="AE27" s="381"/>
      <c r="AF27" s="397"/>
      <c r="AG27" s="397"/>
      <c r="AH27" s="397"/>
      <c r="AI27" s="397"/>
      <c r="AJ27" s="397"/>
      <c r="AK27" s="397"/>
      <c r="AL27" s="374">
        <v>21</v>
      </c>
      <c r="AM27" s="371">
        <v>1.1000000000000001</v>
      </c>
      <c r="AN27" s="355">
        <v>3</v>
      </c>
      <c r="AO27" s="355" t="s">
        <v>85</v>
      </c>
      <c r="AP27" s="384"/>
      <c r="AQ27" s="355"/>
      <c r="AR27" s="368"/>
      <c r="AS27" s="355"/>
      <c r="AT27" s="355"/>
      <c r="AU27" s="356"/>
      <c r="AV27" s="356"/>
      <c r="AW27" s="356"/>
      <c r="AX27" s="356"/>
      <c r="AY27" s="356"/>
      <c r="AZ27" s="355"/>
      <c r="BA27" s="355"/>
      <c r="BB27" s="355"/>
      <c r="BC27" s="355"/>
      <c r="BD27" s="358"/>
      <c r="BE27" s="358"/>
      <c r="BF27" s="358"/>
      <c r="BG27" s="358"/>
      <c r="BH27" s="358"/>
      <c r="BI27" s="358"/>
      <c r="BJ27" s="358"/>
      <c r="BK27" s="358"/>
      <c r="BL27" s="358"/>
      <c r="BM27" s="358"/>
      <c r="BN27" s="358"/>
      <c r="BO27" s="358"/>
      <c r="BP27" s="358"/>
      <c r="BQ27" s="358"/>
      <c r="BR27" s="358"/>
      <c r="BS27" s="358"/>
      <c r="BT27" s="355"/>
      <c r="BU27" s="355"/>
      <c r="BV27" s="355"/>
      <c r="BW27" s="356"/>
      <c r="BX27" s="355"/>
      <c r="BY27" s="355"/>
      <c r="BZ27" s="356"/>
      <c r="CA27" s="355"/>
      <c r="CB27" s="355"/>
      <c r="CC27" s="355"/>
      <c r="CD27" s="355"/>
      <c r="CE27" s="355"/>
      <c r="CF27" s="355"/>
      <c r="CG27" s="355"/>
      <c r="CH27" s="355"/>
      <c r="CI27" s="355"/>
      <c r="CJ27" s="355"/>
      <c r="CK27" s="355"/>
      <c r="CL27" s="355"/>
      <c r="CM27" s="355"/>
      <c r="CN27" s="355"/>
      <c r="CO27" s="355"/>
      <c r="CP27" s="355"/>
      <c r="CQ27" s="355"/>
    </row>
    <row r="28" spans="3:95" hidden="1">
      <c r="C28" s="65" t="s">
        <v>86</v>
      </c>
      <c r="D28" s="401"/>
      <c r="E28" s="401"/>
      <c r="F28" s="402"/>
      <c r="G28" s="402"/>
      <c r="H28" s="394"/>
      <c r="I28" s="395">
        <f>COUNT(B40:B320)</f>
        <v>279</v>
      </c>
      <c r="J28" s="396"/>
      <c r="K28" s="355" t="s">
        <v>87</v>
      </c>
      <c r="L28" s="355" t="s">
        <v>88</v>
      </c>
      <c r="M28" s="397">
        <f>M336</f>
        <v>33598975.832138032</v>
      </c>
      <c r="N28" s="398">
        <f>M28/M27</f>
        <v>1.12715977620539</v>
      </c>
      <c r="O28" s="355"/>
      <c r="P28" s="355"/>
      <c r="Q28" s="355"/>
      <c r="R28" s="355"/>
      <c r="S28" s="355"/>
      <c r="T28" s="355"/>
      <c r="U28" s="355"/>
      <c r="V28" s="355"/>
      <c r="W28" s="373" t="s">
        <v>83</v>
      </c>
      <c r="X28" s="393" t="s">
        <v>89</v>
      </c>
      <c r="Y28" s="378">
        <f t="shared" si="0"/>
        <v>0</v>
      </c>
      <c r="Z28" s="391">
        <v>70</v>
      </c>
      <c r="AA28" s="391"/>
      <c r="AB28" s="367">
        <f>COUNTIF($H$40:$H$318,Z28)</f>
        <v>0</v>
      </c>
      <c r="AC28" s="380">
        <f t="shared" si="1"/>
        <v>0</v>
      </c>
      <c r="AD28" s="381">
        <v>81</v>
      </c>
      <c r="AE28" s="381"/>
      <c r="AF28" s="355"/>
      <c r="AG28" s="355"/>
      <c r="AH28" s="355"/>
      <c r="AI28" s="355"/>
      <c r="AJ28" s="355"/>
      <c r="AK28" s="355"/>
      <c r="AL28" s="374">
        <v>22</v>
      </c>
      <c r="AM28" s="371">
        <v>0.97</v>
      </c>
      <c r="AN28" s="355">
        <v>4</v>
      </c>
      <c r="AO28" s="355" t="s">
        <v>90</v>
      </c>
      <c r="AP28" s="384"/>
      <c r="AQ28" s="355"/>
      <c r="AR28" s="368"/>
      <c r="AS28" s="355"/>
      <c r="AT28" s="355"/>
      <c r="AU28" s="356"/>
      <c r="AV28" s="356"/>
      <c r="AW28" s="356"/>
      <c r="AX28" s="356"/>
      <c r="AY28" s="356"/>
      <c r="AZ28" s="355"/>
      <c r="BA28" s="355"/>
      <c r="BB28" s="355"/>
      <c r="BC28" s="355"/>
      <c r="BD28" s="358"/>
      <c r="BE28" s="358"/>
      <c r="BF28" s="358"/>
      <c r="BG28" s="358"/>
      <c r="BH28" s="358"/>
      <c r="BI28" s="358"/>
      <c r="BJ28" s="358"/>
      <c r="BK28" s="358"/>
      <c r="BL28" s="358"/>
      <c r="BM28" s="358"/>
      <c r="BN28" s="358"/>
      <c r="BO28" s="358"/>
      <c r="BP28" s="358"/>
      <c r="BQ28" s="358"/>
      <c r="BR28" s="358"/>
      <c r="BS28" s="358"/>
      <c r="BT28" s="355"/>
      <c r="BU28" s="355"/>
      <c r="BV28" s="355"/>
      <c r="BW28" s="356"/>
      <c r="BX28" s="355"/>
      <c r="BY28" s="355"/>
      <c r="BZ28" s="356"/>
      <c r="CA28" s="355"/>
      <c r="CB28" s="355"/>
      <c r="CC28" s="355"/>
      <c r="CD28" s="355"/>
      <c r="CE28" s="355"/>
      <c r="CF28" s="355"/>
      <c r="CG28" s="355"/>
      <c r="CH28" s="355"/>
      <c r="CI28" s="355"/>
      <c r="CJ28" s="355"/>
      <c r="CK28" s="355"/>
      <c r="CL28" s="355"/>
      <c r="CM28" s="355"/>
      <c r="CN28" s="355"/>
      <c r="CO28" s="355"/>
      <c r="CP28" s="355"/>
      <c r="CQ28" s="355"/>
    </row>
    <row r="29" spans="3:95" hidden="1">
      <c r="C29" s="71"/>
      <c r="D29" s="403"/>
      <c r="E29" s="403"/>
      <c r="F29" s="403"/>
      <c r="G29" s="403"/>
      <c r="H29" s="403"/>
      <c r="I29" s="404"/>
      <c r="J29" s="404"/>
      <c r="K29" s="355"/>
      <c r="L29" s="355"/>
      <c r="M29" s="355"/>
      <c r="N29" s="355"/>
      <c r="O29" s="355"/>
      <c r="P29" s="355"/>
      <c r="Q29" s="355"/>
      <c r="R29" s="355"/>
      <c r="S29" s="355"/>
      <c r="T29" s="355"/>
      <c r="U29" s="355"/>
      <c r="V29" s="355"/>
      <c r="W29" s="355"/>
      <c r="X29" s="355"/>
      <c r="Y29" s="382">
        <f>SUM(Y10:Y28)</f>
        <v>1</v>
      </c>
      <c r="Z29" s="405">
        <f>SUM(Z10:Z28)</f>
        <v>1578</v>
      </c>
      <c r="AA29" s="405"/>
      <c r="AB29" s="397">
        <f>SUM(AB10:AB28)</f>
        <v>279</v>
      </c>
      <c r="AC29" s="406">
        <f>SUM(AC10:AC28)</f>
        <v>27054</v>
      </c>
      <c r="AD29" s="387">
        <f>SUM(AD10:AD28)</f>
        <v>1805</v>
      </c>
      <c r="AE29" s="387"/>
      <c r="AF29" s="355"/>
      <c r="AG29" s="355"/>
      <c r="AH29" s="355"/>
      <c r="AI29" s="355"/>
      <c r="AJ29" s="355"/>
      <c r="AK29" s="355"/>
      <c r="AL29" s="374">
        <v>1</v>
      </c>
      <c r="AM29" s="371">
        <v>1.08</v>
      </c>
      <c r="AN29" s="355">
        <v>5</v>
      </c>
      <c r="AO29" s="355" t="s">
        <v>91</v>
      </c>
      <c r="AP29" s="407"/>
      <c r="AQ29" s="355"/>
      <c r="AR29" s="368"/>
      <c r="AS29" s="355"/>
      <c r="AT29" s="355"/>
      <c r="AU29" s="356"/>
      <c r="AV29" s="356"/>
      <c r="AW29" s="356"/>
      <c r="AX29" s="356"/>
      <c r="AY29" s="356"/>
      <c r="AZ29" s="355"/>
      <c r="BA29" s="355"/>
      <c r="BB29" s="355"/>
      <c r="BC29" s="355"/>
      <c r="BD29" s="358"/>
      <c r="BE29" s="358"/>
      <c r="BF29" s="358"/>
      <c r="BG29" s="358"/>
      <c r="BH29" s="358"/>
      <c r="BI29" s="358"/>
      <c r="BJ29" s="358"/>
      <c r="BK29" s="358"/>
      <c r="BL29" s="358"/>
      <c r="BM29" s="358"/>
      <c r="BN29" s="358"/>
      <c r="BO29" s="358"/>
      <c r="BP29" s="358"/>
      <c r="BQ29" s="358"/>
      <c r="BR29" s="358"/>
      <c r="BS29" s="358"/>
      <c r="BT29" s="355"/>
      <c r="BU29" s="355"/>
      <c r="BV29" s="355"/>
      <c r="BW29" s="356"/>
      <c r="BX29" s="355"/>
      <c r="BY29" s="355"/>
      <c r="BZ29" s="356"/>
      <c r="CA29" s="355"/>
      <c r="CB29" s="355"/>
      <c r="CC29" s="355"/>
      <c r="CD29" s="355"/>
      <c r="CE29" s="355"/>
      <c r="CF29" s="355"/>
      <c r="CG29" s="355"/>
      <c r="CH29" s="355"/>
      <c r="CI29" s="355"/>
      <c r="CJ29" s="355"/>
      <c r="CK29" s="355"/>
      <c r="CL29" s="355"/>
      <c r="CM29" s="355"/>
      <c r="CN29" s="355"/>
      <c r="CO29" s="355"/>
      <c r="CP29" s="355"/>
      <c r="CQ29" s="355"/>
    </row>
    <row r="30" spans="3:95" hidden="1">
      <c r="C30" s="78" t="s">
        <v>4</v>
      </c>
      <c r="D30" s="408"/>
      <c r="E30" s="408"/>
      <c r="F30" s="408"/>
      <c r="G30" s="408"/>
      <c r="H30" s="408"/>
      <c r="I30" s="409"/>
      <c r="J30" s="410">
        <v>0.01</v>
      </c>
      <c r="K30" s="355"/>
      <c r="L30" s="355"/>
      <c r="M30" s="399">
        <f>[45]HPP!$G$18</f>
        <v>0.41727741322426332</v>
      </c>
      <c r="N30" s="355"/>
      <c r="O30" s="355"/>
      <c r="P30" s="355"/>
      <c r="Q30" s="355"/>
      <c r="R30" s="355"/>
      <c r="S30" s="355"/>
      <c r="T30" s="355"/>
      <c r="U30" s="355"/>
      <c r="V30" s="355"/>
      <c r="W30" s="374"/>
      <c r="X30" s="374"/>
      <c r="Y30" s="374"/>
      <c r="Z30" s="374"/>
      <c r="AA30" s="374"/>
      <c r="AB30" s="355"/>
      <c r="AC30" s="355"/>
      <c r="AD30" s="355"/>
      <c r="AE30" s="355"/>
      <c r="AF30" s="355"/>
      <c r="AG30" s="355"/>
      <c r="AH30" s="355"/>
      <c r="AI30" s="355"/>
      <c r="AJ30" s="355"/>
      <c r="AK30" s="355"/>
      <c r="AL30" s="374">
        <v>2</v>
      </c>
      <c r="AM30" s="411">
        <v>0.95</v>
      </c>
      <c r="AN30" s="355">
        <v>6</v>
      </c>
      <c r="AO30" s="355" t="s">
        <v>92</v>
      </c>
      <c r="AP30" s="355"/>
      <c r="AQ30" s="355"/>
      <c r="AR30" s="368"/>
      <c r="AS30" s="355"/>
      <c r="AT30" s="355"/>
      <c r="AU30" s="356"/>
      <c r="AV30" s="356"/>
      <c r="AW30" s="356"/>
      <c r="AX30" s="356"/>
      <c r="AY30" s="356"/>
      <c r="AZ30" s="355"/>
      <c r="BA30" s="355"/>
      <c r="BB30" s="355"/>
      <c r="BC30" s="355"/>
      <c r="BD30" s="358"/>
      <c r="BE30" s="358"/>
      <c r="BF30" s="358"/>
      <c r="BG30" s="358"/>
      <c r="BH30" s="358"/>
      <c r="BI30" s="358"/>
      <c r="BJ30" s="358"/>
      <c r="BK30" s="358"/>
      <c r="BL30" s="358"/>
      <c r="BM30" s="358"/>
      <c r="BN30" s="358"/>
      <c r="BO30" s="358"/>
      <c r="BP30" s="358"/>
      <c r="BQ30" s="358"/>
      <c r="BR30" s="382"/>
      <c r="BS30" s="358"/>
      <c r="BT30" s="355"/>
      <c r="BU30" s="355"/>
      <c r="BV30" s="355"/>
      <c r="BW30" s="356"/>
      <c r="BX30" s="355"/>
      <c r="BY30" s="355"/>
      <c r="BZ30" s="356"/>
      <c r="CA30" s="355"/>
      <c r="CB30" s="355"/>
      <c r="CC30" s="355"/>
      <c r="CD30" s="355"/>
      <c r="CE30" s="355"/>
      <c r="CF30" s="355"/>
      <c r="CG30" s="355"/>
      <c r="CH30" s="355"/>
      <c r="CI30" s="355"/>
      <c r="CJ30" s="355"/>
      <c r="CK30" s="355"/>
      <c r="CL30" s="355"/>
      <c r="CM30" s="355"/>
      <c r="CN30" s="355"/>
      <c r="CO30" s="355"/>
      <c r="CP30" s="355"/>
      <c r="CQ30" s="355"/>
    </row>
    <row r="31" spans="3:95" hidden="1">
      <c r="C31" s="82"/>
      <c r="D31" s="412"/>
      <c r="E31" s="412"/>
      <c r="F31" s="412"/>
      <c r="G31" s="412"/>
      <c r="H31" s="412"/>
      <c r="I31" s="413"/>
      <c r="J31" s="413"/>
      <c r="K31" s="355"/>
      <c r="L31" s="355"/>
      <c r="M31" s="355"/>
      <c r="N31" s="355"/>
      <c r="O31" s="355"/>
      <c r="P31" s="355"/>
      <c r="Q31" s="355"/>
      <c r="R31" s="355"/>
      <c r="S31" s="355"/>
      <c r="T31" s="355"/>
      <c r="U31" s="355"/>
      <c r="V31" s="355"/>
      <c r="W31" s="374"/>
      <c r="X31" s="374"/>
      <c r="Y31" s="374"/>
      <c r="Z31" s="374"/>
      <c r="AA31" s="374"/>
      <c r="AB31" s="355"/>
      <c r="AC31" s="355"/>
      <c r="AD31" s="355"/>
      <c r="AE31" s="355"/>
      <c r="AF31" s="355"/>
      <c r="AG31" s="355"/>
      <c r="AH31" s="355"/>
      <c r="AI31" s="355"/>
      <c r="AJ31" s="355"/>
      <c r="AK31" s="355"/>
      <c r="AL31" s="374"/>
      <c r="AM31" s="414" t="s">
        <v>93</v>
      </c>
      <c r="AN31" s="374"/>
      <c r="AO31" s="355"/>
      <c r="AP31" s="355"/>
      <c r="AQ31" s="355"/>
      <c r="AR31" s="355"/>
      <c r="AS31" s="355"/>
      <c r="AT31" s="355"/>
      <c r="AU31" s="356"/>
      <c r="AV31" s="356"/>
      <c r="AW31" s="356"/>
      <c r="AX31" s="356"/>
      <c r="AY31" s="356"/>
      <c r="AZ31" s="355"/>
      <c r="BA31" s="355"/>
      <c r="BB31" s="355"/>
      <c r="BC31" s="355"/>
      <c r="BD31" s="358"/>
      <c r="BE31" s="358"/>
      <c r="BF31" s="358"/>
      <c r="BG31" s="358"/>
      <c r="BH31" s="358"/>
      <c r="BI31" s="358"/>
      <c r="BJ31" s="358"/>
      <c r="BK31" s="358"/>
      <c r="BL31" s="358"/>
      <c r="BM31" s="358"/>
      <c r="BN31" s="358"/>
      <c r="BO31" s="358"/>
      <c r="BP31" s="358"/>
      <c r="BQ31" s="358"/>
      <c r="BR31" s="382"/>
      <c r="BS31" s="358"/>
      <c r="BT31" s="355"/>
      <c r="BU31" s="355"/>
      <c r="BV31" s="355"/>
      <c r="BW31" s="356"/>
      <c r="BX31" s="355"/>
      <c r="BY31" s="355"/>
      <c r="BZ31" s="356"/>
      <c r="CA31" s="355"/>
      <c r="CB31" s="355"/>
      <c r="CC31" s="355"/>
      <c r="CD31" s="355"/>
      <c r="CE31" s="355"/>
      <c r="CF31" s="355"/>
      <c r="CG31" s="355"/>
      <c r="CH31" s="355"/>
      <c r="CI31" s="355"/>
      <c r="CJ31" s="355"/>
      <c r="CK31" s="355"/>
      <c r="CL31" s="355"/>
      <c r="CM31" s="355"/>
      <c r="CN31" s="355"/>
      <c r="CO31" s="355"/>
      <c r="CP31" s="355"/>
      <c r="CQ31" s="355"/>
    </row>
    <row r="32" spans="3:95" hidden="1">
      <c r="C32" s="53" t="s">
        <v>94</v>
      </c>
      <c r="D32" s="394"/>
      <c r="E32" s="394"/>
      <c r="F32" s="394"/>
      <c r="G32" s="394"/>
      <c r="H32" s="415">
        <v>1</v>
      </c>
      <c r="I32" s="416">
        <f>J32/$I$28</f>
        <v>0</v>
      </c>
      <c r="J32" s="417">
        <f>COUNTIF(AI41:AI321,H32)</f>
        <v>0</v>
      </c>
      <c r="K32" s="355" t="s">
        <v>87</v>
      </c>
      <c r="L32" s="355"/>
      <c r="M32" s="355" t="s">
        <v>95</v>
      </c>
      <c r="N32" s="371">
        <v>0.2</v>
      </c>
      <c r="O32" s="355" t="s">
        <v>95</v>
      </c>
      <c r="P32" s="371">
        <v>0.2</v>
      </c>
      <c r="Q32" s="371"/>
      <c r="R32" s="355"/>
      <c r="S32" s="355"/>
      <c r="T32" s="382"/>
      <c r="U32" s="382"/>
      <c r="V32" s="355"/>
      <c r="W32" s="418" t="s">
        <v>96</v>
      </c>
      <c r="X32" s="418"/>
      <c r="Y32" s="418"/>
      <c r="Z32" s="419">
        <f>MIN(AJ41:AJ321)</f>
        <v>0</v>
      </c>
      <c r="AA32" s="419"/>
      <c r="AB32" s="419"/>
      <c r="AC32" s="419"/>
      <c r="AD32" s="419" t="e">
        <f>MIN(#REF!)</f>
        <v>#REF!</v>
      </c>
      <c r="AE32" s="420"/>
      <c r="AF32" s="355"/>
      <c r="AG32" s="355"/>
      <c r="AH32" s="355"/>
      <c r="AI32" s="355"/>
      <c r="AJ32" s="355"/>
      <c r="AK32" s="355"/>
      <c r="AL32" s="355"/>
      <c r="AM32" s="421"/>
      <c r="AN32" s="355"/>
      <c r="AO32" s="355"/>
      <c r="AP32" s="355"/>
      <c r="AQ32" s="355"/>
      <c r="AR32" s="355"/>
      <c r="AS32" s="355"/>
      <c r="AT32" s="355"/>
      <c r="AU32" s="356"/>
      <c r="AV32" s="356"/>
      <c r="AW32" s="356"/>
      <c r="AX32" s="356"/>
      <c r="AY32" s="356"/>
      <c r="AZ32" s="355"/>
      <c r="BA32" s="355"/>
      <c r="BB32" s="355"/>
      <c r="BC32" s="355"/>
      <c r="BD32" s="358"/>
      <c r="BE32" s="358"/>
      <c r="BF32" s="358"/>
      <c r="BG32" s="358"/>
      <c r="BH32" s="358"/>
      <c r="BI32" s="358"/>
      <c r="BJ32" s="358"/>
      <c r="BK32" s="358"/>
      <c r="BL32" s="358"/>
      <c r="BM32" s="358"/>
      <c r="BN32" s="358"/>
      <c r="BO32" s="358"/>
      <c r="BP32" s="358"/>
      <c r="BQ32" s="358"/>
      <c r="BR32" s="382"/>
      <c r="BS32" s="358"/>
      <c r="BT32" s="355"/>
      <c r="BU32" s="355"/>
      <c r="BV32" s="355"/>
      <c r="BW32" s="356"/>
      <c r="BX32" s="355"/>
      <c r="BY32" s="355"/>
      <c r="BZ32" s="356"/>
      <c r="CA32" s="355"/>
      <c r="CB32" s="355"/>
      <c r="CC32" s="355"/>
      <c r="CD32" s="355"/>
      <c r="CE32" s="355"/>
      <c r="CF32" s="355"/>
      <c r="CG32" s="355"/>
      <c r="CH32" s="355"/>
      <c r="CI32" s="355"/>
      <c r="CJ32" s="355"/>
      <c r="CK32" s="355"/>
      <c r="CL32" s="355"/>
      <c r="CM32" s="355"/>
      <c r="CN32" s="355"/>
      <c r="CO32" s="355"/>
      <c r="CP32" s="355"/>
      <c r="CQ32" s="355"/>
    </row>
    <row r="33" spans="1:97" hidden="1">
      <c r="C33" s="53" t="s">
        <v>97</v>
      </c>
      <c r="D33" s="394"/>
      <c r="E33" s="394"/>
      <c r="F33" s="394"/>
      <c r="G33" s="394"/>
      <c r="H33" s="415">
        <v>2</v>
      </c>
      <c r="I33" s="416">
        <f>J33/$I$28</f>
        <v>0</v>
      </c>
      <c r="J33" s="417"/>
      <c r="K33" s="355" t="s">
        <v>87</v>
      </c>
      <c r="L33" s="355"/>
      <c r="M33" s="355" t="s">
        <v>98</v>
      </c>
      <c r="N33" s="371">
        <v>0</v>
      </c>
      <c r="O33" s="355" t="s">
        <v>98</v>
      </c>
      <c r="P33" s="371">
        <v>0</v>
      </c>
      <c r="Q33" s="371"/>
      <c r="R33" s="355"/>
      <c r="S33" s="355"/>
      <c r="T33" s="382"/>
      <c r="U33" s="382"/>
      <c r="V33" s="355"/>
      <c r="W33" s="394" t="s">
        <v>99</v>
      </c>
      <c r="X33" s="394"/>
      <c r="Y33" s="394"/>
      <c r="Z33" s="419">
        <f>MAX(AJ41:AJ321)</f>
        <v>0</v>
      </c>
      <c r="AA33" s="419"/>
      <c r="AB33" s="419"/>
      <c r="AC33" s="419"/>
      <c r="AD33" s="419" t="e">
        <f>MAX(#REF!)</f>
        <v>#REF!</v>
      </c>
      <c r="AE33" s="420"/>
      <c r="AF33" s="355"/>
      <c r="AG33" s="355"/>
      <c r="AH33" s="355"/>
      <c r="AI33" s="355"/>
      <c r="AJ33" s="355"/>
      <c r="AK33" s="355"/>
      <c r="AL33" s="355"/>
      <c r="AM33" s="421"/>
      <c r="AN33" s="355"/>
      <c r="AO33" s="355"/>
      <c r="AP33" s="355"/>
      <c r="AQ33" s="355"/>
      <c r="AR33" s="355"/>
      <c r="AS33" s="355"/>
      <c r="AT33" s="355"/>
      <c r="AU33" s="356"/>
      <c r="AV33" s="356"/>
      <c r="AW33" s="356"/>
      <c r="AX33" s="356"/>
      <c r="AY33" s="356"/>
      <c r="AZ33" s="355"/>
      <c r="BA33" s="355"/>
      <c r="BB33" s="355"/>
      <c r="BC33" s="355"/>
      <c r="BD33" s="358"/>
      <c r="BE33" s="358"/>
      <c r="BF33" s="358"/>
      <c r="BG33" s="358"/>
      <c r="BH33" s="358"/>
      <c r="BI33" s="358"/>
      <c r="BJ33" s="358"/>
      <c r="BK33" s="358"/>
      <c r="BL33" s="358"/>
      <c r="BM33" s="358"/>
      <c r="BN33" s="358"/>
      <c r="BO33" s="358"/>
      <c r="BP33" s="358"/>
      <c r="BQ33" s="358"/>
      <c r="BR33" s="382"/>
      <c r="BS33" s="358"/>
      <c r="BT33" s="355"/>
      <c r="BU33" s="355"/>
      <c r="BV33" s="355"/>
      <c r="BW33" s="356"/>
      <c r="BX33" s="355"/>
      <c r="BY33" s="355"/>
      <c r="BZ33" s="356"/>
      <c r="CA33" s="355"/>
      <c r="CB33" s="355"/>
      <c r="CC33" s="355"/>
      <c r="CD33" s="355"/>
      <c r="CE33" s="355"/>
      <c r="CF33" s="355"/>
      <c r="CG33" s="355"/>
      <c r="CH33" s="355"/>
      <c r="CI33" s="355"/>
      <c r="CJ33" s="355"/>
      <c r="CK33" s="355"/>
      <c r="CL33" s="355"/>
      <c r="CM33" s="355"/>
      <c r="CN33" s="355"/>
      <c r="CO33" s="355"/>
      <c r="CP33" s="355"/>
      <c r="CQ33" s="355"/>
    </row>
    <row r="34" spans="1:97" hidden="1">
      <c r="C34" s="65" t="s">
        <v>100</v>
      </c>
      <c r="D34" s="401"/>
      <c r="E34" s="401"/>
      <c r="F34" s="402"/>
      <c r="G34" s="402"/>
      <c r="H34" s="415">
        <v>3</v>
      </c>
      <c r="I34" s="416">
        <f>J34/$I$28</f>
        <v>0</v>
      </c>
      <c r="J34" s="417">
        <f>COUNTIF(AI41:AI321,H34)</f>
        <v>0</v>
      </c>
      <c r="K34" s="355" t="s">
        <v>87</v>
      </c>
      <c r="L34" s="355"/>
      <c r="M34" s="355" t="s">
        <v>100</v>
      </c>
      <c r="N34" s="371">
        <v>0.1</v>
      </c>
      <c r="O34" s="355" t="s">
        <v>100</v>
      </c>
      <c r="P34" s="371">
        <v>0.1</v>
      </c>
      <c r="Q34" s="371"/>
      <c r="R34" s="355"/>
      <c r="S34" s="392"/>
      <c r="T34" s="382"/>
      <c r="U34" s="382"/>
      <c r="V34" s="355"/>
      <c r="W34" s="394" t="s">
        <v>101</v>
      </c>
      <c r="X34" s="394"/>
      <c r="Y34" s="394"/>
      <c r="Z34" s="419" t="e">
        <f>AVERAGE(AJ41:AJ321)</f>
        <v>#DIV/0!</v>
      </c>
      <c r="AA34" s="419"/>
      <c r="AB34" s="419">
        <f>Y259-Y60</f>
        <v>92684696.487551689</v>
      </c>
      <c r="AC34" s="419"/>
      <c r="AD34" s="419" t="e">
        <f>AVERAGE(#REF!)</f>
        <v>#REF!</v>
      </c>
      <c r="AE34" s="420"/>
      <c r="AF34" s="355"/>
      <c r="AG34" s="355"/>
      <c r="AH34" s="355"/>
      <c r="AI34" s="355"/>
      <c r="AJ34" s="355"/>
      <c r="AK34" s="355"/>
      <c r="AL34" s="355"/>
      <c r="AM34" s="421"/>
      <c r="AN34" s="355"/>
      <c r="AO34" s="355"/>
      <c r="AP34" s="355"/>
      <c r="AQ34" s="355"/>
      <c r="AR34" s="387"/>
      <c r="AS34" s="355"/>
      <c r="AT34" s="355"/>
      <c r="AU34" s="356"/>
      <c r="AV34" s="356"/>
      <c r="AW34" s="356"/>
      <c r="AX34" s="356"/>
      <c r="AY34" s="356"/>
      <c r="AZ34" s="355"/>
      <c r="BA34" s="355"/>
      <c r="BB34" s="355"/>
      <c r="BC34" s="355"/>
      <c r="BD34" s="358"/>
      <c r="BE34" s="358"/>
      <c r="BF34" s="358"/>
      <c r="BG34" s="358"/>
      <c r="BH34" s="358"/>
      <c r="BI34" s="358"/>
      <c r="BJ34" s="358"/>
      <c r="BK34" s="358"/>
      <c r="BL34" s="358"/>
      <c r="BM34" s="358"/>
      <c r="BN34" s="358"/>
      <c r="BO34" s="358"/>
      <c r="BP34" s="358"/>
      <c r="BQ34" s="358"/>
      <c r="BR34" s="358"/>
      <c r="BS34" s="358"/>
      <c r="BT34" s="355"/>
      <c r="BU34" s="355"/>
      <c r="BV34" s="355"/>
      <c r="BW34" s="356"/>
      <c r="BX34" s="355"/>
      <c r="BY34" s="355"/>
      <c r="BZ34" s="356"/>
      <c r="CA34" s="355"/>
      <c r="CB34" s="355"/>
      <c r="CC34" s="355"/>
      <c r="CD34" s="355"/>
      <c r="CE34" s="355"/>
      <c r="CF34" s="355"/>
      <c r="CG34" s="355"/>
      <c r="CH34" s="355"/>
      <c r="CI34" s="355"/>
      <c r="CJ34" s="355">
        <f>AO40/AN40</f>
        <v>1.0616777189587592</v>
      </c>
      <c r="CK34" s="355"/>
      <c r="CL34" s="355"/>
      <c r="CM34" s="355"/>
      <c r="CN34" s="355"/>
      <c r="CO34" s="355"/>
      <c r="CP34" s="355"/>
      <c r="CQ34" s="355"/>
    </row>
    <row r="35" spans="1:97">
      <c r="D35" s="355"/>
      <c r="E35" s="355"/>
      <c r="F35" s="355"/>
      <c r="G35" s="355"/>
      <c r="H35" s="355"/>
      <c r="I35" s="355"/>
      <c r="J35" s="355"/>
      <c r="K35" s="355"/>
      <c r="L35" s="355"/>
      <c r="M35" s="355"/>
      <c r="N35" s="355"/>
      <c r="O35" s="355"/>
      <c r="P35" s="355"/>
      <c r="Q35" s="355"/>
      <c r="R35" s="355"/>
      <c r="S35" s="355"/>
      <c r="T35" s="355"/>
      <c r="U35" s="355"/>
      <c r="V35" s="355"/>
      <c r="W35" s="355"/>
      <c r="X35" s="355"/>
      <c r="Y35" s="355"/>
      <c r="Z35" s="355"/>
      <c r="AA35" s="355"/>
      <c r="AB35" s="355"/>
      <c r="AC35" s="355"/>
      <c r="AD35" s="355"/>
      <c r="AE35" s="355"/>
      <c r="AF35" s="355"/>
      <c r="AG35" s="355"/>
      <c r="AH35" s="355"/>
      <c r="AI35" s="355"/>
      <c r="AJ35" s="355"/>
      <c r="AK35" s="355"/>
      <c r="AL35" s="355"/>
      <c r="AM35" s="355"/>
      <c r="AN35" s="355"/>
      <c r="AO35" s="355"/>
      <c r="AP35" s="355"/>
      <c r="AQ35" s="355"/>
      <c r="AR35" s="356"/>
      <c r="AS35" s="356"/>
      <c r="AT35" s="356"/>
      <c r="AU35" s="356"/>
      <c r="AV35" s="356"/>
      <c r="AW35" s="356"/>
      <c r="AX35" s="356"/>
      <c r="AY35" s="357"/>
      <c r="AZ35" s="358"/>
      <c r="BA35" s="358"/>
      <c r="BB35" s="355"/>
      <c r="BC35" s="355"/>
      <c r="BD35" s="355"/>
      <c r="BE35" s="355"/>
      <c r="BF35" s="355"/>
      <c r="BG35" s="355"/>
      <c r="BH35" s="355"/>
      <c r="BI35" s="355"/>
      <c r="BJ35" s="355"/>
      <c r="BK35" s="355"/>
      <c r="BL35" s="355"/>
      <c r="BM35" s="355"/>
      <c r="BN35" s="355"/>
      <c r="BO35" s="355"/>
      <c r="BP35" s="355"/>
      <c r="BQ35" s="355"/>
      <c r="BR35" s="355"/>
      <c r="BS35" s="355"/>
      <c r="BT35" s="355"/>
      <c r="BU35" s="355"/>
      <c r="BV35" s="355"/>
      <c r="BW35" s="356"/>
      <c r="BX35" s="355"/>
      <c r="BY35" s="355"/>
      <c r="BZ35" s="356"/>
      <c r="CA35" s="355"/>
      <c r="CB35" s="355"/>
      <c r="CC35" s="355"/>
      <c r="CD35" s="355"/>
      <c r="CE35" s="355"/>
      <c r="CF35" s="355"/>
      <c r="CG35" s="355"/>
      <c r="CH35" s="355"/>
      <c r="CI35" s="355"/>
      <c r="CJ35" s="355"/>
      <c r="CK35" s="355"/>
      <c r="CL35" s="355"/>
      <c r="CM35" s="355"/>
      <c r="CN35" s="355"/>
      <c r="CO35" s="355"/>
      <c r="CP35" s="355"/>
      <c r="CQ35" s="355"/>
    </row>
    <row r="36" spans="1:97" s="4" customFormat="1" ht="25.5">
      <c r="A36" s="93"/>
      <c r="B36" s="94"/>
      <c r="C36" s="251" t="s">
        <v>102</v>
      </c>
      <c r="D36" s="252"/>
      <c r="E36" s="97"/>
      <c r="F36" s="94" t="s">
        <v>103</v>
      </c>
      <c r="G36" s="94" t="s">
        <v>104</v>
      </c>
      <c r="H36" s="94" t="s">
        <v>105</v>
      </c>
      <c r="I36" s="94" t="s">
        <v>106</v>
      </c>
      <c r="J36" s="94" t="s">
        <v>107</v>
      </c>
      <c r="K36" s="94" t="s">
        <v>108</v>
      </c>
      <c r="L36" s="94" t="s">
        <v>109</v>
      </c>
      <c r="M36" s="98"/>
      <c r="N36" s="98"/>
      <c r="O36" s="98"/>
      <c r="P36" s="98"/>
      <c r="Q36" s="98"/>
      <c r="R36" s="98"/>
      <c r="S36" s="98"/>
      <c r="T36" s="252"/>
      <c r="U36" s="422"/>
      <c r="V36" s="99"/>
      <c r="W36" s="98" t="s">
        <v>110</v>
      </c>
      <c r="X36" s="98"/>
      <c r="Y36" s="98"/>
      <c r="Z36" s="98"/>
      <c r="AA36" s="98"/>
      <c r="AB36" s="98"/>
      <c r="AC36" s="98"/>
      <c r="AD36" s="252"/>
      <c r="AE36" s="422"/>
      <c r="AF36" s="99"/>
      <c r="AG36" s="94" t="s">
        <v>111</v>
      </c>
      <c r="AH36" s="94" t="s">
        <v>112</v>
      </c>
      <c r="AI36" s="94" t="s">
        <v>113</v>
      </c>
      <c r="AJ36" s="94"/>
      <c r="AK36" s="94" t="s">
        <v>114</v>
      </c>
      <c r="AL36" s="423" t="s">
        <v>115</v>
      </c>
      <c r="AM36" s="424"/>
      <c r="AN36" s="424"/>
      <c r="AO36" s="424"/>
      <c r="AP36" s="424"/>
      <c r="AQ36" s="424"/>
      <c r="AR36" s="424"/>
      <c r="AS36" s="424"/>
      <c r="AT36" s="424"/>
      <c r="AU36" s="424"/>
      <c r="AV36" s="424"/>
      <c r="AW36" s="424"/>
      <c r="AX36" s="424"/>
      <c r="AY36" s="424"/>
      <c r="AZ36" s="424"/>
      <c r="BA36" s="424"/>
      <c r="BB36" s="424"/>
      <c r="BC36" s="424"/>
      <c r="BD36" s="424"/>
      <c r="BE36" s="424"/>
      <c r="BF36" s="424"/>
      <c r="BG36" s="424"/>
      <c r="BH36" s="424"/>
      <c r="BI36" s="424"/>
      <c r="BJ36" s="424"/>
      <c r="BK36" s="424"/>
      <c r="BL36" s="424"/>
      <c r="BM36" s="424"/>
      <c r="BN36" s="424"/>
      <c r="BO36" s="424"/>
      <c r="BP36" s="424"/>
      <c r="BQ36" s="424"/>
      <c r="BR36" s="424"/>
      <c r="BS36" s="424"/>
      <c r="BT36" s="424"/>
      <c r="BU36" s="424"/>
      <c r="BV36" s="424"/>
      <c r="BW36" s="424"/>
      <c r="BX36" s="424"/>
      <c r="BY36" s="424"/>
      <c r="BZ36" s="424"/>
      <c r="CA36" s="424"/>
      <c r="CB36" s="424"/>
      <c r="CC36" s="424"/>
      <c r="CD36" s="424"/>
      <c r="CE36" s="424"/>
      <c r="CF36" s="424"/>
      <c r="CG36" s="424"/>
      <c r="CH36" s="424"/>
      <c r="CI36" s="424"/>
      <c r="CJ36" s="424"/>
      <c r="CK36" s="424"/>
      <c r="CL36" s="424"/>
      <c r="CM36" s="425"/>
      <c r="CN36" s="425"/>
      <c r="CO36" s="425"/>
      <c r="CP36" s="425"/>
      <c r="CQ36" s="691" t="s">
        <v>245</v>
      </c>
    </row>
    <row r="37" spans="1:97" s="4" customFormat="1">
      <c r="A37" s="93"/>
      <c r="B37" s="94"/>
      <c r="C37" s="101"/>
      <c r="D37" s="97"/>
      <c r="E37" s="97"/>
      <c r="F37" s="94"/>
      <c r="G37" s="94"/>
      <c r="H37" s="94"/>
      <c r="I37" s="94"/>
      <c r="J37" s="94"/>
      <c r="K37" s="94"/>
      <c r="L37" s="94"/>
      <c r="M37" s="94" t="s">
        <v>116</v>
      </c>
      <c r="N37" s="94" t="s">
        <v>117</v>
      </c>
      <c r="O37" s="94" t="s">
        <v>118</v>
      </c>
      <c r="P37" s="94" t="s">
        <v>119</v>
      </c>
      <c r="Q37" s="94" t="s">
        <v>246</v>
      </c>
      <c r="R37" s="94" t="s">
        <v>247</v>
      </c>
      <c r="S37" s="94" t="s">
        <v>248</v>
      </c>
      <c r="T37" s="94" t="s">
        <v>249</v>
      </c>
      <c r="U37" s="94" t="s">
        <v>250</v>
      </c>
      <c r="V37" s="102"/>
      <c r="W37" s="94" t="s">
        <v>116</v>
      </c>
      <c r="X37" s="94" t="s">
        <v>117</v>
      </c>
      <c r="Y37" s="94" t="s">
        <v>118</v>
      </c>
      <c r="Z37" s="94" t="s">
        <v>119</v>
      </c>
      <c r="AA37" s="94" t="s">
        <v>251</v>
      </c>
      <c r="AB37" s="94" t="s">
        <v>120</v>
      </c>
      <c r="AC37" s="94" t="s">
        <v>121</v>
      </c>
      <c r="AD37" s="94" t="s">
        <v>122</v>
      </c>
      <c r="AE37" s="94" t="s">
        <v>252</v>
      </c>
      <c r="AF37" s="102"/>
      <c r="AG37" s="94"/>
      <c r="AH37" s="94"/>
      <c r="AI37" s="94"/>
      <c r="AJ37" s="94"/>
      <c r="AK37" s="94"/>
      <c r="AL37" s="426" t="s">
        <v>116</v>
      </c>
      <c r="AM37" s="426" t="s">
        <v>117</v>
      </c>
      <c r="AN37" s="426" t="s">
        <v>118</v>
      </c>
      <c r="AO37" s="426" t="s">
        <v>119</v>
      </c>
      <c r="AP37" s="426" t="s">
        <v>120</v>
      </c>
      <c r="AQ37" s="426" t="s">
        <v>121</v>
      </c>
      <c r="AR37" s="426" t="s">
        <v>122</v>
      </c>
      <c r="AS37" s="427"/>
      <c r="AT37" s="427"/>
      <c r="AU37" s="427"/>
      <c r="AV37" s="427"/>
      <c r="AW37" s="428"/>
      <c r="AX37" s="428"/>
      <c r="AY37" s="428"/>
      <c r="AZ37" s="425"/>
      <c r="BA37" s="425"/>
      <c r="BB37" s="425"/>
      <c r="BC37" s="425"/>
      <c r="BD37" s="425"/>
      <c r="BE37" s="425"/>
      <c r="BF37" s="425"/>
      <c r="BG37" s="425"/>
      <c r="BH37" s="425"/>
      <c r="BI37" s="425"/>
      <c r="BJ37" s="425"/>
      <c r="BK37" s="425"/>
      <c r="BL37" s="425"/>
      <c r="BM37" s="425"/>
      <c r="BN37" s="425"/>
      <c r="BO37" s="425"/>
      <c r="BP37" s="425"/>
      <c r="BQ37" s="425"/>
      <c r="BR37" s="425"/>
      <c r="BS37" s="425"/>
      <c r="BT37" s="425"/>
      <c r="BU37" s="425"/>
      <c r="BV37" s="425"/>
      <c r="BW37" s="425"/>
      <c r="BX37" s="425"/>
      <c r="BY37" s="425"/>
      <c r="BZ37" s="425"/>
      <c r="CA37" s="425"/>
      <c r="CB37" s="425"/>
      <c r="CC37" s="425"/>
      <c r="CD37" s="425"/>
      <c r="CE37" s="425"/>
      <c r="CF37" s="425"/>
      <c r="CG37" s="425"/>
      <c r="CH37" s="425"/>
      <c r="CI37" s="425"/>
      <c r="CJ37" s="429" t="s">
        <v>253</v>
      </c>
      <c r="CK37" s="430" t="s">
        <v>240</v>
      </c>
      <c r="CL37" s="430" t="s">
        <v>241</v>
      </c>
      <c r="CM37" s="431"/>
      <c r="CN37" s="431"/>
      <c r="CO37" s="431"/>
      <c r="CP37" s="431"/>
      <c r="CQ37" s="429" t="s">
        <v>254</v>
      </c>
    </row>
    <row r="38" spans="1:97" s="4" customFormat="1">
      <c r="A38" s="93"/>
      <c r="B38" s="94"/>
      <c r="C38" s="101"/>
      <c r="D38" s="97"/>
      <c r="E38" s="97"/>
      <c r="F38" s="94"/>
      <c r="G38" s="94"/>
      <c r="H38" s="94"/>
      <c r="I38" s="94"/>
      <c r="J38" s="94"/>
      <c r="K38" s="94"/>
      <c r="L38" s="94"/>
      <c r="M38" s="103">
        <f t="shared" ref="M38:T38" si="2">1-M39</f>
        <v>0.16435508119632491</v>
      </c>
      <c r="N38" s="103">
        <f t="shared" si="2"/>
        <v>5.8094660334080395E-2</v>
      </c>
      <c r="O38" s="103">
        <f t="shared" si="2"/>
        <v>0</v>
      </c>
      <c r="P38" s="103">
        <f t="shared" si="2"/>
        <v>-6.1677811864497611E-2</v>
      </c>
      <c r="Q38" s="103">
        <f>P38*2</f>
        <v>-0.12335562372899522</v>
      </c>
      <c r="R38" s="103">
        <f t="shared" si="2"/>
        <v>0</v>
      </c>
      <c r="S38" s="103">
        <f t="shared" si="2"/>
        <v>-6.1677811864497611E-2</v>
      </c>
      <c r="T38" s="103">
        <f t="shared" si="2"/>
        <v>-0.12715977620538776</v>
      </c>
      <c r="U38" s="103">
        <f>T38+S38</f>
        <v>-0.18883758806988538</v>
      </c>
      <c r="V38" s="104"/>
      <c r="W38" s="94"/>
      <c r="X38" s="94"/>
      <c r="Y38" s="94"/>
      <c r="Z38" s="94"/>
      <c r="AA38" s="94"/>
      <c r="AB38" s="94"/>
      <c r="AC38" s="94"/>
      <c r="AD38" s="94"/>
      <c r="AE38" s="94"/>
      <c r="AF38" s="104"/>
      <c r="AG38" s="94"/>
      <c r="AH38" s="94"/>
      <c r="AI38" s="94"/>
      <c r="AJ38" s="94"/>
      <c r="AK38" s="94"/>
      <c r="AL38" s="432"/>
      <c r="AM38" s="426"/>
      <c r="AN38" s="432"/>
      <c r="AO38" s="432"/>
      <c r="AP38" s="432"/>
      <c r="AQ38" s="432"/>
      <c r="AR38" s="432"/>
      <c r="AS38" s="427"/>
      <c r="AT38" s="427"/>
      <c r="AU38" s="427"/>
      <c r="AV38" s="427"/>
      <c r="AW38" s="428"/>
      <c r="AX38" s="428"/>
      <c r="AY38" s="428"/>
      <c r="AZ38" s="425"/>
      <c r="BA38" s="425"/>
      <c r="BB38" s="425"/>
      <c r="BC38" s="425"/>
      <c r="BD38" s="425"/>
      <c r="BE38" s="425"/>
      <c r="BF38" s="425"/>
      <c r="BG38" s="425"/>
      <c r="BH38" s="425"/>
      <c r="BI38" s="425"/>
      <c r="BJ38" s="425"/>
      <c r="BK38" s="425"/>
      <c r="BL38" s="425"/>
      <c r="BM38" s="425"/>
      <c r="BN38" s="425"/>
      <c r="BO38" s="425"/>
      <c r="BP38" s="425"/>
      <c r="BQ38" s="425"/>
      <c r="BR38" s="425"/>
      <c r="BS38" s="425"/>
      <c r="BT38" s="425"/>
      <c r="BU38" s="425"/>
      <c r="BV38" s="425"/>
      <c r="BW38" s="425"/>
      <c r="BX38" s="425"/>
      <c r="BY38" s="425"/>
      <c r="BZ38" s="425"/>
      <c r="CA38" s="425"/>
      <c r="CB38" s="425"/>
      <c r="CC38" s="425"/>
      <c r="CD38" s="425"/>
      <c r="CE38" s="425"/>
      <c r="CF38" s="425"/>
      <c r="CG38" s="425"/>
      <c r="CH38" s="425"/>
      <c r="CI38" s="425"/>
      <c r="CJ38" s="433">
        <f>AO40/AN40</f>
        <v>1.0616777189587592</v>
      </c>
      <c r="CK38" s="434"/>
      <c r="CL38" s="434"/>
      <c r="CM38" s="431"/>
      <c r="CN38" s="431"/>
      <c r="CO38" s="431"/>
      <c r="CP38" s="431"/>
      <c r="CQ38" s="433">
        <f>CL40/CK40</f>
        <v>1.0616777317746926</v>
      </c>
      <c r="CS38" s="435"/>
    </row>
    <row r="39" spans="1:97" s="4" customFormat="1">
      <c r="A39" s="93"/>
      <c r="B39" s="94"/>
      <c r="C39" s="256"/>
      <c r="D39" s="257"/>
      <c r="E39" s="257"/>
      <c r="F39" s="258"/>
      <c r="G39" s="258"/>
      <c r="H39" s="258"/>
      <c r="I39" s="258"/>
      <c r="J39" s="258"/>
      <c r="K39" s="258"/>
      <c r="L39" s="258"/>
      <c r="M39" s="259">
        <f>M40/O40</f>
        <v>0.83564491880367509</v>
      </c>
      <c r="N39" s="259">
        <f>N40/O40</f>
        <v>0.94190533966591961</v>
      </c>
      <c r="O39" s="259">
        <f>O40/O40</f>
        <v>1</v>
      </c>
      <c r="P39" s="259">
        <f>P40/O40</f>
        <v>1.0616778118644976</v>
      </c>
      <c r="Q39" s="259">
        <f>1-Q38</f>
        <v>1.1233556237289952</v>
      </c>
      <c r="R39" s="259">
        <f>R40/$O$40</f>
        <v>1</v>
      </c>
      <c r="S39" s="259">
        <f>S40/$O$40</f>
        <v>1.0616778118644976</v>
      </c>
      <c r="T39" s="259">
        <f>T40/$O$40</f>
        <v>1.1271597762053878</v>
      </c>
      <c r="U39" s="259">
        <f>T39-S38</f>
        <v>1.1888375880698854</v>
      </c>
      <c r="V39" s="260"/>
      <c r="W39" s="258"/>
      <c r="X39" s="258"/>
      <c r="Y39" s="258"/>
      <c r="Z39" s="258"/>
      <c r="AA39" s="258"/>
      <c r="AB39" s="258"/>
      <c r="AC39" s="258"/>
      <c r="AD39" s="258"/>
      <c r="AE39" s="258"/>
      <c r="AF39" s="260"/>
      <c r="AG39" s="258"/>
      <c r="AH39" s="258"/>
      <c r="AI39" s="258"/>
      <c r="AJ39" s="258"/>
      <c r="AK39" s="258"/>
      <c r="AL39" s="436"/>
      <c r="AM39" s="437"/>
      <c r="AN39" s="436"/>
      <c r="AO39" s="436"/>
      <c r="AP39" s="436"/>
      <c r="AQ39" s="436"/>
      <c r="AR39" s="436"/>
      <c r="AS39" s="427"/>
      <c r="AT39" s="427"/>
      <c r="AU39" s="427"/>
      <c r="AV39" s="427"/>
      <c r="AW39" s="428"/>
      <c r="AX39" s="428"/>
      <c r="AY39" s="428"/>
      <c r="AZ39" s="425"/>
      <c r="BA39" s="425"/>
      <c r="BB39" s="425"/>
      <c r="BC39" s="425"/>
      <c r="BD39" s="425"/>
      <c r="BE39" s="425"/>
      <c r="BF39" s="425"/>
      <c r="BG39" s="425"/>
      <c r="BH39" s="425"/>
      <c r="BI39" s="425"/>
      <c r="BJ39" s="425"/>
      <c r="BK39" s="425"/>
      <c r="BL39" s="425"/>
      <c r="BM39" s="425"/>
      <c r="BN39" s="425"/>
      <c r="BO39" s="425"/>
      <c r="BP39" s="425"/>
      <c r="BQ39" s="425"/>
      <c r="BR39" s="425"/>
      <c r="BS39" s="425"/>
      <c r="BT39" s="425"/>
      <c r="BU39" s="425"/>
      <c r="BV39" s="425"/>
      <c r="BW39" s="425" t="s">
        <v>123</v>
      </c>
      <c r="BX39" s="425" t="s">
        <v>124</v>
      </c>
      <c r="BY39" s="425" t="s">
        <v>125</v>
      </c>
      <c r="BZ39" s="425" t="s">
        <v>126</v>
      </c>
      <c r="CA39" s="425" t="s">
        <v>127</v>
      </c>
      <c r="CB39" s="425" t="s">
        <v>128</v>
      </c>
      <c r="CC39" s="425" t="s">
        <v>129</v>
      </c>
      <c r="CD39" s="425" t="s">
        <v>130</v>
      </c>
      <c r="CE39" s="425" t="s">
        <v>117</v>
      </c>
      <c r="CF39" s="425" t="s">
        <v>118</v>
      </c>
      <c r="CG39" s="425" t="s">
        <v>119</v>
      </c>
      <c r="CH39" s="425" t="s">
        <v>131</v>
      </c>
      <c r="CI39" s="425"/>
      <c r="CJ39" s="429"/>
      <c r="CK39" s="430"/>
      <c r="CL39" s="430"/>
      <c r="CM39" s="431"/>
      <c r="CN39" s="431"/>
      <c r="CO39" s="431"/>
      <c r="CP39" s="431"/>
      <c r="CQ39" s="431"/>
      <c r="CS39" s="435"/>
    </row>
    <row r="40" spans="1:97">
      <c r="A40" s="3">
        <v>1</v>
      </c>
      <c r="B40" s="263">
        <v>1</v>
      </c>
      <c r="C40" s="264" t="s">
        <v>132</v>
      </c>
      <c r="D40" s="265" t="s">
        <v>19</v>
      </c>
      <c r="E40" s="266"/>
      <c r="F40" s="41" t="s">
        <v>72</v>
      </c>
      <c r="G40" s="267">
        <f t="shared" ref="G40:G103" si="3">SUMIF($X$10:$X$28,F40,$AD$10:$AD$28)</f>
        <v>175</v>
      </c>
      <c r="H40" s="267">
        <f t="shared" ref="H40:H103" si="4">SUMIF($X$10:$X$28,F40,$Z$10:$Z$28)</f>
        <v>156</v>
      </c>
      <c r="I40" s="268">
        <f t="shared" ref="I40:I103" si="5">$I$27</f>
        <v>27506142.120000001</v>
      </c>
      <c r="J40" s="268">
        <f t="shared" ref="J40:J103" si="6">SUMIF($AR$4:$AR$22,D40,$AS$4:$AS$22)</f>
        <v>5</v>
      </c>
      <c r="K40" s="269">
        <f t="shared" ref="K40:K103" si="7">IF(J40=$AN$25,$AM$25,IF(J40=$AN$26,$AM$26,IF(J40=$AN$27,$AM$27,IF(J40=$AN$28,$AM$28,IF(J40=$AN$29,$AM$29,IF(J40=$AN$30,$AM$30))))))</f>
        <v>1.08</v>
      </c>
      <c r="L40" s="270">
        <f t="shared" ref="L40:L59" si="8">SUMIF($AR$4:$AR$22,D40,$BC$4:$BC$22)</f>
        <v>1.0024999999999999</v>
      </c>
      <c r="M40" s="271">
        <f t="shared" ref="M40:M103" si="9">$O40/(1+6%/12)^36</f>
        <v>24886257.823673196</v>
      </c>
      <c r="N40" s="271">
        <f t="shared" ref="N40:N103" si="10">$O40/(1+6%/12)^12</f>
        <v>28050788.799121056</v>
      </c>
      <c r="O40" s="271">
        <f t="shared" ref="O40:O103" si="11">$I$27*K40*L40</f>
        <v>29780900.073324002</v>
      </c>
      <c r="P40" s="271">
        <f t="shared" ref="P40:P103" si="12">$O40*(1+6%/12)^12</f>
        <v>31617720.825201884</v>
      </c>
      <c r="Q40" s="271">
        <f>P40*$Q$39</f>
        <v>35517944.498483904</v>
      </c>
      <c r="R40" s="272">
        <f t="shared" ref="R40:S103" si="13">O40</f>
        <v>29780900.073324002</v>
      </c>
      <c r="S40" s="271">
        <f t="shared" si="13"/>
        <v>31617720.825201884</v>
      </c>
      <c r="T40" s="271">
        <f t="shared" ref="T40:T103" si="14">$O40*(1+6%/12)^24</f>
        <v>33567832.661842898</v>
      </c>
      <c r="U40" s="271">
        <f>T40*$U$39</f>
        <v>39906701.218438834</v>
      </c>
      <c r="V40" s="271"/>
      <c r="W40" s="271">
        <f t="shared" ref="W40:W103" si="15">M40*H40</f>
        <v>3882256220.4930186</v>
      </c>
      <c r="X40" s="271">
        <f t="shared" ref="X40:X103" si="16">N40*H40</f>
        <v>4375923052.6628847</v>
      </c>
      <c r="Y40" s="271">
        <f t="shared" ref="Y40:Y103" si="17">O40*H40</f>
        <v>4645820411.4385443</v>
      </c>
      <c r="Z40" s="272">
        <f>P40*H40</f>
        <v>4932364448.7314939</v>
      </c>
      <c r="AA40" s="272">
        <f>H40*Q40</f>
        <v>5540799341.7634888</v>
      </c>
      <c r="AB40" s="272">
        <f t="shared" ref="AB40:AB103" si="18">R40*H40</f>
        <v>4645820411.4385443</v>
      </c>
      <c r="AC40" s="271">
        <f t="shared" ref="AC40:AC103" si="19">S40*H40</f>
        <v>4932364448.7314939</v>
      </c>
      <c r="AD40" s="271">
        <f>T40*$H$40</f>
        <v>5236581895.2474918</v>
      </c>
      <c r="AE40" s="271">
        <f>H40*U40</f>
        <v>6225445390.076458</v>
      </c>
      <c r="AF40" s="271"/>
      <c r="AG40" s="33" t="str">
        <f t="shared" ref="AG40:AG103" si="20">IF(AI40=$H$32,$M$32,IF(AI40=$H$33,$M$33,IF(AI40=$H$34,$M$34)))</f>
        <v>BERTAHAP</v>
      </c>
      <c r="AH40" s="273">
        <f t="shared" ref="AH40:AH103" si="21">IF(AG40=$M$32,$N$32,IF(AG40=$M$33,$N$33,$N$34))</f>
        <v>0</v>
      </c>
      <c r="AI40" s="274">
        <v>2</v>
      </c>
      <c r="AJ40" s="275"/>
      <c r="AK40" s="271" t="e">
        <f>IF(AJ40&gt;#REF!,"LB","KR")</f>
        <v>#REF!</v>
      </c>
      <c r="AL40" s="52">
        <f t="shared" ref="AL40:AO103" si="22">ROUNDUP((W40*(1+$J$5)),-3)</f>
        <v>4270482000</v>
      </c>
      <c r="AM40" s="52">
        <f t="shared" si="22"/>
        <v>4813516000</v>
      </c>
      <c r="AN40" s="52">
        <f t="shared" si="22"/>
        <v>5110403000</v>
      </c>
      <c r="AO40" s="438">
        <f>ROUNDUP((Z40*(1+$J$5)),-3)</f>
        <v>5425601000</v>
      </c>
      <c r="AP40" s="438">
        <f t="shared" ref="AP40:CI40" si="23">ROUNDUP((AA40*(1+$J$5)),-3)</f>
        <v>6094880000</v>
      </c>
      <c r="AQ40" s="438">
        <f t="shared" si="23"/>
        <v>5110403000</v>
      </c>
      <c r="AR40" s="438">
        <f t="shared" si="23"/>
        <v>5425601000</v>
      </c>
      <c r="AS40" s="438">
        <f t="shared" si="23"/>
        <v>5760241000</v>
      </c>
      <c r="AT40" s="438">
        <f t="shared" si="23"/>
        <v>6847990000</v>
      </c>
      <c r="AU40" s="438">
        <f t="shared" si="23"/>
        <v>0</v>
      </c>
      <c r="AV40" s="438" t="e">
        <f t="shared" si="23"/>
        <v>#VALUE!</v>
      </c>
      <c r="AW40" s="438">
        <f t="shared" si="23"/>
        <v>0</v>
      </c>
      <c r="AX40" s="438">
        <f t="shared" si="23"/>
        <v>1000</v>
      </c>
      <c r="AY40" s="438">
        <f t="shared" si="23"/>
        <v>0</v>
      </c>
      <c r="AZ40" s="438" t="e">
        <f t="shared" si="23"/>
        <v>#REF!</v>
      </c>
      <c r="BA40" s="438">
        <f t="shared" si="23"/>
        <v>4697531000</v>
      </c>
      <c r="BB40" s="438">
        <f t="shared" si="23"/>
        <v>5294868000</v>
      </c>
      <c r="BC40" s="438">
        <f t="shared" si="23"/>
        <v>5621444000</v>
      </c>
      <c r="BD40" s="438">
        <f t="shared" si="23"/>
        <v>5968162000</v>
      </c>
      <c r="BE40" s="438">
        <f t="shared" si="23"/>
        <v>6704368000</v>
      </c>
      <c r="BF40" s="438">
        <f t="shared" si="23"/>
        <v>5621444000</v>
      </c>
      <c r="BG40" s="438">
        <f t="shared" si="23"/>
        <v>5968162000</v>
      </c>
      <c r="BH40" s="438">
        <f t="shared" si="23"/>
        <v>6336266000</v>
      </c>
      <c r="BI40" s="438">
        <f t="shared" si="23"/>
        <v>7532789000</v>
      </c>
      <c r="BJ40" s="438">
        <f t="shared" si="23"/>
        <v>0</v>
      </c>
      <c r="BK40" s="438" t="e">
        <f t="shared" si="23"/>
        <v>#VALUE!</v>
      </c>
      <c r="BL40" s="438">
        <f t="shared" si="23"/>
        <v>0</v>
      </c>
      <c r="BM40" s="438">
        <f t="shared" si="23"/>
        <v>2000</v>
      </c>
      <c r="BN40" s="438">
        <f t="shared" si="23"/>
        <v>0</v>
      </c>
      <c r="BO40" s="438" t="e">
        <f t="shared" si="23"/>
        <v>#REF!</v>
      </c>
      <c r="BP40" s="438">
        <f t="shared" si="23"/>
        <v>5167285000</v>
      </c>
      <c r="BQ40" s="438">
        <f t="shared" si="23"/>
        <v>5824355000</v>
      </c>
      <c r="BR40" s="438">
        <f t="shared" si="23"/>
        <v>6183589000</v>
      </c>
      <c r="BS40" s="438">
        <f t="shared" si="23"/>
        <v>6564979000</v>
      </c>
      <c r="BT40" s="438">
        <f t="shared" si="23"/>
        <v>7374805000</v>
      </c>
      <c r="BU40" s="438">
        <f t="shared" si="23"/>
        <v>6183589000</v>
      </c>
      <c r="BV40" s="438">
        <f t="shared" si="23"/>
        <v>6564979000</v>
      </c>
      <c r="BW40" s="438">
        <f t="shared" si="23"/>
        <v>6969893000</v>
      </c>
      <c r="BX40" s="438">
        <f t="shared" si="23"/>
        <v>8286068000</v>
      </c>
      <c r="BY40" s="438">
        <f t="shared" si="23"/>
        <v>0</v>
      </c>
      <c r="BZ40" s="438" t="e">
        <f t="shared" si="23"/>
        <v>#VALUE!</v>
      </c>
      <c r="CA40" s="438">
        <f t="shared" si="23"/>
        <v>0</v>
      </c>
      <c r="CB40" s="438">
        <f t="shared" si="23"/>
        <v>3000</v>
      </c>
      <c r="CC40" s="438">
        <f t="shared" si="23"/>
        <v>0</v>
      </c>
      <c r="CD40" s="438" t="e">
        <f t="shared" si="23"/>
        <v>#REF!</v>
      </c>
      <c r="CE40" s="438">
        <f t="shared" si="23"/>
        <v>5684014000</v>
      </c>
      <c r="CF40" s="438">
        <f t="shared" si="23"/>
        <v>6406791000</v>
      </c>
      <c r="CG40" s="438">
        <f t="shared" si="23"/>
        <v>6801948000</v>
      </c>
      <c r="CH40" s="438">
        <f t="shared" si="23"/>
        <v>7221477000</v>
      </c>
      <c r="CI40" s="438">
        <f t="shared" si="23"/>
        <v>8112286000</v>
      </c>
      <c r="CJ40" s="439">
        <f>AO40*$CJ$38</f>
        <v>5760239693.6603632</v>
      </c>
      <c r="CK40" s="440">
        <f>ROUNDUP(AN40+(AN40*6%),-3)</f>
        <v>5417028000</v>
      </c>
      <c r="CL40" s="440">
        <f>ROUNDUP(AO40+(AO40*6%),-3)</f>
        <v>5751138000</v>
      </c>
      <c r="CM40" s="44">
        <f t="shared" ref="CM40:CM103" si="24">(CK40*90%)*40%/24</f>
        <v>81255420</v>
      </c>
      <c r="CN40" s="44">
        <f t="shared" ref="CN40:CN103" si="25">(CL40*90%)*40%/36</f>
        <v>57511380</v>
      </c>
      <c r="CO40" s="44">
        <f t="shared" ref="CO40:CO103" si="26">(AN40*90%)/36</f>
        <v>127760075</v>
      </c>
      <c r="CP40" s="44">
        <f t="shared" ref="CP40:CP103" si="27">AO40/48</f>
        <v>113033354.16666667</v>
      </c>
      <c r="CQ40" s="440">
        <f>CL40*$CQ$38</f>
        <v>6105855146.9632425</v>
      </c>
      <c r="CS40" s="441">
        <f>AO40*90%</f>
        <v>4883040900</v>
      </c>
    </row>
    <row r="41" spans="1:97">
      <c r="A41" s="3">
        <f t="shared" ref="A41:A104" si="28">A40+1</f>
        <v>2</v>
      </c>
      <c r="B41" s="263">
        <v>2</v>
      </c>
      <c r="C41" s="264" t="s">
        <v>132</v>
      </c>
      <c r="D41" s="265" t="s">
        <v>29</v>
      </c>
      <c r="E41" s="266"/>
      <c r="F41" s="41" t="s">
        <v>74</v>
      </c>
      <c r="G41" s="267">
        <f t="shared" si="3"/>
        <v>85</v>
      </c>
      <c r="H41" s="267">
        <f t="shared" si="4"/>
        <v>74</v>
      </c>
      <c r="I41" s="268">
        <f t="shared" si="5"/>
        <v>27506142.120000001</v>
      </c>
      <c r="J41" s="268">
        <f t="shared" si="6"/>
        <v>1</v>
      </c>
      <c r="K41" s="269">
        <f t="shared" si="7"/>
        <v>1.06</v>
      </c>
      <c r="L41" s="270">
        <f t="shared" si="8"/>
        <v>1.0024999999999999</v>
      </c>
      <c r="M41" s="271">
        <f t="shared" si="9"/>
        <v>24425401.197308879</v>
      </c>
      <c r="N41" s="271">
        <f t="shared" si="10"/>
        <v>27531329.747285482</v>
      </c>
      <c r="O41" s="271">
        <f t="shared" si="11"/>
        <v>29229401.923818003</v>
      </c>
      <c r="P41" s="271">
        <f t="shared" si="12"/>
        <v>31032207.476587035</v>
      </c>
      <c r="Q41" s="271">
        <f t="shared" ref="Q41:Q104" si="29">P41*$Q$39</f>
        <v>34860204.785549015</v>
      </c>
      <c r="R41" s="272">
        <f t="shared" si="13"/>
        <v>29229401.923818003</v>
      </c>
      <c r="S41" s="271">
        <f t="shared" si="13"/>
        <v>31032207.476587035</v>
      </c>
      <c r="T41" s="271">
        <f t="shared" si="14"/>
        <v>32946206.131068032</v>
      </c>
      <c r="U41" s="271">
        <f t="shared" ref="U41:U104" si="30">T41*$U$39</f>
        <v>39167688.23291219</v>
      </c>
      <c r="V41" s="271"/>
      <c r="W41" s="271">
        <f t="shared" si="15"/>
        <v>1807479688.600857</v>
      </c>
      <c r="X41" s="271">
        <f t="shared" si="16"/>
        <v>2037318401.2991257</v>
      </c>
      <c r="Y41" s="271">
        <f t="shared" si="17"/>
        <v>2162975742.3625321</v>
      </c>
      <c r="Z41" s="272">
        <f t="shared" ref="Z41:Z104" si="31">P41*H41</f>
        <v>2296383353.2674408</v>
      </c>
      <c r="AA41" s="272">
        <f t="shared" ref="AA41:AA104" si="32">H41*Q41</f>
        <v>2579655154.1306272</v>
      </c>
      <c r="AB41" s="272">
        <f t="shared" si="18"/>
        <v>2162975742.3625321</v>
      </c>
      <c r="AC41" s="271">
        <f t="shared" si="19"/>
        <v>2296383353.2674408</v>
      </c>
      <c r="AD41" s="271">
        <f t="shared" ref="AD41:AD104" si="33">T41*H41</f>
        <v>2438019253.6990342</v>
      </c>
      <c r="AE41" s="271">
        <f t="shared" ref="AE41:AE104" si="34">H41*U41</f>
        <v>2898408929.2355022</v>
      </c>
      <c r="AF41" s="271"/>
      <c r="AG41" s="33" t="str">
        <f t="shared" si="20"/>
        <v>BERTAHAP</v>
      </c>
      <c r="AH41" s="273">
        <f t="shared" si="21"/>
        <v>0</v>
      </c>
      <c r="AI41" s="274">
        <v>2</v>
      </c>
      <c r="AJ41" s="275"/>
      <c r="AK41" s="271" t="e">
        <f>IF(AJ41&gt;#REF!,"LB","KR")</f>
        <v>#REF!</v>
      </c>
      <c r="AL41" s="52">
        <f t="shared" si="22"/>
        <v>1988228000</v>
      </c>
      <c r="AM41" s="52">
        <f t="shared" si="22"/>
        <v>2241051000</v>
      </c>
      <c r="AN41" s="52">
        <f t="shared" si="22"/>
        <v>2379274000</v>
      </c>
      <c r="AO41" s="438">
        <f t="shared" si="22"/>
        <v>2526022000</v>
      </c>
      <c r="AP41" s="438">
        <f t="shared" ref="AP41:AR103" si="35">ROUNDUP((AB41*(1+$J$5)),-3)</f>
        <v>2379274000</v>
      </c>
      <c r="AQ41" s="52">
        <f t="shared" si="35"/>
        <v>2526022000</v>
      </c>
      <c r="AR41" s="52">
        <f t="shared" si="35"/>
        <v>2681822000</v>
      </c>
      <c r="AS41" s="43"/>
      <c r="AT41" s="442">
        <v>2</v>
      </c>
      <c r="AU41" s="311">
        <f t="shared" ref="AU41:AU104" si="36">O41-$O$318</f>
        <v>-1783773.3164819963</v>
      </c>
      <c r="AV41" s="311"/>
      <c r="AW41" s="311"/>
      <c r="AX41" s="311"/>
      <c r="AY41" s="311"/>
      <c r="AZ41" s="43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288">
        <f>O41</f>
        <v>29229401.923818003</v>
      </c>
      <c r="BV41" s="43"/>
      <c r="BW41" s="443">
        <v>2</v>
      </c>
      <c r="BX41" s="444" t="s">
        <v>133</v>
      </c>
      <c r="BY41" s="444" t="str">
        <f t="shared" ref="BY41:BY49" si="37">F41</f>
        <v>2BR-3</v>
      </c>
      <c r="BZ41" s="445" t="str">
        <f t="shared" ref="BZ41:BZ49" si="38">D41</f>
        <v>03</v>
      </c>
      <c r="CA41" s="444">
        <f t="shared" ref="CA41:CB49" si="39">G41</f>
        <v>85</v>
      </c>
      <c r="CB41" s="444">
        <f t="shared" si="39"/>
        <v>74</v>
      </c>
      <c r="CC41" s="444">
        <f t="shared" ref="CC41:CC49" si="40">O41</f>
        <v>29229401.923818003</v>
      </c>
      <c r="CD41" s="444">
        <f t="shared" ref="CD41:CG49" si="41">AL41</f>
        <v>1988228000</v>
      </c>
      <c r="CE41" s="444">
        <f t="shared" si="41"/>
        <v>2241051000</v>
      </c>
      <c r="CF41" s="444">
        <f t="shared" si="41"/>
        <v>2379274000</v>
      </c>
      <c r="CG41" s="444">
        <f t="shared" si="41"/>
        <v>2526022000</v>
      </c>
      <c r="CH41" s="444">
        <f t="shared" ref="CH41:CH49" si="42">AR41</f>
        <v>2681822000</v>
      </c>
      <c r="CI41" s="43">
        <v>16</v>
      </c>
      <c r="CJ41" s="438">
        <f t="shared" ref="CJ41:CJ104" si="43">AO41*$CJ$38</f>
        <v>2681821274.9996428</v>
      </c>
      <c r="CK41" s="43">
        <f t="shared" ref="CK41:CL104" si="44">ROUNDUP(AN41+(AN41*6%),-3)</f>
        <v>2522031000</v>
      </c>
      <c r="CL41" s="43">
        <f t="shared" si="44"/>
        <v>2677584000</v>
      </c>
      <c r="CM41" s="44">
        <f t="shared" si="24"/>
        <v>37830465</v>
      </c>
      <c r="CN41" s="44">
        <f t="shared" si="25"/>
        <v>26775840</v>
      </c>
      <c r="CO41" s="44">
        <f t="shared" si="26"/>
        <v>59481850</v>
      </c>
      <c r="CP41" s="44">
        <f t="shared" si="27"/>
        <v>52625458.333333336</v>
      </c>
      <c r="CQ41" s="43">
        <f t="shared" ref="CQ41:CQ104" si="45">CL41*$CQ$38</f>
        <v>2842731307.7562084</v>
      </c>
      <c r="CS41" s="49">
        <f>AO40*95%</f>
        <v>5154320950</v>
      </c>
    </row>
    <row r="42" spans="1:97">
      <c r="A42" s="3">
        <f t="shared" si="28"/>
        <v>3</v>
      </c>
      <c r="B42" s="263">
        <v>3</v>
      </c>
      <c r="C42" s="264" t="s">
        <v>132</v>
      </c>
      <c r="D42" s="265" t="s">
        <v>32</v>
      </c>
      <c r="E42" s="266"/>
      <c r="F42" s="41" t="s">
        <v>56</v>
      </c>
      <c r="G42" s="267">
        <f t="shared" si="3"/>
        <v>85</v>
      </c>
      <c r="H42" s="267">
        <f t="shared" si="4"/>
        <v>74</v>
      </c>
      <c r="I42" s="268">
        <f t="shared" si="5"/>
        <v>27506142.120000001</v>
      </c>
      <c r="J42" s="268">
        <f t="shared" si="6"/>
        <v>1</v>
      </c>
      <c r="K42" s="269">
        <f t="shared" si="7"/>
        <v>1.06</v>
      </c>
      <c r="L42" s="270">
        <f t="shared" si="8"/>
        <v>1.0024999999999999</v>
      </c>
      <c r="M42" s="271">
        <f t="shared" si="9"/>
        <v>24425401.197308879</v>
      </c>
      <c r="N42" s="271">
        <f t="shared" si="10"/>
        <v>27531329.747285482</v>
      </c>
      <c r="O42" s="271">
        <f t="shared" si="11"/>
        <v>29229401.923818003</v>
      </c>
      <c r="P42" s="271">
        <f t="shared" si="12"/>
        <v>31032207.476587035</v>
      </c>
      <c r="Q42" s="271">
        <f t="shared" si="29"/>
        <v>34860204.785549015</v>
      </c>
      <c r="R42" s="272">
        <f t="shared" si="13"/>
        <v>29229401.923818003</v>
      </c>
      <c r="S42" s="271">
        <f t="shared" si="13"/>
        <v>31032207.476587035</v>
      </c>
      <c r="T42" s="271">
        <f t="shared" si="14"/>
        <v>32946206.131068032</v>
      </c>
      <c r="U42" s="271">
        <f t="shared" si="30"/>
        <v>39167688.23291219</v>
      </c>
      <c r="V42" s="271"/>
      <c r="W42" s="271">
        <f t="shared" si="15"/>
        <v>1807479688.600857</v>
      </c>
      <c r="X42" s="271">
        <f t="shared" si="16"/>
        <v>2037318401.2991257</v>
      </c>
      <c r="Y42" s="271">
        <f t="shared" si="17"/>
        <v>2162975742.3625321</v>
      </c>
      <c r="Z42" s="272">
        <f t="shared" si="31"/>
        <v>2296383353.2674408</v>
      </c>
      <c r="AA42" s="272">
        <f t="shared" si="32"/>
        <v>2579655154.1306272</v>
      </c>
      <c r="AB42" s="272">
        <f t="shared" si="18"/>
        <v>2162975742.3625321</v>
      </c>
      <c r="AC42" s="271">
        <f t="shared" si="19"/>
        <v>2296383353.2674408</v>
      </c>
      <c r="AD42" s="271">
        <f t="shared" si="33"/>
        <v>2438019253.6990342</v>
      </c>
      <c r="AE42" s="271">
        <f t="shared" si="34"/>
        <v>2898408929.2355022</v>
      </c>
      <c r="AF42" s="271"/>
      <c r="AG42" s="33" t="str">
        <f t="shared" si="20"/>
        <v>BERTAHAP</v>
      </c>
      <c r="AH42" s="273">
        <f t="shared" si="21"/>
        <v>0</v>
      </c>
      <c r="AI42" s="274">
        <v>2</v>
      </c>
      <c r="AJ42" s="275"/>
      <c r="AK42" s="271" t="e">
        <f>IF(AJ42&gt;#REF!,"LB","KR")</f>
        <v>#REF!</v>
      </c>
      <c r="AL42" s="52">
        <f t="shared" si="22"/>
        <v>1988228000</v>
      </c>
      <c r="AM42" s="52">
        <f t="shared" si="22"/>
        <v>2241051000</v>
      </c>
      <c r="AN42" s="52">
        <f t="shared" si="22"/>
        <v>2379274000</v>
      </c>
      <c r="AO42" s="438">
        <f t="shared" si="22"/>
        <v>2526022000</v>
      </c>
      <c r="AP42" s="438">
        <f t="shared" si="35"/>
        <v>2379274000</v>
      </c>
      <c r="AQ42" s="52">
        <f t="shared" si="35"/>
        <v>2526022000</v>
      </c>
      <c r="AR42" s="52">
        <f t="shared" si="35"/>
        <v>2681822000</v>
      </c>
      <c r="AS42" s="43"/>
      <c r="AT42" s="442">
        <v>3</v>
      </c>
      <c r="AU42" s="311">
        <f t="shared" si="36"/>
        <v>-1783773.3164819963</v>
      </c>
      <c r="AV42" s="311"/>
      <c r="AW42" s="311"/>
      <c r="AX42" s="311"/>
      <c r="AY42" s="311"/>
      <c r="AZ42" s="43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289">
        <f>O49</f>
        <v>30332398.222830001</v>
      </c>
      <c r="BV42" s="43"/>
      <c r="BW42" s="446"/>
      <c r="BX42" s="444"/>
      <c r="BY42" s="444" t="str">
        <f t="shared" si="37"/>
        <v>2BR-5</v>
      </c>
      <c r="BZ42" s="445" t="str">
        <f t="shared" si="38"/>
        <v>05</v>
      </c>
      <c r="CA42" s="444">
        <f t="shared" si="39"/>
        <v>85</v>
      </c>
      <c r="CB42" s="444">
        <f t="shared" si="39"/>
        <v>74</v>
      </c>
      <c r="CC42" s="444">
        <f t="shared" si="40"/>
        <v>29229401.923818003</v>
      </c>
      <c r="CD42" s="444">
        <f t="shared" si="41"/>
        <v>1988228000</v>
      </c>
      <c r="CE42" s="444">
        <f t="shared" si="41"/>
        <v>2241051000</v>
      </c>
      <c r="CF42" s="444">
        <f t="shared" si="41"/>
        <v>2379274000</v>
      </c>
      <c r="CG42" s="444">
        <f t="shared" si="41"/>
        <v>2526022000</v>
      </c>
      <c r="CH42" s="444">
        <f t="shared" si="42"/>
        <v>2681822000</v>
      </c>
      <c r="CI42" s="43"/>
      <c r="CJ42" s="438">
        <f t="shared" si="43"/>
        <v>2681821274.9996428</v>
      </c>
      <c r="CK42" s="43">
        <f t="shared" si="44"/>
        <v>2522031000</v>
      </c>
      <c r="CL42" s="43">
        <f t="shared" si="44"/>
        <v>2677584000</v>
      </c>
      <c r="CM42" s="44">
        <f t="shared" si="24"/>
        <v>37830465</v>
      </c>
      <c r="CN42" s="44">
        <f t="shared" si="25"/>
        <v>26775840</v>
      </c>
      <c r="CO42" s="44">
        <f t="shared" si="26"/>
        <v>59481850</v>
      </c>
      <c r="CP42" s="44">
        <f t="shared" si="27"/>
        <v>52625458.333333336</v>
      </c>
      <c r="CQ42" s="43">
        <f t="shared" si="45"/>
        <v>2842731307.7562084</v>
      </c>
    </row>
    <row r="43" spans="1:97">
      <c r="A43" s="3">
        <f t="shared" si="28"/>
        <v>4</v>
      </c>
      <c r="B43" s="263">
        <v>4</v>
      </c>
      <c r="C43" s="264" t="s">
        <v>132</v>
      </c>
      <c r="D43" s="265" t="s">
        <v>38</v>
      </c>
      <c r="E43" s="266"/>
      <c r="F43" s="41" t="s">
        <v>58</v>
      </c>
      <c r="G43" s="267">
        <f t="shared" si="3"/>
        <v>101</v>
      </c>
      <c r="H43" s="267">
        <f t="shared" si="4"/>
        <v>90</v>
      </c>
      <c r="I43" s="268">
        <f t="shared" si="5"/>
        <v>27506142.120000001</v>
      </c>
      <c r="J43" s="268">
        <f t="shared" si="6"/>
        <v>1</v>
      </c>
      <c r="K43" s="269">
        <f t="shared" si="7"/>
        <v>1.06</v>
      </c>
      <c r="L43" s="270">
        <f t="shared" si="8"/>
        <v>1.0024999999999999</v>
      </c>
      <c r="M43" s="271">
        <f t="shared" si="9"/>
        <v>24425401.197308879</v>
      </c>
      <c r="N43" s="271">
        <f t="shared" si="10"/>
        <v>27531329.747285482</v>
      </c>
      <c r="O43" s="271">
        <f t="shared" si="11"/>
        <v>29229401.923818003</v>
      </c>
      <c r="P43" s="271">
        <f t="shared" si="12"/>
        <v>31032207.476587035</v>
      </c>
      <c r="Q43" s="271">
        <f t="shared" si="29"/>
        <v>34860204.785549015</v>
      </c>
      <c r="R43" s="272">
        <f t="shared" si="13"/>
        <v>29229401.923818003</v>
      </c>
      <c r="S43" s="271">
        <f t="shared" si="13"/>
        <v>31032207.476587035</v>
      </c>
      <c r="T43" s="271">
        <f t="shared" si="14"/>
        <v>32946206.131068032</v>
      </c>
      <c r="U43" s="271">
        <f t="shared" si="30"/>
        <v>39167688.23291219</v>
      </c>
      <c r="V43" s="271"/>
      <c r="W43" s="271">
        <f t="shared" si="15"/>
        <v>2198286107.7577991</v>
      </c>
      <c r="X43" s="271">
        <f t="shared" si="16"/>
        <v>2477819677.2556934</v>
      </c>
      <c r="Y43" s="271">
        <f t="shared" si="17"/>
        <v>2630646173.1436205</v>
      </c>
      <c r="Z43" s="272">
        <f t="shared" si="31"/>
        <v>2792898672.8928332</v>
      </c>
      <c r="AA43" s="272">
        <f t="shared" si="32"/>
        <v>3137418430.6994114</v>
      </c>
      <c r="AB43" s="272">
        <f t="shared" si="18"/>
        <v>2630646173.1436205</v>
      </c>
      <c r="AC43" s="271">
        <f t="shared" si="19"/>
        <v>2792898672.8928332</v>
      </c>
      <c r="AD43" s="271">
        <f t="shared" si="33"/>
        <v>2965158551.796123</v>
      </c>
      <c r="AE43" s="271">
        <f t="shared" si="34"/>
        <v>3525091940.9620972</v>
      </c>
      <c r="AF43" s="271"/>
      <c r="AG43" s="33" t="str">
        <f t="shared" si="20"/>
        <v>BERTAHAP</v>
      </c>
      <c r="AH43" s="273">
        <f t="shared" si="21"/>
        <v>0</v>
      </c>
      <c r="AI43" s="274">
        <v>2</v>
      </c>
      <c r="AJ43" s="275"/>
      <c r="AK43" s="271" t="e">
        <f>IF(AJ43&gt;#REF!,"LB","KR")</f>
        <v>#REF!</v>
      </c>
      <c r="AL43" s="52">
        <f t="shared" si="22"/>
        <v>2418115000</v>
      </c>
      <c r="AM43" s="52">
        <f t="shared" si="22"/>
        <v>2725602000</v>
      </c>
      <c r="AN43" s="52">
        <f t="shared" si="22"/>
        <v>2893711000</v>
      </c>
      <c r="AO43" s="438">
        <f t="shared" si="22"/>
        <v>3072189000</v>
      </c>
      <c r="AP43" s="438">
        <f t="shared" si="35"/>
        <v>2893711000</v>
      </c>
      <c r="AQ43" s="52">
        <f t="shared" si="35"/>
        <v>3072189000</v>
      </c>
      <c r="AR43" s="52">
        <f t="shared" si="35"/>
        <v>3261675000</v>
      </c>
      <c r="AS43" s="43"/>
      <c r="AT43" s="442">
        <v>4</v>
      </c>
      <c r="AU43" s="311">
        <f t="shared" si="36"/>
        <v>-1783773.3164819963</v>
      </c>
      <c r="AV43" s="311"/>
      <c r="AW43" s="311"/>
      <c r="AX43" s="311"/>
      <c r="AY43" s="311"/>
      <c r="AZ43" s="43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295">
        <f>O60</f>
        <v>30003699.824496005</v>
      </c>
      <c r="BV43" s="43"/>
      <c r="BW43" s="446"/>
      <c r="BX43" s="444"/>
      <c r="BY43" s="444" t="str">
        <f t="shared" si="37"/>
        <v>2BR-7</v>
      </c>
      <c r="BZ43" s="445" t="str">
        <f t="shared" si="38"/>
        <v>07</v>
      </c>
      <c r="CA43" s="444">
        <f t="shared" si="39"/>
        <v>101</v>
      </c>
      <c r="CB43" s="444">
        <f t="shared" si="39"/>
        <v>90</v>
      </c>
      <c r="CC43" s="444">
        <f t="shared" si="40"/>
        <v>29229401.923818003</v>
      </c>
      <c r="CD43" s="444">
        <f t="shared" si="41"/>
        <v>2418115000</v>
      </c>
      <c r="CE43" s="444">
        <f t="shared" si="41"/>
        <v>2725602000</v>
      </c>
      <c r="CF43" s="444">
        <f t="shared" si="41"/>
        <v>2893711000</v>
      </c>
      <c r="CG43" s="444">
        <f t="shared" si="41"/>
        <v>3072189000</v>
      </c>
      <c r="CH43" s="444">
        <f t="shared" si="42"/>
        <v>3261675000</v>
      </c>
      <c r="CI43" s="43"/>
      <c r="CJ43" s="438">
        <f t="shared" si="43"/>
        <v>3261674609.7301912</v>
      </c>
      <c r="CK43" s="43">
        <f t="shared" si="44"/>
        <v>3067334000</v>
      </c>
      <c r="CL43" s="43">
        <f t="shared" si="44"/>
        <v>3256521000</v>
      </c>
      <c r="CM43" s="44">
        <f t="shared" si="24"/>
        <v>46010010</v>
      </c>
      <c r="CN43" s="44">
        <f t="shared" si="25"/>
        <v>32565210</v>
      </c>
      <c r="CO43" s="44">
        <f t="shared" si="26"/>
        <v>72342775</v>
      </c>
      <c r="CP43" s="44">
        <f t="shared" si="27"/>
        <v>64003937.5</v>
      </c>
      <c r="CQ43" s="43">
        <f t="shared" si="45"/>
        <v>3457375828.7566538</v>
      </c>
    </row>
    <row r="44" spans="1:97">
      <c r="A44" s="3">
        <f t="shared" si="28"/>
        <v>5</v>
      </c>
      <c r="B44" s="263">
        <v>5</v>
      </c>
      <c r="C44" s="264" t="s">
        <v>132</v>
      </c>
      <c r="D44" s="265" t="s">
        <v>44</v>
      </c>
      <c r="E44" s="266"/>
      <c r="F44" s="41" t="s">
        <v>60</v>
      </c>
      <c r="G44" s="267">
        <f t="shared" si="3"/>
        <v>101</v>
      </c>
      <c r="H44" s="267">
        <f t="shared" si="4"/>
        <v>90</v>
      </c>
      <c r="I44" s="268">
        <f t="shared" si="5"/>
        <v>27506142.120000001</v>
      </c>
      <c r="J44" s="268">
        <f t="shared" si="6"/>
        <v>1</v>
      </c>
      <c r="K44" s="269">
        <f t="shared" si="7"/>
        <v>1.06</v>
      </c>
      <c r="L44" s="270">
        <f t="shared" si="8"/>
        <v>1.0024999999999999</v>
      </c>
      <c r="M44" s="271">
        <f t="shared" si="9"/>
        <v>24425401.197308879</v>
      </c>
      <c r="N44" s="271">
        <f t="shared" si="10"/>
        <v>27531329.747285482</v>
      </c>
      <c r="O44" s="271">
        <f t="shared" si="11"/>
        <v>29229401.923818003</v>
      </c>
      <c r="P44" s="271">
        <f t="shared" si="12"/>
        <v>31032207.476587035</v>
      </c>
      <c r="Q44" s="271">
        <f t="shared" si="29"/>
        <v>34860204.785549015</v>
      </c>
      <c r="R44" s="272">
        <f t="shared" si="13"/>
        <v>29229401.923818003</v>
      </c>
      <c r="S44" s="271">
        <f t="shared" si="13"/>
        <v>31032207.476587035</v>
      </c>
      <c r="T44" s="271">
        <f t="shared" si="14"/>
        <v>32946206.131068032</v>
      </c>
      <c r="U44" s="271">
        <f t="shared" si="30"/>
        <v>39167688.23291219</v>
      </c>
      <c r="V44" s="271"/>
      <c r="W44" s="271">
        <f t="shared" si="15"/>
        <v>2198286107.7577991</v>
      </c>
      <c r="X44" s="271">
        <f t="shared" si="16"/>
        <v>2477819677.2556934</v>
      </c>
      <c r="Y44" s="271">
        <f t="shared" si="17"/>
        <v>2630646173.1436205</v>
      </c>
      <c r="Z44" s="272">
        <f t="shared" si="31"/>
        <v>2792898672.8928332</v>
      </c>
      <c r="AA44" s="272">
        <f t="shared" si="32"/>
        <v>3137418430.6994114</v>
      </c>
      <c r="AB44" s="272">
        <f t="shared" si="18"/>
        <v>2630646173.1436205</v>
      </c>
      <c r="AC44" s="271">
        <f t="shared" si="19"/>
        <v>2792898672.8928332</v>
      </c>
      <c r="AD44" s="271">
        <f t="shared" si="33"/>
        <v>2965158551.796123</v>
      </c>
      <c r="AE44" s="271">
        <f t="shared" si="34"/>
        <v>3525091940.9620972</v>
      </c>
      <c r="AF44" s="271"/>
      <c r="AG44" s="33" t="str">
        <f t="shared" si="20"/>
        <v>BERTAHAP</v>
      </c>
      <c r="AH44" s="273">
        <f t="shared" si="21"/>
        <v>0</v>
      </c>
      <c r="AI44" s="274">
        <v>2</v>
      </c>
      <c r="AJ44" s="275"/>
      <c r="AK44" s="271" t="e">
        <f>IF(AJ44&gt;#REF!,"LB","KR")</f>
        <v>#REF!</v>
      </c>
      <c r="AL44" s="52">
        <f t="shared" si="22"/>
        <v>2418115000</v>
      </c>
      <c r="AM44" s="52">
        <f t="shared" si="22"/>
        <v>2725602000</v>
      </c>
      <c r="AN44" s="52">
        <f t="shared" si="22"/>
        <v>2893711000</v>
      </c>
      <c r="AO44" s="438">
        <f t="shared" si="22"/>
        <v>3072189000</v>
      </c>
      <c r="AP44" s="438">
        <f t="shared" si="35"/>
        <v>2893711000</v>
      </c>
      <c r="AQ44" s="52">
        <f t="shared" si="35"/>
        <v>3072189000</v>
      </c>
      <c r="AR44" s="52">
        <f t="shared" si="35"/>
        <v>3261675000</v>
      </c>
      <c r="AS44" s="43"/>
      <c r="AT44" s="442">
        <v>5</v>
      </c>
      <c r="AU44" s="311">
        <f t="shared" si="36"/>
        <v>-1783773.3164819963</v>
      </c>
      <c r="AV44" s="311"/>
      <c r="AW44" s="447"/>
      <c r="AX44" s="447"/>
      <c r="AY44" s="447"/>
      <c r="AZ44" s="447"/>
      <c r="BA44" s="447"/>
      <c r="BB44" s="447"/>
      <c r="BC44" s="43"/>
      <c r="BD44" s="447"/>
      <c r="BE44" s="447"/>
      <c r="BF44" s="447"/>
      <c r="BG44" s="447"/>
      <c r="BH44" s="447"/>
      <c r="BI44" s="447"/>
      <c r="BJ44" s="447"/>
      <c r="BK44" s="447"/>
      <c r="BL44" s="447"/>
      <c r="BM44" s="447"/>
      <c r="BN44" s="447"/>
      <c r="BO44" s="447"/>
      <c r="BP44" s="447"/>
      <c r="BQ44" s="447"/>
      <c r="BR44" s="447"/>
      <c r="BS44" s="447"/>
      <c r="BT44" s="43"/>
      <c r="BU44" s="298">
        <f>O61</f>
        <v>29448075.753672004</v>
      </c>
      <c r="BV44" s="43"/>
      <c r="BW44" s="446"/>
      <c r="BX44" s="444"/>
      <c r="BY44" s="444" t="str">
        <f t="shared" si="37"/>
        <v>2BR-9</v>
      </c>
      <c r="BZ44" s="445" t="str">
        <f t="shared" si="38"/>
        <v>09</v>
      </c>
      <c r="CA44" s="444">
        <f t="shared" si="39"/>
        <v>101</v>
      </c>
      <c r="CB44" s="444">
        <f t="shared" si="39"/>
        <v>90</v>
      </c>
      <c r="CC44" s="444">
        <f t="shared" si="40"/>
        <v>29229401.923818003</v>
      </c>
      <c r="CD44" s="444">
        <f t="shared" si="41"/>
        <v>2418115000</v>
      </c>
      <c r="CE44" s="444">
        <f t="shared" si="41"/>
        <v>2725602000</v>
      </c>
      <c r="CF44" s="444">
        <f t="shared" si="41"/>
        <v>2893711000</v>
      </c>
      <c r="CG44" s="444">
        <f t="shared" si="41"/>
        <v>3072189000</v>
      </c>
      <c r="CH44" s="444">
        <f t="shared" si="42"/>
        <v>3261675000</v>
      </c>
      <c r="CI44" s="43"/>
      <c r="CJ44" s="438">
        <f t="shared" si="43"/>
        <v>3261674609.7301912</v>
      </c>
      <c r="CK44" s="43">
        <f t="shared" si="44"/>
        <v>3067334000</v>
      </c>
      <c r="CL44" s="43">
        <f t="shared" si="44"/>
        <v>3256521000</v>
      </c>
      <c r="CM44" s="44">
        <f t="shared" si="24"/>
        <v>46010010</v>
      </c>
      <c r="CN44" s="44">
        <f t="shared" si="25"/>
        <v>32565210</v>
      </c>
      <c r="CO44" s="44">
        <f t="shared" si="26"/>
        <v>72342775</v>
      </c>
      <c r="CP44" s="44">
        <f t="shared" si="27"/>
        <v>64003937.5</v>
      </c>
      <c r="CQ44" s="43">
        <f t="shared" si="45"/>
        <v>3457375828.7566538</v>
      </c>
    </row>
    <row r="45" spans="1:97">
      <c r="A45" s="3">
        <f t="shared" si="28"/>
        <v>6</v>
      </c>
      <c r="B45" s="263">
        <v>6</v>
      </c>
      <c r="C45" s="264" t="s">
        <v>132</v>
      </c>
      <c r="D45" s="299">
        <v>11</v>
      </c>
      <c r="E45" s="266"/>
      <c r="F45" s="41" t="s">
        <v>62</v>
      </c>
      <c r="G45" s="267">
        <f t="shared" si="3"/>
        <v>101</v>
      </c>
      <c r="H45" s="267">
        <f t="shared" si="4"/>
        <v>90</v>
      </c>
      <c r="I45" s="268">
        <f t="shared" si="5"/>
        <v>27506142.120000001</v>
      </c>
      <c r="J45" s="268">
        <f t="shared" si="6"/>
        <v>1</v>
      </c>
      <c r="K45" s="269">
        <f t="shared" si="7"/>
        <v>1.06</v>
      </c>
      <c r="L45" s="270">
        <f t="shared" si="8"/>
        <v>1.0024999999999999</v>
      </c>
      <c r="M45" s="271">
        <f t="shared" si="9"/>
        <v>24425401.197308879</v>
      </c>
      <c r="N45" s="271">
        <f t="shared" si="10"/>
        <v>27531329.747285482</v>
      </c>
      <c r="O45" s="271">
        <f t="shared" si="11"/>
        <v>29229401.923818003</v>
      </c>
      <c r="P45" s="271">
        <f t="shared" si="12"/>
        <v>31032207.476587035</v>
      </c>
      <c r="Q45" s="271">
        <f t="shared" si="29"/>
        <v>34860204.785549015</v>
      </c>
      <c r="R45" s="272">
        <f t="shared" si="13"/>
        <v>29229401.923818003</v>
      </c>
      <c r="S45" s="271">
        <f t="shared" si="13"/>
        <v>31032207.476587035</v>
      </c>
      <c r="T45" s="271">
        <f t="shared" si="14"/>
        <v>32946206.131068032</v>
      </c>
      <c r="U45" s="271">
        <f t="shared" si="30"/>
        <v>39167688.23291219</v>
      </c>
      <c r="V45" s="271"/>
      <c r="W45" s="271">
        <f t="shared" si="15"/>
        <v>2198286107.7577991</v>
      </c>
      <c r="X45" s="271">
        <f t="shared" si="16"/>
        <v>2477819677.2556934</v>
      </c>
      <c r="Y45" s="271">
        <f t="shared" si="17"/>
        <v>2630646173.1436205</v>
      </c>
      <c r="Z45" s="272">
        <f t="shared" si="31"/>
        <v>2792898672.8928332</v>
      </c>
      <c r="AA45" s="272">
        <f t="shared" si="32"/>
        <v>3137418430.6994114</v>
      </c>
      <c r="AB45" s="272">
        <f t="shared" si="18"/>
        <v>2630646173.1436205</v>
      </c>
      <c r="AC45" s="271">
        <f t="shared" si="19"/>
        <v>2792898672.8928332</v>
      </c>
      <c r="AD45" s="271">
        <f t="shared" si="33"/>
        <v>2965158551.796123</v>
      </c>
      <c r="AE45" s="271">
        <f t="shared" si="34"/>
        <v>3525091940.9620972</v>
      </c>
      <c r="AF45" s="271"/>
      <c r="AG45" s="33" t="str">
        <f t="shared" si="20"/>
        <v>BERTAHAP</v>
      </c>
      <c r="AH45" s="273">
        <f t="shared" si="21"/>
        <v>0</v>
      </c>
      <c r="AI45" s="274">
        <v>2</v>
      </c>
      <c r="AJ45" s="275"/>
      <c r="AK45" s="271" t="e">
        <f>IF(AJ45&gt;#REF!,"LB","KR")</f>
        <v>#REF!</v>
      </c>
      <c r="AL45" s="52">
        <f t="shared" si="22"/>
        <v>2418115000</v>
      </c>
      <c r="AM45" s="52">
        <f t="shared" si="22"/>
        <v>2725602000</v>
      </c>
      <c r="AN45" s="52">
        <f t="shared" si="22"/>
        <v>2893711000</v>
      </c>
      <c r="AO45" s="438">
        <f t="shared" si="22"/>
        <v>3072189000</v>
      </c>
      <c r="AP45" s="438">
        <f t="shared" si="35"/>
        <v>2893711000</v>
      </c>
      <c r="AQ45" s="52">
        <f t="shared" si="35"/>
        <v>3072189000</v>
      </c>
      <c r="AR45" s="52">
        <f t="shared" si="35"/>
        <v>3261675000</v>
      </c>
      <c r="AS45" s="43"/>
      <c r="AT45" s="442">
        <v>6</v>
      </c>
      <c r="AU45" s="311">
        <f t="shared" si="36"/>
        <v>-1783773.3164819963</v>
      </c>
      <c r="AV45" s="311"/>
      <c r="AW45" s="311"/>
      <c r="AX45" s="311"/>
      <c r="AY45" s="311"/>
      <c r="AZ45" s="43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300">
        <f>O66</f>
        <v>29448075.753672004</v>
      </c>
      <c r="BV45" s="43"/>
      <c r="BW45" s="446"/>
      <c r="BX45" s="444"/>
      <c r="BY45" s="444" t="str">
        <f t="shared" si="37"/>
        <v>2BR-11</v>
      </c>
      <c r="BZ45" s="445">
        <f t="shared" si="38"/>
        <v>11</v>
      </c>
      <c r="CA45" s="444">
        <f t="shared" si="39"/>
        <v>101</v>
      </c>
      <c r="CB45" s="444">
        <f t="shared" si="39"/>
        <v>90</v>
      </c>
      <c r="CC45" s="444">
        <f t="shared" si="40"/>
        <v>29229401.923818003</v>
      </c>
      <c r="CD45" s="444">
        <f t="shared" si="41"/>
        <v>2418115000</v>
      </c>
      <c r="CE45" s="444">
        <f t="shared" si="41"/>
        <v>2725602000</v>
      </c>
      <c r="CF45" s="444">
        <f t="shared" si="41"/>
        <v>2893711000</v>
      </c>
      <c r="CG45" s="444">
        <f t="shared" si="41"/>
        <v>3072189000</v>
      </c>
      <c r="CH45" s="444">
        <f t="shared" si="42"/>
        <v>3261675000</v>
      </c>
      <c r="CI45" s="43"/>
      <c r="CJ45" s="438">
        <f t="shared" si="43"/>
        <v>3261674609.7301912</v>
      </c>
      <c r="CK45" s="43">
        <f t="shared" si="44"/>
        <v>3067334000</v>
      </c>
      <c r="CL45" s="43">
        <f t="shared" si="44"/>
        <v>3256521000</v>
      </c>
      <c r="CM45" s="44">
        <f t="shared" si="24"/>
        <v>46010010</v>
      </c>
      <c r="CN45" s="44">
        <f t="shared" si="25"/>
        <v>32565210</v>
      </c>
      <c r="CO45" s="44">
        <f t="shared" si="26"/>
        <v>72342775</v>
      </c>
      <c r="CP45" s="44">
        <f t="shared" si="27"/>
        <v>64003937.5</v>
      </c>
      <c r="CQ45" s="43">
        <f t="shared" si="45"/>
        <v>3457375828.7566538</v>
      </c>
    </row>
    <row r="46" spans="1:97">
      <c r="A46" s="3">
        <f t="shared" si="28"/>
        <v>7</v>
      </c>
      <c r="B46" s="263">
        <v>7</v>
      </c>
      <c r="C46" s="264" t="s">
        <v>132</v>
      </c>
      <c r="D46" s="299">
        <v>15</v>
      </c>
      <c r="E46" s="266"/>
      <c r="F46" s="41" t="s">
        <v>64</v>
      </c>
      <c r="G46" s="267">
        <f t="shared" si="3"/>
        <v>101</v>
      </c>
      <c r="H46" s="267">
        <f t="shared" si="4"/>
        <v>90</v>
      </c>
      <c r="I46" s="268">
        <f t="shared" si="5"/>
        <v>27506142.120000001</v>
      </c>
      <c r="J46" s="268">
        <f t="shared" si="6"/>
        <v>1</v>
      </c>
      <c r="K46" s="269">
        <f t="shared" si="7"/>
        <v>1.06</v>
      </c>
      <c r="L46" s="270">
        <f t="shared" si="8"/>
        <v>1.0024999999999999</v>
      </c>
      <c r="M46" s="271">
        <f t="shared" si="9"/>
        <v>24425401.197308879</v>
      </c>
      <c r="N46" s="271">
        <f t="shared" si="10"/>
        <v>27531329.747285482</v>
      </c>
      <c r="O46" s="271">
        <f t="shared" si="11"/>
        <v>29229401.923818003</v>
      </c>
      <c r="P46" s="271">
        <f t="shared" si="12"/>
        <v>31032207.476587035</v>
      </c>
      <c r="Q46" s="271">
        <f t="shared" si="29"/>
        <v>34860204.785549015</v>
      </c>
      <c r="R46" s="272">
        <f t="shared" si="13"/>
        <v>29229401.923818003</v>
      </c>
      <c r="S46" s="271">
        <f t="shared" si="13"/>
        <v>31032207.476587035</v>
      </c>
      <c r="T46" s="271">
        <f t="shared" si="14"/>
        <v>32946206.131068032</v>
      </c>
      <c r="U46" s="271">
        <f t="shared" si="30"/>
        <v>39167688.23291219</v>
      </c>
      <c r="V46" s="271"/>
      <c r="W46" s="271">
        <f t="shared" si="15"/>
        <v>2198286107.7577991</v>
      </c>
      <c r="X46" s="271">
        <f t="shared" si="16"/>
        <v>2477819677.2556934</v>
      </c>
      <c r="Y46" s="271">
        <f t="shared" si="17"/>
        <v>2630646173.1436205</v>
      </c>
      <c r="Z46" s="272">
        <f t="shared" si="31"/>
        <v>2792898672.8928332</v>
      </c>
      <c r="AA46" s="272">
        <f t="shared" si="32"/>
        <v>3137418430.6994114</v>
      </c>
      <c r="AB46" s="272">
        <f t="shared" si="18"/>
        <v>2630646173.1436205</v>
      </c>
      <c r="AC46" s="271">
        <f t="shared" si="19"/>
        <v>2792898672.8928332</v>
      </c>
      <c r="AD46" s="271">
        <f t="shared" si="33"/>
        <v>2965158551.796123</v>
      </c>
      <c r="AE46" s="271">
        <f t="shared" si="34"/>
        <v>3525091940.9620972</v>
      </c>
      <c r="AF46" s="271"/>
      <c r="AG46" s="33" t="str">
        <f t="shared" si="20"/>
        <v>BERTAHAP</v>
      </c>
      <c r="AH46" s="273">
        <f t="shared" si="21"/>
        <v>0</v>
      </c>
      <c r="AI46" s="274">
        <v>2</v>
      </c>
      <c r="AJ46" s="275"/>
      <c r="AK46" s="271" t="e">
        <f>IF(AJ46&gt;#REF!,"LB","KR")</f>
        <v>#REF!</v>
      </c>
      <c r="AL46" s="52">
        <f t="shared" si="22"/>
        <v>2418115000</v>
      </c>
      <c r="AM46" s="52">
        <f t="shared" si="22"/>
        <v>2725602000</v>
      </c>
      <c r="AN46" s="52">
        <f t="shared" si="22"/>
        <v>2893711000</v>
      </c>
      <c r="AO46" s="438">
        <f t="shared" si="22"/>
        <v>3072189000</v>
      </c>
      <c r="AP46" s="438">
        <f t="shared" si="35"/>
        <v>2893711000</v>
      </c>
      <c r="AQ46" s="52">
        <f t="shared" si="35"/>
        <v>3072189000</v>
      </c>
      <c r="AR46" s="52">
        <f t="shared" si="35"/>
        <v>3261675000</v>
      </c>
      <c r="AS46" s="43"/>
      <c r="AT46" s="442">
        <v>7</v>
      </c>
      <c r="AU46" s="311">
        <f t="shared" si="36"/>
        <v>-1783773.3164819963</v>
      </c>
      <c r="AV46" s="311"/>
      <c r="AW46" s="448"/>
      <c r="AX46" s="448"/>
      <c r="AY46" s="448"/>
      <c r="AZ46" s="448"/>
      <c r="BA46" s="448"/>
      <c r="BB46" s="43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302">
        <f>O69</f>
        <v>30559323.895320002</v>
      </c>
      <c r="BV46" s="43"/>
      <c r="BW46" s="446"/>
      <c r="BX46" s="444"/>
      <c r="BY46" s="444" t="str">
        <f t="shared" si="37"/>
        <v>2BR-15</v>
      </c>
      <c r="BZ46" s="445">
        <f t="shared" si="38"/>
        <v>15</v>
      </c>
      <c r="CA46" s="444">
        <f t="shared" si="39"/>
        <v>101</v>
      </c>
      <c r="CB46" s="444">
        <f t="shared" si="39"/>
        <v>90</v>
      </c>
      <c r="CC46" s="444">
        <f t="shared" si="40"/>
        <v>29229401.923818003</v>
      </c>
      <c r="CD46" s="444">
        <f t="shared" si="41"/>
        <v>2418115000</v>
      </c>
      <c r="CE46" s="444">
        <f t="shared" si="41"/>
        <v>2725602000</v>
      </c>
      <c r="CF46" s="444">
        <f t="shared" si="41"/>
        <v>2893711000</v>
      </c>
      <c r="CG46" s="444">
        <f t="shared" si="41"/>
        <v>3072189000</v>
      </c>
      <c r="CH46" s="444">
        <f t="shared" si="42"/>
        <v>3261675000</v>
      </c>
      <c r="CI46" s="43"/>
      <c r="CJ46" s="438">
        <f t="shared" si="43"/>
        <v>3261674609.7301912</v>
      </c>
      <c r="CK46" s="43">
        <f t="shared" si="44"/>
        <v>3067334000</v>
      </c>
      <c r="CL46" s="43">
        <f t="shared" si="44"/>
        <v>3256521000</v>
      </c>
      <c r="CM46" s="44">
        <f t="shared" si="24"/>
        <v>46010010</v>
      </c>
      <c r="CN46" s="44">
        <f t="shared" si="25"/>
        <v>32565210</v>
      </c>
      <c r="CO46" s="44">
        <f t="shared" si="26"/>
        <v>72342775</v>
      </c>
      <c r="CP46" s="44">
        <f t="shared" si="27"/>
        <v>64003937.5</v>
      </c>
      <c r="CQ46" s="43">
        <f t="shared" si="45"/>
        <v>3457375828.7566538</v>
      </c>
    </row>
    <row r="47" spans="1:97">
      <c r="A47" s="3">
        <f t="shared" si="28"/>
        <v>8</v>
      </c>
      <c r="B47" s="263">
        <v>8</v>
      </c>
      <c r="C47" s="264" t="s">
        <v>132</v>
      </c>
      <c r="D47" s="299">
        <v>17</v>
      </c>
      <c r="E47" s="266"/>
      <c r="F47" s="41" t="s">
        <v>67</v>
      </c>
      <c r="G47" s="267">
        <f t="shared" si="3"/>
        <v>85</v>
      </c>
      <c r="H47" s="267">
        <f t="shared" si="4"/>
        <v>74</v>
      </c>
      <c r="I47" s="268">
        <f t="shared" si="5"/>
        <v>27506142.120000001</v>
      </c>
      <c r="J47" s="268">
        <f t="shared" si="6"/>
        <v>1</v>
      </c>
      <c r="K47" s="269">
        <f t="shared" si="7"/>
        <v>1.06</v>
      </c>
      <c r="L47" s="270">
        <f t="shared" si="8"/>
        <v>1.0024999999999999</v>
      </c>
      <c r="M47" s="271">
        <f t="shared" si="9"/>
        <v>24425401.197308879</v>
      </c>
      <c r="N47" s="271">
        <f t="shared" si="10"/>
        <v>27531329.747285482</v>
      </c>
      <c r="O47" s="271">
        <f t="shared" si="11"/>
        <v>29229401.923818003</v>
      </c>
      <c r="P47" s="271">
        <f t="shared" si="12"/>
        <v>31032207.476587035</v>
      </c>
      <c r="Q47" s="271">
        <f t="shared" si="29"/>
        <v>34860204.785549015</v>
      </c>
      <c r="R47" s="272">
        <f t="shared" si="13"/>
        <v>29229401.923818003</v>
      </c>
      <c r="S47" s="271">
        <f t="shared" si="13"/>
        <v>31032207.476587035</v>
      </c>
      <c r="T47" s="271">
        <f t="shared" si="14"/>
        <v>32946206.131068032</v>
      </c>
      <c r="U47" s="271">
        <f t="shared" si="30"/>
        <v>39167688.23291219</v>
      </c>
      <c r="V47" s="271"/>
      <c r="W47" s="271">
        <f t="shared" si="15"/>
        <v>1807479688.600857</v>
      </c>
      <c r="X47" s="271">
        <f t="shared" si="16"/>
        <v>2037318401.2991257</v>
      </c>
      <c r="Y47" s="271">
        <f t="shared" si="17"/>
        <v>2162975742.3625321</v>
      </c>
      <c r="Z47" s="272">
        <f t="shared" si="31"/>
        <v>2296383353.2674408</v>
      </c>
      <c r="AA47" s="272">
        <f t="shared" si="32"/>
        <v>2579655154.1306272</v>
      </c>
      <c r="AB47" s="272">
        <f t="shared" si="18"/>
        <v>2162975742.3625321</v>
      </c>
      <c r="AC47" s="271">
        <f t="shared" si="19"/>
        <v>2296383353.2674408</v>
      </c>
      <c r="AD47" s="271">
        <f t="shared" si="33"/>
        <v>2438019253.6990342</v>
      </c>
      <c r="AE47" s="271">
        <f t="shared" si="34"/>
        <v>2898408929.2355022</v>
      </c>
      <c r="AF47" s="271"/>
      <c r="AG47" s="33" t="str">
        <f t="shared" si="20"/>
        <v>BERTAHAP</v>
      </c>
      <c r="AH47" s="273">
        <f t="shared" si="21"/>
        <v>0</v>
      </c>
      <c r="AI47" s="274">
        <v>2</v>
      </c>
      <c r="AJ47" s="275"/>
      <c r="AK47" s="271" t="e">
        <f>IF(AJ47&gt;#REF!,"LB","KR")</f>
        <v>#REF!</v>
      </c>
      <c r="AL47" s="52">
        <f t="shared" si="22"/>
        <v>1988228000</v>
      </c>
      <c r="AM47" s="52">
        <f t="shared" si="22"/>
        <v>2241051000</v>
      </c>
      <c r="AN47" s="52">
        <f t="shared" si="22"/>
        <v>2379274000</v>
      </c>
      <c r="AO47" s="438">
        <f t="shared" si="22"/>
        <v>2526022000</v>
      </c>
      <c r="AP47" s="438">
        <f t="shared" si="35"/>
        <v>2379274000</v>
      </c>
      <c r="AQ47" s="52">
        <f t="shared" si="35"/>
        <v>2526022000</v>
      </c>
      <c r="AR47" s="52">
        <f t="shared" si="35"/>
        <v>2681822000</v>
      </c>
      <c r="AS47" s="43"/>
      <c r="AT47" s="442">
        <v>8</v>
      </c>
      <c r="AU47" s="311">
        <f t="shared" si="36"/>
        <v>-1783773.3164819963</v>
      </c>
      <c r="AV47" s="311"/>
      <c r="AW47" s="448"/>
      <c r="AX47" s="448"/>
      <c r="AY47" s="448"/>
      <c r="AZ47" s="448"/>
      <c r="BA47" s="448"/>
      <c r="BB47" s="43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303">
        <f>O70</f>
        <v>29706633.489600003</v>
      </c>
      <c r="BV47" s="43"/>
      <c r="BW47" s="446"/>
      <c r="BX47" s="444"/>
      <c r="BY47" s="444" t="str">
        <f t="shared" si="37"/>
        <v>2BR-17</v>
      </c>
      <c r="BZ47" s="445">
        <f t="shared" si="38"/>
        <v>17</v>
      </c>
      <c r="CA47" s="444">
        <f t="shared" si="39"/>
        <v>85</v>
      </c>
      <c r="CB47" s="444">
        <f t="shared" si="39"/>
        <v>74</v>
      </c>
      <c r="CC47" s="444">
        <f t="shared" si="40"/>
        <v>29229401.923818003</v>
      </c>
      <c r="CD47" s="444">
        <f t="shared" si="41"/>
        <v>1988228000</v>
      </c>
      <c r="CE47" s="444">
        <f t="shared" si="41"/>
        <v>2241051000</v>
      </c>
      <c r="CF47" s="444">
        <f t="shared" si="41"/>
        <v>2379274000</v>
      </c>
      <c r="CG47" s="444">
        <f t="shared" si="41"/>
        <v>2526022000</v>
      </c>
      <c r="CH47" s="444">
        <f t="shared" si="42"/>
        <v>2681822000</v>
      </c>
      <c r="CI47" s="43"/>
      <c r="CJ47" s="438">
        <f t="shared" si="43"/>
        <v>2681821274.9996428</v>
      </c>
      <c r="CK47" s="43">
        <f t="shared" si="44"/>
        <v>2522031000</v>
      </c>
      <c r="CL47" s="43">
        <f t="shared" si="44"/>
        <v>2677584000</v>
      </c>
      <c r="CM47" s="44">
        <f t="shared" si="24"/>
        <v>37830465</v>
      </c>
      <c r="CN47" s="44">
        <f t="shared" si="25"/>
        <v>26775840</v>
      </c>
      <c r="CO47" s="44">
        <f t="shared" si="26"/>
        <v>59481850</v>
      </c>
      <c r="CP47" s="44">
        <f t="shared" si="27"/>
        <v>52625458.333333336</v>
      </c>
      <c r="CQ47" s="43">
        <f t="shared" si="45"/>
        <v>2842731307.7562084</v>
      </c>
    </row>
    <row r="48" spans="1:97">
      <c r="A48" s="3">
        <f t="shared" si="28"/>
        <v>9</v>
      </c>
      <c r="B48" s="263">
        <v>9</v>
      </c>
      <c r="C48" s="264" t="s">
        <v>132</v>
      </c>
      <c r="D48" s="299">
        <v>19</v>
      </c>
      <c r="E48" s="266"/>
      <c r="F48" s="41" t="s">
        <v>78</v>
      </c>
      <c r="G48" s="267">
        <f t="shared" si="3"/>
        <v>138</v>
      </c>
      <c r="H48" s="267">
        <f t="shared" si="4"/>
        <v>120</v>
      </c>
      <c r="I48" s="268">
        <f t="shared" si="5"/>
        <v>27506142.120000001</v>
      </c>
      <c r="J48" s="268">
        <f t="shared" si="6"/>
        <v>1</v>
      </c>
      <c r="K48" s="269">
        <f t="shared" si="7"/>
        <v>1.06</v>
      </c>
      <c r="L48" s="270">
        <f t="shared" si="8"/>
        <v>1.0024999999999999</v>
      </c>
      <c r="M48" s="271">
        <f t="shared" si="9"/>
        <v>24425401.197308879</v>
      </c>
      <c r="N48" s="271">
        <f t="shared" si="10"/>
        <v>27531329.747285482</v>
      </c>
      <c r="O48" s="271">
        <f t="shared" si="11"/>
        <v>29229401.923818003</v>
      </c>
      <c r="P48" s="271">
        <f t="shared" si="12"/>
        <v>31032207.476587035</v>
      </c>
      <c r="Q48" s="271">
        <f t="shared" si="29"/>
        <v>34860204.785549015</v>
      </c>
      <c r="R48" s="272">
        <f t="shared" si="13"/>
        <v>29229401.923818003</v>
      </c>
      <c r="S48" s="271">
        <f t="shared" si="13"/>
        <v>31032207.476587035</v>
      </c>
      <c r="T48" s="271">
        <f t="shared" si="14"/>
        <v>32946206.131068032</v>
      </c>
      <c r="U48" s="271">
        <f t="shared" si="30"/>
        <v>39167688.23291219</v>
      </c>
      <c r="V48" s="271"/>
      <c r="W48" s="271">
        <f t="shared" si="15"/>
        <v>2931048143.6770654</v>
      </c>
      <c r="X48" s="271">
        <f t="shared" si="16"/>
        <v>3303759569.6742578</v>
      </c>
      <c r="Y48" s="271">
        <f t="shared" si="17"/>
        <v>3507528230.8581605</v>
      </c>
      <c r="Z48" s="272">
        <f t="shared" si="31"/>
        <v>3723864897.190444</v>
      </c>
      <c r="AA48" s="272">
        <f t="shared" si="32"/>
        <v>4183224574.2658815</v>
      </c>
      <c r="AB48" s="272">
        <f t="shared" si="18"/>
        <v>3507528230.8581605</v>
      </c>
      <c r="AC48" s="271">
        <f t="shared" si="19"/>
        <v>3723864897.190444</v>
      </c>
      <c r="AD48" s="271">
        <f t="shared" si="33"/>
        <v>3953544735.7281637</v>
      </c>
      <c r="AE48" s="271">
        <f t="shared" si="34"/>
        <v>4700122587.9494629</v>
      </c>
      <c r="AF48" s="271"/>
      <c r="AG48" s="33" t="str">
        <f t="shared" si="20"/>
        <v>BERTAHAP</v>
      </c>
      <c r="AH48" s="273">
        <f t="shared" si="21"/>
        <v>0</v>
      </c>
      <c r="AI48" s="274">
        <v>2</v>
      </c>
      <c r="AJ48" s="275"/>
      <c r="AK48" s="271" t="e">
        <f>IF(AJ48&gt;#REF!,"LB","KR")</f>
        <v>#REF!</v>
      </c>
      <c r="AL48" s="52">
        <f t="shared" si="22"/>
        <v>3224153000</v>
      </c>
      <c r="AM48" s="52">
        <f t="shared" si="22"/>
        <v>3634136000</v>
      </c>
      <c r="AN48" s="52">
        <f t="shared" si="22"/>
        <v>3858282000</v>
      </c>
      <c r="AO48" s="438">
        <f t="shared" si="22"/>
        <v>4096252000</v>
      </c>
      <c r="AP48" s="438">
        <f t="shared" si="35"/>
        <v>3858282000</v>
      </c>
      <c r="AQ48" s="52">
        <f t="shared" si="35"/>
        <v>4096252000</v>
      </c>
      <c r="AR48" s="52">
        <f t="shared" si="35"/>
        <v>4348900000</v>
      </c>
      <c r="AS48" s="43"/>
      <c r="AT48" s="442">
        <v>9</v>
      </c>
      <c r="AU48" s="311">
        <f t="shared" si="36"/>
        <v>-1783773.3164819963</v>
      </c>
      <c r="AV48" s="311"/>
      <c r="AW48" s="311"/>
      <c r="AX48" s="311"/>
      <c r="AY48" s="311"/>
      <c r="AZ48" s="43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305">
        <f>O71</f>
        <v>29156510.647200003</v>
      </c>
      <c r="BV48" s="43"/>
      <c r="BW48" s="446"/>
      <c r="BX48" s="444"/>
      <c r="BY48" s="444" t="str">
        <f t="shared" si="37"/>
        <v>3BR-19</v>
      </c>
      <c r="BZ48" s="445">
        <f t="shared" si="38"/>
        <v>19</v>
      </c>
      <c r="CA48" s="444">
        <f t="shared" si="39"/>
        <v>138</v>
      </c>
      <c r="CB48" s="444">
        <f t="shared" si="39"/>
        <v>120</v>
      </c>
      <c r="CC48" s="444">
        <f t="shared" si="40"/>
        <v>29229401.923818003</v>
      </c>
      <c r="CD48" s="444">
        <f t="shared" si="41"/>
        <v>3224153000</v>
      </c>
      <c r="CE48" s="444">
        <f t="shared" si="41"/>
        <v>3634136000</v>
      </c>
      <c r="CF48" s="444">
        <f t="shared" si="41"/>
        <v>3858282000</v>
      </c>
      <c r="CG48" s="444">
        <f t="shared" si="41"/>
        <v>4096252000</v>
      </c>
      <c r="CH48" s="444">
        <f t="shared" si="42"/>
        <v>4348900000</v>
      </c>
      <c r="CI48" s="43"/>
      <c r="CJ48" s="438">
        <f t="shared" si="43"/>
        <v>4348899479.640255</v>
      </c>
      <c r="CK48" s="43">
        <f t="shared" si="44"/>
        <v>4089779000</v>
      </c>
      <c r="CL48" s="43">
        <f t="shared" si="44"/>
        <v>4342028000</v>
      </c>
      <c r="CM48" s="44">
        <f t="shared" si="24"/>
        <v>61346685</v>
      </c>
      <c r="CN48" s="44">
        <f t="shared" si="25"/>
        <v>43420280</v>
      </c>
      <c r="CO48" s="44">
        <f t="shared" si="26"/>
        <v>96457050</v>
      </c>
      <c r="CP48" s="44">
        <f t="shared" si="27"/>
        <v>85338583.333333328</v>
      </c>
      <c r="CQ48" s="43">
        <f t="shared" si="45"/>
        <v>4609834438.342205</v>
      </c>
    </row>
    <row r="49" spans="1:95">
      <c r="A49" s="3">
        <f t="shared" si="28"/>
        <v>10</v>
      </c>
      <c r="B49" s="263">
        <v>10</v>
      </c>
      <c r="C49" s="264" t="s">
        <v>132</v>
      </c>
      <c r="D49" s="299">
        <v>21</v>
      </c>
      <c r="E49" s="266"/>
      <c r="F49" s="41" t="s">
        <v>84</v>
      </c>
      <c r="G49" s="267">
        <f t="shared" si="3"/>
        <v>132</v>
      </c>
      <c r="H49" s="267">
        <f t="shared" si="4"/>
        <v>112</v>
      </c>
      <c r="I49" s="268">
        <f t="shared" si="5"/>
        <v>27506142.120000001</v>
      </c>
      <c r="J49" s="268">
        <f t="shared" si="6"/>
        <v>3</v>
      </c>
      <c r="K49" s="269">
        <f t="shared" si="7"/>
        <v>1.1000000000000001</v>
      </c>
      <c r="L49" s="270">
        <f t="shared" si="8"/>
        <v>1.0024999999999999</v>
      </c>
      <c r="M49" s="271">
        <f t="shared" si="9"/>
        <v>25347114.450037517</v>
      </c>
      <c r="N49" s="271">
        <f t="shared" si="10"/>
        <v>28570247.85095663</v>
      </c>
      <c r="O49" s="271">
        <f t="shared" si="11"/>
        <v>30332398.222830001</v>
      </c>
      <c r="P49" s="271">
        <f t="shared" si="12"/>
        <v>32203234.173816733</v>
      </c>
      <c r="Q49" s="271">
        <f t="shared" si="29"/>
        <v>36175684.211418793</v>
      </c>
      <c r="R49" s="272">
        <f t="shared" si="13"/>
        <v>30332398.222830001</v>
      </c>
      <c r="S49" s="271">
        <f t="shared" si="13"/>
        <v>32203234.173816733</v>
      </c>
      <c r="T49" s="271">
        <f t="shared" si="14"/>
        <v>34189459.192617767</v>
      </c>
      <c r="U49" s="271">
        <f t="shared" si="30"/>
        <v>40645714.203965478</v>
      </c>
      <c r="V49" s="271"/>
      <c r="W49" s="271">
        <f t="shared" si="15"/>
        <v>2838876818.404202</v>
      </c>
      <c r="X49" s="271">
        <f t="shared" si="16"/>
        <v>3199867759.3071427</v>
      </c>
      <c r="Y49" s="271">
        <f t="shared" si="17"/>
        <v>3397228600.9569602</v>
      </c>
      <c r="Z49" s="272">
        <f t="shared" si="31"/>
        <v>3606762227.467474</v>
      </c>
      <c r="AA49" s="272">
        <f t="shared" si="32"/>
        <v>4051676631.6789045</v>
      </c>
      <c r="AB49" s="272">
        <f t="shared" si="18"/>
        <v>3397228600.9569602</v>
      </c>
      <c r="AC49" s="271">
        <f t="shared" si="19"/>
        <v>3606762227.467474</v>
      </c>
      <c r="AD49" s="271">
        <f t="shared" si="33"/>
        <v>3829219429.5731897</v>
      </c>
      <c r="AE49" s="271">
        <f t="shared" si="34"/>
        <v>4552319990.8441334</v>
      </c>
      <c r="AF49" s="271"/>
      <c r="AG49" s="33" t="str">
        <f t="shared" si="20"/>
        <v>BERTAHAP</v>
      </c>
      <c r="AH49" s="273">
        <f t="shared" si="21"/>
        <v>0</v>
      </c>
      <c r="AI49" s="274">
        <v>2</v>
      </c>
      <c r="AJ49" s="275"/>
      <c r="AK49" s="271" t="e">
        <f>IF(AJ49&gt;#REF!,"LB","KR")</f>
        <v>#REF!</v>
      </c>
      <c r="AL49" s="52">
        <f t="shared" si="22"/>
        <v>3122765000</v>
      </c>
      <c r="AM49" s="52">
        <f t="shared" si="22"/>
        <v>3519855000</v>
      </c>
      <c r="AN49" s="52">
        <f t="shared" si="22"/>
        <v>3736952000</v>
      </c>
      <c r="AO49" s="438">
        <f t="shared" si="22"/>
        <v>3967439000</v>
      </c>
      <c r="AP49" s="438">
        <f t="shared" si="35"/>
        <v>3736952000</v>
      </c>
      <c r="AQ49" s="52">
        <f t="shared" si="35"/>
        <v>3967439000</v>
      </c>
      <c r="AR49" s="52">
        <f t="shared" si="35"/>
        <v>4212142000</v>
      </c>
      <c r="AS49" s="43"/>
      <c r="AT49" s="442">
        <v>10</v>
      </c>
      <c r="AU49" s="311">
        <f t="shared" si="36"/>
        <v>-680777.01746999845</v>
      </c>
      <c r="AV49" s="311"/>
      <c r="AW49" s="311"/>
      <c r="AX49" s="311"/>
      <c r="AY49" s="311"/>
      <c r="AZ49" s="43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306">
        <f>O79</f>
        <v>30256756.332000002</v>
      </c>
      <c r="BV49" s="43"/>
      <c r="BW49" s="443">
        <v>3</v>
      </c>
      <c r="BX49" s="444" t="s">
        <v>133</v>
      </c>
      <c r="BY49" s="444" t="str">
        <f t="shared" si="37"/>
        <v>3BR-21</v>
      </c>
      <c r="BZ49" s="445">
        <f t="shared" si="38"/>
        <v>21</v>
      </c>
      <c r="CA49" s="444">
        <f t="shared" si="39"/>
        <v>132</v>
      </c>
      <c r="CB49" s="444">
        <f t="shared" si="39"/>
        <v>112</v>
      </c>
      <c r="CC49" s="444">
        <f t="shared" si="40"/>
        <v>30332398.222830001</v>
      </c>
      <c r="CD49" s="444">
        <f t="shared" si="41"/>
        <v>3122765000</v>
      </c>
      <c r="CE49" s="444">
        <f t="shared" si="41"/>
        <v>3519855000</v>
      </c>
      <c r="CF49" s="444">
        <f t="shared" si="41"/>
        <v>3736952000</v>
      </c>
      <c r="CG49" s="444">
        <f t="shared" si="41"/>
        <v>3967439000</v>
      </c>
      <c r="CH49" s="444">
        <f t="shared" si="42"/>
        <v>4212142000</v>
      </c>
      <c r="CI49" s="43">
        <v>2</v>
      </c>
      <c r="CJ49" s="438">
        <f t="shared" si="43"/>
        <v>4212141587.6280208</v>
      </c>
      <c r="CK49" s="43">
        <f t="shared" si="44"/>
        <v>3961170000</v>
      </c>
      <c r="CL49" s="43">
        <f t="shared" si="44"/>
        <v>4205486000</v>
      </c>
      <c r="CM49" s="44">
        <f t="shared" si="24"/>
        <v>59417550</v>
      </c>
      <c r="CN49" s="44">
        <f t="shared" si="25"/>
        <v>42054860</v>
      </c>
      <c r="CO49" s="44">
        <f t="shared" si="26"/>
        <v>93423800</v>
      </c>
      <c r="CP49" s="44">
        <f t="shared" si="27"/>
        <v>82654979.166666672</v>
      </c>
      <c r="CQ49" s="43">
        <f t="shared" si="45"/>
        <v>4464870837.4902248</v>
      </c>
    </row>
    <row r="50" spans="1:95">
      <c r="A50" s="3">
        <f t="shared" si="28"/>
        <v>11</v>
      </c>
      <c r="B50" s="263">
        <v>1</v>
      </c>
      <c r="C50" s="264" t="s">
        <v>134</v>
      </c>
      <c r="D50" s="265" t="s">
        <v>19</v>
      </c>
      <c r="E50" s="266"/>
      <c r="F50" s="41" t="s">
        <v>72</v>
      </c>
      <c r="G50" s="267">
        <f t="shared" si="3"/>
        <v>175</v>
      </c>
      <c r="H50" s="267">
        <f t="shared" si="4"/>
        <v>156</v>
      </c>
      <c r="I50" s="268">
        <f t="shared" si="5"/>
        <v>27506142.120000001</v>
      </c>
      <c r="J50" s="268">
        <f t="shared" si="6"/>
        <v>5</v>
      </c>
      <c r="K50" s="269">
        <f t="shared" si="7"/>
        <v>1.08</v>
      </c>
      <c r="L50" s="270">
        <f t="shared" si="8"/>
        <v>1.0024999999999999</v>
      </c>
      <c r="M50" s="271">
        <f t="shared" si="9"/>
        <v>24886257.823673196</v>
      </c>
      <c r="N50" s="271">
        <f t="shared" si="10"/>
        <v>28050788.799121056</v>
      </c>
      <c r="O50" s="271">
        <f t="shared" si="11"/>
        <v>29780900.073324002</v>
      </c>
      <c r="P50" s="271">
        <f t="shared" si="12"/>
        <v>31617720.825201884</v>
      </c>
      <c r="Q50" s="271">
        <f t="shared" si="29"/>
        <v>35517944.498483904</v>
      </c>
      <c r="R50" s="272">
        <f t="shared" si="13"/>
        <v>29780900.073324002</v>
      </c>
      <c r="S50" s="271">
        <f t="shared" si="13"/>
        <v>31617720.825201884</v>
      </c>
      <c r="T50" s="271">
        <f t="shared" si="14"/>
        <v>33567832.661842898</v>
      </c>
      <c r="U50" s="271">
        <f t="shared" si="30"/>
        <v>39906701.218438834</v>
      </c>
      <c r="V50" s="271"/>
      <c r="W50" s="271">
        <f t="shared" si="15"/>
        <v>3882256220.4930186</v>
      </c>
      <c r="X50" s="271">
        <f t="shared" si="16"/>
        <v>4375923052.6628847</v>
      </c>
      <c r="Y50" s="271">
        <f t="shared" si="17"/>
        <v>4645820411.4385443</v>
      </c>
      <c r="Z50" s="272">
        <f t="shared" si="31"/>
        <v>4932364448.7314939</v>
      </c>
      <c r="AA50" s="272">
        <f t="shared" si="32"/>
        <v>5540799341.7634888</v>
      </c>
      <c r="AB50" s="272">
        <f t="shared" si="18"/>
        <v>4645820411.4385443</v>
      </c>
      <c r="AC50" s="271">
        <f t="shared" si="19"/>
        <v>4932364448.7314939</v>
      </c>
      <c r="AD50" s="271">
        <f t="shared" si="33"/>
        <v>5236581895.2474918</v>
      </c>
      <c r="AE50" s="271">
        <f t="shared" si="34"/>
        <v>6225445390.076458</v>
      </c>
      <c r="AF50" s="271"/>
      <c r="AG50" s="33" t="str">
        <f t="shared" si="20"/>
        <v>BERTAHAP</v>
      </c>
      <c r="AH50" s="273">
        <f t="shared" si="21"/>
        <v>0</v>
      </c>
      <c r="AI50" s="274">
        <v>2</v>
      </c>
      <c r="AJ50" s="275"/>
      <c r="AK50" s="271" t="e">
        <f>IF(AJ50&gt;#REF!,"LB","KR")</f>
        <v>#REF!</v>
      </c>
      <c r="AL50" s="52">
        <f t="shared" si="22"/>
        <v>4270482000</v>
      </c>
      <c r="AM50" s="52">
        <f t="shared" si="22"/>
        <v>4813516000</v>
      </c>
      <c r="AN50" s="52">
        <f t="shared" si="22"/>
        <v>5110403000</v>
      </c>
      <c r="AO50" s="438">
        <f t="shared" si="22"/>
        <v>5425601000</v>
      </c>
      <c r="AP50" s="438">
        <f t="shared" si="35"/>
        <v>5110403000</v>
      </c>
      <c r="AQ50" s="52">
        <f t="shared" si="35"/>
        <v>5425601000</v>
      </c>
      <c r="AR50" s="52">
        <f t="shared" si="35"/>
        <v>5760241000</v>
      </c>
      <c r="AS50" s="43"/>
      <c r="AT50" s="442">
        <v>11</v>
      </c>
      <c r="AU50" s="311">
        <f t="shared" si="36"/>
        <v>-1232275.1669759974</v>
      </c>
      <c r="AV50" s="311"/>
      <c r="AW50" s="311"/>
      <c r="AX50" s="311"/>
      <c r="AY50" s="311"/>
      <c r="AZ50" s="43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307">
        <f>O93</f>
        <v>29156510.647200003</v>
      </c>
      <c r="BV50" s="43"/>
      <c r="BW50" s="443">
        <v>4</v>
      </c>
      <c r="BX50" s="444" t="s">
        <v>135</v>
      </c>
      <c r="BY50" s="444" t="str">
        <f>F60</f>
        <v>3BR-1</v>
      </c>
      <c r="BZ50" s="445" t="str">
        <f>D60</f>
        <v>01</v>
      </c>
      <c r="CA50" s="444">
        <f>G60</f>
        <v>175</v>
      </c>
      <c r="CB50" s="444">
        <f>H60</f>
        <v>156</v>
      </c>
      <c r="CC50" s="444">
        <f>O60</f>
        <v>30003699.824496005</v>
      </c>
      <c r="CD50" s="444">
        <f>AL60</f>
        <v>4302431000</v>
      </c>
      <c r="CE50" s="444">
        <f>AM60</f>
        <v>4849527000</v>
      </c>
      <c r="CF50" s="444">
        <f>AN60</f>
        <v>5148635000</v>
      </c>
      <c r="CG50" s="444">
        <f>AO60</f>
        <v>5466192000</v>
      </c>
      <c r="CH50" s="444">
        <f>AR60</f>
        <v>5803335000</v>
      </c>
      <c r="CI50" s="43">
        <v>8</v>
      </c>
      <c r="CJ50" s="438">
        <f t="shared" si="43"/>
        <v>5760239693.6603632</v>
      </c>
      <c r="CK50" s="43">
        <f t="shared" si="44"/>
        <v>5417028000</v>
      </c>
      <c r="CL50" s="43">
        <f t="shared" si="44"/>
        <v>5751138000</v>
      </c>
      <c r="CM50" s="44">
        <f t="shared" si="24"/>
        <v>81255420</v>
      </c>
      <c r="CN50" s="44">
        <f t="shared" si="25"/>
        <v>57511380</v>
      </c>
      <c r="CO50" s="44">
        <f t="shared" si="26"/>
        <v>127760075</v>
      </c>
      <c r="CP50" s="44">
        <f t="shared" si="27"/>
        <v>113033354.16666667</v>
      </c>
      <c r="CQ50" s="43">
        <f t="shared" si="45"/>
        <v>6105855146.9632425</v>
      </c>
    </row>
    <row r="51" spans="1:95">
      <c r="A51" s="3">
        <f t="shared" si="28"/>
        <v>12</v>
      </c>
      <c r="B51" s="263">
        <v>2</v>
      </c>
      <c r="C51" s="264" t="s">
        <v>134</v>
      </c>
      <c r="D51" s="265" t="s">
        <v>29</v>
      </c>
      <c r="E51" s="266"/>
      <c r="F51" s="41" t="s">
        <v>74</v>
      </c>
      <c r="G51" s="267">
        <f t="shared" si="3"/>
        <v>85</v>
      </c>
      <c r="H51" s="267">
        <f t="shared" si="4"/>
        <v>74</v>
      </c>
      <c r="I51" s="268">
        <f t="shared" si="5"/>
        <v>27506142.120000001</v>
      </c>
      <c r="J51" s="268">
        <f t="shared" si="6"/>
        <v>1</v>
      </c>
      <c r="K51" s="269">
        <f t="shared" si="7"/>
        <v>1.06</v>
      </c>
      <c r="L51" s="270">
        <f t="shared" si="8"/>
        <v>1.0024999999999999</v>
      </c>
      <c r="M51" s="271">
        <f t="shared" si="9"/>
        <v>24425401.197308879</v>
      </c>
      <c r="N51" s="271">
        <f t="shared" si="10"/>
        <v>27531329.747285482</v>
      </c>
      <c r="O51" s="271">
        <f t="shared" si="11"/>
        <v>29229401.923818003</v>
      </c>
      <c r="P51" s="271">
        <f t="shared" si="12"/>
        <v>31032207.476587035</v>
      </c>
      <c r="Q51" s="271">
        <f t="shared" si="29"/>
        <v>34860204.785549015</v>
      </c>
      <c r="R51" s="272">
        <f t="shared" si="13"/>
        <v>29229401.923818003</v>
      </c>
      <c r="S51" s="271">
        <f t="shared" si="13"/>
        <v>31032207.476587035</v>
      </c>
      <c r="T51" s="271">
        <f t="shared" si="14"/>
        <v>32946206.131068032</v>
      </c>
      <c r="U51" s="271">
        <f t="shared" si="30"/>
        <v>39167688.23291219</v>
      </c>
      <c r="V51" s="271"/>
      <c r="W51" s="271">
        <f t="shared" si="15"/>
        <v>1807479688.600857</v>
      </c>
      <c r="X51" s="271">
        <f t="shared" si="16"/>
        <v>2037318401.2991257</v>
      </c>
      <c r="Y51" s="271">
        <f t="shared" si="17"/>
        <v>2162975742.3625321</v>
      </c>
      <c r="Z51" s="272">
        <f t="shared" si="31"/>
        <v>2296383353.2674408</v>
      </c>
      <c r="AA51" s="272">
        <f t="shared" si="32"/>
        <v>2579655154.1306272</v>
      </c>
      <c r="AB51" s="272">
        <f t="shared" si="18"/>
        <v>2162975742.3625321</v>
      </c>
      <c r="AC51" s="271">
        <f t="shared" si="19"/>
        <v>2296383353.2674408</v>
      </c>
      <c r="AD51" s="271">
        <f t="shared" si="33"/>
        <v>2438019253.6990342</v>
      </c>
      <c r="AE51" s="271">
        <f t="shared" si="34"/>
        <v>2898408929.2355022</v>
      </c>
      <c r="AF51" s="271"/>
      <c r="AG51" s="33" t="str">
        <f t="shared" si="20"/>
        <v>BERTAHAP</v>
      </c>
      <c r="AH51" s="273">
        <f t="shared" si="21"/>
        <v>0</v>
      </c>
      <c r="AI51" s="274">
        <v>2</v>
      </c>
      <c r="AJ51" s="275"/>
      <c r="AK51" s="271" t="e">
        <f>IF(AJ51&gt;#REF!,"LB","KR")</f>
        <v>#REF!</v>
      </c>
      <c r="AL51" s="52">
        <f t="shared" si="22"/>
        <v>1988228000</v>
      </c>
      <c r="AM51" s="52">
        <f t="shared" si="22"/>
        <v>2241051000</v>
      </c>
      <c r="AN51" s="52">
        <f t="shared" si="22"/>
        <v>2379274000</v>
      </c>
      <c r="AO51" s="438">
        <f t="shared" si="22"/>
        <v>2526022000</v>
      </c>
      <c r="AP51" s="438">
        <f t="shared" si="35"/>
        <v>2379274000</v>
      </c>
      <c r="AQ51" s="52">
        <f t="shared" si="35"/>
        <v>2526022000</v>
      </c>
      <c r="AR51" s="52">
        <f t="shared" si="35"/>
        <v>2681822000</v>
      </c>
      <c r="AS51" s="43"/>
      <c r="AT51" s="442">
        <v>12</v>
      </c>
      <c r="AU51" s="311">
        <f t="shared" si="36"/>
        <v>-1783773.3164819963</v>
      </c>
      <c r="AV51" s="311"/>
      <c r="AW51" s="311"/>
      <c r="AX51" s="311"/>
      <c r="AY51" s="311"/>
      <c r="AZ51" s="43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308">
        <f>O116</f>
        <v>29448075.753672004</v>
      </c>
      <c r="BV51" s="43"/>
      <c r="BW51" s="446"/>
      <c r="BX51" s="444" t="s">
        <v>136</v>
      </c>
      <c r="BY51" s="444"/>
      <c r="BZ51" s="445"/>
      <c r="CA51" s="444"/>
      <c r="CB51" s="444"/>
      <c r="CC51" s="444"/>
      <c r="CD51" s="444"/>
      <c r="CE51" s="444"/>
      <c r="CF51" s="444"/>
      <c r="CG51" s="444"/>
      <c r="CH51" s="444"/>
      <c r="CI51" s="43"/>
      <c r="CJ51" s="438">
        <f t="shared" si="43"/>
        <v>2681821274.9996428</v>
      </c>
      <c r="CK51" s="43">
        <f t="shared" si="44"/>
        <v>2522031000</v>
      </c>
      <c r="CL51" s="43">
        <f t="shared" si="44"/>
        <v>2677584000</v>
      </c>
      <c r="CM51" s="44">
        <f t="shared" si="24"/>
        <v>37830465</v>
      </c>
      <c r="CN51" s="44">
        <f t="shared" si="25"/>
        <v>26775840</v>
      </c>
      <c r="CO51" s="44">
        <f t="shared" si="26"/>
        <v>59481850</v>
      </c>
      <c r="CP51" s="44">
        <f t="shared" si="27"/>
        <v>52625458.333333336</v>
      </c>
      <c r="CQ51" s="43">
        <f t="shared" si="45"/>
        <v>2842731307.7562084</v>
      </c>
    </row>
    <row r="52" spans="1:95">
      <c r="A52" s="3">
        <f t="shared" si="28"/>
        <v>13</v>
      </c>
      <c r="B52" s="263">
        <v>3</v>
      </c>
      <c r="C52" s="264" t="s">
        <v>134</v>
      </c>
      <c r="D52" s="265" t="s">
        <v>32</v>
      </c>
      <c r="E52" s="266"/>
      <c r="F52" s="41" t="s">
        <v>56</v>
      </c>
      <c r="G52" s="267">
        <f t="shared" si="3"/>
        <v>85</v>
      </c>
      <c r="H52" s="267">
        <f t="shared" si="4"/>
        <v>74</v>
      </c>
      <c r="I52" s="268">
        <f t="shared" si="5"/>
        <v>27506142.120000001</v>
      </c>
      <c r="J52" s="268">
        <f t="shared" si="6"/>
        <v>1</v>
      </c>
      <c r="K52" s="269">
        <f t="shared" si="7"/>
        <v>1.06</v>
      </c>
      <c r="L52" s="270">
        <f t="shared" si="8"/>
        <v>1.0024999999999999</v>
      </c>
      <c r="M52" s="271">
        <f t="shared" si="9"/>
        <v>24425401.197308879</v>
      </c>
      <c r="N52" s="271">
        <f t="shared" si="10"/>
        <v>27531329.747285482</v>
      </c>
      <c r="O52" s="271">
        <f t="shared" si="11"/>
        <v>29229401.923818003</v>
      </c>
      <c r="P52" s="271">
        <f t="shared" si="12"/>
        <v>31032207.476587035</v>
      </c>
      <c r="Q52" s="271">
        <f t="shared" si="29"/>
        <v>34860204.785549015</v>
      </c>
      <c r="R52" s="272">
        <f t="shared" si="13"/>
        <v>29229401.923818003</v>
      </c>
      <c r="S52" s="271">
        <f t="shared" si="13"/>
        <v>31032207.476587035</v>
      </c>
      <c r="T52" s="271">
        <f t="shared" si="14"/>
        <v>32946206.131068032</v>
      </c>
      <c r="U52" s="271">
        <f t="shared" si="30"/>
        <v>39167688.23291219</v>
      </c>
      <c r="V52" s="271"/>
      <c r="W52" s="271">
        <f t="shared" si="15"/>
        <v>1807479688.600857</v>
      </c>
      <c r="X52" s="271">
        <f t="shared" si="16"/>
        <v>2037318401.2991257</v>
      </c>
      <c r="Y52" s="271">
        <f t="shared" si="17"/>
        <v>2162975742.3625321</v>
      </c>
      <c r="Z52" s="272">
        <f t="shared" si="31"/>
        <v>2296383353.2674408</v>
      </c>
      <c r="AA52" s="272">
        <f t="shared" si="32"/>
        <v>2579655154.1306272</v>
      </c>
      <c r="AB52" s="272">
        <f t="shared" si="18"/>
        <v>2162975742.3625321</v>
      </c>
      <c r="AC52" s="271">
        <f t="shared" si="19"/>
        <v>2296383353.2674408</v>
      </c>
      <c r="AD52" s="271">
        <f t="shared" si="33"/>
        <v>2438019253.6990342</v>
      </c>
      <c r="AE52" s="271">
        <f t="shared" si="34"/>
        <v>2898408929.2355022</v>
      </c>
      <c r="AF52" s="271"/>
      <c r="AG52" s="33" t="str">
        <f t="shared" si="20"/>
        <v>BERTAHAP</v>
      </c>
      <c r="AH52" s="273">
        <f t="shared" si="21"/>
        <v>0</v>
      </c>
      <c r="AI52" s="274">
        <v>2</v>
      </c>
      <c r="AJ52" s="275"/>
      <c r="AK52" s="271" t="e">
        <f>IF(AJ52&gt;#REF!,"LB","KR")</f>
        <v>#REF!</v>
      </c>
      <c r="AL52" s="52">
        <f t="shared" si="22"/>
        <v>1988228000</v>
      </c>
      <c r="AM52" s="52">
        <f t="shared" si="22"/>
        <v>2241051000</v>
      </c>
      <c r="AN52" s="52">
        <f t="shared" si="22"/>
        <v>2379274000</v>
      </c>
      <c r="AO52" s="438">
        <f t="shared" si="22"/>
        <v>2526022000</v>
      </c>
      <c r="AP52" s="438">
        <f t="shared" si="35"/>
        <v>2379274000</v>
      </c>
      <c r="AQ52" s="52">
        <f t="shared" si="35"/>
        <v>2526022000</v>
      </c>
      <c r="AR52" s="52">
        <f t="shared" si="35"/>
        <v>2681822000</v>
      </c>
      <c r="AS52" s="43"/>
      <c r="AT52" s="442">
        <v>13</v>
      </c>
      <c r="AU52" s="311">
        <f t="shared" si="36"/>
        <v>-1783773.3164819963</v>
      </c>
      <c r="AV52" s="311"/>
      <c r="AW52" s="311"/>
      <c r="AX52" s="311"/>
      <c r="AY52" s="311"/>
      <c r="AZ52" s="43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309">
        <f>O124</f>
        <v>30300766.159392003</v>
      </c>
      <c r="BV52" s="43"/>
      <c r="BW52" s="443">
        <v>5</v>
      </c>
      <c r="BX52" s="449" t="s">
        <v>137</v>
      </c>
      <c r="BY52" s="444" t="str">
        <f>F61</f>
        <v>2BR-3</v>
      </c>
      <c r="BZ52" s="445" t="str">
        <f>D61</f>
        <v>03</v>
      </c>
      <c r="CA52" s="444">
        <f t="shared" ref="CA52:CB56" si="46">G61</f>
        <v>85</v>
      </c>
      <c r="CB52" s="444">
        <f t="shared" si="46"/>
        <v>74</v>
      </c>
      <c r="CC52" s="444">
        <f>O61</f>
        <v>29448075.753672004</v>
      </c>
      <c r="CD52" s="444">
        <f t="shared" ref="CD52:CG56" si="47">AL61</f>
        <v>2003103000</v>
      </c>
      <c r="CE52" s="444">
        <f t="shared" si="47"/>
        <v>2257817000</v>
      </c>
      <c r="CF52" s="444">
        <f t="shared" si="47"/>
        <v>2397074000</v>
      </c>
      <c r="CG52" s="444">
        <f t="shared" si="47"/>
        <v>2544920000</v>
      </c>
      <c r="CH52" s="444">
        <f>AR61</f>
        <v>2701885000</v>
      </c>
      <c r="CI52" s="43">
        <v>6</v>
      </c>
      <c r="CJ52" s="438">
        <f t="shared" si="43"/>
        <v>2681821274.9996428</v>
      </c>
      <c r="CK52" s="43">
        <f t="shared" si="44"/>
        <v>2522031000</v>
      </c>
      <c r="CL52" s="43">
        <f t="shared" si="44"/>
        <v>2677584000</v>
      </c>
      <c r="CM52" s="44">
        <f t="shared" si="24"/>
        <v>37830465</v>
      </c>
      <c r="CN52" s="44">
        <f t="shared" si="25"/>
        <v>26775840</v>
      </c>
      <c r="CO52" s="44">
        <f t="shared" si="26"/>
        <v>59481850</v>
      </c>
      <c r="CP52" s="44">
        <f t="shared" si="27"/>
        <v>52625458.333333336</v>
      </c>
      <c r="CQ52" s="43">
        <f t="shared" si="45"/>
        <v>2842731307.7562084</v>
      </c>
    </row>
    <row r="53" spans="1:95">
      <c r="A53" s="3">
        <f t="shared" si="28"/>
        <v>14</v>
      </c>
      <c r="B53" s="263">
        <v>4</v>
      </c>
      <c r="C53" s="264" t="s">
        <v>134</v>
      </c>
      <c r="D53" s="265" t="s">
        <v>38</v>
      </c>
      <c r="E53" s="266"/>
      <c r="F53" s="41" t="s">
        <v>58</v>
      </c>
      <c r="G53" s="267">
        <f t="shared" si="3"/>
        <v>101</v>
      </c>
      <c r="H53" s="267">
        <f t="shared" si="4"/>
        <v>90</v>
      </c>
      <c r="I53" s="268">
        <f t="shared" si="5"/>
        <v>27506142.120000001</v>
      </c>
      <c r="J53" s="268">
        <f t="shared" si="6"/>
        <v>1</v>
      </c>
      <c r="K53" s="269">
        <f t="shared" si="7"/>
        <v>1.06</v>
      </c>
      <c r="L53" s="270">
        <f t="shared" si="8"/>
        <v>1.0024999999999999</v>
      </c>
      <c r="M53" s="271">
        <f t="shared" si="9"/>
        <v>24425401.197308879</v>
      </c>
      <c r="N53" s="271">
        <f t="shared" si="10"/>
        <v>27531329.747285482</v>
      </c>
      <c r="O53" s="271">
        <f t="shared" si="11"/>
        <v>29229401.923818003</v>
      </c>
      <c r="P53" s="271">
        <f t="shared" si="12"/>
        <v>31032207.476587035</v>
      </c>
      <c r="Q53" s="271">
        <f t="shared" si="29"/>
        <v>34860204.785549015</v>
      </c>
      <c r="R53" s="272">
        <f t="shared" si="13"/>
        <v>29229401.923818003</v>
      </c>
      <c r="S53" s="271">
        <f t="shared" si="13"/>
        <v>31032207.476587035</v>
      </c>
      <c r="T53" s="271">
        <f t="shared" si="14"/>
        <v>32946206.131068032</v>
      </c>
      <c r="U53" s="271">
        <f t="shared" si="30"/>
        <v>39167688.23291219</v>
      </c>
      <c r="V53" s="271"/>
      <c r="W53" s="271">
        <f t="shared" si="15"/>
        <v>2198286107.7577991</v>
      </c>
      <c r="X53" s="271">
        <f t="shared" si="16"/>
        <v>2477819677.2556934</v>
      </c>
      <c r="Y53" s="271">
        <f t="shared" si="17"/>
        <v>2630646173.1436205</v>
      </c>
      <c r="Z53" s="272">
        <f t="shared" si="31"/>
        <v>2792898672.8928332</v>
      </c>
      <c r="AA53" s="272">
        <f t="shared" si="32"/>
        <v>3137418430.6994114</v>
      </c>
      <c r="AB53" s="272">
        <f t="shared" si="18"/>
        <v>2630646173.1436205</v>
      </c>
      <c r="AC53" s="271">
        <f t="shared" si="19"/>
        <v>2792898672.8928332</v>
      </c>
      <c r="AD53" s="271">
        <f t="shared" si="33"/>
        <v>2965158551.796123</v>
      </c>
      <c r="AE53" s="271">
        <f t="shared" si="34"/>
        <v>3525091940.9620972</v>
      </c>
      <c r="AF53" s="271"/>
      <c r="AG53" s="33" t="str">
        <f t="shared" si="20"/>
        <v>BERTAHAP</v>
      </c>
      <c r="AH53" s="273">
        <f t="shared" si="21"/>
        <v>0</v>
      </c>
      <c r="AI53" s="274">
        <v>2</v>
      </c>
      <c r="AJ53" s="275"/>
      <c r="AK53" s="271" t="e">
        <f>IF(AJ53&gt;#REF!,"LB","KR")</f>
        <v>#REF!</v>
      </c>
      <c r="AL53" s="52">
        <f t="shared" si="22"/>
        <v>2418115000</v>
      </c>
      <c r="AM53" s="52">
        <f t="shared" si="22"/>
        <v>2725602000</v>
      </c>
      <c r="AN53" s="52">
        <f t="shared" si="22"/>
        <v>2893711000</v>
      </c>
      <c r="AO53" s="438">
        <f t="shared" si="22"/>
        <v>3072189000</v>
      </c>
      <c r="AP53" s="438">
        <f t="shared" si="35"/>
        <v>2893711000</v>
      </c>
      <c r="AQ53" s="52">
        <f t="shared" si="35"/>
        <v>3072189000</v>
      </c>
      <c r="AR53" s="52">
        <f t="shared" si="35"/>
        <v>3261675000</v>
      </c>
      <c r="AS53" s="43"/>
      <c r="AT53" s="442">
        <v>14</v>
      </c>
      <c r="AU53" s="311">
        <f t="shared" si="36"/>
        <v>-1783773.3164819963</v>
      </c>
      <c r="AV53" s="311"/>
      <c r="AW53" s="311"/>
      <c r="AX53" s="311"/>
      <c r="AY53" s="311"/>
      <c r="AZ53" s="43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50">
        <f>O131</f>
        <v>30861891.458640002</v>
      </c>
      <c r="BV53" s="43"/>
      <c r="BW53" s="443"/>
      <c r="BX53" s="444"/>
      <c r="BY53" s="444" t="str">
        <f>F62</f>
        <v>2BR-5</v>
      </c>
      <c r="BZ53" s="445" t="str">
        <f>D62</f>
        <v>05</v>
      </c>
      <c r="CA53" s="444">
        <f t="shared" si="46"/>
        <v>85</v>
      </c>
      <c r="CB53" s="444">
        <f t="shared" si="46"/>
        <v>74</v>
      </c>
      <c r="CC53" s="444">
        <f>O62</f>
        <v>29448075.753672004</v>
      </c>
      <c r="CD53" s="444">
        <f t="shared" si="47"/>
        <v>2003103000</v>
      </c>
      <c r="CE53" s="444">
        <f t="shared" si="47"/>
        <v>2257817000</v>
      </c>
      <c r="CF53" s="444">
        <f t="shared" si="47"/>
        <v>2397074000</v>
      </c>
      <c r="CG53" s="444">
        <f t="shared" si="47"/>
        <v>2544920000</v>
      </c>
      <c r="CH53" s="444">
        <f>AR62</f>
        <v>2701885000</v>
      </c>
      <c r="CI53" s="43"/>
      <c r="CJ53" s="438">
        <f t="shared" si="43"/>
        <v>3261674609.7301912</v>
      </c>
      <c r="CK53" s="43">
        <f t="shared" si="44"/>
        <v>3067334000</v>
      </c>
      <c r="CL53" s="43">
        <f t="shared" si="44"/>
        <v>3256521000</v>
      </c>
      <c r="CM53" s="44">
        <f t="shared" si="24"/>
        <v>46010010</v>
      </c>
      <c r="CN53" s="44">
        <f t="shared" si="25"/>
        <v>32565210</v>
      </c>
      <c r="CO53" s="44">
        <f t="shared" si="26"/>
        <v>72342775</v>
      </c>
      <c r="CP53" s="44">
        <f t="shared" si="27"/>
        <v>64003937.5</v>
      </c>
      <c r="CQ53" s="43">
        <f t="shared" si="45"/>
        <v>3457375828.7566538</v>
      </c>
    </row>
    <row r="54" spans="1:95">
      <c r="A54" s="3">
        <f t="shared" si="28"/>
        <v>15</v>
      </c>
      <c r="B54" s="263">
        <v>5</v>
      </c>
      <c r="C54" s="264" t="s">
        <v>134</v>
      </c>
      <c r="D54" s="265" t="s">
        <v>44</v>
      </c>
      <c r="E54" s="266"/>
      <c r="F54" s="41" t="s">
        <v>60</v>
      </c>
      <c r="G54" s="267">
        <f t="shared" si="3"/>
        <v>101</v>
      </c>
      <c r="H54" s="267">
        <f t="shared" si="4"/>
        <v>90</v>
      </c>
      <c r="I54" s="268">
        <f t="shared" si="5"/>
        <v>27506142.120000001</v>
      </c>
      <c r="J54" s="268">
        <f t="shared" si="6"/>
        <v>1</v>
      </c>
      <c r="K54" s="269">
        <f t="shared" si="7"/>
        <v>1.06</v>
      </c>
      <c r="L54" s="270">
        <f t="shared" si="8"/>
        <v>1.0024999999999999</v>
      </c>
      <c r="M54" s="271">
        <f t="shared" si="9"/>
        <v>24425401.197308879</v>
      </c>
      <c r="N54" s="271">
        <f t="shared" si="10"/>
        <v>27531329.747285482</v>
      </c>
      <c r="O54" s="271">
        <f t="shared" si="11"/>
        <v>29229401.923818003</v>
      </c>
      <c r="P54" s="271">
        <f t="shared" si="12"/>
        <v>31032207.476587035</v>
      </c>
      <c r="Q54" s="271">
        <f t="shared" si="29"/>
        <v>34860204.785549015</v>
      </c>
      <c r="R54" s="272">
        <f t="shared" si="13"/>
        <v>29229401.923818003</v>
      </c>
      <c r="S54" s="271">
        <f t="shared" si="13"/>
        <v>31032207.476587035</v>
      </c>
      <c r="T54" s="271">
        <f t="shared" si="14"/>
        <v>32946206.131068032</v>
      </c>
      <c r="U54" s="271">
        <f t="shared" si="30"/>
        <v>39167688.23291219</v>
      </c>
      <c r="V54" s="271"/>
      <c r="W54" s="271">
        <f t="shared" si="15"/>
        <v>2198286107.7577991</v>
      </c>
      <c r="X54" s="271">
        <f t="shared" si="16"/>
        <v>2477819677.2556934</v>
      </c>
      <c r="Y54" s="271">
        <f t="shared" si="17"/>
        <v>2630646173.1436205</v>
      </c>
      <c r="Z54" s="272">
        <f t="shared" si="31"/>
        <v>2792898672.8928332</v>
      </c>
      <c r="AA54" s="272">
        <f t="shared" si="32"/>
        <v>3137418430.6994114</v>
      </c>
      <c r="AB54" s="272">
        <f t="shared" si="18"/>
        <v>2630646173.1436205</v>
      </c>
      <c r="AC54" s="271">
        <f t="shared" si="19"/>
        <v>2792898672.8928332</v>
      </c>
      <c r="AD54" s="271">
        <f t="shared" si="33"/>
        <v>2965158551.796123</v>
      </c>
      <c r="AE54" s="271">
        <f t="shared" si="34"/>
        <v>3525091940.9620972</v>
      </c>
      <c r="AF54" s="271"/>
      <c r="AG54" s="33" t="str">
        <f t="shared" si="20"/>
        <v>BERTAHAP</v>
      </c>
      <c r="AH54" s="273">
        <f t="shared" si="21"/>
        <v>0</v>
      </c>
      <c r="AI54" s="274">
        <v>2</v>
      </c>
      <c r="AJ54" s="275"/>
      <c r="AK54" s="271" t="e">
        <f>IF(AJ54&gt;#REF!,"LB","KR")</f>
        <v>#REF!</v>
      </c>
      <c r="AL54" s="52">
        <f t="shared" si="22"/>
        <v>2418115000</v>
      </c>
      <c r="AM54" s="52">
        <f t="shared" si="22"/>
        <v>2725602000</v>
      </c>
      <c r="AN54" s="52">
        <f t="shared" si="22"/>
        <v>2893711000</v>
      </c>
      <c r="AO54" s="438">
        <f t="shared" si="22"/>
        <v>3072189000</v>
      </c>
      <c r="AP54" s="438">
        <f t="shared" si="35"/>
        <v>2893711000</v>
      </c>
      <c r="AQ54" s="52">
        <f t="shared" si="35"/>
        <v>3072189000</v>
      </c>
      <c r="AR54" s="52">
        <f t="shared" si="35"/>
        <v>3261675000</v>
      </c>
      <c r="AS54" s="43"/>
      <c r="AT54" s="442">
        <v>15</v>
      </c>
      <c r="AU54" s="311">
        <f t="shared" si="36"/>
        <v>-1783773.3164819963</v>
      </c>
      <c r="AV54" s="311"/>
      <c r="AW54" s="311"/>
      <c r="AX54" s="311"/>
      <c r="AY54" s="311"/>
      <c r="AZ54" s="43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51">
        <f>O133</f>
        <v>29448075.753672004</v>
      </c>
      <c r="BV54" s="43"/>
      <c r="BW54" s="443"/>
      <c r="BX54" s="444"/>
      <c r="BY54" s="444" t="str">
        <f>F63</f>
        <v>2BR-7</v>
      </c>
      <c r="BZ54" s="445" t="str">
        <f>D63</f>
        <v>07</v>
      </c>
      <c r="CA54" s="444">
        <f t="shared" si="46"/>
        <v>101</v>
      </c>
      <c r="CB54" s="444">
        <f t="shared" si="46"/>
        <v>90</v>
      </c>
      <c r="CC54" s="444">
        <f>O63</f>
        <v>29448075.753672004</v>
      </c>
      <c r="CD54" s="444">
        <f t="shared" si="47"/>
        <v>2436206000</v>
      </c>
      <c r="CE54" s="444">
        <f t="shared" si="47"/>
        <v>2745993000</v>
      </c>
      <c r="CF54" s="444">
        <f t="shared" si="47"/>
        <v>2915360000</v>
      </c>
      <c r="CG54" s="444">
        <f t="shared" si="47"/>
        <v>3095173000</v>
      </c>
      <c r="CH54" s="444">
        <f>AR63</f>
        <v>3286076000</v>
      </c>
      <c r="CI54" s="43"/>
      <c r="CJ54" s="438">
        <f t="shared" si="43"/>
        <v>3261674609.7301912</v>
      </c>
      <c r="CK54" s="43">
        <f t="shared" si="44"/>
        <v>3067334000</v>
      </c>
      <c r="CL54" s="43">
        <f t="shared" si="44"/>
        <v>3256521000</v>
      </c>
      <c r="CM54" s="44">
        <f t="shared" si="24"/>
        <v>46010010</v>
      </c>
      <c r="CN54" s="44">
        <f t="shared" si="25"/>
        <v>32565210</v>
      </c>
      <c r="CO54" s="44">
        <f t="shared" si="26"/>
        <v>72342775</v>
      </c>
      <c r="CP54" s="44">
        <f t="shared" si="27"/>
        <v>64003937.5</v>
      </c>
      <c r="CQ54" s="43">
        <f t="shared" si="45"/>
        <v>3457375828.7566538</v>
      </c>
    </row>
    <row r="55" spans="1:95">
      <c r="A55" s="3">
        <f t="shared" si="28"/>
        <v>16</v>
      </c>
      <c r="B55" s="263">
        <v>6</v>
      </c>
      <c r="C55" s="264" t="s">
        <v>134</v>
      </c>
      <c r="D55" s="299">
        <v>11</v>
      </c>
      <c r="E55" s="266"/>
      <c r="F55" s="41" t="s">
        <v>62</v>
      </c>
      <c r="G55" s="267">
        <f t="shared" si="3"/>
        <v>101</v>
      </c>
      <c r="H55" s="267">
        <f t="shared" si="4"/>
        <v>90</v>
      </c>
      <c r="I55" s="268">
        <f t="shared" si="5"/>
        <v>27506142.120000001</v>
      </c>
      <c r="J55" s="268">
        <f t="shared" si="6"/>
        <v>1</v>
      </c>
      <c r="K55" s="269">
        <f t="shared" si="7"/>
        <v>1.06</v>
      </c>
      <c r="L55" s="270">
        <f t="shared" si="8"/>
        <v>1.0024999999999999</v>
      </c>
      <c r="M55" s="271">
        <f t="shared" si="9"/>
        <v>24425401.197308879</v>
      </c>
      <c r="N55" s="271">
        <f t="shared" si="10"/>
        <v>27531329.747285482</v>
      </c>
      <c r="O55" s="271">
        <f t="shared" si="11"/>
        <v>29229401.923818003</v>
      </c>
      <c r="P55" s="271">
        <f t="shared" si="12"/>
        <v>31032207.476587035</v>
      </c>
      <c r="Q55" s="271">
        <f t="shared" si="29"/>
        <v>34860204.785549015</v>
      </c>
      <c r="R55" s="272">
        <f t="shared" si="13"/>
        <v>29229401.923818003</v>
      </c>
      <c r="S55" s="271">
        <f t="shared" si="13"/>
        <v>31032207.476587035</v>
      </c>
      <c r="T55" s="271">
        <f t="shared" si="14"/>
        <v>32946206.131068032</v>
      </c>
      <c r="U55" s="271">
        <f t="shared" si="30"/>
        <v>39167688.23291219</v>
      </c>
      <c r="V55" s="271"/>
      <c r="W55" s="271">
        <f t="shared" si="15"/>
        <v>2198286107.7577991</v>
      </c>
      <c r="X55" s="271">
        <f t="shared" si="16"/>
        <v>2477819677.2556934</v>
      </c>
      <c r="Y55" s="271">
        <f t="shared" si="17"/>
        <v>2630646173.1436205</v>
      </c>
      <c r="Z55" s="272">
        <f t="shared" si="31"/>
        <v>2792898672.8928332</v>
      </c>
      <c r="AA55" s="272">
        <f t="shared" si="32"/>
        <v>3137418430.6994114</v>
      </c>
      <c r="AB55" s="272">
        <f t="shared" si="18"/>
        <v>2630646173.1436205</v>
      </c>
      <c r="AC55" s="271">
        <f t="shared" si="19"/>
        <v>2792898672.8928332</v>
      </c>
      <c r="AD55" s="271">
        <f t="shared" si="33"/>
        <v>2965158551.796123</v>
      </c>
      <c r="AE55" s="271">
        <f t="shared" si="34"/>
        <v>3525091940.9620972</v>
      </c>
      <c r="AF55" s="271"/>
      <c r="AG55" s="33" t="str">
        <f t="shared" si="20"/>
        <v>BERTAHAP</v>
      </c>
      <c r="AH55" s="273">
        <f t="shared" si="21"/>
        <v>0</v>
      </c>
      <c r="AI55" s="274">
        <v>2</v>
      </c>
      <c r="AJ55" s="275"/>
      <c r="AK55" s="271" t="e">
        <f>IF(AJ55&gt;#REF!,"LB","KR")</f>
        <v>#REF!</v>
      </c>
      <c r="AL55" s="52">
        <f t="shared" si="22"/>
        <v>2418115000</v>
      </c>
      <c r="AM55" s="52">
        <f t="shared" si="22"/>
        <v>2725602000</v>
      </c>
      <c r="AN55" s="52">
        <f t="shared" si="22"/>
        <v>2893711000</v>
      </c>
      <c r="AO55" s="438">
        <f t="shared" si="22"/>
        <v>3072189000</v>
      </c>
      <c r="AP55" s="438">
        <f t="shared" si="35"/>
        <v>2893711000</v>
      </c>
      <c r="AQ55" s="52">
        <f t="shared" si="35"/>
        <v>3072189000</v>
      </c>
      <c r="AR55" s="52">
        <f t="shared" si="35"/>
        <v>3261675000</v>
      </c>
      <c r="AS55" s="43"/>
      <c r="AT55" s="442">
        <v>16</v>
      </c>
      <c r="AU55" s="311">
        <f t="shared" si="36"/>
        <v>-1783773.3164819963</v>
      </c>
      <c r="AV55" s="311"/>
      <c r="AW55" s="311"/>
      <c r="AX55" s="311"/>
      <c r="AY55" s="311"/>
      <c r="AZ55" s="43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52">
        <f>O157</f>
        <v>30861891.458640002</v>
      </c>
      <c r="BV55" s="43"/>
      <c r="BW55" s="443"/>
      <c r="BX55" s="444"/>
      <c r="BY55" s="444" t="str">
        <f>F64</f>
        <v>2BR-9</v>
      </c>
      <c r="BZ55" s="445" t="str">
        <f>D64</f>
        <v>09</v>
      </c>
      <c r="CA55" s="444">
        <f t="shared" si="46"/>
        <v>101</v>
      </c>
      <c r="CB55" s="444">
        <f t="shared" si="46"/>
        <v>90</v>
      </c>
      <c r="CC55" s="444">
        <f>O64</f>
        <v>29448075.753672004</v>
      </c>
      <c r="CD55" s="444">
        <f t="shared" si="47"/>
        <v>2436206000</v>
      </c>
      <c r="CE55" s="444">
        <f t="shared" si="47"/>
        <v>2745993000</v>
      </c>
      <c r="CF55" s="444">
        <f t="shared" si="47"/>
        <v>2915360000</v>
      </c>
      <c r="CG55" s="444">
        <f t="shared" si="47"/>
        <v>3095173000</v>
      </c>
      <c r="CH55" s="444">
        <f>AR64</f>
        <v>3286076000</v>
      </c>
      <c r="CI55" s="43"/>
      <c r="CJ55" s="438">
        <f t="shared" si="43"/>
        <v>3261674609.7301912</v>
      </c>
      <c r="CK55" s="43">
        <f t="shared" si="44"/>
        <v>3067334000</v>
      </c>
      <c r="CL55" s="43">
        <f t="shared" si="44"/>
        <v>3256521000</v>
      </c>
      <c r="CM55" s="44">
        <f t="shared" si="24"/>
        <v>46010010</v>
      </c>
      <c r="CN55" s="44">
        <f t="shared" si="25"/>
        <v>32565210</v>
      </c>
      <c r="CO55" s="44">
        <f t="shared" si="26"/>
        <v>72342775</v>
      </c>
      <c r="CP55" s="44">
        <f t="shared" si="27"/>
        <v>64003937.5</v>
      </c>
      <c r="CQ55" s="43">
        <f t="shared" si="45"/>
        <v>3457375828.7566538</v>
      </c>
    </row>
    <row r="56" spans="1:95">
      <c r="A56" s="3">
        <f t="shared" si="28"/>
        <v>17</v>
      </c>
      <c r="B56" s="263">
        <v>7</v>
      </c>
      <c r="C56" s="264" t="s">
        <v>134</v>
      </c>
      <c r="D56" s="299">
        <v>15</v>
      </c>
      <c r="E56" s="266"/>
      <c r="F56" s="41" t="s">
        <v>64</v>
      </c>
      <c r="G56" s="267">
        <f t="shared" si="3"/>
        <v>101</v>
      </c>
      <c r="H56" s="267">
        <f t="shared" si="4"/>
        <v>90</v>
      </c>
      <c r="I56" s="268">
        <f t="shared" si="5"/>
        <v>27506142.120000001</v>
      </c>
      <c r="J56" s="268">
        <f t="shared" si="6"/>
        <v>1</v>
      </c>
      <c r="K56" s="269">
        <f t="shared" si="7"/>
        <v>1.06</v>
      </c>
      <c r="L56" s="270">
        <f t="shared" si="8"/>
        <v>1.0024999999999999</v>
      </c>
      <c r="M56" s="271">
        <f t="shared" si="9"/>
        <v>24425401.197308879</v>
      </c>
      <c r="N56" s="271">
        <f t="shared" si="10"/>
        <v>27531329.747285482</v>
      </c>
      <c r="O56" s="271">
        <f t="shared" si="11"/>
        <v>29229401.923818003</v>
      </c>
      <c r="P56" s="271">
        <f t="shared" si="12"/>
        <v>31032207.476587035</v>
      </c>
      <c r="Q56" s="271">
        <f t="shared" si="29"/>
        <v>34860204.785549015</v>
      </c>
      <c r="R56" s="272">
        <f t="shared" si="13"/>
        <v>29229401.923818003</v>
      </c>
      <c r="S56" s="271">
        <f t="shared" si="13"/>
        <v>31032207.476587035</v>
      </c>
      <c r="T56" s="271">
        <f t="shared" si="14"/>
        <v>32946206.131068032</v>
      </c>
      <c r="U56" s="271">
        <f t="shared" si="30"/>
        <v>39167688.23291219</v>
      </c>
      <c r="V56" s="271"/>
      <c r="W56" s="271">
        <f t="shared" si="15"/>
        <v>2198286107.7577991</v>
      </c>
      <c r="X56" s="271">
        <f t="shared" si="16"/>
        <v>2477819677.2556934</v>
      </c>
      <c r="Y56" s="271">
        <f t="shared" si="17"/>
        <v>2630646173.1436205</v>
      </c>
      <c r="Z56" s="272">
        <f t="shared" si="31"/>
        <v>2792898672.8928332</v>
      </c>
      <c r="AA56" s="272">
        <f t="shared" si="32"/>
        <v>3137418430.6994114</v>
      </c>
      <c r="AB56" s="272">
        <f t="shared" si="18"/>
        <v>2630646173.1436205</v>
      </c>
      <c r="AC56" s="271">
        <f t="shared" si="19"/>
        <v>2792898672.8928332</v>
      </c>
      <c r="AD56" s="271">
        <f t="shared" si="33"/>
        <v>2965158551.796123</v>
      </c>
      <c r="AE56" s="271">
        <f t="shared" si="34"/>
        <v>3525091940.9620972</v>
      </c>
      <c r="AF56" s="271"/>
      <c r="AG56" s="33" t="str">
        <f t="shared" si="20"/>
        <v>BERTAHAP</v>
      </c>
      <c r="AH56" s="273">
        <f t="shared" si="21"/>
        <v>0</v>
      </c>
      <c r="AI56" s="274">
        <v>2</v>
      </c>
      <c r="AJ56" s="275"/>
      <c r="AK56" s="271" t="e">
        <f>IF(AJ56&gt;#REF!,"LB","KR")</f>
        <v>#REF!</v>
      </c>
      <c r="AL56" s="52">
        <f t="shared" si="22"/>
        <v>2418115000</v>
      </c>
      <c r="AM56" s="52">
        <f t="shared" si="22"/>
        <v>2725602000</v>
      </c>
      <c r="AN56" s="52">
        <f t="shared" si="22"/>
        <v>2893711000</v>
      </c>
      <c r="AO56" s="438">
        <f t="shared" si="22"/>
        <v>3072189000</v>
      </c>
      <c r="AP56" s="438">
        <f t="shared" si="35"/>
        <v>2893711000</v>
      </c>
      <c r="AQ56" s="52">
        <f t="shared" si="35"/>
        <v>3072189000</v>
      </c>
      <c r="AR56" s="52">
        <f t="shared" si="35"/>
        <v>3261675000</v>
      </c>
      <c r="AS56" s="43"/>
      <c r="AT56" s="442">
        <v>17</v>
      </c>
      <c r="AU56" s="311">
        <f t="shared" si="36"/>
        <v>-1783773.3164819963</v>
      </c>
      <c r="AV56" s="311"/>
      <c r="AW56" s="311"/>
      <c r="AX56" s="311"/>
      <c r="AY56" s="311"/>
      <c r="AZ56" s="43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53">
        <f>O191</f>
        <v>29739640.860144004</v>
      </c>
      <c r="BV56" s="43"/>
      <c r="BW56" s="443"/>
      <c r="BX56" s="444"/>
      <c r="BY56" s="444" t="str">
        <f>F65</f>
        <v>2BR-11</v>
      </c>
      <c r="BZ56" s="445">
        <f>D65</f>
        <v>11</v>
      </c>
      <c r="CA56" s="444">
        <f t="shared" si="46"/>
        <v>101</v>
      </c>
      <c r="CB56" s="444">
        <f t="shared" si="46"/>
        <v>90</v>
      </c>
      <c r="CC56" s="444">
        <f>O65</f>
        <v>29448075.753672004</v>
      </c>
      <c r="CD56" s="444">
        <f t="shared" si="47"/>
        <v>2436206000</v>
      </c>
      <c r="CE56" s="444">
        <f t="shared" si="47"/>
        <v>2745993000</v>
      </c>
      <c r="CF56" s="444">
        <f t="shared" si="47"/>
        <v>2915360000</v>
      </c>
      <c r="CG56" s="444">
        <f t="shared" si="47"/>
        <v>3095173000</v>
      </c>
      <c r="CH56" s="444">
        <f>AR65</f>
        <v>3286076000</v>
      </c>
      <c r="CI56" s="43"/>
      <c r="CJ56" s="438">
        <f t="shared" si="43"/>
        <v>3261674609.7301912</v>
      </c>
      <c r="CK56" s="43">
        <f t="shared" si="44"/>
        <v>3067334000</v>
      </c>
      <c r="CL56" s="43">
        <f t="shared" si="44"/>
        <v>3256521000</v>
      </c>
      <c r="CM56" s="44">
        <f t="shared" si="24"/>
        <v>46010010</v>
      </c>
      <c r="CN56" s="44">
        <f t="shared" si="25"/>
        <v>32565210</v>
      </c>
      <c r="CO56" s="44">
        <f t="shared" si="26"/>
        <v>72342775</v>
      </c>
      <c r="CP56" s="44">
        <f t="shared" si="27"/>
        <v>64003937.5</v>
      </c>
      <c r="CQ56" s="43">
        <f t="shared" si="45"/>
        <v>3457375828.7566538</v>
      </c>
    </row>
    <row r="57" spans="1:95">
      <c r="A57" s="3">
        <f t="shared" si="28"/>
        <v>18</v>
      </c>
      <c r="B57" s="263">
        <v>8</v>
      </c>
      <c r="C57" s="264" t="s">
        <v>134</v>
      </c>
      <c r="D57" s="299">
        <v>17</v>
      </c>
      <c r="E57" s="266"/>
      <c r="F57" s="41" t="s">
        <v>67</v>
      </c>
      <c r="G57" s="267">
        <f t="shared" si="3"/>
        <v>85</v>
      </c>
      <c r="H57" s="267">
        <f t="shared" si="4"/>
        <v>74</v>
      </c>
      <c r="I57" s="268">
        <f t="shared" si="5"/>
        <v>27506142.120000001</v>
      </c>
      <c r="J57" s="268">
        <f t="shared" si="6"/>
        <v>1</v>
      </c>
      <c r="K57" s="269">
        <f t="shared" si="7"/>
        <v>1.06</v>
      </c>
      <c r="L57" s="270">
        <f t="shared" si="8"/>
        <v>1.0024999999999999</v>
      </c>
      <c r="M57" s="271">
        <f t="shared" si="9"/>
        <v>24425401.197308879</v>
      </c>
      <c r="N57" s="271">
        <f t="shared" si="10"/>
        <v>27531329.747285482</v>
      </c>
      <c r="O57" s="271">
        <f t="shared" si="11"/>
        <v>29229401.923818003</v>
      </c>
      <c r="P57" s="271">
        <f t="shared" si="12"/>
        <v>31032207.476587035</v>
      </c>
      <c r="Q57" s="271">
        <f t="shared" si="29"/>
        <v>34860204.785549015</v>
      </c>
      <c r="R57" s="272">
        <f t="shared" si="13"/>
        <v>29229401.923818003</v>
      </c>
      <c r="S57" s="271">
        <f t="shared" si="13"/>
        <v>31032207.476587035</v>
      </c>
      <c r="T57" s="271">
        <f t="shared" si="14"/>
        <v>32946206.131068032</v>
      </c>
      <c r="U57" s="271">
        <f t="shared" si="30"/>
        <v>39167688.23291219</v>
      </c>
      <c r="V57" s="271"/>
      <c r="W57" s="271">
        <f t="shared" si="15"/>
        <v>1807479688.600857</v>
      </c>
      <c r="X57" s="271">
        <f t="shared" si="16"/>
        <v>2037318401.2991257</v>
      </c>
      <c r="Y57" s="271">
        <f t="shared" si="17"/>
        <v>2162975742.3625321</v>
      </c>
      <c r="Z57" s="272">
        <f t="shared" si="31"/>
        <v>2296383353.2674408</v>
      </c>
      <c r="AA57" s="272">
        <f t="shared" si="32"/>
        <v>2579655154.1306272</v>
      </c>
      <c r="AB57" s="272">
        <f t="shared" si="18"/>
        <v>2162975742.3625321</v>
      </c>
      <c r="AC57" s="271">
        <f t="shared" si="19"/>
        <v>2296383353.2674408</v>
      </c>
      <c r="AD57" s="271">
        <f t="shared" si="33"/>
        <v>2438019253.6990342</v>
      </c>
      <c r="AE57" s="271">
        <f t="shared" si="34"/>
        <v>2898408929.2355022</v>
      </c>
      <c r="AF57" s="271"/>
      <c r="AG57" s="33" t="str">
        <f t="shared" si="20"/>
        <v>BERTAHAP</v>
      </c>
      <c r="AH57" s="273">
        <f t="shared" si="21"/>
        <v>0</v>
      </c>
      <c r="AI57" s="274">
        <v>2</v>
      </c>
      <c r="AJ57" s="275"/>
      <c r="AK57" s="271" t="e">
        <f>IF(AJ57&gt;#REF!,"LB","KR")</f>
        <v>#REF!</v>
      </c>
      <c r="AL57" s="52">
        <f t="shared" si="22"/>
        <v>1988228000</v>
      </c>
      <c r="AM57" s="52">
        <f t="shared" si="22"/>
        <v>2241051000</v>
      </c>
      <c r="AN57" s="52">
        <f t="shared" si="22"/>
        <v>2379274000</v>
      </c>
      <c r="AO57" s="438">
        <f t="shared" si="22"/>
        <v>2526022000</v>
      </c>
      <c r="AP57" s="438">
        <f t="shared" si="35"/>
        <v>2379274000</v>
      </c>
      <c r="AQ57" s="52">
        <f t="shared" si="35"/>
        <v>2526022000</v>
      </c>
      <c r="AR57" s="52">
        <f t="shared" si="35"/>
        <v>2681822000</v>
      </c>
      <c r="AS57" s="43"/>
      <c r="AT57" s="442">
        <v>18</v>
      </c>
      <c r="AU57" s="311">
        <f t="shared" si="36"/>
        <v>-1783773.3164819963</v>
      </c>
      <c r="AV57" s="311"/>
      <c r="AW57" s="311"/>
      <c r="AX57" s="311"/>
      <c r="AY57" s="311"/>
      <c r="AZ57" s="43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54">
        <f>O192</f>
        <v>30597832.494288005</v>
      </c>
      <c r="BV57" s="43"/>
      <c r="BW57" s="443"/>
      <c r="BX57" s="444"/>
      <c r="BY57" s="444" t="str">
        <f>F68</f>
        <v>3BR-19</v>
      </c>
      <c r="BZ57" s="445">
        <f>D68</f>
        <v>19</v>
      </c>
      <c r="CA57" s="444">
        <f>G68</f>
        <v>138</v>
      </c>
      <c r="CB57" s="444">
        <f>H68</f>
        <v>120</v>
      </c>
      <c r="CC57" s="444">
        <f>O68</f>
        <v>29448075.753672004</v>
      </c>
      <c r="CD57" s="444">
        <f>AL68</f>
        <v>3248274000</v>
      </c>
      <c r="CE57" s="444">
        <f>AM68</f>
        <v>3661324000</v>
      </c>
      <c r="CF57" s="444">
        <f>AN68</f>
        <v>3887146000</v>
      </c>
      <c r="CG57" s="444">
        <f>AO68</f>
        <v>4126897000</v>
      </c>
      <c r="CH57" s="444">
        <f>AR68</f>
        <v>4381435000</v>
      </c>
      <c r="CI57" s="43"/>
      <c r="CJ57" s="438">
        <f t="shared" si="43"/>
        <v>2681821274.9996428</v>
      </c>
      <c r="CK57" s="43">
        <f t="shared" si="44"/>
        <v>2522031000</v>
      </c>
      <c r="CL57" s="43">
        <f t="shared" si="44"/>
        <v>2677584000</v>
      </c>
      <c r="CM57" s="44">
        <f t="shared" si="24"/>
        <v>37830465</v>
      </c>
      <c r="CN57" s="44">
        <f t="shared" si="25"/>
        <v>26775840</v>
      </c>
      <c r="CO57" s="44">
        <f t="shared" si="26"/>
        <v>59481850</v>
      </c>
      <c r="CP57" s="44">
        <f t="shared" si="27"/>
        <v>52625458.333333336</v>
      </c>
      <c r="CQ57" s="43">
        <f t="shared" si="45"/>
        <v>2842731307.7562084</v>
      </c>
    </row>
    <row r="58" spans="1:95">
      <c r="A58" s="3">
        <f t="shared" si="28"/>
        <v>19</v>
      </c>
      <c r="B58" s="263">
        <v>9</v>
      </c>
      <c r="C58" s="264" t="s">
        <v>134</v>
      </c>
      <c r="D58" s="299">
        <v>19</v>
      </c>
      <c r="E58" s="266"/>
      <c r="F58" s="41" t="s">
        <v>78</v>
      </c>
      <c r="G58" s="267">
        <f t="shared" si="3"/>
        <v>138</v>
      </c>
      <c r="H58" s="267">
        <f t="shared" si="4"/>
        <v>120</v>
      </c>
      <c r="I58" s="268">
        <f t="shared" si="5"/>
        <v>27506142.120000001</v>
      </c>
      <c r="J58" s="268">
        <f t="shared" si="6"/>
        <v>1</v>
      </c>
      <c r="K58" s="269">
        <f t="shared" si="7"/>
        <v>1.06</v>
      </c>
      <c r="L58" s="270">
        <f t="shared" si="8"/>
        <v>1.0024999999999999</v>
      </c>
      <c r="M58" s="271">
        <f t="shared" si="9"/>
        <v>24425401.197308879</v>
      </c>
      <c r="N58" s="271">
        <f t="shared" si="10"/>
        <v>27531329.747285482</v>
      </c>
      <c r="O58" s="271">
        <f t="shared" si="11"/>
        <v>29229401.923818003</v>
      </c>
      <c r="P58" s="271">
        <f t="shared" si="12"/>
        <v>31032207.476587035</v>
      </c>
      <c r="Q58" s="271">
        <f t="shared" si="29"/>
        <v>34860204.785549015</v>
      </c>
      <c r="R58" s="272">
        <f t="shared" si="13"/>
        <v>29229401.923818003</v>
      </c>
      <c r="S58" s="271">
        <f t="shared" si="13"/>
        <v>31032207.476587035</v>
      </c>
      <c r="T58" s="271">
        <f t="shared" si="14"/>
        <v>32946206.131068032</v>
      </c>
      <c r="U58" s="271">
        <f t="shared" si="30"/>
        <v>39167688.23291219</v>
      </c>
      <c r="V58" s="271"/>
      <c r="W58" s="271">
        <f t="shared" si="15"/>
        <v>2931048143.6770654</v>
      </c>
      <c r="X58" s="271">
        <f t="shared" si="16"/>
        <v>3303759569.6742578</v>
      </c>
      <c r="Y58" s="271">
        <f t="shared" si="17"/>
        <v>3507528230.8581605</v>
      </c>
      <c r="Z58" s="272">
        <f t="shared" si="31"/>
        <v>3723864897.190444</v>
      </c>
      <c r="AA58" s="272">
        <f t="shared" si="32"/>
        <v>4183224574.2658815</v>
      </c>
      <c r="AB58" s="272">
        <f t="shared" si="18"/>
        <v>3507528230.8581605</v>
      </c>
      <c r="AC58" s="271">
        <f t="shared" si="19"/>
        <v>3723864897.190444</v>
      </c>
      <c r="AD58" s="271">
        <f t="shared" si="33"/>
        <v>3953544735.7281637</v>
      </c>
      <c r="AE58" s="271">
        <f t="shared" si="34"/>
        <v>4700122587.9494629</v>
      </c>
      <c r="AF58" s="271"/>
      <c r="AG58" s="33" t="str">
        <f t="shared" si="20"/>
        <v>BERTAHAP</v>
      </c>
      <c r="AH58" s="273">
        <f t="shared" si="21"/>
        <v>0</v>
      </c>
      <c r="AI58" s="274">
        <v>2</v>
      </c>
      <c r="AJ58" s="275"/>
      <c r="AK58" s="271" t="e">
        <f>IF(AJ58&gt;#REF!,"LB","KR")</f>
        <v>#REF!</v>
      </c>
      <c r="AL58" s="52">
        <f t="shared" si="22"/>
        <v>3224153000</v>
      </c>
      <c r="AM58" s="52">
        <f t="shared" si="22"/>
        <v>3634136000</v>
      </c>
      <c r="AN58" s="52">
        <f t="shared" si="22"/>
        <v>3858282000</v>
      </c>
      <c r="AO58" s="438">
        <f t="shared" si="22"/>
        <v>4096252000</v>
      </c>
      <c r="AP58" s="438">
        <f t="shared" si="35"/>
        <v>3858282000</v>
      </c>
      <c r="AQ58" s="52">
        <f t="shared" si="35"/>
        <v>4096252000</v>
      </c>
      <c r="AR58" s="52">
        <f t="shared" si="35"/>
        <v>4348900000</v>
      </c>
      <c r="AS58" s="43"/>
      <c r="AT58" s="442">
        <v>19</v>
      </c>
      <c r="AU58" s="311">
        <f t="shared" si="36"/>
        <v>-1783773.3164819963</v>
      </c>
      <c r="AV58" s="311"/>
      <c r="AW58" s="311"/>
      <c r="AX58" s="311"/>
      <c r="AY58" s="311"/>
      <c r="AZ58" s="43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55">
        <f>O201</f>
        <v>31164459.021960001</v>
      </c>
      <c r="BV58" s="43"/>
      <c r="BW58" s="443">
        <v>6</v>
      </c>
      <c r="BX58" s="449" t="s">
        <v>138</v>
      </c>
      <c r="BY58" s="444" t="str">
        <f>F81</f>
        <v>2BR-3</v>
      </c>
      <c r="BZ58" s="445" t="str">
        <f>D81</f>
        <v>03</v>
      </c>
      <c r="CA58" s="444">
        <f t="shared" ref="CA58:CB61" si="48">G81</f>
        <v>85</v>
      </c>
      <c r="CB58" s="444">
        <f t="shared" si="48"/>
        <v>74</v>
      </c>
      <c r="CC58" s="444">
        <f>O81</f>
        <v>29448075.753672004</v>
      </c>
      <c r="CD58" s="444">
        <f t="shared" ref="CD58:CG61" si="49">AL81</f>
        <v>2003103000</v>
      </c>
      <c r="CE58" s="444">
        <f t="shared" si="49"/>
        <v>2257817000</v>
      </c>
      <c r="CF58" s="444">
        <f t="shared" si="49"/>
        <v>2397074000</v>
      </c>
      <c r="CG58" s="444">
        <f t="shared" si="49"/>
        <v>2544920000</v>
      </c>
      <c r="CH58" s="444">
        <f>AR81</f>
        <v>2701885000</v>
      </c>
      <c r="CI58" s="43">
        <v>4</v>
      </c>
      <c r="CJ58" s="438">
        <f t="shared" si="43"/>
        <v>4348899479.640255</v>
      </c>
      <c r="CK58" s="43">
        <f t="shared" si="44"/>
        <v>4089779000</v>
      </c>
      <c r="CL58" s="43">
        <f t="shared" si="44"/>
        <v>4342028000</v>
      </c>
      <c r="CM58" s="44">
        <f t="shared" si="24"/>
        <v>61346685</v>
      </c>
      <c r="CN58" s="44">
        <f t="shared" si="25"/>
        <v>43420280</v>
      </c>
      <c r="CO58" s="44">
        <f t="shared" si="26"/>
        <v>96457050</v>
      </c>
      <c r="CP58" s="44">
        <f t="shared" si="27"/>
        <v>85338583.333333328</v>
      </c>
      <c r="CQ58" s="43">
        <f t="shared" si="45"/>
        <v>4609834438.342205</v>
      </c>
    </row>
    <row r="59" spans="1:95">
      <c r="A59" s="3">
        <f t="shared" si="28"/>
        <v>20</v>
      </c>
      <c r="B59" s="263">
        <v>10</v>
      </c>
      <c r="C59" s="264" t="s">
        <v>134</v>
      </c>
      <c r="D59" s="299">
        <v>21</v>
      </c>
      <c r="E59" s="266"/>
      <c r="F59" s="41" t="s">
        <v>84</v>
      </c>
      <c r="G59" s="267">
        <f t="shared" si="3"/>
        <v>132</v>
      </c>
      <c r="H59" s="267">
        <f t="shared" si="4"/>
        <v>112</v>
      </c>
      <c r="I59" s="268">
        <f t="shared" si="5"/>
        <v>27506142.120000001</v>
      </c>
      <c r="J59" s="268">
        <f t="shared" si="6"/>
        <v>3</v>
      </c>
      <c r="K59" s="269">
        <f t="shared" si="7"/>
        <v>1.1000000000000001</v>
      </c>
      <c r="L59" s="270">
        <f t="shared" si="8"/>
        <v>1.0024999999999999</v>
      </c>
      <c r="M59" s="271">
        <f t="shared" si="9"/>
        <v>25347114.450037517</v>
      </c>
      <c r="N59" s="271">
        <f t="shared" si="10"/>
        <v>28570247.85095663</v>
      </c>
      <c r="O59" s="271">
        <f t="shared" si="11"/>
        <v>30332398.222830001</v>
      </c>
      <c r="P59" s="271">
        <f t="shared" si="12"/>
        <v>32203234.173816733</v>
      </c>
      <c r="Q59" s="271">
        <f t="shared" si="29"/>
        <v>36175684.211418793</v>
      </c>
      <c r="R59" s="272">
        <f t="shared" si="13"/>
        <v>30332398.222830001</v>
      </c>
      <c r="S59" s="271">
        <f t="shared" si="13"/>
        <v>32203234.173816733</v>
      </c>
      <c r="T59" s="271">
        <f t="shared" si="14"/>
        <v>34189459.192617767</v>
      </c>
      <c r="U59" s="271">
        <f t="shared" si="30"/>
        <v>40645714.203965478</v>
      </c>
      <c r="V59" s="271"/>
      <c r="W59" s="271">
        <f t="shared" si="15"/>
        <v>2838876818.404202</v>
      </c>
      <c r="X59" s="271">
        <f t="shared" si="16"/>
        <v>3199867759.3071427</v>
      </c>
      <c r="Y59" s="271">
        <f t="shared" si="17"/>
        <v>3397228600.9569602</v>
      </c>
      <c r="Z59" s="272">
        <f t="shared" si="31"/>
        <v>3606762227.467474</v>
      </c>
      <c r="AA59" s="272">
        <f t="shared" si="32"/>
        <v>4051676631.6789045</v>
      </c>
      <c r="AB59" s="272">
        <f t="shared" si="18"/>
        <v>3397228600.9569602</v>
      </c>
      <c r="AC59" s="271">
        <f t="shared" si="19"/>
        <v>3606762227.467474</v>
      </c>
      <c r="AD59" s="271">
        <f t="shared" si="33"/>
        <v>3829219429.5731897</v>
      </c>
      <c r="AE59" s="271">
        <f t="shared" si="34"/>
        <v>4552319990.8441334</v>
      </c>
      <c r="AF59" s="271"/>
      <c r="AG59" s="33" t="str">
        <f t="shared" si="20"/>
        <v>BERTAHAP</v>
      </c>
      <c r="AH59" s="273">
        <f t="shared" si="21"/>
        <v>0</v>
      </c>
      <c r="AI59" s="274">
        <v>2</v>
      </c>
      <c r="AJ59" s="275"/>
      <c r="AK59" s="271" t="e">
        <f>IF(AJ59&gt;#REF!,"LB","KR")</f>
        <v>#REF!</v>
      </c>
      <c r="AL59" s="52">
        <f t="shared" si="22"/>
        <v>3122765000</v>
      </c>
      <c r="AM59" s="52">
        <f t="shared" si="22"/>
        <v>3519855000</v>
      </c>
      <c r="AN59" s="52">
        <f t="shared" si="22"/>
        <v>3736952000</v>
      </c>
      <c r="AO59" s="438">
        <f t="shared" si="22"/>
        <v>3967439000</v>
      </c>
      <c r="AP59" s="438">
        <f t="shared" si="35"/>
        <v>3736952000</v>
      </c>
      <c r="AQ59" s="52">
        <f t="shared" si="35"/>
        <v>3967439000</v>
      </c>
      <c r="AR59" s="52">
        <f t="shared" si="35"/>
        <v>4212142000</v>
      </c>
      <c r="AS59" s="43"/>
      <c r="AT59" s="442">
        <v>20</v>
      </c>
      <c r="AU59" s="311">
        <f t="shared" si="36"/>
        <v>-680777.01746999845</v>
      </c>
      <c r="AV59" s="311"/>
      <c r="AW59" s="311"/>
      <c r="AX59" s="311"/>
      <c r="AY59" s="311"/>
      <c r="AZ59" s="43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56">
        <f>O212</f>
        <v>30031205.966616005</v>
      </c>
      <c r="BV59" s="43"/>
      <c r="BW59" s="443"/>
      <c r="BX59" s="449"/>
      <c r="BY59" s="444" t="str">
        <f>F82</f>
        <v>2BR-5</v>
      </c>
      <c r="BZ59" s="445" t="str">
        <f>D82</f>
        <v>05</v>
      </c>
      <c r="CA59" s="444">
        <f t="shared" si="48"/>
        <v>85</v>
      </c>
      <c r="CB59" s="444">
        <f t="shared" si="48"/>
        <v>74</v>
      </c>
      <c r="CC59" s="444">
        <f>O82</f>
        <v>29448075.753672004</v>
      </c>
      <c r="CD59" s="444">
        <f t="shared" si="49"/>
        <v>2003103000</v>
      </c>
      <c r="CE59" s="444">
        <f t="shared" si="49"/>
        <v>2257817000</v>
      </c>
      <c r="CF59" s="444">
        <f t="shared" si="49"/>
        <v>2397074000</v>
      </c>
      <c r="CG59" s="444">
        <f t="shared" si="49"/>
        <v>2544920000</v>
      </c>
      <c r="CH59" s="444">
        <f>AR82</f>
        <v>2701885000</v>
      </c>
      <c r="CI59" s="43"/>
      <c r="CJ59" s="438">
        <f t="shared" si="43"/>
        <v>4212141587.6280208</v>
      </c>
      <c r="CK59" s="43">
        <f t="shared" si="44"/>
        <v>3961170000</v>
      </c>
      <c r="CL59" s="43">
        <f t="shared" si="44"/>
        <v>4205486000</v>
      </c>
      <c r="CM59" s="44">
        <f t="shared" si="24"/>
        <v>59417550</v>
      </c>
      <c r="CN59" s="44">
        <f t="shared" si="25"/>
        <v>42054860</v>
      </c>
      <c r="CO59" s="44">
        <f t="shared" si="26"/>
        <v>93423800</v>
      </c>
      <c r="CP59" s="44">
        <f t="shared" si="27"/>
        <v>82654979.166666672</v>
      </c>
      <c r="CQ59" s="43">
        <f t="shared" si="45"/>
        <v>4464870837.4902248</v>
      </c>
    </row>
    <row r="60" spans="1:95">
      <c r="A60" s="3">
        <f t="shared" si="28"/>
        <v>21</v>
      </c>
      <c r="B60" s="263">
        <v>1</v>
      </c>
      <c r="C60" s="264" t="s">
        <v>139</v>
      </c>
      <c r="D60" s="265" t="s">
        <v>19</v>
      </c>
      <c r="E60" s="266"/>
      <c r="F60" s="41" t="s">
        <v>72</v>
      </c>
      <c r="G60" s="267">
        <f t="shared" si="3"/>
        <v>175</v>
      </c>
      <c r="H60" s="267">
        <f t="shared" si="4"/>
        <v>156</v>
      </c>
      <c r="I60" s="268">
        <f t="shared" si="5"/>
        <v>27506142.120000001</v>
      </c>
      <c r="J60" s="268">
        <f t="shared" si="6"/>
        <v>5</v>
      </c>
      <c r="K60" s="269">
        <f t="shared" si="7"/>
        <v>1.08</v>
      </c>
      <c r="L60" s="319">
        <f t="shared" ref="L60:L69" si="50">SUMIF($AR$4:$AR$22,D60,$BG$4:$BG$22)</f>
        <v>1.01</v>
      </c>
      <c r="M60" s="271">
        <f t="shared" si="9"/>
        <v>25072439.303650804</v>
      </c>
      <c r="N60" s="271">
        <f t="shared" si="10"/>
        <v>28260645.074426204</v>
      </c>
      <c r="O60" s="271">
        <f t="shared" si="11"/>
        <v>30003699.824496005</v>
      </c>
      <c r="P60" s="271">
        <f t="shared" si="12"/>
        <v>31854262.37751013</v>
      </c>
      <c r="Q60" s="271">
        <f t="shared" si="29"/>
        <v>35783664.781514958</v>
      </c>
      <c r="R60" s="272">
        <f t="shared" si="13"/>
        <v>30003699.824496005</v>
      </c>
      <c r="S60" s="271">
        <f t="shared" si="13"/>
        <v>31854262.37751013</v>
      </c>
      <c r="T60" s="271">
        <f t="shared" si="14"/>
        <v>33818963.579512551</v>
      </c>
      <c r="U60" s="271">
        <f t="shared" si="30"/>
        <v>40205255.092891</v>
      </c>
      <c r="V60" s="271"/>
      <c r="W60" s="271">
        <f t="shared" si="15"/>
        <v>3911300531.3695254</v>
      </c>
      <c r="X60" s="271">
        <f t="shared" si="16"/>
        <v>4408660631.6104879</v>
      </c>
      <c r="Y60" s="271">
        <f t="shared" si="17"/>
        <v>4680577172.621377</v>
      </c>
      <c r="Z60" s="272">
        <f t="shared" si="31"/>
        <v>4969264930.8915806</v>
      </c>
      <c r="AA60" s="272">
        <f t="shared" si="32"/>
        <v>5582251705.9163332</v>
      </c>
      <c r="AB60" s="272">
        <f t="shared" si="18"/>
        <v>4680577172.621377</v>
      </c>
      <c r="AC60" s="271">
        <f t="shared" si="19"/>
        <v>4969264930.8915806</v>
      </c>
      <c r="AD60" s="271">
        <f t="shared" si="33"/>
        <v>5275758318.4039583</v>
      </c>
      <c r="AE60" s="271">
        <f t="shared" si="34"/>
        <v>6272019794.4909964</v>
      </c>
      <c r="AF60" s="271"/>
      <c r="AG60" s="33" t="str">
        <f t="shared" si="20"/>
        <v>BERTAHAP</v>
      </c>
      <c r="AH60" s="273">
        <f t="shared" si="21"/>
        <v>0</v>
      </c>
      <c r="AI60" s="274">
        <v>2</v>
      </c>
      <c r="AJ60" s="275"/>
      <c r="AK60" s="271" t="e">
        <f>IF(AJ60&gt;#REF!,"LB","KR")</f>
        <v>#REF!</v>
      </c>
      <c r="AL60" s="52">
        <f t="shared" si="22"/>
        <v>4302431000</v>
      </c>
      <c r="AM60" s="52">
        <f t="shared" si="22"/>
        <v>4849527000</v>
      </c>
      <c r="AN60" s="52">
        <f t="shared" si="22"/>
        <v>5148635000</v>
      </c>
      <c r="AO60" s="438">
        <f t="shared" si="22"/>
        <v>5466192000</v>
      </c>
      <c r="AP60" s="438">
        <f t="shared" si="35"/>
        <v>5148635000</v>
      </c>
      <c r="AQ60" s="52">
        <f t="shared" si="35"/>
        <v>5466192000</v>
      </c>
      <c r="AR60" s="52">
        <f t="shared" si="35"/>
        <v>5803335000</v>
      </c>
      <c r="AS60" s="43"/>
      <c r="AT60" s="442">
        <v>21</v>
      </c>
      <c r="AU60" s="311">
        <f t="shared" si="36"/>
        <v>-1009475.415803995</v>
      </c>
      <c r="AV60" s="311"/>
      <c r="AW60" s="311"/>
      <c r="AX60" s="311"/>
      <c r="AY60" s="311"/>
      <c r="AZ60" s="43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57">
        <f>O239</f>
        <v>30597832.494288005</v>
      </c>
      <c r="BV60" s="43"/>
      <c r="BW60" s="443"/>
      <c r="BX60" s="444"/>
      <c r="BY60" s="444" t="str">
        <f>F83</f>
        <v>2BR-7</v>
      </c>
      <c r="BZ60" s="445" t="str">
        <f>D83</f>
        <v>07</v>
      </c>
      <c r="CA60" s="444">
        <f t="shared" si="48"/>
        <v>101</v>
      </c>
      <c r="CB60" s="444">
        <f t="shared" si="48"/>
        <v>90</v>
      </c>
      <c r="CC60" s="444">
        <f>O83</f>
        <v>29448075.753672004</v>
      </c>
      <c r="CD60" s="444">
        <f t="shared" si="49"/>
        <v>2436206000</v>
      </c>
      <c r="CE60" s="444">
        <f t="shared" si="49"/>
        <v>2745993000</v>
      </c>
      <c r="CF60" s="444">
        <f t="shared" si="49"/>
        <v>2915360000</v>
      </c>
      <c r="CG60" s="444">
        <f t="shared" si="49"/>
        <v>3095173000</v>
      </c>
      <c r="CH60" s="444">
        <f>AR83</f>
        <v>3286076000</v>
      </c>
      <c r="CI60" s="43"/>
      <c r="CJ60" s="438">
        <f t="shared" si="43"/>
        <v>5803334253.9506178</v>
      </c>
      <c r="CK60" s="43">
        <f t="shared" si="44"/>
        <v>5457554000</v>
      </c>
      <c r="CL60" s="43">
        <f t="shared" si="44"/>
        <v>5794164000</v>
      </c>
      <c r="CM60" s="44">
        <f t="shared" si="24"/>
        <v>81863310</v>
      </c>
      <c r="CN60" s="44">
        <f t="shared" si="25"/>
        <v>57941640</v>
      </c>
      <c r="CO60" s="44">
        <f t="shared" si="26"/>
        <v>128715875</v>
      </c>
      <c r="CP60" s="44">
        <f t="shared" si="27"/>
        <v>113879000</v>
      </c>
      <c r="CQ60" s="43">
        <f t="shared" si="45"/>
        <v>6151534893.05058</v>
      </c>
    </row>
    <row r="61" spans="1:95">
      <c r="A61" s="3">
        <f t="shared" si="28"/>
        <v>22</v>
      </c>
      <c r="B61" s="263">
        <v>2</v>
      </c>
      <c r="C61" s="264" t="s">
        <v>139</v>
      </c>
      <c r="D61" s="265" t="s">
        <v>29</v>
      </c>
      <c r="E61" s="266"/>
      <c r="F61" s="41" t="s">
        <v>74</v>
      </c>
      <c r="G61" s="267">
        <f t="shared" si="3"/>
        <v>85</v>
      </c>
      <c r="H61" s="267">
        <f t="shared" si="4"/>
        <v>74</v>
      </c>
      <c r="I61" s="268">
        <f t="shared" si="5"/>
        <v>27506142.120000001</v>
      </c>
      <c r="J61" s="268">
        <f t="shared" si="6"/>
        <v>1</v>
      </c>
      <c r="K61" s="269">
        <f t="shared" si="7"/>
        <v>1.06</v>
      </c>
      <c r="L61" s="319">
        <f t="shared" si="50"/>
        <v>1.01</v>
      </c>
      <c r="M61" s="271">
        <f t="shared" si="9"/>
        <v>24608134.872101717</v>
      </c>
      <c r="N61" s="271">
        <f t="shared" si="10"/>
        <v>27737299.795270164</v>
      </c>
      <c r="O61" s="271">
        <f t="shared" si="11"/>
        <v>29448075.753672004</v>
      </c>
      <c r="P61" s="271">
        <f t="shared" si="12"/>
        <v>31264368.62977846</v>
      </c>
      <c r="Q61" s="271">
        <f t="shared" si="29"/>
        <v>35121004.32259801</v>
      </c>
      <c r="R61" s="272">
        <f t="shared" si="13"/>
        <v>29448075.753672004</v>
      </c>
      <c r="S61" s="271">
        <f t="shared" si="13"/>
        <v>31264368.62977846</v>
      </c>
      <c r="T61" s="271">
        <f t="shared" si="14"/>
        <v>33192686.476188242</v>
      </c>
      <c r="U61" s="271">
        <f t="shared" si="30"/>
        <v>39460713.331911534</v>
      </c>
      <c r="V61" s="271"/>
      <c r="W61" s="271">
        <f t="shared" si="15"/>
        <v>1821001980.535527</v>
      </c>
      <c r="X61" s="271">
        <f t="shared" si="16"/>
        <v>2052560184.849992</v>
      </c>
      <c r="Y61" s="271">
        <f t="shared" si="17"/>
        <v>2179157605.7717285</v>
      </c>
      <c r="Z61" s="272">
        <f t="shared" si="31"/>
        <v>2313563278.6036062</v>
      </c>
      <c r="AA61" s="272">
        <f t="shared" si="32"/>
        <v>2598954319.8722529</v>
      </c>
      <c r="AB61" s="272">
        <f t="shared" si="18"/>
        <v>2179157605.7717285</v>
      </c>
      <c r="AC61" s="271">
        <f t="shared" si="19"/>
        <v>2313563278.6036062</v>
      </c>
      <c r="AD61" s="271">
        <f t="shared" si="33"/>
        <v>2456258799.2379298</v>
      </c>
      <c r="AE61" s="271">
        <f t="shared" si="34"/>
        <v>2920092786.5614533</v>
      </c>
      <c r="AF61" s="271"/>
      <c r="AG61" s="33" t="str">
        <f t="shared" si="20"/>
        <v>BERTAHAP</v>
      </c>
      <c r="AH61" s="273">
        <f t="shared" si="21"/>
        <v>0</v>
      </c>
      <c r="AI61" s="274">
        <v>2</v>
      </c>
      <c r="AJ61" s="275"/>
      <c r="AK61" s="271" t="e">
        <f>IF(AJ61&gt;#REF!,"LB","KR")</f>
        <v>#REF!</v>
      </c>
      <c r="AL61" s="52">
        <f t="shared" si="22"/>
        <v>2003103000</v>
      </c>
      <c r="AM61" s="52">
        <f t="shared" si="22"/>
        <v>2257817000</v>
      </c>
      <c r="AN61" s="52">
        <f t="shared" si="22"/>
        <v>2397074000</v>
      </c>
      <c r="AO61" s="438">
        <f t="shared" si="22"/>
        <v>2544920000</v>
      </c>
      <c r="AP61" s="438">
        <f t="shared" si="35"/>
        <v>2397074000</v>
      </c>
      <c r="AQ61" s="52">
        <f t="shared" si="35"/>
        <v>2544920000</v>
      </c>
      <c r="AR61" s="52">
        <f t="shared" si="35"/>
        <v>2701885000</v>
      </c>
      <c r="AS61" s="43"/>
      <c r="AT61" s="442">
        <v>22</v>
      </c>
      <c r="AU61" s="311">
        <f t="shared" si="36"/>
        <v>-1565099.486627996</v>
      </c>
      <c r="AV61" s="311"/>
      <c r="AW61" s="311"/>
      <c r="AX61" s="311"/>
      <c r="AY61" s="311"/>
      <c r="AZ61" s="43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58">
        <f>O267</f>
        <v>30152232.991944</v>
      </c>
      <c r="BV61" s="43"/>
      <c r="BW61" s="443"/>
      <c r="BX61" s="444"/>
      <c r="BY61" s="444" t="str">
        <f>F84</f>
        <v>2BR-9</v>
      </c>
      <c r="BZ61" s="445" t="str">
        <f>D84</f>
        <v>09</v>
      </c>
      <c r="CA61" s="444">
        <f t="shared" si="48"/>
        <v>101</v>
      </c>
      <c r="CB61" s="444">
        <f t="shared" si="48"/>
        <v>90</v>
      </c>
      <c r="CC61" s="444">
        <f>O84</f>
        <v>29448075.753672004</v>
      </c>
      <c r="CD61" s="444">
        <f t="shared" si="49"/>
        <v>2436206000</v>
      </c>
      <c r="CE61" s="444">
        <f t="shared" si="49"/>
        <v>2745993000</v>
      </c>
      <c r="CF61" s="444">
        <f t="shared" si="49"/>
        <v>2915360000</v>
      </c>
      <c r="CG61" s="444">
        <f t="shared" si="49"/>
        <v>3095173000</v>
      </c>
      <c r="CH61" s="444">
        <f>AR84</f>
        <v>3286076000</v>
      </c>
      <c r="CI61" s="43"/>
      <c r="CJ61" s="438">
        <f t="shared" si="43"/>
        <v>2701884860.5325255</v>
      </c>
      <c r="CK61" s="43">
        <f t="shared" si="44"/>
        <v>2540899000</v>
      </c>
      <c r="CL61" s="43">
        <f t="shared" si="44"/>
        <v>2697616000</v>
      </c>
      <c r="CM61" s="44">
        <f t="shared" si="24"/>
        <v>38113485</v>
      </c>
      <c r="CN61" s="44">
        <f t="shared" si="25"/>
        <v>26976160</v>
      </c>
      <c r="CO61" s="44">
        <f t="shared" si="26"/>
        <v>59926850</v>
      </c>
      <c r="CP61" s="44">
        <f t="shared" si="27"/>
        <v>53019166.666666664</v>
      </c>
      <c r="CQ61" s="43">
        <f t="shared" si="45"/>
        <v>2863998836.0791192</v>
      </c>
    </row>
    <row r="62" spans="1:95">
      <c r="A62" s="3">
        <f t="shared" si="28"/>
        <v>23</v>
      </c>
      <c r="B62" s="263">
        <v>3</v>
      </c>
      <c r="C62" s="264" t="s">
        <v>139</v>
      </c>
      <c r="D62" s="265" t="s">
        <v>32</v>
      </c>
      <c r="E62" s="266"/>
      <c r="F62" s="41" t="s">
        <v>56</v>
      </c>
      <c r="G62" s="267">
        <f t="shared" si="3"/>
        <v>85</v>
      </c>
      <c r="H62" s="267">
        <f t="shared" si="4"/>
        <v>74</v>
      </c>
      <c r="I62" s="268">
        <f t="shared" si="5"/>
        <v>27506142.120000001</v>
      </c>
      <c r="J62" s="268">
        <f t="shared" si="6"/>
        <v>1</v>
      </c>
      <c r="K62" s="269">
        <f t="shared" si="7"/>
        <v>1.06</v>
      </c>
      <c r="L62" s="319">
        <f t="shared" si="50"/>
        <v>1.01</v>
      </c>
      <c r="M62" s="271">
        <f t="shared" si="9"/>
        <v>24608134.872101717</v>
      </c>
      <c r="N62" s="271">
        <f t="shared" si="10"/>
        <v>27737299.795270164</v>
      </c>
      <c r="O62" s="271">
        <f t="shared" si="11"/>
        <v>29448075.753672004</v>
      </c>
      <c r="P62" s="271">
        <f t="shared" si="12"/>
        <v>31264368.62977846</v>
      </c>
      <c r="Q62" s="271">
        <f t="shared" si="29"/>
        <v>35121004.32259801</v>
      </c>
      <c r="R62" s="272">
        <f t="shared" si="13"/>
        <v>29448075.753672004</v>
      </c>
      <c r="S62" s="271">
        <f t="shared" si="13"/>
        <v>31264368.62977846</v>
      </c>
      <c r="T62" s="271">
        <f t="shared" si="14"/>
        <v>33192686.476188242</v>
      </c>
      <c r="U62" s="271">
        <f t="shared" si="30"/>
        <v>39460713.331911534</v>
      </c>
      <c r="V62" s="271"/>
      <c r="W62" s="271">
        <f t="shared" si="15"/>
        <v>1821001980.535527</v>
      </c>
      <c r="X62" s="271">
        <f t="shared" si="16"/>
        <v>2052560184.849992</v>
      </c>
      <c r="Y62" s="271">
        <f t="shared" si="17"/>
        <v>2179157605.7717285</v>
      </c>
      <c r="Z62" s="272">
        <f t="shared" si="31"/>
        <v>2313563278.6036062</v>
      </c>
      <c r="AA62" s="272">
        <f t="shared" si="32"/>
        <v>2598954319.8722529</v>
      </c>
      <c r="AB62" s="272">
        <f t="shared" si="18"/>
        <v>2179157605.7717285</v>
      </c>
      <c r="AC62" s="271">
        <f t="shared" si="19"/>
        <v>2313563278.6036062</v>
      </c>
      <c r="AD62" s="271">
        <f t="shared" si="33"/>
        <v>2456258799.2379298</v>
      </c>
      <c r="AE62" s="271">
        <f t="shared" si="34"/>
        <v>2920092786.5614533</v>
      </c>
      <c r="AF62" s="271"/>
      <c r="AG62" s="33" t="str">
        <f t="shared" si="20"/>
        <v>BERTAHAP</v>
      </c>
      <c r="AH62" s="273">
        <f t="shared" si="21"/>
        <v>0</v>
      </c>
      <c r="AI62" s="274">
        <v>2</v>
      </c>
      <c r="AJ62" s="275"/>
      <c r="AK62" s="271" t="e">
        <f>IF(AJ62&gt;#REF!,"LB","KR")</f>
        <v>#REF!</v>
      </c>
      <c r="AL62" s="52">
        <f t="shared" si="22"/>
        <v>2003103000</v>
      </c>
      <c r="AM62" s="52">
        <f t="shared" si="22"/>
        <v>2257817000</v>
      </c>
      <c r="AN62" s="52">
        <f t="shared" si="22"/>
        <v>2397074000</v>
      </c>
      <c r="AO62" s="438">
        <f t="shared" si="22"/>
        <v>2544920000</v>
      </c>
      <c r="AP62" s="438">
        <f t="shared" si="35"/>
        <v>2397074000</v>
      </c>
      <c r="AQ62" s="52">
        <f t="shared" si="35"/>
        <v>2544920000</v>
      </c>
      <c r="AR62" s="52">
        <f t="shared" si="35"/>
        <v>2701885000</v>
      </c>
      <c r="AS62" s="43"/>
      <c r="AT62" s="442">
        <v>23</v>
      </c>
      <c r="AU62" s="311">
        <f t="shared" si="36"/>
        <v>-1565099.486627996</v>
      </c>
      <c r="AV62" s="311"/>
      <c r="AW62" s="311"/>
      <c r="AX62" s="311"/>
      <c r="AY62" s="311"/>
      <c r="AZ62" s="43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59">
        <f>O268</f>
        <v>29593858.306908</v>
      </c>
      <c r="BV62" s="43"/>
      <c r="BW62" s="443">
        <v>7</v>
      </c>
      <c r="BX62" s="444" t="s">
        <v>140</v>
      </c>
      <c r="BY62" s="444" t="str">
        <f>F105</f>
        <v>2BR-3</v>
      </c>
      <c r="BZ62" s="445" t="str">
        <f>D105</f>
        <v>03</v>
      </c>
      <c r="CA62" s="444">
        <f>G105</f>
        <v>85</v>
      </c>
      <c r="CB62" s="444">
        <f>H105</f>
        <v>74</v>
      </c>
      <c r="CC62" s="444">
        <f>O105</f>
        <v>29448075.753672004</v>
      </c>
      <c r="CD62" s="444">
        <f>AL105</f>
        <v>2003103000</v>
      </c>
      <c r="CE62" s="444">
        <f>AM105</f>
        <v>2257817000</v>
      </c>
      <c r="CF62" s="444">
        <f>AN105</f>
        <v>2397074000</v>
      </c>
      <c r="CG62" s="444">
        <f>AO105</f>
        <v>2544920000</v>
      </c>
      <c r="CH62" s="444">
        <f>AR105</f>
        <v>2701885000</v>
      </c>
      <c r="CI62" s="43">
        <v>12</v>
      </c>
      <c r="CJ62" s="438">
        <f t="shared" si="43"/>
        <v>2701884860.5325255</v>
      </c>
      <c r="CK62" s="43">
        <f t="shared" si="44"/>
        <v>2540899000</v>
      </c>
      <c r="CL62" s="43">
        <f t="shared" si="44"/>
        <v>2697616000</v>
      </c>
      <c r="CM62" s="44">
        <f t="shared" si="24"/>
        <v>38113485</v>
      </c>
      <c r="CN62" s="44">
        <f t="shared" si="25"/>
        <v>26976160</v>
      </c>
      <c r="CO62" s="44">
        <f t="shared" si="26"/>
        <v>59926850</v>
      </c>
      <c r="CP62" s="44">
        <f t="shared" si="27"/>
        <v>53019166.666666664</v>
      </c>
      <c r="CQ62" s="43">
        <f t="shared" si="45"/>
        <v>2863998836.0791192</v>
      </c>
    </row>
    <row r="63" spans="1:95">
      <c r="A63" s="3">
        <f t="shared" si="28"/>
        <v>24</v>
      </c>
      <c r="B63" s="263">
        <v>4</v>
      </c>
      <c r="C63" s="264" t="s">
        <v>139</v>
      </c>
      <c r="D63" s="265" t="s">
        <v>38</v>
      </c>
      <c r="E63" s="266"/>
      <c r="F63" s="41" t="s">
        <v>58</v>
      </c>
      <c r="G63" s="267">
        <f t="shared" si="3"/>
        <v>101</v>
      </c>
      <c r="H63" s="267">
        <f t="shared" si="4"/>
        <v>90</v>
      </c>
      <c r="I63" s="268">
        <f t="shared" si="5"/>
        <v>27506142.120000001</v>
      </c>
      <c r="J63" s="268">
        <f t="shared" si="6"/>
        <v>1</v>
      </c>
      <c r="K63" s="269">
        <f t="shared" si="7"/>
        <v>1.06</v>
      </c>
      <c r="L63" s="319">
        <f t="shared" si="50"/>
        <v>1.01</v>
      </c>
      <c r="M63" s="271">
        <f t="shared" si="9"/>
        <v>24608134.872101717</v>
      </c>
      <c r="N63" s="271">
        <f t="shared" si="10"/>
        <v>27737299.795270164</v>
      </c>
      <c r="O63" s="271">
        <f t="shared" si="11"/>
        <v>29448075.753672004</v>
      </c>
      <c r="P63" s="271">
        <f t="shared" si="12"/>
        <v>31264368.62977846</v>
      </c>
      <c r="Q63" s="271">
        <f t="shared" si="29"/>
        <v>35121004.32259801</v>
      </c>
      <c r="R63" s="272">
        <f t="shared" si="13"/>
        <v>29448075.753672004</v>
      </c>
      <c r="S63" s="271">
        <f t="shared" si="13"/>
        <v>31264368.62977846</v>
      </c>
      <c r="T63" s="271">
        <f t="shared" si="14"/>
        <v>33192686.476188242</v>
      </c>
      <c r="U63" s="271">
        <f t="shared" si="30"/>
        <v>39460713.331911534</v>
      </c>
      <c r="V63" s="271"/>
      <c r="W63" s="271">
        <f t="shared" si="15"/>
        <v>2214732138.4891543</v>
      </c>
      <c r="X63" s="271">
        <f t="shared" si="16"/>
        <v>2496356981.5743146</v>
      </c>
      <c r="Y63" s="271">
        <f t="shared" si="17"/>
        <v>2650326817.8304806</v>
      </c>
      <c r="Z63" s="272">
        <f t="shared" si="31"/>
        <v>2813793176.6800613</v>
      </c>
      <c r="AA63" s="272">
        <f t="shared" si="32"/>
        <v>3160890389.0338211</v>
      </c>
      <c r="AB63" s="272">
        <f t="shared" si="18"/>
        <v>2650326817.8304806</v>
      </c>
      <c r="AC63" s="271">
        <f t="shared" si="19"/>
        <v>2813793176.6800613</v>
      </c>
      <c r="AD63" s="271">
        <f t="shared" si="33"/>
        <v>2987341782.8569417</v>
      </c>
      <c r="AE63" s="271">
        <f t="shared" si="34"/>
        <v>3551464199.8720379</v>
      </c>
      <c r="AF63" s="271"/>
      <c r="AG63" s="33" t="str">
        <f t="shared" si="20"/>
        <v>BERTAHAP</v>
      </c>
      <c r="AH63" s="273">
        <f t="shared" si="21"/>
        <v>0</v>
      </c>
      <c r="AI63" s="274">
        <v>2</v>
      </c>
      <c r="AJ63" s="275"/>
      <c r="AK63" s="271" t="e">
        <f>IF(AJ63&gt;#REF!,"LB","KR")</f>
        <v>#REF!</v>
      </c>
      <c r="AL63" s="52">
        <f t="shared" si="22"/>
        <v>2436206000</v>
      </c>
      <c r="AM63" s="52">
        <f t="shared" si="22"/>
        <v>2745993000</v>
      </c>
      <c r="AN63" s="52">
        <f t="shared" si="22"/>
        <v>2915360000</v>
      </c>
      <c r="AO63" s="438">
        <f t="shared" si="22"/>
        <v>3095173000</v>
      </c>
      <c r="AP63" s="438">
        <f t="shared" si="35"/>
        <v>2915360000</v>
      </c>
      <c r="AQ63" s="52">
        <f t="shared" si="35"/>
        <v>3095173000</v>
      </c>
      <c r="AR63" s="52">
        <f t="shared" si="35"/>
        <v>3286076000</v>
      </c>
      <c r="AS63" s="43"/>
      <c r="AT63" s="442">
        <v>24</v>
      </c>
      <c r="AU63" s="311">
        <f t="shared" si="36"/>
        <v>-1565099.486627996</v>
      </c>
      <c r="AV63" s="311"/>
      <c r="AW63" s="311"/>
      <c r="AX63" s="311"/>
      <c r="AY63" s="311"/>
      <c r="AZ63" s="43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60">
        <f>O270</f>
        <v>29593858.306908</v>
      </c>
      <c r="BV63" s="43"/>
      <c r="BW63" s="446"/>
      <c r="BX63" s="444"/>
      <c r="BY63" s="444" t="str">
        <f>F108</f>
        <v>2BR-9</v>
      </c>
      <c r="BZ63" s="445" t="str">
        <f>D108</f>
        <v>09</v>
      </c>
      <c r="CA63" s="444">
        <f t="shared" ref="CA63:CB67" si="51">G108</f>
        <v>101</v>
      </c>
      <c r="CB63" s="444">
        <f t="shared" si="51"/>
        <v>90</v>
      </c>
      <c r="CC63" s="444">
        <f>O108</f>
        <v>29448075.753672004</v>
      </c>
      <c r="CD63" s="444">
        <f t="shared" ref="CD63:CG67" si="52">AL108</f>
        <v>2436206000</v>
      </c>
      <c r="CE63" s="444">
        <f t="shared" si="52"/>
        <v>2745993000</v>
      </c>
      <c r="CF63" s="444">
        <f t="shared" si="52"/>
        <v>2915360000</v>
      </c>
      <c r="CG63" s="444">
        <f t="shared" si="52"/>
        <v>3095173000</v>
      </c>
      <c r="CH63" s="444">
        <f>AR108</f>
        <v>3286076000</v>
      </c>
      <c r="CI63" s="43"/>
      <c r="CJ63" s="438">
        <f t="shared" si="43"/>
        <v>3286076210.4227395</v>
      </c>
      <c r="CK63" s="43">
        <f t="shared" si="44"/>
        <v>3090282000</v>
      </c>
      <c r="CL63" s="43">
        <f t="shared" si="44"/>
        <v>3280884000</v>
      </c>
      <c r="CM63" s="44">
        <f t="shared" si="24"/>
        <v>46354230</v>
      </c>
      <c r="CN63" s="44">
        <f t="shared" si="25"/>
        <v>32808840</v>
      </c>
      <c r="CO63" s="44">
        <f t="shared" si="26"/>
        <v>72884000</v>
      </c>
      <c r="CP63" s="44">
        <f t="shared" si="27"/>
        <v>64482770.833333336</v>
      </c>
      <c r="CQ63" s="43">
        <f t="shared" si="45"/>
        <v>3483241483.3358808</v>
      </c>
    </row>
    <row r="64" spans="1:95">
      <c r="A64" s="3">
        <f t="shared" si="28"/>
        <v>25</v>
      </c>
      <c r="B64" s="263">
        <v>5</v>
      </c>
      <c r="C64" s="264" t="s">
        <v>139</v>
      </c>
      <c r="D64" s="265" t="s">
        <v>44</v>
      </c>
      <c r="E64" s="266"/>
      <c r="F64" s="41" t="s">
        <v>60</v>
      </c>
      <c r="G64" s="267">
        <f t="shared" si="3"/>
        <v>101</v>
      </c>
      <c r="H64" s="267">
        <f t="shared" si="4"/>
        <v>90</v>
      </c>
      <c r="I64" s="268">
        <f t="shared" si="5"/>
        <v>27506142.120000001</v>
      </c>
      <c r="J64" s="268">
        <f t="shared" si="6"/>
        <v>1</v>
      </c>
      <c r="K64" s="269">
        <f t="shared" si="7"/>
        <v>1.06</v>
      </c>
      <c r="L64" s="319">
        <f t="shared" si="50"/>
        <v>1.01</v>
      </c>
      <c r="M64" s="271">
        <f t="shared" si="9"/>
        <v>24608134.872101717</v>
      </c>
      <c r="N64" s="271">
        <f t="shared" si="10"/>
        <v>27737299.795270164</v>
      </c>
      <c r="O64" s="271">
        <f t="shared" si="11"/>
        <v>29448075.753672004</v>
      </c>
      <c r="P64" s="271">
        <f t="shared" si="12"/>
        <v>31264368.62977846</v>
      </c>
      <c r="Q64" s="271">
        <f t="shared" si="29"/>
        <v>35121004.32259801</v>
      </c>
      <c r="R64" s="272">
        <f t="shared" si="13"/>
        <v>29448075.753672004</v>
      </c>
      <c r="S64" s="271">
        <f t="shared" si="13"/>
        <v>31264368.62977846</v>
      </c>
      <c r="T64" s="271">
        <f t="shared" si="14"/>
        <v>33192686.476188242</v>
      </c>
      <c r="U64" s="271">
        <f t="shared" si="30"/>
        <v>39460713.331911534</v>
      </c>
      <c r="V64" s="271"/>
      <c r="W64" s="271">
        <f t="shared" si="15"/>
        <v>2214732138.4891543</v>
      </c>
      <c r="X64" s="271">
        <f t="shared" si="16"/>
        <v>2496356981.5743146</v>
      </c>
      <c r="Y64" s="271">
        <f t="shared" si="17"/>
        <v>2650326817.8304806</v>
      </c>
      <c r="Z64" s="272">
        <f t="shared" si="31"/>
        <v>2813793176.6800613</v>
      </c>
      <c r="AA64" s="272">
        <f t="shared" si="32"/>
        <v>3160890389.0338211</v>
      </c>
      <c r="AB64" s="272">
        <f t="shared" si="18"/>
        <v>2650326817.8304806</v>
      </c>
      <c r="AC64" s="271">
        <f t="shared" si="19"/>
        <v>2813793176.6800613</v>
      </c>
      <c r="AD64" s="271">
        <f t="shared" si="33"/>
        <v>2987341782.8569417</v>
      </c>
      <c r="AE64" s="271">
        <f t="shared" si="34"/>
        <v>3551464199.8720379</v>
      </c>
      <c r="AF64" s="271"/>
      <c r="AG64" s="33" t="str">
        <f t="shared" si="20"/>
        <v>BERTAHAP</v>
      </c>
      <c r="AH64" s="273">
        <f t="shared" si="21"/>
        <v>0</v>
      </c>
      <c r="AI64" s="274">
        <v>2</v>
      </c>
      <c r="AJ64" s="275"/>
      <c r="AK64" s="271" t="e">
        <f>IF(AJ64&gt;#REF!,"LB","KR")</f>
        <v>#REF!</v>
      </c>
      <c r="AL64" s="52">
        <f t="shared" si="22"/>
        <v>2436206000</v>
      </c>
      <c r="AM64" s="52">
        <f t="shared" si="22"/>
        <v>2745993000</v>
      </c>
      <c r="AN64" s="52">
        <f t="shared" si="22"/>
        <v>2915360000</v>
      </c>
      <c r="AO64" s="438">
        <f t="shared" si="22"/>
        <v>3095173000</v>
      </c>
      <c r="AP64" s="438">
        <f t="shared" si="35"/>
        <v>2915360000</v>
      </c>
      <c r="AQ64" s="52">
        <f t="shared" si="35"/>
        <v>3095173000</v>
      </c>
      <c r="AR64" s="52">
        <f t="shared" si="35"/>
        <v>3286076000</v>
      </c>
      <c r="AS64" s="43"/>
      <c r="AT64" s="442">
        <v>25</v>
      </c>
      <c r="AU64" s="311">
        <f t="shared" si="36"/>
        <v>-1565099.486627996</v>
      </c>
      <c r="AV64" s="311"/>
      <c r="AW64" s="311"/>
      <c r="AX64" s="311"/>
      <c r="AY64" s="311"/>
      <c r="AZ64" s="311"/>
      <c r="BA64" s="311"/>
      <c r="BB64" s="43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61">
        <f>O274</f>
        <v>30710607.67698</v>
      </c>
      <c r="BV64" s="43"/>
      <c r="BW64" s="446"/>
      <c r="BX64" s="444"/>
      <c r="BY64" s="444" t="str">
        <f>F109</f>
        <v>2BR-11</v>
      </c>
      <c r="BZ64" s="445">
        <f>D109</f>
        <v>11</v>
      </c>
      <c r="CA64" s="444">
        <f t="shared" si="51"/>
        <v>101</v>
      </c>
      <c r="CB64" s="444">
        <f t="shared" si="51"/>
        <v>90</v>
      </c>
      <c r="CC64" s="444">
        <f>O109</f>
        <v>29448075.753672004</v>
      </c>
      <c r="CD64" s="444">
        <f t="shared" si="52"/>
        <v>2436206000</v>
      </c>
      <c r="CE64" s="444">
        <f t="shared" si="52"/>
        <v>2745993000</v>
      </c>
      <c r="CF64" s="444">
        <f t="shared" si="52"/>
        <v>2915360000</v>
      </c>
      <c r="CG64" s="444">
        <f t="shared" si="52"/>
        <v>3095173000</v>
      </c>
      <c r="CH64" s="444">
        <f>AR109</f>
        <v>3286076000</v>
      </c>
      <c r="CI64" s="43"/>
      <c r="CJ64" s="438">
        <f t="shared" si="43"/>
        <v>3286076210.4227395</v>
      </c>
      <c r="CK64" s="43">
        <f t="shared" si="44"/>
        <v>3090282000</v>
      </c>
      <c r="CL64" s="43">
        <f t="shared" si="44"/>
        <v>3280884000</v>
      </c>
      <c r="CM64" s="44">
        <f t="shared" si="24"/>
        <v>46354230</v>
      </c>
      <c r="CN64" s="44">
        <f t="shared" si="25"/>
        <v>32808840</v>
      </c>
      <c r="CO64" s="44">
        <f t="shared" si="26"/>
        <v>72884000</v>
      </c>
      <c r="CP64" s="44">
        <f t="shared" si="27"/>
        <v>64482770.833333336</v>
      </c>
      <c r="CQ64" s="43">
        <f t="shared" si="45"/>
        <v>3483241483.3358808</v>
      </c>
    </row>
    <row r="65" spans="1:95">
      <c r="A65" s="3">
        <f t="shared" si="28"/>
        <v>26</v>
      </c>
      <c r="B65" s="263">
        <v>6</v>
      </c>
      <c r="C65" s="264" t="s">
        <v>139</v>
      </c>
      <c r="D65" s="299">
        <v>11</v>
      </c>
      <c r="E65" s="266"/>
      <c r="F65" s="41" t="s">
        <v>62</v>
      </c>
      <c r="G65" s="267">
        <f t="shared" si="3"/>
        <v>101</v>
      </c>
      <c r="H65" s="267">
        <f t="shared" si="4"/>
        <v>90</v>
      </c>
      <c r="I65" s="268">
        <f t="shared" si="5"/>
        <v>27506142.120000001</v>
      </c>
      <c r="J65" s="268">
        <f t="shared" si="6"/>
        <v>1</v>
      </c>
      <c r="K65" s="269">
        <f t="shared" si="7"/>
        <v>1.06</v>
      </c>
      <c r="L65" s="319">
        <f t="shared" si="50"/>
        <v>1.01</v>
      </c>
      <c r="M65" s="271">
        <f t="shared" si="9"/>
        <v>24608134.872101717</v>
      </c>
      <c r="N65" s="271">
        <f t="shared" si="10"/>
        <v>27737299.795270164</v>
      </c>
      <c r="O65" s="271">
        <f t="shared" si="11"/>
        <v>29448075.753672004</v>
      </c>
      <c r="P65" s="271">
        <f t="shared" si="12"/>
        <v>31264368.62977846</v>
      </c>
      <c r="Q65" s="271">
        <f t="shared" si="29"/>
        <v>35121004.32259801</v>
      </c>
      <c r="R65" s="272">
        <f t="shared" si="13"/>
        <v>29448075.753672004</v>
      </c>
      <c r="S65" s="271">
        <f t="shared" si="13"/>
        <v>31264368.62977846</v>
      </c>
      <c r="T65" s="271">
        <f t="shared" si="14"/>
        <v>33192686.476188242</v>
      </c>
      <c r="U65" s="271">
        <f t="shared" si="30"/>
        <v>39460713.331911534</v>
      </c>
      <c r="V65" s="271"/>
      <c r="W65" s="271">
        <f t="shared" si="15"/>
        <v>2214732138.4891543</v>
      </c>
      <c r="X65" s="271">
        <f t="shared" si="16"/>
        <v>2496356981.5743146</v>
      </c>
      <c r="Y65" s="271">
        <f t="shared" si="17"/>
        <v>2650326817.8304806</v>
      </c>
      <c r="Z65" s="272">
        <f t="shared" si="31"/>
        <v>2813793176.6800613</v>
      </c>
      <c r="AA65" s="272">
        <f t="shared" si="32"/>
        <v>3160890389.0338211</v>
      </c>
      <c r="AB65" s="272">
        <f t="shared" si="18"/>
        <v>2650326817.8304806</v>
      </c>
      <c r="AC65" s="271">
        <f t="shared" si="19"/>
        <v>2813793176.6800613</v>
      </c>
      <c r="AD65" s="271">
        <f t="shared" si="33"/>
        <v>2987341782.8569417</v>
      </c>
      <c r="AE65" s="271">
        <f t="shared" si="34"/>
        <v>3551464199.8720379</v>
      </c>
      <c r="AF65" s="271"/>
      <c r="AG65" s="33" t="str">
        <f t="shared" si="20"/>
        <v>BERTAHAP</v>
      </c>
      <c r="AH65" s="273">
        <f t="shared" si="21"/>
        <v>0</v>
      </c>
      <c r="AI65" s="274">
        <v>2</v>
      </c>
      <c r="AJ65" s="275"/>
      <c r="AK65" s="271" t="e">
        <f>IF(AJ65&gt;#REF!,"LB","KR")</f>
        <v>#REF!</v>
      </c>
      <c r="AL65" s="52">
        <f t="shared" si="22"/>
        <v>2436206000</v>
      </c>
      <c r="AM65" s="52">
        <f t="shared" si="22"/>
        <v>2745993000</v>
      </c>
      <c r="AN65" s="52">
        <f t="shared" si="22"/>
        <v>2915360000</v>
      </c>
      <c r="AO65" s="438">
        <f t="shared" si="22"/>
        <v>3095173000</v>
      </c>
      <c r="AP65" s="438">
        <f t="shared" si="35"/>
        <v>2915360000</v>
      </c>
      <c r="AQ65" s="52">
        <f t="shared" si="35"/>
        <v>3095173000</v>
      </c>
      <c r="AR65" s="52">
        <f t="shared" si="35"/>
        <v>3286076000</v>
      </c>
      <c r="AS65" s="43"/>
      <c r="AT65" s="442">
        <v>26</v>
      </c>
      <c r="AU65" s="311">
        <f t="shared" si="36"/>
        <v>-1565099.486627996</v>
      </c>
      <c r="AV65" s="311"/>
      <c r="AW65" s="311"/>
      <c r="AX65" s="311"/>
      <c r="AY65" s="311"/>
      <c r="AZ65" s="43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62">
        <f>O313</f>
        <v>30449299.326839998</v>
      </c>
      <c r="BV65" s="43"/>
      <c r="BW65" s="446"/>
      <c r="BX65" s="449"/>
      <c r="BY65" s="444" t="str">
        <f>F110</f>
        <v>2BR-15</v>
      </c>
      <c r="BZ65" s="445">
        <f>D110</f>
        <v>15</v>
      </c>
      <c r="CA65" s="444">
        <f t="shared" si="51"/>
        <v>101</v>
      </c>
      <c r="CB65" s="444">
        <f t="shared" si="51"/>
        <v>90</v>
      </c>
      <c r="CC65" s="444">
        <f>O110</f>
        <v>29448075.753672004</v>
      </c>
      <c r="CD65" s="444">
        <f t="shared" si="52"/>
        <v>2436206000</v>
      </c>
      <c r="CE65" s="444">
        <f t="shared" si="52"/>
        <v>2745993000</v>
      </c>
      <c r="CF65" s="444">
        <f t="shared" si="52"/>
        <v>2915360000</v>
      </c>
      <c r="CG65" s="444">
        <f t="shared" si="52"/>
        <v>3095173000</v>
      </c>
      <c r="CH65" s="444">
        <f>AR110</f>
        <v>3286076000</v>
      </c>
      <c r="CI65" s="43"/>
      <c r="CJ65" s="438">
        <f t="shared" si="43"/>
        <v>3286076210.4227395</v>
      </c>
      <c r="CK65" s="43">
        <f t="shared" si="44"/>
        <v>3090282000</v>
      </c>
      <c r="CL65" s="43">
        <f t="shared" si="44"/>
        <v>3280884000</v>
      </c>
      <c r="CM65" s="44">
        <f t="shared" si="24"/>
        <v>46354230</v>
      </c>
      <c r="CN65" s="44">
        <f t="shared" si="25"/>
        <v>32808840</v>
      </c>
      <c r="CO65" s="44">
        <f t="shared" si="26"/>
        <v>72884000</v>
      </c>
      <c r="CP65" s="44">
        <f t="shared" si="27"/>
        <v>64482770.833333336</v>
      </c>
      <c r="CQ65" s="43">
        <f t="shared" si="45"/>
        <v>3483241483.3358808</v>
      </c>
    </row>
    <row r="66" spans="1:95">
      <c r="A66" s="3">
        <f t="shared" si="28"/>
        <v>27</v>
      </c>
      <c r="B66" s="263">
        <v>7</v>
      </c>
      <c r="C66" s="264" t="s">
        <v>139</v>
      </c>
      <c r="D66" s="299">
        <v>15</v>
      </c>
      <c r="E66" s="266"/>
      <c r="F66" s="41" t="s">
        <v>64</v>
      </c>
      <c r="G66" s="267">
        <f t="shared" si="3"/>
        <v>101</v>
      </c>
      <c r="H66" s="267">
        <f t="shared" si="4"/>
        <v>90</v>
      </c>
      <c r="I66" s="268">
        <f t="shared" si="5"/>
        <v>27506142.120000001</v>
      </c>
      <c r="J66" s="268">
        <f t="shared" si="6"/>
        <v>1</v>
      </c>
      <c r="K66" s="269">
        <f t="shared" si="7"/>
        <v>1.06</v>
      </c>
      <c r="L66" s="319">
        <f t="shared" si="50"/>
        <v>1.01</v>
      </c>
      <c r="M66" s="271">
        <f t="shared" si="9"/>
        <v>24608134.872101717</v>
      </c>
      <c r="N66" s="271">
        <f t="shared" si="10"/>
        <v>27737299.795270164</v>
      </c>
      <c r="O66" s="271">
        <f t="shared" si="11"/>
        <v>29448075.753672004</v>
      </c>
      <c r="P66" s="271">
        <f t="shared" si="12"/>
        <v>31264368.62977846</v>
      </c>
      <c r="Q66" s="271">
        <f t="shared" si="29"/>
        <v>35121004.32259801</v>
      </c>
      <c r="R66" s="272">
        <f t="shared" si="13"/>
        <v>29448075.753672004</v>
      </c>
      <c r="S66" s="271">
        <f t="shared" si="13"/>
        <v>31264368.62977846</v>
      </c>
      <c r="T66" s="271">
        <f t="shared" si="14"/>
        <v>33192686.476188242</v>
      </c>
      <c r="U66" s="271">
        <f t="shared" si="30"/>
        <v>39460713.331911534</v>
      </c>
      <c r="V66" s="271"/>
      <c r="W66" s="271">
        <f t="shared" si="15"/>
        <v>2214732138.4891543</v>
      </c>
      <c r="X66" s="271">
        <f t="shared" si="16"/>
        <v>2496356981.5743146</v>
      </c>
      <c r="Y66" s="271">
        <f t="shared" si="17"/>
        <v>2650326817.8304806</v>
      </c>
      <c r="Z66" s="272">
        <f t="shared" si="31"/>
        <v>2813793176.6800613</v>
      </c>
      <c r="AA66" s="272">
        <f t="shared" si="32"/>
        <v>3160890389.0338211</v>
      </c>
      <c r="AB66" s="272">
        <f t="shared" si="18"/>
        <v>2650326817.8304806</v>
      </c>
      <c r="AC66" s="271">
        <f t="shared" si="19"/>
        <v>2813793176.6800613</v>
      </c>
      <c r="AD66" s="271">
        <f t="shared" si="33"/>
        <v>2987341782.8569417</v>
      </c>
      <c r="AE66" s="271">
        <f t="shared" si="34"/>
        <v>3551464199.8720379</v>
      </c>
      <c r="AF66" s="271"/>
      <c r="AG66" s="33" t="str">
        <f t="shared" si="20"/>
        <v>BERTAHAP</v>
      </c>
      <c r="AH66" s="273">
        <f t="shared" si="21"/>
        <v>0</v>
      </c>
      <c r="AI66" s="274">
        <v>2</v>
      </c>
      <c r="AJ66" s="275"/>
      <c r="AK66" s="271" t="e">
        <f>IF(AJ66&gt;#REF!,"LB","KR")</f>
        <v>#REF!</v>
      </c>
      <c r="AL66" s="52">
        <f t="shared" si="22"/>
        <v>2436206000</v>
      </c>
      <c r="AM66" s="52">
        <f t="shared" si="22"/>
        <v>2745993000</v>
      </c>
      <c r="AN66" s="52">
        <f t="shared" si="22"/>
        <v>2915360000</v>
      </c>
      <c r="AO66" s="438">
        <f t="shared" si="22"/>
        <v>3095173000</v>
      </c>
      <c r="AP66" s="438">
        <f t="shared" si="35"/>
        <v>2915360000</v>
      </c>
      <c r="AQ66" s="52">
        <f t="shared" si="35"/>
        <v>3095173000</v>
      </c>
      <c r="AR66" s="52">
        <f t="shared" si="35"/>
        <v>3286076000</v>
      </c>
      <c r="AS66" s="43"/>
      <c r="AT66" s="442">
        <v>27</v>
      </c>
      <c r="AU66" s="311">
        <f t="shared" si="36"/>
        <v>-1565099.486627996</v>
      </c>
      <c r="AV66" s="311"/>
      <c r="AW66" s="311"/>
      <c r="AX66" s="311"/>
      <c r="AY66" s="311"/>
      <c r="AZ66" s="43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63">
        <f>O314</f>
        <v>29885423.413380001</v>
      </c>
      <c r="BV66" s="43"/>
      <c r="BW66" s="446"/>
      <c r="BX66" s="444"/>
      <c r="BY66" s="444" t="str">
        <f>F111</f>
        <v>2BR-17</v>
      </c>
      <c r="BZ66" s="445">
        <f>D111</f>
        <v>17</v>
      </c>
      <c r="CA66" s="444">
        <f t="shared" si="51"/>
        <v>85</v>
      </c>
      <c r="CB66" s="444">
        <f t="shared" si="51"/>
        <v>74</v>
      </c>
      <c r="CC66" s="444">
        <f>O111</f>
        <v>29448075.753672004</v>
      </c>
      <c r="CD66" s="444">
        <f t="shared" si="52"/>
        <v>2003103000</v>
      </c>
      <c r="CE66" s="444">
        <f t="shared" si="52"/>
        <v>2257817000</v>
      </c>
      <c r="CF66" s="444">
        <f t="shared" si="52"/>
        <v>2397074000</v>
      </c>
      <c r="CG66" s="444">
        <f t="shared" si="52"/>
        <v>2544920000</v>
      </c>
      <c r="CH66" s="444">
        <f>AR111</f>
        <v>2701885000</v>
      </c>
      <c r="CI66" s="43"/>
      <c r="CJ66" s="438">
        <f t="shared" si="43"/>
        <v>3286076210.4227395</v>
      </c>
      <c r="CK66" s="43">
        <f t="shared" si="44"/>
        <v>3090282000</v>
      </c>
      <c r="CL66" s="43">
        <f t="shared" si="44"/>
        <v>3280884000</v>
      </c>
      <c r="CM66" s="44">
        <f t="shared" si="24"/>
        <v>46354230</v>
      </c>
      <c r="CN66" s="44">
        <f t="shared" si="25"/>
        <v>32808840</v>
      </c>
      <c r="CO66" s="44">
        <f t="shared" si="26"/>
        <v>72884000</v>
      </c>
      <c r="CP66" s="44">
        <f t="shared" si="27"/>
        <v>64482770.833333336</v>
      </c>
      <c r="CQ66" s="43">
        <f t="shared" si="45"/>
        <v>3483241483.3358808</v>
      </c>
    </row>
    <row r="67" spans="1:95">
      <c r="A67" s="3">
        <f t="shared" si="28"/>
        <v>28</v>
      </c>
      <c r="B67" s="263">
        <v>8</v>
      </c>
      <c r="C67" s="264" t="s">
        <v>139</v>
      </c>
      <c r="D67" s="299">
        <v>17</v>
      </c>
      <c r="E67" s="266"/>
      <c r="F67" s="41" t="s">
        <v>67</v>
      </c>
      <c r="G67" s="267">
        <f t="shared" si="3"/>
        <v>85</v>
      </c>
      <c r="H67" s="267">
        <f t="shared" si="4"/>
        <v>74</v>
      </c>
      <c r="I67" s="268">
        <f t="shared" si="5"/>
        <v>27506142.120000001</v>
      </c>
      <c r="J67" s="268">
        <f t="shared" si="6"/>
        <v>1</v>
      </c>
      <c r="K67" s="269">
        <f t="shared" si="7"/>
        <v>1.06</v>
      </c>
      <c r="L67" s="319">
        <f t="shared" si="50"/>
        <v>1.01</v>
      </c>
      <c r="M67" s="271">
        <f t="shared" si="9"/>
        <v>24608134.872101717</v>
      </c>
      <c r="N67" s="271">
        <f t="shared" si="10"/>
        <v>27737299.795270164</v>
      </c>
      <c r="O67" s="271">
        <f t="shared" si="11"/>
        <v>29448075.753672004</v>
      </c>
      <c r="P67" s="271">
        <f t="shared" si="12"/>
        <v>31264368.62977846</v>
      </c>
      <c r="Q67" s="271">
        <f t="shared" si="29"/>
        <v>35121004.32259801</v>
      </c>
      <c r="R67" s="272">
        <f t="shared" si="13"/>
        <v>29448075.753672004</v>
      </c>
      <c r="S67" s="271">
        <f t="shared" si="13"/>
        <v>31264368.62977846</v>
      </c>
      <c r="T67" s="271">
        <f t="shared" si="14"/>
        <v>33192686.476188242</v>
      </c>
      <c r="U67" s="271">
        <f t="shared" si="30"/>
        <v>39460713.331911534</v>
      </c>
      <c r="V67" s="271"/>
      <c r="W67" s="271">
        <f t="shared" si="15"/>
        <v>1821001980.535527</v>
      </c>
      <c r="X67" s="271">
        <f t="shared" si="16"/>
        <v>2052560184.849992</v>
      </c>
      <c r="Y67" s="271">
        <f t="shared" si="17"/>
        <v>2179157605.7717285</v>
      </c>
      <c r="Z67" s="272">
        <f t="shared" si="31"/>
        <v>2313563278.6036062</v>
      </c>
      <c r="AA67" s="272">
        <f t="shared" si="32"/>
        <v>2598954319.8722529</v>
      </c>
      <c r="AB67" s="272">
        <f t="shared" si="18"/>
        <v>2179157605.7717285</v>
      </c>
      <c r="AC67" s="271">
        <f t="shared" si="19"/>
        <v>2313563278.6036062</v>
      </c>
      <c r="AD67" s="271">
        <f t="shared" si="33"/>
        <v>2456258799.2379298</v>
      </c>
      <c r="AE67" s="271">
        <f t="shared" si="34"/>
        <v>2920092786.5614533</v>
      </c>
      <c r="AF67" s="271"/>
      <c r="AG67" s="33" t="str">
        <f t="shared" si="20"/>
        <v>BERTAHAP</v>
      </c>
      <c r="AH67" s="273">
        <f t="shared" si="21"/>
        <v>0</v>
      </c>
      <c r="AI67" s="274">
        <v>2</v>
      </c>
      <c r="AJ67" s="275"/>
      <c r="AK67" s="271" t="e">
        <f>IF(AJ67&gt;#REF!,"LB","KR")</f>
        <v>#REF!</v>
      </c>
      <c r="AL67" s="52">
        <f t="shared" si="22"/>
        <v>2003103000</v>
      </c>
      <c r="AM67" s="52">
        <f t="shared" si="22"/>
        <v>2257817000</v>
      </c>
      <c r="AN67" s="52">
        <f t="shared" si="22"/>
        <v>2397074000</v>
      </c>
      <c r="AO67" s="438">
        <f t="shared" si="22"/>
        <v>2544920000</v>
      </c>
      <c r="AP67" s="438">
        <f t="shared" si="35"/>
        <v>2397074000</v>
      </c>
      <c r="AQ67" s="52">
        <f t="shared" si="35"/>
        <v>2544920000</v>
      </c>
      <c r="AR67" s="52">
        <f t="shared" si="35"/>
        <v>2701885000</v>
      </c>
      <c r="AS67" s="43"/>
      <c r="AT67" s="442">
        <v>28</v>
      </c>
      <c r="AU67" s="311">
        <f t="shared" si="36"/>
        <v>-1565099.486627996</v>
      </c>
      <c r="AV67" s="311"/>
      <c r="AW67" s="311"/>
      <c r="AX67" s="311"/>
      <c r="AY67" s="311"/>
      <c r="AZ67" s="43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64">
        <f>O318</f>
        <v>31013175.2403</v>
      </c>
      <c r="BV67" s="43"/>
      <c r="BW67" s="446"/>
      <c r="BX67" s="444"/>
      <c r="BY67" s="444" t="str">
        <f>F112</f>
        <v>3BR-19</v>
      </c>
      <c r="BZ67" s="445">
        <f>D112</f>
        <v>19</v>
      </c>
      <c r="CA67" s="444">
        <f t="shared" si="51"/>
        <v>138</v>
      </c>
      <c r="CB67" s="444">
        <f t="shared" si="51"/>
        <v>120</v>
      </c>
      <c r="CC67" s="444">
        <f>O112</f>
        <v>29448075.753672004</v>
      </c>
      <c r="CD67" s="444">
        <f t="shared" si="52"/>
        <v>3248274000</v>
      </c>
      <c r="CE67" s="444">
        <f t="shared" si="52"/>
        <v>3661324000</v>
      </c>
      <c r="CF67" s="444">
        <f t="shared" si="52"/>
        <v>3887146000</v>
      </c>
      <c r="CG67" s="444">
        <f t="shared" si="52"/>
        <v>4126897000</v>
      </c>
      <c r="CH67" s="444">
        <f>AR112</f>
        <v>4381435000</v>
      </c>
      <c r="CI67" s="43"/>
      <c r="CJ67" s="438">
        <f t="shared" si="43"/>
        <v>2701884860.5325255</v>
      </c>
      <c r="CK67" s="43">
        <f t="shared" si="44"/>
        <v>2540899000</v>
      </c>
      <c r="CL67" s="43">
        <f t="shared" si="44"/>
        <v>2697616000</v>
      </c>
      <c r="CM67" s="44">
        <f t="shared" si="24"/>
        <v>38113485</v>
      </c>
      <c r="CN67" s="44">
        <f t="shared" si="25"/>
        <v>26976160</v>
      </c>
      <c r="CO67" s="44">
        <f t="shared" si="26"/>
        <v>59926850</v>
      </c>
      <c r="CP67" s="44">
        <f t="shared" si="27"/>
        <v>53019166.666666664</v>
      </c>
      <c r="CQ67" s="43">
        <f t="shared" si="45"/>
        <v>2863998836.0791192</v>
      </c>
    </row>
    <row r="68" spans="1:95">
      <c r="A68" s="3">
        <f t="shared" si="28"/>
        <v>29</v>
      </c>
      <c r="B68" s="263">
        <v>9</v>
      </c>
      <c r="C68" s="264" t="s">
        <v>139</v>
      </c>
      <c r="D68" s="299">
        <v>19</v>
      </c>
      <c r="E68" s="266"/>
      <c r="F68" s="41" t="s">
        <v>78</v>
      </c>
      <c r="G68" s="267">
        <f t="shared" si="3"/>
        <v>138</v>
      </c>
      <c r="H68" s="267">
        <f t="shared" si="4"/>
        <v>120</v>
      </c>
      <c r="I68" s="268">
        <f t="shared" si="5"/>
        <v>27506142.120000001</v>
      </c>
      <c r="J68" s="268">
        <f t="shared" si="6"/>
        <v>1</v>
      </c>
      <c r="K68" s="269">
        <f t="shared" si="7"/>
        <v>1.06</v>
      </c>
      <c r="L68" s="319">
        <f t="shared" si="50"/>
        <v>1.01</v>
      </c>
      <c r="M68" s="271">
        <f t="shared" si="9"/>
        <v>24608134.872101717</v>
      </c>
      <c r="N68" s="271">
        <f t="shared" si="10"/>
        <v>27737299.795270164</v>
      </c>
      <c r="O68" s="271">
        <f t="shared" si="11"/>
        <v>29448075.753672004</v>
      </c>
      <c r="P68" s="271">
        <f t="shared" si="12"/>
        <v>31264368.62977846</v>
      </c>
      <c r="Q68" s="271">
        <f t="shared" si="29"/>
        <v>35121004.32259801</v>
      </c>
      <c r="R68" s="272">
        <f t="shared" si="13"/>
        <v>29448075.753672004</v>
      </c>
      <c r="S68" s="271">
        <f t="shared" si="13"/>
        <v>31264368.62977846</v>
      </c>
      <c r="T68" s="271">
        <f t="shared" si="14"/>
        <v>33192686.476188242</v>
      </c>
      <c r="U68" s="271">
        <f t="shared" si="30"/>
        <v>39460713.331911534</v>
      </c>
      <c r="V68" s="271"/>
      <c r="W68" s="271">
        <f t="shared" si="15"/>
        <v>2952976184.6522059</v>
      </c>
      <c r="X68" s="271">
        <f t="shared" si="16"/>
        <v>3328475975.4324198</v>
      </c>
      <c r="Y68" s="271">
        <f t="shared" si="17"/>
        <v>3533769090.4406404</v>
      </c>
      <c r="Z68" s="272">
        <f t="shared" si="31"/>
        <v>3751724235.5734153</v>
      </c>
      <c r="AA68" s="272">
        <f t="shared" si="32"/>
        <v>4214520518.7117615</v>
      </c>
      <c r="AB68" s="272">
        <f t="shared" si="18"/>
        <v>3533769090.4406404</v>
      </c>
      <c r="AC68" s="271">
        <f t="shared" si="19"/>
        <v>3751724235.5734153</v>
      </c>
      <c r="AD68" s="271">
        <f t="shared" si="33"/>
        <v>3983122377.1425891</v>
      </c>
      <c r="AE68" s="271">
        <f t="shared" si="34"/>
        <v>4735285599.8293839</v>
      </c>
      <c r="AF68" s="271"/>
      <c r="AG68" s="33" t="str">
        <f t="shared" si="20"/>
        <v>BERTAHAP</v>
      </c>
      <c r="AH68" s="273">
        <f t="shared" si="21"/>
        <v>0</v>
      </c>
      <c r="AI68" s="274">
        <v>2</v>
      </c>
      <c r="AJ68" s="275"/>
      <c r="AK68" s="271" t="e">
        <f>IF(AJ68&gt;#REF!,"LB","KR")</f>
        <v>#REF!</v>
      </c>
      <c r="AL68" s="52">
        <f t="shared" si="22"/>
        <v>3248274000</v>
      </c>
      <c r="AM68" s="52">
        <f t="shared" si="22"/>
        <v>3661324000</v>
      </c>
      <c r="AN68" s="52">
        <f t="shared" si="22"/>
        <v>3887146000</v>
      </c>
      <c r="AO68" s="438">
        <f t="shared" si="22"/>
        <v>4126897000</v>
      </c>
      <c r="AP68" s="438">
        <f t="shared" si="35"/>
        <v>3887146000</v>
      </c>
      <c r="AQ68" s="52">
        <f t="shared" si="35"/>
        <v>4126897000</v>
      </c>
      <c r="AR68" s="52">
        <f t="shared" si="35"/>
        <v>4381435000</v>
      </c>
      <c r="AS68" s="43"/>
      <c r="AT68" s="442">
        <v>29</v>
      </c>
      <c r="AU68" s="311">
        <f t="shared" si="36"/>
        <v>-1565099.486627996</v>
      </c>
      <c r="AV68" s="311"/>
      <c r="AW68" s="311"/>
      <c r="AX68" s="311"/>
      <c r="AY68" s="311"/>
      <c r="AZ68" s="43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52"/>
      <c r="BV68" s="43"/>
      <c r="BW68" s="443">
        <v>8</v>
      </c>
      <c r="BX68" s="444" t="s">
        <v>141</v>
      </c>
      <c r="BY68" s="444" t="str">
        <f>F135</f>
        <v>2BR-11</v>
      </c>
      <c r="BZ68" s="445">
        <f>D135</f>
        <v>11</v>
      </c>
      <c r="CA68" s="444">
        <f t="shared" ref="CA68:CB71" si="53">G135</f>
        <v>101</v>
      </c>
      <c r="CB68" s="444">
        <f t="shared" si="53"/>
        <v>90</v>
      </c>
      <c r="CC68" s="444">
        <f>O135</f>
        <v>29448075.753672004</v>
      </c>
      <c r="CD68" s="444">
        <f t="shared" ref="CD68:CG71" si="54">AL135</f>
        <v>2436206000</v>
      </c>
      <c r="CE68" s="444">
        <f t="shared" si="54"/>
        <v>2745993000</v>
      </c>
      <c r="CF68" s="444">
        <f t="shared" si="54"/>
        <v>2915360000</v>
      </c>
      <c r="CG68" s="444">
        <f t="shared" si="54"/>
        <v>3095173000</v>
      </c>
      <c r="CH68" s="444">
        <f>AR135</f>
        <v>3286076000</v>
      </c>
      <c r="CI68" s="43">
        <v>8</v>
      </c>
      <c r="CJ68" s="438">
        <f t="shared" si="43"/>
        <v>4381434593.3377466</v>
      </c>
      <c r="CK68" s="43">
        <f t="shared" si="44"/>
        <v>4120375000</v>
      </c>
      <c r="CL68" s="43">
        <f t="shared" si="44"/>
        <v>4374511000</v>
      </c>
      <c r="CM68" s="44">
        <f t="shared" si="24"/>
        <v>61805625</v>
      </c>
      <c r="CN68" s="44">
        <f t="shared" si="25"/>
        <v>43745110</v>
      </c>
      <c r="CO68" s="44">
        <f t="shared" si="26"/>
        <v>97178650</v>
      </c>
      <c r="CP68" s="44">
        <f t="shared" si="27"/>
        <v>85977020.833333328</v>
      </c>
      <c r="CQ68" s="43">
        <f t="shared" si="45"/>
        <v>4644320916.1034422</v>
      </c>
    </row>
    <row r="69" spans="1:95">
      <c r="A69" s="3">
        <f t="shared" si="28"/>
        <v>30</v>
      </c>
      <c r="B69" s="263">
        <v>10</v>
      </c>
      <c r="C69" s="264" t="s">
        <v>139</v>
      </c>
      <c r="D69" s="299">
        <v>21</v>
      </c>
      <c r="E69" s="266"/>
      <c r="F69" s="41" t="s">
        <v>84</v>
      </c>
      <c r="G69" s="267">
        <f t="shared" si="3"/>
        <v>132</v>
      </c>
      <c r="H69" s="267">
        <f t="shared" si="4"/>
        <v>112</v>
      </c>
      <c r="I69" s="268">
        <f t="shared" si="5"/>
        <v>27506142.120000001</v>
      </c>
      <c r="J69" s="268">
        <f t="shared" si="6"/>
        <v>3</v>
      </c>
      <c r="K69" s="269">
        <f t="shared" si="7"/>
        <v>1.1000000000000001</v>
      </c>
      <c r="L69" s="319">
        <f t="shared" si="50"/>
        <v>1.01</v>
      </c>
      <c r="M69" s="271">
        <f t="shared" si="9"/>
        <v>25536743.735199891</v>
      </c>
      <c r="N69" s="271">
        <f t="shared" si="10"/>
        <v>28783990.353582241</v>
      </c>
      <c r="O69" s="271">
        <f t="shared" si="11"/>
        <v>30559323.895320002</v>
      </c>
      <c r="P69" s="271">
        <f t="shared" si="12"/>
        <v>32444156.125241794</v>
      </c>
      <c r="Q69" s="271">
        <f t="shared" si="29"/>
        <v>36446325.240431897</v>
      </c>
      <c r="R69" s="272">
        <f t="shared" si="13"/>
        <v>30559323.895320002</v>
      </c>
      <c r="S69" s="271">
        <f t="shared" si="13"/>
        <v>32444156.125241794</v>
      </c>
      <c r="T69" s="271">
        <f t="shared" si="14"/>
        <v>34445240.682836853</v>
      </c>
      <c r="U69" s="271">
        <f t="shared" si="30"/>
        <v>40949796.853870459</v>
      </c>
      <c r="V69" s="271"/>
      <c r="W69" s="271">
        <f t="shared" si="15"/>
        <v>2860115298.3423877</v>
      </c>
      <c r="X69" s="271">
        <f t="shared" si="16"/>
        <v>3223806919.6012111</v>
      </c>
      <c r="Y69" s="271">
        <f t="shared" si="17"/>
        <v>3422644276.2758403</v>
      </c>
      <c r="Z69" s="272">
        <f t="shared" si="31"/>
        <v>3633745486.027081</v>
      </c>
      <c r="AA69" s="272">
        <f t="shared" si="32"/>
        <v>4081988426.9283724</v>
      </c>
      <c r="AB69" s="272">
        <f t="shared" si="18"/>
        <v>3422644276.2758403</v>
      </c>
      <c r="AC69" s="271">
        <f t="shared" si="19"/>
        <v>3633745486.027081</v>
      </c>
      <c r="AD69" s="271">
        <f t="shared" si="33"/>
        <v>3857866956.4777274</v>
      </c>
      <c r="AE69" s="271">
        <f t="shared" si="34"/>
        <v>4586377247.6334915</v>
      </c>
      <c r="AF69" s="271"/>
      <c r="AG69" s="33" t="str">
        <f t="shared" si="20"/>
        <v>BERTAHAP</v>
      </c>
      <c r="AH69" s="273">
        <f t="shared" si="21"/>
        <v>0</v>
      </c>
      <c r="AI69" s="274">
        <v>2</v>
      </c>
      <c r="AJ69" s="275"/>
      <c r="AK69" s="271" t="e">
        <f>IF(AJ69&gt;#REF!,"LB","KR")</f>
        <v>#REF!</v>
      </c>
      <c r="AL69" s="52">
        <f t="shared" si="22"/>
        <v>3146127000</v>
      </c>
      <c r="AM69" s="52">
        <f t="shared" si="22"/>
        <v>3546188000</v>
      </c>
      <c r="AN69" s="52">
        <f t="shared" si="22"/>
        <v>3764909000</v>
      </c>
      <c r="AO69" s="438">
        <f t="shared" si="22"/>
        <v>3997121000</v>
      </c>
      <c r="AP69" s="438">
        <f t="shared" si="35"/>
        <v>3764909000</v>
      </c>
      <c r="AQ69" s="52">
        <f t="shared" si="35"/>
        <v>3997121000</v>
      </c>
      <c r="AR69" s="52">
        <f t="shared" si="35"/>
        <v>4243654000</v>
      </c>
      <c r="AS69" s="43"/>
      <c r="AT69" s="442">
        <v>30</v>
      </c>
      <c r="AU69" s="311">
        <f t="shared" si="36"/>
        <v>-453851.34497999772</v>
      </c>
      <c r="AV69" s="311"/>
      <c r="AW69" s="311"/>
      <c r="AX69" s="311"/>
      <c r="AY69" s="311"/>
      <c r="AZ69" s="43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43"/>
      <c r="BX69" s="449"/>
      <c r="BY69" s="444" t="str">
        <f>F136</f>
        <v>2BR-15</v>
      </c>
      <c r="BZ69" s="445">
        <f>D136</f>
        <v>15</v>
      </c>
      <c r="CA69" s="444">
        <f t="shared" si="53"/>
        <v>101</v>
      </c>
      <c r="CB69" s="444">
        <f t="shared" si="53"/>
        <v>90</v>
      </c>
      <c r="CC69" s="444">
        <f>O136</f>
        <v>29448075.753672004</v>
      </c>
      <c r="CD69" s="444">
        <f t="shared" si="54"/>
        <v>2436206000</v>
      </c>
      <c r="CE69" s="444">
        <f t="shared" si="54"/>
        <v>2745993000</v>
      </c>
      <c r="CF69" s="444">
        <f t="shared" si="54"/>
        <v>2915360000</v>
      </c>
      <c r="CG69" s="444">
        <f t="shared" si="54"/>
        <v>3095173000</v>
      </c>
      <c r="CH69" s="444">
        <f>AR136</f>
        <v>3286076000</v>
      </c>
      <c r="CI69" s="43"/>
      <c r="CJ69" s="438">
        <f t="shared" si="43"/>
        <v>4243654305.6821547</v>
      </c>
      <c r="CK69" s="43">
        <f t="shared" si="44"/>
        <v>3990804000</v>
      </c>
      <c r="CL69" s="43">
        <f t="shared" si="44"/>
        <v>4236949000</v>
      </c>
      <c r="CM69" s="44">
        <f t="shared" si="24"/>
        <v>59862060</v>
      </c>
      <c r="CN69" s="44">
        <f t="shared" si="25"/>
        <v>42369490</v>
      </c>
      <c r="CO69" s="44">
        <f t="shared" si="26"/>
        <v>94122725</v>
      </c>
      <c r="CP69" s="44">
        <f t="shared" si="27"/>
        <v>83273354.166666672</v>
      </c>
      <c r="CQ69" s="43">
        <f t="shared" si="45"/>
        <v>4498274403.9650517</v>
      </c>
    </row>
    <row r="70" spans="1:95">
      <c r="A70" s="3">
        <f t="shared" si="28"/>
        <v>31</v>
      </c>
      <c r="B70" s="263">
        <v>1</v>
      </c>
      <c r="C70" s="264" t="s">
        <v>142</v>
      </c>
      <c r="D70" s="265" t="s">
        <v>19</v>
      </c>
      <c r="E70" s="266"/>
      <c r="F70" s="41" t="s">
        <v>72</v>
      </c>
      <c r="G70" s="267">
        <f t="shared" si="3"/>
        <v>175</v>
      </c>
      <c r="H70" s="267">
        <f t="shared" si="4"/>
        <v>156</v>
      </c>
      <c r="I70" s="268">
        <f t="shared" si="5"/>
        <v>27506142.120000001</v>
      </c>
      <c r="J70" s="268">
        <f t="shared" si="6"/>
        <v>5</v>
      </c>
      <c r="K70" s="269">
        <f t="shared" si="7"/>
        <v>1.08</v>
      </c>
      <c r="L70" s="270">
        <f t="shared" ref="L70:L79" si="55">SUMIF($AR$4:$AR$22,D70,$AU$4:$AU$22)</f>
        <v>1</v>
      </c>
      <c r="M70" s="271">
        <f t="shared" si="9"/>
        <v>24824197.330347329</v>
      </c>
      <c r="N70" s="271">
        <f t="shared" si="10"/>
        <v>27980836.707352675</v>
      </c>
      <c r="O70" s="271">
        <f t="shared" si="11"/>
        <v>29706633.489600003</v>
      </c>
      <c r="P70" s="271">
        <f t="shared" si="12"/>
        <v>31538873.641099136</v>
      </c>
      <c r="Q70" s="271">
        <f t="shared" si="29"/>
        <v>35429371.070806883</v>
      </c>
      <c r="R70" s="272">
        <f t="shared" si="13"/>
        <v>29706633.489600003</v>
      </c>
      <c r="S70" s="271">
        <f t="shared" si="13"/>
        <v>31538873.641099136</v>
      </c>
      <c r="T70" s="271">
        <f t="shared" si="14"/>
        <v>33484122.355953015</v>
      </c>
      <c r="U70" s="271">
        <f t="shared" si="30"/>
        <v>39807183.260288112</v>
      </c>
      <c r="V70" s="271"/>
      <c r="W70" s="271">
        <f t="shared" si="15"/>
        <v>3872574783.5341835</v>
      </c>
      <c r="X70" s="271">
        <f t="shared" si="16"/>
        <v>4365010526.3470173</v>
      </c>
      <c r="Y70" s="271">
        <f t="shared" si="17"/>
        <v>4634234824.3776007</v>
      </c>
      <c r="Z70" s="272">
        <f t="shared" si="31"/>
        <v>4920064288.0114651</v>
      </c>
      <c r="AA70" s="272">
        <f t="shared" si="32"/>
        <v>5526981887.0458736</v>
      </c>
      <c r="AB70" s="272">
        <f t="shared" si="18"/>
        <v>4634234824.3776007</v>
      </c>
      <c r="AC70" s="271">
        <f t="shared" si="19"/>
        <v>4920064288.0114651</v>
      </c>
      <c r="AD70" s="271">
        <f t="shared" si="33"/>
        <v>5223523087.5286703</v>
      </c>
      <c r="AE70" s="271">
        <f t="shared" si="34"/>
        <v>6209920588.6049452</v>
      </c>
      <c r="AF70" s="271"/>
      <c r="AG70" s="33" t="str">
        <f t="shared" si="20"/>
        <v>BERTAHAP</v>
      </c>
      <c r="AH70" s="273">
        <f t="shared" si="21"/>
        <v>0</v>
      </c>
      <c r="AI70" s="274">
        <v>2</v>
      </c>
      <c r="AJ70" s="275"/>
      <c r="AK70" s="271" t="e">
        <f>IF(AJ70&gt;#REF!,"LB","KR")</f>
        <v>#REF!</v>
      </c>
      <c r="AL70" s="52">
        <f t="shared" si="22"/>
        <v>4259833000</v>
      </c>
      <c r="AM70" s="52">
        <f t="shared" si="22"/>
        <v>4801512000</v>
      </c>
      <c r="AN70" s="52">
        <f t="shared" si="22"/>
        <v>5097659000</v>
      </c>
      <c r="AO70" s="438">
        <f t="shared" si="22"/>
        <v>5412071000</v>
      </c>
      <c r="AP70" s="438">
        <f t="shared" si="35"/>
        <v>5097659000</v>
      </c>
      <c r="AQ70" s="52">
        <f t="shared" si="35"/>
        <v>5412071000</v>
      </c>
      <c r="AR70" s="52">
        <f t="shared" si="35"/>
        <v>5745876000</v>
      </c>
      <c r="AS70" s="43"/>
      <c r="AT70" s="442">
        <v>31</v>
      </c>
      <c r="AU70" s="311">
        <f t="shared" si="36"/>
        <v>-1306541.7506999969</v>
      </c>
      <c r="AV70" s="311"/>
      <c r="AW70" s="311"/>
      <c r="AX70" s="311"/>
      <c r="AY70" s="311"/>
      <c r="AZ70" s="43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43"/>
      <c r="BX70" s="444"/>
      <c r="BY70" s="444" t="str">
        <f>F137</f>
        <v>2BR-17</v>
      </c>
      <c r="BZ70" s="445">
        <f>D137</f>
        <v>17</v>
      </c>
      <c r="CA70" s="444">
        <f t="shared" si="53"/>
        <v>85</v>
      </c>
      <c r="CB70" s="444">
        <f t="shared" si="53"/>
        <v>74</v>
      </c>
      <c r="CC70" s="444">
        <f>O137</f>
        <v>29448075.753672004</v>
      </c>
      <c r="CD70" s="444">
        <f t="shared" si="54"/>
        <v>2003103000</v>
      </c>
      <c r="CE70" s="444">
        <f t="shared" si="54"/>
        <v>2257817000</v>
      </c>
      <c r="CF70" s="444">
        <f t="shared" si="54"/>
        <v>2397074000</v>
      </c>
      <c r="CG70" s="444">
        <f t="shared" si="54"/>
        <v>2544920000</v>
      </c>
      <c r="CH70" s="444">
        <f>AR137</f>
        <v>2701885000</v>
      </c>
      <c r="CI70" s="43"/>
      <c r="CJ70" s="438">
        <f t="shared" si="43"/>
        <v>5745875194.1228504</v>
      </c>
      <c r="CK70" s="43">
        <f t="shared" si="44"/>
        <v>5403519000</v>
      </c>
      <c r="CL70" s="43">
        <f t="shared" si="44"/>
        <v>5736796000</v>
      </c>
      <c r="CM70" s="44">
        <f t="shared" si="24"/>
        <v>81052785</v>
      </c>
      <c r="CN70" s="44">
        <f t="shared" si="25"/>
        <v>57367960</v>
      </c>
      <c r="CO70" s="44">
        <f t="shared" si="26"/>
        <v>127441475</v>
      </c>
      <c r="CP70" s="44">
        <f t="shared" si="27"/>
        <v>112751479.16666667</v>
      </c>
      <c r="CQ70" s="43">
        <f t="shared" si="45"/>
        <v>6090628564.9341297</v>
      </c>
    </row>
    <row r="71" spans="1:95">
      <c r="A71" s="3">
        <f t="shared" si="28"/>
        <v>32</v>
      </c>
      <c r="B71" s="263">
        <v>2</v>
      </c>
      <c r="C71" s="264" t="s">
        <v>142</v>
      </c>
      <c r="D71" s="265" t="s">
        <v>29</v>
      </c>
      <c r="E71" s="266"/>
      <c r="F71" s="41" t="s">
        <v>74</v>
      </c>
      <c r="G71" s="267">
        <f t="shared" si="3"/>
        <v>85</v>
      </c>
      <c r="H71" s="267">
        <f t="shared" si="4"/>
        <v>74</v>
      </c>
      <c r="I71" s="268">
        <f t="shared" si="5"/>
        <v>27506142.120000001</v>
      </c>
      <c r="J71" s="268">
        <f t="shared" si="6"/>
        <v>1</v>
      </c>
      <c r="K71" s="269">
        <f t="shared" si="7"/>
        <v>1.06</v>
      </c>
      <c r="L71" s="270">
        <f t="shared" si="55"/>
        <v>1</v>
      </c>
      <c r="M71" s="271">
        <f t="shared" si="9"/>
        <v>24364489.972377934</v>
      </c>
      <c r="N71" s="271">
        <f t="shared" si="10"/>
        <v>27462673.064623922</v>
      </c>
      <c r="O71" s="271">
        <f t="shared" si="11"/>
        <v>29156510.647200003</v>
      </c>
      <c r="P71" s="271">
        <f t="shared" si="12"/>
        <v>30954820.425523225</v>
      </c>
      <c r="Q71" s="271">
        <f t="shared" si="29"/>
        <v>34773271.606532685</v>
      </c>
      <c r="R71" s="272">
        <f t="shared" si="13"/>
        <v>29156510.647200003</v>
      </c>
      <c r="S71" s="271">
        <f t="shared" si="13"/>
        <v>30954820.425523225</v>
      </c>
      <c r="T71" s="271">
        <f t="shared" si="14"/>
        <v>32864046.016027961</v>
      </c>
      <c r="U71" s="271">
        <f t="shared" si="30"/>
        <v>39070013.199912407</v>
      </c>
      <c r="V71" s="271"/>
      <c r="W71" s="271">
        <f t="shared" si="15"/>
        <v>1802972257.9559672</v>
      </c>
      <c r="X71" s="271">
        <f t="shared" si="16"/>
        <v>2032237806.7821703</v>
      </c>
      <c r="Y71" s="271">
        <f t="shared" si="17"/>
        <v>2157581787.8928003</v>
      </c>
      <c r="Z71" s="272">
        <f t="shared" si="31"/>
        <v>2290656711.4887185</v>
      </c>
      <c r="AA71" s="272">
        <f t="shared" si="32"/>
        <v>2573222098.8834186</v>
      </c>
      <c r="AB71" s="272">
        <f t="shared" si="18"/>
        <v>2157581787.8928003</v>
      </c>
      <c r="AC71" s="271">
        <f t="shared" si="19"/>
        <v>2290656711.4887185</v>
      </c>
      <c r="AD71" s="271">
        <f t="shared" si="33"/>
        <v>2431939405.186069</v>
      </c>
      <c r="AE71" s="271">
        <f t="shared" si="34"/>
        <v>2891180976.7935181</v>
      </c>
      <c r="AF71" s="271"/>
      <c r="AG71" s="33" t="str">
        <f t="shared" si="20"/>
        <v>BERTAHAP</v>
      </c>
      <c r="AH71" s="273">
        <f t="shared" si="21"/>
        <v>0</v>
      </c>
      <c r="AI71" s="274">
        <v>2</v>
      </c>
      <c r="AJ71" s="275"/>
      <c r="AK71" s="271" t="e">
        <f>IF(AJ71&gt;#REF!,"LB","KR")</f>
        <v>#REF!</v>
      </c>
      <c r="AL71" s="52">
        <f t="shared" si="22"/>
        <v>1983270000</v>
      </c>
      <c r="AM71" s="52">
        <f t="shared" si="22"/>
        <v>2235462000</v>
      </c>
      <c r="AN71" s="52">
        <f t="shared" si="22"/>
        <v>2373340000</v>
      </c>
      <c r="AO71" s="438">
        <f t="shared" si="22"/>
        <v>2519723000</v>
      </c>
      <c r="AP71" s="438">
        <f t="shared" si="35"/>
        <v>2373340000</v>
      </c>
      <c r="AQ71" s="52">
        <f t="shared" si="35"/>
        <v>2519723000</v>
      </c>
      <c r="AR71" s="52">
        <f t="shared" si="35"/>
        <v>2675134000</v>
      </c>
      <c r="AS71" s="43"/>
      <c r="AT71" s="442">
        <v>32</v>
      </c>
      <c r="AU71" s="311">
        <f t="shared" si="36"/>
        <v>-1856664.5930999964</v>
      </c>
      <c r="AV71" s="311"/>
      <c r="AW71" s="311"/>
      <c r="AX71" s="311"/>
      <c r="AY71" s="311"/>
      <c r="AZ71" s="43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43"/>
      <c r="BX71" s="444"/>
      <c r="BY71" s="444" t="str">
        <f>F138</f>
        <v>3BR-19</v>
      </c>
      <c r="BZ71" s="445">
        <f>D138</f>
        <v>19</v>
      </c>
      <c r="CA71" s="444">
        <f t="shared" si="53"/>
        <v>138</v>
      </c>
      <c r="CB71" s="444">
        <f t="shared" si="53"/>
        <v>120</v>
      </c>
      <c r="CC71" s="444">
        <f>O138</f>
        <v>29448075.753672004</v>
      </c>
      <c r="CD71" s="444">
        <f t="shared" si="54"/>
        <v>3248274000</v>
      </c>
      <c r="CE71" s="444">
        <f t="shared" si="54"/>
        <v>3661324000</v>
      </c>
      <c r="CF71" s="444">
        <f t="shared" si="54"/>
        <v>3887146000</v>
      </c>
      <c r="CG71" s="444">
        <f t="shared" si="54"/>
        <v>4126897000</v>
      </c>
      <c r="CH71" s="444">
        <f>AR138</f>
        <v>4381435000</v>
      </c>
      <c r="CI71" s="43"/>
      <c r="CJ71" s="438">
        <f t="shared" si="43"/>
        <v>2675133767.0479217</v>
      </c>
      <c r="CK71" s="43">
        <f t="shared" si="44"/>
        <v>2515741000</v>
      </c>
      <c r="CL71" s="43">
        <f t="shared" si="44"/>
        <v>2670907000</v>
      </c>
      <c r="CM71" s="44">
        <f t="shared" si="24"/>
        <v>37736115</v>
      </c>
      <c r="CN71" s="44">
        <f t="shared" si="25"/>
        <v>26709070</v>
      </c>
      <c r="CO71" s="44">
        <f t="shared" si="26"/>
        <v>59333500</v>
      </c>
      <c r="CP71" s="44">
        <f t="shared" si="27"/>
        <v>52494229.166666664</v>
      </c>
      <c r="CQ71" s="43">
        <f t="shared" si="45"/>
        <v>2835642485.5411487</v>
      </c>
    </row>
    <row r="72" spans="1:95">
      <c r="A72" s="3">
        <f t="shared" si="28"/>
        <v>33</v>
      </c>
      <c r="B72" s="263">
        <v>3</v>
      </c>
      <c r="C72" s="264" t="s">
        <v>142</v>
      </c>
      <c r="D72" s="265" t="s">
        <v>32</v>
      </c>
      <c r="E72" s="266"/>
      <c r="F72" s="41" t="s">
        <v>56</v>
      </c>
      <c r="G72" s="267">
        <f t="shared" si="3"/>
        <v>85</v>
      </c>
      <c r="H72" s="267">
        <f t="shared" si="4"/>
        <v>74</v>
      </c>
      <c r="I72" s="268">
        <f t="shared" si="5"/>
        <v>27506142.120000001</v>
      </c>
      <c r="J72" s="268">
        <f t="shared" si="6"/>
        <v>1</v>
      </c>
      <c r="K72" s="269">
        <f t="shared" si="7"/>
        <v>1.06</v>
      </c>
      <c r="L72" s="270">
        <f t="shared" si="55"/>
        <v>1</v>
      </c>
      <c r="M72" s="271">
        <f t="shared" si="9"/>
        <v>24364489.972377934</v>
      </c>
      <c r="N72" s="271">
        <f t="shared" si="10"/>
        <v>27462673.064623922</v>
      </c>
      <c r="O72" s="271">
        <f t="shared" si="11"/>
        <v>29156510.647200003</v>
      </c>
      <c r="P72" s="271">
        <f t="shared" si="12"/>
        <v>30954820.425523225</v>
      </c>
      <c r="Q72" s="271">
        <f t="shared" si="29"/>
        <v>34773271.606532685</v>
      </c>
      <c r="R72" s="272">
        <f t="shared" si="13"/>
        <v>29156510.647200003</v>
      </c>
      <c r="S72" s="271">
        <f t="shared" si="13"/>
        <v>30954820.425523225</v>
      </c>
      <c r="T72" s="271">
        <f t="shared" si="14"/>
        <v>32864046.016027961</v>
      </c>
      <c r="U72" s="271">
        <f t="shared" si="30"/>
        <v>39070013.199912407</v>
      </c>
      <c r="V72" s="271"/>
      <c r="W72" s="271">
        <f t="shared" si="15"/>
        <v>1802972257.9559672</v>
      </c>
      <c r="X72" s="271">
        <f t="shared" si="16"/>
        <v>2032237806.7821703</v>
      </c>
      <c r="Y72" s="271">
        <f t="shared" si="17"/>
        <v>2157581787.8928003</v>
      </c>
      <c r="Z72" s="272">
        <f t="shared" si="31"/>
        <v>2290656711.4887185</v>
      </c>
      <c r="AA72" s="272">
        <f t="shared" si="32"/>
        <v>2573222098.8834186</v>
      </c>
      <c r="AB72" s="272">
        <f t="shared" si="18"/>
        <v>2157581787.8928003</v>
      </c>
      <c r="AC72" s="271">
        <f t="shared" si="19"/>
        <v>2290656711.4887185</v>
      </c>
      <c r="AD72" s="271">
        <f t="shared" si="33"/>
        <v>2431939405.186069</v>
      </c>
      <c r="AE72" s="271">
        <f t="shared" si="34"/>
        <v>2891180976.7935181</v>
      </c>
      <c r="AF72" s="271"/>
      <c r="AG72" s="33" t="str">
        <f t="shared" si="20"/>
        <v>BERTAHAP</v>
      </c>
      <c r="AH72" s="273">
        <f t="shared" si="21"/>
        <v>0</v>
      </c>
      <c r="AI72" s="274">
        <v>2</v>
      </c>
      <c r="AJ72" s="275"/>
      <c r="AK72" s="271" t="e">
        <f>IF(AJ72&gt;#REF!,"LB","KR")</f>
        <v>#REF!</v>
      </c>
      <c r="AL72" s="52">
        <f t="shared" si="22"/>
        <v>1983270000</v>
      </c>
      <c r="AM72" s="52">
        <f t="shared" si="22"/>
        <v>2235462000</v>
      </c>
      <c r="AN72" s="52">
        <f t="shared" si="22"/>
        <v>2373340000</v>
      </c>
      <c r="AO72" s="438">
        <f t="shared" si="22"/>
        <v>2519723000</v>
      </c>
      <c r="AP72" s="438">
        <f t="shared" si="35"/>
        <v>2373340000</v>
      </c>
      <c r="AQ72" s="52">
        <f t="shared" si="35"/>
        <v>2519723000</v>
      </c>
      <c r="AR72" s="52">
        <f t="shared" si="35"/>
        <v>2675134000</v>
      </c>
      <c r="AS72" s="43"/>
      <c r="AT72" s="442">
        <v>33</v>
      </c>
      <c r="AU72" s="311">
        <f t="shared" si="36"/>
        <v>-1856664.5930999964</v>
      </c>
      <c r="AV72" s="311"/>
      <c r="AW72" s="311"/>
      <c r="AX72" s="311"/>
      <c r="AY72" s="311"/>
      <c r="AZ72" s="43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43">
        <v>9</v>
      </c>
      <c r="BX72" s="449" t="s">
        <v>57</v>
      </c>
      <c r="BY72" s="444" t="str">
        <f t="shared" ref="BY72:BY78" si="56">F159</f>
        <v>2BR-3</v>
      </c>
      <c r="BZ72" s="445" t="str">
        <f t="shared" ref="BZ72:BZ78" si="57">D159</f>
        <v>03</v>
      </c>
      <c r="CA72" s="444">
        <f t="shared" ref="CA72:CB78" si="58">G159</f>
        <v>85</v>
      </c>
      <c r="CB72" s="444">
        <f t="shared" si="58"/>
        <v>74</v>
      </c>
      <c r="CC72" s="444">
        <f t="shared" ref="CC72:CC78" si="59">O159</f>
        <v>29448075.753672004</v>
      </c>
      <c r="CD72" s="444">
        <f t="shared" ref="CD72:CG78" si="60">AL159</f>
        <v>2003103000</v>
      </c>
      <c r="CE72" s="444">
        <f t="shared" si="60"/>
        <v>2257817000</v>
      </c>
      <c r="CF72" s="444">
        <f t="shared" si="60"/>
        <v>2397074000</v>
      </c>
      <c r="CG72" s="444">
        <f t="shared" si="60"/>
        <v>2544920000</v>
      </c>
      <c r="CH72" s="444">
        <f t="shared" ref="CH72:CH78" si="61">AR159</f>
        <v>2701885000</v>
      </c>
      <c r="CI72" s="43">
        <v>7</v>
      </c>
      <c r="CJ72" s="438">
        <f t="shared" si="43"/>
        <v>2675133767.0479217</v>
      </c>
      <c r="CK72" s="43">
        <f t="shared" si="44"/>
        <v>2515741000</v>
      </c>
      <c r="CL72" s="43">
        <f t="shared" si="44"/>
        <v>2670907000</v>
      </c>
      <c r="CM72" s="44">
        <f t="shared" si="24"/>
        <v>37736115</v>
      </c>
      <c r="CN72" s="44">
        <f t="shared" si="25"/>
        <v>26709070</v>
      </c>
      <c r="CO72" s="44">
        <f t="shared" si="26"/>
        <v>59333500</v>
      </c>
      <c r="CP72" s="44">
        <f t="shared" si="27"/>
        <v>52494229.166666664</v>
      </c>
      <c r="CQ72" s="43">
        <f t="shared" si="45"/>
        <v>2835642485.5411487</v>
      </c>
    </row>
    <row r="73" spans="1:95">
      <c r="A73" s="3">
        <f t="shared" si="28"/>
        <v>34</v>
      </c>
      <c r="B73" s="263">
        <v>4</v>
      </c>
      <c r="C73" s="264" t="s">
        <v>142</v>
      </c>
      <c r="D73" s="265" t="s">
        <v>38</v>
      </c>
      <c r="E73" s="266"/>
      <c r="F73" s="41" t="s">
        <v>58</v>
      </c>
      <c r="G73" s="267">
        <f t="shared" si="3"/>
        <v>101</v>
      </c>
      <c r="H73" s="267">
        <f t="shared" si="4"/>
        <v>90</v>
      </c>
      <c r="I73" s="268">
        <f t="shared" si="5"/>
        <v>27506142.120000001</v>
      </c>
      <c r="J73" s="268">
        <f t="shared" si="6"/>
        <v>1</v>
      </c>
      <c r="K73" s="269">
        <f t="shared" si="7"/>
        <v>1.06</v>
      </c>
      <c r="L73" s="270">
        <f t="shared" si="55"/>
        <v>1</v>
      </c>
      <c r="M73" s="271">
        <f t="shared" si="9"/>
        <v>24364489.972377934</v>
      </c>
      <c r="N73" s="271">
        <f t="shared" si="10"/>
        <v>27462673.064623922</v>
      </c>
      <c r="O73" s="271">
        <f t="shared" si="11"/>
        <v>29156510.647200003</v>
      </c>
      <c r="P73" s="271">
        <f t="shared" si="12"/>
        <v>30954820.425523225</v>
      </c>
      <c r="Q73" s="271">
        <f t="shared" si="29"/>
        <v>34773271.606532685</v>
      </c>
      <c r="R73" s="272">
        <f t="shared" si="13"/>
        <v>29156510.647200003</v>
      </c>
      <c r="S73" s="271">
        <f t="shared" si="13"/>
        <v>30954820.425523225</v>
      </c>
      <c r="T73" s="271">
        <f t="shared" si="14"/>
        <v>32864046.016027961</v>
      </c>
      <c r="U73" s="271">
        <f t="shared" si="30"/>
        <v>39070013.199912407</v>
      </c>
      <c r="V73" s="271"/>
      <c r="W73" s="271">
        <f t="shared" si="15"/>
        <v>2192804097.5140142</v>
      </c>
      <c r="X73" s="271">
        <f t="shared" si="16"/>
        <v>2471640575.816153</v>
      </c>
      <c r="Y73" s="271">
        <f t="shared" si="17"/>
        <v>2624085958.2480001</v>
      </c>
      <c r="Z73" s="272">
        <f t="shared" si="31"/>
        <v>2785933838.2970901</v>
      </c>
      <c r="AA73" s="272">
        <f t="shared" si="32"/>
        <v>3129594444.5879416</v>
      </c>
      <c r="AB73" s="272">
        <f t="shared" si="18"/>
        <v>2624085958.2480001</v>
      </c>
      <c r="AC73" s="271">
        <f t="shared" si="19"/>
        <v>2785933838.2970901</v>
      </c>
      <c r="AD73" s="271">
        <f t="shared" si="33"/>
        <v>2957764141.4425163</v>
      </c>
      <c r="AE73" s="271">
        <f t="shared" si="34"/>
        <v>3516301187.9921165</v>
      </c>
      <c r="AF73" s="271"/>
      <c r="AG73" s="33" t="str">
        <f t="shared" si="20"/>
        <v>BERTAHAP</v>
      </c>
      <c r="AH73" s="273">
        <f t="shared" si="21"/>
        <v>0</v>
      </c>
      <c r="AI73" s="274">
        <v>2</v>
      </c>
      <c r="AJ73" s="275"/>
      <c r="AK73" s="271" t="e">
        <f>IF(AJ73&gt;#REF!,"LB","KR")</f>
        <v>#REF!</v>
      </c>
      <c r="AL73" s="52">
        <f t="shared" si="22"/>
        <v>2412085000</v>
      </c>
      <c r="AM73" s="52">
        <f t="shared" si="22"/>
        <v>2718805000</v>
      </c>
      <c r="AN73" s="52">
        <f t="shared" si="22"/>
        <v>2886495000</v>
      </c>
      <c r="AO73" s="438">
        <f t="shared" si="22"/>
        <v>3064528000</v>
      </c>
      <c r="AP73" s="438">
        <f t="shared" si="35"/>
        <v>2886495000</v>
      </c>
      <c r="AQ73" s="52">
        <f t="shared" si="35"/>
        <v>3064528000</v>
      </c>
      <c r="AR73" s="52">
        <f t="shared" si="35"/>
        <v>3253541000</v>
      </c>
      <c r="AS73" s="43"/>
      <c r="AT73" s="442">
        <v>34</v>
      </c>
      <c r="AU73" s="311">
        <f t="shared" si="36"/>
        <v>-1856664.5930999964</v>
      </c>
      <c r="AV73" s="311"/>
      <c r="AW73" s="311"/>
      <c r="AX73" s="311"/>
      <c r="AY73" s="311"/>
      <c r="AZ73" s="43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43"/>
      <c r="BX73" s="444"/>
      <c r="BY73" s="444" t="str">
        <f t="shared" si="56"/>
        <v>2BR-5</v>
      </c>
      <c r="BZ73" s="445" t="str">
        <f t="shared" si="57"/>
        <v>05</v>
      </c>
      <c r="CA73" s="444">
        <f t="shared" si="58"/>
        <v>85</v>
      </c>
      <c r="CB73" s="444">
        <f t="shared" si="58"/>
        <v>74</v>
      </c>
      <c r="CC73" s="444">
        <f t="shared" si="59"/>
        <v>29448075.753672004</v>
      </c>
      <c r="CD73" s="444">
        <f t="shared" si="60"/>
        <v>2003103000</v>
      </c>
      <c r="CE73" s="444">
        <f t="shared" si="60"/>
        <v>2257817000</v>
      </c>
      <c r="CF73" s="444">
        <f t="shared" si="60"/>
        <v>2397074000</v>
      </c>
      <c r="CG73" s="444">
        <f t="shared" si="60"/>
        <v>2544920000</v>
      </c>
      <c r="CH73" s="444">
        <f t="shared" si="61"/>
        <v>2701885000</v>
      </c>
      <c r="CI73" s="43"/>
      <c r="CJ73" s="438">
        <f t="shared" si="43"/>
        <v>3253541096.7252483</v>
      </c>
      <c r="CK73" s="43">
        <f t="shared" si="44"/>
        <v>3059685000</v>
      </c>
      <c r="CL73" s="43">
        <f t="shared" si="44"/>
        <v>3248400000</v>
      </c>
      <c r="CM73" s="44">
        <f t="shared" si="24"/>
        <v>45895275</v>
      </c>
      <c r="CN73" s="44">
        <f t="shared" si="25"/>
        <v>32484000</v>
      </c>
      <c r="CO73" s="44">
        <f t="shared" si="26"/>
        <v>72162375</v>
      </c>
      <c r="CP73" s="44">
        <f t="shared" si="27"/>
        <v>63844333.333333336</v>
      </c>
      <c r="CQ73" s="43">
        <f t="shared" si="45"/>
        <v>3448753943.8969116</v>
      </c>
    </row>
    <row r="74" spans="1:95">
      <c r="A74" s="3">
        <f t="shared" si="28"/>
        <v>35</v>
      </c>
      <c r="B74" s="263">
        <v>5</v>
      </c>
      <c r="C74" s="264" t="s">
        <v>142</v>
      </c>
      <c r="D74" s="265" t="s">
        <v>44</v>
      </c>
      <c r="E74" s="266"/>
      <c r="F74" s="41" t="s">
        <v>60</v>
      </c>
      <c r="G74" s="267">
        <f t="shared" si="3"/>
        <v>101</v>
      </c>
      <c r="H74" s="267">
        <f t="shared" si="4"/>
        <v>90</v>
      </c>
      <c r="I74" s="268">
        <f t="shared" si="5"/>
        <v>27506142.120000001</v>
      </c>
      <c r="J74" s="268">
        <f t="shared" si="6"/>
        <v>1</v>
      </c>
      <c r="K74" s="269">
        <f t="shared" si="7"/>
        <v>1.06</v>
      </c>
      <c r="L74" s="270">
        <f t="shared" si="55"/>
        <v>1</v>
      </c>
      <c r="M74" s="271">
        <f t="shared" si="9"/>
        <v>24364489.972377934</v>
      </c>
      <c r="N74" s="271">
        <f t="shared" si="10"/>
        <v>27462673.064623922</v>
      </c>
      <c r="O74" s="271">
        <f t="shared" si="11"/>
        <v>29156510.647200003</v>
      </c>
      <c r="P74" s="271">
        <f t="shared" si="12"/>
        <v>30954820.425523225</v>
      </c>
      <c r="Q74" s="271">
        <f t="shared" si="29"/>
        <v>34773271.606532685</v>
      </c>
      <c r="R74" s="272">
        <f t="shared" si="13"/>
        <v>29156510.647200003</v>
      </c>
      <c r="S74" s="271">
        <f t="shared" si="13"/>
        <v>30954820.425523225</v>
      </c>
      <c r="T74" s="271">
        <f t="shared" si="14"/>
        <v>32864046.016027961</v>
      </c>
      <c r="U74" s="271">
        <f t="shared" si="30"/>
        <v>39070013.199912407</v>
      </c>
      <c r="V74" s="271"/>
      <c r="W74" s="271">
        <f t="shared" si="15"/>
        <v>2192804097.5140142</v>
      </c>
      <c r="X74" s="271">
        <f t="shared" si="16"/>
        <v>2471640575.816153</v>
      </c>
      <c r="Y74" s="271">
        <f t="shared" si="17"/>
        <v>2624085958.2480001</v>
      </c>
      <c r="Z74" s="272">
        <f t="shared" si="31"/>
        <v>2785933838.2970901</v>
      </c>
      <c r="AA74" s="272">
        <f t="shared" si="32"/>
        <v>3129594444.5879416</v>
      </c>
      <c r="AB74" s="272">
        <f t="shared" si="18"/>
        <v>2624085958.2480001</v>
      </c>
      <c r="AC74" s="271">
        <f t="shared" si="19"/>
        <v>2785933838.2970901</v>
      </c>
      <c r="AD74" s="271">
        <f t="shared" si="33"/>
        <v>2957764141.4425163</v>
      </c>
      <c r="AE74" s="271">
        <f t="shared" si="34"/>
        <v>3516301187.9921165</v>
      </c>
      <c r="AF74" s="271"/>
      <c r="AG74" s="33" t="str">
        <f t="shared" si="20"/>
        <v>BERTAHAP</v>
      </c>
      <c r="AH74" s="273">
        <f t="shared" si="21"/>
        <v>0</v>
      </c>
      <c r="AI74" s="274">
        <v>2</v>
      </c>
      <c r="AJ74" s="275"/>
      <c r="AK74" s="271" t="e">
        <f>IF(AJ74&gt;#REF!,"LB","KR")</f>
        <v>#REF!</v>
      </c>
      <c r="AL74" s="52">
        <f t="shared" si="22"/>
        <v>2412085000</v>
      </c>
      <c r="AM74" s="52">
        <f t="shared" si="22"/>
        <v>2718805000</v>
      </c>
      <c r="AN74" s="52">
        <f t="shared" si="22"/>
        <v>2886495000</v>
      </c>
      <c r="AO74" s="438">
        <f t="shared" si="22"/>
        <v>3064528000</v>
      </c>
      <c r="AP74" s="438">
        <f t="shared" si="35"/>
        <v>2886495000</v>
      </c>
      <c r="AQ74" s="52">
        <f t="shared" si="35"/>
        <v>3064528000</v>
      </c>
      <c r="AR74" s="52">
        <f t="shared" si="35"/>
        <v>3253541000</v>
      </c>
      <c r="AS74" s="43"/>
      <c r="AT74" s="442">
        <v>35</v>
      </c>
      <c r="AU74" s="311">
        <f t="shared" si="36"/>
        <v>-1856664.5930999964</v>
      </c>
      <c r="AV74" s="311"/>
      <c r="AW74" s="311"/>
      <c r="AX74" s="311"/>
      <c r="AY74" s="311"/>
      <c r="AZ74" s="43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43"/>
      <c r="BX74" s="444"/>
      <c r="BY74" s="444" t="str">
        <f t="shared" si="56"/>
        <v>2BR-7</v>
      </c>
      <c r="BZ74" s="445" t="str">
        <f t="shared" si="57"/>
        <v>07</v>
      </c>
      <c r="CA74" s="444">
        <f t="shared" si="58"/>
        <v>101</v>
      </c>
      <c r="CB74" s="444">
        <f t="shared" si="58"/>
        <v>90</v>
      </c>
      <c r="CC74" s="444">
        <f t="shared" si="59"/>
        <v>29448075.753672004</v>
      </c>
      <c r="CD74" s="444">
        <f t="shared" si="60"/>
        <v>2436206000</v>
      </c>
      <c r="CE74" s="444">
        <f t="shared" si="60"/>
        <v>2745993000</v>
      </c>
      <c r="CF74" s="444">
        <f t="shared" si="60"/>
        <v>2915360000</v>
      </c>
      <c r="CG74" s="444">
        <f t="shared" si="60"/>
        <v>3095173000</v>
      </c>
      <c r="CH74" s="444">
        <f t="shared" si="61"/>
        <v>3286076000</v>
      </c>
      <c r="CI74" s="43"/>
      <c r="CJ74" s="438">
        <f t="shared" si="43"/>
        <v>3253541096.7252483</v>
      </c>
      <c r="CK74" s="43">
        <f t="shared" si="44"/>
        <v>3059685000</v>
      </c>
      <c r="CL74" s="43">
        <f t="shared" si="44"/>
        <v>3248400000</v>
      </c>
      <c r="CM74" s="44">
        <f t="shared" si="24"/>
        <v>45895275</v>
      </c>
      <c r="CN74" s="44">
        <f t="shared" si="25"/>
        <v>32484000</v>
      </c>
      <c r="CO74" s="44">
        <f t="shared" si="26"/>
        <v>72162375</v>
      </c>
      <c r="CP74" s="44">
        <f t="shared" si="27"/>
        <v>63844333.333333336</v>
      </c>
      <c r="CQ74" s="43">
        <f t="shared" si="45"/>
        <v>3448753943.8969116</v>
      </c>
    </row>
    <row r="75" spans="1:95">
      <c r="A75" s="3">
        <f t="shared" si="28"/>
        <v>36</v>
      </c>
      <c r="B75" s="263">
        <v>6</v>
      </c>
      <c r="C75" s="264" t="s">
        <v>142</v>
      </c>
      <c r="D75" s="299">
        <v>11</v>
      </c>
      <c r="E75" s="266"/>
      <c r="F75" s="41" t="s">
        <v>62</v>
      </c>
      <c r="G75" s="267">
        <f t="shared" si="3"/>
        <v>101</v>
      </c>
      <c r="H75" s="267">
        <f t="shared" si="4"/>
        <v>90</v>
      </c>
      <c r="I75" s="268">
        <f t="shared" si="5"/>
        <v>27506142.120000001</v>
      </c>
      <c r="J75" s="268">
        <f t="shared" si="6"/>
        <v>1</v>
      </c>
      <c r="K75" s="269">
        <f t="shared" si="7"/>
        <v>1.06</v>
      </c>
      <c r="L75" s="270">
        <f t="shared" si="55"/>
        <v>1</v>
      </c>
      <c r="M75" s="271">
        <f t="shared" si="9"/>
        <v>24364489.972377934</v>
      </c>
      <c r="N75" s="271">
        <f t="shared" si="10"/>
        <v>27462673.064623922</v>
      </c>
      <c r="O75" s="271">
        <f t="shared" si="11"/>
        <v>29156510.647200003</v>
      </c>
      <c r="P75" s="271">
        <f t="shared" si="12"/>
        <v>30954820.425523225</v>
      </c>
      <c r="Q75" s="271">
        <f t="shared" si="29"/>
        <v>34773271.606532685</v>
      </c>
      <c r="R75" s="272">
        <f t="shared" si="13"/>
        <v>29156510.647200003</v>
      </c>
      <c r="S75" s="271">
        <f t="shared" si="13"/>
        <v>30954820.425523225</v>
      </c>
      <c r="T75" s="271">
        <f t="shared" si="14"/>
        <v>32864046.016027961</v>
      </c>
      <c r="U75" s="271">
        <f t="shared" si="30"/>
        <v>39070013.199912407</v>
      </c>
      <c r="V75" s="271"/>
      <c r="W75" s="271">
        <f t="shared" si="15"/>
        <v>2192804097.5140142</v>
      </c>
      <c r="X75" s="271">
        <f t="shared" si="16"/>
        <v>2471640575.816153</v>
      </c>
      <c r="Y75" s="271">
        <f t="shared" si="17"/>
        <v>2624085958.2480001</v>
      </c>
      <c r="Z75" s="272">
        <f t="shared" si="31"/>
        <v>2785933838.2970901</v>
      </c>
      <c r="AA75" s="272">
        <f t="shared" si="32"/>
        <v>3129594444.5879416</v>
      </c>
      <c r="AB75" s="272">
        <f t="shared" si="18"/>
        <v>2624085958.2480001</v>
      </c>
      <c r="AC75" s="271">
        <f t="shared" si="19"/>
        <v>2785933838.2970901</v>
      </c>
      <c r="AD75" s="271">
        <f t="shared" si="33"/>
        <v>2957764141.4425163</v>
      </c>
      <c r="AE75" s="271">
        <f t="shared" si="34"/>
        <v>3516301187.9921165</v>
      </c>
      <c r="AF75" s="271"/>
      <c r="AG75" s="33" t="str">
        <f t="shared" si="20"/>
        <v>BERTAHAP</v>
      </c>
      <c r="AH75" s="273">
        <f t="shared" si="21"/>
        <v>0</v>
      </c>
      <c r="AI75" s="274">
        <v>2</v>
      </c>
      <c r="AJ75" s="275"/>
      <c r="AK75" s="271" t="e">
        <f>IF(AJ75&gt;#REF!,"LB","KR")</f>
        <v>#REF!</v>
      </c>
      <c r="AL75" s="52">
        <f t="shared" si="22"/>
        <v>2412085000</v>
      </c>
      <c r="AM75" s="52">
        <f t="shared" si="22"/>
        <v>2718805000</v>
      </c>
      <c r="AN75" s="52">
        <f t="shared" si="22"/>
        <v>2886495000</v>
      </c>
      <c r="AO75" s="438">
        <f t="shared" si="22"/>
        <v>3064528000</v>
      </c>
      <c r="AP75" s="438">
        <f t="shared" si="35"/>
        <v>2886495000</v>
      </c>
      <c r="AQ75" s="52">
        <f t="shared" si="35"/>
        <v>3064528000</v>
      </c>
      <c r="AR75" s="52">
        <f t="shared" si="35"/>
        <v>3253541000</v>
      </c>
      <c r="AS75" s="43"/>
      <c r="AT75" s="442">
        <v>36</v>
      </c>
      <c r="AU75" s="311">
        <f t="shared" si="36"/>
        <v>-1856664.5930999964</v>
      </c>
      <c r="AV75" s="311"/>
      <c r="AW75" s="311"/>
      <c r="AX75" s="311"/>
      <c r="AY75" s="311"/>
      <c r="AZ75" s="43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43"/>
      <c r="BX75" s="444"/>
      <c r="BY75" s="444" t="str">
        <f t="shared" si="56"/>
        <v>2BR-9</v>
      </c>
      <c r="BZ75" s="445" t="str">
        <f t="shared" si="57"/>
        <v>09</v>
      </c>
      <c r="CA75" s="444">
        <f t="shared" si="58"/>
        <v>101</v>
      </c>
      <c r="CB75" s="444">
        <f t="shared" si="58"/>
        <v>90</v>
      </c>
      <c r="CC75" s="444">
        <f t="shared" si="59"/>
        <v>29448075.753672004</v>
      </c>
      <c r="CD75" s="444">
        <f t="shared" si="60"/>
        <v>2436206000</v>
      </c>
      <c r="CE75" s="444">
        <f t="shared" si="60"/>
        <v>2745993000</v>
      </c>
      <c r="CF75" s="444">
        <f t="shared" si="60"/>
        <v>2915360000</v>
      </c>
      <c r="CG75" s="444">
        <f t="shared" si="60"/>
        <v>3095173000</v>
      </c>
      <c r="CH75" s="444">
        <f t="shared" si="61"/>
        <v>3286076000</v>
      </c>
      <c r="CI75" s="43"/>
      <c r="CJ75" s="438">
        <f t="shared" si="43"/>
        <v>3253541096.7252483</v>
      </c>
      <c r="CK75" s="43">
        <f t="shared" si="44"/>
        <v>3059685000</v>
      </c>
      <c r="CL75" s="43">
        <f t="shared" si="44"/>
        <v>3248400000</v>
      </c>
      <c r="CM75" s="44">
        <f t="shared" si="24"/>
        <v>45895275</v>
      </c>
      <c r="CN75" s="44">
        <f t="shared" si="25"/>
        <v>32484000</v>
      </c>
      <c r="CO75" s="44">
        <f t="shared" si="26"/>
        <v>72162375</v>
      </c>
      <c r="CP75" s="44">
        <f t="shared" si="27"/>
        <v>63844333.333333336</v>
      </c>
      <c r="CQ75" s="43">
        <f t="shared" si="45"/>
        <v>3448753943.8969116</v>
      </c>
    </row>
    <row r="76" spans="1:95">
      <c r="A76" s="3">
        <f t="shared" si="28"/>
        <v>37</v>
      </c>
      <c r="B76" s="263">
        <v>7</v>
      </c>
      <c r="C76" s="264" t="s">
        <v>142</v>
      </c>
      <c r="D76" s="299">
        <v>15</v>
      </c>
      <c r="E76" s="266"/>
      <c r="F76" s="41" t="s">
        <v>64</v>
      </c>
      <c r="G76" s="267">
        <f t="shared" si="3"/>
        <v>101</v>
      </c>
      <c r="H76" s="267">
        <f t="shared" si="4"/>
        <v>90</v>
      </c>
      <c r="I76" s="268">
        <f t="shared" si="5"/>
        <v>27506142.120000001</v>
      </c>
      <c r="J76" s="268">
        <f t="shared" si="6"/>
        <v>1</v>
      </c>
      <c r="K76" s="269">
        <f t="shared" si="7"/>
        <v>1.06</v>
      </c>
      <c r="L76" s="270">
        <f t="shared" si="55"/>
        <v>1</v>
      </c>
      <c r="M76" s="271">
        <f t="shared" si="9"/>
        <v>24364489.972377934</v>
      </c>
      <c r="N76" s="271">
        <f t="shared" si="10"/>
        <v>27462673.064623922</v>
      </c>
      <c r="O76" s="271">
        <f t="shared" si="11"/>
        <v>29156510.647200003</v>
      </c>
      <c r="P76" s="271">
        <f t="shared" si="12"/>
        <v>30954820.425523225</v>
      </c>
      <c r="Q76" s="271">
        <f t="shared" si="29"/>
        <v>34773271.606532685</v>
      </c>
      <c r="R76" s="272">
        <f t="shared" si="13"/>
        <v>29156510.647200003</v>
      </c>
      <c r="S76" s="271">
        <f t="shared" si="13"/>
        <v>30954820.425523225</v>
      </c>
      <c r="T76" s="271">
        <f t="shared" si="14"/>
        <v>32864046.016027961</v>
      </c>
      <c r="U76" s="271">
        <f t="shared" si="30"/>
        <v>39070013.199912407</v>
      </c>
      <c r="V76" s="271"/>
      <c r="W76" s="271">
        <f t="shared" si="15"/>
        <v>2192804097.5140142</v>
      </c>
      <c r="X76" s="271">
        <f t="shared" si="16"/>
        <v>2471640575.816153</v>
      </c>
      <c r="Y76" s="271">
        <f t="shared" si="17"/>
        <v>2624085958.2480001</v>
      </c>
      <c r="Z76" s="272">
        <f t="shared" si="31"/>
        <v>2785933838.2970901</v>
      </c>
      <c r="AA76" s="272">
        <f t="shared" si="32"/>
        <v>3129594444.5879416</v>
      </c>
      <c r="AB76" s="272">
        <f t="shared" si="18"/>
        <v>2624085958.2480001</v>
      </c>
      <c r="AC76" s="271">
        <f t="shared" si="19"/>
        <v>2785933838.2970901</v>
      </c>
      <c r="AD76" s="271">
        <f t="shared" si="33"/>
        <v>2957764141.4425163</v>
      </c>
      <c r="AE76" s="271">
        <f t="shared" si="34"/>
        <v>3516301187.9921165</v>
      </c>
      <c r="AF76" s="271"/>
      <c r="AG76" s="33" t="str">
        <f t="shared" si="20"/>
        <v>BERTAHAP</v>
      </c>
      <c r="AH76" s="273">
        <f t="shared" si="21"/>
        <v>0</v>
      </c>
      <c r="AI76" s="274">
        <v>2</v>
      </c>
      <c r="AJ76" s="275"/>
      <c r="AK76" s="271" t="e">
        <f>IF(AJ76&gt;#REF!,"LB","KR")</f>
        <v>#REF!</v>
      </c>
      <c r="AL76" s="52">
        <f t="shared" si="22"/>
        <v>2412085000</v>
      </c>
      <c r="AM76" s="52">
        <f t="shared" si="22"/>
        <v>2718805000</v>
      </c>
      <c r="AN76" s="52">
        <f t="shared" si="22"/>
        <v>2886495000</v>
      </c>
      <c r="AO76" s="438">
        <f t="shared" si="22"/>
        <v>3064528000</v>
      </c>
      <c r="AP76" s="438">
        <f t="shared" si="35"/>
        <v>2886495000</v>
      </c>
      <c r="AQ76" s="52">
        <f t="shared" si="35"/>
        <v>3064528000</v>
      </c>
      <c r="AR76" s="52">
        <f t="shared" si="35"/>
        <v>3253541000</v>
      </c>
      <c r="AS76" s="43"/>
      <c r="AT76" s="442">
        <v>37</v>
      </c>
      <c r="AU76" s="311">
        <f t="shared" si="36"/>
        <v>-1856664.5930999964</v>
      </c>
      <c r="AV76" s="311"/>
      <c r="AW76" s="311"/>
      <c r="AX76" s="311"/>
      <c r="AY76" s="311"/>
      <c r="AZ76" s="43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43"/>
      <c r="BX76" s="444"/>
      <c r="BY76" s="444" t="str">
        <f t="shared" si="56"/>
        <v>2BR-11</v>
      </c>
      <c r="BZ76" s="445">
        <f t="shared" si="57"/>
        <v>11</v>
      </c>
      <c r="CA76" s="444">
        <f t="shared" si="58"/>
        <v>101</v>
      </c>
      <c r="CB76" s="444">
        <f t="shared" si="58"/>
        <v>90</v>
      </c>
      <c r="CC76" s="444">
        <f t="shared" si="59"/>
        <v>29448075.753672004</v>
      </c>
      <c r="CD76" s="444">
        <f t="shared" si="60"/>
        <v>2436206000</v>
      </c>
      <c r="CE76" s="444">
        <f t="shared" si="60"/>
        <v>2745993000</v>
      </c>
      <c r="CF76" s="444">
        <f t="shared" si="60"/>
        <v>2915360000</v>
      </c>
      <c r="CG76" s="444">
        <f t="shared" si="60"/>
        <v>3095173000</v>
      </c>
      <c r="CH76" s="444">
        <f t="shared" si="61"/>
        <v>3286076000</v>
      </c>
      <c r="CI76" s="43"/>
      <c r="CJ76" s="438">
        <f t="shared" si="43"/>
        <v>3253541096.7252483</v>
      </c>
      <c r="CK76" s="43">
        <f t="shared" si="44"/>
        <v>3059685000</v>
      </c>
      <c r="CL76" s="43">
        <f t="shared" si="44"/>
        <v>3248400000</v>
      </c>
      <c r="CM76" s="44">
        <f t="shared" si="24"/>
        <v>45895275</v>
      </c>
      <c r="CN76" s="44">
        <f t="shared" si="25"/>
        <v>32484000</v>
      </c>
      <c r="CO76" s="44">
        <f t="shared" si="26"/>
        <v>72162375</v>
      </c>
      <c r="CP76" s="44">
        <f t="shared" si="27"/>
        <v>63844333.333333336</v>
      </c>
      <c r="CQ76" s="43">
        <f t="shared" si="45"/>
        <v>3448753943.8969116</v>
      </c>
    </row>
    <row r="77" spans="1:95">
      <c r="A77" s="3">
        <f t="shared" si="28"/>
        <v>38</v>
      </c>
      <c r="B77" s="263">
        <v>8</v>
      </c>
      <c r="C77" s="264" t="s">
        <v>142</v>
      </c>
      <c r="D77" s="299">
        <v>17</v>
      </c>
      <c r="E77" s="266"/>
      <c r="F77" s="41" t="s">
        <v>67</v>
      </c>
      <c r="G77" s="267">
        <f t="shared" si="3"/>
        <v>85</v>
      </c>
      <c r="H77" s="267">
        <f t="shared" si="4"/>
        <v>74</v>
      </c>
      <c r="I77" s="268">
        <f t="shared" si="5"/>
        <v>27506142.120000001</v>
      </c>
      <c r="J77" s="268">
        <f t="shared" si="6"/>
        <v>1</v>
      </c>
      <c r="K77" s="269">
        <f t="shared" si="7"/>
        <v>1.06</v>
      </c>
      <c r="L77" s="270">
        <f t="shared" si="55"/>
        <v>1</v>
      </c>
      <c r="M77" s="271">
        <f t="shared" si="9"/>
        <v>24364489.972377934</v>
      </c>
      <c r="N77" s="271">
        <f t="shared" si="10"/>
        <v>27462673.064623922</v>
      </c>
      <c r="O77" s="271">
        <f t="shared" si="11"/>
        <v>29156510.647200003</v>
      </c>
      <c r="P77" s="271">
        <f t="shared" si="12"/>
        <v>30954820.425523225</v>
      </c>
      <c r="Q77" s="271">
        <f t="shared" si="29"/>
        <v>34773271.606532685</v>
      </c>
      <c r="R77" s="272">
        <f t="shared" si="13"/>
        <v>29156510.647200003</v>
      </c>
      <c r="S77" s="271">
        <f t="shared" si="13"/>
        <v>30954820.425523225</v>
      </c>
      <c r="T77" s="271">
        <f t="shared" si="14"/>
        <v>32864046.016027961</v>
      </c>
      <c r="U77" s="271">
        <f t="shared" si="30"/>
        <v>39070013.199912407</v>
      </c>
      <c r="V77" s="271"/>
      <c r="W77" s="271">
        <f t="shared" si="15"/>
        <v>1802972257.9559672</v>
      </c>
      <c r="X77" s="271">
        <f t="shared" si="16"/>
        <v>2032237806.7821703</v>
      </c>
      <c r="Y77" s="271">
        <f t="shared" si="17"/>
        <v>2157581787.8928003</v>
      </c>
      <c r="Z77" s="272">
        <f t="shared" si="31"/>
        <v>2290656711.4887185</v>
      </c>
      <c r="AA77" s="272">
        <f t="shared" si="32"/>
        <v>2573222098.8834186</v>
      </c>
      <c r="AB77" s="272">
        <f t="shared" si="18"/>
        <v>2157581787.8928003</v>
      </c>
      <c r="AC77" s="271">
        <f t="shared" si="19"/>
        <v>2290656711.4887185</v>
      </c>
      <c r="AD77" s="271">
        <f t="shared" si="33"/>
        <v>2431939405.186069</v>
      </c>
      <c r="AE77" s="271">
        <f t="shared" si="34"/>
        <v>2891180976.7935181</v>
      </c>
      <c r="AF77" s="271"/>
      <c r="AG77" s="33" t="str">
        <f t="shared" si="20"/>
        <v>BERTAHAP</v>
      </c>
      <c r="AH77" s="273">
        <f t="shared" si="21"/>
        <v>0</v>
      </c>
      <c r="AI77" s="274">
        <v>2</v>
      </c>
      <c r="AJ77" s="275"/>
      <c r="AK77" s="271" t="e">
        <f>IF(AJ77&gt;#REF!,"LB","KR")</f>
        <v>#REF!</v>
      </c>
      <c r="AL77" s="52">
        <f t="shared" si="22"/>
        <v>1983270000</v>
      </c>
      <c r="AM77" s="52">
        <f t="shared" si="22"/>
        <v>2235462000</v>
      </c>
      <c r="AN77" s="52">
        <f t="shared" si="22"/>
        <v>2373340000</v>
      </c>
      <c r="AO77" s="438">
        <f t="shared" si="22"/>
        <v>2519723000</v>
      </c>
      <c r="AP77" s="438">
        <f t="shared" si="35"/>
        <v>2373340000</v>
      </c>
      <c r="AQ77" s="52">
        <f t="shared" si="35"/>
        <v>2519723000</v>
      </c>
      <c r="AR77" s="52">
        <f t="shared" si="35"/>
        <v>2675134000</v>
      </c>
      <c r="AS77" s="43"/>
      <c r="AT77" s="442">
        <v>38</v>
      </c>
      <c r="AU77" s="311">
        <f t="shared" si="36"/>
        <v>-1856664.5930999964</v>
      </c>
      <c r="AV77" s="311"/>
      <c r="AW77" s="311"/>
      <c r="AX77" s="311"/>
      <c r="AY77" s="311"/>
      <c r="AZ77" s="43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43"/>
      <c r="BX77" s="444"/>
      <c r="BY77" s="444" t="str">
        <f t="shared" si="56"/>
        <v>2BR-15</v>
      </c>
      <c r="BZ77" s="445">
        <f t="shared" si="57"/>
        <v>15</v>
      </c>
      <c r="CA77" s="444">
        <f t="shared" si="58"/>
        <v>101</v>
      </c>
      <c r="CB77" s="444">
        <f t="shared" si="58"/>
        <v>90</v>
      </c>
      <c r="CC77" s="444">
        <f t="shared" si="59"/>
        <v>29448075.753672004</v>
      </c>
      <c r="CD77" s="444">
        <f t="shared" si="60"/>
        <v>2436206000</v>
      </c>
      <c r="CE77" s="444">
        <f t="shared" si="60"/>
        <v>2745993000</v>
      </c>
      <c r="CF77" s="444">
        <f t="shared" si="60"/>
        <v>2915360000</v>
      </c>
      <c r="CG77" s="444">
        <f t="shared" si="60"/>
        <v>3095173000</v>
      </c>
      <c r="CH77" s="444">
        <f t="shared" si="61"/>
        <v>3286076000</v>
      </c>
      <c r="CI77" s="43"/>
      <c r="CJ77" s="438">
        <f t="shared" si="43"/>
        <v>2675133767.0479217</v>
      </c>
      <c r="CK77" s="43">
        <f t="shared" si="44"/>
        <v>2515741000</v>
      </c>
      <c r="CL77" s="43">
        <f t="shared" si="44"/>
        <v>2670907000</v>
      </c>
      <c r="CM77" s="44">
        <f t="shared" si="24"/>
        <v>37736115</v>
      </c>
      <c r="CN77" s="44">
        <f t="shared" si="25"/>
        <v>26709070</v>
      </c>
      <c r="CO77" s="44">
        <f t="shared" si="26"/>
        <v>59333500</v>
      </c>
      <c r="CP77" s="44">
        <f t="shared" si="27"/>
        <v>52494229.166666664</v>
      </c>
      <c r="CQ77" s="43">
        <f t="shared" si="45"/>
        <v>2835642485.5411487</v>
      </c>
    </row>
    <row r="78" spans="1:95">
      <c r="A78" s="3">
        <f t="shared" si="28"/>
        <v>39</v>
      </c>
      <c r="B78" s="263">
        <v>9</v>
      </c>
      <c r="C78" s="264" t="s">
        <v>142</v>
      </c>
      <c r="D78" s="299">
        <v>19</v>
      </c>
      <c r="E78" s="266"/>
      <c r="F78" s="41" t="s">
        <v>78</v>
      </c>
      <c r="G78" s="267">
        <f t="shared" si="3"/>
        <v>138</v>
      </c>
      <c r="H78" s="267">
        <f t="shared" si="4"/>
        <v>120</v>
      </c>
      <c r="I78" s="268">
        <f t="shared" si="5"/>
        <v>27506142.120000001</v>
      </c>
      <c r="J78" s="268">
        <f t="shared" si="6"/>
        <v>1</v>
      </c>
      <c r="K78" s="269">
        <f t="shared" si="7"/>
        <v>1.06</v>
      </c>
      <c r="L78" s="270">
        <f t="shared" si="55"/>
        <v>1</v>
      </c>
      <c r="M78" s="271">
        <f t="shared" si="9"/>
        <v>24364489.972377934</v>
      </c>
      <c r="N78" s="271">
        <f t="shared" si="10"/>
        <v>27462673.064623922</v>
      </c>
      <c r="O78" s="271">
        <f t="shared" si="11"/>
        <v>29156510.647200003</v>
      </c>
      <c r="P78" s="271">
        <f t="shared" si="12"/>
        <v>30954820.425523225</v>
      </c>
      <c r="Q78" s="271">
        <f t="shared" si="29"/>
        <v>34773271.606532685</v>
      </c>
      <c r="R78" s="272">
        <f t="shared" si="13"/>
        <v>29156510.647200003</v>
      </c>
      <c r="S78" s="271">
        <f t="shared" si="13"/>
        <v>30954820.425523225</v>
      </c>
      <c r="T78" s="271">
        <f t="shared" si="14"/>
        <v>32864046.016027961</v>
      </c>
      <c r="U78" s="271">
        <f t="shared" si="30"/>
        <v>39070013.199912407</v>
      </c>
      <c r="V78" s="271"/>
      <c r="W78" s="271">
        <f t="shared" si="15"/>
        <v>2923738796.6853518</v>
      </c>
      <c r="X78" s="271">
        <f t="shared" si="16"/>
        <v>3295520767.7548704</v>
      </c>
      <c r="Y78" s="271">
        <f t="shared" si="17"/>
        <v>3498781277.6640005</v>
      </c>
      <c r="Z78" s="272">
        <f t="shared" si="31"/>
        <v>3714578451.0627871</v>
      </c>
      <c r="AA78" s="272">
        <f t="shared" si="32"/>
        <v>4172792592.7839222</v>
      </c>
      <c r="AB78" s="272">
        <f t="shared" si="18"/>
        <v>3498781277.6640005</v>
      </c>
      <c r="AC78" s="271">
        <f t="shared" si="19"/>
        <v>3714578451.0627871</v>
      </c>
      <c r="AD78" s="271">
        <f t="shared" si="33"/>
        <v>3943685521.9233551</v>
      </c>
      <c r="AE78" s="271">
        <f t="shared" si="34"/>
        <v>4688401583.9894886</v>
      </c>
      <c r="AF78" s="271"/>
      <c r="AG78" s="33" t="str">
        <f t="shared" si="20"/>
        <v>BERTAHAP</v>
      </c>
      <c r="AH78" s="273">
        <f t="shared" si="21"/>
        <v>0</v>
      </c>
      <c r="AI78" s="274">
        <v>2</v>
      </c>
      <c r="AJ78" s="275"/>
      <c r="AK78" s="271" t="e">
        <f>IF(AJ78&gt;#REF!,"LB","KR")</f>
        <v>#REF!</v>
      </c>
      <c r="AL78" s="52">
        <f t="shared" si="22"/>
        <v>3216113000</v>
      </c>
      <c r="AM78" s="52">
        <f t="shared" si="22"/>
        <v>3625073000</v>
      </c>
      <c r="AN78" s="52">
        <f t="shared" si="22"/>
        <v>3848660000</v>
      </c>
      <c r="AO78" s="438">
        <f t="shared" si="22"/>
        <v>4086037000</v>
      </c>
      <c r="AP78" s="438">
        <f t="shared" si="35"/>
        <v>3848660000</v>
      </c>
      <c r="AQ78" s="52">
        <f t="shared" si="35"/>
        <v>4086037000</v>
      </c>
      <c r="AR78" s="52">
        <f t="shared" si="35"/>
        <v>4338055000</v>
      </c>
      <c r="AS78" s="43"/>
      <c r="AT78" s="442">
        <v>39</v>
      </c>
      <c r="AU78" s="311">
        <f t="shared" si="36"/>
        <v>-1856664.5930999964</v>
      </c>
      <c r="AV78" s="311"/>
      <c r="AW78" s="311"/>
      <c r="AX78" s="311"/>
      <c r="AY78" s="311"/>
      <c r="AZ78" s="43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43"/>
      <c r="BX78" s="444"/>
      <c r="BY78" s="444" t="str">
        <f t="shared" si="56"/>
        <v>2BR-17</v>
      </c>
      <c r="BZ78" s="445">
        <f t="shared" si="57"/>
        <v>17</v>
      </c>
      <c r="CA78" s="444">
        <f t="shared" si="58"/>
        <v>85</v>
      </c>
      <c r="CB78" s="444">
        <f t="shared" si="58"/>
        <v>74</v>
      </c>
      <c r="CC78" s="444">
        <f t="shared" si="59"/>
        <v>29448075.753672004</v>
      </c>
      <c r="CD78" s="444">
        <f t="shared" si="60"/>
        <v>2003103000</v>
      </c>
      <c r="CE78" s="444">
        <f t="shared" si="60"/>
        <v>2257817000</v>
      </c>
      <c r="CF78" s="444">
        <f t="shared" si="60"/>
        <v>2397074000</v>
      </c>
      <c r="CG78" s="444">
        <f t="shared" si="60"/>
        <v>2544920000</v>
      </c>
      <c r="CH78" s="444">
        <f t="shared" si="61"/>
        <v>2701885000</v>
      </c>
      <c r="CI78" s="43"/>
      <c r="CJ78" s="438">
        <f t="shared" si="43"/>
        <v>4338054441.7410917</v>
      </c>
      <c r="CK78" s="43">
        <f t="shared" si="44"/>
        <v>4079580000</v>
      </c>
      <c r="CL78" s="43">
        <f t="shared" si="44"/>
        <v>4331200000</v>
      </c>
      <c r="CM78" s="44">
        <f t="shared" si="24"/>
        <v>61193700</v>
      </c>
      <c r="CN78" s="44">
        <f t="shared" si="25"/>
        <v>43312000</v>
      </c>
      <c r="CO78" s="44">
        <f t="shared" si="26"/>
        <v>96216500</v>
      </c>
      <c r="CP78" s="44">
        <f t="shared" si="27"/>
        <v>85125770.833333328</v>
      </c>
      <c r="CQ78" s="43">
        <f t="shared" si="45"/>
        <v>4598338591.8625488</v>
      </c>
    </row>
    <row r="79" spans="1:95">
      <c r="A79" s="3">
        <f t="shared" si="28"/>
        <v>40</v>
      </c>
      <c r="B79" s="263">
        <v>10</v>
      </c>
      <c r="C79" s="264" t="s">
        <v>142</v>
      </c>
      <c r="D79" s="299">
        <v>21</v>
      </c>
      <c r="E79" s="266"/>
      <c r="F79" s="41" t="s">
        <v>84</v>
      </c>
      <c r="G79" s="267">
        <f t="shared" si="3"/>
        <v>132</v>
      </c>
      <c r="H79" s="267">
        <f t="shared" si="4"/>
        <v>112</v>
      </c>
      <c r="I79" s="268">
        <f t="shared" si="5"/>
        <v>27506142.120000001</v>
      </c>
      <c r="J79" s="268">
        <f t="shared" si="6"/>
        <v>3</v>
      </c>
      <c r="K79" s="269">
        <f t="shared" si="7"/>
        <v>1.1000000000000001</v>
      </c>
      <c r="L79" s="270">
        <f t="shared" si="55"/>
        <v>1</v>
      </c>
      <c r="M79" s="271">
        <f t="shared" si="9"/>
        <v>25283904.688316725</v>
      </c>
      <c r="N79" s="271">
        <f t="shared" si="10"/>
        <v>28499000.350081429</v>
      </c>
      <c r="O79" s="271">
        <f t="shared" si="11"/>
        <v>30256756.332000002</v>
      </c>
      <c r="P79" s="271">
        <f t="shared" si="12"/>
        <v>32122926.856675044</v>
      </c>
      <c r="Q79" s="271">
        <f t="shared" si="29"/>
        <v>36085470.535081089</v>
      </c>
      <c r="R79" s="272">
        <f t="shared" si="13"/>
        <v>30256756.332000002</v>
      </c>
      <c r="S79" s="271">
        <f t="shared" si="13"/>
        <v>32122926.856675044</v>
      </c>
      <c r="T79" s="271">
        <f t="shared" si="14"/>
        <v>34104198.695878074</v>
      </c>
      <c r="U79" s="271">
        <f t="shared" si="30"/>
        <v>40544353.320663817</v>
      </c>
      <c r="V79" s="271"/>
      <c r="W79" s="271">
        <f t="shared" si="15"/>
        <v>2831797325.0914731</v>
      </c>
      <c r="X79" s="271">
        <f t="shared" si="16"/>
        <v>3191888039.2091198</v>
      </c>
      <c r="Y79" s="271">
        <f t="shared" si="17"/>
        <v>3388756709.184</v>
      </c>
      <c r="Z79" s="272">
        <f t="shared" si="31"/>
        <v>3597767807.9476051</v>
      </c>
      <c r="AA79" s="272">
        <f t="shared" si="32"/>
        <v>4041572699.9290819</v>
      </c>
      <c r="AB79" s="272">
        <f t="shared" si="18"/>
        <v>3388756709.184</v>
      </c>
      <c r="AC79" s="271">
        <f t="shared" si="19"/>
        <v>3597767807.9476051</v>
      </c>
      <c r="AD79" s="271">
        <f t="shared" si="33"/>
        <v>3819670253.938344</v>
      </c>
      <c r="AE79" s="271">
        <f t="shared" si="34"/>
        <v>4540967571.9143476</v>
      </c>
      <c r="AF79" s="271"/>
      <c r="AG79" s="33" t="str">
        <f t="shared" si="20"/>
        <v>BERTAHAP</v>
      </c>
      <c r="AH79" s="273">
        <f t="shared" si="21"/>
        <v>0</v>
      </c>
      <c r="AI79" s="274">
        <v>2</v>
      </c>
      <c r="AJ79" s="275"/>
      <c r="AK79" s="271" t="e">
        <f>IF(AJ79&gt;#REF!,"LB","KR")</f>
        <v>#REF!</v>
      </c>
      <c r="AL79" s="52">
        <f t="shared" si="22"/>
        <v>3114978000</v>
      </c>
      <c r="AM79" s="52">
        <f t="shared" si="22"/>
        <v>3511077000</v>
      </c>
      <c r="AN79" s="52">
        <f t="shared" si="22"/>
        <v>3727633000</v>
      </c>
      <c r="AO79" s="438">
        <f t="shared" si="22"/>
        <v>3957545000</v>
      </c>
      <c r="AP79" s="438">
        <f t="shared" si="35"/>
        <v>3727633000</v>
      </c>
      <c r="AQ79" s="52">
        <f t="shared" si="35"/>
        <v>3957545000</v>
      </c>
      <c r="AR79" s="52">
        <f t="shared" si="35"/>
        <v>4201638000</v>
      </c>
      <c r="AS79" s="43"/>
      <c r="AT79" s="442">
        <v>40</v>
      </c>
      <c r="AU79" s="311">
        <f t="shared" si="36"/>
        <v>-756418.90829999745</v>
      </c>
      <c r="AV79" s="311"/>
      <c r="AW79" s="311"/>
      <c r="AX79" s="311"/>
      <c r="AY79" s="311"/>
      <c r="AZ79" s="43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43">
        <v>10</v>
      </c>
      <c r="BX79" s="449" t="s">
        <v>61</v>
      </c>
      <c r="BY79" s="444" t="str">
        <f t="shared" ref="BY79:BY84" si="62">F177</f>
        <v>2BR-3</v>
      </c>
      <c r="BZ79" s="445" t="str">
        <f t="shared" ref="BZ79:BZ84" si="63">D177</f>
        <v>03</v>
      </c>
      <c r="CA79" s="444">
        <f t="shared" ref="CA79:CB84" si="64">G177</f>
        <v>85</v>
      </c>
      <c r="CB79" s="444">
        <f t="shared" si="64"/>
        <v>74</v>
      </c>
      <c r="CC79" s="444">
        <f t="shared" ref="CC79:CC84" si="65">O177</f>
        <v>29448075.753672004</v>
      </c>
      <c r="CD79" s="444">
        <f t="shared" ref="CD79:CG84" si="66">AL177</f>
        <v>2003103000</v>
      </c>
      <c r="CE79" s="444">
        <f t="shared" si="66"/>
        <v>2257817000</v>
      </c>
      <c r="CF79" s="444">
        <f t="shared" si="66"/>
        <v>2397074000</v>
      </c>
      <c r="CG79" s="444">
        <f t="shared" si="66"/>
        <v>2544920000</v>
      </c>
      <c r="CH79" s="444">
        <f t="shared" ref="CH79:CH84" si="67">AR177</f>
        <v>2701885000</v>
      </c>
      <c r="CI79" s="43">
        <v>6</v>
      </c>
      <c r="CJ79" s="438">
        <f t="shared" si="43"/>
        <v>4201637348.2766428</v>
      </c>
      <c r="CK79" s="43">
        <f t="shared" si="44"/>
        <v>3951291000</v>
      </c>
      <c r="CL79" s="43">
        <f t="shared" si="44"/>
        <v>4194998000</v>
      </c>
      <c r="CM79" s="44">
        <f t="shared" si="24"/>
        <v>59269365</v>
      </c>
      <c r="CN79" s="44">
        <f t="shared" si="25"/>
        <v>41949980</v>
      </c>
      <c r="CO79" s="44">
        <f t="shared" si="26"/>
        <v>93190825</v>
      </c>
      <c r="CP79" s="44">
        <f t="shared" si="27"/>
        <v>82448854.166666672</v>
      </c>
      <c r="CQ79" s="43">
        <f t="shared" si="45"/>
        <v>4453735961.4393721</v>
      </c>
    </row>
    <row r="80" spans="1:95">
      <c r="A80" s="3">
        <f t="shared" si="28"/>
        <v>41</v>
      </c>
      <c r="B80" s="263">
        <v>1</v>
      </c>
      <c r="C80" s="264" t="s">
        <v>143</v>
      </c>
      <c r="D80" s="265" t="s">
        <v>19</v>
      </c>
      <c r="E80" s="266"/>
      <c r="F80" s="41" t="s">
        <v>72</v>
      </c>
      <c r="G80" s="267">
        <f t="shared" si="3"/>
        <v>175</v>
      </c>
      <c r="H80" s="267">
        <f t="shared" si="4"/>
        <v>156</v>
      </c>
      <c r="I80" s="268">
        <f t="shared" si="5"/>
        <v>27506142.120000001</v>
      </c>
      <c r="J80" s="268">
        <f t="shared" si="6"/>
        <v>5</v>
      </c>
      <c r="K80" s="269">
        <f t="shared" si="7"/>
        <v>1.08</v>
      </c>
      <c r="L80" s="319">
        <f t="shared" ref="L80:L87" si="68">SUMIF($AR$4:$AR$22,D80,$BH$4:$BH$22)</f>
        <v>1.01</v>
      </c>
      <c r="M80" s="271">
        <f t="shared" si="9"/>
        <v>25072439.303650804</v>
      </c>
      <c r="N80" s="271">
        <f t="shared" si="10"/>
        <v>28260645.074426204</v>
      </c>
      <c r="O80" s="271">
        <f t="shared" si="11"/>
        <v>30003699.824496005</v>
      </c>
      <c r="P80" s="271">
        <f t="shared" si="12"/>
        <v>31854262.37751013</v>
      </c>
      <c r="Q80" s="271">
        <f t="shared" si="29"/>
        <v>35783664.781514958</v>
      </c>
      <c r="R80" s="272">
        <f t="shared" si="13"/>
        <v>30003699.824496005</v>
      </c>
      <c r="S80" s="271">
        <f t="shared" si="13"/>
        <v>31854262.37751013</v>
      </c>
      <c r="T80" s="271">
        <f t="shared" si="14"/>
        <v>33818963.579512551</v>
      </c>
      <c r="U80" s="271">
        <f t="shared" si="30"/>
        <v>40205255.092891</v>
      </c>
      <c r="V80" s="271"/>
      <c r="W80" s="271">
        <f t="shared" si="15"/>
        <v>3911300531.3695254</v>
      </c>
      <c r="X80" s="271">
        <f t="shared" si="16"/>
        <v>4408660631.6104879</v>
      </c>
      <c r="Y80" s="271">
        <f t="shared" si="17"/>
        <v>4680577172.621377</v>
      </c>
      <c r="Z80" s="272">
        <f t="shared" si="31"/>
        <v>4969264930.8915806</v>
      </c>
      <c r="AA80" s="272">
        <f t="shared" si="32"/>
        <v>5582251705.9163332</v>
      </c>
      <c r="AB80" s="272">
        <f t="shared" si="18"/>
        <v>4680577172.621377</v>
      </c>
      <c r="AC80" s="271">
        <f t="shared" si="19"/>
        <v>4969264930.8915806</v>
      </c>
      <c r="AD80" s="271">
        <f t="shared" si="33"/>
        <v>5275758318.4039583</v>
      </c>
      <c r="AE80" s="271">
        <f t="shared" si="34"/>
        <v>6272019794.4909964</v>
      </c>
      <c r="AF80" s="271"/>
      <c r="AG80" s="33" t="str">
        <f t="shared" si="20"/>
        <v>BERTAHAP</v>
      </c>
      <c r="AH80" s="273">
        <f t="shared" si="21"/>
        <v>0</v>
      </c>
      <c r="AI80" s="274">
        <v>2</v>
      </c>
      <c r="AJ80" s="275"/>
      <c r="AK80" s="271" t="e">
        <f>IF(AJ80&gt;#REF!,"LB","KR")</f>
        <v>#REF!</v>
      </c>
      <c r="AL80" s="52">
        <f t="shared" si="22"/>
        <v>4302431000</v>
      </c>
      <c r="AM80" s="52">
        <f t="shared" si="22"/>
        <v>4849527000</v>
      </c>
      <c r="AN80" s="52">
        <f t="shared" si="22"/>
        <v>5148635000</v>
      </c>
      <c r="AO80" s="438">
        <f t="shared" si="22"/>
        <v>5466192000</v>
      </c>
      <c r="AP80" s="438">
        <f t="shared" si="35"/>
        <v>5148635000</v>
      </c>
      <c r="AQ80" s="52">
        <f t="shared" si="35"/>
        <v>5466192000</v>
      </c>
      <c r="AR80" s="52">
        <f t="shared" si="35"/>
        <v>5803335000</v>
      </c>
      <c r="AS80" s="43"/>
      <c r="AT80" s="52"/>
      <c r="AU80" s="311">
        <f t="shared" si="36"/>
        <v>-1009475.415803995</v>
      </c>
      <c r="AV80" s="311"/>
      <c r="AW80" s="311"/>
      <c r="AX80" s="311"/>
      <c r="AY80" s="311"/>
      <c r="AZ80" s="43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43"/>
      <c r="BX80" s="444"/>
      <c r="BY80" s="444" t="str">
        <f t="shared" si="62"/>
        <v>2BR-5</v>
      </c>
      <c r="BZ80" s="445" t="str">
        <f t="shared" si="63"/>
        <v>05</v>
      </c>
      <c r="CA80" s="444">
        <f t="shared" si="64"/>
        <v>85</v>
      </c>
      <c r="CB80" s="444">
        <f t="shared" si="64"/>
        <v>74</v>
      </c>
      <c r="CC80" s="444">
        <f t="shared" si="65"/>
        <v>29448075.753672004</v>
      </c>
      <c r="CD80" s="444">
        <f t="shared" si="66"/>
        <v>2003103000</v>
      </c>
      <c r="CE80" s="444">
        <f t="shared" si="66"/>
        <v>2257817000</v>
      </c>
      <c r="CF80" s="444">
        <f t="shared" si="66"/>
        <v>2397074000</v>
      </c>
      <c r="CG80" s="444">
        <f t="shared" si="66"/>
        <v>2544920000</v>
      </c>
      <c r="CH80" s="444">
        <f t="shared" si="67"/>
        <v>2701885000</v>
      </c>
      <c r="CI80" s="43"/>
      <c r="CJ80" s="438">
        <f t="shared" si="43"/>
        <v>5803334253.9506178</v>
      </c>
      <c r="CK80" s="43">
        <f t="shared" si="44"/>
        <v>5457554000</v>
      </c>
      <c r="CL80" s="43">
        <f t="shared" si="44"/>
        <v>5794164000</v>
      </c>
      <c r="CM80" s="44">
        <f t="shared" si="24"/>
        <v>81863310</v>
      </c>
      <c r="CN80" s="44">
        <f t="shared" si="25"/>
        <v>57941640</v>
      </c>
      <c r="CO80" s="44">
        <f t="shared" si="26"/>
        <v>128715875</v>
      </c>
      <c r="CP80" s="44">
        <f t="shared" si="27"/>
        <v>113879000</v>
      </c>
      <c r="CQ80" s="43">
        <f t="shared" si="45"/>
        <v>6151534893.05058</v>
      </c>
    </row>
    <row r="81" spans="1:95">
      <c r="A81" s="3">
        <f t="shared" si="28"/>
        <v>42</v>
      </c>
      <c r="B81" s="263">
        <v>2</v>
      </c>
      <c r="C81" s="264" t="s">
        <v>143</v>
      </c>
      <c r="D81" s="265" t="s">
        <v>29</v>
      </c>
      <c r="E81" s="266"/>
      <c r="F81" s="41" t="s">
        <v>74</v>
      </c>
      <c r="G81" s="267">
        <f t="shared" si="3"/>
        <v>85</v>
      </c>
      <c r="H81" s="267">
        <f t="shared" si="4"/>
        <v>74</v>
      </c>
      <c r="I81" s="268">
        <f t="shared" si="5"/>
        <v>27506142.120000001</v>
      </c>
      <c r="J81" s="268">
        <f t="shared" si="6"/>
        <v>1</v>
      </c>
      <c r="K81" s="269">
        <f t="shared" si="7"/>
        <v>1.06</v>
      </c>
      <c r="L81" s="319">
        <f t="shared" si="68"/>
        <v>1.01</v>
      </c>
      <c r="M81" s="271">
        <f t="shared" si="9"/>
        <v>24608134.872101717</v>
      </c>
      <c r="N81" s="271">
        <f t="shared" si="10"/>
        <v>27737299.795270164</v>
      </c>
      <c r="O81" s="271">
        <f t="shared" si="11"/>
        <v>29448075.753672004</v>
      </c>
      <c r="P81" s="271">
        <f t="shared" si="12"/>
        <v>31264368.62977846</v>
      </c>
      <c r="Q81" s="271">
        <f t="shared" si="29"/>
        <v>35121004.32259801</v>
      </c>
      <c r="R81" s="272">
        <f t="shared" si="13"/>
        <v>29448075.753672004</v>
      </c>
      <c r="S81" s="271">
        <f t="shared" si="13"/>
        <v>31264368.62977846</v>
      </c>
      <c r="T81" s="271">
        <f t="shared" si="14"/>
        <v>33192686.476188242</v>
      </c>
      <c r="U81" s="271">
        <f t="shared" si="30"/>
        <v>39460713.331911534</v>
      </c>
      <c r="V81" s="271"/>
      <c r="W81" s="271">
        <f t="shared" si="15"/>
        <v>1821001980.535527</v>
      </c>
      <c r="X81" s="271">
        <f t="shared" si="16"/>
        <v>2052560184.849992</v>
      </c>
      <c r="Y81" s="271">
        <f t="shared" si="17"/>
        <v>2179157605.7717285</v>
      </c>
      <c r="Z81" s="272">
        <f t="shared" si="31"/>
        <v>2313563278.6036062</v>
      </c>
      <c r="AA81" s="272">
        <f t="shared" si="32"/>
        <v>2598954319.8722529</v>
      </c>
      <c r="AB81" s="272">
        <f t="shared" si="18"/>
        <v>2179157605.7717285</v>
      </c>
      <c r="AC81" s="271">
        <f t="shared" si="19"/>
        <v>2313563278.6036062</v>
      </c>
      <c r="AD81" s="271">
        <f t="shared" si="33"/>
        <v>2456258799.2379298</v>
      </c>
      <c r="AE81" s="271">
        <f t="shared" si="34"/>
        <v>2920092786.5614533</v>
      </c>
      <c r="AF81" s="271"/>
      <c r="AG81" s="33" t="str">
        <f t="shared" si="20"/>
        <v>BERTAHAP</v>
      </c>
      <c r="AH81" s="273">
        <f t="shared" si="21"/>
        <v>0</v>
      </c>
      <c r="AI81" s="274">
        <v>2</v>
      </c>
      <c r="AJ81" s="275"/>
      <c r="AK81" s="271" t="e">
        <f>IF(AJ81&gt;#REF!,"LB","KR")</f>
        <v>#REF!</v>
      </c>
      <c r="AL81" s="52">
        <f t="shared" si="22"/>
        <v>2003103000</v>
      </c>
      <c r="AM81" s="52">
        <f t="shared" si="22"/>
        <v>2257817000</v>
      </c>
      <c r="AN81" s="52">
        <f t="shared" si="22"/>
        <v>2397074000</v>
      </c>
      <c r="AO81" s="438">
        <f t="shared" si="22"/>
        <v>2544920000</v>
      </c>
      <c r="AP81" s="438">
        <f t="shared" si="35"/>
        <v>2397074000</v>
      </c>
      <c r="AQ81" s="52">
        <f t="shared" si="35"/>
        <v>2544920000</v>
      </c>
      <c r="AR81" s="52">
        <f t="shared" si="35"/>
        <v>2701885000</v>
      </c>
      <c r="AS81" s="43"/>
      <c r="AT81" s="52"/>
      <c r="AU81" s="311">
        <f t="shared" si="36"/>
        <v>-1565099.486627996</v>
      </c>
      <c r="AV81" s="311"/>
      <c r="AW81" s="311"/>
      <c r="AX81" s="311"/>
      <c r="AY81" s="311"/>
      <c r="AZ81" s="43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43"/>
      <c r="BX81" s="444"/>
      <c r="BY81" s="444" t="str">
        <f t="shared" si="62"/>
        <v>2BR-7</v>
      </c>
      <c r="BZ81" s="445" t="str">
        <f t="shared" si="63"/>
        <v>07</v>
      </c>
      <c r="CA81" s="444">
        <f t="shared" si="64"/>
        <v>101</v>
      </c>
      <c r="CB81" s="444">
        <f t="shared" si="64"/>
        <v>90</v>
      </c>
      <c r="CC81" s="444">
        <f t="shared" si="65"/>
        <v>29448075.753672004</v>
      </c>
      <c r="CD81" s="444">
        <f t="shared" si="66"/>
        <v>2436206000</v>
      </c>
      <c r="CE81" s="444">
        <f t="shared" si="66"/>
        <v>2745993000</v>
      </c>
      <c r="CF81" s="444">
        <f t="shared" si="66"/>
        <v>2915360000</v>
      </c>
      <c r="CG81" s="444">
        <f t="shared" si="66"/>
        <v>3095173000</v>
      </c>
      <c r="CH81" s="444">
        <f t="shared" si="67"/>
        <v>3286076000</v>
      </c>
      <c r="CI81" s="43"/>
      <c r="CJ81" s="438">
        <f t="shared" si="43"/>
        <v>2701884860.5325255</v>
      </c>
      <c r="CK81" s="43">
        <f t="shared" si="44"/>
        <v>2540899000</v>
      </c>
      <c r="CL81" s="43">
        <f t="shared" si="44"/>
        <v>2697616000</v>
      </c>
      <c r="CM81" s="44">
        <f t="shared" si="24"/>
        <v>38113485</v>
      </c>
      <c r="CN81" s="44">
        <f t="shared" si="25"/>
        <v>26976160</v>
      </c>
      <c r="CO81" s="44">
        <f t="shared" si="26"/>
        <v>59926850</v>
      </c>
      <c r="CP81" s="44">
        <f t="shared" si="27"/>
        <v>53019166.666666664</v>
      </c>
      <c r="CQ81" s="43">
        <f t="shared" si="45"/>
        <v>2863998836.0791192</v>
      </c>
    </row>
    <row r="82" spans="1:95">
      <c r="A82" s="3">
        <f t="shared" si="28"/>
        <v>43</v>
      </c>
      <c r="B82" s="263">
        <v>3</v>
      </c>
      <c r="C82" s="264" t="s">
        <v>143</v>
      </c>
      <c r="D82" s="265" t="s">
        <v>32</v>
      </c>
      <c r="E82" s="266"/>
      <c r="F82" s="41" t="s">
        <v>56</v>
      </c>
      <c r="G82" s="267">
        <f t="shared" si="3"/>
        <v>85</v>
      </c>
      <c r="H82" s="267">
        <f t="shared" si="4"/>
        <v>74</v>
      </c>
      <c r="I82" s="268">
        <f t="shared" si="5"/>
        <v>27506142.120000001</v>
      </c>
      <c r="J82" s="268">
        <f t="shared" si="6"/>
        <v>1</v>
      </c>
      <c r="K82" s="269">
        <f t="shared" si="7"/>
        <v>1.06</v>
      </c>
      <c r="L82" s="319">
        <f t="shared" si="68"/>
        <v>1.01</v>
      </c>
      <c r="M82" s="271">
        <f t="shared" si="9"/>
        <v>24608134.872101717</v>
      </c>
      <c r="N82" s="271">
        <f t="shared" si="10"/>
        <v>27737299.795270164</v>
      </c>
      <c r="O82" s="271">
        <f t="shared" si="11"/>
        <v>29448075.753672004</v>
      </c>
      <c r="P82" s="271">
        <f t="shared" si="12"/>
        <v>31264368.62977846</v>
      </c>
      <c r="Q82" s="271">
        <f t="shared" si="29"/>
        <v>35121004.32259801</v>
      </c>
      <c r="R82" s="272">
        <f t="shared" si="13"/>
        <v>29448075.753672004</v>
      </c>
      <c r="S82" s="271">
        <f t="shared" si="13"/>
        <v>31264368.62977846</v>
      </c>
      <c r="T82" s="271">
        <f t="shared" si="14"/>
        <v>33192686.476188242</v>
      </c>
      <c r="U82" s="271">
        <f t="shared" si="30"/>
        <v>39460713.331911534</v>
      </c>
      <c r="V82" s="271"/>
      <c r="W82" s="271">
        <f t="shared" si="15"/>
        <v>1821001980.535527</v>
      </c>
      <c r="X82" s="271">
        <f t="shared" si="16"/>
        <v>2052560184.849992</v>
      </c>
      <c r="Y82" s="271">
        <f t="shared" si="17"/>
        <v>2179157605.7717285</v>
      </c>
      <c r="Z82" s="272">
        <f t="shared" si="31"/>
        <v>2313563278.6036062</v>
      </c>
      <c r="AA82" s="272">
        <f t="shared" si="32"/>
        <v>2598954319.8722529</v>
      </c>
      <c r="AB82" s="272">
        <f t="shared" si="18"/>
        <v>2179157605.7717285</v>
      </c>
      <c r="AC82" s="271">
        <f t="shared" si="19"/>
        <v>2313563278.6036062</v>
      </c>
      <c r="AD82" s="271">
        <f t="shared" si="33"/>
        <v>2456258799.2379298</v>
      </c>
      <c r="AE82" s="271">
        <f t="shared" si="34"/>
        <v>2920092786.5614533</v>
      </c>
      <c r="AF82" s="271"/>
      <c r="AG82" s="33" t="str">
        <f t="shared" si="20"/>
        <v>BERTAHAP</v>
      </c>
      <c r="AH82" s="273">
        <f t="shared" si="21"/>
        <v>0</v>
      </c>
      <c r="AI82" s="274">
        <v>2</v>
      </c>
      <c r="AJ82" s="275"/>
      <c r="AK82" s="271" t="e">
        <f>IF(AJ82&gt;#REF!,"LB","KR")</f>
        <v>#REF!</v>
      </c>
      <c r="AL82" s="52">
        <f t="shared" si="22"/>
        <v>2003103000</v>
      </c>
      <c r="AM82" s="52">
        <f t="shared" si="22"/>
        <v>2257817000</v>
      </c>
      <c r="AN82" s="52">
        <f t="shared" si="22"/>
        <v>2397074000</v>
      </c>
      <c r="AO82" s="438">
        <f t="shared" si="22"/>
        <v>2544920000</v>
      </c>
      <c r="AP82" s="438">
        <f t="shared" si="35"/>
        <v>2397074000</v>
      </c>
      <c r="AQ82" s="52">
        <f t="shared" si="35"/>
        <v>2544920000</v>
      </c>
      <c r="AR82" s="52">
        <f t="shared" si="35"/>
        <v>2701885000</v>
      </c>
      <c r="AS82" s="43"/>
      <c r="AT82" s="52"/>
      <c r="AU82" s="311">
        <f t="shared" si="36"/>
        <v>-1565099.486627996</v>
      </c>
      <c r="AV82" s="311"/>
      <c r="AW82" s="311"/>
      <c r="AX82" s="311"/>
      <c r="AY82" s="311"/>
      <c r="AZ82" s="43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43"/>
      <c r="BX82" s="449"/>
      <c r="BY82" s="444" t="str">
        <f t="shared" si="62"/>
        <v>2BR-9</v>
      </c>
      <c r="BZ82" s="445" t="str">
        <f t="shared" si="63"/>
        <v>09</v>
      </c>
      <c r="CA82" s="444">
        <f t="shared" si="64"/>
        <v>101</v>
      </c>
      <c r="CB82" s="444">
        <f t="shared" si="64"/>
        <v>90</v>
      </c>
      <c r="CC82" s="444">
        <f t="shared" si="65"/>
        <v>29448075.753672004</v>
      </c>
      <c r="CD82" s="444">
        <f t="shared" si="66"/>
        <v>2436206000</v>
      </c>
      <c r="CE82" s="444">
        <f t="shared" si="66"/>
        <v>2745993000</v>
      </c>
      <c r="CF82" s="444">
        <f t="shared" si="66"/>
        <v>2915360000</v>
      </c>
      <c r="CG82" s="444">
        <f t="shared" si="66"/>
        <v>3095173000</v>
      </c>
      <c r="CH82" s="444">
        <f t="shared" si="67"/>
        <v>3286076000</v>
      </c>
      <c r="CI82" s="43"/>
      <c r="CJ82" s="438">
        <f t="shared" si="43"/>
        <v>2701884860.5325255</v>
      </c>
      <c r="CK82" s="43">
        <f t="shared" si="44"/>
        <v>2540899000</v>
      </c>
      <c r="CL82" s="43">
        <f t="shared" si="44"/>
        <v>2697616000</v>
      </c>
      <c r="CM82" s="44">
        <f t="shared" si="24"/>
        <v>38113485</v>
      </c>
      <c r="CN82" s="44">
        <f t="shared" si="25"/>
        <v>26976160</v>
      </c>
      <c r="CO82" s="44">
        <f t="shared" si="26"/>
        <v>59926850</v>
      </c>
      <c r="CP82" s="44">
        <f t="shared" si="27"/>
        <v>53019166.666666664</v>
      </c>
      <c r="CQ82" s="43">
        <f t="shared" si="45"/>
        <v>2863998836.0791192</v>
      </c>
    </row>
    <row r="83" spans="1:95">
      <c r="A83" s="3">
        <f t="shared" si="28"/>
        <v>44</v>
      </c>
      <c r="B83" s="263">
        <v>4</v>
      </c>
      <c r="C83" s="264" t="s">
        <v>143</v>
      </c>
      <c r="D83" s="265" t="s">
        <v>38</v>
      </c>
      <c r="E83" s="266"/>
      <c r="F83" s="41" t="s">
        <v>58</v>
      </c>
      <c r="G83" s="267">
        <f t="shared" si="3"/>
        <v>101</v>
      </c>
      <c r="H83" s="267">
        <f t="shared" si="4"/>
        <v>90</v>
      </c>
      <c r="I83" s="268">
        <f t="shared" si="5"/>
        <v>27506142.120000001</v>
      </c>
      <c r="J83" s="268">
        <f t="shared" si="6"/>
        <v>1</v>
      </c>
      <c r="K83" s="269">
        <f t="shared" si="7"/>
        <v>1.06</v>
      </c>
      <c r="L83" s="319">
        <f t="shared" si="68"/>
        <v>1.01</v>
      </c>
      <c r="M83" s="271">
        <f t="shared" si="9"/>
        <v>24608134.872101717</v>
      </c>
      <c r="N83" s="271">
        <f t="shared" si="10"/>
        <v>27737299.795270164</v>
      </c>
      <c r="O83" s="271">
        <f t="shared" si="11"/>
        <v>29448075.753672004</v>
      </c>
      <c r="P83" s="271">
        <f t="shared" si="12"/>
        <v>31264368.62977846</v>
      </c>
      <c r="Q83" s="271">
        <f t="shared" si="29"/>
        <v>35121004.32259801</v>
      </c>
      <c r="R83" s="272">
        <f t="shared" si="13"/>
        <v>29448075.753672004</v>
      </c>
      <c r="S83" s="271">
        <f t="shared" si="13"/>
        <v>31264368.62977846</v>
      </c>
      <c r="T83" s="271">
        <f t="shared" si="14"/>
        <v>33192686.476188242</v>
      </c>
      <c r="U83" s="271">
        <f t="shared" si="30"/>
        <v>39460713.331911534</v>
      </c>
      <c r="V83" s="271"/>
      <c r="W83" s="271">
        <f t="shared" si="15"/>
        <v>2214732138.4891543</v>
      </c>
      <c r="X83" s="271">
        <f t="shared" si="16"/>
        <v>2496356981.5743146</v>
      </c>
      <c r="Y83" s="271">
        <f t="shared" si="17"/>
        <v>2650326817.8304806</v>
      </c>
      <c r="Z83" s="272">
        <f t="shared" si="31"/>
        <v>2813793176.6800613</v>
      </c>
      <c r="AA83" s="272">
        <f t="shared" si="32"/>
        <v>3160890389.0338211</v>
      </c>
      <c r="AB83" s="272">
        <f t="shared" si="18"/>
        <v>2650326817.8304806</v>
      </c>
      <c r="AC83" s="271">
        <f t="shared" si="19"/>
        <v>2813793176.6800613</v>
      </c>
      <c r="AD83" s="271">
        <f t="shared" si="33"/>
        <v>2987341782.8569417</v>
      </c>
      <c r="AE83" s="271">
        <f t="shared" si="34"/>
        <v>3551464199.8720379</v>
      </c>
      <c r="AF83" s="271"/>
      <c r="AG83" s="33" t="str">
        <f t="shared" si="20"/>
        <v>BERTAHAP</v>
      </c>
      <c r="AH83" s="273">
        <f t="shared" si="21"/>
        <v>0</v>
      </c>
      <c r="AI83" s="274">
        <v>2</v>
      </c>
      <c r="AJ83" s="275"/>
      <c r="AK83" s="271" t="e">
        <f>IF(AJ83&gt;#REF!,"LB","KR")</f>
        <v>#REF!</v>
      </c>
      <c r="AL83" s="52">
        <f t="shared" si="22"/>
        <v>2436206000</v>
      </c>
      <c r="AM83" s="52">
        <f t="shared" si="22"/>
        <v>2745993000</v>
      </c>
      <c r="AN83" s="52">
        <f t="shared" si="22"/>
        <v>2915360000</v>
      </c>
      <c r="AO83" s="438">
        <f t="shared" si="22"/>
        <v>3095173000</v>
      </c>
      <c r="AP83" s="438">
        <f t="shared" si="35"/>
        <v>2915360000</v>
      </c>
      <c r="AQ83" s="52">
        <f t="shared" si="35"/>
        <v>3095173000</v>
      </c>
      <c r="AR83" s="52">
        <f t="shared" si="35"/>
        <v>3286076000</v>
      </c>
      <c r="AS83" s="43"/>
      <c r="AT83" s="43"/>
      <c r="AU83" s="311">
        <f t="shared" si="36"/>
        <v>-1565099.486627996</v>
      </c>
      <c r="AV83" s="311"/>
      <c r="AW83" s="311"/>
      <c r="AX83" s="311"/>
      <c r="AY83" s="311"/>
      <c r="AZ83" s="43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43"/>
      <c r="BX83" s="444"/>
      <c r="BY83" s="444" t="str">
        <f t="shared" si="62"/>
        <v>2BR-11</v>
      </c>
      <c r="BZ83" s="445">
        <f t="shared" si="63"/>
        <v>11</v>
      </c>
      <c r="CA83" s="444">
        <f t="shared" si="64"/>
        <v>101</v>
      </c>
      <c r="CB83" s="444">
        <f t="shared" si="64"/>
        <v>90</v>
      </c>
      <c r="CC83" s="444">
        <f t="shared" si="65"/>
        <v>29448075.753672004</v>
      </c>
      <c r="CD83" s="444">
        <f t="shared" si="66"/>
        <v>2436206000</v>
      </c>
      <c r="CE83" s="444">
        <f t="shared" si="66"/>
        <v>2745993000</v>
      </c>
      <c r="CF83" s="444">
        <f t="shared" si="66"/>
        <v>2915360000</v>
      </c>
      <c r="CG83" s="444">
        <f t="shared" si="66"/>
        <v>3095173000</v>
      </c>
      <c r="CH83" s="444">
        <f t="shared" si="67"/>
        <v>3286076000</v>
      </c>
      <c r="CI83" s="43"/>
      <c r="CJ83" s="438">
        <f t="shared" si="43"/>
        <v>3286076210.4227395</v>
      </c>
      <c r="CK83" s="43">
        <f t="shared" si="44"/>
        <v>3090282000</v>
      </c>
      <c r="CL83" s="43">
        <f t="shared" si="44"/>
        <v>3280884000</v>
      </c>
      <c r="CM83" s="44">
        <f t="shared" si="24"/>
        <v>46354230</v>
      </c>
      <c r="CN83" s="44">
        <f t="shared" si="25"/>
        <v>32808840</v>
      </c>
      <c r="CO83" s="44">
        <f t="shared" si="26"/>
        <v>72884000</v>
      </c>
      <c r="CP83" s="44">
        <f t="shared" si="27"/>
        <v>64482770.833333336</v>
      </c>
      <c r="CQ83" s="43">
        <f t="shared" si="45"/>
        <v>3483241483.3358808</v>
      </c>
    </row>
    <row r="84" spans="1:95">
      <c r="A84" s="3">
        <f t="shared" si="28"/>
        <v>45</v>
      </c>
      <c r="B84" s="263">
        <v>5</v>
      </c>
      <c r="C84" s="264" t="s">
        <v>143</v>
      </c>
      <c r="D84" s="265" t="s">
        <v>44</v>
      </c>
      <c r="E84" s="266"/>
      <c r="F84" s="41" t="s">
        <v>60</v>
      </c>
      <c r="G84" s="267">
        <f t="shared" si="3"/>
        <v>101</v>
      </c>
      <c r="H84" s="267">
        <f t="shared" si="4"/>
        <v>90</v>
      </c>
      <c r="I84" s="268">
        <f t="shared" si="5"/>
        <v>27506142.120000001</v>
      </c>
      <c r="J84" s="268">
        <f t="shared" si="6"/>
        <v>1</v>
      </c>
      <c r="K84" s="269">
        <f t="shared" si="7"/>
        <v>1.06</v>
      </c>
      <c r="L84" s="319">
        <f t="shared" si="68"/>
        <v>1.01</v>
      </c>
      <c r="M84" s="271">
        <f t="shared" si="9"/>
        <v>24608134.872101717</v>
      </c>
      <c r="N84" s="271">
        <f t="shared" si="10"/>
        <v>27737299.795270164</v>
      </c>
      <c r="O84" s="271">
        <f t="shared" si="11"/>
        <v>29448075.753672004</v>
      </c>
      <c r="P84" s="271">
        <f t="shared" si="12"/>
        <v>31264368.62977846</v>
      </c>
      <c r="Q84" s="271">
        <f t="shared" si="29"/>
        <v>35121004.32259801</v>
      </c>
      <c r="R84" s="272">
        <f t="shared" si="13"/>
        <v>29448075.753672004</v>
      </c>
      <c r="S84" s="271">
        <f t="shared" si="13"/>
        <v>31264368.62977846</v>
      </c>
      <c r="T84" s="271">
        <f t="shared" si="14"/>
        <v>33192686.476188242</v>
      </c>
      <c r="U84" s="271">
        <f t="shared" si="30"/>
        <v>39460713.331911534</v>
      </c>
      <c r="V84" s="271"/>
      <c r="W84" s="271">
        <f t="shared" si="15"/>
        <v>2214732138.4891543</v>
      </c>
      <c r="X84" s="271">
        <f t="shared" si="16"/>
        <v>2496356981.5743146</v>
      </c>
      <c r="Y84" s="271">
        <f t="shared" si="17"/>
        <v>2650326817.8304806</v>
      </c>
      <c r="Z84" s="272">
        <f t="shared" si="31"/>
        <v>2813793176.6800613</v>
      </c>
      <c r="AA84" s="272">
        <f t="shared" si="32"/>
        <v>3160890389.0338211</v>
      </c>
      <c r="AB84" s="272">
        <f t="shared" si="18"/>
        <v>2650326817.8304806</v>
      </c>
      <c r="AC84" s="271">
        <f t="shared" si="19"/>
        <v>2813793176.6800613</v>
      </c>
      <c r="AD84" s="271">
        <f t="shared" si="33"/>
        <v>2987341782.8569417</v>
      </c>
      <c r="AE84" s="271">
        <f t="shared" si="34"/>
        <v>3551464199.8720379</v>
      </c>
      <c r="AF84" s="271"/>
      <c r="AG84" s="33" t="str">
        <f t="shared" si="20"/>
        <v>BERTAHAP</v>
      </c>
      <c r="AH84" s="273">
        <f t="shared" si="21"/>
        <v>0</v>
      </c>
      <c r="AI84" s="274">
        <v>2</v>
      </c>
      <c r="AJ84" s="275"/>
      <c r="AK84" s="271" t="e">
        <f>IF(AJ84&gt;#REF!,"LB","KR")</f>
        <v>#REF!</v>
      </c>
      <c r="AL84" s="52">
        <f t="shared" si="22"/>
        <v>2436206000</v>
      </c>
      <c r="AM84" s="52">
        <f t="shared" si="22"/>
        <v>2745993000</v>
      </c>
      <c r="AN84" s="52">
        <f t="shared" si="22"/>
        <v>2915360000</v>
      </c>
      <c r="AO84" s="438">
        <f t="shared" si="22"/>
        <v>3095173000</v>
      </c>
      <c r="AP84" s="438">
        <f t="shared" si="35"/>
        <v>2915360000</v>
      </c>
      <c r="AQ84" s="52">
        <f t="shared" si="35"/>
        <v>3095173000</v>
      </c>
      <c r="AR84" s="52">
        <f t="shared" si="35"/>
        <v>3286076000</v>
      </c>
      <c r="AS84" s="43"/>
      <c r="AT84" s="43"/>
      <c r="AU84" s="311">
        <f t="shared" si="36"/>
        <v>-1565099.486627996</v>
      </c>
      <c r="AV84" s="311"/>
      <c r="AW84" s="311"/>
      <c r="AX84" s="311"/>
      <c r="AY84" s="311"/>
      <c r="AZ84" s="43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43"/>
      <c r="BX84" s="444"/>
      <c r="BY84" s="444" t="str">
        <f t="shared" si="62"/>
        <v>2BR-15</v>
      </c>
      <c r="BZ84" s="445">
        <f t="shared" si="63"/>
        <v>15</v>
      </c>
      <c r="CA84" s="444">
        <f t="shared" si="64"/>
        <v>101</v>
      </c>
      <c r="CB84" s="444">
        <f t="shared" si="64"/>
        <v>90</v>
      </c>
      <c r="CC84" s="444">
        <f t="shared" si="65"/>
        <v>29448075.753672004</v>
      </c>
      <c r="CD84" s="444">
        <f t="shared" si="66"/>
        <v>2436206000</v>
      </c>
      <c r="CE84" s="444">
        <f t="shared" si="66"/>
        <v>2745993000</v>
      </c>
      <c r="CF84" s="444">
        <f t="shared" si="66"/>
        <v>2915360000</v>
      </c>
      <c r="CG84" s="444">
        <f t="shared" si="66"/>
        <v>3095173000</v>
      </c>
      <c r="CH84" s="444">
        <f t="shared" si="67"/>
        <v>3286076000</v>
      </c>
      <c r="CI84" s="43"/>
      <c r="CJ84" s="438">
        <f t="shared" si="43"/>
        <v>3286076210.4227395</v>
      </c>
      <c r="CK84" s="43">
        <f t="shared" si="44"/>
        <v>3090282000</v>
      </c>
      <c r="CL84" s="43">
        <f t="shared" si="44"/>
        <v>3280884000</v>
      </c>
      <c r="CM84" s="44">
        <f t="shared" si="24"/>
        <v>46354230</v>
      </c>
      <c r="CN84" s="44">
        <f t="shared" si="25"/>
        <v>32808840</v>
      </c>
      <c r="CO84" s="44">
        <f t="shared" si="26"/>
        <v>72884000</v>
      </c>
      <c r="CP84" s="44">
        <f t="shared" si="27"/>
        <v>64482770.833333336</v>
      </c>
      <c r="CQ84" s="43">
        <f t="shared" si="45"/>
        <v>3483241483.3358808</v>
      </c>
    </row>
    <row r="85" spans="1:95">
      <c r="A85" s="3">
        <f t="shared" si="28"/>
        <v>46</v>
      </c>
      <c r="B85" s="263">
        <v>6</v>
      </c>
      <c r="C85" s="264" t="s">
        <v>143</v>
      </c>
      <c r="D85" s="299">
        <v>11</v>
      </c>
      <c r="E85" s="266"/>
      <c r="F85" s="41" t="s">
        <v>62</v>
      </c>
      <c r="G85" s="267">
        <f t="shared" si="3"/>
        <v>101</v>
      </c>
      <c r="H85" s="267">
        <f t="shared" si="4"/>
        <v>90</v>
      </c>
      <c r="I85" s="268">
        <f t="shared" si="5"/>
        <v>27506142.120000001</v>
      </c>
      <c r="J85" s="268">
        <f t="shared" si="6"/>
        <v>1</v>
      </c>
      <c r="K85" s="269">
        <f t="shared" si="7"/>
        <v>1.06</v>
      </c>
      <c r="L85" s="319">
        <f t="shared" si="68"/>
        <v>1.01</v>
      </c>
      <c r="M85" s="271">
        <f t="shared" si="9"/>
        <v>24608134.872101717</v>
      </c>
      <c r="N85" s="271">
        <f t="shared" si="10"/>
        <v>27737299.795270164</v>
      </c>
      <c r="O85" s="271">
        <f t="shared" si="11"/>
        <v>29448075.753672004</v>
      </c>
      <c r="P85" s="271">
        <f t="shared" si="12"/>
        <v>31264368.62977846</v>
      </c>
      <c r="Q85" s="271">
        <f t="shared" si="29"/>
        <v>35121004.32259801</v>
      </c>
      <c r="R85" s="272">
        <f t="shared" si="13"/>
        <v>29448075.753672004</v>
      </c>
      <c r="S85" s="271">
        <f t="shared" si="13"/>
        <v>31264368.62977846</v>
      </c>
      <c r="T85" s="271">
        <f t="shared" si="14"/>
        <v>33192686.476188242</v>
      </c>
      <c r="U85" s="271">
        <f t="shared" si="30"/>
        <v>39460713.331911534</v>
      </c>
      <c r="V85" s="271"/>
      <c r="W85" s="271">
        <f t="shared" si="15"/>
        <v>2214732138.4891543</v>
      </c>
      <c r="X85" s="271">
        <f t="shared" si="16"/>
        <v>2496356981.5743146</v>
      </c>
      <c r="Y85" s="271">
        <f t="shared" si="17"/>
        <v>2650326817.8304806</v>
      </c>
      <c r="Z85" s="272">
        <f t="shared" si="31"/>
        <v>2813793176.6800613</v>
      </c>
      <c r="AA85" s="272">
        <f t="shared" si="32"/>
        <v>3160890389.0338211</v>
      </c>
      <c r="AB85" s="272">
        <f t="shared" si="18"/>
        <v>2650326817.8304806</v>
      </c>
      <c r="AC85" s="271">
        <f t="shared" si="19"/>
        <v>2813793176.6800613</v>
      </c>
      <c r="AD85" s="271">
        <f t="shared" si="33"/>
        <v>2987341782.8569417</v>
      </c>
      <c r="AE85" s="271">
        <f t="shared" si="34"/>
        <v>3551464199.8720379</v>
      </c>
      <c r="AF85" s="271"/>
      <c r="AG85" s="33" t="str">
        <f t="shared" si="20"/>
        <v>BERTAHAP</v>
      </c>
      <c r="AH85" s="273">
        <f t="shared" si="21"/>
        <v>0</v>
      </c>
      <c r="AI85" s="274">
        <v>2</v>
      </c>
      <c r="AJ85" s="275"/>
      <c r="AK85" s="271" t="e">
        <f>IF(AJ85&gt;#REF!,"LB","KR")</f>
        <v>#REF!</v>
      </c>
      <c r="AL85" s="52">
        <f t="shared" si="22"/>
        <v>2436206000</v>
      </c>
      <c r="AM85" s="52">
        <f t="shared" si="22"/>
        <v>2745993000</v>
      </c>
      <c r="AN85" s="52">
        <f t="shared" si="22"/>
        <v>2915360000</v>
      </c>
      <c r="AO85" s="438">
        <f t="shared" si="22"/>
        <v>3095173000</v>
      </c>
      <c r="AP85" s="438">
        <f t="shared" si="35"/>
        <v>2915360000</v>
      </c>
      <c r="AQ85" s="52">
        <f t="shared" si="35"/>
        <v>3095173000</v>
      </c>
      <c r="AR85" s="52">
        <f t="shared" si="35"/>
        <v>3286076000</v>
      </c>
      <c r="AS85" s="43"/>
      <c r="AT85" s="43"/>
      <c r="AU85" s="311">
        <f t="shared" si="36"/>
        <v>-1565099.486627996</v>
      </c>
      <c r="AV85" s="311"/>
      <c r="AW85" s="311"/>
      <c r="AX85" s="311"/>
      <c r="AY85" s="311"/>
      <c r="AZ85" s="43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43">
        <v>11</v>
      </c>
      <c r="BX85" s="444" t="s">
        <v>144</v>
      </c>
      <c r="BY85" s="444" t="str">
        <f>F66</f>
        <v>2BR-15</v>
      </c>
      <c r="BZ85" s="445">
        <f>D66</f>
        <v>15</v>
      </c>
      <c r="CA85" s="444">
        <f>G66</f>
        <v>101</v>
      </c>
      <c r="CB85" s="444">
        <f>H66</f>
        <v>90</v>
      </c>
      <c r="CC85" s="444">
        <f>O66</f>
        <v>29448075.753672004</v>
      </c>
      <c r="CD85" s="444">
        <f t="shared" ref="CD85:CG86" si="69">AL66</f>
        <v>2436206000</v>
      </c>
      <c r="CE85" s="444">
        <f t="shared" si="69"/>
        <v>2745993000</v>
      </c>
      <c r="CF85" s="444">
        <f t="shared" si="69"/>
        <v>2915360000</v>
      </c>
      <c r="CG85" s="444">
        <f t="shared" si="69"/>
        <v>3095173000</v>
      </c>
      <c r="CH85" s="444">
        <f>AR66</f>
        <v>3286076000</v>
      </c>
      <c r="CI85" s="43">
        <v>4</v>
      </c>
      <c r="CJ85" s="438">
        <f t="shared" si="43"/>
        <v>3286076210.4227395</v>
      </c>
      <c r="CK85" s="43">
        <f t="shared" si="44"/>
        <v>3090282000</v>
      </c>
      <c r="CL85" s="43">
        <f t="shared" si="44"/>
        <v>3280884000</v>
      </c>
      <c r="CM85" s="44">
        <f t="shared" si="24"/>
        <v>46354230</v>
      </c>
      <c r="CN85" s="44">
        <f t="shared" si="25"/>
        <v>32808840</v>
      </c>
      <c r="CO85" s="44">
        <f t="shared" si="26"/>
        <v>72884000</v>
      </c>
      <c r="CP85" s="44">
        <f t="shared" si="27"/>
        <v>64482770.833333336</v>
      </c>
      <c r="CQ85" s="43">
        <f t="shared" si="45"/>
        <v>3483241483.3358808</v>
      </c>
    </row>
    <row r="86" spans="1:95">
      <c r="A86" s="3">
        <f t="shared" si="28"/>
        <v>47</v>
      </c>
      <c r="B86" s="263">
        <v>7</v>
      </c>
      <c r="C86" s="264" t="s">
        <v>143</v>
      </c>
      <c r="D86" s="299">
        <v>19</v>
      </c>
      <c r="E86" s="266"/>
      <c r="F86" s="41" t="s">
        <v>78</v>
      </c>
      <c r="G86" s="267">
        <f t="shared" si="3"/>
        <v>138</v>
      </c>
      <c r="H86" s="267">
        <f t="shared" si="4"/>
        <v>120</v>
      </c>
      <c r="I86" s="268">
        <f t="shared" si="5"/>
        <v>27506142.120000001</v>
      </c>
      <c r="J86" s="268">
        <f t="shared" si="6"/>
        <v>1</v>
      </c>
      <c r="K86" s="269">
        <f t="shared" si="7"/>
        <v>1.06</v>
      </c>
      <c r="L86" s="319">
        <f t="shared" si="68"/>
        <v>1.01</v>
      </c>
      <c r="M86" s="271">
        <f t="shared" si="9"/>
        <v>24608134.872101717</v>
      </c>
      <c r="N86" s="271">
        <f t="shared" si="10"/>
        <v>27737299.795270164</v>
      </c>
      <c r="O86" s="271">
        <f t="shared" si="11"/>
        <v>29448075.753672004</v>
      </c>
      <c r="P86" s="271">
        <f t="shared" si="12"/>
        <v>31264368.62977846</v>
      </c>
      <c r="Q86" s="271">
        <f t="shared" si="29"/>
        <v>35121004.32259801</v>
      </c>
      <c r="R86" s="272">
        <f t="shared" si="13"/>
        <v>29448075.753672004</v>
      </c>
      <c r="S86" s="271">
        <f t="shared" si="13"/>
        <v>31264368.62977846</v>
      </c>
      <c r="T86" s="271">
        <f t="shared" si="14"/>
        <v>33192686.476188242</v>
      </c>
      <c r="U86" s="271">
        <f t="shared" si="30"/>
        <v>39460713.331911534</v>
      </c>
      <c r="V86" s="271"/>
      <c r="W86" s="271">
        <f t="shared" si="15"/>
        <v>2952976184.6522059</v>
      </c>
      <c r="X86" s="271">
        <f t="shared" si="16"/>
        <v>3328475975.4324198</v>
      </c>
      <c r="Y86" s="271">
        <f t="shared" si="17"/>
        <v>3533769090.4406404</v>
      </c>
      <c r="Z86" s="272">
        <f t="shared" si="31"/>
        <v>3751724235.5734153</v>
      </c>
      <c r="AA86" s="272">
        <f t="shared" si="32"/>
        <v>4214520518.7117615</v>
      </c>
      <c r="AB86" s="272">
        <f t="shared" si="18"/>
        <v>3533769090.4406404</v>
      </c>
      <c r="AC86" s="271">
        <f t="shared" si="19"/>
        <v>3751724235.5734153</v>
      </c>
      <c r="AD86" s="271">
        <f t="shared" si="33"/>
        <v>3983122377.1425891</v>
      </c>
      <c r="AE86" s="271">
        <f t="shared" si="34"/>
        <v>4735285599.8293839</v>
      </c>
      <c r="AF86" s="271"/>
      <c r="AG86" s="33" t="str">
        <f t="shared" si="20"/>
        <v>BERTAHAP</v>
      </c>
      <c r="AH86" s="273">
        <f t="shared" si="21"/>
        <v>0</v>
      </c>
      <c r="AI86" s="274">
        <v>2</v>
      </c>
      <c r="AJ86" s="275"/>
      <c r="AK86" s="271" t="e">
        <f>IF(AJ86&gt;#REF!,"LB","KR")</f>
        <v>#REF!</v>
      </c>
      <c r="AL86" s="52">
        <f t="shared" si="22"/>
        <v>3248274000</v>
      </c>
      <c r="AM86" s="52">
        <f t="shared" si="22"/>
        <v>3661324000</v>
      </c>
      <c r="AN86" s="52">
        <f t="shared" si="22"/>
        <v>3887146000</v>
      </c>
      <c r="AO86" s="438">
        <f t="shared" si="22"/>
        <v>4126897000</v>
      </c>
      <c r="AP86" s="438">
        <f t="shared" si="35"/>
        <v>3887146000</v>
      </c>
      <c r="AQ86" s="52">
        <f t="shared" si="35"/>
        <v>4126897000</v>
      </c>
      <c r="AR86" s="52">
        <f t="shared" si="35"/>
        <v>4381435000</v>
      </c>
      <c r="AS86" s="43"/>
      <c r="AT86" s="43"/>
      <c r="AU86" s="311">
        <f t="shared" si="36"/>
        <v>-1565099.486627996</v>
      </c>
      <c r="AV86" s="311"/>
      <c r="AW86" s="311"/>
      <c r="AX86" s="311"/>
      <c r="AY86" s="311"/>
      <c r="AZ86" s="43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43"/>
      <c r="BX86" s="449"/>
      <c r="BY86" s="444" t="str">
        <f>F67</f>
        <v>2BR-17</v>
      </c>
      <c r="BZ86" s="445">
        <f>D67</f>
        <v>17</v>
      </c>
      <c r="CA86" s="444">
        <f>G67</f>
        <v>85</v>
      </c>
      <c r="CB86" s="444">
        <f>H67</f>
        <v>74</v>
      </c>
      <c r="CC86" s="444">
        <f>O67</f>
        <v>29448075.753672004</v>
      </c>
      <c r="CD86" s="444">
        <f t="shared" si="69"/>
        <v>2003103000</v>
      </c>
      <c r="CE86" s="444">
        <f t="shared" si="69"/>
        <v>2257817000</v>
      </c>
      <c r="CF86" s="444">
        <f t="shared" si="69"/>
        <v>2397074000</v>
      </c>
      <c r="CG86" s="444">
        <f t="shared" si="69"/>
        <v>2544920000</v>
      </c>
      <c r="CH86" s="444">
        <f>AR67</f>
        <v>2701885000</v>
      </c>
      <c r="CI86" s="43"/>
      <c r="CJ86" s="438">
        <f t="shared" si="43"/>
        <v>4381434593.3377466</v>
      </c>
      <c r="CK86" s="43">
        <f t="shared" si="44"/>
        <v>4120375000</v>
      </c>
      <c r="CL86" s="43">
        <f t="shared" si="44"/>
        <v>4374511000</v>
      </c>
      <c r="CM86" s="44">
        <f t="shared" si="24"/>
        <v>61805625</v>
      </c>
      <c r="CN86" s="44">
        <f t="shared" si="25"/>
        <v>43745110</v>
      </c>
      <c r="CO86" s="44">
        <f t="shared" si="26"/>
        <v>97178650</v>
      </c>
      <c r="CP86" s="44">
        <f t="shared" si="27"/>
        <v>85977020.833333328</v>
      </c>
      <c r="CQ86" s="43">
        <f t="shared" si="45"/>
        <v>4644320916.1034422</v>
      </c>
    </row>
    <row r="87" spans="1:95">
      <c r="A87" s="3">
        <f t="shared" si="28"/>
        <v>48</v>
      </c>
      <c r="B87" s="263">
        <v>8</v>
      </c>
      <c r="C87" s="264" t="s">
        <v>143</v>
      </c>
      <c r="D87" s="299">
        <v>21</v>
      </c>
      <c r="E87" s="266"/>
      <c r="F87" s="41" t="s">
        <v>84</v>
      </c>
      <c r="G87" s="267">
        <f t="shared" si="3"/>
        <v>132</v>
      </c>
      <c r="H87" s="267">
        <f t="shared" si="4"/>
        <v>112</v>
      </c>
      <c r="I87" s="268">
        <f t="shared" si="5"/>
        <v>27506142.120000001</v>
      </c>
      <c r="J87" s="268">
        <f t="shared" si="6"/>
        <v>3</v>
      </c>
      <c r="K87" s="269">
        <f t="shared" si="7"/>
        <v>1.1000000000000001</v>
      </c>
      <c r="L87" s="319">
        <f t="shared" si="68"/>
        <v>1.01</v>
      </c>
      <c r="M87" s="271">
        <f t="shared" si="9"/>
        <v>25536743.735199891</v>
      </c>
      <c r="N87" s="271">
        <f t="shared" si="10"/>
        <v>28783990.353582241</v>
      </c>
      <c r="O87" s="271">
        <f t="shared" si="11"/>
        <v>30559323.895320002</v>
      </c>
      <c r="P87" s="271">
        <f t="shared" si="12"/>
        <v>32444156.125241794</v>
      </c>
      <c r="Q87" s="271">
        <f t="shared" si="29"/>
        <v>36446325.240431897</v>
      </c>
      <c r="R87" s="272">
        <f t="shared" si="13"/>
        <v>30559323.895320002</v>
      </c>
      <c r="S87" s="271">
        <f t="shared" si="13"/>
        <v>32444156.125241794</v>
      </c>
      <c r="T87" s="271">
        <f t="shared" si="14"/>
        <v>34445240.682836853</v>
      </c>
      <c r="U87" s="271">
        <f t="shared" si="30"/>
        <v>40949796.853870459</v>
      </c>
      <c r="V87" s="271"/>
      <c r="W87" s="271">
        <f t="shared" si="15"/>
        <v>2860115298.3423877</v>
      </c>
      <c r="X87" s="271">
        <f t="shared" si="16"/>
        <v>3223806919.6012111</v>
      </c>
      <c r="Y87" s="271">
        <f t="shared" si="17"/>
        <v>3422644276.2758403</v>
      </c>
      <c r="Z87" s="272">
        <f t="shared" si="31"/>
        <v>3633745486.027081</v>
      </c>
      <c r="AA87" s="272">
        <f t="shared" si="32"/>
        <v>4081988426.9283724</v>
      </c>
      <c r="AB87" s="272">
        <f t="shared" si="18"/>
        <v>3422644276.2758403</v>
      </c>
      <c r="AC87" s="271">
        <f t="shared" si="19"/>
        <v>3633745486.027081</v>
      </c>
      <c r="AD87" s="271">
        <f t="shared" si="33"/>
        <v>3857866956.4777274</v>
      </c>
      <c r="AE87" s="271">
        <f t="shared" si="34"/>
        <v>4586377247.6334915</v>
      </c>
      <c r="AF87" s="271"/>
      <c r="AG87" s="33" t="str">
        <f t="shared" si="20"/>
        <v>BERTAHAP</v>
      </c>
      <c r="AH87" s="273">
        <f t="shared" si="21"/>
        <v>0</v>
      </c>
      <c r="AI87" s="274">
        <v>2</v>
      </c>
      <c r="AJ87" s="275"/>
      <c r="AK87" s="271" t="e">
        <f>IF(AJ87&gt;#REF!,"LB","KR")</f>
        <v>#REF!</v>
      </c>
      <c r="AL87" s="52">
        <f t="shared" si="22"/>
        <v>3146127000</v>
      </c>
      <c r="AM87" s="52">
        <f t="shared" si="22"/>
        <v>3546188000</v>
      </c>
      <c r="AN87" s="52">
        <f t="shared" si="22"/>
        <v>3764909000</v>
      </c>
      <c r="AO87" s="438">
        <f t="shared" si="22"/>
        <v>3997121000</v>
      </c>
      <c r="AP87" s="438">
        <f t="shared" si="35"/>
        <v>3764909000</v>
      </c>
      <c r="AQ87" s="52">
        <f t="shared" si="35"/>
        <v>3997121000</v>
      </c>
      <c r="AR87" s="52">
        <f t="shared" si="35"/>
        <v>4243654000</v>
      </c>
      <c r="AS87" s="43"/>
      <c r="AT87" s="43"/>
      <c r="AU87" s="311">
        <f t="shared" si="36"/>
        <v>-453851.34497999772</v>
      </c>
      <c r="AV87" s="311"/>
      <c r="AW87" s="311"/>
      <c r="AX87" s="311"/>
      <c r="AY87" s="311"/>
      <c r="AZ87" s="43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43">
        <v>12</v>
      </c>
      <c r="BX87" s="449" t="s">
        <v>138</v>
      </c>
      <c r="BY87" s="444" t="str">
        <f>F85</f>
        <v>2BR-11</v>
      </c>
      <c r="BZ87" s="445">
        <f>D85</f>
        <v>11</v>
      </c>
      <c r="CA87" s="444">
        <f>G85</f>
        <v>101</v>
      </c>
      <c r="CB87" s="444">
        <f>H85</f>
        <v>90</v>
      </c>
      <c r="CC87" s="444">
        <f>O85</f>
        <v>29448075.753672004</v>
      </c>
      <c r="CD87" s="444">
        <f t="shared" ref="CD87:CG88" si="70">AL85</f>
        <v>2436206000</v>
      </c>
      <c r="CE87" s="444">
        <f t="shared" si="70"/>
        <v>2745993000</v>
      </c>
      <c r="CF87" s="444">
        <f t="shared" si="70"/>
        <v>2915360000</v>
      </c>
      <c r="CG87" s="444">
        <f t="shared" si="70"/>
        <v>3095173000</v>
      </c>
      <c r="CH87" s="444">
        <f>AR85</f>
        <v>3286076000</v>
      </c>
      <c r="CI87" s="43">
        <v>2</v>
      </c>
      <c r="CJ87" s="438">
        <f t="shared" si="43"/>
        <v>4243654305.6821547</v>
      </c>
      <c r="CK87" s="43">
        <f t="shared" si="44"/>
        <v>3990804000</v>
      </c>
      <c r="CL87" s="43">
        <f t="shared" si="44"/>
        <v>4236949000</v>
      </c>
      <c r="CM87" s="44">
        <f t="shared" si="24"/>
        <v>59862060</v>
      </c>
      <c r="CN87" s="44">
        <f t="shared" si="25"/>
        <v>42369490</v>
      </c>
      <c r="CO87" s="44">
        <f t="shared" si="26"/>
        <v>94122725</v>
      </c>
      <c r="CP87" s="44">
        <f t="shared" si="27"/>
        <v>83273354.166666672</v>
      </c>
      <c r="CQ87" s="43">
        <f t="shared" si="45"/>
        <v>4498274403.9650517</v>
      </c>
    </row>
    <row r="88" spans="1:95">
      <c r="A88" s="3">
        <f t="shared" si="28"/>
        <v>49</v>
      </c>
      <c r="B88" s="263">
        <v>1</v>
      </c>
      <c r="C88" s="264" t="s">
        <v>145</v>
      </c>
      <c r="D88" s="265" t="s">
        <v>19</v>
      </c>
      <c r="E88" s="266"/>
      <c r="F88" s="41" t="s">
        <v>72</v>
      </c>
      <c r="G88" s="267">
        <f t="shared" si="3"/>
        <v>175</v>
      </c>
      <c r="H88" s="267">
        <f t="shared" si="4"/>
        <v>156</v>
      </c>
      <c r="I88" s="268">
        <f t="shared" si="5"/>
        <v>27506142.120000001</v>
      </c>
      <c r="J88" s="268">
        <f t="shared" si="6"/>
        <v>5</v>
      </c>
      <c r="K88" s="269">
        <f t="shared" si="7"/>
        <v>1.08</v>
      </c>
      <c r="L88" s="270">
        <f t="shared" ref="L88:L95" si="71">SUMIF($AR$4:$AR$22,D88,$AV$4:$AV$22)</f>
        <v>1</v>
      </c>
      <c r="M88" s="271">
        <f t="shared" si="9"/>
        <v>24824197.330347329</v>
      </c>
      <c r="N88" s="271">
        <f t="shared" si="10"/>
        <v>27980836.707352675</v>
      </c>
      <c r="O88" s="271">
        <f t="shared" si="11"/>
        <v>29706633.489600003</v>
      </c>
      <c r="P88" s="271">
        <f t="shared" si="12"/>
        <v>31538873.641099136</v>
      </c>
      <c r="Q88" s="271">
        <f t="shared" si="29"/>
        <v>35429371.070806883</v>
      </c>
      <c r="R88" s="272">
        <f t="shared" si="13"/>
        <v>29706633.489600003</v>
      </c>
      <c r="S88" s="271">
        <f t="shared" si="13"/>
        <v>31538873.641099136</v>
      </c>
      <c r="T88" s="271">
        <f t="shared" si="14"/>
        <v>33484122.355953015</v>
      </c>
      <c r="U88" s="271">
        <f t="shared" si="30"/>
        <v>39807183.260288112</v>
      </c>
      <c r="V88" s="271"/>
      <c r="W88" s="271">
        <f t="shared" si="15"/>
        <v>3872574783.5341835</v>
      </c>
      <c r="X88" s="271">
        <f t="shared" si="16"/>
        <v>4365010526.3470173</v>
      </c>
      <c r="Y88" s="271">
        <f t="shared" si="17"/>
        <v>4634234824.3776007</v>
      </c>
      <c r="Z88" s="272">
        <f t="shared" si="31"/>
        <v>4920064288.0114651</v>
      </c>
      <c r="AA88" s="272">
        <f t="shared" si="32"/>
        <v>5526981887.0458736</v>
      </c>
      <c r="AB88" s="272">
        <f t="shared" si="18"/>
        <v>4634234824.3776007</v>
      </c>
      <c r="AC88" s="271">
        <f t="shared" si="19"/>
        <v>4920064288.0114651</v>
      </c>
      <c r="AD88" s="271">
        <f t="shared" si="33"/>
        <v>5223523087.5286703</v>
      </c>
      <c r="AE88" s="271">
        <f t="shared" si="34"/>
        <v>6209920588.6049452</v>
      </c>
      <c r="AF88" s="271"/>
      <c r="AG88" s="33" t="str">
        <f t="shared" si="20"/>
        <v>BERTAHAP</v>
      </c>
      <c r="AH88" s="273">
        <f t="shared" si="21"/>
        <v>0</v>
      </c>
      <c r="AI88" s="274">
        <v>2</v>
      </c>
      <c r="AJ88" s="275"/>
      <c r="AK88" s="271" t="e">
        <f>IF(AJ88&gt;#REF!,"LB","KR")</f>
        <v>#REF!</v>
      </c>
      <c r="AL88" s="52">
        <f t="shared" si="22"/>
        <v>4259833000</v>
      </c>
      <c r="AM88" s="52">
        <f t="shared" si="22"/>
        <v>4801512000</v>
      </c>
      <c r="AN88" s="52">
        <f t="shared" si="22"/>
        <v>5097659000</v>
      </c>
      <c r="AO88" s="438">
        <f t="shared" si="22"/>
        <v>5412071000</v>
      </c>
      <c r="AP88" s="438">
        <f t="shared" si="35"/>
        <v>5097659000</v>
      </c>
      <c r="AQ88" s="52">
        <f t="shared" si="35"/>
        <v>5412071000</v>
      </c>
      <c r="AR88" s="52">
        <f t="shared" si="35"/>
        <v>5745876000</v>
      </c>
      <c r="AS88" s="43"/>
      <c r="AT88" s="43"/>
      <c r="AU88" s="311">
        <f t="shared" si="36"/>
        <v>-1306541.7506999969</v>
      </c>
      <c r="AV88" s="311"/>
      <c r="AW88" s="311"/>
      <c r="AX88" s="311"/>
      <c r="AY88" s="311"/>
      <c r="AZ88" s="43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43"/>
      <c r="BX88" s="444"/>
      <c r="BY88" s="444" t="str">
        <f>F86</f>
        <v>3BR-19</v>
      </c>
      <c r="BZ88" s="445">
        <f>D86</f>
        <v>19</v>
      </c>
      <c r="CA88" s="444">
        <f>G86</f>
        <v>138</v>
      </c>
      <c r="CB88" s="444">
        <f>H86</f>
        <v>120</v>
      </c>
      <c r="CC88" s="444">
        <f>O86</f>
        <v>29448075.753672004</v>
      </c>
      <c r="CD88" s="444">
        <f t="shared" si="70"/>
        <v>3248274000</v>
      </c>
      <c r="CE88" s="444">
        <f t="shared" si="70"/>
        <v>3661324000</v>
      </c>
      <c r="CF88" s="444">
        <f t="shared" si="70"/>
        <v>3887146000</v>
      </c>
      <c r="CG88" s="444">
        <f t="shared" si="70"/>
        <v>4126897000</v>
      </c>
      <c r="CH88" s="444">
        <f>AR86</f>
        <v>4381435000</v>
      </c>
      <c r="CI88" s="43"/>
      <c r="CJ88" s="438">
        <f t="shared" si="43"/>
        <v>5745875194.1228504</v>
      </c>
      <c r="CK88" s="43">
        <f t="shared" si="44"/>
        <v>5403519000</v>
      </c>
      <c r="CL88" s="43">
        <f t="shared" si="44"/>
        <v>5736796000</v>
      </c>
      <c r="CM88" s="44">
        <f t="shared" si="24"/>
        <v>81052785</v>
      </c>
      <c r="CN88" s="44">
        <f t="shared" si="25"/>
        <v>57367960</v>
      </c>
      <c r="CO88" s="44">
        <f t="shared" si="26"/>
        <v>127441475</v>
      </c>
      <c r="CP88" s="44">
        <f t="shared" si="27"/>
        <v>112751479.16666667</v>
      </c>
      <c r="CQ88" s="43">
        <f t="shared" si="45"/>
        <v>6090628564.9341297</v>
      </c>
    </row>
    <row r="89" spans="1:95">
      <c r="A89" s="3">
        <f t="shared" si="28"/>
        <v>50</v>
      </c>
      <c r="B89" s="263">
        <v>2</v>
      </c>
      <c r="C89" s="264" t="s">
        <v>145</v>
      </c>
      <c r="D89" s="265" t="s">
        <v>29</v>
      </c>
      <c r="E89" s="266"/>
      <c r="F89" s="41" t="s">
        <v>74</v>
      </c>
      <c r="G89" s="267">
        <f t="shared" si="3"/>
        <v>85</v>
      </c>
      <c r="H89" s="267">
        <f t="shared" si="4"/>
        <v>74</v>
      </c>
      <c r="I89" s="268">
        <f t="shared" si="5"/>
        <v>27506142.120000001</v>
      </c>
      <c r="J89" s="268">
        <f t="shared" si="6"/>
        <v>1</v>
      </c>
      <c r="K89" s="269">
        <f t="shared" si="7"/>
        <v>1.06</v>
      </c>
      <c r="L89" s="270">
        <f t="shared" si="71"/>
        <v>1</v>
      </c>
      <c r="M89" s="271">
        <f t="shared" si="9"/>
        <v>24364489.972377934</v>
      </c>
      <c r="N89" s="271">
        <f t="shared" si="10"/>
        <v>27462673.064623922</v>
      </c>
      <c r="O89" s="271">
        <f t="shared" si="11"/>
        <v>29156510.647200003</v>
      </c>
      <c r="P89" s="271">
        <f t="shared" si="12"/>
        <v>30954820.425523225</v>
      </c>
      <c r="Q89" s="271">
        <f t="shared" si="29"/>
        <v>34773271.606532685</v>
      </c>
      <c r="R89" s="272">
        <f t="shared" si="13"/>
        <v>29156510.647200003</v>
      </c>
      <c r="S89" s="271">
        <f t="shared" si="13"/>
        <v>30954820.425523225</v>
      </c>
      <c r="T89" s="271">
        <f t="shared" si="14"/>
        <v>32864046.016027961</v>
      </c>
      <c r="U89" s="271">
        <f t="shared" si="30"/>
        <v>39070013.199912407</v>
      </c>
      <c r="V89" s="271"/>
      <c r="W89" s="271">
        <f t="shared" si="15"/>
        <v>1802972257.9559672</v>
      </c>
      <c r="X89" s="271">
        <f t="shared" si="16"/>
        <v>2032237806.7821703</v>
      </c>
      <c r="Y89" s="271">
        <f t="shared" si="17"/>
        <v>2157581787.8928003</v>
      </c>
      <c r="Z89" s="272">
        <f t="shared" si="31"/>
        <v>2290656711.4887185</v>
      </c>
      <c r="AA89" s="272">
        <f t="shared" si="32"/>
        <v>2573222098.8834186</v>
      </c>
      <c r="AB89" s="272">
        <f t="shared" si="18"/>
        <v>2157581787.8928003</v>
      </c>
      <c r="AC89" s="271">
        <f t="shared" si="19"/>
        <v>2290656711.4887185</v>
      </c>
      <c r="AD89" s="271">
        <f t="shared" si="33"/>
        <v>2431939405.186069</v>
      </c>
      <c r="AE89" s="271">
        <f t="shared" si="34"/>
        <v>2891180976.7935181</v>
      </c>
      <c r="AF89" s="271"/>
      <c r="AG89" s="33" t="str">
        <f t="shared" si="20"/>
        <v>BERTAHAP</v>
      </c>
      <c r="AH89" s="273">
        <f t="shared" si="21"/>
        <v>0</v>
      </c>
      <c r="AI89" s="274">
        <v>2</v>
      </c>
      <c r="AJ89" s="275"/>
      <c r="AK89" s="271" t="e">
        <f>IF(AJ89&gt;#REF!,"LB","KR")</f>
        <v>#REF!</v>
      </c>
      <c r="AL89" s="52">
        <f t="shared" si="22"/>
        <v>1983270000</v>
      </c>
      <c r="AM89" s="52">
        <f t="shared" si="22"/>
        <v>2235462000</v>
      </c>
      <c r="AN89" s="52">
        <f t="shared" si="22"/>
        <v>2373340000</v>
      </c>
      <c r="AO89" s="438">
        <f t="shared" si="22"/>
        <v>2519723000</v>
      </c>
      <c r="AP89" s="438">
        <f t="shared" si="35"/>
        <v>2373340000</v>
      </c>
      <c r="AQ89" s="52">
        <f t="shared" si="35"/>
        <v>2519723000</v>
      </c>
      <c r="AR89" s="52">
        <f t="shared" si="35"/>
        <v>2675134000</v>
      </c>
      <c r="AS89" s="43"/>
      <c r="AT89" s="43"/>
      <c r="AU89" s="311">
        <f t="shared" si="36"/>
        <v>-1856664.5930999964</v>
      </c>
      <c r="AV89" s="311"/>
      <c r="AW89" s="311"/>
      <c r="AX89" s="311"/>
      <c r="AY89" s="311"/>
      <c r="AZ89" s="43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43">
        <v>13</v>
      </c>
      <c r="BX89" s="449" t="s">
        <v>146</v>
      </c>
      <c r="BY89" s="444" t="str">
        <f>F106</f>
        <v>2BR-5</v>
      </c>
      <c r="BZ89" s="445" t="str">
        <f>D106</f>
        <v>05</v>
      </c>
      <c r="CA89" s="444">
        <f>G106</f>
        <v>85</v>
      </c>
      <c r="CB89" s="444">
        <f>H106</f>
        <v>74</v>
      </c>
      <c r="CC89" s="444">
        <f>O106</f>
        <v>29448075.753672004</v>
      </c>
      <c r="CD89" s="444">
        <f t="shared" ref="CD89:CG90" si="72">AL106</f>
        <v>2003103000</v>
      </c>
      <c r="CE89" s="444">
        <f t="shared" si="72"/>
        <v>2257817000</v>
      </c>
      <c r="CF89" s="444">
        <f t="shared" si="72"/>
        <v>2397074000</v>
      </c>
      <c r="CG89" s="444">
        <f t="shared" si="72"/>
        <v>2544920000</v>
      </c>
      <c r="CH89" s="444">
        <f>AR106</f>
        <v>2701885000</v>
      </c>
      <c r="CI89" s="43">
        <v>2</v>
      </c>
      <c r="CJ89" s="438">
        <f t="shared" si="43"/>
        <v>2675133767.0479217</v>
      </c>
      <c r="CK89" s="43">
        <f t="shared" si="44"/>
        <v>2515741000</v>
      </c>
      <c r="CL89" s="43">
        <f t="shared" si="44"/>
        <v>2670907000</v>
      </c>
      <c r="CM89" s="44">
        <f t="shared" si="24"/>
        <v>37736115</v>
      </c>
      <c r="CN89" s="44">
        <f t="shared" si="25"/>
        <v>26709070</v>
      </c>
      <c r="CO89" s="44">
        <f t="shared" si="26"/>
        <v>59333500</v>
      </c>
      <c r="CP89" s="44">
        <f t="shared" si="27"/>
        <v>52494229.166666664</v>
      </c>
      <c r="CQ89" s="43">
        <f t="shared" si="45"/>
        <v>2835642485.5411487</v>
      </c>
    </row>
    <row r="90" spans="1:95">
      <c r="A90" s="3">
        <f t="shared" si="28"/>
        <v>51</v>
      </c>
      <c r="B90" s="263">
        <v>3</v>
      </c>
      <c r="C90" s="264" t="s">
        <v>145</v>
      </c>
      <c r="D90" s="265" t="s">
        <v>32</v>
      </c>
      <c r="E90" s="266"/>
      <c r="F90" s="41" t="s">
        <v>56</v>
      </c>
      <c r="G90" s="267">
        <f t="shared" si="3"/>
        <v>85</v>
      </c>
      <c r="H90" s="267">
        <f t="shared" si="4"/>
        <v>74</v>
      </c>
      <c r="I90" s="268">
        <f t="shared" si="5"/>
        <v>27506142.120000001</v>
      </c>
      <c r="J90" s="268">
        <f t="shared" si="6"/>
        <v>1</v>
      </c>
      <c r="K90" s="269">
        <f t="shared" si="7"/>
        <v>1.06</v>
      </c>
      <c r="L90" s="270">
        <f t="shared" si="71"/>
        <v>1</v>
      </c>
      <c r="M90" s="271">
        <f t="shared" si="9"/>
        <v>24364489.972377934</v>
      </c>
      <c r="N90" s="271">
        <f t="shared" si="10"/>
        <v>27462673.064623922</v>
      </c>
      <c r="O90" s="271">
        <f t="shared" si="11"/>
        <v>29156510.647200003</v>
      </c>
      <c r="P90" s="271">
        <f t="shared" si="12"/>
        <v>30954820.425523225</v>
      </c>
      <c r="Q90" s="271">
        <f t="shared" si="29"/>
        <v>34773271.606532685</v>
      </c>
      <c r="R90" s="272">
        <f t="shared" si="13"/>
        <v>29156510.647200003</v>
      </c>
      <c r="S90" s="271">
        <f t="shared" si="13"/>
        <v>30954820.425523225</v>
      </c>
      <c r="T90" s="271">
        <f t="shared" si="14"/>
        <v>32864046.016027961</v>
      </c>
      <c r="U90" s="271">
        <f t="shared" si="30"/>
        <v>39070013.199912407</v>
      </c>
      <c r="V90" s="271"/>
      <c r="W90" s="271">
        <f t="shared" si="15"/>
        <v>1802972257.9559672</v>
      </c>
      <c r="X90" s="271">
        <f t="shared" si="16"/>
        <v>2032237806.7821703</v>
      </c>
      <c r="Y90" s="271">
        <f t="shared" si="17"/>
        <v>2157581787.8928003</v>
      </c>
      <c r="Z90" s="272">
        <f t="shared" si="31"/>
        <v>2290656711.4887185</v>
      </c>
      <c r="AA90" s="272">
        <f t="shared" si="32"/>
        <v>2573222098.8834186</v>
      </c>
      <c r="AB90" s="272">
        <f t="shared" si="18"/>
        <v>2157581787.8928003</v>
      </c>
      <c r="AC90" s="271">
        <f t="shared" si="19"/>
        <v>2290656711.4887185</v>
      </c>
      <c r="AD90" s="271">
        <f t="shared" si="33"/>
        <v>2431939405.186069</v>
      </c>
      <c r="AE90" s="271">
        <f t="shared" si="34"/>
        <v>2891180976.7935181</v>
      </c>
      <c r="AF90" s="271"/>
      <c r="AG90" s="33" t="str">
        <f t="shared" si="20"/>
        <v>BERTAHAP</v>
      </c>
      <c r="AH90" s="273">
        <f t="shared" si="21"/>
        <v>0</v>
      </c>
      <c r="AI90" s="274">
        <v>2</v>
      </c>
      <c r="AJ90" s="275"/>
      <c r="AK90" s="271" t="e">
        <f>IF(AJ90&gt;#REF!,"LB","KR")</f>
        <v>#REF!</v>
      </c>
      <c r="AL90" s="52">
        <f t="shared" si="22"/>
        <v>1983270000</v>
      </c>
      <c r="AM90" s="52">
        <f t="shared" si="22"/>
        <v>2235462000</v>
      </c>
      <c r="AN90" s="52">
        <f t="shared" si="22"/>
        <v>2373340000</v>
      </c>
      <c r="AO90" s="438">
        <f t="shared" si="22"/>
        <v>2519723000</v>
      </c>
      <c r="AP90" s="438">
        <f t="shared" si="35"/>
        <v>2373340000</v>
      </c>
      <c r="AQ90" s="52">
        <f t="shared" si="35"/>
        <v>2519723000</v>
      </c>
      <c r="AR90" s="52">
        <f t="shared" si="35"/>
        <v>2675134000</v>
      </c>
      <c r="AS90" s="43"/>
      <c r="AT90" s="43"/>
      <c r="AU90" s="311">
        <f t="shared" si="36"/>
        <v>-1856664.5930999964</v>
      </c>
      <c r="AV90" s="311"/>
      <c r="AW90" s="311"/>
      <c r="AX90" s="311"/>
      <c r="AY90" s="311"/>
      <c r="AZ90" s="43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43"/>
      <c r="BX90" s="444"/>
      <c r="BY90" s="444" t="str">
        <f>F107</f>
        <v>2BR-7</v>
      </c>
      <c r="BZ90" s="445" t="str">
        <f>D107</f>
        <v>07</v>
      </c>
      <c r="CA90" s="444">
        <f>G107</f>
        <v>101</v>
      </c>
      <c r="CB90" s="444">
        <f>H107</f>
        <v>90</v>
      </c>
      <c r="CC90" s="444">
        <f>O107</f>
        <v>29448075.753672004</v>
      </c>
      <c r="CD90" s="444">
        <f t="shared" si="72"/>
        <v>2436206000</v>
      </c>
      <c r="CE90" s="444">
        <f t="shared" si="72"/>
        <v>2745993000</v>
      </c>
      <c r="CF90" s="444">
        <f t="shared" si="72"/>
        <v>2915360000</v>
      </c>
      <c r="CG90" s="444">
        <f t="shared" si="72"/>
        <v>3095173000</v>
      </c>
      <c r="CH90" s="444">
        <f>AR107</f>
        <v>3286076000</v>
      </c>
      <c r="CI90" s="43"/>
      <c r="CJ90" s="438">
        <f t="shared" si="43"/>
        <v>2675133767.0479217</v>
      </c>
      <c r="CK90" s="43">
        <f t="shared" si="44"/>
        <v>2515741000</v>
      </c>
      <c r="CL90" s="43">
        <f t="shared" si="44"/>
        <v>2670907000</v>
      </c>
      <c r="CM90" s="44">
        <f t="shared" si="24"/>
        <v>37736115</v>
      </c>
      <c r="CN90" s="44">
        <f t="shared" si="25"/>
        <v>26709070</v>
      </c>
      <c r="CO90" s="44">
        <f t="shared" si="26"/>
        <v>59333500</v>
      </c>
      <c r="CP90" s="44">
        <f t="shared" si="27"/>
        <v>52494229.166666664</v>
      </c>
      <c r="CQ90" s="43">
        <f t="shared" si="45"/>
        <v>2835642485.5411487</v>
      </c>
    </row>
    <row r="91" spans="1:95">
      <c r="A91" s="3">
        <f t="shared" si="28"/>
        <v>52</v>
      </c>
      <c r="B91" s="263">
        <v>4</v>
      </c>
      <c r="C91" s="264" t="s">
        <v>145</v>
      </c>
      <c r="D91" s="265" t="s">
        <v>38</v>
      </c>
      <c r="E91" s="266"/>
      <c r="F91" s="41" t="s">
        <v>58</v>
      </c>
      <c r="G91" s="267">
        <f t="shared" si="3"/>
        <v>101</v>
      </c>
      <c r="H91" s="267">
        <f t="shared" si="4"/>
        <v>90</v>
      </c>
      <c r="I91" s="268">
        <f t="shared" si="5"/>
        <v>27506142.120000001</v>
      </c>
      <c r="J91" s="268">
        <f t="shared" si="6"/>
        <v>1</v>
      </c>
      <c r="K91" s="269">
        <f t="shared" si="7"/>
        <v>1.06</v>
      </c>
      <c r="L91" s="270">
        <f t="shared" si="71"/>
        <v>1</v>
      </c>
      <c r="M91" s="271">
        <f t="shared" si="9"/>
        <v>24364489.972377934</v>
      </c>
      <c r="N91" s="271">
        <f t="shared" si="10"/>
        <v>27462673.064623922</v>
      </c>
      <c r="O91" s="271">
        <f t="shared" si="11"/>
        <v>29156510.647200003</v>
      </c>
      <c r="P91" s="271">
        <f t="shared" si="12"/>
        <v>30954820.425523225</v>
      </c>
      <c r="Q91" s="271">
        <f t="shared" si="29"/>
        <v>34773271.606532685</v>
      </c>
      <c r="R91" s="272">
        <f t="shared" si="13"/>
        <v>29156510.647200003</v>
      </c>
      <c r="S91" s="271">
        <f t="shared" si="13"/>
        <v>30954820.425523225</v>
      </c>
      <c r="T91" s="271">
        <f t="shared" si="14"/>
        <v>32864046.016027961</v>
      </c>
      <c r="U91" s="271">
        <f t="shared" si="30"/>
        <v>39070013.199912407</v>
      </c>
      <c r="V91" s="271"/>
      <c r="W91" s="271">
        <f t="shared" si="15"/>
        <v>2192804097.5140142</v>
      </c>
      <c r="X91" s="271">
        <f t="shared" si="16"/>
        <v>2471640575.816153</v>
      </c>
      <c r="Y91" s="271">
        <f t="shared" si="17"/>
        <v>2624085958.2480001</v>
      </c>
      <c r="Z91" s="272">
        <f t="shared" si="31"/>
        <v>2785933838.2970901</v>
      </c>
      <c r="AA91" s="272">
        <f t="shared" si="32"/>
        <v>3129594444.5879416</v>
      </c>
      <c r="AB91" s="272">
        <f t="shared" si="18"/>
        <v>2624085958.2480001</v>
      </c>
      <c r="AC91" s="271">
        <f t="shared" si="19"/>
        <v>2785933838.2970901</v>
      </c>
      <c r="AD91" s="271">
        <f t="shared" si="33"/>
        <v>2957764141.4425163</v>
      </c>
      <c r="AE91" s="271">
        <f t="shared" si="34"/>
        <v>3516301187.9921165</v>
      </c>
      <c r="AF91" s="271"/>
      <c r="AG91" s="33" t="str">
        <f t="shared" si="20"/>
        <v>BERTAHAP</v>
      </c>
      <c r="AH91" s="273">
        <f t="shared" si="21"/>
        <v>0</v>
      </c>
      <c r="AI91" s="274">
        <v>2</v>
      </c>
      <c r="AJ91" s="275"/>
      <c r="AK91" s="271" t="e">
        <f>IF(AJ91&gt;#REF!,"LB","KR")</f>
        <v>#REF!</v>
      </c>
      <c r="AL91" s="52">
        <f t="shared" si="22"/>
        <v>2412085000</v>
      </c>
      <c r="AM91" s="52">
        <f t="shared" si="22"/>
        <v>2718805000</v>
      </c>
      <c r="AN91" s="52">
        <f t="shared" si="22"/>
        <v>2886495000</v>
      </c>
      <c r="AO91" s="438">
        <f t="shared" si="22"/>
        <v>3064528000</v>
      </c>
      <c r="AP91" s="438">
        <f t="shared" si="35"/>
        <v>2886495000</v>
      </c>
      <c r="AQ91" s="52">
        <f t="shared" si="35"/>
        <v>3064528000</v>
      </c>
      <c r="AR91" s="52">
        <f t="shared" si="35"/>
        <v>3253541000</v>
      </c>
      <c r="AS91" s="43"/>
      <c r="AT91" s="43"/>
      <c r="AU91" s="311">
        <f t="shared" si="36"/>
        <v>-1856664.5930999964</v>
      </c>
      <c r="AV91" s="311"/>
      <c r="AW91" s="311"/>
      <c r="AX91" s="311"/>
      <c r="AY91" s="311"/>
      <c r="AZ91" s="43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43">
        <v>14</v>
      </c>
      <c r="BX91" s="444" t="s">
        <v>135</v>
      </c>
      <c r="BY91" s="444" t="str">
        <f>F69</f>
        <v>3BR-21</v>
      </c>
      <c r="BZ91" s="445">
        <f>D69</f>
        <v>21</v>
      </c>
      <c r="CA91" s="444">
        <f>G69</f>
        <v>132</v>
      </c>
      <c r="CB91" s="444">
        <f>H69</f>
        <v>112</v>
      </c>
      <c r="CC91" s="444">
        <f>O69</f>
        <v>30559323.895320002</v>
      </c>
      <c r="CD91" s="444">
        <f>AL69</f>
        <v>3146127000</v>
      </c>
      <c r="CE91" s="444">
        <f>AM69</f>
        <v>3546188000</v>
      </c>
      <c r="CF91" s="444">
        <f>AN69</f>
        <v>3764909000</v>
      </c>
      <c r="CG91" s="444">
        <f>AO69</f>
        <v>3997121000</v>
      </c>
      <c r="CH91" s="444">
        <f>AR69</f>
        <v>4243654000</v>
      </c>
      <c r="CI91" s="43">
        <v>6</v>
      </c>
      <c r="CJ91" s="438">
        <f t="shared" si="43"/>
        <v>3253541096.7252483</v>
      </c>
      <c r="CK91" s="43">
        <f t="shared" si="44"/>
        <v>3059685000</v>
      </c>
      <c r="CL91" s="43">
        <f t="shared" si="44"/>
        <v>3248400000</v>
      </c>
      <c r="CM91" s="44">
        <f t="shared" si="24"/>
        <v>45895275</v>
      </c>
      <c r="CN91" s="44">
        <f t="shared" si="25"/>
        <v>32484000</v>
      </c>
      <c r="CO91" s="44">
        <f t="shared" si="26"/>
        <v>72162375</v>
      </c>
      <c r="CP91" s="44">
        <f t="shared" si="27"/>
        <v>63844333.333333336</v>
      </c>
      <c r="CQ91" s="43">
        <f t="shared" si="45"/>
        <v>3448753943.8969116</v>
      </c>
    </row>
    <row r="92" spans="1:95">
      <c r="A92" s="3">
        <f t="shared" si="28"/>
        <v>53</v>
      </c>
      <c r="B92" s="263">
        <v>5</v>
      </c>
      <c r="C92" s="264" t="s">
        <v>145</v>
      </c>
      <c r="D92" s="265" t="s">
        <v>44</v>
      </c>
      <c r="E92" s="266"/>
      <c r="F92" s="41" t="s">
        <v>60</v>
      </c>
      <c r="G92" s="267">
        <f t="shared" si="3"/>
        <v>101</v>
      </c>
      <c r="H92" s="267">
        <f t="shared" si="4"/>
        <v>90</v>
      </c>
      <c r="I92" s="268">
        <f t="shared" si="5"/>
        <v>27506142.120000001</v>
      </c>
      <c r="J92" s="268">
        <f t="shared" si="6"/>
        <v>1</v>
      </c>
      <c r="K92" s="269">
        <f t="shared" si="7"/>
        <v>1.06</v>
      </c>
      <c r="L92" s="270">
        <f t="shared" si="71"/>
        <v>1</v>
      </c>
      <c r="M92" s="271">
        <f t="shared" si="9"/>
        <v>24364489.972377934</v>
      </c>
      <c r="N92" s="271">
        <f t="shared" si="10"/>
        <v>27462673.064623922</v>
      </c>
      <c r="O92" s="271">
        <f t="shared" si="11"/>
        <v>29156510.647200003</v>
      </c>
      <c r="P92" s="271">
        <f t="shared" si="12"/>
        <v>30954820.425523225</v>
      </c>
      <c r="Q92" s="271">
        <f t="shared" si="29"/>
        <v>34773271.606532685</v>
      </c>
      <c r="R92" s="272">
        <f t="shared" si="13"/>
        <v>29156510.647200003</v>
      </c>
      <c r="S92" s="271">
        <f t="shared" si="13"/>
        <v>30954820.425523225</v>
      </c>
      <c r="T92" s="271">
        <f t="shared" si="14"/>
        <v>32864046.016027961</v>
      </c>
      <c r="U92" s="271">
        <f t="shared" si="30"/>
        <v>39070013.199912407</v>
      </c>
      <c r="V92" s="271"/>
      <c r="W92" s="271">
        <f t="shared" si="15"/>
        <v>2192804097.5140142</v>
      </c>
      <c r="X92" s="271">
        <f t="shared" si="16"/>
        <v>2471640575.816153</v>
      </c>
      <c r="Y92" s="271">
        <f t="shared" si="17"/>
        <v>2624085958.2480001</v>
      </c>
      <c r="Z92" s="272">
        <f t="shared" si="31"/>
        <v>2785933838.2970901</v>
      </c>
      <c r="AA92" s="272">
        <f t="shared" si="32"/>
        <v>3129594444.5879416</v>
      </c>
      <c r="AB92" s="272">
        <f t="shared" si="18"/>
        <v>2624085958.2480001</v>
      </c>
      <c r="AC92" s="271">
        <f t="shared" si="19"/>
        <v>2785933838.2970901</v>
      </c>
      <c r="AD92" s="271">
        <f t="shared" si="33"/>
        <v>2957764141.4425163</v>
      </c>
      <c r="AE92" s="271">
        <f t="shared" si="34"/>
        <v>3516301187.9921165</v>
      </c>
      <c r="AF92" s="271"/>
      <c r="AG92" s="33" t="str">
        <f t="shared" si="20"/>
        <v>BERTAHAP</v>
      </c>
      <c r="AH92" s="273">
        <f t="shared" si="21"/>
        <v>0</v>
      </c>
      <c r="AI92" s="274">
        <v>2</v>
      </c>
      <c r="AJ92" s="275"/>
      <c r="AK92" s="271" t="e">
        <f>IF(AJ92&gt;#REF!,"LB","KR")</f>
        <v>#REF!</v>
      </c>
      <c r="AL92" s="52">
        <f t="shared" si="22"/>
        <v>2412085000</v>
      </c>
      <c r="AM92" s="52">
        <f t="shared" si="22"/>
        <v>2718805000</v>
      </c>
      <c r="AN92" s="52">
        <f t="shared" si="22"/>
        <v>2886495000</v>
      </c>
      <c r="AO92" s="438">
        <f t="shared" si="22"/>
        <v>3064528000</v>
      </c>
      <c r="AP92" s="438">
        <f t="shared" si="35"/>
        <v>2886495000</v>
      </c>
      <c r="AQ92" s="52">
        <f t="shared" si="35"/>
        <v>3064528000</v>
      </c>
      <c r="AR92" s="52">
        <f t="shared" si="35"/>
        <v>3253541000</v>
      </c>
      <c r="AS92" s="43"/>
      <c r="AT92" s="43"/>
      <c r="AU92" s="311">
        <f t="shared" si="36"/>
        <v>-1856664.5930999964</v>
      </c>
      <c r="AV92" s="311"/>
      <c r="AW92" s="311"/>
      <c r="AX92" s="311"/>
      <c r="AY92" s="311"/>
      <c r="AZ92" s="43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43"/>
      <c r="BX92" s="449" t="s">
        <v>53</v>
      </c>
      <c r="BY92" s="444"/>
      <c r="BZ92" s="445"/>
      <c r="CA92" s="444"/>
      <c r="CB92" s="444"/>
      <c r="CC92" s="444"/>
      <c r="CD92" s="444"/>
      <c r="CE92" s="444"/>
      <c r="CF92" s="444"/>
      <c r="CG92" s="444"/>
      <c r="CH92" s="444"/>
      <c r="CI92" s="43"/>
      <c r="CJ92" s="438">
        <f t="shared" si="43"/>
        <v>3253541096.7252483</v>
      </c>
      <c r="CK92" s="43">
        <f t="shared" si="44"/>
        <v>3059685000</v>
      </c>
      <c r="CL92" s="43">
        <f t="shared" si="44"/>
        <v>3248400000</v>
      </c>
      <c r="CM92" s="44">
        <f t="shared" si="24"/>
        <v>45895275</v>
      </c>
      <c r="CN92" s="44">
        <f t="shared" si="25"/>
        <v>32484000</v>
      </c>
      <c r="CO92" s="44">
        <f t="shared" si="26"/>
        <v>72162375</v>
      </c>
      <c r="CP92" s="44">
        <f t="shared" si="27"/>
        <v>63844333.333333336</v>
      </c>
      <c r="CQ92" s="43">
        <f t="shared" si="45"/>
        <v>3448753943.8969116</v>
      </c>
    </row>
    <row r="93" spans="1:95">
      <c r="A93" s="3">
        <f t="shared" si="28"/>
        <v>54</v>
      </c>
      <c r="B93" s="263">
        <v>6</v>
      </c>
      <c r="C93" s="264" t="s">
        <v>145</v>
      </c>
      <c r="D93" s="299">
        <v>11</v>
      </c>
      <c r="E93" s="266"/>
      <c r="F93" s="41" t="s">
        <v>62</v>
      </c>
      <c r="G93" s="267">
        <f t="shared" si="3"/>
        <v>101</v>
      </c>
      <c r="H93" s="267">
        <f t="shared" si="4"/>
        <v>90</v>
      </c>
      <c r="I93" s="268">
        <f t="shared" si="5"/>
        <v>27506142.120000001</v>
      </c>
      <c r="J93" s="268">
        <f t="shared" si="6"/>
        <v>1</v>
      </c>
      <c r="K93" s="269">
        <f t="shared" si="7"/>
        <v>1.06</v>
      </c>
      <c r="L93" s="270">
        <f t="shared" si="71"/>
        <v>1</v>
      </c>
      <c r="M93" s="271">
        <f t="shared" si="9"/>
        <v>24364489.972377934</v>
      </c>
      <c r="N93" s="271">
        <f t="shared" si="10"/>
        <v>27462673.064623922</v>
      </c>
      <c r="O93" s="271">
        <f t="shared" si="11"/>
        <v>29156510.647200003</v>
      </c>
      <c r="P93" s="271">
        <f t="shared" si="12"/>
        <v>30954820.425523225</v>
      </c>
      <c r="Q93" s="271">
        <f t="shared" si="29"/>
        <v>34773271.606532685</v>
      </c>
      <c r="R93" s="272">
        <f t="shared" si="13"/>
        <v>29156510.647200003</v>
      </c>
      <c r="S93" s="271">
        <f t="shared" si="13"/>
        <v>30954820.425523225</v>
      </c>
      <c r="T93" s="271">
        <f t="shared" si="14"/>
        <v>32864046.016027961</v>
      </c>
      <c r="U93" s="271">
        <f t="shared" si="30"/>
        <v>39070013.199912407</v>
      </c>
      <c r="V93" s="271"/>
      <c r="W93" s="271">
        <f t="shared" si="15"/>
        <v>2192804097.5140142</v>
      </c>
      <c r="X93" s="271">
        <f t="shared" si="16"/>
        <v>2471640575.816153</v>
      </c>
      <c r="Y93" s="271">
        <f t="shared" si="17"/>
        <v>2624085958.2480001</v>
      </c>
      <c r="Z93" s="272">
        <f t="shared" si="31"/>
        <v>2785933838.2970901</v>
      </c>
      <c r="AA93" s="272">
        <f t="shared" si="32"/>
        <v>3129594444.5879416</v>
      </c>
      <c r="AB93" s="272">
        <f t="shared" si="18"/>
        <v>2624085958.2480001</v>
      </c>
      <c r="AC93" s="271">
        <f t="shared" si="19"/>
        <v>2785933838.2970901</v>
      </c>
      <c r="AD93" s="271">
        <f t="shared" si="33"/>
        <v>2957764141.4425163</v>
      </c>
      <c r="AE93" s="271">
        <f t="shared" si="34"/>
        <v>3516301187.9921165</v>
      </c>
      <c r="AF93" s="271"/>
      <c r="AG93" s="33" t="str">
        <f t="shared" si="20"/>
        <v>BERTAHAP</v>
      </c>
      <c r="AH93" s="273">
        <f t="shared" si="21"/>
        <v>0</v>
      </c>
      <c r="AI93" s="274">
        <v>2</v>
      </c>
      <c r="AJ93" s="275"/>
      <c r="AK93" s="271" t="e">
        <f>IF(AJ93&gt;#REF!,"LB","KR")</f>
        <v>#REF!</v>
      </c>
      <c r="AL93" s="52">
        <f t="shared" si="22"/>
        <v>2412085000</v>
      </c>
      <c r="AM93" s="52">
        <f t="shared" si="22"/>
        <v>2718805000</v>
      </c>
      <c r="AN93" s="52">
        <f t="shared" si="22"/>
        <v>2886495000</v>
      </c>
      <c r="AO93" s="438">
        <f t="shared" si="22"/>
        <v>3064528000</v>
      </c>
      <c r="AP93" s="438">
        <f t="shared" si="35"/>
        <v>2886495000</v>
      </c>
      <c r="AQ93" s="52">
        <f t="shared" si="35"/>
        <v>3064528000</v>
      </c>
      <c r="AR93" s="52">
        <f t="shared" si="35"/>
        <v>3253541000</v>
      </c>
      <c r="AS93" s="43"/>
      <c r="AT93" s="43"/>
      <c r="AU93" s="311">
        <f t="shared" si="36"/>
        <v>-1856664.5930999964</v>
      </c>
      <c r="AV93" s="311"/>
      <c r="AW93" s="311"/>
      <c r="AX93" s="311"/>
      <c r="AY93" s="311"/>
      <c r="AZ93" s="43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43">
        <v>15</v>
      </c>
      <c r="BX93" s="444" t="s">
        <v>147</v>
      </c>
      <c r="BY93" s="444" t="str">
        <f t="shared" ref="BY93:BY98" si="73">F70</f>
        <v>3BR-1</v>
      </c>
      <c r="BZ93" s="445" t="str">
        <f t="shared" ref="BZ93:BZ98" si="74">D70</f>
        <v>01</v>
      </c>
      <c r="CA93" s="444">
        <f t="shared" ref="CA93:CB98" si="75">G70</f>
        <v>175</v>
      </c>
      <c r="CB93" s="444">
        <f t="shared" si="75"/>
        <v>156</v>
      </c>
      <c r="CC93" s="444">
        <f t="shared" ref="CC93:CC98" si="76">O70</f>
        <v>29706633.489600003</v>
      </c>
      <c r="CD93" s="444">
        <f t="shared" ref="CD93:CG98" si="77">AL70</f>
        <v>4259833000</v>
      </c>
      <c r="CE93" s="444">
        <f t="shared" si="77"/>
        <v>4801512000</v>
      </c>
      <c r="CF93" s="444">
        <f t="shared" si="77"/>
        <v>5097659000</v>
      </c>
      <c r="CG93" s="444">
        <f t="shared" si="77"/>
        <v>5412071000</v>
      </c>
      <c r="CH93" s="444">
        <f t="shared" ref="CH93:CH98" si="78">AR70</f>
        <v>5745876000</v>
      </c>
      <c r="CI93" s="43">
        <v>3</v>
      </c>
      <c r="CJ93" s="438">
        <f t="shared" si="43"/>
        <v>3253541096.7252483</v>
      </c>
      <c r="CK93" s="43">
        <f t="shared" si="44"/>
        <v>3059685000</v>
      </c>
      <c r="CL93" s="43">
        <f t="shared" si="44"/>
        <v>3248400000</v>
      </c>
      <c r="CM93" s="44">
        <f t="shared" si="24"/>
        <v>45895275</v>
      </c>
      <c r="CN93" s="44">
        <f t="shared" si="25"/>
        <v>32484000</v>
      </c>
      <c r="CO93" s="44">
        <f t="shared" si="26"/>
        <v>72162375</v>
      </c>
      <c r="CP93" s="44">
        <f t="shared" si="27"/>
        <v>63844333.333333336</v>
      </c>
      <c r="CQ93" s="43">
        <f t="shared" si="45"/>
        <v>3448753943.8969116</v>
      </c>
    </row>
    <row r="94" spans="1:95">
      <c r="A94" s="3">
        <f t="shared" si="28"/>
        <v>55</v>
      </c>
      <c r="B94" s="263">
        <v>7</v>
      </c>
      <c r="C94" s="264" t="s">
        <v>145</v>
      </c>
      <c r="D94" s="299">
        <v>19</v>
      </c>
      <c r="E94" s="266"/>
      <c r="F94" s="41" t="s">
        <v>78</v>
      </c>
      <c r="G94" s="267">
        <f t="shared" si="3"/>
        <v>138</v>
      </c>
      <c r="H94" s="267">
        <f t="shared" si="4"/>
        <v>120</v>
      </c>
      <c r="I94" s="268">
        <f t="shared" si="5"/>
        <v>27506142.120000001</v>
      </c>
      <c r="J94" s="268">
        <f t="shared" si="6"/>
        <v>1</v>
      </c>
      <c r="K94" s="269">
        <f t="shared" si="7"/>
        <v>1.06</v>
      </c>
      <c r="L94" s="270">
        <f t="shared" si="71"/>
        <v>1</v>
      </c>
      <c r="M94" s="271">
        <f t="shared" si="9"/>
        <v>24364489.972377934</v>
      </c>
      <c r="N94" s="271">
        <f t="shared" si="10"/>
        <v>27462673.064623922</v>
      </c>
      <c r="O94" s="271">
        <f t="shared" si="11"/>
        <v>29156510.647200003</v>
      </c>
      <c r="P94" s="271">
        <f t="shared" si="12"/>
        <v>30954820.425523225</v>
      </c>
      <c r="Q94" s="271">
        <f t="shared" si="29"/>
        <v>34773271.606532685</v>
      </c>
      <c r="R94" s="272">
        <f t="shared" si="13"/>
        <v>29156510.647200003</v>
      </c>
      <c r="S94" s="271">
        <f t="shared" si="13"/>
        <v>30954820.425523225</v>
      </c>
      <c r="T94" s="271">
        <f t="shared" si="14"/>
        <v>32864046.016027961</v>
      </c>
      <c r="U94" s="271">
        <f t="shared" si="30"/>
        <v>39070013.199912407</v>
      </c>
      <c r="V94" s="271"/>
      <c r="W94" s="271">
        <f t="shared" si="15"/>
        <v>2923738796.6853518</v>
      </c>
      <c r="X94" s="271">
        <f t="shared" si="16"/>
        <v>3295520767.7548704</v>
      </c>
      <c r="Y94" s="271">
        <f t="shared" si="17"/>
        <v>3498781277.6640005</v>
      </c>
      <c r="Z94" s="272">
        <f t="shared" si="31"/>
        <v>3714578451.0627871</v>
      </c>
      <c r="AA94" s="272">
        <f t="shared" si="32"/>
        <v>4172792592.7839222</v>
      </c>
      <c r="AB94" s="272">
        <f t="shared" si="18"/>
        <v>3498781277.6640005</v>
      </c>
      <c r="AC94" s="271">
        <f t="shared" si="19"/>
        <v>3714578451.0627871</v>
      </c>
      <c r="AD94" s="271">
        <f t="shared" si="33"/>
        <v>3943685521.9233551</v>
      </c>
      <c r="AE94" s="271">
        <f t="shared" si="34"/>
        <v>4688401583.9894886</v>
      </c>
      <c r="AF94" s="271"/>
      <c r="AG94" s="33" t="str">
        <f t="shared" si="20"/>
        <v>BERTAHAP</v>
      </c>
      <c r="AH94" s="273">
        <f t="shared" si="21"/>
        <v>0</v>
      </c>
      <c r="AI94" s="274">
        <v>2</v>
      </c>
      <c r="AJ94" s="275"/>
      <c r="AK94" s="271" t="e">
        <f>IF(AJ94&gt;#REF!,"LB","KR")</f>
        <v>#REF!</v>
      </c>
      <c r="AL94" s="52">
        <f t="shared" si="22"/>
        <v>3216113000</v>
      </c>
      <c r="AM94" s="52">
        <f t="shared" si="22"/>
        <v>3625073000</v>
      </c>
      <c r="AN94" s="52">
        <f t="shared" si="22"/>
        <v>3848660000</v>
      </c>
      <c r="AO94" s="438">
        <f t="shared" si="22"/>
        <v>4086037000</v>
      </c>
      <c r="AP94" s="438">
        <f t="shared" si="35"/>
        <v>3848660000</v>
      </c>
      <c r="AQ94" s="52">
        <f t="shared" si="35"/>
        <v>4086037000</v>
      </c>
      <c r="AR94" s="52">
        <f t="shared" si="35"/>
        <v>4338055000</v>
      </c>
      <c r="AS94" s="43"/>
      <c r="AT94" s="43"/>
      <c r="AU94" s="311">
        <f t="shared" si="36"/>
        <v>-1856664.5930999964</v>
      </c>
      <c r="AV94" s="311"/>
      <c r="AW94" s="311"/>
      <c r="AX94" s="311"/>
      <c r="AY94" s="311"/>
      <c r="AZ94" s="43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43">
        <v>16</v>
      </c>
      <c r="BX94" s="449" t="s">
        <v>148</v>
      </c>
      <c r="BY94" s="444" t="str">
        <f t="shared" si="73"/>
        <v>2BR-3</v>
      </c>
      <c r="BZ94" s="445" t="str">
        <f t="shared" si="74"/>
        <v>03</v>
      </c>
      <c r="CA94" s="444">
        <f t="shared" si="75"/>
        <v>85</v>
      </c>
      <c r="CB94" s="444">
        <f t="shared" si="75"/>
        <v>74</v>
      </c>
      <c r="CC94" s="444">
        <f t="shared" si="76"/>
        <v>29156510.647200003</v>
      </c>
      <c r="CD94" s="444">
        <f t="shared" si="77"/>
        <v>1983270000</v>
      </c>
      <c r="CE94" s="444">
        <f t="shared" si="77"/>
        <v>2235462000</v>
      </c>
      <c r="CF94" s="444">
        <f t="shared" si="77"/>
        <v>2373340000</v>
      </c>
      <c r="CG94" s="444">
        <f t="shared" si="77"/>
        <v>2519723000</v>
      </c>
      <c r="CH94" s="444">
        <f t="shared" si="78"/>
        <v>2675134000</v>
      </c>
      <c r="CI94" s="43">
        <v>6</v>
      </c>
      <c r="CJ94" s="438">
        <f t="shared" si="43"/>
        <v>4338054441.7410917</v>
      </c>
      <c r="CK94" s="43">
        <f t="shared" si="44"/>
        <v>4079580000</v>
      </c>
      <c r="CL94" s="43">
        <f t="shared" si="44"/>
        <v>4331200000</v>
      </c>
      <c r="CM94" s="44">
        <f t="shared" si="24"/>
        <v>61193700</v>
      </c>
      <c r="CN94" s="44">
        <f t="shared" si="25"/>
        <v>43312000</v>
      </c>
      <c r="CO94" s="44">
        <f t="shared" si="26"/>
        <v>96216500</v>
      </c>
      <c r="CP94" s="44">
        <f t="shared" si="27"/>
        <v>85125770.833333328</v>
      </c>
      <c r="CQ94" s="43">
        <f t="shared" si="45"/>
        <v>4598338591.8625488</v>
      </c>
    </row>
    <row r="95" spans="1:95">
      <c r="A95" s="3">
        <f t="shared" si="28"/>
        <v>56</v>
      </c>
      <c r="B95" s="263">
        <v>8</v>
      </c>
      <c r="C95" s="264" t="s">
        <v>145</v>
      </c>
      <c r="D95" s="299">
        <v>21</v>
      </c>
      <c r="E95" s="266"/>
      <c r="F95" s="41" t="s">
        <v>84</v>
      </c>
      <c r="G95" s="267">
        <f t="shared" si="3"/>
        <v>132</v>
      </c>
      <c r="H95" s="267">
        <f t="shared" si="4"/>
        <v>112</v>
      </c>
      <c r="I95" s="268">
        <f t="shared" si="5"/>
        <v>27506142.120000001</v>
      </c>
      <c r="J95" s="268">
        <f t="shared" si="6"/>
        <v>3</v>
      </c>
      <c r="K95" s="269">
        <f t="shared" si="7"/>
        <v>1.1000000000000001</v>
      </c>
      <c r="L95" s="270">
        <f t="shared" si="71"/>
        <v>1</v>
      </c>
      <c r="M95" s="271">
        <f t="shared" si="9"/>
        <v>25283904.688316725</v>
      </c>
      <c r="N95" s="271">
        <f t="shared" si="10"/>
        <v>28499000.350081429</v>
      </c>
      <c r="O95" s="271">
        <f t="shared" si="11"/>
        <v>30256756.332000002</v>
      </c>
      <c r="P95" s="271">
        <f t="shared" si="12"/>
        <v>32122926.856675044</v>
      </c>
      <c r="Q95" s="271">
        <f t="shared" si="29"/>
        <v>36085470.535081089</v>
      </c>
      <c r="R95" s="272">
        <f t="shared" si="13"/>
        <v>30256756.332000002</v>
      </c>
      <c r="S95" s="271">
        <f t="shared" si="13"/>
        <v>32122926.856675044</v>
      </c>
      <c r="T95" s="271">
        <f t="shared" si="14"/>
        <v>34104198.695878074</v>
      </c>
      <c r="U95" s="271">
        <f t="shared" si="30"/>
        <v>40544353.320663817</v>
      </c>
      <c r="V95" s="271"/>
      <c r="W95" s="271">
        <f t="shared" si="15"/>
        <v>2831797325.0914731</v>
      </c>
      <c r="X95" s="271">
        <f t="shared" si="16"/>
        <v>3191888039.2091198</v>
      </c>
      <c r="Y95" s="271">
        <f t="shared" si="17"/>
        <v>3388756709.184</v>
      </c>
      <c r="Z95" s="272">
        <f t="shared" si="31"/>
        <v>3597767807.9476051</v>
      </c>
      <c r="AA95" s="272">
        <f t="shared" si="32"/>
        <v>4041572699.9290819</v>
      </c>
      <c r="AB95" s="272">
        <f t="shared" si="18"/>
        <v>3388756709.184</v>
      </c>
      <c r="AC95" s="271">
        <f t="shared" si="19"/>
        <v>3597767807.9476051</v>
      </c>
      <c r="AD95" s="271">
        <f t="shared" si="33"/>
        <v>3819670253.938344</v>
      </c>
      <c r="AE95" s="271">
        <f t="shared" si="34"/>
        <v>4540967571.9143476</v>
      </c>
      <c r="AF95" s="271"/>
      <c r="AG95" s="33" t="str">
        <f t="shared" si="20"/>
        <v>BERTAHAP</v>
      </c>
      <c r="AH95" s="273">
        <f t="shared" si="21"/>
        <v>0</v>
      </c>
      <c r="AI95" s="274">
        <v>2</v>
      </c>
      <c r="AJ95" s="275"/>
      <c r="AK95" s="271" t="e">
        <f>IF(AJ95&gt;#REF!,"LB","KR")</f>
        <v>#REF!</v>
      </c>
      <c r="AL95" s="52">
        <f t="shared" si="22"/>
        <v>3114978000</v>
      </c>
      <c r="AM95" s="52">
        <f t="shared" si="22"/>
        <v>3511077000</v>
      </c>
      <c r="AN95" s="52">
        <f t="shared" si="22"/>
        <v>3727633000</v>
      </c>
      <c r="AO95" s="438">
        <f t="shared" si="22"/>
        <v>3957545000</v>
      </c>
      <c r="AP95" s="438">
        <f t="shared" si="35"/>
        <v>3727633000</v>
      </c>
      <c r="AQ95" s="52">
        <f t="shared" si="35"/>
        <v>3957545000</v>
      </c>
      <c r="AR95" s="52">
        <f t="shared" si="35"/>
        <v>4201638000</v>
      </c>
      <c r="AS95" s="43"/>
      <c r="AT95" s="43"/>
      <c r="AU95" s="311">
        <f t="shared" si="36"/>
        <v>-756418.90829999745</v>
      </c>
      <c r="AV95" s="311"/>
      <c r="AW95" s="311"/>
      <c r="AX95" s="311"/>
      <c r="AY95" s="311"/>
      <c r="AZ95" s="43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46"/>
      <c r="BX95" s="449"/>
      <c r="BY95" s="444" t="str">
        <f t="shared" si="73"/>
        <v>2BR-5</v>
      </c>
      <c r="BZ95" s="445" t="str">
        <f t="shared" si="74"/>
        <v>05</v>
      </c>
      <c r="CA95" s="444">
        <f t="shared" si="75"/>
        <v>85</v>
      </c>
      <c r="CB95" s="444">
        <f t="shared" si="75"/>
        <v>74</v>
      </c>
      <c r="CC95" s="444">
        <f t="shared" si="76"/>
        <v>29156510.647200003</v>
      </c>
      <c r="CD95" s="444">
        <f t="shared" si="77"/>
        <v>1983270000</v>
      </c>
      <c r="CE95" s="444">
        <f t="shared" si="77"/>
        <v>2235462000</v>
      </c>
      <c r="CF95" s="444">
        <f t="shared" si="77"/>
        <v>2373340000</v>
      </c>
      <c r="CG95" s="444">
        <f t="shared" si="77"/>
        <v>2519723000</v>
      </c>
      <c r="CH95" s="444">
        <f t="shared" si="78"/>
        <v>2675134000</v>
      </c>
      <c r="CI95" s="43"/>
      <c r="CJ95" s="438">
        <f t="shared" si="43"/>
        <v>4201637348.2766428</v>
      </c>
      <c r="CK95" s="43">
        <f t="shared" si="44"/>
        <v>3951291000</v>
      </c>
      <c r="CL95" s="43">
        <f t="shared" si="44"/>
        <v>4194998000</v>
      </c>
      <c r="CM95" s="44">
        <f t="shared" si="24"/>
        <v>59269365</v>
      </c>
      <c r="CN95" s="44">
        <f t="shared" si="25"/>
        <v>41949980</v>
      </c>
      <c r="CO95" s="44">
        <f t="shared" si="26"/>
        <v>93190825</v>
      </c>
      <c r="CP95" s="44">
        <f t="shared" si="27"/>
        <v>82448854.166666672</v>
      </c>
      <c r="CQ95" s="43">
        <f t="shared" si="45"/>
        <v>4453735961.4393721</v>
      </c>
    </row>
    <row r="96" spans="1:95">
      <c r="A96" s="3">
        <f t="shared" si="28"/>
        <v>57</v>
      </c>
      <c r="B96" s="263">
        <v>1</v>
      </c>
      <c r="C96" s="264" t="s">
        <v>149</v>
      </c>
      <c r="D96" s="265" t="s">
        <v>19</v>
      </c>
      <c r="E96" s="266"/>
      <c r="F96" s="41" t="s">
        <v>72</v>
      </c>
      <c r="G96" s="267">
        <f t="shared" si="3"/>
        <v>175</v>
      </c>
      <c r="H96" s="267">
        <f t="shared" si="4"/>
        <v>156</v>
      </c>
      <c r="I96" s="268">
        <f t="shared" si="5"/>
        <v>27506142.120000001</v>
      </c>
      <c r="J96" s="268">
        <f t="shared" si="6"/>
        <v>5</v>
      </c>
      <c r="K96" s="269">
        <f t="shared" si="7"/>
        <v>1.08</v>
      </c>
      <c r="L96" s="270">
        <f t="shared" ref="L96:L103" si="79">SUMIF($AR$4:$AR$22,D96,$BD$4:$BD$22)</f>
        <v>1</v>
      </c>
      <c r="M96" s="271">
        <f t="shared" si="9"/>
        <v>24824197.330347329</v>
      </c>
      <c r="N96" s="271">
        <f t="shared" si="10"/>
        <v>27980836.707352675</v>
      </c>
      <c r="O96" s="271">
        <f t="shared" si="11"/>
        <v>29706633.489600003</v>
      </c>
      <c r="P96" s="271">
        <f t="shared" si="12"/>
        <v>31538873.641099136</v>
      </c>
      <c r="Q96" s="271">
        <f t="shared" si="29"/>
        <v>35429371.070806883</v>
      </c>
      <c r="R96" s="272">
        <f t="shared" si="13"/>
        <v>29706633.489600003</v>
      </c>
      <c r="S96" s="271">
        <f t="shared" si="13"/>
        <v>31538873.641099136</v>
      </c>
      <c r="T96" s="271">
        <f t="shared" si="14"/>
        <v>33484122.355953015</v>
      </c>
      <c r="U96" s="271">
        <f t="shared" si="30"/>
        <v>39807183.260288112</v>
      </c>
      <c r="V96" s="271"/>
      <c r="W96" s="271">
        <f t="shared" si="15"/>
        <v>3872574783.5341835</v>
      </c>
      <c r="X96" s="271">
        <f t="shared" si="16"/>
        <v>4365010526.3470173</v>
      </c>
      <c r="Y96" s="271">
        <f t="shared" si="17"/>
        <v>4634234824.3776007</v>
      </c>
      <c r="Z96" s="272">
        <f t="shared" si="31"/>
        <v>4920064288.0114651</v>
      </c>
      <c r="AA96" s="272">
        <f t="shared" si="32"/>
        <v>5526981887.0458736</v>
      </c>
      <c r="AB96" s="272">
        <f t="shared" si="18"/>
        <v>4634234824.3776007</v>
      </c>
      <c r="AC96" s="271">
        <f t="shared" si="19"/>
        <v>4920064288.0114651</v>
      </c>
      <c r="AD96" s="271">
        <f t="shared" si="33"/>
        <v>5223523087.5286703</v>
      </c>
      <c r="AE96" s="271">
        <f t="shared" si="34"/>
        <v>6209920588.6049452</v>
      </c>
      <c r="AF96" s="271"/>
      <c r="AG96" s="33" t="str">
        <f t="shared" si="20"/>
        <v>BERTAHAP</v>
      </c>
      <c r="AH96" s="273">
        <f t="shared" si="21"/>
        <v>0</v>
      </c>
      <c r="AI96" s="274">
        <v>2</v>
      </c>
      <c r="AJ96" s="275"/>
      <c r="AK96" s="271" t="e">
        <f>IF(AJ96&gt;#REF!,"LB","KR")</f>
        <v>#REF!</v>
      </c>
      <c r="AL96" s="52">
        <f t="shared" si="22"/>
        <v>4259833000</v>
      </c>
      <c r="AM96" s="52">
        <f t="shared" si="22"/>
        <v>4801512000</v>
      </c>
      <c r="AN96" s="52">
        <f t="shared" si="22"/>
        <v>5097659000</v>
      </c>
      <c r="AO96" s="438">
        <f t="shared" si="22"/>
        <v>5412071000</v>
      </c>
      <c r="AP96" s="438">
        <f t="shared" si="35"/>
        <v>5097659000</v>
      </c>
      <c r="AQ96" s="52">
        <f t="shared" si="35"/>
        <v>5412071000</v>
      </c>
      <c r="AR96" s="52">
        <f t="shared" si="35"/>
        <v>5745876000</v>
      </c>
      <c r="AS96" s="43"/>
      <c r="AT96" s="43"/>
      <c r="AU96" s="311">
        <f t="shared" si="36"/>
        <v>-1306541.7506999969</v>
      </c>
      <c r="AV96" s="311"/>
      <c r="AW96" s="311"/>
      <c r="AX96" s="311"/>
      <c r="AY96" s="311"/>
      <c r="AZ96" s="43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46"/>
      <c r="BX96" s="444"/>
      <c r="BY96" s="444" t="str">
        <f t="shared" si="73"/>
        <v>2BR-7</v>
      </c>
      <c r="BZ96" s="445" t="str">
        <f t="shared" si="74"/>
        <v>07</v>
      </c>
      <c r="CA96" s="444">
        <f t="shared" si="75"/>
        <v>101</v>
      </c>
      <c r="CB96" s="444">
        <f t="shared" si="75"/>
        <v>90</v>
      </c>
      <c r="CC96" s="444">
        <f t="shared" si="76"/>
        <v>29156510.647200003</v>
      </c>
      <c r="CD96" s="444">
        <f t="shared" si="77"/>
        <v>2412085000</v>
      </c>
      <c r="CE96" s="444">
        <f t="shared" si="77"/>
        <v>2718805000</v>
      </c>
      <c r="CF96" s="444">
        <f t="shared" si="77"/>
        <v>2886495000</v>
      </c>
      <c r="CG96" s="444">
        <f t="shared" si="77"/>
        <v>3064528000</v>
      </c>
      <c r="CH96" s="444">
        <f t="shared" si="78"/>
        <v>3253541000</v>
      </c>
      <c r="CI96" s="43"/>
      <c r="CJ96" s="438">
        <f t="shared" si="43"/>
        <v>5745875194.1228504</v>
      </c>
      <c r="CK96" s="43">
        <f t="shared" si="44"/>
        <v>5403519000</v>
      </c>
      <c r="CL96" s="43">
        <f t="shared" si="44"/>
        <v>5736796000</v>
      </c>
      <c r="CM96" s="44">
        <f t="shared" si="24"/>
        <v>81052785</v>
      </c>
      <c r="CN96" s="44">
        <f t="shared" si="25"/>
        <v>57367960</v>
      </c>
      <c r="CO96" s="44">
        <f t="shared" si="26"/>
        <v>127441475</v>
      </c>
      <c r="CP96" s="44">
        <f t="shared" si="27"/>
        <v>112751479.16666667</v>
      </c>
      <c r="CQ96" s="43">
        <f t="shared" si="45"/>
        <v>6090628564.9341297</v>
      </c>
    </row>
    <row r="97" spans="1:95">
      <c r="A97" s="3">
        <f t="shared" si="28"/>
        <v>58</v>
      </c>
      <c r="B97" s="263">
        <v>2</v>
      </c>
      <c r="C97" s="264" t="s">
        <v>149</v>
      </c>
      <c r="D97" s="265" t="s">
        <v>29</v>
      </c>
      <c r="E97" s="266"/>
      <c r="F97" s="41" t="s">
        <v>74</v>
      </c>
      <c r="G97" s="267">
        <f t="shared" si="3"/>
        <v>85</v>
      </c>
      <c r="H97" s="267">
        <f t="shared" si="4"/>
        <v>74</v>
      </c>
      <c r="I97" s="268">
        <f t="shared" si="5"/>
        <v>27506142.120000001</v>
      </c>
      <c r="J97" s="268">
        <f t="shared" si="6"/>
        <v>1</v>
      </c>
      <c r="K97" s="269">
        <f t="shared" si="7"/>
        <v>1.06</v>
      </c>
      <c r="L97" s="270">
        <f t="shared" si="79"/>
        <v>1</v>
      </c>
      <c r="M97" s="271">
        <f t="shared" si="9"/>
        <v>24364489.972377934</v>
      </c>
      <c r="N97" s="271">
        <f t="shared" si="10"/>
        <v>27462673.064623922</v>
      </c>
      <c r="O97" s="271">
        <f t="shared" si="11"/>
        <v>29156510.647200003</v>
      </c>
      <c r="P97" s="271">
        <f t="shared" si="12"/>
        <v>30954820.425523225</v>
      </c>
      <c r="Q97" s="271">
        <f t="shared" si="29"/>
        <v>34773271.606532685</v>
      </c>
      <c r="R97" s="272">
        <f t="shared" si="13"/>
        <v>29156510.647200003</v>
      </c>
      <c r="S97" s="271">
        <f t="shared" si="13"/>
        <v>30954820.425523225</v>
      </c>
      <c r="T97" s="271">
        <f t="shared" si="14"/>
        <v>32864046.016027961</v>
      </c>
      <c r="U97" s="271">
        <f t="shared" si="30"/>
        <v>39070013.199912407</v>
      </c>
      <c r="V97" s="271"/>
      <c r="W97" s="271">
        <f t="shared" si="15"/>
        <v>1802972257.9559672</v>
      </c>
      <c r="X97" s="271">
        <f t="shared" si="16"/>
        <v>2032237806.7821703</v>
      </c>
      <c r="Y97" s="271">
        <f t="shared" si="17"/>
        <v>2157581787.8928003</v>
      </c>
      <c r="Z97" s="272">
        <f t="shared" si="31"/>
        <v>2290656711.4887185</v>
      </c>
      <c r="AA97" s="272">
        <f t="shared" si="32"/>
        <v>2573222098.8834186</v>
      </c>
      <c r="AB97" s="272">
        <f t="shared" si="18"/>
        <v>2157581787.8928003</v>
      </c>
      <c r="AC97" s="271">
        <f t="shared" si="19"/>
        <v>2290656711.4887185</v>
      </c>
      <c r="AD97" s="271">
        <f t="shared" si="33"/>
        <v>2431939405.186069</v>
      </c>
      <c r="AE97" s="271">
        <f t="shared" si="34"/>
        <v>2891180976.7935181</v>
      </c>
      <c r="AF97" s="271"/>
      <c r="AG97" s="33" t="str">
        <f t="shared" si="20"/>
        <v>BERTAHAP</v>
      </c>
      <c r="AH97" s="273">
        <f t="shared" si="21"/>
        <v>0</v>
      </c>
      <c r="AI97" s="274">
        <v>2</v>
      </c>
      <c r="AJ97" s="275"/>
      <c r="AK97" s="271" t="e">
        <f>IF(AJ97&gt;#REF!,"LB","KR")</f>
        <v>#REF!</v>
      </c>
      <c r="AL97" s="52">
        <f t="shared" si="22"/>
        <v>1983270000</v>
      </c>
      <c r="AM97" s="52">
        <f t="shared" si="22"/>
        <v>2235462000</v>
      </c>
      <c r="AN97" s="52">
        <f t="shared" si="22"/>
        <v>2373340000</v>
      </c>
      <c r="AO97" s="438">
        <f t="shared" si="22"/>
        <v>2519723000</v>
      </c>
      <c r="AP97" s="438">
        <f t="shared" si="35"/>
        <v>2373340000</v>
      </c>
      <c r="AQ97" s="52">
        <f t="shared" si="35"/>
        <v>2519723000</v>
      </c>
      <c r="AR97" s="52">
        <f t="shared" si="35"/>
        <v>2675134000</v>
      </c>
      <c r="AS97" s="43"/>
      <c r="AT97" s="43"/>
      <c r="AU97" s="311">
        <f t="shared" si="36"/>
        <v>-1856664.5930999964</v>
      </c>
      <c r="AV97" s="311"/>
      <c r="AW97" s="311"/>
      <c r="AX97" s="311"/>
      <c r="AY97" s="311"/>
      <c r="AZ97" s="43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46"/>
      <c r="BX97" s="444"/>
      <c r="BY97" s="444" t="str">
        <f t="shared" si="73"/>
        <v>2BR-9</v>
      </c>
      <c r="BZ97" s="445" t="str">
        <f t="shared" si="74"/>
        <v>09</v>
      </c>
      <c r="CA97" s="444">
        <f t="shared" si="75"/>
        <v>101</v>
      </c>
      <c r="CB97" s="444">
        <f t="shared" si="75"/>
        <v>90</v>
      </c>
      <c r="CC97" s="444">
        <f t="shared" si="76"/>
        <v>29156510.647200003</v>
      </c>
      <c r="CD97" s="444">
        <f t="shared" si="77"/>
        <v>2412085000</v>
      </c>
      <c r="CE97" s="444">
        <f t="shared" si="77"/>
        <v>2718805000</v>
      </c>
      <c r="CF97" s="444">
        <f t="shared" si="77"/>
        <v>2886495000</v>
      </c>
      <c r="CG97" s="444">
        <f t="shared" si="77"/>
        <v>3064528000</v>
      </c>
      <c r="CH97" s="444">
        <f t="shared" si="78"/>
        <v>3253541000</v>
      </c>
      <c r="CI97" s="43"/>
      <c r="CJ97" s="438">
        <f t="shared" si="43"/>
        <v>2675133767.0479217</v>
      </c>
      <c r="CK97" s="43">
        <f t="shared" si="44"/>
        <v>2515741000</v>
      </c>
      <c r="CL97" s="43">
        <f t="shared" si="44"/>
        <v>2670907000</v>
      </c>
      <c r="CM97" s="44">
        <f t="shared" si="24"/>
        <v>37736115</v>
      </c>
      <c r="CN97" s="44">
        <f t="shared" si="25"/>
        <v>26709070</v>
      </c>
      <c r="CO97" s="44">
        <f t="shared" si="26"/>
        <v>59333500</v>
      </c>
      <c r="CP97" s="44">
        <f t="shared" si="27"/>
        <v>52494229.166666664</v>
      </c>
      <c r="CQ97" s="43">
        <f t="shared" si="45"/>
        <v>2835642485.5411487</v>
      </c>
    </row>
    <row r="98" spans="1:95">
      <c r="A98" s="3">
        <f t="shared" si="28"/>
        <v>59</v>
      </c>
      <c r="B98" s="263">
        <v>3</v>
      </c>
      <c r="C98" s="264" t="s">
        <v>149</v>
      </c>
      <c r="D98" s="265" t="s">
        <v>32</v>
      </c>
      <c r="E98" s="266"/>
      <c r="F98" s="41" t="s">
        <v>56</v>
      </c>
      <c r="G98" s="267">
        <f t="shared" si="3"/>
        <v>85</v>
      </c>
      <c r="H98" s="267">
        <f t="shared" si="4"/>
        <v>74</v>
      </c>
      <c r="I98" s="268">
        <f t="shared" si="5"/>
        <v>27506142.120000001</v>
      </c>
      <c r="J98" s="268">
        <f t="shared" si="6"/>
        <v>1</v>
      </c>
      <c r="K98" s="269">
        <f t="shared" si="7"/>
        <v>1.06</v>
      </c>
      <c r="L98" s="270">
        <f t="shared" si="79"/>
        <v>1</v>
      </c>
      <c r="M98" s="271">
        <f t="shared" si="9"/>
        <v>24364489.972377934</v>
      </c>
      <c r="N98" s="271">
        <f t="shared" si="10"/>
        <v>27462673.064623922</v>
      </c>
      <c r="O98" s="271">
        <f t="shared" si="11"/>
        <v>29156510.647200003</v>
      </c>
      <c r="P98" s="271">
        <f t="shared" si="12"/>
        <v>30954820.425523225</v>
      </c>
      <c r="Q98" s="271">
        <f t="shared" si="29"/>
        <v>34773271.606532685</v>
      </c>
      <c r="R98" s="272">
        <f t="shared" si="13"/>
        <v>29156510.647200003</v>
      </c>
      <c r="S98" s="271">
        <f t="shared" si="13"/>
        <v>30954820.425523225</v>
      </c>
      <c r="T98" s="271">
        <f t="shared" si="14"/>
        <v>32864046.016027961</v>
      </c>
      <c r="U98" s="271">
        <f t="shared" si="30"/>
        <v>39070013.199912407</v>
      </c>
      <c r="V98" s="271"/>
      <c r="W98" s="271">
        <f t="shared" si="15"/>
        <v>1802972257.9559672</v>
      </c>
      <c r="X98" s="271">
        <f t="shared" si="16"/>
        <v>2032237806.7821703</v>
      </c>
      <c r="Y98" s="271">
        <f t="shared" si="17"/>
        <v>2157581787.8928003</v>
      </c>
      <c r="Z98" s="272">
        <f t="shared" si="31"/>
        <v>2290656711.4887185</v>
      </c>
      <c r="AA98" s="272">
        <f t="shared" si="32"/>
        <v>2573222098.8834186</v>
      </c>
      <c r="AB98" s="272">
        <f t="shared" si="18"/>
        <v>2157581787.8928003</v>
      </c>
      <c r="AC98" s="271">
        <f t="shared" si="19"/>
        <v>2290656711.4887185</v>
      </c>
      <c r="AD98" s="271">
        <f t="shared" si="33"/>
        <v>2431939405.186069</v>
      </c>
      <c r="AE98" s="271">
        <f t="shared" si="34"/>
        <v>2891180976.7935181</v>
      </c>
      <c r="AF98" s="271"/>
      <c r="AG98" s="33" t="str">
        <f t="shared" si="20"/>
        <v>BERTAHAP</v>
      </c>
      <c r="AH98" s="273">
        <f t="shared" si="21"/>
        <v>0</v>
      </c>
      <c r="AI98" s="274">
        <v>2</v>
      </c>
      <c r="AJ98" s="275"/>
      <c r="AK98" s="271" t="e">
        <f>IF(AJ98&gt;#REF!,"LB","KR")</f>
        <v>#REF!</v>
      </c>
      <c r="AL98" s="52">
        <f t="shared" si="22"/>
        <v>1983270000</v>
      </c>
      <c r="AM98" s="52">
        <f t="shared" si="22"/>
        <v>2235462000</v>
      </c>
      <c r="AN98" s="52">
        <f t="shared" si="22"/>
        <v>2373340000</v>
      </c>
      <c r="AO98" s="438">
        <f t="shared" si="22"/>
        <v>2519723000</v>
      </c>
      <c r="AP98" s="438">
        <f t="shared" si="35"/>
        <v>2373340000</v>
      </c>
      <c r="AQ98" s="52">
        <f t="shared" si="35"/>
        <v>2519723000</v>
      </c>
      <c r="AR98" s="52">
        <f t="shared" si="35"/>
        <v>2675134000</v>
      </c>
      <c r="AS98" s="43"/>
      <c r="AT98" s="43"/>
      <c r="AU98" s="311">
        <f t="shared" si="36"/>
        <v>-1856664.5930999964</v>
      </c>
      <c r="AV98" s="311"/>
      <c r="AW98" s="311"/>
      <c r="AX98" s="311"/>
      <c r="AY98" s="311"/>
      <c r="AZ98" s="43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46"/>
      <c r="BX98" s="444"/>
      <c r="BY98" s="444" t="str">
        <f t="shared" si="73"/>
        <v>2BR-11</v>
      </c>
      <c r="BZ98" s="445">
        <f t="shared" si="74"/>
        <v>11</v>
      </c>
      <c r="CA98" s="444">
        <f t="shared" si="75"/>
        <v>101</v>
      </c>
      <c r="CB98" s="444">
        <f t="shared" si="75"/>
        <v>90</v>
      </c>
      <c r="CC98" s="444">
        <f t="shared" si="76"/>
        <v>29156510.647200003</v>
      </c>
      <c r="CD98" s="444">
        <f t="shared" si="77"/>
        <v>2412085000</v>
      </c>
      <c r="CE98" s="444">
        <f t="shared" si="77"/>
        <v>2718805000</v>
      </c>
      <c r="CF98" s="444">
        <f t="shared" si="77"/>
        <v>2886495000</v>
      </c>
      <c r="CG98" s="444">
        <f t="shared" si="77"/>
        <v>3064528000</v>
      </c>
      <c r="CH98" s="444">
        <f t="shared" si="78"/>
        <v>3253541000</v>
      </c>
      <c r="CI98" s="43"/>
      <c r="CJ98" s="438">
        <f t="shared" si="43"/>
        <v>2675133767.0479217</v>
      </c>
      <c r="CK98" s="43">
        <f t="shared" si="44"/>
        <v>2515741000</v>
      </c>
      <c r="CL98" s="43">
        <f t="shared" si="44"/>
        <v>2670907000</v>
      </c>
      <c r="CM98" s="44">
        <f t="shared" si="24"/>
        <v>37736115</v>
      </c>
      <c r="CN98" s="44">
        <f t="shared" si="25"/>
        <v>26709070</v>
      </c>
      <c r="CO98" s="44">
        <f t="shared" si="26"/>
        <v>59333500</v>
      </c>
      <c r="CP98" s="44">
        <f t="shared" si="27"/>
        <v>52494229.166666664</v>
      </c>
      <c r="CQ98" s="43">
        <f t="shared" si="45"/>
        <v>2835642485.5411487</v>
      </c>
    </row>
    <row r="99" spans="1:95">
      <c r="A99" s="3">
        <f t="shared" si="28"/>
        <v>60</v>
      </c>
      <c r="B99" s="263">
        <v>4</v>
      </c>
      <c r="C99" s="264" t="s">
        <v>149</v>
      </c>
      <c r="D99" s="265" t="s">
        <v>38</v>
      </c>
      <c r="E99" s="266"/>
      <c r="F99" s="41" t="s">
        <v>58</v>
      </c>
      <c r="G99" s="267">
        <f t="shared" si="3"/>
        <v>101</v>
      </c>
      <c r="H99" s="267">
        <f t="shared" si="4"/>
        <v>90</v>
      </c>
      <c r="I99" s="268">
        <f t="shared" si="5"/>
        <v>27506142.120000001</v>
      </c>
      <c r="J99" s="268">
        <f t="shared" si="6"/>
        <v>1</v>
      </c>
      <c r="K99" s="269">
        <f t="shared" si="7"/>
        <v>1.06</v>
      </c>
      <c r="L99" s="270">
        <f t="shared" si="79"/>
        <v>1</v>
      </c>
      <c r="M99" s="271">
        <f t="shared" si="9"/>
        <v>24364489.972377934</v>
      </c>
      <c r="N99" s="271">
        <f t="shared" si="10"/>
        <v>27462673.064623922</v>
      </c>
      <c r="O99" s="271">
        <f t="shared" si="11"/>
        <v>29156510.647200003</v>
      </c>
      <c r="P99" s="271">
        <f t="shared" si="12"/>
        <v>30954820.425523225</v>
      </c>
      <c r="Q99" s="271">
        <f t="shared" si="29"/>
        <v>34773271.606532685</v>
      </c>
      <c r="R99" s="272">
        <f t="shared" si="13"/>
        <v>29156510.647200003</v>
      </c>
      <c r="S99" s="271">
        <f t="shared" si="13"/>
        <v>30954820.425523225</v>
      </c>
      <c r="T99" s="271">
        <f t="shared" si="14"/>
        <v>32864046.016027961</v>
      </c>
      <c r="U99" s="271">
        <f t="shared" si="30"/>
        <v>39070013.199912407</v>
      </c>
      <c r="V99" s="271"/>
      <c r="W99" s="271">
        <f t="shared" si="15"/>
        <v>2192804097.5140142</v>
      </c>
      <c r="X99" s="271">
        <f t="shared" si="16"/>
        <v>2471640575.816153</v>
      </c>
      <c r="Y99" s="271">
        <f t="shared" si="17"/>
        <v>2624085958.2480001</v>
      </c>
      <c r="Z99" s="272">
        <f t="shared" si="31"/>
        <v>2785933838.2970901</v>
      </c>
      <c r="AA99" s="272">
        <f t="shared" si="32"/>
        <v>3129594444.5879416</v>
      </c>
      <c r="AB99" s="272">
        <f t="shared" si="18"/>
        <v>2624085958.2480001</v>
      </c>
      <c r="AC99" s="271">
        <f t="shared" si="19"/>
        <v>2785933838.2970901</v>
      </c>
      <c r="AD99" s="271">
        <f t="shared" si="33"/>
        <v>2957764141.4425163</v>
      </c>
      <c r="AE99" s="271">
        <f t="shared" si="34"/>
        <v>3516301187.9921165</v>
      </c>
      <c r="AF99" s="271"/>
      <c r="AG99" s="33" t="str">
        <f t="shared" si="20"/>
        <v>BERTAHAP</v>
      </c>
      <c r="AH99" s="273">
        <f t="shared" si="21"/>
        <v>0</v>
      </c>
      <c r="AI99" s="274">
        <v>2</v>
      </c>
      <c r="AJ99" s="275"/>
      <c r="AK99" s="271" t="e">
        <f>IF(AJ99&gt;#REF!,"LB","KR")</f>
        <v>#REF!</v>
      </c>
      <c r="AL99" s="52">
        <f t="shared" si="22"/>
        <v>2412085000</v>
      </c>
      <c r="AM99" s="52">
        <f t="shared" si="22"/>
        <v>2718805000</v>
      </c>
      <c r="AN99" s="52">
        <f t="shared" si="22"/>
        <v>2886495000</v>
      </c>
      <c r="AO99" s="438">
        <f t="shared" si="22"/>
        <v>3064528000</v>
      </c>
      <c r="AP99" s="438">
        <f t="shared" si="35"/>
        <v>2886495000</v>
      </c>
      <c r="AQ99" s="52">
        <f t="shared" si="35"/>
        <v>3064528000</v>
      </c>
      <c r="AR99" s="52">
        <f t="shared" si="35"/>
        <v>3253541000</v>
      </c>
      <c r="AS99" s="43"/>
      <c r="AT99" s="43"/>
      <c r="AU99" s="311">
        <f t="shared" si="36"/>
        <v>-1856664.5930999964</v>
      </c>
      <c r="AV99" s="311"/>
      <c r="AW99" s="311"/>
      <c r="AX99" s="311"/>
      <c r="AY99" s="311"/>
      <c r="AZ99" s="43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46"/>
      <c r="BX99" s="444"/>
      <c r="BY99" s="444" t="str">
        <f>F78</f>
        <v>3BR-19</v>
      </c>
      <c r="BZ99" s="445">
        <f>D78</f>
        <v>19</v>
      </c>
      <c r="CA99" s="444">
        <f>G78</f>
        <v>138</v>
      </c>
      <c r="CB99" s="444">
        <f>H78</f>
        <v>120</v>
      </c>
      <c r="CC99" s="444">
        <f>O78</f>
        <v>29156510.647200003</v>
      </c>
      <c r="CD99" s="444">
        <f>AL78</f>
        <v>3216113000</v>
      </c>
      <c r="CE99" s="444">
        <f>AM78</f>
        <v>3625073000</v>
      </c>
      <c r="CF99" s="444">
        <f>AN78</f>
        <v>3848660000</v>
      </c>
      <c r="CG99" s="444">
        <f>AO78</f>
        <v>4086037000</v>
      </c>
      <c r="CH99" s="444">
        <f>AR78</f>
        <v>4338055000</v>
      </c>
      <c r="CI99" s="43"/>
      <c r="CJ99" s="438">
        <f t="shared" si="43"/>
        <v>3253541096.7252483</v>
      </c>
      <c r="CK99" s="43">
        <f t="shared" si="44"/>
        <v>3059685000</v>
      </c>
      <c r="CL99" s="43">
        <f t="shared" si="44"/>
        <v>3248400000</v>
      </c>
      <c r="CM99" s="44">
        <f t="shared" si="24"/>
        <v>45895275</v>
      </c>
      <c r="CN99" s="44">
        <f t="shared" si="25"/>
        <v>32484000</v>
      </c>
      <c r="CO99" s="44">
        <f t="shared" si="26"/>
        <v>72162375</v>
      </c>
      <c r="CP99" s="44">
        <f t="shared" si="27"/>
        <v>63844333.333333336</v>
      </c>
      <c r="CQ99" s="43">
        <f t="shared" si="45"/>
        <v>3448753943.8969116</v>
      </c>
    </row>
    <row r="100" spans="1:95">
      <c r="A100" s="3">
        <f t="shared" si="28"/>
        <v>61</v>
      </c>
      <c r="B100" s="263">
        <v>5</v>
      </c>
      <c r="C100" s="264" t="s">
        <v>149</v>
      </c>
      <c r="D100" s="265" t="s">
        <v>44</v>
      </c>
      <c r="E100" s="266"/>
      <c r="F100" s="41" t="s">
        <v>60</v>
      </c>
      <c r="G100" s="267">
        <f t="shared" si="3"/>
        <v>101</v>
      </c>
      <c r="H100" s="267">
        <f t="shared" si="4"/>
        <v>90</v>
      </c>
      <c r="I100" s="268">
        <f t="shared" si="5"/>
        <v>27506142.120000001</v>
      </c>
      <c r="J100" s="268">
        <f t="shared" si="6"/>
        <v>1</v>
      </c>
      <c r="K100" s="269">
        <f t="shared" si="7"/>
        <v>1.06</v>
      </c>
      <c r="L100" s="270">
        <f t="shared" si="79"/>
        <v>1</v>
      </c>
      <c r="M100" s="271">
        <f t="shared" si="9"/>
        <v>24364489.972377934</v>
      </c>
      <c r="N100" s="271">
        <f t="shared" si="10"/>
        <v>27462673.064623922</v>
      </c>
      <c r="O100" s="271">
        <f t="shared" si="11"/>
        <v>29156510.647200003</v>
      </c>
      <c r="P100" s="271">
        <f t="shared" si="12"/>
        <v>30954820.425523225</v>
      </c>
      <c r="Q100" s="271">
        <f t="shared" si="29"/>
        <v>34773271.606532685</v>
      </c>
      <c r="R100" s="272">
        <f t="shared" si="13"/>
        <v>29156510.647200003</v>
      </c>
      <c r="S100" s="271">
        <f t="shared" si="13"/>
        <v>30954820.425523225</v>
      </c>
      <c r="T100" s="271">
        <f t="shared" si="14"/>
        <v>32864046.016027961</v>
      </c>
      <c r="U100" s="271">
        <f t="shared" si="30"/>
        <v>39070013.199912407</v>
      </c>
      <c r="V100" s="271"/>
      <c r="W100" s="271">
        <f t="shared" si="15"/>
        <v>2192804097.5140142</v>
      </c>
      <c r="X100" s="271">
        <f t="shared" si="16"/>
        <v>2471640575.816153</v>
      </c>
      <c r="Y100" s="271">
        <f t="shared" si="17"/>
        <v>2624085958.2480001</v>
      </c>
      <c r="Z100" s="272">
        <f t="shared" si="31"/>
        <v>2785933838.2970901</v>
      </c>
      <c r="AA100" s="272">
        <f t="shared" si="32"/>
        <v>3129594444.5879416</v>
      </c>
      <c r="AB100" s="272">
        <f t="shared" si="18"/>
        <v>2624085958.2480001</v>
      </c>
      <c r="AC100" s="271">
        <f t="shared" si="19"/>
        <v>2785933838.2970901</v>
      </c>
      <c r="AD100" s="271">
        <f t="shared" si="33"/>
        <v>2957764141.4425163</v>
      </c>
      <c r="AE100" s="271">
        <f t="shared" si="34"/>
        <v>3516301187.9921165</v>
      </c>
      <c r="AF100" s="271"/>
      <c r="AG100" s="33" t="str">
        <f t="shared" si="20"/>
        <v>BERTAHAP</v>
      </c>
      <c r="AH100" s="273">
        <f t="shared" si="21"/>
        <v>0</v>
      </c>
      <c r="AI100" s="274">
        <v>2</v>
      </c>
      <c r="AJ100" s="275"/>
      <c r="AK100" s="271" t="e">
        <f>IF(AJ100&gt;#REF!,"LB","KR")</f>
        <v>#REF!</v>
      </c>
      <c r="AL100" s="52">
        <f t="shared" si="22"/>
        <v>2412085000</v>
      </c>
      <c r="AM100" s="52">
        <f t="shared" si="22"/>
        <v>2718805000</v>
      </c>
      <c r="AN100" s="52">
        <f t="shared" si="22"/>
        <v>2886495000</v>
      </c>
      <c r="AO100" s="438">
        <f t="shared" si="22"/>
        <v>3064528000</v>
      </c>
      <c r="AP100" s="438">
        <f t="shared" si="35"/>
        <v>2886495000</v>
      </c>
      <c r="AQ100" s="52">
        <f t="shared" si="35"/>
        <v>3064528000</v>
      </c>
      <c r="AR100" s="52">
        <f t="shared" si="35"/>
        <v>3253541000</v>
      </c>
      <c r="AS100" s="43"/>
      <c r="AT100" s="43"/>
      <c r="AU100" s="311">
        <f t="shared" si="36"/>
        <v>-1856664.5930999964</v>
      </c>
      <c r="AV100" s="311"/>
      <c r="AW100" s="311"/>
      <c r="AX100" s="311"/>
      <c r="AY100" s="311"/>
      <c r="AZ100" s="43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43">
        <v>17</v>
      </c>
      <c r="BX100" s="444" t="s">
        <v>150</v>
      </c>
      <c r="BY100" s="444" t="str">
        <f>F89</f>
        <v>2BR-3</v>
      </c>
      <c r="BZ100" s="445" t="str">
        <f>D89</f>
        <v>03</v>
      </c>
      <c r="CA100" s="444">
        <f t="shared" ref="CA100:CB103" si="80">G89</f>
        <v>85</v>
      </c>
      <c r="CB100" s="444">
        <f t="shared" si="80"/>
        <v>74</v>
      </c>
      <c r="CC100" s="444">
        <f>O89</f>
        <v>29156510.647200003</v>
      </c>
      <c r="CD100" s="444">
        <f t="shared" ref="CD100:CG103" si="81">AL89</f>
        <v>1983270000</v>
      </c>
      <c r="CE100" s="444">
        <f t="shared" si="81"/>
        <v>2235462000</v>
      </c>
      <c r="CF100" s="444">
        <f t="shared" si="81"/>
        <v>2373340000</v>
      </c>
      <c r="CG100" s="444">
        <f t="shared" si="81"/>
        <v>2519723000</v>
      </c>
      <c r="CH100" s="444">
        <f>AR89</f>
        <v>2675134000</v>
      </c>
      <c r="CI100" s="43">
        <v>8</v>
      </c>
      <c r="CJ100" s="438">
        <f t="shared" si="43"/>
        <v>3253541096.7252483</v>
      </c>
      <c r="CK100" s="43">
        <f t="shared" si="44"/>
        <v>3059685000</v>
      </c>
      <c r="CL100" s="43">
        <f t="shared" si="44"/>
        <v>3248400000</v>
      </c>
      <c r="CM100" s="44">
        <f t="shared" si="24"/>
        <v>45895275</v>
      </c>
      <c r="CN100" s="44">
        <f t="shared" si="25"/>
        <v>32484000</v>
      </c>
      <c r="CO100" s="44">
        <f t="shared" si="26"/>
        <v>72162375</v>
      </c>
      <c r="CP100" s="44">
        <f t="shared" si="27"/>
        <v>63844333.333333336</v>
      </c>
      <c r="CQ100" s="43">
        <f t="shared" si="45"/>
        <v>3448753943.8969116</v>
      </c>
    </row>
    <row r="101" spans="1:95">
      <c r="A101" s="3">
        <f t="shared" si="28"/>
        <v>62</v>
      </c>
      <c r="B101" s="263">
        <v>6</v>
      </c>
      <c r="C101" s="264" t="s">
        <v>149</v>
      </c>
      <c r="D101" s="299">
        <v>11</v>
      </c>
      <c r="E101" s="266"/>
      <c r="F101" s="41" t="s">
        <v>62</v>
      </c>
      <c r="G101" s="267">
        <f t="shared" si="3"/>
        <v>101</v>
      </c>
      <c r="H101" s="267">
        <f t="shared" si="4"/>
        <v>90</v>
      </c>
      <c r="I101" s="268">
        <f t="shared" si="5"/>
        <v>27506142.120000001</v>
      </c>
      <c r="J101" s="268">
        <f t="shared" si="6"/>
        <v>1</v>
      </c>
      <c r="K101" s="269">
        <f t="shared" si="7"/>
        <v>1.06</v>
      </c>
      <c r="L101" s="270">
        <f t="shared" si="79"/>
        <v>1</v>
      </c>
      <c r="M101" s="271">
        <f t="shared" si="9"/>
        <v>24364489.972377934</v>
      </c>
      <c r="N101" s="271">
        <f t="shared" si="10"/>
        <v>27462673.064623922</v>
      </c>
      <c r="O101" s="271">
        <f t="shared" si="11"/>
        <v>29156510.647200003</v>
      </c>
      <c r="P101" s="271">
        <f t="shared" si="12"/>
        <v>30954820.425523225</v>
      </c>
      <c r="Q101" s="271">
        <f t="shared" si="29"/>
        <v>34773271.606532685</v>
      </c>
      <c r="R101" s="272">
        <f t="shared" si="13"/>
        <v>29156510.647200003</v>
      </c>
      <c r="S101" s="271">
        <f t="shared" si="13"/>
        <v>30954820.425523225</v>
      </c>
      <c r="T101" s="271">
        <f t="shared" si="14"/>
        <v>32864046.016027961</v>
      </c>
      <c r="U101" s="271">
        <f t="shared" si="30"/>
        <v>39070013.199912407</v>
      </c>
      <c r="V101" s="271"/>
      <c r="W101" s="271">
        <f t="shared" si="15"/>
        <v>2192804097.5140142</v>
      </c>
      <c r="X101" s="271">
        <f t="shared" si="16"/>
        <v>2471640575.816153</v>
      </c>
      <c r="Y101" s="271">
        <f t="shared" si="17"/>
        <v>2624085958.2480001</v>
      </c>
      <c r="Z101" s="272">
        <f t="shared" si="31"/>
        <v>2785933838.2970901</v>
      </c>
      <c r="AA101" s="272">
        <f t="shared" si="32"/>
        <v>3129594444.5879416</v>
      </c>
      <c r="AB101" s="272">
        <f t="shared" si="18"/>
        <v>2624085958.2480001</v>
      </c>
      <c r="AC101" s="271">
        <f t="shared" si="19"/>
        <v>2785933838.2970901</v>
      </c>
      <c r="AD101" s="271">
        <f t="shared" si="33"/>
        <v>2957764141.4425163</v>
      </c>
      <c r="AE101" s="271">
        <f t="shared" si="34"/>
        <v>3516301187.9921165</v>
      </c>
      <c r="AF101" s="271"/>
      <c r="AG101" s="33" t="str">
        <f t="shared" si="20"/>
        <v>BERTAHAP</v>
      </c>
      <c r="AH101" s="273">
        <f t="shared" si="21"/>
        <v>0</v>
      </c>
      <c r="AI101" s="274">
        <v>2</v>
      </c>
      <c r="AJ101" s="275"/>
      <c r="AK101" s="271" t="e">
        <f>IF(AJ101&gt;#REF!,"LB","KR")</f>
        <v>#REF!</v>
      </c>
      <c r="AL101" s="52">
        <f t="shared" si="22"/>
        <v>2412085000</v>
      </c>
      <c r="AM101" s="52">
        <f t="shared" si="22"/>
        <v>2718805000</v>
      </c>
      <c r="AN101" s="52">
        <f t="shared" si="22"/>
        <v>2886495000</v>
      </c>
      <c r="AO101" s="438">
        <f t="shared" si="22"/>
        <v>3064528000</v>
      </c>
      <c r="AP101" s="438">
        <f t="shared" si="35"/>
        <v>2886495000</v>
      </c>
      <c r="AQ101" s="52">
        <f t="shared" si="35"/>
        <v>3064528000</v>
      </c>
      <c r="AR101" s="52">
        <f t="shared" si="35"/>
        <v>3253541000</v>
      </c>
      <c r="AS101" s="43"/>
      <c r="AT101" s="43"/>
      <c r="AU101" s="311">
        <f t="shared" si="36"/>
        <v>-1856664.5930999964</v>
      </c>
      <c r="AV101" s="311"/>
      <c r="AW101" s="311"/>
      <c r="AX101" s="311"/>
      <c r="AY101" s="311"/>
      <c r="AZ101" s="43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43"/>
      <c r="BX101" s="444"/>
      <c r="BY101" s="444" t="str">
        <f>F90</f>
        <v>2BR-5</v>
      </c>
      <c r="BZ101" s="445" t="str">
        <f>D90</f>
        <v>05</v>
      </c>
      <c r="CA101" s="444">
        <f t="shared" si="80"/>
        <v>85</v>
      </c>
      <c r="CB101" s="444">
        <f t="shared" si="80"/>
        <v>74</v>
      </c>
      <c r="CC101" s="444">
        <f>O90</f>
        <v>29156510.647200003</v>
      </c>
      <c r="CD101" s="444">
        <f t="shared" si="81"/>
        <v>1983270000</v>
      </c>
      <c r="CE101" s="444">
        <f t="shared" si="81"/>
        <v>2235462000</v>
      </c>
      <c r="CF101" s="444">
        <f t="shared" si="81"/>
        <v>2373340000</v>
      </c>
      <c r="CG101" s="444">
        <f t="shared" si="81"/>
        <v>2519723000</v>
      </c>
      <c r="CH101" s="444">
        <f>AR90</f>
        <v>2675134000</v>
      </c>
      <c r="CI101" s="43"/>
      <c r="CJ101" s="438">
        <f t="shared" si="43"/>
        <v>3253541096.7252483</v>
      </c>
      <c r="CK101" s="43">
        <f t="shared" si="44"/>
        <v>3059685000</v>
      </c>
      <c r="CL101" s="43">
        <f t="shared" si="44"/>
        <v>3248400000</v>
      </c>
      <c r="CM101" s="44">
        <f t="shared" si="24"/>
        <v>45895275</v>
      </c>
      <c r="CN101" s="44">
        <f t="shared" si="25"/>
        <v>32484000</v>
      </c>
      <c r="CO101" s="44">
        <f t="shared" si="26"/>
        <v>72162375</v>
      </c>
      <c r="CP101" s="44">
        <f t="shared" si="27"/>
        <v>63844333.333333336</v>
      </c>
      <c r="CQ101" s="43">
        <f t="shared" si="45"/>
        <v>3448753943.8969116</v>
      </c>
    </row>
    <row r="102" spans="1:95">
      <c r="A102" s="3">
        <f t="shared" si="28"/>
        <v>63</v>
      </c>
      <c r="B102" s="263">
        <v>7</v>
      </c>
      <c r="C102" s="264" t="s">
        <v>149</v>
      </c>
      <c r="D102" s="299">
        <v>19</v>
      </c>
      <c r="E102" s="266"/>
      <c r="F102" s="41" t="s">
        <v>78</v>
      </c>
      <c r="G102" s="267">
        <f t="shared" si="3"/>
        <v>138</v>
      </c>
      <c r="H102" s="267">
        <f t="shared" si="4"/>
        <v>120</v>
      </c>
      <c r="I102" s="268">
        <f t="shared" si="5"/>
        <v>27506142.120000001</v>
      </c>
      <c r="J102" s="268">
        <f t="shared" si="6"/>
        <v>1</v>
      </c>
      <c r="K102" s="269">
        <f t="shared" si="7"/>
        <v>1.06</v>
      </c>
      <c r="L102" s="270">
        <f t="shared" si="79"/>
        <v>1</v>
      </c>
      <c r="M102" s="271">
        <f t="shared" si="9"/>
        <v>24364489.972377934</v>
      </c>
      <c r="N102" s="271">
        <f t="shared" si="10"/>
        <v>27462673.064623922</v>
      </c>
      <c r="O102" s="271">
        <f t="shared" si="11"/>
        <v>29156510.647200003</v>
      </c>
      <c r="P102" s="271">
        <f t="shared" si="12"/>
        <v>30954820.425523225</v>
      </c>
      <c r="Q102" s="271">
        <f t="shared" si="29"/>
        <v>34773271.606532685</v>
      </c>
      <c r="R102" s="272">
        <f t="shared" si="13"/>
        <v>29156510.647200003</v>
      </c>
      <c r="S102" s="271">
        <f t="shared" si="13"/>
        <v>30954820.425523225</v>
      </c>
      <c r="T102" s="271">
        <f t="shared" si="14"/>
        <v>32864046.016027961</v>
      </c>
      <c r="U102" s="271">
        <f t="shared" si="30"/>
        <v>39070013.199912407</v>
      </c>
      <c r="V102" s="271"/>
      <c r="W102" s="271">
        <f t="shared" si="15"/>
        <v>2923738796.6853518</v>
      </c>
      <c r="X102" s="271">
        <f t="shared" si="16"/>
        <v>3295520767.7548704</v>
      </c>
      <c r="Y102" s="271">
        <f t="shared" si="17"/>
        <v>3498781277.6640005</v>
      </c>
      <c r="Z102" s="272">
        <f t="shared" si="31"/>
        <v>3714578451.0627871</v>
      </c>
      <c r="AA102" s="272">
        <f t="shared" si="32"/>
        <v>4172792592.7839222</v>
      </c>
      <c r="AB102" s="272">
        <f t="shared" si="18"/>
        <v>3498781277.6640005</v>
      </c>
      <c r="AC102" s="271">
        <f t="shared" si="19"/>
        <v>3714578451.0627871</v>
      </c>
      <c r="AD102" s="271">
        <f t="shared" si="33"/>
        <v>3943685521.9233551</v>
      </c>
      <c r="AE102" s="271">
        <f t="shared" si="34"/>
        <v>4688401583.9894886</v>
      </c>
      <c r="AF102" s="271"/>
      <c r="AG102" s="33" t="str">
        <f t="shared" si="20"/>
        <v>BERTAHAP</v>
      </c>
      <c r="AH102" s="273">
        <f t="shared" si="21"/>
        <v>0</v>
      </c>
      <c r="AI102" s="274">
        <v>2</v>
      </c>
      <c r="AJ102" s="275"/>
      <c r="AK102" s="271" t="e">
        <f>IF(AJ102&gt;#REF!,"LB","KR")</f>
        <v>#REF!</v>
      </c>
      <c r="AL102" s="52">
        <f t="shared" si="22"/>
        <v>3216113000</v>
      </c>
      <c r="AM102" s="52">
        <f t="shared" si="22"/>
        <v>3625073000</v>
      </c>
      <c r="AN102" s="52">
        <f t="shared" si="22"/>
        <v>3848660000</v>
      </c>
      <c r="AO102" s="438">
        <f t="shared" si="22"/>
        <v>4086037000</v>
      </c>
      <c r="AP102" s="438">
        <f t="shared" si="35"/>
        <v>3848660000</v>
      </c>
      <c r="AQ102" s="52">
        <f t="shared" si="35"/>
        <v>4086037000</v>
      </c>
      <c r="AR102" s="52">
        <f t="shared" si="35"/>
        <v>4338055000</v>
      </c>
      <c r="AS102" s="43"/>
      <c r="AT102" s="43"/>
      <c r="AU102" s="311">
        <f t="shared" si="36"/>
        <v>-1856664.5930999964</v>
      </c>
      <c r="AV102" s="311"/>
      <c r="AW102" s="311"/>
      <c r="AX102" s="311"/>
      <c r="AY102" s="311"/>
      <c r="AZ102" s="43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43"/>
      <c r="BX102" s="449"/>
      <c r="BY102" s="444" t="str">
        <f>F91</f>
        <v>2BR-7</v>
      </c>
      <c r="BZ102" s="445" t="str">
        <f>D91</f>
        <v>07</v>
      </c>
      <c r="CA102" s="444">
        <f t="shared" si="80"/>
        <v>101</v>
      </c>
      <c r="CB102" s="444">
        <f t="shared" si="80"/>
        <v>90</v>
      </c>
      <c r="CC102" s="444">
        <f>O91</f>
        <v>29156510.647200003</v>
      </c>
      <c r="CD102" s="444">
        <f t="shared" si="81"/>
        <v>2412085000</v>
      </c>
      <c r="CE102" s="444">
        <f t="shared" si="81"/>
        <v>2718805000</v>
      </c>
      <c r="CF102" s="444">
        <f t="shared" si="81"/>
        <v>2886495000</v>
      </c>
      <c r="CG102" s="444">
        <f t="shared" si="81"/>
        <v>3064528000</v>
      </c>
      <c r="CH102" s="444">
        <f>AR91</f>
        <v>3253541000</v>
      </c>
      <c r="CI102" s="43"/>
      <c r="CJ102" s="438">
        <f t="shared" si="43"/>
        <v>4338054441.7410917</v>
      </c>
      <c r="CK102" s="43">
        <f t="shared" si="44"/>
        <v>4079580000</v>
      </c>
      <c r="CL102" s="43">
        <f t="shared" si="44"/>
        <v>4331200000</v>
      </c>
      <c r="CM102" s="44">
        <f t="shared" si="24"/>
        <v>61193700</v>
      </c>
      <c r="CN102" s="44">
        <f t="shared" si="25"/>
        <v>43312000</v>
      </c>
      <c r="CO102" s="44">
        <f t="shared" si="26"/>
        <v>96216500</v>
      </c>
      <c r="CP102" s="44">
        <f t="shared" si="27"/>
        <v>85125770.833333328</v>
      </c>
      <c r="CQ102" s="43">
        <f t="shared" si="45"/>
        <v>4598338591.8625488</v>
      </c>
    </row>
    <row r="103" spans="1:95">
      <c r="A103" s="3">
        <f t="shared" si="28"/>
        <v>64</v>
      </c>
      <c r="B103" s="263">
        <v>8</v>
      </c>
      <c r="C103" s="264" t="s">
        <v>149</v>
      </c>
      <c r="D103" s="299">
        <v>21</v>
      </c>
      <c r="E103" s="266"/>
      <c r="F103" s="41" t="s">
        <v>84</v>
      </c>
      <c r="G103" s="267">
        <f t="shared" si="3"/>
        <v>132</v>
      </c>
      <c r="H103" s="267">
        <f t="shared" si="4"/>
        <v>112</v>
      </c>
      <c r="I103" s="268">
        <f t="shared" si="5"/>
        <v>27506142.120000001</v>
      </c>
      <c r="J103" s="268">
        <f t="shared" si="6"/>
        <v>3</v>
      </c>
      <c r="K103" s="269">
        <f t="shared" si="7"/>
        <v>1.1000000000000001</v>
      </c>
      <c r="L103" s="270">
        <f t="shared" si="79"/>
        <v>1</v>
      </c>
      <c r="M103" s="271">
        <f t="shared" si="9"/>
        <v>25283904.688316725</v>
      </c>
      <c r="N103" s="271">
        <f t="shared" si="10"/>
        <v>28499000.350081429</v>
      </c>
      <c r="O103" s="271">
        <f t="shared" si="11"/>
        <v>30256756.332000002</v>
      </c>
      <c r="P103" s="271">
        <f t="shared" si="12"/>
        <v>32122926.856675044</v>
      </c>
      <c r="Q103" s="271">
        <f t="shared" si="29"/>
        <v>36085470.535081089</v>
      </c>
      <c r="R103" s="272">
        <f t="shared" si="13"/>
        <v>30256756.332000002</v>
      </c>
      <c r="S103" s="271">
        <f t="shared" si="13"/>
        <v>32122926.856675044</v>
      </c>
      <c r="T103" s="271">
        <f t="shared" si="14"/>
        <v>34104198.695878074</v>
      </c>
      <c r="U103" s="271">
        <f t="shared" si="30"/>
        <v>40544353.320663817</v>
      </c>
      <c r="V103" s="271"/>
      <c r="W103" s="271">
        <f t="shared" si="15"/>
        <v>2831797325.0914731</v>
      </c>
      <c r="X103" s="271">
        <f t="shared" si="16"/>
        <v>3191888039.2091198</v>
      </c>
      <c r="Y103" s="271">
        <f t="shared" si="17"/>
        <v>3388756709.184</v>
      </c>
      <c r="Z103" s="272">
        <f t="shared" si="31"/>
        <v>3597767807.9476051</v>
      </c>
      <c r="AA103" s="272">
        <f t="shared" si="32"/>
        <v>4041572699.9290819</v>
      </c>
      <c r="AB103" s="272">
        <f t="shared" si="18"/>
        <v>3388756709.184</v>
      </c>
      <c r="AC103" s="271">
        <f t="shared" si="19"/>
        <v>3597767807.9476051</v>
      </c>
      <c r="AD103" s="271">
        <f t="shared" si="33"/>
        <v>3819670253.938344</v>
      </c>
      <c r="AE103" s="271">
        <f t="shared" si="34"/>
        <v>4540967571.9143476</v>
      </c>
      <c r="AF103" s="271"/>
      <c r="AG103" s="33" t="str">
        <f t="shared" si="20"/>
        <v>BERTAHAP</v>
      </c>
      <c r="AH103" s="273">
        <f t="shared" si="21"/>
        <v>0</v>
      </c>
      <c r="AI103" s="274">
        <v>2</v>
      </c>
      <c r="AJ103" s="275"/>
      <c r="AK103" s="271" t="e">
        <f>IF(AJ103&gt;#REF!,"LB","KR")</f>
        <v>#REF!</v>
      </c>
      <c r="AL103" s="52">
        <f t="shared" si="22"/>
        <v>3114978000</v>
      </c>
      <c r="AM103" s="52">
        <f t="shared" si="22"/>
        <v>3511077000</v>
      </c>
      <c r="AN103" s="52">
        <f t="shared" si="22"/>
        <v>3727633000</v>
      </c>
      <c r="AO103" s="438">
        <f t="shared" si="22"/>
        <v>3957545000</v>
      </c>
      <c r="AP103" s="438">
        <f t="shared" si="35"/>
        <v>3727633000</v>
      </c>
      <c r="AQ103" s="52">
        <f t="shared" si="35"/>
        <v>3957545000</v>
      </c>
      <c r="AR103" s="52">
        <f t="shared" si="35"/>
        <v>4201638000</v>
      </c>
      <c r="AS103" s="43"/>
      <c r="AT103" s="43"/>
      <c r="AU103" s="311">
        <f t="shared" si="36"/>
        <v>-756418.90829999745</v>
      </c>
      <c r="AV103" s="311"/>
      <c r="AW103" s="311"/>
      <c r="AX103" s="311"/>
      <c r="AY103" s="311"/>
      <c r="AZ103" s="43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43"/>
      <c r="BX103" s="449"/>
      <c r="BY103" s="444" t="str">
        <f>F92</f>
        <v>2BR-9</v>
      </c>
      <c r="BZ103" s="445" t="str">
        <f>D92</f>
        <v>09</v>
      </c>
      <c r="CA103" s="444">
        <f t="shared" si="80"/>
        <v>101</v>
      </c>
      <c r="CB103" s="444">
        <f t="shared" si="80"/>
        <v>90</v>
      </c>
      <c r="CC103" s="444">
        <f>O92</f>
        <v>29156510.647200003</v>
      </c>
      <c r="CD103" s="444">
        <f t="shared" si="81"/>
        <v>2412085000</v>
      </c>
      <c r="CE103" s="444">
        <f t="shared" si="81"/>
        <v>2718805000</v>
      </c>
      <c r="CF103" s="444">
        <f t="shared" si="81"/>
        <v>2886495000</v>
      </c>
      <c r="CG103" s="444">
        <f t="shared" si="81"/>
        <v>3064528000</v>
      </c>
      <c r="CH103" s="444">
        <f>AR92</f>
        <v>3253541000</v>
      </c>
      <c r="CI103" s="43"/>
      <c r="CJ103" s="438">
        <f t="shared" si="43"/>
        <v>4201637348.2766428</v>
      </c>
      <c r="CK103" s="43">
        <f t="shared" si="44"/>
        <v>3951291000</v>
      </c>
      <c r="CL103" s="43">
        <f t="shared" si="44"/>
        <v>4194998000</v>
      </c>
      <c r="CM103" s="44">
        <f t="shared" si="24"/>
        <v>59269365</v>
      </c>
      <c r="CN103" s="44">
        <f t="shared" si="25"/>
        <v>41949980</v>
      </c>
      <c r="CO103" s="44">
        <f t="shared" si="26"/>
        <v>93190825</v>
      </c>
      <c r="CP103" s="44">
        <f t="shared" si="27"/>
        <v>82448854.166666672</v>
      </c>
      <c r="CQ103" s="43">
        <f t="shared" si="45"/>
        <v>4453735961.4393721</v>
      </c>
    </row>
    <row r="104" spans="1:95">
      <c r="A104" s="3">
        <f t="shared" si="28"/>
        <v>65</v>
      </c>
      <c r="B104" s="263">
        <v>1</v>
      </c>
      <c r="C104" s="264" t="s">
        <v>151</v>
      </c>
      <c r="D104" s="265" t="s">
        <v>19</v>
      </c>
      <c r="E104" s="266"/>
      <c r="F104" s="41" t="s">
        <v>72</v>
      </c>
      <c r="G104" s="267">
        <f t="shared" ref="G104:G167" si="82">SUMIF($X$10:$X$28,F104,$AD$10:$AD$28)</f>
        <v>175</v>
      </c>
      <c r="H104" s="267">
        <f t="shared" ref="H104:H167" si="83">SUMIF($X$10:$X$28,F104,$Z$10:$Z$28)</f>
        <v>156</v>
      </c>
      <c r="I104" s="268">
        <f t="shared" ref="I104:I167" si="84">$I$27</f>
        <v>27506142.120000001</v>
      </c>
      <c r="J104" s="268">
        <f t="shared" ref="J104:J167" si="85">SUMIF($AR$4:$AR$22,D104,$AS$4:$AS$22)</f>
        <v>5</v>
      </c>
      <c r="K104" s="269">
        <f t="shared" ref="K104:K167" si="86">IF(J104=$AN$25,$AM$25,IF(J104=$AN$26,$AM$26,IF(J104=$AN$27,$AM$27,IF(J104=$AN$28,$AM$28,IF(J104=$AN$29,$AM$29,IF(J104=$AN$30,$AM$30))))))</f>
        <v>1.08</v>
      </c>
      <c r="L104" s="319">
        <f t="shared" ref="L104:L113" si="87">SUMIF($AR$4:$AR$22,D104,$BI$4:$BI$22)</f>
        <v>1.01</v>
      </c>
      <c r="M104" s="271">
        <f t="shared" ref="M104:M167" si="88">$O104/(1+6%/12)^36</f>
        <v>25072439.303650804</v>
      </c>
      <c r="N104" s="271">
        <f t="shared" ref="N104:N167" si="89">$O104/(1+6%/12)^12</f>
        <v>28260645.074426204</v>
      </c>
      <c r="O104" s="271">
        <f t="shared" ref="O104:O167" si="90">$I$27*K104*L104</f>
        <v>30003699.824496005</v>
      </c>
      <c r="P104" s="271">
        <f t="shared" ref="P104:P167" si="91">$O104*(1+6%/12)^12</f>
        <v>31854262.37751013</v>
      </c>
      <c r="Q104" s="271">
        <f t="shared" si="29"/>
        <v>35783664.781514958</v>
      </c>
      <c r="R104" s="272">
        <f t="shared" ref="R104:S167" si="92">O104</f>
        <v>30003699.824496005</v>
      </c>
      <c r="S104" s="271">
        <f t="shared" si="92"/>
        <v>31854262.37751013</v>
      </c>
      <c r="T104" s="271">
        <f t="shared" ref="T104:T167" si="93">$O104*(1+6%/12)^24</f>
        <v>33818963.579512551</v>
      </c>
      <c r="U104" s="271">
        <f t="shared" si="30"/>
        <v>40205255.092891</v>
      </c>
      <c r="V104" s="271"/>
      <c r="W104" s="271">
        <f t="shared" ref="W104:W167" si="94">M104*H104</f>
        <v>3911300531.3695254</v>
      </c>
      <c r="X104" s="271">
        <f t="shared" ref="X104:X167" si="95">N104*H104</f>
        <v>4408660631.6104879</v>
      </c>
      <c r="Y104" s="271">
        <f t="shared" ref="Y104:Y167" si="96">O104*H104</f>
        <v>4680577172.621377</v>
      </c>
      <c r="Z104" s="272">
        <f t="shared" si="31"/>
        <v>4969264930.8915806</v>
      </c>
      <c r="AA104" s="272">
        <f t="shared" si="32"/>
        <v>5582251705.9163332</v>
      </c>
      <c r="AB104" s="272">
        <f t="shared" ref="AB104:AB167" si="97">R104*H104</f>
        <v>4680577172.621377</v>
      </c>
      <c r="AC104" s="271">
        <f t="shared" ref="AC104:AC167" si="98">S104*H104</f>
        <v>4969264930.8915806</v>
      </c>
      <c r="AD104" s="271">
        <f t="shared" si="33"/>
        <v>5275758318.4039583</v>
      </c>
      <c r="AE104" s="271">
        <f t="shared" si="34"/>
        <v>6272019794.4909964</v>
      </c>
      <c r="AF104" s="271"/>
      <c r="AG104" s="33" t="str">
        <f t="shared" ref="AG104:AG167" si="99">IF(AI104=$H$32,$M$32,IF(AI104=$H$33,$M$33,IF(AI104=$H$34,$M$34)))</f>
        <v>BERTAHAP</v>
      </c>
      <c r="AH104" s="273">
        <f t="shared" ref="AH104:AH167" si="100">IF(AG104=$M$32,$N$32,IF(AG104=$M$33,$N$33,$N$34))</f>
        <v>0</v>
      </c>
      <c r="AI104" s="274">
        <v>2</v>
      </c>
      <c r="AJ104" s="275"/>
      <c r="AK104" s="271" t="e">
        <f>IF(AJ104&gt;#REF!,"LB","KR")</f>
        <v>#REF!</v>
      </c>
      <c r="AL104" s="52">
        <f t="shared" ref="AL104:AO167" si="101">ROUNDUP((W104*(1+$J$5)),-3)</f>
        <v>4302431000</v>
      </c>
      <c r="AM104" s="52">
        <f t="shared" si="101"/>
        <v>4849527000</v>
      </c>
      <c r="AN104" s="52">
        <f t="shared" si="101"/>
        <v>5148635000</v>
      </c>
      <c r="AO104" s="438">
        <f t="shared" si="101"/>
        <v>5466192000</v>
      </c>
      <c r="AP104" s="438">
        <f t="shared" ref="AP104:AR167" si="102">ROUNDUP((AB104*(1+$J$5)),-3)</f>
        <v>5148635000</v>
      </c>
      <c r="AQ104" s="52">
        <f t="shared" si="102"/>
        <v>5466192000</v>
      </c>
      <c r="AR104" s="52">
        <f t="shared" si="102"/>
        <v>5803335000</v>
      </c>
      <c r="AS104" s="43"/>
      <c r="AT104" s="43"/>
      <c r="AU104" s="311">
        <f t="shared" si="36"/>
        <v>-1009475.415803995</v>
      </c>
      <c r="AV104" s="311"/>
      <c r="AW104" s="311"/>
      <c r="AX104" s="311"/>
      <c r="AY104" s="311"/>
      <c r="AZ104" s="43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43">
        <v>18</v>
      </c>
      <c r="BX104" s="444" t="s">
        <v>147</v>
      </c>
      <c r="BY104" s="444" t="str">
        <f>F79</f>
        <v>3BR-21</v>
      </c>
      <c r="BZ104" s="445">
        <f>D79</f>
        <v>21</v>
      </c>
      <c r="CA104" s="444">
        <f>G79</f>
        <v>132</v>
      </c>
      <c r="CB104" s="444">
        <f>H79</f>
        <v>112</v>
      </c>
      <c r="CC104" s="444">
        <f>O79</f>
        <v>30256756.332000002</v>
      </c>
      <c r="CD104" s="444">
        <f>AL79</f>
        <v>3114978000</v>
      </c>
      <c r="CE104" s="444">
        <f>AM79</f>
        <v>3511077000</v>
      </c>
      <c r="CF104" s="444">
        <f>AN79</f>
        <v>3727633000</v>
      </c>
      <c r="CG104" s="444">
        <f>AO79</f>
        <v>3957545000</v>
      </c>
      <c r="CH104" s="444">
        <f>AR79</f>
        <v>4201638000</v>
      </c>
      <c r="CI104" s="43">
        <v>3</v>
      </c>
      <c r="CJ104" s="438">
        <f t="shared" si="43"/>
        <v>5803334253.9506178</v>
      </c>
      <c r="CK104" s="43">
        <f t="shared" si="44"/>
        <v>5457554000</v>
      </c>
      <c r="CL104" s="43">
        <f t="shared" si="44"/>
        <v>5794164000</v>
      </c>
      <c r="CM104" s="44">
        <f t="shared" ref="CM104:CM167" si="103">(CK104*90%)*40%/24</f>
        <v>81863310</v>
      </c>
      <c r="CN104" s="44">
        <f t="shared" ref="CN104:CN167" si="104">(CL104*90%)*40%/36</f>
        <v>57941640</v>
      </c>
      <c r="CO104" s="44">
        <f t="shared" ref="CO104:CO167" si="105">(AN104*90%)/36</f>
        <v>128715875</v>
      </c>
      <c r="CP104" s="44">
        <f t="shared" ref="CP104:CP167" si="106">AO104/48</f>
        <v>113879000</v>
      </c>
      <c r="CQ104" s="43">
        <f t="shared" si="45"/>
        <v>6151534893.05058</v>
      </c>
    </row>
    <row r="105" spans="1:95">
      <c r="A105" s="3">
        <f t="shared" ref="A105:A168" si="107">A104+1</f>
        <v>66</v>
      </c>
      <c r="B105" s="263">
        <v>2</v>
      </c>
      <c r="C105" s="264" t="s">
        <v>151</v>
      </c>
      <c r="D105" s="265" t="s">
        <v>29</v>
      </c>
      <c r="E105" s="266"/>
      <c r="F105" s="41" t="s">
        <v>74</v>
      </c>
      <c r="G105" s="267">
        <f t="shared" si="82"/>
        <v>85</v>
      </c>
      <c r="H105" s="267">
        <f t="shared" si="83"/>
        <v>74</v>
      </c>
      <c r="I105" s="268">
        <f t="shared" si="84"/>
        <v>27506142.120000001</v>
      </c>
      <c r="J105" s="268">
        <f t="shared" si="85"/>
        <v>1</v>
      </c>
      <c r="K105" s="269">
        <f t="shared" si="86"/>
        <v>1.06</v>
      </c>
      <c r="L105" s="319">
        <f t="shared" si="87"/>
        <v>1.01</v>
      </c>
      <c r="M105" s="271">
        <f t="shared" si="88"/>
        <v>24608134.872101717</v>
      </c>
      <c r="N105" s="271">
        <f t="shared" si="89"/>
        <v>27737299.795270164</v>
      </c>
      <c r="O105" s="271">
        <f t="shared" si="90"/>
        <v>29448075.753672004</v>
      </c>
      <c r="P105" s="271">
        <f t="shared" si="91"/>
        <v>31264368.62977846</v>
      </c>
      <c r="Q105" s="271">
        <f t="shared" ref="Q105:Q168" si="108">P105*$Q$39</f>
        <v>35121004.32259801</v>
      </c>
      <c r="R105" s="272">
        <f t="shared" si="92"/>
        <v>29448075.753672004</v>
      </c>
      <c r="S105" s="271">
        <f t="shared" si="92"/>
        <v>31264368.62977846</v>
      </c>
      <c r="T105" s="271">
        <f t="shared" si="93"/>
        <v>33192686.476188242</v>
      </c>
      <c r="U105" s="271">
        <f t="shared" ref="U105:U168" si="109">T105*$U$39</f>
        <v>39460713.331911534</v>
      </c>
      <c r="V105" s="271"/>
      <c r="W105" s="271">
        <f t="shared" si="94"/>
        <v>1821001980.535527</v>
      </c>
      <c r="X105" s="271">
        <f t="shared" si="95"/>
        <v>2052560184.849992</v>
      </c>
      <c r="Y105" s="271">
        <f t="shared" si="96"/>
        <v>2179157605.7717285</v>
      </c>
      <c r="Z105" s="272">
        <f t="shared" ref="Z105:Z168" si="110">P105*H105</f>
        <v>2313563278.6036062</v>
      </c>
      <c r="AA105" s="272">
        <f t="shared" ref="AA105:AA168" si="111">H105*Q105</f>
        <v>2598954319.8722529</v>
      </c>
      <c r="AB105" s="272">
        <f t="shared" si="97"/>
        <v>2179157605.7717285</v>
      </c>
      <c r="AC105" s="271">
        <f t="shared" si="98"/>
        <v>2313563278.6036062</v>
      </c>
      <c r="AD105" s="271">
        <f t="shared" ref="AD105:AD168" si="112">T105*H105</f>
        <v>2456258799.2379298</v>
      </c>
      <c r="AE105" s="271">
        <f t="shared" ref="AE105:AE168" si="113">H105*U105</f>
        <v>2920092786.5614533</v>
      </c>
      <c r="AF105" s="271"/>
      <c r="AG105" s="33" t="str">
        <f t="shared" si="99"/>
        <v>BERTAHAP</v>
      </c>
      <c r="AH105" s="273">
        <f t="shared" si="100"/>
        <v>0</v>
      </c>
      <c r="AI105" s="274">
        <v>2</v>
      </c>
      <c r="AJ105" s="275"/>
      <c r="AK105" s="271" t="e">
        <f>IF(AJ105&gt;#REF!,"LB","KR")</f>
        <v>#REF!</v>
      </c>
      <c r="AL105" s="52">
        <f t="shared" si="101"/>
        <v>2003103000</v>
      </c>
      <c r="AM105" s="52">
        <f t="shared" si="101"/>
        <v>2257817000</v>
      </c>
      <c r="AN105" s="52">
        <f t="shared" si="101"/>
        <v>2397074000</v>
      </c>
      <c r="AO105" s="438">
        <f t="shared" si="101"/>
        <v>2544920000</v>
      </c>
      <c r="AP105" s="438">
        <f t="shared" si="102"/>
        <v>2397074000</v>
      </c>
      <c r="AQ105" s="52">
        <f t="shared" si="102"/>
        <v>2544920000</v>
      </c>
      <c r="AR105" s="52">
        <f t="shared" si="102"/>
        <v>2701885000</v>
      </c>
      <c r="AS105" s="43"/>
      <c r="AT105" s="43"/>
      <c r="AU105" s="311">
        <f t="shared" ref="AU105:AU168" si="114">O105-$O$318</f>
        <v>-1565099.486627996</v>
      </c>
      <c r="AV105" s="311"/>
      <c r="AW105" s="311"/>
      <c r="AX105" s="311"/>
      <c r="AY105" s="311"/>
      <c r="AZ105" s="43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43">
        <v>19</v>
      </c>
      <c r="BX105" s="444" t="s">
        <v>150</v>
      </c>
      <c r="BY105" s="444" t="str">
        <f>F93</f>
        <v>2BR-11</v>
      </c>
      <c r="BZ105" s="445">
        <f>D93</f>
        <v>11</v>
      </c>
      <c r="CA105" s="444">
        <f>G93</f>
        <v>101</v>
      </c>
      <c r="CB105" s="444">
        <f>H93</f>
        <v>90</v>
      </c>
      <c r="CC105" s="444">
        <f>O93</f>
        <v>29156510.647200003</v>
      </c>
      <c r="CD105" s="444">
        <f t="shared" ref="CD105:CG106" si="115">AL93</f>
        <v>2412085000</v>
      </c>
      <c r="CE105" s="444">
        <f t="shared" si="115"/>
        <v>2718805000</v>
      </c>
      <c r="CF105" s="444">
        <f t="shared" si="115"/>
        <v>2886495000</v>
      </c>
      <c r="CG105" s="444">
        <f t="shared" si="115"/>
        <v>3064528000</v>
      </c>
      <c r="CH105" s="444">
        <f>AR93</f>
        <v>3253541000</v>
      </c>
      <c r="CI105" s="43">
        <v>4</v>
      </c>
      <c r="CJ105" s="438">
        <f t="shared" ref="CJ105:CJ168" si="116">AO105*$CJ$38</f>
        <v>2701884860.5325255</v>
      </c>
      <c r="CK105" s="43">
        <f t="shared" ref="CK105:CL168" si="117">ROUNDUP(AN105+(AN105*6%),-3)</f>
        <v>2540899000</v>
      </c>
      <c r="CL105" s="43">
        <f t="shared" si="117"/>
        <v>2697616000</v>
      </c>
      <c r="CM105" s="44">
        <f t="shared" si="103"/>
        <v>38113485</v>
      </c>
      <c r="CN105" s="44">
        <f t="shared" si="104"/>
        <v>26976160</v>
      </c>
      <c r="CO105" s="44">
        <f t="shared" si="105"/>
        <v>59926850</v>
      </c>
      <c r="CP105" s="44">
        <f t="shared" si="106"/>
        <v>53019166.666666664</v>
      </c>
      <c r="CQ105" s="43">
        <f t="shared" ref="CQ105:CQ168" si="118">CL105*$CQ$38</f>
        <v>2863998836.0791192</v>
      </c>
    </row>
    <row r="106" spans="1:95">
      <c r="A106" s="3">
        <f t="shared" si="107"/>
        <v>67</v>
      </c>
      <c r="B106" s="263">
        <v>3</v>
      </c>
      <c r="C106" s="264" t="s">
        <v>151</v>
      </c>
      <c r="D106" s="265" t="s">
        <v>32</v>
      </c>
      <c r="E106" s="266"/>
      <c r="F106" s="41" t="s">
        <v>56</v>
      </c>
      <c r="G106" s="267">
        <f t="shared" si="82"/>
        <v>85</v>
      </c>
      <c r="H106" s="267">
        <f t="shared" si="83"/>
        <v>74</v>
      </c>
      <c r="I106" s="268">
        <f t="shared" si="84"/>
        <v>27506142.120000001</v>
      </c>
      <c r="J106" s="268">
        <f t="shared" si="85"/>
        <v>1</v>
      </c>
      <c r="K106" s="269">
        <f t="shared" si="86"/>
        <v>1.06</v>
      </c>
      <c r="L106" s="319">
        <f t="shared" si="87"/>
        <v>1.01</v>
      </c>
      <c r="M106" s="271">
        <f t="shared" si="88"/>
        <v>24608134.872101717</v>
      </c>
      <c r="N106" s="271">
        <f t="shared" si="89"/>
        <v>27737299.795270164</v>
      </c>
      <c r="O106" s="271">
        <f t="shared" si="90"/>
        <v>29448075.753672004</v>
      </c>
      <c r="P106" s="271">
        <f t="shared" si="91"/>
        <v>31264368.62977846</v>
      </c>
      <c r="Q106" s="271">
        <f t="shared" si="108"/>
        <v>35121004.32259801</v>
      </c>
      <c r="R106" s="272">
        <f t="shared" si="92"/>
        <v>29448075.753672004</v>
      </c>
      <c r="S106" s="271">
        <f t="shared" si="92"/>
        <v>31264368.62977846</v>
      </c>
      <c r="T106" s="271">
        <f t="shared" si="93"/>
        <v>33192686.476188242</v>
      </c>
      <c r="U106" s="271">
        <f t="shared" si="109"/>
        <v>39460713.331911534</v>
      </c>
      <c r="V106" s="271"/>
      <c r="W106" s="271">
        <f t="shared" si="94"/>
        <v>1821001980.535527</v>
      </c>
      <c r="X106" s="271">
        <f t="shared" si="95"/>
        <v>2052560184.849992</v>
      </c>
      <c r="Y106" s="271">
        <f t="shared" si="96"/>
        <v>2179157605.7717285</v>
      </c>
      <c r="Z106" s="272">
        <f t="shared" si="110"/>
        <v>2313563278.6036062</v>
      </c>
      <c r="AA106" s="272">
        <f t="shared" si="111"/>
        <v>2598954319.8722529</v>
      </c>
      <c r="AB106" s="272">
        <f t="shared" si="97"/>
        <v>2179157605.7717285</v>
      </c>
      <c r="AC106" s="271">
        <f t="shared" si="98"/>
        <v>2313563278.6036062</v>
      </c>
      <c r="AD106" s="271">
        <f t="shared" si="112"/>
        <v>2456258799.2379298</v>
      </c>
      <c r="AE106" s="271">
        <f t="shared" si="113"/>
        <v>2920092786.5614533</v>
      </c>
      <c r="AF106" s="271"/>
      <c r="AG106" s="33" t="str">
        <f t="shared" si="99"/>
        <v>BERTAHAP</v>
      </c>
      <c r="AH106" s="273">
        <f t="shared" si="100"/>
        <v>0</v>
      </c>
      <c r="AI106" s="274">
        <v>2</v>
      </c>
      <c r="AJ106" s="275"/>
      <c r="AK106" s="271" t="e">
        <f>IF(AJ106&gt;#REF!,"LB","KR")</f>
        <v>#REF!</v>
      </c>
      <c r="AL106" s="52">
        <f t="shared" si="101"/>
        <v>2003103000</v>
      </c>
      <c r="AM106" s="52">
        <f t="shared" si="101"/>
        <v>2257817000</v>
      </c>
      <c r="AN106" s="52">
        <f t="shared" si="101"/>
        <v>2397074000</v>
      </c>
      <c r="AO106" s="438">
        <f t="shared" si="101"/>
        <v>2544920000</v>
      </c>
      <c r="AP106" s="438">
        <f t="shared" si="102"/>
        <v>2397074000</v>
      </c>
      <c r="AQ106" s="52">
        <f t="shared" si="102"/>
        <v>2544920000</v>
      </c>
      <c r="AR106" s="52">
        <f t="shared" si="102"/>
        <v>2701885000</v>
      </c>
      <c r="AS106" s="43"/>
      <c r="AT106" s="43"/>
      <c r="AU106" s="311">
        <f t="shared" si="114"/>
        <v>-1565099.486627996</v>
      </c>
      <c r="AV106" s="311"/>
      <c r="AW106" s="311"/>
      <c r="AX106" s="311"/>
      <c r="AY106" s="311"/>
      <c r="AZ106" s="43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43"/>
      <c r="BX106" s="449"/>
      <c r="BY106" s="444" t="str">
        <f>F94</f>
        <v>3BR-19</v>
      </c>
      <c r="BZ106" s="445">
        <f>D94</f>
        <v>19</v>
      </c>
      <c r="CA106" s="444">
        <f>G94</f>
        <v>138</v>
      </c>
      <c r="CB106" s="444">
        <f>H94</f>
        <v>120</v>
      </c>
      <c r="CC106" s="444">
        <f>O94</f>
        <v>29156510.647200003</v>
      </c>
      <c r="CD106" s="444">
        <f t="shared" si="115"/>
        <v>3216113000</v>
      </c>
      <c r="CE106" s="444">
        <f t="shared" si="115"/>
        <v>3625073000</v>
      </c>
      <c r="CF106" s="444">
        <f t="shared" si="115"/>
        <v>3848660000</v>
      </c>
      <c r="CG106" s="444">
        <f t="shared" si="115"/>
        <v>4086037000</v>
      </c>
      <c r="CH106" s="444">
        <f>AR94</f>
        <v>4338055000</v>
      </c>
      <c r="CI106" s="43"/>
      <c r="CJ106" s="438">
        <f t="shared" si="116"/>
        <v>2701884860.5325255</v>
      </c>
      <c r="CK106" s="43">
        <f t="shared" si="117"/>
        <v>2540899000</v>
      </c>
      <c r="CL106" s="43">
        <f t="shared" si="117"/>
        <v>2697616000</v>
      </c>
      <c r="CM106" s="44">
        <f t="shared" si="103"/>
        <v>38113485</v>
      </c>
      <c r="CN106" s="44">
        <f t="shared" si="104"/>
        <v>26976160</v>
      </c>
      <c r="CO106" s="44">
        <f t="shared" si="105"/>
        <v>59926850</v>
      </c>
      <c r="CP106" s="44">
        <f t="shared" si="106"/>
        <v>53019166.666666664</v>
      </c>
      <c r="CQ106" s="43">
        <f t="shared" si="118"/>
        <v>2863998836.0791192</v>
      </c>
    </row>
    <row r="107" spans="1:95">
      <c r="A107" s="3">
        <f t="shared" si="107"/>
        <v>68</v>
      </c>
      <c r="B107" s="263">
        <v>4</v>
      </c>
      <c r="C107" s="264" t="s">
        <v>151</v>
      </c>
      <c r="D107" s="265" t="s">
        <v>38</v>
      </c>
      <c r="E107" s="266"/>
      <c r="F107" s="41" t="s">
        <v>58</v>
      </c>
      <c r="G107" s="267">
        <f t="shared" si="82"/>
        <v>101</v>
      </c>
      <c r="H107" s="267">
        <f t="shared" si="83"/>
        <v>90</v>
      </c>
      <c r="I107" s="268">
        <f t="shared" si="84"/>
        <v>27506142.120000001</v>
      </c>
      <c r="J107" s="268">
        <f t="shared" si="85"/>
        <v>1</v>
      </c>
      <c r="K107" s="269">
        <f t="shared" si="86"/>
        <v>1.06</v>
      </c>
      <c r="L107" s="319">
        <f t="shared" si="87"/>
        <v>1.01</v>
      </c>
      <c r="M107" s="271">
        <f t="shared" si="88"/>
        <v>24608134.872101717</v>
      </c>
      <c r="N107" s="271">
        <f t="shared" si="89"/>
        <v>27737299.795270164</v>
      </c>
      <c r="O107" s="271">
        <f t="shared" si="90"/>
        <v>29448075.753672004</v>
      </c>
      <c r="P107" s="271">
        <f t="shared" si="91"/>
        <v>31264368.62977846</v>
      </c>
      <c r="Q107" s="271">
        <f t="shared" si="108"/>
        <v>35121004.32259801</v>
      </c>
      <c r="R107" s="272">
        <f t="shared" si="92"/>
        <v>29448075.753672004</v>
      </c>
      <c r="S107" s="271">
        <f t="shared" si="92"/>
        <v>31264368.62977846</v>
      </c>
      <c r="T107" s="271">
        <f t="shared" si="93"/>
        <v>33192686.476188242</v>
      </c>
      <c r="U107" s="271">
        <f t="shared" si="109"/>
        <v>39460713.331911534</v>
      </c>
      <c r="V107" s="271"/>
      <c r="W107" s="271">
        <f t="shared" si="94"/>
        <v>2214732138.4891543</v>
      </c>
      <c r="X107" s="271">
        <f t="shared" si="95"/>
        <v>2496356981.5743146</v>
      </c>
      <c r="Y107" s="271">
        <f t="shared" si="96"/>
        <v>2650326817.8304806</v>
      </c>
      <c r="Z107" s="272">
        <f t="shared" si="110"/>
        <v>2813793176.6800613</v>
      </c>
      <c r="AA107" s="272">
        <f t="shared" si="111"/>
        <v>3160890389.0338211</v>
      </c>
      <c r="AB107" s="272">
        <f t="shared" si="97"/>
        <v>2650326817.8304806</v>
      </c>
      <c r="AC107" s="271">
        <f t="shared" si="98"/>
        <v>2813793176.6800613</v>
      </c>
      <c r="AD107" s="271">
        <f t="shared" si="112"/>
        <v>2987341782.8569417</v>
      </c>
      <c r="AE107" s="271">
        <f t="shared" si="113"/>
        <v>3551464199.8720379</v>
      </c>
      <c r="AF107" s="271"/>
      <c r="AG107" s="33" t="str">
        <f t="shared" si="99"/>
        <v>BERTAHAP</v>
      </c>
      <c r="AH107" s="273">
        <f t="shared" si="100"/>
        <v>0</v>
      </c>
      <c r="AI107" s="274">
        <v>2</v>
      </c>
      <c r="AJ107" s="275"/>
      <c r="AK107" s="271" t="e">
        <f>IF(AJ107&gt;#REF!,"LB","KR")</f>
        <v>#REF!</v>
      </c>
      <c r="AL107" s="52">
        <f t="shared" si="101"/>
        <v>2436206000</v>
      </c>
      <c r="AM107" s="52">
        <f t="shared" si="101"/>
        <v>2745993000</v>
      </c>
      <c r="AN107" s="52">
        <f t="shared" si="101"/>
        <v>2915360000</v>
      </c>
      <c r="AO107" s="438">
        <f t="shared" si="101"/>
        <v>3095173000</v>
      </c>
      <c r="AP107" s="438">
        <f t="shared" si="102"/>
        <v>2915360000</v>
      </c>
      <c r="AQ107" s="52">
        <f t="shared" si="102"/>
        <v>3095173000</v>
      </c>
      <c r="AR107" s="52">
        <f t="shared" si="102"/>
        <v>3286076000</v>
      </c>
      <c r="AS107" s="43"/>
      <c r="AT107" s="43"/>
      <c r="AU107" s="311">
        <f t="shared" si="114"/>
        <v>-1565099.486627996</v>
      </c>
      <c r="AV107" s="311"/>
      <c r="AW107" s="311"/>
      <c r="AX107" s="311"/>
      <c r="AY107" s="311"/>
      <c r="AZ107" s="43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43">
        <v>20</v>
      </c>
      <c r="BX107" s="449" t="s">
        <v>49</v>
      </c>
      <c r="BY107" s="444" t="str">
        <f>F127</f>
        <v>2BR-11</v>
      </c>
      <c r="BZ107" s="445">
        <f>D127</f>
        <v>11</v>
      </c>
      <c r="CA107" s="444">
        <f t="shared" ref="CA107:CB110" si="119">G127</f>
        <v>101</v>
      </c>
      <c r="CB107" s="444">
        <f t="shared" si="119"/>
        <v>90</v>
      </c>
      <c r="CC107" s="444">
        <f>O127</f>
        <v>29739640.860144004</v>
      </c>
      <c r="CD107" s="444">
        <f t="shared" ref="CD107:CG110" si="120">AL127</f>
        <v>2460327000</v>
      </c>
      <c r="CE107" s="444">
        <f t="shared" si="120"/>
        <v>2773181000</v>
      </c>
      <c r="CF107" s="444">
        <f t="shared" si="120"/>
        <v>2944225000</v>
      </c>
      <c r="CG107" s="444">
        <f t="shared" si="120"/>
        <v>3125818000</v>
      </c>
      <c r="CH107" s="444">
        <f>AR127</f>
        <v>3318612000</v>
      </c>
      <c r="CI107" s="43">
        <v>4</v>
      </c>
      <c r="CJ107" s="438">
        <f t="shared" si="116"/>
        <v>3286076210.4227395</v>
      </c>
      <c r="CK107" s="43">
        <f t="shared" si="117"/>
        <v>3090282000</v>
      </c>
      <c r="CL107" s="43">
        <f t="shared" si="117"/>
        <v>3280884000</v>
      </c>
      <c r="CM107" s="44">
        <f t="shared" si="103"/>
        <v>46354230</v>
      </c>
      <c r="CN107" s="44">
        <f t="shared" si="104"/>
        <v>32808840</v>
      </c>
      <c r="CO107" s="44">
        <f t="shared" si="105"/>
        <v>72884000</v>
      </c>
      <c r="CP107" s="44">
        <f t="shared" si="106"/>
        <v>64482770.833333336</v>
      </c>
      <c r="CQ107" s="43">
        <f t="shared" si="118"/>
        <v>3483241483.3358808</v>
      </c>
    </row>
    <row r="108" spans="1:95">
      <c r="A108" s="3">
        <f t="shared" si="107"/>
        <v>69</v>
      </c>
      <c r="B108" s="263">
        <v>5</v>
      </c>
      <c r="C108" s="264" t="s">
        <v>151</v>
      </c>
      <c r="D108" s="265" t="s">
        <v>44</v>
      </c>
      <c r="E108" s="266"/>
      <c r="F108" s="41" t="s">
        <v>60</v>
      </c>
      <c r="G108" s="267">
        <f t="shared" si="82"/>
        <v>101</v>
      </c>
      <c r="H108" s="267">
        <f t="shared" si="83"/>
        <v>90</v>
      </c>
      <c r="I108" s="268">
        <f t="shared" si="84"/>
        <v>27506142.120000001</v>
      </c>
      <c r="J108" s="268">
        <f t="shared" si="85"/>
        <v>1</v>
      </c>
      <c r="K108" s="269">
        <f t="shared" si="86"/>
        <v>1.06</v>
      </c>
      <c r="L108" s="319">
        <f t="shared" si="87"/>
        <v>1.01</v>
      </c>
      <c r="M108" s="271">
        <f t="shared" si="88"/>
        <v>24608134.872101717</v>
      </c>
      <c r="N108" s="271">
        <f t="shared" si="89"/>
        <v>27737299.795270164</v>
      </c>
      <c r="O108" s="271">
        <f t="shared" si="90"/>
        <v>29448075.753672004</v>
      </c>
      <c r="P108" s="271">
        <f t="shared" si="91"/>
        <v>31264368.62977846</v>
      </c>
      <c r="Q108" s="271">
        <f t="shared" si="108"/>
        <v>35121004.32259801</v>
      </c>
      <c r="R108" s="272">
        <f t="shared" si="92"/>
        <v>29448075.753672004</v>
      </c>
      <c r="S108" s="271">
        <f t="shared" si="92"/>
        <v>31264368.62977846</v>
      </c>
      <c r="T108" s="271">
        <f t="shared" si="93"/>
        <v>33192686.476188242</v>
      </c>
      <c r="U108" s="271">
        <f t="shared" si="109"/>
        <v>39460713.331911534</v>
      </c>
      <c r="V108" s="271"/>
      <c r="W108" s="271">
        <f t="shared" si="94"/>
        <v>2214732138.4891543</v>
      </c>
      <c r="X108" s="271">
        <f t="shared" si="95"/>
        <v>2496356981.5743146</v>
      </c>
      <c r="Y108" s="271">
        <f t="shared" si="96"/>
        <v>2650326817.8304806</v>
      </c>
      <c r="Z108" s="272">
        <f t="shared" si="110"/>
        <v>2813793176.6800613</v>
      </c>
      <c r="AA108" s="272">
        <f t="shared" si="111"/>
        <v>3160890389.0338211</v>
      </c>
      <c r="AB108" s="272">
        <f t="shared" si="97"/>
        <v>2650326817.8304806</v>
      </c>
      <c r="AC108" s="271">
        <f t="shared" si="98"/>
        <v>2813793176.6800613</v>
      </c>
      <c r="AD108" s="271">
        <f t="shared" si="112"/>
        <v>2987341782.8569417</v>
      </c>
      <c r="AE108" s="271">
        <f t="shared" si="113"/>
        <v>3551464199.8720379</v>
      </c>
      <c r="AF108" s="271"/>
      <c r="AG108" s="33" t="str">
        <f t="shared" si="99"/>
        <v>BERTAHAP</v>
      </c>
      <c r="AH108" s="273">
        <f t="shared" si="100"/>
        <v>0</v>
      </c>
      <c r="AI108" s="274">
        <v>2</v>
      </c>
      <c r="AJ108" s="275"/>
      <c r="AK108" s="271" t="e">
        <f>IF(AJ108&gt;#REF!,"LB","KR")</f>
        <v>#REF!</v>
      </c>
      <c r="AL108" s="52">
        <f t="shared" si="101"/>
        <v>2436206000</v>
      </c>
      <c r="AM108" s="52">
        <f t="shared" si="101"/>
        <v>2745993000</v>
      </c>
      <c r="AN108" s="52">
        <f t="shared" si="101"/>
        <v>2915360000</v>
      </c>
      <c r="AO108" s="438">
        <f t="shared" si="101"/>
        <v>3095173000</v>
      </c>
      <c r="AP108" s="438">
        <f t="shared" si="102"/>
        <v>2915360000</v>
      </c>
      <c r="AQ108" s="52">
        <f t="shared" si="102"/>
        <v>3095173000</v>
      </c>
      <c r="AR108" s="52">
        <f t="shared" si="102"/>
        <v>3286076000</v>
      </c>
      <c r="AS108" s="43"/>
      <c r="AT108" s="43"/>
      <c r="AU108" s="311">
        <f t="shared" si="114"/>
        <v>-1565099.486627996</v>
      </c>
      <c r="AV108" s="311"/>
      <c r="AW108" s="311"/>
      <c r="AX108" s="311"/>
      <c r="AY108" s="311"/>
      <c r="AZ108" s="43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43"/>
      <c r="BX108" s="444"/>
      <c r="BY108" s="444" t="str">
        <f>F128</f>
        <v>2BR-15</v>
      </c>
      <c r="BZ108" s="445">
        <f>D128</f>
        <v>15</v>
      </c>
      <c r="CA108" s="444">
        <f t="shared" si="119"/>
        <v>101</v>
      </c>
      <c r="CB108" s="444">
        <f t="shared" si="119"/>
        <v>90</v>
      </c>
      <c r="CC108" s="444">
        <f>O128</f>
        <v>29739640.860144004</v>
      </c>
      <c r="CD108" s="444">
        <f t="shared" si="120"/>
        <v>2460327000</v>
      </c>
      <c r="CE108" s="444">
        <f t="shared" si="120"/>
        <v>2773181000</v>
      </c>
      <c r="CF108" s="444">
        <f t="shared" si="120"/>
        <v>2944225000</v>
      </c>
      <c r="CG108" s="444">
        <f t="shared" si="120"/>
        <v>3125818000</v>
      </c>
      <c r="CH108" s="444">
        <f>AR128</f>
        <v>3318612000</v>
      </c>
      <c r="CI108" s="43"/>
      <c r="CJ108" s="438">
        <f t="shared" si="116"/>
        <v>3286076210.4227395</v>
      </c>
      <c r="CK108" s="43">
        <f t="shared" si="117"/>
        <v>3090282000</v>
      </c>
      <c r="CL108" s="43">
        <f t="shared" si="117"/>
        <v>3280884000</v>
      </c>
      <c r="CM108" s="44">
        <f t="shared" si="103"/>
        <v>46354230</v>
      </c>
      <c r="CN108" s="44">
        <f t="shared" si="104"/>
        <v>32808840</v>
      </c>
      <c r="CO108" s="44">
        <f t="shared" si="105"/>
        <v>72884000</v>
      </c>
      <c r="CP108" s="44">
        <f t="shared" si="106"/>
        <v>64482770.833333336</v>
      </c>
      <c r="CQ108" s="43">
        <f t="shared" si="118"/>
        <v>3483241483.3358808</v>
      </c>
    </row>
    <row r="109" spans="1:95">
      <c r="A109" s="3">
        <f t="shared" si="107"/>
        <v>70</v>
      </c>
      <c r="B109" s="263">
        <v>6</v>
      </c>
      <c r="C109" s="264" t="s">
        <v>151</v>
      </c>
      <c r="D109" s="299">
        <v>11</v>
      </c>
      <c r="E109" s="266"/>
      <c r="F109" s="41" t="s">
        <v>62</v>
      </c>
      <c r="G109" s="267">
        <f t="shared" si="82"/>
        <v>101</v>
      </c>
      <c r="H109" s="267">
        <f t="shared" si="83"/>
        <v>90</v>
      </c>
      <c r="I109" s="268">
        <f t="shared" si="84"/>
        <v>27506142.120000001</v>
      </c>
      <c r="J109" s="268">
        <f t="shared" si="85"/>
        <v>1</v>
      </c>
      <c r="K109" s="269">
        <f t="shared" si="86"/>
        <v>1.06</v>
      </c>
      <c r="L109" s="319">
        <f t="shared" si="87"/>
        <v>1.01</v>
      </c>
      <c r="M109" s="271">
        <f t="shared" si="88"/>
        <v>24608134.872101717</v>
      </c>
      <c r="N109" s="271">
        <f t="shared" si="89"/>
        <v>27737299.795270164</v>
      </c>
      <c r="O109" s="271">
        <f t="shared" si="90"/>
        <v>29448075.753672004</v>
      </c>
      <c r="P109" s="271">
        <f t="shared" si="91"/>
        <v>31264368.62977846</v>
      </c>
      <c r="Q109" s="271">
        <f t="shared" si="108"/>
        <v>35121004.32259801</v>
      </c>
      <c r="R109" s="272">
        <f t="shared" si="92"/>
        <v>29448075.753672004</v>
      </c>
      <c r="S109" s="271">
        <f t="shared" si="92"/>
        <v>31264368.62977846</v>
      </c>
      <c r="T109" s="271">
        <f t="shared" si="93"/>
        <v>33192686.476188242</v>
      </c>
      <c r="U109" s="271">
        <f t="shared" si="109"/>
        <v>39460713.331911534</v>
      </c>
      <c r="V109" s="271"/>
      <c r="W109" s="271">
        <f t="shared" si="94"/>
        <v>2214732138.4891543</v>
      </c>
      <c r="X109" s="271">
        <f t="shared" si="95"/>
        <v>2496356981.5743146</v>
      </c>
      <c r="Y109" s="271">
        <f t="shared" si="96"/>
        <v>2650326817.8304806</v>
      </c>
      <c r="Z109" s="272">
        <f t="shared" si="110"/>
        <v>2813793176.6800613</v>
      </c>
      <c r="AA109" s="272">
        <f t="shared" si="111"/>
        <v>3160890389.0338211</v>
      </c>
      <c r="AB109" s="272">
        <f t="shared" si="97"/>
        <v>2650326817.8304806</v>
      </c>
      <c r="AC109" s="271">
        <f t="shared" si="98"/>
        <v>2813793176.6800613</v>
      </c>
      <c r="AD109" s="271">
        <f t="shared" si="112"/>
        <v>2987341782.8569417</v>
      </c>
      <c r="AE109" s="271">
        <f t="shared" si="113"/>
        <v>3551464199.8720379</v>
      </c>
      <c r="AF109" s="271"/>
      <c r="AG109" s="33" t="str">
        <f t="shared" si="99"/>
        <v>BERTAHAP</v>
      </c>
      <c r="AH109" s="273">
        <f t="shared" si="100"/>
        <v>0</v>
      </c>
      <c r="AI109" s="274">
        <v>2</v>
      </c>
      <c r="AJ109" s="275"/>
      <c r="AK109" s="271" t="e">
        <f>IF(AJ109&gt;#REF!,"LB","KR")</f>
        <v>#REF!</v>
      </c>
      <c r="AL109" s="52">
        <f t="shared" si="101"/>
        <v>2436206000</v>
      </c>
      <c r="AM109" s="52">
        <f t="shared" si="101"/>
        <v>2745993000</v>
      </c>
      <c r="AN109" s="52">
        <f t="shared" si="101"/>
        <v>2915360000</v>
      </c>
      <c r="AO109" s="438">
        <f t="shared" si="101"/>
        <v>3095173000</v>
      </c>
      <c r="AP109" s="438">
        <f t="shared" si="102"/>
        <v>2915360000</v>
      </c>
      <c r="AQ109" s="52">
        <f t="shared" si="102"/>
        <v>3095173000</v>
      </c>
      <c r="AR109" s="52">
        <f t="shared" si="102"/>
        <v>3286076000</v>
      </c>
      <c r="AS109" s="43"/>
      <c r="AT109" s="43"/>
      <c r="AU109" s="311">
        <f t="shared" si="114"/>
        <v>-1565099.486627996</v>
      </c>
      <c r="AV109" s="311"/>
      <c r="AW109" s="311"/>
      <c r="AX109" s="311"/>
      <c r="AY109" s="311"/>
      <c r="AZ109" s="43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43"/>
      <c r="BX109" s="444"/>
      <c r="BY109" s="444" t="str">
        <f>F129</f>
        <v>2BR-17</v>
      </c>
      <c r="BZ109" s="445">
        <f>D129</f>
        <v>17</v>
      </c>
      <c r="CA109" s="444">
        <f t="shared" si="119"/>
        <v>85</v>
      </c>
      <c r="CB109" s="444">
        <f t="shared" si="119"/>
        <v>74</v>
      </c>
      <c r="CC109" s="444">
        <f>O129</f>
        <v>29739640.860144004</v>
      </c>
      <c r="CD109" s="444">
        <f t="shared" si="120"/>
        <v>2022935000</v>
      </c>
      <c r="CE109" s="444">
        <f t="shared" si="120"/>
        <v>2280171000</v>
      </c>
      <c r="CF109" s="444">
        <f t="shared" si="120"/>
        <v>2420807000</v>
      </c>
      <c r="CG109" s="444">
        <f t="shared" si="120"/>
        <v>2570117000</v>
      </c>
      <c r="CH109" s="444">
        <f>AR129</f>
        <v>2728637000</v>
      </c>
      <c r="CI109" s="43"/>
      <c r="CJ109" s="438">
        <f t="shared" si="116"/>
        <v>3286076210.4227395</v>
      </c>
      <c r="CK109" s="43">
        <f t="shared" si="117"/>
        <v>3090282000</v>
      </c>
      <c r="CL109" s="43">
        <f t="shared" si="117"/>
        <v>3280884000</v>
      </c>
      <c r="CM109" s="44">
        <f t="shared" si="103"/>
        <v>46354230</v>
      </c>
      <c r="CN109" s="44">
        <f t="shared" si="104"/>
        <v>32808840</v>
      </c>
      <c r="CO109" s="44">
        <f t="shared" si="105"/>
        <v>72884000</v>
      </c>
      <c r="CP109" s="44">
        <f t="shared" si="106"/>
        <v>64482770.833333336</v>
      </c>
      <c r="CQ109" s="43">
        <f t="shared" si="118"/>
        <v>3483241483.3358808</v>
      </c>
    </row>
    <row r="110" spans="1:95">
      <c r="A110" s="3">
        <f t="shared" si="107"/>
        <v>71</v>
      </c>
      <c r="B110" s="263">
        <v>7</v>
      </c>
      <c r="C110" s="264" t="s">
        <v>151</v>
      </c>
      <c r="D110" s="299">
        <v>15</v>
      </c>
      <c r="E110" s="266"/>
      <c r="F110" s="41" t="s">
        <v>64</v>
      </c>
      <c r="G110" s="267">
        <f t="shared" si="82"/>
        <v>101</v>
      </c>
      <c r="H110" s="267">
        <f t="shared" si="83"/>
        <v>90</v>
      </c>
      <c r="I110" s="268">
        <f t="shared" si="84"/>
        <v>27506142.120000001</v>
      </c>
      <c r="J110" s="268">
        <f t="shared" si="85"/>
        <v>1</v>
      </c>
      <c r="K110" s="269">
        <f t="shared" si="86"/>
        <v>1.06</v>
      </c>
      <c r="L110" s="319">
        <f t="shared" si="87"/>
        <v>1.01</v>
      </c>
      <c r="M110" s="271">
        <f t="shared" si="88"/>
        <v>24608134.872101717</v>
      </c>
      <c r="N110" s="271">
        <f t="shared" si="89"/>
        <v>27737299.795270164</v>
      </c>
      <c r="O110" s="271">
        <f t="shared" si="90"/>
        <v>29448075.753672004</v>
      </c>
      <c r="P110" s="271">
        <f t="shared" si="91"/>
        <v>31264368.62977846</v>
      </c>
      <c r="Q110" s="271">
        <f t="shared" si="108"/>
        <v>35121004.32259801</v>
      </c>
      <c r="R110" s="272">
        <f t="shared" si="92"/>
        <v>29448075.753672004</v>
      </c>
      <c r="S110" s="271">
        <f t="shared" si="92"/>
        <v>31264368.62977846</v>
      </c>
      <c r="T110" s="271">
        <f t="shared" si="93"/>
        <v>33192686.476188242</v>
      </c>
      <c r="U110" s="271">
        <f t="shared" si="109"/>
        <v>39460713.331911534</v>
      </c>
      <c r="V110" s="271"/>
      <c r="W110" s="271">
        <f t="shared" si="94"/>
        <v>2214732138.4891543</v>
      </c>
      <c r="X110" s="271">
        <f t="shared" si="95"/>
        <v>2496356981.5743146</v>
      </c>
      <c r="Y110" s="271">
        <f t="shared" si="96"/>
        <v>2650326817.8304806</v>
      </c>
      <c r="Z110" s="272">
        <f t="shared" si="110"/>
        <v>2813793176.6800613</v>
      </c>
      <c r="AA110" s="272">
        <f t="shared" si="111"/>
        <v>3160890389.0338211</v>
      </c>
      <c r="AB110" s="272">
        <f t="shared" si="97"/>
        <v>2650326817.8304806</v>
      </c>
      <c r="AC110" s="271">
        <f t="shared" si="98"/>
        <v>2813793176.6800613</v>
      </c>
      <c r="AD110" s="271">
        <f t="shared" si="112"/>
        <v>2987341782.8569417</v>
      </c>
      <c r="AE110" s="271">
        <f t="shared" si="113"/>
        <v>3551464199.8720379</v>
      </c>
      <c r="AF110" s="271"/>
      <c r="AG110" s="33" t="str">
        <f t="shared" si="99"/>
        <v>BERTAHAP</v>
      </c>
      <c r="AH110" s="273">
        <f t="shared" si="100"/>
        <v>0</v>
      </c>
      <c r="AI110" s="274">
        <v>2</v>
      </c>
      <c r="AJ110" s="275"/>
      <c r="AK110" s="271" t="e">
        <f>IF(AJ110&gt;#REF!,"LB","KR")</f>
        <v>#REF!</v>
      </c>
      <c r="AL110" s="52">
        <f t="shared" si="101"/>
        <v>2436206000</v>
      </c>
      <c r="AM110" s="52">
        <f t="shared" si="101"/>
        <v>2745993000</v>
      </c>
      <c r="AN110" s="52">
        <f t="shared" si="101"/>
        <v>2915360000</v>
      </c>
      <c r="AO110" s="438">
        <f t="shared" si="101"/>
        <v>3095173000</v>
      </c>
      <c r="AP110" s="438">
        <f t="shared" si="102"/>
        <v>2915360000</v>
      </c>
      <c r="AQ110" s="52">
        <f t="shared" si="102"/>
        <v>3095173000</v>
      </c>
      <c r="AR110" s="52">
        <f t="shared" si="102"/>
        <v>3286076000</v>
      </c>
      <c r="AS110" s="43"/>
      <c r="AT110" s="43"/>
      <c r="AU110" s="311">
        <f t="shared" si="114"/>
        <v>-1565099.486627996</v>
      </c>
      <c r="AV110" s="311"/>
      <c r="AW110" s="311"/>
      <c r="AX110" s="311"/>
      <c r="AY110" s="311"/>
      <c r="AZ110" s="43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43"/>
      <c r="BX110" s="449"/>
      <c r="BY110" s="444" t="str">
        <f>F130</f>
        <v>3BR-19</v>
      </c>
      <c r="BZ110" s="445">
        <f>D130</f>
        <v>19</v>
      </c>
      <c r="CA110" s="444">
        <f t="shared" si="119"/>
        <v>138</v>
      </c>
      <c r="CB110" s="444">
        <f t="shared" si="119"/>
        <v>120</v>
      </c>
      <c r="CC110" s="444">
        <f>O130</f>
        <v>29739640.860144004</v>
      </c>
      <c r="CD110" s="444">
        <f t="shared" si="120"/>
        <v>3280435000</v>
      </c>
      <c r="CE110" s="444">
        <f t="shared" si="120"/>
        <v>3697575000</v>
      </c>
      <c r="CF110" s="444">
        <f t="shared" si="120"/>
        <v>3925633000</v>
      </c>
      <c r="CG110" s="444">
        <f t="shared" si="120"/>
        <v>4167758000</v>
      </c>
      <c r="CH110" s="444">
        <f>AR130</f>
        <v>4424816000</v>
      </c>
      <c r="CI110" s="43"/>
      <c r="CJ110" s="438">
        <f t="shared" si="116"/>
        <v>3286076210.4227395</v>
      </c>
      <c r="CK110" s="43">
        <f t="shared" si="117"/>
        <v>3090282000</v>
      </c>
      <c r="CL110" s="43">
        <f t="shared" si="117"/>
        <v>3280884000</v>
      </c>
      <c r="CM110" s="44">
        <f t="shared" si="103"/>
        <v>46354230</v>
      </c>
      <c r="CN110" s="44">
        <f t="shared" si="104"/>
        <v>32808840</v>
      </c>
      <c r="CO110" s="44">
        <f t="shared" si="105"/>
        <v>72884000</v>
      </c>
      <c r="CP110" s="44">
        <f t="shared" si="106"/>
        <v>64482770.833333336</v>
      </c>
      <c r="CQ110" s="43">
        <f t="shared" si="118"/>
        <v>3483241483.3358808</v>
      </c>
    </row>
    <row r="111" spans="1:95">
      <c r="A111" s="3">
        <f t="shared" si="107"/>
        <v>72</v>
      </c>
      <c r="B111" s="263">
        <v>8</v>
      </c>
      <c r="C111" s="264" t="s">
        <v>151</v>
      </c>
      <c r="D111" s="299">
        <v>17</v>
      </c>
      <c r="E111" s="266"/>
      <c r="F111" s="41" t="s">
        <v>67</v>
      </c>
      <c r="G111" s="267">
        <f t="shared" si="82"/>
        <v>85</v>
      </c>
      <c r="H111" s="267">
        <f t="shared" si="83"/>
        <v>74</v>
      </c>
      <c r="I111" s="268">
        <f t="shared" si="84"/>
        <v>27506142.120000001</v>
      </c>
      <c r="J111" s="268">
        <f t="shared" si="85"/>
        <v>1</v>
      </c>
      <c r="K111" s="269">
        <f t="shared" si="86"/>
        <v>1.06</v>
      </c>
      <c r="L111" s="319">
        <f t="shared" si="87"/>
        <v>1.01</v>
      </c>
      <c r="M111" s="271">
        <f t="shared" si="88"/>
        <v>24608134.872101717</v>
      </c>
      <c r="N111" s="271">
        <f t="shared" si="89"/>
        <v>27737299.795270164</v>
      </c>
      <c r="O111" s="271">
        <f t="shared" si="90"/>
        <v>29448075.753672004</v>
      </c>
      <c r="P111" s="271">
        <f t="shared" si="91"/>
        <v>31264368.62977846</v>
      </c>
      <c r="Q111" s="271">
        <f t="shared" si="108"/>
        <v>35121004.32259801</v>
      </c>
      <c r="R111" s="272">
        <f t="shared" si="92"/>
        <v>29448075.753672004</v>
      </c>
      <c r="S111" s="271">
        <f t="shared" si="92"/>
        <v>31264368.62977846</v>
      </c>
      <c r="T111" s="271">
        <f t="shared" si="93"/>
        <v>33192686.476188242</v>
      </c>
      <c r="U111" s="271">
        <f t="shared" si="109"/>
        <v>39460713.331911534</v>
      </c>
      <c r="V111" s="271"/>
      <c r="W111" s="271">
        <f t="shared" si="94"/>
        <v>1821001980.535527</v>
      </c>
      <c r="X111" s="271">
        <f t="shared" si="95"/>
        <v>2052560184.849992</v>
      </c>
      <c r="Y111" s="271">
        <f t="shared" si="96"/>
        <v>2179157605.7717285</v>
      </c>
      <c r="Z111" s="272">
        <f t="shared" si="110"/>
        <v>2313563278.6036062</v>
      </c>
      <c r="AA111" s="272">
        <f t="shared" si="111"/>
        <v>2598954319.8722529</v>
      </c>
      <c r="AB111" s="272">
        <f t="shared" si="97"/>
        <v>2179157605.7717285</v>
      </c>
      <c r="AC111" s="271">
        <f t="shared" si="98"/>
        <v>2313563278.6036062</v>
      </c>
      <c r="AD111" s="271">
        <f t="shared" si="112"/>
        <v>2456258799.2379298</v>
      </c>
      <c r="AE111" s="271">
        <f t="shared" si="113"/>
        <v>2920092786.5614533</v>
      </c>
      <c r="AF111" s="271"/>
      <c r="AG111" s="33" t="str">
        <f t="shared" si="99"/>
        <v>BERTAHAP</v>
      </c>
      <c r="AH111" s="273">
        <f t="shared" si="100"/>
        <v>0</v>
      </c>
      <c r="AI111" s="274">
        <v>2</v>
      </c>
      <c r="AJ111" s="275"/>
      <c r="AK111" s="271" t="e">
        <f>IF(AJ111&gt;#REF!,"LB","KR")</f>
        <v>#REF!</v>
      </c>
      <c r="AL111" s="52">
        <f t="shared" si="101"/>
        <v>2003103000</v>
      </c>
      <c r="AM111" s="52">
        <f t="shared" si="101"/>
        <v>2257817000</v>
      </c>
      <c r="AN111" s="52">
        <f t="shared" si="101"/>
        <v>2397074000</v>
      </c>
      <c r="AO111" s="438">
        <f t="shared" si="101"/>
        <v>2544920000</v>
      </c>
      <c r="AP111" s="438">
        <f t="shared" si="102"/>
        <v>2397074000</v>
      </c>
      <c r="AQ111" s="52">
        <f t="shared" si="102"/>
        <v>2544920000</v>
      </c>
      <c r="AR111" s="52">
        <f t="shared" si="102"/>
        <v>2701885000</v>
      </c>
      <c r="AS111" s="43"/>
      <c r="AT111" s="43"/>
      <c r="AU111" s="311">
        <f t="shared" si="114"/>
        <v>-1565099.486627996</v>
      </c>
      <c r="AV111" s="311"/>
      <c r="AW111" s="311"/>
      <c r="AX111" s="311"/>
      <c r="AY111" s="311"/>
      <c r="AZ111" s="43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43">
        <v>21</v>
      </c>
      <c r="BX111" s="449" t="s">
        <v>55</v>
      </c>
      <c r="BY111" s="444" t="str">
        <f t="shared" ref="BY111:BY117" si="121">F149</f>
        <v>2BR-3</v>
      </c>
      <c r="BZ111" s="445" t="str">
        <f t="shared" ref="BZ111:BZ117" si="122">D149</f>
        <v>03</v>
      </c>
      <c r="CA111" s="444">
        <f t="shared" ref="CA111:CB117" si="123">G149</f>
        <v>85</v>
      </c>
      <c r="CB111" s="444">
        <f t="shared" si="123"/>
        <v>74</v>
      </c>
      <c r="CC111" s="444">
        <f t="shared" ref="CC111:CC117" si="124">O149</f>
        <v>29739640.860144004</v>
      </c>
      <c r="CD111" s="444">
        <f t="shared" ref="CD111:CG117" si="125">AL149</f>
        <v>2022935000</v>
      </c>
      <c r="CE111" s="444">
        <f t="shared" si="125"/>
        <v>2280171000</v>
      </c>
      <c r="CF111" s="444">
        <f t="shared" si="125"/>
        <v>2420807000</v>
      </c>
      <c r="CG111" s="444">
        <f t="shared" si="125"/>
        <v>2570117000</v>
      </c>
      <c r="CH111" s="444">
        <f t="shared" ref="CH111:CH117" si="126">AR149</f>
        <v>2728637000</v>
      </c>
      <c r="CI111" s="43">
        <v>7</v>
      </c>
      <c r="CJ111" s="438">
        <f t="shared" si="116"/>
        <v>2701884860.5325255</v>
      </c>
      <c r="CK111" s="43">
        <f t="shared" si="117"/>
        <v>2540899000</v>
      </c>
      <c r="CL111" s="43">
        <f t="shared" si="117"/>
        <v>2697616000</v>
      </c>
      <c r="CM111" s="44">
        <f t="shared" si="103"/>
        <v>38113485</v>
      </c>
      <c r="CN111" s="44">
        <f t="shared" si="104"/>
        <v>26976160</v>
      </c>
      <c r="CO111" s="44">
        <f t="shared" si="105"/>
        <v>59926850</v>
      </c>
      <c r="CP111" s="44">
        <f t="shared" si="106"/>
        <v>53019166.666666664</v>
      </c>
      <c r="CQ111" s="43">
        <f t="shared" si="118"/>
        <v>2863998836.0791192</v>
      </c>
    </row>
    <row r="112" spans="1:95">
      <c r="A112" s="3">
        <f t="shared" si="107"/>
        <v>73</v>
      </c>
      <c r="B112" s="263">
        <v>9</v>
      </c>
      <c r="C112" s="264" t="s">
        <v>151</v>
      </c>
      <c r="D112" s="299">
        <v>19</v>
      </c>
      <c r="E112" s="266"/>
      <c r="F112" s="41" t="s">
        <v>78</v>
      </c>
      <c r="G112" s="267">
        <f t="shared" si="82"/>
        <v>138</v>
      </c>
      <c r="H112" s="267">
        <f t="shared" si="83"/>
        <v>120</v>
      </c>
      <c r="I112" s="268">
        <f t="shared" si="84"/>
        <v>27506142.120000001</v>
      </c>
      <c r="J112" s="268">
        <f t="shared" si="85"/>
        <v>1</v>
      </c>
      <c r="K112" s="269">
        <f t="shared" si="86"/>
        <v>1.06</v>
      </c>
      <c r="L112" s="319">
        <f t="shared" si="87"/>
        <v>1.01</v>
      </c>
      <c r="M112" s="271">
        <f t="shared" si="88"/>
        <v>24608134.872101717</v>
      </c>
      <c r="N112" s="271">
        <f t="shared" si="89"/>
        <v>27737299.795270164</v>
      </c>
      <c r="O112" s="271">
        <f t="shared" si="90"/>
        <v>29448075.753672004</v>
      </c>
      <c r="P112" s="271">
        <f t="shared" si="91"/>
        <v>31264368.62977846</v>
      </c>
      <c r="Q112" s="271">
        <f t="shared" si="108"/>
        <v>35121004.32259801</v>
      </c>
      <c r="R112" s="272">
        <f t="shared" si="92"/>
        <v>29448075.753672004</v>
      </c>
      <c r="S112" s="271">
        <f t="shared" si="92"/>
        <v>31264368.62977846</v>
      </c>
      <c r="T112" s="271">
        <f t="shared" si="93"/>
        <v>33192686.476188242</v>
      </c>
      <c r="U112" s="271">
        <f t="shared" si="109"/>
        <v>39460713.331911534</v>
      </c>
      <c r="V112" s="271"/>
      <c r="W112" s="271">
        <f t="shared" si="94"/>
        <v>2952976184.6522059</v>
      </c>
      <c r="X112" s="271">
        <f t="shared" si="95"/>
        <v>3328475975.4324198</v>
      </c>
      <c r="Y112" s="271">
        <f t="shared" si="96"/>
        <v>3533769090.4406404</v>
      </c>
      <c r="Z112" s="272">
        <f t="shared" si="110"/>
        <v>3751724235.5734153</v>
      </c>
      <c r="AA112" s="272">
        <f t="shared" si="111"/>
        <v>4214520518.7117615</v>
      </c>
      <c r="AB112" s="272">
        <f t="shared" si="97"/>
        <v>3533769090.4406404</v>
      </c>
      <c r="AC112" s="271">
        <f t="shared" si="98"/>
        <v>3751724235.5734153</v>
      </c>
      <c r="AD112" s="271">
        <f t="shared" si="112"/>
        <v>3983122377.1425891</v>
      </c>
      <c r="AE112" s="271">
        <f t="shared" si="113"/>
        <v>4735285599.8293839</v>
      </c>
      <c r="AF112" s="271"/>
      <c r="AG112" s="33" t="str">
        <f t="shared" si="99"/>
        <v>BERTAHAP</v>
      </c>
      <c r="AH112" s="273">
        <f t="shared" si="100"/>
        <v>0</v>
      </c>
      <c r="AI112" s="274">
        <v>2</v>
      </c>
      <c r="AJ112" s="275"/>
      <c r="AK112" s="271" t="e">
        <f>IF(AJ112&gt;#REF!,"LB","KR")</f>
        <v>#REF!</v>
      </c>
      <c r="AL112" s="52">
        <f t="shared" si="101"/>
        <v>3248274000</v>
      </c>
      <c r="AM112" s="52">
        <f t="shared" si="101"/>
        <v>3661324000</v>
      </c>
      <c r="AN112" s="52">
        <f t="shared" si="101"/>
        <v>3887146000</v>
      </c>
      <c r="AO112" s="438">
        <f t="shared" si="101"/>
        <v>4126897000</v>
      </c>
      <c r="AP112" s="438">
        <f t="shared" si="102"/>
        <v>3887146000</v>
      </c>
      <c r="AQ112" s="52">
        <f t="shared" si="102"/>
        <v>4126897000</v>
      </c>
      <c r="AR112" s="52">
        <f t="shared" si="102"/>
        <v>4381435000</v>
      </c>
      <c r="AS112" s="43"/>
      <c r="AT112" s="43"/>
      <c r="AU112" s="311">
        <f t="shared" si="114"/>
        <v>-1565099.486627996</v>
      </c>
      <c r="AV112" s="311"/>
      <c r="AW112" s="311"/>
      <c r="AX112" s="311"/>
      <c r="AY112" s="311"/>
      <c r="AZ112" s="43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43"/>
      <c r="BX112" s="444"/>
      <c r="BY112" s="444" t="str">
        <f t="shared" si="121"/>
        <v>2BR-5</v>
      </c>
      <c r="BZ112" s="445" t="str">
        <f t="shared" si="122"/>
        <v>05</v>
      </c>
      <c r="CA112" s="444">
        <f t="shared" si="123"/>
        <v>85</v>
      </c>
      <c r="CB112" s="444">
        <f t="shared" si="123"/>
        <v>74</v>
      </c>
      <c r="CC112" s="444">
        <f t="shared" si="124"/>
        <v>29739640.860144004</v>
      </c>
      <c r="CD112" s="444">
        <f t="shared" si="125"/>
        <v>2022935000</v>
      </c>
      <c r="CE112" s="444">
        <f t="shared" si="125"/>
        <v>2280171000</v>
      </c>
      <c r="CF112" s="444">
        <f t="shared" si="125"/>
        <v>2420807000</v>
      </c>
      <c r="CG112" s="444">
        <f t="shared" si="125"/>
        <v>2570117000</v>
      </c>
      <c r="CH112" s="444">
        <f t="shared" si="126"/>
        <v>2728637000</v>
      </c>
      <c r="CI112" s="43"/>
      <c r="CJ112" s="438">
        <f t="shared" si="116"/>
        <v>4381434593.3377466</v>
      </c>
      <c r="CK112" s="43">
        <f t="shared" si="117"/>
        <v>4120375000</v>
      </c>
      <c r="CL112" s="43">
        <f t="shared" si="117"/>
        <v>4374511000</v>
      </c>
      <c r="CM112" s="44">
        <f t="shared" si="103"/>
        <v>61805625</v>
      </c>
      <c r="CN112" s="44">
        <f t="shared" si="104"/>
        <v>43745110</v>
      </c>
      <c r="CO112" s="44">
        <f t="shared" si="105"/>
        <v>97178650</v>
      </c>
      <c r="CP112" s="44">
        <f t="shared" si="106"/>
        <v>85977020.833333328</v>
      </c>
      <c r="CQ112" s="43">
        <f t="shared" si="118"/>
        <v>4644320916.1034422</v>
      </c>
    </row>
    <row r="113" spans="1:95">
      <c r="A113" s="3">
        <f t="shared" si="107"/>
        <v>74</v>
      </c>
      <c r="B113" s="263">
        <v>10</v>
      </c>
      <c r="C113" s="264" t="s">
        <v>151</v>
      </c>
      <c r="D113" s="299">
        <v>21</v>
      </c>
      <c r="E113" s="266"/>
      <c r="F113" s="41" t="s">
        <v>84</v>
      </c>
      <c r="G113" s="267">
        <f t="shared" si="82"/>
        <v>132</v>
      </c>
      <c r="H113" s="267">
        <f t="shared" si="83"/>
        <v>112</v>
      </c>
      <c r="I113" s="268">
        <f t="shared" si="84"/>
        <v>27506142.120000001</v>
      </c>
      <c r="J113" s="268">
        <f t="shared" si="85"/>
        <v>3</v>
      </c>
      <c r="K113" s="269">
        <f t="shared" si="86"/>
        <v>1.1000000000000001</v>
      </c>
      <c r="L113" s="319">
        <f t="shared" si="87"/>
        <v>1.01</v>
      </c>
      <c r="M113" s="271">
        <f t="shared" si="88"/>
        <v>25536743.735199891</v>
      </c>
      <c r="N113" s="271">
        <f t="shared" si="89"/>
        <v>28783990.353582241</v>
      </c>
      <c r="O113" s="271">
        <f t="shared" si="90"/>
        <v>30559323.895320002</v>
      </c>
      <c r="P113" s="271">
        <f t="shared" si="91"/>
        <v>32444156.125241794</v>
      </c>
      <c r="Q113" s="271">
        <f t="shared" si="108"/>
        <v>36446325.240431897</v>
      </c>
      <c r="R113" s="272">
        <f t="shared" si="92"/>
        <v>30559323.895320002</v>
      </c>
      <c r="S113" s="271">
        <f t="shared" si="92"/>
        <v>32444156.125241794</v>
      </c>
      <c r="T113" s="271">
        <f t="shared" si="93"/>
        <v>34445240.682836853</v>
      </c>
      <c r="U113" s="271">
        <f t="shared" si="109"/>
        <v>40949796.853870459</v>
      </c>
      <c r="V113" s="271"/>
      <c r="W113" s="271">
        <f t="shared" si="94"/>
        <v>2860115298.3423877</v>
      </c>
      <c r="X113" s="271">
        <f t="shared" si="95"/>
        <v>3223806919.6012111</v>
      </c>
      <c r="Y113" s="271">
        <f t="shared" si="96"/>
        <v>3422644276.2758403</v>
      </c>
      <c r="Z113" s="272">
        <f t="shared" si="110"/>
        <v>3633745486.027081</v>
      </c>
      <c r="AA113" s="272">
        <f t="shared" si="111"/>
        <v>4081988426.9283724</v>
      </c>
      <c r="AB113" s="272">
        <f t="shared" si="97"/>
        <v>3422644276.2758403</v>
      </c>
      <c r="AC113" s="271">
        <f t="shared" si="98"/>
        <v>3633745486.027081</v>
      </c>
      <c r="AD113" s="271">
        <f t="shared" si="112"/>
        <v>3857866956.4777274</v>
      </c>
      <c r="AE113" s="271">
        <f t="shared" si="113"/>
        <v>4586377247.6334915</v>
      </c>
      <c r="AF113" s="271"/>
      <c r="AG113" s="33" t="str">
        <f t="shared" si="99"/>
        <v>BERTAHAP</v>
      </c>
      <c r="AH113" s="273">
        <f t="shared" si="100"/>
        <v>0</v>
      </c>
      <c r="AI113" s="274">
        <v>2</v>
      </c>
      <c r="AJ113" s="275"/>
      <c r="AK113" s="271" t="e">
        <f>IF(AJ113&gt;#REF!,"LB","KR")</f>
        <v>#REF!</v>
      </c>
      <c r="AL113" s="52">
        <f t="shared" si="101"/>
        <v>3146127000</v>
      </c>
      <c r="AM113" s="52">
        <f t="shared" si="101"/>
        <v>3546188000</v>
      </c>
      <c r="AN113" s="52">
        <f t="shared" si="101"/>
        <v>3764909000</v>
      </c>
      <c r="AO113" s="438">
        <f t="shared" si="101"/>
        <v>3997121000</v>
      </c>
      <c r="AP113" s="438">
        <f t="shared" si="102"/>
        <v>3764909000</v>
      </c>
      <c r="AQ113" s="52">
        <f t="shared" si="102"/>
        <v>3997121000</v>
      </c>
      <c r="AR113" s="52">
        <f t="shared" si="102"/>
        <v>4243654000</v>
      </c>
      <c r="AS113" s="43"/>
      <c r="AT113" s="43"/>
      <c r="AU113" s="311">
        <f t="shared" si="114"/>
        <v>-453851.34497999772</v>
      </c>
      <c r="AV113" s="311"/>
      <c r="AW113" s="311"/>
      <c r="AX113" s="311"/>
      <c r="AY113" s="311"/>
      <c r="AZ113" s="43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43"/>
      <c r="BX113" s="444"/>
      <c r="BY113" s="444" t="str">
        <f t="shared" si="121"/>
        <v>2BR-7</v>
      </c>
      <c r="BZ113" s="445" t="str">
        <f t="shared" si="122"/>
        <v>07</v>
      </c>
      <c r="CA113" s="444">
        <f t="shared" si="123"/>
        <v>101</v>
      </c>
      <c r="CB113" s="444">
        <f t="shared" si="123"/>
        <v>90</v>
      </c>
      <c r="CC113" s="444">
        <f t="shared" si="124"/>
        <v>29739640.860144004</v>
      </c>
      <c r="CD113" s="444">
        <f t="shared" si="125"/>
        <v>2460327000</v>
      </c>
      <c r="CE113" s="444">
        <f t="shared" si="125"/>
        <v>2773181000</v>
      </c>
      <c r="CF113" s="444">
        <f t="shared" si="125"/>
        <v>2944225000</v>
      </c>
      <c r="CG113" s="444">
        <f t="shared" si="125"/>
        <v>3125818000</v>
      </c>
      <c r="CH113" s="444">
        <f t="shared" si="126"/>
        <v>3318612000</v>
      </c>
      <c r="CI113" s="43"/>
      <c r="CJ113" s="438">
        <f t="shared" si="116"/>
        <v>4243654305.6821547</v>
      </c>
      <c r="CK113" s="43">
        <f t="shared" si="117"/>
        <v>3990804000</v>
      </c>
      <c r="CL113" s="43">
        <f t="shared" si="117"/>
        <v>4236949000</v>
      </c>
      <c r="CM113" s="44">
        <f t="shared" si="103"/>
        <v>59862060</v>
      </c>
      <c r="CN113" s="44">
        <f t="shared" si="104"/>
        <v>42369490</v>
      </c>
      <c r="CO113" s="44">
        <f t="shared" si="105"/>
        <v>94122725</v>
      </c>
      <c r="CP113" s="44">
        <f t="shared" si="106"/>
        <v>83273354.166666672</v>
      </c>
      <c r="CQ113" s="43">
        <f t="shared" si="118"/>
        <v>4498274403.9650517</v>
      </c>
    </row>
    <row r="114" spans="1:95">
      <c r="A114" s="3">
        <f t="shared" si="107"/>
        <v>75</v>
      </c>
      <c r="B114" s="263">
        <v>1</v>
      </c>
      <c r="C114" s="264" t="s">
        <v>152</v>
      </c>
      <c r="D114" s="265" t="s">
        <v>19</v>
      </c>
      <c r="E114" s="266"/>
      <c r="F114" s="41" t="s">
        <v>72</v>
      </c>
      <c r="G114" s="267">
        <f t="shared" si="82"/>
        <v>175</v>
      </c>
      <c r="H114" s="267">
        <f t="shared" si="83"/>
        <v>156</v>
      </c>
      <c r="I114" s="268">
        <f t="shared" si="84"/>
        <v>27506142.120000001</v>
      </c>
      <c r="J114" s="268">
        <f t="shared" si="85"/>
        <v>5</v>
      </c>
      <c r="K114" s="269">
        <f t="shared" si="86"/>
        <v>1.08</v>
      </c>
      <c r="L114" s="270">
        <f t="shared" ref="L114:L123" si="127">SUMIF($AR$4:$AR$22,D114,$AW$4:$AW$22)</f>
        <v>1.01</v>
      </c>
      <c r="M114" s="271">
        <f t="shared" si="88"/>
        <v>25072439.303650804</v>
      </c>
      <c r="N114" s="271">
        <f t="shared" si="89"/>
        <v>28260645.074426204</v>
      </c>
      <c r="O114" s="271">
        <f t="shared" si="90"/>
        <v>30003699.824496005</v>
      </c>
      <c r="P114" s="271">
        <f t="shared" si="91"/>
        <v>31854262.37751013</v>
      </c>
      <c r="Q114" s="271">
        <f t="shared" si="108"/>
        <v>35783664.781514958</v>
      </c>
      <c r="R114" s="272">
        <f t="shared" si="92"/>
        <v>30003699.824496005</v>
      </c>
      <c r="S114" s="271">
        <f t="shared" si="92"/>
        <v>31854262.37751013</v>
      </c>
      <c r="T114" s="271">
        <f t="shared" si="93"/>
        <v>33818963.579512551</v>
      </c>
      <c r="U114" s="271">
        <f t="shared" si="109"/>
        <v>40205255.092891</v>
      </c>
      <c r="V114" s="271"/>
      <c r="W114" s="271">
        <f t="shared" si="94"/>
        <v>3911300531.3695254</v>
      </c>
      <c r="X114" s="271">
        <f t="shared" si="95"/>
        <v>4408660631.6104879</v>
      </c>
      <c r="Y114" s="271">
        <f t="shared" si="96"/>
        <v>4680577172.621377</v>
      </c>
      <c r="Z114" s="272">
        <f t="shared" si="110"/>
        <v>4969264930.8915806</v>
      </c>
      <c r="AA114" s="272">
        <f t="shared" si="111"/>
        <v>5582251705.9163332</v>
      </c>
      <c r="AB114" s="272">
        <f t="shared" si="97"/>
        <v>4680577172.621377</v>
      </c>
      <c r="AC114" s="271">
        <f t="shared" si="98"/>
        <v>4969264930.8915806</v>
      </c>
      <c r="AD114" s="271">
        <f t="shared" si="112"/>
        <v>5275758318.4039583</v>
      </c>
      <c r="AE114" s="271">
        <f t="shared" si="113"/>
        <v>6272019794.4909964</v>
      </c>
      <c r="AF114" s="271"/>
      <c r="AG114" s="33" t="str">
        <f t="shared" si="99"/>
        <v>BERTAHAP</v>
      </c>
      <c r="AH114" s="273">
        <f t="shared" si="100"/>
        <v>0</v>
      </c>
      <c r="AI114" s="274">
        <v>2</v>
      </c>
      <c r="AJ114" s="275"/>
      <c r="AK114" s="271" t="e">
        <f>IF(AJ114&gt;#REF!,"LB","KR")</f>
        <v>#REF!</v>
      </c>
      <c r="AL114" s="52">
        <f t="shared" si="101"/>
        <v>4302431000</v>
      </c>
      <c r="AM114" s="52">
        <f t="shared" si="101"/>
        <v>4849527000</v>
      </c>
      <c r="AN114" s="52">
        <f t="shared" si="101"/>
        <v>5148635000</v>
      </c>
      <c r="AO114" s="438">
        <f t="shared" si="101"/>
        <v>5466192000</v>
      </c>
      <c r="AP114" s="438">
        <f t="shared" si="102"/>
        <v>5148635000</v>
      </c>
      <c r="AQ114" s="52">
        <f t="shared" si="102"/>
        <v>5466192000</v>
      </c>
      <c r="AR114" s="52">
        <f t="shared" si="102"/>
        <v>5803335000</v>
      </c>
      <c r="AS114" s="43"/>
      <c r="AT114" s="43"/>
      <c r="AU114" s="311">
        <f t="shared" si="114"/>
        <v>-1009475.415803995</v>
      </c>
      <c r="AV114" s="311"/>
      <c r="AW114" s="311"/>
      <c r="AX114" s="311"/>
      <c r="AY114" s="311"/>
      <c r="AZ114" s="43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43"/>
      <c r="BX114" s="444"/>
      <c r="BY114" s="444" t="str">
        <f t="shared" si="121"/>
        <v>2BR-9</v>
      </c>
      <c r="BZ114" s="445" t="str">
        <f t="shared" si="122"/>
        <v>09</v>
      </c>
      <c r="CA114" s="444">
        <f t="shared" si="123"/>
        <v>101</v>
      </c>
      <c r="CB114" s="444">
        <f t="shared" si="123"/>
        <v>90</v>
      </c>
      <c r="CC114" s="444">
        <f t="shared" si="124"/>
        <v>29739640.860144004</v>
      </c>
      <c r="CD114" s="444">
        <f t="shared" si="125"/>
        <v>2460327000</v>
      </c>
      <c r="CE114" s="444">
        <f t="shared" si="125"/>
        <v>2773181000</v>
      </c>
      <c r="CF114" s="444">
        <f t="shared" si="125"/>
        <v>2944225000</v>
      </c>
      <c r="CG114" s="444">
        <f t="shared" si="125"/>
        <v>3125818000</v>
      </c>
      <c r="CH114" s="444">
        <f t="shared" si="126"/>
        <v>3318612000</v>
      </c>
      <c r="CI114" s="43"/>
      <c r="CJ114" s="438">
        <f t="shared" si="116"/>
        <v>5803334253.9506178</v>
      </c>
      <c r="CK114" s="43">
        <f t="shared" si="117"/>
        <v>5457554000</v>
      </c>
      <c r="CL114" s="43">
        <f t="shared" si="117"/>
        <v>5794164000</v>
      </c>
      <c r="CM114" s="44">
        <f t="shared" si="103"/>
        <v>81863310</v>
      </c>
      <c r="CN114" s="44">
        <f t="shared" si="104"/>
        <v>57941640</v>
      </c>
      <c r="CO114" s="44">
        <f t="shared" si="105"/>
        <v>128715875</v>
      </c>
      <c r="CP114" s="44">
        <f t="shared" si="106"/>
        <v>113879000</v>
      </c>
      <c r="CQ114" s="43">
        <f t="shared" si="118"/>
        <v>6151534893.05058</v>
      </c>
    </row>
    <row r="115" spans="1:95">
      <c r="A115" s="3">
        <f t="shared" si="107"/>
        <v>76</v>
      </c>
      <c r="B115" s="263">
        <v>2</v>
      </c>
      <c r="C115" s="264" t="s">
        <v>152</v>
      </c>
      <c r="D115" s="265" t="s">
        <v>29</v>
      </c>
      <c r="E115" s="266"/>
      <c r="F115" s="41" t="s">
        <v>74</v>
      </c>
      <c r="G115" s="267">
        <f t="shared" si="82"/>
        <v>85</v>
      </c>
      <c r="H115" s="267">
        <f t="shared" si="83"/>
        <v>74</v>
      </c>
      <c r="I115" s="268">
        <f t="shared" si="84"/>
        <v>27506142.120000001</v>
      </c>
      <c r="J115" s="268">
        <f t="shared" si="85"/>
        <v>1</v>
      </c>
      <c r="K115" s="269">
        <f t="shared" si="86"/>
        <v>1.06</v>
      </c>
      <c r="L115" s="270">
        <f t="shared" si="127"/>
        <v>1.01</v>
      </c>
      <c r="M115" s="271">
        <f t="shared" si="88"/>
        <v>24608134.872101717</v>
      </c>
      <c r="N115" s="271">
        <f t="shared" si="89"/>
        <v>27737299.795270164</v>
      </c>
      <c r="O115" s="271">
        <f t="shared" si="90"/>
        <v>29448075.753672004</v>
      </c>
      <c r="P115" s="271">
        <f t="shared" si="91"/>
        <v>31264368.62977846</v>
      </c>
      <c r="Q115" s="271">
        <f t="shared" si="108"/>
        <v>35121004.32259801</v>
      </c>
      <c r="R115" s="272">
        <f t="shared" si="92"/>
        <v>29448075.753672004</v>
      </c>
      <c r="S115" s="271">
        <f t="shared" si="92"/>
        <v>31264368.62977846</v>
      </c>
      <c r="T115" s="271">
        <f t="shared" si="93"/>
        <v>33192686.476188242</v>
      </c>
      <c r="U115" s="271">
        <f t="shared" si="109"/>
        <v>39460713.331911534</v>
      </c>
      <c r="V115" s="271"/>
      <c r="W115" s="271">
        <f t="shared" si="94"/>
        <v>1821001980.535527</v>
      </c>
      <c r="X115" s="271">
        <f t="shared" si="95"/>
        <v>2052560184.849992</v>
      </c>
      <c r="Y115" s="271">
        <f t="shared" si="96"/>
        <v>2179157605.7717285</v>
      </c>
      <c r="Z115" s="272">
        <f t="shared" si="110"/>
        <v>2313563278.6036062</v>
      </c>
      <c r="AA115" s="272">
        <f t="shared" si="111"/>
        <v>2598954319.8722529</v>
      </c>
      <c r="AB115" s="272">
        <f t="shared" si="97"/>
        <v>2179157605.7717285</v>
      </c>
      <c r="AC115" s="271">
        <f t="shared" si="98"/>
        <v>2313563278.6036062</v>
      </c>
      <c r="AD115" s="271">
        <f t="shared" si="112"/>
        <v>2456258799.2379298</v>
      </c>
      <c r="AE115" s="271">
        <f t="shared" si="113"/>
        <v>2920092786.5614533</v>
      </c>
      <c r="AF115" s="271"/>
      <c r="AG115" s="33" t="str">
        <f t="shared" si="99"/>
        <v>BERTAHAP</v>
      </c>
      <c r="AH115" s="273">
        <f t="shared" si="100"/>
        <v>0</v>
      </c>
      <c r="AI115" s="274">
        <v>2</v>
      </c>
      <c r="AJ115" s="275"/>
      <c r="AK115" s="271" t="e">
        <f>IF(AJ115&gt;#REF!,"LB","KR")</f>
        <v>#REF!</v>
      </c>
      <c r="AL115" s="52">
        <f t="shared" si="101"/>
        <v>2003103000</v>
      </c>
      <c r="AM115" s="52">
        <f t="shared" si="101"/>
        <v>2257817000</v>
      </c>
      <c r="AN115" s="52">
        <f t="shared" si="101"/>
        <v>2397074000</v>
      </c>
      <c r="AO115" s="438">
        <f t="shared" si="101"/>
        <v>2544920000</v>
      </c>
      <c r="AP115" s="438">
        <f t="shared" si="102"/>
        <v>2397074000</v>
      </c>
      <c r="AQ115" s="52">
        <f t="shared" si="102"/>
        <v>2544920000</v>
      </c>
      <c r="AR115" s="52">
        <f t="shared" si="102"/>
        <v>2701885000</v>
      </c>
      <c r="AS115" s="43"/>
      <c r="AT115" s="43"/>
      <c r="AU115" s="311">
        <f t="shared" si="114"/>
        <v>-1565099.486627996</v>
      </c>
      <c r="AV115" s="311"/>
      <c r="AW115" s="311"/>
      <c r="AX115" s="311"/>
      <c r="AY115" s="311"/>
      <c r="AZ115" s="43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43"/>
      <c r="BX115" s="449"/>
      <c r="BY115" s="444" t="str">
        <f t="shared" si="121"/>
        <v>2BR-11</v>
      </c>
      <c r="BZ115" s="445">
        <f t="shared" si="122"/>
        <v>11</v>
      </c>
      <c r="CA115" s="444">
        <f t="shared" si="123"/>
        <v>101</v>
      </c>
      <c r="CB115" s="444">
        <f t="shared" si="123"/>
        <v>90</v>
      </c>
      <c r="CC115" s="444">
        <f t="shared" si="124"/>
        <v>29739640.860144004</v>
      </c>
      <c r="CD115" s="444">
        <f t="shared" si="125"/>
        <v>2460327000</v>
      </c>
      <c r="CE115" s="444">
        <f t="shared" si="125"/>
        <v>2773181000</v>
      </c>
      <c r="CF115" s="444">
        <f t="shared" si="125"/>
        <v>2944225000</v>
      </c>
      <c r="CG115" s="444">
        <f t="shared" si="125"/>
        <v>3125818000</v>
      </c>
      <c r="CH115" s="444">
        <f t="shared" si="126"/>
        <v>3318612000</v>
      </c>
      <c r="CI115" s="43"/>
      <c r="CJ115" s="438">
        <f t="shared" si="116"/>
        <v>2701884860.5325255</v>
      </c>
      <c r="CK115" s="43">
        <f t="shared" si="117"/>
        <v>2540899000</v>
      </c>
      <c r="CL115" s="43">
        <f t="shared" si="117"/>
        <v>2697616000</v>
      </c>
      <c r="CM115" s="44">
        <f t="shared" si="103"/>
        <v>38113485</v>
      </c>
      <c r="CN115" s="44">
        <f t="shared" si="104"/>
        <v>26976160</v>
      </c>
      <c r="CO115" s="44">
        <f t="shared" si="105"/>
        <v>59926850</v>
      </c>
      <c r="CP115" s="44">
        <f t="shared" si="106"/>
        <v>53019166.666666664</v>
      </c>
      <c r="CQ115" s="43">
        <f t="shared" si="118"/>
        <v>2863998836.0791192</v>
      </c>
    </row>
    <row r="116" spans="1:95">
      <c r="A116" s="3">
        <f t="shared" si="107"/>
        <v>77</v>
      </c>
      <c r="B116" s="263">
        <v>3</v>
      </c>
      <c r="C116" s="264" t="s">
        <v>152</v>
      </c>
      <c r="D116" s="265" t="s">
        <v>32</v>
      </c>
      <c r="E116" s="266"/>
      <c r="F116" s="41" t="s">
        <v>56</v>
      </c>
      <c r="G116" s="267">
        <f t="shared" si="82"/>
        <v>85</v>
      </c>
      <c r="H116" s="267">
        <f t="shared" si="83"/>
        <v>74</v>
      </c>
      <c r="I116" s="268">
        <f t="shared" si="84"/>
        <v>27506142.120000001</v>
      </c>
      <c r="J116" s="268">
        <f t="shared" si="85"/>
        <v>1</v>
      </c>
      <c r="K116" s="269">
        <f t="shared" si="86"/>
        <v>1.06</v>
      </c>
      <c r="L116" s="270">
        <f t="shared" si="127"/>
        <v>1.01</v>
      </c>
      <c r="M116" s="271">
        <f t="shared" si="88"/>
        <v>24608134.872101717</v>
      </c>
      <c r="N116" s="271">
        <f t="shared" si="89"/>
        <v>27737299.795270164</v>
      </c>
      <c r="O116" s="271">
        <f t="shared" si="90"/>
        <v>29448075.753672004</v>
      </c>
      <c r="P116" s="271">
        <f t="shared" si="91"/>
        <v>31264368.62977846</v>
      </c>
      <c r="Q116" s="271">
        <f t="shared" si="108"/>
        <v>35121004.32259801</v>
      </c>
      <c r="R116" s="272">
        <f t="shared" si="92"/>
        <v>29448075.753672004</v>
      </c>
      <c r="S116" s="271">
        <f t="shared" si="92"/>
        <v>31264368.62977846</v>
      </c>
      <c r="T116" s="271">
        <f t="shared" si="93"/>
        <v>33192686.476188242</v>
      </c>
      <c r="U116" s="271">
        <f t="shared" si="109"/>
        <v>39460713.331911534</v>
      </c>
      <c r="V116" s="271"/>
      <c r="W116" s="271">
        <f t="shared" si="94"/>
        <v>1821001980.535527</v>
      </c>
      <c r="X116" s="271">
        <f t="shared" si="95"/>
        <v>2052560184.849992</v>
      </c>
      <c r="Y116" s="271">
        <f t="shared" si="96"/>
        <v>2179157605.7717285</v>
      </c>
      <c r="Z116" s="272">
        <f t="shared" si="110"/>
        <v>2313563278.6036062</v>
      </c>
      <c r="AA116" s="272">
        <f t="shared" si="111"/>
        <v>2598954319.8722529</v>
      </c>
      <c r="AB116" s="272">
        <f t="shared" si="97"/>
        <v>2179157605.7717285</v>
      </c>
      <c r="AC116" s="271">
        <f t="shared" si="98"/>
        <v>2313563278.6036062</v>
      </c>
      <c r="AD116" s="271">
        <f t="shared" si="112"/>
        <v>2456258799.2379298</v>
      </c>
      <c r="AE116" s="271">
        <f t="shared" si="113"/>
        <v>2920092786.5614533</v>
      </c>
      <c r="AF116" s="271"/>
      <c r="AG116" s="33" t="str">
        <f t="shared" si="99"/>
        <v>BERTAHAP</v>
      </c>
      <c r="AH116" s="273">
        <f t="shared" si="100"/>
        <v>0</v>
      </c>
      <c r="AI116" s="274">
        <v>2</v>
      </c>
      <c r="AJ116" s="275"/>
      <c r="AK116" s="271" t="e">
        <f>IF(AJ116&gt;#REF!,"LB","KR")</f>
        <v>#REF!</v>
      </c>
      <c r="AL116" s="52">
        <f t="shared" si="101"/>
        <v>2003103000</v>
      </c>
      <c r="AM116" s="52">
        <f t="shared" si="101"/>
        <v>2257817000</v>
      </c>
      <c r="AN116" s="52">
        <f t="shared" si="101"/>
        <v>2397074000</v>
      </c>
      <c r="AO116" s="438">
        <f t="shared" si="101"/>
        <v>2544920000</v>
      </c>
      <c r="AP116" s="438">
        <f t="shared" si="102"/>
        <v>2397074000</v>
      </c>
      <c r="AQ116" s="52">
        <f t="shared" si="102"/>
        <v>2544920000</v>
      </c>
      <c r="AR116" s="52">
        <f t="shared" si="102"/>
        <v>2701885000</v>
      </c>
      <c r="AS116" s="43"/>
      <c r="AT116" s="43"/>
      <c r="AU116" s="311">
        <f t="shared" si="114"/>
        <v>-1565099.486627996</v>
      </c>
      <c r="AV116" s="311"/>
      <c r="AW116" s="311"/>
      <c r="AX116" s="311"/>
      <c r="AY116" s="311"/>
      <c r="AZ116" s="43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43"/>
      <c r="BX116" s="444"/>
      <c r="BY116" s="444" t="str">
        <f t="shared" si="121"/>
        <v>2BR-15</v>
      </c>
      <c r="BZ116" s="445">
        <f t="shared" si="122"/>
        <v>15</v>
      </c>
      <c r="CA116" s="444">
        <f t="shared" si="123"/>
        <v>101</v>
      </c>
      <c r="CB116" s="444">
        <f t="shared" si="123"/>
        <v>90</v>
      </c>
      <c r="CC116" s="444">
        <f t="shared" si="124"/>
        <v>29739640.860144004</v>
      </c>
      <c r="CD116" s="444">
        <f t="shared" si="125"/>
        <v>2460327000</v>
      </c>
      <c r="CE116" s="444">
        <f t="shared" si="125"/>
        <v>2773181000</v>
      </c>
      <c r="CF116" s="444">
        <f t="shared" si="125"/>
        <v>2944225000</v>
      </c>
      <c r="CG116" s="444">
        <f t="shared" si="125"/>
        <v>3125818000</v>
      </c>
      <c r="CH116" s="444">
        <f t="shared" si="126"/>
        <v>3318612000</v>
      </c>
      <c r="CI116" s="43"/>
      <c r="CJ116" s="438">
        <f t="shared" si="116"/>
        <v>2701884860.5325255</v>
      </c>
      <c r="CK116" s="43">
        <f t="shared" si="117"/>
        <v>2540899000</v>
      </c>
      <c r="CL116" s="43">
        <f t="shared" si="117"/>
        <v>2697616000</v>
      </c>
      <c r="CM116" s="44">
        <f t="shared" si="103"/>
        <v>38113485</v>
      </c>
      <c r="CN116" s="44">
        <f t="shared" si="104"/>
        <v>26976160</v>
      </c>
      <c r="CO116" s="44">
        <f t="shared" si="105"/>
        <v>59926850</v>
      </c>
      <c r="CP116" s="44">
        <f t="shared" si="106"/>
        <v>53019166.666666664</v>
      </c>
      <c r="CQ116" s="43">
        <f t="shared" si="118"/>
        <v>2863998836.0791192</v>
      </c>
    </row>
    <row r="117" spans="1:95">
      <c r="A117" s="3">
        <f t="shared" si="107"/>
        <v>78</v>
      </c>
      <c r="B117" s="263">
        <v>4</v>
      </c>
      <c r="C117" s="264" t="s">
        <v>152</v>
      </c>
      <c r="D117" s="265" t="s">
        <v>38</v>
      </c>
      <c r="E117" s="266"/>
      <c r="F117" s="41" t="s">
        <v>58</v>
      </c>
      <c r="G117" s="267">
        <f t="shared" si="82"/>
        <v>101</v>
      </c>
      <c r="H117" s="267">
        <f t="shared" si="83"/>
        <v>90</v>
      </c>
      <c r="I117" s="268">
        <f t="shared" si="84"/>
        <v>27506142.120000001</v>
      </c>
      <c r="J117" s="268">
        <f t="shared" si="85"/>
        <v>1</v>
      </c>
      <c r="K117" s="269">
        <f t="shared" si="86"/>
        <v>1.06</v>
      </c>
      <c r="L117" s="270">
        <f t="shared" si="127"/>
        <v>1.01</v>
      </c>
      <c r="M117" s="271">
        <f t="shared" si="88"/>
        <v>24608134.872101717</v>
      </c>
      <c r="N117" s="271">
        <f t="shared" si="89"/>
        <v>27737299.795270164</v>
      </c>
      <c r="O117" s="271">
        <f t="shared" si="90"/>
        <v>29448075.753672004</v>
      </c>
      <c r="P117" s="271">
        <f t="shared" si="91"/>
        <v>31264368.62977846</v>
      </c>
      <c r="Q117" s="271">
        <f t="shared" si="108"/>
        <v>35121004.32259801</v>
      </c>
      <c r="R117" s="272">
        <f t="shared" si="92"/>
        <v>29448075.753672004</v>
      </c>
      <c r="S117" s="271">
        <f t="shared" si="92"/>
        <v>31264368.62977846</v>
      </c>
      <c r="T117" s="271">
        <f t="shared" si="93"/>
        <v>33192686.476188242</v>
      </c>
      <c r="U117" s="271">
        <f t="shared" si="109"/>
        <v>39460713.331911534</v>
      </c>
      <c r="V117" s="271"/>
      <c r="W117" s="271">
        <f t="shared" si="94"/>
        <v>2214732138.4891543</v>
      </c>
      <c r="X117" s="271">
        <f t="shared" si="95"/>
        <v>2496356981.5743146</v>
      </c>
      <c r="Y117" s="271">
        <f t="shared" si="96"/>
        <v>2650326817.8304806</v>
      </c>
      <c r="Z117" s="272">
        <f t="shared" si="110"/>
        <v>2813793176.6800613</v>
      </c>
      <c r="AA117" s="272">
        <f t="shared" si="111"/>
        <v>3160890389.0338211</v>
      </c>
      <c r="AB117" s="272">
        <f t="shared" si="97"/>
        <v>2650326817.8304806</v>
      </c>
      <c r="AC117" s="271">
        <f t="shared" si="98"/>
        <v>2813793176.6800613</v>
      </c>
      <c r="AD117" s="271">
        <f t="shared" si="112"/>
        <v>2987341782.8569417</v>
      </c>
      <c r="AE117" s="271">
        <f t="shared" si="113"/>
        <v>3551464199.8720379</v>
      </c>
      <c r="AF117" s="271"/>
      <c r="AG117" s="33" t="str">
        <f t="shared" si="99"/>
        <v>BERTAHAP</v>
      </c>
      <c r="AH117" s="273">
        <f t="shared" si="100"/>
        <v>0</v>
      </c>
      <c r="AI117" s="274">
        <v>2</v>
      </c>
      <c r="AJ117" s="275"/>
      <c r="AK117" s="271" t="e">
        <f>IF(AJ117&gt;#REF!,"LB","KR")</f>
        <v>#REF!</v>
      </c>
      <c r="AL117" s="52">
        <f t="shared" si="101"/>
        <v>2436206000</v>
      </c>
      <c r="AM117" s="52">
        <f t="shared" si="101"/>
        <v>2745993000</v>
      </c>
      <c r="AN117" s="52">
        <f t="shared" si="101"/>
        <v>2915360000</v>
      </c>
      <c r="AO117" s="438">
        <f t="shared" si="101"/>
        <v>3095173000</v>
      </c>
      <c r="AP117" s="438">
        <f t="shared" si="102"/>
        <v>2915360000</v>
      </c>
      <c r="AQ117" s="52">
        <f t="shared" si="102"/>
        <v>3095173000</v>
      </c>
      <c r="AR117" s="52">
        <f t="shared" si="102"/>
        <v>3286076000</v>
      </c>
      <c r="AS117" s="43"/>
      <c r="AT117" s="43"/>
      <c r="AU117" s="311">
        <f t="shared" si="114"/>
        <v>-1565099.486627996</v>
      </c>
      <c r="AV117" s="311"/>
      <c r="AW117" s="311"/>
      <c r="AX117" s="311"/>
      <c r="AY117" s="311"/>
      <c r="AZ117" s="43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43"/>
      <c r="BX117" s="449"/>
      <c r="BY117" s="444" t="str">
        <f t="shared" si="121"/>
        <v>2BR-17</v>
      </c>
      <c r="BZ117" s="445">
        <f t="shared" si="122"/>
        <v>17</v>
      </c>
      <c r="CA117" s="444">
        <f t="shared" si="123"/>
        <v>85</v>
      </c>
      <c r="CB117" s="444">
        <f t="shared" si="123"/>
        <v>74</v>
      </c>
      <c r="CC117" s="444">
        <f t="shared" si="124"/>
        <v>29739640.860144004</v>
      </c>
      <c r="CD117" s="444">
        <f t="shared" si="125"/>
        <v>2022935000</v>
      </c>
      <c r="CE117" s="444">
        <f t="shared" si="125"/>
        <v>2280171000</v>
      </c>
      <c r="CF117" s="444">
        <f t="shared" si="125"/>
        <v>2420807000</v>
      </c>
      <c r="CG117" s="444">
        <f t="shared" si="125"/>
        <v>2570117000</v>
      </c>
      <c r="CH117" s="444">
        <f t="shared" si="126"/>
        <v>2728637000</v>
      </c>
      <c r="CI117" s="43"/>
      <c r="CJ117" s="438">
        <f t="shared" si="116"/>
        <v>3286076210.4227395</v>
      </c>
      <c r="CK117" s="43">
        <f t="shared" si="117"/>
        <v>3090282000</v>
      </c>
      <c r="CL117" s="43">
        <f t="shared" si="117"/>
        <v>3280884000</v>
      </c>
      <c r="CM117" s="44">
        <f t="shared" si="103"/>
        <v>46354230</v>
      </c>
      <c r="CN117" s="44">
        <f t="shared" si="104"/>
        <v>32808840</v>
      </c>
      <c r="CO117" s="44">
        <f t="shared" si="105"/>
        <v>72884000</v>
      </c>
      <c r="CP117" s="44">
        <f t="shared" si="106"/>
        <v>64482770.833333336</v>
      </c>
      <c r="CQ117" s="43">
        <f t="shared" si="118"/>
        <v>3483241483.3358808</v>
      </c>
    </row>
    <row r="118" spans="1:95">
      <c r="A118" s="3">
        <f t="shared" si="107"/>
        <v>79</v>
      </c>
      <c r="B118" s="263">
        <v>5</v>
      </c>
      <c r="C118" s="264" t="s">
        <v>152</v>
      </c>
      <c r="D118" s="265" t="s">
        <v>44</v>
      </c>
      <c r="E118" s="266"/>
      <c r="F118" s="41" t="s">
        <v>60</v>
      </c>
      <c r="G118" s="267">
        <f t="shared" si="82"/>
        <v>101</v>
      </c>
      <c r="H118" s="267">
        <f t="shared" si="83"/>
        <v>90</v>
      </c>
      <c r="I118" s="268">
        <f t="shared" si="84"/>
        <v>27506142.120000001</v>
      </c>
      <c r="J118" s="268">
        <f t="shared" si="85"/>
        <v>1</v>
      </c>
      <c r="K118" s="269">
        <f t="shared" si="86"/>
        <v>1.06</v>
      </c>
      <c r="L118" s="270">
        <f t="shared" si="127"/>
        <v>1.01</v>
      </c>
      <c r="M118" s="271">
        <f t="shared" si="88"/>
        <v>24608134.872101717</v>
      </c>
      <c r="N118" s="271">
        <f t="shared" si="89"/>
        <v>27737299.795270164</v>
      </c>
      <c r="O118" s="271">
        <f t="shared" si="90"/>
        <v>29448075.753672004</v>
      </c>
      <c r="P118" s="271">
        <f t="shared" si="91"/>
        <v>31264368.62977846</v>
      </c>
      <c r="Q118" s="271">
        <f t="shared" si="108"/>
        <v>35121004.32259801</v>
      </c>
      <c r="R118" s="272">
        <f t="shared" si="92"/>
        <v>29448075.753672004</v>
      </c>
      <c r="S118" s="271">
        <f t="shared" si="92"/>
        <v>31264368.62977846</v>
      </c>
      <c r="T118" s="271">
        <f t="shared" si="93"/>
        <v>33192686.476188242</v>
      </c>
      <c r="U118" s="271">
        <f t="shared" si="109"/>
        <v>39460713.331911534</v>
      </c>
      <c r="V118" s="271"/>
      <c r="W118" s="271">
        <f t="shared" si="94"/>
        <v>2214732138.4891543</v>
      </c>
      <c r="X118" s="271">
        <f t="shared" si="95"/>
        <v>2496356981.5743146</v>
      </c>
      <c r="Y118" s="271">
        <f t="shared" si="96"/>
        <v>2650326817.8304806</v>
      </c>
      <c r="Z118" s="272">
        <f t="shared" si="110"/>
        <v>2813793176.6800613</v>
      </c>
      <c r="AA118" s="272">
        <f t="shared" si="111"/>
        <v>3160890389.0338211</v>
      </c>
      <c r="AB118" s="272">
        <f t="shared" si="97"/>
        <v>2650326817.8304806</v>
      </c>
      <c r="AC118" s="271">
        <f t="shared" si="98"/>
        <v>2813793176.6800613</v>
      </c>
      <c r="AD118" s="271">
        <f t="shared" si="112"/>
        <v>2987341782.8569417</v>
      </c>
      <c r="AE118" s="271">
        <f t="shared" si="113"/>
        <v>3551464199.8720379</v>
      </c>
      <c r="AF118" s="271"/>
      <c r="AG118" s="33" t="str">
        <f t="shared" si="99"/>
        <v>BERTAHAP</v>
      </c>
      <c r="AH118" s="273">
        <f t="shared" si="100"/>
        <v>0</v>
      </c>
      <c r="AI118" s="274">
        <v>2</v>
      </c>
      <c r="AJ118" s="275"/>
      <c r="AK118" s="271" t="e">
        <f>IF(AJ118&gt;#REF!,"LB","KR")</f>
        <v>#REF!</v>
      </c>
      <c r="AL118" s="52">
        <f t="shared" si="101"/>
        <v>2436206000</v>
      </c>
      <c r="AM118" s="52">
        <f t="shared" si="101"/>
        <v>2745993000</v>
      </c>
      <c r="AN118" s="52">
        <f t="shared" si="101"/>
        <v>2915360000</v>
      </c>
      <c r="AO118" s="438">
        <f t="shared" si="101"/>
        <v>3095173000</v>
      </c>
      <c r="AP118" s="438">
        <f t="shared" si="102"/>
        <v>2915360000</v>
      </c>
      <c r="AQ118" s="52">
        <f t="shared" si="102"/>
        <v>3095173000</v>
      </c>
      <c r="AR118" s="52">
        <f t="shared" si="102"/>
        <v>3286076000</v>
      </c>
      <c r="AS118" s="43"/>
      <c r="AT118" s="43"/>
      <c r="AU118" s="311">
        <f t="shared" si="114"/>
        <v>-1565099.486627996</v>
      </c>
      <c r="AV118" s="311"/>
      <c r="AW118" s="311"/>
      <c r="AX118" s="311"/>
      <c r="AY118" s="311"/>
      <c r="AZ118" s="43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43">
        <v>22</v>
      </c>
      <c r="BX118" s="444" t="s">
        <v>153</v>
      </c>
      <c r="BY118" s="444" t="str">
        <f t="shared" ref="BY118:BY123" si="128">F169</f>
        <v>2BR-3</v>
      </c>
      <c r="BZ118" s="445" t="str">
        <f t="shared" ref="BZ118:BZ123" si="129">D169</f>
        <v>03</v>
      </c>
      <c r="CA118" s="444">
        <f t="shared" ref="CA118:CB123" si="130">G169</f>
        <v>85</v>
      </c>
      <c r="CB118" s="444">
        <f t="shared" si="130"/>
        <v>74</v>
      </c>
      <c r="CC118" s="444">
        <f t="shared" ref="CC118:CC123" si="131">O169</f>
        <v>29739640.860144004</v>
      </c>
      <c r="CD118" s="444">
        <f t="shared" ref="CD118:CG123" si="132">AL169</f>
        <v>2022935000</v>
      </c>
      <c r="CE118" s="444">
        <f t="shared" si="132"/>
        <v>2280171000</v>
      </c>
      <c r="CF118" s="444">
        <f t="shared" si="132"/>
        <v>2420807000</v>
      </c>
      <c r="CG118" s="444">
        <f t="shared" si="132"/>
        <v>2570117000</v>
      </c>
      <c r="CH118" s="444">
        <f t="shared" ref="CH118:CH123" si="133">AR169</f>
        <v>2728637000</v>
      </c>
      <c r="CI118" s="43">
        <v>12</v>
      </c>
      <c r="CJ118" s="438">
        <f t="shared" si="116"/>
        <v>3286076210.4227395</v>
      </c>
      <c r="CK118" s="43">
        <f t="shared" si="117"/>
        <v>3090282000</v>
      </c>
      <c r="CL118" s="43">
        <f t="shared" si="117"/>
        <v>3280884000</v>
      </c>
      <c r="CM118" s="44">
        <f t="shared" si="103"/>
        <v>46354230</v>
      </c>
      <c r="CN118" s="44">
        <f t="shared" si="104"/>
        <v>32808840</v>
      </c>
      <c r="CO118" s="44">
        <f t="shared" si="105"/>
        <v>72884000</v>
      </c>
      <c r="CP118" s="44">
        <f t="shared" si="106"/>
        <v>64482770.833333336</v>
      </c>
      <c r="CQ118" s="43">
        <f t="shared" si="118"/>
        <v>3483241483.3358808</v>
      </c>
    </row>
    <row r="119" spans="1:95">
      <c r="A119" s="3">
        <f t="shared" si="107"/>
        <v>80</v>
      </c>
      <c r="B119" s="263">
        <v>6</v>
      </c>
      <c r="C119" s="264" t="s">
        <v>152</v>
      </c>
      <c r="D119" s="299">
        <v>11</v>
      </c>
      <c r="E119" s="266"/>
      <c r="F119" s="41" t="s">
        <v>62</v>
      </c>
      <c r="G119" s="267">
        <f t="shared" si="82"/>
        <v>101</v>
      </c>
      <c r="H119" s="267">
        <f t="shared" si="83"/>
        <v>90</v>
      </c>
      <c r="I119" s="268">
        <f t="shared" si="84"/>
        <v>27506142.120000001</v>
      </c>
      <c r="J119" s="268">
        <f t="shared" si="85"/>
        <v>1</v>
      </c>
      <c r="K119" s="269">
        <f t="shared" si="86"/>
        <v>1.06</v>
      </c>
      <c r="L119" s="270">
        <f t="shared" si="127"/>
        <v>1.01</v>
      </c>
      <c r="M119" s="271">
        <f t="shared" si="88"/>
        <v>24608134.872101717</v>
      </c>
      <c r="N119" s="271">
        <f t="shared" si="89"/>
        <v>27737299.795270164</v>
      </c>
      <c r="O119" s="271">
        <f t="shared" si="90"/>
        <v>29448075.753672004</v>
      </c>
      <c r="P119" s="271">
        <f t="shared" si="91"/>
        <v>31264368.62977846</v>
      </c>
      <c r="Q119" s="271">
        <f t="shared" si="108"/>
        <v>35121004.32259801</v>
      </c>
      <c r="R119" s="272">
        <f t="shared" si="92"/>
        <v>29448075.753672004</v>
      </c>
      <c r="S119" s="271">
        <f t="shared" si="92"/>
        <v>31264368.62977846</v>
      </c>
      <c r="T119" s="271">
        <f t="shared" si="93"/>
        <v>33192686.476188242</v>
      </c>
      <c r="U119" s="271">
        <f t="shared" si="109"/>
        <v>39460713.331911534</v>
      </c>
      <c r="V119" s="271"/>
      <c r="W119" s="271">
        <f t="shared" si="94"/>
        <v>2214732138.4891543</v>
      </c>
      <c r="X119" s="271">
        <f t="shared" si="95"/>
        <v>2496356981.5743146</v>
      </c>
      <c r="Y119" s="271">
        <f t="shared" si="96"/>
        <v>2650326817.8304806</v>
      </c>
      <c r="Z119" s="272">
        <f t="shared" si="110"/>
        <v>2813793176.6800613</v>
      </c>
      <c r="AA119" s="272">
        <f t="shared" si="111"/>
        <v>3160890389.0338211</v>
      </c>
      <c r="AB119" s="272">
        <f t="shared" si="97"/>
        <v>2650326817.8304806</v>
      </c>
      <c r="AC119" s="271">
        <f t="shared" si="98"/>
        <v>2813793176.6800613</v>
      </c>
      <c r="AD119" s="271">
        <f t="shared" si="112"/>
        <v>2987341782.8569417</v>
      </c>
      <c r="AE119" s="271">
        <f t="shared" si="113"/>
        <v>3551464199.8720379</v>
      </c>
      <c r="AF119" s="271"/>
      <c r="AG119" s="33" t="str">
        <f t="shared" si="99"/>
        <v>BERTAHAP</v>
      </c>
      <c r="AH119" s="273">
        <f t="shared" si="100"/>
        <v>0</v>
      </c>
      <c r="AI119" s="274">
        <v>2</v>
      </c>
      <c r="AJ119" s="275"/>
      <c r="AK119" s="271" t="e">
        <f>IF(AJ119&gt;#REF!,"LB","KR")</f>
        <v>#REF!</v>
      </c>
      <c r="AL119" s="52">
        <f t="shared" si="101"/>
        <v>2436206000</v>
      </c>
      <c r="AM119" s="52">
        <f t="shared" si="101"/>
        <v>2745993000</v>
      </c>
      <c r="AN119" s="52">
        <f t="shared" si="101"/>
        <v>2915360000</v>
      </c>
      <c r="AO119" s="438">
        <f t="shared" si="101"/>
        <v>3095173000</v>
      </c>
      <c r="AP119" s="438">
        <f t="shared" si="102"/>
        <v>2915360000</v>
      </c>
      <c r="AQ119" s="52">
        <f t="shared" si="102"/>
        <v>3095173000</v>
      </c>
      <c r="AR119" s="52">
        <f t="shared" si="102"/>
        <v>3286076000</v>
      </c>
      <c r="AS119" s="43"/>
      <c r="AT119" s="43"/>
      <c r="AU119" s="311">
        <f t="shared" si="114"/>
        <v>-1565099.486627996</v>
      </c>
      <c r="AV119" s="311"/>
      <c r="AW119" s="311"/>
      <c r="AX119" s="311"/>
      <c r="AY119" s="311"/>
      <c r="AZ119" s="43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43"/>
      <c r="BX119" s="444"/>
      <c r="BY119" s="444" t="str">
        <f t="shared" si="128"/>
        <v>2BR-5</v>
      </c>
      <c r="BZ119" s="445" t="str">
        <f t="shared" si="129"/>
        <v>05</v>
      </c>
      <c r="CA119" s="444">
        <f t="shared" si="130"/>
        <v>85</v>
      </c>
      <c r="CB119" s="444">
        <f t="shared" si="130"/>
        <v>74</v>
      </c>
      <c r="CC119" s="444">
        <f t="shared" si="131"/>
        <v>29739640.860144004</v>
      </c>
      <c r="CD119" s="444">
        <f t="shared" si="132"/>
        <v>2022935000</v>
      </c>
      <c r="CE119" s="444">
        <f t="shared" si="132"/>
        <v>2280171000</v>
      </c>
      <c r="CF119" s="444">
        <f t="shared" si="132"/>
        <v>2420807000</v>
      </c>
      <c r="CG119" s="444">
        <f t="shared" si="132"/>
        <v>2570117000</v>
      </c>
      <c r="CH119" s="444">
        <f t="shared" si="133"/>
        <v>2728637000</v>
      </c>
      <c r="CI119" s="43"/>
      <c r="CJ119" s="438">
        <f t="shared" si="116"/>
        <v>3286076210.4227395</v>
      </c>
      <c r="CK119" s="43">
        <f t="shared" si="117"/>
        <v>3090282000</v>
      </c>
      <c r="CL119" s="43">
        <f t="shared" si="117"/>
        <v>3280884000</v>
      </c>
      <c r="CM119" s="44">
        <f t="shared" si="103"/>
        <v>46354230</v>
      </c>
      <c r="CN119" s="44">
        <f t="shared" si="104"/>
        <v>32808840</v>
      </c>
      <c r="CO119" s="44">
        <f t="shared" si="105"/>
        <v>72884000</v>
      </c>
      <c r="CP119" s="44">
        <f t="shared" si="106"/>
        <v>64482770.833333336</v>
      </c>
      <c r="CQ119" s="43">
        <f t="shared" si="118"/>
        <v>3483241483.3358808</v>
      </c>
    </row>
    <row r="120" spans="1:95">
      <c r="A120" s="3">
        <f t="shared" si="107"/>
        <v>81</v>
      </c>
      <c r="B120" s="263">
        <v>7</v>
      </c>
      <c r="C120" s="264" t="s">
        <v>152</v>
      </c>
      <c r="D120" s="299">
        <v>15</v>
      </c>
      <c r="E120" s="266"/>
      <c r="F120" s="41" t="s">
        <v>64</v>
      </c>
      <c r="G120" s="267">
        <f t="shared" si="82"/>
        <v>101</v>
      </c>
      <c r="H120" s="267">
        <f t="shared" si="83"/>
        <v>90</v>
      </c>
      <c r="I120" s="268">
        <f t="shared" si="84"/>
        <v>27506142.120000001</v>
      </c>
      <c r="J120" s="268">
        <f t="shared" si="85"/>
        <v>1</v>
      </c>
      <c r="K120" s="269">
        <f t="shared" si="86"/>
        <v>1.06</v>
      </c>
      <c r="L120" s="270">
        <f t="shared" si="127"/>
        <v>1.01</v>
      </c>
      <c r="M120" s="271">
        <f t="shared" si="88"/>
        <v>24608134.872101717</v>
      </c>
      <c r="N120" s="271">
        <f t="shared" si="89"/>
        <v>27737299.795270164</v>
      </c>
      <c r="O120" s="271">
        <f t="shared" si="90"/>
        <v>29448075.753672004</v>
      </c>
      <c r="P120" s="271">
        <f t="shared" si="91"/>
        <v>31264368.62977846</v>
      </c>
      <c r="Q120" s="271">
        <f t="shared" si="108"/>
        <v>35121004.32259801</v>
      </c>
      <c r="R120" s="272">
        <f t="shared" si="92"/>
        <v>29448075.753672004</v>
      </c>
      <c r="S120" s="271">
        <f t="shared" si="92"/>
        <v>31264368.62977846</v>
      </c>
      <c r="T120" s="271">
        <f t="shared" si="93"/>
        <v>33192686.476188242</v>
      </c>
      <c r="U120" s="271">
        <f t="shared" si="109"/>
        <v>39460713.331911534</v>
      </c>
      <c r="V120" s="271"/>
      <c r="W120" s="271">
        <f t="shared" si="94"/>
        <v>2214732138.4891543</v>
      </c>
      <c r="X120" s="271">
        <f t="shared" si="95"/>
        <v>2496356981.5743146</v>
      </c>
      <c r="Y120" s="271">
        <f t="shared" si="96"/>
        <v>2650326817.8304806</v>
      </c>
      <c r="Z120" s="272">
        <f t="shared" si="110"/>
        <v>2813793176.6800613</v>
      </c>
      <c r="AA120" s="272">
        <f t="shared" si="111"/>
        <v>3160890389.0338211</v>
      </c>
      <c r="AB120" s="272">
        <f t="shared" si="97"/>
        <v>2650326817.8304806</v>
      </c>
      <c r="AC120" s="271">
        <f t="shared" si="98"/>
        <v>2813793176.6800613</v>
      </c>
      <c r="AD120" s="271">
        <f t="shared" si="112"/>
        <v>2987341782.8569417</v>
      </c>
      <c r="AE120" s="271">
        <f t="shared" si="113"/>
        <v>3551464199.8720379</v>
      </c>
      <c r="AF120" s="271"/>
      <c r="AG120" s="33" t="str">
        <f t="shared" si="99"/>
        <v>BERTAHAP</v>
      </c>
      <c r="AH120" s="273">
        <f t="shared" si="100"/>
        <v>0</v>
      </c>
      <c r="AI120" s="274">
        <v>2</v>
      </c>
      <c r="AJ120" s="275"/>
      <c r="AK120" s="271" t="e">
        <f>IF(AJ120&gt;#REF!,"LB","KR")</f>
        <v>#REF!</v>
      </c>
      <c r="AL120" s="52">
        <f t="shared" si="101"/>
        <v>2436206000</v>
      </c>
      <c r="AM120" s="52">
        <f t="shared" si="101"/>
        <v>2745993000</v>
      </c>
      <c r="AN120" s="52">
        <f t="shared" si="101"/>
        <v>2915360000</v>
      </c>
      <c r="AO120" s="438">
        <f t="shared" si="101"/>
        <v>3095173000</v>
      </c>
      <c r="AP120" s="438">
        <f t="shared" si="102"/>
        <v>2915360000</v>
      </c>
      <c r="AQ120" s="52">
        <f t="shared" si="102"/>
        <v>3095173000</v>
      </c>
      <c r="AR120" s="52">
        <f t="shared" si="102"/>
        <v>3286076000</v>
      </c>
      <c r="AS120" s="43"/>
      <c r="AT120" s="43"/>
      <c r="AU120" s="311">
        <f t="shared" si="114"/>
        <v>-1565099.486627996</v>
      </c>
      <c r="AV120" s="311"/>
      <c r="AW120" s="311"/>
      <c r="AX120" s="311"/>
      <c r="AY120" s="311"/>
      <c r="AZ120" s="43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43"/>
      <c r="BX120" s="444"/>
      <c r="BY120" s="444" t="str">
        <f t="shared" si="128"/>
        <v>2BR-7</v>
      </c>
      <c r="BZ120" s="445" t="str">
        <f t="shared" si="129"/>
        <v>07</v>
      </c>
      <c r="CA120" s="444">
        <f t="shared" si="130"/>
        <v>101</v>
      </c>
      <c r="CB120" s="444">
        <f t="shared" si="130"/>
        <v>90</v>
      </c>
      <c r="CC120" s="444">
        <f t="shared" si="131"/>
        <v>29739640.860144004</v>
      </c>
      <c r="CD120" s="444">
        <f t="shared" si="132"/>
        <v>2460327000</v>
      </c>
      <c r="CE120" s="444">
        <f t="shared" si="132"/>
        <v>2773181000</v>
      </c>
      <c r="CF120" s="444">
        <f t="shared" si="132"/>
        <v>2944225000</v>
      </c>
      <c r="CG120" s="444">
        <f t="shared" si="132"/>
        <v>3125818000</v>
      </c>
      <c r="CH120" s="444">
        <f t="shared" si="133"/>
        <v>3318612000</v>
      </c>
      <c r="CI120" s="43"/>
      <c r="CJ120" s="438">
        <f t="shared" si="116"/>
        <v>3286076210.4227395</v>
      </c>
      <c r="CK120" s="43">
        <f t="shared" si="117"/>
        <v>3090282000</v>
      </c>
      <c r="CL120" s="43">
        <f t="shared" si="117"/>
        <v>3280884000</v>
      </c>
      <c r="CM120" s="44">
        <f t="shared" si="103"/>
        <v>46354230</v>
      </c>
      <c r="CN120" s="44">
        <f t="shared" si="104"/>
        <v>32808840</v>
      </c>
      <c r="CO120" s="44">
        <f t="shared" si="105"/>
        <v>72884000</v>
      </c>
      <c r="CP120" s="44">
        <f t="shared" si="106"/>
        <v>64482770.833333336</v>
      </c>
      <c r="CQ120" s="43">
        <f t="shared" si="118"/>
        <v>3483241483.3358808</v>
      </c>
    </row>
    <row r="121" spans="1:95">
      <c r="A121" s="3">
        <f t="shared" si="107"/>
        <v>82</v>
      </c>
      <c r="B121" s="263">
        <v>8</v>
      </c>
      <c r="C121" s="264" t="s">
        <v>152</v>
      </c>
      <c r="D121" s="299">
        <v>17</v>
      </c>
      <c r="E121" s="266"/>
      <c r="F121" s="41" t="s">
        <v>67</v>
      </c>
      <c r="G121" s="267">
        <f t="shared" si="82"/>
        <v>85</v>
      </c>
      <c r="H121" s="267">
        <f t="shared" si="83"/>
        <v>74</v>
      </c>
      <c r="I121" s="268">
        <f t="shared" si="84"/>
        <v>27506142.120000001</v>
      </c>
      <c r="J121" s="268">
        <f t="shared" si="85"/>
        <v>1</v>
      </c>
      <c r="K121" s="269">
        <f t="shared" si="86"/>
        <v>1.06</v>
      </c>
      <c r="L121" s="270">
        <f t="shared" si="127"/>
        <v>1.01</v>
      </c>
      <c r="M121" s="271">
        <f t="shared" si="88"/>
        <v>24608134.872101717</v>
      </c>
      <c r="N121" s="271">
        <f t="shared" si="89"/>
        <v>27737299.795270164</v>
      </c>
      <c r="O121" s="271">
        <f t="shared" si="90"/>
        <v>29448075.753672004</v>
      </c>
      <c r="P121" s="271">
        <f t="shared" si="91"/>
        <v>31264368.62977846</v>
      </c>
      <c r="Q121" s="271">
        <f t="shared" si="108"/>
        <v>35121004.32259801</v>
      </c>
      <c r="R121" s="272">
        <f t="shared" si="92"/>
        <v>29448075.753672004</v>
      </c>
      <c r="S121" s="271">
        <f t="shared" si="92"/>
        <v>31264368.62977846</v>
      </c>
      <c r="T121" s="271">
        <f t="shared" si="93"/>
        <v>33192686.476188242</v>
      </c>
      <c r="U121" s="271">
        <f t="shared" si="109"/>
        <v>39460713.331911534</v>
      </c>
      <c r="V121" s="271"/>
      <c r="W121" s="271">
        <f t="shared" si="94"/>
        <v>1821001980.535527</v>
      </c>
      <c r="X121" s="271">
        <f t="shared" si="95"/>
        <v>2052560184.849992</v>
      </c>
      <c r="Y121" s="271">
        <f t="shared" si="96"/>
        <v>2179157605.7717285</v>
      </c>
      <c r="Z121" s="272">
        <f t="shared" si="110"/>
        <v>2313563278.6036062</v>
      </c>
      <c r="AA121" s="272">
        <f t="shared" si="111"/>
        <v>2598954319.8722529</v>
      </c>
      <c r="AB121" s="272">
        <f t="shared" si="97"/>
        <v>2179157605.7717285</v>
      </c>
      <c r="AC121" s="271">
        <f t="shared" si="98"/>
        <v>2313563278.6036062</v>
      </c>
      <c r="AD121" s="271">
        <f t="shared" si="112"/>
        <v>2456258799.2379298</v>
      </c>
      <c r="AE121" s="271">
        <f t="shared" si="113"/>
        <v>2920092786.5614533</v>
      </c>
      <c r="AF121" s="271"/>
      <c r="AG121" s="33" t="str">
        <f t="shared" si="99"/>
        <v>BERTAHAP</v>
      </c>
      <c r="AH121" s="273">
        <f t="shared" si="100"/>
        <v>0</v>
      </c>
      <c r="AI121" s="274">
        <v>2</v>
      </c>
      <c r="AJ121" s="275"/>
      <c r="AK121" s="271" t="e">
        <f>IF(AJ121&gt;#REF!,"LB","KR")</f>
        <v>#REF!</v>
      </c>
      <c r="AL121" s="52">
        <f t="shared" si="101"/>
        <v>2003103000</v>
      </c>
      <c r="AM121" s="52">
        <f t="shared" si="101"/>
        <v>2257817000</v>
      </c>
      <c r="AN121" s="52">
        <f t="shared" si="101"/>
        <v>2397074000</v>
      </c>
      <c r="AO121" s="438">
        <f t="shared" si="101"/>
        <v>2544920000</v>
      </c>
      <c r="AP121" s="438">
        <f t="shared" si="102"/>
        <v>2397074000</v>
      </c>
      <c r="AQ121" s="52">
        <f t="shared" si="102"/>
        <v>2544920000</v>
      </c>
      <c r="AR121" s="52">
        <f t="shared" si="102"/>
        <v>2701885000</v>
      </c>
      <c r="AS121" s="43"/>
      <c r="AT121" s="43"/>
      <c r="AU121" s="311">
        <f t="shared" si="114"/>
        <v>-1565099.486627996</v>
      </c>
      <c r="AV121" s="311"/>
      <c r="AW121" s="311"/>
      <c r="AX121" s="311"/>
      <c r="AY121" s="311"/>
      <c r="AZ121" s="43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43"/>
      <c r="BX121" s="444"/>
      <c r="BY121" s="444" t="str">
        <f t="shared" si="128"/>
        <v>2BR-9</v>
      </c>
      <c r="BZ121" s="445" t="str">
        <f t="shared" si="129"/>
        <v>09</v>
      </c>
      <c r="CA121" s="444">
        <f t="shared" si="130"/>
        <v>101</v>
      </c>
      <c r="CB121" s="444">
        <f t="shared" si="130"/>
        <v>90</v>
      </c>
      <c r="CC121" s="444">
        <f t="shared" si="131"/>
        <v>29739640.860144004</v>
      </c>
      <c r="CD121" s="444">
        <f t="shared" si="132"/>
        <v>2460327000</v>
      </c>
      <c r="CE121" s="444">
        <f t="shared" si="132"/>
        <v>2773181000</v>
      </c>
      <c r="CF121" s="444">
        <f t="shared" si="132"/>
        <v>2944225000</v>
      </c>
      <c r="CG121" s="444">
        <f t="shared" si="132"/>
        <v>3125818000</v>
      </c>
      <c r="CH121" s="444">
        <f t="shared" si="133"/>
        <v>3318612000</v>
      </c>
      <c r="CI121" s="43"/>
      <c r="CJ121" s="438">
        <f t="shared" si="116"/>
        <v>2701884860.5325255</v>
      </c>
      <c r="CK121" s="43">
        <f t="shared" si="117"/>
        <v>2540899000</v>
      </c>
      <c r="CL121" s="43">
        <f t="shared" si="117"/>
        <v>2697616000</v>
      </c>
      <c r="CM121" s="44">
        <f t="shared" si="103"/>
        <v>38113485</v>
      </c>
      <c r="CN121" s="44">
        <f t="shared" si="104"/>
        <v>26976160</v>
      </c>
      <c r="CO121" s="44">
        <f t="shared" si="105"/>
        <v>59926850</v>
      </c>
      <c r="CP121" s="44">
        <f t="shared" si="106"/>
        <v>53019166.666666664</v>
      </c>
      <c r="CQ121" s="43">
        <f t="shared" si="118"/>
        <v>2863998836.0791192</v>
      </c>
    </row>
    <row r="122" spans="1:95">
      <c r="A122" s="3">
        <f t="shared" si="107"/>
        <v>83</v>
      </c>
      <c r="B122" s="263">
        <v>9</v>
      </c>
      <c r="C122" s="264" t="s">
        <v>152</v>
      </c>
      <c r="D122" s="299">
        <v>19</v>
      </c>
      <c r="E122" s="266"/>
      <c r="F122" s="41" t="s">
        <v>78</v>
      </c>
      <c r="G122" s="267">
        <f t="shared" si="82"/>
        <v>138</v>
      </c>
      <c r="H122" s="267">
        <f t="shared" si="83"/>
        <v>120</v>
      </c>
      <c r="I122" s="268">
        <f t="shared" si="84"/>
        <v>27506142.120000001</v>
      </c>
      <c r="J122" s="268">
        <f t="shared" si="85"/>
        <v>1</v>
      </c>
      <c r="K122" s="269">
        <f t="shared" si="86"/>
        <v>1.06</v>
      </c>
      <c r="L122" s="270">
        <f t="shared" si="127"/>
        <v>1.01</v>
      </c>
      <c r="M122" s="271">
        <f t="shared" si="88"/>
        <v>24608134.872101717</v>
      </c>
      <c r="N122" s="271">
        <f t="shared" si="89"/>
        <v>27737299.795270164</v>
      </c>
      <c r="O122" s="271">
        <f t="shared" si="90"/>
        <v>29448075.753672004</v>
      </c>
      <c r="P122" s="271">
        <f t="shared" si="91"/>
        <v>31264368.62977846</v>
      </c>
      <c r="Q122" s="271">
        <f t="shared" si="108"/>
        <v>35121004.32259801</v>
      </c>
      <c r="R122" s="272">
        <f t="shared" si="92"/>
        <v>29448075.753672004</v>
      </c>
      <c r="S122" s="271">
        <f t="shared" si="92"/>
        <v>31264368.62977846</v>
      </c>
      <c r="T122" s="271">
        <f t="shared" si="93"/>
        <v>33192686.476188242</v>
      </c>
      <c r="U122" s="271">
        <f t="shared" si="109"/>
        <v>39460713.331911534</v>
      </c>
      <c r="V122" s="271"/>
      <c r="W122" s="271">
        <f t="shared" si="94"/>
        <v>2952976184.6522059</v>
      </c>
      <c r="X122" s="271">
        <f t="shared" si="95"/>
        <v>3328475975.4324198</v>
      </c>
      <c r="Y122" s="271">
        <f t="shared" si="96"/>
        <v>3533769090.4406404</v>
      </c>
      <c r="Z122" s="272">
        <f t="shared" si="110"/>
        <v>3751724235.5734153</v>
      </c>
      <c r="AA122" s="272">
        <f t="shared" si="111"/>
        <v>4214520518.7117615</v>
      </c>
      <c r="AB122" s="272">
        <f t="shared" si="97"/>
        <v>3533769090.4406404</v>
      </c>
      <c r="AC122" s="271">
        <f t="shared" si="98"/>
        <v>3751724235.5734153</v>
      </c>
      <c r="AD122" s="271">
        <f t="shared" si="112"/>
        <v>3983122377.1425891</v>
      </c>
      <c r="AE122" s="271">
        <f t="shared" si="113"/>
        <v>4735285599.8293839</v>
      </c>
      <c r="AF122" s="271"/>
      <c r="AG122" s="33" t="str">
        <f t="shared" si="99"/>
        <v>BERTAHAP</v>
      </c>
      <c r="AH122" s="273">
        <f t="shared" si="100"/>
        <v>0</v>
      </c>
      <c r="AI122" s="274">
        <v>2</v>
      </c>
      <c r="AJ122" s="275"/>
      <c r="AK122" s="271" t="e">
        <f>IF(AJ122&gt;#REF!,"LB","KR")</f>
        <v>#REF!</v>
      </c>
      <c r="AL122" s="52">
        <f t="shared" si="101"/>
        <v>3248274000</v>
      </c>
      <c r="AM122" s="52">
        <f t="shared" si="101"/>
        <v>3661324000</v>
      </c>
      <c r="AN122" s="52">
        <f t="shared" si="101"/>
        <v>3887146000</v>
      </c>
      <c r="AO122" s="438">
        <f t="shared" si="101"/>
        <v>4126897000</v>
      </c>
      <c r="AP122" s="438">
        <f t="shared" si="102"/>
        <v>3887146000</v>
      </c>
      <c r="AQ122" s="52">
        <f t="shared" si="102"/>
        <v>4126897000</v>
      </c>
      <c r="AR122" s="52">
        <f t="shared" si="102"/>
        <v>4381435000</v>
      </c>
      <c r="AS122" s="43"/>
      <c r="AT122" s="43"/>
      <c r="AU122" s="311">
        <f t="shared" si="114"/>
        <v>-1565099.486627996</v>
      </c>
      <c r="AV122" s="311"/>
      <c r="AW122" s="311"/>
      <c r="AX122" s="311"/>
      <c r="AY122" s="311"/>
      <c r="AZ122" s="43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43"/>
      <c r="BX122" s="444"/>
      <c r="BY122" s="444" t="str">
        <f t="shared" si="128"/>
        <v>2BR-11</v>
      </c>
      <c r="BZ122" s="445">
        <f t="shared" si="129"/>
        <v>11</v>
      </c>
      <c r="CA122" s="444">
        <f t="shared" si="130"/>
        <v>101</v>
      </c>
      <c r="CB122" s="444">
        <f t="shared" si="130"/>
        <v>90</v>
      </c>
      <c r="CC122" s="444">
        <f t="shared" si="131"/>
        <v>29739640.860144004</v>
      </c>
      <c r="CD122" s="444">
        <f t="shared" si="132"/>
        <v>2460327000</v>
      </c>
      <c r="CE122" s="444">
        <f t="shared" si="132"/>
        <v>2773181000</v>
      </c>
      <c r="CF122" s="444">
        <f t="shared" si="132"/>
        <v>2944225000</v>
      </c>
      <c r="CG122" s="444">
        <f t="shared" si="132"/>
        <v>3125818000</v>
      </c>
      <c r="CH122" s="444">
        <f t="shared" si="133"/>
        <v>3318612000</v>
      </c>
      <c r="CI122" s="43"/>
      <c r="CJ122" s="438">
        <f t="shared" si="116"/>
        <v>4381434593.3377466</v>
      </c>
      <c r="CK122" s="43">
        <f t="shared" si="117"/>
        <v>4120375000</v>
      </c>
      <c r="CL122" s="43">
        <f t="shared" si="117"/>
        <v>4374511000</v>
      </c>
      <c r="CM122" s="44">
        <f t="shared" si="103"/>
        <v>61805625</v>
      </c>
      <c r="CN122" s="44">
        <f t="shared" si="104"/>
        <v>43745110</v>
      </c>
      <c r="CO122" s="44">
        <f t="shared" si="105"/>
        <v>97178650</v>
      </c>
      <c r="CP122" s="44">
        <f t="shared" si="106"/>
        <v>85977020.833333328</v>
      </c>
      <c r="CQ122" s="43">
        <f t="shared" si="118"/>
        <v>4644320916.1034422</v>
      </c>
    </row>
    <row r="123" spans="1:95">
      <c r="A123" s="3">
        <f t="shared" si="107"/>
        <v>84</v>
      </c>
      <c r="B123" s="263">
        <v>10</v>
      </c>
      <c r="C123" s="264" t="s">
        <v>152</v>
      </c>
      <c r="D123" s="299">
        <v>21</v>
      </c>
      <c r="E123" s="266"/>
      <c r="F123" s="41" t="s">
        <v>84</v>
      </c>
      <c r="G123" s="267">
        <f t="shared" si="82"/>
        <v>132</v>
      </c>
      <c r="H123" s="267">
        <f t="shared" si="83"/>
        <v>112</v>
      </c>
      <c r="I123" s="268">
        <f t="shared" si="84"/>
        <v>27506142.120000001</v>
      </c>
      <c r="J123" s="268">
        <f t="shared" si="85"/>
        <v>3</v>
      </c>
      <c r="K123" s="269">
        <f t="shared" si="86"/>
        <v>1.1000000000000001</v>
      </c>
      <c r="L123" s="270">
        <f t="shared" si="127"/>
        <v>1.01</v>
      </c>
      <c r="M123" s="271">
        <f t="shared" si="88"/>
        <v>25536743.735199891</v>
      </c>
      <c r="N123" s="271">
        <f t="shared" si="89"/>
        <v>28783990.353582241</v>
      </c>
      <c r="O123" s="271">
        <f t="shared" si="90"/>
        <v>30559323.895320002</v>
      </c>
      <c r="P123" s="271">
        <f t="shared" si="91"/>
        <v>32444156.125241794</v>
      </c>
      <c r="Q123" s="271">
        <f t="shared" si="108"/>
        <v>36446325.240431897</v>
      </c>
      <c r="R123" s="272">
        <f t="shared" si="92"/>
        <v>30559323.895320002</v>
      </c>
      <c r="S123" s="271">
        <f t="shared" si="92"/>
        <v>32444156.125241794</v>
      </c>
      <c r="T123" s="271">
        <f t="shared" si="93"/>
        <v>34445240.682836853</v>
      </c>
      <c r="U123" s="271">
        <f t="shared" si="109"/>
        <v>40949796.853870459</v>
      </c>
      <c r="V123" s="271"/>
      <c r="W123" s="271">
        <f t="shared" si="94"/>
        <v>2860115298.3423877</v>
      </c>
      <c r="X123" s="271">
        <f t="shared" si="95"/>
        <v>3223806919.6012111</v>
      </c>
      <c r="Y123" s="271">
        <f t="shared" si="96"/>
        <v>3422644276.2758403</v>
      </c>
      <c r="Z123" s="272">
        <f t="shared" si="110"/>
        <v>3633745486.027081</v>
      </c>
      <c r="AA123" s="272">
        <f t="shared" si="111"/>
        <v>4081988426.9283724</v>
      </c>
      <c r="AB123" s="272">
        <f t="shared" si="97"/>
        <v>3422644276.2758403</v>
      </c>
      <c r="AC123" s="271">
        <f t="shared" si="98"/>
        <v>3633745486.027081</v>
      </c>
      <c r="AD123" s="271">
        <f t="shared" si="112"/>
        <v>3857866956.4777274</v>
      </c>
      <c r="AE123" s="271">
        <f t="shared" si="113"/>
        <v>4586377247.6334915</v>
      </c>
      <c r="AF123" s="271"/>
      <c r="AG123" s="33" t="str">
        <f t="shared" si="99"/>
        <v>BERTAHAP</v>
      </c>
      <c r="AH123" s="273">
        <f t="shared" si="100"/>
        <v>0</v>
      </c>
      <c r="AI123" s="274">
        <v>2</v>
      </c>
      <c r="AJ123" s="275"/>
      <c r="AK123" s="271" t="e">
        <f>IF(AJ123&gt;#REF!,"LB","KR")</f>
        <v>#REF!</v>
      </c>
      <c r="AL123" s="52">
        <f t="shared" si="101"/>
        <v>3146127000</v>
      </c>
      <c r="AM123" s="52">
        <f t="shared" si="101"/>
        <v>3546188000</v>
      </c>
      <c r="AN123" s="52">
        <f t="shared" si="101"/>
        <v>3764909000</v>
      </c>
      <c r="AO123" s="438">
        <f t="shared" si="101"/>
        <v>3997121000</v>
      </c>
      <c r="AP123" s="438">
        <f t="shared" si="102"/>
        <v>3764909000</v>
      </c>
      <c r="AQ123" s="52">
        <f t="shared" si="102"/>
        <v>3997121000</v>
      </c>
      <c r="AR123" s="52">
        <f t="shared" si="102"/>
        <v>4243654000</v>
      </c>
      <c r="AS123" s="43"/>
      <c r="AT123" s="43"/>
      <c r="AU123" s="311">
        <f t="shared" si="114"/>
        <v>-453851.34497999772</v>
      </c>
      <c r="AV123" s="311"/>
      <c r="AW123" s="311"/>
      <c r="AX123" s="311"/>
      <c r="AY123" s="311"/>
      <c r="AZ123" s="43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43"/>
      <c r="BX123" s="444"/>
      <c r="BY123" s="444" t="str">
        <f t="shared" si="128"/>
        <v>2BR-15</v>
      </c>
      <c r="BZ123" s="445">
        <f t="shared" si="129"/>
        <v>15</v>
      </c>
      <c r="CA123" s="444">
        <f t="shared" si="130"/>
        <v>101</v>
      </c>
      <c r="CB123" s="444">
        <f t="shared" si="130"/>
        <v>90</v>
      </c>
      <c r="CC123" s="444">
        <f t="shared" si="131"/>
        <v>29739640.860144004</v>
      </c>
      <c r="CD123" s="444">
        <f t="shared" si="132"/>
        <v>2460327000</v>
      </c>
      <c r="CE123" s="444">
        <f t="shared" si="132"/>
        <v>2773181000</v>
      </c>
      <c r="CF123" s="444">
        <f t="shared" si="132"/>
        <v>2944225000</v>
      </c>
      <c r="CG123" s="444">
        <f t="shared" si="132"/>
        <v>3125818000</v>
      </c>
      <c r="CH123" s="444">
        <f t="shared" si="133"/>
        <v>3318612000</v>
      </c>
      <c r="CI123" s="43"/>
      <c r="CJ123" s="438">
        <f t="shared" si="116"/>
        <v>4243654305.6821547</v>
      </c>
      <c r="CK123" s="43">
        <f t="shared" si="117"/>
        <v>3990804000</v>
      </c>
      <c r="CL123" s="43">
        <f t="shared" si="117"/>
        <v>4236949000</v>
      </c>
      <c r="CM123" s="44">
        <f t="shared" si="103"/>
        <v>59862060</v>
      </c>
      <c r="CN123" s="44">
        <f t="shared" si="104"/>
        <v>42369490</v>
      </c>
      <c r="CO123" s="44">
        <f t="shared" si="105"/>
        <v>94122725</v>
      </c>
      <c r="CP123" s="44">
        <f t="shared" si="106"/>
        <v>83273354.166666672</v>
      </c>
      <c r="CQ123" s="43">
        <f t="shared" si="118"/>
        <v>4498274403.9650517</v>
      </c>
    </row>
    <row r="124" spans="1:95">
      <c r="A124" s="3">
        <f t="shared" si="107"/>
        <v>85</v>
      </c>
      <c r="B124" s="263">
        <v>1</v>
      </c>
      <c r="C124" s="264" t="s">
        <v>154</v>
      </c>
      <c r="D124" s="265" t="s">
        <v>19</v>
      </c>
      <c r="E124" s="266"/>
      <c r="F124" s="41" t="s">
        <v>72</v>
      </c>
      <c r="G124" s="267">
        <f t="shared" si="82"/>
        <v>175</v>
      </c>
      <c r="H124" s="267">
        <f t="shared" si="83"/>
        <v>156</v>
      </c>
      <c r="I124" s="268">
        <f t="shared" si="84"/>
        <v>27506142.120000001</v>
      </c>
      <c r="J124" s="268">
        <f t="shared" si="85"/>
        <v>5</v>
      </c>
      <c r="K124" s="269">
        <f t="shared" si="86"/>
        <v>1.08</v>
      </c>
      <c r="L124" s="319">
        <f t="shared" ref="L124:L131" si="134">SUMIF($AR$4:$AR$22,D124,$BJ$4:$BJ$22)</f>
        <v>1.02</v>
      </c>
      <c r="M124" s="271">
        <f t="shared" si="88"/>
        <v>25320681.276954275</v>
      </c>
      <c r="N124" s="271">
        <f t="shared" si="89"/>
        <v>28540453.441499729</v>
      </c>
      <c r="O124" s="271">
        <f t="shared" si="90"/>
        <v>30300766.159392003</v>
      </c>
      <c r="P124" s="271">
        <f t="shared" si="91"/>
        <v>32169651.113921117</v>
      </c>
      <c r="Q124" s="271">
        <f t="shared" si="108"/>
        <v>36137958.492223024</v>
      </c>
      <c r="R124" s="272">
        <f t="shared" si="92"/>
        <v>30300766.159392003</v>
      </c>
      <c r="S124" s="271">
        <f t="shared" si="92"/>
        <v>32169651.113921117</v>
      </c>
      <c r="T124" s="271">
        <f t="shared" si="93"/>
        <v>34153804.80307208</v>
      </c>
      <c r="U124" s="271">
        <f t="shared" si="109"/>
        <v>40603326.925493881</v>
      </c>
      <c r="V124" s="271"/>
      <c r="W124" s="271">
        <f t="shared" si="94"/>
        <v>3950026279.2048669</v>
      </c>
      <c r="X124" s="271">
        <f t="shared" si="95"/>
        <v>4452310736.8739576</v>
      </c>
      <c r="Y124" s="271">
        <f t="shared" si="96"/>
        <v>4726919520.8651524</v>
      </c>
      <c r="Z124" s="272">
        <f t="shared" si="110"/>
        <v>5018465573.7716942</v>
      </c>
      <c r="AA124" s="272">
        <f t="shared" si="111"/>
        <v>5637521524.7867918</v>
      </c>
      <c r="AB124" s="272">
        <f t="shared" si="97"/>
        <v>4726919520.8651524</v>
      </c>
      <c r="AC124" s="271">
        <f t="shared" si="98"/>
        <v>5018465573.7716942</v>
      </c>
      <c r="AD124" s="271">
        <f t="shared" si="112"/>
        <v>5327993549.2792444</v>
      </c>
      <c r="AE124" s="271">
        <f t="shared" si="113"/>
        <v>6334119000.3770456</v>
      </c>
      <c r="AF124" s="271"/>
      <c r="AG124" s="33" t="str">
        <f t="shared" si="99"/>
        <v>BERTAHAP</v>
      </c>
      <c r="AH124" s="273">
        <f t="shared" si="100"/>
        <v>0</v>
      </c>
      <c r="AI124" s="274">
        <v>2</v>
      </c>
      <c r="AJ124" s="275"/>
      <c r="AK124" s="271" t="e">
        <f>IF(AJ124&gt;#REF!,"LB","KR")</f>
        <v>#REF!</v>
      </c>
      <c r="AL124" s="52">
        <f t="shared" si="101"/>
        <v>4345029000</v>
      </c>
      <c r="AM124" s="52">
        <f t="shared" si="101"/>
        <v>4897542000</v>
      </c>
      <c r="AN124" s="52">
        <f t="shared" si="101"/>
        <v>5199612000</v>
      </c>
      <c r="AO124" s="438">
        <f t="shared" si="101"/>
        <v>5520313000</v>
      </c>
      <c r="AP124" s="438">
        <f t="shared" si="102"/>
        <v>5199612000</v>
      </c>
      <c r="AQ124" s="52">
        <f t="shared" si="102"/>
        <v>5520313000</v>
      </c>
      <c r="AR124" s="52">
        <f t="shared" si="102"/>
        <v>5860793000</v>
      </c>
      <c r="AS124" s="43"/>
      <c r="AT124" s="43"/>
      <c r="AU124" s="311">
        <f t="shared" si="114"/>
        <v>-712409.08090799674</v>
      </c>
      <c r="AV124" s="311"/>
      <c r="AW124" s="311"/>
      <c r="AX124" s="311"/>
      <c r="AY124" s="311"/>
      <c r="AZ124" s="43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43">
        <v>23</v>
      </c>
      <c r="BX124" s="449" t="s">
        <v>69</v>
      </c>
      <c r="BY124" s="444" t="str">
        <f t="shared" ref="BY124:BY131" si="135">F203</f>
        <v>2BR-3</v>
      </c>
      <c r="BZ124" s="445" t="str">
        <f t="shared" ref="BZ124:BZ131" si="136">D203</f>
        <v>03</v>
      </c>
      <c r="CA124" s="444">
        <f t="shared" ref="CA124:CB131" si="137">G203</f>
        <v>85</v>
      </c>
      <c r="CB124" s="444">
        <f t="shared" si="137"/>
        <v>74</v>
      </c>
      <c r="CC124" s="444">
        <f t="shared" ref="CC124:CC131" si="138">O203</f>
        <v>29739640.860144004</v>
      </c>
      <c r="CD124" s="444">
        <f t="shared" ref="CD124:CG131" si="139">AL203</f>
        <v>2022935000</v>
      </c>
      <c r="CE124" s="444">
        <f t="shared" si="139"/>
        <v>2280171000</v>
      </c>
      <c r="CF124" s="444">
        <f t="shared" si="139"/>
        <v>2420807000</v>
      </c>
      <c r="CG124" s="444">
        <f t="shared" si="139"/>
        <v>2570117000</v>
      </c>
      <c r="CH124" s="444">
        <f t="shared" ref="CH124:CH131" si="140">AR203</f>
        <v>2728637000</v>
      </c>
      <c r="CI124" s="43">
        <v>8</v>
      </c>
      <c r="CJ124" s="438">
        <f t="shared" si="116"/>
        <v>5860793313.7783852</v>
      </c>
      <c r="CK124" s="43">
        <f t="shared" si="117"/>
        <v>5511589000</v>
      </c>
      <c r="CL124" s="43">
        <f t="shared" si="117"/>
        <v>5851532000</v>
      </c>
      <c r="CM124" s="44">
        <f t="shared" si="103"/>
        <v>82673835</v>
      </c>
      <c r="CN124" s="44">
        <f t="shared" si="104"/>
        <v>58515320</v>
      </c>
      <c r="CO124" s="44">
        <f t="shared" si="105"/>
        <v>129990300</v>
      </c>
      <c r="CP124" s="44">
        <f t="shared" si="106"/>
        <v>115006520.83333333</v>
      </c>
      <c r="CQ124" s="43">
        <f t="shared" si="118"/>
        <v>6212441221.1670303</v>
      </c>
    </row>
    <row r="125" spans="1:95">
      <c r="A125" s="3">
        <f t="shared" si="107"/>
        <v>86</v>
      </c>
      <c r="B125" s="263">
        <v>2</v>
      </c>
      <c r="C125" s="264" t="s">
        <v>154</v>
      </c>
      <c r="D125" s="265" t="s">
        <v>29</v>
      </c>
      <c r="E125" s="266"/>
      <c r="F125" s="41" t="s">
        <v>74</v>
      </c>
      <c r="G125" s="267">
        <f t="shared" si="82"/>
        <v>85</v>
      </c>
      <c r="H125" s="267">
        <f t="shared" si="83"/>
        <v>74</v>
      </c>
      <c r="I125" s="268">
        <f t="shared" si="84"/>
        <v>27506142.120000001</v>
      </c>
      <c r="J125" s="268">
        <f t="shared" si="85"/>
        <v>1</v>
      </c>
      <c r="K125" s="269">
        <f t="shared" si="86"/>
        <v>1.06</v>
      </c>
      <c r="L125" s="319">
        <f t="shared" si="134"/>
        <v>1.02</v>
      </c>
      <c r="M125" s="271">
        <f t="shared" si="88"/>
        <v>24851779.771825496</v>
      </c>
      <c r="N125" s="271">
        <f t="shared" si="89"/>
        <v>28011926.525916401</v>
      </c>
      <c r="O125" s="271">
        <f t="shared" si="90"/>
        <v>29739640.860144004</v>
      </c>
      <c r="P125" s="271">
        <f t="shared" si="91"/>
        <v>31573916.83403369</v>
      </c>
      <c r="Q125" s="271">
        <f t="shared" si="108"/>
        <v>35468737.038663335</v>
      </c>
      <c r="R125" s="272">
        <f t="shared" si="92"/>
        <v>29739640.860144004</v>
      </c>
      <c r="S125" s="271">
        <f t="shared" si="92"/>
        <v>31573916.83403369</v>
      </c>
      <c r="T125" s="271">
        <f t="shared" si="93"/>
        <v>33521326.93634852</v>
      </c>
      <c r="U125" s="271">
        <f t="shared" si="109"/>
        <v>39851413.463910654</v>
      </c>
      <c r="V125" s="271"/>
      <c r="W125" s="271">
        <f t="shared" si="94"/>
        <v>1839031703.1150868</v>
      </c>
      <c r="X125" s="271">
        <f t="shared" si="95"/>
        <v>2072882562.9178138</v>
      </c>
      <c r="Y125" s="271">
        <f t="shared" si="96"/>
        <v>2200733423.6506562</v>
      </c>
      <c r="Z125" s="272">
        <f t="shared" si="110"/>
        <v>2336469845.718493</v>
      </c>
      <c r="AA125" s="272">
        <f t="shared" si="111"/>
        <v>2624686540.8610868</v>
      </c>
      <c r="AB125" s="272">
        <f t="shared" si="97"/>
        <v>2200733423.6506562</v>
      </c>
      <c r="AC125" s="271">
        <f t="shared" si="98"/>
        <v>2336469845.718493</v>
      </c>
      <c r="AD125" s="271">
        <f t="shared" si="112"/>
        <v>2480578193.2897906</v>
      </c>
      <c r="AE125" s="271">
        <f t="shared" si="113"/>
        <v>2949004596.3293886</v>
      </c>
      <c r="AF125" s="271"/>
      <c r="AG125" s="33" t="str">
        <f t="shared" si="99"/>
        <v>BERTAHAP</v>
      </c>
      <c r="AH125" s="273">
        <f t="shared" si="100"/>
        <v>0</v>
      </c>
      <c r="AI125" s="274">
        <v>2</v>
      </c>
      <c r="AJ125" s="275"/>
      <c r="AK125" s="271" t="e">
        <f>IF(AJ125&gt;#REF!,"LB","KR")</f>
        <v>#REF!</v>
      </c>
      <c r="AL125" s="52">
        <f t="shared" si="101"/>
        <v>2022935000</v>
      </c>
      <c r="AM125" s="52">
        <f t="shared" si="101"/>
        <v>2280171000</v>
      </c>
      <c r="AN125" s="52">
        <f t="shared" si="101"/>
        <v>2420807000</v>
      </c>
      <c r="AO125" s="438">
        <f t="shared" si="101"/>
        <v>2570117000</v>
      </c>
      <c r="AP125" s="438">
        <f t="shared" si="102"/>
        <v>2420807000</v>
      </c>
      <c r="AQ125" s="52">
        <f t="shared" si="102"/>
        <v>2570117000</v>
      </c>
      <c r="AR125" s="52">
        <f t="shared" si="102"/>
        <v>2728637000</v>
      </c>
      <c r="AS125" s="43"/>
      <c r="AT125" s="43"/>
      <c r="AU125" s="311">
        <f t="shared" si="114"/>
        <v>-1273534.3801559955</v>
      </c>
      <c r="AV125" s="311"/>
      <c r="AW125" s="311"/>
      <c r="AX125" s="311"/>
      <c r="AY125" s="311"/>
      <c r="AZ125" s="43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43"/>
      <c r="BX125" s="449"/>
      <c r="BY125" s="444" t="str">
        <f t="shared" si="135"/>
        <v>2BR-5</v>
      </c>
      <c r="BZ125" s="445" t="str">
        <f t="shared" si="136"/>
        <v>05</v>
      </c>
      <c r="CA125" s="444">
        <f t="shared" si="137"/>
        <v>85</v>
      </c>
      <c r="CB125" s="444">
        <f t="shared" si="137"/>
        <v>74</v>
      </c>
      <c r="CC125" s="444">
        <f t="shared" si="138"/>
        <v>29739640.860144004</v>
      </c>
      <c r="CD125" s="444">
        <f t="shared" si="139"/>
        <v>2022935000</v>
      </c>
      <c r="CE125" s="444">
        <f t="shared" si="139"/>
        <v>2280171000</v>
      </c>
      <c r="CF125" s="444">
        <f t="shared" si="139"/>
        <v>2420807000</v>
      </c>
      <c r="CG125" s="444">
        <f t="shared" si="139"/>
        <v>2570117000</v>
      </c>
      <c r="CH125" s="444">
        <f t="shared" si="140"/>
        <v>2728637000</v>
      </c>
      <c r="CI125" s="43"/>
      <c r="CJ125" s="438">
        <f t="shared" si="116"/>
        <v>2728635954.0171294</v>
      </c>
      <c r="CK125" s="43">
        <f t="shared" si="117"/>
        <v>2566056000</v>
      </c>
      <c r="CL125" s="43">
        <f t="shared" si="117"/>
        <v>2724325000</v>
      </c>
      <c r="CM125" s="44">
        <f t="shared" si="103"/>
        <v>38490840</v>
      </c>
      <c r="CN125" s="44">
        <f t="shared" si="104"/>
        <v>27243250</v>
      </c>
      <c r="CO125" s="44">
        <f t="shared" si="105"/>
        <v>60520175</v>
      </c>
      <c r="CP125" s="44">
        <f t="shared" si="106"/>
        <v>53544104.166666664</v>
      </c>
      <c r="CQ125" s="43">
        <f t="shared" si="118"/>
        <v>2892355186.6170893</v>
      </c>
    </row>
    <row r="126" spans="1:95">
      <c r="A126" s="3">
        <f t="shared" si="107"/>
        <v>87</v>
      </c>
      <c r="B126" s="263">
        <v>3</v>
      </c>
      <c r="C126" s="264" t="s">
        <v>154</v>
      </c>
      <c r="D126" s="265" t="s">
        <v>44</v>
      </c>
      <c r="E126" s="266"/>
      <c r="F126" s="41" t="s">
        <v>60</v>
      </c>
      <c r="G126" s="267">
        <f t="shared" si="82"/>
        <v>101</v>
      </c>
      <c r="H126" s="267">
        <f t="shared" si="83"/>
        <v>90</v>
      </c>
      <c r="I126" s="268">
        <f t="shared" si="84"/>
        <v>27506142.120000001</v>
      </c>
      <c r="J126" s="268">
        <f t="shared" si="85"/>
        <v>1</v>
      </c>
      <c r="K126" s="269">
        <f t="shared" si="86"/>
        <v>1.06</v>
      </c>
      <c r="L126" s="319">
        <f t="shared" si="134"/>
        <v>1.02</v>
      </c>
      <c r="M126" s="271">
        <f t="shared" si="88"/>
        <v>24851779.771825496</v>
      </c>
      <c r="N126" s="271">
        <f t="shared" si="89"/>
        <v>28011926.525916401</v>
      </c>
      <c r="O126" s="271">
        <f t="shared" si="90"/>
        <v>29739640.860144004</v>
      </c>
      <c r="P126" s="271">
        <f t="shared" si="91"/>
        <v>31573916.83403369</v>
      </c>
      <c r="Q126" s="271">
        <f t="shared" si="108"/>
        <v>35468737.038663335</v>
      </c>
      <c r="R126" s="272">
        <f t="shared" si="92"/>
        <v>29739640.860144004</v>
      </c>
      <c r="S126" s="271">
        <f t="shared" si="92"/>
        <v>31573916.83403369</v>
      </c>
      <c r="T126" s="271">
        <f t="shared" si="93"/>
        <v>33521326.93634852</v>
      </c>
      <c r="U126" s="271">
        <f t="shared" si="109"/>
        <v>39851413.463910654</v>
      </c>
      <c r="V126" s="271"/>
      <c r="W126" s="271">
        <f t="shared" si="94"/>
        <v>2236660179.4642944</v>
      </c>
      <c r="X126" s="271">
        <f t="shared" si="95"/>
        <v>2521073387.3324761</v>
      </c>
      <c r="Y126" s="271">
        <f t="shared" si="96"/>
        <v>2676567677.4129605</v>
      </c>
      <c r="Z126" s="272">
        <f t="shared" si="110"/>
        <v>2841652515.0630322</v>
      </c>
      <c r="AA126" s="272">
        <f t="shared" si="111"/>
        <v>3192186333.4797001</v>
      </c>
      <c r="AB126" s="272">
        <f t="shared" si="97"/>
        <v>2676567677.4129605</v>
      </c>
      <c r="AC126" s="271">
        <f t="shared" si="98"/>
        <v>2841652515.0630322</v>
      </c>
      <c r="AD126" s="271">
        <f t="shared" si="112"/>
        <v>3016919424.2713666</v>
      </c>
      <c r="AE126" s="271">
        <f t="shared" si="113"/>
        <v>3586627211.7519588</v>
      </c>
      <c r="AF126" s="271"/>
      <c r="AG126" s="33" t="str">
        <f t="shared" si="99"/>
        <v>BERTAHAP</v>
      </c>
      <c r="AH126" s="273">
        <f t="shared" si="100"/>
        <v>0</v>
      </c>
      <c r="AI126" s="274">
        <v>2</v>
      </c>
      <c r="AJ126" s="275"/>
      <c r="AK126" s="271" t="e">
        <f>IF(AJ126&gt;#REF!,"LB","KR")</f>
        <v>#REF!</v>
      </c>
      <c r="AL126" s="52">
        <f t="shared" si="101"/>
        <v>2460327000</v>
      </c>
      <c r="AM126" s="52">
        <f t="shared" si="101"/>
        <v>2773181000</v>
      </c>
      <c r="AN126" s="52">
        <f t="shared" si="101"/>
        <v>2944225000</v>
      </c>
      <c r="AO126" s="438">
        <f t="shared" si="101"/>
        <v>3125818000</v>
      </c>
      <c r="AP126" s="438">
        <f t="shared" si="102"/>
        <v>2944225000</v>
      </c>
      <c r="AQ126" s="52">
        <f t="shared" si="102"/>
        <v>3125818000</v>
      </c>
      <c r="AR126" s="52">
        <f t="shared" si="102"/>
        <v>3318612000</v>
      </c>
      <c r="AS126" s="43"/>
      <c r="AT126" s="43"/>
      <c r="AU126" s="311">
        <f t="shared" si="114"/>
        <v>-1273534.3801559955</v>
      </c>
      <c r="AV126" s="311"/>
      <c r="AW126" s="311"/>
      <c r="AX126" s="311"/>
      <c r="AY126" s="311"/>
      <c r="AZ126" s="43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43"/>
      <c r="BX126" s="449"/>
      <c r="BY126" s="444" t="str">
        <f t="shared" si="135"/>
        <v>2BR-7</v>
      </c>
      <c r="BZ126" s="445" t="str">
        <f t="shared" si="136"/>
        <v>07</v>
      </c>
      <c r="CA126" s="444">
        <f t="shared" si="137"/>
        <v>101</v>
      </c>
      <c r="CB126" s="444">
        <f t="shared" si="137"/>
        <v>90</v>
      </c>
      <c r="CC126" s="444">
        <f t="shared" si="138"/>
        <v>29739640.860144004</v>
      </c>
      <c r="CD126" s="444">
        <f t="shared" si="139"/>
        <v>2460327000</v>
      </c>
      <c r="CE126" s="444">
        <f t="shared" si="139"/>
        <v>2773181000</v>
      </c>
      <c r="CF126" s="444">
        <f t="shared" si="139"/>
        <v>2944225000</v>
      </c>
      <c r="CG126" s="444">
        <f t="shared" si="139"/>
        <v>3125818000</v>
      </c>
      <c r="CH126" s="444">
        <f t="shared" si="140"/>
        <v>3318612000</v>
      </c>
      <c r="CI126" s="43"/>
      <c r="CJ126" s="438">
        <f t="shared" si="116"/>
        <v>3318611324.1202307</v>
      </c>
      <c r="CK126" s="43">
        <f t="shared" si="117"/>
        <v>3120879000</v>
      </c>
      <c r="CL126" s="43">
        <f t="shared" si="117"/>
        <v>3313368000</v>
      </c>
      <c r="CM126" s="44">
        <f t="shared" si="103"/>
        <v>46813185</v>
      </c>
      <c r="CN126" s="44">
        <f t="shared" si="104"/>
        <v>33133680</v>
      </c>
      <c r="CO126" s="44">
        <f t="shared" si="105"/>
        <v>73605625</v>
      </c>
      <c r="CP126" s="44">
        <f t="shared" si="106"/>
        <v>65121208.333333336</v>
      </c>
      <c r="CQ126" s="43">
        <f t="shared" si="118"/>
        <v>3517729022.7748499</v>
      </c>
    </row>
    <row r="127" spans="1:95">
      <c r="A127" s="3">
        <f t="shared" si="107"/>
        <v>88</v>
      </c>
      <c r="B127" s="263">
        <v>4</v>
      </c>
      <c r="C127" s="264" t="s">
        <v>154</v>
      </c>
      <c r="D127" s="299">
        <v>11</v>
      </c>
      <c r="E127" s="266"/>
      <c r="F127" s="41" t="s">
        <v>62</v>
      </c>
      <c r="G127" s="267">
        <f t="shared" si="82"/>
        <v>101</v>
      </c>
      <c r="H127" s="267">
        <f t="shared" si="83"/>
        <v>90</v>
      </c>
      <c r="I127" s="268">
        <f t="shared" si="84"/>
        <v>27506142.120000001</v>
      </c>
      <c r="J127" s="268">
        <f t="shared" si="85"/>
        <v>1</v>
      </c>
      <c r="K127" s="269">
        <f t="shared" si="86"/>
        <v>1.06</v>
      </c>
      <c r="L127" s="319">
        <f t="shared" si="134"/>
        <v>1.02</v>
      </c>
      <c r="M127" s="271">
        <f t="shared" si="88"/>
        <v>24851779.771825496</v>
      </c>
      <c r="N127" s="271">
        <f t="shared" si="89"/>
        <v>28011926.525916401</v>
      </c>
      <c r="O127" s="271">
        <f t="shared" si="90"/>
        <v>29739640.860144004</v>
      </c>
      <c r="P127" s="271">
        <f t="shared" si="91"/>
        <v>31573916.83403369</v>
      </c>
      <c r="Q127" s="271">
        <f t="shared" si="108"/>
        <v>35468737.038663335</v>
      </c>
      <c r="R127" s="272">
        <f t="shared" si="92"/>
        <v>29739640.860144004</v>
      </c>
      <c r="S127" s="271">
        <f t="shared" si="92"/>
        <v>31573916.83403369</v>
      </c>
      <c r="T127" s="271">
        <f t="shared" si="93"/>
        <v>33521326.93634852</v>
      </c>
      <c r="U127" s="271">
        <f t="shared" si="109"/>
        <v>39851413.463910654</v>
      </c>
      <c r="V127" s="271"/>
      <c r="W127" s="271">
        <f t="shared" si="94"/>
        <v>2236660179.4642944</v>
      </c>
      <c r="X127" s="271">
        <f t="shared" si="95"/>
        <v>2521073387.3324761</v>
      </c>
      <c r="Y127" s="271">
        <f t="shared" si="96"/>
        <v>2676567677.4129605</v>
      </c>
      <c r="Z127" s="272">
        <f t="shared" si="110"/>
        <v>2841652515.0630322</v>
      </c>
      <c r="AA127" s="272">
        <f t="shared" si="111"/>
        <v>3192186333.4797001</v>
      </c>
      <c r="AB127" s="272">
        <f t="shared" si="97"/>
        <v>2676567677.4129605</v>
      </c>
      <c r="AC127" s="271">
        <f t="shared" si="98"/>
        <v>2841652515.0630322</v>
      </c>
      <c r="AD127" s="271">
        <f t="shared" si="112"/>
        <v>3016919424.2713666</v>
      </c>
      <c r="AE127" s="271">
        <f t="shared" si="113"/>
        <v>3586627211.7519588</v>
      </c>
      <c r="AF127" s="271"/>
      <c r="AG127" s="33" t="str">
        <f t="shared" si="99"/>
        <v>BERTAHAP</v>
      </c>
      <c r="AH127" s="273">
        <f t="shared" si="100"/>
        <v>0</v>
      </c>
      <c r="AI127" s="274">
        <v>2</v>
      </c>
      <c r="AJ127" s="275"/>
      <c r="AK127" s="271" t="e">
        <f>IF(AJ127&gt;#REF!,"LB","KR")</f>
        <v>#REF!</v>
      </c>
      <c r="AL127" s="52">
        <f t="shared" si="101"/>
        <v>2460327000</v>
      </c>
      <c r="AM127" s="52">
        <f t="shared" si="101"/>
        <v>2773181000</v>
      </c>
      <c r="AN127" s="52">
        <f t="shared" si="101"/>
        <v>2944225000</v>
      </c>
      <c r="AO127" s="438">
        <f t="shared" si="101"/>
        <v>3125818000</v>
      </c>
      <c r="AP127" s="438">
        <f t="shared" si="102"/>
        <v>2944225000</v>
      </c>
      <c r="AQ127" s="52">
        <f t="shared" si="102"/>
        <v>3125818000</v>
      </c>
      <c r="AR127" s="52">
        <f t="shared" si="102"/>
        <v>3318612000</v>
      </c>
      <c r="AS127" s="43"/>
      <c r="AT127" s="43"/>
      <c r="AU127" s="311">
        <f t="shared" si="114"/>
        <v>-1273534.3801559955</v>
      </c>
      <c r="AV127" s="311"/>
      <c r="AW127" s="311"/>
      <c r="AX127" s="311"/>
      <c r="AY127" s="311"/>
      <c r="AZ127" s="43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43"/>
      <c r="BX127" s="444"/>
      <c r="BY127" s="444" t="str">
        <f t="shared" si="135"/>
        <v>2BR-9</v>
      </c>
      <c r="BZ127" s="445" t="str">
        <f t="shared" si="136"/>
        <v>09</v>
      </c>
      <c r="CA127" s="444">
        <f t="shared" si="137"/>
        <v>101</v>
      </c>
      <c r="CB127" s="444">
        <f t="shared" si="137"/>
        <v>90</v>
      </c>
      <c r="CC127" s="444">
        <f t="shared" si="138"/>
        <v>29739640.860144004</v>
      </c>
      <c r="CD127" s="444">
        <f t="shared" si="139"/>
        <v>2460327000</v>
      </c>
      <c r="CE127" s="444">
        <f t="shared" si="139"/>
        <v>2773181000</v>
      </c>
      <c r="CF127" s="444">
        <f t="shared" si="139"/>
        <v>2944225000</v>
      </c>
      <c r="CG127" s="444">
        <f t="shared" si="139"/>
        <v>3125818000</v>
      </c>
      <c r="CH127" s="444">
        <f t="shared" si="140"/>
        <v>3318612000</v>
      </c>
      <c r="CI127" s="43"/>
      <c r="CJ127" s="438">
        <f t="shared" si="116"/>
        <v>3318611324.1202307</v>
      </c>
      <c r="CK127" s="43">
        <f t="shared" si="117"/>
        <v>3120879000</v>
      </c>
      <c r="CL127" s="43">
        <f t="shared" si="117"/>
        <v>3313368000</v>
      </c>
      <c r="CM127" s="44">
        <f t="shared" si="103"/>
        <v>46813185</v>
      </c>
      <c r="CN127" s="44">
        <f t="shared" si="104"/>
        <v>33133680</v>
      </c>
      <c r="CO127" s="44">
        <f t="shared" si="105"/>
        <v>73605625</v>
      </c>
      <c r="CP127" s="44">
        <f t="shared" si="106"/>
        <v>65121208.333333336</v>
      </c>
      <c r="CQ127" s="43">
        <f t="shared" si="118"/>
        <v>3517729022.7748499</v>
      </c>
    </row>
    <row r="128" spans="1:95">
      <c r="A128" s="3">
        <f t="shared" si="107"/>
        <v>89</v>
      </c>
      <c r="B128" s="263">
        <v>5</v>
      </c>
      <c r="C128" s="264" t="s">
        <v>154</v>
      </c>
      <c r="D128" s="299">
        <v>15</v>
      </c>
      <c r="E128" s="266"/>
      <c r="F128" s="41" t="s">
        <v>64</v>
      </c>
      <c r="G128" s="267">
        <f t="shared" si="82"/>
        <v>101</v>
      </c>
      <c r="H128" s="267">
        <f t="shared" si="83"/>
        <v>90</v>
      </c>
      <c r="I128" s="268">
        <f t="shared" si="84"/>
        <v>27506142.120000001</v>
      </c>
      <c r="J128" s="268">
        <f t="shared" si="85"/>
        <v>1</v>
      </c>
      <c r="K128" s="269">
        <f t="shared" si="86"/>
        <v>1.06</v>
      </c>
      <c r="L128" s="319">
        <f t="shared" si="134"/>
        <v>1.02</v>
      </c>
      <c r="M128" s="271">
        <f t="shared" si="88"/>
        <v>24851779.771825496</v>
      </c>
      <c r="N128" s="271">
        <f t="shared" si="89"/>
        <v>28011926.525916401</v>
      </c>
      <c r="O128" s="271">
        <f t="shared" si="90"/>
        <v>29739640.860144004</v>
      </c>
      <c r="P128" s="271">
        <f t="shared" si="91"/>
        <v>31573916.83403369</v>
      </c>
      <c r="Q128" s="271">
        <f t="shared" si="108"/>
        <v>35468737.038663335</v>
      </c>
      <c r="R128" s="272">
        <f t="shared" si="92"/>
        <v>29739640.860144004</v>
      </c>
      <c r="S128" s="271">
        <f t="shared" si="92"/>
        <v>31573916.83403369</v>
      </c>
      <c r="T128" s="271">
        <f t="shared" si="93"/>
        <v>33521326.93634852</v>
      </c>
      <c r="U128" s="271">
        <f t="shared" si="109"/>
        <v>39851413.463910654</v>
      </c>
      <c r="V128" s="271"/>
      <c r="W128" s="271">
        <f t="shared" si="94"/>
        <v>2236660179.4642944</v>
      </c>
      <c r="X128" s="271">
        <f t="shared" si="95"/>
        <v>2521073387.3324761</v>
      </c>
      <c r="Y128" s="271">
        <f t="shared" si="96"/>
        <v>2676567677.4129605</v>
      </c>
      <c r="Z128" s="272">
        <f t="shared" si="110"/>
        <v>2841652515.0630322</v>
      </c>
      <c r="AA128" s="272">
        <f t="shared" si="111"/>
        <v>3192186333.4797001</v>
      </c>
      <c r="AB128" s="272">
        <f t="shared" si="97"/>
        <v>2676567677.4129605</v>
      </c>
      <c r="AC128" s="271">
        <f t="shared" si="98"/>
        <v>2841652515.0630322</v>
      </c>
      <c r="AD128" s="271">
        <f t="shared" si="112"/>
        <v>3016919424.2713666</v>
      </c>
      <c r="AE128" s="271">
        <f t="shared" si="113"/>
        <v>3586627211.7519588</v>
      </c>
      <c r="AF128" s="271"/>
      <c r="AG128" s="33" t="str">
        <f t="shared" si="99"/>
        <v>BERTAHAP</v>
      </c>
      <c r="AH128" s="273">
        <f t="shared" si="100"/>
        <v>0</v>
      </c>
      <c r="AI128" s="274">
        <v>2</v>
      </c>
      <c r="AJ128" s="275"/>
      <c r="AK128" s="271" t="e">
        <f>IF(AJ128&gt;#REF!,"LB","KR")</f>
        <v>#REF!</v>
      </c>
      <c r="AL128" s="52">
        <f t="shared" si="101"/>
        <v>2460327000</v>
      </c>
      <c r="AM128" s="52">
        <f t="shared" si="101"/>
        <v>2773181000</v>
      </c>
      <c r="AN128" s="52">
        <f t="shared" si="101"/>
        <v>2944225000</v>
      </c>
      <c r="AO128" s="438">
        <f t="shared" si="101"/>
        <v>3125818000</v>
      </c>
      <c r="AP128" s="438">
        <f t="shared" si="102"/>
        <v>2944225000</v>
      </c>
      <c r="AQ128" s="52">
        <f t="shared" si="102"/>
        <v>3125818000</v>
      </c>
      <c r="AR128" s="52">
        <f t="shared" si="102"/>
        <v>3318612000</v>
      </c>
      <c r="AS128" s="43"/>
      <c r="AT128" s="43"/>
      <c r="AU128" s="311">
        <f t="shared" si="114"/>
        <v>-1273534.3801559955</v>
      </c>
      <c r="AV128" s="311"/>
      <c r="AW128" s="311"/>
      <c r="AX128" s="311"/>
      <c r="AY128" s="311"/>
      <c r="AZ128" s="43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43"/>
      <c r="BX128" s="444"/>
      <c r="BY128" s="444" t="str">
        <f t="shared" si="135"/>
        <v>2BR-11</v>
      </c>
      <c r="BZ128" s="445">
        <f t="shared" si="136"/>
        <v>11</v>
      </c>
      <c r="CA128" s="444">
        <f t="shared" si="137"/>
        <v>101</v>
      </c>
      <c r="CB128" s="444">
        <f t="shared" si="137"/>
        <v>90</v>
      </c>
      <c r="CC128" s="444">
        <f t="shared" si="138"/>
        <v>29739640.860144004</v>
      </c>
      <c r="CD128" s="444">
        <f t="shared" si="139"/>
        <v>2460327000</v>
      </c>
      <c r="CE128" s="444">
        <f t="shared" si="139"/>
        <v>2773181000</v>
      </c>
      <c r="CF128" s="444">
        <f t="shared" si="139"/>
        <v>2944225000</v>
      </c>
      <c r="CG128" s="444">
        <f t="shared" si="139"/>
        <v>3125818000</v>
      </c>
      <c r="CH128" s="444">
        <f t="shared" si="140"/>
        <v>3318612000</v>
      </c>
      <c r="CI128" s="43"/>
      <c r="CJ128" s="438">
        <f t="shared" si="116"/>
        <v>3318611324.1202307</v>
      </c>
      <c r="CK128" s="43">
        <f t="shared" si="117"/>
        <v>3120879000</v>
      </c>
      <c r="CL128" s="43">
        <f t="shared" si="117"/>
        <v>3313368000</v>
      </c>
      <c r="CM128" s="44">
        <f t="shared" si="103"/>
        <v>46813185</v>
      </c>
      <c r="CN128" s="44">
        <f t="shared" si="104"/>
        <v>33133680</v>
      </c>
      <c r="CO128" s="44">
        <f t="shared" si="105"/>
        <v>73605625</v>
      </c>
      <c r="CP128" s="44">
        <f t="shared" si="106"/>
        <v>65121208.333333336</v>
      </c>
      <c r="CQ128" s="43">
        <f t="shared" si="118"/>
        <v>3517729022.7748499</v>
      </c>
    </row>
    <row r="129" spans="1:95">
      <c r="A129" s="3">
        <f t="shared" si="107"/>
        <v>90</v>
      </c>
      <c r="B129" s="263">
        <v>6</v>
      </c>
      <c r="C129" s="264" t="s">
        <v>154</v>
      </c>
      <c r="D129" s="299">
        <v>17</v>
      </c>
      <c r="E129" s="266"/>
      <c r="F129" s="41" t="s">
        <v>67</v>
      </c>
      <c r="G129" s="267">
        <f t="shared" si="82"/>
        <v>85</v>
      </c>
      <c r="H129" s="267">
        <f t="shared" si="83"/>
        <v>74</v>
      </c>
      <c r="I129" s="268">
        <f t="shared" si="84"/>
        <v>27506142.120000001</v>
      </c>
      <c r="J129" s="268">
        <f t="shared" si="85"/>
        <v>1</v>
      </c>
      <c r="K129" s="269">
        <f t="shared" si="86"/>
        <v>1.06</v>
      </c>
      <c r="L129" s="319">
        <f t="shared" si="134"/>
        <v>1.02</v>
      </c>
      <c r="M129" s="271">
        <f t="shared" si="88"/>
        <v>24851779.771825496</v>
      </c>
      <c r="N129" s="271">
        <f t="shared" si="89"/>
        <v>28011926.525916401</v>
      </c>
      <c r="O129" s="271">
        <f t="shared" si="90"/>
        <v>29739640.860144004</v>
      </c>
      <c r="P129" s="271">
        <f t="shared" si="91"/>
        <v>31573916.83403369</v>
      </c>
      <c r="Q129" s="271">
        <f t="shared" si="108"/>
        <v>35468737.038663335</v>
      </c>
      <c r="R129" s="272">
        <f t="shared" si="92"/>
        <v>29739640.860144004</v>
      </c>
      <c r="S129" s="271">
        <f t="shared" si="92"/>
        <v>31573916.83403369</v>
      </c>
      <c r="T129" s="271">
        <f t="shared" si="93"/>
        <v>33521326.93634852</v>
      </c>
      <c r="U129" s="271">
        <f t="shared" si="109"/>
        <v>39851413.463910654</v>
      </c>
      <c r="V129" s="271"/>
      <c r="W129" s="271">
        <f t="shared" si="94"/>
        <v>1839031703.1150868</v>
      </c>
      <c r="X129" s="271">
        <f t="shared" si="95"/>
        <v>2072882562.9178138</v>
      </c>
      <c r="Y129" s="271">
        <f t="shared" si="96"/>
        <v>2200733423.6506562</v>
      </c>
      <c r="Z129" s="272">
        <f t="shared" si="110"/>
        <v>2336469845.718493</v>
      </c>
      <c r="AA129" s="272">
        <f t="shared" si="111"/>
        <v>2624686540.8610868</v>
      </c>
      <c r="AB129" s="272">
        <f t="shared" si="97"/>
        <v>2200733423.6506562</v>
      </c>
      <c r="AC129" s="271">
        <f t="shared" si="98"/>
        <v>2336469845.718493</v>
      </c>
      <c r="AD129" s="271">
        <f t="shared" si="112"/>
        <v>2480578193.2897906</v>
      </c>
      <c r="AE129" s="271">
        <f t="shared" si="113"/>
        <v>2949004596.3293886</v>
      </c>
      <c r="AF129" s="271"/>
      <c r="AG129" s="33" t="str">
        <f t="shared" si="99"/>
        <v>BERTAHAP</v>
      </c>
      <c r="AH129" s="273">
        <f t="shared" si="100"/>
        <v>0</v>
      </c>
      <c r="AI129" s="274">
        <v>2</v>
      </c>
      <c r="AJ129" s="275"/>
      <c r="AK129" s="271" t="e">
        <f>IF(AJ129&gt;#REF!,"LB","KR")</f>
        <v>#REF!</v>
      </c>
      <c r="AL129" s="52">
        <f t="shared" si="101"/>
        <v>2022935000</v>
      </c>
      <c r="AM129" s="52">
        <f t="shared" si="101"/>
        <v>2280171000</v>
      </c>
      <c r="AN129" s="52">
        <f t="shared" si="101"/>
        <v>2420807000</v>
      </c>
      <c r="AO129" s="438">
        <f t="shared" si="101"/>
        <v>2570117000</v>
      </c>
      <c r="AP129" s="438">
        <f t="shared" si="102"/>
        <v>2420807000</v>
      </c>
      <c r="AQ129" s="52">
        <f t="shared" si="102"/>
        <v>2570117000</v>
      </c>
      <c r="AR129" s="52">
        <f t="shared" si="102"/>
        <v>2728637000</v>
      </c>
      <c r="AS129" s="43"/>
      <c r="AT129" s="43"/>
      <c r="AU129" s="311">
        <f t="shared" si="114"/>
        <v>-1273534.3801559955</v>
      </c>
      <c r="AV129" s="311"/>
      <c r="AW129" s="311"/>
      <c r="AX129" s="311"/>
      <c r="AY129" s="311"/>
      <c r="AZ129" s="43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43"/>
      <c r="BX129" s="444"/>
      <c r="BY129" s="444" t="str">
        <f t="shared" si="135"/>
        <v>2BR-15</v>
      </c>
      <c r="BZ129" s="445">
        <f t="shared" si="136"/>
        <v>15</v>
      </c>
      <c r="CA129" s="444">
        <f t="shared" si="137"/>
        <v>101</v>
      </c>
      <c r="CB129" s="444">
        <f t="shared" si="137"/>
        <v>90</v>
      </c>
      <c r="CC129" s="444">
        <f t="shared" si="138"/>
        <v>29739640.860144004</v>
      </c>
      <c r="CD129" s="444">
        <f t="shared" si="139"/>
        <v>2460327000</v>
      </c>
      <c r="CE129" s="444">
        <f t="shared" si="139"/>
        <v>2773181000</v>
      </c>
      <c r="CF129" s="444">
        <f t="shared" si="139"/>
        <v>2944225000</v>
      </c>
      <c r="CG129" s="444">
        <f t="shared" si="139"/>
        <v>3125818000</v>
      </c>
      <c r="CH129" s="444">
        <f t="shared" si="140"/>
        <v>3318612000</v>
      </c>
      <c r="CI129" s="43"/>
      <c r="CJ129" s="438">
        <f t="shared" si="116"/>
        <v>2728635954.0171294</v>
      </c>
      <c r="CK129" s="43">
        <f t="shared" si="117"/>
        <v>2566056000</v>
      </c>
      <c r="CL129" s="43">
        <f t="shared" si="117"/>
        <v>2724325000</v>
      </c>
      <c r="CM129" s="44">
        <f t="shared" si="103"/>
        <v>38490840</v>
      </c>
      <c r="CN129" s="44">
        <f t="shared" si="104"/>
        <v>27243250</v>
      </c>
      <c r="CO129" s="44">
        <f t="shared" si="105"/>
        <v>60520175</v>
      </c>
      <c r="CP129" s="44">
        <f t="shared" si="106"/>
        <v>53544104.166666664</v>
      </c>
      <c r="CQ129" s="43">
        <f t="shared" si="118"/>
        <v>2892355186.6170893</v>
      </c>
    </row>
    <row r="130" spans="1:95">
      <c r="A130" s="3">
        <f t="shared" si="107"/>
        <v>91</v>
      </c>
      <c r="B130" s="263">
        <v>7</v>
      </c>
      <c r="C130" s="264" t="s">
        <v>154</v>
      </c>
      <c r="D130" s="299">
        <v>19</v>
      </c>
      <c r="E130" s="266"/>
      <c r="F130" s="41" t="s">
        <v>78</v>
      </c>
      <c r="G130" s="267">
        <f t="shared" si="82"/>
        <v>138</v>
      </c>
      <c r="H130" s="267">
        <f t="shared" si="83"/>
        <v>120</v>
      </c>
      <c r="I130" s="268">
        <f t="shared" si="84"/>
        <v>27506142.120000001</v>
      </c>
      <c r="J130" s="268">
        <f t="shared" si="85"/>
        <v>1</v>
      </c>
      <c r="K130" s="269">
        <f t="shared" si="86"/>
        <v>1.06</v>
      </c>
      <c r="L130" s="319">
        <f t="shared" si="134"/>
        <v>1.02</v>
      </c>
      <c r="M130" s="271">
        <f t="shared" si="88"/>
        <v>24851779.771825496</v>
      </c>
      <c r="N130" s="271">
        <f t="shared" si="89"/>
        <v>28011926.525916401</v>
      </c>
      <c r="O130" s="271">
        <f t="shared" si="90"/>
        <v>29739640.860144004</v>
      </c>
      <c r="P130" s="271">
        <f t="shared" si="91"/>
        <v>31573916.83403369</v>
      </c>
      <c r="Q130" s="271">
        <f t="shared" si="108"/>
        <v>35468737.038663335</v>
      </c>
      <c r="R130" s="272">
        <f t="shared" si="92"/>
        <v>29739640.860144004</v>
      </c>
      <c r="S130" s="271">
        <f t="shared" si="92"/>
        <v>31573916.83403369</v>
      </c>
      <c r="T130" s="271">
        <f t="shared" si="93"/>
        <v>33521326.93634852</v>
      </c>
      <c r="U130" s="271">
        <f t="shared" si="109"/>
        <v>39851413.463910654</v>
      </c>
      <c r="V130" s="271"/>
      <c r="W130" s="271">
        <f t="shared" si="94"/>
        <v>2982213572.6190596</v>
      </c>
      <c r="X130" s="271">
        <f t="shared" si="95"/>
        <v>3361431183.1099682</v>
      </c>
      <c r="Y130" s="271">
        <f t="shared" si="96"/>
        <v>3568756903.2172804</v>
      </c>
      <c r="Z130" s="272">
        <f t="shared" si="110"/>
        <v>3788870020.084043</v>
      </c>
      <c r="AA130" s="272">
        <f t="shared" si="111"/>
        <v>4256248444.6396003</v>
      </c>
      <c r="AB130" s="272">
        <f t="shared" si="97"/>
        <v>3568756903.2172804</v>
      </c>
      <c r="AC130" s="271">
        <f t="shared" si="98"/>
        <v>3788870020.084043</v>
      </c>
      <c r="AD130" s="271">
        <f t="shared" si="112"/>
        <v>4022559232.3618226</v>
      </c>
      <c r="AE130" s="271">
        <f t="shared" si="113"/>
        <v>4782169615.6692781</v>
      </c>
      <c r="AF130" s="271"/>
      <c r="AG130" s="33" t="str">
        <f t="shared" si="99"/>
        <v>BERTAHAP</v>
      </c>
      <c r="AH130" s="273">
        <f t="shared" si="100"/>
        <v>0</v>
      </c>
      <c r="AI130" s="274">
        <v>2</v>
      </c>
      <c r="AJ130" s="275"/>
      <c r="AK130" s="271" t="e">
        <f>IF(AJ130&gt;#REF!,"LB","KR")</f>
        <v>#REF!</v>
      </c>
      <c r="AL130" s="52">
        <f t="shared" si="101"/>
        <v>3280435000</v>
      </c>
      <c r="AM130" s="52">
        <f t="shared" si="101"/>
        <v>3697575000</v>
      </c>
      <c r="AN130" s="52">
        <f t="shared" si="101"/>
        <v>3925633000</v>
      </c>
      <c r="AO130" s="438">
        <f t="shared" si="101"/>
        <v>4167758000</v>
      </c>
      <c r="AP130" s="438">
        <f t="shared" si="102"/>
        <v>3925633000</v>
      </c>
      <c r="AQ130" s="52">
        <f t="shared" si="102"/>
        <v>4167758000</v>
      </c>
      <c r="AR130" s="52">
        <f t="shared" si="102"/>
        <v>4424816000</v>
      </c>
      <c r="AS130" s="43"/>
      <c r="AT130" s="43"/>
      <c r="AU130" s="311">
        <f t="shared" si="114"/>
        <v>-1273534.3801559955</v>
      </c>
      <c r="AV130" s="311"/>
      <c r="AW130" s="311"/>
      <c r="AX130" s="311"/>
      <c r="AY130" s="311"/>
      <c r="AZ130" s="43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43"/>
      <c r="BX130" s="444"/>
      <c r="BY130" s="444" t="str">
        <f t="shared" si="135"/>
        <v>2BR-17</v>
      </c>
      <c r="BZ130" s="445">
        <f t="shared" si="136"/>
        <v>17</v>
      </c>
      <c r="CA130" s="444">
        <f t="shared" si="137"/>
        <v>85</v>
      </c>
      <c r="CB130" s="444">
        <f t="shared" si="137"/>
        <v>74</v>
      </c>
      <c r="CC130" s="444">
        <f t="shared" si="138"/>
        <v>29739640.860144004</v>
      </c>
      <c r="CD130" s="444">
        <f t="shared" si="139"/>
        <v>2022935000</v>
      </c>
      <c r="CE130" s="444">
        <f t="shared" si="139"/>
        <v>2280171000</v>
      </c>
      <c r="CF130" s="444">
        <f t="shared" si="139"/>
        <v>2420807000</v>
      </c>
      <c r="CG130" s="444">
        <f t="shared" si="139"/>
        <v>2570117000</v>
      </c>
      <c r="CH130" s="444">
        <f t="shared" si="140"/>
        <v>2728637000</v>
      </c>
      <c r="CI130" s="43"/>
      <c r="CJ130" s="438">
        <f t="shared" si="116"/>
        <v>4424815806.6121206</v>
      </c>
      <c r="CK130" s="43">
        <f t="shared" si="117"/>
        <v>4161171000</v>
      </c>
      <c r="CL130" s="43">
        <f t="shared" si="117"/>
        <v>4417824000</v>
      </c>
      <c r="CM130" s="44">
        <f t="shared" si="103"/>
        <v>62417565</v>
      </c>
      <c r="CN130" s="44">
        <f t="shared" si="104"/>
        <v>44178240</v>
      </c>
      <c r="CO130" s="44">
        <f t="shared" si="105"/>
        <v>98140825</v>
      </c>
      <c r="CP130" s="44">
        <f t="shared" si="106"/>
        <v>86828291.666666672</v>
      </c>
      <c r="CQ130" s="43">
        <f t="shared" si="118"/>
        <v>4690305363.6997995</v>
      </c>
    </row>
    <row r="131" spans="1:95">
      <c r="A131" s="3">
        <f t="shared" si="107"/>
        <v>92</v>
      </c>
      <c r="B131" s="263">
        <v>8</v>
      </c>
      <c r="C131" s="264" t="s">
        <v>154</v>
      </c>
      <c r="D131" s="299">
        <v>21</v>
      </c>
      <c r="E131" s="266"/>
      <c r="F131" s="41" t="s">
        <v>84</v>
      </c>
      <c r="G131" s="267">
        <f t="shared" si="82"/>
        <v>132</v>
      </c>
      <c r="H131" s="267">
        <f t="shared" si="83"/>
        <v>112</v>
      </c>
      <c r="I131" s="268">
        <f t="shared" si="84"/>
        <v>27506142.120000001</v>
      </c>
      <c r="J131" s="268">
        <f t="shared" si="85"/>
        <v>3</v>
      </c>
      <c r="K131" s="269">
        <f t="shared" si="86"/>
        <v>1.1000000000000001</v>
      </c>
      <c r="L131" s="319">
        <f t="shared" si="134"/>
        <v>1.02</v>
      </c>
      <c r="M131" s="271">
        <f t="shared" si="88"/>
        <v>25789582.782083057</v>
      </c>
      <c r="N131" s="271">
        <f t="shared" si="89"/>
        <v>29068980.357083056</v>
      </c>
      <c r="O131" s="271">
        <f t="shared" si="90"/>
        <v>30861891.458640002</v>
      </c>
      <c r="P131" s="271">
        <f t="shared" si="91"/>
        <v>32765385.393808544</v>
      </c>
      <c r="Q131" s="271">
        <f t="shared" si="108"/>
        <v>36807179.945782706</v>
      </c>
      <c r="R131" s="272">
        <f t="shared" si="92"/>
        <v>30861891.458640002</v>
      </c>
      <c r="S131" s="271">
        <f t="shared" si="92"/>
        <v>32765385.393808544</v>
      </c>
      <c r="T131" s="271">
        <f t="shared" si="93"/>
        <v>34786282.669795632</v>
      </c>
      <c r="U131" s="271">
        <f t="shared" si="109"/>
        <v>41355240.387077093</v>
      </c>
      <c r="V131" s="271"/>
      <c r="W131" s="271">
        <f t="shared" si="94"/>
        <v>2888433271.5933022</v>
      </c>
      <c r="X131" s="271">
        <f t="shared" si="95"/>
        <v>3255725799.9933023</v>
      </c>
      <c r="Y131" s="271">
        <f t="shared" si="96"/>
        <v>3456531843.3676801</v>
      </c>
      <c r="Z131" s="272">
        <f t="shared" si="110"/>
        <v>3669723164.1065569</v>
      </c>
      <c r="AA131" s="272">
        <f t="shared" si="111"/>
        <v>4122404153.9276628</v>
      </c>
      <c r="AB131" s="272">
        <f t="shared" si="97"/>
        <v>3456531843.3676801</v>
      </c>
      <c r="AC131" s="271">
        <f t="shared" si="98"/>
        <v>3669723164.1065569</v>
      </c>
      <c r="AD131" s="271">
        <f t="shared" si="112"/>
        <v>3896063659.0171108</v>
      </c>
      <c r="AE131" s="271">
        <f t="shared" si="113"/>
        <v>4631786923.3526344</v>
      </c>
      <c r="AF131" s="271"/>
      <c r="AG131" s="33" t="str">
        <f t="shared" si="99"/>
        <v>BERTAHAP</v>
      </c>
      <c r="AH131" s="273">
        <f t="shared" si="100"/>
        <v>0</v>
      </c>
      <c r="AI131" s="274">
        <v>2</v>
      </c>
      <c r="AJ131" s="275"/>
      <c r="AK131" s="271" t="e">
        <f>IF(AJ131&gt;#REF!,"LB","KR")</f>
        <v>#REF!</v>
      </c>
      <c r="AL131" s="52">
        <f t="shared" si="101"/>
        <v>3177277000</v>
      </c>
      <c r="AM131" s="52">
        <f t="shared" si="101"/>
        <v>3581299000</v>
      </c>
      <c r="AN131" s="52">
        <f t="shared" si="101"/>
        <v>3802186000</v>
      </c>
      <c r="AO131" s="438">
        <f t="shared" si="101"/>
        <v>4036696000</v>
      </c>
      <c r="AP131" s="438">
        <f t="shared" si="102"/>
        <v>3802186000</v>
      </c>
      <c r="AQ131" s="52">
        <f t="shared" si="102"/>
        <v>4036696000</v>
      </c>
      <c r="AR131" s="52">
        <f t="shared" si="102"/>
        <v>4285671000</v>
      </c>
      <c r="AS131" s="43"/>
      <c r="AT131" s="43"/>
      <c r="AU131" s="311">
        <f t="shared" si="114"/>
        <v>-151283.781659998</v>
      </c>
      <c r="AV131" s="311"/>
      <c r="AW131" s="311"/>
      <c r="AX131" s="311"/>
      <c r="AY131" s="311"/>
      <c r="AZ131" s="43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43"/>
      <c r="BX131" s="444"/>
      <c r="BY131" s="444" t="str">
        <f t="shared" si="135"/>
        <v>3BR-19</v>
      </c>
      <c r="BZ131" s="445">
        <f t="shared" si="136"/>
        <v>19</v>
      </c>
      <c r="CA131" s="444">
        <f t="shared" si="137"/>
        <v>138</v>
      </c>
      <c r="CB131" s="444">
        <f t="shared" si="137"/>
        <v>120</v>
      </c>
      <c r="CC131" s="444">
        <f t="shared" si="138"/>
        <v>29739640.860144004</v>
      </c>
      <c r="CD131" s="444">
        <f t="shared" si="139"/>
        <v>3280435000</v>
      </c>
      <c r="CE131" s="444">
        <f t="shared" si="139"/>
        <v>3697575000</v>
      </c>
      <c r="CF131" s="444">
        <f t="shared" si="139"/>
        <v>3925633000</v>
      </c>
      <c r="CG131" s="444">
        <f t="shared" si="139"/>
        <v>4167758000</v>
      </c>
      <c r="CH131" s="444">
        <f t="shared" si="140"/>
        <v>4424816000</v>
      </c>
      <c r="CI131" s="43"/>
      <c r="CJ131" s="438">
        <f t="shared" si="116"/>
        <v>4285670201.4099474</v>
      </c>
      <c r="CK131" s="43">
        <f t="shared" si="117"/>
        <v>4030318000</v>
      </c>
      <c r="CL131" s="43">
        <f t="shared" si="117"/>
        <v>4278898000</v>
      </c>
      <c r="CM131" s="44">
        <f t="shared" si="103"/>
        <v>60454770</v>
      </c>
      <c r="CN131" s="44">
        <f t="shared" si="104"/>
        <v>42788980</v>
      </c>
      <c r="CO131" s="44">
        <f t="shared" si="105"/>
        <v>95054650</v>
      </c>
      <c r="CP131" s="44">
        <f t="shared" si="106"/>
        <v>84097833.333333328</v>
      </c>
      <c r="CQ131" s="43">
        <f t="shared" si="118"/>
        <v>4542810723.1352682</v>
      </c>
    </row>
    <row r="132" spans="1:95">
      <c r="A132" s="3">
        <f t="shared" si="107"/>
        <v>93</v>
      </c>
      <c r="B132" s="263">
        <v>1</v>
      </c>
      <c r="C132" s="264" t="s">
        <v>155</v>
      </c>
      <c r="D132" s="265" t="s">
        <v>19</v>
      </c>
      <c r="E132" s="266"/>
      <c r="F132" s="41" t="s">
        <v>72</v>
      </c>
      <c r="G132" s="267">
        <f t="shared" si="82"/>
        <v>175</v>
      </c>
      <c r="H132" s="267">
        <f t="shared" si="83"/>
        <v>156</v>
      </c>
      <c r="I132" s="268">
        <f t="shared" si="84"/>
        <v>27506142.120000001</v>
      </c>
      <c r="J132" s="268">
        <f t="shared" si="85"/>
        <v>5</v>
      </c>
      <c r="K132" s="269">
        <f t="shared" si="86"/>
        <v>1.08</v>
      </c>
      <c r="L132" s="270">
        <f t="shared" ref="L132:L147" si="141">SUMIF($AR$4:$AR$22,D132,$AW$4:$AW$22)</f>
        <v>1.01</v>
      </c>
      <c r="M132" s="271">
        <f t="shared" si="88"/>
        <v>25072439.303650804</v>
      </c>
      <c r="N132" s="271">
        <f t="shared" si="89"/>
        <v>28260645.074426204</v>
      </c>
      <c r="O132" s="271">
        <f t="shared" si="90"/>
        <v>30003699.824496005</v>
      </c>
      <c r="P132" s="271">
        <f t="shared" si="91"/>
        <v>31854262.37751013</v>
      </c>
      <c r="Q132" s="271">
        <f t="shared" si="108"/>
        <v>35783664.781514958</v>
      </c>
      <c r="R132" s="272">
        <f t="shared" si="92"/>
        <v>30003699.824496005</v>
      </c>
      <c r="S132" s="271">
        <f t="shared" si="92"/>
        <v>31854262.37751013</v>
      </c>
      <c r="T132" s="271">
        <f t="shared" si="93"/>
        <v>33818963.579512551</v>
      </c>
      <c r="U132" s="271">
        <f t="shared" si="109"/>
        <v>40205255.092891</v>
      </c>
      <c r="V132" s="271"/>
      <c r="W132" s="271">
        <f t="shared" si="94"/>
        <v>3911300531.3695254</v>
      </c>
      <c r="X132" s="271">
        <f t="shared" si="95"/>
        <v>4408660631.6104879</v>
      </c>
      <c r="Y132" s="271">
        <f t="shared" si="96"/>
        <v>4680577172.621377</v>
      </c>
      <c r="Z132" s="272">
        <f t="shared" si="110"/>
        <v>4969264930.8915806</v>
      </c>
      <c r="AA132" s="272">
        <f t="shared" si="111"/>
        <v>5582251705.9163332</v>
      </c>
      <c r="AB132" s="272">
        <f t="shared" si="97"/>
        <v>4680577172.621377</v>
      </c>
      <c r="AC132" s="271">
        <f t="shared" si="98"/>
        <v>4969264930.8915806</v>
      </c>
      <c r="AD132" s="271">
        <f t="shared" si="112"/>
        <v>5275758318.4039583</v>
      </c>
      <c r="AE132" s="271">
        <f t="shared" si="113"/>
        <v>6272019794.4909964</v>
      </c>
      <c r="AF132" s="271"/>
      <c r="AG132" s="33" t="str">
        <f t="shared" si="99"/>
        <v>BERTAHAP</v>
      </c>
      <c r="AH132" s="273">
        <f t="shared" si="100"/>
        <v>0</v>
      </c>
      <c r="AI132" s="274">
        <v>2</v>
      </c>
      <c r="AJ132" s="275"/>
      <c r="AK132" s="271" t="e">
        <f>IF(AJ132&gt;#REF!,"LB","KR")</f>
        <v>#REF!</v>
      </c>
      <c r="AL132" s="52">
        <f t="shared" si="101"/>
        <v>4302431000</v>
      </c>
      <c r="AM132" s="52">
        <f t="shared" si="101"/>
        <v>4849527000</v>
      </c>
      <c r="AN132" s="52">
        <f t="shared" si="101"/>
        <v>5148635000</v>
      </c>
      <c r="AO132" s="438">
        <f t="shared" si="101"/>
        <v>5466192000</v>
      </c>
      <c r="AP132" s="438">
        <f t="shared" si="102"/>
        <v>5148635000</v>
      </c>
      <c r="AQ132" s="52">
        <f t="shared" si="102"/>
        <v>5466192000</v>
      </c>
      <c r="AR132" s="52">
        <f t="shared" si="102"/>
        <v>5803335000</v>
      </c>
      <c r="AS132" s="43"/>
      <c r="AT132" s="43"/>
      <c r="AU132" s="311">
        <f t="shared" si="114"/>
        <v>-1009475.415803995</v>
      </c>
      <c r="AV132" s="311"/>
      <c r="AW132" s="311"/>
      <c r="AX132" s="311"/>
      <c r="AY132" s="311"/>
      <c r="AZ132" s="43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43">
        <v>24</v>
      </c>
      <c r="BX132" s="444" t="s">
        <v>156</v>
      </c>
      <c r="BY132" s="444" t="str">
        <f t="shared" ref="BY132:BY138" si="142">F222</f>
        <v>2BR-5</v>
      </c>
      <c r="BZ132" s="445" t="str">
        <f t="shared" ref="BZ132:BZ138" si="143">D222</f>
        <v>05</v>
      </c>
      <c r="CA132" s="444">
        <f t="shared" ref="CA132:CB138" si="144">G222</f>
        <v>85</v>
      </c>
      <c r="CB132" s="444">
        <f t="shared" si="144"/>
        <v>74</v>
      </c>
      <c r="CC132" s="444">
        <f t="shared" ref="CC132:CC138" si="145">O222</f>
        <v>29739640.860144004</v>
      </c>
      <c r="CD132" s="444">
        <f t="shared" ref="CD132:CG138" si="146">AL222</f>
        <v>2022935000</v>
      </c>
      <c r="CE132" s="444">
        <f t="shared" si="146"/>
        <v>2280171000</v>
      </c>
      <c r="CF132" s="444">
        <f t="shared" si="146"/>
        <v>2420807000</v>
      </c>
      <c r="CG132" s="444">
        <f t="shared" si="146"/>
        <v>2570117000</v>
      </c>
      <c r="CH132" s="444">
        <f t="shared" ref="CH132:CH138" si="147">AR222</f>
        <v>2728637000</v>
      </c>
      <c r="CI132" s="43">
        <v>14</v>
      </c>
      <c r="CJ132" s="438">
        <f t="shared" si="116"/>
        <v>5803334253.9506178</v>
      </c>
      <c r="CK132" s="43">
        <f t="shared" si="117"/>
        <v>5457554000</v>
      </c>
      <c r="CL132" s="43">
        <f t="shared" si="117"/>
        <v>5794164000</v>
      </c>
      <c r="CM132" s="44">
        <f t="shared" si="103"/>
        <v>81863310</v>
      </c>
      <c r="CN132" s="44">
        <f t="shared" si="104"/>
        <v>57941640</v>
      </c>
      <c r="CO132" s="44">
        <f t="shared" si="105"/>
        <v>128715875</v>
      </c>
      <c r="CP132" s="44">
        <f t="shared" si="106"/>
        <v>113879000</v>
      </c>
      <c r="CQ132" s="43">
        <f t="shared" si="118"/>
        <v>6151534893.05058</v>
      </c>
    </row>
    <row r="133" spans="1:95">
      <c r="A133" s="3">
        <f t="shared" si="107"/>
        <v>94</v>
      </c>
      <c r="B133" s="263">
        <v>2</v>
      </c>
      <c r="C133" s="264" t="s">
        <v>155</v>
      </c>
      <c r="D133" s="265" t="s">
        <v>29</v>
      </c>
      <c r="E133" s="266"/>
      <c r="F133" s="41" t="s">
        <v>74</v>
      </c>
      <c r="G133" s="267">
        <f t="shared" si="82"/>
        <v>85</v>
      </c>
      <c r="H133" s="267">
        <f t="shared" si="83"/>
        <v>74</v>
      </c>
      <c r="I133" s="268">
        <f t="shared" si="84"/>
        <v>27506142.120000001</v>
      </c>
      <c r="J133" s="268">
        <f t="shared" si="85"/>
        <v>1</v>
      </c>
      <c r="K133" s="269">
        <f t="shared" si="86"/>
        <v>1.06</v>
      </c>
      <c r="L133" s="270">
        <f t="shared" si="141"/>
        <v>1.01</v>
      </c>
      <c r="M133" s="271">
        <f t="shared" si="88"/>
        <v>24608134.872101717</v>
      </c>
      <c r="N133" s="271">
        <f t="shared" si="89"/>
        <v>27737299.795270164</v>
      </c>
      <c r="O133" s="271">
        <f t="shared" si="90"/>
        <v>29448075.753672004</v>
      </c>
      <c r="P133" s="271">
        <f t="shared" si="91"/>
        <v>31264368.62977846</v>
      </c>
      <c r="Q133" s="271">
        <f t="shared" si="108"/>
        <v>35121004.32259801</v>
      </c>
      <c r="R133" s="272">
        <f t="shared" si="92"/>
        <v>29448075.753672004</v>
      </c>
      <c r="S133" s="271">
        <f t="shared" si="92"/>
        <v>31264368.62977846</v>
      </c>
      <c r="T133" s="271">
        <f t="shared" si="93"/>
        <v>33192686.476188242</v>
      </c>
      <c r="U133" s="271">
        <f t="shared" si="109"/>
        <v>39460713.331911534</v>
      </c>
      <c r="V133" s="271"/>
      <c r="W133" s="271">
        <f t="shared" si="94"/>
        <v>1821001980.535527</v>
      </c>
      <c r="X133" s="271">
        <f t="shared" si="95"/>
        <v>2052560184.849992</v>
      </c>
      <c r="Y133" s="271">
        <f t="shared" si="96"/>
        <v>2179157605.7717285</v>
      </c>
      <c r="Z133" s="272">
        <f t="shared" si="110"/>
        <v>2313563278.6036062</v>
      </c>
      <c r="AA133" s="272">
        <f t="shared" si="111"/>
        <v>2598954319.8722529</v>
      </c>
      <c r="AB133" s="272">
        <f t="shared" si="97"/>
        <v>2179157605.7717285</v>
      </c>
      <c r="AC133" s="271">
        <f t="shared" si="98"/>
        <v>2313563278.6036062</v>
      </c>
      <c r="AD133" s="271">
        <f t="shared" si="112"/>
        <v>2456258799.2379298</v>
      </c>
      <c r="AE133" s="271">
        <f t="shared" si="113"/>
        <v>2920092786.5614533</v>
      </c>
      <c r="AF133" s="271"/>
      <c r="AG133" s="33" t="str">
        <f t="shared" si="99"/>
        <v>BERTAHAP</v>
      </c>
      <c r="AH133" s="273">
        <f t="shared" si="100"/>
        <v>0</v>
      </c>
      <c r="AI133" s="274">
        <v>2</v>
      </c>
      <c r="AJ133" s="275"/>
      <c r="AK133" s="271" t="e">
        <f>IF(AJ133&gt;#REF!,"LB","KR")</f>
        <v>#REF!</v>
      </c>
      <c r="AL133" s="52">
        <f t="shared" si="101"/>
        <v>2003103000</v>
      </c>
      <c r="AM133" s="52">
        <f t="shared" si="101"/>
        <v>2257817000</v>
      </c>
      <c r="AN133" s="52">
        <f t="shared" si="101"/>
        <v>2397074000</v>
      </c>
      <c r="AO133" s="438">
        <f t="shared" si="101"/>
        <v>2544920000</v>
      </c>
      <c r="AP133" s="438">
        <f t="shared" si="102"/>
        <v>2397074000</v>
      </c>
      <c r="AQ133" s="52">
        <f t="shared" si="102"/>
        <v>2544920000</v>
      </c>
      <c r="AR133" s="52">
        <f t="shared" si="102"/>
        <v>2701885000</v>
      </c>
      <c r="AS133" s="43"/>
      <c r="AT133" s="43"/>
      <c r="AU133" s="311">
        <f t="shared" si="114"/>
        <v>-1565099.486627996</v>
      </c>
      <c r="AV133" s="311"/>
      <c r="AW133" s="311"/>
      <c r="AX133" s="311"/>
      <c r="AY133" s="311"/>
      <c r="AZ133" s="43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43"/>
      <c r="BX133" s="444"/>
      <c r="BY133" s="444" t="str">
        <f t="shared" si="142"/>
        <v>2BR-7</v>
      </c>
      <c r="BZ133" s="445" t="str">
        <f t="shared" si="143"/>
        <v>07</v>
      </c>
      <c r="CA133" s="444">
        <f t="shared" si="144"/>
        <v>101</v>
      </c>
      <c r="CB133" s="444">
        <f t="shared" si="144"/>
        <v>90</v>
      </c>
      <c r="CC133" s="444">
        <f t="shared" si="145"/>
        <v>29739640.860144004</v>
      </c>
      <c r="CD133" s="444">
        <f t="shared" si="146"/>
        <v>2460327000</v>
      </c>
      <c r="CE133" s="444">
        <f t="shared" si="146"/>
        <v>2773181000</v>
      </c>
      <c r="CF133" s="444">
        <f t="shared" si="146"/>
        <v>2944225000</v>
      </c>
      <c r="CG133" s="444">
        <f t="shared" si="146"/>
        <v>3125818000</v>
      </c>
      <c r="CH133" s="444">
        <f t="shared" si="147"/>
        <v>3318612000</v>
      </c>
      <c r="CI133" s="43"/>
      <c r="CJ133" s="438">
        <f t="shared" si="116"/>
        <v>2701884860.5325255</v>
      </c>
      <c r="CK133" s="43">
        <f t="shared" si="117"/>
        <v>2540899000</v>
      </c>
      <c r="CL133" s="43">
        <f t="shared" si="117"/>
        <v>2697616000</v>
      </c>
      <c r="CM133" s="44">
        <f t="shared" si="103"/>
        <v>38113485</v>
      </c>
      <c r="CN133" s="44">
        <f t="shared" si="104"/>
        <v>26976160</v>
      </c>
      <c r="CO133" s="44">
        <f t="shared" si="105"/>
        <v>59926850</v>
      </c>
      <c r="CP133" s="44">
        <f t="shared" si="106"/>
        <v>53019166.666666664</v>
      </c>
      <c r="CQ133" s="43">
        <f t="shared" si="118"/>
        <v>2863998836.0791192</v>
      </c>
    </row>
    <row r="134" spans="1:95">
      <c r="A134" s="3">
        <f t="shared" si="107"/>
        <v>95</v>
      </c>
      <c r="B134" s="263">
        <v>3</v>
      </c>
      <c r="C134" s="264" t="s">
        <v>155</v>
      </c>
      <c r="D134" s="265" t="s">
        <v>44</v>
      </c>
      <c r="E134" s="266"/>
      <c r="F134" s="41" t="s">
        <v>60</v>
      </c>
      <c r="G134" s="267">
        <f t="shared" si="82"/>
        <v>101</v>
      </c>
      <c r="H134" s="267">
        <f t="shared" si="83"/>
        <v>90</v>
      </c>
      <c r="I134" s="268">
        <f t="shared" si="84"/>
        <v>27506142.120000001</v>
      </c>
      <c r="J134" s="268">
        <f t="shared" si="85"/>
        <v>1</v>
      </c>
      <c r="K134" s="269">
        <f t="shared" si="86"/>
        <v>1.06</v>
      </c>
      <c r="L134" s="270">
        <f t="shared" si="141"/>
        <v>1.01</v>
      </c>
      <c r="M134" s="271">
        <f t="shared" si="88"/>
        <v>24608134.872101717</v>
      </c>
      <c r="N134" s="271">
        <f t="shared" si="89"/>
        <v>27737299.795270164</v>
      </c>
      <c r="O134" s="271">
        <f t="shared" si="90"/>
        <v>29448075.753672004</v>
      </c>
      <c r="P134" s="271">
        <f t="shared" si="91"/>
        <v>31264368.62977846</v>
      </c>
      <c r="Q134" s="271">
        <f t="shared" si="108"/>
        <v>35121004.32259801</v>
      </c>
      <c r="R134" s="272">
        <f t="shared" si="92"/>
        <v>29448075.753672004</v>
      </c>
      <c r="S134" s="271">
        <f t="shared" si="92"/>
        <v>31264368.62977846</v>
      </c>
      <c r="T134" s="271">
        <f t="shared" si="93"/>
        <v>33192686.476188242</v>
      </c>
      <c r="U134" s="271">
        <f t="shared" si="109"/>
        <v>39460713.331911534</v>
      </c>
      <c r="V134" s="271"/>
      <c r="W134" s="271">
        <f t="shared" si="94"/>
        <v>2214732138.4891543</v>
      </c>
      <c r="X134" s="271">
        <f t="shared" si="95"/>
        <v>2496356981.5743146</v>
      </c>
      <c r="Y134" s="271">
        <f t="shared" si="96"/>
        <v>2650326817.8304806</v>
      </c>
      <c r="Z134" s="272">
        <f t="shared" si="110"/>
        <v>2813793176.6800613</v>
      </c>
      <c r="AA134" s="272">
        <f t="shared" si="111"/>
        <v>3160890389.0338211</v>
      </c>
      <c r="AB134" s="272">
        <f t="shared" si="97"/>
        <v>2650326817.8304806</v>
      </c>
      <c r="AC134" s="271">
        <f t="shared" si="98"/>
        <v>2813793176.6800613</v>
      </c>
      <c r="AD134" s="271">
        <f t="shared" si="112"/>
        <v>2987341782.8569417</v>
      </c>
      <c r="AE134" s="271">
        <f t="shared" si="113"/>
        <v>3551464199.8720379</v>
      </c>
      <c r="AF134" s="271"/>
      <c r="AG134" s="33" t="str">
        <f t="shared" si="99"/>
        <v>BERTAHAP</v>
      </c>
      <c r="AH134" s="273">
        <f t="shared" si="100"/>
        <v>0</v>
      </c>
      <c r="AI134" s="274">
        <v>2</v>
      </c>
      <c r="AJ134" s="275"/>
      <c r="AK134" s="271" t="e">
        <f>IF(AJ134&gt;#REF!,"LB","KR")</f>
        <v>#REF!</v>
      </c>
      <c r="AL134" s="52">
        <f t="shared" si="101"/>
        <v>2436206000</v>
      </c>
      <c r="AM134" s="52">
        <f t="shared" si="101"/>
        <v>2745993000</v>
      </c>
      <c r="AN134" s="52">
        <f t="shared" si="101"/>
        <v>2915360000</v>
      </c>
      <c r="AO134" s="438">
        <f t="shared" si="101"/>
        <v>3095173000</v>
      </c>
      <c r="AP134" s="438">
        <f t="shared" si="102"/>
        <v>2915360000</v>
      </c>
      <c r="AQ134" s="52">
        <f t="shared" si="102"/>
        <v>3095173000</v>
      </c>
      <c r="AR134" s="52">
        <f t="shared" si="102"/>
        <v>3286076000</v>
      </c>
      <c r="AS134" s="43"/>
      <c r="AT134" s="43"/>
      <c r="AU134" s="311">
        <f t="shared" si="114"/>
        <v>-1565099.486627996</v>
      </c>
      <c r="AV134" s="311"/>
      <c r="AW134" s="311"/>
      <c r="AX134" s="311"/>
      <c r="AY134" s="311"/>
      <c r="AZ134" s="43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43"/>
      <c r="BX134" s="444"/>
      <c r="BY134" s="444" t="str">
        <f t="shared" si="142"/>
        <v>2BR-9</v>
      </c>
      <c r="BZ134" s="445" t="str">
        <f t="shared" si="143"/>
        <v>09</v>
      </c>
      <c r="CA134" s="444">
        <f t="shared" si="144"/>
        <v>101</v>
      </c>
      <c r="CB134" s="444">
        <f t="shared" si="144"/>
        <v>90</v>
      </c>
      <c r="CC134" s="444">
        <f t="shared" si="145"/>
        <v>29739640.860144004</v>
      </c>
      <c r="CD134" s="444">
        <f t="shared" si="146"/>
        <v>2460327000</v>
      </c>
      <c r="CE134" s="444">
        <f t="shared" si="146"/>
        <v>2773181000</v>
      </c>
      <c r="CF134" s="444">
        <f t="shared" si="146"/>
        <v>2944225000</v>
      </c>
      <c r="CG134" s="444">
        <f t="shared" si="146"/>
        <v>3125818000</v>
      </c>
      <c r="CH134" s="444">
        <f t="shared" si="147"/>
        <v>3318612000</v>
      </c>
      <c r="CI134" s="43"/>
      <c r="CJ134" s="438">
        <f t="shared" si="116"/>
        <v>3286076210.4227395</v>
      </c>
      <c r="CK134" s="43">
        <f t="shared" si="117"/>
        <v>3090282000</v>
      </c>
      <c r="CL134" s="43">
        <f t="shared" si="117"/>
        <v>3280884000</v>
      </c>
      <c r="CM134" s="44">
        <f t="shared" si="103"/>
        <v>46354230</v>
      </c>
      <c r="CN134" s="44">
        <f t="shared" si="104"/>
        <v>32808840</v>
      </c>
      <c r="CO134" s="44">
        <f t="shared" si="105"/>
        <v>72884000</v>
      </c>
      <c r="CP134" s="44">
        <f t="shared" si="106"/>
        <v>64482770.833333336</v>
      </c>
      <c r="CQ134" s="43">
        <f t="shared" si="118"/>
        <v>3483241483.3358808</v>
      </c>
    </row>
    <row r="135" spans="1:95">
      <c r="A135" s="3">
        <f t="shared" si="107"/>
        <v>96</v>
      </c>
      <c r="B135" s="263">
        <v>4</v>
      </c>
      <c r="C135" s="264" t="s">
        <v>155</v>
      </c>
      <c r="D135" s="299">
        <v>11</v>
      </c>
      <c r="E135" s="266"/>
      <c r="F135" s="41" t="s">
        <v>62</v>
      </c>
      <c r="G135" s="267">
        <f t="shared" si="82"/>
        <v>101</v>
      </c>
      <c r="H135" s="267">
        <f t="shared" si="83"/>
        <v>90</v>
      </c>
      <c r="I135" s="268">
        <f t="shared" si="84"/>
        <v>27506142.120000001</v>
      </c>
      <c r="J135" s="268">
        <f t="shared" si="85"/>
        <v>1</v>
      </c>
      <c r="K135" s="269">
        <f t="shared" si="86"/>
        <v>1.06</v>
      </c>
      <c r="L135" s="270">
        <f t="shared" si="141"/>
        <v>1.01</v>
      </c>
      <c r="M135" s="271">
        <f t="shared" si="88"/>
        <v>24608134.872101717</v>
      </c>
      <c r="N135" s="271">
        <f t="shared" si="89"/>
        <v>27737299.795270164</v>
      </c>
      <c r="O135" s="271">
        <f t="shared" si="90"/>
        <v>29448075.753672004</v>
      </c>
      <c r="P135" s="271">
        <f t="shared" si="91"/>
        <v>31264368.62977846</v>
      </c>
      <c r="Q135" s="271">
        <f t="shared" si="108"/>
        <v>35121004.32259801</v>
      </c>
      <c r="R135" s="272">
        <f t="shared" si="92"/>
        <v>29448075.753672004</v>
      </c>
      <c r="S135" s="271">
        <f t="shared" si="92"/>
        <v>31264368.62977846</v>
      </c>
      <c r="T135" s="271">
        <f t="shared" si="93"/>
        <v>33192686.476188242</v>
      </c>
      <c r="U135" s="271">
        <f t="shared" si="109"/>
        <v>39460713.331911534</v>
      </c>
      <c r="V135" s="271"/>
      <c r="W135" s="271">
        <f t="shared" si="94"/>
        <v>2214732138.4891543</v>
      </c>
      <c r="X135" s="271">
        <f t="shared" si="95"/>
        <v>2496356981.5743146</v>
      </c>
      <c r="Y135" s="271">
        <f t="shared" si="96"/>
        <v>2650326817.8304806</v>
      </c>
      <c r="Z135" s="272">
        <f t="shared" si="110"/>
        <v>2813793176.6800613</v>
      </c>
      <c r="AA135" s="272">
        <f t="shared" si="111"/>
        <v>3160890389.0338211</v>
      </c>
      <c r="AB135" s="272">
        <f t="shared" si="97"/>
        <v>2650326817.8304806</v>
      </c>
      <c r="AC135" s="271">
        <f t="shared" si="98"/>
        <v>2813793176.6800613</v>
      </c>
      <c r="AD135" s="271">
        <f t="shared" si="112"/>
        <v>2987341782.8569417</v>
      </c>
      <c r="AE135" s="271">
        <f t="shared" si="113"/>
        <v>3551464199.8720379</v>
      </c>
      <c r="AF135" s="271"/>
      <c r="AG135" s="33" t="str">
        <f t="shared" si="99"/>
        <v>BERTAHAP</v>
      </c>
      <c r="AH135" s="273">
        <f t="shared" si="100"/>
        <v>0</v>
      </c>
      <c r="AI135" s="274">
        <v>2</v>
      </c>
      <c r="AJ135" s="275"/>
      <c r="AK135" s="271" t="e">
        <f>IF(AJ135&gt;#REF!,"LB","KR")</f>
        <v>#REF!</v>
      </c>
      <c r="AL135" s="52">
        <f t="shared" si="101"/>
        <v>2436206000</v>
      </c>
      <c r="AM135" s="52">
        <f t="shared" si="101"/>
        <v>2745993000</v>
      </c>
      <c r="AN135" s="52">
        <f t="shared" si="101"/>
        <v>2915360000</v>
      </c>
      <c r="AO135" s="438">
        <f t="shared" si="101"/>
        <v>3095173000</v>
      </c>
      <c r="AP135" s="438">
        <f t="shared" si="102"/>
        <v>2915360000</v>
      </c>
      <c r="AQ135" s="52">
        <f t="shared" si="102"/>
        <v>3095173000</v>
      </c>
      <c r="AR135" s="52">
        <f t="shared" si="102"/>
        <v>3286076000</v>
      </c>
      <c r="AS135" s="43"/>
      <c r="AT135" s="43"/>
      <c r="AU135" s="311">
        <f t="shared" si="114"/>
        <v>-1565099.486627996</v>
      </c>
      <c r="AV135" s="311"/>
      <c r="AW135" s="311"/>
      <c r="AX135" s="311"/>
      <c r="AY135" s="311"/>
      <c r="AZ135" s="43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43"/>
      <c r="BX135" s="444"/>
      <c r="BY135" s="444" t="str">
        <f t="shared" si="142"/>
        <v>2BR-11</v>
      </c>
      <c r="BZ135" s="445">
        <f t="shared" si="143"/>
        <v>11</v>
      </c>
      <c r="CA135" s="444">
        <f t="shared" si="144"/>
        <v>101</v>
      </c>
      <c r="CB135" s="444">
        <f t="shared" si="144"/>
        <v>90</v>
      </c>
      <c r="CC135" s="444">
        <f t="shared" si="145"/>
        <v>29739640.860144004</v>
      </c>
      <c r="CD135" s="444">
        <f t="shared" si="146"/>
        <v>2460327000</v>
      </c>
      <c r="CE135" s="444">
        <f t="shared" si="146"/>
        <v>2773181000</v>
      </c>
      <c r="CF135" s="444">
        <f t="shared" si="146"/>
        <v>2944225000</v>
      </c>
      <c r="CG135" s="444">
        <f t="shared" si="146"/>
        <v>3125818000</v>
      </c>
      <c r="CH135" s="444">
        <f t="shared" si="147"/>
        <v>3318612000</v>
      </c>
      <c r="CI135" s="43"/>
      <c r="CJ135" s="438">
        <f t="shared" si="116"/>
        <v>3286076210.4227395</v>
      </c>
      <c r="CK135" s="43">
        <f t="shared" si="117"/>
        <v>3090282000</v>
      </c>
      <c r="CL135" s="43">
        <f t="shared" si="117"/>
        <v>3280884000</v>
      </c>
      <c r="CM135" s="44">
        <f t="shared" si="103"/>
        <v>46354230</v>
      </c>
      <c r="CN135" s="44">
        <f t="shared" si="104"/>
        <v>32808840</v>
      </c>
      <c r="CO135" s="44">
        <f t="shared" si="105"/>
        <v>72884000</v>
      </c>
      <c r="CP135" s="44">
        <f t="shared" si="106"/>
        <v>64482770.833333336</v>
      </c>
      <c r="CQ135" s="43">
        <f t="shared" si="118"/>
        <v>3483241483.3358808</v>
      </c>
    </row>
    <row r="136" spans="1:95">
      <c r="A136" s="3">
        <f t="shared" si="107"/>
        <v>97</v>
      </c>
      <c r="B136" s="263">
        <v>5</v>
      </c>
      <c r="C136" s="264" t="s">
        <v>155</v>
      </c>
      <c r="D136" s="299">
        <v>15</v>
      </c>
      <c r="E136" s="266"/>
      <c r="F136" s="41" t="s">
        <v>64</v>
      </c>
      <c r="G136" s="267">
        <f t="shared" si="82"/>
        <v>101</v>
      </c>
      <c r="H136" s="267">
        <f t="shared" si="83"/>
        <v>90</v>
      </c>
      <c r="I136" s="268">
        <f t="shared" si="84"/>
        <v>27506142.120000001</v>
      </c>
      <c r="J136" s="268">
        <f t="shared" si="85"/>
        <v>1</v>
      </c>
      <c r="K136" s="269">
        <f t="shared" si="86"/>
        <v>1.06</v>
      </c>
      <c r="L136" s="270">
        <f t="shared" si="141"/>
        <v>1.01</v>
      </c>
      <c r="M136" s="271">
        <f t="shared" si="88"/>
        <v>24608134.872101717</v>
      </c>
      <c r="N136" s="271">
        <f t="shared" si="89"/>
        <v>27737299.795270164</v>
      </c>
      <c r="O136" s="271">
        <f t="shared" si="90"/>
        <v>29448075.753672004</v>
      </c>
      <c r="P136" s="271">
        <f t="shared" si="91"/>
        <v>31264368.62977846</v>
      </c>
      <c r="Q136" s="271">
        <f t="shared" si="108"/>
        <v>35121004.32259801</v>
      </c>
      <c r="R136" s="272">
        <f t="shared" si="92"/>
        <v>29448075.753672004</v>
      </c>
      <c r="S136" s="271">
        <f t="shared" si="92"/>
        <v>31264368.62977846</v>
      </c>
      <c r="T136" s="271">
        <f t="shared" si="93"/>
        <v>33192686.476188242</v>
      </c>
      <c r="U136" s="271">
        <f t="shared" si="109"/>
        <v>39460713.331911534</v>
      </c>
      <c r="V136" s="271"/>
      <c r="W136" s="271">
        <f t="shared" si="94"/>
        <v>2214732138.4891543</v>
      </c>
      <c r="X136" s="271">
        <f t="shared" si="95"/>
        <v>2496356981.5743146</v>
      </c>
      <c r="Y136" s="271">
        <f t="shared" si="96"/>
        <v>2650326817.8304806</v>
      </c>
      <c r="Z136" s="272">
        <f t="shared" si="110"/>
        <v>2813793176.6800613</v>
      </c>
      <c r="AA136" s="272">
        <f t="shared" si="111"/>
        <v>3160890389.0338211</v>
      </c>
      <c r="AB136" s="272">
        <f t="shared" si="97"/>
        <v>2650326817.8304806</v>
      </c>
      <c r="AC136" s="271">
        <f t="shared" si="98"/>
        <v>2813793176.6800613</v>
      </c>
      <c r="AD136" s="271">
        <f t="shared" si="112"/>
        <v>2987341782.8569417</v>
      </c>
      <c r="AE136" s="271">
        <f t="shared" si="113"/>
        <v>3551464199.8720379</v>
      </c>
      <c r="AF136" s="271"/>
      <c r="AG136" s="33" t="str">
        <f t="shared" si="99"/>
        <v>BERTAHAP</v>
      </c>
      <c r="AH136" s="273">
        <f t="shared" si="100"/>
        <v>0</v>
      </c>
      <c r="AI136" s="274">
        <v>2</v>
      </c>
      <c r="AJ136" s="275"/>
      <c r="AK136" s="271" t="e">
        <f>IF(AJ136&gt;#REF!,"LB","KR")</f>
        <v>#REF!</v>
      </c>
      <c r="AL136" s="52">
        <f t="shared" si="101"/>
        <v>2436206000</v>
      </c>
      <c r="AM136" s="52">
        <f t="shared" si="101"/>
        <v>2745993000</v>
      </c>
      <c r="AN136" s="52">
        <f t="shared" si="101"/>
        <v>2915360000</v>
      </c>
      <c r="AO136" s="438">
        <f t="shared" si="101"/>
        <v>3095173000</v>
      </c>
      <c r="AP136" s="438">
        <f t="shared" si="102"/>
        <v>2915360000</v>
      </c>
      <c r="AQ136" s="52">
        <f t="shared" si="102"/>
        <v>3095173000</v>
      </c>
      <c r="AR136" s="52">
        <f t="shared" si="102"/>
        <v>3286076000</v>
      </c>
      <c r="AS136" s="43"/>
      <c r="AT136" s="43"/>
      <c r="AU136" s="311">
        <f t="shared" si="114"/>
        <v>-1565099.486627996</v>
      </c>
      <c r="AV136" s="311"/>
      <c r="AW136" s="311"/>
      <c r="AX136" s="311"/>
      <c r="AY136" s="311"/>
      <c r="AZ136" s="43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43"/>
      <c r="BX136" s="444"/>
      <c r="BY136" s="444" t="str">
        <f t="shared" si="142"/>
        <v>2BR-15</v>
      </c>
      <c r="BZ136" s="445">
        <f t="shared" si="143"/>
        <v>15</v>
      </c>
      <c r="CA136" s="444">
        <f t="shared" si="144"/>
        <v>101</v>
      </c>
      <c r="CB136" s="444">
        <f t="shared" si="144"/>
        <v>90</v>
      </c>
      <c r="CC136" s="444">
        <f t="shared" si="145"/>
        <v>29739640.860144004</v>
      </c>
      <c r="CD136" s="444">
        <f t="shared" si="146"/>
        <v>2460327000</v>
      </c>
      <c r="CE136" s="444">
        <f t="shared" si="146"/>
        <v>2773181000</v>
      </c>
      <c r="CF136" s="444">
        <f t="shared" si="146"/>
        <v>2944225000</v>
      </c>
      <c r="CG136" s="444">
        <f t="shared" si="146"/>
        <v>3125818000</v>
      </c>
      <c r="CH136" s="444">
        <f t="shared" si="147"/>
        <v>3318612000</v>
      </c>
      <c r="CI136" s="43"/>
      <c r="CJ136" s="438">
        <f t="shared" si="116"/>
        <v>3286076210.4227395</v>
      </c>
      <c r="CK136" s="43">
        <f t="shared" si="117"/>
        <v>3090282000</v>
      </c>
      <c r="CL136" s="43">
        <f t="shared" si="117"/>
        <v>3280884000</v>
      </c>
      <c r="CM136" s="44">
        <f t="shared" si="103"/>
        <v>46354230</v>
      </c>
      <c r="CN136" s="44">
        <f t="shared" si="104"/>
        <v>32808840</v>
      </c>
      <c r="CO136" s="44">
        <f t="shared" si="105"/>
        <v>72884000</v>
      </c>
      <c r="CP136" s="44">
        <f t="shared" si="106"/>
        <v>64482770.833333336</v>
      </c>
      <c r="CQ136" s="43">
        <f t="shared" si="118"/>
        <v>3483241483.3358808</v>
      </c>
    </row>
    <row r="137" spans="1:95">
      <c r="A137" s="3">
        <f t="shared" si="107"/>
        <v>98</v>
      </c>
      <c r="B137" s="263">
        <v>6</v>
      </c>
      <c r="C137" s="264" t="s">
        <v>155</v>
      </c>
      <c r="D137" s="299">
        <v>17</v>
      </c>
      <c r="E137" s="266"/>
      <c r="F137" s="41" t="s">
        <v>67</v>
      </c>
      <c r="G137" s="267">
        <f t="shared" si="82"/>
        <v>85</v>
      </c>
      <c r="H137" s="267">
        <f t="shared" si="83"/>
        <v>74</v>
      </c>
      <c r="I137" s="268">
        <f t="shared" si="84"/>
        <v>27506142.120000001</v>
      </c>
      <c r="J137" s="268">
        <f t="shared" si="85"/>
        <v>1</v>
      </c>
      <c r="K137" s="269">
        <f t="shared" si="86"/>
        <v>1.06</v>
      </c>
      <c r="L137" s="270">
        <f t="shared" si="141"/>
        <v>1.01</v>
      </c>
      <c r="M137" s="271">
        <f t="shared" si="88"/>
        <v>24608134.872101717</v>
      </c>
      <c r="N137" s="271">
        <f t="shared" si="89"/>
        <v>27737299.795270164</v>
      </c>
      <c r="O137" s="271">
        <f t="shared" si="90"/>
        <v>29448075.753672004</v>
      </c>
      <c r="P137" s="271">
        <f t="shared" si="91"/>
        <v>31264368.62977846</v>
      </c>
      <c r="Q137" s="271">
        <f t="shared" si="108"/>
        <v>35121004.32259801</v>
      </c>
      <c r="R137" s="272">
        <f t="shared" si="92"/>
        <v>29448075.753672004</v>
      </c>
      <c r="S137" s="271">
        <f t="shared" si="92"/>
        <v>31264368.62977846</v>
      </c>
      <c r="T137" s="271">
        <f t="shared" si="93"/>
        <v>33192686.476188242</v>
      </c>
      <c r="U137" s="271">
        <f t="shared" si="109"/>
        <v>39460713.331911534</v>
      </c>
      <c r="V137" s="271"/>
      <c r="W137" s="271">
        <f t="shared" si="94"/>
        <v>1821001980.535527</v>
      </c>
      <c r="X137" s="271">
        <f t="shared" si="95"/>
        <v>2052560184.849992</v>
      </c>
      <c r="Y137" s="271">
        <f t="shared" si="96"/>
        <v>2179157605.7717285</v>
      </c>
      <c r="Z137" s="272">
        <f t="shared" si="110"/>
        <v>2313563278.6036062</v>
      </c>
      <c r="AA137" s="272">
        <f t="shared" si="111"/>
        <v>2598954319.8722529</v>
      </c>
      <c r="AB137" s="272">
        <f t="shared" si="97"/>
        <v>2179157605.7717285</v>
      </c>
      <c r="AC137" s="271">
        <f t="shared" si="98"/>
        <v>2313563278.6036062</v>
      </c>
      <c r="AD137" s="271">
        <f t="shared" si="112"/>
        <v>2456258799.2379298</v>
      </c>
      <c r="AE137" s="271">
        <f t="shared" si="113"/>
        <v>2920092786.5614533</v>
      </c>
      <c r="AF137" s="271"/>
      <c r="AG137" s="33" t="str">
        <f t="shared" si="99"/>
        <v>BERTAHAP</v>
      </c>
      <c r="AH137" s="273">
        <f t="shared" si="100"/>
        <v>0</v>
      </c>
      <c r="AI137" s="274">
        <v>2</v>
      </c>
      <c r="AJ137" s="275"/>
      <c r="AK137" s="271" t="e">
        <f>IF(AJ137&gt;#REF!,"LB","KR")</f>
        <v>#REF!</v>
      </c>
      <c r="AL137" s="52">
        <f t="shared" si="101"/>
        <v>2003103000</v>
      </c>
      <c r="AM137" s="52">
        <f t="shared" si="101"/>
        <v>2257817000</v>
      </c>
      <c r="AN137" s="52">
        <f t="shared" si="101"/>
        <v>2397074000</v>
      </c>
      <c r="AO137" s="438">
        <f t="shared" si="101"/>
        <v>2544920000</v>
      </c>
      <c r="AP137" s="438">
        <f t="shared" si="102"/>
        <v>2397074000</v>
      </c>
      <c r="AQ137" s="52">
        <f t="shared" si="102"/>
        <v>2544920000</v>
      </c>
      <c r="AR137" s="52">
        <f t="shared" si="102"/>
        <v>2701885000</v>
      </c>
      <c r="AS137" s="43"/>
      <c r="AT137" s="43"/>
      <c r="AU137" s="311">
        <f t="shared" si="114"/>
        <v>-1565099.486627996</v>
      </c>
      <c r="AV137" s="311"/>
      <c r="AW137" s="311"/>
      <c r="AX137" s="311"/>
      <c r="AY137" s="311"/>
      <c r="AZ137" s="43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43"/>
      <c r="BX137" s="444"/>
      <c r="BY137" s="444" t="str">
        <f t="shared" si="142"/>
        <v>2BR-17</v>
      </c>
      <c r="BZ137" s="445">
        <f t="shared" si="143"/>
        <v>17</v>
      </c>
      <c r="CA137" s="444">
        <f t="shared" si="144"/>
        <v>85</v>
      </c>
      <c r="CB137" s="444">
        <f t="shared" si="144"/>
        <v>74</v>
      </c>
      <c r="CC137" s="444">
        <f t="shared" si="145"/>
        <v>29739640.860144004</v>
      </c>
      <c r="CD137" s="444">
        <f t="shared" si="146"/>
        <v>2022935000</v>
      </c>
      <c r="CE137" s="444">
        <f t="shared" si="146"/>
        <v>2280171000</v>
      </c>
      <c r="CF137" s="444">
        <f t="shared" si="146"/>
        <v>2420807000</v>
      </c>
      <c r="CG137" s="444">
        <f t="shared" si="146"/>
        <v>2570117000</v>
      </c>
      <c r="CH137" s="444">
        <f t="shared" si="147"/>
        <v>2728637000</v>
      </c>
      <c r="CI137" s="43"/>
      <c r="CJ137" s="438">
        <f t="shared" si="116"/>
        <v>2701884860.5325255</v>
      </c>
      <c r="CK137" s="43">
        <f t="shared" si="117"/>
        <v>2540899000</v>
      </c>
      <c r="CL137" s="43">
        <f t="shared" si="117"/>
        <v>2697616000</v>
      </c>
      <c r="CM137" s="44">
        <f t="shared" si="103"/>
        <v>38113485</v>
      </c>
      <c r="CN137" s="44">
        <f t="shared" si="104"/>
        <v>26976160</v>
      </c>
      <c r="CO137" s="44">
        <f t="shared" si="105"/>
        <v>59926850</v>
      </c>
      <c r="CP137" s="44">
        <f t="shared" si="106"/>
        <v>53019166.666666664</v>
      </c>
      <c r="CQ137" s="43">
        <f t="shared" si="118"/>
        <v>2863998836.0791192</v>
      </c>
    </row>
    <row r="138" spans="1:95">
      <c r="A138" s="3">
        <f t="shared" si="107"/>
        <v>99</v>
      </c>
      <c r="B138" s="263">
        <v>7</v>
      </c>
      <c r="C138" s="264" t="s">
        <v>155</v>
      </c>
      <c r="D138" s="299">
        <v>19</v>
      </c>
      <c r="E138" s="266"/>
      <c r="F138" s="41" t="s">
        <v>78</v>
      </c>
      <c r="G138" s="267">
        <f t="shared" si="82"/>
        <v>138</v>
      </c>
      <c r="H138" s="267">
        <f t="shared" si="83"/>
        <v>120</v>
      </c>
      <c r="I138" s="268">
        <f t="shared" si="84"/>
        <v>27506142.120000001</v>
      </c>
      <c r="J138" s="268">
        <f t="shared" si="85"/>
        <v>1</v>
      </c>
      <c r="K138" s="269">
        <f t="shared" si="86"/>
        <v>1.06</v>
      </c>
      <c r="L138" s="270">
        <f t="shared" si="141"/>
        <v>1.01</v>
      </c>
      <c r="M138" s="271">
        <f t="shared" si="88"/>
        <v>24608134.872101717</v>
      </c>
      <c r="N138" s="271">
        <f t="shared" si="89"/>
        <v>27737299.795270164</v>
      </c>
      <c r="O138" s="271">
        <f t="shared" si="90"/>
        <v>29448075.753672004</v>
      </c>
      <c r="P138" s="271">
        <f t="shared" si="91"/>
        <v>31264368.62977846</v>
      </c>
      <c r="Q138" s="271">
        <f t="shared" si="108"/>
        <v>35121004.32259801</v>
      </c>
      <c r="R138" s="272">
        <f t="shared" si="92"/>
        <v>29448075.753672004</v>
      </c>
      <c r="S138" s="271">
        <f t="shared" si="92"/>
        <v>31264368.62977846</v>
      </c>
      <c r="T138" s="271">
        <f t="shared" si="93"/>
        <v>33192686.476188242</v>
      </c>
      <c r="U138" s="271">
        <f t="shared" si="109"/>
        <v>39460713.331911534</v>
      </c>
      <c r="V138" s="271"/>
      <c r="W138" s="271">
        <f t="shared" si="94"/>
        <v>2952976184.6522059</v>
      </c>
      <c r="X138" s="271">
        <f t="shared" si="95"/>
        <v>3328475975.4324198</v>
      </c>
      <c r="Y138" s="271">
        <f t="shared" si="96"/>
        <v>3533769090.4406404</v>
      </c>
      <c r="Z138" s="272">
        <f t="shared" si="110"/>
        <v>3751724235.5734153</v>
      </c>
      <c r="AA138" s="272">
        <f t="shared" si="111"/>
        <v>4214520518.7117615</v>
      </c>
      <c r="AB138" s="272">
        <f t="shared" si="97"/>
        <v>3533769090.4406404</v>
      </c>
      <c r="AC138" s="271">
        <f t="shared" si="98"/>
        <v>3751724235.5734153</v>
      </c>
      <c r="AD138" s="271">
        <f t="shared" si="112"/>
        <v>3983122377.1425891</v>
      </c>
      <c r="AE138" s="271">
        <f t="shared" si="113"/>
        <v>4735285599.8293839</v>
      </c>
      <c r="AF138" s="271"/>
      <c r="AG138" s="33" t="str">
        <f t="shared" si="99"/>
        <v>BERTAHAP</v>
      </c>
      <c r="AH138" s="273">
        <f t="shared" si="100"/>
        <v>0</v>
      </c>
      <c r="AI138" s="274">
        <v>2</v>
      </c>
      <c r="AJ138" s="275"/>
      <c r="AK138" s="271" t="e">
        <f>IF(AJ138&gt;#REF!,"LB","KR")</f>
        <v>#REF!</v>
      </c>
      <c r="AL138" s="52">
        <f t="shared" si="101"/>
        <v>3248274000</v>
      </c>
      <c r="AM138" s="52">
        <f t="shared" si="101"/>
        <v>3661324000</v>
      </c>
      <c r="AN138" s="52">
        <f t="shared" si="101"/>
        <v>3887146000</v>
      </c>
      <c r="AO138" s="438">
        <f t="shared" si="101"/>
        <v>4126897000</v>
      </c>
      <c r="AP138" s="438">
        <f t="shared" si="102"/>
        <v>3887146000</v>
      </c>
      <c r="AQ138" s="52">
        <f t="shared" si="102"/>
        <v>4126897000</v>
      </c>
      <c r="AR138" s="52">
        <f t="shared" si="102"/>
        <v>4381435000</v>
      </c>
      <c r="AS138" s="43"/>
      <c r="AT138" s="43"/>
      <c r="AU138" s="311">
        <f t="shared" si="114"/>
        <v>-1565099.486627996</v>
      </c>
      <c r="AV138" s="311"/>
      <c r="AW138" s="311"/>
      <c r="AX138" s="311"/>
      <c r="AY138" s="311"/>
      <c r="AZ138" s="43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43"/>
      <c r="BX138" s="444"/>
      <c r="BY138" s="444" t="str">
        <f t="shared" si="142"/>
        <v>3BR-19</v>
      </c>
      <c r="BZ138" s="445">
        <f t="shared" si="143"/>
        <v>19</v>
      </c>
      <c r="CA138" s="444">
        <f t="shared" si="144"/>
        <v>138</v>
      </c>
      <c r="CB138" s="444">
        <f t="shared" si="144"/>
        <v>120</v>
      </c>
      <c r="CC138" s="444">
        <f t="shared" si="145"/>
        <v>29739640.860144004</v>
      </c>
      <c r="CD138" s="444">
        <f t="shared" si="146"/>
        <v>3280435000</v>
      </c>
      <c r="CE138" s="444">
        <f t="shared" si="146"/>
        <v>3697575000</v>
      </c>
      <c r="CF138" s="444">
        <f t="shared" si="146"/>
        <v>3925633000</v>
      </c>
      <c r="CG138" s="444">
        <f t="shared" si="146"/>
        <v>4167758000</v>
      </c>
      <c r="CH138" s="444">
        <f t="shared" si="147"/>
        <v>4424816000</v>
      </c>
      <c r="CI138" s="43"/>
      <c r="CJ138" s="438">
        <f t="shared" si="116"/>
        <v>4381434593.3377466</v>
      </c>
      <c r="CK138" s="43">
        <f t="shared" si="117"/>
        <v>4120375000</v>
      </c>
      <c r="CL138" s="43">
        <f t="shared" si="117"/>
        <v>4374511000</v>
      </c>
      <c r="CM138" s="44">
        <f t="shared" si="103"/>
        <v>61805625</v>
      </c>
      <c r="CN138" s="44">
        <f t="shared" si="104"/>
        <v>43745110</v>
      </c>
      <c r="CO138" s="44">
        <f t="shared" si="105"/>
        <v>97178650</v>
      </c>
      <c r="CP138" s="44">
        <f t="shared" si="106"/>
        <v>85977020.833333328</v>
      </c>
      <c r="CQ138" s="43">
        <f t="shared" si="118"/>
        <v>4644320916.1034422</v>
      </c>
    </row>
    <row r="139" spans="1:95">
      <c r="A139" s="3">
        <f t="shared" si="107"/>
        <v>100</v>
      </c>
      <c r="B139" s="263">
        <v>8</v>
      </c>
      <c r="C139" s="264" t="s">
        <v>155</v>
      </c>
      <c r="D139" s="299">
        <v>21</v>
      </c>
      <c r="E139" s="266"/>
      <c r="F139" s="41" t="s">
        <v>84</v>
      </c>
      <c r="G139" s="267">
        <f t="shared" si="82"/>
        <v>132</v>
      </c>
      <c r="H139" s="267">
        <f t="shared" si="83"/>
        <v>112</v>
      </c>
      <c r="I139" s="268">
        <f t="shared" si="84"/>
        <v>27506142.120000001</v>
      </c>
      <c r="J139" s="268">
        <f t="shared" si="85"/>
        <v>3</v>
      </c>
      <c r="K139" s="269">
        <f t="shared" si="86"/>
        <v>1.1000000000000001</v>
      </c>
      <c r="L139" s="270">
        <f t="shared" si="141"/>
        <v>1.01</v>
      </c>
      <c r="M139" s="271">
        <f t="shared" si="88"/>
        <v>25536743.735199891</v>
      </c>
      <c r="N139" s="271">
        <f t="shared" si="89"/>
        <v>28783990.353582241</v>
      </c>
      <c r="O139" s="271">
        <f t="shared" si="90"/>
        <v>30559323.895320002</v>
      </c>
      <c r="P139" s="271">
        <f t="shared" si="91"/>
        <v>32444156.125241794</v>
      </c>
      <c r="Q139" s="271">
        <f t="shared" si="108"/>
        <v>36446325.240431897</v>
      </c>
      <c r="R139" s="272">
        <f t="shared" si="92"/>
        <v>30559323.895320002</v>
      </c>
      <c r="S139" s="271">
        <f t="shared" si="92"/>
        <v>32444156.125241794</v>
      </c>
      <c r="T139" s="271">
        <f t="shared" si="93"/>
        <v>34445240.682836853</v>
      </c>
      <c r="U139" s="271">
        <f t="shared" si="109"/>
        <v>40949796.853870459</v>
      </c>
      <c r="V139" s="271"/>
      <c r="W139" s="271">
        <f t="shared" si="94"/>
        <v>2860115298.3423877</v>
      </c>
      <c r="X139" s="271">
        <f t="shared" si="95"/>
        <v>3223806919.6012111</v>
      </c>
      <c r="Y139" s="271">
        <f t="shared" si="96"/>
        <v>3422644276.2758403</v>
      </c>
      <c r="Z139" s="272">
        <f t="shared" si="110"/>
        <v>3633745486.027081</v>
      </c>
      <c r="AA139" s="272">
        <f t="shared" si="111"/>
        <v>4081988426.9283724</v>
      </c>
      <c r="AB139" s="272">
        <f t="shared" si="97"/>
        <v>3422644276.2758403</v>
      </c>
      <c r="AC139" s="271">
        <f t="shared" si="98"/>
        <v>3633745486.027081</v>
      </c>
      <c r="AD139" s="271">
        <f t="shared" si="112"/>
        <v>3857866956.4777274</v>
      </c>
      <c r="AE139" s="271">
        <f t="shared" si="113"/>
        <v>4586377247.6334915</v>
      </c>
      <c r="AF139" s="271"/>
      <c r="AG139" s="33" t="str">
        <f t="shared" si="99"/>
        <v>BERTAHAP</v>
      </c>
      <c r="AH139" s="273">
        <f t="shared" si="100"/>
        <v>0</v>
      </c>
      <c r="AI139" s="274">
        <v>2</v>
      </c>
      <c r="AJ139" s="275"/>
      <c r="AK139" s="271" t="e">
        <f>IF(AJ139&gt;#REF!,"LB","KR")</f>
        <v>#REF!</v>
      </c>
      <c r="AL139" s="52">
        <f t="shared" si="101"/>
        <v>3146127000</v>
      </c>
      <c r="AM139" s="52">
        <f t="shared" si="101"/>
        <v>3546188000</v>
      </c>
      <c r="AN139" s="52">
        <f t="shared" si="101"/>
        <v>3764909000</v>
      </c>
      <c r="AO139" s="438">
        <f t="shared" si="101"/>
        <v>3997121000</v>
      </c>
      <c r="AP139" s="438">
        <f t="shared" si="102"/>
        <v>3764909000</v>
      </c>
      <c r="AQ139" s="52">
        <f t="shared" si="102"/>
        <v>3997121000</v>
      </c>
      <c r="AR139" s="52">
        <f t="shared" si="102"/>
        <v>4243654000</v>
      </c>
      <c r="AS139" s="43"/>
      <c r="AT139" s="43"/>
      <c r="AU139" s="311">
        <f t="shared" si="114"/>
        <v>-453851.34497999772</v>
      </c>
      <c r="AV139" s="311"/>
      <c r="AW139" s="311"/>
      <c r="AX139" s="311"/>
      <c r="AY139" s="311"/>
      <c r="AZ139" s="43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43">
        <v>25</v>
      </c>
      <c r="BX139" s="449" t="s">
        <v>157</v>
      </c>
      <c r="BY139" s="444" t="str">
        <f>F250</f>
        <v>2BR-3</v>
      </c>
      <c r="BZ139" s="445" t="str">
        <f>D250</f>
        <v>03</v>
      </c>
      <c r="CA139" s="444">
        <f t="shared" ref="CA139:CB142" si="148">G250</f>
        <v>85</v>
      </c>
      <c r="CB139" s="444">
        <f t="shared" si="148"/>
        <v>74</v>
      </c>
      <c r="CC139" s="444">
        <f>O250</f>
        <v>29739640.860144004</v>
      </c>
      <c r="CD139" s="444">
        <f t="shared" ref="CD139:CG142" si="149">AL250</f>
        <v>2022935000</v>
      </c>
      <c r="CE139" s="444">
        <f t="shared" si="149"/>
        <v>2280171000</v>
      </c>
      <c r="CF139" s="444">
        <f t="shared" si="149"/>
        <v>2420807000</v>
      </c>
      <c r="CG139" s="444">
        <f t="shared" si="149"/>
        <v>2570117000</v>
      </c>
      <c r="CH139" s="444">
        <f>AR250</f>
        <v>2728637000</v>
      </c>
      <c r="CI139" s="43">
        <v>7</v>
      </c>
      <c r="CJ139" s="438">
        <f t="shared" si="116"/>
        <v>4243654305.6821547</v>
      </c>
      <c r="CK139" s="43">
        <f t="shared" si="117"/>
        <v>3990804000</v>
      </c>
      <c r="CL139" s="43">
        <f t="shared" si="117"/>
        <v>4236949000</v>
      </c>
      <c r="CM139" s="44">
        <f t="shared" si="103"/>
        <v>59862060</v>
      </c>
      <c r="CN139" s="44">
        <f t="shared" si="104"/>
        <v>42369490</v>
      </c>
      <c r="CO139" s="44">
        <f t="shared" si="105"/>
        <v>94122725</v>
      </c>
      <c r="CP139" s="44">
        <f t="shared" si="106"/>
        <v>83273354.166666672</v>
      </c>
      <c r="CQ139" s="43">
        <f t="shared" si="118"/>
        <v>4498274403.9650517</v>
      </c>
    </row>
    <row r="140" spans="1:95">
      <c r="A140" s="3">
        <f t="shared" si="107"/>
        <v>101</v>
      </c>
      <c r="B140" s="263">
        <v>1</v>
      </c>
      <c r="C140" s="264" t="s">
        <v>158</v>
      </c>
      <c r="D140" s="265" t="s">
        <v>19</v>
      </c>
      <c r="E140" s="266"/>
      <c r="F140" s="41" t="s">
        <v>72</v>
      </c>
      <c r="G140" s="267">
        <f t="shared" si="82"/>
        <v>175</v>
      </c>
      <c r="H140" s="267">
        <f t="shared" si="83"/>
        <v>156</v>
      </c>
      <c r="I140" s="268">
        <f t="shared" si="84"/>
        <v>27506142.120000001</v>
      </c>
      <c r="J140" s="268">
        <f t="shared" si="85"/>
        <v>5</v>
      </c>
      <c r="K140" s="269">
        <f t="shared" si="86"/>
        <v>1.08</v>
      </c>
      <c r="L140" s="270">
        <f t="shared" si="141"/>
        <v>1.01</v>
      </c>
      <c r="M140" s="271">
        <f t="shared" si="88"/>
        <v>25072439.303650804</v>
      </c>
      <c r="N140" s="271">
        <f t="shared" si="89"/>
        <v>28260645.074426204</v>
      </c>
      <c r="O140" s="271">
        <f t="shared" si="90"/>
        <v>30003699.824496005</v>
      </c>
      <c r="P140" s="271">
        <f t="shared" si="91"/>
        <v>31854262.37751013</v>
      </c>
      <c r="Q140" s="271">
        <f t="shared" si="108"/>
        <v>35783664.781514958</v>
      </c>
      <c r="R140" s="272">
        <f t="shared" si="92"/>
        <v>30003699.824496005</v>
      </c>
      <c r="S140" s="271">
        <f t="shared" si="92"/>
        <v>31854262.37751013</v>
      </c>
      <c r="T140" s="271">
        <f t="shared" si="93"/>
        <v>33818963.579512551</v>
      </c>
      <c r="U140" s="271">
        <f t="shared" si="109"/>
        <v>40205255.092891</v>
      </c>
      <c r="V140" s="271"/>
      <c r="W140" s="271">
        <f t="shared" si="94"/>
        <v>3911300531.3695254</v>
      </c>
      <c r="X140" s="271">
        <f t="shared" si="95"/>
        <v>4408660631.6104879</v>
      </c>
      <c r="Y140" s="271">
        <f t="shared" si="96"/>
        <v>4680577172.621377</v>
      </c>
      <c r="Z140" s="272">
        <f t="shared" si="110"/>
        <v>4969264930.8915806</v>
      </c>
      <c r="AA140" s="272">
        <f t="shared" si="111"/>
        <v>5582251705.9163332</v>
      </c>
      <c r="AB140" s="272">
        <f t="shared" si="97"/>
        <v>4680577172.621377</v>
      </c>
      <c r="AC140" s="271">
        <f t="shared" si="98"/>
        <v>4969264930.8915806</v>
      </c>
      <c r="AD140" s="271">
        <f t="shared" si="112"/>
        <v>5275758318.4039583</v>
      </c>
      <c r="AE140" s="271">
        <f t="shared" si="113"/>
        <v>6272019794.4909964</v>
      </c>
      <c r="AF140" s="271"/>
      <c r="AG140" s="33" t="str">
        <f t="shared" si="99"/>
        <v>BERTAHAP</v>
      </c>
      <c r="AH140" s="273">
        <f t="shared" si="100"/>
        <v>0</v>
      </c>
      <c r="AI140" s="274">
        <v>2</v>
      </c>
      <c r="AJ140" s="275"/>
      <c r="AK140" s="271" t="e">
        <f>IF(AJ140&gt;#REF!,"LB","KR")</f>
        <v>#REF!</v>
      </c>
      <c r="AL140" s="52">
        <f t="shared" si="101"/>
        <v>4302431000</v>
      </c>
      <c r="AM140" s="52">
        <f t="shared" si="101"/>
        <v>4849527000</v>
      </c>
      <c r="AN140" s="52">
        <f t="shared" si="101"/>
        <v>5148635000</v>
      </c>
      <c r="AO140" s="438">
        <f t="shared" si="101"/>
        <v>5466192000</v>
      </c>
      <c r="AP140" s="438">
        <f t="shared" si="102"/>
        <v>5148635000</v>
      </c>
      <c r="AQ140" s="52">
        <f t="shared" si="102"/>
        <v>5466192000</v>
      </c>
      <c r="AR140" s="52">
        <f t="shared" si="102"/>
        <v>5803335000</v>
      </c>
      <c r="AS140" s="43"/>
      <c r="AT140" s="43"/>
      <c r="AU140" s="311">
        <f t="shared" si="114"/>
        <v>-1009475.415803995</v>
      </c>
      <c r="AV140" s="311"/>
      <c r="AW140" s="311"/>
      <c r="AX140" s="311"/>
      <c r="AY140" s="311"/>
      <c r="AZ140" s="43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43"/>
      <c r="BX140" s="444"/>
      <c r="BY140" s="444" t="str">
        <f>F251</f>
        <v>2BR-5</v>
      </c>
      <c r="BZ140" s="445" t="str">
        <f>D251</f>
        <v>05</v>
      </c>
      <c r="CA140" s="444">
        <f t="shared" si="148"/>
        <v>85</v>
      </c>
      <c r="CB140" s="444">
        <f t="shared" si="148"/>
        <v>74</v>
      </c>
      <c r="CC140" s="444">
        <f>O251</f>
        <v>29739640.860144004</v>
      </c>
      <c r="CD140" s="444">
        <f t="shared" si="149"/>
        <v>2022935000</v>
      </c>
      <c r="CE140" s="444">
        <f t="shared" si="149"/>
        <v>2280171000</v>
      </c>
      <c r="CF140" s="444">
        <f t="shared" si="149"/>
        <v>2420807000</v>
      </c>
      <c r="CG140" s="444">
        <f t="shared" si="149"/>
        <v>2570117000</v>
      </c>
      <c r="CH140" s="444">
        <f>AR251</f>
        <v>2728637000</v>
      </c>
      <c r="CI140" s="43"/>
      <c r="CJ140" s="438">
        <f t="shared" si="116"/>
        <v>5803334253.9506178</v>
      </c>
      <c r="CK140" s="43">
        <f t="shared" si="117"/>
        <v>5457554000</v>
      </c>
      <c r="CL140" s="43">
        <f t="shared" si="117"/>
        <v>5794164000</v>
      </c>
      <c r="CM140" s="44">
        <f t="shared" si="103"/>
        <v>81863310</v>
      </c>
      <c r="CN140" s="44">
        <f t="shared" si="104"/>
        <v>57941640</v>
      </c>
      <c r="CO140" s="44">
        <f t="shared" si="105"/>
        <v>128715875</v>
      </c>
      <c r="CP140" s="44">
        <f t="shared" si="106"/>
        <v>113879000</v>
      </c>
      <c r="CQ140" s="43">
        <f t="shared" si="118"/>
        <v>6151534893.05058</v>
      </c>
    </row>
    <row r="141" spans="1:95">
      <c r="A141" s="3">
        <f t="shared" si="107"/>
        <v>102</v>
      </c>
      <c r="B141" s="263">
        <v>2</v>
      </c>
      <c r="C141" s="264" t="s">
        <v>158</v>
      </c>
      <c r="D141" s="265" t="s">
        <v>29</v>
      </c>
      <c r="E141" s="266"/>
      <c r="F141" s="41" t="s">
        <v>74</v>
      </c>
      <c r="G141" s="267">
        <f t="shared" si="82"/>
        <v>85</v>
      </c>
      <c r="H141" s="267">
        <f t="shared" si="83"/>
        <v>74</v>
      </c>
      <c r="I141" s="268">
        <f t="shared" si="84"/>
        <v>27506142.120000001</v>
      </c>
      <c r="J141" s="268">
        <f t="shared" si="85"/>
        <v>1</v>
      </c>
      <c r="K141" s="269">
        <f t="shared" si="86"/>
        <v>1.06</v>
      </c>
      <c r="L141" s="270">
        <f t="shared" si="141"/>
        <v>1.01</v>
      </c>
      <c r="M141" s="271">
        <f t="shared" si="88"/>
        <v>24608134.872101717</v>
      </c>
      <c r="N141" s="271">
        <f t="shared" si="89"/>
        <v>27737299.795270164</v>
      </c>
      <c r="O141" s="271">
        <f t="shared" si="90"/>
        <v>29448075.753672004</v>
      </c>
      <c r="P141" s="271">
        <f t="shared" si="91"/>
        <v>31264368.62977846</v>
      </c>
      <c r="Q141" s="271">
        <f t="shared" si="108"/>
        <v>35121004.32259801</v>
      </c>
      <c r="R141" s="272">
        <f t="shared" si="92"/>
        <v>29448075.753672004</v>
      </c>
      <c r="S141" s="271">
        <f t="shared" si="92"/>
        <v>31264368.62977846</v>
      </c>
      <c r="T141" s="271">
        <f t="shared" si="93"/>
        <v>33192686.476188242</v>
      </c>
      <c r="U141" s="271">
        <f t="shared" si="109"/>
        <v>39460713.331911534</v>
      </c>
      <c r="V141" s="271"/>
      <c r="W141" s="271">
        <f t="shared" si="94"/>
        <v>1821001980.535527</v>
      </c>
      <c r="X141" s="271">
        <f t="shared" si="95"/>
        <v>2052560184.849992</v>
      </c>
      <c r="Y141" s="271">
        <f t="shared" si="96"/>
        <v>2179157605.7717285</v>
      </c>
      <c r="Z141" s="272">
        <f t="shared" si="110"/>
        <v>2313563278.6036062</v>
      </c>
      <c r="AA141" s="272">
        <f t="shared" si="111"/>
        <v>2598954319.8722529</v>
      </c>
      <c r="AB141" s="272">
        <f t="shared" si="97"/>
        <v>2179157605.7717285</v>
      </c>
      <c r="AC141" s="271">
        <f t="shared" si="98"/>
        <v>2313563278.6036062</v>
      </c>
      <c r="AD141" s="271">
        <f t="shared" si="112"/>
        <v>2456258799.2379298</v>
      </c>
      <c r="AE141" s="271">
        <f t="shared" si="113"/>
        <v>2920092786.5614533</v>
      </c>
      <c r="AF141" s="271"/>
      <c r="AG141" s="33" t="str">
        <f t="shared" si="99"/>
        <v>BERTAHAP</v>
      </c>
      <c r="AH141" s="273">
        <f t="shared" si="100"/>
        <v>0</v>
      </c>
      <c r="AI141" s="274">
        <v>2</v>
      </c>
      <c r="AJ141" s="275"/>
      <c r="AK141" s="271" t="e">
        <f>IF(AJ141&gt;#REF!,"LB","KR")</f>
        <v>#REF!</v>
      </c>
      <c r="AL141" s="52">
        <f t="shared" si="101"/>
        <v>2003103000</v>
      </c>
      <c r="AM141" s="52">
        <f t="shared" si="101"/>
        <v>2257817000</v>
      </c>
      <c r="AN141" s="52">
        <f t="shared" si="101"/>
        <v>2397074000</v>
      </c>
      <c r="AO141" s="438">
        <f t="shared" si="101"/>
        <v>2544920000</v>
      </c>
      <c r="AP141" s="438">
        <f t="shared" si="102"/>
        <v>2397074000</v>
      </c>
      <c r="AQ141" s="52">
        <f t="shared" si="102"/>
        <v>2544920000</v>
      </c>
      <c r="AR141" s="52">
        <f t="shared" si="102"/>
        <v>2701885000</v>
      </c>
      <c r="AS141" s="43"/>
      <c r="AT141" s="43"/>
      <c r="AU141" s="311">
        <f t="shared" si="114"/>
        <v>-1565099.486627996</v>
      </c>
      <c r="AV141" s="311"/>
      <c r="AW141" s="311"/>
      <c r="AX141" s="311"/>
      <c r="AY141" s="311"/>
      <c r="AZ141" s="43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43"/>
      <c r="BX141" s="444"/>
      <c r="BY141" s="444" t="str">
        <f>F252</f>
        <v>2BR-7</v>
      </c>
      <c r="BZ141" s="445" t="str">
        <f>D252</f>
        <v>07</v>
      </c>
      <c r="CA141" s="444">
        <f t="shared" si="148"/>
        <v>101</v>
      </c>
      <c r="CB141" s="444">
        <f t="shared" si="148"/>
        <v>90</v>
      </c>
      <c r="CC141" s="444">
        <f>O252</f>
        <v>29739640.860144004</v>
      </c>
      <c r="CD141" s="444">
        <f t="shared" si="149"/>
        <v>2460327000</v>
      </c>
      <c r="CE141" s="444">
        <f t="shared" si="149"/>
        <v>2773181000</v>
      </c>
      <c r="CF141" s="444">
        <f t="shared" si="149"/>
        <v>2944225000</v>
      </c>
      <c r="CG141" s="444">
        <f t="shared" si="149"/>
        <v>3125818000</v>
      </c>
      <c r="CH141" s="444">
        <f>AR252</f>
        <v>3318612000</v>
      </c>
      <c r="CI141" s="43"/>
      <c r="CJ141" s="438">
        <f t="shared" si="116"/>
        <v>2701884860.5325255</v>
      </c>
      <c r="CK141" s="43">
        <f t="shared" si="117"/>
        <v>2540899000</v>
      </c>
      <c r="CL141" s="43">
        <f t="shared" si="117"/>
        <v>2697616000</v>
      </c>
      <c r="CM141" s="44">
        <f t="shared" si="103"/>
        <v>38113485</v>
      </c>
      <c r="CN141" s="44">
        <f t="shared" si="104"/>
        <v>26976160</v>
      </c>
      <c r="CO141" s="44">
        <f t="shared" si="105"/>
        <v>59926850</v>
      </c>
      <c r="CP141" s="44">
        <f t="shared" si="106"/>
        <v>53019166.666666664</v>
      </c>
      <c r="CQ141" s="43">
        <f t="shared" si="118"/>
        <v>2863998836.0791192</v>
      </c>
    </row>
    <row r="142" spans="1:95">
      <c r="A142" s="3">
        <f t="shared" si="107"/>
        <v>103</v>
      </c>
      <c r="B142" s="263">
        <v>3</v>
      </c>
      <c r="C142" s="264" t="s">
        <v>158</v>
      </c>
      <c r="D142" s="265" t="s">
        <v>44</v>
      </c>
      <c r="E142" s="266"/>
      <c r="F142" s="41" t="s">
        <v>60</v>
      </c>
      <c r="G142" s="267">
        <f t="shared" si="82"/>
        <v>101</v>
      </c>
      <c r="H142" s="267">
        <f t="shared" si="83"/>
        <v>90</v>
      </c>
      <c r="I142" s="268">
        <f t="shared" si="84"/>
        <v>27506142.120000001</v>
      </c>
      <c r="J142" s="268">
        <f t="shared" si="85"/>
        <v>1</v>
      </c>
      <c r="K142" s="269">
        <f t="shared" si="86"/>
        <v>1.06</v>
      </c>
      <c r="L142" s="270">
        <f t="shared" si="141"/>
        <v>1.01</v>
      </c>
      <c r="M142" s="271">
        <f t="shared" si="88"/>
        <v>24608134.872101717</v>
      </c>
      <c r="N142" s="271">
        <f t="shared" si="89"/>
        <v>27737299.795270164</v>
      </c>
      <c r="O142" s="271">
        <f t="shared" si="90"/>
        <v>29448075.753672004</v>
      </c>
      <c r="P142" s="271">
        <f t="shared" si="91"/>
        <v>31264368.62977846</v>
      </c>
      <c r="Q142" s="271">
        <f t="shared" si="108"/>
        <v>35121004.32259801</v>
      </c>
      <c r="R142" s="272">
        <f t="shared" si="92"/>
        <v>29448075.753672004</v>
      </c>
      <c r="S142" s="271">
        <f t="shared" si="92"/>
        <v>31264368.62977846</v>
      </c>
      <c r="T142" s="271">
        <f t="shared" si="93"/>
        <v>33192686.476188242</v>
      </c>
      <c r="U142" s="271">
        <f t="shared" si="109"/>
        <v>39460713.331911534</v>
      </c>
      <c r="V142" s="271"/>
      <c r="W142" s="271">
        <f t="shared" si="94"/>
        <v>2214732138.4891543</v>
      </c>
      <c r="X142" s="271">
        <f t="shared" si="95"/>
        <v>2496356981.5743146</v>
      </c>
      <c r="Y142" s="271">
        <f t="shared" si="96"/>
        <v>2650326817.8304806</v>
      </c>
      <c r="Z142" s="272">
        <f t="shared" si="110"/>
        <v>2813793176.6800613</v>
      </c>
      <c r="AA142" s="272">
        <f t="shared" si="111"/>
        <v>3160890389.0338211</v>
      </c>
      <c r="AB142" s="272">
        <f t="shared" si="97"/>
        <v>2650326817.8304806</v>
      </c>
      <c r="AC142" s="271">
        <f t="shared" si="98"/>
        <v>2813793176.6800613</v>
      </c>
      <c r="AD142" s="271">
        <f t="shared" si="112"/>
        <v>2987341782.8569417</v>
      </c>
      <c r="AE142" s="271">
        <f t="shared" si="113"/>
        <v>3551464199.8720379</v>
      </c>
      <c r="AF142" s="271"/>
      <c r="AG142" s="33" t="str">
        <f t="shared" si="99"/>
        <v>BERTAHAP</v>
      </c>
      <c r="AH142" s="273">
        <f t="shared" si="100"/>
        <v>0</v>
      </c>
      <c r="AI142" s="274">
        <v>2</v>
      </c>
      <c r="AJ142" s="275"/>
      <c r="AK142" s="271" t="e">
        <f>IF(AJ142&gt;#REF!,"LB","KR")</f>
        <v>#REF!</v>
      </c>
      <c r="AL142" s="52">
        <f t="shared" si="101"/>
        <v>2436206000</v>
      </c>
      <c r="AM142" s="52">
        <f t="shared" si="101"/>
        <v>2745993000</v>
      </c>
      <c r="AN142" s="52">
        <f t="shared" si="101"/>
        <v>2915360000</v>
      </c>
      <c r="AO142" s="438">
        <f t="shared" si="101"/>
        <v>3095173000</v>
      </c>
      <c r="AP142" s="438">
        <f t="shared" si="102"/>
        <v>2915360000</v>
      </c>
      <c r="AQ142" s="52">
        <f t="shared" si="102"/>
        <v>3095173000</v>
      </c>
      <c r="AR142" s="52">
        <f t="shared" si="102"/>
        <v>3286076000</v>
      </c>
      <c r="AS142" s="43"/>
      <c r="AT142" s="43"/>
      <c r="AU142" s="311">
        <f t="shared" si="114"/>
        <v>-1565099.486627996</v>
      </c>
      <c r="AV142" s="311"/>
      <c r="AW142" s="311"/>
      <c r="AX142" s="311"/>
      <c r="AY142" s="311"/>
      <c r="AZ142" s="43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43"/>
      <c r="BX142" s="444"/>
      <c r="BY142" s="444" t="str">
        <f>F253</f>
        <v>2BR-9</v>
      </c>
      <c r="BZ142" s="445" t="str">
        <f>D253</f>
        <v>09</v>
      </c>
      <c r="CA142" s="444">
        <f t="shared" si="148"/>
        <v>101</v>
      </c>
      <c r="CB142" s="444">
        <f t="shared" si="148"/>
        <v>90</v>
      </c>
      <c r="CC142" s="444">
        <f>O253</f>
        <v>29739640.860144004</v>
      </c>
      <c r="CD142" s="444">
        <f t="shared" si="149"/>
        <v>2460327000</v>
      </c>
      <c r="CE142" s="444">
        <f t="shared" si="149"/>
        <v>2773181000</v>
      </c>
      <c r="CF142" s="444">
        <f t="shared" si="149"/>
        <v>2944225000</v>
      </c>
      <c r="CG142" s="444">
        <f t="shared" si="149"/>
        <v>3125818000</v>
      </c>
      <c r="CH142" s="444">
        <f>AR253</f>
        <v>3318612000</v>
      </c>
      <c r="CI142" s="43"/>
      <c r="CJ142" s="438">
        <f t="shared" si="116"/>
        <v>3286076210.4227395</v>
      </c>
      <c r="CK142" s="43">
        <f t="shared" si="117"/>
        <v>3090282000</v>
      </c>
      <c r="CL142" s="43">
        <f t="shared" si="117"/>
        <v>3280884000</v>
      </c>
      <c r="CM142" s="44">
        <f t="shared" si="103"/>
        <v>46354230</v>
      </c>
      <c r="CN142" s="44">
        <f t="shared" si="104"/>
        <v>32808840</v>
      </c>
      <c r="CO142" s="44">
        <f t="shared" si="105"/>
        <v>72884000</v>
      </c>
      <c r="CP142" s="44">
        <f t="shared" si="106"/>
        <v>64482770.833333336</v>
      </c>
      <c r="CQ142" s="43">
        <f t="shared" si="118"/>
        <v>3483241483.3358808</v>
      </c>
    </row>
    <row r="143" spans="1:95">
      <c r="A143" s="3">
        <f t="shared" si="107"/>
        <v>104</v>
      </c>
      <c r="B143" s="263">
        <v>4</v>
      </c>
      <c r="C143" s="264" t="s">
        <v>158</v>
      </c>
      <c r="D143" s="299">
        <v>11</v>
      </c>
      <c r="E143" s="266"/>
      <c r="F143" s="41" t="s">
        <v>62</v>
      </c>
      <c r="G143" s="267">
        <f t="shared" si="82"/>
        <v>101</v>
      </c>
      <c r="H143" s="267">
        <f t="shared" si="83"/>
        <v>90</v>
      </c>
      <c r="I143" s="268">
        <f t="shared" si="84"/>
        <v>27506142.120000001</v>
      </c>
      <c r="J143" s="268">
        <f t="shared" si="85"/>
        <v>1</v>
      </c>
      <c r="K143" s="269">
        <f t="shared" si="86"/>
        <v>1.06</v>
      </c>
      <c r="L143" s="270">
        <f t="shared" si="141"/>
        <v>1.01</v>
      </c>
      <c r="M143" s="271">
        <f t="shared" si="88"/>
        <v>24608134.872101717</v>
      </c>
      <c r="N143" s="271">
        <f t="shared" si="89"/>
        <v>27737299.795270164</v>
      </c>
      <c r="O143" s="271">
        <f t="shared" si="90"/>
        <v>29448075.753672004</v>
      </c>
      <c r="P143" s="271">
        <f t="shared" si="91"/>
        <v>31264368.62977846</v>
      </c>
      <c r="Q143" s="271">
        <f t="shared" si="108"/>
        <v>35121004.32259801</v>
      </c>
      <c r="R143" s="272">
        <f t="shared" si="92"/>
        <v>29448075.753672004</v>
      </c>
      <c r="S143" s="271">
        <f t="shared" si="92"/>
        <v>31264368.62977846</v>
      </c>
      <c r="T143" s="271">
        <f t="shared" si="93"/>
        <v>33192686.476188242</v>
      </c>
      <c r="U143" s="271">
        <f t="shared" si="109"/>
        <v>39460713.331911534</v>
      </c>
      <c r="V143" s="271"/>
      <c r="W143" s="271">
        <f t="shared" si="94"/>
        <v>2214732138.4891543</v>
      </c>
      <c r="X143" s="271">
        <f t="shared" si="95"/>
        <v>2496356981.5743146</v>
      </c>
      <c r="Y143" s="271">
        <f t="shared" si="96"/>
        <v>2650326817.8304806</v>
      </c>
      <c r="Z143" s="272">
        <f t="shared" si="110"/>
        <v>2813793176.6800613</v>
      </c>
      <c r="AA143" s="272">
        <f t="shared" si="111"/>
        <v>3160890389.0338211</v>
      </c>
      <c r="AB143" s="272">
        <f t="shared" si="97"/>
        <v>2650326817.8304806</v>
      </c>
      <c r="AC143" s="271">
        <f t="shared" si="98"/>
        <v>2813793176.6800613</v>
      </c>
      <c r="AD143" s="271">
        <f t="shared" si="112"/>
        <v>2987341782.8569417</v>
      </c>
      <c r="AE143" s="271">
        <f t="shared" si="113"/>
        <v>3551464199.8720379</v>
      </c>
      <c r="AF143" s="271"/>
      <c r="AG143" s="33" t="str">
        <f t="shared" si="99"/>
        <v>BERTAHAP</v>
      </c>
      <c r="AH143" s="273">
        <f t="shared" si="100"/>
        <v>0</v>
      </c>
      <c r="AI143" s="274">
        <v>2</v>
      </c>
      <c r="AJ143" s="275"/>
      <c r="AK143" s="271" t="e">
        <f>IF(AJ143&gt;#REF!,"LB","KR")</f>
        <v>#REF!</v>
      </c>
      <c r="AL143" s="52">
        <f t="shared" si="101"/>
        <v>2436206000</v>
      </c>
      <c r="AM143" s="52">
        <f t="shared" si="101"/>
        <v>2745993000</v>
      </c>
      <c r="AN143" s="52">
        <f t="shared" si="101"/>
        <v>2915360000</v>
      </c>
      <c r="AO143" s="438">
        <f t="shared" si="101"/>
        <v>3095173000</v>
      </c>
      <c r="AP143" s="438">
        <f t="shared" si="102"/>
        <v>2915360000</v>
      </c>
      <c r="AQ143" s="52">
        <f t="shared" si="102"/>
        <v>3095173000</v>
      </c>
      <c r="AR143" s="52">
        <f t="shared" si="102"/>
        <v>3286076000</v>
      </c>
      <c r="AS143" s="43"/>
      <c r="AT143" s="43"/>
      <c r="AU143" s="311">
        <f t="shared" si="114"/>
        <v>-1565099.486627996</v>
      </c>
      <c r="AV143" s="311"/>
      <c r="AW143" s="311"/>
      <c r="AX143" s="311"/>
      <c r="AY143" s="311"/>
      <c r="AZ143" s="43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43"/>
      <c r="BX143" s="449"/>
      <c r="BY143" s="444" t="str">
        <f>F255</f>
        <v>2BR-15</v>
      </c>
      <c r="BZ143" s="445">
        <f>D255</f>
        <v>15</v>
      </c>
      <c r="CA143" s="444">
        <f t="shared" ref="CA143:CB145" si="150">G255</f>
        <v>101</v>
      </c>
      <c r="CB143" s="444">
        <f t="shared" si="150"/>
        <v>90</v>
      </c>
      <c r="CC143" s="444">
        <f>O255</f>
        <v>29739640.860144004</v>
      </c>
      <c r="CD143" s="444">
        <f t="shared" ref="CD143:CG145" si="151">AL255</f>
        <v>2460327000</v>
      </c>
      <c r="CE143" s="444">
        <f t="shared" si="151"/>
        <v>2773181000</v>
      </c>
      <c r="CF143" s="444">
        <f t="shared" si="151"/>
        <v>2944225000</v>
      </c>
      <c r="CG143" s="444">
        <f t="shared" si="151"/>
        <v>3125818000</v>
      </c>
      <c r="CH143" s="444">
        <f>AR255</f>
        <v>3318612000</v>
      </c>
      <c r="CI143" s="43"/>
      <c r="CJ143" s="438">
        <f t="shared" si="116"/>
        <v>3286076210.4227395</v>
      </c>
      <c r="CK143" s="43">
        <f t="shared" si="117"/>
        <v>3090282000</v>
      </c>
      <c r="CL143" s="43">
        <f t="shared" si="117"/>
        <v>3280884000</v>
      </c>
      <c r="CM143" s="44">
        <f t="shared" si="103"/>
        <v>46354230</v>
      </c>
      <c r="CN143" s="44">
        <f t="shared" si="104"/>
        <v>32808840</v>
      </c>
      <c r="CO143" s="44">
        <f t="shared" si="105"/>
        <v>72884000</v>
      </c>
      <c r="CP143" s="44">
        <f t="shared" si="106"/>
        <v>64482770.833333336</v>
      </c>
      <c r="CQ143" s="43">
        <f t="shared" si="118"/>
        <v>3483241483.3358808</v>
      </c>
    </row>
    <row r="144" spans="1:95">
      <c r="A144" s="3">
        <f t="shared" si="107"/>
        <v>105</v>
      </c>
      <c r="B144" s="263">
        <v>5</v>
      </c>
      <c r="C144" s="264" t="s">
        <v>158</v>
      </c>
      <c r="D144" s="299">
        <v>15</v>
      </c>
      <c r="E144" s="266"/>
      <c r="F144" s="41" t="s">
        <v>64</v>
      </c>
      <c r="G144" s="267">
        <f t="shared" si="82"/>
        <v>101</v>
      </c>
      <c r="H144" s="267">
        <f t="shared" si="83"/>
        <v>90</v>
      </c>
      <c r="I144" s="268">
        <f t="shared" si="84"/>
        <v>27506142.120000001</v>
      </c>
      <c r="J144" s="268">
        <f t="shared" si="85"/>
        <v>1</v>
      </c>
      <c r="K144" s="269">
        <f t="shared" si="86"/>
        <v>1.06</v>
      </c>
      <c r="L144" s="270">
        <f t="shared" si="141"/>
        <v>1.01</v>
      </c>
      <c r="M144" s="271">
        <f t="shared" si="88"/>
        <v>24608134.872101717</v>
      </c>
      <c r="N144" s="271">
        <f t="shared" si="89"/>
        <v>27737299.795270164</v>
      </c>
      <c r="O144" s="271">
        <f t="shared" si="90"/>
        <v>29448075.753672004</v>
      </c>
      <c r="P144" s="271">
        <f t="shared" si="91"/>
        <v>31264368.62977846</v>
      </c>
      <c r="Q144" s="271">
        <f t="shared" si="108"/>
        <v>35121004.32259801</v>
      </c>
      <c r="R144" s="272">
        <f t="shared" si="92"/>
        <v>29448075.753672004</v>
      </c>
      <c r="S144" s="271">
        <f t="shared" si="92"/>
        <v>31264368.62977846</v>
      </c>
      <c r="T144" s="271">
        <f t="shared" si="93"/>
        <v>33192686.476188242</v>
      </c>
      <c r="U144" s="271">
        <f t="shared" si="109"/>
        <v>39460713.331911534</v>
      </c>
      <c r="V144" s="271"/>
      <c r="W144" s="271">
        <f t="shared" si="94"/>
        <v>2214732138.4891543</v>
      </c>
      <c r="X144" s="271">
        <f t="shared" si="95"/>
        <v>2496356981.5743146</v>
      </c>
      <c r="Y144" s="271">
        <f t="shared" si="96"/>
        <v>2650326817.8304806</v>
      </c>
      <c r="Z144" s="272">
        <f t="shared" si="110"/>
        <v>2813793176.6800613</v>
      </c>
      <c r="AA144" s="272">
        <f t="shared" si="111"/>
        <v>3160890389.0338211</v>
      </c>
      <c r="AB144" s="272">
        <f t="shared" si="97"/>
        <v>2650326817.8304806</v>
      </c>
      <c r="AC144" s="271">
        <f t="shared" si="98"/>
        <v>2813793176.6800613</v>
      </c>
      <c r="AD144" s="271">
        <f t="shared" si="112"/>
        <v>2987341782.8569417</v>
      </c>
      <c r="AE144" s="271">
        <f t="shared" si="113"/>
        <v>3551464199.8720379</v>
      </c>
      <c r="AF144" s="271"/>
      <c r="AG144" s="33" t="str">
        <f t="shared" si="99"/>
        <v>BERTAHAP</v>
      </c>
      <c r="AH144" s="273">
        <f t="shared" si="100"/>
        <v>0</v>
      </c>
      <c r="AI144" s="274">
        <v>2</v>
      </c>
      <c r="AJ144" s="275"/>
      <c r="AK144" s="271" t="e">
        <f>IF(AJ144&gt;#REF!,"LB","KR")</f>
        <v>#REF!</v>
      </c>
      <c r="AL144" s="52">
        <f t="shared" si="101"/>
        <v>2436206000</v>
      </c>
      <c r="AM144" s="52">
        <f t="shared" si="101"/>
        <v>2745993000</v>
      </c>
      <c r="AN144" s="52">
        <f t="shared" si="101"/>
        <v>2915360000</v>
      </c>
      <c r="AO144" s="438">
        <f t="shared" si="101"/>
        <v>3095173000</v>
      </c>
      <c r="AP144" s="438">
        <f t="shared" si="102"/>
        <v>2915360000</v>
      </c>
      <c r="AQ144" s="52">
        <f t="shared" si="102"/>
        <v>3095173000</v>
      </c>
      <c r="AR144" s="52">
        <f t="shared" si="102"/>
        <v>3286076000</v>
      </c>
      <c r="AS144" s="43"/>
      <c r="AT144" s="43"/>
      <c r="AU144" s="311">
        <f t="shared" si="114"/>
        <v>-1565099.486627996</v>
      </c>
      <c r="AV144" s="311"/>
      <c r="AW144" s="311"/>
      <c r="AX144" s="311"/>
      <c r="AY144" s="311"/>
      <c r="AZ144" s="43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43"/>
      <c r="BX144" s="449"/>
      <c r="BY144" s="444" t="str">
        <f>F256</f>
        <v>2BR-17</v>
      </c>
      <c r="BZ144" s="445">
        <f>D256</f>
        <v>17</v>
      </c>
      <c r="CA144" s="444">
        <f t="shared" si="150"/>
        <v>85</v>
      </c>
      <c r="CB144" s="444">
        <f t="shared" si="150"/>
        <v>74</v>
      </c>
      <c r="CC144" s="444">
        <f>O256</f>
        <v>29739640.860144004</v>
      </c>
      <c r="CD144" s="444">
        <f t="shared" si="151"/>
        <v>2022935000</v>
      </c>
      <c r="CE144" s="444">
        <f t="shared" si="151"/>
        <v>2280171000</v>
      </c>
      <c r="CF144" s="444">
        <f t="shared" si="151"/>
        <v>2420807000</v>
      </c>
      <c r="CG144" s="444">
        <f t="shared" si="151"/>
        <v>2570117000</v>
      </c>
      <c r="CH144" s="444">
        <f>AR256</f>
        <v>2728637000</v>
      </c>
      <c r="CI144" s="43"/>
      <c r="CJ144" s="438">
        <f t="shared" si="116"/>
        <v>3286076210.4227395</v>
      </c>
      <c r="CK144" s="43">
        <f t="shared" si="117"/>
        <v>3090282000</v>
      </c>
      <c r="CL144" s="43">
        <f t="shared" si="117"/>
        <v>3280884000</v>
      </c>
      <c r="CM144" s="44">
        <f t="shared" si="103"/>
        <v>46354230</v>
      </c>
      <c r="CN144" s="44">
        <f t="shared" si="104"/>
        <v>32808840</v>
      </c>
      <c r="CO144" s="44">
        <f t="shared" si="105"/>
        <v>72884000</v>
      </c>
      <c r="CP144" s="44">
        <f t="shared" si="106"/>
        <v>64482770.833333336</v>
      </c>
      <c r="CQ144" s="43">
        <f t="shared" si="118"/>
        <v>3483241483.3358808</v>
      </c>
    </row>
    <row r="145" spans="1:95">
      <c r="A145" s="3">
        <f t="shared" si="107"/>
        <v>106</v>
      </c>
      <c r="B145" s="263">
        <v>6</v>
      </c>
      <c r="C145" s="264" t="s">
        <v>158</v>
      </c>
      <c r="D145" s="299">
        <v>17</v>
      </c>
      <c r="E145" s="266"/>
      <c r="F145" s="41" t="s">
        <v>67</v>
      </c>
      <c r="G145" s="267">
        <f t="shared" si="82"/>
        <v>85</v>
      </c>
      <c r="H145" s="267">
        <f t="shared" si="83"/>
        <v>74</v>
      </c>
      <c r="I145" s="268">
        <f t="shared" si="84"/>
        <v>27506142.120000001</v>
      </c>
      <c r="J145" s="268">
        <f t="shared" si="85"/>
        <v>1</v>
      </c>
      <c r="K145" s="269">
        <f t="shared" si="86"/>
        <v>1.06</v>
      </c>
      <c r="L145" s="270">
        <f t="shared" si="141"/>
        <v>1.01</v>
      </c>
      <c r="M145" s="271">
        <f t="shared" si="88"/>
        <v>24608134.872101717</v>
      </c>
      <c r="N145" s="271">
        <f t="shared" si="89"/>
        <v>27737299.795270164</v>
      </c>
      <c r="O145" s="271">
        <f t="shared" si="90"/>
        <v>29448075.753672004</v>
      </c>
      <c r="P145" s="271">
        <f t="shared" si="91"/>
        <v>31264368.62977846</v>
      </c>
      <c r="Q145" s="271">
        <f t="shared" si="108"/>
        <v>35121004.32259801</v>
      </c>
      <c r="R145" s="272">
        <f t="shared" si="92"/>
        <v>29448075.753672004</v>
      </c>
      <c r="S145" s="271">
        <f t="shared" si="92"/>
        <v>31264368.62977846</v>
      </c>
      <c r="T145" s="271">
        <f t="shared" si="93"/>
        <v>33192686.476188242</v>
      </c>
      <c r="U145" s="271">
        <f t="shared" si="109"/>
        <v>39460713.331911534</v>
      </c>
      <c r="V145" s="271"/>
      <c r="W145" s="271">
        <f t="shared" si="94"/>
        <v>1821001980.535527</v>
      </c>
      <c r="X145" s="271">
        <f t="shared" si="95"/>
        <v>2052560184.849992</v>
      </c>
      <c r="Y145" s="271">
        <f t="shared" si="96"/>
        <v>2179157605.7717285</v>
      </c>
      <c r="Z145" s="272">
        <f t="shared" si="110"/>
        <v>2313563278.6036062</v>
      </c>
      <c r="AA145" s="272">
        <f t="shared" si="111"/>
        <v>2598954319.8722529</v>
      </c>
      <c r="AB145" s="272">
        <f t="shared" si="97"/>
        <v>2179157605.7717285</v>
      </c>
      <c r="AC145" s="271">
        <f t="shared" si="98"/>
        <v>2313563278.6036062</v>
      </c>
      <c r="AD145" s="271">
        <f t="shared" si="112"/>
        <v>2456258799.2379298</v>
      </c>
      <c r="AE145" s="271">
        <f t="shared" si="113"/>
        <v>2920092786.5614533</v>
      </c>
      <c r="AF145" s="271"/>
      <c r="AG145" s="33" t="str">
        <f t="shared" si="99"/>
        <v>BERTAHAP</v>
      </c>
      <c r="AH145" s="273">
        <f t="shared" si="100"/>
        <v>0</v>
      </c>
      <c r="AI145" s="274">
        <v>2</v>
      </c>
      <c r="AJ145" s="275"/>
      <c r="AK145" s="271" t="e">
        <f>IF(AJ145&gt;#REF!,"LB","KR")</f>
        <v>#REF!</v>
      </c>
      <c r="AL145" s="52">
        <f t="shared" si="101"/>
        <v>2003103000</v>
      </c>
      <c r="AM145" s="52">
        <f t="shared" si="101"/>
        <v>2257817000</v>
      </c>
      <c r="AN145" s="52">
        <f t="shared" si="101"/>
        <v>2397074000</v>
      </c>
      <c r="AO145" s="438">
        <f t="shared" si="101"/>
        <v>2544920000</v>
      </c>
      <c r="AP145" s="438">
        <f t="shared" si="102"/>
        <v>2397074000</v>
      </c>
      <c r="AQ145" s="52">
        <f t="shared" si="102"/>
        <v>2544920000</v>
      </c>
      <c r="AR145" s="52">
        <f t="shared" si="102"/>
        <v>2701885000</v>
      </c>
      <c r="AS145" s="43"/>
      <c r="AT145" s="43"/>
      <c r="AU145" s="311">
        <f t="shared" si="114"/>
        <v>-1565099.486627996</v>
      </c>
      <c r="AV145" s="311"/>
      <c r="AW145" s="311"/>
      <c r="AX145" s="311"/>
      <c r="AY145" s="311"/>
      <c r="AZ145" s="43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43"/>
      <c r="BX145" s="449"/>
      <c r="BY145" s="444" t="str">
        <f>F257</f>
        <v>3BR-19</v>
      </c>
      <c r="BZ145" s="445">
        <f>D257</f>
        <v>19</v>
      </c>
      <c r="CA145" s="444">
        <f t="shared" si="150"/>
        <v>138</v>
      </c>
      <c r="CB145" s="444">
        <f t="shared" si="150"/>
        <v>120</v>
      </c>
      <c r="CC145" s="444">
        <f>O257</f>
        <v>29739640.860144004</v>
      </c>
      <c r="CD145" s="444">
        <f t="shared" si="151"/>
        <v>3280435000</v>
      </c>
      <c r="CE145" s="444">
        <f t="shared" si="151"/>
        <v>3697575000</v>
      </c>
      <c r="CF145" s="444">
        <f t="shared" si="151"/>
        <v>3925633000</v>
      </c>
      <c r="CG145" s="444">
        <f t="shared" si="151"/>
        <v>4167758000</v>
      </c>
      <c r="CH145" s="444">
        <f>AR257</f>
        <v>4424816000</v>
      </c>
      <c r="CI145" s="43"/>
      <c r="CJ145" s="438">
        <f t="shared" si="116"/>
        <v>2701884860.5325255</v>
      </c>
      <c r="CK145" s="43">
        <f t="shared" si="117"/>
        <v>2540899000</v>
      </c>
      <c r="CL145" s="43">
        <f t="shared" si="117"/>
        <v>2697616000</v>
      </c>
      <c r="CM145" s="44">
        <f t="shared" si="103"/>
        <v>38113485</v>
      </c>
      <c r="CN145" s="44">
        <f t="shared" si="104"/>
        <v>26976160</v>
      </c>
      <c r="CO145" s="44">
        <f t="shared" si="105"/>
        <v>59926850</v>
      </c>
      <c r="CP145" s="44">
        <f t="shared" si="106"/>
        <v>53019166.666666664</v>
      </c>
      <c r="CQ145" s="43">
        <f t="shared" si="118"/>
        <v>2863998836.0791192</v>
      </c>
    </row>
    <row r="146" spans="1:95">
      <c r="A146" s="3">
        <f t="shared" si="107"/>
        <v>107</v>
      </c>
      <c r="B146" s="263">
        <v>7</v>
      </c>
      <c r="C146" s="264" t="s">
        <v>158</v>
      </c>
      <c r="D146" s="299">
        <v>19</v>
      </c>
      <c r="E146" s="266"/>
      <c r="F146" s="41" t="s">
        <v>78</v>
      </c>
      <c r="G146" s="267">
        <f t="shared" si="82"/>
        <v>138</v>
      </c>
      <c r="H146" s="267">
        <f t="shared" si="83"/>
        <v>120</v>
      </c>
      <c r="I146" s="268">
        <f t="shared" si="84"/>
        <v>27506142.120000001</v>
      </c>
      <c r="J146" s="268">
        <f t="shared" si="85"/>
        <v>1</v>
      </c>
      <c r="K146" s="269">
        <f t="shared" si="86"/>
        <v>1.06</v>
      </c>
      <c r="L146" s="270">
        <f t="shared" si="141"/>
        <v>1.01</v>
      </c>
      <c r="M146" s="271">
        <f t="shared" si="88"/>
        <v>24608134.872101717</v>
      </c>
      <c r="N146" s="271">
        <f t="shared" si="89"/>
        <v>27737299.795270164</v>
      </c>
      <c r="O146" s="271">
        <f t="shared" si="90"/>
        <v>29448075.753672004</v>
      </c>
      <c r="P146" s="271">
        <f t="shared" si="91"/>
        <v>31264368.62977846</v>
      </c>
      <c r="Q146" s="271">
        <f t="shared" si="108"/>
        <v>35121004.32259801</v>
      </c>
      <c r="R146" s="272">
        <f t="shared" si="92"/>
        <v>29448075.753672004</v>
      </c>
      <c r="S146" s="271">
        <f t="shared" si="92"/>
        <v>31264368.62977846</v>
      </c>
      <c r="T146" s="271">
        <f t="shared" si="93"/>
        <v>33192686.476188242</v>
      </c>
      <c r="U146" s="271">
        <f t="shared" si="109"/>
        <v>39460713.331911534</v>
      </c>
      <c r="V146" s="271"/>
      <c r="W146" s="271">
        <f t="shared" si="94"/>
        <v>2952976184.6522059</v>
      </c>
      <c r="X146" s="271">
        <f t="shared" si="95"/>
        <v>3328475975.4324198</v>
      </c>
      <c r="Y146" s="271">
        <f t="shared" si="96"/>
        <v>3533769090.4406404</v>
      </c>
      <c r="Z146" s="272">
        <f t="shared" si="110"/>
        <v>3751724235.5734153</v>
      </c>
      <c r="AA146" s="272">
        <f t="shared" si="111"/>
        <v>4214520518.7117615</v>
      </c>
      <c r="AB146" s="272">
        <f t="shared" si="97"/>
        <v>3533769090.4406404</v>
      </c>
      <c r="AC146" s="271">
        <f t="shared" si="98"/>
        <v>3751724235.5734153</v>
      </c>
      <c r="AD146" s="271">
        <f t="shared" si="112"/>
        <v>3983122377.1425891</v>
      </c>
      <c r="AE146" s="271">
        <f t="shared" si="113"/>
        <v>4735285599.8293839</v>
      </c>
      <c r="AF146" s="271"/>
      <c r="AG146" s="33" t="str">
        <f t="shared" si="99"/>
        <v>BERTAHAP</v>
      </c>
      <c r="AH146" s="273">
        <f t="shared" si="100"/>
        <v>0</v>
      </c>
      <c r="AI146" s="274">
        <v>2</v>
      </c>
      <c r="AJ146" s="275"/>
      <c r="AK146" s="271" t="e">
        <f>IF(AJ146&gt;#REF!,"LB","KR")</f>
        <v>#REF!</v>
      </c>
      <c r="AL146" s="52">
        <f t="shared" si="101"/>
        <v>3248274000</v>
      </c>
      <c r="AM146" s="52">
        <f t="shared" si="101"/>
        <v>3661324000</v>
      </c>
      <c r="AN146" s="52">
        <f t="shared" si="101"/>
        <v>3887146000</v>
      </c>
      <c r="AO146" s="438">
        <f t="shared" si="101"/>
        <v>4126897000</v>
      </c>
      <c r="AP146" s="438">
        <f t="shared" si="102"/>
        <v>3887146000</v>
      </c>
      <c r="AQ146" s="52">
        <f t="shared" si="102"/>
        <v>4126897000</v>
      </c>
      <c r="AR146" s="52">
        <f t="shared" si="102"/>
        <v>4381435000</v>
      </c>
      <c r="AS146" s="43"/>
      <c r="AT146" s="43"/>
      <c r="AU146" s="311">
        <f t="shared" si="114"/>
        <v>-1565099.486627996</v>
      </c>
      <c r="AV146" s="311"/>
      <c r="AW146" s="311"/>
      <c r="AX146" s="311"/>
      <c r="AY146" s="311"/>
      <c r="AZ146" s="43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43">
        <v>26</v>
      </c>
      <c r="BX146" s="449" t="s">
        <v>47</v>
      </c>
      <c r="BY146" s="444" t="str">
        <f>F116</f>
        <v>2BR-5</v>
      </c>
      <c r="BZ146" s="445" t="str">
        <f>D116</f>
        <v>05</v>
      </c>
      <c r="CA146" s="444">
        <f>G116</f>
        <v>85</v>
      </c>
      <c r="CB146" s="444">
        <f>H116</f>
        <v>74</v>
      </c>
      <c r="CC146" s="444">
        <f>O116</f>
        <v>29448075.753672004</v>
      </c>
      <c r="CD146" s="444">
        <f t="shared" ref="CD146:CG147" si="152">AL116</f>
        <v>2003103000</v>
      </c>
      <c r="CE146" s="444">
        <f t="shared" si="152"/>
        <v>2257817000</v>
      </c>
      <c r="CF146" s="444">
        <f t="shared" si="152"/>
        <v>2397074000</v>
      </c>
      <c r="CG146" s="444">
        <f t="shared" si="152"/>
        <v>2544920000</v>
      </c>
      <c r="CH146" s="444">
        <f>AR116</f>
        <v>2701885000</v>
      </c>
      <c r="CI146" s="43">
        <v>2</v>
      </c>
      <c r="CJ146" s="438">
        <f t="shared" si="116"/>
        <v>4381434593.3377466</v>
      </c>
      <c r="CK146" s="43">
        <f t="shared" si="117"/>
        <v>4120375000</v>
      </c>
      <c r="CL146" s="43">
        <f t="shared" si="117"/>
        <v>4374511000</v>
      </c>
      <c r="CM146" s="44">
        <f t="shared" si="103"/>
        <v>61805625</v>
      </c>
      <c r="CN146" s="44">
        <f t="shared" si="104"/>
        <v>43745110</v>
      </c>
      <c r="CO146" s="44">
        <f t="shared" si="105"/>
        <v>97178650</v>
      </c>
      <c r="CP146" s="44">
        <f t="shared" si="106"/>
        <v>85977020.833333328</v>
      </c>
      <c r="CQ146" s="43">
        <f t="shared" si="118"/>
        <v>4644320916.1034422</v>
      </c>
    </row>
    <row r="147" spans="1:95">
      <c r="A147" s="3">
        <f t="shared" si="107"/>
        <v>108</v>
      </c>
      <c r="B147" s="263">
        <v>8</v>
      </c>
      <c r="C147" s="264" t="s">
        <v>158</v>
      </c>
      <c r="D147" s="299">
        <v>21</v>
      </c>
      <c r="E147" s="266"/>
      <c r="F147" s="41" t="s">
        <v>84</v>
      </c>
      <c r="G147" s="267">
        <f t="shared" si="82"/>
        <v>132</v>
      </c>
      <c r="H147" s="267">
        <f t="shared" si="83"/>
        <v>112</v>
      </c>
      <c r="I147" s="268">
        <f t="shared" si="84"/>
        <v>27506142.120000001</v>
      </c>
      <c r="J147" s="268">
        <f t="shared" si="85"/>
        <v>3</v>
      </c>
      <c r="K147" s="269">
        <f t="shared" si="86"/>
        <v>1.1000000000000001</v>
      </c>
      <c r="L147" s="270">
        <f t="shared" si="141"/>
        <v>1.01</v>
      </c>
      <c r="M147" s="271">
        <f t="shared" si="88"/>
        <v>25536743.735199891</v>
      </c>
      <c r="N147" s="271">
        <f t="shared" si="89"/>
        <v>28783990.353582241</v>
      </c>
      <c r="O147" s="271">
        <f t="shared" si="90"/>
        <v>30559323.895320002</v>
      </c>
      <c r="P147" s="271">
        <f t="shared" si="91"/>
        <v>32444156.125241794</v>
      </c>
      <c r="Q147" s="271">
        <f t="shared" si="108"/>
        <v>36446325.240431897</v>
      </c>
      <c r="R147" s="272">
        <f t="shared" si="92"/>
        <v>30559323.895320002</v>
      </c>
      <c r="S147" s="271">
        <f t="shared" si="92"/>
        <v>32444156.125241794</v>
      </c>
      <c r="T147" s="271">
        <f t="shared" si="93"/>
        <v>34445240.682836853</v>
      </c>
      <c r="U147" s="271">
        <f t="shared" si="109"/>
        <v>40949796.853870459</v>
      </c>
      <c r="V147" s="271"/>
      <c r="W147" s="271">
        <f t="shared" si="94"/>
        <v>2860115298.3423877</v>
      </c>
      <c r="X147" s="271">
        <f t="shared" si="95"/>
        <v>3223806919.6012111</v>
      </c>
      <c r="Y147" s="271">
        <f t="shared" si="96"/>
        <v>3422644276.2758403</v>
      </c>
      <c r="Z147" s="272">
        <f t="shared" si="110"/>
        <v>3633745486.027081</v>
      </c>
      <c r="AA147" s="272">
        <f t="shared" si="111"/>
        <v>4081988426.9283724</v>
      </c>
      <c r="AB147" s="272">
        <f t="shared" si="97"/>
        <v>3422644276.2758403</v>
      </c>
      <c r="AC147" s="271">
        <f t="shared" si="98"/>
        <v>3633745486.027081</v>
      </c>
      <c r="AD147" s="271">
        <f t="shared" si="112"/>
        <v>3857866956.4777274</v>
      </c>
      <c r="AE147" s="271">
        <f t="shared" si="113"/>
        <v>4586377247.6334915</v>
      </c>
      <c r="AF147" s="271"/>
      <c r="AG147" s="33" t="str">
        <f t="shared" si="99"/>
        <v>BERTAHAP</v>
      </c>
      <c r="AH147" s="273">
        <f t="shared" si="100"/>
        <v>0</v>
      </c>
      <c r="AI147" s="274">
        <v>2</v>
      </c>
      <c r="AJ147" s="275"/>
      <c r="AK147" s="271" t="e">
        <f>IF(AJ147&gt;#REF!,"LB","KR")</f>
        <v>#REF!</v>
      </c>
      <c r="AL147" s="52">
        <f t="shared" si="101"/>
        <v>3146127000</v>
      </c>
      <c r="AM147" s="52">
        <f t="shared" si="101"/>
        <v>3546188000</v>
      </c>
      <c r="AN147" s="52">
        <f t="shared" si="101"/>
        <v>3764909000</v>
      </c>
      <c r="AO147" s="438">
        <f t="shared" si="101"/>
        <v>3997121000</v>
      </c>
      <c r="AP147" s="438">
        <f t="shared" si="102"/>
        <v>3764909000</v>
      </c>
      <c r="AQ147" s="52">
        <f t="shared" si="102"/>
        <v>3997121000</v>
      </c>
      <c r="AR147" s="52">
        <f t="shared" si="102"/>
        <v>4243654000</v>
      </c>
      <c r="AS147" s="43"/>
      <c r="AT147" s="43"/>
      <c r="AU147" s="311">
        <f t="shared" si="114"/>
        <v>-453851.34497999772</v>
      </c>
      <c r="AV147" s="311"/>
      <c r="AW147" s="311"/>
      <c r="AX147" s="311"/>
      <c r="AY147" s="311"/>
      <c r="AZ147" s="43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43"/>
      <c r="BX147" s="444"/>
      <c r="BY147" s="444" t="str">
        <f>F117</f>
        <v>2BR-7</v>
      </c>
      <c r="BZ147" s="445" t="str">
        <f>D117</f>
        <v>07</v>
      </c>
      <c r="CA147" s="444">
        <f>G117</f>
        <v>101</v>
      </c>
      <c r="CB147" s="444">
        <f>H117</f>
        <v>90</v>
      </c>
      <c r="CC147" s="444">
        <f>O117</f>
        <v>29448075.753672004</v>
      </c>
      <c r="CD147" s="444">
        <f t="shared" si="152"/>
        <v>2436206000</v>
      </c>
      <c r="CE147" s="444">
        <f t="shared" si="152"/>
        <v>2745993000</v>
      </c>
      <c r="CF147" s="444">
        <f t="shared" si="152"/>
        <v>2915360000</v>
      </c>
      <c r="CG147" s="444">
        <f t="shared" si="152"/>
        <v>3095173000</v>
      </c>
      <c r="CH147" s="444">
        <f>AR117</f>
        <v>3286076000</v>
      </c>
      <c r="CI147" s="43"/>
      <c r="CJ147" s="438">
        <f t="shared" si="116"/>
        <v>4243654305.6821547</v>
      </c>
      <c r="CK147" s="43">
        <f t="shared" si="117"/>
        <v>3990804000</v>
      </c>
      <c r="CL147" s="43">
        <f t="shared" si="117"/>
        <v>4236949000</v>
      </c>
      <c r="CM147" s="44">
        <f t="shared" si="103"/>
        <v>59862060</v>
      </c>
      <c r="CN147" s="44">
        <f t="shared" si="104"/>
        <v>42369490</v>
      </c>
      <c r="CO147" s="44">
        <f t="shared" si="105"/>
        <v>94122725</v>
      </c>
      <c r="CP147" s="44">
        <f t="shared" si="106"/>
        <v>83273354.166666672</v>
      </c>
      <c r="CQ147" s="43">
        <f t="shared" si="118"/>
        <v>4498274403.9650517</v>
      </c>
    </row>
    <row r="148" spans="1:95">
      <c r="A148" s="3">
        <f t="shared" si="107"/>
        <v>109</v>
      </c>
      <c r="B148" s="263">
        <v>1</v>
      </c>
      <c r="C148" s="264" t="s">
        <v>159</v>
      </c>
      <c r="D148" s="265" t="s">
        <v>19</v>
      </c>
      <c r="E148" s="266"/>
      <c r="F148" s="41" t="s">
        <v>72</v>
      </c>
      <c r="G148" s="267">
        <f t="shared" si="82"/>
        <v>175</v>
      </c>
      <c r="H148" s="267">
        <f t="shared" si="83"/>
        <v>156</v>
      </c>
      <c r="I148" s="268">
        <f t="shared" si="84"/>
        <v>27506142.120000001</v>
      </c>
      <c r="J148" s="268">
        <f t="shared" si="85"/>
        <v>5</v>
      </c>
      <c r="K148" s="269">
        <f t="shared" si="86"/>
        <v>1.08</v>
      </c>
      <c r="L148" s="319">
        <f t="shared" ref="L148:L157" si="153">SUMIF($AR$4:$AR$22,D148,$BK$4:$BK$22)</f>
        <v>1.02</v>
      </c>
      <c r="M148" s="271">
        <f t="shared" si="88"/>
        <v>25320681.276954275</v>
      </c>
      <c r="N148" s="271">
        <f t="shared" si="89"/>
        <v>28540453.441499729</v>
      </c>
      <c r="O148" s="271">
        <f t="shared" si="90"/>
        <v>30300766.159392003</v>
      </c>
      <c r="P148" s="271">
        <f t="shared" si="91"/>
        <v>32169651.113921117</v>
      </c>
      <c r="Q148" s="271">
        <f t="shared" si="108"/>
        <v>36137958.492223024</v>
      </c>
      <c r="R148" s="272">
        <f t="shared" si="92"/>
        <v>30300766.159392003</v>
      </c>
      <c r="S148" s="271">
        <f t="shared" si="92"/>
        <v>32169651.113921117</v>
      </c>
      <c r="T148" s="271">
        <f t="shared" si="93"/>
        <v>34153804.80307208</v>
      </c>
      <c r="U148" s="271">
        <f t="shared" si="109"/>
        <v>40603326.925493881</v>
      </c>
      <c r="V148" s="271"/>
      <c r="W148" s="271">
        <f t="shared" si="94"/>
        <v>3950026279.2048669</v>
      </c>
      <c r="X148" s="271">
        <f t="shared" si="95"/>
        <v>4452310736.8739576</v>
      </c>
      <c r="Y148" s="271">
        <f t="shared" si="96"/>
        <v>4726919520.8651524</v>
      </c>
      <c r="Z148" s="272">
        <f t="shared" si="110"/>
        <v>5018465573.7716942</v>
      </c>
      <c r="AA148" s="272">
        <f t="shared" si="111"/>
        <v>5637521524.7867918</v>
      </c>
      <c r="AB148" s="272">
        <f t="shared" si="97"/>
        <v>4726919520.8651524</v>
      </c>
      <c r="AC148" s="271">
        <f t="shared" si="98"/>
        <v>5018465573.7716942</v>
      </c>
      <c r="AD148" s="271">
        <f t="shared" si="112"/>
        <v>5327993549.2792444</v>
      </c>
      <c r="AE148" s="271">
        <f t="shared" si="113"/>
        <v>6334119000.3770456</v>
      </c>
      <c r="AF148" s="271"/>
      <c r="AG148" s="33" t="str">
        <f t="shared" si="99"/>
        <v>BERTAHAP</v>
      </c>
      <c r="AH148" s="273">
        <f t="shared" si="100"/>
        <v>0</v>
      </c>
      <c r="AI148" s="274">
        <v>2</v>
      </c>
      <c r="AJ148" s="275"/>
      <c r="AK148" s="271" t="e">
        <f>IF(AJ148&gt;#REF!,"LB","KR")</f>
        <v>#REF!</v>
      </c>
      <c r="AL148" s="52">
        <f t="shared" si="101"/>
        <v>4345029000</v>
      </c>
      <c r="AM148" s="52">
        <f t="shared" si="101"/>
        <v>4897542000</v>
      </c>
      <c r="AN148" s="52">
        <f t="shared" si="101"/>
        <v>5199612000</v>
      </c>
      <c r="AO148" s="438">
        <f t="shared" si="101"/>
        <v>5520313000</v>
      </c>
      <c r="AP148" s="438">
        <f t="shared" si="102"/>
        <v>5199612000</v>
      </c>
      <c r="AQ148" s="52">
        <f t="shared" si="102"/>
        <v>5520313000</v>
      </c>
      <c r="AR148" s="52">
        <f t="shared" si="102"/>
        <v>5860793000</v>
      </c>
      <c r="AS148" s="43"/>
      <c r="AT148" s="43"/>
      <c r="AU148" s="311">
        <f t="shared" si="114"/>
        <v>-712409.08090799674</v>
      </c>
      <c r="AV148" s="311"/>
      <c r="AW148" s="311"/>
      <c r="AX148" s="311"/>
      <c r="AY148" s="311"/>
      <c r="AZ148" s="43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43">
        <v>27</v>
      </c>
      <c r="BX148" s="449" t="s">
        <v>49</v>
      </c>
      <c r="BY148" s="444" t="str">
        <f>F125</f>
        <v>2BR-3</v>
      </c>
      <c r="BZ148" s="445" t="str">
        <f>D125</f>
        <v>03</v>
      </c>
      <c r="CA148" s="444">
        <f>G125</f>
        <v>85</v>
      </c>
      <c r="CB148" s="444">
        <f>H125</f>
        <v>74</v>
      </c>
      <c r="CC148" s="444">
        <f>O125</f>
        <v>29739640.860144004</v>
      </c>
      <c r="CD148" s="444">
        <f t="shared" ref="CD148:CG149" si="154">AL125</f>
        <v>2022935000</v>
      </c>
      <c r="CE148" s="444">
        <f t="shared" si="154"/>
        <v>2280171000</v>
      </c>
      <c r="CF148" s="444">
        <f t="shared" si="154"/>
        <v>2420807000</v>
      </c>
      <c r="CG148" s="444">
        <f t="shared" si="154"/>
        <v>2570117000</v>
      </c>
      <c r="CH148" s="444">
        <f>AR125</f>
        <v>2728637000</v>
      </c>
      <c r="CI148" s="43">
        <v>2</v>
      </c>
      <c r="CJ148" s="438">
        <f t="shared" si="116"/>
        <v>5860793313.7783852</v>
      </c>
      <c r="CK148" s="43">
        <f t="shared" si="117"/>
        <v>5511589000</v>
      </c>
      <c r="CL148" s="43">
        <f t="shared" si="117"/>
        <v>5851532000</v>
      </c>
      <c r="CM148" s="44">
        <f t="shared" si="103"/>
        <v>82673835</v>
      </c>
      <c r="CN148" s="44">
        <f t="shared" si="104"/>
        <v>58515320</v>
      </c>
      <c r="CO148" s="44">
        <f t="shared" si="105"/>
        <v>129990300</v>
      </c>
      <c r="CP148" s="44">
        <f t="shared" si="106"/>
        <v>115006520.83333333</v>
      </c>
      <c r="CQ148" s="43">
        <f t="shared" si="118"/>
        <v>6212441221.1670303</v>
      </c>
    </row>
    <row r="149" spans="1:95">
      <c r="A149" s="3">
        <f t="shared" si="107"/>
        <v>110</v>
      </c>
      <c r="B149" s="263">
        <v>2</v>
      </c>
      <c r="C149" s="264" t="s">
        <v>159</v>
      </c>
      <c r="D149" s="265" t="s">
        <v>29</v>
      </c>
      <c r="E149" s="266"/>
      <c r="F149" s="41" t="s">
        <v>74</v>
      </c>
      <c r="G149" s="267">
        <f t="shared" si="82"/>
        <v>85</v>
      </c>
      <c r="H149" s="267">
        <f t="shared" si="83"/>
        <v>74</v>
      </c>
      <c r="I149" s="268">
        <f t="shared" si="84"/>
        <v>27506142.120000001</v>
      </c>
      <c r="J149" s="268">
        <f t="shared" si="85"/>
        <v>1</v>
      </c>
      <c r="K149" s="269">
        <f t="shared" si="86"/>
        <v>1.06</v>
      </c>
      <c r="L149" s="319">
        <f t="shared" si="153"/>
        <v>1.02</v>
      </c>
      <c r="M149" s="271">
        <f t="shared" si="88"/>
        <v>24851779.771825496</v>
      </c>
      <c r="N149" s="271">
        <f t="shared" si="89"/>
        <v>28011926.525916401</v>
      </c>
      <c r="O149" s="271">
        <f t="shared" si="90"/>
        <v>29739640.860144004</v>
      </c>
      <c r="P149" s="271">
        <f t="shared" si="91"/>
        <v>31573916.83403369</v>
      </c>
      <c r="Q149" s="271">
        <f t="shared" si="108"/>
        <v>35468737.038663335</v>
      </c>
      <c r="R149" s="272">
        <f t="shared" si="92"/>
        <v>29739640.860144004</v>
      </c>
      <c r="S149" s="271">
        <f t="shared" si="92"/>
        <v>31573916.83403369</v>
      </c>
      <c r="T149" s="271">
        <f t="shared" si="93"/>
        <v>33521326.93634852</v>
      </c>
      <c r="U149" s="271">
        <f t="shared" si="109"/>
        <v>39851413.463910654</v>
      </c>
      <c r="V149" s="271"/>
      <c r="W149" s="271">
        <f t="shared" si="94"/>
        <v>1839031703.1150868</v>
      </c>
      <c r="X149" s="271">
        <f t="shared" si="95"/>
        <v>2072882562.9178138</v>
      </c>
      <c r="Y149" s="271">
        <f t="shared" si="96"/>
        <v>2200733423.6506562</v>
      </c>
      <c r="Z149" s="272">
        <f t="shared" si="110"/>
        <v>2336469845.718493</v>
      </c>
      <c r="AA149" s="272">
        <f t="shared" si="111"/>
        <v>2624686540.8610868</v>
      </c>
      <c r="AB149" s="272">
        <f t="shared" si="97"/>
        <v>2200733423.6506562</v>
      </c>
      <c r="AC149" s="271">
        <f t="shared" si="98"/>
        <v>2336469845.718493</v>
      </c>
      <c r="AD149" s="271">
        <f t="shared" si="112"/>
        <v>2480578193.2897906</v>
      </c>
      <c r="AE149" s="271">
        <f t="shared" si="113"/>
        <v>2949004596.3293886</v>
      </c>
      <c r="AF149" s="271"/>
      <c r="AG149" s="33" t="str">
        <f t="shared" si="99"/>
        <v>BERTAHAP</v>
      </c>
      <c r="AH149" s="273">
        <f t="shared" si="100"/>
        <v>0</v>
      </c>
      <c r="AI149" s="274">
        <v>2</v>
      </c>
      <c r="AJ149" s="275"/>
      <c r="AK149" s="271" t="e">
        <f>IF(AJ149&gt;#REF!,"LB","KR")</f>
        <v>#REF!</v>
      </c>
      <c r="AL149" s="52">
        <f t="shared" si="101"/>
        <v>2022935000</v>
      </c>
      <c r="AM149" s="52">
        <f t="shared" si="101"/>
        <v>2280171000</v>
      </c>
      <c r="AN149" s="52">
        <f t="shared" si="101"/>
        <v>2420807000</v>
      </c>
      <c r="AO149" s="438">
        <f t="shared" si="101"/>
        <v>2570117000</v>
      </c>
      <c r="AP149" s="438">
        <f t="shared" si="102"/>
        <v>2420807000</v>
      </c>
      <c r="AQ149" s="52">
        <f t="shared" si="102"/>
        <v>2570117000</v>
      </c>
      <c r="AR149" s="52">
        <f t="shared" si="102"/>
        <v>2728637000</v>
      </c>
      <c r="AS149" s="43"/>
      <c r="AT149" s="43"/>
      <c r="AU149" s="311">
        <f t="shared" si="114"/>
        <v>-1273534.3801559955</v>
      </c>
      <c r="AV149" s="311"/>
      <c r="AW149" s="311"/>
      <c r="AX149" s="311"/>
      <c r="AY149" s="311"/>
      <c r="AZ149" s="43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43"/>
      <c r="BX149" s="449"/>
      <c r="BY149" s="444" t="str">
        <f>F126</f>
        <v>2BR-9</v>
      </c>
      <c r="BZ149" s="445" t="str">
        <f>D126</f>
        <v>09</v>
      </c>
      <c r="CA149" s="444">
        <f>G126</f>
        <v>101</v>
      </c>
      <c r="CB149" s="444">
        <f>H126</f>
        <v>90</v>
      </c>
      <c r="CC149" s="444">
        <f>O126</f>
        <v>29739640.860144004</v>
      </c>
      <c r="CD149" s="444">
        <f t="shared" si="154"/>
        <v>2460327000</v>
      </c>
      <c r="CE149" s="444">
        <f t="shared" si="154"/>
        <v>2773181000</v>
      </c>
      <c r="CF149" s="444">
        <f t="shared" si="154"/>
        <v>2944225000</v>
      </c>
      <c r="CG149" s="444">
        <f t="shared" si="154"/>
        <v>3125818000</v>
      </c>
      <c r="CH149" s="444">
        <f>AR126</f>
        <v>3318612000</v>
      </c>
      <c r="CI149" s="43"/>
      <c r="CJ149" s="438">
        <f t="shared" si="116"/>
        <v>2728635954.0171294</v>
      </c>
      <c r="CK149" s="43">
        <f t="shared" si="117"/>
        <v>2566056000</v>
      </c>
      <c r="CL149" s="43">
        <f t="shared" si="117"/>
        <v>2724325000</v>
      </c>
      <c r="CM149" s="44">
        <f t="shared" si="103"/>
        <v>38490840</v>
      </c>
      <c r="CN149" s="44">
        <f t="shared" si="104"/>
        <v>27243250</v>
      </c>
      <c r="CO149" s="44">
        <f t="shared" si="105"/>
        <v>60520175</v>
      </c>
      <c r="CP149" s="44">
        <f t="shared" si="106"/>
        <v>53544104.166666664</v>
      </c>
      <c r="CQ149" s="43">
        <f t="shared" si="118"/>
        <v>2892355186.6170893</v>
      </c>
    </row>
    <row r="150" spans="1:95">
      <c r="A150" s="3">
        <f t="shared" si="107"/>
        <v>111</v>
      </c>
      <c r="B150" s="263">
        <v>3</v>
      </c>
      <c r="C150" s="264" t="s">
        <v>159</v>
      </c>
      <c r="D150" s="265" t="s">
        <v>32</v>
      </c>
      <c r="E150" s="266"/>
      <c r="F150" s="41" t="s">
        <v>56</v>
      </c>
      <c r="G150" s="267">
        <f t="shared" si="82"/>
        <v>85</v>
      </c>
      <c r="H150" s="267">
        <f t="shared" si="83"/>
        <v>74</v>
      </c>
      <c r="I150" s="268">
        <f t="shared" si="84"/>
        <v>27506142.120000001</v>
      </c>
      <c r="J150" s="268">
        <f t="shared" si="85"/>
        <v>1</v>
      </c>
      <c r="K150" s="269">
        <f t="shared" si="86"/>
        <v>1.06</v>
      </c>
      <c r="L150" s="319">
        <f t="shared" si="153"/>
        <v>1.02</v>
      </c>
      <c r="M150" s="271">
        <f t="shared" si="88"/>
        <v>24851779.771825496</v>
      </c>
      <c r="N150" s="271">
        <f t="shared" si="89"/>
        <v>28011926.525916401</v>
      </c>
      <c r="O150" s="271">
        <f t="shared" si="90"/>
        <v>29739640.860144004</v>
      </c>
      <c r="P150" s="271">
        <f t="shared" si="91"/>
        <v>31573916.83403369</v>
      </c>
      <c r="Q150" s="271">
        <f t="shared" si="108"/>
        <v>35468737.038663335</v>
      </c>
      <c r="R150" s="272">
        <f t="shared" si="92"/>
        <v>29739640.860144004</v>
      </c>
      <c r="S150" s="271">
        <f t="shared" si="92"/>
        <v>31573916.83403369</v>
      </c>
      <c r="T150" s="271">
        <f t="shared" si="93"/>
        <v>33521326.93634852</v>
      </c>
      <c r="U150" s="271">
        <f t="shared" si="109"/>
        <v>39851413.463910654</v>
      </c>
      <c r="V150" s="271"/>
      <c r="W150" s="271">
        <f t="shared" si="94"/>
        <v>1839031703.1150868</v>
      </c>
      <c r="X150" s="271">
        <f t="shared" si="95"/>
        <v>2072882562.9178138</v>
      </c>
      <c r="Y150" s="271">
        <f t="shared" si="96"/>
        <v>2200733423.6506562</v>
      </c>
      <c r="Z150" s="272">
        <f t="shared" si="110"/>
        <v>2336469845.718493</v>
      </c>
      <c r="AA150" s="272">
        <f t="shared" si="111"/>
        <v>2624686540.8610868</v>
      </c>
      <c r="AB150" s="272">
        <f t="shared" si="97"/>
        <v>2200733423.6506562</v>
      </c>
      <c r="AC150" s="271">
        <f t="shared" si="98"/>
        <v>2336469845.718493</v>
      </c>
      <c r="AD150" s="271">
        <f t="shared" si="112"/>
        <v>2480578193.2897906</v>
      </c>
      <c r="AE150" s="271">
        <f t="shared" si="113"/>
        <v>2949004596.3293886</v>
      </c>
      <c r="AF150" s="271"/>
      <c r="AG150" s="33" t="str">
        <f t="shared" si="99"/>
        <v>BERTAHAP</v>
      </c>
      <c r="AH150" s="273">
        <f t="shared" si="100"/>
        <v>0</v>
      </c>
      <c r="AI150" s="274">
        <v>2</v>
      </c>
      <c r="AJ150" s="275"/>
      <c r="AK150" s="271" t="e">
        <f>IF(AJ150&gt;#REF!,"LB","KR")</f>
        <v>#REF!</v>
      </c>
      <c r="AL150" s="52">
        <f t="shared" si="101"/>
        <v>2022935000</v>
      </c>
      <c r="AM150" s="52">
        <f t="shared" si="101"/>
        <v>2280171000</v>
      </c>
      <c r="AN150" s="52">
        <f t="shared" si="101"/>
        <v>2420807000</v>
      </c>
      <c r="AO150" s="438">
        <f t="shared" si="101"/>
        <v>2570117000</v>
      </c>
      <c r="AP150" s="438">
        <f t="shared" si="102"/>
        <v>2420807000</v>
      </c>
      <c r="AQ150" s="52">
        <f t="shared" si="102"/>
        <v>2570117000</v>
      </c>
      <c r="AR150" s="52">
        <f t="shared" si="102"/>
        <v>2728637000</v>
      </c>
      <c r="AS150" s="43"/>
      <c r="AT150" s="43"/>
      <c r="AU150" s="311">
        <f t="shared" si="114"/>
        <v>-1273534.3801559955</v>
      </c>
      <c r="AV150" s="311"/>
      <c r="AW150" s="311"/>
      <c r="AX150" s="311"/>
      <c r="AY150" s="311"/>
      <c r="AZ150" s="43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43">
        <v>28</v>
      </c>
      <c r="BX150" s="444" t="s">
        <v>160</v>
      </c>
      <c r="BY150" s="444" t="str">
        <f>F156</f>
        <v>3BR-19</v>
      </c>
      <c r="BZ150" s="445">
        <f>D156</f>
        <v>19</v>
      </c>
      <c r="CA150" s="444">
        <f>G156</f>
        <v>138</v>
      </c>
      <c r="CB150" s="444">
        <f>H156</f>
        <v>120</v>
      </c>
      <c r="CC150" s="444">
        <f>O156</f>
        <v>29739640.860144004</v>
      </c>
      <c r="CD150" s="444">
        <f>AL156</f>
        <v>3280435000</v>
      </c>
      <c r="CE150" s="444">
        <f>AM156</f>
        <v>3697575000</v>
      </c>
      <c r="CF150" s="444">
        <f>AN156</f>
        <v>3925633000</v>
      </c>
      <c r="CG150" s="444">
        <f>AO156</f>
        <v>4167758000</v>
      </c>
      <c r="CH150" s="444">
        <f>AR156</f>
        <v>4424816000</v>
      </c>
      <c r="CI150" s="43">
        <v>2</v>
      </c>
      <c r="CJ150" s="438">
        <f t="shared" si="116"/>
        <v>2728635954.0171294</v>
      </c>
      <c r="CK150" s="43">
        <f t="shared" si="117"/>
        <v>2566056000</v>
      </c>
      <c r="CL150" s="43">
        <f t="shared" si="117"/>
        <v>2724325000</v>
      </c>
      <c r="CM150" s="44">
        <f t="shared" si="103"/>
        <v>38490840</v>
      </c>
      <c r="CN150" s="44">
        <f t="shared" si="104"/>
        <v>27243250</v>
      </c>
      <c r="CO150" s="44">
        <f t="shared" si="105"/>
        <v>60520175</v>
      </c>
      <c r="CP150" s="44">
        <f t="shared" si="106"/>
        <v>53544104.166666664</v>
      </c>
      <c r="CQ150" s="43">
        <f t="shared" si="118"/>
        <v>2892355186.6170893</v>
      </c>
    </row>
    <row r="151" spans="1:95">
      <c r="A151" s="3">
        <f t="shared" si="107"/>
        <v>112</v>
      </c>
      <c r="B151" s="263">
        <v>4</v>
      </c>
      <c r="C151" s="264" t="s">
        <v>159</v>
      </c>
      <c r="D151" s="265" t="s">
        <v>38</v>
      </c>
      <c r="E151" s="266"/>
      <c r="F151" s="41" t="s">
        <v>58</v>
      </c>
      <c r="G151" s="267">
        <f t="shared" si="82"/>
        <v>101</v>
      </c>
      <c r="H151" s="267">
        <f t="shared" si="83"/>
        <v>90</v>
      </c>
      <c r="I151" s="268">
        <f t="shared" si="84"/>
        <v>27506142.120000001</v>
      </c>
      <c r="J151" s="268">
        <f t="shared" si="85"/>
        <v>1</v>
      </c>
      <c r="K151" s="269">
        <f t="shared" si="86"/>
        <v>1.06</v>
      </c>
      <c r="L151" s="319">
        <f t="shared" si="153"/>
        <v>1.02</v>
      </c>
      <c r="M151" s="271">
        <f t="shared" si="88"/>
        <v>24851779.771825496</v>
      </c>
      <c r="N151" s="271">
        <f t="shared" si="89"/>
        <v>28011926.525916401</v>
      </c>
      <c r="O151" s="271">
        <f t="shared" si="90"/>
        <v>29739640.860144004</v>
      </c>
      <c r="P151" s="271">
        <f t="shared" si="91"/>
        <v>31573916.83403369</v>
      </c>
      <c r="Q151" s="271">
        <f t="shared" si="108"/>
        <v>35468737.038663335</v>
      </c>
      <c r="R151" s="272">
        <f t="shared" si="92"/>
        <v>29739640.860144004</v>
      </c>
      <c r="S151" s="271">
        <f t="shared" si="92"/>
        <v>31573916.83403369</v>
      </c>
      <c r="T151" s="271">
        <f t="shared" si="93"/>
        <v>33521326.93634852</v>
      </c>
      <c r="U151" s="271">
        <f t="shared" si="109"/>
        <v>39851413.463910654</v>
      </c>
      <c r="V151" s="271"/>
      <c r="W151" s="271">
        <f t="shared" si="94"/>
        <v>2236660179.4642944</v>
      </c>
      <c r="X151" s="271">
        <f t="shared" si="95"/>
        <v>2521073387.3324761</v>
      </c>
      <c r="Y151" s="271">
        <f t="shared" si="96"/>
        <v>2676567677.4129605</v>
      </c>
      <c r="Z151" s="272">
        <f t="shared" si="110"/>
        <v>2841652515.0630322</v>
      </c>
      <c r="AA151" s="272">
        <f t="shared" si="111"/>
        <v>3192186333.4797001</v>
      </c>
      <c r="AB151" s="272">
        <f t="shared" si="97"/>
        <v>2676567677.4129605</v>
      </c>
      <c r="AC151" s="271">
        <f t="shared" si="98"/>
        <v>2841652515.0630322</v>
      </c>
      <c r="AD151" s="271">
        <f t="shared" si="112"/>
        <v>3016919424.2713666</v>
      </c>
      <c r="AE151" s="271">
        <f t="shared" si="113"/>
        <v>3586627211.7519588</v>
      </c>
      <c r="AF151" s="271"/>
      <c r="AG151" s="33" t="str">
        <f t="shared" si="99"/>
        <v>BERTAHAP</v>
      </c>
      <c r="AH151" s="273">
        <f t="shared" si="100"/>
        <v>0</v>
      </c>
      <c r="AI151" s="274">
        <v>2</v>
      </c>
      <c r="AJ151" s="275"/>
      <c r="AK151" s="271" t="e">
        <f>IF(AJ151&gt;#REF!,"LB","KR")</f>
        <v>#REF!</v>
      </c>
      <c r="AL151" s="52">
        <f t="shared" si="101"/>
        <v>2460327000</v>
      </c>
      <c r="AM151" s="52">
        <f t="shared" si="101"/>
        <v>2773181000</v>
      </c>
      <c r="AN151" s="52">
        <f t="shared" si="101"/>
        <v>2944225000</v>
      </c>
      <c r="AO151" s="438">
        <f t="shared" si="101"/>
        <v>3125818000</v>
      </c>
      <c r="AP151" s="438">
        <f t="shared" si="102"/>
        <v>2944225000</v>
      </c>
      <c r="AQ151" s="52">
        <f t="shared" si="102"/>
        <v>3125818000</v>
      </c>
      <c r="AR151" s="52">
        <f t="shared" si="102"/>
        <v>3318612000</v>
      </c>
      <c r="AS151" s="43"/>
      <c r="AT151" s="43"/>
      <c r="AU151" s="311">
        <f t="shared" si="114"/>
        <v>-1273534.3801559955</v>
      </c>
      <c r="AV151" s="311"/>
      <c r="AW151" s="311"/>
      <c r="AX151" s="311"/>
      <c r="AY151" s="311"/>
      <c r="AZ151" s="43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46">
        <v>29</v>
      </c>
      <c r="BX151" s="449" t="s">
        <v>59</v>
      </c>
      <c r="BY151" s="444" t="str">
        <f>F175</f>
        <v>2BR-17</v>
      </c>
      <c r="BZ151" s="445">
        <f>D175</f>
        <v>17</v>
      </c>
      <c r="CA151" s="444">
        <f>G175</f>
        <v>85</v>
      </c>
      <c r="CB151" s="444">
        <f>H175</f>
        <v>74</v>
      </c>
      <c r="CC151" s="444">
        <f>O175</f>
        <v>29739640.860144004</v>
      </c>
      <c r="CD151" s="444">
        <f>AL175</f>
        <v>2022935000</v>
      </c>
      <c r="CE151" s="444">
        <f>AM175</f>
        <v>2280171000</v>
      </c>
      <c r="CF151" s="444">
        <f>AN175</f>
        <v>2420807000</v>
      </c>
      <c r="CG151" s="444">
        <f>AO175</f>
        <v>2570117000</v>
      </c>
      <c r="CH151" s="444">
        <f>AR175</f>
        <v>2728637000</v>
      </c>
      <c r="CI151" s="43">
        <v>1</v>
      </c>
      <c r="CJ151" s="438">
        <f t="shared" si="116"/>
        <v>3318611324.1202307</v>
      </c>
      <c r="CK151" s="43">
        <f t="shared" si="117"/>
        <v>3120879000</v>
      </c>
      <c r="CL151" s="43">
        <f t="shared" si="117"/>
        <v>3313368000</v>
      </c>
      <c r="CM151" s="44">
        <f t="shared" si="103"/>
        <v>46813185</v>
      </c>
      <c r="CN151" s="44">
        <f t="shared" si="104"/>
        <v>33133680</v>
      </c>
      <c r="CO151" s="44">
        <f t="shared" si="105"/>
        <v>73605625</v>
      </c>
      <c r="CP151" s="44">
        <f t="shared" si="106"/>
        <v>65121208.333333336</v>
      </c>
      <c r="CQ151" s="43">
        <f t="shared" si="118"/>
        <v>3517729022.7748499</v>
      </c>
    </row>
    <row r="152" spans="1:95">
      <c r="A152" s="3">
        <f t="shared" si="107"/>
        <v>113</v>
      </c>
      <c r="B152" s="263">
        <v>5</v>
      </c>
      <c r="C152" s="264" t="s">
        <v>159</v>
      </c>
      <c r="D152" s="265" t="s">
        <v>44</v>
      </c>
      <c r="E152" s="266"/>
      <c r="F152" s="41" t="s">
        <v>60</v>
      </c>
      <c r="G152" s="267">
        <f t="shared" si="82"/>
        <v>101</v>
      </c>
      <c r="H152" s="267">
        <f t="shared" si="83"/>
        <v>90</v>
      </c>
      <c r="I152" s="268">
        <f t="shared" si="84"/>
        <v>27506142.120000001</v>
      </c>
      <c r="J152" s="268">
        <f t="shared" si="85"/>
        <v>1</v>
      </c>
      <c r="K152" s="269">
        <f t="shared" si="86"/>
        <v>1.06</v>
      </c>
      <c r="L152" s="319">
        <f t="shared" si="153"/>
        <v>1.02</v>
      </c>
      <c r="M152" s="271">
        <f t="shared" si="88"/>
        <v>24851779.771825496</v>
      </c>
      <c r="N152" s="271">
        <f t="shared" si="89"/>
        <v>28011926.525916401</v>
      </c>
      <c r="O152" s="271">
        <f t="shared" si="90"/>
        <v>29739640.860144004</v>
      </c>
      <c r="P152" s="271">
        <f t="shared" si="91"/>
        <v>31573916.83403369</v>
      </c>
      <c r="Q152" s="271">
        <f t="shared" si="108"/>
        <v>35468737.038663335</v>
      </c>
      <c r="R152" s="272">
        <f t="shared" si="92"/>
        <v>29739640.860144004</v>
      </c>
      <c r="S152" s="271">
        <f t="shared" si="92"/>
        <v>31573916.83403369</v>
      </c>
      <c r="T152" s="271">
        <f t="shared" si="93"/>
        <v>33521326.93634852</v>
      </c>
      <c r="U152" s="271">
        <f t="shared" si="109"/>
        <v>39851413.463910654</v>
      </c>
      <c r="V152" s="271"/>
      <c r="W152" s="271">
        <f t="shared" si="94"/>
        <v>2236660179.4642944</v>
      </c>
      <c r="X152" s="271">
        <f t="shared" si="95"/>
        <v>2521073387.3324761</v>
      </c>
      <c r="Y152" s="271">
        <f t="shared" si="96"/>
        <v>2676567677.4129605</v>
      </c>
      <c r="Z152" s="272">
        <f t="shared" si="110"/>
        <v>2841652515.0630322</v>
      </c>
      <c r="AA152" s="272">
        <f t="shared" si="111"/>
        <v>3192186333.4797001</v>
      </c>
      <c r="AB152" s="272">
        <f t="shared" si="97"/>
        <v>2676567677.4129605</v>
      </c>
      <c r="AC152" s="271">
        <f t="shared" si="98"/>
        <v>2841652515.0630322</v>
      </c>
      <c r="AD152" s="271">
        <f t="shared" si="112"/>
        <v>3016919424.2713666</v>
      </c>
      <c r="AE152" s="271">
        <f t="shared" si="113"/>
        <v>3586627211.7519588</v>
      </c>
      <c r="AF152" s="271"/>
      <c r="AG152" s="33" t="str">
        <f t="shared" si="99"/>
        <v>BERTAHAP</v>
      </c>
      <c r="AH152" s="273">
        <f t="shared" si="100"/>
        <v>0</v>
      </c>
      <c r="AI152" s="274">
        <v>2</v>
      </c>
      <c r="AJ152" s="275"/>
      <c r="AK152" s="271" t="e">
        <f>IF(AJ152&gt;#REF!,"LB","KR")</f>
        <v>#REF!</v>
      </c>
      <c r="AL152" s="52">
        <f t="shared" si="101"/>
        <v>2460327000</v>
      </c>
      <c r="AM152" s="52">
        <f t="shared" si="101"/>
        <v>2773181000</v>
      </c>
      <c r="AN152" s="52">
        <f t="shared" si="101"/>
        <v>2944225000</v>
      </c>
      <c r="AO152" s="438">
        <f t="shared" si="101"/>
        <v>3125818000</v>
      </c>
      <c r="AP152" s="438">
        <f t="shared" si="102"/>
        <v>2944225000</v>
      </c>
      <c r="AQ152" s="52">
        <f t="shared" si="102"/>
        <v>3125818000</v>
      </c>
      <c r="AR152" s="52">
        <f t="shared" si="102"/>
        <v>3318612000</v>
      </c>
      <c r="AS152" s="43"/>
      <c r="AT152" s="43"/>
      <c r="AU152" s="311">
        <f t="shared" si="114"/>
        <v>-1273534.3801559955</v>
      </c>
      <c r="AV152" s="311"/>
      <c r="AW152" s="311"/>
      <c r="AX152" s="311"/>
      <c r="AY152" s="311"/>
      <c r="AZ152" s="43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46">
        <v>30</v>
      </c>
      <c r="BX152" s="444" t="s">
        <v>161</v>
      </c>
      <c r="BY152" s="444" t="str">
        <f>F124</f>
        <v>3BR-1</v>
      </c>
      <c r="BZ152" s="445" t="str">
        <f>D124</f>
        <v>01</v>
      </c>
      <c r="CA152" s="444">
        <f>G124</f>
        <v>175</v>
      </c>
      <c r="CB152" s="444">
        <f>H124</f>
        <v>156</v>
      </c>
      <c r="CC152" s="444">
        <f>O124</f>
        <v>30300766.159392003</v>
      </c>
      <c r="CD152" s="444">
        <f>AL124</f>
        <v>4345029000</v>
      </c>
      <c r="CE152" s="444">
        <f>AM124</f>
        <v>4897542000</v>
      </c>
      <c r="CF152" s="444">
        <f>AN124</f>
        <v>5199612000</v>
      </c>
      <c r="CG152" s="444">
        <f>AO124</f>
        <v>5520313000</v>
      </c>
      <c r="CH152" s="444">
        <f>AR124</f>
        <v>5860793000</v>
      </c>
      <c r="CI152" s="43">
        <v>5</v>
      </c>
      <c r="CJ152" s="438">
        <f t="shared" si="116"/>
        <v>3318611324.1202307</v>
      </c>
      <c r="CK152" s="43">
        <f t="shared" si="117"/>
        <v>3120879000</v>
      </c>
      <c r="CL152" s="43">
        <f t="shared" si="117"/>
        <v>3313368000</v>
      </c>
      <c r="CM152" s="44">
        <f t="shared" si="103"/>
        <v>46813185</v>
      </c>
      <c r="CN152" s="44">
        <f t="shared" si="104"/>
        <v>33133680</v>
      </c>
      <c r="CO152" s="44">
        <f t="shared" si="105"/>
        <v>73605625</v>
      </c>
      <c r="CP152" s="44">
        <f t="shared" si="106"/>
        <v>65121208.333333336</v>
      </c>
      <c r="CQ152" s="43">
        <f t="shared" si="118"/>
        <v>3517729022.7748499</v>
      </c>
    </row>
    <row r="153" spans="1:95">
      <c r="A153" s="3">
        <f t="shared" si="107"/>
        <v>114</v>
      </c>
      <c r="B153" s="263">
        <v>6</v>
      </c>
      <c r="C153" s="264" t="s">
        <v>159</v>
      </c>
      <c r="D153" s="299">
        <v>11</v>
      </c>
      <c r="E153" s="266"/>
      <c r="F153" s="41" t="s">
        <v>62</v>
      </c>
      <c r="G153" s="267">
        <f t="shared" si="82"/>
        <v>101</v>
      </c>
      <c r="H153" s="267">
        <f t="shared" si="83"/>
        <v>90</v>
      </c>
      <c r="I153" s="268">
        <f t="shared" si="84"/>
        <v>27506142.120000001</v>
      </c>
      <c r="J153" s="268">
        <f t="shared" si="85"/>
        <v>1</v>
      </c>
      <c r="K153" s="269">
        <f t="shared" si="86"/>
        <v>1.06</v>
      </c>
      <c r="L153" s="319">
        <f t="shared" si="153"/>
        <v>1.02</v>
      </c>
      <c r="M153" s="271">
        <f t="shared" si="88"/>
        <v>24851779.771825496</v>
      </c>
      <c r="N153" s="271">
        <f t="shared" si="89"/>
        <v>28011926.525916401</v>
      </c>
      <c r="O153" s="271">
        <f t="shared" si="90"/>
        <v>29739640.860144004</v>
      </c>
      <c r="P153" s="271">
        <f t="shared" si="91"/>
        <v>31573916.83403369</v>
      </c>
      <c r="Q153" s="271">
        <f t="shared" si="108"/>
        <v>35468737.038663335</v>
      </c>
      <c r="R153" s="272">
        <f t="shared" si="92"/>
        <v>29739640.860144004</v>
      </c>
      <c r="S153" s="271">
        <f t="shared" si="92"/>
        <v>31573916.83403369</v>
      </c>
      <c r="T153" s="271">
        <f t="shared" si="93"/>
        <v>33521326.93634852</v>
      </c>
      <c r="U153" s="271">
        <f t="shared" si="109"/>
        <v>39851413.463910654</v>
      </c>
      <c r="V153" s="271"/>
      <c r="W153" s="271">
        <f t="shared" si="94"/>
        <v>2236660179.4642944</v>
      </c>
      <c r="X153" s="271">
        <f t="shared" si="95"/>
        <v>2521073387.3324761</v>
      </c>
      <c r="Y153" s="271">
        <f t="shared" si="96"/>
        <v>2676567677.4129605</v>
      </c>
      <c r="Z153" s="272">
        <f t="shared" si="110"/>
        <v>2841652515.0630322</v>
      </c>
      <c r="AA153" s="272">
        <f t="shared" si="111"/>
        <v>3192186333.4797001</v>
      </c>
      <c r="AB153" s="272">
        <f t="shared" si="97"/>
        <v>2676567677.4129605</v>
      </c>
      <c r="AC153" s="271">
        <f t="shared" si="98"/>
        <v>2841652515.0630322</v>
      </c>
      <c r="AD153" s="271">
        <f t="shared" si="112"/>
        <v>3016919424.2713666</v>
      </c>
      <c r="AE153" s="271">
        <f t="shared" si="113"/>
        <v>3586627211.7519588</v>
      </c>
      <c r="AF153" s="271"/>
      <c r="AG153" s="33" t="str">
        <f t="shared" si="99"/>
        <v>BERTAHAP</v>
      </c>
      <c r="AH153" s="273">
        <f t="shared" si="100"/>
        <v>0</v>
      </c>
      <c r="AI153" s="274">
        <v>2</v>
      </c>
      <c r="AJ153" s="275"/>
      <c r="AK153" s="271" t="e">
        <f>IF(AJ153&gt;#REF!,"LB","KR")</f>
        <v>#REF!</v>
      </c>
      <c r="AL153" s="52">
        <f t="shared" si="101"/>
        <v>2460327000</v>
      </c>
      <c r="AM153" s="52">
        <f t="shared" si="101"/>
        <v>2773181000</v>
      </c>
      <c r="AN153" s="52">
        <f t="shared" si="101"/>
        <v>2944225000</v>
      </c>
      <c r="AO153" s="438">
        <f t="shared" si="101"/>
        <v>3125818000</v>
      </c>
      <c r="AP153" s="438">
        <f t="shared" si="102"/>
        <v>2944225000</v>
      </c>
      <c r="AQ153" s="52">
        <f t="shared" si="102"/>
        <v>3125818000</v>
      </c>
      <c r="AR153" s="52">
        <f t="shared" si="102"/>
        <v>3318612000</v>
      </c>
      <c r="AS153" s="43"/>
      <c r="AT153" s="43"/>
      <c r="AU153" s="311">
        <f t="shared" si="114"/>
        <v>-1273534.3801559955</v>
      </c>
      <c r="AV153" s="311"/>
      <c r="AW153" s="311"/>
      <c r="AX153" s="311"/>
      <c r="AY153" s="311"/>
      <c r="AZ153" s="43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46">
        <v>31</v>
      </c>
      <c r="BX153" s="444" t="s">
        <v>162</v>
      </c>
      <c r="BY153" s="444" t="str">
        <f>F131</f>
        <v>3BR-21</v>
      </c>
      <c r="BZ153" s="445">
        <f>D131</f>
        <v>21</v>
      </c>
      <c r="CA153" s="444">
        <f>G131</f>
        <v>132</v>
      </c>
      <c r="CB153" s="444">
        <f>H131</f>
        <v>112</v>
      </c>
      <c r="CC153" s="444">
        <f>O131</f>
        <v>30861891.458640002</v>
      </c>
      <c r="CD153" s="444">
        <f>AL131</f>
        <v>3177277000</v>
      </c>
      <c r="CE153" s="444">
        <f>AM131</f>
        <v>3581299000</v>
      </c>
      <c r="CF153" s="444">
        <f>AN131</f>
        <v>3802186000</v>
      </c>
      <c r="CG153" s="444">
        <f>AO131</f>
        <v>4036696000</v>
      </c>
      <c r="CH153" s="444">
        <f>AR131</f>
        <v>4285671000</v>
      </c>
      <c r="CI153" s="43">
        <v>5</v>
      </c>
      <c r="CJ153" s="438">
        <f t="shared" si="116"/>
        <v>3318611324.1202307</v>
      </c>
      <c r="CK153" s="43">
        <f t="shared" si="117"/>
        <v>3120879000</v>
      </c>
      <c r="CL153" s="43">
        <f t="shared" si="117"/>
        <v>3313368000</v>
      </c>
      <c r="CM153" s="44">
        <f t="shared" si="103"/>
        <v>46813185</v>
      </c>
      <c r="CN153" s="44">
        <f t="shared" si="104"/>
        <v>33133680</v>
      </c>
      <c r="CO153" s="44">
        <f t="shared" si="105"/>
        <v>73605625</v>
      </c>
      <c r="CP153" s="44">
        <f t="shared" si="106"/>
        <v>65121208.333333336</v>
      </c>
      <c r="CQ153" s="43">
        <f t="shared" si="118"/>
        <v>3517729022.7748499</v>
      </c>
    </row>
    <row r="154" spans="1:95">
      <c r="A154" s="3">
        <f t="shared" si="107"/>
        <v>115</v>
      </c>
      <c r="B154" s="263">
        <v>7</v>
      </c>
      <c r="C154" s="264" t="s">
        <v>159</v>
      </c>
      <c r="D154" s="299">
        <v>15</v>
      </c>
      <c r="E154" s="266"/>
      <c r="F154" s="41" t="s">
        <v>64</v>
      </c>
      <c r="G154" s="267">
        <f t="shared" si="82"/>
        <v>101</v>
      </c>
      <c r="H154" s="267">
        <f t="shared" si="83"/>
        <v>90</v>
      </c>
      <c r="I154" s="268">
        <f t="shared" si="84"/>
        <v>27506142.120000001</v>
      </c>
      <c r="J154" s="268">
        <f t="shared" si="85"/>
        <v>1</v>
      </c>
      <c r="K154" s="269">
        <f t="shared" si="86"/>
        <v>1.06</v>
      </c>
      <c r="L154" s="319">
        <f t="shared" si="153"/>
        <v>1.02</v>
      </c>
      <c r="M154" s="271">
        <f t="shared" si="88"/>
        <v>24851779.771825496</v>
      </c>
      <c r="N154" s="271">
        <f t="shared" si="89"/>
        <v>28011926.525916401</v>
      </c>
      <c r="O154" s="271">
        <f t="shared" si="90"/>
        <v>29739640.860144004</v>
      </c>
      <c r="P154" s="271">
        <f t="shared" si="91"/>
        <v>31573916.83403369</v>
      </c>
      <c r="Q154" s="271">
        <f t="shared" si="108"/>
        <v>35468737.038663335</v>
      </c>
      <c r="R154" s="272">
        <f t="shared" si="92"/>
        <v>29739640.860144004</v>
      </c>
      <c r="S154" s="271">
        <f t="shared" si="92"/>
        <v>31573916.83403369</v>
      </c>
      <c r="T154" s="271">
        <f t="shared" si="93"/>
        <v>33521326.93634852</v>
      </c>
      <c r="U154" s="271">
        <f t="shared" si="109"/>
        <v>39851413.463910654</v>
      </c>
      <c r="V154" s="271"/>
      <c r="W154" s="271">
        <f t="shared" si="94"/>
        <v>2236660179.4642944</v>
      </c>
      <c r="X154" s="271">
        <f t="shared" si="95"/>
        <v>2521073387.3324761</v>
      </c>
      <c r="Y154" s="271">
        <f t="shared" si="96"/>
        <v>2676567677.4129605</v>
      </c>
      <c r="Z154" s="272">
        <f t="shared" si="110"/>
        <v>2841652515.0630322</v>
      </c>
      <c r="AA154" s="272">
        <f t="shared" si="111"/>
        <v>3192186333.4797001</v>
      </c>
      <c r="AB154" s="272">
        <f t="shared" si="97"/>
        <v>2676567677.4129605</v>
      </c>
      <c r="AC154" s="271">
        <f t="shared" si="98"/>
        <v>2841652515.0630322</v>
      </c>
      <c r="AD154" s="271">
        <f t="shared" si="112"/>
        <v>3016919424.2713666</v>
      </c>
      <c r="AE154" s="271">
        <f t="shared" si="113"/>
        <v>3586627211.7519588</v>
      </c>
      <c r="AF154" s="271"/>
      <c r="AG154" s="33" t="str">
        <f t="shared" si="99"/>
        <v>BERTAHAP</v>
      </c>
      <c r="AH154" s="273">
        <f t="shared" si="100"/>
        <v>0</v>
      </c>
      <c r="AI154" s="274">
        <v>2</v>
      </c>
      <c r="AJ154" s="275"/>
      <c r="AK154" s="271" t="e">
        <f>IF(AJ154&gt;#REF!,"LB","KR")</f>
        <v>#REF!</v>
      </c>
      <c r="AL154" s="52">
        <f t="shared" si="101"/>
        <v>2460327000</v>
      </c>
      <c r="AM154" s="52">
        <f t="shared" si="101"/>
        <v>2773181000</v>
      </c>
      <c r="AN154" s="52">
        <f t="shared" si="101"/>
        <v>2944225000</v>
      </c>
      <c r="AO154" s="438">
        <f t="shared" si="101"/>
        <v>3125818000</v>
      </c>
      <c r="AP154" s="438">
        <f t="shared" si="102"/>
        <v>2944225000</v>
      </c>
      <c r="AQ154" s="52">
        <f t="shared" si="102"/>
        <v>3125818000</v>
      </c>
      <c r="AR154" s="52">
        <f t="shared" si="102"/>
        <v>3318612000</v>
      </c>
      <c r="AS154" s="43"/>
      <c r="AT154" s="43"/>
      <c r="AU154" s="311">
        <f t="shared" si="114"/>
        <v>-1273534.3801559955</v>
      </c>
      <c r="AV154" s="311"/>
      <c r="AW154" s="311"/>
      <c r="AX154" s="311"/>
      <c r="AY154" s="311"/>
      <c r="AZ154" s="43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46">
        <v>32</v>
      </c>
      <c r="BX154" s="444" t="s">
        <v>141</v>
      </c>
      <c r="BY154" s="444" t="str">
        <f>F133</f>
        <v>2BR-3</v>
      </c>
      <c r="BZ154" s="445" t="str">
        <f>D133</f>
        <v>03</v>
      </c>
      <c r="CA154" s="444">
        <f>G133</f>
        <v>85</v>
      </c>
      <c r="CB154" s="444">
        <f>H133</f>
        <v>74</v>
      </c>
      <c r="CC154" s="444">
        <f>O133</f>
        <v>29448075.753672004</v>
      </c>
      <c r="CD154" s="444">
        <f t="shared" ref="CD154:CG155" si="155">AL133</f>
        <v>2003103000</v>
      </c>
      <c r="CE154" s="444">
        <f t="shared" si="155"/>
        <v>2257817000</v>
      </c>
      <c r="CF154" s="444">
        <f t="shared" si="155"/>
        <v>2397074000</v>
      </c>
      <c r="CG154" s="444">
        <f t="shared" si="155"/>
        <v>2544920000</v>
      </c>
      <c r="CH154" s="444">
        <f>AR133</f>
        <v>2701885000</v>
      </c>
      <c r="CI154" s="43">
        <v>4</v>
      </c>
      <c r="CJ154" s="438">
        <f t="shared" si="116"/>
        <v>3318611324.1202307</v>
      </c>
      <c r="CK154" s="43">
        <f t="shared" si="117"/>
        <v>3120879000</v>
      </c>
      <c r="CL154" s="43">
        <f t="shared" si="117"/>
        <v>3313368000</v>
      </c>
      <c r="CM154" s="44">
        <f t="shared" si="103"/>
        <v>46813185</v>
      </c>
      <c r="CN154" s="44">
        <f t="shared" si="104"/>
        <v>33133680</v>
      </c>
      <c r="CO154" s="44">
        <f t="shared" si="105"/>
        <v>73605625</v>
      </c>
      <c r="CP154" s="44">
        <f t="shared" si="106"/>
        <v>65121208.333333336</v>
      </c>
      <c r="CQ154" s="43">
        <f t="shared" si="118"/>
        <v>3517729022.7748499</v>
      </c>
    </row>
    <row r="155" spans="1:95">
      <c r="A155" s="3">
        <f t="shared" si="107"/>
        <v>116</v>
      </c>
      <c r="B155" s="263">
        <v>8</v>
      </c>
      <c r="C155" s="264" t="s">
        <v>159</v>
      </c>
      <c r="D155" s="299">
        <v>17</v>
      </c>
      <c r="E155" s="266"/>
      <c r="F155" s="41" t="s">
        <v>67</v>
      </c>
      <c r="G155" s="267">
        <f t="shared" si="82"/>
        <v>85</v>
      </c>
      <c r="H155" s="267">
        <f t="shared" si="83"/>
        <v>74</v>
      </c>
      <c r="I155" s="268">
        <f t="shared" si="84"/>
        <v>27506142.120000001</v>
      </c>
      <c r="J155" s="268">
        <f t="shared" si="85"/>
        <v>1</v>
      </c>
      <c r="K155" s="269">
        <f t="shared" si="86"/>
        <v>1.06</v>
      </c>
      <c r="L155" s="319">
        <f t="shared" si="153"/>
        <v>1.02</v>
      </c>
      <c r="M155" s="271">
        <f t="shared" si="88"/>
        <v>24851779.771825496</v>
      </c>
      <c r="N155" s="271">
        <f t="shared" si="89"/>
        <v>28011926.525916401</v>
      </c>
      <c r="O155" s="271">
        <f t="shared" si="90"/>
        <v>29739640.860144004</v>
      </c>
      <c r="P155" s="271">
        <f t="shared" si="91"/>
        <v>31573916.83403369</v>
      </c>
      <c r="Q155" s="271">
        <f t="shared" si="108"/>
        <v>35468737.038663335</v>
      </c>
      <c r="R155" s="272">
        <f t="shared" si="92"/>
        <v>29739640.860144004</v>
      </c>
      <c r="S155" s="271">
        <f t="shared" si="92"/>
        <v>31573916.83403369</v>
      </c>
      <c r="T155" s="271">
        <f t="shared" si="93"/>
        <v>33521326.93634852</v>
      </c>
      <c r="U155" s="271">
        <f t="shared" si="109"/>
        <v>39851413.463910654</v>
      </c>
      <c r="V155" s="271"/>
      <c r="W155" s="271">
        <f t="shared" si="94"/>
        <v>1839031703.1150868</v>
      </c>
      <c r="X155" s="271">
        <f t="shared" si="95"/>
        <v>2072882562.9178138</v>
      </c>
      <c r="Y155" s="271">
        <f t="shared" si="96"/>
        <v>2200733423.6506562</v>
      </c>
      <c r="Z155" s="272">
        <f t="shared" si="110"/>
        <v>2336469845.718493</v>
      </c>
      <c r="AA155" s="272">
        <f t="shared" si="111"/>
        <v>2624686540.8610868</v>
      </c>
      <c r="AB155" s="272">
        <f t="shared" si="97"/>
        <v>2200733423.6506562</v>
      </c>
      <c r="AC155" s="271">
        <f t="shared" si="98"/>
        <v>2336469845.718493</v>
      </c>
      <c r="AD155" s="271">
        <f t="shared" si="112"/>
        <v>2480578193.2897906</v>
      </c>
      <c r="AE155" s="271">
        <f t="shared" si="113"/>
        <v>2949004596.3293886</v>
      </c>
      <c r="AF155" s="271"/>
      <c r="AG155" s="33" t="str">
        <f t="shared" si="99"/>
        <v>BERTAHAP</v>
      </c>
      <c r="AH155" s="273">
        <f t="shared" si="100"/>
        <v>0</v>
      </c>
      <c r="AI155" s="274">
        <v>2</v>
      </c>
      <c r="AJ155" s="275"/>
      <c r="AK155" s="271" t="e">
        <f>IF(AJ155&gt;#REF!,"LB","KR")</f>
        <v>#REF!</v>
      </c>
      <c r="AL155" s="52">
        <f t="shared" si="101"/>
        <v>2022935000</v>
      </c>
      <c r="AM155" s="52">
        <f t="shared" si="101"/>
        <v>2280171000</v>
      </c>
      <c r="AN155" s="52">
        <f t="shared" si="101"/>
        <v>2420807000</v>
      </c>
      <c r="AO155" s="438">
        <f t="shared" si="101"/>
        <v>2570117000</v>
      </c>
      <c r="AP155" s="438">
        <f t="shared" si="102"/>
        <v>2420807000</v>
      </c>
      <c r="AQ155" s="52">
        <f t="shared" si="102"/>
        <v>2570117000</v>
      </c>
      <c r="AR155" s="52">
        <f t="shared" si="102"/>
        <v>2728637000</v>
      </c>
      <c r="AS155" s="43"/>
      <c r="AT155" s="43"/>
      <c r="AU155" s="311">
        <f t="shared" si="114"/>
        <v>-1273534.3801559955</v>
      </c>
      <c r="AV155" s="311"/>
      <c r="AW155" s="311"/>
      <c r="AX155" s="311"/>
      <c r="AY155" s="311"/>
      <c r="AZ155" s="43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46"/>
      <c r="BX155" s="444"/>
      <c r="BY155" s="444" t="str">
        <f>F134</f>
        <v>2BR-9</v>
      </c>
      <c r="BZ155" s="445" t="str">
        <f>D134</f>
        <v>09</v>
      </c>
      <c r="CA155" s="444">
        <f>G134</f>
        <v>101</v>
      </c>
      <c r="CB155" s="444">
        <f>H134</f>
        <v>90</v>
      </c>
      <c r="CC155" s="444">
        <f>O134</f>
        <v>29448075.753672004</v>
      </c>
      <c r="CD155" s="444">
        <f t="shared" si="155"/>
        <v>2436206000</v>
      </c>
      <c r="CE155" s="444">
        <f t="shared" si="155"/>
        <v>2745993000</v>
      </c>
      <c r="CF155" s="444">
        <f t="shared" si="155"/>
        <v>2915360000</v>
      </c>
      <c r="CG155" s="444">
        <f t="shared" si="155"/>
        <v>3095173000</v>
      </c>
      <c r="CH155" s="444">
        <f>AR134</f>
        <v>3286076000</v>
      </c>
      <c r="CI155" s="43"/>
      <c r="CJ155" s="438">
        <f t="shared" si="116"/>
        <v>2728635954.0171294</v>
      </c>
      <c r="CK155" s="43">
        <f t="shared" si="117"/>
        <v>2566056000</v>
      </c>
      <c r="CL155" s="43">
        <f t="shared" si="117"/>
        <v>2724325000</v>
      </c>
      <c r="CM155" s="44">
        <f t="shared" si="103"/>
        <v>38490840</v>
      </c>
      <c r="CN155" s="44">
        <f t="shared" si="104"/>
        <v>27243250</v>
      </c>
      <c r="CO155" s="44">
        <f t="shared" si="105"/>
        <v>60520175</v>
      </c>
      <c r="CP155" s="44">
        <f t="shared" si="106"/>
        <v>53544104.166666664</v>
      </c>
      <c r="CQ155" s="43">
        <f t="shared" si="118"/>
        <v>2892355186.6170893</v>
      </c>
    </row>
    <row r="156" spans="1:95">
      <c r="A156" s="3">
        <f t="shared" si="107"/>
        <v>117</v>
      </c>
      <c r="B156" s="263">
        <v>9</v>
      </c>
      <c r="C156" s="264" t="s">
        <v>159</v>
      </c>
      <c r="D156" s="299">
        <v>19</v>
      </c>
      <c r="E156" s="266"/>
      <c r="F156" s="41" t="s">
        <v>78</v>
      </c>
      <c r="G156" s="267">
        <f t="shared" si="82"/>
        <v>138</v>
      </c>
      <c r="H156" s="267">
        <f t="shared" si="83"/>
        <v>120</v>
      </c>
      <c r="I156" s="268">
        <f t="shared" si="84"/>
        <v>27506142.120000001</v>
      </c>
      <c r="J156" s="268">
        <f t="shared" si="85"/>
        <v>1</v>
      </c>
      <c r="K156" s="269">
        <f t="shared" si="86"/>
        <v>1.06</v>
      </c>
      <c r="L156" s="319">
        <f t="shared" si="153"/>
        <v>1.02</v>
      </c>
      <c r="M156" s="271">
        <f t="shared" si="88"/>
        <v>24851779.771825496</v>
      </c>
      <c r="N156" s="271">
        <f t="shared" si="89"/>
        <v>28011926.525916401</v>
      </c>
      <c r="O156" s="271">
        <f t="shared" si="90"/>
        <v>29739640.860144004</v>
      </c>
      <c r="P156" s="271">
        <f t="shared" si="91"/>
        <v>31573916.83403369</v>
      </c>
      <c r="Q156" s="271">
        <f t="shared" si="108"/>
        <v>35468737.038663335</v>
      </c>
      <c r="R156" s="272">
        <f t="shared" si="92"/>
        <v>29739640.860144004</v>
      </c>
      <c r="S156" s="271">
        <f t="shared" si="92"/>
        <v>31573916.83403369</v>
      </c>
      <c r="T156" s="271">
        <f t="shared" si="93"/>
        <v>33521326.93634852</v>
      </c>
      <c r="U156" s="271">
        <f t="shared" si="109"/>
        <v>39851413.463910654</v>
      </c>
      <c r="V156" s="271"/>
      <c r="W156" s="271">
        <f t="shared" si="94"/>
        <v>2982213572.6190596</v>
      </c>
      <c r="X156" s="271">
        <f t="shared" si="95"/>
        <v>3361431183.1099682</v>
      </c>
      <c r="Y156" s="271">
        <f t="shared" si="96"/>
        <v>3568756903.2172804</v>
      </c>
      <c r="Z156" s="272">
        <f t="shared" si="110"/>
        <v>3788870020.084043</v>
      </c>
      <c r="AA156" s="272">
        <f t="shared" si="111"/>
        <v>4256248444.6396003</v>
      </c>
      <c r="AB156" s="272">
        <f t="shared" si="97"/>
        <v>3568756903.2172804</v>
      </c>
      <c r="AC156" s="271">
        <f t="shared" si="98"/>
        <v>3788870020.084043</v>
      </c>
      <c r="AD156" s="271">
        <f t="shared" si="112"/>
        <v>4022559232.3618226</v>
      </c>
      <c r="AE156" s="271">
        <f t="shared" si="113"/>
        <v>4782169615.6692781</v>
      </c>
      <c r="AF156" s="271"/>
      <c r="AG156" s="33" t="str">
        <f t="shared" si="99"/>
        <v>BERTAHAP</v>
      </c>
      <c r="AH156" s="273">
        <f t="shared" si="100"/>
        <v>0</v>
      </c>
      <c r="AI156" s="274">
        <v>2</v>
      </c>
      <c r="AJ156" s="275"/>
      <c r="AK156" s="271" t="e">
        <f>IF(AJ156&gt;#REF!,"LB","KR")</f>
        <v>#REF!</v>
      </c>
      <c r="AL156" s="52">
        <f t="shared" si="101"/>
        <v>3280435000</v>
      </c>
      <c r="AM156" s="52">
        <f t="shared" si="101"/>
        <v>3697575000</v>
      </c>
      <c r="AN156" s="52">
        <f t="shared" si="101"/>
        <v>3925633000</v>
      </c>
      <c r="AO156" s="438">
        <f t="shared" si="101"/>
        <v>4167758000</v>
      </c>
      <c r="AP156" s="438">
        <f t="shared" si="102"/>
        <v>3925633000</v>
      </c>
      <c r="AQ156" s="52">
        <f t="shared" si="102"/>
        <v>4167758000</v>
      </c>
      <c r="AR156" s="52">
        <f t="shared" si="102"/>
        <v>4424816000</v>
      </c>
      <c r="AS156" s="43"/>
      <c r="AT156" s="43"/>
      <c r="AU156" s="311">
        <f t="shared" si="114"/>
        <v>-1273534.3801559955</v>
      </c>
      <c r="AV156" s="311"/>
      <c r="AW156" s="311"/>
      <c r="AX156" s="311"/>
      <c r="AY156" s="311"/>
      <c r="AZ156" s="43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46">
        <v>33</v>
      </c>
      <c r="BX156" s="449" t="s">
        <v>61</v>
      </c>
      <c r="BY156" s="444" t="str">
        <f>F183</f>
        <v>2BR-17</v>
      </c>
      <c r="BZ156" s="445">
        <f>D183</f>
        <v>17</v>
      </c>
      <c r="CA156" s="444">
        <f>G183</f>
        <v>85</v>
      </c>
      <c r="CB156" s="444">
        <f>H183</f>
        <v>74</v>
      </c>
      <c r="CC156" s="444">
        <f>O183</f>
        <v>29448075.753672004</v>
      </c>
      <c r="CD156" s="444">
        <f>AL183</f>
        <v>2003103000</v>
      </c>
      <c r="CE156" s="444">
        <f>AM183</f>
        <v>2257817000</v>
      </c>
      <c r="CF156" s="444">
        <f>AN183</f>
        <v>2397074000</v>
      </c>
      <c r="CG156" s="444">
        <f>AO183</f>
        <v>2544920000</v>
      </c>
      <c r="CH156" s="444">
        <f>AR183</f>
        <v>2701885000</v>
      </c>
      <c r="CI156" s="43">
        <v>1</v>
      </c>
      <c r="CJ156" s="438">
        <f t="shared" si="116"/>
        <v>4424815806.6121206</v>
      </c>
      <c r="CK156" s="43">
        <f t="shared" si="117"/>
        <v>4161171000</v>
      </c>
      <c r="CL156" s="43">
        <f t="shared" si="117"/>
        <v>4417824000</v>
      </c>
      <c r="CM156" s="44">
        <f t="shared" si="103"/>
        <v>62417565</v>
      </c>
      <c r="CN156" s="44">
        <f t="shared" si="104"/>
        <v>44178240</v>
      </c>
      <c r="CO156" s="44">
        <f t="shared" si="105"/>
        <v>98140825</v>
      </c>
      <c r="CP156" s="44">
        <f t="shared" si="106"/>
        <v>86828291.666666672</v>
      </c>
      <c r="CQ156" s="43">
        <f t="shared" si="118"/>
        <v>4690305363.6997995</v>
      </c>
    </row>
    <row r="157" spans="1:95">
      <c r="A157" s="3">
        <f t="shared" si="107"/>
        <v>118</v>
      </c>
      <c r="B157" s="263">
        <v>10</v>
      </c>
      <c r="C157" s="264" t="s">
        <v>159</v>
      </c>
      <c r="D157" s="299">
        <v>21</v>
      </c>
      <c r="E157" s="266"/>
      <c r="F157" s="41" t="s">
        <v>84</v>
      </c>
      <c r="G157" s="267">
        <f t="shared" si="82"/>
        <v>132</v>
      </c>
      <c r="H157" s="267">
        <f t="shared" si="83"/>
        <v>112</v>
      </c>
      <c r="I157" s="268">
        <f t="shared" si="84"/>
        <v>27506142.120000001</v>
      </c>
      <c r="J157" s="268">
        <f t="shared" si="85"/>
        <v>3</v>
      </c>
      <c r="K157" s="269">
        <f t="shared" si="86"/>
        <v>1.1000000000000001</v>
      </c>
      <c r="L157" s="319">
        <f t="shared" si="153"/>
        <v>1.02</v>
      </c>
      <c r="M157" s="271">
        <f t="shared" si="88"/>
        <v>25789582.782083057</v>
      </c>
      <c r="N157" s="271">
        <f t="shared" si="89"/>
        <v>29068980.357083056</v>
      </c>
      <c r="O157" s="271">
        <f t="shared" si="90"/>
        <v>30861891.458640002</v>
      </c>
      <c r="P157" s="271">
        <f t="shared" si="91"/>
        <v>32765385.393808544</v>
      </c>
      <c r="Q157" s="271">
        <f t="shared" si="108"/>
        <v>36807179.945782706</v>
      </c>
      <c r="R157" s="272">
        <f t="shared" si="92"/>
        <v>30861891.458640002</v>
      </c>
      <c r="S157" s="271">
        <f t="shared" si="92"/>
        <v>32765385.393808544</v>
      </c>
      <c r="T157" s="271">
        <f t="shared" si="93"/>
        <v>34786282.669795632</v>
      </c>
      <c r="U157" s="271">
        <f t="shared" si="109"/>
        <v>41355240.387077093</v>
      </c>
      <c r="V157" s="271"/>
      <c r="W157" s="271">
        <f t="shared" si="94"/>
        <v>2888433271.5933022</v>
      </c>
      <c r="X157" s="271">
        <f t="shared" si="95"/>
        <v>3255725799.9933023</v>
      </c>
      <c r="Y157" s="271">
        <f t="shared" si="96"/>
        <v>3456531843.3676801</v>
      </c>
      <c r="Z157" s="272">
        <f t="shared" si="110"/>
        <v>3669723164.1065569</v>
      </c>
      <c r="AA157" s="272">
        <f t="shared" si="111"/>
        <v>4122404153.9276628</v>
      </c>
      <c r="AB157" s="272">
        <f t="shared" si="97"/>
        <v>3456531843.3676801</v>
      </c>
      <c r="AC157" s="271">
        <f t="shared" si="98"/>
        <v>3669723164.1065569</v>
      </c>
      <c r="AD157" s="271">
        <f t="shared" si="112"/>
        <v>3896063659.0171108</v>
      </c>
      <c r="AE157" s="271">
        <f t="shared" si="113"/>
        <v>4631786923.3526344</v>
      </c>
      <c r="AF157" s="271"/>
      <c r="AG157" s="33" t="str">
        <f t="shared" si="99"/>
        <v>BERTAHAP</v>
      </c>
      <c r="AH157" s="273">
        <f t="shared" si="100"/>
        <v>0</v>
      </c>
      <c r="AI157" s="274">
        <v>2</v>
      </c>
      <c r="AJ157" s="275"/>
      <c r="AK157" s="271" t="e">
        <f>IF(AJ157&gt;#REF!,"LB","KR")</f>
        <v>#REF!</v>
      </c>
      <c r="AL157" s="52">
        <f t="shared" si="101"/>
        <v>3177277000</v>
      </c>
      <c r="AM157" s="52">
        <f t="shared" si="101"/>
        <v>3581299000</v>
      </c>
      <c r="AN157" s="52">
        <f t="shared" si="101"/>
        <v>3802186000</v>
      </c>
      <c r="AO157" s="438">
        <f t="shared" si="101"/>
        <v>4036696000</v>
      </c>
      <c r="AP157" s="438">
        <f t="shared" si="102"/>
        <v>3802186000</v>
      </c>
      <c r="AQ157" s="52">
        <f t="shared" si="102"/>
        <v>4036696000</v>
      </c>
      <c r="AR157" s="52">
        <f t="shared" si="102"/>
        <v>4285671000</v>
      </c>
      <c r="AS157" s="43"/>
      <c r="AT157" s="43"/>
      <c r="AU157" s="311">
        <f t="shared" si="114"/>
        <v>-151283.781659998</v>
      </c>
      <c r="AV157" s="311"/>
      <c r="AW157" s="311"/>
      <c r="AX157" s="311"/>
      <c r="AY157" s="311"/>
      <c r="AZ157" s="43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46">
        <v>34</v>
      </c>
      <c r="BX157" s="449" t="s">
        <v>65</v>
      </c>
      <c r="BY157" s="444" t="str">
        <f t="shared" ref="BY157:BY164" si="156">F193</f>
        <v>2BR-3</v>
      </c>
      <c r="BZ157" s="445" t="str">
        <f t="shared" ref="BZ157:BZ164" si="157">D193</f>
        <v>03</v>
      </c>
      <c r="CA157" s="444">
        <f t="shared" ref="CA157:CB164" si="158">G193</f>
        <v>85</v>
      </c>
      <c r="CB157" s="444">
        <f t="shared" si="158"/>
        <v>74</v>
      </c>
      <c r="CC157" s="444">
        <f t="shared" ref="CC157:CC164" si="159">O193</f>
        <v>30031205.966616005</v>
      </c>
      <c r="CD157" s="444">
        <f t="shared" ref="CD157:CG164" si="160">AL193</f>
        <v>2042768000</v>
      </c>
      <c r="CE157" s="444">
        <f t="shared" si="160"/>
        <v>2302526000</v>
      </c>
      <c r="CF157" s="444">
        <f t="shared" si="160"/>
        <v>2444541000</v>
      </c>
      <c r="CG157" s="444">
        <f t="shared" si="160"/>
        <v>2595315000</v>
      </c>
      <c r="CH157" s="444">
        <f t="shared" ref="CH157:CH164" si="161">AR193</f>
        <v>2755388000</v>
      </c>
      <c r="CI157" s="43">
        <v>8</v>
      </c>
      <c r="CJ157" s="438">
        <f t="shared" si="116"/>
        <v>4285670201.4099474</v>
      </c>
      <c r="CK157" s="43">
        <f t="shared" si="117"/>
        <v>4030318000</v>
      </c>
      <c r="CL157" s="43">
        <f t="shared" si="117"/>
        <v>4278898000</v>
      </c>
      <c r="CM157" s="44">
        <f t="shared" si="103"/>
        <v>60454770</v>
      </c>
      <c r="CN157" s="44">
        <f t="shared" si="104"/>
        <v>42788980</v>
      </c>
      <c r="CO157" s="44">
        <f t="shared" si="105"/>
        <v>95054650</v>
      </c>
      <c r="CP157" s="44">
        <f t="shared" si="106"/>
        <v>84097833.333333328</v>
      </c>
      <c r="CQ157" s="43">
        <f t="shared" si="118"/>
        <v>4542810723.1352682</v>
      </c>
    </row>
    <row r="158" spans="1:95">
      <c r="A158" s="3">
        <f t="shared" si="107"/>
        <v>119</v>
      </c>
      <c r="B158" s="263">
        <v>1</v>
      </c>
      <c r="C158" s="264" t="s">
        <v>163</v>
      </c>
      <c r="D158" s="265" t="s">
        <v>19</v>
      </c>
      <c r="E158" s="266"/>
      <c r="F158" s="41" t="s">
        <v>72</v>
      </c>
      <c r="G158" s="267">
        <f t="shared" si="82"/>
        <v>175</v>
      </c>
      <c r="H158" s="267">
        <f t="shared" si="83"/>
        <v>156</v>
      </c>
      <c r="I158" s="268">
        <f t="shared" si="84"/>
        <v>27506142.120000001</v>
      </c>
      <c r="J158" s="268">
        <f t="shared" si="85"/>
        <v>5</v>
      </c>
      <c r="K158" s="269">
        <f t="shared" si="86"/>
        <v>1.08</v>
      </c>
      <c r="L158" s="270">
        <f t="shared" ref="L158:L167" si="162">SUMIF($AR$4:$AR$22,D158,$AX$4:$AX$22)</f>
        <v>1.01</v>
      </c>
      <c r="M158" s="271">
        <f t="shared" si="88"/>
        <v>25072439.303650804</v>
      </c>
      <c r="N158" s="271">
        <f t="shared" si="89"/>
        <v>28260645.074426204</v>
      </c>
      <c r="O158" s="271">
        <f t="shared" si="90"/>
        <v>30003699.824496005</v>
      </c>
      <c r="P158" s="271">
        <f t="shared" si="91"/>
        <v>31854262.37751013</v>
      </c>
      <c r="Q158" s="271">
        <f t="shared" si="108"/>
        <v>35783664.781514958</v>
      </c>
      <c r="R158" s="272">
        <f t="shared" si="92"/>
        <v>30003699.824496005</v>
      </c>
      <c r="S158" s="271">
        <f t="shared" si="92"/>
        <v>31854262.37751013</v>
      </c>
      <c r="T158" s="271">
        <f t="shared" si="93"/>
        <v>33818963.579512551</v>
      </c>
      <c r="U158" s="271">
        <f t="shared" si="109"/>
        <v>40205255.092891</v>
      </c>
      <c r="V158" s="271"/>
      <c r="W158" s="271">
        <f t="shared" si="94"/>
        <v>3911300531.3695254</v>
      </c>
      <c r="X158" s="271">
        <f t="shared" si="95"/>
        <v>4408660631.6104879</v>
      </c>
      <c r="Y158" s="271">
        <f t="shared" si="96"/>
        <v>4680577172.621377</v>
      </c>
      <c r="Z158" s="272">
        <f t="shared" si="110"/>
        <v>4969264930.8915806</v>
      </c>
      <c r="AA158" s="272">
        <f t="shared" si="111"/>
        <v>5582251705.9163332</v>
      </c>
      <c r="AB158" s="272">
        <f t="shared" si="97"/>
        <v>4680577172.621377</v>
      </c>
      <c r="AC158" s="271">
        <f t="shared" si="98"/>
        <v>4969264930.8915806</v>
      </c>
      <c r="AD158" s="271">
        <f t="shared" si="112"/>
        <v>5275758318.4039583</v>
      </c>
      <c r="AE158" s="271">
        <f t="shared" si="113"/>
        <v>6272019794.4909964</v>
      </c>
      <c r="AF158" s="271"/>
      <c r="AG158" s="33" t="str">
        <f t="shared" si="99"/>
        <v>BERTAHAP</v>
      </c>
      <c r="AH158" s="273">
        <f t="shared" si="100"/>
        <v>0</v>
      </c>
      <c r="AI158" s="274">
        <v>2</v>
      </c>
      <c r="AJ158" s="275"/>
      <c r="AK158" s="271" t="e">
        <f>IF(AJ158&gt;#REF!,"LB","KR")</f>
        <v>#REF!</v>
      </c>
      <c r="AL158" s="52">
        <f t="shared" si="101"/>
        <v>4302431000</v>
      </c>
      <c r="AM158" s="52">
        <f t="shared" si="101"/>
        <v>4849527000</v>
      </c>
      <c r="AN158" s="52">
        <f t="shared" si="101"/>
        <v>5148635000</v>
      </c>
      <c r="AO158" s="438">
        <f t="shared" si="101"/>
        <v>5466192000</v>
      </c>
      <c r="AP158" s="438">
        <f t="shared" si="102"/>
        <v>5148635000</v>
      </c>
      <c r="AQ158" s="52">
        <f t="shared" si="102"/>
        <v>5466192000</v>
      </c>
      <c r="AR158" s="52">
        <f t="shared" si="102"/>
        <v>5803335000</v>
      </c>
      <c r="AS158" s="43"/>
      <c r="AT158" s="43"/>
      <c r="AU158" s="311">
        <f t="shared" si="114"/>
        <v>-1009475.415803995</v>
      </c>
      <c r="AV158" s="311"/>
      <c r="AW158" s="311"/>
      <c r="AX158" s="311"/>
      <c r="AY158" s="311"/>
      <c r="AZ158" s="43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46"/>
      <c r="BX158" s="449"/>
      <c r="BY158" s="444" t="str">
        <f t="shared" si="156"/>
        <v>2BR-5</v>
      </c>
      <c r="BZ158" s="445" t="str">
        <f t="shared" si="157"/>
        <v>05</v>
      </c>
      <c r="CA158" s="444">
        <f t="shared" si="158"/>
        <v>85</v>
      </c>
      <c r="CB158" s="444">
        <f t="shared" si="158"/>
        <v>74</v>
      </c>
      <c r="CC158" s="444">
        <f t="shared" si="159"/>
        <v>30031205.966616005</v>
      </c>
      <c r="CD158" s="444">
        <f t="shared" si="160"/>
        <v>2042768000</v>
      </c>
      <c r="CE158" s="444">
        <f t="shared" si="160"/>
        <v>2302526000</v>
      </c>
      <c r="CF158" s="444">
        <f t="shared" si="160"/>
        <v>2444541000</v>
      </c>
      <c r="CG158" s="444">
        <f t="shared" si="160"/>
        <v>2595315000</v>
      </c>
      <c r="CH158" s="444">
        <f t="shared" si="161"/>
        <v>2755388000</v>
      </c>
      <c r="CI158" s="43"/>
      <c r="CJ158" s="438">
        <f t="shared" si="116"/>
        <v>5803334253.9506178</v>
      </c>
      <c r="CK158" s="43">
        <f t="shared" si="117"/>
        <v>5457554000</v>
      </c>
      <c r="CL158" s="43">
        <f t="shared" si="117"/>
        <v>5794164000</v>
      </c>
      <c r="CM158" s="44">
        <f t="shared" si="103"/>
        <v>81863310</v>
      </c>
      <c r="CN158" s="44">
        <f t="shared" si="104"/>
        <v>57941640</v>
      </c>
      <c r="CO158" s="44">
        <f t="shared" si="105"/>
        <v>128715875</v>
      </c>
      <c r="CP158" s="44">
        <f t="shared" si="106"/>
        <v>113879000</v>
      </c>
      <c r="CQ158" s="43">
        <f t="shared" si="118"/>
        <v>6151534893.05058</v>
      </c>
    </row>
    <row r="159" spans="1:95">
      <c r="A159" s="3">
        <f t="shared" si="107"/>
        <v>120</v>
      </c>
      <c r="B159" s="263">
        <v>2</v>
      </c>
      <c r="C159" s="264" t="s">
        <v>163</v>
      </c>
      <c r="D159" s="265" t="s">
        <v>29</v>
      </c>
      <c r="E159" s="266"/>
      <c r="F159" s="41" t="s">
        <v>74</v>
      </c>
      <c r="G159" s="267">
        <f t="shared" si="82"/>
        <v>85</v>
      </c>
      <c r="H159" s="267">
        <f t="shared" si="83"/>
        <v>74</v>
      </c>
      <c r="I159" s="268">
        <f t="shared" si="84"/>
        <v>27506142.120000001</v>
      </c>
      <c r="J159" s="268">
        <f t="shared" si="85"/>
        <v>1</v>
      </c>
      <c r="K159" s="269">
        <f t="shared" si="86"/>
        <v>1.06</v>
      </c>
      <c r="L159" s="270">
        <f t="shared" si="162"/>
        <v>1.01</v>
      </c>
      <c r="M159" s="271">
        <f t="shared" si="88"/>
        <v>24608134.872101717</v>
      </c>
      <c r="N159" s="271">
        <f t="shared" si="89"/>
        <v>27737299.795270164</v>
      </c>
      <c r="O159" s="271">
        <f t="shared" si="90"/>
        <v>29448075.753672004</v>
      </c>
      <c r="P159" s="271">
        <f t="shared" si="91"/>
        <v>31264368.62977846</v>
      </c>
      <c r="Q159" s="271">
        <f t="shared" si="108"/>
        <v>35121004.32259801</v>
      </c>
      <c r="R159" s="272">
        <f t="shared" si="92"/>
        <v>29448075.753672004</v>
      </c>
      <c r="S159" s="271">
        <f t="shared" si="92"/>
        <v>31264368.62977846</v>
      </c>
      <c r="T159" s="271">
        <f t="shared" si="93"/>
        <v>33192686.476188242</v>
      </c>
      <c r="U159" s="271">
        <f t="shared" si="109"/>
        <v>39460713.331911534</v>
      </c>
      <c r="V159" s="271"/>
      <c r="W159" s="271">
        <f t="shared" si="94"/>
        <v>1821001980.535527</v>
      </c>
      <c r="X159" s="271">
        <f t="shared" si="95"/>
        <v>2052560184.849992</v>
      </c>
      <c r="Y159" s="271">
        <f t="shared" si="96"/>
        <v>2179157605.7717285</v>
      </c>
      <c r="Z159" s="272">
        <f t="shared" si="110"/>
        <v>2313563278.6036062</v>
      </c>
      <c r="AA159" s="272">
        <f t="shared" si="111"/>
        <v>2598954319.8722529</v>
      </c>
      <c r="AB159" s="272">
        <f t="shared" si="97"/>
        <v>2179157605.7717285</v>
      </c>
      <c r="AC159" s="271">
        <f t="shared" si="98"/>
        <v>2313563278.6036062</v>
      </c>
      <c r="AD159" s="271">
        <f t="shared" si="112"/>
        <v>2456258799.2379298</v>
      </c>
      <c r="AE159" s="271">
        <f t="shared" si="113"/>
        <v>2920092786.5614533</v>
      </c>
      <c r="AF159" s="271"/>
      <c r="AG159" s="33" t="str">
        <f t="shared" si="99"/>
        <v>BERTAHAP</v>
      </c>
      <c r="AH159" s="273">
        <f t="shared" si="100"/>
        <v>0</v>
      </c>
      <c r="AI159" s="274">
        <v>2</v>
      </c>
      <c r="AJ159" s="275"/>
      <c r="AK159" s="271" t="e">
        <f>IF(AJ159&gt;#REF!,"LB","KR")</f>
        <v>#REF!</v>
      </c>
      <c r="AL159" s="52">
        <f t="shared" si="101"/>
        <v>2003103000</v>
      </c>
      <c r="AM159" s="52">
        <f t="shared" si="101"/>
        <v>2257817000</v>
      </c>
      <c r="AN159" s="52">
        <f t="shared" si="101"/>
        <v>2397074000</v>
      </c>
      <c r="AO159" s="438">
        <f t="shared" si="101"/>
        <v>2544920000</v>
      </c>
      <c r="AP159" s="438">
        <f t="shared" si="102"/>
        <v>2397074000</v>
      </c>
      <c r="AQ159" s="52">
        <f t="shared" si="102"/>
        <v>2544920000</v>
      </c>
      <c r="AR159" s="52">
        <f t="shared" si="102"/>
        <v>2701885000</v>
      </c>
      <c r="AS159" s="43"/>
      <c r="AT159" s="43"/>
      <c r="AU159" s="311">
        <f t="shared" si="114"/>
        <v>-1565099.486627996</v>
      </c>
      <c r="AV159" s="311"/>
      <c r="AW159" s="311"/>
      <c r="AX159" s="311"/>
      <c r="AY159" s="311"/>
      <c r="AZ159" s="43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46"/>
      <c r="BX159" s="444"/>
      <c r="BY159" s="444" t="str">
        <f t="shared" si="156"/>
        <v>2BR-7</v>
      </c>
      <c r="BZ159" s="445" t="str">
        <f t="shared" si="157"/>
        <v>07</v>
      </c>
      <c r="CA159" s="444">
        <f t="shared" si="158"/>
        <v>101</v>
      </c>
      <c r="CB159" s="444">
        <f t="shared" si="158"/>
        <v>90</v>
      </c>
      <c r="CC159" s="444">
        <f t="shared" si="159"/>
        <v>30031205.966616005</v>
      </c>
      <c r="CD159" s="444">
        <f t="shared" si="160"/>
        <v>2484448000</v>
      </c>
      <c r="CE159" s="444">
        <f t="shared" si="160"/>
        <v>2800369000</v>
      </c>
      <c r="CF159" s="444">
        <f t="shared" si="160"/>
        <v>2973090000</v>
      </c>
      <c r="CG159" s="444">
        <f t="shared" si="160"/>
        <v>3156464000</v>
      </c>
      <c r="CH159" s="444">
        <f t="shared" si="161"/>
        <v>3351147000</v>
      </c>
      <c r="CI159" s="43"/>
      <c r="CJ159" s="438">
        <f t="shared" si="116"/>
        <v>2701884860.5325255</v>
      </c>
      <c r="CK159" s="43">
        <f t="shared" si="117"/>
        <v>2540899000</v>
      </c>
      <c r="CL159" s="43">
        <f t="shared" si="117"/>
        <v>2697616000</v>
      </c>
      <c r="CM159" s="44">
        <f t="shared" si="103"/>
        <v>38113485</v>
      </c>
      <c r="CN159" s="44">
        <f t="shared" si="104"/>
        <v>26976160</v>
      </c>
      <c r="CO159" s="44">
        <f t="shared" si="105"/>
        <v>59926850</v>
      </c>
      <c r="CP159" s="44">
        <f t="shared" si="106"/>
        <v>53019166.666666664</v>
      </c>
      <c r="CQ159" s="43">
        <f t="shared" si="118"/>
        <v>2863998836.0791192</v>
      </c>
    </row>
    <row r="160" spans="1:95">
      <c r="A160" s="3">
        <f t="shared" si="107"/>
        <v>121</v>
      </c>
      <c r="B160" s="263">
        <v>3</v>
      </c>
      <c r="C160" s="264" t="s">
        <v>163</v>
      </c>
      <c r="D160" s="265" t="s">
        <v>32</v>
      </c>
      <c r="E160" s="266"/>
      <c r="F160" s="41" t="s">
        <v>56</v>
      </c>
      <c r="G160" s="267">
        <f t="shared" si="82"/>
        <v>85</v>
      </c>
      <c r="H160" s="267">
        <f t="shared" si="83"/>
        <v>74</v>
      </c>
      <c r="I160" s="268">
        <f t="shared" si="84"/>
        <v>27506142.120000001</v>
      </c>
      <c r="J160" s="268">
        <f t="shared" si="85"/>
        <v>1</v>
      </c>
      <c r="K160" s="269">
        <f t="shared" si="86"/>
        <v>1.06</v>
      </c>
      <c r="L160" s="270">
        <f t="shared" si="162"/>
        <v>1.01</v>
      </c>
      <c r="M160" s="271">
        <f t="shared" si="88"/>
        <v>24608134.872101717</v>
      </c>
      <c r="N160" s="271">
        <f t="shared" si="89"/>
        <v>27737299.795270164</v>
      </c>
      <c r="O160" s="271">
        <f t="shared" si="90"/>
        <v>29448075.753672004</v>
      </c>
      <c r="P160" s="271">
        <f t="shared" si="91"/>
        <v>31264368.62977846</v>
      </c>
      <c r="Q160" s="271">
        <f t="shared" si="108"/>
        <v>35121004.32259801</v>
      </c>
      <c r="R160" s="272">
        <f t="shared" si="92"/>
        <v>29448075.753672004</v>
      </c>
      <c r="S160" s="271">
        <f t="shared" si="92"/>
        <v>31264368.62977846</v>
      </c>
      <c r="T160" s="271">
        <f t="shared" si="93"/>
        <v>33192686.476188242</v>
      </c>
      <c r="U160" s="271">
        <f t="shared" si="109"/>
        <v>39460713.331911534</v>
      </c>
      <c r="V160" s="271"/>
      <c r="W160" s="271">
        <f t="shared" si="94"/>
        <v>1821001980.535527</v>
      </c>
      <c r="X160" s="271">
        <f t="shared" si="95"/>
        <v>2052560184.849992</v>
      </c>
      <c r="Y160" s="271">
        <f t="shared" si="96"/>
        <v>2179157605.7717285</v>
      </c>
      <c r="Z160" s="272">
        <f t="shared" si="110"/>
        <v>2313563278.6036062</v>
      </c>
      <c r="AA160" s="272">
        <f t="shared" si="111"/>
        <v>2598954319.8722529</v>
      </c>
      <c r="AB160" s="272">
        <f t="shared" si="97"/>
        <v>2179157605.7717285</v>
      </c>
      <c r="AC160" s="271">
        <f t="shared" si="98"/>
        <v>2313563278.6036062</v>
      </c>
      <c r="AD160" s="271">
        <f t="shared" si="112"/>
        <v>2456258799.2379298</v>
      </c>
      <c r="AE160" s="271">
        <f t="shared" si="113"/>
        <v>2920092786.5614533</v>
      </c>
      <c r="AF160" s="271"/>
      <c r="AG160" s="33" t="str">
        <f t="shared" si="99"/>
        <v>BERTAHAP</v>
      </c>
      <c r="AH160" s="273">
        <f t="shared" si="100"/>
        <v>0</v>
      </c>
      <c r="AI160" s="274">
        <v>2</v>
      </c>
      <c r="AJ160" s="275"/>
      <c r="AK160" s="271" t="e">
        <f>IF(AJ160&gt;#REF!,"LB","KR")</f>
        <v>#REF!</v>
      </c>
      <c r="AL160" s="52">
        <f t="shared" si="101"/>
        <v>2003103000</v>
      </c>
      <c r="AM160" s="52">
        <f t="shared" si="101"/>
        <v>2257817000</v>
      </c>
      <c r="AN160" s="52">
        <f t="shared" si="101"/>
        <v>2397074000</v>
      </c>
      <c r="AO160" s="438">
        <f t="shared" si="101"/>
        <v>2544920000</v>
      </c>
      <c r="AP160" s="438">
        <f t="shared" si="102"/>
        <v>2397074000</v>
      </c>
      <c r="AQ160" s="52">
        <f t="shared" si="102"/>
        <v>2544920000</v>
      </c>
      <c r="AR160" s="52">
        <f t="shared" si="102"/>
        <v>2701885000</v>
      </c>
      <c r="AS160" s="43"/>
      <c r="AT160" s="43"/>
      <c r="AU160" s="311">
        <f t="shared" si="114"/>
        <v>-1565099.486627996</v>
      </c>
      <c r="AV160" s="311"/>
      <c r="AW160" s="311"/>
      <c r="AX160" s="311"/>
      <c r="AY160" s="311"/>
      <c r="AZ160" s="43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46"/>
      <c r="BX160" s="444"/>
      <c r="BY160" s="444" t="str">
        <f t="shared" si="156"/>
        <v>2BR-9</v>
      </c>
      <c r="BZ160" s="445" t="str">
        <f t="shared" si="157"/>
        <v>09</v>
      </c>
      <c r="CA160" s="444">
        <f t="shared" si="158"/>
        <v>101</v>
      </c>
      <c r="CB160" s="444">
        <f t="shared" si="158"/>
        <v>90</v>
      </c>
      <c r="CC160" s="444">
        <f t="shared" si="159"/>
        <v>30031205.966616005</v>
      </c>
      <c r="CD160" s="444">
        <f t="shared" si="160"/>
        <v>2484448000</v>
      </c>
      <c r="CE160" s="444">
        <f t="shared" si="160"/>
        <v>2800369000</v>
      </c>
      <c r="CF160" s="444">
        <f t="shared" si="160"/>
        <v>2973090000</v>
      </c>
      <c r="CG160" s="444">
        <f t="shared" si="160"/>
        <v>3156464000</v>
      </c>
      <c r="CH160" s="444">
        <f t="shared" si="161"/>
        <v>3351147000</v>
      </c>
      <c r="CI160" s="43"/>
      <c r="CJ160" s="438">
        <f t="shared" si="116"/>
        <v>2701884860.5325255</v>
      </c>
      <c r="CK160" s="43">
        <f t="shared" si="117"/>
        <v>2540899000</v>
      </c>
      <c r="CL160" s="43">
        <f t="shared" si="117"/>
        <v>2697616000</v>
      </c>
      <c r="CM160" s="44">
        <f t="shared" si="103"/>
        <v>38113485</v>
      </c>
      <c r="CN160" s="44">
        <f t="shared" si="104"/>
        <v>26976160</v>
      </c>
      <c r="CO160" s="44">
        <f t="shared" si="105"/>
        <v>59926850</v>
      </c>
      <c r="CP160" s="44">
        <f t="shared" si="106"/>
        <v>53019166.666666664</v>
      </c>
      <c r="CQ160" s="43">
        <f t="shared" si="118"/>
        <v>2863998836.0791192</v>
      </c>
    </row>
    <row r="161" spans="1:95">
      <c r="A161" s="3">
        <f t="shared" si="107"/>
        <v>122</v>
      </c>
      <c r="B161" s="263">
        <v>4</v>
      </c>
      <c r="C161" s="264" t="s">
        <v>163</v>
      </c>
      <c r="D161" s="265" t="s">
        <v>38</v>
      </c>
      <c r="E161" s="266"/>
      <c r="F161" s="41" t="s">
        <v>58</v>
      </c>
      <c r="G161" s="267">
        <f t="shared" si="82"/>
        <v>101</v>
      </c>
      <c r="H161" s="267">
        <f t="shared" si="83"/>
        <v>90</v>
      </c>
      <c r="I161" s="268">
        <f t="shared" si="84"/>
        <v>27506142.120000001</v>
      </c>
      <c r="J161" s="268">
        <f t="shared" si="85"/>
        <v>1</v>
      </c>
      <c r="K161" s="269">
        <f t="shared" si="86"/>
        <v>1.06</v>
      </c>
      <c r="L161" s="270">
        <f t="shared" si="162"/>
        <v>1.01</v>
      </c>
      <c r="M161" s="271">
        <f t="shared" si="88"/>
        <v>24608134.872101717</v>
      </c>
      <c r="N161" s="271">
        <f t="shared" si="89"/>
        <v>27737299.795270164</v>
      </c>
      <c r="O161" s="271">
        <f t="shared" si="90"/>
        <v>29448075.753672004</v>
      </c>
      <c r="P161" s="271">
        <f t="shared" si="91"/>
        <v>31264368.62977846</v>
      </c>
      <c r="Q161" s="271">
        <f t="shared" si="108"/>
        <v>35121004.32259801</v>
      </c>
      <c r="R161" s="272">
        <f t="shared" si="92"/>
        <v>29448075.753672004</v>
      </c>
      <c r="S161" s="271">
        <f t="shared" si="92"/>
        <v>31264368.62977846</v>
      </c>
      <c r="T161" s="271">
        <f t="shared" si="93"/>
        <v>33192686.476188242</v>
      </c>
      <c r="U161" s="271">
        <f t="shared" si="109"/>
        <v>39460713.331911534</v>
      </c>
      <c r="V161" s="271"/>
      <c r="W161" s="271">
        <f t="shared" si="94"/>
        <v>2214732138.4891543</v>
      </c>
      <c r="X161" s="271">
        <f t="shared" si="95"/>
        <v>2496356981.5743146</v>
      </c>
      <c r="Y161" s="271">
        <f t="shared" si="96"/>
        <v>2650326817.8304806</v>
      </c>
      <c r="Z161" s="272">
        <f t="shared" si="110"/>
        <v>2813793176.6800613</v>
      </c>
      <c r="AA161" s="272">
        <f t="shared" si="111"/>
        <v>3160890389.0338211</v>
      </c>
      <c r="AB161" s="272">
        <f t="shared" si="97"/>
        <v>2650326817.8304806</v>
      </c>
      <c r="AC161" s="271">
        <f t="shared" si="98"/>
        <v>2813793176.6800613</v>
      </c>
      <c r="AD161" s="271">
        <f t="shared" si="112"/>
        <v>2987341782.8569417</v>
      </c>
      <c r="AE161" s="271">
        <f t="shared" si="113"/>
        <v>3551464199.8720379</v>
      </c>
      <c r="AF161" s="271"/>
      <c r="AG161" s="33" t="str">
        <f t="shared" si="99"/>
        <v>BERTAHAP</v>
      </c>
      <c r="AH161" s="273">
        <f t="shared" si="100"/>
        <v>0</v>
      </c>
      <c r="AI161" s="274">
        <v>2</v>
      </c>
      <c r="AJ161" s="275"/>
      <c r="AK161" s="271" t="e">
        <f>IF(AJ161&gt;#REF!,"LB","KR")</f>
        <v>#REF!</v>
      </c>
      <c r="AL161" s="52">
        <f t="shared" si="101"/>
        <v>2436206000</v>
      </c>
      <c r="AM161" s="52">
        <f t="shared" si="101"/>
        <v>2745993000</v>
      </c>
      <c r="AN161" s="52">
        <f t="shared" si="101"/>
        <v>2915360000</v>
      </c>
      <c r="AO161" s="438">
        <f t="shared" si="101"/>
        <v>3095173000</v>
      </c>
      <c r="AP161" s="438">
        <f t="shared" si="102"/>
        <v>2915360000</v>
      </c>
      <c r="AQ161" s="52">
        <f t="shared" si="102"/>
        <v>3095173000</v>
      </c>
      <c r="AR161" s="52">
        <f t="shared" si="102"/>
        <v>3286076000</v>
      </c>
      <c r="AS161" s="43"/>
      <c r="AT161" s="43"/>
      <c r="AU161" s="311">
        <f t="shared" si="114"/>
        <v>-1565099.486627996</v>
      </c>
      <c r="AV161" s="311"/>
      <c r="AW161" s="311"/>
      <c r="AX161" s="311"/>
      <c r="AY161" s="311"/>
      <c r="AZ161" s="43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46"/>
      <c r="BX161" s="444"/>
      <c r="BY161" s="444" t="str">
        <f t="shared" si="156"/>
        <v>2BR-11</v>
      </c>
      <c r="BZ161" s="445">
        <f t="shared" si="157"/>
        <v>11</v>
      </c>
      <c r="CA161" s="444">
        <f t="shared" si="158"/>
        <v>101</v>
      </c>
      <c r="CB161" s="444">
        <f t="shared" si="158"/>
        <v>90</v>
      </c>
      <c r="CC161" s="444">
        <f t="shared" si="159"/>
        <v>30031205.966616005</v>
      </c>
      <c r="CD161" s="444">
        <f t="shared" si="160"/>
        <v>2484448000</v>
      </c>
      <c r="CE161" s="444">
        <f t="shared" si="160"/>
        <v>2800369000</v>
      </c>
      <c r="CF161" s="444">
        <f t="shared" si="160"/>
        <v>2973090000</v>
      </c>
      <c r="CG161" s="444">
        <f t="shared" si="160"/>
        <v>3156464000</v>
      </c>
      <c r="CH161" s="444">
        <f t="shared" si="161"/>
        <v>3351147000</v>
      </c>
      <c r="CI161" s="43"/>
      <c r="CJ161" s="438">
        <f t="shared" si="116"/>
        <v>3286076210.4227395</v>
      </c>
      <c r="CK161" s="43">
        <f t="shared" si="117"/>
        <v>3090282000</v>
      </c>
      <c r="CL161" s="43">
        <f t="shared" si="117"/>
        <v>3280884000</v>
      </c>
      <c r="CM161" s="44">
        <f t="shared" si="103"/>
        <v>46354230</v>
      </c>
      <c r="CN161" s="44">
        <f t="shared" si="104"/>
        <v>32808840</v>
      </c>
      <c r="CO161" s="44">
        <f t="shared" si="105"/>
        <v>72884000</v>
      </c>
      <c r="CP161" s="44">
        <f t="shared" si="106"/>
        <v>64482770.833333336</v>
      </c>
      <c r="CQ161" s="43">
        <f t="shared" si="118"/>
        <v>3483241483.3358808</v>
      </c>
    </row>
    <row r="162" spans="1:95">
      <c r="A162" s="3">
        <f t="shared" si="107"/>
        <v>123</v>
      </c>
      <c r="B162" s="263">
        <v>5</v>
      </c>
      <c r="C162" s="264" t="s">
        <v>163</v>
      </c>
      <c r="D162" s="265" t="s">
        <v>44</v>
      </c>
      <c r="E162" s="266"/>
      <c r="F162" s="41" t="s">
        <v>60</v>
      </c>
      <c r="G162" s="267">
        <f t="shared" si="82"/>
        <v>101</v>
      </c>
      <c r="H162" s="267">
        <f t="shared" si="83"/>
        <v>90</v>
      </c>
      <c r="I162" s="268">
        <f t="shared" si="84"/>
        <v>27506142.120000001</v>
      </c>
      <c r="J162" s="268">
        <f t="shared" si="85"/>
        <v>1</v>
      </c>
      <c r="K162" s="269">
        <f t="shared" si="86"/>
        <v>1.06</v>
      </c>
      <c r="L162" s="270">
        <f t="shared" si="162"/>
        <v>1.01</v>
      </c>
      <c r="M162" s="271">
        <f t="shared" si="88"/>
        <v>24608134.872101717</v>
      </c>
      <c r="N162" s="271">
        <f t="shared" si="89"/>
        <v>27737299.795270164</v>
      </c>
      <c r="O162" s="271">
        <f t="shared" si="90"/>
        <v>29448075.753672004</v>
      </c>
      <c r="P162" s="271">
        <f t="shared" si="91"/>
        <v>31264368.62977846</v>
      </c>
      <c r="Q162" s="271">
        <f t="shared" si="108"/>
        <v>35121004.32259801</v>
      </c>
      <c r="R162" s="272">
        <f t="shared" si="92"/>
        <v>29448075.753672004</v>
      </c>
      <c r="S162" s="271">
        <f t="shared" si="92"/>
        <v>31264368.62977846</v>
      </c>
      <c r="T162" s="271">
        <f t="shared" si="93"/>
        <v>33192686.476188242</v>
      </c>
      <c r="U162" s="271">
        <f t="shared" si="109"/>
        <v>39460713.331911534</v>
      </c>
      <c r="V162" s="271"/>
      <c r="W162" s="271">
        <f t="shared" si="94"/>
        <v>2214732138.4891543</v>
      </c>
      <c r="X162" s="271">
        <f t="shared" si="95"/>
        <v>2496356981.5743146</v>
      </c>
      <c r="Y162" s="271">
        <f t="shared" si="96"/>
        <v>2650326817.8304806</v>
      </c>
      <c r="Z162" s="272">
        <f t="shared" si="110"/>
        <v>2813793176.6800613</v>
      </c>
      <c r="AA162" s="272">
        <f t="shared" si="111"/>
        <v>3160890389.0338211</v>
      </c>
      <c r="AB162" s="272">
        <f t="shared" si="97"/>
        <v>2650326817.8304806</v>
      </c>
      <c r="AC162" s="271">
        <f t="shared" si="98"/>
        <v>2813793176.6800613</v>
      </c>
      <c r="AD162" s="271">
        <f t="shared" si="112"/>
        <v>2987341782.8569417</v>
      </c>
      <c r="AE162" s="271">
        <f t="shared" si="113"/>
        <v>3551464199.8720379</v>
      </c>
      <c r="AF162" s="271"/>
      <c r="AG162" s="33" t="str">
        <f t="shared" si="99"/>
        <v>BERTAHAP</v>
      </c>
      <c r="AH162" s="273">
        <f t="shared" si="100"/>
        <v>0</v>
      </c>
      <c r="AI162" s="274">
        <v>2</v>
      </c>
      <c r="AJ162" s="275"/>
      <c r="AK162" s="271" t="e">
        <f>IF(AJ162&gt;#REF!,"LB","KR")</f>
        <v>#REF!</v>
      </c>
      <c r="AL162" s="52">
        <f t="shared" si="101"/>
        <v>2436206000</v>
      </c>
      <c r="AM162" s="52">
        <f t="shared" si="101"/>
        <v>2745993000</v>
      </c>
      <c r="AN162" s="52">
        <f t="shared" si="101"/>
        <v>2915360000</v>
      </c>
      <c r="AO162" s="438">
        <f t="shared" si="101"/>
        <v>3095173000</v>
      </c>
      <c r="AP162" s="438">
        <f t="shared" si="102"/>
        <v>2915360000</v>
      </c>
      <c r="AQ162" s="52">
        <f t="shared" si="102"/>
        <v>3095173000</v>
      </c>
      <c r="AR162" s="52">
        <f t="shared" si="102"/>
        <v>3286076000</v>
      </c>
      <c r="AS162" s="43"/>
      <c r="AT162" s="43"/>
      <c r="AU162" s="311">
        <f t="shared" si="114"/>
        <v>-1565099.486627996</v>
      </c>
      <c r="AV162" s="311"/>
      <c r="AW162" s="311"/>
      <c r="AX162" s="311"/>
      <c r="AY162" s="311"/>
      <c r="AZ162" s="43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46"/>
      <c r="BX162" s="444"/>
      <c r="BY162" s="444" t="str">
        <f t="shared" si="156"/>
        <v>2BR-15</v>
      </c>
      <c r="BZ162" s="445">
        <f t="shared" si="157"/>
        <v>15</v>
      </c>
      <c r="CA162" s="444">
        <f t="shared" si="158"/>
        <v>101</v>
      </c>
      <c r="CB162" s="444">
        <f t="shared" si="158"/>
        <v>90</v>
      </c>
      <c r="CC162" s="444">
        <f t="shared" si="159"/>
        <v>30031205.966616005</v>
      </c>
      <c r="CD162" s="444">
        <f t="shared" si="160"/>
        <v>2484448000</v>
      </c>
      <c r="CE162" s="444">
        <f t="shared" si="160"/>
        <v>2800369000</v>
      </c>
      <c r="CF162" s="444">
        <f t="shared" si="160"/>
        <v>2973090000</v>
      </c>
      <c r="CG162" s="444">
        <f t="shared" si="160"/>
        <v>3156464000</v>
      </c>
      <c r="CH162" s="444">
        <f t="shared" si="161"/>
        <v>3351147000</v>
      </c>
      <c r="CI162" s="43"/>
      <c r="CJ162" s="438">
        <f t="shared" si="116"/>
        <v>3286076210.4227395</v>
      </c>
      <c r="CK162" s="43">
        <f t="shared" si="117"/>
        <v>3090282000</v>
      </c>
      <c r="CL162" s="43">
        <f t="shared" si="117"/>
        <v>3280884000</v>
      </c>
      <c r="CM162" s="44">
        <f t="shared" si="103"/>
        <v>46354230</v>
      </c>
      <c r="CN162" s="44">
        <f t="shared" si="104"/>
        <v>32808840</v>
      </c>
      <c r="CO162" s="44">
        <f t="shared" si="105"/>
        <v>72884000</v>
      </c>
      <c r="CP162" s="44">
        <f t="shared" si="106"/>
        <v>64482770.833333336</v>
      </c>
      <c r="CQ162" s="43">
        <f t="shared" si="118"/>
        <v>3483241483.3358808</v>
      </c>
    </row>
    <row r="163" spans="1:95">
      <c r="A163" s="3">
        <f t="shared" si="107"/>
        <v>124</v>
      </c>
      <c r="B163" s="263">
        <v>6</v>
      </c>
      <c r="C163" s="264" t="s">
        <v>163</v>
      </c>
      <c r="D163" s="299">
        <v>11</v>
      </c>
      <c r="E163" s="266"/>
      <c r="F163" s="41" t="s">
        <v>62</v>
      </c>
      <c r="G163" s="267">
        <f t="shared" si="82"/>
        <v>101</v>
      </c>
      <c r="H163" s="267">
        <f t="shared" si="83"/>
        <v>90</v>
      </c>
      <c r="I163" s="268">
        <f t="shared" si="84"/>
        <v>27506142.120000001</v>
      </c>
      <c r="J163" s="268">
        <f t="shared" si="85"/>
        <v>1</v>
      </c>
      <c r="K163" s="269">
        <f t="shared" si="86"/>
        <v>1.06</v>
      </c>
      <c r="L163" s="270">
        <f t="shared" si="162"/>
        <v>1.01</v>
      </c>
      <c r="M163" s="271">
        <f t="shared" si="88"/>
        <v>24608134.872101717</v>
      </c>
      <c r="N163" s="271">
        <f t="shared" si="89"/>
        <v>27737299.795270164</v>
      </c>
      <c r="O163" s="271">
        <f t="shared" si="90"/>
        <v>29448075.753672004</v>
      </c>
      <c r="P163" s="271">
        <f t="shared" si="91"/>
        <v>31264368.62977846</v>
      </c>
      <c r="Q163" s="271">
        <f t="shared" si="108"/>
        <v>35121004.32259801</v>
      </c>
      <c r="R163" s="272">
        <f t="shared" si="92"/>
        <v>29448075.753672004</v>
      </c>
      <c r="S163" s="271">
        <f t="shared" si="92"/>
        <v>31264368.62977846</v>
      </c>
      <c r="T163" s="271">
        <f t="shared" si="93"/>
        <v>33192686.476188242</v>
      </c>
      <c r="U163" s="271">
        <f t="shared" si="109"/>
        <v>39460713.331911534</v>
      </c>
      <c r="V163" s="271"/>
      <c r="W163" s="271">
        <f t="shared" si="94"/>
        <v>2214732138.4891543</v>
      </c>
      <c r="X163" s="271">
        <f t="shared" si="95"/>
        <v>2496356981.5743146</v>
      </c>
      <c r="Y163" s="271">
        <f t="shared" si="96"/>
        <v>2650326817.8304806</v>
      </c>
      <c r="Z163" s="272">
        <f t="shared" si="110"/>
        <v>2813793176.6800613</v>
      </c>
      <c r="AA163" s="272">
        <f t="shared" si="111"/>
        <v>3160890389.0338211</v>
      </c>
      <c r="AB163" s="272">
        <f t="shared" si="97"/>
        <v>2650326817.8304806</v>
      </c>
      <c r="AC163" s="271">
        <f t="shared" si="98"/>
        <v>2813793176.6800613</v>
      </c>
      <c r="AD163" s="271">
        <f t="shared" si="112"/>
        <v>2987341782.8569417</v>
      </c>
      <c r="AE163" s="271">
        <f t="shared" si="113"/>
        <v>3551464199.8720379</v>
      </c>
      <c r="AF163" s="271"/>
      <c r="AG163" s="33" t="str">
        <f t="shared" si="99"/>
        <v>BERTAHAP</v>
      </c>
      <c r="AH163" s="273">
        <f t="shared" si="100"/>
        <v>0</v>
      </c>
      <c r="AI163" s="274">
        <v>2</v>
      </c>
      <c r="AJ163" s="275"/>
      <c r="AK163" s="271" t="e">
        <f>IF(AJ163&gt;#REF!,"LB","KR")</f>
        <v>#REF!</v>
      </c>
      <c r="AL163" s="52">
        <f t="shared" si="101"/>
        <v>2436206000</v>
      </c>
      <c r="AM163" s="52">
        <f t="shared" si="101"/>
        <v>2745993000</v>
      </c>
      <c r="AN163" s="52">
        <f t="shared" si="101"/>
        <v>2915360000</v>
      </c>
      <c r="AO163" s="438">
        <f t="shared" si="101"/>
        <v>3095173000</v>
      </c>
      <c r="AP163" s="438">
        <f t="shared" si="102"/>
        <v>2915360000</v>
      </c>
      <c r="AQ163" s="52">
        <f t="shared" si="102"/>
        <v>3095173000</v>
      </c>
      <c r="AR163" s="52">
        <f t="shared" si="102"/>
        <v>3286076000</v>
      </c>
      <c r="AS163" s="43"/>
      <c r="AT163" s="43"/>
      <c r="AU163" s="311">
        <f t="shared" si="114"/>
        <v>-1565099.486627996</v>
      </c>
      <c r="AV163" s="311"/>
      <c r="AW163" s="311"/>
      <c r="AX163" s="311"/>
      <c r="AY163" s="311"/>
      <c r="AZ163" s="43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46"/>
      <c r="BX163" s="449"/>
      <c r="BY163" s="444" t="str">
        <f t="shared" si="156"/>
        <v>2BR-17</v>
      </c>
      <c r="BZ163" s="445">
        <f t="shared" si="157"/>
        <v>17</v>
      </c>
      <c r="CA163" s="444">
        <f t="shared" si="158"/>
        <v>85</v>
      </c>
      <c r="CB163" s="444">
        <f t="shared" si="158"/>
        <v>74</v>
      </c>
      <c r="CC163" s="444">
        <f t="shared" si="159"/>
        <v>30031205.966616005</v>
      </c>
      <c r="CD163" s="444">
        <f t="shared" si="160"/>
        <v>2042768000</v>
      </c>
      <c r="CE163" s="444">
        <f t="shared" si="160"/>
        <v>2302526000</v>
      </c>
      <c r="CF163" s="444">
        <f t="shared" si="160"/>
        <v>2444541000</v>
      </c>
      <c r="CG163" s="444">
        <f t="shared" si="160"/>
        <v>2595315000</v>
      </c>
      <c r="CH163" s="444">
        <f t="shared" si="161"/>
        <v>2755388000</v>
      </c>
      <c r="CI163" s="43"/>
      <c r="CJ163" s="438">
        <f t="shared" si="116"/>
        <v>3286076210.4227395</v>
      </c>
      <c r="CK163" s="43">
        <f t="shared" si="117"/>
        <v>3090282000</v>
      </c>
      <c r="CL163" s="43">
        <f t="shared" si="117"/>
        <v>3280884000</v>
      </c>
      <c r="CM163" s="44">
        <f t="shared" si="103"/>
        <v>46354230</v>
      </c>
      <c r="CN163" s="44">
        <f t="shared" si="104"/>
        <v>32808840</v>
      </c>
      <c r="CO163" s="44">
        <f t="shared" si="105"/>
        <v>72884000</v>
      </c>
      <c r="CP163" s="44">
        <f t="shared" si="106"/>
        <v>64482770.833333336</v>
      </c>
      <c r="CQ163" s="43">
        <f t="shared" si="118"/>
        <v>3483241483.3358808</v>
      </c>
    </row>
    <row r="164" spans="1:95">
      <c r="A164" s="3">
        <f t="shared" si="107"/>
        <v>125</v>
      </c>
      <c r="B164" s="263">
        <v>7</v>
      </c>
      <c r="C164" s="264" t="s">
        <v>163</v>
      </c>
      <c r="D164" s="299">
        <v>15</v>
      </c>
      <c r="E164" s="266"/>
      <c r="F164" s="41" t="s">
        <v>64</v>
      </c>
      <c r="G164" s="267">
        <f t="shared" si="82"/>
        <v>101</v>
      </c>
      <c r="H164" s="267">
        <f t="shared" si="83"/>
        <v>90</v>
      </c>
      <c r="I164" s="268">
        <f t="shared" si="84"/>
        <v>27506142.120000001</v>
      </c>
      <c r="J164" s="268">
        <f t="shared" si="85"/>
        <v>1</v>
      </c>
      <c r="K164" s="269">
        <f t="shared" si="86"/>
        <v>1.06</v>
      </c>
      <c r="L164" s="270">
        <f t="shared" si="162"/>
        <v>1.01</v>
      </c>
      <c r="M164" s="271">
        <f t="shared" si="88"/>
        <v>24608134.872101717</v>
      </c>
      <c r="N164" s="271">
        <f t="shared" si="89"/>
        <v>27737299.795270164</v>
      </c>
      <c r="O164" s="271">
        <f t="shared" si="90"/>
        <v>29448075.753672004</v>
      </c>
      <c r="P164" s="271">
        <f t="shared" si="91"/>
        <v>31264368.62977846</v>
      </c>
      <c r="Q164" s="271">
        <f t="shared" si="108"/>
        <v>35121004.32259801</v>
      </c>
      <c r="R164" s="272">
        <f t="shared" si="92"/>
        <v>29448075.753672004</v>
      </c>
      <c r="S164" s="271">
        <f t="shared" si="92"/>
        <v>31264368.62977846</v>
      </c>
      <c r="T164" s="271">
        <f t="shared" si="93"/>
        <v>33192686.476188242</v>
      </c>
      <c r="U164" s="271">
        <f t="shared" si="109"/>
        <v>39460713.331911534</v>
      </c>
      <c r="V164" s="271"/>
      <c r="W164" s="271">
        <f t="shared" si="94"/>
        <v>2214732138.4891543</v>
      </c>
      <c r="X164" s="271">
        <f t="shared" si="95"/>
        <v>2496356981.5743146</v>
      </c>
      <c r="Y164" s="271">
        <f t="shared" si="96"/>
        <v>2650326817.8304806</v>
      </c>
      <c r="Z164" s="272">
        <f t="shared" si="110"/>
        <v>2813793176.6800613</v>
      </c>
      <c r="AA164" s="272">
        <f t="shared" si="111"/>
        <v>3160890389.0338211</v>
      </c>
      <c r="AB164" s="272">
        <f t="shared" si="97"/>
        <v>2650326817.8304806</v>
      </c>
      <c r="AC164" s="271">
        <f t="shared" si="98"/>
        <v>2813793176.6800613</v>
      </c>
      <c r="AD164" s="271">
        <f t="shared" si="112"/>
        <v>2987341782.8569417</v>
      </c>
      <c r="AE164" s="271">
        <f t="shared" si="113"/>
        <v>3551464199.8720379</v>
      </c>
      <c r="AF164" s="271"/>
      <c r="AG164" s="33" t="str">
        <f t="shared" si="99"/>
        <v>BERTAHAP</v>
      </c>
      <c r="AH164" s="273">
        <f t="shared" si="100"/>
        <v>0</v>
      </c>
      <c r="AI164" s="274">
        <v>2</v>
      </c>
      <c r="AJ164" s="275"/>
      <c r="AK164" s="271" t="e">
        <f>IF(AJ164&gt;#REF!,"LB","KR")</f>
        <v>#REF!</v>
      </c>
      <c r="AL164" s="52">
        <f t="shared" si="101"/>
        <v>2436206000</v>
      </c>
      <c r="AM164" s="52">
        <f t="shared" si="101"/>
        <v>2745993000</v>
      </c>
      <c r="AN164" s="52">
        <f t="shared" si="101"/>
        <v>2915360000</v>
      </c>
      <c r="AO164" s="438">
        <f t="shared" si="101"/>
        <v>3095173000</v>
      </c>
      <c r="AP164" s="438">
        <f t="shared" si="102"/>
        <v>2915360000</v>
      </c>
      <c r="AQ164" s="52">
        <f t="shared" si="102"/>
        <v>3095173000</v>
      </c>
      <c r="AR164" s="52">
        <f t="shared" si="102"/>
        <v>3286076000</v>
      </c>
      <c r="AS164" s="43"/>
      <c r="AT164" s="43"/>
      <c r="AU164" s="311">
        <f t="shared" si="114"/>
        <v>-1565099.486627996</v>
      </c>
      <c r="AV164" s="311"/>
      <c r="AW164" s="311"/>
      <c r="AX164" s="311"/>
      <c r="AY164" s="311"/>
      <c r="AZ164" s="43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46"/>
      <c r="BX164" s="444"/>
      <c r="BY164" s="444" t="str">
        <f t="shared" si="156"/>
        <v>3BR-19</v>
      </c>
      <c r="BZ164" s="445">
        <f t="shared" si="157"/>
        <v>19</v>
      </c>
      <c r="CA164" s="444">
        <f t="shared" si="158"/>
        <v>138</v>
      </c>
      <c r="CB164" s="444">
        <f t="shared" si="158"/>
        <v>120</v>
      </c>
      <c r="CC164" s="444">
        <f t="shared" si="159"/>
        <v>30031205.966616005</v>
      </c>
      <c r="CD164" s="444">
        <f t="shared" si="160"/>
        <v>3312597000</v>
      </c>
      <c r="CE164" s="444">
        <f t="shared" si="160"/>
        <v>3733826000</v>
      </c>
      <c r="CF164" s="444">
        <f t="shared" si="160"/>
        <v>3964120000</v>
      </c>
      <c r="CG164" s="444">
        <f t="shared" si="160"/>
        <v>4208618000</v>
      </c>
      <c r="CH164" s="444">
        <f t="shared" si="161"/>
        <v>4468196000</v>
      </c>
      <c r="CI164" s="43"/>
      <c r="CJ164" s="438">
        <f t="shared" si="116"/>
        <v>3286076210.4227395</v>
      </c>
      <c r="CK164" s="43">
        <f t="shared" si="117"/>
        <v>3090282000</v>
      </c>
      <c r="CL164" s="43">
        <f t="shared" si="117"/>
        <v>3280884000</v>
      </c>
      <c r="CM164" s="44">
        <f t="shared" si="103"/>
        <v>46354230</v>
      </c>
      <c r="CN164" s="44">
        <f t="shared" si="104"/>
        <v>32808840</v>
      </c>
      <c r="CO164" s="44">
        <f t="shared" si="105"/>
        <v>72884000</v>
      </c>
      <c r="CP164" s="44">
        <f t="shared" si="106"/>
        <v>64482770.833333336</v>
      </c>
      <c r="CQ164" s="43">
        <f t="shared" si="118"/>
        <v>3483241483.3358808</v>
      </c>
    </row>
    <row r="165" spans="1:95">
      <c r="A165" s="3">
        <f t="shared" si="107"/>
        <v>126</v>
      </c>
      <c r="B165" s="263">
        <v>8</v>
      </c>
      <c r="C165" s="264" t="s">
        <v>163</v>
      </c>
      <c r="D165" s="299">
        <v>17</v>
      </c>
      <c r="E165" s="266"/>
      <c r="F165" s="41" t="s">
        <v>67</v>
      </c>
      <c r="G165" s="267">
        <f t="shared" si="82"/>
        <v>85</v>
      </c>
      <c r="H165" s="267">
        <f t="shared" si="83"/>
        <v>74</v>
      </c>
      <c r="I165" s="268">
        <f t="shared" si="84"/>
        <v>27506142.120000001</v>
      </c>
      <c r="J165" s="268">
        <f t="shared" si="85"/>
        <v>1</v>
      </c>
      <c r="K165" s="269">
        <f t="shared" si="86"/>
        <v>1.06</v>
      </c>
      <c r="L165" s="270">
        <f t="shared" si="162"/>
        <v>1.01</v>
      </c>
      <c r="M165" s="271">
        <f t="shared" si="88"/>
        <v>24608134.872101717</v>
      </c>
      <c r="N165" s="271">
        <f t="shared" si="89"/>
        <v>27737299.795270164</v>
      </c>
      <c r="O165" s="271">
        <f t="shared" si="90"/>
        <v>29448075.753672004</v>
      </c>
      <c r="P165" s="271">
        <f t="shared" si="91"/>
        <v>31264368.62977846</v>
      </c>
      <c r="Q165" s="271">
        <f t="shared" si="108"/>
        <v>35121004.32259801</v>
      </c>
      <c r="R165" s="272">
        <f t="shared" si="92"/>
        <v>29448075.753672004</v>
      </c>
      <c r="S165" s="271">
        <f t="shared" si="92"/>
        <v>31264368.62977846</v>
      </c>
      <c r="T165" s="271">
        <f t="shared" si="93"/>
        <v>33192686.476188242</v>
      </c>
      <c r="U165" s="271">
        <f t="shared" si="109"/>
        <v>39460713.331911534</v>
      </c>
      <c r="V165" s="271"/>
      <c r="W165" s="271">
        <f t="shared" si="94"/>
        <v>1821001980.535527</v>
      </c>
      <c r="X165" s="271">
        <f t="shared" si="95"/>
        <v>2052560184.849992</v>
      </c>
      <c r="Y165" s="271">
        <f t="shared" si="96"/>
        <v>2179157605.7717285</v>
      </c>
      <c r="Z165" s="272">
        <f t="shared" si="110"/>
        <v>2313563278.6036062</v>
      </c>
      <c r="AA165" s="272">
        <f t="shared" si="111"/>
        <v>2598954319.8722529</v>
      </c>
      <c r="AB165" s="272">
        <f t="shared" si="97"/>
        <v>2179157605.7717285</v>
      </c>
      <c r="AC165" s="271">
        <f t="shared" si="98"/>
        <v>2313563278.6036062</v>
      </c>
      <c r="AD165" s="271">
        <f t="shared" si="112"/>
        <v>2456258799.2379298</v>
      </c>
      <c r="AE165" s="271">
        <f t="shared" si="113"/>
        <v>2920092786.5614533</v>
      </c>
      <c r="AF165" s="271"/>
      <c r="AG165" s="33" t="str">
        <f t="shared" si="99"/>
        <v>BERTAHAP</v>
      </c>
      <c r="AH165" s="273">
        <f t="shared" si="100"/>
        <v>0</v>
      </c>
      <c r="AI165" s="274">
        <v>2</v>
      </c>
      <c r="AJ165" s="275"/>
      <c r="AK165" s="271" t="e">
        <f>IF(AJ165&gt;#REF!,"LB","KR")</f>
        <v>#REF!</v>
      </c>
      <c r="AL165" s="52">
        <f t="shared" si="101"/>
        <v>2003103000</v>
      </c>
      <c r="AM165" s="52">
        <f t="shared" si="101"/>
        <v>2257817000</v>
      </c>
      <c r="AN165" s="52">
        <f t="shared" si="101"/>
        <v>2397074000</v>
      </c>
      <c r="AO165" s="438">
        <f t="shared" si="101"/>
        <v>2544920000</v>
      </c>
      <c r="AP165" s="438">
        <f t="shared" si="102"/>
        <v>2397074000</v>
      </c>
      <c r="AQ165" s="52">
        <f t="shared" si="102"/>
        <v>2544920000</v>
      </c>
      <c r="AR165" s="52">
        <f t="shared" si="102"/>
        <v>2701885000</v>
      </c>
      <c r="AS165" s="43"/>
      <c r="AT165" s="43"/>
      <c r="AU165" s="311">
        <f t="shared" si="114"/>
        <v>-1565099.486627996</v>
      </c>
      <c r="AV165" s="311"/>
      <c r="AW165" s="311"/>
      <c r="AX165" s="311"/>
      <c r="AY165" s="311"/>
      <c r="AZ165" s="43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46">
        <v>35</v>
      </c>
      <c r="BX165" s="449" t="s">
        <v>164</v>
      </c>
      <c r="BY165" s="444" t="str">
        <f t="shared" ref="BY165:BY171" si="163">F213</f>
        <v>2BR-5</v>
      </c>
      <c r="BZ165" s="445" t="str">
        <f t="shared" ref="BZ165:BZ171" si="164">D213</f>
        <v>05</v>
      </c>
      <c r="CA165" s="444">
        <f t="shared" ref="CA165:CB171" si="165">G213</f>
        <v>85</v>
      </c>
      <c r="CB165" s="444">
        <f t="shared" si="165"/>
        <v>74</v>
      </c>
      <c r="CC165" s="444">
        <f t="shared" ref="CC165:CC171" si="166">O213</f>
        <v>30031205.966616005</v>
      </c>
      <c r="CD165" s="444">
        <f t="shared" ref="CD165:CG171" si="167">AL213</f>
        <v>2042768000</v>
      </c>
      <c r="CE165" s="444">
        <f t="shared" si="167"/>
        <v>2302526000</v>
      </c>
      <c r="CF165" s="444">
        <f t="shared" si="167"/>
        <v>2444541000</v>
      </c>
      <c r="CG165" s="444">
        <f t="shared" si="167"/>
        <v>2595315000</v>
      </c>
      <c r="CH165" s="444">
        <f t="shared" ref="CH165:CH171" si="168">AR213</f>
        <v>2755388000</v>
      </c>
      <c r="CI165" s="43">
        <v>7</v>
      </c>
      <c r="CJ165" s="438">
        <f t="shared" si="116"/>
        <v>2701884860.5325255</v>
      </c>
      <c r="CK165" s="43">
        <f t="shared" si="117"/>
        <v>2540899000</v>
      </c>
      <c r="CL165" s="43">
        <f t="shared" si="117"/>
        <v>2697616000</v>
      </c>
      <c r="CM165" s="44">
        <f t="shared" si="103"/>
        <v>38113485</v>
      </c>
      <c r="CN165" s="44">
        <f t="shared" si="104"/>
        <v>26976160</v>
      </c>
      <c r="CO165" s="44">
        <f t="shared" si="105"/>
        <v>59926850</v>
      </c>
      <c r="CP165" s="44">
        <f t="shared" si="106"/>
        <v>53019166.666666664</v>
      </c>
      <c r="CQ165" s="43">
        <f t="shared" si="118"/>
        <v>2863998836.0791192</v>
      </c>
    </row>
    <row r="166" spans="1:95">
      <c r="A166" s="3">
        <f t="shared" si="107"/>
        <v>127</v>
      </c>
      <c r="B166" s="263">
        <v>9</v>
      </c>
      <c r="C166" s="264" t="s">
        <v>163</v>
      </c>
      <c r="D166" s="299">
        <v>19</v>
      </c>
      <c r="E166" s="266"/>
      <c r="F166" s="41" t="s">
        <v>78</v>
      </c>
      <c r="G166" s="267">
        <f t="shared" si="82"/>
        <v>138</v>
      </c>
      <c r="H166" s="267">
        <f t="shared" si="83"/>
        <v>120</v>
      </c>
      <c r="I166" s="268">
        <f t="shared" si="84"/>
        <v>27506142.120000001</v>
      </c>
      <c r="J166" s="268">
        <f t="shared" si="85"/>
        <v>1</v>
      </c>
      <c r="K166" s="269">
        <f t="shared" si="86"/>
        <v>1.06</v>
      </c>
      <c r="L166" s="270">
        <f t="shared" si="162"/>
        <v>1.01</v>
      </c>
      <c r="M166" s="271">
        <f t="shared" si="88"/>
        <v>24608134.872101717</v>
      </c>
      <c r="N166" s="271">
        <f t="shared" si="89"/>
        <v>27737299.795270164</v>
      </c>
      <c r="O166" s="271">
        <f t="shared" si="90"/>
        <v>29448075.753672004</v>
      </c>
      <c r="P166" s="271">
        <f t="shared" si="91"/>
        <v>31264368.62977846</v>
      </c>
      <c r="Q166" s="271">
        <f t="shared" si="108"/>
        <v>35121004.32259801</v>
      </c>
      <c r="R166" s="272">
        <f t="shared" si="92"/>
        <v>29448075.753672004</v>
      </c>
      <c r="S166" s="271">
        <f t="shared" si="92"/>
        <v>31264368.62977846</v>
      </c>
      <c r="T166" s="271">
        <f t="shared" si="93"/>
        <v>33192686.476188242</v>
      </c>
      <c r="U166" s="271">
        <f t="shared" si="109"/>
        <v>39460713.331911534</v>
      </c>
      <c r="V166" s="271"/>
      <c r="W166" s="271">
        <f t="shared" si="94"/>
        <v>2952976184.6522059</v>
      </c>
      <c r="X166" s="271">
        <f t="shared" si="95"/>
        <v>3328475975.4324198</v>
      </c>
      <c r="Y166" s="271">
        <f t="shared" si="96"/>
        <v>3533769090.4406404</v>
      </c>
      <c r="Z166" s="272">
        <f t="shared" si="110"/>
        <v>3751724235.5734153</v>
      </c>
      <c r="AA166" s="272">
        <f t="shared" si="111"/>
        <v>4214520518.7117615</v>
      </c>
      <c r="AB166" s="272">
        <f t="shared" si="97"/>
        <v>3533769090.4406404</v>
      </c>
      <c r="AC166" s="271">
        <f t="shared" si="98"/>
        <v>3751724235.5734153</v>
      </c>
      <c r="AD166" s="271">
        <f t="shared" si="112"/>
        <v>3983122377.1425891</v>
      </c>
      <c r="AE166" s="271">
        <f t="shared" si="113"/>
        <v>4735285599.8293839</v>
      </c>
      <c r="AF166" s="271"/>
      <c r="AG166" s="33" t="str">
        <f t="shared" si="99"/>
        <v>BERTAHAP</v>
      </c>
      <c r="AH166" s="273">
        <f t="shared" si="100"/>
        <v>0</v>
      </c>
      <c r="AI166" s="274">
        <v>2</v>
      </c>
      <c r="AJ166" s="275"/>
      <c r="AK166" s="271" t="e">
        <f>IF(AJ166&gt;#REF!,"LB","KR")</f>
        <v>#REF!</v>
      </c>
      <c r="AL166" s="52">
        <f t="shared" si="101"/>
        <v>3248274000</v>
      </c>
      <c r="AM166" s="52">
        <f t="shared" si="101"/>
        <v>3661324000</v>
      </c>
      <c r="AN166" s="52">
        <f t="shared" si="101"/>
        <v>3887146000</v>
      </c>
      <c r="AO166" s="438">
        <f t="shared" si="101"/>
        <v>4126897000</v>
      </c>
      <c r="AP166" s="438">
        <f t="shared" si="102"/>
        <v>3887146000</v>
      </c>
      <c r="AQ166" s="52">
        <f t="shared" si="102"/>
        <v>4126897000</v>
      </c>
      <c r="AR166" s="52">
        <f t="shared" si="102"/>
        <v>4381435000</v>
      </c>
      <c r="AS166" s="43"/>
      <c r="AT166" s="43"/>
      <c r="AU166" s="311">
        <f t="shared" si="114"/>
        <v>-1565099.486627996</v>
      </c>
      <c r="AV166" s="311"/>
      <c r="AW166" s="311"/>
      <c r="AX166" s="311"/>
      <c r="AY166" s="311"/>
      <c r="AZ166" s="43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46"/>
      <c r="BX166" s="444"/>
      <c r="BY166" s="444" t="str">
        <f t="shared" si="163"/>
        <v>2BR-7</v>
      </c>
      <c r="BZ166" s="445" t="str">
        <f t="shared" si="164"/>
        <v>07</v>
      </c>
      <c r="CA166" s="444">
        <f t="shared" si="165"/>
        <v>101</v>
      </c>
      <c r="CB166" s="444">
        <f t="shared" si="165"/>
        <v>90</v>
      </c>
      <c r="CC166" s="444">
        <f t="shared" si="166"/>
        <v>30031205.966616005</v>
      </c>
      <c r="CD166" s="444">
        <f t="shared" si="167"/>
        <v>2484448000</v>
      </c>
      <c r="CE166" s="444">
        <f t="shared" si="167"/>
        <v>2800369000</v>
      </c>
      <c r="CF166" s="444">
        <f t="shared" si="167"/>
        <v>2973090000</v>
      </c>
      <c r="CG166" s="444">
        <f t="shared" si="167"/>
        <v>3156464000</v>
      </c>
      <c r="CH166" s="444">
        <f t="shared" si="168"/>
        <v>3351147000</v>
      </c>
      <c r="CI166" s="43"/>
      <c r="CJ166" s="438">
        <f t="shared" si="116"/>
        <v>4381434593.3377466</v>
      </c>
      <c r="CK166" s="43">
        <f t="shared" si="117"/>
        <v>4120375000</v>
      </c>
      <c r="CL166" s="43">
        <f t="shared" si="117"/>
        <v>4374511000</v>
      </c>
      <c r="CM166" s="44">
        <f t="shared" si="103"/>
        <v>61805625</v>
      </c>
      <c r="CN166" s="44">
        <f t="shared" si="104"/>
        <v>43745110</v>
      </c>
      <c r="CO166" s="44">
        <f t="shared" si="105"/>
        <v>97178650</v>
      </c>
      <c r="CP166" s="44">
        <f t="shared" si="106"/>
        <v>85977020.833333328</v>
      </c>
      <c r="CQ166" s="43">
        <f t="shared" si="118"/>
        <v>4644320916.1034422</v>
      </c>
    </row>
    <row r="167" spans="1:95">
      <c r="A167" s="3">
        <f t="shared" si="107"/>
        <v>128</v>
      </c>
      <c r="B167" s="263">
        <v>10</v>
      </c>
      <c r="C167" s="264" t="s">
        <v>163</v>
      </c>
      <c r="D167" s="299">
        <v>21</v>
      </c>
      <c r="E167" s="266"/>
      <c r="F167" s="41" t="s">
        <v>84</v>
      </c>
      <c r="G167" s="267">
        <f t="shared" si="82"/>
        <v>132</v>
      </c>
      <c r="H167" s="267">
        <f t="shared" si="83"/>
        <v>112</v>
      </c>
      <c r="I167" s="268">
        <f t="shared" si="84"/>
        <v>27506142.120000001</v>
      </c>
      <c r="J167" s="268">
        <f t="shared" si="85"/>
        <v>3</v>
      </c>
      <c r="K167" s="269">
        <f t="shared" si="86"/>
        <v>1.1000000000000001</v>
      </c>
      <c r="L167" s="270">
        <f t="shared" si="162"/>
        <v>1.01</v>
      </c>
      <c r="M167" s="271">
        <f t="shared" si="88"/>
        <v>25536743.735199891</v>
      </c>
      <c r="N167" s="271">
        <f t="shared" si="89"/>
        <v>28783990.353582241</v>
      </c>
      <c r="O167" s="271">
        <f t="shared" si="90"/>
        <v>30559323.895320002</v>
      </c>
      <c r="P167" s="271">
        <f t="shared" si="91"/>
        <v>32444156.125241794</v>
      </c>
      <c r="Q167" s="271">
        <f t="shared" si="108"/>
        <v>36446325.240431897</v>
      </c>
      <c r="R167" s="272">
        <f t="shared" si="92"/>
        <v>30559323.895320002</v>
      </c>
      <c r="S167" s="271">
        <f t="shared" si="92"/>
        <v>32444156.125241794</v>
      </c>
      <c r="T167" s="271">
        <f t="shared" si="93"/>
        <v>34445240.682836853</v>
      </c>
      <c r="U167" s="271">
        <f t="shared" si="109"/>
        <v>40949796.853870459</v>
      </c>
      <c r="V167" s="271"/>
      <c r="W167" s="271">
        <f t="shared" si="94"/>
        <v>2860115298.3423877</v>
      </c>
      <c r="X167" s="271">
        <f t="shared" si="95"/>
        <v>3223806919.6012111</v>
      </c>
      <c r="Y167" s="271">
        <f t="shared" si="96"/>
        <v>3422644276.2758403</v>
      </c>
      <c r="Z167" s="272">
        <f t="shared" si="110"/>
        <v>3633745486.027081</v>
      </c>
      <c r="AA167" s="272">
        <f t="shared" si="111"/>
        <v>4081988426.9283724</v>
      </c>
      <c r="AB167" s="272">
        <f t="shared" si="97"/>
        <v>3422644276.2758403</v>
      </c>
      <c r="AC167" s="271">
        <f t="shared" si="98"/>
        <v>3633745486.027081</v>
      </c>
      <c r="AD167" s="271">
        <f t="shared" si="112"/>
        <v>3857866956.4777274</v>
      </c>
      <c r="AE167" s="271">
        <f t="shared" si="113"/>
        <v>4586377247.6334915</v>
      </c>
      <c r="AF167" s="271"/>
      <c r="AG167" s="33" t="str">
        <f t="shared" si="99"/>
        <v>BERTAHAP</v>
      </c>
      <c r="AH167" s="273">
        <f t="shared" si="100"/>
        <v>0</v>
      </c>
      <c r="AI167" s="274">
        <v>2</v>
      </c>
      <c r="AJ167" s="275"/>
      <c r="AK167" s="271" t="e">
        <f>IF(AJ167&gt;#REF!,"LB","KR")</f>
        <v>#REF!</v>
      </c>
      <c r="AL167" s="52">
        <f t="shared" si="101"/>
        <v>3146127000</v>
      </c>
      <c r="AM167" s="52">
        <f t="shared" si="101"/>
        <v>3546188000</v>
      </c>
      <c r="AN167" s="52">
        <f t="shared" si="101"/>
        <v>3764909000</v>
      </c>
      <c r="AO167" s="438">
        <f t="shared" ref="AO167:AO230" si="169">ROUNDUP((Z167*(1+$J$5)),-3)</f>
        <v>3997121000</v>
      </c>
      <c r="AP167" s="438">
        <f t="shared" si="102"/>
        <v>3764909000</v>
      </c>
      <c r="AQ167" s="52">
        <f t="shared" si="102"/>
        <v>3997121000</v>
      </c>
      <c r="AR167" s="52">
        <f t="shared" si="102"/>
        <v>4243654000</v>
      </c>
      <c r="AS167" s="43"/>
      <c r="AT167" s="43"/>
      <c r="AU167" s="311">
        <f t="shared" si="114"/>
        <v>-453851.34497999772</v>
      </c>
      <c r="AV167" s="311"/>
      <c r="AW167" s="311"/>
      <c r="AX167" s="311"/>
      <c r="AY167" s="311"/>
      <c r="AZ167" s="43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46"/>
      <c r="BX167" s="444"/>
      <c r="BY167" s="444" t="str">
        <f t="shared" si="163"/>
        <v>2BR-9</v>
      </c>
      <c r="BZ167" s="445" t="str">
        <f t="shared" si="164"/>
        <v>09</v>
      </c>
      <c r="CA167" s="444">
        <f t="shared" si="165"/>
        <v>101</v>
      </c>
      <c r="CB167" s="444">
        <f t="shared" si="165"/>
        <v>90</v>
      </c>
      <c r="CC167" s="444">
        <f t="shared" si="166"/>
        <v>30031205.966616005</v>
      </c>
      <c r="CD167" s="444">
        <f t="shared" si="167"/>
        <v>2484448000</v>
      </c>
      <c r="CE167" s="444">
        <f t="shared" si="167"/>
        <v>2800369000</v>
      </c>
      <c r="CF167" s="444">
        <f t="shared" si="167"/>
        <v>2973090000</v>
      </c>
      <c r="CG167" s="444">
        <f t="shared" si="167"/>
        <v>3156464000</v>
      </c>
      <c r="CH167" s="444">
        <f t="shared" si="168"/>
        <v>3351147000</v>
      </c>
      <c r="CI167" s="43"/>
      <c r="CJ167" s="438">
        <f t="shared" si="116"/>
        <v>4243654305.6821547</v>
      </c>
      <c r="CK167" s="43">
        <f t="shared" si="117"/>
        <v>3990804000</v>
      </c>
      <c r="CL167" s="43">
        <f t="shared" si="117"/>
        <v>4236949000</v>
      </c>
      <c r="CM167" s="44">
        <f t="shared" si="103"/>
        <v>59862060</v>
      </c>
      <c r="CN167" s="44">
        <f t="shared" si="104"/>
        <v>42369490</v>
      </c>
      <c r="CO167" s="44">
        <f t="shared" si="105"/>
        <v>94122725</v>
      </c>
      <c r="CP167" s="44">
        <f t="shared" si="106"/>
        <v>83273354.166666672</v>
      </c>
      <c r="CQ167" s="43">
        <f t="shared" si="118"/>
        <v>4498274403.9650517</v>
      </c>
    </row>
    <row r="168" spans="1:95">
      <c r="A168" s="3">
        <f t="shared" si="107"/>
        <v>129</v>
      </c>
      <c r="B168" s="263">
        <v>1</v>
      </c>
      <c r="C168" s="264" t="s">
        <v>165</v>
      </c>
      <c r="D168" s="265" t="s">
        <v>19</v>
      </c>
      <c r="E168" s="266"/>
      <c r="F168" s="41" t="s">
        <v>72</v>
      </c>
      <c r="G168" s="267">
        <f t="shared" ref="G168:G231" si="170">SUMIF($X$10:$X$28,F168,$AD$10:$AD$28)</f>
        <v>175</v>
      </c>
      <c r="H168" s="267">
        <f t="shared" ref="H168:H231" si="171">SUMIF($X$10:$X$28,F168,$Z$10:$Z$28)</f>
        <v>156</v>
      </c>
      <c r="I168" s="268">
        <f t="shared" ref="I168:I231" si="172">$I$27</f>
        <v>27506142.120000001</v>
      </c>
      <c r="J168" s="268">
        <f t="shared" ref="J168:J231" si="173">SUMIF($AR$4:$AR$22,D168,$AS$4:$AS$22)</f>
        <v>5</v>
      </c>
      <c r="K168" s="269">
        <f t="shared" ref="K168:K231" si="174">IF(J168=$AN$25,$AM$25,IF(J168=$AN$26,$AM$26,IF(J168=$AN$27,$AM$27,IF(J168=$AN$28,$AM$28,IF(J168=$AN$29,$AM$29,IF(J168=$AN$30,$AM$30))))))</f>
        <v>1.08</v>
      </c>
      <c r="L168" s="319">
        <f t="shared" ref="L168:L175" si="175">SUMIF($AR$4:$AR$22,D168,$BL$4:$BL$22)</f>
        <v>1.02</v>
      </c>
      <c r="M168" s="271">
        <f t="shared" ref="M168:M231" si="176">$O168/(1+6%/12)^36</f>
        <v>25320681.276954275</v>
      </c>
      <c r="N168" s="271">
        <f t="shared" ref="N168:N231" si="177">$O168/(1+6%/12)^12</f>
        <v>28540453.441499729</v>
      </c>
      <c r="O168" s="271">
        <f t="shared" ref="O168:O231" si="178">$I$27*K168*L168</f>
        <v>30300766.159392003</v>
      </c>
      <c r="P168" s="271">
        <f t="shared" ref="P168:P231" si="179">$O168*(1+6%/12)^12</f>
        <v>32169651.113921117</v>
      </c>
      <c r="Q168" s="271">
        <f t="shared" si="108"/>
        <v>36137958.492223024</v>
      </c>
      <c r="R168" s="272">
        <f t="shared" ref="R168:S231" si="180">O168</f>
        <v>30300766.159392003</v>
      </c>
      <c r="S168" s="271">
        <f t="shared" si="180"/>
        <v>32169651.113921117</v>
      </c>
      <c r="T168" s="271">
        <f t="shared" ref="T168:T231" si="181">$O168*(1+6%/12)^24</f>
        <v>34153804.80307208</v>
      </c>
      <c r="U168" s="271">
        <f t="shared" si="109"/>
        <v>40603326.925493881</v>
      </c>
      <c r="V168" s="271"/>
      <c r="W168" s="271">
        <f t="shared" ref="W168:W231" si="182">M168*H168</f>
        <v>3950026279.2048669</v>
      </c>
      <c r="X168" s="271">
        <f t="shared" ref="X168:X231" si="183">N168*H168</f>
        <v>4452310736.8739576</v>
      </c>
      <c r="Y168" s="271">
        <f t="shared" ref="Y168:Y231" si="184">O168*H168</f>
        <v>4726919520.8651524</v>
      </c>
      <c r="Z168" s="272">
        <f t="shared" si="110"/>
        <v>5018465573.7716942</v>
      </c>
      <c r="AA168" s="272">
        <f t="shared" si="111"/>
        <v>5637521524.7867918</v>
      </c>
      <c r="AB168" s="272">
        <f t="shared" ref="AB168:AB231" si="185">R168*H168</f>
        <v>4726919520.8651524</v>
      </c>
      <c r="AC168" s="271">
        <f t="shared" ref="AC168:AC231" si="186">S168*H168</f>
        <v>5018465573.7716942</v>
      </c>
      <c r="AD168" s="271">
        <f t="shared" si="112"/>
        <v>5327993549.2792444</v>
      </c>
      <c r="AE168" s="271">
        <f t="shared" si="113"/>
        <v>6334119000.3770456</v>
      </c>
      <c r="AF168" s="271"/>
      <c r="AG168" s="33" t="str">
        <f t="shared" ref="AG168:AG231" si="187">IF(AI168=$H$32,$M$32,IF(AI168=$H$33,$M$33,IF(AI168=$H$34,$M$34)))</f>
        <v>BERTAHAP</v>
      </c>
      <c r="AH168" s="273">
        <f t="shared" ref="AH168:AH231" si="188">IF(AG168=$M$32,$N$32,IF(AG168=$M$33,$N$33,$N$34))</f>
        <v>0</v>
      </c>
      <c r="AI168" s="274">
        <v>2</v>
      </c>
      <c r="AJ168" s="275"/>
      <c r="AK168" s="271" t="e">
        <f>IF(AJ168&gt;#REF!,"LB","KR")</f>
        <v>#REF!</v>
      </c>
      <c r="AL168" s="52">
        <f t="shared" ref="AL168:AO231" si="189">ROUNDUP((W168*(1+$J$5)),-3)</f>
        <v>4345029000</v>
      </c>
      <c r="AM168" s="52">
        <f t="shared" si="189"/>
        <v>4897542000</v>
      </c>
      <c r="AN168" s="52">
        <f t="shared" si="189"/>
        <v>5199612000</v>
      </c>
      <c r="AO168" s="438">
        <f t="shared" si="169"/>
        <v>5520313000</v>
      </c>
      <c r="AP168" s="438">
        <f t="shared" ref="AP168:AR231" si="190">ROUNDUP((AB168*(1+$J$5)),-3)</f>
        <v>5199612000</v>
      </c>
      <c r="AQ168" s="52">
        <f t="shared" si="190"/>
        <v>5520313000</v>
      </c>
      <c r="AR168" s="52">
        <f t="shared" si="190"/>
        <v>5860793000</v>
      </c>
      <c r="AS168" s="43"/>
      <c r="AT168" s="43"/>
      <c r="AU168" s="311">
        <f t="shared" si="114"/>
        <v>-712409.08090799674</v>
      </c>
      <c r="AV168" s="311"/>
      <c r="AW168" s="311"/>
      <c r="AX168" s="311"/>
      <c r="AY168" s="311"/>
      <c r="AZ168" s="43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46"/>
      <c r="BX168" s="444"/>
      <c r="BY168" s="444" t="str">
        <f t="shared" si="163"/>
        <v>2BR-11</v>
      </c>
      <c r="BZ168" s="445">
        <f t="shared" si="164"/>
        <v>11</v>
      </c>
      <c r="CA168" s="444">
        <f t="shared" si="165"/>
        <v>101</v>
      </c>
      <c r="CB168" s="444">
        <f t="shared" si="165"/>
        <v>90</v>
      </c>
      <c r="CC168" s="444">
        <f t="shared" si="166"/>
        <v>30031205.966616005</v>
      </c>
      <c r="CD168" s="444">
        <f t="shared" si="167"/>
        <v>2484448000</v>
      </c>
      <c r="CE168" s="444">
        <f t="shared" si="167"/>
        <v>2800369000</v>
      </c>
      <c r="CF168" s="444">
        <f t="shared" si="167"/>
        <v>2973090000</v>
      </c>
      <c r="CG168" s="444">
        <f t="shared" si="167"/>
        <v>3156464000</v>
      </c>
      <c r="CH168" s="444">
        <f t="shared" si="168"/>
        <v>3351147000</v>
      </c>
      <c r="CI168" s="43"/>
      <c r="CJ168" s="438">
        <f t="shared" si="116"/>
        <v>5860793313.7783852</v>
      </c>
      <c r="CK168" s="43">
        <f t="shared" si="117"/>
        <v>5511589000</v>
      </c>
      <c r="CL168" s="43">
        <f t="shared" si="117"/>
        <v>5851532000</v>
      </c>
      <c r="CM168" s="44">
        <f t="shared" ref="CM168:CM231" si="191">(CK168*90%)*40%/24</f>
        <v>82673835</v>
      </c>
      <c r="CN168" s="44">
        <f t="shared" ref="CN168:CN231" si="192">(CL168*90%)*40%/36</f>
        <v>58515320</v>
      </c>
      <c r="CO168" s="44">
        <f t="shared" ref="CO168:CO231" si="193">(AN168*90%)/36</f>
        <v>129990300</v>
      </c>
      <c r="CP168" s="44">
        <f t="shared" ref="CP168:CP231" si="194">AO168/48</f>
        <v>115006520.83333333</v>
      </c>
      <c r="CQ168" s="43">
        <f t="shared" si="118"/>
        <v>6212441221.1670303</v>
      </c>
    </row>
    <row r="169" spans="1:95">
      <c r="A169" s="3">
        <f t="shared" ref="A169:A232" si="195">A168+1</f>
        <v>130</v>
      </c>
      <c r="B169" s="263">
        <v>2</v>
      </c>
      <c r="C169" s="264" t="s">
        <v>165</v>
      </c>
      <c r="D169" s="265" t="s">
        <v>29</v>
      </c>
      <c r="E169" s="266"/>
      <c r="F169" s="41" t="s">
        <v>74</v>
      </c>
      <c r="G169" s="267">
        <f t="shared" si="170"/>
        <v>85</v>
      </c>
      <c r="H169" s="267">
        <f t="shared" si="171"/>
        <v>74</v>
      </c>
      <c r="I169" s="268">
        <f t="shared" si="172"/>
        <v>27506142.120000001</v>
      </c>
      <c r="J169" s="268">
        <f t="shared" si="173"/>
        <v>1</v>
      </c>
      <c r="K169" s="269">
        <f t="shared" si="174"/>
        <v>1.06</v>
      </c>
      <c r="L169" s="319">
        <f t="shared" si="175"/>
        <v>1.02</v>
      </c>
      <c r="M169" s="271">
        <f t="shared" si="176"/>
        <v>24851779.771825496</v>
      </c>
      <c r="N169" s="271">
        <f t="shared" si="177"/>
        <v>28011926.525916401</v>
      </c>
      <c r="O169" s="271">
        <f t="shared" si="178"/>
        <v>29739640.860144004</v>
      </c>
      <c r="P169" s="271">
        <f t="shared" si="179"/>
        <v>31573916.83403369</v>
      </c>
      <c r="Q169" s="271">
        <f t="shared" ref="Q169:Q232" si="196">P169*$Q$39</f>
        <v>35468737.038663335</v>
      </c>
      <c r="R169" s="272">
        <f t="shared" si="180"/>
        <v>29739640.860144004</v>
      </c>
      <c r="S169" s="271">
        <f t="shared" si="180"/>
        <v>31573916.83403369</v>
      </c>
      <c r="T169" s="271">
        <f t="shared" si="181"/>
        <v>33521326.93634852</v>
      </c>
      <c r="U169" s="271">
        <f t="shared" ref="U169:U232" si="197">T169*$U$39</f>
        <v>39851413.463910654</v>
      </c>
      <c r="V169" s="271"/>
      <c r="W169" s="271">
        <f t="shared" si="182"/>
        <v>1839031703.1150868</v>
      </c>
      <c r="X169" s="271">
        <f t="shared" si="183"/>
        <v>2072882562.9178138</v>
      </c>
      <c r="Y169" s="271">
        <f t="shared" si="184"/>
        <v>2200733423.6506562</v>
      </c>
      <c r="Z169" s="272">
        <f t="shared" ref="Z169:Z232" si="198">P169*H169</f>
        <v>2336469845.718493</v>
      </c>
      <c r="AA169" s="272">
        <f t="shared" ref="AA169:AA232" si="199">H169*Q169</f>
        <v>2624686540.8610868</v>
      </c>
      <c r="AB169" s="272">
        <f t="shared" si="185"/>
        <v>2200733423.6506562</v>
      </c>
      <c r="AC169" s="271">
        <f t="shared" si="186"/>
        <v>2336469845.718493</v>
      </c>
      <c r="AD169" s="271">
        <f t="shared" ref="AD169:AD232" si="200">T169*H169</f>
        <v>2480578193.2897906</v>
      </c>
      <c r="AE169" s="271">
        <f t="shared" ref="AE169:AE232" si="201">H169*U169</f>
        <v>2949004596.3293886</v>
      </c>
      <c r="AF169" s="271"/>
      <c r="AG169" s="33" t="str">
        <f t="shared" si="187"/>
        <v>BERTAHAP</v>
      </c>
      <c r="AH169" s="273">
        <f t="shared" si="188"/>
        <v>0</v>
      </c>
      <c r="AI169" s="274">
        <v>2</v>
      </c>
      <c r="AJ169" s="275"/>
      <c r="AK169" s="271" t="e">
        <f>IF(AJ169&gt;#REF!,"LB","KR")</f>
        <v>#REF!</v>
      </c>
      <c r="AL169" s="52">
        <f t="shared" si="189"/>
        <v>2022935000</v>
      </c>
      <c r="AM169" s="52">
        <f t="shared" si="189"/>
        <v>2280171000</v>
      </c>
      <c r="AN169" s="52">
        <f t="shared" si="189"/>
        <v>2420807000</v>
      </c>
      <c r="AO169" s="438">
        <f t="shared" si="169"/>
        <v>2570117000</v>
      </c>
      <c r="AP169" s="438">
        <f t="shared" si="190"/>
        <v>2420807000</v>
      </c>
      <c r="AQ169" s="52">
        <f t="shared" si="190"/>
        <v>2570117000</v>
      </c>
      <c r="AR169" s="52">
        <f t="shared" si="190"/>
        <v>2728637000</v>
      </c>
      <c r="AS169" s="43"/>
      <c r="AT169" s="43"/>
      <c r="AU169" s="311">
        <f t="shared" ref="AU169:AU232" si="202">O169-$O$318</f>
        <v>-1273534.3801559955</v>
      </c>
      <c r="AV169" s="311"/>
      <c r="AW169" s="311"/>
      <c r="AX169" s="311"/>
      <c r="AY169" s="311"/>
      <c r="AZ169" s="43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46"/>
      <c r="BX169" s="449"/>
      <c r="BY169" s="444" t="str">
        <f t="shared" si="163"/>
        <v>2BR-15</v>
      </c>
      <c r="BZ169" s="445">
        <f t="shared" si="164"/>
        <v>15</v>
      </c>
      <c r="CA169" s="444">
        <f t="shared" si="165"/>
        <v>101</v>
      </c>
      <c r="CB169" s="444">
        <f t="shared" si="165"/>
        <v>90</v>
      </c>
      <c r="CC169" s="444">
        <f t="shared" si="166"/>
        <v>30031205.966616005</v>
      </c>
      <c r="CD169" s="444">
        <f t="shared" si="167"/>
        <v>2484448000</v>
      </c>
      <c r="CE169" s="444">
        <f t="shared" si="167"/>
        <v>2800369000</v>
      </c>
      <c r="CF169" s="444">
        <f t="shared" si="167"/>
        <v>2973090000</v>
      </c>
      <c r="CG169" s="444">
        <f t="shared" si="167"/>
        <v>3156464000</v>
      </c>
      <c r="CH169" s="444">
        <f t="shared" si="168"/>
        <v>3351147000</v>
      </c>
      <c r="CI169" s="43"/>
      <c r="CJ169" s="438">
        <f t="shared" ref="CJ169:CJ232" si="203">AO169*$CJ$38</f>
        <v>2728635954.0171294</v>
      </c>
      <c r="CK169" s="43">
        <f t="shared" ref="CK169:CL232" si="204">ROUNDUP(AN169+(AN169*6%),-3)</f>
        <v>2566056000</v>
      </c>
      <c r="CL169" s="43">
        <f t="shared" si="204"/>
        <v>2724325000</v>
      </c>
      <c r="CM169" s="44">
        <f t="shared" si="191"/>
        <v>38490840</v>
      </c>
      <c r="CN169" s="44">
        <f t="shared" si="192"/>
        <v>27243250</v>
      </c>
      <c r="CO169" s="44">
        <f t="shared" si="193"/>
        <v>60520175</v>
      </c>
      <c r="CP169" s="44">
        <f t="shared" si="194"/>
        <v>53544104.166666664</v>
      </c>
      <c r="CQ169" s="43">
        <f t="shared" ref="CQ169:CQ232" si="205">CL169*$CQ$38</f>
        <v>2892355186.6170893</v>
      </c>
    </row>
    <row r="170" spans="1:95">
      <c r="A170" s="3">
        <f t="shared" si="195"/>
        <v>131</v>
      </c>
      <c r="B170" s="263">
        <v>3</v>
      </c>
      <c r="C170" s="264" t="s">
        <v>165</v>
      </c>
      <c r="D170" s="265" t="s">
        <v>32</v>
      </c>
      <c r="E170" s="266"/>
      <c r="F170" s="41" t="s">
        <v>56</v>
      </c>
      <c r="G170" s="267">
        <f t="shared" si="170"/>
        <v>85</v>
      </c>
      <c r="H170" s="267">
        <f t="shared" si="171"/>
        <v>74</v>
      </c>
      <c r="I170" s="268">
        <f t="shared" si="172"/>
        <v>27506142.120000001</v>
      </c>
      <c r="J170" s="268">
        <f t="shared" si="173"/>
        <v>1</v>
      </c>
      <c r="K170" s="269">
        <f t="shared" si="174"/>
        <v>1.06</v>
      </c>
      <c r="L170" s="319">
        <f t="shared" si="175"/>
        <v>1.02</v>
      </c>
      <c r="M170" s="271">
        <f t="shared" si="176"/>
        <v>24851779.771825496</v>
      </c>
      <c r="N170" s="271">
        <f t="shared" si="177"/>
        <v>28011926.525916401</v>
      </c>
      <c r="O170" s="271">
        <f t="shared" si="178"/>
        <v>29739640.860144004</v>
      </c>
      <c r="P170" s="271">
        <f t="shared" si="179"/>
        <v>31573916.83403369</v>
      </c>
      <c r="Q170" s="271">
        <f t="shared" si="196"/>
        <v>35468737.038663335</v>
      </c>
      <c r="R170" s="272">
        <f t="shared" si="180"/>
        <v>29739640.860144004</v>
      </c>
      <c r="S170" s="271">
        <f t="shared" si="180"/>
        <v>31573916.83403369</v>
      </c>
      <c r="T170" s="271">
        <f t="shared" si="181"/>
        <v>33521326.93634852</v>
      </c>
      <c r="U170" s="271">
        <f t="shared" si="197"/>
        <v>39851413.463910654</v>
      </c>
      <c r="V170" s="271"/>
      <c r="W170" s="271">
        <f t="shared" si="182"/>
        <v>1839031703.1150868</v>
      </c>
      <c r="X170" s="271">
        <f t="shared" si="183"/>
        <v>2072882562.9178138</v>
      </c>
      <c r="Y170" s="271">
        <f t="shared" si="184"/>
        <v>2200733423.6506562</v>
      </c>
      <c r="Z170" s="272">
        <f t="shared" si="198"/>
        <v>2336469845.718493</v>
      </c>
      <c r="AA170" s="272">
        <f t="shared" si="199"/>
        <v>2624686540.8610868</v>
      </c>
      <c r="AB170" s="272">
        <f t="shared" si="185"/>
        <v>2200733423.6506562</v>
      </c>
      <c r="AC170" s="271">
        <f t="shared" si="186"/>
        <v>2336469845.718493</v>
      </c>
      <c r="AD170" s="271">
        <f t="shared" si="200"/>
        <v>2480578193.2897906</v>
      </c>
      <c r="AE170" s="271">
        <f t="shared" si="201"/>
        <v>2949004596.3293886</v>
      </c>
      <c r="AF170" s="271"/>
      <c r="AG170" s="33" t="str">
        <f t="shared" si="187"/>
        <v>BERTAHAP</v>
      </c>
      <c r="AH170" s="273">
        <f t="shared" si="188"/>
        <v>0</v>
      </c>
      <c r="AI170" s="274">
        <v>2</v>
      </c>
      <c r="AJ170" s="275"/>
      <c r="AK170" s="271" t="e">
        <f>IF(AJ170&gt;#REF!,"LB","KR")</f>
        <v>#REF!</v>
      </c>
      <c r="AL170" s="52">
        <f t="shared" si="189"/>
        <v>2022935000</v>
      </c>
      <c r="AM170" s="52">
        <f t="shared" si="189"/>
        <v>2280171000</v>
      </c>
      <c r="AN170" s="52">
        <f t="shared" si="189"/>
        <v>2420807000</v>
      </c>
      <c r="AO170" s="438">
        <f t="shared" si="169"/>
        <v>2570117000</v>
      </c>
      <c r="AP170" s="438">
        <f t="shared" si="190"/>
        <v>2420807000</v>
      </c>
      <c r="AQ170" s="52">
        <f t="shared" si="190"/>
        <v>2570117000</v>
      </c>
      <c r="AR170" s="52">
        <f t="shared" si="190"/>
        <v>2728637000</v>
      </c>
      <c r="AS170" s="43"/>
      <c r="AT170" s="43"/>
      <c r="AU170" s="311">
        <f t="shared" si="202"/>
        <v>-1273534.3801559955</v>
      </c>
      <c r="AV170" s="311"/>
      <c r="AW170" s="311"/>
      <c r="AX170" s="311"/>
      <c r="AY170" s="311"/>
      <c r="AZ170" s="43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46"/>
      <c r="BX170" s="444"/>
      <c r="BY170" s="444" t="str">
        <f t="shared" si="163"/>
        <v>2BR-17</v>
      </c>
      <c r="BZ170" s="445">
        <f t="shared" si="164"/>
        <v>17</v>
      </c>
      <c r="CA170" s="444">
        <f t="shared" si="165"/>
        <v>85</v>
      </c>
      <c r="CB170" s="444">
        <f t="shared" si="165"/>
        <v>74</v>
      </c>
      <c r="CC170" s="444">
        <f t="shared" si="166"/>
        <v>30031205.966616005</v>
      </c>
      <c r="CD170" s="444">
        <f t="shared" si="167"/>
        <v>2042768000</v>
      </c>
      <c r="CE170" s="444">
        <f t="shared" si="167"/>
        <v>2302526000</v>
      </c>
      <c r="CF170" s="444">
        <f t="shared" si="167"/>
        <v>2444541000</v>
      </c>
      <c r="CG170" s="444">
        <f t="shared" si="167"/>
        <v>2595315000</v>
      </c>
      <c r="CH170" s="444">
        <f t="shared" si="168"/>
        <v>2755388000</v>
      </c>
      <c r="CI170" s="43"/>
      <c r="CJ170" s="438">
        <f t="shared" si="203"/>
        <v>2728635954.0171294</v>
      </c>
      <c r="CK170" s="43">
        <f t="shared" si="204"/>
        <v>2566056000</v>
      </c>
      <c r="CL170" s="43">
        <f t="shared" si="204"/>
        <v>2724325000</v>
      </c>
      <c r="CM170" s="44">
        <f t="shared" si="191"/>
        <v>38490840</v>
      </c>
      <c r="CN170" s="44">
        <f t="shared" si="192"/>
        <v>27243250</v>
      </c>
      <c r="CO170" s="44">
        <f t="shared" si="193"/>
        <v>60520175</v>
      </c>
      <c r="CP170" s="44">
        <f t="shared" si="194"/>
        <v>53544104.166666664</v>
      </c>
      <c r="CQ170" s="43">
        <f t="shared" si="205"/>
        <v>2892355186.6170893</v>
      </c>
    </row>
    <row r="171" spans="1:95">
      <c r="A171" s="3">
        <f t="shared" si="195"/>
        <v>132</v>
      </c>
      <c r="B171" s="263">
        <v>4</v>
      </c>
      <c r="C171" s="264" t="s">
        <v>165</v>
      </c>
      <c r="D171" s="265" t="s">
        <v>38</v>
      </c>
      <c r="E171" s="266"/>
      <c r="F171" s="41" t="s">
        <v>58</v>
      </c>
      <c r="G171" s="267">
        <f t="shared" si="170"/>
        <v>101</v>
      </c>
      <c r="H171" s="267">
        <f t="shared" si="171"/>
        <v>90</v>
      </c>
      <c r="I171" s="268">
        <f t="shared" si="172"/>
        <v>27506142.120000001</v>
      </c>
      <c r="J171" s="268">
        <f t="shared" si="173"/>
        <v>1</v>
      </c>
      <c r="K171" s="269">
        <f t="shared" si="174"/>
        <v>1.06</v>
      </c>
      <c r="L171" s="319">
        <f t="shared" si="175"/>
        <v>1.02</v>
      </c>
      <c r="M171" s="271">
        <f t="shared" si="176"/>
        <v>24851779.771825496</v>
      </c>
      <c r="N171" s="271">
        <f t="shared" si="177"/>
        <v>28011926.525916401</v>
      </c>
      <c r="O171" s="271">
        <f t="shared" si="178"/>
        <v>29739640.860144004</v>
      </c>
      <c r="P171" s="271">
        <f t="shared" si="179"/>
        <v>31573916.83403369</v>
      </c>
      <c r="Q171" s="271">
        <f t="shared" si="196"/>
        <v>35468737.038663335</v>
      </c>
      <c r="R171" s="272">
        <f t="shared" si="180"/>
        <v>29739640.860144004</v>
      </c>
      <c r="S171" s="271">
        <f t="shared" si="180"/>
        <v>31573916.83403369</v>
      </c>
      <c r="T171" s="271">
        <f t="shared" si="181"/>
        <v>33521326.93634852</v>
      </c>
      <c r="U171" s="271">
        <f t="shared" si="197"/>
        <v>39851413.463910654</v>
      </c>
      <c r="V171" s="271"/>
      <c r="W171" s="271">
        <f t="shared" si="182"/>
        <v>2236660179.4642944</v>
      </c>
      <c r="X171" s="271">
        <f t="shared" si="183"/>
        <v>2521073387.3324761</v>
      </c>
      <c r="Y171" s="271">
        <f t="shared" si="184"/>
        <v>2676567677.4129605</v>
      </c>
      <c r="Z171" s="272">
        <f t="shared" si="198"/>
        <v>2841652515.0630322</v>
      </c>
      <c r="AA171" s="272">
        <f t="shared" si="199"/>
        <v>3192186333.4797001</v>
      </c>
      <c r="AB171" s="272">
        <f t="shared" si="185"/>
        <v>2676567677.4129605</v>
      </c>
      <c r="AC171" s="271">
        <f t="shared" si="186"/>
        <v>2841652515.0630322</v>
      </c>
      <c r="AD171" s="271">
        <f t="shared" si="200"/>
        <v>3016919424.2713666</v>
      </c>
      <c r="AE171" s="271">
        <f t="shared" si="201"/>
        <v>3586627211.7519588</v>
      </c>
      <c r="AF171" s="271"/>
      <c r="AG171" s="33" t="str">
        <f t="shared" si="187"/>
        <v>BERTAHAP</v>
      </c>
      <c r="AH171" s="273">
        <f t="shared" si="188"/>
        <v>0</v>
      </c>
      <c r="AI171" s="274">
        <v>2</v>
      </c>
      <c r="AJ171" s="275"/>
      <c r="AK171" s="271" t="e">
        <f>IF(AJ171&gt;#REF!,"LB","KR")</f>
        <v>#REF!</v>
      </c>
      <c r="AL171" s="52">
        <f t="shared" si="189"/>
        <v>2460327000</v>
      </c>
      <c r="AM171" s="52">
        <f t="shared" si="189"/>
        <v>2773181000</v>
      </c>
      <c r="AN171" s="52">
        <f t="shared" si="189"/>
        <v>2944225000</v>
      </c>
      <c r="AO171" s="438">
        <f t="shared" si="169"/>
        <v>3125818000</v>
      </c>
      <c r="AP171" s="438">
        <f t="shared" si="190"/>
        <v>2944225000</v>
      </c>
      <c r="AQ171" s="52">
        <f t="shared" si="190"/>
        <v>3125818000</v>
      </c>
      <c r="AR171" s="52">
        <f t="shared" si="190"/>
        <v>3318612000</v>
      </c>
      <c r="AS171" s="43"/>
      <c r="AT171" s="43"/>
      <c r="AU171" s="311">
        <f t="shared" si="202"/>
        <v>-1273534.3801559955</v>
      </c>
      <c r="AV171" s="311"/>
      <c r="AW171" s="311"/>
      <c r="AX171" s="311"/>
      <c r="AY171" s="311"/>
      <c r="AZ171" s="43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46"/>
      <c r="BX171" s="444"/>
      <c r="BY171" s="444" t="str">
        <f t="shared" si="163"/>
        <v>3BR-19</v>
      </c>
      <c r="BZ171" s="445">
        <f t="shared" si="164"/>
        <v>19</v>
      </c>
      <c r="CA171" s="444">
        <f t="shared" si="165"/>
        <v>138</v>
      </c>
      <c r="CB171" s="444">
        <f t="shared" si="165"/>
        <v>120</v>
      </c>
      <c r="CC171" s="444">
        <f t="shared" si="166"/>
        <v>30031205.966616005</v>
      </c>
      <c r="CD171" s="444">
        <f t="shared" si="167"/>
        <v>3312597000</v>
      </c>
      <c r="CE171" s="444">
        <f t="shared" si="167"/>
        <v>3733826000</v>
      </c>
      <c r="CF171" s="444">
        <f t="shared" si="167"/>
        <v>3964120000</v>
      </c>
      <c r="CG171" s="444">
        <f t="shared" si="167"/>
        <v>4208618000</v>
      </c>
      <c r="CH171" s="444">
        <f t="shared" si="168"/>
        <v>4468196000</v>
      </c>
      <c r="CI171" s="43"/>
      <c r="CJ171" s="438">
        <f t="shared" si="203"/>
        <v>3318611324.1202307</v>
      </c>
      <c r="CK171" s="43">
        <f t="shared" si="204"/>
        <v>3120879000</v>
      </c>
      <c r="CL171" s="43">
        <f t="shared" si="204"/>
        <v>3313368000</v>
      </c>
      <c r="CM171" s="44">
        <f t="shared" si="191"/>
        <v>46813185</v>
      </c>
      <c r="CN171" s="44">
        <f t="shared" si="192"/>
        <v>33133680</v>
      </c>
      <c r="CO171" s="44">
        <f t="shared" si="193"/>
        <v>73605625</v>
      </c>
      <c r="CP171" s="44">
        <f t="shared" si="194"/>
        <v>65121208.333333336</v>
      </c>
      <c r="CQ171" s="43">
        <f t="shared" si="205"/>
        <v>3517729022.7748499</v>
      </c>
    </row>
    <row r="172" spans="1:95">
      <c r="A172" s="3">
        <f t="shared" si="195"/>
        <v>133</v>
      </c>
      <c r="B172" s="263">
        <v>5</v>
      </c>
      <c r="C172" s="264" t="s">
        <v>165</v>
      </c>
      <c r="D172" s="265" t="s">
        <v>44</v>
      </c>
      <c r="E172" s="266"/>
      <c r="F172" s="41" t="s">
        <v>60</v>
      </c>
      <c r="G172" s="267">
        <f t="shared" si="170"/>
        <v>101</v>
      </c>
      <c r="H172" s="267">
        <f t="shared" si="171"/>
        <v>90</v>
      </c>
      <c r="I172" s="268">
        <f t="shared" si="172"/>
        <v>27506142.120000001</v>
      </c>
      <c r="J172" s="268">
        <f t="shared" si="173"/>
        <v>1</v>
      </c>
      <c r="K172" s="269">
        <f t="shared" si="174"/>
        <v>1.06</v>
      </c>
      <c r="L172" s="319">
        <f t="shared" si="175"/>
        <v>1.02</v>
      </c>
      <c r="M172" s="271">
        <f t="shared" si="176"/>
        <v>24851779.771825496</v>
      </c>
      <c r="N172" s="271">
        <f t="shared" si="177"/>
        <v>28011926.525916401</v>
      </c>
      <c r="O172" s="271">
        <f t="shared" si="178"/>
        <v>29739640.860144004</v>
      </c>
      <c r="P172" s="271">
        <f t="shared" si="179"/>
        <v>31573916.83403369</v>
      </c>
      <c r="Q172" s="271">
        <f t="shared" si="196"/>
        <v>35468737.038663335</v>
      </c>
      <c r="R172" s="272">
        <f t="shared" si="180"/>
        <v>29739640.860144004</v>
      </c>
      <c r="S172" s="271">
        <f t="shared" si="180"/>
        <v>31573916.83403369</v>
      </c>
      <c r="T172" s="271">
        <f t="shared" si="181"/>
        <v>33521326.93634852</v>
      </c>
      <c r="U172" s="271">
        <f t="shared" si="197"/>
        <v>39851413.463910654</v>
      </c>
      <c r="V172" s="271"/>
      <c r="W172" s="271">
        <f t="shared" si="182"/>
        <v>2236660179.4642944</v>
      </c>
      <c r="X172" s="271">
        <f t="shared" si="183"/>
        <v>2521073387.3324761</v>
      </c>
      <c r="Y172" s="271">
        <f t="shared" si="184"/>
        <v>2676567677.4129605</v>
      </c>
      <c r="Z172" s="272">
        <f t="shared" si="198"/>
        <v>2841652515.0630322</v>
      </c>
      <c r="AA172" s="272">
        <f t="shared" si="199"/>
        <v>3192186333.4797001</v>
      </c>
      <c r="AB172" s="272">
        <f t="shared" si="185"/>
        <v>2676567677.4129605</v>
      </c>
      <c r="AC172" s="271">
        <f t="shared" si="186"/>
        <v>2841652515.0630322</v>
      </c>
      <c r="AD172" s="271">
        <f t="shared" si="200"/>
        <v>3016919424.2713666</v>
      </c>
      <c r="AE172" s="271">
        <f t="shared" si="201"/>
        <v>3586627211.7519588</v>
      </c>
      <c r="AF172" s="271"/>
      <c r="AG172" s="33" t="str">
        <f t="shared" si="187"/>
        <v>BERTAHAP</v>
      </c>
      <c r="AH172" s="273">
        <f t="shared" si="188"/>
        <v>0</v>
      </c>
      <c r="AI172" s="274">
        <v>2</v>
      </c>
      <c r="AJ172" s="275"/>
      <c r="AK172" s="271" t="e">
        <f>IF(AJ172&gt;#REF!,"LB","KR")</f>
        <v>#REF!</v>
      </c>
      <c r="AL172" s="52">
        <f t="shared" si="189"/>
        <v>2460327000</v>
      </c>
      <c r="AM172" s="52">
        <f t="shared" si="189"/>
        <v>2773181000</v>
      </c>
      <c r="AN172" s="52">
        <f t="shared" si="189"/>
        <v>2944225000</v>
      </c>
      <c r="AO172" s="438">
        <f t="shared" si="169"/>
        <v>3125818000</v>
      </c>
      <c r="AP172" s="438">
        <f t="shared" si="190"/>
        <v>2944225000</v>
      </c>
      <c r="AQ172" s="52">
        <f t="shared" si="190"/>
        <v>3125818000</v>
      </c>
      <c r="AR172" s="52">
        <f t="shared" si="190"/>
        <v>3318612000</v>
      </c>
      <c r="AS172" s="43"/>
      <c r="AT172" s="43"/>
      <c r="AU172" s="311">
        <f t="shared" si="202"/>
        <v>-1273534.3801559955</v>
      </c>
      <c r="AV172" s="311"/>
      <c r="AW172" s="311"/>
      <c r="AX172" s="311"/>
      <c r="AY172" s="311"/>
      <c r="AZ172" s="43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46">
        <v>36</v>
      </c>
      <c r="BX172" s="449" t="s">
        <v>166</v>
      </c>
      <c r="BY172" s="444" t="str">
        <f>F240</f>
        <v>2BR-3</v>
      </c>
      <c r="BZ172" s="445" t="str">
        <f>D240</f>
        <v>03</v>
      </c>
      <c r="CA172" s="444">
        <f t="shared" ref="CA172:CB175" si="206">G240</f>
        <v>85</v>
      </c>
      <c r="CB172" s="444">
        <f t="shared" si="206"/>
        <v>74</v>
      </c>
      <c r="CC172" s="444">
        <f>O240</f>
        <v>30031205.966616005</v>
      </c>
      <c r="CD172" s="444">
        <f t="shared" ref="CD172:CG175" si="207">AL240</f>
        <v>2042768000</v>
      </c>
      <c r="CE172" s="444">
        <f t="shared" si="207"/>
        <v>2302526000</v>
      </c>
      <c r="CF172" s="444">
        <f t="shared" si="207"/>
        <v>2444541000</v>
      </c>
      <c r="CG172" s="444">
        <f t="shared" si="207"/>
        <v>2595315000</v>
      </c>
      <c r="CH172" s="444">
        <f>AR240</f>
        <v>2755388000</v>
      </c>
      <c r="CI172" s="43">
        <v>7</v>
      </c>
      <c r="CJ172" s="438">
        <f t="shared" si="203"/>
        <v>3318611324.1202307</v>
      </c>
      <c r="CK172" s="43">
        <f t="shared" si="204"/>
        <v>3120879000</v>
      </c>
      <c r="CL172" s="43">
        <f t="shared" si="204"/>
        <v>3313368000</v>
      </c>
      <c r="CM172" s="44">
        <f t="shared" si="191"/>
        <v>46813185</v>
      </c>
      <c r="CN172" s="44">
        <f t="shared" si="192"/>
        <v>33133680</v>
      </c>
      <c r="CO172" s="44">
        <f t="shared" si="193"/>
        <v>73605625</v>
      </c>
      <c r="CP172" s="44">
        <f t="shared" si="194"/>
        <v>65121208.333333336</v>
      </c>
      <c r="CQ172" s="43">
        <f t="shared" si="205"/>
        <v>3517729022.7748499</v>
      </c>
    </row>
    <row r="173" spans="1:95">
      <c r="A173" s="3">
        <f t="shared" si="195"/>
        <v>134</v>
      </c>
      <c r="B173" s="263">
        <v>6</v>
      </c>
      <c r="C173" s="264" t="s">
        <v>165</v>
      </c>
      <c r="D173" s="299">
        <v>11</v>
      </c>
      <c r="E173" s="266"/>
      <c r="F173" s="41" t="s">
        <v>62</v>
      </c>
      <c r="G173" s="267">
        <f t="shared" si="170"/>
        <v>101</v>
      </c>
      <c r="H173" s="267">
        <f t="shared" si="171"/>
        <v>90</v>
      </c>
      <c r="I173" s="268">
        <f t="shared" si="172"/>
        <v>27506142.120000001</v>
      </c>
      <c r="J173" s="268">
        <f t="shared" si="173"/>
        <v>1</v>
      </c>
      <c r="K173" s="269">
        <f t="shared" si="174"/>
        <v>1.06</v>
      </c>
      <c r="L173" s="319">
        <f t="shared" si="175"/>
        <v>1.02</v>
      </c>
      <c r="M173" s="271">
        <f t="shared" si="176"/>
        <v>24851779.771825496</v>
      </c>
      <c r="N173" s="271">
        <f t="shared" si="177"/>
        <v>28011926.525916401</v>
      </c>
      <c r="O173" s="271">
        <f t="shared" si="178"/>
        <v>29739640.860144004</v>
      </c>
      <c r="P173" s="271">
        <f t="shared" si="179"/>
        <v>31573916.83403369</v>
      </c>
      <c r="Q173" s="271">
        <f t="shared" si="196"/>
        <v>35468737.038663335</v>
      </c>
      <c r="R173" s="272">
        <f t="shared" si="180"/>
        <v>29739640.860144004</v>
      </c>
      <c r="S173" s="271">
        <f t="shared" si="180"/>
        <v>31573916.83403369</v>
      </c>
      <c r="T173" s="271">
        <f t="shared" si="181"/>
        <v>33521326.93634852</v>
      </c>
      <c r="U173" s="271">
        <f t="shared" si="197"/>
        <v>39851413.463910654</v>
      </c>
      <c r="V173" s="271"/>
      <c r="W173" s="271">
        <f t="shared" si="182"/>
        <v>2236660179.4642944</v>
      </c>
      <c r="X173" s="271">
        <f t="shared" si="183"/>
        <v>2521073387.3324761</v>
      </c>
      <c r="Y173" s="271">
        <f t="shared" si="184"/>
        <v>2676567677.4129605</v>
      </c>
      <c r="Z173" s="272">
        <f t="shared" si="198"/>
        <v>2841652515.0630322</v>
      </c>
      <c r="AA173" s="272">
        <f t="shared" si="199"/>
        <v>3192186333.4797001</v>
      </c>
      <c r="AB173" s="272">
        <f t="shared" si="185"/>
        <v>2676567677.4129605</v>
      </c>
      <c r="AC173" s="271">
        <f t="shared" si="186"/>
        <v>2841652515.0630322</v>
      </c>
      <c r="AD173" s="271">
        <f t="shared" si="200"/>
        <v>3016919424.2713666</v>
      </c>
      <c r="AE173" s="271">
        <f t="shared" si="201"/>
        <v>3586627211.7519588</v>
      </c>
      <c r="AF173" s="271"/>
      <c r="AG173" s="33" t="str">
        <f t="shared" si="187"/>
        <v>BERTAHAP</v>
      </c>
      <c r="AH173" s="273">
        <f t="shared" si="188"/>
        <v>0</v>
      </c>
      <c r="AI173" s="274">
        <v>2</v>
      </c>
      <c r="AJ173" s="275"/>
      <c r="AK173" s="271" t="e">
        <f>IF(AJ173&gt;#REF!,"LB","KR")</f>
        <v>#REF!</v>
      </c>
      <c r="AL173" s="52">
        <f t="shared" si="189"/>
        <v>2460327000</v>
      </c>
      <c r="AM173" s="52">
        <f t="shared" si="189"/>
        <v>2773181000</v>
      </c>
      <c r="AN173" s="52">
        <f t="shared" si="189"/>
        <v>2944225000</v>
      </c>
      <c r="AO173" s="438">
        <f t="shared" si="169"/>
        <v>3125818000</v>
      </c>
      <c r="AP173" s="438">
        <f t="shared" si="190"/>
        <v>2944225000</v>
      </c>
      <c r="AQ173" s="52">
        <f t="shared" si="190"/>
        <v>3125818000</v>
      </c>
      <c r="AR173" s="52">
        <f t="shared" si="190"/>
        <v>3318612000</v>
      </c>
      <c r="AS173" s="43"/>
      <c r="AT173" s="43"/>
      <c r="AU173" s="311">
        <f t="shared" si="202"/>
        <v>-1273534.3801559955</v>
      </c>
      <c r="AV173" s="311"/>
      <c r="AW173" s="311"/>
      <c r="AX173" s="311"/>
      <c r="AY173" s="311"/>
      <c r="AZ173" s="43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46"/>
      <c r="BX173" s="444"/>
      <c r="BY173" s="444" t="str">
        <f>F241</f>
        <v>2BR-5</v>
      </c>
      <c r="BZ173" s="445" t="str">
        <f>D241</f>
        <v>05</v>
      </c>
      <c r="CA173" s="444">
        <f t="shared" si="206"/>
        <v>85</v>
      </c>
      <c r="CB173" s="444">
        <f t="shared" si="206"/>
        <v>74</v>
      </c>
      <c r="CC173" s="444">
        <f>O241</f>
        <v>30031205.966616005</v>
      </c>
      <c r="CD173" s="444">
        <f t="shared" si="207"/>
        <v>2042768000</v>
      </c>
      <c r="CE173" s="444">
        <f t="shared" si="207"/>
        <v>2302526000</v>
      </c>
      <c r="CF173" s="444">
        <f t="shared" si="207"/>
        <v>2444541000</v>
      </c>
      <c r="CG173" s="444">
        <f t="shared" si="207"/>
        <v>2595315000</v>
      </c>
      <c r="CH173" s="444">
        <f>AR241</f>
        <v>2755388000</v>
      </c>
      <c r="CI173" s="43"/>
      <c r="CJ173" s="438">
        <f t="shared" si="203"/>
        <v>3318611324.1202307</v>
      </c>
      <c r="CK173" s="43">
        <f t="shared" si="204"/>
        <v>3120879000</v>
      </c>
      <c r="CL173" s="43">
        <f t="shared" si="204"/>
        <v>3313368000</v>
      </c>
      <c r="CM173" s="44">
        <f t="shared" si="191"/>
        <v>46813185</v>
      </c>
      <c r="CN173" s="44">
        <f t="shared" si="192"/>
        <v>33133680</v>
      </c>
      <c r="CO173" s="44">
        <f t="shared" si="193"/>
        <v>73605625</v>
      </c>
      <c r="CP173" s="44">
        <f t="shared" si="194"/>
        <v>65121208.333333336</v>
      </c>
      <c r="CQ173" s="43">
        <f t="shared" si="205"/>
        <v>3517729022.7748499</v>
      </c>
    </row>
    <row r="174" spans="1:95">
      <c r="A174" s="3">
        <f t="shared" si="195"/>
        <v>135</v>
      </c>
      <c r="B174" s="263">
        <v>7</v>
      </c>
      <c r="C174" s="264" t="s">
        <v>165</v>
      </c>
      <c r="D174" s="299">
        <v>15</v>
      </c>
      <c r="E174" s="266"/>
      <c r="F174" s="41" t="s">
        <v>64</v>
      </c>
      <c r="G174" s="267">
        <f t="shared" si="170"/>
        <v>101</v>
      </c>
      <c r="H174" s="267">
        <f t="shared" si="171"/>
        <v>90</v>
      </c>
      <c r="I174" s="268">
        <f t="shared" si="172"/>
        <v>27506142.120000001</v>
      </c>
      <c r="J174" s="268">
        <f t="shared" si="173"/>
        <v>1</v>
      </c>
      <c r="K174" s="269">
        <f t="shared" si="174"/>
        <v>1.06</v>
      </c>
      <c r="L174" s="319">
        <f t="shared" si="175"/>
        <v>1.02</v>
      </c>
      <c r="M174" s="271">
        <f t="shared" si="176"/>
        <v>24851779.771825496</v>
      </c>
      <c r="N174" s="271">
        <f t="shared" si="177"/>
        <v>28011926.525916401</v>
      </c>
      <c r="O174" s="271">
        <f t="shared" si="178"/>
        <v>29739640.860144004</v>
      </c>
      <c r="P174" s="271">
        <f t="shared" si="179"/>
        <v>31573916.83403369</v>
      </c>
      <c r="Q174" s="271">
        <f t="shared" si="196"/>
        <v>35468737.038663335</v>
      </c>
      <c r="R174" s="272">
        <f t="shared" si="180"/>
        <v>29739640.860144004</v>
      </c>
      <c r="S174" s="271">
        <f t="shared" si="180"/>
        <v>31573916.83403369</v>
      </c>
      <c r="T174" s="271">
        <f t="shared" si="181"/>
        <v>33521326.93634852</v>
      </c>
      <c r="U174" s="271">
        <f t="shared" si="197"/>
        <v>39851413.463910654</v>
      </c>
      <c r="V174" s="271"/>
      <c r="W174" s="271">
        <f t="shared" si="182"/>
        <v>2236660179.4642944</v>
      </c>
      <c r="X174" s="271">
        <f t="shared" si="183"/>
        <v>2521073387.3324761</v>
      </c>
      <c r="Y174" s="271">
        <f t="shared" si="184"/>
        <v>2676567677.4129605</v>
      </c>
      <c r="Z174" s="272">
        <f t="shared" si="198"/>
        <v>2841652515.0630322</v>
      </c>
      <c r="AA174" s="272">
        <f t="shared" si="199"/>
        <v>3192186333.4797001</v>
      </c>
      <c r="AB174" s="272">
        <f t="shared" si="185"/>
        <v>2676567677.4129605</v>
      </c>
      <c r="AC174" s="271">
        <f t="shared" si="186"/>
        <v>2841652515.0630322</v>
      </c>
      <c r="AD174" s="271">
        <f t="shared" si="200"/>
        <v>3016919424.2713666</v>
      </c>
      <c r="AE174" s="271">
        <f t="shared" si="201"/>
        <v>3586627211.7519588</v>
      </c>
      <c r="AF174" s="271"/>
      <c r="AG174" s="33" t="str">
        <f t="shared" si="187"/>
        <v>BERTAHAP</v>
      </c>
      <c r="AH174" s="273">
        <f t="shared" si="188"/>
        <v>0</v>
      </c>
      <c r="AI174" s="274">
        <v>2</v>
      </c>
      <c r="AJ174" s="275"/>
      <c r="AK174" s="271" t="e">
        <f>IF(AJ174&gt;#REF!,"LB","KR")</f>
        <v>#REF!</v>
      </c>
      <c r="AL174" s="52">
        <f t="shared" si="189"/>
        <v>2460327000</v>
      </c>
      <c r="AM174" s="52">
        <f t="shared" si="189"/>
        <v>2773181000</v>
      </c>
      <c r="AN174" s="52">
        <f t="shared" si="189"/>
        <v>2944225000</v>
      </c>
      <c r="AO174" s="438">
        <f t="shared" si="169"/>
        <v>3125818000</v>
      </c>
      <c r="AP174" s="438">
        <f t="shared" si="190"/>
        <v>2944225000</v>
      </c>
      <c r="AQ174" s="52">
        <f t="shared" si="190"/>
        <v>3125818000</v>
      </c>
      <c r="AR174" s="52">
        <f t="shared" si="190"/>
        <v>3318612000</v>
      </c>
      <c r="AS174" s="43"/>
      <c r="AT174" s="43"/>
      <c r="AU174" s="311">
        <f t="shared" si="202"/>
        <v>-1273534.3801559955</v>
      </c>
      <c r="AV174" s="311"/>
      <c r="AW174" s="311"/>
      <c r="AX174" s="311"/>
      <c r="AY174" s="311"/>
      <c r="AZ174" s="43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46"/>
      <c r="BX174" s="444"/>
      <c r="BY174" s="444" t="str">
        <f>F242</f>
        <v>2BR-7</v>
      </c>
      <c r="BZ174" s="445" t="str">
        <f>D242</f>
        <v>07</v>
      </c>
      <c r="CA174" s="444">
        <f t="shared" si="206"/>
        <v>101</v>
      </c>
      <c r="CB174" s="444">
        <f t="shared" si="206"/>
        <v>90</v>
      </c>
      <c r="CC174" s="444">
        <f>O242</f>
        <v>30031205.966616005</v>
      </c>
      <c r="CD174" s="444">
        <f t="shared" si="207"/>
        <v>2484448000</v>
      </c>
      <c r="CE174" s="444">
        <f t="shared" si="207"/>
        <v>2800369000</v>
      </c>
      <c r="CF174" s="444">
        <f t="shared" si="207"/>
        <v>2973090000</v>
      </c>
      <c r="CG174" s="444">
        <f t="shared" si="207"/>
        <v>3156464000</v>
      </c>
      <c r="CH174" s="444">
        <f>AR242</f>
        <v>3351147000</v>
      </c>
      <c r="CI174" s="43"/>
      <c r="CJ174" s="438">
        <f t="shared" si="203"/>
        <v>3318611324.1202307</v>
      </c>
      <c r="CK174" s="43">
        <f t="shared" si="204"/>
        <v>3120879000</v>
      </c>
      <c r="CL174" s="43">
        <f t="shared" si="204"/>
        <v>3313368000</v>
      </c>
      <c r="CM174" s="44">
        <f t="shared" si="191"/>
        <v>46813185</v>
      </c>
      <c r="CN174" s="44">
        <f t="shared" si="192"/>
        <v>33133680</v>
      </c>
      <c r="CO174" s="44">
        <f t="shared" si="193"/>
        <v>73605625</v>
      </c>
      <c r="CP174" s="44">
        <f t="shared" si="194"/>
        <v>65121208.333333336</v>
      </c>
      <c r="CQ174" s="43">
        <f t="shared" si="205"/>
        <v>3517729022.7748499</v>
      </c>
    </row>
    <row r="175" spans="1:95">
      <c r="A175" s="3">
        <f t="shared" si="195"/>
        <v>136</v>
      </c>
      <c r="B175" s="263">
        <v>8</v>
      </c>
      <c r="C175" s="264" t="s">
        <v>165</v>
      </c>
      <c r="D175" s="299">
        <v>17</v>
      </c>
      <c r="E175" s="266"/>
      <c r="F175" s="41" t="s">
        <v>67</v>
      </c>
      <c r="G175" s="267">
        <f t="shared" si="170"/>
        <v>85</v>
      </c>
      <c r="H175" s="267">
        <f t="shared" si="171"/>
        <v>74</v>
      </c>
      <c r="I175" s="268">
        <f t="shared" si="172"/>
        <v>27506142.120000001</v>
      </c>
      <c r="J175" s="268">
        <f t="shared" si="173"/>
        <v>1</v>
      </c>
      <c r="K175" s="269">
        <f t="shared" si="174"/>
        <v>1.06</v>
      </c>
      <c r="L175" s="319">
        <f t="shared" si="175"/>
        <v>1.02</v>
      </c>
      <c r="M175" s="271">
        <f t="shared" si="176"/>
        <v>24851779.771825496</v>
      </c>
      <c r="N175" s="271">
        <f t="shared" si="177"/>
        <v>28011926.525916401</v>
      </c>
      <c r="O175" s="271">
        <f t="shared" si="178"/>
        <v>29739640.860144004</v>
      </c>
      <c r="P175" s="271">
        <f t="shared" si="179"/>
        <v>31573916.83403369</v>
      </c>
      <c r="Q175" s="271">
        <f t="shared" si="196"/>
        <v>35468737.038663335</v>
      </c>
      <c r="R175" s="272">
        <f t="shared" si="180"/>
        <v>29739640.860144004</v>
      </c>
      <c r="S175" s="271">
        <f t="shared" si="180"/>
        <v>31573916.83403369</v>
      </c>
      <c r="T175" s="271">
        <f t="shared" si="181"/>
        <v>33521326.93634852</v>
      </c>
      <c r="U175" s="271">
        <f t="shared" si="197"/>
        <v>39851413.463910654</v>
      </c>
      <c r="V175" s="271"/>
      <c r="W175" s="271">
        <f t="shared" si="182"/>
        <v>1839031703.1150868</v>
      </c>
      <c r="X175" s="271">
        <f t="shared" si="183"/>
        <v>2072882562.9178138</v>
      </c>
      <c r="Y175" s="271">
        <f t="shared" si="184"/>
        <v>2200733423.6506562</v>
      </c>
      <c r="Z175" s="272">
        <f t="shared" si="198"/>
        <v>2336469845.718493</v>
      </c>
      <c r="AA175" s="272">
        <f t="shared" si="199"/>
        <v>2624686540.8610868</v>
      </c>
      <c r="AB175" s="272">
        <f t="shared" si="185"/>
        <v>2200733423.6506562</v>
      </c>
      <c r="AC175" s="271">
        <f t="shared" si="186"/>
        <v>2336469845.718493</v>
      </c>
      <c r="AD175" s="271">
        <f t="shared" si="200"/>
        <v>2480578193.2897906</v>
      </c>
      <c r="AE175" s="271">
        <f t="shared" si="201"/>
        <v>2949004596.3293886</v>
      </c>
      <c r="AF175" s="271"/>
      <c r="AG175" s="33" t="str">
        <f t="shared" si="187"/>
        <v>BERTAHAP</v>
      </c>
      <c r="AH175" s="273">
        <f t="shared" si="188"/>
        <v>0</v>
      </c>
      <c r="AI175" s="274">
        <v>2</v>
      </c>
      <c r="AJ175" s="275"/>
      <c r="AK175" s="271" t="e">
        <f>IF(AJ175&gt;#REF!,"LB","KR")</f>
        <v>#REF!</v>
      </c>
      <c r="AL175" s="52">
        <f t="shared" si="189"/>
        <v>2022935000</v>
      </c>
      <c r="AM175" s="52">
        <f t="shared" si="189"/>
        <v>2280171000</v>
      </c>
      <c r="AN175" s="52">
        <f t="shared" si="189"/>
        <v>2420807000</v>
      </c>
      <c r="AO175" s="438">
        <f t="shared" si="169"/>
        <v>2570117000</v>
      </c>
      <c r="AP175" s="438">
        <f t="shared" si="190"/>
        <v>2420807000</v>
      </c>
      <c r="AQ175" s="52">
        <f t="shared" si="190"/>
        <v>2570117000</v>
      </c>
      <c r="AR175" s="52">
        <f t="shared" si="190"/>
        <v>2728637000</v>
      </c>
      <c r="AS175" s="43"/>
      <c r="AT175" s="43"/>
      <c r="AU175" s="311">
        <f t="shared" si="202"/>
        <v>-1273534.3801559955</v>
      </c>
      <c r="AV175" s="311"/>
      <c r="AW175" s="311"/>
      <c r="AX175" s="311"/>
      <c r="AY175" s="311"/>
      <c r="AZ175" s="43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46"/>
      <c r="BX175" s="444"/>
      <c r="BY175" s="444" t="str">
        <f>F243</f>
        <v>2BR-9</v>
      </c>
      <c r="BZ175" s="445" t="str">
        <f>D243</f>
        <v>09</v>
      </c>
      <c r="CA175" s="444">
        <f t="shared" si="206"/>
        <v>101</v>
      </c>
      <c r="CB175" s="444">
        <f t="shared" si="206"/>
        <v>90</v>
      </c>
      <c r="CC175" s="444">
        <f>O243</f>
        <v>30031205.966616005</v>
      </c>
      <c r="CD175" s="444">
        <f t="shared" si="207"/>
        <v>2484448000</v>
      </c>
      <c r="CE175" s="444">
        <f t="shared" si="207"/>
        <v>2800369000</v>
      </c>
      <c r="CF175" s="444">
        <f t="shared" si="207"/>
        <v>2973090000</v>
      </c>
      <c r="CG175" s="444">
        <f t="shared" si="207"/>
        <v>3156464000</v>
      </c>
      <c r="CH175" s="444">
        <f>AR243</f>
        <v>3351147000</v>
      </c>
      <c r="CI175" s="43"/>
      <c r="CJ175" s="438">
        <f t="shared" si="203"/>
        <v>2728635954.0171294</v>
      </c>
      <c r="CK175" s="43">
        <f t="shared" si="204"/>
        <v>2566056000</v>
      </c>
      <c r="CL175" s="43">
        <f t="shared" si="204"/>
        <v>2724325000</v>
      </c>
      <c r="CM175" s="44">
        <f t="shared" si="191"/>
        <v>38490840</v>
      </c>
      <c r="CN175" s="44">
        <f t="shared" si="192"/>
        <v>27243250</v>
      </c>
      <c r="CO175" s="44">
        <f t="shared" si="193"/>
        <v>60520175</v>
      </c>
      <c r="CP175" s="44">
        <f t="shared" si="194"/>
        <v>53544104.166666664</v>
      </c>
      <c r="CQ175" s="43">
        <f t="shared" si="205"/>
        <v>2892355186.6170893</v>
      </c>
    </row>
    <row r="176" spans="1:95">
      <c r="A176" s="3">
        <f t="shared" si="195"/>
        <v>137</v>
      </c>
      <c r="B176" s="263">
        <v>1</v>
      </c>
      <c r="C176" s="264" t="s">
        <v>167</v>
      </c>
      <c r="D176" s="265" t="s">
        <v>19</v>
      </c>
      <c r="E176" s="266"/>
      <c r="F176" s="41" t="s">
        <v>72</v>
      </c>
      <c r="G176" s="267">
        <f t="shared" si="170"/>
        <v>175</v>
      </c>
      <c r="H176" s="267">
        <f t="shared" si="171"/>
        <v>156</v>
      </c>
      <c r="I176" s="268">
        <f t="shared" si="172"/>
        <v>27506142.120000001</v>
      </c>
      <c r="J176" s="268">
        <f t="shared" si="173"/>
        <v>5</v>
      </c>
      <c r="K176" s="269">
        <f t="shared" si="174"/>
        <v>1.08</v>
      </c>
      <c r="L176" s="270">
        <f t="shared" ref="L176:L183" si="208">SUMIF($AR$4:$AR$22,D176,$AX$4:$AX$22)</f>
        <v>1.01</v>
      </c>
      <c r="M176" s="271">
        <f t="shared" si="176"/>
        <v>25072439.303650804</v>
      </c>
      <c r="N176" s="271">
        <f t="shared" si="177"/>
        <v>28260645.074426204</v>
      </c>
      <c r="O176" s="271">
        <f t="shared" si="178"/>
        <v>30003699.824496005</v>
      </c>
      <c r="P176" s="271">
        <f t="shared" si="179"/>
        <v>31854262.37751013</v>
      </c>
      <c r="Q176" s="271">
        <f t="shared" si="196"/>
        <v>35783664.781514958</v>
      </c>
      <c r="R176" s="272">
        <f t="shared" si="180"/>
        <v>30003699.824496005</v>
      </c>
      <c r="S176" s="271">
        <f t="shared" si="180"/>
        <v>31854262.37751013</v>
      </c>
      <c r="T176" s="271">
        <f t="shared" si="181"/>
        <v>33818963.579512551</v>
      </c>
      <c r="U176" s="271">
        <f t="shared" si="197"/>
        <v>40205255.092891</v>
      </c>
      <c r="V176" s="271"/>
      <c r="W176" s="271">
        <f t="shared" si="182"/>
        <v>3911300531.3695254</v>
      </c>
      <c r="X176" s="271">
        <f t="shared" si="183"/>
        <v>4408660631.6104879</v>
      </c>
      <c r="Y176" s="271">
        <f t="shared" si="184"/>
        <v>4680577172.621377</v>
      </c>
      <c r="Z176" s="272">
        <f t="shared" si="198"/>
        <v>4969264930.8915806</v>
      </c>
      <c r="AA176" s="272">
        <f t="shared" si="199"/>
        <v>5582251705.9163332</v>
      </c>
      <c r="AB176" s="272">
        <f t="shared" si="185"/>
        <v>4680577172.621377</v>
      </c>
      <c r="AC176" s="271">
        <f t="shared" si="186"/>
        <v>4969264930.8915806</v>
      </c>
      <c r="AD176" s="271">
        <f t="shared" si="200"/>
        <v>5275758318.4039583</v>
      </c>
      <c r="AE176" s="271">
        <f t="shared" si="201"/>
        <v>6272019794.4909964</v>
      </c>
      <c r="AF176" s="271"/>
      <c r="AG176" s="33" t="str">
        <f t="shared" si="187"/>
        <v>BERTAHAP</v>
      </c>
      <c r="AH176" s="273">
        <f t="shared" si="188"/>
        <v>0</v>
      </c>
      <c r="AI176" s="274">
        <v>2</v>
      </c>
      <c r="AJ176" s="275"/>
      <c r="AK176" s="271" t="e">
        <f>IF(AJ176&gt;#REF!,"LB","KR")</f>
        <v>#REF!</v>
      </c>
      <c r="AL176" s="52">
        <f t="shared" si="189"/>
        <v>4302431000</v>
      </c>
      <c r="AM176" s="52">
        <f t="shared" si="189"/>
        <v>4849527000</v>
      </c>
      <c r="AN176" s="52">
        <f t="shared" si="189"/>
        <v>5148635000</v>
      </c>
      <c r="AO176" s="438">
        <f t="shared" si="169"/>
        <v>5466192000</v>
      </c>
      <c r="AP176" s="438">
        <f t="shared" si="190"/>
        <v>5148635000</v>
      </c>
      <c r="AQ176" s="52">
        <f t="shared" si="190"/>
        <v>5466192000</v>
      </c>
      <c r="AR176" s="52">
        <f t="shared" si="190"/>
        <v>5803335000</v>
      </c>
      <c r="AS176" s="43"/>
      <c r="AT176" s="43"/>
      <c r="AU176" s="311">
        <f t="shared" si="202"/>
        <v>-1009475.415803995</v>
      </c>
      <c r="AV176" s="311"/>
      <c r="AW176" s="311"/>
      <c r="AX176" s="311"/>
      <c r="AY176" s="311"/>
      <c r="AZ176" s="43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46"/>
      <c r="BX176" s="449"/>
      <c r="BY176" s="444" t="str">
        <f>F245</f>
        <v>2BR-15</v>
      </c>
      <c r="BZ176" s="445">
        <f>D245</f>
        <v>15</v>
      </c>
      <c r="CA176" s="444">
        <f t="shared" ref="CA176:CB178" si="209">G245</f>
        <v>101</v>
      </c>
      <c r="CB176" s="444">
        <f t="shared" si="209"/>
        <v>90</v>
      </c>
      <c r="CC176" s="444">
        <f>O245</f>
        <v>30031205.966616005</v>
      </c>
      <c r="CD176" s="444">
        <f t="shared" ref="CD176:CG178" si="210">AL245</f>
        <v>2484448000</v>
      </c>
      <c r="CE176" s="444">
        <f t="shared" si="210"/>
        <v>2800369000</v>
      </c>
      <c r="CF176" s="444">
        <f t="shared" si="210"/>
        <v>2973090000</v>
      </c>
      <c r="CG176" s="444">
        <f t="shared" si="210"/>
        <v>3156464000</v>
      </c>
      <c r="CH176" s="444">
        <f>AR245</f>
        <v>3351147000</v>
      </c>
      <c r="CI176" s="43"/>
      <c r="CJ176" s="438">
        <f t="shared" si="203"/>
        <v>5803334253.9506178</v>
      </c>
      <c r="CK176" s="43">
        <f t="shared" si="204"/>
        <v>5457554000</v>
      </c>
      <c r="CL176" s="43">
        <f t="shared" si="204"/>
        <v>5794164000</v>
      </c>
      <c r="CM176" s="44">
        <f t="shared" si="191"/>
        <v>81863310</v>
      </c>
      <c r="CN176" s="44">
        <f t="shared" si="192"/>
        <v>57941640</v>
      </c>
      <c r="CO176" s="44">
        <f t="shared" si="193"/>
        <v>128715875</v>
      </c>
      <c r="CP176" s="44">
        <f t="shared" si="194"/>
        <v>113879000</v>
      </c>
      <c r="CQ176" s="43">
        <f t="shared" si="205"/>
        <v>6151534893.05058</v>
      </c>
    </row>
    <row r="177" spans="1:95">
      <c r="A177" s="3">
        <f t="shared" si="195"/>
        <v>138</v>
      </c>
      <c r="B177" s="263">
        <v>2</v>
      </c>
      <c r="C177" s="264" t="s">
        <v>167</v>
      </c>
      <c r="D177" s="265" t="s">
        <v>29</v>
      </c>
      <c r="E177" s="266"/>
      <c r="F177" s="41" t="s">
        <v>74</v>
      </c>
      <c r="G177" s="267">
        <f t="shared" si="170"/>
        <v>85</v>
      </c>
      <c r="H177" s="267">
        <f t="shared" si="171"/>
        <v>74</v>
      </c>
      <c r="I177" s="268">
        <f t="shared" si="172"/>
        <v>27506142.120000001</v>
      </c>
      <c r="J177" s="268">
        <f t="shared" si="173"/>
        <v>1</v>
      </c>
      <c r="K177" s="269">
        <f t="shared" si="174"/>
        <v>1.06</v>
      </c>
      <c r="L177" s="270">
        <f t="shared" si="208"/>
        <v>1.01</v>
      </c>
      <c r="M177" s="271">
        <f t="shared" si="176"/>
        <v>24608134.872101717</v>
      </c>
      <c r="N177" s="271">
        <f t="shared" si="177"/>
        <v>27737299.795270164</v>
      </c>
      <c r="O177" s="271">
        <f t="shared" si="178"/>
        <v>29448075.753672004</v>
      </c>
      <c r="P177" s="271">
        <f t="shared" si="179"/>
        <v>31264368.62977846</v>
      </c>
      <c r="Q177" s="271">
        <f t="shared" si="196"/>
        <v>35121004.32259801</v>
      </c>
      <c r="R177" s="272">
        <f t="shared" si="180"/>
        <v>29448075.753672004</v>
      </c>
      <c r="S177" s="271">
        <f t="shared" si="180"/>
        <v>31264368.62977846</v>
      </c>
      <c r="T177" s="271">
        <f t="shared" si="181"/>
        <v>33192686.476188242</v>
      </c>
      <c r="U177" s="271">
        <f t="shared" si="197"/>
        <v>39460713.331911534</v>
      </c>
      <c r="V177" s="271"/>
      <c r="W177" s="271">
        <f t="shared" si="182"/>
        <v>1821001980.535527</v>
      </c>
      <c r="X177" s="271">
        <f t="shared" si="183"/>
        <v>2052560184.849992</v>
      </c>
      <c r="Y177" s="271">
        <f t="shared" si="184"/>
        <v>2179157605.7717285</v>
      </c>
      <c r="Z177" s="272">
        <f t="shared" si="198"/>
        <v>2313563278.6036062</v>
      </c>
      <c r="AA177" s="272">
        <f t="shared" si="199"/>
        <v>2598954319.8722529</v>
      </c>
      <c r="AB177" s="272">
        <f t="shared" si="185"/>
        <v>2179157605.7717285</v>
      </c>
      <c r="AC177" s="271">
        <f t="shared" si="186"/>
        <v>2313563278.6036062</v>
      </c>
      <c r="AD177" s="271">
        <f t="shared" si="200"/>
        <v>2456258799.2379298</v>
      </c>
      <c r="AE177" s="271">
        <f t="shared" si="201"/>
        <v>2920092786.5614533</v>
      </c>
      <c r="AF177" s="271"/>
      <c r="AG177" s="33" t="str">
        <f t="shared" si="187"/>
        <v>BERTAHAP</v>
      </c>
      <c r="AH177" s="273">
        <f t="shared" si="188"/>
        <v>0</v>
      </c>
      <c r="AI177" s="274">
        <v>2</v>
      </c>
      <c r="AJ177" s="275"/>
      <c r="AK177" s="271" t="e">
        <f>IF(AJ177&gt;#REF!,"LB","KR")</f>
        <v>#REF!</v>
      </c>
      <c r="AL177" s="52">
        <f t="shared" si="189"/>
        <v>2003103000</v>
      </c>
      <c r="AM177" s="52">
        <f t="shared" si="189"/>
        <v>2257817000</v>
      </c>
      <c r="AN177" s="52">
        <f t="shared" si="189"/>
        <v>2397074000</v>
      </c>
      <c r="AO177" s="438">
        <f t="shared" si="169"/>
        <v>2544920000</v>
      </c>
      <c r="AP177" s="438">
        <f t="shared" si="190"/>
        <v>2397074000</v>
      </c>
      <c r="AQ177" s="52">
        <f t="shared" si="190"/>
        <v>2544920000</v>
      </c>
      <c r="AR177" s="52">
        <f t="shared" si="190"/>
        <v>2701885000</v>
      </c>
      <c r="AS177" s="43"/>
      <c r="AT177" s="43"/>
      <c r="AU177" s="311">
        <f t="shared" si="202"/>
        <v>-1565099.486627996</v>
      </c>
      <c r="AV177" s="311"/>
      <c r="AW177" s="311"/>
      <c r="AX177" s="311"/>
      <c r="AY177" s="311"/>
      <c r="AZ177" s="43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46"/>
      <c r="BX177" s="449"/>
      <c r="BY177" s="444" t="str">
        <f>F246</f>
        <v>2BR-17</v>
      </c>
      <c r="BZ177" s="445">
        <f>D246</f>
        <v>17</v>
      </c>
      <c r="CA177" s="444">
        <f t="shared" si="209"/>
        <v>85</v>
      </c>
      <c r="CB177" s="444">
        <f t="shared" si="209"/>
        <v>74</v>
      </c>
      <c r="CC177" s="444">
        <f>O246</f>
        <v>30031205.966616005</v>
      </c>
      <c r="CD177" s="444">
        <f t="shared" si="210"/>
        <v>2042768000</v>
      </c>
      <c r="CE177" s="444">
        <f t="shared" si="210"/>
        <v>2302526000</v>
      </c>
      <c r="CF177" s="444">
        <f t="shared" si="210"/>
        <v>2444541000</v>
      </c>
      <c r="CG177" s="444">
        <f t="shared" si="210"/>
        <v>2595315000</v>
      </c>
      <c r="CH177" s="444">
        <f>AR246</f>
        <v>2755388000</v>
      </c>
      <c r="CI177" s="43"/>
      <c r="CJ177" s="438">
        <f t="shared" si="203"/>
        <v>2701884860.5325255</v>
      </c>
      <c r="CK177" s="43">
        <f t="shared" si="204"/>
        <v>2540899000</v>
      </c>
      <c r="CL177" s="43">
        <f t="shared" si="204"/>
        <v>2697616000</v>
      </c>
      <c r="CM177" s="44">
        <f t="shared" si="191"/>
        <v>38113485</v>
      </c>
      <c r="CN177" s="44">
        <f t="shared" si="192"/>
        <v>26976160</v>
      </c>
      <c r="CO177" s="44">
        <f t="shared" si="193"/>
        <v>59926850</v>
      </c>
      <c r="CP177" s="44">
        <f t="shared" si="194"/>
        <v>53019166.666666664</v>
      </c>
      <c r="CQ177" s="43">
        <f t="shared" si="205"/>
        <v>2863998836.0791192</v>
      </c>
    </row>
    <row r="178" spans="1:95">
      <c r="A178" s="3">
        <f t="shared" si="195"/>
        <v>139</v>
      </c>
      <c r="B178" s="263">
        <v>3</v>
      </c>
      <c r="C178" s="264" t="s">
        <v>167</v>
      </c>
      <c r="D178" s="265" t="s">
        <v>32</v>
      </c>
      <c r="E178" s="266"/>
      <c r="F178" s="41" t="s">
        <v>56</v>
      </c>
      <c r="G178" s="267">
        <f t="shared" si="170"/>
        <v>85</v>
      </c>
      <c r="H178" s="267">
        <f t="shared" si="171"/>
        <v>74</v>
      </c>
      <c r="I178" s="268">
        <f t="shared" si="172"/>
        <v>27506142.120000001</v>
      </c>
      <c r="J178" s="268">
        <f t="shared" si="173"/>
        <v>1</v>
      </c>
      <c r="K178" s="269">
        <f t="shared" si="174"/>
        <v>1.06</v>
      </c>
      <c r="L178" s="270">
        <f t="shared" si="208"/>
        <v>1.01</v>
      </c>
      <c r="M178" s="271">
        <f t="shared" si="176"/>
        <v>24608134.872101717</v>
      </c>
      <c r="N178" s="271">
        <f t="shared" si="177"/>
        <v>27737299.795270164</v>
      </c>
      <c r="O178" s="271">
        <f t="shared" si="178"/>
        <v>29448075.753672004</v>
      </c>
      <c r="P178" s="271">
        <f t="shared" si="179"/>
        <v>31264368.62977846</v>
      </c>
      <c r="Q178" s="271">
        <f t="shared" si="196"/>
        <v>35121004.32259801</v>
      </c>
      <c r="R178" s="272">
        <f t="shared" si="180"/>
        <v>29448075.753672004</v>
      </c>
      <c r="S178" s="271">
        <f t="shared" si="180"/>
        <v>31264368.62977846</v>
      </c>
      <c r="T178" s="271">
        <f t="shared" si="181"/>
        <v>33192686.476188242</v>
      </c>
      <c r="U178" s="271">
        <f t="shared" si="197"/>
        <v>39460713.331911534</v>
      </c>
      <c r="V178" s="271"/>
      <c r="W178" s="271">
        <f t="shared" si="182"/>
        <v>1821001980.535527</v>
      </c>
      <c r="X178" s="271">
        <f t="shared" si="183"/>
        <v>2052560184.849992</v>
      </c>
      <c r="Y178" s="271">
        <f t="shared" si="184"/>
        <v>2179157605.7717285</v>
      </c>
      <c r="Z178" s="272">
        <f t="shared" si="198"/>
        <v>2313563278.6036062</v>
      </c>
      <c r="AA178" s="272">
        <f t="shared" si="199"/>
        <v>2598954319.8722529</v>
      </c>
      <c r="AB178" s="272">
        <f t="shared" si="185"/>
        <v>2179157605.7717285</v>
      </c>
      <c r="AC178" s="271">
        <f t="shared" si="186"/>
        <v>2313563278.6036062</v>
      </c>
      <c r="AD178" s="271">
        <f t="shared" si="200"/>
        <v>2456258799.2379298</v>
      </c>
      <c r="AE178" s="271">
        <f t="shared" si="201"/>
        <v>2920092786.5614533</v>
      </c>
      <c r="AF178" s="271"/>
      <c r="AG178" s="33" t="str">
        <f t="shared" si="187"/>
        <v>BERTAHAP</v>
      </c>
      <c r="AH178" s="273">
        <f t="shared" si="188"/>
        <v>0</v>
      </c>
      <c r="AI178" s="274">
        <v>2</v>
      </c>
      <c r="AJ178" s="275"/>
      <c r="AK178" s="271" t="e">
        <f>IF(AJ178&gt;#REF!,"LB","KR")</f>
        <v>#REF!</v>
      </c>
      <c r="AL178" s="52">
        <f t="shared" si="189"/>
        <v>2003103000</v>
      </c>
      <c r="AM178" s="52">
        <f t="shared" si="189"/>
        <v>2257817000</v>
      </c>
      <c r="AN178" s="52">
        <f t="shared" si="189"/>
        <v>2397074000</v>
      </c>
      <c r="AO178" s="438">
        <f t="shared" si="169"/>
        <v>2544920000</v>
      </c>
      <c r="AP178" s="438">
        <f t="shared" si="190"/>
        <v>2397074000</v>
      </c>
      <c r="AQ178" s="52">
        <f t="shared" si="190"/>
        <v>2544920000</v>
      </c>
      <c r="AR178" s="52">
        <f t="shared" si="190"/>
        <v>2701885000</v>
      </c>
      <c r="AS178" s="43"/>
      <c r="AT178" s="43"/>
      <c r="AU178" s="311">
        <f t="shared" si="202"/>
        <v>-1565099.486627996</v>
      </c>
      <c r="AV178" s="311"/>
      <c r="AW178" s="311"/>
      <c r="AX178" s="311"/>
      <c r="AY178" s="311"/>
      <c r="AZ178" s="43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46"/>
      <c r="BX178" s="444"/>
      <c r="BY178" s="444" t="str">
        <f>F247</f>
        <v>3BR-19</v>
      </c>
      <c r="BZ178" s="445">
        <f>D247</f>
        <v>19</v>
      </c>
      <c r="CA178" s="444">
        <f t="shared" si="209"/>
        <v>138</v>
      </c>
      <c r="CB178" s="444">
        <f t="shared" si="209"/>
        <v>120</v>
      </c>
      <c r="CC178" s="444">
        <f>O247</f>
        <v>30031205.966616005</v>
      </c>
      <c r="CD178" s="444">
        <f t="shared" si="210"/>
        <v>3312597000</v>
      </c>
      <c r="CE178" s="444">
        <f t="shared" si="210"/>
        <v>3733826000</v>
      </c>
      <c r="CF178" s="444">
        <f t="shared" si="210"/>
        <v>3964120000</v>
      </c>
      <c r="CG178" s="444">
        <f t="shared" si="210"/>
        <v>4208618000</v>
      </c>
      <c r="CH178" s="444">
        <f>AR247</f>
        <v>4468196000</v>
      </c>
      <c r="CI178" s="43"/>
      <c r="CJ178" s="438">
        <f t="shared" si="203"/>
        <v>2701884860.5325255</v>
      </c>
      <c r="CK178" s="43">
        <f t="shared" si="204"/>
        <v>2540899000</v>
      </c>
      <c r="CL178" s="43">
        <f t="shared" si="204"/>
        <v>2697616000</v>
      </c>
      <c r="CM178" s="44">
        <f t="shared" si="191"/>
        <v>38113485</v>
      </c>
      <c r="CN178" s="44">
        <f t="shared" si="192"/>
        <v>26976160</v>
      </c>
      <c r="CO178" s="44">
        <f t="shared" si="193"/>
        <v>59926850</v>
      </c>
      <c r="CP178" s="44">
        <f t="shared" si="194"/>
        <v>53019166.666666664</v>
      </c>
      <c r="CQ178" s="43">
        <f t="shared" si="205"/>
        <v>2863998836.0791192</v>
      </c>
    </row>
    <row r="179" spans="1:95">
      <c r="A179" s="3">
        <f t="shared" si="195"/>
        <v>140</v>
      </c>
      <c r="B179" s="263">
        <v>4</v>
      </c>
      <c r="C179" s="264" t="s">
        <v>167</v>
      </c>
      <c r="D179" s="265" t="s">
        <v>38</v>
      </c>
      <c r="E179" s="266"/>
      <c r="F179" s="41" t="s">
        <v>58</v>
      </c>
      <c r="G179" s="267">
        <f t="shared" si="170"/>
        <v>101</v>
      </c>
      <c r="H179" s="267">
        <f t="shared" si="171"/>
        <v>90</v>
      </c>
      <c r="I179" s="268">
        <f t="shared" si="172"/>
        <v>27506142.120000001</v>
      </c>
      <c r="J179" s="268">
        <f t="shared" si="173"/>
        <v>1</v>
      </c>
      <c r="K179" s="269">
        <f t="shared" si="174"/>
        <v>1.06</v>
      </c>
      <c r="L179" s="270">
        <f t="shared" si="208"/>
        <v>1.01</v>
      </c>
      <c r="M179" s="271">
        <f t="shared" si="176"/>
        <v>24608134.872101717</v>
      </c>
      <c r="N179" s="271">
        <f t="shared" si="177"/>
        <v>27737299.795270164</v>
      </c>
      <c r="O179" s="271">
        <f t="shared" si="178"/>
        <v>29448075.753672004</v>
      </c>
      <c r="P179" s="271">
        <f t="shared" si="179"/>
        <v>31264368.62977846</v>
      </c>
      <c r="Q179" s="271">
        <f t="shared" si="196"/>
        <v>35121004.32259801</v>
      </c>
      <c r="R179" s="272">
        <f t="shared" si="180"/>
        <v>29448075.753672004</v>
      </c>
      <c r="S179" s="271">
        <f t="shared" si="180"/>
        <v>31264368.62977846</v>
      </c>
      <c r="T179" s="271">
        <f t="shared" si="181"/>
        <v>33192686.476188242</v>
      </c>
      <c r="U179" s="271">
        <f t="shared" si="197"/>
        <v>39460713.331911534</v>
      </c>
      <c r="V179" s="271"/>
      <c r="W179" s="271">
        <f t="shared" si="182"/>
        <v>2214732138.4891543</v>
      </c>
      <c r="X179" s="271">
        <f t="shared" si="183"/>
        <v>2496356981.5743146</v>
      </c>
      <c r="Y179" s="271">
        <f t="shared" si="184"/>
        <v>2650326817.8304806</v>
      </c>
      <c r="Z179" s="272">
        <f t="shared" si="198"/>
        <v>2813793176.6800613</v>
      </c>
      <c r="AA179" s="272">
        <f t="shared" si="199"/>
        <v>3160890389.0338211</v>
      </c>
      <c r="AB179" s="272">
        <f t="shared" si="185"/>
        <v>2650326817.8304806</v>
      </c>
      <c r="AC179" s="271">
        <f t="shared" si="186"/>
        <v>2813793176.6800613</v>
      </c>
      <c r="AD179" s="271">
        <f t="shared" si="200"/>
        <v>2987341782.8569417</v>
      </c>
      <c r="AE179" s="271">
        <f t="shared" si="201"/>
        <v>3551464199.8720379</v>
      </c>
      <c r="AF179" s="271"/>
      <c r="AG179" s="33" t="str">
        <f t="shared" si="187"/>
        <v>BERTAHAP</v>
      </c>
      <c r="AH179" s="273">
        <f t="shared" si="188"/>
        <v>0</v>
      </c>
      <c r="AI179" s="274">
        <v>2</v>
      </c>
      <c r="AJ179" s="275"/>
      <c r="AK179" s="271" t="e">
        <f>IF(AJ179&gt;#REF!,"LB","KR")</f>
        <v>#REF!</v>
      </c>
      <c r="AL179" s="52">
        <f t="shared" si="189"/>
        <v>2436206000</v>
      </c>
      <c r="AM179" s="52">
        <f t="shared" si="189"/>
        <v>2745993000</v>
      </c>
      <c r="AN179" s="52">
        <f t="shared" si="189"/>
        <v>2915360000</v>
      </c>
      <c r="AO179" s="438">
        <f t="shared" si="169"/>
        <v>3095173000</v>
      </c>
      <c r="AP179" s="438">
        <f t="shared" si="190"/>
        <v>2915360000</v>
      </c>
      <c r="AQ179" s="52">
        <f t="shared" si="190"/>
        <v>3095173000</v>
      </c>
      <c r="AR179" s="52">
        <f t="shared" si="190"/>
        <v>3286076000</v>
      </c>
      <c r="AS179" s="43"/>
      <c r="AT179" s="43"/>
      <c r="AU179" s="311">
        <f t="shared" si="202"/>
        <v>-1565099.486627996</v>
      </c>
      <c r="AV179" s="311"/>
      <c r="AW179" s="311"/>
      <c r="AX179" s="311"/>
      <c r="AY179" s="311"/>
      <c r="AZ179" s="43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46">
        <v>37</v>
      </c>
      <c r="BX179" s="449" t="s">
        <v>168</v>
      </c>
      <c r="BY179" s="444" t="str">
        <f>F260</f>
        <v>2BR-3</v>
      </c>
      <c r="BZ179" s="445" t="str">
        <f>D260</f>
        <v>03</v>
      </c>
      <c r="CA179" s="444">
        <f>G260</f>
        <v>85</v>
      </c>
      <c r="CB179" s="444">
        <f>H260</f>
        <v>74</v>
      </c>
      <c r="CC179" s="444">
        <f>O260</f>
        <v>30031205.966616005</v>
      </c>
      <c r="CD179" s="444">
        <f t="shared" ref="CD179:CG180" si="211">AL260</f>
        <v>2042768000</v>
      </c>
      <c r="CE179" s="444">
        <f t="shared" si="211"/>
        <v>2302526000</v>
      </c>
      <c r="CF179" s="444">
        <f t="shared" si="211"/>
        <v>2444541000</v>
      </c>
      <c r="CG179" s="444">
        <f t="shared" si="211"/>
        <v>2595315000</v>
      </c>
      <c r="CH179" s="444">
        <f>AR260</f>
        <v>2755388000</v>
      </c>
      <c r="CI179" s="43">
        <v>4</v>
      </c>
      <c r="CJ179" s="438">
        <f t="shared" si="203"/>
        <v>3286076210.4227395</v>
      </c>
      <c r="CK179" s="43">
        <f t="shared" si="204"/>
        <v>3090282000</v>
      </c>
      <c r="CL179" s="43">
        <f t="shared" si="204"/>
        <v>3280884000</v>
      </c>
      <c r="CM179" s="44">
        <f t="shared" si="191"/>
        <v>46354230</v>
      </c>
      <c r="CN179" s="44">
        <f t="shared" si="192"/>
        <v>32808840</v>
      </c>
      <c r="CO179" s="44">
        <f t="shared" si="193"/>
        <v>72884000</v>
      </c>
      <c r="CP179" s="44">
        <f t="shared" si="194"/>
        <v>64482770.833333336</v>
      </c>
      <c r="CQ179" s="43">
        <f t="shared" si="205"/>
        <v>3483241483.3358808</v>
      </c>
    </row>
    <row r="180" spans="1:95">
      <c r="A180" s="3">
        <f t="shared" si="195"/>
        <v>141</v>
      </c>
      <c r="B180" s="263">
        <v>5</v>
      </c>
      <c r="C180" s="264" t="s">
        <v>167</v>
      </c>
      <c r="D180" s="265" t="s">
        <v>44</v>
      </c>
      <c r="E180" s="266"/>
      <c r="F180" s="41" t="s">
        <v>60</v>
      </c>
      <c r="G180" s="267">
        <f t="shared" si="170"/>
        <v>101</v>
      </c>
      <c r="H180" s="267">
        <f t="shared" si="171"/>
        <v>90</v>
      </c>
      <c r="I180" s="268">
        <f t="shared" si="172"/>
        <v>27506142.120000001</v>
      </c>
      <c r="J180" s="268">
        <f t="shared" si="173"/>
        <v>1</v>
      </c>
      <c r="K180" s="269">
        <f t="shared" si="174"/>
        <v>1.06</v>
      </c>
      <c r="L180" s="270">
        <f t="shared" si="208"/>
        <v>1.01</v>
      </c>
      <c r="M180" s="271">
        <f t="shared" si="176"/>
        <v>24608134.872101717</v>
      </c>
      <c r="N180" s="271">
        <f t="shared" si="177"/>
        <v>27737299.795270164</v>
      </c>
      <c r="O180" s="271">
        <f t="shared" si="178"/>
        <v>29448075.753672004</v>
      </c>
      <c r="P180" s="271">
        <f t="shared" si="179"/>
        <v>31264368.62977846</v>
      </c>
      <c r="Q180" s="271">
        <f t="shared" si="196"/>
        <v>35121004.32259801</v>
      </c>
      <c r="R180" s="272">
        <f t="shared" si="180"/>
        <v>29448075.753672004</v>
      </c>
      <c r="S180" s="271">
        <f t="shared" si="180"/>
        <v>31264368.62977846</v>
      </c>
      <c r="T180" s="271">
        <f t="shared" si="181"/>
        <v>33192686.476188242</v>
      </c>
      <c r="U180" s="271">
        <f t="shared" si="197"/>
        <v>39460713.331911534</v>
      </c>
      <c r="V180" s="271"/>
      <c r="W180" s="271">
        <f t="shared" si="182"/>
        <v>2214732138.4891543</v>
      </c>
      <c r="X180" s="271">
        <f t="shared" si="183"/>
        <v>2496356981.5743146</v>
      </c>
      <c r="Y180" s="271">
        <f t="shared" si="184"/>
        <v>2650326817.8304806</v>
      </c>
      <c r="Z180" s="272">
        <f t="shared" si="198"/>
        <v>2813793176.6800613</v>
      </c>
      <c r="AA180" s="272">
        <f t="shared" si="199"/>
        <v>3160890389.0338211</v>
      </c>
      <c r="AB180" s="272">
        <f t="shared" si="185"/>
        <v>2650326817.8304806</v>
      </c>
      <c r="AC180" s="271">
        <f t="shared" si="186"/>
        <v>2813793176.6800613</v>
      </c>
      <c r="AD180" s="271">
        <f t="shared" si="200"/>
        <v>2987341782.8569417</v>
      </c>
      <c r="AE180" s="271">
        <f t="shared" si="201"/>
        <v>3551464199.8720379</v>
      </c>
      <c r="AF180" s="271"/>
      <c r="AG180" s="33" t="str">
        <f t="shared" si="187"/>
        <v>BERTAHAP</v>
      </c>
      <c r="AH180" s="273">
        <f t="shared" si="188"/>
        <v>0</v>
      </c>
      <c r="AI180" s="274">
        <v>2</v>
      </c>
      <c r="AJ180" s="275"/>
      <c r="AK180" s="271" t="e">
        <f>IF(AJ180&gt;#REF!,"LB","KR")</f>
        <v>#REF!</v>
      </c>
      <c r="AL180" s="52">
        <f t="shared" si="189"/>
        <v>2436206000</v>
      </c>
      <c r="AM180" s="52">
        <f t="shared" si="189"/>
        <v>2745993000</v>
      </c>
      <c r="AN180" s="52">
        <f t="shared" si="189"/>
        <v>2915360000</v>
      </c>
      <c r="AO180" s="438">
        <f t="shared" si="169"/>
        <v>3095173000</v>
      </c>
      <c r="AP180" s="438">
        <f t="shared" si="190"/>
        <v>2915360000</v>
      </c>
      <c r="AQ180" s="52">
        <f t="shared" si="190"/>
        <v>3095173000</v>
      </c>
      <c r="AR180" s="52">
        <f t="shared" si="190"/>
        <v>3286076000</v>
      </c>
      <c r="AS180" s="43"/>
      <c r="AT180" s="43"/>
      <c r="AU180" s="311">
        <f t="shared" si="202"/>
        <v>-1565099.486627996</v>
      </c>
      <c r="AV180" s="311"/>
      <c r="AW180" s="311"/>
      <c r="AX180" s="311"/>
      <c r="AY180" s="311"/>
      <c r="AZ180" s="43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46"/>
      <c r="BX180" s="444"/>
      <c r="BY180" s="444" t="str">
        <f>F261</f>
        <v>2BR-5</v>
      </c>
      <c r="BZ180" s="445" t="str">
        <f>D261</f>
        <v>05</v>
      </c>
      <c r="CA180" s="444">
        <f>G261</f>
        <v>85</v>
      </c>
      <c r="CB180" s="444">
        <f>H261</f>
        <v>74</v>
      </c>
      <c r="CC180" s="444">
        <f>O261</f>
        <v>30031205.966616005</v>
      </c>
      <c r="CD180" s="444">
        <f t="shared" si="211"/>
        <v>2042768000</v>
      </c>
      <c r="CE180" s="444">
        <f t="shared" si="211"/>
        <v>2302526000</v>
      </c>
      <c r="CF180" s="444">
        <f t="shared" si="211"/>
        <v>2444541000</v>
      </c>
      <c r="CG180" s="444">
        <f t="shared" si="211"/>
        <v>2595315000</v>
      </c>
      <c r="CH180" s="444">
        <f>AR261</f>
        <v>2755388000</v>
      </c>
      <c r="CI180" s="43"/>
      <c r="CJ180" s="438">
        <f t="shared" si="203"/>
        <v>3286076210.4227395</v>
      </c>
      <c r="CK180" s="43">
        <f t="shared" si="204"/>
        <v>3090282000</v>
      </c>
      <c r="CL180" s="43">
        <f t="shared" si="204"/>
        <v>3280884000</v>
      </c>
      <c r="CM180" s="44">
        <f t="shared" si="191"/>
        <v>46354230</v>
      </c>
      <c r="CN180" s="44">
        <f t="shared" si="192"/>
        <v>32808840</v>
      </c>
      <c r="CO180" s="44">
        <f t="shared" si="193"/>
        <v>72884000</v>
      </c>
      <c r="CP180" s="44">
        <f t="shared" si="194"/>
        <v>64482770.833333336</v>
      </c>
      <c r="CQ180" s="43">
        <f t="shared" si="205"/>
        <v>3483241483.3358808</v>
      </c>
    </row>
    <row r="181" spans="1:95">
      <c r="A181" s="3">
        <f t="shared" si="195"/>
        <v>142</v>
      </c>
      <c r="B181" s="263">
        <v>6</v>
      </c>
      <c r="C181" s="264" t="s">
        <v>167</v>
      </c>
      <c r="D181" s="299">
        <v>11</v>
      </c>
      <c r="E181" s="266"/>
      <c r="F181" s="41" t="s">
        <v>62</v>
      </c>
      <c r="G181" s="267">
        <f t="shared" si="170"/>
        <v>101</v>
      </c>
      <c r="H181" s="267">
        <f t="shared" si="171"/>
        <v>90</v>
      </c>
      <c r="I181" s="268">
        <f t="shared" si="172"/>
        <v>27506142.120000001</v>
      </c>
      <c r="J181" s="268">
        <f t="shared" si="173"/>
        <v>1</v>
      </c>
      <c r="K181" s="269">
        <f t="shared" si="174"/>
        <v>1.06</v>
      </c>
      <c r="L181" s="270">
        <f t="shared" si="208"/>
        <v>1.01</v>
      </c>
      <c r="M181" s="271">
        <f t="shared" si="176"/>
        <v>24608134.872101717</v>
      </c>
      <c r="N181" s="271">
        <f t="shared" si="177"/>
        <v>27737299.795270164</v>
      </c>
      <c r="O181" s="271">
        <f t="shared" si="178"/>
        <v>29448075.753672004</v>
      </c>
      <c r="P181" s="271">
        <f t="shared" si="179"/>
        <v>31264368.62977846</v>
      </c>
      <c r="Q181" s="271">
        <f t="shared" si="196"/>
        <v>35121004.32259801</v>
      </c>
      <c r="R181" s="272">
        <f t="shared" si="180"/>
        <v>29448075.753672004</v>
      </c>
      <c r="S181" s="271">
        <f t="shared" si="180"/>
        <v>31264368.62977846</v>
      </c>
      <c r="T181" s="271">
        <f t="shared" si="181"/>
        <v>33192686.476188242</v>
      </c>
      <c r="U181" s="271">
        <f t="shared" si="197"/>
        <v>39460713.331911534</v>
      </c>
      <c r="V181" s="271"/>
      <c r="W181" s="271">
        <f t="shared" si="182"/>
        <v>2214732138.4891543</v>
      </c>
      <c r="X181" s="271">
        <f t="shared" si="183"/>
        <v>2496356981.5743146</v>
      </c>
      <c r="Y181" s="271">
        <f t="shared" si="184"/>
        <v>2650326817.8304806</v>
      </c>
      <c r="Z181" s="272">
        <f t="shared" si="198"/>
        <v>2813793176.6800613</v>
      </c>
      <c r="AA181" s="272">
        <f t="shared" si="199"/>
        <v>3160890389.0338211</v>
      </c>
      <c r="AB181" s="272">
        <f t="shared" si="185"/>
        <v>2650326817.8304806</v>
      </c>
      <c r="AC181" s="271">
        <f t="shared" si="186"/>
        <v>2813793176.6800613</v>
      </c>
      <c r="AD181" s="271">
        <f t="shared" si="200"/>
        <v>2987341782.8569417</v>
      </c>
      <c r="AE181" s="271">
        <f t="shared" si="201"/>
        <v>3551464199.8720379</v>
      </c>
      <c r="AF181" s="271"/>
      <c r="AG181" s="33" t="str">
        <f t="shared" si="187"/>
        <v>BERTAHAP</v>
      </c>
      <c r="AH181" s="273">
        <f t="shared" si="188"/>
        <v>0</v>
      </c>
      <c r="AI181" s="274">
        <v>2</v>
      </c>
      <c r="AJ181" s="275"/>
      <c r="AK181" s="271" t="e">
        <f>IF(AJ181&gt;#REF!,"LB","KR")</f>
        <v>#REF!</v>
      </c>
      <c r="AL181" s="52">
        <f t="shared" si="189"/>
        <v>2436206000</v>
      </c>
      <c r="AM181" s="52">
        <f t="shared" si="189"/>
        <v>2745993000</v>
      </c>
      <c r="AN181" s="52">
        <f t="shared" si="189"/>
        <v>2915360000</v>
      </c>
      <c r="AO181" s="438">
        <f t="shared" si="169"/>
        <v>3095173000</v>
      </c>
      <c r="AP181" s="438">
        <f t="shared" si="190"/>
        <v>2915360000</v>
      </c>
      <c r="AQ181" s="52">
        <f t="shared" si="190"/>
        <v>3095173000</v>
      </c>
      <c r="AR181" s="52">
        <f t="shared" si="190"/>
        <v>3286076000</v>
      </c>
      <c r="AS181" s="43"/>
      <c r="AT181" s="43"/>
      <c r="AU181" s="311">
        <f t="shared" si="202"/>
        <v>-1565099.486627996</v>
      </c>
      <c r="AV181" s="311"/>
      <c r="AW181" s="311"/>
      <c r="AX181" s="311"/>
      <c r="AY181" s="311"/>
      <c r="AZ181" s="43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46"/>
      <c r="BX181" s="444"/>
      <c r="BY181" s="444" t="str">
        <f>F264</f>
        <v>2BR-17</v>
      </c>
      <c r="BZ181" s="445">
        <f>D264</f>
        <v>17</v>
      </c>
      <c r="CA181" s="444">
        <f>G264</f>
        <v>85</v>
      </c>
      <c r="CB181" s="444">
        <f>H264</f>
        <v>74</v>
      </c>
      <c r="CC181" s="444">
        <f>O264</f>
        <v>30031205.966616005</v>
      </c>
      <c r="CD181" s="444">
        <f t="shared" ref="CD181:CG182" si="212">AL264</f>
        <v>2042768000</v>
      </c>
      <c r="CE181" s="444">
        <f t="shared" si="212"/>
        <v>2302526000</v>
      </c>
      <c r="CF181" s="444">
        <f t="shared" si="212"/>
        <v>2444541000</v>
      </c>
      <c r="CG181" s="444">
        <f t="shared" si="212"/>
        <v>2595315000</v>
      </c>
      <c r="CH181" s="444">
        <f>AR264</f>
        <v>2755388000</v>
      </c>
      <c r="CI181" s="43"/>
      <c r="CJ181" s="438">
        <f t="shared" si="203"/>
        <v>3286076210.4227395</v>
      </c>
      <c r="CK181" s="43">
        <f t="shared" si="204"/>
        <v>3090282000</v>
      </c>
      <c r="CL181" s="43">
        <f t="shared" si="204"/>
        <v>3280884000</v>
      </c>
      <c r="CM181" s="44">
        <f t="shared" si="191"/>
        <v>46354230</v>
      </c>
      <c r="CN181" s="44">
        <f t="shared" si="192"/>
        <v>32808840</v>
      </c>
      <c r="CO181" s="44">
        <f t="shared" si="193"/>
        <v>72884000</v>
      </c>
      <c r="CP181" s="44">
        <f t="shared" si="194"/>
        <v>64482770.833333336</v>
      </c>
      <c r="CQ181" s="43">
        <f t="shared" si="205"/>
        <v>3483241483.3358808</v>
      </c>
    </row>
    <row r="182" spans="1:95">
      <c r="A182" s="3">
        <f t="shared" si="195"/>
        <v>143</v>
      </c>
      <c r="B182" s="263">
        <v>7</v>
      </c>
      <c r="C182" s="264" t="s">
        <v>167</v>
      </c>
      <c r="D182" s="299">
        <v>15</v>
      </c>
      <c r="E182" s="266"/>
      <c r="F182" s="41" t="s">
        <v>64</v>
      </c>
      <c r="G182" s="267">
        <f t="shared" si="170"/>
        <v>101</v>
      </c>
      <c r="H182" s="267">
        <f t="shared" si="171"/>
        <v>90</v>
      </c>
      <c r="I182" s="268">
        <f t="shared" si="172"/>
        <v>27506142.120000001</v>
      </c>
      <c r="J182" s="268">
        <f t="shared" si="173"/>
        <v>1</v>
      </c>
      <c r="K182" s="269">
        <f t="shared" si="174"/>
        <v>1.06</v>
      </c>
      <c r="L182" s="270">
        <f t="shared" si="208"/>
        <v>1.01</v>
      </c>
      <c r="M182" s="271">
        <f t="shared" si="176"/>
        <v>24608134.872101717</v>
      </c>
      <c r="N182" s="271">
        <f t="shared" si="177"/>
        <v>27737299.795270164</v>
      </c>
      <c r="O182" s="271">
        <f t="shared" si="178"/>
        <v>29448075.753672004</v>
      </c>
      <c r="P182" s="271">
        <f t="shared" si="179"/>
        <v>31264368.62977846</v>
      </c>
      <c r="Q182" s="271">
        <f t="shared" si="196"/>
        <v>35121004.32259801</v>
      </c>
      <c r="R182" s="272">
        <f t="shared" si="180"/>
        <v>29448075.753672004</v>
      </c>
      <c r="S182" s="271">
        <f t="shared" si="180"/>
        <v>31264368.62977846</v>
      </c>
      <c r="T182" s="271">
        <f t="shared" si="181"/>
        <v>33192686.476188242</v>
      </c>
      <c r="U182" s="271">
        <f t="shared" si="197"/>
        <v>39460713.331911534</v>
      </c>
      <c r="V182" s="271"/>
      <c r="W182" s="271">
        <f t="shared" si="182"/>
        <v>2214732138.4891543</v>
      </c>
      <c r="X182" s="271">
        <f t="shared" si="183"/>
        <v>2496356981.5743146</v>
      </c>
      <c r="Y182" s="271">
        <f t="shared" si="184"/>
        <v>2650326817.8304806</v>
      </c>
      <c r="Z182" s="272">
        <f t="shared" si="198"/>
        <v>2813793176.6800613</v>
      </c>
      <c r="AA182" s="272">
        <f t="shared" si="199"/>
        <v>3160890389.0338211</v>
      </c>
      <c r="AB182" s="272">
        <f t="shared" si="185"/>
        <v>2650326817.8304806</v>
      </c>
      <c r="AC182" s="271">
        <f t="shared" si="186"/>
        <v>2813793176.6800613</v>
      </c>
      <c r="AD182" s="271">
        <f t="shared" si="200"/>
        <v>2987341782.8569417</v>
      </c>
      <c r="AE182" s="271">
        <f t="shared" si="201"/>
        <v>3551464199.8720379</v>
      </c>
      <c r="AF182" s="271"/>
      <c r="AG182" s="33" t="str">
        <f t="shared" si="187"/>
        <v>BERTAHAP</v>
      </c>
      <c r="AH182" s="273">
        <f t="shared" si="188"/>
        <v>0</v>
      </c>
      <c r="AI182" s="274">
        <v>2</v>
      </c>
      <c r="AJ182" s="275"/>
      <c r="AK182" s="271" t="e">
        <f>IF(AJ182&gt;#REF!,"LB","KR")</f>
        <v>#REF!</v>
      </c>
      <c r="AL182" s="52">
        <f t="shared" si="189"/>
        <v>2436206000</v>
      </c>
      <c r="AM182" s="52">
        <f t="shared" si="189"/>
        <v>2745993000</v>
      </c>
      <c r="AN182" s="52">
        <f t="shared" si="189"/>
        <v>2915360000</v>
      </c>
      <c r="AO182" s="438">
        <f t="shared" si="169"/>
        <v>3095173000</v>
      </c>
      <c r="AP182" s="438">
        <f t="shared" si="190"/>
        <v>2915360000</v>
      </c>
      <c r="AQ182" s="52">
        <f t="shared" si="190"/>
        <v>3095173000</v>
      </c>
      <c r="AR182" s="52">
        <f t="shared" si="190"/>
        <v>3286076000</v>
      </c>
      <c r="AS182" s="43"/>
      <c r="AT182" s="43"/>
      <c r="AU182" s="311">
        <f t="shared" si="202"/>
        <v>-1565099.486627996</v>
      </c>
      <c r="AV182" s="311"/>
      <c r="AW182" s="311"/>
      <c r="AX182" s="311"/>
      <c r="AY182" s="311"/>
      <c r="AZ182" s="43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46"/>
      <c r="BX182" s="444"/>
      <c r="BY182" s="444" t="str">
        <f>F265</f>
        <v>3BR-19</v>
      </c>
      <c r="BZ182" s="445">
        <f>D265</f>
        <v>19</v>
      </c>
      <c r="CA182" s="444">
        <f>G265</f>
        <v>138</v>
      </c>
      <c r="CB182" s="444">
        <f>H265</f>
        <v>120</v>
      </c>
      <c r="CC182" s="444">
        <f>O265</f>
        <v>30031205.966616005</v>
      </c>
      <c r="CD182" s="444">
        <f t="shared" si="212"/>
        <v>3312597000</v>
      </c>
      <c r="CE182" s="444">
        <f t="shared" si="212"/>
        <v>3733826000</v>
      </c>
      <c r="CF182" s="444">
        <f t="shared" si="212"/>
        <v>3964120000</v>
      </c>
      <c r="CG182" s="444">
        <f t="shared" si="212"/>
        <v>4208618000</v>
      </c>
      <c r="CH182" s="444">
        <f>AR265</f>
        <v>4468196000</v>
      </c>
      <c r="CI182" s="43"/>
      <c r="CJ182" s="438">
        <f t="shared" si="203"/>
        <v>3286076210.4227395</v>
      </c>
      <c r="CK182" s="43">
        <f t="shared" si="204"/>
        <v>3090282000</v>
      </c>
      <c r="CL182" s="43">
        <f t="shared" si="204"/>
        <v>3280884000</v>
      </c>
      <c r="CM182" s="44">
        <f t="shared" si="191"/>
        <v>46354230</v>
      </c>
      <c r="CN182" s="44">
        <f t="shared" si="192"/>
        <v>32808840</v>
      </c>
      <c r="CO182" s="44">
        <f t="shared" si="193"/>
        <v>72884000</v>
      </c>
      <c r="CP182" s="44">
        <f t="shared" si="194"/>
        <v>64482770.833333336</v>
      </c>
      <c r="CQ182" s="43">
        <f t="shared" si="205"/>
        <v>3483241483.3358808</v>
      </c>
    </row>
    <row r="183" spans="1:95">
      <c r="A183" s="3">
        <f t="shared" si="195"/>
        <v>144</v>
      </c>
      <c r="B183" s="263">
        <v>8</v>
      </c>
      <c r="C183" s="264" t="s">
        <v>167</v>
      </c>
      <c r="D183" s="299">
        <v>17</v>
      </c>
      <c r="E183" s="266"/>
      <c r="F183" s="41" t="s">
        <v>67</v>
      </c>
      <c r="G183" s="267">
        <f t="shared" si="170"/>
        <v>85</v>
      </c>
      <c r="H183" s="267">
        <f t="shared" si="171"/>
        <v>74</v>
      </c>
      <c r="I183" s="268">
        <f t="shared" si="172"/>
        <v>27506142.120000001</v>
      </c>
      <c r="J183" s="268">
        <f t="shared" si="173"/>
        <v>1</v>
      </c>
      <c r="K183" s="269">
        <f t="shared" si="174"/>
        <v>1.06</v>
      </c>
      <c r="L183" s="270">
        <f t="shared" si="208"/>
        <v>1.01</v>
      </c>
      <c r="M183" s="271">
        <f t="shared" si="176"/>
        <v>24608134.872101717</v>
      </c>
      <c r="N183" s="271">
        <f t="shared" si="177"/>
        <v>27737299.795270164</v>
      </c>
      <c r="O183" s="271">
        <f t="shared" si="178"/>
        <v>29448075.753672004</v>
      </c>
      <c r="P183" s="271">
        <f t="shared" si="179"/>
        <v>31264368.62977846</v>
      </c>
      <c r="Q183" s="271">
        <f t="shared" si="196"/>
        <v>35121004.32259801</v>
      </c>
      <c r="R183" s="272">
        <f t="shared" si="180"/>
        <v>29448075.753672004</v>
      </c>
      <c r="S183" s="271">
        <f t="shared" si="180"/>
        <v>31264368.62977846</v>
      </c>
      <c r="T183" s="271">
        <f t="shared" si="181"/>
        <v>33192686.476188242</v>
      </c>
      <c r="U183" s="271">
        <f t="shared" si="197"/>
        <v>39460713.331911534</v>
      </c>
      <c r="V183" s="271"/>
      <c r="W183" s="271">
        <f t="shared" si="182"/>
        <v>1821001980.535527</v>
      </c>
      <c r="X183" s="271">
        <f t="shared" si="183"/>
        <v>2052560184.849992</v>
      </c>
      <c r="Y183" s="271">
        <f t="shared" si="184"/>
        <v>2179157605.7717285</v>
      </c>
      <c r="Z183" s="272">
        <f t="shared" si="198"/>
        <v>2313563278.6036062</v>
      </c>
      <c r="AA183" s="272">
        <f t="shared" si="199"/>
        <v>2598954319.8722529</v>
      </c>
      <c r="AB183" s="272">
        <f t="shared" si="185"/>
        <v>2179157605.7717285</v>
      </c>
      <c r="AC183" s="271">
        <f t="shared" si="186"/>
        <v>2313563278.6036062</v>
      </c>
      <c r="AD183" s="271">
        <f t="shared" si="200"/>
        <v>2456258799.2379298</v>
      </c>
      <c r="AE183" s="271">
        <f t="shared" si="201"/>
        <v>2920092786.5614533</v>
      </c>
      <c r="AF183" s="271"/>
      <c r="AG183" s="33" t="str">
        <f t="shared" si="187"/>
        <v>BERTAHAP</v>
      </c>
      <c r="AH183" s="273">
        <f t="shared" si="188"/>
        <v>0</v>
      </c>
      <c r="AI183" s="274">
        <v>2</v>
      </c>
      <c r="AJ183" s="275"/>
      <c r="AK183" s="271" t="e">
        <f>IF(AJ183&gt;#REF!,"LB","KR")</f>
        <v>#REF!</v>
      </c>
      <c r="AL183" s="52">
        <f t="shared" si="189"/>
        <v>2003103000</v>
      </c>
      <c r="AM183" s="52">
        <f t="shared" si="189"/>
        <v>2257817000</v>
      </c>
      <c r="AN183" s="52">
        <f t="shared" si="189"/>
        <v>2397074000</v>
      </c>
      <c r="AO183" s="438">
        <f t="shared" si="169"/>
        <v>2544920000</v>
      </c>
      <c r="AP183" s="438">
        <f t="shared" si="190"/>
        <v>2397074000</v>
      </c>
      <c r="AQ183" s="52">
        <f t="shared" si="190"/>
        <v>2544920000</v>
      </c>
      <c r="AR183" s="52">
        <f t="shared" si="190"/>
        <v>2701885000</v>
      </c>
      <c r="AS183" s="43"/>
      <c r="AT183" s="43"/>
      <c r="AU183" s="311">
        <f t="shared" si="202"/>
        <v>-1565099.486627996</v>
      </c>
      <c r="AV183" s="311"/>
      <c r="AW183" s="311"/>
      <c r="AX183" s="311"/>
      <c r="AY183" s="311"/>
      <c r="AZ183" s="43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46">
        <v>38</v>
      </c>
      <c r="BX183" s="444" t="s">
        <v>160</v>
      </c>
      <c r="BY183" s="444" t="str">
        <f>F157</f>
        <v>3BR-21</v>
      </c>
      <c r="BZ183" s="445">
        <f>D157</f>
        <v>21</v>
      </c>
      <c r="CA183" s="444">
        <f>G157</f>
        <v>132</v>
      </c>
      <c r="CB183" s="444">
        <f>H157</f>
        <v>112</v>
      </c>
      <c r="CC183" s="444">
        <f>O157</f>
        <v>30861891.458640002</v>
      </c>
      <c r="CD183" s="444">
        <f>AL157</f>
        <v>3177277000</v>
      </c>
      <c r="CE183" s="444">
        <f>AM157</f>
        <v>3581299000</v>
      </c>
      <c r="CF183" s="444">
        <f>AN157</f>
        <v>3802186000</v>
      </c>
      <c r="CG183" s="444">
        <f>AO157</f>
        <v>4036696000</v>
      </c>
      <c r="CH183" s="444">
        <f>AR157</f>
        <v>4285671000</v>
      </c>
      <c r="CI183" s="43">
        <v>2</v>
      </c>
      <c r="CJ183" s="438">
        <f t="shared" si="203"/>
        <v>2701884860.5325255</v>
      </c>
      <c r="CK183" s="43">
        <f t="shared" si="204"/>
        <v>2540899000</v>
      </c>
      <c r="CL183" s="43">
        <f t="shared" si="204"/>
        <v>2697616000</v>
      </c>
      <c r="CM183" s="44">
        <f t="shared" si="191"/>
        <v>38113485</v>
      </c>
      <c r="CN183" s="44">
        <f t="shared" si="192"/>
        <v>26976160</v>
      </c>
      <c r="CO183" s="44">
        <f t="shared" si="193"/>
        <v>59926850</v>
      </c>
      <c r="CP183" s="44">
        <f t="shared" si="194"/>
        <v>53019166.666666664</v>
      </c>
      <c r="CQ183" s="43">
        <f t="shared" si="205"/>
        <v>2863998836.0791192</v>
      </c>
    </row>
    <row r="184" spans="1:95">
      <c r="A184" s="3">
        <f t="shared" si="195"/>
        <v>145</v>
      </c>
      <c r="B184" s="263">
        <v>1</v>
      </c>
      <c r="C184" s="264" t="s">
        <v>169</v>
      </c>
      <c r="D184" s="265" t="s">
        <v>19</v>
      </c>
      <c r="E184" s="266"/>
      <c r="F184" s="41" t="s">
        <v>72</v>
      </c>
      <c r="G184" s="267">
        <f t="shared" si="170"/>
        <v>175</v>
      </c>
      <c r="H184" s="267">
        <f t="shared" si="171"/>
        <v>156</v>
      </c>
      <c r="I184" s="268">
        <f t="shared" si="172"/>
        <v>27506142.120000001</v>
      </c>
      <c r="J184" s="268">
        <f t="shared" si="173"/>
        <v>5</v>
      </c>
      <c r="K184" s="269">
        <f t="shared" si="174"/>
        <v>1.08</v>
      </c>
      <c r="L184" s="270">
        <f t="shared" ref="L184:L191" si="213">SUMIF($AR$4:$AR$22,D184,$AY$4:$AY$22)</f>
        <v>1.02</v>
      </c>
      <c r="M184" s="271">
        <f t="shared" si="176"/>
        <v>25320681.276954275</v>
      </c>
      <c r="N184" s="271">
        <f t="shared" si="177"/>
        <v>28540453.441499729</v>
      </c>
      <c r="O184" s="271">
        <f t="shared" si="178"/>
        <v>30300766.159392003</v>
      </c>
      <c r="P184" s="271">
        <f t="shared" si="179"/>
        <v>32169651.113921117</v>
      </c>
      <c r="Q184" s="271">
        <f t="shared" si="196"/>
        <v>36137958.492223024</v>
      </c>
      <c r="R184" s="272">
        <f t="shared" si="180"/>
        <v>30300766.159392003</v>
      </c>
      <c r="S184" s="271">
        <f t="shared" si="180"/>
        <v>32169651.113921117</v>
      </c>
      <c r="T184" s="271">
        <f t="shared" si="181"/>
        <v>34153804.80307208</v>
      </c>
      <c r="U184" s="271">
        <f t="shared" si="197"/>
        <v>40603326.925493881</v>
      </c>
      <c r="V184" s="271"/>
      <c r="W184" s="271">
        <f t="shared" si="182"/>
        <v>3950026279.2048669</v>
      </c>
      <c r="X184" s="271">
        <f t="shared" si="183"/>
        <v>4452310736.8739576</v>
      </c>
      <c r="Y184" s="271">
        <f t="shared" si="184"/>
        <v>4726919520.8651524</v>
      </c>
      <c r="Z184" s="272">
        <f t="shared" si="198"/>
        <v>5018465573.7716942</v>
      </c>
      <c r="AA184" s="272">
        <f t="shared" si="199"/>
        <v>5637521524.7867918</v>
      </c>
      <c r="AB184" s="272">
        <f t="shared" si="185"/>
        <v>4726919520.8651524</v>
      </c>
      <c r="AC184" s="271">
        <f t="shared" si="186"/>
        <v>5018465573.7716942</v>
      </c>
      <c r="AD184" s="271">
        <f t="shared" si="200"/>
        <v>5327993549.2792444</v>
      </c>
      <c r="AE184" s="271">
        <f t="shared" si="201"/>
        <v>6334119000.3770456</v>
      </c>
      <c r="AF184" s="271"/>
      <c r="AG184" s="33" t="str">
        <f t="shared" si="187"/>
        <v>BERTAHAP</v>
      </c>
      <c r="AH184" s="273">
        <f t="shared" si="188"/>
        <v>0</v>
      </c>
      <c r="AI184" s="274">
        <v>2</v>
      </c>
      <c r="AJ184" s="275"/>
      <c r="AK184" s="271" t="e">
        <f>IF(AJ184&gt;#REF!,"LB","KR")</f>
        <v>#REF!</v>
      </c>
      <c r="AL184" s="52">
        <f t="shared" si="189"/>
        <v>4345029000</v>
      </c>
      <c r="AM184" s="52">
        <f t="shared" si="189"/>
        <v>4897542000</v>
      </c>
      <c r="AN184" s="52">
        <f t="shared" si="189"/>
        <v>5199612000</v>
      </c>
      <c r="AO184" s="438">
        <f t="shared" si="169"/>
        <v>5520313000</v>
      </c>
      <c r="AP184" s="438">
        <f t="shared" si="190"/>
        <v>5199612000</v>
      </c>
      <c r="AQ184" s="52">
        <f t="shared" si="190"/>
        <v>5520313000</v>
      </c>
      <c r="AR184" s="52">
        <f t="shared" si="190"/>
        <v>5860793000</v>
      </c>
      <c r="AS184" s="43"/>
      <c r="AT184" s="43"/>
      <c r="AU184" s="311">
        <f t="shared" si="202"/>
        <v>-712409.08090799674</v>
      </c>
      <c r="AV184" s="311"/>
      <c r="AW184" s="311"/>
      <c r="AX184" s="311"/>
      <c r="AY184" s="311"/>
      <c r="AZ184" s="43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46">
        <v>39</v>
      </c>
      <c r="BX184" s="449" t="s">
        <v>63</v>
      </c>
      <c r="BY184" s="444" t="str">
        <f>F191</f>
        <v>2BR-17</v>
      </c>
      <c r="BZ184" s="445">
        <f>D191</f>
        <v>17</v>
      </c>
      <c r="CA184" s="444">
        <f>G191</f>
        <v>85</v>
      </c>
      <c r="CB184" s="444">
        <f>H191</f>
        <v>74</v>
      </c>
      <c r="CC184" s="444">
        <f>O191</f>
        <v>29739640.860144004</v>
      </c>
      <c r="CD184" s="444">
        <f>AL191</f>
        <v>2022935000</v>
      </c>
      <c r="CE184" s="444">
        <f>AM191</f>
        <v>2280171000</v>
      </c>
      <c r="CF184" s="444">
        <f>AN191</f>
        <v>2420807000</v>
      </c>
      <c r="CG184" s="444">
        <f>AO191</f>
        <v>2570117000</v>
      </c>
      <c r="CH184" s="444">
        <f>AR191</f>
        <v>2728637000</v>
      </c>
      <c r="CI184" s="43">
        <v>1</v>
      </c>
      <c r="CJ184" s="438">
        <f t="shared" si="203"/>
        <v>5860793313.7783852</v>
      </c>
      <c r="CK184" s="43">
        <f t="shared" si="204"/>
        <v>5511589000</v>
      </c>
      <c r="CL184" s="43">
        <f t="shared" si="204"/>
        <v>5851532000</v>
      </c>
      <c r="CM184" s="44">
        <f t="shared" si="191"/>
        <v>82673835</v>
      </c>
      <c r="CN184" s="44">
        <f t="shared" si="192"/>
        <v>58515320</v>
      </c>
      <c r="CO184" s="44">
        <f t="shared" si="193"/>
        <v>129990300</v>
      </c>
      <c r="CP184" s="44">
        <f t="shared" si="194"/>
        <v>115006520.83333333</v>
      </c>
      <c r="CQ184" s="43">
        <f t="shared" si="205"/>
        <v>6212441221.1670303</v>
      </c>
    </row>
    <row r="185" spans="1:95">
      <c r="A185" s="3">
        <f t="shared" si="195"/>
        <v>146</v>
      </c>
      <c r="B185" s="263">
        <v>2</v>
      </c>
      <c r="C185" s="264" t="s">
        <v>169</v>
      </c>
      <c r="D185" s="265" t="s">
        <v>29</v>
      </c>
      <c r="E185" s="266"/>
      <c r="F185" s="41" t="s">
        <v>74</v>
      </c>
      <c r="G185" s="267">
        <f t="shared" si="170"/>
        <v>85</v>
      </c>
      <c r="H185" s="267">
        <f t="shared" si="171"/>
        <v>74</v>
      </c>
      <c r="I185" s="268">
        <f t="shared" si="172"/>
        <v>27506142.120000001</v>
      </c>
      <c r="J185" s="268">
        <f t="shared" si="173"/>
        <v>1</v>
      </c>
      <c r="K185" s="269">
        <f t="shared" si="174"/>
        <v>1.06</v>
      </c>
      <c r="L185" s="270">
        <f t="shared" si="213"/>
        <v>1.02</v>
      </c>
      <c r="M185" s="271">
        <f t="shared" si="176"/>
        <v>24851779.771825496</v>
      </c>
      <c r="N185" s="271">
        <f t="shared" si="177"/>
        <v>28011926.525916401</v>
      </c>
      <c r="O185" s="271">
        <f t="shared" si="178"/>
        <v>29739640.860144004</v>
      </c>
      <c r="P185" s="271">
        <f t="shared" si="179"/>
        <v>31573916.83403369</v>
      </c>
      <c r="Q185" s="271">
        <f t="shared" si="196"/>
        <v>35468737.038663335</v>
      </c>
      <c r="R185" s="272">
        <f t="shared" si="180"/>
        <v>29739640.860144004</v>
      </c>
      <c r="S185" s="271">
        <f t="shared" si="180"/>
        <v>31573916.83403369</v>
      </c>
      <c r="T185" s="271">
        <f t="shared" si="181"/>
        <v>33521326.93634852</v>
      </c>
      <c r="U185" s="271">
        <f t="shared" si="197"/>
        <v>39851413.463910654</v>
      </c>
      <c r="V185" s="271"/>
      <c r="W185" s="271">
        <f t="shared" si="182"/>
        <v>1839031703.1150868</v>
      </c>
      <c r="X185" s="271">
        <f t="shared" si="183"/>
        <v>2072882562.9178138</v>
      </c>
      <c r="Y185" s="271">
        <f t="shared" si="184"/>
        <v>2200733423.6506562</v>
      </c>
      <c r="Z185" s="272">
        <f t="shared" si="198"/>
        <v>2336469845.718493</v>
      </c>
      <c r="AA185" s="272">
        <f t="shared" si="199"/>
        <v>2624686540.8610868</v>
      </c>
      <c r="AB185" s="272">
        <f t="shared" si="185"/>
        <v>2200733423.6506562</v>
      </c>
      <c r="AC185" s="271">
        <f t="shared" si="186"/>
        <v>2336469845.718493</v>
      </c>
      <c r="AD185" s="271">
        <f t="shared" si="200"/>
        <v>2480578193.2897906</v>
      </c>
      <c r="AE185" s="271">
        <f t="shared" si="201"/>
        <v>2949004596.3293886</v>
      </c>
      <c r="AF185" s="271"/>
      <c r="AG185" s="33" t="str">
        <f t="shared" si="187"/>
        <v>BERTAHAP</v>
      </c>
      <c r="AH185" s="273">
        <f t="shared" si="188"/>
        <v>0</v>
      </c>
      <c r="AI185" s="274">
        <v>2</v>
      </c>
      <c r="AJ185" s="275"/>
      <c r="AK185" s="271" t="e">
        <f>IF(AJ185&gt;#REF!,"LB","KR")</f>
        <v>#REF!</v>
      </c>
      <c r="AL185" s="52">
        <f t="shared" si="189"/>
        <v>2022935000</v>
      </c>
      <c r="AM185" s="52">
        <f t="shared" si="189"/>
        <v>2280171000</v>
      </c>
      <c r="AN185" s="52">
        <f t="shared" si="189"/>
        <v>2420807000</v>
      </c>
      <c r="AO185" s="438">
        <f t="shared" si="169"/>
        <v>2570117000</v>
      </c>
      <c r="AP185" s="438">
        <f t="shared" si="190"/>
        <v>2420807000</v>
      </c>
      <c r="AQ185" s="52">
        <f t="shared" si="190"/>
        <v>2570117000</v>
      </c>
      <c r="AR185" s="52">
        <f t="shared" si="190"/>
        <v>2728637000</v>
      </c>
      <c r="AS185" s="43"/>
      <c r="AT185" s="43"/>
      <c r="AU185" s="311">
        <f t="shared" si="202"/>
        <v>-1273534.3801559955</v>
      </c>
      <c r="AV185" s="311"/>
      <c r="AW185" s="311"/>
      <c r="AX185" s="311"/>
      <c r="AY185" s="311"/>
      <c r="AZ185" s="43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46">
        <v>40</v>
      </c>
      <c r="BX185" s="444" t="s">
        <v>156</v>
      </c>
      <c r="BY185" s="444" t="str">
        <f>F221</f>
        <v>2BR-3</v>
      </c>
      <c r="BZ185" s="445" t="str">
        <f>D221</f>
        <v>03</v>
      </c>
      <c r="CA185" s="444">
        <f>G221</f>
        <v>85</v>
      </c>
      <c r="CB185" s="444">
        <f>H221</f>
        <v>74</v>
      </c>
      <c r="CC185" s="444">
        <f>O221</f>
        <v>29739640.860144004</v>
      </c>
      <c r="CD185" s="444">
        <f>AL221</f>
        <v>2022935000</v>
      </c>
      <c r="CE185" s="444">
        <f>AM221</f>
        <v>2280171000</v>
      </c>
      <c r="CF185" s="444">
        <f>AN221</f>
        <v>2420807000</v>
      </c>
      <c r="CG185" s="444">
        <f>AO221</f>
        <v>2570117000</v>
      </c>
      <c r="CH185" s="444">
        <f>AR221</f>
        <v>2728637000</v>
      </c>
      <c r="CI185" s="43">
        <v>2</v>
      </c>
      <c r="CJ185" s="438">
        <f t="shared" si="203"/>
        <v>2728635954.0171294</v>
      </c>
      <c r="CK185" s="43">
        <f t="shared" si="204"/>
        <v>2566056000</v>
      </c>
      <c r="CL185" s="43">
        <f t="shared" si="204"/>
        <v>2724325000</v>
      </c>
      <c r="CM185" s="44">
        <f t="shared" si="191"/>
        <v>38490840</v>
      </c>
      <c r="CN185" s="44">
        <f t="shared" si="192"/>
        <v>27243250</v>
      </c>
      <c r="CO185" s="44">
        <f t="shared" si="193"/>
        <v>60520175</v>
      </c>
      <c r="CP185" s="44">
        <f t="shared" si="194"/>
        <v>53544104.166666664</v>
      </c>
      <c r="CQ185" s="43">
        <f t="shared" si="205"/>
        <v>2892355186.6170893</v>
      </c>
    </row>
    <row r="186" spans="1:95">
      <c r="A186" s="3">
        <f t="shared" si="195"/>
        <v>147</v>
      </c>
      <c r="B186" s="263">
        <v>3</v>
      </c>
      <c r="C186" s="264" t="s">
        <v>169</v>
      </c>
      <c r="D186" s="265" t="s">
        <v>32</v>
      </c>
      <c r="E186" s="266"/>
      <c r="F186" s="41" t="s">
        <v>56</v>
      </c>
      <c r="G186" s="267">
        <f t="shared" si="170"/>
        <v>85</v>
      </c>
      <c r="H186" s="267">
        <f t="shared" si="171"/>
        <v>74</v>
      </c>
      <c r="I186" s="268">
        <f t="shared" si="172"/>
        <v>27506142.120000001</v>
      </c>
      <c r="J186" s="268">
        <f t="shared" si="173"/>
        <v>1</v>
      </c>
      <c r="K186" s="269">
        <f t="shared" si="174"/>
        <v>1.06</v>
      </c>
      <c r="L186" s="270">
        <f t="shared" si="213"/>
        <v>1.02</v>
      </c>
      <c r="M186" s="271">
        <f t="shared" si="176"/>
        <v>24851779.771825496</v>
      </c>
      <c r="N186" s="271">
        <f t="shared" si="177"/>
        <v>28011926.525916401</v>
      </c>
      <c r="O186" s="271">
        <f t="shared" si="178"/>
        <v>29739640.860144004</v>
      </c>
      <c r="P186" s="271">
        <f t="shared" si="179"/>
        <v>31573916.83403369</v>
      </c>
      <c r="Q186" s="271">
        <f t="shared" si="196"/>
        <v>35468737.038663335</v>
      </c>
      <c r="R186" s="272">
        <f t="shared" si="180"/>
        <v>29739640.860144004</v>
      </c>
      <c r="S186" s="271">
        <f t="shared" si="180"/>
        <v>31573916.83403369</v>
      </c>
      <c r="T186" s="271">
        <f t="shared" si="181"/>
        <v>33521326.93634852</v>
      </c>
      <c r="U186" s="271">
        <f t="shared" si="197"/>
        <v>39851413.463910654</v>
      </c>
      <c r="V186" s="271"/>
      <c r="W186" s="271">
        <f t="shared" si="182"/>
        <v>1839031703.1150868</v>
      </c>
      <c r="X186" s="271">
        <f t="shared" si="183"/>
        <v>2072882562.9178138</v>
      </c>
      <c r="Y186" s="271">
        <f t="shared" si="184"/>
        <v>2200733423.6506562</v>
      </c>
      <c r="Z186" s="272">
        <f t="shared" si="198"/>
        <v>2336469845.718493</v>
      </c>
      <c r="AA186" s="272">
        <f t="shared" si="199"/>
        <v>2624686540.8610868</v>
      </c>
      <c r="AB186" s="272">
        <f t="shared" si="185"/>
        <v>2200733423.6506562</v>
      </c>
      <c r="AC186" s="271">
        <f t="shared" si="186"/>
        <v>2336469845.718493</v>
      </c>
      <c r="AD186" s="271">
        <f t="shared" si="200"/>
        <v>2480578193.2897906</v>
      </c>
      <c r="AE186" s="271">
        <f t="shared" si="201"/>
        <v>2949004596.3293886</v>
      </c>
      <c r="AF186" s="271"/>
      <c r="AG186" s="33" t="str">
        <f t="shared" si="187"/>
        <v>BERTAHAP</v>
      </c>
      <c r="AH186" s="273">
        <f t="shared" si="188"/>
        <v>0</v>
      </c>
      <c r="AI186" s="274">
        <v>2</v>
      </c>
      <c r="AJ186" s="275"/>
      <c r="AK186" s="271" t="e">
        <f>IF(AJ186&gt;#REF!,"LB","KR")</f>
        <v>#REF!</v>
      </c>
      <c r="AL186" s="52">
        <f t="shared" si="189"/>
        <v>2022935000</v>
      </c>
      <c r="AM186" s="52">
        <f t="shared" si="189"/>
        <v>2280171000</v>
      </c>
      <c r="AN186" s="52">
        <f t="shared" si="189"/>
        <v>2420807000</v>
      </c>
      <c r="AO186" s="438">
        <f t="shared" si="169"/>
        <v>2570117000</v>
      </c>
      <c r="AP186" s="438">
        <f t="shared" si="190"/>
        <v>2420807000</v>
      </c>
      <c r="AQ186" s="52">
        <f t="shared" si="190"/>
        <v>2570117000</v>
      </c>
      <c r="AR186" s="52">
        <f t="shared" si="190"/>
        <v>2728637000</v>
      </c>
      <c r="AS186" s="43"/>
      <c r="AT186" s="43"/>
      <c r="AU186" s="311">
        <f t="shared" si="202"/>
        <v>-1273534.3801559955</v>
      </c>
      <c r="AV186" s="311"/>
      <c r="AW186" s="311"/>
      <c r="AX186" s="311"/>
      <c r="AY186" s="311"/>
      <c r="AZ186" s="43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46">
        <v>41</v>
      </c>
      <c r="BX186" s="444" t="s">
        <v>170</v>
      </c>
      <c r="BY186" s="444" t="str">
        <f>F192</f>
        <v>3BR-1</v>
      </c>
      <c r="BZ186" s="445" t="str">
        <f>D192</f>
        <v>01</v>
      </c>
      <c r="CA186" s="444">
        <f>G192</f>
        <v>175</v>
      </c>
      <c r="CB186" s="444">
        <f>H192</f>
        <v>156</v>
      </c>
      <c r="CC186" s="444">
        <f>O192</f>
        <v>30597832.494288005</v>
      </c>
      <c r="CD186" s="444">
        <f>AL192</f>
        <v>4387628000</v>
      </c>
      <c r="CE186" s="444">
        <f>AM192</f>
        <v>4945557000</v>
      </c>
      <c r="CF186" s="444">
        <f>AN192</f>
        <v>5250589000</v>
      </c>
      <c r="CG186" s="444">
        <f>AO192</f>
        <v>5574433000</v>
      </c>
      <c r="CH186" s="444">
        <f>AR192</f>
        <v>5918252000</v>
      </c>
      <c r="CI186" s="43">
        <v>2</v>
      </c>
      <c r="CJ186" s="438">
        <f t="shared" si="203"/>
        <v>2728635954.0171294</v>
      </c>
      <c r="CK186" s="43">
        <f t="shared" si="204"/>
        <v>2566056000</v>
      </c>
      <c r="CL186" s="43">
        <f t="shared" si="204"/>
        <v>2724325000</v>
      </c>
      <c r="CM186" s="44">
        <f t="shared" si="191"/>
        <v>38490840</v>
      </c>
      <c r="CN186" s="44">
        <f t="shared" si="192"/>
        <v>27243250</v>
      </c>
      <c r="CO186" s="44">
        <f t="shared" si="193"/>
        <v>60520175</v>
      </c>
      <c r="CP186" s="44">
        <f t="shared" si="194"/>
        <v>53544104.166666664</v>
      </c>
      <c r="CQ186" s="43">
        <f t="shared" si="205"/>
        <v>2892355186.6170893</v>
      </c>
    </row>
    <row r="187" spans="1:95">
      <c r="A187" s="3">
        <f t="shared" si="195"/>
        <v>148</v>
      </c>
      <c r="B187" s="263">
        <v>4</v>
      </c>
      <c r="C187" s="264" t="s">
        <v>169</v>
      </c>
      <c r="D187" s="265" t="s">
        <v>38</v>
      </c>
      <c r="E187" s="266"/>
      <c r="F187" s="41" t="s">
        <v>58</v>
      </c>
      <c r="G187" s="267">
        <f t="shared" si="170"/>
        <v>101</v>
      </c>
      <c r="H187" s="267">
        <f t="shared" si="171"/>
        <v>90</v>
      </c>
      <c r="I187" s="268">
        <f t="shared" si="172"/>
        <v>27506142.120000001</v>
      </c>
      <c r="J187" s="268">
        <f t="shared" si="173"/>
        <v>1</v>
      </c>
      <c r="K187" s="269">
        <f t="shared" si="174"/>
        <v>1.06</v>
      </c>
      <c r="L187" s="270">
        <f t="shared" si="213"/>
        <v>1.02</v>
      </c>
      <c r="M187" s="271">
        <f t="shared" si="176"/>
        <v>24851779.771825496</v>
      </c>
      <c r="N187" s="271">
        <f t="shared" si="177"/>
        <v>28011926.525916401</v>
      </c>
      <c r="O187" s="271">
        <f t="shared" si="178"/>
        <v>29739640.860144004</v>
      </c>
      <c r="P187" s="271">
        <f t="shared" si="179"/>
        <v>31573916.83403369</v>
      </c>
      <c r="Q187" s="271">
        <f t="shared" si="196"/>
        <v>35468737.038663335</v>
      </c>
      <c r="R187" s="272">
        <f t="shared" si="180"/>
        <v>29739640.860144004</v>
      </c>
      <c r="S187" s="271">
        <f t="shared" si="180"/>
        <v>31573916.83403369</v>
      </c>
      <c r="T187" s="271">
        <f t="shared" si="181"/>
        <v>33521326.93634852</v>
      </c>
      <c r="U187" s="271">
        <f t="shared" si="197"/>
        <v>39851413.463910654</v>
      </c>
      <c r="V187" s="271"/>
      <c r="W187" s="271">
        <f t="shared" si="182"/>
        <v>2236660179.4642944</v>
      </c>
      <c r="X187" s="271">
        <f t="shared" si="183"/>
        <v>2521073387.3324761</v>
      </c>
      <c r="Y187" s="271">
        <f t="shared" si="184"/>
        <v>2676567677.4129605</v>
      </c>
      <c r="Z187" s="272">
        <f t="shared" si="198"/>
        <v>2841652515.0630322</v>
      </c>
      <c r="AA187" s="272">
        <f t="shared" si="199"/>
        <v>3192186333.4797001</v>
      </c>
      <c r="AB187" s="272">
        <f t="shared" si="185"/>
        <v>2676567677.4129605</v>
      </c>
      <c r="AC187" s="271">
        <f t="shared" si="186"/>
        <v>2841652515.0630322</v>
      </c>
      <c r="AD187" s="271">
        <f t="shared" si="200"/>
        <v>3016919424.2713666</v>
      </c>
      <c r="AE187" s="271">
        <f t="shared" si="201"/>
        <v>3586627211.7519588</v>
      </c>
      <c r="AF187" s="271"/>
      <c r="AG187" s="33" t="str">
        <f t="shared" si="187"/>
        <v>BERTAHAP</v>
      </c>
      <c r="AH187" s="273">
        <f t="shared" si="188"/>
        <v>0</v>
      </c>
      <c r="AI187" s="274">
        <v>2</v>
      </c>
      <c r="AJ187" s="275"/>
      <c r="AK187" s="271" t="e">
        <f>IF(AJ187&gt;#REF!,"LB","KR")</f>
        <v>#REF!</v>
      </c>
      <c r="AL187" s="52">
        <f t="shared" si="189"/>
        <v>2460327000</v>
      </c>
      <c r="AM187" s="52">
        <f t="shared" si="189"/>
        <v>2773181000</v>
      </c>
      <c r="AN187" s="52">
        <f t="shared" si="189"/>
        <v>2944225000</v>
      </c>
      <c r="AO187" s="438">
        <f t="shared" si="169"/>
        <v>3125818000</v>
      </c>
      <c r="AP187" s="438">
        <f t="shared" si="190"/>
        <v>2944225000</v>
      </c>
      <c r="AQ187" s="52">
        <f t="shared" si="190"/>
        <v>3125818000</v>
      </c>
      <c r="AR187" s="52">
        <f t="shared" si="190"/>
        <v>3318612000</v>
      </c>
      <c r="AS187" s="43"/>
      <c r="AT187" s="43"/>
      <c r="AU187" s="311">
        <f t="shared" si="202"/>
        <v>-1273534.3801559955</v>
      </c>
      <c r="AV187" s="311"/>
      <c r="AW187" s="311"/>
      <c r="AX187" s="311"/>
      <c r="AY187" s="311"/>
      <c r="AZ187" s="43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46">
        <v>42</v>
      </c>
      <c r="BX187" s="444" t="s">
        <v>171</v>
      </c>
      <c r="BY187" s="444" t="str">
        <f>F201</f>
        <v>3BR-21</v>
      </c>
      <c r="BZ187" s="445">
        <f>D201</f>
        <v>21</v>
      </c>
      <c r="CA187" s="444">
        <f>G201</f>
        <v>132</v>
      </c>
      <c r="CB187" s="444">
        <f>H201</f>
        <v>112</v>
      </c>
      <c r="CC187" s="444">
        <f>O201</f>
        <v>31164459.021960001</v>
      </c>
      <c r="CD187" s="444">
        <f>AL201</f>
        <v>3208427000</v>
      </c>
      <c r="CE187" s="444">
        <f>AM201</f>
        <v>3616410000</v>
      </c>
      <c r="CF187" s="444">
        <f>AN201</f>
        <v>3839462000</v>
      </c>
      <c r="CG187" s="444">
        <f>AO201</f>
        <v>4076271000</v>
      </c>
      <c r="CH187" s="444">
        <f>AR201</f>
        <v>4327687000</v>
      </c>
      <c r="CI187" s="43">
        <v>4</v>
      </c>
      <c r="CJ187" s="438">
        <f t="shared" si="203"/>
        <v>3318611324.1202307</v>
      </c>
      <c r="CK187" s="43">
        <f t="shared" si="204"/>
        <v>3120879000</v>
      </c>
      <c r="CL187" s="43">
        <f t="shared" si="204"/>
        <v>3313368000</v>
      </c>
      <c r="CM187" s="44">
        <f t="shared" si="191"/>
        <v>46813185</v>
      </c>
      <c r="CN187" s="44">
        <f t="shared" si="192"/>
        <v>33133680</v>
      </c>
      <c r="CO187" s="44">
        <f t="shared" si="193"/>
        <v>73605625</v>
      </c>
      <c r="CP187" s="44">
        <f t="shared" si="194"/>
        <v>65121208.333333336</v>
      </c>
      <c r="CQ187" s="43">
        <f t="shared" si="205"/>
        <v>3517729022.7748499</v>
      </c>
    </row>
    <row r="188" spans="1:95">
      <c r="A188" s="3">
        <f t="shared" si="195"/>
        <v>149</v>
      </c>
      <c r="B188" s="263">
        <v>5</v>
      </c>
      <c r="C188" s="264" t="s">
        <v>169</v>
      </c>
      <c r="D188" s="265" t="s">
        <v>44</v>
      </c>
      <c r="E188" s="266"/>
      <c r="F188" s="41" t="s">
        <v>60</v>
      </c>
      <c r="G188" s="267">
        <f t="shared" si="170"/>
        <v>101</v>
      </c>
      <c r="H188" s="267">
        <f t="shared" si="171"/>
        <v>90</v>
      </c>
      <c r="I188" s="268">
        <f t="shared" si="172"/>
        <v>27506142.120000001</v>
      </c>
      <c r="J188" s="268">
        <f t="shared" si="173"/>
        <v>1</v>
      </c>
      <c r="K188" s="269">
        <f t="shared" si="174"/>
        <v>1.06</v>
      </c>
      <c r="L188" s="270">
        <f t="shared" si="213"/>
        <v>1.02</v>
      </c>
      <c r="M188" s="271">
        <f t="shared" si="176"/>
        <v>24851779.771825496</v>
      </c>
      <c r="N188" s="271">
        <f t="shared" si="177"/>
        <v>28011926.525916401</v>
      </c>
      <c r="O188" s="271">
        <f t="shared" si="178"/>
        <v>29739640.860144004</v>
      </c>
      <c r="P188" s="271">
        <f t="shared" si="179"/>
        <v>31573916.83403369</v>
      </c>
      <c r="Q188" s="271">
        <f t="shared" si="196"/>
        <v>35468737.038663335</v>
      </c>
      <c r="R188" s="272">
        <f t="shared" si="180"/>
        <v>29739640.860144004</v>
      </c>
      <c r="S188" s="271">
        <f t="shared" si="180"/>
        <v>31573916.83403369</v>
      </c>
      <c r="T188" s="271">
        <f t="shared" si="181"/>
        <v>33521326.93634852</v>
      </c>
      <c r="U188" s="271">
        <f t="shared" si="197"/>
        <v>39851413.463910654</v>
      </c>
      <c r="V188" s="271"/>
      <c r="W188" s="271">
        <f t="shared" si="182"/>
        <v>2236660179.4642944</v>
      </c>
      <c r="X188" s="271">
        <f t="shared" si="183"/>
        <v>2521073387.3324761</v>
      </c>
      <c r="Y188" s="271">
        <f t="shared" si="184"/>
        <v>2676567677.4129605</v>
      </c>
      <c r="Z188" s="272">
        <f t="shared" si="198"/>
        <v>2841652515.0630322</v>
      </c>
      <c r="AA188" s="272">
        <f t="shared" si="199"/>
        <v>3192186333.4797001</v>
      </c>
      <c r="AB188" s="272">
        <f t="shared" si="185"/>
        <v>2676567677.4129605</v>
      </c>
      <c r="AC188" s="271">
        <f t="shared" si="186"/>
        <v>2841652515.0630322</v>
      </c>
      <c r="AD188" s="271">
        <f t="shared" si="200"/>
        <v>3016919424.2713666</v>
      </c>
      <c r="AE188" s="271">
        <f t="shared" si="201"/>
        <v>3586627211.7519588</v>
      </c>
      <c r="AF188" s="271"/>
      <c r="AG188" s="33" t="str">
        <f t="shared" si="187"/>
        <v>BERTAHAP</v>
      </c>
      <c r="AH188" s="273">
        <f t="shared" si="188"/>
        <v>0</v>
      </c>
      <c r="AI188" s="274">
        <v>2</v>
      </c>
      <c r="AJ188" s="275"/>
      <c r="AK188" s="271" t="e">
        <f>IF(AJ188&gt;#REF!,"LB","KR")</f>
        <v>#REF!</v>
      </c>
      <c r="AL188" s="52">
        <f t="shared" si="189"/>
        <v>2460327000</v>
      </c>
      <c r="AM188" s="52">
        <f t="shared" si="189"/>
        <v>2773181000</v>
      </c>
      <c r="AN188" s="52">
        <f t="shared" si="189"/>
        <v>2944225000</v>
      </c>
      <c r="AO188" s="438">
        <f t="shared" si="169"/>
        <v>3125818000</v>
      </c>
      <c r="AP188" s="438">
        <f t="shared" si="190"/>
        <v>2944225000</v>
      </c>
      <c r="AQ188" s="52">
        <f t="shared" si="190"/>
        <v>3125818000</v>
      </c>
      <c r="AR188" s="52">
        <f t="shared" si="190"/>
        <v>3318612000</v>
      </c>
      <c r="AS188" s="43"/>
      <c r="AT188" s="43"/>
      <c r="AU188" s="311">
        <f t="shared" si="202"/>
        <v>-1273534.3801559955</v>
      </c>
      <c r="AV188" s="311"/>
      <c r="AW188" s="311"/>
      <c r="AX188" s="311"/>
      <c r="AY188" s="311"/>
      <c r="AZ188" s="43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46">
        <v>43</v>
      </c>
      <c r="BX188" s="449" t="s">
        <v>164</v>
      </c>
      <c r="BY188" s="444" t="str">
        <f>F212</f>
        <v>2BR-3</v>
      </c>
      <c r="BZ188" s="445" t="str">
        <f>D212</f>
        <v>03</v>
      </c>
      <c r="CA188" s="444">
        <f>G212</f>
        <v>85</v>
      </c>
      <c r="CB188" s="444">
        <f>H212</f>
        <v>74</v>
      </c>
      <c r="CC188" s="444">
        <f>O212</f>
        <v>30031205.966616005</v>
      </c>
      <c r="CD188" s="444">
        <f>AL212</f>
        <v>2042768000</v>
      </c>
      <c r="CE188" s="444">
        <f>AM212</f>
        <v>2302526000</v>
      </c>
      <c r="CF188" s="444">
        <f>AN212</f>
        <v>2444541000</v>
      </c>
      <c r="CG188" s="444">
        <f>AO212</f>
        <v>2595315000</v>
      </c>
      <c r="CH188" s="444">
        <f>AR212</f>
        <v>2755388000</v>
      </c>
      <c r="CI188" s="43">
        <v>1</v>
      </c>
      <c r="CJ188" s="438">
        <f t="shared" si="203"/>
        <v>3318611324.1202307</v>
      </c>
      <c r="CK188" s="43">
        <f t="shared" si="204"/>
        <v>3120879000</v>
      </c>
      <c r="CL188" s="43">
        <f t="shared" si="204"/>
        <v>3313368000</v>
      </c>
      <c r="CM188" s="44">
        <f t="shared" si="191"/>
        <v>46813185</v>
      </c>
      <c r="CN188" s="44">
        <f t="shared" si="192"/>
        <v>33133680</v>
      </c>
      <c r="CO188" s="44">
        <f t="shared" si="193"/>
        <v>73605625</v>
      </c>
      <c r="CP188" s="44">
        <f t="shared" si="194"/>
        <v>65121208.333333336</v>
      </c>
      <c r="CQ188" s="43">
        <f t="shared" si="205"/>
        <v>3517729022.7748499</v>
      </c>
    </row>
    <row r="189" spans="1:95">
      <c r="A189" s="3">
        <f t="shared" si="195"/>
        <v>150</v>
      </c>
      <c r="B189" s="263">
        <v>6</v>
      </c>
      <c r="C189" s="264" t="s">
        <v>169</v>
      </c>
      <c r="D189" s="299">
        <v>11</v>
      </c>
      <c r="E189" s="266"/>
      <c r="F189" s="41" t="s">
        <v>62</v>
      </c>
      <c r="G189" s="267">
        <f t="shared" si="170"/>
        <v>101</v>
      </c>
      <c r="H189" s="267">
        <f t="shared" si="171"/>
        <v>90</v>
      </c>
      <c r="I189" s="268">
        <f t="shared" si="172"/>
        <v>27506142.120000001</v>
      </c>
      <c r="J189" s="268">
        <f t="shared" si="173"/>
        <v>1</v>
      </c>
      <c r="K189" s="269">
        <f t="shared" si="174"/>
        <v>1.06</v>
      </c>
      <c r="L189" s="270">
        <f t="shared" si="213"/>
        <v>1.02</v>
      </c>
      <c r="M189" s="271">
        <f t="shared" si="176"/>
        <v>24851779.771825496</v>
      </c>
      <c r="N189" s="271">
        <f t="shared" si="177"/>
        <v>28011926.525916401</v>
      </c>
      <c r="O189" s="271">
        <f t="shared" si="178"/>
        <v>29739640.860144004</v>
      </c>
      <c r="P189" s="271">
        <f t="shared" si="179"/>
        <v>31573916.83403369</v>
      </c>
      <c r="Q189" s="271">
        <f t="shared" si="196"/>
        <v>35468737.038663335</v>
      </c>
      <c r="R189" s="272">
        <f t="shared" si="180"/>
        <v>29739640.860144004</v>
      </c>
      <c r="S189" s="271">
        <f t="shared" si="180"/>
        <v>31573916.83403369</v>
      </c>
      <c r="T189" s="271">
        <f t="shared" si="181"/>
        <v>33521326.93634852</v>
      </c>
      <c r="U189" s="271">
        <f t="shared" si="197"/>
        <v>39851413.463910654</v>
      </c>
      <c r="V189" s="271"/>
      <c r="W189" s="271">
        <f t="shared" si="182"/>
        <v>2236660179.4642944</v>
      </c>
      <c r="X189" s="271">
        <f t="shared" si="183"/>
        <v>2521073387.3324761</v>
      </c>
      <c r="Y189" s="271">
        <f t="shared" si="184"/>
        <v>2676567677.4129605</v>
      </c>
      <c r="Z189" s="272">
        <f t="shared" si="198"/>
        <v>2841652515.0630322</v>
      </c>
      <c r="AA189" s="272">
        <f t="shared" si="199"/>
        <v>3192186333.4797001</v>
      </c>
      <c r="AB189" s="272">
        <f t="shared" si="185"/>
        <v>2676567677.4129605</v>
      </c>
      <c r="AC189" s="271">
        <f t="shared" si="186"/>
        <v>2841652515.0630322</v>
      </c>
      <c r="AD189" s="271">
        <f t="shared" si="200"/>
        <v>3016919424.2713666</v>
      </c>
      <c r="AE189" s="271">
        <f t="shared" si="201"/>
        <v>3586627211.7519588</v>
      </c>
      <c r="AF189" s="271"/>
      <c r="AG189" s="33" t="str">
        <f t="shared" si="187"/>
        <v>BERTAHAP</v>
      </c>
      <c r="AH189" s="273">
        <f t="shared" si="188"/>
        <v>0</v>
      </c>
      <c r="AI189" s="274">
        <v>2</v>
      </c>
      <c r="AJ189" s="275"/>
      <c r="AK189" s="271" t="e">
        <f>IF(AJ189&gt;#REF!,"LB","KR")</f>
        <v>#REF!</v>
      </c>
      <c r="AL189" s="52">
        <f t="shared" si="189"/>
        <v>2460327000</v>
      </c>
      <c r="AM189" s="52">
        <f t="shared" si="189"/>
        <v>2773181000</v>
      </c>
      <c r="AN189" s="52">
        <f t="shared" si="189"/>
        <v>2944225000</v>
      </c>
      <c r="AO189" s="438">
        <f t="shared" si="169"/>
        <v>3125818000</v>
      </c>
      <c r="AP189" s="438">
        <f t="shared" si="190"/>
        <v>2944225000</v>
      </c>
      <c r="AQ189" s="52">
        <f t="shared" si="190"/>
        <v>3125818000</v>
      </c>
      <c r="AR189" s="52">
        <f t="shared" si="190"/>
        <v>3318612000</v>
      </c>
      <c r="AS189" s="43"/>
      <c r="AT189" s="43"/>
      <c r="AU189" s="311">
        <f t="shared" si="202"/>
        <v>-1273534.3801559955</v>
      </c>
      <c r="AV189" s="311"/>
      <c r="AW189" s="311"/>
      <c r="AX189" s="311"/>
      <c r="AY189" s="311"/>
      <c r="AZ189" s="43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46">
        <v>44</v>
      </c>
      <c r="BX189" s="444" t="s">
        <v>172</v>
      </c>
      <c r="BY189" s="444" t="str">
        <f>F244</f>
        <v>2BR-11</v>
      </c>
      <c r="BZ189" s="445">
        <f>D244</f>
        <v>11</v>
      </c>
      <c r="CA189" s="444">
        <f>G244</f>
        <v>101</v>
      </c>
      <c r="CB189" s="444">
        <f>H244</f>
        <v>90</v>
      </c>
      <c r="CC189" s="444">
        <f>O244</f>
        <v>30031205.966616005</v>
      </c>
      <c r="CD189" s="444">
        <f>AL244</f>
        <v>2484448000</v>
      </c>
      <c r="CE189" s="444">
        <f>AM244</f>
        <v>2800369000</v>
      </c>
      <c r="CF189" s="444">
        <f>AN244</f>
        <v>2973090000</v>
      </c>
      <c r="CG189" s="444">
        <f>AO244</f>
        <v>3156464000</v>
      </c>
      <c r="CH189" s="444">
        <f>AR244</f>
        <v>3351147000</v>
      </c>
      <c r="CI189" s="43">
        <v>2</v>
      </c>
      <c r="CJ189" s="438">
        <f t="shared" si="203"/>
        <v>3318611324.1202307</v>
      </c>
      <c r="CK189" s="43">
        <f t="shared" si="204"/>
        <v>3120879000</v>
      </c>
      <c r="CL189" s="43">
        <f t="shared" si="204"/>
        <v>3313368000</v>
      </c>
      <c r="CM189" s="44">
        <f t="shared" si="191"/>
        <v>46813185</v>
      </c>
      <c r="CN189" s="44">
        <f t="shared" si="192"/>
        <v>33133680</v>
      </c>
      <c r="CO189" s="44">
        <f t="shared" si="193"/>
        <v>73605625</v>
      </c>
      <c r="CP189" s="44">
        <f t="shared" si="194"/>
        <v>65121208.333333336</v>
      </c>
      <c r="CQ189" s="43">
        <f t="shared" si="205"/>
        <v>3517729022.7748499</v>
      </c>
    </row>
    <row r="190" spans="1:95">
      <c r="A190" s="3">
        <f t="shared" si="195"/>
        <v>151</v>
      </c>
      <c r="B190" s="263">
        <v>7</v>
      </c>
      <c r="C190" s="264" t="s">
        <v>169</v>
      </c>
      <c r="D190" s="299">
        <v>15</v>
      </c>
      <c r="E190" s="266"/>
      <c r="F190" s="41" t="s">
        <v>64</v>
      </c>
      <c r="G190" s="267">
        <f t="shared" si="170"/>
        <v>101</v>
      </c>
      <c r="H190" s="267">
        <f t="shared" si="171"/>
        <v>90</v>
      </c>
      <c r="I190" s="268">
        <f t="shared" si="172"/>
        <v>27506142.120000001</v>
      </c>
      <c r="J190" s="268">
        <f t="shared" si="173"/>
        <v>1</v>
      </c>
      <c r="K190" s="269">
        <f t="shared" si="174"/>
        <v>1.06</v>
      </c>
      <c r="L190" s="270">
        <f t="shared" si="213"/>
        <v>1.02</v>
      </c>
      <c r="M190" s="271">
        <f t="shared" si="176"/>
        <v>24851779.771825496</v>
      </c>
      <c r="N190" s="271">
        <f t="shared" si="177"/>
        <v>28011926.525916401</v>
      </c>
      <c r="O190" s="271">
        <f t="shared" si="178"/>
        <v>29739640.860144004</v>
      </c>
      <c r="P190" s="271">
        <f t="shared" si="179"/>
        <v>31573916.83403369</v>
      </c>
      <c r="Q190" s="271">
        <f t="shared" si="196"/>
        <v>35468737.038663335</v>
      </c>
      <c r="R190" s="272">
        <f t="shared" si="180"/>
        <v>29739640.860144004</v>
      </c>
      <c r="S190" s="271">
        <f t="shared" si="180"/>
        <v>31573916.83403369</v>
      </c>
      <c r="T190" s="271">
        <f t="shared" si="181"/>
        <v>33521326.93634852</v>
      </c>
      <c r="U190" s="271">
        <f t="shared" si="197"/>
        <v>39851413.463910654</v>
      </c>
      <c r="V190" s="271"/>
      <c r="W190" s="271">
        <f t="shared" si="182"/>
        <v>2236660179.4642944</v>
      </c>
      <c r="X190" s="271">
        <f t="shared" si="183"/>
        <v>2521073387.3324761</v>
      </c>
      <c r="Y190" s="271">
        <f t="shared" si="184"/>
        <v>2676567677.4129605</v>
      </c>
      <c r="Z190" s="272">
        <f t="shared" si="198"/>
        <v>2841652515.0630322</v>
      </c>
      <c r="AA190" s="272">
        <f t="shared" si="199"/>
        <v>3192186333.4797001</v>
      </c>
      <c r="AB190" s="272">
        <f t="shared" si="185"/>
        <v>2676567677.4129605</v>
      </c>
      <c r="AC190" s="271">
        <f t="shared" si="186"/>
        <v>2841652515.0630322</v>
      </c>
      <c r="AD190" s="271">
        <f t="shared" si="200"/>
        <v>3016919424.2713666</v>
      </c>
      <c r="AE190" s="271">
        <f t="shared" si="201"/>
        <v>3586627211.7519588</v>
      </c>
      <c r="AF190" s="271"/>
      <c r="AG190" s="33" t="str">
        <f t="shared" si="187"/>
        <v>BERTAHAP</v>
      </c>
      <c r="AH190" s="273">
        <f t="shared" si="188"/>
        <v>0</v>
      </c>
      <c r="AI190" s="274">
        <v>2</v>
      </c>
      <c r="AJ190" s="275"/>
      <c r="AK190" s="271" t="e">
        <f>IF(AJ190&gt;#REF!,"LB","KR")</f>
        <v>#REF!</v>
      </c>
      <c r="AL190" s="52">
        <f t="shared" si="189"/>
        <v>2460327000</v>
      </c>
      <c r="AM190" s="52">
        <f t="shared" si="189"/>
        <v>2773181000</v>
      </c>
      <c r="AN190" s="52">
        <f t="shared" si="189"/>
        <v>2944225000</v>
      </c>
      <c r="AO190" s="438">
        <f t="shared" si="169"/>
        <v>3125818000</v>
      </c>
      <c r="AP190" s="438">
        <f t="shared" si="190"/>
        <v>2944225000</v>
      </c>
      <c r="AQ190" s="52">
        <f t="shared" si="190"/>
        <v>3125818000</v>
      </c>
      <c r="AR190" s="52">
        <f t="shared" si="190"/>
        <v>3318612000</v>
      </c>
      <c r="AS190" s="43"/>
      <c r="AT190" s="43"/>
      <c r="AU190" s="311">
        <f t="shared" si="202"/>
        <v>-1273534.3801559955</v>
      </c>
      <c r="AV190" s="311"/>
      <c r="AW190" s="311"/>
      <c r="AX190" s="311"/>
      <c r="AY190" s="311"/>
      <c r="AZ190" s="43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46">
        <v>45</v>
      </c>
      <c r="BX190" s="449" t="s">
        <v>168</v>
      </c>
      <c r="BY190" s="444" t="str">
        <f>F262</f>
        <v>2BR-7</v>
      </c>
      <c r="BZ190" s="445" t="str">
        <f>D262</f>
        <v>07</v>
      </c>
      <c r="CA190" s="444">
        <f>G262</f>
        <v>101</v>
      </c>
      <c r="CB190" s="444">
        <f>H262</f>
        <v>90</v>
      </c>
      <c r="CC190" s="444">
        <f>O262</f>
        <v>30031205.966616005</v>
      </c>
      <c r="CD190" s="444">
        <f t="shared" ref="CD190:CG191" si="214">AL262</f>
        <v>2484448000</v>
      </c>
      <c r="CE190" s="444">
        <f t="shared" si="214"/>
        <v>2800369000</v>
      </c>
      <c r="CF190" s="444">
        <f t="shared" si="214"/>
        <v>2973090000</v>
      </c>
      <c r="CG190" s="444">
        <f t="shared" si="214"/>
        <v>3156464000</v>
      </c>
      <c r="CH190" s="444">
        <f>AR262</f>
        <v>3351147000</v>
      </c>
      <c r="CI190" s="43">
        <v>2</v>
      </c>
      <c r="CJ190" s="438">
        <f t="shared" si="203"/>
        <v>3318611324.1202307</v>
      </c>
      <c r="CK190" s="43">
        <f t="shared" si="204"/>
        <v>3120879000</v>
      </c>
      <c r="CL190" s="43">
        <f t="shared" si="204"/>
        <v>3313368000</v>
      </c>
      <c r="CM190" s="44">
        <f t="shared" si="191"/>
        <v>46813185</v>
      </c>
      <c r="CN190" s="44">
        <f t="shared" si="192"/>
        <v>33133680</v>
      </c>
      <c r="CO190" s="44">
        <f t="shared" si="193"/>
        <v>73605625</v>
      </c>
      <c r="CP190" s="44">
        <f t="shared" si="194"/>
        <v>65121208.333333336</v>
      </c>
      <c r="CQ190" s="43">
        <f t="shared" si="205"/>
        <v>3517729022.7748499</v>
      </c>
    </row>
    <row r="191" spans="1:95">
      <c r="A191" s="3">
        <f t="shared" si="195"/>
        <v>152</v>
      </c>
      <c r="B191" s="263">
        <v>8</v>
      </c>
      <c r="C191" s="264" t="s">
        <v>169</v>
      </c>
      <c r="D191" s="299">
        <v>17</v>
      </c>
      <c r="E191" s="266"/>
      <c r="F191" s="41" t="s">
        <v>67</v>
      </c>
      <c r="G191" s="267">
        <f t="shared" si="170"/>
        <v>85</v>
      </c>
      <c r="H191" s="267">
        <f t="shared" si="171"/>
        <v>74</v>
      </c>
      <c r="I191" s="268">
        <f t="shared" si="172"/>
        <v>27506142.120000001</v>
      </c>
      <c r="J191" s="268">
        <f t="shared" si="173"/>
        <v>1</v>
      </c>
      <c r="K191" s="269">
        <f t="shared" si="174"/>
        <v>1.06</v>
      </c>
      <c r="L191" s="270">
        <f t="shared" si="213"/>
        <v>1.02</v>
      </c>
      <c r="M191" s="271">
        <f t="shared" si="176"/>
        <v>24851779.771825496</v>
      </c>
      <c r="N191" s="271">
        <f t="shared" si="177"/>
        <v>28011926.525916401</v>
      </c>
      <c r="O191" s="271">
        <f t="shared" si="178"/>
        <v>29739640.860144004</v>
      </c>
      <c r="P191" s="271">
        <f t="shared" si="179"/>
        <v>31573916.83403369</v>
      </c>
      <c r="Q191" s="271">
        <f t="shared" si="196"/>
        <v>35468737.038663335</v>
      </c>
      <c r="R191" s="272">
        <f t="shared" si="180"/>
        <v>29739640.860144004</v>
      </c>
      <c r="S191" s="271">
        <f t="shared" si="180"/>
        <v>31573916.83403369</v>
      </c>
      <c r="T191" s="271">
        <f t="shared" si="181"/>
        <v>33521326.93634852</v>
      </c>
      <c r="U191" s="271">
        <f t="shared" si="197"/>
        <v>39851413.463910654</v>
      </c>
      <c r="V191" s="271"/>
      <c r="W191" s="271">
        <f t="shared" si="182"/>
        <v>1839031703.1150868</v>
      </c>
      <c r="X191" s="271">
        <f t="shared" si="183"/>
        <v>2072882562.9178138</v>
      </c>
      <c r="Y191" s="271">
        <f t="shared" si="184"/>
        <v>2200733423.6506562</v>
      </c>
      <c r="Z191" s="272">
        <f t="shared" si="198"/>
        <v>2336469845.718493</v>
      </c>
      <c r="AA191" s="272">
        <f t="shared" si="199"/>
        <v>2624686540.8610868</v>
      </c>
      <c r="AB191" s="272">
        <f t="shared" si="185"/>
        <v>2200733423.6506562</v>
      </c>
      <c r="AC191" s="271">
        <f t="shared" si="186"/>
        <v>2336469845.718493</v>
      </c>
      <c r="AD191" s="271">
        <f t="shared" si="200"/>
        <v>2480578193.2897906</v>
      </c>
      <c r="AE191" s="271">
        <f t="shared" si="201"/>
        <v>2949004596.3293886</v>
      </c>
      <c r="AF191" s="271"/>
      <c r="AG191" s="33" t="str">
        <f t="shared" si="187"/>
        <v>BERTAHAP</v>
      </c>
      <c r="AH191" s="273">
        <f t="shared" si="188"/>
        <v>0</v>
      </c>
      <c r="AI191" s="274">
        <v>2</v>
      </c>
      <c r="AJ191" s="275"/>
      <c r="AK191" s="271" t="e">
        <f>IF(AJ191&gt;#REF!,"LB","KR")</f>
        <v>#REF!</v>
      </c>
      <c r="AL191" s="52">
        <f t="shared" si="189"/>
        <v>2022935000</v>
      </c>
      <c r="AM191" s="52">
        <f t="shared" si="189"/>
        <v>2280171000</v>
      </c>
      <c r="AN191" s="52">
        <f t="shared" si="189"/>
        <v>2420807000</v>
      </c>
      <c r="AO191" s="438">
        <f t="shared" si="169"/>
        <v>2570117000</v>
      </c>
      <c r="AP191" s="438">
        <f t="shared" si="190"/>
        <v>2420807000</v>
      </c>
      <c r="AQ191" s="52">
        <f t="shared" si="190"/>
        <v>2570117000</v>
      </c>
      <c r="AR191" s="52">
        <f t="shared" si="190"/>
        <v>2728637000</v>
      </c>
      <c r="AS191" s="43"/>
      <c r="AT191" s="43"/>
      <c r="AU191" s="311">
        <f t="shared" si="202"/>
        <v>-1273534.3801559955</v>
      </c>
      <c r="AV191" s="311"/>
      <c r="AW191" s="311"/>
      <c r="AX191" s="311"/>
      <c r="AY191" s="311"/>
      <c r="AZ191" s="43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46"/>
      <c r="BX191" s="444"/>
      <c r="BY191" s="444" t="str">
        <f>F263</f>
        <v>2BR-15</v>
      </c>
      <c r="BZ191" s="445">
        <f>D263</f>
        <v>15</v>
      </c>
      <c r="CA191" s="444">
        <f>G263</f>
        <v>101</v>
      </c>
      <c r="CB191" s="444">
        <f>H263</f>
        <v>90</v>
      </c>
      <c r="CC191" s="444">
        <f>O263</f>
        <v>30031205.966616005</v>
      </c>
      <c r="CD191" s="444">
        <f t="shared" si="214"/>
        <v>2484448000</v>
      </c>
      <c r="CE191" s="444">
        <f t="shared" si="214"/>
        <v>2800369000</v>
      </c>
      <c r="CF191" s="444">
        <f t="shared" si="214"/>
        <v>2973090000</v>
      </c>
      <c r="CG191" s="444">
        <f t="shared" si="214"/>
        <v>3156464000</v>
      </c>
      <c r="CH191" s="444">
        <f>AR263</f>
        <v>3351147000</v>
      </c>
      <c r="CI191" s="43"/>
      <c r="CJ191" s="438">
        <f t="shared" si="203"/>
        <v>2728635954.0171294</v>
      </c>
      <c r="CK191" s="43">
        <f t="shared" si="204"/>
        <v>2566056000</v>
      </c>
      <c r="CL191" s="43">
        <f t="shared" si="204"/>
        <v>2724325000</v>
      </c>
      <c r="CM191" s="44">
        <f t="shared" si="191"/>
        <v>38490840</v>
      </c>
      <c r="CN191" s="44">
        <f t="shared" si="192"/>
        <v>27243250</v>
      </c>
      <c r="CO191" s="44">
        <f t="shared" si="193"/>
        <v>60520175</v>
      </c>
      <c r="CP191" s="44">
        <f t="shared" si="194"/>
        <v>53544104.166666664</v>
      </c>
      <c r="CQ191" s="43">
        <f t="shared" si="205"/>
        <v>2892355186.6170893</v>
      </c>
    </row>
    <row r="192" spans="1:95">
      <c r="A192" s="3">
        <f t="shared" si="195"/>
        <v>153</v>
      </c>
      <c r="B192" s="263">
        <v>1</v>
      </c>
      <c r="C192" s="264" t="s">
        <v>173</v>
      </c>
      <c r="D192" s="265" t="s">
        <v>19</v>
      </c>
      <c r="E192" s="266"/>
      <c r="F192" s="41" t="s">
        <v>72</v>
      </c>
      <c r="G192" s="267">
        <f t="shared" si="170"/>
        <v>175</v>
      </c>
      <c r="H192" s="267">
        <f t="shared" si="171"/>
        <v>156</v>
      </c>
      <c r="I192" s="268">
        <f t="shared" si="172"/>
        <v>27506142.120000001</v>
      </c>
      <c r="J192" s="268">
        <f t="shared" si="173"/>
        <v>5</v>
      </c>
      <c r="K192" s="269">
        <f t="shared" si="174"/>
        <v>1.08</v>
      </c>
      <c r="L192" s="319">
        <f t="shared" ref="L192:L201" si="215">SUMIF($AR$4:$AR$22,D192,$BM$4:$BM$22)</f>
        <v>1.03</v>
      </c>
      <c r="M192" s="271">
        <f t="shared" si="176"/>
        <v>25568923.250257753</v>
      </c>
      <c r="N192" s="271">
        <f t="shared" si="177"/>
        <v>28820261.808573257</v>
      </c>
      <c r="O192" s="271">
        <f t="shared" si="178"/>
        <v>30597832.494288005</v>
      </c>
      <c r="P192" s="271">
        <f t="shared" si="179"/>
        <v>32485039.850332111</v>
      </c>
      <c r="Q192" s="271">
        <f t="shared" si="196"/>
        <v>36492252.202931091</v>
      </c>
      <c r="R192" s="272">
        <f t="shared" si="180"/>
        <v>30597832.494288005</v>
      </c>
      <c r="S192" s="271">
        <f t="shared" si="180"/>
        <v>32485039.850332111</v>
      </c>
      <c r="T192" s="271">
        <f t="shared" si="181"/>
        <v>34488646.026631609</v>
      </c>
      <c r="U192" s="271">
        <f t="shared" si="197"/>
        <v>41001398.758096755</v>
      </c>
      <c r="V192" s="271"/>
      <c r="W192" s="271">
        <f t="shared" si="182"/>
        <v>3988752027.0402093</v>
      </c>
      <c r="X192" s="271">
        <f t="shared" si="183"/>
        <v>4495960842.1374283</v>
      </c>
      <c r="Y192" s="271">
        <f t="shared" si="184"/>
        <v>4773261869.1089287</v>
      </c>
      <c r="Z192" s="272">
        <f t="shared" si="198"/>
        <v>5067666216.6518097</v>
      </c>
      <c r="AA192" s="272">
        <f t="shared" si="199"/>
        <v>5692791343.6572504</v>
      </c>
      <c r="AB192" s="272">
        <f t="shared" si="185"/>
        <v>4773261869.1089287</v>
      </c>
      <c r="AC192" s="271">
        <f t="shared" si="186"/>
        <v>5067666216.6518097</v>
      </c>
      <c r="AD192" s="271">
        <f t="shared" si="200"/>
        <v>5380228780.1545305</v>
      </c>
      <c r="AE192" s="271">
        <f t="shared" si="201"/>
        <v>6396218206.2630939</v>
      </c>
      <c r="AF192" s="271"/>
      <c r="AG192" s="33" t="str">
        <f t="shared" si="187"/>
        <v>BERTAHAP</v>
      </c>
      <c r="AH192" s="273">
        <f t="shared" si="188"/>
        <v>0</v>
      </c>
      <c r="AI192" s="274">
        <v>2</v>
      </c>
      <c r="AJ192" s="275"/>
      <c r="AK192" s="271" t="e">
        <f>IF(AJ192&gt;#REF!,"LB","KR")</f>
        <v>#REF!</v>
      </c>
      <c r="AL192" s="52">
        <f t="shared" si="189"/>
        <v>4387628000</v>
      </c>
      <c r="AM192" s="52">
        <f t="shared" si="189"/>
        <v>4945557000</v>
      </c>
      <c r="AN192" s="52">
        <f t="shared" si="189"/>
        <v>5250589000</v>
      </c>
      <c r="AO192" s="438">
        <f t="shared" si="169"/>
        <v>5574433000</v>
      </c>
      <c r="AP192" s="438">
        <f t="shared" si="190"/>
        <v>5250589000</v>
      </c>
      <c r="AQ192" s="52">
        <f t="shared" si="190"/>
        <v>5574433000</v>
      </c>
      <c r="AR192" s="52">
        <f t="shared" si="190"/>
        <v>5918252000</v>
      </c>
      <c r="AS192" s="43"/>
      <c r="AT192" s="43"/>
      <c r="AU192" s="311">
        <f t="shared" si="202"/>
        <v>-415342.74601199478</v>
      </c>
      <c r="AV192" s="311"/>
      <c r="AW192" s="311"/>
      <c r="AX192" s="311"/>
      <c r="AY192" s="311"/>
      <c r="AZ192" s="43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46">
        <v>46</v>
      </c>
      <c r="BX192" s="444" t="s">
        <v>174</v>
      </c>
      <c r="BY192" s="444" t="str">
        <f>F239</f>
        <v>3BR-1</v>
      </c>
      <c r="BZ192" s="445" t="str">
        <f>D239</f>
        <v>01</v>
      </c>
      <c r="CA192" s="444">
        <f>G239</f>
        <v>175</v>
      </c>
      <c r="CB192" s="444">
        <f>H239</f>
        <v>156</v>
      </c>
      <c r="CC192" s="444">
        <f>O239</f>
        <v>30597832.494288005</v>
      </c>
      <c r="CD192" s="444">
        <f>AL239</f>
        <v>4387628000</v>
      </c>
      <c r="CE192" s="444">
        <f>AM239</f>
        <v>4945557000</v>
      </c>
      <c r="CF192" s="444">
        <f>AN239</f>
        <v>5250589000</v>
      </c>
      <c r="CG192" s="444">
        <f>AO239</f>
        <v>5574433000</v>
      </c>
      <c r="CH192" s="444">
        <f>AR239</f>
        <v>5918252000</v>
      </c>
      <c r="CI192" s="43">
        <v>2</v>
      </c>
      <c r="CJ192" s="438">
        <f t="shared" si="203"/>
        <v>5918251311.9284325</v>
      </c>
      <c r="CK192" s="43">
        <f t="shared" si="204"/>
        <v>5565625000</v>
      </c>
      <c r="CL192" s="43">
        <f t="shared" si="204"/>
        <v>5908899000</v>
      </c>
      <c r="CM192" s="44">
        <f t="shared" si="191"/>
        <v>83484375</v>
      </c>
      <c r="CN192" s="44">
        <f t="shared" si="192"/>
        <v>59088990</v>
      </c>
      <c r="CO192" s="44">
        <f t="shared" si="193"/>
        <v>131264725</v>
      </c>
      <c r="CP192" s="44">
        <f t="shared" si="194"/>
        <v>116134020.83333333</v>
      </c>
      <c r="CQ192" s="43">
        <f t="shared" si="205"/>
        <v>6273346487.6057491</v>
      </c>
    </row>
    <row r="193" spans="1:95">
      <c r="A193" s="3">
        <f t="shared" si="195"/>
        <v>154</v>
      </c>
      <c r="B193" s="263">
        <v>2</v>
      </c>
      <c r="C193" s="264" t="s">
        <v>173</v>
      </c>
      <c r="D193" s="265" t="s">
        <v>29</v>
      </c>
      <c r="E193" s="266"/>
      <c r="F193" s="41" t="s">
        <v>74</v>
      </c>
      <c r="G193" s="267">
        <f t="shared" si="170"/>
        <v>85</v>
      </c>
      <c r="H193" s="267">
        <f t="shared" si="171"/>
        <v>74</v>
      </c>
      <c r="I193" s="268">
        <f t="shared" si="172"/>
        <v>27506142.120000001</v>
      </c>
      <c r="J193" s="268">
        <f t="shared" si="173"/>
        <v>1</v>
      </c>
      <c r="K193" s="269">
        <f t="shared" si="174"/>
        <v>1.06</v>
      </c>
      <c r="L193" s="319">
        <f t="shared" si="215"/>
        <v>1.03</v>
      </c>
      <c r="M193" s="271">
        <f t="shared" si="176"/>
        <v>25095424.671549276</v>
      </c>
      <c r="N193" s="271">
        <f t="shared" si="177"/>
        <v>28286553.256562643</v>
      </c>
      <c r="O193" s="271">
        <f t="shared" si="178"/>
        <v>30031205.966616005</v>
      </c>
      <c r="P193" s="271">
        <f t="shared" si="179"/>
        <v>31883465.038288925</v>
      </c>
      <c r="Q193" s="271">
        <f t="shared" si="196"/>
        <v>35816469.754728667</v>
      </c>
      <c r="R193" s="272">
        <f t="shared" si="180"/>
        <v>30031205.966616005</v>
      </c>
      <c r="S193" s="271">
        <f t="shared" si="180"/>
        <v>31883465.038288925</v>
      </c>
      <c r="T193" s="271">
        <f t="shared" si="181"/>
        <v>33849967.396508798</v>
      </c>
      <c r="U193" s="271">
        <f t="shared" si="197"/>
        <v>40242113.595909774</v>
      </c>
      <c r="V193" s="271"/>
      <c r="W193" s="271">
        <f t="shared" si="182"/>
        <v>1857061425.6946464</v>
      </c>
      <c r="X193" s="271">
        <f t="shared" si="183"/>
        <v>2093204940.9856355</v>
      </c>
      <c r="Y193" s="271">
        <f t="shared" si="184"/>
        <v>2222309241.5295844</v>
      </c>
      <c r="Z193" s="272">
        <f t="shared" si="198"/>
        <v>2359376412.8333802</v>
      </c>
      <c r="AA193" s="272">
        <f t="shared" si="199"/>
        <v>2650418761.8499212</v>
      </c>
      <c r="AB193" s="272">
        <f t="shared" si="185"/>
        <v>2222309241.5295844</v>
      </c>
      <c r="AC193" s="271">
        <f t="shared" si="186"/>
        <v>2359376412.8333802</v>
      </c>
      <c r="AD193" s="271">
        <f t="shared" si="200"/>
        <v>2504897587.341651</v>
      </c>
      <c r="AE193" s="271">
        <f t="shared" si="201"/>
        <v>2977916406.0973234</v>
      </c>
      <c r="AF193" s="271"/>
      <c r="AG193" s="33" t="str">
        <f t="shared" si="187"/>
        <v>BERTAHAP</v>
      </c>
      <c r="AH193" s="273">
        <f t="shared" si="188"/>
        <v>0</v>
      </c>
      <c r="AI193" s="274">
        <v>2</v>
      </c>
      <c r="AJ193" s="275"/>
      <c r="AK193" s="271" t="e">
        <f>IF(AJ193&gt;#REF!,"LB","KR")</f>
        <v>#REF!</v>
      </c>
      <c r="AL193" s="52">
        <f t="shared" si="189"/>
        <v>2042768000</v>
      </c>
      <c r="AM193" s="52">
        <f t="shared" si="189"/>
        <v>2302526000</v>
      </c>
      <c r="AN193" s="52">
        <f t="shared" si="189"/>
        <v>2444541000</v>
      </c>
      <c r="AO193" s="438">
        <f t="shared" si="169"/>
        <v>2595315000</v>
      </c>
      <c r="AP193" s="438">
        <f t="shared" si="190"/>
        <v>2444541000</v>
      </c>
      <c r="AQ193" s="52">
        <f t="shared" si="190"/>
        <v>2595315000</v>
      </c>
      <c r="AR193" s="52">
        <f t="shared" si="190"/>
        <v>2755388000</v>
      </c>
      <c r="AS193" s="43"/>
      <c r="AT193" s="43"/>
      <c r="AU193" s="311">
        <f t="shared" si="202"/>
        <v>-981969.27368399501</v>
      </c>
      <c r="AV193" s="311"/>
      <c r="AW193" s="311"/>
      <c r="AX193" s="311"/>
      <c r="AY193" s="311"/>
      <c r="AZ193" s="43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46">
        <v>47</v>
      </c>
      <c r="BX193" s="444" t="s">
        <v>175</v>
      </c>
      <c r="BY193" s="444" t="str">
        <f>F267</f>
        <v>3BR-1</v>
      </c>
      <c r="BZ193" s="445" t="str">
        <f>D267</f>
        <v>01</v>
      </c>
      <c r="CA193" s="444">
        <f t="shared" ref="CA193:CB195" si="216">G267</f>
        <v>175</v>
      </c>
      <c r="CB193" s="444">
        <f t="shared" si="216"/>
        <v>156</v>
      </c>
      <c r="CC193" s="444">
        <f>O267</f>
        <v>30152232.991944</v>
      </c>
      <c r="CD193" s="444">
        <f t="shared" ref="CD193:CG195" si="217">AL267</f>
        <v>4323730000</v>
      </c>
      <c r="CE193" s="444">
        <f t="shared" si="217"/>
        <v>4873535000</v>
      </c>
      <c r="CF193" s="444">
        <f t="shared" si="217"/>
        <v>5174124000</v>
      </c>
      <c r="CG193" s="444">
        <f t="shared" si="217"/>
        <v>5493252000</v>
      </c>
      <c r="CH193" s="444">
        <f>AR267</f>
        <v>5832064000</v>
      </c>
      <c r="CI193" s="43">
        <v>5</v>
      </c>
      <c r="CJ193" s="438">
        <f t="shared" si="203"/>
        <v>2755388109.1794519</v>
      </c>
      <c r="CK193" s="43">
        <f t="shared" si="204"/>
        <v>2591214000</v>
      </c>
      <c r="CL193" s="43">
        <f t="shared" si="204"/>
        <v>2751034000</v>
      </c>
      <c r="CM193" s="44">
        <f t="shared" si="191"/>
        <v>38868210</v>
      </c>
      <c r="CN193" s="44">
        <f t="shared" si="192"/>
        <v>27510340</v>
      </c>
      <c r="CO193" s="44">
        <f t="shared" si="193"/>
        <v>61113525</v>
      </c>
      <c r="CP193" s="44">
        <f t="shared" si="194"/>
        <v>54069062.5</v>
      </c>
      <c r="CQ193" s="43">
        <f t="shared" si="205"/>
        <v>2920711537.1550598</v>
      </c>
    </row>
    <row r="194" spans="1:95">
      <c r="A194" s="3">
        <f t="shared" si="195"/>
        <v>155</v>
      </c>
      <c r="B194" s="263">
        <v>3</v>
      </c>
      <c r="C194" s="264" t="s">
        <v>173</v>
      </c>
      <c r="D194" s="265" t="s">
        <v>32</v>
      </c>
      <c r="E194" s="266"/>
      <c r="F194" s="41" t="s">
        <v>56</v>
      </c>
      <c r="G194" s="267">
        <f t="shared" si="170"/>
        <v>85</v>
      </c>
      <c r="H194" s="267">
        <f t="shared" si="171"/>
        <v>74</v>
      </c>
      <c r="I194" s="268">
        <f t="shared" si="172"/>
        <v>27506142.120000001</v>
      </c>
      <c r="J194" s="268">
        <f t="shared" si="173"/>
        <v>1</v>
      </c>
      <c r="K194" s="269">
        <f t="shared" si="174"/>
        <v>1.06</v>
      </c>
      <c r="L194" s="319">
        <f t="shared" si="215"/>
        <v>1.03</v>
      </c>
      <c r="M194" s="271">
        <f t="shared" si="176"/>
        <v>25095424.671549276</v>
      </c>
      <c r="N194" s="271">
        <f t="shared" si="177"/>
        <v>28286553.256562643</v>
      </c>
      <c r="O194" s="271">
        <f t="shared" si="178"/>
        <v>30031205.966616005</v>
      </c>
      <c r="P194" s="271">
        <f t="shared" si="179"/>
        <v>31883465.038288925</v>
      </c>
      <c r="Q194" s="271">
        <f t="shared" si="196"/>
        <v>35816469.754728667</v>
      </c>
      <c r="R194" s="272">
        <f t="shared" si="180"/>
        <v>30031205.966616005</v>
      </c>
      <c r="S194" s="271">
        <f t="shared" si="180"/>
        <v>31883465.038288925</v>
      </c>
      <c r="T194" s="271">
        <f t="shared" si="181"/>
        <v>33849967.396508798</v>
      </c>
      <c r="U194" s="271">
        <f t="shared" si="197"/>
        <v>40242113.595909774</v>
      </c>
      <c r="V194" s="271"/>
      <c r="W194" s="271">
        <f t="shared" si="182"/>
        <v>1857061425.6946464</v>
      </c>
      <c r="X194" s="271">
        <f t="shared" si="183"/>
        <v>2093204940.9856355</v>
      </c>
      <c r="Y194" s="271">
        <f t="shared" si="184"/>
        <v>2222309241.5295844</v>
      </c>
      <c r="Z194" s="272">
        <f t="shared" si="198"/>
        <v>2359376412.8333802</v>
      </c>
      <c r="AA194" s="272">
        <f t="shared" si="199"/>
        <v>2650418761.8499212</v>
      </c>
      <c r="AB194" s="272">
        <f t="shared" si="185"/>
        <v>2222309241.5295844</v>
      </c>
      <c r="AC194" s="271">
        <f t="shared" si="186"/>
        <v>2359376412.8333802</v>
      </c>
      <c r="AD194" s="271">
        <f t="shared" si="200"/>
        <v>2504897587.341651</v>
      </c>
      <c r="AE194" s="271">
        <f t="shared" si="201"/>
        <v>2977916406.0973234</v>
      </c>
      <c r="AF194" s="271"/>
      <c r="AG194" s="33" t="str">
        <f t="shared" si="187"/>
        <v>BERTAHAP</v>
      </c>
      <c r="AH194" s="273">
        <f t="shared" si="188"/>
        <v>0</v>
      </c>
      <c r="AI194" s="274">
        <v>2</v>
      </c>
      <c r="AJ194" s="275"/>
      <c r="AK194" s="271" t="e">
        <f>IF(AJ194&gt;#REF!,"LB","KR")</f>
        <v>#REF!</v>
      </c>
      <c r="AL194" s="52">
        <f t="shared" si="189"/>
        <v>2042768000</v>
      </c>
      <c r="AM194" s="52">
        <f t="shared" si="189"/>
        <v>2302526000</v>
      </c>
      <c r="AN194" s="52">
        <f t="shared" si="189"/>
        <v>2444541000</v>
      </c>
      <c r="AO194" s="438">
        <f t="shared" si="169"/>
        <v>2595315000</v>
      </c>
      <c r="AP194" s="438">
        <f t="shared" si="190"/>
        <v>2444541000</v>
      </c>
      <c r="AQ194" s="52">
        <f t="shared" si="190"/>
        <v>2595315000</v>
      </c>
      <c r="AR194" s="52">
        <f t="shared" si="190"/>
        <v>2755388000</v>
      </c>
      <c r="AS194" s="43"/>
      <c r="AT194" s="43"/>
      <c r="AU194" s="311">
        <f t="shared" si="202"/>
        <v>-981969.27368399501</v>
      </c>
      <c r="AV194" s="311"/>
      <c r="AW194" s="311"/>
      <c r="AX194" s="311"/>
      <c r="AY194" s="311"/>
      <c r="AZ194" s="43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46">
        <v>48</v>
      </c>
      <c r="BX194" s="444" t="s">
        <v>176</v>
      </c>
      <c r="BY194" s="444" t="str">
        <f>F268</f>
        <v>2BR-3</v>
      </c>
      <c r="BZ194" s="445" t="str">
        <f>D268</f>
        <v>03</v>
      </c>
      <c r="CA194" s="444">
        <f t="shared" si="216"/>
        <v>85</v>
      </c>
      <c r="CB194" s="444">
        <f t="shared" si="216"/>
        <v>74</v>
      </c>
      <c r="CC194" s="444">
        <f>O268</f>
        <v>29593858.306908</v>
      </c>
      <c r="CD194" s="444">
        <f t="shared" si="217"/>
        <v>2013019000</v>
      </c>
      <c r="CE194" s="444">
        <f t="shared" si="217"/>
        <v>2268994000</v>
      </c>
      <c r="CF194" s="444">
        <f t="shared" si="217"/>
        <v>2408941000</v>
      </c>
      <c r="CG194" s="444">
        <f t="shared" si="217"/>
        <v>2557519000</v>
      </c>
      <c r="CH194" s="444">
        <f>AR268</f>
        <v>2715261000</v>
      </c>
      <c r="CI194" s="43">
        <v>8</v>
      </c>
      <c r="CJ194" s="438">
        <f t="shared" si="203"/>
        <v>2755388109.1794519</v>
      </c>
      <c r="CK194" s="43">
        <f t="shared" si="204"/>
        <v>2591214000</v>
      </c>
      <c r="CL194" s="43">
        <f t="shared" si="204"/>
        <v>2751034000</v>
      </c>
      <c r="CM194" s="44">
        <f t="shared" si="191"/>
        <v>38868210</v>
      </c>
      <c r="CN194" s="44">
        <f t="shared" si="192"/>
        <v>27510340</v>
      </c>
      <c r="CO194" s="44">
        <f t="shared" si="193"/>
        <v>61113525</v>
      </c>
      <c r="CP194" s="44">
        <f t="shared" si="194"/>
        <v>54069062.5</v>
      </c>
      <c r="CQ194" s="43">
        <f t="shared" si="205"/>
        <v>2920711537.1550598</v>
      </c>
    </row>
    <row r="195" spans="1:95">
      <c r="A195" s="3">
        <f t="shared" si="195"/>
        <v>156</v>
      </c>
      <c r="B195" s="263">
        <v>4</v>
      </c>
      <c r="C195" s="264" t="s">
        <v>173</v>
      </c>
      <c r="D195" s="265" t="s">
        <v>38</v>
      </c>
      <c r="E195" s="266"/>
      <c r="F195" s="41" t="s">
        <v>58</v>
      </c>
      <c r="G195" s="267">
        <f t="shared" si="170"/>
        <v>101</v>
      </c>
      <c r="H195" s="267">
        <f t="shared" si="171"/>
        <v>90</v>
      </c>
      <c r="I195" s="268">
        <f t="shared" si="172"/>
        <v>27506142.120000001</v>
      </c>
      <c r="J195" s="268">
        <f t="shared" si="173"/>
        <v>1</v>
      </c>
      <c r="K195" s="269">
        <f t="shared" si="174"/>
        <v>1.06</v>
      </c>
      <c r="L195" s="319">
        <f t="shared" si="215"/>
        <v>1.03</v>
      </c>
      <c r="M195" s="271">
        <f t="shared" si="176"/>
        <v>25095424.671549276</v>
      </c>
      <c r="N195" s="271">
        <f t="shared" si="177"/>
        <v>28286553.256562643</v>
      </c>
      <c r="O195" s="271">
        <f t="shared" si="178"/>
        <v>30031205.966616005</v>
      </c>
      <c r="P195" s="271">
        <f t="shared" si="179"/>
        <v>31883465.038288925</v>
      </c>
      <c r="Q195" s="271">
        <f t="shared" si="196"/>
        <v>35816469.754728667</v>
      </c>
      <c r="R195" s="272">
        <f t="shared" si="180"/>
        <v>30031205.966616005</v>
      </c>
      <c r="S195" s="271">
        <f t="shared" si="180"/>
        <v>31883465.038288925</v>
      </c>
      <c r="T195" s="271">
        <f t="shared" si="181"/>
        <v>33849967.396508798</v>
      </c>
      <c r="U195" s="271">
        <f t="shared" si="197"/>
        <v>40242113.595909774</v>
      </c>
      <c r="V195" s="271"/>
      <c r="W195" s="271">
        <f t="shared" si="182"/>
        <v>2258588220.439435</v>
      </c>
      <c r="X195" s="271">
        <f t="shared" si="183"/>
        <v>2545789793.0906377</v>
      </c>
      <c r="Y195" s="271">
        <f t="shared" si="184"/>
        <v>2702808536.9954405</v>
      </c>
      <c r="Z195" s="272">
        <f t="shared" si="198"/>
        <v>2869511853.4460034</v>
      </c>
      <c r="AA195" s="272">
        <f t="shared" si="199"/>
        <v>3223482277.92558</v>
      </c>
      <c r="AB195" s="272">
        <f t="shared" si="185"/>
        <v>2702808536.9954405</v>
      </c>
      <c r="AC195" s="271">
        <f t="shared" si="186"/>
        <v>2869511853.4460034</v>
      </c>
      <c r="AD195" s="271">
        <f t="shared" si="200"/>
        <v>3046497065.685792</v>
      </c>
      <c r="AE195" s="271">
        <f t="shared" si="201"/>
        <v>3621790223.6318798</v>
      </c>
      <c r="AF195" s="271"/>
      <c r="AG195" s="33" t="str">
        <f t="shared" si="187"/>
        <v>BERTAHAP</v>
      </c>
      <c r="AH195" s="273">
        <f t="shared" si="188"/>
        <v>0</v>
      </c>
      <c r="AI195" s="274">
        <v>2</v>
      </c>
      <c r="AJ195" s="275"/>
      <c r="AK195" s="271" t="e">
        <f>IF(AJ195&gt;#REF!,"LB","KR")</f>
        <v>#REF!</v>
      </c>
      <c r="AL195" s="52">
        <f t="shared" si="189"/>
        <v>2484448000</v>
      </c>
      <c r="AM195" s="52">
        <f t="shared" si="189"/>
        <v>2800369000</v>
      </c>
      <c r="AN195" s="52">
        <f t="shared" si="189"/>
        <v>2973090000</v>
      </c>
      <c r="AO195" s="438">
        <f t="shared" si="169"/>
        <v>3156464000</v>
      </c>
      <c r="AP195" s="438">
        <f t="shared" si="190"/>
        <v>2973090000</v>
      </c>
      <c r="AQ195" s="52">
        <f t="shared" si="190"/>
        <v>3156464000</v>
      </c>
      <c r="AR195" s="52">
        <f t="shared" si="190"/>
        <v>3351147000</v>
      </c>
      <c r="AS195" s="43"/>
      <c r="AT195" s="43"/>
      <c r="AU195" s="311">
        <f t="shared" si="202"/>
        <v>-981969.27368399501</v>
      </c>
      <c r="AV195" s="311"/>
      <c r="AW195" s="311"/>
      <c r="AX195" s="311"/>
      <c r="AY195" s="311"/>
      <c r="AZ195" s="43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46"/>
      <c r="BX195" s="444"/>
      <c r="BY195" s="444" t="str">
        <f>F269</f>
        <v>2BR-5</v>
      </c>
      <c r="BZ195" s="445" t="str">
        <f>D269</f>
        <v>05</v>
      </c>
      <c r="CA195" s="444">
        <f t="shared" si="216"/>
        <v>85</v>
      </c>
      <c r="CB195" s="444">
        <f t="shared" si="216"/>
        <v>74</v>
      </c>
      <c r="CC195" s="444">
        <f>O269</f>
        <v>29593858.306908</v>
      </c>
      <c r="CD195" s="444">
        <f t="shared" si="217"/>
        <v>2013019000</v>
      </c>
      <c r="CE195" s="444">
        <f t="shared" si="217"/>
        <v>2268994000</v>
      </c>
      <c r="CF195" s="444">
        <f t="shared" si="217"/>
        <v>2408941000</v>
      </c>
      <c r="CG195" s="444">
        <f t="shared" si="217"/>
        <v>2557519000</v>
      </c>
      <c r="CH195" s="444">
        <f>AR269</f>
        <v>2715261000</v>
      </c>
      <c r="CI195" s="43"/>
      <c r="CJ195" s="438">
        <f t="shared" si="203"/>
        <v>3351147499.495441</v>
      </c>
      <c r="CK195" s="43">
        <f t="shared" si="204"/>
        <v>3151476000</v>
      </c>
      <c r="CL195" s="43">
        <f t="shared" si="204"/>
        <v>3345852000</v>
      </c>
      <c r="CM195" s="44">
        <f t="shared" si="191"/>
        <v>47272140</v>
      </c>
      <c r="CN195" s="44">
        <f t="shared" si="192"/>
        <v>33458520</v>
      </c>
      <c r="CO195" s="44">
        <f t="shared" si="193"/>
        <v>74327250</v>
      </c>
      <c r="CP195" s="44">
        <f t="shared" si="194"/>
        <v>65759666.666666664</v>
      </c>
      <c r="CQ195" s="43">
        <f t="shared" si="205"/>
        <v>3552216562.213819</v>
      </c>
    </row>
    <row r="196" spans="1:95">
      <c r="A196" s="3">
        <f t="shared" si="195"/>
        <v>157</v>
      </c>
      <c r="B196" s="263">
        <v>5</v>
      </c>
      <c r="C196" s="264" t="s">
        <v>173</v>
      </c>
      <c r="D196" s="265" t="s">
        <v>44</v>
      </c>
      <c r="E196" s="266"/>
      <c r="F196" s="41" t="s">
        <v>60</v>
      </c>
      <c r="G196" s="267">
        <f t="shared" si="170"/>
        <v>101</v>
      </c>
      <c r="H196" s="267">
        <f t="shared" si="171"/>
        <v>90</v>
      </c>
      <c r="I196" s="268">
        <f t="shared" si="172"/>
        <v>27506142.120000001</v>
      </c>
      <c r="J196" s="268">
        <f t="shared" si="173"/>
        <v>1</v>
      </c>
      <c r="K196" s="269">
        <f t="shared" si="174"/>
        <v>1.06</v>
      </c>
      <c r="L196" s="319">
        <f t="shared" si="215"/>
        <v>1.03</v>
      </c>
      <c r="M196" s="271">
        <f t="shared" si="176"/>
        <v>25095424.671549276</v>
      </c>
      <c r="N196" s="271">
        <f t="shared" si="177"/>
        <v>28286553.256562643</v>
      </c>
      <c r="O196" s="271">
        <f t="shared" si="178"/>
        <v>30031205.966616005</v>
      </c>
      <c r="P196" s="271">
        <f t="shared" si="179"/>
        <v>31883465.038288925</v>
      </c>
      <c r="Q196" s="271">
        <f t="shared" si="196"/>
        <v>35816469.754728667</v>
      </c>
      <c r="R196" s="272">
        <f t="shared" si="180"/>
        <v>30031205.966616005</v>
      </c>
      <c r="S196" s="271">
        <f t="shared" si="180"/>
        <v>31883465.038288925</v>
      </c>
      <c r="T196" s="271">
        <f t="shared" si="181"/>
        <v>33849967.396508798</v>
      </c>
      <c r="U196" s="271">
        <f t="shared" si="197"/>
        <v>40242113.595909774</v>
      </c>
      <c r="V196" s="271"/>
      <c r="W196" s="271">
        <f t="shared" si="182"/>
        <v>2258588220.439435</v>
      </c>
      <c r="X196" s="271">
        <f t="shared" si="183"/>
        <v>2545789793.0906377</v>
      </c>
      <c r="Y196" s="271">
        <f t="shared" si="184"/>
        <v>2702808536.9954405</v>
      </c>
      <c r="Z196" s="272">
        <f t="shared" si="198"/>
        <v>2869511853.4460034</v>
      </c>
      <c r="AA196" s="272">
        <f t="shared" si="199"/>
        <v>3223482277.92558</v>
      </c>
      <c r="AB196" s="272">
        <f t="shared" si="185"/>
        <v>2702808536.9954405</v>
      </c>
      <c r="AC196" s="271">
        <f t="shared" si="186"/>
        <v>2869511853.4460034</v>
      </c>
      <c r="AD196" s="271">
        <f t="shared" si="200"/>
        <v>3046497065.685792</v>
      </c>
      <c r="AE196" s="271">
        <f t="shared" si="201"/>
        <v>3621790223.6318798</v>
      </c>
      <c r="AF196" s="271"/>
      <c r="AG196" s="33" t="str">
        <f t="shared" si="187"/>
        <v>BERTAHAP</v>
      </c>
      <c r="AH196" s="273">
        <f t="shared" si="188"/>
        <v>0</v>
      </c>
      <c r="AI196" s="274">
        <v>2</v>
      </c>
      <c r="AJ196" s="275"/>
      <c r="AK196" s="271" t="e">
        <f>IF(AJ196&gt;#REF!,"LB","KR")</f>
        <v>#REF!</v>
      </c>
      <c r="AL196" s="52">
        <f t="shared" si="189"/>
        <v>2484448000</v>
      </c>
      <c r="AM196" s="52">
        <f t="shared" si="189"/>
        <v>2800369000</v>
      </c>
      <c r="AN196" s="52">
        <f t="shared" si="189"/>
        <v>2973090000</v>
      </c>
      <c r="AO196" s="438">
        <f t="shared" si="169"/>
        <v>3156464000</v>
      </c>
      <c r="AP196" s="438">
        <f t="shared" si="190"/>
        <v>2973090000</v>
      </c>
      <c r="AQ196" s="52">
        <f t="shared" si="190"/>
        <v>3156464000</v>
      </c>
      <c r="AR196" s="52">
        <f t="shared" si="190"/>
        <v>3351147000</v>
      </c>
      <c r="AS196" s="43"/>
      <c r="AT196" s="43"/>
      <c r="AU196" s="311">
        <f t="shared" si="202"/>
        <v>-981969.27368399501</v>
      </c>
      <c r="AV196" s="311"/>
      <c r="AW196" s="311"/>
      <c r="AX196" s="311"/>
      <c r="AY196" s="311"/>
      <c r="AZ196" s="43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46"/>
      <c r="BX196" s="444"/>
      <c r="BY196" s="444" t="str">
        <f>F272</f>
        <v>2BR-17</v>
      </c>
      <c r="BZ196" s="445">
        <f>D272</f>
        <v>17</v>
      </c>
      <c r="CA196" s="444">
        <f>G272</f>
        <v>85</v>
      </c>
      <c r="CB196" s="444">
        <f>H272</f>
        <v>74</v>
      </c>
      <c r="CC196" s="444">
        <f>O272</f>
        <v>29593858.306908</v>
      </c>
      <c r="CD196" s="444">
        <f t="shared" ref="CD196:CG197" si="218">AL272</f>
        <v>2013019000</v>
      </c>
      <c r="CE196" s="444">
        <f t="shared" si="218"/>
        <v>2268994000</v>
      </c>
      <c r="CF196" s="444">
        <f t="shared" si="218"/>
        <v>2408941000</v>
      </c>
      <c r="CG196" s="444">
        <f t="shared" si="218"/>
        <v>2557519000</v>
      </c>
      <c r="CH196" s="444">
        <f>AR272</f>
        <v>2715261000</v>
      </c>
      <c r="CI196" s="43"/>
      <c r="CJ196" s="438">
        <f t="shared" si="203"/>
        <v>3351147499.495441</v>
      </c>
      <c r="CK196" s="43">
        <f t="shared" si="204"/>
        <v>3151476000</v>
      </c>
      <c r="CL196" s="43">
        <f t="shared" si="204"/>
        <v>3345852000</v>
      </c>
      <c r="CM196" s="44">
        <f t="shared" si="191"/>
        <v>47272140</v>
      </c>
      <c r="CN196" s="44">
        <f t="shared" si="192"/>
        <v>33458520</v>
      </c>
      <c r="CO196" s="44">
        <f t="shared" si="193"/>
        <v>74327250</v>
      </c>
      <c r="CP196" s="44">
        <f t="shared" si="194"/>
        <v>65759666.666666664</v>
      </c>
      <c r="CQ196" s="43">
        <f t="shared" si="205"/>
        <v>3552216562.213819</v>
      </c>
    </row>
    <row r="197" spans="1:95">
      <c r="A197" s="3">
        <f t="shared" si="195"/>
        <v>158</v>
      </c>
      <c r="B197" s="263">
        <v>6</v>
      </c>
      <c r="C197" s="264" t="s">
        <v>173</v>
      </c>
      <c r="D197" s="299">
        <v>11</v>
      </c>
      <c r="E197" s="266"/>
      <c r="F197" s="41" t="s">
        <v>62</v>
      </c>
      <c r="G197" s="267">
        <f t="shared" si="170"/>
        <v>101</v>
      </c>
      <c r="H197" s="267">
        <f t="shared" si="171"/>
        <v>90</v>
      </c>
      <c r="I197" s="268">
        <f t="shared" si="172"/>
        <v>27506142.120000001</v>
      </c>
      <c r="J197" s="268">
        <f t="shared" si="173"/>
        <v>1</v>
      </c>
      <c r="K197" s="269">
        <f t="shared" si="174"/>
        <v>1.06</v>
      </c>
      <c r="L197" s="319">
        <f t="shared" si="215"/>
        <v>1.03</v>
      </c>
      <c r="M197" s="271">
        <f t="shared" si="176"/>
        <v>25095424.671549276</v>
      </c>
      <c r="N197" s="271">
        <f t="shared" si="177"/>
        <v>28286553.256562643</v>
      </c>
      <c r="O197" s="271">
        <f t="shared" si="178"/>
        <v>30031205.966616005</v>
      </c>
      <c r="P197" s="271">
        <f t="shared" si="179"/>
        <v>31883465.038288925</v>
      </c>
      <c r="Q197" s="271">
        <f t="shared" si="196"/>
        <v>35816469.754728667</v>
      </c>
      <c r="R197" s="272">
        <f t="shared" si="180"/>
        <v>30031205.966616005</v>
      </c>
      <c r="S197" s="271">
        <f t="shared" si="180"/>
        <v>31883465.038288925</v>
      </c>
      <c r="T197" s="271">
        <f t="shared" si="181"/>
        <v>33849967.396508798</v>
      </c>
      <c r="U197" s="271">
        <f t="shared" si="197"/>
        <v>40242113.595909774</v>
      </c>
      <c r="V197" s="271"/>
      <c r="W197" s="271">
        <f t="shared" si="182"/>
        <v>2258588220.439435</v>
      </c>
      <c r="X197" s="271">
        <f t="shared" si="183"/>
        <v>2545789793.0906377</v>
      </c>
      <c r="Y197" s="271">
        <f t="shared" si="184"/>
        <v>2702808536.9954405</v>
      </c>
      <c r="Z197" s="272">
        <f t="shared" si="198"/>
        <v>2869511853.4460034</v>
      </c>
      <c r="AA197" s="272">
        <f t="shared" si="199"/>
        <v>3223482277.92558</v>
      </c>
      <c r="AB197" s="272">
        <f t="shared" si="185"/>
        <v>2702808536.9954405</v>
      </c>
      <c r="AC197" s="271">
        <f t="shared" si="186"/>
        <v>2869511853.4460034</v>
      </c>
      <c r="AD197" s="271">
        <f t="shared" si="200"/>
        <v>3046497065.685792</v>
      </c>
      <c r="AE197" s="271">
        <f t="shared" si="201"/>
        <v>3621790223.6318798</v>
      </c>
      <c r="AF197" s="271"/>
      <c r="AG197" s="33" t="str">
        <f t="shared" si="187"/>
        <v>BERTAHAP</v>
      </c>
      <c r="AH197" s="273">
        <f t="shared" si="188"/>
        <v>0</v>
      </c>
      <c r="AI197" s="274">
        <v>2</v>
      </c>
      <c r="AJ197" s="275"/>
      <c r="AK197" s="271" t="e">
        <f>IF(AJ197&gt;#REF!,"LB","KR")</f>
        <v>#REF!</v>
      </c>
      <c r="AL197" s="52">
        <f t="shared" si="189"/>
        <v>2484448000</v>
      </c>
      <c r="AM197" s="52">
        <f t="shared" si="189"/>
        <v>2800369000</v>
      </c>
      <c r="AN197" s="52">
        <f t="shared" si="189"/>
        <v>2973090000</v>
      </c>
      <c r="AO197" s="438">
        <f t="shared" si="169"/>
        <v>3156464000</v>
      </c>
      <c r="AP197" s="438">
        <f t="shared" si="190"/>
        <v>2973090000</v>
      </c>
      <c r="AQ197" s="52">
        <f t="shared" si="190"/>
        <v>3156464000</v>
      </c>
      <c r="AR197" s="52">
        <f t="shared" si="190"/>
        <v>3351147000</v>
      </c>
      <c r="AS197" s="43"/>
      <c r="AT197" s="43"/>
      <c r="AU197" s="311">
        <f t="shared" si="202"/>
        <v>-981969.27368399501</v>
      </c>
      <c r="AV197" s="311"/>
      <c r="AW197" s="311"/>
      <c r="AX197" s="311"/>
      <c r="AY197" s="311"/>
      <c r="AZ197" s="43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46"/>
      <c r="BX197" s="444"/>
      <c r="BY197" s="444" t="str">
        <f>F273</f>
        <v>3BR-19</v>
      </c>
      <c r="BZ197" s="445">
        <f>D273</f>
        <v>19</v>
      </c>
      <c r="CA197" s="444">
        <f>G273</f>
        <v>138</v>
      </c>
      <c r="CB197" s="444">
        <f>H273</f>
        <v>120</v>
      </c>
      <c r="CC197" s="444">
        <f>O273</f>
        <v>29593858.306908</v>
      </c>
      <c r="CD197" s="444">
        <f t="shared" si="218"/>
        <v>3264355000</v>
      </c>
      <c r="CE197" s="444">
        <f t="shared" si="218"/>
        <v>3679449000</v>
      </c>
      <c r="CF197" s="444">
        <f t="shared" si="218"/>
        <v>3906390000</v>
      </c>
      <c r="CG197" s="444">
        <f t="shared" si="218"/>
        <v>4147327000</v>
      </c>
      <c r="CH197" s="444">
        <f>AR273</f>
        <v>4403125000</v>
      </c>
      <c r="CI197" s="43"/>
      <c r="CJ197" s="438">
        <f t="shared" si="203"/>
        <v>3351147499.495441</v>
      </c>
      <c r="CK197" s="43">
        <f t="shared" si="204"/>
        <v>3151476000</v>
      </c>
      <c r="CL197" s="43">
        <f t="shared" si="204"/>
        <v>3345852000</v>
      </c>
      <c r="CM197" s="44">
        <f t="shared" si="191"/>
        <v>47272140</v>
      </c>
      <c r="CN197" s="44">
        <f t="shared" si="192"/>
        <v>33458520</v>
      </c>
      <c r="CO197" s="44">
        <f t="shared" si="193"/>
        <v>74327250</v>
      </c>
      <c r="CP197" s="44">
        <f t="shared" si="194"/>
        <v>65759666.666666664</v>
      </c>
      <c r="CQ197" s="43">
        <f t="shared" si="205"/>
        <v>3552216562.213819</v>
      </c>
    </row>
    <row r="198" spans="1:95">
      <c r="A198" s="3">
        <f t="shared" si="195"/>
        <v>159</v>
      </c>
      <c r="B198" s="263">
        <v>7</v>
      </c>
      <c r="C198" s="264" t="s">
        <v>173</v>
      </c>
      <c r="D198" s="299">
        <v>15</v>
      </c>
      <c r="E198" s="266"/>
      <c r="F198" s="41" t="s">
        <v>64</v>
      </c>
      <c r="G198" s="267">
        <f t="shared" si="170"/>
        <v>101</v>
      </c>
      <c r="H198" s="267">
        <f t="shared" si="171"/>
        <v>90</v>
      </c>
      <c r="I198" s="268">
        <f t="shared" si="172"/>
        <v>27506142.120000001</v>
      </c>
      <c r="J198" s="268">
        <f t="shared" si="173"/>
        <v>1</v>
      </c>
      <c r="K198" s="269">
        <f t="shared" si="174"/>
        <v>1.06</v>
      </c>
      <c r="L198" s="319">
        <f t="shared" si="215"/>
        <v>1.03</v>
      </c>
      <c r="M198" s="271">
        <f t="shared" si="176"/>
        <v>25095424.671549276</v>
      </c>
      <c r="N198" s="271">
        <f t="shared" si="177"/>
        <v>28286553.256562643</v>
      </c>
      <c r="O198" s="271">
        <f t="shared" si="178"/>
        <v>30031205.966616005</v>
      </c>
      <c r="P198" s="271">
        <f t="shared" si="179"/>
        <v>31883465.038288925</v>
      </c>
      <c r="Q198" s="271">
        <f t="shared" si="196"/>
        <v>35816469.754728667</v>
      </c>
      <c r="R198" s="272">
        <f t="shared" si="180"/>
        <v>30031205.966616005</v>
      </c>
      <c r="S198" s="271">
        <f t="shared" si="180"/>
        <v>31883465.038288925</v>
      </c>
      <c r="T198" s="271">
        <f t="shared" si="181"/>
        <v>33849967.396508798</v>
      </c>
      <c r="U198" s="271">
        <f t="shared" si="197"/>
        <v>40242113.595909774</v>
      </c>
      <c r="V198" s="271"/>
      <c r="W198" s="271">
        <f t="shared" si="182"/>
        <v>2258588220.439435</v>
      </c>
      <c r="X198" s="271">
        <f t="shared" si="183"/>
        <v>2545789793.0906377</v>
      </c>
      <c r="Y198" s="271">
        <f t="shared" si="184"/>
        <v>2702808536.9954405</v>
      </c>
      <c r="Z198" s="272">
        <f t="shared" si="198"/>
        <v>2869511853.4460034</v>
      </c>
      <c r="AA198" s="272">
        <f t="shared" si="199"/>
        <v>3223482277.92558</v>
      </c>
      <c r="AB198" s="272">
        <f t="shared" si="185"/>
        <v>2702808536.9954405</v>
      </c>
      <c r="AC198" s="271">
        <f t="shared" si="186"/>
        <v>2869511853.4460034</v>
      </c>
      <c r="AD198" s="271">
        <f t="shared" si="200"/>
        <v>3046497065.685792</v>
      </c>
      <c r="AE198" s="271">
        <f t="shared" si="201"/>
        <v>3621790223.6318798</v>
      </c>
      <c r="AF198" s="271"/>
      <c r="AG198" s="33" t="str">
        <f t="shared" si="187"/>
        <v>BERTAHAP</v>
      </c>
      <c r="AH198" s="273">
        <f t="shared" si="188"/>
        <v>0</v>
      </c>
      <c r="AI198" s="274">
        <v>2</v>
      </c>
      <c r="AJ198" s="275"/>
      <c r="AK198" s="271" t="e">
        <f>IF(AJ198&gt;#REF!,"LB","KR")</f>
        <v>#REF!</v>
      </c>
      <c r="AL198" s="52">
        <f t="shared" si="189"/>
        <v>2484448000</v>
      </c>
      <c r="AM198" s="52">
        <f t="shared" si="189"/>
        <v>2800369000</v>
      </c>
      <c r="AN198" s="52">
        <f t="shared" si="189"/>
        <v>2973090000</v>
      </c>
      <c r="AO198" s="438">
        <f t="shared" si="169"/>
        <v>3156464000</v>
      </c>
      <c r="AP198" s="438">
        <f t="shared" si="190"/>
        <v>2973090000</v>
      </c>
      <c r="AQ198" s="52">
        <f t="shared" si="190"/>
        <v>3156464000</v>
      </c>
      <c r="AR198" s="52">
        <f t="shared" si="190"/>
        <v>3351147000</v>
      </c>
      <c r="AS198" s="43"/>
      <c r="AT198" s="43"/>
      <c r="AU198" s="311">
        <f t="shared" si="202"/>
        <v>-981969.27368399501</v>
      </c>
      <c r="AV198" s="311"/>
      <c r="AW198" s="311"/>
      <c r="AX198" s="311"/>
      <c r="AY198" s="311"/>
      <c r="AZ198" s="43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46">
        <v>49</v>
      </c>
      <c r="BX198" s="444" t="s">
        <v>177</v>
      </c>
      <c r="BY198" s="444" t="str">
        <f t="shared" ref="BY198:BY205" si="219">F284</f>
        <v>2BR-3</v>
      </c>
      <c r="BZ198" s="445" t="str">
        <f t="shared" ref="BZ198:BZ205" si="220">D284</f>
        <v>03</v>
      </c>
      <c r="CA198" s="444">
        <f t="shared" ref="CA198:CB205" si="221">G284</f>
        <v>85</v>
      </c>
      <c r="CB198" s="444">
        <f t="shared" si="221"/>
        <v>74</v>
      </c>
      <c r="CC198" s="444">
        <f t="shared" ref="CC198:CC205" si="222">O284</f>
        <v>29593858.306908</v>
      </c>
      <c r="CD198" s="444">
        <f t="shared" ref="CD198:CG205" si="223">AL284</f>
        <v>2013019000</v>
      </c>
      <c r="CE198" s="444">
        <f t="shared" si="223"/>
        <v>2268994000</v>
      </c>
      <c r="CF198" s="444">
        <f t="shared" si="223"/>
        <v>2408941000</v>
      </c>
      <c r="CG198" s="444">
        <f t="shared" si="223"/>
        <v>2557519000</v>
      </c>
      <c r="CH198" s="444">
        <f t="shared" ref="CH198:CH205" si="224">AR284</f>
        <v>2715261000</v>
      </c>
      <c r="CI198" s="43">
        <v>24</v>
      </c>
      <c r="CJ198" s="438">
        <f t="shared" si="203"/>
        <v>3351147499.495441</v>
      </c>
      <c r="CK198" s="43">
        <f t="shared" si="204"/>
        <v>3151476000</v>
      </c>
      <c r="CL198" s="43">
        <f t="shared" si="204"/>
        <v>3345852000</v>
      </c>
      <c r="CM198" s="44">
        <f t="shared" si="191"/>
        <v>47272140</v>
      </c>
      <c r="CN198" s="44">
        <f t="shared" si="192"/>
        <v>33458520</v>
      </c>
      <c r="CO198" s="44">
        <f t="shared" si="193"/>
        <v>74327250</v>
      </c>
      <c r="CP198" s="44">
        <f t="shared" si="194"/>
        <v>65759666.666666664</v>
      </c>
      <c r="CQ198" s="43">
        <f t="shared" si="205"/>
        <v>3552216562.213819</v>
      </c>
    </row>
    <row r="199" spans="1:95">
      <c r="A199" s="3">
        <f t="shared" si="195"/>
        <v>160</v>
      </c>
      <c r="B199" s="263">
        <v>8</v>
      </c>
      <c r="C199" s="264" t="s">
        <v>173</v>
      </c>
      <c r="D199" s="299">
        <v>17</v>
      </c>
      <c r="E199" s="266"/>
      <c r="F199" s="41" t="s">
        <v>67</v>
      </c>
      <c r="G199" s="267">
        <f t="shared" si="170"/>
        <v>85</v>
      </c>
      <c r="H199" s="267">
        <f t="shared" si="171"/>
        <v>74</v>
      </c>
      <c r="I199" s="268">
        <f t="shared" si="172"/>
        <v>27506142.120000001</v>
      </c>
      <c r="J199" s="268">
        <f t="shared" si="173"/>
        <v>1</v>
      </c>
      <c r="K199" s="269">
        <f t="shared" si="174"/>
        <v>1.06</v>
      </c>
      <c r="L199" s="319">
        <f t="shared" si="215"/>
        <v>1.03</v>
      </c>
      <c r="M199" s="271">
        <f t="shared" si="176"/>
        <v>25095424.671549276</v>
      </c>
      <c r="N199" s="271">
        <f t="shared" si="177"/>
        <v>28286553.256562643</v>
      </c>
      <c r="O199" s="271">
        <f t="shared" si="178"/>
        <v>30031205.966616005</v>
      </c>
      <c r="P199" s="271">
        <f t="shared" si="179"/>
        <v>31883465.038288925</v>
      </c>
      <c r="Q199" s="271">
        <f t="shared" si="196"/>
        <v>35816469.754728667</v>
      </c>
      <c r="R199" s="272">
        <f t="shared" si="180"/>
        <v>30031205.966616005</v>
      </c>
      <c r="S199" s="271">
        <f t="shared" si="180"/>
        <v>31883465.038288925</v>
      </c>
      <c r="T199" s="271">
        <f t="shared" si="181"/>
        <v>33849967.396508798</v>
      </c>
      <c r="U199" s="271">
        <f t="shared" si="197"/>
        <v>40242113.595909774</v>
      </c>
      <c r="V199" s="271"/>
      <c r="W199" s="271">
        <f t="shared" si="182"/>
        <v>1857061425.6946464</v>
      </c>
      <c r="X199" s="271">
        <f t="shared" si="183"/>
        <v>2093204940.9856355</v>
      </c>
      <c r="Y199" s="271">
        <f t="shared" si="184"/>
        <v>2222309241.5295844</v>
      </c>
      <c r="Z199" s="272">
        <f t="shared" si="198"/>
        <v>2359376412.8333802</v>
      </c>
      <c r="AA199" s="272">
        <f t="shared" si="199"/>
        <v>2650418761.8499212</v>
      </c>
      <c r="AB199" s="272">
        <f t="shared" si="185"/>
        <v>2222309241.5295844</v>
      </c>
      <c r="AC199" s="271">
        <f t="shared" si="186"/>
        <v>2359376412.8333802</v>
      </c>
      <c r="AD199" s="271">
        <f t="shared" si="200"/>
        <v>2504897587.341651</v>
      </c>
      <c r="AE199" s="271">
        <f t="shared" si="201"/>
        <v>2977916406.0973234</v>
      </c>
      <c r="AF199" s="271"/>
      <c r="AG199" s="33" t="str">
        <f t="shared" si="187"/>
        <v>BERTAHAP</v>
      </c>
      <c r="AH199" s="273">
        <f t="shared" si="188"/>
        <v>0</v>
      </c>
      <c r="AI199" s="274">
        <v>2</v>
      </c>
      <c r="AJ199" s="275"/>
      <c r="AK199" s="271" t="e">
        <f>IF(AJ199&gt;#REF!,"LB","KR")</f>
        <v>#REF!</v>
      </c>
      <c r="AL199" s="52">
        <f t="shared" si="189"/>
        <v>2042768000</v>
      </c>
      <c r="AM199" s="52">
        <f t="shared" si="189"/>
        <v>2302526000</v>
      </c>
      <c r="AN199" s="52">
        <f t="shared" si="189"/>
        <v>2444541000</v>
      </c>
      <c r="AO199" s="438">
        <f t="shared" si="169"/>
        <v>2595315000</v>
      </c>
      <c r="AP199" s="438">
        <f t="shared" si="190"/>
        <v>2444541000</v>
      </c>
      <c r="AQ199" s="52">
        <f t="shared" si="190"/>
        <v>2595315000</v>
      </c>
      <c r="AR199" s="52">
        <f t="shared" si="190"/>
        <v>2755388000</v>
      </c>
      <c r="AS199" s="43"/>
      <c r="AT199" s="43"/>
      <c r="AU199" s="311">
        <f t="shared" si="202"/>
        <v>-981969.27368399501</v>
      </c>
      <c r="AV199" s="311"/>
      <c r="AW199" s="311"/>
      <c r="AX199" s="311"/>
      <c r="AY199" s="311"/>
      <c r="AZ199" s="43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46"/>
      <c r="BX199" s="444"/>
      <c r="BY199" s="444" t="str">
        <f t="shared" si="219"/>
        <v>2BR-5</v>
      </c>
      <c r="BZ199" s="445" t="str">
        <f t="shared" si="220"/>
        <v>05</v>
      </c>
      <c r="CA199" s="444">
        <f t="shared" si="221"/>
        <v>85</v>
      </c>
      <c r="CB199" s="444">
        <f t="shared" si="221"/>
        <v>74</v>
      </c>
      <c r="CC199" s="444">
        <f t="shared" si="222"/>
        <v>29593858.306908</v>
      </c>
      <c r="CD199" s="444">
        <f t="shared" si="223"/>
        <v>2013019000</v>
      </c>
      <c r="CE199" s="444">
        <f t="shared" si="223"/>
        <v>2268994000</v>
      </c>
      <c r="CF199" s="444">
        <f t="shared" si="223"/>
        <v>2408941000</v>
      </c>
      <c r="CG199" s="444">
        <f t="shared" si="223"/>
        <v>2557519000</v>
      </c>
      <c r="CH199" s="444">
        <f t="shared" si="224"/>
        <v>2715261000</v>
      </c>
      <c r="CI199" s="43"/>
      <c r="CJ199" s="438">
        <f t="shared" si="203"/>
        <v>2755388109.1794519</v>
      </c>
      <c r="CK199" s="43">
        <f t="shared" si="204"/>
        <v>2591214000</v>
      </c>
      <c r="CL199" s="43">
        <f t="shared" si="204"/>
        <v>2751034000</v>
      </c>
      <c r="CM199" s="44">
        <f t="shared" si="191"/>
        <v>38868210</v>
      </c>
      <c r="CN199" s="44">
        <f t="shared" si="192"/>
        <v>27510340</v>
      </c>
      <c r="CO199" s="44">
        <f t="shared" si="193"/>
        <v>61113525</v>
      </c>
      <c r="CP199" s="44">
        <f t="shared" si="194"/>
        <v>54069062.5</v>
      </c>
      <c r="CQ199" s="43">
        <f t="shared" si="205"/>
        <v>2920711537.1550598</v>
      </c>
    </row>
    <row r="200" spans="1:95">
      <c r="A200" s="3">
        <f t="shared" si="195"/>
        <v>161</v>
      </c>
      <c r="B200" s="263">
        <v>9</v>
      </c>
      <c r="C200" s="264" t="s">
        <v>173</v>
      </c>
      <c r="D200" s="299">
        <v>19</v>
      </c>
      <c r="E200" s="266"/>
      <c r="F200" s="41" t="s">
        <v>78</v>
      </c>
      <c r="G200" s="267">
        <f t="shared" si="170"/>
        <v>138</v>
      </c>
      <c r="H200" s="267">
        <f t="shared" si="171"/>
        <v>120</v>
      </c>
      <c r="I200" s="268">
        <f t="shared" si="172"/>
        <v>27506142.120000001</v>
      </c>
      <c r="J200" s="268">
        <f t="shared" si="173"/>
        <v>1</v>
      </c>
      <c r="K200" s="269">
        <f t="shared" si="174"/>
        <v>1.06</v>
      </c>
      <c r="L200" s="319">
        <f t="shared" si="215"/>
        <v>1.03</v>
      </c>
      <c r="M200" s="271">
        <f t="shared" si="176"/>
        <v>25095424.671549276</v>
      </c>
      <c r="N200" s="271">
        <f t="shared" si="177"/>
        <v>28286553.256562643</v>
      </c>
      <c r="O200" s="271">
        <f t="shared" si="178"/>
        <v>30031205.966616005</v>
      </c>
      <c r="P200" s="271">
        <f t="shared" si="179"/>
        <v>31883465.038288925</v>
      </c>
      <c r="Q200" s="271">
        <f t="shared" si="196"/>
        <v>35816469.754728667</v>
      </c>
      <c r="R200" s="272">
        <f t="shared" si="180"/>
        <v>30031205.966616005</v>
      </c>
      <c r="S200" s="271">
        <f t="shared" si="180"/>
        <v>31883465.038288925</v>
      </c>
      <c r="T200" s="271">
        <f t="shared" si="181"/>
        <v>33849967.396508798</v>
      </c>
      <c r="U200" s="271">
        <f t="shared" si="197"/>
        <v>40242113.595909774</v>
      </c>
      <c r="V200" s="271"/>
      <c r="W200" s="271">
        <f t="shared" si="182"/>
        <v>3011450960.5859132</v>
      </c>
      <c r="X200" s="271">
        <f t="shared" si="183"/>
        <v>3394386390.7875171</v>
      </c>
      <c r="Y200" s="271">
        <f t="shared" si="184"/>
        <v>3603744715.9939203</v>
      </c>
      <c r="Z200" s="272">
        <f t="shared" si="198"/>
        <v>3826015804.5946708</v>
      </c>
      <c r="AA200" s="272">
        <f t="shared" si="199"/>
        <v>4297976370.56744</v>
      </c>
      <c r="AB200" s="272">
        <f t="shared" si="185"/>
        <v>3603744715.9939203</v>
      </c>
      <c r="AC200" s="271">
        <f t="shared" si="186"/>
        <v>3826015804.5946708</v>
      </c>
      <c r="AD200" s="271">
        <f t="shared" si="200"/>
        <v>4061996087.5810556</v>
      </c>
      <c r="AE200" s="271">
        <f t="shared" si="201"/>
        <v>4829053631.5091724</v>
      </c>
      <c r="AF200" s="271"/>
      <c r="AG200" s="33" t="str">
        <f t="shared" si="187"/>
        <v>BERTAHAP</v>
      </c>
      <c r="AH200" s="273">
        <f t="shared" si="188"/>
        <v>0</v>
      </c>
      <c r="AI200" s="274">
        <v>2</v>
      </c>
      <c r="AJ200" s="275"/>
      <c r="AK200" s="271" t="e">
        <f>IF(AJ200&gt;#REF!,"LB","KR")</f>
        <v>#REF!</v>
      </c>
      <c r="AL200" s="52">
        <f t="shared" si="189"/>
        <v>3312597000</v>
      </c>
      <c r="AM200" s="52">
        <f t="shared" si="189"/>
        <v>3733826000</v>
      </c>
      <c r="AN200" s="52">
        <f t="shared" si="189"/>
        <v>3964120000</v>
      </c>
      <c r="AO200" s="438">
        <f t="shared" si="169"/>
        <v>4208618000</v>
      </c>
      <c r="AP200" s="438">
        <f t="shared" si="190"/>
        <v>3964120000</v>
      </c>
      <c r="AQ200" s="52">
        <f t="shared" si="190"/>
        <v>4208618000</v>
      </c>
      <c r="AR200" s="52">
        <f t="shared" si="190"/>
        <v>4468196000</v>
      </c>
      <c r="AS200" s="43"/>
      <c r="AT200" s="43"/>
      <c r="AU200" s="311">
        <f t="shared" si="202"/>
        <v>-981969.27368399501</v>
      </c>
      <c r="AV200" s="311"/>
      <c r="AW200" s="311"/>
      <c r="AX200" s="311"/>
      <c r="AY200" s="311"/>
      <c r="AZ200" s="43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46"/>
      <c r="BX200" s="449"/>
      <c r="BY200" s="444" t="str">
        <f t="shared" si="219"/>
        <v>2BR-7</v>
      </c>
      <c r="BZ200" s="445" t="str">
        <f t="shared" si="220"/>
        <v>07</v>
      </c>
      <c r="CA200" s="444">
        <f t="shared" si="221"/>
        <v>101</v>
      </c>
      <c r="CB200" s="444">
        <f t="shared" si="221"/>
        <v>90</v>
      </c>
      <c r="CC200" s="444">
        <f t="shared" si="222"/>
        <v>29593858.306908</v>
      </c>
      <c r="CD200" s="444">
        <f t="shared" si="223"/>
        <v>2448266000</v>
      </c>
      <c r="CE200" s="444">
        <f t="shared" si="223"/>
        <v>2759587000</v>
      </c>
      <c r="CF200" s="444">
        <f t="shared" si="223"/>
        <v>2929792000</v>
      </c>
      <c r="CG200" s="444">
        <f t="shared" si="223"/>
        <v>3110496000</v>
      </c>
      <c r="CH200" s="444">
        <f t="shared" si="224"/>
        <v>3302344000</v>
      </c>
      <c r="CI200" s="43"/>
      <c r="CJ200" s="438">
        <f t="shared" si="203"/>
        <v>4468195958.2087755</v>
      </c>
      <c r="CK200" s="43">
        <f t="shared" si="204"/>
        <v>4201968000</v>
      </c>
      <c r="CL200" s="43">
        <f t="shared" si="204"/>
        <v>4461136000</v>
      </c>
      <c r="CM200" s="44">
        <f t="shared" si="191"/>
        <v>63029520</v>
      </c>
      <c r="CN200" s="44">
        <f t="shared" si="192"/>
        <v>44611360</v>
      </c>
      <c r="CO200" s="44">
        <f t="shared" si="193"/>
        <v>99103000</v>
      </c>
      <c r="CP200" s="44">
        <f t="shared" si="194"/>
        <v>87679541.666666672</v>
      </c>
      <c r="CQ200" s="43">
        <f t="shared" si="205"/>
        <v>4736288749.6184254</v>
      </c>
    </row>
    <row r="201" spans="1:95">
      <c r="A201" s="3">
        <f t="shared" si="195"/>
        <v>162</v>
      </c>
      <c r="B201" s="263">
        <v>10</v>
      </c>
      <c r="C201" s="264" t="s">
        <v>173</v>
      </c>
      <c r="D201" s="299">
        <v>21</v>
      </c>
      <c r="E201" s="266"/>
      <c r="F201" s="41" t="s">
        <v>84</v>
      </c>
      <c r="G201" s="267">
        <f t="shared" si="170"/>
        <v>132</v>
      </c>
      <c r="H201" s="267">
        <f t="shared" si="171"/>
        <v>112</v>
      </c>
      <c r="I201" s="268">
        <f t="shared" si="172"/>
        <v>27506142.120000001</v>
      </c>
      <c r="J201" s="268">
        <f t="shared" si="173"/>
        <v>3</v>
      </c>
      <c r="K201" s="269">
        <f t="shared" si="174"/>
        <v>1.1000000000000001</v>
      </c>
      <c r="L201" s="319">
        <f t="shared" si="215"/>
        <v>1.03</v>
      </c>
      <c r="M201" s="271">
        <f t="shared" si="176"/>
        <v>26042421.828966226</v>
      </c>
      <c r="N201" s="271">
        <f t="shared" si="177"/>
        <v>29353970.360583872</v>
      </c>
      <c r="O201" s="271">
        <f t="shared" si="178"/>
        <v>31164459.021960001</v>
      </c>
      <c r="P201" s="271">
        <f t="shared" si="179"/>
        <v>33086614.662375297</v>
      </c>
      <c r="Q201" s="271">
        <f t="shared" si="196"/>
        <v>37168034.651133522</v>
      </c>
      <c r="R201" s="272">
        <f t="shared" si="180"/>
        <v>31164459.021960001</v>
      </c>
      <c r="S201" s="271">
        <f t="shared" si="180"/>
        <v>33086614.662375297</v>
      </c>
      <c r="T201" s="271">
        <f t="shared" si="181"/>
        <v>35127324.656754412</v>
      </c>
      <c r="U201" s="271">
        <f t="shared" si="197"/>
        <v>41760683.920283727</v>
      </c>
      <c r="V201" s="271"/>
      <c r="W201" s="271">
        <f t="shared" si="182"/>
        <v>2916751244.8442173</v>
      </c>
      <c r="X201" s="271">
        <f t="shared" si="183"/>
        <v>3287644680.3853936</v>
      </c>
      <c r="Y201" s="271">
        <f t="shared" si="184"/>
        <v>3490419410.4595203</v>
      </c>
      <c r="Z201" s="272">
        <f t="shared" si="198"/>
        <v>3705700842.1860332</v>
      </c>
      <c r="AA201" s="272">
        <f t="shared" si="199"/>
        <v>4162819880.9269543</v>
      </c>
      <c r="AB201" s="272">
        <f t="shared" si="185"/>
        <v>3490419410.4595203</v>
      </c>
      <c r="AC201" s="271">
        <f t="shared" si="186"/>
        <v>3705700842.1860332</v>
      </c>
      <c r="AD201" s="271">
        <f t="shared" si="200"/>
        <v>3934260361.5564942</v>
      </c>
      <c r="AE201" s="271">
        <f t="shared" si="201"/>
        <v>4677196599.0717773</v>
      </c>
      <c r="AF201" s="271"/>
      <c r="AG201" s="33" t="str">
        <f t="shared" si="187"/>
        <v>BERTAHAP</v>
      </c>
      <c r="AH201" s="273">
        <f t="shared" si="188"/>
        <v>0</v>
      </c>
      <c r="AI201" s="274">
        <v>2</v>
      </c>
      <c r="AJ201" s="275"/>
      <c r="AK201" s="271" t="e">
        <f>IF(AJ201&gt;#REF!,"LB","KR")</f>
        <v>#REF!</v>
      </c>
      <c r="AL201" s="52">
        <f t="shared" si="189"/>
        <v>3208427000</v>
      </c>
      <c r="AM201" s="52">
        <f t="shared" si="189"/>
        <v>3616410000</v>
      </c>
      <c r="AN201" s="52">
        <f t="shared" si="189"/>
        <v>3839462000</v>
      </c>
      <c r="AO201" s="438">
        <f t="shared" si="169"/>
        <v>4076271000</v>
      </c>
      <c r="AP201" s="438">
        <f t="shared" si="190"/>
        <v>3839462000</v>
      </c>
      <c r="AQ201" s="52">
        <f t="shared" si="190"/>
        <v>4076271000</v>
      </c>
      <c r="AR201" s="52">
        <f t="shared" si="190"/>
        <v>4327687000</v>
      </c>
      <c r="AS201" s="43"/>
      <c r="AT201" s="43"/>
      <c r="AU201" s="311">
        <f t="shared" si="202"/>
        <v>151283.78166000172</v>
      </c>
      <c r="AV201" s="311"/>
      <c r="AW201" s="311"/>
      <c r="AX201" s="311"/>
      <c r="AY201" s="311"/>
      <c r="AZ201" s="43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46"/>
      <c r="BX201" s="444"/>
      <c r="BY201" s="444" t="str">
        <f t="shared" si="219"/>
        <v>2BR-9</v>
      </c>
      <c r="BZ201" s="445" t="str">
        <f t="shared" si="220"/>
        <v>09</v>
      </c>
      <c r="CA201" s="444">
        <f t="shared" si="221"/>
        <v>101</v>
      </c>
      <c r="CB201" s="444">
        <f t="shared" si="221"/>
        <v>90</v>
      </c>
      <c r="CC201" s="444">
        <f t="shared" si="222"/>
        <v>29593858.306908</v>
      </c>
      <c r="CD201" s="444">
        <f t="shared" si="223"/>
        <v>2448266000</v>
      </c>
      <c r="CE201" s="444">
        <f t="shared" si="223"/>
        <v>2759587000</v>
      </c>
      <c r="CF201" s="444">
        <f t="shared" si="223"/>
        <v>2929792000</v>
      </c>
      <c r="CG201" s="444">
        <f t="shared" si="223"/>
        <v>3110496000</v>
      </c>
      <c r="CH201" s="444">
        <f t="shared" si="224"/>
        <v>3302344000</v>
      </c>
      <c r="CI201" s="43"/>
      <c r="CJ201" s="438">
        <f t="shared" si="203"/>
        <v>4327686097.1377401</v>
      </c>
      <c r="CK201" s="43">
        <f t="shared" si="204"/>
        <v>4069830000</v>
      </c>
      <c r="CL201" s="43">
        <f t="shared" si="204"/>
        <v>4320848000</v>
      </c>
      <c r="CM201" s="44">
        <f t="shared" si="191"/>
        <v>61047450</v>
      </c>
      <c r="CN201" s="44">
        <f t="shared" si="192"/>
        <v>43208480</v>
      </c>
      <c r="CO201" s="44">
        <f t="shared" si="193"/>
        <v>95986550</v>
      </c>
      <c r="CP201" s="44">
        <f t="shared" si="194"/>
        <v>84922312.5</v>
      </c>
      <c r="CQ201" s="43">
        <f t="shared" si="205"/>
        <v>4587348103.9832172</v>
      </c>
    </row>
    <row r="202" spans="1:95">
      <c r="A202" s="3">
        <f t="shared" si="195"/>
        <v>163</v>
      </c>
      <c r="B202" s="263">
        <v>1</v>
      </c>
      <c r="C202" s="264" t="s">
        <v>178</v>
      </c>
      <c r="D202" s="265" t="s">
        <v>19</v>
      </c>
      <c r="E202" s="266"/>
      <c r="F202" s="41" t="s">
        <v>72</v>
      </c>
      <c r="G202" s="267">
        <f t="shared" si="170"/>
        <v>175</v>
      </c>
      <c r="H202" s="267">
        <f t="shared" si="171"/>
        <v>156</v>
      </c>
      <c r="I202" s="268">
        <f t="shared" si="172"/>
        <v>27506142.120000001</v>
      </c>
      <c r="J202" s="268">
        <f t="shared" si="173"/>
        <v>5</v>
      </c>
      <c r="K202" s="269">
        <f t="shared" si="174"/>
        <v>1.08</v>
      </c>
      <c r="L202" s="270">
        <f t="shared" ref="L202:L211" si="225">SUMIF($AR$4:$AR$22,D202,$AY$4:$AY$22)</f>
        <v>1.02</v>
      </c>
      <c r="M202" s="271">
        <f t="shared" si="176"/>
        <v>25320681.276954275</v>
      </c>
      <c r="N202" s="271">
        <f t="shared" si="177"/>
        <v>28540453.441499729</v>
      </c>
      <c r="O202" s="271">
        <f t="shared" si="178"/>
        <v>30300766.159392003</v>
      </c>
      <c r="P202" s="271">
        <f t="shared" si="179"/>
        <v>32169651.113921117</v>
      </c>
      <c r="Q202" s="271">
        <f t="shared" si="196"/>
        <v>36137958.492223024</v>
      </c>
      <c r="R202" s="272">
        <f t="shared" si="180"/>
        <v>30300766.159392003</v>
      </c>
      <c r="S202" s="271">
        <f t="shared" si="180"/>
        <v>32169651.113921117</v>
      </c>
      <c r="T202" s="271">
        <f t="shared" si="181"/>
        <v>34153804.80307208</v>
      </c>
      <c r="U202" s="271">
        <f t="shared" si="197"/>
        <v>40603326.925493881</v>
      </c>
      <c r="V202" s="271"/>
      <c r="W202" s="271">
        <f t="shared" si="182"/>
        <v>3950026279.2048669</v>
      </c>
      <c r="X202" s="271">
        <f t="shared" si="183"/>
        <v>4452310736.8739576</v>
      </c>
      <c r="Y202" s="271">
        <f t="shared" si="184"/>
        <v>4726919520.8651524</v>
      </c>
      <c r="Z202" s="272">
        <f t="shared" si="198"/>
        <v>5018465573.7716942</v>
      </c>
      <c r="AA202" s="272">
        <f t="shared" si="199"/>
        <v>5637521524.7867918</v>
      </c>
      <c r="AB202" s="272">
        <f t="shared" si="185"/>
        <v>4726919520.8651524</v>
      </c>
      <c r="AC202" s="271">
        <f t="shared" si="186"/>
        <v>5018465573.7716942</v>
      </c>
      <c r="AD202" s="271">
        <f t="shared" si="200"/>
        <v>5327993549.2792444</v>
      </c>
      <c r="AE202" s="271">
        <f t="shared" si="201"/>
        <v>6334119000.3770456</v>
      </c>
      <c r="AF202" s="271"/>
      <c r="AG202" s="33" t="str">
        <f t="shared" si="187"/>
        <v>BERTAHAP</v>
      </c>
      <c r="AH202" s="273">
        <f t="shared" si="188"/>
        <v>0</v>
      </c>
      <c r="AI202" s="274">
        <v>2</v>
      </c>
      <c r="AJ202" s="275"/>
      <c r="AK202" s="271" t="e">
        <f>IF(AJ202&gt;#REF!,"LB","KR")</f>
        <v>#REF!</v>
      </c>
      <c r="AL202" s="52">
        <f t="shared" si="189"/>
        <v>4345029000</v>
      </c>
      <c r="AM202" s="52">
        <f t="shared" si="189"/>
        <v>4897542000</v>
      </c>
      <c r="AN202" s="52">
        <f t="shared" si="189"/>
        <v>5199612000</v>
      </c>
      <c r="AO202" s="438">
        <f t="shared" si="169"/>
        <v>5520313000</v>
      </c>
      <c r="AP202" s="438">
        <f t="shared" si="190"/>
        <v>5199612000</v>
      </c>
      <c r="AQ202" s="52">
        <f t="shared" si="190"/>
        <v>5520313000</v>
      </c>
      <c r="AR202" s="52">
        <f t="shared" si="190"/>
        <v>5860793000</v>
      </c>
      <c r="AS202" s="43"/>
      <c r="AT202" s="43"/>
      <c r="AU202" s="311">
        <f t="shared" si="202"/>
        <v>-712409.08090799674</v>
      </c>
      <c r="AV202" s="311"/>
      <c r="AW202" s="311"/>
      <c r="AX202" s="311"/>
      <c r="AY202" s="311"/>
      <c r="AZ202" s="43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46"/>
      <c r="BX202" s="444"/>
      <c r="BY202" s="444" t="str">
        <f t="shared" si="219"/>
        <v>2BR-11</v>
      </c>
      <c r="BZ202" s="445">
        <f t="shared" si="220"/>
        <v>11</v>
      </c>
      <c r="CA202" s="444">
        <f t="shared" si="221"/>
        <v>101</v>
      </c>
      <c r="CB202" s="444">
        <f t="shared" si="221"/>
        <v>90</v>
      </c>
      <c r="CC202" s="444">
        <f t="shared" si="222"/>
        <v>29593858.306908</v>
      </c>
      <c r="CD202" s="444">
        <f t="shared" si="223"/>
        <v>2448266000</v>
      </c>
      <c r="CE202" s="444">
        <f t="shared" si="223"/>
        <v>2759587000</v>
      </c>
      <c r="CF202" s="444">
        <f t="shared" si="223"/>
        <v>2929792000</v>
      </c>
      <c r="CG202" s="444">
        <f t="shared" si="223"/>
        <v>3110496000</v>
      </c>
      <c r="CH202" s="444">
        <f t="shared" si="224"/>
        <v>3302344000</v>
      </c>
      <c r="CI202" s="43"/>
      <c r="CJ202" s="438">
        <f t="shared" si="203"/>
        <v>5860793313.7783852</v>
      </c>
      <c r="CK202" s="43">
        <f t="shared" si="204"/>
        <v>5511589000</v>
      </c>
      <c r="CL202" s="43">
        <f t="shared" si="204"/>
        <v>5851532000</v>
      </c>
      <c r="CM202" s="44">
        <f t="shared" si="191"/>
        <v>82673835</v>
      </c>
      <c r="CN202" s="44">
        <f t="shared" si="192"/>
        <v>58515320</v>
      </c>
      <c r="CO202" s="44">
        <f t="shared" si="193"/>
        <v>129990300</v>
      </c>
      <c r="CP202" s="44">
        <f t="shared" si="194"/>
        <v>115006520.83333333</v>
      </c>
      <c r="CQ202" s="43">
        <f t="shared" si="205"/>
        <v>6212441221.1670303</v>
      </c>
    </row>
    <row r="203" spans="1:95">
      <c r="A203" s="3">
        <f t="shared" si="195"/>
        <v>164</v>
      </c>
      <c r="B203" s="263">
        <v>2</v>
      </c>
      <c r="C203" s="264" t="s">
        <v>178</v>
      </c>
      <c r="D203" s="265" t="s">
        <v>29</v>
      </c>
      <c r="E203" s="266"/>
      <c r="F203" s="41" t="s">
        <v>74</v>
      </c>
      <c r="G203" s="267">
        <f t="shared" si="170"/>
        <v>85</v>
      </c>
      <c r="H203" s="267">
        <f t="shared" si="171"/>
        <v>74</v>
      </c>
      <c r="I203" s="268">
        <f t="shared" si="172"/>
        <v>27506142.120000001</v>
      </c>
      <c r="J203" s="268">
        <f t="shared" si="173"/>
        <v>1</v>
      </c>
      <c r="K203" s="269">
        <f t="shared" si="174"/>
        <v>1.06</v>
      </c>
      <c r="L203" s="270">
        <f t="shared" si="225"/>
        <v>1.02</v>
      </c>
      <c r="M203" s="271">
        <f t="shared" si="176"/>
        <v>24851779.771825496</v>
      </c>
      <c r="N203" s="271">
        <f t="shared" si="177"/>
        <v>28011926.525916401</v>
      </c>
      <c r="O203" s="271">
        <f t="shared" si="178"/>
        <v>29739640.860144004</v>
      </c>
      <c r="P203" s="271">
        <f t="shared" si="179"/>
        <v>31573916.83403369</v>
      </c>
      <c r="Q203" s="271">
        <f t="shared" si="196"/>
        <v>35468737.038663335</v>
      </c>
      <c r="R203" s="272">
        <f t="shared" si="180"/>
        <v>29739640.860144004</v>
      </c>
      <c r="S203" s="271">
        <f t="shared" si="180"/>
        <v>31573916.83403369</v>
      </c>
      <c r="T203" s="271">
        <f t="shared" si="181"/>
        <v>33521326.93634852</v>
      </c>
      <c r="U203" s="271">
        <f t="shared" si="197"/>
        <v>39851413.463910654</v>
      </c>
      <c r="V203" s="271"/>
      <c r="W203" s="271">
        <f t="shared" si="182"/>
        <v>1839031703.1150868</v>
      </c>
      <c r="X203" s="271">
        <f t="shared" si="183"/>
        <v>2072882562.9178138</v>
      </c>
      <c r="Y203" s="271">
        <f t="shared" si="184"/>
        <v>2200733423.6506562</v>
      </c>
      <c r="Z203" s="272">
        <f t="shared" si="198"/>
        <v>2336469845.718493</v>
      </c>
      <c r="AA203" s="272">
        <f t="shared" si="199"/>
        <v>2624686540.8610868</v>
      </c>
      <c r="AB203" s="272">
        <f t="shared" si="185"/>
        <v>2200733423.6506562</v>
      </c>
      <c r="AC203" s="271">
        <f t="shared" si="186"/>
        <v>2336469845.718493</v>
      </c>
      <c r="AD203" s="271">
        <f t="shared" si="200"/>
        <v>2480578193.2897906</v>
      </c>
      <c r="AE203" s="271">
        <f t="shared" si="201"/>
        <v>2949004596.3293886</v>
      </c>
      <c r="AF203" s="271"/>
      <c r="AG203" s="33" t="str">
        <f t="shared" si="187"/>
        <v>BERTAHAP</v>
      </c>
      <c r="AH203" s="273">
        <f t="shared" si="188"/>
        <v>0</v>
      </c>
      <c r="AI203" s="274">
        <v>2</v>
      </c>
      <c r="AJ203" s="275"/>
      <c r="AK203" s="271" t="e">
        <f>IF(AJ203&gt;#REF!,"LB","KR")</f>
        <v>#REF!</v>
      </c>
      <c r="AL203" s="52">
        <f t="shared" si="189"/>
        <v>2022935000</v>
      </c>
      <c r="AM203" s="52">
        <f t="shared" si="189"/>
        <v>2280171000</v>
      </c>
      <c r="AN203" s="52">
        <f t="shared" si="189"/>
        <v>2420807000</v>
      </c>
      <c r="AO203" s="438">
        <f t="shared" si="169"/>
        <v>2570117000</v>
      </c>
      <c r="AP203" s="438">
        <f t="shared" si="190"/>
        <v>2420807000</v>
      </c>
      <c r="AQ203" s="52">
        <f t="shared" si="190"/>
        <v>2570117000</v>
      </c>
      <c r="AR203" s="52">
        <f t="shared" si="190"/>
        <v>2728637000</v>
      </c>
      <c r="AS203" s="43"/>
      <c r="AT203" s="43"/>
      <c r="AU203" s="311">
        <f t="shared" si="202"/>
        <v>-1273534.3801559955</v>
      </c>
      <c r="AV203" s="311"/>
      <c r="AW203" s="311"/>
      <c r="AX203" s="311"/>
      <c r="AY203" s="311"/>
      <c r="AZ203" s="43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46"/>
      <c r="BX203" s="444"/>
      <c r="BY203" s="444" t="str">
        <f t="shared" si="219"/>
        <v>2BR-15</v>
      </c>
      <c r="BZ203" s="445">
        <f t="shared" si="220"/>
        <v>15</v>
      </c>
      <c r="CA203" s="444">
        <f t="shared" si="221"/>
        <v>101</v>
      </c>
      <c r="CB203" s="444">
        <f t="shared" si="221"/>
        <v>90</v>
      </c>
      <c r="CC203" s="444">
        <f t="shared" si="222"/>
        <v>29593858.306908</v>
      </c>
      <c r="CD203" s="444">
        <f t="shared" si="223"/>
        <v>2448266000</v>
      </c>
      <c r="CE203" s="444">
        <f t="shared" si="223"/>
        <v>2759587000</v>
      </c>
      <c r="CF203" s="444">
        <f t="shared" si="223"/>
        <v>2929792000</v>
      </c>
      <c r="CG203" s="444">
        <f t="shared" si="223"/>
        <v>3110496000</v>
      </c>
      <c r="CH203" s="444">
        <f t="shared" si="224"/>
        <v>3302344000</v>
      </c>
      <c r="CI203" s="43"/>
      <c r="CJ203" s="438">
        <f t="shared" si="203"/>
        <v>2728635954.0171294</v>
      </c>
      <c r="CK203" s="43">
        <f t="shared" si="204"/>
        <v>2566056000</v>
      </c>
      <c r="CL203" s="43">
        <f t="shared" si="204"/>
        <v>2724325000</v>
      </c>
      <c r="CM203" s="44">
        <f t="shared" si="191"/>
        <v>38490840</v>
      </c>
      <c r="CN203" s="44">
        <f t="shared" si="192"/>
        <v>27243250</v>
      </c>
      <c r="CO203" s="44">
        <f t="shared" si="193"/>
        <v>60520175</v>
      </c>
      <c r="CP203" s="44">
        <f t="shared" si="194"/>
        <v>53544104.166666664</v>
      </c>
      <c r="CQ203" s="43">
        <f t="shared" si="205"/>
        <v>2892355186.6170893</v>
      </c>
    </row>
    <row r="204" spans="1:95">
      <c r="A204" s="3">
        <f t="shared" si="195"/>
        <v>165</v>
      </c>
      <c r="B204" s="263">
        <v>3</v>
      </c>
      <c r="C204" s="264" t="s">
        <v>178</v>
      </c>
      <c r="D204" s="265" t="s">
        <v>32</v>
      </c>
      <c r="E204" s="266"/>
      <c r="F204" s="41" t="s">
        <v>56</v>
      </c>
      <c r="G204" s="267">
        <f t="shared" si="170"/>
        <v>85</v>
      </c>
      <c r="H204" s="267">
        <f t="shared" si="171"/>
        <v>74</v>
      </c>
      <c r="I204" s="268">
        <f t="shared" si="172"/>
        <v>27506142.120000001</v>
      </c>
      <c r="J204" s="268">
        <f t="shared" si="173"/>
        <v>1</v>
      </c>
      <c r="K204" s="269">
        <f t="shared" si="174"/>
        <v>1.06</v>
      </c>
      <c r="L204" s="270">
        <f t="shared" si="225"/>
        <v>1.02</v>
      </c>
      <c r="M204" s="271">
        <f t="shared" si="176"/>
        <v>24851779.771825496</v>
      </c>
      <c r="N204" s="271">
        <f t="shared" si="177"/>
        <v>28011926.525916401</v>
      </c>
      <c r="O204" s="271">
        <f t="shared" si="178"/>
        <v>29739640.860144004</v>
      </c>
      <c r="P204" s="271">
        <f t="shared" si="179"/>
        <v>31573916.83403369</v>
      </c>
      <c r="Q204" s="271">
        <f t="shared" si="196"/>
        <v>35468737.038663335</v>
      </c>
      <c r="R204" s="272">
        <f t="shared" si="180"/>
        <v>29739640.860144004</v>
      </c>
      <c r="S204" s="271">
        <f t="shared" si="180"/>
        <v>31573916.83403369</v>
      </c>
      <c r="T204" s="271">
        <f t="shared" si="181"/>
        <v>33521326.93634852</v>
      </c>
      <c r="U204" s="271">
        <f t="shared" si="197"/>
        <v>39851413.463910654</v>
      </c>
      <c r="V204" s="271"/>
      <c r="W204" s="271">
        <f t="shared" si="182"/>
        <v>1839031703.1150868</v>
      </c>
      <c r="X204" s="271">
        <f t="shared" si="183"/>
        <v>2072882562.9178138</v>
      </c>
      <c r="Y204" s="271">
        <f t="shared" si="184"/>
        <v>2200733423.6506562</v>
      </c>
      <c r="Z204" s="272">
        <f t="shared" si="198"/>
        <v>2336469845.718493</v>
      </c>
      <c r="AA204" s="272">
        <f t="shared" si="199"/>
        <v>2624686540.8610868</v>
      </c>
      <c r="AB204" s="272">
        <f t="shared" si="185"/>
        <v>2200733423.6506562</v>
      </c>
      <c r="AC204" s="271">
        <f t="shared" si="186"/>
        <v>2336469845.718493</v>
      </c>
      <c r="AD204" s="271">
        <f t="shared" si="200"/>
        <v>2480578193.2897906</v>
      </c>
      <c r="AE204" s="271">
        <f t="shared" si="201"/>
        <v>2949004596.3293886</v>
      </c>
      <c r="AF204" s="271"/>
      <c r="AG204" s="33" t="str">
        <f t="shared" si="187"/>
        <v>BERTAHAP</v>
      </c>
      <c r="AH204" s="273">
        <f t="shared" si="188"/>
        <v>0</v>
      </c>
      <c r="AI204" s="274">
        <v>2</v>
      </c>
      <c r="AJ204" s="275"/>
      <c r="AK204" s="271" t="e">
        <f>IF(AJ204&gt;#REF!,"LB","KR")</f>
        <v>#REF!</v>
      </c>
      <c r="AL204" s="52">
        <f t="shared" si="189"/>
        <v>2022935000</v>
      </c>
      <c r="AM204" s="52">
        <f t="shared" si="189"/>
        <v>2280171000</v>
      </c>
      <c r="AN204" s="52">
        <f t="shared" si="189"/>
        <v>2420807000</v>
      </c>
      <c r="AO204" s="438">
        <f t="shared" si="169"/>
        <v>2570117000</v>
      </c>
      <c r="AP204" s="438">
        <f t="shared" si="190"/>
        <v>2420807000</v>
      </c>
      <c r="AQ204" s="52">
        <f t="shared" si="190"/>
        <v>2570117000</v>
      </c>
      <c r="AR204" s="52">
        <f t="shared" si="190"/>
        <v>2728637000</v>
      </c>
      <c r="AS204" s="43"/>
      <c r="AT204" s="43"/>
      <c r="AU204" s="311">
        <f t="shared" si="202"/>
        <v>-1273534.3801559955</v>
      </c>
      <c r="AV204" s="311"/>
      <c r="AW204" s="311"/>
      <c r="AX204" s="311"/>
      <c r="AY204" s="311"/>
      <c r="AZ204" s="43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46"/>
      <c r="BX204" s="444"/>
      <c r="BY204" s="444" t="str">
        <f t="shared" si="219"/>
        <v>2BR-17</v>
      </c>
      <c r="BZ204" s="445">
        <f t="shared" si="220"/>
        <v>17</v>
      </c>
      <c r="CA204" s="444">
        <f t="shared" si="221"/>
        <v>85</v>
      </c>
      <c r="CB204" s="444">
        <f t="shared" si="221"/>
        <v>74</v>
      </c>
      <c r="CC204" s="444">
        <f t="shared" si="222"/>
        <v>29593858.306908</v>
      </c>
      <c r="CD204" s="444">
        <f t="shared" si="223"/>
        <v>2013019000</v>
      </c>
      <c r="CE204" s="444">
        <f t="shared" si="223"/>
        <v>2268994000</v>
      </c>
      <c r="CF204" s="444">
        <f t="shared" si="223"/>
        <v>2408941000</v>
      </c>
      <c r="CG204" s="444">
        <f t="shared" si="223"/>
        <v>2557519000</v>
      </c>
      <c r="CH204" s="444">
        <f t="shared" si="224"/>
        <v>2715261000</v>
      </c>
      <c r="CI204" s="43"/>
      <c r="CJ204" s="438">
        <f t="shared" si="203"/>
        <v>2728635954.0171294</v>
      </c>
      <c r="CK204" s="43">
        <f t="shared" si="204"/>
        <v>2566056000</v>
      </c>
      <c r="CL204" s="43">
        <f t="shared" si="204"/>
        <v>2724325000</v>
      </c>
      <c r="CM204" s="44">
        <f t="shared" si="191"/>
        <v>38490840</v>
      </c>
      <c r="CN204" s="44">
        <f t="shared" si="192"/>
        <v>27243250</v>
      </c>
      <c r="CO204" s="44">
        <f t="shared" si="193"/>
        <v>60520175</v>
      </c>
      <c r="CP204" s="44">
        <f t="shared" si="194"/>
        <v>53544104.166666664</v>
      </c>
      <c r="CQ204" s="43">
        <f t="shared" si="205"/>
        <v>2892355186.6170893</v>
      </c>
    </row>
    <row r="205" spans="1:95">
      <c r="A205" s="3">
        <f t="shared" si="195"/>
        <v>166</v>
      </c>
      <c r="B205" s="263">
        <v>4</v>
      </c>
      <c r="C205" s="264" t="s">
        <v>178</v>
      </c>
      <c r="D205" s="265" t="s">
        <v>38</v>
      </c>
      <c r="E205" s="266"/>
      <c r="F205" s="41" t="s">
        <v>58</v>
      </c>
      <c r="G205" s="267">
        <f t="shared" si="170"/>
        <v>101</v>
      </c>
      <c r="H205" s="267">
        <f t="shared" si="171"/>
        <v>90</v>
      </c>
      <c r="I205" s="268">
        <f t="shared" si="172"/>
        <v>27506142.120000001</v>
      </c>
      <c r="J205" s="268">
        <f t="shared" si="173"/>
        <v>1</v>
      </c>
      <c r="K205" s="269">
        <f t="shared" si="174"/>
        <v>1.06</v>
      </c>
      <c r="L205" s="270">
        <f t="shared" si="225"/>
        <v>1.02</v>
      </c>
      <c r="M205" s="271">
        <f t="shared" si="176"/>
        <v>24851779.771825496</v>
      </c>
      <c r="N205" s="271">
        <f t="shared" si="177"/>
        <v>28011926.525916401</v>
      </c>
      <c r="O205" s="271">
        <f t="shared" si="178"/>
        <v>29739640.860144004</v>
      </c>
      <c r="P205" s="271">
        <f t="shared" si="179"/>
        <v>31573916.83403369</v>
      </c>
      <c r="Q205" s="271">
        <f t="shared" si="196"/>
        <v>35468737.038663335</v>
      </c>
      <c r="R205" s="272">
        <f t="shared" si="180"/>
        <v>29739640.860144004</v>
      </c>
      <c r="S205" s="271">
        <f t="shared" si="180"/>
        <v>31573916.83403369</v>
      </c>
      <c r="T205" s="271">
        <f t="shared" si="181"/>
        <v>33521326.93634852</v>
      </c>
      <c r="U205" s="271">
        <f t="shared" si="197"/>
        <v>39851413.463910654</v>
      </c>
      <c r="V205" s="271"/>
      <c r="W205" s="271">
        <f t="shared" si="182"/>
        <v>2236660179.4642944</v>
      </c>
      <c r="X205" s="271">
        <f t="shared" si="183"/>
        <v>2521073387.3324761</v>
      </c>
      <c r="Y205" s="271">
        <f t="shared" si="184"/>
        <v>2676567677.4129605</v>
      </c>
      <c r="Z205" s="272">
        <f t="shared" si="198"/>
        <v>2841652515.0630322</v>
      </c>
      <c r="AA205" s="272">
        <f t="shared" si="199"/>
        <v>3192186333.4797001</v>
      </c>
      <c r="AB205" s="272">
        <f t="shared" si="185"/>
        <v>2676567677.4129605</v>
      </c>
      <c r="AC205" s="271">
        <f t="shared" si="186"/>
        <v>2841652515.0630322</v>
      </c>
      <c r="AD205" s="271">
        <f t="shared" si="200"/>
        <v>3016919424.2713666</v>
      </c>
      <c r="AE205" s="271">
        <f t="shared" si="201"/>
        <v>3586627211.7519588</v>
      </c>
      <c r="AF205" s="271"/>
      <c r="AG205" s="33" t="str">
        <f t="shared" si="187"/>
        <v>BERTAHAP</v>
      </c>
      <c r="AH205" s="273">
        <f t="shared" si="188"/>
        <v>0</v>
      </c>
      <c r="AI205" s="274">
        <v>2</v>
      </c>
      <c r="AJ205" s="275"/>
      <c r="AK205" s="271" t="e">
        <f>IF(AJ205&gt;#REF!,"LB","KR")</f>
        <v>#REF!</v>
      </c>
      <c r="AL205" s="52">
        <f t="shared" si="189"/>
        <v>2460327000</v>
      </c>
      <c r="AM205" s="52">
        <f t="shared" si="189"/>
        <v>2773181000</v>
      </c>
      <c r="AN205" s="52">
        <f t="shared" si="189"/>
        <v>2944225000</v>
      </c>
      <c r="AO205" s="438">
        <f t="shared" si="169"/>
        <v>3125818000</v>
      </c>
      <c r="AP205" s="438">
        <f t="shared" si="190"/>
        <v>2944225000</v>
      </c>
      <c r="AQ205" s="52">
        <f t="shared" si="190"/>
        <v>3125818000</v>
      </c>
      <c r="AR205" s="52">
        <f t="shared" si="190"/>
        <v>3318612000</v>
      </c>
      <c r="AS205" s="43"/>
      <c r="AT205" s="43"/>
      <c r="AU205" s="311">
        <f t="shared" si="202"/>
        <v>-1273534.3801559955</v>
      </c>
      <c r="AV205" s="311"/>
      <c r="AW205" s="311"/>
      <c r="AX205" s="311"/>
      <c r="AY205" s="311"/>
      <c r="AZ205" s="43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46"/>
      <c r="BX205" s="444"/>
      <c r="BY205" s="444" t="str">
        <f t="shared" si="219"/>
        <v>3BR-19</v>
      </c>
      <c r="BZ205" s="445">
        <f t="shared" si="220"/>
        <v>19</v>
      </c>
      <c r="CA205" s="444">
        <f t="shared" si="221"/>
        <v>138</v>
      </c>
      <c r="CB205" s="444">
        <f t="shared" si="221"/>
        <v>120</v>
      </c>
      <c r="CC205" s="444">
        <f t="shared" si="222"/>
        <v>29593858.306908</v>
      </c>
      <c r="CD205" s="444">
        <f t="shared" si="223"/>
        <v>3264355000</v>
      </c>
      <c r="CE205" s="444">
        <f t="shared" si="223"/>
        <v>3679449000</v>
      </c>
      <c r="CF205" s="444">
        <f t="shared" si="223"/>
        <v>3906390000</v>
      </c>
      <c r="CG205" s="444">
        <f t="shared" si="223"/>
        <v>4147327000</v>
      </c>
      <c r="CH205" s="444">
        <f t="shared" si="224"/>
        <v>4403125000</v>
      </c>
      <c r="CI205" s="43"/>
      <c r="CJ205" s="438">
        <f t="shared" si="203"/>
        <v>3318611324.1202307</v>
      </c>
      <c r="CK205" s="43">
        <f t="shared" si="204"/>
        <v>3120879000</v>
      </c>
      <c r="CL205" s="43">
        <f t="shared" si="204"/>
        <v>3313368000</v>
      </c>
      <c r="CM205" s="44">
        <f t="shared" si="191"/>
        <v>46813185</v>
      </c>
      <c r="CN205" s="44">
        <f t="shared" si="192"/>
        <v>33133680</v>
      </c>
      <c r="CO205" s="44">
        <f t="shared" si="193"/>
        <v>73605625</v>
      </c>
      <c r="CP205" s="44">
        <f t="shared" si="194"/>
        <v>65121208.333333336</v>
      </c>
      <c r="CQ205" s="43">
        <f t="shared" si="205"/>
        <v>3517729022.7748499</v>
      </c>
    </row>
    <row r="206" spans="1:95">
      <c r="A206" s="3">
        <f t="shared" si="195"/>
        <v>167</v>
      </c>
      <c r="B206" s="263">
        <v>5</v>
      </c>
      <c r="C206" s="264" t="s">
        <v>178</v>
      </c>
      <c r="D206" s="265" t="s">
        <v>44</v>
      </c>
      <c r="E206" s="266"/>
      <c r="F206" s="41" t="s">
        <v>60</v>
      </c>
      <c r="G206" s="267">
        <f t="shared" si="170"/>
        <v>101</v>
      </c>
      <c r="H206" s="267">
        <f t="shared" si="171"/>
        <v>90</v>
      </c>
      <c r="I206" s="268">
        <f t="shared" si="172"/>
        <v>27506142.120000001</v>
      </c>
      <c r="J206" s="268">
        <f t="shared" si="173"/>
        <v>1</v>
      </c>
      <c r="K206" s="269">
        <f t="shared" si="174"/>
        <v>1.06</v>
      </c>
      <c r="L206" s="270">
        <f t="shared" si="225"/>
        <v>1.02</v>
      </c>
      <c r="M206" s="271">
        <f t="shared" si="176"/>
        <v>24851779.771825496</v>
      </c>
      <c r="N206" s="271">
        <f t="shared" si="177"/>
        <v>28011926.525916401</v>
      </c>
      <c r="O206" s="271">
        <f t="shared" si="178"/>
        <v>29739640.860144004</v>
      </c>
      <c r="P206" s="271">
        <f t="shared" si="179"/>
        <v>31573916.83403369</v>
      </c>
      <c r="Q206" s="271">
        <f t="shared" si="196"/>
        <v>35468737.038663335</v>
      </c>
      <c r="R206" s="272">
        <f t="shared" si="180"/>
        <v>29739640.860144004</v>
      </c>
      <c r="S206" s="271">
        <f t="shared" si="180"/>
        <v>31573916.83403369</v>
      </c>
      <c r="T206" s="271">
        <f t="shared" si="181"/>
        <v>33521326.93634852</v>
      </c>
      <c r="U206" s="271">
        <f t="shared" si="197"/>
        <v>39851413.463910654</v>
      </c>
      <c r="V206" s="271"/>
      <c r="W206" s="271">
        <f t="shared" si="182"/>
        <v>2236660179.4642944</v>
      </c>
      <c r="X206" s="271">
        <f t="shared" si="183"/>
        <v>2521073387.3324761</v>
      </c>
      <c r="Y206" s="271">
        <f t="shared" si="184"/>
        <v>2676567677.4129605</v>
      </c>
      <c r="Z206" s="272">
        <f t="shared" si="198"/>
        <v>2841652515.0630322</v>
      </c>
      <c r="AA206" s="272">
        <f t="shared" si="199"/>
        <v>3192186333.4797001</v>
      </c>
      <c r="AB206" s="272">
        <f t="shared" si="185"/>
        <v>2676567677.4129605</v>
      </c>
      <c r="AC206" s="271">
        <f t="shared" si="186"/>
        <v>2841652515.0630322</v>
      </c>
      <c r="AD206" s="271">
        <f t="shared" si="200"/>
        <v>3016919424.2713666</v>
      </c>
      <c r="AE206" s="271">
        <f t="shared" si="201"/>
        <v>3586627211.7519588</v>
      </c>
      <c r="AF206" s="271"/>
      <c r="AG206" s="33" t="str">
        <f t="shared" si="187"/>
        <v>BERTAHAP</v>
      </c>
      <c r="AH206" s="273">
        <f t="shared" si="188"/>
        <v>0</v>
      </c>
      <c r="AI206" s="274">
        <v>2</v>
      </c>
      <c r="AJ206" s="275"/>
      <c r="AK206" s="271" t="e">
        <f>IF(AJ206&gt;#REF!,"LB","KR")</f>
        <v>#REF!</v>
      </c>
      <c r="AL206" s="52">
        <f t="shared" si="189"/>
        <v>2460327000</v>
      </c>
      <c r="AM206" s="52">
        <f t="shared" si="189"/>
        <v>2773181000</v>
      </c>
      <c r="AN206" s="52">
        <f t="shared" si="189"/>
        <v>2944225000</v>
      </c>
      <c r="AO206" s="438">
        <f t="shared" si="169"/>
        <v>3125818000</v>
      </c>
      <c r="AP206" s="438">
        <f t="shared" si="190"/>
        <v>2944225000</v>
      </c>
      <c r="AQ206" s="52">
        <f t="shared" si="190"/>
        <v>3125818000</v>
      </c>
      <c r="AR206" s="52">
        <f t="shared" si="190"/>
        <v>3318612000</v>
      </c>
      <c r="AS206" s="43"/>
      <c r="AT206" s="43"/>
      <c r="AU206" s="311">
        <f t="shared" si="202"/>
        <v>-1273534.3801559955</v>
      </c>
      <c r="AV206" s="311"/>
      <c r="AW206" s="311"/>
      <c r="AX206" s="311"/>
      <c r="AY206" s="311"/>
      <c r="AZ206" s="43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46">
        <v>50</v>
      </c>
      <c r="BX206" s="444" t="s">
        <v>176</v>
      </c>
      <c r="BY206" s="444" t="str">
        <f>F270</f>
        <v>2BR-7</v>
      </c>
      <c r="BZ206" s="445" t="str">
        <f>D270</f>
        <v>07</v>
      </c>
      <c r="CA206" s="444">
        <f>G270</f>
        <v>101</v>
      </c>
      <c r="CB206" s="444">
        <f>H270</f>
        <v>90</v>
      </c>
      <c r="CC206" s="444">
        <f>O270</f>
        <v>29593858.306908</v>
      </c>
      <c r="CD206" s="444">
        <f t="shared" ref="CD206:CG207" si="226">AL270</f>
        <v>2448266000</v>
      </c>
      <c r="CE206" s="444">
        <f t="shared" si="226"/>
        <v>2759587000</v>
      </c>
      <c r="CF206" s="444">
        <f t="shared" si="226"/>
        <v>2929792000</v>
      </c>
      <c r="CG206" s="444">
        <f t="shared" si="226"/>
        <v>3110496000</v>
      </c>
      <c r="CH206" s="444">
        <f>AR270</f>
        <v>3302344000</v>
      </c>
      <c r="CI206" s="43">
        <v>4</v>
      </c>
      <c r="CJ206" s="438">
        <f t="shared" si="203"/>
        <v>3318611324.1202307</v>
      </c>
      <c r="CK206" s="43">
        <f t="shared" si="204"/>
        <v>3120879000</v>
      </c>
      <c r="CL206" s="43">
        <f t="shared" si="204"/>
        <v>3313368000</v>
      </c>
      <c r="CM206" s="44">
        <f t="shared" si="191"/>
        <v>46813185</v>
      </c>
      <c r="CN206" s="44">
        <f t="shared" si="192"/>
        <v>33133680</v>
      </c>
      <c r="CO206" s="44">
        <f t="shared" si="193"/>
        <v>73605625</v>
      </c>
      <c r="CP206" s="44">
        <f t="shared" si="194"/>
        <v>65121208.333333336</v>
      </c>
      <c r="CQ206" s="43">
        <f t="shared" si="205"/>
        <v>3517729022.7748499</v>
      </c>
    </row>
    <row r="207" spans="1:95">
      <c r="A207" s="3">
        <f t="shared" si="195"/>
        <v>168</v>
      </c>
      <c r="B207" s="263">
        <v>6</v>
      </c>
      <c r="C207" s="264" t="s">
        <v>178</v>
      </c>
      <c r="D207" s="299">
        <v>11</v>
      </c>
      <c r="E207" s="266"/>
      <c r="F207" s="41" t="s">
        <v>62</v>
      </c>
      <c r="G207" s="267">
        <f t="shared" si="170"/>
        <v>101</v>
      </c>
      <c r="H207" s="267">
        <f t="shared" si="171"/>
        <v>90</v>
      </c>
      <c r="I207" s="268">
        <f t="shared" si="172"/>
        <v>27506142.120000001</v>
      </c>
      <c r="J207" s="268">
        <f t="shared" si="173"/>
        <v>1</v>
      </c>
      <c r="K207" s="269">
        <f t="shared" si="174"/>
        <v>1.06</v>
      </c>
      <c r="L207" s="270">
        <f t="shared" si="225"/>
        <v>1.02</v>
      </c>
      <c r="M207" s="271">
        <f t="shared" si="176"/>
        <v>24851779.771825496</v>
      </c>
      <c r="N207" s="271">
        <f t="shared" si="177"/>
        <v>28011926.525916401</v>
      </c>
      <c r="O207" s="271">
        <f t="shared" si="178"/>
        <v>29739640.860144004</v>
      </c>
      <c r="P207" s="271">
        <f t="shared" si="179"/>
        <v>31573916.83403369</v>
      </c>
      <c r="Q207" s="271">
        <f t="shared" si="196"/>
        <v>35468737.038663335</v>
      </c>
      <c r="R207" s="272">
        <f t="shared" si="180"/>
        <v>29739640.860144004</v>
      </c>
      <c r="S207" s="271">
        <f t="shared" si="180"/>
        <v>31573916.83403369</v>
      </c>
      <c r="T207" s="271">
        <f t="shared" si="181"/>
        <v>33521326.93634852</v>
      </c>
      <c r="U207" s="271">
        <f t="shared" si="197"/>
        <v>39851413.463910654</v>
      </c>
      <c r="V207" s="271"/>
      <c r="W207" s="271">
        <f t="shared" si="182"/>
        <v>2236660179.4642944</v>
      </c>
      <c r="X207" s="271">
        <f t="shared" si="183"/>
        <v>2521073387.3324761</v>
      </c>
      <c r="Y207" s="271">
        <f t="shared" si="184"/>
        <v>2676567677.4129605</v>
      </c>
      <c r="Z207" s="272">
        <f t="shared" si="198"/>
        <v>2841652515.0630322</v>
      </c>
      <c r="AA207" s="272">
        <f t="shared" si="199"/>
        <v>3192186333.4797001</v>
      </c>
      <c r="AB207" s="272">
        <f t="shared" si="185"/>
        <v>2676567677.4129605</v>
      </c>
      <c r="AC207" s="271">
        <f t="shared" si="186"/>
        <v>2841652515.0630322</v>
      </c>
      <c r="AD207" s="271">
        <f t="shared" si="200"/>
        <v>3016919424.2713666</v>
      </c>
      <c r="AE207" s="271">
        <f t="shared" si="201"/>
        <v>3586627211.7519588</v>
      </c>
      <c r="AF207" s="271"/>
      <c r="AG207" s="33" t="str">
        <f t="shared" si="187"/>
        <v>BERTAHAP</v>
      </c>
      <c r="AH207" s="273">
        <f t="shared" si="188"/>
        <v>0</v>
      </c>
      <c r="AI207" s="274">
        <v>2</v>
      </c>
      <c r="AJ207" s="275"/>
      <c r="AK207" s="271" t="e">
        <f>IF(AJ207&gt;#REF!,"LB","KR")</f>
        <v>#REF!</v>
      </c>
      <c r="AL207" s="52">
        <f t="shared" si="189"/>
        <v>2460327000</v>
      </c>
      <c r="AM207" s="52">
        <f t="shared" si="189"/>
        <v>2773181000</v>
      </c>
      <c r="AN207" s="52">
        <f t="shared" si="189"/>
        <v>2944225000</v>
      </c>
      <c r="AO207" s="438">
        <f t="shared" si="169"/>
        <v>3125818000</v>
      </c>
      <c r="AP207" s="438">
        <f t="shared" si="190"/>
        <v>2944225000</v>
      </c>
      <c r="AQ207" s="52">
        <f t="shared" si="190"/>
        <v>3125818000</v>
      </c>
      <c r="AR207" s="52">
        <f t="shared" si="190"/>
        <v>3318612000</v>
      </c>
      <c r="AS207" s="43"/>
      <c r="AT207" s="43"/>
      <c r="AU207" s="311">
        <f t="shared" si="202"/>
        <v>-1273534.3801559955</v>
      </c>
      <c r="AV207" s="311"/>
      <c r="AW207" s="311"/>
      <c r="AX207" s="311"/>
      <c r="AY207" s="311"/>
      <c r="AZ207" s="43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46"/>
      <c r="BX207" s="449"/>
      <c r="BY207" s="444" t="str">
        <f>F271</f>
        <v>2BR-15</v>
      </c>
      <c r="BZ207" s="445">
        <f>D271</f>
        <v>15</v>
      </c>
      <c r="CA207" s="444">
        <f>G271</f>
        <v>101</v>
      </c>
      <c r="CB207" s="444">
        <f>H271</f>
        <v>90</v>
      </c>
      <c r="CC207" s="444">
        <f>O271</f>
        <v>29593858.306908</v>
      </c>
      <c r="CD207" s="444">
        <f t="shared" si="226"/>
        <v>2448266000</v>
      </c>
      <c r="CE207" s="444">
        <f t="shared" si="226"/>
        <v>2759587000</v>
      </c>
      <c r="CF207" s="444">
        <f t="shared" si="226"/>
        <v>2929792000</v>
      </c>
      <c r="CG207" s="444">
        <f t="shared" si="226"/>
        <v>3110496000</v>
      </c>
      <c r="CH207" s="444">
        <f>AR271</f>
        <v>3302344000</v>
      </c>
      <c r="CI207" s="43"/>
      <c r="CJ207" s="438">
        <f t="shared" si="203"/>
        <v>3318611324.1202307</v>
      </c>
      <c r="CK207" s="43">
        <f t="shared" si="204"/>
        <v>3120879000</v>
      </c>
      <c r="CL207" s="43">
        <f t="shared" si="204"/>
        <v>3313368000</v>
      </c>
      <c r="CM207" s="44">
        <f t="shared" si="191"/>
        <v>46813185</v>
      </c>
      <c r="CN207" s="44">
        <f t="shared" si="192"/>
        <v>33133680</v>
      </c>
      <c r="CO207" s="44">
        <f t="shared" si="193"/>
        <v>73605625</v>
      </c>
      <c r="CP207" s="44">
        <f t="shared" si="194"/>
        <v>65121208.333333336</v>
      </c>
      <c r="CQ207" s="43">
        <f t="shared" si="205"/>
        <v>3517729022.7748499</v>
      </c>
    </row>
    <row r="208" spans="1:95">
      <c r="A208" s="3">
        <f t="shared" si="195"/>
        <v>169</v>
      </c>
      <c r="B208" s="263">
        <v>7</v>
      </c>
      <c r="C208" s="264" t="s">
        <v>178</v>
      </c>
      <c r="D208" s="299">
        <v>15</v>
      </c>
      <c r="E208" s="266"/>
      <c r="F208" s="41" t="s">
        <v>64</v>
      </c>
      <c r="G208" s="267">
        <f t="shared" si="170"/>
        <v>101</v>
      </c>
      <c r="H208" s="267">
        <f t="shared" si="171"/>
        <v>90</v>
      </c>
      <c r="I208" s="268">
        <f t="shared" si="172"/>
        <v>27506142.120000001</v>
      </c>
      <c r="J208" s="268">
        <f t="shared" si="173"/>
        <v>1</v>
      </c>
      <c r="K208" s="269">
        <f t="shared" si="174"/>
        <v>1.06</v>
      </c>
      <c r="L208" s="270">
        <f t="shared" si="225"/>
        <v>1.02</v>
      </c>
      <c r="M208" s="271">
        <f t="shared" si="176"/>
        <v>24851779.771825496</v>
      </c>
      <c r="N208" s="271">
        <f t="shared" si="177"/>
        <v>28011926.525916401</v>
      </c>
      <c r="O208" s="271">
        <f t="shared" si="178"/>
        <v>29739640.860144004</v>
      </c>
      <c r="P208" s="271">
        <f t="shared" si="179"/>
        <v>31573916.83403369</v>
      </c>
      <c r="Q208" s="271">
        <f t="shared" si="196"/>
        <v>35468737.038663335</v>
      </c>
      <c r="R208" s="272">
        <f t="shared" si="180"/>
        <v>29739640.860144004</v>
      </c>
      <c r="S208" s="271">
        <f t="shared" si="180"/>
        <v>31573916.83403369</v>
      </c>
      <c r="T208" s="271">
        <f t="shared" si="181"/>
        <v>33521326.93634852</v>
      </c>
      <c r="U208" s="271">
        <f t="shared" si="197"/>
        <v>39851413.463910654</v>
      </c>
      <c r="V208" s="271"/>
      <c r="W208" s="271">
        <f t="shared" si="182"/>
        <v>2236660179.4642944</v>
      </c>
      <c r="X208" s="271">
        <f t="shared" si="183"/>
        <v>2521073387.3324761</v>
      </c>
      <c r="Y208" s="271">
        <f t="shared" si="184"/>
        <v>2676567677.4129605</v>
      </c>
      <c r="Z208" s="272">
        <f t="shared" si="198"/>
        <v>2841652515.0630322</v>
      </c>
      <c r="AA208" s="272">
        <f t="shared" si="199"/>
        <v>3192186333.4797001</v>
      </c>
      <c r="AB208" s="272">
        <f t="shared" si="185"/>
        <v>2676567677.4129605</v>
      </c>
      <c r="AC208" s="271">
        <f t="shared" si="186"/>
        <v>2841652515.0630322</v>
      </c>
      <c r="AD208" s="271">
        <f t="shared" si="200"/>
        <v>3016919424.2713666</v>
      </c>
      <c r="AE208" s="271">
        <f t="shared" si="201"/>
        <v>3586627211.7519588</v>
      </c>
      <c r="AF208" s="271"/>
      <c r="AG208" s="33" t="str">
        <f t="shared" si="187"/>
        <v>BERTAHAP</v>
      </c>
      <c r="AH208" s="273">
        <f t="shared" si="188"/>
        <v>0</v>
      </c>
      <c r="AI208" s="274">
        <v>2</v>
      </c>
      <c r="AJ208" s="275"/>
      <c r="AK208" s="271" t="e">
        <f>IF(AJ208&gt;#REF!,"LB","KR")</f>
        <v>#REF!</v>
      </c>
      <c r="AL208" s="52">
        <f t="shared" si="189"/>
        <v>2460327000</v>
      </c>
      <c r="AM208" s="52">
        <f t="shared" si="189"/>
        <v>2773181000</v>
      </c>
      <c r="AN208" s="52">
        <f t="shared" si="189"/>
        <v>2944225000</v>
      </c>
      <c r="AO208" s="438">
        <f t="shared" si="169"/>
        <v>3125818000</v>
      </c>
      <c r="AP208" s="438">
        <f t="shared" si="190"/>
        <v>2944225000</v>
      </c>
      <c r="AQ208" s="52">
        <f t="shared" si="190"/>
        <v>3125818000</v>
      </c>
      <c r="AR208" s="52">
        <f t="shared" si="190"/>
        <v>3318612000</v>
      </c>
      <c r="AS208" s="43"/>
      <c r="AT208" s="43"/>
      <c r="AU208" s="311">
        <f t="shared" si="202"/>
        <v>-1273534.3801559955</v>
      </c>
      <c r="AV208" s="311"/>
      <c r="AW208" s="311"/>
      <c r="AX208" s="311"/>
      <c r="AY208" s="311"/>
      <c r="AZ208" s="43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46">
        <v>51</v>
      </c>
      <c r="BX208" s="444" t="s">
        <v>175</v>
      </c>
      <c r="BY208" s="444" t="str">
        <f>F274</f>
        <v>3BR-21</v>
      </c>
      <c r="BZ208" s="445">
        <f>D274</f>
        <v>21</v>
      </c>
      <c r="CA208" s="444">
        <f>G274</f>
        <v>132</v>
      </c>
      <c r="CB208" s="444">
        <f>H274</f>
        <v>112</v>
      </c>
      <c r="CC208" s="444">
        <f>O274</f>
        <v>30710607.67698</v>
      </c>
      <c r="CD208" s="444">
        <f>AL274</f>
        <v>3161702000</v>
      </c>
      <c r="CE208" s="444">
        <f>AM274</f>
        <v>3563743000</v>
      </c>
      <c r="CF208" s="444">
        <f>AN274</f>
        <v>3783547000</v>
      </c>
      <c r="CG208" s="444">
        <f>AO274</f>
        <v>4016908000</v>
      </c>
      <c r="CH208" s="444">
        <f>AR274</f>
        <v>4264662000</v>
      </c>
      <c r="CI208" s="43">
        <v>5</v>
      </c>
      <c r="CJ208" s="438">
        <f t="shared" si="203"/>
        <v>3318611324.1202307</v>
      </c>
      <c r="CK208" s="43">
        <f t="shared" si="204"/>
        <v>3120879000</v>
      </c>
      <c r="CL208" s="43">
        <f t="shared" si="204"/>
        <v>3313368000</v>
      </c>
      <c r="CM208" s="44">
        <f t="shared" si="191"/>
        <v>46813185</v>
      </c>
      <c r="CN208" s="44">
        <f t="shared" si="192"/>
        <v>33133680</v>
      </c>
      <c r="CO208" s="44">
        <f t="shared" si="193"/>
        <v>73605625</v>
      </c>
      <c r="CP208" s="44">
        <f t="shared" si="194"/>
        <v>65121208.333333336</v>
      </c>
      <c r="CQ208" s="43">
        <f t="shared" si="205"/>
        <v>3517729022.7748499</v>
      </c>
    </row>
    <row r="209" spans="1:95">
      <c r="A209" s="3">
        <f t="shared" si="195"/>
        <v>170</v>
      </c>
      <c r="B209" s="263">
        <v>8</v>
      </c>
      <c r="C209" s="264" t="s">
        <v>178</v>
      </c>
      <c r="D209" s="299">
        <v>17</v>
      </c>
      <c r="E209" s="266"/>
      <c r="F209" s="41" t="s">
        <v>67</v>
      </c>
      <c r="G209" s="267">
        <f t="shared" si="170"/>
        <v>85</v>
      </c>
      <c r="H209" s="267">
        <f t="shared" si="171"/>
        <v>74</v>
      </c>
      <c r="I209" s="268">
        <f t="shared" si="172"/>
        <v>27506142.120000001</v>
      </c>
      <c r="J209" s="268">
        <f t="shared" si="173"/>
        <v>1</v>
      </c>
      <c r="K209" s="269">
        <f t="shared" si="174"/>
        <v>1.06</v>
      </c>
      <c r="L209" s="270">
        <f t="shared" si="225"/>
        <v>1.02</v>
      </c>
      <c r="M209" s="271">
        <f t="shared" si="176"/>
        <v>24851779.771825496</v>
      </c>
      <c r="N209" s="271">
        <f t="shared" si="177"/>
        <v>28011926.525916401</v>
      </c>
      <c r="O209" s="271">
        <f t="shared" si="178"/>
        <v>29739640.860144004</v>
      </c>
      <c r="P209" s="271">
        <f t="shared" si="179"/>
        <v>31573916.83403369</v>
      </c>
      <c r="Q209" s="271">
        <f t="shared" si="196"/>
        <v>35468737.038663335</v>
      </c>
      <c r="R209" s="272">
        <f t="shared" si="180"/>
        <v>29739640.860144004</v>
      </c>
      <c r="S209" s="271">
        <f t="shared" si="180"/>
        <v>31573916.83403369</v>
      </c>
      <c r="T209" s="271">
        <f t="shared" si="181"/>
        <v>33521326.93634852</v>
      </c>
      <c r="U209" s="271">
        <f t="shared" si="197"/>
        <v>39851413.463910654</v>
      </c>
      <c r="V209" s="271"/>
      <c r="W209" s="271">
        <f t="shared" si="182"/>
        <v>1839031703.1150868</v>
      </c>
      <c r="X209" s="271">
        <f t="shared" si="183"/>
        <v>2072882562.9178138</v>
      </c>
      <c r="Y209" s="271">
        <f t="shared" si="184"/>
        <v>2200733423.6506562</v>
      </c>
      <c r="Z209" s="272">
        <f t="shared" si="198"/>
        <v>2336469845.718493</v>
      </c>
      <c r="AA209" s="272">
        <f t="shared" si="199"/>
        <v>2624686540.8610868</v>
      </c>
      <c r="AB209" s="272">
        <f t="shared" si="185"/>
        <v>2200733423.6506562</v>
      </c>
      <c r="AC209" s="271">
        <f t="shared" si="186"/>
        <v>2336469845.718493</v>
      </c>
      <c r="AD209" s="271">
        <f t="shared" si="200"/>
        <v>2480578193.2897906</v>
      </c>
      <c r="AE209" s="271">
        <f t="shared" si="201"/>
        <v>2949004596.3293886</v>
      </c>
      <c r="AF209" s="271"/>
      <c r="AG209" s="33" t="str">
        <f t="shared" si="187"/>
        <v>BERTAHAP</v>
      </c>
      <c r="AH209" s="273">
        <f t="shared" si="188"/>
        <v>0</v>
      </c>
      <c r="AI209" s="274">
        <v>2</v>
      </c>
      <c r="AJ209" s="275"/>
      <c r="AK209" s="271" t="e">
        <f>IF(AJ209&gt;#REF!,"LB","KR")</f>
        <v>#REF!</v>
      </c>
      <c r="AL209" s="52">
        <f t="shared" si="189"/>
        <v>2022935000</v>
      </c>
      <c r="AM209" s="52">
        <f t="shared" si="189"/>
        <v>2280171000</v>
      </c>
      <c r="AN209" s="52">
        <f t="shared" si="189"/>
        <v>2420807000</v>
      </c>
      <c r="AO209" s="438">
        <f t="shared" si="169"/>
        <v>2570117000</v>
      </c>
      <c r="AP209" s="438">
        <f t="shared" si="190"/>
        <v>2420807000</v>
      </c>
      <c r="AQ209" s="52">
        <f t="shared" si="190"/>
        <v>2570117000</v>
      </c>
      <c r="AR209" s="52">
        <f t="shared" si="190"/>
        <v>2728637000</v>
      </c>
      <c r="AS209" s="43"/>
      <c r="AT209" s="43"/>
      <c r="AU209" s="311">
        <f t="shared" si="202"/>
        <v>-1273534.3801559955</v>
      </c>
      <c r="AV209" s="311"/>
      <c r="AW209" s="311"/>
      <c r="AX209" s="311"/>
      <c r="AY209" s="311"/>
      <c r="AZ209" s="43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46">
        <v>52</v>
      </c>
      <c r="BX209" s="449" t="s">
        <v>179</v>
      </c>
      <c r="BY209" s="444" t="str">
        <f t="shared" ref="BY209:BY214" si="227">F313</f>
        <v>3BR-1</v>
      </c>
      <c r="BZ209" s="445" t="str">
        <f t="shared" ref="BZ209:BZ214" si="228">D313</f>
        <v>01</v>
      </c>
      <c r="CA209" s="444">
        <f t="shared" ref="CA209:CB214" si="229">G313</f>
        <v>175</v>
      </c>
      <c r="CB209" s="444">
        <f t="shared" si="229"/>
        <v>156</v>
      </c>
      <c r="CC209" s="444">
        <f t="shared" ref="CC209:CC214" si="230">O313</f>
        <v>30449299.326839998</v>
      </c>
      <c r="CD209" s="444">
        <f t="shared" ref="CD209:CG214" si="231">AL313</f>
        <v>4366329000</v>
      </c>
      <c r="CE209" s="444">
        <f t="shared" si="231"/>
        <v>4921550000</v>
      </c>
      <c r="CF209" s="444">
        <f t="shared" si="231"/>
        <v>5225100000</v>
      </c>
      <c r="CG209" s="444">
        <f t="shared" si="231"/>
        <v>5547373000</v>
      </c>
      <c r="CH209" s="444">
        <f t="shared" ref="CH209:CH214" si="232">AR313</f>
        <v>5889523000</v>
      </c>
      <c r="CI209" s="43">
        <v>1</v>
      </c>
      <c r="CJ209" s="438">
        <f t="shared" si="203"/>
        <v>2728635954.0171294</v>
      </c>
      <c r="CK209" s="43">
        <f t="shared" si="204"/>
        <v>2566056000</v>
      </c>
      <c r="CL209" s="43">
        <f t="shared" si="204"/>
        <v>2724325000</v>
      </c>
      <c r="CM209" s="44">
        <f t="shared" si="191"/>
        <v>38490840</v>
      </c>
      <c r="CN209" s="44">
        <f t="shared" si="192"/>
        <v>27243250</v>
      </c>
      <c r="CO209" s="44">
        <f t="shared" si="193"/>
        <v>60520175</v>
      </c>
      <c r="CP209" s="44">
        <f t="shared" si="194"/>
        <v>53544104.166666664</v>
      </c>
      <c r="CQ209" s="43">
        <f t="shared" si="205"/>
        <v>2892355186.6170893</v>
      </c>
    </row>
    <row r="210" spans="1:95">
      <c r="A210" s="3">
        <f t="shared" si="195"/>
        <v>171</v>
      </c>
      <c r="B210" s="263">
        <v>9</v>
      </c>
      <c r="C210" s="264" t="s">
        <v>178</v>
      </c>
      <c r="D210" s="299">
        <v>19</v>
      </c>
      <c r="E210" s="266"/>
      <c r="F210" s="41" t="s">
        <v>78</v>
      </c>
      <c r="G210" s="267">
        <f t="shared" si="170"/>
        <v>138</v>
      </c>
      <c r="H210" s="267">
        <f t="shared" si="171"/>
        <v>120</v>
      </c>
      <c r="I210" s="268">
        <f t="shared" si="172"/>
        <v>27506142.120000001</v>
      </c>
      <c r="J210" s="268">
        <f t="shared" si="173"/>
        <v>1</v>
      </c>
      <c r="K210" s="269">
        <f t="shared" si="174"/>
        <v>1.06</v>
      </c>
      <c r="L210" s="270">
        <f t="shared" si="225"/>
        <v>1.02</v>
      </c>
      <c r="M210" s="271">
        <f t="shared" si="176"/>
        <v>24851779.771825496</v>
      </c>
      <c r="N210" s="271">
        <f t="shared" si="177"/>
        <v>28011926.525916401</v>
      </c>
      <c r="O210" s="271">
        <f t="shared" si="178"/>
        <v>29739640.860144004</v>
      </c>
      <c r="P210" s="271">
        <f t="shared" si="179"/>
        <v>31573916.83403369</v>
      </c>
      <c r="Q210" s="271">
        <f t="shared" si="196"/>
        <v>35468737.038663335</v>
      </c>
      <c r="R210" s="272">
        <f t="shared" si="180"/>
        <v>29739640.860144004</v>
      </c>
      <c r="S210" s="271">
        <f t="shared" si="180"/>
        <v>31573916.83403369</v>
      </c>
      <c r="T210" s="271">
        <f t="shared" si="181"/>
        <v>33521326.93634852</v>
      </c>
      <c r="U210" s="271">
        <f t="shared" si="197"/>
        <v>39851413.463910654</v>
      </c>
      <c r="V210" s="271"/>
      <c r="W210" s="271">
        <f t="shared" si="182"/>
        <v>2982213572.6190596</v>
      </c>
      <c r="X210" s="271">
        <f t="shared" si="183"/>
        <v>3361431183.1099682</v>
      </c>
      <c r="Y210" s="271">
        <f t="shared" si="184"/>
        <v>3568756903.2172804</v>
      </c>
      <c r="Z210" s="272">
        <f t="shared" si="198"/>
        <v>3788870020.084043</v>
      </c>
      <c r="AA210" s="272">
        <f t="shared" si="199"/>
        <v>4256248444.6396003</v>
      </c>
      <c r="AB210" s="272">
        <f t="shared" si="185"/>
        <v>3568756903.2172804</v>
      </c>
      <c r="AC210" s="271">
        <f t="shared" si="186"/>
        <v>3788870020.084043</v>
      </c>
      <c r="AD210" s="271">
        <f t="shared" si="200"/>
        <v>4022559232.3618226</v>
      </c>
      <c r="AE210" s="271">
        <f t="shared" si="201"/>
        <v>4782169615.6692781</v>
      </c>
      <c r="AF210" s="271"/>
      <c r="AG210" s="33" t="str">
        <f t="shared" si="187"/>
        <v>BERTAHAP</v>
      </c>
      <c r="AH210" s="273">
        <f t="shared" si="188"/>
        <v>0</v>
      </c>
      <c r="AI210" s="274">
        <v>2</v>
      </c>
      <c r="AJ210" s="275"/>
      <c r="AK210" s="271" t="e">
        <f>IF(AJ210&gt;#REF!,"LB","KR")</f>
        <v>#REF!</v>
      </c>
      <c r="AL210" s="52">
        <f t="shared" si="189"/>
        <v>3280435000</v>
      </c>
      <c r="AM210" s="52">
        <f t="shared" si="189"/>
        <v>3697575000</v>
      </c>
      <c r="AN210" s="52">
        <f t="shared" si="189"/>
        <v>3925633000</v>
      </c>
      <c r="AO210" s="438">
        <f t="shared" si="169"/>
        <v>4167758000</v>
      </c>
      <c r="AP210" s="438">
        <f t="shared" si="190"/>
        <v>3925633000</v>
      </c>
      <c r="AQ210" s="52">
        <f t="shared" si="190"/>
        <v>4167758000</v>
      </c>
      <c r="AR210" s="52">
        <f t="shared" si="190"/>
        <v>4424816000</v>
      </c>
      <c r="AS210" s="43"/>
      <c r="AT210" s="43"/>
      <c r="AU210" s="311">
        <f t="shared" si="202"/>
        <v>-1273534.3801559955</v>
      </c>
      <c r="AV210" s="311"/>
      <c r="AW210" s="311"/>
      <c r="AX210" s="311"/>
      <c r="AY210" s="311"/>
      <c r="AZ210" s="43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46">
        <v>53</v>
      </c>
      <c r="BX210" s="449" t="s">
        <v>179</v>
      </c>
      <c r="BY210" s="444" t="str">
        <f t="shared" si="227"/>
        <v>2BR-3</v>
      </c>
      <c r="BZ210" s="445" t="str">
        <f t="shared" si="228"/>
        <v>03</v>
      </c>
      <c r="CA210" s="444">
        <f t="shared" si="229"/>
        <v>85</v>
      </c>
      <c r="CB210" s="444">
        <f t="shared" si="229"/>
        <v>74</v>
      </c>
      <c r="CC210" s="444">
        <f t="shared" si="230"/>
        <v>29885423.413380001</v>
      </c>
      <c r="CD210" s="444">
        <f t="shared" si="231"/>
        <v>2032852000</v>
      </c>
      <c r="CE210" s="444">
        <f t="shared" si="231"/>
        <v>2291349000</v>
      </c>
      <c r="CF210" s="444">
        <f t="shared" si="231"/>
        <v>2432674000</v>
      </c>
      <c r="CG210" s="444">
        <f t="shared" si="231"/>
        <v>2582716000</v>
      </c>
      <c r="CH210" s="444">
        <f t="shared" si="232"/>
        <v>2742012000</v>
      </c>
      <c r="CI210" s="43">
        <v>4</v>
      </c>
      <c r="CJ210" s="438">
        <f t="shared" si="203"/>
        <v>4424815806.6121206</v>
      </c>
      <c r="CK210" s="43">
        <f t="shared" si="204"/>
        <v>4161171000</v>
      </c>
      <c r="CL210" s="43">
        <f t="shared" si="204"/>
        <v>4417824000</v>
      </c>
      <c r="CM210" s="44">
        <f t="shared" si="191"/>
        <v>62417565</v>
      </c>
      <c r="CN210" s="44">
        <f t="shared" si="192"/>
        <v>44178240</v>
      </c>
      <c r="CO210" s="44">
        <f t="shared" si="193"/>
        <v>98140825</v>
      </c>
      <c r="CP210" s="44">
        <f t="shared" si="194"/>
        <v>86828291.666666672</v>
      </c>
      <c r="CQ210" s="43">
        <f t="shared" si="205"/>
        <v>4690305363.6997995</v>
      </c>
    </row>
    <row r="211" spans="1:95">
      <c r="A211" s="3">
        <f t="shared" si="195"/>
        <v>172</v>
      </c>
      <c r="B211" s="263">
        <v>10</v>
      </c>
      <c r="C211" s="264" t="s">
        <v>178</v>
      </c>
      <c r="D211" s="299">
        <v>21</v>
      </c>
      <c r="E211" s="266"/>
      <c r="F211" s="41" t="s">
        <v>84</v>
      </c>
      <c r="G211" s="267">
        <f t="shared" si="170"/>
        <v>132</v>
      </c>
      <c r="H211" s="267">
        <f t="shared" si="171"/>
        <v>112</v>
      </c>
      <c r="I211" s="268">
        <f t="shared" si="172"/>
        <v>27506142.120000001</v>
      </c>
      <c r="J211" s="268">
        <f t="shared" si="173"/>
        <v>3</v>
      </c>
      <c r="K211" s="269">
        <f t="shared" si="174"/>
        <v>1.1000000000000001</v>
      </c>
      <c r="L211" s="270">
        <f t="shared" si="225"/>
        <v>1.02</v>
      </c>
      <c r="M211" s="271">
        <f t="shared" si="176"/>
        <v>25789582.782083057</v>
      </c>
      <c r="N211" s="271">
        <f t="shared" si="177"/>
        <v>29068980.357083056</v>
      </c>
      <c r="O211" s="271">
        <f t="shared" si="178"/>
        <v>30861891.458640002</v>
      </c>
      <c r="P211" s="271">
        <f t="shared" si="179"/>
        <v>32765385.393808544</v>
      </c>
      <c r="Q211" s="271">
        <f t="shared" si="196"/>
        <v>36807179.945782706</v>
      </c>
      <c r="R211" s="272">
        <f t="shared" si="180"/>
        <v>30861891.458640002</v>
      </c>
      <c r="S211" s="271">
        <f t="shared" si="180"/>
        <v>32765385.393808544</v>
      </c>
      <c r="T211" s="271">
        <f t="shared" si="181"/>
        <v>34786282.669795632</v>
      </c>
      <c r="U211" s="271">
        <f t="shared" si="197"/>
        <v>41355240.387077093</v>
      </c>
      <c r="V211" s="271"/>
      <c r="W211" s="271">
        <f t="shared" si="182"/>
        <v>2888433271.5933022</v>
      </c>
      <c r="X211" s="271">
        <f t="shared" si="183"/>
        <v>3255725799.9933023</v>
      </c>
      <c r="Y211" s="271">
        <f t="shared" si="184"/>
        <v>3456531843.3676801</v>
      </c>
      <c r="Z211" s="272">
        <f t="shared" si="198"/>
        <v>3669723164.1065569</v>
      </c>
      <c r="AA211" s="272">
        <f t="shared" si="199"/>
        <v>4122404153.9276628</v>
      </c>
      <c r="AB211" s="272">
        <f t="shared" si="185"/>
        <v>3456531843.3676801</v>
      </c>
      <c r="AC211" s="271">
        <f t="shared" si="186"/>
        <v>3669723164.1065569</v>
      </c>
      <c r="AD211" s="271">
        <f t="shared" si="200"/>
        <v>3896063659.0171108</v>
      </c>
      <c r="AE211" s="271">
        <f t="shared" si="201"/>
        <v>4631786923.3526344</v>
      </c>
      <c r="AF211" s="271"/>
      <c r="AG211" s="33" t="str">
        <f t="shared" si="187"/>
        <v>BERTAHAP</v>
      </c>
      <c r="AH211" s="273">
        <f t="shared" si="188"/>
        <v>0</v>
      </c>
      <c r="AI211" s="274">
        <v>2</v>
      </c>
      <c r="AJ211" s="275"/>
      <c r="AK211" s="271" t="e">
        <f>IF(AJ211&gt;#REF!,"LB","KR")</f>
        <v>#REF!</v>
      </c>
      <c r="AL211" s="52">
        <f t="shared" si="189"/>
        <v>3177277000</v>
      </c>
      <c r="AM211" s="52">
        <f t="shared" si="189"/>
        <v>3581299000</v>
      </c>
      <c r="AN211" s="52">
        <f t="shared" si="189"/>
        <v>3802186000</v>
      </c>
      <c r="AO211" s="438">
        <f t="shared" si="169"/>
        <v>4036696000</v>
      </c>
      <c r="AP211" s="438">
        <f t="shared" si="190"/>
        <v>3802186000</v>
      </c>
      <c r="AQ211" s="52">
        <f t="shared" si="190"/>
        <v>4036696000</v>
      </c>
      <c r="AR211" s="52">
        <f t="shared" si="190"/>
        <v>4285671000</v>
      </c>
      <c r="AS211" s="43"/>
      <c r="AT211" s="43"/>
      <c r="AU211" s="311">
        <f t="shared" si="202"/>
        <v>-151283.781659998</v>
      </c>
      <c r="AV211" s="311"/>
      <c r="AW211" s="311"/>
      <c r="AX211" s="311"/>
      <c r="AY211" s="311"/>
      <c r="AZ211" s="43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46"/>
      <c r="BX211" s="449"/>
      <c r="BY211" s="444" t="str">
        <f t="shared" si="227"/>
        <v>2BR-9</v>
      </c>
      <c r="BZ211" s="445" t="str">
        <f t="shared" si="228"/>
        <v>09</v>
      </c>
      <c r="CA211" s="444">
        <f t="shared" si="229"/>
        <v>101</v>
      </c>
      <c r="CB211" s="444">
        <f t="shared" si="229"/>
        <v>90</v>
      </c>
      <c r="CC211" s="444">
        <f t="shared" si="230"/>
        <v>29885423.413380001</v>
      </c>
      <c r="CD211" s="444">
        <f t="shared" si="231"/>
        <v>2472387000</v>
      </c>
      <c r="CE211" s="444">
        <f t="shared" si="231"/>
        <v>2786775000</v>
      </c>
      <c r="CF211" s="444">
        <f t="shared" si="231"/>
        <v>2958657000</v>
      </c>
      <c r="CG211" s="444">
        <f t="shared" si="231"/>
        <v>3141141000</v>
      </c>
      <c r="CH211" s="444">
        <f t="shared" si="232"/>
        <v>3334880000</v>
      </c>
      <c r="CI211" s="43"/>
      <c r="CJ211" s="438">
        <f t="shared" si="203"/>
        <v>4285670201.4099474</v>
      </c>
      <c r="CK211" s="43">
        <f t="shared" si="204"/>
        <v>4030318000</v>
      </c>
      <c r="CL211" s="43">
        <f t="shared" si="204"/>
        <v>4278898000</v>
      </c>
      <c r="CM211" s="44">
        <f t="shared" si="191"/>
        <v>60454770</v>
      </c>
      <c r="CN211" s="44">
        <f t="shared" si="192"/>
        <v>42788980</v>
      </c>
      <c r="CO211" s="44">
        <f t="shared" si="193"/>
        <v>95054650</v>
      </c>
      <c r="CP211" s="44">
        <f t="shared" si="194"/>
        <v>84097833.333333328</v>
      </c>
      <c r="CQ211" s="43">
        <f t="shared" si="205"/>
        <v>4542810723.1352682</v>
      </c>
    </row>
    <row r="212" spans="1:95">
      <c r="A212" s="3">
        <f t="shared" si="195"/>
        <v>173</v>
      </c>
      <c r="B212" s="263">
        <v>1</v>
      </c>
      <c r="C212" s="264" t="s">
        <v>180</v>
      </c>
      <c r="D212" s="265" t="s">
        <v>29</v>
      </c>
      <c r="E212" s="266"/>
      <c r="F212" s="41" t="s">
        <v>74</v>
      </c>
      <c r="G212" s="267">
        <f t="shared" si="170"/>
        <v>85</v>
      </c>
      <c r="H212" s="267">
        <f t="shared" si="171"/>
        <v>74</v>
      </c>
      <c r="I212" s="268">
        <f t="shared" si="172"/>
        <v>27506142.120000001</v>
      </c>
      <c r="J212" s="268">
        <f t="shared" si="173"/>
        <v>1</v>
      </c>
      <c r="K212" s="269">
        <f t="shared" si="174"/>
        <v>1.06</v>
      </c>
      <c r="L212" s="319">
        <f t="shared" ref="L212:L220" si="233">SUMIF($AR$4:$AR$22,D212,$BN$4:$BN$22)</f>
        <v>1.03</v>
      </c>
      <c r="M212" s="271">
        <f t="shared" si="176"/>
        <v>25095424.671549276</v>
      </c>
      <c r="N212" s="271">
        <f t="shared" si="177"/>
        <v>28286553.256562643</v>
      </c>
      <c r="O212" s="271">
        <f t="shared" si="178"/>
        <v>30031205.966616005</v>
      </c>
      <c r="P212" s="271">
        <f t="shared" si="179"/>
        <v>31883465.038288925</v>
      </c>
      <c r="Q212" s="271">
        <f t="shared" si="196"/>
        <v>35816469.754728667</v>
      </c>
      <c r="R212" s="272">
        <f t="shared" si="180"/>
        <v>30031205.966616005</v>
      </c>
      <c r="S212" s="271">
        <f t="shared" si="180"/>
        <v>31883465.038288925</v>
      </c>
      <c r="T212" s="271">
        <f t="shared" si="181"/>
        <v>33849967.396508798</v>
      </c>
      <c r="U212" s="271">
        <f t="shared" si="197"/>
        <v>40242113.595909774</v>
      </c>
      <c r="V212" s="271"/>
      <c r="W212" s="271">
        <f t="shared" si="182"/>
        <v>1857061425.6946464</v>
      </c>
      <c r="X212" s="271">
        <f t="shared" si="183"/>
        <v>2093204940.9856355</v>
      </c>
      <c r="Y212" s="271">
        <f t="shared" si="184"/>
        <v>2222309241.5295844</v>
      </c>
      <c r="Z212" s="272">
        <f t="shared" si="198"/>
        <v>2359376412.8333802</v>
      </c>
      <c r="AA212" s="272">
        <f t="shared" si="199"/>
        <v>2650418761.8499212</v>
      </c>
      <c r="AB212" s="272">
        <f t="shared" si="185"/>
        <v>2222309241.5295844</v>
      </c>
      <c r="AC212" s="271">
        <f t="shared" si="186"/>
        <v>2359376412.8333802</v>
      </c>
      <c r="AD212" s="271">
        <f t="shared" si="200"/>
        <v>2504897587.341651</v>
      </c>
      <c r="AE212" s="271">
        <f t="shared" si="201"/>
        <v>2977916406.0973234</v>
      </c>
      <c r="AF212" s="271"/>
      <c r="AG212" s="33" t="str">
        <f t="shared" si="187"/>
        <v>BERTAHAP</v>
      </c>
      <c r="AH212" s="273">
        <f t="shared" si="188"/>
        <v>0</v>
      </c>
      <c r="AI212" s="274">
        <v>2</v>
      </c>
      <c r="AJ212" s="275"/>
      <c r="AK212" s="271" t="e">
        <f>IF(AJ212&gt;#REF!,"LB","KR")</f>
        <v>#REF!</v>
      </c>
      <c r="AL212" s="52">
        <f t="shared" si="189"/>
        <v>2042768000</v>
      </c>
      <c r="AM212" s="52">
        <f t="shared" si="189"/>
        <v>2302526000</v>
      </c>
      <c r="AN212" s="52">
        <f t="shared" si="189"/>
        <v>2444541000</v>
      </c>
      <c r="AO212" s="438">
        <f t="shared" si="169"/>
        <v>2595315000</v>
      </c>
      <c r="AP212" s="438">
        <f t="shared" si="190"/>
        <v>2444541000</v>
      </c>
      <c r="AQ212" s="52">
        <f t="shared" si="190"/>
        <v>2595315000</v>
      </c>
      <c r="AR212" s="52">
        <f t="shared" si="190"/>
        <v>2755388000</v>
      </c>
      <c r="AS212" s="43"/>
      <c r="AT212" s="43"/>
      <c r="AU212" s="311">
        <f t="shared" si="202"/>
        <v>-981969.27368399501</v>
      </c>
      <c r="AV212" s="311"/>
      <c r="AW212" s="311"/>
      <c r="AX212" s="311"/>
      <c r="AY212" s="311"/>
      <c r="AZ212" s="43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46"/>
      <c r="BX212" s="444"/>
      <c r="BY212" s="444" t="str">
        <f t="shared" si="227"/>
        <v>2BR-11</v>
      </c>
      <c r="BZ212" s="445">
        <f t="shared" si="228"/>
        <v>11</v>
      </c>
      <c r="CA212" s="444">
        <f t="shared" si="229"/>
        <v>101</v>
      </c>
      <c r="CB212" s="444">
        <f t="shared" si="229"/>
        <v>90</v>
      </c>
      <c r="CC212" s="444">
        <f t="shared" si="230"/>
        <v>29885423.413380001</v>
      </c>
      <c r="CD212" s="444">
        <f t="shared" si="231"/>
        <v>2472387000</v>
      </c>
      <c r="CE212" s="444">
        <f t="shared" si="231"/>
        <v>2786775000</v>
      </c>
      <c r="CF212" s="444">
        <f t="shared" si="231"/>
        <v>2958657000</v>
      </c>
      <c r="CG212" s="444">
        <f t="shared" si="231"/>
        <v>3141141000</v>
      </c>
      <c r="CH212" s="444">
        <f t="shared" si="232"/>
        <v>3334880000</v>
      </c>
      <c r="CI212" s="43"/>
      <c r="CJ212" s="438">
        <f t="shared" si="203"/>
        <v>2755388109.1794519</v>
      </c>
      <c r="CK212" s="43">
        <f t="shared" si="204"/>
        <v>2591214000</v>
      </c>
      <c r="CL212" s="43">
        <f t="shared" si="204"/>
        <v>2751034000</v>
      </c>
      <c r="CM212" s="44">
        <f t="shared" si="191"/>
        <v>38868210</v>
      </c>
      <c r="CN212" s="44">
        <f t="shared" si="192"/>
        <v>27510340</v>
      </c>
      <c r="CO212" s="44">
        <f t="shared" si="193"/>
        <v>61113525</v>
      </c>
      <c r="CP212" s="44">
        <f t="shared" si="194"/>
        <v>54069062.5</v>
      </c>
      <c r="CQ212" s="43">
        <f t="shared" si="205"/>
        <v>2920711537.1550598</v>
      </c>
    </row>
    <row r="213" spans="1:95">
      <c r="A213" s="3">
        <f t="shared" si="195"/>
        <v>174</v>
      </c>
      <c r="B213" s="263">
        <v>2</v>
      </c>
      <c r="C213" s="264" t="s">
        <v>180</v>
      </c>
      <c r="D213" s="265" t="s">
        <v>32</v>
      </c>
      <c r="E213" s="266"/>
      <c r="F213" s="41" t="s">
        <v>56</v>
      </c>
      <c r="G213" s="267">
        <f t="shared" si="170"/>
        <v>85</v>
      </c>
      <c r="H213" s="267">
        <f t="shared" si="171"/>
        <v>74</v>
      </c>
      <c r="I213" s="268">
        <f t="shared" si="172"/>
        <v>27506142.120000001</v>
      </c>
      <c r="J213" s="268">
        <f t="shared" si="173"/>
        <v>1</v>
      </c>
      <c r="K213" s="269">
        <f t="shared" si="174"/>
        <v>1.06</v>
      </c>
      <c r="L213" s="319">
        <f t="shared" si="233"/>
        <v>1.03</v>
      </c>
      <c r="M213" s="271">
        <f t="shared" si="176"/>
        <v>25095424.671549276</v>
      </c>
      <c r="N213" s="271">
        <f t="shared" si="177"/>
        <v>28286553.256562643</v>
      </c>
      <c r="O213" s="271">
        <f t="shared" si="178"/>
        <v>30031205.966616005</v>
      </c>
      <c r="P213" s="271">
        <f t="shared" si="179"/>
        <v>31883465.038288925</v>
      </c>
      <c r="Q213" s="271">
        <f t="shared" si="196"/>
        <v>35816469.754728667</v>
      </c>
      <c r="R213" s="272">
        <f t="shared" si="180"/>
        <v>30031205.966616005</v>
      </c>
      <c r="S213" s="271">
        <f t="shared" si="180"/>
        <v>31883465.038288925</v>
      </c>
      <c r="T213" s="271">
        <f t="shared" si="181"/>
        <v>33849967.396508798</v>
      </c>
      <c r="U213" s="271">
        <f t="shared" si="197"/>
        <v>40242113.595909774</v>
      </c>
      <c r="V213" s="271"/>
      <c r="W213" s="271">
        <f t="shared" si="182"/>
        <v>1857061425.6946464</v>
      </c>
      <c r="X213" s="271">
        <f t="shared" si="183"/>
        <v>2093204940.9856355</v>
      </c>
      <c r="Y213" s="271">
        <f t="shared" si="184"/>
        <v>2222309241.5295844</v>
      </c>
      <c r="Z213" s="272">
        <f t="shared" si="198"/>
        <v>2359376412.8333802</v>
      </c>
      <c r="AA213" s="272">
        <f t="shared" si="199"/>
        <v>2650418761.8499212</v>
      </c>
      <c r="AB213" s="272">
        <f t="shared" si="185"/>
        <v>2222309241.5295844</v>
      </c>
      <c r="AC213" s="271">
        <f t="shared" si="186"/>
        <v>2359376412.8333802</v>
      </c>
      <c r="AD213" s="271">
        <f t="shared" si="200"/>
        <v>2504897587.341651</v>
      </c>
      <c r="AE213" s="271">
        <f t="shared" si="201"/>
        <v>2977916406.0973234</v>
      </c>
      <c r="AF213" s="271"/>
      <c r="AG213" s="33" t="str">
        <f t="shared" si="187"/>
        <v>BERTAHAP</v>
      </c>
      <c r="AH213" s="273">
        <f t="shared" si="188"/>
        <v>0</v>
      </c>
      <c r="AI213" s="274">
        <v>2</v>
      </c>
      <c r="AJ213" s="275"/>
      <c r="AK213" s="271" t="e">
        <f>IF(AJ213&gt;#REF!,"LB","KR")</f>
        <v>#REF!</v>
      </c>
      <c r="AL213" s="52">
        <f t="shared" si="189"/>
        <v>2042768000</v>
      </c>
      <c r="AM213" s="52">
        <f t="shared" si="189"/>
        <v>2302526000</v>
      </c>
      <c r="AN213" s="52">
        <f t="shared" si="189"/>
        <v>2444541000</v>
      </c>
      <c r="AO213" s="438">
        <f t="shared" si="169"/>
        <v>2595315000</v>
      </c>
      <c r="AP213" s="438">
        <f t="shared" si="190"/>
        <v>2444541000</v>
      </c>
      <c r="AQ213" s="52">
        <f t="shared" si="190"/>
        <v>2595315000</v>
      </c>
      <c r="AR213" s="52">
        <f t="shared" si="190"/>
        <v>2755388000</v>
      </c>
      <c r="AS213" s="43"/>
      <c r="AT213" s="43"/>
      <c r="AU213" s="311">
        <f t="shared" si="202"/>
        <v>-981969.27368399501</v>
      </c>
      <c r="AV213" s="311"/>
      <c r="AW213" s="311"/>
      <c r="AX213" s="311"/>
      <c r="AY213" s="311"/>
      <c r="AZ213" s="43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46"/>
      <c r="BX213" s="444"/>
      <c r="BY213" s="444" t="str">
        <f t="shared" si="227"/>
        <v>3BR-19</v>
      </c>
      <c r="BZ213" s="445">
        <f t="shared" si="228"/>
        <v>19</v>
      </c>
      <c r="CA213" s="444">
        <f t="shared" si="229"/>
        <v>138</v>
      </c>
      <c r="CB213" s="444">
        <f t="shared" si="229"/>
        <v>120</v>
      </c>
      <c r="CC213" s="444">
        <f t="shared" si="230"/>
        <v>29885423.413380001</v>
      </c>
      <c r="CD213" s="444">
        <f t="shared" si="231"/>
        <v>3296516000</v>
      </c>
      <c r="CE213" s="444">
        <f t="shared" si="231"/>
        <v>3715700000</v>
      </c>
      <c r="CF213" s="444">
        <f t="shared" si="231"/>
        <v>3944876000</v>
      </c>
      <c r="CG213" s="444">
        <f t="shared" si="231"/>
        <v>4188188000</v>
      </c>
      <c r="CH213" s="444">
        <f t="shared" si="232"/>
        <v>4446506000</v>
      </c>
      <c r="CI213" s="43"/>
      <c r="CJ213" s="438">
        <f t="shared" si="203"/>
        <v>2755388109.1794519</v>
      </c>
      <c r="CK213" s="43">
        <f t="shared" si="204"/>
        <v>2591214000</v>
      </c>
      <c r="CL213" s="43">
        <f t="shared" si="204"/>
        <v>2751034000</v>
      </c>
      <c r="CM213" s="44">
        <f t="shared" si="191"/>
        <v>38868210</v>
      </c>
      <c r="CN213" s="44">
        <f t="shared" si="192"/>
        <v>27510340</v>
      </c>
      <c r="CO213" s="44">
        <f t="shared" si="193"/>
        <v>61113525</v>
      </c>
      <c r="CP213" s="44">
        <f t="shared" si="194"/>
        <v>54069062.5</v>
      </c>
      <c r="CQ213" s="43">
        <f t="shared" si="205"/>
        <v>2920711537.1550598</v>
      </c>
    </row>
    <row r="214" spans="1:95">
      <c r="A214" s="3">
        <f t="shared" si="195"/>
        <v>175</v>
      </c>
      <c r="B214" s="263">
        <v>3</v>
      </c>
      <c r="C214" s="264" t="s">
        <v>180</v>
      </c>
      <c r="D214" s="265" t="s">
        <v>38</v>
      </c>
      <c r="E214" s="266"/>
      <c r="F214" s="41" t="s">
        <v>58</v>
      </c>
      <c r="G214" s="267">
        <f t="shared" si="170"/>
        <v>101</v>
      </c>
      <c r="H214" s="267">
        <f t="shared" si="171"/>
        <v>90</v>
      </c>
      <c r="I214" s="268">
        <f t="shared" si="172"/>
        <v>27506142.120000001</v>
      </c>
      <c r="J214" s="268">
        <f t="shared" si="173"/>
        <v>1</v>
      </c>
      <c r="K214" s="269">
        <f t="shared" si="174"/>
        <v>1.06</v>
      </c>
      <c r="L214" s="319">
        <f t="shared" si="233"/>
        <v>1.03</v>
      </c>
      <c r="M214" s="271">
        <f t="shared" si="176"/>
        <v>25095424.671549276</v>
      </c>
      <c r="N214" s="271">
        <f t="shared" si="177"/>
        <v>28286553.256562643</v>
      </c>
      <c r="O214" s="271">
        <f t="shared" si="178"/>
        <v>30031205.966616005</v>
      </c>
      <c r="P214" s="271">
        <f t="shared" si="179"/>
        <v>31883465.038288925</v>
      </c>
      <c r="Q214" s="271">
        <f t="shared" si="196"/>
        <v>35816469.754728667</v>
      </c>
      <c r="R214" s="272">
        <f t="shared" si="180"/>
        <v>30031205.966616005</v>
      </c>
      <c r="S214" s="271">
        <f t="shared" si="180"/>
        <v>31883465.038288925</v>
      </c>
      <c r="T214" s="271">
        <f t="shared" si="181"/>
        <v>33849967.396508798</v>
      </c>
      <c r="U214" s="271">
        <f t="shared" si="197"/>
        <v>40242113.595909774</v>
      </c>
      <c r="V214" s="271"/>
      <c r="W214" s="271">
        <f t="shared" si="182"/>
        <v>2258588220.439435</v>
      </c>
      <c r="X214" s="271">
        <f t="shared" si="183"/>
        <v>2545789793.0906377</v>
      </c>
      <c r="Y214" s="271">
        <f t="shared" si="184"/>
        <v>2702808536.9954405</v>
      </c>
      <c r="Z214" s="272">
        <f t="shared" si="198"/>
        <v>2869511853.4460034</v>
      </c>
      <c r="AA214" s="272">
        <f t="shared" si="199"/>
        <v>3223482277.92558</v>
      </c>
      <c r="AB214" s="272">
        <f t="shared" si="185"/>
        <v>2702808536.9954405</v>
      </c>
      <c r="AC214" s="271">
        <f t="shared" si="186"/>
        <v>2869511853.4460034</v>
      </c>
      <c r="AD214" s="271">
        <f t="shared" si="200"/>
        <v>3046497065.685792</v>
      </c>
      <c r="AE214" s="271">
        <f t="shared" si="201"/>
        <v>3621790223.6318798</v>
      </c>
      <c r="AF214" s="271"/>
      <c r="AG214" s="33" t="str">
        <f t="shared" si="187"/>
        <v>BERTAHAP</v>
      </c>
      <c r="AH214" s="273">
        <f t="shared" si="188"/>
        <v>0</v>
      </c>
      <c r="AI214" s="274">
        <v>2</v>
      </c>
      <c r="AJ214" s="275"/>
      <c r="AK214" s="271" t="e">
        <f>IF(AJ214&gt;#REF!,"LB","KR")</f>
        <v>#REF!</v>
      </c>
      <c r="AL214" s="52">
        <f t="shared" si="189"/>
        <v>2484448000</v>
      </c>
      <c r="AM214" s="52">
        <f t="shared" si="189"/>
        <v>2800369000</v>
      </c>
      <c r="AN214" s="52">
        <f t="shared" si="189"/>
        <v>2973090000</v>
      </c>
      <c r="AO214" s="438">
        <f t="shared" si="169"/>
        <v>3156464000</v>
      </c>
      <c r="AP214" s="438">
        <f t="shared" si="190"/>
        <v>2973090000</v>
      </c>
      <c r="AQ214" s="52">
        <f t="shared" si="190"/>
        <v>3156464000</v>
      </c>
      <c r="AR214" s="52">
        <f t="shared" si="190"/>
        <v>3351147000</v>
      </c>
      <c r="AS214" s="43"/>
      <c r="AT214" s="43"/>
      <c r="AU214" s="311">
        <f t="shared" si="202"/>
        <v>-981969.27368399501</v>
      </c>
      <c r="AV214" s="311"/>
      <c r="AW214" s="311"/>
      <c r="AX214" s="311"/>
      <c r="AY214" s="311"/>
      <c r="AZ214" s="43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46">
        <v>54</v>
      </c>
      <c r="BX214" s="449" t="s">
        <v>179</v>
      </c>
      <c r="BY214" s="444" t="str">
        <f t="shared" si="227"/>
        <v>3BR-21</v>
      </c>
      <c r="BZ214" s="445">
        <f t="shared" si="228"/>
        <v>21</v>
      </c>
      <c r="CA214" s="444">
        <f t="shared" si="229"/>
        <v>132</v>
      </c>
      <c r="CB214" s="444">
        <f t="shared" si="229"/>
        <v>112</v>
      </c>
      <c r="CC214" s="444">
        <f t="shared" si="230"/>
        <v>31013175.2403</v>
      </c>
      <c r="CD214" s="444">
        <f t="shared" si="231"/>
        <v>3192852000</v>
      </c>
      <c r="CE214" s="444">
        <f t="shared" si="231"/>
        <v>3598854000</v>
      </c>
      <c r="CF214" s="444">
        <f t="shared" si="231"/>
        <v>3820824000</v>
      </c>
      <c r="CG214" s="444">
        <f t="shared" si="231"/>
        <v>4056484000</v>
      </c>
      <c r="CH214" s="444">
        <f t="shared" si="232"/>
        <v>4306679000</v>
      </c>
      <c r="CI214" s="43">
        <v>1</v>
      </c>
      <c r="CJ214" s="438">
        <f t="shared" si="203"/>
        <v>3351147499.495441</v>
      </c>
      <c r="CK214" s="43">
        <f t="shared" si="204"/>
        <v>3151476000</v>
      </c>
      <c r="CL214" s="43">
        <f t="shared" si="204"/>
        <v>3345852000</v>
      </c>
      <c r="CM214" s="44">
        <f t="shared" si="191"/>
        <v>47272140</v>
      </c>
      <c r="CN214" s="44">
        <f t="shared" si="192"/>
        <v>33458520</v>
      </c>
      <c r="CO214" s="44">
        <f t="shared" si="193"/>
        <v>74327250</v>
      </c>
      <c r="CP214" s="44">
        <f t="shared" si="194"/>
        <v>65759666.666666664</v>
      </c>
      <c r="CQ214" s="43">
        <f t="shared" si="205"/>
        <v>3552216562.213819</v>
      </c>
    </row>
    <row r="215" spans="1:95">
      <c r="A215" s="3">
        <f t="shared" si="195"/>
        <v>176</v>
      </c>
      <c r="B215" s="263">
        <v>4</v>
      </c>
      <c r="C215" s="264" t="s">
        <v>180</v>
      </c>
      <c r="D215" s="265" t="s">
        <v>44</v>
      </c>
      <c r="E215" s="266"/>
      <c r="F215" s="41" t="s">
        <v>60</v>
      </c>
      <c r="G215" s="267">
        <f t="shared" si="170"/>
        <v>101</v>
      </c>
      <c r="H215" s="267">
        <f t="shared" si="171"/>
        <v>90</v>
      </c>
      <c r="I215" s="268">
        <f t="shared" si="172"/>
        <v>27506142.120000001</v>
      </c>
      <c r="J215" s="268">
        <f t="shared" si="173"/>
        <v>1</v>
      </c>
      <c r="K215" s="269">
        <f t="shared" si="174"/>
        <v>1.06</v>
      </c>
      <c r="L215" s="319">
        <f t="shared" si="233"/>
        <v>1.03</v>
      </c>
      <c r="M215" s="271">
        <f t="shared" si="176"/>
        <v>25095424.671549276</v>
      </c>
      <c r="N215" s="271">
        <f t="shared" si="177"/>
        <v>28286553.256562643</v>
      </c>
      <c r="O215" s="271">
        <f t="shared" si="178"/>
        <v>30031205.966616005</v>
      </c>
      <c r="P215" s="271">
        <f t="shared" si="179"/>
        <v>31883465.038288925</v>
      </c>
      <c r="Q215" s="271">
        <f t="shared" si="196"/>
        <v>35816469.754728667</v>
      </c>
      <c r="R215" s="272">
        <f t="shared" si="180"/>
        <v>30031205.966616005</v>
      </c>
      <c r="S215" s="271">
        <f t="shared" si="180"/>
        <v>31883465.038288925</v>
      </c>
      <c r="T215" s="271">
        <f t="shared" si="181"/>
        <v>33849967.396508798</v>
      </c>
      <c r="U215" s="271">
        <f t="shared" si="197"/>
        <v>40242113.595909774</v>
      </c>
      <c r="V215" s="271"/>
      <c r="W215" s="271">
        <f t="shared" si="182"/>
        <v>2258588220.439435</v>
      </c>
      <c r="X215" s="271">
        <f t="shared" si="183"/>
        <v>2545789793.0906377</v>
      </c>
      <c r="Y215" s="271">
        <f t="shared" si="184"/>
        <v>2702808536.9954405</v>
      </c>
      <c r="Z215" s="272">
        <f t="shared" si="198"/>
        <v>2869511853.4460034</v>
      </c>
      <c r="AA215" s="272">
        <f t="shared" si="199"/>
        <v>3223482277.92558</v>
      </c>
      <c r="AB215" s="272">
        <f t="shared" si="185"/>
        <v>2702808536.9954405</v>
      </c>
      <c r="AC215" s="271">
        <f t="shared" si="186"/>
        <v>2869511853.4460034</v>
      </c>
      <c r="AD215" s="271">
        <f t="shared" si="200"/>
        <v>3046497065.685792</v>
      </c>
      <c r="AE215" s="271">
        <f t="shared" si="201"/>
        <v>3621790223.6318798</v>
      </c>
      <c r="AF215" s="271"/>
      <c r="AG215" s="33" t="str">
        <f t="shared" si="187"/>
        <v>BERTAHAP</v>
      </c>
      <c r="AH215" s="273">
        <f t="shared" si="188"/>
        <v>0</v>
      </c>
      <c r="AI215" s="274">
        <v>2</v>
      </c>
      <c r="AJ215" s="275"/>
      <c r="AK215" s="271" t="e">
        <f>IF(AJ215&gt;#REF!,"LB","KR")</f>
        <v>#REF!</v>
      </c>
      <c r="AL215" s="52">
        <f t="shared" si="189"/>
        <v>2484448000</v>
      </c>
      <c r="AM215" s="52">
        <f t="shared" si="189"/>
        <v>2800369000</v>
      </c>
      <c r="AN215" s="52">
        <f t="shared" si="189"/>
        <v>2973090000</v>
      </c>
      <c r="AO215" s="438">
        <f t="shared" si="169"/>
        <v>3156464000</v>
      </c>
      <c r="AP215" s="438">
        <f t="shared" si="190"/>
        <v>2973090000</v>
      </c>
      <c r="AQ215" s="52">
        <f t="shared" si="190"/>
        <v>3156464000</v>
      </c>
      <c r="AR215" s="52">
        <f t="shared" si="190"/>
        <v>3351147000</v>
      </c>
      <c r="AS215" s="43"/>
      <c r="AT215" s="43"/>
      <c r="AU215" s="311">
        <f t="shared" si="202"/>
        <v>-981969.27368399501</v>
      </c>
      <c r="AV215" s="311"/>
      <c r="AW215" s="311"/>
      <c r="AX215" s="311"/>
      <c r="AY215" s="311"/>
      <c r="AZ215" s="43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65"/>
      <c r="BX215" s="43"/>
      <c r="BY215" s="43"/>
      <c r="BZ215" s="311"/>
      <c r="CA215" s="43"/>
      <c r="CB215" s="43"/>
      <c r="CC215" s="43"/>
      <c r="CD215" s="43"/>
      <c r="CE215" s="43"/>
      <c r="CF215" s="43"/>
      <c r="CG215" s="43"/>
      <c r="CH215" s="43"/>
      <c r="CI215" s="43">
        <f>SUM(CI40:CI214)</f>
        <v>8112286277</v>
      </c>
      <c r="CJ215" s="438">
        <f t="shared" si="203"/>
        <v>3351147499.495441</v>
      </c>
      <c r="CK215" s="43">
        <f t="shared" si="204"/>
        <v>3151476000</v>
      </c>
      <c r="CL215" s="43">
        <f t="shared" si="204"/>
        <v>3345852000</v>
      </c>
      <c r="CM215" s="44">
        <f t="shared" si="191"/>
        <v>47272140</v>
      </c>
      <c r="CN215" s="44">
        <f t="shared" si="192"/>
        <v>33458520</v>
      </c>
      <c r="CO215" s="44">
        <f t="shared" si="193"/>
        <v>74327250</v>
      </c>
      <c r="CP215" s="44">
        <f t="shared" si="194"/>
        <v>65759666.666666664</v>
      </c>
      <c r="CQ215" s="43">
        <f t="shared" si="205"/>
        <v>3552216562.213819</v>
      </c>
    </row>
    <row r="216" spans="1:95">
      <c r="A216" s="3">
        <f t="shared" si="195"/>
        <v>177</v>
      </c>
      <c r="B216" s="263">
        <v>5</v>
      </c>
      <c r="C216" s="264" t="s">
        <v>180</v>
      </c>
      <c r="D216" s="299">
        <v>11</v>
      </c>
      <c r="E216" s="266"/>
      <c r="F216" s="41" t="s">
        <v>62</v>
      </c>
      <c r="G216" s="267">
        <f t="shared" si="170"/>
        <v>101</v>
      </c>
      <c r="H216" s="267">
        <f t="shared" si="171"/>
        <v>90</v>
      </c>
      <c r="I216" s="268">
        <f t="shared" si="172"/>
        <v>27506142.120000001</v>
      </c>
      <c r="J216" s="268">
        <f t="shared" si="173"/>
        <v>1</v>
      </c>
      <c r="K216" s="269">
        <f t="shared" si="174"/>
        <v>1.06</v>
      </c>
      <c r="L216" s="319">
        <f t="shared" si="233"/>
        <v>1.03</v>
      </c>
      <c r="M216" s="271">
        <f t="shared" si="176"/>
        <v>25095424.671549276</v>
      </c>
      <c r="N216" s="271">
        <f t="shared" si="177"/>
        <v>28286553.256562643</v>
      </c>
      <c r="O216" s="271">
        <f t="shared" si="178"/>
        <v>30031205.966616005</v>
      </c>
      <c r="P216" s="271">
        <f t="shared" si="179"/>
        <v>31883465.038288925</v>
      </c>
      <c r="Q216" s="271">
        <f t="shared" si="196"/>
        <v>35816469.754728667</v>
      </c>
      <c r="R216" s="272">
        <f t="shared" si="180"/>
        <v>30031205.966616005</v>
      </c>
      <c r="S216" s="271">
        <f t="shared" si="180"/>
        <v>31883465.038288925</v>
      </c>
      <c r="T216" s="271">
        <f t="shared" si="181"/>
        <v>33849967.396508798</v>
      </c>
      <c r="U216" s="271">
        <f t="shared" si="197"/>
        <v>40242113.595909774</v>
      </c>
      <c r="V216" s="271"/>
      <c r="W216" s="271">
        <f t="shared" si="182"/>
        <v>2258588220.439435</v>
      </c>
      <c r="X216" s="271">
        <f t="shared" si="183"/>
        <v>2545789793.0906377</v>
      </c>
      <c r="Y216" s="271">
        <f t="shared" si="184"/>
        <v>2702808536.9954405</v>
      </c>
      <c r="Z216" s="272">
        <f t="shared" si="198"/>
        <v>2869511853.4460034</v>
      </c>
      <c r="AA216" s="272">
        <f t="shared" si="199"/>
        <v>3223482277.92558</v>
      </c>
      <c r="AB216" s="272">
        <f t="shared" si="185"/>
        <v>2702808536.9954405</v>
      </c>
      <c r="AC216" s="271">
        <f t="shared" si="186"/>
        <v>2869511853.4460034</v>
      </c>
      <c r="AD216" s="271">
        <f t="shared" si="200"/>
        <v>3046497065.685792</v>
      </c>
      <c r="AE216" s="271">
        <f t="shared" si="201"/>
        <v>3621790223.6318798</v>
      </c>
      <c r="AF216" s="271"/>
      <c r="AG216" s="33" t="str">
        <f t="shared" si="187"/>
        <v>BERTAHAP</v>
      </c>
      <c r="AH216" s="273">
        <f t="shared" si="188"/>
        <v>0</v>
      </c>
      <c r="AI216" s="274">
        <v>2</v>
      </c>
      <c r="AJ216" s="275"/>
      <c r="AK216" s="271" t="e">
        <f>IF(AJ216&gt;#REF!,"LB","KR")</f>
        <v>#REF!</v>
      </c>
      <c r="AL216" s="52">
        <f t="shared" si="189"/>
        <v>2484448000</v>
      </c>
      <c r="AM216" s="52">
        <f t="shared" si="189"/>
        <v>2800369000</v>
      </c>
      <c r="AN216" s="52">
        <f t="shared" si="189"/>
        <v>2973090000</v>
      </c>
      <c r="AO216" s="438">
        <f t="shared" si="169"/>
        <v>3156464000</v>
      </c>
      <c r="AP216" s="438">
        <f t="shared" si="190"/>
        <v>2973090000</v>
      </c>
      <c r="AQ216" s="52">
        <f t="shared" si="190"/>
        <v>3156464000</v>
      </c>
      <c r="AR216" s="52">
        <f t="shared" si="190"/>
        <v>3351147000</v>
      </c>
      <c r="AS216" s="43"/>
      <c r="AT216" s="43"/>
      <c r="AU216" s="311">
        <f t="shared" si="202"/>
        <v>-981969.27368399501</v>
      </c>
      <c r="AV216" s="311"/>
      <c r="AW216" s="311"/>
      <c r="AX216" s="311"/>
      <c r="AY216" s="311"/>
      <c r="AZ216" s="43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65"/>
      <c r="BX216" s="466"/>
      <c r="BY216" s="43"/>
      <c r="BZ216" s="311"/>
      <c r="CA216" s="43"/>
      <c r="CB216" s="43"/>
      <c r="CC216" s="43"/>
      <c r="CD216" s="43"/>
      <c r="CE216" s="43"/>
      <c r="CF216" s="43"/>
      <c r="CG216" s="43"/>
      <c r="CH216" s="43"/>
      <c r="CI216" s="43"/>
      <c r="CJ216" s="438">
        <f t="shared" si="203"/>
        <v>3351147499.495441</v>
      </c>
      <c r="CK216" s="43">
        <f t="shared" si="204"/>
        <v>3151476000</v>
      </c>
      <c r="CL216" s="43">
        <f t="shared" si="204"/>
        <v>3345852000</v>
      </c>
      <c r="CM216" s="44">
        <f t="shared" si="191"/>
        <v>47272140</v>
      </c>
      <c r="CN216" s="44">
        <f t="shared" si="192"/>
        <v>33458520</v>
      </c>
      <c r="CO216" s="44">
        <f t="shared" si="193"/>
        <v>74327250</v>
      </c>
      <c r="CP216" s="44">
        <f t="shared" si="194"/>
        <v>65759666.666666664</v>
      </c>
      <c r="CQ216" s="43">
        <f t="shared" si="205"/>
        <v>3552216562.213819</v>
      </c>
    </row>
    <row r="217" spans="1:95">
      <c r="A217" s="3">
        <f t="shared" si="195"/>
        <v>178</v>
      </c>
      <c r="B217" s="263">
        <v>6</v>
      </c>
      <c r="C217" s="264" t="s">
        <v>180</v>
      </c>
      <c r="D217" s="299">
        <v>15</v>
      </c>
      <c r="E217" s="266"/>
      <c r="F217" s="41" t="s">
        <v>64</v>
      </c>
      <c r="G217" s="267">
        <f t="shared" si="170"/>
        <v>101</v>
      </c>
      <c r="H217" s="267">
        <f t="shared" si="171"/>
        <v>90</v>
      </c>
      <c r="I217" s="268">
        <f t="shared" si="172"/>
        <v>27506142.120000001</v>
      </c>
      <c r="J217" s="268">
        <f t="shared" si="173"/>
        <v>1</v>
      </c>
      <c r="K217" s="269">
        <f t="shared" si="174"/>
        <v>1.06</v>
      </c>
      <c r="L217" s="319">
        <f t="shared" si="233"/>
        <v>1.03</v>
      </c>
      <c r="M217" s="271">
        <f t="shared" si="176"/>
        <v>25095424.671549276</v>
      </c>
      <c r="N217" s="271">
        <f t="shared" si="177"/>
        <v>28286553.256562643</v>
      </c>
      <c r="O217" s="271">
        <f t="shared" si="178"/>
        <v>30031205.966616005</v>
      </c>
      <c r="P217" s="271">
        <f t="shared" si="179"/>
        <v>31883465.038288925</v>
      </c>
      <c r="Q217" s="271">
        <f t="shared" si="196"/>
        <v>35816469.754728667</v>
      </c>
      <c r="R217" s="272">
        <f t="shared" si="180"/>
        <v>30031205.966616005</v>
      </c>
      <c r="S217" s="271">
        <f t="shared" si="180"/>
        <v>31883465.038288925</v>
      </c>
      <c r="T217" s="271">
        <f t="shared" si="181"/>
        <v>33849967.396508798</v>
      </c>
      <c r="U217" s="271">
        <f t="shared" si="197"/>
        <v>40242113.595909774</v>
      </c>
      <c r="V217" s="271"/>
      <c r="W217" s="271">
        <f t="shared" si="182"/>
        <v>2258588220.439435</v>
      </c>
      <c r="X217" s="271">
        <f t="shared" si="183"/>
        <v>2545789793.0906377</v>
      </c>
      <c r="Y217" s="271">
        <f t="shared" si="184"/>
        <v>2702808536.9954405</v>
      </c>
      <c r="Z217" s="272">
        <f t="shared" si="198"/>
        <v>2869511853.4460034</v>
      </c>
      <c r="AA217" s="272">
        <f t="shared" si="199"/>
        <v>3223482277.92558</v>
      </c>
      <c r="AB217" s="272">
        <f t="shared" si="185"/>
        <v>2702808536.9954405</v>
      </c>
      <c r="AC217" s="271">
        <f t="shared" si="186"/>
        <v>2869511853.4460034</v>
      </c>
      <c r="AD217" s="271">
        <f t="shared" si="200"/>
        <v>3046497065.685792</v>
      </c>
      <c r="AE217" s="271">
        <f t="shared" si="201"/>
        <v>3621790223.6318798</v>
      </c>
      <c r="AF217" s="271"/>
      <c r="AG217" s="33" t="str">
        <f t="shared" si="187"/>
        <v>BERTAHAP</v>
      </c>
      <c r="AH217" s="273">
        <f t="shared" si="188"/>
        <v>0</v>
      </c>
      <c r="AI217" s="274">
        <v>2</v>
      </c>
      <c r="AJ217" s="275"/>
      <c r="AK217" s="271" t="e">
        <f>IF(AJ217&gt;#REF!,"LB","KR")</f>
        <v>#REF!</v>
      </c>
      <c r="AL217" s="52">
        <f t="shared" si="189"/>
        <v>2484448000</v>
      </c>
      <c r="AM217" s="52">
        <f t="shared" si="189"/>
        <v>2800369000</v>
      </c>
      <c r="AN217" s="52">
        <f t="shared" si="189"/>
        <v>2973090000</v>
      </c>
      <c r="AO217" s="438">
        <f t="shared" si="169"/>
        <v>3156464000</v>
      </c>
      <c r="AP217" s="438">
        <f t="shared" si="190"/>
        <v>2973090000</v>
      </c>
      <c r="AQ217" s="52">
        <f t="shared" si="190"/>
        <v>3156464000</v>
      </c>
      <c r="AR217" s="52">
        <f t="shared" si="190"/>
        <v>3351147000</v>
      </c>
      <c r="AS217" s="43"/>
      <c r="AT217" s="43"/>
      <c r="AU217" s="311">
        <f t="shared" si="202"/>
        <v>-981969.27368399501</v>
      </c>
      <c r="AV217" s="311"/>
      <c r="AW217" s="311"/>
      <c r="AX217" s="311"/>
      <c r="AY217" s="311"/>
      <c r="AZ217" s="43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65"/>
      <c r="BX217" s="466"/>
      <c r="BY217" s="43"/>
      <c r="BZ217" s="311"/>
      <c r="CA217" s="43"/>
      <c r="CB217" s="43"/>
      <c r="CC217" s="43"/>
      <c r="CD217" s="43"/>
      <c r="CE217" s="43"/>
      <c r="CF217" s="43"/>
      <c r="CG217" s="43"/>
      <c r="CH217" s="43"/>
      <c r="CI217" s="43"/>
      <c r="CJ217" s="438">
        <f t="shared" si="203"/>
        <v>3351147499.495441</v>
      </c>
      <c r="CK217" s="43">
        <f t="shared" si="204"/>
        <v>3151476000</v>
      </c>
      <c r="CL217" s="43">
        <f t="shared" si="204"/>
        <v>3345852000</v>
      </c>
      <c r="CM217" s="44">
        <f t="shared" si="191"/>
        <v>47272140</v>
      </c>
      <c r="CN217" s="44">
        <f t="shared" si="192"/>
        <v>33458520</v>
      </c>
      <c r="CO217" s="44">
        <f t="shared" si="193"/>
        <v>74327250</v>
      </c>
      <c r="CP217" s="44">
        <f t="shared" si="194"/>
        <v>65759666.666666664</v>
      </c>
      <c r="CQ217" s="43">
        <f t="shared" si="205"/>
        <v>3552216562.213819</v>
      </c>
    </row>
    <row r="218" spans="1:95">
      <c r="A218" s="3">
        <f t="shared" si="195"/>
        <v>179</v>
      </c>
      <c r="B218" s="263">
        <v>7</v>
      </c>
      <c r="C218" s="264" t="s">
        <v>180</v>
      </c>
      <c r="D218" s="299">
        <v>17</v>
      </c>
      <c r="E218" s="266"/>
      <c r="F218" s="41" t="s">
        <v>67</v>
      </c>
      <c r="G218" s="267">
        <f t="shared" si="170"/>
        <v>85</v>
      </c>
      <c r="H218" s="267">
        <f t="shared" si="171"/>
        <v>74</v>
      </c>
      <c r="I218" s="268">
        <f t="shared" si="172"/>
        <v>27506142.120000001</v>
      </c>
      <c r="J218" s="268">
        <f t="shared" si="173"/>
        <v>1</v>
      </c>
      <c r="K218" s="269">
        <f t="shared" si="174"/>
        <v>1.06</v>
      </c>
      <c r="L218" s="319">
        <f t="shared" si="233"/>
        <v>1.03</v>
      </c>
      <c r="M218" s="271">
        <f t="shared" si="176"/>
        <v>25095424.671549276</v>
      </c>
      <c r="N218" s="271">
        <f t="shared" si="177"/>
        <v>28286553.256562643</v>
      </c>
      <c r="O218" s="271">
        <f t="shared" si="178"/>
        <v>30031205.966616005</v>
      </c>
      <c r="P218" s="271">
        <f t="shared" si="179"/>
        <v>31883465.038288925</v>
      </c>
      <c r="Q218" s="271">
        <f t="shared" si="196"/>
        <v>35816469.754728667</v>
      </c>
      <c r="R218" s="272">
        <f t="shared" si="180"/>
        <v>30031205.966616005</v>
      </c>
      <c r="S218" s="271">
        <f t="shared" si="180"/>
        <v>31883465.038288925</v>
      </c>
      <c r="T218" s="271">
        <f t="shared" si="181"/>
        <v>33849967.396508798</v>
      </c>
      <c r="U218" s="271">
        <f t="shared" si="197"/>
        <v>40242113.595909774</v>
      </c>
      <c r="V218" s="271"/>
      <c r="W218" s="271">
        <f t="shared" si="182"/>
        <v>1857061425.6946464</v>
      </c>
      <c r="X218" s="271">
        <f t="shared" si="183"/>
        <v>2093204940.9856355</v>
      </c>
      <c r="Y218" s="271">
        <f t="shared" si="184"/>
        <v>2222309241.5295844</v>
      </c>
      <c r="Z218" s="272">
        <f t="shared" si="198"/>
        <v>2359376412.8333802</v>
      </c>
      <c r="AA218" s="272">
        <f t="shared" si="199"/>
        <v>2650418761.8499212</v>
      </c>
      <c r="AB218" s="272">
        <f t="shared" si="185"/>
        <v>2222309241.5295844</v>
      </c>
      <c r="AC218" s="271">
        <f t="shared" si="186"/>
        <v>2359376412.8333802</v>
      </c>
      <c r="AD218" s="271">
        <f t="shared" si="200"/>
        <v>2504897587.341651</v>
      </c>
      <c r="AE218" s="271">
        <f t="shared" si="201"/>
        <v>2977916406.0973234</v>
      </c>
      <c r="AF218" s="271"/>
      <c r="AG218" s="33" t="str">
        <f t="shared" si="187"/>
        <v>BERTAHAP</v>
      </c>
      <c r="AH218" s="273">
        <f t="shared" si="188"/>
        <v>0</v>
      </c>
      <c r="AI218" s="274">
        <v>2</v>
      </c>
      <c r="AJ218" s="275"/>
      <c r="AK218" s="271" t="e">
        <f>IF(AJ218&gt;#REF!,"LB","KR")</f>
        <v>#REF!</v>
      </c>
      <c r="AL218" s="52">
        <f t="shared" si="189"/>
        <v>2042768000</v>
      </c>
      <c r="AM218" s="52">
        <f t="shared" si="189"/>
        <v>2302526000</v>
      </c>
      <c r="AN218" s="52">
        <f t="shared" si="189"/>
        <v>2444541000</v>
      </c>
      <c r="AO218" s="438">
        <f t="shared" si="169"/>
        <v>2595315000</v>
      </c>
      <c r="AP218" s="438">
        <f t="shared" si="190"/>
        <v>2444541000</v>
      </c>
      <c r="AQ218" s="52">
        <f t="shared" si="190"/>
        <v>2595315000</v>
      </c>
      <c r="AR218" s="52">
        <f t="shared" si="190"/>
        <v>2755388000</v>
      </c>
      <c r="AS218" s="43"/>
      <c r="AT218" s="43"/>
      <c r="AU218" s="311">
        <f t="shared" si="202"/>
        <v>-981969.27368399501</v>
      </c>
      <c r="AV218" s="311"/>
      <c r="AW218" s="311"/>
      <c r="AX218" s="311"/>
      <c r="AY218" s="311"/>
      <c r="AZ218" s="43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65"/>
      <c r="BX218" s="466"/>
      <c r="BY218" s="43"/>
      <c r="BZ218" s="311"/>
      <c r="CA218" s="43"/>
      <c r="CB218" s="43"/>
      <c r="CC218" s="43"/>
      <c r="CD218" s="43"/>
      <c r="CE218" s="43"/>
      <c r="CF218" s="43"/>
      <c r="CG218" s="43"/>
      <c r="CH218" s="43"/>
      <c r="CI218" s="43"/>
      <c r="CJ218" s="438">
        <f t="shared" si="203"/>
        <v>2755388109.1794519</v>
      </c>
      <c r="CK218" s="43">
        <f t="shared" si="204"/>
        <v>2591214000</v>
      </c>
      <c r="CL218" s="43">
        <f t="shared" si="204"/>
        <v>2751034000</v>
      </c>
      <c r="CM218" s="44">
        <f t="shared" si="191"/>
        <v>38868210</v>
      </c>
      <c r="CN218" s="44">
        <f t="shared" si="192"/>
        <v>27510340</v>
      </c>
      <c r="CO218" s="44">
        <f t="shared" si="193"/>
        <v>61113525</v>
      </c>
      <c r="CP218" s="44">
        <f t="shared" si="194"/>
        <v>54069062.5</v>
      </c>
      <c r="CQ218" s="43">
        <f t="shared" si="205"/>
        <v>2920711537.1550598</v>
      </c>
    </row>
    <row r="219" spans="1:95">
      <c r="A219" s="3">
        <f t="shared" si="195"/>
        <v>180</v>
      </c>
      <c r="B219" s="263">
        <v>8</v>
      </c>
      <c r="C219" s="264" t="s">
        <v>180</v>
      </c>
      <c r="D219" s="299">
        <v>19</v>
      </c>
      <c r="E219" s="266"/>
      <c r="F219" s="41" t="s">
        <v>78</v>
      </c>
      <c r="G219" s="267">
        <f t="shared" si="170"/>
        <v>138</v>
      </c>
      <c r="H219" s="267">
        <f t="shared" si="171"/>
        <v>120</v>
      </c>
      <c r="I219" s="268">
        <f t="shared" si="172"/>
        <v>27506142.120000001</v>
      </c>
      <c r="J219" s="268">
        <f t="shared" si="173"/>
        <v>1</v>
      </c>
      <c r="K219" s="269">
        <f t="shared" si="174"/>
        <v>1.06</v>
      </c>
      <c r="L219" s="319">
        <f t="shared" si="233"/>
        <v>1.03</v>
      </c>
      <c r="M219" s="271">
        <f t="shared" si="176"/>
        <v>25095424.671549276</v>
      </c>
      <c r="N219" s="271">
        <f t="shared" si="177"/>
        <v>28286553.256562643</v>
      </c>
      <c r="O219" s="271">
        <f t="shared" si="178"/>
        <v>30031205.966616005</v>
      </c>
      <c r="P219" s="271">
        <f t="shared" si="179"/>
        <v>31883465.038288925</v>
      </c>
      <c r="Q219" s="271">
        <f t="shared" si="196"/>
        <v>35816469.754728667</v>
      </c>
      <c r="R219" s="272">
        <f t="shared" si="180"/>
        <v>30031205.966616005</v>
      </c>
      <c r="S219" s="271">
        <f t="shared" si="180"/>
        <v>31883465.038288925</v>
      </c>
      <c r="T219" s="271">
        <f t="shared" si="181"/>
        <v>33849967.396508798</v>
      </c>
      <c r="U219" s="271">
        <f t="shared" si="197"/>
        <v>40242113.595909774</v>
      </c>
      <c r="V219" s="271"/>
      <c r="W219" s="271">
        <f t="shared" si="182"/>
        <v>3011450960.5859132</v>
      </c>
      <c r="X219" s="271">
        <f t="shared" si="183"/>
        <v>3394386390.7875171</v>
      </c>
      <c r="Y219" s="271">
        <f t="shared" si="184"/>
        <v>3603744715.9939203</v>
      </c>
      <c r="Z219" s="272">
        <f t="shared" si="198"/>
        <v>3826015804.5946708</v>
      </c>
      <c r="AA219" s="272">
        <f t="shared" si="199"/>
        <v>4297976370.56744</v>
      </c>
      <c r="AB219" s="272">
        <f t="shared" si="185"/>
        <v>3603744715.9939203</v>
      </c>
      <c r="AC219" s="271">
        <f t="shared" si="186"/>
        <v>3826015804.5946708</v>
      </c>
      <c r="AD219" s="271">
        <f t="shared" si="200"/>
        <v>4061996087.5810556</v>
      </c>
      <c r="AE219" s="271">
        <f t="shared" si="201"/>
        <v>4829053631.5091724</v>
      </c>
      <c r="AF219" s="271"/>
      <c r="AG219" s="33" t="str">
        <f t="shared" si="187"/>
        <v>BERTAHAP</v>
      </c>
      <c r="AH219" s="273">
        <f t="shared" si="188"/>
        <v>0</v>
      </c>
      <c r="AI219" s="274">
        <v>2</v>
      </c>
      <c r="AJ219" s="275"/>
      <c r="AK219" s="271" t="e">
        <f>IF(AJ219&gt;#REF!,"LB","KR")</f>
        <v>#REF!</v>
      </c>
      <c r="AL219" s="52">
        <f t="shared" si="189"/>
        <v>3312597000</v>
      </c>
      <c r="AM219" s="52">
        <f t="shared" si="189"/>
        <v>3733826000</v>
      </c>
      <c r="AN219" s="52">
        <f t="shared" si="189"/>
        <v>3964120000</v>
      </c>
      <c r="AO219" s="438">
        <f t="shared" si="169"/>
        <v>4208618000</v>
      </c>
      <c r="AP219" s="438">
        <f t="shared" si="190"/>
        <v>3964120000</v>
      </c>
      <c r="AQ219" s="52">
        <f t="shared" si="190"/>
        <v>4208618000</v>
      </c>
      <c r="AR219" s="52">
        <f t="shared" si="190"/>
        <v>4468196000</v>
      </c>
      <c r="AS219" s="43"/>
      <c r="AT219" s="43"/>
      <c r="AU219" s="311">
        <f t="shared" si="202"/>
        <v>-981969.27368399501</v>
      </c>
      <c r="AV219" s="311"/>
      <c r="AW219" s="311"/>
      <c r="AX219" s="311"/>
      <c r="AY219" s="311"/>
      <c r="AZ219" s="43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65"/>
      <c r="BX219" s="43"/>
      <c r="BY219" s="43"/>
      <c r="BZ219" s="311"/>
      <c r="CA219" s="43"/>
      <c r="CB219" s="43"/>
      <c r="CC219" s="43"/>
      <c r="CD219" s="43"/>
      <c r="CE219" s="43"/>
      <c r="CF219" s="43"/>
      <c r="CG219" s="43"/>
      <c r="CH219" s="43"/>
      <c r="CI219" s="43"/>
      <c r="CJ219" s="438">
        <f t="shared" si="203"/>
        <v>4468195958.2087755</v>
      </c>
      <c r="CK219" s="43">
        <f t="shared" si="204"/>
        <v>4201968000</v>
      </c>
      <c r="CL219" s="43">
        <f t="shared" si="204"/>
        <v>4461136000</v>
      </c>
      <c r="CM219" s="44">
        <f t="shared" si="191"/>
        <v>63029520</v>
      </c>
      <c r="CN219" s="44">
        <f t="shared" si="192"/>
        <v>44611360</v>
      </c>
      <c r="CO219" s="44">
        <f t="shared" si="193"/>
        <v>99103000</v>
      </c>
      <c r="CP219" s="44">
        <f t="shared" si="194"/>
        <v>87679541.666666672</v>
      </c>
      <c r="CQ219" s="43">
        <f t="shared" si="205"/>
        <v>4736288749.6184254</v>
      </c>
    </row>
    <row r="220" spans="1:95">
      <c r="A220" s="3">
        <f t="shared" si="195"/>
        <v>181</v>
      </c>
      <c r="B220" s="263">
        <v>9</v>
      </c>
      <c r="C220" s="264" t="s">
        <v>180</v>
      </c>
      <c r="D220" s="299">
        <v>21</v>
      </c>
      <c r="E220" s="266"/>
      <c r="F220" s="41" t="s">
        <v>84</v>
      </c>
      <c r="G220" s="267">
        <f t="shared" si="170"/>
        <v>132</v>
      </c>
      <c r="H220" s="267">
        <f t="shared" si="171"/>
        <v>112</v>
      </c>
      <c r="I220" s="268">
        <f t="shared" si="172"/>
        <v>27506142.120000001</v>
      </c>
      <c r="J220" s="268">
        <f t="shared" si="173"/>
        <v>3</v>
      </c>
      <c r="K220" s="269">
        <f t="shared" si="174"/>
        <v>1.1000000000000001</v>
      </c>
      <c r="L220" s="319">
        <f t="shared" si="233"/>
        <v>1.03</v>
      </c>
      <c r="M220" s="271">
        <f t="shared" si="176"/>
        <v>26042421.828966226</v>
      </c>
      <c r="N220" s="271">
        <f t="shared" si="177"/>
        <v>29353970.360583872</v>
      </c>
      <c r="O220" s="271">
        <f t="shared" si="178"/>
        <v>31164459.021960001</v>
      </c>
      <c r="P220" s="271">
        <f t="shared" si="179"/>
        <v>33086614.662375297</v>
      </c>
      <c r="Q220" s="271">
        <f t="shared" si="196"/>
        <v>37168034.651133522</v>
      </c>
      <c r="R220" s="272">
        <f t="shared" si="180"/>
        <v>31164459.021960001</v>
      </c>
      <c r="S220" s="271">
        <f t="shared" si="180"/>
        <v>33086614.662375297</v>
      </c>
      <c r="T220" s="271">
        <f t="shared" si="181"/>
        <v>35127324.656754412</v>
      </c>
      <c r="U220" s="271">
        <f t="shared" si="197"/>
        <v>41760683.920283727</v>
      </c>
      <c r="V220" s="271"/>
      <c r="W220" s="271">
        <f t="shared" si="182"/>
        <v>2916751244.8442173</v>
      </c>
      <c r="X220" s="271">
        <f t="shared" si="183"/>
        <v>3287644680.3853936</v>
      </c>
      <c r="Y220" s="271">
        <f t="shared" si="184"/>
        <v>3490419410.4595203</v>
      </c>
      <c r="Z220" s="272">
        <f t="shared" si="198"/>
        <v>3705700842.1860332</v>
      </c>
      <c r="AA220" s="272">
        <f t="shared" si="199"/>
        <v>4162819880.9269543</v>
      </c>
      <c r="AB220" s="272">
        <f t="shared" si="185"/>
        <v>3490419410.4595203</v>
      </c>
      <c r="AC220" s="271">
        <f t="shared" si="186"/>
        <v>3705700842.1860332</v>
      </c>
      <c r="AD220" s="271">
        <f t="shared" si="200"/>
        <v>3934260361.5564942</v>
      </c>
      <c r="AE220" s="271">
        <f t="shared" si="201"/>
        <v>4677196599.0717773</v>
      </c>
      <c r="AF220" s="271"/>
      <c r="AG220" s="33" t="str">
        <f t="shared" si="187"/>
        <v>BERTAHAP</v>
      </c>
      <c r="AH220" s="273">
        <f t="shared" si="188"/>
        <v>0</v>
      </c>
      <c r="AI220" s="274">
        <v>2</v>
      </c>
      <c r="AJ220" s="275"/>
      <c r="AK220" s="271" t="e">
        <f>IF(AJ220&gt;#REF!,"LB","KR")</f>
        <v>#REF!</v>
      </c>
      <c r="AL220" s="52">
        <f t="shared" si="189"/>
        <v>3208427000</v>
      </c>
      <c r="AM220" s="52">
        <f t="shared" si="189"/>
        <v>3616410000</v>
      </c>
      <c r="AN220" s="52">
        <f t="shared" si="189"/>
        <v>3839462000</v>
      </c>
      <c r="AO220" s="438">
        <f t="shared" si="169"/>
        <v>4076271000</v>
      </c>
      <c r="AP220" s="438">
        <f t="shared" si="190"/>
        <v>3839462000</v>
      </c>
      <c r="AQ220" s="52">
        <f t="shared" si="190"/>
        <v>4076271000</v>
      </c>
      <c r="AR220" s="52">
        <f t="shared" si="190"/>
        <v>4327687000</v>
      </c>
      <c r="AS220" s="43"/>
      <c r="AT220" s="43"/>
      <c r="AU220" s="311">
        <f t="shared" si="202"/>
        <v>151283.78166000172</v>
      </c>
      <c r="AV220" s="311"/>
      <c r="AW220" s="311"/>
      <c r="AX220" s="311"/>
      <c r="AY220" s="311"/>
      <c r="AZ220" s="43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65"/>
      <c r="BX220" s="466"/>
      <c r="BY220" s="43"/>
      <c r="BZ220" s="311"/>
      <c r="CA220" s="43"/>
      <c r="CB220" s="43"/>
      <c r="CC220" s="43"/>
      <c r="CD220" s="43"/>
      <c r="CE220" s="43"/>
      <c r="CF220" s="43"/>
      <c r="CG220" s="43"/>
      <c r="CH220" s="43"/>
      <c r="CI220" s="43"/>
      <c r="CJ220" s="438">
        <f t="shared" si="203"/>
        <v>4327686097.1377401</v>
      </c>
      <c r="CK220" s="43">
        <f t="shared" si="204"/>
        <v>4069830000</v>
      </c>
      <c r="CL220" s="43">
        <f t="shared" si="204"/>
        <v>4320848000</v>
      </c>
      <c r="CM220" s="44">
        <f t="shared" si="191"/>
        <v>61047450</v>
      </c>
      <c r="CN220" s="44">
        <f t="shared" si="192"/>
        <v>43208480</v>
      </c>
      <c r="CO220" s="44">
        <f t="shared" si="193"/>
        <v>95986550</v>
      </c>
      <c r="CP220" s="44">
        <f t="shared" si="194"/>
        <v>84922312.5</v>
      </c>
      <c r="CQ220" s="43">
        <f t="shared" si="205"/>
        <v>4587348103.9832172</v>
      </c>
    </row>
    <row r="221" spans="1:95">
      <c r="A221" s="3">
        <f t="shared" si="195"/>
        <v>182</v>
      </c>
      <c r="B221" s="263">
        <v>1</v>
      </c>
      <c r="C221" s="264" t="s">
        <v>181</v>
      </c>
      <c r="D221" s="265" t="s">
        <v>29</v>
      </c>
      <c r="E221" s="266"/>
      <c r="F221" s="41" t="s">
        <v>74</v>
      </c>
      <c r="G221" s="267">
        <f t="shared" si="170"/>
        <v>85</v>
      </c>
      <c r="H221" s="267">
        <f t="shared" si="171"/>
        <v>74</v>
      </c>
      <c r="I221" s="268">
        <f t="shared" si="172"/>
        <v>27506142.120000001</v>
      </c>
      <c r="J221" s="268">
        <f t="shared" si="173"/>
        <v>1</v>
      </c>
      <c r="K221" s="269">
        <f t="shared" si="174"/>
        <v>1.06</v>
      </c>
      <c r="L221" s="270">
        <f t="shared" ref="L221:L238" si="234">SUMIF($AR$4:$AR$22,D221,$AY$4:$AY$22)</f>
        <v>1.02</v>
      </c>
      <c r="M221" s="271">
        <f t="shared" si="176"/>
        <v>24851779.771825496</v>
      </c>
      <c r="N221" s="271">
        <f t="shared" si="177"/>
        <v>28011926.525916401</v>
      </c>
      <c r="O221" s="271">
        <f t="shared" si="178"/>
        <v>29739640.860144004</v>
      </c>
      <c r="P221" s="271">
        <f t="shared" si="179"/>
        <v>31573916.83403369</v>
      </c>
      <c r="Q221" s="271">
        <f t="shared" si="196"/>
        <v>35468737.038663335</v>
      </c>
      <c r="R221" s="272">
        <f t="shared" si="180"/>
        <v>29739640.860144004</v>
      </c>
      <c r="S221" s="271">
        <f t="shared" si="180"/>
        <v>31573916.83403369</v>
      </c>
      <c r="T221" s="271">
        <f t="shared" si="181"/>
        <v>33521326.93634852</v>
      </c>
      <c r="U221" s="271">
        <f t="shared" si="197"/>
        <v>39851413.463910654</v>
      </c>
      <c r="V221" s="271"/>
      <c r="W221" s="271">
        <f t="shared" si="182"/>
        <v>1839031703.1150868</v>
      </c>
      <c r="X221" s="271">
        <f t="shared" si="183"/>
        <v>2072882562.9178138</v>
      </c>
      <c r="Y221" s="271">
        <f t="shared" si="184"/>
        <v>2200733423.6506562</v>
      </c>
      <c r="Z221" s="272">
        <f t="shared" si="198"/>
        <v>2336469845.718493</v>
      </c>
      <c r="AA221" s="272">
        <f t="shared" si="199"/>
        <v>2624686540.8610868</v>
      </c>
      <c r="AB221" s="272">
        <f t="shared" si="185"/>
        <v>2200733423.6506562</v>
      </c>
      <c r="AC221" s="271">
        <f t="shared" si="186"/>
        <v>2336469845.718493</v>
      </c>
      <c r="AD221" s="271">
        <f t="shared" si="200"/>
        <v>2480578193.2897906</v>
      </c>
      <c r="AE221" s="271">
        <f t="shared" si="201"/>
        <v>2949004596.3293886</v>
      </c>
      <c r="AF221" s="271"/>
      <c r="AG221" s="33" t="str">
        <f t="shared" si="187"/>
        <v>BERTAHAP</v>
      </c>
      <c r="AH221" s="273">
        <f t="shared" si="188"/>
        <v>0</v>
      </c>
      <c r="AI221" s="274">
        <v>2</v>
      </c>
      <c r="AJ221" s="275"/>
      <c r="AK221" s="271" t="e">
        <f>IF(AJ221&gt;#REF!,"LB","KR")</f>
        <v>#REF!</v>
      </c>
      <c r="AL221" s="52">
        <f t="shared" si="189"/>
        <v>2022935000</v>
      </c>
      <c r="AM221" s="52">
        <f t="shared" si="189"/>
        <v>2280171000</v>
      </c>
      <c r="AN221" s="52">
        <f t="shared" si="189"/>
        <v>2420807000</v>
      </c>
      <c r="AO221" s="438">
        <f t="shared" si="169"/>
        <v>2570117000</v>
      </c>
      <c r="AP221" s="438">
        <f t="shared" si="190"/>
        <v>2420807000</v>
      </c>
      <c r="AQ221" s="52">
        <f t="shared" si="190"/>
        <v>2570117000</v>
      </c>
      <c r="AR221" s="52">
        <f t="shared" si="190"/>
        <v>2728637000</v>
      </c>
      <c r="AS221" s="43"/>
      <c r="AT221" s="43"/>
      <c r="AU221" s="311">
        <f t="shared" si="202"/>
        <v>-1273534.3801559955</v>
      </c>
      <c r="AV221" s="311"/>
      <c r="AW221" s="311"/>
      <c r="AX221" s="311"/>
      <c r="AY221" s="311"/>
      <c r="AZ221" s="43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65"/>
      <c r="BX221" s="43"/>
      <c r="BY221" s="43"/>
      <c r="BZ221" s="311"/>
      <c r="CA221" s="43"/>
      <c r="CB221" s="43"/>
      <c r="CC221" s="43"/>
      <c r="CD221" s="43"/>
      <c r="CE221" s="43"/>
      <c r="CF221" s="43"/>
      <c r="CG221" s="43"/>
      <c r="CH221" s="43"/>
      <c r="CI221" s="43"/>
      <c r="CJ221" s="438">
        <f t="shared" si="203"/>
        <v>2728635954.0171294</v>
      </c>
      <c r="CK221" s="43">
        <f t="shared" si="204"/>
        <v>2566056000</v>
      </c>
      <c r="CL221" s="43">
        <f t="shared" si="204"/>
        <v>2724325000</v>
      </c>
      <c r="CM221" s="44">
        <f t="shared" si="191"/>
        <v>38490840</v>
      </c>
      <c r="CN221" s="44">
        <f t="shared" si="192"/>
        <v>27243250</v>
      </c>
      <c r="CO221" s="44">
        <f t="shared" si="193"/>
        <v>60520175</v>
      </c>
      <c r="CP221" s="44">
        <f t="shared" si="194"/>
        <v>53544104.166666664</v>
      </c>
      <c r="CQ221" s="43">
        <f t="shared" si="205"/>
        <v>2892355186.6170893</v>
      </c>
    </row>
    <row r="222" spans="1:95">
      <c r="A222" s="3">
        <f t="shared" si="195"/>
        <v>183</v>
      </c>
      <c r="B222" s="263">
        <v>2</v>
      </c>
      <c r="C222" s="264" t="s">
        <v>181</v>
      </c>
      <c r="D222" s="265" t="s">
        <v>32</v>
      </c>
      <c r="E222" s="266"/>
      <c r="F222" s="41" t="s">
        <v>56</v>
      </c>
      <c r="G222" s="267">
        <f t="shared" si="170"/>
        <v>85</v>
      </c>
      <c r="H222" s="267">
        <f t="shared" si="171"/>
        <v>74</v>
      </c>
      <c r="I222" s="268">
        <f t="shared" si="172"/>
        <v>27506142.120000001</v>
      </c>
      <c r="J222" s="268">
        <f t="shared" si="173"/>
        <v>1</v>
      </c>
      <c r="K222" s="269">
        <f t="shared" si="174"/>
        <v>1.06</v>
      </c>
      <c r="L222" s="270">
        <f t="shared" si="234"/>
        <v>1.02</v>
      </c>
      <c r="M222" s="271">
        <f t="shared" si="176"/>
        <v>24851779.771825496</v>
      </c>
      <c r="N222" s="271">
        <f t="shared" si="177"/>
        <v>28011926.525916401</v>
      </c>
      <c r="O222" s="271">
        <f t="shared" si="178"/>
        <v>29739640.860144004</v>
      </c>
      <c r="P222" s="271">
        <f t="shared" si="179"/>
        <v>31573916.83403369</v>
      </c>
      <c r="Q222" s="271">
        <f t="shared" si="196"/>
        <v>35468737.038663335</v>
      </c>
      <c r="R222" s="272">
        <f t="shared" si="180"/>
        <v>29739640.860144004</v>
      </c>
      <c r="S222" s="271">
        <f t="shared" si="180"/>
        <v>31573916.83403369</v>
      </c>
      <c r="T222" s="271">
        <f t="shared" si="181"/>
        <v>33521326.93634852</v>
      </c>
      <c r="U222" s="271">
        <f t="shared" si="197"/>
        <v>39851413.463910654</v>
      </c>
      <c r="V222" s="271"/>
      <c r="W222" s="271">
        <f t="shared" si="182"/>
        <v>1839031703.1150868</v>
      </c>
      <c r="X222" s="271">
        <f t="shared" si="183"/>
        <v>2072882562.9178138</v>
      </c>
      <c r="Y222" s="271">
        <f t="shared" si="184"/>
        <v>2200733423.6506562</v>
      </c>
      <c r="Z222" s="272">
        <f t="shared" si="198"/>
        <v>2336469845.718493</v>
      </c>
      <c r="AA222" s="272">
        <f t="shared" si="199"/>
        <v>2624686540.8610868</v>
      </c>
      <c r="AB222" s="272">
        <f t="shared" si="185"/>
        <v>2200733423.6506562</v>
      </c>
      <c r="AC222" s="271">
        <f t="shared" si="186"/>
        <v>2336469845.718493</v>
      </c>
      <c r="AD222" s="271">
        <f t="shared" si="200"/>
        <v>2480578193.2897906</v>
      </c>
      <c r="AE222" s="271">
        <f t="shared" si="201"/>
        <v>2949004596.3293886</v>
      </c>
      <c r="AF222" s="271"/>
      <c r="AG222" s="33" t="str">
        <f t="shared" si="187"/>
        <v>BERTAHAP</v>
      </c>
      <c r="AH222" s="273">
        <f t="shared" si="188"/>
        <v>0</v>
      </c>
      <c r="AI222" s="274">
        <v>2</v>
      </c>
      <c r="AJ222" s="275"/>
      <c r="AK222" s="271" t="e">
        <f>IF(AJ222&gt;#REF!,"LB","KR")</f>
        <v>#REF!</v>
      </c>
      <c r="AL222" s="52">
        <f t="shared" si="189"/>
        <v>2022935000</v>
      </c>
      <c r="AM222" s="52">
        <f t="shared" si="189"/>
        <v>2280171000</v>
      </c>
      <c r="AN222" s="52">
        <f t="shared" si="189"/>
        <v>2420807000</v>
      </c>
      <c r="AO222" s="438">
        <f t="shared" si="169"/>
        <v>2570117000</v>
      </c>
      <c r="AP222" s="438">
        <f t="shared" si="190"/>
        <v>2420807000</v>
      </c>
      <c r="AQ222" s="52">
        <f t="shared" si="190"/>
        <v>2570117000</v>
      </c>
      <c r="AR222" s="52">
        <f t="shared" si="190"/>
        <v>2728637000</v>
      </c>
      <c r="AS222" s="43"/>
      <c r="AT222" s="43"/>
      <c r="AU222" s="311">
        <f t="shared" si="202"/>
        <v>-1273534.3801559955</v>
      </c>
      <c r="AV222" s="311"/>
      <c r="AW222" s="311"/>
      <c r="AX222" s="311"/>
      <c r="AY222" s="311"/>
      <c r="AZ222" s="43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65"/>
      <c r="BX222" s="43"/>
      <c r="BY222" s="43"/>
      <c r="BZ222" s="311"/>
      <c r="CA222" s="43"/>
      <c r="CB222" s="43"/>
      <c r="CC222" s="43"/>
      <c r="CD222" s="43"/>
      <c r="CE222" s="43"/>
      <c r="CF222" s="43"/>
      <c r="CG222" s="43"/>
      <c r="CH222" s="43"/>
      <c r="CI222" s="43"/>
      <c r="CJ222" s="438">
        <f t="shared" si="203"/>
        <v>2728635954.0171294</v>
      </c>
      <c r="CK222" s="43">
        <f t="shared" si="204"/>
        <v>2566056000</v>
      </c>
      <c r="CL222" s="43">
        <f t="shared" si="204"/>
        <v>2724325000</v>
      </c>
      <c r="CM222" s="44">
        <f t="shared" si="191"/>
        <v>38490840</v>
      </c>
      <c r="CN222" s="44">
        <f t="shared" si="192"/>
        <v>27243250</v>
      </c>
      <c r="CO222" s="44">
        <f t="shared" si="193"/>
        <v>60520175</v>
      </c>
      <c r="CP222" s="44">
        <f t="shared" si="194"/>
        <v>53544104.166666664</v>
      </c>
      <c r="CQ222" s="43">
        <f t="shared" si="205"/>
        <v>2892355186.6170893</v>
      </c>
    </row>
    <row r="223" spans="1:95">
      <c r="A223" s="3">
        <f t="shared" si="195"/>
        <v>184</v>
      </c>
      <c r="B223" s="263">
        <v>3</v>
      </c>
      <c r="C223" s="264" t="s">
        <v>181</v>
      </c>
      <c r="D223" s="265" t="s">
        <v>38</v>
      </c>
      <c r="E223" s="266"/>
      <c r="F223" s="41" t="s">
        <v>58</v>
      </c>
      <c r="G223" s="267">
        <f t="shared" si="170"/>
        <v>101</v>
      </c>
      <c r="H223" s="267">
        <f t="shared" si="171"/>
        <v>90</v>
      </c>
      <c r="I223" s="268">
        <f t="shared" si="172"/>
        <v>27506142.120000001</v>
      </c>
      <c r="J223" s="268">
        <f t="shared" si="173"/>
        <v>1</v>
      </c>
      <c r="K223" s="269">
        <f t="shared" si="174"/>
        <v>1.06</v>
      </c>
      <c r="L223" s="270">
        <f t="shared" si="234"/>
        <v>1.02</v>
      </c>
      <c r="M223" s="271">
        <f t="shared" si="176"/>
        <v>24851779.771825496</v>
      </c>
      <c r="N223" s="271">
        <f t="shared" si="177"/>
        <v>28011926.525916401</v>
      </c>
      <c r="O223" s="271">
        <f t="shared" si="178"/>
        <v>29739640.860144004</v>
      </c>
      <c r="P223" s="271">
        <f t="shared" si="179"/>
        <v>31573916.83403369</v>
      </c>
      <c r="Q223" s="271">
        <f t="shared" si="196"/>
        <v>35468737.038663335</v>
      </c>
      <c r="R223" s="272">
        <f t="shared" si="180"/>
        <v>29739640.860144004</v>
      </c>
      <c r="S223" s="271">
        <f t="shared" si="180"/>
        <v>31573916.83403369</v>
      </c>
      <c r="T223" s="271">
        <f t="shared" si="181"/>
        <v>33521326.93634852</v>
      </c>
      <c r="U223" s="271">
        <f t="shared" si="197"/>
        <v>39851413.463910654</v>
      </c>
      <c r="V223" s="271"/>
      <c r="W223" s="271">
        <f t="shared" si="182"/>
        <v>2236660179.4642944</v>
      </c>
      <c r="X223" s="271">
        <f t="shared" si="183"/>
        <v>2521073387.3324761</v>
      </c>
      <c r="Y223" s="271">
        <f t="shared" si="184"/>
        <v>2676567677.4129605</v>
      </c>
      <c r="Z223" s="272">
        <f t="shared" si="198"/>
        <v>2841652515.0630322</v>
      </c>
      <c r="AA223" s="272">
        <f t="shared" si="199"/>
        <v>3192186333.4797001</v>
      </c>
      <c r="AB223" s="272">
        <f t="shared" si="185"/>
        <v>2676567677.4129605</v>
      </c>
      <c r="AC223" s="271">
        <f t="shared" si="186"/>
        <v>2841652515.0630322</v>
      </c>
      <c r="AD223" s="271">
        <f t="shared" si="200"/>
        <v>3016919424.2713666</v>
      </c>
      <c r="AE223" s="271">
        <f t="shared" si="201"/>
        <v>3586627211.7519588</v>
      </c>
      <c r="AF223" s="271"/>
      <c r="AG223" s="33" t="str">
        <f t="shared" si="187"/>
        <v>BERTAHAP</v>
      </c>
      <c r="AH223" s="273">
        <f t="shared" si="188"/>
        <v>0</v>
      </c>
      <c r="AI223" s="274">
        <v>2</v>
      </c>
      <c r="AJ223" s="275"/>
      <c r="AK223" s="271" t="e">
        <f>IF(AJ223&gt;#REF!,"LB","KR")</f>
        <v>#REF!</v>
      </c>
      <c r="AL223" s="52">
        <f t="shared" si="189"/>
        <v>2460327000</v>
      </c>
      <c r="AM223" s="52">
        <f t="shared" si="189"/>
        <v>2773181000</v>
      </c>
      <c r="AN223" s="52">
        <f t="shared" si="189"/>
        <v>2944225000</v>
      </c>
      <c r="AO223" s="438">
        <f t="shared" si="169"/>
        <v>3125818000</v>
      </c>
      <c r="AP223" s="438">
        <f t="shared" si="190"/>
        <v>2944225000</v>
      </c>
      <c r="AQ223" s="52">
        <f t="shared" si="190"/>
        <v>3125818000</v>
      </c>
      <c r="AR223" s="52">
        <f t="shared" si="190"/>
        <v>3318612000</v>
      </c>
      <c r="AS223" s="43"/>
      <c r="AT223" s="43"/>
      <c r="AU223" s="311">
        <f t="shared" si="202"/>
        <v>-1273534.3801559955</v>
      </c>
      <c r="AV223" s="311"/>
      <c r="AW223" s="311"/>
      <c r="AX223" s="311"/>
      <c r="AY223" s="311"/>
      <c r="AZ223" s="43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65"/>
      <c r="BX223" s="43"/>
      <c r="BY223" s="43"/>
      <c r="BZ223" s="311"/>
      <c r="CA223" s="43"/>
      <c r="CB223" s="43"/>
      <c r="CC223" s="43"/>
      <c r="CD223" s="43"/>
      <c r="CE223" s="43"/>
      <c r="CF223" s="43"/>
      <c r="CG223" s="43"/>
      <c r="CH223" s="43"/>
      <c r="CI223" s="43"/>
      <c r="CJ223" s="438">
        <f t="shared" si="203"/>
        <v>3318611324.1202307</v>
      </c>
      <c r="CK223" s="43">
        <f t="shared" si="204"/>
        <v>3120879000</v>
      </c>
      <c r="CL223" s="43">
        <f t="shared" si="204"/>
        <v>3313368000</v>
      </c>
      <c r="CM223" s="44">
        <f t="shared" si="191"/>
        <v>46813185</v>
      </c>
      <c r="CN223" s="44">
        <f t="shared" si="192"/>
        <v>33133680</v>
      </c>
      <c r="CO223" s="44">
        <f t="shared" si="193"/>
        <v>73605625</v>
      </c>
      <c r="CP223" s="44">
        <f t="shared" si="194"/>
        <v>65121208.333333336</v>
      </c>
      <c r="CQ223" s="43">
        <f t="shared" si="205"/>
        <v>3517729022.7748499</v>
      </c>
    </row>
    <row r="224" spans="1:95">
      <c r="A224" s="3">
        <f t="shared" si="195"/>
        <v>185</v>
      </c>
      <c r="B224" s="263">
        <v>4</v>
      </c>
      <c r="C224" s="264" t="s">
        <v>181</v>
      </c>
      <c r="D224" s="265" t="s">
        <v>44</v>
      </c>
      <c r="E224" s="266"/>
      <c r="F224" s="41" t="s">
        <v>60</v>
      </c>
      <c r="G224" s="267">
        <f t="shared" si="170"/>
        <v>101</v>
      </c>
      <c r="H224" s="267">
        <f t="shared" si="171"/>
        <v>90</v>
      </c>
      <c r="I224" s="268">
        <f t="shared" si="172"/>
        <v>27506142.120000001</v>
      </c>
      <c r="J224" s="268">
        <f t="shared" si="173"/>
        <v>1</v>
      </c>
      <c r="K224" s="269">
        <f t="shared" si="174"/>
        <v>1.06</v>
      </c>
      <c r="L224" s="270">
        <f t="shared" si="234"/>
        <v>1.02</v>
      </c>
      <c r="M224" s="271">
        <f t="shared" si="176"/>
        <v>24851779.771825496</v>
      </c>
      <c r="N224" s="271">
        <f t="shared" si="177"/>
        <v>28011926.525916401</v>
      </c>
      <c r="O224" s="271">
        <f t="shared" si="178"/>
        <v>29739640.860144004</v>
      </c>
      <c r="P224" s="271">
        <f t="shared" si="179"/>
        <v>31573916.83403369</v>
      </c>
      <c r="Q224" s="271">
        <f t="shared" si="196"/>
        <v>35468737.038663335</v>
      </c>
      <c r="R224" s="272">
        <f t="shared" si="180"/>
        <v>29739640.860144004</v>
      </c>
      <c r="S224" s="271">
        <f t="shared" si="180"/>
        <v>31573916.83403369</v>
      </c>
      <c r="T224" s="271">
        <f t="shared" si="181"/>
        <v>33521326.93634852</v>
      </c>
      <c r="U224" s="271">
        <f t="shared" si="197"/>
        <v>39851413.463910654</v>
      </c>
      <c r="V224" s="271"/>
      <c r="W224" s="271">
        <f t="shared" si="182"/>
        <v>2236660179.4642944</v>
      </c>
      <c r="X224" s="271">
        <f t="shared" si="183"/>
        <v>2521073387.3324761</v>
      </c>
      <c r="Y224" s="271">
        <f t="shared" si="184"/>
        <v>2676567677.4129605</v>
      </c>
      <c r="Z224" s="272">
        <f t="shared" si="198"/>
        <v>2841652515.0630322</v>
      </c>
      <c r="AA224" s="272">
        <f t="shared" si="199"/>
        <v>3192186333.4797001</v>
      </c>
      <c r="AB224" s="272">
        <f t="shared" si="185"/>
        <v>2676567677.4129605</v>
      </c>
      <c r="AC224" s="271">
        <f t="shared" si="186"/>
        <v>2841652515.0630322</v>
      </c>
      <c r="AD224" s="271">
        <f t="shared" si="200"/>
        <v>3016919424.2713666</v>
      </c>
      <c r="AE224" s="271">
        <f t="shared" si="201"/>
        <v>3586627211.7519588</v>
      </c>
      <c r="AF224" s="271"/>
      <c r="AG224" s="33" t="str">
        <f t="shared" si="187"/>
        <v>BERTAHAP</v>
      </c>
      <c r="AH224" s="273">
        <f t="shared" si="188"/>
        <v>0</v>
      </c>
      <c r="AI224" s="274">
        <v>2</v>
      </c>
      <c r="AJ224" s="275"/>
      <c r="AK224" s="271" t="e">
        <f>IF(AJ224&gt;#REF!,"LB","KR")</f>
        <v>#REF!</v>
      </c>
      <c r="AL224" s="52">
        <f t="shared" si="189"/>
        <v>2460327000</v>
      </c>
      <c r="AM224" s="52">
        <f t="shared" si="189"/>
        <v>2773181000</v>
      </c>
      <c r="AN224" s="52">
        <f t="shared" si="189"/>
        <v>2944225000</v>
      </c>
      <c r="AO224" s="438">
        <f t="shared" si="169"/>
        <v>3125818000</v>
      </c>
      <c r="AP224" s="438">
        <f t="shared" si="190"/>
        <v>2944225000</v>
      </c>
      <c r="AQ224" s="52">
        <f t="shared" si="190"/>
        <v>3125818000</v>
      </c>
      <c r="AR224" s="52">
        <f t="shared" si="190"/>
        <v>3318612000</v>
      </c>
      <c r="AS224" s="43"/>
      <c r="AT224" s="43"/>
      <c r="AU224" s="311">
        <f t="shared" si="202"/>
        <v>-1273534.3801559955</v>
      </c>
      <c r="AV224" s="311"/>
      <c r="AW224" s="311"/>
      <c r="AX224" s="311"/>
      <c r="AY224" s="311"/>
      <c r="AZ224" s="43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65"/>
      <c r="BX224" s="43"/>
      <c r="BY224" s="43"/>
      <c r="BZ224" s="311"/>
      <c r="CA224" s="43"/>
      <c r="CB224" s="43"/>
      <c r="CC224" s="43"/>
      <c r="CD224" s="43"/>
      <c r="CE224" s="43"/>
      <c r="CF224" s="43"/>
      <c r="CG224" s="43"/>
      <c r="CH224" s="43"/>
      <c r="CI224" s="43"/>
      <c r="CJ224" s="438">
        <f t="shared" si="203"/>
        <v>3318611324.1202307</v>
      </c>
      <c r="CK224" s="43">
        <f t="shared" si="204"/>
        <v>3120879000</v>
      </c>
      <c r="CL224" s="43">
        <f t="shared" si="204"/>
        <v>3313368000</v>
      </c>
      <c r="CM224" s="44">
        <f t="shared" si="191"/>
        <v>46813185</v>
      </c>
      <c r="CN224" s="44">
        <f t="shared" si="192"/>
        <v>33133680</v>
      </c>
      <c r="CO224" s="44">
        <f t="shared" si="193"/>
        <v>73605625</v>
      </c>
      <c r="CP224" s="44">
        <f t="shared" si="194"/>
        <v>65121208.333333336</v>
      </c>
      <c r="CQ224" s="43">
        <f t="shared" si="205"/>
        <v>3517729022.7748499</v>
      </c>
    </row>
    <row r="225" spans="1:95">
      <c r="A225" s="3">
        <f t="shared" si="195"/>
        <v>186</v>
      </c>
      <c r="B225" s="263">
        <v>5</v>
      </c>
      <c r="C225" s="264" t="s">
        <v>181</v>
      </c>
      <c r="D225" s="299">
        <v>11</v>
      </c>
      <c r="E225" s="266"/>
      <c r="F225" s="41" t="s">
        <v>62</v>
      </c>
      <c r="G225" s="267">
        <f t="shared" si="170"/>
        <v>101</v>
      </c>
      <c r="H225" s="267">
        <f t="shared" si="171"/>
        <v>90</v>
      </c>
      <c r="I225" s="268">
        <f t="shared" si="172"/>
        <v>27506142.120000001</v>
      </c>
      <c r="J225" s="268">
        <f t="shared" si="173"/>
        <v>1</v>
      </c>
      <c r="K225" s="269">
        <f t="shared" si="174"/>
        <v>1.06</v>
      </c>
      <c r="L225" s="270">
        <f t="shared" si="234"/>
        <v>1.02</v>
      </c>
      <c r="M225" s="271">
        <f t="shared" si="176"/>
        <v>24851779.771825496</v>
      </c>
      <c r="N225" s="271">
        <f t="shared" si="177"/>
        <v>28011926.525916401</v>
      </c>
      <c r="O225" s="271">
        <f t="shared" si="178"/>
        <v>29739640.860144004</v>
      </c>
      <c r="P225" s="271">
        <f t="shared" si="179"/>
        <v>31573916.83403369</v>
      </c>
      <c r="Q225" s="271">
        <f t="shared" si="196"/>
        <v>35468737.038663335</v>
      </c>
      <c r="R225" s="272">
        <f t="shared" si="180"/>
        <v>29739640.860144004</v>
      </c>
      <c r="S225" s="271">
        <f t="shared" si="180"/>
        <v>31573916.83403369</v>
      </c>
      <c r="T225" s="271">
        <f t="shared" si="181"/>
        <v>33521326.93634852</v>
      </c>
      <c r="U225" s="271">
        <f t="shared" si="197"/>
        <v>39851413.463910654</v>
      </c>
      <c r="V225" s="271"/>
      <c r="W225" s="271">
        <f t="shared" si="182"/>
        <v>2236660179.4642944</v>
      </c>
      <c r="X225" s="271">
        <f t="shared" si="183"/>
        <v>2521073387.3324761</v>
      </c>
      <c r="Y225" s="271">
        <f t="shared" si="184"/>
        <v>2676567677.4129605</v>
      </c>
      <c r="Z225" s="272">
        <f t="shared" si="198"/>
        <v>2841652515.0630322</v>
      </c>
      <c r="AA225" s="272">
        <f t="shared" si="199"/>
        <v>3192186333.4797001</v>
      </c>
      <c r="AB225" s="272">
        <f t="shared" si="185"/>
        <v>2676567677.4129605</v>
      </c>
      <c r="AC225" s="271">
        <f t="shared" si="186"/>
        <v>2841652515.0630322</v>
      </c>
      <c r="AD225" s="271">
        <f t="shared" si="200"/>
        <v>3016919424.2713666</v>
      </c>
      <c r="AE225" s="271">
        <f t="shared" si="201"/>
        <v>3586627211.7519588</v>
      </c>
      <c r="AF225" s="271"/>
      <c r="AG225" s="33" t="str">
        <f t="shared" si="187"/>
        <v>BERTAHAP</v>
      </c>
      <c r="AH225" s="273">
        <f t="shared" si="188"/>
        <v>0</v>
      </c>
      <c r="AI225" s="274">
        <v>2</v>
      </c>
      <c r="AJ225" s="275"/>
      <c r="AK225" s="271" t="e">
        <f>IF(AJ225&gt;#REF!,"LB","KR")</f>
        <v>#REF!</v>
      </c>
      <c r="AL225" s="52">
        <f t="shared" si="189"/>
        <v>2460327000</v>
      </c>
      <c r="AM225" s="52">
        <f t="shared" si="189"/>
        <v>2773181000</v>
      </c>
      <c r="AN225" s="52">
        <f t="shared" si="189"/>
        <v>2944225000</v>
      </c>
      <c r="AO225" s="438">
        <f t="shared" si="169"/>
        <v>3125818000</v>
      </c>
      <c r="AP225" s="438">
        <f t="shared" si="190"/>
        <v>2944225000</v>
      </c>
      <c r="AQ225" s="52">
        <f t="shared" si="190"/>
        <v>3125818000</v>
      </c>
      <c r="AR225" s="52">
        <f t="shared" si="190"/>
        <v>3318612000</v>
      </c>
      <c r="AS225" s="43"/>
      <c r="AT225" s="43"/>
      <c r="AU225" s="311">
        <f t="shared" si="202"/>
        <v>-1273534.3801559955</v>
      </c>
      <c r="AV225" s="311"/>
      <c r="AW225" s="311"/>
      <c r="AX225" s="311"/>
      <c r="AY225" s="311"/>
      <c r="AZ225" s="43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65"/>
      <c r="BX225" s="43"/>
      <c r="BY225" s="43"/>
      <c r="BZ225" s="311"/>
      <c r="CA225" s="43"/>
      <c r="CB225" s="43"/>
      <c r="CC225" s="43"/>
      <c r="CD225" s="43"/>
      <c r="CE225" s="43"/>
      <c r="CF225" s="43"/>
      <c r="CG225" s="43"/>
      <c r="CH225" s="43"/>
      <c r="CI225" s="43"/>
      <c r="CJ225" s="438">
        <f t="shared" si="203"/>
        <v>3318611324.1202307</v>
      </c>
      <c r="CK225" s="43">
        <f t="shared" si="204"/>
        <v>3120879000</v>
      </c>
      <c r="CL225" s="43">
        <f t="shared" si="204"/>
        <v>3313368000</v>
      </c>
      <c r="CM225" s="44">
        <f t="shared" si="191"/>
        <v>46813185</v>
      </c>
      <c r="CN225" s="44">
        <f t="shared" si="192"/>
        <v>33133680</v>
      </c>
      <c r="CO225" s="44">
        <f t="shared" si="193"/>
        <v>73605625</v>
      </c>
      <c r="CP225" s="44">
        <f t="shared" si="194"/>
        <v>65121208.333333336</v>
      </c>
      <c r="CQ225" s="43">
        <f t="shared" si="205"/>
        <v>3517729022.7748499</v>
      </c>
    </row>
    <row r="226" spans="1:95">
      <c r="A226" s="3">
        <f t="shared" si="195"/>
        <v>187</v>
      </c>
      <c r="B226" s="263">
        <v>6</v>
      </c>
      <c r="C226" s="264" t="s">
        <v>181</v>
      </c>
      <c r="D226" s="299">
        <v>15</v>
      </c>
      <c r="E226" s="266"/>
      <c r="F226" s="41" t="s">
        <v>64</v>
      </c>
      <c r="G226" s="267">
        <f t="shared" si="170"/>
        <v>101</v>
      </c>
      <c r="H226" s="267">
        <f t="shared" si="171"/>
        <v>90</v>
      </c>
      <c r="I226" s="268">
        <f t="shared" si="172"/>
        <v>27506142.120000001</v>
      </c>
      <c r="J226" s="268">
        <f t="shared" si="173"/>
        <v>1</v>
      </c>
      <c r="K226" s="269">
        <f t="shared" si="174"/>
        <v>1.06</v>
      </c>
      <c r="L226" s="270">
        <f t="shared" si="234"/>
        <v>1.02</v>
      </c>
      <c r="M226" s="271">
        <f t="shared" si="176"/>
        <v>24851779.771825496</v>
      </c>
      <c r="N226" s="271">
        <f t="shared" si="177"/>
        <v>28011926.525916401</v>
      </c>
      <c r="O226" s="271">
        <f t="shared" si="178"/>
        <v>29739640.860144004</v>
      </c>
      <c r="P226" s="271">
        <f t="shared" si="179"/>
        <v>31573916.83403369</v>
      </c>
      <c r="Q226" s="271">
        <f t="shared" si="196"/>
        <v>35468737.038663335</v>
      </c>
      <c r="R226" s="272">
        <f t="shared" si="180"/>
        <v>29739640.860144004</v>
      </c>
      <c r="S226" s="271">
        <f t="shared" si="180"/>
        <v>31573916.83403369</v>
      </c>
      <c r="T226" s="271">
        <f t="shared" si="181"/>
        <v>33521326.93634852</v>
      </c>
      <c r="U226" s="271">
        <f t="shared" si="197"/>
        <v>39851413.463910654</v>
      </c>
      <c r="V226" s="271"/>
      <c r="W226" s="271">
        <f t="shared" si="182"/>
        <v>2236660179.4642944</v>
      </c>
      <c r="X226" s="271">
        <f t="shared" si="183"/>
        <v>2521073387.3324761</v>
      </c>
      <c r="Y226" s="271">
        <f t="shared" si="184"/>
        <v>2676567677.4129605</v>
      </c>
      <c r="Z226" s="272">
        <f t="shared" si="198"/>
        <v>2841652515.0630322</v>
      </c>
      <c r="AA226" s="272">
        <f t="shared" si="199"/>
        <v>3192186333.4797001</v>
      </c>
      <c r="AB226" s="272">
        <f t="shared" si="185"/>
        <v>2676567677.4129605</v>
      </c>
      <c r="AC226" s="271">
        <f t="shared" si="186"/>
        <v>2841652515.0630322</v>
      </c>
      <c r="AD226" s="271">
        <f t="shared" si="200"/>
        <v>3016919424.2713666</v>
      </c>
      <c r="AE226" s="271">
        <f t="shared" si="201"/>
        <v>3586627211.7519588</v>
      </c>
      <c r="AF226" s="271"/>
      <c r="AG226" s="33" t="str">
        <f t="shared" si="187"/>
        <v>BERTAHAP</v>
      </c>
      <c r="AH226" s="273">
        <f t="shared" si="188"/>
        <v>0</v>
      </c>
      <c r="AI226" s="274">
        <v>2</v>
      </c>
      <c r="AJ226" s="275"/>
      <c r="AK226" s="271" t="e">
        <f>IF(AJ226&gt;#REF!,"LB","KR")</f>
        <v>#REF!</v>
      </c>
      <c r="AL226" s="52">
        <f t="shared" si="189"/>
        <v>2460327000</v>
      </c>
      <c r="AM226" s="52">
        <f t="shared" si="189"/>
        <v>2773181000</v>
      </c>
      <c r="AN226" s="52">
        <f t="shared" si="189"/>
        <v>2944225000</v>
      </c>
      <c r="AO226" s="438">
        <f t="shared" si="169"/>
        <v>3125818000</v>
      </c>
      <c r="AP226" s="438">
        <f t="shared" si="190"/>
        <v>2944225000</v>
      </c>
      <c r="AQ226" s="52">
        <f t="shared" si="190"/>
        <v>3125818000</v>
      </c>
      <c r="AR226" s="52">
        <f t="shared" si="190"/>
        <v>3318612000</v>
      </c>
      <c r="AS226" s="43"/>
      <c r="AT226" s="43"/>
      <c r="AU226" s="311">
        <f t="shared" si="202"/>
        <v>-1273534.3801559955</v>
      </c>
      <c r="AV226" s="311"/>
      <c r="AW226" s="311"/>
      <c r="AX226" s="311"/>
      <c r="AY226" s="311"/>
      <c r="AZ226" s="43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65"/>
      <c r="BX226" s="43"/>
      <c r="BY226" s="43"/>
      <c r="BZ226" s="311"/>
      <c r="CA226" s="43"/>
      <c r="CB226" s="43"/>
      <c r="CC226" s="43"/>
      <c r="CD226" s="43"/>
      <c r="CE226" s="43"/>
      <c r="CF226" s="43"/>
      <c r="CG226" s="43"/>
      <c r="CH226" s="43"/>
      <c r="CI226" s="43"/>
      <c r="CJ226" s="438">
        <f t="shared" si="203"/>
        <v>3318611324.1202307</v>
      </c>
      <c r="CK226" s="43">
        <f t="shared" si="204"/>
        <v>3120879000</v>
      </c>
      <c r="CL226" s="43">
        <f t="shared" si="204"/>
        <v>3313368000</v>
      </c>
      <c r="CM226" s="44">
        <f t="shared" si="191"/>
        <v>46813185</v>
      </c>
      <c r="CN226" s="44">
        <f t="shared" si="192"/>
        <v>33133680</v>
      </c>
      <c r="CO226" s="44">
        <f t="shared" si="193"/>
        <v>73605625</v>
      </c>
      <c r="CP226" s="44">
        <f t="shared" si="194"/>
        <v>65121208.333333336</v>
      </c>
      <c r="CQ226" s="43">
        <f t="shared" si="205"/>
        <v>3517729022.7748499</v>
      </c>
    </row>
    <row r="227" spans="1:95">
      <c r="A227" s="3">
        <f t="shared" si="195"/>
        <v>188</v>
      </c>
      <c r="B227" s="263">
        <v>7</v>
      </c>
      <c r="C227" s="264" t="s">
        <v>181</v>
      </c>
      <c r="D227" s="299">
        <v>17</v>
      </c>
      <c r="E227" s="266"/>
      <c r="F227" s="41" t="s">
        <v>67</v>
      </c>
      <c r="G227" s="267">
        <f t="shared" si="170"/>
        <v>85</v>
      </c>
      <c r="H227" s="267">
        <f t="shared" si="171"/>
        <v>74</v>
      </c>
      <c r="I227" s="268">
        <f t="shared" si="172"/>
        <v>27506142.120000001</v>
      </c>
      <c r="J227" s="268">
        <f t="shared" si="173"/>
        <v>1</v>
      </c>
      <c r="K227" s="269">
        <f t="shared" si="174"/>
        <v>1.06</v>
      </c>
      <c r="L227" s="270">
        <f t="shared" si="234"/>
        <v>1.02</v>
      </c>
      <c r="M227" s="271">
        <f t="shared" si="176"/>
        <v>24851779.771825496</v>
      </c>
      <c r="N227" s="271">
        <f t="shared" si="177"/>
        <v>28011926.525916401</v>
      </c>
      <c r="O227" s="271">
        <f t="shared" si="178"/>
        <v>29739640.860144004</v>
      </c>
      <c r="P227" s="271">
        <f t="shared" si="179"/>
        <v>31573916.83403369</v>
      </c>
      <c r="Q227" s="271">
        <f t="shared" si="196"/>
        <v>35468737.038663335</v>
      </c>
      <c r="R227" s="272">
        <f t="shared" si="180"/>
        <v>29739640.860144004</v>
      </c>
      <c r="S227" s="271">
        <f t="shared" si="180"/>
        <v>31573916.83403369</v>
      </c>
      <c r="T227" s="271">
        <f t="shared" si="181"/>
        <v>33521326.93634852</v>
      </c>
      <c r="U227" s="271">
        <f t="shared" si="197"/>
        <v>39851413.463910654</v>
      </c>
      <c r="V227" s="271"/>
      <c r="W227" s="271">
        <f t="shared" si="182"/>
        <v>1839031703.1150868</v>
      </c>
      <c r="X227" s="271">
        <f t="shared" si="183"/>
        <v>2072882562.9178138</v>
      </c>
      <c r="Y227" s="271">
        <f t="shared" si="184"/>
        <v>2200733423.6506562</v>
      </c>
      <c r="Z227" s="272">
        <f t="shared" si="198"/>
        <v>2336469845.718493</v>
      </c>
      <c r="AA227" s="272">
        <f t="shared" si="199"/>
        <v>2624686540.8610868</v>
      </c>
      <c r="AB227" s="272">
        <f t="shared" si="185"/>
        <v>2200733423.6506562</v>
      </c>
      <c r="AC227" s="271">
        <f t="shared" si="186"/>
        <v>2336469845.718493</v>
      </c>
      <c r="AD227" s="271">
        <f t="shared" si="200"/>
        <v>2480578193.2897906</v>
      </c>
      <c r="AE227" s="271">
        <f t="shared" si="201"/>
        <v>2949004596.3293886</v>
      </c>
      <c r="AF227" s="271"/>
      <c r="AG227" s="33" t="str">
        <f t="shared" si="187"/>
        <v>BERTAHAP</v>
      </c>
      <c r="AH227" s="273">
        <f t="shared" si="188"/>
        <v>0</v>
      </c>
      <c r="AI227" s="274">
        <v>2</v>
      </c>
      <c r="AJ227" s="275"/>
      <c r="AK227" s="271" t="e">
        <f>IF(AJ227&gt;#REF!,"LB","KR")</f>
        <v>#REF!</v>
      </c>
      <c r="AL227" s="52">
        <f t="shared" si="189"/>
        <v>2022935000</v>
      </c>
      <c r="AM227" s="52">
        <f t="shared" si="189"/>
        <v>2280171000</v>
      </c>
      <c r="AN227" s="52">
        <f t="shared" si="189"/>
        <v>2420807000</v>
      </c>
      <c r="AO227" s="438">
        <f t="shared" si="169"/>
        <v>2570117000</v>
      </c>
      <c r="AP227" s="438">
        <f t="shared" si="190"/>
        <v>2420807000</v>
      </c>
      <c r="AQ227" s="52">
        <f t="shared" si="190"/>
        <v>2570117000</v>
      </c>
      <c r="AR227" s="52">
        <f t="shared" si="190"/>
        <v>2728637000</v>
      </c>
      <c r="AS227" s="43"/>
      <c r="AT227" s="43"/>
      <c r="AU227" s="311">
        <f t="shared" si="202"/>
        <v>-1273534.3801559955</v>
      </c>
      <c r="AV227" s="311"/>
      <c r="AW227" s="311"/>
      <c r="AX227" s="311"/>
      <c r="AY227" s="311"/>
      <c r="AZ227" s="43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65"/>
      <c r="BX227" s="43"/>
      <c r="BY227" s="43"/>
      <c r="BZ227" s="311"/>
      <c r="CA227" s="43"/>
      <c r="CB227" s="43"/>
      <c r="CC227" s="43"/>
      <c r="CD227" s="43"/>
      <c r="CE227" s="43"/>
      <c r="CF227" s="43"/>
      <c r="CG227" s="43"/>
      <c r="CH227" s="43"/>
      <c r="CI227" s="43"/>
      <c r="CJ227" s="438">
        <f t="shared" si="203"/>
        <v>2728635954.0171294</v>
      </c>
      <c r="CK227" s="43">
        <f t="shared" si="204"/>
        <v>2566056000</v>
      </c>
      <c r="CL227" s="43">
        <f t="shared" si="204"/>
        <v>2724325000</v>
      </c>
      <c r="CM227" s="44">
        <f t="shared" si="191"/>
        <v>38490840</v>
      </c>
      <c r="CN227" s="44">
        <f t="shared" si="192"/>
        <v>27243250</v>
      </c>
      <c r="CO227" s="44">
        <f t="shared" si="193"/>
        <v>60520175</v>
      </c>
      <c r="CP227" s="44">
        <f t="shared" si="194"/>
        <v>53544104.166666664</v>
      </c>
      <c r="CQ227" s="43">
        <f t="shared" si="205"/>
        <v>2892355186.6170893</v>
      </c>
    </row>
    <row r="228" spans="1:95">
      <c r="A228" s="3">
        <f t="shared" si="195"/>
        <v>189</v>
      </c>
      <c r="B228" s="263">
        <v>8</v>
      </c>
      <c r="C228" s="264" t="s">
        <v>181</v>
      </c>
      <c r="D228" s="299">
        <v>19</v>
      </c>
      <c r="E228" s="266"/>
      <c r="F228" s="41" t="s">
        <v>78</v>
      </c>
      <c r="G228" s="267">
        <f t="shared" si="170"/>
        <v>138</v>
      </c>
      <c r="H228" s="267">
        <f t="shared" si="171"/>
        <v>120</v>
      </c>
      <c r="I228" s="268">
        <f t="shared" si="172"/>
        <v>27506142.120000001</v>
      </c>
      <c r="J228" s="268">
        <f t="shared" si="173"/>
        <v>1</v>
      </c>
      <c r="K228" s="269">
        <f t="shared" si="174"/>
        <v>1.06</v>
      </c>
      <c r="L228" s="270">
        <f t="shared" si="234"/>
        <v>1.02</v>
      </c>
      <c r="M228" s="271">
        <f t="shared" si="176"/>
        <v>24851779.771825496</v>
      </c>
      <c r="N228" s="271">
        <f t="shared" si="177"/>
        <v>28011926.525916401</v>
      </c>
      <c r="O228" s="271">
        <f t="shared" si="178"/>
        <v>29739640.860144004</v>
      </c>
      <c r="P228" s="271">
        <f t="shared" si="179"/>
        <v>31573916.83403369</v>
      </c>
      <c r="Q228" s="271">
        <f t="shared" si="196"/>
        <v>35468737.038663335</v>
      </c>
      <c r="R228" s="272">
        <f t="shared" si="180"/>
        <v>29739640.860144004</v>
      </c>
      <c r="S228" s="271">
        <f t="shared" si="180"/>
        <v>31573916.83403369</v>
      </c>
      <c r="T228" s="271">
        <f t="shared" si="181"/>
        <v>33521326.93634852</v>
      </c>
      <c r="U228" s="271">
        <f t="shared" si="197"/>
        <v>39851413.463910654</v>
      </c>
      <c r="V228" s="271"/>
      <c r="W228" s="271">
        <f t="shared" si="182"/>
        <v>2982213572.6190596</v>
      </c>
      <c r="X228" s="271">
        <f t="shared" si="183"/>
        <v>3361431183.1099682</v>
      </c>
      <c r="Y228" s="271">
        <f t="shared" si="184"/>
        <v>3568756903.2172804</v>
      </c>
      <c r="Z228" s="272">
        <f t="shared" si="198"/>
        <v>3788870020.084043</v>
      </c>
      <c r="AA228" s="272">
        <f t="shared" si="199"/>
        <v>4256248444.6396003</v>
      </c>
      <c r="AB228" s="272">
        <f t="shared" si="185"/>
        <v>3568756903.2172804</v>
      </c>
      <c r="AC228" s="271">
        <f t="shared" si="186"/>
        <v>3788870020.084043</v>
      </c>
      <c r="AD228" s="271">
        <f t="shared" si="200"/>
        <v>4022559232.3618226</v>
      </c>
      <c r="AE228" s="271">
        <f t="shared" si="201"/>
        <v>4782169615.6692781</v>
      </c>
      <c r="AF228" s="271"/>
      <c r="AG228" s="33" t="str">
        <f t="shared" si="187"/>
        <v>BERTAHAP</v>
      </c>
      <c r="AH228" s="273">
        <f t="shared" si="188"/>
        <v>0</v>
      </c>
      <c r="AI228" s="274">
        <v>2</v>
      </c>
      <c r="AJ228" s="275"/>
      <c r="AK228" s="271" t="e">
        <f>IF(AJ228&gt;#REF!,"LB","KR")</f>
        <v>#REF!</v>
      </c>
      <c r="AL228" s="52">
        <f t="shared" si="189"/>
        <v>3280435000</v>
      </c>
      <c r="AM228" s="52">
        <f t="shared" si="189"/>
        <v>3697575000</v>
      </c>
      <c r="AN228" s="52">
        <f t="shared" si="189"/>
        <v>3925633000</v>
      </c>
      <c r="AO228" s="438">
        <f t="shared" si="169"/>
        <v>4167758000</v>
      </c>
      <c r="AP228" s="438">
        <f t="shared" si="190"/>
        <v>3925633000</v>
      </c>
      <c r="AQ228" s="52">
        <f t="shared" si="190"/>
        <v>4167758000</v>
      </c>
      <c r="AR228" s="52">
        <f t="shared" si="190"/>
        <v>4424816000</v>
      </c>
      <c r="AS228" s="43"/>
      <c r="AT228" s="43"/>
      <c r="AU228" s="311">
        <f t="shared" si="202"/>
        <v>-1273534.3801559955</v>
      </c>
      <c r="AV228" s="311"/>
      <c r="AW228" s="311"/>
      <c r="AX228" s="311"/>
      <c r="AY228" s="311"/>
      <c r="AZ228" s="43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65"/>
      <c r="BX228" s="43"/>
      <c r="BY228" s="43"/>
      <c r="BZ228" s="311"/>
      <c r="CA228" s="43"/>
      <c r="CB228" s="43"/>
      <c r="CC228" s="43"/>
      <c r="CD228" s="43"/>
      <c r="CE228" s="43"/>
      <c r="CF228" s="43"/>
      <c r="CG228" s="43"/>
      <c r="CH228" s="43"/>
      <c r="CI228" s="43"/>
      <c r="CJ228" s="438">
        <f t="shared" si="203"/>
        <v>4424815806.6121206</v>
      </c>
      <c r="CK228" s="43">
        <f t="shared" si="204"/>
        <v>4161171000</v>
      </c>
      <c r="CL228" s="43">
        <f t="shared" si="204"/>
        <v>4417824000</v>
      </c>
      <c r="CM228" s="44">
        <f t="shared" si="191"/>
        <v>62417565</v>
      </c>
      <c r="CN228" s="44">
        <f t="shared" si="192"/>
        <v>44178240</v>
      </c>
      <c r="CO228" s="44">
        <f t="shared" si="193"/>
        <v>98140825</v>
      </c>
      <c r="CP228" s="44">
        <f t="shared" si="194"/>
        <v>86828291.666666672</v>
      </c>
      <c r="CQ228" s="43">
        <f t="shared" si="205"/>
        <v>4690305363.6997995</v>
      </c>
    </row>
    <row r="229" spans="1:95">
      <c r="A229" s="3">
        <f t="shared" si="195"/>
        <v>190</v>
      </c>
      <c r="B229" s="263">
        <v>9</v>
      </c>
      <c r="C229" s="264" t="s">
        <v>181</v>
      </c>
      <c r="D229" s="299">
        <v>21</v>
      </c>
      <c r="E229" s="266"/>
      <c r="F229" s="41" t="s">
        <v>84</v>
      </c>
      <c r="G229" s="267">
        <f t="shared" si="170"/>
        <v>132</v>
      </c>
      <c r="H229" s="267">
        <f t="shared" si="171"/>
        <v>112</v>
      </c>
      <c r="I229" s="268">
        <f t="shared" si="172"/>
        <v>27506142.120000001</v>
      </c>
      <c r="J229" s="268">
        <f t="shared" si="173"/>
        <v>3</v>
      </c>
      <c r="K229" s="269">
        <f t="shared" si="174"/>
        <v>1.1000000000000001</v>
      </c>
      <c r="L229" s="270">
        <f t="shared" si="234"/>
        <v>1.02</v>
      </c>
      <c r="M229" s="271">
        <f t="shared" si="176"/>
        <v>25789582.782083057</v>
      </c>
      <c r="N229" s="271">
        <f t="shared" si="177"/>
        <v>29068980.357083056</v>
      </c>
      <c r="O229" s="271">
        <f t="shared" si="178"/>
        <v>30861891.458640002</v>
      </c>
      <c r="P229" s="271">
        <f t="shared" si="179"/>
        <v>32765385.393808544</v>
      </c>
      <c r="Q229" s="271">
        <f t="shared" si="196"/>
        <v>36807179.945782706</v>
      </c>
      <c r="R229" s="272">
        <f t="shared" si="180"/>
        <v>30861891.458640002</v>
      </c>
      <c r="S229" s="271">
        <f t="shared" si="180"/>
        <v>32765385.393808544</v>
      </c>
      <c r="T229" s="271">
        <f t="shared" si="181"/>
        <v>34786282.669795632</v>
      </c>
      <c r="U229" s="271">
        <f t="shared" si="197"/>
        <v>41355240.387077093</v>
      </c>
      <c r="V229" s="271"/>
      <c r="W229" s="271">
        <f t="shared" si="182"/>
        <v>2888433271.5933022</v>
      </c>
      <c r="X229" s="271">
        <f t="shared" si="183"/>
        <v>3255725799.9933023</v>
      </c>
      <c r="Y229" s="271">
        <f t="shared" si="184"/>
        <v>3456531843.3676801</v>
      </c>
      <c r="Z229" s="272">
        <f t="shared" si="198"/>
        <v>3669723164.1065569</v>
      </c>
      <c r="AA229" s="272">
        <f t="shared" si="199"/>
        <v>4122404153.9276628</v>
      </c>
      <c r="AB229" s="272">
        <f t="shared" si="185"/>
        <v>3456531843.3676801</v>
      </c>
      <c r="AC229" s="271">
        <f t="shared" si="186"/>
        <v>3669723164.1065569</v>
      </c>
      <c r="AD229" s="271">
        <f t="shared" si="200"/>
        <v>3896063659.0171108</v>
      </c>
      <c r="AE229" s="271">
        <f t="shared" si="201"/>
        <v>4631786923.3526344</v>
      </c>
      <c r="AF229" s="271"/>
      <c r="AG229" s="33" t="str">
        <f t="shared" si="187"/>
        <v>BERTAHAP</v>
      </c>
      <c r="AH229" s="273">
        <f t="shared" si="188"/>
        <v>0</v>
      </c>
      <c r="AI229" s="274">
        <v>2</v>
      </c>
      <c r="AJ229" s="275"/>
      <c r="AK229" s="271" t="e">
        <f>IF(AJ229&gt;#REF!,"LB","KR")</f>
        <v>#REF!</v>
      </c>
      <c r="AL229" s="52">
        <f t="shared" si="189"/>
        <v>3177277000</v>
      </c>
      <c r="AM229" s="52">
        <f t="shared" si="189"/>
        <v>3581299000</v>
      </c>
      <c r="AN229" s="52">
        <f t="shared" si="189"/>
        <v>3802186000</v>
      </c>
      <c r="AO229" s="438">
        <f t="shared" si="169"/>
        <v>4036696000</v>
      </c>
      <c r="AP229" s="438">
        <f t="shared" si="190"/>
        <v>3802186000</v>
      </c>
      <c r="AQ229" s="52">
        <f t="shared" si="190"/>
        <v>4036696000</v>
      </c>
      <c r="AR229" s="52">
        <f t="shared" si="190"/>
        <v>4285671000</v>
      </c>
      <c r="AS229" s="43"/>
      <c r="AT229" s="43"/>
      <c r="AU229" s="311">
        <f t="shared" si="202"/>
        <v>-151283.781659998</v>
      </c>
      <c r="AV229" s="311"/>
      <c r="AW229" s="311"/>
      <c r="AX229" s="311"/>
      <c r="AY229" s="311"/>
      <c r="AZ229" s="43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65"/>
      <c r="BX229" s="43"/>
      <c r="BY229" s="43"/>
      <c r="BZ229" s="311"/>
      <c r="CA229" s="43"/>
      <c r="CB229" s="43"/>
      <c r="CC229" s="43"/>
      <c r="CD229" s="43"/>
      <c r="CE229" s="43"/>
      <c r="CF229" s="43"/>
      <c r="CG229" s="43"/>
      <c r="CH229" s="43"/>
      <c r="CI229" s="43"/>
      <c r="CJ229" s="438">
        <f t="shared" si="203"/>
        <v>4285670201.4099474</v>
      </c>
      <c r="CK229" s="43">
        <f t="shared" si="204"/>
        <v>4030318000</v>
      </c>
      <c r="CL229" s="43">
        <f t="shared" si="204"/>
        <v>4278898000</v>
      </c>
      <c r="CM229" s="44">
        <f t="shared" si="191"/>
        <v>60454770</v>
      </c>
      <c r="CN229" s="44">
        <f t="shared" si="192"/>
        <v>42788980</v>
      </c>
      <c r="CO229" s="44">
        <f t="shared" si="193"/>
        <v>95054650</v>
      </c>
      <c r="CP229" s="44">
        <f t="shared" si="194"/>
        <v>84097833.333333328</v>
      </c>
      <c r="CQ229" s="43">
        <f t="shared" si="205"/>
        <v>4542810723.1352682</v>
      </c>
    </row>
    <row r="230" spans="1:95">
      <c r="A230" s="3">
        <f t="shared" si="195"/>
        <v>191</v>
      </c>
      <c r="B230" s="263">
        <v>1</v>
      </c>
      <c r="C230" s="264" t="s">
        <v>182</v>
      </c>
      <c r="D230" s="265" t="s">
        <v>29</v>
      </c>
      <c r="E230" s="266"/>
      <c r="F230" s="41" t="s">
        <v>74</v>
      </c>
      <c r="G230" s="267">
        <f t="shared" si="170"/>
        <v>85</v>
      </c>
      <c r="H230" s="267">
        <f t="shared" si="171"/>
        <v>74</v>
      </c>
      <c r="I230" s="268">
        <f t="shared" si="172"/>
        <v>27506142.120000001</v>
      </c>
      <c r="J230" s="268">
        <f t="shared" si="173"/>
        <v>1</v>
      </c>
      <c r="K230" s="269">
        <f t="shared" si="174"/>
        <v>1.06</v>
      </c>
      <c r="L230" s="270">
        <f t="shared" si="234"/>
        <v>1.02</v>
      </c>
      <c r="M230" s="271">
        <f t="shared" si="176"/>
        <v>24851779.771825496</v>
      </c>
      <c r="N230" s="271">
        <f t="shared" si="177"/>
        <v>28011926.525916401</v>
      </c>
      <c r="O230" s="271">
        <f t="shared" si="178"/>
        <v>29739640.860144004</v>
      </c>
      <c r="P230" s="271">
        <f t="shared" si="179"/>
        <v>31573916.83403369</v>
      </c>
      <c r="Q230" s="271">
        <f t="shared" si="196"/>
        <v>35468737.038663335</v>
      </c>
      <c r="R230" s="272">
        <f t="shared" si="180"/>
        <v>29739640.860144004</v>
      </c>
      <c r="S230" s="271">
        <f t="shared" si="180"/>
        <v>31573916.83403369</v>
      </c>
      <c r="T230" s="271">
        <f t="shared" si="181"/>
        <v>33521326.93634852</v>
      </c>
      <c r="U230" s="271">
        <f t="shared" si="197"/>
        <v>39851413.463910654</v>
      </c>
      <c r="V230" s="271"/>
      <c r="W230" s="271">
        <f t="shared" si="182"/>
        <v>1839031703.1150868</v>
      </c>
      <c r="X230" s="271">
        <f t="shared" si="183"/>
        <v>2072882562.9178138</v>
      </c>
      <c r="Y230" s="271">
        <f t="shared" si="184"/>
        <v>2200733423.6506562</v>
      </c>
      <c r="Z230" s="272">
        <f t="shared" si="198"/>
        <v>2336469845.718493</v>
      </c>
      <c r="AA230" s="272">
        <f t="shared" si="199"/>
        <v>2624686540.8610868</v>
      </c>
      <c r="AB230" s="272">
        <f t="shared" si="185"/>
        <v>2200733423.6506562</v>
      </c>
      <c r="AC230" s="271">
        <f t="shared" si="186"/>
        <v>2336469845.718493</v>
      </c>
      <c r="AD230" s="271">
        <f t="shared" si="200"/>
        <v>2480578193.2897906</v>
      </c>
      <c r="AE230" s="271">
        <f t="shared" si="201"/>
        <v>2949004596.3293886</v>
      </c>
      <c r="AF230" s="271"/>
      <c r="AG230" s="33" t="str">
        <f t="shared" si="187"/>
        <v>BERTAHAP</v>
      </c>
      <c r="AH230" s="273">
        <f t="shared" si="188"/>
        <v>0</v>
      </c>
      <c r="AI230" s="274">
        <v>2</v>
      </c>
      <c r="AJ230" s="275"/>
      <c r="AK230" s="271" t="e">
        <f>IF(AJ230&gt;#REF!,"LB","KR")</f>
        <v>#REF!</v>
      </c>
      <c r="AL230" s="52">
        <f t="shared" si="189"/>
        <v>2022935000</v>
      </c>
      <c r="AM230" s="52">
        <f t="shared" si="189"/>
        <v>2280171000</v>
      </c>
      <c r="AN230" s="52">
        <f t="shared" si="189"/>
        <v>2420807000</v>
      </c>
      <c r="AO230" s="438">
        <f t="shared" si="169"/>
        <v>2570117000</v>
      </c>
      <c r="AP230" s="438">
        <f t="shared" si="190"/>
        <v>2420807000</v>
      </c>
      <c r="AQ230" s="52">
        <f t="shared" si="190"/>
        <v>2570117000</v>
      </c>
      <c r="AR230" s="52">
        <f t="shared" si="190"/>
        <v>2728637000</v>
      </c>
      <c r="AS230" s="43"/>
      <c r="AT230" s="43"/>
      <c r="AU230" s="311">
        <f t="shared" si="202"/>
        <v>-1273534.3801559955</v>
      </c>
      <c r="AV230" s="311"/>
      <c r="AW230" s="311"/>
      <c r="AX230" s="311"/>
      <c r="AY230" s="311"/>
      <c r="AZ230" s="43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65"/>
      <c r="BX230" s="43"/>
      <c r="BY230" s="43"/>
      <c r="BZ230" s="311"/>
      <c r="CA230" s="43"/>
      <c r="CB230" s="43"/>
      <c r="CC230" s="43"/>
      <c r="CD230" s="43"/>
      <c r="CE230" s="43"/>
      <c r="CF230" s="43"/>
      <c r="CG230" s="43"/>
      <c r="CH230" s="43"/>
      <c r="CI230" s="43"/>
      <c r="CJ230" s="438">
        <f t="shared" si="203"/>
        <v>2728635954.0171294</v>
      </c>
      <c r="CK230" s="43">
        <f t="shared" si="204"/>
        <v>2566056000</v>
      </c>
      <c r="CL230" s="43">
        <f t="shared" si="204"/>
        <v>2724325000</v>
      </c>
      <c r="CM230" s="44">
        <f t="shared" si="191"/>
        <v>38490840</v>
      </c>
      <c r="CN230" s="44">
        <f t="shared" si="192"/>
        <v>27243250</v>
      </c>
      <c r="CO230" s="44">
        <f t="shared" si="193"/>
        <v>60520175</v>
      </c>
      <c r="CP230" s="44">
        <f t="shared" si="194"/>
        <v>53544104.166666664</v>
      </c>
      <c r="CQ230" s="43">
        <f t="shared" si="205"/>
        <v>2892355186.6170893</v>
      </c>
    </row>
    <row r="231" spans="1:95">
      <c r="A231" s="3">
        <f t="shared" si="195"/>
        <v>192</v>
      </c>
      <c r="B231" s="263">
        <v>2</v>
      </c>
      <c r="C231" s="264" t="s">
        <v>182</v>
      </c>
      <c r="D231" s="265" t="s">
        <v>32</v>
      </c>
      <c r="E231" s="266"/>
      <c r="F231" s="41" t="s">
        <v>56</v>
      </c>
      <c r="G231" s="267">
        <f t="shared" si="170"/>
        <v>85</v>
      </c>
      <c r="H231" s="267">
        <f t="shared" si="171"/>
        <v>74</v>
      </c>
      <c r="I231" s="268">
        <f t="shared" si="172"/>
        <v>27506142.120000001</v>
      </c>
      <c r="J231" s="268">
        <f t="shared" si="173"/>
        <v>1</v>
      </c>
      <c r="K231" s="269">
        <f t="shared" si="174"/>
        <v>1.06</v>
      </c>
      <c r="L231" s="270">
        <f t="shared" si="234"/>
        <v>1.02</v>
      </c>
      <c r="M231" s="271">
        <f t="shared" si="176"/>
        <v>24851779.771825496</v>
      </c>
      <c r="N231" s="271">
        <f t="shared" si="177"/>
        <v>28011926.525916401</v>
      </c>
      <c r="O231" s="271">
        <f t="shared" si="178"/>
        <v>29739640.860144004</v>
      </c>
      <c r="P231" s="271">
        <f t="shared" si="179"/>
        <v>31573916.83403369</v>
      </c>
      <c r="Q231" s="271">
        <f t="shared" si="196"/>
        <v>35468737.038663335</v>
      </c>
      <c r="R231" s="272">
        <f t="shared" si="180"/>
        <v>29739640.860144004</v>
      </c>
      <c r="S231" s="271">
        <f t="shared" si="180"/>
        <v>31573916.83403369</v>
      </c>
      <c r="T231" s="271">
        <f t="shared" si="181"/>
        <v>33521326.93634852</v>
      </c>
      <c r="U231" s="271">
        <f t="shared" si="197"/>
        <v>39851413.463910654</v>
      </c>
      <c r="V231" s="271"/>
      <c r="W231" s="271">
        <f t="shared" si="182"/>
        <v>1839031703.1150868</v>
      </c>
      <c r="X231" s="271">
        <f t="shared" si="183"/>
        <v>2072882562.9178138</v>
      </c>
      <c r="Y231" s="271">
        <f t="shared" si="184"/>
        <v>2200733423.6506562</v>
      </c>
      <c r="Z231" s="272">
        <f t="shared" si="198"/>
        <v>2336469845.718493</v>
      </c>
      <c r="AA231" s="272">
        <f t="shared" si="199"/>
        <v>2624686540.8610868</v>
      </c>
      <c r="AB231" s="272">
        <f t="shared" si="185"/>
        <v>2200733423.6506562</v>
      </c>
      <c r="AC231" s="271">
        <f t="shared" si="186"/>
        <v>2336469845.718493</v>
      </c>
      <c r="AD231" s="271">
        <f t="shared" si="200"/>
        <v>2480578193.2897906</v>
      </c>
      <c r="AE231" s="271">
        <f t="shared" si="201"/>
        <v>2949004596.3293886</v>
      </c>
      <c r="AF231" s="271"/>
      <c r="AG231" s="33" t="str">
        <f t="shared" si="187"/>
        <v>BERTAHAP</v>
      </c>
      <c r="AH231" s="273">
        <f t="shared" si="188"/>
        <v>0</v>
      </c>
      <c r="AI231" s="274">
        <v>2</v>
      </c>
      <c r="AJ231" s="275"/>
      <c r="AK231" s="271" t="e">
        <f>IF(AJ231&gt;#REF!,"LB","KR")</f>
        <v>#REF!</v>
      </c>
      <c r="AL231" s="52">
        <f t="shared" si="189"/>
        <v>2022935000</v>
      </c>
      <c r="AM231" s="52">
        <f t="shared" si="189"/>
        <v>2280171000</v>
      </c>
      <c r="AN231" s="52">
        <f t="shared" si="189"/>
        <v>2420807000</v>
      </c>
      <c r="AO231" s="438">
        <f t="shared" si="189"/>
        <v>2570117000</v>
      </c>
      <c r="AP231" s="438">
        <f t="shared" si="190"/>
        <v>2420807000</v>
      </c>
      <c r="AQ231" s="52">
        <f t="shared" si="190"/>
        <v>2570117000</v>
      </c>
      <c r="AR231" s="52">
        <f t="shared" si="190"/>
        <v>2728637000</v>
      </c>
      <c r="AS231" s="43"/>
      <c r="AT231" s="43"/>
      <c r="AU231" s="311">
        <f t="shared" si="202"/>
        <v>-1273534.3801559955</v>
      </c>
      <c r="AV231" s="311"/>
      <c r="AW231" s="311"/>
      <c r="AX231" s="311"/>
      <c r="AY231" s="311"/>
      <c r="AZ231" s="43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65"/>
      <c r="BX231" s="43"/>
      <c r="BY231" s="43"/>
      <c r="BZ231" s="311"/>
      <c r="CA231" s="43"/>
      <c r="CB231" s="43"/>
      <c r="CC231" s="43"/>
      <c r="CD231" s="43"/>
      <c r="CE231" s="43"/>
      <c r="CF231" s="43"/>
      <c r="CG231" s="43"/>
      <c r="CH231" s="43"/>
      <c r="CI231" s="43"/>
      <c r="CJ231" s="438">
        <f t="shared" si="203"/>
        <v>2728635954.0171294</v>
      </c>
      <c r="CK231" s="43">
        <f t="shared" si="204"/>
        <v>2566056000</v>
      </c>
      <c r="CL231" s="43">
        <f t="shared" si="204"/>
        <v>2724325000</v>
      </c>
      <c r="CM231" s="44">
        <f t="shared" si="191"/>
        <v>38490840</v>
      </c>
      <c r="CN231" s="44">
        <f t="shared" si="192"/>
        <v>27243250</v>
      </c>
      <c r="CO231" s="44">
        <f t="shared" si="193"/>
        <v>60520175</v>
      </c>
      <c r="CP231" s="44">
        <f t="shared" si="194"/>
        <v>53544104.166666664</v>
      </c>
      <c r="CQ231" s="43">
        <f t="shared" si="205"/>
        <v>2892355186.6170893</v>
      </c>
    </row>
    <row r="232" spans="1:95">
      <c r="A232" s="3">
        <f t="shared" si="195"/>
        <v>193</v>
      </c>
      <c r="B232" s="263">
        <v>3</v>
      </c>
      <c r="C232" s="264" t="s">
        <v>182</v>
      </c>
      <c r="D232" s="265" t="s">
        <v>38</v>
      </c>
      <c r="E232" s="266"/>
      <c r="F232" s="41" t="s">
        <v>58</v>
      </c>
      <c r="G232" s="267">
        <f t="shared" ref="G232:G295" si="235">SUMIF($X$10:$X$28,F232,$AD$10:$AD$28)</f>
        <v>101</v>
      </c>
      <c r="H232" s="267">
        <f t="shared" ref="H232:H295" si="236">SUMIF($X$10:$X$28,F232,$Z$10:$Z$28)</f>
        <v>90</v>
      </c>
      <c r="I232" s="268">
        <f t="shared" ref="I232:I295" si="237">$I$27</f>
        <v>27506142.120000001</v>
      </c>
      <c r="J232" s="268">
        <f t="shared" ref="J232:J295" si="238">SUMIF($AR$4:$AR$22,D232,$AS$4:$AS$22)</f>
        <v>1</v>
      </c>
      <c r="K232" s="269">
        <f t="shared" ref="K232:K295" si="239">IF(J232=$AN$25,$AM$25,IF(J232=$AN$26,$AM$26,IF(J232=$AN$27,$AM$27,IF(J232=$AN$28,$AM$28,IF(J232=$AN$29,$AM$29,IF(J232=$AN$30,$AM$30))))))</f>
        <v>1.06</v>
      </c>
      <c r="L232" s="270">
        <f t="shared" si="234"/>
        <v>1.02</v>
      </c>
      <c r="M232" s="271">
        <f t="shared" ref="M232:M295" si="240">$O232/(1+6%/12)^36</f>
        <v>24851779.771825496</v>
      </c>
      <c r="N232" s="271">
        <f t="shared" ref="N232:N295" si="241">$O232/(1+6%/12)^12</f>
        <v>28011926.525916401</v>
      </c>
      <c r="O232" s="271">
        <f t="shared" ref="O232:O295" si="242">$I$27*K232*L232</f>
        <v>29739640.860144004</v>
      </c>
      <c r="P232" s="271">
        <f t="shared" ref="P232:P295" si="243">$O232*(1+6%/12)^12</f>
        <v>31573916.83403369</v>
      </c>
      <c r="Q232" s="271">
        <f t="shared" si="196"/>
        <v>35468737.038663335</v>
      </c>
      <c r="R232" s="272">
        <f t="shared" ref="R232:S295" si="244">O232</f>
        <v>29739640.860144004</v>
      </c>
      <c r="S232" s="271">
        <f t="shared" si="244"/>
        <v>31573916.83403369</v>
      </c>
      <c r="T232" s="271">
        <f t="shared" ref="T232:T295" si="245">$O232*(1+6%/12)^24</f>
        <v>33521326.93634852</v>
      </c>
      <c r="U232" s="271">
        <f t="shared" si="197"/>
        <v>39851413.463910654</v>
      </c>
      <c r="V232" s="271"/>
      <c r="W232" s="271">
        <f t="shared" ref="W232:W295" si="246">M232*H232</f>
        <v>2236660179.4642944</v>
      </c>
      <c r="X232" s="271">
        <f t="shared" ref="X232:X295" si="247">N232*H232</f>
        <v>2521073387.3324761</v>
      </c>
      <c r="Y232" s="271">
        <f t="shared" ref="Y232:Y295" si="248">O232*H232</f>
        <v>2676567677.4129605</v>
      </c>
      <c r="Z232" s="272">
        <f t="shared" si="198"/>
        <v>2841652515.0630322</v>
      </c>
      <c r="AA232" s="272">
        <f t="shared" si="199"/>
        <v>3192186333.4797001</v>
      </c>
      <c r="AB232" s="272">
        <f t="shared" ref="AB232:AB295" si="249">R232*H232</f>
        <v>2676567677.4129605</v>
      </c>
      <c r="AC232" s="271">
        <f t="shared" ref="AC232:AC295" si="250">S232*H232</f>
        <v>2841652515.0630322</v>
      </c>
      <c r="AD232" s="271">
        <f t="shared" si="200"/>
        <v>3016919424.2713666</v>
      </c>
      <c r="AE232" s="271">
        <f t="shared" si="201"/>
        <v>3586627211.7519588</v>
      </c>
      <c r="AF232" s="271"/>
      <c r="AG232" s="33" t="str">
        <f t="shared" ref="AG232:AG295" si="251">IF(AI232=$H$32,$M$32,IF(AI232=$H$33,$M$33,IF(AI232=$H$34,$M$34)))</f>
        <v>BERTAHAP</v>
      </c>
      <c r="AH232" s="273">
        <f t="shared" ref="AH232:AH295" si="252">IF(AG232=$M$32,$N$32,IF(AG232=$M$33,$N$33,$N$34))</f>
        <v>0</v>
      </c>
      <c r="AI232" s="274">
        <v>2</v>
      </c>
      <c r="AJ232" s="275"/>
      <c r="AK232" s="271" t="e">
        <f>IF(AJ232&gt;#REF!,"LB","KR")</f>
        <v>#REF!</v>
      </c>
      <c r="AL232" s="52">
        <f t="shared" ref="AL232:AO295" si="253">ROUNDUP((W232*(1+$J$5)),-3)</f>
        <v>2460327000</v>
      </c>
      <c r="AM232" s="52">
        <f t="shared" si="253"/>
        <v>2773181000</v>
      </c>
      <c r="AN232" s="52">
        <f t="shared" si="253"/>
        <v>2944225000</v>
      </c>
      <c r="AO232" s="438">
        <f t="shared" si="253"/>
        <v>3125818000</v>
      </c>
      <c r="AP232" s="438">
        <f t="shared" ref="AP232:AR295" si="254">ROUNDUP((AB232*(1+$J$5)),-3)</f>
        <v>2944225000</v>
      </c>
      <c r="AQ232" s="52">
        <f t="shared" si="254"/>
        <v>3125818000</v>
      </c>
      <c r="AR232" s="52">
        <f t="shared" si="254"/>
        <v>3318612000</v>
      </c>
      <c r="AS232" s="43"/>
      <c r="AT232" s="43"/>
      <c r="AU232" s="311">
        <f t="shared" si="202"/>
        <v>-1273534.3801559955</v>
      </c>
      <c r="AV232" s="311"/>
      <c r="AW232" s="311"/>
      <c r="AX232" s="311"/>
      <c r="AY232" s="311"/>
      <c r="AZ232" s="43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65"/>
      <c r="BX232" s="43"/>
      <c r="BY232" s="43"/>
      <c r="BZ232" s="311"/>
      <c r="CA232" s="43"/>
      <c r="CB232" s="43"/>
      <c r="CC232" s="43"/>
      <c r="CD232" s="43"/>
      <c r="CE232" s="43"/>
      <c r="CF232" s="43"/>
      <c r="CG232" s="43"/>
      <c r="CH232" s="43"/>
      <c r="CI232" s="43"/>
      <c r="CJ232" s="438">
        <f t="shared" si="203"/>
        <v>3318611324.1202307</v>
      </c>
      <c r="CK232" s="43">
        <f t="shared" si="204"/>
        <v>3120879000</v>
      </c>
      <c r="CL232" s="43">
        <f t="shared" si="204"/>
        <v>3313368000</v>
      </c>
      <c r="CM232" s="44">
        <f t="shared" ref="CM232:CM295" si="255">(CK232*90%)*40%/24</f>
        <v>46813185</v>
      </c>
      <c r="CN232" s="44">
        <f t="shared" ref="CN232:CN295" si="256">(CL232*90%)*40%/36</f>
        <v>33133680</v>
      </c>
      <c r="CO232" s="44">
        <f t="shared" ref="CO232:CO295" si="257">(AN232*90%)/36</f>
        <v>73605625</v>
      </c>
      <c r="CP232" s="44">
        <f t="shared" ref="CP232:CP295" si="258">AO232/48</f>
        <v>65121208.333333336</v>
      </c>
      <c r="CQ232" s="43">
        <f t="shared" si="205"/>
        <v>3517729022.7748499</v>
      </c>
    </row>
    <row r="233" spans="1:95">
      <c r="A233" s="3">
        <f t="shared" ref="A233:A296" si="259">A232+1</f>
        <v>194</v>
      </c>
      <c r="B233" s="263">
        <v>4</v>
      </c>
      <c r="C233" s="264" t="s">
        <v>182</v>
      </c>
      <c r="D233" s="265" t="s">
        <v>44</v>
      </c>
      <c r="E233" s="266"/>
      <c r="F233" s="41" t="s">
        <v>60</v>
      </c>
      <c r="G233" s="267">
        <f t="shared" si="235"/>
        <v>101</v>
      </c>
      <c r="H233" s="267">
        <f t="shared" si="236"/>
        <v>90</v>
      </c>
      <c r="I233" s="268">
        <f t="shared" si="237"/>
        <v>27506142.120000001</v>
      </c>
      <c r="J233" s="268">
        <f t="shared" si="238"/>
        <v>1</v>
      </c>
      <c r="K233" s="269">
        <f t="shared" si="239"/>
        <v>1.06</v>
      </c>
      <c r="L233" s="270">
        <f t="shared" si="234"/>
        <v>1.02</v>
      </c>
      <c r="M233" s="271">
        <f t="shared" si="240"/>
        <v>24851779.771825496</v>
      </c>
      <c r="N233" s="271">
        <f t="shared" si="241"/>
        <v>28011926.525916401</v>
      </c>
      <c r="O233" s="271">
        <f t="shared" si="242"/>
        <v>29739640.860144004</v>
      </c>
      <c r="P233" s="271">
        <f t="shared" si="243"/>
        <v>31573916.83403369</v>
      </c>
      <c r="Q233" s="271">
        <f t="shared" ref="Q233:Q296" si="260">P233*$Q$39</f>
        <v>35468737.038663335</v>
      </c>
      <c r="R233" s="272">
        <f t="shared" si="244"/>
        <v>29739640.860144004</v>
      </c>
      <c r="S233" s="271">
        <f t="shared" si="244"/>
        <v>31573916.83403369</v>
      </c>
      <c r="T233" s="271">
        <f t="shared" si="245"/>
        <v>33521326.93634852</v>
      </c>
      <c r="U233" s="271">
        <f t="shared" ref="U233:U296" si="261">T233*$U$39</f>
        <v>39851413.463910654</v>
      </c>
      <c r="V233" s="271"/>
      <c r="W233" s="271">
        <f t="shared" si="246"/>
        <v>2236660179.4642944</v>
      </c>
      <c r="X233" s="271">
        <f t="shared" si="247"/>
        <v>2521073387.3324761</v>
      </c>
      <c r="Y233" s="271">
        <f t="shared" si="248"/>
        <v>2676567677.4129605</v>
      </c>
      <c r="Z233" s="272">
        <f t="shared" ref="Z233:Z296" si="262">P233*H233</f>
        <v>2841652515.0630322</v>
      </c>
      <c r="AA233" s="272">
        <f t="shared" ref="AA233:AA296" si="263">H233*Q233</f>
        <v>3192186333.4797001</v>
      </c>
      <c r="AB233" s="272">
        <f t="shared" si="249"/>
        <v>2676567677.4129605</v>
      </c>
      <c r="AC233" s="271">
        <f t="shared" si="250"/>
        <v>2841652515.0630322</v>
      </c>
      <c r="AD233" s="271">
        <f t="shared" ref="AD233:AD296" si="264">T233*H233</f>
        <v>3016919424.2713666</v>
      </c>
      <c r="AE233" s="271">
        <f t="shared" ref="AE233:AE296" si="265">H233*U233</f>
        <v>3586627211.7519588</v>
      </c>
      <c r="AF233" s="271"/>
      <c r="AG233" s="33" t="str">
        <f t="shared" si="251"/>
        <v>BERTAHAP</v>
      </c>
      <c r="AH233" s="273">
        <f t="shared" si="252"/>
        <v>0</v>
      </c>
      <c r="AI233" s="274">
        <v>2</v>
      </c>
      <c r="AJ233" s="275"/>
      <c r="AK233" s="271" t="e">
        <f>IF(AJ233&gt;#REF!,"LB","KR")</f>
        <v>#REF!</v>
      </c>
      <c r="AL233" s="52">
        <f t="shared" si="253"/>
        <v>2460327000</v>
      </c>
      <c r="AM233" s="52">
        <f t="shared" si="253"/>
        <v>2773181000</v>
      </c>
      <c r="AN233" s="52">
        <f t="shared" si="253"/>
        <v>2944225000</v>
      </c>
      <c r="AO233" s="438">
        <f t="shared" si="253"/>
        <v>3125818000</v>
      </c>
      <c r="AP233" s="438">
        <f t="shared" si="254"/>
        <v>2944225000</v>
      </c>
      <c r="AQ233" s="52">
        <f t="shared" si="254"/>
        <v>3125818000</v>
      </c>
      <c r="AR233" s="52">
        <f t="shared" si="254"/>
        <v>3318612000</v>
      </c>
      <c r="AS233" s="43"/>
      <c r="AT233" s="43"/>
      <c r="AU233" s="311">
        <f t="shared" ref="AU233:AU296" si="266">O233-$O$318</f>
        <v>-1273534.3801559955</v>
      </c>
      <c r="AV233" s="311"/>
      <c r="AW233" s="311"/>
      <c r="AX233" s="311"/>
      <c r="AY233" s="311"/>
      <c r="AZ233" s="43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65"/>
      <c r="BX233" s="43"/>
      <c r="BY233" s="43"/>
      <c r="BZ233" s="311"/>
      <c r="CA233" s="43"/>
      <c r="CB233" s="43"/>
      <c r="CC233" s="43"/>
      <c r="CD233" s="43"/>
      <c r="CE233" s="43"/>
      <c r="CF233" s="43"/>
      <c r="CG233" s="43"/>
      <c r="CH233" s="43"/>
      <c r="CI233" s="43"/>
      <c r="CJ233" s="438">
        <f t="shared" ref="CJ233:CJ296" si="267">AO233*$CJ$38</f>
        <v>3318611324.1202307</v>
      </c>
      <c r="CK233" s="43">
        <f t="shared" ref="CK233:CL296" si="268">ROUNDUP(AN233+(AN233*6%),-3)</f>
        <v>3120879000</v>
      </c>
      <c r="CL233" s="43">
        <f t="shared" si="268"/>
        <v>3313368000</v>
      </c>
      <c r="CM233" s="44">
        <f t="shared" si="255"/>
        <v>46813185</v>
      </c>
      <c r="CN233" s="44">
        <f t="shared" si="256"/>
        <v>33133680</v>
      </c>
      <c r="CO233" s="44">
        <f t="shared" si="257"/>
        <v>73605625</v>
      </c>
      <c r="CP233" s="44">
        <f t="shared" si="258"/>
        <v>65121208.333333336</v>
      </c>
      <c r="CQ233" s="43">
        <f t="shared" ref="CQ233:CQ296" si="269">CL233*$CQ$38</f>
        <v>3517729022.7748499</v>
      </c>
    </row>
    <row r="234" spans="1:95">
      <c r="A234" s="3">
        <f t="shared" si="259"/>
        <v>195</v>
      </c>
      <c r="B234" s="263">
        <v>5</v>
      </c>
      <c r="C234" s="264" t="s">
        <v>182</v>
      </c>
      <c r="D234" s="299">
        <v>11</v>
      </c>
      <c r="E234" s="266"/>
      <c r="F234" s="41" t="s">
        <v>62</v>
      </c>
      <c r="G234" s="267">
        <f t="shared" si="235"/>
        <v>101</v>
      </c>
      <c r="H234" s="267">
        <f t="shared" si="236"/>
        <v>90</v>
      </c>
      <c r="I234" s="268">
        <f t="shared" si="237"/>
        <v>27506142.120000001</v>
      </c>
      <c r="J234" s="268">
        <f t="shared" si="238"/>
        <v>1</v>
      </c>
      <c r="K234" s="269">
        <f t="shared" si="239"/>
        <v>1.06</v>
      </c>
      <c r="L234" s="270">
        <f t="shared" si="234"/>
        <v>1.02</v>
      </c>
      <c r="M234" s="271">
        <f t="shared" si="240"/>
        <v>24851779.771825496</v>
      </c>
      <c r="N234" s="271">
        <f t="shared" si="241"/>
        <v>28011926.525916401</v>
      </c>
      <c r="O234" s="271">
        <f t="shared" si="242"/>
        <v>29739640.860144004</v>
      </c>
      <c r="P234" s="271">
        <f t="shared" si="243"/>
        <v>31573916.83403369</v>
      </c>
      <c r="Q234" s="271">
        <f t="shared" si="260"/>
        <v>35468737.038663335</v>
      </c>
      <c r="R234" s="272">
        <f t="shared" si="244"/>
        <v>29739640.860144004</v>
      </c>
      <c r="S234" s="271">
        <f t="shared" si="244"/>
        <v>31573916.83403369</v>
      </c>
      <c r="T234" s="271">
        <f t="shared" si="245"/>
        <v>33521326.93634852</v>
      </c>
      <c r="U234" s="271">
        <f t="shared" si="261"/>
        <v>39851413.463910654</v>
      </c>
      <c r="V234" s="271"/>
      <c r="W234" s="271">
        <f t="shared" si="246"/>
        <v>2236660179.4642944</v>
      </c>
      <c r="X234" s="271">
        <f t="shared" si="247"/>
        <v>2521073387.3324761</v>
      </c>
      <c r="Y234" s="271">
        <f t="shared" si="248"/>
        <v>2676567677.4129605</v>
      </c>
      <c r="Z234" s="272">
        <f t="shared" si="262"/>
        <v>2841652515.0630322</v>
      </c>
      <c r="AA234" s="272">
        <f t="shared" si="263"/>
        <v>3192186333.4797001</v>
      </c>
      <c r="AB234" s="272">
        <f t="shared" si="249"/>
        <v>2676567677.4129605</v>
      </c>
      <c r="AC234" s="271">
        <f t="shared" si="250"/>
        <v>2841652515.0630322</v>
      </c>
      <c r="AD234" s="271">
        <f t="shared" si="264"/>
        <v>3016919424.2713666</v>
      </c>
      <c r="AE234" s="271">
        <f t="shared" si="265"/>
        <v>3586627211.7519588</v>
      </c>
      <c r="AF234" s="271"/>
      <c r="AG234" s="33" t="str">
        <f t="shared" si="251"/>
        <v>BERTAHAP</v>
      </c>
      <c r="AH234" s="273">
        <f t="shared" si="252"/>
        <v>0</v>
      </c>
      <c r="AI234" s="274">
        <v>2</v>
      </c>
      <c r="AJ234" s="275"/>
      <c r="AK234" s="271" t="e">
        <f>IF(AJ234&gt;#REF!,"LB","KR")</f>
        <v>#REF!</v>
      </c>
      <c r="AL234" s="52">
        <f t="shared" si="253"/>
        <v>2460327000</v>
      </c>
      <c r="AM234" s="52">
        <f t="shared" si="253"/>
        <v>2773181000</v>
      </c>
      <c r="AN234" s="52">
        <f t="shared" si="253"/>
        <v>2944225000</v>
      </c>
      <c r="AO234" s="438">
        <f t="shared" si="253"/>
        <v>3125818000</v>
      </c>
      <c r="AP234" s="438">
        <f t="shared" si="254"/>
        <v>2944225000</v>
      </c>
      <c r="AQ234" s="52">
        <f t="shared" si="254"/>
        <v>3125818000</v>
      </c>
      <c r="AR234" s="52">
        <f t="shared" si="254"/>
        <v>3318612000</v>
      </c>
      <c r="AS234" s="43"/>
      <c r="AT234" s="43"/>
      <c r="AU234" s="311">
        <f t="shared" si="266"/>
        <v>-1273534.3801559955</v>
      </c>
      <c r="AV234" s="311"/>
      <c r="AW234" s="311"/>
      <c r="AX234" s="311"/>
      <c r="AY234" s="311"/>
      <c r="AZ234" s="43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65"/>
      <c r="BX234" s="43"/>
      <c r="BY234" s="43"/>
      <c r="BZ234" s="311"/>
      <c r="CA234" s="43"/>
      <c r="CB234" s="43"/>
      <c r="CC234" s="43"/>
      <c r="CD234" s="43"/>
      <c r="CE234" s="43"/>
      <c r="CF234" s="43"/>
      <c r="CG234" s="43"/>
      <c r="CH234" s="43"/>
      <c r="CI234" s="43"/>
      <c r="CJ234" s="438">
        <f t="shared" si="267"/>
        <v>3318611324.1202307</v>
      </c>
      <c r="CK234" s="43">
        <f t="shared" si="268"/>
        <v>3120879000</v>
      </c>
      <c r="CL234" s="43">
        <f t="shared" si="268"/>
        <v>3313368000</v>
      </c>
      <c r="CM234" s="44">
        <f t="shared" si="255"/>
        <v>46813185</v>
      </c>
      <c r="CN234" s="44">
        <f t="shared" si="256"/>
        <v>33133680</v>
      </c>
      <c r="CO234" s="44">
        <f t="shared" si="257"/>
        <v>73605625</v>
      </c>
      <c r="CP234" s="44">
        <f t="shared" si="258"/>
        <v>65121208.333333336</v>
      </c>
      <c r="CQ234" s="43">
        <f t="shared" si="269"/>
        <v>3517729022.7748499</v>
      </c>
    </row>
    <row r="235" spans="1:95">
      <c r="A235" s="3">
        <f t="shared" si="259"/>
        <v>196</v>
      </c>
      <c r="B235" s="263">
        <v>6</v>
      </c>
      <c r="C235" s="264" t="s">
        <v>182</v>
      </c>
      <c r="D235" s="299">
        <v>15</v>
      </c>
      <c r="E235" s="266"/>
      <c r="F235" s="41" t="s">
        <v>64</v>
      </c>
      <c r="G235" s="267">
        <f t="shared" si="235"/>
        <v>101</v>
      </c>
      <c r="H235" s="267">
        <f t="shared" si="236"/>
        <v>90</v>
      </c>
      <c r="I235" s="268">
        <f t="shared" si="237"/>
        <v>27506142.120000001</v>
      </c>
      <c r="J235" s="268">
        <f t="shared" si="238"/>
        <v>1</v>
      </c>
      <c r="K235" s="269">
        <f t="shared" si="239"/>
        <v>1.06</v>
      </c>
      <c r="L235" s="270">
        <f t="shared" si="234"/>
        <v>1.02</v>
      </c>
      <c r="M235" s="271">
        <f t="shared" si="240"/>
        <v>24851779.771825496</v>
      </c>
      <c r="N235" s="271">
        <f t="shared" si="241"/>
        <v>28011926.525916401</v>
      </c>
      <c r="O235" s="271">
        <f t="shared" si="242"/>
        <v>29739640.860144004</v>
      </c>
      <c r="P235" s="271">
        <f t="shared" si="243"/>
        <v>31573916.83403369</v>
      </c>
      <c r="Q235" s="271">
        <f t="shared" si="260"/>
        <v>35468737.038663335</v>
      </c>
      <c r="R235" s="272">
        <f t="shared" si="244"/>
        <v>29739640.860144004</v>
      </c>
      <c r="S235" s="271">
        <f t="shared" si="244"/>
        <v>31573916.83403369</v>
      </c>
      <c r="T235" s="271">
        <f t="shared" si="245"/>
        <v>33521326.93634852</v>
      </c>
      <c r="U235" s="271">
        <f t="shared" si="261"/>
        <v>39851413.463910654</v>
      </c>
      <c r="V235" s="271"/>
      <c r="W235" s="271">
        <f t="shared" si="246"/>
        <v>2236660179.4642944</v>
      </c>
      <c r="X235" s="271">
        <f t="shared" si="247"/>
        <v>2521073387.3324761</v>
      </c>
      <c r="Y235" s="271">
        <f t="shared" si="248"/>
        <v>2676567677.4129605</v>
      </c>
      <c r="Z235" s="272">
        <f t="shared" si="262"/>
        <v>2841652515.0630322</v>
      </c>
      <c r="AA235" s="272">
        <f t="shared" si="263"/>
        <v>3192186333.4797001</v>
      </c>
      <c r="AB235" s="272">
        <f t="shared" si="249"/>
        <v>2676567677.4129605</v>
      </c>
      <c r="AC235" s="271">
        <f t="shared" si="250"/>
        <v>2841652515.0630322</v>
      </c>
      <c r="AD235" s="271">
        <f t="shared" si="264"/>
        <v>3016919424.2713666</v>
      </c>
      <c r="AE235" s="271">
        <f t="shared" si="265"/>
        <v>3586627211.7519588</v>
      </c>
      <c r="AF235" s="271"/>
      <c r="AG235" s="33" t="str">
        <f t="shared" si="251"/>
        <v>BERTAHAP</v>
      </c>
      <c r="AH235" s="273">
        <f t="shared" si="252"/>
        <v>0</v>
      </c>
      <c r="AI235" s="274">
        <v>2</v>
      </c>
      <c r="AJ235" s="275"/>
      <c r="AK235" s="271" t="e">
        <f>IF(AJ235&gt;#REF!,"LB","KR")</f>
        <v>#REF!</v>
      </c>
      <c r="AL235" s="52">
        <f t="shared" si="253"/>
        <v>2460327000</v>
      </c>
      <c r="AM235" s="52">
        <f t="shared" si="253"/>
        <v>2773181000</v>
      </c>
      <c r="AN235" s="52">
        <f t="shared" si="253"/>
        <v>2944225000</v>
      </c>
      <c r="AO235" s="438">
        <f t="shared" si="253"/>
        <v>3125818000</v>
      </c>
      <c r="AP235" s="438">
        <f t="shared" si="254"/>
        <v>2944225000</v>
      </c>
      <c r="AQ235" s="52">
        <f t="shared" si="254"/>
        <v>3125818000</v>
      </c>
      <c r="AR235" s="52">
        <f t="shared" si="254"/>
        <v>3318612000</v>
      </c>
      <c r="AS235" s="43"/>
      <c r="AT235" s="43"/>
      <c r="AU235" s="311">
        <f t="shared" si="266"/>
        <v>-1273534.3801559955</v>
      </c>
      <c r="AV235" s="311"/>
      <c r="AW235" s="311"/>
      <c r="AX235" s="311"/>
      <c r="AY235" s="311"/>
      <c r="AZ235" s="43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65"/>
      <c r="BX235" s="43"/>
      <c r="BY235" s="43"/>
      <c r="BZ235" s="311"/>
      <c r="CA235" s="43"/>
      <c r="CB235" s="43"/>
      <c r="CC235" s="43"/>
      <c r="CD235" s="43"/>
      <c r="CE235" s="43"/>
      <c r="CF235" s="43"/>
      <c r="CG235" s="43"/>
      <c r="CH235" s="43"/>
      <c r="CI235" s="43"/>
      <c r="CJ235" s="438">
        <f t="shared" si="267"/>
        <v>3318611324.1202307</v>
      </c>
      <c r="CK235" s="43">
        <f t="shared" si="268"/>
        <v>3120879000</v>
      </c>
      <c r="CL235" s="43">
        <f t="shared" si="268"/>
        <v>3313368000</v>
      </c>
      <c r="CM235" s="44">
        <f t="shared" si="255"/>
        <v>46813185</v>
      </c>
      <c r="CN235" s="44">
        <f t="shared" si="256"/>
        <v>33133680</v>
      </c>
      <c r="CO235" s="44">
        <f t="shared" si="257"/>
        <v>73605625</v>
      </c>
      <c r="CP235" s="44">
        <f t="shared" si="258"/>
        <v>65121208.333333336</v>
      </c>
      <c r="CQ235" s="43">
        <f t="shared" si="269"/>
        <v>3517729022.7748499</v>
      </c>
    </row>
    <row r="236" spans="1:95">
      <c r="A236" s="3">
        <f t="shared" si="259"/>
        <v>197</v>
      </c>
      <c r="B236" s="263">
        <v>7</v>
      </c>
      <c r="C236" s="264" t="s">
        <v>182</v>
      </c>
      <c r="D236" s="299">
        <v>17</v>
      </c>
      <c r="E236" s="266"/>
      <c r="F236" s="41" t="s">
        <v>67</v>
      </c>
      <c r="G236" s="267">
        <f t="shared" si="235"/>
        <v>85</v>
      </c>
      <c r="H236" s="267">
        <f t="shared" si="236"/>
        <v>74</v>
      </c>
      <c r="I236" s="268">
        <f t="shared" si="237"/>
        <v>27506142.120000001</v>
      </c>
      <c r="J236" s="268">
        <f t="shared" si="238"/>
        <v>1</v>
      </c>
      <c r="K236" s="269">
        <f t="shared" si="239"/>
        <v>1.06</v>
      </c>
      <c r="L236" s="270">
        <f t="shared" si="234"/>
        <v>1.02</v>
      </c>
      <c r="M236" s="271">
        <f t="shared" si="240"/>
        <v>24851779.771825496</v>
      </c>
      <c r="N236" s="271">
        <f t="shared" si="241"/>
        <v>28011926.525916401</v>
      </c>
      <c r="O236" s="271">
        <f t="shared" si="242"/>
        <v>29739640.860144004</v>
      </c>
      <c r="P236" s="271">
        <f t="shared" si="243"/>
        <v>31573916.83403369</v>
      </c>
      <c r="Q236" s="271">
        <f t="shared" si="260"/>
        <v>35468737.038663335</v>
      </c>
      <c r="R236" s="272">
        <f t="shared" si="244"/>
        <v>29739640.860144004</v>
      </c>
      <c r="S236" s="271">
        <f t="shared" si="244"/>
        <v>31573916.83403369</v>
      </c>
      <c r="T236" s="271">
        <f t="shared" si="245"/>
        <v>33521326.93634852</v>
      </c>
      <c r="U236" s="271">
        <f t="shared" si="261"/>
        <v>39851413.463910654</v>
      </c>
      <c r="V236" s="271"/>
      <c r="W236" s="271">
        <f t="shared" si="246"/>
        <v>1839031703.1150868</v>
      </c>
      <c r="X236" s="271">
        <f t="shared" si="247"/>
        <v>2072882562.9178138</v>
      </c>
      <c r="Y236" s="271">
        <f t="shared" si="248"/>
        <v>2200733423.6506562</v>
      </c>
      <c r="Z236" s="272">
        <f t="shared" si="262"/>
        <v>2336469845.718493</v>
      </c>
      <c r="AA236" s="272">
        <f t="shared" si="263"/>
        <v>2624686540.8610868</v>
      </c>
      <c r="AB236" s="272">
        <f t="shared" si="249"/>
        <v>2200733423.6506562</v>
      </c>
      <c r="AC236" s="271">
        <f t="shared" si="250"/>
        <v>2336469845.718493</v>
      </c>
      <c r="AD236" s="271">
        <f t="shared" si="264"/>
        <v>2480578193.2897906</v>
      </c>
      <c r="AE236" s="271">
        <f t="shared" si="265"/>
        <v>2949004596.3293886</v>
      </c>
      <c r="AF236" s="271"/>
      <c r="AG236" s="33" t="str">
        <f t="shared" si="251"/>
        <v>BERTAHAP</v>
      </c>
      <c r="AH236" s="273">
        <f t="shared" si="252"/>
        <v>0</v>
      </c>
      <c r="AI236" s="274">
        <v>2</v>
      </c>
      <c r="AJ236" s="275"/>
      <c r="AK236" s="271" t="e">
        <f>IF(AJ236&gt;#REF!,"LB","KR")</f>
        <v>#REF!</v>
      </c>
      <c r="AL236" s="52">
        <f t="shared" si="253"/>
        <v>2022935000</v>
      </c>
      <c r="AM236" s="52">
        <f t="shared" si="253"/>
        <v>2280171000</v>
      </c>
      <c r="AN236" s="52">
        <f t="shared" si="253"/>
        <v>2420807000</v>
      </c>
      <c r="AO236" s="438">
        <f t="shared" si="253"/>
        <v>2570117000</v>
      </c>
      <c r="AP236" s="438">
        <f t="shared" si="254"/>
        <v>2420807000</v>
      </c>
      <c r="AQ236" s="52">
        <f t="shared" si="254"/>
        <v>2570117000</v>
      </c>
      <c r="AR236" s="52">
        <f t="shared" si="254"/>
        <v>2728637000</v>
      </c>
      <c r="AS236" s="43"/>
      <c r="AT236" s="43"/>
      <c r="AU236" s="311">
        <f t="shared" si="266"/>
        <v>-1273534.3801559955</v>
      </c>
      <c r="AV236" s="311"/>
      <c r="AW236" s="311"/>
      <c r="AX236" s="311"/>
      <c r="AY236" s="311"/>
      <c r="AZ236" s="43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65"/>
      <c r="BX236" s="43"/>
      <c r="BY236" s="43"/>
      <c r="BZ236" s="311"/>
      <c r="CA236" s="43"/>
      <c r="CB236" s="43"/>
      <c r="CC236" s="43"/>
      <c r="CD236" s="43"/>
      <c r="CE236" s="43"/>
      <c r="CF236" s="43"/>
      <c r="CG236" s="43"/>
      <c r="CH236" s="43"/>
      <c r="CI236" s="43"/>
      <c r="CJ236" s="438">
        <f t="shared" si="267"/>
        <v>2728635954.0171294</v>
      </c>
      <c r="CK236" s="43">
        <f t="shared" si="268"/>
        <v>2566056000</v>
      </c>
      <c r="CL236" s="43">
        <f t="shared" si="268"/>
        <v>2724325000</v>
      </c>
      <c r="CM236" s="44">
        <f t="shared" si="255"/>
        <v>38490840</v>
      </c>
      <c r="CN236" s="44">
        <f t="shared" si="256"/>
        <v>27243250</v>
      </c>
      <c r="CO236" s="44">
        <f t="shared" si="257"/>
        <v>60520175</v>
      </c>
      <c r="CP236" s="44">
        <f t="shared" si="258"/>
        <v>53544104.166666664</v>
      </c>
      <c r="CQ236" s="43">
        <f t="shared" si="269"/>
        <v>2892355186.6170893</v>
      </c>
    </row>
    <row r="237" spans="1:95">
      <c r="A237" s="3">
        <f t="shared" si="259"/>
        <v>198</v>
      </c>
      <c r="B237" s="263">
        <v>8</v>
      </c>
      <c r="C237" s="264" t="s">
        <v>182</v>
      </c>
      <c r="D237" s="299">
        <v>19</v>
      </c>
      <c r="E237" s="266"/>
      <c r="F237" s="41" t="s">
        <v>78</v>
      </c>
      <c r="G237" s="267">
        <f t="shared" si="235"/>
        <v>138</v>
      </c>
      <c r="H237" s="267">
        <f t="shared" si="236"/>
        <v>120</v>
      </c>
      <c r="I237" s="268">
        <f t="shared" si="237"/>
        <v>27506142.120000001</v>
      </c>
      <c r="J237" s="268">
        <f t="shared" si="238"/>
        <v>1</v>
      </c>
      <c r="K237" s="269">
        <f t="shared" si="239"/>
        <v>1.06</v>
      </c>
      <c r="L237" s="270">
        <f t="shared" si="234"/>
        <v>1.02</v>
      </c>
      <c r="M237" s="271">
        <f t="shared" si="240"/>
        <v>24851779.771825496</v>
      </c>
      <c r="N237" s="271">
        <f t="shared" si="241"/>
        <v>28011926.525916401</v>
      </c>
      <c r="O237" s="271">
        <f t="shared" si="242"/>
        <v>29739640.860144004</v>
      </c>
      <c r="P237" s="271">
        <f t="shared" si="243"/>
        <v>31573916.83403369</v>
      </c>
      <c r="Q237" s="271">
        <f t="shared" si="260"/>
        <v>35468737.038663335</v>
      </c>
      <c r="R237" s="272">
        <f t="shared" si="244"/>
        <v>29739640.860144004</v>
      </c>
      <c r="S237" s="271">
        <f t="shared" si="244"/>
        <v>31573916.83403369</v>
      </c>
      <c r="T237" s="271">
        <f t="shared" si="245"/>
        <v>33521326.93634852</v>
      </c>
      <c r="U237" s="271">
        <f t="shared" si="261"/>
        <v>39851413.463910654</v>
      </c>
      <c r="V237" s="271"/>
      <c r="W237" s="271">
        <f t="shared" si="246"/>
        <v>2982213572.6190596</v>
      </c>
      <c r="X237" s="271">
        <f t="shared" si="247"/>
        <v>3361431183.1099682</v>
      </c>
      <c r="Y237" s="271">
        <f t="shared" si="248"/>
        <v>3568756903.2172804</v>
      </c>
      <c r="Z237" s="272">
        <f t="shared" si="262"/>
        <v>3788870020.084043</v>
      </c>
      <c r="AA237" s="272">
        <f t="shared" si="263"/>
        <v>4256248444.6396003</v>
      </c>
      <c r="AB237" s="272">
        <f t="shared" si="249"/>
        <v>3568756903.2172804</v>
      </c>
      <c r="AC237" s="271">
        <f t="shared" si="250"/>
        <v>3788870020.084043</v>
      </c>
      <c r="AD237" s="271">
        <f t="shared" si="264"/>
        <v>4022559232.3618226</v>
      </c>
      <c r="AE237" s="271">
        <f t="shared" si="265"/>
        <v>4782169615.6692781</v>
      </c>
      <c r="AF237" s="271"/>
      <c r="AG237" s="33" t="str">
        <f t="shared" si="251"/>
        <v>BERTAHAP</v>
      </c>
      <c r="AH237" s="273">
        <f t="shared" si="252"/>
        <v>0</v>
      </c>
      <c r="AI237" s="274">
        <v>2</v>
      </c>
      <c r="AJ237" s="275"/>
      <c r="AK237" s="271" t="e">
        <f>IF(AJ237&gt;#REF!,"LB","KR")</f>
        <v>#REF!</v>
      </c>
      <c r="AL237" s="52">
        <f t="shared" si="253"/>
        <v>3280435000</v>
      </c>
      <c r="AM237" s="52">
        <f t="shared" si="253"/>
        <v>3697575000</v>
      </c>
      <c r="AN237" s="52">
        <f t="shared" si="253"/>
        <v>3925633000</v>
      </c>
      <c r="AO237" s="438">
        <f t="shared" si="253"/>
        <v>4167758000</v>
      </c>
      <c r="AP237" s="438">
        <f t="shared" si="254"/>
        <v>3925633000</v>
      </c>
      <c r="AQ237" s="52">
        <f t="shared" si="254"/>
        <v>4167758000</v>
      </c>
      <c r="AR237" s="52">
        <f t="shared" si="254"/>
        <v>4424816000</v>
      </c>
      <c r="AS237" s="43"/>
      <c r="AT237" s="43"/>
      <c r="AU237" s="311">
        <f t="shared" si="266"/>
        <v>-1273534.3801559955</v>
      </c>
      <c r="AV237" s="311"/>
      <c r="AW237" s="311"/>
      <c r="AX237" s="311"/>
      <c r="AY237" s="311"/>
      <c r="AZ237" s="43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65"/>
      <c r="BX237" s="43"/>
      <c r="BY237" s="43"/>
      <c r="BZ237" s="311"/>
      <c r="CA237" s="43"/>
      <c r="CB237" s="43"/>
      <c r="CC237" s="43"/>
      <c r="CD237" s="43"/>
      <c r="CE237" s="43"/>
      <c r="CF237" s="43"/>
      <c r="CG237" s="43"/>
      <c r="CH237" s="43"/>
      <c r="CI237" s="43"/>
      <c r="CJ237" s="438">
        <f t="shared" si="267"/>
        <v>4424815806.6121206</v>
      </c>
      <c r="CK237" s="43">
        <f t="shared" si="268"/>
        <v>4161171000</v>
      </c>
      <c r="CL237" s="43">
        <f t="shared" si="268"/>
        <v>4417824000</v>
      </c>
      <c r="CM237" s="44">
        <f t="shared" si="255"/>
        <v>62417565</v>
      </c>
      <c r="CN237" s="44">
        <f t="shared" si="256"/>
        <v>44178240</v>
      </c>
      <c r="CO237" s="44">
        <f t="shared" si="257"/>
        <v>98140825</v>
      </c>
      <c r="CP237" s="44">
        <f t="shared" si="258"/>
        <v>86828291.666666672</v>
      </c>
      <c r="CQ237" s="43">
        <f t="shared" si="269"/>
        <v>4690305363.6997995</v>
      </c>
    </row>
    <row r="238" spans="1:95">
      <c r="A238" s="3">
        <f t="shared" si="259"/>
        <v>199</v>
      </c>
      <c r="B238" s="263">
        <v>9</v>
      </c>
      <c r="C238" s="264" t="s">
        <v>182</v>
      </c>
      <c r="D238" s="299">
        <v>21</v>
      </c>
      <c r="E238" s="266"/>
      <c r="F238" s="41" t="s">
        <v>84</v>
      </c>
      <c r="G238" s="267">
        <f t="shared" si="235"/>
        <v>132</v>
      </c>
      <c r="H238" s="267">
        <f t="shared" si="236"/>
        <v>112</v>
      </c>
      <c r="I238" s="268">
        <f t="shared" si="237"/>
        <v>27506142.120000001</v>
      </c>
      <c r="J238" s="268">
        <f t="shared" si="238"/>
        <v>3</v>
      </c>
      <c r="K238" s="269">
        <f t="shared" si="239"/>
        <v>1.1000000000000001</v>
      </c>
      <c r="L238" s="270">
        <f t="shared" si="234"/>
        <v>1.02</v>
      </c>
      <c r="M238" s="271">
        <f t="shared" si="240"/>
        <v>25789582.782083057</v>
      </c>
      <c r="N238" s="271">
        <f t="shared" si="241"/>
        <v>29068980.357083056</v>
      </c>
      <c r="O238" s="271">
        <f t="shared" si="242"/>
        <v>30861891.458640002</v>
      </c>
      <c r="P238" s="271">
        <f t="shared" si="243"/>
        <v>32765385.393808544</v>
      </c>
      <c r="Q238" s="271">
        <f t="shared" si="260"/>
        <v>36807179.945782706</v>
      </c>
      <c r="R238" s="272">
        <f t="shared" si="244"/>
        <v>30861891.458640002</v>
      </c>
      <c r="S238" s="271">
        <f t="shared" si="244"/>
        <v>32765385.393808544</v>
      </c>
      <c r="T238" s="271">
        <f t="shared" si="245"/>
        <v>34786282.669795632</v>
      </c>
      <c r="U238" s="271">
        <f t="shared" si="261"/>
        <v>41355240.387077093</v>
      </c>
      <c r="V238" s="271"/>
      <c r="W238" s="271">
        <f t="shared" si="246"/>
        <v>2888433271.5933022</v>
      </c>
      <c r="X238" s="271">
        <f t="shared" si="247"/>
        <v>3255725799.9933023</v>
      </c>
      <c r="Y238" s="271">
        <f t="shared" si="248"/>
        <v>3456531843.3676801</v>
      </c>
      <c r="Z238" s="272">
        <f t="shared" si="262"/>
        <v>3669723164.1065569</v>
      </c>
      <c r="AA238" s="272">
        <f t="shared" si="263"/>
        <v>4122404153.9276628</v>
      </c>
      <c r="AB238" s="272">
        <f t="shared" si="249"/>
        <v>3456531843.3676801</v>
      </c>
      <c r="AC238" s="271">
        <f t="shared" si="250"/>
        <v>3669723164.1065569</v>
      </c>
      <c r="AD238" s="271">
        <f t="shared" si="264"/>
        <v>3896063659.0171108</v>
      </c>
      <c r="AE238" s="271">
        <f t="shared" si="265"/>
        <v>4631786923.3526344</v>
      </c>
      <c r="AF238" s="271"/>
      <c r="AG238" s="33" t="str">
        <f t="shared" si="251"/>
        <v>BERTAHAP</v>
      </c>
      <c r="AH238" s="273">
        <f t="shared" si="252"/>
        <v>0</v>
      </c>
      <c r="AI238" s="274">
        <v>2</v>
      </c>
      <c r="AJ238" s="275"/>
      <c r="AK238" s="271" t="e">
        <f>IF(AJ238&gt;#REF!,"LB","KR")</f>
        <v>#REF!</v>
      </c>
      <c r="AL238" s="52">
        <f t="shared" si="253"/>
        <v>3177277000</v>
      </c>
      <c r="AM238" s="52">
        <f t="shared" si="253"/>
        <v>3581299000</v>
      </c>
      <c r="AN238" s="52">
        <f t="shared" si="253"/>
        <v>3802186000</v>
      </c>
      <c r="AO238" s="438">
        <f t="shared" si="253"/>
        <v>4036696000</v>
      </c>
      <c r="AP238" s="438">
        <f t="shared" si="254"/>
        <v>3802186000</v>
      </c>
      <c r="AQ238" s="52">
        <f t="shared" si="254"/>
        <v>4036696000</v>
      </c>
      <c r="AR238" s="52">
        <f t="shared" si="254"/>
        <v>4285671000</v>
      </c>
      <c r="AS238" s="43"/>
      <c r="AT238" s="43"/>
      <c r="AU238" s="311">
        <f t="shared" si="266"/>
        <v>-151283.781659998</v>
      </c>
      <c r="AV238" s="311"/>
      <c r="AW238" s="311"/>
      <c r="AX238" s="311"/>
      <c r="AY238" s="311"/>
      <c r="AZ238" s="43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65"/>
      <c r="BX238" s="43"/>
      <c r="BY238" s="43"/>
      <c r="BZ238" s="311"/>
      <c r="CA238" s="43"/>
      <c r="CB238" s="43"/>
      <c r="CC238" s="43"/>
      <c r="CD238" s="43"/>
      <c r="CE238" s="43"/>
      <c r="CF238" s="43"/>
      <c r="CG238" s="43"/>
      <c r="CH238" s="43"/>
      <c r="CI238" s="43"/>
      <c r="CJ238" s="438">
        <f t="shared" si="267"/>
        <v>4285670201.4099474</v>
      </c>
      <c r="CK238" s="43">
        <f t="shared" si="268"/>
        <v>4030318000</v>
      </c>
      <c r="CL238" s="43">
        <f t="shared" si="268"/>
        <v>4278898000</v>
      </c>
      <c r="CM238" s="44">
        <f t="shared" si="255"/>
        <v>60454770</v>
      </c>
      <c r="CN238" s="44">
        <f t="shared" si="256"/>
        <v>42788980</v>
      </c>
      <c r="CO238" s="44">
        <f t="shared" si="257"/>
        <v>95054650</v>
      </c>
      <c r="CP238" s="44">
        <f t="shared" si="258"/>
        <v>84097833.333333328</v>
      </c>
      <c r="CQ238" s="43">
        <f t="shared" si="269"/>
        <v>4542810723.1352682</v>
      </c>
    </row>
    <row r="239" spans="1:95">
      <c r="A239" s="3">
        <f t="shared" si="259"/>
        <v>200</v>
      </c>
      <c r="B239" s="263">
        <v>1</v>
      </c>
      <c r="C239" s="264" t="s">
        <v>183</v>
      </c>
      <c r="D239" s="265" t="s">
        <v>19</v>
      </c>
      <c r="E239" s="266"/>
      <c r="F239" s="41" t="s">
        <v>72</v>
      </c>
      <c r="G239" s="267">
        <f t="shared" si="235"/>
        <v>175</v>
      </c>
      <c r="H239" s="267">
        <f t="shared" si="236"/>
        <v>156</v>
      </c>
      <c r="I239" s="268">
        <f t="shared" si="237"/>
        <v>27506142.120000001</v>
      </c>
      <c r="J239" s="268">
        <f t="shared" si="238"/>
        <v>5</v>
      </c>
      <c r="K239" s="269">
        <f t="shared" si="239"/>
        <v>1.08</v>
      </c>
      <c r="L239" s="319">
        <f t="shared" ref="L239:L248" si="270">SUMIF($AR$4:$AR$22,D239,$BO$4:$BO$22)</f>
        <v>1.03</v>
      </c>
      <c r="M239" s="271">
        <f t="shared" si="240"/>
        <v>25568923.250257753</v>
      </c>
      <c r="N239" s="271">
        <f t="shared" si="241"/>
        <v>28820261.808573257</v>
      </c>
      <c r="O239" s="271">
        <f t="shared" si="242"/>
        <v>30597832.494288005</v>
      </c>
      <c r="P239" s="271">
        <f t="shared" si="243"/>
        <v>32485039.850332111</v>
      </c>
      <c r="Q239" s="271">
        <f t="shared" si="260"/>
        <v>36492252.202931091</v>
      </c>
      <c r="R239" s="272">
        <f t="shared" si="244"/>
        <v>30597832.494288005</v>
      </c>
      <c r="S239" s="271">
        <f t="shared" si="244"/>
        <v>32485039.850332111</v>
      </c>
      <c r="T239" s="271">
        <f t="shared" si="245"/>
        <v>34488646.026631609</v>
      </c>
      <c r="U239" s="271">
        <f t="shared" si="261"/>
        <v>41001398.758096755</v>
      </c>
      <c r="V239" s="271"/>
      <c r="W239" s="271">
        <f t="shared" si="246"/>
        <v>3988752027.0402093</v>
      </c>
      <c r="X239" s="271">
        <f t="shared" si="247"/>
        <v>4495960842.1374283</v>
      </c>
      <c r="Y239" s="271">
        <f t="shared" si="248"/>
        <v>4773261869.1089287</v>
      </c>
      <c r="Z239" s="272">
        <f t="shared" si="262"/>
        <v>5067666216.6518097</v>
      </c>
      <c r="AA239" s="272">
        <f t="shared" si="263"/>
        <v>5692791343.6572504</v>
      </c>
      <c r="AB239" s="272">
        <f t="shared" si="249"/>
        <v>4773261869.1089287</v>
      </c>
      <c r="AC239" s="271">
        <f t="shared" si="250"/>
        <v>5067666216.6518097</v>
      </c>
      <c r="AD239" s="271">
        <f t="shared" si="264"/>
        <v>5380228780.1545305</v>
      </c>
      <c r="AE239" s="271">
        <f t="shared" si="265"/>
        <v>6396218206.2630939</v>
      </c>
      <c r="AF239" s="271"/>
      <c r="AG239" s="33" t="str">
        <f t="shared" si="251"/>
        <v>BERTAHAP</v>
      </c>
      <c r="AH239" s="273">
        <f t="shared" si="252"/>
        <v>0</v>
      </c>
      <c r="AI239" s="274">
        <v>2</v>
      </c>
      <c r="AJ239" s="275"/>
      <c r="AK239" s="271" t="e">
        <f>IF(AJ239&gt;#REF!,"LB","KR")</f>
        <v>#REF!</v>
      </c>
      <c r="AL239" s="52">
        <f t="shared" si="253"/>
        <v>4387628000</v>
      </c>
      <c r="AM239" s="52">
        <f t="shared" si="253"/>
        <v>4945557000</v>
      </c>
      <c r="AN239" s="52">
        <f t="shared" si="253"/>
        <v>5250589000</v>
      </c>
      <c r="AO239" s="438">
        <f t="shared" si="253"/>
        <v>5574433000</v>
      </c>
      <c r="AP239" s="438">
        <f t="shared" si="254"/>
        <v>5250589000</v>
      </c>
      <c r="AQ239" s="52">
        <f t="shared" si="254"/>
        <v>5574433000</v>
      </c>
      <c r="AR239" s="52">
        <f t="shared" si="254"/>
        <v>5918252000</v>
      </c>
      <c r="AS239" s="43"/>
      <c r="AT239" s="43"/>
      <c r="AU239" s="311">
        <f t="shared" si="266"/>
        <v>-415342.74601199478</v>
      </c>
      <c r="AV239" s="311"/>
      <c r="AW239" s="311"/>
      <c r="AX239" s="311"/>
      <c r="AY239" s="311"/>
      <c r="AZ239" s="43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65"/>
      <c r="BX239" s="43"/>
      <c r="BY239" s="43"/>
      <c r="BZ239" s="311"/>
      <c r="CA239" s="43"/>
      <c r="CB239" s="43"/>
      <c r="CC239" s="43"/>
      <c r="CD239" s="43"/>
      <c r="CE239" s="43"/>
      <c r="CF239" s="43"/>
      <c r="CG239" s="43"/>
      <c r="CH239" s="43"/>
      <c r="CI239" s="43"/>
      <c r="CJ239" s="438">
        <f t="shared" si="267"/>
        <v>5918251311.9284325</v>
      </c>
      <c r="CK239" s="43">
        <f t="shared" si="268"/>
        <v>5565625000</v>
      </c>
      <c r="CL239" s="43">
        <f t="shared" si="268"/>
        <v>5908899000</v>
      </c>
      <c r="CM239" s="44">
        <f t="shared" si="255"/>
        <v>83484375</v>
      </c>
      <c r="CN239" s="44">
        <f t="shared" si="256"/>
        <v>59088990</v>
      </c>
      <c r="CO239" s="44">
        <f t="shared" si="257"/>
        <v>131264725</v>
      </c>
      <c r="CP239" s="44">
        <f t="shared" si="258"/>
        <v>116134020.83333333</v>
      </c>
      <c r="CQ239" s="43">
        <f t="shared" si="269"/>
        <v>6273346487.6057491</v>
      </c>
    </row>
    <row r="240" spans="1:95">
      <c r="A240" s="3">
        <f t="shared" si="259"/>
        <v>201</v>
      </c>
      <c r="B240" s="263">
        <v>2</v>
      </c>
      <c r="C240" s="264" t="s">
        <v>183</v>
      </c>
      <c r="D240" s="265" t="s">
        <v>29</v>
      </c>
      <c r="E240" s="266"/>
      <c r="F240" s="41" t="s">
        <v>74</v>
      </c>
      <c r="G240" s="267">
        <f t="shared" si="235"/>
        <v>85</v>
      </c>
      <c r="H240" s="267">
        <f t="shared" si="236"/>
        <v>74</v>
      </c>
      <c r="I240" s="268">
        <f t="shared" si="237"/>
        <v>27506142.120000001</v>
      </c>
      <c r="J240" s="268">
        <f t="shared" si="238"/>
        <v>1</v>
      </c>
      <c r="K240" s="269">
        <f t="shared" si="239"/>
        <v>1.06</v>
      </c>
      <c r="L240" s="319">
        <f t="shared" si="270"/>
        <v>1.03</v>
      </c>
      <c r="M240" s="271">
        <f t="shared" si="240"/>
        <v>25095424.671549276</v>
      </c>
      <c r="N240" s="271">
        <f t="shared" si="241"/>
        <v>28286553.256562643</v>
      </c>
      <c r="O240" s="271">
        <f t="shared" si="242"/>
        <v>30031205.966616005</v>
      </c>
      <c r="P240" s="271">
        <f t="shared" si="243"/>
        <v>31883465.038288925</v>
      </c>
      <c r="Q240" s="271">
        <f t="shared" si="260"/>
        <v>35816469.754728667</v>
      </c>
      <c r="R240" s="272">
        <f t="shared" si="244"/>
        <v>30031205.966616005</v>
      </c>
      <c r="S240" s="271">
        <f t="shared" si="244"/>
        <v>31883465.038288925</v>
      </c>
      <c r="T240" s="271">
        <f t="shared" si="245"/>
        <v>33849967.396508798</v>
      </c>
      <c r="U240" s="271">
        <f t="shared" si="261"/>
        <v>40242113.595909774</v>
      </c>
      <c r="V240" s="271"/>
      <c r="W240" s="271">
        <f t="shared" si="246"/>
        <v>1857061425.6946464</v>
      </c>
      <c r="X240" s="271">
        <f t="shared" si="247"/>
        <v>2093204940.9856355</v>
      </c>
      <c r="Y240" s="271">
        <f t="shared" si="248"/>
        <v>2222309241.5295844</v>
      </c>
      <c r="Z240" s="272">
        <f t="shared" si="262"/>
        <v>2359376412.8333802</v>
      </c>
      <c r="AA240" s="272">
        <f t="shared" si="263"/>
        <v>2650418761.8499212</v>
      </c>
      <c r="AB240" s="272">
        <f t="shared" si="249"/>
        <v>2222309241.5295844</v>
      </c>
      <c r="AC240" s="271">
        <f t="shared" si="250"/>
        <v>2359376412.8333802</v>
      </c>
      <c r="AD240" s="271">
        <f t="shared" si="264"/>
        <v>2504897587.341651</v>
      </c>
      <c r="AE240" s="271">
        <f t="shared" si="265"/>
        <v>2977916406.0973234</v>
      </c>
      <c r="AF240" s="271"/>
      <c r="AG240" s="33" t="str">
        <f t="shared" si="251"/>
        <v>BERTAHAP</v>
      </c>
      <c r="AH240" s="273">
        <f t="shared" si="252"/>
        <v>0</v>
      </c>
      <c r="AI240" s="274">
        <v>2</v>
      </c>
      <c r="AJ240" s="275"/>
      <c r="AK240" s="271" t="e">
        <f>IF(AJ240&gt;#REF!,"LB","KR")</f>
        <v>#REF!</v>
      </c>
      <c r="AL240" s="52">
        <f t="shared" si="253"/>
        <v>2042768000</v>
      </c>
      <c r="AM240" s="52">
        <f t="shared" si="253"/>
        <v>2302526000</v>
      </c>
      <c r="AN240" s="52">
        <f t="shared" si="253"/>
        <v>2444541000</v>
      </c>
      <c r="AO240" s="438">
        <f t="shared" si="253"/>
        <v>2595315000</v>
      </c>
      <c r="AP240" s="438">
        <f t="shared" si="254"/>
        <v>2444541000</v>
      </c>
      <c r="AQ240" s="52">
        <f t="shared" si="254"/>
        <v>2595315000</v>
      </c>
      <c r="AR240" s="52">
        <f t="shared" si="254"/>
        <v>2755388000</v>
      </c>
      <c r="AS240" s="43"/>
      <c r="AT240" s="43"/>
      <c r="AU240" s="311">
        <f t="shared" si="266"/>
        <v>-981969.27368399501</v>
      </c>
      <c r="AV240" s="311"/>
      <c r="AW240" s="311"/>
      <c r="AX240" s="311"/>
      <c r="AY240" s="311"/>
      <c r="AZ240" s="43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65"/>
      <c r="BX240" s="43"/>
      <c r="BY240" s="43"/>
      <c r="BZ240" s="311"/>
      <c r="CA240" s="43"/>
      <c r="CB240" s="43"/>
      <c r="CC240" s="43"/>
      <c r="CD240" s="43"/>
      <c r="CE240" s="43"/>
      <c r="CF240" s="43"/>
      <c r="CG240" s="43"/>
      <c r="CH240" s="43"/>
      <c r="CI240" s="43"/>
      <c r="CJ240" s="438">
        <f t="shared" si="267"/>
        <v>2755388109.1794519</v>
      </c>
      <c r="CK240" s="43">
        <f t="shared" si="268"/>
        <v>2591214000</v>
      </c>
      <c r="CL240" s="43">
        <f t="shared" si="268"/>
        <v>2751034000</v>
      </c>
      <c r="CM240" s="44">
        <f t="shared" si="255"/>
        <v>38868210</v>
      </c>
      <c r="CN240" s="44">
        <f t="shared" si="256"/>
        <v>27510340</v>
      </c>
      <c r="CO240" s="44">
        <f t="shared" si="257"/>
        <v>61113525</v>
      </c>
      <c r="CP240" s="44">
        <f t="shared" si="258"/>
        <v>54069062.5</v>
      </c>
      <c r="CQ240" s="43">
        <f t="shared" si="269"/>
        <v>2920711537.1550598</v>
      </c>
    </row>
    <row r="241" spans="1:95">
      <c r="A241" s="3">
        <f t="shared" si="259"/>
        <v>202</v>
      </c>
      <c r="B241" s="263">
        <v>3</v>
      </c>
      <c r="C241" s="264" t="s">
        <v>183</v>
      </c>
      <c r="D241" s="265" t="s">
        <v>32</v>
      </c>
      <c r="E241" s="266"/>
      <c r="F241" s="41" t="s">
        <v>56</v>
      </c>
      <c r="G241" s="267">
        <f t="shared" si="235"/>
        <v>85</v>
      </c>
      <c r="H241" s="267">
        <f t="shared" si="236"/>
        <v>74</v>
      </c>
      <c r="I241" s="268">
        <f t="shared" si="237"/>
        <v>27506142.120000001</v>
      </c>
      <c r="J241" s="268">
        <f t="shared" si="238"/>
        <v>1</v>
      </c>
      <c r="K241" s="269">
        <f t="shared" si="239"/>
        <v>1.06</v>
      </c>
      <c r="L241" s="319">
        <f t="shared" si="270"/>
        <v>1.03</v>
      </c>
      <c r="M241" s="271">
        <f t="shared" si="240"/>
        <v>25095424.671549276</v>
      </c>
      <c r="N241" s="271">
        <f t="shared" si="241"/>
        <v>28286553.256562643</v>
      </c>
      <c r="O241" s="271">
        <f t="shared" si="242"/>
        <v>30031205.966616005</v>
      </c>
      <c r="P241" s="271">
        <f t="shared" si="243"/>
        <v>31883465.038288925</v>
      </c>
      <c r="Q241" s="271">
        <f t="shared" si="260"/>
        <v>35816469.754728667</v>
      </c>
      <c r="R241" s="272">
        <f t="shared" si="244"/>
        <v>30031205.966616005</v>
      </c>
      <c r="S241" s="271">
        <f t="shared" si="244"/>
        <v>31883465.038288925</v>
      </c>
      <c r="T241" s="271">
        <f t="shared" si="245"/>
        <v>33849967.396508798</v>
      </c>
      <c r="U241" s="271">
        <f t="shared" si="261"/>
        <v>40242113.595909774</v>
      </c>
      <c r="V241" s="271"/>
      <c r="W241" s="271">
        <f t="shared" si="246"/>
        <v>1857061425.6946464</v>
      </c>
      <c r="X241" s="271">
        <f t="shared" si="247"/>
        <v>2093204940.9856355</v>
      </c>
      <c r="Y241" s="271">
        <f t="shared" si="248"/>
        <v>2222309241.5295844</v>
      </c>
      <c r="Z241" s="272">
        <f t="shared" si="262"/>
        <v>2359376412.8333802</v>
      </c>
      <c r="AA241" s="272">
        <f t="shared" si="263"/>
        <v>2650418761.8499212</v>
      </c>
      <c r="AB241" s="272">
        <f t="shared" si="249"/>
        <v>2222309241.5295844</v>
      </c>
      <c r="AC241" s="271">
        <f t="shared" si="250"/>
        <v>2359376412.8333802</v>
      </c>
      <c r="AD241" s="271">
        <f t="shared" si="264"/>
        <v>2504897587.341651</v>
      </c>
      <c r="AE241" s="271">
        <f t="shared" si="265"/>
        <v>2977916406.0973234</v>
      </c>
      <c r="AF241" s="271"/>
      <c r="AG241" s="33" t="str">
        <f t="shared" si="251"/>
        <v>BERTAHAP</v>
      </c>
      <c r="AH241" s="273">
        <f t="shared" si="252"/>
        <v>0</v>
      </c>
      <c r="AI241" s="274">
        <v>2</v>
      </c>
      <c r="AJ241" s="275"/>
      <c r="AK241" s="271" t="e">
        <f>IF(AJ241&gt;#REF!,"LB","KR")</f>
        <v>#REF!</v>
      </c>
      <c r="AL241" s="52">
        <f t="shared" si="253"/>
        <v>2042768000</v>
      </c>
      <c r="AM241" s="52">
        <f t="shared" si="253"/>
        <v>2302526000</v>
      </c>
      <c r="AN241" s="52">
        <f t="shared" si="253"/>
        <v>2444541000</v>
      </c>
      <c r="AO241" s="438">
        <f t="shared" si="253"/>
        <v>2595315000</v>
      </c>
      <c r="AP241" s="438">
        <f t="shared" si="254"/>
        <v>2444541000</v>
      </c>
      <c r="AQ241" s="52">
        <f t="shared" si="254"/>
        <v>2595315000</v>
      </c>
      <c r="AR241" s="52">
        <f t="shared" si="254"/>
        <v>2755388000</v>
      </c>
      <c r="AS241" s="43"/>
      <c r="AT241" s="43"/>
      <c r="AU241" s="311">
        <f t="shared" si="266"/>
        <v>-981969.27368399501</v>
      </c>
      <c r="AV241" s="311"/>
      <c r="AW241" s="311"/>
      <c r="AX241" s="311"/>
      <c r="AY241" s="311"/>
      <c r="AZ241" s="43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65"/>
      <c r="BX241" s="43"/>
      <c r="BY241" s="43"/>
      <c r="BZ241" s="311"/>
      <c r="CA241" s="43"/>
      <c r="CB241" s="43"/>
      <c r="CC241" s="43"/>
      <c r="CD241" s="43"/>
      <c r="CE241" s="43"/>
      <c r="CF241" s="43"/>
      <c r="CG241" s="43"/>
      <c r="CH241" s="43"/>
      <c r="CI241" s="43"/>
      <c r="CJ241" s="438">
        <f t="shared" si="267"/>
        <v>2755388109.1794519</v>
      </c>
      <c r="CK241" s="43">
        <f t="shared" si="268"/>
        <v>2591214000</v>
      </c>
      <c r="CL241" s="43">
        <f t="shared" si="268"/>
        <v>2751034000</v>
      </c>
      <c r="CM241" s="44">
        <f t="shared" si="255"/>
        <v>38868210</v>
      </c>
      <c r="CN241" s="44">
        <f t="shared" si="256"/>
        <v>27510340</v>
      </c>
      <c r="CO241" s="44">
        <f t="shared" si="257"/>
        <v>61113525</v>
      </c>
      <c r="CP241" s="44">
        <f t="shared" si="258"/>
        <v>54069062.5</v>
      </c>
      <c r="CQ241" s="43">
        <f t="shared" si="269"/>
        <v>2920711537.1550598</v>
      </c>
    </row>
    <row r="242" spans="1:95">
      <c r="A242" s="3">
        <f t="shared" si="259"/>
        <v>203</v>
      </c>
      <c r="B242" s="263">
        <v>4</v>
      </c>
      <c r="C242" s="264" t="s">
        <v>183</v>
      </c>
      <c r="D242" s="265" t="s">
        <v>38</v>
      </c>
      <c r="E242" s="266"/>
      <c r="F242" s="41" t="s">
        <v>58</v>
      </c>
      <c r="G242" s="267">
        <f t="shared" si="235"/>
        <v>101</v>
      </c>
      <c r="H242" s="267">
        <f t="shared" si="236"/>
        <v>90</v>
      </c>
      <c r="I242" s="268">
        <f t="shared" si="237"/>
        <v>27506142.120000001</v>
      </c>
      <c r="J242" s="268">
        <f t="shared" si="238"/>
        <v>1</v>
      </c>
      <c r="K242" s="269">
        <f t="shared" si="239"/>
        <v>1.06</v>
      </c>
      <c r="L242" s="319">
        <f t="shared" si="270"/>
        <v>1.03</v>
      </c>
      <c r="M242" s="271">
        <f t="shared" si="240"/>
        <v>25095424.671549276</v>
      </c>
      <c r="N242" s="271">
        <f t="shared" si="241"/>
        <v>28286553.256562643</v>
      </c>
      <c r="O242" s="271">
        <f t="shared" si="242"/>
        <v>30031205.966616005</v>
      </c>
      <c r="P242" s="271">
        <f t="shared" si="243"/>
        <v>31883465.038288925</v>
      </c>
      <c r="Q242" s="271">
        <f t="shared" si="260"/>
        <v>35816469.754728667</v>
      </c>
      <c r="R242" s="272">
        <f t="shared" si="244"/>
        <v>30031205.966616005</v>
      </c>
      <c r="S242" s="271">
        <f t="shared" si="244"/>
        <v>31883465.038288925</v>
      </c>
      <c r="T242" s="271">
        <f t="shared" si="245"/>
        <v>33849967.396508798</v>
      </c>
      <c r="U242" s="271">
        <f t="shared" si="261"/>
        <v>40242113.595909774</v>
      </c>
      <c r="V242" s="271"/>
      <c r="W242" s="271">
        <f t="shared" si="246"/>
        <v>2258588220.439435</v>
      </c>
      <c r="X242" s="271">
        <f t="shared" si="247"/>
        <v>2545789793.0906377</v>
      </c>
      <c r="Y242" s="271">
        <f t="shared" si="248"/>
        <v>2702808536.9954405</v>
      </c>
      <c r="Z242" s="272">
        <f t="shared" si="262"/>
        <v>2869511853.4460034</v>
      </c>
      <c r="AA242" s="272">
        <f t="shared" si="263"/>
        <v>3223482277.92558</v>
      </c>
      <c r="AB242" s="272">
        <f t="shared" si="249"/>
        <v>2702808536.9954405</v>
      </c>
      <c r="AC242" s="271">
        <f t="shared" si="250"/>
        <v>2869511853.4460034</v>
      </c>
      <c r="AD242" s="271">
        <f t="shared" si="264"/>
        <v>3046497065.685792</v>
      </c>
      <c r="AE242" s="271">
        <f t="shared" si="265"/>
        <v>3621790223.6318798</v>
      </c>
      <c r="AF242" s="271"/>
      <c r="AG242" s="33" t="str">
        <f t="shared" si="251"/>
        <v>BERTAHAP</v>
      </c>
      <c r="AH242" s="273">
        <f t="shared" si="252"/>
        <v>0</v>
      </c>
      <c r="AI242" s="274">
        <v>2</v>
      </c>
      <c r="AJ242" s="275"/>
      <c r="AK242" s="271" t="e">
        <f>IF(AJ242&gt;#REF!,"LB","KR")</f>
        <v>#REF!</v>
      </c>
      <c r="AL242" s="52">
        <f t="shared" si="253"/>
        <v>2484448000</v>
      </c>
      <c r="AM242" s="52">
        <f t="shared" si="253"/>
        <v>2800369000</v>
      </c>
      <c r="AN242" s="52">
        <f t="shared" si="253"/>
        <v>2973090000</v>
      </c>
      <c r="AO242" s="438">
        <f t="shared" si="253"/>
        <v>3156464000</v>
      </c>
      <c r="AP242" s="438">
        <f t="shared" si="254"/>
        <v>2973090000</v>
      </c>
      <c r="AQ242" s="52">
        <f t="shared" si="254"/>
        <v>3156464000</v>
      </c>
      <c r="AR242" s="52">
        <f t="shared" si="254"/>
        <v>3351147000</v>
      </c>
      <c r="AS242" s="43"/>
      <c r="AT242" s="43"/>
      <c r="AU242" s="311">
        <f t="shared" si="266"/>
        <v>-981969.27368399501</v>
      </c>
      <c r="AV242" s="311"/>
      <c r="AW242" s="311"/>
      <c r="AX242" s="311"/>
      <c r="AY242" s="311"/>
      <c r="AZ242" s="43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65"/>
      <c r="BX242" s="43"/>
      <c r="BY242" s="43"/>
      <c r="BZ242" s="311"/>
      <c r="CA242" s="43"/>
      <c r="CB242" s="43"/>
      <c r="CC242" s="43"/>
      <c r="CD242" s="43"/>
      <c r="CE242" s="43"/>
      <c r="CF242" s="43"/>
      <c r="CG242" s="43"/>
      <c r="CH242" s="43"/>
      <c r="CI242" s="43"/>
      <c r="CJ242" s="438">
        <f t="shared" si="267"/>
        <v>3351147499.495441</v>
      </c>
      <c r="CK242" s="43">
        <f t="shared" si="268"/>
        <v>3151476000</v>
      </c>
      <c r="CL242" s="43">
        <f t="shared" si="268"/>
        <v>3345852000</v>
      </c>
      <c r="CM242" s="44">
        <f t="shared" si="255"/>
        <v>47272140</v>
      </c>
      <c r="CN242" s="44">
        <f t="shared" si="256"/>
        <v>33458520</v>
      </c>
      <c r="CO242" s="44">
        <f t="shared" si="257"/>
        <v>74327250</v>
      </c>
      <c r="CP242" s="44">
        <f t="shared" si="258"/>
        <v>65759666.666666664</v>
      </c>
      <c r="CQ242" s="43">
        <f t="shared" si="269"/>
        <v>3552216562.213819</v>
      </c>
    </row>
    <row r="243" spans="1:95">
      <c r="A243" s="3">
        <f t="shared" si="259"/>
        <v>204</v>
      </c>
      <c r="B243" s="263">
        <v>5</v>
      </c>
      <c r="C243" s="264" t="s">
        <v>183</v>
      </c>
      <c r="D243" s="265" t="s">
        <v>44</v>
      </c>
      <c r="E243" s="266"/>
      <c r="F243" s="41" t="s">
        <v>60</v>
      </c>
      <c r="G243" s="267">
        <f t="shared" si="235"/>
        <v>101</v>
      </c>
      <c r="H243" s="267">
        <f t="shared" si="236"/>
        <v>90</v>
      </c>
      <c r="I243" s="268">
        <f t="shared" si="237"/>
        <v>27506142.120000001</v>
      </c>
      <c r="J243" s="268">
        <f t="shared" si="238"/>
        <v>1</v>
      </c>
      <c r="K243" s="269">
        <f t="shared" si="239"/>
        <v>1.06</v>
      </c>
      <c r="L243" s="319">
        <f t="shared" si="270"/>
        <v>1.03</v>
      </c>
      <c r="M243" s="271">
        <f t="shared" si="240"/>
        <v>25095424.671549276</v>
      </c>
      <c r="N243" s="271">
        <f t="shared" si="241"/>
        <v>28286553.256562643</v>
      </c>
      <c r="O243" s="271">
        <f t="shared" si="242"/>
        <v>30031205.966616005</v>
      </c>
      <c r="P243" s="271">
        <f t="shared" si="243"/>
        <v>31883465.038288925</v>
      </c>
      <c r="Q243" s="271">
        <f t="shared" si="260"/>
        <v>35816469.754728667</v>
      </c>
      <c r="R243" s="272">
        <f t="shared" si="244"/>
        <v>30031205.966616005</v>
      </c>
      <c r="S243" s="271">
        <f t="shared" si="244"/>
        <v>31883465.038288925</v>
      </c>
      <c r="T243" s="271">
        <f t="shared" si="245"/>
        <v>33849967.396508798</v>
      </c>
      <c r="U243" s="271">
        <f t="shared" si="261"/>
        <v>40242113.595909774</v>
      </c>
      <c r="V243" s="271"/>
      <c r="W243" s="271">
        <f t="shared" si="246"/>
        <v>2258588220.439435</v>
      </c>
      <c r="X243" s="271">
        <f t="shared" si="247"/>
        <v>2545789793.0906377</v>
      </c>
      <c r="Y243" s="271">
        <f t="shared" si="248"/>
        <v>2702808536.9954405</v>
      </c>
      <c r="Z243" s="272">
        <f t="shared" si="262"/>
        <v>2869511853.4460034</v>
      </c>
      <c r="AA243" s="272">
        <f t="shared" si="263"/>
        <v>3223482277.92558</v>
      </c>
      <c r="AB243" s="272">
        <f t="shared" si="249"/>
        <v>2702808536.9954405</v>
      </c>
      <c r="AC243" s="271">
        <f t="shared" si="250"/>
        <v>2869511853.4460034</v>
      </c>
      <c r="AD243" s="271">
        <f t="shared" si="264"/>
        <v>3046497065.685792</v>
      </c>
      <c r="AE243" s="271">
        <f t="shared" si="265"/>
        <v>3621790223.6318798</v>
      </c>
      <c r="AF243" s="271"/>
      <c r="AG243" s="33" t="str">
        <f t="shared" si="251"/>
        <v>BERTAHAP</v>
      </c>
      <c r="AH243" s="273">
        <f t="shared" si="252"/>
        <v>0</v>
      </c>
      <c r="AI243" s="274">
        <v>2</v>
      </c>
      <c r="AJ243" s="275"/>
      <c r="AK243" s="271" t="e">
        <f>IF(AJ243&gt;#REF!,"LB","KR")</f>
        <v>#REF!</v>
      </c>
      <c r="AL243" s="52">
        <f t="shared" si="253"/>
        <v>2484448000</v>
      </c>
      <c r="AM243" s="52">
        <f t="shared" si="253"/>
        <v>2800369000</v>
      </c>
      <c r="AN243" s="52">
        <f t="shared" si="253"/>
        <v>2973090000</v>
      </c>
      <c r="AO243" s="438">
        <f t="shared" si="253"/>
        <v>3156464000</v>
      </c>
      <c r="AP243" s="438">
        <f t="shared" si="254"/>
        <v>2973090000</v>
      </c>
      <c r="AQ243" s="52">
        <f t="shared" si="254"/>
        <v>3156464000</v>
      </c>
      <c r="AR243" s="52">
        <f t="shared" si="254"/>
        <v>3351147000</v>
      </c>
      <c r="AS243" s="43"/>
      <c r="AT243" s="43"/>
      <c r="AU243" s="311">
        <f t="shared" si="266"/>
        <v>-981969.27368399501</v>
      </c>
      <c r="AV243" s="311"/>
      <c r="AW243" s="311"/>
      <c r="AX243" s="311"/>
      <c r="AY243" s="311"/>
      <c r="AZ243" s="43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65"/>
      <c r="BX243" s="43"/>
      <c r="BY243" s="43"/>
      <c r="BZ243" s="311"/>
      <c r="CA243" s="43"/>
      <c r="CB243" s="43"/>
      <c r="CC243" s="43"/>
      <c r="CD243" s="43"/>
      <c r="CE243" s="43"/>
      <c r="CF243" s="43"/>
      <c r="CG243" s="43"/>
      <c r="CH243" s="43"/>
      <c r="CI243" s="43"/>
      <c r="CJ243" s="438">
        <f t="shared" si="267"/>
        <v>3351147499.495441</v>
      </c>
      <c r="CK243" s="43">
        <f t="shared" si="268"/>
        <v>3151476000</v>
      </c>
      <c r="CL243" s="43">
        <f t="shared" si="268"/>
        <v>3345852000</v>
      </c>
      <c r="CM243" s="44">
        <f t="shared" si="255"/>
        <v>47272140</v>
      </c>
      <c r="CN243" s="44">
        <f t="shared" si="256"/>
        <v>33458520</v>
      </c>
      <c r="CO243" s="44">
        <f t="shared" si="257"/>
        <v>74327250</v>
      </c>
      <c r="CP243" s="44">
        <f t="shared" si="258"/>
        <v>65759666.666666664</v>
      </c>
      <c r="CQ243" s="43">
        <f t="shared" si="269"/>
        <v>3552216562.213819</v>
      </c>
    </row>
    <row r="244" spans="1:95">
      <c r="A244" s="3">
        <f t="shared" si="259"/>
        <v>205</v>
      </c>
      <c r="B244" s="263">
        <v>6</v>
      </c>
      <c r="C244" s="264" t="s">
        <v>183</v>
      </c>
      <c r="D244" s="299">
        <v>11</v>
      </c>
      <c r="E244" s="266"/>
      <c r="F244" s="41" t="s">
        <v>62</v>
      </c>
      <c r="G244" s="267">
        <f t="shared" si="235"/>
        <v>101</v>
      </c>
      <c r="H244" s="267">
        <f t="shared" si="236"/>
        <v>90</v>
      </c>
      <c r="I244" s="268">
        <f t="shared" si="237"/>
        <v>27506142.120000001</v>
      </c>
      <c r="J244" s="268">
        <f t="shared" si="238"/>
        <v>1</v>
      </c>
      <c r="K244" s="269">
        <f t="shared" si="239"/>
        <v>1.06</v>
      </c>
      <c r="L244" s="319">
        <f t="shared" si="270"/>
        <v>1.03</v>
      </c>
      <c r="M244" s="271">
        <f t="shared" si="240"/>
        <v>25095424.671549276</v>
      </c>
      <c r="N244" s="271">
        <f t="shared" si="241"/>
        <v>28286553.256562643</v>
      </c>
      <c r="O244" s="271">
        <f t="shared" si="242"/>
        <v>30031205.966616005</v>
      </c>
      <c r="P244" s="271">
        <f t="shared" si="243"/>
        <v>31883465.038288925</v>
      </c>
      <c r="Q244" s="271">
        <f t="shared" si="260"/>
        <v>35816469.754728667</v>
      </c>
      <c r="R244" s="272">
        <f t="shared" si="244"/>
        <v>30031205.966616005</v>
      </c>
      <c r="S244" s="271">
        <f t="shared" si="244"/>
        <v>31883465.038288925</v>
      </c>
      <c r="T244" s="271">
        <f t="shared" si="245"/>
        <v>33849967.396508798</v>
      </c>
      <c r="U244" s="271">
        <f t="shared" si="261"/>
        <v>40242113.595909774</v>
      </c>
      <c r="V244" s="271"/>
      <c r="W244" s="271">
        <f t="shared" si="246"/>
        <v>2258588220.439435</v>
      </c>
      <c r="X244" s="271">
        <f t="shared" si="247"/>
        <v>2545789793.0906377</v>
      </c>
      <c r="Y244" s="271">
        <f t="shared" si="248"/>
        <v>2702808536.9954405</v>
      </c>
      <c r="Z244" s="272">
        <f t="shared" si="262"/>
        <v>2869511853.4460034</v>
      </c>
      <c r="AA244" s="272">
        <f t="shared" si="263"/>
        <v>3223482277.92558</v>
      </c>
      <c r="AB244" s="272">
        <f t="shared" si="249"/>
        <v>2702808536.9954405</v>
      </c>
      <c r="AC244" s="271">
        <f t="shared" si="250"/>
        <v>2869511853.4460034</v>
      </c>
      <c r="AD244" s="271">
        <f t="shared" si="264"/>
        <v>3046497065.685792</v>
      </c>
      <c r="AE244" s="271">
        <f t="shared" si="265"/>
        <v>3621790223.6318798</v>
      </c>
      <c r="AF244" s="271"/>
      <c r="AG244" s="33" t="str">
        <f t="shared" si="251"/>
        <v>BERTAHAP</v>
      </c>
      <c r="AH244" s="273">
        <f t="shared" si="252"/>
        <v>0</v>
      </c>
      <c r="AI244" s="274">
        <v>2</v>
      </c>
      <c r="AJ244" s="275"/>
      <c r="AK244" s="271" t="e">
        <f>IF(AJ244&gt;#REF!,"LB","KR")</f>
        <v>#REF!</v>
      </c>
      <c r="AL244" s="52">
        <f t="shared" si="253"/>
        <v>2484448000</v>
      </c>
      <c r="AM244" s="52">
        <f t="shared" si="253"/>
        <v>2800369000</v>
      </c>
      <c r="AN244" s="52">
        <f t="shared" si="253"/>
        <v>2973090000</v>
      </c>
      <c r="AO244" s="438">
        <f t="shared" si="253"/>
        <v>3156464000</v>
      </c>
      <c r="AP244" s="438">
        <f t="shared" si="254"/>
        <v>2973090000</v>
      </c>
      <c r="AQ244" s="52">
        <f t="shared" si="254"/>
        <v>3156464000</v>
      </c>
      <c r="AR244" s="52">
        <f t="shared" si="254"/>
        <v>3351147000</v>
      </c>
      <c r="AS244" s="43"/>
      <c r="AT244" s="43"/>
      <c r="AU244" s="311">
        <f t="shared" si="266"/>
        <v>-981969.27368399501</v>
      </c>
      <c r="AV244" s="311"/>
      <c r="AW244" s="311"/>
      <c r="AX244" s="311"/>
      <c r="AY244" s="311"/>
      <c r="AZ244" s="43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65"/>
      <c r="BX244" s="43"/>
      <c r="BY244" s="43"/>
      <c r="BZ244" s="311"/>
      <c r="CA244" s="43"/>
      <c r="CB244" s="43"/>
      <c r="CC244" s="43"/>
      <c r="CD244" s="43"/>
      <c r="CE244" s="43"/>
      <c r="CF244" s="43"/>
      <c r="CG244" s="43"/>
      <c r="CH244" s="43"/>
      <c r="CI244" s="43"/>
      <c r="CJ244" s="438">
        <f t="shared" si="267"/>
        <v>3351147499.495441</v>
      </c>
      <c r="CK244" s="43">
        <f t="shared" si="268"/>
        <v>3151476000</v>
      </c>
      <c r="CL244" s="43">
        <f t="shared" si="268"/>
        <v>3345852000</v>
      </c>
      <c r="CM244" s="44">
        <f t="shared" si="255"/>
        <v>47272140</v>
      </c>
      <c r="CN244" s="44">
        <f t="shared" si="256"/>
        <v>33458520</v>
      </c>
      <c r="CO244" s="44">
        <f t="shared" si="257"/>
        <v>74327250</v>
      </c>
      <c r="CP244" s="44">
        <f t="shared" si="258"/>
        <v>65759666.666666664</v>
      </c>
      <c r="CQ244" s="43">
        <f t="shared" si="269"/>
        <v>3552216562.213819</v>
      </c>
    </row>
    <row r="245" spans="1:95">
      <c r="A245" s="3">
        <f t="shared" si="259"/>
        <v>206</v>
      </c>
      <c r="B245" s="263">
        <v>7</v>
      </c>
      <c r="C245" s="264" t="s">
        <v>183</v>
      </c>
      <c r="D245" s="299">
        <v>15</v>
      </c>
      <c r="E245" s="266"/>
      <c r="F245" s="41" t="s">
        <v>64</v>
      </c>
      <c r="G245" s="267">
        <f t="shared" si="235"/>
        <v>101</v>
      </c>
      <c r="H245" s="267">
        <f t="shared" si="236"/>
        <v>90</v>
      </c>
      <c r="I245" s="268">
        <f t="shared" si="237"/>
        <v>27506142.120000001</v>
      </c>
      <c r="J245" s="268">
        <f t="shared" si="238"/>
        <v>1</v>
      </c>
      <c r="K245" s="269">
        <f t="shared" si="239"/>
        <v>1.06</v>
      </c>
      <c r="L245" s="319">
        <f t="shared" si="270"/>
        <v>1.03</v>
      </c>
      <c r="M245" s="271">
        <f t="shared" si="240"/>
        <v>25095424.671549276</v>
      </c>
      <c r="N245" s="271">
        <f t="shared" si="241"/>
        <v>28286553.256562643</v>
      </c>
      <c r="O245" s="271">
        <f t="shared" si="242"/>
        <v>30031205.966616005</v>
      </c>
      <c r="P245" s="271">
        <f t="shared" si="243"/>
        <v>31883465.038288925</v>
      </c>
      <c r="Q245" s="271">
        <f t="shared" si="260"/>
        <v>35816469.754728667</v>
      </c>
      <c r="R245" s="272">
        <f t="shared" si="244"/>
        <v>30031205.966616005</v>
      </c>
      <c r="S245" s="271">
        <f t="shared" si="244"/>
        <v>31883465.038288925</v>
      </c>
      <c r="T245" s="271">
        <f t="shared" si="245"/>
        <v>33849967.396508798</v>
      </c>
      <c r="U245" s="271">
        <f t="shared" si="261"/>
        <v>40242113.595909774</v>
      </c>
      <c r="V245" s="271"/>
      <c r="W245" s="271">
        <f t="shared" si="246"/>
        <v>2258588220.439435</v>
      </c>
      <c r="X245" s="271">
        <f t="shared" si="247"/>
        <v>2545789793.0906377</v>
      </c>
      <c r="Y245" s="271">
        <f t="shared" si="248"/>
        <v>2702808536.9954405</v>
      </c>
      <c r="Z245" s="272">
        <f t="shared" si="262"/>
        <v>2869511853.4460034</v>
      </c>
      <c r="AA245" s="272">
        <f t="shared" si="263"/>
        <v>3223482277.92558</v>
      </c>
      <c r="AB245" s="272">
        <f t="shared" si="249"/>
        <v>2702808536.9954405</v>
      </c>
      <c r="AC245" s="271">
        <f t="shared" si="250"/>
        <v>2869511853.4460034</v>
      </c>
      <c r="AD245" s="271">
        <f t="shared" si="264"/>
        <v>3046497065.685792</v>
      </c>
      <c r="AE245" s="271">
        <f t="shared" si="265"/>
        <v>3621790223.6318798</v>
      </c>
      <c r="AF245" s="271"/>
      <c r="AG245" s="33" t="str">
        <f t="shared" si="251"/>
        <v>BERTAHAP</v>
      </c>
      <c r="AH245" s="273">
        <f t="shared" si="252"/>
        <v>0</v>
      </c>
      <c r="AI245" s="274">
        <v>2</v>
      </c>
      <c r="AJ245" s="275"/>
      <c r="AK245" s="271" t="e">
        <f>IF(AJ245&gt;#REF!,"LB","KR")</f>
        <v>#REF!</v>
      </c>
      <c r="AL245" s="52">
        <f t="shared" si="253"/>
        <v>2484448000</v>
      </c>
      <c r="AM245" s="52">
        <f t="shared" si="253"/>
        <v>2800369000</v>
      </c>
      <c r="AN245" s="52">
        <f t="shared" si="253"/>
        <v>2973090000</v>
      </c>
      <c r="AO245" s="438">
        <f t="shared" si="253"/>
        <v>3156464000</v>
      </c>
      <c r="AP245" s="438">
        <f t="shared" si="254"/>
        <v>2973090000</v>
      </c>
      <c r="AQ245" s="52">
        <f t="shared" si="254"/>
        <v>3156464000</v>
      </c>
      <c r="AR245" s="52">
        <f t="shared" si="254"/>
        <v>3351147000</v>
      </c>
      <c r="AS245" s="43"/>
      <c r="AT245" s="43"/>
      <c r="AU245" s="311">
        <f t="shared" si="266"/>
        <v>-981969.27368399501</v>
      </c>
      <c r="AV245" s="311"/>
      <c r="AW245" s="311"/>
      <c r="AX245" s="311"/>
      <c r="AY245" s="311"/>
      <c r="AZ245" s="43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65"/>
      <c r="BX245" s="43"/>
      <c r="BY245" s="43"/>
      <c r="BZ245" s="311"/>
      <c r="CA245" s="43"/>
      <c r="CB245" s="43"/>
      <c r="CC245" s="43"/>
      <c r="CD245" s="43"/>
      <c r="CE245" s="43"/>
      <c r="CF245" s="43"/>
      <c r="CG245" s="43"/>
      <c r="CH245" s="43"/>
      <c r="CI245" s="43"/>
      <c r="CJ245" s="438">
        <f t="shared" si="267"/>
        <v>3351147499.495441</v>
      </c>
      <c r="CK245" s="43">
        <f t="shared" si="268"/>
        <v>3151476000</v>
      </c>
      <c r="CL245" s="43">
        <f t="shared" si="268"/>
        <v>3345852000</v>
      </c>
      <c r="CM245" s="44">
        <f t="shared" si="255"/>
        <v>47272140</v>
      </c>
      <c r="CN245" s="44">
        <f t="shared" si="256"/>
        <v>33458520</v>
      </c>
      <c r="CO245" s="44">
        <f t="shared" si="257"/>
        <v>74327250</v>
      </c>
      <c r="CP245" s="44">
        <f t="shared" si="258"/>
        <v>65759666.666666664</v>
      </c>
      <c r="CQ245" s="43">
        <f t="shared" si="269"/>
        <v>3552216562.213819</v>
      </c>
    </row>
    <row r="246" spans="1:95">
      <c r="A246" s="3">
        <f t="shared" si="259"/>
        <v>207</v>
      </c>
      <c r="B246" s="263">
        <v>8</v>
      </c>
      <c r="C246" s="264" t="s">
        <v>183</v>
      </c>
      <c r="D246" s="299">
        <v>17</v>
      </c>
      <c r="E246" s="266"/>
      <c r="F246" s="41" t="s">
        <v>67</v>
      </c>
      <c r="G246" s="267">
        <f t="shared" si="235"/>
        <v>85</v>
      </c>
      <c r="H246" s="267">
        <f t="shared" si="236"/>
        <v>74</v>
      </c>
      <c r="I246" s="268">
        <f t="shared" si="237"/>
        <v>27506142.120000001</v>
      </c>
      <c r="J246" s="268">
        <f t="shared" si="238"/>
        <v>1</v>
      </c>
      <c r="K246" s="269">
        <f t="shared" si="239"/>
        <v>1.06</v>
      </c>
      <c r="L246" s="319">
        <f t="shared" si="270"/>
        <v>1.03</v>
      </c>
      <c r="M246" s="271">
        <f t="shared" si="240"/>
        <v>25095424.671549276</v>
      </c>
      <c r="N246" s="271">
        <f t="shared" si="241"/>
        <v>28286553.256562643</v>
      </c>
      <c r="O246" s="271">
        <f t="shared" si="242"/>
        <v>30031205.966616005</v>
      </c>
      <c r="P246" s="271">
        <f t="shared" si="243"/>
        <v>31883465.038288925</v>
      </c>
      <c r="Q246" s="271">
        <f t="shared" si="260"/>
        <v>35816469.754728667</v>
      </c>
      <c r="R246" s="272">
        <f t="shared" si="244"/>
        <v>30031205.966616005</v>
      </c>
      <c r="S246" s="271">
        <f t="shared" si="244"/>
        <v>31883465.038288925</v>
      </c>
      <c r="T246" s="271">
        <f t="shared" si="245"/>
        <v>33849967.396508798</v>
      </c>
      <c r="U246" s="271">
        <f t="shared" si="261"/>
        <v>40242113.595909774</v>
      </c>
      <c r="V246" s="271"/>
      <c r="W246" s="271">
        <f t="shared" si="246"/>
        <v>1857061425.6946464</v>
      </c>
      <c r="X246" s="271">
        <f t="shared" si="247"/>
        <v>2093204940.9856355</v>
      </c>
      <c r="Y246" s="271">
        <f t="shared" si="248"/>
        <v>2222309241.5295844</v>
      </c>
      <c r="Z246" s="272">
        <f t="shared" si="262"/>
        <v>2359376412.8333802</v>
      </c>
      <c r="AA246" s="272">
        <f t="shared" si="263"/>
        <v>2650418761.8499212</v>
      </c>
      <c r="AB246" s="272">
        <f t="shared" si="249"/>
        <v>2222309241.5295844</v>
      </c>
      <c r="AC246" s="271">
        <f t="shared" si="250"/>
        <v>2359376412.8333802</v>
      </c>
      <c r="AD246" s="271">
        <f t="shared" si="264"/>
        <v>2504897587.341651</v>
      </c>
      <c r="AE246" s="271">
        <f t="shared" si="265"/>
        <v>2977916406.0973234</v>
      </c>
      <c r="AF246" s="271"/>
      <c r="AG246" s="33" t="str">
        <f t="shared" si="251"/>
        <v>BERTAHAP</v>
      </c>
      <c r="AH246" s="273">
        <f t="shared" si="252"/>
        <v>0</v>
      </c>
      <c r="AI246" s="274">
        <v>2</v>
      </c>
      <c r="AJ246" s="275"/>
      <c r="AK246" s="271" t="e">
        <f>IF(AJ246&gt;#REF!,"LB","KR")</f>
        <v>#REF!</v>
      </c>
      <c r="AL246" s="52">
        <f t="shared" si="253"/>
        <v>2042768000</v>
      </c>
      <c r="AM246" s="52">
        <f t="shared" si="253"/>
        <v>2302526000</v>
      </c>
      <c r="AN246" s="52">
        <f t="shared" si="253"/>
        <v>2444541000</v>
      </c>
      <c r="AO246" s="438">
        <f t="shared" si="253"/>
        <v>2595315000</v>
      </c>
      <c r="AP246" s="438">
        <f t="shared" si="254"/>
        <v>2444541000</v>
      </c>
      <c r="AQ246" s="52">
        <f t="shared" si="254"/>
        <v>2595315000</v>
      </c>
      <c r="AR246" s="52">
        <f t="shared" si="254"/>
        <v>2755388000</v>
      </c>
      <c r="AS246" s="43"/>
      <c r="AT246" s="43"/>
      <c r="AU246" s="311">
        <f t="shared" si="266"/>
        <v>-981969.27368399501</v>
      </c>
      <c r="AV246" s="311"/>
      <c r="AW246" s="311"/>
      <c r="AX246" s="311"/>
      <c r="AY246" s="311"/>
      <c r="AZ246" s="43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65"/>
      <c r="BX246" s="43"/>
      <c r="BY246" s="43"/>
      <c r="BZ246" s="311"/>
      <c r="CA246" s="43"/>
      <c r="CB246" s="43"/>
      <c r="CC246" s="43"/>
      <c r="CD246" s="43"/>
      <c r="CE246" s="43"/>
      <c r="CF246" s="43"/>
      <c r="CG246" s="43"/>
      <c r="CH246" s="43"/>
      <c r="CI246" s="43"/>
      <c r="CJ246" s="438">
        <f t="shared" si="267"/>
        <v>2755388109.1794519</v>
      </c>
      <c r="CK246" s="43">
        <f t="shared" si="268"/>
        <v>2591214000</v>
      </c>
      <c r="CL246" s="43">
        <f t="shared" si="268"/>
        <v>2751034000</v>
      </c>
      <c r="CM246" s="44">
        <f t="shared" si="255"/>
        <v>38868210</v>
      </c>
      <c r="CN246" s="44">
        <f t="shared" si="256"/>
        <v>27510340</v>
      </c>
      <c r="CO246" s="44">
        <f t="shared" si="257"/>
        <v>61113525</v>
      </c>
      <c r="CP246" s="44">
        <f t="shared" si="258"/>
        <v>54069062.5</v>
      </c>
      <c r="CQ246" s="43">
        <f t="shared" si="269"/>
        <v>2920711537.1550598</v>
      </c>
    </row>
    <row r="247" spans="1:95">
      <c r="A247" s="3">
        <f t="shared" si="259"/>
        <v>208</v>
      </c>
      <c r="B247" s="263">
        <v>9</v>
      </c>
      <c r="C247" s="264" t="s">
        <v>183</v>
      </c>
      <c r="D247" s="299">
        <v>19</v>
      </c>
      <c r="E247" s="266"/>
      <c r="F247" s="41" t="s">
        <v>78</v>
      </c>
      <c r="G247" s="267">
        <f t="shared" si="235"/>
        <v>138</v>
      </c>
      <c r="H247" s="267">
        <f t="shared" si="236"/>
        <v>120</v>
      </c>
      <c r="I247" s="268">
        <f t="shared" si="237"/>
        <v>27506142.120000001</v>
      </c>
      <c r="J247" s="268">
        <f t="shared" si="238"/>
        <v>1</v>
      </c>
      <c r="K247" s="269">
        <f t="shared" si="239"/>
        <v>1.06</v>
      </c>
      <c r="L247" s="319">
        <f t="shared" si="270"/>
        <v>1.03</v>
      </c>
      <c r="M247" s="271">
        <f t="shared" si="240"/>
        <v>25095424.671549276</v>
      </c>
      <c r="N247" s="271">
        <f t="shared" si="241"/>
        <v>28286553.256562643</v>
      </c>
      <c r="O247" s="271">
        <f t="shared" si="242"/>
        <v>30031205.966616005</v>
      </c>
      <c r="P247" s="271">
        <f t="shared" si="243"/>
        <v>31883465.038288925</v>
      </c>
      <c r="Q247" s="271">
        <f t="shared" si="260"/>
        <v>35816469.754728667</v>
      </c>
      <c r="R247" s="272">
        <f t="shared" si="244"/>
        <v>30031205.966616005</v>
      </c>
      <c r="S247" s="271">
        <f t="shared" si="244"/>
        <v>31883465.038288925</v>
      </c>
      <c r="T247" s="271">
        <f t="shared" si="245"/>
        <v>33849967.396508798</v>
      </c>
      <c r="U247" s="271">
        <f t="shared" si="261"/>
        <v>40242113.595909774</v>
      </c>
      <c r="V247" s="271"/>
      <c r="W247" s="271">
        <f t="shared" si="246"/>
        <v>3011450960.5859132</v>
      </c>
      <c r="X247" s="271">
        <f t="shared" si="247"/>
        <v>3394386390.7875171</v>
      </c>
      <c r="Y247" s="271">
        <f t="shared" si="248"/>
        <v>3603744715.9939203</v>
      </c>
      <c r="Z247" s="272">
        <f t="shared" si="262"/>
        <v>3826015804.5946708</v>
      </c>
      <c r="AA247" s="272">
        <f t="shared" si="263"/>
        <v>4297976370.56744</v>
      </c>
      <c r="AB247" s="272">
        <f t="shared" si="249"/>
        <v>3603744715.9939203</v>
      </c>
      <c r="AC247" s="271">
        <f t="shared" si="250"/>
        <v>3826015804.5946708</v>
      </c>
      <c r="AD247" s="271">
        <f t="shared" si="264"/>
        <v>4061996087.5810556</v>
      </c>
      <c r="AE247" s="271">
        <f t="shared" si="265"/>
        <v>4829053631.5091724</v>
      </c>
      <c r="AF247" s="271"/>
      <c r="AG247" s="33" t="str">
        <f t="shared" si="251"/>
        <v>BERTAHAP</v>
      </c>
      <c r="AH247" s="273">
        <f t="shared" si="252"/>
        <v>0</v>
      </c>
      <c r="AI247" s="274">
        <v>2</v>
      </c>
      <c r="AJ247" s="275"/>
      <c r="AK247" s="271" t="e">
        <f>IF(AJ247&gt;#REF!,"LB","KR")</f>
        <v>#REF!</v>
      </c>
      <c r="AL247" s="52">
        <f t="shared" si="253"/>
        <v>3312597000</v>
      </c>
      <c r="AM247" s="52">
        <f t="shared" si="253"/>
        <v>3733826000</v>
      </c>
      <c r="AN247" s="52">
        <f t="shared" si="253"/>
        <v>3964120000</v>
      </c>
      <c r="AO247" s="438">
        <f t="shared" si="253"/>
        <v>4208618000</v>
      </c>
      <c r="AP247" s="438">
        <f t="shared" si="254"/>
        <v>3964120000</v>
      </c>
      <c r="AQ247" s="52">
        <f t="shared" si="254"/>
        <v>4208618000</v>
      </c>
      <c r="AR247" s="52">
        <f t="shared" si="254"/>
        <v>4468196000</v>
      </c>
      <c r="AS247" s="43"/>
      <c r="AT247" s="43"/>
      <c r="AU247" s="311">
        <f t="shared" si="266"/>
        <v>-981969.27368399501</v>
      </c>
      <c r="AV247" s="311"/>
      <c r="AW247" s="311"/>
      <c r="AX247" s="311"/>
      <c r="AY247" s="311"/>
      <c r="AZ247" s="43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65"/>
      <c r="BX247" s="43"/>
      <c r="BY247" s="43"/>
      <c r="BZ247" s="311"/>
      <c r="CA247" s="43"/>
      <c r="CB247" s="43"/>
      <c r="CC247" s="43"/>
      <c r="CD247" s="43"/>
      <c r="CE247" s="43"/>
      <c r="CF247" s="43"/>
      <c r="CG247" s="43"/>
      <c r="CH247" s="43"/>
      <c r="CI247" s="43"/>
      <c r="CJ247" s="438">
        <f t="shared" si="267"/>
        <v>4468195958.2087755</v>
      </c>
      <c r="CK247" s="43">
        <f t="shared" si="268"/>
        <v>4201968000</v>
      </c>
      <c r="CL247" s="43">
        <f t="shared" si="268"/>
        <v>4461136000</v>
      </c>
      <c r="CM247" s="44">
        <f t="shared" si="255"/>
        <v>63029520</v>
      </c>
      <c r="CN247" s="44">
        <f t="shared" si="256"/>
        <v>44611360</v>
      </c>
      <c r="CO247" s="44">
        <f t="shared" si="257"/>
        <v>99103000</v>
      </c>
      <c r="CP247" s="44">
        <f t="shared" si="258"/>
        <v>87679541.666666672</v>
      </c>
      <c r="CQ247" s="43">
        <f t="shared" si="269"/>
        <v>4736288749.6184254</v>
      </c>
    </row>
    <row r="248" spans="1:95">
      <c r="A248" s="3">
        <f t="shared" si="259"/>
        <v>209</v>
      </c>
      <c r="B248" s="263">
        <v>10</v>
      </c>
      <c r="C248" s="264" t="s">
        <v>183</v>
      </c>
      <c r="D248" s="299">
        <v>21</v>
      </c>
      <c r="E248" s="266"/>
      <c r="F248" s="41" t="s">
        <v>84</v>
      </c>
      <c r="G248" s="267">
        <f t="shared" si="235"/>
        <v>132</v>
      </c>
      <c r="H248" s="267">
        <f t="shared" si="236"/>
        <v>112</v>
      </c>
      <c r="I248" s="268">
        <f t="shared" si="237"/>
        <v>27506142.120000001</v>
      </c>
      <c r="J248" s="268">
        <f t="shared" si="238"/>
        <v>3</v>
      </c>
      <c r="K248" s="269">
        <f t="shared" si="239"/>
        <v>1.1000000000000001</v>
      </c>
      <c r="L248" s="319">
        <f t="shared" si="270"/>
        <v>1.03</v>
      </c>
      <c r="M248" s="271">
        <f t="shared" si="240"/>
        <v>26042421.828966226</v>
      </c>
      <c r="N248" s="271">
        <f t="shared" si="241"/>
        <v>29353970.360583872</v>
      </c>
      <c r="O248" s="271">
        <f t="shared" si="242"/>
        <v>31164459.021960001</v>
      </c>
      <c r="P248" s="271">
        <f t="shared" si="243"/>
        <v>33086614.662375297</v>
      </c>
      <c r="Q248" s="271">
        <f t="shared" si="260"/>
        <v>37168034.651133522</v>
      </c>
      <c r="R248" s="272">
        <f t="shared" si="244"/>
        <v>31164459.021960001</v>
      </c>
      <c r="S248" s="271">
        <f t="shared" si="244"/>
        <v>33086614.662375297</v>
      </c>
      <c r="T248" s="271">
        <f t="shared" si="245"/>
        <v>35127324.656754412</v>
      </c>
      <c r="U248" s="271">
        <f t="shared" si="261"/>
        <v>41760683.920283727</v>
      </c>
      <c r="V248" s="271"/>
      <c r="W248" s="271">
        <f t="shared" si="246"/>
        <v>2916751244.8442173</v>
      </c>
      <c r="X248" s="271">
        <f t="shared" si="247"/>
        <v>3287644680.3853936</v>
      </c>
      <c r="Y248" s="271">
        <f t="shared" si="248"/>
        <v>3490419410.4595203</v>
      </c>
      <c r="Z248" s="272">
        <f t="shared" si="262"/>
        <v>3705700842.1860332</v>
      </c>
      <c r="AA248" s="272">
        <f t="shared" si="263"/>
        <v>4162819880.9269543</v>
      </c>
      <c r="AB248" s="272">
        <f t="shared" si="249"/>
        <v>3490419410.4595203</v>
      </c>
      <c r="AC248" s="271">
        <f t="shared" si="250"/>
        <v>3705700842.1860332</v>
      </c>
      <c r="AD248" s="271">
        <f t="shared" si="264"/>
        <v>3934260361.5564942</v>
      </c>
      <c r="AE248" s="271">
        <f t="shared" si="265"/>
        <v>4677196599.0717773</v>
      </c>
      <c r="AF248" s="271"/>
      <c r="AG248" s="33" t="str">
        <f t="shared" si="251"/>
        <v>BERTAHAP</v>
      </c>
      <c r="AH248" s="273">
        <f t="shared" si="252"/>
        <v>0</v>
      </c>
      <c r="AI248" s="274">
        <v>2</v>
      </c>
      <c r="AJ248" s="275"/>
      <c r="AK248" s="271" t="e">
        <f>IF(AJ248&gt;#REF!,"LB","KR")</f>
        <v>#REF!</v>
      </c>
      <c r="AL248" s="52">
        <f t="shared" si="253"/>
        <v>3208427000</v>
      </c>
      <c r="AM248" s="52">
        <f t="shared" si="253"/>
        <v>3616410000</v>
      </c>
      <c r="AN248" s="52">
        <f t="shared" si="253"/>
        <v>3839462000</v>
      </c>
      <c r="AO248" s="438">
        <f t="shared" si="253"/>
        <v>4076271000</v>
      </c>
      <c r="AP248" s="438">
        <f t="shared" si="254"/>
        <v>3839462000</v>
      </c>
      <c r="AQ248" s="52">
        <f t="shared" si="254"/>
        <v>4076271000</v>
      </c>
      <c r="AR248" s="52">
        <f t="shared" si="254"/>
        <v>4327687000</v>
      </c>
      <c r="AS248" s="43"/>
      <c r="AT248" s="43"/>
      <c r="AU248" s="311">
        <f t="shared" si="266"/>
        <v>151283.78166000172</v>
      </c>
      <c r="AV248" s="311"/>
      <c r="AW248" s="311"/>
      <c r="AX248" s="311"/>
      <c r="AY248" s="311"/>
      <c r="AZ248" s="43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65"/>
      <c r="BX248" s="43"/>
      <c r="BY248" s="43"/>
      <c r="BZ248" s="311"/>
      <c r="CA248" s="43"/>
      <c r="CB248" s="43"/>
      <c r="CC248" s="43"/>
      <c r="CD248" s="43"/>
      <c r="CE248" s="43"/>
      <c r="CF248" s="43"/>
      <c r="CG248" s="43"/>
      <c r="CH248" s="43"/>
      <c r="CI248" s="43"/>
      <c r="CJ248" s="438">
        <f t="shared" si="267"/>
        <v>4327686097.1377401</v>
      </c>
      <c r="CK248" s="43">
        <f t="shared" si="268"/>
        <v>4069830000</v>
      </c>
      <c r="CL248" s="43">
        <f t="shared" si="268"/>
        <v>4320848000</v>
      </c>
      <c r="CM248" s="44">
        <f t="shared" si="255"/>
        <v>61047450</v>
      </c>
      <c r="CN248" s="44">
        <f t="shared" si="256"/>
        <v>43208480</v>
      </c>
      <c r="CO248" s="44">
        <f t="shared" si="257"/>
        <v>95986550</v>
      </c>
      <c r="CP248" s="44">
        <f t="shared" si="258"/>
        <v>84922312.5</v>
      </c>
      <c r="CQ248" s="43">
        <f t="shared" si="269"/>
        <v>4587348103.9832172</v>
      </c>
    </row>
    <row r="249" spans="1:95">
      <c r="A249" s="3">
        <f t="shared" si="259"/>
        <v>210</v>
      </c>
      <c r="B249" s="263">
        <v>1</v>
      </c>
      <c r="C249" s="264" t="s">
        <v>184</v>
      </c>
      <c r="D249" s="265" t="s">
        <v>19</v>
      </c>
      <c r="E249" s="266"/>
      <c r="F249" s="41" t="s">
        <v>72</v>
      </c>
      <c r="G249" s="267">
        <f t="shared" si="235"/>
        <v>175</v>
      </c>
      <c r="H249" s="267">
        <f t="shared" si="236"/>
        <v>156</v>
      </c>
      <c r="I249" s="268">
        <f t="shared" si="237"/>
        <v>27506142.120000001</v>
      </c>
      <c r="J249" s="268">
        <f t="shared" si="238"/>
        <v>5</v>
      </c>
      <c r="K249" s="269">
        <f t="shared" si="239"/>
        <v>1.08</v>
      </c>
      <c r="L249" s="270">
        <f t="shared" ref="L249:L258" si="271">SUMIF($AR$4:$AR$22,D249,$BF$4:$BF$22)</f>
        <v>1.02</v>
      </c>
      <c r="M249" s="271">
        <f t="shared" si="240"/>
        <v>25320681.276954275</v>
      </c>
      <c r="N249" s="271">
        <f t="shared" si="241"/>
        <v>28540453.441499729</v>
      </c>
      <c r="O249" s="271">
        <f t="shared" si="242"/>
        <v>30300766.159392003</v>
      </c>
      <c r="P249" s="271">
        <f t="shared" si="243"/>
        <v>32169651.113921117</v>
      </c>
      <c r="Q249" s="271">
        <f t="shared" si="260"/>
        <v>36137958.492223024</v>
      </c>
      <c r="R249" s="272">
        <f t="shared" si="244"/>
        <v>30300766.159392003</v>
      </c>
      <c r="S249" s="271">
        <f t="shared" si="244"/>
        <v>32169651.113921117</v>
      </c>
      <c r="T249" s="271">
        <f t="shared" si="245"/>
        <v>34153804.80307208</v>
      </c>
      <c r="U249" s="271">
        <f t="shared" si="261"/>
        <v>40603326.925493881</v>
      </c>
      <c r="V249" s="271"/>
      <c r="W249" s="271">
        <f t="shared" si="246"/>
        <v>3950026279.2048669</v>
      </c>
      <c r="X249" s="271">
        <f t="shared" si="247"/>
        <v>4452310736.8739576</v>
      </c>
      <c r="Y249" s="271">
        <f t="shared" si="248"/>
        <v>4726919520.8651524</v>
      </c>
      <c r="Z249" s="272">
        <f t="shared" si="262"/>
        <v>5018465573.7716942</v>
      </c>
      <c r="AA249" s="272">
        <f t="shared" si="263"/>
        <v>5637521524.7867918</v>
      </c>
      <c r="AB249" s="272">
        <f t="shared" si="249"/>
        <v>4726919520.8651524</v>
      </c>
      <c r="AC249" s="271">
        <f t="shared" si="250"/>
        <v>5018465573.7716942</v>
      </c>
      <c r="AD249" s="271">
        <f t="shared" si="264"/>
        <v>5327993549.2792444</v>
      </c>
      <c r="AE249" s="271">
        <f t="shared" si="265"/>
        <v>6334119000.3770456</v>
      </c>
      <c r="AF249" s="271"/>
      <c r="AG249" s="33" t="str">
        <f t="shared" si="251"/>
        <v>BERTAHAP</v>
      </c>
      <c r="AH249" s="273">
        <f t="shared" si="252"/>
        <v>0</v>
      </c>
      <c r="AI249" s="274">
        <v>2</v>
      </c>
      <c r="AJ249" s="275"/>
      <c r="AK249" s="271" t="e">
        <f>IF(AJ249&gt;#REF!,"LB","KR")</f>
        <v>#REF!</v>
      </c>
      <c r="AL249" s="52">
        <f t="shared" si="253"/>
        <v>4345029000</v>
      </c>
      <c r="AM249" s="52">
        <f t="shared" si="253"/>
        <v>4897542000</v>
      </c>
      <c r="AN249" s="52">
        <f t="shared" si="253"/>
        <v>5199612000</v>
      </c>
      <c r="AO249" s="438">
        <f t="shared" si="253"/>
        <v>5520313000</v>
      </c>
      <c r="AP249" s="438">
        <f t="shared" si="254"/>
        <v>5199612000</v>
      </c>
      <c r="AQ249" s="52">
        <f t="shared" si="254"/>
        <v>5520313000</v>
      </c>
      <c r="AR249" s="52">
        <f t="shared" si="254"/>
        <v>5860793000</v>
      </c>
      <c r="AS249" s="43"/>
      <c r="AT249" s="43"/>
      <c r="AU249" s="311">
        <f t="shared" si="266"/>
        <v>-712409.08090799674</v>
      </c>
      <c r="AV249" s="311"/>
      <c r="AW249" s="311"/>
      <c r="AX249" s="311"/>
      <c r="AY249" s="311"/>
      <c r="AZ249" s="43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65"/>
      <c r="BX249" s="43"/>
      <c r="BY249" s="43"/>
      <c r="BZ249" s="311"/>
      <c r="CA249" s="43"/>
      <c r="CB249" s="43"/>
      <c r="CC249" s="43"/>
      <c r="CD249" s="43"/>
      <c r="CE249" s="43"/>
      <c r="CF249" s="43"/>
      <c r="CG249" s="43"/>
      <c r="CH249" s="43"/>
      <c r="CI249" s="43"/>
      <c r="CJ249" s="438">
        <f t="shared" si="267"/>
        <v>5860793313.7783852</v>
      </c>
      <c r="CK249" s="43">
        <f t="shared" si="268"/>
        <v>5511589000</v>
      </c>
      <c r="CL249" s="43">
        <f t="shared" si="268"/>
        <v>5851532000</v>
      </c>
      <c r="CM249" s="44">
        <f t="shared" si="255"/>
        <v>82673835</v>
      </c>
      <c r="CN249" s="44">
        <f t="shared" si="256"/>
        <v>58515320</v>
      </c>
      <c r="CO249" s="44">
        <f t="shared" si="257"/>
        <v>129990300</v>
      </c>
      <c r="CP249" s="44">
        <f t="shared" si="258"/>
        <v>115006520.83333333</v>
      </c>
      <c r="CQ249" s="43">
        <f t="shared" si="269"/>
        <v>6212441221.1670303</v>
      </c>
    </row>
    <row r="250" spans="1:95">
      <c r="A250" s="3">
        <f t="shared" si="259"/>
        <v>211</v>
      </c>
      <c r="B250" s="263">
        <v>2</v>
      </c>
      <c r="C250" s="264" t="s">
        <v>184</v>
      </c>
      <c r="D250" s="265" t="s">
        <v>29</v>
      </c>
      <c r="E250" s="266"/>
      <c r="F250" s="41" t="s">
        <v>74</v>
      </c>
      <c r="G250" s="267">
        <f t="shared" si="235"/>
        <v>85</v>
      </c>
      <c r="H250" s="267">
        <f t="shared" si="236"/>
        <v>74</v>
      </c>
      <c r="I250" s="268">
        <f t="shared" si="237"/>
        <v>27506142.120000001</v>
      </c>
      <c r="J250" s="268">
        <f t="shared" si="238"/>
        <v>1</v>
      </c>
      <c r="K250" s="269">
        <f t="shared" si="239"/>
        <v>1.06</v>
      </c>
      <c r="L250" s="270">
        <f t="shared" si="271"/>
        <v>1.02</v>
      </c>
      <c r="M250" s="271">
        <f t="shared" si="240"/>
        <v>24851779.771825496</v>
      </c>
      <c r="N250" s="271">
        <f t="shared" si="241"/>
        <v>28011926.525916401</v>
      </c>
      <c r="O250" s="271">
        <f t="shared" si="242"/>
        <v>29739640.860144004</v>
      </c>
      <c r="P250" s="271">
        <f t="shared" si="243"/>
        <v>31573916.83403369</v>
      </c>
      <c r="Q250" s="271">
        <f t="shared" si="260"/>
        <v>35468737.038663335</v>
      </c>
      <c r="R250" s="272">
        <f t="shared" si="244"/>
        <v>29739640.860144004</v>
      </c>
      <c r="S250" s="271">
        <f t="shared" si="244"/>
        <v>31573916.83403369</v>
      </c>
      <c r="T250" s="271">
        <f t="shared" si="245"/>
        <v>33521326.93634852</v>
      </c>
      <c r="U250" s="271">
        <f t="shared" si="261"/>
        <v>39851413.463910654</v>
      </c>
      <c r="V250" s="271"/>
      <c r="W250" s="271">
        <f t="shared" si="246"/>
        <v>1839031703.1150868</v>
      </c>
      <c r="X250" s="271">
        <f t="shared" si="247"/>
        <v>2072882562.9178138</v>
      </c>
      <c r="Y250" s="271">
        <f t="shared" si="248"/>
        <v>2200733423.6506562</v>
      </c>
      <c r="Z250" s="272">
        <f t="shared" si="262"/>
        <v>2336469845.718493</v>
      </c>
      <c r="AA250" s="272">
        <f t="shared" si="263"/>
        <v>2624686540.8610868</v>
      </c>
      <c r="AB250" s="272">
        <f t="shared" si="249"/>
        <v>2200733423.6506562</v>
      </c>
      <c r="AC250" s="271">
        <f t="shared" si="250"/>
        <v>2336469845.718493</v>
      </c>
      <c r="AD250" s="271">
        <f t="shared" si="264"/>
        <v>2480578193.2897906</v>
      </c>
      <c r="AE250" s="271">
        <f t="shared" si="265"/>
        <v>2949004596.3293886</v>
      </c>
      <c r="AF250" s="271"/>
      <c r="AG250" s="33" t="str">
        <f t="shared" si="251"/>
        <v>BERTAHAP</v>
      </c>
      <c r="AH250" s="273">
        <f t="shared" si="252"/>
        <v>0</v>
      </c>
      <c r="AI250" s="274">
        <v>2</v>
      </c>
      <c r="AJ250" s="275"/>
      <c r="AK250" s="271" t="e">
        <f>IF(AJ250&gt;#REF!,"LB","KR")</f>
        <v>#REF!</v>
      </c>
      <c r="AL250" s="52">
        <f t="shared" si="253"/>
        <v>2022935000</v>
      </c>
      <c r="AM250" s="52">
        <f t="shared" si="253"/>
        <v>2280171000</v>
      </c>
      <c r="AN250" s="52">
        <f t="shared" si="253"/>
        <v>2420807000</v>
      </c>
      <c r="AO250" s="438">
        <f t="shared" si="253"/>
        <v>2570117000</v>
      </c>
      <c r="AP250" s="438">
        <f t="shared" si="254"/>
        <v>2420807000</v>
      </c>
      <c r="AQ250" s="52">
        <f t="shared" si="254"/>
        <v>2570117000</v>
      </c>
      <c r="AR250" s="52">
        <f t="shared" si="254"/>
        <v>2728637000</v>
      </c>
      <c r="AS250" s="43"/>
      <c r="AT250" s="43"/>
      <c r="AU250" s="311">
        <f t="shared" si="266"/>
        <v>-1273534.3801559955</v>
      </c>
      <c r="AV250" s="311"/>
      <c r="AW250" s="311"/>
      <c r="AX250" s="311"/>
      <c r="AY250" s="311"/>
      <c r="AZ250" s="43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65"/>
      <c r="BX250" s="43"/>
      <c r="BY250" s="43"/>
      <c r="BZ250" s="311"/>
      <c r="CA250" s="43"/>
      <c r="CB250" s="43"/>
      <c r="CC250" s="43"/>
      <c r="CD250" s="43"/>
      <c r="CE250" s="43"/>
      <c r="CF250" s="43"/>
      <c r="CG250" s="43"/>
      <c r="CH250" s="43"/>
      <c r="CI250" s="43"/>
      <c r="CJ250" s="438">
        <f t="shared" si="267"/>
        <v>2728635954.0171294</v>
      </c>
      <c r="CK250" s="43">
        <f t="shared" si="268"/>
        <v>2566056000</v>
      </c>
      <c r="CL250" s="43">
        <f t="shared" si="268"/>
        <v>2724325000</v>
      </c>
      <c r="CM250" s="44">
        <f t="shared" si="255"/>
        <v>38490840</v>
      </c>
      <c r="CN250" s="44">
        <f t="shared" si="256"/>
        <v>27243250</v>
      </c>
      <c r="CO250" s="44">
        <f t="shared" si="257"/>
        <v>60520175</v>
      </c>
      <c r="CP250" s="44">
        <f t="shared" si="258"/>
        <v>53544104.166666664</v>
      </c>
      <c r="CQ250" s="43">
        <f t="shared" si="269"/>
        <v>2892355186.6170893</v>
      </c>
    </row>
    <row r="251" spans="1:95">
      <c r="A251" s="3">
        <f t="shared" si="259"/>
        <v>212</v>
      </c>
      <c r="B251" s="263">
        <v>3</v>
      </c>
      <c r="C251" s="264" t="s">
        <v>184</v>
      </c>
      <c r="D251" s="265" t="s">
        <v>32</v>
      </c>
      <c r="E251" s="266"/>
      <c r="F251" s="41" t="s">
        <v>56</v>
      </c>
      <c r="G251" s="267">
        <f t="shared" si="235"/>
        <v>85</v>
      </c>
      <c r="H251" s="267">
        <f t="shared" si="236"/>
        <v>74</v>
      </c>
      <c r="I251" s="268">
        <f t="shared" si="237"/>
        <v>27506142.120000001</v>
      </c>
      <c r="J251" s="268">
        <f t="shared" si="238"/>
        <v>1</v>
      </c>
      <c r="K251" s="269">
        <f t="shared" si="239"/>
        <v>1.06</v>
      </c>
      <c r="L251" s="270">
        <f t="shared" si="271"/>
        <v>1.02</v>
      </c>
      <c r="M251" s="271">
        <f t="shared" si="240"/>
        <v>24851779.771825496</v>
      </c>
      <c r="N251" s="271">
        <f t="shared" si="241"/>
        <v>28011926.525916401</v>
      </c>
      <c r="O251" s="271">
        <f t="shared" si="242"/>
        <v>29739640.860144004</v>
      </c>
      <c r="P251" s="271">
        <f t="shared" si="243"/>
        <v>31573916.83403369</v>
      </c>
      <c r="Q251" s="271">
        <f t="shared" si="260"/>
        <v>35468737.038663335</v>
      </c>
      <c r="R251" s="272">
        <f t="shared" si="244"/>
        <v>29739640.860144004</v>
      </c>
      <c r="S251" s="271">
        <f t="shared" si="244"/>
        <v>31573916.83403369</v>
      </c>
      <c r="T251" s="271">
        <f t="shared" si="245"/>
        <v>33521326.93634852</v>
      </c>
      <c r="U251" s="271">
        <f t="shared" si="261"/>
        <v>39851413.463910654</v>
      </c>
      <c r="V251" s="271"/>
      <c r="W251" s="271">
        <f t="shared" si="246"/>
        <v>1839031703.1150868</v>
      </c>
      <c r="X251" s="271">
        <f t="shared" si="247"/>
        <v>2072882562.9178138</v>
      </c>
      <c r="Y251" s="271">
        <f t="shared" si="248"/>
        <v>2200733423.6506562</v>
      </c>
      <c r="Z251" s="272">
        <f t="shared" si="262"/>
        <v>2336469845.718493</v>
      </c>
      <c r="AA251" s="272">
        <f t="shared" si="263"/>
        <v>2624686540.8610868</v>
      </c>
      <c r="AB251" s="272">
        <f t="shared" si="249"/>
        <v>2200733423.6506562</v>
      </c>
      <c r="AC251" s="271">
        <f t="shared" si="250"/>
        <v>2336469845.718493</v>
      </c>
      <c r="AD251" s="271">
        <f t="shared" si="264"/>
        <v>2480578193.2897906</v>
      </c>
      <c r="AE251" s="271">
        <f t="shared" si="265"/>
        <v>2949004596.3293886</v>
      </c>
      <c r="AF251" s="271"/>
      <c r="AG251" s="33" t="str">
        <f t="shared" si="251"/>
        <v>BERTAHAP</v>
      </c>
      <c r="AH251" s="273">
        <f t="shared" si="252"/>
        <v>0</v>
      </c>
      <c r="AI251" s="274">
        <v>2</v>
      </c>
      <c r="AJ251" s="275"/>
      <c r="AK251" s="271" t="e">
        <f>IF(AJ251&gt;#REF!,"LB","KR")</f>
        <v>#REF!</v>
      </c>
      <c r="AL251" s="52">
        <f t="shared" si="253"/>
        <v>2022935000</v>
      </c>
      <c r="AM251" s="52">
        <f t="shared" si="253"/>
        <v>2280171000</v>
      </c>
      <c r="AN251" s="52">
        <f t="shared" si="253"/>
        <v>2420807000</v>
      </c>
      <c r="AO251" s="438">
        <f t="shared" si="253"/>
        <v>2570117000</v>
      </c>
      <c r="AP251" s="438">
        <f t="shared" si="254"/>
        <v>2420807000</v>
      </c>
      <c r="AQ251" s="52">
        <f t="shared" si="254"/>
        <v>2570117000</v>
      </c>
      <c r="AR251" s="52">
        <f t="shared" si="254"/>
        <v>2728637000</v>
      </c>
      <c r="AS251" s="43"/>
      <c r="AT251" s="43"/>
      <c r="AU251" s="311">
        <f t="shared" si="266"/>
        <v>-1273534.3801559955</v>
      </c>
      <c r="AV251" s="311"/>
      <c r="AW251" s="311"/>
      <c r="AX251" s="311"/>
      <c r="AY251" s="311"/>
      <c r="AZ251" s="43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65"/>
      <c r="BX251" s="43"/>
      <c r="BY251" s="43"/>
      <c r="BZ251" s="311"/>
      <c r="CA251" s="43"/>
      <c r="CB251" s="43"/>
      <c r="CC251" s="43"/>
      <c r="CD251" s="43"/>
      <c r="CE251" s="43"/>
      <c r="CF251" s="43"/>
      <c r="CG251" s="43"/>
      <c r="CH251" s="43"/>
      <c r="CI251" s="43"/>
      <c r="CJ251" s="438">
        <f t="shared" si="267"/>
        <v>2728635954.0171294</v>
      </c>
      <c r="CK251" s="43">
        <f t="shared" si="268"/>
        <v>2566056000</v>
      </c>
      <c r="CL251" s="43">
        <f t="shared" si="268"/>
        <v>2724325000</v>
      </c>
      <c r="CM251" s="44">
        <f t="shared" si="255"/>
        <v>38490840</v>
      </c>
      <c r="CN251" s="44">
        <f t="shared" si="256"/>
        <v>27243250</v>
      </c>
      <c r="CO251" s="44">
        <f t="shared" si="257"/>
        <v>60520175</v>
      </c>
      <c r="CP251" s="44">
        <f t="shared" si="258"/>
        <v>53544104.166666664</v>
      </c>
      <c r="CQ251" s="43">
        <f t="shared" si="269"/>
        <v>2892355186.6170893</v>
      </c>
    </row>
    <row r="252" spans="1:95">
      <c r="A252" s="3">
        <f t="shared" si="259"/>
        <v>213</v>
      </c>
      <c r="B252" s="263">
        <v>4</v>
      </c>
      <c r="C252" s="264" t="s">
        <v>184</v>
      </c>
      <c r="D252" s="265" t="s">
        <v>38</v>
      </c>
      <c r="E252" s="266"/>
      <c r="F252" s="41" t="s">
        <v>58</v>
      </c>
      <c r="G252" s="267">
        <f t="shared" si="235"/>
        <v>101</v>
      </c>
      <c r="H252" s="267">
        <f t="shared" si="236"/>
        <v>90</v>
      </c>
      <c r="I252" s="268">
        <f t="shared" si="237"/>
        <v>27506142.120000001</v>
      </c>
      <c r="J252" s="268">
        <f t="shared" si="238"/>
        <v>1</v>
      </c>
      <c r="K252" s="269">
        <f t="shared" si="239"/>
        <v>1.06</v>
      </c>
      <c r="L252" s="270">
        <f t="shared" si="271"/>
        <v>1.02</v>
      </c>
      <c r="M252" s="271">
        <f t="shared" si="240"/>
        <v>24851779.771825496</v>
      </c>
      <c r="N252" s="271">
        <f t="shared" si="241"/>
        <v>28011926.525916401</v>
      </c>
      <c r="O252" s="271">
        <f t="shared" si="242"/>
        <v>29739640.860144004</v>
      </c>
      <c r="P252" s="271">
        <f t="shared" si="243"/>
        <v>31573916.83403369</v>
      </c>
      <c r="Q252" s="271">
        <f t="shared" si="260"/>
        <v>35468737.038663335</v>
      </c>
      <c r="R252" s="272">
        <f t="shared" si="244"/>
        <v>29739640.860144004</v>
      </c>
      <c r="S252" s="271">
        <f t="shared" si="244"/>
        <v>31573916.83403369</v>
      </c>
      <c r="T252" s="271">
        <f t="shared" si="245"/>
        <v>33521326.93634852</v>
      </c>
      <c r="U252" s="271">
        <f t="shared" si="261"/>
        <v>39851413.463910654</v>
      </c>
      <c r="V252" s="271"/>
      <c r="W252" s="271">
        <f t="shared" si="246"/>
        <v>2236660179.4642944</v>
      </c>
      <c r="X252" s="271">
        <f t="shared" si="247"/>
        <v>2521073387.3324761</v>
      </c>
      <c r="Y252" s="271">
        <f t="shared" si="248"/>
        <v>2676567677.4129605</v>
      </c>
      <c r="Z252" s="272">
        <f t="shared" si="262"/>
        <v>2841652515.0630322</v>
      </c>
      <c r="AA252" s="272">
        <f t="shared" si="263"/>
        <v>3192186333.4797001</v>
      </c>
      <c r="AB252" s="272">
        <f t="shared" si="249"/>
        <v>2676567677.4129605</v>
      </c>
      <c r="AC252" s="271">
        <f t="shared" si="250"/>
        <v>2841652515.0630322</v>
      </c>
      <c r="AD252" s="271">
        <f t="shared" si="264"/>
        <v>3016919424.2713666</v>
      </c>
      <c r="AE252" s="271">
        <f t="shared" si="265"/>
        <v>3586627211.7519588</v>
      </c>
      <c r="AF252" s="271"/>
      <c r="AG252" s="33" t="str">
        <f t="shared" si="251"/>
        <v>BERTAHAP</v>
      </c>
      <c r="AH252" s="273">
        <f t="shared" si="252"/>
        <v>0</v>
      </c>
      <c r="AI252" s="274">
        <v>2</v>
      </c>
      <c r="AJ252" s="275"/>
      <c r="AK252" s="271" t="e">
        <f>IF(AJ252&gt;#REF!,"LB","KR")</f>
        <v>#REF!</v>
      </c>
      <c r="AL252" s="52">
        <f t="shared" si="253"/>
        <v>2460327000</v>
      </c>
      <c r="AM252" s="52">
        <f t="shared" si="253"/>
        <v>2773181000</v>
      </c>
      <c r="AN252" s="52">
        <f t="shared" si="253"/>
        <v>2944225000</v>
      </c>
      <c r="AO252" s="438">
        <f t="shared" si="253"/>
        <v>3125818000</v>
      </c>
      <c r="AP252" s="438">
        <f t="shared" si="254"/>
        <v>2944225000</v>
      </c>
      <c r="AQ252" s="52">
        <f t="shared" si="254"/>
        <v>3125818000</v>
      </c>
      <c r="AR252" s="52">
        <f t="shared" si="254"/>
        <v>3318612000</v>
      </c>
      <c r="AS252" s="43"/>
      <c r="AT252" s="43"/>
      <c r="AU252" s="311">
        <f t="shared" si="266"/>
        <v>-1273534.3801559955</v>
      </c>
      <c r="AV252" s="311"/>
      <c r="AW252" s="311"/>
      <c r="AX252" s="311"/>
      <c r="AY252" s="311"/>
      <c r="AZ252" s="43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65"/>
      <c r="BX252" s="43"/>
      <c r="BY252" s="43"/>
      <c r="BZ252" s="311"/>
      <c r="CA252" s="43"/>
      <c r="CB252" s="43"/>
      <c r="CC252" s="43"/>
      <c r="CD252" s="43"/>
      <c r="CE252" s="43"/>
      <c r="CF252" s="43"/>
      <c r="CG252" s="43"/>
      <c r="CH252" s="43"/>
      <c r="CI252" s="43"/>
      <c r="CJ252" s="438">
        <f t="shared" si="267"/>
        <v>3318611324.1202307</v>
      </c>
      <c r="CK252" s="43">
        <f t="shared" si="268"/>
        <v>3120879000</v>
      </c>
      <c r="CL252" s="43">
        <f t="shared" si="268"/>
        <v>3313368000</v>
      </c>
      <c r="CM252" s="44">
        <f t="shared" si="255"/>
        <v>46813185</v>
      </c>
      <c r="CN252" s="44">
        <f t="shared" si="256"/>
        <v>33133680</v>
      </c>
      <c r="CO252" s="44">
        <f t="shared" si="257"/>
        <v>73605625</v>
      </c>
      <c r="CP252" s="44">
        <f t="shared" si="258"/>
        <v>65121208.333333336</v>
      </c>
      <c r="CQ252" s="43">
        <f t="shared" si="269"/>
        <v>3517729022.7748499</v>
      </c>
    </row>
    <row r="253" spans="1:95">
      <c r="A253" s="3">
        <f t="shared" si="259"/>
        <v>214</v>
      </c>
      <c r="B253" s="263">
        <v>5</v>
      </c>
      <c r="C253" s="264" t="s">
        <v>184</v>
      </c>
      <c r="D253" s="265" t="s">
        <v>44</v>
      </c>
      <c r="E253" s="266"/>
      <c r="F253" s="41" t="s">
        <v>60</v>
      </c>
      <c r="G253" s="267">
        <f t="shared" si="235"/>
        <v>101</v>
      </c>
      <c r="H253" s="267">
        <f t="shared" si="236"/>
        <v>90</v>
      </c>
      <c r="I253" s="268">
        <f t="shared" si="237"/>
        <v>27506142.120000001</v>
      </c>
      <c r="J253" s="268">
        <f t="shared" si="238"/>
        <v>1</v>
      </c>
      <c r="K253" s="269">
        <f t="shared" si="239"/>
        <v>1.06</v>
      </c>
      <c r="L253" s="270">
        <f t="shared" si="271"/>
        <v>1.02</v>
      </c>
      <c r="M253" s="271">
        <f t="shared" si="240"/>
        <v>24851779.771825496</v>
      </c>
      <c r="N253" s="271">
        <f t="shared" si="241"/>
        <v>28011926.525916401</v>
      </c>
      <c r="O253" s="271">
        <f t="shared" si="242"/>
        <v>29739640.860144004</v>
      </c>
      <c r="P253" s="271">
        <f t="shared" si="243"/>
        <v>31573916.83403369</v>
      </c>
      <c r="Q253" s="271">
        <f t="shared" si="260"/>
        <v>35468737.038663335</v>
      </c>
      <c r="R253" s="272">
        <f t="shared" si="244"/>
        <v>29739640.860144004</v>
      </c>
      <c r="S253" s="271">
        <f t="shared" si="244"/>
        <v>31573916.83403369</v>
      </c>
      <c r="T253" s="271">
        <f t="shared" si="245"/>
        <v>33521326.93634852</v>
      </c>
      <c r="U253" s="271">
        <f t="shared" si="261"/>
        <v>39851413.463910654</v>
      </c>
      <c r="V253" s="271"/>
      <c r="W253" s="271">
        <f t="shared" si="246"/>
        <v>2236660179.4642944</v>
      </c>
      <c r="X253" s="271">
        <f t="shared" si="247"/>
        <v>2521073387.3324761</v>
      </c>
      <c r="Y253" s="271">
        <f t="shared" si="248"/>
        <v>2676567677.4129605</v>
      </c>
      <c r="Z253" s="272">
        <f t="shared" si="262"/>
        <v>2841652515.0630322</v>
      </c>
      <c r="AA253" s="272">
        <f t="shared" si="263"/>
        <v>3192186333.4797001</v>
      </c>
      <c r="AB253" s="272">
        <f t="shared" si="249"/>
        <v>2676567677.4129605</v>
      </c>
      <c r="AC253" s="271">
        <f t="shared" si="250"/>
        <v>2841652515.0630322</v>
      </c>
      <c r="AD253" s="271">
        <f t="shared" si="264"/>
        <v>3016919424.2713666</v>
      </c>
      <c r="AE253" s="271">
        <f t="shared" si="265"/>
        <v>3586627211.7519588</v>
      </c>
      <c r="AF253" s="271"/>
      <c r="AG253" s="33" t="str">
        <f t="shared" si="251"/>
        <v>BERTAHAP</v>
      </c>
      <c r="AH253" s="273">
        <f t="shared" si="252"/>
        <v>0</v>
      </c>
      <c r="AI253" s="274">
        <v>2</v>
      </c>
      <c r="AJ253" s="275"/>
      <c r="AK253" s="271" t="e">
        <f>IF(AJ253&gt;#REF!,"LB","KR")</f>
        <v>#REF!</v>
      </c>
      <c r="AL253" s="52">
        <f t="shared" si="253"/>
        <v>2460327000</v>
      </c>
      <c r="AM253" s="52">
        <f t="shared" si="253"/>
        <v>2773181000</v>
      </c>
      <c r="AN253" s="52">
        <f t="shared" si="253"/>
        <v>2944225000</v>
      </c>
      <c r="AO253" s="438">
        <f t="shared" si="253"/>
        <v>3125818000</v>
      </c>
      <c r="AP253" s="438">
        <f t="shared" si="254"/>
        <v>2944225000</v>
      </c>
      <c r="AQ253" s="52">
        <f t="shared" si="254"/>
        <v>3125818000</v>
      </c>
      <c r="AR253" s="52">
        <f t="shared" si="254"/>
        <v>3318612000</v>
      </c>
      <c r="AS253" s="43"/>
      <c r="AT253" s="43"/>
      <c r="AU253" s="311">
        <f t="shared" si="266"/>
        <v>-1273534.3801559955</v>
      </c>
      <c r="AV253" s="311"/>
      <c r="AW253" s="311"/>
      <c r="AX253" s="311"/>
      <c r="AY253" s="311"/>
      <c r="AZ253" s="43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65"/>
      <c r="BX253" s="43"/>
      <c r="BY253" s="43"/>
      <c r="BZ253" s="311"/>
      <c r="CA253" s="43"/>
      <c r="CB253" s="43"/>
      <c r="CC253" s="43"/>
      <c r="CD253" s="43"/>
      <c r="CE253" s="43"/>
      <c r="CF253" s="43"/>
      <c r="CG253" s="43"/>
      <c r="CH253" s="43"/>
      <c r="CI253" s="43"/>
      <c r="CJ253" s="438">
        <f t="shared" si="267"/>
        <v>3318611324.1202307</v>
      </c>
      <c r="CK253" s="43">
        <f t="shared" si="268"/>
        <v>3120879000</v>
      </c>
      <c r="CL253" s="43">
        <f t="shared" si="268"/>
        <v>3313368000</v>
      </c>
      <c r="CM253" s="44">
        <f t="shared" si="255"/>
        <v>46813185</v>
      </c>
      <c r="CN253" s="44">
        <f t="shared" si="256"/>
        <v>33133680</v>
      </c>
      <c r="CO253" s="44">
        <f t="shared" si="257"/>
        <v>73605625</v>
      </c>
      <c r="CP253" s="44">
        <f t="shared" si="258"/>
        <v>65121208.333333336</v>
      </c>
      <c r="CQ253" s="43">
        <f t="shared" si="269"/>
        <v>3517729022.7748499</v>
      </c>
    </row>
    <row r="254" spans="1:95">
      <c r="A254" s="3">
        <f t="shared" si="259"/>
        <v>215</v>
      </c>
      <c r="B254" s="263">
        <v>6</v>
      </c>
      <c r="C254" s="264" t="s">
        <v>184</v>
      </c>
      <c r="D254" s="299">
        <v>11</v>
      </c>
      <c r="E254" s="266"/>
      <c r="F254" s="41" t="s">
        <v>62</v>
      </c>
      <c r="G254" s="267">
        <f t="shared" si="235"/>
        <v>101</v>
      </c>
      <c r="H254" s="267">
        <f t="shared" si="236"/>
        <v>90</v>
      </c>
      <c r="I254" s="268">
        <f t="shared" si="237"/>
        <v>27506142.120000001</v>
      </c>
      <c r="J254" s="268">
        <f t="shared" si="238"/>
        <v>1</v>
      </c>
      <c r="K254" s="269">
        <f t="shared" si="239"/>
        <v>1.06</v>
      </c>
      <c r="L254" s="270">
        <f t="shared" si="271"/>
        <v>1.02</v>
      </c>
      <c r="M254" s="271">
        <f t="shared" si="240"/>
        <v>24851779.771825496</v>
      </c>
      <c r="N254" s="271">
        <f t="shared" si="241"/>
        <v>28011926.525916401</v>
      </c>
      <c r="O254" s="271">
        <f t="shared" si="242"/>
        <v>29739640.860144004</v>
      </c>
      <c r="P254" s="271">
        <f t="shared" si="243"/>
        <v>31573916.83403369</v>
      </c>
      <c r="Q254" s="271">
        <f t="shared" si="260"/>
        <v>35468737.038663335</v>
      </c>
      <c r="R254" s="272">
        <f t="shared" si="244"/>
        <v>29739640.860144004</v>
      </c>
      <c r="S254" s="271">
        <f t="shared" si="244"/>
        <v>31573916.83403369</v>
      </c>
      <c r="T254" s="271">
        <f t="shared" si="245"/>
        <v>33521326.93634852</v>
      </c>
      <c r="U254" s="271">
        <f t="shared" si="261"/>
        <v>39851413.463910654</v>
      </c>
      <c r="V254" s="271"/>
      <c r="W254" s="271">
        <f t="shared" si="246"/>
        <v>2236660179.4642944</v>
      </c>
      <c r="X254" s="271">
        <f t="shared" si="247"/>
        <v>2521073387.3324761</v>
      </c>
      <c r="Y254" s="271">
        <f t="shared" si="248"/>
        <v>2676567677.4129605</v>
      </c>
      <c r="Z254" s="272">
        <f t="shared" si="262"/>
        <v>2841652515.0630322</v>
      </c>
      <c r="AA254" s="272">
        <f t="shared" si="263"/>
        <v>3192186333.4797001</v>
      </c>
      <c r="AB254" s="272">
        <f t="shared" si="249"/>
        <v>2676567677.4129605</v>
      </c>
      <c r="AC254" s="271">
        <f t="shared" si="250"/>
        <v>2841652515.0630322</v>
      </c>
      <c r="AD254" s="271">
        <f t="shared" si="264"/>
        <v>3016919424.2713666</v>
      </c>
      <c r="AE254" s="271">
        <f t="shared" si="265"/>
        <v>3586627211.7519588</v>
      </c>
      <c r="AF254" s="271"/>
      <c r="AG254" s="33" t="str">
        <f t="shared" si="251"/>
        <v>BERTAHAP</v>
      </c>
      <c r="AH254" s="273">
        <f t="shared" si="252"/>
        <v>0</v>
      </c>
      <c r="AI254" s="274">
        <v>2</v>
      </c>
      <c r="AJ254" s="275"/>
      <c r="AK254" s="271" t="e">
        <f>IF(AJ254&gt;#REF!,"LB","KR")</f>
        <v>#REF!</v>
      </c>
      <c r="AL254" s="52">
        <f t="shared" si="253"/>
        <v>2460327000</v>
      </c>
      <c r="AM254" s="52">
        <f t="shared" si="253"/>
        <v>2773181000</v>
      </c>
      <c r="AN254" s="52">
        <f t="shared" si="253"/>
        <v>2944225000</v>
      </c>
      <c r="AO254" s="438">
        <f t="shared" si="253"/>
        <v>3125818000</v>
      </c>
      <c r="AP254" s="438">
        <f t="shared" si="254"/>
        <v>2944225000</v>
      </c>
      <c r="AQ254" s="52">
        <f t="shared" si="254"/>
        <v>3125818000</v>
      </c>
      <c r="AR254" s="52">
        <f t="shared" si="254"/>
        <v>3318612000</v>
      </c>
      <c r="AS254" s="43"/>
      <c r="AT254" s="43"/>
      <c r="AU254" s="311">
        <f t="shared" si="266"/>
        <v>-1273534.3801559955</v>
      </c>
      <c r="AV254" s="311"/>
      <c r="AW254" s="311"/>
      <c r="AX254" s="311"/>
      <c r="AY254" s="311"/>
      <c r="AZ254" s="43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65"/>
      <c r="BX254" s="43"/>
      <c r="BY254" s="43"/>
      <c r="BZ254" s="311"/>
      <c r="CA254" s="43"/>
      <c r="CB254" s="43"/>
      <c r="CC254" s="43"/>
      <c r="CD254" s="43"/>
      <c r="CE254" s="43"/>
      <c r="CF254" s="43"/>
      <c r="CG254" s="43"/>
      <c r="CH254" s="43"/>
      <c r="CI254" s="43"/>
      <c r="CJ254" s="438">
        <f t="shared" si="267"/>
        <v>3318611324.1202307</v>
      </c>
      <c r="CK254" s="43">
        <f t="shared" si="268"/>
        <v>3120879000</v>
      </c>
      <c r="CL254" s="43">
        <f t="shared" si="268"/>
        <v>3313368000</v>
      </c>
      <c r="CM254" s="44">
        <f t="shared" si="255"/>
        <v>46813185</v>
      </c>
      <c r="CN254" s="44">
        <f t="shared" si="256"/>
        <v>33133680</v>
      </c>
      <c r="CO254" s="44">
        <f t="shared" si="257"/>
        <v>73605625</v>
      </c>
      <c r="CP254" s="44">
        <f t="shared" si="258"/>
        <v>65121208.333333336</v>
      </c>
      <c r="CQ254" s="43">
        <f t="shared" si="269"/>
        <v>3517729022.7748499</v>
      </c>
    </row>
    <row r="255" spans="1:95">
      <c r="A255" s="3">
        <f t="shared" si="259"/>
        <v>216</v>
      </c>
      <c r="B255" s="263">
        <v>7</v>
      </c>
      <c r="C255" s="264" t="s">
        <v>184</v>
      </c>
      <c r="D255" s="299">
        <v>15</v>
      </c>
      <c r="E255" s="266"/>
      <c r="F255" s="41" t="s">
        <v>64</v>
      </c>
      <c r="G255" s="267">
        <f t="shared" si="235"/>
        <v>101</v>
      </c>
      <c r="H255" s="267">
        <f t="shared" si="236"/>
        <v>90</v>
      </c>
      <c r="I255" s="268">
        <f t="shared" si="237"/>
        <v>27506142.120000001</v>
      </c>
      <c r="J255" s="268">
        <f t="shared" si="238"/>
        <v>1</v>
      </c>
      <c r="K255" s="269">
        <f t="shared" si="239"/>
        <v>1.06</v>
      </c>
      <c r="L255" s="270">
        <f t="shared" si="271"/>
        <v>1.02</v>
      </c>
      <c r="M255" s="271">
        <f t="shared" si="240"/>
        <v>24851779.771825496</v>
      </c>
      <c r="N255" s="271">
        <f t="shared" si="241"/>
        <v>28011926.525916401</v>
      </c>
      <c r="O255" s="271">
        <f t="shared" si="242"/>
        <v>29739640.860144004</v>
      </c>
      <c r="P255" s="271">
        <f t="shared" si="243"/>
        <v>31573916.83403369</v>
      </c>
      <c r="Q255" s="271">
        <f t="shared" si="260"/>
        <v>35468737.038663335</v>
      </c>
      <c r="R255" s="272">
        <f t="shared" si="244"/>
        <v>29739640.860144004</v>
      </c>
      <c r="S255" s="271">
        <f t="shared" si="244"/>
        <v>31573916.83403369</v>
      </c>
      <c r="T255" s="271">
        <f t="shared" si="245"/>
        <v>33521326.93634852</v>
      </c>
      <c r="U255" s="271">
        <f t="shared" si="261"/>
        <v>39851413.463910654</v>
      </c>
      <c r="V255" s="271"/>
      <c r="W255" s="271">
        <f t="shared" si="246"/>
        <v>2236660179.4642944</v>
      </c>
      <c r="X255" s="271">
        <f t="shared" si="247"/>
        <v>2521073387.3324761</v>
      </c>
      <c r="Y255" s="271">
        <f t="shared" si="248"/>
        <v>2676567677.4129605</v>
      </c>
      <c r="Z255" s="272">
        <f t="shared" si="262"/>
        <v>2841652515.0630322</v>
      </c>
      <c r="AA255" s="272">
        <f t="shared" si="263"/>
        <v>3192186333.4797001</v>
      </c>
      <c r="AB255" s="272">
        <f t="shared" si="249"/>
        <v>2676567677.4129605</v>
      </c>
      <c r="AC255" s="271">
        <f t="shared" si="250"/>
        <v>2841652515.0630322</v>
      </c>
      <c r="AD255" s="271">
        <f t="shared" si="264"/>
        <v>3016919424.2713666</v>
      </c>
      <c r="AE255" s="271">
        <f t="shared" si="265"/>
        <v>3586627211.7519588</v>
      </c>
      <c r="AF255" s="271"/>
      <c r="AG255" s="33" t="str">
        <f t="shared" si="251"/>
        <v>BERTAHAP</v>
      </c>
      <c r="AH255" s="273">
        <f t="shared" si="252"/>
        <v>0</v>
      </c>
      <c r="AI255" s="274">
        <v>2</v>
      </c>
      <c r="AJ255" s="275"/>
      <c r="AK255" s="271" t="e">
        <f>IF(AJ255&gt;#REF!,"LB","KR")</f>
        <v>#REF!</v>
      </c>
      <c r="AL255" s="52">
        <f t="shared" si="253"/>
        <v>2460327000</v>
      </c>
      <c r="AM255" s="52">
        <f t="shared" si="253"/>
        <v>2773181000</v>
      </c>
      <c r="AN255" s="52">
        <f t="shared" si="253"/>
        <v>2944225000</v>
      </c>
      <c r="AO255" s="438">
        <f t="shared" si="253"/>
        <v>3125818000</v>
      </c>
      <c r="AP255" s="438">
        <f t="shared" si="254"/>
        <v>2944225000</v>
      </c>
      <c r="AQ255" s="52">
        <f t="shared" si="254"/>
        <v>3125818000</v>
      </c>
      <c r="AR255" s="52">
        <f t="shared" si="254"/>
        <v>3318612000</v>
      </c>
      <c r="AS255" s="43"/>
      <c r="AT255" s="43"/>
      <c r="AU255" s="311">
        <f t="shared" si="266"/>
        <v>-1273534.3801559955</v>
      </c>
      <c r="AV255" s="311"/>
      <c r="AW255" s="311"/>
      <c r="AX255" s="311"/>
      <c r="AY255" s="311"/>
      <c r="AZ255" s="43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65"/>
      <c r="BX255" s="43"/>
      <c r="BY255" s="43"/>
      <c r="BZ255" s="311"/>
      <c r="CA255" s="43"/>
      <c r="CB255" s="43"/>
      <c r="CC255" s="43"/>
      <c r="CD255" s="43"/>
      <c r="CE255" s="43"/>
      <c r="CF255" s="43"/>
      <c r="CG255" s="43"/>
      <c r="CH255" s="43"/>
      <c r="CI255" s="43"/>
      <c r="CJ255" s="438">
        <f t="shared" si="267"/>
        <v>3318611324.1202307</v>
      </c>
      <c r="CK255" s="43">
        <f t="shared" si="268"/>
        <v>3120879000</v>
      </c>
      <c r="CL255" s="43">
        <f t="shared" si="268"/>
        <v>3313368000</v>
      </c>
      <c r="CM255" s="44">
        <f t="shared" si="255"/>
        <v>46813185</v>
      </c>
      <c r="CN255" s="44">
        <f t="shared" si="256"/>
        <v>33133680</v>
      </c>
      <c r="CO255" s="44">
        <f t="shared" si="257"/>
        <v>73605625</v>
      </c>
      <c r="CP255" s="44">
        <f t="shared" si="258"/>
        <v>65121208.333333336</v>
      </c>
      <c r="CQ255" s="43">
        <f t="shared" si="269"/>
        <v>3517729022.7748499</v>
      </c>
    </row>
    <row r="256" spans="1:95">
      <c r="A256" s="3">
        <f t="shared" si="259"/>
        <v>217</v>
      </c>
      <c r="B256" s="263">
        <v>8</v>
      </c>
      <c r="C256" s="264" t="s">
        <v>184</v>
      </c>
      <c r="D256" s="299">
        <v>17</v>
      </c>
      <c r="E256" s="266"/>
      <c r="F256" s="41" t="s">
        <v>67</v>
      </c>
      <c r="G256" s="267">
        <f t="shared" si="235"/>
        <v>85</v>
      </c>
      <c r="H256" s="267">
        <f t="shared" si="236"/>
        <v>74</v>
      </c>
      <c r="I256" s="268">
        <f t="shared" si="237"/>
        <v>27506142.120000001</v>
      </c>
      <c r="J256" s="268">
        <f t="shared" si="238"/>
        <v>1</v>
      </c>
      <c r="K256" s="269">
        <f t="shared" si="239"/>
        <v>1.06</v>
      </c>
      <c r="L256" s="270">
        <f t="shared" si="271"/>
        <v>1.02</v>
      </c>
      <c r="M256" s="271">
        <f t="shared" si="240"/>
        <v>24851779.771825496</v>
      </c>
      <c r="N256" s="271">
        <f t="shared" si="241"/>
        <v>28011926.525916401</v>
      </c>
      <c r="O256" s="271">
        <f t="shared" si="242"/>
        <v>29739640.860144004</v>
      </c>
      <c r="P256" s="271">
        <f t="shared" si="243"/>
        <v>31573916.83403369</v>
      </c>
      <c r="Q256" s="271">
        <f t="shared" si="260"/>
        <v>35468737.038663335</v>
      </c>
      <c r="R256" s="272">
        <f t="shared" si="244"/>
        <v>29739640.860144004</v>
      </c>
      <c r="S256" s="271">
        <f t="shared" si="244"/>
        <v>31573916.83403369</v>
      </c>
      <c r="T256" s="271">
        <f t="shared" si="245"/>
        <v>33521326.93634852</v>
      </c>
      <c r="U256" s="271">
        <f t="shared" si="261"/>
        <v>39851413.463910654</v>
      </c>
      <c r="V256" s="271"/>
      <c r="W256" s="271">
        <f t="shared" si="246"/>
        <v>1839031703.1150868</v>
      </c>
      <c r="X256" s="271">
        <f t="shared" si="247"/>
        <v>2072882562.9178138</v>
      </c>
      <c r="Y256" s="271">
        <f t="shared" si="248"/>
        <v>2200733423.6506562</v>
      </c>
      <c r="Z256" s="272">
        <f t="shared" si="262"/>
        <v>2336469845.718493</v>
      </c>
      <c r="AA256" s="272">
        <f t="shared" si="263"/>
        <v>2624686540.8610868</v>
      </c>
      <c r="AB256" s="272">
        <f t="shared" si="249"/>
        <v>2200733423.6506562</v>
      </c>
      <c r="AC256" s="271">
        <f t="shared" si="250"/>
        <v>2336469845.718493</v>
      </c>
      <c r="AD256" s="271">
        <f t="shared" si="264"/>
        <v>2480578193.2897906</v>
      </c>
      <c r="AE256" s="271">
        <f t="shared" si="265"/>
        <v>2949004596.3293886</v>
      </c>
      <c r="AF256" s="271"/>
      <c r="AG256" s="33" t="str">
        <f t="shared" si="251"/>
        <v>BERTAHAP</v>
      </c>
      <c r="AH256" s="273">
        <f t="shared" si="252"/>
        <v>0</v>
      </c>
      <c r="AI256" s="274">
        <v>2</v>
      </c>
      <c r="AJ256" s="275"/>
      <c r="AK256" s="271" t="e">
        <f>IF(AJ256&gt;#REF!,"LB","KR")</f>
        <v>#REF!</v>
      </c>
      <c r="AL256" s="52">
        <f t="shared" si="253"/>
        <v>2022935000</v>
      </c>
      <c r="AM256" s="52">
        <f t="shared" si="253"/>
        <v>2280171000</v>
      </c>
      <c r="AN256" s="52">
        <f t="shared" si="253"/>
        <v>2420807000</v>
      </c>
      <c r="AO256" s="438">
        <f t="shared" si="253"/>
        <v>2570117000</v>
      </c>
      <c r="AP256" s="438">
        <f t="shared" si="254"/>
        <v>2420807000</v>
      </c>
      <c r="AQ256" s="52">
        <f t="shared" si="254"/>
        <v>2570117000</v>
      </c>
      <c r="AR256" s="52">
        <f t="shared" si="254"/>
        <v>2728637000</v>
      </c>
      <c r="AS256" s="43"/>
      <c r="AT256" s="43"/>
      <c r="AU256" s="311">
        <f t="shared" si="266"/>
        <v>-1273534.3801559955</v>
      </c>
      <c r="AV256" s="311"/>
      <c r="AW256" s="311"/>
      <c r="AX256" s="311"/>
      <c r="AY256" s="311"/>
      <c r="AZ256" s="43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65"/>
      <c r="BX256" s="43"/>
      <c r="BY256" s="43"/>
      <c r="BZ256" s="311"/>
      <c r="CA256" s="43"/>
      <c r="CB256" s="43"/>
      <c r="CC256" s="43"/>
      <c r="CD256" s="43"/>
      <c r="CE256" s="43"/>
      <c r="CF256" s="43"/>
      <c r="CG256" s="43"/>
      <c r="CH256" s="43"/>
      <c r="CI256" s="43"/>
      <c r="CJ256" s="438">
        <f t="shared" si="267"/>
        <v>2728635954.0171294</v>
      </c>
      <c r="CK256" s="43">
        <f t="shared" si="268"/>
        <v>2566056000</v>
      </c>
      <c r="CL256" s="43">
        <f t="shared" si="268"/>
        <v>2724325000</v>
      </c>
      <c r="CM256" s="44">
        <f t="shared" si="255"/>
        <v>38490840</v>
      </c>
      <c r="CN256" s="44">
        <f t="shared" si="256"/>
        <v>27243250</v>
      </c>
      <c r="CO256" s="44">
        <f t="shared" si="257"/>
        <v>60520175</v>
      </c>
      <c r="CP256" s="44">
        <f t="shared" si="258"/>
        <v>53544104.166666664</v>
      </c>
      <c r="CQ256" s="43">
        <f t="shared" si="269"/>
        <v>2892355186.6170893</v>
      </c>
    </row>
    <row r="257" spans="1:97">
      <c r="A257" s="3">
        <f t="shared" si="259"/>
        <v>218</v>
      </c>
      <c r="B257" s="263">
        <v>9</v>
      </c>
      <c r="C257" s="264" t="s">
        <v>184</v>
      </c>
      <c r="D257" s="299">
        <v>19</v>
      </c>
      <c r="E257" s="266"/>
      <c r="F257" s="41" t="s">
        <v>78</v>
      </c>
      <c r="G257" s="267">
        <f t="shared" si="235"/>
        <v>138</v>
      </c>
      <c r="H257" s="267">
        <f t="shared" si="236"/>
        <v>120</v>
      </c>
      <c r="I257" s="268">
        <f t="shared" si="237"/>
        <v>27506142.120000001</v>
      </c>
      <c r="J257" s="268">
        <f t="shared" si="238"/>
        <v>1</v>
      </c>
      <c r="K257" s="269">
        <f t="shared" si="239"/>
        <v>1.06</v>
      </c>
      <c r="L257" s="270">
        <f t="shared" si="271"/>
        <v>1.02</v>
      </c>
      <c r="M257" s="271">
        <f t="shared" si="240"/>
        <v>24851779.771825496</v>
      </c>
      <c r="N257" s="271">
        <f t="shared" si="241"/>
        <v>28011926.525916401</v>
      </c>
      <c r="O257" s="271">
        <f t="shared" si="242"/>
        <v>29739640.860144004</v>
      </c>
      <c r="P257" s="271">
        <f t="shared" si="243"/>
        <v>31573916.83403369</v>
      </c>
      <c r="Q257" s="271">
        <f t="shared" si="260"/>
        <v>35468737.038663335</v>
      </c>
      <c r="R257" s="272">
        <f t="shared" si="244"/>
        <v>29739640.860144004</v>
      </c>
      <c r="S257" s="271">
        <f t="shared" si="244"/>
        <v>31573916.83403369</v>
      </c>
      <c r="T257" s="271">
        <f t="shared" si="245"/>
        <v>33521326.93634852</v>
      </c>
      <c r="U257" s="271">
        <f t="shared" si="261"/>
        <v>39851413.463910654</v>
      </c>
      <c r="V257" s="271"/>
      <c r="W257" s="271">
        <f t="shared" si="246"/>
        <v>2982213572.6190596</v>
      </c>
      <c r="X257" s="271">
        <f t="shared" si="247"/>
        <v>3361431183.1099682</v>
      </c>
      <c r="Y257" s="271">
        <f t="shared" si="248"/>
        <v>3568756903.2172804</v>
      </c>
      <c r="Z257" s="272">
        <f t="shared" si="262"/>
        <v>3788870020.084043</v>
      </c>
      <c r="AA257" s="272">
        <f t="shared" si="263"/>
        <v>4256248444.6396003</v>
      </c>
      <c r="AB257" s="272">
        <f t="shared" si="249"/>
        <v>3568756903.2172804</v>
      </c>
      <c r="AC257" s="271">
        <f t="shared" si="250"/>
        <v>3788870020.084043</v>
      </c>
      <c r="AD257" s="271">
        <f t="shared" si="264"/>
        <v>4022559232.3618226</v>
      </c>
      <c r="AE257" s="271">
        <f t="shared" si="265"/>
        <v>4782169615.6692781</v>
      </c>
      <c r="AF257" s="271"/>
      <c r="AG257" s="33" t="str">
        <f t="shared" si="251"/>
        <v>BERTAHAP</v>
      </c>
      <c r="AH257" s="273">
        <f t="shared" si="252"/>
        <v>0</v>
      </c>
      <c r="AI257" s="274">
        <v>2</v>
      </c>
      <c r="AJ257" s="275"/>
      <c r="AK257" s="271" t="e">
        <f>IF(AJ257&gt;#REF!,"LB","KR")</f>
        <v>#REF!</v>
      </c>
      <c r="AL257" s="52">
        <f t="shared" si="253"/>
        <v>3280435000</v>
      </c>
      <c r="AM257" s="52">
        <f t="shared" si="253"/>
        <v>3697575000</v>
      </c>
      <c r="AN257" s="52">
        <f t="shared" si="253"/>
        <v>3925633000</v>
      </c>
      <c r="AO257" s="438">
        <f t="shared" si="253"/>
        <v>4167758000</v>
      </c>
      <c r="AP257" s="438">
        <f t="shared" si="254"/>
        <v>3925633000</v>
      </c>
      <c r="AQ257" s="52">
        <f t="shared" si="254"/>
        <v>4167758000</v>
      </c>
      <c r="AR257" s="52">
        <f t="shared" si="254"/>
        <v>4424816000</v>
      </c>
      <c r="AS257" s="43"/>
      <c r="AT257" s="43"/>
      <c r="AU257" s="311">
        <f t="shared" si="266"/>
        <v>-1273534.3801559955</v>
      </c>
      <c r="AV257" s="311"/>
      <c r="AW257" s="311"/>
      <c r="AX257" s="311"/>
      <c r="AY257" s="311"/>
      <c r="AZ257" s="43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65"/>
      <c r="BX257" s="43"/>
      <c r="BY257" s="43"/>
      <c r="BZ257" s="311"/>
      <c r="CA257" s="43"/>
      <c r="CB257" s="43"/>
      <c r="CC257" s="43"/>
      <c r="CD257" s="43"/>
      <c r="CE257" s="43"/>
      <c r="CF257" s="43"/>
      <c r="CG257" s="43"/>
      <c r="CH257" s="43"/>
      <c r="CI257" s="43"/>
      <c r="CJ257" s="438">
        <f t="shared" si="267"/>
        <v>4424815806.6121206</v>
      </c>
      <c r="CK257" s="43">
        <f t="shared" si="268"/>
        <v>4161171000</v>
      </c>
      <c r="CL257" s="43">
        <f t="shared" si="268"/>
        <v>4417824000</v>
      </c>
      <c r="CM257" s="44">
        <f t="shared" si="255"/>
        <v>62417565</v>
      </c>
      <c r="CN257" s="44">
        <f t="shared" si="256"/>
        <v>44178240</v>
      </c>
      <c r="CO257" s="44">
        <f t="shared" si="257"/>
        <v>98140825</v>
      </c>
      <c r="CP257" s="44">
        <f t="shared" si="258"/>
        <v>86828291.666666672</v>
      </c>
      <c r="CQ257" s="43">
        <f t="shared" si="269"/>
        <v>4690305363.6997995</v>
      </c>
    </row>
    <row r="258" spans="1:97">
      <c r="A258" s="3">
        <f t="shared" si="259"/>
        <v>219</v>
      </c>
      <c r="B258" s="263">
        <v>10</v>
      </c>
      <c r="C258" s="264" t="s">
        <v>184</v>
      </c>
      <c r="D258" s="299">
        <v>21</v>
      </c>
      <c r="E258" s="266"/>
      <c r="F258" s="41" t="s">
        <v>84</v>
      </c>
      <c r="G258" s="267">
        <f t="shared" si="235"/>
        <v>132</v>
      </c>
      <c r="H258" s="267">
        <f t="shared" si="236"/>
        <v>112</v>
      </c>
      <c r="I258" s="268">
        <f t="shared" si="237"/>
        <v>27506142.120000001</v>
      </c>
      <c r="J258" s="268">
        <f t="shared" si="238"/>
        <v>3</v>
      </c>
      <c r="K258" s="269">
        <f t="shared" si="239"/>
        <v>1.1000000000000001</v>
      </c>
      <c r="L258" s="270">
        <f t="shared" si="271"/>
        <v>1.02</v>
      </c>
      <c r="M258" s="271">
        <f t="shared" si="240"/>
        <v>25789582.782083057</v>
      </c>
      <c r="N258" s="271">
        <f t="shared" si="241"/>
        <v>29068980.357083056</v>
      </c>
      <c r="O258" s="271">
        <f t="shared" si="242"/>
        <v>30861891.458640002</v>
      </c>
      <c r="P258" s="271">
        <f t="shared" si="243"/>
        <v>32765385.393808544</v>
      </c>
      <c r="Q258" s="271">
        <f t="shared" si="260"/>
        <v>36807179.945782706</v>
      </c>
      <c r="R258" s="272">
        <f t="shared" si="244"/>
        <v>30861891.458640002</v>
      </c>
      <c r="S258" s="271">
        <f t="shared" si="244"/>
        <v>32765385.393808544</v>
      </c>
      <c r="T258" s="271">
        <f t="shared" si="245"/>
        <v>34786282.669795632</v>
      </c>
      <c r="U258" s="271">
        <f t="shared" si="261"/>
        <v>41355240.387077093</v>
      </c>
      <c r="V258" s="271"/>
      <c r="W258" s="271">
        <f t="shared" si="246"/>
        <v>2888433271.5933022</v>
      </c>
      <c r="X258" s="271">
        <f t="shared" si="247"/>
        <v>3255725799.9933023</v>
      </c>
      <c r="Y258" s="271">
        <f t="shared" si="248"/>
        <v>3456531843.3676801</v>
      </c>
      <c r="Z258" s="272">
        <f t="shared" si="262"/>
        <v>3669723164.1065569</v>
      </c>
      <c r="AA258" s="272">
        <f t="shared" si="263"/>
        <v>4122404153.9276628</v>
      </c>
      <c r="AB258" s="272">
        <f t="shared" si="249"/>
        <v>3456531843.3676801</v>
      </c>
      <c r="AC258" s="271">
        <f t="shared" si="250"/>
        <v>3669723164.1065569</v>
      </c>
      <c r="AD258" s="271">
        <f t="shared" si="264"/>
        <v>3896063659.0171108</v>
      </c>
      <c r="AE258" s="271">
        <f t="shared" si="265"/>
        <v>4631786923.3526344</v>
      </c>
      <c r="AF258" s="271"/>
      <c r="AG258" s="33" t="str">
        <f t="shared" si="251"/>
        <v>BERTAHAP</v>
      </c>
      <c r="AH258" s="273">
        <f t="shared" si="252"/>
        <v>0</v>
      </c>
      <c r="AI258" s="274">
        <v>2</v>
      </c>
      <c r="AJ258" s="275"/>
      <c r="AK258" s="271" t="e">
        <f>IF(AJ258&gt;#REF!,"LB","KR")</f>
        <v>#REF!</v>
      </c>
      <c r="AL258" s="52">
        <f t="shared" si="253"/>
        <v>3177277000</v>
      </c>
      <c r="AM258" s="52">
        <f t="shared" si="253"/>
        <v>3581299000</v>
      </c>
      <c r="AN258" s="52">
        <f t="shared" si="253"/>
        <v>3802186000</v>
      </c>
      <c r="AO258" s="438">
        <f t="shared" si="253"/>
        <v>4036696000</v>
      </c>
      <c r="AP258" s="438">
        <f t="shared" si="254"/>
        <v>3802186000</v>
      </c>
      <c r="AQ258" s="52">
        <f t="shared" si="254"/>
        <v>4036696000</v>
      </c>
      <c r="AR258" s="52">
        <f t="shared" si="254"/>
        <v>4285671000</v>
      </c>
      <c r="AS258" s="43"/>
      <c r="AT258" s="43"/>
      <c r="AU258" s="311">
        <f t="shared" si="266"/>
        <v>-151283.781659998</v>
      </c>
      <c r="AV258" s="311"/>
      <c r="AW258" s="311"/>
      <c r="AX258" s="311"/>
      <c r="AY258" s="311"/>
      <c r="AZ258" s="43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65"/>
      <c r="BX258" s="43"/>
      <c r="BY258" s="43"/>
      <c r="BZ258" s="311"/>
      <c r="CA258" s="43"/>
      <c r="CB258" s="43"/>
      <c r="CC258" s="43"/>
      <c r="CD258" s="43"/>
      <c r="CE258" s="43"/>
      <c r="CF258" s="43"/>
      <c r="CG258" s="43"/>
      <c r="CH258" s="43"/>
      <c r="CI258" s="43"/>
      <c r="CJ258" s="438">
        <f t="shared" si="267"/>
        <v>4285670201.4099474</v>
      </c>
      <c r="CK258" s="43">
        <f t="shared" si="268"/>
        <v>4030318000</v>
      </c>
      <c r="CL258" s="43">
        <f t="shared" si="268"/>
        <v>4278898000</v>
      </c>
      <c r="CM258" s="44">
        <f t="shared" si="255"/>
        <v>60454770</v>
      </c>
      <c r="CN258" s="44">
        <f t="shared" si="256"/>
        <v>42788980</v>
      </c>
      <c r="CO258" s="44">
        <f t="shared" si="257"/>
        <v>95054650</v>
      </c>
      <c r="CP258" s="44">
        <f t="shared" si="258"/>
        <v>84097833.333333328</v>
      </c>
      <c r="CQ258" s="43">
        <f t="shared" si="269"/>
        <v>4542810723.1352682</v>
      </c>
    </row>
    <row r="259" spans="1:97">
      <c r="A259" s="3">
        <f t="shared" si="259"/>
        <v>220</v>
      </c>
      <c r="B259" s="263">
        <v>1</v>
      </c>
      <c r="C259" s="264" t="s">
        <v>185</v>
      </c>
      <c r="D259" s="265" t="s">
        <v>19</v>
      </c>
      <c r="E259" s="266"/>
      <c r="F259" s="41" t="s">
        <v>72</v>
      </c>
      <c r="G259" s="267">
        <f t="shared" si="235"/>
        <v>175</v>
      </c>
      <c r="H259" s="267">
        <f t="shared" si="236"/>
        <v>156</v>
      </c>
      <c r="I259" s="268">
        <f t="shared" si="237"/>
        <v>27506142.120000001</v>
      </c>
      <c r="J259" s="268">
        <f t="shared" si="238"/>
        <v>5</v>
      </c>
      <c r="K259" s="269">
        <f t="shared" si="239"/>
        <v>1.08</v>
      </c>
      <c r="L259" s="319">
        <f t="shared" ref="L259:L266" si="272">SUMIF($AR$4:$AR$22,D259,$BP$4:$BP$22)</f>
        <v>1.03</v>
      </c>
      <c r="M259" s="271">
        <f t="shared" si="240"/>
        <v>25568923.250257753</v>
      </c>
      <c r="N259" s="271">
        <f t="shared" si="241"/>
        <v>28820261.808573257</v>
      </c>
      <c r="O259" s="271">
        <f t="shared" si="242"/>
        <v>30597832.494288005</v>
      </c>
      <c r="P259" s="271">
        <f t="shared" si="243"/>
        <v>32485039.850332111</v>
      </c>
      <c r="Q259" s="271">
        <f t="shared" si="260"/>
        <v>36492252.202931091</v>
      </c>
      <c r="R259" s="272">
        <f t="shared" si="244"/>
        <v>30597832.494288005</v>
      </c>
      <c r="S259" s="271">
        <f t="shared" si="244"/>
        <v>32485039.850332111</v>
      </c>
      <c r="T259" s="271">
        <f t="shared" si="245"/>
        <v>34488646.026631609</v>
      </c>
      <c r="U259" s="271">
        <f t="shared" si="261"/>
        <v>41001398.758096755</v>
      </c>
      <c r="V259" s="271"/>
      <c r="W259" s="271">
        <f t="shared" si="246"/>
        <v>3988752027.0402093</v>
      </c>
      <c r="X259" s="271">
        <f t="shared" si="247"/>
        <v>4495960842.1374283</v>
      </c>
      <c r="Y259" s="271">
        <f t="shared" si="248"/>
        <v>4773261869.1089287</v>
      </c>
      <c r="Z259" s="272">
        <f t="shared" si="262"/>
        <v>5067666216.6518097</v>
      </c>
      <c r="AA259" s="272">
        <f t="shared" si="263"/>
        <v>5692791343.6572504</v>
      </c>
      <c r="AB259" s="272">
        <f t="shared" si="249"/>
        <v>4773261869.1089287</v>
      </c>
      <c r="AC259" s="271">
        <f t="shared" si="250"/>
        <v>5067666216.6518097</v>
      </c>
      <c r="AD259" s="271">
        <f t="shared" si="264"/>
        <v>5380228780.1545305</v>
      </c>
      <c r="AE259" s="271">
        <f t="shared" si="265"/>
        <v>6396218206.2630939</v>
      </c>
      <c r="AF259" s="271"/>
      <c r="AG259" s="33" t="str">
        <f t="shared" si="251"/>
        <v>BERTAHAP</v>
      </c>
      <c r="AH259" s="273">
        <f t="shared" si="252"/>
        <v>0</v>
      </c>
      <c r="AI259" s="274">
        <v>2</v>
      </c>
      <c r="AJ259" s="275"/>
      <c r="AK259" s="271" t="e">
        <f>IF(AJ259&gt;#REF!,"LB","KR")</f>
        <v>#REF!</v>
      </c>
      <c r="AL259" s="52">
        <f t="shared" si="253"/>
        <v>4387628000</v>
      </c>
      <c r="AM259" s="52">
        <f t="shared" si="253"/>
        <v>4945557000</v>
      </c>
      <c r="AN259" s="52">
        <f t="shared" si="253"/>
        <v>5250589000</v>
      </c>
      <c r="AO259" s="438">
        <f t="shared" si="253"/>
        <v>5574433000</v>
      </c>
      <c r="AP259" s="438">
        <f t="shared" si="254"/>
        <v>5250589000</v>
      </c>
      <c r="AQ259" s="52">
        <f t="shared" si="254"/>
        <v>5574433000</v>
      </c>
      <c r="AR259" s="52">
        <f t="shared" si="254"/>
        <v>5918252000</v>
      </c>
      <c r="AS259" s="43"/>
      <c r="AT259" s="43"/>
      <c r="AU259" s="311">
        <f t="shared" si="266"/>
        <v>-415342.74601199478</v>
      </c>
      <c r="AV259" s="311"/>
      <c r="AW259" s="311"/>
      <c r="AX259" s="311"/>
      <c r="AY259" s="311"/>
      <c r="AZ259" s="43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65"/>
      <c r="BX259" s="43"/>
      <c r="BY259" s="43"/>
      <c r="BZ259" s="311"/>
      <c r="CA259" s="43"/>
      <c r="CB259" s="43"/>
      <c r="CC259" s="43"/>
      <c r="CD259" s="43"/>
      <c r="CE259" s="43"/>
      <c r="CF259" s="43"/>
      <c r="CG259" s="43"/>
      <c r="CH259" s="43"/>
      <c r="CI259" s="43"/>
      <c r="CJ259" s="438">
        <f t="shared" si="267"/>
        <v>5918251311.9284325</v>
      </c>
      <c r="CK259" s="43">
        <f t="shared" si="268"/>
        <v>5565625000</v>
      </c>
      <c r="CL259" s="43">
        <f t="shared" si="268"/>
        <v>5908899000</v>
      </c>
      <c r="CM259" s="44">
        <f t="shared" si="255"/>
        <v>83484375</v>
      </c>
      <c r="CN259" s="44">
        <f t="shared" si="256"/>
        <v>59088990</v>
      </c>
      <c r="CO259" s="44">
        <f t="shared" si="257"/>
        <v>131264725</v>
      </c>
      <c r="CP259" s="44">
        <f t="shared" si="258"/>
        <v>116134020.83333333</v>
      </c>
      <c r="CQ259" s="43">
        <f t="shared" si="269"/>
        <v>6273346487.6057491</v>
      </c>
      <c r="CS259" s="49"/>
    </row>
    <row r="260" spans="1:97">
      <c r="A260" s="3">
        <f t="shared" si="259"/>
        <v>221</v>
      </c>
      <c r="B260" s="263">
        <v>2</v>
      </c>
      <c r="C260" s="264" t="s">
        <v>185</v>
      </c>
      <c r="D260" s="265" t="s">
        <v>29</v>
      </c>
      <c r="E260" s="266"/>
      <c r="F260" s="41" t="s">
        <v>74</v>
      </c>
      <c r="G260" s="267">
        <f t="shared" si="235"/>
        <v>85</v>
      </c>
      <c r="H260" s="267">
        <f t="shared" si="236"/>
        <v>74</v>
      </c>
      <c r="I260" s="268">
        <f t="shared" si="237"/>
        <v>27506142.120000001</v>
      </c>
      <c r="J260" s="268">
        <f t="shared" si="238"/>
        <v>1</v>
      </c>
      <c r="K260" s="269">
        <f t="shared" si="239"/>
        <v>1.06</v>
      </c>
      <c r="L260" s="319">
        <f t="shared" si="272"/>
        <v>1.03</v>
      </c>
      <c r="M260" s="271">
        <f t="shared" si="240"/>
        <v>25095424.671549276</v>
      </c>
      <c r="N260" s="271">
        <f t="shared" si="241"/>
        <v>28286553.256562643</v>
      </c>
      <c r="O260" s="271">
        <f t="shared" si="242"/>
        <v>30031205.966616005</v>
      </c>
      <c r="P260" s="271">
        <f t="shared" si="243"/>
        <v>31883465.038288925</v>
      </c>
      <c r="Q260" s="271">
        <f t="shared" si="260"/>
        <v>35816469.754728667</v>
      </c>
      <c r="R260" s="272">
        <f t="shared" si="244"/>
        <v>30031205.966616005</v>
      </c>
      <c r="S260" s="271">
        <f t="shared" si="244"/>
        <v>31883465.038288925</v>
      </c>
      <c r="T260" s="271">
        <f t="shared" si="245"/>
        <v>33849967.396508798</v>
      </c>
      <c r="U260" s="271">
        <f t="shared" si="261"/>
        <v>40242113.595909774</v>
      </c>
      <c r="V260" s="271"/>
      <c r="W260" s="271">
        <f t="shared" si="246"/>
        <v>1857061425.6946464</v>
      </c>
      <c r="X260" s="271">
        <f t="shared" si="247"/>
        <v>2093204940.9856355</v>
      </c>
      <c r="Y260" s="271">
        <f t="shared" si="248"/>
        <v>2222309241.5295844</v>
      </c>
      <c r="Z260" s="272">
        <f t="shared" si="262"/>
        <v>2359376412.8333802</v>
      </c>
      <c r="AA260" s="272">
        <f t="shared" si="263"/>
        <v>2650418761.8499212</v>
      </c>
      <c r="AB260" s="272">
        <f t="shared" si="249"/>
        <v>2222309241.5295844</v>
      </c>
      <c r="AC260" s="271">
        <f t="shared" si="250"/>
        <v>2359376412.8333802</v>
      </c>
      <c r="AD260" s="271">
        <f t="shared" si="264"/>
        <v>2504897587.341651</v>
      </c>
      <c r="AE260" s="271">
        <f t="shared" si="265"/>
        <v>2977916406.0973234</v>
      </c>
      <c r="AF260" s="271"/>
      <c r="AG260" s="33" t="str">
        <f t="shared" si="251"/>
        <v>BERTAHAP</v>
      </c>
      <c r="AH260" s="273">
        <f t="shared" si="252"/>
        <v>0</v>
      </c>
      <c r="AI260" s="274">
        <v>2</v>
      </c>
      <c r="AJ260" s="275"/>
      <c r="AK260" s="271" t="e">
        <f>IF(AJ260&gt;#REF!,"LB","KR")</f>
        <v>#REF!</v>
      </c>
      <c r="AL260" s="52">
        <f t="shared" si="253"/>
        <v>2042768000</v>
      </c>
      <c r="AM260" s="52">
        <f t="shared" si="253"/>
        <v>2302526000</v>
      </c>
      <c r="AN260" s="52">
        <f t="shared" si="253"/>
        <v>2444541000</v>
      </c>
      <c r="AO260" s="438">
        <f t="shared" si="253"/>
        <v>2595315000</v>
      </c>
      <c r="AP260" s="438">
        <f t="shared" si="254"/>
        <v>2444541000</v>
      </c>
      <c r="AQ260" s="52">
        <f t="shared" si="254"/>
        <v>2595315000</v>
      </c>
      <c r="AR260" s="52">
        <f t="shared" si="254"/>
        <v>2755388000</v>
      </c>
      <c r="AS260" s="43"/>
      <c r="AT260" s="43"/>
      <c r="AU260" s="311">
        <f t="shared" si="266"/>
        <v>-981969.27368399501</v>
      </c>
      <c r="AV260" s="311"/>
      <c r="AW260" s="311"/>
      <c r="AX260" s="311"/>
      <c r="AY260" s="311"/>
      <c r="AZ260" s="43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65"/>
      <c r="BX260" s="43"/>
      <c r="BY260" s="43"/>
      <c r="BZ260" s="311"/>
      <c r="CA260" s="43"/>
      <c r="CB260" s="43"/>
      <c r="CC260" s="43"/>
      <c r="CD260" s="43"/>
      <c r="CE260" s="43"/>
      <c r="CF260" s="43"/>
      <c r="CG260" s="43"/>
      <c r="CH260" s="43"/>
      <c r="CI260" s="43"/>
      <c r="CJ260" s="438">
        <f t="shared" si="267"/>
        <v>2755388109.1794519</v>
      </c>
      <c r="CK260" s="43">
        <f t="shared" si="268"/>
        <v>2591214000</v>
      </c>
      <c r="CL260" s="43">
        <f t="shared" si="268"/>
        <v>2751034000</v>
      </c>
      <c r="CM260" s="44">
        <f t="shared" si="255"/>
        <v>38868210</v>
      </c>
      <c r="CN260" s="44">
        <f t="shared" si="256"/>
        <v>27510340</v>
      </c>
      <c r="CO260" s="44">
        <f t="shared" si="257"/>
        <v>61113525</v>
      </c>
      <c r="CP260" s="44">
        <f t="shared" si="258"/>
        <v>54069062.5</v>
      </c>
      <c r="CQ260" s="43">
        <f t="shared" si="269"/>
        <v>2920711537.1550598</v>
      </c>
    </row>
    <row r="261" spans="1:97">
      <c r="A261" s="3">
        <f t="shared" si="259"/>
        <v>222</v>
      </c>
      <c r="B261" s="263">
        <v>3</v>
      </c>
      <c r="C261" s="264" t="s">
        <v>185</v>
      </c>
      <c r="D261" s="265" t="s">
        <v>32</v>
      </c>
      <c r="E261" s="266"/>
      <c r="F261" s="41" t="s">
        <v>56</v>
      </c>
      <c r="G261" s="267">
        <f t="shared" si="235"/>
        <v>85</v>
      </c>
      <c r="H261" s="267">
        <f t="shared" si="236"/>
        <v>74</v>
      </c>
      <c r="I261" s="268">
        <f t="shared" si="237"/>
        <v>27506142.120000001</v>
      </c>
      <c r="J261" s="268">
        <f t="shared" si="238"/>
        <v>1</v>
      </c>
      <c r="K261" s="269">
        <f t="shared" si="239"/>
        <v>1.06</v>
      </c>
      <c r="L261" s="319">
        <f t="shared" si="272"/>
        <v>1.03</v>
      </c>
      <c r="M261" s="271">
        <f t="shared" si="240"/>
        <v>25095424.671549276</v>
      </c>
      <c r="N261" s="271">
        <f t="shared" si="241"/>
        <v>28286553.256562643</v>
      </c>
      <c r="O261" s="271">
        <f t="shared" si="242"/>
        <v>30031205.966616005</v>
      </c>
      <c r="P261" s="271">
        <f t="shared" si="243"/>
        <v>31883465.038288925</v>
      </c>
      <c r="Q261" s="271">
        <f t="shared" si="260"/>
        <v>35816469.754728667</v>
      </c>
      <c r="R261" s="272">
        <f t="shared" si="244"/>
        <v>30031205.966616005</v>
      </c>
      <c r="S261" s="271">
        <f t="shared" si="244"/>
        <v>31883465.038288925</v>
      </c>
      <c r="T261" s="271">
        <f t="shared" si="245"/>
        <v>33849967.396508798</v>
      </c>
      <c r="U261" s="271">
        <f t="shared" si="261"/>
        <v>40242113.595909774</v>
      </c>
      <c r="V261" s="271"/>
      <c r="W261" s="271">
        <f t="shared" si="246"/>
        <v>1857061425.6946464</v>
      </c>
      <c r="X261" s="271">
        <f t="shared" si="247"/>
        <v>2093204940.9856355</v>
      </c>
      <c r="Y261" s="271">
        <f t="shared" si="248"/>
        <v>2222309241.5295844</v>
      </c>
      <c r="Z261" s="272">
        <f t="shared" si="262"/>
        <v>2359376412.8333802</v>
      </c>
      <c r="AA261" s="272">
        <f t="shared" si="263"/>
        <v>2650418761.8499212</v>
      </c>
      <c r="AB261" s="272">
        <f t="shared" si="249"/>
        <v>2222309241.5295844</v>
      </c>
      <c r="AC261" s="271">
        <f t="shared" si="250"/>
        <v>2359376412.8333802</v>
      </c>
      <c r="AD261" s="271">
        <f t="shared" si="264"/>
        <v>2504897587.341651</v>
      </c>
      <c r="AE261" s="271">
        <f t="shared" si="265"/>
        <v>2977916406.0973234</v>
      </c>
      <c r="AF261" s="271"/>
      <c r="AG261" s="33" t="str">
        <f t="shared" si="251"/>
        <v>BERTAHAP</v>
      </c>
      <c r="AH261" s="273">
        <f t="shared" si="252"/>
        <v>0</v>
      </c>
      <c r="AI261" s="274">
        <v>2</v>
      </c>
      <c r="AJ261" s="275"/>
      <c r="AK261" s="271" t="e">
        <f>IF(AJ261&gt;#REF!,"LB","KR")</f>
        <v>#REF!</v>
      </c>
      <c r="AL261" s="52">
        <f t="shared" si="253"/>
        <v>2042768000</v>
      </c>
      <c r="AM261" s="52">
        <f t="shared" si="253"/>
        <v>2302526000</v>
      </c>
      <c r="AN261" s="52">
        <f t="shared" si="253"/>
        <v>2444541000</v>
      </c>
      <c r="AO261" s="438">
        <f t="shared" si="253"/>
        <v>2595315000</v>
      </c>
      <c r="AP261" s="438">
        <f t="shared" si="254"/>
        <v>2444541000</v>
      </c>
      <c r="AQ261" s="52">
        <f t="shared" si="254"/>
        <v>2595315000</v>
      </c>
      <c r="AR261" s="52">
        <f t="shared" si="254"/>
        <v>2755388000</v>
      </c>
      <c r="AS261" s="43"/>
      <c r="AT261" s="43"/>
      <c r="AU261" s="311">
        <f t="shared" si="266"/>
        <v>-981969.27368399501</v>
      </c>
      <c r="AV261" s="311"/>
      <c r="AW261" s="311"/>
      <c r="AX261" s="311"/>
      <c r="AY261" s="311"/>
      <c r="AZ261" s="43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65"/>
      <c r="BX261" s="43"/>
      <c r="BY261" s="43"/>
      <c r="BZ261" s="311"/>
      <c r="CA261" s="43"/>
      <c r="CB261" s="43"/>
      <c r="CC261" s="43"/>
      <c r="CD261" s="43"/>
      <c r="CE261" s="43"/>
      <c r="CF261" s="43"/>
      <c r="CG261" s="43"/>
      <c r="CH261" s="43"/>
      <c r="CI261" s="43"/>
      <c r="CJ261" s="438">
        <f t="shared" si="267"/>
        <v>2755388109.1794519</v>
      </c>
      <c r="CK261" s="43">
        <f t="shared" si="268"/>
        <v>2591214000</v>
      </c>
      <c r="CL261" s="43">
        <f t="shared" si="268"/>
        <v>2751034000</v>
      </c>
      <c r="CM261" s="44">
        <f t="shared" si="255"/>
        <v>38868210</v>
      </c>
      <c r="CN261" s="44">
        <f t="shared" si="256"/>
        <v>27510340</v>
      </c>
      <c r="CO261" s="44">
        <f t="shared" si="257"/>
        <v>61113525</v>
      </c>
      <c r="CP261" s="44">
        <f t="shared" si="258"/>
        <v>54069062.5</v>
      </c>
      <c r="CQ261" s="43">
        <f t="shared" si="269"/>
        <v>2920711537.1550598</v>
      </c>
    </row>
    <row r="262" spans="1:97">
      <c r="A262" s="3">
        <f t="shared" si="259"/>
        <v>223</v>
      </c>
      <c r="B262" s="263">
        <v>4</v>
      </c>
      <c r="C262" s="264" t="s">
        <v>185</v>
      </c>
      <c r="D262" s="265" t="s">
        <v>38</v>
      </c>
      <c r="E262" s="266"/>
      <c r="F262" s="41" t="s">
        <v>58</v>
      </c>
      <c r="G262" s="267">
        <f t="shared" si="235"/>
        <v>101</v>
      </c>
      <c r="H262" s="267">
        <f t="shared" si="236"/>
        <v>90</v>
      </c>
      <c r="I262" s="268">
        <f t="shared" si="237"/>
        <v>27506142.120000001</v>
      </c>
      <c r="J262" s="268">
        <f t="shared" si="238"/>
        <v>1</v>
      </c>
      <c r="K262" s="269">
        <f t="shared" si="239"/>
        <v>1.06</v>
      </c>
      <c r="L262" s="319">
        <f t="shared" si="272"/>
        <v>1.03</v>
      </c>
      <c r="M262" s="271">
        <f t="shared" si="240"/>
        <v>25095424.671549276</v>
      </c>
      <c r="N262" s="271">
        <f t="shared" si="241"/>
        <v>28286553.256562643</v>
      </c>
      <c r="O262" s="271">
        <f t="shared" si="242"/>
        <v>30031205.966616005</v>
      </c>
      <c r="P262" s="271">
        <f t="shared" si="243"/>
        <v>31883465.038288925</v>
      </c>
      <c r="Q262" s="271">
        <f t="shared" si="260"/>
        <v>35816469.754728667</v>
      </c>
      <c r="R262" s="272">
        <f t="shared" si="244"/>
        <v>30031205.966616005</v>
      </c>
      <c r="S262" s="271">
        <f t="shared" si="244"/>
        <v>31883465.038288925</v>
      </c>
      <c r="T262" s="271">
        <f t="shared" si="245"/>
        <v>33849967.396508798</v>
      </c>
      <c r="U262" s="271">
        <f t="shared" si="261"/>
        <v>40242113.595909774</v>
      </c>
      <c r="V262" s="271"/>
      <c r="W262" s="271">
        <f t="shared" si="246"/>
        <v>2258588220.439435</v>
      </c>
      <c r="X262" s="271">
        <f t="shared" si="247"/>
        <v>2545789793.0906377</v>
      </c>
      <c r="Y262" s="271">
        <f t="shared" si="248"/>
        <v>2702808536.9954405</v>
      </c>
      <c r="Z262" s="272">
        <f t="shared" si="262"/>
        <v>2869511853.4460034</v>
      </c>
      <c r="AA262" s="272">
        <f t="shared" si="263"/>
        <v>3223482277.92558</v>
      </c>
      <c r="AB262" s="272">
        <f t="shared" si="249"/>
        <v>2702808536.9954405</v>
      </c>
      <c r="AC262" s="271">
        <f t="shared" si="250"/>
        <v>2869511853.4460034</v>
      </c>
      <c r="AD262" s="271">
        <f t="shared" si="264"/>
        <v>3046497065.685792</v>
      </c>
      <c r="AE262" s="271">
        <f t="shared" si="265"/>
        <v>3621790223.6318798</v>
      </c>
      <c r="AF262" s="271"/>
      <c r="AG262" s="33" t="str">
        <f t="shared" si="251"/>
        <v>BERTAHAP</v>
      </c>
      <c r="AH262" s="273">
        <f t="shared" si="252"/>
        <v>0</v>
      </c>
      <c r="AI262" s="274">
        <v>2</v>
      </c>
      <c r="AJ262" s="275"/>
      <c r="AK262" s="271" t="e">
        <f>IF(AJ262&gt;#REF!,"LB","KR")</f>
        <v>#REF!</v>
      </c>
      <c r="AL262" s="52">
        <f t="shared" si="253"/>
        <v>2484448000</v>
      </c>
      <c r="AM262" s="52">
        <f t="shared" si="253"/>
        <v>2800369000</v>
      </c>
      <c r="AN262" s="52">
        <f t="shared" si="253"/>
        <v>2973090000</v>
      </c>
      <c r="AO262" s="438">
        <f t="shared" si="253"/>
        <v>3156464000</v>
      </c>
      <c r="AP262" s="438">
        <f t="shared" si="254"/>
        <v>2973090000</v>
      </c>
      <c r="AQ262" s="52">
        <f t="shared" si="254"/>
        <v>3156464000</v>
      </c>
      <c r="AR262" s="52">
        <f t="shared" si="254"/>
        <v>3351147000</v>
      </c>
      <c r="AS262" s="43"/>
      <c r="AT262" s="43"/>
      <c r="AU262" s="311">
        <f t="shared" si="266"/>
        <v>-981969.27368399501</v>
      </c>
      <c r="AV262" s="311"/>
      <c r="AW262" s="311"/>
      <c r="AX262" s="311"/>
      <c r="AY262" s="311"/>
      <c r="AZ262" s="43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65"/>
      <c r="BX262" s="43"/>
      <c r="BY262" s="43"/>
      <c r="BZ262" s="311"/>
      <c r="CA262" s="43"/>
      <c r="CB262" s="43"/>
      <c r="CC262" s="43"/>
      <c r="CD262" s="43"/>
      <c r="CE262" s="43"/>
      <c r="CF262" s="43"/>
      <c r="CG262" s="43"/>
      <c r="CH262" s="43"/>
      <c r="CI262" s="43"/>
      <c r="CJ262" s="438">
        <f t="shared" si="267"/>
        <v>3351147499.495441</v>
      </c>
      <c r="CK262" s="43">
        <f t="shared" si="268"/>
        <v>3151476000</v>
      </c>
      <c r="CL262" s="43">
        <f t="shared" si="268"/>
        <v>3345852000</v>
      </c>
      <c r="CM262" s="44">
        <f t="shared" si="255"/>
        <v>47272140</v>
      </c>
      <c r="CN262" s="44">
        <f t="shared" si="256"/>
        <v>33458520</v>
      </c>
      <c r="CO262" s="44">
        <f t="shared" si="257"/>
        <v>74327250</v>
      </c>
      <c r="CP262" s="44">
        <f t="shared" si="258"/>
        <v>65759666.666666664</v>
      </c>
      <c r="CQ262" s="43">
        <f t="shared" si="269"/>
        <v>3552216562.213819</v>
      </c>
    </row>
    <row r="263" spans="1:97">
      <c r="A263" s="3">
        <f t="shared" si="259"/>
        <v>224</v>
      </c>
      <c r="B263" s="263">
        <v>5</v>
      </c>
      <c r="C263" s="264" t="s">
        <v>185</v>
      </c>
      <c r="D263" s="299">
        <v>15</v>
      </c>
      <c r="E263" s="266"/>
      <c r="F263" s="41" t="s">
        <v>64</v>
      </c>
      <c r="G263" s="267">
        <f t="shared" si="235"/>
        <v>101</v>
      </c>
      <c r="H263" s="267">
        <f t="shared" si="236"/>
        <v>90</v>
      </c>
      <c r="I263" s="268">
        <f t="shared" si="237"/>
        <v>27506142.120000001</v>
      </c>
      <c r="J263" s="268">
        <f t="shared" si="238"/>
        <v>1</v>
      </c>
      <c r="K263" s="269">
        <f t="shared" si="239"/>
        <v>1.06</v>
      </c>
      <c r="L263" s="319">
        <f t="shared" si="272"/>
        <v>1.03</v>
      </c>
      <c r="M263" s="271">
        <f t="shared" si="240"/>
        <v>25095424.671549276</v>
      </c>
      <c r="N263" s="271">
        <f t="shared" si="241"/>
        <v>28286553.256562643</v>
      </c>
      <c r="O263" s="271">
        <f t="shared" si="242"/>
        <v>30031205.966616005</v>
      </c>
      <c r="P263" s="271">
        <f t="shared" si="243"/>
        <v>31883465.038288925</v>
      </c>
      <c r="Q263" s="271">
        <f t="shared" si="260"/>
        <v>35816469.754728667</v>
      </c>
      <c r="R263" s="272">
        <f t="shared" si="244"/>
        <v>30031205.966616005</v>
      </c>
      <c r="S263" s="271">
        <f t="shared" si="244"/>
        <v>31883465.038288925</v>
      </c>
      <c r="T263" s="271">
        <f t="shared" si="245"/>
        <v>33849967.396508798</v>
      </c>
      <c r="U263" s="271">
        <f t="shared" si="261"/>
        <v>40242113.595909774</v>
      </c>
      <c r="V263" s="271"/>
      <c r="W263" s="271">
        <f t="shared" si="246"/>
        <v>2258588220.439435</v>
      </c>
      <c r="X263" s="271">
        <f t="shared" si="247"/>
        <v>2545789793.0906377</v>
      </c>
      <c r="Y263" s="271">
        <f t="shared" si="248"/>
        <v>2702808536.9954405</v>
      </c>
      <c r="Z263" s="272">
        <f t="shared" si="262"/>
        <v>2869511853.4460034</v>
      </c>
      <c r="AA263" s="272">
        <f t="shared" si="263"/>
        <v>3223482277.92558</v>
      </c>
      <c r="AB263" s="272">
        <f t="shared" si="249"/>
        <v>2702808536.9954405</v>
      </c>
      <c r="AC263" s="271">
        <f t="shared" si="250"/>
        <v>2869511853.4460034</v>
      </c>
      <c r="AD263" s="271">
        <f t="shared" si="264"/>
        <v>3046497065.685792</v>
      </c>
      <c r="AE263" s="271">
        <f t="shared" si="265"/>
        <v>3621790223.6318798</v>
      </c>
      <c r="AF263" s="271"/>
      <c r="AG263" s="33" t="str">
        <f t="shared" si="251"/>
        <v>BERTAHAP</v>
      </c>
      <c r="AH263" s="273">
        <f t="shared" si="252"/>
        <v>0</v>
      </c>
      <c r="AI263" s="274">
        <v>2</v>
      </c>
      <c r="AJ263" s="275"/>
      <c r="AK263" s="271" t="e">
        <f>IF(AJ263&gt;#REF!,"LB","KR")</f>
        <v>#REF!</v>
      </c>
      <c r="AL263" s="52">
        <f t="shared" si="253"/>
        <v>2484448000</v>
      </c>
      <c r="AM263" s="52">
        <f t="shared" si="253"/>
        <v>2800369000</v>
      </c>
      <c r="AN263" s="52">
        <f t="shared" si="253"/>
        <v>2973090000</v>
      </c>
      <c r="AO263" s="438">
        <f t="shared" si="253"/>
        <v>3156464000</v>
      </c>
      <c r="AP263" s="438">
        <f t="shared" si="254"/>
        <v>2973090000</v>
      </c>
      <c r="AQ263" s="52">
        <f t="shared" si="254"/>
        <v>3156464000</v>
      </c>
      <c r="AR263" s="52">
        <f t="shared" si="254"/>
        <v>3351147000</v>
      </c>
      <c r="AS263" s="43"/>
      <c r="AT263" s="43"/>
      <c r="AU263" s="311">
        <f t="shared" si="266"/>
        <v>-981969.27368399501</v>
      </c>
      <c r="AV263" s="311"/>
      <c r="AW263" s="311"/>
      <c r="AX263" s="311"/>
      <c r="AY263" s="311"/>
      <c r="AZ263" s="43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65"/>
      <c r="BX263" s="43"/>
      <c r="BY263" s="43"/>
      <c r="BZ263" s="311"/>
      <c r="CA263" s="43"/>
      <c r="CB263" s="43"/>
      <c r="CC263" s="43"/>
      <c r="CD263" s="43"/>
      <c r="CE263" s="43"/>
      <c r="CF263" s="43"/>
      <c r="CG263" s="43"/>
      <c r="CH263" s="43"/>
      <c r="CI263" s="43"/>
      <c r="CJ263" s="438">
        <f t="shared" si="267"/>
        <v>3351147499.495441</v>
      </c>
      <c r="CK263" s="43">
        <f t="shared" si="268"/>
        <v>3151476000</v>
      </c>
      <c r="CL263" s="43">
        <f t="shared" si="268"/>
        <v>3345852000</v>
      </c>
      <c r="CM263" s="44">
        <f t="shared" si="255"/>
        <v>47272140</v>
      </c>
      <c r="CN263" s="44">
        <f t="shared" si="256"/>
        <v>33458520</v>
      </c>
      <c r="CO263" s="44">
        <f t="shared" si="257"/>
        <v>74327250</v>
      </c>
      <c r="CP263" s="44">
        <f t="shared" si="258"/>
        <v>65759666.666666664</v>
      </c>
      <c r="CQ263" s="43">
        <f t="shared" si="269"/>
        <v>3552216562.213819</v>
      </c>
    </row>
    <row r="264" spans="1:97">
      <c r="A264" s="3">
        <f t="shared" si="259"/>
        <v>225</v>
      </c>
      <c r="B264" s="263">
        <v>6</v>
      </c>
      <c r="C264" s="264" t="s">
        <v>185</v>
      </c>
      <c r="D264" s="299">
        <v>17</v>
      </c>
      <c r="E264" s="266"/>
      <c r="F264" s="41" t="s">
        <v>67</v>
      </c>
      <c r="G264" s="267">
        <f t="shared" si="235"/>
        <v>85</v>
      </c>
      <c r="H264" s="267">
        <f t="shared" si="236"/>
        <v>74</v>
      </c>
      <c r="I264" s="268">
        <f t="shared" si="237"/>
        <v>27506142.120000001</v>
      </c>
      <c r="J264" s="268">
        <f t="shared" si="238"/>
        <v>1</v>
      </c>
      <c r="K264" s="269">
        <f t="shared" si="239"/>
        <v>1.06</v>
      </c>
      <c r="L264" s="319">
        <f t="shared" si="272"/>
        <v>1.03</v>
      </c>
      <c r="M264" s="271">
        <f t="shared" si="240"/>
        <v>25095424.671549276</v>
      </c>
      <c r="N264" s="271">
        <f t="shared" si="241"/>
        <v>28286553.256562643</v>
      </c>
      <c r="O264" s="271">
        <f t="shared" si="242"/>
        <v>30031205.966616005</v>
      </c>
      <c r="P264" s="271">
        <f t="shared" si="243"/>
        <v>31883465.038288925</v>
      </c>
      <c r="Q264" s="271">
        <f t="shared" si="260"/>
        <v>35816469.754728667</v>
      </c>
      <c r="R264" s="272">
        <f t="shared" si="244"/>
        <v>30031205.966616005</v>
      </c>
      <c r="S264" s="271">
        <f t="shared" si="244"/>
        <v>31883465.038288925</v>
      </c>
      <c r="T264" s="271">
        <f t="shared" si="245"/>
        <v>33849967.396508798</v>
      </c>
      <c r="U264" s="271">
        <f t="shared" si="261"/>
        <v>40242113.595909774</v>
      </c>
      <c r="V264" s="271"/>
      <c r="W264" s="271">
        <f t="shared" si="246"/>
        <v>1857061425.6946464</v>
      </c>
      <c r="X264" s="271">
        <f t="shared" si="247"/>
        <v>2093204940.9856355</v>
      </c>
      <c r="Y264" s="271">
        <f t="shared" si="248"/>
        <v>2222309241.5295844</v>
      </c>
      <c r="Z264" s="272">
        <f t="shared" si="262"/>
        <v>2359376412.8333802</v>
      </c>
      <c r="AA264" s="272">
        <f t="shared" si="263"/>
        <v>2650418761.8499212</v>
      </c>
      <c r="AB264" s="272">
        <f t="shared" si="249"/>
        <v>2222309241.5295844</v>
      </c>
      <c r="AC264" s="271">
        <f t="shared" si="250"/>
        <v>2359376412.8333802</v>
      </c>
      <c r="AD264" s="271">
        <f t="shared" si="264"/>
        <v>2504897587.341651</v>
      </c>
      <c r="AE264" s="271">
        <f t="shared" si="265"/>
        <v>2977916406.0973234</v>
      </c>
      <c r="AF264" s="271"/>
      <c r="AG264" s="33" t="str">
        <f t="shared" si="251"/>
        <v>BERTAHAP</v>
      </c>
      <c r="AH264" s="273">
        <f t="shared" si="252"/>
        <v>0</v>
      </c>
      <c r="AI264" s="274">
        <v>2</v>
      </c>
      <c r="AJ264" s="275"/>
      <c r="AK264" s="271" t="e">
        <f>IF(AJ264&gt;#REF!,"LB","KR")</f>
        <v>#REF!</v>
      </c>
      <c r="AL264" s="52">
        <f t="shared" si="253"/>
        <v>2042768000</v>
      </c>
      <c r="AM264" s="52">
        <f t="shared" si="253"/>
        <v>2302526000</v>
      </c>
      <c r="AN264" s="52">
        <f t="shared" si="253"/>
        <v>2444541000</v>
      </c>
      <c r="AO264" s="438">
        <f t="shared" si="253"/>
        <v>2595315000</v>
      </c>
      <c r="AP264" s="438">
        <f t="shared" si="254"/>
        <v>2444541000</v>
      </c>
      <c r="AQ264" s="52">
        <f t="shared" si="254"/>
        <v>2595315000</v>
      </c>
      <c r="AR264" s="52">
        <f t="shared" si="254"/>
        <v>2755388000</v>
      </c>
      <c r="AS264" s="43"/>
      <c r="AT264" s="43"/>
      <c r="AU264" s="311">
        <f t="shared" si="266"/>
        <v>-981969.27368399501</v>
      </c>
      <c r="AV264" s="311"/>
      <c r="AW264" s="311"/>
      <c r="AX264" s="311"/>
      <c r="AY264" s="311"/>
      <c r="AZ264" s="43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65"/>
      <c r="BX264" s="43"/>
      <c r="BY264" s="43"/>
      <c r="BZ264" s="311"/>
      <c r="CA264" s="43"/>
      <c r="CB264" s="43"/>
      <c r="CC264" s="43"/>
      <c r="CD264" s="43"/>
      <c r="CE264" s="43"/>
      <c r="CF264" s="43"/>
      <c r="CG264" s="43"/>
      <c r="CH264" s="43"/>
      <c r="CI264" s="43"/>
      <c r="CJ264" s="438">
        <f t="shared" si="267"/>
        <v>2755388109.1794519</v>
      </c>
      <c r="CK264" s="43">
        <f t="shared" si="268"/>
        <v>2591214000</v>
      </c>
      <c r="CL264" s="43">
        <f t="shared" si="268"/>
        <v>2751034000</v>
      </c>
      <c r="CM264" s="44">
        <f t="shared" si="255"/>
        <v>38868210</v>
      </c>
      <c r="CN264" s="44">
        <f t="shared" si="256"/>
        <v>27510340</v>
      </c>
      <c r="CO264" s="44">
        <f t="shared" si="257"/>
        <v>61113525</v>
      </c>
      <c r="CP264" s="44">
        <f t="shared" si="258"/>
        <v>54069062.5</v>
      </c>
      <c r="CQ264" s="43">
        <f t="shared" si="269"/>
        <v>2920711537.1550598</v>
      </c>
    </row>
    <row r="265" spans="1:97">
      <c r="A265" s="3">
        <f t="shared" si="259"/>
        <v>226</v>
      </c>
      <c r="B265" s="263">
        <v>7</v>
      </c>
      <c r="C265" s="264" t="s">
        <v>185</v>
      </c>
      <c r="D265" s="299">
        <v>19</v>
      </c>
      <c r="E265" s="266"/>
      <c r="F265" s="41" t="s">
        <v>78</v>
      </c>
      <c r="G265" s="267">
        <f t="shared" si="235"/>
        <v>138</v>
      </c>
      <c r="H265" s="267">
        <f t="shared" si="236"/>
        <v>120</v>
      </c>
      <c r="I265" s="268">
        <f t="shared" si="237"/>
        <v>27506142.120000001</v>
      </c>
      <c r="J265" s="268">
        <f t="shared" si="238"/>
        <v>1</v>
      </c>
      <c r="K265" s="269">
        <f t="shared" si="239"/>
        <v>1.06</v>
      </c>
      <c r="L265" s="319">
        <f t="shared" si="272"/>
        <v>1.03</v>
      </c>
      <c r="M265" s="271">
        <f t="shared" si="240"/>
        <v>25095424.671549276</v>
      </c>
      <c r="N265" s="271">
        <f t="shared" si="241"/>
        <v>28286553.256562643</v>
      </c>
      <c r="O265" s="271">
        <f t="shared" si="242"/>
        <v>30031205.966616005</v>
      </c>
      <c r="P265" s="271">
        <f t="shared" si="243"/>
        <v>31883465.038288925</v>
      </c>
      <c r="Q265" s="271">
        <f t="shared" si="260"/>
        <v>35816469.754728667</v>
      </c>
      <c r="R265" s="272">
        <f t="shared" si="244"/>
        <v>30031205.966616005</v>
      </c>
      <c r="S265" s="271">
        <f t="shared" si="244"/>
        <v>31883465.038288925</v>
      </c>
      <c r="T265" s="271">
        <f t="shared" si="245"/>
        <v>33849967.396508798</v>
      </c>
      <c r="U265" s="271">
        <f t="shared" si="261"/>
        <v>40242113.595909774</v>
      </c>
      <c r="V265" s="271"/>
      <c r="W265" s="271">
        <f t="shared" si="246"/>
        <v>3011450960.5859132</v>
      </c>
      <c r="X265" s="271">
        <f t="shared" si="247"/>
        <v>3394386390.7875171</v>
      </c>
      <c r="Y265" s="271">
        <f t="shared" si="248"/>
        <v>3603744715.9939203</v>
      </c>
      <c r="Z265" s="272">
        <f t="shared" si="262"/>
        <v>3826015804.5946708</v>
      </c>
      <c r="AA265" s="272">
        <f t="shared" si="263"/>
        <v>4297976370.56744</v>
      </c>
      <c r="AB265" s="272">
        <f t="shared" si="249"/>
        <v>3603744715.9939203</v>
      </c>
      <c r="AC265" s="271">
        <f t="shared" si="250"/>
        <v>3826015804.5946708</v>
      </c>
      <c r="AD265" s="271">
        <f t="shared" si="264"/>
        <v>4061996087.5810556</v>
      </c>
      <c r="AE265" s="271">
        <f t="shared" si="265"/>
        <v>4829053631.5091724</v>
      </c>
      <c r="AF265" s="271"/>
      <c r="AG265" s="33" t="str">
        <f t="shared" si="251"/>
        <v>BERTAHAP</v>
      </c>
      <c r="AH265" s="273">
        <f t="shared" si="252"/>
        <v>0</v>
      </c>
      <c r="AI265" s="274">
        <v>2</v>
      </c>
      <c r="AJ265" s="275"/>
      <c r="AK265" s="271" t="e">
        <f>IF(AJ265&gt;#REF!,"LB","KR")</f>
        <v>#REF!</v>
      </c>
      <c r="AL265" s="52">
        <f t="shared" si="253"/>
        <v>3312597000</v>
      </c>
      <c r="AM265" s="52">
        <f t="shared" si="253"/>
        <v>3733826000</v>
      </c>
      <c r="AN265" s="52">
        <f t="shared" si="253"/>
        <v>3964120000</v>
      </c>
      <c r="AO265" s="438">
        <f t="shared" si="253"/>
        <v>4208618000</v>
      </c>
      <c r="AP265" s="438">
        <f t="shared" si="254"/>
        <v>3964120000</v>
      </c>
      <c r="AQ265" s="52">
        <f t="shared" si="254"/>
        <v>4208618000</v>
      </c>
      <c r="AR265" s="52">
        <f t="shared" si="254"/>
        <v>4468196000</v>
      </c>
      <c r="AS265" s="43"/>
      <c r="AT265" s="43"/>
      <c r="AU265" s="311">
        <f t="shared" si="266"/>
        <v>-981969.27368399501</v>
      </c>
      <c r="AV265" s="311"/>
      <c r="AW265" s="311"/>
      <c r="AX265" s="311"/>
      <c r="AY265" s="311"/>
      <c r="AZ265" s="43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65"/>
      <c r="BX265" s="43"/>
      <c r="BY265" s="43"/>
      <c r="BZ265" s="311"/>
      <c r="CA265" s="43"/>
      <c r="CB265" s="43"/>
      <c r="CC265" s="43"/>
      <c r="CD265" s="43"/>
      <c r="CE265" s="43"/>
      <c r="CF265" s="43"/>
      <c r="CG265" s="43"/>
      <c r="CH265" s="43"/>
      <c r="CI265" s="43"/>
      <c r="CJ265" s="438">
        <f t="shared" si="267"/>
        <v>4468195958.2087755</v>
      </c>
      <c r="CK265" s="43">
        <f t="shared" si="268"/>
        <v>4201968000</v>
      </c>
      <c r="CL265" s="43">
        <f t="shared" si="268"/>
        <v>4461136000</v>
      </c>
      <c r="CM265" s="44">
        <f t="shared" si="255"/>
        <v>63029520</v>
      </c>
      <c r="CN265" s="44">
        <f t="shared" si="256"/>
        <v>44611360</v>
      </c>
      <c r="CO265" s="44">
        <f t="shared" si="257"/>
        <v>99103000</v>
      </c>
      <c r="CP265" s="44">
        <f t="shared" si="258"/>
        <v>87679541.666666672</v>
      </c>
      <c r="CQ265" s="43">
        <f t="shared" si="269"/>
        <v>4736288749.6184254</v>
      </c>
    </row>
    <row r="266" spans="1:97">
      <c r="A266" s="3">
        <f t="shared" si="259"/>
        <v>227</v>
      </c>
      <c r="B266" s="263">
        <v>8</v>
      </c>
      <c r="C266" s="264" t="s">
        <v>185</v>
      </c>
      <c r="D266" s="299">
        <v>21</v>
      </c>
      <c r="E266" s="266"/>
      <c r="F266" s="41" t="s">
        <v>84</v>
      </c>
      <c r="G266" s="267">
        <f t="shared" si="235"/>
        <v>132</v>
      </c>
      <c r="H266" s="267">
        <f t="shared" si="236"/>
        <v>112</v>
      </c>
      <c r="I266" s="268">
        <f t="shared" si="237"/>
        <v>27506142.120000001</v>
      </c>
      <c r="J266" s="268">
        <f t="shared" si="238"/>
        <v>3</v>
      </c>
      <c r="K266" s="269">
        <f t="shared" si="239"/>
        <v>1.1000000000000001</v>
      </c>
      <c r="L266" s="319">
        <f t="shared" si="272"/>
        <v>1.03</v>
      </c>
      <c r="M266" s="271">
        <f t="shared" si="240"/>
        <v>26042421.828966226</v>
      </c>
      <c r="N266" s="271">
        <f t="shared" si="241"/>
        <v>29353970.360583872</v>
      </c>
      <c r="O266" s="271">
        <f t="shared" si="242"/>
        <v>31164459.021960001</v>
      </c>
      <c r="P266" s="271">
        <f t="shared" si="243"/>
        <v>33086614.662375297</v>
      </c>
      <c r="Q266" s="271">
        <f t="shared" si="260"/>
        <v>37168034.651133522</v>
      </c>
      <c r="R266" s="272">
        <f t="shared" si="244"/>
        <v>31164459.021960001</v>
      </c>
      <c r="S266" s="271">
        <f t="shared" si="244"/>
        <v>33086614.662375297</v>
      </c>
      <c r="T266" s="271">
        <f t="shared" si="245"/>
        <v>35127324.656754412</v>
      </c>
      <c r="U266" s="271">
        <f t="shared" si="261"/>
        <v>41760683.920283727</v>
      </c>
      <c r="V266" s="271"/>
      <c r="W266" s="271">
        <f t="shared" si="246"/>
        <v>2916751244.8442173</v>
      </c>
      <c r="X266" s="271">
        <f t="shared" si="247"/>
        <v>3287644680.3853936</v>
      </c>
      <c r="Y266" s="271">
        <f t="shared" si="248"/>
        <v>3490419410.4595203</v>
      </c>
      <c r="Z266" s="272">
        <f t="shared" si="262"/>
        <v>3705700842.1860332</v>
      </c>
      <c r="AA266" s="272">
        <f t="shared" si="263"/>
        <v>4162819880.9269543</v>
      </c>
      <c r="AB266" s="272">
        <f t="shared" si="249"/>
        <v>3490419410.4595203</v>
      </c>
      <c r="AC266" s="271">
        <f t="shared" si="250"/>
        <v>3705700842.1860332</v>
      </c>
      <c r="AD266" s="271">
        <f t="shared" si="264"/>
        <v>3934260361.5564942</v>
      </c>
      <c r="AE266" s="271">
        <f t="shared" si="265"/>
        <v>4677196599.0717773</v>
      </c>
      <c r="AF266" s="271"/>
      <c r="AG266" s="33" t="str">
        <f t="shared" si="251"/>
        <v>BERTAHAP</v>
      </c>
      <c r="AH266" s="273">
        <f t="shared" si="252"/>
        <v>0</v>
      </c>
      <c r="AI266" s="274">
        <v>2</v>
      </c>
      <c r="AJ266" s="275"/>
      <c r="AK266" s="271" t="e">
        <f>IF(AJ266&gt;#REF!,"LB","KR")</f>
        <v>#REF!</v>
      </c>
      <c r="AL266" s="52">
        <f t="shared" si="253"/>
        <v>3208427000</v>
      </c>
      <c r="AM266" s="52">
        <f t="shared" si="253"/>
        <v>3616410000</v>
      </c>
      <c r="AN266" s="52">
        <f t="shared" si="253"/>
        <v>3839462000</v>
      </c>
      <c r="AO266" s="438">
        <f t="shared" si="253"/>
        <v>4076271000</v>
      </c>
      <c r="AP266" s="438">
        <f t="shared" si="254"/>
        <v>3839462000</v>
      </c>
      <c r="AQ266" s="52">
        <f t="shared" si="254"/>
        <v>4076271000</v>
      </c>
      <c r="AR266" s="52">
        <f t="shared" si="254"/>
        <v>4327687000</v>
      </c>
      <c r="AS266" s="43"/>
      <c r="AT266" s="43"/>
      <c r="AU266" s="311">
        <f t="shared" si="266"/>
        <v>151283.78166000172</v>
      </c>
      <c r="AV266" s="311"/>
      <c r="AW266" s="311"/>
      <c r="AX266" s="311"/>
      <c r="AY266" s="311"/>
      <c r="AZ266" s="43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65"/>
      <c r="BX266" s="43"/>
      <c r="BY266" s="43"/>
      <c r="BZ266" s="311"/>
      <c r="CA266" s="43"/>
      <c r="CB266" s="43"/>
      <c r="CC266" s="43"/>
      <c r="CD266" s="43"/>
      <c r="CE266" s="43"/>
      <c r="CF266" s="43"/>
      <c r="CG266" s="43"/>
      <c r="CH266" s="43"/>
      <c r="CI266" s="43"/>
      <c r="CJ266" s="438">
        <f t="shared" si="267"/>
        <v>4327686097.1377401</v>
      </c>
      <c r="CK266" s="43">
        <f t="shared" si="268"/>
        <v>4069830000</v>
      </c>
      <c r="CL266" s="43">
        <f t="shared" si="268"/>
        <v>4320848000</v>
      </c>
      <c r="CM266" s="44">
        <f t="shared" si="255"/>
        <v>61047450</v>
      </c>
      <c r="CN266" s="44">
        <f t="shared" si="256"/>
        <v>43208480</v>
      </c>
      <c r="CO266" s="44">
        <f t="shared" si="257"/>
        <v>95986550</v>
      </c>
      <c r="CP266" s="44">
        <f t="shared" si="258"/>
        <v>84922312.5</v>
      </c>
      <c r="CQ266" s="43">
        <f t="shared" si="269"/>
        <v>4587348103.9832172</v>
      </c>
    </row>
    <row r="267" spans="1:97">
      <c r="A267" s="3">
        <f t="shared" si="259"/>
        <v>228</v>
      </c>
      <c r="B267" s="263">
        <v>1</v>
      </c>
      <c r="C267" s="264" t="s">
        <v>186</v>
      </c>
      <c r="D267" s="265" t="s">
        <v>19</v>
      </c>
      <c r="E267" s="266"/>
      <c r="F267" s="41" t="s">
        <v>72</v>
      </c>
      <c r="G267" s="267">
        <f t="shared" si="235"/>
        <v>175</v>
      </c>
      <c r="H267" s="267">
        <f t="shared" si="236"/>
        <v>156</v>
      </c>
      <c r="I267" s="268">
        <f t="shared" si="237"/>
        <v>27506142.120000001</v>
      </c>
      <c r="J267" s="268">
        <f t="shared" si="238"/>
        <v>5</v>
      </c>
      <c r="K267" s="269">
        <f t="shared" si="239"/>
        <v>1.08</v>
      </c>
      <c r="L267" s="270">
        <f t="shared" ref="L267:L302" si="273">SUMIF($AR$4:$AR$22,D267,$BA$4:$BA$22)</f>
        <v>1.0149999999999999</v>
      </c>
      <c r="M267" s="271">
        <f t="shared" si="240"/>
        <v>25196560.290302537</v>
      </c>
      <c r="N267" s="271">
        <f t="shared" si="241"/>
        <v>28400549.257962964</v>
      </c>
      <c r="O267" s="271">
        <f t="shared" si="242"/>
        <v>30152232.991944</v>
      </c>
      <c r="P267" s="271">
        <f t="shared" si="243"/>
        <v>32011956.745715622</v>
      </c>
      <c r="Q267" s="271">
        <f t="shared" si="260"/>
        <v>35960811.636868991</v>
      </c>
      <c r="R267" s="272">
        <f t="shared" si="244"/>
        <v>30152232.991944</v>
      </c>
      <c r="S267" s="271">
        <f t="shared" si="244"/>
        <v>32011956.745715622</v>
      </c>
      <c r="T267" s="271">
        <f t="shared" si="245"/>
        <v>33986384.191292308</v>
      </c>
      <c r="U267" s="271">
        <f t="shared" si="261"/>
        <v>40404291.009192429</v>
      </c>
      <c r="V267" s="271"/>
      <c r="W267" s="271">
        <f t="shared" si="246"/>
        <v>3930663405.2871957</v>
      </c>
      <c r="X267" s="271">
        <f t="shared" si="247"/>
        <v>4430485684.2422228</v>
      </c>
      <c r="Y267" s="271">
        <f t="shared" si="248"/>
        <v>4703748346.7432642</v>
      </c>
      <c r="Z267" s="272">
        <f t="shared" si="262"/>
        <v>4993865252.3316374</v>
      </c>
      <c r="AA267" s="272">
        <f t="shared" si="263"/>
        <v>5609886615.3515625</v>
      </c>
      <c r="AB267" s="272">
        <f t="shared" si="249"/>
        <v>4703748346.7432642</v>
      </c>
      <c r="AC267" s="271">
        <f t="shared" si="250"/>
        <v>4993865252.3316374</v>
      </c>
      <c r="AD267" s="271">
        <f t="shared" si="264"/>
        <v>5301875933.8416004</v>
      </c>
      <c r="AE267" s="271">
        <f t="shared" si="265"/>
        <v>6303069397.4340191</v>
      </c>
      <c r="AF267" s="271"/>
      <c r="AG267" s="33" t="str">
        <f t="shared" si="251"/>
        <v>BERTAHAP</v>
      </c>
      <c r="AH267" s="273">
        <f t="shared" si="252"/>
        <v>0</v>
      </c>
      <c r="AI267" s="274">
        <v>2</v>
      </c>
      <c r="AJ267" s="275"/>
      <c r="AK267" s="271" t="e">
        <f>IF(AJ267&gt;#REF!,"LB","KR")</f>
        <v>#REF!</v>
      </c>
      <c r="AL267" s="52">
        <f t="shared" si="253"/>
        <v>4323730000</v>
      </c>
      <c r="AM267" s="52">
        <f t="shared" si="253"/>
        <v>4873535000</v>
      </c>
      <c r="AN267" s="52">
        <f t="shared" si="253"/>
        <v>5174124000</v>
      </c>
      <c r="AO267" s="438">
        <f t="shared" si="253"/>
        <v>5493252000</v>
      </c>
      <c r="AP267" s="438">
        <f t="shared" si="254"/>
        <v>5174124000</v>
      </c>
      <c r="AQ267" s="52">
        <f t="shared" si="254"/>
        <v>5493252000</v>
      </c>
      <c r="AR267" s="52">
        <f t="shared" si="254"/>
        <v>5832064000</v>
      </c>
      <c r="AS267" s="43"/>
      <c r="AT267" s="43"/>
      <c r="AU267" s="311">
        <f t="shared" si="266"/>
        <v>-860942.24835599959</v>
      </c>
      <c r="AV267" s="311"/>
      <c r="AW267" s="311"/>
      <c r="AX267" s="311"/>
      <c r="AY267" s="311"/>
      <c r="AZ267" s="43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65"/>
      <c r="BX267" s="43"/>
      <c r="BY267" s="43"/>
      <c r="BZ267" s="311"/>
      <c r="CA267" s="43"/>
      <c r="CB267" s="43"/>
      <c r="CC267" s="43"/>
      <c r="CD267" s="43"/>
      <c r="CE267" s="43"/>
      <c r="CF267" s="43"/>
      <c r="CG267" s="43"/>
      <c r="CH267" s="43"/>
      <c r="CI267" s="43"/>
      <c r="CJ267" s="438">
        <f t="shared" si="267"/>
        <v>5832063253.0256414</v>
      </c>
      <c r="CK267" s="43">
        <f t="shared" si="268"/>
        <v>5484572000</v>
      </c>
      <c r="CL267" s="43">
        <f t="shared" si="268"/>
        <v>5822848000</v>
      </c>
      <c r="CM267" s="44">
        <f t="shared" si="255"/>
        <v>82268580</v>
      </c>
      <c r="CN267" s="44">
        <f t="shared" si="256"/>
        <v>58228480</v>
      </c>
      <c r="CO267" s="44">
        <f t="shared" si="257"/>
        <v>129353100</v>
      </c>
      <c r="CP267" s="44">
        <f t="shared" si="258"/>
        <v>114442750</v>
      </c>
      <c r="CQ267" s="43">
        <f t="shared" si="269"/>
        <v>6181988057.1088057</v>
      </c>
    </row>
    <row r="268" spans="1:97">
      <c r="A268" s="3">
        <f t="shared" si="259"/>
        <v>229</v>
      </c>
      <c r="B268" s="263">
        <v>2</v>
      </c>
      <c r="C268" s="264" t="s">
        <v>186</v>
      </c>
      <c r="D268" s="265" t="s">
        <v>29</v>
      </c>
      <c r="E268" s="266"/>
      <c r="F268" s="41" t="s">
        <v>74</v>
      </c>
      <c r="G268" s="267">
        <f t="shared" si="235"/>
        <v>85</v>
      </c>
      <c r="H268" s="267">
        <f t="shared" si="236"/>
        <v>74</v>
      </c>
      <c r="I268" s="268">
        <f t="shared" si="237"/>
        <v>27506142.120000001</v>
      </c>
      <c r="J268" s="268">
        <f t="shared" si="238"/>
        <v>1</v>
      </c>
      <c r="K268" s="269">
        <f t="shared" si="239"/>
        <v>1.06</v>
      </c>
      <c r="L268" s="270">
        <f t="shared" si="273"/>
        <v>1.0149999999999999</v>
      </c>
      <c r="M268" s="271">
        <f t="shared" si="240"/>
        <v>24729957.321963601</v>
      </c>
      <c r="N268" s="271">
        <f t="shared" si="241"/>
        <v>27874613.160593279</v>
      </c>
      <c r="O268" s="271">
        <f t="shared" si="242"/>
        <v>29593858.306908</v>
      </c>
      <c r="P268" s="271">
        <f t="shared" si="243"/>
        <v>31419142.731906071</v>
      </c>
      <c r="Q268" s="271">
        <f t="shared" si="260"/>
        <v>35294870.680630669</v>
      </c>
      <c r="R268" s="272">
        <f t="shared" si="244"/>
        <v>29593858.306908</v>
      </c>
      <c r="S268" s="271">
        <f t="shared" si="244"/>
        <v>31419142.731906071</v>
      </c>
      <c r="T268" s="271">
        <f t="shared" si="245"/>
        <v>33357006.706268378</v>
      </c>
      <c r="U268" s="271">
        <f t="shared" si="261"/>
        <v>39656063.397911087</v>
      </c>
      <c r="V268" s="271"/>
      <c r="W268" s="271">
        <f t="shared" si="246"/>
        <v>1830016841.8253064</v>
      </c>
      <c r="X268" s="271">
        <f t="shared" si="247"/>
        <v>2062721373.8839025</v>
      </c>
      <c r="Y268" s="271">
        <f t="shared" si="248"/>
        <v>2189945514.7111921</v>
      </c>
      <c r="Z268" s="272">
        <f t="shared" si="262"/>
        <v>2325016562.1610494</v>
      </c>
      <c r="AA268" s="272">
        <f t="shared" si="263"/>
        <v>2611820430.3666697</v>
      </c>
      <c r="AB268" s="272">
        <f t="shared" si="249"/>
        <v>2189945514.7111921</v>
      </c>
      <c r="AC268" s="271">
        <f t="shared" si="250"/>
        <v>2325016562.1610494</v>
      </c>
      <c r="AD268" s="271">
        <f t="shared" si="264"/>
        <v>2468418496.2638597</v>
      </c>
      <c r="AE268" s="271">
        <f t="shared" si="265"/>
        <v>2934548691.4454203</v>
      </c>
      <c r="AF268" s="271"/>
      <c r="AG268" s="33" t="str">
        <f t="shared" si="251"/>
        <v>BERTAHAP</v>
      </c>
      <c r="AH268" s="273">
        <f t="shared" si="252"/>
        <v>0</v>
      </c>
      <c r="AI268" s="274">
        <v>2</v>
      </c>
      <c r="AJ268" s="275"/>
      <c r="AK268" s="271" t="e">
        <f>IF(AJ268&gt;#REF!,"LB","KR")</f>
        <v>#REF!</v>
      </c>
      <c r="AL268" s="52">
        <f t="shared" si="253"/>
        <v>2013019000</v>
      </c>
      <c r="AM268" s="52">
        <f t="shared" si="253"/>
        <v>2268994000</v>
      </c>
      <c r="AN268" s="52">
        <f t="shared" si="253"/>
        <v>2408941000</v>
      </c>
      <c r="AO268" s="438">
        <f t="shared" si="253"/>
        <v>2557519000</v>
      </c>
      <c r="AP268" s="438">
        <f t="shared" si="254"/>
        <v>2408941000</v>
      </c>
      <c r="AQ268" s="52">
        <f t="shared" si="254"/>
        <v>2557519000</v>
      </c>
      <c r="AR268" s="52">
        <f t="shared" si="254"/>
        <v>2715261000</v>
      </c>
      <c r="AS268" s="43"/>
      <c r="AT268" s="43"/>
      <c r="AU268" s="311">
        <f t="shared" si="266"/>
        <v>-1419316.9333919995</v>
      </c>
      <c r="AV268" s="311"/>
      <c r="AW268" s="311"/>
      <c r="AX268" s="311"/>
      <c r="AY268" s="311"/>
      <c r="AZ268" s="43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65"/>
      <c r="BX268" s="43"/>
      <c r="BY268" s="43"/>
      <c r="BZ268" s="311"/>
      <c r="CA268" s="43"/>
      <c r="CB268" s="43"/>
      <c r="CC268" s="43"/>
      <c r="CD268" s="43"/>
      <c r="CE268" s="43"/>
      <c r="CF268" s="43"/>
      <c r="CG268" s="43"/>
      <c r="CH268" s="43"/>
      <c r="CI268" s="43"/>
      <c r="CJ268" s="438">
        <f t="shared" si="267"/>
        <v>2715260938.113687</v>
      </c>
      <c r="CK268" s="43">
        <f t="shared" si="268"/>
        <v>2553478000</v>
      </c>
      <c r="CL268" s="43">
        <f t="shared" si="268"/>
        <v>2710971000</v>
      </c>
      <c r="CM268" s="44">
        <f t="shared" si="255"/>
        <v>38302170</v>
      </c>
      <c r="CN268" s="44">
        <f t="shared" si="256"/>
        <v>27109710</v>
      </c>
      <c r="CO268" s="44">
        <f t="shared" si="257"/>
        <v>60223525</v>
      </c>
      <c r="CP268" s="44">
        <f t="shared" si="258"/>
        <v>53281645.833333336</v>
      </c>
      <c r="CQ268" s="43">
        <f t="shared" si="269"/>
        <v>2878177542.1869702</v>
      </c>
    </row>
    <row r="269" spans="1:97">
      <c r="A269" s="3">
        <f t="shared" si="259"/>
        <v>230</v>
      </c>
      <c r="B269" s="263">
        <v>3</v>
      </c>
      <c r="C269" s="264" t="s">
        <v>186</v>
      </c>
      <c r="D269" s="265" t="s">
        <v>32</v>
      </c>
      <c r="E269" s="266"/>
      <c r="F269" s="41" t="s">
        <v>56</v>
      </c>
      <c r="G269" s="267">
        <f t="shared" si="235"/>
        <v>85</v>
      </c>
      <c r="H269" s="267">
        <f t="shared" si="236"/>
        <v>74</v>
      </c>
      <c r="I269" s="268">
        <f t="shared" si="237"/>
        <v>27506142.120000001</v>
      </c>
      <c r="J269" s="268">
        <f t="shared" si="238"/>
        <v>1</v>
      </c>
      <c r="K269" s="269">
        <f t="shared" si="239"/>
        <v>1.06</v>
      </c>
      <c r="L269" s="270">
        <f t="shared" si="273"/>
        <v>1.0149999999999999</v>
      </c>
      <c r="M269" s="271">
        <f t="shared" si="240"/>
        <v>24729957.321963601</v>
      </c>
      <c r="N269" s="271">
        <f t="shared" si="241"/>
        <v>27874613.160593279</v>
      </c>
      <c r="O269" s="271">
        <f t="shared" si="242"/>
        <v>29593858.306908</v>
      </c>
      <c r="P269" s="271">
        <f t="shared" si="243"/>
        <v>31419142.731906071</v>
      </c>
      <c r="Q269" s="271">
        <f t="shared" si="260"/>
        <v>35294870.680630669</v>
      </c>
      <c r="R269" s="272">
        <f t="shared" si="244"/>
        <v>29593858.306908</v>
      </c>
      <c r="S269" s="271">
        <f t="shared" si="244"/>
        <v>31419142.731906071</v>
      </c>
      <c r="T269" s="271">
        <f t="shared" si="245"/>
        <v>33357006.706268378</v>
      </c>
      <c r="U269" s="271">
        <f t="shared" si="261"/>
        <v>39656063.397911087</v>
      </c>
      <c r="V269" s="271"/>
      <c r="W269" s="271">
        <f t="shared" si="246"/>
        <v>1830016841.8253064</v>
      </c>
      <c r="X269" s="271">
        <f t="shared" si="247"/>
        <v>2062721373.8839025</v>
      </c>
      <c r="Y269" s="271">
        <f t="shared" si="248"/>
        <v>2189945514.7111921</v>
      </c>
      <c r="Z269" s="272">
        <f t="shared" si="262"/>
        <v>2325016562.1610494</v>
      </c>
      <c r="AA269" s="272">
        <f t="shared" si="263"/>
        <v>2611820430.3666697</v>
      </c>
      <c r="AB269" s="272">
        <f t="shared" si="249"/>
        <v>2189945514.7111921</v>
      </c>
      <c r="AC269" s="271">
        <f t="shared" si="250"/>
        <v>2325016562.1610494</v>
      </c>
      <c r="AD269" s="271">
        <f t="shared" si="264"/>
        <v>2468418496.2638597</v>
      </c>
      <c r="AE269" s="271">
        <f t="shared" si="265"/>
        <v>2934548691.4454203</v>
      </c>
      <c r="AF269" s="271"/>
      <c r="AG269" s="33" t="str">
        <f t="shared" si="251"/>
        <v>BERTAHAP</v>
      </c>
      <c r="AH269" s="273">
        <f t="shared" si="252"/>
        <v>0</v>
      </c>
      <c r="AI269" s="274">
        <v>2</v>
      </c>
      <c r="AJ269" s="275"/>
      <c r="AK269" s="271" t="e">
        <f>IF(AJ269&gt;#REF!,"LB","KR")</f>
        <v>#REF!</v>
      </c>
      <c r="AL269" s="52">
        <f t="shared" si="253"/>
        <v>2013019000</v>
      </c>
      <c r="AM269" s="52">
        <f t="shared" si="253"/>
        <v>2268994000</v>
      </c>
      <c r="AN269" s="52">
        <f t="shared" si="253"/>
        <v>2408941000</v>
      </c>
      <c r="AO269" s="438">
        <f t="shared" si="253"/>
        <v>2557519000</v>
      </c>
      <c r="AP269" s="438">
        <f t="shared" si="254"/>
        <v>2408941000</v>
      </c>
      <c r="AQ269" s="52">
        <f t="shared" si="254"/>
        <v>2557519000</v>
      </c>
      <c r="AR269" s="52">
        <f t="shared" si="254"/>
        <v>2715261000</v>
      </c>
      <c r="AS269" s="43"/>
      <c r="AT269" s="43"/>
      <c r="AU269" s="311">
        <f t="shared" si="266"/>
        <v>-1419316.9333919995</v>
      </c>
      <c r="AV269" s="311"/>
      <c r="AW269" s="311"/>
      <c r="AX269" s="311"/>
      <c r="AY269" s="311"/>
      <c r="AZ269" s="43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65"/>
      <c r="BX269" s="43"/>
      <c r="BY269" s="43"/>
      <c r="BZ269" s="311"/>
      <c r="CA269" s="43"/>
      <c r="CB269" s="43"/>
      <c r="CC269" s="43"/>
      <c r="CD269" s="43"/>
      <c r="CE269" s="43"/>
      <c r="CF269" s="43"/>
      <c r="CG269" s="43"/>
      <c r="CH269" s="43"/>
      <c r="CI269" s="43"/>
      <c r="CJ269" s="438">
        <f t="shared" si="267"/>
        <v>2715260938.113687</v>
      </c>
      <c r="CK269" s="43">
        <f t="shared" si="268"/>
        <v>2553478000</v>
      </c>
      <c r="CL269" s="43">
        <f t="shared" si="268"/>
        <v>2710971000</v>
      </c>
      <c r="CM269" s="44">
        <f t="shared" si="255"/>
        <v>38302170</v>
      </c>
      <c r="CN269" s="44">
        <f t="shared" si="256"/>
        <v>27109710</v>
      </c>
      <c r="CO269" s="44">
        <f t="shared" si="257"/>
        <v>60223525</v>
      </c>
      <c r="CP269" s="44">
        <f t="shared" si="258"/>
        <v>53281645.833333336</v>
      </c>
      <c r="CQ269" s="43">
        <f t="shared" si="269"/>
        <v>2878177542.1869702</v>
      </c>
    </row>
    <row r="270" spans="1:97">
      <c r="A270" s="3">
        <f t="shared" si="259"/>
        <v>231</v>
      </c>
      <c r="B270" s="263">
        <v>4</v>
      </c>
      <c r="C270" s="264" t="s">
        <v>186</v>
      </c>
      <c r="D270" s="265" t="s">
        <v>38</v>
      </c>
      <c r="E270" s="266"/>
      <c r="F270" s="41" t="s">
        <v>58</v>
      </c>
      <c r="G270" s="267">
        <f t="shared" si="235"/>
        <v>101</v>
      </c>
      <c r="H270" s="267">
        <f t="shared" si="236"/>
        <v>90</v>
      </c>
      <c r="I270" s="268">
        <f t="shared" si="237"/>
        <v>27506142.120000001</v>
      </c>
      <c r="J270" s="268">
        <f t="shared" si="238"/>
        <v>1</v>
      </c>
      <c r="K270" s="269">
        <f t="shared" si="239"/>
        <v>1.06</v>
      </c>
      <c r="L270" s="270">
        <f t="shared" si="273"/>
        <v>1.0149999999999999</v>
      </c>
      <c r="M270" s="271">
        <f t="shared" si="240"/>
        <v>24729957.321963601</v>
      </c>
      <c r="N270" s="271">
        <f t="shared" si="241"/>
        <v>27874613.160593279</v>
      </c>
      <c r="O270" s="271">
        <f t="shared" si="242"/>
        <v>29593858.306908</v>
      </c>
      <c r="P270" s="271">
        <f t="shared" si="243"/>
        <v>31419142.731906071</v>
      </c>
      <c r="Q270" s="271">
        <f t="shared" si="260"/>
        <v>35294870.680630669</v>
      </c>
      <c r="R270" s="272">
        <f t="shared" si="244"/>
        <v>29593858.306908</v>
      </c>
      <c r="S270" s="271">
        <f t="shared" si="244"/>
        <v>31419142.731906071</v>
      </c>
      <c r="T270" s="271">
        <f t="shared" si="245"/>
        <v>33357006.706268378</v>
      </c>
      <c r="U270" s="271">
        <f t="shared" si="261"/>
        <v>39656063.397911087</v>
      </c>
      <c r="V270" s="271"/>
      <c r="W270" s="271">
        <f t="shared" si="246"/>
        <v>2225696158.9767241</v>
      </c>
      <c r="X270" s="271">
        <f t="shared" si="247"/>
        <v>2508715184.4533949</v>
      </c>
      <c r="Y270" s="271">
        <f t="shared" si="248"/>
        <v>2663447247.6217198</v>
      </c>
      <c r="Z270" s="272">
        <f t="shared" si="262"/>
        <v>2827722845.8715463</v>
      </c>
      <c r="AA270" s="272">
        <f t="shared" si="263"/>
        <v>3176538361.2567601</v>
      </c>
      <c r="AB270" s="272">
        <f t="shared" si="249"/>
        <v>2663447247.6217198</v>
      </c>
      <c r="AC270" s="271">
        <f t="shared" si="250"/>
        <v>2827722845.8715463</v>
      </c>
      <c r="AD270" s="271">
        <f t="shared" si="264"/>
        <v>3002130603.5641541</v>
      </c>
      <c r="AE270" s="271">
        <f t="shared" si="265"/>
        <v>3569045705.8119979</v>
      </c>
      <c r="AF270" s="271"/>
      <c r="AG270" s="33" t="str">
        <f t="shared" si="251"/>
        <v>BERTAHAP</v>
      </c>
      <c r="AH270" s="273">
        <f t="shared" si="252"/>
        <v>0</v>
      </c>
      <c r="AI270" s="274">
        <v>2</v>
      </c>
      <c r="AJ270" s="275"/>
      <c r="AK270" s="271" t="e">
        <f>IF(AJ270&gt;#REF!,"LB","KR")</f>
        <v>#REF!</v>
      </c>
      <c r="AL270" s="52">
        <f t="shared" si="253"/>
        <v>2448266000</v>
      </c>
      <c r="AM270" s="52">
        <f t="shared" si="253"/>
        <v>2759587000</v>
      </c>
      <c r="AN270" s="52">
        <f t="shared" si="253"/>
        <v>2929792000</v>
      </c>
      <c r="AO270" s="438">
        <f t="shared" si="253"/>
        <v>3110496000</v>
      </c>
      <c r="AP270" s="438">
        <f t="shared" si="254"/>
        <v>2929792000</v>
      </c>
      <c r="AQ270" s="52">
        <f t="shared" si="254"/>
        <v>3110496000</v>
      </c>
      <c r="AR270" s="52">
        <f t="shared" si="254"/>
        <v>3302344000</v>
      </c>
      <c r="AS270" s="43"/>
      <c r="AT270" s="43"/>
      <c r="AU270" s="311">
        <f t="shared" si="266"/>
        <v>-1419316.9333919995</v>
      </c>
      <c r="AV270" s="311"/>
      <c r="AW270" s="311"/>
      <c r="AX270" s="311"/>
      <c r="AY270" s="311"/>
      <c r="AZ270" s="43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65"/>
      <c r="BX270" s="43"/>
      <c r="BY270" s="43"/>
      <c r="BZ270" s="311"/>
      <c r="CA270" s="43"/>
      <c r="CB270" s="43"/>
      <c r="CC270" s="43"/>
      <c r="CD270" s="43"/>
      <c r="CE270" s="43"/>
      <c r="CF270" s="43"/>
      <c r="CG270" s="43"/>
      <c r="CH270" s="43"/>
      <c r="CI270" s="43"/>
      <c r="CJ270" s="438">
        <f t="shared" si="267"/>
        <v>3302344298.1103444</v>
      </c>
      <c r="CK270" s="43">
        <f t="shared" si="268"/>
        <v>3105580000</v>
      </c>
      <c r="CL270" s="43">
        <f t="shared" si="268"/>
        <v>3297126000</v>
      </c>
      <c r="CM270" s="44">
        <f t="shared" si="255"/>
        <v>46583700</v>
      </c>
      <c r="CN270" s="44">
        <f t="shared" si="256"/>
        <v>32971260</v>
      </c>
      <c r="CO270" s="44">
        <f t="shared" si="257"/>
        <v>73244800</v>
      </c>
      <c r="CP270" s="44">
        <f t="shared" si="258"/>
        <v>64802000</v>
      </c>
      <c r="CQ270" s="43">
        <f t="shared" si="269"/>
        <v>3500485253.0553651</v>
      </c>
    </row>
    <row r="271" spans="1:97">
      <c r="A271" s="3">
        <f t="shared" si="259"/>
        <v>232</v>
      </c>
      <c r="B271" s="263">
        <v>5</v>
      </c>
      <c r="C271" s="264" t="s">
        <v>186</v>
      </c>
      <c r="D271" s="299">
        <v>15</v>
      </c>
      <c r="E271" s="266"/>
      <c r="F271" s="41" t="s">
        <v>64</v>
      </c>
      <c r="G271" s="267">
        <f t="shared" si="235"/>
        <v>101</v>
      </c>
      <c r="H271" s="267">
        <f t="shared" si="236"/>
        <v>90</v>
      </c>
      <c r="I271" s="268">
        <f t="shared" si="237"/>
        <v>27506142.120000001</v>
      </c>
      <c r="J271" s="268">
        <f t="shared" si="238"/>
        <v>1</v>
      </c>
      <c r="K271" s="269">
        <f t="shared" si="239"/>
        <v>1.06</v>
      </c>
      <c r="L271" s="270">
        <f t="shared" si="273"/>
        <v>1.0149999999999999</v>
      </c>
      <c r="M271" s="271">
        <f t="shared" si="240"/>
        <v>24729957.321963601</v>
      </c>
      <c r="N271" s="271">
        <f t="shared" si="241"/>
        <v>27874613.160593279</v>
      </c>
      <c r="O271" s="271">
        <f t="shared" si="242"/>
        <v>29593858.306908</v>
      </c>
      <c r="P271" s="271">
        <f t="shared" si="243"/>
        <v>31419142.731906071</v>
      </c>
      <c r="Q271" s="271">
        <f t="shared" si="260"/>
        <v>35294870.680630669</v>
      </c>
      <c r="R271" s="272">
        <f t="shared" si="244"/>
        <v>29593858.306908</v>
      </c>
      <c r="S271" s="271">
        <f t="shared" si="244"/>
        <v>31419142.731906071</v>
      </c>
      <c r="T271" s="271">
        <f t="shared" si="245"/>
        <v>33357006.706268378</v>
      </c>
      <c r="U271" s="271">
        <f t="shared" si="261"/>
        <v>39656063.397911087</v>
      </c>
      <c r="V271" s="271"/>
      <c r="W271" s="271">
        <f t="shared" si="246"/>
        <v>2225696158.9767241</v>
      </c>
      <c r="X271" s="271">
        <f t="shared" si="247"/>
        <v>2508715184.4533949</v>
      </c>
      <c r="Y271" s="271">
        <f t="shared" si="248"/>
        <v>2663447247.6217198</v>
      </c>
      <c r="Z271" s="272">
        <f t="shared" si="262"/>
        <v>2827722845.8715463</v>
      </c>
      <c r="AA271" s="272">
        <f t="shared" si="263"/>
        <v>3176538361.2567601</v>
      </c>
      <c r="AB271" s="272">
        <f t="shared" si="249"/>
        <v>2663447247.6217198</v>
      </c>
      <c r="AC271" s="271">
        <f t="shared" si="250"/>
        <v>2827722845.8715463</v>
      </c>
      <c r="AD271" s="271">
        <f t="shared" si="264"/>
        <v>3002130603.5641541</v>
      </c>
      <c r="AE271" s="271">
        <f t="shared" si="265"/>
        <v>3569045705.8119979</v>
      </c>
      <c r="AF271" s="271"/>
      <c r="AG271" s="33" t="str">
        <f t="shared" si="251"/>
        <v>BERTAHAP</v>
      </c>
      <c r="AH271" s="273">
        <f t="shared" si="252"/>
        <v>0</v>
      </c>
      <c r="AI271" s="274">
        <v>2</v>
      </c>
      <c r="AJ271" s="275"/>
      <c r="AK271" s="271" t="e">
        <f>IF(AJ271&gt;#REF!,"LB","KR")</f>
        <v>#REF!</v>
      </c>
      <c r="AL271" s="52">
        <f t="shared" si="253"/>
        <v>2448266000</v>
      </c>
      <c r="AM271" s="52">
        <f t="shared" si="253"/>
        <v>2759587000</v>
      </c>
      <c r="AN271" s="52">
        <f t="shared" si="253"/>
        <v>2929792000</v>
      </c>
      <c r="AO271" s="438">
        <f t="shared" si="253"/>
        <v>3110496000</v>
      </c>
      <c r="AP271" s="438">
        <f t="shared" si="254"/>
        <v>2929792000</v>
      </c>
      <c r="AQ271" s="52">
        <f t="shared" si="254"/>
        <v>3110496000</v>
      </c>
      <c r="AR271" s="52">
        <f t="shared" si="254"/>
        <v>3302344000</v>
      </c>
      <c r="AS271" s="43"/>
      <c r="AT271" s="43"/>
      <c r="AU271" s="311">
        <f t="shared" si="266"/>
        <v>-1419316.9333919995</v>
      </c>
      <c r="AV271" s="311"/>
      <c r="AW271" s="311"/>
      <c r="AX271" s="311"/>
      <c r="AY271" s="311"/>
      <c r="AZ271" s="43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65"/>
      <c r="BX271" s="43"/>
      <c r="BY271" s="43"/>
      <c r="BZ271" s="311"/>
      <c r="CA271" s="43"/>
      <c r="CB271" s="43"/>
      <c r="CC271" s="43"/>
      <c r="CD271" s="43"/>
      <c r="CE271" s="43"/>
      <c r="CF271" s="43"/>
      <c r="CG271" s="43"/>
      <c r="CH271" s="43"/>
      <c r="CI271" s="43"/>
      <c r="CJ271" s="438">
        <f t="shared" si="267"/>
        <v>3302344298.1103444</v>
      </c>
      <c r="CK271" s="43">
        <f t="shared" si="268"/>
        <v>3105580000</v>
      </c>
      <c r="CL271" s="43">
        <f t="shared" si="268"/>
        <v>3297126000</v>
      </c>
      <c r="CM271" s="44">
        <f t="shared" si="255"/>
        <v>46583700</v>
      </c>
      <c r="CN271" s="44">
        <f t="shared" si="256"/>
        <v>32971260</v>
      </c>
      <c r="CO271" s="44">
        <f t="shared" si="257"/>
        <v>73244800</v>
      </c>
      <c r="CP271" s="44">
        <f t="shared" si="258"/>
        <v>64802000</v>
      </c>
      <c r="CQ271" s="43">
        <f t="shared" si="269"/>
        <v>3500485253.0553651</v>
      </c>
    </row>
    <row r="272" spans="1:97">
      <c r="A272" s="3">
        <f t="shared" si="259"/>
        <v>233</v>
      </c>
      <c r="B272" s="263">
        <v>6</v>
      </c>
      <c r="C272" s="264" t="s">
        <v>186</v>
      </c>
      <c r="D272" s="299">
        <v>17</v>
      </c>
      <c r="E272" s="266"/>
      <c r="F272" s="41" t="s">
        <v>67</v>
      </c>
      <c r="G272" s="267">
        <f t="shared" si="235"/>
        <v>85</v>
      </c>
      <c r="H272" s="267">
        <f t="shared" si="236"/>
        <v>74</v>
      </c>
      <c r="I272" s="268">
        <f t="shared" si="237"/>
        <v>27506142.120000001</v>
      </c>
      <c r="J272" s="268">
        <f t="shared" si="238"/>
        <v>1</v>
      </c>
      <c r="K272" s="269">
        <f t="shared" si="239"/>
        <v>1.06</v>
      </c>
      <c r="L272" s="270">
        <f t="shared" si="273"/>
        <v>1.0149999999999999</v>
      </c>
      <c r="M272" s="271">
        <f t="shared" si="240"/>
        <v>24729957.321963601</v>
      </c>
      <c r="N272" s="271">
        <f t="shared" si="241"/>
        <v>27874613.160593279</v>
      </c>
      <c r="O272" s="271">
        <f t="shared" si="242"/>
        <v>29593858.306908</v>
      </c>
      <c r="P272" s="271">
        <f t="shared" si="243"/>
        <v>31419142.731906071</v>
      </c>
      <c r="Q272" s="271">
        <f t="shared" si="260"/>
        <v>35294870.680630669</v>
      </c>
      <c r="R272" s="272">
        <f t="shared" si="244"/>
        <v>29593858.306908</v>
      </c>
      <c r="S272" s="271">
        <f t="shared" si="244"/>
        <v>31419142.731906071</v>
      </c>
      <c r="T272" s="271">
        <f t="shared" si="245"/>
        <v>33357006.706268378</v>
      </c>
      <c r="U272" s="271">
        <f t="shared" si="261"/>
        <v>39656063.397911087</v>
      </c>
      <c r="V272" s="271"/>
      <c r="W272" s="271">
        <f t="shared" si="246"/>
        <v>1830016841.8253064</v>
      </c>
      <c r="X272" s="271">
        <f t="shared" si="247"/>
        <v>2062721373.8839025</v>
      </c>
      <c r="Y272" s="271">
        <f t="shared" si="248"/>
        <v>2189945514.7111921</v>
      </c>
      <c r="Z272" s="272">
        <f t="shared" si="262"/>
        <v>2325016562.1610494</v>
      </c>
      <c r="AA272" s="272">
        <f t="shared" si="263"/>
        <v>2611820430.3666697</v>
      </c>
      <c r="AB272" s="272">
        <f t="shared" si="249"/>
        <v>2189945514.7111921</v>
      </c>
      <c r="AC272" s="271">
        <f t="shared" si="250"/>
        <v>2325016562.1610494</v>
      </c>
      <c r="AD272" s="271">
        <f t="shared" si="264"/>
        <v>2468418496.2638597</v>
      </c>
      <c r="AE272" s="271">
        <f t="shared" si="265"/>
        <v>2934548691.4454203</v>
      </c>
      <c r="AF272" s="271"/>
      <c r="AG272" s="33" t="str">
        <f t="shared" si="251"/>
        <v>BERTAHAP</v>
      </c>
      <c r="AH272" s="273">
        <f t="shared" si="252"/>
        <v>0</v>
      </c>
      <c r="AI272" s="274">
        <v>2</v>
      </c>
      <c r="AJ272" s="275"/>
      <c r="AK272" s="271" t="e">
        <f>IF(AJ272&gt;#REF!,"LB","KR")</f>
        <v>#REF!</v>
      </c>
      <c r="AL272" s="52">
        <f t="shared" si="253"/>
        <v>2013019000</v>
      </c>
      <c r="AM272" s="52">
        <f t="shared" si="253"/>
        <v>2268994000</v>
      </c>
      <c r="AN272" s="52">
        <f t="shared" si="253"/>
        <v>2408941000</v>
      </c>
      <c r="AO272" s="438">
        <f t="shared" si="253"/>
        <v>2557519000</v>
      </c>
      <c r="AP272" s="438">
        <f t="shared" si="254"/>
        <v>2408941000</v>
      </c>
      <c r="AQ272" s="52">
        <f t="shared" si="254"/>
        <v>2557519000</v>
      </c>
      <c r="AR272" s="52">
        <f t="shared" si="254"/>
        <v>2715261000</v>
      </c>
      <c r="AS272" s="43"/>
      <c r="AT272" s="43"/>
      <c r="AU272" s="311">
        <f t="shared" si="266"/>
        <v>-1419316.9333919995</v>
      </c>
      <c r="AV272" s="311"/>
      <c r="AW272" s="311"/>
      <c r="AX272" s="311"/>
      <c r="AY272" s="311"/>
      <c r="AZ272" s="43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65"/>
      <c r="BX272" s="43"/>
      <c r="BY272" s="43"/>
      <c r="BZ272" s="311"/>
      <c r="CA272" s="43"/>
      <c r="CB272" s="43"/>
      <c r="CC272" s="43"/>
      <c r="CD272" s="43"/>
      <c r="CE272" s="43"/>
      <c r="CF272" s="43"/>
      <c r="CG272" s="43"/>
      <c r="CH272" s="43"/>
      <c r="CI272" s="43"/>
      <c r="CJ272" s="438">
        <f t="shared" si="267"/>
        <v>2715260938.113687</v>
      </c>
      <c r="CK272" s="43">
        <f t="shared" si="268"/>
        <v>2553478000</v>
      </c>
      <c r="CL272" s="43">
        <f t="shared" si="268"/>
        <v>2710971000</v>
      </c>
      <c r="CM272" s="44">
        <f t="shared" si="255"/>
        <v>38302170</v>
      </c>
      <c r="CN272" s="44">
        <f t="shared" si="256"/>
        <v>27109710</v>
      </c>
      <c r="CO272" s="44">
        <f t="shared" si="257"/>
        <v>60223525</v>
      </c>
      <c r="CP272" s="44">
        <f t="shared" si="258"/>
        <v>53281645.833333336</v>
      </c>
      <c r="CQ272" s="43">
        <f t="shared" si="269"/>
        <v>2878177542.1869702</v>
      </c>
    </row>
    <row r="273" spans="1:95">
      <c r="A273" s="3">
        <f t="shared" si="259"/>
        <v>234</v>
      </c>
      <c r="B273" s="263">
        <v>7</v>
      </c>
      <c r="C273" s="264" t="s">
        <v>186</v>
      </c>
      <c r="D273" s="299">
        <v>19</v>
      </c>
      <c r="E273" s="266"/>
      <c r="F273" s="41" t="s">
        <v>78</v>
      </c>
      <c r="G273" s="267">
        <f t="shared" si="235"/>
        <v>138</v>
      </c>
      <c r="H273" s="267">
        <f t="shared" si="236"/>
        <v>120</v>
      </c>
      <c r="I273" s="268">
        <f t="shared" si="237"/>
        <v>27506142.120000001</v>
      </c>
      <c r="J273" s="268">
        <f t="shared" si="238"/>
        <v>1</v>
      </c>
      <c r="K273" s="269">
        <f t="shared" si="239"/>
        <v>1.06</v>
      </c>
      <c r="L273" s="270">
        <f t="shared" si="273"/>
        <v>1.0149999999999999</v>
      </c>
      <c r="M273" s="271">
        <f t="shared" si="240"/>
        <v>24729957.321963601</v>
      </c>
      <c r="N273" s="271">
        <f t="shared" si="241"/>
        <v>27874613.160593279</v>
      </c>
      <c r="O273" s="271">
        <f t="shared" si="242"/>
        <v>29593858.306908</v>
      </c>
      <c r="P273" s="271">
        <f t="shared" si="243"/>
        <v>31419142.731906071</v>
      </c>
      <c r="Q273" s="271">
        <f t="shared" si="260"/>
        <v>35294870.680630669</v>
      </c>
      <c r="R273" s="272">
        <f t="shared" si="244"/>
        <v>29593858.306908</v>
      </c>
      <c r="S273" s="271">
        <f t="shared" si="244"/>
        <v>31419142.731906071</v>
      </c>
      <c r="T273" s="271">
        <f t="shared" si="245"/>
        <v>33357006.706268378</v>
      </c>
      <c r="U273" s="271">
        <f t="shared" si="261"/>
        <v>39656063.397911087</v>
      </c>
      <c r="V273" s="271"/>
      <c r="W273" s="271">
        <f t="shared" si="246"/>
        <v>2967594878.635632</v>
      </c>
      <c r="X273" s="271">
        <f t="shared" si="247"/>
        <v>3344953579.2711935</v>
      </c>
      <c r="Y273" s="271">
        <f t="shared" si="248"/>
        <v>3551262996.8289599</v>
      </c>
      <c r="Z273" s="272">
        <f t="shared" si="262"/>
        <v>3770297127.8287287</v>
      </c>
      <c r="AA273" s="272">
        <f t="shared" si="263"/>
        <v>4235384481.6756802</v>
      </c>
      <c r="AB273" s="272">
        <f t="shared" si="249"/>
        <v>3551262996.8289599</v>
      </c>
      <c r="AC273" s="271">
        <f t="shared" si="250"/>
        <v>3770297127.8287287</v>
      </c>
      <c r="AD273" s="271">
        <f t="shared" si="264"/>
        <v>4002840804.7522054</v>
      </c>
      <c r="AE273" s="271">
        <f t="shared" si="265"/>
        <v>4758727607.7493305</v>
      </c>
      <c r="AF273" s="271"/>
      <c r="AG273" s="33" t="str">
        <f t="shared" si="251"/>
        <v>BERTAHAP</v>
      </c>
      <c r="AH273" s="273">
        <f t="shared" si="252"/>
        <v>0</v>
      </c>
      <c r="AI273" s="274">
        <v>2</v>
      </c>
      <c r="AJ273" s="275"/>
      <c r="AK273" s="271" t="e">
        <f>IF(AJ273&gt;#REF!,"LB","KR")</f>
        <v>#REF!</v>
      </c>
      <c r="AL273" s="52">
        <f t="shared" si="253"/>
        <v>3264355000</v>
      </c>
      <c r="AM273" s="52">
        <f t="shared" si="253"/>
        <v>3679449000</v>
      </c>
      <c r="AN273" s="52">
        <f t="shared" si="253"/>
        <v>3906390000</v>
      </c>
      <c r="AO273" s="438">
        <f t="shared" si="253"/>
        <v>4147327000</v>
      </c>
      <c r="AP273" s="438">
        <f t="shared" si="254"/>
        <v>3906390000</v>
      </c>
      <c r="AQ273" s="52">
        <f t="shared" si="254"/>
        <v>4147327000</v>
      </c>
      <c r="AR273" s="52">
        <f t="shared" si="254"/>
        <v>4403125000</v>
      </c>
      <c r="AS273" s="43"/>
      <c r="AT273" s="43"/>
      <c r="AU273" s="311">
        <f t="shared" si="266"/>
        <v>-1419316.9333919995</v>
      </c>
      <c r="AV273" s="311"/>
      <c r="AW273" s="311"/>
      <c r="AX273" s="311"/>
      <c r="AY273" s="311"/>
      <c r="AZ273" s="43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65"/>
      <c r="BX273" s="43"/>
      <c r="BY273" s="43"/>
      <c r="BZ273" s="311"/>
      <c r="CA273" s="43"/>
      <c r="CB273" s="43"/>
      <c r="CC273" s="43"/>
      <c r="CD273" s="43"/>
      <c r="CE273" s="43"/>
      <c r="CF273" s="43"/>
      <c r="CG273" s="43"/>
      <c r="CH273" s="43"/>
      <c r="CI273" s="43"/>
      <c r="CJ273" s="438">
        <f t="shared" si="267"/>
        <v>4403124669.1360741</v>
      </c>
      <c r="CK273" s="43">
        <f t="shared" si="268"/>
        <v>4140774000</v>
      </c>
      <c r="CL273" s="43">
        <f t="shared" si="268"/>
        <v>4396167000</v>
      </c>
      <c r="CM273" s="44">
        <f t="shared" si="255"/>
        <v>62111610</v>
      </c>
      <c r="CN273" s="44">
        <f t="shared" si="256"/>
        <v>43961670</v>
      </c>
      <c r="CO273" s="44">
        <f t="shared" si="257"/>
        <v>97659750</v>
      </c>
      <c r="CP273" s="44">
        <f t="shared" si="258"/>
        <v>86402645.833333328</v>
      </c>
      <c r="CQ273" s="43">
        <f t="shared" si="269"/>
        <v>4667312609.0627546</v>
      </c>
    </row>
    <row r="274" spans="1:95">
      <c r="A274" s="3">
        <f t="shared" si="259"/>
        <v>235</v>
      </c>
      <c r="B274" s="263">
        <v>8</v>
      </c>
      <c r="C274" s="264" t="s">
        <v>186</v>
      </c>
      <c r="D274" s="299">
        <v>21</v>
      </c>
      <c r="E274" s="266"/>
      <c r="F274" s="41" t="s">
        <v>84</v>
      </c>
      <c r="G274" s="267">
        <f t="shared" si="235"/>
        <v>132</v>
      </c>
      <c r="H274" s="267">
        <f t="shared" si="236"/>
        <v>112</v>
      </c>
      <c r="I274" s="268">
        <f t="shared" si="237"/>
        <v>27506142.120000001</v>
      </c>
      <c r="J274" s="268">
        <f t="shared" si="238"/>
        <v>3</v>
      </c>
      <c r="K274" s="269">
        <f t="shared" si="239"/>
        <v>1.1000000000000001</v>
      </c>
      <c r="L274" s="270">
        <f t="shared" si="273"/>
        <v>1.0149999999999999</v>
      </c>
      <c r="M274" s="271">
        <f t="shared" si="240"/>
        <v>25663163.258641474</v>
      </c>
      <c r="N274" s="271">
        <f t="shared" si="241"/>
        <v>28926485.355332647</v>
      </c>
      <c r="O274" s="271">
        <f t="shared" si="242"/>
        <v>30710607.67698</v>
      </c>
      <c r="P274" s="271">
        <f t="shared" si="243"/>
        <v>32604770.759525169</v>
      </c>
      <c r="Q274" s="271">
        <f t="shared" si="260"/>
        <v>36626752.593107298</v>
      </c>
      <c r="R274" s="272">
        <f t="shared" si="244"/>
        <v>30710607.67698</v>
      </c>
      <c r="S274" s="271">
        <f t="shared" si="244"/>
        <v>32604770.759525169</v>
      </c>
      <c r="T274" s="271">
        <f t="shared" si="245"/>
        <v>34615761.676316239</v>
      </c>
      <c r="U274" s="271">
        <f t="shared" si="261"/>
        <v>41152518.620473772</v>
      </c>
      <c r="V274" s="271"/>
      <c r="W274" s="271">
        <f t="shared" si="246"/>
        <v>2874274284.967845</v>
      </c>
      <c r="X274" s="271">
        <f t="shared" si="247"/>
        <v>3239766359.7972565</v>
      </c>
      <c r="Y274" s="271">
        <f t="shared" si="248"/>
        <v>3439588059.8217602</v>
      </c>
      <c r="Z274" s="272">
        <f t="shared" si="262"/>
        <v>3651734325.0668187</v>
      </c>
      <c r="AA274" s="272">
        <f t="shared" si="263"/>
        <v>4102196290.4280176</v>
      </c>
      <c r="AB274" s="272">
        <f t="shared" si="249"/>
        <v>3439588059.8217602</v>
      </c>
      <c r="AC274" s="271">
        <f t="shared" si="250"/>
        <v>3651734325.0668187</v>
      </c>
      <c r="AD274" s="271">
        <f t="shared" si="264"/>
        <v>3876965307.7474189</v>
      </c>
      <c r="AE274" s="271">
        <f t="shared" si="265"/>
        <v>4609082085.493063</v>
      </c>
      <c r="AF274" s="271"/>
      <c r="AG274" s="33" t="str">
        <f t="shared" si="251"/>
        <v>BERTAHAP</v>
      </c>
      <c r="AH274" s="273">
        <f t="shared" si="252"/>
        <v>0</v>
      </c>
      <c r="AI274" s="274">
        <v>2</v>
      </c>
      <c r="AJ274" s="275"/>
      <c r="AK274" s="271" t="e">
        <f>IF(AJ274&gt;#REF!,"LB","KR")</f>
        <v>#REF!</v>
      </c>
      <c r="AL274" s="52">
        <f t="shared" si="253"/>
        <v>3161702000</v>
      </c>
      <c r="AM274" s="52">
        <f t="shared" si="253"/>
        <v>3563743000</v>
      </c>
      <c r="AN274" s="52">
        <f t="shared" si="253"/>
        <v>3783547000</v>
      </c>
      <c r="AO274" s="438">
        <f t="shared" si="253"/>
        <v>4016908000</v>
      </c>
      <c r="AP274" s="438">
        <f t="shared" si="254"/>
        <v>3783547000</v>
      </c>
      <c r="AQ274" s="52">
        <f t="shared" si="254"/>
        <v>4016908000</v>
      </c>
      <c r="AR274" s="52">
        <f t="shared" si="254"/>
        <v>4264662000</v>
      </c>
      <c r="AS274" s="43"/>
      <c r="AT274" s="43"/>
      <c r="AU274" s="311">
        <f t="shared" si="266"/>
        <v>-302567.56331999972</v>
      </c>
      <c r="AV274" s="311"/>
      <c r="AW274" s="311"/>
      <c r="AX274" s="311"/>
      <c r="AY274" s="311"/>
      <c r="AZ274" s="43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65"/>
      <c r="BX274" s="43"/>
      <c r="BY274" s="43"/>
      <c r="BZ274" s="311"/>
      <c r="CA274" s="43"/>
      <c r="CB274" s="43"/>
      <c r="CC274" s="43"/>
      <c r="CD274" s="43"/>
      <c r="CE274" s="43"/>
      <c r="CF274" s="43"/>
      <c r="CG274" s="43"/>
      <c r="CH274" s="43"/>
      <c r="CI274" s="43"/>
      <c r="CJ274" s="438">
        <f t="shared" si="267"/>
        <v>4264661722.7071915</v>
      </c>
      <c r="CK274" s="43">
        <f t="shared" si="268"/>
        <v>4010560000</v>
      </c>
      <c r="CL274" s="43">
        <f t="shared" si="268"/>
        <v>4257923000</v>
      </c>
      <c r="CM274" s="44">
        <f t="shared" si="255"/>
        <v>60158400</v>
      </c>
      <c r="CN274" s="44">
        <f t="shared" si="256"/>
        <v>42579230</v>
      </c>
      <c r="CO274" s="44">
        <f t="shared" si="257"/>
        <v>94588675</v>
      </c>
      <c r="CP274" s="44">
        <f t="shared" si="258"/>
        <v>83685583.333333328</v>
      </c>
      <c r="CQ274" s="43">
        <f t="shared" si="269"/>
        <v>4520542032.7112942</v>
      </c>
    </row>
    <row r="275" spans="1:95">
      <c r="A275" s="3">
        <f t="shared" si="259"/>
        <v>236</v>
      </c>
      <c r="B275" s="263">
        <v>1</v>
      </c>
      <c r="C275" s="264" t="s">
        <v>187</v>
      </c>
      <c r="D275" s="265" t="s">
        <v>19</v>
      </c>
      <c r="E275" s="266"/>
      <c r="F275" s="41" t="s">
        <v>72</v>
      </c>
      <c r="G275" s="267">
        <f t="shared" si="235"/>
        <v>175</v>
      </c>
      <c r="H275" s="267">
        <f t="shared" si="236"/>
        <v>156</v>
      </c>
      <c r="I275" s="268">
        <f t="shared" si="237"/>
        <v>27506142.120000001</v>
      </c>
      <c r="J275" s="268">
        <f t="shared" si="238"/>
        <v>5</v>
      </c>
      <c r="K275" s="269">
        <f t="shared" si="239"/>
        <v>1.08</v>
      </c>
      <c r="L275" s="270">
        <f t="shared" si="273"/>
        <v>1.0149999999999999</v>
      </c>
      <c r="M275" s="271">
        <f t="shared" si="240"/>
        <v>25196560.290302537</v>
      </c>
      <c r="N275" s="271">
        <f t="shared" si="241"/>
        <v>28400549.257962964</v>
      </c>
      <c r="O275" s="271">
        <f t="shared" si="242"/>
        <v>30152232.991944</v>
      </c>
      <c r="P275" s="271">
        <f t="shared" si="243"/>
        <v>32011956.745715622</v>
      </c>
      <c r="Q275" s="271">
        <f t="shared" si="260"/>
        <v>35960811.636868991</v>
      </c>
      <c r="R275" s="272">
        <f t="shared" si="244"/>
        <v>30152232.991944</v>
      </c>
      <c r="S275" s="271">
        <f t="shared" si="244"/>
        <v>32011956.745715622</v>
      </c>
      <c r="T275" s="271">
        <f t="shared" si="245"/>
        <v>33986384.191292308</v>
      </c>
      <c r="U275" s="271">
        <f t="shared" si="261"/>
        <v>40404291.009192429</v>
      </c>
      <c r="V275" s="271"/>
      <c r="W275" s="271">
        <f t="shared" si="246"/>
        <v>3930663405.2871957</v>
      </c>
      <c r="X275" s="271">
        <f t="shared" si="247"/>
        <v>4430485684.2422228</v>
      </c>
      <c r="Y275" s="271">
        <f t="shared" si="248"/>
        <v>4703748346.7432642</v>
      </c>
      <c r="Z275" s="272">
        <f t="shared" si="262"/>
        <v>4993865252.3316374</v>
      </c>
      <c r="AA275" s="272">
        <f t="shared" si="263"/>
        <v>5609886615.3515625</v>
      </c>
      <c r="AB275" s="272">
        <f t="shared" si="249"/>
        <v>4703748346.7432642</v>
      </c>
      <c r="AC275" s="271">
        <f t="shared" si="250"/>
        <v>4993865252.3316374</v>
      </c>
      <c r="AD275" s="271">
        <f t="shared" si="264"/>
        <v>5301875933.8416004</v>
      </c>
      <c r="AE275" s="271">
        <f t="shared" si="265"/>
        <v>6303069397.4340191</v>
      </c>
      <c r="AF275" s="271"/>
      <c r="AG275" s="33" t="str">
        <f t="shared" si="251"/>
        <v>BERTAHAP</v>
      </c>
      <c r="AH275" s="273">
        <f t="shared" si="252"/>
        <v>0</v>
      </c>
      <c r="AI275" s="274">
        <v>2</v>
      </c>
      <c r="AJ275" s="275"/>
      <c r="AK275" s="271" t="e">
        <f>IF(AJ275&gt;#REF!,"LB","KR")</f>
        <v>#REF!</v>
      </c>
      <c r="AL275" s="52">
        <f t="shared" si="253"/>
        <v>4323730000</v>
      </c>
      <c r="AM275" s="52">
        <f t="shared" si="253"/>
        <v>4873535000</v>
      </c>
      <c r="AN275" s="52">
        <f t="shared" si="253"/>
        <v>5174124000</v>
      </c>
      <c r="AO275" s="438">
        <f t="shared" si="253"/>
        <v>5493252000</v>
      </c>
      <c r="AP275" s="438">
        <f t="shared" si="254"/>
        <v>5174124000</v>
      </c>
      <c r="AQ275" s="52">
        <f t="shared" si="254"/>
        <v>5493252000</v>
      </c>
      <c r="AR275" s="52">
        <f t="shared" si="254"/>
        <v>5832064000</v>
      </c>
      <c r="AS275" s="43"/>
      <c r="AT275" s="43"/>
      <c r="AU275" s="311">
        <f t="shared" si="266"/>
        <v>-860942.24835599959</v>
      </c>
      <c r="AV275" s="311"/>
      <c r="AW275" s="311"/>
      <c r="AX275" s="311"/>
      <c r="AY275" s="311"/>
      <c r="AZ275" s="43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65"/>
      <c r="BX275" s="43"/>
      <c r="BY275" s="43"/>
      <c r="BZ275" s="311"/>
      <c r="CA275" s="43"/>
      <c r="CB275" s="43"/>
      <c r="CC275" s="43"/>
      <c r="CD275" s="43"/>
      <c r="CE275" s="43"/>
      <c r="CF275" s="43"/>
      <c r="CG275" s="43"/>
      <c r="CH275" s="43"/>
      <c r="CI275" s="43"/>
      <c r="CJ275" s="438">
        <f t="shared" si="267"/>
        <v>5832063253.0256414</v>
      </c>
      <c r="CK275" s="43">
        <f t="shared" si="268"/>
        <v>5484572000</v>
      </c>
      <c r="CL275" s="43">
        <f t="shared" si="268"/>
        <v>5822848000</v>
      </c>
      <c r="CM275" s="44">
        <f t="shared" si="255"/>
        <v>82268580</v>
      </c>
      <c r="CN275" s="44">
        <f t="shared" si="256"/>
        <v>58228480</v>
      </c>
      <c r="CO275" s="44">
        <f t="shared" si="257"/>
        <v>129353100</v>
      </c>
      <c r="CP275" s="44">
        <f t="shared" si="258"/>
        <v>114442750</v>
      </c>
      <c r="CQ275" s="43">
        <f t="shared" si="269"/>
        <v>6181988057.1088057</v>
      </c>
    </row>
    <row r="276" spans="1:95">
      <c r="A276" s="3">
        <f t="shared" si="259"/>
        <v>237</v>
      </c>
      <c r="B276" s="263">
        <v>2</v>
      </c>
      <c r="C276" s="264" t="s">
        <v>187</v>
      </c>
      <c r="D276" s="265" t="s">
        <v>29</v>
      </c>
      <c r="E276" s="266"/>
      <c r="F276" s="41" t="s">
        <v>74</v>
      </c>
      <c r="G276" s="267">
        <f t="shared" si="235"/>
        <v>85</v>
      </c>
      <c r="H276" s="267">
        <f t="shared" si="236"/>
        <v>74</v>
      </c>
      <c r="I276" s="268">
        <f t="shared" si="237"/>
        <v>27506142.120000001</v>
      </c>
      <c r="J276" s="268">
        <f t="shared" si="238"/>
        <v>1</v>
      </c>
      <c r="K276" s="269">
        <f t="shared" si="239"/>
        <v>1.06</v>
      </c>
      <c r="L276" s="270">
        <f t="shared" si="273"/>
        <v>1.0149999999999999</v>
      </c>
      <c r="M276" s="271">
        <f t="shared" si="240"/>
        <v>24729957.321963601</v>
      </c>
      <c r="N276" s="271">
        <f t="shared" si="241"/>
        <v>27874613.160593279</v>
      </c>
      <c r="O276" s="271">
        <f t="shared" si="242"/>
        <v>29593858.306908</v>
      </c>
      <c r="P276" s="271">
        <f t="shared" si="243"/>
        <v>31419142.731906071</v>
      </c>
      <c r="Q276" s="271">
        <f t="shared" si="260"/>
        <v>35294870.680630669</v>
      </c>
      <c r="R276" s="272">
        <f t="shared" si="244"/>
        <v>29593858.306908</v>
      </c>
      <c r="S276" s="271">
        <f t="shared" si="244"/>
        <v>31419142.731906071</v>
      </c>
      <c r="T276" s="271">
        <f t="shared" si="245"/>
        <v>33357006.706268378</v>
      </c>
      <c r="U276" s="271">
        <f t="shared" si="261"/>
        <v>39656063.397911087</v>
      </c>
      <c r="V276" s="271"/>
      <c r="W276" s="271">
        <f t="shared" si="246"/>
        <v>1830016841.8253064</v>
      </c>
      <c r="X276" s="271">
        <f t="shared" si="247"/>
        <v>2062721373.8839025</v>
      </c>
      <c r="Y276" s="271">
        <f t="shared" si="248"/>
        <v>2189945514.7111921</v>
      </c>
      <c r="Z276" s="272">
        <f t="shared" si="262"/>
        <v>2325016562.1610494</v>
      </c>
      <c r="AA276" s="272">
        <f t="shared" si="263"/>
        <v>2611820430.3666697</v>
      </c>
      <c r="AB276" s="272">
        <f t="shared" si="249"/>
        <v>2189945514.7111921</v>
      </c>
      <c r="AC276" s="271">
        <f t="shared" si="250"/>
        <v>2325016562.1610494</v>
      </c>
      <c r="AD276" s="271">
        <f t="shared" si="264"/>
        <v>2468418496.2638597</v>
      </c>
      <c r="AE276" s="271">
        <f t="shared" si="265"/>
        <v>2934548691.4454203</v>
      </c>
      <c r="AF276" s="271"/>
      <c r="AG276" s="33" t="str">
        <f t="shared" si="251"/>
        <v>BERTAHAP</v>
      </c>
      <c r="AH276" s="273">
        <f t="shared" si="252"/>
        <v>0</v>
      </c>
      <c r="AI276" s="274">
        <v>2</v>
      </c>
      <c r="AJ276" s="275"/>
      <c r="AK276" s="271" t="e">
        <f>IF(AJ276&gt;#REF!,"LB","KR")</f>
        <v>#REF!</v>
      </c>
      <c r="AL276" s="52">
        <f t="shared" si="253"/>
        <v>2013019000</v>
      </c>
      <c r="AM276" s="52">
        <f t="shared" si="253"/>
        <v>2268994000</v>
      </c>
      <c r="AN276" s="52">
        <f t="shared" si="253"/>
        <v>2408941000</v>
      </c>
      <c r="AO276" s="438">
        <f t="shared" si="253"/>
        <v>2557519000</v>
      </c>
      <c r="AP276" s="438">
        <f t="shared" si="254"/>
        <v>2408941000</v>
      </c>
      <c r="AQ276" s="52">
        <f t="shared" si="254"/>
        <v>2557519000</v>
      </c>
      <c r="AR276" s="52">
        <f t="shared" si="254"/>
        <v>2715261000</v>
      </c>
      <c r="AS276" s="43"/>
      <c r="AT276" s="43"/>
      <c r="AU276" s="311">
        <f t="shared" si="266"/>
        <v>-1419316.9333919995</v>
      </c>
      <c r="AV276" s="311"/>
      <c r="AW276" s="311"/>
      <c r="AX276" s="311"/>
      <c r="AY276" s="311"/>
      <c r="AZ276" s="43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65"/>
      <c r="BX276" s="43"/>
      <c r="BY276" s="43"/>
      <c r="BZ276" s="311"/>
      <c r="CA276" s="43"/>
      <c r="CB276" s="43"/>
      <c r="CC276" s="43"/>
      <c r="CD276" s="43"/>
      <c r="CE276" s="43"/>
      <c r="CF276" s="43"/>
      <c r="CG276" s="43"/>
      <c r="CH276" s="43"/>
      <c r="CI276" s="43"/>
      <c r="CJ276" s="438">
        <f t="shared" si="267"/>
        <v>2715260938.113687</v>
      </c>
      <c r="CK276" s="43">
        <f t="shared" si="268"/>
        <v>2553478000</v>
      </c>
      <c r="CL276" s="43">
        <f t="shared" si="268"/>
        <v>2710971000</v>
      </c>
      <c r="CM276" s="44">
        <f t="shared" si="255"/>
        <v>38302170</v>
      </c>
      <c r="CN276" s="44">
        <f t="shared" si="256"/>
        <v>27109710</v>
      </c>
      <c r="CO276" s="44">
        <f t="shared" si="257"/>
        <v>60223525</v>
      </c>
      <c r="CP276" s="44">
        <f t="shared" si="258"/>
        <v>53281645.833333336</v>
      </c>
      <c r="CQ276" s="43">
        <f t="shared" si="269"/>
        <v>2878177542.1869702</v>
      </c>
    </row>
    <row r="277" spans="1:95">
      <c r="A277" s="3">
        <f t="shared" si="259"/>
        <v>238</v>
      </c>
      <c r="B277" s="263">
        <v>3</v>
      </c>
      <c r="C277" s="264" t="s">
        <v>187</v>
      </c>
      <c r="D277" s="265" t="s">
        <v>32</v>
      </c>
      <c r="E277" s="266"/>
      <c r="F277" s="41" t="s">
        <v>56</v>
      </c>
      <c r="G277" s="267">
        <f t="shared" si="235"/>
        <v>85</v>
      </c>
      <c r="H277" s="267">
        <f t="shared" si="236"/>
        <v>74</v>
      </c>
      <c r="I277" s="268">
        <f t="shared" si="237"/>
        <v>27506142.120000001</v>
      </c>
      <c r="J277" s="268">
        <f t="shared" si="238"/>
        <v>1</v>
      </c>
      <c r="K277" s="269">
        <f t="shared" si="239"/>
        <v>1.06</v>
      </c>
      <c r="L277" s="270">
        <f t="shared" si="273"/>
        <v>1.0149999999999999</v>
      </c>
      <c r="M277" s="271">
        <f t="shared" si="240"/>
        <v>24729957.321963601</v>
      </c>
      <c r="N277" s="271">
        <f t="shared" si="241"/>
        <v>27874613.160593279</v>
      </c>
      <c r="O277" s="271">
        <f t="shared" si="242"/>
        <v>29593858.306908</v>
      </c>
      <c r="P277" s="271">
        <f t="shared" si="243"/>
        <v>31419142.731906071</v>
      </c>
      <c r="Q277" s="271">
        <f t="shared" si="260"/>
        <v>35294870.680630669</v>
      </c>
      <c r="R277" s="272">
        <f t="shared" si="244"/>
        <v>29593858.306908</v>
      </c>
      <c r="S277" s="271">
        <f t="shared" si="244"/>
        <v>31419142.731906071</v>
      </c>
      <c r="T277" s="271">
        <f t="shared" si="245"/>
        <v>33357006.706268378</v>
      </c>
      <c r="U277" s="271">
        <f t="shared" si="261"/>
        <v>39656063.397911087</v>
      </c>
      <c r="V277" s="271"/>
      <c r="W277" s="271">
        <f t="shared" si="246"/>
        <v>1830016841.8253064</v>
      </c>
      <c r="X277" s="271">
        <f t="shared" si="247"/>
        <v>2062721373.8839025</v>
      </c>
      <c r="Y277" s="271">
        <f t="shared" si="248"/>
        <v>2189945514.7111921</v>
      </c>
      <c r="Z277" s="272">
        <f t="shared" si="262"/>
        <v>2325016562.1610494</v>
      </c>
      <c r="AA277" s="272">
        <f t="shared" si="263"/>
        <v>2611820430.3666697</v>
      </c>
      <c r="AB277" s="272">
        <f t="shared" si="249"/>
        <v>2189945514.7111921</v>
      </c>
      <c r="AC277" s="271">
        <f t="shared" si="250"/>
        <v>2325016562.1610494</v>
      </c>
      <c r="AD277" s="271">
        <f t="shared" si="264"/>
        <v>2468418496.2638597</v>
      </c>
      <c r="AE277" s="271">
        <f t="shared" si="265"/>
        <v>2934548691.4454203</v>
      </c>
      <c r="AF277" s="271"/>
      <c r="AG277" s="33" t="str">
        <f t="shared" si="251"/>
        <v>BERTAHAP</v>
      </c>
      <c r="AH277" s="273">
        <f t="shared" si="252"/>
        <v>0</v>
      </c>
      <c r="AI277" s="274">
        <v>2</v>
      </c>
      <c r="AJ277" s="275"/>
      <c r="AK277" s="271" t="e">
        <f>IF(AJ277&gt;#REF!,"LB","KR")</f>
        <v>#REF!</v>
      </c>
      <c r="AL277" s="52">
        <f t="shared" si="253"/>
        <v>2013019000</v>
      </c>
      <c r="AM277" s="52">
        <f t="shared" si="253"/>
        <v>2268994000</v>
      </c>
      <c r="AN277" s="52">
        <f t="shared" si="253"/>
        <v>2408941000</v>
      </c>
      <c r="AO277" s="438">
        <f t="shared" si="253"/>
        <v>2557519000</v>
      </c>
      <c r="AP277" s="438">
        <f t="shared" si="254"/>
        <v>2408941000</v>
      </c>
      <c r="AQ277" s="52">
        <f t="shared" si="254"/>
        <v>2557519000</v>
      </c>
      <c r="AR277" s="52">
        <f t="shared" si="254"/>
        <v>2715261000</v>
      </c>
      <c r="AS277" s="43"/>
      <c r="AT277" s="43"/>
      <c r="AU277" s="311">
        <f t="shared" si="266"/>
        <v>-1419316.9333919995</v>
      </c>
      <c r="AV277" s="311"/>
      <c r="AW277" s="311"/>
      <c r="AX277" s="311"/>
      <c r="AY277" s="311"/>
      <c r="AZ277" s="43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65"/>
      <c r="BX277" s="43"/>
      <c r="BY277" s="43"/>
      <c r="BZ277" s="311"/>
      <c r="CA277" s="43"/>
      <c r="CB277" s="43"/>
      <c r="CC277" s="43"/>
      <c r="CD277" s="43"/>
      <c r="CE277" s="43"/>
      <c r="CF277" s="43"/>
      <c r="CG277" s="43"/>
      <c r="CH277" s="43"/>
      <c r="CI277" s="43"/>
      <c r="CJ277" s="438">
        <f t="shared" si="267"/>
        <v>2715260938.113687</v>
      </c>
      <c r="CK277" s="43">
        <f t="shared" si="268"/>
        <v>2553478000</v>
      </c>
      <c r="CL277" s="43">
        <f t="shared" si="268"/>
        <v>2710971000</v>
      </c>
      <c r="CM277" s="44">
        <f t="shared" si="255"/>
        <v>38302170</v>
      </c>
      <c r="CN277" s="44">
        <f t="shared" si="256"/>
        <v>27109710</v>
      </c>
      <c r="CO277" s="44">
        <f t="shared" si="257"/>
        <v>60223525</v>
      </c>
      <c r="CP277" s="44">
        <f t="shared" si="258"/>
        <v>53281645.833333336</v>
      </c>
      <c r="CQ277" s="43">
        <f t="shared" si="269"/>
        <v>2878177542.1869702</v>
      </c>
    </row>
    <row r="278" spans="1:95">
      <c r="A278" s="3">
        <f t="shared" si="259"/>
        <v>239</v>
      </c>
      <c r="B278" s="263">
        <v>4</v>
      </c>
      <c r="C278" s="264" t="s">
        <v>187</v>
      </c>
      <c r="D278" s="265" t="s">
        <v>38</v>
      </c>
      <c r="E278" s="266"/>
      <c r="F278" s="41" t="s">
        <v>58</v>
      </c>
      <c r="G278" s="267">
        <f t="shared" si="235"/>
        <v>101</v>
      </c>
      <c r="H278" s="267">
        <f t="shared" si="236"/>
        <v>90</v>
      </c>
      <c r="I278" s="268">
        <f t="shared" si="237"/>
        <v>27506142.120000001</v>
      </c>
      <c r="J278" s="268">
        <f t="shared" si="238"/>
        <v>1</v>
      </c>
      <c r="K278" s="269">
        <f t="shared" si="239"/>
        <v>1.06</v>
      </c>
      <c r="L278" s="270">
        <f t="shared" si="273"/>
        <v>1.0149999999999999</v>
      </c>
      <c r="M278" s="271">
        <f t="shared" si="240"/>
        <v>24729957.321963601</v>
      </c>
      <c r="N278" s="271">
        <f t="shared" si="241"/>
        <v>27874613.160593279</v>
      </c>
      <c r="O278" s="271">
        <f t="shared" si="242"/>
        <v>29593858.306908</v>
      </c>
      <c r="P278" s="271">
        <f t="shared" si="243"/>
        <v>31419142.731906071</v>
      </c>
      <c r="Q278" s="271">
        <f t="shared" si="260"/>
        <v>35294870.680630669</v>
      </c>
      <c r="R278" s="272">
        <f t="shared" si="244"/>
        <v>29593858.306908</v>
      </c>
      <c r="S278" s="271">
        <f t="shared" si="244"/>
        <v>31419142.731906071</v>
      </c>
      <c r="T278" s="271">
        <f t="shared" si="245"/>
        <v>33357006.706268378</v>
      </c>
      <c r="U278" s="271">
        <f t="shared" si="261"/>
        <v>39656063.397911087</v>
      </c>
      <c r="V278" s="271"/>
      <c r="W278" s="271">
        <f t="shared" si="246"/>
        <v>2225696158.9767241</v>
      </c>
      <c r="X278" s="271">
        <f t="shared" si="247"/>
        <v>2508715184.4533949</v>
      </c>
      <c r="Y278" s="271">
        <f t="shared" si="248"/>
        <v>2663447247.6217198</v>
      </c>
      <c r="Z278" s="272">
        <f t="shared" si="262"/>
        <v>2827722845.8715463</v>
      </c>
      <c r="AA278" s="272">
        <f t="shared" si="263"/>
        <v>3176538361.2567601</v>
      </c>
      <c r="AB278" s="272">
        <f t="shared" si="249"/>
        <v>2663447247.6217198</v>
      </c>
      <c r="AC278" s="271">
        <f t="shared" si="250"/>
        <v>2827722845.8715463</v>
      </c>
      <c r="AD278" s="271">
        <f t="shared" si="264"/>
        <v>3002130603.5641541</v>
      </c>
      <c r="AE278" s="271">
        <f t="shared" si="265"/>
        <v>3569045705.8119979</v>
      </c>
      <c r="AF278" s="271"/>
      <c r="AG278" s="33" t="str">
        <f t="shared" si="251"/>
        <v>BERTAHAP</v>
      </c>
      <c r="AH278" s="273">
        <f t="shared" si="252"/>
        <v>0</v>
      </c>
      <c r="AI278" s="274">
        <v>2</v>
      </c>
      <c r="AJ278" s="275"/>
      <c r="AK278" s="271" t="e">
        <f>IF(AJ278&gt;#REF!,"LB","KR")</f>
        <v>#REF!</v>
      </c>
      <c r="AL278" s="52">
        <f t="shared" si="253"/>
        <v>2448266000</v>
      </c>
      <c r="AM278" s="52">
        <f t="shared" si="253"/>
        <v>2759587000</v>
      </c>
      <c r="AN278" s="52">
        <f t="shared" si="253"/>
        <v>2929792000</v>
      </c>
      <c r="AO278" s="438">
        <f t="shared" si="253"/>
        <v>3110496000</v>
      </c>
      <c r="AP278" s="438">
        <f t="shared" si="254"/>
        <v>2929792000</v>
      </c>
      <c r="AQ278" s="52">
        <f t="shared" si="254"/>
        <v>3110496000</v>
      </c>
      <c r="AR278" s="52">
        <f t="shared" si="254"/>
        <v>3302344000</v>
      </c>
      <c r="AS278" s="43"/>
      <c r="AT278" s="43"/>
      <c r="AU278" s="311">
        <f t="shared" si="266"/>
        <v>-1419316.9333919995</v>
      </c>
      <c r="AV278" s="311"/>
      <c r="AW278" s="311"/>
      <c r="AX278" s="311"/>
      <c r="AY278" s="311"/>
      <c r="AZ278" s="43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65"/>
      <c r="BX278" s="43"/>
      <c r="BY278" s="43"/>
      <c r="BZ278" s="311"/>
      <c r="CA278" s="43"/>
      <c r="CB278" s="43"/>
      <c r="CC278" s="43"/>
      <c r="CD278" s="43"/>
      <c r="CE278" s="43"/>
      <c r="CF278" s="43"/>
      <c r="CG278" s="43"/>
      <c r="CH278" s="43"/>
      <c r="CI278" s="43"/>
      <c r="CJ278" s="438">
        <f t="shared" si="267"/>
        <v>3302344298.1103444</v>
      </c>
      <c r="CK278" s="43">
        <f t="shared" si="268"/>
        <v>3105580000</v>
      </c>
      <c r="CL278" s="43">
        <f t="shared" si="268"/>
        <v>3297126000</v>
      </c>
      <c r="CM278" s="44">
        <f t="shared" si="255"/>
        <v>46583700</v>
      </c>
      <c r="CN278" s="44">
        <f t="shared" si="256"/>
        <v>32971260</v>
      </c>
      <c r="CO278" s="44">
        <f t="shared" si="257"/>
        <v>73244800</v>
      </c>
      <c r="CP278" s="44">
        <f t="shared" si="258"/>
        <v>64802000</v>
      </c>
      <c r="CQ278" s="43">
        <f t="shared" si="269"/>
        <v>3500485253.0553651</v>
      </c>
    </row>
    <row r="279" spans="1:95">
      <c r="A279" s="3">
        <f t="shared" si="259"/>
        <v>240</v>
      </c>
      <c r="B279" s="263">
        <v>5</v>
      </c>
      <c r="C279" s="264" t="s">
        <v>187</v>
      </c>
      <c r="D279" s="299">
        <v>15</v>
      </c>
      <c r="E279" s="266"/>
      <c r="F279" s="41" t="s">
        <v>64</v>
      </c>
      <c r="G279" s="267">
        <f t="shared" si="235"/>
        <v>101</v>
      </c>
      <c r="H279" s="267">
        <f t="shared" si="236"/>
        <v>90</v>
      </c>
      <c r="I279" s="268">
        <f t="shared" si="237"/>
        <v>27506142.120000001</v>
      </c>
      <c r="J279" s="268">
        <f t="shared" si="238"/>
        <v>1</v>
      </c>
      <c r="K279" s="269">
        <f t="shared" si="239"/>
        <v>1.06</v>
      </c>
      <c r="L279" s="270">
        <f t="shared" si="273"/>
        <v>1.0149999999999999</v>
      </c>
      <c r="M279" s="271">
        <f t="shared" si="240"/>
        <v>24729957.321963601</v>
      </c>
      <c r="N279" s="271">
        <f t="shared" si="241"/>
        <v>27874613.160593279</v>
      </c>
      <c r="O279" s="271">
        <f t="shared" si="242"/>
        <v>29593858.306908</v>
      </c>
      <c r="P279" s="271">
        <f t="shared" si="243"/>
        <v>31419142.731906071</v>
      </c>
      <c r="Q279" s="271">
        <f t="shared" si="260"/>
        <v>35294870.680630669</v>
      </c>
      <c r="R279" s="272">
        <f t="shared" si="244"/>
        <v>29593858.306908</v>
      </c>
      <c r="S279" s="271">
        <f t="shared" si="244"/>
        <v>31419142.731906071</v>
      </c>
      <c r="T279" s="271">
        <f t="shared" si="245"/>
        <v>33357006.706268378</v>
      </c>
      <c r="U279" s="271">
        <f t="shared" si="261"/>
        <v>39656063.397911087</v>
      </c>
      <c r="V279" s="271"/>
      <c r="W279" s="271">
        <f t="shared" si="246"/>
        <v>2225696158.9767241</v>
      </c>
      <c r="X279" s="271">
        <f t="shared" si="247"/>
        <v>2508715184.4533949</v>
      </c>
      <c r="Y279" s="271">
        <f t="shared" si="248"/>
        <v>2663447247.6217198</v>
      </c>
      <c r="Z279" s="272">
        <f t="shared" si="262"/>
        <v>2827722845.8715463</v>
      </c>
      <c r="AA279" s="272">
        <f t="shared" si="263"/>
        <v>3176538361.2567601</v>
      </c>
      <c r="AB279" s="272">
        <f t="shared" si="249"/>
        <v>2663447247.6217198</v>
      </c>
      <c r="AC279" s="271">
        <f t="shared" si="250"/>
        <v>2827722845.8715463</v>
      </c>
      <c r="AD279" s="271">
        <f t="shared" si="264"/>
        <v>3002130603.5641541</v>
      </c>
      <c r="AE279" s="271">
        <f t="shared" si="265"/>
        <v>3569045705.8119979</v>
      </c>
      <c r="AF279" s="271"/>
      <c r="AG279" s="33" t="str">
        <f t="shared" si="251"/>
        <v>BERTAHAP</v>
      </c>
      <c r="AH279" s="273">
        <f t="shared" si="252"/>
        <v>0</v>
      </c>
      <c r="AI279" s="274">
        <v>2</v>
      </c>
      <c r="AJ279" s="275"/>
      <c r="AK279" s="271" t="e">
        <f>IF(AJ279&gt;#REF!,"LB","KR")</f>
        <v>#REF!</v>
      </c>
      <c r="AL279" s="52">
        <f t="shared" si="253"/>
        <v>2448266000</v>
      </c>
      <c r="AM279" s="52">
        <f t="shared" si="253"/>
        <v>2759587000</v>
      </c>
      <c r="AN279" s="52">
        <f t="shared" si="253"/>
        <v>2929792000</v>
      </c>
      <c r="AO279" s="438">
        <f t="shared" si="253"/>
        <v>3110496000</v>
      </c>
      <c r="AP279" s="438">
        <f t="shared" si="254"/>
        <v>2929792000</v>
      </c>
      <c r="AQ279" s="52">
        <f t="shared" si="254"/>
        <v>3110496000</v>
      </c>
      <c r="AR279" s="52">
        <f t="shared" si="254"/>
        <v>3302344000</v>
      </c>
      <c r="AS279" s="43"/>
      <c r="AT279" s="43"/>
      <c r="AU279" s="311">
        <f t="shared" si="266"/>
        <v>-1419316.9333919995</v>
      </c>
      <c r="AV279" s="311"/>
      <c r="AW279" s="311"/>
      <c r="AX279" s="311"/>
      <c r="AY279" s="311"/>
      <c r="AZ279" s="43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65"/>
      <c r="BX279" s="43"/>
      <c r="BY279" s="43"/>
      <c r="BZ279" s="311"/>
      <c r="CA279" s="43"/>
      <c r="CB279" s="43"/>
      <c r="CC279" s="43"/>
      <c r="CD279" s="43"/>
      <c r="CE279" s="43"/>
      <c r="CF279" s="43"/>
      <c r="CG279" s="43"/>
      <c r="CH279" s="43"/>
      <c r="CI279" s="43"/>
      <c r="CJ279" s="438">
        <f t="shared" si="267"/>
        <v>3302344298.1103444</v>
      </c>
      <c r="CK279" s="43">
        <f t="shared" si="268"/>
        <v>3105580000</v>
      </c>
      <c r="CL279" s="43">
        <f t="shared" si="268"/>
        <v>3297126000</v>
      </c>
      <c r="CM279" s="44">
        <f t="shared" si="255"/>
        <v>46583700</v>
      </c>
      <c r="CN279" s="44">
        <f t="shared" si="256"/>
        <v>32971260</v>
      </c>
      <c r="CO279" s="44">
        <f t="shared" si="257"/>
        <v>73244800</v>
      </c>
      <c r="CP279" s="44">
        <f t="shared" si="258"/>
        <v>64802000</v>
      </c>
      <c r="CQ279" s="43">
        <f t="shared" si="269"/>
        <v>3500485253.0553651</v>
      </c>
    </row>
    <row r="280" spans="1:95">
      <c r="A280" s="3">
        <f t="shared" si="259"/>
        <v>241</v>
      </c>
      <c r="B280" s="263">
        <v>6</v>
      </c>
      <c r="C280" s="264" t="s">
        <v>187</v>
      </c>
      <c r="D280" s="299">
        <v>17</v>
      </c>
      <c r="E280" s="266"/>
      <c r="F280" s="41" t="s">
        <v>67</v>
      </c>
      <c r="G280" s="267">
        <f t="shared" si="235"/>
        <v>85</v>
      </c>
      <c r="H280" s="267">
        <f t="shared" si="236"/>
        <v>74</v>
      </c>
      <c r="I280" s="268">
        <f t="shared" si="237"/>
        <v>27506142.120000001</v>
      </c>
      <c r="J280" s="268">
        <f t="shared" si="238"/>
        <v>1</v>
      </c>
      <c r="K280" s="269">
        <f t="shared" si="239"/>
        <v>1.06</v>
      </c>
      <c r="L280" s="270">
        <f t="shared" si="273"/>
        <v>1.0149999999999999</v>
      </c>
      <c r="M280" s="271">
        <f t="shared" si="240"/>
        <v>24729957.321963601</v>
      </c>
      <c r="N280" s="271">
        <f t="shared" si="241"/>
        <v>27874613.160593279</v>
      </c>
      <c r="O280" s="271">
        <f t="shared" si="242"/>
        <v>29593858.306908</v>
      </c>
      <c r="P280" s="271">
        <f t="shared" si="243"/>
        <v>31419142.731906071</v>
      </c>
      <c r="Q280" s="271">
        <f t="shared" si="260"/>
        <v>35294870.680630669</v>
      </c>
      <c r="R280" s="272">
        <f t="shared" si="244"/>
        <v>29593858.306908</v>
      </c>
      <c r="S280" s="271">
        <f t="shared" si="244"/>
        <v>31419142.731906071</v>
      </c>
      <c r="T280" s="271">
        <f t="shared" si="245"/>
        <v>33357006.706268378</v>
      </c>
      <c r="U280" s="271">
        <f t="shared" si="261"/>
        <v>39656063.397911087</v>
      </c>
      <c r="V280" s="271"/>
      <c r="W280" s="271">
        <f t="shared" si="246"/>
        <v>1830016841.8253064</v>
      </c>
      <c r="X280" s="271">
        <f t="shared" si="247"/>
        <v>2062721373.8839025</v>
      </c>
      <c r="Y280" s="271">
        <f t="shared" si="248"/>
        <v>2189945514.7111921</v>
      </c>
      <c r="Z280" s="272">
        <f t="shared" si="262"/>
        <v>2325016562.1610494</v>
      </c>
      <c r="AA280" s="272">
        <f t="shared" si="263"/>
        <v>2611820430.3666697</v>
      </c>
      <c r="AB280" s="272">
        <f t="shared" si="249"/>
        <v>2189945514.7111921</v>
      </c>
      <c r="AC280" s="271">
        <f t="shared" si="250"/>
        <v>2325016562.1610494</v>
      </c>
      <c r="AD280" s="271">
        <f t="shared" si="264"/>
        <v>2468418496.2638597</v>
      </c>
      <c r="AE280" s="271">
        <f t="shared" si="265"/>
        <v>2934548691.4454203</v>
      </c>
      <c r="AF280" s="271"/>
      <c r="AG280" s="33" t="str">
        <f t="shared" si="251"/>
        <v>BERTAHAP</v>
      </c>
      <c r="AH280" s="273">
        <f t="shared" si="252"/>
        <v>0</v>
      </c>
      <c r="AI280" s="274">
        <v>2</v>
      </c>
      <c r="AJ280" s="275"/>
      <c r="AK280" s="271" t="e">
        <f>IF(AJ280&gt;#REF!,"LB","KR")</f>
        <v>#REF!</v>
      </c>
      <c r="AL280" s="52">
        <f t="shared" si="253"/>
        <v>2013019000</v>
      </c>
      <c r="AM280" s="52">
        <f t="shared" si="253"/>
        <v>2268994000</v>
      </c>
      <c r="AN280" s="52">
        <f t="shared" si="253"/>
        <v>2408941000</v>
      </c>
      <c r="AO280" s="438">
        <f t="shared" si="253"/>
        <v>2557519000</v>
      </c>
      <c r="AP280" s="438">
        <f t="shared" si="254"/>
        <v>2408941000</v>
      </c>
      <c r="AQ280" s="52">
        <f t="shared" si="254"/>
        <v>2557519000</v>
      </c>
      <c r="AR280" s="52">
        <f t="shared" si="254"/>
        <v>2715261000</v>
      </c>
      <c r="AS280" s="43"/>
      <c r="AT280" s="43"/>
      <c r="AU280" s="311">
        <f t="shared" si="266"/>
        <v>-1419316.9333919995</v>
      </c>
      <c r="AV280" s="311"/>
      <c r="AW280" s="311"/>
      <c r="AX280" s="311"/>
      <c r="AY280" s="311"/>
      <c r="AZ280" s="43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65"/>
      <c r="BX280" s="43"/>
      <c r="BY280" s="43"/>
      <c r="BZ280" s="311"/>
      <c r="CA280" s="43"/>
      <c r="CB280" s="43"/>
      <c r="CC280" s="43"/>
      <c r="CD280" s="43"/>
      <c r="CE280" s="43"/>
      <c r="CF280" s="43"/>
      <c r="CG280" s="43"/>
      <c r="CH280" s="43"/>
      <c r="CI280" s="43"/>
      <c r="CJ280" s="438">
        <f t="shared" si="267"/>
        <v>2715260938.113687</v>
      </c>
      <c r="CK280" s="43">
        <f t="shared" si="268"/>
        <v>2553478000</v>
      </c>
      <c r="CL280" s="43">
        <f t="shared" si="268"/>
        <v>2710971000</v>
      </c>
      <c r="CM280" s="44">
        <f t="shared" si="255"/>
        <v>38302170</v>
      </c>
      <c r="CN280" s="44">
        <f t="shared" si="256"/>
        <v>27109710</v>
      </c>
      <c r="CO280" s="44">
        <f t="shared" si="257"/>
        <v>60223525</v>
      </c>
      <c r="CP280" s="44">
        <f t="shared" si="258"/>
        <v>53281645.833333336</v>
      </c>
      <c r="CQ280" s="43">
        <f t="shared" si="269"/>
        <v>2878177542.1869702</v>
      </c>
    </row>
    <row r="281" spans="1:95">
      <c r="A281" s="3">
        <f t="shared" si="259"/>
        <v>242</v>
      </c>
      <c r="B281" s="263">
        <v>7</v>
      </c>
      <c r="C281" s="264" t="s">
        <v>187</v>
      </c>
      <c r="D281" s="299">
        <v>19</v>
      </c>
      <c r="E281" s="266"/>
      <c r="F281" s="41" t="s">
        <v>78</v>
      </c>
      <c r="G281" s="267">
        <f t="shared" si="235"/>
        <v>138</v>
      </c>
      <c r="H281" s="267">
        <f t="shared" si="236"/>
        <v>120</v>
      </c>
      <c r="I281" s="268">
        <f t="shared" si="237"/>
        <v>27506142.120000001</v>
      </c>
      <c r="J281" s="268">
        <f t="shared" si="238"/>
        <v>1</v>
      </c>
      <c r="K281" s="269">
        <f t="shared" si="239"/>
        <v>1.06</v>
      </c>
      <c r="L281" s="270">
        <f t="shared" si="273"/>
        <v>1.0149999999999999</v>
      </c>
      <c r="M281" s="271">
        <f t="shared" si="240"/>
        <v>24729957.321963601</v>
      </c>
      <c r="N281" s="271">
        <f t="shared" si="241"/>
        <v>27874613.160593279</v>
      </c>
      <c r="O281" s="271">
        <f t="shared" si="242"/>
        <v>29593858.306908</v>
      </c>
      <c r="P281" s="271">
        <f t="shared" si="243"/>
        <v>31419142.731906071</v>
      </c>
      <c r="Q281" s="271">
        <f t="shared" si="260"/>
        <v>35294870.680630669</v>
      </c>
      <c r="R281" s="272">
        <f t="shared" si="244"/>
        <v>29593858.306908</v>
      </c>
      <c r="S281" s="271">
        <f t="shared" si="244"/>
        <v>31419142.731906071</v>
      </c>
      <c r="T281" s="271">
        <f t="shared" si="245"/>
        <v>33357006.706268378</v>
      </c>
      <c r="U281" s="271">
        <f t="shared" si="261"/>
        <v>39656063.397911087</v>
      </c>
      <c r="V281" s="271"/>
      <c r="W281" s="271">
        <f t="shared" si="246"/>
        <v>2967594878.635632</v>
      </c>
      <c r="X281" s="271">
        <f t="shared" si="247"/>
        <v>3344953579.2711935</v>
      </c>
      <c r="Y281" s="271">
        <f t="shared" si="248"/>
        <v>3551262996.8289599</v>
      </c>
      <c r="Z281" s="272">
        <f t="shared" si="262"/>
        <v>3770297127.8287287</v>
      </c>
      <c r="AA281" s="272">
        <f t="shared" si="263"/>
        <v>4235384481.6756802</v>
      </c>
      <c r="AB281" s="272">
        <f t="shared" si="249"/>
        <v>3551262996.8289599</v>
      </c>
      <c r="AC281" s="271">
        <f t="shared" si="250"/>
        <v>3770297127.8287287</v>
      </c>
      <c r="AD281" s="271">
        <f t="shared" si="264"/>
        <v>4002840804.7522054</v>
      </c>
      <c r="AE281" s="271">
        <f t="shared" si="265"/>
        <v>4758727607.7493305</v>
      </c>
      <c r="AF281" s="271"/>
      <c r="AG281" s="33" t="str">
        <f t="shared" si="251"/>
        <v>BERTAHAP</v>
      </c>
      <c r="AH281" s="273">
        <f t="shared" si="252"/>
        <v>0</v>
      </c>
      <c r="AI281" s="274">
        <v>2</v>
      </c>
      <c r="AJ281" s="275"/>
      <c r="AK281" s="271" t="e">
        <f>IF(AJ281&gt;#REF!,"LB","KR")</f>
        <v>#REF!</v>
      </c>
      <c r="AL281" s="52">
        <f t="shared" si="253"/>
        <v>3264355000</v>
      </c>
      <c r="AM281" s="52">
        <f t="shared" si="253"/>
        <v>3679449000</v>
      </c>
      <c r="AN281" s="52">
        <f t="shared" si="253"/>
        <v>3906390000</v>
      </c>
      <c r="AO281" s="438">
        <f t="shared" si="253"/>
        <v>4147327000</v>
      </c>
      <c r="AP281" s="438">
        <f t="shared" si="254"/>
        <v>3906390000</v>
      </c>
      <c r="AQ281" s="52">
        <f t="shared" si="254"/>
        <v>4147327000</v>
      </c>
      <c r="AR281" s="52">
        <f t="shared" si="254"/>
        <v>4403125000</v>
      </c>
      <c r="AS281" s="43"/>
      <c r="AT281" s="43"/>
      <c r="AU281" s="311">
        <f t="shared" si="266"/>
        <v>-1419316.9333919995</v>
      </c>
      <c r="AV281" s="311"/>
      <c r="AW281" s="311"/>
      <c r="AX281" s="311"/>
      <c r="AY281" s="311"/>
      <c r="AZ281" s="43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65"/>
      <c r="BX281" s="43"/>
      <c r="BY281" s="43"/>
      <c r="BZ281" s="311"/>
      <c r="CA281" s="43"/>
      <c r="CB281" s="43"/>
      <c r="CC281" s="43"/>
      <c r="CD281" s="43"/>
      <c r="CE281" s="43"/>
      <c r="CF281" s="43"/>
      <c r="CG281" s="43"/>
      <c r="CH281" s="43"/>
      <c r="CI281" s="43"/>
      <c r="CJ281" s="438">
        <f t="shared" si="267"/>
        <v>4403124669.1360741</v>
      </c>
      <c r="CK281" s="43">
        <f t="shared" si="268"/>
        <v>4140774000</v>
      </c>
      <c r="CL281" s="43">
        <f t="shared" si="268"/>
        <v>4396167000</v>
      </c>
      <c r="CM281" s="44">
        <f t="shared" si="255"/>
        <v>62111610</v>
      </c>
      <c r="CN281" s="44">
        <f t="shared" si="256"/>
        <v>43961670</v>
      </c>
      <c r="CO281" s="44">
        <f t="shared" si="257"/>
        <v>97659750</v>
      </c>
      <c r="CP281" s="44">
        <f t="shared" si="258"/>
        <v>86402645.833333328</v>
      </c>
      <c r="CQ281" s="43">
        <f t="shared" si="269"/>
        <v>4667312609.0627546</v>
      </c>
    </row>
    <row r="282" spans="1:95">
      <c r="A282" s="3">
        <f t="shared" si="259"/>
        <v>243</v>
      </c>
      <c r="B282" s="263">
        <v>8</v>
      </c>
      <c r="C282" s="264" t="s">
        <v>187</v>
      </c>
      <c r="D282" s="299">
        <v>21</v>
      </c>
      <c r="E282" s="266"/>
      <c r="F282" s="41" t="s">
        <v>84</v>
      </c>
      <c r="G282" s="267">
        <f t="shared" si="235"/>
        <v>132</v>
      </c>
      <c r="H282" s="267">
        <f t="shared" si="236"/>
        <v>112</v>
      </c>
      <c r="I282" s="268">
        <f t="shared" si="237"/>
        <v>27506142.120000001</v>
      </c>
      <c r="J282" s="268">
        <f t="shared" si="238"/>
        <v>3</v>
      </c>
      <c r="K282" s="269">
        <f t="shared" si="239"/>
        <v>1.1000000000000001</v>
      </c>
      <c r="L282" s="270">
        <f t="shared" si="273"/>
        <v>1.0149999999999999</v>
      </c>
      <c r="M282" s="271">
        <f t="shared" si="240"/>
        <v>25663163.258641474</v>
      </c>
      <c r="N282" s="271">
        <f t="shared" si="241"/>
        <v>28926485.355332647</v>
      </c>
      <c r="O282" s="271">
        <f t="shared" si="242"/>
        <v>30710607.67698</v>
      </c>
      <c r="P282" s="271">
        <f t="shared" si="243"/>
        <v>32604770.759525169</v>
      </c>
      <c r="Q282" s="271">
        <f t="shared" si="260"/>
        <v>36626752.593107298</v>
      </c>
      <c r="R282" s="272">
        <f t="shared" si="244"/>
        <v>30710607.67698</v>
      </c>
      <c r="S282" s="271">
        <f t="shared" si="244"/>
        <v>32604770.759525169</v>
      </c>
      <c r="T282" s="271">
        <f t="shared" si="245"/>
        <v>34615761.676316239</v>
      </c>
      <c r="U282" s="271">
        <f t="shared" si="261"/>
        <v>41152518.620473772</v>
      </c>
      <c r="V282" s="271"/>
      <c r="W282" s="271">
        <f t="shared" si="246"/>
        <v>2874274284.967845</v>
      </c>
      <c r="X282" s="271">
        <f t="shared" si="247"/>
        <v>3239766359.7972565</v>
      </c>
      <c r="Y282" s="271">
        <f t="shared" si="248"/>
        <v>3439588059.8217602</v>
      </c>
      <c r="Z282" s="272">
        <f t="shared" si="262"/>
        <v>3651734325.0668187</v>
      </c>
      <c r="AA282" s="272">
        <f t="shared" si="263"/>
        <v>4102196290.4280176</v>
      </c>
      <c r="AB282" s="272">
        <f t="shared" si="249"/>
        <v>3439588059.8217602</v>
      </c>
      <c r="AC282" s="271">
        <f t="shared" si="250"/>
        <v>3651734325.0668187</v>
      </c>
      <c r="AD282" s="271">
        <f t="shared" si="264"/>
        <v>3876965307.7474189</v>
      </c>
      <c r="AE282" s="271">
        <f t="shared" si="265"/>
        <v>4609082085.493063</v>
      </c>
      <c r="AF282" s="271"/>
      <c r="AG282" s="33" t="str">
        <f t="shared" si="251"/>
        <v>BERTAHAP</v>
      </c>
      <c r="AH282" s="273">
        <f t="shared" si="252"/>
        <v>0</v>
      </c>
      <c r="AI282" s="274">
        <v>2</v>
      </c>
      <c r="AJ282" s="275"/>
      <c r="AK282" s="271" t="e">
        <f>IF(AJ282&gt;#REF!,"LB","KR")</f>
        <v>#REF!</v>
      </c>
      <c r="AL282" s="52">
        <f t="shared" si="253"/>
        <v>3161702000</v>
      </c>
      <c r="AM282" s="52">
        <f t="shared" si="253"/>
        <v>3563743000</v>
      </c>
      <c r="AN282" s="52">
        <f t="shared" si="253"/>
        <v>3783547000</v>
      </c>
      <c r="AO282" s="438">
        <f t="shared" si="253"/>
        <v>4016908000</v>
      </c>
      <c r="AP282" s="438">
        <f t="shared" si="254"/>
        <v>3783547000</v>
      </c>
      <c r="AQ282" s="52">
        <f t="shared" si="254"/>
        <v>4016908000</v>
      </c>
      <c r="AR282" s="52">
        <f t="shared" si="254"/>
        <v>4264662000</v>
      </c>
      <c r="AS282" s="43"/>
      <c r="AT282" s="43"/>
      <c r="AU282" s="311">
        <f t="shared" si="266"/>
        <v>-302567.56331999972</v>
      </c>
      <c r="AV282" s="311"/>
      <c r="AW282" s="311"/>
      <c r="AX282" s="311"/>
      <c r="AY282" s="311"/>
      <c r="AZ282" s="43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65"/>
      <c r="BX282" s="43"/>
      <c r="BY282" s="43"/>
      <c r="BZ282" s="311"/>
      <c r="CA282" s="43"/>
      <c r="CB282" s="43"/>
      <c r="CC282" s="43"/>
      <c r="CD282" s="43"/>
      <c r="CE282" s="43"/>
      <c r="CF282" s="43"/>
      <c r="CG282" s="43"/>
      <c r="CH282" s="43"/>
      <c r="CI282" s="43"/>
      <c r="CJ282" s="438">
        <f t="shared" si="267"/>
        <v>4264661722.7071915</v>
      </c>
      <c r="CK282" s="43">
        <f t="shared" si="268"/>
        <v>4010560000</v>
      </c>
      <c r="CL282" s="43">
        <f t="shared" si="268"/>
        <v>4257923000</v>
      </c>
      <c r="CM282" s="44">
        <f t="shared" si="255"/>
        <v>60158400</v>
      </c>
      <c r="CN282" s="44">
        <f t="shared" si="256"/>
        <v>42579230</v>
      </c>
      <c r="CO282" s="44">
        <f t="shared" si="257"/>
        <v>94588675</v>
      </c>
      <c r="CP282" s="44">
        <f t="shared" si="258"/>
        <v>83685583.333333328</v>
      </c>
      <c r="CQ282" s="43">
        <f t="shared" si="269"/>
        <v>4520542032.7112942</v>
      </c>
    </row>
    <row r="283" spans="1:95">
      <c r="A283" s="3">
        <f t="shared" si="259"/>
        <v>244</v>
      </c>
      <c r="B283" s="263">
        <v>1</v>
      </c>
      <c r="C283" s="264" t="s">
        <v>188</v>
      </c>
      <c r="D283" s="265" t="s">
        <v>19</v>
      </c>
      <c r="E283" s="266"/>
      <c r="F283" s="41" t="s">
        <v>72</v>
      </c>
      <c r="G283" s="267">
        <f t="shared" si="235"/>
        <v>175</v>
      </c>
      <c r="H283" s="267">
        <f t="shared" si="236"/>
        <v>156</v>
      </c>
      <c r="I283" s="268">
        <f t="shared" si="237"/>
        <v>27506142.120000001</v>
      </c>
      <c r="J283" s="268">
        <f t="shared" si="238"/>
        <v>5</v>
      </c>
      <c r="K283" s="269">
        <f t="shared" si="239"/>
        <v>1.08</v>
      </c>
      <c r="L283" s="270">
        <f t="shared" si="273"/>
        <v>1.0149999999999999</v>
      </c>
      <c r="M283" s="271">
        <f t="shared" si="240"/>
        <v>25196560.290302537</v>
      </c>
      <c r="N283" s="271">
        <f t="shared" si="241"/>
        <v>28400549.257962964</v>
      </c>
      <c r="O283" s="271">
        <f t="shared" si="242"/>
        <v>30152232.991944</v>
      </c>
      <c r="P283" s="271">
        <f t="shared" si="243"/>
        <v>32011956.745715622</v>
      </c>
      <c r="Q283" s="271">
        <f t="shared" si="260"/>
        <v>35960811.636868991</v>
      </c>
      <c r="R283" s="272">
        <f t="shared" si="244"/>
        <v>30152232.991944</v>
      </c>
      <c r="S283" s="271">
        <f t="shared" si="244"/>
        <v>32011956.745715622</v>
      </c>
      <c r="T283" s="271">
        <f t="shared" si="245"/>
        <v>33986384.191292308</v>
      </c>
      <c r="U283" s="271">
        <f t="shared" si="261"/>
        <v>40404291.009192429</v>
      </c>
      <c r="V283" s="271"/>
      <c r="W283" s="271">
        <f t="shared" si="246"/>
        <v>3930663405.2871957</v>
      </c>
      <c r="X283" s="271">
        <f t="shared" si="247"/>
        <v>4430485684.2422228</v>
      </c>
      <c r="Y283" s="271">
        <f t="shared" si="248"/>
        <v>4703748346.7432642</v>
      </c>
      <c r="Z283" s="272">
        <f t="shared" si="262"/>
        <v>4993865252.3316374</v>
      </c>
      <c r="AA283" s="272">
        <f t="shared" si="263"/>
        <v>5609886615.3515625</v>
      </c>
      <c r="AB283" s="272">
        <f t="shared" si="249"/>
        <v>4703748346.7432642</v>
      </c>
      <c r="AC283" s="271">
        <f t="shared" si="250"/>
        <v>4993865252.3316374</v>
      </c>
      <c r="AD283" s="271">
        <f t="shared" si="264"/>
        <v>5301875933.8416004</v>
      </c>
      <c r="AE283" s="271">
        <f t="shared" si="265"/>
        <v>6303069397.4340191</v>
      </c>
      <c r="AF283" s="271"/>
      <c r="AG283" s="33" t="str">
        <f t="shared" si="251"/>
        <v>BERTAHAP</v>
      </c>
      <c r="AH283" s="273">
        <f t="shared" si="252"/>
        <v>0</v>
      </c>
      <c r="AI283" s="274">
        <v>2</v>
      </c>
      <c r="AJ283" s="275"/>
      <c r="AK283" s="271" t="e">
        <f>IF(AJ283&gt;#REF!,"LB","KR")</f>
        <v>#REF!</v>
      </c>
      <c r="AL283" s="52">
        <f t="shared" si="253"/>
        <v>4323730000</v>
      </c>
      <c r="AM283" s="52">
        <f t="shared" si="253"/>
        <v>4873535000</v>
      </c>
      <c r="AN283" s="52">
        <f t="shared" si="253"/>
        <v>5174124000</v>
      </c>
      <c r="AO283" s="438">
        <f t="shared" si="253"/>
        <v>5493252000</v>
      </c>
      <c r="AP283" s="438">
        <f t="shared" si="254"/>
        <v>5174124000</v>
      </c>
      <c r="AQ283" s="52">
        <f t="shared" si="254"/>
        <v>5493252000</v>
      </c>
      <c r="AR283" s="52">
        <f t="shared" si="254"/>
        <v>5832064000</v>
      </c>
      <c r="AS283" s="43"/>
      <c r="AT283" s="43"/>
      <c r="AU283" s="311">
        <f t="shared" si="266"/>
        <v>-860942.24835599959</v>
      </c>
      <c r="AV283" s="311"/>
      <c r="AW283" s="311"/>
      <c r="AX283" s="311"/>
      <c r="AY283" s="311"/>
      <c r="AZ283" s="43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65"/>
      <c r="BX283" s="43"/>
      <c r="BY283" s="43"/>
      <c r="BZ283" s="311"/>
      <c r="CA283" s="43"/>
      <c r="CB283" s="43"/>
      <c r="CC283" s="43"/>
      <c r="CD283" s="43"/>
      <c r="CE283" s="43"/>
      <c r="CF283" s="43"/>
      <c r="CG283" s="43"/>
      <c r="CH283" s="43"/>
      <c r="CI283" s="43"/>
      <c r="CJ283" s="438">
        <f t="shared" si="267"/>
        <v>5832063253.0256414</v>
      </c>
      <c r="CK283" s="43">
        <f t="shared" si="268"/>
        <v>5484572000</v>
      </c>
      <c r="CL283" s="43">
        <f t="shared" si="268"/>
        <v>5822848000</v>
      </c>
      <c r="CM283" s="44">
        <f t="shared" si="255"/>
        <v>82268580</v>
      </c>
      <c r="CN283" s="44">
        <f t="shared" si="256"/>
        <v>58228480</v>
      </c>
      <c r="CO283" s="44">
        <f t="shared" si="257"/>
        <v>129353100</v>
      </c>
      <c r="CP283" s="44">
        <f t="shared" si="258"/>
        <v>114442750</v>
      </c>
      <c r="CQ283" s="43">
        <f t="shared" si="269"/>
        <v>6181988057.1088057</v>
      </c>
    </row>
    <row r="284" spans="1:95">
      <c r="A284" s="3">
        <f t="shared" si="259"/>
        <v>245</v>
      </c>
      <c r="B284" s="263">
        <v>2</v>
      </c>
      <c r="C284" s="264" t="s">
        <v>188</v>
      </c>
      <c r="D284" s="265" t="s">
        <v>29</v>
      </c>
      <c r="E284" s="266"/>
      <c r="F284" s="41" t="s">
        <v>74</v>
      </c>
      <c r="G284" s="267">
        <f t="shared" si="235"/>
        <v>85</v>
      </c>
      <c r="H284" s="267">
        <f t="shared" si="236"/>
        <v>74</v>
      </c>
      <c r="I284" s="268">
        <f t="shared" si="237"/>
        <v>27506142.120000001</v>
      </c>
      <c r="J284" s="268">
        <f t="shared" si="238"/>
        <v>1</v>
      </c>
      <c r="K284" s="269">
        <f t="shared" si="239"/>
        <v>1.06</v>
      </c>
      <c r="L284" s="270">
        <f t="shared" si="273"/>
        <v>1.0149999999999999</v>
      </c>
      <c r="M284" s="271">
        <f t="shared" si="240"/>
        <v>24729957.321963601</v>
      </c>
      <c r="N284" s="271">
        <f t="shared" si="241"/>
        <v>27874613.160593279</v>
      </c>
      <c r="O284" s="271">
        <f t="shared" si="242"/>
        <v>29593858.306908</v>
      </c>
      <c r="P284" s="271">
        <f t="shared" si="243"/>
        <v>31419142.731906071</v>
      </c>
      <c r="Q284" s="271">
        <f t="shared" si="260"/>
        <v>35294870.680630669</v>
      </c>
      <c r="R284" s="272">
        <f t="shared" si="244"/>
        <v>29593858.306908</v>
      </c>
      <c r="S284" s="271">
        <f t="shared" si="244"/>
        <v>31419142.731906071</v>
      </c>
      <c r="T284" s="271">
        <f t="shared" si="245"/>
        <v>33357006.706268378</v>
      </c>
      <c r="U284" s="271">
        <f t="shared" si="261"/>
        <v>39656063.397911087</v>
      </c>
      <c r="V284" s="271"/>
      <c r="W284" s="271">
        <f t="shared" si="246"/>
        <v>1830016841.8253064</v>
      </c>
      <c r="X284" s="271">
        <f t="shared" si="247"/>
        <v>2062721373.8839025</v>
      </c>
      <c r="Y284" s="271">
        <f t="shared" si="248"/>
        <v>2189945514.7111921</v>
      </c>
      <c r="Z284" s="272">
        <f t="shared" si="262"/>
        <v>2325016562.1610494</v>
      </c>
      <c r="AA284" s="272">
        <f t="shared" si="263"/>
        <v>2611820430.3666697</v>
      </c>
      <c r="AB284" s="272">
        <f t="shared" si="249"/>
        <v>2189945514.7111921</v>
      </c>
      <c r="AC284" s="271">
        <f t="shared" si="250"/>
        <v>2325016562.1610494</v>
      </c>
      <c r="AD284" s="271">
        <f t="shared" si="264"/>
        <v>2468418496.2638597</v>
      </c>
      <c r="AE284" s="271">
        <f t="shared" si="265"/>
        <v>2934548691.4454203</v>
      </c>
      <c r="AF284" s="271"/>
      <c r="AG284" s="33" t="str">
        <f t="shared" si="251"/>
        <v>BERTAHAP</v>
      </c>
      <c r="AH284" s="273">
        <f t="shared" si="252"/>
        <v>0</v>
      </c>
      <c r="AI284" s="274">
        <v>2</v>
      </c>
      <c r="AJ284" s="275"/>
      <c r="AK284" s="271" t="e">
        <f>IF(AJ284&gt;#REF!,"LB","KR")</f>
        <v>#REF!</v>
      </c>
      <c r="AL284" s="52">
        <f t="shared" si="253"/>
        <v>2013019000</v>
      </c>
      <c r="AM284" s="52">
        <f t="shared" si="253"/>
        <v>2268994000</v>
      </c>
      <c r="AN284" s="52">
        <f t="shared" si="253"/>
        <v>2408941000</v>
      </c>
      <c r="AO284" s="438">
        <f t="shared" si="253"/>
        <v>2557519000</v>
      </c>
      <c r="AP284" s="438">
        <f t="shared" si="254"/>
        <v>2408941000</v>
      </c>
      <c r="AQ284" s="52">
        <f t="shared" si="254"/>
        <v>2557519000</v>
      </c>
      <c r="AR284" s="52">
        <f t="shared" si="254"/>
        <v>2715261000</v>
      </c>
      <c r="AS284" s="43"/>
      <c r="AT284" s="43"/>
      <c r="AU284" s="311">
        <f t="shared" si="266"/>
        <v>-1419316.9333919995</v>
      </c>
      <c r="AV284" s="311"/>
      <c r="AW284" s="311"/>
      <c r="AX284" s="311"/>
      <c r="AY284" s="311"/>
      <c r="AZ284" s="43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65"/>
      <c r="BX284" s="43"/>
      <c r="BY284" s="43"/>
      <c r="BZ284" s="311"/>
      <c r="CA284" s="43"/>
      <c r="CB284" s="43"/>
      <c r="CC284" s="43"/>
      <c r="CD284" s="43"/>
      <c r="CE284" s="43"/>
      <c r="CF284" s="43"/>
      <c r="CG284" s="43"/>
      <c r="CH284" s="43"/>
      <c r="CI284" s="43"/>
      <c r="CJ284" s="438">
        <f t="shared" si="267"/>
        <v>2715260938.113687</v>
      </c>
      <c r="CK284" s="43">
        <f t="shared" si="268"/>
        <v>2553478000</v>
      </c>
      <c r="CL284" s="43">
        <f t="shared" si="268"/>
        <v>2710971000</v>
      </c>
      <c r="CM284" s="44">
        <f t="shared" si="255"/>
        <v>38302170</v>
      </c>
      <c r="CN284" s="44">
        <f t="shared" si="256"/>
        <v>27109710</v>
      </c>
      <c r="CO284" s="44">
        <f t="shared" si="257"/>
        <v>60223525</v>
      </c>
      <c r="CP284" s="44">
        <f t="shared" si="258"/>
        <v>53281645.833333336</v>
      </c>
      <c r="CQ284" s="43">
        <f t="shared" si="269"/>
        <v>2878177542.1869702</v>
      </c>
    </row>
    <row r="285" spans="1:95">
      <c r="A285" s="3">
        <f t="shared" si="259"/>
        <v>246</v>
      </c>
      <c r="B285" s="263">
        <v>3</v>
      </c>
      <c r="C285" s="264" t="s">
        <v>188</v>
      </c>
      <c r="D285" s="265" t="s">
        <v>32</v>
      </c>
      <c r="E285" s="266"/>
      <c r="F285" s="41" t="s">
        <v>56</v>
      </c>
      <c r="G285" s="267">
        <f t="shared" si="235"/>
        <v>85</v>
      </c>
      <c r="H285" s="267">
        <f t="shared" si="236"/>
        <v>74</v>
      </c>
      <c r="I285" s="268">
        <f t="shared" si="237"/>
        <v>27506142.120000001</v>
      </c>
      <c r="J285" s="268">
        <f t="shared" si="238"/>
        <v>1</v>
      </c>
      <c r="K285" s="269">
        <f t="shared" si="239"/>
        <v>1.06</v>
      </c>
      <c r="L285" s="270">
        <f t="shared" si="273"/>
        <v>1.0149999999999999</v>
      </c>
      <c r="M285" s="271">
        <f t="shared" si="240"/>
        <v>24729957.321963601</v>
      </c>
      <c r="N285" s="271">
        <f t="shared" si="241"/>
        <v>27874613.160593279</v>
      </c>
      <c r="O285" s="271">
        <f t="shared" si="242"/>
        <v>29593858.306908</v>
      </c>
      <c r="P285" s="271">
        <f t="shared" si="243"/>
        <v>31419142.731906071</v>
      </c>
      <c r="Q285" s="271">
        <f t="shared" si="260"/>
        <v>35294870.680630669</v>
      </c>
      <c r="R285" s="272">
        <f t="shared" si="244"/>
        <v>29593858.306908</v>
      </c>
      <c r="S285" s="271">
        <f t="shared" si="244"/>
        <v>31419142.731906071</v>
      </c>
      <c r="T285" s="271">
        <f t="shared" si="245"/>
        <v>33357006.706268378</v>
      </c>
      <c r="U285" s="271">
        <f t="shared" si="261"/>
        <v>39656063.397911087</v>
      </c>
      <c r="V285" s="271"/>
      <c r="W285" s="271">
        <f t="shared" si="246"/>
        <v>1830016841.8253064</v>
      </c>
      <c r="X285" s="271">
        <f t="shared" si="247"/>
        <v>2062721373.8839025</v>
      </c>
      <c r="Y285" s="271">
        <f t="shared" si="248"/>
        <v>2189945514.7111921</v>
      </c>
      <c r="Z285" s="272">
        <f t="shared" si="262"/>
        <v>2325016562.1610494</v>
      </c>
      <c r="AA285" s="272">
        <f t="shared" si="263"/>
        <v>2611820430.3666697</v>
      </c>
      <c r="AB285" s="272">
        <f t="shared" si="249"/>
        <v>2189945514.7111921</v>
      </c>
      <c r="AC285" s="271">
        <f t="shared" si="250"/>
        <v>2325016562.1610494</v>
      </c>
      <c r="AD285" s="271">
        <f t="shared" si="264"/>
        <v>2468418496.2638597</v>
      </c>
      <c r="AE285" s="271">
        <f t="shared" si="265"/>
        <v>2934548691.4454203</v>
      </c>
      <c r="AF285" s="271"/>
      <c r="AG285" s="33" t="str">
        <f t="shared" si="251"/>
        <v>BERTAHAP</v>
      </c>
      <c r="AH285" s="273">
        <f t="shared" si="252"/>
        <v>0</v>
      </c>
      <c r="AI285" s="274">
        <v>2</v>
      </c>
      <c r="AJ285" s="275"/>
      <c r="AK285" s="271" t="e">
        <f>IF(AJ285&gt;#REF!,"LB","KR")</f>
        <v>#REF!</v>
      </c>
      <c r="AL285" s="52">
        <f t="shared" si="253"/>
        <v>2013019000</v>
      </c>
      <c r="AM285" s="52">
        <f t="shared" si="253"/>
        <v>2268994000</v>
      </c>
      <c r="AN285" s="52">
        <f t="shared" si="253"/>
        <v>2408941000</v>
      </c>
      <c r="AO285" s="438">
        <f t="shared" si="253"/>
        <v>2557519000</v>
      </c>
      <c r="AP285" s="438">
        <f t="shared" si="254"/>
        <v>2408941000</v>
      </c>
      <c r="AQ285" s="52">
        <f t="shared" si="254"/>
        <v>2557519000</v>
      </c>
      <c r="AR285" s="52">
        <f t="shared" si="254"/>
        <v>2715261000</v>
      </c>
      <c r="AS285" s="43"/>
      <c r="AT285" s="43"/>
      <c r="AU285" s="311">
        <f t="shared" si="266"/>
        <v>-1419316.9333919995</v>
      </c>
      <c r="AV285" s="311"/>
      <c r="AW285" s="311"/>
      <c r="AX285" s="311"/>
      <c r="AY285" s="311"/>
      <c r="AZ285" s="43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65"/>
      <c r="BX285" s="43"/>
      <c r="BY285" s="43"/>
      <c r="BZ285" s="311"/>
      <c r="CA285" s="43"/>
      <c r="CB285" s="43"/>
      <c r="CC285" s="43"/>
      <c r="CD285" s="43"/>
      <c r="CE285" s="43"/>
      <c r="CF285" s="43"/>
      <c r="CG285" s="43"/>
      <c r="CH285" s="43"/>
      <c r="CI285" s="43"/>
      <c r="CJ285" s="438">
        <f t="shared" si="267"/>
        <v>2715260938.113687</v>
      </c>
      <c r="CK285" s="43">
        <f t="shared" si="268"/>
        <v>2553478000</v>
      </c>
      <c r="CL285" s="43">
        <f t="shared" si="268"/>
        <v>2710971000</v>
      </c>
      <c r="CM285" s="44">
        <f t="shared" si="255"/>
        <v>38302170</v>
      </c>
      <c r="CN285" s="44">
        <f t="shared" si="256"/>
        <v>27109710</v>
      </c>
      <c r="CO285" s="44">
        <f t="shared" si="257"/>
        <v>60223525</v>
      </c>
      <c r="CP285" s="44">
        <f t="shared" si="258"/>
        <v>53281645.833333336</v>
      </c>
      <c r="CQ285" s="43">
        <f t="shared" si="269"/>
        <v>2878177542.1869702</v>
      </c>
    </row>
    <row r="286" spans="1:95">
      <c r="A286" s="3">
        <f t="shared" si="259"/>
        <v>247</v>
      </c>
      <c r="B286" s="263">
        <v>4</v>
      </c>
      <c r="C286" s="264" t="s">
        <v>188</v>
      </c>
      <c r="D286" s="265" t="s">
        <v>38</v>
      </c>
      <c r="E286" s="266"/>
      <c r="F286" s="41" t="s">
        <v>58</v>
      </c>
      <c r="G286" s="267">
        <f t="shared" si="235"/>
        <v>101</v>
      </c>
      <c r="H286" s="267">
        <f t="shared" si="236"/>
        <v>90</v>
      </c>
      <c r="I286" s="268">
        <f t="shared" si="237"/>
        <v>27506142.120000001</v>
      </c>
      <c r="J286" s="268">
        <f t="shared" si="238"/>
        <v>1</v>
      </c>
      <c r="K286" s="269">
        <f t="shared" si="239"/>
        <v>1.06</v>
      </c>
      <c r="L286" s="270">
        <f t="shared" si="273"/>
        <v>1.0149999999999999</v>
      </c>
      <c r="M286" s="271">
        <f t="shared" si="240"/>
        <v>24729957.321963601</v>
      </c>
      <c r="N286" s="271">
        <f t="shared" si="241"/>
        <v>27874613.160593279</v>
      </c>
      <c r="O286" s="271">
        <f t="shared" si="242"/>
        <v>29593858.306908</v>
      </c>
      <c r="P286" s="271">
        <f t="shared" si="243"/>
        <v>31419142.731906071</v>
      </c>
      <c r="Q286" s="271">
        <f t="shared" si="260"/>
        <v>35294870.680630669</v>
      </c>
      <c r="R286" s="272">
        <f t="shared" si="244"/>
        <v>29593858.306908</v>
      </c>
      <c r="S286" s="271">
        <f t="shared" si="244"/>
        <v>31419142.731906071</v>
      </c>
      <c r="T286" s="271">
        <f t="shared" si="245"/>
        <v>33357006.706268378</v>
      </c>
      <c r="U286" s="271">
        <f t="shared" si="261"/>
        <v>39656063.397911087</v>
      </c>
      <c r="V286" s="271"/>
      <c r="W286" s="271">
        <f t="shared" si="246"/>
        <v>2225696158.9767241</v>
      </c>
      <c r="X286" s="271">
        <f t="shared" si="247"/>
        <v>2508715184.4533949</v>
      </c>
      <c r="Y286" s="271">
        <f t="shared" si="248"/>
        <v>2663447247.6217198</v>
      </c>
      <c r="Z286" s="272">
        <f t="shared" si="262"/>
        <v>2827722845.8715463</v>
      </c>
      <c r="AA286" s="272">
        <f t="shared" si="263"/>
        <v>3176538361.2567601</v>
      </c>
      <c r="AB286" s="272">
        <f t="shared" si="249"/>
        <v>2663447247.6217198</v>
      </c>
      <c r="AC286" s="271">
        <f t="shared" si="250"/>
        <v>2827722845.8715463</v>
      </c>
      <c r="AD286" s="271">
        <f t="shared" si="264"/>
        <v>3002130603.5641541</v>
      </c>
      <c r="AE286" s="271">
        <f t="shared" si="265"/>
        <v>3569045705.8119979</v>
      </c>
      <c r="AF286" s="271"/>
      <c r="AG286" s="33" t="str">
        <f t="shared" si="251"/>
        <v>BERTAHAP</v>
      </c>
      <c r="AH286" s="273">
        <f t="shared" si="252"/>
        <v>0</v>
      </c>
      <c r="AI286" s="274">
        <v>2</v>
      </c>
      <c r="AJ286" s="275"/>
      <c r="AK286" s="271" t="e">
        <f>IF(AJ286&gt;#REF!,"LB","KR")</f>
        <v>#REF!</v>
      </c>
      <c r="AL286" s="52">
        <f t="shared" si="253"/>
        <v>2448266000</v>
      </c>
      <c r="AM286" s="52">
        <f t="shared" si="253"/>
        <v>2759587000</v>
      </c>
      <c r="AN286" s="52">
        <f t="shared" si="253"/>
        <v>2929792000</v>
      </c>
      <c r="AO286" s="438">
        <f t="shared" si="253"/>
        <v>3110496000</v>
      </c>
      <c r="AP286" s="438">
        <f t="shared" si="254"/>
        <v>2929792000</v>
      </c>
      <c r="AQ286" s="52">
        <f t="shared" si="254"/>
        <v>3110496000</v>
      </c>
      <c r="AR286" s="52">
        <f t="shared" si="254"/>
        <v>3302344000</v>
      </c>
      <c r="AS286" s="43"/>
      <c r="AT286" s="43"/>
      <c r="AU286" s="311">
        <f t="shared" si="266"/>
        <v>-1419316.9333919995</v>
      </c>
      <c r="AV286" s="311"/>
      <c r="AW286" s="311"/>
      <c r="AX286" s="311"/>
      <c r="AY286" s="311"/>
      <c r="AZ286" s="43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65"/>
      <c r="BX286" s="43"/>
      <c r="BY286" s="43"/>
      <c r="BZ286" s="311"/>
      <c r="CA286" s="43"/>
      <c r="CB286" s="43"/>
      <c r="CC286" s="43"/>
      <c r="CD286" s="43"/>
      <c r="CE286" s="43"/>
      <c r="CF286" s="43"/>
      <c r="CG286" s="43"/>
      <c r="CH286" s="43"/>
      <c r="CI286" s="43"/>
      <c r="CJ286" s="438">
        <f t="shared" si="267"/>
        <v>3302344298.1103444</v>
      </c>
      <c r="CK286" s="43">
        <f t="shared" si="268"/>
        <v>3105580000</v>
      </c>
      <c r="CL286" s="43">
        <f t="shared" si="268"/>
        <v>3297126000</v>
      </c>
      <c r="CM286" s="44">
        <f t="shared" si="255"/>
        <v>46583700</v>
      </c>
      <c r="CN286" s="44">
        <f t="shared" si="256"/>
        <v>32971260</v>
      </c>
      <c r="CO286" s="44">
        <f t="shared" si="257"/>
        <v>73244800</v>
      </c>
      <c r="CP286" s="44">
        <f t="shared" si="258"/>
        <v>64802000</v>
      </c>
      <c r="CQ286" s="43">
        <f t="shared" si="269"/>
        <v>3500485253.0553651</v>
      </c>
    </row>
    <row r="287" spans="1:95">
      <c r="A287" s="3">
        <f t="shared" si="259"/>
        <v>248</v>
      </c>
      <c r="B287" s="263">
        <v>5</v>
      </c>
      <c r="C287" s="264" t="s">
        <v>188</v>
      </c>
      <c r="D287" s="265" t="s">
        <v>44</v>
      </c>
      <c r="E287" s="266"/>
      <c r="F287" s="41" t="s">
        <v>60</v>
      </c>
      <c r="G287" s="267">
        <f t="shared" si="235"/>
        <v>101</v>
      </c>
      <c r="H287" s="267">
        <f t="shared" si="236"/>
        <v>90</v>
      </c>
      <c r="I287" s="268">
        <f t="shared" si="237"/>
        <v>27506142.120000001</v>
      </c>
      <c r="J287" s="268">
        <f t="shared" si="238"/>
        <v>1</v>
      </c>
      <c r="K287" s="269">
        <f t="shared" si="239"/>
        <v>1.06</v>
      </c>
      <c r="L287" s="270">
        <f t="shared" si="273"/>
        <v>1.0149999999999999</v>
      </c>
      <c r="M287" s="271">
        <f t="shared" si="240"/>
        <v>24729957.321963601</v>
      </c>
      <c r="N287" s="271">
        <f t="shared" si="241"/>
        <v>27874613.160593279</v>
      </c>
      <c r="O287" s="271">
        <f t="shared" si="242"/>
        <v>29593858.306908</v>
      </c>
      <c r="P287" s="271">
        <f t="shared" si="243"/>
        <v>31419142.731906071</v>
      </c>
      <c r="Q287" s="271">
        <f t="shared" si="260"/>
        <v>35294870.680630669</v>
      </c>
      <c r="R287" s="272">
        <f t="shared" si="244"/>
        <v>29593858.306908</v>
      </c>
      <c r="S287" s="271">
        <f t="shared" si="244"/>
        <v>31419142.731906071</v>
      </c>
      <c r="T287" s="271">
        <f t="shared" si="245"/>
        <v>33357006.706268378</v>
      </c>
      <c r="U287" s="271">
        <f t="shared" si="261"/>
        <v>39656063.397911087</v>
      </c>
      <c r="V287" s="271"/>
      <c r="W287" s="271">
        <f t="shared" si="246"/>
        <v>2225696158.9767241</v>
      </c>
      <c r="X287" s="271">
        <f t="shared" si="247"/>
        <v>2508715184.4533949</v>
      </c>
      <c r="Y287" s="271">
        <f t="shared" si="248"/>
        <v>2663447247.6217198</v>
      </c>
      <c r="Z287" s="272">
        <f t="shared" si="262"/>
        <v>2827722845.8715463</v>
      </c>
      <c r="AA287" s="272">
        <f t="shared" si="263"/>
        <v>3176538361.2567601</v>
      </c>
      <c r="AB287" s="272">
        <f t="shared" si="249"/>
        <v>2663447247.6217198</v>
      </c>
      <c r="AC287" s="271">
        <f t="shared" si="250"/>
        <v>2827722845.8715463</v>
      </c>
      <c r="AD287" s="271">
        <f t="shared" si="264"/>
        <v>3002130603.5641541</v>
      </c>
      <c r="AE287" s="271">
        <f t="shared" si="265"/>
        <v>3569045705.8119979</v>
      </c>
      <c r="AF287" s="271"/>
      <c r="AG287" s="33" t="str">
        <f t="shared" si="251"/>
        <v>BERTAHAP</v>
      </c>
      <c r="AH287" s="273">
        <f t="shared" si="252"/>
        <v>0</v>
      </c>
      <c r="AI287" s="274">
        <v>2</v>
      </c>
      <c r="AJ287" s="275"/>
      <c r="AK287" s="271" t="e">
        <f>IF(AJ287&gt;#REF!,"LB","KR")</f>
        <v>#REF!</v>
      </c>
      <c r="AL287" s="52">
        <f t="shared" si="253"/>
        <v>2448266000</v>
      </c>
      <c r="AM287" s="52">
        <f t="shared" si="253"/>
        <v>2759587000</v>
      </c>
      <c r="AN287" s="52">
        <f t="shared" si="253"/>
        <v>2929792000</v>
      </c>
      <c r="AO287" s="438">
        <f t="shared" si="253"/>
        <v>3110496000</v>
      </c>
      <c r="AP287" s="438">
        <f t="shared" si="254"/>
        <v>2929792000</v>
      </c>
      <c r="AQ287" s="52">
        <f t="shared" si="254"/>
        <v>3110496000</v>
      </c>
      <c r="AR287" s="52">
        <f t="shared" si="254"/>
        <v>3302344000</v>
      </c>
      <c r="AS287" s="43"/>
      <c r="AT287" s="43"/>
      <c r="AU287" s="311">
        <f t="shared" si="266"/>
        <v>-1419316.9333919995</v>
      </c>
      <c r="AV287" s="311"/>
      <c r="AW287" s="311"/>
      <c r="AX287" s="311"/>
      <c r="AY287" s="311"/>
      <c r="AZ287" s="43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65"/>
      <c r="BX287" s="43"/>
      <c r="BY287" s="43"/>
      <c r="BZ287" s="311"/>
      <c r="CA287" s="43"/>
      <c r="CB287" s="43"/>
      <c r="CC287" s="43"/>
      <c r="CD287" s="43"/>
      <c r="CE287" s="43"/>
      <c r="CF287" s="43"/>
      <c r="CG287" s="43"/>
      <c r="CH287" s="43"/>
      <c r="CI287" s="43"/>
      <c r="CJ287" s="438">
        <f t="shared" si="267"/>
        <v>3302344298.1103444</v>
      </c>
      <c r="CK287" s="43">
        <f t="shared" si="268"/>
        <v>3105580000</v>
      </c>
      <c r="CL287" s="43">
        <f t="shared" si="268"/>
        <v>3297126000</v>
      </c>
      <c r="CM287" s="44">
        <f t="shared" si="255"/>
        <v>46583700</v>
      </c>
      <c r="CN287" s="44">
        <f t="shared" si="256"/>
        <v>32971260</v>
      </c>
      <c r="CO287" s="44">
        <f t="shared" si="257"/>
        <v>73244800</v>
      </c>
      <c r="CP287" s="44">
        <f t="shared" si="258"/>
        <v>64802000</v>
      </c>
      <c r="CQ287" s="43">
        <f t="shared" si="269"/>
        <v>3500485253.0553651</v>
      </c>
    </row>
    <row r="288" spans="1:95">
      <c r="A288" s="3">
        <f t="shared" si="259"/>
        <v>249</v>
      </c>
      <c r="B288" s="263">
        <v>6</v>
      </c>
      <c r="C288" s="264" t="s">
        <v>188</v>
      </c>
      <c r="D288" s="299">
        <v>11</v>
      </c>
      <c r="E288" s="266"/>
      <c r="F288" s="41" t="s">
        <v>62</v>
      </c>
      <c r="G288" s="267">
        <f t="shared" si="235"/>
        <v>101</v>
      </c>
      <c r="H288" s="267">
        <f t="shared" si="236"/>
        <v>90</v>
      </c>
      <c r="I288" s="268">
        <f t="shared" si="237"/>
        <v>27506142.120000001</v>
      </c>
      <c r="J288" s="268">
        <f t="shared" si="238"/>
        <v>1</v>
      </c>
      <c r="K288" s="269">
        <f t="shared" si="239"/>
        <v>1.06</v>
      </c>
      <c r="L288" s="270">
        <f t="shared" si="273"/>
        <v>1.0149999999999999</v>
      </c>
      <c r="M288" s="271">
        <f t="shared" si="240"/>
        <v>24729957.321963601</v>
      </c>
      <c r="N288" s="271">
        <f t="shared" si="241"/>
        <v>27874613.160593279</v>
      </c>
      <c r="O288" s="271">
        <f t="shared" si="242"/>
        <v>29593858.306908</v>
      </c>
      <c r="P288" s="271">
        <f t="shared" si="243"/>
        <v>31419142.731906071</v>
      </c>
      <c r="Q288" s="271">
        <f t="shared" si="260"/>
        <v>35294870.680630669</v>
      </c>
      <c r="R288" s="272">
        <f t="shared" si="244"/>
        <v>29593858.306908</v>
      </c>
      <c r="S288" s="271">
        <f t="shared" si="244"/>
        <v>31419142.731906071</v>
      </c>
      <c r="T288" s="271">
        <f t="shared" si="245"/>
        <v>33357006.706268378</v>
      </c>
      <c r="U288" s="271">
        <f t="shared" si="261"/>
        <v>39656063.397911087</v>
      </c>
      <c r="V288" s="271"/>
      <c r="W288" s="271">
        <f t="shared" si="246"/>
        <v>2225696158.9767241</v>
      </c>
      <c r="X288" s="271">
        <f t="shared" si="247"/>
        <v>2508715184.4533949</v>
      </c>
      <c r="Y288" s="271">
        <f t="shared" si="248"/>
        <v>2663447247.6217198</v>
      </c>
      <c r="Z288" s="272">
        <f t="shared" si="262"/>
        <v>2827722845.8715463</v>
      </c>
      <c r="AA288" s="272">
        <f t="shared" si="263"/>
        <v>3176538361.2567601</v>
      </c>
      <c r="AB288" s="272">
        <f t="shared" si="249"/>
        <v>2663447247.6217198</v>
      </c>
      <c r="AC288" s="271">
        <f t="shared" si="250"/>
        <v>2827722845.8715463</v>
      </c>
      <c r="AD288" s="271">
        <f t="shared" si="264"/>
        <v>3002130603.5641541</v>
      </c>
      <c r="AE288" s="271">
        <f t="shared" si="265"/>
        <v>3569045705.8119979</v>
      </c>
      <c r="AF288" s="271"/>
      <c r="AG288" s="33" t="str">
        <f t="shared" si="251"/>
        <v>BERTAHAP</v>
      </c>
      <c r="AH288" s="273">
        <f t="shared" si="252"/>
        <v>0</v>
      </c>
      <c r="AI288" s="274">
        <v>2</v>
      </c>
      <c r="AJ288" s="275"/>
      <c r="AK288" s="271" t="e">
        <f>IF(AJ288&gt;#REF!,"LB","KR")</f>
        <v>#REF!</v>
      </c>
      <c r="AL288" s="52">
        <f t="shared" si="253"/>
        <v>2448266000</v>
      </c>
      <c r="AM288" s="52">
        <f t="shared" si="253"/>
        <v>2759587000</v>
      </c>
      <c r="AN288" s="52">
        <f t="shared" si="253"/>
        <v>2929792000</v>
      </c>
      <c r="AO288" s="438">
        <f t="shared" si="253"/>
        <v>3110496000</v>
      </c>
      <c r="AP288" s="438">
        <f t="shared" si="254"/>
        <v>2929792000</v>
      </c>
      <c r="AQ288" s="52">
        <f t="shared" si="254"/>
        <v>3110496000</v>
      </c>
      <c r="AR288" s="52">
        <f t="shared" si="254"/>
        <v>3302344000</v>
      </c>
      <c r="AS288" s="43"/>
      <c r="AT288" s="43"/>
      <c r="AU288" s="311">
        <f t="shared" si="266"/>
        <v>-1419316.9333919995</v>
      </c>
      <c r="AV288" s="311"/>
      <c r="AW288" s="311"/>
      <c r="AX288" s="311"/>
      <c r="AY288" s="311"/>
      <c r="AZ288" s="43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65"/>
      <c r="BX288" s="43"/>
      <c r="BY288" s="43"/>
      <c r="BZ288" s="311"/>
      <c r="CA288" s="43"/>
      <c r="CB288" s="43"/>
      <c r="CC288" s="43"/>
      <c r="CD288" s="43"/>
      <c r="CE288" s="43"/>
      <c r="CF288" s="43"/>
      <c r="CG288" s="43"/>
      <c r="CH288" s="43"/>
      <c r="CI288" s="43"/>
      <c r="CJ288" s="438">
        <f t="shared" si="267"/>
        <v>3302344298.1103444</v>
      </c>
      <c r="CK288" s="43">
        <f t="shared" si="268"/>
        <v>3105580000</v>
      </c>
      <c r="CL288" s="43">
        <f t="shared" si="268"/>
        <v>3297126000</v>
      </c>
      <c r="CM288" s="44">
        <f t="shared" si="255"/>
        <v>46583700</v>
      </c>
      <c r="CN288" s="44">
        <f t="shared" si="256"/>
        <v>32971260</v>
      </c>
      <c r="CO288" s="44">
        <f t="shared" si="257"/>
        <v>73244800</v>
      </c>
      <c r="CP288" s="44">
        <f t="shared" si="258"/>
        <v>64802000</v>
      </c>
      <c r="CQ288" s="43">
        <f t="shared" si="269"/>
        <v>3500485253.0553651</v>
      </c>
    </row>
    <row r="289" spans="1:95">
      <c r="A289" s="3">
        <f t="shared" si="259"/>
        <v>250</v>
      </c>
      <c r="B289" s="263">
        <v>7</v>
      </c>
      <c r="C289" s="264" t="s">
        <v>188</v>
      </c>
      <c r="D289" s="299">
        <v>15</v>
      </c>
      <c r="E289" s="266"/>
      <c r="F289" s="41" t="s">
        <v>64</v>
      </c>
      <c r="G289" s="267">
        <f t="shared" si="235"/>
        <v>101</v>
      </c>
      <c r="H289" s="267">
        <f t="shared" si="236"/>
        <v>90</v>
      </c>
      <c r="I289" s="268">
        <f t="shared" si="237"/>
        <v>27506142.120000001</v>
      </c>
      <c r="J289" s="268">
        <f t="shared" si="238"/>
        <v>1</v>
      </c>
      <c r="K289" s="269">
        <f t="shared" si="239"/>
        <v>1.06</v>
      </c>
      <c r="L289" s="270">
        <f t="shared" si="273"/>
        <v>1.0149999999999999</v>
      </c>
      <c r="M289" s="271">
        <f t="shared" si="240"/>
        <v>24729957.321963601</v>
      </c>
      <c r="N289" s="271">
        <f t="shared" si="241"/>
        <v>27874613.160593279</v>
      </c>
      <c r="O289" s="271">
        <f t="shared" si="242"/>
        <v>29593858.306908</v>
      </c>
      <c r="P289" s="271">
        <f t="shared" si="243"/>
        <v>31419142.731906071</v>
      </c>
      <c r="Q289" s="271">
        <f t="shared" si="260"/>
        <v>35294870.680630669</v>
      </c>
      <c r="R289" s="272">
        <f t="shared" si="244"/>
        <v>29593858.306908</v>
      </c>
      <c r="S289" s="271">
        <f t="shared" si="244"/>
        <v>31419142.731906071</v>
      </c>
      <c r="T289" s="271">
        <f t="shared" si="245"/>
        <v>33357006.706268378</v>
      </c>
      <c r="U289" s="271">
        <f t="shared" si="261"/>
        <v>39656063.397911087</v>
      </c>
      <c r="V289" s="271"/>
      <c r="W289" s="271">
        <f t="shared" si="246"/>
        <v>2225696158.9767241</v>
      </c>
      <c r="X289" s="271">
        <f t="shared" si="247"/>
        <v>2508715184.4533949</v>
      </c>
      <c r="Y289" s="271">
        <f t="shared" si="248"/>
        <v>2663447247.6217198</v>
      </c>
      <c r="Z289" s="272">
        <f t="shared" si="262"/>
        <v>2827722845.8715463</v>
      </c>
      <c r="AA289" s="272">
        <f t="shared" si="263"/>
        <v>3176538361.2567601</v>
      </c>
      <c r="AB289" s="272">
        <f t="shared" si="249"/>
        <v>2663447247.6217198</v>
      </c>
      <c r="AC289" s="271">
        <f t="shared" si="250"/>
        <v>2827722845.8715463</v>
      </c>
      <c r="AD289" s="271">
        <f t="shared" si="264"/>
        <v>3002130603.5641541</v>
      </c>
      <c r="AE289" s="271">
        <f t="shared" si="265"/>
        <v>3569045705.8119979</v>
      </c>
      <c r="AF289" s="271"/>
      <c r="AG289" s="33" t="str">
        <f t="shared" si="251"/>
        <v>BERTAHAP</v>
      </c>
      <c r="AH289" s="273">
        <f t="shared" si="252"/>
        <v>0</v>
      </c>
      <c r="AI289" s="274">
        <v>2</v>
      </c>
      <c r="AJ289" s="275"/>
      <c r="AK289" s="271" t="e">
        <f>IF(AJ289&gt;#REF!,"LB","KR")</f>
        <v>#REF!</v>
      </c>
      <c r="AL289" s="52">
        <f t="shared" si="253"/>
        <v>2448266000</v>
      </c>
      <c r="AM289" s="52">
        <f t="shared" si="253"/>
        <v>2759587000</v>
      </c>
      <c r="AN289" s="52">
        <f t="shared" si="253"/>
        <v>2929792000</v>
      </c>
      <c r="AO289" s="438">
        <f t="shared" si="253"/>
        <v>3110496000</v>
      </c>
      <c r="AP289" s="438">
        <f t="shared" si="254"/>
        <v>2929792000</v>
      </c>
      <c r="AQ289" s="52">
        <f t="shared" si="254"/>
        <v>3110496000</v>
      </c>
      <c r="AR289" s="52">
        <f t="shared" si="254"/>
        <v>3302344000</v>
      </c>
      <c r="AS289" s="43"/>
      <c r="AT289" s="43"/>
      <c r="AU289" s="311">
        <f t="shared" si="266"/>
        <v>-1419316.9333919995</v>
      </c>
      <c r="AV289" s="311"/>
      <c r="AW289" s="311"/>
      <c r="AX289" s="311"/>
      <c r="AY289" s="311"/>
      <c r="AZ289" s="43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65"/>
      <c r="BX289" s="43"/>
      <c r="BY289" s="43"/>
      <c r="BZ289" s="311"/>
      <c r="CA289" s="43"/>
      <c r="CB289" s="43"/>
      <c r="CC289" s="43"/>
      <c r="CD289" s="43"/>
      <c r="CE289" s="43"/>
      <c r="CF289" s="43"/>
      <c r="CG289" s="43"/>
      <c r="CH289" s="43"/>
      <c r="CI289" s="43"/>
      <c r="CJ289" s="438">
        <f t="shared" si="267"/>
        <v>3302344298.1103444</v>
      </c>
      <c r="CK289" s="43">
        <f t="shared" si="268"/>
        <v>3105580000</v>
      </c>
      <c r="CL289" s="43">
        <f t="shared" si="268"/>
        <v>3297126000</v>
      </c>
      <c r="CM289" s="44">
        <f t="shared" si="255"/>
        <v>46583700</v>
      </c>
      <c r="CN289" s="44">
        <f t="shared" si="256"/>
        <v>32971260</v>
      </c>
      <c r="CO289" s="44">
        <f t="shared" si="257"/>
        <v>73244800</v>
      </c>
      <c r="CP289" s="44">
        <f t="shared" si="258"/>
        <v>64802000</v>
      </c>
      <c r="CQ289" s="43">
        <f t="shared" si="269"/>
        <v>3500485253.0553651</v>
      </c>
    </row>
    <row r="290" spans="1:95">
      <c r="A290" s="3">
        <f t="shared" si="259"/>
        <v>251</v>
      </c>
      <c r="B290" s="263">
        <v>8</v>
      </c>
      <c r="C290" s="264" t="s">
        <v>188</v>
      </c>
      <c r="D290" s="299">
        <v>17</v>
      </c>
      <c r="E290" s="266"/>
      <c r="F290" s="41" t="s">
        <v>67</v>
      </c>
      <c r="G290" s="267">
        <f t="shared" si="235"/>
        <v>85</v>
      </c>
      <c r="H290" s="267">
        <f t="shared" si="236"/>
        <v>74</v>
      </c>
      <c r="I290" s="268">
        <f t="shared" si="237"/>
        <v>27506142.120000001</v>
      </c>
      <c r="J290" s="268">
        <f t="shared" si="238"/>
        <v>1</v>
      </c>
      <c r="K290" s="269">
        <f t="shared" si="239"/>
        <v>1.06</v>
      </c>
      <c r="L290" s="270">
        <f t="shared" si="273"/>
        <v>1.0149999999999999</v>
      </c>
      <c r="M290" s="271">
        <f t="shared" si="240"/>
        <v>24729957.321963601</v>
      </c>
      <c r="N290" s="271">
        <f t="shared" si="241"/>
        <v>27874613.160593279</v>
      </c>
      <c r="O290" s="271">
        <f t="shared" si="242"/>
        <v>29593858.306908</v>
      </c>
      <c r="P290" s="271">
        <f t="shared" si="243"/>
        <v>31419142.731906071</v>
      </c>
      <c r="Q290" s="271">
        <f t="shared" si="260"/>
        <v>35294870.680630669</v>
      </c>
      <c r="R290" s="272">
        <f t="shared" si="244"/>
        <v>29593858.306908</v>
      </c>
      <c r="S290" s="271">
        <f t="shared" si="244"/>
        <v>31419142.731906071</v>
      </c>
      <c r="T290" s="271">
        <f t="shared" si="245"/>
        <v>33357006.706268378</v>
      </c>
      <c r="U290" s="271">
        <f t="shared" si="261"/>
        <v>39656063.397911087</v>
      </c>
      <c r="V290" s="271"/>
      <c r="W290" s="271">
        <f t="shared" si="246"/>
        <v>1830016841.8253064</v>
      </c>
      <c r="X290" s="271">
        <f t="shared" si="247"/>
        <v>2062721373.8839025</v>
      </c>
      <c r="Y290" s="271">
        <f t="shared" si="248"/>
        <v>2189945514.7111921</v>
      </c>
      <c r="Z290" s="272">
        <f t="shared" si="262"/>
        <v>2325016562.1610494</v>
      </c>
      <c r="AA290" s="272">
        <f t="shared" si="263"/>
        <v>2611820430.3666697</v>
      </c>
      <c r="AB290" s="272">
        <f t="shared" si="249"/>
        <v>2189945514.7111921</v>
      </c>
      <c r="AC290" s="271">
        <f t="shared" si="250"/>
        <v>2325016562.1610494</v>
      </c>
      <c r="AD290" s="271">
        <f t="shared" si="264"/>
        <v>2468418496.2638597</v>
      </c>
      <c r="AE290" s="271">
        <f t="shared" si="265"/>
        <v>2934548691.4454203</v>
      </c>
      <c r="AF290" s="271"/>
      <c r="AG290" s="33" t="str">
        <f t="shared" si="251"/>
        <v>BERTAHAP</v>
      </c>
      <c r="AH290" s="273">
        <f t="shared" si="252"/>
        <v>0</v>
      </c>
      <c r="AI290" s="274">
        <v>2</v>
      </c>
      <c r="AJ290" s="275"/>
      <c r="AK290" s="271" t="e">
        <f>IF(AJ290&gt;#REF!,"LB","KR")</f>
        <v>#REF!</v>
      </c>
      <c r="AL290" s="52">
        <f t="shared" si="253"/>
        <v>2013019000</v>
      </c>
      <c r="AM290" s="52">
        <f t="shared" si="253"/>
        <v>2268994000</v>
      </c>
      <c r="AN290" s="52">
        <f t="shared" si="253"/>
        <v>2408941000</v>
      </c>
      <c r="AO290" s="438">
        <f t="shared" si="253"/>
        <v>2557519000</v>
      </c>
      <c r="AP290" s="438">
        <f t="shared" si="254"/>
        <v>2408941000</v>
      </c>
      <c r="AQ290" s="52">
        <f t="shared" si="254"/>
        <v>2557519000</v>
      </c>
      <c r="AR290" s="52">
        <f t="shared" si="254"/>
        <v>2715261000</v>
      </c>
      <c r="AS290" s="43"/>
      <c r="AT290" s="43"/>
      <c r="AU290" s="311">
        <f t="shared" si="266"/>
        <v>-1419316.9333919995</v>
      </c>
      <c r="AV290" s="311"/>
      <c r="AW290" s="311"/>
      <c r="AX290" s="311"/>
      <c r="AY290" s="311"/>
      <c r="AZ290" s="43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65"/>
      <c r="BX290" s="43"/>
      <c r="BY290" s="43"/>
      <c r="BZ290" s="311"/>
      <c r="CA290" s="43"/>
      <c r="CB290" s="43"/>
      <c r="CC290" s="43"/>
      <c r="CD290" s="43"/>
      <c r="CE290" s="43"/>
      <c r="CF290" s="43"/>
      <c r="CG290" s="43"/>
      <c r="CH290" s="43"/>
      <c r="CI290" s="43"/>
      <c r="CJ290" s="438">
        <f t="shared" si="267"/>
        <v>2715260938.113687</v>
      </c>
      <c r="CK290" s="43">
        <f t="shared" si="268"/>
        <v>2553478000</v>
      </c>
      <c r="CL290" s="43">
        <f t="shared" si="268"/>
        <v>2710971000</v>
      </c>
      <c r="CM290" s="44">
        <f t="shared" si="255"/>
        <v>38302170</v>
      </c>
      <c r="CN290" s="44">
        <f t="shared" si="256"/>
        <v>27109710</v>
      </c>
      <c r="CO290" s="44">
        <f t="shared" si="257"/>
        <v>60223525</v>
      </c>
      <c r="CP290" s="44">
        <f t="shared" si="258"/>
        <v>53281645.833333336</v>
      </c>
      <c r="CQ290" s="43">
        <f t="shared" si="269"/>
        <v>2878177542.1869702</v>
      </c>
    </row>
    <row r="291" spans="1:95">
      <c r="A291" s="3">
        <f t="shared" si="259"/>
        <v>252</v>
      </c>
      <c r="B291" s="263">
        <v>9</v>
      </c>
      <c r="C291" s="264" t="s">
        <v>188</v>
      </c>
      <c r="D291" s="299">
        <v>19</v>
      </c>
      <c r="E291" s="266"/>
      <c r="F291" s="41" t="s">
        <v>78</v>
      </c>
      <c r="G291" s="267">
        <f t="shared" si="235"/>
        <v>138</v>
      </c>
      <c r="H291" s="267">
        <f t="shared" si="236"/>
        <v>120</v>
      </c>
      <c r="I291" s="268">
        <f t="shared" si="237"/>
        <v>27506142.120000001</v>
      </c>
      <c r="J291" s="268">
        <f t="shared" si="238"/>
        <v>1</v>
      </c>
      <c r="K291" s="269">
        <f t="shared" si="239"/>
        <v>1.06</v>
      </c>
      <c r="L291" s="270">
        <f t="shared" si="273"/>
        <v>1.0149999999999999</v>
      </c>
      <c r="M291" s="271">
        <f t="shared" si="240"/>
        <v>24729957.321963601</v>
      </c>
      <c r="N291" s="271">
        <f t="shared" si="241"/>
        <v>27874613.160593279</v>
      </c>
      <c r="O291" s="271">
        <f t="shared" si="242"/>
        <v>29593858.306908</v>
      </c>
      <c r="P291" s="271">
        <f t="shared" si="243"/>
        <v>31419142.731906071</v>
      </c>
      <c r="Q291" s="271">
        <f t="shared" si="260"/>
        <v>35294870.680630669</v>
      </c>
      <c r="R291" s="272">
        <f t="shared" si="244"/>
        <v>29593858.306908</v>
      </c>
      <c r="S291" s="271">
        <f t="shared" si="244"/>
        <v>31419142.731906071</v>
      </c>
      <c r="T291" s="271">
        <f t="shared" si="245"/>
        <v>33357006.706268378</v>
      </c>
      <c r="U291" s="271">
        <f t="shared" si="261"/>
        <v>39656063.397911087</v>
      </c>
      <c r="V291" s="271"/>
      <c r="W291" s="271">
        <f t="shared" si="246"/>
        <v>2967594878.635632</v>
      </c>
      <c r="X291" s="271">
        <f t="shared" si="247"/>
        <v>3344953579.2711935</v>
      </c>
      <c r="Y291" s="271">
        <f t="shared" si="248"/>
        <v>3551262996.8289599</v>
      </c>
      <c r="Z291" s="272">
        <f t="shared" si="262"/>
        <v>3770297127.8287287</v>
      </c>
      <c r="AA291" s="272">
        <f t="shared" si="263"/>
        <v>4235384481.6756802</v>
      </c>
      <c r="AB291" s="272">
        <f t="shared" si="249"/>
        <v>3551262996.8289599</v>
      </c>
      <c r="AC291" s="271">
        <f t="shared" si="250"/>
        <v>3770297127.8287287</v>
      </c>
      <c r="AD291" s="271">
        <f t="shared" si="264"/>
        <v>4002840804.7522054</v>
      </c>
      <c r="AE291" s="271">
        <f t="shared" si="265"/>
        <v>4758727607.7493305</v>
      </c>
      <c r="AF291" s="271"/>
      <c r="AG291" s="33" t="str">
        <f t="shared" si="251"/>
        <v>BERTAHAP</v>
      </c>
      <c r="AH291" s="273">
        <f t="shared" si="252"/>
        <v>0</v>
      </c>
      <c r="AI291" s="274">
        <v>2</v>
      </c>
      <c r="AJ291" s="275"/>
      <c r="AK291" s="271" t="e">
        <f>IF(AJ291&gt;#REF!,"LB","KR")</f>
        <v>#REF!</v>
      </c>
      <c r="AL291" s="52">
        <f t="shared" si="253"/>
        <v>3264355000</v>
      </c>
      <c r="AM291" s="52">
        <f t="shared" si="253"/>
        <v>3679449000</v>
      </c>
      <c r="AN291" s="52">
        <f t="shared" si="253"/>
        <v>3906390000</v>
      </c>
      <c r="AO291" s="438">
        <f t="shared" si="253"/>
        <v>4147327000</v>
      </c>
      <c r="AP291" s="438">
        <f t="shared" si="254"/>
        <v>3906390000</v>
      </c>
      <c r="AQ291" s="52">
        <f t="shared" si="254"/>
        <v>4147327000</v>
      </c>
      <c r="AR291" s="52">
        <f t="shared" si="254"/>
        <v>4403125000</v>
      </c>
      <c r="AS291" s="43"/>
      <c r="AT291" s="43"/>
      <c r="AU291" s="311">
        <f t="shared" si="266"/>
        <v>-1419316.9333919995</v>
      </c>
      <c r="AV291" s="311"/>
      <c r="AW291" s="311"/>
      <c r="AX291" s="311"/>
      <c r="AY291" s="311"/>
      <c r="AZ291" s="43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65"/>
      <c r="BX291" s="43"/>
      <c r="BY291" s="43"/>
      <c r="BZ291" s="311"/>
      <c r="CA291" s="43"/>
      <c r="CB291" s="43"/>
      <c r="CC291" s="43"/>
      <c r="CD291" s="43"/>
      <c r="CE291" s="43"/>
      <c r="CF291" s="43"/>
      <c r="CG291" s="43"/>
      <c r="CH291" s="43"/>
      <c r="CI291" s="43"/>
      <c r="CJ291" s="438">
        <f t="shared" si="267"/>
        <v>4403124669.1360741</v>
      </c>
      <c r="CK291" s="43">
        <f t="shared" si="268"/>
        <v>4140774000</v>
      </c>
      <c r="CL291" s="43">
        <f t="shared" si="268"/>
        <v>4396167000</v>
      </c>
      <c r="CM291" s="44">
        <f t="shared" si="255"/>
        <v>62111610</v>
      </c>
      <c r="CN291" s="44">
        <f t="shared" si="256"/>
        <v>43961670</v>
      </c>
      <c r="CO291" s="44">
        <f t="shared" si="257"/>
        <v>97659750</v>
      </c>
      <c r="CP291" s="44">
        <f t="shared" si="258"/>
        <v>86402645.833333328</v>
      </c>
      <c r="CQ291" s="43">
        <f t="shared" si="269"/>
        <v>4667312609.0627546</v>
      </c>
    </row>
    <row r="292" spans="1:95">
      <c r="A292" s="3">
        <f t="shared" si="259"/>
        <v>253</v>
      </c>
      <c r="B292" s="263">
        <v>10</v>
      </c>
      <c r="C292" s="264" t="s">
        <v>188</v>
      </c>
      <c r="D292" s="299">
        <v>21</v>
      </c>
      <c r="E292" s="266"/>
      <c r="F292" s="41" t="s">
        <v>84</v>
      </c>
      <c r="G292" s="267">
        <f t="shared" si="235"/>
        <v>132</v>
      </c>
      <c r="H292" s="267">
        <f t="shared" si="236"/>
        <v>112</v>
      </c>
      <c r="I292" s="268">
        <f t="shared" si="237"/>
        <v>27506142.120000001</v>
      </c>
      <c r="J292" s="268">
        <f t="shared" si="238"/>
        <v>3</v>
      </c>
      <c r="K292" s="269">
        <f t="shared" si="239"/>
        <v>1.1000000000000001</v>
      </c>
      <c r="L292" s="270">
        <f t="shared" si="273"/>
        <v>1.0149999999999999</v>
      </c>
      <c r="M292" s="271">
        <f t="shared" si="240"/>
        <v>25663163.258641474</v>
      </c>
      <c r="N292" s="271">
        <f t="shared" si="241"/>
        <v>28926485.355332647</v>
      </c>
      <c r="O292" s="271">
        <f t="shared" si="242"/>
        <v>30710607.67698</v>
      </c>
      <c r="P292" s="271">
        <f t="shared" si="243"/>
        <v>32604770.759525169</v>
      </c>
      <c r="Q292" s="271">
        <f t="shared" si="260"/>
        <v>36626752.593107298</v>
      </c>
      <c r="R292" s="272">
        <f t="shared" si="244"/>
        <v>30710607.67698</v>
      </c>
      <c r="S292" s="271">
        <f t="shared" si="244"/>
        <v>32604770.759525169</v>
      </c>
      <c r="T292" s="271">
        <f t="shared" si="245"/>
        <v>34615761.676316239</v>
      </c>
      <c r="U292" s="271">
        <f t="shared" si="261"/>
        <v>41152518.620473772</v>
      </c>
      <c r="V292" s="271"/>
      <c r="W292" s="271">
        <f t="shared" si="246"/>
        <v>2874274284.967845</v>
      </c>
      <c r="X292" s="271">
        <f t="shared" si="247"/>
        <v>3239766359.7972565</v>
      </c>
      <c r="Y292" s="271">
        <f t="shared" si="248"/>
        <v>3439588059.8217602</v>
      </c>
      <c r="Z292" s="272">
        <f t="shared" si="262"/>
        <v>3651734325.0668187</v>
      </c>
      <c r="AA292" s="272">
        <f t="shared" si="263"/>
        <v>4102196290.4280176</v>
      </c>
      <c r="AB292" s="272">
        <f t="shared" si="249"/>
        <v>3439588059.8217602</v>
      </c>
      <c r="AC292" s="271">
        <f t="shared" si="250"/>
        <v>3651734325.0668187</v>
      </c>
      <c r="AD292" s="271">
        <f t="shared" si="264"/>
        <v>3876965307.7474189</v>
      </c>
      <c r="AE292" s="271">
        <f t="shared" si="265"/>
        <v>4609082085.493063</v>
      </c>
      <c r="AF292" s="271"/>
      <c r="AG292" s="33" t="str">
        <f t="shared" si="251"/>
        <v>BERTAHAP</v>
      </c>
      <c r="AH292" s="273">
        <f t="shared" si="252"/>
        <v>0</v>
      </c>
      <c r="AI292" s="274">
        <v>2</v>
      </c>
      <c r="AJ292" s="275"/>
      <c r="AK292" s="271" t="e">
        <f>IF(AJ292&gt;#REF!,"LB","KR")</f>
        <v>#REF!</v>
      </c>
      <c r="AL292" s="52">
        <f t="shared" si="253"/>
        <v>3161702000</v>
      </c>
      <c r="AM292" s="52">
        <f t="shared" si="253"/>
        <v>3563743000</v>
      </c>
      <c r="AN292" s="52">
        <f t="shared" si="253"/>
        <v>3783547000</v>
      </c>
      <c r="AO292" s="438">
        <f t="shared" si="253"/>
        <v>4016908000</v>
      </c>
      <c r="AP292" s="438">
        <f t="shared" si="254"/>
        <v>3783547000</v>
      </c>
      <c r="AQ292" s="52">
        <f t="shared" si="254"/>
        <v>4016908000</v>
      </c>
      <c r="AR292" s="52">
        <f t="shared" si="254"/>
        <v>4264662000</v>
      </c>
      <c r="AS292" s="43"/>
      <c r="AT292" s="43"/>
      <c r="AU292" s="311">
        <f t="shared" si="266"/>
        <v>-302567.56331999972</v>
      </c>
      <c r="AV292" s="311"/>
      <c r="AW292" s="311"/>
      <c r="AX292" s="311"/>
      <c r="AY292" s="311"/>
      <c r="AZ292" s="43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65"/>
      <c r="BX292" s="43"/>
      <c r="BY292" s="43"/>
      <c r="BZ292" s="311"/>
      <c r="CA292" s="43"/>
      <c r="CB292" s="43"/>
      <c r="CC292" s="43"/>
      <c r="CD292" s="43"/>
      <c r="CE292" s="43"/>
      <c r="CF292" s="43"/>
      <c r="CG292" s="43"/>
      <c r="CH292" s="43"/>
      <c r="CI292" s="43"/>
      <c r="CJ292" s="438">
        <f t="shared" si="267"/>
        <v>4264661722.7071915</v>
      </c>
      <c r="CK292" s="43">
        <f t="shared" si="268"/>
        <v>4010560000</v>
      </c>
      <c r="CL292" s="43">
        <f t="shared" si="268"/>
        <v>4257923000</v>
      </c>
      <c r="CM292" s="44">
        <f t="shared" si="255"/>
        <v>60158400</v>
      </c>
      <c r="CN292" s="44">
        <f t="shared" si="256"/>
        <v>42579230</v>
      </c>
      <c r="CO292" s="44">
        <f t="shared" si="257"/>
        <v>94588675</v>
      </c>
      <c r="CP292" s="44">
        <f t="shared" si="258"/>
        <v>83685583.333333328</v>
      </c>
      <c r="CQ292" s="43">
        <f t="shared" si="269"/>
        <v>4520542032.7112942</v>
      </c>
    </row>
    <row r="293" spans="1:95">
      <c r="A293" s="3">
        <f t="shared" si="259"/>
        <v>254</v>
      </c>
      <c r="B293" s="263">
        <v>1</v>
      </c>
      <c r="C293" s="264" t="s">
        <v>189</v>
      </c>
      <c r="D293" s="265" t="s">
        <v>19</v>
      </c>
      <c r="E293" s="266"/>
      <c r="F293" s="41" t="s">
        <v>72</v>
      </c>
      <c r="G293" s="267">
        <f t="shared" si="235"/>
        <v>175</v>
      </c>
      <c r="H293" s="267">
        <f t="shared" si="236"/>
        <v>156</v>
      </c>
      <c r="I293" s="268">
        <f t="shared" si="237"/>
        <v>27506142.120000001</v>
      </c>
      <c r="J293" s="268">
        <f t="shared" si="238"/>
        <v>5</v>
      </c>
      <c r="K293" s="269">
        <f t="shared" si="239"/>
        <v>1.08</v>
      </c>
      <c r="L293" s="270">
        <f t="shared" si="273"/>
        <v>1.0149999999999999</v>
      </c>
      <c r="M293" s="271">
        <f t="shared" si="240"/>
        <v>25196560.290302537</v>
      </c>
      <c r="N293" s="271">
        <f t="shared" si="241"/>
        <v>28400549.257962964</v>
      </c>
      <c r="O293" s="271">
        <f t="shared" si="242"/>
        <v>30152232.991944</v>
      </c>
      <c r="P293" s="271">
        <f t="shared" si="243"/>
        <v>32011956.745715622</v>
      </c>
      <c r="Q293" s="271">
        <f t="shared" si="260"/>
        <v>35960811.636868991</v>
      </c>
      <c r="R293" s="272">
        <f t="shared" si="244"/>
        <v>30152232.991944</v>
      </c>
      <c r="S293" s="271">
        <f t="shared" si="244"/>
        <v>32011956.745715622</v>
      </c>
      <c r="T293" s="271">
        <f t="shared" si="245"/>
        <v>33986384.191292308</v>
      </c>
      <c r="U293" s="271">
        <f t="shared" si="261"/>
        <v>40404291.009192429</v>
      </c>
      <c r="V293" s="271"/>
      <c r="W293" s="271">
        <f t="shared" si="246"/>
        <v>3930663405.2871957</v>
      </c>
      <c r="X293" s="271">
        <f t="shared" si="247"/>
        <v>4430485684.2422228</v>
      </c>
      <c r="Y293" s="271">
        <f t="shared" si="248"/>
        <v>4703748346.7432642</v>
      </c>
      <c r="Z293" s="272">
        <f t="shared" si="262"/>
        <v>4993865252.3316374</v>
      </c>
      <c r="AA293" s="272">
        <f t="shared" si="263"/>
        <v>5609886615.3515625</v>
      </c>
      <c r="AB293" s="272">
        <f t="shared" si="249"/>
        <v>4703748346.7432642</v>
      </c>
      <c r="AC293" s="271">
        <f t="shared" si="250"/>
        <v>4993865252.3316374</v>
      </c>
      <c r="AD293" s="271">
        <f t="shared" si="264"/>
        <v>5301875933.8416004</v>
      </c>
      <c r="AE293" s="271">
        <f t="shared" si="265"/>
        <v>6303069397.4340191</v>
      </c>
      <c r="AF293" s="271"/>
      <c r="AG293" s="33" t="str">
        <f t="shared" si="251"/>
        <v>BERTAHAP</v>
      </c>
      <c r="AH293" s="273">
        <f t="shared" si="252"/>
        <v>0</v>
      </c>
      <c r="AI293" s="274">
        <v>2</v>
      </c>
      <c r="AJ293" s="275"/>
      <c r="AK293" s="271" t="e">
        <f>IF(AJ293&gt;#REF!,"LB","KR")</f>
        <v>#REF!</v>
      </c>
      <c r="AL293" s="52">
        <f t="shared" si="253"/>
        <v>4323730000</v>
      </c>
      <c r="AM293" s="52">
        <f t="shared" si="253"/>
        <v>4873535000</v>
      </c>
      <c r="AN293" s="52">
        <f t="shared" si="253"/>
        <v>5174124000</v>
      </c>
      <c r="AO293" s="438">
        <f t="shared" si="253"/>
        <v>5493252000</v>
      </c>
      <c r="AP293" s="438">
        <f t="shared" si="254"/>
        <v>5174124000</v>
      </c>
      <c r="AQ293" s="52">
        <f t="shared" si="254"/>
        <v>5493252000</v>
      </c>
      <c r="AR293" s="52">
        <f t="shared" si="254"/>
        <v>5832064000</v>
      </c>
      <c r="AS293" s="43"/>
      <c r="AT293" s="43"/>
      <c r="AU293" s="311">
        <f t="shared" si="266"/>
        <v>-860942.24835599959</v>
      </c>
      <c r="AV293" s="311"/>
      <c r="AW293" s="311"/>
      <c r="AX293" s="311"/>
      <c r="AY293" s="311"/>
      <c r="AZ293" s="43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65"/>
      <c r="BX293" s="43"/>
      <c r="BY293" s="43"/>
      <c r="BZ293" s="311"/>
      <c r="CA293" s="43"/>
      <c r="CB293" s="43"/>
      <c r="CC293" s="43"/>
      <c r="CD293" s="43"/>
      <c r="CE293" s="43"/>
      <c r="CF293" s="43"/>
      <c r="CG293" s="43"/>
      <c r="CH293" s="43"/>
      <c r="CI293" s="43"/>
      <c r="CJ293" s="438">
        <f t="shared" si="267"/>
        <v>5832063253.0256414</v>
      </c>
      <c r="CK293" s="43">
        <f t="shared" si="268"/>
        <v>5484572000</v>
      </c>
      <c r="CL293" s="43">
        <f t="shared" si="268"/>
        <v>5822848000</v>
      </c>
      <c r="CM293" s="44">
        <f t="shared" si="255"/>
        <v>82268580</v>
      </c>
      <c r="CN293" s="44">
        <f t="shared" si="256"/>
        <v>58228480</v>
      </c>
      <c r="CO293" s="44">
        <f t="shared" si="257"/>
        <v>129353100</v>
      </c>
      <c r="CP293" s="44">
        <f t="shared" si="258"/>
        <v>114442750</v>
      </c>
      <c r="CQ293" s="43">
        <f t="shared" si="269"/>
        <v>6181988057.1088057</v>
      </c>
    </row>
    <row r="294" spans="1:95">
      <c r="A294" s="3">
        <f t="shared" si="259"/>
        <v>255</v>
      </c>
      <c r="B294" s="263">
        <v>2</v>
      </c>
      <c r="C294" s="264" t="s">
        <v>189</v>
      </c>
      <c r="D294" s="265" t="s">
        <v>29</v>
      </c>
      <c r="E294" s="266"/>
      <c r="F294" s="41" t="s">
        <v>74</v>
      </c>
      <c r="G294" s="267">
        <f t="shared" si="235"/>
        <v>85</v>
      </c>
      <c r="H294" s="267">
        <f t="shared" si="236"/>
        <v>74</v>
      </c>
      <c r="I294" s="268">
        <f t="shared" si="237"/>
        <v>27506142.120000001</v>
      </c>
      <c r="J294" s="268">
        <f t="shared" si="238"/>
        <v>1</v>
      </c>
      <c r="K294" s="269">
        <f t="shared" si="239"/>
        <v>1.06</v>
      </c>
      <c r="L294" s="270">
        <f t="shared" si="273"/>
        <v>1.0149999999999999</v>
      </c>
      <c r="M294" s="271">
        <f t="shared" si="240"/>
        <v>24729957.321963601</v>
      </c>
      <c r="N294" s="271">
        <f t="shared" si="241"/>
        <v>27874613.160593279</v>
      </c>
      <c r="O294" s="271">
        <f t="shared" si="242"/>
        <v>29593858.306908</v>
      </c>
      <c r="P294" s="271">
        <f t="shared" si="243"/>
        <v>31419142.731906071</v>
      </c>
      <c r="Q294" s="271">
        <f t="shared" si="260"/>
        <v>35294870.680630669</v>
      </c>
      <c r="R294" s="272">
        <f t="shared" si="244"/>
        <v>29593858.306908</v>
      </c>
      <c r="S294" s="271">
        <f t="shared" si="244"/>
        <v>31419142.731906071</v>
      </c>
      <c r="T294" s="271">
        <f t="shared" si="245"/>
        <v>33357006.706268378</v>
      </c>
      <c r="U294" s="271">
        <f t="shared" si="261"/>
        <v>39656063.397911087</v>
      </c>
      <c r="V294" s="271"/>
      <c r="W294" s="271">
        <f t="shared" si="246"/>
        <v>1830016841.8253064</v>
      </c>
      <c r="X294" s="271">
        <f t="shared" si="247"/>
        <v>2062721373.8839025</v>
      </c>
      <c r="Y294" s="271">
        <f t="shared" si="248"/>
        <v>2189945514.7111921</v>
      </c>
      <c r="Z294" s="272">
        <f t="shared" si="262"/>
        <v>2325016562.1610494</v>
      </c>
      <c r="AA294" s="272">
        <f t="shared" si="263"/>
        <v>2611820430.3666697</v>
      </c>
      <c r="AB294" s="272">
        <f t="shared" si="249"/>
        <v>2189945514.7111921</v>
      </c>
      <c r="AC294" s="271">
        <f t="shared" si="250"/>
        <v>2325016562.1610494</v>
      </c>
      <c r="AD294" s="271">
        <f t="shared" si="264"/>
        <v>2468418496.2638597</v>
      </c>
      <c r="AE294" s="271">
        <f t="shared" si="265"/>
        <v>2934548691.4454203</v>
      </c>
      <c r="AF294" s="271"/>
      <c r="AG294" s="33" t="str">
        <f t="shared" si="251"/>
        <v>BERTAHAP</v>
      </c>
      <c r="AH294" s="273">
        <f t="shared" si="252"/>
        <v>0</v>
      </c>
      <c r="AI294" s="274">
        <v>2</v>
      </c>
      <c r="AJ294" s="275"/>
      <c r="AK294" s="271" t="e">
        <f>IF(AJ294&gt;#REF!,"LB","KR")</f>
        <v>#REF!</v>
      </c>
      <c r="AL294" s="52">
        <f t="shared" si="253"/>
        <v>2013019000</v>
      </c>
      <c r="AM294" s="52">
        <f t="shared" si="253"/>
        <v>2268994000</v>
      </c>
      <c r="AN294" s="52">
        <f t="shared" si="253"/>
        <v>2408941000</v>
      </c>
      <c r="AO294" s="438">
        <f t="shared" si="253"/>
        <v>2557519000</v>
      </c>
      <c r="AP294" s="438">
        <f t="shared" si="254"/>
        <v>2408941000</v>
      </c>
      <c r="AQ294" s="52">
        <f t="shared" si="254"/>
        <v>2557519000</v>
      </c>
      <c r="AR294" s="52">
        <f t="shared" si="254"/>
        <v>2715261000</v>
      </c>
      <c r="AS294" s="43"/>
      <c r="AT294" s="43"/>
      <c r="AU294" s="311">
        <f t="shared" si="266"/>
        <v>-1419316.9333919995</v>
      </c>
      <c r="AV294" s="311"/>
      <c r="AW294" s="311"/>
      <c r="AX294" s="311"/>
      <c r="AY294" s="311"/>
      <c r="AZ294" s="43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65"/>
      <c r="BX294" s="43"/>
      <c r="BY294" s="43"/>
      <c r="BZ294" s="311"/>
      <c r="CA294" s="43"/>
      <c r="CB294" s="43"/>
      <c r="CC294" s="43"/>
      <c r="CD294" s="43"/>
      <c r="CE294" s="43"/>
      <c r="CF294" s="43"/>
      <c r="CG294" s="43"/>
      <c r="CH294" s="43"/>
      <c r="CI294" s="43"/>
      <c r="CJ294" s="438">
        <f t="shared" si="267"/>
        <v>2715260938.113687</v>
      </c>
      <c r="CK294" s="43">
        <f t="shared" si="268"/>
        <v>2553478000</v>
      </c>
      <c r="CL294" s="43">
        <f t="shared" si="268"/>
        <v>2710971000</v>
      </c>
      <c r="CM294" s="44">
        <f t="shared" si="255"/>
        <v>38302170</v>
      </c>
      <c r="CN294" s="44">
        <f t="shared" si="256"/>
        <v>27109710</v>
      </c>
      <c r="CO294" s="44">
        <f t="shared" si="257"/>
        <v>60223525</v>
      </c>
      <c r="CP294" s="44">
        <f t="shared" si="258"/>
        <v>53281645.833333336</v>
      </c>
      <c r="CQ294" s="43">
        <f t="shared" si="269"/>
        <v>2878177542.1869702</v>
      </c>
    </row>
    <row r="295" spans="1:95">
      <c r="A295" s="3">
        <f t="shared" si="259"/>
        <v>256</v>
      </c>
      <c r="B295" s="263">
        <v>3</v>
      </c>
      <c r="C295" s="264" t="s">
        <v>189</v>
      </c>
      <c r="D295" s="265" t="s">
        <v>32</v>
      </c>
      <c r="E295" s="266"/>
      <c r="F295" s="41" t="s">
        <v>56</v>
      </c>
      <c r="G295" s="267">
        <f t="shared" si="235"/>
        <v>85</v>
      </c>
      <c r="H295" s="267">
        <f t="shared" si="236"/>
        <v>74</v>
      </c>
      <c r="I295" s="268">
        <f t="shared" si="237"/>
        <v>27506142.120000001</v>
      </c>
      <c r="J295" s="268">
        <f t="shared" si="238"/>
        <v>1</v>
      </c>
      <c r="K295" s="269">
        <f t="shared" si="239"/>
        <v>1.06</v>
      </c>
      <c r="L295" s="270">
        <f t="shared" si="273"/>
        <v>1.0149999999999999</v>
      </c>
      <c r="M295" s="271">
        <f t="shared" si="240"/>
        <v>24729957.321963601</v>
      </c>
      <c r="N295" s="271">
        <f t="shared" si="241"/>
        <v>27874613.160593279</v>
      </c>
      <c r="O295" s="271">
        <f t="shared" si="242"/>
        <v>29593858.306908</v>
      </c>
      <c r="P295" s="271">
        <f t="shared" si="243"/>
        <v>31419142.731906071</v>
      </c>
      <c r="Q295" s="271">
        <f t="shared" si="260"/>
        <v>35294870.680630669</v>
      </c>
      <c r="R295" s="272">
        <f t="shared" si="244"/>
        <v>29593858.306908</v>
      </c>
      <c r="S295" s="271">
        <f t="shared" si="244"/>
        <v>31419142.731906071</v>
      </c>
      <c r="T295" s="271">
        <f t="shared" si="245"/>
        <v>33357006.706268378</v>
      </c>
      <c r="U295" s="271">
        <f t="shared" si="261"/>
        <v>39656063.397911087</v>
      </c>
      <c r="V295" s="271"/>
      <c r="W295" s="271">
        <f t="shared" si="246"/>
        <v>1830016841.8253064</v>
      </c>
      <c r="X295" s="271">
        <f t="shared" si="247"/>
        <v>2062721373.8839025</v>
      </c>
      <c r="Y295" s="271">
        <f t="shared" si="248"/>
        <v>2189945514.7111921</v>
      </c>
      <c r="Z295" s="272">
        <f t="shared" si="262"/>
        <v>2325016562.1610494</v>
      </c>
      <c r="AA295" s="272">
        <f t="shared" si="263"/>
        <v>2611820430.3666697</v>
      </c>
      <c r="AB295" s="272">
        <f t="shared" si="249"/>
        <v>2189945514.7111921</v>
      </c>
      <c r="AC295" s="271">
        <f t="shared" si="250"/>
        <v>2325016562.1610494</v>
      </c>
      <c r="AD295" s="271">
        <f t="shared" si="264"/>
        <v>2468418496.2638597</v>
      </c>
      <c r="AE295" s="271">
        <f t="shared" si="265"/>
        <v>2934548691.4454203</v>
      </c>
      <c r="AF295" s="271"/>
      <c r="AG295" s="33" t="str">
        <f t="shared" si="251"/>
        <v>BERTAHAP</v>
      </c>
      <c r="AH295" s="273">
        <f t="shared" si="252"/>
        <v>0</v>
      </c>
      <c r="AI295" s="274">
        <v>2</v>
      </c>
      <c r="AJ295" s="275"/>
      <c r="AK295" s="271" t="e">
        <f>IF(AJ295&gt;#REF!,"LB","KR")</f>
        <v>#REF!</v>
      </c>
      <c r="AL295" s="52">
        <f t="shared" si="253"/>
        <v>2013019000</v>
      </c>
      <c r="AM295" s="52">
        <f t="shared" si="253"/>
        <v>2268994000</v>
      </c>
      <c r="AN295" s="52">
        <f t="shared" si="253"/>
        <v>2408941000</v>
      </c>
      <c r="AO295" s="438">
        <f t="shared" ref="AO295:AO358" si="274">ROUNDUP((Z295*(1+$J$5)),-3)</f>
        <v>2557519000</v>
      </c>
      <c r="AP295" s="438">
        <f t="shared" si="254"/>
        <v>2408941000</v>
      </c>
      <c r="AQ295" s="52">
        <f t="shared" si="254"/>
        <v>2557519000</v>
      </c>
      <c r="AR295" s="52">
        <f t="shared" si="254"/>
        <v>2715261000</v>
      </c>
      <c r="AS295" s="43"/>
      <c r="AT295" s="43"/>
      <c r="AU295" s="311">
        <f t="shared" si="266"/>
        <v>-1419316.9333919995</v>
      </c>
      <c r="AV295" s="311"/>
      <c r="AW295" s="311"/>
      <c r="AX295" s="311"/>
      <c r="AY295" s="311"/>
      <c r="AZ295" s="43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65"/>
      <c r="BX295" s="43"/>
      <c r="BY295" s="43"/>
      <c r="BZ295" s="311"/>
      <c r="CA295" s="43"/>
      <c r="CB295" s="43"/>
      <c r="CC295" s="43"/>
      <c r="CD295" s="43"/>
      <c r="CE295" s="43"/>
      <c r="CF295" s="43"/>
      <c r="CG295" s="43"/>
      <c r="CH295" s="43"/>
      <c r="CI295" s="43"/>
      <c r="CJ295" s="438">
        <f t="shared" si="267"/>
        <v>2715260938.113687</v>
      </c>
      <c r="CK295" s="43">
        <f t="shared" si="268"/>
        <v>2553478000</v>
      </c>
      <c r="CL295" s="43">
        <f t="shared" si="268"/>
        <v>2710971000</v>
      </c>
      <c r="CM295" s="44">
        <f t="shared" si="255"/>
        <v>38302170</v>
      </c>
      <c r="CN295" s="44">
        <f t="shared" si="256"/>
        <v>27109710</v>
      </c>
      <c r="CO295" s="44">
        <f t="shared" si="257"/>
        <v>60223525</v>
      </c>
      <c r="CP295" s="44">
        <f t="shared" si="258"/>
        <v>53281645.833333336</v>
      </c>
      <c r="CQ295" s="43">
        <f t="shared" si="269"/>
        <v>2878177542.1869702</v>
      </c>
    </row>
    <row r="296" spans="1:95">
      <c r="A296" s="3">
        <f t="shared" si="259"/>
        <v>257</v>
      </c>
      <c r="B296" s="263">
        <v>4</v>
      </c>
      <c r="C296" s="264" t="s">
        <v>189</v>
      </c>
      <c r="D296" s="265" t="s">
        <v>38</v>
      </c>
      <c r="E296" s="266"/>
      <c r="F296" s="41" t="s">
        <v>58</v>
      </c>
      <c r="G296" s="267">
        <f t="shared" ref="G296:G318" si="275">SUMIF($X$10:$X$28,F296,$AD$10:$AD$28)</f>
        <v>101</v>
      </c>
      <c r="H296" s="267">
        <f t="shared" ref="H296:H318" si="276">SUMIF($X$10:$X$28,F296,$Z$10:$Z$28)</f>
        <v>90</v>
      </c>
      <c r="I296" s="268">
        <f t="shared" ref="I296:I318" si="277">$I$27</f>
        <v>27506142.120000001</v>
      </c>
      <c r="J296" s="268">
        <f t="shared" ref="J296:J318" si="278">SUMIF($AR$4:$AR$22,D296,$AS$4:$AS$22)</f>
        <v>1</v>
      </c>
      <c r="K296" s="269">
        <f t="shared" ref="K296:K318" si="279">IF(J296=$AN$25,$AM$25,IF(J296=$AN$26,$AM$26,IF(J296=$AN$27,$AM$27,IF(J296=$AN$28,$AM$28,IF(J296=$AN$29,$AM$29,IF(J296=$AN$30,$AM$30))))))</f>
        <v>1.06</v>
      </c>
      <c r="L296" s="270">
        <f t="shared" si="273"/>
        <v>1.0149999999999999</v>
      </c>
      <c r="M296" s="271">
        <f t="shared" ref="M296:M318" si="280">$O296/(1+6%/12)^36</f>
        <v>24729957.321963601</v>
      </c>
      <c r="N296" s="271">
        <f t="shared" ref="N296:N318" si="281">$O296/(1+6%/12)^12</f>
        <v>27874613.160593279</v>
      </c>
      <c r="O296" s="271">
        <f t="shared" ref="O296:O318" si="282">$I$27*K296*L296</f>
        <v>29593858.306908</v>
      </c>
      <c r="P296" s="271">
        <f t="shared" ref="P296:P318" si="283">$O296*(1+6%/12)^12</f>
        <v>31419142.731906071</v>
      </c>
      <c r="Q296" s="271">
        <f t="shared" si="260"/>
        <v>35294870.680630669</v>
      </c>
      <c r="R296" s="272">
        <f t="shared" ref="R296:S318" si="284">O296</f>
        <v>29593858.306908</v>
      </c>
      <c r="S296" s="271">
        <f t="shared" si="284"/>
        <v>31419142.731906071</v>
      </c>
      <c r="T296" s="271">
        <f t="shared" ref="T296:T318" si="285">$O296*(1+6%/12)^24</f>
        <v>33357006.706268378</v>
      </c>
      <c r="U296" s="271">
        <f t="shared" si="261"/>
        <v>39656063.397911087</v>
      </c>
      <c r="V296" s="271"/>
      <c r="W296" s="271">
        <f t="shared" ref="W296:W318" si="286">M296*H296</f>
        <v>2225696158.9767241</v>
      </c>
      <c r="X296" s="271">
        <f t="shared" ref="X296:X318" si="287">N296*H296</f>
        <v>2508715184.4533949</v>
      </c>
      <c r="Y296" s="271">
        <f t="shared" ref="Y296:Y318" si="288">O296*H296</f>
        <v>2663447247.6217198</v>
      </c>
      <c r="Z296" s="272">
        <f t="shared" si="262"/>
        <v>2827722845.8715463</v>
      </c>
      <c r="AA296" s="272">
        <f t="shared" si="263"/>
        <v>3176538361.2567601</v>
      </c>
      <c r="AB296" s="272">
        <f t="shared" ref="AB296:AB318" si="289">R296*H296</f>
        <v>2663447247.6217198</v>
      </c>
      <c r="AC296" s="271">
        <f t="shared" ref="AC296:AC318" si="290">S296*H296</f>
        <v>2827722845.8715463</v>
      </c>
      <c r="AD296" s="271">
        <f t="shared" si="264"/>
        <v>3002130603.5641541</v>
      </c>
      <c r="AE296" s="271">
        <f t="shared" si="265"/>
        <v>3569045705.8119979</v>
      </c>
      <c r="AF296" s="271"/>
      <c r="AG296" s="33" t="str">
        <f t="shared" ref="AG296:AG318" si="291">IF(AI296=$H$32,$M$32,IF(AI296=$H$33,$M$33,IF(AI296=$H$34,$M$34)))</f>
        <v>BERTAHAP</v>
      </c>
      <c r="AH296" s="273">
        <f t="shared" ref="AH296:AH318" si="292">IF(AG296=$M$32,$N$32,IF(AG296=$M$33,$N$33,$N$34))</f>
        <v>0</v>
      </c>
      <c r="AI296" s="274">
        <v>2</v>
      </c>
      <c r="AJ296" s="275"/>
      <c r="AK296" s="271" t="e">
        <f>IF(AJ296&gt;#REF!,"LB","KR")</f>
        <v>#REF!</v>
      </c>
      <c r="AL296" s="52">
        <f t="shared" ref="AL296:AN318" si="293">ROUNDUP((W296*(1+$J$5)),-3)</f>
        <v>2448266000</v>
      </c>
      <c r="AM296" s="52">
        <f t="shared" si="293"/>
        <v>2759587000</v>
      </c>
      <c r="AN296" s="52">
        <f t="shared" si="293"/>
        <v>2929792000</v>
      </c>
      <c r="AO296" s="438">
        <f t="shared" si="274"/>
        <v>3110496000</v>
      </c>
      <c r="AP296" s="438">
        <f t="shared" ref="AP296:AR318" si="294">ROUNDUP((AB296*(1+$J$5)),-3)</f>
        <v>2929792000</v>
      </c>
      <c r="AQ296" s="52">
        <f t="shared" si="294"/>
        <v>3110496000</v>
      </c>
      <c r="AR296" s="52">
        <f t="shared" si="294"/>
        <v>3302344000</v>
      </c>
      <c r="AS296" s="43"/>
      <c r="AT296" s="43"/>
      <c r="AU296" s="311">
        <f t="shared" si="266"/>
        <v>-1419316.9333919995</v>
      </c>
      <c r="AV296" s="311"/>
      <c r="AW296" s="311"/>
      <c r="AX296" s="311"/>
      <c r="AY296" s="311"/>
      <c r="AZ296" s="43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65"/>
      <c r="BX296" s="43"/>
      <c r="BY296" s="43"/>
      <c r="BZ296" s="311"/>
      <c r="CA296" s="43"/>
      <c r="CB296" s="43"/>
      <c r="CC296" s="43"/>
      <c r="CD296" s="43"/>
      <c r="CE296" s="43"/>
      <c r="CF296" s="43"/>
      <c r="CG296" s="43"/>
      <c r="CH296" s="43"/>
      <c r="CI296" s="43"/>
      <c r="CJ296" s="438">
        <f t="shared" si="267"/>
        <v>3302344298.1103444</v>
      </c>
      <c r="CK296" s="43">
        <f t="shared" si="268"/>
        <v>3105580000</v>
      </c>
      <c r="CL296" s="43">
        <f t="shared" si="268"/>
        <v>3297126000</v>
      </c>
      <c r="CM296" s="44">
        <f t="shared" ref="CM296:CM318" si="295">(CK296*90%)*40%/24</f>
        <v>46583700</v>
      </c>
      <c r="CN296" s="44">
        <f t="shared" ref="CN296:CN318" si="296">(CL296*90%)*40%/36</f>
        <v>32971260</v>
      </c>
      <c r="CO296" s="44">
        <f t="shared" ref="CO296:CO318" si="297">(AN296*90%)/36</f>
        <v>73244800</v>
      </c>
      <c r="CP296" s="44">
        <f t="shared" ref="CP296:CP318" si="298">AO296/48</f>
        <v>64802000</v>
      </c>
      <c r="CQ296" s="43">
        <f t="shared" si="269"/>
        <v>3500485253.0553651</v>
      </c>
    </row>
    <row r="297" spans="1:95">
      <c r="A297" s="3">
        <f t="shared" ref="A297:A318" si="299">A296+1</f>
        <v>258</v>
      </c>
      <c r="B297" s="263">
        <v>5</v>
      </c>
      <c r="C297" s="264" t="s">
        <v>189</v>
      </c>
      <c r="D297" s="265" t="s">
        <v>44</v>
      </c>
      <c r="E297" s="266"/>
      <c r="F297" s="41" t="s">
        <v>60</v>
      </c>
      <c r="G297" s="267">
        <f t="shared" si="275"/>
        <v>101</v>
      </c>
      <c r="H297" s="267">
        <f t="shared" si="276"/>
        <v>90</v>
      </c>
      <c r="I297" s="268">
        <f t="shared" si="277"/>
        <v>27506142.120000001</v>
      </c>
      <c r="J297" s="268">
        <f t="shared" si="278"/>
        <v>1</v>
      </c>
      <c r="K297" s="269">
        <f t="shared" si="279"/>
        <v>1.06</v>
      </c>
      <c r="L297" s="270">
        <f t="shared" si="273"/>
        <v>1.0149999999999999</v>
      </c>
      <c r="M297" s="271">
        <f t="shared" si="280"/>
        <v>24729957.321963601</v>
      </c>
      <c r="N297" s="271">
        <f t="shared" si="281"/>
        <v>27874613.160593279</v>
      </c>
      <c r="O297" s="271">
        <f t="shared" si="282"/>
        <v>29593858.306908</v>
      </c>
      <c r="P297" s="271">
        <f t="shared" si="283"/>
        <v>31419142.731906071</v>
      </c>
      <c r="Q297" s="271">
        <f t="shared" ref="Q297:Q318" si="300">P297*$Q$39</f>
        <v>35294870.680630669</v>
      </c>
      <c r="R297" s="272">
        <f t="shared" si="284"/>
        <v>29593858.306908</v>
      </c>
      <c r="S297" s="271">
        <f t="shared" si="284"/>
        <v>31419142.731906071</v>
      </c>
      <c r="T297" s="271">
        <f t="shared" si="285"/>
        <v>33357006.706268378</v>
      </c>
      <c r="U297" s="271">
        <f t="shared" ref="U297:U318" si="301">T297*$U$39</f>
        <v>39656063.397911087</v>
      </c>
      <c r="V297" s="271"/>
      <c r="W297" s="271">
        <f t="shared" si="286"/>
        <v>2225696158.9767241</v>
      </c>
      <c r="X297" s="271">
        <f t="shared" si="287"/>
        <v>2508715184.4533949</v>
      </c>
      <c r="Y297" s="271">
        <f t="shared" si="288"/>
        <v>2663447247.6217198</v>
      </c>
      <c r="Z297" s="272">
        <f t="shared" ref="Z297:Z319" si="302">P297*H297</f>
        <v>2827722845.8715463</v>
      </c>
      <c r="AA297" s="272">
        <f t="shared" ref="AA297:AA318" si="303">H297*Q297</f>
        <v>3176538361.2567601</v>
      </c>
      <c r="AB297" s="272">
        <f t="shared" si="289"/>
        <v>2663447247.6217198</v>
      </c>
      <c r="AC297" s="271">
        <f t="shared" si="290"/>
        <v>2827722845.8715463</v>
      </c>
      <c r="AD297" s="271">
        <f t="shared" ref="AD297:AD318" si="304">T297*H297</f>
        <v>3002130603.5641541</v>
      </c>
      <c r="AE297" s="271">
        <f t="shared" ref="AE297:AE318" si="305">H297*U297</f>
        <v>3569045705.8119979</v>
      </c>
      <c r="AF297" s="271"/>
      <c r="AG297" s="33" t="str">
        <f t="shared" si="291"/>
        <v>BERTAHAP</v>
      </c>
      <c r="AH297" s="273">
        <f t="shared" si="292"/>
        <v>0</v>
      </c>
      <c r="AI297" s="274">
        <v>2</v>
      </c>
      <c r="AJ297" s="275"/>
      <c r="AK297" s="271" t="e">
        <f>IF(AJ297&gt;#REF!,"LB","KR")</f>
        <v>#REF!</v>
      </c>
      <c r="AL297" s="52">
        <f t="shared" si="293"/>
        <v>2448266000</v>
      </c>
      <c r="AM297" s="52">
        <f t="shared" si="293"/>
        <v>2759587000</v>
      </c>
      <c r="AN297" s="52">
        <f t="shared" si="293"/>
        <v>2929792000</v>
      </c>
      <c r="AO297" s="438">
        <f t="shared" si="274"/>
        <v>3110496000</v>
      </c>
      <c r="AP297" s="438">
        <f t="shared" si="294"/>
        <v>2929792000</v>
      </c>
      <c r="AQ297" s="52">
        <f t="shared" si="294"/>
        <v>3110496000</v>
      </c>
      <c r="AR297" s="52">
        <f t="shared" si="294"/>
        <v>3302344000</v>
      </c>
      <c r="AS297" s="43"/>
      <c r="AT297" s="43"/>
      <c r="AU297" s="311">
        <f t="shared" ref="AU297:AU319" si="306">O297-$O$318</f>
        <v>-1419316.9333919995</v>
      </c>
      <c r="AV297" s="311"/>
      <c r="AW297" s="311"/>
      <c r="AX297" s="311"/>
      <c r="AY297" s="311"/>
      <c r="AZ297" s="43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65"/>
      <c r="BX297" s="43"/>
      <c r="BY297" s="43"/>
      <c r="BZ297" s="311"/>
      <c r="CA297" s="43"/>
      <c r="CB297" s="43"/>
      <c r="CC297" s="43"/>
      <c r="CD297" s="43"/>
      <c r="CE297" s="43"/>
      <c r="CF297" s="43"/>
      <c r="CG297" s="43"/>
      <c r="CH297" s="43"/>
      <c r="CI297" s="43"/>
      <c r="CJ297" s="438">
        <f t="shared" ref="CJ297:CJ318" si="307">AO297*$CJ$38</f>
        <v>3302344298.1103444</v>
      </c>
      <c r="CK297" s="43">
        <f t="shared" ref="CK297:CL318" si="308">ROUNDUP(AN297+(AN297*6%),-3)</f>
        <v>3105580000</v>
      </c>
      <c r="CL297" s="43">
        <f t="shared" si="308"/>
        <v>3297126000</v>
      </c>
      <c r="CM297" s="44">
        <f t="shared" si="295"/>
        <v>46583700</v>
      </c>
      <c r="CN297" s="44">
        <f t="shared" si="296"/>
        <v>32971260</v>
      </c>
      <c r="CO297" s="44">
        <f t="shared" si="297"/>
        <v>73244800</v>
      </c>
      <c r="CP297" s="44">
        <f t="shared" si="298"/>
        <v>64802000</v>
      </c>
      <c r="CQ297" s="43">
        <f t="shared" ref="CQ297:CQ318" si="309">CL297*$CQ$38</f>
        <v>3500485253.0553651</v>
      </c>
    </row>
    <row r="298" spans="1:95">
      <c r="A298" s="3">
        <f t="shared" si="299"/>
        <v>259</v>
      </c>
      <c r="B298" s="263">
        <v>6</v>
      </c>
      <c r="C298" s="264" t="s">
        <v>189</v>
      </c>
      <c r="D298" s="299">
        <v>11</v>
      </c>
      <c r="E298" s="266"/>
      <c r="F298" s="41" t="s">
        <v>62</v>
      </c>
      <c r="G298" s="267">
        <f t="shared" si="275"/>
        <v>101</v>
      </c>
      <c r="H298" s="267">
        <f t="shared" si="276"/>
        <v>90</v>
      </c>
      <c r="I298" s="268">
        <f t="shared" si="277"/>
        <v>27506142.120000001</v>
      </c>
      <c r="J298" s="268">
        <f t="shared" si="278"/>
        <v>1</v>
      </c>
      <c r="K298" s="269">
        <f t="shared" si="279"/>
        <v>1.06</v>
      </c>
      <c r="L298" s="270">
        <f t="shared" si="273"/>
        <v>1.0149999999999999</v>
      </c>
      <c r="M298" s="271">
        <f t="shared" si="280"/>
        <v>24729957.321963601</v>
      </c>
      <c r="N298" s="271">
        <f t="shared" si="281"/>
        <v>27874613.160593279</v>
      </c>
      <c r="O298" s="271">
        <f t="shared" si="282"/>
        <v>29593858.306908</v>
      </c>
      <c r="P298" s="271">
        <f t="shared" si="283"/>
        <v>31419142.731906071</v>
      </c>
      <c r="Q298" s="271">
        <f t="shared" si="300"/>
        <v>35294870.680630669</v>
      </c>
      <c r="R298" s="272">
        <f t="shared" si="284"/>
        <v>29593858.306908</v>
      </c>
      <c r="S298" s="271">
        <f t="shared" si="284"/>
        <v>31419142.731906071</v>
      </c>
      <c r="T298" s="271">
        <f t="shared" si="285"/>
        <v>33357006.706268378</v>
      </c>
      <c r="U298" s="271">
        <f t="shared" si="301"/>
        <v>39656063.397911087</v>
      </c>
      <c r="V298" s="271"/>
      <c r="W298" s="271">
        <f t="shared" si="286"/>
        <v>2225696158.9767241</v>
      </c>
      <c r="X298" s="271">
        <f t="shared" si="287"/>
        <v>2508715184.4533949</v>
      </c>
      <c r="Y298" s="271">
        <f t="shared" si="288"/>
        <v>2663447247.6217198</v>
      </c>
      <c r="Z298" s="272">
        <f t="shared" si="302"/>
        <v>2827722845.8715463</v>
      </c>
      <c r="AA298" s="272">
        <f t="shared" si="303"/>
        <v>3176538361.2567601</v>
      </c>
      <c r="AB298" s="272">
        <f t="shared" si="289"/>
        <v>2663447247.6217198</v>
      </c>
      <c r="AC298" s="271">
        <f t="shared" si="290"/>
        <v>2827722845.8715463</v>
      </c>
      <c r="AD298" s="271">
        <f t="shared" si="304"/>
        <v>3002130603.5641541</v>
      </c>
      <c r="AE298" s="271">
        <f t="shared" si="305"/>
        <v>3569045705.8119979</v>
      </c>
      <c r="AF298" s="271"/>
      <c r="AG298" s="33" t="str">
        <f t="shared" si="291"/>
        <v>BERTAHAP</v>
      </c>
      <c r="AH298" s="273">
        <f t="shared" si="292"/>
        <v>0</v>
      </c>
      <c r="AI298" s="274">
        <v>2</v>
      </c>
      <c r="AJ298" s="275"/>
      <c r="AK298" s="271" t="e">
        <f>IF(AJ298&gt;#REF!,"LB","KR")</f>
        <v>#REF!</v>
      </c>
      <c r="AL298" s="52">
        <f t="shared" si="293"/>
        <v>2448266000</v>
      </c>
      <c r="AM298" s="52">
        <f t="shared" si="293"/>
        <v>2759587000</v>
      </c>
      <c r="AN298" s="52">
        <f t="shared" si="293"/>
        <v>2929792000</v>
      </c>
      <c r="AO298" s="438">
        <f t="shared" si="274"/>
        <v>3110496000</v>
      </c>
      <c r="AP298" s="438">
        <f t="shared" si="294"/>
        <v>2929792000</v>
      </c>
      <c r="AQ298" s="52">
        <f t="shared" si="294"/>
        <v>3110496000</v>
      </c>
      <c r="AR298" s="52">
        <f t="shared" si="294"/>
        <v>3302344000</v>
      </c>
      <c r="AS298" s="43"/>
      <c r="AT298" s="43"/>
      <c r="AU298" s="311">
        <f t="shared" si="306"/>
        <v>-1419316.9333919995</v>
      </c>
      <c r="AV298" s="311"/>
      <c r="AW298" s="311"/>
      <c r="AX298" s="311"/>
      <c r="AY298" s="311"/>
      <c r="AZ298" s="43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65"/>
      <c r="BX298" s="43"/>
      <c r="BY298" s="43"/>
      <c r="BZ298" s="311"/>
      <c r="CA298" s="43"/>
      <c r="CB298" s="43"/>
      <c r="CC298" s="43"/>
      <c r="CD298" s="43"/>
      <c r="CE298" s="43"/>
      <c r="CF298" s="43"/>
      <c r="CG298" s="43"/>
      <c r="CH298" s="43"/>
      <c r="CI298" s="43"/>
      <c r="CJ298" s="438">
        <f t="shared" si="307"/>
        <v>3302344298.1103444</v>
      </c>
      <c r="CK298" s="43">
        <f t="shared" si="308"/>
        <v>3105580000</v>
      </c>
      <c r="CL298" s="43">
        <f t="shared" si="308"/>
        <v>3297126000</v>
      </c>
      <c r="CM298" s="44">
        <f t="shared" si="295"/>
        <v>46583700</v>
      </c>
      <c r="CN298" s="44">
        <f t="shared" si="296"/>
        <v>32971260</v>
      </c>
      <c r="CO298" s="44">
        <f t="shared" si="297"/>
        <v>73244800</v>
      </c>
      <c r="CP298" s="44">
        <f t="shared" si="298"/>
        <v>64802000</v>
      </c>
      <c r="CQ298" s="43">
        <f t="shared" si="309"/>
        <v>3500485253.0553651</v>
      </c>
    </row>
    <row r="299" spans="1:95">
      <c r="A299" s="3">
        <f t="shared" si="299"/>
        <v>260</v>
      </c>
      <c r="B299" s="263">
        <v>7</v>
      </c>
      <c r="C299" s="264" t="s">
        <v>189</v>
      </c>
      <c r="D299" s="299">
        <v>15</v>
      </c>
      <c r="E299" s="266"/>
      <c r="F299" s="41" t="s">
        <v>64</v>
      </c>
      <c r="G299" s="267">
        <f t="shared" si="275"/>
        <v>101</v>
      </c>
      <c r="H299" s="267">
        <f t="shared" si="276"/>
        <v>90</v>
      </c>
      <c r="I299" s="268">
        <f t="shared" si="277"/>
        <v>27506142.120000001</v>
      </c>
      <c r="J299" s="268">
        <f t="shared" si="278"/>
        <v>1</v>
      </c>
      <c r="K299" s="269">
        <f t="shared" si="279"/>
        <v>1.06</v>
      </c>
      <c r="L299" s="270">
        <f t="shared" si="273"/>
        <v>1.0149999999999999</v>
      </c>
      <c r="M299" s="271">
        <f t="shared" si="280"/>
        <v>24729957.321963601</v>
      </c>
      <c r="N299" s="271">
        <f t="shared" si="281"/>
        <v>27874613.160593279</v>
      </c>
      <c r="O299" s="271">
        <f t="shared" si="282"/>
        <v>29593858.306908</v>
      </c>
      <c r="P299" s="271">
        <f t="shared" si="283"/>
        <v>31419142.731906071</v>
      </c>
      <c r="Q299" s="271">
        <f t="shared" si="300"/>
        <v>35294870.680630669</v>
      </c>
      <c r="R299" s="272">
        <f t="shared" si="284"/>
        <v>29593858.306908</v>
      </c>
      <c r="S299" s="271">
        <f t="shared" si="284"/>
        <v>31419142.731906071</v>
      </c>
      <c r="T299" s="271">
        <f t="shared" si="285"/>
        <v>33357006.706268378</v>
      </c>
      <c r="U299" s="271">
        <f t="shared" si="301"/>
        <v>39656063.397911087</v>
      </c>
      <c r="V299" s="271"/>
      <c r="W299" s="271">
        <f t="shared" si="286"/>
        <v>2225696158.9767241</v>
      </c>
      <c r="X299" s="271">
        <f t="shared" si="287"/>
        <v>2508715184.4533949</v>
      </c>
      <c r="Y299" s="271">
        <f t="shared" si="288"/>
        <v>2663447247.6217198</v>
      </c>
      <c r="Z299" s="272">
        <f t="shared" si="302"/>
        <v>2827722845.8715463</v>
      </c>
      <c r="AA299" s="272">
        <f t="shared" si="303"/>
        <v>3176538361.2567601</v>
      </c>
      <c r="AB299" s="272">
        <f t="shared" si="289"/>
        <v>2663447247.6217198</v>
      </c>
      <c r="AC299" s="271">
        <f t="shared" si="290"/>
        <v>2827722845.8715463</v>
      </c>
      <c r="AD299" s="271">
        <f t="shared" si="304"/>
        <v>3002130603.5641541</v>
      </c>
      <c r="AE299" s="271">
        <f t="shared" si="305"/>
        <v>3569045705.8119979</v>
      </c>
      <c r="AF299" s="271"/>
      <c r="AG299" s="33" t="str">
        <f t="shared" si="291"/>
        <v>BERTAHAP</v>
      </c>
      <c r="AH299" s="273">
        <f t="shared" si="292"/>
        <v>0</v>
      </c>
      <c r="AI299" s="274">
        <v>2</v>
      </c>
      <c r="AJ299" s="275"/>
      <c r="AK299" s="271" t="e">
        <f>IF(AJ299&gt;#REF!,"LB","KR")</f>
        <v>#REF!</v>
      </c>
      <c r="AL299" s="52">
        <f t="shared" si="293"/>
        <v>2448266000</v>
      </c>
      <c r="AM299" s="52">
        <f t="shared" si="293"/>
        <v>2759587000</v>
      </c>
      <c r="AN299" s="52">
        <f t="shared" si="293"/>
        <v>2929792000</v>
      </c>
      <c r="AO299" s="438">
        <f t="shared" si="274"/>
        <v>3110496000</v>
      </c>
      <c r="AP299" s="438">
        <f t="shared" si="294"/>
        <v>2929792000</v>
      </c>
      <c r="AQ299" s="52">
        <f t="shared" si="294"/>
        <v>3110496000</v>
      </c>
      <c r="AR299" s="52">
        <f t="shared" si="294"/>
        <v>3302344000</v>
      </c>
      <c r="AS299" s="43"/>
      <c r="AT299" s="43"/>
      <c r="AU299" s="311">
        <f t="shared" si="306"/>
        <v>-1419316.9333919995</v>
      </c>
      <c r="AV299" s="311"/>
      <c r="AW299" s="311"/>
      <c r="AX299" s="311"/>
      <c r="AY299" s="311"/>
      <c r="AZ299" s="43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65"/>
      <c r="BX299" s="43"/>
      <c r="BY299" s="43"/>
      <c r="BZ299" s="311"/>
      <c r="CA299" s="43"/>
      <c r="CB299" s="43"/>
      <c r="CC299" s="43"/>
      <c r="CD299" s="43"/>
      <c r="CE299" s="43"/>
      <c r="CF299" s="43"/>
      <c r="CG299" s="43"/>
      <c r="CH299" s="43"/>
      <c r="CI299" s="43"/>
      <c r="CJ299" s="438">
        <f t="shared" si="307"/>
        <v>3302344298.1103444</v>
      </c>
      <c r="CK299" s="43">
        <f t="shared" si="308"/>
        <v>3105580000</v>
      </c>
      <c r="CL299" s="43">
        <f t="shared" si="308"/>
        <v>3297126000</v>
      </c>
      <c r="CM299" s="44">
        <f t="shared" si="295"/>
        <v>46583700</v>
      </c>
      <c r="CN299" s="44">
        <f t="shared" si="296"/>
        <v>32971260</v>
      </c>
      <c r="CO299" s="44">
        <f t="shared" si="297"/>
        <v>73244800</v>
      </c>
      <c r="CP299" s="44">
        <f t="shared" si="298"/>
        <v>64802000</v>
      </c>
      <c r="CQ299" s="43">
        <f t="shared" si="309"/>
        <v>3500485253.0553651</v>
      </c>
    </row>
    <row r="300" spans="1:95">
      <c r="A300" s="3">
        <f t="shared" si="299"/>
        <v>261</v>
      </c>
      <c r="B300" s="263">
        <v>8</v>
      </c>
      <c r="C300" s="264" t="s">
        <v>189</v>
      </c>
      <c r="D300" s="299">
        <v>17</v>
      </c>
      <c r="E300" s="266"/>
      <c r="F300" s="41" t="s">
        <v>67</v>
      </c>
      <c r="G300" s="267">
        <f t="shared" si="275"/>
        <v>85</v>
      </c>
      <c r="H300" s="267">
        <f t="shared" si="276"/>
        <v>74</v>
      </c>
      <c r="I300" s="268">
        <f t="shared" si="277"/>
        <v>27506142.120000001</v>
      </c>
      <c r="J300" s="268">
        <f t="shared" si="278"/>
        <v>1</v>
      </c>
      <c r="K300" s="269">
        <f t="shared" si="279"/>
        <v>1.06</v>
      </c>
      <c r="L300" s="270">
        <f t="shared" si="273"/>
        <v>1.0149999999999999</v>
      </c>
      <c r="M300" s="271">
        <f t="shared" si="280"/>
        <v>24729957.321963601</v>
      </c>
      <c r="N300" s="271">
        <f t="shared" si="281"/>
        <v>27874613.160593279</v>
      </c>
      <c r="O300" s="271">
        <f t="shared" si="282"/>
        <v>29593858.306908</v>
      </c>
      <c r="P300" s="271">
        <f t="shared" si="283"/>
        <v>31419142.731906071</v>
      </c>
      <c r="Q300" s="271">
        <f t="shared" si="300"/>
        <v>35294870.680630669</v>
      </c>
      <c r="R300" s="272">
        <f t="shared" si="284"/>
        <v>29593858.306908</v>
      </c>
      <c r="S300" s="271">
        <f t="shared" si="284"/>
        <v>31419142.731906071</v>
      </c>
      <c r="T300" s="271">
        <f t="shared" si="285"/>
        <v>33357006.706268378</v>
      </c>
      <c r="U300" s="271">
        <f t="shared" si="301"/>
        <v>39656063.397911087</v>
      </c>
      <c r="V300" s="271"/>
      <c r="W300" s="271">
        <f t="shared" si="286"/>
        <v>1830016841.8253064</v>
      </c>
      <c r="X300" s="271">
        <f t="shared" si="287"/>
        <v>2062721373.8839025</v>
      </c>
      <c r="Y300" s="271">
        <f t="shared" si="288"/>
        <v>2189945514.7111921</v>
      </c>
      <c r="Z300" s="272">
        <f t="shared" si="302"/>
        <v>2325016562.1610494</v>
      </c>
      <c r="AA300" s="272">
        <f t="shared" si="303"/>
        <v>2611820430.3666697</v>
      </c>
      <c r="AB300" s="272">
        <f t="shared" si="289"/>
        <v>2189945514.7111921</v>
      </c>
      <c r="AC300" s="271">
        <f t="shared" si="290"/>
        <v>2325016562.1610494</v>
      </c>
      <c r="AD300" s="271">
        <f t="shared" si="304"/>
        <v>2468418496.2638597</v>
      </c>
      <c r="AE300" s="271">
        <f t="shared" si="305"/>
        <v>2934548691.4454203</v>
      </c>
      <c r="AF300" s="271"/>
      <c r="AG300" s="33" t="str">
        <f t="shared" si="291"/>
        <v>BERTAHAP</v>
      </c>
      <c r="AH300" s="273">
        <f t="shared" si="292"/>
        <v>0</v>
      </c>
      <c r="AI300" s="274">
        <v>2</v>
      </c>
      <c r="AJ300" s="275"/>
      <c r="AK300" s="271" t="e">
        <f>IF(AJ300&gt;#REF!,"LB","KR")</f>
        <v>#REF!</v>
      </c>
      <c r="AL300" s="52">
        <f t="shared" si="293"/>
        <v>2013019000</v>
      </c>
      <c r="AM300" s="52">
        <f t="shared" si="293"/>
        <v>2268994000</v>
      </c>
      <c r="AN300" s="52">
        <f t="shared" si="293"/>
        <v>2408941000</v>
      </c>
      <c r="AO300" s="438">
        <f t="shared" si="274"/>
        <v>2557519000</v>
      </c>
      <c r="AP300" s="438">
        <f t="shared" si="294"/>
        <v>2408941000</v>
      </c>
      <c r="AQ300" s="52">
        <f t="shared" si="294"/>
        <v>2557519000</v>
      </c>
      <c r="AR300" s="52">
        <f t="shared" si="294"/>
        <v>2715261000</v>
      </c>
      <c r="AS300" s="43"/>
      <c r="AT300" s="43"/>
      <c r="AU300" s="311">
        <f t="shared" si="306"/>
        <v>-1419316.9333919995</v>
      </c>
      <c r="AV300" s="311"/>
      <c r="AW300" s="311"/>
      <c r="AX300" s="311"/>
      <c r="AY300" s="311"/>
      <c r="AZ300" s="43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65"/>
      <c r="BX300" s="43"/>
      <c r="BY300" s="43"/>
      <c r="BZ300" s="311"/>
      <c r="CA300" s="43"/>
      <c r="CB300" s="43"/>
      <c r="CC300" s="43"/>
      <c r="CD300" s="43"/>
      <c r="CE300" s="43"/>
      <c r="CF300" s="43"/>
      <c r="CG300" s="43"/>
      <c r="CH300" s="43"/>
      <c r="CI300" s="43"/>
      <c r="CJ300" s="438">
        <f t="shared" si="307"/>
        <v>2715260938.113687</v>
      </c>
      <c r="CK300" s="43">
        <f t="shared" si="308"/>
        <v>2553478000</v>
      </c>
      <c r="CL300" s="43">
        <f t="shared" si="308"/>
        <v>2710971000</v>
      </c>
      <c r="CM300" s="44">
        <f t="shared" si="295"/>
        <v>38302170</v>
      </c>
      <c r="CN300" s="44">
        <f t="shared" si="296"/>
        <v>27109710</v>
      </c>
      <c r="CO300" s="44">
        <f t="shared" si="297"/>
        <v>60223525</v>
      </c>
      <c r="CP300" s="44">
        <f t="shared" si="298"/>
        <v>53281645.833333336</v>
      </c>
      <c r="CQ300" s="43">
        <f t="shared" si="309"/>
        <v>2878177542.1869702</v>
      </c>
    </row>
    <row r="301" spans="1:95">
      <c r="A301" s="3">
        <f t="shared" si="299"/>
        <v>262</v>
      </c>
      <c r="B301" s="263">
        <v>9</v>
      </c>
      <c r="C301" s="264" t="s">
        <v>189</v>
      </c>
      <c r="D301" s="299">
        <v>19</v>
      </c>
      <c r="E301" s="266"/>
      <c r="F301" s="41" t="s">
        <v>78</v>
      </c>
      <c r="G301" s="267">
        <f t="shared" si="275"/>
        <v>138</v>
      </c>
      <c r="H301" s="267">
        <f t="shared" si="276"/>
        <v>120</v>
      </c>
      <c r="I301" s="268">
        <f t="shared" si="277"/>
        <v>27506142.120000001</v>
      </c>
      <c r="J301" s="268">
        <f t="shared" si="278"/>
        <v>1</v>
      </c>
      <c r="K301" s="269">
        <f t="shared" si="279"/>
        <v>1.06</v>
      </c>
      <c r="L301" s="270">
        <f t="shared" si="273"/>
        <v>1.0149999999999999</v>
      </c>
      <c r="M301" s="271">
        <f t="shared" si="280"/>
        <v>24729957.321963601</v>
      </c>
      <c r="N301" s="271">
        <f t="shared" si="281"/>
        <v>27874613.160593279</v>
      </c>
      <c r="O301" s="271">
        <f t="shared" si="282"/>
        <v>29593858.306908</v>
      </c>
      <c r="P301" s="271">
        <f t="shared" si="283"/>
        <v>31419142.731906071</v>
      </c>
      <c r="Q301" s="271">
        <f t="shared" si="300"/>
        <v>35294870.680630669</v>
      </c>
      <c r="R301" s="272">
        <f t="shared" si="284"/>
        <v>29593858.306908</v>
      </c>
      <c r="S301" s="271">
        <f t="shared" si="284"/>
        <v>31419142.731906071</v>
      </c>
      <c r="T301" s="271">
        <f t="shared" si="285"/>
        <v>33357006.706268378</v>
      </c>
      <c r="U301" s="271">
        <f t="shared" si="301"/>
        <v>39656063.397911087</v>
      </c>
      <c r="V301" s="271"/>
      <c r="W301" s="271">
        <f t="shared" si="286"/>
        <v>2967594878.635632</v>
      </c>
      <c r="X301" s="271">
        <f t="shared" si="287"/>
        <v>3344953579.2711935</v>
      </c>
      <c r="Y301" s="271">
        <f t="shared" si="288"/>
        <v>3551262996.8289599</v>
      </c>
      <c r="Z301" s="272">
        <f t="shared" si="302"/>
        <v>3770297127.8287287</v>
      </c>
      <c r="AA301" s="272">
        <f t="shared" si="303"/>
        <v>4235384481.6756802</v>
      </c>
      <c r="AB301" s="272">
        <f t="shared" si="289"/>
        <v>3551262996.8289599</v>
      </c>
      <c r="AC301" s="271">
        <f t="shared" si="290"/>
        <v>3770297127.8287287</v>
      </c>
      <c r="AD301" s="271">
        <f t="shared" si="304"/>
        <v>4002840804.7522054</v>
      </c>
      <c r="AE301" s="271">
        <f t="shared" si="305"/>
        <v>4758727607.7493305</v>
      </c>
      <c r="AF301" s="271"/>
      <c r="AG301" s="33" t="str">
        <f t="shared" si="291"/>
        <v>BERTAHAP</v>
      </c>
      <c r="AH301" s="273">
        <f t="shared" si="292"/>
        <v>0</v>
      </c>
      <c r="AI301" s="274">
        <v>2</v>
      </c>
      <c r="AJ301" s="275"/>
      <c r="AK301" s="271" t="e">
        <f>IF(AJ301&gt;#REF!,"LB","KR")</f>
        <v>#REF!</v>
      </c>
      <c r="AL301" s="52">
        <f t="shared" si="293"/>
        <v>3264355000</v>
      </c>
      <c r="AM301" s="52">
        <f t="shared" si="293"/>
        <v>3679449000</v>
      </c>
      <c r="AN301" s="52">
        <f t="shared" si="293"/>
        <v>3906390000</v>
      </c>
      <c r="AO301" s="438">
        <f t="shared" si="274"/>
        <v>4147327000</v>
      </c>
      <c r="AP301" s="438">
        <f t="shared" si="294"/>
        <v>3906390000</v>
      </c>
      <c r="AQ301" s="52">
        <f t="shared" si="294"/>
        <v>4147327000</v>
      </c>
      <c r="AR301" s="52">
        <f t="shared" si="294"/>
        <v>4403125000</v>
      </c>
      <c r="AS301" s="43"/>
      <c r="AT301" s="43"/>
      <c r="AU301" s="311">
        <f t="shared" si="306"/>
        <v>-1419316.9333919995</v>
      </c>
      <c r="AV301" s="311"/>
      <c r="AW301" s="311"/>
      <c r="AX301" s="311"/>
      <c r="AY301" s="311"/>
      <c r="AZ301" s="43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65"/>
      <c r="BX301" s="43"/>
      <c r="BY301" s="43"/>
      <c r="BZ301" s="311"/>
      <c r="CA301" s="43"/>
      <c r="CB301" s="43"/>
      <c r="CC301" s="43"/>
      <c r="CD301" s="43"/>
      <c r="CE301" s="43"/>
      <c r="CF301" s="43"/>
      <c r="CG301" s="43"/>
      <c r="CH301" s="43"/>
      <c r="CI301" s="43"/>
      <c r="CJ301" s="438">
        <f t="shared" si="307"/>
        <v>4403124669.1360741</v>
      </c>
      <c r="CK301" s="43">
        <f t="shared" si="308"/>
        <v>4140774000</v>
      </c>
      <c r="CL301" s="43">
        <f t="shared" si="308"/>
        <v>4396167000</v>
      </c>
      <c r="CM301" s="44">
        <f t="shared" si="295"/>
        <v>62111610</v>
      </c>
      <c r="CN301" s="44">
        <f t="shared" si="296"/>
        <v>43961670</v>
      </c>
      <c r="CO301" s="44">
        <f t="shared" si="297"/>
        <v>97659750</v>
      </c>
      <c r="CP301" s="44">
        <f t="shared" si="298"/>
        <v>86402645.833333328</v>
      </c>
      <c r="CQ301" s="43">
        <f t="shared" si="309"/>
        <v>4667312609.0627546</v>
      </c>
    </row>
    <row r="302" spans="1:95">
      <c r="A302" s="3">
        <f t="shared" si="299"/>
        <v>263</v>
      </c>
      <c r="B302" s="263">
        <v>10</v>
      </c>
      <c r="C302" s="264" t="s">
        <v>189</v>
      </c>
      <c r="D302" s="299">
        <v>21</v>
      </c>
      <c r="E302" s="266"/>
      <c r="F302" s="41" t="s">
        <v>84</v>
      </c>
      <c r="G302" s="267">
        <f t="shared" si="275"/>
        <v>132</v>
      </c>
      <c r="H302" s="267">
        <f t="shared" si="276"/>
        <v>112</v>
      </c>
      <c r="I302" s="268">
        <f t="shared" si="277"/>
        <v>27506142.120000001</v>
      </c>
      <c r="J302" s="268">
        <f t="shared" si="278"/>
        <v>3</v>
      </c>
      <c r="K302" s="269">
        <f t="shared" si="279"/>
        <v>1.1000000000000001</v>
      </c>
      <c r="L302" s="270">
        <f t="shared" si="273"/>
        <v>1.0149999999999999</v>
      </c>
      <c r="M302" s="271">
        <f t="shared" si="280"/>
        <v>25663163.258641474</v>
      </c>
      <c r="N302" s="271">
        <f t="shared" si="281"/>
        <v>28926485.355332647</v>
      </c>
      <c r="O302" s="271">
        <f t="shared" si="282"/>
        <v>30710607.67698</v>
      </c>
      <c r="P302" s="271">
        <f t="shared" si="283"/>
        <v>32604770.759525169</v>
      </c>
      <c r="Q302" s="271">
        <f t="shared" si="300"/>
        <v>36626752.593107298</v>
      </c>
      <c r="R302" s="272">
        <f t="shared" si="284"/>
        <v>30710607.67698</v>
      </c>
      <c r="S302" s="271">
        <f t="shared" si="284"/>
        <v>32604770.759525169</v>
      </c>
      <c r="T302" s="271">
        <f t="shared" si="285"/>
        <v>34615761.676316239</v>
      </c>
      <c r="U302" s="271">
        <f t="shared" si="301"/>
        <v>41152518.620473772</v>
      </c>
      <c r="V302" s="271"/>
      <c r="W302" s="271">
        <f t="shared" si="286"/>
        <v>2874274284.967845</v>
      </c>
      <c r="X302" s="271">
        <f t="shared" si="287"/>
        <v>3239766359.7972565</v>
      </c>
      <c r="Y302" s="271">
        <f t="shared" si="288"/>
        <v>3439588059.8217602</v>
      </c>
      <c r="Z302" s="272">
        <f t="shared" si="302"/>
        <v>3651734325.0668187</v>
      </c>
      <c r="AA302" s="272">
        <f t="shared" si="303"/>
        <v>4102196290.4280176</v>
      </c>
      <c r="AB302" s="272">
        <f t="shared" si="289"/>
        <v>3439588059.8217602</v>
      </c>
      <c r="AC302" s="271">
        <f t="shared" si="290"/>
        <v>3651734325.0668187</v>
      </c>
      <c r="AD302" s="271">
        <f t="shared" si="304"/>
        <v>3876965307.7474189</v>
      </c>
      <c r="AE302" s="271">
        <f t="shared" si="305"/>
        <v>4609082085.493063</v>
      </c>
      <c r="AF302" s="271"/>
      <c r="AG302" s="33" t="str">
        <f t="shared" si="291"/>
        <v>BERTAHAP</v>
      </c>
      <c r="AH302" s="273">
        <f t="shared" si="292"/>
        <v>0</v>
      </c>
      <c r="AI302" s="274">
        <v>2</v>
      </c>
      <c r="AJ302" s="275"/>
      <c r="AK302" s="271" t="e">
        <f>IF(AJ302&gt;#REF!,"LB","KR")</f>
        <v>#REF!</v>
      </c>
      <c r="AL302" s="52">
        <f t="shared" si="293"/>
        <v>3161702000</v>
      </c>
      <c r="AM302" s="52">
        <f t="shared" si="293"/>
        <v>3563743000</v>
      </c>
      <c r="AN302" s="52">
        <f t="shared" si="293"/>
        <v>3783547000</v>
      </c>
      <c r="AO302" s="438">
        <f t="shared" si="274"/>
        <v>4016908000</v>
      </c>
      <c r="AP302" s="438">
        <f t="shared" si="294"/>
        <v>3783547000</v>
      </c>
      <c r="AQ302" s="52">
        <f t="shared" si="294"/>
        <v>4016908000</v>
      </c>
      <c r="AR302" s="52">
        <f t="shared" si="294"/>
        <v>4264662000</v>
      </c>
      <c r="AS302" s="43"/>
      <c r="AT302" s="43"/>
      <c r="AU302" s="311">
        <f t="shared" si="306"/>
        <v>-302567.56331999972</v>
      </c>
      <c r="AV302" s="311"/>
      <c r="AW302" s="311"/>
      <c r="AX302" s="311"/>
      <c r="AY302" s="311"/>
      <c r="AZ302" s="43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65"/>
      <c r="BX302" s="43"/>
      <c r="BY302" s="43"/>
      <c r="BZ302" s="311"/>
      <c r="CA302" s="43"/>
      <c r="CB302" s="43"/>
      <c r="CC302" s="43"/>
      <c r="CD302" s="43"/>
      <c r="CE302" s="43"/>
      <c r="CF302" s="43"/>
      <c r="CG302" s="43"/>
      <c r="CH302" s="43"/>
      <c r="CI302" s="43"/>
      <c r="CJ302" s="438">
        <f t="shared" si="307"/>
        <v>4264661722.7071915</v>
      </c>
      <c r="CK302" s="43">
        <f t="shared" si="308"/>
        <v>4010560000</v>
      </c>
      <c r="CL302" s="43">
        <f t="shared" si="308"/>
        <v>4257923000</v>
      </c>
      <c r="CM302" s="44">
        <f t="shared" si="295"/>
        <v>60158400</v>
      </c>
      <c r="CN302" s="44">
        <f t="shared" si="296"/>
        <v>42579230</v>
      </c>
      <c r="CO302" s="44">
        <f t="shared" si="297"/>
        <v>94588675</v>
      </c>
      <c r="CP302" s="44">
        <f t="shared" si="298"/>
        <v>83685583.333333328</v>
      </c>
      <c r="CQ302" s="43">
        <f t="shared" si="309"/>
        <v>4520542032.7112942</v>
      </c>
    </row>
    <row r="303" spans="1:95">
      <c r="A303" s="3">
        <f t="shared" si="299"/>
        <v>264</v>
      </c>
      <c r="B303" s="263">
        <v>1</v>
      </c>
      <c r="C303" s="264" t="s">
        <v>190</v>
      </c>
      <c r="D303" s="265" t="s">
        <v>19</v>
      </c>
      <c r="E303" s="266"/>
      <c r="F303" s="41" t="s">
        <v>72</v>
      </c>
      <c r="G303" s="267">
        <f t="shared" si="275"/>
        <v>175</v>
      </c>
      <c r="H303" s="267">
        <f t="shared" si="276"/>
        <v>156</v>
      </c>
      <c r="I303" s="268">
        <f t="shared" si="277"/>
        <v>27506142.120000001</v>
      </c>
      <c r="J303" s="268">
        <f t="shared" si="278"/>
        <v>5</v>
      </c>
      <c r="K303" s="269">
        <f t="shared" si="279"/>
        <v>1.08</v>
      </c>
      <c r="L303" s="270">
        <f t="shared" ref="L303:L312" si="310">SUMIF($AR$4:$AR$22,D303,$BB$4:$BB$22)</f>
        <v>1.0149999999999999</v>
      </c>
      <c r="M303" s="271">
        <f t="shared" si="280"/>
        <v>25196560.290302537</v>
      </c>
      <c r="N303" s="271">
        <f t="shared" si="281"/>
        <v>28400549.257962964</v>
      </c>
      <c r="O303" s="271">
        <f t="shared" si="282"/>
        <v>30152232.991944</v>
      </c>
      <c r="P303" s="271">
        <f t="shared" si="283"/>
        <v>32011956.745715622</v>
      </c>
      <c r="Q303" s="271">
        <f t="shared" si="300"/>
        <v>35960811.636868991</v>
      </c>
      <c r="R303" s="272">
        <f t="shared" si="284"/>
        <v>30152232.991944</v>
      </c>
      <c r="S303" s="271">
        <f t="shared" si="284"/>
        <v>32011956.745715622</v>
      </c>
      <c r="T303" s="271">
        <f t="shared" si="285"/>
        <v>33986384.191292308</v>
      </c>
      <c r="U303" s="271">
        <f t="shared" si="301"/>
        <v>40404291.009192429</v>
      </c>
      <c r="V303" s="271"/>
      <c r="W303" s="271">
        <f t="shared" si="286"/>
        <v>3930663405.2871957</v>
      </c>
      <c r="X303" s="271">
        <f t="shared" si="287"/>
        <v>4430485684.2422228</v>
      </c>
      <c r="Y303" s="271">
        <f t="shared" si="288"/>
        <v>4703748346.7432642</v>
      </c>
      <c r="Z303" s="272">
        <f t="shared" si="302"/>
        <v>4993865252.3316374</v>
      </c>
      <c r="AA303" s="272">
        <f t="shared" si="303"/>
        <v>5609886615.3515625</v>
      </c>
      <c r="AB303" s="272">
        <f t="shared" si="289"/>
        <v>4703748346.7432642</v>
      </c>
      <c r="AC303" s="271">
        <f t="shared" si="290"/>
        <v>4993865252.3316374</v>
      </c>
      <c r="AD303" s="271">
        <f t="shared" si="304"/>
        <v>5301875933.8416004</v>
      </c>
      <c r="AE303" s="271">
        <f t="shared" si="305"/>
        <v>6303069397.4340191</v>
      </c>
      <c r="AF303" s="271"/>
      <c r="AG303" s="33" t="str">
        <f t="shared" si="291"/>
        <v>BERTAHAP</v>
      </c>
      <c r="AH303" s="273">
        <f t="shared" si="292"/>
        <v>0</v>
      </c>
      <c r="AI303" s="274">
        <v>2</v>
      </c>
      <c r="AJ303" s="275"/>
      <c r="AK303" s="271" t="e">
        <f>IF(AJ303&gt;#REF!,"LB","KR")</f>
        <v>#REF!</v>
      </c>
      <c r="AL303" s="52">
        <f t="shared" si="293"/>
        <v>4323730000</v>
      </c>
      <c r="AM303" s="52">
        <f t="shared" si="293"/>
        <v>4873535000</v>
      </c>
      <c r="AN303" s="52">
        <f t="shared" si="293"/>
        <v>5174124000</v>
      </c>
      <c r="AO303" s="438">
        <f t="shared" si="274"/>
        <v>5493252000</v>
      </c>
      <c r="AP303" s="438">
        <f t="shared" si="294"/>
        <v>5174124000</v>
      </c>
      <c r="AQ303" s="52">
        <f t="shared" si="294"/>
        <v>5493252000</v>
      </c>
      <c r="AR303" s="52">
        <f t="shared" si="294"/>
        <v>5832064000</v>
      </c>
      <c r="AS303" s="43"/>
      <c r="AT303" s="43"/>
      <c r="AU303" s="311">
        <f t="shared" si="306"/>
        <v>-860942.24835599959</v>
      </c>
      <c r="AV303" s="311"/>
      <c r="AW303" s="311"/>
      <c r="AX303" s="311"/>
      <c r="AY303" s="311"/>
      <c r="AZ303" s="43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65"/>
      <c r="BX303" s="43"/>
      <c r="BY303" s="43"/>
      <c r="BZ303" s="311"/>
      <c r="CA303" s="43"/>
      <c r="CB303" s="43"/>
      <c r="CC303" s="43"/>
      <c r="CD303" s="43"/>
      <c r="CE303" s="43"/>
      <c r="CF303" s="43"/>
      <c r="CG303" s="43"/>
      <c r="CH303" s="43"/>
      <c r="CI303" s="43"/>
      <c r="CJ303" s="438">
        <f t="shared" si="307"/>
        <v>5832063253.0256414</v>
      </c>
      <c r="CK303" s="43">
        <f t="shared" si="308"/>
        <v>5484572000</v>
      </c>
      <c r="CL303" s="43">
        <f t="shared" si="308"/>
        <v>5822848000</v>
      </c>
      <c r="CM303" s="44">
        <f t="shared" si="295"/>
        <v>82268580</v>
      </c>
      <c r="CN303" s="44">
        <f t="shared" si="296"/>
        <v>58228480</v>
      </c>
      <c r="CO303" s="44">
        <f t="shared" si="297"/>
        <v>129353100</v>
      </c>
      <c r="CP303" s="44">
        <f t="shared" si="298"/>
        <v>114442750</v>
      </c>
      <c r="CQ303" s="43">
        <f t="shared" si="309"/>
        <v>6181988057.1088057</v>
      </c>
    </row>
    <row r="304" spans="1:95">
      <c r="A304" s="3">
        <f t="shared" si="299"/>
        <v>265</v>
      </c>
      <c r="B304" s="263">
        <v>2</v>
      </c>
      <c r="C304" s="264" t="s">
        <v>190</v>
      </c>
      <c r="D304" s="265" t="s">
        <v>29</v>
      </c>
      <c r="E304" s="266"/>
      <c r="F304" s="41" t="s">
        <v>74</v>
      </c>
      <c r="G304" s="267">
        <f t="shared" si="275"/>
        <v>85</v>
      </c>
      <c r="H304" s="267">
        <f t="shared" si="276"/>
        <v>74</v>
      </c>
      <c r="I304" s="268">
        <f t="shared" si="277"/>
        <v>27506142.120000001</v>
      </c>
      <c r="J304" s="268">
        <f t="shared" si="278"/>
        <v>1</v>
      </c>
      <c r="K304" s="269">
        <f t="shared" si="279"/>
        <v>1.06</v>
      </c>
      <c r="L304" s="270">
        <f t="shared" si="310"/>
        <v>1.0149999999999999</v>
      </c>
      <c r="M304" s="271">
        <f t="shared" si="280"/>
        <v>24729957.321963601</v>
      </c>
      <c r="N304" s="271">
        <f t="shared" si="281"/>
        <v>27874613.160593279</v>
      </c>
      <c r="O304" s="271">
        <f t="shared" si="282"/>
        <v>29593858.306908</v>
      </c>
      <c r="P304" s="271">
        <f t="shared" si="283"/>
        <v>31419142.731906071</v>
      </c>
      <c r="Q304" s="271">
        <f t="shared" si="300"/>
        <v>35294870.680630669</v>
      </c>
      <c r="R304" s="272">
        <f t="shared" si="284"/>
        <v>29593858.306908</v>
      </c>
      <c r="S304" s="271">
        <f t="shared" si="284"/>
        <v>31419142.731906071</v>
      </c>
      <c r="T304" s="271">
        <f t="shared" si="285"/>
        <v>33357006.706268378</v>
      </c>
      <c r="U304" s="271">
        <f t="shared" si="301"/>
        <v>39656063.397911087</v>
      </c>
      <c r="V304" s="271"/>
      <c r="W304" s="271">
        <f t="shared" si="286"/>
        <v>1830016841.8253064</v>
      </c>
      <c r="X304" s="271">
        <f t="shared" si="287"/>
        <v>2062721373.8839025</v>
      </c>
      <c r="Y304" s="271">
        <f t="shared" si="288"/>
        <v>2189945514.7111921</v>
      </c>
      <c r="Z304" s="272">
        <f t="shared" si="302"/>
        <v>2325016562.1610494</v>
      </c>
      <c r="AA304" s="272">
        <f t="shared" si="303"/>
        <v>2611820430.3666697</v>
      </c>
      <c r="AB304" s="272">
        <f t="shared" si="289"/>
        <v>2189945514.7111921</v>
      </c>
      <c r="AC304" s="271">
        <f t="shared" si="290"/>
        <v>2325016562.1610494</v>
      </c>
      <c r="AD304" s="271">
        <f t="shared" si="304"/>
        <v>2468418496.2638597</v>
      </c>
      <c r="AE304" s="271">
        <f t="shared" si="305"/>
        <v>2934548691.4454203</v>
      </c>
      <c r="AF304" s="271"/>
      <c r="AG304" s="33" t="str">
        <f t="shared" si="291"/>
        <v>BERTAHAP</v>
      </c>
      <c r="AH304" s="273">
        <f t="shared" si="292"/>
        <v>0</v>
      </c>
      <c r="AI304" s="274">
        <v>2</v>
      </c>
      <c r="AJ304" s="275"/>
      <c r="AK304" s="271" t="e">
        <f>IF(AJ304&gt;#REF!,"LB","KR")</f>
        <v>#REF!</v>
      </c>
      <c r="AL304" s="52">
        <f t="shared" si="293"/>
        <v>2013019000</v>
      </c>
      <c r="AM304" s="52">
        <f t="shared" si="293"/>
        <v>2268994000</v>
      </c>
      <c r="AN304" s="52">
        <f t="shared" si="293"/>
        <v>2408941000</v>
      </c>
      <c r="AO304" s="438">
        <f t="shared" si="274"/>
        <v>2557519000</v>
      </c>
      <c r="AP304" s="438">
        <f t="shared" si="294"/>
        <v>2408941000</v>
      </c>
      <c r="AQ304" s="52">
        <f t="shared" si="294"/>
        <v>2557519000</v>
      </c>
      <c r="AR304" s="52">
        <f t="shared" si="294"/>
        <v>2715261000</v>
      </c>
      <c r="AS304" s="43"/>
      <c r="AT304" s="43"/>
      <c r="AU304" s="311">
        <f t="shared" si="306"/>
        <v>-1419316.9333919995</v>
      </c>
      <c r="AV304" s="311"/>
      <c r="AW304" s="311"/>
      <c r="AX304" s="311"/>
      <c r="AY304" s="311"/>
      <c r="AZ304" s="43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65"/>
      <c r="BX304" s="43"/>
      <c r="BY304" s="43"/>
      <c r="BZ304" s="311"/>
      <c r="CA304" s="43"/>
      <c r="CB304" s="43"/>
      <c r="CC304" s="43"/>
      <c r="CD304" s="43"/>
      <c r="CE304" s="43"/>
      <c r="CF304" s="43"/>
      <c r="CG304" s="43"/>
      <c r="CH304" s="43"/>
      <c r="CI304" s="43"/>
      <c r="CJ304" s="438">
        <f t="shared" si="307"/>
        <v>2715260938.113687</v>
      </c>
      <c r="CK304" s="43">
        <f t="shared" si="308"/>
        <v>2553478000</v>
      </c>
      <c r="CL304" s="43">
        <f t="shared" si="308"/>
        <v>2710971000</v>
      </c>
      <c r="CM304" s="44">
        <f t="shared" si="295"/>
        <v>38302170</v>
      </c>
      <c r="CN304" s="44">
        <f t="shared" si="296"/>
        <v>27109710</v>
      </c>
      <c r="CO304" s="44">
        <f t="shared" si="297"/>
        <v>60223525</v>
      </c>
      <c r="CP304" s="44">
        <f t="shared" si="298"/>
        <v>53281645.833333336</v>
      </c>
      <c r="CQ304" s="43">
        <f t="shared" si="309"/>
        <v>2878177542.1869702</v>
      </c>
    </row>
    <row r="305" spans="1:95">
      <c r="A305" s="3">
        <f t="shared" si="299"/>
        <v>266</v>
      </c>
      <c r="B305" s="263">
        <v>3</v>
      </c>
      <c r="C305" s="264" t="s">
        <v>190</v>
      </c>
      <c r="D305" s="265" t="s">
        <v>32</v>
      </c>
      <c r="E305" s="266"/>
      <c r="F305" s="41" t="s">
        <v>56</v>
      </c>
      <c r="G305" s="267">
        <f t="shared" si="275"/>
        <v>85</v>
      </c>
      <c r="H305" s="267">
        <f t="shared" si="276"/>
        <v>74</v>
      </c>
      <c r="I305" s="268">
        <f t="shared" si="277"/>
        <v>27506142.120000001</v>
      </c>
      <c r="J305" s="268">
        <f t="shared" si="278"/>
        <v>1</v>
      </c>
      <c r="K305" s="269">
        <f t="shared" si="279"/>
        <v>1.06</v>
      </c>
      <c r="L305" s="270">
        <f t="shared" si="310"/>
        <v>1.0149999999999999</v>
      </c>
      <c r="M305" s="271">
        <f t="shared" si="280"/>
        <v>24729957.321963601</v>
      </c>
      <c r="N305" s="271">
        <f t="shared" si="281"/>
        <v>27874613.160593279</v>
      </c>
      <c r="O305" s="271">
        <f t="shared" si="282"/>
        <v>29593858.306908</v>
      </c>
      <c r="P305" s="271">
        <f t="shared" si="283"/>
        <v>31419142.731906071</v>
      </c>
      <c r="Q305" s="271">
        <f t="shared" si="300"/>
        <v>35294870.680630669</v>
      </c>
      <c r="R305" s="272">
        <f t="shared" si="284"/>
        <v>29593858.306908</v>
      </c>
      <c r="S305" s="271">
        <f t="shared" si="284"/>
        <v>31419142.731906071</v>
      </c>
      <c r="T305" s="271">
        <f t="shared" si="285"/>
        <v>33357006.706268378</v>
      </c>
      <c r="U305" s="271">
        <f t="shared" si="301"/>
        <v>39656063.397911087</v>
      </c>
      <c r="V305" s="271"/>
      <c r="W305" s="271">
        <f t="shared" si="286"/>
        <v>1830016841.8253064</v>
      </c>
      <c r="X305" s="271">
        <f t="shared" si="287"/>
        <v>2062721373.8839025</v>
      </c>
      <c r="Y305" s="271">
        <f t="shared" si="288"/>
        <v>2189945514.7111921</v>
      </c>
      <c r="Z305" s="272">
        <f t="shared" si="302"/>
        <v>2325016562.1610494</v>
      </c>
      <c r="AA305" s="272">
        <f t="shared" si="303"/>
        <v>2611820430.3666697</v>
      </c>
      <c r="AB305" s="272">
        <f t="shared" si="289"/>
        <v>2189945514.7111921</v>
      </c>
      <c r="AC305" s="271">
        <f t="shared" si="290"/>
        <v>2325016562.1610494</v>
      </c>
      <c r="AD305" s="271">
        <f t="shared" si="304"/>
        <v>2468418496.2638597</v>
      </c>
      <c r="AE305" s="271">
        <f t="shared" si="305"/>
        <v>2934548691.4454203</v>
      </c>
      <c r="AF305" s="271"/>
      <c r="AG305" s="33" t="str">
        <f t="shared" si="291"/>
        <v>BERTAHAP</v>
      </c>
      <c r="AH305" s="273">
        <f t="shared" si="292"/>
        <v>0</v>
      </c>
      <c r="AI305" s="274">
        <v>2</v>
      </c>
      <c r="AJ305" s="275"/>
      <c r="AK305" s="271" t="e">
        <f>IF(AJ305&gt;#REF!,"LB","KR")</f>
        <v>#REF!</v>
      </c>
      <c r="AL305" s="52">
        <f t="shared" si="293"/>
        <v>2013019000</v>
      </c>
      <c r="AM305" s="52">
        <f t="shared" si="293"/>
        <v>2268994000</v>
      </c>
      <c r="AN305" s="52">
        <f t="shared" si="293"/>
        <v>2408941000</v>
      </c>
      <c r="AO305" s="438">
        <f t="shared" si="274"/>
        <v>2557519000</v>
      </c>
      <c r="AP305" s="438">
        <f t="shared" si="294"/>
        <v>2408941000</v>
      </c>
      <c r="AQ305" s="52">
        <f t="shared" si="294"/>
        <v>2557519000</v>
      </c>
      <c r="AR305" s="52">
        <f t="shared" si="294"/>
        <v>2715261000</v>
      </c>
      <c r="AS305" s="43"/>
      <c r="AT305" s="43"/>
      <c r="AU305" s="311">
        <f t="shared" si="306"/>
        <v>-1419316.9333919995</v>
      </c>
      <c r="AV305" s="311"/>
      <c r="AW305" s="311"/>
      <c r="AX305" s="311"/>
      <c r="AY305" s="311"/>
      <c r="AZ305" s="43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65"/>
      <c r="BX305" s="43"/>
      <c r="BY305" s="43"/>
      <c r="BZ305" s="311"/>
      <c r="CA305" s="43"/>
      <c r="CB305" s="43"/>
      <c r="CC305" s="43"/>
      <c r="CD305" s="43"/>
      <c r="CE305" s="43"/>
      <c r="CF305" s="43"/>
      <c r="CG305" s="43"/>
      <c r="CH305" s="43"/>
      <c r="CI305" s="43"/>
      <c r="CJ305" s="438">
        <f t="shared" si="307"/>
        <v>2715260938.113687</v>
      </c>
      <c r="CK305" s="43">
        <f t="shared" si="308"/>
        <v>2553478000</v>
      </c>
      <c r="CL305" s="43">
        <f t="shared" si="308"/>
        <v>2710971000</v>
      </c>
      <c r="CM305" s="44">
        <f t="shared" si="295"/>
        <v>38302170</v>
      </c>
      <c r="CN305" s="44">
        <f t="shared" si="296"/>
        <v>27109710</v>
      </c>
      <c r="CO305" s="44">
        <f t="shared" si="297"/>
        <v>60223525</v>
      </c>
      <c r="CP305" s="44">
        <f t="shared" si="298"/>
        <v>53281645.833333336</v>
      </c>
      <c r="CQ305" s="43">
        <f t="shared" si="309"/>
        <v>2878177542.1869702</v>
      </c>
    </row>
    <row r="306" spans="1:95">
      <c r="A306" s="3">
        <f t="shared" si="299"/>
        <v>267</v>
      </c>
      <c r="B306" s="263">
        <v>4</v>
      </c>
      <c r="C306" s="264" t="s">
        <v>190</v>
      </c>
      <c r="D306" s="265" t="s">
        <v>38</v>
      </c>
      <c r="E306" s="266"/>
      <c r="F306" s="41" t="s">
        <v>58</v>
      </c>
      <c r="G306" s="267">
        <f t="shared" si="275"/>
        <v>101</v>
      </c>
      <c r="H306" s="267">
        <f t="shared" si="276"/>
        <v>90</v>
      </c>
      <c r="I306" s="268">
        <f t="shared" si="277"/>
        <v>27506142.120000001</v>
      </c>
      <c r="J306" s="268">
        <f t="shared" si="278"/>
        <v>1</v>
      </c>
      <c r="K306" s="269">
        <f t="shared" si="279"/>
        <v>1.06</v>
      </c>
      <c r="L306" s="270">
        <f t="shared" si="310"/>
        <v>1.0149999999999999</v>
      </c>
      <c r="M306" s="271">
        <f t="shared" si="280"/>
        <v>24729957.321963601</v>
      </c>
      <c r="N306" s="271">
        <f t="shared" si="281"/>
        <v>27874613.160593279</v>
      </c>
      <c r="O306" s="271">
        <f t="shared" si="282"/>
        <v>29593858.306908</v>
      </c>
      <c r="P306" s="271">
        <f t="shared" si="283"/>
        <v>31419142.731906071</v>
      </c>
      <c r="Q306" s="271">
        <f t="shared" si="300"/>
        <v>35294870.680630669</v>
      </c>
      <c r="R306" s="272">
        <f t="shared" si="284"/>
        <v>29593858.306908</v>
      </c>
      <c r="S306" s="271">
        <f t="shared" si="284"/>
        <v>31419142.731906071</v>
      </c>
      <c r="T306" s="271">
        <f t="shared" si="285"/>
        <v>33357006.706268378</v>
      </c>
      <c r="U306" s="271">
        <f t="shared" si="301"/>
        <v>39656063.397911087</v>
      </c>
      <c r="V306" s="271"/>
      <c r="W306" s="271">
        <f t="shared" si="286"/>
        <v>2225696158.9767241</v>
      </c>
      <c r="X306" s="271">
        <f t="shared" si="287"/>
        <v>2508715184.4533949</v>
      </c>
      <c r="Y306" s="271">
        <f t="shared" si="288"/>
        <v>2663447247.6217198</v>
      </c>
      <c r="Z306" s="272">
        <f t="shared" si="302"/>
        <v>2827722845.8715463</v>
      </c>
      <c r="AA306" s="272">
        <f t="shared" si="303"/>
        <v>3176538361.2567601</v>
      </c>
      <c r="AB306" s="272">
        <f t="shared" si="289"/>
        <v>2663447247.6217198</v>
      </c>
      <c r="AC306" s="271">
        <f t="shared" si="290"/>
        <v>2827722845.8715463</v>
      </c>
      <c r="AD306" s="271">
        <f t="shared" si="304"/>
        <v>3002130603.5641541</v>
      </c>
      <c r="AE306" s="271">
        <f t="shared" si="305"/>
        <v>3569045705.8119979</v>
      </c>
      <c r="AF306" s="271"/>
      <c r="AG306" s="33" t="str">
        <f t="shared" si="291"/>
        <v>BERTAHAP</v>
      </c>
      <c r="AH306" s="273">
        <f t="shared" si="292"/>
        <v>0</v>
      </c>
      <c r="AI306" s="274">
        <v>2</v>
      </c>
      <c r="AJ306" s="275"/>
      <c r="AK306" s="271" t="e">
        <f>IF(AJ306&gt;#REF!,"LB","KR")</f>
        <v>#REF!</v>
      </c>
      <c r="AL306" s="52">
        <f t="shared" si="293"/>
        <v>2448266000</v>
      </c>
      <c r="AM306" s="52">
        <f t="shared" si="293"/>
        <v>2759587000</v>
      </c>
      <c r="AN306" s="52">
        <f t="shared" si="293"/>
        <v>2929792000</v>
      </c>
      <c r="AO306" s="438">
        <f t="shared" si="274"/>
        <v>3110496000</v>
      </c>
      <c r="AP306" s="438">
        <f t="shared" si="294"/>
        <v>2929792000</v>
      </c>
      <c r="AQ306" s="52">
        <f t="shared" si="294"/>
        <v>3110496000</v>
      </c>
      <c r="AR306" s="52">
        <f t="shared" si="294"/>
        <v>3302344000</v>
      </c>
      <c r="AS306" s="43"/>
      <c r="AT306" s="43"/>
      <c r="AU306" s="311">
        <f t="shared" si="306"/>
        <v>-1419316.9333919995</v>
      </c>
      <c r="AV306" s="311"/>
      <c r="AW306" s="311"/>
      <c r="AX306" s="311"/>
      <c r="AY306" s="311"/>
      <c r="AZ306" s="43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65"/>
      <c r="BX306" s="43"/>
      <c r="BY306" s="43"/>
      <c r="BZ306" s="311"/>
      <c r="CA306" s="43"/>
      <c r="CB306" s="43"/>
      <c r="CC306" s="43"/>
      <c r="CD306" s="43"/>
      <c r="CE306" s="43"/>
      <c r="CF306" s="43"/>
      <c r="CG306" s="43"/>
      <c r="CH306" s="43"/>
      <c r="CI306" s="43"/>
      <c r="CJ306" s="438">
        <f t="shared" si="307"/>
        <v>3302344298.1103444</v>
      </c>
      <c r="CK306" s="43">
        <f t="shared" si="308"/>
        <v>3105580000</v>
      </c>
      <c r="CL306" s="43">
        <f t="shared" si="308"/>
        <v>3297126000</v>
      </c>
      <c r="CM306" s="44">
        <f t="shared" si="295"/>
        <v>46583700</v>
      </c>
      <c r="CN306" s="44">
        <f t="shared" si="296"/>
        <v>32971260</v>
      </c>
      <c r="CO306" s="44">
        <f t="shared" si="297"/>
        <v>73244800</v>
      </c>
      <c r="CP306" s="44">
        <f t="shared" si="298"/>
        <v>64802000</v>
      </c>
      <c r="CQ306" s="43">
        <f t="shared" si="309"/>
        <v>3500485253.0553651</v>
      </c>
    </row>
    <row r="307" spans="1:95">
      <c r="A307" s="3">
        <f t="shared" si="299"/>
        <v>268</v>
      </c>
      <c r="B307" s="263">
        <v>5</v>
      </c>
      <c r="C307" s="264" t="s">
        <v>190</v>
      </c>
      <c r="D307" s="265" t="s">
        <v>44</v>
      </c>
      <c r="E307" s="266"/>
      <c r="F307" s="41" t="s">
        <v>60</v>
      </c>
      <c r="G307" s="267">
        <f t="shared" si="275"/>
        <v>101</v>
      </c>
      <c r="H307" s="267">
        <f t="shared" si="276"/>
        <v>90</v>
      </c>
      <c r="I307" s="268">
        <f t="shared" si="277"/>
        <v>27506142.120000001</v>
      </c>
      <c r="J307" s="268">
        <f t="shared" si="278"/>
        <v>1</v>
      </c>
      <c r="K307" s="269">
        <f t="shared" si="279"/>
        <v>1.06</v>
      </c>
      <c r="L307" s="270">
        <f t="shared" si="310"/>
        <v>1.0149999999999999</v>
      </c>
      <c r="M307" s="271">
        <f t="shared" si="280"/>
        <v>24729957.321963601</v>
      </c>
      <c r="N307" s="271">
        <f t="shared" si="281"/>
        <v>27874613.160593279</v>
      </c>
      <c r="O307" s="271">
        <f t="shared" si="282"/>
        <v>29593858.306908</v>
      </c>
      <c r="P307" s="271">
        <f t="shared" si="283"/>
        <v>31419142.731906071</v>
      </c>
      <c r="Q307" s="271">
        <f t="shared" si="300"/>
        <v>35294870.680630669</v>
      </c>
      <c r="R307" s="272">
        <f t="shared" si="284"/>
        <v>29593858.306908</v>
      </c>
      <c r="S307" s="271">
        <f t="shared" si="284"/>
        <v>31419142.731906071</v>
      </c>
      <c r="T307" s="271">
        <f t="shared" si="285"/>
        <v>33357006.706268378</v>
      </c>
      <c r="U307" s="271">
        <f t="shared" si="301"/>
        <v>39656063.397911087</v>
      </c>
      <c r="V307" s="271"/>
      <c r="W307" s="271">
        <f t="shared" si="286"/>
        <v>2225696158.9767241</v>
      </c>
      <c r="X307" s="271">
        <f t="shared" si="287"/>
        <v>2508715184.4533949</v>
      </c>
      <c r="Y307" s="271">
        <f t="shared" si="288"/>
        <v>2663447247.6217198</v>
      </c>
      <c r="Z307" s="272">
        <f t="shared" si="302"/>
        <v>2827722845.8715463</v>
      </c>
      <c r="AA307" s="272">
        <f t="shared" si="303"/>
        <v>3176538361.2567601</v>
      </c>
      <c r="AB307" s="272">
        <f t="shared" si="289"/>
        <v>2663447247.6217198</v>
      </c>
      <c r="AC307" s="271">
        <f t="shared" si="290"/>
        <v>2827722845.8715463</v>
      </c>
      <c r="AD307" s="271">
        <f t="shared" si="304"/>
        <v>3002130603.5641541</v>
      </c>
      <c r="AE307" s="271">
        <f t="shared" si="305"/>
        <v>3569045705.8119979</v>
      </c>
      <c r="AF307" s="271"/>
      <c r="AG307" s="33" t="str">
        <f t="shared" si="291"/>
        <v>BERTAHAP</v>
      </c>
      <c r="AH307" s="273">
        <f t="shared" si="292"/>
        <v>0</v>
      </c>
      <c r="AI307" s="274">
        <v>2</v>
      </c>
      <c r="AJ307" s="275"/>
      <c r="AK307" s="271" t="e">
        <f>IF(AJ307&gt;#REF!,"LB","KR")</f>
        <v>#REF!</v>
      </c>
      <c r="AL307" s="52">
        <f t="shared" si="293"/>
        <v>2448266000</v>
      </c>
      <c r="AM307" s="52">
        <f t="shared" si="293"/>
        <v>2759587000</v>
      </c>
      <c r="AN307" s="52">
        <f t="shared" si="293"/>
        <v>2929792000</v>
      </c>
      <c r="AO307" s="438">
        <f t="shared" si="274"/>
        <v>3110496000</v>
      </c>
      <c r="AP307" s="438">
        <f t="shared" si="294"/>
        <v>2929792000</v>
      </c>
      <c r="AQ307" s="52">
        <f t="shared" si="294"/>
        <v>3110496000</v>
      </c>
      <c r="AR307" s="52">
        <f t="shared" si="294"/>
        <v>3302344000</v>
      </c>
      <c r="AS307" s="43"/>
      <c r="AT307" s="43"/>
      <c r="AU307" s="311">
        <f t="shared" si="306"/>
        <v>-1419316.9333919995</v>
      </c>
      <c r="AV307" s="311"/>
      <c r="AW307" s="311"/>
      <c r="AX307" s="311"/>
      <c r="AY307" s="311"/>
      <c r="AZ307" s="43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65"/>
      <c r="BX307" s="43"/>
      <c r="BY307" s="43"/>
      <c r="BZ307" s="311"/>
      <c r="CA307" s="43"/>
      <c r="CB307" s="43"/>
      <c r="CC307" s="43"/>
      <c r="CD307" s="43"/>
      <c r="CE307" s="43"/>
      <c r="CF307" s="43"/>
      <c r="CG307" s="43"/>
      <c r="CH307" s="43"/>
      <c r="CI307" s="43"/>
      <c r="CJ307" s="438">
        <f t="shared" si="307"/>
        <v>3302344298.1103444</v>
      </c>
      <c r="CK307" s="43">
        <f t="shared" si="308"/>
        <v>3105580000</v>
      </c>
      <c r="CL307" s="43">
        <f t="shared" si="308"/>
        <v>3297126000</v>
      </c>
      <c r="CM307" s="44">
        <f t="shared" si="295"/>
        <v>46583700</v>
      </c>
      <c r="CN307" s="44">
        <f t="shared" si="296"/>
        <v>32971260</v>
      </c>
      <c r="CO307" s="44">
        <f t="shared" si="297"/>
        <v>73244800</v>
      </c>
      <c r="CP307" s="44">
        <f t="shared" si="298"/>
        <v>64802000</v>
      </c>
      <c r="CQ307" s="43">
        <f t="shared" si="309"/>
        <v>3500485253.0553651</v>
      </c>
    </row>
    <row r="308" spans="1:95">
      <c r="A308" s="3">
        <f t="shared" si="299"/>
        <v>269</v>
      </c>
      <c r="B308" s="263">
        <v>6</v>
      </c>
      <c r="C308" s="264" t="s">
        <v>190</v>
      </c>
      <c r="D308" s="299">
        <v>11</v>
      </c>
      <c r="E308" s="266"/>
      <c r="F308" s="41" t="s">
        <v>62</v>
      </c>
      <c r="G308" s="267">
        <f t="shared" si="275"/>
        <v>101</v>
      </c>
      <c r="H308" s="267">
        <f t="shared" si="276"/>
        <v>90</v>
      </c>
      <c r="I308" s="268">
        <f t="shared" si="277"/>
        <v>27506142.120000001</v>
      </c>
      <c r="J308" s="268">
        <f t="shared" si="278"/>
        <v>1</v>
      </c>
      <c r="K308" s="269">
        <f t="shared" si="279"/>
        <v>1.06</v>
      </c>
      <c r="L308" s="270">
        <f t="shared" si="310"/>
        <v>1.0149999999999999</v>
      </c>
      <c r="M308" s="271">
        <f t="shared" si="280"/>
        <v>24729957.321963601</v>
      </c>
      <c r="N308" s="271">
        <f t="shared" si="281"/>
        <v>27874613.160593279</v>
      </c>
      <c r="O308" s="271">
        <f t="shared" si="282"/>
        <v>29593858.306908</v>
      </c>
      <c r="P308" s="271">
        <f t="shared" si="283"/>
        <v>31419142.731906071</v>
      </c>
      <c r="Q308" s="271">
        <f t="shared" si="300"/>
        <v>35294870.680630669</v>
      </c>
      <c r="R308" s="272">
        <f t="shared" si="284"/>
        <v>29593858.306908</v>
      </c>
      <c r="S308" s="271">
        <f t="shared" si="284"/>
        <v>31419142.731906071</v>
      </c>
      <c r="T308" s="271">
        <f t="shared" si="285"/>
        <v>33357006.706268378</v>
      </c>
      <c r="U308" s="271">
        <f t="shared" si="301"/>
        <v>39656063.397911087</v>
      </c>
      <c r="V308" s="271"/>
      <c r="W308" s="271">
        <f t="shared" si="286"/>
        <v>2225696158.9767241</v>
      </c>
      <c r="X308" s="271">
        <f t="shared" si="287"/>
        <v>2508715184.4533949</v>
      </c>
      <c r="Y308" s="271">
        <f t="shared" si="288"/>
        <v>2663447247.6217198</v>
      </c>
      <c r="Z308" s="272">
        <f t="shared" si="302"/>
        <v>2827722845.8715463</v>
      </c>
      <c r="AA308" s="272">
        <f t="shared" si="303"/>
        <v>3176538361.2567601</v>
      </c>
      <c r="AB308" s="272">
        <f t="shared" si="289"/>
        <v>2663447247.6217198</v>
      </c>
      <c r="AC308" s="271">
        <f t="shared" si="290"/>
        <v>2827722845.8715463</v>
      </c>
      <c r="AD308" s="271">
        <f t="shared" si="304"/>
        <v>3002130603.5641541</v>
      </c>
      <c r="AE308" s="271">
        <f t="shared" si="305"/>
        <v>3569045705.8119979</v>
      </c>
      <c r="AF308" s="271"/>
      <c r="AG308" s="33" t="str">
        <f t="shared" si="291"/>
        <v>BERTAHAP</v>
      </c>
      <c r="AH308" s="273">
        <f t="shared" si="292"/>
        <v>0</v>
      </c>
      <c r="AI308" s="274">
        <v>2</v>
      </c>
      <c r="AJ308" s="275"/>
      <c r="AK308" s="271" t="e">
        <f>IF(AJ308&gt;#REF!,"LB","KR")</f>
        <v>#REF!</v>
      </c>
      <c r="AL308" s="52">
        <f t="shared" si="293"/>
        <v>2448266000</v>
      </c>
      <c r="AM308" s="52">
        <f t="shared" si="293"/>
        <v>2759587000</v>
      </c>
      <c r="AN308" s="52">
        <f t="shared" si="293"/>
        <v>2929792000</v>
      </c>
      <c r="AO308" s="438">
        <f t="shared" si="274"/>
        <v>3110496000</v>
      </c>
      <c r="AP308" s="438">
        <f t="shared" si="294"/>
        <v>2929792000</v>
      </c>
      <c r="AQ308" s="52">
        <f t="shared" si="294"/>
        <v>3110496000</v>
      </c>
      <c r="AR308" s="52">
        <f t="shared" si="294"/>
        <v>3302344000</v>
      </c>
      <c r="AS308" s="43"/>
      <c r="AT308" s="43"/>
      <c r="AU308" s="311">
        <f t="shared" si="306"/>
        <v>-1419316.9333919995</v>
      </c>
      <c r="AV308" s="311"/>
      <c r="AW308" s="311"/>
      <c r="AX308" s="311"/>
      <c r="AY308" s="311"/>
      <c r="AZ308" s="43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65"/>
      <c r="BX308" s="43"/>
      <c r="BY308" s="43"/>
      <c r="BZ308" s="311"/>
      <c r="CA308" s="43"/>
      <c r="CB308" s="43"/>
      <c r="CC308" s="43"/>
      <c r="CD308" s="43"/>
      <c r="CE308" s="43"/>
      <c r="CF308" s="43"/>
      <c r="CG308" s="43"/>
      <c r="CH308" s="43"/>
      <c r="CI308" s="43"/>
      <c r="CJ308" s="438">
        <f t="shared" si="307"/>
        <v>3302344298.1103444</v>
      </c>
      <c r="CK308" s="43">
        <f t="shared" si="308"/>
        <v>3105580000</v>
      </c>
      <c r="CL308" s="43">
        <f t="shared" si="308"/>
        <v>3297126000</v>
      </c>
      <c r="CM308" s="44">
        <f t="shared" si="295"/>
        <v>46583700</v>
      </c>
      <c r="CN308" s="44">
        <f t="shared" si="296"/>
        <v>32971260</v>
      </c>
      <c r="CO308" s="44">
        <f t="shared" si="297"/>
        <v>73244800</v>
      </c>
      <c r="CP308" s="44">
        <f t="shared" si="298"/>
        <v>64802000</v>
      </c>
      <c r="CQ308" s="43">
        <f t="shared" si="309"/>
        <v>3500485253.0553651</v>
      </c>
    </row>
    <row r="309" spans="1:95">
      <c r="A309" s="3">
        <f t="shared" si="299"/>
        <v>270</v>
      </c>
      <c r="B309" s="263">
        <v>7</v>
      </c>
      <c r="C309" s="264" t="s">
        <v>190</v>
      </c>
      <c r="D309" s="299">
        <v>15</v>
      </c>
      <c r="E309" s="266"/>
      <c r="F309" s="41" t="s">
        <v>64</v>
      </c>
      <c r="G309" s="267">
        <f t="shared" si="275"/>
        <v>101</v>
      </c>
      <c r="H309" s="267">
        <f t="shared" si="276"/>
        <v>90</v>
      </c>
      <c r="I309" s="268">
        <f t="shared" si="277"/>
        <v>27506142.120000001</v>
      </c>
      <c r="J309" s="268">
        <f t="shared" si="278"/>
        <v>1</v>
      </c>
      <c r="K309" s="269">
        <f t="shared" si="279"/>
        <v>1.06</v>
      </c>
      <c r="L309" s="270">
        <f t="shared" si="310"/>
        <v>1.0149999999999999</v>
      </c>
      <c r="M309" s="271">
        <f t="shared" si="280"/>
        <v>24729957.321963601</v>
      </c>
      <c r="N309" s="271">
        <f t="shared" si="281"/>
        <v>27874613.160593279</v>
      </c>
      <c r="O309" s="271">
        <f t="shared" si="282"/>
        <v>29593858.306908</v>
      </c>
      <c r="P309" s="271">
        <f t="shared" si="283"/>
        <v>31419142.731906071</v>
      </c>
      <c r="Q309" s="271">
        <f t="shared" si="300"/>
        <v>35294870.680630669</v>
      </c>
      <c r="R309" s="272">
        <f t="shared" si="284"/>
        <v>29593858.306908</v>
      </c>
      <c r="S309" s="271">
        <f t="shared" si="284"/>
        <v>31419142.731906071</v>
      </c>
      <c r="T309" s="271">
        <f t="shared" si="285"/>
        <v>33357006.706268378</v>
      </c>
      <c r="U309" s="271">
        <f t="shared" si="301"/>
        <v>39656063.397911087</v>
      </c>
      <c r="V309" s="271"/>
      <c r="W309" s="271">
        <f t="shared" si="286"/>
        <v>2225696158.9767241</v>
      </c>
      <c r="X309" s="271">
        <f t="shared" si="287"/>
        <v>2508715184.4533949</v>
      </c>
      <c r="Y309" s="271">
        <f t="shared" si="288"/>
        <v>2663447247.6217198</v>
      </c>
      <c r="Z309" s="272">
        <f t="shared" si="302"/>
        <v>2827722845.8715463</v>
      </c>
      <c r="AA309" s="272">
        <f t="shared" si="303"/>
        <v>3176538361.2567601</v>
      </c>
      <c r="AB309" s="272">
        <f t="shared" si="289"/>
        <v>2663447247.6217198</v>
      </c>
      <c r="AC309" s="271">
        <f t="shared" si="290"/>
        <v>2827722845.8715463</v>
      </c>
      <c r="AD309" s="271">
        <f t="shared" si="304"/>
        <v>3002130603.5641541</v>
      </c>
      <c r="AE309" s="271">
        <f t="shared" si="305"/>
        <v>3569045705.8119979</v>
      </c>
      <c r="AF309" s="271"/>
      <c r="AG309" s="33" t="str">
        <f t="shared" si="291"/>
        <v>BERTAHAP</v>
      </c>
      <c r="AH309" s="273">
        <f t="shared" si="292"/>
        <v>0</v>
      </c>
      <c r="AI309" s="274">
        <v>2</v>
      </c>
      <c r="AJ309" s="275"/>
      <c r="AK309" s="271" t="e">
        <f>IF(AJ309&gt;#REF!,"LB","KR")</f>
        <v>#REF!</v>
      </c>
      <c r="AL309" s="52">
        <f t="shared" si="293"/>
        <v>2448266000</v>
      </c>
      <c r="AM309" s="52">
        <f t="shared" si="293"/>
        <v>2759587000</v>
      </c>
      <c r="AN309" s="52">
        <f t="shared" si="293"/>
        <v>2929792000</v>
      </c>
      <c r="AO309" s="438">
        <f t="shared" si="274"/>
        <v>3110496000</v>
      </c>
      <c r="AP309" s="438">
        <f t="shared" si="294"/>
        <v>2929792000</v>
      </c>
      <c r="AQ309" s="52">
        <f t="shared" si="294"/>
        <v>3110496000</v>
      </c>
      <c r="AR309" s="52">
        <f t="shared" si="294"/>
        <v>3302344000</v>
      </c>
      <c r="AS309" s="43"/>
      <c r="AT309" s="43"/>
      <c r="AU309" s="311">
        <f t="shared" si="306"/>
        <v>-1419316.9333919995</v>
      </c>
      <c r="AV309" s="311"/>
      <c r="AW309" s="311"/>
      <c r="AX309" s="311"/>
      <c r="AY309" s="311"/>
      <c r="AZ309" s="43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65"/>
      <c r="BX309" s="43"/>
      <c r="BY309" s="43"/>
      <c r="BZ309" s="311"/>
      <c r="CA309" s="43"/>
      <c r="CB309" s="43"/>
      <c r="CC309" s="43"/>
      <c r="CD309" s="43"/>
      <c r="CE309" s="43"/>
      <c r="CF309" s="43"/>
      <c r="CG309" s="43"/>
      <c r="CH309" s="43"/>
      <c r="CI309" s="43"/>
      <c r="CJ309" s="438">
        <f t="shared" si="307"/>
        <v>3302344298.1103444</v>
      </c>
      <c r="CK309" s="43">
        <f t="shared" si="308"/>
        <v>3105580000</v>
      </c>
      <c r="CL309" s="43">
        <f t="shared" si="308"/>
        <v>3297126000</v>
      </c>
      <c r="CM309" s="44">
        <f t="shared" si="295"/>
        <v>46583700</v>
      </c>
      <c r="CN309" s="44">
        <f t="shared" si="296"/>
        <v>32971260</v>
      </c>
      <c r="CO309" s="44">
        <f t="shared" si="297"/>
        <v>73244800</v>
      </c>
      <c r="CP309" s="44">
        <f t="shared" si="298"/>
        <v>64802000</v>
      </c>
      <c r="CQ309" s="43">
        <f t="shared" si="309"/>
        <v>3500485253.0553651</v>
      </c>
    </row>
    <row r="310" spans="1:95">
      <c r="A310" s="3">
        <f t="shared" si="299"/>
        <v>271</v>
      </c>
      <c r="B310" s="263">
        <v>8</v>
      </c>
      <c r="C310" s="264" t="s">
        <v>190</v>
      </c>
      <c r="D310" s="299">
        <v>17</v>
      </c>
      <c r="E310" s="266"/>
      <c r="F310" s="41" t="s">
        <v>67</v>
      </c>
      <c r="G310" s="267">
        <f t="shared" si="275"/>
        <v>85</v>
      </c>
      <c r="H310" s="267">
        <f t="shared" si="276"/>
        <v>74</v>
      </c>
      <c r="I310" s="268">
        <f t="shared" si="277"/>
        <v>27506142.120000001</v>
      </c>
      <c r="J310" s="268">
        <f t="shared" si="278"/>
        <v>1</v>
      </c>
      <c r="K310" s="269">
        <f t="shared" si="279"/>
        <v>1.06</v>
      </c>
      <c r="L310" s="270">
        <f t="shared" si="310"/>
        <v>1.0149999999999999</v>
      </c>
      <c r="M310" s="271">
        <f t="shared" si="280"/>
        <v>24729957.321963601</v>
      </c>
      <c r="N310" s="271">
        <f t="shared" si="281"/>
        <v>27874613.160593279</v>
      </c>
      <c r="O310" s="271">
        <f t="shared" si="282"/>
        <v>29593858.306908</v>
      </c>
      <c r="P310" s="271">
        <f t="shared" si="283"/>
        <v>31419142.731906071</v>
      </c>
      <c r="Q310" s="271">
        <f t="shared" si="300"/>
        <v>35294870.680630669</v>
      </c>
      <c r="R310" s="272">
        <f t="shared" si="284"/>
        <v>29593858.306908</v>
      </c>
      <c r="S310" s="271">
        <f t="shared" si="284"/>
        <v>31419142.731906071</v>
      </c>
      <c r="T310" s="271">
        <f t="shared" si="285"/>
        <v>33357006.706268378</v>
      </c>
      <c r="U310" s="271">
        <f t="shared" si="301"/>
        <v>39656063.397911087</v>
      </c>
      <c r="V310" s="271"/>
      <c r="W310" s="271">
        <f t="shared" si="286"/>
        <v>1830016841.8253064</v>
      </c>
      <c r="X310" s="271">
        <f t="shared" si="287"/>
        <v>2062721373.8839025</v>
      </c>
      <c r="Y310" s="271">
        <f t="shared" si="288"/>
        <v>2189945514.7111921</v>
      </c>
      <c r="Z310" s="272">
        <f t="shared" si="302"/>
        <v>2325016562.1610494</v>
      </c>
      <c r="AA310" s="272">
        <f t="shared" si="303"/>
        <v>2611820430.3666697</v>
      </c>
      <c r="AB310" s="272">
        <f t="shared" si="289"/>
        <v>2189945514.7111921</v>
      </c>
      <c r="AC310" s="271">
        <f t="shared" si="290"/>
        <v>2325016562.1610494</v>
      </c>
      <c r="AD310" s="271">
        <f t="shared" si="304"/>
        <v>2468418496.2638597</v>
      </c>
      <c r="AE310" s="271">
        <f t="shared" si="305"/>
        <v>2934548691.4454203</v>
      </c>
      <c r="AF310" s="271"/>
      <c r="AG310" s="33" t="str">
        <f t="shared" si="291"/>
        <v>BERTAHAP</v>
      </c>
      <c r="AH310" s="273">
        <f t="shared" si="292"/>
        <v>0</v>
      </c>
      <c r="AI310" s="274">
        <v>2</v>
      </c>
      <c r="AJ310" s="275"/>
      <c r="AK310" s="271" t="e">
        <f>IF(AJ310&gt;#REF!,"LB","KR")</f>
        <v>#REF!</v>
      </c>
      <c r="AL310" s="52">
        <f t="shared" si="293"/>
        <v>2013019000</v>
      </c>
      <c r="AM310" s="52">
        <f t="shared" si="293"/>
        <v>2268994000</v>
      </c>
      <c r="AN310" s="52">
        <f t="shared" si="293"/>
        <v>2408941000</v>
      </c>
      <c r="AO310" s="438">
        <f t="shared" si="274"/>
        <v>2557519000</v>
      </c>
      <c r="AP310" s="438">
        <f t="shared" si="294"/>
        <v>2408941000</v>
      </c>
      <c r="AQ310" s="52">
        <f t="shared" si="294"/>
        <v>2557519000</v>
      </c>
      <c r="AR310" s="52">
        <f t="shared" si="294"/>
        <v>2715261000</v>
      </c>
      <c r="AS310" s="43"/>
      <c r="AT310" s="43"/>
      <c r="AU310" s="311">
        <f t="shared" si="306"/>
        <v>-1419316.9333919995</v>
      </c>
      <c r="AV310" s="311"/>
      <c r="AW310" s="311"/>
      <c r="AX310" s="311"/>
      <c r="AY310" s="311"/>
      <c r="AZ310" s="43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65"/>
      <c r="BX310" s="43"/>
      <c r="BY310" s="43"/>
      <c r="BZ310" s="311"/>
      <c r="CA310" s="43"/>
      <c r="CB310" s="43"/>
      <c r="CC310" s="43"/>
      <c r="CD310" s="43"/>
      <c r="CE310" s="43"/>
      <c r="CF310" s="43"/>
      <c r="CG310" s="43"/>
      <c r="CH310" s="43"/>
      <c r="CI310" s="43"/>
      <c r="CJ310" s="438">
        <f t="shared" si="307"/>
        <v>2715260938.113687</v>
      </c>
      <c r="CK310" s="43">
        <f t="shared" si="308"/>
        <v>2553478000</v>
      </c>
      <c r="CL310" s="43">
        <f t="shared" si="308"/>
        <v>2710971000</v>
      </c>
      <c r="CM310" s="44">
        <f t="shared" si="295"/>
        <v>38302170</v>
      </c>
      <c r="CN310" s="44">
        <f t="shared" si="296"/>
        <v>27109710</v>
      </c>
      <c r="CO310" s="44">
        <f t="shared" si="297"/>
        <v>60223525</v>
      </c>
      <c r="CP310" s="44">
        <f t="shared" si="298"/>
        <v>53281645.833333336</v>
      </c>
      <c r="CQ310" s="43">
        <f t="shared" si="309"/>
        <v>2878177542.1869702</v>
      </c>
    </row>
    <row r="311" spans="1:95">
      <c r="A311" s="3">
        <f t="shared" si="299"/>
        <v>272</v>
      </c>
      <c r="B311" s="263">
        <v>9</v>
      </c>
      <c r="C311" s="264" t="s">
        <v>190</v>
      </c>
      <c r="D311" s="299">
        <v>19</v>
      </c>
      <c r="E311" s="266"/>
      <c r="F311" s="41" t="s">
        <v>78</v>
      </c>
      <c r="G311" s="267">
        <f t="shared" si="275"/>
        <v>138</v>
      </c>
      <c r="H311" s="267">
        <f t="shared" si="276"/>
        <v>120</v>
      </c>
      <c r="I311" s="268">
        <f t="shared" si="277"/>
        <v>27506142.120000001</v>
      </c>
      <c r="J311" s="268">
        <f t="shared" si="278"/>
        <v>1</v>
      </c>
      <c r="K311" s="269">
        <f t="shared" si="279"/>
        <v>1.06</v>
      </c>
      <c r="L311" s="270">
        <f t="shared" si="310"/>
        <v>1.0149999999999999</v>
      </c>
      <c r="M311" s="271">
        <f t="shared" si="280"/>
        <v>24729957.321963601</v>
      </c>
      <c r="N311" s="271">
        <f t="shared" si="281"/>
        <v>27874613.160593279</v>
      </c>
      <c r="O311" s="271">
        <f t="shared" si="282"/>
        <v>29593858.306908</v>
      </c>
      <c r="P311" s="271">
        <f t="shared" si="283"/>
        <v>31419142.731906071</v>
      </c>
      <c r="Q311" s="271">
        <f t="shared" si="300"/>
        <v>35294870.680630669</v>
      </c>
      <c r="R311" s="272">
        <f t="shared" si="284"/>
        <v>29593858.306908</v>
      </c>
      <c r="S311" s="271">
        <f t="shared" si="284"/>
        <v>31419142.731906071</v>
      </c>
      <c r="T311" s="271">
        <f t="shared" si="285"/>
        <v>33357006.706268378</v>
      </c>
      <c r="U311" s="271">
        <f t="shared" si="301"/>
        <v>39656063.397911087</v>
      </c>
      <c r="V311" s="271"/>
      <c r="W311" s="271">
        <f t="shared" si="286"/>
        <v>2967594878.635632</v>
      </c>
      <c r="X311" s="271">
        <f t="shared" si="287"/>
        <v>3344953579.2711935</v>
      </c>
      <c r="Y311" s="271">
        <f t="shared" si="288"/>
        <v>3551262996.8289599</v>
      </c>
      <c r="Z311" s="272">
        <f t="shared" si="302"/>
        <v>3770297127.8287287</v>
      </c>
      <c r="AA311" s="272">
        <f t="shared" si="303"/>
        <v>4235384481.6756802</v>
      </c>
      <c r="AB311" s="272">
        <f t="shared" si="289"/>
        <v>3551262996.8289599</v>
      </c>
      <c r="AC311" s="271">
        <f t="shared" si="290"/>
        <v>3770297127.8287287</v>
      </c>
      <c r="AD311" s="271">
        <f t="shared" si="304"/>
        <v>4002840804.7522054</v>
      </c>
      <c r="AE311" s="271">
        <f t="shared" si="305"/>
        <v>4758727607.7493305</v>
      </c>
      <c r="AF311" s="271"/>
      <c r="AG311" s="33" t="str">
        <f t="shared" si="291"/>
        <v>BERTAHAP</v>
      </c>
      <c r="AH311" s="273">
        <f t="shared" si="292"/>
        <v>0</v>
      </c>
      <c r="AI311" s="274">
        <v>2</v>
      </c>
      <c r="AJ311" s="275"/>
      <c r="AK311" s="271" t="e">
        <f>IF(AJ311&gt;#REF!,"LB","KR")</f>
        <v>#REF!</v>
      </c>
      <c r="AL311" s="52">
        <f t="shared" si="293"/>
        <v>3264355000</v>
      </c>
      <c r="AM311" s="52">
        <f t="shared" si="293"/>
        <v>3679449000</v>
      </c>
      <c r="AN311" s="52">
        <f t="shared" si="293"/>
        <v>3906390000</v>
      </c>
      <c r="AO311" s="438">
        <f t="shared" si="274"/>
        <v>4147327000</v>
      </c>
      <c r="AP311" s="438">
        <f t="shared" si="294"/>
        <v>3906390000</v>
      </c>
      <c r="AQ311" s="52">
        <f t="shared" si="294"/>
        <v>4147327000</v>
      </c>
      <c r="AR311" s="52">
        <f t="shared" si="294"/>
        <v>4403125000</v>
      </c>
      <c r="AS311" s="43"/>
      <c r="AT311" s="43"/>
      <c r="AU311" s="311">
        <f t="shared" si="306"/>
        <v>-1419316.9333919995</v>
      </c>
      <c r="AV311" s="311"/>
      <c r="AW311" s="311"/>
      <c r="AX311" s="311"/>
      <c r="AY311" s="311"/>
      <c r="AZ311" s="43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65"/>
      <c r="BX311" s="43"/>
      <c r="BY311" s="43"/>
      <c r="BZ311" s="311"/>
      <c r="CA311" s="43"/>
      <c r="CB311" s="43"/>
      <c r="CC311" s="43"/>
      <c r="CD311" s="43"/>
      <c r="CE311" s="43"/>
      <c r="CF311" s="43"/>
      <c r="CG311" s="43"/>
      <c r="CH311" s="43"/>
      <c r="CI311" s="43"/>
      <c r="CJ311" s="438">
        <f t="shared" si="307"/>
        <v>4403124669.1360741</v>
      </c>
      <c r="CK311" s="43">
        <f t="shared" si="308"/>
        <v>4140774000</v>
      </c>
      <c r="CL311" s="43">
        <f t="shared" si="308"/>
        <v>4396167000</v>
      </c>
      <c r="CM311" s="44">
        <f t="shared" si="295"/>
        <v>62111610</v>
      </c>
      <c r="CN311" s="44">
        <f t="shared" si="296"/>
        <v>43961670</v>
      </c>
      <c r="CO311" s="44">
        <f t="shared" si="297"/>
        <v>97659750</v>
      </c>
      <c r="CP311" s="44">
        <f t="shared" si="298"/>
        <v>86402645.833333328</v>
      </c>
      <c r="CQ311" s="43">
        <f t="shared" si="309"/>
        <v>4667312609.0627546</v>
      </c>
    </row>
    <row r="312" spans="1:95">
      <c r="A312" s="3">
        <f t="shared" si="299"/>
        <v>273</v>
      </c>
      <c r="B312" s="263">
        <v>10</v>
      </c>
      <c r="C312" s="264" t="s">
        <v>190</v>
      </c>
      <c r="D312" s="299">
        <v>21</v>
      </c>
      <c r="E312" s="266"/>
      <c r="F312" s="41" t="s">
        <v>84</v>
      </c>
      <c r="G312" s="267">
        <f t="shared" si="275"/>
        <v>132</v>
      </c>
      <c r="H312" s="267">
        <f t="shared" si="276"/>
        <v>112</v>
      </c>
      <c r="I312" s="268">
        <f t="shared" si="277"/>
        <v>27506142.120000001</v>
      </c>
      <c r="J312" s="268">
        <f t="shared" si="278"/>
        <v>3</v>
      </c>
      <c r="K312" s="269">
        <f t="shared" si="279"/>
        <v>1.1000000000000001</v>
      </c>
      <c r="L312" s="270">
        <f t="shared" si="310"/>
        <v>1.0149999999999999</v>
      </c>
      <c r="M312" s="271">
        <f t="shared" si="280"/>
        <v>25663163.258641474</v>
      </c>
      <c r="N312" s="271">
        <f t="shared" si="281"/>
        <v>28926485.355332647</v>
      </c>
      <c r="O312" s="271">
        <f t="shared" si="282"/>
        <v>30710607.67698</v>
      </c>
      <c r="P312" s="271">
        <f t="shared" si="283"/>
        <v>32604770.759525169</v>
      </c>
      <c r="Q312" s="271">
        <f t="shared" si="300"/>
        <v>36626752.593107298</v>
      </c>
      <c r="R312" s="272">
        <f t="shared" si="284"/>
        <v>30710607.67698</v>
      </c>
      <c r="S312" s="271">
        <f t="shared" si="284"/>
        <v>32604770.759525169</v>
      </c>
      <c r="T312" s="271">
        <f t="shared" si="285"/>
        <v>34615761.676316239</v>
      </c>
      <c r="U312" s="271">
        <f t="shared" si="301"/>
        <v>41152518.620473772</v>
      </c>
      <c r="V312" s="271"/>
      <c r="W312" s="271">
        <f t="shared" si="286"/>
        <v>2874274284.967845</v>
      </c>
      <c r="X312" s="271">
        <f t="shared" si="287"/>
        <v>3239766359.7972565</v>
      </c>
      <c r="Y312" s="271">
        <f t="shared" si="288"/>
        <v>3439588059.8217602</v>
      </c>
      <c r="Z312" s="272">
        <f t="shared" si="302"/>
        <v>3651734325.0668187</v>
      </c>
      <c r="AA312" s="272">
        <f t="shared" si="303"/>
        <v>4102196290.4280176</v>
      </c>
      <c r="AB312" s="272">
        <f t="shared" si="289"/>
        <v>3439588059.8217602</v>
      </c>
      <c r="AC312" s="271">
        <f t="shared" si="290"/>
        <v>3651734325.0668187</v>
      </c>
      <c r="AD312" s="271">
        <f t="shared" si="304"/>
        <v>3876965307.7474189</v>
      </c>
      <c r="AE312" s="271">
        <f t="shared" si="305"/>
        <v>4609082085.493063</v>
      </c>
      <c r="AF312" s="271"/>
      <c r="AG312" s="33" t="str">
        <f t="shared" si="291"/>
        <v>BERTAHAP</v>
      </c>
      <c r="AH312" s="273">
        <f t="shared" si="292"/>
        <v>0</v>
      </c>
      <c r="AI312" s="274">
        <v>2</v>
      </c>
      <c r="AJ312" s="275"/>
      <c r="AK312" s="271" t="e">
        <f>IF(AJ312&gt;#REF!,"LB","KR")</f>
        <v>#REF!</v>
      </c>
      <c r="AL312" s="52">
        <f t="shared" si="293"/>
        <v>3161702000</v>
      </c>
      <c r="AM312" s="52">
        <f t="shared" si="293"/>
        <v>3563743000</v>
      </c>
      <c r="AN312" s="52">
        <f t="shared" si="293"/>
        <v>3783547000</v>
      </c>
      <c r="AO312" s="438">
        <f t="shared" si="274"/>
        <v>4016908000</v>
      </c>
      <c r="AP312" s="438">
        <f t="shared" si="294"/>
        <v>3783547000</v>
      </c>
      <c r="AQ312" s="52">
        <f t="shared" si="294"/>
        <v>4016908000</v>
      </c>
      <c r="AR312" s="52">
        <f t="shared" si="294"/>
        <v>4264662000</v>
      </c>
      <c r="AS312" s="43"/>
      <c r="AT312" s="43"/>
      <c r="AU312" s="311">
        <f t="shared" si="306"/>
        <v>-302567.56331999972</v>
      </c>
      <c r="AV312" s="311"/>
      <c r="AW312" s="311"/>
      <c r="AX312" s="311"/>
      <c r="AY312" s="311"/>
      <c r="AZ312" s="43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65"/>
      <c r="BX312" s="43"/>
      <c r="BY312" s="43"/>
      <c r="BZ312" s="311"/>
      <c r="CA312" s="43"/>
      <c r="CB312" s="43"/>
      <c r="CC312" s="43"/>
      <c r="CD312" s="43"/>
      <c r="CE312" s="43"/>
      <c r="CF312" s="43"/>
      <c r="CG312" s="43"/>
      <c r="CH312" s="43"/>
      <c r="CI312" s="43"/>
      <c r="CJ312" s="438">
        <f t="shared" si="307"/>
        <v>4264661722.7071915</v>
      </c>
      <c r="CK312" s="43">
        <f t="shared" si="308"/>
        <v>4010560000</v>
      </c>
      <c r="CL312" s="43">
        <f t="shared" si="308"/>
        <v>4257923000</v>
      </c>
      <c r="CM312" s="44">
        <f t="shared" si="295"/>
        <v>60158400</v>
      </c>
      <c r="CN312" s="44">
        <f t="shared" si="296"/>
        <v>42579230</v>
      </c>
      <c r="CO312" s="44">
        <f t="shared" si="297"/>
        <v>94588675</v>
      </c>
      <c r="CP312" s="44">
        <f t="shared" si="298"/>
        <v>83685583.333333328</v>
      </c>
      <c r="CQ312" s="43">
        <f t="shared" si="309"/>
        <v>4520542032.7112942</v>
      </c>
    </row>
    <row r="313" spans="1:95">
      <c r="A313" s="3">
        <f t="shared" si="299"/>
        <v>274</v>
      </c>
      <c r="B313" s="263">
        <v>1</v>
      </c>
      <c r="C313" s="264" t="s">
        <v>191</v>
      </c>
      <c r="D313" s="265" t="s">
        <v>19</v>
      </c>
      <c r="E313" s="266"/>
      <c r="F313" s="41" t="s">
        <v>72</v>
      </c>
      <c r="G313" s="267">
        <f t="shared" si="275"/>
        <v>175</v>
      </c>
      <c r="H313" s="267">
        <f t="shared" si="276"/>
        <v>156</v>
      </c>
      <c r="I313" s="268">
        <f t="shared" si="277"/>
        <v>27506142.120000001</v>
      </c>
      <c r="J313" s="268">
        <f t="shared" si="278"/>
        <v>5</v>
      </c>
      <c r="K313" s="269">
        <f t="shared" si="279"/>
        <v>1.08</v>
      </c>
      <c r="L313" s="319">
        <f t="shared" ref="L313:L318" si="311">SUMIF($AR$4:$AR$22,D313,$BQ$4:$BQ$22)</f>
        <v>1.0249999999999999</v>
      </c>
      <c r="M313" s="271">
        <f t="shared" si="280"/>
        <v>25444802.263606008</v>
      </c>
      <c r="N313" s="271">
        <f t="shared" si="281"/>
        <v>28680357.625036489</v>
      </c>
      <c r="O313" s="271">
        <f t="shared" si="282"/>
        <v>30449299.326839998</v>
      </c>
      <c r="P313" s="271">
        <f t="shared" si="283"/>
        <v>32327345.482126608</v>
      </c>
      <c r="Q313" s="271">
        <f t="shared" si="300"/>
        <v>36315105.34757705</v>
      </c>
      <c r="R313" s="272">
        <f t="shared" si="284"/>
        <v>30449299.326839998</v>
      </c>
      <c r="S313" s="271">
        <f t="shared" si="284"/>
        <v>32327345.482126608</v>
      </c>
      <c r="T313" s="271">
        <f t="shared" si="285"/>
        <v>34321225.414851837</v>
      </c>
      <c r="U313" s="271">
        <f t="shared" si="301"/>
        <v>40802362.84179531</v>
      </c>
      <c r="V313" s="271"/>
      <c r="W313" s="271">
        <f t="shared" si="286"/>
        <v>3969389153.1225371</v>
      </c>
      <c r="X313" s="271">
        <f t="shared" si="287"/>
        <v>4474135789.5056925</v>
      </c>
      <c r="Y313" s="271">
        <f t="shared" si="288"/>
        <v>4750090694.9870396</v>
      </c>
      <c r="Z313" s="272">
        <f t="shared" si="302"/>
        <v>5043065895.211751</v>
      </c>
      <c r="AA313" s="272">
        <f t="shared" si="303"/>
        <v>5665156434.2220201</v>
      </c>
      <c r="AB313" s="272">
        <f t="shared" si="289"/>
        <v>4750090694.9870396</v>
      </c>
      <c r="AC313" s="271">
        <f t="shared" si="290"/>
        <v>5043065895.211751</v>
      </c>
      <c r="AD313" s="271">
        <f t="shared" si="304"/>
        <v>5354111164.7168865</v>
      </c>
      <c r="AE313" s="271">
        <f t="shared" si="305"/>
        <v>6365168603.3200684</v>
      </c>
      <c r="AF313" s="271"/>
      <c r="AG313" s="33" t="str">
        <f t="shared" si="291"/>
        <v>BERTAHAP</v>
      </c>
      <c r="AH313" s="273">
        <f t="shared" si="292"/>
        <v>0</v>
      </c>
      <c r="AI313" s="274">
        <v>2</v>
      </c>
      <c r="AJ313" s="275"/>
      <c r="AK313" s="271" t="e">
        <f>IF(AJ313&gt;#REF!,"LB","KR")</f>
        <v>#REF!</v>
      </c>
      <c r="AL313" s="52">
        <f t="shared" si="293"/>
        <v>4366329000</v>
      </c>
      <c r="AM313" s="52">
        <f t="shared" si="293"/>
        <v>4921550000</v>
      </c>
      <c r="AN313" s="52">
        <f t="shared" si="293"/>
        <v>5225100000</v>
      </c>
      <c r="AO313" s="438">
        <f t="shared" si="274"/>
        <v>5547373000</v>
      </c>
      <c r="AP313" s="438">
        <f t="shared" si="294"/>
        <v>5225100000</v>
      </c>
      <c r="AQ313" s="52">
        <f t="shared" si="294"/>
        <v>5547373000</v>
      </c>
      <c r="AR313" s="52">
        <f t="shared" si="294"/>
        <v>5889523000</v>
      </c>
      <c r="AS313" s="43"/>
      <c r="AT313" s="43"/>
      <c r="AU313" s="311">
        <f t="shared" si="306"/>
        <v>-563875.91346000135</v>
      </c>
      <c r="AV313" s="311"/>
      <c r="AW313" s="311"/>
      <c r="AX313" s="311"/>
      <c r="AY313" s="311"/>
      <c r="AZ313" s="43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65"/>
      <c r="BX313" s="43"/>
      <c r="BY313" s="43"/>
      <c r="BZ313" s="311"/>
      <c r="CA313" s="43"/>
      <c r="CB313" s="43"/>
      <c r="CC313" s="43"/>
      <c r="CD313" s="43"/>
      <c r="CE313" s="43"/>
      <c r="CF313" s="43"/>
      <c r="CG313" s="43"/>
      <c r="CH313" s="43"/>
      <c r="CI313" s="43"/>
      <c r="CJ313" s="438">
        <f t="shared" si="307"/>
        <v>5889522312.8534088</v>
      </c>
      <c r="CK313" s="43">
        <f t="shared" si="308"/>
        <v>5538606000</v>
      </c>
      <c r="CL313" s="43">
        <f t="shared" si="308"/>
        <v>5880216000</v>
      </c>
      <c r="CM313" s="44">
        <f t="shared" si="295"/>
        <v>83079090</v>
      </c>
      <c r="CN313" s="44">
        <f t="shared" si="296"/>
        <v>58802160</v>
      </c>
      <c r="CO313" s="44">
        <f t="shared" si="297"/>
        <v>130627500</v>
      </c>
      <c r="CP313" s="44">
        <f t="shared" si="298"/>
        <v>115570270.83333333</v>
      </c>
      <c r="CQ313" s="43">
        <f t="shared" si="309"/>
        <v>6242894385.225256</v>
      </c>
    </row>
    <row r="314" spans="1:95">
      <c r="A314" s="3">
        <f t="shared" si="299"/>
        <v>275</v>
      </c>
      <c r="B314" s="263">
        <v>2</v>
      </c>
      <c r="C314" s="264" t="s">
        <v>191</v>
      </c>
      <c r="D314" s="265" t="s">
        <v>29</v>
      </c>
      <c r="E314" s="266"/>
      <c r="F314" s="41" t="s">
        <v>74</v>
      </c>
      <c r="G314" s="267">
        <f t="shared" si="275"/>
        <v>85</v>
      </c>
      <c r="H314" s="267">
        <f t="shared" si="276"/>
        <v>74</v>
      </c>
      <c r="I314" s="268">
        <f t="shared" si="277"/>
        <v>27506142.120000001</v>
      </c>
      <c r="J314" s="268">
        <f t="shared" si="278"/>
        <v>1</v>
      </c>
      <c r="K314" s="269">
        <f t="shared" si="279"/>
        <v>1.06</v>
      </c>
      <c r="L314" s="319">
        <f t="shared" si="311"/>
        <v>1.0249999999999999</v>
      </c>
      <c r="M314" s="271">
        <f t="shared" si="280"/>
        <v>24973602.22168738</v>
      </c>
      <c r="N314" s="271">
        <f t="shared" si="281"/>
        <v>28149239.89123952</v>
      </c>
      <c r="O314" s="271">
        <f t="shared" si="282"/>
        <v>29885423.413380001</v>
      </c>
      <c r="P314" s="271">
        <f t="shared" si="283"/>
        <v>31728690.936161306</v>
      </c>
      <c r="Q314" s="271">
        <f t="shared" si="300"/>
        <v>35642603.396696001</v>
      </c>
      <c r="R314" s="272">
        <f t="shared" si="284"/>
        <v>29885423.413380001</v>
      </c>
      <c r="S314" s="271">
        <f t="shared" si="284"/>
        <v>31728690.936161306</v>
      </c>
      <c r="T314" s="271">
        <f t="shared" si="285"/>
        <v>33685647.166428655</v>
      </c>
      <c r="U314" s="271">
        <f t="shared" si="301"/>
        <v>40046763.529910214</v>
      </c>
      <c r="V314" s="271"/>
      <c r="W314" s="271">
        <f t="shared" si="286"/>
        <v>1848046564.4048662</v>
      </c>
      <c r="X314" s="271">
        <f t="shared" si="287"/>
        <v>2083043751.9517245</v>
      </c>
      <c r="Y314" s="271">
        <f t="shared" si="288"/>
        <v>2211521332.5901198</v>
      </c>
      <c r="Z314" s="272">
        <f t="shared" si="302"/>
        <v>2347923129.2759366</v>
      </c>
      <c r="AA314" s="272">
        <f t="shared" si="303"/>
        <v>2637552651.355504</v>
      </c>
      <c r="AB314" s="272">
        <f t="shared" si="289"/>
        <v>2211521332.5901198</v>
      </c>
      <c r="AC314" s="271">
        <f t="shared" si="290"/>
        <v>2347923129.2759366</v>
      </c>
      <c r="AD314" s="271">
        <f t="shared" si="304"/>
        <v>2492737890.3157206</v>
      </c>
      <c r="AE314" s="271">
        <f t="shared" si="305"/>
        <v>2963460501.213356</v>
      </c>
      <c r="AF314" s="271"/>
      <c r="AG314" s="33" t="str">
        <f t="shared" si="291"/>
        <v>BERTAHAP</v>
      </c>
      <c r="AH314" s="273">
        <f t="shared" si="292"/>
        <v>0</v>
      </c>
      <c r="AI314" s="274">
        <v>2</v>
      </c>
      <c r="AJ314" s="275"/>
      <c r="AK314" s="271" t="e">
        <f>IF(AJ314&gt;#REF!,"LB","KR")</f>
        <v>#REF!</v>
      </c>
      <c r="AL314" s="52">
        <f t="shared" si="293"/>
        <v>2032852000</v>
      </c>
      <c r="AM314" s="52">
        <f t="shared" si="293"/>
        <v>2291349000</v>
      </c>
      <c r="AN314" s="52">
        <f t="shared" si="293"/>
        <v>2432674000</v>
      </c>
      <c r="AO314" s="438">
        <f t="shared" si="274"/>
        <v>2582716000</v>
      </c>
      <c r="AP314" s="438">
        <f t="shared" si="294"/>
        <v>2432674000</v>
      </c>
      <c r="AQ314" s="52">
        <f t="shared" si="294"/>
        <v>2582716000</v>
      </c>
      <c r="AR314" s="52">
        <f t="shared" si="294"/>
        <v>2742012000</v>
      </c>
      <c r="AS314" s="43"/>
      <c r="AT314" s="43"/>
      <c r="AU314" s="311">
        <f t="shared" si="306"/>
        <v>-1127751.826919999</v>
      </c>
      <c r="AV314" s="311"/>
      <c r="AW314" s="311"/>
      <c r="AX314" s="311"/>
      <c r="AY314" s="311"/>
      <c r="AZ314" s="43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65"/>
      <c r="BX314" s="43"/>
      <c r="BY314" s="43"/>
      <c r="BZ314" s="311"/>
      <c r="CA314" s="43"/>
      <c r="CB314" s="43"/>
      <c r="CC314" s="43"/>
      <c r="CD314" s="43"/>
      <c r="CE314" s="43"/>
      <c r="CF314" s="43"/>
      <c r="CG314" s="43"/>
      <c r="CH314" s="43"/>
      <c r="CI314" s="43"/>
      <c r="CJ314" s="438">
        <f t="shared" si="307"/>
        <v>2742012031.5982904</v>
      </c>
      <c r="CK314" s="43">
        <f t="shared" si="308"/>
        <v>2578635000</v>
      </c>
      <c r="CL314" s="43">
        <f t="shared" si="308"/>
        <v>2737679000</v>
      </c>
      <c r="CM314" s="44">
        <f t="shared" si="295"/>
        <v>38679525</v>
      </c>
      <c r="CN314" s="44">
        <f t="shared" si="296"/>
        <v>27376790</v>
      </c>
      <c r="CO314" s="44">
        <f t="shared" si="297"/>
        <v>60816850</v>
      </c>
      <c r="CP314" s="44">
        <f t="shared" si="298"/>
        <v>53806583.333333336</v>
      </c>
      <c r="CQ314" s="43">
        <f t="shared" si="309"/>
        <v>2906532831.0472088</v>
      </c>
    </row>
    <row r="315" spans="1:95">
      <c r="A315" s="3">
        <f t="shared" si="299"/>
        <v>276</v>
      </c>
      <c r="B315" s="263">
        <v>3</v>
      </c>
      <c r="C315" s="264" t="s">
        <v>191</v>
      </c>
      <c r="D315" s="265" t="s">
        <v>44</v>
      </c>
      <c r="E315" s="266"/>
      <c r="F315" s="41" t="s">
        <v>60</v>
      </c>
      <c r="G315" s="267">
        <f t="shared" si="275"/>
        <v>101</v>
      </c>
      <c r="H315" s="267">
        <f t="shared" si="276"/>
        <v>90</v>
      </c>
      <c r="I315" s="268">
        <f t="shared" si="277"/>
        <v>27506142.120000001</v>
      </c>
      <c r="J315" s="268">
        <f t="shared" si="278"/>
        <v>1</v>
      </c>
      <c r="K315" s="269">
        <f t="shared" si="279"/>
        <v>1.06</v>
      </c>
      <c r="L315" s="319">
        <f t="shared" si="311"/>
        <v>1.0249999999999999</v>
      </c>
      <c r="M315" s="271">
        <f t="shared" si="280"/>
        <v>24973602.22168738</v>
      </c>
      <c r="N315" s="271">
        <f t="shared" si="281"/>
        <v>28149239.89123952</v>
      </c>
      <c r="O315" s="271">
        <f t="shared" si="282"/>
        <v>29885423.413380001</v>
      </c>
      <c r="P315" s="271">
        <f t="shared" si="283"/>
        <v>31728690.936161306</v>
      </c>
      <c r="Q315" s="271">
        <f t="shared" si="300"/>
        <v>35642603.396696001</v>
      </c>
      <c r="R315" s="272">
        <f t="shared" si="284"/>
        <v>29885423.413380001</v>
      </c>
      <c r="S315" s="271">
        <f t="shared" si="284"/>
        <v>31728690.936161306</v>
      </c>
      <c r="T315" s="271">
        <f t="shared" si="285"/>
        <v>33685647.166428655</v>
      </c>
      <c r="U315" s="271">
        <f t="shared" si="301"/>
        <v>40046763.529910214</v>
      </c>
      <c r="V315" s="271"/>
      <c r="W315" s="271">
        <f t="shared" si="286"/>
        <v>2247624199.9518642</v>
      </c>
      <c r="X315" s="271">
        <f t="shared" si="287"/>
        <v>2533431590.2115569</v>
      </c>
      <c r="Y315" s="271">
        <f t="shared" si="288"/>
        <v>2689688107.2042003</v>
      </c>
      <c r="Z315" s="272">
        <f t="shared" si="302"/>
        <v>2855582184.2545176</v>
      </c>
      <c r="AA315" s="272">
        <f t="shared" si="303"/>
        <v>3207834305.7026401</v>
      </c>
      <c r="AB315" s="272">
        <f t="shared" si="289"/>
        <v>2689688107.2042003</v>
      </c>
      <c r="AC315" s="271">
        <f t="shared" si="290"/>
        <v>2855582184.2545176</v>
      </c>
      <c r="AD315" s="271">
        <f t="shared" si="304"/>
        <v>3031708244.978579</v>
      </c>
      <c r="AE315" s="271">
        <f t="shared" si="305"/>
        <v>3604208717.6919193</v>
      </c>
      <c r="AF315" s="271"/>
      <c r="AG315" s="33" t="str">
        <f t="shared" si="291"/>
        <v>BERTAHAP</v>
      </c>
      <c r="AH315" s="273">
        <f t="shared" si="292"/>
        <v>0</v>
      </c>
      <c r="AI315" s="274">
        <v>2</v>
      </c>
      <c r="AJ315" s="275"/>
      <c r="AK315" s="271" t="e">
        <f>IF(AJ315&gt;#REF!,"LB","KR")</f>
        <v>#REF!</v>
      </c>
      <c r="AL315" s="52">
        <f t="shared" si="293"/>
        <v>2472387000</v>
      </c>
      <c r="AM315" s="52">
        <f t="shared" si="293"/>
        <v>2786775000</v>
      </c>
      <c r="AN315" s="52">
        <f t="shared" si="293"/>
        <v>2958657000</v>
      </c>
      <c r="AO315" s="438">
        <f t="shared" si="274"/>
        <v>3141141000</v>
      </c>
      <c r="AP315" s="438">
        <f t="shared" si="294"/>
        <v>2958657000</v>
      </c>
      <c r="AQ315" s="52">
        <f t="shared" si="294"/>
        <v>3141141000</v>
      </c>
      <c r="AR315" s="52">
        <f t="shared" si="294"/>
        <v>3334880000</v>
      </c>
      <c r="AS315" s="43"/>
      <c r="AT315" s="43"/>
      <c r="AU315" s="311">
        <f t="shared" si="306"/>
        <v>-1127751.826919999</v>
      </c>
      <c r="AV315" s="311"/>
      <c r="AW315" s="311"/>
      <c r="AX315" s="311"/>
      <c r="AY315" s="311"/>
      <c r="AZ315" s="43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65"/>
      <c r="BX315" s="43"/>
      <c r="BY315" s="43"/>
      <c r="BZ315" s="311"/>
      <c r="CA315" s="43"/>
      <c r="CB315" s="43"/>
      <c r="CC315" s="43"/>
      <c r="CD315" s="43"/>
      <c r="CE315" s="43"/>
      <c r="CF315" s="43"/>
      <c r="CG315" s="43"/>
      <c r="CH315" s="43"/>
      <c r="CI315" s="43"/>
      <c r="CJ315" s="438">
        <f t="shared" si="307"/>
        <v>3334879411.8078356</v>
      </c>
      <c r="CK315" s="43">
        <f t="shared" si="308"/>
        <v>3136177000</v>
      </c>
      <c r="CL315" s="43">
        <f t="shared" si="308"/>
        <v>3329610000</v>
      </c>
      <c r="CM315" s="44">
        <f t="shared" si="295"/>
        <v>47042655</v>
      </c>
      <c r="CN315" s="44">
        <f t="shared" si="296"/>
        <v>33296100</v>
      </c>
      <c r="CO315" s="44">
        <f t="shared" si="297"/>
        <v>73966425</v>
      </c>
      <c r="CP315" s="44">
        <f t="shared" si="298"/>
        <v>65440437.5</v>
      </c>
      <c r="CQ315" s="43">
        <f t="shared" si="309"/>
        <v>3534972792.4943342</v>
      </c>
    </row>
    <row r="316" spans="1:95">
      <c r="A316" s="3">
        <f t="shared" si="299"/>
        <v>277</v>
      </c>
      <c r="B316" s="263">
        <v>4</v>
      </c>
      <c r="C316" s="264" t="s">
        <v>191</v>
      </c>
      <c r="D316" s="299">
        <v>11</v>
      </c>
      <c r="E316" s="266"/>
      <c r="F316" s="41" t="s">
        <v>62</v>
      </c>
      <c r="G316" s="267">
        <f t="shared" si="275"/>
        <v>101</v>
      </c>
      <c r="H316" s="267">
        <f t="shared" si="276"/>
        <v>90</v>
      </c>
      <c r="I316" s="268">
        <f t="shared" si="277"/>
        <v>27506142.120000001</v>
      </c>
      <c r="J316" s="268">
        <f t="shared" si="278"/>
        <v>1</v>
      </c>
      <c r="K316" s="269">
        <f t="shared" si="279"/>
        <v>1.06</v>
      </c>
      <c r="L316" s="319">
        <f t="shared" si="311"/>
        <v>1.0249999999999999</v>
      </c>
      <c r="M316" s="271">
        <f t="shared" si="280"/>
        <v>24973602.22168738</v>
      </c>
      <c r="N316" s="271">
        <f t="shared" si="281"/>
        <v>28149239.89123952</v>
      </c>
      <c r="O316" s="271">
        <f t="shared" si="282"/>
        <v>29885423.413380001</v>
      </c>
      <c r="P316" s="271">
        <f t="shared" si="283"/>
        <v>31728690.936161306</v>
      </c>
      <c r="Q316" s="271">
        <f t="shared" si="300"/>
        <v>35642603.396696001</v>
      </c>
      <c r="R316" s="272">
        <f t="shared" si="284"/>
        <v>29885423.413380001</v>
      </c>
      <c r="S316" s="271">
        <f t="shared" si="284"/>
        <v>31728690.936161306</v>
      </c>
      <c r="T316" s="271">
        <f t="shared" si="285"/>
        <v>33685647.166428655</v>
      </c>
      <c r="U316" s="271">
        <f t="shared" si="301"/>
        <v>40046763.529910214</v>
      </c>
      <c r="V316" s="271"/>
      <c r="W316" s="271">
        <f t="shared" si="286"/>
        <v>2247624199.9518642</v>
      </c>
      <c r="X316" s="271">
        <f t="shared" si="287"/>
        <v>2533431590.2115569</v>
      </c>
      <c r="Y316" s="271">
        <f t="shared" si="288"/>
        <v>2689688107.2042003</v>
      </c>
      <c r="Z316" s="272">
        <f t="shared" si="302"/>
        <v>2855582184.2545176</v>
      </c>
      <c r="AA316" s="272">
        <f t="shared" si="303"/>
        <v>3207834305.7026401</v>
      </c>
      <c r="AB316" s="272">
        <f t="shared" si="289"/>
        <v>2689688107.2042003</v>
      </c>
      <c r="AC316" s="271">
        <f t="shared" si="290"/>
        <v>2855582184.2545176</v>
      </c>
      <c r="AD316" s="271">
        <f t="shared" si="304"/>
        <v>3031708244.978579</v>
      </c>
      <c r="AE316" s="271">
        <f t="shared" si="305"/>
        <v>3604208717.6919193</v>
      </c>
      <c r="AF316" s="271"/>
      <c r="AG316" s="33" t="str">
        <f t="shared" si="291"/>
        <v>BERTAHAP</v>
      </c>
      <c r="AH316" s="273">
        <f t="shared" si="292"/>
        <v>0</v>
      </c>
      <c r="AI316" s="274">
        <v>2</v>
      </c>
      <c r="AJ316" s="275"/>
      <c r="AK316" s="271" t="e">
        <f>IF(AJ316&gt;#REF!,"LB","KR")</f>
        <v>#REF!</v>
      </c>
      <c r="AL316" s="52">
        <f t="shared" si="293"/>
        <v>2472387000</v>
      </c>
      <c r="AM316" s="52">
        <f t="shared" si="293"/>
        <v>2786775000</v>
      </c>
      <c r="AN316" s="52">
        <f t="shared" si="293"/>
        <v>2958657000</v>
      </c>
      <c r="AO316" s="438">
        <f t="shared" si="274"/>
        <v>3141141000</v>
      </c>
      <c r="AP316" s="438">
        <f t="shared" si="294"/>
        <v>2958657000</v>
      </c>
      <c r="AQ316" s="52">
        <f t="shared" si="294"/>
        <v>3141141000</v>
      </c>
      <c r="AR316" s="52">
        <f t="shared" si="294"/>
        <v>3334880000</v>
      </c>
      <c r="AS316" s="43"/>
      <c r="AT316" s="43"/>
      <c r="AU316" s="311">
        <f t="shared" si="306"/>
        <v>-1127751.826919999</v>
      </c>
      <c r="AV316" s="311"/>
      <c r="AW316" s="311"/>
      <c r="AX316" s="311"/>
      <c r="AY316" s="311"/>
      <c r="AZ316" s="43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65"/>
      <c r="BX316" s="43"/>
      <c r="BY316" s="43"/>
      <c r="BZ316" s="311"/>
      <c r="CA316" s="43"/>
      <c r="CB316" s="43"/>
      <c r="CC316" s="43"/>
      <c r="CD316" s="43"/>
      <c r="CE316" s="43"/>
      <c r="CF316" s="43"/>
      <c r="CG316" s="43"/>
      <c r="CH316" s="43"/>
      <c r="CI316" s="43"/>
      <c r="CJ316" s="438">
        <f t="shared" si="307"/>
        <v>3334879411.8078356</v>
      </c>
      <c r="CK316" s="43">
        <f t="shared" si="308"/>
        <v>3136177000</v>
      </c>
      <c r="CL316" s="43">
        <f t="shared" si="308"/>
        <v>3329610000</v>
      </c>
      <c r="CM316" s="44">
        <f t="shared" si="295"/>
        <v>47042655</v>
      </c>
      <c r="CN316" s="44">
        <f t="shared" si="296"/>
        <v>33296100</v>
      </c>
      <c r="CO316" s="44">
        <f t="shared" si="297"/>
        <v>73966425</v>
      </c>
      <c r="CP316" s="44">
        <f t="shared" si="298"/>
        <v>65440437.5</v>
      </c>
      <c r="CQ316" s="43">
        <f t="shared" si="309"/>
        <v>3534972792.4943342</v>
      </c>
    </row>
    <row r="317" spans="1:95">
      <c r="A317" s="3">
        <f t="shared" si="299"/>
        <v>278</v>
      </c>
      <c r="B317" s="263">
        <v>5</v>
      </c>
      <c r="C317" s="264" t="s">
        <v>191</v>
      </c>
      <c r="D317" s="299">
        <v>19</v>
      </c>
      <c r="E317" s="266"/>
      <c r="F317" s="41" t="s">
        <v>78</v>
      </c>
      <c r="G317" s="267">
        <f t="shared" si="275"/>
        <v>138</v>
      </c>
      <c r="H317" s="267">
        <f t="shared" si="276"/>
        <v>120</v>
      </c>
      <c r="I317" s="268">
        <f t="shared" si="277"/>
        <v>27506142.120000001</v>
      </c>
      <c r="J317" s="268">
        <f t="shared" si="278"/>
        <v>1</v>
      </c>
      <c r="K317" s="269">
        <f t="shared" si="279"/>
        <v>1.06</v>
      </c>
      <c r="L317" s="319">
        <f t="shared" si="311"/>
        <v>1.0249999999999999</v>
      </c>
      <c r="M317" s="271">
        <f t="shared" si="280"/>
        <v>24973602.22168738</v>
      </c>
      <c r="N317" s="271">
        <f t="shared" si="281"/>
        <v>28149239.89123952</v>
      </c>
      <c r="O317" s="271">
        <f t="shared" si="282"/>
        <v>29885423.413380001</v>
      </c>
      <c r="P317" s="271">
        <f t="shared" si="283"/>
        <v>31728690.936161306</v>
      </c>
      <c r="Q317" s="271">
        <f t="shared" si="300"/>
        <v>35642603.396696001</v>
      </c>
      <c r="R317" s="272">
        <f t="shared" si="284"/>
        <v>29885423.413380001</v>
      </c>
      <c r="S317" s="271">
        <f t="shared" si="284"/>
        <v>31728690.936161306</v>
      </c>
      <c r="T317" s="271">
        <f t="shared" si="285"/>
        <v>33685647.166428655</v>
      </c>
      <c r="U317" s="271">
        <f t="shared" si="301"/>
        <v>40046763.529910214</v>
      </c>
      <c r="V317" s="271"/>
      <c r="W317" s="271">
        <f t="shared" si="286"/>
        <v>2996832266.6024857</v>
      </c>
      <c r="X317" s="271">
        <f t="shared" si="287"/>
        <v>3377908786.9487424</v>
      </c>
      <c r="Y317" s="271">
        <f t="shared" si="288"/>
        <v>3586250809.6055999</v>
      </c>
      <c r="Z317" s="272">
        <f t="shared" si="302"/>
        <v>3807442912.3393569</v>
      </c>
      <c r="AA317" s="272">
        <f t="shared" si="303"/>
        <v>4277112407.6035204</v>
      </c>
      <c r="AB317" s="272">
        <f t="shared" si="289"/>
        <v>3586250809.6055999</v>
      </c>
      <c r="AC317" s="271">
        <f t="shared" si="290"/>
        <v>3807442912.3393569</v>
      </c>
      <c r="AD317" s="271">
        <f t="shared" si="304"/>
        <v>4042277659.9714384</v>
      </c>
      <c r="AE317" s="271">
        <f t="shared" si="305"/>
        <v>4805611623.5892258</v>
      </c>
      <c r="AF317" s="271"/>
      <c r="AG317" s="33" t="str">
        <f t="shared" si="291"/>
        <v>BERTAHAP</v>
      </c>
      <c r="AH317" s="273">
        <f t="shared" si="292"/>
        <v>0</v>
      </c>
      <c r="AI317" s="274">
        <v>2</v>
      </c>
      <c r="AJ317" s="275"/>
      <c r="AK317" s="271" t="e">
        <f>IF(AJ317&gt;#REF!,"LB","KR")</f>
        <v>#REF!</v>
      </c>
      <c r="AL317" s="52">
        <f t="shared" si="293"/>
        <v>3296516000</v>
      </c>
      <c r="AM317" s="52">
        <f t="shared" si="293"/>
        <v>3715700000</v>
      </c>
      <c r="AN317" s="52">
        <f t="shared" si="293"/>
        <v>3944876000</v>
      </c>
      <c r="AO317" s="438">
        <f t="shared" si="274"/>
        <v>4188188000</v>
      </c>
      <c r="AP317" s="438">
        <f t="shared" si="294"/>
        <v>3944876000</v>
      </c>
      <c r="AQ317" s="52">
        <f t="shared" si="294"/>
        <v>4188188000</v>
      </c>
      <c r="AR317" s="52">
        <f t="shared" si="294"/>
        <v>4446506000</v>
      </c>
      <c r="AS317" s="43"/>
      <c r="AT317" s="43"/>
      <c r="AU317" s="311">
        <f t="shared" si="306"/>
        <v>-1127751.826919999</v>
      </c>
      <c r="AV317" s="311"/>
      <c r="AW317" s="311"/>
      <c r="AX317" s="311"/>
      <c r="AY317" s="311"/>
      <c r="AZ317" s="43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65"/>
      <c r="BX317" s="43"/>
      <c r="BY317" s="43"/>
      <c r="BZ317" s="311"/>
      <c r="CA317" s="43"/>
      <c r="CB317" s="43"/>
      <c r="CC317" s="43"/>
      <c r="CD317" s="43"/>
      <c r="CE317" s="43"/>
      <c r="CF317" s="43"/>
      <c r="CG317" s="43"/>
      <c r="CH317" s="43"/>
      <c r="CI317" s="43"/>
      <c r="CJ317" s="438">
        <f t="shared" si="307"/>
        <v>4446505882.4104481</v>
      </c>
      <c r="CK317" s="43">
        <f t="shared" si="308"/>
        <v>4181569000</v>
      </c>
      <c r="CL317" s="43">
        <f t="shared" si="308"/>
        <v>4439480000</v>
      </c>
      <c r="CM317" s="44">
        <f t="shared" si="295"/>
        <v>62723535</v>
      </c>
      <c r="CN317" s="44">
        <f t="shared" si="296"/>
        <v>44394800</v>
      </c>
      <c r="CO317" s="44">
        <f t="shared" si="297"/>
        <v>98621900</v>
      </c>
      <c r="CP317" s="44">
        <f t="shared" si="298"/>
        <v>87253916.666666672</v>
      </c>
      <c r="CQ317" s="43">
        <f t="shared" si="309"/>
        <v>4713297056.659112</v>
      </c>
    </row>
    <row r="318" spans="1:95">
      <c r="A318" s="3">
        <f t="shared" si="299"/>
        <v>279</v>
      </c>
      <c r="B318" s="263">
        <v>6</v>
      </c>
      <c r="C318" s="264" t="s">
        <v>191</v>
      </c>
      <c r="D318" s="299">
        <v>21</v>
      </c>
      <c r="E318" s="266"/>
      <c r="F318" s="41" t="s">
        <v>84</v>
      </c>
      <c r="G318" s="267">
        <f t="shared" si="275"/>
        <v>132</v>
      </c>
      <c r="H318" s="267">
        <f t="shared" si="276"/>
        <v>112</v>
      </c>
      <c r="I318" s="268">
        <f t="shared" si="277"/>
        <v>27506142.120000001</v>
      </c>
      <c r="J318" s="268">
        <f t="shared" si="278"/>
        <v>3</v>
      </c>
      <c r="K318" s="269">
        <f t="shared" si="279"/>
        <v>1.1000000000000001</v>
      </c>
      <c r="L318" s="319">
        <f t="shared" si="311"/>
        <v>1.0249999999999999</v>
      </c>
      <c r="M318" s="271">
        <f t="shared" si="280"/>
        <v>25916002.30552464</v>
      </c>
      <c r="N318" s="271">
        <f t="shared" si="281"/>
        <v>29211475.358833462</v>
      </c>
      <c r="O318" s="271">
        <f t="shared" si="282"/>
        <v>31013175.2403</v>
      </c>
      <c r="P318" s="271">
        <f t="shared" si="283"/>
        <v>32926000.028091919</v>
      </c>
      <c r="Q318" s="271">
        <f t="shared" si="300"/>
        <v>36987607.298458114</v>
      </c>
      <c r="R318" s="272">
        <f t="shared" si="284"/>
        <v>31013175.2403</v>
      </c>
      <c r="S318" s="271">
        <f t="shared" si="284"/>
        <v>32926000.028091919</v>
      </c>
      <c r="T318" s="271">
        <f t="shared" si="285"/>
        <v>34956803.663275018</v>
      </c>
      <c r="U318" s="271">
        <f t="shared" si="301"/>
        <v>41557962.153680407</v>
      </c>
      <c r="V318" s="271"/>
      <c r="W318" s="271">
        <f t="shared" si="286"/>
        <v>2902592258.2187595</v>
      </c>
      <c r="X318" s="271">
        <f t="shared" si="287"/>
        <v>3271685240.1893477</v>
      </c>
      <c r="Y318" s="271">
        <f t="shared" si="288"/>
        <v>3473475626.9136</v>
      </c>
      <c r="Z318" s="272">
        <f t="shared" si="302"/>
        <v>3687712003.1462951</v>
      </c>
      <c r="AA318" s="272">
        <f t="shared" si="303"/>
        <v>4142612017.427309</v>
      </c>
      <c r="AB318" s="272">
        <f t="shared" si="289"/>
        <v>3473475626.9136</v>
      </c>
      <c r="AC318" s="271">
        <f t="shared" si="290"/>
        <v>3687712003.1462951</v>
      </c>
      <c r="AD318" s="271">
        <f t="shared" si="304"/>
        <v>3915162010.2868023</v>
      </c>
      <c r="AE318" s="271">
        <f t="shared" si="305"/>
        <v>4654491761.2122059</v>
      </c>
      <c r="AF318" s="271"/>
      <c r="AG318" s="33" t="str">
        <f t="shared" si="291"/>
        <v>BERTAHAP</v>
      </c>
      <c r="AH318" s="273">
        <f t="shared" si="292"/>
        <v>0</v>
      </c>
      <c r="AI318" s="274">
        <v>2</v>
      </c>
      <c r="AJ318" s="275"/>
      <c r="AK318" s="271" t="e">
        <f>IF(AJ318&gt;#REF!,"LB","KR")</f>
        <v>#REF!</v>
      </c>
      <c r="AL318" s="52">
        <f t="shared" si="293"/>
        <v>3192852000</v>
      </c>
      <c r="AM318" s="52">
        <f t="shared" si="293"/>
        <v>3598854000</v>
      </c>
      <c r="AN318" s="52">
        <f t="shared" si="293"/>
        <v>3820824000</v>
      </c>
      <c r="AO318" s="438">
        <f t="shared" si="274"/>
        <v>4056484000</v>
      </c>
      <c r="AP318" s="438">
        <f t="shared" si="294"/>
        <v>3820824000</v>
      </c>
      <c r="AQ318" s="52">
        <f t="shared" si="294"/>
        <v>4056484000</v>
      </c>
      <c r="AR318" s="52">
        <f t="shared" si="294"/>
        <v>4306679000</v>
      </c>
      <c r="AS318" s="43"/>
      <c r="AT318" s="43"/>
      <c r="AU318" s="311">
        <f t="shared" si="306"/>
        <v>0</v>
      </c>
      <c r="AV318" s="311"/>
      <c r="AW318" s="311"/>
      <c r="AX318" s="311"/>
      <c r="AY318" s="311"/>
      <c r="AZ318" s="43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65"/>
      <c r="BX318" s="43"/>
      <c r="BY318" s="43"/>
      <c r="BZ318" s="311"/>
      <c r="CA318" s="43"/>
      <c r="CB318" s="43"/>
      <c r="CC318" s="43"/>
      <c r="CD318" s="43"/>
      <c r="CE318" s="43"/>
      <c r="CF318" s="43"/>
      <c r="CG318" s="43"/>
      <c r="CH318" s="43"/>
      <c r="CI318" s="43"/>
      <c r="CJ318" s="438">
        <f t="shared" si="307"/>
        <v>4306678680.1127033</v>
      </c>
      <c r="CK318" s="43">
        <f t="shared" si="308"/>
        <v>4050074000</v>
      </c>
      <c r="CL318" s="43">
        <f t="shared" si="308"/>
        <v>4299874000</v>
      </c>
      <c r="CM318" s="44">
        <f t="shared" si="295"/>
        <v>60751110</v>
      </c>
      <c r="CN318" s="44">
        <f t="shared" si="296"/>
        <v>42998740</v>
      </c>
      <c r="CO318" s="44">
        <f t="shared" si="297"/>
        <v>95520600</v>
      </c>
      <c r="CP318" s="44">
        <f t="shared" si="298"/>
        <v>84510083.333333328</v>
      </c>
      <c r="CQ318" s="43">
        <f t="shared" si="309"/>
        <v>4565080475.2369747</v>
      </c>
    </row>
    <row r="319" spans="1:95" hidden="1">
      <c r="A319" s="144"/>
      <c r="B319" s="145"/>
      <c r="C319" s="331"/>
      <c r="D319" s="332"/>
      <c r="E319" s="332"/>
      <c r="F319" s="333"/>
      <c r="G319" s="333"/>
      <c r="H319" s="334"/>
      <c r="I319" s="335"/>
      <c r="J319" s="335"/>
      <c r="K319" s="335"/>
      <c r="L319" s="336"/>
      <c r="M319" s="336"/>
      <c r="N319" s="336"/>
      <c r="O319" s="336"/>
      <c r="P319" s="336"/>
      <c r="Q319" s="336"/>
      <c r="R319" s="336"/>
      <c r="S319" s="336"/>
      <c r="T319" s="336"/>
      <c r="U319" s="336"/>
      <c r="V319" s="337"/>
      <c r="W319" s="338"/>
      <c r="X319" s="338"/>
      <c r="Y319" s="338"/>
      <c r="Z319" s="339"/>
      <c r="AA319" s="339"/>
      <c r="AB319" s="339"/>
      <c r="AC319" s="339"/>
      <c r="AD319" s="340"/>
      <c r="AE319" s="340"/>
      <c r="AF319" s="337"/>
      <c r="AG319" s="333"/>
      <c r="AH319" s="341"/>
      <c r="AI319" s="342"/>
      <c r="AJ319" s="340"/>
      <c r="AK319" s="338"/>
      <c r="AL319" s="340"/>
      <c r="AM319" s="340"/>
      <c r="AN319" s="340"/>
      <c r="AO319" s="343"/>
      <c r="AP319" s="343"/>
      <c r="AQ319" s="343"/>
      <c r="AR319" s="333"/>
      <c r="AW319" s="5"/>
      <c r="AX319" s="5"/>
      <c r="AZ319" s="2"/>
      <c r="BA319" s="2"/>
    </row>
    <row r="320" spans="1:95" hidden="1">
      <c r="A320" s="144"/>
      <c r="B320" s="145"/>
      <c r="C320" s="157"/>
      <c r="D320" s="145"/>
      <c r="E320" s="145"/>
      <c r="F320" s="147"/>
      <c r="G320" s="147"/>
      <c r="H320" s="148"/>
      <c r="I320" s="89"/>
      <c r="J320" s="89"/>
      <c r="K320" s="89"/>
      <c r="L320" s="149"/>
      <c r="M320" s="149"/>
      <c r="N320" s="149"/>
      <c r="O320" s="149"/>
      <c r="P320" s="149"/>
      <c r="Q320" s="149"/>
      <c r="R320" s="149"/>
      <c r="S320" s="149"/>
      <c r="T320" s="149"/>
      <c r="U320" s="149"/>
      <c r="V320" s="150"/>
      <c r="W320" s="151"/>
      <c r="X320" s="151"/>
      <c r="Y320" s="151"/>
      <c r="Z320" s="152"/>
      <c r="AA320" s="152"/>
      <c r="AB320" s="152"/>
      <c r="AC320" s="152"/>
      <c r="AD320" s="153"/>
      <c r="AE320" s="153"/>
      <c r="AF320" s="150"/>
      <c r="AG320" s="147"/>
      <c r="AH320" s="154"/>
      <c r="AI320" s="155"/>
      <c r="AJ320" s="153"/>
      <c r="AK320" s="151"/>
      <c r="AL320" s="153"/>
      <c r="AM320" s="153"/>
      <c r="AN320" s="153"/>
      <c r="AO320" s="156"/>
      <c r="AP320" s="156"/>
      <c r="AQ320" s="156"/>
      <c r="AR320" s="147"/>
      <c r="AW320" s="5"/>
      <c r="AX320" s="5"/>
      <c r="AZ320" s="2"/>
      <c r="BA320" s="2"/>
    </row>
    <row r="321" spans="1:95" hidden="1">
      <c r="A321" s="158"/>
      <c r="B321" s="159"/>
      <c r="C321" s="160"/>
      <c r="D321" s="160"/>
      <c r="E321" s="160"/>
      <c r="F321" s="160"/>
      <c r="G321" s="160"/>
      <c r="H321" s="161"/>
      <c r="I321" s="162"/>
      <c r="J321" s="162"/>
      <c r="K321" s="162"/>
      <c r="L321" s="163"/>
      <c r="M321" s="163"/>
      <c r="N321" s="163"/>
      <c r="O321" s="163"/>
      <c r="P321" s="163"/>
      <c r="Q321" s="163"/>
      <c r="R321" s="163"/>
      <c r="S321" s="163"/>
      <c r="T321" s="163"/>
      <c r="U321" s="163"/>
      <c r="V321" s="164"/>
      <c r="W321" s="165"/>
      <c r="X321" s="165"/>
      <c r="Y321" s="165"/>
      <c r="Z321" s="165"/>
      <c r="AA321" s="165"/>
      <c r="AB321" s="165"/>
      <c r="AC321" s="165"/>
      <c r="AD321" s="161"/>
      <c r="AE321" s="161"/>
      <c r="AF321" s="164"/>
      <c r="AG321" s="160"/>
      <c r="AH321" s="166"/>
      <c r="AI321" s="167"/>
      <c r="AJ321" s="161"/>
      <c r="AK321" s="161"/>
      <c r="AL321" s="168"/>
      <c r="AM321" s="161"/>
      <c r="AN321" s="168"/>
      <c r="AO321" s="160"/>
      <c r="AP321" s="160"/>
      <c r="AQ321" s="160"/>
      <c r="AR321" s="160"/>
      <c r="AW321" s="5"/>
      <c r="AX321" s="5"/>
      <c r="AZ321" s="2"/>
      <c r="BA321" s="2"/>
    </row>
    <row r="322" spans="1:95" hidden="1">
      <c r="A322" s="169">
        <f>COUNT(A40:A320)</f>
        <v>279</v>
      </c>
      <c r="B322" s="170"/>
      <c r="C322" s="171"/>
      <c r="D322" s="172" t="s">
        <v>192</v>
      </c>
      <c r="E322" s="173"/>
      <c r="F322" s="173"/>
      <c r="G322" s="173"/>
      <c r="H322" s="174">
        <f>SUM(H40:H321)</f>
        <v>27054</v>
      </c>
      <c r="L322" s="175" t="s">
        <v>193</v>
      </c>
      <c r="M322" s="176">
        <f>Y322/H322</f>
        <v>29808529.847693622</v>
      </c>
      <c r="N322" s="177"/>
      <c r="O322" s="177"/>
      <c r="P322" s="178"/>
      <c r="Q322" s="178"/>
      <c r="R322" s="178"/>
      <c r="S322" s="178"/>
      <c r="T322" s="178"/>
      <c r="U322" s="178"/>
      <c r="V322" s="178"/>
      <c r="W322" s="179">
        <f t="shared" ref="W322:AD322" si="312">SUM(W40:W320)</f>
        <v>673897460325.51733</v>
      </c>
      <c r="X322" s="179">
        <f t="shared" si="312"/>
        <v>759590110565.88757</v>
      </c>
      <c r="Y322" s="180">
        <f t="shared" si="312"/>
        <v>806439966499.5033</v>
      </c>
      <c r="Z322" s="179">
        <f t="shared" si="312"/>
        <v>856179419033.27148</v>
      </c>
      <c r="AA322" s="179"/>
      <c r="AB322" s="179">
        <f t="shared" si="312"/>
        <v>806439966499.5033</v>
      </c>
      <c r="AC322" s="179">
        <f t="shared" si="312"/>
        <v>856179419033.27148</v>
      </c>
      <c r="AD322" s="179">
        <f t="shared" si="312"/>
        <v>908986692162.66223</v>
      </c>
      <c r="AE322" s="467"/>
      <c r="AF322" s="181"/>
      <c r="AG322" s="182" t="e">
        <f>#REF!/H322</f>
        <v>#REF!</v>
      </c>
      <c r="AH322" s="183"/>
      <c r="AI322" s="183"/>
      <c r="AJ322" s="183"/>
      <c r="AK322" s="184"/>
      <c r="AL322" s="185">
        <f t="shared" ref="AL322:AR322" si="313">SUM(AL40:AL320)</f>
        <v>741287347000</v>
      </c>
      <c r="AM322" s="185">
        <f t="shared" si="313"/>
        <v>835549233000</v>
      </c>
      <c r="AN322" s="185">
        <f t="shared" si="313"/>
        <v>887084100000</v>
      </c>
      <c r="AO322" s="185">
        <f t="shared" si="313"/>
        <v>941797508000</v>
      </c>
      <c r="AP322" s="185">
        <f t="shared" si="313"/>
        <v>888068577000</v>
      </c>
      <c r="AQ322" s="185">
        <f t="shared" si="313"/>
        <v>941482310000</v>
      </c>
      <c r="AR322" s="185">
        <f t="shared" si="313"/>
        <v>999550864000</v>
      </c>
      <c r="AS322" s="147"/>
      <c r="AT322" s="147"/>
      <c r="CM322" s="63">
        <f>MIN(CM40:CM318)</f>
        <v>37736115</v>
      </c>
      <c r="CN322" s="63">
        <f>MIN(CN40:CN318)</f>
        <v>26709070</v>
      </c>
      <c r="CO322" s="63">
        <f>MIN(CO40:CO318)</f>
        <v>59333500</v>
      </c>
      <c r="CP322" s="63">
        <f>MIN(CP40:CP318)</f>
        <v>52494229.166666664</v>
      </c>
    </row>
    <row r="323" spans="1:95" s="3" customFormat="1" hidden="1">
      <c r="B323" s="186"/>
      <c r="C323" s="186"/>
      <c r="D323" s="187"/>
      <c r="E323" s="187"/>
      <c r="F323" s="187"/>
      <c r="G323" s="187"/>
      <c r="H323" s="188"/>
      <c r="L323" s="189"/>
      <c r="M323" s="190">
        <v>24461000</v>
      </c>
      <c r="N323" s="189">
        <f>M323/M322</f>
        <v>0.8206040393465639</v>
      </c>
      <c r="O323" s="189"/>
      <c r="P323" s="189"/>
      <c r="Q323" s="189"/>
      <c r="R323" s="189"/>
      <c r="S323" s="189"/>
      <c r="T323" s="189"/>
      <c r="U323" s="189"/>
      <c r="V323" s="189"/>
      <c r="W323" s="191"/>
      <c r="X323" s="191"/>
      <c r="Y323" s="191"/>
      <c r="Z323" s="191"/>
      <c r="AA323" s="191"/>
      <c r="AB323" s="191"/>
      <c r="AC323" s="191"/>
      <c r="AD323" s="191"/>
      <c r="AE323" s="191"/>
      <c r="AF323" s="187"/>
      <c r="AG323" s="192"/>
      <c r="AH323" s="186"/>
      <c r="AI323" s="186"/>
      <c r="AJ323" s="186"/>
      <c r="AK323" s="186"/>
      <c r="AL323" s="188"/>
      <c r="AM323" s="188"/>
      <c r="AN323" s="188"/>
      <c r="AO323" s="188"/>
      <c r="AP323" s="188"/>
      <c r="AQ323" s="188"/>
      <c r="AR323" s="188"/>
      <c r="AS323" s="117"/>
      <c r="AT323" s="117"/>
      <c r="AU323" s="91"/>
      <c r="AV323" s="91"/>
      <c r="AW323" s="91"/>
      <c r="AX323" s="91"/>
      <c r="AY323" s="193"/>
      <c r="AZ323" s="194"/>
      <c r="BA323" s="194"/>
      <c r="BW323" s="91"/>
      <c r="BZ323" s="91"/>
    </row>
    <row r="324" spans="1:95" s="3" customFormat="1" hidden="1">
      <c r="B324" s="186"/>
      <c r="C324" s="186"/>
      <c r="D324" s="187"/>
      <c r="E324" s="187"/>
      <c r="F324" s="187"/>
      <c r="G324" s="187"/>
      <c r="H324" s="188"/>
      <c r="L324" s="189"/>
      <c r="M324" s="190"/>
      <c r="N324" s="190"/>
      <c r="O324" s="190"/>
      <c r="P324" s="190"/>
      <c r="Q324" s="190"/>
      <c r="R324" s="190"/>
      <c r="S324" s="190"/>
      <c r="T324" s="190"/>
      <c r="U324" s="190"/>
      <c r="V324" s="189"/>
      <c r="W324" s="190">
        <f t="shared" ref="W324:AD324" si="314">SUM(W40:W318)</f>
        <v>673897460325.51733</v>
      </c>
      <c r="X324" s="190">
        <f t="shared" si="314"/>
        <v>759590110565.88757</v>
      </c>
      <c r="Y324" s="190">
        <f t="shared" si="314"/>
        <v>806439966499.5033</v>
      </c>
      <c r="Z324" s="190">
        <f t="shared" si="314"/>
        <v>856179419033.27148</v>
      </c>
      <c r="AA324" s="190"/>
      <c r="AB324" s="190">
        <f t="shared" si="314"/>
        <v>806439966499.5033</v>
      </c>
      <c r="AC324" s="190">
        <f t="shared" si="314"/>
        <v>856179419033.27148</v>
      </c>
      <c r="AD324" s="190">
        <f t="shared" si="314"/>
        <v>908986692162.66223</v>
      </c>
      <c r="AE324" s="190"/>
      <c r="AF324" s="187"/>
      <c r="AG324" s="192"/>
      <c r="AH324" s="186"/>
      <c r="AI324" s="186"/>
      <c r="AJ324" s="186"/>
      <c r="AK324" s="186"/>
      <c r="AL324" s="188"/>
      <c r="AM324" s="188"/>
      <c r="AN324" s="188"/>
      <c r="AO324" s="188"/>
      <c r="AP324" s="188"/>
      <c r="AQ324" s="188"/>
      <c r="AR324" s="188"/>
      <c r="AS324" s="117"/>
      <c r="AT324" s="117"/>
      <c r="AU324" s="91"/>
      <c r="AV324" s="91"/>
      <c r="AW324" s="91"/>
      <c r="AX324" s="91"/>
      <c r="AY324" s="193"/>
      <c r="AZ324" s="194"/>
      <c r="BA324" s="194"/>
      <c r="BW324" s="91"/>
      <c r="BZ324" s="91"/>
    </row>
    <row r="325" spans="1:95" s="3" customFormat="1" hidden="1">
      <c r="B325" s="186"/>
      <c r="C325" s="186"/>
      <c r="D325" s="187"/>
      <c r="E325" s="187"/>
      <c r="F325" s="187"/>
      <c r="G325" s="187"/>
      <c r="H325" s="188"/>
      <c r="L325" s="195"/>
      <c r="M325" s="190"/>
      <c r="N325" s="190"/>
      <c r="O325" s="190"/>
      <c r="P325" s="190"/>
      <c r="Q325" s="190"/>
      <c r="R325" s="190"/>
      <c r="S325" s="190"/>
      <c r="T325" s="190"/>
      <c r="U325" s="190"/>
      <c r="V325" s="189"/>
      <c r="W325" s="196">
        <f t="shared" ref="W325:AD325" si="315">W324/$H$322</f>
        <v>24909346.504232917</v>
      </c>
      <c r="X325" s="196">
        <f t="shared" si="315"/>
        <v>28076813.431133568</v>
      </c>
      <c r="Y325" s="196">
        <f t="shared" si="315"/>
        <v>29808529.847693622</v>
      </c>
      <c r="Z325" s="196">
        <f t="shared" si="315"/>
        <v>31647054.743596934</v>
      </c>
      <c r="AA325" s="196"/>
      <c r="AB325" s="196">
        <f t="shared" si="315"/>
        <v>29808529.847693622</v>
      </c>
      <c r="AC325" s="196">
        <f t="shared" si="315"/>
        <v>31647054.743596934</v>
      </c>
      <c r="AD325" s="196">
        <f t="shared" si="315"/>
        <v>33598975.832138032</v>
      </c>
      <c r="AE325" s="196"/>
      <c r="AF325" s="187"/>
      <c r="AG325" s="192"/>
      <c r="AH325" s="186"/>
      <c r="AI325" s="186"/>
      <c r="AJ325" s="186"/>
      <c r="AK325" s="186"/>
      <c r="AL325" s="188"/>
      <c r="AM325" s="188"/>
      <c r="AN325" s="188"/>
      <c r="AO325" s="188"/>
      <c r="AP325" s="188"/>
      <c r="AQ325" s="188"/>
      <c r="AR325" s="188"/>
      <c r="AS325" s="117"/>
      <c r="AT325" s="117"/>
      <c r="AU325" s="91"/>
      <c r="AV325" s="91"/>
      <c r="AW325" s="91"/>
      <c r="AX325" s="91"/>
      <c r="AY325" s="193"/>
      <c r="AZ325" s="194"/>
      <c r="BA325" s="194"/>
      <c r="BW325" s="91"/>
      <c r="BZ325" s="91"/>
    </row>
    <row r="326" spans="1:95" s="3" customFormat="1" hidden="1">
      <c r="B326" s="186"/>
      <c r="C326" s="186"/>
      <c r="D326" s="187"/>
      <c r="E326" s="187"/>
      <c r="F326" s="187"/>
      <c r="G326" s="187"/>
      <c r="H326" s="188"/>
      <c r="L326" s="189"/>
      <c r="M326" s="94" t="s">
        <v>116</v>
      </c>
      <c r="N326" s="94" t="s">
        <v>117</v>
      </c>
      <c r="O326" s="94" t="s">
        <v>118</v>
      </c>
      <c r="P326" s="94" t="s">
        <v>119</v>
      </c>
      <c r="Q326" s="94"/>
      <c r="R326" s="94" t="s">
        <v>120</v>
      </c>
      <c r="S326" s="94" t="s">
        <v>121</v>
      </c>
      <c r="T326" s="94" t="s">
        <v>122</v>
      </c>
      <c r="U326" s="468"/>
      <c r="V326" s="189"/>
      <c r="W326" s="191"/>
      <c r="X326" s="191"/>
      <c r="Y326" s="191"/>
      <c r="Z326" s="191"/>
      <c r="AA326" s="191"/>
      <c r="AB326" s="191"/>
      <c r="AC326" s="191"/>
      <c r="AD326" s="191"/>
      <c r="AE326" s="191"/>
      <c r="AF326" s="187"/>
      <c r="AG326" s="192"/>
      <c r="AH326" s="186"/>
      <c r="AI326" s="186"/>
      <c r="AJ326" s="186"/>
      <c r="AK326" s="186"/>
      <c r="AL326" s="94" t="s">
        <v>116</v>
      </c>
      <c r="AM326" s="94" t="s">
        <v>117</v>
      </c>
      <c r="AN326" s="94" t="s">
        <v>118</v>
      </c>
      <c r="AO326" s="94" t="s">
        <v>119</v>
      </c>
      <c r="AP326" s="94" t="s">
        <v>120</v>
      </c>
      <c r="AQ326" s="94" t="s">
        <v>121</v>
      </c>
      <c r="AR326" s="94" t="s">
        <v>122</v>
      </c>
      <c r="AS326" s="117"/>
      <c r="AT326" s="117"/>
      <c r="AU326" s="91"/>
      <c r="AV326" s="91"/>
      <c r="AW326" s="91"/>
      <c r="AX326" s="91"/>
      <c r="AY326" s="193"/>
      <c r="AZ326" s="194"/>
      <c r="BA326" s="194"/>
      <c r="BW326" s="91"/>
      <c r="BZ326" s="91"/>
    </row>
    <row r="327" spans="1:95" hidden="1">
      <c r="L327" s="16" t="s">
        <v>194</v>
      </c>
      <c r="M327" s="197">
        <f t="shared" ref="M327:T327" si="316">MIN(M40:M318)</f>
        <v>24364489.972377934</v>
      </c>
      <c r="N327" s="197">
        <f t="shared" si="316"/>
        <v>27462673.064623922</v>
      </c>
      <c r="O327" s="197">
        <f t="shared" si="316"/>
        <v>29156510.647200003</v>
      </c>
      <c r="P327" s="197">
        <f t="shared" si="316"/>
        <v>30954820.425523225</v>
      </c>
      <c r="Q327" s="197"/>
      <c r="R327" s="197">
        <f t="shared" si="316"/>
        <v>29156510.647200003</v>
      </c>
      <c r="S327" s="197">
        <f t="shared" si="316"/>
        <v>30954820.425523225</v>
      </c>
      <c r="T327" s="197">
        <f t="shared" si="316"/>
        <v>32864046.016027961</v>
      </c>
      <c r="U327" s="198"/>
      <c r="W327" s="197">
        <f t="shared" ref="W327:AD327" si="317">MIN(W40:W318)</f>
        <v>1802972257.9559672</v>
      </c>
      <c r="X327" s="197">
        <f t="shared" si="317"/>
        <v>2032237806.7821703</v>
      </c>
      <c r="Y327" s="197">
        <f t="shared" si="317"/>
        <v>2157581787.8928003</v>
      </c>
      <c r="Z327" s="197">
        <f t="shared" si="317"/>
        <v>2290656711.4887185</v>
      </c>
      <c r="AA327" s="197"/>
      <c r="AB327" s="197">
        <f t="shared" si="317"/>
        <v>2157581787.8928003</v>
      </c>
      <c r="AC327" s="197">
        <f t="shared" si="317"/>
        <v>2290656711.4887185</v>
      </c>
      <c r="AD327" s="197">
        <f t="shared" si="317"/>
        <v>2431939405.186069</v>
      </c>
      <c r="AE327" s="198"/>
      <c r="AL327" s="197">
        <f t="shared" ref="AL327:CQ327" si="318">MIN(AL40:AL318)</f>
        <v>1983270000</v>
      </c>
      <c r="AM327" s="197">
        <f t="shared" si="318"/>
        <v>2235462000</v>
      </c>
      <c r="AN327" s="197">
        <f t="shared" si="318"/>
        <v>2373340000</v>
      </c>
      <c r="AO327" s="197">
        <f t="shared" si="318"/>
        <v>2519723000</v>
      </c>
      <c r="AP327" s="197">
        <f t="shared" si="318"/>
        <v>2373340000</v>
      </c>
      <c r="AQ327" s="197">
        <f t="shared" si="318"/>
        <v>2519723000</v>
      </c>
      <c r="AR327" s="197">
        <f t="shared" si="318"/>
        <v>2675134000</v>
      </c>
      <c r="AS327" s="197">
        <f t="shared" si="318"/>
        <v>5760241000</v>
      </c>
      <c r="AT327" s="197">
        <f t="shared" si="318"/>
        <v>2</v>
      </c>
      <c r="AU327" s="197">
        <f t="shared" si="318"/>
        <v>-1856664.5930999964</v>
      </c>
      <c r="AV327" s="197" t="e">
        <f t="shared" si="318"/>
        <v>#VALUE!</v>
      </c>
      <c r="AW327" s="197">
        <f t="shared" si="318"/>
        <v>0</v>
      </c>
      <c r="AX327" s="197">
        <f t="shared" si="318"/>
        <v>1000</v>
      </c>
      <c r="AY327" s="197">
        <f t="shared" si="318"/>
        <v>0</v>
      </c>
      <c r="AZ327" s="197" t="e">
        <f t="shared" si="318"/>
        <v>#REF!</v>
      </c>
      <c r="BA327" s="197">
        <f t="shared" si="318"/>
        <v>4697531000</v>
      </c>
      <c r="BB327" s="197">
        <f t="shared" si="318"/>
        <v>5294868000</v>
      </c>
      <c r="BC327" s="197">
        <f t="shared" si="318"/>
        <v>5621444000</v>
      </c>
      <c r="BD327" s="197">
        <f t="shared" si="318"/>
        <v>5968162000</v>
      </c>
      <c r="BE327" s="197">
        <f t="shared" si="318"/>
        <v>6704368000</v>
      </c>
      <c r="BF327" s="197">
        <f t="shared" si="318"/>
        <v>5621444000</v>
      </c>
      <c r="BG327" s="197">
        <f t="shared" si="318"/>
        <v>5968162000</v>
      </c>
      <c r="BH327" s="197">
        <f t="shared" si="318"/>
        <v>6336266000</v>
      </c>
      <c r="BI327" s="197">
        <f t="shared" si="318"/>
        <v>7532789000</v>
      </c>
      <c r="BJ327" s="197">
        <f t="shared" si="318"/>
        <v>0</v>
      </c>
      <c r="BK327" s="197" t="e">
        <f t="shared" si="318"/>
        <v>#VALUE!</v>
      </c>
      <c r="BL327" s="197">
        <f t="shared" si="318"/>
        <v>0</v>
      </c>
      <c r="BM327" s="197">
        <f t="shared" si="318"/>
        <v>2000</v>
      </c>
      <c r="BN327" s="197">
        <f t="shared" si="318"/>
        <v>0</v>
      </c>
      <c r="BO327" s="197" t="e">
        <f t="shared" si="318"/>
        <v>#REF!</v>
      </c>
      <c r="BP327" s="197">
        <f t="shared" si="318"/>
        <v>5167285000</v>
      </c>
      <c r="BQ327" s="197">
        <f t="shared" si="318"/>
        <v>5824355000</v>
      </c>
      <c r="BR327" s="197">
        <f t="shared" si="318"/>
        <v>6183589000</v>
      </c>
      <c r="BS327" s="197">
        <f t="shared" si="318"/>
        <v>6564979000</v>
      </c>
      <c r="BT327" s="197">
        <f t="shared" si="318"/>
        <v>7374805000</v>
      </c>
      <c r="BU327" s="197">
        <f t="shared" si="318"/>
        <v>29156510.647200003</v>
      </c>
      <c r="BV327" s="197">
        <f t="shared" si="318"/>
        <v>6564979000</v>
      </c>
      <c r="BW327" s="197">
        <f t="shared" si="318"/>
        <v>2</v>
      </c>
      <c r="BX327" s="197">
        <f t="shared" si="318"/>
        <v>8286068000</v>
      </c>
      <c r="BY327" s="197">
        <f t="shared" si="318"/>
        <v>0</v>
      </c>
      <c r="BZ327" s="197" t="e">
        <f t="shared" si="318"/>
        <v>#VALUE!</v>
      </c>
      <c r="CA327" s="197">
        <f t="shared" si="318"/>
        <v>0</v>
      </c>
      <c r="CB327" s="197">
        <f t="shared" si="318"/>
        <v>74</v>
      </c>
      <c r="CC327" s="197">
        <f t="shared" si="318"/>
        <v>0</v>
      </c>
      <c r="CD327" s="197" t="e">
        <f t="shared" si="318"/>
        <v>#REF!</v>
      </c>
      <c r="CE327" s="197">
        <f t="shared" si="318"/>
        <v>2235462000</v>
      </c>
      <c r="CF327" s="197">
        <f t="shared" si="318"/>
        <v>2373340000</v>
      </c>
      <c r="CG327" s="197">
        <f t="shared" si="318"/>
        <v>2519723000</v>
      </c>
      <c r="CH327" s="197">
        <f t="shared" si="318"/>
        <v>2675134000</v>
      </c>
      <c r="CI327" s="197">
        <f t="shared" si="318"/>
        <v>1</v>
      </c>
      <c r="CJ327" s="197">
        <f t="shared" si="318"/>
        <v>2675133767.0479217</v>
      </c>
      <c r="CK327" s="197">
        <f t="shared" si="318"/>
        <v>2515741000</v>
      </c>
      <c r="CL327" s="197">
        <f t="shared" si="318"/>
        <v>2670907000</v>
      </c>
      <c r="CM327" s="197">
        <f t="shared" si="318"/>
        <v>37736115</v>
      </c>
      <c r="CN327" s="197">
        <f t="shared" si="318"/>
        <v>26709070</v>
      </c>
      <c r="CO327" s="197">
        <f t="shared" si="318"/>
        <v>59333500</v>
      </c>
      <c r="CP327" s="197">
        <f t="shared" si="318"/>
        <v>52494229.166666664</v>
      </c>
      <c r="CQ327" s="197">
        <f t="shared" si="318"/>
        <v>2835642485.5411487</v>
      </c>
    </row>
    <row r="328" spans="1:95" hidden="1">
      <c r="H328" s="56"/>
      <c r="L328" s="16" t="s">
        <v>195</v>
      </c>
      <c r="M328" s="197">
        <f t="shared" ref="M328:T328" si="319">MAX(M40:M318)</f>
        <v>26042421.828966226</v>
      </c>
      <c r="N328" s="197">
        <f t="shared" si="319"/>
        <v>29353970.360583872</v>
      </c>
      <c r="O328" s="197">
        <f t="shared" si="319"/>
        <v>31164459.021960001</v>
      </c>
      <c r="P328" s="197">
        <f t="shared" si="319"/>
        <v>33086614.662375297</v>
      </c>
      <c r="Q328" s="197"/>
      <c r="R328" s="197">
        <f t="shared" si="319"/>
        <v>31164459.021960001</v>
      </c>
      <c r="S328" s="197">
        <f t="shared" si="319"/>
        <v>33086614.662375297</v>
      </c>
      <c r="T328" s="197">
        <f t="shared" si="319"/>
        <v>35127324.656754412</v>
      </c>
      <c r="U328" s="198"/>
      <c r="W328" s="197">
        <f t="shared" ref="W328:AD328" si="320">MAX(W40:W318)</f>
        <v>3988752027.0402093</v>
      </c>
      <c r="X328" s="197">
        <f t="shared" si="320"/>
        <v>4495960842.1374283</v>
      </c>
      <c r="Y328" s="197">
        <f t="shared" si="320"/>
        <v>4773261869.1089287</v>
      </c>
      <c r="Z328" s="197">
        <f t="shared" si="320"/>
        <v>5067666216.6518097</v>
      </c>
      <c r="AA328" s="197"/>
      <c r="AB328" s="197">
        <f t="shared" si="320"/>
        <v>4773261869.1089287</v>
      </c>
      <c r="AC328" s="197">
        <f t="shared" si="320"/>
        <v>5067666216.6518097</v>
      </c>
      <c r="AD328" s="197">
        <f t="shared" si="320"/>
        <v>5380228780.1545305</v>
      </c>
      <c r="AE328" s="198"/>
      <c r="AL328" s="197">
        <f t="shared" ref="AL328:CQ328" si="321">MAX(AL40:AL318)</f>
        <v>4387628000</v>
      </c>
      <c r="AM328" s="197">
        <f t="shared" si="321"/>
        <v>4945557000</v>
      </c>
      <c r="AN328" s="197">
        <f t="shared" si="321"/>
        <v>5250589000</v>
      </c>
      <c r="AO328" s="197">
        <f t="shared" si="321"/>
        <v>5574433000</v>
      </c>
      <c r="AP328" s="197">
        <f t="shared" si="321"/>
        <v>6094880000</v>
      </c>
      <c r="AQ328" s="197">
        <f t="shared" si="321"/>
        <v>5574433000</v>
      </c>
      <c r="AR328" s="197">
        <f t="shared" si="321"/>
        <v>5918252000</v>
      </c>
      <c r="AS328" s="197">
        <f t="shared" si="321"/>
        <v>5760241000</v>
      </c>
      <c r="AT328" s="197">
        <f t="shared" si="321"/>
        <v>6847990000</v>
      </c>
      <c r="AU328" s="197">
        <f t="shared" si="321"/>
        <v>151283.78166000172</v>
      </c>
      <c r="AV328" s="197" t="e">
        <f t="shared" si="321"/>
        <v>#VALUE!</v>
      </c>
      <c r="AW328" s="197">
        <f t="shared" si="321"/>
        <v>0</v>
      </c>
      <c r="AX328" s="197">
        <f t="shared" si="321"/>
        <v>1000</v>
      </c>
      <c r="AY328" s="197">
        <f t="shared" si="321"/>
        <v>0</v>
      </c>
      <c r="AZ328" s="197" t="e">
        <f t="shared" si="321"/>
        <v>#REF!</v>
      </c>
      <c r="BA328" s="197">
        <f t="shared" si="321"/>
        <v>4697531000</v>
      </c>
      <c r="BB328" s="197">
        <f t="shared" si="321"/>
        <v>5294868000</v>
      </c>
      <c r="BC328" s="197">
        <f t="shared" si="321"/>
        <v>5621444000</v>
      </c>
      <c r="BD328" s="197">
        <f t="shared" si="321"/>
        <v>5968162000</v>
      </c>
      <c r="BE328" s="197">
        <f t="shared" si="321"/>
        <v>6704368000</v>
      </c>
      <c r="BF328" s="197">
        <f t="shared" si="321"/>
        <v>5621444000</v>
      </c>
      <c r="BG328" s="197">
        <f t="shared" si="321"/>
        <v>5968162000</v>
      </c>
      <c r="BH328" s="197">
        <f t="shared" si="321"/>
        <v>6336266000</v>
      </c>
      <c r="BI328" s="197">
        <f t="shared" si="321"/>
        <v>7532789000</v>
      </c>
      <c r="BJ328" s="197">
        <f t="shared" si="321"/>
        <v>0</v>
      </c>
      <c r="BK328" s="197" t="e">
        <f t="shared" si="321"/>
        <v>#VALUE!</v>
      </c>
      <c r="BL328" s="197">
        <f t="shared" si="321"/>
        <v>0</v>
      </c>
      <c r="BM328" s="197">
        <f t="shared" si="321"/>
        <v>2000</v>
      </c>
      <c r="BN328" s="197">
        <f t="shared" si="321"/>
        <v>0</v>
      </c>
      <c r="BO328" s="197" t="e">
        <f t="shared" si="321"/>
        <v>#REF!</v>
      </c>
      <c r="BP328" s="197">
        <f t="shared" si="321"/>
        <v>5167285000</v>
      </c>
      <c r="BQ328" s="197">
        <f t="shared" si="321"/>
        <v>5824355000</v>
      </c>
      <c r="BR328" s="197">
        <f t="shared" si="321"/>
        <v>6183589000</v>
      </c>
      <c r="BS328" s="197">
        <f t="shared" si="321"/>
        <v>6564979000</v>
      </c>
      <c r="BT328" s="197">
        <f t="shared" si="321"/>
        <v>7374805000</v>
      </c>
      <c r="BU328" s="197">
        <f t="shared" si="321"/>
        <v>6183589000</v>
      </c>
      <c r="BV328" s="197">
        <f t="shared" si="321"/>
        <v>6564979000</v>
      </c>
      <c r="BW328" s="197">
        <f t="shared" si="321"/>
        <v>6969893000</v>
      </c>
      <c r="BX328" s="197">
        <f t="shared" si="321"/>
        <v>8286068000</v>
      </c>
      <c r="BY328" s="197">
        <f t="shared" si="321"/>
        <v>0</v>
      </c>
      <c r="BZ328" s="197" t="e">
        <f t="shared" si="321"/>
        <v>#VALUE!</v>
      </c>
      <c r="CA328" s="197">
        <f t="shared" si="321"/>
        <v>175</v>
      </c>
      <c r="CB328" s="197">
        <f t="shared" si="321"/>
        <v>3000</v>
      </c>
      <c r="CC328" s="197">
        <f t="shared" si="321"/>
        <v>31164459.021960001</v>
      </c>
      <c r="CD328" s="197" t="e">
        <f t="shared" si="321"/>
        <v>#REF!</v>
      </c>
      <c r="CE328" s="197">
        <f t="shared" si="321"/>
        <v>5684014000</v>
      </c>
      <c r="CF328" s="197">
        <f t="shared" si="321"/>
        <v>6406791000</v>
      </c>
      <c r="CG328" s="197">
        <f t="shared" si="321"/>
        <v>6801948000</v>
      </c>
      <c r="CH328" s="197">
        <f t="shared" si="321"/>
        <v>7221477000</v>
      </c>
      <c r="CI328" s="197">
        <f t="shared" si="321"/>
        <v>8112286277</v>
      </c>
      <c r="CJ328" s="197">
        <f t="shared" si="321"/>
        <v>5918251311.9284325</v>
      </c>
      <c r="CK328" s="197">
        <f t="shared" si="321"/>
        <v>5565625000</v>
      </c>
      <c r="CL328" s="197">
        <f t="shared" si="321"/>
        <v>5908899000</v>
      </c>
      <c r="CM328" s="197">
        <f t="shared" si="321"/>
        <v>83484375</v>
      </c>
      <c r="CN328" s="197">
        <f t="shared" si="321"/>
        <v>59088990</v>
      </c>
      <c r="CO328" s="197">
        <f t="shared" si="321"/>
        <v>131264725</v>
      </c>
      <c r="CP328" s="197">
        <f t="shared" si="321"/>
        <v>116134020.83333333</v>
      </c>
      <c r="CQ328" s="197">
        <f t="shared" si="321"/>
        <v>6273346487.6057491</v>
      </c>
    </row>
    <row r="329" spans="1:95" hidden="1">
      <c r="H329" s="56"/>
      <c r="L329" s="16" t="s">
        <v>196</v>
      </c>
      <c r="M329" s="197">
        <f>M330</f>
        <v>24909346.504232917</v>
      </c>
      <c r="N329" s="197">
        <f>M331</f>
        <v>28076813.431133568</v>
      </c>
      <c r="O329" s="197">
        <f>M332</f>
        <v>29808529.847693622</v>
      </c>
      <c r="P329" s="197">
        <f>M333</f>
        <v>31647054.743596934</v>
      </c>
      <c r="Q329" s="197"/>
      <c r="R329" s="197">
        <f>M334</f>
        <v>29808529.847693622</v>
      </c>
      <c r="S329" s="197">
        <f>M335</f>
        <v>31647054.743596934</v>
      </c>
      <c r="T329" s="197">
        <f>M336</f>
        <v>33598975.832138032</v>
      </c>
      <c r="U329" s="198"/>
      <c r="W329" s="198"/>
      <c r="X329" s="62"/>
      <c r="Y329" s="62"/>
      <c r="Z329" s="62"/>
      <c r="AA329" s="62"/>
      <c r="AB329" s="62"/>
      <c r="AC329" s="62"/>
      <c r="AD329" s="62"/>
      <c r="AE329" s="62"/>
      <c r="AS329" s="147"/>
      <c r="AT329" s="147"/>
      <c r="AY329" s="4"/>
      <c r="AZ329" s="2"/>
      <c r="BA329" s="2"/>
    </row>
    <row r="330" spans="1:95" hidden="1">
      <c r="I330" s="56"/>
      <c r="L330" s="2" t="s">
        <v>197</v>
      </c>
      <c r="M330" s="199">
        <f>W322/H322</f>
        <v>24909346.504232917</v>
      </c>
      <c r="N330" s="18" t="s">
        <v>198</v>
      </c>
      <c r="AG330" s="6" t="e">
        <f>#REF!/I330</f>
        <v>#REF!</v>
      </c>
      <c r="AS330" s="147"/>
      <c r="AT330" s="147"/>
      <c r="AY330" s="4"/>
      <c r="AZ330" s="2"/>
      <c r="BA330" s="2"/>
    </row>
    <row r="331" spans="1:95" hidden="1">
      <c r="I331" s="47"/>
      <c r="M331" s="199">
        <f>X322/H322</f>
        <v>28076813.431133568</v>
      </c>
      <c r="N331" s="18" t="s">
        <v>199</v>
      </c>
      <c r="W331" s="200"/>
      <c r="X331" s="200"/>
      <c r="Y331" s="200"/>
      <c r="Z331" s="200"/>
      <c r="AA331" s="200"/>
      <c r="AB331" s="200"/>
      <c r="AC331" s="200"/>
      <c r="AD331" s="200"/>
      <c r="AE331" s="200"/>
      <c r="AG331" s="6"/>
      <c r="AS331" s="147"/>
      <c r="AT331" s="147"/>
      <c r="AY331" s="4"/>
      <c r="AZ331" s="2"/>
      <c r="BA331" s="2"/>
    </row>
    <row r="332" spans="1:95" hidden="1">
      <c r="I332" s="56"/>
      <c r="M332" s="199">
        <f>Y322/H322</f>
        <v>29808529.847693622</v>
      </c>
      <c r="N332" s="18" t="s">
        <v>200</v>
      </c>
      <c r="W332" s="62"/>
      <c r="X332" s="62"/>
      <c r="Y332" s="62"/>
      <c r="Z332" s="62"/>
      <c r="AA332" s="62"/>
      <c r="AB332" s="62"/>
      <c r="AC332" s="62"/>
      <c r="AG332" s="6"/>
      <c r="AS332" s="147"/>
      <c r="AT332" s="147"/>
      <c r="AY332" s="4"/>
      <c r="AZ332" s="2"/>
      <c r="BA332" s="2"/>
    </row>
    <row r="333" spans="1:95" hidden="1">
      <c r="H333" s="56"/>
      <c r="I333" s="56"/>
      <c r="M333" s="199">
        <f>Z322/H322</f>
        <v>31647054.743596934</v>
      </c>
      <c r="N333" s="18" t="s">
        <v>201</v>
      </c>
      <c r="AG333" s="6"/>
      <c r="AS333" s="147"/>
      <c r="AT333" s="147"/>
      <c r="AY333" s="4"/>
      <c r="AZ333" s="2"/>
      <c r="BA333" s="2"/>
    </row>
    <row r="334" spans="1:95" hidden="1">
      <c r="M334" s="199">
        <f>AB322/H322</f>
        <v>29808529.847693622</v>
      </c>
      <c r="N334" s="18" t="s">
        <v>202</v>
      </c>
      <c r="T334" s="56"/>
      <c r="U334" s="56"/>
      <c r="W334" s="200"/>
      <c r="X334" s="200"/>
      <c r="Y334" s="200"/>
      <c r="Z334" s="200"/>
      <c r="AA334" s="200"/>
      <c r="AB334" s="200"/>
      <c r="AC334" s="200"/>
      <c r="AD334" s="200"/>
      <c r="AE334" s="200"/>
      <c r="AL334" s="56">
        <f t="shared" ref="AL334:AR335" si="322">AL327*90%</f>
        <v>1784943000</v>
      </c>
      <c r="AM334" s="56">
        <f t="shared" si="322"/>
        <v>2011915800</v>
      </c>
      <c r="AN334" s="56">
        <f t="shared" si="322"/>
        <v>2136006000</v>
      </c>
      <c r="AO334" s="56">
        <f t="shared" si="322"/>
        <v>2267750700</v>
      </c>
      <c r="AP334" s="56">
        <f t="shared" si="322"/>
        <v>2136006000</v>
      </c>
      <c r="AQ334" s="56">
        <f t="shared" si="322"/>
        <v>2267750700</v>
      </c>
      <c r="AR334" s="56">
        <f t="shared" si="322"/>
        <v>2407620600</v>
      </c>
      <c r="AS334" s="147"/>
      <c r="AT334" s="147"/>
      <c r="AY334" s="4"/>
      <c r="AZ334" s="2"/>
      <c r="BA334" s="2"/>
    </row>
    <row r="335" spans="1:95" hidden="1">
      <c r="M335" s="199">
        <f>AC322/H322</f>
        <v>31647054.743596934</v>
      </c>
      <c r="N335" s="18" t="s">
        <v>203</v>
      </c>
      <c r="W335" s="62"/>
      <c r="X335" s="62"/>
      <c r="Y335" s="62"/>
      <c r="Z335" s="62"/>
      <c r="AA335" s="62"/>
      <c r="AB335" s="62"/>
      <c r="AC335" s="62"/>
      <c r="AL335" s="56">
        <f t="shared" si="322"/>
        <v>3948865200</v>
      </c>
      <c r="AM335" s="56">
        <f t="shared" si="322"/>
        <v>4451001300</v>
      </c>
      <c r="AN335" s="56">
        <f t="shared" si="322"/>
        <v>4725530100</v>
      </c>
      <c r="AO335" s="56">
        <f t="shared" si="322"/>
        <v>5016989700</v>
      </c>
      <c r="AP335" s="56">
        <f t="shared" si="322"/>
        <v>5485392000</v>
      </c>
      <c r="AQ335" s="56">
        <f t="shared" si="322"/>
        <v>5016989700</v>
      </c>
      <c r="AR335" s="56">
        <f t="shared" si="322"/>
        <v>5326426800</v>
      </c>
      <c r="AS335" s="147"/>
      <c r="AT335" s="147"/>
      <c r="AY335" s="4"/>
      <c r="AZ335" s="2"/>
      <c r="BA335" s="2"/>
    </row>
    <row r="336" spans="1:95" hidden="1">
      <c r="M336" s="199">
        <f>AD322/H322</f>
        <v>33598975.832138032</v>
      </c>
      <c r="N336" s="18" t="s">
        <v>204</v>
      </c>
      <c r="AS336" s="147"/>
      <c r="AT336" s="147"/>
      <c r="AY336" s="4"/>
      <c r="AZ336" s="2"/>
      <c r="BA336" s="2"/>
    </row>
    <row r="337" spans="1:78" hidden="1">
      <c r="AS337" s="147"/>
      <c r="AT337" s="147"/>
      <c r="AY337" s="4"/>
      <c r="AZ337" s="2"/>
      <c r="BA337" s="2"/>
    </row>
    <row r="338" spans="1:78" hidden="1">
      <c r="M338" s="47">
        <f t="shared" ref="M338:T339" si="323">M327/1.15</f>
        <v>21186513.019459073</v>
      </c>
      <c r="N338" s="47">
        <f t="shared" si="323"/>
        <v>23880585.27358602</v>
      </c>
      <c r="O338" s="47">
        <f t="shared" si="323"/>
        <v>25353487.519304354</v>
      </c>
      <c r="P338" s="47">
        <f t="shared" si="323"/>
        <v>26917235.152628895</v>
      </c>
      <c r="Q338" s="47"/>
      <c r="R338" s="47">
        <f t="shared" si="323"/>
        <v>25353487.519304354</v>
      </c>
      <c r="S338" s="47">
        <f t="shared" si="323"/>
        <v>26917235.152628895</v>
      </c>
      <c r="T338" s="47">
        <f t="shared" si="323"/>
        <v>28577431.318285186</v>
      </c>
      <c r="U338" s="47"/>
      <c r="AS338" s="147"/>
      <c r="AT338" s="147"/>
      <c r="AY338" s="4"/>
      <c r="AZ338" s="2"/>
      <c r="BA338" s="2"/>
    </row>
    <row r="339" spans="1:78" hidden="1">
      <c r="M339" s="47">
        <f t="shared" si="323"/>
        <v>22645584.199101068</v>
      </c>
      <c r="N339" s="47">
        <f t="shared" si="323"/>
        <v>25525191.617899019</v>
      </c>
      <c r="O339" s="47">
        <f t="shared" si="323"/>
        <v>27099529.584313046</v>
      </c>
      <c r="P339" s="47">
        <f t="shared" si="323"/>
        <v>28770969.271630697</v>
      </c>
      <c r="Q339" s="47"/>
      <c r="R339" s="47">
        <f t="shared" si="323"/>
        <v>27099529.584313046</v>
      </c>
      <c r="S339" s="47">
        <f t="shared" si="323"/>
        <v>28770969.271630697</v>
      </c>
      <c r="T339" s="47">
        <f t="shared" si="323"/>
        <v>30545499.701525576</v>
      </c>
      <c r="U339" s="47"/>
      <c r="AS339" s="147"/>
      <c r="AT339" s="147"/>
      <c r="AY339" s="4"/>
      <c r="AZ339" s="2"/>
      <c r="BA339" s="2"/>
    </row>
    <row r="340" spans="1:78" hidden="1">
      <c r="AS340" s="147"/>
      <c r="AT340" s="147"/>
      <c r="AY340" s="4"/>
      <c r="AZ340" s="2"/>
      <c r="BA340" s="2"/>
    </row>
    <row r="341" spans="1:78" hidden="1">
      <c r="AS341" s="147"/>
      <c r="AT341" s="147"/>
      <c r="AY341" s="4"/>
      <c r="AZ341" s="2"/>
      <c r="BA341" s="2"/>
    </row>
    <row r="342" spans="1:78" hidden="1">
      <c r="AS342" s="147"/>
      <c r="AT342" s="147"/>
      <c r="AY342" s="4"/>
      <c r="AZ342" s="2"/>
      <c r="BA342" s="2"/>
    </row>
    <row r="343" spans="1:78" hidden="1">
      <c r="AS343" s="147"/>
      <c r="AT343" s="147"/>
      <c r="AY343" s="4"/>
      <c r="AZ343" s="2"/>
      <c r="BA343" s="2"/>
    </row>
    <row r="344" spans="1:78" hidden="1">
      <c r="AS344" s="147"/>
      <c r="AT344" s="147"/>
      <c r="AY344" s="4"/>
      <c r="AZ344" s="2"/>
      <c r="BA344" s="2"/>
    </row>
    <row r="345" spans="1:78">
      <c r="AS345" s="147"/>
      <c r="AT345" s="147"/>
      <c r="AY345" s="4"/>
      <c r="AZ345" s="2"/>
      <c r="BA345" s="2"/>
    </row>
    <row r="346" spans="1:78">
      <c r="AL346" s="441">
        <f>MIN(AL39:AL318)</f>
        <v>1983270000</v>
      </c>
      <c r="AS346" s="147"/>
      <c r="AT346" s="147"/>
      <c r="AY346" s="4"/>
      <c r="AZ346" s="2"/>
      <c r="BA346" s="2"/>
    </row>
    <row r="347" spans="1:78">
      <c r="AL347" s="63">
        <f>MAX(AL40:AL318)</f>
        <v>4387628000</v>
      </c>
      <c r="AS347" s="147"/>
      <c r="AT347" s="147"/>
      <c r="AY347" s="4"/>
      <c r="AZ347" s="2"/>
      <c r="BA347" s="2"/>
    </row>
    <row r="348" spans="1:78">
      <c r="AS348" s="147"/>
      <c r="AT348" s="147"/>
    </row>
    <row r="349" spans="1:78" s="15" customFormat="1">
      <c r="A349" s="2"/>
      <c r="B349" s="2"/>
      <c r="C349" s="2"/>
      <c r="D349" s="2"/>
      <c r="E349" s="2"/>
      <c r="F349" s="2"/>
      <c r="G349" s="2"/>
      <c r="H349" s="25"/>
      <c r="I349" s="25"/>
      <c r="J349" s="25"/>
      <c r="K349" s="25"/>
      <c r="L349" s="25"/>
      <c r="M349" s="2"/>
      <c r="N349" s="2"/>
      <c r="O349" s="2"/>
      <c r="P349" s="2"/>
      <c r="Q349" s="2"/>
      <c r="R349" s="2"/>
      <c r="S349" s="2"/>
      <c r="T349" s="2"/>
      <c r="U349" s="2"/>
      <c r="V349" s="3"/>
      <c r="W349" s="2"/>
      <c r="X349" s="2"/>
      <c r="Y349" s="2"/>
      <c r="Z349" s="2"/>
      <c r="AA349" s="2"/>
      <c r="AB349" s="2"/>
      <c r="AC349" s="2"/>
      <c r="AD349" s="2"/>
      <c r="AE349" s="2"/>
      <c r="AF349" s="3"/>
      <c r="AG349" s="2"/>
      <c r="AH349" s="2"/>
      <c r="AI349" s="2"/>
      <c r="AJ349" s="2"/>
      <c r="AK349" s="2"/>
      <c r="AL349" s="441">
        <f>AL347*90%</f>
        <v>3948865200</v>
      </c>
      <c r="AM349" s="2"/>
      <c r="AN349" s="2"/>
      <c r="AO349" s="2"/>
      <c r="AP349" s="2"/>
      <c r="AQ349" s="2"/>
      <c r="AR349" s="2"/>
      <c r="AS349" s="201"/>
      <c r="AT349" s="201"/>
      <c r="AU349" s="202"/>
      <c r="AV349" s="202"/>
      <c r="AW349" s="4"/>
      <c r="AX349" s="4"/>
      <c r="AY349" s="5"/>
      <c r="AZ349" s="6"/>
      <c r="BA349" s="6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W349" s="203"/>
      <c r="BZ349" s="202"/>
    </row>
    <row r="350" spans="1:78">
      <c r="H350" s="25"/>
      <c r="I350" s="25"/>
      <c r="J350" s="25"/>
      <c r="K350" s="204" t="s">
        <v>205</v>
      </c>
      <c r="L350" s="204"/>
      <c r="M350" s="205"/>
      <c r="N350" s="206" t="s">
        <v>206</v>
      </c>
      <c r="O350" s="207"/>
      <c r="P350" s="207"/>
      <c r="Q350" s="207"/>
      <c r="AS350" s="208">
        <f>SUM(AS41:AS349)</f>
        <v>11520482000</v>
      </c>
      <c r="AT350" s="208">
        <f>SUM(AT41:AT349)</f>
        <v>6847990821</v>
      </c>
    </row>
    <row r="351" spans="1:78">
      <c r="H351" s="25"/>
      <c r="I351" s="25"/>
      <c r="J351" s="25"/>
      <c r="K351" s="209" t="s">
        <v>207</v>
      </c>
      <c r="L351" s="209" t="s">
        <v>16</v>
      </c>
      <c r="M351" s="209" t="s">
        <v>17</v>
      </c>
      <c r="N351" s="210" t="s">
        <v>207</v>
      </c>
      <c r="O351" s="210" t="s">
        <v>16</v>
      </c>
      <c r="P351" s="210" t="s">
        <v>17</v>
      </c>
      <c r="Q351" s="469"/>
    </row>
    <row r="352" spans="1:78">
      <c r="H352" s="25"/>
      <c r="I352" s="25"/>
      <c r="J352" s="25"/>
      <c r="K352" s="211" t="s">
        <v>208</v>
      </c>
      <c r="L352" s="212">
        <v>101</v>
      </c>
      <c r="M352" s="212">
        <v>100</v>
      </c>
      <c r="N352" s="213" t="s">
        <v>13</v>
      </c>
      <c r="O352" s="214">
        <v>101</v>
      </c>
      <c r="P352" s="214">
        <v>100</v>
      </c>
      <c r="Q352" s="470"/>
    </row>
    <row r="353" spans="8:19">
      <c r="H353" s="25"/>
      <c r="I353" s="25"/>
      <c r="J353" s="25"/>
      <c r="K353" s="211"/>
      <c r="L353" s="212"/>
      <c r="M353" s="212"/>
      <c r="N353" s="213" t="s">
        <v>209</v>
      </c>
      <c r="O353" s="214">
        <v>100</v>
      </c>
      <c r="P353" s="214">
        <v>100</v>
      </c>
      <c r="Q353" s="470"/>
    </row>
    <row r="354" spans="8:19">
      <c r="H354" s="25"/>
      <c r="I354" s="25"/>
      <c r="J354" s="25"/>
      <c r="K354" s="215" t="s">
        <v>210</v>
      </c>
      <c r="L354" s="212">
        <v>103</v>
      </c>
      <c r="M354" s="212">
        <v>101</v>
      </c>
      <c r="N354" s="216" t="s">
        <v>211</v>
      </c>
      <c r="O354" s="214">
        <v>102</v>
      </c>
      <c r="P354" s="214">
        <v>102</v>
      </c>
      <c r="Q354" s="470"/>
    </row>
    <row r="355" spans="8:19">
      <c r="H355" s="25"/>
      <c r="I355" s="25"/>
      <c r="J355" s="25"/>
      <c r="K355" s="215"/>
      <c r="L355" s="212"/>
      <c r="M355" s="212"/>
      <c r="N355" s="216" t="s">
        <v>41</v>
      </c>
      <c r="O355" s="214">
        <v>108</v>
      </c>
      <c r="P355" s="214">
        <v>105</v>
      </c>
      <c r="Q355" s="470"/>
    </row>
    <row r="356" spans="8:19">
      <c r="H356" s="25"/>
      <c r="I356" s="25"/>
      <c r="J356" s="25"/>
      <c r="K356" s="211" t="s">
        <v>212</v>
      </c>
      <c r="L356" s="212">
        <v>101</v>
      </c>
      <c r="M356" s="212">
        <v>100</v>
      </c>
      <c r="N356" s="213" t="s">
        <v>212</v>
      </c>
      <c r="O356" s="214">
        <v>101</v>
      </c>
      <c r="P356" s="214">
        <v>101</v>
      </c>
      <c r="Q356" s="470"/>
    </row>
    <row r="357" spans="8:19">
      <c r="H357" s="25"/>
      <c r="I357" s="25"/>
      <c r="J357" s="25"/>
      <c r="K357" s="211" t="s">
        <v>213</v>
      </c>
      <c r="L357" s="212">
        <v>102</v>
      </c>
      <c r="M357" s="212">
        <v>103</v>
      </c>
      <c r="N357" s="213" t="s">
        <v>213</v>
      </c>
      <c r="O357" s="214">
        <v>104</v>
      </c>
      <c r="P357" s="214">
        <v>104</v>
      </c>
      <c r="Q357" s="470"/>
    </row>
    <row r="358" spans="8:19">
      <c r="H358" s="25"/>
      <c r="I358" s="217"/>
      <c r="J358" s="25"/>
      <c r="K358" s="211" t="s">
        <v>214</v>
      </c>
      <c r="L358" s="212">
        <v>100</v>
      </c>
      <c r="M358" s="212">
        <v>103</v>
      </c>
      <c r="N358" s="213" t="s">
        <v>214</v>
      </c>
      <c r="O358" s="214">
        <v>103</v>
      </c>
      <c r="P358" s="214">
        <v>103</v>
      </c>
      <c r="Q358" s="470"/>
    </row>
    <row r="359" spans="8:19">
      <c r="H359" s="25"/>
      <c r="I359" s="218"/>
      <c r="J359" s="25"/>
      <c r="K359" s="215" t="s">
        <v>215</v>
      </c>
      <c r="L359" s="212">
        <v>101</v>
      </c>
      <c r="M359" s="212">
        <v>104</v>
      </c>
      <c r="N359" s="216" t="s">
        <v>215</v>
      </c>
      <c r="O359" s="214">
        <v>104</v>
      </c>
      <c r="P359" s="214">
        <v>104</v>
      </c>
      <c r="Q359" s="470"/>
    </row>
    <row r="360" spans="8:19">
      <c r="H360" s="25"/>
      <c r="I360" s="25"/>
      <c r="J360" s="25"/>
      <c r="K360" s="211" t="s">
        <v>216</v>
      </c>
      <c r="L360" s="212">
        <v>100</v>
      </c>
      <c r="M360" s="212">
        <v>102</v>
      </c>
      <c r="N360" s="213" t="s">
        <v>217</v>
      </c>
      <c r="O360" s="214">
        <v>104</v>
      </c>
      <c r="P360" s="214">
        <v>104</v>
      </c>
      <c r="Q360" s="470"/>
    </row>
    <row r="361" spans="8:19">
      <c r="H361" s="25"/>
      <c r="I361" s="25"/>
      <c r="J361" s="25"/>
      <c r="K361" s="211" t="s">
        <v>218</v>
      </c>
      <c r="L361" s="212">
        <v>100</v>
      </c>
      <c r="M361" s="212">
        <v>102</v>
      </c>
      <c r="N361" s="213" t="s">
        <v>219</v>
      </c>
      <c r="O361" s="214">
        <v>105</v>
      </c>
      <c r="P361" s="214">
        <v>105</v>
      </c>
      <c r="Q361" s="470"/>
    </row>
    <row r="362" spans="8:19">
      <c r="H362" s="25"/>
      <c r="I362" s="25"/>
      <c r="J362" s="25"/>
      <c r="K362" s="25"/>
      <c r="L362" s="25"/>
      <c r="M362" s="25"/>
      <c r="N362" s="219"/>
      <c r="O362" s="25"/>
      <c r="P362" s="25"/>
      <c r="Q362" s="25"/>
      <c r="R362" s="25"/>
    </row>
    <row r="363" spans="8:19">
      <c r="H363" s="25"/>
      <c r="I363" s="25"/>
      <c r="J363" s="25"/>
      <c r="K363" s="25"/>
      <c r="L363" s="25"/>
      <c r="M363" s="25"/>
      <c r="N363" s="219"/>
      <c r="O363" s="25"/>
      <c r="P363" s="25"/>
      <c r="Q363" s="25"/>
      <c r="R363" s="25"/>
    </row>
    <row r="364" spans="8:19">
      <c r="H364" s="25"/>
      <c r="I364" s="25"/>
      <c r="J364" s="25"/>
      <c r="K364" s="25"/>
      <c r="L364" s="25"/>
      <c r="M364" s="25"/>
      <c r="N364" s="219"/>
      <c r="O364" s="25"/>
      <c r="P364" s="25"/>
      <c r="Q364" s="25"/>
      <c r="R364" s="25"/>
    </row>
    <row r="365" spans="8:19">
      <c r="H365" s="25"/>
      <c r="I365" s="25"/>
      <c r="J365" s="25"/>
      <c r="K365" s="25"/>
      <c r="L365" s="25"/>
    </row>
    <row r="366" spans="8:19">
      <c r="L366" s="220" t="s">
        <v>220</v>
      </c>
      <c r="M366" s="18"/>
      <c r="N366" s="205" t="s">
        <v>221</v>
      </c>
      <c r="O366" s="221"/>
      <c r="P366" s="221"/>
      <c r="Q366" s="221"/>
    </row>
    <row r="367" spans="8:19">
      <c r="L367" s="18" t="s">
        <v>75</v>
      </c>
      <c r="M367" s="21">
        <v>1.08</v>
      </c>
      <c r="N367" s="222" t="s">
        <v>13</v>
      </c>
      <c r="O367" s="223" t="s">
        <v>222</v>
      </c>
      <c r="P367" s="224">
        <v>101</v>
      </c>
      <c r="Q367" s="471"/>
      <c r="R367" s="19">
        <v>0.02</v>
      </c>
      <c r="S367" s="18" t="s">
        <v>21</v>
      </c>
    </row>
    <row r="368" spans="8:19">
      <c r="L368" s="18" t="s">
        <v>80</v>
      </c>
      <c r="M368" s="21">
        <v>0.9</v>
      </c>
      <c r="N368" s="222"/>
      <c r="O368" s="223" t="s">
        <v>223</v>
      </c>
      <c r="P368" s="224">
        <v>100</v>
      </c>
      <c r="Q368" s="471"/>
      <c r="R368" s="19">
        <v>0.05</v>
      </c>
      <c r="S368" s="18" t="s">
        <v>26</v>
      </c>
    </row>
    <row r="369" spans="12:19">
      <c r="L369" s="18" t="s">
        <v>85</v>
      </c>
      <c r="M369" s="21">
        <v>1.1200000000000001</v>
      </c>
      <c r="N369" s="222" t="s">
        <v>5</v>
      </c>
      <c r="O369" s="223"/>
      <c r="P369" s="224">
        <v>101</v>
      </c>
      <c r="Q369" s="471"/>
      <c r="R369" s="19">
        <v>0.05</v>
      </c>
      <c r="S369" s="18" t="s">
        <v>30</v>
      </c>
    </row>
    <row r="370" spans="12:19">
      <c r="L370" s="18" t="s">
        <v>90</v>
      </c>
      <c r="M370" s="21">
        <v>0.95</v>
      </c>
      <c r="N370" s="225" t="s">
        <v>6</v>
      </c>
      <c r="O370" s="223"/>
      <c r="P370" s="224">
        <v>101.25</v>
      </c>
      <c r="Q370" s="471"/>
      <c r="R370" s="19">
        <v>0.05</v>
      </c>
      <c r="S370" s="18" t="s">
        <v>33</v>
      </c>
    </row>
    <row r="371" spans="12:19">
      <c r="L371" s="18" t="s">
        <v>91</v>
      </c>
      <c r="M371" s="21">
        <v>1.1000000000000001</v>
      </c>
      <c r="N371" s="225" t="s">
        <v>14</v>
      </c>
      <c r="O371" s="223" t="s">
        <v>222</v>
      </c>
      <c r="P371" s="224">
        <v>101.5</v>
      </c>
      <c r="Q371" s="471"/>
    </row>
    <row r="372" spans="12:19">
      <c r="L372" s="18" t="s">
        <v>92</v>
      </c>
      <c r="M372" s="81">
        <v>0.93</v>
      </c>
      <c r="N372" s="225"/>
      <c r="O372" s="223" t="s">
        <v>223</v>
      </c>
      <c r="P372" s="224">
        <v>101.5</v>
      </c>
      <c r="Q372" s="471"/>
    </row>
    <row r="373" spans="12:19">
      <c r="N373" s="226" t="s">
        <v>224</v>
      </c>
      <c r="O373" s="227"/>
      <c r="P373" s="228">
        <v>102</v>
      </c>
      <c r="Q373" s="472"/>
    </row>
    <row r="374" spans="12:19">
      <c r="N374" s="226">
        <v>18</v>
      </c>
      <c r="O374" s="227"/>
      <c r="P374" s="228">
        <v>102.5</v>
      </c>
      <c r="Q374" s="472"/>
    </row>
    <row r="375" spans="12:19">
      <c r="N375" s="226"/>
      <c r="O375" s="227" t="s">
        <v>225</v>
      </c>
      <c r="P375" s="228">
        <v>102.5</v>
      </c>
      <c r="Q375" s="472"/>
    </row>
    <row r="376" spans="12:19">
      <c r="N376" s="227" t="s">
        <v>226</v>
      </c>
      <c r="O376" s="227"/>
      <c r="P376" s="228">
        <v>102.25</v>
      </c>
      <c r="Q376" s="472"/>
    </row>
    <row r="377" spans="12:19">
      <c r="N377" s="226">
        <v>28</v>
      </c>
      <c r="O377" s="227"/>
      <c r="P377" s="228">
        <v>102.5</v>
      </c>
      <c r="Q377" s="472"/>
    </row>
    <row r="378" spans="12:19">
      <c r="N378" s="226"/>
      <c r="O378" s="227" t="s">
        <v>225</v>
      </c>
      <c r="P378" s="228">
        <v>102.5</v>
      </c>
      <c r="Q378" s="472"/>
    </row>
    <row r="379" spans="12:19">
      <c r="N379" s="227" t="s">
        <v>227</v>
      </c>
      <c r="O379" s="227" t="s">
        <v>16</v>
      </c>
      <c r="P379" s="228">
        <v>102</v>
      </c>
      <c r="Q379" s="472"/>
    </row>
    <row r="380" spans="12:19">
      <c r="N380" s="229"/>
      <c r="O380" s="212" t="s">
        <v>225</v>
      </c>
      <c r="P380" s="230">
        <v>102</v>
      </c>
      <c r="Q380" s="473"/>
    </row>
    <row r="381" spans="12:19">
      <c r="N381" s="229"/>
      <c r="O381" s="212"/>
      <c r="P381" s="212"/>
      <c r="Q381" s="474"/>
    </row>
  </sheetData>
  <mergeCells count="8">
    <mergeCell ref="BG2:BQ2"/>
    <mergeCell ref="I26:J26"/>
    <mergeCell ref="I27:J27"/>
    <mergeCell ref="I28:J28"/>
    <mergeCell ref="C36:D36"/>
    <mergeCell ref="M36:T36"/>
    <mergeCell ref="W36:AD36"/>
    <mergeCell ref="AL36:CL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FFFF0000"/>
  </sheetPr>
  <dimension ref="A1:DC361"/>
  <sheetViews>
    <sheetView topLeftCell="C1" zoomScale="80" zoomScaleNormal="80" workbookViewId="0">
      <selection activeCell="AH43" sqref="AH43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6" style="2" customWidth="1"/>
    <col min="4" max="4" width="6.7109375" style="2" customWidth="1"/>
    <col min="5" max="5" width="15" style="2" hidden="1" customWidth="1"/>
    <col min="6" max="6" width="10" style="2" customWidth="1"/>
    <col min="7" max="7" width="12.7109375" style="2" customWidth="1"/>
    <col min="8" max="8" width="11.85546875" style="2" hidden="1" customWidth="1"/>
    <col min="9" max="9" width="16.140625" style="2" hidden="1" customWidth="1"/>
    <col min="10" max="10" width="13.140625" style="2" hidden="1" customWidth="1"/>
    <col min="11" max="11" width="13.5703125" style="2" hidden="1" customWidth="1"/>
    <col min="12" max="12" width="15" style="2" hidden="1" customWidth="1"/>
    <col min="13" max="13" width="18.85546875" style="2" hidden="1" customWidth="1"/>
    <col min="14" max="14" width="19.28515625" style="2" hidden="1" customWidth="1"/>
    <col min="15" max="15" width="16.42578125" style="2" hidden="1" customWidth="1"/>
    <col min="16" max="17" width="19.28515625" style="2" hidden="1" customWidth="1"/>
    <col min="18" max="18" width="22.5703125" style="2" hidden="1" customWidth="1"/>
    <col min="19" max="19" width="19.28515625" style="2" hidden="1" customWidth="1"/>
    <col min="20" max="20" width="2.28515625" style="3" hidden="1" customWidth="1"/>
    <col min="21" max="21" width="20.140625" style="2" hidden="1" customWidth="1"/>
    <col min="22" max="27" width="22.42578125" style="2" hidden="1" customWidth="1"/>
    <col min="28" max="28" width="2.28515625" style="3" hidden="1" customWidth="1"/>
    <col min="29" max="29" width="16.5703125" style="2" hidden="1" customWidth="1"/>
    <col min="30" max="30" width="14.85546875" style="2" hidden="1" customWidth="1"/>
    <col min="31" max="31" width="12.5703125" style="2" hidden="1" customWidth="1"/>
    <col min="32" max="32" width="9.140625" style="2" hidden="1" customWidth="1"/>
    <col min="33" max="33" width="9" style="2" hidden="1" customWidth="1"/>
    <col min="34" max="34" width="18" style="2" customWidth="1"/>
    <col min="35" max="35" width="24.5703125" style="2" hidden="1" customWidth="1"/>
    <col min="36" max="36" width="18.140625" style="2" hidden="1" customWidth="1"/>
    <col min="37" max="37" width="17.42578125" style="2" customWidth="1"/>
    <col min="38" max="39" width="17.5703125" style="2" hidden="1" customWidth="1"/>
    <col min="40" max="40" width="20.7109375" style="2" hidden="1" customWidth="1"/>
    <col min="41" max="41" width="17.28515625" style="2" customWidth="1"/>
    <col min="42" max="42" width="20.42578125" style="2" hidden="1" customWidth="1"/>
    <col min="43" max="43" width="19.42578125" style="2" hidden="1" customWidth="1"/>
    <col min="44" max="44" width="19" style="2" hidden="1" customWidth="1"/>
    <col min="45" max="45" width="21.28515625" style="2" hidden="1" customWidth="1"/>
    <col min="46" max="46" width="17.7109375" style="4" hidden="1" customWidth="1"/>
    <col min="47" max="47" width="16" style="4" hidden="1" customWidth="1"/>
    <col min="48" max="48" width="15.42578125" style="4" hidden="1" customWidth="1"/>
    <col min="49" max="49" width="17.140625" style="4" hidden="1" customWidth="1"/>
    <col min="50" max="50" width="17.85546875" style="4" customWidth="1"/>
    <col min="51" max="51" width="20.28515625" style="5" hidden="1" customWidth="1"/>
    <col min="52" max="52" width="23.7109375" style="6" hidden="1" customWidth="1"/>
    <col min="53" max="53" width="14.7109375" style="6" hidden="1" customWidth="1"/>
    <col min="54" max="54" width="20.140625" style="2" hidden="1" customWidth="1"/>
    <col min="55" max="55" width="11" style="2" hidden="1" customWidth="1"/>
    <col min="56" max="69" width="14.7109375" style="2" hidden="1" customWidth="1"/>
    <col min="70" max="70" width="18" style="2" hidden="1" customWidth="1"/>
    <col min="71" max="71" width="11.7109375" style="2" hidden="1" customWidth="1"/>
    <col min="72" max="72" width="23.5703125" style="2" hidden="1" customWidth="1"/>
    <col min="73" max="73" width="3.28515625" style="2" hidden="1" customWidth="1"/>
    <col min="74" max="74" width="14.28515625" style="2" hidden="1" customWidth="1"/>
    <col min="75" max="75" width="14.5703125" style="2" hidden="1" customWidth="1"/>
    <col min="76" max="76" width="3.42578125" style="91" hidden="1" customWidth="1"/>
    <col min="77" max="77" width="16.7109375" style="2" hidden="1" customWidth="1"/>
    <col min="78" max="78" width="9.140625" style="2" hidden="1" customWidth="1"/>
    <col min="79" max="79" width="9.140625" style="4" hidden="1" customWidth="1"/>
    <col min="80" max="80" width="10.140625" style="2" hidden="1" customWidth="1"/>
    <col min="81" max="81" width="9.140625" style="2" hidden="1" customWidth="1"/>
    <col min="82" max="82" width="14.28515625" style="2" hidden="1" customWidth="1"/>
    <col min="83" max="83" width="9.5703125" style="2" hidden="1" customWidth="1"/>
    <col min="84" max="84" width="11.28515625" style="2" hidden="1" customWidth="1"/>
    <col min="85" max="85" width="8.42578125" style="2" hidden="1" customWidth="1"/>
    <col min="86" max="86" width="8.5703125" style="2" hidden="1" customWidth="1"/>
    <col min="87" max="87" width="10.85546875" style="2" hidden="1" customWidth="1"/>
    <col min="88" max="99" width="9" style="2" hidden="1" customWidth="1"/>
    <col min="100" max="100" width="20" style="2" hidden="1" customWidth="1"/>
    <col min="101" max="101" width="17.85546875" style="2" hidden="1" customWidth="1"/>
    <col min="102" max="102" width="22.42578125" style="2" hidden="1" customWidth="1"/>
    <col min="103" max="103" width="0" style="2" hidden="1" customWidth="1"/>
    <col min="104" max="104" width="17.85546875" style="2" hidden="1" customWidth="1"/>
    <col min="105" max="105" width="17.42578125" style="2" hidden="1" customWidth="1"/>
    <col min="106" max="106" width="17.5703125" style="2" hidden="1" customWidth="1"/>
    <col min="107" max="107" width="17.7109375" style="2" hidden="1" customWidth="1"/>
    <col min="108" max="108" width="0" style="2" hidden="1" customWidth="1"/>
    <col min="109" max="16384" width="9" style="2"/>
  </cols>
  <sheetData>
    <row r="1" spans="2:72" ht="22.5">
      <c r="C1" s="354" t="s">
        <v>0</v>
      </c>
      <c r="D1" s="355"/>
      <c r="E1" s="355"/>
      <c r="F1" s="355"/>
      <c r="G1" s="355"/>
      <c r="H1" s="355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5"/>
      <c r="AB1" s="355"/>
      <c r="AC1" s="355"/>
      <c r="AD1" s="355"/>
      <c r="AE1" s="355"/>
      <c r="AF1" s="355"/>
      <c r="AG1" s="355"/>
      <c r="AH1" s="355"/>
      <c r="AI1" s="355"/>
      <c r="AJ1" s="355"/>
      <c r="AK1" s="355"/>
      <c r="AL1" s="355"/>
      <c r="AM1" s="355"/>
      <c r="AN1" s="355"/>
      <c r="AO1" s="355"/>
      <c r="AP1" s="355"/>
      <c r="AQ1" s="355"/>
      <c r="AR1" s="355"/>
      <c r="AS1" s="355"/>
      <c r="AT1" s="356"/>
      <c r="AU1" s="356"/>
      <c r="AV1" s="356"/>
      <c r="AW1" s="356"/>
      <c r="AX1" s="356"/>
    </row>
    <row r="2" spans="2:72" ht="22.5">
      <c r="C2" s="354" t="s">
        <v>228</v>
      </c>
      <c r="D2" s="355"/>
      <c r="E2" s="355"/>
      <c r="F2" s="355"/>
      <c r="G2" s="355"/>
      <c r="H2" s="355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355"/>
      <c r="AH2" s="355"/>
      <c r="AI2" s="355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6"/>
      <c r="AU2" s="356"/>
      <c r="AV2" s="356"/>
      <c r="AW2" s="356"/>
      <c r="AX2" s="356"/>
      <c r="BG2" s="7" t="s">
        <v>2</v>
      </c>
      <c r="BH2" s="7"/>
      <c r="BI2" s="7"/>
      <c r="BJ2" s="7"/>
      <c r="BK2" s="7"/>
      <c r="BL2" s="7"/>
      <c r="BM2" s="7"/>
      <c r="BN2" s="7"/>
      <c r="BO2" s="7"/>
      <c r="BP2" s="7"/>
      <c r="BQ2" s="7"/>
    </row>
    <row r="3" spans="2:72" ht="22.5">
      <c r="B3" s="231"/>
      <c r="C3" s="360" t="s">
        <v>244</v>
      </c>
      <c r="D3" s="355"/>
      <c r="E3" s="355"/>
      <c r="F3" s="355"/>
      <c r="G3" s="355"/>
      <c r="H3" s="355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355"/>
      <c r="AA3" s="355"/>
      <c r="AB3" s="355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5"/>
      <c r="AN3" s="361" t="s">
        <v>4</v>
      </c>
      <c r="AO3" s="361"/>
      <c r="AP3" s="361"/>
      <c r="AQ3" s="355"/>
      <c r="AR3" s="355"/>
      <c r="AS3" s="355"/>
      <c r="AT3" s="362" t="s">
        <v>5</v>
      </c>
      <c r="AU3" s="363" t="s">
        <v>6</v>
      </c>
      <c r="AV3" s="363" t="s">
        <v>7</v>
      </c>
      <c r="AW3" s="356" t="s">
        <v>8</v>
      </c>
      <c r="AX3" s="356"/>
      <c r="AY3" s="13" t="s">
        <v>9</v>
      </c>
      <c r="AZ3" s="13" t="s">
        <v>10</v>
      </c>
      <c r="BA3" s="13" t="s">
        <v>11</v>
      </c>
      <c r="BB3" s="10" t="s">
        <v>12</v>
      </c>
      <c r="BC3" s="11" t="s">
        <v>13</v>
      </c>
      <c r="BD3" s="11" t="s">
        <v>14</v>
      </c>
      <c r="BE3" s="14">
        <v>18</v>
      </c>
      <c r="BF3" s="14">
        <v>28</v>
      </c>
      <c r="BG3" s="14">
        <v>3</v>
      </c>
      <c r="BH3" s="14">
        <v>6</v>
      </c>
      <c r="BI3" s="14">
        <v>9</v>
      </c>
      <c r="BJ3" s="14">
        <v>11</v>
      </c>
      <c r="BK3" s="14">
        <v>16</v>
      </c>
      <c r="BL3" s="14">
        <v>18</v>
      </c>
      <c r="BM3" s="14">
        <v>21</v>
      </c>
      <c r="BN3" s="14">
        <v>23</v>
      </c>
      <c r="BO3" s="14">
        <v>27</v>
      </c>
      <c r="BP3" s="14">
        <v>29</v>
      </c>
      <c r="BQ3" s="14">
        <v>36</v>
      </c>
      <c r="BS3" s="15" t="s">
        <v>15</v>
      </c>
    </row>
    <row r="4" spans="2:72" ht="12.75" hidden="1" customHeight="1">
      <c r="C4" s="355"/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  <c r="W4" s="355"/>
      <c r="X4" s="355"/>
      <c r="Y4" s="355"/>
      <c r="Z4" s="355"/>
      <c r="AA4" s="355"/>
      <c r="AB4" s="355"/>
      <c r="AC4" s="355"/>
      <c r="AD4" s="355"/>
      <c r="AE4" s="355"/>
      <c r="AF4" s="355"/>
      <c r="AG4" s="355"/>
      <c r="AH4" s="355"/>
      <c r="AI4" s="367"/>
      <c r="AJ4" s="367" t="s">
        <v>16</v>
      </c>
      <c r="AK4" s="367" t="s">
        <v>17</v>
      </c>
      <c r="AL4" s="355" t="s">
        <v>18</v>
      </c>
      <c r="AM4" s="355"/>
      <c r="AN4" s="368" t="s">
        <v>19</v>
      </c>
      <c r="AO4" s="368"/>
      <c r="AP4" s="368"/>
      <c r="AQ4" s="355">
        <v>5</v>
      </c>
      <c r="AR4" s="355" t="s">
        <v>20</v>
      </c>
      <c r="AS4" s="355"/>
      <c r="AT4" s="369">
        <v>1</v>
      </c>
      <c r="AU4" s="369">
        <v>1</v>
      </c>
      <c r="AV4" s="370">
        <v>1.01</v>
      </c>
      <c r="AW4" s="370">
        <v>1.01</v>
      </c>
      <c r="AX4" s="370"/>
      <c r="AY4" s="20">
        <v>1.02</v>
      </c>
      <c r="AZ4" s="20">
        <v>1.02</v>
      </c>
      <c r="BA4" s="20">
        <v>1.0149999999999999</v>
      </c>
      <c r="BB4" s="20">
        <v>1.0149999999999999</v>
      </c>
      <c r="BC4" s="20">
        <v>1.0024999999999999</v>
      </c>
      <c r="BD4" s="19">
        <v>1</v>
      </c>
      <c r="BE4" s="20">
        <v>1.01</v>
      </c>
      <c r="BF4" s="20">
        <v>1.02</v>
      </c>
      <c r="BG4" s="20">
        <v>1.01</v>
      </c>
      <c r="BH4" s="20">
        <v>1.01</v>
      </c>
      <c r="BI4" s="20">
        <v>1.01</v>
      </c>
      <c r="BJ4" s="20">
        <v>1.02</v>
      </c>
      <c r="BK4" s="20">
        <v>1.02</v>
      </c>
      <c r="BL4" s="20">
        <v>1.02</v>
      </c>
      <c r="BM4" s="20">
        <v>1.03</v>
      </c>
      <c r="BN4" s="20">
        <v>1.03</v>
      </c>
      <c r="BO4" s="20">
        <v>1.03</v>
      </c>
      <c r="BP4" s="20">
        <v>1.03</v>
      </c>
      <c r="BQ4" s="20">
        <v>1.0249999999999999</v>
      </c>
      <c r="BR4" s="18" t="s">
        <v>20</v>
      </c>
      <c r="BS4" s="19">
        <v>0.02</v>
      </c>
      <c r="BT4" s="18" t="s">
        <v>21</v>
      </c>
    </row>
    <row r="5" spans="2:72" ht="12.75" hidden="1" customHeight="1">
      <c r="C5" s="355" t="s">
        <v>22</v>
      </c>
      <c r="D5" s="355"/>
      <c r="E5" s="355"/>
      <c r="F5" s="355"/>
      <c r="G5" s="355"/>
      <c r="H5" s="355"/>
      <c r="I5" s="355"/>
      <c r="J5" s="371">
        <v>0.1</v>
      </c>
      <c r="K5" s="355"/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67" t="s">
        <v>23</v>
      </c>
      <c r="AJ5" s="367">
        <v>109</v>
      </c>
      <c r="AK5" s="367">
        <v>105</v>
      </c>
      <c r="AL5" s="355"/>
      <c r="AM5" s="355"/>
      <c r="AN5" s="368" t="s">
        <v>24</v>
      </c>
      <c r="AO5" s="368"/>
      <c r="AP5" s="368"/>
      <c r="AQ5" s="355">
        <v>6</v>
      </c>
      <c r="AR5" s="355" t="s">
        <v>25</v>
      </c>
      <c r="AS5" s="355"/>
      <c r="AT5" s="369">
        <v>1</v>
      </c>
      <c r="AU5" s="369">
        <v>1</v>
      </c>
      <c r="AV5" s="370">
        <v>1.01</v>
      </c>
      <c r="AW5" s="370">
        <v>1.01</v>
      </c>
      <c r="AX5" s="370"/>
      <c r="AY5" s="20">
        <v>1.02</v>
      </c>
      <c r="AZ5" s="20">
        <v>1.02</v>
      </c>
      <c r="BA5" s="20">
        <v>1.0149999999999999</v>
      </c>
      <c r="BB5" s="20">
        <v>1.0149999999999999</v>
      </c>
      <c r="BC5" s="20">
        <v>1</v>
      </c>
      <c r="BD5" s="19">
        <v>1</v>
      </c>
      <c r="BE5" s="20">
        <v>1.01</v>
      </c>
      <c r="BF5" s="20">
        <v>1.02</v>
      </c>
      <c r="BG5" s="20">
        <v>1.01</v>
      </c>
      <c r="BH5" s="20">
        <v>1.01</v>
      </c>
      <c r="BI5" s="20">
        <v>1.01</v>
      </c>
      <c r="BJ5" s="20">
        <v>1.02</v>
      </c>
      <c r="BK5" s="20">
        <v>1.02</v>
      </c>
      <c r="BL5" s="20">
        <v>1.02</v>
      </c>
      <c r="BM5" s="20">
        <v>1.03</v>
      </c>
      <c r="BN5" s="20">
        <v>1.03</v>
      </c>
      <c r="BO5" s="20">
        <v>1.03</v>
      </c>
      <c r="BP5" s="20">
        <v>1.03</v>
      </c>
      <c r="BQ5" s="20">
        <v>1.0249999999999999</v>
      </c>
      <c r="BR5" s="18" t="s">
        <v>25</v>
      </c>
      <c r="BS5" s="19">
        <v>0.05</v>
      </c>
      <c r="BT5" s="18" t="s">
        <v>26</v>
      </c>
    </row>
    <row r="6" spans="2:72" ht="12.75" hidden="1" customHeight="1">
      <c r="C6" s="355"/>
      <c r="D6" s="355"/>
      <c r="E6" s="355"/>
      <c r="F6" s="355"/>
      <c r="G6" s="355"/>
      <c r="H6" s="355"/>
      <c r="I6" s="355"/>
      <c r="J6" s="371"/>
      <c r="K6" s="355"/>
      <c r="L6" s="355"/>
      <c r="M6" s="355"/>
      <c r="N6" s="355"/>
      <c r="O6" s="355"/>
      <c r="P6" s="355"/>
      <c r="Q6" s="355"/>
      <c r="R6" s="355"/>
      <c r="S6" s="355"/>
      <c r="T6" s="355"/>
      <c r="U6" s="355"/>
      <c r="V6" s="355"/>
      <c r="W6" s="355"/>
      <c r="X6" s="355"/>
      <c r="Y6" s="355"/>
      <c r="Z6" s="355"/>
      <c r="AA6" s="355"/>
      <c r="AB6" s="355"/>
      <c r="AC6" s="355"/>
      <c r="AD6" s="355"/>
      <c r="AE6" s="355"/>
      <c r="AF6" s="372" t="s">
        <v>27</v>
      </c>
      <c r="AG6" s="373">
        <v>100</v>
      </c>
      <c r="AH6" s="374"/>
      <c r="AI6" s="375" t="s">
        <v>28</v>
      </c>
      <c r="AJ6" s="367">
        <v>108</v>
      </c>
      <c r="AK6" s="367">
        <v>104</v>
      </c>
      <c r="AL6" s="355"/>
      <c r="AM6" s="355"/>
      <c r="AN6" s="368" t="s">
        <v>29</v>
      </c>
      <c r="AO6" s="368"/>
      <c r="AP6" s="368"/>
      <c r="AQ6" s="355">
        <v>1</v>
      </c>
      <c r="AR6" s="355" t="s">
        <v>20</v>
      </c>
      <c r="AS6" s="355"/>
      <c r="AT6" s="369">
        <v>1</v>
      </c>
      <c r="AU6" s="369">
        <v>1</v>
      </c>
      <c r="AV6" s="370">
        <v>1.01</v>
      </c>
      <c r="AW6" s="370">
        <v>1.01</v>
      </c>
      <c r="AX6" s="370"/>
      <c r="AY6" s="20">
        <v>1.02</v>
      </c>
      <c r="AZ6" s="20">
        <v>1.02</v>
      </c>
      <c r="BA6" s="20">
        <v>1.0149999999999999</v>
      </c>
      <c r="BB6" s="20">
        <v>1.0149999999999999</v>
      </c>
      <c r="BC6" s="20">
        <v>1.0024999999999999</v>
      </c>
      <c r="BD6" s="19">
        <v>1</v>
      </c>
      <c r="BE6" s="20">
        <v>1.01</v>
      </c>
      <c r="BF6" s="20">
        <v>1.02</v>
      </c>
      <c r="BG6" s="20">
        <v>1.01</v>
      </c>
      <c r="BH6" s="20">
        <v>1.01</v>
      </c>
      <c r="BI6" s="20">
        <v>1.01</v>
      </c>
      <c r="BJ6" s="20">
        <v>1.02</v>
      </c>
      <c r="BK6" s="20">
        <v>1.02</v>
      </c>
      <c r="BL6" s="20">
        <v>1.02</v>
      </c>
      <c r="BM6" s="20">
        <v>1.03</v>
      </c>
      <c r="BN6" s="20">
        <v>1.03</v>
      </c>
      <c r="BO6" s="20">
        <v>1.03</v>
      </c>
      <c r="BP6" s="20">
        <v>1.03</v>
      </c>
      <c r="BQ6" s="20">
        <v>1.0249999999999999</v>
      </c>
      <c r="BR6" s="18" t="s">
        <v>20</v>
      </c>
      <c r="BS6" s="19">
        <v>0.05</v>
      </c>
      <c r="BT6" s="18" t="s">
        <v>30</v>
      </c>
    </row>
    <row r="7" spans="2:72" ht="12.75" hidden="1" customHeight="1">
      <c r="C7" s="355"/>
      <c r="D7" s="355"/>
      <c r="E7" s="355"/>
      <c r="F7" s="355"/>
      <c r="G7" s="355"/>
      <c r="H7" s="355"/>
      <c r="I7" s="355"/>
      <c r="J7" s="371"/>
      <c r="K7" s="355"/>
      <c r="L7" s="355"/>
      <c r="M7" s="355"/>
      <c r="N7" s="355"/>
      <c r="O7" s="355"/>
      <c r="P7" s="355"/>
      <c r="Q7" s="355"/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5"/>
      <c r="AE7" s="355"/>
      <c r="AF7" s="355"/>
      <c r="AG7" s="355"/>
      <c r="AH7" s="355"/>
      <c r="AI7" s="367" t="s">
        <v>31</v>
      </c>
      <c r="AJ7" s="367">
        <v>107</v>
      </c>
      <c r="AK7" s="367">
        <v>103</v>
      </c>
      <c r="AL7" s="355"/>
      <c r="AM7" s="355"/>
      <c r="AN7" s="368" t="s">
        <v>32</v>
      </c>
      <c r="AO7" s="368"/>
      <c r="AP7" s="368"/>
      <c r="AQ7" s="355">
        <v>1</v>
      </c>
      <c r="AR7" s="355" t="s">
        <v>20</v>
      </c>
      <c r="AS7" s="355"/>
      <c r="AT7" s="369">
        <v>1</v>
      </c>
      <c r="AU7" s="369">
        <v>1</v>
      </c>
      <c r="AV7" s="370">
        <v>1.01</v>
      </c>
      <c r="AW7" s="370">
        <v>1.01</v>
      </c>
      <c r="AX7" s="370"/>
      <c r="AY7" s="20">
        <v>1.02</v>
      </c>
      <c r="AZ7" s="20">
        <v>1.02</v>
      </c>
      <c r="BA7" s="20">
        <v>1.0149999999999999</v>
      </c>
      <c r="BB7" s="20">
        <v>1.0149999999999999</v>
      </c>
      <c r="BC7" s="20">
        <v>1.0024999999999999</v>
      </c>
      <c r="BD7" s="19">
        <v>1</v>
      </c>
      <c r="BE7" s="20">
        <v>1.01</v>
      </c>
      <c r="BF7" s="20">
        <v>1.02</v>
      </c>
      <c r="BG7" s="20">
        <v>1.01</v>
      </c>
      <c r="BH7" s="20">
        <v>1.01</v>
      </c>
      <c r="BI7" s="20">
        <v>1.01</v>
      </c>
      <c r="BJ7" s="20">
        <v>1.02</v>
      </c>
      <c r="BK7" s="20">
        <v>1.02</v>
      </c>
      <c r="BL7" s="20">
        <v>1.02</v>
      </c>
      <c r="BM7" s="20">
        <v>1.03</v>
      </c>
      <c r="BN7" s="20">
        <v>1.03</v>
      </c>
      <c r="BO7" s="20">
        <v>1.03</v>
      </c>
      <c r="BP7" s="20">
        <v>1.03</v>
      </c>
      <c r="BQ7" s="20">
        <v>1.0249999999999999</v>
      </c>
      <c r="BR7" s="18" t="s">
        <v>20</v>
      </c>
      <c r="BS7" s="19">
        <v>0.05</v>
      </c>
      <c r="BT7" s="18" t="s">
        <v>33</v>
      </c>
    </row>
    <row r="8" spans="2:72" ht="12.75" hidden="1" customHeight="1">
      <c r="C8" s="355"/>
      <c r="D8" s="355"/>
      <c r="E8" s="355"/>
      <c r="F8" s="355"/>
      <c r="G8" s="355"/>
      <c r="H8" s="355"/>
      <c r="I8" s="355"/>
      <c r="J8" s="371"/>
      <c r="K8" s="355"/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  <c r="W8" s="355"/>
      <c r="X8" s="355"/>
      <c r="Y8" s="355"/>
      <c r="Z8" s="355"/>
      <c r="AA8" s="355"/>
      <c r="AB8" s="355"/>
      <c r="AC8" s="355"/>
      <c r="AD8" s="355"/>
      <c r="AE8" s="355"/>
      <c r="AF8" s="355"/>
      <c r="AG8" s="355"/>
      <c r="AH8" s="355"/>
      <c r="AI8" s="367" t="s">
        <v>34</v>
      </c>
      <c r="AJ8" s="367">
        <v>106</v>
      </c>
      <c r="AK8" s="367">
        <v>101</v>
      </c>
      <c r="AL8" s="355"/>
      <c r="AM8" s="355"/>
      <c r="AN8" s="368" t="s">
        <v>35</v>
      </c>
      <c r="AO8" s="368"/>
      <c r="AP8" s="368"/>
      <c r="AQ8" s="355">
        <v>2</v>
      </c>
      <c r="AR8" s="355" t="s">
        <v>25</v>
      </c>
      <c r="AS8" s="355"/>
      <c r="AT8" s="369">
        <v>1</v>
      </c>
      <c r="AU8" s="369">
        <v>1</v>
      </c>
      <c r="AV8" s="370">
        <v>1.01</v>
      </c>
      <c r="AW8" s="370">
        <v>1.01</v>
      </c>
      <c r="AX8" s="370"/>
      <c r="AY8" s="20">
        <v>1.02</v>
      </c>
      <c r="AZ8" s="20">
        <v>1.02</v>
      </c>
      <c r="BA8" s="20">
        <v>1.0149999999999999</v>
      </c>
      <c r="BB8" s="20">
        <v>1.0149999999999999</v>
      </c>
      <c r="BC8" s="20">
        <v>1</v>
      </c>
      <c r="BD8" s="19">
        <v>1</v>
      </c>
      <c r="BE8" s="20">
        <v>1.01</v>
      </c>
      <c r="BF8" s="20">
        <v>1.02</v>
      </c>
      <c r="BG8" s="20">
        <v>1.01</v>
      </c>
      <c r="BH8" s="20">
        <v>1.01</v>
      </c>
      <c r="BI8" s="20">
        <v>1.01</v>
      </c>
      <c r="BJ8" s="20">
        <v>1.02</v>
      </c>
      <c r="BK8" s="20">
        <v>1.02</v>
      </c>
      <c r="BL8" s="20">
        <v>1.02</v>
      </c>
      <c r="BM8" s="20">
        <v>1.03</v>
      </c>
      <c r="BN8" s="20">
        <v>1.03</v>
      </c>
      <c r="BO8" s="20">
        <v>1.03</v>
      </c>
      <c r="BP8" s="20">
        <v>1.03</v>
      </c>
      <c r="BQ8" s="20">
        <v>1.0249999999999999</v>
      </c>
      <c r="BR8" s="18" t="s">
        <v>25</v>
      </c>
      <c r="BS8" s="27"/>
    </row>
    <row r="9" spans="2:72" ht="12.75" hidden="1" customHeight="1">
      <c r="C9" s="355"/>
      <c r="D9" s="355"/>
      <c r="E9" s="355"/>
      <c r="F9" s="355"/>
      <c r="G9" s="355"/>
      <c r="H9" s="355"/>
      <c r="I9" s="355"/>
      <c r="J9" s="371"/>
      <c r="K9" s="355"/>
      <c r="L9" s="355"/>
      <c r="M9" s="355"/>
      <c r="N9" s="355"/>
      <c r="O9" s="355"/>
      <c r="P9" s="355"/>
      <c r="Q9" s="355"/>
      <c r="R9" s="355"/>
      <c r="S9" s="355"/>
      <c r="T9" s="355"/>
      <c r="U9" s="355"/>
      <c r="V9" s="355"/>
      <c r="W9" s="355"/>
      <c r="X9" s="355" t="s">
        <v>36</v>
      </c>
      <c r="Y9" s="355"/>
      <c r="Z9" s="355"/>
      <c r="AA9" s="355" t="s">
        <v>37</v>
      </c>
      <c r="AB9" s="355"/>
      <c r="AC9" s="355"/>
      <c r="AD9" s="355"/>
      <c r="AE9" s="355"/>
      <c r="AF9" s="355"/>
      <c r="AG9" s="355"/>
      <c r="AH9" s="355"/>
      <c r="AI9" s="372" t="s">
        <v>27</v>
      </c>
      <c r="AJ9" s="367">
        <v>100</v>
      </c>
      <c r="AK9" s="367">
        <v>100</v>
      </c>
      <c r="AL9" s="355"/>
      <c r="AM9" s="355"/>
      <c r="AN9" s="368" t="s">
        <v>38</v>
      </c>
      <c r="AO9" s="368"/>
      <c r="AP9" s="368"/>
      <c r="AQ9" s="355">
        <v>1</v>
      </c>
      <c r="AR9" s="355" t="s">
        <v>20</v>
      </c>
      <c r="AS9" s="355"/>
      <c r="AT9" s="369">
        <v>1</v>
      </c>
      <c r="AU9" s="369">
        <v>1</v>
      </c>
      <c r="AV9" s="370">
        <v>1.01</v>
      </c>
      <c r="AW9" s="370">
        <v>1.01</v>
      </c>
      <c r="AX9" s="370"/>
      <c r="AY9" s="20">
        <v>1.02</v>
      </c>
      <c r="AZ9" s="20">
        <v>1.02</v>
      </c>
      <c r="BA9" s="20">
        <v>1.0149999999999999</v>
      </c>
      <c r="BB9" s="20">
        <v>1.0149999999999999</v>
      </c>
      <c r="BC9" s="20">
        <v>1.0024999999999999</v>
      </c>
      <c r="BD9" s="19">
        <v>1</v>
      </c>
      <c r="BE9" s="20">
        <v>1.01</v>
      </c>
      <c r="BF9" s="20">
        <v>1.02</v>
      </c>
      <c r="BG9" s="20">
        <v>1.01</v>
      </c>
      <c r="BH9" s="20">
        <v>1.01</v>
      </c>
      <c r="BI9" s="20">
        <v>1.01</v>
      </c>
      <c r="BJ9" s="20">
        <v>1.02</v>
      </c>
      <c r="BK9" s="20">
        <v>1.02</v>
      </c>
      <c r="BL9" s="20">
        <v>1.02</v>
      </c>
      <c r="BM9" s="20">
        <v>1.03</v>
      </c>
      <c r="BN9" s="20">
        <v>1.03</v>
      </c>
      <c r="BO9" s="20">
        <v>1.03</v>
      </c>
      <c r="BP9" s="20">
        <v>1.03</v>
      </c>
      <c r="BQ9" s="20">
        <v>1.0249999999999999</v>
      </c>
      <c r="BR9" s="18" t="s">
        <v>20</v>
      </c>
      <c r="BS9" s="27"/>
    </row>
    <row r="10" spans="2:72" ht="12.75" hidden="1" customHeight="1">
      <c r="C10" s="355"/>
      <c r="D10" s="355"/>
      <c r="E10" s="355"/>
      <c r="F10" s="355"/>
      <c r="G10" s="355"/>
      <c r="H10" s="355"/>
      <c r="I10" s="355"/>
      <c r="J10" s="371"/>
      <c r="K10" s="355"/>
      <c r="L10" s="376"/>
      <c r="M10" s="355"/>
      <c r="N10" s="355"/>
      <c r="O10" s="355"/>
      <c r="P10" s="355"/>
      <c r="Q10" s="355"/>
      <c r="R10" s="355"/>
      <c r="S10" s="355"/>
      <c r="T10" s="355"/>
      <c r="U10" s="355"/>
      <c r="V10" s="377" t="s">
        <v>39</v>
      </c>
      <c r="W10" s="378">
        <f t="shared" ref="W10:W28" si="0">Y10/$Y$29</f>
        <v>0.10810810810810811</v>
      </c>
      <c r="X10" s="379">
        <v>101</v>
      </c>
      <c r="Y10" s="367">
        <f>COUNTIF($H$40:$H$298,X10)</f>
        <v>28</v>
      </c>
      <c r="Z10" s="380">
        <f t="shared" ref="Z10:Z28" si="1">X10*Y10</f>
        <v>2828</v>
      </c>
      <c r="AA10" s="381">
        <v>113</v>
      </c>
      <c r="AB10" s="355"/>
      <c r="AC10" s="355"/>
      <c r="AD10" s="355"/>
      <c r="AE10" s="355"/>
      <c r="AF10" s="355"/>
      <c r="AG10" s="355"/>
      <c r="AH10" s="382"/>
      <c r="AI10" s="383" t="s">
        <v>40</v>
      </c>
      <c r="AJ10" s="367">
        <v>101</v>
      </c>
      <c r="AK10" s="367">
        <v>102</v>
      </c>
      <c r="AL10" s="384"/>
      <c r="AM10" s="355"/>
      <c r="AN10" s="368" t="s">
        <v>41</v>
      </c>
      <c r="AO10" s="368"/>
      <c r="AP10" s="368"/>
      <c r="AQ10" s="355">
        <v>2</v>
      </c>
      <c r="AR10" s="355" t="s">
        <v>25</v>
      </c>
      <c r="AS10" s="355"/>
      <c r="AT10" s="369">
        <v>1</v>
      </c>
      <c r="AU10" s="369">
        <v>1</v>
      </c>
      <c r="AV10" s="370">
        <v>1.01</v>
      </c>
      <c r="AW10" s="370">
        <v>1.01</v>
      </c>
      <c r="AX10" s="370"/>
      <c r="AY10" s="20">
        <v>1.02</v>
      </c>
      <c r="AZ10" s="20">
        <v>1.02</v>
      </c>
      <c r="BA10" s="20">
        <v>1.0149999999999999</v>
      </c>
      <c r="BB10" s="20">
        <v>1.0149999999999999</v>
      </c>
      <c r="BC10" s="20">
        <v>1</v>
      </c>
      <c r="BD10" s="19">
        <v>1</v>
      </c>
      <c r="BE10" s="20">
        <v>1.01</v>
      </c>
      <c r="BF10" s="20">
        <v>1.02</v>
      </c>
      <c r="BG10" s="20">
        <v>1.01</v>
      </c>
      <c r="BH10" s="20">
        <v>1.01</v>
      </c>
      <c r="BI10" s="20">
        <v>1.01</v>
      </c>
      <c r="BJ10" s="20">
        <v>1.02</v>
      </c>
      <c r="BK10" s="20">
        <v>1.02</v>
      </c>
      <c r="BL10" s="20">
        <v>1.02</v>
      </c>
      <c r="BM10" s="20">
        <v>1.03</v>
      </c>
      <c r="BN10" s="20">
        <v>1.03</v>
      </c>
      <c r="BO10" s="20">
        <v>1.03</v>
      </c>
      <c r="BP10" s="20">
        <v>1.03</v>
      </c>
      <c r="BQ10" s="20">
        <v>1.0249999999999999</v>
      </c>
      <c r="BR10" s="18" t="s">
        <v>25</v>
      </c>
      <c r="BS10" s="27"/>
    </row>
    <row r="11" spans="2:72" ht="12.75" hidden="1" customHeight="1">
      <c r="C11" s="355"/>
      <c r="D11" s="355"/>
      <c r="E11" s="355"/>
      <c r="F11" s="355"/>
      <c r="G11" s="355"/>
      <c r="H11" s="355"/>
      <c r="I11" s="355"/>
      <c r="J11" s="371"/>
      <c r="K11" s="355"/>
      <c r="L11" s="385"/>
      <c r="M11" s="355"/>
      <c r="N11" s="355"/>
      <c r="O11" s="384"/>
      <c r="P11" s="355"/>
      <c r="Q11" s="355"/>
      <c r="R11" s="355"/>
      <c r="S11" s="355"/>
      <c r="T11" s="355"/>
      <c r="U11" s="355"/>
      <c r="V11" s="377" t="s">
        <v>42</v>
      </c>
      <c r="W11" s="378">
        <f t="shared" si="0"/>
        <v>0.11969111969111969</v>
      </c>
      <c r="X11" s="379">
        <v>66</v>
      </c>
      <c r="Y11" s="367">
        <f>COUNTIF($H$40:$H$298,X11)</f>
        <v>31</v>
      </c>
      <c r="Z11" s="380">
        <f t="shared" si="1"/>
        <v>2046</v>
      </c>
      <c r="AA11" s="381">
        <v>78</v>
      </c>
      <c r="AB11" s="355"/>
      <c r="AC11" s="355"/>
      <c r="AD11" s="355"/>
      <c r="AE11" s="355"/>
      <c r="AF11" s="355"/>
      <c r="AG11" s="355"/>
      <c r="AH11" s="382"/>
      <c r="AI11" s="367" t="s">
        <v>43</v>
      </c>
      <c r="AJ11" s="367">
        <v>102</v>
      </c>
      <c r="AK11" s="367">
        <v>106</v>
      </c>
      <c r="AL11" s="384"/>
      <c r="AM11" s="355"/>
      <c r="AN11" s="368" t="s">
        <v>44</v>
      </c>
      <c r="AO11" s="368"/>
      <c r="AP11" s="368"/>
      <c r="AQ11" s="355">
        <v>1</v>
      </c>
      <c r="AR11" s="355" t="s">
        <v>20</v>
      </c>
      <c r="AS11" s="355"/>
      <c r="AT11" s="369">
        <v>1</v>
      </c>
      <c r="AU11" s="369">
        <v>1</v>
      </c>
      <c r="AV11" s="370">
        <v>1.01</v>
      </c>
      <c r="AW11" s="370">
        <v>1.01</v>
      </c>
      <c r="AX11" s="370"/>
      <c r="AY11" s="20">
        <v>1.02</v>
      </c>
      <c r="AZ11" s="20">
        <v>1.02</v>
      </c>
      <c r="BA11" s="20">
        <v>1.0149999999999999</v>
      </c>
      <c r="BB11" s="20">
        <v>1.0149999999999999</v>
      </c>
      <c r="BC11" s="20">
        <v>1.0024999999999999</v>
      </c>
      <c r="BD11" s="19">
        <v>1</v>
      </c>
      <c r="BE11" s="20">
        <v>1.01</v>
      </c>
      <c r="BF11" s="20">
        <v>1.02</v>
      </c>
      <c r="BG11" s="20">
        <v>1.01</v>
      </c>
      <c r="BH11" s="20">
        <v>1.01</v>
      </c>
      <c r="BI11" s="20">
        <v>1.01</v>
      </c>
      <c r="BJ11" s="20">
        <v>1.02</v>
      </c>
      <c r="BK11" s="20">
        <v>1.02</v>
      </c>
      <c r="BL11" s="20">
        <v>1.02</v>
      </c>
      <c r="BM11" s="20">
        <v>1.03</v>
      </c>
      <c r="BN11" s="20">
        <v>1.03</v>
      </c>
      <c r="BO11" s="20">
        <v>1.03</v>
      </c>
      <c r="BP11" s="20">
        <v>1.03</v>
      </c>
      <c r="BQ11" s="20">
        <v>1.0249999999999999</v>
      </c>
      <c r="BR11" s="18" t="s">
        <v>20</v>
      </c>
      <c r="BS11" s="27"/>
    </row>
    <row r="12" spans="2:72" ht="12.75" hidden="1" customHeight="1">
      <c r="C12" s="355"/>
      <c r="D12" s="355"/>
      <c r="E12" s="355"/>
      <c r="F12" s="355"/>
      <c r="G12" s="355"/>
      <c r="H12" s="355"/>
      <c r="I12" s="355"/>
      <c r="J12" s="371"/>
      <c r="K12" s="355"/>
      <c r="L12" s="355"/>
      <c r="M12" s="355"/>
      <c r="N12" s="355"/>
      <c r="O12" s="355"/>
      <c r="P12" s="355"/>
      <c r="Q12" s="355"/>
      <c r="R12" s="355"/>
      <c r="S12" s="355"/>
      <c r="T12" s="355"/>
      <c r="U12" s="355"/>
      <c r="V12" s="377" t="s">
        <v>45</v>
      </c>
      <c r="W12" s="378">
        <f t="shared" si="0"/>
        <v>0.10424710424710425</v>
      </c>
      <c r="X12" s="379">
        <v>52</v>
      </c>
      <c r="Y12" s="367">
        <f>COUNTIF($H$40:$H$298,X12)</f>
        <v>27</v>
      </c>
      <c r="Z12" s="380">
        <f t="shared" si="1"/>
        <v>1404</v>
      </c>
      <c r="AA12" s="381">
        <v>60</v>
      </c>
      <c r="AB12" s="355"/>
      <c r="AC12" s="355"/>
      <c r="AD12" s="355"/>
      <c r="AE12" s="355"/>
      <c r="AF12" s="355"/>
      <c r="AG12" s="355"/>
      <c r="AH12" s="382"/>
      <c r="AI12" s="367" t="s">
        <v>46</v>
      </c>
      <c r="AJ12" s="367">
        <v>103</v>
      </c>
      <c r="AK12" s="367">
        <v>107</v>
      </c>
      <c r="AL12" s="384"/>
      <c r="AM12" s="355"/>
      <c r="AN12" s="368" t="s">
        <v>47</v>
      </c>
      <c r="AO12" s="368"/>
      <c r="AP12" s="368"/>
      <c r="AQ12" s="355">
        <v>2</v>
      </c>
      <c r="AR12" s="355" t="s">
        <v>25</v>
      </c>
      <c r="AS12" s="355"/>
      <c r="AT12" s="369">
        <v>1</v>
      </c>
      <c r="AU12" s="369">
        <v>1</v>
      </c>
      <c r="AV12" s="370">
        <v>1.01</v>
      </c>
      <c r="AW12" s="370">
        <v>1.01</v>
      </c>
      <c r="AX12" s="370"/>
      <c r="AY12" s="20">
        <v>1.02</v>
      </c>
      <c r="AZ12" s="20">
        <v>1.02</v>
      </c>
      <c r="BA12" s="20">
        <v>1.0149999999999999</v>
      </c>
      <c r="BB12" s="20">
        <v>1.0149999999999999</v>
      </c>
      <c r="BC12" s="20">
        <v>1</v>
      </c>
      <c r="BD12" s="19">
        <v>1</v>
      </c>
      <c r="BE12" s="20">
        <v>1.01</v>
      </c>
      <c r="BF12" s="20">
        <v>1.02</v>
      </c>
      <c r="BG12" s="20">
        <v>1.01</v>
      </c>
      <c r="BH12" s="20">
        <v>1.01</v>
      </c>
      <c r="BI12" s="20">
        <v>1.01</v>
      </c>
      <c r="BJ12" s="20">
        <v>1.02</v>
      </c>
      <c r="BK12" s="20">
        <v>1.02</v>
      </c>
      <c r="BL12" s="20">
        <v>1.02</v>
      </c>
      <c r="BM12" s="20">
        <v>1.03</v>
      </c>
      <c r="BN12" s="20">
        <v>1.03</v>
      </c>
      <c r="BO12" s="20">
        <v>1.03</v>
      </c>
      <c r="BP12" s="20">
        <v>1.03</v>
      </c>
      <c r="BQ12" s="20">
        <v>1.0249999999999999</v>
      </c>
      <c r="BR12" s="18" t="s">
        <v>25</v>
      </c>
      <c r="BS12" s="27"/>
    </row>
    <row r="13" spans="2:72" ht="12.75" hidden="1" customHeight="1">
      <c r="C13" s="355"/>
      <c r="D13" s="355"/>
      <c r="E13" s="355"/>
      <c r="F13" s="355"/>
      <c r="G13" s="355"/>
      <c r="H13" s="355"/>
      <c r="I13" s="355"/>
      <c r="J13" s="371"/>
      <c r="K13" s="355"/>
      <c r="L13" s="355"/>
      <c r="M13" s="355"/>
      <c r="N13" s="355"/>
      <c r="O13" s="355"/>
      <c r="P13" s="355"/>
      <c r="Q13" s="355"/>
      <c r="R13" s="355"/>
      <c r="S13" s="355"/>
      <c r="T13" s="355"/>
      <c r="U13" s="355"/>
      <c r="V13" s="377" t="s">
        <v>48</v>
      </c>
      <c r="W13" s="378">
        <f t="shared" si="0"/>
        <v>0.11196911196911197</v>
      </c>
      <c r="X13" s="379">
        <v>63</v>
      </c>
      <c r="Y13" s="367">
        <f>COUNTIF($H$40:$H$298,X13)/2</f>
        <v>29</v>
      </c>
      <c r="Z13" s="380">
        <f t="shared" si="1"/>
        <v>1827</v>
      </c>
      <c r="AA13" s="381">
        <v>74</v>
      </c>
      <c r="AB13" s="355"/>
      <c r="AC13" s="355"/>
      <c r="AD13" s="355"/>
      <c r="AE13" s="355"/>
      <c r="AF13" s="355"/>
      <c r="AG13" s="355"/>
      <c r="AH13" s="382"/>
      <c r="AI13" s="367" t="s">
        <v>11</v>
      </c>
      <c r="AJ13" s="367">
        <v>104</v>
      </c>
      <c r="AK13" s="367">
        <v>108</v>
      </c>
      <c r="AL13" s="384"/>
      <c r="AM13" s="355"/>
      <c r="AN13" s="368" t="s">
        <v>49</v>
      </c>
      <c r="AO13" s="368"/>
      <c r="AP13" s="368"/>
      <c r="AQ13" s="355">
        <v>1</v>
      </c>
      <c r="AR13" s="355" t="s">
        <v>20</v>
      </c>
      <c r="AS13" s="355"/>
      <c r="AT13" s="369">
        <v>1</v>
      </c>
      <c r="AU13" s="369">
        <v>1</v>
      </c>
      <c r="AV13" s="370">
        <v>1.01</v>
      </c>
      <c r="AW13" s="370">
        <v>1.01</v>
      </c>
      <c r="AX13" s="370"/>
      <c r="AY13" s="20">
        <v>1.02</v>
      </c>
      <c r="AZ13" s="20">
        <v>1.02</v>
      </c>
      <c r="BA13" s="20">
        <v>1.0149999999999999</v>
      </c>
      <c r="BB13" s="20">
        <v>1.0149999999999999</v>
      </c>
      <c r="BC13" s="20">
        <v>1.0024999999999999</v>
      </c>
      <c r="BD13" s="19">
        <v>1</v>
      </c>
      <c r="BE13" s="20">
        <v>1.01</v>
      </c>
      <c r="BF13" s="20">
        <v>1.02</v>
      </c>
      <c r="BG13" s="20">
        <v>1.01</v>
      </c>
      <c r="BH13" s="20">
        <v>1.01</v>
      </c>
      <c r="BI13" s="20">
        <v>1.01</v>
      </c>
      <c r="BJ13" s="20">
        <v>1.02</v>
      </c>
      <c r="BK13" s="20">
        <v>1.02</v>
      </c>
      <c r="BL13" s="20">
        <v>1.02</v>
      </c>
      <c r="BM13" s="20">
        <v>1.03</v>
      </c>
      <c r="BN13" s="20">
        <v>1.03</v>
      </c>
      <c r="BO13" s="20">
        <v>1.03</v>
      </c>
      <c r="BP13" s="20">
        <v>1.03</v>
      </c>
      <c r="BQ13" s="20">
        <v>1.0249999999999999</v>
      </c>
      <c r="BR13" s="18" t="s">
        <v>20</v>
      </c>
      <c r="BS13" s="27"/>
    </row>
    <row r="14" spans="2:72" ht="12.75" hidden="1" customHeight="1">
      <c r="C14" s="355"/>
      <c r="D14" s="355"/>
      <c r="E14" s="355"/>
      <c r="F14" s="355"/>
      <c r="G14" s="355"/>
      <c r="H14" s="355"/>
      <c r="I14" s="355"/>
      <c r="J14" s="371"/>
      <c r="K14" s="355"/>
      <c r="L14" s="355"/>
      <c r="M14" s="355"/>
      <c r="N14" s="355"/>
      <c r="O14" s="355"/>
      <c r="P14" s="355"/>
      <c r="Q14" s="355"/>
      <c r="R14" s="355"/>
      <c r="S14" s="355"/>
      <c r="T14" s="355"/>
      <c r="U14" s="355"/>
      <c r="V14" s="377" t="s">
        <v>50</v>
      </c>
      <c r="W14" s="378">
        <f t="shared" si="0"/>
        <v>0.10810810810810811</v>
      </c>
      <c r="X14" s="379">
        <v>57</v>
      </c>
      <c r="Y14" s="367">
        <f>COUNTIF($H$40:$H$298,X14)</f>
        <v>28</v>
      </c>
      <c r="Z14" s="380">
        <f t="shared" si="1"/>
        <v>1596</v>
      </c>
      <c r="AA14" s="381">
        <v>67</v>
      </c>
      <c r="AB14" s="355"/>
      <c r="AC14" s="355"/>
      <c r="AD14" s="355"/>
      <c r="AE14" s="355"/>
      <c r="AF14" s="355"/>
      <c r="AG14" s="355"/>
      <c r="AH14" s="382"/>
      <c r="AI14" s="367" t="s">
        <v>12</v>
      </c>
      <c r="AJ14" s="367">
        <v>105</v>
      </c>
      <c r="AK14" s="367">
        <v>109</v>
      </c>
      <c r="AL14" s="384"/>
      <c r="AM14" s="355"/>
      <c r="AN14" s="368" t="s">
        <v>51</v>
      </c>
      <c r="AO14" s="368"/>
      <c r="AP14" s="368"/>
      <c r="AQ14" s="355">
        <v>2</v>
      </c>
      <c r="AR14" s="355" t="s">
        <v>25</v>
      </c>
      <c r="AS14" s="355"/>
      <c r="AT14" s="369">
        <v>1</v>
      </c>
      <c r="AU14" s="369">
        <v>1</v>
      </c>
      <c r="AV14" s="370">
        <v>1.01</v>
      </c>
      <c r="AW14" s="370">
        <v>1.01</v>
      </c>
      <c r="AX14" s="370"/>
      <c r="AY14" s="20">
        <v>1.02</v>
      </c>
      <c r="AZ14" s="20">
        <v>1.02</v>
      </c>
      <c r="BA14" s="20">
        <v>1.0149999999999999</v>
      </c>
      <c r="BB14" s="20">
        <v>1.0149999999999999</v>
      </c>
      <c r="BC14" s="20">
        <v>1</v>
      </c>
      <c r="BD14" s="19">
        <v>1</v>
      </c>
      <c r="BE14" s="20">
        <v>1.01</v>
      </c>
      <c r="BF14" s="20">
        <v>1.02</v>
      </c>
      <c r="BG14" s="20">
        <v>1.01</v>
      </c>
      <c r="BH14" s="20">
        <v>1.01</v>
      </c>
      <c r="BI14" s="20">
        <v>1.01</v>
      </c>
      <c r="BJ14" s="20">
        <v>1.02</v>
      </c>
      <c r="BK14" s="20">
        <v>1.02</v>
      </c>
      <c r="BL14" s="20">
        <v>1.02</v>
      </c>
      <c r="BM14" s="20">
        <v>1.03</v>
      </c>
      <c r="BN14" s="20">
        <v>1.03</v>
      </c>
      <c r="BO14" s="20">
        <v>1.03</v>
      </c>
      <c r="BP14" s="20">
        <v>1.03</v>
      </c>
      <c r="BQ14" s="20">
        <v>1.0249999999999999</v>
      </c>
      <c r="BR14" s="18" t="s">
        <v>25</v>
      </c>
      <c r="BS14" s="27"/>
    </row>
    <row r="15" spans="2:72" ht="12.75" hidden="1" customHeight="1">
      <c r="C15" s="355"/>
      <c r="D15" s="355"/>
      <c r="E15" s="355"/>
      <c r="F15" s="355"/>
      <c r="G15" s="355"/>
      <c r="H15" s="355"/>
      <c r="I15" s="355"/>
      <c r="J15" s="371"/>
      <c r="K15" s="355"/>
      <c r="L15" s="355"/>
      <c r="M15" s="355"/>
      <c r="N15" s="355"/>
      <c r="O15" s="355"/>
      <c r="P15" s="355"/>
      <c r="Q15" s="355"/>
      <c r="R15" s="355"/>
      <c r="S15" s="355"/>
      <c r="T15" s="355"/>
      <c r="U15" s="355"/>
      <c r="V15" s="377" t="s">
        <v>52</v>
      </c>
      <c r="W15" s="378">
        <f t="shared" si="0"/>
        <v>0.11196911196911197</v>
      </c>
      <c r="X15" s="379">
        <v>63</v>
      </c>
      <c r="Y15" s="367">
        <f>COUNTIF($H$40:$H$298,X15)/2</f>
        <v>29</v>
      </c>
      <c r="Z15" s="380">
        <f t="shared" si="1"/>
        <v>1827</v>
      </c>
      <c r="AA15" s="381">
        <v>71</v>
      </c>
      <c r="AB15" s="355"/>
      <c r="AC15" s="355"/>
      <c r="AD15" s="355"/>
      <c r="AE15" s="355"/>
      <c r="AF15" s="355"/>
      <c r="AG15" s="355"/>
      <c r="AH15" s="382"/>
      <c r="AI15" s="355"/>
      <c r="AJ15" s="355"/>
      <c r="AK15" s="355"/>
      <c r="AL15" s="384"/>
      <c r="AM15" s="355"/>
      <c r="AN15" s="368" t="s">
        <v>53</v>
      </c>
      <c r="AO15" s="368"/>
      <c r="AP15" s="368"/>
      <c r="AQ15" s="355">
        <v>1</v>
      </c>
      <c r="AR15" s="355" t="s">
        <v>20</v>
      </c>
      <c r="AS15" s="355"/>
      <c r="AT15" s="369">
        <v>1</v>
      </c>
      <c r="AU15" s="369">
        <v>1</v>
      </c>
      <c r="AV15" s="370">
        <v>1.01</v>
      </c>
      <c r="AW15" s="370">
        <v>1.01</v>
      </c>
      <c r="AX15" s="370"/>
      <c r="AY15" s="20">
        <v>1.02</v>
      </c>
      <c r="AZ15" s="20">
        <v>1.02</v>
      </c>
      <c r="BA15" s="20">
        <v>1.0149999999999999</v>
      </c>
      <c r="BB15" s="20">
        <v>1.0149999999999999</v>
      </c>
      <c r="BC15" s="20">
        <v>1.0024999999999999</v>
      </c>
      <c r="BD15" s="19">
        <v>1</v>
      </c>
      <c r="BE15" s="20">
        <v>1.01</v>
      </c>
      <c r="BF15" s="20">
        <v>1.02</v>
      </c>
      <c r="BG15" s="20">
        <v>1.01</v>
      </c>
      <c r="BH15" s="20">
        <v>1.01</v>
      </c>
      <c r="BI15" s="20">
        <v>1.01</v>
      </c>
      <c r="BJ15" s="20">
        <v>1.02</v>
      </c>
      <c r="BK15" s="20">
        <v>1.02</v>
      </c>
      <c r="BL15" s="20">
        <v>1.02</v>
      </c>
      <c r="BM15" s="20">
        <v>1.03</v>
      </c>
      <c r="BN15" s="20">
        <v>1.03</v>
      </c>
      <c r="BO15" s="20">
        <v>1.03</v>
      </c>
      <c r="BP15" s="20">
        <v>1.03</v>
      </c>
      <c r="BQ15" s="20">
        <v>1.0249999999999999</v>
      </c>
      <c r="BR15" s="18" t="s">
        <v>20</v>
      </c>
      <c r="BS15" s="27"/>
    </row>
    <row r="16" spans="2:72" ht="12.75" hidden="1" customHeight="1">
      <c r="C16" s="355"/>
      <c r="D16" s="355"/>
      <c r="E16" s="355"/>
      <c r="F16" s="355"/>
      <c r="G16" s="355"/>
      <c r="H16" s="355"/>
      <c r="I16" s="355"/>
      <c r="J16" s="371"/>
      <c r="K16" s="355"/>
      <c r="L16" s="355"/>
      <c r="M16" s="355"/>
      <c r="N16" s="355"/>
      <c r="O16" s="355"/>
      <c r="P16" s="355"/>
      <c r="Q16" s="355"/>
      <c r="R16" s="355"/>
      <c r="S16" s="355"/>
      <c r="T16" s="355"/>
      <c r="U16" s="355"/>
      <c r="V16" s="377" t="s">
        <v>54</v>
      </c>
      <c r="W16" s="378">
        <f t="shared" si="0"/>
        <v>0.11969111969111969</v>
      </c>
      <c r="X16" s="379">
        <v>85</v>
      </c>
      <c r="Y16" s="367">
        <f>COUNTIF($H$40:$H$298,X16)</f>
        <v>31</v>
      </c>
      <c r="Z16" s="380">
        <f t="shared" si="1"/>
        <v>2635</v>
      </c>
      <c r="AA16" s="381">
        <v>97</v>
      </c>
      <c r="AB16" s="355"/>
      <c r="AC16" s="355"/>
      <c r="AD16" s="355"/>
      <c r="AE16" s="355"/>
      <c r="AF16" s="355"/>
      <c r="AG16" s="355"/>
      <c r="AH16" s="382"/>
      <c r="AI16" s="355"/>
      <c r="AJ16" s="355"/>
      <c r="AK16" s="355"/>
      <c r="AL16" s="384"/>
      <c r="AM16" s="355"/>
      <c r="AN16" s="368" t="s">
        <v>55</v>
      </c>
      <c r="AO16" s="368"/>
      <c r="AP16" s="368"/>
      <c r="AQ16" s="355">
        <v>2</v>
      </c>
      <c r="AR16" s="355" t="s">
        <v>25</v>
      </c>
      <c r="AS16" s="355"/>
      <c r="AT16" s="369">
        <v>1</v>
      </c>
      <c r="AU16" s="369">
        <v>1</v>
      </c>
      <c r="AV16" s="370">
        <v>1.01</v>
      </c>
      <c r="AW16" s="370">
        <v>1.01</v>
      </c>
      <c r="AX16" s="370"/>
      <c r="AY16" s="20">
        <v>1.02</v>
      </c>
      <c r="AZ16" s="20">
        <v>1.02</v>
      </c>
      <c r="BA16" s="20">
        <v>1.0149999999999999</v>
      </c>
      <c r="BB16" s="20">
        <v>1.0149999999999999</v>
      </c>
      <c r="BC16" s="20">
        <v>1</v>
      </c>
      <c r="BD16" s="19">
        <v>1</v>
      </c>
      <c r="BE16" s="20">
        <v>1.01</v>
      </c>
      <c r="BF16" s="20">
        <v>1.02</v>
      </c>
      <c r="BG16" s="20">
        <v>1.01</v>
      </c>
      <c r="BH16" s="20">
        <v>1.01</v>
      </c>
      <c r="BI16" s="20">
        <v>1.01</v>
      </c>
      <c r="BJ16" s="20">
        <v>1.02</v>
      </c>
      <c r="BK16" s="20">
        <v>1.02</v>
      </c>
      <c r="BL16" s="20">
        <v>1.02</v>
      </c>
      <c r="BM16" s="20">
        <v>1.03</v>
      </c>
      <c r="BN16" s="20">
        <v>1.03</v>
      </c>
      <c r="BO16" s="20">
        <v>1.03</v>
      </c>
      <c r="BP16" s="20">
        <v>1.03</v>
      </c>
      <c r="BQ16" s="20">
        <v>1.0249999999999999</v>
      </c>
      <c r="BR16" s="18" t="s">
        <v>25</v>
      </c>
      <c r="BS16" s="27"/>
    </row>
    <row r="17" spans="3:71" ht="12.75" hidden="1" customHeight="1">
      <c r="C17" s="355"/>
      <c r="D17" s="355"/>
      <c r="E17" s="355"/>
      <c r="F17" s="355"/>
      <c r="G17" s="355"/>
      <c r="H17" s="355"/>
      <c r="I17" s="355"/>
      <c r="J17" s="371"/>
      <c r="K17" s="355"/>
      <c r="L17" s="355"/>
      <c r="M17" s="355"/>
      <c r="N17" s="355"/>
      <c r="O17" s="355"/>
      <c r="P17" s="355"/>
      <c r="Q17" s="355"/>
      <c r="R17" s="355"/>
      <c r="S17" s="355"/>
      <c r="T17" s="355"/>
      <c r="U17" s="355"/>
      <c r="V17" s="377" t="s">
        <v>56</v>
      </c>
      <c r="W17" s="378">
        <f t="shared" si="0"/>
        <v>0</v>
      </c>
      <c r="X17" s="379">
        <v>74</v>
      </c>
      <c r="Y17" s="386">
        <f>COUNTIF($H$40:$H$298,X17)/3</f>
        <v>0</v>
      </c>
      <c r="Z17" s="380">
        <f t="shared" si="1"/>
        <v>0</v>
      </c>
      <c r="AA17" s="381">
        <v>85</v>
      </c>
      <c r="AB17" s="355"/>
      <c r="AC17" s="355"/>
      <c r="AD17" s="355"/>
      <c r="AE17" s="355"/>
      <c r="AF17" s="355"/>
      <c r="AG17" s="355"/>
      <c r="AH17" s="382"/>
      <c r="AI17" s="355"/>
      <c r="AJ17" s="355"/>
      <c r="AK17" s="355"/>
      <c r="AL17" s="384"/>
      <c r="AM17" s="355"/>
      <c r="AN17" s="368" t="s">
        <v>57</v>
      </c>
      <c r="AO17" s="368"/>
      <c r="AP17" s="368"/>
      <c r="AQ17" s="355">
        <v>1</v>
      </c>
      <c r="AR17" s="355" t="s">
        <v>20</v>
      </c>
      <c r="AS17" s="355"/>
      <c r="AT17" s="369">
        <v>1</v>
      </c>
      <c r="AU17" s="369">
        <v>1</v>
      </c>
      <c r="AV17" s="370">
        <v>1.01</v>
      </c>
      <c r="AW17" s="370">
        <v>1.01</v>
      </c>
      <c r="AX17" s="370"/>
      <c r="AY17" s="20">
        <v>1.02</v>
      </c>
      <c r="AZ17" s="20">
        <v>1.02</v>
      </c>
      <c r="BA17" s="20">
        <v>1.0149999999999999</v>
      </c>
      <c r="BB17" s="20">
        <v>1.0149999999999999</v>
      </c>
      <c r="BC17" s="20">
        <v>1.0024999999999999</v>
      </c>
      <c r="BD17" s="19">
        <v>1</v>
      </c>
      <c r="BE17" s="20">
        <v>1.01</v>
      </c>
      <c r="BF17" s="20">
        <v>1.02</v>
      </c>
      <c r="BG17" s="20">
        <v>1.01</v>
      </c>
      <c r="BH17" s="20">
        <v>1.01</v>
      </c>
      <c r="BI17" s="20">
        <v>1.01</v>
      </c>
      <c r="BJ17" s="20">
        <v>1.02</v>
      </c>
      <c r="BK17" s="20">
        <v>1.02</v>
      </c>
      <c r="BL17" s="20">
        <v>1.02</v>
      </c>
      <c r="BM17" s="20">
        <v>1.03</v>
      </c>
      <c r="BN17" s="20">
        <v>1.03</v>
      </c>
      <c r="BO17" s="20">
        <v>1.03</v>
      </c>
      <c r="BP17" s="20">
        <v>1.03</v>
      </c>
      <c r="BQ17" s="20">
        <v>1.0249999999999999</v>
      </c>
      <c r="BR17" s="18" t="s">
        <v>20</v>
      </c>
      <c r="BS17" s="27"/>
    </row>
    <row r="18" spans="3:71" ht="12.75" hidden="1" customHeight="1">
      <c r="C18" s="355"/>
      <c r="D18" s="355"/>
      <c r="E18" s="355"/>
      <c r="F18" s="355"/>
      <c r="G18" s="355"/>
      <c r="H18" s="355"/>
      <c r="I18" s="387">
        <v>23794050</v>
      </c>
      <c r="J18" s="371"/>
      <c r="K18" s="355"/>
      <c r="L18" s="355"/>
      <c r="M18" s="355"/>
      <c r="N18" s="355"/>
      <c r="O18" s="355"/>
      <c r="P18" s="355"/>
      <c r="Q18" s="355"/>
      <c r="R18" s="355"/>
      <c r="S18" s="355"/>
      <c r="T18" s="355"/>
      <c r="U18" s="355"/>
      <c r="V18" s="377" t="s">
        <v>58</v>
      </c>
      <c r="W18" s="378">
        <f t="shared" si="0"/>
        <v>0</v>
      </c>
      <c r="X18" s="379">
        <v>90</v>
      </c>
      <c r="Y18" s="388">
        <f>COUNTIF($H$40:$H$298,X18)/4</f>
        <v>0</v>
      </c>
      <c r="Z18" s="380">
        <f t="shared" si="1"/>
        <v>0</v>
      </c>
      <c r="AA18" s="381">
        <v>101</v>
      </c>
      <c r="AB18" s="355"/>
      <c r="AC18" s="355"/>
      <c r="AD18" s="355"/>
      <c r="AE18" s="355"/>
      <c r="AF18" s="355"/>
      <c r="AG18" s="355"/>
      <c r="AH18" s="382"/>
      <c r="AI18" s="368"/>
      <c r="AJ18" s="355"/>
      <c r="AK18" s="355"/>
      <c r="AL18" s="384"/>
      <c r="AM18" s="355"/>
      <c r="AN18" s="368" t="s">
        <v>59</v>
      </c>
      <c r="AO18" s="368"/>
      <c r="AP18" s="368"/>
      <c r="AQ18" s="355">
        <v>2</v>
      </c>
      <c r="AR18" s="355" t="s">
        <v>25</v>
      </c>
      <c r="AS18" s="355"/>
      <c r="AT18" s="369">
        <v>1</v>
      </c>
      <c r="AU18" s="369">
        <v>1</v>
      </c>
      <c r="AV18" s="370">
        <v>1.01</v>
      </c>
      <c r="AW18" s="370">
        <v>1.01</v>
      </c>
      <c r="AX18" s="370"/>
      <c r="AY18" s="20">
        <v>1.02</v>
      </c>
      <c r="AZ18" s="20">
        <v>1.02</v>
      </c>
      <c r="BA18" s="20">
        <v>1.0149999999999999</v>
      </c>
      <c r="BB18" s="20">
        <v>1.0149999999999999</v>
      </c>
      <c r="BC18" s="20">
        <v>1</v>
      </c>
      <c r="BD18" s="19">
        <v>1</v>
      </c>
      <c r="BE18" s="20">
        <v>1.01</v>
      </c>
      <c r="BF18" s="20">
        <v>1.02</v>
      </c>
      <c r="BG18" s="20">
        <v>1.01</v>
      </c>
      <c r="BH18" s="20">
        <v>1.01</v>
      </c>
      <c r="BI18" s="20">
        <v>1.01</v>
      </c>
      <c r="BJ18" s="20">
        <v>1.02</v>
      </c>
      <c r="BK18" s="20">
        <v>1.02</v>
      </c>
      <c r="BL18" s="20">
        <v>1.02</v>
      </c>
      <c r="BM18" s="20">
        <v>1.03</v>
      </c>
      <c r="BN18" s="20">
        <v>1.03</v>
      </c>
      <c r="BO18" s="20">
        <v>1.03</v>
      </c>
      <c r="BP18" s="20">
        <v>1.03</v>
      </c>
      <c r="BQ18" s="20">
        <v>1.0249999999999999</v>
      </c>
      <c r="BR18" s="18" t="s">
        <v>25</v>
      </c>
      <c r="BS18" s="27"/>
    </row>
    <row r="19" spans="3:71" ht="12.75" hidden="1" customHeight="1">
      <c r="C19" s="355"/>
      <c r="D19" s="355"/>
      <c r="E19" s="355"/>
      <c r="F19" s="355"/>
      <c r="G19" s="355"/>
      <c r="H19" s="355"/>
      <c r="I19" s="387">
        <f>I18+(I18*5%)</f>
        <v>24983752.5</v>
      </c>
      <c r="J19" s="371"/>
      <c r="K19" s="355"/>
      <c r="L19" s="355"/>
      <c r="M19" s="355"/>
      <c r="N19" s="355"/>
      <c r="O19" s="355"/>
      <c r="P19" s="355"/>
      <c r="Q19" s="355"/>
      <c r="R19" s="355"/>
      <c r="S19" s="355"/>
      <c r="T19" s="355"/>
      <c r="U19" s="355"/>
      <c r="V19" s="377" t="s">
        <v>60</v>
      </c>
      <c r="W19" s="378">
        <f t="shared" si="0"/>
        <v>0</v>
      </c>
      <c r="X19" s="379">
        <v>90</v>
      </c>
      <c r="Y19" s="388">
        <f>COUNTIF($H$40:$H$298,X19)/4</f>
        <v>0</v>
      </c>
      <c r="Z19" s="380">
        <f t="shared" si="1"/>
        <v>0</v>
      </c>
      <c r="AA19" s="381">
        <v>101</v>
      </c>
      <c r="AB19" s="355"/>
      <c r="AC19" s="355"/>
      <c r="AD19" s="355"/>
      <c r="AE19" s="355"/>
      <c r="AF19" s="355"/>
      <c r="AG19" s="355"/>
      <c r="AH19" s="355"/>
      <c r="AI19" s="355"/>
      <c r="AJ19" s="355"/>
      <c r="AK19" s="355"/>
      <c r="AL19" s="384"/>
      <c r="AM19" s="355"/>
      <c r="AN19" s="368" t="s">
        <v>61</v>
      </c>
      <c r="AO19" s="368"/>
      <c r="AP19" s="368"/>
      <c r="AQ19" s="355">
        <v>1</v>
      </c>
      <c r="AR19" s="355" t="s">
        <v>20</v>
      </c>
      <c r="AS19" s="355"/>
      <c r="AT19" s="369">
        <v>1</v>
      </c>
      <c r="AU19" s="369">
        <v>1</v>
      </c>
      <c r="AV19" s="370">
        <v>1.01</v>
      </c>
      <c r="AW19" s="370">
        <v>1.01</v>
      </c>
      <c r="AX19" s="370"/>
      <c r="AY19" s="20">
        <v>1.02</v>
      </c>
      <c r="AZ19" s="20">
        <v>1.02</v>
      </c>
      <c r="BA19" s="20">
        <v>1.0149999999999999</v>
      </c>
      <c r="BB19" s="20">
        <v>1.0149999999999999</v>
      </c>
      <c r="BC19" s="20">
        <v>1.0024999999999999</v>
      </c>
      <c r="BD19" s="19">
        <v>1</v>
      </c>
      <c r="BE19" s="20">
        <v>1.01</v>
      </c>
      <c r="BF19" s="20">
        <v>1.02</v>
      </c>
      <c r="BG19" s="20">
        <v>1.01</v>
      </c>
      <c r="BH19" s="20">
        <v>1.01</v>
      </c>
      <c r="BI19" s="20">
        <v>1.01</v>
      </c>
      <c r="BJ19" s="20">
        <v>1.02</v>
      </c>
      <c r="BK19" s="20">
        <v>1.02</v>
      </c>
      <c r="BL19" s="20">
        <v>1.02</v>
      </c>
      <c r="BM19" s="20">
        <v>1.03</v>
      </c>
      <c r="BN19" s="20">
        <v>1.03</v>
      </c>
      <c r="BO19" s="20">
        <v>1.03</v>
      </c>
      <c r="BP19" s="20">
        <v>1.03</v>
      </c>
      <c r="BQ19" s="20">
        <v>1.0249999999999999</v>
      </c>
      <c r="BR19" s="18" t="s">
        <v>20</v>
      </c>
      <c r="BS19" s="27"/>
    </row>
    <row r="20" spans="3:71" ht="12.75" hidden="1" customHeight="1">
      <c r="C20" s="355"/>
      <c r="D20" s="355"/>
      <c r="E20" s="355"/>
      <c r="F20" s="355"/>
      <c r="G20" s="355"/>
      <c r="H20" s="355"/>
      <c r="I20" s="387">
        <f>I18+(I18*11.112%)</f>
        <v>26438044.835999999</v>
      </c>
      <c r="J20" s="371"/>
      <c r="K20" s="355"/>
      <c r="L20" s="355"/>
      <c r="M20" s="355"/>
      <c r="N20" s="355"/>
      <c r="O20" s="355"/>
      <c r="P20" s="355"/>
      <c r="Q20" s="355"/>
      <c r="R20" s="355"/>
      <c r="S20" s="355"/>
      <c r="T20" s="355"/>
      <c r="U20" s="355"/>
      <c r="V20" s="377" t="s">
        <v>62</v>
      </c>
      <c r="W20" s="378">
        <f t="shared" si="0"/>
        <v>0</v>
      </c>
      <c r="X20" s="379">
        <v>90</v>
      </c>
      <c r="Y20" s="388">
        <f>COUNTIF($H$40:$H$298,X20)/4</f>
        <v>0</v>
      </c>
      <c r="Z20" s="380">
        <f t="shared" si="1"/>
        <v>0</v>
      </c>
      <c r="AA20" s="381">
        <v>101</v>
      </c>
      <c r="AB20" s="355"/>
      <c r="AC20" s="355"/>
      <c r="AD20" s="355"/>
      <c r="AE20" s="355"/>
      <c r="AF20" s="355"/>
      <c r="AG20" s="355"/>
      <c r="AH20" s="355"/>
      <c r="AI20" s="355"/>
      <c r="AJ20" s="355"/>
      <c r="AK20" s="355"/>
      <c r="AL20" s="384"/>
      <c r="AM20" s="355"/>
      <c r="AN20" s="368" t="s">
        <v>63</v>
      </c>
      <c r="AO20" s="368"/>
      <c r="AP20" s="368"/>
      <c r="AQ20" s="355">
        <v>2</v>
      </c>
      <c r="AR20" s="355" t="s">
        <v>25</v>
      </c>
      <c r="AS20" s="355"/>
      <c r="AT20" s="369">
        <v>1</v>
      </c>
      <c r="AU20" s="369">
        <v>1</v>
      </c>
      <c r="AV20" s="370">
        <v>1.01</v>
      </c>
      <c r="AW20" s="370">
        <v>1.01</v>
      </c>
      <c r="AX20" s="370"/>
      <c r="AY20" s="20">
        <v>1.02</v>
      </c>
      <c r="AZ20" s="20">
        <v>1.02</v>
      </c>
      <c r="BA20" s="20">
        <v>1.0149999999999999</v>
      </c>
      <c r="BB20" s="20">
        <v>1.0149999999999999</v>
      </c>
      <c r="BC20" s="20">
        <v>1</v>
      </c>
      <c r="BD20" s="19">
        <v>1</v>
      </c>
      <c r="BE20" s="20">
        <v>1.01</v>
      </c>
      <c r="BF20" s="20">
        <v>1.02</v>
      </c>
      <c r="BG20" s="20">
        <v>1.01</v>
      </c>
      <c r="BH20" s="20">
        <v>1.01</v>
      </c>
      <c r="BI20" s="20">
        <v>1.01</v>
      </c>
      <c r="BJ20" s="20">
        <v>1.02</v>
      </c>
      <c r="BK20" s="20">
        <v>1.02</v>
      </c>
      <c r="BL20" s="20">
        <v>1.02</v>
      </c>
      <c r="BM20" s="20">
        <v>1.03</v>
      </c>
      <c r="BN20" s="20">
        <v>1.03</v>
      </c>
      <c r="BO20" s="20">
        <v>1.03</v>
      </c>
      <c r="BP20" s="20">
        <v>1.03</v>
      </c>
      <c r="BQ20" s="20">
        <v>1.0249999999999999</v>
      </c>
      <c r="BR20" s="18" t="s">
        <v>25</v>
      </c>
      <c r="BS20" s="27"/>
    </row>
    <row r="21" spans="3:71" ht="12.75" hidden="1" customHeight="1">
      <c r="C21" s="355"/>
      <c r="D21" s="355"/>
      <c r="E21" s="355"/>
      <c r="F21" s="355"/>
      <c r="G21" s="355"/>
      <c r="H21" s="355"/>
      <c r="I21" s="389">
        <f>I20+(I20*2%)</f>
        <v>26966805.732719999</v>
      </c>
      <c r="J21" s="371"/>
      <c r="K21" s="355"/>
      <c r="L21" s="355"/>
      <c r="M21" s="355"/>
      <c r="N21" s="355"/>
      <c r="O21" s="355"/>
      <c r="P21" s="355"/>
      <c r="Q21" s="355"/>
      <c r="R21" s="355"/>
      <c r="S21" s="355"/>
      <c r="T21" s="355"/>
      <c r="U21" s="355"/>
      <c r="V21" s="377" t="s">
        <v>64</v>
      </c>
      <c r="W21" s="378">
        <f t="shared" si="0"/>
        <v>0</v>
      </c>
      <c r="X21" s="379">
        <v>90</v>
      </c>
      <c r="Y21" s="388">
        <f>COUNTIF($H$40:$H$298,X21)/4</f>
        <v>0</v>
      </c>
      <c r="Z21" s="380">
        <f t="shared" si="1"/>
        <v>0</v>
      </c>
      <c r="AA21" s="381">
        <v>101</v>
      </c>
      <c r="AB21" s="355"/>
      <c r="AC21" s="355"/>
      <c r="AD21" s="355"/>
      <c r="AE21" s="355"/>
      <c r="AF21" s="355"/>
      <c r="AG21" s="355"/>
      <c r="AH21" s="355"/>
      <c r="AI21" s="355"/>
      <c r="AJ21" s="355"/>
      <c r="AK21" s="355"/>
      <c r="AL21" s="384"/>
      <c r="AM21" s="355"/>
      <c r="AN21" s="368" t="s">
        <v>65</v>
      </c>
      <c r="AO21" s="368"/>
      <c r="AP21" s="368"/>
      <c r="AQ21" s="355">
        <v>3</v>
      </c>
      <c r="AR21" s="355" t="s">
        <v>20</v>
      </c>
      <c r="AS21" s="355"/>
      <c r="AT21" s="369">
        <v>1</v>
      </c>
      <c r="AU21" s="369">
        <v>1</v>
      </c>
      <c r="AV21" s="370">
        <v>1.01</v>
      </c>
      <c r="AW21" s="370">
        <v>1.01</v>
      </c>
      <c r="AX21" s="370"/>
      <c r="AY21" s="20">
        <v>1.02</v>
      </c>
      <c r="AZ21" s="20">
        <v>1.02</v>
      </c>
      <c r="BA21" s="20">
        <v>1.0149999999999999</v>
      </c>
      <c r="BB21" s="20">
        <v>1.0149999999999999</v>
      </c>
      <c r="BC21" s="20">
        <v>1.0024999999999999</v>
      </c>
      <c r="BD21" s="19">
        <v>1</v>
      </c>
      <c r="BE21" s="20">
        <v>1.01</v>
      </c>
      <c r="BF21" s="20">
        <v>1.02</v>
      </c>
      <c r="BG21" s="20">
        <v>1.01</v>
      </c>
      <c r="BH21" s="20">
        <v>1.01</v>
      </c>
      <c r="BI21" s="20">
        <v>1.01</v>
      </c>
      <c r="BJ21" s="20">
        <v>1.02</v>
      </c>
      <c r="BK21" s="20">
        <v>1.02</v>
      </c>
      <c r="BL21" s="20">
        <v>1.02</v>
      </c>
      <c r="BM21" s="20">
        <v>1.03</v>
      </c>
      <c r="BN21" s="20">
        <v>1.03</v>
      </c>
      <c r="BO21" s="20">
        <v>1.03</v>
      </c>
      <c r="BP21" s="20">
        <v>1.03</v>
      </c>
      <c r="BQ21" s="20">
        <v>1.0249999999999999</v>
      </c>
      <c r="BR21" s="18" t="s">
        <v>20</v>
      </c>
      <c r="BS21" s="27"/>
    </row>
    <row r="22" spans="3:71" ht="12.75" hidden="1" customHeight="1">
      <c r="C22" s="355"/>
      <c r="D22" s="355"/>
      <c r="E22" s="355"/>
      <c r="F22" s="355"/>
      <c r="G22" s="355"/>
      <c r="H22" s="355"/>
      <c r="I22" s="355"/>
      <c r="J22" s="371"/>
      <c r="K22" s="355"/>
      <c r="L22" s="355"/>
      <c r="M22" s="355"/>
      <c r="N22" s="355"/>
      <c r="O22" s="355"/>
      <c r="P22" s="355"/>
      <c r="Q22" s="355"/>
      <c r="R22" s="355"/>
      <c r="S22" s="390"/>
      <c r="T22" s="355"/>
      <c r="U22" s="373" t="s">
        <v>66</v>
      </c>
      <c r="V22" s="377" t="s">
        <v>67</v>
      </c>
      <c r="W22" s="378">
        <f t="shared" si="0"/>
        <v>0</v>
      </c>
      <c r="X22" s="379">
        <v>74</v>
      </c>
      <c r="Y22" s="386">
        <f>COUNTIF($H$40:$H$298,X22)/3</f>
        <v>0</v>
      </c>
      <c r="Z22" s="380">
        <f t="shared" si="1"/>
        <v>0</v>
      </c>
      <c r="AA22" s="381">
        <v>85</v>
      </c>
      <c r="AB22" s="355"/>
      <c r="AC22" s="355"/>
      <c r="AD22" s="355"/>
      <c r="AE22" s="355"/>
      <c r="AF22" s="355"/>
      <c r="AG22" s="355"/>
      <c r="AH22" s="366" t="s">
        <v>68</v>
      </c>
      <c r="AI22" s="355"/>
      <c r="AJ22" s="355"/>
      <c r="AK22" s="355"/>
      <c r="AL22" s="384"/>
      <c r="AM22" s="355"/>
      <c r="AN22" s="368" t="s">
        <v>69</v>
      </c>
      <c r="AO22" s="368"/>
      <c r="AP22" s="368"/>
      <c r="AQ22" s="355">
        <v>4</v>
      </c>
      <c r="AR22" s="355" t="s">
        <v>25</v>
      </c>
      <c r="AS22" s="355"/>
      <c r="AT22" s="369">
        <v>1</v>
      </c>
      <c r="AU22" s="369">
        <v>1</v>
      </c>
      <c r="AV22" s="370">
        <v>1.01</v>
      </c>
      <c r="AW22" s="370">
        <v>1.01</v>
      </c>
      <c r="AX22" s="370"/>
      <c r="AY22" s="20">
        <v>1.02</v>
      </c>
      <c r="AZ22" s="20">
        <v>1.02</v>
      </c>
      <c r="BA22" s="20">
        <v>1.0149999999999999</v>
      </c>
      <c r="BB22" s="20">
        <v>1.0149999999999999</v>
      </c>
      <c r="BC22" s="20">
        <v>1</v>
      </c>
      <c r="BD22" s="19">
        <v>1</v>
      </c>
      <c r="BE22" s="20">
        <v>1.01</v>
      </c>
      <c r="BF22" s="20">
        <v>1.02</v>
      </c>
      <c r="BG22" s="20">
        <v>1.01</v>
      </c>
      <c r="BH22" s="20">
        <v>1.01</v>
      </c>
      <c r="BI22" s="20">
        <v>1.01</v>
      </c>
      <c r="BJ22" s="20">
        <v>1.02</v>
      </c>
      <c r="BK22" s="20">
        <v>1.02</v>
      </c>
      <c r="BL22" s="20">
        <v>1.02</v>
      </c>
      <c r="BM22" s="20">
        <v>1.03</v>
      </c>
      <c r="BN22" s="20">
        <v>1.03</v>
      </c>
      <c r="BO22" s="20">
        <v>1.03</v>
      </c>
      <c r="BP22" s="20">
        <v>1.03</v>
      </c>
      <c r="BQ22" s="20">
        <v>1.0249999999999999</v>
      </c>
      <c r="BR22" s="18" t="s">
        <v>25</v>
      </c>
      <c r="BS22" s="27"/>
    </row>
    <row r="23" spans="3:71" ht="12.75" hidden="1" customHeight="1">
      <c r="C23" s="355"/>
      <c r="D23" s="355"/>
      <c r="E23" s="355"/>
      <c r="F23" s="355"/>
      <c r="G23" s="355"/>
      <c r="H23" s="355"/>
      <c r="I23" s="355"/>
      <c r="J23" s="371"/>
      <c r="K23" s="355"/>
      <c r="L23" s="355"/>
      <c r="M23" s="355"/>
      <c r="N23" s="355"/>
      <c r="O23" s="355"/>
      <c r="P23" s="355"/>
      <c r="Q23" s="355"/>
      <c r="R23" s="355"/>
      <c r="S23" s="390"/>
      <c r="T23" s="355"/>
      <c r="U23" s="373" t="s">
        <v>66</v>
      </c>
      <c r="V23" s="377" t="s">
        <v>70</v>
      </c>
      <c r="W23" s="378">
        <f t="shared" si="0"/>
        <v>0.10810810810810811</v>
      </c>
      <c r="X23" s="391">
        <v>51</v>
      </c>
      <c r="Y23" s="367">
        <f>COUNTIF($H$40:$H$298,X23)</f>
        <v>28</v>
      </c>
      <c r="Z23" s="380">
        <f t="shared" si="1"/>
        <v>1428</v>
      </c>
      <c r="AA23" s="381">
        <v>60</v>
      </c>
      <c r="AB23" s="355"/>
      <c r="AC23" s="355"/>
      <c r="AD23" s="355"/>
      <c r="AE23" s="355"/>
      <c r="AF23" s="355"/>
      <c r="AG23" s="355"/>
      <c r="AH23" s="355" t="s">
        <v>71</v>
      </c>
      <c r="AI23" s="355"/>
      <c r="AJ23" s="355"/>
      <c r="AK23" s="355"/>
      <c r="AL23" s="384"/>
      <c r="AM23" s="355"/>
      <c r="AN23" s="355"/>
      <c r="AO23" s="355"/>
      <c r="AP23" s="355"/>
      <c r="AQ23" s="355"/>
      <c r="AR23" s="355"/>
      <c r="AS23" s="355"/>
      <c r="AT23" s="356"/>
      <c r="AU23" s="356"/>
      <c r="AV23" s="356"/>
      <c r="AW23" s="356"/>
      <c r="AX23" s="356"/>
      <c r="AY23" s="4"/>
      <c r="AZ23" s="4"/>
      <c r="BA23" s="4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</row>
    <row r="24" spans="3:71" ht="12.75" hidden="1" customHeight="1">
      <c r="C24" s="355"/>
      <c r="D24" s="355"/>
      <c r="E24" s="355"/>
      <c r="F24" s="355"/>
      <c r="G24" s="355"/>
      <c r="H24" s="355"/>
      <c r="I24" s="355"/>
      <c r="J24" s="392"/>
      <c r="K24" s="355"/>
      <c r="L24" s="355"/>
      <c r="M24" s="355"/>
      <c r="N24" s="355"/>
      <c r="O24" s="355"/>
      <c r="P24" s="355"/>
      <c r="Q24" s="355"/>
      <c r="R24" s="355"/>
      <c r="S24" s="355"/>
      <c r="T24" s="355"/>
      <c r="U24" s="373" t="s">
        <v>66</v>
      </c>
      <c r="V24" s="393" t="s">
        <v>72</v>
      </c>
      <c r="W24" s="378">
        <f t="shared" si="0"/>
        <v>0</v>
      </c>
      <c r="X24" s="391">
        <v>156</v>
      </c>
      <c r="Y24" s="367">
        <f>COUNTIF($H$40:$H$298,X24)</f>
        <v>0</v>
      </c>
      <c r="Z24" s="380">
        <f t="shared" si="1"/>
        <v>0</v>
      </c>
      <c r="AA24" s="381">
        <v>175</v>
      </c>
      <c r="AB24" s="355"/>
      <c r="AC24" s="355"/>
      <c r="AD24" s="355"/>
      <c r="AE24" s="355"/>
      <c r="AF24" s="355"/>
      <c r="AG24" s="355"/>
      <c r="AH24" s="355" t="s">
        <v>73</v>
      </c>
      <c r="AI24" s="355"/>
      <c r="AJ24" s="355"/>
      <c r="AK24" s="355"/>
      <c r="AL24" s="384"/>
      <c r="AM24" s="355"/>
      <c r="AN24" s="355"/>
      <c r="AO24" s="355"/>
      <c r="AP24" s="355"/>
      <c r="AQ24" s="355"/>
      <c r="AR24" s="355"/>
      <c r="AS24" s="355"/>
      <c r="AT24" s="356"/>
      <c r="AU24" s="356"/>
      <c r="AV24" s="356"/>
      <c r="AW24" s="356"/>
      <c r="AX24" s="356"/>
      <c r="AY24" s="4"/>
      <c r="AZ24" s="4"/>
      <c r="BA24" s="4"/>
      <c r="BD24" s="6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</row>
    <row r="25" spans="3:71" ht="12.75" hidden="1" customHeight="1">
      <c r="C25" s="355"/>
      <c r="D25" s="355"/>
      <c r="E25" s="355"/>
      <c r="F25" s="355"/>
      <c r="G25" s="355"/>
      <c r="H25" s="355"/>
      <c r="I25" s="355"/>
      <c r="J25" s="371"/>
      <c r="K25" s="355"/>
      <c r="L25" s="355"/>
      <c r="M25" s="355"/>
      <c r="N25" s="355"/>
      <c r="O25" s="355"/>
      <c r="P25" s="355"/>
      <c r="Q25" s="355"/>
      <c r="R25" s="355"/>
      <c r="S25" s="390"/>
      <c r="T25" s="355"/>
      <c r="U25" s="373" t="s">
        <v>66</v>
      </c>
      <c r="V25" s="393" t="s">
        <v>74</v>
      </c>
      <c r="W25" s="378">
        <f t="shared" si="0"/>
        <v>0</v>
      </c>
      <c r="X25" s="391">
        <v>74</v>
      </c>
      <c r="Y25" s="386">
        <f>COUNTIF($H$40:$H$298,X25)/3</f>
        <v>0</v>
      </c>
      <c r="Z25" s="380">
        <f t="shared" si="1"/>
        <v>0</v>
      </c>
      <c r="AA25" s="381">
        <v>85</v>
      </c>
      <c r="AB25" s="355"/>
      <c r="AC25" s="355"/>
      <c r="AD25" s="355"/>
      <c r="AE25" s="355"/>
      <c r="AF25" s="355"/>
      <c r="AG25" s="355"/>
      <c r="AH25" s="355">
        <v>19</v>
      </c>
      <c r="AI25" s="371">
        <v>1.06</v>
      </c>
      <c r="AJ25" s="355">
        <v>1</v>
      </c>
      <c r="AK25" s="355" t="s">
        <v>75</v>
      </c>
      <c r="AL25" s="384"/>
      <c r="AM25" s="355"/>
      <c r="AN25" s="355"/>
      <c r="AO25" s="355"/>
      <c r="AP25" s="355"/>
      <c r="AQ25" s="355"/>
      <c r="AR25" s="355"/>
      <c r="AS25" s="355"/>
      <c r="AT25" s="356"/>
      <c r="AU25" s="356"/>
      <c r="AV25" s="356"/>
      <c r="AW25" s="356"/>
      <c r="AX25" s="356"/>
      <c r="AY25" s="4"/>
      <c r="AZ25" s="2"/>
      <c r="BA25" s="2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</row>
    <row r="26" spans="3:71" ht="12.75" hidden="1" customHeight="1">
      <c r="C26" s="394"/>
      <c r="D26" s="394"/>
      <c r="E26" s="394"/>
      <c r="F26" s="394"/>
      <c r="G26" s="394"/>
      <c r="H26" s="394"/>
      <c r="I26" s="395">
        <v>0</v>
      </c>
      <c r="J26" s="396"/>
      <c r="K26" s="368" t="s">
        <v>76</v>
      </c>
      <c r="L26" s="355" t="s">
        <v>77</v>
      </c>
      <c r="M26" s="397">
        <f>M310</f>
        <v>21865954.354636911</v>
      </c>
      <c r="N26" s="398">
        <f>M26/M27</f>
        <v>0.83564491880367453</v>
      </c>
      <c r="O26" s="355"/>
      <c r="P26" s="355"/>
      <c r="Q26" s="355"/>
      <c r="R26" s="355"/>
      <c r="S26" s="390"/>
      <c r="T26" s="355"/>
      <c r="U26" s="373" t="s">
        <v>66</v>
      </c>
      <c r="V26" s="393" t="s">
        <v>78</v>
      </c>
      <c r="W26" s="378">
        <f t="shared" si="0"/>
        <v>0</v>
      </c>
      <c r="X26" s="391">
        <v>120</v>
      </c>
      <c r="Y26" s="367">
        <f>COUNTIF($H$40:$H$298,X26)</f>
        <v>0</v>
      </c>
      <c r="Z26" s="380">
        <f t="shared" si="1"/>
        <v>0</v>
      </c>
      <c r="AA26" s="381">
        <v>138</v>
      </c>
      <c r="AB26" s="355"/>
      <c r="AC26" s="355"/>
      <c r="AD26" s="355"/>
      <c r="AE26" s="355"/>
      <c r="AF26" s="355"/>
      <c r="AG26" s="355"/>
      <c r="AH26" s="374" t="s">
        <v>79</v>
      </c>
      <c r="AI26" s="371">
        <v>0.93</v>
      </c>
      <c r="AJ26" s="355">
        <v>2</v>
      </c>
      <c r="AK26" s="355" t="s">
        <v>80</v>
      </c>
      <c r="AL26" s="384"/>
      <c r="AM26" s="355"/>
      <c r="AN26" s="368"/>
      <c r="AO26" s="368"/>
      <c r="AP26" s="368"/>
      <c r="AQ26" s="355"/>
      <c r="AR26" s="355"/>
      <c r="AS26" s="355"/>
      <c r="AT26" s="356"/>
      <c r="AU26" s="356"/>
      <c r="AV26" s="356"/>
      <c r="AW26" s="356"/>
      <c r="AX26" s="356"/>
      <c r="AY26" s="4"/>
      <c r="AZ26" s="2"/>
      <c r="BA26" s="2"/>
      <c r="BD26" s="6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</row>
    <row r="27" spans="3:71" ht="12.75" hidden="1" customHeight="1">
      <c r="C27" s="394" t="s">
        <v>81</v>
      </c>
      <c r="D27" s="394"/>
      <c r="E27" s="394"/>
      <c r="F27" s="394"/>
      <c r="G27" s="394"/>
      <c r="H27" s="394"/>
      <c r="I27" s="395">
        <f>26966806*1.02</f>
        <v>27506142.120000001</v>
      </c>
      <c r="J27" s="396"/>
      <c r="K27" s="368" t="s">
        <v>76</v>
      </c>
      <c r="L27" s="355" t="s">
        <v>82</v>
      </c>
      <c r="M27" s="397">
        <f>M312</f>
        <v>26166561.732871704</v>
      </c>
      <c r="N27" s="399"/>
      <c r="O27" s="400">
        <f>M27*95%</f>
        <v>24858233.646228116</v>
      </c>
      <c r="P27" s="355"/>
      <c r="Q27" s="397"/>
      <c r="R27" s="397"/>
      <c r="S27" s="397"/>
      <c r="T27" s="397"/>
      <c r="U27" s="373" t="s">
        <v>83</v>
      </c>
      <c r="V27" s="393" t="s">
        <v>84</v>
      </c>
      <c r="W27" s="378">
        <f t="shared" si="0"/>
        <v>0</v>
      </c>
      <c r="X27" s="391">
        <v>112</v>
      </c>
      <c r="Y27" s="367">
        <f>COUNTIF($H$40:$H$298,X27)</f>
        <v>0</v>
      </c>
      <c r="Z27" s="380">
        <f t="shared" si="1"/>
        <v>0</v>
      </c>
      <c r="AA27" s="381">
        <v>132</v>
      </c>
      <c r="AB27" s="397"/>
      <c r="AC27" s="397"/>
      <c r="AD27" s="397"/>
      <c r="AE27" s="397"/>
      <c r="AF27" s="397"/>
      <c r="AG27" s="397"/>
      <c r="AH27" s="374">
        <v>21</v>
      </c>
      <c r="AI27" s="371">
        <v>1.1000000000000001</v>
      </c>
      <c r="AJ27" s="355">
        <v>3</v>
      </c>
      <c r="AK27" s="355" t="s">
        <v>85</v>
      </c>
      <c r="AL27" s="384"/>
      <c r="AM27" s="355"/>
      <c r="AN27" s="368"/>
      <c r="AO27" s="368"/>
      <c r="AP27" s="368"/>
      <c r="AQ27" s="355"/>
      <c r="AR27" s="355"/>
      <c r="AS27" s="355"/>
      <c r="AT27" s="356"/>
      <c r="AU27" s="356"/>
      <c r="AV27" s="356"/>
      <c r="AW27" s="356"/>
      <c r="AX27" s="356"/>
      <c r="AY27" s="4"/>
      <c r="AZ27" s="2"/>
      <c r="BA27" s="2"/>
      <c r="BD27" s="6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</row>
    <row r="28" spans="3:71" ht="12.75" hidden="1" customHeight="1">
      <c r="C28" s="475" t="s">
        <v>86</v>
      </c>
      <c r="D28" s="401"/>
      <c r="E28" s="401"/>
      <c r="F28" s="402"/>
      <c r="G28" s="402"/>
      <c r="H28" s="394"/>
      <c r="I28" s="395">
        <f>COUNT(B40:B300)</f>
        <v>259</v>
      </c>
      <c r="J28" s="396"/>
      <c r="K28" s="355" t="s">
        <v>87</v>
      </c>
      <c r="L28" s="355" t="s">
        <v>88</v>
      </c>
      <c r="M28" s="397">
        <f>M316</f>
        <v>29493895.866888139</v>
      </c>
      <c r="N28" s="398">
        <f>M28/M27</f>
        <v>1.127159776205388</v>
      </c>
      <c r="O28" s="355"/>
      <c r="P28" s="355"/>
      <c r="Q28" s="355"/>
      <c r="R28" s="355"/>
      <c r="S28" s="355"/>
      <c r="T28" s="355"/>
      <c r="U28" s="373" t="s">
        <v>83</v>
      </c>
      <c r="V28" s="393" t="s">
        <v>89</v>
      </c>
      <c r="W28" s="378">
        <f t="shared" si="0"/>
        <v>0.10810810810810811</v>
      </c>
      <c r="X28" s="391">
        <v>70</v>
      </c>
      <c r="Y28" s="367">
        <f>COUNTIF($H$40:$H$298,X28)</f>
        <v>28</v>
      </c>
      <c r="Z28" s="380">
        <f t="shared" si="1"/>
        <v>1960</v>
      </c>
      <c r="AA28" s="381">
        <v>81</v>
      </c>
      <c r="AB28" s="355"/>
      <c r="AC28" s="355"/>
      <c r="AD28" s="355"/>
      <c r="AE28" s="355"/>
      <c r="AF28" s="355"/>
      <c r="AG28" s="355"/>
      <c r="AH28" s="374">
        <v>22</v>
      </c>
      <c r="AI28" s="371">
        <v>0.97</v>
      </c>
      <c r="AJ28" s="355">
        <v>4</v>
      </c>
      <c r="AK28" s="355" t="s">
        <v>90</v>
      </c>
      <c r="AL28" s="384"/>
      <c r="AM28" s="355"/>
      <c r="AN28" s="368"/>
      <c r="AO28" s="368"/>
      <c r="AP28" s="368"/>
      <c r="AQ28" s="355"/>
      <c r="AR28" s="355"/>
      <c r="AS28" s="355"/>
      <c r="AT28" s="356"/>
      <c r="AU28" s="356"/>
      <c r="AV28" s="356"/>
      <c r="AW28" s="356"/>
      <c r="AX28" s="356"/>
      <c r="AY28" s="4"/>
      <c r="AZ28" s="2"/>
      <c r="BA28" s="2"/>
      <c r="BD28" s="6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</row>
    <row r="29" spans="3:71" ht="12.75" hidden="1" customHeight="1">
      <c r="C29" s="403"/>
      <c r="D29" s="403"/>
      <c r="E29" s="403"/>
      <c r="F29" s="403"/>
      <c r="G29" s="403"/>
      <c r="H29" s="403"/>
      <c r="I29" s="404"/>
      <c r="J29" s="404"/>
      <c r="K29" s="355"/>
      <c r="L29" s="355"/>
      <c r="M29" s="355"/>
      <c r="N29" s="355"/>
      <c r="O29" s="355"/>
      <c r="P29" s="355"/>
      <c r="Q29" s="355"/>
      <c r="R29" s="355"/>
      <c r="S29" s="355"/>
      <c r="T29" s="355"/>
      <c r="U29" s="355"/>
      <c r="V29" s="355"/>
      <c r="W29" s="382">
        <f>SUM(W10:W28)</f>
        <v>1</v>
      </c>
      <c r="X29" s="405">
        <f>SUM(X10:X28)</f>
        <v>1578</v>
      </c>
      <c r="Y29" s="397">
        <f>SUM(Y10:Y28)</f>
        <v>259</v>
      </c>
      <c r="Z29" s="406">
        <f>SUM(Z10:Z28)</f>
        <v>17551</v>
      </c>
      <c r="AA29" s="387">
        <f>SUM(AA10:AA28)</f>
        <v>1805</v>
      </c>
      <c r="AB29" s="355"/>
      <c r="AC29" s="355"/>
      <c r="AD29" s="355"/>
      <c r="AE29" s="355"/>
      <c r="AF29" s="355"/>
      <c r="AG29" s="355"/>
      <c r="AH29" s="374">
        <v>1</v>
      </c>
      <c r="AI29" s="371">
        <v>1.08</v>
      </c>
      <c r="AJ29" s="355">
        <v>5</v>
      </c>
      <c r="AK29" s="355" t="s">
        <v>91</v>
      </c>
      <c r="AL29" s="407"/>
      <c r="AM29" s="355"/>
      <c r="AN29" s="368"/>
      <c r="AO29" s="368"/>
      <c r="AP29" s="368"/>
      <c r="AQ29" s="355"/>
      <c r="AR29" s="355"/>
      <c r="AS29" s="355"/>
      <c r="AT29" s="356"/>
      <c r="AU29" s="356"/>
      <c r="AV29" s="356"/>
      <c r="AW29" s="356"/>
      <c r="AX29" s="356"/>
      <c r="AY29" s="4"/>
      <c r="AZ29" s="2"/>
      <c r="BA29" s="2"/>
      <c r="BD29" s="6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</row>
    <row r="30" spans="3:71" ht="12.75" hidden="1" customHeight="1">
      <c r="C30" s="408" t="s">
        <v>4</v>
      </c>
      <c r="D30" s="408"/>
      <c r="E30" s="408"/>
      <c r="F30" s="408"/>
      <c r="G30" s="408"/>
      <c r="H30" s="408"/>
      <c r="I30" s="409"/>
      <c r="J30" s="410">
        <v>0.01</v>
      </c>
      <c r="K30" s="355"/>
      <c r="L30" s="355"/>
      <c r="M30" s="399">
        <f>[45]HPP!$G$18</f>
        <v>0.41727741322426332</v>
      </c>
      <c r="N30" s="355"/>
      <c r="O30" s="355"/>
      <c r="P30" s="355"/>
      <c r="Q30" s="355"/>
      <c r="R30" s="355"/>
      <c r="S30" s="355"/>
      <c r="T30" s="355"/>
      <c r="U30" s="374"/>
      <c r="V30" s="374"/>
      <c r="W30" s="374"/>
      <c r="X30" s="374"/>
      <c r="Y30" s="355"/>
      <c r="Z30" s="355"/>
      <c r="AA30" s="355"/>
      <c r="AB30" s="355"/>
      <c r="AC30" s="355"/>
      <c r="AD30" s="355"/>
      <c r="AE30" s="355"/>
      <c r="AF30" s="355"/>
      <c r="AG30" s="355"/>
      <c r="AH30" s="374">
        <v>2</v>
      </c>
      <c r="AI30" s="411">
        <v>0.95</v>
      </c>
      <c r="AJ30" s="355">
        <v>6</v>
      </c>
      <c r="AK30" s="355" t="s">
        <v>92</v>
      </c>
      <c r="AL30" s="355"/>
      <c r="AM30" s="355"/>
      <c r="AN30" s="368"/>
      <c r="AO30" s="368"/>
      <c r="AP30" s="368"/>
      <c r="AQ30" s="355"/>
      <c r="AR30" s="355"/>
      <c r="AS30" s="355"/>
      <c r="AT30" s="356"/>
      <c r="AU30" s="356"/>
      <c r="AV30" s="356"/>
      <c r="AW30" s="356"/>
      <c r="AX30" s="356"/>
      <c r="AY30" s="4"/>
      <c r="AZ30" s="2"/>
      <c r="BA30" s="2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36"/>
      <c r="BS30" s="6"/>
    </row>
    <row r="31" spans="3:71" ht="12.75" hidden="1" customHeight="1">
      <c r="C31" s="412"/>
      <c r="D31" s="412"/>
      <c r="E31" s="412"/>
      <c r="F31" s="412"/>
      <c r="G31" s="412"/>
      <c r="H31" s="412"/>
      <c r="I31" s="413"/>
      <c r="J31" s="413"/>
      <c r="K31" s="355"/>
      <c r="L31" s="355"/>
      <c r="M31" s="355"/>
      <c r="N31" s="355"/>
      <c r="O31" s="355"/>
      <c r="P31" s="355"/>
      <c r="Q31" s="355"/>
      <c r="R31" s="355"/>
      <c r="S31" s="355"/>
      <c r="T31" s="355"/>
      <c r="U31" s="374"/>
      <c r="V31" s="374"/>
      <c r="W31" s="374"/>
      <c r="X31" s="374"/>
      <c r="Y31" s="355"/>
      <c r="Z31" s="355"/>
      <c r="AA31" s="355"/>
      <c r="AB31" s="355"/>
      <c r="AC31" s="355"/>
      <c r="AD31" s="355"/>
      <c r="AE31" s="355"/>
      <c r="AF31" s="355"/>
      <c r="AG31" s="355"/>
      <c r="AH31" s="374"/>
      <c r="AI31" s="414" t="s">
        <v>93</v>
      </c>
      <c r="AJ31" s="374"/>
      <c r="AK31" s="355"/>
      <c r="AL31" s="355"/>
      <c r="AM31" s="355"/>
      <c r="AN31" s="355"/>
      <c r="AO31" s="355"/>
      <c r="AP31" s="355"/>
      <c r="AQ31" s="355"/>
      <c r="AR31" s="355"/>
      <c r="AS31" s="355"/>
      <c r="AT31" s="356"/>
      <c r="AU31" s="356"/>
      <c r="AV31" s="356"/>
      <c r="AW31" s="356"/>
      <c r="AX31" s="356"/>
      <c r="AY31" s="4"/>
      <c r="AZ31" s="2"/>
      <c r="BA31" s="2"/>
      <c r="BD31" s="6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36"/>
      <c r="BS31" s="6"/>
    </row>
    <row r="32" spans="3:71" ht="12.75" hidden="1" customHeight="1">
      <c r="C32" s="394" t="s">
        <v>94</v>
      </c>
      <c r="D32" s="394"/>
      <c r="E32" s="394"/>
      <c r="F32" s="394"/>
      <c r="G32" s="394"/>
      <c r="H32" s="415">
        <v>1</v>
      </c>
      <c r="I32" s="416">
        <f>J32/$I$28</f>
        <v>0</v>
      </c>
      <c r="J32" s="417">
        <f>COUNTIF(AE41:AE301,H32)</f>
        <v>0</v>
      </c>
      <c r="K32" s="355" t="s">
        <v>87</v>
      </c>
      <c r="L32" s="355"/>
      <c r="M32" s="355" t="s">
        <v>95</v>
      </c>
      <c r="N32" s="371">
        <v>0.2</v>
      </c>
      <c r="O32" s="355" t="s">
        <v>95</v>
      </c>
      <c r="P32" s="371">
        <v>0.2</v>
      </c>
      <c r="Q32" s="355"/>
      <c r="R32" s="355"/>
      <c r="S32" s="382"/>
      <c r="T32" s="355"/>
      <c r="U32" s="418" t="s">
        <v>96</v>
      </c>
      <c r="V32" s="418"/>
      <c r="W32" s="418"/>
      <c r="X32" s="419">
        <f>MIN(AF41:AF301)</f>
        <v>0</v>
      </c>
      <c r="Y32" s="419"/>
      <c r="Z32" s="419"/>
      <c r="AA32" s="419" t="e">
        <f>MIN(#REF!)</f>
        <v>#REF!</v>
      </c>
      <c r="AB32" s="355"/>
      <c r="AC32" s="355"/>
      <c r="AD32" s="355"/>
      <c r="AE32" s="355"/>
      <c r="AF32" s="355"/>
      <c r="AG32" s="355"/>
      <c r="AH32" s="355"/>
      <c r="AI32" s="421"/>
      <c r="AJ32" s="355"/>
      <c r="AK32" s="355"/>
      <c r="AL32" s="355"/>
      <c r="AM32" s="355"/>
      <c r="AN32" s="355"/>
      <c r="AO32" s="355"/>
      <c r="AP32" s="355"/>
      <c r="AQ32" s="355"/>
      <c r="AR32" s="355"/>
      <c r="AS32" s="355"/>
      <c r="AT32" s="356"/>
      <c r="AU32" s="356"/>
      <c r="AV32" s="356"/>
      <c r="AW32" s="356"/>
      <c r="AX32" s="356"/>
      <c r="AY32" s="4"/>
      <c r="AZ32" s="2"/>
      <c r="BA32" s="2"/>
      <c r="BD32" s="6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36"/>
      <c r="BS32" s="6"/>
    </row>
    <row r="33" spans="1:106" ht="12.75" hidden="1" customHeight="1">
      <c r="C33" s="394" t="s">
        <v>97</v>
      </c>
      <c r="D33" s="394"/>
      <c r="E33" s="394"/>
      <c r="F33" s="394"/>
      <c r="G33" s="394"/>
      <c r="H33" s="415">
        <v>2</v>
      </c>
      <c r="I33" s="416">
        <f>J33/$I$28</f>
        <v>0</v>
      </c>
      <c r="J33" s="417"/>
      <c r="K33" s="355" t="s">
        <v>87</v>
      </c>
      <c r="L33" s="355"/>
      <c r="M33" s="355" t="s">
        <v>98</v>
      </c>
      <c r="N33" s="371">
        <v>0</v>
      </c>
      <c r="O33" s="355" t="s">
        <v>98</v>
      </c>
      <c r="P33" s="371">
        <v>0</v>
      </c>
      <c r="Q33" s="355"/>
      <c r="R33" s="355"/>
      <c r="S33" s="382"/>
      <c r="T33" s="355"/>
      <c r="U33" s="394" t="s">
        <v>99</v>
      </c>
      <c r="V33" s="394"/>
      <c r="W33" s="394"/>
      <c r="X33" s="419">
        <f>MAX(AF41:AF301)</f>
        <v>0</v>
      </c>
      <c r="Y33" s="419"/>
      <c r="Z33" s="419"/>
      <c r="AA33" s="419" t="e">
        <f>MAX(#REF!)</f>
        <v>#REF!</v>
      </c>
      <c r="AB33" s="355"/>
      <c r="AC33" s="355"/>
      <c r="AD33" s="355"/>
      <c r="AE33" s="355"/>
      <c r="AF33" s="355"/>
      <c r="AG33" s="355"/>
      <c r="AH33" s="355"/>
      <c r="AI33" s="421"/>
      <c r="AJ33" s="355"/>
      <c r="AK33" s="355"/>
      <c r="AL33" s="355"/>
      <c r="AM33" s="355"/>
      <c r="AN33" s="355"/>
      <c r="AO33" s="355"/>
      <c r="AP33" s="355"/>
      <c r="AQ33" s="355"/>
      <c r="AR33" s="355"/>
      <c r="AS33" s="355"/>
      <c r="AT33" s="356"/>
      <c r="AU33" s="356"/>
      <c r="AV33" s="356"/>
      <c r="AW33" s="356"/>
      <c r="AX33" s="356"/>
      <c r="AY33" s="4"/>
      <c r="AZ33" s="2"/>
      <c r="BA33" s="2"/>
      <c r="BD33" s="6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36"/>
      <c r="BS33" s="6"/>
    </row>
    <row r="34" spans="1:106" ht="12.75" hidden="1" customHeight="1">
      <c r="C34" s="475" t="s">
        <v>100</v>
      </c>
      <c r="D34" s="401"/>
      <c r="E34" s="401"/>
      <c r="F34" s="402"/>
      <c r="G34" s="402"/>
      <c r="H34" s="415">
        <v>3</v>
      </c>
      <c r="I34" s="416">
        <f>J34/$I$28</f>
        <v>0</v>
      </c>
      <c r="J34" s="417">
        <f>COUNTIF(AE41:AE301,H34)</f>
        <v>0</v>
      </c>
      <c r="K34" s="355" t="s">
        <v>87</v>
      </c>
      <c r="L34" s="355"/>
      <c r="M34" s="355" t="s">
        <v>100</v>
      </c>
      <c r="N34" s="371">
        <v>0.1</v>
      </c>
      <c r="O34" s="355" t="s">
        <v>100</v>
      </c>
      <c r="P34" s="371">
        <v>0.1</v>
      </c>
      <c r="Q34" s="355"/>
      <c r="R34" s="392"/>
      <c r="S34" s="382"/>
      <c r="T34" s="355"/>
      <c r="U34" s="394" t="s">
        <v>101</v>
      </c>
      <c r="V34" s="394"/>
      <c r="W34" s="394"/>
      <c r="X34" s="419" t="e">
        <f>AVERAGE(AF41:AF301)</f>
        <v>#DIV/0!</v>
      </c>
      <c r="Y34" s="419" t="e">
        <f>#REF!-#REF!</f>
        <v>#REF!</v>
      </c>
      <c r="Z34" s="419"/>
      <c r="AA34" s="419" t="e">
        <f>AVERAGE(#REF!)</f>
        <v>#REF!</v>
      </c>
      <c r="AB34" s="355"/>
      <c r="AC34" s="355"/>
      <c r="AD34" s="355"/>
      <c r="AE34" s="355"/>
      <c r="AF34" s="355"/>
      <c r="AG34" s="355"/>
      <c r="AH34" s="355"/>
      <c r="AI34" s="421"/>
      <c r="AJ34" s="355"/>
      <c r="AK34" s="355"/>
      <c r="AL34" s="355"/>
      <c r="AM34" s="355"/>
      <c r="AN34" s="387"/>
      <c r="AO34" s="387"/>
      <c r="AP34" s="387"/>
      <c r="AQ34" s="355"/>
      <c r="AR34" s="355"/>
      <c r="AS34" s="355"/>
      <c r="AT34" s="356"/>
      <c r="AU34" s="356"/>
      <c r="AV34" s="356"/>
      <c r="AW34" s="356"/>
      <c r="AX34" s="356"/>
      <c r="AY34" s="4"/>
      <c r="AZ34" s="2"/>
      <c r="BA34" s="2"/>
      <c r="BD34" s="6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</row>
    <row r="35" spans="1:106">
      <c r="C35" s="355"/>
      <c r="D35" s="355"/>
      <c r="E35" s="355"/>
      <c r="F35" s="355"/>
      <c r="G35" s="355"/>
      <c r="H35" s="355"/>
      <c r="I35" s="355"/>
      <c r="J35" s="355"/>
      <c r="K35" s="355"/>
      <c r="L35" s="355"/>
      <c r="M35" s="355"/>
      <c r="N35" s="355"/>
      <c r="O35" s="355"/>
      <c r="P35" s="355"/>
      <c r="Q35" s="355"/>
      <c r="R35" s="355"/>
      <c r="S35" s="355"/>
      <c r="T35" s="355"/>
      <c r="U35" s="355"/>
      <c r="V35" s="355"/>
      <c r="W35" s="355"/>
      <c r="X35" s="355"/>
      <c r="Y35" s="355"/>
      <c r="Z35" s="355"/>
      <c r="AA35" s="355"/>
      <c r="AB35" s="355"/>
      <c r="AC35" s="355"/>
      <c r="AD35" s="355"/>
      <c r="AE35" s="355"/>
      <c r="AF35" s="355"/>
      <c r="AG35" s="355"/>
      <c r="AH35" s="355"/>
      <c r="AI35" s="355"/>
      <c r="AJ35" s="355"/>
      <c r="AK35" s="355"/>
      <c r="AL35" s="355"/>
      <c r="AM35" s="355"/>
      <c r="AN35" s="356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</row>
    <row r="36" spans="1:106" s="4" customFormat="1" ht="25.5">
      <c r="A36" s="93"/>
      <c r="B36" s="94"/>
      <c r="C36" s="476" t="s">
        <v>102</v>
      </c>
      <c r="D36" s="477"/>
      <c r="E36" s="257"/>
      <c r="F36" s="258" t="s">
        <v>103</v>
      </c>
      <c r="G36" s="258" t="s">
        <v>104</v>
      </c>
      <c r="H36" s="258" t="s">
        <v>105</v>
      </c>
      <c r="I36" s="258" t="s">
        <v>106</v>
      </c>
      <c r="J36" s="258" t="s">
        <v>107</v>
      </c>
      <c r="K36" s="258" t="s">
        <v>108</v>
      </c>
      <c r="L36" s="258" t="s">
        <v>109</v>
      </c>
      <c r="M36" s="478"/>
      <c r="N36" s="478"/>
      <c r="O36" s="478"/>
      <c r="P36" s="478"/>
      <c r="Q36" s="478"/>
      <c r="R36" s="478"/>
      <c r="S36" s="477"/>
      <c r="T36" s="479"/>
      <c r="U36" s="478" t="s">
        <v>110</v>
      </c>
      <c r="V36" s="478"/>
      <c r="W36" s="478"/>
      <c r="X36" s="478"/>
      <c r="Y36" s="478"/>
      <c r="Z36" s="478"/>
      <c r="AA36" s="477"/>
      <c r="AB36" s="479"/>
      <c r="AC36" s="258" t="s">
        <v>111</v>
      </c>
      <c r="AD36" s="258" t="s">
        <v>112</v>
      </c>
      <c r="AE36" s="258" t="s">
        <v>113</v>
      </c>
      <c r="AF36" s="258"/>
      <c r="AG36" s="258" t="s">
        <v>114</v>
      </c>
      <c r="AH36" s="476" t="s">
        <v>115</v>
      </c>
      <c r="AI36" s="478"/>
      <c r="AJ36" s="478"/>
      <c r="AK36" s="478"/>
      <c r="AL36" s="478"/>
      <c r="AM36" s="478"/>
      <c r="AN36" s="478"/>
      <c r="AO36" s="478"/>
      <c r="AP36" s="478"/>
      <c r="AQ36" s="478"/>
      <c r="AR36" s="478"/>
      <c r="AS36" s="478"/>
      <c r="AT36" s="478"/>
      <c r="AU36" s="478"/>
      <c r="AV36" s="478"/>
      <c r="AW36" s="478"/>
      <c r="AX36" s="477"/>
      <c r="AY36" s="5"/>
      <c r="BX36" s="91"/>
    </row>
    <row r="37" spans="1:106" s="4" customFormat="1">
      <c r="A37" s="93"/>
      <c r="B37" s="101"/>
      <c r="C37" s="480"/>
      <c r="D37" s="480"/>
      <c r="E37" s="480"/>
      <c r="F37" s="480"/>
      <c r="G37" s="480"/>
      <c r="H37" s="480"/>
      <c r="I37" s="480"/>
      <c r="J37" s="480"/>
      <c r="K37" s="480"/>
      <c r="L37" s="480"/>
      <c r="M37" s="480" t="s">
        <v>116</v>
      </c>
      <c r="N37" s="480" t="s">
        <v>117</v>
      </c>
      <c r="O37" s="480" t="s">
        <v>118</v>
      </c>
      <c r="P37" s="480" t="s">
        <v>119</v>
      </c>
      <c r="Q37" s="480" t="s">
        <v>120</v>
      </c>
      <c r="R37" s="480" t="s">
        <v>121</v>
      </c>
      <c r="S37" s="480" t="s">
        <v>122</v>
      </c>
      <c r="T37" s="481"/>
      <c r="U37" s="480" t="s">
        <v>116</v>
      </c>
      <c r="V37" s="480" t="s">
        <v>117</v>
      </c>
      <c r="W37" s="480" t="s">
        <v>118</v>
      </c>
      <c r="X37" s="480" t="s">
        <v>119</v>
      </c>
      <c r="Y37" s="480" t="s">
        <v>120</v>
      </c>
      <c r="Z37" s="480" t="s">
        <v>121</v>
      </c>
      <c r="AA37" s="480" t="s">
        <v>122</v>
      </c>
      <c r="AB37" s="481"/>
      <c r="AC37" s="480"/>
      <c r="AD37" s="480"/>
      <c r="AE37" s="480"/>
      <c r="AF37" s="480"/>
      <c r="AG37" s="480"/>
      <c r="AH37" s="480" t="s">
        <v>116</v>
      </c>
      <c r="AI37" s="480" t="s">
        <v>117</v>
      </c>
      <c r="AJ37" s="480" t="s">
        <v>118</v>
      </c>
      <c r="AK37" s="480" t="s">
        <v>119</v>
      </c>
      <c r="AL37" s="480" t="s">
        <v>120</v>
      </c>
      <c r="AM37" s="480" t="s">
        <v>121</v>
      </c>
      <c r="AN37" s="480" t="s">
        <v>122</v>
      </c>
      <c r="AO37" s="480" t="s">
        <v>251</v>
      </c>
      <c r="AP37" s="482" t="s">
        <v>240</v>
      </c>
      <c r="AQ37" s="482" t="s">
        <v>241</v>
      </c>
      <c r="AR37" s="483" t="s">
        <v>242</v>
      </c>
      <c r="AS37" s="483"/>
      <c r="AT37" s="483"/>
      <c r="AU37" s="483"/>
      <c r="AV37" s="484"/>
      <c r="AW37" s="484"/>
      <c r="AX37" s="485" t="s">
        <v>255</v>
      </c>
      <c r="AY37" s="5" t="s">
        <v>255</v>
      </c>
      <c r="BX37" s="91"/>
      <c r="CX37" s="4" t="s">
        <v>243</v>
      </c>
    </row>
    <row r="38" spans="1:106" s="4" customFormat="1">
      <c r="A38" s="93"/>
      <c r="B38" s="101"/>
      <c r="C38" s="480"/>
      <c r="D38" s="480"/>
      <c r="E38" s="480"/>
      <c r="F38" s="480"/>
      <c r="G38" s="480"/>
      <c r="H38" s="480"/>
      <c r="I38" s="480"/>
      <c r="J38" s="480"/>
      <c r="K38" s="480"/>
      <c r="L38" s="480"/>
      <c r="M38" s="486">
        <f t="shared" ref="M38:S38" si="2">1-M39</f>
        <v>0.1643550811963248</v>
      </c>
      <c r="N38" s="486">
        <f t="shared" si="2"/>
        <v>5.8094660334080395E-2</v>
      </c>
      <c r="O38" s="486">
        <f t="shared" si="2"/>
        <v>0</v>
      </c>
      <c r="P38" s="486">
        <f t="shared" si="2"/>
        <v>-6.1677811864497611E-2</v>
      </c>
      <c r="Q38" s="486">
        <f t="shared" si="2"/>
        <v>0</v>
      </c>
      <c r="R38" s="486">
        <f t="shared" si="2"/>
        <v>-6.1677811864497611E-2</v>
      </c>
      <c r="S38" s="486">
        <f t="shared" si="2"/>
        <v>-0.12715977620538776</v>
      </c>
      <c r="T38" s="487"/>
      <c r="U38" s="480"/>
      <c r="V38" s="480"/>
      <c r="W38" s="480"/>
      <c r="X38" s="480"/>
      <c r="Y38" s="480"/>
      <c r="Z38" s="480"/>
      <c r="AA38" s="480"/>
      <c r="AB38" s="487"/>
      <c r="AC38" s="480"/>
      <c r="AD38" s="480"/>
      <c r="AE38" s="480"/>
      <c r="AF38" s="480"/>
      <c r="AG38" s="480"/>
      <c r="AH38" s="488"/>
      <c r="AI38" s="480"/>
      <c r="AJ38" s="488"/>
      <c r="AK38" s="488"/>
      <c r="AL38" s="488"/>
      <c r="AM38" s="488"/>
      <c r="AN38" s="488"/>
      <c r="AO38" s="489">
        <f>AK40/AJ40</f>
        <v>1.0616777856772814</v>
      </c>
      <c r="AP38" s="488"/>
      <c r="AQ38" s="488"/>
      <c r="AR38" s="483"/>
      <c r="AS38" s="483"/>
      <c r="AT38" s="483"/>
      <c r="AU38" s="483"/>
      <c r="AV38" s="484"/>
      <c r="AW38" s="484"/>
      <c r="AX38" s="490">
        <f>AQ40/AP40</f>
        <v>1.0616775933643667</v>
      </c>
      <c r="AY38" s="5"/>
      <c r="BX38" s="91"/>
    </row>
    <row r="39" spans="1:106" s="4" customFormat="1">
      <c r="A39" s="93"/>
      <c r="B39" s="101"/>
      <c r="C39" s="480"/>
      <c r="D39" s="480"/>
      <c r="E39" s="480"/>
      <c r="F39" s="480"/>
      <c r="G39" s="480"/>
      <c r="H39" s="480"/>
      <c r="I39" s="480"/>
      <c r="J39" s="480"/>
      <c r="K39" s="480"/>
      <c r="L39" s="480"/>
      <c r="M39" s="486">
        <f t="shared" ref="M39:S39" si="3">M40/$O$40</f>
        <v>0.8356449188036752</v>
      </c>
      <c r="N39" s="486">
        <f t="shared" si="3"/>
        <v>0.94190533966591961</v>
      </c>
      <c r="O39" s="486">
        <f t="shared" si="3"/>
        <v>1</v>
      </c>
      <c r="P39" s="486">
        <f t="shared" si="3"/>
        <v>1.0616778118644976</v>
      </c>
      <c r="Q39" s="486">
        <f t="shared" si="3"/>
        <v>1</v>
      </c>
      <c r="R39" s="486">
        <f t="shared" si="3"/>
        <v>1.0616778118644976</v>
      </c>
      <c r="S39" s="486">
        <f t="shared" si="3"/>
        <v>1.1271597762053878</v>
      </c>
      <c r="T39" s="487"/>
      <c r="U39" s="480"/>
      <c r="V39" s="480"/>
      <c r="W39" s="480"/>
      <c r="X39" s="480"/>
      <c r="Y39" s="480"/>
      <c r="Z39" s="480"/>
      <c r="AA39" s="480"/>
      <c r="AB39" s="487"/>
      <c r="AC39" s="480"/>
      <c r="AD39" s="480"/>
      <c r="AE39" s="480"/>
      <c r="AF39" s="480"/>
      <c r="AG39" s="480"/>
      <c r="AH39" s="488"/>
      <c r="AI39" s="480"/>
      <c r="AJ39" s="488"/>
      <c r="AK39" s="488"/>
      <c r="AL39" s="488"/>
      <c r="AM39" s="488"/>
      <c r="AN39" s="488"/>
      <c r="AO39" s="488"/>
      <c r="AP39" s="488"/>
      <c r="AQ39" s="491"/>
      <c r="AR39" s="483"/>
      <c r="AS39" s="483"/>
      <c r="AT39" s="483"/>
      <c r="AU39" s="483"/>
      <c r="AV39" s="484"/>
      <c r="AW39" s="484"/>
      <c r="AX39" s="492"/>
      <c r="AY39" s="493">
        <f>AQ40/AP40</f>
        <v>1.0616775933643667</v>
      </c>
      <c r="BX39" s="91" t="s">
        <v>123</v>
      </c>
      <c r="BY39" s="4" t="s">
        <v>124</v>
      </c>
      <c r="BZ39" s="4" t="s">
        <v>125</v>
      </c>
      <c r="CA39" s="4" t="s">
        <v>126</v>
      </c>
      <c r="CB39" s="4" t="s">
        <v>127</v>
      </c>
      <c r="CC39" s="4" t="s">
        <v>128</v>
      </c>
      <c r="CD39" s="4" t="s">
        <v>129</v>
      </c>
      <c r="CE39" s="4" t="s">
        <v>130</v>
      </c>
      <c r="CF39" s="4" t="s">
        <v>117</v>
      </c>
      <c r="CG39" s="4" t="s">
        <v>118</v>
      </c>
      <c r="CH39" s="4" t="s">
        <v>119</v>
      </c>
      <c r="CI39" s="4" t="s">
        <v>131</v>
      </c>
      <c r="CW39" s="350"/>
    </row>
    <row r="40" spans="1:106">
      <c r="A40" s="3">
        <v>1</v>
      </c>
      <c r="B40" s="263">
        <v>1</v>
      </c>
      <c r="C40" s="494" t="s">
        <v>132</v>
      </c>
      <c r="D40" s="495" t="s">
        <v>24</v>
      </c>
      <c r="E40" s="496"/>
      <c r="F40" s="497" t="s">
        <v>39</v>
      </c>
      <c r="G40" s="498">
        <f t="shared" ref="G40:G103" si="4">SUMIF($V$10:$V$28,F40,$AA$10:$AA$28)</f>
        <v>113</v>
      </c>
      <c r="H40" s="498">
        <f t="shared" ref="H40:H103" si="5">SUMIF($V$10:$V$28,F40,$X$10:$X$28)</f>
        <v>101</v>
      </c>
      <c r="I40" s="499">
        <f t="shared" ref="I40:I103" si="6">$I$27</f>
        <v>27506142.120000001</v>
      </c>
      <c r="J40" s="499">
        <f t="shared" ref="J40:J103" si="7">SUMIF($AN$4:$AN$22,D40,$AQ$4:$AQ$22)</f>
        <v>6</v>
      </c>
      <c r="K40" s="500">
        <f t="shared" ref="K40:K103" si="8">IF(J40=$AJ$25,$AI$25,IF(J40=$AJ$26,$AI$26,IF(J40=$AJ$27,$AI$27,IF(J40=$AJ$28,$AI$28,IF(J40=$AJ$29,$AI$29,IF(J40=$AJ$30,$AI$30))))))</f>
        <v>0.95</v>
      </c>
      <c r="L40" s="501">
        <f t="shared" ref="L40:L57" si="9">SUMIF($AN$4:$AN$22,D40,$BC$4:$BC$22)</f>
        <v>1</v>
      </c>
      <c r="M40" s="502">
        <f t="shared" ref="M40:M103" si="10">$O40/(1+6%/12)^36</f>
        <v>21836099.50354626</v>
      </c>
      <c r="N40" s="502">
        <f t="shared" ref="N40:N103" si="11">$O40/(1+6%/12)^12</f>
        <v>24612773.029615775</v>
      </c>
      <c r="O40" s="502">
        <f t="shared" ref="O40:O103" si="12">$I$27*K40*L40</f>
        <v>26130835.013999999</v>
      </c>
      <c r="P40" s="502">
        <f t="shared" ref="P40:P103" si="13">$O40*(1+6%/12)^12</f>
        <v>27742527.739855718</v>
      </c>
      <c r="Q40" s="503">
        <f t="shared" ref="Q40:R103" si="14">O40</f>
        <v>26130835.013999999</v>
      </c>
      <c r="R40" s="502">
        <f t="shared" si="14"/>
        <v>27742527.739855718</v>
      </c>
      <c r="S40" s="502">
        <f t="shared" ref="S40:S103" si="15">$O40*(1+6%/12)^24</f>
        <v>29453626.146440148</v>
      </c>
      <c r="T40" s="502"/>
      <c r="U40" s="502">
        <f t="shared" ref="U40:U103" si="16">M40*H40</f>
        <v>2205446049.8581724</v>
      </c>
      <c r="V40" s="502">
        <f t="shared" ref="V40:V103" si="17">N40*H40</f>
        <v>2485890075.9911933</v>
      </c>
      <c r="W40" s="502">
        <f t="shared" ref="W40:W103" si="18">O40*H40</f>
        <v>2639214336.414</v>
      </c>
      <c r="X40" s="503">
        <f t="shared" ref="X40:X103" si="19">P40*H40</f>
        <v>2801995301.7254276</v>
      </c>
      <c r="Y40" s="503">
        <f t="shared" ref="Y40:Y103" si="20">Q40*H40</f>
        <v>2639214336.414</v>
      </c>
      <c r="Z40" s="502">
        <f t="shared" ref="Z40:Z103" si="21">R40*H40</f>
        <v>2801995301.7254276</v>
      </c>
      <c r="AA40" s="502">
        <f t="shared" ref="AA40:AA103" si="22">S40*H40</f>
        <v>2974816240.7904549</v>
      </c>
      <c r="AB40" s="502"/>
      <c r="AC40" s="504" t="str">
        <f t="shared" ref="AC40:AC103" si="23">IF(AE40=$H$32,$M$32,IF(AE40=$H$33,$M$33,IF(AE40=$H$34,$M$34)))</f>
        <v>BERTAHAP</v>
      </c>
      <c r="AD40" s="505">
        <f t="shared" ref="AD40:AD103" si="24">IF(AC40=$M$32,$N$32,IF(AC40=$M$33,$N$33,$N$34))</f>
        <v>0</v>
      </c>
      <c r="AE40" s="506">
        <v>2</v>
      </c>
      <c r="AF40" s="507"/>
      <c r="AG40" s="502" t="str">
        <f t="shared" ref="AG40:AG70" si="25">IF(AF40&gt;$BB$42,"LB","KR")</f>
        <v>KR</v>
      </c>
      <c r="AH40" s="507">
        <f t="shared" ref="AH40:AN103" si="26">ROUNDUP((U40*(1+$J$5)),-3)</f>
        <v>2425991000</v>
      </c>
      <c r="AI40" s="507">
        <f t="shared" si="26"/>
        <v>2734480000</v>
      </c>
      <c r="AJ40" s="507">
        <f t="shared" si="26"/>
        <v>2903136000</v>
      </c>
      <c r="AK40" s="508">
        <f t="shared" si="26"/>
        <v>3082195000</v>
      </c>
      <c r="AL40" s="508">
        <f t="shared" si="26"/>
        <v>2903136000</v>
      </c>
      <c r="AM40" s="507">
        <f t="shared" si="26"/>
        <v>3082195000</v>
      </c>
      <c r="AN40" s="507">
        <f t="shared" si="26"/>
        <v>3272298000</v>
      </c>
      <c r="AO40" s="507">
        <f>AK40*$AO$38</f>
        <v>3272297962.6255884</v>
      </c>
      <c r="AP40" s="509">
        <f>ROUNDUP(AJ40+(AJ40*6%),-3)</f>
        <v>3077325000</v>
      </c>
      <c r="AQ40" s="440">
        <f>ROUNDUP(AK40+(AK40*6%),-3)</f>
        <v>3267127000</v>
      </c>
      <c r="AR40" s="63">
        <f t="shared" ref="AR40:AR103" si="27">AP40-(AP40*10%)</f>
        <v>2769592500</v>
      </c>
      <c r="AS40" s="63">
        <f t="shared" ref="AS40:AS103" si="28">(AR40*40%)/24</f>
        <v>46159875</v>
      </c>
      <c r="AT40" s="351">
        <f t="shared" ref="AT40:AT103" si="29">(AK40*90%)/48</f>
        <v>57791156.25</v>
      </c>
      <c r="AU40" s="141">
        <f t="shared" ref="AU40:AU103" si="30">(AQ40*90%)*40%/36</f>
        <v>32671270</v>
      </c>
      <c r="AV40" s="5">
        <f t="shared" ref="AV40:AV103" si="31">(AP40*90%)*40%/24</f>
        <v>46159875</v>
      </c>
      <c r="AW40" s="5">
        <f t="shared" ref="AW40:AW103" si="32">AJ40*90%/36</f>
        <v>72578400</v>
      </c>
      <c r="AX40" s="510">
        <f>AQ40*$AX$38</f>
        <v>3468635530.5757432</v>
      </c>
      <c r="AY40" s="5">
        <f>AQ40*$AY$39</f>
        <v>3468635530.5757432</v>
      </c>
      <c r="AZ40" s="2"/>
      <c r="BA40" s="2"/>
      <c r="BV40" s="56">
        <f t="shared" ref="BV40:BV103" si="33">O40-$O$298</f>
        <v>-1217146.7888099998</v>
      </c>
      <c r="BW40" s="233">
        <f>O40</f>
        <v>26130835.013999999</v>
      </c>
      <c r="BX40" s="126">
        <v>1</v>
      </c>
      <c r="BY40" s="122" t="s">
        <v>229</v>
      </c>
      <c r="BZ40" s="122" t="str">
        <f t="shared" ref="BZ40:BZ47" si="34">F40</f>
        <v>2BR-2</v>
      </c>
      <c r="CA40" s="123" t="str">
        <f t="shared" ref="CA40:CA47" si="35">D40</f>
        <v>02</v>
      </c>
      <c r="CB40" s="124">
        <f t="shared" ref="CB40:CC47" si="36">G40</f>
        <v>113</v>
      </c>
      <c r="CC40" s="124">
        <f t="shared" si="36"/>
        <v>101</v>
      </c>
      <c r="CD40" s="125">
        <f t="shared" ref="CD40:CD47" si="37">O40</f>
        <v>26130835.013999999</v>
      </c>
      <c r="CE40" s="125">
        <f t="shared" ref="CE40:CH47" si="38">AH40</f>
        <v>2425991000</v>
      </c>
      <c r="CF40" s="125">
        <f t="shared" si="38"/>
        <v>2734480000</v>
      </c>
      <c r="CG40" s="125">
        <f t="shared" si="38"/>
        <v>2903136000</v>
      </c>
      <c r="CH40" s="125">
        <f t="shared" si="38"/>
        <v>3082195000</v>
      </c>
      <c r="CI40" s="125">
        <f t="shared" ref="CI40:CI47" si="39">AN40</f>
        <v>3272298000</v>
      </c>
      <c r="CJ40" s="2">
        <v>5</v>
      </c>
      <c r="CV40" s="63">
        <f t="shared" ref="CV40:CV103" si="40">AQ40-(AQ40*10%)</f>
        <v>2940414300</v>
      </c>
      <c r="CW40" s="44">
        <f t="shared" ref="CW40:CW103" si="41">(CV40*40%)/36</f>
        <v>32671270</v>
      </c>
      <c r="CX40" s="36">
        <f>40%/3</f>
        <v>0.13333333333333333</v>
      </c>
      <c r="CZ40" s="56">
        <f t="shared" ref="CZ40:CZ103" si="42">AJ40*90%</f>
        <v>2612822400</v>
      </c>
      <c r="DA40" s="44">
        <f t="shared" ref="DA40:DA103" si="43">(CZ40*40%)/24</f>
        <v>43547040</v>
      </c>
      <c r="DB40" s="49">
        <f t="shared" ref="DB40:DB103" si="44">(AJ40*90%)/36</f>
        <v>72578400</v>
      </c>
    </row>
    <row r="41" spans="1:106" ht="15" customHeight="1">
      <c r="A41" s="3">
        <f t="shared" ref="A41:A104" si="45">A40+1</f>
        <v>2</v>
      </c>
      <c r="B41" s="263">
        <v>2</v>
      </c>
      <c r="C41" s="264" t="s">
        <v>132</v>
      </c>
      <c r="D41" s="265" t="s">
        <v>35</v>
      </c>
      <c r="E41" s="266"/>
      <c r="F41" s="41" t="s">
        <v>42</v>
      </c>
      <c r="G41" s="267">
        <f t="shared" si="4"/>
        <v>78</v>
      </c>
      <c r="H41" s="267">
        <f t="shared" si="5"/>
        <v>66</v>
      </c>
      <c r="I41" s="268">
        <f t="shared" si="6"/>
        <v>27506142.120000001</v>
      </c>
      <c r="J41" s="268">
        <f t="shared" si="7"/>
        <v>2</v>
      </c>
      <c r="K41" s="269">
        <f t="shared" si="8"/>
        <v>0.93</v>
      </c>
      <c r="L41" s="270">
        <f t="shared" si="9"/>
        <v>1</v>
      </c>
      <c r="M41" s="271">
        <f t="shared" si="10"/>
        <v>21376392.145576868</v>
      </c>
      <c r="N41" s="271">
        <f t="shared" si="11"/>
        <v>24094609.386887025</v>
      </c>
      <c r="O41" s="271">
        <f t="shared" si="12"/>
        <v>25580712.171600003</v>
      </c>
      <c r="P41" s="271">
        <f t="shared" si="13"/>
        <v>27158474.52427981</v>
      </c>
      <c r="Q41" s="272">
        <f t="shared" si="14"/>
        <v>25580712.171600003</v>
      </c>
      <c r="R41" s="271">
        <f t="shared" si="14"/>
        <v>27158474.52427981</v>
      </c>
      <c r="S41" s="271">
        <f t="shared" si="15"/>
        <v>28833549.806515098</v>
      </c>
      <c r="T41" s="271"/>
      <c r="U41" s="271">
        <f t="shared" si="16"/>
        <v>1410841881.6080732</v>
      </c>
      <c r="V41" s="271">
        <f t="shared" si="17"/>
        <v>1590244219.5345438</v>
      </c>
      <c r="W41" s="271">
        <f t="shared" si="18"/>
        <v>1688327003.3256001</v>
      </c>
      <c r="X41" s="272">
        <f t="shared" si="19"/>
        <v>1792459318.6024675</v>
      </c>
      <c r="Y41" s="272">
        <f t="shared" si="20"/>
        <v>1688327003.3256001</v>
      </c>
      <c r="Z41" s="271">
        <f t="shared" si="21"/>
        <v>1792459318.6024675</v>
      </c>
      <c r="AA41" s="271">
        <f t="shared" si="22"/>
        <v>1903014287.2299964</v>
      </c>
      <c r="AB41" s="271"/>
      <c r="AC41" s="33" t="str">
        <f t="shared" si="23"/>
        <v>BERTAHAP</v>
      </c>
      <c r="AD41" s="273">
        <f t="shared" si="24"/>
        <v>0</v>
      </c>
      <c r="AE41" s="274">
        <v>2</v>
      </c>
      <c r="AF41" s="275"/>
      <c r="AG41" s="271" t="str">
        <f t="shared" si="25"/>
        <v>KR</v>
      </c>
      <c r="AH41" s="275">
        <f t="shared" si="26"/>
        <v>1551927000</v>
      </c>
      <c r="AI41" s="275">
        <f t="shared" si="26"/>
        <v>1749269000</v>
      </c>
      <c r="AJ41" s="275">
        <f t="shared" si="26"/>
        <v>1857160000</v>
      </c>
      <c r="AK41" s="276">
        <f t="shared" si="26"/>
        <v>1971706000</v>
      </c>
      <c r="AL41" s="276">
        <f t="shared" si="26"/>
        <v>1857160000</v>
      </c>
      <c r="AM41" s="275">
        <f t="shared" si="26"/>
        <v>1971706000</v>
      </c>
      <c r="AN41" s="275">
        <f t="shared" si="26"/>
        <v>2093316000</v>
      </c>
      <c r="AO41" s="275">
        <f t="shared" ref="AO41:AO104" si="46">AK41*$AO$38</f>
        <v>2093316460.0866098</v>
      </c>
      <c r="AP41" s="52">
        <f t="shared" ref="AP41:AQ104" si="47">ROUNDUP(AJ41+(AJ41*6%),-3)</f>
        <v>1968590000</v>
      </c>
      <c r="AQ41" s="43">
        <f t="shared" si="47"/>
        <v>2090009000</v>
      </c>
      <c r="AR41" s="63">
        <f t="shared" si="27"/>
        <v>1771731000</v>
      </c>
      <c r="AS41" s="63">
        <f t="shared" si="28"/>
        <v>29528850</v>
      </c>
      <c r="AT41" s="351">
        <f t="shared" si="29"/>
        <v>36969487.5</v>
      </c>
      <c r="AU41" s="141">
        <f t="shared" si="30"/>
        <v>20900090</v>
      </c>
      <c r="AV41" s="5">
        <f t="shared" si="31"/>
        <v>29528850</v>
      </c>
      <c r="AW41" s="5">
        <f t="shared" si="32"/>
        <v>46429000</v>
      </c>
      <c r="AX41" s="280">
        <f t="shared" ref="AX41:AX104" si="48">AQ41*$AX$38</f>
        <v>2218915725.229867</v>
      </c>
      <c r="AY41" s="127">
        <f>AQ41*$AY$39</f>
        <v>2218915725.229867</v>
      </c>
      <c r="AZ41" s="234"/>
      <c r="BA41" s="234"/>
      <c r="BB41" s="234"/>
      <c r="BC41" s="25"/>
      <c r="BD41" s="234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34"/>
      <c r="BP41" s="234"/>
      <c r="BQ41" s="234"/>
      <c r="BR41" s="234"/>
      <c r="BS41" s="234"/>
      <c r="BV41" s="56">
        <f t="shared" si="33"/>
        <v>-1767269.6312099956</v>
      </c>
      <c r="BW41" s="137">
        <f>O41</f>
        <v>25580712.171600003</v>
      </c>
      <c r="BX41" s="126">
        <v>2</v>
      </c>
      <c r="BY41" s="122" t="s">
        <v>133</v>
      </c>
      <c r="BZ41" s="122" t="str">
        <f t="shared" si="34"/>
        <v>1BR-6</v>
      </c>
      <c r="CA41" s="123" t="str">
        <f t="shared" si="35"/>
        <v>06</v>
      </c>
      <c r="CB41" s="124">
        <f t="shared" si="36"/>
        <v>78</v>
      </c>
      <c r="CC41" s="124">
        <f t="shared" si="36"/>
        <v>66</v>
      </c>
      <c r="CD41" s="125">
        <f t="shared" si="37"/>
        <v>25580712.171600003</v>
      </c>
      <c r="CE41" s="125">
        <f t="shared" si="38"/>
        <v>1551927000</v>
      </c>
      <c r="CF41" s="125">
        <f t="shared" si="38"/>
        <v>1749269000</v>
      </c>
      <c r="CG41" s="125">
        <f t="shared" si="38"/>
        <v>1857160000</v>
      </c>
      <c r="CH41" s="125">
        <f t="shared" si="38"/>
        <v>1971706000</v>
      </c>
      <c r="CI41" s="125">
        <f t="shared" si="39"/>
        <v>2093316000</v>
      </c>
      <c r="CJ41" s="2">
        <v>14</v>
      </c>
      <c r="CV41" s="63">
        <f t="shared" si="40"/>
        <v>1881008100</v>
      </c>
      <c r="CW41" s="44">
        <f t="shared" si="41"/>
        <v>20900090</v>
      </c>
      <c r="CZ41" s="56">
        <f t="shared" si="42"/>
        <v>1671444000</v>
      </c>
      <c r="DA41" s="44">
        <f t="shared" si="43"/>
        <v>27857400</v>
      </c>
      <c r="DB41" s="49">
        <f t="shared" si="44"/>
        <v>46429000</v>
      </c>
    </row>
    <row r="42" spans="1:106">
      <c r="A42" s="3">
        <f t="shared" si="45"/>
        <v>3</v>
      </c>
      <c r="B42" s="263">
        <v>3</v>
      </c>
      <c r="C42" s="264" t="s">
        <v>132</v>
      </c>
      <c r="D42" s="265" t="s">
        <v>41</v>
      </c>
      <c r="E42" s="266"/>
      <c r="F42" s="41" t="s">
        <v>45</v>
      </c>
      <c r="G42" s="267">
        <f t="shared" si="4"/>
        <v>60</v>
      </c>
      <c r="H42" s="267">
        <f t="shared" si="5"/>
        <v>52</v>
      </c>
      <c r="I42" s="268">
        <f t="shared" si="6"/>
        <v>27506142.120000001</v>
      </c>
      <c r="J42" s="268">
        <f t="shared" si="7"/>
        <v>2</v>
      </c>
      <c r="K42" s="269">
        <f t="shared" si="8"/>
        <v>0.93</v>
      </c>
      <c r="L42" s="270">
        <f t="shared" si="9"/>
        <v>1</v>
      </c>
      <c r="M42" s="271">
        <f t="shared" si="10"/>
        <v>21376392.145576868</v>
      </c>
      <c r="N42" s="271">
        <f t="shared" si="11"/>
        <v>24094609.386887025</v>
      </c>
      <c r="O42" s="271">
        <f t="shared" si="12"/>
        <v>25580712.171600003</v>
      </c>
      <c r="P42" s="271">
        <f t="shared" si="13"/>
        <v>27158474.52427981</v>
      </c>
      <c r="Q42" s="272">
        <f t="shared" si="14"/>
        <v>25580712.171600003</v>
      </c>
      <c r="R42" s="271">
        <f t="shared" si="14"/>
        <v>27158474.52427981</v>
      </c>
      <c r="S42" s="271">
        <f t="shared" si="15"/>
        <v>28833549.806515098</v>
      </c>
      <c r="T42" s="271"/>
      <c r="U42" s="271">
        <f t="shared" si="16"/>
        <v>1111572391.5699971</v>
      </c>
      <c r="V42" s="271">
        <f t="shared" si="17"/>
        <v>1252919688.1181252</v>
      </c>
      <c r="W42" s="271">
        <f t="shared" si="18"/>
        <v>1330197032.9232001</v>
      </c>
      <c r="X42" s="272">
        <f t="shared" si="19"/>
        <v>1412240675.2625501</v>
      </c>
      <c r="Y42" s="272">
        <f t="shared" si="20"/>
        <v>1330197032.9232001</v>
      </c>
      <c r="Z42" s="271">
        <f t="shared" si="21"/>
        <v>1412240675.2625501</v>
      </c>
      <c r="AA42" s="271">
        <f t="shared" si="22"/>
        <v>1499344589.9387851</v>
      </c>
      <c r="AB42" s="271"/>
      <c r="AC42" s="33" t="str">
        <f t="shared" si="23"/>
        <v>BERTAHAP</v>
      </c>
      <c r="AD42" s="273">
        <f t="shared" si="24"/>
        <v>0</v>
      </c>
      <c r="AE42" s="274">
        <v>2</v>
      </c>
      <c r="AF42" s="275"/>
      <c r="AG42" s="271" t="str">
        <f t="shared" si="25"/>
        <v>KR</v>
      </c>
      <c r="AH42" s="275">
        <f t="shared" si="26"/>
        <v>1222730000</v>
      </c>
      <c r="AI42" s="275">
        <f t="shared" si="26"/>
        <v>1378212000</v>
      </c>
      <c r="AJ42" s="275">
        <f t="shared" si="26"/>
        <v>1463217000</v>
      </c>
      <c r="AK42" s="276">
        <f t="shared" si="26"/>
        <v>1553465000</v>
      </c>
      <c r="AL42" s="276">
        <f t="shared" si="26"/>
        <v>1463217000</v>
      </c>
      <c r="AM42" s="275">
        <f t="shared" si="26"/>
        <v>1553465000</v>
      </c>
      <c r="AN42" s="275">
        <f t="shared" si="26"/>
        <v>1649280000</v>
      </c>
      <c r="AO42" s="275">
        <f t="shared" si="46"/>
        <v>1649279281.327158</v>
      </c>
      <c r="AP42" s="52">
        <f t="shared" si="47"/>
        <v>1551011000</v>
      </c>
      <c r="AQ42" s="43">
        <f t="shared" si="47"/>
        <v>1646673000</v>
      </c>
      <c r="AR42" s="63">
        <f t="shared" si="27"/>
        <v>1395909900</v>
      </c>
      <c r="AS42" s="63">
        <f t="shared" si="28"/>
        <v>23265165</v>
      </c>
      <c r="AT42" s="351">
        <f t="shared" si="29"/>
        <v>29127468.75</v>
      </c>
      <c r="AU42" s="141">
        <f t="shared" si="30"/>
        <v>16466730</v>
      </c>
      <c r="AV42" s="5">
        <f t="shared" si="31"/>
        <v>23265165</v>
      </c>
      <c r="AW42" s="5">
        <f t="shared" si="32"/>
        <v>36580425</v>
      </c>
      <c r="AX42" s="280">
        <f t="shared" si="48"/>
        <v>1748235827.698082</v>
      </c>
      <c r="AY42" s="127">
        <f t="shared" ref="AY42:AY105" si="49">AQ42*$AY$39</f>
        <v>1748235827.698082</v>
      </c>
      <c r="AZ42" s="238"/>
      <c r="BA42" s="238"/>
      <c r="BB42" s="128"/>
      <c r="BC42" s="25"/>
      <c r="BD42" s="238"/>
      <c r="BE42" s="238"/>
      <c r="BF42" s="238"/>
      <c r="BG42" s="238"/>
      <c r="BH42" s="238"/>
      <c r="BI42" s="238"/>
      <c r="BJ42" s="238"/>
      <c r="BK42" s="238"/>
      <c r="BL42" s="238"/>
      <c r="BM42" s="238"/>
      <c r="BN42" s="238"/>
      <c r="BO42" s="238"/>
      <c r="BP42" s="238"/>
      <c r="BQ42" s="238"/>
      <c r="BR42" s="25"/>
      <c r="BS42" s="128"/>
      <c r="BV42" s="56">
        <f t="shared" si="33"/>
        <v>-1767269.6312099956</v>
      </c>
      <c r="BW42" s="136">
        <f>O48</f>
        <v>26680957.856400002</v>
      </c>
      <c r="BX42" s="126"/>
      <c r="BY42" s="122"/>
      <c r="BZ42" s="122" t="str">
        <f t="shared" si="34"/>
        <v>1BR-8</v>
      </c>
      <c r="CA42" s="123" t="str">
        <f t="shared" si="35"/>
        <v>08</v>
      </c>
      <c r="CB42" s="124">
        <f t="shared" si="36"/>
        <v>60</v>
      </c>
      <c r="CC42" s="124">
        <f t="shared" si="36"/>
        <v>52</v>
      </c>
      <c r="CD42" s="125">
        <f t="shared" si="37"/>
        <v>25580712.171600003</v>
      </c>
      <c r="CE42" s="125">
        <f t="shared" si="38"/>
        <v>1222730000</v>
      </c>
      <c r="CF42" s="125">
        <f t="shared" si="38"/>
        <v>1378212000</v>
      </c>
      <c r="CG42" s="125">
        <f t="shared" si="38"/>
        <v>1463217000</v>
      </c>
      <c r="CH42" s="125">
        <f t="shared" si="38"/>
        <v>1553465000</v>
      </c>
      <c r="CI42" s="125">
        <f t="shared" si="39"/>
        <v>1649280000</v>
      </c>
      <c r="CV42" s="63">
        <f t="shared" si="40"/>
        <v>1482005700</v>
      </c>
      <c r="CW42" s="44">
        <f t="shared" si="41"/>
        <v>16466730</v>
      </c>
      <c r="CZ42" s="56">
        <f t="shared" si="42"/>
        <v>1316895300</v>
      </c>
      <c r="DA42" s="44">
        <f t="shared" si="43"/>
        <v>21948255</v>
      </c>
      <c r="DB42" s="49">
        <f t="shared" si="44"/>
        <v>36580425</v>
      </c>
    </row>
    <row r="43" spans="1:106">
      <c r="A43" s="3">
        <f t="shared" si="45"/>
        <v>4</v>
      </c>
      <c r="B43" s="263">
        <v>4</v>
      </c>
      <c r="C43" s="264" t="s">
        <v>132</v>
      </c>
      <c r="D43" s="265">
        <v>10</v>
      </c>
      <c r="E43" s="266"/>
      <c r="F43" s="41" t="s">
        <v>48</v>
      </c>
      <c r="G43" s="267">
        <f t="shared" si="4"/>
        <v>74</v>
      </c>
      <c r="H43" s="267">
        <f t="shared" si="5"/>
        <v>63</v>
      </c>
      <c r="I43" s="268">
        <f t="shared" si="6"/>
        <v>27506142.120000001</v>
      </c>
      <c r="J43" s="268">
        <f t="shared" si="7"/>
        <v>2</v>
      </c>
      <c r="K43" s="269">
        <f t="shared" si="8"/>
        <v>0.93</v>
      </c>
      <c r="L43" s="270">
        <f t="shared" si="9"/>
        <v>1</v>
      </c>
      <c r="M43" s="271">
        <f t="shared" si="10"/>
        <v>21376392.145576868</v>
      </c>
      <c r="N43" s="271">
        <f t="shared" si="11"/>
        <v>24094609.386887025</v>
      </c>
      <c r="O43" s="271">
        <f t="shared" si="12"/>
        <v>25580712.171600003</v>
      </c>
      <c r="P43" s="271">
        <f t="shared" si="13"/>
        <v>27158474.52427981</v>
      </c>
      <c r="Q43" s="272">
        <f t="shared" si="14"/>
        <v>25580712.171600003</v>
      </c>
      <c r="R43" s="271">
        <f t="shared" si="14"/>
        <v>27158474.52427981</v>
      </c>
      <c r="S43" s="271">
        <f t="shared" si="15"/>
        <v>28833549.806515098</v>
      </c>
      <c r="T43" s="271"/>
      <c r="U43" s="271">
        <f t="shared" si="16"/>
        <v>1346712705.1713426</v>
      </c>
      <c r="V43" s="271">
        <f t="shared" si="17"/>
        <v>1517960391.3738825</v>
      </c>
      <c r="W43" s="271">
        <f t="shared" si="18"/>
        <v>1611584866.8108001</v>
      </c>
      <c r="X43" s="272">
        <f t="shared" si="19"/>
        <v>1710983895.029628</v>
      </c>
      <c r="Y43" s="272">
        <f t="shared" si="20"/>
        <v>1611584866.8108001</v>
      </c>
      <c r="Z43" s="271">
        <f t="shared" si="21"/>
        <v>1710983895.029628</v>
      </c>
      <c r="AA43" s="271">
        <f t="shared" si="22"/>
        <v>1816513637.810451</v>
      </c>
      <c r="AB43" s="271"/>
      <c r="AC43" s="33" t="str">
        <f t="shared" si="23"/>
        <v>BERTAHAP</v>
      </c>
      <c r="AD43" s="273">
        <f t="shared" si="24"/>
        <v>0</v>
      </c>
      <c r="AE43" s="274">
        <v>2</v>
      </c>
      <c r="AF43" s="275"/>
      <c r="AG43" s="271" t="str">
        <f t="shared" si="25"/>
        <v>KR</v>
      </c>
      <c r="AH43" s="275">
        <f t="shared" si="26"/>
        <v>1481384000</v>
      </c>
      <c r="AI43" s="275">
        <f t="shared" si="26"/>
        <v>1669757000</v>
      </c>
      <c r="AJ43" s="275">
        <f t="shared" si="26"/>
        <v>1772744000</v>
      </c>
      <c r="AK43" s="276">
        <f t="shared" si="26"/>
        <v>1882083000</v>
      </c>
      <c r="AL43" s="276">
        <f t="shared" si="26"/>
        <v>1772744000</v>
      </c>
      <c r="AM43" s="275">
        <f t="shared" si="26"/>
        <v>1882083000</v>
      </c>
      <c r="AN43" s="275">
        <f t="shared" si="26"/>
        <v>1998166000</v>
      </c>
      <c r="AO43" s="275">
        <f t="shared" si="46"/>
        <v>1998165711.9008548</v>
      </c>
      <c r="AP43" s="52">
        <f t="shared" si="47"/>
        <v>1879109000</v>
      </c>
      <c r="AQ43" s="43">
        <f t="shared" si="47"/>
        <v>1995008000</v>
      </c>
      <c r="AR43" s="63">
        <f t="shared" si="27"/>
        <v>1691198100</v>
      </c>
      <c r="AS43" s="63">
        <f t="shared" si="28"/>
        <v>28186635</v>
      </c>
      <c r="AT43" s="351">
        <f t="shared" si="29"/>
        <v>35289056.25</v>
      </c>
      <c r="AU43" s="141">
        <f t="shared" si="30"/>
        <v>19950080</v>
      </c>
      <c r="AV43" s="5">
        <f t="shared" si="31"/>
        <v>28186635</v>
      </c>
      <c r="AW43" s="5">
        <f t="shared" si="32"/>
        <v>44318600</v>
      </c>
      <c r="AX43" s="280">
        <f t="shared" si="48"/>
        <v>2118055292.1826584</v>
      </c>
      <c r="AY43" s="127">
        <f t="shared" si="49"/>
        <v>2118055292.1826584</v>
      </c>
      <c r="AZ43" s="2"/>
      <c r="BA43" s="2"/>
      <c r="BV43" s="56">
        <f t="shared" si="33"/>
        <v>-1767269.6312099956</v>
      </c>
      <c r="BW43" s="75">
        <f>O58</f>
        <v>26392143.36414</v>
      </c>
      <c r="BX43" s="126"/>
      <c r="BY43" s="122"/>
      <c r="BZ43" s="122" t="str">
        <f t="shared" si="34"/>
        <v>1BR-10</v>
      </c>
      <c r="CA43" s="123">
        <f t="shared" si="35"/>
        <v>10</v>
      </c>
      <c r="CB43" s="124">
        <f t="shared" si="36"/>
        <v>74</v>
      </c>
      <c r="CC43" s="124">
        <f t="shared" si="36"/>
        <v>63</v>
      </c>
      <c r="CD43" s="125">
        <f t="shared" si="37"/>
        <v>25580712.171600003</v>
      </c>
      <c r="CE43" s="125">
        <f t="shared" si="38"/>
        <v>1481384000</v>
      </c>
      <c r="CF43" s="125">
        <f t="shared" si="38"/>
        <v>1669757000</v>
      </c>
      <c r="CG43" s="125">
        <f t="shared" si="38"/>
        <v>1772744000</v>
      </c>
      <c r="CH43" s="125">
        <f t="shared" si="38"/>
        <v>1882083000</v>
      </c>
      <c r="CI43" s="125">
        <f t="shared" si="39"/>
        <v>1998166000</v>
      </c>
      <c r="CV43" s="63">
        <f t="shared" si="40"/>
        <v>1795507200</v>
      </c>
      <c r="CW43" s="44">
        <f t="shared" si="41"/>
        <v>19950080</v>
      </c>
      <c r="CX43" s="36"/>
      <c r="CZ43" s="56">
        <f t="shared" si="42"/>
        <v>1595469600</v>
      </c>
      <c r="DA43" s="44">
        <f t="shared" si="43"/>
        <v>26591160</v>
      </c>
      <c r="DB43" s="49">
        <f t="shared" si="44"/>
        <v>44318600</v>
      </c>
    </row>
    <row r="44" spans="1:106">
      <c r="A44" s="3">
        <f t="shared" si="45"/>
        <v>5</v>
      </c>
      <c r="B44" s="263">
        <v>5</v>
      </c>
      <c r="C44" s="264" t="s">
        <v>132</v>
      </c>
      <c r="D44" s="299">
        <v>12</v>
      </c>
      <c r="E44" s="266"/>
      <c r="F44" s="41" t="s">
        <v>50</v>
      </c>
      <c r="G44" s="267">
        <f t="shared" si="4"/>
        <v>67</v>
      </c>
      <c r="H44" s="267">
        <f t="shared" si="5"/>
        <v>57</v>
      </c>
      <c r="I44" s="268">
        <f t="shared" si="6"/>
        <v>27506142.120000001</v>
      </c>
      <c r="J44" s="268">
        <f t="shared" si="7"/>
        <v>2</v>
      </c>
      <c r="K44" s="269">
        <f t="shared" si="8"/>
        <v>0.93</v>
      </c>
      <c r="L44" s="270">
        <f t="shared" si="9"/>
        <v>1</v>
      </c>
      <c r="M44" s="271">
        <f t="shared" si="10"/>
        <v>21376392.145576868</v>
      </c>
      <c r="N44" s="271">
        <f t="shared" si="11"/>
        <v>24094609.386887025</v>
      </c>
      <c r="O44" s="271">
        <f t="shared" si="12"/>
        <v>25580712.171600003</v>
      </c>
      <c r="P44" s="271">
        <f t="shared" si="13"/>
        <v>27158474.52427981</v>
      </c>
      <c r="Q44" s="272">
        <f t="shared" si="14"/>
        <v>25580712.171600003</v>
      </c>
      <c r="R44" s="271">
        <f t="shared" si="14"/>
        <v>27158474.52427981</v>
      </c>
      <c r="S44" s="271">
        <f t="shared" si="15"/>
        <v>28833549.806515098</v>
      </c>
      <c r="T44" s="271"/>
      <c r="U44" s="271">
        <f t="shared" si="16"/>
        <v>1218454352.2978816</v>
      </c>
      <c r="V44" s="271">
        <f t="shared" si="17"/>
        <v>1373392735.0525603</v>
      </c>
      <c r="W44" s="271">
        <f t="shared" si="18"/>
        <v>1458100593.7812002</v>
      </c>
      <c r="X44" s="272">
        <f t="shared" si="19"/>
        <v>1548033047.8839493</v>
      </c>
      <c r="Y44" s="272">
        <f t="shared" si="20"/>
        <v>1458100593.7812002</v>
      </c>
      <c r="Z44" s="271">
        <f t="shared" si="21"/>
        <v>1548033047.8839493</v>
      </c>
      <c r="AA44" s="271">
        <f t="shared" si="22"/>
        <v>1643512338.9713607</v>
      </c>
      <c r="AB44" s="271"/>
      <c r="AC44" s="33" t="str">
        <f t="shared" si="23"/>
        <v>BERTAHAP</v>
      </c>
      <c r="AD44" s="273">
        <f t="shared" si="24"/>
        <v>0</v>
      </c>
      <c r="AE44" s="274">
        <v>2</v>
      </c>
      <c r="AF44" s="275"/>
      <c r="AG44" s="271" t="str">
        <f t="shared" si="25"/>
        <v>KR</v>
      </c>
      <c r="AH44" s="275">
        <f t="shared" si="26"/>
        <v>1340300000</v>
      </c>
      <c r="AI44" s="275">
        <f t="shared" si="26"/>
        <v>1510733000</v>
      </c>
      <c r="AJ44" s="275">
        <f t="shared" si="26"/>
        <v>1603911000</v>
      </c>
      <c r="AK44" s="276">
        <f t="shared" si="26"/>
        <v>1702837000</v>
      </c>
      <c r="AL44" s="276">
        <f t="shared" si="26"/>
        <v>1603911000</v>
      </c>
      <c r="AM44" s="275">
        <f t="shared" si="26"/>
        <v>1702837000</v>
      </c>
      <c r="AN44" s="275">
        <f t="shared" si="26"/>
        <v>1807864000</v>
      </c>
      <c r="AO44" s="275">
        <f t="shared" si="46"/>
        <v>1807864215.5293448</v>
      </c>
      <c r="AP44" s="52">
        <f t="shared" si="47"/>
        <v>1700146000</v>
      </c>
      <c r="AQ44" s="43">
        <f t="shared" si="47"/>
        <v>1805008000</v>
      </c>
      <c r="AR44" s="63">
        <f t="shared" si="27"/>
        <v>1530131400</v>
      </c>
      <c r="AS44" s="63">
        <f t="shared" si="28"/>
        <v>25502190</v>
      </c>
      <c r="AT44" s="351">
        <f t="shared" si="29"/>
        <v>31928193.75</v>
      </c>
      <c r="AU44" s="141">
        <f t="shared" si="30"/>
        <v>18050080</v>
      </c>
      <c r="AV44" s="5">
        <f t="shared" si="31"/>
        <v>25502190</v>
      </c>
      <c r="AW44" s="5">
        <f t="shared" si="32"/>
        <v>40097775</v>
      </c>
      <c r="AX44" s="280">
        <f t="shared" si="48"/>
        <v>1916336549.4434288</v>
      </c>
      <c r="AY44" s="127">
        <f t="shared" si="49"/>
        <v>1916336549.4434288</v>
      </c>
      <c r="AZ44" s="2"/>
      <c r="BA44" s="56"/>
      <c r="BV44" s="56">
        <f t="shared" si="33"/>
        <v>-1767269.6312099956</v>
      </c>
      <c r="BW44" s="139">
        <f>O59</f>
        <v>25836519.293316003</v>
      </c>
      <c r="BX44" s="126"/>
      <c r="BY44" s="122"/>
      <c r="BZ44" s="122" t="str">
        <f t="shared" si="34"/>
        <v>1BR-12</v>
      </c>
      <c r="CA44" s="123">
        <f t="shared" si="35"/>
        <v>12</v>
      </c>
      <c r="CB44" s="124">
        <f t="shared" si="36"/>
        <v>67</v>
      </c>
      <c r="CC44" s="124">
        <f t="shared" si="36"/>
        <v>57</v>
      </c>
      <c r="CD44" s="125">
        <f t="shared" si="37"/>
        <v>25580712.171600003</v>
      </c>
      <c r="CE44" s="125">
        <f t="shared" si="38"/>
        <v>1340300000</v>
      </c>
      <c r="CF44" s="125">
        <f t="shared" si="38"/>
        <v>1510733000</v>
      </c>
      <c r="CG44" s="125">
        <f t="shared" si="38"/>
        <v>1603911000</v>
      </c>
      <c r="CH44" s="125">
        <f t="shared" si="38"/>
        <v>1702837000</v>
      </c>
      <c r="CI44" s="125">
        <f t="shared" si="39"/>
        <v>1807864000</v>
      </c>
      <c r="CV44" s="63">
        <f t="shared" si="40"/>
        <v>1624507200</v>
      </c>
      <c r="CW44" s="44">
        <f t="shared" si="41"/>
        <v>18050080</v>
      </c>
      <c r="CZ44" s="56">
        <f t="shared" si="42"/>
        <v>1443519900</v>
      </c>
      <c r="DA44" s="44">
        <f t="shared" si="43"/>
        <v>24058665</v>
      </c>
      <c r="DB44" s="49">
        <f t="shared" si="44"/>
        <v>40097775</v>
      </c>
    </row>
    <row r="45" spans="1:106">
      <c r="A45" s="3">
        <f t="shared" si="45"/>
        <v>6</v>
      </c>
      <c r="B45" s="263">
        <v>6</v>
      </c>
      <c r="C45" s="264" t="s">
        <v>132</v>
      </c>
      <c r="D45" s="265">
        <v>16</v>
      </c>
      <c r="E45" s="266"/>
      <c r="F45" s="41" t="s">
        <v>52</v>
      </c>
      <c r="G45" s="267">
        <f t="shared" si="4"/>
        <v>71</v>
      </c>
      <c r="H45" s="267">
        <f t="shared" si="5"/>
        <v>63</v>
      </c>
      <c r="I45" s="268">
        <f t="shared" si="6"/>
        <v>27506142.120000001</v>
      </c>
      <c r="J45" s="268">
        <f t="shared" si="7"/>
        <v>2</v>
      </c>
      <c r="K45" s="269">
        <f t="shared" si="8"/>
        <v>0.93</v>
      </c>
      <c r="L45" s="270">
        <f t="shared" si="9"/>
        <v>1</v>
      </c>
      <c r="M45" s="271">
        <f t="shared" si="10"/>
        <v>21376392.145576868</v>
      </c>
      <c r="N45" s="271">
        <f t="shared" si="11"/>
        <v>24094609.386887025</v>
      </c>
      <c r="O45" s="271">
        <f t="shared" si="12"/>
        <v>25580712.171600003</v>
      </c>
      <c r="P45" s="271">
        <f t="shared" si="13"/>
        <v>27158474.52427981</v>
      </c>
      <c r="Q45" s="272">
        <f t="shared" si="14"/>
        <v>25580712.171600003</v>
      </c>
      <c r="R45" s="271">
        <f t="shared" si="14"/>
        <v>27158474.52427981</v>
      </c>
      <c r="S45" s="271">
        <f t="shared" si="15"/>
        <v>28833549.806515098</v>
      </c>
      <c r="T45" s="271"/>
      <c r="U45" s="271">
        <f t="shared" si="16"/>
        <v>1346712705.1713426</v>
      </c>
      <c r="V45" s="271">
        <f t="shared" si="17"/>
        <v>1517960391.3738825</v>
      </c>
      <c r="W45" s="271">
        <f t="shared" si="18"/>
        <v>1611584866.8108001</v>
      </c>
      <c r="X45" s="272">
        <f t="shared" si="19"/>
        <v>1710983895.029628</v>
      </c>
      <c r="Y45" s="272">
        <f t="shared" si="20"/>
        <v>1611584866.8108001</v>
      </c>
      <c r="Z45" s="271">
        <f t="shared" si="21"/>
        <v>1710983895.029628</v>
      </c>
      <c r="AA45" s="271">
        <f t="shared" si="22"/>
        <v>1816513637.810451</v>
      </c>
      <c r="AB45" s="271"/>
      <c r="AC45" s="33" t="str">
        <f t="shared" si="23"/>
        <v>BERTAHAP</v>
      </c>
      <c r="AD45" s="273">
        <f t="shared" si="24"/>
        <v>0</v>
      </c>
      <c r="AE45" s="274">
        <v>2</v>
      </c>
      <c r="AF45" s="275"/>
      <c r="AG45" s="271" t="str">
        <f t="shared" si="25"/>
        <v>KR</v>
      </c>
      <c r="AH45" s="275">
        <f t="shared" si="26"/>
        <v>1481384000</v>
      </c>
      <c r="AI45" s="275">
        <f t="shared" si="26"/>
        <v>1669757000</v>
      </c>
      <c r="AJ45" s="275">
        <f t="shared" si="26"/>
        <v>1772744000</v>
      </c>
      <c r="AK45" s="276">
        <f t="shared" si="26"/>
        <v>1882083000</v>
      </c>
      <c r="AL45" s="276">
        <f t="shared" si="26"/>
        <v>1772744000</v>
      </c>
      <c r="AM45" s="275">
        <f t="shared" si="26"/>
        <v>1882083000</v>
      </c>
      <c r="AN45" s="275">
        <f t="shared" si="26"/>
        <v>1998166000</v>
      </c>
      <c r="AO45" s="275">
        <f t="shared" si="46"/>
        <v>1998165711.9008548</v>
      </c>
      <c r="AP45" s="52">
        <f t="shared" si="47"/>
        <v>1879109000</v>
      </c>
      <c r="AQ45" s="43">
        <f t="shared" si="47"/>
        <v>1995008000</v>
      </c>
      <c r="AR45" s="63">
        <f t="shared" si="27"/>
        <v>1691198100</v>
      </c>
      <c r="AS45" s="63">
        <f t="shared" si="28"/>
        <v>28186635</v>
      </c>
      <c r="AT45" s="351">
        <f t="shared" si="29"/>
        <v>35289056.25</v>
      </c>
      <c r="AU45" s="141">
        <f t="shared" si="30"/>
        <v>19950080</v>
      </c>
      <c r="AV45" s="5">
        <f t="shared" si="31"/>
        <v>28186635</v>
      </c>
      <c r="AW45" s="5">
        <f t="shared" si="32"/>
        <v>44318600</v>
      </c>
      <c r="AX45" s="280">
        <f t="shared" si="48"/>
        <v>2118055292.1826584</v>
      </c>
      <c r="AY45" s="127">
        <f t="shared" si="49"/>
        <v>2118055292.1826584</v>
      </c>
      <c r="AZ45" s="234"/>
      <c r="BA45" s="234"/>
      <c r="BV45" s="56">
        <f t="shared" si="33"/>
        <v>-1767269.6312099956</v>
      </c>
      <c r="BW45" s="138">
        <f>O62</f>
        <v>25836519.293316003</v>
      </c>
      <c r="BX45" s="126"/>
      <c r="BY45" s="122"/>
      <c r="BZ45" s="122" t="str">
        <f t="shared" si="34"/>
        <v>1BR-16</v>
      </c>
      <c r="CA45" s="123">
        <f t="shared" si="35"/>
        <v>16</v>
      </c>
      <c r="CB45" s="124">
        <f t="shared" si="36"/>
        <v>71</v>
      </c>
      <c r="CC45" s="124">
        <f t="shared" si="36"/>
        <v>63</v>
      </c>
      <c r="CD45" s="125">
        <f t="shared" si="37"/>
        <v>25580712.171600003</v>
      </c>
      <c r="CE45" s="125">
        <f t="shared" si="38"/>
        <v>1481384000</v>
      </c>
      <c r="CF45" s="125">
        <f t="shared" si="38"/>
        <v>1669757000</v>
      </c>
      <c r="CG45" s="125">
        <f t="shared" si="38"/>
        <v>1772744000</v>
      </c>
      <c r="CH45" s="125">
        <f t="shared" si="38"/>
        <v>1882083000</v>
      </c>
      <c r="CI45" s="125">
        <f t="shared" si="39"/>
        <v>1998166000</v>
      </c>
      <c r="CV45" s="63">
        <f t="shared" si="40"/>
        <v>1795507200</v>
      </c>
      <c r="CW45" s="44">
        <f t="shared" si="41"/>
        <v>19950080</v>
      </c>
      <c r="CZ45" s="56">
        <f t="shared" si="42"/>
        <v>1595469600</v>
      </c>
      <c r="DA45" s="44">
        <f t="shared" si="43"/>
        <v>26591160</v>
      </c>
      <c r="DB45" s="49">
        <f t="shared" si="44"/>
        <v>44318600</v>
      </c>
    </row>
    <row r="46" spans="1:106">
      <c r="A46" s="3">
        <f t="shared" si="45"/>
        <v>7</v>
      </c>
      <c r="B46" s="263">
        <v>7</v>
      </c>
      <c r="C46" s="264" t="s">
        <v>132</v>
      </c>
      <c r="D46" s="299">
        <v>18</v>
      </c>
      <c r="E46" s="266"/>
      <c r="F46" s="41" t="s">
        <v>54</v>
      </c>
      <c r="G46" s="267">
        <f t="shared" si="4"/>
        <v>97</v>
      </c>
      <c r="H46" s="267">
        <f t="shared" si="5"/>
        <v>85</v>
      </c>
      <c r="I46" s="268">
        <f t="shared" si="6"/>
        <v>27506142.120000001</v>
      </c>
      <c r="J46" s="268">
        <f t="shared" si="7"/>
        <v>2</v>
      </c>
      <c r="K46" s="269">
        <f t="shared" si="8"/>
        <v>0.93</v>
      </c>
      <c r="L46" s="270">
        <f t="shared" si="9"/>
        <v>1</v>
      </c>
      <c r="M46" s="271">
        <f t="shared" si="10"/>
        <v>21376392.145576868</v>
      </c>
      <c r="N46" s="271">
        <f t="shared" si="11"/>
        <v>24094609.386887025</v>
      </c>
      <c r="O46" s="271">
        <f t="shared" si="12"/>
        <v>25580712.171600003</v>
      </c>
      <c r="P46" s="271">
        <f t="shared" si="13"/>
        <v>27158474.52427981</v>
      </c>
      <c r="Q46" s="272">
        <f t="shared" si="14"/>
        <v>25580712.171600003</v>
      </c>
      <c r="R46" s="271">
        <f t="shared" si="14"/>
        <v>27158474.52427981</v>
      </c>
      <c r="S46" s="271">
        <f t="shared" si="15"/>
        <v>28833549.806515098</v>
      </c>
      <c r="T46" s="271"/>
      <c r="U46" s="271">
        <f t="shared" si="16"/>
        <v>1816993332.3740337</v>
      </c>
      <c r="V46" s="271">
        <f t="shared" si="17"/>
        <v>2048041797.8853972</v>
      </c>
      <c r="W46" s="271">
        <f t="shared" si="18"/>
        <v>2174360534.5860004</v>
      </c>
      <c r="X46" s="272">
        <f t="shared" si="19"/>
        <v>2308470334.5637841</v>
      </c>
      <c r="Y46" s="272">
        <f t="shared" si="20"/>
        <v>2174360534.5860004</v>
      </c>
      <c r="Z46" s="271">
        <f t="shared" si="21"/>
        <v>2308470334.5637841</v>
      </c>
      <c r="AA46" s="271">
        <f t="shared" si="22"/>
        <v>2450851733.5537834</v>
      </c>
      <c r="AB46" s="271"/>
      <c r="AC46" s="33" t="str">
        <f t="shared" si="23"/>
        <v>BERTAHAP</v>
      </c>
      <c r="AD46" s="273">
        <f t="shared" si="24"/>
        <v>0</v>
      </c>
      <c r="AE46" s="274">
        <v>2</v>
      </c>
      <c r="AF46" s="275"/>
      <c r="AG46" s="271" t="str">
        <f t="shared" si="25"/>
        <v>KR</v>
      </c>
      <c r="AH46" s="275">
        <f t="shared" si="26"/>
        <v>1998693000</v>
      </c>
      <c r="AI46" s="275">
        <f t="shared" si="26"/>
        <v>2252846000</v>
      </c>
      <c r="AJ46" s="275">
        <f t="shared" si="26"/>
        <v>2391797000</v>
      </c>
      <c r="AK46" s="276">
        <f t="shared" si="26"/>
        <v>2539318000</v>
      </c>
      <c r="AL46" s="276">
        <f t="shared" si="26"/>
        <v>2391797000</v>
      </c>
      <c r="AM46" s="275">
        <f t="shared" si="26"/>
        <v>2539318000</v>
      </c>
      <c r="AN46" s="275">
        <f t="shared" si="26"/>
        <v>2695937000</v>
      </c>
      <c r="AO46" s="275">
        <f t="shared" si="46"/>
        <v>2695937511.3704629</v>
      </c>
      <c r="AP46" s="52">
        <f t="shared" si="47"/>
        <v>2535305000</v>
      </c>
      <c r="AQ46" s="43">
        <f t="shared" si="47"/>
        <v>2691678000</v>
      </c>
      <c r="AR46" s="63">
        <f t="shared" si="27"/>
        <v>2281774500</v>
      </c>
      <c r="AS46" s="63">
        <f t="shared" si="28"/>
        <v>38029575</v>
      </c>
      <c r="AT46" s="351">
        <f t="shared" si="29"/>
        <v>47612212.5</v>
      </c>
      <c r="AU46" s="141">
        <f t="shared" si="30"/>
        <v>26916780</v>
      </c>
      <c r="AV46" s="5">
        <f t="shared" si="31"/>
        <v>38029575</v>
      </c>
      <c r="AW46" s="5">
        <f t="shared" si="32"/>
        <v>59794925</v>
      </c>
      <c r="AX46" s="280">
        <f t="shared" si="48"/>
        <v>2857694221.1518121</v>
      </c>
      <c r="AY46" s="127">
        <f t="shared" si="49"/>
        <v>2857694221.1518121</v>
      </c>
      <c r="AZ46" s="130"/>
      <c r="BA46" s="130"/>
      <c r="BS46" s="63"/>
      <c r="BT46" s="6"/>
      <c r="BU46" s="241"/>
      <c r="BV46" s="56">
        <f t="shared" si="33"/>
        <v>-1767269.6312099956</v>
      </c>
      <c r="BW46" s="242">
        <f>O65</f>
        <v>26947767.434964001</v>
      </c>
      <c r="BX46" s="126"/>
      <c r="BY46" s="122"/>
      <c r="BZ46" s="122" t="str">
        <f t="shared" si="34"/>
        <v>2BR-18</v>
      </c>
      <c r="CA46" s="123">
        <f t="shared" si="35"/>
        <v>18</v>
      </c>
      <c r="CB46" s="124">
        <f t="shared" si="36"/>
        <v>97</v>
      </c>
      <c r="CC46" s="124">
        <f t="shared" si="36"/>
        <v>85</v>
      </c>
      <c r="CD46" s="125">
        <f t="shared" si="37"/>
        <v>25580712.171600003</v>
      </c>
      <c r="CE46" s="125">
        <f t="shared" si="38"/>
        <v>1998693000</v>
      </c>
      <c r="CF46" s="125">
        <f t="shared" si="38"/>
        <v>2252846000</v>
      </c>
      <c r="CG46" s="125">
        <f t="shared" si="38"/>
        <v>2391797000</v>
      </c>
      <c r="CH46" s="125">
        <f t="shared" si="38"/>
        <v>2539318000</v>
      </c>
      <c r="CI46" s="125">
        <f t="shared" si="39"/>
        <v>2695937000</v>
      </c>
      <c r="CV46" s="63">
        <f t="shared" si="40"/>
        <v>2422510200</v>
      </c>
      <c r="CW46" s="44">
        <f t="shared" si="41"/>
        <v>26916780</v>
      </c>
      <c r="CZ46" s="56">
        <f t="shared" si="42"/>
        <v>2152617300</v>
      </c>
      <c r="DA46" s="44">
        <f t="shared" si="43"/>
        <v>35876955</v>
      </c>
      <c r="DB46" s="49">
        <f t="shared" si="44"/>
        <v>59794925</v>
      </c>
    </row>
    <row r="47" spans="1:106">
      <c r="A47" s="3">
        <f t="shared" si="45"/>
        <v>8</v>
      </c>
      <c r="B47" s="263">
        <v>8</v>
      </c>
      <c r="C47" s="264" t="s">
        <v>132</v>
      </c>
      <c r="D47" s="299">
        <v>20</v>
      </c>
      <c r="E47" s="266"/>
      <c r="F47" s="41" t="s">
        <v>70</v>
      </c>
      <c r="G47" s="267">
        <f t="shared" si="4"/>
        <v>60</v>
      </c>
      <c r="H47" s="267">
        <f t="shared" si="5"/>
        <v>51</v>
      </c>
      <c r="I47" s="268">
        <f t="shared" si="6"/>
        <v>27506142.120000001</v>
      </c>
      <c r="J47" s="268">
        <f t="shared" si="7"/>
        <v>2</v>
      </c>
      <c r="K47" s="269">
        <f t="shared" si="8"/>
        <v>0.93</v>
      </c>
      <c r="L47" s="270">
        <f t="shared" si="9"/>
        <v>1</v>
      </c>
      <c r="M47" s="271">
        <f t="shared" si="10"/>
        <v>21376392.145576868</v>
      </c>
      <c r="N47" s="271">
        <f t="shared" si="11"/>
        <v>24094609.386887025</v>
      </c>
      <c r="O47" s="271">
        <f t="shared" si="12"/>
        <v>25580712.171600003</v>
      </c>
      <c r="P47" s="271">
        <f t="shared" si="13"/>
        <v>27158474.52427981</v>
      </c>
      <c r="Q47" s="272">
        <f t="shared" si="14"/>
        <v>25580712.171600003</v>
      </c>
      <c r="R47" s="271">
        <f t="shared" si="14"/>
        <v>27158474.52427981</v>
      </c>
      <c r="S47" s="271">
        <f t="shared" si="15"/>
        <v>28833549.806515098</v>
      </c>
      <c r="T47" s="271"/>
      <c r="U47" s="271">
        <f t="shared" si="16"/>
        <v>1090195999.4244204</v>
      </c>
      <c r="V47" s="271">
        <f t="shared" si="17"/>
        <v>1228825078.7312384</v>
      </c>
      <c r="W47" s="271">
        <f t="shared" si="18"/>
        <v>1304616320.7516</v>
      </c>
      <c r="X47" s="272">
        <f t="shared" si="19"/>
        <v>1385082200.7382703</v>
      </c>
      <c r="Y47" s="272">
        <f t="shared" si="20"/>
        <v>1304616320.7516</v>
      </c>
      <c r="Z47" s="271">
        <f t="shared" si="21"/>
        <v>1385082200.7382703</v>
      </c>
      <c r="AA47" s="271">
        <f t="shared" si="22"/>
        <v>1470511040.1322699</v>
      </c>
      <c r="AB47" s="271"/>
      <c r="AC47" s="33" t="str">
        <f t="shared" si="23"/>
        <v>BERTAHAP</v>
      </c>
      <c r="AD47" s="273">
        <f t="shared" si="24"/>
        <v>0</v>
      </c>
      <c r="AE47" s="274">
        <v>2</v>
      </c>
      <c r="AF47" s="275"/>
      <c r="AG47" s="271" t="str">
        <f t="shared" si="25"/>
        <v>KR</v>
      </c>
      <c r="AH47" s="275">
        <f t="shared" si="26"/>
        <v>1199216000</v>
      </c>
      <c r="AI47" s="275">
        <f t="shared" si="26"/>
        <v>1351708000</v>
      </c>
      <c r="AJ47" s="275">
        <f t="shared" si="26"/>
        <v>1435078000</v>
      </c>
      <c r="AK47" s="276">
        <f t="shared" si="26"/>
        <v>1523591000</v>
      </c>
      <c r="AL47" s="276">
        <f t="shared" si="26"/>
        <v>1435078000</v>
      </c>
      <c r="AM47" s="275">
        <f t="shared" si="26"/>
        <v>1523591000</v>
      </c>
      <c r="AN47" s="275">
        <f t="shared" si="26"/>
        <v>1617563000</v>
      </c>
      <c r="AO47" s="275">
        <f t="shared" si="46"/>
        <v>1617562719.157835</v>
      </c>
      <c r="AP47" s="52">
        <f t="shared" si="47"/>
        <v>1521183000</v>
      </c>
      <c r="AQ47" s="43">
        <f t="shared" si="47"/>
        <v>1615007000</v>
      </c>
      <c r="AR47" s="63">
        <f t="shared" si="27"/>
        <v>1369064700</v>
      </c>
      <c r="AS47" s="63">
        <f t="shared" si="28"/>
        <v>22817745</v>
      </c>
      <c r="AT47" s="351">
        <f t="shared" si="29"/>
        <v>28567331.25</v>
      </c>
      <c r="AU47" s="141">
        <f t="shared" si="30"/>
        <v>16150070</v>
      </c>
      <c r="AV47" s="5">
        <f t="shared" si="31"/>
        <v>22817745</v>
      </c>
      <c r="AW47" s="5">
        <f t="shared" si="32"/>
        <v>35876950</v>
      </c>
      <c r="AX47" s="280">
        <f t="shared" si="48"/>
        <v>1714616745.0266058</v>
      </c>
      <c r="AY47" s="127">
        <f t="shared" si="49"/>
        <v>1714616745.0266058</v>
      </c>
      <c r="AZ47" s="130"/>
      <c r="BA47" s="130"/>
      <c r="BT47" s="6"/>
      <c r="BU47" s="22"/>
      <c r="BV47" s="56">
        <f t="shared" si="33"/>
        <v>-1767269.6312099956</v>
      </c>
      <c r="BW47" s="140">
        <f>O70</f>
        <v>25580712.171600003</v>
      </c>
      <c r="BX47" s="126"/>
      <c r="BY47" s="122"/>
      <c r="BZ47" s="122" t="str">
        <f t="shared" si="34"/>
        <v>1BR-20</v>
      </c>
      <c r="CA47" s="123">
        <f t="shared" si="35"/>
        <v>20</v>
      </c>
      <c r="CB47" s="124">
        <f t="shared" si="36"/>
        <v>60</v>
      </c>
      <c r="CC47" s="124">
        <f t="shared" si="36"/>
        <v>51</v>
      </c>
      <c r="CD47" s="125">
        <f t="shared" si="37"/>
        <v>25580712.171600003</v>
      </c>
      <c r="CE47" s="125">
        <f t="shared" si="38"/>
        <v>1199216000</v>
      </c>
      <c r="CF47" s="125">
        <f t="shared" si="38"/>
        <v>1351708000</v>
      </c>
      <c r="CG47" s="125">
        <f t="shared" si="38"/>
        <v>1435078000</v>
      </c>
      <c r="CH47" s="125">
        <f t="shared" si="38"/>
        <v>1523591000</v>
      </c>
      <c r="CI47" s="125">
        <f t="shared" si="39"/>
        <v>1617563000</v>
      </c>
      <c r="CV47" s="63">
        <f t="shared" si="40"/>
        <v>1453506300</v>
      </c>
      <c r="CW47" s="44">
        <f t="shared" si="41"/>
        <v>16150070</v>
      </c>
      <c r="CZ47" s="56">
        <f t="shared" si="42"/>
        <v>1291570200</v>
      </c>
      <c r="DA47" s="44">
        <f t="shared" si="43"/>
        <v>21526170</v>
      </c>
      <c r="DB47" s="49">
        <f t="shared" si="44"/>
        <v>35876950</v>
      </c>
    </row>
    <row r="48" spans="1:106">
      <c r="A48" s="3">
        <f t="shared" si="45"/>
        <v>9</v>
      </c>
      <c r="B48" s="263">
        <v>9</v>
      </c>
      <c r="C48" s="264" t="s">
        <v>132</v>
      </c>
      <c r="D48" s="299">
        <v>22</v>
      </c>
      <c r="E48" s="266"/>
      <c r="F48" s="41" t="s">
        <v>89</v>
      </c>
      <c r="G48" s="267">
        <f t="shared" si="4"/>
        <v>81</v>
      </c>
      <c r="H48" s="267">
        <f t="shared" si="5"/>
        <v>70</v>
      </c>
      <c r="I48" s="268">
        <f t="shared" si="6"/>
        <v>27506142.120000001</v>
      </c>
      <c r="J48" s="268">
        <f t="shared" si="7"/>
        <v>4</v>
      </c>
      <c r="K48" s="269">
        <f t="shared" si="8"/>
        <v>0.97</v>
      </c>
      <c r="L48" s="270">
        <f t="shared" si="9"/>
        <v>1</v>
      </c>
      <c r="M48" s="271">
        <f t="shared" si="10"/>
        <v>22295806.861515656</v>
      </c>
      <c r="N48" s="271">
        <f t="shared" si="11"/>
        <v>25130936.672344532</v>
      </c>
      <c r="O48" s="271">
        <f t="shared" si="12"/>
        <v>26680957.856400002</v>
      </c>
      <c r="P48" s="271">
        <f t="shared" si="13"/>
        <v>28326580.955431629</v>
      </c>
      <c r="Q48" s="272">
        <f t="shared" si="14"/>
        <v>26680957.856400002</v>
      </c>
      <c r="R48" s="271">
        <f t="shared" si="14"/>
        <v>28326580.955431629</v>
      </c>
      <c r="S48" s="271">
        <f t="shared" si="15"/>
        <v>30073702.48636521</v>
      </c>
      <c r="T48" s="271"/>
      <c r="U48" s="271">
        <f t="shared" si="16"/>
        <v>1560706480.3060958</v>
      </c>
      <c r="V48" s="271">
        <f t="shared" si="17"/>
        <v>1759165567.0641172</v>
      </c>
      <c r="W48" s="271">
        <f t="shared" si="18"/>
        <v>1867667049.9480002</v>
      </c>
      <c r="X48" s="272">
        <f t="shared" si="19"/>
        <v>1982860666.880214</v>
      </c>
      <c r="Y48" s="272">
        <f t="shared" si="20"/>
        <v>1867667049.9480002</v>
      </c>
      <c r="Z48" s="271">
        <f t="shared" si="21"/>
        <v>1982860666.880214</v>
      </c>
      <c r="AA48" s="271">
        <f t="shared" si="22"/>
        <v>2105159174.0455647</v>
      </c>
      <c r="AB48" s="271"/>
      <c r="AC48" s="33" t="str">
        <f t="shared" si="23"/>
        <v>BERTAHAP</v>
      </c>
      <c r="AD48" s="273">
        <f t="shared" si="24"/>
        <v>0</v>
      </c>
      <c r="AE48" s="274">
        <v>2</v>
      </c>
      <c r="AF48" s="275"/>
      <c r="AG48" s="271" t="str">
        <f t="shared" si="25"/>
        <v>KR</v>
      </c>
      <c r="AH48" s="275">
        <f t="shared" si="26"/>
        <v>1716778000</v>
      </c>
      <c r="AI48" s="275">
        <f t="shared" si="26"/>
        <v>1935083000</v>
      </c>
      <c r="AJ48" s="275">
        <f t="shared" si="26"/>
        <v>2054434000</v>
      </c>
      <c r="AK48" s="276">
        <f t="shared" si="26"/>
        <v>2181147000</v>
      </c>
      <c r="AL48" s="276">
        <f t="shared" si="26"/>
        <v>2054434000</v>
      </c>
      <c r="AM48" s="275">
        <f t="shared" si="26"/>
        <v>2181147000</v>
      </c>
      <c r="AN48" s="275">
        <f t="shared" si="26"/>
        <v>2315676000</v>
      </c>
      <c r="AO48" s="275">
        <f t="shared" si="46"/>
        <v>2315675317.1966453</v>
      </c>
      <c r="AP48" s="52">
        <f t="shared" si="47"/>
        <v>2177701000</v>
      </c>
      <c r="AQ48" s="43">
        <f t="shared" si="47"/>
        <v>2312016000</v>
      </c>
      <c r="AR48" s="63">
        <f t="shared" si="27"/>
        <v>1959930900</v>
      </c>
      <c r="AS48" s="63">
        <f t="shared" si="28"/>
        <v>32665515</v>
      </c>
      <c r="AT48" s="351">
        <f t="shared" si="29"/>
        <v>40896506.25</v>
      </c>
      <c r="AU48" s="141">
        <f t="shared" si="30"/>
        <v>23120160</v>
      </c>
      <c r="AV48" s="5">
        <f t="shared" si="31"/>
        <v>32665515</v>
      </c>
      <c r="AW48" s="5">
        <f t="shared" si="32"/>
        <v>51360850</v>
      </c>
      <c r="AX48" s="280">
        <f t="shared" si="48"/>
        <v>2454615582.6999097</v>
      </c>
      <c r="AY48" s="127">
        <f t="shared" si="49"/>
        <v>2454615582.6999097</v>
      </c>
      <c r="AZ48" s="130"/>
      <c r="BA48" s="130"/>
      <c r="BV48" s="56">
        <f t="shared" si="33"/>
        <v>-667023.9464099966</v>
      </c>
      <c r="BW48" s="142">
        <f>O109</f>
        <v>25836519.293316003</v>
      </c>
      <c r="BX48" s="126">
        <v>3</v>
      </c>
      <c r="BY48" s="131" t="s">
        <v>148</v>
      </c>
      <c r="BZ48" s="122" t="str">
        <f>F67</f>
        <v>1BR-6</v>
      </c>
      <c r="CA48" s="123" t="str">
        <f>D67</f>
        <v>06</v>
      </c>
      <c r="CB48" s="124">
        <f t="shared" ref="CB48:CC50" si="50">G67</f>
        <v>78</v>
      </c>
      <c r="CC48" s="124">
        <f t="shared" si="50"/>
        <v>66</v>
      </c>
      <c r="CD48" s="125">
        <f>O67</f>
        <v>25580712.171600003</v>
      </c>
      <c r="CE48" s="125">
        <f t="shared" ref="CE48:CH50" si="51">AH67</f>
        <v>1551927000</v>
      </c>
      <c r="CF48" s="125">
        <f t="shared" si="51"/>
        <v>1749269000</v>
      </c>
      <c r="CG48" s="125">
        <f t="shared" si="51"/>
        <v>1857160000</v>
      </c>
      <c r="CH48" s="125">
        <f t="shared" si="51"/>
        <v>1971706000</v>
      </c>
      <c r="CI48" s="125">
        <f>AN67</f>
        <v>2093316000</v>
      </c>
      <c r="CJ48" s="2">
        <v>4</v>
      </c>
      <c r="CV48" s="63">
        <f t="shared" si="40"/>
        <v>2080814400</v>
      </c>
      <c r="CW48" s="44">
        <f t="shared" si="41"/>
        <v>23120160</v>
      </c>
      <c r="CZ48" s="56">
        <f t="shared" si="42"/>
        <v>1848990600</v>
      </c>
      <c r="DA48" s="44">
        <f t="shared" si="43"/>
        <v>30816510</v>
      </c>
      <c r="DB48" s="49">
        <f t="shared" si="44"/>
        <v>51360850</v>
      </c>
    </row>
    <row r="49" spans="1:106">
      <c r="A49" s="3">
        <f t="shared" si="45"/>
        <v>10</v>
      </c>
      <c r="B49" s="263">
        <v>1</v>
      </c>
      <c r="C49" s="264" t="s">
        <v>134</v>
      </c>
      <c r="D49" s="265" t="s">
        <v>24</v>
      </c>
      <c r="E49" s="266"/>
      <c r="F49" s="41" t="s">
        <v>39</v>
      </c>
      <c r="G49" s="267">
        <f t="shared" si="4"/>
        <v>113</v>
      </c>
      <c r="H49" s="267">
        <f t="shared" si="5"/>
        <v>101</v>
      </c>
      <c r="I49" s="268">
        <f t="shared" si="6"/>
        <v>27506142.120000001</v>
      </c>
      <c r="J49" s="268">
        <f t="shared" si="7"/>
        <v>6</v>
      </c>
      <c r="K49" s="269">
        <f t="shared" si="8"/>
        <v>0.95</v>
      </c>
      <c r="L49" s="270">
        <f t="shared" si="9"/>
        <v>1</v>
      </c>
      <c r="M49" s="271">
        <f t="shared" si="10"/>
        <v>21836099.50354626</v>
      </c>
      <c r="N49" s="271">
        <f t="shared" si="11"/>
        <v>24612773.029615775</v>
      </c>
      <c r="O49" s="271">
        <f t="shared" si="12"/>
        <v>26130835.013999999</v>
      </c>
      <c r="P49" s="271">
        <f t="shared" si="13"/>
        <v>27742527.739855718</v>
      </c>
      <c r="Q49" s="272">
        <f t="shared" si="14"/>
        <v>26130835.013999999</v>
      </c>
      <c r="R49" s="271">
        <f t="shared" si="14"/>
        <v>27742527.739855718</v>
      </c>
      <c r="S49" s="271">
        <f t="shared" si="15"/>
        <v>29453626.146440148</v>
      </c>
      <c r="T49" s="271"/>
      <c r="U49" s="271">
        <f t="shared" si="16"/>
        <v>2205446049.8581724</v>
      </c>
      <c r="V49" s="271">
        <f t="shared" si="17"/>
        <v>2485890075.9911933</v>
      </c>
      <c r="W49" s="271">
        <f t="shared" si="18"/>
        <v>2639214336.414</v>
      </c>
      <c r="X49" s="272">
        <f t="shared" si="19"/>
        <v>2801995301.7254276</v>
      </c>
      <c r="Y49" s="272">
        <f t="shared" si="20"/>
        <v>2639214336.414</v>
      </c>
      <c r="Z49" s="271">
        <f t="shared" si="21"/>
        <v>2801995301.7254276</v>
      </c>
      <c r="AA49" s="271">
        <f t="shared" si="22"/>
        <v>2974816240.7904549</v>
      </c>
      <c r="AB49" s="271"/>
      <c r="AC49" s="33" t="str">
        <f t="shared" si="23"/>
        <v>BERTAHAP</v>
      </c>
      <c r="AD49" s="273">
        <f t="shared" si="24"/>
        <v>0</v>
      </c>
      <c r="AE49" s="274">
        <v>2</v>
      </c>
      <c r="AF49" s="275"/>
      <c r="AG49" s="271" t="str">
        <f t="shared" si="25"/>
        <v>KR</v>
      </c>
      <c r="AH49" s="275">
        <f t="shared" si="26"/>
        <v>2425991000</v>
      </c>
      <c r="AI49" s="275">
        <f t="shared" si="26"/>
        <v>2734480000</v>
      </c>
      <c r="AJ49" s="275">
        <f t="shared" si="26"/>
        <v>2903136000</v>
      </c>
      <c r="AK49" s="276">
        <f t="shared" si="26"/>
        <v>3082195000</v>
      </c>
      <c r="AL49" s="276">
        <f t="shared" si="26"/>
        <v>2903136000</v>
      </c>
      <c r="AM49" s="275">
        <f t="shared" si="26"/>
        <v>3082195000</v>
      </c>
      <c r="AN49" s="275">
        <f t="shared" si="26"/>
        <v>3272298000</v>
      </c>
      <c r="AO49" s="275">
        <f t="shared" si="46"/>
        <v>3272297962.6255884</v>
      </c>
      <c r="AP49" s="52">
        <f t="shared" si="47"/>
        <v>3077325000</v>
      </c>
      <c r="AQ49" s="43">
        <f t="shared" si="47"/>
        <v>3267127000</v>
      </c>
      <c r="AR49" s="63">
        <f t="shared" si="27"/>
        <v>2769592500</v>
      </c>
      <c r="AS49" s="63">
        <f t="shared" si="28"/>
        <v>46159875</v>
      </c>
      <c r="AT49" s="351">
        <f t="shared" si="29"/>
        <v>57791156.25</v>
      </c>
      <c r="AU49" s="141">
        <f t="shared" si="30"/>
        <v>32671270</v>
      </c>
      <c r="AV49" s="5">
        <f t="shared" si="31"/>
        <v>46159875</v>
      </c>
      <c r="AW49" s="5">
        <f t="shared" si="32"/>
        <v>72578400</v>
      </c>
      <c r="AX49" s="280">
        <f t="shared" si="48"/>
        <v>3468635530.5757432</v>
      </c>
      <c r="AY49" s="127">
        <f t="shared" si="49"/>
        <v>3468635530.5757432</v>
      </c>
      <c r="AZ49" s="130"/>
      <c r="BA49" s="130"/>
      <c r="BV49" s="56">
        <f t="shared" si="33"/>
        <v>-1217146.7888099998</v>
      </c>
      <c r="BW49" s="243">
        <f>O116</f>
        <v>26653451.714279998</v>
      </c>
      <c r="BX49" s="126"/>
      <c r="BY49" s="122"/>
      <c r="BZ49" s="122" t="str">
        <f>F68</f>
        <v>1BR-8</v>
      </c>
      <c r="CA49" s="123" t="str">
        <f>D68</f>
        <v>08</v>
      </c>
      <c r="CB49" s="124">
        <f t="shared" si="50"/>
        <v>60</v>
      </c>
      <c r="CC49" s="124">
        <f t="shared" si="50"/>
        <v>52</v>
      </c>
      <c r="CD49" s="125">
        <f>O68</f>
        <v>25580712.171600003</v>
      </c>
      <c r="CE49" s="125">
        <f t="shared" si="51"/>
        <v>1222730000</v>
      </c>
      <c r="CF49" s="125">
        <f t="shared" si="51"/>
        <v>1378212000</v>
      </c>
      <c r="CG49" s="125">
        <f t="shared" si="51"/>
        <v>1463217000</v>
      </c>
      <c r="CH49" s="125">
        <f t="shared" si="51"/>
        <v>1553465000</v>
      </c>
      <c r="CI49" s="125">
        <f>AN68</f>
        <v>1649280000</v>
      </c>
      <c r="CV49" s="63">
        <f t="shared" si="40"/>
        <v>2940414300</v>
      </c>
      <c r="CW49" s="44">
        <f t="shared" si="41"/>
        <v>32671270</v>
      </c>
      <c r="CZ49" s="56">
        <f t="shared" si="42"/>
        <v>2612822400</v>
      </c>
      <c r="DA49" s="44">
        <f t="shared" si="43"/>
        <v>43547040</v>
      </c>
      <c r="DB49" s="49">
        <f t="shared" si="44"/>
        <v>72578400</v>
      </c>
    </row>
    <row r="50" spans="1:106">
      <c r="A50" s="3">
        <f t="shared" si="45"/>
        <v>11</v>
      </c>
      <c r="B50" s="263">
        <v>2</v>
      </c>
      <c r="C50" s="264" t="s">
        <v>134</v>
      </c>
      <c r="D50" s="265" t="s">
        <v>35</v>
      </c>
      <c r="E50" s="266"/>
      <c r="F50" s="41" t="s">
        <v>42</v>
      </c>
      <c r="G50" s="267">
        <f t="shared" si="4"/>
        <v>78</v>
      </c>
      <c r="H50" s="267">
        <f t="shared" si="5"/>
        <v>66</v>
      </c>
      <c r="I50" s="268">
        <f t="shared" si="6"/>
        <v>27506142.120000001</v>
      </c>
      <c r="J50" s="268">
        <f t="shared" si="7"/>
        <v>2</v>
      </c>
      <c r="K50" s="269">
        <f t="shared" si="8"/>
        <v>0.93</v>
      </c>
      <c r="L50" s="270">
        <f t="shared" si="9"/>
        <v>1</v>
      </c>
      <c r="M50" s="271">
        <f t="shared" si="10"/>
        <v>21376392.145576868</v>
      </c>
      <c r="N50" s="271">
        <f t="shared" si="11"/>
        <v>24094609.386887025</v>
      </c>
      <c r="O50" s="271">
        <f t="shared" si="12"/>
        <v>25580712.171600003</v>
      </c>
      <c r="P50" s="271">
        <f t="shared" si="13"/>
        <v>27158474.52427981</v>
      </c>
      <c r="Q50" s="272">
        <f t="shared" si="14"/>
        <v>25580712.171600003</v>
      </c>
      <c r="R50" s="271">
        <f t="shared" si="14"/>
        <v>27158474.52427981</v>
      </c>
      <c r="S50" s="271">
        <f t="shared" si="15"/>
        <v>28833549.806515098</v>
      </c>
      <c r="T50" s="271"/>
      <c r="U50" s="271">
        <f t="shared" si="16"/>
        <v>1410841881.6080732</v>
      </c>
      <c r="V50" s="271">
        <f t="shared" si="17"/>
        <v>1590244219.5345438</v>
      </c>
      <c r="W50" s="271">
        <f t="shared" si="18"/>
        <v>1688327003.3256001</v>
      </c>
      <c r="X50" s="272">
        <f t="shared" si="19"/>
        <v>1792459318.6024675</v>
      </c>
      <c r="Y50" s="272">
        <f t="shared" si="20"/>
        <v>1688327003.3256001</v>
      </c>
      <c r="Z50" s="271">
        <f t="shared" si="21"/>
        <v>1792459318.6024675</v>
      </c>
      <c r="AA50" s="271">
        <f t="shared" si="22"/>
        <v>1903014287.2299964</v>
      </c>
      <c r="AB50" s="271"/>
      <c r="AC50" s="33" t="str">
        <f t="shared" si="23"/>
        <v>BERTAHAP</v>
      </c>
      <c r="AD50" s="273">
        <f t="shared" si="24"/>
        <v>0</v>
      </c>
      <c r="AE50" s="274">
        <v>2</v>
      </c>
      <c r="AF50" s="275"/>
      <c r="AG50" s="271" t="str">
        <f t="shared" si="25"/>
        <v>KR</v>
      </c>
      <c r="AH50" s="275">
        <f t="shared" si="26"/>
        <v>1551927000</v>
      </c>
      <c r="AI50" s="275">
        <f t="shared" si="26"/>
        <v>1749269000</v>
      </c>
      <c r="AJ50" s="275">
        <f t="shared" si="26"/>
        <v>1857160000</v>
      </c>
      <c r="AK50" s="276">
        <f t="shared" si="26"/>
        <v>1971706000</v>
      </c>
      <c r="AL50" s="276">
        <f t="shared" si="26"/>
        <v>1857160000</v>
      </c>
      <c r="AM50" s="275">
        <f t="shared" si="26"/>
        <v>1971706000</v>
      </c>
      <c r="AN50" s="275">
        <f t="shared" si="26"/>
        <v>2093316000</v>
      </c>
      <c r="AO50" s="275">
        <f t="shared" si="46"/>
        <v>2093316460.0866098</v>
      </c>
      <c r="AP50" s="52">
        <f t="shared" si="47"/>
        <v>1968590000</v>
      </c>
      <c r="AQ50" s="43">
        <f t="shared" si="47"/>
        <v>2090009000</v>
      </c>
      <c r="AR50" s="63">
        <f t="shared" si="27"/>
        <v>1771731000</v>
      </c>
      <c r="AS50" s="63">
        <f t="shared" si="28"/>
        <v>29528850</v>
      </c>
      <c r="AT50" s="351">
        <f t="shared" si="29"/>
        <v>36969487.5</v>
      </c>
      <c r="AU50" s="141">
        <f t="shared" si="30"/>
        <v>20900090</v>
      </c>
      <c r="AV50" s="5">
        <f t="shared" si="31"/>
        <v>29528850</v>
      </c>
      <c r="AW50" s="5">
        <f t="shared" si="32"/>
        <v>46429000</v>
      </c>
      <c r="AX50" s="280">
        <f t="shared" si="48"/>
        <v>2218915725.229867</v>
      </c>
      <c r="AY50" s="127">
        <f t="shared" si="49"/>
        <v>2218915725.229867</v>
      </c>
      <c r="AZ50" s="130"/>
      <c r="BA50" s="130"/>
      <c r="BV50" s="56">
        <f t="shared" si="33"/>
        <v>-1767269.6312099956</v>
      </c>
      <c r="BW50" s="244">
        <f>O123</f>
        <v>27214577.013528001</v>
      </c>
      <c r="BX50" s="126"/>
      <c r="BY50" s="122"/>
      <c r="BZ50" s="122" t="str">
        <f>F69</f>
        <v>1BR-10</v>
      </c>
      <c r="CA50" s="123">
        <f>D69</f>
        <v>10</v>
      </c>
      <c r="CB50" s="124">
        <f t="shared" si="50"/>
        <v>74</v>
      </c>
      <c r="CC50" s="124">
        <f t="shared" si="50"/>
        <v>63</v>
      </c>
      <c r="CD50" s="125">
        <f>O69</f>
        <v>25580712.171600003</v>
      </c>
      <c r="CE50" s="125">
        <f t="shared" si="51"/>
        <v>1481384000</v>
      </c>
      <c r="CF50" s="125">
        <f t="shared" si="51"/>
        <v>1669757000</v>
      </c>
      <c r="CG50" s="125">
        <f t="shared" si="51"/>
        <v>1772744000</v>
      </c>
      <c r="CH50" s="125">
        <f t="shared" si="51"/>
        <v>1882083000</v>
      </c>
      <c r="CI50" s="125">
        <f>AN69</f>
        <v>1998166000</v>
      </c>
      <c r="CV50" s="63">
        <f t="shared" si="40"/>
        <v>1881008100</v>
      </c>
      <c r="CW50" s="44">
        <f t="shared" si="41"/>
        <v>20900090</v>
      </c>
      <c r="CZ50" s="56">
        <f t="shared" si="42"/>
        <v>1671444000</v>
      </c>
      <c r="DA50" s="44">
        <f t="shared" si="43"/>
        <v>27857400</v>
      </c>
      <c r="DB50" s="49">
        <f t="shared" si="44"/>
        <v>46429000</v>
      </c>
    </row>
    <row r="51" spans="1:106">
      <c r="A51" s="3">
        <f t="shared" si="45"/>
        <v>12</v>
      </c>
      <c r="B51" s="263">
        <v>3</v>
      </c>
      <c r="C51" s="264" t="s">
        <v>134</v>
      </c>
      <c r="D51" s="265" t="s">
        <v>41</v>
      </c>
      <c r="E51" s="266"/>
      <c r="F51" s="41" t="s">
        <v>45</v>
      </c>
      <c r="G51" s="267">
        <f t="shared" si="4"/>
        <v>60</v>
      </c>
      <c r="H51" s="267">
        <f t="shared" si="5"/>
        <v>52</v>
      </c>
      <c r="I51" s="268">
        <f t="shared" si="6"/>
        <v>27506142.120000001</v>
      </c>
      <c r="J51" s="268">
        <f t="shared" si="7"/>
        <v>2</v>
      </c>
      <c r="K51" s="269">
        <f t="shared" si="8"/>
        <v>0.93</v>
      </c>
      <c r="L51" s="270">
        <f t="shared" si="9"/>
        <v>1</v>
      </c>
      <c r="M51" s="271">
        <f t="shared" si="10"/>
        <v>21376392.145576868</v>
      </c>
      <c r="N51" s="271">
        <f t="shared" si="11"/>
        <v>24094609.386887025</v>
      </c>
      <c r="O51" s="271">
        <f t="shared" si="12"/>
        <v>25580712.171600003</v>
      </c>
      <c r="P51" s="271">
        <f t="shared" si="13"/>
        <v>27158474.52427981</v>
      </c>
      <c r="Q51" s="272">
        <f t="shared" si="14"/>
        <v>25580712.171600003</v>
      </c>
      <c r="R51" s="271">
        <f t="shared" si="14"/>
        <v>27158474.52427981</v>
      </c>
      <c r="S51" s="271">
        <f t="shared" si="15"/>
        <v>28833549.806515098</v>
      </c>
      <c r="T51" s="271"/>
      <c r="U51" s="271">
        <f t="shared" si="16"/>
        <v>1111572391.5699971</v>
      </c>
      <c r="V51" s="271">
        <f t="shared" si="17"/>
        <v>1252919688.1181252</v>
      </c>
      <c r="W51" s="271">
        <f t="shared" si="18"/>
        <v>1330197032.9232001</v>
      </c>
      <c r="X51" s="272">
        <f t="shared" si="19"/>
        <v>1412240675.2625501</v>
      </c>
      <c r="Y51" s="272">
        <f t="shared" si="20"/>
        <v>1330197032.9232001</v>
      </c>
      <c r="Z51" s="271">
        <f t="shared" si="21"/>
        <v>1412240675.2625501</v>
      </c>
      <c r="AA51" s="271">
        <f t="shared" si="22"/>
        <v>1499344589.9387851</v>
      </c>
      <c r="AB51" s="271"/>
      <c r="AC51" s="33" t="str">
        <f t="shared" si="23"/>
        <v>BERTAHAP</v>
      </c>
      <c r="AD51" s="273">
        <f t="shared" si="24"/>
        <v>0</v>
      </c>
      <c r="AE51" s="274">
        <v>2</v>
      </c>
      <c r="AF51" s="275"/>
      <c r="AG51" s="271" t="str">
        <f t="shared" si="25"/>
        <v>KR</v>
      </c>
      <c r="AH51" s="275">
        <f t="shared" si="26"/>
        <v>1222730000</v>
      </c>
      <c r="AI51" s="275">
        <f t="shared" si="26"/>
        <v>1378212000</v>
      </c>
      <c r="AJ51" s="275">
        <f t="shared" si="26"/>
        <v>1463217000</v>
      </c>
      <c r="AK51" s="276">
        <f t="shared" si="26"/>
        <v>1553465000</v>
      </c>
      <c r="AL51" s="276">
        <f t="shared" si="26"/>
        <v>1463217000</v>
      </c>
      <c r="AM51" s="275">
        <f t="shared" si="26"/>
        <v>1553465000</v>
      </c>
      <c r="AN51" s="275">
        <f t="shared" si="26"/>
        <v>1649280000</v>
      </c>
      <c r="AO51" s="275">
        <f t="shared" si="46"/>
        <v>1649279281.327158</v>
      </c>
      <c r="AP51" s="52">
        <f t="shared" si="47"/>
        <v>1551011000</v>
      </c>
      <c r="AQ51" s="43">
        <f t="shared" si="47"/>
        <v>1646673000</v>
      </c>
      <c r="AR51" s="63">
        <f t="shared" si="27"/>
        <v>1395909900</v>
      </c>
      <c r="AS51" s="63">
        <f t="shared" si="28"/>
        <v>23265165</v>
      </c>
      <c r="AT51" s="351">
        <f t="shared" si="29"/>
        <v>29127468.75</v>
      </c>
      <c r="AU51" s="141">
        <f t="shared" si="30"/>
        <v>16466730</v>
      </c>
      <c r="AV51" s="5">
        <f t="shared" si="31"/>
        <v>23265165</v>
      </c>
      <c r="AW51" s="5">
        <f t="shared" si="32"/>
        <v>36580425</v>
      </c>
      <c r="AX51" s="280">
        <f t="shared" si="48"/>
        <v>1748235827.698082</v>
      </c>
      <c r="AY51" s="127">
        <f t="shared" si="49"/>
        <v>1748235827.698082</v>
      </c>
      <c r="AZ51" s="130"/>
      <c r="BA51" s="130"/>
      <c r="BV51" s="56">
        <f t="shared" si="33"/>
        <v>-1767269.6312099956</v>
      </c>
      <c r="BW51" s="245">
        <f>O126</f>
        <v>25836519.293316003</v>
      </c>
      <c r="BX51" s="126"/>
      <c r="BY51" s="122"/>
      <c r="BZ51" s="122" t="str">
        <f>F72</f>
        <v>1BR-20</v>
      </c>
      <c r="CA51" s="123">
        <f>D72</f>
        <v>20</v>
      </c>
      <c r="CB51" s="124">
        <f>G72</f>
        <v>60</v>
      </c>
      <c r="CC51" s="124">
        <f>H72</f>
        <v>51</v>
      </c>
      <c r="CD51" s="125">
        <f>O72</f>
        <v>25580712.171600003</v>
      </c>
      <c r="CE51" s="125">
        <f>AH72</f>
        <v>1199216000</v>
      </c>
      <c r="CF51" s="125">
        <f>AI72</f>
        <v>1351708000</v>
      </c>
      <c r="CG51" s="125">
        <f>AJ72</f>
        <v>1435078000</v>
      </c>
      <c r="CH51" s="125">
        <f>AK72</f>
        <v>1523591000</v>
      </c>
      <c r="CI51" s="125">
        <f>AN72</f>
        <v>1617563000</v>
      </c>
      <c r="CV51" s="63">
        <f t="shared" si="40"/>
        <v>1482005700</v>
      </c>
      <c r="CW51" s="44">
        <f t="shared" si="41"/>
        <v>16466730</v>
      </c>
      <c r="CZ51" s="56">
        <f t="shared" si="42"/>
        <v>1316895300</v>
      </c>
      <c r="DA51" s="44">
        <f t="shared" si="43"/>
        <v>21948255</v>
      </c>
      <c r="DB51" s="49">
        <f t="shared" si="44"/>
        <v>36580425</v>
      </c>
    </row>
    <row r="52" spans="1:106">
      <c r="A52" s="3">
        <f t="shared" si="45"/>
        <v>13</v>
      </c>
      <c r="B52" s="263">
        <v>4</v>
      </c>
      <c r="C52" s="264" t="s">
        <v>134</v>
      </c>
      <c r="D52" s="265">
        <v>10</v>
      </c>
      <c r="E52" s="266"/>
      <c r="F52" s="41" t="s">
        <v>48</v>
      </c>
      <c r="G52" s="267">
        <f t="shared" si="4"/>
        <v>74</v>
      </c>
      <c r="H52" s="267">
        <f t="shared" si="5"/>
        <v>63</v>
      </c>
      <c r="I52" s="268">
        <f t="shared" si="6"/>
        <v>27506142.120000001</v>
      </c>
      <c r="J52" s="268">
        <f t="shared" si="7"/>
        <v>2</v>
      </c>
      <c r="K52" s="269">
        <f t="shared" si="8"/>
        <v>0.93</v>
      </c>
      <c r="L52" s="270">
        <f t="shared" si="9"/>
        <v>1</v>
      </c>
      <c r="M52" s="271">
        <f t="shared" si="10"/>
        <v>21376392.145576868</v>
      </c>
      <c r="N52" s="271">
        <f t="shared" si="11"/>
        <v>24094609.386887025</v>
      </c>
      <c r="O52" s="271">
        <f t="shared" si="12"/>
        <v>25580712.171600003</v>
      </c>
      <c r="P52" s="271">
        <f t="shared" si="13"/>
        <v>27158474.52427981</v>
      </c>
      <c r="Q52" s="272">
        <f t="shared" si="14"/>
        <v>25580712.171600003</v>
      </c>
      <c r="R52" s="271">
        <f t="shared" si="14"/>
        <v>27158474.52427981</v>
      </c>
      <c r="S52" s="271">
        <f t="shared" si="15"/>
        <v>28833549.806515098</v>
      </c>
      <c r="T52" s="271"/>
      <c r="U52" s="271">
        <f t="shared" si="16"/>
        <v>1346712705.1713426</v>
      </c>
      <c r="V52" s="271">
        <f t="shared" si="17"/>
        <v>1517960391.3738825</v>
      </c>
      <c r="W52" s="271">
        <f t="shared" si="18"/>
        <v>1611584866.8108001</v>
      </c>
      <c r="X52" s="272">
        <f t="shared" si="19"/>
        <v>1710983895.029628</v>
      </c>
      <c r="Y52" s="272">
        <f t="shared" si="20"/>
        <v>1611584866.8108001</v>
      </c>
      <c r="Z52" s="271">
        <f t="shared" si="21"/>
        <v>1710983895.029628</v>
      </c>
      <c r="AA52" s="271">
        <f t="shared" si="22"/>
        <v>1816513637.810451</v>
      </c>
      <c r="AB52" s="271"/>
      <c r="AC52" s="33" t="str">
        <f t="shared" si="23"/>
        <v>BERTAHAP</v>
      </c>
      <c r="AD52" s="273">
        <f t="shared" si="24"/>
        <v>0</v>
      </c>
      <c r="AE52" s="274">
        <v>2</v>
      </c>
      <c r="AF52" s="275"/>
      <c r="AG52" s="271" t="str">
        <f t="shared" si="25"/>
        <v>KR</v>
      </c>
      <c r="AH52" s="275">
        <f t="shared" si="26"/>
        <v>1481384000</v>
      </c>
      <c r="AI52" s="275">
        <f t="shared" si="26"/>
        <v>1669757000</v>
      </c>
      <c r="AJ52" s="275">
        <f t="shared" si="26"/>
        <v>1772744000</v>
      </c>
      <c r="AK52" s="276">
        <f t="shared" si="26"/>
        <v>1882083000</v>
      </c>
      <c r="AL52" s="276">
        <f t="shared" si="26"/>
        <v>1772744000</v>
      </c>
      <c r="AM52" s="275">
        <f t="shared" si="26"/>
        <v>1882083000</v>
      </c>
      <c r="AN52" s="275">
        <f t="shared" si="26"/>
        <v>1998166000</v>
      </c>
      <c r="AO52" s="275">
        <f t="shared" si="46"/>
        <v>1998165711.9008548</v>
      </c>
      <c r="AP52" s="52">
        <f t="shared" si="47"/>
        <v>1879109000</v>
      </c>
      <c r="AQ52" s="43">
        <f t="shared" si="47"/>
        <v>1995008000</v>
      </c>
      <c r="AR52" s="63">
        <f t="shared" si="27"/>
        <v>1691198100</v>
      </c>
      <c r="AS52" s="63">
        <f t="shared" si="28"/>
        <v>28186635</v>
      </c>
      <c r="AT52" s="351">
        <f t="shared" si="29"/>
        <v>35289056.25</v>
      </c>
      <c r="AU52" s="141">
        <f t="shared" si="30"/>
        <v>19950080</v>
      </c>
      <c r="AV52" s="5">
        <f t="shared" si="31"/>
        <v>28186635</v>
      </c>
      <c r="AW52" s="5">
        <f t="shared" si="32"/>
        <v>44318600</v>
      </c>
      <c r="AX52" s="280">
        <f t="shared" si="48"/>
        <v>2118055292.1826584</v>
      </c>
      <c r="AY52" s="127">
        <f t="shared" si="49"/>
        <v>2118055292.1826584</v>
      </c>
      <c r="AZ52" s="130"/>
      <c r="BA52" s="130"/>
      <c r="BV52" s="56">
        <f t="shared" si="33"/>
        <v>-1767269.6312099956</v>
      </c>
      <c r="BW52" s="246">
        <f>O171</f>
        <v>26947767.434964001</v>
      </c>
      <c r="BX52" s="126">
        <v>4</v>
      </c>
      <c r="BY52" s="122" t="s">
        <v>150</v>
      </c>
      <c r="BZ52" s="122" t="str">
        <f>F83</f>
        <v>1BR-6</v>
      </c>
      <c r="CA52" s="123" t="str">
        <f>D83</f>
        <v>06</v>
      </c>
      <c r="CB52" s="124">
        <f t="shared" ref="CB52:CC55" si="52">G83</f>
        <v>78</v>
      </c>
      <c r="CC52" s="124">
        <f t="shared" si="52"/>
        <v>66</v>
      </c>
      <c r="CD52" s="125">
        <f>O83</f>
        <v>25580712.171600003</v>
      </c>
      <c r="CE52" s="125">
        <f t="shared" ref="CE52:CH55" si="53">AH83</f>
        <v>1551927000</v>
      </c>
      <c r="CF52" s="125">
        <f t="shared" si="53"/>
        <v>1749269000</v>
      </c>
      <c r="CG52" s="125">
        <f t="shared" si="53"/>
        <v>1857160000</v>
      </c>
      <c r="CH52" s="125">
        <f t="shared" si="53"/>
        <v>1971706000</v>
      </c>
      <c r="CI52" s="125">
        <f>AN83</f>
        <v>2093316000</v>
      </c>
      <c r="CJ52" s="2">
        <v>12</v>
      </c>
      <c r="CV52" s="63">
        <f t="shared" si="40"/>
        <v>1795507200</v>
      </c>
      <c r="CW52" s="44">
        <f t="shared" si="41"/>
        <v>19950080</v>
      </c>
      <c r="CZ52" s="56">
        <f t="shared" si="42"/>
        <v>1595469600</v>
      </c>
      <c r="DA52" s="44">
        <f t="shared" si="43"/>
        <v>26591160</v>
      </c>
      <c r="DB52" s="49">
        <f t="shared" si="44"/>
        <v>44318600</v>
      </c>
    </row>
    <row r="53" spans="1:106">
      <c r="A53" s="3">
        <f t="shared" si="45"/>
        <v>14</v>
      </c>
      <c r="B53" s="263">
        <v>5</v>
      </c>
      <c r="C53" s="264" t="s">
        <v>134</v>
      </c>
      <c r="D53" s="299">
        <v>12</v>
      </c>
      <c r="E53" s="266"/>
      <c r="F53" s="41" t="s">
        <v>50</v>
      </c>
      <c r="G53" s="267">
        <f t="shared" si="4"/>
        <v>67</v>
      </c>
      <c r="H53" s="267">
        <f t="shared" si="5"/>
        <v>57</v>
      </c>
      <c r="I53" s="268">
        <f t="shared" si="6"/>
        <v>27506142.120000001</v>
      </c>
      <c r="J53" s="268">
        <f t="shared" si="7"/>
        <v>2</v>
      </c>
      <c r="K53" s="269">
        <f t="shared" si="8"/>
        <v>0.93</v>
      </c>
      <c r="L53" s="270">
        <f t="shared" si="9"/>
        <v>1</v>
      </c>
      <c r="M53" s="271">
        <f t="shared" si="10"/>
        <v>21376392.145576868</v>
      </c>
      <c r="N53" s="271">
        <f t="shared" si="11"/>
        <v>24094609.386887025</v>
      </c>
      <c r="O53" s="271">
        <f t="shared" si="12"/>
        <v>25580712.171600003</v>
      </c>
      <c r="P53" s="271">
        <f t="shared" si="13"/>
        <v>27158474.52427981</v>
      </c>
      <c r="Q53" s="272">
        <f t="shared" si="14"/>
        <v>25580712.171600003</v>
      </c>
      <c r="R53" s="271">
        <f t="shared" si="14"/>
        <v>27158474.52427981</v>
      </c>
      <c r="S53" s="271">
        <f t="shared" si="15"/>
        <v>28833549.806515098</v>
      </c>
      <c r="T53" s="271"/>
      <c r="U53" s="271">
        <f t="shared" si="16"/>
        <v>1218454352.2978816</v>
      </c>
      <c r="V53" s="271">
        <f t="shared" si="17"/>
        <v>1373392735.0525603</v>
      </c>
      <c r="W53" s="271">
        <f t="shared" si="18"/>
        <v>1458100593.7812002</v>
      </c>
      <c r="X53" s="272">
        <f t="shared" si="19"/>
        <v>1548033047.8839493</v>
      </c>
      <c r="Y53" s="272">
        <f t="shared" si="20"/>
        <v>1458100593.7812002</v>
      </c>
      <c r="Z53" s="271">
        <f t="shared" si="21"/>
        <v>1548033047.8839493</v>
      </c>
      <c r="AA53" s="271">
        <f t="shared" si="22"/>
        <v>1643512338.9713607</v>
      </c>
      <c r="AB53" s="271"/>
      <c r="AC53" s="33" t="str">
        <f t="shared" si="23"/>
        <v>BERTAHAP</v>
      </c>
      <c r="AD53" s="273">
        <f t="shared" si="24"/>
        <v>0</v>
      </c>
      <c r="AE53" s="274">
        <v>2</v>
      </c>
      <c r="AF53" s="275"/>
      <c r="AG53" s="271" t="str">
        <f t="shared" si="25"/>
        <v>KR</v>
      </c>
      <c r="AH53" s="275">
        <f t="shared" si="26"/>
        <v>1340300000</v>
      </c>
      <c r="AI53" s="275">
        <f t="shared" si="26"/>
        <v>1510733000</v>
      </c>
      <c r="AJ53" s="275">
        <f t="shared" si="26"/>
        <v>1603911000</v>
      </c>
      <c r="AK53" s="276">
        <f t="shared" si="26"/>
        <v>1702837000</v>
      </c>
      <c r="AL53" s="276">
        <f t="shared" si="26"/>
        <v>1603911000</v>
      </c>
      <c r="AM53" s="275">
        <f t="shared" si="26"/>
        <v>1702837000</v>
      </c>
      <c r="AN53" s="275">
        <f t="shared" si="26"/>
        <v>1807864000</v>
      </c>
      <c r="AO53" s="275">
        <f t="shared" si="46"/>
        <v>1807864215.5293448</v>
      </c>
      <c r="AP53" s="52">
        <f t="shared" si="47"/>
        <v>1700146000</v>
      </c>
      <c r="AQ53" s="43">
        <f t="shared" si="47"/>
        <v>1805008000</v>
      </c>
      <c r="AR53" s="63">
        <f t="shared" si="27"/>
        <v>1530131400</v>
      </c>
      <c r="AS53" s="63">
        <f t="shared" si="28"/>
        <v>25502190</v>
      </c>
      <c r="AT53" s="351">
        <f t="shared" si="29"/>
        <v>31928193.75</v>
      </c>
      <c r="AU53" s="141">
        <f t="shared" si="30"/>
        <v>18050080</v>
      </c>
      <c r="AV53" s="5">
        <f t="shared" si="31"/>
        <v>25502190</v>
      </c>
      <c r="AW53" s="5">
        <f t="shared" si="32"/>
        <v>40097775</v>
      </c>
      <c r="AX53" s="280">
        <f t="shared" si="48"/>
        <v>1916336549.4434288</v>
      </c>
      <c r="AY53" s="127">
        <f t="shared" si="49"/>
        <v>1916336549.4434288</v>
      </c>
      <c r="AZ53" s="130"/>
      <c r="BA53" s="130"/>
      <c r="BV53" s="56">
        <f t="shared" si="33"/>
        <v>-1767269.6312099956</v>
      </c>
      <c r="BW53" s="133">
        <f>O179</f>
        <v>26092326.415032003</v>
      </c>
      <c r="BX53" s="126"/>
      <c r="BY53" s="122"/>
      <c r="BZ53" s="122" t="str">
        <f>F84</f>
        <v>1BR-8</v>
      </c>
      <c r="CA53" s="123" t="str">
        <f>D84</f>
        <v>08</v>
      </c>
      <c r="CB53" s="124">
        <f t="shared" si="52"/>
        <v>60</v>
      </c>
      <c r="CC53" s="124">
        <f t="shared" si="52"/>
        <v>52</v>
      </c>
      <c r="CD53" s="125">
        <f>O84</f>
        <v>25580712.171600003</v>
      </c>
      <c r="CE53" s="125">
        <f t="shared" si="53"/>
        <v>1222730000</v>
      </c>
      <c r="CF53" s="125">
        <f t="shared" si="53"/>
        <v>1378212000</v>
      </c>
      <c r="CG53" s="125">
        <f t="shared" si="53"/>
        <v>1463217000</v>
      </c>
      <c r="CH53" s="125">
        <f t="shared" si="53"/>
        <v>1553465000</v>
      </c>
      <c r="CI53" s="125">
        <f>AN84</f>
        <v>1649280000</v>
      </c>
      <c r="CV53" s="63">
        <f t="shared" si="40"/>
        <v>1624507200</v>
      </c>
      <c r="CW53" s="44">
        <f t="shared" si="41"/>
        <v>18050080</v>
      </c>
      <c r="CZ53" s="56">
        <f t="shared" si="42"/>
        <v>1443519900</v>
      </c>
      <c r="DA53" s="44">
        <f t="shared" si="43"/>
        <v>24058665</v>
      </c>
      <c r="DB53" s="49">
        <f t="shared" si="44"/>
        <v>40097775</v>
      </c>
    </row>
    <row r="54" spans="1:106">
      <c r="A54" s="3">
        <f t="shared" si="45"/>
        <v>15</v>
      </c>
      <c r="B54" s="263">
        <v>6</v>
      </c>
      <c r="C54" s="264" t="s">
        <v>134</v>
      </c>
      <c r="D54" s="265">
        <v>16</v>
      </c>
      <c r="E54" s="266"/>
      <c r="F54" s="41" t="s">
        <v>52</v>
      </c>
      <c r="G54" s="267">
        <f t="shared" si="4"/>
        <v>71</v>
      </c>
      <c r="H54" s="267">
        <f t="shared" si="5"/>
        <v>63</v>
      </c>
      <c r="I54" s="268">
        <f t="shared" si="6"/>
        <v>27506142.120000001</v>
      </c>
      <c r="J54" s="268">
        <f t="shared" si="7"/>
        <v>2</v>
      </c>
      <c r="K54" s="269">
        <f t="shared" si="8"/>
        <v>0.93</v>
      </c>
      <c r="L54" s="270">
        <f t="shared" si="9"/>
        <v>1</v>
      </c>
      <c r="M54" s="271">
        <f t="shared" si="10"/>
        <v>21376392.145576868</v>
      </c>
      <c r="N54" s="271">
        <f t="shared" si="11"/>
        <v>24094609.386887025</v>
      </c>
      <c r="O54" s="271">
        <f t="shared" si="12"/>
        <v>25580712.171600003</v>
      </c>
      <c r="P54" s="271">
        <f t="shared" si="13"/>
        <v>27158474.52427981</v>
      </c>
      <c r="Q54" s="272">
        <f t="shared" si="14"/>
        <v>25580712.171600003</v>
      </c>
      <c r="R54" s="271">
        <f t="shared" si="14"/>
        <v>27158474.52427981</v>
      </c>
      <c r="S54" s="271">
        <f t="shared" si="15"/>
        <v>28833549.806515098</v>
      </c>
      <c r="T54" s="271"/>
      <c r="U54" s="271">
        <f t="shared" si="16"/>
        <v>1346712705.1713426</v>
      </c>
      <c r="V54" s="271">
        <f t="shared" si="17"/>
        <v>1517960391.3738825</v>
      </c>
      <c r="W54" s="271">
        <f t="shared" si="18"/>
        <v>1611584866.8108001</v>
      </c>
      <c r="X54" s="272">
        <f t="shared" si="19"/>
        <v>1710983895.029628</v>
      </c>
      <c r="Y54" s="272">
        <f t="shared" si="20"/>
        <v>1611584866.8108001</v>
      </c>
      <c r="Z54" s="271">
        <f t="shared" si="21"/>
        <v>1710983895.029628</v>
      </c>
      <c r="AA54" s="271">
        <f t="shared" si="22"/>
        <v>1816513637.810451</v>
      </c>
      <c r="AB54" s="271"/>
      <c r="AC54" s="33" t="str">
        <f t="shared" si="23"/>
        <v>BERTAHAP</v>
      </c>
      <c r="AD54" s="273">
        <f t="shared" si="24"/>
        <v>0</v>
      </c>
      <c r="AE54" s="274">
        <v>2</v>
      </c>
      <c r="AF54" s="275"/>
      <c r="AG54" s="271" t="str">
        <f t="shared" si="25"/>
        <v>KR</v>
      </c>
      <c r="AH54" s="275">
        <f t="shared" si="26"/>
        <v>1481384000</v>
      </c>
      <c r="AI54" s="275">
        <f t="shared" si="26"/>
        <v>1669757000</v>
      </c>
      <c r="AJ54" s="275">
        <f t="shared" si="26"/>
        <v>1772744000</v>
      </c>
      <c r="AK54" s="276">
        <f t="shared" si="26"/>
        <v>1882083000</v>
      </c>
      <c r="AL54" s="276">
        <f t="shared" si="26"/>
        <v>1772744000</v>
      </c>
      <c r="AM54" s="275">
        <f t="shared" si="26"/>
        <v>1882083000</v>
      </c>
      <c r="AN54" s="275">
        <f t="shared" si="26"/>
        <v>1998166000</v>
      </c>
      <c r="AO54" s="275">
        <f t="shared" si="46"/>
        <v>1998165711.9008548</v>
      </c>
      <c r="AP54" s="52">
        <f t="shared" si="47"/>
        <v>1879109000</v>
      </c>
      <c r="AQ54" s="43">
        <f t="shared" si="47"/>
        <v>1995008000</v>
      </c>
      <c r="AR54" s="63">
        <f t="shared" si="27"/>
        <v>1691198100</v>
      </c>
      <c r="AS54" s="63">
        <f t="shared" si="28"/>
        <v>28186635</v>
      </c>
      <c r="AT54" s="351">
        <f t="shared" si="29"/>
        <v>35289056.25</v>
      </c>
      <c r="AU54" s="141">
        <f t="shared" si="30"/>
        <v>19950080</v>
      </c>
      <c r="AV54" s="5">
        <f t="shared" si="31"/>
        <v>28186635</v>
      </c>
      <c r="AW54" s="5">
        <f t="shared" si="32"/>
        <v>44318600</v>
      </c>
      <c r="AX54" s="280">
        <f t="shared" si="48"/>
        <v>2118055292.1826584</v>
      </c>
      <c r="AY54" s="127">
        <f t="shared" si="49"/>
        <v>2118055292.1826584</v>
      </c>
      <c r="AZ54" s="130"/>
      <c r="BA54" s="130"/>
      <c r="BV54" s="56">
        <f t="shared" si="33"/>
        <v>-1767269.6312099956</v>
      </c>
      <c r="BW54" s="247">
        <f>O180</f>
        <v>27214577.013528001</v>
      </c>
      <c r="BX54" s="126"/>
      <c r="BY54" s="131"/>
      <c r="BZ54" s="122" t="str">
        <f>F85</f>
        <v>1BR-10</v>
      </c>
      <c r="CA54" s="123">
        <f>D85</f>
        <v>10</v>
      </c>
      <c r="CB54" s="124">
        <f t="shared" si="52"/>
        <v>74</v>
      </c>
      <c r="CC54" s="124">
        <f t="shared" si="52"/>
        <v>63</v>
      </c>
      <c r="CD54" s="125">
        <f>O85</f>
        <v>25580712.171600003</v>
      </c>
      <c r="CE54" s="125">
        <f t="shared" si="53"/>
        <v>1481384000</v>
      </c>
      <c r="CF54" s="125">
        <f t="shared" si="53"/>
        <v>1669757000</v>
      </c>
      <c r="CG54" s="125">
        <f t="shared" si="53"/>
        <v>1772744000</v>
      </c>
      <c r="CH54" s="125">
        <f t="shared" si="53"/>
        <v>1882083000</v>
      </c>
      <c r="CI54" s="125">
        <f>AN85</f>
        <v>1998166000</v>
      </c>
      <c r="CV54" s="63">
        <f t="shared" si="40"/>
        <v>1795507200</v>
      </c>
      <c r="CW54" s="44">
        <f t="shared" si="41"/>
        <v>19950080</v>
      </c>
      <c r="CZ54" s="56">
        <f t="shared" si="42"/>
        <v>1595469600</v>
      </c>
      <c r="DA54" s="44">
        <f t="shared" si="43"/>
        <v>26591160</v>
      </c>
      <c r="DB54" s="49">
        <f t="shared" si="44"/>
        <v>44318600</v>
      </c>
    </row>
    <row r="55" spans="1:106">
      <c r="A55" s="3">
        <f t="shared" si="45"/>
        <v>16</v>
      </c>
      <c r="B55" s="263">
        <v>7</v>
      </c>
      <c r="C55" s="264" t="s">
        <v>134</v>
      </c>
      <c r="D55" s="299">
        <v>18</v>
      </c>
      <c r="E55" s="266"/>
      <c r="F55" s="41" t="s">
        <v>54</v>
      </c>
      <c r="G55" s="267">
        <f t="shared" si="4"/>
        <v>97</v>
      </c>
      <c r="H55" s="267">
        <f t="shared" si="5"/>
        <v>85</v>
      </c>
      <c r="I55" s="268">
        <f t="shared" si="6"/>
        <v>27506142.120000001</v>
      </c>
      <c r="J55" s="268">
        <f t="shared" si="7"/>
        <v>2</v>
      </c>
      <c r="K55" s="269">
        <f t="shared" si="8"/>
        <v>0.93</v>
      </c>
      <c r="L55" s="270">
        <f t="shared" si="9"/>
        <v>1</v>
      </c>
      <c r="M55" s="271">
        <f t="shared" si="10"/>
        <v>21376392.145576868</v>
      </c>
      <c r="N55" s="271">
        <f t="shared" si="11"/>
        <v>24094609.386887025</v>
      </c>
      <c r="O55" s="271">
        <f t="shared" si="12"/>
        <v>25580712.171600003</v>
      </c>
      <c r="P55" s="271">
        <f t="shared" si="13"/>
        <v>27158474.52427981</v>
      </c>
      <c r="Q55" s="272">
        <f t="shared" si="14"/>
        <v>25580712.171600003</v>
      </c>
      <c r="R55" s="271">
        <f t="shared" si="14"/>
        <v>27158474.52427981</v>
      </c>
      <c r="S55" s="271">
        <f t="shared" si="15"/>
        <v>28833549.806515098</v>
      </c>
      <c r="T55" s="271"/>
      <c r="U55" s="271">
        <f t="shared" si="16"/>
        <v>1816993332.3740337</v>
      </c>
      <c r="V55" s="271">
        <f t="shared" si="17"/>
        <v>2048041797.8853972</v>
      </c>
      <c r="W55" s="271">
        <f t="shared" si="18"/>
        <v>2174360534.5860004</v>
      </c>
      <c r="X55" s="272">
        <f t="shared" si="19"/>
        <v>2308470334.5637841</v>
      </c>
      <c r="Y55" s="272">
        <f t="shared" si="20"/>
        <v>2174360534.5860004</v>
      </c>
      <c r="Z55" s="271">
        <f t="shared" si="21"/>
        <v>2308470334.5637841</v>
      </c>
      <c r="AA55" s="271">
        <f t="shared" si="22"/>
        <v>2450851733.5537834</v>
      </c>
      <c r="AB55" s="271"/>
      <c r="AC55" s="33" t="str">
        <f t="shared" si="23"/>
        <v>BERTAHAP</v>
      </c>
      <c r="AD55" s="273">
        <f t="shared" si="24"/>
        <v>0</v>
      </c>
      <c r="AE55" s="274">
        <v>2</v>
      </c>
      <c r="AF55" s="275"/>
      <c r="AG55" s="271" t="str">
        <f t="shared" si="25"/>
        <v>KR</v>
      </c>
      <c r="AH55" s="275">
        <f t="shared" si="26"/>
        <v>1998693000</v>
      </c>
      <c r="AI55" s="275">
        <f t="shared" si="26"/>
        <v>2252846000</v>
      </c>
      <c r="AJ55" s="275">
        <f t="shared" si="26"/>
        <v>2391797000</v>
      </c>
      <c r="AK55" s="276">
        <f t="shared" si="26"/>
        <v>2539318000</v>
      </c>
      <c r="AL55" s="276">
        <f t="shared" si="26"/>
        <v>2391797000</v>
      </c>
      <c r="AM55" s="275">
        <f t="shared" si="26"/>
        <v>2539318000</v>
      </c>
      <c r="AN55" s="275">
        <f t="shared" si="26"/>
        <v>2695937000</v>
      </c>
      <c r="AO55" s="275">
        <f t="shared" si="46"/>
        <v>2695937511.3704629</v>
      </c>
      <c r="AP55" s="52">
        <f t="shared" si="47"/>
        <v>2535305000</v>
      </c>
      <c r="AQ55" s="43">
        <f t="shared" si="47"/>
        <v>2691678000</v>
      </c>
      <c r="AR55" s="63">
        <f t="shared" si="27"/>
        <v>2281774500</v>
      </c>
      <c r="AS55" s="63">
        <f t="shared" si="28"/>
        <v>38029575</v>
      </c>
      <c r="AT55" s="351">
        <f t="shared" si="29"/>
        <v>47612212.5</v>
      </c>
      <c r="AU55" s="141">
        <f t="shared" si="30"/>
        <v>26916780</v>
      </c>
      <c r="AV55" s="5">
        <f t="shared" si="31"/>
        <v>38029575</v>
      </c>
      <c r="AW55" s="5">
        <f t="shared" si="32"/>
        <v>59794925</v>
      </c>
      <c r="AX55" s="280">
        <f t="shared" si="48"/>
        <v>2857694221.1518121</v>
      </c>
      <c r="AY55" s="127">
        <f t="shared" si="49"/>
        <v>2857694221.1518121</v>
      </c>
      <c r="AZ55" s="130"/>
      <c r="BA55" s="130"/>
      <c r="BV55" s="56">
        <f t="shared" si="33"/>
        <v>-1767269.6312099956</v>
      </c>
      <c r="BW55" s="137">
        <f>O188</f>
        <v>27481386.592092004</v>
      </c>
      <c r="BX55" s="126"/>
      <c r="BY55" s="122"/>
      <c r="BZ55" s="122" t="str">
        <f>F86</f>
        <v>1BR-12</v>
      </c>
      <c r="CA55" s="123">
        <f>D86</f>
        <v>12</v>
      </c>
      <c r="CB55" s="124">
        <f t="shared" si="52"/>
        <v>67</v>
      </c>
      <c r="CC55" s="124">
        <f t="shared" si="52"/>
        <v>57</v>
      </c>
      <c r="CD55" s="125">
        <f>O86</f>
        <v>25580712.171600003</v>
      </c>
      <c r="CE55" s="125">
        <f t="shared" si="53"/>
        <v>1340300000</v>
      </c>
      <c r="CF55" s="125">
        <f t="shared" si="53"/>
        <v>1510733000</v>
      </c>
      <c r="CG55" s="125">
        <f t="shared" si="53"/>
        <v>1603911000</v>
      </c>
      <c r="CH55" s="125">
        <f t="shared" si="53"/>
        <v>1702837000</v>
      </c>
      <c r="CI55" s="125">
        <f>AN86</f>
        <v>1807864000</v>
      </c>
      <c r="CV55" s="63">
        <f t="shared" si="40"/>
        <v>2422510200</v>
      </c>
      <c r="CW55" s="44">
        <f t="shared" si="41"/>
        <v>26916780</v>
      </c>
      <c r="CZ55" s="56">
        <f t="shared" si="42"/>
        <v>2152617300</v>
      </c>
      <c r="DA55" s="44">
        <f t="shared" si="43"/>
        <v>35876955</v>
      </c>
      <c r="DB55" s="49">
        <f t="shared" si="44"/>
        <v>59794925</v>
      </c>
    </row>
    <row r="56" spans="1:106">
      <c r="A56" s="3">
        <f t="shared" si="45"/>
        <v>17</v>
      </c>
      <c r="B56" s="263">
        <v>8</v>
      </c>
      <c r="C56" s="264" t="s">
        <v>134</v>
      </c>
      <c r="D56" s="299">
        <v>20</v>
      </c>
      <c r="E56" s="266"/>
      <c r="F56" s="41" t="s">
        <v>70</v>
      </c>
      <c r="G56" s="267">
        <f t="shared" si="4"/>
        <v>60</v>
      </c>
      <c r="H56" s="267">
        <f t="shared" si="5"/>
        <v>51</v>
      </c>
      <c r="I56" s="268">
        <f t="shared" si="6"/>
        <v>27506142.120000001</v>
      </c>
      <c r="J56" s="268">
        <f t="shared" si="7"/>
        <v>2</v>
      </c>
      <c r="K56" s="269">
        <f t="shared" si="8"/>
        <v>0.93</v>
      </c>
      <c r="L56" s="270">
        <f t="shared" si="9"/>
        <v>1</v>
      </c>
      <c r="M56" s="271">
        <f t="shared" si="10"/>
        <v>21376392.145576868</v>
      </c>
      <c r="N56" s="271">
        <f t="shared" si="11"/>
        <v>24094609.386887025</v>
      </c>
      <c r="O56" s="271">
        <f t="shared" si="12"/>
        <v>25580712.171600003</v>
      </c>
      <c r="P56" s="271">
        <f t="shared" si="13"/>
        <v>27158474.52427981</v>
      </c>
      <c r="Q56" s="272">
        <f t="shared" si="14"/>
        <v>25580712.171600003</v>
      </c>
      <c r="R56" s="271">
        <f t="shared" si="14"/>
        <v>27158474.52427981</v>
      </c>
      <c r="S56" s="271">
        <f t="shared" si="15"/>
        <v>28833549.806515098</v>
      </c>
      <c r="T56" s="271"/>
      <c r="U56" s="271">
        <f t="shared" si="16"/>
        <v>1090195999.4244204</v>
      </c>
      <c r="V56" s="271">
        <f t="shared" si="17"/>
        <v>1228825078.7312384</v>
      </c>
      <c r="W56" s="271">
        <f t="shared" si="18"/>
        <v>1304616320.7516</v>
      </c>
      <c r="X56" s="272">
        <f t="shared" si="19"/>
        <v>1385082200.7382703</v>
      </c>
      <c r="Y56" s="272">
        <f t="shared" si="20"/>
        <v>1304616320.7516</v>
      </c>
      <c r="Z56" s="271">
        <f t="shared" si="21"/>
        <v>1385082200.7382703</v>
      </c>
      <c r="AA56" s="271">
        <f t="shared" si="22"/>
        <v>1470511040.1322699</v>
      </c>
      <c r="AB56" s="271"/>
      <c r="AC56" s="33" t="str">
        <f t="shared" si="23"/>
        <v>BERTAHAP</v>
      </c>
      <c r="AD56" s="273">
        <f t="shared" si="24"/>
        <v>0</v>
      </c>
      <c r="AE56" s="274">
        <v>2</v>
      </c>
      <c r="AF56" s="275"/>
      <c r="AG56" s="271" t="str">
        <f t="shared" si="25"/>
        <v>KR</v>
      </c>
      <c r="AH56" s="275">
        <f t="shared" si="26"/>
        <v>1199216000</v>
      </c>
      <c r="AI56" s="275">
        <f t="shared" si="26"/>
        <v>1351708000</v>
      </c>
      <c r="AJ56" s="275">
        <f t="shared" si="26"/>
        <v>1435078000</v>
      </c>
      <c r="AK56" s="276">
        <f t="shared" si="26"/>
        <v>1523591000</v>
      </c>
      <c r="AL56" s="276">
        <f t="shared" si="26"/>
        <v>1435078000</v>
      </c>
      <c r="AM56" s="275">
        <f t="shared" si="26"/>
        <v>1523591000</v>
      </c>
      <c r="AN56" s="275">
        <f t="shared" si="26"/>
        <v>1617563000</v>
      </c>
      <c r="AO56" s="275">
        <f t="shared" si="46"/>
        <v>1617562719.157835</v>
      </c>
      <c r="AP56" s="52">
        <f t="shared" si="47"/>
        <v>1521183000</v>
      </c>
      <c r="AQ56" s="43">
        <f t="shared" si="47"/>
        <v>1615007000</v>
      </c>
      <c r="AR56" s="63">
        <f t="shared" si="27"/>
        <v>1369064700</v>
      </c>
      <c r="AS56" s="63">
        <f t="shared" si="28"/>
        <v>22817745</v>
      </c>
      <c r="AT56" s="351">
        <f t="shared" si="29"/>
        <v>28567331.25</v>
      </c>
      <c r="AU56" s="141">
        <f t="shared" si="30"/>
        <v>16150070</v>
      </c>
      <c r="AV56" s="5">
        <f t="shared" si="31"/>
        <v>22817745</v>
      </c>
      <c r="AW56" s="5">
        <f t="shared" si="32"/>
        <v>35876950</v>
      </c>
      <c r="AX56" s="280">
        <f t="shared" si="48"/>
        <v>1714616745.0266058</v>
      </c>
      <c r="AY56" s="127">
        <f t="shared" si="49"/>
        <v>1714616745.0266058</v>
      </c>
      <c r="AZ56" s="130"/>
      <c r="BA56" s="130"/>
      <c r="BV56" s="56">
        <f t="shared" si="33"/>
        <v>-1767269.6312099956</v>
      </c>
      <c r="BW56" s="75">
        <f>O189</f>
        <v>26092326.415032003</v>
      </c>
      <c r="BX56" s="126"/>
      <c r="BY56" s="122"/>
      <c r="BZ56" s="122" t="str">
        <f>F88</f>
        <v>2BR-18</v>
      </c>
      <c r="CA56" s="123">
        <f>D88</f>
        <v>18</v>
      </c>
      <c r="CB56" s="124">
        <f>G88</f>
        <v>97</v>
      </c>
      <c r="CC56" s="124">
        <f>H88</f>
        <v>85</v>
      </c>
      <c r="CD56" s="125">
        <f>O88</f>
        <v>25580712.171600003</v>
      </c>
      <c r="CE56" s="125">
        <f t="shared" ref="CE56:CH57" si="54">AH88</f>
        <v>1998693000</v>
      </c>
      <c r="CF56" s="125">
        <f t="shared" si="54"/>
        <v>2252846000</v>
      </c>
      <c r="CG56" s="125">
        <f t="shared" si="54"/>
        <v>2391797000</v>
      </c>
      <c r="CH56" s="125">
        <f t="shared" si="54"/>
        <v>2539318000</v>
      </c>
      <c r="CI56" s="125">
        <f>AN88</f>
        <v>2695937000</v>
      </c>
      <c r="CV56" s="63">
        <f t="shared" si="40"/>
        <v>1453506300</v>
      </c>
      <c r="CW56" s="44">
        <f t="shared" si="41"/>
        <v>16150070</v>
      </c>
      <c r="CZ56" s="56">
        <f t="shared" si="42"/>
        <v>1291570200</v>
      </c>
      <c r="DA56" s="44">
        <f t="shared" si="43"/>
        <v>21526170</v>
      </c>
      <c r="DB56" s="49">
        <f t="shared" si="44"/>
        <v>35876950</v>
      </c>
    </row>
    <row r="57" spans="1:106">
      <c r="A57" s="3">
        <f t="shared" si="45"/>
        <v>18</v>
      </c>
      <c r="B57" s="263">
        <v>9</v>
      </c>
      <c r="C57" s="264" t="s">
        <v>134</v>
      </c>
      <c r="D57" s="299">
        <v>22</v>
      </c>
      <c r="E57" s="266"/>
      <c r="F57" s="41" t="s">
        <v>89</v>
      </c>
      <c r="G57" s="267">
        <f t="shared" si="4"/>
        <v>81</v>
      </c>
      <c r="H57" s="267">
        <f t="shared" si="5"/>
        <v>70</v>
      </c>
      <c r="I57" s="268">
        <f t="shared" si="6"/>
        <v>27506142.120000001</v>
      </c>
      <c r="J57" s="268">
        <f t="shared" si="7"/>
        <v>4</v>
      </c>
      <c r="K57" s="269">
        <f t="shared" si="8"/>
        <v>0.97</v>
      </c>
      <c r="L57" s="270">
        <f t="shared" si="9"/>
        <v>1</v>
      </c>
      <c r="M57" s="271">
        <f t="shared" si="10"/>
        <v>22295806.861515656</v>
      </c>
      <c r="N57" s="271">
        <f t="shared" si="11"/>
        <v>25130936.672344532</v>
      </c>
      <c r="O57" s="271">
        <f t="shared" si="12"/>
        <v>26680957.856400002</v>
      </c>
      <c r="P57" s="271">
        <f t="shared" si="13"/>
        <v>28326580.955431629</v>
      </c>
      <c r="Q57" s="272">
        <f t="shared" si="14"/>
        <v>26680957.856400002</v>
      </c>
      <c r="R57" s="271">
        <f t="shared" si="14"/>
        <v>28326580.955431629</v>
      </c>
      <c r="S57" s="271">
        <f t="shared" si="15"/>
        <v>30073702.48636521</v>
      </c>
      <c r="T57" s="271"/>
      <c r="U57" s="271">
        <f t="shared" si="16"/>
        <v>1560706480.3060958</v>
      </c>
      <c r="V57" s="271">
        <f t="shared" si="17"/>
        <v>1759165567.0641172</v>
      </c>
      <c r="W57" s="271">
        <f t="shared" si="18"/>
        <v>1867667049.9480002</v>
      </c>
      <c r="X57" s="272">
        <f t="shared" si="19"/>
        <v>1982860666.880214</v>
      </c>
      <c r="Y57" s="272">
        <f t="shared" si="20"/>
        <v>1867667049.9480002</v>
      </c>
      <c r="Z57" s="271">
        <f t="shared" si="21"/>
        <v>1982860666.880214</v>
      </c>
      <c r="AA57" s="271">
        <f t="shared" si="22"/>
        <v>2105159174.0455647</v>
      </c>
      <c r="AB57" s="271"/>
      <c r="AC57" s="33" t="str">
        <f t="shared" si="23"/>
        <v>BERTAHAP</v>
      </c>
      <c r="AD57" s="273">
        <f t="shared" si="24"/>
        <v>0</v>
      </c>
      <c r="AE57" s="274">
        <v>2</v>
      </c>
      <c r="AF57" s="275"/>
      <c r="AG57" s="271" t="str">
        <f t="shared" si="25"/>
        <v>KR</v>
      </c>
      <c r="AH57" s="275">
        <f t="shared" si="26"/>
        <v>1716778000</v>
      </c>
      <c r="AI57" s="275">
        <f t="shared" si="26"/>
        <v>1935083000</v>
      </c>
      <c r="AJ57" s="275">
        <f t="shared" si="26"/>
        <v>2054434000</v>
      </c>
      <c r="AK57" s="276">
        <f t="shared" si="26"/>
        <v>2181147000</v>
      </c>
      <c r="AL57" s="276">
        <f t="shared" si="26"/>
        <v>2054434000</v>
      </c>
      <c r="AM57" s="275">
        <f t="shared" si="26"/>
        <v>2181147000</v>
      </c>
      <c r="AN57" s="275">
        <f t="shared" si="26"/>
        <v>2315676000</v>
      </c>
      <c r="AO57" s="275">
        <f t="shared" si="46"/>
        <v>2315675317.1966453</v>
      </c>
      <c r="AP57" s="52">
        <f t="shared" si="47"/>
        <v>2177701000</v>
      </c>
      <c r="AQ57" s="43">
        <f t="shared" si="47"/>
        <v>2312016000</v>
      </c>
      <c r="AR57" s="63">
        <f t="shared" si="27"/>
        <v>1959930900</v>
      </c>
      <c r="AS57" s="63">
        <f t="shared" si="28"/>
        <v>32665515</v>
      </c>
      <c r="AT57" s="351">
        <f t="shared" si="29"/>
        <v>40896506.25</v>
      </c>
      <c r="AU57" s="141">
        <f t="shared" si="30"/>
        <v>23120160</v>
      </c>
      <c r="AV57" s="5">
        <f t="shared" si="31"/>
        <v>32665515</v>
      </c>
      <c r="AW57" s="5">
        <f t="shared" si="32"/>
        <v>51360850</v>
      </c>
      <c r="AX57" s="280">
        <f t="shared" si="48"/>
        <v>2454615582.6999097</v>
      </c>
      <c r="AY57" s="127">
        <f t="shared" si="49"/>
        <v>2454615582.6999097</v>
      </c>
      <c r="AZ57" s="130"/>
      <c r="BA57" s="130"/>
      <c r="BV57" s="56">
        <f t="shared" si="33"/>
        <v>-667023.9464099966</v>
      </c>
      <c r="BW57" s="136">
        <f>O205</f>
        <v>26653451.714279998</v>
      </c>
      <c r="BX57" s="126"/>
      <c r="BY57" s="122"/>
      <c r="BZ57" s="122" t="str">
        <f>F89</f>
        <v>1BR-20</v>
      </c>
      <c r="CA57" s="123">
        <f>D89</f>
        <v>20</v>
      </c>
      <c r="CB57" s="124">
        <f>G89</f>
        <v>60</v>
      </c>
      <c r="CC57" s="124">
        <f>H89</f>
        <v>51</v>
      </c>
      <c r="CD57" s="125">
        <f>O89</f>
        <v>25580712.171600003</v>
      </c>
      <c r="CE57" s="125">
        <f t="shared" si="54"/>
        <v>1199216000</v>
      </c>
      <c r="CF57" s="125">
        <f t="shared" si="54"/>
        <v>1351708000</v>
      </c>
      <c r="CG57" s="125">
        <f t="shared" si="54"/>
        <v>1435078000</v>
      </c>
      <c r="CH57" s="125">
        <f t="shared" si="54"/>
        <v>1523591000</v>
      </c>
      <c r="CI57" s="125">
        <f>AN89</f>
        <v>1617563000</v>
      </c>
      <c r="CV57" s="63">
        <f t="shared" si="40"/>
        <v>2080814400</v>
      </c>
      <c r="CW57" s="44">
        <f t="shared" si="41"/>
        <v>23120160</v>
      </c>
      <c r="CZ57" s="56">
        <f t="shared" si="42"/>
        <v>1848990600</v>
      </c>
      <c r="DA57" s="44">
        <f t="shared" si="43"/>
        <v>30816510</v>
      </c>
      <c r="DB57" s="49">
        <f t="shared" si="44"/>
        <v>51360850</v>
      </c>
    </row>
    <row r="58" spans="1:106">
      <c r="A58" s="3">
        <f t="shared" si="45"/>
        <v>19</v>
      </c>
      <c r="B58" s="263">
        <v>1</v>
      </c>
      <c r="C58" s="264" t="s">
        <v>139</v>
      </c>
      <c r="D58" s="265" t="s">
        <v>24</v>
      </c>
      <c r="E58" s="266"/>
      <c r="F58" s="41" t="s">
        <v>39</v>
      </c>
      <c r="G58" s="267">
        <f t="shared" si="4"/>
        <v>113</v>
      </c>
      <c r="H58" s="267">
        <f t="shared" si="5"/>
        <v>101</v>
      </c>
      <c r="I58" s="268">
        <f t="shared" si="6"/>
        <v>27506142.120000001</v>
      </c>
      <c r="J58" s="268">
        <f t="shared" si="7"/>
        <v>6</v>
      </c>
      <c r="K58" s="269">
        <f t="shared" si="8"/>
        <v>0.95</v>
      </c>
      <c r="L58" s="319">
        <f t="shared" ref="L58:L65" si="55">SUMIF($AN$4:$AN$22,D58,$BG$4:$BG$22)</f>
        <v>1.01</v>
      </c>
      <c r="M58" s="271">
        <f t="shared" si="10"/>
        <v>22054460.498581722</v>
      </c>
      <c r="N58" s="271">
        <f t="shared" si="11"/>
        <v>24858900.759911936</v>
      </c>
      <c r="O58" s="271">
        <f t="shared" si="12"/>
        <v>26392143.36414</v>
      </c>
      <c r="P58" s="271">
        <f t="shared" si="13"/>
        <v>28019953.017254278</v>
      </c>
      <c r="Q58" s="272">
        <f t="shared" si="14"/>
        <v>26392143.36414</v>
      </c>
      <c r="R58" s="271">
        <f t="shared" si="14"/>
        <v>28019953.017254278</v>
      </c>
      <c r="S58" s="271">
        <f t="shared" si="15"/>
        <v>29748162.407904554</v>
      </c>
      <c r="T58" s="271"/>
      <c r="U58" s="271">
        <f t="shared" si="16"/>
        <v>2227500510.3567538</v>
      </c>
      <c r="V58" s="271">
        <f t="shared" si="17"/>
        <v>2510748976.7511053</v>
      </c>
      <c r="W58" s="271">
        <f t="shared" si="18"/>
        <v>2665606479.7781401</v>
      </c>
      <c r="X58" s="272">
        <f t="shared" si="19"/>
        <v>2830015254.742682</v>
      </c>
      <c r="Y58" s="272">
        <f t="shared" si="20"/>
        <v>2665606479.7781401</v>
      </c>
      <c r="Z58" s="271">
        <f t="shared" si="21"/>
        <v>2830015254.742682</v>
      </c>
      <c r="AA58" s="271">
        <f t="shared" si="22"/>
        <v>3004564403.19836</v>
      </c>
      <c r="AB58" s="271"/>
      <c r="AC58" s="33" t="str">
        <f t="shared" si="23"/>
        <v>BERTAHAP</v>
      </c>
      <c r="AD58" s="273">
        <f t="shared" si="24"/>
        <v>0</v>
      </c>
      <c r="AE58" s="274">
        <v>2</v>
      </c>
      <c r="AF58" s="275"/>
      <c r="AG58" s="271" t="str">
        <f t="shared" si="25"/>
        <v>KR</v>
      </c>
      <c r="AH58" s="275">
        <f t="shared" si="26"/>
        <v>2450251000</v>
      </c>
      <c r="AI58" s="275">
        <f t="shared" si="26"/>
        <v>2761824000</v>
      </c>
      <c r="AJ58" s="275">
        <f t="shared" si="26"/>
        <v>2932168000</v>
      </c>
      <c r="AK58" s="276">
        <f t="shared" si="26"/>
        <v>3113017000</v>
      </c>
      <c r="AL58" s="276">
        <f t="shared" si="26"/>
        <v>2932168000</v>
      </c>
      <c r="AM58" s="275">
        <f t="shared" si="26"/>
        <v>3113017000</v>
      </c>
      <c r="AN58" s="275">
        <f t="shared" si="26"/>
        <v>3305021000</v>
      </c>
      <c r="AO58" s="275">
        <f t="shared" si="46"/>
        <v>3305020995.3357334</v>
      </c>
      <c r="AP58" s="52">
        <f t="shared" si="47"/>
        <v>3108099000</v>
      </c>
      <c r="AQ58" s="43">
        <f t="shared" si="47"/>
        <v>3299799000</v>
      </c>
      <c r="AR58" s="63">
        <f t="shared" si="27"/>
        <v>2797289100</v>
      </c>
      <c r="AS58" s="63">
        <f t="shared" si="28"/>
        <v>46621485</v>
      </c>
      <c r="AT58" s="351">
        <f t="shared" si="29"/>
        <v>58369068.75</v>
      </c>
      <c r="AU58" s="141">
        <f t="shared" si="30"/>
        <v>32997990</v>
      </c>
      <c r="AV58" s="5">
        <f t="shared" si="31"/>
        <v>46621485</v>
      </c>
      <c r="AW58" s="5">
        <f t="shared" si="32"/>
        <v>73304200</v>
      </c>
      <c r="AX58" s="280">
        <f t="shared" si="48"/>
        <v>3503322660.9061441</v>
      </c>
      <c r="AY58" s="127">
        <f t="shared" si="49"/>
        <v>3503322660.9061441</v>
      </c>
      <c r="AZ58" s="130"/>
      <c r="BA58" s="130"/>
      <c r="BV58" s="56">
        <f t="shared" si="33"/>
        <v>-955838.4386699982</v>
      </c>
      <c r="BW58" s="140">
        <f>O223</f>
        <v>26914760.06442</v>
      </c>
      <c r="BX58" s="126">
        <v>5</v>
      </c>
      <c r="BY58" s="122" t="s">
        <v>229</v>
      </c>
      <c r="BZ58" s="122" t="str">
        <f>F48</f>
        <v>2BR-22</v>
      </c>
      <c r="CA58" s="123">
        <f>D48</f>
        <v>22</v>
      </c>
      <c r="CB58" s="124">
        <f>G48</f>
        <v>81</v>
      </c>
      <c r="CC58" s="124">
        <f>H48</f>
        <v>70</v>
      </c>
      <c r="CD58" s="125">
        <f>O48</f>
        <v>26680957.856400002</v>
      </c>
      <c r="CE58" s="125">
        <f>AH48</f>
        <v>1716778000</v>
      </c>
      <c r="CF58" s="125">
        <f>AI48</f>
        <v>1935083000</v>
      </c>
      <c r="CG58" s="125">
        <f>AJ48</f>
        <v>2054434000</v>
      </c>
      <c r="CH58" s="125">
        <f>AK48</f>
        <v>2181147000</v>
      </c>
      <c r="CI58" s="125">
        <f>AN48</f>
        <v>2315676000</v>
      </c>
      <c r="CJ58" s="2">
        <v>5</v>
      </c>
      <c r="CV58" s="63">
        <f t="shared" si="40"/>
        <v>2969819100</v>
      </c>
      <c r="CW58" s="44">
        <f t="shared" si="41"/>
        <v>32997990</v>
      </c>
      <c r="CZ58" s="56">
        <f t="shared" si="42"/>
        <v>2638951200</v>
      </c>
      <c r="DA58" s="44">
        <f t="shared" si="43"/>
        <v>43982520</v>
      </c>
      <c r="DB58" s="49">
        <f t="shared" si="44"/>
        <v>73304200</v>
      </c>
    </row>
    <row r="59" spans="1:106">
      <c r="A59" s="3">
        <f t="shared" si="45"/>
        <v>20</v>
      </c>
      <c r="B59" s="263">
        <v>2</v>
      </c>
      <c r="C59" s="264" t="s">
        <v>139</v>
      </c>
      <c r="D59" s="265" t="s">
        <v>35</v>
      </c>
      <c r="E59" s="266"/>
      <c r="F59" s="41" t="s">
        <v>42</v>
      </c>
      <c r="G59" s="267">
        <f t="shared" si="4"/>
        <v>78</v>
      </c>
      <c r="H59" s="267">
        <f t="shared" si="5"/>
        <v>66</v>
      </c>
      <c r="I59" s="268">
        <f t="shared" si="6"/>
        <v>27506142.120000001</v>
      </c>
      <c r="J59" s="268">
        <f t="shared" si="7"/>
        <v>2</v>
      </c>
      <c r="K59" s="269">
        <f t="shared" si="8"/>
        <v>0.93</v>
      </c>
      <c r="L59" s="319">
        <f t="shared" si="55"/>
        <v>1.01</v>
      </c>
      <c r="M59" s="271">
        <f t="shared" si="10"/>
        <v>21590156.067032635</v>
      </c>
      <c r="N59" s="271">
        <f t="shared" si="11"/>
        <v>24335555.480755895</v>
      </c>
      <c r="O59" s="271">
        <f t="shared" si="12"/>
        <v>25836519.293316003</v>
      </c>
      <c r="P59" s="271">
        <f t="shared" si="13"/>
        <v>27430059.269522611</v>
      </c>
      <c r="Q59" s="272">
        <f t="shared" si="14"/>
        <v>25836519.293316003</v>
      </c>
      <c r="R59" s="271">
        <f t="shared" si="14"/>
        <v>27430059.269522611</v>
      </c>
      <c r="S59" s="271">
        <f t="shared" si="15"/>
        <v>29121885.304580249</v>
      </c>
      <c r="T59" s="271"/>
      <c r="U59" s="271">
        <f t="shared" si="16"/>
        <v>1424950300.4241538</v>
      </c>
      <c r="V59" s="271">
        <f t="shared" si="17"/>
        <v>1606146661.7298892</v>
      </c>
      <c r="W59" s="271">
        <f t="shared" si="18"/>
        <v>1705210273.3588562</v>
      </c>
      <c r="X59" s="272">
        <f t="shared" si="19"/>
        <v>1810383911.7884924</v>
      </c>
      <c r="Y59" s="272">
        <f t="shared" si="20"/>
        <v>1705210273.3588562</v>
      </c>
      <c r="Z59" s="271">
        <f t="shared" si="21"/>
        <v>1810383911.7884924</v>
      </c>
      <c r="AA59" s="271">
        <f t="shared" si="22"/>
        <v>1922044430.1022964</v>
      </c>
      <c r="AB59" s="271"/>
      <c r="AC59" s="33" t="str">
        <f t="shared" si="23"/>
        <v>BERTAHAP</v>
      </c>
      <c r="AD59" s="273">
        <f t="shared" si="24"/>
        <v>0</v>
      </c>
      <c r="AE59" s="274">
        <v>2</v>
      </c>
      <c r="AF59" s="275"/>
      <c r="AG59" s="271" t="str">
        <f t="shared" si="25"/>
        <v>KR</v>
      </c>
      <c r="AH59" s="275">
        <f t="shared" si="26"/>
        <v>1567446000</v>
      </c>
      <c r="AI59" s="275">
        <f t="shared" si="26"/>
        <v>1766762000</v>
      </c>
      <c r="AJ59" s="275">
        <f t="shared" si="26"/>
        <v>1875732000</v>
      </c>
      <c r="AK59" s="276">
        <f t="shared" si="26"/>
        <v>1991423000</v>
      </c>
      <c r="AL59" s="276">
        <f t="shared" si="26"/>
        <v>1875732000</v>
      </c>
      <c r="AM59" s="275">
        <f t="shared" si="26"/>
        <v>1991423000</v>
      </c>
      <c r="AN59" s="275">
        <f t="shared" si="26"/>
        <v>2114249000</v>
      </c>
      <c r="AO59" s="275">
        <f t="shared" si="46"/>
        <v>2114249560.9868088</v>
      </c>
      <c r="AP59" s="52">
        <f t="shared" si="47"/>
        <v>1988276000</v>
      </c>
      <c r="AQ59" s="43">
        <f t="shared" si="47"/>
        <v>2110909000</v>
      </c>
      <c r="AR59" s="63">
        <f t="shared" si="27"/>
        <v>1789448400</v>
      </c>
      <c r="AS59" s="63">
        <f t="shared" si="28"/>
        <v>29824140</v>
      </c>
      <c r="AT59" s="351">
        <f t="shared" si="29"/>
        <v>37339181.25</v>
      </c>
      <c r="AU59" s="141">
        <f t="shared" si="30"/>
        <v>21109090</v>
      </c>
      <c r="AV59" s="5">
        <f t="shared" si="31"/>
        <v>29824140</v>
      </c>
      <c r="AW59" s="5">
        <f t="shared" si="32"/>
        <v>46893300</v>
      </c>
      <c r="AX59" s="280">
        <f t="shared" si="48"/>
        <v>2241104786.9311819</v>
      </c>
      <c r="AY59" s="127">
        <f t="shared" si="49"/>
        <v>2241104786.9311819</v>
      </c>
      <c r="AZ59" s="130"/>
      <c r="BA59" s="130"/>
      <c r="BV59" s="56">
        <f t="shared" si="33"/>
        <v>-1511462.5094939955</v>
      </c>
      <c r="BW59" s="142">
        <f>O247</f>
        <v>26522797.539209995</v>
      </c>
      <c r="BX59" s="126">
        <v>6</v>
      </c>
      <c r="BY59" s="122" t="s">
        <v>135</v>
      </c>
      <c r="BZ59" s="122" t="str">
        <f>F58</f>
        <v>2BR-2</v>
      </c>
      <c r="CA59" s="123" t="str">
        <f>D58</f>
        <v>02</v>
      </c>
      <c r="CB59" s="124">
        <f>G58</f>
        <v>113</v>
      </c>
      <c r="CC59" s="124">
        <f>H58</f>
        <v>101</v>
      </c>
      <c r="CD59" s="125">
        <f>O58</f>
        <v>26392143.36414</v>
      </c>
      <c r="CE59" s="125">
        <f>AH58</f>
        <v>2450251000</v>
      </c>
      <c r="CF59" s="125">
        <f>AI58</f>
        <v>2761824000</v>
      </c>
      <c r="CG59" s="125">
        <f>AJ58</f>
        <v>2932168000</v>
      </c>
      <c r="CH59" s="125">
        <f>AK58</f>
        <v>3113017000</v>
      </c>
      <c r="CI59" s="125">
        <f>AN58</f>
        <v>3305021000</v>
      </c>
      <c r="CJ59" s="2">
        <v>8</v>
      </c>
      <c r="CV59" s="63">
        <f t="shared" si="40"/>
        <v>1899818100</v>
      </c>
      <c r="CW59" s="44">
        <f t="shared" si="41"/>
        <v>21109090</v>
      </c>
      <c r="CZ59" s="56">
        <f t="shared" si="42"/>
        <v>1688158800</v>
      </c>
      <c r="DA59" s="44">
        <f t="shared" si="43"/>
        <v>28135980</v>
      </c>
      <c r="DB59" s="49">
        <f t="shared" si="44"/>
        <v>46893300</v>
      </c>
    </row>
    <row r="60" spans="1:106">
      <c r="A60" s="3">
        <f t="shared" si="45"/>
        <v>21</v>
      </c>
      <c r="B60" s="263">
        <v>3</v>
      </c>
      <c r="C60" s="264" t="s">
        <v>139</v>
      </c>
      <c r="D60" s="265" t="s">
        <v>41</v>
      </c>
      <c r="E60" s="266"/>
      <c r="F60" s="41" t="s">
        <v>45</v>
      </c>
      <c r="G60" s="267">
        <f t="shared" si="4"/>
        <v>60</v>
      </c>
      <c r="H60" s="267">
        <f t="shared" si="5"/>
        <v>52</v>
      </c>
      <c r="I60" s="268">
        <f t="shared" si="6"/>
        <v>27506142.120000001</v>
      </c>
      <c r="J60" s="268">
        <f t="shared" si="7"/>
        <v>2</v>
      </c>
      <c r="K60" s="269">
        <f t="shared" si="8"/>
        <v>0.93</v>
      </c>
      <c r="L60" s="319">
        <f t="shared" si="55"/>
        <v>1.01</v>
      </c>
      <c r="M60" s="271">
        <f t="shared" si="10"/>
        <v>21590156.067032635</v>
      </c>
      <c r="N60" s="271">
        <f t="shared" si="11"/>
        <v>24335555.480755895</v>
      </c>
      <c r="O60" s="271">
        <f t="shared" si="12"/>
        <v>25836519.293316003</v>
      </c>
      <c r="P60" s="271">
        <f t="shared" si="13"/>
        <v>27430059.269522611</v>
      </c>
      <c r="Q60" s="272">
        <f t="shared" si="14"/>
        <v>25836519.293316003</v>
      </c>
      <c r="R60" s="271">
        <f t="shared" si="14"/>
        <v>27430059.269522611</v>
      </c>
      <c r="S60" s="271">
        <f t="shared" si="15"/>
        <v>29121885.304580249</v>
      </c>
      <c r="T60" s="271"/>
      <c r="U60" s="271">
        <f t="shared" si="16"/>
        <v>1122688115.485697</v>
      </c>
      <c r="V60" s="271">
        <f t="shared" si="17"/>
        <v>1265448884.9993067</v>
      </c>
      <c r="W60" s="271">
        <f t="shared" si="18"/>
        <v>1343499003.2524321</v>
      </c>
      <c r="X60" s="272">
        <f t="shared" si="19"/>
        <v>1426363082.0151758</v>
      </c>
      <c r="Y60" s="272">
        <f t="shared" si="20"/>
        <v>1343499003.2524321</v>
      </c>
      <c r="Z60" s="271">
        <f t="shared" si="21"/>
        <v>1426363082.0151758</v>
      </c>
      <c r="AA60" s="271">
        <f t="shared" si="22"/>
        <v>1514338035.8381729</v>
      </c>
      <c r="AB60" s="271"/>
      <c r="AC60" s="33" t="str">
        <f t="shared" si="23"/>
        <v>BERTAHAP</v>
      </c>
      <c r="AD60" s="273">
        <f t="shared" si="24"/>
        <v>0</v>
      </c>
      <c r="AE60" s="274">
        <v>2</v>
      </c>
      <c r="AF60" s="275"/>
      <c r="AG60" s="271" t="str">
        <f t="shared" si="25"/>
        <v>KR</v>
      </c>
      <c r="AH60" s="275">
        <f t="shared" si="26"/>
        <v>1234957000</v>
      </c>
      <c r="AI60" s="275">
        <f t="shared" si="26"/>
        <v>1391994000</v>
      </c>
      <c r="AJ60" s="275">
        <f t="shared" si="26"/>
        <v>1477849000</v>
      </c>
      <c r="AK60" s="276">
        <f t="shared" si="26"/>
        <v>1569000000</v>
      </c>
      <c r="AL60" s="276">
        <f t="shared" si="26"/>
        <v>1477849000</v>
      </c>
      <c r="AM60" s="275">
        <f t="shared" si="26"/>
        <v>1569000000</v>
      </c>
      <c r="AN60" s="275">
        <f t="shared" si="26"/>
        <v>1665772000</v>
      </c>
      <c r="AO60" s="275">
        <f t="shared" si="46"/>
        <v>1665772445.7276547</v>
      </c>
      <c r="AP60" s="52">
        <f t="shared" si="47"/>
        <v>1566520000</v>
      </c>
      <c r="AQ60" s="43">
        <f t="shared" si="47"/>
        <v>1663140000</v>
      </c>
      <c r="AR60" s="63">
        <f t="shared" si="27"/>
        <v>1409868000</v>
      </c>
      <c r="AS60" s="63">
        <f t="shared" si="28"/>
        <v>23497800</v>
      </c>
      <c r="AT60" s="351">
        <f t="shared" si="29"/>
        <v>29418750</v>
      </c>
      <c r="AU60" s="141">
        <f t="shared" si="30"/>
        <v>16631400</v>
      </c>
      <c r="AV60" s="5">
        <f t="shared" si="31"/>
        <v>23497800</v>
      </c>
      <c r="AW60" s="5">
        <f t="shared" si="32"/>
        <v>36946225</v>
      </c>
      <c r="AX60" s="280">
        <f t="shared" si="48"/>
        <v>1765718472.6280129</v>
      </c>
      <c r="AY60" s="127">
        <f t="shared" si="49"/>
        <v>1765718472.6280129</v>
      </c>
      <c r="AZ60" s="130"/>
      <c r="BA60" s="130"/>
      <c r="BV60" s="56">
        <f t="shared" si="33"/>
        <v>-1511462.5094939955</v>
      </c>
      <c r="BW60" s="143">
        <f>O248</f>
        <v>25964422.854173999</v>
      </c>
      <c r="BX60" s="126"/>
      <c r="BY60" s="122" t="s">
        <v>136</v>
      </c>
      <c r="BZ60" s="122"/>
      <c r="CA60" s="123"/>
      <c r="CB60" s="124"/>
      <c r="CC60" s="124"/>
      <c r="CD60" s="125"/>
      <c r="CE60" s="125"/>
      <c r="CF60" s="125"/>
      <c r="CG60" s="125"/>
      <c r="CH60" s="125"/>
      <c r="CI60" s="125"/>
      <c r="CV60" s="63">
        <f t="shared" si="40"/>
        <v>1496826000</v>
      </c>
      <c r="CW60" s="44">
        <f t="shared" si="41"/>
        <v>16631400</v>
      </c>
      <c r="CZ60" s="56">
        <f t="shared" si="42"/>
        <v>1330064100</v>
      </c>
      <c r="DA60" s="44">
        <f t="shared" si="43"/>
        <v>22167735</v>
      </c>
      <c r="DB60" s="49">
        <f t="shared" si="44"/>
        <v>36946225</v>
      </c>
    </row>
    <row r="61" spans="1:106">
      <c r="A61" s="3">
        <f t="shared" si="45"/>
        <v>22</v>
      </c>
      <c r="B61" s="263">
        <v>4</v>
      </c>
      <c r="C61" s="264" t="s">
        <v>139</v>
      </c>
      <c r="D61" s="265">
        <v>10</v>
      </c>
      <c r="E61" s="266"/>
      <c r="F61" s="41" t="s">
        <v>48</v>
      </c>
      <c r="G61" s="267">
        <f t="shared" si="4"/>
        <v>74</v>
      </c>
      <c r="H61" s="267">
        <f t="shared" si="5"/>
        <v>63</v>
      </c>
      <c r="I61" s="268">
        <f t="shared" si="6"/>
        <v>27506142.120000001</v>
      </c>
      <c r="J61" s="268">
        <f t="shared" si="7"/>
        <v>2</v>
      </c>
      <c r="K61" s="269">
        <f t="shared" si="8"/>
        <v>0.93</v>
      </c>
      <c r="L61" s="319">
        <f t="shared" si="55"/>
        <v>1.01</v>
      </c>
      <c r="M61" s="271">
        <f t="shared" si="10"/>
        <v>21590156.067032635</v>
      </c>
      <c r="N61" s="271">
        <f t="shared" si="11"/>
        <v>24335555.480755895</v>
      </c>
      <c r="O61" s="271">
        <f t="shared" si="12"/>
        <v>25836519.293316003</v>
      </c>
      <c r="P61" s="271">
        <f t="shared" si="13"/>
        <v>27430059.269522611</v>
      </c>
      <c r="Q61" s="272">
        <f t="shared" si="14"/>
        <v>25836519.293316003</v>
      </c>
      <c r="R61" s="271">
        <f t="shared" si="14"/>
        <v>27430059.269522611</v>
      </c>
      <c r="S61" s="271">
        <f t="shared" si="15"/>
        <v>29121885.304580249</v>
      </c>
      <c r="T61" s="271"/>
      <c r="U61" s="271">
        <f t="shared" si="16"/>
        <v>1360179832.2230561</v>
      </c>
      <c r="V61" s="271">
        <f t="shared" si="17"/>
        <v>1533139995.2876215</v>
      </c>
      <c r="W61" s="271">
        <f t="shared" si="18"/>
        <v>1627700715.4789083</v>
      </c>
      <c r="X61" s="272">
        <f t="shared" si="19"/>
        <v>1728093733.9799244</v>
      </c>
      <c r="Y61" s="272">
        <f t="shared" si="20"/>
        <v>1627700715.4789083</v>
      </c>
      <c r="Z61" s="271">
        <f t="shared" si="21"/>
        <v>1728093733.9799244</v>
      </c>
      <c r="AA61" s="271">
        <f t="shared" si="22"/>
        <v>1834678774.1885557</v>
      </c>
      <c r="AB61" s="271"/>
      <c r="AC61" s="33" t="str">
        <f t="shared" si="23"/>
        <v>BERTAHAP</v>
      </c>
      <c r="AD61" s="273">
        <f t="shared" si="24"/>
        <v>0</v>
      </c>
      <c r="AE61" s="274">
        <v>2</v>
      </c>
      <c r="AF61" s="275"/>
      <c r="AG61" s="271" t="str">
        <f t="shared" si="25"/>
        <v>KR</v>
      </c>
      <c r="AH61" s="275">
        <f t="shared" si="26"/>
        <v>1496198000</v>
      </c>
      <c r="AI61" s="275">
        <f t="shared" si="26"/>
        <v>1686454000</v>
      </c>
      <c r="AJ61" s="275">
        <f t="shared" si="26"/>
        <v>1790471000</v>
      </c>
      <c r="AK61" s="276">
        <f t="shared" si="26"/>
        <v>1900904000</v>
      </c>
      <c r="AL61" s="276">
        <f t="shared" si="26"/>
        <v>1790471000</v>
      </c>
      <c r="AM61" s="275">
        <f t="shared" si="26"/>
        <v>1900904000</v>
      </c>
      <c r="AN61" s="275">
        <f t="shared" si="26"/>
        <v>2018147000</v>
      </c>
      <c r="AO61" s="275">
        <f t="shared" si="46"/>
        <v>2018147549.5050869</v>
      </c>
      <c r="AP61" s="52">
        <f t="shared" si="47"/>
        <v>1897900000</v>
      </c>
      <c r="AQ61" s="43">
        <f t="shared" si="47"/>
        <v>2014959000</v>
      </c>
      <c r="AR61" s="63">
        <f t="shared" si="27"/>
        <v>1708110000</v>
      </c>
      <c r="AS61" s="63">
        <f t="shared" si="28"/>
        <v>28468500</v>
      </c>
      <c r="AT61" s="351">
        <f t="shared" si="29"/>
        <v>35641950</v>
      </c>
      <c r="AU61" s="141">
        <f t="shared" si="30"/>
        <v>20149590</v>
      </c>
      <c r="AV61" s="5">
        <f t="shared" si="31"/>
        <v>28468500</v>
      </c>
      <c r="AW61" s="5">
        <f t="shared" si="32"/>
        <v>44761775</v>
      </c>
      <c r="AX61" s="280">
        <f t="shared" si="48"/>
        <v>2139236821.8478711</v>
      </c>
      <c r="AY61" s="127">
        <f t="shared" si="49"/>
        <v>2139236821.8478711</v>
      </c>
      <c r="AZ61" s="2"/>
      <c r="BA61" s="2"/>
      <c r="BV61" s="56">
        <f t="shared" si="33"/>
        <v>-1511462.5094939955</v>
      </c>
      <c r="BW61" s="133">
        <f>O250</f>
        <v>25964422.854173999</v>
      </c>
      <c r="BX61" s="126">
        <v>7</v>
      </c>
      <c r="BY61" s="122" t="s">
        <v>230</v>
      </c>
      <c r="BZ61" s="122" t="str">
        <f>F59</f>
        <v>1BR-6</v>
      </c>
      <c r="CA61" s="123" t="str">
        <f>D59</f>
        <v>06</v>
      </c>
      <c r="CB61" s="124">
        <f t="shared" ref="CB61:CC63" si="56">G59</f>
        <v>78</v>
      </c>
      <c r="CC61" s="124">
        <f t="shared" si="56"/>
        <v>66</v>
      </c>
      <c r="CD61" s="125">
        <f>O59</f>
        <v>25836519.293316003</v>
      </c>
      <c r="CE61" s="125">
        <f t="shared" ref="CE61:CH63" si="57">AH59</f>
        <v>1567446000</v>
      </c>
      <c r="CF61" s="125">
        <f t="shared" si="57"/>
        <v>1766762000</v>
      </c>
      <c r="CG61" s="125">
        <f t="shared" si="57"/>
        <v>1875732000</v>
      </c>
      <c r="CH61" s="125">
        <f t="shared" si="57"/>
        <v>1991423000</v>
      </c>
      <c r="CI61" s="125">
        <f>AN59</f>
        <v>2114249000</v>
      </c>
      <c r="CJ61" s="2">
        <v>8</v>
      </c>
      <c r="CV61" s="63">
        <f t="shared" si="40"/>
        <v>1813463100</v>
      </c>
      <c r="CW61" s="44">
        <f t="shared" si="41"/>
        <v>20149590</v>
      </c>
      <c r="CZ61" s="56">
        <f t="shared" si="42"/>
        <v>1611423900</v>
      </c>
      <c r="DA61" s="44">
        <f t="shared" si="43"/>
        <v>26857065</v>
      </c>
      <c r="DB61" s="49">
        <f t="shared" si="44"/>
        <v>44761775</v>
      </c>
    </row>
    <row r="62" spans="1:106">
      <c r="A62" s="3">
        <f t="shared" si="45"/>
        <v>23</v>
      </c>
      <c r="B62" s="263">
        <v>5</v>
      </c>
      <c r="C62" s="264" t="s">
        <v>139</v>
      </c>
      <c r="D62" s="299">
        <v>12</v>
      </c>
      <c r="E62" s="266"/>
      <c r="F62" s="41" t="s">
        <v>50</v>
      </c>
      <c r="G62" s="267">
        <f t="shared" si="4"/>
        <v>67</v>
      </c>
      <c r="H62" s="267">
        <f t="shared" si="5"/>
        <v>57</v>
      </c>
      <c r="I62" s="268">
        <f t="shared" si="6"/>
        <v>27506142.120000001</v>
      </c>
      <c r="J62" s="268">
        <f t="shared" si="7"/>
        <v>2</v>
      </c>
      <c r="K62" s="269">
        <f t="shared" si="8"/>
        <v>0.93</v>
      </c>
      <c r="L62" s="319">
        <f t="shared" si="55"/>
        <v>1.01</v>
      </c>
      <c r="M62" s="271">
        <f t="shared" si="10"/>
        <v>21590156.067032635</v>
      </c>
      <c r="N62" s="271">
        <f t="shared" si="11"/>
        <v>24335555.480755895</v>
      </c>
      <c r="O62" s="271">
        <f t="shared" si="12"/>
        <v>25836519.293316003</v>
      </c>
      <c r="P62" s="271">
        <f t="shared" si="13"/>
        <v>27430059.269522611</v>
      </c>
      <c r="Q62" s="272">
        <f t="shared" si="14"/>
        <v>25836519.293316003</v>
      </c>
      <c r="R62" s="271">
        <f t="shared" si="14"/>
        <v>27430059.269522611</v>
      </c>
      <c r="S62" s="271">
        <f t="shared" si="15"/>
        <v>29121885.304580249</v>
      </c>
      <c r="T62" s="271"/>
      <c r="U62" s="271">
        <f t="shared" si="16"/>
        <v>1230638895.8208601</v>
      </c>
      <c r="V62" s="271">
        <f t="shared" si="17"/>
        <v>1387126662.4030859</v>
      </c>
      <c r="W62" s="271">
        <f t="shared" si="18"/>
        <v>1472681599.7190123</v>
      </c>
      <c r="X62" s="272">
        <f t="shared" si="19"/>
        <v>1563513378.3627889</v>
      </c>
      <c r="Y62" s="272">
        <f t="shared" si="20"/>
        <v>1472681599.7190123</v>
      </c>
      <c r="Z62" s="271">
        <f t="shared" si="21"/>
        <v>1563513378.3627889</v>
      </c>
      <c r="AA62" s="271">
        <f t="shared" si="22"/>
        <v>1659947462.3610742</v>
      </c>
      <c r="AB62" s="271"/>
      <c r="AC62" s="33" t="str">
        <f t="shared" si="23"/>
        <v>BERTAHAP</v>
      </c>
      <c r="AD62" s="273">
        <f t="shared" si="24"/>
        <v>0</v>
      </c>
      <c r="AE62" s="274">
        <v>2</v>
      </c>
      <c r="AF62" s="275"/>
      <c r="AG62" s="271" t="str">
        <f t="shared" si="25"/>
        <v>KR</v>
      </c>
      <c r="AH62" s="275">
        <f t="shared" si="26"/>
        <v>1353703000</v>
      </c>
      <c r="AI62" s="275">
        <f t="shared" si="26"/>
        <v>1525840000</v>
      </c>
      <c r="AJ62" s="275">
        <f t="shared" si="26"/>
        <v>1619950000</v>
      </c>
      <c r="AK62" s="276">
        <f t="shared" si="26"/>
        <v>1719865000</v>
      </c>
      <c r="AL62" s="276">
        <f t="shared" si="26"/>
        <v>1619950000</v>
      </c>
      <c r="AM62" s="275">
        <f t="shared" si="26"/>
        <v>1719865000</v>
      </c>
      <c r="AN62" s="275">
        <f t="shared" si="26"/>
        <v>1825943000</v>
      </c>
      <c r="AO62" s="275">
        <f t="shared" si="46"/>
        <v>1825942464.8638577</v>
      </c>
      <c r="AP62" s="52">
        <f t="shared" si="47"/>
        <v>1717147000</v>
      </c>
      <c r="AQ62" s="43">
        <f t="shared" si="47"/>
        <v>1823057000</v>
      </c>
      <c r="AR62" s="63">
        <f t="shared" si="27"/>
        <v>1545432300</v>
      </c>
      <c r="AS62" s="63">
        <f t="shared" si="28"/>
        <v>25757205</v>
      </c>
      <c r="AT62" s="351">
        <f t="shared" si="29"/>
        <v>32247468.75</v>
      </c>
      <c r="AU62" s="141">
        <f t="shared" si="30"/>
        <v>18230570</v>
      </c>
      <c r="AV62" s="5">
        <f t="shared" si="31"/>
        <v>25757205</v>
      </c>
      <c r="AW62" s="5">
        <f t="shared" si="32"/>
        <v>40498750</v>
      </c>
      <c r="AX62" s="280">
        <f t="shared" si="48"/>
        <v>1935498768.3260624</v>
      </c>
      <c r="AY62" s="127">
        <f t="shared" si="49"/>
        <v>1935498768.3260624</v>
      </c>
      <c r="AZ62" s="2"/>
      <c r="BA62" s="2"/>
      <c r="BV62" s="56">
        <f t="shared" si="33"/>
        <v>-1511462.5094939955</v>
      </c>
      <c r="BW62" s="248">
        <f>O255</f>
        <v>27081172.224245999</v>
      </c>
      <c r="BX62" s="126"/>
      <c r="BY62" s="122"/>
      <c r="BZ62" s="122" t="str">
        <f>F60</f>
        <v>1BR-8</v>
      </c>
      <c r="CA62" s="123" t="str">
        <f>D60</f>
        <v>08</v>
      </c>
      <c r="CB62" s="124">
        <f t="shared" si="56"/>
        <v>60</v>
      </c>
      <c r="CC62" s="124">
        <f t="shared" si="56"/>
        <v>52</v>
      </c>
      <c r="CD62" s="125">
        <f>O60</f>
        <v>25836519.293316003</v>
      </c>
      <c r="CE62" s="125">
        <f t="shared" si="57"/>
        <v>1234957000</v>
      </c>
      <c r="CF62" s="125">
        <f t="shared" si="57"/>
        <v>1391994000</v>
      </c>
      <c r="CG62" s="125">
        <f t="shared" si="57"/>
        <v>1477849000</v>
      </c>
      <c r="CH62" s="125">
        <f t="shared" si="57"/>
        <v>1569000000</v>
      </c>
      <c r="CI62" s="125">
        <f>AN60</f>
        <v>1665772000</v>
      </c>
      <c r="CV62" s="63">
        <f t="shared" si="40"/>
        <v>1640751300</v>
      </c>
      <c r="CW62" s="44">
        <f t="shared" si="41"/>
        <v>18230570</v>
      </c>
      <c r="CZ62" s="56">
        <f t="shared" si="42"/>
        <v>1457955000</v>
      </c>
      <c r="DA62" s="44">
        <f t="shared" si="43"/>
        <v>24299250</v>
      </c>
      <c r="DB62" s="49">
        <f t="shared" si="44"/>
        <v>40498750</v>
      </c>
    </row>
    <row r="63" spans="1:106">
      <c r="A63" s="3">
        <f t="shared" si="45"/>
        <v>24</v>
      </c>
      <c r="B63" s="263">
        <v>6</v>
      </c>
      <c r="C63" s="264" t="s">
        <v>139</v>
      </c>
      <c r="D63" s="299">
        <v>18</v>
      </c>
      <c r="E63" s="266"/>
      <c r="F63" s="41" t="s">
        <v>54</v>
      </c>
      <c r="G63" s="267">
        <f t="shared" si="4"/>
        <v>97</v>
      </c>
      <c r="H63" s="267">
        <f t="shared" si="5"/>
        <v>85</v>
      </c>
      <c r="I63" s="268">
        <f t="shared" si="6"/>
        <v>27506142.120000001</v>
      </c>
      <c r="J63" s="268">
        <f t="shared" si="7"/>
        <v>2</v>
      </c>
      <c r="K63" s="269">
        <f t="shared" si="8"/>
        <v>0.93</v>
      </c>
      <c r="L63" s="319">
        <f t="shared" si="55"/>
        <v>1.01</v>
      </c>
      <c r="M63" s="271">
        <f t="shared" si="10"/>
        <v>21590156.067032635</v>
      </c>
      <c r="N63" s="271">
        <f t="shared" si="11"/>
        <v>24335555.480755895</v>
      </c>
      <c r="O63" s="271">
        <f t="shared" si="12"/>
        <v>25836519.293316003</v>
      </c>
      <c r="P63" s="271">
        <f t="shared" si="13"/>
        <v>27430059.269522611</v>
      </c>
      <c r="Q63" s="272">
        <f t="shared" si="14"/>
        <v>25836519.293316003</v>
      </c>
      <c r="R63" s="271">
        <f t="shared" si="14"/>
        <v>27430059.269522611</v>
      </c>
      <c r="S63" s="271">
        <f t="shared" si="15"/>
        <v>29121885.304580249</v>
      </c>
      <c r="T63" s="271"/>
      <c r="U63" s="271">
        <f t="shared" si="16"/>
        <v>1835163265.6977739</v>
      </c>
      <c r="V63" s="271">
        <f t="shared" si="17"/>
        <v>2068522215.8642511</v>
      </c>
      <c r="W63" s="271">
        <f t="shared" si="18"/>
        <v>2196104139.9318604</v>
      </c>
      <c r="X63" s="272">
        <f t="shared" si="19"/>
        <v>2331555037.9094219</v>
      </c>
      <c r="Y63" s="272">
        <f t="shared" si="20"/>
        <v>2196104139.9318604</v>
      </c>
      <c r="Z63" s="271">
        <f t="shared" si="21"/>
        <v>2331555037.9094219</v>
      </c>
      <c r="AA63" s="271">
        <f t="shared" si="22"/>
        <v>2475360250.8893213</v>
      </c>
      <c r="AB63" s="271"/>
      <c r="AC63" s="33" t="str">
        <f t="shared" si="23"/>
        <v>BERTAHAP</v>
      </c>
      <c r="AD63" s="273">
        <f t="shared" si="24"/>
        <v>0</v>
      </c>
      <c r="AE63" s="274">
        <v>2</v>
      </c>
      <c r="AF63" s="275"/>
      <c r="AG63" s="271" t="str">
        <f t="shared" si="25"/>
        <v>KR</v>
      </c>
      <c r="AH63" s="275">
        <f t="shared" si="26"/>
        <v>2018680000</v>
      </c>
      <c r="AI63" s="275">
        <f t="shared" si="26"/>
        <v>2275375000</v>
      </c>
      <c r="AJ63" s="275">
        <f t="shared" si="26"/>
        <v>2415715000</v>
      </c>
      <c r="AK63" s="276">
        <f t="shared" si="26"/>
        <v>2564711000</v>
      </c>
      <c r="AL63" s="276">
        <f t="shared" si="26"/>
        <v>2415715000</v>
      </c>
      <c r="AM63" s="275">
        <f t="shared" si="26"/>
        <v>2564711000</v>
      </c>
      <c r="AN63" s="275">
        <f t="shared" si="26"/>
        <v>2722897000</v>
      </c>
      <c r="AO63" s="275">
        <f t="shared" si="46"/>
        <v>2722896695.3821664</v>
      </c>
      <c r="AP63" s="52">
        <f t="shared" si="47"/>
        <v>2560658000</v>
      </c>
      <c r="AQ63" s="43">
        <f t="shared" si="47"/>
        <v>2718594000</v>
      </c>
      <c r="AR63" s="63">
        <f t="shared" si="27"/>
        <v>2304592200</v>
      </c>
      <c r="AS63" s="63">
        <f t="shared" si="28"/>
        <v>38409870</v>
      </c>
      <c r="AT63" s="351">
        <f t="shared" si="29"/>
        <v>48088331.25</v>
      </c>
      <c r="AU63" s="141">
        <f t="shared" si="30"/>
        <v>27185940</v>
      </c>
      <c r="AV63" s="5">
        <f t="shared" si="31"/>
        <v>38409870</v>
      </c>
      <c r="AW63" s="5">
        <f t="shared" si="32"/>
        <v>60392875</v>
      </c>
      <c r="AX63" s="280">
        <f t="shared" si="48"/>
        <v>2886270335.254807</v>
      </c>
      <c r="AY63" s="127">
        <f t="shared" si="49"/>
        <v>2886270335.254807</v>
      </c>
      <c r="AZ63" s="2"/>
      <c r="BA63" s="2"/>
      <c r="BV63" s="56">
        <f t="shared" si="33"/>
        <v>-1511462.5094939955</v>
      </c>
      <c r="BW63" s="135">
        <f>O292</f>
        <v>26784105.889349997</v>
      </c>
      <c r="BX63" s="126"/>
      <c r="BY63" s="122"/>
      <c r="BZ63" s="122" t="str">
        <f>F61</f>
        <v>1BR-10</v>
      </c>
      <c r="CA63" s="123">
        <f>D61</f>
        <v>10</v>
      </c>
      <c r="CB63" s="124">
        <f t="shared" si="56"/>
        <v>74</v>
      </c>
      <c r="CC63" s="124">
        <f t="shared" si="56"/>
        <v>63</v>
      </c>
      <c r="CD63" s="125">
        <f>O61</f>
        <v>25836519.293316003</v>
      </c>
      <c r="CE63" s="125">
        <f t="shared" si="57"/>
        <v>1496198000</v>
      </c>
      <c r="CF63" s="125">
        <f t="shared" si="57"/>
        <v>1686454000</v>
      </c>
      <c r="CG63" s="125">
        <f t="shared" si="57"/>
        <v>1790471000</v>
      </c>
      <c r="CH63" s="125">
        <f t="shared" si="57"/>
        <v>1900904000</v>
      </c>
      <c r="CI63" s="125">
        <f>AN61</f>
        <v>2018147000</v>
      </c>
      <c r="CV63" s="63">
        <f t="shared" si="40"/>
        <v>2446734600</v>
      </c>
      <c r="CW63" s="44">
        <f t="shared" si="41"/>
        <v>27185940</v>
      </c>
      <c r="CZ63" s="56">
        <f t="shared" si="42"/>
        <v>2174143500</v>
      </c>
      <c r="DA63" s="44">
        <f t="shared" si="43"/>
        <v>36235725</v>
      </c>
      <c r="DB63" s="49">
        <f t="shared" si="44"/>
        <v>60392875</v>
      </c>
    </row>
    <row r="64" spans="1:106">
      <c r="A64" s="3">
        <f t="shared" si="45"/>
        <v>25</v>
      </c>
      <c r="B64" s="263">
        <v>7</v>
      </c>
      <c r="C64" s="264" t="s">
        <v>139</v>
      </c>
      <c r="D64" s="299">
        <v>20</v>
      </c>
      <c r="E64" s="266"/>
      <c r="F64" s="41" t="s">
        <v>70</v>
      </c>
      <c r="G64" s="267">
        <f t="shared" si="4"/>
        <v>60</v>
      </c>
      <c r="H64" s="267">
        <f t="shared" si="5"/>
        <v>51</v>
      </c>
      <c r="I64" s="268">
        <f t="shared" si="6"/>
        <v>27506142.120000001</v>
      </c>
      <c r="J64" s="268">
        <f t="shared" si="7"/>
        <v>2</v>
      </c>
      <c r="K64" s="269">
        <f t="shared" si="8"/>
        <v>0.93</v>
      </c>
      <c r="L64" s="319">
        <f t="shared" si="55"/>
        <v>1.01</v>
      </c>
      <c r="M64" s="271">
        <f t="shared" si="10"/>
        <v>21590156.067032635</v>
      </c>
      <c r="N64" s="271">
        <f t="shared" si="11"/>
        <v>24335555.480755895</v>
      </c>
      <c r="O64" s="271">
        <f t="shared" si="12"/>
        <v>25836519.293316003</v>
      </c>
      <c r="P64" s="271">
        <f t="shared" si="13"/>
        <v>27430059.269522611</v>
      </c>
      <c r="Q64" s="272">
        <f t="shared" si="14"/>
        <v>25836519.293316003</v>
      </c>
      <c r="R64" s="271">
        <f t="shared" si="14"/>
        <v>27430059.269522611</v>
      </c>
      <c r="S64" s="271">
        <f t="shared" si="15"/>
        <v>29121885.304580249</v>
      </c>
      <c r="T64" s="271"/>
      <c r="U64" s="271">
        <f t="shared" si="16"/>
        <v>1101097959.4186645</v>
      </c>
      <c r="V64" s="271">
        <f t="shared" si="17"/>
        <v>1241113329.5185506</v>
      </c>
      <c r="W64" s="271">
        <f t="shared" si="18"/>
        <v>1317662483.9591162</v>
      </c>
      <c r="X64" s="272">
        <f t="shared" si="19"/>
        <v>1398933022.7456532</v>
      </c>
      <c r="Y64" s="272">
        <f t="shared" si="20"/>
        <v>1317662483.9591162</v>
      </c>
      <c r="Z64" s="271">
        <f t="shared" si="21"/>
        <v>1398933022.7456532</v>
      </c>
      <c r="AA64" s="271">
        <f t="shared" si="22"/>
        <v>1485216150.5335927</v>
      </c>
      <c r="AB64" s="271"/>
      <c r="AC64" s="33" t="str">
        <f t="shared" si="23"/>
        <v>BERTAHAP</v>
      </c>
      <c r="AD64" s="273">
        <f t="shared" si="24"/>
        <v>0</v>
      </c>
      <c r="AE64" s="274">
        <v>2</v>
      </c>
      <c r="AF64" s="275"/>
      <c r="AG64" s="271" t="str">
        <f t="shared" si="25"/>
        <v>KR</v>
      </c>
      <c r="AH64" s="275">
        <f t="shared" si="26"/>
        <v>1211208000</v>
      </c>
      <c r="AI64" s="275">
        <f t="shared" si="26"/>
        <v>1365225000</v>
      </c>
      <c r="AJ64" s="275">
        <f t="shared" si="26"/>
        <v>1449429000</v>
      </c>
      <c r="AK64" s="276">
        <f t="shared" si="26"/>
        <v>1538827000</v>
      </c>
      <c r="AL64" s="276">
        <f t="shared" si="26"/>
        <v>1449429000</v>
      </c>
      <c r="AM64" s="275">
        <f t="shared" si="26"/>
        <v>1538827000</v>
      </c>
      <c r="AN64" s="275">
        <f t="shared" si="26"/>
        <v>1633738000</v>
      </c>
      <c r="AO64" s="275">
        <f t="shared" si="46"/>
        <v>1633738441.900414</v>
      </c>
      <c r="AP64" s="52">
        <f t="shared" si="47"/>
        <v>1536395000</v>
      </c>
      <c r="AQ64" s="43">
        <f t="shared" si="47"/>
        <v>1631157000</v>
      </c>
      <c r="AR64" s="63">
        <f t="shared" si="27"/>
        <v>1382755500</v>
      </c>
      <c r="AS64" s="63">
        <f t="shared" si="28"/>
        <v>23045925</v>
      </c>
      <c r="AT64" s="351">
        <f t="shared" si="29"/>
        <v>28853006.25</v>
      </c>
      <c r="AU64" s="141">
        <f t="shared" si="30"/>
        <v>16311570</v>
      </c>
      <c r="AV64" s="5">
        <f t="shared" si="31"/>
        <v>23045925</v>
      </c>
      <c r="AW64" s="5">
        <f t="shared" si="32"/>
        <v>36235725</v>
      </c>
      <c r="AX64" s="280">
        <f t="shared" si="48"/>
        <v>1731762838.1594403</v>
      </c>
      <c r="AY64" s="127">
        <f t="shared" si="49"/>
        <v>1731762838.1594403</v>
      </c>
      <c r="AZ64" s="2"/>
      <c r="BA64" s="2"/>
      <c r="BV64" s="56">
        <f t="shared" si="33"/>
        <v>-1511462.5094939955</v>
      </c>
      <c r="BW64" s="132">
        <f>O297</f>
        <v>26220229.975889999</v>
      </c>
      <c r="BX64" s="126"/>
      <c r="BY64" s="122"/>
      <c r="BZ64" s="122" t="str">
        <f>F64</f>
        <v>1BR-20</v>
      </c>
      <c r="CA64" s="123">
        <f>D64</f>
        <v>20</v>
      </c>
      <c r="CB64" s="124">
        <f>G64</f>
        <v>60</v>
      </c>
      <c r="CC64" s="124">
        <f>H64</f>
        <v>51</v>
      </c>
      <c r="CD64" s="125">
        <f>O64</f>
        <v>25836519.293316003</v>
      </c>
      <c r="CE64" s="125">
        <f>AH64</f>
        <v>1211208000</v>
      </c>
      <c r="CF64" s="125">
        <f>AI64</f>
        <v>1365225000</v>
      </c>
      <c r="CG64" s="125">
        <f>AJ64</f>
        <v>1449429000</v>
      </c>
      <c r="CH64" s="125">
        <f>AK64</f>
        <v>1538827000</v>
      </c>
      <c r="CI64" s="125">
        <f>AN64</f>
        <v>1633738000</v>
      </c>
      <c r="CV64" s="63">
        <f t="shared" si="40"/>
        <v>1468041300</v>
      </c>
      <c r="CW64" s="44">
        <f t="shared" si="41"/>
        <v>16311570</v>
      </c>
      <c r="CZ64" s="56">
        <f t="shared" si="42"/>
        <v>1304486100</v>
      </c>
      <c r="DA64" s="44">
        <f t="shared" si="43"/>
        <v>21741435</v>
      </c>
      <c r="DB64" s="49">
        <f t="shared" si="44"/>
        <v>36235725</v>
      </c>
    </row>
    <row r="65" spans="1:106">
      <c r="A65" s="3">
        <f t="shared" si="45"/>
        <v>26</v>
      </c>
      <c r="B65" s="263">
        <v>8</v>
      </c>
      <c r="C65" s="264" t="s">
        <v>139</v>
      </c>
      <c r="D65" s="299">
        <v>22</v>
      </c>
      <c r="E65" s="266"/>
      <c r="F65" s="41" t="s">
        <v>89</v>
      </c>
      <c r="G65" s="267">
        <f t="shared" si="4"/>
        <v>81</v>
      </c>
      <c r="H65" s="267">
        <f t="shared" si="5"/>
        <v>70</v>
      </c>
      <c r="I65" s="268">
        <f t="shared" si="6"/>
        <v>27506142.120000001</v>
      </c>
      <c r="J65" s="268">
        <f t="shared" si="7"/>
        <v>4</v>
      </c>
      <c r="K65" s="269">
        <f t="shared" si="8"/>
        <v>0.97</v>
      </c>
      <c r="L65" s="319">
        <f t="shared" si="55"/>
        <v>1.01</v>
      </c>
      <c r="M65" s="271">
        <f t="shared" si="10"/>
        <v>22518764.930130813</v>
      </c>
      <c r="N65" s="271">
        <f t="shared" si="11"/>
        <v>25382246.039067976</v>
      </c>
      <c r="O65" s="271">
        <f t="shared" si="12"/>
        <v>26947767.434964001</v>
      </c>
      <c r="P65" s="271">
        <f t="shared" si="13"/>
        <v>28609846.764985945</v>
      </c>
      <c r="Q65" s="272">
        <f t="shared" si="14"/>
        <v>26947767.434964001</v>
      </c>
      <c r="R65" s="271">
        <f t="shared" si="14"/>
        <v>28609846.764985945</v>
      </c>
      <c r="S65" s="271">
        <f t="shared" si="15"/>
        <v>30374439.511228859</v>
      </c>
      <c r="T65" s="271"/>
      <c r="U65" s="271">
        <f t="shared" si="16"/>
        <v>1576313545.1091568</v>
      </c>
      <c r="V65" s="271">
        <f t="shared" si="17"/>
        <v>1776757222.7347584</v>
      </c>
      <c r="W65" s="271">
        <f t="shared" si="18"/>
        <v>1886343720.4474802</v>
      </c>
      <c r="X65" s="272">
        <f t="shared" si="19"/>
        <v>2002689273.5490162</v>
      </c>
      <c r="Y65" s="272">
        <f t="shared" si="20"/>
        <v>1886343720.4474802</v>
      </c>
      <c r="Z65" s="271">
        <f t="shared" si="21"/>
        <v>2002689273.5490162</v>
      </c>
      <c r="AA65" s="271">
        <f t="shared" si="22"/>
        <v>2126210765.7860203</v>
      </c>
      <c r="AB65" s="271"/>
      <c r="AC65" s="33" t="str">
        <f t="shared" si="23"/>
        <v>BERTAHAP</v>
      </c>
      <c r="AD65" s="273">
        <f t="shared" si="24"/>
        <v>0</v>
      </c>
      <c r="AE65" s="274">
        <v>2</v>
      </c>
      <c r="AF65" s="275"/>
      <c r="AG65" s="271" t="str">
        <f t="shared" si="25"/>
        <v>KR</v>
      </c>
      <c r="AH65" s="275">
        <f t="shared" si="26"/>
        <v>1733945000</v>
      </c>
      <c r="AI65" s="275">
        <f t="shared" si="26"/>
        <v>1954433000</v>
      </c>
      <c r="AJ65" s="275">
        <f t="shared" si="26"/>
        <v>2074979000</v>
      </c>
      <c r="AK65" s="276">
        <f t="shared" si="26"/>
        <v>2202959000</v>
      </c>
      <c r="AL65" s="276">
        <f t="shared" si="26"/>
        <v>2074979000</v>
      </c>
      <c r="AM65" s="275">
        <f t="shared" si="26"/>
        <v>2202959000</v>
      </c>
      <c r="AN65" s="275">
        <f t="shared" si="26"/>
        <v>2338832000</v>
      </c>
      <c r="AO65" s="275">
        <f t="shared" si="46"/>
        <v>2338832633.0578384</v>
      </c>
      <c r="AP65" s="52">
        <f t="shared" si="47"/>
        <v>2199478000</v>
      </c>
      <c r="AQ65" s="43">
        <f t="shared" si="47"/>
        <v>2335137000</v>
      </c>
      <c r="AR65" s="63">
        <f t="shared" si="27"/>
        <v>1979530200</v>
      </c>
      <c r="AS65" s="63">
        <f t="shared" si="28"/>
        <v>32992170</v>
      </c>
      <c r="AT65" s="351">
        <f t="shared" si="29"/>
        <v>41305481.25</v>
      </c>
      <c r="AU65" s="141">
        <f t="shared" si="30"/>
        <v>23351370</v>
      </c>
      <c r="AV65" s="5">
        <f t="shared" si="31"/>
        <v>32992170</v>
      </c>
      <c r="AW65" s="5">
        <f t="shared" si="32"/>
        <v>51874475</v>
      </c>
      <c r="AX65" s="280">
        <f t="shared" si="48"/>
        <v>2479162630.3360872</v>
      </c>
      <c r="AY65" s="127">
        <f t="shared" si="49"/>
        <v>2479162630.3360872</v>
      </c>
      <c r="AZ65" s="2"/>
      <c r="BA65" s="2"/>
      <c r="BV65" s="56">
        <f t="shared" si="33"/>
        <v>-400214.36784599721</v>
      </c>
      <c r="BW65" s="134">
        <f>O298</f>
        <v>27347981.802809998</v>
      </c>
      <c r="BX65" s="126">
        <v>8</v>
      </c>
      <c r="BY65" s="122" t="s">
        <v>140</v>
      </c>
      <c r="BZ65" s="122" t="str">
        <f>F103</f>
        <v>1BR-12</v>
      </c>
      <c r="CA65" s="123">
        <f>D103</f>
        <v>12</v>
      </c>
      <c r="CB65" s="124">
        <f t="shared" ref="CB65:CC68" si="58">G103</f>
        <v>67</v>
      </c>
      <c r="CC65" s="124">
        <f t="shared" si="58"/>
        <v>57</v>
      </c>
      <c r="CD65" s="125">
        <f>O103</f>
        <v>25836519.293316003</v>
      </c>
      <c r="CE65" s="125">
        <f t="shared" ref="CE65:CH68" si="59">AH103</f>
        <v>1353703000</v>
      </c>
      <c r="CF65" s="125">
        <f t="shared" si="59"/>
        <v>1525840000</v>
      </c>
      <c r="CG65" s="125">
        <f t="shared" si="59"/>
        <v>1619950000</v>
      </c>
      <c r="CH65" s="125">
        <f t="shared" si="59"/>
        <v>1719865000</v>
      </c>
      <c r="CI65" s="125">
        <f>AN103</f>
        <v>1825943000</v>
      </c>
      <c r="CJ65" s="2">
        <v>8</v>
      </c>
      <c r="CV65" s="63">
        <f t="shared" si="40"/>
        <v>2101623300</v>
      </c>
      <c r="CW65" s="44">
        <f t="shared" si="41"/>
        <v>23351370</v>
      </c>
      <c r="CZ65" s="56">
        <f t="shared" si="42"/>
        <v>1867481100</v>
      </c>
      <c r="DA65" s="44">
        <f t="shared" si="43"/>
        <v>31124685</v>
      </c>
      <c r="DB65" s="49">
        <f t="shared" si="44"/>
        <v>51874475</v>
      </c>
    </row>
    <row r="66" spans="1:106">
      <c r="A66" s="3">
        <f t="shared" si="45"/>
        <v>27</v>
      </c>
      <c r="B66" s="263">
        <v>1</v>
      </c>
      <c r="C66" s="264" t="s">
        <v>142</v>
      </c>
      <c r="D66" s="265" t="s">
        <v>24</v>
      </c>
      <c r="E66" s="266"/>
      <c r="F66" s="41" t="s">
        <v>39</v>
      </c>
      <c r="G66" s="267">
        <f t="shared" si="4"/>
        <v>113</v>
      </c>
      <c r="H66" s="267">
        <f t="shared" si="5"/>
        <v>101</v>
      </c>
      <c r="I66" s="268">
        <f t="shared" si="6"/>
        <v>27506142.120000001</v>
      </c>
      <c r="J66" s="268">
        <f t="shared" si="7"/>
        <v>6</v>
      </c>
      <c r="K66" s="269">
        <f t="shared" si="8"/>
        <v>0.95</v>
      </c>
      <c r="L66" s="270">
        <f t="shared" ref="L66:L73" si="60">SUMIF($AN$4:$AN$22,D66,$AT$4:$AT$22)</f>
        <v>1</v>
      </c>
      <c r="M66" s="271">
        <f t="shared" si="10"/>
        <v>21836099.50354626</v>
      </c>
      <c r="N66" s="271">
        <f t="shared" si="11"/>
        <v>24612773.029615775</v>
      </c>
      <c r="O66" s="271">
        <f t="shared" si="12"/>
        <v>26130835.013999999</v>
      </c>
      <c r="P66" s="271">
        <f t="shared" si="13"/>
        <v>27742527.739855718</v>
      </c>
      <c r="Q66" s="272">
        <f t="shared" si="14"/>
        <v>26130835.013999999</v>
      </c>
      <c r="R66" s="271">
        <f t="shared" si="14"/>
        <v>27742527.739855718</v>
      </c>
      <c r="S66" s="271">
        <f t="shared" si="15"/>
        <v>29453626.146440148</v>
      </c>
      <c r="T66" s="271"/>
      <c r="U66" s="271">
        <f t="shared" si="16"/>
        <v>2205446049.8581724</v>
      </c>
      <c r="V66" s="271">
        <f t="shared" si="17"/>
        <v>2485890075.9911933</v>
      </c>
      <c r="W66" s="271">
        <f t="shared" si="18"/>
        <v>2639214336.414</v>
      </c>
      <c r="X66" s="272">
        <f t="shared" si="19"/>
        <v>2801995301.7254276</v>
      </c>
      <c r="Y66" s="272">
        <f t="shared" si="20"/>
        <v>2639214336.414</v>
      </c>
      <c r="Z66" s="271">
        <f t="shared" si="21"/>
        <v>2801995301.7254276</v>
      </c>
      <c r="AA66" s="271">
        <f t="shared" si="22"/>
        <v>2974816240.7904549</v>
      </c>
      <c r="AB66" s="271"/>
      <c r="AC66" s="33" t="str">
        <f t="shared" si="23"/>
        <v>BERTAHAP</v>
      </c>
      <c r="AD66" s="273">
        <f t="shared" si="24"/>
        <v>0</v>
      </c>
      <c r="AE66" s="274">
        <v>2</v>
      </c>
      <c r="AF66" s="275"/>
      <c r="AG66" s="271" t="str">
        <f t="shared" si="25"/>
        <v>KR</v>
      </c>
      <c r="AH66" s="275">
        <f t="shared" si="26"/>
        <v>2425991000</v>
      </c>
      <c r="AI66" s="275">
        <f t="shared" si="26"/>
        <v>2734480000</v>
      </c>
      <c r="AJ66" s="275">
        <f t="shared" si="26"/>
        <v>2903136000</v>
      </c>
      <c r="AK66" s="276">
        <f t="shared" si="26"/>
        <v>3082195000</v>
      </c>
      <c r="AL66" s="276">
        <f t="shared" si="26"/>
        <v>2903136000</v>
      </c>
      <c r="AM66" s="275">
        <f t="shared" si="26"/>
        <v>3082195000</v>
      </c>
      <c r="AN66" s="275">
        <f t="shared" si="26"/>
        <v>3272298000</v>
      </c>
      <c r="AO66" s="275">
        <f t="shared" si="46"/>
        <v>3272297962.6255884</v>
      </c>
      <c r="AP66" s="52">
        <f t="shared" si="47"/>
        <v>3077325000</v>
      </c>
      <c r="AQ66" s="43">
        <f t="shared" si="47"/>
        <v>3267127000</v>
      </c>
      <c r="AR66" s="63">
        <f t="shared" si="27"/>
        <v>2769592500</v>
      </c>
      <c r="AS66" s="63">
        <f t="shared" si="28"/>
        <v>46159875</v>
      </c>
      <c r="AT66" s="351">
        <f t="shared" si="29"/>
        <v>57791156.25</v>
      </c>
      <c r="AU66" s="141">
        <f t="shared" si="30"/>
        <v>32671270</v>
      </c>
      <c r="AV66" s="5">
        <f t="shared" si="31"/>
        <v>46159875</v>
      </c>
      <c r="AW66" s="5">
        <f t="shared" si="32"/>
        <v>72578400</v>
      </c>
      <c r="AX66" s="280">
        <f t="shared" si="48"/>
        <v>3468635530.5757432</v>
      </c>
      <c r="AY66" s="127">
        <f t="shared" si="49"/>
        <v>3468635530.5757432</v>
      </c>
      <c r="AZ66" s="2"/>
      <c r="BA66" s="2"/>
      <c r="BV66" s="56">
        <f t="shared" si="33"/>
        <v>-1217146.7888099998</v>
      </c>
      <c r="BW66" s="64"/>
      <c r="BX66" s="126"/>
      <c r="BY66" s="131"/>
      <c r="BZ66" s="122" t="str">
        <f>F104</f>
        <v>1BR-16</v>
      </c>
      <c r="CA66" s="123">
        <f>D104</f>
        <v>16</v>
      </c>
      <c r="CB66" s="124">
        <f t="shared" si="58"/>
        <v>71</v>
      </c>
      <c r="CC66" s="124">
        <f t="shared" si="58"/>
        <v>63</v>
      </c>
      <c r="CD66" s="125">
        <f>O104</f>
        <v>25836519.293316003</v>
      </c>
      <c r="CE66" s="125">
        <f t="shared" si="59"/>
        <v>1496198000</v>
      </c>
      <c r="CF66" s="125">
        <f t="shared" si="59"/>
        <v>1686454000</v>
      </c>
      <c r="CG66" s="125">
        <f t="shared" si="59"/>
        <v>1790471000</v>
      </c>
      <c r="CH66" s="125">
        <f t="shared" si="59"/>
        <v>1900904000</v>
      </c>
      <c r="CI66" s="125">
        <f>AN104</f>
        <v>2018147000</v>
      </c>
      <c r="CV66" s="63">
        <f t="shared" si="40"/>
        <v>2940414300</v>
      </c>
      <c r="CW66" s="44">
        <f t="shared" si="41"/>
        <v>32671270</v>
      </c>
      <c r="CZ66" s="56">
        <f t="shared" si="42"/>
        <v>2612822400</v>
      </c>
      <c r="DA66" s="44">
        <f t="shared" si="43"/>
        <v>43547040</v>
      </c>
      <c r="DB66" s="49">
        <f t="shared" si="44"/>
        <v>72578400</v>
      </c>
    </row>
    <row r="67" spans="1:106">
      <c r="A67" s="3">
        <f t="shared" si="45"/>
        <v>28</v>
      </c>
      <c r="B67" s="263">
        <v>2</v>
      </c>
      <c r="C67" s="264" t="s">
        <v>142</v>
      </c>
      <c r="D67" s="265" t="s">
        <v>35</v>
      </c>
      <c r="E67" s="266"/>
      <c r="F67" s="41" t="s">
        <v>42</v>
      </c>
      <c r="G67" s="267">
        <f t="shared" si="4"/>
        <v>78</v>
      </c>
      <c r="H67" s="267">
        <f t="shared" si="5"/>
        <v>66</v>
      </c>
      <c r="I67" s="268">
        <f t="shared" si="6"/>
        <v>27506142.120000001</v>
      </c>
      <c r="J67" s="268">
        <f t="shared" si="7"/>
        <v>2</v>
      </c>
      <c r="K67" s="269">
        <f t="shared" si="8"/>
        <v>0.93</v>
      </c>
      <c r="L67" s="270">
        <f t="shared" si="60"/>
        <v>1</v>
      </c>
      <c r="M67" s="271">
        <f t="shared" si="10"/>
        <v>21376392.145576868</v>
      </c>
      <c r="N67" s="271">
        <f t="shared" si="11"/>
        <v>24094609.386887025</v>
      </c>
      <c r="O67" s="271">
        <f t="shared" si="12"/>
        <v>25580712.171600003</v>
      </c>
      <c r="P67" s="271">
        <f t="shared" si="13"/>
        <v>27158474.52427981</v>
      </c>
      <c r="Q67" s="272">
        <f t="shared" si="14"/>
        <v>25580712.171600003</v>
      </c>
      <c r="R67" s="271">
        <f t="shared" si="14"/>
        <v>27158474.52427981</v>
      </c>
      <c r="S67" s="271">
        <f t="shared" si="15"/>
        <v>28833549.806515098</v>
      </c>
      <c r="T67" s="271"/>
      <c r="U67" s="271">
        <f t="shared" si="16"/>
        <v>1410841881.6080732</v>
      </c>
      <c r="V67" s="271">
        <f t="shared" si="17"/>
        <v>1590244219.5345438</v>
      </c>
      <c r="W67" s="271">
        <f t="shared" si="18"/>
        <v>1688327003.3256001</v>
      </c>
      <c r="X67" s="272">
        <f t="shared" si="19"/>
        <v>1792459318.6024675</v>
      </c>
      <c r="Y67" s="272">
        <f t="shared" si="20"/>
        <v>1688327003.3256001</v>
      </c>
      <c r="Z67" s="271">
        <f t="shared" si="21"/>
        <v>1792459318.6024675</v>
      </c>
      <c r="AA67" s="271">
        <f t="shared" si="22"/>
        <v>1903014287.2299964</v>
      </c>
      <c r="AB67" s="271"/>
      <c r="AC67" s="33" t="str">
        <f t="shared" si="23"/>
        <v>BERTAHAP</v>
      </c>
      <c r="AD67" s="273">
        <f t="shared" si="24"/>
        <v>0</v>
      </c>
      <c r="AE67" s="274">
        <v>2</v>
      </c>
      <c r="AF67" s="275"/>
      <c r="AG67" s="271" t="str">
        <f t="shared" si="25"/>
        <v>KR</v>
      </c>
      <c r="AH67" s="275">
        <f t="shared" si="26"/>
        <v>1551927000</v>
      </c>
      <c r="AI67" s="275">
        <f t="shared" si="26"/>
        <v>1749269000</v>
      </c>
      <c r="AJ67" s="275">
        <f t="shared" si="26"/>
        <v>1857160000</v>
      </c>
      <c r="AK67" s="276">
        <f t="shared" si="26"/>
        <v>1971706000</v>
      </c>
      <c r="AL67" s="276">
        <f t="shared" si="26"/>
        <v>1857160000</v>
      </c>
      <c r="AM67" s="275">
        <f t="shared" si="26"/>
        <v>1971706000</v>
      </c>
      <c r="AN67" s="275">
        <f t="shared" si="26"/>
        <v>2093316000</v>
      </c>
      <c r="AO67" s="275">
        <f t="shared" si="46"/>
        <v>2093316460.0866098</v>
      </c>
      <c r="AP67" s="52">
        <f t="shared" si="47"/>
        <v>1968590000</v>
      </c>
      <c r="AQ67" s="43">
        <f t="shared" si="47"/>
        <v>2090009000</v>
      </c>
      <c r="AR67" s="63">
        <f t="shared" si="27"/>
        <v>1771731000</v>
      </c>
      <c r="AS67" s="63">
        <f t="shared" si="28"/>
        <v>29528850</v>
      </c>
      <c r="AT67" s="351">
        <f t="shared" si="29"/>
        <v>36969487.5</v>
      </c>
      <c r="AU67" s="141">
        <f t="shared" si="30"/>
        <v>20900090</v>
      </c>
      <c r="AV67" s="5">
        <f t="shared" si="31"/>
        <v>29528850</v>
      </c>
      <c r="AW67" s="5">
        <f t="shared" si="32"/>
        <v>46429000</v>
      </c>
      <c r="AX67" s="280">
        <f t="shared" si="48"/>
        <v>2218915725.229867</v>
      </c>
      <c r="AY67" s="127">
        <f t="shared" si="49"/>
        <v>2218915725.229867</v>
      </c>
      <c r="AZ67" s="2"/>
      <c r="BA67" s="2"/>
      <c r="BV67" s="56">
        <f t="shared" si="33"/>
        <v>-1767269.6312099956</v>
      </c>
      <c r="BW67" s="64"/>
      <c r="BX67" s="126"/>
      <c r="BY67" s="122"/>
      <c r="BZ67" s="122" t="str">
        <f>F105</f>
        <v>2BR-18</v>
      </c>
      <c r="CA67" s="123">
        <f>D105</f>
        <v>18</v>
      </c>
      <c r="CB67" s="124">
        <f t="shared" si="58"/>
        <v>97</v>
      </c>
      <c r="CC67" s="124">
        <f t="shared" si="58"/>
        <v>85</v>
      </c>
      <c r="CD67" s="125">
        <f>O105</f>
        <v>25836519.293316003</v>
      </c>
      <c r="CE67" s="125">
        <f t="shared" si="59"/>
        <v>2018680000</v>
      </c>
      <c r="CF67" s="125">
        <f t="shared" si="59"/>
        <v>2275375000</v>
      </c>
      <c r="CG67" s="125">
        <f t="shared" si="59"/>
        <v>2415715000</v>
      </c>
      <c r="CH67" s="125">
        <f t="shared" si="59"/>
        <v>2564711000</v>
      </c>
      <c r="CI67" s="125">
        <f>AN105</f>
        <v>2722897000</v>
      </c>
      <c r="CV67" s="63">
        <f t="shared" si="40"/>
        <v>1881008100</v>
      </c>
      <c r="CW67" s="44">
        <f t="shared" si="41"/>
        <v>20900090</v>
      </c>
      <c r="CZ67" s="56">
        <f t="shared" si="42"/>
        <v>1671444000</v>
      </c>
      <c r="DA67" s="44">
        <f t="shared" si="43"/>
        <v>27857400</v>
      </c>
      <c r="DB67" s="49">
        <f t="shared" si="44"/>
        <v>46429000</v>
      </c>
    </row>
    <row r="68" spans="1:106">
      <c r="A68" s="3">
        <f t="shared" si="45"/>
        <v>29</v>
      </c>
      <c r="B68" s="263">
        <v>3</v>
      </c>
      <c r="C68" s="264" t="s">
        <v>142</v>
      </c>
      <c r="D68" s="265" t="s">
        <v>41</v>
      </c>
      <c r="E68" s="266"/>
      <c r="F68" s="41" t="s">
        <v>45</v>
      </c>
      <c r="G68" s="267">
        <f t="shared" si="4"/>
        <v>60</v>
      </c>
      <c r="H68" s="267">
        <f t="shared" si="5"/>
        <v>52</v>
      </c>
      <c r="I68" s="268">
        <f t="shared" si="6"/>
        <v>27506142.120000001</v>
      </c>
      <c r="J68" s="268">
        <f t="shared" si="7"/>
        <v>2</v>
      </c>
      <c r="K68" s="269">
        <f t="shared" si="8"/>
        <v>0.93</v>
      </c>
      <c r="L68" s="270">
        <f t="shared" si="60"/>
        <v>1</v>
      </c>
      <c r="M68" s="271">
        <f t="shared" si="10"/>
        <v>21376392.145576868</v>
      </c>
      <c r="N68" s="271">
        <f t="shared" si="11"/>
        <v>24094609.386887025</v>
      </c>
      <c r="O68" s="271">
        <f t="shared" si="12"/>
        <v>25580712.171600003</v>
      </c>
      <c r="P68" s="271">
        <f t="shared" si="13"/>
        <v>27158474.52427981</v>
      </c>
      <c r="Q68" s="272">
        <f t="shared" si="14"/>
        <v>25580712.171600003</v>
      </c>
      <c r="R68" s="271">
        <f t="shared" si="14"/>
        <v>27158474.52427981</v>
      </c>
      <c r="S68" s="271">
        <f t="shared" si="15"/>
        <v>28833549.806515098</v>
      </c>
      <c r="T68" s="271"/>
      <c r="U68" s="271">
        <f t="shared" si="16"/>
        <v>1111572391.5699971</v>
      </c>
      <c r="V68" s="271">
        <f t="shared" si="17"/>
        <v>1252919688.1181252</v>
      </c>
      <c r="W68" s="271">
        <f t="shared" si="18"/>
        <v>1330197032.9232001</v>
      </c>
      <c r="X68" s="272">
        <f t="shared" si="19"/>
        <v>1412240675.2625501</v>
      </c>
      <c r="Y68" s="272">
        <f t="shared" si="20"/>
        <v>1330197032.9232001</v>
      </c>
      <c r="Z68" s="271">
        <f t="shared" si="21"/>
        <v>1412240675.2625501</v>
      </c>
      <c r="AA68" s="271">
        <f t="shared" si="22"/>
        <v>1499344589.9387851</v>
      </c>
      <c r="AB68" s="271"/>
      <c r="AC68" s="33" t="str">
        <f t="shared" si="23"/>
        <v>BERTAHAP</v>
      </c>
      <c r="AD68" s="273">
        <f t="shared" si="24"/>
        <v>0</v>
      </c>
      <c r="AE68" s="274">
        <v>2</v>
      </c>
      <c r="AF68" s="275"/>
      <c r="AG68" s="271" t="str">
        <f t="shared" si="25"/>
        <v>KR</v>
      </c>
      <c r="AH68" s="275">
        <f t="shared" si="26"/>
        <v>1222730000</v>
      </c>
      <c r="AI68" s="275">
        <f t="shared" si="26"/>
        <v>1378212000</v>
      </c>
      <c r="AJ68" s="275">
        <f t="shared" si="26"/>
        <v>1463217000</v>
      </c>
      <c r="AK68" s="276">
        <f t="shared" si="26"/>
        <v>1553465000</v>
      </c>
      <c r="AL68" s="276">
        <f t="shared" si="26"/>
        <v>1463217000</v>
      </c>
      <c r="AM68" s="275">
        <f t="shared" si="26"/>
        <v>1553465000</v>
      </c>
      <c r="AN68" s="275">
        <f t="shared" si="26"/>
        <v>1649280000</v>
      </c>
      <c r="AO68" s="275">
        <f t="shared" si="46"/>
        <v>1649279281.327158</v>
      </c>
      <c r="AP68" s="52">
        <f t="shared" si="47"/>
        <v>1551011000</v>
      </c>
      <c r="AQ68" s="43">
        <f t="shared" si="47"/>
        <v>1646673000</v>
      </c>
      <c r="AR68" s="63">
        <f t="shared" si="27"/>
        <v>1395909900</v>
      </c>
      <c r="AS68" s="63">
        <f t="shared" si="28"/>
        <v>23265165</v>
      </c>
      <c r="AT68" s="351">
        <f t="shared" si="29"/>
        <v>29127468.75</v>
      </c>
      <c r="AU68" s="141">
        <f t="shared" si="30"/>
        <v>16466730</v>
      </c>
      <c r="AV68" s="5">
        <f t="shared" si="31"/>
        <v>23265165</v>
      </c>
      <c r="AW68" s="5">
        <f t="shared" si="32"/>
        <v>36580425</v>
      </c>
      <c r="AX68" s="280">
        <f t="shared" si="48"/>
        <v>1748235827.698082</v>
      </c>
      <c r="AY68" s="127">
        <f t="shared" si="49"/>
        <v>1748235827.698082</v>
      </c>
      <c r="AZ68" s="2"/>
      <c r="BA68" s="2"/>
      <c r="BV68" s="56">
        <f t="shared" si="33"/>
        <v>-1767269.6312099956</v>
      </c>
      <c r="BW68" s="64"/>
      <c r="BX68" s="126"/>
      <c r="BY68" s="122"/>
      <c r="BZ68" s="122" t="str">
        <f>F106</f>
        <v>1BR-20</v>
      </c>
      <c r="CA68" s="123">
        <f>D106</f>
        <v>20</v>
      </c>
      <c r="CB68" s="124">
        <f t="shared" si="58"/>
        <v>60</v>
      </c>
      <c r="CC68" s="124">
        <f t="shared" si="58"/>
        <v>51</v>
      </c>
      <c r="CD68" s="125">
        <f>O106</f>
        <v>25836519.293316003</v>
      </c>
      <c r="CE68" s="125">
        <f t="shared" si="59"/>
        <v>1211208000</v>
      </c>
      <c r="CF68" s="125">
        <f t="shared" si="59"/>
        <v>1365225000</v>
      </c>
      <c r="CG68" s="125">
        <f t="shared" si="59"/>
        <v>1449429000</v>
      </c>
      <c r="CH68" s="125">
        <f t="shared" si="59"/>
        <v>1538827000</v>
      </c>
      <c r="CI68" s="125">
        <f>AN106</f>
        <v>1633738000</v>
      </c>
      <c r="CV68" s="63">
        <f t="shared" si="40"/>
        <v>1482005700</v>
      </c>
      <c r="CW68" s="44">
        <f t="shared" si="41"/>
        <v>16466730</v>
      </c>
      <c r="CZ68" s="56">
        <f t="shared" si="42"/>
        <v>1316895300</v>
      </c>
      <c r="DA68" s="44">
        <f t="shared" si="43"/>
        <v>21948255</v>
      </c>
      <c r="DB68" s="49">
        <f t="shared" si="44"/>
        <v>36580425</v>
      </c>
    </row>
    <row r="69" spans="1:106">
      <c r="A69" s="3">
        <f t="shared" si="45"/>
        <v>30</v>
      </c>
      <c r="B69" s="263">
        <v>4</v>
      </c>
      <c r="C69" s="264" t="s">
        <v>142</v>
      </c>
      <c r="D69" s="265">
        <v>10</v>
      </c>
      <c r="E69" s="266"/>
      <c r="F69" s="41" t="s">
        <v>48</v>
      </c>
      <c r="G69" s="267">
        <f t="shared" si="4"/>
        <v>74</v>
      </c>
      <c r="H69" s="267">
        <f t="shared" si="5"/>
        <v>63</v>
      </c>
      <c r="I69" s="268">
        <f t="shared" si="6"/>
        <v>27506142.120000001</v>
      </c>
      <c r="J69" s="268">
        <f t="shared" si="7"/>
        <v>2</v>
      </c>
      <c r="K69" s="269">
        <f t="shared" si="8"/>
        <v>0.93</v>
      </c>
      <c r="L69" s="270">
        <f t="shared" si="60"/>
        <v>1</v>
      </c>
      <c r="M69" s="271">
        <f t="shared" si="10"/>
        <v>21376392.145576868</v>
      </c>
      <c r="N69" s="271">
        <f t="shared" si="11"/>
        <v>24094609.386887025</v>
      </c>
      <c r="O69" s="271">
        <f t="shared" si="12"/>
        <v>25580712.171600003</v>
      </c>
      <c r="P69" s="271">
        <f t="shared" si="13"/>
        <v>27158474.52427981</v>
      </c>
      <c r="Q69" s="272">
        <f t="shared" si="14"/>
        <v>25580712.171600003</v>
      </c>
      <c r="R69" s="271">
        <f t="shared" si="14"/>
        <v>27158474.52427981</v>
      </c>
      <c r="S69" s="271">
        <f t="shared" si="15"/>
        <v>28833549.806515098</v>
      </c>
      <c r="T69" s="271"/>
      <c r="U69" s="271">
        <f t="shared" si="16"/>
        <v>1346712705.1713426</v>
      </c>
      <c r="V69" s="271">
        <f t="shared" si="17"/>
        <v>1517960391.3738825</v>
      </c>
      <c r="W69" s="271">
        <f t="shared" si="18"/>
        <v>1611584866.8108001</v>
      </c>
      <c r="X69" s="272">
        <f t="shared" si="19"/>
        <v>1710983895.029628</v>
      </c>
      <c r="Y69" s="272">
        <f t="shared" si="20"/>
        <v>1611584866.8108001</v>
      </c>
      <c r="Z69" s="271">
        <f t="shared" si="21"/>
        <v>1710983895.029628</v>
      </c>
      <c r="AA69" s="271">
        <f t="shared" si="22"/>
        <v>1816513637.810451</v>
      </c>
      <c r="AB69" s="271"/>
      <c r="AC69" s="33" t="str">
        <f t="shared" si="23"/>
        <v>BERTAHAP</v>
      </c>
      <c r="AD69" s="273">
        <f t="shared" si="24"/>
        <v>0</v>
      </c>
      <c r="AE69" s="274">
        <v>2</v>
      </c>
      <c r="AF69" s="275"/>
      <c r="AG69" s="271" t="str">
        <f t="shared" si="25"/>
        <v>KR</v>
      </c>
      <c r="AH69" s="275">
        <f t="shared" si="26"/>
        <v>1481384000</v>
      </c>
      <c r="AI69" s="275">
        <f t="shared" si="26"/>
        <v>1669757000</v>
      </c>
      <c r="AJ69" s="275">
        <f t="shared" si="26"/>
        <v>1772744000</v>
      </c>
      <c r="AK69" s="276">
        <f t="shared" si="26"/>
        <v>1882083000</v>
      </c>
      <c r="AL69" s="276">
        <f t="shared" si="26"/>
        <v>1772744000</v>
      </c>
      <c r="AM69" s="275">
        <f t="shared" si="26"/>
        <v>1882083000</v>
      </c>
      <c r="AN69" s="275">
        <f t="shared" si="26"/>
        <v>1998166000</v>
      </c>
      <c r="AO69" s="275">
        <f t="shared" si="46"/>
        <v>1998165711.9008548</v>
      </c>
      <c r="AP69" s="52">
        <f t="shared" si="47"/>
        <v>1879109000</v>
      </c>
      <c r="AQ69" s="43">
        <f t="shared" si="47"/>
        <v>1995008000</v>
      </c>
      <c r="AR69" s="63">
        <f t="shared" si="27"/>
        <v>1691198100</v>
      </c>
      <c r="AS69" s="63">
        <f t="shared" si="28"/>
        <v>28186635</v>
      </c>
      <c r="AT69" s="351">
        <f t="shared" si="29"/>
        <v>35289056.25</v>
      </c>
      <c r="AU69" s="141">
        <f t="shared" si="30"/>
        <v>19950080</v>
      </c>
      <c r="AV69" s="5">
        <f t="shared" si="31"/>
        <v>28186635</v>
      </c>
      <c r="AW69" s="5">
        <f t="shared" si="32"/>
        <v>44318600</v>
      </c>
      <c r="AX69" s="280">
        <f t="shared" si="48"/>
        <v>2118055292.1826584</v>
      </c>
      <c r="AY69" s="127">
        <f t="shared" si="49"/>
        <v>2118055292.1826584</v>
      </c>
      <c r="AZ69" s="2"/>
      <c r="BA69" s="2"/>
      <c r="BV69" s="56">
        <f t="shared" si="33"/>
        <v>-1767269.6312099956</v>
      </c>
      <c r="BW69" s="64"/>
      <c r="BX69" s="126">
        <v>9</v>
      </c>
      <c r="BY69" s="131" t="s">
        <v>141</v>
      </c>
      <c r="BZ69" s="122" t="str">
        <f>F125</f>
        <v>1BR-6</v>
      </c>
      <c r="CA69" s="123" t="str">
        <f>D125</f>
        <v>06</v>
      </c>
      <c r="CB69" s="124">
        <f>G125</f>
        <v>78</v>
      </c>
      <c r="CC69" s="124">
        <f>H125</f>
        <v>66</v>
      </c>
      <c r="CD69" s="125">
        <f>O125</f>
        <v>25836519.293316003</v>
      </c>
      <c r="CE69" s="125">
        <f>AH125</f>
        <v>1567446000</v>
      </c>
      <c r="CF69" s="125">
        <f>AI125</f>
        <v>1766762000</v>
      </c>
      <c r="CG69" s="125">
        <f>AJ125</f>
        <v>1875732000</v>
      </c>
      <c r="CH69" s="125">
        <f>AK125</f>
        <v>1991423000</v>
      </c>
      <c r="CI69" s="125">
        <f>AN125</f>
        <v>2114249000</v>
      </c>
      <c r="CJ69" s="2">
        <v>12</v>
      </c>
      <c r="CV69" s="63">
        <f t="shared" si="40"/>
        <v>1795507200</v>
      </c>
      <c r="CW69" s="44">
        <f t="shared" si="41"/>
        <v>19950080</v>
      </c>
      <c r="CZ69" s="56">
        <f t="shared" si="42"/>
        <v>1595469600</v>
      </c>
      <c r="DA69" s="44">
        <f t="shared" si="43"/>
        <v>26591160</v>
      </c>
      <c r="DB69" s="49">
        <f t="shared" si="44"/>
        <v>44318600</v>
      </c>
    </row>
    <row r="70" spans="1:106">
      <c r="A70" s="3">
        <f t="shared" si="45"/>
        <v>31</v>
      </c>
      <c r="B70" s="263">
        <v>5</v>
      </c>
      <c r="C70" s="264" t="s">
        <v>142</v>
      </c>
      <c r="D70" s="299">
        <v>12</v>
      </c>
      <c r="E70" s="266"/>
      <c r="F70" s="41" t="s">
        <v>50</v>
      </c>
      <c r="G70" s="267">
        <f t="shared" si="4"/>
        <v>67</v>
      </c>
      <c r="H70" s="267">
        <f t="shared" si="5"/>
        <v>57</v>
      </c>
      <c r="I70" s="268">
        <f t="shared" si="6"/>
        <v>27506142.120000001</v>
      </c>
      <c r="J70" s="268">
        <f t="shared" si="7"/>
        <v>2</v>
      </c>
      <c r="K70" s="269">
        <f t="shared" si="8"/>
        <v>0.93</v>
      </c>
      <c r="L70" s="270">
        <f t="shared" si="60"/>
        <v>1</v>
      </c>
      <c r="M70" s="271">
        <f t="shared" si="10"/>
        <v>21376392.145576868</v>
      </c>
      <c r="N70" s="271">
        <f t="shared" si="11"/>
        <v>24094609.386887025</v>
      </c>
      <c r="O70" s="271">
        <f t="shared" si="12"/>
        <v>25580712.171600003</v>
      </c>
      <c r="P70" s="271">
        <f t="shared" si="13"/>
        <v>27158474.52427981</v>
      </c>
      <c r="Q70" s="272">
        <f t="shared" si="14"/>
        <v>25580712.171600003</v>
      </c>
      <c r="R70" s="271">
        <f t="shared" si="14"/>
        <v>27158474.52427981</v>
      </c>
      <c r="S70" s="271">
        <f t="shared" si="15"/>
        <v>28833549.806515098</v>
      </c>
      <c r="T70" s="271"/>
      <c r="U70" s="271">
        <f t="shared" si="16"/>
        <v>1218454352.2978816</v>
      </c>
      <c r="V70" s="271">
        <f t="shared" si="17"/>
        <v>1373392735.0525603</v>
      </c>
      <c r="W70" s="271">
        <f t="shared" si="18"/>
        <v>1458100593.7812002</v>
      </c>
      <c r="X70" s="272">
        <f t="shared" si="19"/>
        <v>1548033047.8839493</v>
      </c>
      <c r="Y70" s="272">
        <f t="shared" si="20"/>
        <v>1458100593.7812002</v>
      </c>
      <c r="Z70" s="271">
        <f t="shared" si="21"/>
        <v>1548033047.8839493</v>
      </c>
      <c r="AA70" s="271">
        <f t="shared" si="22"/>
        <v>1643512338.9713607</v>
      </c>
      <c r="AB70" s="271"/>
      <c r="AC70" s="33" t="str">
        <f t="shared" si="23"/>
        <v>BERTAHAP</v>
      </c>
      <c r="AD70" s="273">
        <f t="shared" si="24"/>
        <v>0</v>
      </c>
      <c r="AE70" s="274">
        <v>2</v>
      </c>
      <c r="AF70" s="275"/>
      <c r="AG70" s="271" t="str">
        <f t="shared" si="25"/>
        <v>KR</v>
      </c>
      <c r="AH70" s="275">
        <f t="shared" si="26"/>
        <v>1340300000</v>
      </c>
      <c r="AI70" s="275">
        <f t="shared" si="26"/>
        <v>1510733000</v>
      </c>
      <c r="AJ70" s="275">
        <f t="shared" si="26"/>
        <v>1603911000</v>
      </c>
      <c r="AK70" s="276">
        <f t="shared" si="26"/>
        <v>1702837000</v>
      </c>
      <c r="AL70" s="276">
        <f t="shared" si="26"/>
        <v>1603911000</v>
      </c>
      <c r="AM70" s="275">
        <f t="shared" si="26"/>
        <v>1702837000</v>
      </c>
      <c r="AN70" s="275">
        <f t="shared" si="26"/>
        <v>1807864000</v>
      </c>
      <c r="AO70" s="275">
        <f t="shared" si="46"/>
        <v>1807864215.5293448</v>
      </c>
      <c r="AP70" s="52">
        <f t="shared" si="47"/>
        <v>1700146000</v>
      </c>
      <c r="AQ70" s="43">
        <f t="shared" si="47"/>
        <v>1805008000</v>
      </c>
      <c r="AR70" s="63">
        <f t="shared" si="27"/>
        <v>1530131400</v>
      </c>
      <c r="AS70" s="63">
        <f t="shared" si="28"/>
        <v>25502190</v>
      </c>
      <c r="AT70" s="351">
        <f t="shared" si="29"/>
        <v>31928193.75</v>
      </c>
      <c r="AU70" s="141">
        <f t="shared" si="30"/>
        <v>18050080</v>
      </c>
      <c r="AV70" s="5">
        <f t="shared" si="31"/>
        <v>25502190</v>
      </c>
      <c r="AW70" s="5">
        <f t="shared" si="32"/>
        <v>40097775</v>
      </c>
      <c r="AX70" s="280">
        <f t="shared" si="48"/>
        <v>1916336549.4434288</v>
      </c>
      <c r="AY70" s="127">
        <f t="shared" si="49"/>
        <v>1916336549.4434288</v>
      </c>
      <c r="AZ70" s="2"/>
      <c r="BA70" s="2"/>
      <c r="BV70" s="56">
        <f t="shared" si="33"/>
        <v>-1767269.6312099956</v>
      </c>
      <c r="BW70" s="64"/>
      <c r="BX70" s="126"/>
      <c r="BY70" s="131"/>
      <c r="BZ70" s="122" t="str">
        <f>F127</f>
        <v>1BR-10</v>
      </c>
      <c r="CA70" s="123">
        <f>D127</f>
        <v>10</v>
      </c>
      <c r="CB70" s="124">
        <f t="shared" ref="CB70:CC74" si="61">G127</f>
        <v>74</v>
      </c>
      <c r="CC70" s="124">
        <f t="shared" si="61"/>
        <v>63</v>
      </c>
      <c r="CD70" s="125">
        <f>O127</f>
        <v>25836519.293316003</v>
      </c>
      <c r="CE70" s="125">
        <f t="shared" ref="CE70:CH74" si="62">AH127</f>
        <v>1496198000</v>
      </c>
      <c r="CF70" s="125">
        <f t="shared" si="62"/>
        <v>1686454000</v>
      </c>
      <c r="CG70" s="125">
        <f t="shared" si="62"/>
        <v>1790471000</v>
      </c>
      <c r="CH70" s="125">
        <f t="shared" si="62"/>
        <v>1900904000</v>
      </c>
      <c r="CI70" s="125">
        <f>AN127</f>
        <v>2018147000</v>
      </c>
      <c r="CV70" s="63">
        <f t="shared" si="40"/>
        <v>1624507200</v>
      </c>
      <c r="CW70" s="44">
        <f t="shared" si="41"/>
        <v>18050080</v>
      </c>
      <c r="CZ70" s="56">
        <f t="shared" si="42"/>
        <v>1443519900</v>
      </c>
      <c r="DA70" s="44">
        <f t="shared" si="43"/>
        <v>24058665</v>
      </c>
      <c r="DB70" s="49">
        <f t="shared" si="44"/>
        <v>40097775</v>
      </c>
    </row>
    <row r="71" spans="1:106">
      <c r="A71" s="3">
        <f t="shared" si="45"/>
        <v>32</v>
      </c>
      <c r="B71" s="263">
        <v>6</v>
      </c>
      <c r="C71" s="264" t="s">
        <v>142</v>
      </c>
      <c r="D71" s="299">
        <v>18</v>
      </c>
      <c r="E71" s="266"/>
      <c r="F71" s="41" t="s">
        <v>54</v>
      </c>
      <c r="G71" s="267">
        <f t="shared" si="4"/>
        <v>97</v>
      </c>
      <c r="H71" s="267">
        <f t="shared" si="5"/>
        <v>85</v>
      </c>
      <c r="I71" s="268">
        <f t="shared" si="6"/>
        <v>27506142.120000001</v>
      </c>
      <c r="J71" s="268">
        <f t="shared" si="7"/>
        <v>2</v>
      </c>
      <c r="K71" s="269">
        <f t="shared" si="8"/>
        <v>0.93</v>
      </c>
      <c r="L71" s="270">
        <f t="shared" si="60"/>
        <v>1</v>
      </c>
      <c r="M71" s="271">
        <f t="shared" si="10"/>
        <v>21376392.145576868</v>
      </c>
      <c r="N71" s="271">
        <f t="shared" si="11"/>
        <v>24094609.386887025</v>
      </c>
      <c r="O71" s="271">
        <f t="shared" si="12"/>
        <v>25580712.171600003</v>
      </c>
      <c r="P71" s="271">
        <f t="shared" si="13"/>
        <v>27158474.52427981</v>
      </c>
      <c r="Q71" s="272">
        <f t="shared" si="14"/>
        <v>25580712.171600003</v>
      </c>
      <c r="R71" s="271">
        <f t="shared" si="14"/>
        <v>27158474.52427981</v>
      </c>
      <c r="S71" s="271">
        <f t="shared" si="15"/>
        <v>28833549.806515098</v>
      </c>
      <c r="T71" s="271"/>
      <c r="U71" s="271">
        <f t="shared" si="16"/>
        <v>1816993332.3740337</v>
      </c>
      <c r="V71" s="271">
        <f t="shared" si="17"/>
        <v>2048041797.8853972</v>
      </c>
      <c r="W71" s="271">
        <f t="shared" si="18"/>
        <v>2174360534.5860004</v>
      </c>
      <c r="X71" s="272">
        <f t="shared" si="19"/>
        <v>2308470334.5637841</v>
      </c>
      <c r="Y71" s="272">
        <f t="shared" si="20"/>
        <v>2174360534.5860004</v>
      </c>
      <c r="Z71" s="271">
        <f t="shared" si="21"/>
        <v>2308470334.5637841</v>
      </c>
      <c r="AA71" s="271">
        <f t="shared" si="22"/>
        <v>2450851733.5537834</v>
      </c>
      <c r="AB71" s="271"/>
      <c r="AC71" s="33" t="str">
        <f t="shared" si="23"/>
        <v>BERTAHAP</v>
      </c>
      <c r="AD71" s="273">
        <f t="shared" si="24"/>
        <v>0</v>
      </c>
      <c r="AE71" s="274">
        <v>2</v>
      </c>
      <c r="AF71" s="275"/>
      <c r="AG71" s="271" t="e">
        <f>IF(AF71&gt;#REF!,"LB","KR")</f>
        <v>#REF!</v>
      </c>
      <c r="AH71" s="275">
        <f t="shared" si="26"/>
        <v>1998693000</v>
      </c>
      <c r="AI71" s="275">
        <f t="shared" si="26"/>
        <v>2252846000</v>
      </c>
      <c r="AJ71" s="275">
        <f t="shared" si="26"/>
        <v>2391797000</v>
      </c>
      <c r="AK71" s="276">
        <f t="shared" si="26"/>
        <v>2539318000</v>
      </c>
      <c r="AL71" s="276">
        <f t="shared" si="26"/>
        <v>2391797000</v>
      </c>
      <c r="AM71" s="275">
        <f t="shared" si="26"/>
        <v>2539318000</v>
      </c>
      <c r="AN71" s="275">
        <f t="shared" si="26"/>
        <v>2695937000</v>
      </c>
      <c r="AO71" s="275">
        <f t="shared" si="46"/>
        <v>2695937511.3704629</v>
      </c>
      <c r="AP71" s="52">
        <f t="shared" si="47"/>
        <v>2535305000</v>
      </c>
      <c r="AQ71" s="43">
        <f t="shared" si="47"/>
        <v>2691678000</v>
      </c>
      <c r="AR71" s="63">
        <f t="shared" si="27"/>
        <v>2281774500</v>
      </c>
      <c r="AS71" s="63">
        <f t="shared" si="28"/>
        <v>38029575</v>
      </c>
      <c r="AT71" s="351">
        <f t="shared" si="29"/>
        <v>47612212.5</v>
      </c>
      <c r="AU71" s="141">
        <f t="shared" si="30"/>
        <v>26916780</v>
      </c>
      <c r="AV71" s="5">
        <f t="shared" si="31"/>
        <v>38029575</v>
      </c>
      <c r="AW71" s="5">
        <f t="shared" si="32"/>
        <v>59794925</v>
      </c>
      <c r="AX71" s="280">
        <f t="shared" si="48"/>
        <v>2857694221.1518121</v>
      </c>
      <c r="AY71" s="127">
        <f t="shared" si="49"/>
        <v>2857694221.1518121</v>
      </c>
      <c r="AZ71" s="2"/>
      <c r="BA71" s="2"/>
      <c r="BV71" s="56">
        <f t="shared" si="33"/>
        <v>-1767269.6312099956</v>
      </c>
      <c r="BW71" s="64"/>
      <c r="BX71" s="126"/>
      <c r="BY71" s="131"/>
      <c r="BZ71" s="122" t="str">
        <f>F128</f>
        <v>1BR-12</v>
      </c>
      <c r="CA71" s="123">
        <f>D128</f>
        <v>12</v>
      </c>
      <c r="CB71" s="124">
        <f t="shared" si="61"/>
        <v>67</v>
      </c>
      <c r="CC71" s="124">
        <f t="shared" si="61"/>
        <v>57</v>
      </c>
      <c r="CD71" s="125">
        <f>O128</f>
        <v>25836519.293316003</v>
      </c>
      <c r="CE71" s="125">
        <f t="shared" si="62"/>
        <v>1353703000</v>
      </c>
      <c r="CF71" s="125">
        <f t="shared" si="62"/>
        <v>1525840000</v>
      </c>
      <c r="CG71" s="125">
        <f t="shared" si="62"/>
        <v>1619950000</v>
      </c>
      <c r="CH71" s="125">
        <f t="shared" si="62"/>
        <v>1719865000</v>
      </c>
      <c r="CI71" s="125">
        <f>AN128</f>
        <v>1825943000</v>
      </c>
      <c r="CV71" s="63">
        <f t="shared" si="40"/>
        <v>2422510200</v>
      </c>
      <c r="CW71" s="44">
        <f t="shared" si="41"/>
        <v>26916780</v>
      </c>
      <c r="CZ71" s="56">
        <f t="shared" si="42"/>
        <v>2152617300</v>
      </c>
      <c r="DA71" s="44">
        <f t="shared" si="43"/>
        <v>35876955</v>
      </c>
      <c r="DB71" s="49">
        <f t="shared" si="44"/>
        <v>59794925</v>
      </c>
    </row>
    <row r="72" spans="1:106">
      <c r="A72" s="3">
        <f t="shared" si="45"/>
        <v>33</v>
      </c>
      <c r="B72" s="263">
        <v>7</v>
      </c>
      <c r="C72" s="264" t="s">
        <v>142</v>
      </c>
      <c r="D72" s="299">
        <v>20</v>
      </c>
      <c r="E72" s="266"/>
      <c r="F72" s="41" t="s">
        <v>70</v>
      </c>
      <c r="G72" s="267">
        <f t="shared" si="4"/>
        <v>60</v>
      </c>
      <c r="H72" s="267">
        <f t="shared" si="5"/>
        <v>51</v>
      </c>
      <c r="I72" s="268">
        <f t="shared" si="6"/>
        <v>27506142.120000001</v>
      </c>
      <c r="J72" s="268">
        <f t="shared" si="7"/>
        <v>2</v>
      </c>
      <c r="K72" s="269">
        <f t="shared" si="8"/>
        <v>0.93</v>
      </c>
      <c r="L72" s="270">
        <f t="shared" si="60"/>
        <v>1</v>
      </c>
      <c r="M72" s="271">
        <f t="shared" si="10"/>
        <v>21376392.145576868</v>
      </c>
      <c r="N72" s="271">
        <f t="shared" si="11"/>
        <v>24094609.386887025</v>
      </c>
      <c r="O72" s="271">
        <f t="shared" si="12"/>
        <v>25580712.171600003</v>
      </c>
      <c r="P72" s="271">
        <f t="shared" si="13"/>
        <v>27158474.52427981</v>
      </c>
      <c r="Q72" s="272">
        <f t="shared" si="14"/>
        <v>25580712.171600003</v>
      </c>
      <c r="R72" s="271">
        <f t="shared" si="14"/>
        <v>27158474.52427981</v>
      </c>
      <c r="S72" s="271">
        <f t="shared" si="15"/>
        <v>28833549.806515098</v>
      </c>
      <c r="T72" s="271"/>
      <c r="U72" s="271">
        <f t="shared" si="16"/>
        <v>1090195999.4244204</v>
      </c>
      <c r="V72" s="271">
        <f t="shared" si="17"/>
        <v>1228825078.7312384</v>
      </c>
      <c r="W72" s="271">
        <f t="shared" si="18"/>
        <v>1304616320.7516</v>
      </c>
      <c r="X72" s="272">
        <f t="shared" si="19"/>
        <v>1385082200.7382703</v>
      </c>
      <c r="Y72" s="272">
        <f t="shared" si="20"/>
        <v>1304616320.7516</v>
      </c>
      <c r="Z72" s="271">
        <f t="shared" si="21"/>
        <v>1385082200.7382703</v>
      </c>
      <c r="AA72" s="271">
        <f t="shared" si="22"/>
        <v>1470511040.1322699</v>
      </c>
      <c r="AB72" s="271"/>
      <c r="AC72" s="33" t="str">
        <f t="shared" si="23"/>
        <v>BERTAHAP</v>
      </c>
      <c r="AD72" s="273">
        <f t="shared" si="24"/>
        <v>0</v>
      </c>
      <c r="AE72" s="274">
        <v>2</v>
      </c>
      <c r="AF72" s="275"/>
      <c r="AG72" s="271" t="e">
        <f>IF(AF72&gt;#REF!,"LB","KR")</f>
        <v>#REF!</v>
      </c>
      <c r="AH72" s="275">
        <f t="shared" si="26"/>
        <v>1199216000</v>
      </c>
      <c r="AI72" s="275">
        <f t="shared" si="26"/>
        <v>1351708000</v>
      </c>
      <c r="AJ72" s="275">
        <f t="shared" si="26"/>
        <v>1435078000</v>
      </c>
      <c r="AK72" s="276">
        <f t="shared" si="26"/>
        <v>1523591000</v>
      </c>
      <c r="AL72" s="276">
        <f t="shared" si="26"/>
        <v>1435078000</v>
      </c>
      <c r="AM72" s="275">
        <f t="shared" si="26"/>
        <v>1523591000</v>
      </c>
      <c r="AN72" s="275">
        <f t="shared" si="26"/>
        <v>1617563000</v>
      </c>
      <c r="AO72" s="275">
        <f t="shared" si="46"/>
        <v>1617562719.157835</v>
      </c>
      <c r="AP72" s="52">
        <f t="shared" si="47"/>
        <v>1521183000</v>
      </c>
      <c r="AQ72" s="43">
        <f t="shared" si="47"/>
        <v>1615007000</v>
      </c>
      <c r="AR72" s="63">
        <f t="shared" si="27"/>
        <v>1369064700</v>
      </c>
      <c r="AS72" s="63">
        <f t="shared" si="28"/>
        <v>22817745</v>
      </c>
      <c r="AT72" s="351">
        <f t="shared" si="29"/>
        <v>28567331.25</v>
      </c>
      <c r="AU72" s="141">
        <f t="shared" si="30"/>
        <v>16150070</v>
      </c>
      <c r="AV72" s="5">
        <f t="shared" si="31"/>
        <v>22817745</v>
      </c>
      <c r="AW72" s="5">
        <f t="shared" si="32"/>
        <v>35876950</v>
      </c>
      <c r="AX72" s="280">
        <f t="shared" si="48"/>
        <v>1714616745.0266058</v>
      </c>
      <c r="AY72" s="127">
        <f t="shared" si="49"/>
        <v>1714616745.0266058</v>
      </c>
      <c r="AZ72" s="2"/>
      <c r="BA72" s="2"/>
      <c r="BV72" s="56">
        <f t="shared" si="33"/>
        <v>-1767269.6312099956</v>
      </c>
      <c r="BW72" s="64"/>
      <c r="BX72" s="126"/>
      <c r="BY72" s="122"/>
      <c r="BZ72" s="122" t="str">
        <f>F129</f>
        <v>1BR-16</v>
      </c>
      <c r="CA72" s="123">
        <f>D129</f>
        <v>16</v>
      </c>
      <c r="CB72" s="124">
        <f t="shared" si="61"/>
        <v>71</v>
      </c>
      <c r="CC72" s="124">
        <f t="shared" si="61"/>
        <v>63</v>
      </c>
      <c r="CD72" s="125">
        <f>O129</f>
        <v>25836519.293316003</v>
      </c>
      <c r="CE72" s="125">
        <f t="shared" si="62"/>
        <v>1496198000</v>
      </c>
      <c r="CF72" s="125">
        <f t="shared" si="62"/>
        <v>1686454000</v>
      </c>
      <c r="CG72" s="125">
        <f t="shared" si="62"/>
        <v>1790471000</v>
      </c>
      <c r="CH72" s="125">
        <f t="shared" si="62"/>
        <v>1900904000</v>
      </c>
      <c r="CI72" s="125">
        <f>AN129</f>
        <v>2018147000</v>
      </c>
      <c r="CV72" s="63">
        <f t="shared" si="40"/>
        <v>1453506300</v>
      </c>
      <c r="CW72" s="44">
        <f t="shared" si="41"/>
        <v>16150070</v>
      </c>
      <c r="CZ72" s="56">
        <f t="shared" si="42"/>
        <v>1291570200</v>
      </c>
      <c r="DA72" s="44">
        <f t="shared" si="43"/>
        <v>21526170</v>
      </c>
      <c r="DB72" s="49">
        <f t="shared" si="44"/>
        <v>35876950</v>
      </c>
    </row>
    <row r="73" spans="1:106">
      <c r="A73" s="3">
        <f t="shared" si="45"/>
        <v>34</v>
      </c>
      <c r="B73" s="263">
        <v>8</v>
      </c>
      <c r="C73" s="264" t="s">
        <v>142</v>
      </c>
      <c r="D73" s="299">
        <v>22</v>
      </c>
      <c r="E73" s="266"/>
      <c r="F73" s="41" t="s">
        <v>89</v>
      </c>
      <c r="G73" s="267">
        <f t="shared" si="4"/>
        <v>81</v>
      </c>
      <c r="H73" s="267">
        <f t="shared" si="5"/>
        <v>70</v>
      </c>
      <c r="I73" s="268">
        <f t="shared" si="6"/>
        <v>27506142.120000001</v>
      </c>
      <c r="J73" s="268">
        <f t="shared" si="7"/>
        <v>4</v>
      </c>
      <c r="K73" s="269">
        <f t="shared" si="8"/>
        <v>0.97</v>
      </c>
      <c r="L73" s="270">
        <f t="shared" si="60"/>
        <v>1</v>
      </c>
      <c r="M73" s="271">
        <f t="shared" si="10"/>
        <v>22295806.861515656</v>
      </c>
      <c r="N73" s="271">
        <f t="shared" si="11"/>
        <v>25130936.672344532</v>
      </c>
      <c r="O73" s="271">
        <f t="shared" si="12"/>
        <v>26680957.856400002</v>
      </c>
      <c r="P73" s="271">
        <f t="shared" si="13"/>
        <v>28326580.955431629</v>
      </c>
      <c r="Q73" s="272">
        <f t="shared" si="14"/>
        <v>26680957.856400002</v>
      </c>
      <c r="R73" s="271">
        <f t="shared" si="14"/>
        <v>28326580.955431629</v>
      </c>
      <c r="S73" s="271">
        <f t="shared" si="15"/>
        <v>30073702.48636521</v>
      </c>
      <c r="T73" s="271"/>
      <c r="U73" s="271">
        <f t="shared" si="16"/>
        <v>1560706480.3060958</v>
      </c>
      <c r="V73" s="271">
        <f t="shared" si="17"/>
        <v>1759165567.0641172</v>
      </c>
      <c r="W73" s="271">
        <f t="shared" si="18"/>
        <v>1867667049.9480002</v>
      </c>
      <c r="X73" s="272">
        <f t="shared" si="19"/>
        <v>1982860666.880214</v>
      </c>
      <c r="Y73" s="272">
        <f t="shared" si="20"/>
        <v>1867667049.9480002</v>
      </c>
      <c r="Z73" s="271">
        <f t="shared" si="21"/>
        <v>1982860666.880214</v>
      </c>
      <c r="AA73" s="271">
        <f t="shared" si="22"/>
        <v>2105159174.0455647</v>
      </c>
      <c r="AB73" s="271"/>
      <c r="AC73" s="33" t="str">
        <f t="shared" si="23"/>
        <v>BERTAHAP</v>
      </c>
      <c r="AD73" s="273">
        <f t="shared" si="24"/>
        <v>0</v>
      </c>
      <c r="AE73" s="274">
        <v>2</v>
      </c>
      <c r="AF73" s="275"/>
      <c r="AG73" s="271" t="e">
        <f>IF(AF73&gt;#REF!,"LB","KR")</f>
        <v>#REF!</v>
      </c>
      <c r="AH73" s="275">
        <f t="shared" si="26"/>
        <v>1716778000</v>
      </c>
      <c r="AI73" s="275">
        <f t="shared" si="26"/>
        <v>1935083000</v>
      </c>
      <c r="AJ73" s="275">
        <f t="shared" si="26"/>
        <v>2054434000</v>
      </c>
      <c r="AK73" s="276">
        <f t="shared" si="26"/>
        <v>2181147000</v>
      </c>
      <c r="AL73" s="276">
        <f t="shared" si="26"/>
        <v>2054434000</v>
      </c>
      <c r="AM73" s="275">
        <f t="shared" si="26"/>
        <v>2181147000</v>
      </c>
      <c r="AN73" s="275">
        <f t="shared" si="26"/>
        <v>2315676000</v>
      </c>
      <c r="AO73" s="275">
        <f t="shared" si="46"/>
        <v>2315675317.1966453</v>
      </c>
      <c r="AP73" s="52">
        <f t="shared" si="47"/>
        <v>2177701000</v>
      </c>
      <c r="AQ73" s="43">
        <f t="shared" si="47"/>
        <v>2312016000</v>
      </c>
      <c r="AR73" s="63">
        <f t="shared" si="27"/>
        <v>1959930900</v>
      </c>
      <c r="AS73" s="63">
        <f t="shared" si="28"/>
        <v>32665515</v>
      </c>
      <c r="AT73" s="351">
        <f t="shared" si="29"/>
        <v>40896506.25</v>
      </c>
      <c r="AU73" s="141">
        <f t="shared" si="30"/>
        <v>23120160</v>
      </c>
      <c r="AV73" s="5">
        <f t="shared" si="31"/>
        <v>32665515</v>
      </c>
      <c r="AW73" s="5">
        <f t="shared" si="32"/>
        <v>51360850</v>
      </c>
      <c r="AX73" s="280">
        <f t="shared" si="48"/>
        <v>2454615582.6999097</v>
      </c>
      <c r="AY73" s="127">
        <f t="shared" si="49"/>
        <v>2454615582.6999097</v>
      </c>
      <c r="AZ73" s="2"/>
      <c r="BA73" s="2"/>
      <c r="BV73" s="56">
        <f t="shared" si="33"/>
        <v>-667023.9464099966</v>
      </c>
      <c r="BX73" s="126"/>
      <c r="BY73" s="122"/>
      <c r="BZ73" s="122" t="str">
        <f>F130</f>
        <v>2BR-18</v>
      </c>
      <c r="CA73" s="123">
        <f>D130</f>
        <v>18</v>
      </c>
      <c r="CB73" s="124">
        <f t="shared" si="61"/>
        <v>97</v>
      </c>
      <c r="CC73" s="124">
        <f t="shared" si="61"/>
        <v>85</v>
      </c>
      <c r="CD73" s="125">
        <f>O130</f>
        <v>25836519.293316003</v>
      </c>
      <c r="CE73" s="125">
        <f t="shared" si="62"/>
        <v>2018680000</v>
      </c>
      <c r="CF73" s="125">
        <f t="shared" si="62"/>
        <v>2275375000</v>
      </c>
      <c r="CG73" s="125">
        <f t="shared" si="62"/>
        <v>2415715000</v>
      </c>
      <c r="CH73" s="125">
        <f t="shared" si="62"/>
        <v>2564711000</v>
      </c>
      <c r="CI73" s="125">
        <f>AN130</f>
        <v>2722897000</v>
      </c>
      <c r="CV73" s="63">
        <f t="shared" si="40"/>
        <v>2080814400</v>
      </c>
      <c r="CW73" s="44">
        <f t="shared" si="41"/>
        <v>23120160</v>
      </c>
      <c r="CZ73" s="56">
        <f t="shared" si="42"/>
        <v>1848990600</v>
      </c>
      <c r="DA73" s="44">
        <f t="shared" si="43"/>
        <v>30816510</v>
      </c>
      <c r="DB73" s="49">
        <f t="shared" si="44"/>
        <v>51360850</v>
      </c>
    </row>
    <row r="74" spans="1:106">
      <c r="A74" s="3">
        <f t="shared" si="45"/>
        <v>35</v>
      </c>
      <c r="B74" s="263">
        <v>1</v>
      </c>
      <c r="C74" s="264" t="s">
        <v>143</v>
      </c>
      <c r="D74" s="265" t="s">
        <v>24</v>
      </c>
      <c r="E74" s="266"/>
      <c r="F74" s="41" t="s">
        <v>39</v>
      </c>
      <c r="G74" s="267">
        <f t="shared" si="4"/>
        <v>113</v>
      </c>
      <c r="H74" s="267">
        <f t="shared" si="5"/>
        <v>101</v>
      </c>
      <c r="I74" s="268">
        <f t="shared" si="6"/>
        <v>27506142.120000001</v>
      </c>
      <c r="J74" s="268">
        <f t="shared" si="7"/>
        <v>6</v>
      </c>
      <c r="K74" s="269">
        <f t="shared" si="8"/>
        <v>0.95</v>
      </c>
      <c r="L74" s="319">
        <f t="shared" ref="L74:L81" si="63">SUMIF($AN$4:$AN$22,D74,$BH$4:$BH$22)</f>
        <v>1.01</v>
      </c>
      <c r="M74" s="271">
        <f t="shared" si="10"/>
        <v>22054460.498581722</v>
      </c>
      <c r="N74" s="271">
        <f t="shared" si="11"/>
        <v>24858900.759911936</v>
      </c>
      <c r="O74" s="271">
        <f t="shared" si="12"/>
        <v>26392143.36414</v>
      </c>
      <c r="P74" s="271">
        <f t="shared" si="13"/>
        <v>28019953.017254278</v>
      </c>
      <c r="Q74" s="272">
        <f t="shared" si="14"/>
        <v>26392143.36414</v>
      </c>
      <c r="R74" s="271">
        <f t="shared" si="14"/>
        <v>28019953.017254278</v>
      </c>
      <c r="S74" s="271">
        <f t="shared" si="15"/>
        <v>29748162.407904554</v>
      </c>
      <c r="T74" s="271"/>
      <c r="U74" s="271">
        <f t="shared" si="16"/>
        <v>2227500510.3567538</v>
      </c>
      <c r="V74" s="271">
        <f t="shared" si="17"/>
        <v>2510748976.7511053</v>
      </c>
      <c r="W74" s="271">
        <f t="shared" si="18"/>
        <v>2665606479.7781401</v>
      </c>
      <c r="X74" s="272">
        <f t="shared" si="19"/>
        <v>2830015254.742682</v>
      </c>
      <c r="Y74" s="272">
        <f t="shared" si="20"/>
        <v>2665606479.7781401</v>
      </c>
      <c r="Z74" s="271">
        <f t="shared" si="21"/>
        <v>2830015254.742682</v>
      </c>
      <c r="AA74" s="271">
        <f t="shared" si="22"/>
        <v>3004564403.19836</v>
      </c>
      <c r="AB74" s="271"/>
      <c r="AC74" s="33" t="str">
        <f t="shared" si="23"/>
        <v>BERTAHAP</v>
      </c>
      <c r="AD74" s="273">
        <f t="shared" si="24"/>
        <v>0</v>
      </c>
      <c r="AE74" s="274">
        <v>2</v>
      </c>
      <c r="AF74" s="275"/>
      <c r="AG74" s="271" t="e">
        <f>IF(AF74&gt;#REF!,"LB","KR")</f>
        <v>#REF!</v>
      </c>
      <c r="AH74" s="275">
        <f t="shared" si="26"/>
        <v>2450251000</v>
      </c>
      <c r="AI74" s="275">
        <f t="shared" si="26"/>
        <v>2761824000</v>
      </c>
      <c r="AJ74" s="275">
        <f t="shared" si="26"/>
        <v>2932168000</v>
      </c>
      <c r="AK74" s="276">
        <f t="shared" si="26"/>
        <v>3113017000</v>
      </c>
      <c r="AL74" s="276">
        <f t="shared" si="26"/>
        <v>2932168000</v>
      </c>
      <c r="AM74" s="275">
        <f t="shared" si="26"/>
        <v>3113017000</v>
      </c>
      <c r="AN74" s="275">
        <f t="shared" si="26"/>
        <v>3305021000</v>
      </c>
      <c r="AO74" s="275">
        <f t="shared" si="46"/>
        <v>3305020995.3357334</v>
      </c>
      <c r="AP74" s="52">
        <f t="shared" si="47"/>
        <v>3108099000</v>
      </c>
      <c r="AQ74" s="43">
        <f t="shared" si="47"/>
        <v>3299799000</v>
      </c>
      <c r="AR74" s="63">
        <f t="shared" si="27"/>
        <v>2797289100</v>
      </c>
      <c r="AS74" s="63">
        <f t="shared" si="28"/>
        <v>46621485</v>
      </c>
      <c r="AT74" s="351">
        <f t="shared" si="29"/>
        <v>58369068.75</v>
      </c>
      <c r="AU74" s="141">
        <f t="shared" si="30"/>
        <v>32997990</v>
      </c>
      <c r="AV74" s="5">
        <f t="shared" si="31"/>
        <v>46621485</v>
      </c>
      <c r="AW74" s="5">
        <f t="shared" si="32"/>
        <v>73304200</v>
      </c>
      <c r="AX74" s="280">
        <f t="shared" si="48"/>
        <v>3503322660.9061441</v>
      </c>
      <c r="AY74" s="127">
        <f t="shared" si="49"/>
        <v>3503322660.9061441</v>
      </c>
      <c r="AZ74" s="2"/>
      <c r="BA74" s="2"/>
      <c r="BV74" s="56">
        <f t="shared" si="33"/>
        <v>-955838.4386699982</v>
      </c>
      <c r="BX74" s="126"/>
      <c r="BY74" s="131"/>
      <c r="BZ74" s="122" t="str">
        <f>F131</f>
        <v>1BR-20</v>
      </c>
      <c r="CA74" s="123">
        <f>D131</f>
        <v>20</v>
      </c>
      <c r="CB74" s="124">
        <f t="shared" si="61"/>
        <v>60</v>
      </c>
      <c r="CC74" s="124">
        <f t="shared" si="61"/>
        <v>51</v>
      </c>
      <c r="CD74" s="125">
        <f>O131</f>
        <v>25836519.293316003</v>
      </c>
      <c r="CE74" s="125">
        <f t="shared" si="62"/>
        <v>1211208000</v>
      </c>
      <c r="CF74" s="125">
        <f t="shared" si="62"/>
        <v>1365225000</v>
      </c>
      <c r="CG74" s="125">
        <f t="shared" si="62"/>
        <v>1449429000</v>
      </c>
      <c r="CH74" s="125">
        <f t="shared" si="62"/>
        <v>1538827000</v>
      </c>
      <c r="CI74" s="125">
        <f>AN131</f>
        <v>1633738000</v>
      </c>
      <c r="CV74" s="63">
        <f t="shared" si="40"/>
        <v>2969819100</v>
      </c>
      <c r="CW74" s="44">
        <f t="shared" si="41"/>
        <v>32997990</v>
      </c>
      <c r="CZ74" s="56">
        <f t="shared" si="42"/>
        <v>2638951200</v>
      </c>
      <c r="DA74" s="44">
        <f t="shared" si="43"/>
        <v>43982520</v>
      </c>
      <c r="DB74" s="49">
        <f t="shared" si="44"/>
        <v>73304200</v>
      </c>
    </row>
    <row r="75" spans="1:106">
      <c r="A75" s="3">
        <f t="shared" si="45"/>
        <v>36</v>
      </c>
      <c r="B75" s="263">
        <v>2</v>
      </c>
      <c r="C75" s="264" t="s">
        <v>143</v>
      </c>
      <c r="D75" s="265" t="s">
        <v>35</v>
      </c>
      <c r="E75" s="266"/>
      <c r="F75" s="41" t="s">
        <v>42</v>
      </c>
      <c r="G75" s="267">
        <f t="shared" si="4"/>
        <v>78</v>
      </c>
      <c r="H75" s="267">
        <f t="shared" si="5"/>
        <v>66</v>
      </c>
      <c r="I75" s="268">
        <f t="shared" si="6"/>
        <v>27506142.120000001</v>
      </c>
      <c r="J75" s="268">
        <f t="shared" si="7"/>
        <v>2</v>
      </c>
      <c r="K75" s="269">
        <f t="shared" si="8"/>
        <v>0.93</v>
      </c>
      <c r="L75" s="319">
        <f t="shared" si="63"/>
        <v>1.01</v>
      </c>
      <c r="M75" s="271">
        <f t="shared" si="10"/>
        <v>21590156.067032635</v>
      </c>
      <c r="N75" s="271">
        <f t="shared" si="11"/>
        <v>24335555.480755895</v>
      </c>
      <c r="O75" s="271">
        <f t="shared" si="12"/>
        <v>25836519.293316003</v>
      </c>
      <c r="P75" s="271">
        <f t="shared" si="13"/>
        <v>27430059.269522611</v>
      </c>
      <c r="Q75" s="272">
        <f t="shared" si="14"/>
        <v>25836519.293316003</v>
      </c>
      <c r="R75" s="271">
        <f t="shared" si="14"/>
        <v>27430059.269522611</v>
      </c>
      <c r="S75" s="271">
        <f t="shared" si="15"/>
        <v>29121885.304580249</v>
      </c>
      <c r="T75" s="271"/>
      <c r="U75" s="271">
        <f t="shared" si="16"/>
        <v>1424950300.4241538</v>
      </c>
      <c r="V75" s="271">
        <f t="shared" si="17"/>
        <v>1606146661.7298892</v>
      </c>
      <c r="W75" s="271">
        <f t="shared" si="18"/>
        <v>1705210273.3588562</v>
      </c>
      <c r="X75" s="272">
        <f t="shared" si="19"/>
        <v>1810383911.7884924</v>
      </c>
      <c r="Y75" s="272">
        <f t="shared" si="20"/>
        <v>1705210273.3588562</v>
      </c>
      <c r="Z75" s="271">
        <f t="shared" si="21"/>
        <v>1810383911.7884924</v>
      </c>
      <c r="AA75" s="271">
        <f t="shared" si="22"/>
        <v>1922044430.1022964</v>
      </c>
      <c r="AB75" s="271"/>
      <c r="AC75" s="33" t="str">
        <f t="shared" si="23"/>
        <v>BERTAHAP</v>
      </c>
      <c r="AD75" s="273">
        <f t="shared" si="24"/>
        <v>0</v>
      </c>
      <c r="AE75" s="274">
        <v>2</v>
      </c>
      <c r="AF75" s="275"/>
      <c r="AG75" s="271" t="str">
        <f t="shared" ref="AG75:AG89" si="64">IF(AF75&gt;$BB$42,"LB","KR")</f>
        <v>KR</v>
      </c>
      <c r="AH75" s="275">
        <f t="shared" si="26"/>
        <v>1567446000</v>
      </c>
      <c r="AI75" s="275">
        <f t="shared" si="26"/>
        <v>1766762000</v>
      </c>
      <c r="AJ75" s="275">
        <f t="shared" si="26"/>
        <v>1875732000</v>
      </c>
      <c r="AK75" s="276">
        <f t="shared" si="26"/>
        <v>1991423000</v>
      </c>
      <c r="AL75" s="276">
        <f t="shared" si="26"/>
        <v>1875732000</v>
      </c>
      <c r="AM75" s="275">
        <f t="shared" si="26"/>
        <v>1991423000</v>
      </c>
      <c r="AN75" s="275">
        <f t="shared" si="26"/>
        <v>2114249000</v>
      </c>
      <c r="AO75" s="275">
        <f t="shared" si="46"/>
        <v>2114249560.9868088</v>
      </c>
      <c r="AP75" s="52">
        <f t="shared" si="47"/>
        <v>1988276000</v>
      </c>
      <c r="AQ75" s="43">
        <f t="shared" si="47"/>
        <v>2110909000</v>
      </c>
      <c r="AR75" s="63">
        <f t="shared" si="27"/>
        <v>1789448400</v>
      </c>
      <c r="AS75" s="63">
        <f t="shared" si="28"/>
        <v>29824140</v>
      </c>
      <c r="AT75" s="351">
        <f t="shared" si="29"/>
        <v>37339181.25</v>
      </c>
      <c r="AU75" s="141">
        <f t="shared" si="30"/>
        <v>21109090</v>
      </c>
      <c r="AV75" s="5">
        <f t="shared" si="31"/>
        <v>29824140</v>
      </c>
      <c r="AW75" s="5">
        <f t="shared" si="32"/>
        <v>46893300</v>
      </c>
      <c r="AX75" s="280">
        <f t="shared" si="48"/>
        <v>2241104786.9311819</v>
      </c>
      <c r="AY75" s="127">
        <f t="shared" si="49"/>
        <v>2241104786.9311819</v>
      </c>
      <c r="AZ75" s="2"/>
      <c r="BA75" s="2"/>
      <c r="BV75" s="56">
        <f t="shared" si="33"/>
        <v>-1511462.5094939955</v>
      </c>
      <c r="BX75" s="126">
        <v>10</v>
      </c>
      <c r="BY75" s="131" t="s">
        <v>57</v>
      </c>
      <c r="BZ75" s="122" t="str">
        <f>F150</f>
        <v>1BR-6</v>
      </c>
      <c r="CA75" s="123" t="str">
        <f>D150</f>
        <v>06</v>
      </c>
      <c r="CB75" s="124">
        <f t="shared" ref="CB75:CC79" si="65">G150</f>
        <v>78</v>
      </c>
      <c r="CC75" s="124">
        <f t="shared" si="65"/>
        <v>66</v>
      </c>
      <c r="CD75" s="125">
        <f>O150</f>
        <v>25836519.293316003</v>
      </c>
      <c r="CE75" s="125">
        <f t="shared" ref="CE75:CH79" si="66">AH150</f>
        <v>1567446000</v>
      </c>
      <c r="CF75" s="125">
        <f t="shared" si="66"/>
        <v>1766762000</v>
      </c>
      <c r="CG75" s="125">
        <f t="shared" si="66"/>
        <v>1875732000</v>
      </c>
      <c r="CH75" s="125">
        <f t="shared" si="66"/>
        <v>1991423000</v>
      </c>
      <c r="CI75" s="125">
        <f>AN150</f>
        <v>2114249000</v>
      </c>
      <c r="CJ75" s="2">
        <v>5</v>
      </c>
      <c r="CV75" s="63">
        <f t="shared" si="40"/>
        <v>1899818100</v>
      </c>
      <c r="CW75" s="44">
        <f t="shared" si="41"/>
        <v>21109090</v>
      </c>
      <c r="CZ75" s="56">
        <f t="shared" si="42"/>
        <v>1688158800</v>
      </c>
      <c r="DA75" s="44">
        <f t="shared" si="43"/>
        <v>28135980</v>
      </c>
      <c r="DB75" s="49">
        <f t="shared" si="44"/>
        <v>46893300</v>
      </c>
    </row>
    <row r="76" spans="1:106">
      <c r="A76" s="3">
        <f t="shared" si="45"/>
        <v>37</v>
      </c>
      <c r="B76" s="263">
        <v>3</v>
      </c>
      <c r="C76" s="264" t="s">
        <v>143</v>
      </c>
      <c r="D76" s="265" t="s">
        <v>41</v>
      </c>
      <c r="E76" s="266"/>
      <c r="F76" s="41" t="s">
        <v>45</v>
      </c>
      <c r="G76" s="267">
        <f t="shared" si="4"/>
        <v>60</v>
      </c>
      <c r="H76" s="267">
        <f t="shared" si="5"/>
        <v>52</v>
      </c>
      <c r="I76" s="268">
        <f t="shared" si="6"/>
        <v>27506142.120000001</v>
      </c>
      <c r="J76" s="268">
        <f t="shared" si="7"/>
        <v>2</v>
      </c>
      <c r="K76" s="269">
        <f t="shared" si="8"/>
        <v>0.93</v>
      </c>
      <c r="L76" s="319">
        <f t="shared" si="63"/>
        <v>1.01</v>
      </c>
      <c r="M76" s="271">
        <f t="shared" si="10"/>
        <v>21590156.067032635</v>
      </c>
      <c r="N76" s="271">
        <f t="shared" si="11"/>
        <v>24335555.480755895</v>
      </c>
      <c r="O76" s="271">
        <f t="shared" si="12"/>
        <v>25836519.293316003</v>
      </c>
      <c r="P76" s="271">
        <f t="shared" si="13"/>
        <v>27430059.269522611</v>
      </c>
      <c r="Q76" s="272">
        <f t="shared" si="14"/>
        <v>25836519.293316003</v>
      </c>
      <c r="R76" s="271">
        <f t="shared" si="14"/>
        <v>27430059.269522611</v>
      </c>
      <c r="S76" s="271">
        <f t="shared" si="15"/>
        <v>29121885.304580249</v>
      </c>
      <c r="T76" s="271"/>
      <c r="U76" s="271">
        <f t="shared" si="16"/>
        <v>1122688115.485697</v>
      </c>
      <c r="V76" s="271">
        <f t="shared" si="17"/>
        <v>1265448884.9993067</v>
      </c>
      <c r="W76" s="271">
        <f t="shared" si="18"/>
        <v>1343499003.2524321</v>
      </c>
      <c r="X76" s="272">
        <f t="shared" si="19"/>
        <v>1426363082.0151758</v>
      </c>
      <c r="Y76" s="272">
        <f t="shared" si="20"/>
        <v>1343499003.2524321</v>
      </c>
      <c r="Z76" s="271">
        <f t="shared" si="21"/>
        <v>1426363082.0151758</v>
      </c>
      <c r="AA76" s="271">
        <f t="shared" si="22"/>
        <v>1514338035.8381729</v>
      </c>
      <c r="AB76" s="271"/>
      <c r="AC76" s="33" t="str">
        <f t="shared" si="23"/>
        <v>BERTAHAP</v>
      </c>
      <c r="AD76" s="273">
        <f t="shared" si="24"/>
        <v>0</v>
      </c>
      <c r="AE76" s="274">
        <v>2</v>
      </c>
      <c r="AF76" s="275"/>
      <c r="AG76" s="271" t="str">
        <f t="shared" si="64"/>
        <v>KR</v>
      </c>
      <c r="AH76" s="275">
        <f t="shared" si="26"/>
        <v>1234957000</v>
      </c>
      <c r="AI76" s="275">
        <f t="shared" si="26"/>
        <v>1391994000</v>
      </c>
      <c r="AJ76" s="275">
        <f t="shared" si="26"/>
        <v>1477849000</v>
      </c>
      <c r="AK76" s="276">
        <f t="shared" ref="AK76:AN139" si="67">ROUNDUP((X76*(1+$J$5)),-3)</f>
        <v>1569000000</v>
      </c>
      <c r="AL76" s="276">
        <f t="shared" si="67"/>
        <v>1477849000</v>
      </c>
      <c r="AM76" s="275">
        <f t="shared" si="67"/>
        <v>1569000000</v>
      </c>
      <c r="AN76" s="275">
        <f t="shared" si="67"/>
        <v>1665772000</v>
      </c>
      <c r="AO76" s="275">
        <f t="shared" si="46"/>
        <v>1665772445.7276547</v>
      </c>
      <c r="AP76" s="52">
        <f t="shared" si="47"/>
        <v>1566520000</v>
      </c>
      <c r="AQ76" s="43">
        <f t="shared" si="47"/>
        <v>1663140000</v>
      </c>
      <c r="AR76" s="63">
        <f t="shared" si="27"/>
        <v>1409868000</v>
      </c>
      <c r="AS76" s="63">
        <f t="shared" si="28"/>
        <v>23497800</v>
      </c>
      <c r="AT76" s="351">
        <f t="shared" si="29"/>
        <v>29418750</v>
      </c>
      <c r="AU76" s="141">
        <f t="shared" si="30"/>
        <v>16631400</v>
      </c>
      <c r="AV76" s="5">
        <f t="shared" si="31"/>
        <v>23497800</v>
      </c>
      <c r="AW76" s="5">
        <f t="shared" si="32"/>
        <v>36946225</v>
      </c>
      <c r="AX76" s="280">
        <f t="shared" si="48"/>
        <v>1765718472.6280129</v>
      </c>
      <c r="AY76" s="127">
        <f t="shared" si="49"/>
        <v>1765718472.6280129</v>
      </c>
      <c r="AZ76" s="2"/>
      <c r="BA76" s="2"/>
      <c r="BV76" s="56">
        <f t="shared" si="33"/>
        <v>-1511462.5094939955</v>
      </c>
      <c r="BX76" s="126"/>
      <c r="BY76" s="131"/>
      <c r="BZ76" s="122" t="str">
        <f>F151</f>
        <v>1BR-8</v>
      </c>
      <c r="CA76" s="123" t="str">
        <f>D151</f>
        <v>08</v>
      </c>
      <c r="CB76" s="124">
        <f t="shared" si="65"/>
        <v>60</v>
      </c>
      <c r="CC76" s="124">
        <f t="shared" si="65"/>
        <v>52</v>
      </c>
      <c r="CD76" s="125">
        <f>O151</f>
        <v>25836519.293316003</v>
      </c>
      <c r="CE76" s="125">
        <f t="shared" si="66"/>
        <v>1234957000</v>
      </c>
      <c r="CF76" s="125">
        <f t="shared" si="66"/>
        <v>1391994000</v>
      </c>
      <c r="CG76" s="125">
        <f t="shared" si="66"/>
        <v>1477849000</v>
      </c>
      <c r="CH76" s="125">
        <f t="shared" si="66"/>
        <v>1569000000</v>
      </c>
      <c r="CI76" s="125">
        <f>AN151</f>
        <v>1665772000</v>
      </c>
      <c r="CV76" s="63">
        <f t="shared" si="40"/>
        <v>1496826000</v>
      </c>
      <c r="CW76" s="44">
        <f t="shared" si="41"/>
        <v>16631400</v>
      </c>
      <c r="CZ76" s="56">
        <f t="shared" si="42"/>
        <v>1330064100</v>
      </c>
      <c r="DA76" s="44">
        <f t="shared" si="43"/>
        <v>22167735</v>
      </c>
      <c r="DB76" s="49">
        <f t="shared" si="44"/>
        <v>36946225</v>
      </c>
    </row>
    <row r="77" spans="1:106">
      <c r="A77" s="3">
        <f t="shared" si="45"/>
        <v>38</v>
      </c>
      <c r="B77" s="263">
        <v>4</v>
      </c>
      <c r="C77" s="264" t="s">
        <v>143</v>
      </c>
      <c r="D77" s="265">
        <v>10</v>
      </c>
      <c r="E77" s="266"/>
      <c r="F77" s="41" t="s">
        <v>48</v>
      </c>
      <c r="G77" s="267">
        <f t="shared" si="4"/>
        <v>74</v>
      </c>
      <c r="H77" s="267">
        <f t="shared" si="5"/>
        <v>63</v>
      </c>
      <c r="I77" s="268">
        <f t="shared" si="6"/>
        <v>27506142.120000001</v>
      </c>
      <c r="J77" s="268">
        <f t="shared" si="7"/>
        <v>2</v>
      </c>
      <c r="K77" s="269">
        <f t="shared" si="8"/>
        <v>0.93</v>
      </c>
      <c r="L77" s="319">
        <f t="shared" si="63"/>
        <v>1.01</v>
      </c>
      <c r="M77" s="271">
        <f t="shared" si="10"/>
        <v>21590156.067032635</v>
      </c>
      <c r="N77" s="271">
        <f t="shared" si="11"/>
        <v>24335555.480755895</v>
      </c>
      <c r="O77" s="271">
        <f t="shared" si="12"/>
        <v>25836519.293316003</v>
      </c>
      <c r="P77" s="271">
        <f t="shared" si="13"/>
        <v>27430059.269522611</v>
      </c>
      <c r="Q77" s="272">
        <f t="shared" si="14"/>
        <v>25836519.293316003</v>
      </c>
      <c r="R77" s="271">
        <f t="shared" si="14"/>
        <v>27430059.269522611</v>
      </c>
      <c r="S77" s="271">
        <f t="shared" si="15"/>
        <v>29121885.304580249</v>
      </c>
      <c r="T77" s="271"/>
      <c r="U77" s="271">
        <f t="shared" si="16"/>
        <v>1360179832.2230561</v>
      </c>
      <c r="V77" s="271">
        <f t="shared" si="17"/>
        <v>1533139995.2876215</v>
      </c>
      <c r="W77" s="271">
        <f t="shared" si="18"/>
        <v>1627700715.4789083</v>
      </c>
      <c r="X77" s="272">
        <f t="shared" si="19"/>
        <v>1728093733.9799244</v>
      </c>
      <c r="Y77" s="272">
        <f t="shared" si="20"/>
        <v>1627700715.4789083</v>
      </c>
      <c r="Z77" s="271">
        <f t="shared" si="21"/>
        <v>1728093733.9799244</v>
      </c>
      <c r="AA77" s="271">
        <f t="shared" si="22"/>
        <v>1834678774.1885557</v>
      </c>
      <c r="AB77" s="271"/>
      <c r="AC77" s="33" t="str">
        <f t="shared" si="23"/>
        <v>BERTAHAP</v>
      </c>
      <c r="AD77" s="273">
        <f t="shared" si="24"/>
        <v>0</v>
      </c>
      <c r="AE77" s="274">
        <v>2</v>
      </c>
      <c r="AF77" s="275"/>
      <c r="AG77" s="271" t="str">
        <f t="shared" si="64"/>
        <v>KR</v>
      </c>
      <c r="AH77" s="275">
        <f t="shared" ref="AH77:AM140" si="68">ROUNDUP((U77*(1+$J$5)),-3)</f>
        <v>1496198000</v>
      </c>
      <c r="AI77" s="275">
        <f t="shared" si="68"/>
        <v>1686454000</v>
      </c>
      <c r="AJ77" s="275">
        <f t="shared" si="68"/>
        <v>1790471000</v>
      </c>
      <c r="AK77" s="276">
        <f t="shared" si="67"/>
        <v>1900904000</v>
      </c>
      <c r="AL77" s="276">
        <f t="shared" si="67"/>
        <v>1790471000</v>
      </c>
      <c r="AM77" s="275">
        <f t="shared" si="67"/>
        <v>1900904000</v>
      </c>
      <c r="AN77" s="275">
        <f t="shared" si="67"/>
        <v>2018147000</v>
      </c>
      <c r="AO77" s="275">
        <f t="shared" si="46"/>
        <v>2018147549.5050869</v>
      </c>
      <c r="AP77" s="52">
        <f t="shared" si="47"/>
        <v>1897900000</v>
      </c>
      <c r="AQ77" s="43">
        <f t="shared" si="47"/>
        <v>2014959000</v>
      </c>
      <c r="AR77" s="63">
        <f t="shared" si="27"/>
        <v>1708110000</v>
      </c>
      <c r="AS77" s="63">
        <f t="shared" si="28"/>
        <v>28468500</v>
      </c>
      <c r="AT77" s="351">
        <f t="shared" si="29"/>
        <v>35641950</v>
      </c>
      <c r="AU77" s="141">
        <f t="shared" si="30"/>
        <v>20149590</v>
      </c>
      <c r="AV77" s="5">
        <f t="shared" si="31"/>
        <v>28468500</v>
      </c>
      <c r="AW77" s="5">
        <f t="shared" si="32"/>
        <v>44761775</v>
      </c>
      <c r="AX77" s="280">
        <f t="shared" si="48"/>
        <v>2139236821.8478711</v>
      </c>
      <c r="AY77" s="127">
        <f t="shared" si="49"/>
        <v>2139236821.8478711</v>
      </c>
      <c r="AZ77" s="2"/>
      <c r="BA77" s="2"/>
      <c r="BV77" s="56">
        <f t="shared" si="33"/>
        <v>-1511462.5094939955</v>
      </c>
      <c r="BX77" s="126"/>
      <c r="BY77" s="131"/>
      <c r="BZ77" s="122" t="str">
        <f>F152</f>
        <v>1BR-10</v>
      </c>
      <c r="CA77" s="123">
        <f>D152</f>
        <v>10</v>
      </c>
      <c r="CB77" s="124">
        <f t="shared" si="65"/>
        <v>74</v>
      </c>
      <c r="CC77" s="124">
        <f t="shared" si="65"/>
        <v>63</v>
      </c>
      <c r="CD77" s="125">
        <f>O152</f>
        <v>25836519.293316003</v>
      </c>
      <c r="CE77" s="125">
        <f t="shared" si="66"/>
        <v>1496198000</v>
      </c>
      <c r="CF77" s="125">
        <f t="shared" si="66"/>
        <v>1686454000</v>
      </c>
      <c r="CG77" s="125">
        <f t="shared" si="66"/>
        <v>1790471000</v>
      </c>
      <c r="CH77" s="125">
        <f t="shared" si="66"/>
        <v>1900904000</v>
      </c>
      <c r="CI77" s="125">
        <f>AN152</f>
        <v>2018147000</v>
      </c>
      <c r="CV77" s="63">
        <f t="shared" si="40"/>
        <v>1813463100</v>
      </c>
      <c r="CW77" s="44">
        <f t="shared" si="41"/>
        <v>20149590</v>
      </c>
      <c r="CZ77" s="56">
        <f t="shared" si="42"/>
        <v>1611423900</v>
      </c>
      <c r="DA77" s="44">
        <f t="shared" si="43"/>
        <v>26857065</v>
      </c>
      <c r="DB77" s="49">
        <f t="shared" si="44"/>
        <v>44761775</v>
      </c>
    </row>
    <row r="78" spans="1:106">
      <c r="A78" s="3">
        <f t="shared" si="45"/>
        <v>39</v>
      </c>
      <c r="B78" s="263">
        <v>5</v>
      </c>
      <c r="C78" s="264" t="s">
        <v>143</v>
      </c>
      <c r="D78" s="299">
        <v>12</v>
      </c>
      <c r="E78" s="266"/>
      <c r="F78" s="41" t="s">
        <v>50</v>
      </c>
      <c r="G78" s="267">
        <f t="shared" si="4"/>
        <v>67</v>
      </c>
      <c r="H78" s="267">
        <f t="shared" si="5"/>
        <v>57</v>
      </c>
      <c r="I78" s="268">
        <f t="shared" si="6"/>
        <v>27506142.120000001</v>
      </c>
      <c r="J78" s="268">
        <f t="shared" si="7"/>
        <v>2</v>
      </c>
      <c r="K78" s="269">
        <f t="shared" si="8"/>
        <v>0.93</v>
      </c>
      <c r="L78" s="319">
        <f t="shared" si="63"/>
        <v>1.01</v>
      </c>
      <c r="M78" s="271">
        <f t="shared" si="10"/>
        <v>21590156.067032635</v>
      </c>
      <c r="N78" s="271">
        <f t="shared" si="11"/>
        <v>24335555.480755895</v>
      </c>
      <c r="O78" s="271">
        <f t="shared" si="12"/>
        <v>25836519.293316003</v>
      </c>
      <c r="P78" s="271">
        <f t="shared" si="13"/>
        <v>27430059.269522611</v>
      </c>
      <c r="Q78" s="272">
        <f t="shared" si="14"/>
        <v>25836519.293316003</v>
      </c>
      <c r="R78" s="271">
        <f t="shared" si="14"/>
        <v>27430059.269522611</v>
      </c>
      <c r="S78" s="271">
        <f t="shared" si="15"/>
        <v>29121885.304580249</v>
      </c>
      <c r="T78" s="271"/>
      <c r="U78" s="271">
        <f t="shared" si="16"/>
        <v>1230638895.8208601</v>
      </c>
      <c r="V78" s="271">
        <f t="shared" si="17"/>
        <v>1387126662.4030859</v>
      </c>
      <c r="W78" s="271">
        <f t="shared" si="18"/>
        <v>1472681599.7190123</v>
      </c>
      <c r="X78" s="272">
        <f t="shared" si="19"/>
        <v>1563513378.3627889</v>
      </c>
      <c r="Y78" s="272">
        <f t="shared" si="20"/>
        <v>1472681599.7190123</v>
      </c>
      <c r="Z78" s="271">
        <f t="shared" si="21"/>
        <v>1563513378.3627889</v>
      </c>
      <c r="AA78" s="271">
        <f t="shared" si="22"/>
        <v>1659947462.3610742</v>
      </c>
      <c r="AB78" s="271"/>
      <c r="AC78" s="33" t="str">
        <f t="shared" si="23"/>
        <v>BERTAHAP</v>
      </c>
      <c r="AD78" s="273">
        <f t="shared" si="24"/>
        <v>0</v>
      </c>
      <c r="AE78" s="274">
        <v>2</v>
      </c>
      <c r="AF78" s="275"/>
      <c r="AG78" s="271" t="str">
        <f t="shared" si="64"/>
        <v>KR</v>
      </c>
      <c r="AH78" s="275">
        <f t="shared" si="68"/>
        <v>1353703000</v>
      </c>
      <c r="AI78" s="275">
        <f t="shared" si="68"/>
        <v>1525840000</v>
      </c>
      <c r="AJ78" s="275">
        <f t="shared" si="68"/>
        <v>1619950000</v>
      </c>
      <c r="AK78" s="276">
        <f t="shared" si="67"/>
        <v>1719865000</v>
      </c>
      <c r="AL78" s="276">
        <f t="shared" si="67"/>
        <v>1619950000</v>
      </c>
      <c r="AM78" s="275">
        <f t="shared" si="67"/>
        <v>1719865000</v>
      </c>
      <c r="AN78" s="275">
        <f t="shared" si="67"/>
        <v>1825943000</v>
      </c>
      <c r="AO78" s="275">
        <f t="shared" si="46"/>
        <v>1825942464.8638577</v>
      </c>
      <c r="AP78" s="52">
        <f t="shared" si="47"/>
        <v>1717147000</v>
      </c>
      <c r="AQ78" s="43">
        <f t="shared" si="47"/>
        <v>1823057000</v>
      </c>
      <c r="AR78" s="63">
        <f t="shared" si="27"/>
        <v>1545432300</v>
      </c>
      <c r="AS78" s="63">
        <f t="shared" si="28"/>
        <v>25757205</v>
      </c>
      <c r="AT78" s="351">
        <f t="shared" si="29"/>
        <v>32247468.75</v>
      </c>
      <c r="AU78" s="141">
        <f t="shared" si="30"/>
        <v>18230570</v>
      </c>
      <c r="AV78" s="5">
        <f t="shared" si="31"/>
        <v>25757205</v>
      </c>
      <c r="AW78" s="5">
        <f t="shared" si="32"/>
        <v>40498750</v>
      </c>
      <c r="AX78" s="280">
        <f t="shared" si="48"/>
        <v>1935498768.3260624</v>
      </c>
      <c r="AY78" s="127">
        <f t="shared" si="49"/>
        <v>1935498768.3260624</v>
      </c>
      <c r="AZ78" s="2"/>
      <c r="BA78" s="2"/>
      <c r="BV78" s="56">
        <f t="shared" si="33"/>
        <v>-1511462.5094939955</v>
      </c>
      <c r="BX78" s="126"/>
      <c r="BY78" s="122"/>
      <c r="BZ78" s="122" t="str">
        <f>F153</f>
        <v>1BR-12</v>
      </c>
      <c r="CA78" s="123">
        <f>D153</f>
        <v>12</v>
      </c>
      <c r="CB78" s="124">
        <f t="shared" si="65"/>
        <v>67</v>
      </c>
      <c r="CC78" s="124">
        <f t="shared" si="65"/>
        <v>57</v>
      </c>
      <c r="CD78" s="125">
        <f>O153</f>
        <v>25836519.293316003</v>
      </c>
      <c r="CE78" s="125">
        <f t="shared" si="66"/>
        <v>1353703000</v>
      </c>
      <c r="CF78" s="125">
        <f t="shared" si="66"/>
        <v>1525840000</v>
      </c>
      <c r="CG78" s="125">
        <f t="shared" si="66"/>
        <v>1619950000</v>
      </c>
      <c r="CH78" s="125">
        <f t="shared" si="66"/>
        <v>1719865000</v>
      </c>
      <c r="CI78" s="125">
        <f>AN153</f>
        <v>1825943000</v>
      </c>
      <c r="CV78" s="63">
        <f t="shared" si="40"/>
        <v>1640751300</v>
      </c>
      <c r="CW78" s="44">
        <f t="shared" si="41"/>
        <v>18230570</v>
      </c>
      <c r="CZ78" s="56">
        <f t="shared" si="42"/>
        <v>1457955000</v>
      </c>
      <c r="DA78" s="44">
        <f t="shared" si="43"/>
        <v>24299250</v>
      </c>
      <c r="DB78" s="49">
        <f t="shared" si="44"/>
        <v>40498750</v>
      </c>
    </row>
    <row r="79" spans="1:106">
      <c r="A79" s="3">
        <f t="shared" si="45"/>
        <v>40</v>
      </c>
      <c r="B79" s="263">
        <v>6</v>
      </c>
      <c r="C79" s="264" t="s">
        <v>143</v>
      </c>
      <c r="D79" s="299">
        <v>18</v>
      </c>
      <c r="E79" s="266"/>
      <c r="F79" s="41" t="s">
        <v>54</v>
      </c>
      <c r="G79" s="267">
        <f t="shared" si="4"/>
        <v>97</v>
      </c>
      <c r="H79" s="267">
        <f t="shared" si="5"/>
        <v>85</v>
      </c>
      <c r="I79" s="268">
        <f t="shared" si="6"/>
        <v>27506142.120000001</v>
      </c>
      <c r="J79" s="268">
        <f t="shared" si="7"/>
        <v>2</v>
      </c>
      <c r="K79" s="269">
        <f t="shared" si="8"/>
        <v>0.93</v>
      </c>
      <c r="L79" s="319">
        <f t="shared" si="63"/>
        <v>1.01</v>
      </c>
      <c r="M79" s="271">
        <f t="shared" si="10"/>
        <v>21590156.067032635</v>
      </c>
      <c r="N79" s="271">
        <f t="shared" si="11"/>
        <v>24335555.480755895</v>
      </c>
      <c r="O79" s="271">
        <f t="shared" si="12"/>
        <v>25836519.293316003</v>
      </c>
      <c r="P79" s="271">
        <f t="shared" si="13"/>
        <v>27430059.269522611</v>
      </c>
      <c r="Q79" s="272">
        <f t="shared" si="14"/>
        <v>25836519.293316003</v>
      </c>
      <c r="R79" s="271">
        <f t="shared" si="14"/>
        <v>27430059.269522611</v>
      </c>
      <c r="S79" s="271">
        <f t="shared" si="15"/>
        <v>29121885.304580249</v>
      </c>
      <c r="T79" s="271"/>
      <c r="U79" s="271">
        <f t="shared" si="16"/>
        <v>1835163265.6977739</v>
      </c>
      <c r="V79" s="271">
        <f t="shared" si="17"/>
        <v>2068522215.8642511</v>
      </c>
      <c r="W79" s="271">
        <f t="shared" si="18"/>
        <v>2196104139.9318604</v>
      </c>
      <c r="X79" s="272">
        <f t="shared" si="19"/>
        <v>2331555037.9094219</v>
      </c>
      <c r="Y79" s="272">
        <f t="shared" si="20"/>
        <v>2196104139.9318604</v>
      </c>
      <c r="Z79" s="271">
        <f t="shared" si="21"/>
        <v>2331555037.9094219</v>
      </c>
      <c r="AA79" s="271">
        <f t="shared" si="22"/>
        <v>2475360250.8893213</v>
      </c>
      <c r="AB79" s="271"/>
      <c r="AC79" s="33" t="str">
        <f t="shared" si="23"/>
        <v>BERTAHAP</v>
      </c>
      <c r="AD79" s="273">
        <f t="shared" si="24"/>
        <v>0</v>
      </c>
      <c r="AE79" s="274">
        <v>2</v>
      </c>
      <c r="AF79" s="275"/>
      <c r="AG79" s="271" t="str">
        <f t="shared" si="64"/>
        <v>KR</v>
      </c>
      <c r="AH79" s="275">
        <f t="shared" si="68"/>
        <v>2018680000</v>
      </c>
      <c r="AI79" s="275">
        <f t="shared" si="68"/>
        <v>2275375000</v>
      </c>
      <c r="AJ79" s="275">
        <f t="shared" si="68"/>
        <v>2415715000</v>
      </c>
      <c r="AK79" s="276">
        <f t="shared" si="67"/>
        <v>2564711000</v>
      </c>
      <c r="AL79" s="276">
        <f t="shared" si="67"/>
        <v>2415715000</v>
      </c>
      <c r="AM79" s="275">
        <f t="shared" si="67"/>
        <v>2564711000</v>
      </c>
      <c r="AN79" s="275">
        <f t="shared" si="67"/>
        <v>2722897000</v>
      </c>
      <c r="AO79" s="275">
        <f t="shared" si="46"/>
        <v>2722896695.3821664</v>
      </c>
      <c r="AP79" s="52">
        <f t="shared" si="47"/>
        <v>2560658000</v>
      </c>
      <c r="AQ79" s="43">
        <f t="shared" si="47"/>
        <v>2718594000</v>
      </c>
      <c r="AR79" s="63">
        <f t="shared" si="27"/>
        <v>2304592200</v>
      </c>
      <c r="AS79" s="63">
        <f t="shared" si="28"/>
        <v>38409870</v>
      </c>
      <c r="AT79" s="351">
        <f t="shared" si="29"/>
        <v>48088331.25</v>
      </c>
      <c r="AU79" s="141">
        <f t="shared" si="30"/>
        <v>27185940</v>
      </c>
      <c r="AV79" s="5">
        <f t="shared" si="31"/>
        <v>38409870</v>
      </c>
      <c r="AW79" s="5">
        <f t="shared" si="32"/>
        <v>60392875</v>
      </c>
      <c r="AX79" s="280">
        <f t="shared" si="48"/>
        <v>2886270335.254807</v>
      </c>
      <c r="AY79" s="127">
        <f t="shared" si="49"/>
        <v>2886270335.254807</v>
      </c>
      <c r="AZ79" s="2"/>
      <c r="BA79" s="2"/>
      <c r="BV79" s="56">
        <f t="shared" si="33"/>
        <v>-1511462.5094939955</v>
      </c>
      <c r="BX79" s="126"/>
      <c r="BY79" s="122"/>
      <c r="BZ79" s="122" t="str">
        <f>F154</f>
        <v>1BR-16</v>
      </c>
      <c r="CA79" s="123">
        <f>D154</f>
        <v>16</v>
      </c>
      <c r="CB79" s="124">
        <f t="shared" si="65"/>
        <v>71</v>
      </c>
      <c r="CC79" s="124">
        <f t="shared" si="65"/>
        <v>63</v>
      </c>
      <c r="CD79" s="125">
        <f>O154</f>
        <v>25836519.293316003</v>
      </c>
      <c r="CE79" s="125">
        <f t="shared" si="66"/>
        <v>1496198000</v>
      </c>
      <c r="CF79" s="125">
        <f t="shared" si="66"/>
        <v>1686454000</v>
      </c>
      <c r="CG79" s="125">
        <f t="shared" si="66"/>
        <v>1790471000</v>
      </c>
      <c r="CH79" s="125">
        <f t="shared" si="66"/>
        <v>1900904000</v>
      </c>
      <c r="CI79" s="125">
        <f>AN154</f>
        <v>2018147000</v>
      </c>
      <c r="CV79" s="63">
        <f t="shared" si="40"/>
        <v>2446734600</v>
      </c>
      <c r="CW79" s="44">
        <f t="shared" si="41"/>
        <v>27185940</v>
      </c>
      <c r="CZ79" s="56">
        <f t="shared" si="42"/>
        <v>2174143500</v>
      </c>
      <c r="DA79" s="44">
        <f t="shared" si="43"/>
        <v>36235725</v>
      </c>
      <c r="DB79" s="49">
        <f t="shared" si="44"/>
        <v>60392875</v>
      </c>
    </row>
    <row r="80" spans="1:106">
      <c r="A80" s="3">
        <f t="shared" si="45"/>
        <v>41</v>
      </c>
      <c r="B80" s="263">
        <v>7</v>
      </c>
      <c r="C80" s="264" t="s">
        <v>143</v>
      </c>
      <c r="D80" s="299">
        <v>20</v>
      </c>
      <c r="E80" s="266"/>
      <c r="F80" s="41" t="s">
        <v>70</v>
      </c>
      <c r="G80" s="267">
        <f t="shared" si="4"/>
        <v>60</v>
      </c>
      <c r="H80" s="267">
        <f t="shared" si="5"/>
        <v>51</v>
      </c>
      <c r="I80" s="268">
        <f t="shared" si="6"/>
        <v>27506142.120000001</v>
      </c>
      <c r="J80" s="268">
        <f t="shared" si="7"/>
        <v>2</v>
      </c>
      <c r="K80" s="269">
        <f t="shared" si="8"/>
        <v>0.93</v>
      </c>
      <c r="L80" s="319">
        <f t="shared" si="63"/>
        <v>1.01</v>
      </c>
      <c r="M80" s="271">
        <f t="shared" si="10"/>
        <v>21590156.067032635</v>
      </c>
      <c r="N80" s="271">
        <f t="shared" si="11"/>
        <v>24335555.480755895</v>
      </c>
      <c r="O80" s="271">
        <f t="shared" si="12"/>
        <v>25836519.293316003</v>
      </c>
      <c r="P80" s="271">
        <f t="shared" si="13"/>
        <v>27430059.269522611</v>
      </c>
      <c r="Q80" s="272">
        <f t="shared" si="14"/>
        <v>25836519.293316003</v>
      </c>
      <c r="R80" s="271">
        <f t="shared" si="14"/>
        <v>27430059.269522611</v>
      </c>
      <c r="S80" s="271">
        <f t="shared" si="15"/>
        <v>29121885.304580249</v>
      </c>
      <c r="T80" s="271"/>
      <c r="U80" s="271">
        <f t="shared" si="16"/>
        <v>1101097959.4186645</v>
      </c>
      <c r="V80" s="271">
        <f t="shared" si="17"/>
        <v>1241113329.5185506</v>
      </c>
      <c r="W80" s="271">
        <f t="shared" si="18"/>
        <v>1317662483.9591162</v>
      </c>
      <c r="X80" s="272">
        <f t="shared" si="19"/>
        <v>1398933022.7456532</v>
      </c>
      <c r="Y80" s="272">
        <f t="shared" si="20"/>
        <v>1317662483.9591162</v>
      </c>
      <c r="Z80" s="271">
        <f t="shared" si="21"/>
        <v>1398933022.7456532</v>
      </c>
      <c r="AA80" s="271">
        <f t="shared" si="22"/>
        <v>1485216150.5335927</v>
      </c>
      <c r="AB80" s="271"/>
      <c r="AC80" s="33" t="str">
        <f t="shared" si="23"/>
        <v>BERTAHAP</v>
      </c>
      <c r="AD80" s="273">
        <f t="shared" si="24"/>
        <v>0</v>
      </c>
      <c r="AE80" s="274">
        <v>2</v>
      </c>
      <c r="AF80" s="275"/>
      <c r="AG80" s="271" t="str">
        <f t="shared" si="64"/>
        <v>KR</v>
      </c>
      <c r="AH80" s="275">
        <f t="shared" si="68"/>
        <v>1211208000</v>
      </c>
      <c r="AI80" s="275">
        <f t="shared" si="68"/>
        <v>1365225000</v>
      </c>
      <c r="AJ80" s="275">
        <f t="shared" si="68"/>
        <v>1449429000</v>
      </c>
      <c r="AK80" s="276">
        <f t="shared" si="67"/>
        <v>1538827000</v>
      </c>
      <c r="AL80" s="276">
        <f t="shared" si="67"/>
        <v>1449429000</v>
      </c>
      <c r="AM80" s="275">
        <f t="shared" si="67"/>
        <v>1538827000</v>
      </c>
      <c r="AN80" s="275">
        <f t="shared" si="67"/>
        <v>1633738000</v>
      </c>
      <c r="AO80" s="275">
        <f t="shared" si="46"/>
        <v>1633738441.900414</v>
      </c>
      <c r="AP80" s="52">
        <f t="shared" si="47"/>
        <v>1536395000</v>
      </c>
      <c r="AQ80" s="43">
        <f t="shared" si="47"/>
        <v>1631157000</v>
      </c>
      <c r="AR80" s="63">
        <f t="shared" si="27"/>
        <v>1382755500</v>
      </c>
      <c r="AS80" s="63">
        <f t="shared" si="28"/>
        <v>23045925</v>
      </c>
      <c r="AT80" s="351">
        <f t="shared" si="29"/>
        <v>28853006.25</v>
      </c>
      <c r="AU80" s="141">
        <f t="shared" si="30"/>
        <v>16311570</v>
      </c>
      <c r="AV80" s="5">
        <f t="shared" si="31"/>
        <v>23045925</v>
      </c>
      <c r="AW80" s="5">
        <f t="shared" si="32"/>
        <v>36235725</v>
      </c>
      <c r="AX80" s="280">
        <f t="shared" si="48"/>
        <v>1731762838.1594403</v>
      </c>
      <c r="AY80" s="127">
        <f t="shared" si="49"/>
        <v>1731762838.1594403</v>
      </c>
      <c r="AZ80" s="2"/>
      <c r="BA80" s="2"/>
      <c r="BV80" s="56">
        <f t="shared" si="33"/>
        <v>-1511462.5094939955</v>
      </c>
      <c r="BX80" s="126">
        <v>11</v>
      </c>
      <c r="BY80" s="131" t="s">
        <v>61</v>
      </c>
      <c r="BZ80" s="122" t="str">
        <f t="shared" ref="BZ80:BZ85" si="69">F164</f>
        <v>1BR-6</v>
      </c>
      <c r="CA80" s="123" t="str">
        <f t="shared" ref="CA80:CA85" si="70">D164</f>
        <v>06</v>
      </c>
      <c r="CB80" s="124">
        <f t="shared" ref="CB80:CC85" si="71">G164</f>
        <v>78</v>
      </c>
      <c r="CC80" s="124">
        <f t="shared" si="71"/>
        <v>66</v>
      </c>
      <c r="CD80" s="125">
        <f t="shared" ref="CD80:CD85" si="72">O164</f>
        <v>25836519.293316003</v>
      </c>
      <c r="CE80" s="125">
        <f t="shared" ref="CE80:CH85" si="73">AH164</f>
        <v>1567446000</v>
      </c>
      <c r="CF80" s="125">
        <f t="shared" si="73"/>
        <v>1766762000</v>
      </c>
      <c r="CG80" s="125">
        <f t="shared" si="73"/>
        <v>1875732000</v>
      </c>
      <c r="CH80" s="125">
        <f t="shared" si="73"/>
        <v>1991423000</v>
      </c>
      <c r="CI80" s="125">
        <f t="shared" ref="CI80:CI85" si="74">AN164</f>
        <v>2114249000</v>
      </c>
      <c r="CJ80" s="2">
        <v>6</v>
      </c>
      <c r="CV80" s="63">
        <f t="shared" si="40"/>
        <v>1468041300</v>
      </c>
      <c r="CW80" s="44">
        <f t="shared" si="41"/>
        <v>16311570</v>
      </c>
      <c r="CZ80" s="56">
        <f t="shared" si="42"/>
        <v>1304486100</v>
      </c>
      <c r="DA80" s="44">
        <f t="shared" si="43"/>
        <v>21741435</v>
      </c>
      <c r="DB80" s="49">
        <f t="shared" si="44"/>
        <v>36235725</v>
      </c>
    </row>
    <row r="81" spans="1:106">
      <c r="A81" s="3">
        <f t="shared" si="45"/>
        <v>42</v>
      </c>
      <c r="B81" s="263">
        <v>8</v>
      </c>
      <c r="C81" s="264" t="s">
        <v>143</v>
      </c>
      <c r="D81" s="299">
        <v>22</v>
      </c>
      <c r="E81" s="266"/>
      <c r="F81" s="41" t="s">
        <v>89</v>
      </c>
      <c r="G81" s="267">
        <f t="shared" si="4"/>
        <v>81</v>
      </c>
      <c r="H81" s="267">
        <f t="shared" si="5"/>
        <v>70</v>
      </c>
      <c r="I81" s="268">
        <f t="shared" si="6"/>
        <v>27506142.120000001</v>
      </c>
      <c r="J81" s="268">
        <f t="shared" si="7"/>
        <v>4</v>
      </c>
      <c r="K81" s="269">
        <f t="shared" si="8"/>
        <v>0.97</v>
      </c>
      <c r="L81" s="319">
        <f t="shared" si="63"/>
        <v>1.01</v>
      </c>
      <c r="M81" s="271">
        <f t="shared" si="10"/>
        <v>22518764.930130813</v>
      </c>
      <c r="N81" s="271">
        <f t="shared" si="11"/>
        <v>25382246.039067976</v>
      </c>
      <c r="O81" s="271">
        <f t="shared" si="12"/>
        <v>26947767.434964001</v>
      </c>
      <c r="P81" s="271">
        <f t="shared" si="13"/>
        <v>28609846.764985945</v>
      </c>
      <c r="Q81" s="272">
        <f t="shared" si="14"/>
        <v>26947767.434964001</v>
      </c>
      <c r="R81" s="271">
        <f t="shared" si="14"/>
        <v>28609846.764985945</v>
      </c>
      <c r="S81" s="271">
        <f t="shared" si="15"/>
        <v>30374439.511228859</v>
      </c>
      <c r="T81" s="271"/>
      <c r="U81" s="271">
        <f t="shared" si="16"/>
        <v>1576313545.1091568</v>
      </c>
      <c r="V81" s="271">
        <f t="shared" si="17"/>
        <v>1776757222.7347584</v>
      </c>
      <c r="W81" s="271">
        <f t="shared" si="18"/>
        <v>1886343720.4474802</v>
      </c>
      <c r="X81" s="272">
        <f t="shared" si="19"/>
        <v>2002689273.5490162</v>
      </c>
      <c r="Y81" s="272">
        <f t="shared" si="20"/>
        <v>1886343720.4474802</v>
      </c>
      <c r="Z81" s="271">
        <f t="shared" si="21"/>
        <v>2002689273.5490162</v>
      </c>
      <c r="AA81" s="271">
        <f t="shared" si="22"/>
        <v>2126210765.7860203</v>
      </c>
      <c r="AB81" s="271"/>
      <c r="AC81" s="33" t="str">
        <f t="shared" si="23"/>
        <v>BERTAHAP</v>
      </c>
      <c r="AD81" s="273">
        <f t="shared" si="24"/>
        <v>0</v>
      </c>
      <c r="AE81" s="274">
        <v>2</v>
      </c>
      <c r="AF81" s="275"/>
      <c r="AG81" s="271" t="str">
        <f t="shared" si="64"/>
        <v>KR</v>
      </c>
      <c r="AH81" s="275">
        <f t="shared" si="68"/>
        <v>1733945000</v>
      </c>
      <c r="AI81" s="275">
        <f t="shared" si="68"/>
        <v>1954433000</v>
      </c>
      <c r="AJ81" s="275">
        <f t="shared" si="68"/>
        <v>2074979000</v>
      </c>
      <c r="AK81" s="276">
        <f t="shared" si="67"/>
        <v>2202959000</v>
      </c>
      <c r="AL81" s="276">
        <f t="shared" si="67"/>
        <v>2074979000</v>
      </c>
      <c r="AM81" s="275">
        <f t="shared" si="67"/>
        <v>2202959000</v>
      </c>
      <c r="AN81" s="275">
        <f t="shared" si="67"/>
        <v>2338832000</v>
      </c>
      <c r="AO81" s="275">
        <f t="shared" si="46"/>
        <v>2338832633.0578384</v>
      </c>
      <c r="AP81" s="52">
        <f t="shared" si="47"/>
        <v>2199478000</v>
      </c>
      <c r="AQ81" s="43">
        <f t="shared" si="47"/>
        <v>2335137000</v>
      </c>
      <c r="AR81" s="63">
        <f t="shared" si="27"/>
        <v>1979530200</v>
      </c>
      <c r="AS81" s="63">
        <f t="shared" si="28"/>
        <v>32992170</v>
      </c>
      <c r="AT81" s="351">
        <f t="shared" si="29"/>
        <v>41305481.25</v>
      </c>
      <c r="AU81" s="141">
        <f t="shared" si="30"/>
        <v>23351370</v>
      </c>
      <c r="AV81" s="5">
        <f t="shared" si="31"/>
        <v>32992170</v>
      </c>
      <c r="AW81" s="5">
        <f t="shared" si="32"/>
        <v>51874475</v>
      </c>
      <c r="AX81" s="280">
        <f t="shared" si="48"/>
        <v>2479162630.3360872</v>
      </c>
      <c r="AY81" s="127">
        <f t="shared" si="49"/>
        <v>2479162630.3360872</v>
      </c>
      <c r="AZ81" s="2"/>
      <c r="BA81" s="2"/>
      <c r="BV81" s="56">
        <f t="shared" si="33"/>
        <v>-400214.36784599721</v>
      </c>
      <c r="BX81" s="126"/>
      <c r="BY81" s="122"/>
      <c r="BZ81" s="122" t="str">
        <f t="shared" si="69"/>
        <v>1BR-8</v>
      </c>
      <c r="CA81" s="123" t="str">
        <f t="shared" si="70"/>
        <v>08</v>
      </c>
      <c r="CB81" s="124">
        <f t="shared" si="71"/>
        <v>60</v>
      </c>
      <c r="CC81" s="124">
        <f t="shared" si="71"/>
        <v>52</v>
      </c>
      <c r="CD81" s="125">
        <f t="shared" si="72"/>
        <v>25836519.293316003</v>
      </c>
      <c r="CE81" s="125">
        <f t="shared" si="73"/>
        <v>1234957000</v>
      </c>
      <c r="CF81" s="125">
        <f t="shared" si="73"/>
        <v>1391994000</v>
      </c>
      <c r="CG81" s="125">
        <f t="shared" si="73"/>
        <v>1477849000</v>
      </c>
      <c r="CH81" s="125">
        <f t="shared" si="73"/>
        <v>1569000000</v>
      </c>
      <c r="CI81" s="125">
        <f t="shared" si="74"/>
        <v>1665772000</v>
      </c>
      <c r="CV81" s="63">
        <f t="shared" si="40"/>
        <v>2101623300</v>
      </c>
      <c r="CW81" s="44">
        <f t="shared" si="41"/>
        <v>23351370</v>
      </c>
      <c r="CZ81" s="56">
        <f t="shared" si="42"/>
        <v>1867481100</v>
      </c>
      <c r="DA81" s="44">
        <f t="shared" si="43"/>
        <v>31124685</v>
      </c>
      <c r="DB81" s="49">
        <f t="shared" si="44"/>
        <v>51874475</v>
      </c>
    </row>
    <row r="82" spans="1:106">
      <c r="A82" s="3">
        <f t="shared" si="45"/>
        <v>43</v>
      </c>
      <c r="B82" s="263">
        <v>1</v>
      </c>
      <c r="C82" s="264" t="s">
        <v>145</v>
      </c>
      <c r="D82" s="265" t="s">
        <v>24</v>
      </c>
      <c r="E82" s="266"/>
      <c r="F82" s="41" t="s">
        <v>39</v>
      </c>
      <c r="G82" s="267">
        <f t="shared" si="4"/>
        <v>113</v>
      </c>
      <c r="H82" s="267">
        <f t="shared" si="5"/>
        <v>101</v>
      </c>
      <c r="I82" s="268">
        <f t="shared" si="6"/>
        <v>27506142.120000001</v>
      </c>
      <c r="J82" s="268">
        <f t="shared" si="7"/>
        <v>6</v>
      </c>
      <c r="K82" s="269">
        <f t="shared" si="8"/>
        <v>0.95</v>
      </c>
      <c r="L82" s="270">
        <f t="shared" ref="L82:L90" si="75">SUMIF($AN$4:$AN$22,D82,$AU$4:$AU$22)</f>
        <v>1</v>
      </c>
      <c r="M82" s="271">
        <f t="shared" si="10"/>
        <v>21836099.50354626</v>
      </c>
      <c r="N82" s="271">
        <f t="shared" si="11"/>
        <v>24612773.029615775</v>
      </c>
      <c r="O82" s="271">
        <f t="shared" si="12"/>
        <v>26130835.013999999</v>
      </c>
      <c r="P82" s="271">
        <f t="shared" si="13"/>
        <v>27742527.739855718</v>
      </c>
      <c r="Q82" s="272">
        <f t="shared" si="14"/>
        <v>26130835.013999999</v>
      </c>
      <c r="R82" s="271">
        <f t="shared" si="14"/>
        <v>27742527.739855718</v>
      </c>
      <c r="S82" s="271">
        <f t="shared" si="15"/>
        <v>29453626.146440148</v>
      </c>
      <c r="T82" s="271"/>
      <c r="U82" s="271">
        <f t="shared" si="16"/>
        <v>2205446049.8581724</v>
      </c>
      <c r="V82" s="271">
        <f t="shared" si="17"/>
        <v>2485890075.9911933</v>
      </c>
      <c r="W82" s="271">
        <f t="shared" si="18"/>
        <v>2639214336.414</v>
      </c>
      <c r="X82" s="272">
        <f t="shared" si="19"/>
        <v>2801995301.7254276</v>
      </c>
      <c r="Y82" s="272">
        <f t="shared" si="20"/>
        <v>2639214336.414</v>
      </c>
      <c r="Z82" s="271">
        <f t="shared" si="21"/>
        <v>2801995301.7254276</v>
      </c>
      <c r="AA82" s="271">
        <f t="shared" si="22"/>
        <v>2974816240.7904549</v>
      </c>
      <c r="AB82" s="271"/>
      <c r="AC82" s="33" t="str">
        <f t="shared" si="23"/>
        <v>BERTAHAP</v>
      </c>
      <c r="AD82" s="273">
        <f t="shared" si="24"/>
        <v>0</v>
      </c>
      <c r="AE82" s="274">
        <v>2</v>
      </c>
      <c r="AF82" s="275"/>
      <c r="AG82" s="271" t="str">
        <f t="shared" si="64"/>
        <v>KR</v>
      </c>
      <c r="AH82" s="275">
        <f t="shared" si="68"/>
        <v>2425991000</v>
      </c>
      <c r="AI82" s="275">
        <f t="shared" si="68"/>
        <v>2734480000</v>
      </c>
      <c r="AJ82" s="275">
        <f t="shared" si="68"/>
        <v>2903136000</v>
      </c>
      <c r="AK82" s="276">
        <f t="shared" si="67"/>
        <v>3082195000</v>
      </c>
      <c r="AL82" s="276">
        <f t="shared" si="67"/>
        <v>2903136000</v>
      </c>
      <c r="AM82" s="275">
        <f t="shared" si="67"/>
        <v>3082195000</v>
      </c>
      <c r="AN82" s="275">
        <f t="shared" si="67"/>
        <v>3272298000</v>
      </c>
      <c r="AO82" s="275">
        <f t="shared" si="46"/>
        <v>3272297962.6255884</v>
      </c>
      <c r="AP82" s="52">
        <f t="shared" si="47"/>
        <v>3077325000</v>
      </c>
      <c r="AQ82" s="43">
        <f t="shared" si="47"/>
        <v>3267127000</v>
      </c>
      <c r="AR82" s="63">
        <f t="shared" si="27"/>
        <v>2769592500</v>
      </c>
      <c r="AS82" s="63">
        <f t="shared" si="28"/>
        <v>46159875</v>
      </c>
      <c r="AT82" s="351">
        <f t="shared" si="29"/>
        <v>57791156.25</v>
      </c>
      <c r="AU82" s="141">
        <f t="shared" si="30"/>
        <v>32671270</v>
      </c>
      <c r="AV82" s="5">
        <f t="shared" si="31"/>
        <v>46159875</v>
      </c>
      <c r="AW82" s="5">
        <f t="shared" si="32"/>
        <v>72578400</v>
      </c>
      <c r="AX82" s="280">
        <f t="shared" si="48"/>
        <v>3468635530.5757432</v>
      </c>
      <c r="AY82" s="127">
        <f t="shared" si="49"/>
        <v>3468635530.5757432</v>
      </c>
      <c r="AZ82" s="2"/>
      <c r="BA82" s="2"/>
      <c r="BV82" s="56">
        <f t="shared" si="33"/>
        <v>-1217146.7888099998</v>
      </c>
      <c r="BX82" s="126"/>
      <c r="BY82" s="122"/>
      <c r="BZ82" s="122" t="str">
        <f t="shared" si="69"/>
        <v>1BR-10</v>
      </c>
      <c r="CA82" s="123">
        <f t="shared" si="70"/>
        <v>10</v>
      </c>
      <c r="CB82" s="124">
        <f t="shared" si="71"/>
        <v>74</v>
      </c>
      <c r="CC82" s="124">
        <f t="shared" si="71"/>
        <v>63</v>
      </c>
      <c r="CD82" s="125">
        <f t="shared" si="72"/>
        <v>25836519.293316003</v>
      </c>
      <c r="CE82" s="125">
        <f t="shared" si="73"/>
        <v>1496198000</v>
      </c>
      <c r="CF82" s="125">
        <f t="shared" si="73"/>
        <v>1686454000</v>
      </c>
      <c r="CG82" s="125">
        <f t="shared" si="73"/>
        <v>1790471000</v>
      </c>
      <c r="CH82" s="125">
        <f t="shared" si="73"/>
        <v>1900904000</v>
      </c>
      <c r="CI82" s="125">
        <f t="shared" si="74"/>
        <v>2018147000</v>
      </c>
      <c r="CV82" s="63">
        <f t="shared" si="40"/>
        <v>2940414300</v>
      </c>
      <c r="CW82" s="44">
        <f t="shared" si="41"/>
        <v>32671270</v>
      </c>
      <c r="CZ82" s="56">
        <f t="shared" si="42"/>
        <v>2612822400</v>
      </c>
      <c r="DA82" s="44">
        <f t="shared" si="43"/>
        <v>43547040</v>
      </c>
      <c r="DB82" s="49">
        <f t="shared" si="44"/>
        <v>72578400</v>
      </c>
    </row>
    <row r="83" spans="1:106">
      <c r="A83" s="3">
        <f t="shared" si="45"/>
        <v>44</v>
      </c>
      <c r="B83" s="263">
        <v>2</v>
      </c>
      <c r="C83" s="264" t="s">
        <v>145</v>
      </c>
      <c r="D83" s="265" t="s">
        <v>35</v>
      </c>
      <c r="E83" s="266"/>
      <c r="F83" s="41" t="s">
        <v>42</v>
      </c>
      <c r="G83" s="267">
        <f t="shared" si="4"/>
        <v>78</v>
      </c>
      <c r="H83" s="267">
        <f t="shared" si="5"/>
        <v>66</v>
      </c>
      <c r="I83" s="268">
        <f t="shared" si="6"/>
        <v>27506142.120000001</v>
      </c>
      <c r="J83" s="268">
        <f t="shared" si="7"/>
        <v>2</v>
      </c>
      <c r="K83" s="269">
        <f t="shared" si="8"/>
        <v>0.93</v>
      </c>
      <c r="L83" s="270">
        <f t="shared" si="75"/>
        <v>1</v>
      </c>
      <c r="M83" s="271">
        <f t="shared" si="10"/>
        <v>21376392.145576868</v>
      </c>
      <c r="N83" s="271">
        <f t="shared" si="11"/>
        <v>24094609.386887025</v>
      </c>
      <c r="O83" s="271">
        <f t="shared" si="12"/>
        <v>25580712.171600003</v>
      </c>
      <c r="P83" s="271">
        <f t="shared" si="13"/>
        <v>27158474.52427981</v>
      </c>
      <c r="Q83" s="272">
        <f t="shared" si="14"/>
        <v>25580712.171600003</v>
      </c>
      <c r="R83" s="271">
        <f t="shared" si="14"/>
        <v>27158474.52427981</v>
      </c>
      <c r="S83" s="271">
        <f t="shared" si="15"/>
        <v>28833549.806515098</v>
      </c>
      <c r="T83" s="271"/>
      <c r="U83" s="271">
        <f t="shared" si="16"/>
        <v>1410841881.6080732</v>
      </c>
      <c r="V83" s="271">
        <f t="shared" si="17"/>
        <v>1590244219.5345438</v>
      </c>
      <c r="W83" s="271">
        <f t="shared" si="18"/>
        <v>1688327003.3256001</v>
      </c>
      <c r="X83" s="272">
        <f t="shared" si="19"/>
        <v>1792459318.6024675</v>
      </c>
      <c r="Y83" s="272">
        <f t="shared" si="20"/>
        <v>1688327003.3256001</v>
      </c>
      <c r="Z83" s="271">
        <f t="shared" si="21"/>
        <v>1792459318.6024675</v>
      </c>
      <c r="AA83" s="271">
        <f t="shared" si="22"/>
        <v>1903014287.2299964</v>
      </c>
      <c r="AB83" s="271"/>
      <c r="AC83" s="33" t="str">
        <f t="shared" si="23"/>
        <v>BERTAHAP</v>
      </c>
      <c r="AD83" s="273">
        <f t="shared" si="24"/>
        <v>0</v>
      </c>
      <c r="AE83" s="274">
        <v>2</v>
      </c>
      <c r="AF83" s="275"/>
      <c r="AG83" s="271" t="str">
        <f t="shared" si="64"/>
        <v>KR</v>
      </c>
      <c r="AH83" s="275">
        <f t="shared" si="68"/>
        <v>1551927000</v>
      </c>
      <c r="AI83" s="275">
        <f t="shared" si="68"/>
        <v>1749269000</v>
      </c>
      <c r="AJ83" s="275">
        <f t="shared" si="68"/>
        <v>1857160000</v>
      </c>
      <c r="AK83" s="276">
        <f t="shared" si="67"/>
        <v>1971706000</v>
      </c>
      <c r="AL83" s="276">
        <f t="shared" si="67"/>
        <v>1857160000</v>
      </c>
      <c r="AM83" s="275">
        <f t="shared" si="67"/>
        <v>1971706000</v>
      </c>
      <c r="AN83" s="275">
        <f t="shared" si="67"/>
        <v>2093316000</v>
      </c>
      <c r="AO83" s="275">
        <f t="shared" si="46"/>
        <v>2093316460.0866098</v>
      </c>
      <c r="AP83" s="52">
        <f t="shared" si="47"/>
        <v>1968590000</v>
      </c>
      <c r="AQ83" s="43">
        <f t="shared" si="47"/>
        <v>2090009000</v>
      </c>
      <c r="AR83" s="63">
        <f t="shared" si="27"/>
        <v>1771731000</v>
      </c>
      <c r="AS83" s="63">
        <f t="shared" si="28"/>
        <v>29528850</v>
      </c>
      <c r="AT83" s="351">
        <f t="shared" si="29"/>
        <v>36969487.5</v>
      </c>
      <c r="AU83" s="141">
        <f t="shared" si="30"/>
        <v>20900090</v>
      </c>
      <c r="AV83" s="5">
        <f t="shared" si="31"/>
        <v>29528850</v>
      </c>
      <c r="AW83" s="5">
        <f t="shared" si="32"/>
        <v>46429000</v>
      </c>
      <c r="AX83" s="280">
        <f t="shared" si="48"/>
        <v>2218915725.229867</v>
      </c>
      <c r="AY83" s="127">
        <f t="shared" si="49"/>
        <v>2218915725.229867</v>
      </c>
      <c r="AZ83" s="2"/>
      <c r="BA83" s="2"/>
      <c r="BV83" s="56">
        <f t="shared" si="33"/>
        <v>-1767269.6312099956</v>
      </c>
      <c r="BX83" s="126"/>
      <c r="BY83" s="131"/>
      <c r="BZ83" s="122" t="str">
        <f t="shared" si="69"/>
        <v>1BR-12</v>
      </c>
      <c r="CA83" s="123">
        <f t="shared" si="70"/>
        <v>12</v>
      </c>
      <c r="CB83" s="124">
        <f t="shared" si="71"/>
        <v>67</v>
      </c>
      <c r="CC83" s="124">
        <f t="shared" si="71"/>
        <v>57</v>
      </c>
      <c r="CD83" s="125">
        <f t="shared" si="72"/>
        <v>25836519.293316003</v>
      </c>
      <c r="CE83" s="125">
        <f t="shared" si="73"/>
        <v>1353703000</v>
      </c>
      <c r="CF83" s="125">
        <f t="shared" si="73"/>
        <v>1525840000</v>
      </c>
      <c r="CG83" s="125">
        <f t="shared" si="73"/>
        <v>1619950000</v>
      </c>
      <c r="CH83" s="125">
        <f t="shared" si="73"/>
        <v>1719865000</v>
      </c>
      <c r="CI83" s="125">
        <f t="shared" si="74"/>
        <v>1825943000</v>
      </c>
      <c r="CV83" s="63">
        <f t="shared" si="40"/>
        <v>1881008100</v>
      </c>
      <c r="CW83" s="44">
        <f t="shared" si="41"/>
        <v>20900090</v>
      </c>
      <c r="CZ83" s="56">
        <f t="shared" si="42"/>
        <v>1671444000</v>
      </c>
      <c r="DA83" s="44">
        <f t="shared" si="43"/>
        <v>27857400</v>
      </c>
      <c r="DB83" s="49">
        <f t="shared" si="44"/>
        <v>46429000</v>
      </c>
    </row>
    <row r="84" spans="1:106">
      <c r="A84" s="3">
        <f t="shared" si="45"/>
        <v>45</v>
      </c>
      <c r="B84" s="263">
        <v>3</v>
      </c>
      <c r="C84" s="264" t="s">
        <v>145</v>
      </c>
      <c r="D84" s="265" t="s">
        <v>41</v>
      </c>
      <c r="E84" s="266"/>
      <c r="F84" s="41" t="s">
        <v>45</v>
      </c>
      <c r="G84" s="267">
        <f t="shared" si="4"/>
        <v>60</v>
      </c>
      <c r="H84" s="267">
        <f t="shared" si="5"/>
        <v>52</v>
      </c>
      <c r="I84" s="268">
        <f t="shared" si="6"/>
        <v>27506142.120000001</v>
      </c>
      <c r="J84" s="268">
        <f t="shared" si="7"/>
        <v>2</v>
      </c>
      <c r="K84" s="269">
        <f t="shared" si="8"/>
        <v>0.93</v>
      </c>
      <c r="L84" s="270">
        <f t="shared" si="75"/>
        <v>1</v>
      </c>
      <c r="M84" s="271">
        <f t="shared" si="10"/>
        <v>21376392.145576868</v>
      </c>
      <c r="N84" s="271">
        <f t="shared" si="11"/>
        <v>24094609.386887025</v>
      </c>
      <c r="O84" s="271">
        <f t="shared" si="12"/>
        <v>25580712.171600003</v>
      </c>
      <c r="P84" s="271">
        <f t="shared" si="13"/>
        <v>27158474.52427981</v>
      </c>
      <c r="Q84" s="272">
        <f t="shared" si="14"/>
        <v>25580712.171600003</v>
      </c>
      <c r="R84" s="271">
        <f t="shared" si="14"/>
        <v>27158474.52427981</v>
      </c>
      <c r="S84" s="271">
        <f t="shared" si="15"/>
        <v>28833549.806515098</v>
      </c>
      <c r="T84" s="271"/>
      <c r="U84" s="271">
        <f t="shared" si="16"/>
        <v>1111572391.5699971</v>
      </c>
      <c r="V84" s="271">
        <f t="shared" si="17"/>
        <v>1252919688.1181252</v>
      </c>
      <c r="W84" s="271">
        <f t="shared" si="18"/>
        <v>1330197032.9232001</v>
      </c>
      <c r="X84" s="272">
        <f t="shared" si="19"/>
        <v>1412240675.2625501</v>
      </c>
      <c r="Y84" s="272">
        <f t="shared" si="20"/>
        <v>1330197032.9232001</v>
      </c>
      <c r="Z84" s="271">
        <f t="shared" si="21"/>
        <v>1412240675.2625501</v>
      </c>
      <c r="AA84" s="271">
        <f t="shared" si="22"/>
        <v>1499344589.9387851</v>
      </c>
      <c r="AB84" s="271"/>
      <c r="AC84" s="33" t="str">
        <f t="shared" si="23"/>
        <v>BERTAHAP</v>
      </c>
      <c r="AD84" s="273">
        <f t="shared" si="24"/>
        <v>0</v>
      </c>
      <c r="AE84" s="274">
        <v>2</v>
      </c>
      <c r="AF84" s="275"/>
      <c r="AG84" s="271" t="str">
        <f t="shared" si="64"/>
        <v>KR</v>
      </c>
      <c r="AH84" s="275">
        <f t="shared" si="68"/>
        <v>1222730000</v>
      </c>
      <c r="AI84" s="275">
        <f t="shared" si="68"/>
        <v>1378212000</v>
      </c>
      <c r="AJ84" s="275">
        <f t="shared" si="68"/>
        <v>1463217000</v>
      </c>
      <c r="AK84" s="276">
        <f t="shared" si="67"/>
        <v>1553465000</v>
      </c>
      <c r="AL84" s="276">
        <f t="shared" si="67"/>
        <v>1463217000</v>
      </c>
      <c r="AM84" s="275">
        <f t="shared" si="67"/>
        <v>1553465000</v>
      </c>
      <c r="AN84" s="275">
        <f t="shared" si="67"/>
        <v>1649280000</v>
      </c>
      <c r="AO84" s="275">
        <f t="shared" si="46"/>
        <v>1649279281.327158</v>
      </c>
      <c r="AP84" s="52">
        <f t="shared" si="47"/>
        <v>1551011000</v>
      </c>
      <c r="AQ84" s="43">
        <f t="shared" si="47"/>
        <v>1646673000</v>
      </c>
      <c r="AR84" s="63">
        <f t="shared" si="27"/>
        <v>1395909900</v>
      </c>
      <c r="AS84" s="63">
        <f t="shared" si="28"/>
        <v>23265165</v>
      </c>
      <c r="AT84" s="351">
        <f t="shared" si="29"/>
        <v>29127468.75</v>
      </c>
      <c r="AU84" s="141">
        <f t="shared" si="30"/>
        <v>16466730</v>
      </c>
      <c r="AV84" s="5">
        <f t="shared" si="31"/>
        <v>23265165</v>
      </c>
      <c r="AW84" s="5">
        <f t="shared" si="32"/>
        <v>36580425</v>
      </c>
      <c r="AX84" s="280">
        <f t="shared" si="48"/>
        <v>1748235827.698082</v>
      </c>
      <c r="AY84" s="127">
        <f t="shared" si="49"/>
        <v>1748235827.698082</v>
      </c>
      <c r="AZ84" s="2"/>
      <c r="BA84" s="2"/>
      <c r="BV84" s="56">
        <f t="shared" si="33"/>
        <v>-1767269.6312099956</v>
      </c>
      <c r="BX84" s="126"/>
      <c r="BY84" s="122"/>
      <c r="BZ84" s="122" t="str">
        <f t="shared" si="69"/>
        <v>1BR-16</v>
      </c>
      <c r="CA84" s="123">
        <f t="shared" si="70"/>
        <v>16</v>
      </c>
      <c r="CB84" s="124">
        <f t="shared" si="71"/>
        <v>71</v>
      </c>
      <c r="CC84" s="124">
        <f t="shared" si="71"/>
        <v>63</v>
      </c>
      <c r="CD84" s="125">
        <f t="shared" si="72"/>
        <v>25836519.293316003</v>
      </c>
      <c r="CE84" s="125">
        <f t="shared" si="73"/>
        <v>1496198000</v>
      </c>
      <c r="CF84" s="125">
        <f t="shared" si="73"/>
        <v>1686454000</v>
      </c>
      <c r="CG84" s="125">
        <f t="shared" si="73"/>
        <v>1790471000</v>
      </c>
      <c r="CH84" s="125">
        <f t="shared" si="73"/>
        <v>1900904000</v>
      </c>
      <c r="CI84" s="125">
        <f t="shared" si="74"/>
        <v>2018147000</v>
      </c>
      <c r="CV84" s="63">
        <f t="shared" si="40"/>
        <v>1482005700</v>
      </c>
      <c r="CW84" s="44">
        <f t="shared" si="41"/>
        <v>16466730</v>
      </c>
      <c r="CZ84" s="56">
        <f t="shared" si="42"/>
        <v>1316895300</v>
      </c>
      <c r="DA84" s="44">
        <f t="shared" si="43"/>
        <v>21948255</v>
      </c>
      <c r="DB84" s="49">
        <f t="shared" si="44"/>
        <v>36580425</v>
      </c>
    </row>
    <row r="85" spans="1:106">
      <c r="A85" s="3">
        <f t="shared" si="45"/>
        <v>46</v>
      </c>
      <c r="B85" s="263">
        <v>4</v>
      </c>
      <c r="C85" s="264" t="s">
        <v>145</v>
      </c>
      <c r="D85" s="265">
        <v>10</v>
      </c>
      <c r="E85" s="266"/>
      <c r="F85" s="41" t="s">
        <v>48</v>
      </c>
      <c r="G85" s="267">
        <f t="shared" si="4"/>
        <v>74</v>
      </c>
      <c r="H85" s="267">
        <f t="shared" si="5"/>
        <v>63</v>
      </c>
      <c r="I85" s="268">
        <f t="shared" si="6"/>
        <v>27506142.120000001</v>
      </c>
      <c r="J85" s="268">
        <f t="shared" si="7"/>
        <v>2</v>
      </c>
      <c r="K85" s="269">
        <f t="shared" si="8"/>
        <v>0.93</v>
      </c>
      <c r="L85" s="270">
        <f t="shared" si="75"/>
        <v>1</v>
      </c>
      <c r="M85" s="271">
        <f t="shared" si="10"/>
        <v>21376392.145576868</v>
      </c>
      <c r="N85" s="271">
        <f t="shared" si="11"/>
        <v>24094609.386887025</v>
      </c>
      <c r="O85" s="271">
        <f t="shared" si="12"/>
        <v>25580712.171600003</v>
      </c>
      <c r="P85" s="271">
        <f t="shared" si="13"/>
        <v>27158474.52427981</v>
      </c>
      <c r="Q85" s="272">
        <f t="shared" si="14"/>
        <v>25580712.171600003</v>
      </c>
      <c r="R85" s="271">
        <f t="shared" si="14"/>
        <v>27158474.52427981</v>
      </c>
      <c r="S85" s="271">
        <f t="shared" si="15"/>
        <v>28833549.806515098</v>
      </c>
      <c r="T85" s="271"/>
      <c r="U85" s="271">
        <f t="shared" si="16"/>
        <v>1346712705.1713426</v>
      </c>
      <c r="V85" s="271">
        <f t="shared" si="17"/>
        <v>1517960391.3738825</v>
      </c>
      <c r="W85" s="271">
        <f t="shared" si="18"/>
        <v>1611584866.8108001</v>
      </c>
      <c r="X85" s="272">
        <f t="shared" si="19"/>
        <v>1710983895.029628</v>
      </c>
      <c r="Y85" s="272">
        <f t="shared" si="20"/>
        <v>1611584866.8108001</v>
      </c>
      <c r="Z85" s="271">
        <f t="shared" si="21"/>
        <v>1710983895.029628</v>
      </c>
      <c r="AA85" s="271">
        <f t="shared" si="22"/>
        <v>1816513637.810451</v>
      </c>
      <c r="AB85" s="271"/>
      <c r="AC85" s="33" t="str">
        <f t="shared" si="23"/>
        <v>BERTAHAP</v>
      </c>
      <c r="AD85" s="273">
        <f t="shared" si="24"/>
        <v>0</v>
      </c>
      <c r="AE85" s="274">
        <v>2</v>
      </c>
      <c r="AF85" s="275"/>
      <c r="AG85" s="271" t="str">
        <f t="shared" si="64"/>
        <v>KR</v>
      </c>
      <c r="AH85" s="275">
        <f t="shared" si="68"/>
        <v>1481384000</v>
      </c>
      <c r="AI85" s="275">
        <f t="shared" si="68"/>
        <v>1669757000</v>
      </c>
      <c r="AJ85" s="275">
        <f t="shared" si="68"/>
        <v>1772744000</v>
      </c>
      <c r="AK85" s="276">
        <f t="shared" si="67"/>
        <v>1882083000</v>
      </c>
      <c r="AL85" s="276">
        <f t="shared" si="67"/>
        <v>1772744000</v>
      </c>
      <c r="AM85" s="275">
        <f t="shared" si="67"/>
        <v>1882083000</v>
      </c>
      <c r="AN85" s="275">
        <f t="shared" si="67"/>
        <v>1998166000</v>
      </c>
      <c r="AO85" s="275">
        <f t="shared" si="46"/>
        <v>1998165711.9008548</v>
      </c>
      <c r="AP85" s="52">
        <f t="shared" si="47"/>
        <v>1879109000</v>
      </c>
      <c r="AQ85" s="43">
        <f t="shared" si="47"/>
        <v>1995008000</v>
      </c>
      <c r="AR85" s="63">
        <f t="shared" si="27"/>
        <v>1691198100</v>
      </c>
      <c r="AS85" s="63">
        <f t="shared" si="28"/>
        <v>28186635</v>
      </c>
      <c r="AT85" s="351">
        <f t="shared" si="29"/>
        <v>35289056.25</v>
      </c>
      <c r="AU85" s="141">
        <f t="shared" si="30"/>
        <v>19950080</v>
      </c>
      <c r="AV85" s="5">
        <f t="shared" si="31"/>
        <v>28186635</v>
      </c>
      <c r="AW85" s="5">
        <f t="shared" si="32"/>
        <v>44318600</v>
      </c>
      <c r="AX85" s="280">
        <f t="shared" si="48"/>
        <v>2118055292.1826584</v>
      </c>
      <c r="AY85" s="127">
        <f t="shared" si="49"/>
        <v>2118055292.1826584</v>
      </c>
      <c r="AZ85" s="2"/>
      <c r="BA85" s="2"/>
      <c r="BV85" s="56">
        <f t="shared" si="33"/>
        <v>-1767269.6312099956</v>
      </c>
      <c r="BX85" s="126"/>
      <c r="BY85" s="122"/>
      <c r="BZ85" s="122" t="str">
        <f t="shared" si="69"/>
        <v>2BR-18</v>
      </c>
      <c r="CA85" s="123">
        <f t="shared" si="70"/>
        <v>18</v>
      </c>
      <c r="CB85" s="124">
        <f t="shared" si="71"/>
        <v>97</v>
      </c>
      <c r="CC85" s="124">
        <f t="shared" si="71"/>
        <v>85</v>
      </c>
      <c r="CD85" s="125">
        <f t="shared" si="72"/>
        <v>25836519.293316003</v>
      </c>
      <c r="CE85" s="125">
        <f t="shared" si="73"/>
        <v>2018680000</v>
      </c>
      <c r="CF85" s="125">
        <f t="shared" si="73"/>
        <v>2275375000</v>
      </c>
      <c r="CG85" s="125">
        <f t="shared" si="73"/>
        <v>2415715000</v>
      </c>
      <c r="CH85" s="125">
        <f t="shared" si="73"/>
        <v>2564711000</v>
      </c>
      <c r="CI85" s="125">
        <f t="shared" si="74"/>
        <v>2722897000</v>
      </c>
      <c r="CV85" s="63">
        <f t="shared" si="40"/>
        <v>1795507200</v>
      </c>
      <c r="CW85" s="44">
        <f t="shared" si="41"/>
        <v>19950080</v>
      </c>
      <c r="CZ85" s="56">
        <f t="shared" si="42"/>
        <v>1595469600</v>
      </c>
      <c r="DA85" s="44">
        <f t="shared" si="43"/>
        <v>26591160</v>
      </c>
      <c r="DB85" s="49">
        <f t="shared" si="44"/>
        <v>44318600</v>
      </c>
    </row>
    <row r="86" spans="1:106">
      <c r="A86" s="3">
        <f t="shared" si="45"/>
        <v>47</v>
      </c>
      <c r="B86" s="263">
        <v>5</v>
      </c>
      <c r="C86" s="264" t="s">
        <v>145</v>
      </c>
      <c r="D86" s="299">
        <v>12</v>
      </c>
      <c r="E86" s="266"/>
      <c r="F86" s="41" t="s">
        <v>50</v>
      </c>
      <c r="G86" s="267">
        <f t="shared" si="4"/>
        <v>67</v>
      </c>
      <c r="H86" s="267">
        <f t="shared" si="5"/>
        <v>57</v>
      </c>
      <c r="I86" s="268">
        <f t="shared" si="6"/>
        <v>27506142.120000001</v>
      </c>
      <c r="J86" s="268">
        <f t="shared" si="7"/>
        <v>2</v>
      </c>
      <c r="K86" s="269">
        <f t="shared" si="8"/>
        <v>0.93</v>
      </c>
      <c r="L86" s="270">
        <f t="shared" si="75"/>
        <v>1</v>
      </c>
      <c r="M86" s="271">
        <f t="shared" si="10"/>
        <v>21376392.145576868</v>
      </c>
      <c r="N86" s="271">
        <f t="shared" si="11"/>
        <v>24094609.386887025</v>
      </c>
      <c r="O86" s="271">
        <f t="shared" si="12"/>
        <v>25580712.171600003</v>
      </c>
      <c r="P86" s="271">
        <f t="shared" si="13"/>
        <v>27158474.52427981</v>
      </c>
      <c r="Q86" s="272">
        <f t="shared" si="14"/>
        <v>25580712.171600003</v>
      </c>
      <c r="R86" s="271">
        <f t="shared" si="14"/>
        <v>27158474.52427981</v>
      </c>
      <c r="S86" s="271">
        <f t="shared" si="15"/>
        <v>28833549.806515098</v>
      </c>
      <c r="T86" s="271"/>
      <c r="U86" s="271">
        <f t="shared" si="16"/>
        <v>1218454352.2978816</v>
      </c>
      <c r="V86" s="271">
        <f t="shared" si="17"/>
        <v>1373392735.0525603</v>
      </c>
      <c r="W86" s="271">
        <f t="shared" si="18"/>
        <v>1458100593.7812002</v>
      </c>
      <c r="X86" s="272">
        <f t="shared" si="19"/>
        <v>1548033047.8839493</v>
      </c>
      <c r="Y86" s="272">
        <f t="shared" si="20"/>
        <v>1458100593.7812002</v>
      </c>
      <c r="Z86" s="271">
        <f t="shared" si="21"/>
        <v>1548033047.8839493</v>
      </c>
      <c r="AA86" s="271">
        <f t="shared" si="22"/>
        <v>1643512338.9713607</v>
      </c>
      <c r="AB86" s="271"/>
      <c r="AC86" s="33" t="str">
        <f t="shared" si="23"/>
        <v>BERTAHAP</v>
      </c>
      <c r="AD86" s="273">
        <f t="shared" si="24"/>
        <v>0</v>
      </c>
      <c r="AE86" s="274">
        <v>2</v>
      </c>
      <c r="AF86" s="275"/>
      <c r="AG86" s="271" t="str">
        <f t="shared" si="64"/>
        <v>KR</v>
      </c>
      <c r="AH86" s="275">
        <f t="shared" si="68"/>
        <v>1340300000</v>
      </c>
      <c r="AI86" s="275">
        <f t="shared" si="68"/>
        <v>1510733000</v>
      </c>
      <c r="AJ86" s="275">
        <f t="shared" si="68"/>
        <v>1603911000</v>
      </c>
      <c r="AK86" s="276">
        <f t="shared" si="67"/>
        <v>1702837000</v>
      </c>
      <c r="AL86" s="276">
        <f t="shared" si="67"/>
        <v>1603911000</v>
      </c>
      <c r="AM86" s="275">
        <f t="shared" si="67"/>
        <v>1702837000</v>
      </c>
      <c r="AN86" s="275">
        <f t="shared" si="67"/>
        <v>1807864000</v>
      </c>
      <c r="AO86" s="275">
        <f t="shared" si="46"/>
        <v>1807864215.5293448</v>
      </c>
      <c r="AP86" s="52">
        <f t="shared" si="47"/>
        <v>1700146000</v>
      </c>
      <c r="AQ86" s="43">
        <f t="shared" si="47"/>
        <v>1805008000</v>
      </c>
      <c r="AR86" s="63">
        <f t="shared" si="27"/>
        <v>1530131400</v>
      </c>
      <c r="AS86" s="63">
        <f t="shared" si="28"/>
        <v>25502190</v>
      </c>
      <c r="AT86" s="351">
        <f t="shared" si="29"/>
        <v>31928193.75</v>
      </c>
      <c r="AU86" s="141">
        <f t="shared" si="30"/>
        <v>18050080</v>
      </c>
      <c r="AV86" s="5">
        <f t="shared" si="31"/>
        <v>25502190</v>
      </c>
      <c r="AW86" s="5">
        <f t="shared" si="32"/>
        <v>40097775</v>
      </c>
      <c r="AX86" s="280">
        <f t="shared" si="48"/>
        <v>1916336549.4434288</v>
      </c>
      <c r="AY86" s="127">
        <f t="shared" si="49"/>
        <v>1916336549.4434288</v>
      </c>
      <c r="AZ86" s="2"/>
      <c r="BA86" s="2"/>
      <c r="BV86" s="56">
        <f t="shared" si="33"/>
        <v>-1767269.6312099956</v>
      </c>
      <c r="BX86" s="126">
        <v>12</v>
      </c>
      <c r="BY86" s="131" t="s">
        <v>137</v>
      </c>
      <c r="BZ86" s="122" t="str">
        <f>F62</f>
        <v>1BR-12</v>
      </c>
      <c r="CA86" s="123">
        <f>D62</f>
        <v>12</v>
      </c>
      <c r="CB86" s="124">
        <f>G62</f>
        <v>67</v>
      </c>
      <c r="CC86" s="124">
        <f>H62</f>
        <v>57</v>
      </c>
      <c r="CD86" s="125">
        <f>O62</f>
        <v>25836519.293316003</v>
      </c>
      <c r="CE86" s="125">
        <f t="shared" ref="CE86:CH87" si="76">AH62</f>
        <v>1353703000</v>
      </c>
      <c r="CF86" s="125">
        <f t="shared" si="76"/>
        <v>1525840000</v>
      </c>
      <c r="CG86" s="125">
        <f t="shared" si="76"/>
        <v>1619950000</v>
      </c>
      <c r="CH86" s="125">
        <f t="shared" si="76"/>
        <v>1719865000</v>
      </c>
      <c r="CI86" s="125">
        <f>AN62</f>
        <v>1825943000</v>
      </c>
      <c r="CJ86" s="2">
        <v>2</v>
      </c>
      <c r="CV86" s="63">
        <f t="shared" si="40"/>
        <v>1624507200</v>
      </c>
      <c r="CW86" s="44">
        <f t="shared" si="41"/>
        <v>18050080</v>
      </c>
      <c r="CZ86" s="56">
        <f t="shared" si="42"/>
        <v>1443519900</v>
      </c>
      <c r="DA86" s="44">
        <f t="shared" si="43"/>
        <v>24058665</v>
      </c>
      <c r="DB86" s="49">
        <f t="shared" si="44"/>
        <v>40097775</v>
      </c>
    </row>
    <row r="87" spans="1:106">
      <c r="A87" s="3">
        <f t="shared" si="45"/>
        <v>48</v>
      </c>
      <c r="B87" s="263">
        <v>6</v>
      </c>
      <c r="C87" s="264" t="s">
        <v>145</v>
      </c>
      <c r="D87" s="265">
        <v>16</v>
      </c>
      <c r="E87" s="266"/>
      <c r="F87" s="41" t="s">
        <v>52</v>
      </c>
      <c r="G87" s="267">
        <f t="shared" si="4"/>
        <v>71</v>
      </c>
      <c r="H87" s="267">
        <f t="shared" si="5"/>
        <v>63</v>
      </c>
      <c r="I87" s="268">
        <f t="shared" si="6"/>
        <v>27506142.120000001</v>
      </c>
      <c r="J87" s="268">
        <f t="shared" si="7"/>
        <v>2</v>
      </c>
      <c r="K87" s="269">
        <f t="shared" si="8"/>
        <v>0.93</v>
      </c>
      <c r="L87" s="270">
        <f t="shared" si="75"/>
        <v>1</v>
      </c>
      <c r="M87" s="271">
        <f t="shared" si="10"/>
        <v>21376392.145576868</v>
      </c>
      <c r="N87" s="271">
        <f t="shared" si="11"/>
        <v>24094609.386887025</v>
      </c>
      <c r="O87" s="271">
        <f t="shared" si="12"/>
        <v>25580712.171600003</v>
      </c>
      <c r="P87" s="271">
        <f t="shared" si="13"/>
        <v>27158474.52427981</v>
      </c>
      <c r="Q87" s="272">
        <f t="shared" si="14"/>
        <v>25580712.171600003</v>
      </c>
      <c r="R87" s="271">
        <f t="shared" si="14"/>
        <v>27158474.52427981</v>
      </c>
      <c r="S87" s="271">
        <f t="shared" si="15"/>
        <v>28833549.806515098</v>
      </c>
      <c r="T87" s="271"/>
      <c r="U87" s="271">
        <f t="shared" si="16"/>
        <v>1346712705.1713426</v>
      </c>
      <c r="V87" s="271">
        <f t="shared" si="17"/>
        <v>1517960391.3738825</v>
      </c>
      <c r="W87" s="271">
        <f t="shared" si="18"/>
        <v>1611584866.8108001</v>
      </c>
      <c r="X87" s="272">
        <f t="shared" si="19"/>
        <v>1710983895.029628</v>
      </c>
      <c r="Y87" s="272">
        <f t="shared" si="20"/>
        <v>1611584866.8108001</v>
      </c>
      <c r="Z87" s="271">
        <f t="shared" si="21"/>
        <v>1710983895.029628</v>
      </c>
      <c r="AA87" s="271">
        <f t="shared" si="22"/>
        <v>1816513637.810451</v>
      </c>
      <c r="AB87" s="271"/>
      <c r="AC87" s="33" t="str">
        <f t="shared" si="23"/>
        <v>BERTAHAP</v>
      </c>
      <c r="AD87" s="273">
        <f t="shared" si="24"/>
        <v>0</v>
      </c>
      <c r="AE87" s="274">
        <v>2</v>
      </c>
      <c r="AF87" s="275"/>
      <c r="AG87" s="271" t="str">
        <f t="shared" si="64"/>
        <v>KR</v>
      </c>
      <c r="AH87" s="275">
        <f t="shared" si="68"/>
        <v>1481384000</v>
      </c>
      <c r="AI87" s="275">
        <f t="shared" si="68"/>
        <v>1669757000</v>
      </c>
      <c r="AJ87" s="275">
        <f t="shared" si="68"/>
        <v>1772744000</v>
      </c>
      <c r="AK87" s="276">
        <f t="shared" si="67"/>
        <v>1882083000</v>
      </c>
      <c r="AL87" s="276">
        <f t="shared" si="67"/>
        <v>1772744000</v>
      </c>
      <c r="AM87" s="275">
        <f t="shared" si="67"/>
        <v>1882083000</v>
      </c>
      <c r="AN87" s="275">
        <f t="shared" si="67"/>
        <v>1998166000</v>
      </c>
      <c r="AO87" s="275">
        <f t="shared" si="46"/>
        <v>1998165711.9008548</v>
      </c>
      <c r="AP87" s="52">
        <f t="shared" si="47"/>
        <v>1879109000</v>
      </c>
      <c r="AQ87" s="43">
        <f t="shared" si="47"/>
        <v>1995008000</v>
      </c>
      <c r="AR87" s="63">
        <f t="shared" si="27"/>
        <v>1691198100</v>
      </c>
      <c r="AS87" s="63">
        <f t="shared" si="28"/>
        <v>28186635</v>
      </c>
      <c r="AT87" s="351">
        <f t="shared" si="29"/>
        <v>35289056.25</v>
      </c>
      <c r="AU87" s="141">
        <f t="shared" si="30"/>
        <v>19950080</v>
      </c>
      <c r="AV87" s="5">
        <f t="shared" si="31"/>
        <v>28186635</v>
      </c>
      <c r="AW87" s="5">
        <f t="shared" si="32"/>
        <v>44318600</v>
      </c>
      <c r="AX87" s="280">
        <f t="shared" si="48"/>
        <v>2118055292.1826584</v>
      </c>
      <c r="AY87" s="127">
        <f t="shared" si="49"/>
        <v>2118055292.1826584</v>
      </c>
      <c r="AZ87" s="2"/>
      <c r="BA87" s="2"/>
      <c r="BV87" s="56">
        <f t="shared" si="33"/>
        <v>-1767269.6312099956</v>
      </c>
      <c r="BX87" s="126"/>
      <c r="BY87" s="122"/>
      <c r="BZ87" s="122" t="str">
        <f>F63</f>
        <v>2BR-18</v>
      </c>
      <c r="CA87" s="123">
        <f>D63</f>
        <v>18</v>
      </c>
      <c r="CB87" s="124">
        <f>G63</f>
        <v>97</v>
      </c>
      <c r="CC87" s="124">
        <f>H63</f>
        <v>85</v>
      </c>
      <c r="CD87" s="125">
        <f>O63</f>
        <v>25836519.293316003</v>
      </c>
      <c r="CE87" s="125">
        <f t="shared" si="76"/>
        <v>2018680000</v>
      </c>
      <c r="CF87" s="125">
        <f t="shared" si="76"/>
        <v>2275375000</v>
      </c>
      <c r="CG87" s="125">
        <f t="shared" si="76"/>
        <v>2415715000</v>
      </c>
      <c r="CH87" s="125">
        <f t="shared" si="76"/>
        <v>2564711000</v>
      </c>
      <c r="CI87" s="125">
        <f>AN63</f>
        <v>2722897000</v>
      </c>
      <c r="CV87" s="63">
        <f t="shared" si="40"/>
        <v>1795507200</v>
      </c>
      <c r="CW87" s="44">
        <f t="shared" si="41"/>
        <v>19950080</v>
      </c>
      <c r="CZ87" s="56">
        <f t="shared" si="42"/>
        <v>1595469600</v>
      </c>
      <c r="DA87" s="44">
        <f t="shared" si="43"/>
        <v>26591160</v>
      </c>
      <c r="DB87" s="49">
        <f t="shared" si="44"/>
        <v>44318600</v>
      </c>
    </row>
    <row r="88" spans="1:106">
      <c r="A88" s="3">
        <f t="shared" si="45"/>
        <v>49</v>
      </c>
      <c r="B88" s="263">
        <v>7</v>
      </c>
      <c r="C88" s="264" t="s">
        <v>145</v>
      </c>
      <c r="D88" s="299">
        <v>18</v>
      </c>
      <c r="E88" s="266"/>
      <c r="F88" s="41" t="s">
        <v>54</v>
      </c>
      <c r="G88" s="267">
        <f t="shared" si="4"/>
        <v>97</v>
      </c>
      <c r="H88" s="267">
        <f t="shared" si="5"/>
        <v>85</v>
      </c>
      <c r="I88" s="268">
        <f t="shared" si="6"/>
        <v>27506142.120000001</v>
      </c>
      <c r="J88" s="268">
        <f t="shared" si="7"/>
        <v>2</v>
      </c>
      <c r="K88" s="269">
        <f t="shared" si="8"/>
        <v>0.93</v>
      </c>
      <c r="L88" s="270">
        <f t="shared" si="75"/>
        <v>1</v>
      </c>
      <c r="M88" s="271">
        <f t="shared" si="10"/>
        <v>21376392.145576868</v>
      </c>
      <c r="N88" s="271">
        <f t="shared" si="11"/>
        <v>24094609.386887025</v>
      </c>
      <c r="O88" s="271">
        <f t="shared" si="12"/>
        <v>25580712.171600003</v>
      </c>
      <c r="P88" s="271">
        <f t="shared" si="13"/>
        <v>27158474.52427981</v>
      </c>
      <c r="Q88" s="272">
        <f t="shared" si="14"/>
        <v>25580712.171600003</v>
      </c>
      <c r="R88" s="271">
        <f t="shared" si="14"/>
        <v>27158474.52427981</v>
      </c>
      <c r="S88" s="271">
        <f t="shared" si="15"/>
        <v>28833549.806515098</v>
      </c>
      <c r="T88" s="271"/>
      <c r="U88" s="271">
        <f t="shared" si="16"/>
        <v>1816993332.3740337</v>
      </c>
      <c r="V88" s="271">
        <f t="shared" si="17"/>
        <v>2048041797.8853972</v>
      </c>
      <c r="W88" s="271">
        <f t="shared" si="18"/>
        <v>2174360534.5860004</v>
      </c>
      <c r="X88" s="272">
        <f t="shared" si="19"/>
        <v>2308470334.5637841</v>
      </c>
      <c r="Y88" s="272">
        <f t="shared" si="20"/>
        <v>2174360534.5860004</v>
      </c>
      <c r="Z88" s="271">
        <f t="shared" si="21"/>
        <v>2308470334.5637841</v>
      </c>
      <c r="AA88" s="271">
        <f t="shared" si="22"/>
        <v>2450851733.5537834</v>
      </c>
      <c r="AB88" s="271"/>
      <c r="AC88" s="33" t="str">
        <f t="shared" si="23"/>
        <v>BERTAHAP</v>
      </c>
      <c r="AD88" s="273">
        <f t="shared" si="24"/>
        <v>0</v>
      </c>
      <c r="AE88" s="274">
        <v>2</v>
      </c>
      <c r="AF88" s="275"/>
      <c r="AG88" s="271" t="str">
        <f t="shared" si="64"/>
        <v>KR</v>
      </c>
      <c r="AH88" s="275">
        <f t="shared" si="68"/>
        <v>1998693000</v>
      </c>
      <c r="AI88" s="275">
        <f t="shared" si="68"/>
        <v>2252846000</v>
      </c>
      <c r="AJ88" s="275">
        <f t="shared" si="68"/>
        <v>2391797000</v>
      </c>
      <c r="AK88" s="276">
        <f t="shared" si="67"/>
        <v>2539318000</v>
      </c>
      <c r="AL88" s="276">
        <f t="shared" si="67"/>
        <v>2391797000</v>
      </c>
      <c r="AM88" s="275">
        <f t="shared" si="67"/>
        <v>2539318000</v>
      </c>
      <c r="AN88" s="275">
        <f t="shared" si="67"/>
        <v>2695937000</v>
      </c>
      <c r="AO88" s="275">
        <f t="shared" si="46"/>
        <v>2695937511.3704629</v>
      </c>
      <c r="AP88" s="52">
        <f t="shared" si="47"/>
        <v>2535305000</v>
      </c>
      <c r="AQ88" s="43">
        <f t="shared" si="47"/>
        <v>2691678000</v>
      </c>
      <c r="AR88" s="63">
        <f t="shared" si="27"/>
        <v>2281774500</v>
      </c>
      <c r="AS88" s="63">
        <f t="shared" si="28"/>
        <v>38029575</v>
      </c>
      <c r="AT88" s="351">
        <f t="shared" si="29"/>
        <v>47612212.5</v>
      </c>
      <c r="AU88" s="141">
        <f t="shared" si="30"/>
        <v>26916780</v>
      </c>
      <c r="AV88" s="5">
        <f t="shared" si="31"/>
        <v>38029575</v>
      </c>
      <c r="AW88" s="5">
        <f t="shared" si="32"/>
        <v>59794925</v>
      </c>
      <c r="AX88" s="280">
        <f t="shared" si="48"/>
        <v>2857694221.1518121</v>
      </c>
      <c r="AY88" s="127">
        <f t="shared" si="49"/>
        <v>2857694221.1518121</v>
      </c>
      <c r="AZ88" s="2"/>
      <c r="BA88" s="2"/>
      <c r="BV88" s="56">
        <f t="shared" si="33"/>
        <v>-1767269.6312099956</v>
      </c>
      <c r="BX88" s="126">
        <v>13</v>
      </c>
      <c r="BY88" s="122" t="s">
        <v>150</v>
      </c>
      <c r="BZ88" s="122" t="str">
        <f>F87</f>
        <v>1BR-16</v>
      </c>
      <c r="CA88" s="123">
        <f>D87</f>
        <v>16</v>
      </c>
      <c r="CB88" s="124">
        <f>G87</f>
        <v>71</v>
      </c>
      <c r="CC88" s="124">
        <f>H87</f>
        <v>63</v>
      </c>
      <c r="CD88" s="125">
        <f>O87</f>
        <v>25580712.171600003</v>
      </c>
      <c r="CE88" s="125">
        <f>AH87</f>
        <v>1481384000</v>
      </c>
      <c r="CF88" s="125">
        <f>AI87</f>
        <v>1669757000</v>
      </c>
      <c r="CG88" s="125">
        <f>AJ87</f>
        <v>1772744000</v>
      </c>
      <c r="CH88" s="125">
        <f>AK87</f>
        <v>1882083000</v>
      </c>
      <c r="CI88" s="125">
        <f>AN87</f>
        <v>1998166000</v>
      </c>
      <c r="CJ88" s="2">
        <v>2</v>
      </c>
      <c r="CV88" s="63">
        <f t="shared" si="40"/>
        <v>2422510200</v>
      </c>
      <c r="CW88" s="44">
        <f t="shared" si="41"/>
        <v>26916780</v>
      </c>
      <c r="CZ88" s="56">
        <f t="shared" si="42"/>
        <v>2152617300</v>
      </c>
      <c r="DA88" s="44">
        <f t="shared" si="43"/>
        <v>35876955</v>
      </c>
      <c r="DB88" s="49">
        <f t="shared" si="44"/>
        <v>59794925</v>
      </c>
    </row>
    <row r="89" spans="1:106">
      <c r="A89" s="3">
        <f t="shared" si="45"/>
        <v>50</v>
      </c>
      <c r="B89" s="263">
        <v>8</v>
      </c>
      <c r="C89" s="264" t="s">
        <v>145</v>
      </c>
      <c r="D89" s="299">
        <v>20</v>
      </c>
      <c r="E89" s="266"/>
      <c r="F89" s="41" t="s">
        <v>70</v>
      </c>
      <c r="G89" s="267">
        <f t="shared" si="4"/>
        <v>60</v>
      </c>
      <c r="H89" s="267">
        <f t="shared" si="5"/>
        <v>51</v>
      </c>
      <c r="I89" s="268">
        <f t="shared" si="6"/>
        <v>27506142.120000001</v>
      </c>
      <c r="J89" s="268">
        <f t="shared" si="7"/>
        <v>2</v>
      </c>
      <c r="K89" s="269">
        <f t="shared" si="8"/>
        <v>0.93</v>
      </c>
      <c r="L89" s="270">
        <f t="shared" si="75"/>
        <v>1</v>
      </c>
      <c r="M89" s="271">
        <f t="shared" si="10"/>
        <v>21376392.145576868</v>
      </c>
      <c r="N89" s="271">
        <f t="shared" si="11"/>
        <v>24094609.386887025</v>
      </c>
      <c r="O89" s="271">
        <f t="shared" si="12"/>
        <v>25580712.171600003</v>
      </c>
      <c r="P89" s="271">
        <f t="shared" si="13"/>
        <v>27158474.52427981</v>
      </c>
      <c r="Q89" s="272">
        <f t="shared" si="14"/>
        <v>25580712.171600003</v>
      </c>
      <c r="R89" s="271">
        <f t="shared" si="14"/>
        <v>27158474.52427981</v>
      </c>
      <c r="S89" s="271">
        <f t="shared" si="15"/>
        <v>28833549.806515098</v>
      </c>
      <c r="T89" s="271"/>
      <c r="U89" s="271">
        <f t="shared" si="16"/>
        <v>1090195999.4244204</v>
      </c>
      <c r="V89" s="271">
        <f t="shared" si="17"/>
        <v>1228825078.7312384</v>
      </c>
      <c r="W89" s="271">
        <f t="shared" si="18"/>
        <v>1304616320.7516</v>
      </c>
      <c r="X89" s="272">
        <f t="shared" si="19"/>
        <v>1385082200.7382703</v>
      </c>
      <c r="Y89" s="272">
        <f t="shared" si="20"/>
        <v>1304616320.7516</v>
      </c>
      <c r="Z89" s="271">
        <f t="shared" si="21"/>
        <v>1385082200.7382703</v>
      </c>
      <c r="AA89" s="271">
        <f t="shared" si="22"/>
        <v>1470511040.1322699</v>
      </c>
      <c r="AB89" s="271"/>
      <c r="AC89" s="33" t="str">
        <f t="shared" si="23"/>
        <v>BERTAHAP</v>
      </c>
      <c r="AD89" s="273">
        <f t="shared" si="24"/>
        <v>0</v>
      </c>
      <c r="AE89" s="274">
        <v>2</v>
      </c>
      <c r="AF89" s="275"/>
      <c r="AG89" s="271" t="str">
        <f t="shared" si="64"/>
        <v>KR</v>
      </c>
      <c r="AH89" s="275">
        <f t="shared" si="68"/>
        <v>1199216000</v>
      </c>
      <c r="AI89" s="275">
        <f t="shared" si="68"/>
        <v>1351708000</v>
      </c>
      <c r="AJ89" s="275">
        <f t="shared" si="68"/>
        <v>1435078000</v>
      </c>
      <c r="AK89" s="276">
        <f t="shared" si="67"/>
        <v>1523591000</v>
      </c>
      <c r="AL89" s="276">
        <f t="shared" si="67"/>
        <v>1435078000</v>
      </c>
      <c r="AM89" s="275">
        <f t="shared" si="67"/>
        <v>1523591000</v>
      </c>
      <c r="AN89" s="275">
        <f t="shared" si="67"/>
        <v>1617563000</v>
      </c>
      <c r="AO89" s="275">
        <f t="shared" si="46"/>
        <v>1617562719.157835</v>
      </c>
      <c r="AP89" s="52">
        <f t="shared" si="47"/>
        <v>1521183000</v>
      </c>
      <c r="AQ89" s="43">
        <f t="shared" si="47"/>
        <v>1615007000</v>
      </c>
      <c r="AR89" s="63">
        <f t="shared" si="27"/>
        <v>1369064700</v>
      </c>
      <c r="AS89" s="63">
        <f t="shared" si="28"/>
        <v>22817745</v>
      </c>
      <c r="AT89" s="351">
        <f t="shared" si="29"/>
        <v>28567331.25</v>
      </c>
      <c r="AU89" s="141">
        <f t="shared" si="30"/>
        <v>16150070</v>
      </c>
      <c r="AV89" s="5">
        <f t="shared" si="31"/>
        <v>22817745</v>
      </c>
      <c r="AW89" s="5">
        <f t="shared" si="32"/>
        <v>35876950</v>
      </c>
      <c r="AX89" s="280">
        <f t="shared" si="48"/>
        <v>1714616745.0266058</v>
      </c>
      <c r="AY89" s="127">
        <f t="shared" si="49"/>
        <v>1714616745.0266058</v>
      </c>
      <c r="AZ89" s="2"/>
      <c r="BA89" s="2"/>
      <c r="BV89" s="56">
        <f t="shared" si="33"/>
        <v>-1767269.6312099956</v>
      </c>
      <c r="BX89" s="126">
        <v>14</v>
      </c>
      <c r="BY89" s="131" t="s">
        <v>146</v>
      </c>
      <c r="BZ89" s="122" t="str">
        <f>F101</f>
        <v>1BR-6</v>
      </c>
      <c r="CA89" s="123" t="str">
        <f>D101</f>
        <v>06</v>
      </c>
      <c r="CB89" s="124">
        <f>G101</f>
        <v>78</v>
      </c>
      <c r="CC89" s="124">
        <f>H101</f>
        <v>66</v>
      </c>
      <c r="CD89" s="125">
        <f>O101</f>
        <v>25836519.293316003</v>
      </c>
      <c r="CE89" s="125">
        <f t="shared" ref="CE89:CH90" si="77">AH101</f>
        <v>1567446000</v>
      </c>
      <c r="CF89" s="125">
        <f t="shared" si="77"/>
        <v>1766762000</v>
      </c>
      <c r="CG89" s="125">
        <f t="shared" si="77"/>
        <v>1875732000</v>
      </c>
      <c r="CH89" s="125">
        <f t="shared" si="77"/>
        <v>1991423000</v>
      </c>
      <c r="CI89" s="125">
        <f>AN101</f>
        <v>2114249000</v>
      </c>
      <c r="CJ89" s="2">
        <v>2</v>
      </c>
      <c r="CV89" s="63">
        <f t="shared" si="40"/>
        <v>1453506300</v>
      </c>
      <c r="CW89" s="44">
        <f t="shared" si="41"/>
        <v>16150070</v>
      </c>
      <c r="CZ89" s="56">
        <f t="shared" si="42"/>
        <v>1291570200</v>
      </c>
      <c r="DA89" s="44">
        <f t="shared" si="43"/>
        <v>21526170</v>
      </c>
      <c r="DB89" s="49">
        <f t="shared" si="44"/>
        <v>35876950</v>
      </c>
    </row>
    <row r="90" spans="1:106">
      <c r="A90" s="3">
        <f t="shared" si="45"/>
        <v>51</v>
      </c>
      <c r="B90" s="263">
        <v>9</v>
      </c>
      <c r="C90" s="264" t="s">
        <v>145</v>
      </c>
      <c r="D90" s="299">
        <v>22</v>
      </c>
      <c r="E90" s="266"/>
      <c r="F90" s="41" t="s">
        <v>89</v>
      </c>
      <c r="G90" s="267">
        <f t="shared" si="4"/>
        <v>81</v>
      </c>
      <c r="H90" s="267">
        <f t="shared" si="5"/>
        <v>70</v>
      </c>
      <c r="I90" s="268">
        <f t="shared" si="6"/>
        <v>27506142.120000001</v>
      </c>
      <c r="J90" s="268">
        <f t="shared" si="7"/>
        <v>4</v>
      </c>
      <c r="K90" s="269">
        <f t="shared" si="8"/>
        <v>0.97</v>
      </c>
      <c r="L90" s="270">
        <f t="shared" si="75"/>
        <v>1</v>
      </c>
      <c r="M90" s="271">
        <f t="shared" si="10"/>
        <v>22295806.861515656</v>
      </c>
      <c r="N90" s="271">
        <f t="shared" si="11"/>
        <v>25130936.672344532</v>
      </c>
      <c r="O90" s="271">
        <f t="shared" si="12"/>
        <v>26680957.856400002</v>
      </c>
      <c r="P90" s="271">
        <f t="shared" si="13"/>
        <v>28326580.955431629</v>
      </c>
      <c r="Q90" s="272">
        <f t="shared" si="14"/>
        <v>26680957.856400002</v>
      </c>
      <c r="R90" s="271">
        <f t="shared" si="14"/>
        <v>28326580.955431629</v>
      </c>
      <c r="S90" s="271">
        <f t="shared" si="15"/>
        <v>30073702.48636521</v>
      </c>
      <c r="T90" s="271"/>
      <c r="U90" s="271">
        <f t="shared" si="16"/>
        <v>1560706480.3060958</v>
      </c>
      <c r="V90" s="271">
        <f t="shared" si="17"/>
        <v>1759165567.0641172</v>
      </c>
      <c r="W90" s="271">
        <f t="shared" si="18"/>
        <v>1867667049.9480002</v>
      </c>
      <c r="X90" s="272">
        <f t="shared" si="19"/>
        <v>1982860666.880214</v>
      </c>
      <c r="Y90" s="272">
        <f t="shared" si="20"/>
        <v>1867667049.9480002</v>
      </c>
      <c r="Z90" s="271">
        <f t="shared" si="21"/>
        <v>1982860666.880214</v>
      </c>
      <c r="AA90" s="271">
        <f t="shared" si="22"/>
        <v>2105159174.0455647</v>
      </c>
      <c r="AB90" s="271"/>
      <c r="AC90" s="33" t="str">
        <f t="shared" si="23"/>
        <v>BERTAHAP</v>
      </c>
      <c r="AD90" s="273">
        <f t="shared" si="24"/>
        <v>0</v>
      </c>
      <c r="AE90" s="274">
        <v>2</v>
      </c>
      <c r="AF90" s="275"/>
      <c r="AG90" s="271" t="e">
        <f>IF(AF90&gt;#REF!,"LB","KR")</f>
        <v>#REF!</v>
      </c>
      <c r="AH90" s="275">
        <f t="shared" si="68"/>
        <v>1716778000</v>
      </c>
      <c r="AI90" s="275">
        <f t="shared" si="68"/>
        <v>1935083000</v>
      </c>
      <c r="AJ90" s="275">
        <f t="shared" si="68"/>
        <v>2054434000</v>
      </c>
      <c r="AK90" s="276">
        <f t="shared" si="67"/>
        <v>2181147000</v>
      </c>
      <c r="AL90" s="276">
        <f t="shared" si="67"/>
        <v>2054434000</v>
      </c>
      <c r="AM90" s="275">
        <f t="shared" si="67"/>
        <v>2181147000</v>
      </c>
      <c r="AN90" s="275">
        <f t="shared" si="67"/>
        <v>2315676000</v>
      </c>
      <c r="AO90" s="275">
        <f t="shared" si="46"/>
        <v>2315675317.1966453</v>
      </c>
      <c r="AP90" s="52">
        <f t="shared" si="47"/>
        <v>2177701000</v>
      </c>
      <c r="AQ90" s="43">
        <f t="shared" si="47"/>
        <v>2312016000</v>
      </c>
      <c r="AR90" s="63">
        <f t="shared" si="27"/>
        <v>1959930900</v>
      </c>
      <c r="AS90" s="63">
        <f t="shared" si="28"/>
        <v>32665515</v>
      </c>
      <c r="AT90" s="351">
        <f t="shared" si="29"/>
        <v>40896506.25</v>
      </c>
      <c r="AU90" s="141">
        <f t="shared" si="30"/>
        <v>23120160</v>
      </c>
      <c r="AV90" s="5">
        <f t="shared" si="31"/>
        <v>32665515</v>
      </c>
      <c r="AW90" s="5">
        <f t="shared" si="32"/>
        <v>51360850</v>
      </c>
      <c r="AX90" s="280">
        <f t="shared" si="48"/>
        <v>2454615582.6999097</v>
      </c>
      <c r="AY90" s="127">
        <f t="shared" si="49"/>
        <v>2454615582.6999097</v>
      </c>
      <c r="AZ90" s="2"/>
      <c r="BA90" s="2"/>
      <c r="BV90" s="56">
        <f t="shared" si="33"/>
        <v>-667023.9464099966</v>
      </c>
      <c r="BX90" s="126"/>
      <c r="BY90" s="122"/>
      <c r="BZ90" s="122" t="str">
        <f>F102</f>
        <v>1BR-10</v>
      </c>
      <c r="CA90" s="123">
        <f>D102</f>
        <v>10</v>
      </c>
      <c r="CB90" s="124">
        <f>G102</f>
        <v>74</v>
      </c>
      <c r="CC90" s="124">
        <f>H102</f>
        <v>63</v>
      </c>
      <c r="CD90" s="125">
        <f>O102</f>
        <v>25836519.293316003</v>
      </c>
      <c r="CE90" s="125">
        <f t="shared" si="77"/>
        <v>1496198000</v>
      </c>
      <c r="CF90" s="125">
        <f t="shared" si="77"/>
        <v>1686454000</v>
      </c>
      <c r="CG90" s="125">
        <f t="shared" si="77"/>
        <v>1790471000</v>
      </c>
      <c r="CH90" s="125">
        <f t="shared" si="77"/>
        <v>1900904000</v>
      </c>
      <c r="CI90" s="125">
        <f>AN102</f>
        <v>2018147000</v>
      </c>
      <c r="CV90" s="63">
        <f t="shared" si="40"/>
        <v>2080814400</v>
      </c>
      <c r="CW90" s="44">
        <f t="shared" si="41"/>
        <v>23120160</v>
      </c>
      <c r="CZ90" s="56">
        <f t="shared" si="42"/>
        <v>1848990600</v>
      </c>
      <c r="DA90" s="44">
        <f t="shared" si="43"/>
        <v>30816510</v>
      </c>
      <c r="DB90" s="49">
        <f t="shared" si="44"/>
        <v>51360850</v>
      </c>
    </row>
    <row r="91" spans="1:106">
      <c r="A91" s="3">
        <f t="shared" si="45"/>
        <v>52</v>
      </c>
      <c r="B91" s="263">
        <v>1</v>
      </c>
      <c r="C91" s="264" t="s">
        <v>149</v>
      </c>
      <c r="D91" s="265" t="s">
        <v>24</v>
      </c>
      <c r="E91" s="266"/>
      <c r="F91" s="41" t="s">
        <v>39</v>
      </c>
      <c r="G91" s="267">
        <f t="shared" si="4"/>
        <v>113</v>
      </c>
      <c r="H91" s="267">
        <f t="shared" si="5"/>
        <v>101</v>
      </c>
      <c r="I91" s="268">
        <f t="shared" si="6"/>
        <v>27506142.120000001</v>
      </c>
      <c r="J91" s="268">
        <f t="shared" si="7"/>
        <v>6</v>
      </c>
      <c r="K91" s="269">
        <f t="shared" si="8"/>
        <v>0.95</v>
      </c>
      <c r="L91" s="270">
        <f t="shared" ref="L91:L99" si="78">SUMIF($AN$4:$AN$22,D91,$BD$4:$BD$22)</f>
        <v>1</v>
      </c>
      <c r="M91" s="271">
        <f t="shared" si="10"/>
        <v>21836099.50354626</v>
      </c>
      <c r="N91" s="271">
        <f t="shared" si="11"/>
        <v>24612773.029615775</v>
      </c>
      <c r="O91" s="271">
        <f t="shared" si="12"/>
        <v>26130835.013999999</v>
      </c>
      <c r="P91" s="271">
        <f t="shared" si="13"/>
        <v>27742527.739855718</v>
      </c>
      <c r="Q91" s="272">
        <f t="shared" si="14"/>
        <v>26130835.013999999</v>
      </c>
      <c r="R91" s="271">
        <f t="shared" si="14"/>
        <v>27742527.739855718</v>
      </c>
      <c r="S91" s="271">
        <f t="shared" si="15"/>
        <v>29453626.146440148</v>
      </c>
      <c r="T91" s="271"/>
      <c r="U91" s="271">
        <f t="shared" si="16"/>
        <v>2205446049.8581724</v>
      </c>
      <c r="V91" s="271">
        <f t="shared" si="17"/>
        <v>2485890075.9911933</v>
      </c>
      <c r="W91" s="271">
        <f t="shared" si="18"/>
        <v>2639214336.414</v>
      </c>
      <c r="X91" s="272">
        <f t="shared" si="19"/>
        <v>2801995301.7254276</v>
      </c>
      <c r="Y91" s="272">
        <f t="shared" si="20"/>
        <v>2639214336.414</v>
      </c>
      <c r="Z91" s="271">
        <f t="shared" si="21"/>
        <v>2801995301.7254276</v>
      </c>
      <c r="AA91" s="271">
        <f t="shared" si="22"/>
        <v>2974816240.7904549</v>
      </c>
      <c r="AB91" s="271"/>
      <c r="AC91" s="33" t="str">
        <f t="shared" si="23"/>
        <v>BERTAHAP</v>
      </c>
      <c r="AD91" s="273">
        <f t="shared" si="24"/>
        <v>0</v>
      </c>
      <c r="AE91" s="274">
        <v>2</v>
      </c>
      <c r="AF91" s="275"/>
      <c r="AG91" s="271" t="e">
        <f>IF(AF91&gt;#REF!,"LB","KR")</f>
        <v>#REF!</v>
      </c>
      <c r="AH91" s="275">
        <f t="shared" si="68"/>
        <v>2425991000</v>
      </c>
      <c r="AI91" s="275">
        <f t="shared" si="68"/>
        <v>2734480000</v>
      </c>
      <c r="AJ91" s="275">
        <f t="shared" si="68"/>
        <v>2903136000</v>
      </c>
      <c r="AK91" s="276">
        <f t="shared" si="67"/>
        <v>3082195000</v>
      </c>
      <c r="AL91" s="276">
        <f t="shared" si="67"/>
        <v>2903136000</v>
      </c>
      <c r="AM91" s="275">
        <f t="shared" si="67"/>
        <v>3082195000</v>
      </c>
      <c r="AN91" s="275">
        <f t="shared" si="67"/>
        <v>3272298000</v>
      </c>
      <c r="AO91" s="275">
        <f t="shared" si="46"/>
        <v>3272297962.6255884</v>
      </c>
      <c r="AP91" s="52">
        <f t="shared" si="47"/>
        <v>3077325000</v>
      </c>
      <c r="AQ91" s="43">
        <f t="shared" si="47"/>
        <v>3267127000</v>
      </c>
      <c r="AR91" s="63">
        <f t="shared" si="27"/>
        <v>2769592500</v>
      </c>
      <c r="AS91" s="63">
        <f t="shared" si="28"/>
        <v>46159875</v>
      </c>
      <c r="AT91" s="351">
        <f t="shared" si="29"/>
        <v>57791156.25</v>
      </c>
      <c r="AU91" s="141">
        <f t="shared" si="30"/>
        <v>32671270</v>
      </c>
      <c r="AV91" s="5">
        <f t="shared" si="31"/>
        <v>46159875</v>
      </c>
      <c r="AW91" s="5">
        <f t="shared" si="32"/>
        <v>72578400</v>
      </c>
      <c r="AX91" s="280">
        <f t="shared" si="48"/>
        <v>3468635530.5757432</v>
      </c>
      <c r="AY91" s="127">
        <f t="shared" si="49"/>
        <v>3468635530.5757432</v>
      </c>
      <c r="AZ91" s="2"/>
      <c r="BA91" s="2"/>
      <c r="BV91" s="56">
        <f t="shared" si="33"/>
        <v>-1217146.7888099998</v>
      </c>
      <c r="BX91" s="126">
        <v>15</v>
      </c>
      <c r="BY91" s="122" t="s">
        <v>135</v>
      </c>
      <c r="BZ91" s="122" t="str">
        <f>F65</f>
        <v>2BR-22</v>
      </c>
      <c r="CA91" s="123">
        <f>D65</f>
        <v>22</v>
      </c>
      <c r="CB91" s="124">
        <f>G65</f>
        <v>81</v>
      </c>
      <c r="CC91" s="124">
        <f>H65</f>
        <v>70</v>
      </c>
      <c r="CD91" s="125">
        <f>O65</f>
        <v>26947767.434964001</v>
      </c>
      <c r="CE91" s="125">
        <f>AH65</f>
        <v>1733945000</v>
      </c>
      <c r="CF91" s="125">
        <f>AI65</f>
        <v>1954433000</v>
      </c>
      <c r="CG91" s="125">
        <f>AJ65</f>
        <v>2074979000</v>
      </c>
      <c r="CH91" s="125">
        <f>AK65</f>
        <v>2202959000</v>
      </c>
      <c r="CI91" s="125">
        <f>AN65</f>
        <v>2338832000</v>
      </c>
      <c r="CJ91" s="2">
        <v>6</v>
      </c>
      <c r="CV91" s="63">
        <f t="shared" si="40"/>
        <v>2940414300</v>
      </c>
      <c r="CW91" s="44">
        <f t="shared" si="41"/>
        <v>32671270</v>
      </c>
      <c r="CZ91" s="56">
        <f t="shared" si="42"/>
        <v>2612822400</v>
      </c>
      <c r="DA91" s="44">
        <f t="shared" si="43"/>
        <v>43547040</v>
      </c>
      <c r="DB91" s="49">
        <f t="shared" si="44"/>
        <v>72578400</v>
      </c>
    </row>
    <row r="92" spans="1:106">
      <c r="A92" s="3">
        <f t="shared" si="45"/>
        <v>53</v>
      </c>
      <c r="B92" s="263">
        <v>2</v>
      </c>
      <c r="C92" s="264" t="s">
        <v>149</v>
      </c>
      <c r="D92" s="265" t="s">
        <v>35</v>
      </c>
      <c r="E92" s="266"/>
      <c r="F92" s="41" t="s">
        <v>42</v>
      </c>
      <c r="G92" s="267">
        <f t="shared" si="4"/>
        <v>78</v>
      </c>
      <c r="H92" s="267">
        <f t="shared" si="5"/>
        <v>66</v>
      </c>
      <c r="I92" s="268">
        <f t="shared" si="6"/>
        <v>27506142.120000001</v>
      </c>
      <c r="J92" s="268">
        <f t="shared" si="7"/>
        <v>2</v>
      </c>
      <c r="K92" s="269">
        <f t="shared" si="8"/>
        <v>0.93</v>
      </c>
      <c r="L92" s="270">
        <f t="shared" si="78"/>
        <v>1</v>
      </c>
      <c r="M92" s="271">
        <f t="shared" si="10"/>
        <v>21376392.145576868</v>
      </c>
      <c r="N92" s="271">
        <f t="shared" si="11"/>
        <v>24094609.386887025</v>
      </c>
      <c r="O92" s="271">
        <f t="shared" si="12"/>
        <v>25580712.171600003</v>
      </c>
      <c r="P92" s="271">
        <f t="shared" si="13"/>
        <v>27158474.52427981</v>
      </c>
      <c r="Q92" s="272">
        <f t="shared" si="14"/>
        <v>25580712.171600003</v>
      </c>
      <c r="R92" s="271">
        <f t="shared" si="14"/>
        <v>27158474.52427981</v>
      </c>
      <c r="S92" s="271">
        <f t="shared" si="15"/>
        <v>28833549.806515098</v>
      </c>
      <c r="T92" s="271"/>
      <c r="U92" s="271">
        <f t="shared" si="16"/>
        <v>1410841881.6080732</v>
      </c>
      <c r="V92" s="271">
        <f t="shared" si="17"/>
        <v>1590244219.5345438</v>
      </c>
      <c r="W92" s="271">
        <f t="shared" si="18"/>
        <v>1688327003.3256001</v>
      </c>
      <c r="X92" s="272">
        <f t="shared" si="19"/>
        <v>1792459318.6024675</v>
      </c>
      <c r="Y92" s="272">
        <f t="shared" si="20"/>
        <v>1688327003.3256001</v>
      </c>
      <c r="Z92" s="271">
        <f t="shared" si="21"/>
        <v>1792459318.6024675</v>
      </c>
      <c r="AA92" s="271">
        <f t="shared" si="22"/>
        <v>1903014287.2299964</v>
      </c>
      <c r="AB92" s="271"/>
      <c r="AC92" s="33" t="str">
        <f t="shared" si="23"/>
        <v>BERTAHAP</v>
      </c>
      <c r="AD92" s="273">
        <f t="shared" si="24"/>
        <v>0</v>
      </c>
      <c r="AE92" s="274">
        <v>2</v>
      </c>
      <c r="AF92" s="275"/>
      <c r="AG92" s="271" t="str">
        <f t="shared" ref="AG92:AG100" si="79">IF(AF92&gt;$BB$42,"LB","KR")</f>
        <v>KR</v>
      </c>
      <c r="AH92" s="275">
        <f t="shared" si="68"/>
        <v>1551927000</v>
      </c>
      <c r="AI92" s="275">
        <f t="shared" si="68"/>
        <v>1749269000</v>
      </c>
      <c r="AJ92" s="275">
        <f t="shared" si="68"/>
        <v>1857160000</v>
      </c>
      <c r="AK92" s="276">
        <f t="shared" si="67"/>
        <v>1971706000</v>
      </c>
      <c r="AL92" s="276">
        <f t="shared" si="67"/>
        <v>1857160000</v>
      </c>
      <c r="AM92" s="275">
        <f t="shared" si="67"/>
        <v>1971706000</v>
      </c>
      <c r="AN92" s="275">
        <f t="shared" si="67"/>
        <v>2093316000</v>
      </c>
      <c r="AO92" s="275">
        <f t="shared" si="46"/>
        <v>2093316460.0866098</v>
      </c>
      <c r="AP92" s="52">
        <f t="shared" si="47"/>
        <v>1968590000</v>
      </c>
      <c r="AQ92" s="43">
        <f t="shared" si="47"/>
        <v>2090009000</v>
      </c>
      <c r="AR92" s="63">
        <f t="shared" si="27"/>
        <v>1771731000</v>
      </c>
      <c r="AS92" s="63">
        <f t="shared" si="28"/>
        <v>29528850</v>
      </c>
      <c r="AT92" s="351">
        <f t="shared" si="29"/>
        <v>36969487.5</v>
      </c>
      <c r="AU92" s="141">
        <f t="shared" si="30"/>
        <v>20900090</v>
      </c>
      <c r="AV92" s="5">
        <f t="shared" si="31"/>
        <v>29528850</v>
      </c>
      <c r="AW92" s="5">
        <f t="shared" si="32"/>
        <v>46429000</v>
      </c>
      <c r="AX92" s="280">
        <f t="shared" si="48"/>
        <v>2218915725.229867</v>
      </c>
      <c r="AY92" s="127">
        <f t="shared" si="49"/>
        <v>2218915725.229867</v>
      </c>
      <c r="AZ92" s="2"/>
      <c r="BA92" s="2"/>
      <c r="BV92" s="56">
        <f t="shared" si="33"/>
        <v>-1767269.6312099956</v>
      </c>
      <c r="BX92" s="126"/>
      <c r="BY92" s="131" t="s">
        <v>53</v>
      </c>
      <c r="BZ92" s="122"/>
      <c r="CA92" s="123"/>
      <c r="CB92" s="124"/>
      <c r="CC92" s="124"/>
      <c r="CD92" s="125"/>
      <c r="CE92" s="125"/>
      <c r="CF92" s="125"/>
      <c r="CG92" s="125"/>
      <c r="CH92" s="125"/>
      <c r="CI92" s="125"/>
      <c r="CV92" s="63">
        <f t="shared" si="40"/>
        <v>1881008100</v>
      </c>
      <c r="CW92" s="44">
        <f t="shared" si="41"/>
        <v>20900090</v>
      </c>
      <c r="CZ92" s="56">
        <f t="shared" si="42"/>
        <v>1671444000</v>
      </c>
      <c r="DA92" s="44">
        <f t="shared" si="43"/>
        <v>27857400</v>
      </c>
      <c r="DB92" s="49">
        <f t="shared" si="44"/>
        <v>46429000</v>
      </c>
    </row>
    <row r="93" spans="1:106">
      <c r="A93" s="3">
        <f t="shared" si="45"/>
        <v>54</v>
      </c>
      <c r="B93" s="263">
        <v>3</v>
      </c>
      <c r="C93" s="264" t="s">
        <v>149</v>
      </c>
      <c r="D93" s="265" t="s">
        <v>41</v>
      </c>
      <c r="E93" s="266"/>
      <c r="F93" s="41" t="s">
        <v>45</v>
      </c>
      <c r="G93" s="267">
        <f t="shared" si="4"/>
        <v>60</v>
      </c>
      <c r="H93" s="267">
        <f t="shared" si="5"/>
        <v>52</v>
      </c>
      <c r="I93" s="268">
        <f t="shared" si="6"/>
        <v>27506142.120000001</v>
      </c>
      <c r="J93" s="268">
        <f t="shared" si="7"/>
        <v>2</v>
      </c>
      <c r="K93" s="269">
        <f t="shared" si="8"/>
        <v>0.93</v>
      </c>
      <c r="L93" s="270">
        <f t="shared" si="78"/>
        <v>1</v>
      </c>
      <c r="M93" s="271">
        <f t="shared" si="10"/>
        <v>21376392.145576868</v>
      </c>
      <c r="N93" s="271">
        <f t="shared" si="11"/>
        <v>24094609.386887025</v>
      </c>
      <c r="O93" s="271">
        <f t="shared" si="12"/>
        <v>25580712.171600003</v>
      </c>
      <c r="P93" s="271">
        <f t="shared" si="13"/>
        <v>27158474.52427981</v>
      </c>
      <c r="Q93" s="272">
        <f t="shared" si="14"/>
        <v>25580712.171600003</v>
      </c>
      <c r="R93" s="271">
        <f t="shared" si="14"/>
        <v>27158474.52427981</v>
      </c>
      <c r="S93" s="271">
        <f t="shared" si="15"/>
        <v>28833549.806515098</v>
      </c>
      <c r="T93" s="271"/>
      <c r="U93" s="271">
        <f t="shared" si="16"/>
        <v>1111572391.5699971</v>
      </c>
      <c r="V93" s="271">
        <f t="shared" si="17"/>
        <v>1252919688.1181252</v>
      </c>
      <c r="W93" s="271">
        <f t="shared" si="18"/>
        <v>1330197032.9232001</v>
      </c>
      <c r="X93" s="272">
        <f t="shared" si="19"/>
        <v>1412240675.2625501</v>
      </c>
      <c r="Y93" s="272">
        <f t="shared" si="20"/>
        <v>1330197032.9232001</v>
      </c>
      <c r="Z93" s="271">
        <f t="shared" si="21"/>
        <v>1412240675.2625501</v>
      </c>
      <c r="AA93" s="271">
        <f t="shared" si="22"/>
        <v>1499344589.9387851</v>
      </c>
      <c r="AB93" s="271"/>
      <c r="AC93" s="33" t="str">
        <f t="shared" si="23"/>
        <v>BERTAHAP</v>
      </c>
      <c r="AD93" s="273">
        <f t="shared" si="24"/>
        <v>0</v>
      </c>
      <c r="AE93" s="274">
        <v>2</v>
      </c>
      <c r="AF93" s="275"/>
      <c r="AG93" s="271" t="str">
        <f t="shared" si="79"/>
        <v>KR</v>
      </c>
      <c r="AH93" s="275">
        <f t="shared" si="68"/>
        <v>1222730000</v>
      </c>
      <c r="AI93" s="275">
        <f t="shared" si="68"/>
        <v>1378212000</v>
      </c>
      <c r="AJ93" s="275">
        <f t="shared" si="68"/>
        <v>1463217000</v>
      </c>
      <c r="AK93" s="276">
        <f t="shared" si="67"/>
        <v>1553465000</v>
      </c>
      <c r="AL93" s="276">
        <f t="shared" si="67"/>
        <v>1463217000</v>
      </c>
      <c r="AM93" s="275">
        <f t="shared" si="67"/>
        <v>1553465000</v>
      </c>
      <c r="AN93" s="275">
        <f t="shared" si="67"/>
        <v>1649280000</v>
      </c>
      <c r="AO93" s="275">
        <f t="shared" si="46"/>
        <v>1649279281.327158</v>
      </c>
      <c r="AP93" s="52">
        <f t="shared" si="47"/>
        <v>1551011000</v>
      </c>
      <c r="AQ93" s="43">
        <f t="shared" si="47"/>
        <v>1646673000</v>
      </c>
      <c r="AR93" s="63">
        <f t="shared" si="27"/>
        <v>1395909900</v>
      </c>
      <c r="AS93" s="63">
        <f t="shared" si="28"/>
        <v>23265165</v>
      </c>
      <c r="AT93" s="351">
        <f t="shared" si="29"/>
        <v>29127468.75</v>
      </c>
      <c r="AU93" s="141">
        <f t="shared" si="30"/>
        <v>16466730</v>
      </c>
      <c r="AV93" s="5">
        <f t="shared" si="31"/>
        <v>23265165</v>
      </c>
      <c r="AW93" s="5">
        <f t="shared" si="32"/>
        <v>36580425</v>
      </c>
      <c r="AX93" s="280">
        <f t="shared" si="48"/>
        <v>1748235827.698082</v>
      </c>
      <c r="AY93" s="127">
        <f t="shared" si="49"/>
        <v>1748235827.698082</v>
      </c>
      <c r="AZ93" s="2"/>
      <c r="BA93" s="2"/>
      <c r="BV93" s="56">
        <f t="shared" si="33"/>
        <v>-1767269.6312099956</v>
      </c>
      <c r="BX93" s="126">
        <v>16</v>
      </c>
      <c r="BY93" s="122" t="s">
        <v>231</v>
      </c>
      <c r="BZ93" s="122" t="str">
        <f>F70</f>
        <v>1BR-12</v>
      </c>
      <c r="CA93" s="123">
        <f>D70</f>
        <v>12</v>
      </c>
      <c r="CB93" s="124">
        <f>G70</f>
        <v>67</v>
      </c>
      <c r="CC93" s="124">
        <f>H70</f>
        <v>57</v>
      </c>
      <c r="CD93" s="125">
        <f>O70</f>
        <v>25580712.171600003</v>
      </c>
      <c r="CE93" s="125">
        <f t="shared" ref="CE93:CH94" si="80">AH70</f>
        <v>1340300000</v>
      </c>
      <c r="CF93" s="125">
        <f t="shared" si="80"/>
        <v>1510733000</v>
      </c>
      <c r="CG93" s="125">
        <f t="shared" si="80"/>
        <v>1603911000</v>
      </c>
      <c r="CH93" s="125">
        <f t="shared" si="80"/>
        <v>1702837000</v>
      </c>
      <c r="CI93" s="125">
        <f>AN70</f>
        <v>1807864000</v>
      </c>
      <c r="CJ93" s="2">
        <v>4</v>
      </c>
      <c r="CV93" s="63">
        <f t="shared" si="40"/>
        <v>1482005700</v>
      </c>
      <c r="CW93" s="44">
        <f t="shared" si="41"/>
        <v>16466730</v>
      </c>
      <c r="CZ93" s="56">
        <f t="shared" si="42"/>
        <v>1316895300</v>
      </c>
      <c r="DA93" s="44">
        <f t="shared" si="43"/>
        <v>21948255</v>
      </c>
      <c r="DB93" s="49">
        <f t="shared" si="44"/>
        <v>36580425</v>
      </c>
    </row>
    <row r="94" spans="1:106">
      <c r="A94" s="3">
        <f t="shared" si="45"/>
        <v>55</v>
      </c>
      <c r="B94" s="263">
        <v>4</v>
      </c>
      <c r="C94" s="264" t="s">
        <v>149</v>
      </c>
      <c r="D94" s="265">
        <v>10</v>
      </c>
      <c r="E94" s="266"/>
      <c r="F94" s="41" t="s">
        <v>48</v>
      </c>
      <c r="G94" s="267">
        <f t="shared" si="4"/>
        <v>74</v>
      </c>
      <c r="H94" s="267">
        <f t="shared" si="5"/>
        <v>63</v>
      </c>
      <c r="I94" s="268">
        <f t="shared" si="6"/>
        <v>27506142.120000001</v>
      </c>
      <c r="J94" s="268">
        <f t="shared" si="7"/>
        <v>2</v>
      </c>
      <c r="K94" s="269">
        <f t="shared" si="8"/>
        <v>0.93</v>
      </c>
      <c r="L94" s="270">
        <f t="shared" si="78"/>
        <v>1</v>
      </c>
      <c r="M94" s="271">
        <f t="shared" si="10"/>
        <v>21376392.145576868</v>
      </c>
      <c r="N94" s="271">
        <f t="shared" si="11"/>
        <v>24094609.386887025</v>
      </c>
      <c r="O94" s="271">
        <f t="shared" si="12"/>
        <v>25580712.171600003</v>
      </c>
      <c r="P94" s="271">
        <f t="shared" si="13"/>
        <v>27158474.52427981</v>
      </c>
      <c r="Q94" s="272">
        <f t="shared" si="14"/>
        <v>25580712.171600003</v>
      </c>
      <c r="R94" s="271">
        <f t="shared" si="14"/>
        <v>27158474.52427981</v>
      </c>
      <c r="S94" s="271">
        <f t="shared" si="15"/>
        <v>28833549.806515098</v>
      </c>
      <c r="T94" s="271"/>
      <c r="U94" s="271">
        <f t="shared" si="16"/>
        <v>1346712705.1713426</v>
      </c>
      <c r="V94" s="271">
        <f t="shared" si="17"/>
        <v>1517960391.3738825</v>
      </c>
      <c r="W94" s="271">
        <f t="shared" si="18"/>
        <v>1611584866.8108001</v>
      </c>
      <c r="X94" s="272">
        <f t="shared" si="19"/>
        <v>1710983895.029628</v>
      </c>
      <c r="Y94" s="272">
        <f t="shared" si="20"/>
        <v>1611584866.8108001</v>
      </c>
      <c r="Z94" s="271">
        <f t="shared" si="21"/>
        <v>1710983895.029628</v>
      </c>
      <c r="AA94" s="271">
        <f t="shared" si="22"/>
        <v>1816513637.810451</v>
      </c>
      <c r="AB94" s="271"/>
      <c r="AC94" s="33" t="str">
        <f t="shared" si="23"/>
        <v>BERTAHAP</v>
      </c>
      <c r="AD94" s="273">
        <f t="shared" si="24"/>
        <v>0</v>
      </c>
      <c r="AE94" s="274">
        <v>2</v>
      </c>
      <c r="AF94" s="275"/>
      <c r="AG94" s="271" t="str">
        <f t="shared" si="79"/>
        <v>KR</v>
      </c>
      <c r="AH94" s="275">
        <f t="shared" si="68"/>
        <v>1481384000</v>
      </c>
      <c r="AI94" s="275">
        <f t="shared" si="68"/>
        <v>1669757000</v>
      </c>
      <c r="AJ94" s="275">
        <f t="shared" si="68"/>
        <v>1772744000</v>
      </c>
      <c r="AK94" s="276">
        <f t="shared" si="67"/>
        <v>1882083000</v>
      </c>
      <c r="AL94" s="276">
        <f t="shared" si="67"/>
        <v>1772744000</v>
      </c>
      <c r="AM94" s="275">
        <f t="shared" si="67"/>
        <v>1882083000</v>
      </c>
      <c r="AN94" s="275">
        <f t="shared" si="67"/>
        <v>1998166000</v>
      </c>
      <c r="AO94" s="275">
        <f t="shared" si="46"/>
        <v>1998165711.9008548</v>
      </c>
      <c r="AP94" s="52">
        <f t="shared" si="47"/>
        <v>1879109000</v>
      </c>
      <c r="AQ94" s="43">
        <f t="shared" si="47"/>
        <v>1995008000</v>
      </c>
      <c r="AR94" s="63">
        <f t="shared" si="27"/>
        <v>1691198100</v>
      </c>
      <c r="AS94" s="63">
        <f t="shared" si="28"/>
        <v>28186635</v>
      </c>
      <c r="AT94" s="351">
        <f t="shared" si="29"/>
        <v>35289056.25</v>
      </c>
      <c r="AU94" s="141">
        <f t="shared" si="30"/>
        <v>19950080</v>
      </c>
      <c r="AV94" s="5">
        <f t="shared" si="31"/>
        <v>28186635</v>
      </c>
      <c r="AW94" s="5">
        <f t="shared" si="32"/>
        <v>44318600</v>
      </c>
      <c r="AX94" s="280">
        <f t="shared" si="48"/>
        <v>2118055292.1826584</v>
      </c>
      <c r="AY94" s="127">
        <f t="shared" si="49"/>
        <v>2118055292.1826584</v>
      </c>
      <c r="AZ94" s="2"/>
      <c r="BA94" s="2"/>
      <c r="BV94" s="56">
        <f t="shared" si="33"/>
        <v>-1767269.6312099956</v>
      </c>
      <c r="BX94" s="126"/>
      <c r="BY94" s="122"/>
      <c r="BZ94" s="122" t="str">
        <f>F71</f>
        <v>2BR-18</v>
      </c>
      <c r="CA94" s="123">
        <f>D71</f>
        <v>18</v>
      </c>
      <c r="CB94" s="124">
        <f>G71</f>
        <v>97</v>
      </c>
      <c r="CC94" s="124">
        <f>H71</f>
        <v>85</v>
      </c>
      <c r="CD94" s="125">
        <f>O71</f>
        <v>25580712.171600003</v>
      </c>
      <c r="CE94" s="125">
        <f t="shared" si="80"/>
        <v>1998693000</v>
      </c>
      <c r="CF94" s="125">
        <f t="shared" si="80"/>
        <v>2252846000</v>
      </c>
      <c r="CG94" s="125">
        <f t="shared" si="80"/>
        <v>2391797000</v>
      </c>
      <c r="CH94" s="125">
        <f t="shared" si="80"/>
        <v>2539318000</v>
      </c>
      <c r="CI94" s="125">
        <f>AN71</f>
        <v>2695937000</v>
      </c>
      <c r="CV94" s="63">
        <f t="shared" si="40"/>
        <v>1795507200</v>
      </c>
      <c r="CW94" s="44">
        <f t="shared" si="41"/>
        <v>19950080</v>
      </c>
      <c r="CZ94" s="56">
        <f t="shared" si="42"/>
        <v>1595469600</v>
      </c>
      <c r="DA94" s="44">
        <f t="shared" si="43"/>
        <v>26591160</v>
      </c>
      <c r="DB94" s="49">
        <f t="shared" si="44"/>
        <v>44318600</v>
      </c>
    </row>
    <row r="95" spans="1:106">
      <c r="A95" s="3">
        <f t="shared" si="45"/>
        <v>56</v>
      </c>
      <c r="B95" s="263">
        <v>5</v>
      </c>
      <c r="C95" s="264" t="s">
        <v>149</v>
      </c>
      <c r="D95" s="299">
        <v>12</v>
      </c>
      <c r="E95" s="266"/>
      <c r="F95" s="41" t="s">
        <v>50</v>
      </c>
      <c r="G95" s="267">
        <f t="shared" si="4"/>
        <v>67</v>
      </c>
      <c r="H95" s="267">
        <f t="shared" si="5"/>
        <v>57</v>
      </c>
      <c r="I95" s="268">
        <f t="shared" si="6"/>
        <v>27506142.120000001</v>
      </c>
      <c r="J95" s="268">
        <f t="shared" si="7"/>
        <v>2</v>
      </c>
      <c r="K95" s="269">
        <f t="shared" si="8"/>
        <v>0.93</v>
      </c>
      <c r="L95" s="270">
        <f t="shared" si="78"/>
        <v>1</v>
      </c>
      <c r="M95" s="271">
        <f t="shared" si="10"/>
        <v>21376392.145576868</v>
      </c>
      <c r="N95" s="271">
        <f t="shared" si="11"/>
        <v>24094609.386887025</v>
      </c>
      <c r="O95" s="271">
        <f t="shared" si="12"/>
        <v>25580712.171600003</v>
      </c>
      <c r="P95" s="271">
        <f t="shared" si="13"/>
        <v>27158474.52427981</v>
      </c>
      <c r="Q95" s="272">
        <f t="shared" si="14"/>
        <v>25580712.171600003</v>
      </c>
      <c r="R95" s="271">
        <f t="shared" si="14"/>
        <v>27158474.52427981</v>
      </c>
      <c r="S95" s="271">
        <f t="shared" si="15"/>
        <v>28833549.806515098</v>
      </c>
      <c r="T95" s="271"/>
      <c r="U95" s="271">
        <f t="shared" si="16"/>
        <v>1218454352.2978816</v>
      </c>
      <c r="V95" s="271">
        <f t="shared" si="17"/>
        <v>1373392735.0525603</v>
      </c>
      <c r="W95" s="271">
        <f t="shared" si="18"/>
        <v>1458100593.7812002</v>
      </c>
      <c r="X95" s="272">
        <f t="shared" si="19"/>
        <v>1548033047.8839493</v>
      </c>
      <c r="Y95" s="272">
        <f t="shared" si="20"/>
        <v>1458100593.7812002</v>
      </c>
      <c r="Z95" s="271">
        <f t="shared" si="21"/>
        <v>1548033047.8839493</v>
      </c>
      <c r="AA95" s="271">
        <f t="shared" si="22"/>
        <v>1643512338.9713607</v>
      </c>
      <c r="AB95" s="271"/>
      <c r="AC95" s="33" t="str">
        <f t="shared" si="23"/>
        <v>BERTAHAP</v>
      </c>
      <c r="AD95" s="273">
        <f t="shared" si="24"/>
        <v>0</v>
      </c>
      <c r="AE95" s="274">
        <v>2</v>
      </c>
      <c r="AF95" s="275"/>
      <c r="AG95" s="271" t="str">
        <f t="shared" si="79"/>
        <v>KR</v>
      </c>
      <c r="AH95" s="275">
        <f t="shared" si="68"/>
        <v>1340300000</v>
      </c>
      <c r="AI95" s="275">
        <f t="shared" si="68"/>
        <v>1510733000</v>
      </c>
      <c r="AJ95" s="275">
        <f t="shared" si="68"/>
        <v>1603911000</v>
      </c>
      <c r="AK95" s="276">
        <f t="shared" si="67"/>
        <v>1702837000</v>
      </c>
      <c r="AL95" s="276">
        <f t="shared" si="67"/>
        <v>1603911000</v>
      </c>
      <c r="AM95" s="275">
        <f t="shared" si="67"/>
        <v>1702837000</v>
      </c>
      <c r="AN95" s="275">
        <f t="shared" si="67"/>
        <v>1807864000</v>
      </c>
      <c r="AO95" s="275">
        <f t="shared" si="46"/>
        <v>1807864215.5293448</v>
      </c>
      <c r="AP95" s="52">
        <f t="shared" si="47"/>
        <v>1700146000</v>
      </c>
      <c r="AQ95" s="43">
        <f t="shared" si="47"/>
        <v>1805008000</v>
      </c>
      <c r="AR95" s="63">
        <f t="shared" si="27"/>
        <v>1530131400</v>
      </c>
      <c r="AS95" s="63">
        <f t="shared" si="28"/>
        <v>25502190</v>
      </c>
      <c r="AT95" s="351">
        <f t="shared" si="29"/>
        <v>31928193.75</v>
      </c>
      <c r="AU95" s="141">
        <f t="shared" si="30"/>
        <v>18050080</v>
      </c>
      <c r="AV95" s="5">
        <f t="shared" si="31"/>
        <v>25502190</v>
      </c>
      <c r="AW95" s="5">
        <f t="shared" si="32"/>
        <v>40097775</v>
      </c>
      <c r="AX95" s="280">
        <f t="shared" si="48"/>
        <v>1916336549.4434288</v>
      </c>
      <c r="AY95" s="127">
        <f t="shared" si="49"/>
        <v>1916336549.4434288</v>
      </c>
      <c r="AZ95" s="2"/>
      <c r="BA95" s="2"/>
      <c r="BV95" s="56">
        <f t="shared" si="33"/>
        <v>-1767269.6312099956</v>
      </c>
      <c r="BX95" s="126">
        <v>17</v>
      </c>
      <c r="BY95" s="131" t="s">
        <v>49</v>
      </c>
      <c r="BZ95" s="122" t="str">
        <f>F119</f>
        <v>1BR-12</v>
      </c>
      <c r="CA95" s="123">
        <f>D119</f>
        <v>12</v>
      </c>
      <c r="CB95" s="124">
        <f t="shared" ref="CB95:CC98" si="81">G119</f>
        <v>67</v>
      </c>
      <c r="CC95" s="124">
        <f t="shared" si="81"/>
        <v>57</v>
      </c>
      <c r="CD95" s="125">
        <f>O119</f>
        <v>26092326.415032003</v>
      </c>
      <c r="CE95" s="125">
        <f t="shared" ref="CE95:CH98" si="82">AH119</f>
        <v>1367106000</v>
      </c>
      <c r="CF95" s="125">
        <f t="shared" si="82"/>
        <v>1540947000</v>
      </c>
      <c r="CG95" s="125">
        <f t="shared" si="82"/>
        <v>1635989000</v>
      </c>
      <c r="CH95" s="125">
        <f t="shared" si="82"/>
        <v>1736894000</v>
      </c>
      <c r="CI95" s="125">
        <f>AN119</f>
        <v>1844021000</v>
      </c>
      <c r="CJ95" s="2">
        <v>4</v>
      </c>
      <c r="CV95" s="63">
        <f t="shared" si="40"/>
        <v>1624507200</v>
      </c>
      <c r="CW95" s="44">
        <f t="shared" si="41"/>
        <v>18050080</v>
      </c>
      <c r="CZ95" s="56">
        <f t="shared" si="42"/>
        <v>1443519900</v>
      </c>
      <c r="DA95" s="44">
        <f t="shared" si="43"/>
        <v>24058665</v>
      </c>
      <c r="DB95" s="49">
        <f t="shared" si="44"/>
        <v>40097775</v>
      </c>
    </row>
    <row r="96" spans="1:106">
      <c r="A96" s="3">
        <f t="shared" si="45"/>
        <v>57</v>
      </c>
      <c r="B96" s="263">
        <v>6</v>
      </c>
      <c r="C96" s="264" t="s">
        <v>149</v>
      </c>
      <c r="D96" s="265">
        <v>16</v>
      </c>
      <c r="E96" s="266"/>
      <c r="F96" s="41" t="s">
        <v>52</v>
      </c>
      <c r="G96" s="267">
        <f t="shared" si="4"/>
        <v>71</v>
      </c>
      <c r="H96" s="267">
        <f t="shared" si="5"/>
        <v>63</v>
      </c>
      <c r="I96" s="268">
        <f t="shared" si="6"/>
        <v>27506142.120000001</v>
      </c>
      <c r="J96" s="268">
        <f t="shared" si="7"/>
        <v>2</v>
      </c>
      <c r="K96" s="269">
        <f t="shared" si="8"/>
        <v>0.93</v>
      </c>
      <c r="L96" s="270">
        <f t="shared" si="78"/>
        <v>1</v>
      </c>
      <c r="M96" s="271">
        <f t="shared" si="10"/>
        <v>21376392.145576868</v>
      </c>
      <c r="N96" s="271">
        <f t="shared" si="11"/>
        <v>24094609.386887025</v>
      </c>
      <c r="O96" s="271">
        <f t="shared" si="12"/>
        <v>25580712.171600003</v>
      </c>
      <c r="P96" s="271">
        <f t="shared" si="13"/>
        <v>27158474.52427981</v>
      </c>
      <c r="Q96" s="272">
        <f t="shared" si="14"/>
        <v>25580712.171600003</v>
      </c>
      <c r="R96" s="271">
        <f t="shared" si="14"/>
        <v>27158474.52427981</v>
      </c>
      <c r="S96" s="271">
        <f t="shared" si="15"/>
        <v>28833549.806515098</v>
      </c>
      <c r="T96" s="271"/>
      <c r="U96" s="271">
        <f t="shared" si="16"/>
        <v>1346712705.1713426</v>
      </c>
      <c r="V96" s="271">
        <f t="shared" si="17"/>
        <v>1517960391.3738825</v>
      </c>
      <c r="W96" s="271">
        <f t="shared" si="18"/>
        <v>1611584866.8108001</v>
      </c>
      <c r="X96" s="272">
        <f t="shared" si="19"/>
        <v>1710983895.029628</v>
      </c>
      <c r="Y96" s="272">
        <f t="shared" si="20"/>
        <v>1611584866.8108001</v>
      </c>
      <c r="Z96" s="271">
        <f t="shared" si="21"/>
        <v>1710983895.029628</v>
      </c>
      <c r="AA96" s="271">
        <f t="shared" si="22"/>
        <v>1816513637.810451</v>
      </c>
      <c r="AB96" s="271"/>
      <c r="AC96" s="33" t="str">
        <f t="shared" si="23"/>
        <v>BERTAHAP</v>
      </c>
      <c r="AD96" s="273">
        <f t="shared" si="24"/>
        <v>0</v>
      </c>
      <c r="AE96" s="274">
        <v>2</v>
      </c>
      <c r="AF96" s="275"/>
      <c r="AG96" s="271" t="str">
        <f t="shared" si="79"/>
        <v>KR</v>
      </c>
      <c r="AH96" s="275">
        <f t="shared" si="68"/>
        <v>1481384000</v>
      </c>
      <c r="AI96" s="275">
        <f t="shared" si="68"/>
        <v>1669757000</v>
      </c>
      <c r="AJ96" s="275">
        <f t="shared" si="68"/>
        <v>1772744000</v>
      </c>
      <c r="AK96" s="276">
        <f t="shared" si="67"/>
        <v>1882083000</v>
      </c>
      <c r="AL96" s="276">
        <f t="shared" si="67"/>
        <v>1772744000</v>
      </c>
      <c r="AM96" s="275">
        <f t="shared" si="67"/>
        <v>1882083000</v>
      </c>
      <c r="AN96" s="275">
        <f t="shared" si="67"/>
        <v>1998166000</v>
      </c>
      <c r="AO96" s="275">
        <f t="shared" si="46"/>
        <v>1998165711.9008548</v>
      </c>
      <c r="AP96" s="52">
        <f t="shared" si="47"/>
        <v>1879109000</v>
      </c>
      <c r="AQ96" s="43">
        <f t="shared" si="47"/>
        <v>1995008000</v>
      </c>
      <c r="AR96" s="63">
        <f t="shared" si="27"/>
        <v>1691198100</v>
      </c>
      <c r="AS96" s="63">
        <f t="shared" si="28"/>
        <v>28186635</v>
      </c>
      <c r="AT96" s="351">
        <f t="shared" si="29"/>
        <v>35289056.25</v>
      </c>
      <c r="AU96" s="141">
        <f t="shared" si="30"/>
        <v>19950080</v>
      </c>
      <c r="AV96" s="5">
        <f t="shared" si="31"/>
        <v>28186635</v>
      </c>
      <c r="AW96" s="5">
        <f t="shared" si="32"/>
        <v>44318600</v>
      </c>
      <c r="AX96" s="280">
        <f t="shared" si="48"/>
        <v>2118055292.1826584</v>
      </c>
      <c r="AY96" s="127">
        <f t="shared" si="49"/>
        <v>2118055292.1826584</v>
      </c>
      <c r="AZ96" s="2"/>
      <c r="BA96" s="2"/>
      <c r="BV96" s="56">
        <f t="shared" si="33"/>
        <v>-1767269.6312099956</v>
      </c>
      <c r="BX96" s="126"/>
      <c r="BY96" s="122"/>
      <c r="BZ96" s="122" t="str">
        <f>F120</f>
        <v>1BR-16</v>
      </c>
      <c r="CA96" s="123">
        <f>D120</f>
        <v>16</v>
      </c>
      <c r="CB96" s="124">
        <f t="shared" si="81"/>
        <v>71</v>
      </c>
      <c r="CC96" s="124">
        <f t="shared" si="81"/>
        <v>63</v>
      </c>
      <c r="CD96" s="125">
        <f>O120</f>
        <v>26092326.415032003</v>
      </c>
      <c r="CE96" s="125">
        <f t="shared" si="82"/>
        <v>1511012000</v>
      </c>
      <c r="CF96" s="125">
        <f t="shared" si="82"/>
        <v>1703152000</v>
      </c>
      <c r="CG96" s="125">
        <f t="shared" si="82"/>
        <v>1808199000</v>
      </c>
      <c r="CH96" s="125">
        <f t="shared" si="82"/>
        <v>1919724000</v>
      </c>
      <c r="CI96" s="125">
        <f>AN120</f>
        <v>2038129000</v>
      </c>
      <c r="CV96" s="63">
        <f t="shared" si="40"/>
        <v>1795507200</v>
      </c>
      <c r="CW96" s="44">
        <f t="shared" si="41"/>
        <v>19950080</v>
      </c>
      <c r="CZ96" s="56">
        <f t="shared" si="42"/>
        <v>1595469600</v>
      </c>
      <c r="DA96" s="44">
        <f t="shared" si="43"/>
        <v>26591160</v>
      </c>
      <c r="DB96" s="49">
        <f t="shared" si="44"/>
        <v>44318600</v>
      </c>
    </row>
    <row r="97" spans="1:106">
      <c r="A97" s="3">
        <f t="shared" si="45"/>
        <v>58</v>
      </c>
      <c r="B97" s="263">
        <v>7</v>
      </c>
      <c r="C97" s="264" t="s">
        <v>149</v>
      </c>
      <c r="D97" s="299">
        <v>18</v>
      </c>
      <c r="E97" s="266"/>
      <c r="F97" s="41" t="s">
        <v>54</v>
      </c>
      <c r="G97" s="267">
        <f t="shared" si="4"/>
        <v>97</v>
      </c>
      <c r="H97" s="267">
        <f t="shared" si="5"/>
        <v>85</v>
      </c>
      <c r="I97" s="268">
        <f t="shared" si="6"/>
        <v>27506142.120000001</v>
      </c>
      <c r="J97" s="268">
        <f t="shared" si="7"/>
        <v>2</v>
      </c>
      <c r="K97" s="269">
        <f t="shared" si="8"/>
        <v>0.93</v>
      </c>
      <c r="L97" s="270">
        <f t="shared" si="78"/>
        <v>1</v>
      </c>
      <c r="M97" s="271">
        <f t="shared" si="10"/>
        <v>21376392.145576868</v>
      </c>
      <c r="N97" s="271">
        <f t="shared" si="11"/>
        <v>24094609.386887025</v>
      </c>
      <c r="O97" s="271">
        <f t="shared" si="12"/>
        <v>25580712.171600003</v>
      </c>
      <c r="P97" s="271">
        <f t="shared" si="13"/>
        <v>27158474.52427981</v>
      </c>
      <c r="Q97" s="272">
        <f t="shared" si="14"/>
        <v>25580712.171600003</v>
      </c>
      <c r="R97" s="271">
        <f t="shared" si="14"/>
        <v>27158474.52427981</v>
      </c>
      <c r="S97" s="271">
        <f t="shared" si="15"/>
        <v>28833549.806515098</v>
      </c>
      <c r="T97" s="271"/>
      <c r="U97" s="271">
        <f t="shared" si="16"/>
        <v>1816993332.3740337</v>
      </c>
      <c r="V97" s="271">
        <f t="shared" si="17"/>
        <v>2048041797.8853972</v>
      </c>
      <c r="W97" s="271">
        <f t="shared" si="18"/>
        <v>2174360534.5860004</v>
      </c>
      <c r="X97" s="272">
        <f t="shared" si="19"/>
        <v>2308470334.5637841</v>
      </c>
      <c r="Y97" s="272">
        <f t="shared" si="20"/>
        <v>2174360534.5860004</v>
      </c>
      <c r="Z97" s="271">
        <f t="shared" si="21"/>
        <v>2308470334.5637841</v>
      </c>
      <c r="AA97" s="271">
        <f t="shared" si="22"/>
        <v>2450851733.5537834</v>
      </c>
      <c r="AB97" s="271"/>
      <c r="AC97" s="33" t="str">
        <f t="shared" si="23"/>
        <v>BERTAHAP</v>
      </c>
      <c r="AD97" s="273">
        <f t="shared" si="24"/>
        <v>0</v>
      </c>
      <c r="AE97" s="274">
        <v>2</v>
      </c>
      <c r="AF97" s="275"/>
      <c r="AG97" s="271" t="str">
        <f t="shared" si="79"/>
        <v>KR</v>
      </c>
      <c r="AH97" s="275">
        <f t="shared" si="68"/>
        <v>1998693000</v>
      </c>
      <c r="AI97" s="275">
        <f t="shared" si="68"/>
        <v>2252846000</v>
      </c>
      <c r="AJ97" s="275">
        <f t="shared" si="68"/>
        <v>2391797000</v>
      </c>
      <c r="AK97" s="276">
        <f t="shared" si="67"/>
        <v>2539318000</v>
      </c>
      <c r="AL97" s="276">
        <f t="shared" si="67"/>
        <v>2391797000</v>
      </c>
      <c r="AM97" s="275">
        <f t="shared" si="67"/>
        <v>2539318000</v>
      </c>
      <c r="AN97" s="275">
        <f t="shared" si="67"/>
        <v>2695937000</v>
      </c>
      <c r="AO97" s="275">
        <f t="shared" si="46"/>
        <v>2695937511.3704629</v>
      </c>
      <c r="AP97" s="52">
        <f t="shared" si="47"/>
        <v>2535305000</v>
      </c>
      <c r="AQ97" s="43">
        <f t="shared" si="47"/>
        <v>2691678000</v>
      </c>
      <c r="AR97" s="63">
        <f t="shared" si="27"/>
        <v>2281774500</v>
      </c>
      <c r="AS97" s="63">
        <f t="shared" si="28"/>
        <v>38029575</v>
      </c>
      <c r="AT97" s="351">
        <f t="shared" si="29"/>
        <v>47612212.5</v>
      </c>
      <c r="AU97" s="141">
        <f t="shared" si="30"/>
        <v>26916780</v>
      </c>
      <c r="AV97" s="5">
        <f t="shared" si="31"/>
        <v>38029575</v>
      </c>
      <c r="AW97" s="5">
        <f t="shared" si="32"/>
        <v>59794925</v>
      </c>
      <c r="AX97" s="280">
        <f t="shared" si="48"/>
        <v>2857694221.1518121</v>
      </c>
      <c r="AY97" s="127">
        <f t="shared" si="49"/>
        <v>2857694221.1518121</v>
      </c>
      <c r="AZ97" s="2"/>
      <c r="BA97" s="2"/>
      <c r="BV97" s="56">
        <f t="shared" si="33"/>
        <v>-1767269.6312099956</v>
      </c>
      <c r="BX97" s="126"/>
      <c r="BY97" s="122"/>
      <c r="BZ97" s="122" t="str">
        <f>F121</f>
        <v>2BR-18</v>
      </c>
      <c r="CA97" s="123">
        <f>D121</f>
        <v>18</v>
      </c>
      <c r="CB97" s="124">
        <f t="shared" si="81"/>
        <v>97</v>
      </c>
      <c r="CC97" s="124">
        <f t="shared" si="81"/>
        <v>85</v>
      </c>
      <c r="CD97" s="125">
        <f>O121</f>
        <v>26092326.415032003</v>
      </c>
      <c r="CE97" s="125">
        <f t="shared" si="82"/>
        <v>2038667000</v>
      </c>
      <c r="CF97" s="125">
        <f t="shared" si="82"/>
        <v>2297903000</v>
      </c>
      <c r="CG97" s="125">
        <f t="shared" si="82"/>
        <v>2439633000</v>
      </c>
      <c r="CH97" s="125">
        <f t="shared" si="82"/>
        <v>2590104000</v>
      </c>
      <c r="CI97" s="125">
        <f>AN121</f>
        <v>2749856000</v>
      </c>
      <c r="CV97" s="63">
        <f t="shared" si="40"/>
        <v>2422510200</v>
      </c>
      <c r="CW97" s="44">
        <f t="shared" si="41"/>
        <v>26916780</v>
      </c>
      <c r="CZ97" s="56">
        <f t="shared" si="42"/>
        <v>2152617300</v>
      </c>
      <c r="DA97" s="44">
        <f t="shared" si="43"/>
        <v>35876955</v>
      </c>
      <c r="DB97" s="49">
        <f t="shared" si="44"/>
        <v>59794925</v>
      </c>
    </row>
    <row r="98" spans="1:106">
      <c r="A98" s="3">
        <f t="shared" si="45"/>
        <v>59</v>
      </c>
      <c r="B98" s="263">
        <v>8</v>
      </c>
      <c r="C98" s="264" t="s">
        <v>149</v>
      </c>
      <c r="D98" s="299">
        <v>20</v>
      </c>
      <c r="E98" s="266"/>
      <c r="F98" s="41" t="s">
        <v>70</v>
      </c>
      <c r="G98" s="267">
        <f t="shared" si="4"/>
        <v>60</v>
      </c>
      <c r="H98" s="267">
        <f t="shared" si="5"/>
        <v>51</v>
      </c>
      <c r="I98" s="268">
        <f t="shared" si="6"/>
        <v>27506142.120000001</v>
      </c>
      <c r="J98" s="268">
        <f t="shared" si="7"/>
        <v>2</v>
      </c>
      <c r="K98" s="269">
        <f t="shared" si="8"/>
        <v>0.93</v>
      </c>
      <c r="L98" s="270">
        <f t="shared" si="78"/>
        <v>1</v>
      </c>
      <c r="M98" s="271">
        <f t="shared" si="10"/>
        <v>21376392.145576868</v>
      </c>
      <c r="N98" s="271">
        <f t="shared" si="11"/>
        <v>24094609.386887025</v>
      </c>
      <c r="O98" s="271">
        <f t="shared" si="12"/>
        <v>25580712.171600003</v>
      </c>
      <c r="P98" s="271">
        <f t="shared" si="13"/>
        <v>27158474.52427981</v>
      </c>
      <c r="Q98" s="272">
        <f t="shared" si="14"/>
        <v>25580712.171600003</v>
      </c>
      <c r="R98" s="271">
        <f t="shared" si="14"/>
        <v>27158474.52427981</v>
      </c>
      <c r="S98" s="271">
        <f t="shared" si="15"/>
        <v>28833549.806515098</v>
      </c>
      <c r="T98" s="271"/>
      <c r="U98" s="271">
        <f t="shared" si="16"/>
        <v>1090195999.4244204</v>
      </c>
      <c r="V98" s="271">
        <f t="shared" si="17"/>
        <v>1228825078.7312384</v>
      </c>
      <c r="W98" s="271">
        <f t="shared" si="18"/>
        <v>1304616320.7516</v>
      </c>
      <c r="X98" s="272">
        <f t="shared" si="19"/>
        <v>1385082200.7382703</v>
      </c>
      <c r="Y98" s="272">
        <f t="shared" si="20"/>
        <v>1304616320.7516</v>
      </c>
      <c r="Z98" s="271">
        <f t="shared" si="21"/>
        <v>1385082200.7382703</v>
      </c>
      <c r="AA98" s="271">
        <f t="shared" si="22"/>
        <v>1470511040.1322699</v>
      </c>
      <c r="AB98" s="271"/>
      <c r="AC98" s="33" t="str">
        <f t="shared" si="23"/>
        <v>BERTAHAP</v>
      </c>
      <c r="AD98" s="273">
        <f t="shared" si="24"/>
        <v>0</v>
      </c>
      <c r="AE98" s="274">
        <v>2</v>
      </c>
      <c r="AF98" s="275"/>
      <c r="AG98" s="271" t="str">
        <f t="shared" si="79"/>
        <v>KR</v>
      </c>
      <c r="AH98" s="275">
        <f t="shared" si="68"/>
        <v>1199216000</v>
      </c>
      <c r="AI98" s="275">
        <f t="shared" si="68"/>
        <v>1351708000</v>
      </c>
      <c r="AJ98" s="275">
        <f t="shared" si="68"/>
        <v>1435078000</v>
      </c>
      <c r="AK98" s="276">
        <f t="shared" si="67"/>
        <v>1523591000</v>
      </c>
      <c r="AL98" s="276">
        <f t="shared" si="67"/>
        <v>1435078000</v>
      </c>
      <c r="AM98" s="275">
        <f t="shared" si="67"/>
        <v>1523591000</v>
      </c>
      <c r="AN98" s="275">
        <f t="shared" si="67"/>
        <v>1617563000</v>
      </c>
      <c r="AO98" s="275">
        <f t="shared" si="46"/>
        <v>1617562719.157835</v>
      </c>
      <c r="AP98" s="52">
        <f t="shared" si="47"/>
        <v>1521183000</v>
      </c>
      <c r="AQ98" s="43">
        <f t="shared" si="47"/>
        <v>1615007000</v>
      </c>
      <c r="AR98" s="63">
        <f t="shared" si="27"/>
        <v>1369064700</v>
      </c>
      <c r="AS98" s="63">
        <f t="shared" si="28"/>
        <v>22817745</v>
      </c>
      <c r="AT98" s="351">
        <f t="shared" si="29"/>
        <v>28567331.25</v>
      </c>
      <c r="AU98" s="141">
        <f t="shared" si="30"/>
        <v>16150070</v>
      </c>
      <c r="AV98" s="5">
        <f t="shared" si="31"/>
        <v>22817745</v>
      </c>
      <c r="AW98" s="5">
        <f t="shared" si="32"/>
        <v>35876950</v>
      </c>
      <c r="AX98" s="280">
        <f t="shared" si="48"/>
        <v>1714616745.0266058</v>
      </c>
      <c r="AY98" s="127">
        <f t="shared" si="49"/>
        <v>1714616745.0266058</v>
      </c>
      <c r="AZ98" s="2"/>
      <c r="BA98" s="2"/>
      <c r="BV98" s="56">
        <f t="shared" si="33"/>
        <v>-1767269.6312099956</v>
      </c>
      <c r="BX98" s="126"/>
      <c r="BY98" s="122"/>
      <c r="BZ98" s="122" t="str">
        <f>F122</f>
        <v>1BR-20</v>
      </c>
      <c r="CA98" s="123">
        <f>D122</f>
        <v>20</v>
      </c>
      <c r="CB98" s="124">
        <f t="shared" si="81"/>
        <v>60</v>
      </c>
      <c r="CC98" s="124">
        <f t="shared" si="81"/>
        <v>51</v>
      </c>
      <c r="CD98" s="125">
        <f>O122</f>
        <v>26092326.415032003</v>
      </c>
      <c r="CE98" s="125">
        <f t="shared" si="82"/>
        <v>1223200000</v>
      </c>
      <c r="CF98" s="125">
        <f t="shared" si="82"/>
        <v>1378742000</v>
      </c>
      <c r="CG98" s="125">
        <f t="shared" si="82"/>
        <v>1463780000</v>
      </c>
      <c r="CH98" s="125">
        <f t="shared" si="82"/>
        <v>1554063000</v>
      </c>
      <c r="CI98" s="125">
        <f>AN122</f>
        <v>1649914000</v>
      </c>
      <c r="CV98" s="63">
        <f t="shared" si="40"/>
        <v>1453506300</v>
      </c>
      <c r="CW98" s="44">
        <f t="shared" si="41"/>
        <v>16150070</v>
      </c>
      <c r="CZ98" s="56">
        <f t="shared" si="42"/>
        <v>1291570200</v>
      </c>
      <c r="DA98" s="44">
        <f t="shared" si="43"/>
        <v>21526170</v>
      </c>
      <c r="DB98" s="49">
        <f t="shared" si="44"/>
        <v>35876950</v>
      </c>
    </row>
    <row r="99" spans="1:106">
      <c r="A99" s="3">
        <f t="shared" si="45"/>
        <v>60</v>
      </c>
      <c r="B99" s="263">
        <v>9</v>
      </c>
      <c r="C99" s="264" t="s">
        <v>149</v>
      </c>
      <c r="D99" s="299">
        <v>22</v>
      </c>
      <c r="E99" s="266"/>
      <c r="F99" s="41" t="s">
        <v>89</v>
      </c>
      <c r="G99" s="267">
        <f t="shared" si="4"/>
        <v>81</v>
      </c>
      <c r="H99" s="267">
        <f t="shared" si="5"/>
        <v>70</v>
      </c>
      <c r="I99" s="268">
        <f t="shared" si="6"/>
        <v>27506142.120000001</v>
      </c>
      <c r="J99" s="268">
        <f t="shared" si="7"/>
        <v>4</v>
      </c>
      <c r="K99" s="269">
        <f t="shared" si="8"/>
        <v>0.97</v>
      </c>
      <c r="L99" s="270">
        <f t="shared" si="78"/>
        <v>1</v>
      </c>
      <c r="M99" s="271">
        <f t="shared" si="10"/>
        <v>22295806.861515656</v>
      </c>
      <c r="N99" s="271">
        <f t="shared" si="11"/>
        <v>25130936.672344532</v>
      </c>
      <c r="O99" s="271">
        <f t="shared" si="12"/>
        <v>26680957.856400002</v>
      </c>
      <c r="P99" s="271">
        <f t="shared" si="13"/>
        <v>28326580.955431629</v>
      </c>
      <c r="Q99" s="272">
        <f t="shared" si="14"/>
        <v>26680957.856400002</v>
      </c>
      <c r="R99" s="271">
        <f t="shared" si="14"/>
        <v>28326580.955431629</v>
      </c>
      <c r="S99" s="271">
        <f t="shared" si="15"/>
        <v>30073702.48636521</v>
      </c>
      <c r="T99" s="271"/>
      <c r="U99" s="271">
        <f t="shared" si="16"/>
        <v>1560706480.3060958</v>
      </c>
      <c r="V99" s="271">
        <f t="shared" si="17"/>
        <v>1759165567.0641172</v>
      </c>
      <c r="W99" s="271">
        <f t="shared" si="18"/>
        <v>1867667049.9480002</v>
      </c>
      <c r="X99" s="272">
        <f t="shared" si="19"/>
        <v>1982860666.880214</v>
      </c>
      <c r="Y99" s="272">
        <f t="shared" si="20"/>
        <v>1867667049.9480002</v>
      </c>
      <c r="Z99" s="271">
        <f t="shared" si="21"/>
        <v>1982860666.880214</v>
      </c>
      <c r="AA99" s="271">
        <f t="shared" si="22"/>
        <v>2105159174.0455647</v>
      </c>
      <c r="AB99" s="271"/>
      <c r="AC99" s="33" t="str">
        <f t="shared" si="23"/>
        <v>BERTAHAP</v>
      </c>
      <c r="AD99" s="273">
        <f t="shared" si="24"/>
        <v>0</v>
      </c>
      <c r="AE99" s="274">
        <v>2</v>
      </c>
      <c r="AF99" s="275"/>
      <c r="AG99" s="271" t="str">
        <f t="shared" si="79"/>
        <v>KR</v>
      </c>
      <c r="AH99" s="275">
        <f t="shared" si="68"/>
        <v>1716778000</v>
      </c>
      <c r="AI99" s="275">
        <f t="shared" si="68"/>
        <v>1935083000</v>
      </c>
      <c r="AJ99" s="275">
        <f t="shared" si="68"/>
        <v>2054434000</v>
      </c>
      <c r="AK99" s="276">
        <f t="shared" si="67"/>
        <v>2181147000</v>
      </c>
      <c r="AL99" s="276">
        <f t="shared" si="67"/>
        <v>2054434000</v>
      </c>
      <c r="AM99" s="275">
        <f t="shared" si="67"/>
        <v>2181147000</v>
      </c>
      <c r="AN99" s="275">
        <f t="shared" si="67"/>
        <v>2315676000</v>
      </c>
      <c r="AO99" s="275">
        <f t="shared" si="46"/>
        <v>2315675317.1966453</v>
      </c>
      <c r="AP99" s="52">
        <f t="shared" si="47"/>
        <v>2177701000</v>
      </c>
      <c r="AQ99" s="43">
        <f t="shared" si="47"/>
        <v>2312016000</v>
      </c>
      <c r="AR99" s="63">
        <f t="shared" si="27"/>
        <v>1959930900</v>
      </c>
      <c r="AS99" s="63">
        <f t="shared" si="28"/>
        <v>32665515</v>
      </c>
      <c r="AT99" s="351">
        <f t="shared" si="29"/>
        <v>40896506.25</v>
      </c>
      <c r="AU99" s="141">
        <f t="shared" si="30"/>
        <v>23120160</v>
      </c>
      <c r="AV99" s="5">
        <f t="shared" si="31"/>
        <v>32665515</v>
      </c>
      <c r="AW99" s="5">
        <f t="shared" si="32"/>
        <v>51360850</v>
      </c>
      <c r="AX99" s="280">
        <f t="shared" si="48"/>
        <v>2454615582.6999097</v>
      </c>
      <c r="AY99" s="127">
        <f t="shared" si="49"/>
        <v>2454615582.6999097</v>
      </c>
      <c r="AZ99" s="2"/>
      <c r="BA99" s="2"/>
      <c r="BV99" s="56">
        <f t="shared" si="33"/>
        <v>-667023.9464099966</v>
      </c>
      <c r="BX99" s="126">
        <v>18</v>
      </c>
      <c r="BY99" s="122" t="s">
        <v>232</v>
      </c>
      <c r="BZ99" s="122" t="str">
        <f>F143</f>
        <v>1BR-6</v>
      </c>
      <c r="CA99" s="123" t="str">
        <f>D143</f>
        <v>06</v>
      </c>
      <c r="CB99" s="124">
        <f t="shared" ref="CB99:CC103" si="83">G143</f>
        <v>78</v>
      </c>
      <c r="CC99" s="124">
        <f t="shared" si="83"/>
        <v>66</v>
      </c>
      <c r="CD99" s="125">
        <f>O143</f>
        <v>26092326.415032003</v>
      </c>
      <c r="CE99" s="125">
        <f t="shared" ref="CE99:CH103" si="84">AH143</f>
        <v>1582965000</v>
      </c>
      <c r="CF99" s="125">
        <f t="shared" si="84"/>
        <v>1784255000</v>
      </c>
      <c r="CG99" s="125">
        <f t="shared" si="84"/>
        <v>1894303000</v>
      </c>
      <c r="CH99" s="125">
        <f t="shared" si="84"/>
        <v>2011140000</v>
      </c>
      <c r="CI99" s="125">
        <f>AN143</f>
        <v>2135183000</v>
      </c>
      <c r="CJ99" s="2">
        <v>10</v>
      </c>
      <c r="CV99" s="63">
        <f t="shared" si="40"/>
        <v>2080814400</v>
      </c>
      <c r="CW99" s="44">
        <f t="shared" si="41"/>
        <v>23120160</v>
      </c>
      <c r="CZ99" s="56">
        <f t="shared" si="42"/>
        <v>1848990600</v>
      </c>
      <c r="DA99" s="44">
        <f t="shared" si="43"/>
        <v>30816510</v>
      </c>
      <c r="DB99" s="49">
        <f t="shared" si="44"/>
        <v>51360850</v>
      </c>
    </row>
    <row r="100" spans="1:106">
      <c r="A100" s="3">
        <f t="shared" si="45"/>
        <v>61</v>
      </c>
      <c r="B100" s="263">
        <v>1</v>
      </c>
      <c r="C100" s="264" t="s">
        <v>151</v>
      </c>
      <c r="D100" s="265" t="s">
        <v>24</v>
      </c>
      <c r="E100" s="266"/>
      <c r="F100" s="41" t="s">
        <v>39</v>
      </c>
      <c r="G100" s="267">
        <f t="shared" si="4"/>
        <v>113</v>
      </c>
      <c r="H100" s="267">
        <f t="shared" si="5"/>
        <v>101</v>
      </c>
      <c r="I100" s="268">
        <f t="shared" si="6"/>
        <v>27506142.120000001</v>
      </c>
      <c r="J100" s="268">
        <f t="shared" si="7"/>
        <v>6</v>
      </c>
      <c r="K100" s="269">
        <f t="shared" si="8"/>
        <v>0.95</v>
      </c>
      <c r="L100" s="319">
        <f t="shared" ref="L100:L107" si="85">SUMIF($AN$4:$AN$22,D100,$BI$4:$BI$22)</f>
        <v>1.01</v>
      </c>
      <c r="M100" s="271">
        <f t="shared" si="10"/>
        <v>22054460.498581722</v>
      </c>
      <c r="N100" s="271">
        <f t="shared" si="11"/>
        <v>24858900.759911936</v>
      </c>
      <c r="O100" s="271">
        <f t="shared" si="12"/>
        <v>26392143.36414</v>
      </c>
      <c r="P100" s="271">
        <f t="shared" si="13"/>
        <v>28019953.017254278</v>
      </c>
      <c r="Q100" s="272">
        <f t="shared" si="14"/>
        <v>26392143.36414</v>
      </c>
      <c r="R100" s="271">
        <f t="shared" si="14"/>
        <v>28019953.017254278</v>
      </c>
      <c r="S100" s="271">
        <f t="shared" si="15"/>
        <v>29748162.407904554</v>
      </c>
      <c r="T100" s="271"/>
      <c r="U100" s="271">
        <f t="shared" si="16"/>
        <v>2227500510.3567538</v>
      </c>
      <c r="V100" s="271">
        <f t="shared" si="17"/>
        <v>2510748976.7511053</v>
      </c>
      <c r="W100" s="271">
        <f t="shared" si="18"/>
        <v>2665606479.7781401</v>
      </c>
      <c r="X100" s="272">
        <f t="shared" si="19"/>
        <v>2830015254.742682</v>
      </c>
      <c r="Y100" s="272">
        <f t="shared" si="20"/>
        <v>2665606479.7781401</v>
      </c>
      <c r="Z100" s="271">
        <f t="shared" si="21"/>
        <v>2830015254.742682</v>
      </c>
      <c r="AA100" s="271">
        <f t="shared" si="22"/>
        <v>3004564403.19836</v>
      </c>
      <c r="AB100" s="271"/>
      <c r="AC100" s="33" t="str">
        <f t="shared" si="23"/>
        <v>BERTAHAP</v>
      </c>
      <c r="AD100" s="273">
        <f t="shared" si="24"/>
        <v>0</v>
      </c>
      <c r="AE100" s="274">
        <v>2</v>
      </c>
      <c r="AF100" s="275"/>
      <c r="AG100" s="271" t="str">
        <f t="shared" si="79"/>
        <v>KR</v>
      </c>
      <c r="AH100" s="275">
        <f t="shared" si="68"/>
        <v>2450251000</v>
      </c>
      <c r="AI100" s="275">
        <f t="shared" si="68"/>
        <v>2761824000</v>
      </c>
      <c r="AJ100" s="275">
        <f t="shared" si="68"/>
        <v>2932168000</v>
      </c>
      <c r="AK100" s="276">
        <f t="shared" si="67"/>
        <v>3113017000</v>
      </c>
      <c r="AL100" s="276">
        <f t="shared" si="67"/>
        <v>2932168000</v>
      </c>
      <c r="AM100" s="275">
        <f t="shared" si="67"/>
        <v>3113017000</v>
      </c>
      <c r="AN100" s="275">
        <f t="shared" si="67"/>
        <v>3305021000</v>
      </c>
      <c r="AO100" s="275">
        <f t="shared" si="46"/>
        <v>3305020995.3357334</v>
      </c>
      <c r="AP100" s="52">
        <f t="shared" si="47"/>
        <v>3108099000</v>
      </c>
      <c r="AQ100" s="43">
        <f t="shared" si="47"/>
        <v>3299799000</v>
      </c>
      <c r="AR100" s="63">
        <f t="shared" si="27"/>
        <v>2797289100</v>
      </c>
      <c r="AS100" s="63">
        <f t="shared" si="28"/>
        <v>46621485</v>
      </c>
      <c r="AT100" s="351">
        <f t="shared" si="29"/>
        <v>58369068.75</v>
      </c>
      <c r="AU100" s="141">
        <f t="shared" si="30"/>
        <v>32997990</v>
      </c>
      <c r="AV100" s="5">
        <f t="shared" si="31"/>
        <v>46621485</v>
      </c>
      <c r="AW100" s="5">
        <f t="shared" si="32"/>
        <v>73304200</v>
      </c>
      <c r="AX100" s="280">
        <f t="shared" si="48"/>
        <v>3503322660.9061441</v>
      </c>
      <c r="AY100" s="127">
        <f t="shared" si="49"/>
        <v>3503322660.9061441</v>
      </c>
      <c r="AZ100" s="2"/>
      <c r="BA100" s="2"/>
      <c r="BV100" s="56">
        <f t="shared" si="33"/>
        <v>-955838.4386699982</v>
      </c>
      <c r="BX100" s="126"/>
      <c r="BY100" s="122"/>
      <c r="BZ100" s="122" t="str">
        <f>F144</f>
        <v>1BR-8</v>
      </c>
      <c r="CA100" s="123" t="str">
        <f>D144</f>
        <v>08</v>
      </c>
      <c r="CB100" s="124">
        <f t="shared" si="83"/>
        <v>60</v>
      </c>
      <c r="CC100" s="124">
        <f t="shared" si="83"/>
        <v>52</v>
      </c>
      <c r="CD100" s="125">
        <f>O144</f>
        <v>26092326.415032003</v>
      </c>
      <c r="CE100" s="125">
        <f t="shared" si="84"/>
        <v>1247185000</v>
      </c>
      <c r="CF100" s="125">
        <f t="shared" si="84"/>
        <v>1405776000</v>
      </c>
      <c r="CG100" s="125">
        <f t="shared" si="84"/>
        <v>1492482000</v>
      </c>
      <c r="CH100" s="125">
        <f t="shared" si="84"/>
        <v>1584535000</v>
      </c>
      <c r="CI100" s="125">
        <f>AN144</f>
        <v>1682265000</v>
      </c>
      <c r="CV100" s="63">
        <f t="shared" si="40"/>
        <v>2969819100</v>
      </c>
      <c r="CW100" s="44">
        <f t="shared" si="41"/>
        <v>32997990</v>
      </c>
      <c r="CZ100" s="56">
        <f t="shared" si="42"/>
        <v>2638951200</v>
      </c>
      <c r="DA100" s="44">
        <f t="shared" si="43"/>
        <v>43982520</v>
      </c>
      <c r="DB100" s="49">
        <f t="shared" si="44"/>
        <v>73304200</v>
      </c>
    </row>
    <row r="101" spans="1:106">
      <c r="A101" s="3">
        <f t="shared" si="45"/>
        <v>62</v>
      </c>
      <c r="B101" s="263">
        <v>2</v>
      </c>
      <c r="C101" s="264" t="s">
        <v>151</v>
      </c>
      <c r="D101" s="265" t="s">
        <v>35</v>
      </c>
      <c r="E101" s="266"/>
      <c r="F101" s="41" t="s">
        <v>42</v>
      </c>
      <c r="G101" s="267">
        <f t="shared" si="4"/>
        <v>78</v>
      </c>
      <c r="H101" s="267">
        <f t="shared" si="5"/>
        <v>66</v>
      </c>
      <c r="I101" s="268">
        <f t="shared" si="6"/>
        <v>27506142.120000001</v>
      </c>
      <c r="J101" s="268">
        <f t="shared" si="7"/>
        <v>2</v>
      </c>
      <c r="K101" s="269">
        <f t="shared" si="8"/>
        <v>0.93</v>
      </c>
      <c r="L101" s="319">
        <f t="shared" si="85"/>
        <v>1.01</v>
      </c>
      <c r="M101" s="271">
        <f t="shared" si="10"/>
        <v>21590156.067032635</v>
      </c>
      <c r="N101" s="271">
        <f t="shared" si="11"/>
        <v>24335555.480755895</v>
      </c>
      <c r="O101" s="271">
        <f t="shared" si="12"/>
        <v>25836519.293316003</v>
      </c>
      <c r="P101" s="271">
        <f t="shared" si="13"/>
        <v>27430059.269522611</v>
      </c>
      <c r="Q101" s="272">
        <f t="shared" si="14"/>
        <v>25836519.293316003</v>
      </c>
      <c r="R101" s="271">
        <f t="shared" si="14"/>
        <v>27430059.269522611</v>
      </c>
      <c r="S101" s="271">
        <f t="shared" si="15"/>
        <v>29121885.304580249</v>
      </c>
      <c r="T101" s="271"/>
      <c r="U101" s="271">
        <f t="shared" si="16"/>
        <v>1424950300.4241538</v>
      </c>
      <c r="V101" s="271">
        <f t="shared" si="17"/>
        <v>1606146661.7298892</v>
      </c>
      <c r="W101" s="271">
        <f t="shared" si="18"/>
        <v>1705210273.3588562</v>
      </c>
      <c r="X101" s="272">
        <f t="shared" si="19"/>
        <v>1810383911.7884924</v>
      </c>
      <c r="Y101" s="272">
        <f t="shared" si="20"/>
        <v>1705210273.3588562</v>
      </c>
      <c r="Z101" s="271">
        <f t="shared" si="21"/>
        <v>1810383911.7884924</v>
      </c>
      <c r="AA101" s="271">
        <f t="shared" si="22"/>
        <v>1922044430.1022964</v>
      </c>
      <c r="AB101" s="271"/>
      <c r="AC101" s="33" t="str">
        <f t="shared" si="23"/>
        <v>BERTAHAP</v>
      </c>
      <c r="AD101" s="273">
        <f t="shared" si="24"/>
        <v>0</v>
      </c>
      <c r="AE101" s="274">
        <v>2</v>
      </c>
      <c r="AF101" s="275"/>
      <c r="AG101" s="271" t="e">
        <f>IF(AF101&gt;#REF!,"LB","KR")</f>
        <v>#REF!</v>
      </c>
      <c r="AH101" s="275">
        <f t="shared" si="68"/>
        <v>1567446000</v>
      </c>
      <c r="AI101" s="275">
        <f t="shared" si="68"/>
        <v>1766762000</v>
      </c>
      <c r="AJ101" s="275">
        <f t="shared" si="68"/>
        <v>1875732000</v>
      </c>
      <c r="AK101" s="276">
        <f t="shared" si="67"/>
        <v>1991423000</v>
      </c>
      <c r="AL101" s="276">
        <f t="shared" si="67"/>
        <v>1875732000</v>
      </c>
      <c r="AM101" s="275">
        <f t="shared" si="67"/>
        <v>1991423000</v>
      </c>
      <c r="AN101" s="275">
        <f t="shared" si="67"/>
        <v>2114249000</v>
      </c>
      <c r="AO101" s="275">
        <f t="shared" si="46"/>
        <v>2114249560.9868088</v>
      </c>
      <c r="AP101" s="52">
        <f t="shared" si="47"/>
        <v>1988276000</v>
      </c>
      <c r="AQ101" s="43">
        <f t="shared" si="47"/>
        <v>2110909000</v>
      </c>
      <c r="AR101" s="63">
        <f t="shared" si="27"/>
        <v>1789448400</v>
      </c>
      <c r="AS101" s="63">
        <f t="shared" si="28"/>
        <v>29824140</v>
      </c>
      <c r="AT101" s="351">
        <f t="shared" si="29"/>
        <v>37339181.25</v>
      </c>
      <c r="AU101" s="141">
        <f t="shared" si="30"/>
        <v>21109090</v>
      </c>
      <c r="AV101" s="5">
        <f t="shared" si="31"/>
        <v>29824140</v>
      </c>
      <c r="AW101" s="5">
        <f t="shared" si="32"/>
        <v>46893300</v>
      </c>
      <c r="AX101" s="280">
        <f t="shared" si="48"/>
        <v>2241104786.9311819</v>
      </c>
      <c r="AY101" s="127">
        <f t="shared" si="49"/>
        <v>2241104786.9311819</v>
      </c>
      <c r="AZ101" s="2"/>
      <c r="BA101" s="2"/>
      <c r="BV101" s="56">
        <f t="shared" si="33"/>
        <v>-1511462.5094939955</v>
      </c>
      <c r="BX101" s="126"/>
      <c r="BY101" s="122"/>
      <c r="BZ101" s="122" t="str">
        <f>F145</f>
        <v>1BR-10</v>
      </c>
      <c r="CA101" s="123">
        <f>D145</f>
        <v>10</v>
      </c>
      <c r="CB101" s="124">
        <f t="shared" si="83"/>
        <v>74</v>
      </c>
      <c r="CC101" s="124">
        <f t="shared" si="83"/>
        <v>63</v>
      </c>
      <c r="CD101" s="125">
        <f>O145</f>
        <v>26092326.415032003</v>
      </c>
      <c r="CE101" s="125">
        <f t="shared" si="84"/>
        <v>1511012000</v>
      </c>
      <c r="CF101" s="125">
        <f t="shared" si="84"/>
        <v>1703152000</v>
      </c>
      <c r="CG101" s="125">
        <f t="shared" si="84"/>
        <v>1808199000</v>
      </c>
      <c r="CH101" s="125">
        <f t="shared" si="84"/>
        <v>1919724000</v>
      </c>
      <c r="CI101" s="125">
        <f>AN145</f>
        <v>2038129000</v>
      </c>
      <c r="CV101" s="63">
        <f t="shared" si="40"/>
        <v>1899818100</v>
      </c>
      <c r="CW101" s="44">
        <f t="shared" si="41"/>
        <v>21109090</v>
      </c>
      <c r="CZ101" s="56">
        <f t="shared" si="42"/>
        <v>1688158800</v>
      </c>
      <c r="DA101" s="44">
        <f t="shared" si="43"/>
        <v>28135980</v>
      </c>
      <c r="DB101" s="49">
        <f t="shared" si="44"/>
        <v>46893300</v>
      </c>
    </row>
    <row r="102" spans="1:106">
      <c r="A102" s="3">
        <f t="shared" si="45"/>
        <v>63</v>
      </c>
      <c r="B102" s="263">
        <v>3</v>
      </c>
      <c r="C102" s="264" t="s">
        <v>151</v>
      </c>
      <c r="D102" s="265">
        <v>10</v>
      </c>
      <c r="E102" s="266"/>
      <c r="F102" s="41" t="s">
        <v>48</v>
      </c>
      <c r="G102" s="267">
        <f t="shared" si="4"/>
        <v>74</v>
      </c>
      <c r="H102" s="267">
        <f t="shared" si="5"/>
        <v>63</v>
      </c>
      <c r="I102" s="268">
        <f t="shared" si="6"/>
        <v>27506142.120000001</v>
      </c>
      <c r="J102" s="268">
        <f t="shared" si="7"/>
        <v>2</v>
      </c>
      <c r="K102" s="269">
        <f t="shared" si="8"/>
        <v>0.93</v>
      </c>
      <c r="L102" s="319">
        <f t="shared" si="85"/>
        <v>1.01</v>
      </c>
      <c r="M102" s="271">
        <f t="shared" si="10"/>
        <v>21590156.067032635</v>
      </c>
      <c r="N102" s="271">
        <f t="shared" si="11"/>
        <v>24335555.480755895</v>
      </c>
      <c r="O102" s="271">
        <f t="shared" si="12"/>
        <v>25836519.293316003</v>
      </c>
      <c r="P102" s="271">
        <f t="shared" si="13"/>
        <v>27430059.269522611</v>
      </c>
      <c r="Q102" s="272">
        <f t="shared" si="14"/>
        <v>25836519.293316003</v>
      </c>
      <c r="R102" s="271">
        <f t="shared" si="14"/>
        <v>27430059.269522611</v>
      </c>
      <c r="S102" s="271">
        <f t="shared" si="15"/>
        <v>29121885.304580249</v>
      </c>
      <c r="T102" s="271"/>
      <c r="U102" s="271">
        <f t="shared" si="16"/>
        <v>1360179832.2230561</v>
      </c>
      <c r="V102" s="271">
        <f t="shared" si="17"/>
        <v>1533139995.2876215</v>
      </c>
      <c r="W102" s="271">
        <f t="shared" si="18"/>
        <v>1627700715.4789083</v>
      </c>
      <c r="X102" s="272">
        <f t="shared" si="19"/>
        <v>1728093733.9799244</v>
      </c>
      <c r="Y102" s="272">
        <f t="shared" si="20"/>
        <v>1627700715.4789083</v>
      </c>
      <c r="Z102" s="271">
        <f t="shared" si="21"/>
        <v>1728093733.9799244</v>
      </c>
      <c r="AA102" s="271">
        <f t="shared" si="22"/>
        <v>1834678774.1885557</v>
      </c>
      <c r="AB102" s="271"/>
      <c r="AC102" s="33" t="str">
        <f t="shared" si="23"/>
        <v>BERTAHAP</v>
      </c>
      <c r="AD102" s="273">
        <f t="shared" si="24"/>
        <v>0</v>
      </c>
      <c r="AE102" s="274">
        <v>2</v>
      </c>
      <c r="AF102" s="275"/>
      <c r="AG102" s="271" t="str">
        <f t="shared" ref="AG102:AG108" si="86">IF(AF102&gt;$BB$42,"LB","KR")</f>
        <v>KR</v>
      </c>
      <c r="AH102" s="275">
        <f t="shared" si="68"/>
        <v>1496198000</v>
      </c>
      <c r="AI102" s="275">
        <f t="shared" si="68"/>
        <v>1686454000</v>
      </c>
      <c r="AJ102" s="275">
        <f t="shared" si="68"/>
        <v>1790471000</v>
      </c>
      <c r="AK102" s="276">
        <f t="shared" si="67"/>
        <v>1900904000</v>
      </c>
      <c r="AL102" s="276">
        <f t="shared" si="67"/>
        <v>1790471000</v>
      </c>
      <c r="AM102" s="275">
        <f t="shared" si="67"/>
        <v>1900904000</v>
      </c>
      <c r="AN102" s="275">
        <f t="shared" si="67"/>
        <v>2018147000</v>
      </c>
      <c r="AO102" s="275">
        <f t="shared" si="46"/>
        <v>2018147549.5050869</v>
      </c>
      <c r="AP102" s="52">
        <f t="shared" si="47"/>
        <v>1897900000</v>
      </c>
      <c r="AQ102" s="43">
        <f t="shared" si="47"/>
        <v>2014959000</v>
      </c>
      <c r="AR102" s="63">
        <f t="shared" si="27"/>
        <v>1708110000</v>
      </c>
      <c r="AS102" s="63">
        <f t="shared" si="28"/>
        <v>28468500</v>
      </c>
      <c r="AT102" s="351">
        <f t="shared" si="29"/>
        <v>35641950</v>
      </c>
      <c r="AU102" s="141">
        <f t="shared" si="30"/>
        <v>20149590</v>
      </c>
      <c r="AV102" s="5">
        <f t="shared" si="31"/>
        <v>28468500</v>
      </c>
      <c r="AW102" s="5">
        <f t="shared" si="32"/>
        <v>44761775</v>
      </c>
      <c r="AX102" s="280">
        <f t="shared" si="48"/>
        <v>2139236821.8478711</v>
      </c>
      <c r="AY102" s="127">
        <f t="shared" si="49"/>
        <v>2139236821.8478711</v>
      </c>
      <c r="AZ102" s="2"/>
      <c r="BA102" s="2"/>
      <c r="BV102" s="56">
        <f t="shared" si="33"/>
        <v>-1511462.5094939955</v>
      </c>
      <c r="BX102" s="126"/>
      <c r="BY102" s="122"/>
      <c r="BZ102" s="122" t="str">
        <f>F146</f>
        <v>1BR-12</v>
      </c>
      <c r="CA102" s="123">
        <f>D146</f>
        <v>12</v>
      </c>
      <c r="CB102" s="124">
        <f t="shared" si="83"/>
        <v>67</v>
      </c>
      <c r="CC102" s="124">
        <f t="shared" si="83"/>
        <v>57</v>
      </c>
      <c r="CD102" s="125">
        <f>O146</f>
        <v>26092326.415032003</v>
      </c>
      <c r="CE102" s="125">
        <f t="shared" si="84"/>
        <v>1367106000</v>
      </c>
      <c r="CF102" s="125">
        <f t="shared" si="84"/>
        <v>1540947000</v>
      </c>
      <c r="CG102" s="125">
        <f t="shared" si="84"/>
        <v>1635989000</v>
      </c>
      <c r="CH102" s="125">
        <f t="shared" si="84"/>
        <v>1736894000</v>
      </c>
      <c r="CI102" s="125">
        <f>AN146</f>
        <v>1844021000</v>
      </c>
      <c r="CV102" s="63">
        <f t="shared" si="40"/>
        <v>1813463100</v>
      </c>
      <c r="CW102" s="44">
        <f t="shared" si="41"/>
        <v>20149590</v>
      </c>
      <c r="CZ102" s="56">
        <f t="shared" si="42"/>
        <v>1611423900</v>
      </c>
      <c r="DA102" s="44">
        <f t="shared" si="43"/>
        <v>26857065</v>
      </c>
      <c r="DB102" s="49">
        <f t="shared" si="44"/>
        <v>44761775</v>
      </c>
    </row>
    <row r="103" spans="1:106">
      <c r="A103" s="3">
        <f t="shared" si="45"/>
        <v>64</v>
      </c>
      <c r="B103" s="263">
        <v>4</v>
      </c>
      <c r="C103" s="264" t="s">
        <v>151</v>
      </c>
      <c r="D103" s="299">
        <v>12</v>
      </c>
      <c r="E103" s="266"/>
      <c r="F103" s="41" t="s">
        <v>50</v>
      </c>
      <c r="G103" s="267">
        <f t="shared" si="4"/>
        <v>67</v>
      </c>
      <c r="H103" s="267">
        <f t="shared" si="5"/>
        <v>57</v>
      </c>
      <c r="I103" s="268">
        <f t="shared" si="6"/>
        <v>27506142.120000001</v>
      </c>
      <c r="J103" s="268">
        <f t="shared" si="7"/>
        <v>2</v>
      </c>
      <c r="K103" s="269">
        <f t="shared" si="8"/>
        <v>0.93</v>
      </c>
      <c r="L103" s="319">
        <f t="shared" si="85"/>
        <v>1.01</v>
      </c>
      <c r="M103" s="271">
        <f t="shared" si="10"/>
        <v>21590156.067032635</v>
      </c>
      <c r="N103" s="271">
        <f t="shared" si="11"/>
        <v>24335555.480755895</v>
      </c>
      <c r="O103" s="271">
        <f t="shared" si="12"/>
        <v>25836519.293316003</v>
      </c>
      <c r="P103" s="271">
        <f t="shared" si="13"/>
        <v>27430059.269522611</v>
      </c>
      <c r="Q103" s="272">
        <f t="shared" si="14"/>
        <v>25836519.293316003</v>
      </c>
      <c r="R103" s="271">
        <f t="shared" si="14"/>
        <v>27430059.269522611</v>
      </c>
      <c r="S103" s="271">
        <f t="shared" si="15"/>
        <v>29121885.304580249</v>
      </c>
      <c r="T103" s="271"/>
      <c r="U103" s="271">
        <f t="shared" si="16"/>
        <v>1230638895.8208601</v>
      </c>
      <c r="V103" s="271">
        <f t="shared" si="17"/>
        <v>1387126662.4030859</v>
      </c>
      <c r="W103" s="271">
        <f t="shared" si="18"/>
        <v>1472681599.7190123</v>
      </c>
      <c r="X103" s="272">
        <f t="shared" si="19"/>
        <v>1563513378.3627889</v>
      </c>
      <c r="Y103" s="272">
        <f t="shared" si="20"/>
        <v>1472681599.7190123</v>
      </c>
      <c r="Z103" s="271">
        <f t="shared" si="21"/>
        <v>1563513378.3627889</v>
      </c>
      <c r="AA103" s="271">
        <f t="shared" si="22"/>
        <v>1659947462.3610742</v>
      </c>
      <c r="AB103" s="271"/>
      <c r="AC103" s="33" t="str">
        <f t="shared" si="23"/>
        <v>BERTAHAP</v>
      </c>
      <c r="AD103" s="273">
        <f t="shared" si="24"/>
        <v>0</v>
      </c>
      <c r="AE103" s="274">
        <v>2</v>
      </c>
      <c r="AF103" s="275"/>
      <c r="AG103" s="271" t="str">
        <f t="shared" si="86"/>
        <v>KR</v>
      </c>
      <c r="AH103" s="275">
        <f t="shared" si="68"/>
        <v>1353703000</v>
      </c>
      <c r="AI103" s="275">
        <f t="shared" si="68"/>
        <v>1525840000</v>
      </c>
      <c r="AJ103" s="275">
        <f t="shared" si="68"/>
        <v>1619950000</v>
      </c>
      <c r="AK103" s="276">
        <f t="shared" si="67"/>
        <v>1719865000</v>
      </c>
      <c r="AL103" s="276">
        <f t="shared" si="67"/>
        <v>1619950000</v>
      </c>
      <c r="AM103" s="275">
        <f t="shared" si="67"/>
        <v>1719865000</v>
      </c>
      <c r="AN103" s="275">
        <f t="shared" si="67"/>
        <v>1825943000</v>
      </c>
      <c r="AO103" s="275">
        <f t="shared" si="46"/>
        <v>1825942464.8638577</v>
      </c>
      <c r="AP103" s="52">
        <f t="shared" si="47"/>
        <v>1717147000</v>
      </c>
      <c r="AQ103" s="43">
        <f t="shared" si="47"/>
        <v>1823057000</v>
      </c>
      <c r="AR103" s="63">
        <f t="shared" si="27"/>
        <v>1545432300</v>
      </c>
      <c r="AS103" s="63">
        <f t="shared" si="28"/>
        <v>25757205</v>
      </c>
      <c r="AT103" s="351">
        <f t="shared" si="29"/>
        <v>32247468.75</v>
      </c>
      <c r="AU103" s="141">
        <f t="shared" si="30"/>
        <v>18230570</v>
      </c>
      <c r="AV103" s="5">
        <f t="shared" si="31"/>
        <v>25757205</v>
      </c>
      <c r="AW103" s="5">
        <f t="shared" si="32"/>
        <v>40498750</v>
      </c>
      <c r="AX103" s="280">
        <f t="shared" si="48"/>
        <v>1935498768.3260624</v>
      </c>
      <c r="AY103" s="127">
        <f t="shared" si="49"/>
        <v>1935498768.3260624</v>
      </c>
      <c r="AZ103" s="2"/>
      <c r="BA103" s="2"/>
      <c r="BV103" s="56">
        <f t="shared" si="33"/>
        <v>-1511462.5094939955</v>
      </c>
      <c r="BX103" s="126"/>
      <c r="BY103" s="122"/>
      <c r="BZ103" s="122" t="str">
        <f>F147</f>
        <v>1BR-16</v>
      </c>
      <c r="CA103" s="123">
        <f>D147</f>
        <v>16</v>
      </c>
      <c r="CB103" s="124">
        <f t="shared" si="83"/>
        <v>71</v>
      </c>
      <c r="CC103" s="124">
        <f t="shared" si="83"/>
        <v>63</v>
      </c>
      <c r="CD103" s="125">
        <f>O147</f>
        <v>26092326.415032003</v>
      </c>
      <c r="CE103" s="125">
        <f t="shared" si="84"/>
        <v>1511012000</v>
      </c>
      <c r="CF103" s="125">
        <f t="shared" si="84"/>
        <v>1703152000</v>
      </c>
      <c r="CG103" s="125">
        <f t="shared" si="84"/>
        <v>1808199000</v>
      </c>
      <c r="CH103" s="125">
        <f t="shared" si="84"/>
        <v>1919724000</v>
      </c>
      <c r="CI103" s="125">
        <f>AN147</f>
        <v>2038129000</v>
      </c>
      <c r="CV103" s="63">
        <f t="shared" si="40"/>
        <v>1640751300</v>
      </c>
      <c r="CW103" s="44">
        <f t="shared" si="41"/>
        <v>18230570</v>
      </c>
      <c r="CZ103" s="56">
        <f t="shared" si="42"/>
        <v>1457955000</v>
      </c>
      <c r="DA103" s="44">
        <f t="shared" si="43"/>
        <v>24299250</v>
      </c>
      <c r="DB103" s="49">
        <f t="shared" si="44"/>
        <v>40498750</v>
      </c>
    </row>
    <row r="104" spans="1:106">
      <c r="A104" s="3">
        <f t="shared" si="45"/>
        <v>65</v>
      </c>
      <c r="B104" s="263">
        <v>5</v>
      </c>
      <c r="C104" s="264" t="s">
        <v>151</v>
      </c>
      <c r="D104" s="265">
        <v>16</v>
      </c>
      <c r="E104" s="266"/>
      <c r="F104" s="41" t="s">
        <v>52</v>
      </c>
      <c r="G104" s="267">
        <f t="shared" ref="G104:G167" si="87">SUMIF($V$10:$V$28,F104,$AA$10:$AA$28)</f>
        <v>71</v>
      </c>
      <c r="H104" s="267">
        <f t="shared" ref="H104:H167" si="88">SUMIF($V$10:$V$28,F104,$X$10:$X$28)</f>
        <v>63</v>
      </c>
      <c r="I104" s="268">
        <f t="shared" ref="I104:I167" si="89">$I$27</f>
        <v>27506142.120000001</v>
      </c>
      <c r="J104" s="268">
        <f t="shared" ref="J104:J167" si="90">SUMIF($AN$4:$AN$22,D104,$AQ$4:$AQ$22)</f>
        <v>2</v>
      </c>
      <c r="K104" s="269">
        <f t="shared" ref="K104:K167" si="91">IF(J104=$AJ$25,$AI$25,IF(J104=$AJ$26,$AI$26,IF(J104=$AJ$27,$AI$27,IF(J104=$AJ$28,$AI$28,IF(J104=$AJ$29,$AI$29,IF(J104=$AJ$30,$AI$30))))))</f>
        <v>0.93</v>
      </c>
      <c r="L104" s="319">
        <f t="shared" si="85"/>
        <v>1.01</v>
      </c>
      <c r="M104" s="271">
        <f t="shared" ref="M104:M167" si="92">$O104/(1+6%/12)^36</f>
        <v>21590156.067032635</v>
      </c>
      <c r="N104" s="271">
        <f t="shared" ref="N104:N167" si="93">$O104/(1+6%/12)^12</f>
        <v>24335555.480755895</v>
      </c>
      <c r="O104" s="271">
        <f t="shared" ref="O104:O167" si="94">$I$27*K104*L104</f>
        <v>25836519.293316003</v>
      </c>
      <c r="P104" s="271">
        <f t="shared" ref="P104:P167" si="95">$O104*(1+6%/12)^12</f>
        <v>27430059.269522611</v>
      </c>
      <c r="Q104" s="272">
        <f t="shared" ref="Q104:R167" si="96">O104</f>
        <v>25836519.293316003</v>
      </c>
      <c r="R104" s="271">
        <f t="shared" si="96"/>
        <v>27430059.269522611</v>
      </c>
      <c r="S104" s="271">
        <f t="shared" ref="S104:S167" si="97">$O104*(1+6%/12)^24</f>
        <v>29121885.304580249</v>
      </c>
      <c r="T104" s="271"/>
      <c r="U104" s="271">
        <f t="shared" ref="U104:U167" si="98">M104*H104</f>
        <v>1360179832.2230561</v>
      </c>
      <c r="V104" s="271">
        <f t="shared" ref="V104:V167" si="99">N104*H104</f>
        <v>1533139995.2876215</v>
      </c>
      <c r="W104" s="271">
        <f t="shared" ref="W104:W167" si="100">O104*H104</f>
        <v>1627700715.4789083</v>
      </c>
      <c r="X104" s="272">
        <f t="shared" ref="X104:X167" si="101">P104*H104</f>
        <v>1728093733.9799244</v>
      </c>
      <c r="Y104" s="272">
        <f t="shared" ref="Y104:Y167" si="102">Q104*H104</f>
        <v>1627700715.4789083</v>
      </c>
      <c r="Z104" s="271">
        <f t="shared" ref="Z104:Z167" si="103">R104*H104</f>
        <v>1728093733.9799244</v>
      </c>
      <c r="AA104" s="271">
        <f t="shared" ref="AA104:AA167" si="104">S104*H104</f>
        <v>1834678774.1885557</v>
      </c>
      <c r="AB104" s="271"/>
      <c r="AC104" s="33" t="str">
        <f t="shared" ref="AC104:AC167" si="105">IF(AE104=$H$32,$M$32,IF(AE104=$H$33,$M$33,IF(AE104=$H$34,$M$34)))</f>
        <v>BERTAHAP</v>
      </c>
      <c r="AD104" s="273">
        <f t="shared" ref="AD104:AD167" si="106">IF(AC104=$M$32,$N$32,IF(AC104=$M$33,$N$33,$N$34))</f>
        <v>0</v>
      </c>
      <c r="AE104" s="274">
        <v>2</v>
      </c>
      <c r="AF104" s="275"/>
      <c r="AG104" s="271" t="str">
        <f t="shared" si="86"/>
        <v>KR</v>
      </c>
      <c r="AH104" s="275">
        <f t="shared" si="68"/>
        <v>1496198000</v>
      </c>
      <c r="AI104" s="275">
        <f t="shared" si="68"/>
        <v>1686454000</v>
      </c>
      <c r="AJ104" s="275">
        <f t="shared" si="68"/>
        <v>1790471000</v>
      </c>
      <c r="AK104" s="276">
        <f t="shared" si="67"/>
        <v>1900904000</v>
      </c>
      <c r="AL104" s="276">
        <f t="shared" si="67"/>
        <v>1790471000</v>
      </c>
      <c r="AM104" s="275">
        <f t="shared" si="67"/>
        <v>1900904000</v>
      </c>
      <c r="AN104" s="275">
        <f t="shared" si="67"/>
        <v>2018147000</v>
      </c>
      <c r="AO104" s="275">
        <f t="shared" si="46"/>
        <v>2018147549.5050869</v>
      </c>
      <c r="AP104" s="52">
        <f t="shared" si="47"/>
        <v>1897900000</v>
      </c>
      <c r="AQ104" s="43">
        <f t="shared" si="47"/>
        <v>2014959000</v>
      </c>
      <c r="AR104" s="63">
        <f t="shared" ref="AR104:AR167" si="107">AP104-(AP104*10%)</f>
        <v>1708110000</v>
      </c>
      <c r="AS104" s="63">
        <f t="shared" ref="AS104:AS167" si="108">(AR104*40%)/24</f>
        <v>28468500</v>
      </c>
      <c r="AT104" s="351">
        <f t="shared" ref="AT104:AT167" si="109">(AK104*90%)/48</f>
        <v>35641950</v>
      </c>
      <c r="AU104" s="141">
        <f t="shared" ref="AU104:AU167" si="110">(AQ104*90%)*40%/36</f>
        <v>20149590</v>
      </c>
      <c r="AV104" s="5">
        <f t="shared" ref="AV104:AV167" si="111">(AP104*90%)*40%/24</f>
        <v>28468500</v>
      </c>
      <c r="AW104" s="5">
        <f t="shared" ref="AW104:AW167" si="112">AJ104*90%/36</f>
        <v>44761775</v>
      </c>
      <c r="AX104" s="280">
        <f t="shared" si="48"/>
        <v>2139236821.8478711</v>
      </c>
      <c r="AY104" s="127">
        <f t="shared" si="49"/>
        <v>2139236821.8478711</v>
      </c>
      <c r="AZ104" s="2"/>
      <c r="BA104" s="2"/>
      <c r="BV104" s="56">
        <f t="shared" ref="BV104:BV167" si="113">O104-$O$298</f>
        <v>-1511462.5094939955</v>
      </c>
      <c r="BX104" s="126">
        <v>19</v>
      </c>
      <c r="BY104" s="131" t="s">
        <v>63</v>
      </c>
      <c r="BZ104" s="122" t="str">
        <f t="shared" ref="BZ104:BZ109" si="114">F173</f>
        <v>1BR-6</v>
      </c>
      <c r="CA104" s="123" t="str">
        <f t="shared" ref="CA104:CA109" si="115">D173</f>
        <v>06</v>
      </c>
      <c r="CB104" s="124">
        <f t="shared" ref="CB104:CC109" si="116">G173</f>
        <v>78</v>
      </c>
      <c r="CC104" s="124">
        <f t="shared" si="116"/>
        <v>66</v>
      </c>
      <c r="CD104" s="125">
        <f t="shared" ref="CD104:CD109" si="117">O173</f>
        <v>26092326.415032003</v>
      </c>
      <c r="CE104" s="125">
        <f t="shared" ref="CE104:CH109" si="118">AH173</f>
        <v>1582965000</v>
      </c>
      <c r="CF104" s="125">
        <f t="shared" si="118"/>
        <v>1784255000</v>
      </c>
      <c r="CG104" s="125">
        <f t="shared" si="118"/>
        <v>1894303000</v>
      </c>
      <c r="CH104" s="125">
        <f t="shared" si="118"/>
        <v>2011140000</v>
      </c>
      <c r="CI104" s="125">
        <f t="shared" ref="CI104:CI109" si="119">AN173</f>
        <v>2135183000</v>
      </c>
      <c r="CJ104" s="2">
        <v>6</v>
      </c>
      <c r="CV104" s="63">
        <f t="shared" ref="CV104:CV167" si="120">AQ104-(AQ104*10%)</f>
        <v>1813463100</v>
      </c>
      <c r="CW104" s="44">
        <f t="shared" ref="CW104:CW167" si="121">(CV104*40%)/36</f>
        <v>20149590</v>
      </c>
      <c r="CZ104" s="56">
        <f t="shared" ref="CZ104:CZ167" si="122">AJ104*90%</f>
        <v>1611423900</v>
      </c>
      <c r="DA104" s="44">
        <f t="shared" ref="DA104:DA167" si="123">(CZ104*40%)/24</f>
        <v>26857065</v>
      </c>
      <c r="DB104" s="49">
        <f t="shared" ref="DB104:DB167" si="124">(AJ104*90%)/36</f>
        <v>44761775</v>
      </c>
    </row>
    <row r="105" spans="1:106">
      <c r="A105" s="3">
        <f t="shared" ref="A105:A168" si="125">A104+1</f>
        <v>66</v>
      </c>
      <c r="B105" s="263">
        <v>6</v>
      </c>
      <c r="C105" s="264" t="s">
        <v>151</v>
      </c>
      <c r="D105" s="299">
        <v>18</v>
      </c>
      <c r="E105" s="266"/>
      <c r="F105" s="41" t="s">
        <v>54</v>
      </c>
      <c r="G105" s="267">
        <f t="shared" si="87"/>
        <v>97</v>
      </c>
      <c r="H105" s="267">
        <f t="shared" si="88"/>
        <v>85</v>
      </c>
      <c r="I105" s="268">
        <f t="shared" si="89"/>
        <v>27506142.120000001</v>
      </c>
      <c r="J105" s="268">
        <f t="shared" si="90"/>
        <v>2</v>
      </c>
      <c r="K105" s="269">
        <f t="shared" si="91"/>
        <v>0.93</v>
      </c>
      <c r="L105" s="319">
        <f t="shared" si="85"/>
        <v>1.01</v>
      </c>
      <c r="M105" s="271">
        <f t="shared" si="92"/>
        <v>21590156.067032635</v>
      </c>
      <c r="N105" s="271">
        <f t="shared" si="93"/>
        <v>24335555.480755895</v>
      </c>
      <c r="O105" s="271">
        <f t="shared" si="94"/>
        <v>25836519.293316003</v>
      </c>
      <c r="P105" s="271">
        <f t="shared" si="95"/>
        <v>27430059.269522611</v>
      </c>
      <c r="Q105" s="272">
        <f t="shared" si="96"/>
        <v>25836519.293316003</v>
      </c>
      <c r="R105" s="271">
        <f t="shared" si="96"/>
        <v>27430059.269522611</v>
      </c>
      <c r="S105" s="271">
        <f t="shared" si="97"/>
        <v>29121885.304580249</v>
      </c>
      <c r="T105" s="271"/>
      <c r="U105" s="271">
        <f t="shared" si="98"/>
        <v>1835163265.6977739</v>
      </c>
      <c r="V105" s="271">
        <f t="shared" si="99"/>
        <v>2068522215.8642511</v>
      </c>
      <c r="W105" s="271">
        <f t="shared" si="100"/>
        <v>2196104139.9318604</v>
      </c>
      <c r="X105" s="272">
        <f t="shared" si="101"/>
        <v>2331555037.9094219</v>
      </c>
      <c r="Y105" s="272">
        <f t="shared" si="102"/>
        <v>2196104139.9318604</v>
      </c>
      <c r="Z105" s="271">
        <f t="shared" si="103"/>
        <v>2331555037.9094219</v>
      </c>
      <c r="AA105" s="271">
        <f t="shared" si="104"/>
        <v>2475360250.8893213</v>
      </c>
      <c r="AB105" s="271"/>
      <c r="AC105" s="33" t="str">
        <f t="shared" si="105"/>
        <v>BERTAHAP</v>
      </c>
      <c r="AD105" s="273">
        <f t="shared" si="106"/>
        <v>0</v>
      </c>
      <c r="AE105" s="274">
        <v>2</v>
      </c>
      <c r="AF105" s="275"/>
      <c r="AG105" s="271" t="str">
        <f t="shared" si="86"/>
        <v>KR</v>
      </c>
      <c r="AH105" s="275">
        <f t="shared" si="68"/>
        <v>2018680000</v>
      </c>
      <c r="AI105" s="275">
        <f t="shared" si="68"/>
        <v>2275375000</v>
      </c>
      <c r="AJ105" s="275">
        <f t="shared" si="68"/>
        <v>2415715000</v>
      </c>
      <c r="AK105" s="276">
        <f t="shared" si="67"/>
        <v>2564711000</v>
      </c>
      <c r="AL105" s="276">
        <f t="shared" si="67"/>
        <v>2415715000</v>
      </c>
      <c r="AM105" s="275">
        <f t="shared" si="67"/>
        <v>2564711000</v>
      </c>
      <c r="AN105" s="275">
        <f t="shared" si="67"/>
        <v>2722897000</v>
      </c>
      <c r="AO105" s="275">
        <f t="shared" ref="AO105:AO168" si="126">AK105*$AO$38</f>
        <v>2722896695.3821664</v>
      </c>
      <c r="AP105" s="52">
        <f t="shared" ref="AP105:AQ168" si="127">ROUNDUP(AJ105+(AJ105*6%),-3)</f>
        <v>2560658000</v>
      </c>
      <c r="AQ105" s="43">
        <f t="shared" si="127"/>
        <v>2718594000</v>
      </c>
      <c r="AR105" s="63">
        <f t="shared" si="107"/>
        <v>2304592200</v>
      </c>
      <c r="AS105" s="63">
        <f t="shared" si="108"/>
        <v>38409870</v>
      </c>
      <c r="AT105" s="351">
        <f t="shared" si="109"/>
        <v>48088331.25</v>
      </c>
      <c r="AU105" s="141">
        <f t="shared" si="110"/>
        <v>27185940</v>
      </c>
      <c r="AV105" s="5">
        <f t="shared" si="111"/>
        <v>38409870</v>
      </c>
      <c r="AW105" s="5">
        <f t="shared" si="112"/>
        <v>60392875</v>
      </c>
      <c r="AX105" s="280">
        <f t="shared" ref="AX105:AX168" si="128">AQ105*$AX$38</f>
        <v>2886270335.254807</v>
      </c>
      <c r="AY105" s="127">
        <f t="shared" si="49"/>
        <v>2886270335.254807</v>
      </c>
      <c r="AZ105" s="2"/>
      <c r="BA105" s="2"/>
      <c r="BV105" s="56">
        <f t="shared" si="113"/>
        <v>-1511462.5094939955</v>
      </c>
      <c r="BX105" s="126"/>
      <c r="BY105" s="122"/>
      <c r="BZ105" s="122" t="str">
        <f t="shared" si="114"/>
        <v>1BR-8</v>
      </c>
      <c r="CA105" s="123" t="str">
        <f t="shared" si="115"/>
        <v>08</v>
      </c>
      <c r="CB105" s="124">
        <f t="shared" si="116"/>
        <v>60</v>
      </c>
      <c r="CC105" s="124">
        <f t="shared" si="116"/>
        <v>52</v>
      </c>
      <c r="CD105" s="125">
        <f t="shared" si="117"/>
        <v>26092326.415032003</v>
      </c>
      <c r="CE105" s="125">
        <f t="shared" si="118"/>
        <v>1247185000</v>
      </c>
      <c r="CF105" s="125">
        <f t="shared" si="118"/>
        <v>1405776000</v>
      </c>
      <c r="CG105" s="125">
        <f t="shared" si="118"/>
        <v>1492482000</v>
      </c>
      <c r="CH105" s="125">
        <f t="shared" si="118"/>
        <v>1584535000</v>
      </c>
      <c r="CI105" s="125">
        <f t="shared" si="119"/>
        <v>1682265000</v>
      </c>
      <c r="CV105" s="63">
        <f t="shared" si="120"/>
        <v>2446734600</v>
      </c>
      <c r="CW105" s="44">
        <f t="shared" si="121"/>
        <v>27185940</v>
      </c>
      <c r="CZ105" s="56">
        <f t="shared" si="122"/>
        <v>2174143500</v>
      </c>
      <c r="DA105" s="44">
        <f t="shared" si="123"/>
        <v>36235725</v>
      </c>
      <c r="DB105" s="49">
        <f t="shared" si="124"/>
        <v>60392875</v>
      </c>
    </row>
    <row r="106" spans="1:106">
      <c r="A106" s="3">
        <f t="shared" si="125"/>
        <v>67</v>
      </c>
      <c r="B106" s="263">
        <v>7</v>
      </c>
      <c r="C106" s="264" t="s">
        <v>151</v>
      </c>
      <c r="D106" s="299">
        <v>20</v>
      </c>
      <c r="E106" s="266"/>
      <c r="F106" s="41" t="s">
        <v>70</v>
      </c>
      <c r="G106" s="267">
        <f t="shared" si="87"/>
        <v>60</v>
      </c>
      <c r="H106" s="267">
        <f t="shared" si="88"/>
        <v>51</v>
      </c>
      <c r="I106" s="268">
        <f t="shared" si="89"/>
        <v>27506142.120000001</v>
      </c>
      <c r="J106" s="268">
        <f t="shared" si="90"/>
        <v>2</v>
      </c>
      <c r="K106" s="269">
        <f t="shared" si="91"/>
        <v>0.93</v>
      </c>
      <c r="L106" s="319">
        <f t="shared" si="85"/>
        <v>1.01</v>
      </c>
      <c r="M106" s="271">
        <f t="shared" si="92"/>
        <v>21590156.067032635</v>
      </c>
      <c r="N106" s="271">
        <f t="shared" si="93"/>
        <v>24335555.480755895</v>
      </c>
      <c r="O106" s="271">
        <f t="shared" si="94"/>
        <v>25836519.293316003</v>
      </c>
      <c r="P106" s="271">
        <f t="shared" si="95"/>
        <v>27430059.269522611</v>
      </c>
      <c r="Q106" s="272">
        <f t="shared" si="96"/>
        <v>25836519.293316003</v>
      </c>
      <c r="R106" s="271">
        <f t="shared" si="96"/>
        <v>27430059.269522611</v>
      </c>
      <c r="S106" s="271">
        <f t="shared" si="97"/>
        <v>29121885.304580249</v>
      </c>
      <c r="T106" s="271"/>
      <c r="U106" s="271">
        <f t="shared" si="98"/>
        <v>1101097959.4186645</v>
      </c>
      <c r="V106" s="271">
        <f t="shared" si="99"/>
        <v>1241113329.5185506</v>
      </c>
      <c r="W106" s="271">
        <f t="shared" si="100"/>
        <v>1317662483.9591162</v>
      </c>
      <c r="X106" s="272">
        <f t="shared" si="101"/>
        <v>1398933022.7456532</v>
      </c>
      <c r="Y106" s="272">
        <f t="shared" si="102"/>
        <v>1317662483.9591162</v>
      </c>
      <c r="Z106" s="271">
        <f t="shared" si="103"/>
        <v>1398933022.7456532</v>
      </c>
      <c r="AA106" s="271">
        <f t="shared" si="104"/>
        <v>1485216150.5335927</v>
      </c>
      <c r="AB106" s="271"/>
      <c r="AC106" s="33" t="str">
        <f t="shared" si="105"/>
        <v>BERTAHAP</v>
      </c>
      <c r="AD106" s="273">
        <f t="shared" si="106"/>
        <v>0</v>
      </c>
      <c r="AE106" s="274">
        <v>2</v>
      </c>
      <c r="AF106" s="275"/>
      <c r="AG106" s="271" t="str">
        <f t="shared" si="86"/>
        <v>KR</v>
      </c>
      <c r="AH106" s="275">
        <f t="shared" si="68"/>
        <v>1211208000</v>
      </c>
      <c r="AI106" s="275">
        <f t="shared" si="68"/>
        <v>1365225000</v>
      </c>
      <c r="AJ106" s="275">
        <f t="shared" si="68"/>
        <v>1449429000</v>
      </c>
      <c r="AK106" s="276">
        <f t="shared" si="67"/>
        <v>1538827000</v>
      </c>
      <c r="AL106" s="276">
        <f t="shared" si="67"/>
        <v>1449429000</v>
      </c>
      <c r="AM106" s="275">
        <f t="shared" si="67"/>
        <v>1538827000</v>
      </c>
      <c r="AN106" s="275">
        <f t="shared" si="67"/>
        <v>1633738000</v>
      </c>
      <c r="AO106" s="275">
        <f t="shared" si="126"/>
        <v>1633738441.900414</v>
      </c>
      <c r="AP106" s="52">
        <f t="shared" si="127"/>
        <v>1536395000</v>
      </c>
      <c r="AQ106" s="43">
        <f t="shared" si="127"/>
        <v>1631157000</v>
      </c>
      <c r="AR106" s="63">
        <f t="shared" si="107"/>
        <v>1382755500</v>
      </c>
      <c r="AS106" s="63">
        <f t="shared" si="108"/>
        <v>23045925</v>
      </c>
      <c r="AT106" s="351">
        <f t="shared" si="109"/>
        <v>28853006.25</v>
      </c>
      <c r="AU106" s="141">
        <f t="shared" si="110"/>
        <v>16311570</v>
      </c>
      <c r="AV106" s="5">
        <f t="shared" si="111"/>
        <v>23045925</v>
      </c>
      <c r="AW106" s="5">
        <f t="shared" si="112"/>
        <v>36235725</v>
      </c>
      <c r="AX106" s="280">
        <f t="shared" si="128"/>
        <v>1731762838.1594403</v>
      </c>
      <c r="AY106" s="127">
        <f t="shared" ref="AY106:AY169" si="129">AQ106*$AY$39</f>
        <v>1731762838.1594403</v>
      </c>
      <c r="AZ106" s="2"/>
      <c r="BA106" s="2"/>
      <c r="BV106" s="56">
        <f t="shared" si="113"/>
        <v>-1511462.5094939955</v>
      </c>
      <c r="BX106" s="126"/>
      <c r="BY106" s="122"/>
      <c r="BZ106" s="122" t="str">
        <f t="shared" si="114"/>
        <v>1BR-10</v>
      </c>
      <c r="CA106" s="123">
        <f t="shared" si="115"/>
        <v>10</v>
      </c>
      <c r="CB106" s="124">
        <f t="shared" si="116"/>
        <v>74</v>
      </c>
      <c r="CC106" s="124">
        <f t="shared" si="116"/>
        <v>63</v>
      </c>
      <c r="CD106" s="125">
        <f t="shared" si="117"/>
        <v>26092326.415032003</v>
      </c>
      <c r="CE106" s="125">
        <f t="shared" si="118"/>
        <v>1511012000</v>
      </c>
      <c r="CF106" s="125">
        <f t="shared" si="118"/>
        <v>1703152000</v>
      </c>
      <c r="CG106" s="125">
        <f t="shared" si="118"/>
        <v>1808199000</v>
      </c>
      <c r="CH106" s="125">
        <f t="shared" si="118"/>
        <v>1919724000</v>
      </c>
      <c r="CI106" s="125">
        <f t="shared" si="119"/>
        <v>2038129000</v>
      </c>
      <c r="CV106" s="63">
        <f t="shared" si="120"/>
        <v>1468041300</v>
      </c>
      <c r="CW106" s="44">
        <f t="shared" si="121"/>
        <v>16311570</v>
      </c>
      <c r="CZ106" s="56">
        <f t="shared" si="122"/>
        <v>1304486100</v>
      </c>
      <c r="DA106" s="44">
        <f t="shared" si="123"/>
        <v>21741435</v>
      </c>
      <c r="DB106" s="49">
        <f t="shared" si="124"/>
        <v>36235725</v>
      </c>
    </row>
    <row r="107" spans="1:106">
      <c r="A107" s="3">
        <f t="shared" si="125"/>
        <v>68</v>
      </c>
      <c r="B107" s="263">
        <v>8</v>
      </c>
      <c r="C107" s="264" t="s">
        <v>151</v>
      </c>
      <c r="D107" s="299">
        <v>22</v>
      </c>
      <c r="E107" s="266"/>
      <c r="F107" s="41" t="s">
        <v>89</v>
      </c>
      <c r="G107" s="267">
        <f t="shared" si="87"/>
        <v>81</v>
      </c>
      <c r="H107" s="267">
        <f t="shared" si="88"/>
        <v>70</v>
      </c>
      <c r="I107" s="268">
        <f t="shared" si="89"/>
        <v>27506142.120000001</v>
      </c>
      <c r="J107" s="268">
        <f t="shared" si="90"/>
        <v>4</v>
      </c>
      <c r="K107" s="269">
        <f t="shared" si="91"/>
        <v>0.97</v>
      </c>
      <c r="L107" s="319">
        <f t="shared" si="85"/>
        <v>1.01</v>
      </c>
      <c r="M107" s="271">
        <f t="shared" si="92"/>
        <v>22518764.930130813</v>
      </c>
      <c r="N107" s="271">
        <f t="shared" si="93"/>
        <v>25382246.039067976</v>
      </c>
      <c r="O107" s="271">
        <f t="shared" si="94"/>
        <v>26947767.434964001</v>
      </c>
      <c r="P107" s="271">
        <f t="shared" si="95"/>
        <v>28609846.764985945</v>
      </c>
      <c r="Q107" s="272">
        <f t="shared" si="96"/>
        <v>26947767.434964001</v>
      </c>
      <c r="R107" s="271">
        <f t="shared" si="96"/>
        <v>28609846.764985945</v>
      </c>
      <c r="S107" s="271">
        <f t="shared" si="97"/>
        <v>30374439.511228859</v>
      </c>
      <c r="T107" s="271"/>
      <c r="U107" s="271">
        <f t="shared" si="98"/>
        <v>1576313545.1091568</v>
      </c>
      <c r="V107" s="271">
        <f t="shared" si="99"/>
        <v>1776757222.7347584</v>
      </c>
      <c r="W107" s="271">
        <f t="shared" si="100"/>
        <v>1886343720.4474802</v>
      </c>
      <c r="X107" s="272">
        <f t="shared" si="101"/>
        <v>2002689273.5490162</v>
      </c>
      <c r="Y107" s="272">
        <f t="shared" si="102"/>
        <v>1886343720.4474802</v>
      </c>
      <c r="Z107" s="271">
        <f t="shared" si="103"/>
        <v>2002689273.5490162</v>
      </c>
      <c r="AA107" s="271">
        <f t="shared" si="104"/>
        <v>2126210765.7860203</v>
      </c>
      <c r="AB107" s="271"/>
      <c r="AC107" s="33" t="str">
        <f t="shared" si="105"/>
        <v>BERTAHAP</v>
      </c>
      <c r="AD107" s="273">
        <f t="shared" si="106"/>
        <v>0</v>
      </c>
      <c r="AE107" s="274">
        <v>2</v>
      </c>
      <c r="AF107" s="275"/>
      <c r="AG107" s="271" t="str">
        <f t="shared" si="86"/>
        <v>KR</v>
      </c>
      <c r="AH107" s="275">
        <f t="shared" si="68"/>
        <v>1733945000</v>
      </c>
      <c r="AI107" s="275">
        <f t="shared" si="68"/>
        <v>1954433000</v>
      </c>
      <c r="AJ107" s="275">
        <f t="shared" si="68"/>
        <v>2074979000</v>
      </c>
      <c r="AK107" s="276">
        <f t="shared" si="67"/>
        <v>2202959000</v>
      </c>
      <c r="AL107" s="276">
        <f t="shared" si="67"/>
        <v>2074979000</v>
      </c>
      <c r="AM107" s="275">
        <f t="shared" si="67"/>
        <v>2202959000</v>
      </c>
      <c r="AN107" s="275">
        <f t="shared" si="67"/>
        <v>2338832000</v>
      </c>
      <c r="AO107" s="275">
        <f t="shared" si="126"/>
        <v>2338832633.0578384</v>
      </c>
      <c r="AP107" s="52">
        <f t="shared" si="127"/>
        <v>2199478000</v>
      </c>
      <c r="AQ107" s="43">
        <f t="shared" si="127"/>
        <v>2335137000</v>
      </c>
      <c r="AR107" s="63">
        <f t="shared" si="107"/>
        <v>1979530200</v>
      </c>
      <c r="AS107" s="63">
        <f t="shared" si="108"/>
        <v>32992170</v>
      </c>
      <c r="AT107" s="351">
        <f t="shared" si="109"/>
        <v>41305481.25</v>
      </c>
      <c r="AU107" s="141">
        <f t="shared" si="110"/>
        <v>23351370</v>
      </c>
      <c r="AV107" s="5">
        <f t="shared" si="111"/>
        <v>32992170</v>
      </c>
      <c r="AW107" s="5">
        <f t="shared" si="112"/>
        <v>51874475</v>
      </c>
      <c r="AX107" s="280">
        <f t="shared" si="128"/>
        <v>2479162630.3360872</v>
      </c>
      <c r="AY107" s="127">
        <f t="shared" si="129"/>
        <v>2479162630.3360872</v>
      </c>
      <c r="AZ107" s="2"/>
      <c r="BA107" s="2"/>
      <c r="BV107" s="56">
        <f t="shared" si="113"/>
        <v>-400214.36784599721</v>
      </c>
      <c r="BX107" s="126"/>
      <c r="BY107" s="122"/>
      <c r="BZ107" s="122" t="str">
        <f t="shared" si="114"/>
        <v>1BR-12</v>
      </c>
      <c r="CA107" s="123">
        <f t="shared" si="115"/>
        <v>12</v>
      </c>
      <c r="CB107" s="124">
        <f t="shared" si="116"/>
        <v>67</v>
      </c>
      <c r="CC107" s="124">
        <f t="shared" si="116"/>
        <v>57</v>
      </c>
      <c r="CD107" s="125">
        <f t="shared" si="117"/>
        <v>26092326.415032003</v>
      </c>
      <c r="CE107" s="125">
        <f t="shared" si="118"/>
        <v>1367106000</v>
      </c>
      <c r="CF107" s="125">
        <f t="shared" si="118"/>
        <v>1540947000</v>
      </c>
      <c r="CG107" s="125">
        <f t="shared" si="118"/>
        <v>1635989000</v>
      </c>
      <c r="CH107" s="125">
        <f t="shared" si="118"/>
        <v>1736894000</v>
      </c>
      <c r="CI107" s="125">
        <f t="shared" si="119"/>
        <v>1844021000</v>
      </c>
      <c r="CV107" s="63">
        <f t="shared" si="120"/>
        <v>2101623300</v>
      </c>
      <c r="CW107" s="44">
        <f t="shared" si="121"/>
        <v>23351370</v>
      </c>
      <c r="CZ107" s="56">
        <f t="shared" si="122"/>
        <v>1867481100</v>
      </c>
      <c r="DA107" s="44">
        <f t="shared" si="123"/>
        <v>31124685</v>
      </c>
      <c r="DB107" s="49">
        <f t="shared" si="124"/>
        <v>51874475</v>
      </c>
    </row>
    <row r="108" spans="1:106">
      <c r="A108" s="3">
        <f t="shared" si="125"/>
        <v>69</v>
      </c>
      <c r="B108" s="263">
        <v>1</v>
      </c>
      <c r="C108" s="264" t="s">
        <v>152</v>
      </c>
      <c r="D108" s="265" t="s">
        <v>24</v>
      </c>
      <c r="E108" s="266"/>
      <c r="F108" s="41" t="s">
        <v>39</v>
      </c>
      <c r="G108" s="267">
        <f t="shared" si="87"/>
        <v>113</v>
      </c>
      <c r="H108" s="267">
        <f t="shared" si="88"/>
        <v>101</v>
      </c>
      <c r="I108" s="268">
        <f t="shared" si="89"/>
        <v>27506142.120000001</v>
      </c>
      <c r="J108" s="268">
        <f t="shared" si="90"/>
        <v>6</v>
      </c>
      <c r="K108" s="269">
        <f t="shared" si="91"/>
        <v>0.95</v>
      </c>
      <c r="L108" s="270">
        <f t="shared" ref="L108:L115" si="130">SUMIF($AN$4:$AN$22,D108,$AV$4:$AV$22)</f>
        <v>1.01</v>
      </c>
      <c r="M108" s="271">
        <f t="shared" si="92"/>
        <v>22054460.498581722</v>
      </c>
      <c r="N108" s="271">
        <f t="shared" si="93"/>
        <v>24858900.759911936</v>
      </c>
      <c r="O108" s="271">
        <f t="shared" si="94"/>
        <v>26392143.36414</v>
      </c>
      <c r="P108" s="271">
        <f t="shared" si="95"/>
        <v>28019953.017254278</v>
      </c>
      <c r="Q108" s="272">
        <f t="shared" si="96"/>
        <v>26392143.36414</v>
      </c>
      <c r="R108" s="271">
        <f t="shared" si="96"/>
        <v>28019953.017254278</v>
      </c>
      <c r="S108" s="271">
        <f t="shared" si="97"/>
        <v>29748162.407904554</v>
      </c>
      <c r="T108" s="271"/>
      <c r="U108" s="271">
        <f t="shared" si="98"/>
        <v>2227500510.3567538</v>
      </c>
      <c r="V108" s="271">
        <f t="shared" si="99"/>
        <v>2510748976.7511053</v>
      </c>
      <c r="W108" s="271">
        <f t="shared" si="100"/>
        <v>2665606479.7781401</v>
      </c>
      <c r="X108" s="272">
        <f t="shared" si="101"/>
        <v>2830015254.742682</v>
      </c>
      <c r="Y108" s="272">
        <f t="shared" si="102"/>
        <v>2665606479.7781401</v>
      </c>
      <c r="Z108" s="271">
        <f t="shared" si="103"/>
        <v>2830015254.742682</v>
      </c>
      <c r="AA108" s="271">
        <f t="shared" si="104"/>
        <v>3004564403.19836</v>
      </c>
      <c r="AB108" s="271"/>
      <c r="AC108" s="33" t="str">
        <f t="shared" si="105"/>
        <v>BERTAHAP</v>
      </c>
      <c r="AD108" s="273">
        <f t="shared" si="106"/>
        <v>0</v>
      </c>
      <c r="AE108" s="274">
        <v>2</v>
      </c>
      <c r="AF108" s="275"/>
      <c r="AG108" s="271" t="str">
        <f t="shared" si="86"/>
        <v>KR</v>
      </c>
      <c r="AH108" s="275">
        <f t="shared" si="68"/>
        <v>2450251000</v>
      </c>
      <c r="AI108" s="275">
        <f t="shared" si="68"/>
        <v>2761824000</v>
      </c>
      <c r="AJ108" s="275">
        <f t="shared" si="68"/>
        <v>2932168000</v>
      </c>
      <c r="AK108" s="276">
        <f t="shared" si="67"/>
        <v>3113017000</v>
      </c>
      <c r="AL108" s="276">
        <f t="shared" si="67"/>
        <v>2932168000</v>
      </c>
      <c r="AM108" s="275">
        <f t="shared" si="67"/>
        <v>3113017000</v>
      </c>
      <c r="AN108" s="275">
        <f t="shared" si="67"/>
        <v>3305021000</v>
      </c>
      <c r="AO108" s="275">
        <f t="shared" si="126"/>
        <v>3305020995.3357334</v>
      </c>
      <c r="AP108" s="52">
        <f t="shared" si="127"/>
        <v>3108099000</v>
      </c>
      <c r="AQ108" s="43">
        <f t="shared" si="127"/>
        <v>3299799000</v>
      </c>
      <c r="AR108" s="63">
        <f t="shared" si="107"/>
        <v>2797289100</v>
      </c>
      <c r="AS108" s="63">
        <f t="shared" si="108"/>
        <v>46621485</v>
      </c>
      <c r="AT108" s="351">
        <f t="shared" si="109"/>
        <v>58369068.75</v>
      </c>
      <c r="AU108" s="141">
        <f t="shared" si="110"/>
        <v>32997990</v>
      </c>
      <c r="AV108" s="5">
        <f t="shared" si="111"/>
        <v>46621485</v>
      </c>
      <c r="AW108" s="5">
        <f t="shared" si="112"/>
        <v>73304200</v>
      </c>
      <c r="AX108" s="280">
        <f t="shared" si="128"/>
        <v>3503322660.9061441</v>
      </c>
      <c r="AY108" s="127">
        <f t="shared" si="129"/>
        <v>3503322660.9061441</v>
      </c>
      <c r="AZ108" s="2"/>
      <c r="BA108" s="2"/>
      <c r="BV108" s="56">
        <f t="shared" si="113"/>
        <v>-955838.4386699982</v>
      </c>
      <c r="BX108" s="126"/>
      <c r="BY108" s="122"/>
      <c r="BZ108" s="122" t="str">
        <f t="shared" si="114"/>
        <v>1BR-16</v>
      </c>
      <c r="CA108" s="123">
        <f t="shared" si="115"/>
        <v>16</v>
      </c>
      <c r="CB108" s="124">
        <f t="shared" si="116"/>
        <v>71</v>
      </c>
      <c r="CC108" s="124">
        <f t="shared" si="116"/>
        <v>63</v>
      </c>
      <c r="CD108" s="125">
        <f t="shared" si="117"/>
        <v>26092326.415032003</v>
      </c>
      <c r="CE108" s="125">
        <f t="shared" si="118"/>
        <v>1511012000</v>
      </c>
      <c r="CF108" s="125">
        <f t="shared" si="118"/>
        <v>1703152000</v>
      </c>
      <c r="CG108" s="125">
        <f t="shared" si="118"/>
        <v>1808199000</v>
      </c>
      <c r="CH108" s="125">
        <f t="shared" si="118"/>
        <v>1919724000</v>
      </c>
      <c r="CI108" s="125">
        <f t="shared" si="119"/>
        <v>2038129000</v>
      </c>
      <c r="CV108" s="63">
        <f t="shared" si="120"/>
        <v>2969819100</v>
      </c>
      <c r="CW108" s="44">
        <f t="shared" si="121"/>
        <v>32997990</v>
      </c>
      <c r="CZ108" s="56">
        <f t="shared" si="122"/>
        <v>2638951200</v>
      </c>
      <c r="DA108" s="44">
        <f t="shared" si="123"/>
        <v>43982520</v>
      </c>
      <c r="DB108" s="49">
        <f t="shared" si="124"/>
        <v>73304200</v>
      </c>
    </row>
    <row r="109" spans="1:106">
      <c r="A109" s="3">
        <f t="shared" si="125"/>
        <v>70</v>
      </c>
      <c r="B109" s="263">
        <v>2</v>
      </c>
      <c r="C109" s="264" t="s">
        <v>152</v>
      </c>
      <c r="D109" s="265" t="s">
        <v>35</v>
      </c>
      <c r="E109" s="266"/>
      <c r="F109" s="41" t="s">
        <v>42</v>
      </c>
      <c r="G109" s="267">
        <f t="shared" si="87"/>
        <v>78</v>
      </c>
      <c r="H109" s="267">
        <f t="shared" si="88"/>
        <v>66</v>
      </c>
      <c r="I109" s="268">
        <f t="shared" si="89"/>
        <v>27506142.120000001</v>
      </c>
      <c r="J109" s="268">
        <f t="shared" si="90"/>
        <v>2</v>
      </c>
      <c r="K109" s="269">
        <f t="shared" si="91"/>
        <v>0.93</v>
      </c>
      <c r="L109" s="270">
        <f t="shared" si="130"/>
        <v>1.01</v>
      </c>
      <c r="M109" s="271">
        <f t="shared" si="92"/>
        <v>21590156.067032635</v>
      </c>
      <c r="N109" s="271">
        <f t="shared" si="93"/>
        <v>24335555.480755895</v>
      </c>
      <c r="O109" s="271">
        <f t="shared" si="94"/>
        <v>25836519.293316003</v>
      </c>
      <c r="P109" s="271">
        <f t="shared" si="95"/>
        <v>27430059.269522611</v>
      </c>
      <c r="Q109" s="272">
        <f t="shared" si="96"/>
        <v>25836519.293316003</v>
      </c>
      <c r="R109" s="271">
        <f t="shared" si="96"/>
        <v>27430059.269522611</v>
      </c>
      <c r="S109" s="271">
        <f t="shared" si="97"/>
        <v>29121885.304580249</v>
      </c>
      <c r="T109" s="271"/>
      <c r="U109" s="271">
        <f t="shared" si="98"/>
        <v>1424950300.4241538</v>
      </c>
      <c r="V109" s="271">
        <f t="shared" si="99"/>
        <v>1606146661.7298892</v>
      </c>
      <c r="W109" s="271">
        <f t="shared" si="100"/>
        <v>1705210273.3588562</v>
      </c>
      <c r="X109" s="272">
        <f t="shared" si="101"/>
        <v>1810383911.7884924</v>
      </c>
      <c r="Y109" s="272">
        <f t="shared" si="102"/>
        <v>1705210273.3588562</v>
      </c>
      <c r="Z109" s="271">
        <f t="shared" si="103"/>
        <v>1810383911.7884924</v>
      </c>
      <c r="AA109" s="271">
        <f t="shared" si="104"/>
        <v>1922044430.1022964</v>
      </c>
      <c r="AB109" s="271"/>
      <c r="AC109" s="33" t="str">
        <f t="shared" si="105"/>
        <v>BERTAHAP</v>
      </c>
      <c r="AD109" s="273">
        <f t="shared" si="106"/>
        <v>0</v>
      </c>
      <c r="AE109" s="274">
        <v>2</v>
      </c>
      <c r="AF109" s="275"/>
      <c r="AG109" s="271" t="e">
        <f>IF(AF109&gt;#REF!,"LB","KR")</f>
        <v>#REF!</v>
      </c>
      <c r="AH109" s="275">
        <f t="shared" si="68"/>
        <v>1567446000</v>
      </c>
      <c r="AI109" s="275">
        <f t="shared" si="68"/>
        <v>1766762000</v>
      </c>
      <c r="AJ109" s="275">
        <f t="shared" si="68"/>
        <v>1875732000</v>
      </c>
      <c r="AK109" s="276">
        <f t="shared" si="67"/>
        <v>1991423000</v>
      </c>
      <c r="AL109" s="276">
        <f t="shared" si="67"/>
        <v>1875732000</v>
      </c>
      <c r="AM109" s="275">
        <f t="shared" si="67"/>
        <v>1991423000</v>
      </c>
      <c r="AN109" s="275">
        <f t="shared" si="67"/>
        <v>2114249000</v>
      </c>
      <c r="AO109" s="275">
        <f t="shared" si="126"/>
        <v>2114249560.9868088</v>
      </c>
      <c r="AP109" s="52">
        <f t="shared" si="127"/>
        <v>1988276000</v>
      </c>
      <c r="AQ109" s="43">
        <f t="shared" si="127"/>
        <v>2110909000</v>
      </c>
      <c r="AR109" s="63">
        <f t="shared" si="107"/>
        <v>1789448400</v>
      </c>
      <c r="AS109" s="63">
        <f t="shared" si="108"/>
        <v>29824140</v>
      </c>
      <c r="AT109" s="351">
        <f t="shared" si="109"/>
        <v>37339181.25</v>
      </c>
      <c r="AU109" s="141">
        <f t="shared" si="110"/>
        <v>21109090</v>
      </c>
      <c r="AV109" s="5">
        <f t="shared" si="111"/>
        <v>29824140</v>
      </c>
      <c r="AW109" s="5">
        <f t="shared" si="112"/>
        <v>46893300</v>
      </c>
      <c r="AX109" s="280">
        <f t="shared" si="128"/>
        <v>2241104786.9311819</v>
      </c>
      <c r="AY109" s="127">
        <f t="shared" si="129"/>
        <v>2241104786.9311819</v>
      </c>
      <c r="AZ109" s="2"/>
      <c r="BA109" s="2"/>
      <c r="BV109" s="56">
        <f t="shared" si="113"/>
        <v>-1511462.5094939955</v>
      </c>
      <c r="BX109" s="126"/>
      <c r="BY109" s="122"/>
      <c r="BZ109" s="122" t="str">
        <f t="shared" si="114"/>
        <v>2BR-18</v>
      </c>
      <c r="CA109" s="123">
        <f t="shared" si="115"/>
        <v>18</v>
      </c>
      <c r="CB109" s="124">
        <f t="shared" si="116"/>
        <v>97</v>
      </c>
      <c r="CC109" s="124">
        <f t="shared" si="116"/>
        <v>85</v>
      </c>
      <c r="CD109" s="125">
        <f t="shared" si="117"/>
        <v>26092326.415032003</v>
      </c>
      <c r="CE109" s="125">
        <f t="shared" si="118"/>
        <v>2038667000</v>
      </c>
      <c r="CF109" s="125">
        <f t="shared" si="118"/>
        <v>2297903000</v>
      </c>
      <c r="CG109" s="125">
        <f t="shared" si="118"/>
        <v>2439633000</v>
      </c>
      <c r="CH109" s="125">
        <f t="shared" si="118"/>
        <v>2590104000</v>
      </c>
      <c r="CI109" s="125">
        <f t="shared" si="119"/>
        <v>2749856000</v>
      </c>
      <c r="CV109" s="63">
        <f t="shared" si="120"/>
        <v>1899818100</v>
      </c>
      <c r="CW109" s="44">
        <f t="shared" si="121"/>
        <v>21109090</v>
      </c>
      <c r="CZ109" s="56">
        <f t="shared" si="122"/>
        <v>1688158800</v>
      </c>
      <c r="DA109" s="44">
        <f t="shared" si="123"/>
        <v>28135980</v>
      </c>
      <c r="DB109" s="49">
        <f t="shared" si="124"/>
        <v>46893300</v>
      </c>
    </row>
    <row r="110" spans="1:106">
      <c r="A110" s="3">
        <f t="shared" si="125"/>
        <v>71</v>
      </c>
      <c r="B110" s="263">
        <v>3</v>
      </c>
      <c r="C110" s="264" t="s">
        <v>152</v>
      </c>
      <c r="D110" s="265">
        <v>10</v>
      </c>
      <c r="E110" s="266"/>
      <c r="F110" s="41" t="s">
        <v>48</v>
      </c>
      <c r="G110" s="267">
        <f t="shared" si="87"/>
        <v>74</v>
      </c>
      <c r="H110" s="267">
        <f t="shared" si="88"/>
        <v>63</v>
      </c>
      <c r="I110" s="268">
        <f t="shared" si="89"/>
        <v>27506142.120000001</v>
      </c>
      <c r="J110" s="268">
        <f t="shared" si="90"/>
        <v>2</v>
      </c>
      <c r="K110" s="269">
        <f t="shared" si="91"/>
        <v>0.93</v>
      </c>
      <c r="L110" s="270">
        <f t="shared" si="130"/>
        <v>1.01</v>
      </c>
      <c r="M110" s="271">
        <f t="shared" si="92"/>
        <v>21590156.067032635</v>
      </c>
      <c r="N110" s="271">
        <f t="shared" si="93"/>
        <v>24335555.480755895</v>
      </c>
      <c r="O110" s="271">
        <f t="shared" si="94"/>
        <v>25836519.293316003</v>
      </c>
      <c r="P110" s="271">
        <f t="shared" si="95"/>
        <v>27430059.269522611</v>
      </c>
      <c r="Q110" s="272">
        <f t="shared" si="96"/>
        <v>25836519.293316003</v>
      </c>
      <c r="R110" s="271">
        <f t="shared" si="96"/>
        <v>27430059.269522611</v>
      </c>
      <c r="S110" s="271">
        <f t="shared" si="97"/>
        <v>29121885.304580249</v>
      </c>
      <c r="T110" s="271"/>
      <c r="U110" s="271">
        <f t="shared" si="98"/>
        <v>1360179832.2230561</v>
      </c>
      <c r="V110" s="271">
        <f t="shared" si="99"/>
        <v>1533139995.2876215</v>
      </c>
      <c r="W110" s="271">
        <f t="shared" si="100"/>
        <v>1627700715.4789083</v>
      </c>
      <c r="X110" s="272">
        <f t="shared" si="101"/>
        <v>1728093733.9799244</v>
      </c>
      <c r="Y110" s="272">
        <f t="shared" si="102"/>
        <v>1627700715.4789083</v>
      </c>
      <c r="Z110" s="271">
        <f t="shared" si="103"/>
        <v>1728093733.9799244</v>
      </c>
      <c r="AA110" s="271">
        <f t="shared" si="104"/>
        <v>1834678774.1885557</v>
      </c>
      <c r="AB110" s="271"/>
      <c r="AC110" s="33" t="str">
        <f t="shared" si="105"/>
        <v>BERTAHAP</v>
      </c>
      <c r="AD110" s="273">
        <f t="shared" si="106"/>
        <v>0</v>
      </c>
      <c r="AE110" s="274">
        <v>2</v>
      </c>
      <c r="AF110" s="275"/>
      <c r="AG110" s="271" t="str">
        <f t="shared" ref="AG110:AG116" si="131">IF(AF110&gt;$BB$42,"LB","KR")</f>
        <v>KR</v>
      </c>
      <c r="AH110" s="275">
        <f t="shared" si="68"/>
        <v>1496198000</v>
      </c>
      <c r="AI110" s="275">
        <f t="shared" si="68"/>
        <v>1686454000</v>
      </c>
      <c r="AJ110" s="275">
        <f t="shared" si="68"/>
        <v>1790471000</v>
      </c>
      <c r="AK110" s="276">
        <f t="shared" si="67"/>
        <v>1900904000</v>
      </c>
      <c r="AL110" s="276">
        <f t="shared" si="67"/>
        <v>1790471000</v>
      </c>
      <c r="AM110" s="275">
        <f t="shared" si="67"/>
        <v>1900904000</v>
      </c>
      <c r="AN110" s="275">
        <f t="shared" si="67"/>
        <v>2018147000</v>
      </c>
      <c r="AO110" s="275">
        <f t="shared" si="126"/>
        <v>2018147549.5050869</v>
      </c>
      <c r="AP110" s="52">
        <f t="shared" si="127"/>
        <v>1897900000</v>
      </c>
      <c r="AQ110" s="43">
        <f t="shared" si="127"/>
        <v>2014959000</v>
      </c>
      <c r="AR110" s="63">
        <f t="shared" si="107"/>
        <v>1708110000</v>
      </c>
      <c r="AS110" s="63">
        <f t="shared" si="108"/>
        <v>28468500</v>
      </c>
      <c r="AT110" s="351">
        <f t="shared" si="109"/>
        <v>35641950</v>
      </c>
      <c r="AU110" s="141">
        <f t="shared" si="110"/>
        <v>20149590</v>
      </c>
      <c r="AV110" s="5">
        <f t="shared" si="111"/>
        <v>28468500</v>
      </c>
      <c r="AW110" s="5">
        <f t="shared" si="112"/>
        <v>44761775</v>
      </c>
      <c r="AX110" s="280">
        <f t="shared" si="128"/>
        <v>2139236821.8478711</v>
      </c>
      <c r="AY110" s="127">
        <f t="shared" si="129"/>
        <v>2139236821.8478711</v>
      </c>
      <c r="AZ110" s="2"/>
      <c r="BA110" s="2"/>
      <c r="BV110" s="56">
        <f t="shared" si="113"/>
        <v>-1511462.5094939955</v>
      </c>
      <c r="BX110" s="126">
        <v>20</v>
      </c>
      <c r="BY110" s="131" t="s">
        <v>69</v>
      </c>
      <c r="BZ110" s="122" t="str">
        <f t="shared" ref="BZ110:BZ115" si="132">F190</f>
        <v>1BR-8</v>
      </c>
      <c r="CA110" s="123" t="str">
        <f t="shared" ref="CA110:CA115" si="133">D190</f>
        <v>08</v>
      </c>
      <c r="CB110" s="124">
        <f t="shared" ref="CB110:CC115" si="134">G190</f>
        <v>60</v>
      </c>
      <c r="CC110" s="124">
        <f t="shared" si="134"/>
        <v>52</v>
      </c>
      <c r="CD110" s="125">
        <f t="shared" ref="CD110:CD115" si="135">O190</f>
        <v>26092326.415032003</v>
      </c>
      <c r="CE110" s="125">
        <f t="shared" ref="CE110:CH115" si="136">AH190</f>
        <v>1247185000</v>
      </c>
      <c r="CF110" s="125">
        <f t="shared" si="136"/>
        <v>1405776000</v>
      </c>
      <c r="CG110" s="125">
        <f t="shared" si="136"/>
        <v>1492482000</v>
      </c>
      <c r="CH110" s="125">
        <f t="shared" si="136"/>
        <v>1584535000</v>
      </c>
      <c r="CI110" s="125">
        <f t="shared" ref="CI110:CI115" si="137">AN190</f>
        <v>1682265000</v>
      </c>
      <c r="CJ110" s="2">
        <v>6</v>
      </c>
      <c r="CV110" s="63">
        <f t="shared" si="120"/>
        <v>1813463100</v>
      </c>
      <c r="CW110" s="44">
        <f t="shared" si="121"/>
        <v>20149590</v>
      </c>
      <c r="CZ110" s="56">
        <f t="shared" si="122"/>
        <v>1611423900</v>
      </c>
      <c r="DA110" s="44">
        <f t="shared" si="123"/>
        <v>26857065</v>
      </c>
      <c r="DB110" s="49">
        <f t="shared" si="124"/>
        <v>44761775</v>
      </c>
    </row>
    <row r="111" spans="1:106">
      <c r="A111" s="3">
        <f t="shared" si="125"/>
        <v>72</v>
      </c>
      <c r="B111" s="263">
        <v>4</v>
      </c>
      <c r="C111" s="264" t="s">
        <v>152</v>
      </c>
      <c r="D111" s="299">
        <v>12</v>
      </c>
      <c r="E111" s="266"/>
      <c r="F111" s="41" t="s">
        <v>50</v>
      </c>
      <c r="G111" s="267">
        <f t="shared" si="87"/>
        <v>67</v>
      </c>
      <c r="H111" s="267">
        <f t="shared" si="88"/>
        <v>57</v>
      </c>
      <c r="I111" s="268">
        <f t="shared" si="89"/>
        <v>27506142.120000001</v>
      </c>
      <c r="J111" s="268">
        <f t="shared" si="90"/>
        <v>2</v>
      </c>
      <c r="K111" s="269">
        <f t="shared" si="91"/>
        <v>0.93</v>
      </c>
      <c r="L111" s="270">
        <f t="shared" si="130"/>
        <v>1.01</v>
      </c>
      <c r="M111" s="271">
        <f t="shared" si="92"/>
        <v>21590156.067032635</v>
      </c>
      <c r="N111" s="271">
        <f t="shared" si="93"/>
        <v>24335555.480755895</v>
      </c>
      <c r="O111" s="271">
        <f t="shared" si="94"/>
        <v>25836519.293316003</v>
      </c>
      <c r="P111" s="271">
        <f t="shared" si="95"/>
        <v>27430059.269522611</v>
      </c>
      <c r="Q111" s="272">
        <f t="shared" si="96"/>
        <v>25836519.293316003</v>
      </c>
      <c r="R111" s="271">
        <f t="shared" si="96"/>
        <v>27430059.269522611</v>
      </c>
      <c r="S111" s="271">
        <f t="shared" si="97"/>
        <v>29121885.304580249</v>
      </c>
      <c r="T111" s="271"/>
      <c r="U111" s="271">
        <f t="shared" si="98"/>
        <v>1230638895.8208601</v>
      </c>
      <c r="V111" s="271">
        <f t="shared" si="99"/>
        <v>1387126662.4030859</v>
      </c>
      <c r="W111" s="271">
        <f t="shared" si="100"/>
        <v>1472681599.7190123</v>
      </c>
      <c r="X111" s="272">
        <f t="shared" si="101"/>
        <v>1563513378.3627889</v>
      </c>
      <c r="Y111" s="272">
        <f t="shared" si="102"/>
        <v>1472681599.7190123</v>
      </c>
      <c r="Z111" s="271">
        <f t="shared" si="103"/>
        <v>1563513378.3627889</v>
      </c>
      <c r="AA111" s="271">
        <f t="shared" si="104"/>
        <v>1659947462.3610742</v>
      </c>
      <c r="AB111" s="271"/>
      <c r="AC111" s="33" t="str">
        <f t="shared" si="105"/>
        <v>BERTAHAP</v>
      </c>
      <c r="AD111" s="273">
        <f t="shared" si="106"/>
        <v>0</v>
      </c>
      <c r="AE111" s="274">
        <v>2</v>
      </c>
      <c r="AF111" s="275"/>
      <c r="AG111" s="271" t="str">
        <f t="shared" si="131"/>
        <v>KR</v>
      </c>
      <c r="AH111" s="275">
        <f t="shared" si="68"/>
        <v>1353703000</v>
      </c>
      <c r="AI111" s="275">
        <f t="shared" si="68"/>
        <v>1525840000</v>
      </c>
      <c r="AJ111" s="275">
        <f t="shared" si="68"/>
        <v>1619950000</v>
      </c>
      <c r="AK111" s="276">
        <f t="shared" si="67"/>
        <v>1719865000</v>
      </c>
      <c r="AL111" s="276">
        <f t="shared" si="67"/>
        <v>1619950000</v>
      </c>
      <c r="AM111" s="275">
        <f t="shared" si="67"/>
        <v>1719865000</v>
      </c>
      <c r="AN111" s="275">
        <f t="shared" si="67"/>
        <v>1825943000</v>
      </c>
      <c r="AO111" s="275">
        <f t="shared" si="126"/>
        <v>1825942464.8638577</v>
      </c>
      <c r="AP111" s="52">
        <f t="shared" si="127"/>
        <v>1717147000</v>
      </c>
      <c r="AQ111" s="43">
        <f t="shared" si="127"/>
        <v>1823057000</v>
      </c>
      <c r="AR111" s="63">
        <f t="shared" si="107"/>
        <v>1545432300</v>
      </c>
      <c r="AS111" s="63">
        <f t="shared" si="108"/>
        <v>25757205</v>
      </c>
      <c r="AT111" s="351">
        <f t="shared" si="109"/>
        <v>32247468.75</v>
      </c>
      <c r="AU111" s="141">
        <f t="shared" si="110"/>
        <v>18230570</v>
      </c>
      <c r="AV111" s="5">
        <f t="shared" si="111"/>
        <v>25757205</v>
      </c>
      <c r="AW111" s="5">
        <f t="shared" si="112"/>
        <v>40498750</v>
      </c>
      <c r="AX111" s="280">
        <f t="shared" si="128"/>
        <v>1935498768.3260624</v>
      </c>
      <c r="AY111" s="127">
        <f t="shared" si="129"/>
        <v>1935498768.3260624</v>
      </c>
      <c r="AZ111" s="2"/>
      <c r="BA111" s="2"/>
      <c r="BV111" s="56">
        <f t="shared" si="113"/>
        <v>-1511462.5094939955</v>
      </c>
      <c r="BX111" s="126"/>
      <c r="BY111" s="122"/>
      <c r="BZ111" s="122" t="str">
        <f t="shared" si="132"/>
        <v>1BR-10</v>
      </c>
      <c r="CA111" s="123">
        <f t="shared" si="133"/>
        <v>10</v>
      </c>
      <c r="CB111" s="124">
        <f t="shared" si="134"/>
        <v>74</v>
      </c>
      <c r="CC111" s="124">
        <f t="shared" si="134"/>
        <v>63</v>
      </c>
      <c r="CD111" s="125">
        <f t="shared" si="135"/>
        <v>26092326.415032003</v>
      </c>
      <c r="CE111" s="125">
        <f t="shared" si="136"/>
        <v>1511012000</v>
      </c>
      <c r="CF111" s="125">
        <f t="shared" si="136"/>
        <v>1703152000</v>
      </c>
      <c r="CG111" s="125">
        <f t="shared" si="136"/>
        <v>1808199000</v>
      </c>
      <c r="CH111" s="125">
        <f t="shared" si="136"/>
        <v>1919724000</v>
      </c>
      <c r="CI111" s="125">
        <f t="shared" si="137"/>
        <v>2038129000</v>
      </c>
      <c r="CV111" s="63">
        <f t="shared" si="120"/>
        <v>1640751300</v>
      </c>
      <c r="CW111" s="44">
        <f t="shared" si="121"/>
        <v>18230570</v>
      </c>
      <c r="CZ111" s="56">
        <f t="shared" si="122"/>
        <v>1457955000</v>
      </c>
      <c r="DA111" s="44">
        <f t="shared" si="123"/>
        <v>24299250</v>
      </c>
      <c r="DB111" s="49">
        <f t="shared" si="124"/>
        <v>40498750</v>
      </c>
    </row>
    <row r="112" spans="1:106">
      <c r="A112" s="3">
        <f t="shared" si="125"/>
        <v>73</v>
      </c>
      <c r="B112" s="263">
        <v>5</v>
      </c>
      <c r="C112" s="264" t="s">
        <v>152</v>
      </c>
      <c r="D112" s="265">
        <v>16</v>
      </c>
      <c r="E112" s="266"/>
      <c r="F112" s="41" t="s">
        <v>52</v>
      </c>
      <c r="G112" s="267">
        <f t="shared" si="87"/>
        <v>71</v>
      </c>
      <c r="H112" s="267">
        <f t="shared" si="88"/>
        <v>63</v>
      </c>
      <c r="I112" s="268">
        <f t="shared" si="89"/>
        <v>27506142.120000001</v>
      </c>
      <c r="J112" s="268">
        <f t="shared" si="90"/>
        <v>2</v>
      </c>
      <c r="K112" s="269">
        <f t="shared" si="91"/>
        <v>0.93</v>
      </c>
      <c r="L112" s="270">
        <f t="shared" si="130"/>
        <v>1.01</v>
      </c>
      <c r="M112" s="271">
        <f t="shared" si="92"/>
        <v>21590156.067032635</v>
      </c>
      <c r="N112" s="271">
        <f t="shared" si="93"/>
        <v>24335555.480755895</v>
      </c>
      <c r="O112" s="271">
        <f t="shared" si="94"/>
        <v>25836519.293316003</v>
      </c>
      <c r="P112" s="271">
        <f t="shared" si="95"/>
        <v>27430059.269522611</v>
      </c>
      <c r="Q112" s="272">
        <f t="shared" si="96"/>
        <v>25836519.293316003</v>
      </c>
      <c r="R112" s="271">
        <f t="shared" si="96"/>
        <v>27430059.269522611</v>
      </c>
      <c r="S112" s="271">
        <f t="shared" si="97"/>
        <v>29121885.304580249</v>
      </c>
      <c r="T112" s="271"/>
      <c r="U112" s="271">
        <f t="shared" si="98"/>
        <v>1360179832.2230561</v>
      </c>
      <c r="V112" s="271">
        <f t="shared" si="99"/>
        <v>1533139995.2876215</v>
      </c>
      <c r="W112" s="271">
        <f t="shared" si="100"/>
        <v>1627700715.4789083</v>
      </c>
      <c r="X112" s="272">
        <f t="shared" si="101"/>
        <v>1728093733.9799244</v>
      </c>
      <c r="Y112" s="272">
        <f t="shared" si="102"/>
        <v>1627700715.4789083</v>
      </c>
      <c r="Z112" s="271">
        <f t="shared" si="103"/>
        <v>1728093733.9799244</v>
      </c>
      <c r="AA112" s="271">
        <f t="shared" si="104"/>
        <v>1834678774.1885557</v>
      </c>
      <c r="AB112" s="271"/>
      <c r="AC112" s="33" t="str">
        <f t="shared" si="105"/>
        <v>BERTAHAP</v>
      </c>
      <c r="AD112" s="273">
        <f t="shared" si="106"/>
        <v>0</v>
      </c>
      <c r="AE112" s="274">
        <v>2</v>
      </c>
      <c r="AF112" s="275"/>
      <c r="AG112" s="271" t="str">
        <f t="shared" si="131"/>
        <v>KR</v>
      </c>
      <c r="AH112" s="275">
        <f t="shared" si="68"/>
        <v>1496198000</v>
      </c>
      <c r="AI112" s="275">
        <f t="shared" si="68"/>
        <v>1686454000</v>
      </c>
      <c r="AJ112" s="275">
        <f t="shared" si="68"/>
        <v>1790471000</v>
      </c>
      <c r="AK112" s="276">
        <f t="shared" si="67"/>
        <v>1900904000</v>
      </c>
      <c r="AL112" s="276">
        <f t="shared" si="67"/>
        <v>1790471000</v>
      </c>
      <c r="AM112" s="275">
        <f t="shared" si="67"/>
        <v>1900904000</v>
      </c>
      <c r="AN112" s="275">
        <f t="shared" si="67"/>
        <v>2018147000</v>
      </c>
      <c r="AO112" s="275">
        <f t="shared" si="126"/>
        <v>2018147549.5050869</v>
      </c>
      <c r="AP112" s="52">
        <f t="shared" si="127"/>
        <v>1897900000</v>
      </c>
      <c r="AQ112" s="43">
        <f t="shared" si="127"/>
        <v>2014959000</v>
      </c>
      <c r="AR112" s="63">
        <f t="shared" si="107"/>
        <v>1708110000</v>
      </c>
      <c r="AS112" s="63">
        <f t="shared" si="108"/>
        <v>28468500</v>
      </c>
      <c r="AT112" s="351">
        <f t="shared" si="109"/>
        <v>35641950</v>
      </c>
      <c r="AU112" s="141">
        <f t="shared" si="110"/>
        <v>20149590</v>
      </c>
      <c r="AV112" s="5">
        <f t="shared" si="111"/>
        <v>28468500</v>
      </c>
      <c r="AW112" s="5">
        <f t="shared" si="112"/>
        <v>44761775</v>
      </c>
      <c r="AX112" s="280">
        <f t="shared" si="128"/>
        <v>2139236821.8478711</v>
      </c>
      <c r="AY112" s="127">
        <f t="shared" si="129"/>
        <v>2139236821.8478711</v>
      </c>
      <c r="AZ112" s="2"/>
      <c r="BA112" s="2"/>
      <c r="BV112" s="56">
        <f t="shared" si="113"/>
        <v>-1511462.5094939955</v>
      </c>
      <c r="BX112" s="126"/>
      <c r="BY112" s="122"/>
      <c r="BZ112" s="122" t="str">
        <f t="shared" si="132"/>
        <v>1BR-12</v>
      </c>
      <c r="CA112" s="123">
        <f t="shared" si="133"/>
        <v>12</v>
      </c>
      <c r="CB112" s="124">
        <f t="shared" si="134"/>
        <v>67</v>
      </c>
      <c r="CC112" s="124">
        <f t="shared" si="134"/>
        <v>57</v>
      </c>
      <c r="CD112" s="125">
        <f t="shared" si="135"/>
        <v>26092326.415032003</v>
      </c>
      <c r="CE112" s="125">
        <f t="shared" si="136"/>
        <v>1367106000</v>
      </c>
      <c r="CF112" s="125">
        <f t="shared" si="136"/>
        <v>1540947000</v>
      </c>
      <c r="CG112" s="125">
        <f t="shared" si="136"/>
        <v>1635989000</v>
      </c>
      <c r="CH112" s="125">
        <f t="shared" si="136"/>
        <v>1736894000</v>
      </c>
      <c r="CI112" s="125">
        <f t="shared" si="137"/>
        <v>1844021000</v>
      </c>
      <c r="CV112" s="63">
        <f t="shared" si="120"/>
        <v>1813463100</v>
      </c>
      <c r="CW112" s="44">
        <f t="shared" si="121"/>
        <v>20149590</v>
      </c>
      <c r="CZ112" s="56">
        <f t="shared" si="122"/>
        <v>1611423900</v>
      </c>
      <c r="DA112" s="44">
        <f t="shared" si="123"/>
        <v>26857065</v>
      </c>
      <c r="DB112" s="49">
        <f t="shared" si="124"/>
        <v>44761775</v>
      </c>
    </row>
    <row r="113" spans="1:106">
      <c r="A113" s="3">
        <f t="shared" si="125"/>
        <v>74</v>
      </c>
      <c r="B113" s="263">
        <v>6</v>
      </c>
      <c r="C113" s="264" t="s">
        <v>152</v>
      </c>
      <c r="D113" s="299">
        <v>18</v>
      </c>
      <c r="E113" s="266"/>
      <c r="F113" s="41" t="s">
        <v>54</v>
      </c>
      <c r="G113" s="267">
        <f t="shared" si="87"/>
        <v>97</v>
      </c>
      <c r="H113" s="267">
        <f t="shared" si="88"/>
        <v>85</v>
      </c>
      <c r="I113" s="268">
        <f t="shared" si="89"/>
        <v>27506142.120000001</v>
      </c>
      <c r="J113" s="268">
        <f t="shared" si="90"/>
        <v>2</v>
      </c>
      <c r="K113" s="269">
        <f t="shared" si="91"/>
        <v>0.93</v>
      </c>
      <c r="L113" s="270">
        <f t="shared" si="130"/>
        <v>1.01</v>
      </c>
      <c r="M113" s="271">
        <f t="shared" si="92"/>
        <v>21590156.067032635</v>
      </c>
      <c r="N113" s="271">
        <f t="shared" si="93"/>
        <v>24335555.480755895</v>
      </c>
      <c r="O113" s="271">
        <f t="shared" si="94"/>
        <v>25836519.293316003</v>
      </c>
      <c r="P113" s="271">
        <f t="shared" si="95"/>
        <v>27430059.269522611</v>
      </c>
      <c r="Q113" s="272">
        <f t="shared" si="96"/>
        <v>25836519.293316003</v>
      </c>
      <c r="R113" s="271">
        <f t="shared" si="96"/>
        <v>27430059.269522611</v>
      </c>
      <c r="S113" s="271">
        <f t="shared" si="97"/>
        <v>29121885.304580249</v>
      </c>
      <c r="T113" s="271"/>
      <c r="U113" s="271">
        <f t="shared" si="98"/>
        <v>1835163265.6977739</v>
      </c>
      <c r="V113" s="271">
        <f t="shared" si="99"/>
        <v>2068522215.8642511</v>
      </c>
      <c r="W113" s="271">
        <f t="shared" si="100"/>
        <v>2196104139.9318604</v>
      </c>
      <c r="X113" s="272">
        <f t="shared" si="101"/>
        <v>2331555037.9094219</v>
      </c>
      <c r="Y113" s="272">
        <f t="shared" si="102"/>
        <v>2196104139.9318604</v>
      </c>
      <c r="Z113" s="271">
        <f t="shared" si="103"/>
        <v>2331555037.9094219</v>
      </c>
      <c r="AA113" s="271">
        <f t="shared" si="104"/>
        <v>2475360250.8893213</v>
      </c>
      <c r="AB113" s="271"/>
      <c r="AC113" s="33" t="str">
        <f t="shared" si="105"/>
        <v>BERTAHAP</v>
      </c>
      <c r="AD113" s="273">
        <f t="shared" si="106"/>
        <v>0</v>
      </c>
      <c r="AE113" s="274">
        <v>2</v>
      </c>
      <c r="AF113" s="275"/>
      <c r="AG113" s="271" t="str">
        <f t="shared" si="131"/>
        <v>KR</v>
      </c>
      <c r="AH113" s="275">
        <f t="shared" si="68"/>
        <v>2018680000</v>
      </c>
      <c r="AI113" s="275">
        <f t="shared" si="68"/>
        <v>2275375000</v>
      </c>
      <c r="AJ113" s="275">
        <f t="shared" si="68"/>
        <v>2415715000</v>
      </c>
      <c r="AK113" s="276">
        <f t="shared" si="67"/>
        <v>2564711000</v>
      </c>
      <c r="AL113" s="276">
        <f t="shared" si="67"/>
        <v>2415715000</v>
      </c>
      <c r="AM113" s="275">
        <f t="shared" si="67"/>
        <v>2564711000</v>
      </c>
      <c r="AN113" s="275">
        <f t="shared" si="67"/>
        <v>2722897000</v>
      </c>
      <c r="AO113" s="275">
        <f t="shared" si="126"/>
        <v>2722896695.3821664</v>
      </c>
      <c r="AP113" s="52">
        <f t="shared" si="127"/>
        <v>2560658000</v>
      </c>
      <c r="AQ113" s="43">
        <f t="shared" si="127"/>
        <v>2718594000</v>
      </c>
      <c r="AR113" s="63">
        <f t="shared" si="107"/>
        <v>2304592200</v>
      </c>
      <c r="AS113" s="63">
        <f t="shared" si="108"/>
        <v>38409870</v>
      </c>
      <c r="AT113" s="351">
        <f t="shared" si="109"/>
        <v>48088331.25</v>
      </c>
      <c r="AU113" s="141">
        <f t="shared" si="110"/>
        <v>27185940</v>
      </c>
      <c r="AV113" s="5">
        <f t="shared" si="111"/>
        <v>38409870</v>
      </c>
      <c r="AW113" s="5">
        <f t="shared" si="112"/>
        <v>60392875</v>
      </c>
      <c r="AX113" s="280">
        <f t="shared" si="128"/>
        <v>2886270335.254807</v>
      </c>
      <c r="AY113" s="127">
        <f t="shared" si="129"/>
        <v>2886270335.254807</v>
      </c>
      <c r="AZ113" s="2"/>
      <c r="BA113" s="2"/>
      <c r="BV113" s="56">
        <f t="shared" si="113"/>
        <v>-1511462.5094939955</v>
      </c>
      <c r="BX113" s="126"/>
      <c r="BY113" s="122"/>
      <c r="BZ113" s="122" t="str">
        <f t="shared" si="132"/>
        <v>1BR-16</v>
      </c>
      <c r="CA113" s="123">
        <f t="shared" si="133"/>
        <v>16</v>
      </c>
      <c r="CB113" s="124">
        <f t="shared" si="134"/>
        <v>71</v>
      </c>
      <c r="CC113" s="124">
        <f t="shared" si="134"/>
        <v>63</v>
      </c>
      <c r="CD113" s="125">
        <f t="shared" si="135"/>
        <v>26092326.415032003</v>
      </c>
      <c r="CE113" s="125">
        <f t="shared" si="136"/>
        <v>1511012000</v>
      </c>
      <c r="CF113" s="125">
        <f t="shared" si="136"/>
        <v>1703152000</v>
      </c>
      <c r="CG113" s="125">
        <f t="shared" si="136"/>
        <v>1808199000</v>
      </c>
      <c r="CH113" s="125">
        <f t="shared" si="136"/>
        <v>1919724000</v>
      </c>
      <c r="CI113" s="125">
        <f t="shared" si="137"/>
        <v>2038129000</v>
      </c>
      <c r="CV113" s="63">
        <f t="shared" si="120"/>
        <v>2446734600</v>
      </c>
      <c r="CW113" s="44">
        <f t="shared" si="121"/>
        <v>27185940</v>
      </c>
      <c r="CZ113" s="56">
        <f t="shared" si="122"/>
        <v>2174143500</v>
      </c>
      <c r="DA113" s="44">
        <f t="shared" si="123"/>
        <v>36235725</v>
      </c>
      <c r="DB113" s="49">
        <f t="shared" si="124"/>
        <v>60392875</v>
      </c>
    </row>
    <row r="114" spans="1:106">
      <c r="A114" s="3">
        <f t="shared" si="125"/>
        <v>75</v>
      </c>
      <c r="B114" s="263">
        <v>7</v>
      </c>
      <c r="C114" s="264" t="s">
        <v>152</v>
      </c>
      <c r="D114" s="299">
        <v>20</v>
      </c>
      <c r="E114" s="266"/>
      <c r="F114" s="41" t="s">
        <v>70</v>
      </c>
      <c r="G114" s="267">
        <f t="shared" si="87"/>
        <v>60</v>
      </c>
      <c r="H114" s="267">
        <f t="shared" si="88"/>
        <v>51</v>
      </c>
      <c r="I114" s="268">
        <f t="shared" si="89"/>
        <v>27506142.120000001</v>
      </c>
      <c r="J114" s="268">
        <f t="shared" si="90"/>
        <v>2</v>
      </c>
      <c r="K114" s="269">
        <f t="shared" si="91"/>
        <v>0.93</v>
      </c>
      <c r="L114" s="270">
        <f t="shared" si="130"/>
        <v>1.01</v>
      </c>
      <c r="M114" s="271">
        <f t="shared" si="92"/>
        <v>21590156.067032635</v>
      </c>
      <c r="N114" s="271">
        <f t="shared" si="93"/>
        <v>24335555.480755895</v>
      </c>
      <c r="O114" s="271">
        <f t="shared" si="94"/>
        <v>25836519.293316003</v>
      </c>
      <c r="P114" s="271">
        <f t="shared" si="95"/>
        <v>27430059.269522611</v>
      </c>
      <c r="Q114" s="272">
        <f t="shared" si="96"/>
        <v>25836519.293316003</v>
      </c>
      <c r="R114" s="271">
        <f t="shared" si="96"/>
        <v>27430059.269522611</v>
      </c>
      <c r="S114" s="271">
        <f t="shared" si="97"/>
        <v>29121885.304580249</v>
      </c>
      <c r="T114" s="271"/>
      <c r="U114" s="271">
        <f t="shared" si="98"/>
        <v>1101097959.4186645</v>
      </c>
      <c r="V114" s="271">
        <f t="shared" si="99"/>
        <v>1241113329.5185506</v>
      </c>
      <c r="W114" s="271">
        <f t="shared" si="100"/>
        <v>1317662483.9591162</v>
      </c>
      <c r="X114" s="272">
        <f t="shared" si="101"/>
        <v>1398933022.7456532</v>
      </c>
      <c r="Y114" s="272">
        <f t="shared" si="102"/>
        <v>1317662483.9591162</v>
      </c>
      <c r="Z114" s="271">
        <f t="shared" si="103"/>
        <v>1398933022.7456532</v>
      </c>
      <c r="AA114" s="271">
        <f t="shared" si="104"/>
        <v>1485216150.5335927</v>
      </c>
      <c r="AB114" s="271"/>
      <c r="AC114" s="33" t="str">
        <f t="shared" si="105"/>
        <v>BERTAHAP</v>
      </c>
      <c r="AD114" s="273">
        <f t="shared" si="106"/>
        <v>0</v>
      </c>
      <c r="AE114" s="274">
        <v>2</v>
      </c>
      <c r="AF114" s="275"/>
      <c r="AG114" s="271" t="str">
        <f t="shared" si="131"/>
        <v>KR</v>
      </c>
      <c r="AH114" s="275">
        <f t="shared" si="68"/>
        <v>1211208000</v>
      </c>
      <c r="AI114" s="275">
        <f t="shared" si="68"/>
        <v>1365225000</v>
      </c>
      <c r="AJ114" s="275">
        <f t="shared" si="68"/>
        <v>1449429000</v>
      </c>
      <c r="AK114" s="276">
        <f t="shared" si="67"/>
        <v>1538827000</v>
      </c>
      <c r="AL114" s="276">
        <f t="shared" si="67"/>
        <v>1449429000</v>
      </c>
      <c r="AM114" s="275">
        <f t="shared" si="67"/>
        <v>1538827000</v>
      </c>
      <c r="AN114" s="275">
        <f t="shared" si="67"/>
        <v>1633738000</v>
      </c>
      <c r="AO114" s="275">
        <f t="shared" si="126"/>
        <v>1633738441.900414</v>
      </c>
      <c r="AP114" s="52">
        <f t="shared" si="127"/>
        <v>1536395000</v>
      </c>
      <c r="AQ114" s="43">
        <f t="shared" si="127"/>
        <v>1631157000</v>
      </c>
      <c r="AR114" s="63">
        <f t="shared" si="107"/>
        <v>1382755500</v>
      </c>
      <c r="AS114" s="63">
        <f t="shared" si="108"/>
        <v>23045925</v>
      </c>
      <c r="AT114" s="351">
        <f t="shared" si="109"/>
        <v>28853006.25</v>
      </c>
      <c r="AU114" s="141">
        <f t="shared" si="110"/>
        <v>16311570</v>
      </c>
      <c r="AV114" s="5">
        <f t="shared" si="111"/>
        <v>23045925</v>
      </c>
      <c r="AW114" s="5">
        <f t="shared" si="112"/>
        <v>36235725</v>
      </c>
      <c r="AX114" s="280">
        <f t="shared" si="128"/>
        <v>1731762838.1594403</v>
      </c>
      <c r="AY114" s="127">
        <f t="shared" si="129"/>
        <v>1731762838.1594403</v>
      </c>
      <c r="AZ114" s="2"/>
      <c r="BA114" s="2"/>
      <c r="BV114" s="56">
        <f t="shared" si="113"/>
        <v>-1511462.5094939955</v>
      </c>
      <c r="BX114" s="126"/>
      <c r="BY114" s="122"/>
      <c r="BZ114" s="122" t="str">
        <f t="shared" si="132"/>
        <v>2BR-18</v>
      </c>
      <c r="CA114" s="123">
        <f t="shared" si="133"/>
        <v>18</v>
      </c>
      <c r="CB114" s="124">
        <f t="shared" si="134"/>
        <v>97</v>
      </c>
      <c r="CC114" s="124">
        <f t="shared" si="134"/>
        <v>85</v>
      </c>
      <c r="CD114" s="125">
        <f t="shared" si="135"/>
        <v>26092326.415032003</v>
      </c>
      <c r="CE114" s="125">
        <f t="shared" si="136"/>
        <v>2038667000</v>
      </c>
      <c r="CF114" s="125">
        <f t="shared" si="136"/>
        <v>2297903000</v>
      </c>
      <c r="CG114" s="125">
        <f t="shared" si="136"/>
        <v>2439633000</v>
      </c>
      <c r="CH114" s="125">
        <f t="shared" si="136"/>
        <v>2590104000</v>
      </c>
      <c r="CI114" s="125">
        <f t="shared" si="137"/>
        <v>2749856000</v>
      </c>
      <c r="CV114" s="63">
        <f t="shared" si="120"/>
        <v>1468041300</v>
      </c>
      <c r="CW114" s="44">
        <f t="shared" si="121"/>
        <v>16311570</v>
      </c>
      <c r="CZ114" s="56">
        <f t="shared" si="122"/>
        <v>1304486100</v>
      </c>
      <c r="DA114" s="44">
        <f t="shared" si="123"/>
        <v>21741435</v>
      </c>
      <c r="DB114" s="49">
        <f t="shared" si="124"/>
        <v>36235725</v>
      </c>
    </row>
    <row r="115" spans="1:106">
      <c r="A115" s="3">
        <f t="shared" si="125"/>
        <v>76</v>
      </c>
      <c r="B115" s="263">
        <v>8</v>
      </c>
      <c r="C115" s="264" t="s">
        <v>152</v>
      </c>
      <c r="D115" s="299">
        <v>22</v>
      </c>
      <c r="E115" s="266"/>
      <c r="F115" s="41" t="s">
        <v>89</v>
      </c>
      <c r="G115" s="267">
        <f t="shared" si="87"/>
        <v>81</v>
      </c>
      <c r="H115" s="267">
        <f t="shared" si="88"/>
        <v>70</v>
      </c>
      <c r="I115" s="268">
        <f t="shared" si="89"/>
        <v>27506142.120000001</v>
      </c>
      <c r="J115" s="268">
        <f t="shared" si="90"/>
        <v>4</v>
      </c>
      <c r="K115" s="269">
        <f t="shared" si="91"/>
        <v>0.97</v>
      </c>
      <c r="L115" s="270">
        <f t="shared" si="130"/>
        <v>1.01</v>
      </c>
      <c r="M115" s="271">
        <f t="shared" si="92"/>
        <v>22518764.930130813</v>
      </c>
      <c r="N115" s="271">
        <f t="shared" si="93"/>
        <v>25382246.039067976</v>
      </c>
      <c r="O115" s="271">
        <f t="shared" si="94"/>
        <v>26947767.434964001</v>
      </c>
      <c r="P115" s="271">
        <f t="shared" si="95"/>
        <v>28609846.764985945</v>
      </c>
      <c r="Q115" s="272">
        <f t="shared" si="96"/>
        <v>26947767.434964001</v>
      </c>
      <c r="R115" s="271">
        <f t="shared" si="96"/>
        <v>28609846.764985945</v>
      </c>
      <c r="S115" s="271">
        <f t="shared" si="97"/>
        <v>30374439.511228859</v>
      </c>
      <c r="T115" s="271"/>
      <c r="U115" s="271">
        <f t="shared" si="98"/>
        <v>1576313545.1091568</v>
      </c>
      <c r="V115" s="271">
        <f t="shared" si="99"/>
        <v>1776757222.7347584</v>
      </c>
      <c r="W115" s="271">
        <f t="shared" si="100"/>
        <v>1886343720.4474802</v>
      </c>
      <c r="X115" s="272">
        <f t="shared" si="101"/>
        <v>2002689273.5490162</v>
      </c>
      <c r="Y115" s="272">
        <f t="shared" si="102"/>
        <v>1886343720.4474802</v>
      </c>
      <c r="Z115" s="271">
        <f t="shared" si="103"/>
        <v>2002689273.5490162</v>
      </c>
      <c r="AA115" s="271">
        <f t="shared" si="104"/>
        <v>2126210765.7860203</v>
      </c>
      <c r="AB115" s="271"/>
      <c r="AC115" s="33" t="str">
        <f t="shared" si="105"/>
        <v>BERTAHAP</v>
      </c>
      <c r="AD115" s="273">
        <f t="shared" si="106"/>
        <v>0</v>
      </c>
      <c r="AE115" s="274">
        <v>2</v>
      </c>
      <c r="AF115" s="275"/>
      <c r="AG115" s="271" t="str">
        <f t="shared" si="131"/>
        <v>KR</v>
      </c>
      <c r="AH115" s="275">
        <f t="shared" si="68"/>
        <v>1733945000</v>
      </c>
      <c r="AI115" s="275">
        <f t="shared" si="68"/>
        <v>1954433000</v>
      </c>
      <c r="AJ115" s="275">
        <f t="shared" si="68"/>
        <v>2074979000</v>
      </c>
      <c r="AK115" s="276">
        <f t="shared" si="67"/>
        <v>2202959000</v>
      </c>
      <c r="AL115" s="276">
        <f t="shared" si="67"/>
        <v>2074979000</v>
      </c>
      <c r="AM115" s="275">
        <f t="shared" si="67"/>
        <v>2202959000</v>
      </c>
      <c r="AN115" s="275">
        <f t="shared" si="67"/>
        <v>2338832000</v>
      </c>
      <c r="AO115" s="275">
        <f t="shared" si="126"/>
        <v>2338832633.0578384</v>
      </c>
      <c r="AP115" s="52">
        <f t="shared" si="127"/>
        <v>2199478000</v>
      </c>
      <c r="AQ115" s="43">
        <f t="shared" si="127"/>
        <v>2335137000</v>
      </c>
      <c r="AR115" s="63">
        <f t="shared" si="107"/>
        <v>1979530200</v>
      </c>
      <c r="AS115" s="63">
        <f t="shared" si="108"/>
        <v>32992170</v>
      </c>
      <c r="AT115" s="351">
        <f t="shared" si="109"/>
        <v>41305481.25</v>
      </c>
      <c r="AU115" s="141">
        <f t="shared" si="110"/>
        <v>23351370</v>
      </c>
      <c r="AV115" s="5">
        <f t="shared" si="111"/>
        <v>32992170</v>
      </c>
      <c r="AW115" s="5">
        <f t="shared" si="112"/>
        <v>51874475</v>
      </c>
      <c r="AX115" s="280">
        <f t="shared" si="128"/>
        <v>2479162630.3360872</v>
      </c>
      <c r="AY115" s="127">
        <f t="shared" si="129"/>
        <v>2479162630.3360872</v>
      </c>
      <c r="AZ115" s="2"/>
      <c r="BA115" s="2"/>
      <c r="BV115" s="56">
        <f t="shared" si="113"/>
        <v>-400214.36784599721</v>
      </c>
      <c r="BX115" s="126"/>
      <c r="BY115" s="122"/>
      <c r="BZ115" s="122" t="str">
        <f t="shared" si="132"/>
        <v>1BR-20</v>
      </c>
      <c r="CA115" s="123">
        <f t="shared" si="133"/>
        <v>20</v>
      </c>
      <c r="CB115" s="124">
        <f t="shared" si="134"/>
        <v>60</v>
      </c>
      <c r="CC115" s="124">
        <f t="shared" si="134"/>
        <v>51</v>
      </c>
      <c r="CD115" s="125">
        <f t="shared" si="135"/>
        <v>26092326.415032003</v>
      </c>
      <c r="CE115" s="125">
        <f t="shared" si="136"/>
        <v>1223200000</v>
      </c>
      <c r="CF115" s="125">
        <f t="shared" si="136"/>
        <v>1378742000</v>
      </c>
      <c r="CG115" s="125">
        <f t="shared" si="136"/>
        <v>1463780000</v>
      </c>
      <c r="CH115" s="125">
        <f t="shared" si="136"/>
        <v>1554063000</v>
      </c>
      <c r="CI115" s="125">
        <f t="shared" si="137"/>
        <v>1649914000</v>
      </c>
      <c r="CV115" s="63">
        <f t="shared" si="120"/>
        <v>2101623300</v>
      </c>
      <c r="CW115" s="44">
        <f t="shared" si="121"/>
        <v>23351370</v>
      </c>
      <c r="CZ115" s="56">
        <f t="shared" si="122"/>
        <v>1867481100</v>
      </c>
      <c r="DA115" s="44">
        <f t="shared" si="123"/>
        <v>31124685</v>
      </c>
      <c r="DB115" s="49">
        <f t="shared" si="124"/>
        <v>51874475</v>
      </c>
    </row>
    <row r="116" spans="1:106">
      <c r="A116" s="3">
        <f t="shared" si="125"/>
        <v>77</v>
      </c>
      <c r="B116" s="263">
        <v>1</v>
      </c>
      <c r="C116" s="264" t="s">
        <v>154</v>
      </c>
      <c r="D116" s="265" t="s">
        <v>24</v>
      </c>
      <c r="E116" s="266"/>
      <c r="F116" s="41" t="s">
        <v>39</v>
      </c>
      <c r="G116" s="267">
        <f t="shared" si="87"/>
        <v>113</v>
      </c>
      <c r="H116" s="267">
        <f t="shared" si="88"/>
        <v>101</v>
      </c>
      <c r="I116" s="268">
        <f t="shared" si="89"/>
        <v>27506142.120000001</v>
      </c>
      <c r="J116" s="268">
        <f t="shared" si="90"/>
        <v>6</v>
      </c>
      <c r="K116" s="269">
        <f t="shared" si="91"/>
        <v>0.95</v>
      </c>
      <c r="L116" s="319">
        <f t="shared" ref="L116:L123" si="138">SUMIF($AN$4:$AN$22,D116,$BJ$4:$BJ$22)</f>
        <v>1.02</v>
      </c>
      <c r="M116" s="271">
        <f t="shared" si="92"/>
        <v>22272821.493617184</v>
      </c>
      <c r="N116" s="271">
        <f t="shared" si="93"/>
        <v>25105028.490208089</v>
      </c>
      <c r="O116" s="271">
        <f t="shared" si="94"/>
        <v>26653451.714279998</v>
      </c>
      <c r="P116" s="271">
        <f t="shared" si="95"/>
        <v>28297378.294652831</v>
      </c>
      <c r="Q116" s="272">
        <f t="shared" si="96"/>
        <v>26653451.714279998</v>
      </c>
      <c r="R116" s="271">
        <f t="shared" si="96"/>
        <v>28297378.294652831</v>
      </c>
      <c r="S116" s="271">
        <f t="shared" si="97"/>
        <v>30042698.669368953</v>
      </c>
      <c r="T116" s="271"/>
      <c r="U116" s="271">
        <f t="shared" si="98"/>
        <v>2249554970.8553357</v>
      </c>
      <c r="V116" s="271">
        <f t="shared" si="99"/>
        <v>2535607877.5110168</v>
      </c>
      <c r="W116" s="271">
        <f t="shared" si="100"/>
        <v>2691998623.1422796</v>
      </c>
      <c r="X116" s="272">
        <f t="shared" si="101"/>
        <v>2858035207.7599359</v>
      </c>
      <c r="Y116" s="272">
        <f t="shared" si="102"/>
        <v>2691998623.1422796</v>
      </c>
      <c r="Z116" s="271">
        <f t="shared" si="103"/>
        <v>2858035207.7599359</v>
      </c>
      <c r="AA116" s="271">
        <f t="shared" si="104"/>
        <v>3034312565.6062641</v>
      </c>
      <c r="AB116" s="271"/>
      <c r="AC116" s="33" t="str">
        <f t="shared" si="105"/>
        <v>BERTAHAP</v>
      </c>
      <c r="AD116" s="273">
        <f t="shared" si="106"/>
        <v>0</v>
      </c>
      <c r="AE116" s="274">
        <v>2</v>
      </c>
      <c r="AF116" s="275"/>
      <c r="AG116" s="271" t="str">
        <f t="shared" si="131"/>
        <v>KR</v>
      </c>
      <c r="AH116" s="275">
        <f t="shared" si="68"/>
        <v>2474511000</v>
      </c>
      <c r="AI116" s="275">
        <f t="shared" si="68"/>
        <v>2789169000</v>
      </c>
      <c r="AJ116" s="275">
        <f t="shared" si="68"/>
        <v>2961199000</v>
      </c>
      <c r="AK116" s="276">
        <f t="shared" si="67"/>
        <v>3143839000</v>
      </c>
      <c r="AL116" s="276">
        <f t="shared" si="67"/>
        <v>2961199000</v>
      </c>
      <c r="AM116" s="275">
        <f t="shared" si="67"/>
        <v>3143839000</v>
      </c>
      <c r="AN116" s="275">
        <f t="shared" si="67"/>
        <v>3337744000</v>
      </c>
      <c r="AO116" s="275">
        <f t="shared" si="126"/>
        <v>3337744028.0458789</v>
      </c>
      <c r="AP116" s="52">
        <f t="shared" si="127"/>
        <v>3138871000</v>
      </c>
      <c r="AQ116" s="43">
        <f t="shared" si="127"/>
        <v>3332470000</v>
      </c>
      <c r="AR116" s="63">
        <f t="shared" si="107"/>
        <v>2824983900</v>
      </c>
      <c r="AS116" s="63">
        <f t="shared" si="108"/>
        <v>47083065</v>
      </c>
      <c r="AT116" s="351">
        <f t="shared" si="109"/>
        <v>58946981.25</v>
      </c>
      <c r="AU116" s="141">
        <f t="shared" si="110"/>
        <v>33324700</v>
      </c>
      <c r="AV116" s="5">
        <f t="shared" si="111"/>
        <v>47083065</v>
      </c>
      <c r="AW116" s="5">
        <f t="shared" si="112"/>
        <v>74029975</v>
      </c>
      <c r="AX116" s="280">
        <f t="shared" si="128"/>
        <v>3538008729.5589514</v>
      </c>
      <c r="AY116" s="127">
        <f t="shared" si="129"/>
        <v>3538008729.5589514</v>
      </c>
      <c r="AZ116" s="2"/>
      <c r="BA116" s="2"/>
      <c r="BV116" s="56">
        <f t="shared" si="113"/>
        <v>-694530.0885300003</v>
      </c>
      <c r="BX116" s="126">
        <v>21</v>
      </c>
      <c r="BY116" s="122" t="s">
        <v>156</v>
      </c>
      <c r="BZ116" s="122" t="str">
        <f t="shared" ref="BZ116:BZ122" si="139">F206</f>
        <v>1BR-6</v>
      </c>
      <c r="CA116" s="123" t="str">
        <f t="shared" ref="CA116:CA122" si="140">D206</f>
        <v>06</v>
      </c>
      <c r="CB116" s="124">
        <f t="shared" ref="CB116:CC122" si="141">G206</f>
        <v>78</v>
      </c>
      <c r="CC116" s="124">
        <f t="shared" si="141"/>
        <v>66</v>
      </c>
      <c r="CD116" s="125">
        <f t="shared" ref="CD116:CD122" si="142">O206</f>
        <v>26092326.415032003</v>
      </c>
      <c r="CE116" s="125">
        <f t="shared" ref="CE116:CH122" si="143">AH206</f>
        <v>1582965000</v>
      </c>
      <c r="CF116" s="125">
        <f t="shared" si="143"/>
        <v>1784255000</v>
      </c>
      <c r="CG116" s="125">
        <f t="shared" si="143"/>
        <v>1894303000</v>
      </c>
      <c r="CH116" s="125">
        <f t="shared" si="143"/>
        <v>2011140000</v>
      </c>
      <c r="CI116" s="125">
        <f t="shared" ref="CI116:CI122" si="144">AN206</f>
        <v>2135183000</v>
      </c>
      <c r="CV116" s="63">
        <f t="shared" si="120"/>
        <v>2999223000</v>
      </c>
      <c r="CW116" s="44">
        <f t="shared" si="121"/>
        <v>33324700</v>
      </c>
      <c r="CZ116" s="56">
        <f t="shared" si="122"/>
        <v>2665079100</v>
      </c>
      <c r="DA116" s="44">
        <f t="shared" si="123"/>
        <v>44417985</v>
      </c>
      <c r="DB116" s="49">
        <f t="shared" si="124"/>
        <v>74029975</v>
      </c>
    </row>
    <row r="117" spans="1:106">
      <c r="A117" s="3">
        <f t="shared" si="125"/>
        <v>78</v>
      </c>
      <c r="B117" s="263">
        <v>2</v>
      </c>
      <c r="C117" s="264" t="s">
        <v>154</v>
      </c>
      <c r="D117" s="265" t="s">
        <v>35</v>
      </c>
      <c r="E117" s="266"/>
      <c r="F117" s="41" t="s">
        <v>42</v>
      </c>
      <c r="G117" s="267">
        <f t="shared" si="87"/>
        <v>78</v>
      </c>
      <c r="H117" s="267">
        <f t="shared" si="88"/>
        <v>66</v>
      </c>
      <c r="I117" s="268">
        <f t="shared" si="89"/>
        <v>27506142.120000001</v>
      </c>
      <c r="J117" s="268">
        <f t="shared" si="90"/>
        <v>2</v>
      </c>
      <c r="K117" s="269">
        <f t="shared" si="91"/>
        <v>0.93</v>
      </c>
      <c r="L117" s="319">
        <f t="shared" si="138"/>
        <v>1.02</v>
      </c>
      <c r="M117" s="271">
        <f t="shared" si="92"/>
        <v>21803919.988488406</v>
      </c>
      <c r="N117" s="271">
        <f t="shared" si="93"/>
        <v>24576501.574624766</v>
      </c>
      <c r="O117" s="271">
        <f t="shared" si="94"/>
        <v>26092326.415032003</v>
      </c>
      <c r="P117" s="271">
        <f t="shared" si="95"/>
        <v>27701644.014765408</v>
      </c>
      <c r="Q117" s="272">
        <f t="shared" si="96"/>
        <v>26092326.415032003</v>
      </c>
      <c r="R117" s="271">
        <f t="shared" si="96"/>
        <v>27701644.014765408</v>
      </c>
      <c r="S117" s="271">
        <f t="shared" si="97"/>
        <v>29410220.8026454</v>
      </c>
      <c r="T117" s="271"/>
      <c r="U117" s="271">
        <f t="shared" si="98"/>
        <v>1439058719.2402349</v>
      </c>
      <c r="V117" s="271">
        <f t="shared" si="99"/>
        <v>1622049103.9252346</v>
      </c>
      <c r="W117" s="271">
        <f t="shared" si="100"/>
        <v>1722093543.3921123</v>
      </c>
      <c r="X117" s="272">
        <f t="shared" si="101"/>
        <v>1828308504.9745169</v>
      </c>
      <c r="Y117" s="272">
        <f t="shared" si="102"/>
        <v>1722093543.3921123</v>
      </c>
      <c r="Z117" s="271">
        <f t="shared" si="103"/>
        <v>1828308504.9745169</v>
      </c>
      <c r="AA117" s="271">
        <f t="shared" si="104"/>
        <v>1941074572.9745965</v>
      </c>
      <c r="AB117" s="271"/>
      <c r="AC117" s="33" t="str">
        <f t="shared" si="105"/>
        <v>BERTAHAP</v>
      </c>
      <c r="AD117" s="273">
        <f t="shared" si="106"/>
        <v>0</v>
      </c>
      <c r="AE117" s="274">
        <v>2</v>
      </c>
      <c r="AF117" s="275"/>
      <c r="AG117" s="271" t="e">
        <f>IF(AF117&gt;#REF!,"LB","KR")</f>
        <v>#REF!</v>
      </c>
      <c r="AH117" s="275">
        <f t="shared" si="68"/>
        <v>1582965000</v>
      </c>
      <c r="AI117" s="275">
        <f t="shared" si="68"/>
        <v>1784255000</v>
      </c>
      <c r="AJ117" s="275">
        <f t="shared" si="68"/>
        <v>1894303000</v>
      </c>
      <c r="AK117" s="276">
        <f t="shared" si="67"/>
        <v>2011140000</v>
      </c>
      <c r="AL117" s="276">
        <f t="shared" si="67"/>
        <v>1894303000</v>
      </c>
      <c r="AM117" s="275">
        <f t="shared" si="67"/>
        <v>2011140000</v>
      </c>
      <c r="AN117" s="275">
        <f t="shared" si="67"/>
        <v>2135183000</v>
      </c>
      <c r="AO117" s="275">
        <f t="shared" si="126"/>
        <v>2135182661.8870077</v>
      </c>
      <c r="AP117" s="52">
        <f t="shared" si="127"/>
        <v>2007962000</v>
      </c>
      <c r="AQ117" s="43">
        <f t="shared" si="127"/>
        <v>2131809000</v>
      </c>
      <c r="AR117" s="63">
        <f t="shared" si="107"/>
        <v>1807165800</v>
      </c>
      <c r="AS117" s="63">
        <f t="shared" si="108"/>
        <v>30119430</v>
      </c>
      <c r="AT117" s="351">
        <f t="shared" si="109"/>
        <v>37708875</v>
      </c>
      <c r="AU117" s="141">
        <f t="shared" si="110"/>
        <v>21318090</v>
      </c>
      <c r="AV117" s="5">
        <f t="shared" si="111"/>
        <v>30119430</v>
      </c>
      <c r="AW117" s="5">
        <f t="shared" si="112"/>
        <v>47357575</v>
      </c>
      <c r="AX117" s="280">
        <f t="shared" si="128"/>
        <v>2263293848.6324973</v>
      </c>
      <c r="AY117" s="127">
        <f t="shared" si="129"/>
        <v>2263293848.6324973</v>
      </c>
      <c r="AZ117" s="2"/>
      <c r="BA117" s="2"/>
      <c r="BV117" s="56">
        <f t="shared" si="113"/>
        <v>-1255655.3877779953</v>
      </c>
      <c r="BX117" s="126"/>
      <c r="BY117" s="131"/>
      <c r="BZ117" s="122" t="str">
        <f t="shared" si="139"/>
        <v>1BR-8</v>
      </c>
      <c r="CA117" s="123" t="str">
        <f t="shared" si="140"/>
        <v>08</v>
      </c>
      <c r="CB117" s="124">
        <f t="shared" si="141"/>
        <v>60</v>
      </c>
      <c r="CC117" s="124">
        <f t="shared" si="141"/>
        <v>52</v>
      </c>
      <c r="CD117" s="125">
        <f t="shared" si="142"/>
        <v>26092326.415032003</v>
      </c>
      <c r="CE117" s="125">
        <f t="shared" si="143"/>
        <v>1247185000</v>
      </c>
      <c r="CF117" s="125">
        <f t="shared" si="143"/>
        <v>1405776000</v>
      </c>
      <c r="CG117" s="125">
        <f t="shared" si="143"/>
        <v>1492482000</v>
      </c>
      <c r="CH117" s="125">
        <f t="shared" si="143"/>
        <v>1584535000</v>
      </c>
      <c r="CI117" s="125">
        <f t="shared" si="144"/>
        <v>1682265000</v>
      </c>
      <c r="CJ117" s="2">
        <v>14</v>
      </c>
      <c r="CV117" s="63">
        <f t="shared" si="120"/>
        <v>1918628100</v>
      </c>
      <c r="CW117" s="44">
        <f t="shared" si="121"/>
        <v>21318090</v>
      </c>
      <c r="CZ117" s="56">
        <f t="shared" si="122"/>
        <v>1704872700</v>
      </c>
      <c r="DA117" s="44">
        <f t="shared" si="123"/>
        <v>28414545</v>
      </c>
      <c r="DB117" s="49">
        <f t="shared" si="124"/>
        <v>47357575</v>
      </c>
    </row>
    <row r="118" spans="1:106">
      <c r="A118" s="3">
        <f t="shared" si="125"/>
        <v>79</v>
      </c>
      <c r="B118" s="263">
        <v>3</v>
      </c>
      <c r="C118" s="264" t="s">
        <v>154</v>
      </c>
      <c r="D118" s="265">
        <v>10</v>
      </c>
      <c r="E118" s="266"/>
      <c r="F118" s="41" t="s">
        <v>48</v>
      </c>
      <c r="G118" s="267">
        <f t="shared" si="87"/>
        <v>74</v>
      </c>
      <c r="H118" s="267">
        <f t="shared" si="88"/>
        <v>63</v>
      </c>
      <c r="I118" s="268">
        <f t="shared" si="89"/>
        <v>27506142.120000001</v>
      </c>
      <c r="J118" s="268">
        <f t="shared" si="90"/>
        <v>2</v>
      </c>
      <c r="K118" s="269">
        <f t="shared" si="91"/>
        <v>0.93</v>
      </c>
      <c r="L118" s="319">
        <f t="shared" si="138"/>
        <v>1.02</v>
      </c>
      <c r="M118" s="271">
        <f t="shared" si="92"/>
        <v>21803919.988488406</v>
      </c>
      <c r="N118" s="271">
        <f t="shared" si="93"/>
        <v>24576501.574624766</v>
      </c>
      <c r="O118" s="271">
        <f t="shared" si="94"/>
        <v>26092326.415032003</v>
      </c>
      <c r="P118" s="271">
        <f t="shared" si="95"/>
        <v>27701644.014765408</v>
      </c>
      <c r="Q118" s="272">
        <f t="shared" si="96"/>
        <v>26092326.415032003</v>
      </c>
      <c r="R118" s="271">
        <f t="shared" si="96"/>
        <v>27701644.014765408</v>
      </c>
      <c r="S118" s="271">
        <f t="shared" si="97"/>
        <v>29410220.8026454</v>
      </c>
      <c r="T118" s="271"/>
      <c r="U118" s="271">
        <f t="shared" si="98"/>
        <v>1373646959.2747695</v>
      </c>
      <c r="V118" s="271">
        <f t="shared" si="99"/>
        <v>1548319599.2013602</v>
      </c>
      <c r="W118" s="271">
        <f t="shared" si="100"/>
        <v>1643816564.1470163</v>
      </c>
      <c r="X118" s="272">
        <f t="shared" si="101"/>
        <v>1745203572.9302206</v>
      </c>
      <c r="Y118" s="272">
        <f t="shared" si="102"/>
        <v>1643816564.1470163</v>
      </c>
      <c r="Z118" s="271">
        <f t="shared" si="103"/>
        <v>1745203572.9302206</v>
      </c>
      <c r="AA118" s="271">
        <f t="shared" si="104"/>
        <v>1852843910.5666602</v>
      </c>
      <c r="AB118" s="271"/>
      <c r="AC118" s="33" t="str">
        <f t="shared" si="105"/>
        <v>BERTAHAP</v>
      </c>
      <c r="AD118" s="273">
        <f t="shared" si="106"/>
        <v>0</v>
      </c>
      <c r="AE118" s="274">
        <v>2</v>
      </c>
      <c r="AF118" s="275"/>
      <c r="AG118" s="271" t="str">
        <f t="shared" ref="AG118:AG137" si="145">IF(AF118&gt;$BB$42,"LB","KR")</f>
        <v>KR</v>
      </c>
      <c r="AH118" s="275">
        <f t="shared" si="68"/>
        <v>1511012000</v>
      </c>
      <c r="AI118" s="275">
        <f t="shared" si="68"/>
        <v>1703152000</v>
      </c>
      <c r="AJ118" s="275">
        <f t="shared" si="68"/>
        <v>1808199000</v>
      </c>
      <c r="AK118" s="276">
        <f t="shared" si="67"/>
        <v>1919724000</v>
      </c>
      <c r="AL118" s="276">
        <f t="shared" si="67"/>
        <v>1808199000</v>
      </c>
      <c r="AM118" s="275">
        <f t="shared" si="67"/>
        <v>1919724000</v>
      </c>
      <c r="AN118" s="275">
        <f t="shared" si="67"/>
        <v>2038129000</v>
      </c>
      <c r="AO118" s="275">
        <f t="shared" si="126"/>
        <v>2038128325.4315333</v>
      </c>
      <c r="AP118" s="52">
        <f t="shared" si="127"/>
        <v>1916691000</v>
      </c>
      <c r="AQ118" s="43">
        <f t="shared" si="127"/>
        <v>2034908000</v>
      </c>
      <c r="AR118" s="63">
        <f t="shared" si="107"/>
        <v>1725021900</v>
      </c>
      <c r="AS118" s="63">
        <f t="shared" si="108"/>
        <v>28750365</v>
      </c>
      <c r="AT118" s="351">
        <f t="shared" si="109"/>
        <v>35994825</v>
      </c>
      <c r="AU118" s="141">
        <f t="shared" si="110"/>
        <v>20349080</v>
      </c>
      <c r="AV118" s="5">
        <f t="shared" si="111"/>
        <v>28750365</v>
      </c>
      <c r="AW118" s="5">
        <f t="shared" si="112"/>
        <v>45204975</v>
      </c>
      <c r="AX118" s="280">
        <f t="shared" si="128"/>
        <v>2160416228.157897</v>
      </c>
      <c r="AY118" s="127">
        <f t="shared" si="129"/>
        <v>2160416228.157897</v>
      </c>
      <c r="AZ118" s="2"/>
      <c r="BA118" s="2"/>
      <c r="BV118" s="56">
        <f t="shared" si="113"/>
        <v>-1255655.3877779953</v>
      </c>
      <c r="BX118" s="126"/>
      <c r="BY118" s="122"/>
      <c r="BZ118" s="122" t="str">
        <f t="shared" si="139"/>
        <v>1BR-10</v>
      </c>
      <c r="CA118" s="123">
        <f t="shared" si="140"/>
        <v>10</v>
      </c>
      <c r="CB118" s="124">
        <f t="shared" si="141"/>
        <v>74</v>
      </c>
      <c r="CC118" s="124">
        <f t="shared" si="141"/>
        <v>63</v>
      </c>
      <c r="CD118" s="125">
        <f t="shared" si="142"/>
        <v>26092326.415032003</v>
      </c>
      <c r="CE118" s="125">
        <f t="shared" si="143"/>
        <v>1511012000</v>
      </c>
      <c r="CF118" s="125">
        <f t="shared" si="143"/>
        <v>1703152000</v>
      </c>
      <c r="CG118" s="125">
        <f t="shared" si="143"/>
        <v>1808199000</v>
      </c>
      <c r="CH118" s="125">
        <f t="shared" si="143"/>
        <v>1919724000</v>
      </c>
      <c r="CI118" s="125">
        <f t="shared" si="144"/>
        <v>2038129000</v>
      </c>
      <c r="CV118" s="63">
        <f t="shared" si="120"/>
        <v>1831417200</v>
      </c>
      <c r="CW118" s="44">
        <f t="shared" si="121"/>
        <v>20349080</v>
      </c>
      <c r="CZ118" s="56">
        <f t="shared" si="122"/>
        <v>1627379100</v>
      </c>
      <c r="DA118" s="44">
        <f t="shared" si="123"/>
        <v>27122985</v>
      </c>
      <c r="DB118" s="49">
        <f t="shared" si="124"/>
        <v>45204975</v>
      </c>
    </row>
    <row r="119" spans="1:106">
      <c r="A119" s="3">
        <f t="shared" si="125"/>
        <v>80</v>
      </c>
      <c r="B119" s="263">
        <v>4</v>
      </c>
      <c r="C119" s="264" t="s">
        <v>154</v>
      </c>
      <c r="D119" s="299">
        <v>12</v>
      </c>
      <c r="E119" s="266"/>
      <c r="F119" s="41" t="s">
        <v>50</v>
      </c>
      <c r="G119" s="267">
        <f t="shared" si="87"/>
        <v>67</v>
      </c>
      <c r="H119" s="267">
        <f t="shared" si="88"/>
        <v>57</v>
      </c>
      <c r="I119" s="268">
        <f t="shared" si="89"/>
        <v>27506142.120000001</v>
      </c>
      <c r="J119" s="268">
        <f t="shared" si="90"/>
        <v>2</v>
      </c>
      <c r="K119" s="269">
        <f t="shared" si="91"/>
        <v>0.93</v>
      </c>
      <c r="L119" s="319">
        <f t="shared" si="138"/>
        <v>1.02</v>
      </c>
      <c r="M119" s="271">
        <f t="shared" si="92"/>
        <v>21803919.988488406</v>
      </c>
      <c r="N119" s="271">
        <f t="shared" si="93"/>
        <v>24576501.574624766</v>
      </c>
      <c r="O119" s="271">
        <f t="shared" si="94"/>
        <v>26092326.415032003</v>
      </c>
      <c r="P119" s="271">
        <f t="shared" si="95"/>
        <v>27701644.014765408</v>
      </c>
      <c r="Q119" s="272">
        <f t="shared" si="96"/>
        <v>26092326.415032003</v>
      </c>
      <c r="R119" s="271">
        <f t="shared" si="96"/>
        <v>27701644.014765408</v>
      </c>
      <c r="S119" s="271">
        <f t="shared" si="97"/>
        <v>29410220.8026454</v>
      </c>
      <c r="T119" s="271"/>
      <c r="U119" s="271">
        <f t="shared" si="98"/>
        <v>1242823439.3438392</v>
      </c>
      <c r="V119" s="271">
        <f t="shared" si="99"/>
        <v>1400860589.7536116</v>
      </c>
      <c r="W119" s="271">
        <f t="shared" si="100"/>
        <v>1487262605.6568241</v>
      </c>
      <c r="X119" s="272">
        <f t="shared" si="101"/>
        <v>1578993708.8416283</v>
      </c>
      <c r="Y119" s="272">
        <f t="shared" si="102"/>
        <v>1487262605.6568241</v>
      </c>
      <c r="Z119" s="271">
        <f t="shared" si="103"/>
        <v>1578993708.8416283</v>
      </c>
      <c r="AA119" s="271">
        <f t="shared" si="104"/>
        <v>1676382585.7507877</v>
      </c>
      <c r="AB119" s="271"/>
      <c r="AC119" s="33" t="str">
        <f t="shared" si="105"/>
        <v>BERTAHAP</v>
      </c>
      <c r="AD119" s="273">
        <f t="shared" si="106"/>
        <v>0</v>
      </c>
      <c r="AE119" s="274">
        <v>2</v>
      </c>
      <c r="AF119" s="275"/>
      <c r="AG119" s="271" t="str">
        <f t="shared" si="145"/>
        <v>KR</v>
      </c>
      <c r="AH119" s="275">
        <f t="shared" si="68"/>
        <v>1367106000</v>
      </c>
      <c r="AI119" s="275">
        <f t="shared" si="68"/>
        <v>1540947000</v>
      </c>
      <c r="AJ119" s="275">
        <f t="shared" si="68"/>
        <v>1635989000</v>
      </c>
      <c r="AK119" s="276">
        <f t="shared" si="67"/>
        <v>1736894000</v>
      </c>
      <c r="AL119" s="276">
        <f t="shared" si="67"/>
        <v>1635989000</v>
      </c>
      <c r="AM119" s="275">
        <f t="shared" si="67"/>
        <v>1736894000</v>
      </c>
      <c r="AN119" s="275">
        <f t="shared" si="67"/>
        <v>1844021000</v>
      </c>
      <c r="AO119" s="275">
        <f t="shared" si="126"/>
        <v>1844021775.8761561</v>
      </c>
      <c r="AP119" s="52">
        <f t="shared" si="127"/>
        <v>1734149000</v>
      </c>
      <c r="AQ119" s="43">
        <f t="shared" si="127"/>
        <v>1841108000</v>
      </c>
      <c r="AR119" s="63">
        <f t="shared" si="107"/>
        <v>1560734100</v>
      </c>
      <c r="AS119" s="63">
        <f t="shared" si="108"/>
        <v>26012235</v>
      </c>
      <c r="AT119" s="351">
        <f t="shared" si="109"/>
        <v>32566762.5</v>
      </c>
      <c r="AU119" s="141">
        <f t="shared" si="110"/>
        <v>18411080</v>
      </c>
      <c r="AV119" s="5">
        <f t="shared" si="111"/>
        <v>26012235</v>
      </c>
      <c r="AW119" s="5">
        <f t="shared" si="112"/>
        <v>40899725</v>
      </c>
      <c r="AX119" s="280">
        <f t="shared" si="128"/>
        <v>1954663110.5638826</v>
      </c>
      <c r="AY119" s="127">
        <f t="shared" si="129"/>
        <v>1954663110.5638826</v>
      </c>
      <c r="AZ119" s="2"/>
      <c r="BA119" s="2"/>
      <c r="BV119" s="56">
        <f t="shared" si="113"/>
        <v>-1255655.3877779953</v>
      </c>
      <c r="BX119" s="126"/>
      <c r="BY119" s="122"/>
      <c r="BZ119" s="122" t="str">
        <f t="shared" si="139"/>
        <v>1BR-12</v>
      </c>
      <c r="CA119" s="123">
        <f t="shared" si="140"/>
        <v>12</v>
      </c>
      <c r="CB119" s="124">
        <f t="shared" si="141"/>
        <v>67</v>
      </c>
      <c r="CC119" s="124">
        <f t="shared" si="141"/>
        <v>57</v>
      </c>
      <c r="CD119" s="125">
        <f t="shared" si="142"/>
        <v>26092326.415032003</v>
      </c>
      <c r="CE119" s="125">
        <f t="shared" si="143"/>
        <v>1367106000</v>
      </c>
      <c r="CF119" s="125">
        <f t="shared" si="143"/>
        <v>1540947000</v>
      </c>
      <c r="CG119" s="125">
        <f t="shared" si="143"/>
        <v>1635989000</v>
      </c>
      <c r="CH119" s="125">
        <f t="shared" si="143"/>
        <v>1736894000</v>
      </c>
      <c r="CI119" s="125">
        <f t="shared" si="144"/>
        <v>1844021000</v>
      </c>
      <c r="CV119" s="63">
        <f t="shared" si="120"/>
        <v>1656997200</v>
      </c>
      <c r="CW119" s="44">
        <f t="shared" si="121"/>
        <v>18411080</v>
      </c>
      <c r="CZ119" s="56">
        <f t="shared" si="122"/>
        <v>1472390100</v>
      </c>
      <c r="DA119" s="44">
        <f t="shared" si="123"/>
        <v>24539835</v>
      </c>
      <c r="DB119" s="49">
        <f t="shared" si="124"/>
        <v>40899725</v>
      </c>
    </row>
    <row r="120" spans="1:106">
      <c r="A120" s="3">
        <f t="shared" si="125"/>
        <v>81</v>
      </c>
      <c r="B120" s="263">
        <v>5</v>
      </c>
      <c r="C120" s="264" t="s">
        <v>154</v>
      </c>
      <c r="D120" s="265">
        <v>16</v>
      </c>
      <c r="E120" s="266"/>
      <c r="F120" s="41" t="s">
        <v>52</v>
      </c>
      <c r="G120" s="267">
        <f t="shared" si="87"/>
        <v>71</v>
      </c>
      <c r="H120" s="267">
        <f t="shared" si="88"/>
        <v>63</v>
      </c>
      <c r="I120" s="268">
        <f t="shared" si="89"/>
        <v>27506142.120000001</v>
      </c>
      <c r="J120" s="268">
        <f t="shared" si="90"/>
        <v>2</v>
      </c>
      <c r="K120" s="269">
        <f t="shared" si="91"/>
        <v>0.93</v>
      </c>
      <c r="L120" s="319">
        <f t="shared" si="138"/>
        <v>1.02</v>
      </c>
      <c r="M120" s="271">
        <f t="shared" si="92"/>
        <v>21803919.988488406</v>
      </c>
      <c r="N120" s="271">
        <f t="shared" si="93"/>
        <v>24576501.574624766</v>
      </c>
      <c r="O120" s="271">
        <f t="shared" si="94"/>
        <v>26092326.415032003</v>
      </c>
      <c r="P120" s="271">
        <f t="shared" si="95"/>
        <v>27701644.014765408</v>
      </c>
      <c r="Q120" s="272">
        <f t="shared" si="96"/>
        <v>26092326.415032003</v>
      </c>
      <c r="R120" s="271">
        <f t="shared" si="96"/>
        <v>27701644.014765408</v>
      </c>
      <c r="S120" s="271">
        <f t="shared" si="97"/>
        <v>29410220.8026454</v>
      </c>
      <c r="T120" s="271"/>
      <c r="U120" s="271">
        <f t="shared" si="98"/>
        <v>1373646959.2747695</v>
      </c>
      <c r="V120" s="271">
        <f t="shared" si="99"/>
        <v>1548319599.2013602</v>
      </c>
      <c r="W120" s="271">
        <f t="shared" si="100"/>
        <v>1643816564.1470163</v>
      </c>
      <c r="X120" s="272">
        <f t="shared" si="101"/>
        <v>1745203572.9302206</v>
      </c>
      <c r="Y120" s="272">
        <f t="shared" si="102"/>
        <v>1643816564.1470163</v>
      </c>
      <c r="Z120" s="271">
        <f t="shared" si="103"/>
        <v>1745203572.9302206</v>
      </c>
      <c r="AA120" s="271">
        <f t="shared" si="104"/>
        <v>1852843910.5666602</v>
      </c>
      <c r="AB120" s="271"/>
      <c r="AC120" s="33" t="str">
        <f t="shared" si="105"/>
        <v>BERTAHAP</v>
      </c>
      <c r="AD120" s="273">
        <f t="shared" si="106"/>
        <v>0</v>
      </c>
      <c r="AE120" s="274">
        <v>2</v>
      </c>
      <c r="AF120" s="275"/>
      <c r="AG120" s="271" t="str">
        <f t="shared" si="145"/>
        <v>KR</v>
      </c>
      <c r="AH120" s="275">
        <f t="shared" si="68"/>
        <v>1511012000</v>
      </c>
      <c r="AI120" s="275">
        <f t="shared" si="68"/>
        <v>1703152000</v>
      </c>
      <c r="AJ120" s="275">
        <f t="shared" si="68"/>
        <v>1808199000</v>
      </c>
      <c r="AK120" s="276">
        <f t="shared" si="67"/>
        <v>1919724000</v>
      </c>
      <c r="AL120" s="276">
        <f t="shared" si="67"/>
        <v>1808199000</v>
      </c>
      <c r="AM120" s="275">
        <f t="shared" si="67"/>
        <v>1919724000</v>
      </c>
      <c r="AN120" s="275">
        <f t="shared" si="67"/>
        <v>2038129000</v>
      </c>
      <c r="AO120" s="275">
        <f t="shared" si="126"/>
        <v>2038128325.4315333</v>
      </c>
      <c r="AP120" s="52">
        <f t="shared" si="127"/>
        <v>1916691000</v>
      </c>
      <c r="AQ120" s="43">
        <f t="shared" si="127"/>
        <v>2034908000</v>
      </c>
      <c r="AR120" s="63">
        <f t="shared" si="107"/>
        <v>1725021900</v>
      </c>
      <c r="AS120" s="63">
        <f t="shared" si="108"/>
        <v>28750365</v>
      </c>
      <c r="AT120" s="351">
        <f t="shared" si="109"/>
        <v>35994825</v>
      </c>
      <c r="AU120" s="141">
        <f t="shared" si="110"/>
        <v>20349080</v>
      </c>
      <c r="AV120" s="5">
        <f t="shared" si="111"/>
        <v>28750365</v>
      </c>
      <c r="AW120" s="5">
        <f t="shared" si="112"/>
        <v>45204975</v>
      </c>
      <c r="AX120" s="280">
        <f t="shared" si="128"/>
        <v>2160416228.157897</v>
      </c>
      <c r="AY120" s="127">
        <f t="shared" si="129"/>
        <v>2160416228.157897</v>
      </c>
      <c r="AZ120" s="2"/>
      <c r="BA120" s="2"/>
      <c r="BV120" s="56">
        <f t="shared" si="113"/>
        <v>-1255655.3877779953</v>
      </c>
      <c r="BX120" s="126"/>
      <c r="BY120" s="122"/>
      <c r="BZ120" s="122" t="str">
        <f t="shared" si="139"/>
        <v>1BR-16</v>
      </c>
      <c r="CA120" s="123">
        <f t="shared" si="140"/>
        <v>16</v>
      </c>
      <c r="CB120" s="124">
        <f t="shared" si="141"/>
        <v>71</v>
      </c>
      <c r="CC120" s="124">
        <f t="shared" si="141"/>
        <v>63</v>
      </c>
      <c r="CD120" s="125">
        <f t="shared" si="142"/>
        <v>26092326.415032003</v>
      </c>
      <c r="CE120" s="125">
        <f t="shared" si="143"/>
        <v>1511012000</v>
      </c>
      <c r="CF120" s="125">
        <f t="shared" si="143"/>
        <v>1703152000</v>
      </c>
      <c r="CG120" s="125">
        <f t="shared" si="143"/>
        <v>1808199000</v>
      </c>
      <c r="CH120" s="125">
        <f t="shared" si="143"/>
        <v>1919724000</v>
      </c>
      <c r="CI120" s="125">
        <f t="shared" si="144"/>
        <v>2038129000</v>
      </c>
      <c r="CV120" s="63">
        <f t="shared" si="120"/>
        <v>1831417200</v>
      </c>
      <c r="CW120" s="44">
        <f t="shared" si="121"/>
        <v>20349080</v>
      </c>
      <c r="CZ120" s="56">
        <f t="shared" si="122"/>
        <v>1627379100</v>
      </c>
      <c r="DA120" s="44">
        <f t="shared" si="123"/>
        <v>27122985</v>
      </c>
      <c r="DB120" s="49">
        <f t="shared" si="124"/>
        <v>45204975</v>
      </c>
    </row>
    <row r="121" spans="1:106">
      <c r="A121" s="3">
        <f t="shared" si="125"/>
        <v>82</v>
      </c>
      <c r="B121" s="263">
        <v>6</v>
      </c>
      <c r="C121" s="264" t="s">
        <v>154</v>
      </c>
      <c r="D121" s="299">
        <v>18</v>
      </c>
      <c r="E121" s="266"/>
      <c r="F121" s="41" t="s">
        <v>54</v>
      </c>
      <c r="G121" s="267">
        <f t="shared" si="87"/>
        <v>97</v>
      </c>
      <c r="H121" s="267">
        <f t="shared" si="88"/>
        <v>85</v>
      </c>
      <c r="I121" s="268">
        <f t="shared" si="89"/>
        <v>27506142.120000001</v>
      </c>
      <c r="J121" s="268">
        <f t="shared" si="90"/>
        <v>2</v>
      </c>
      <c r="K121" s="269">
        <f t="shared" si="91"/>
        <v>0.93</v>
      </c>
      <c r="L121" s="319">
        <f t="shared" si="138"/>
        <v>1.02</v>
      </c>
      <c r="M121" s="271">
        <f t="shared" si="92"/>
        <v>21803919.988488406</v>
      </c>
      <c r="N121" s="271">
        <f t="shared" si="93"/>
        <v>24576501.574624766</v>
      </c>
      <c r="O121" s="271">
        <f t="shared" si="94"/>
        <v>26092326.415032003</v>
      </c>
      <c r="P121" s="271">
        <f t="shared" si="95"/>
        <v>27701644.014765408</v>
      </c>
      <c r="Q121" s="272">
        <f t="shared" si="96"/>
        <v>26092326.415032003</v>
      </c>
      <c r="R121" s="271">
        <f t="shared" si="96"/>
        <v>27701644.014765408</v>
      </c>
      <c r="S121" s="271">
        <f t="shared" si="97"/>
        <v>29410220.8026454</v>
      </c>
      <c r="T121" s="271"/>
      <c r="U121" s="271">
        <f t="shared" si="98"/>
        <v>1853333199.0215144</v>
      </c>
      <c r="V121" s="271">
        <f t="shared" si="99"/>
        <v>2089002633.8431051</v>
      </c>
      <c r="W121" s="271">
        <f t="shared" si="100"/>
        <v>2217847745.2777205</v>
      </c>
      <c r="X121" s="272">
        <f t="shared" si="101"/>
        <v>2354639741.2550597</v>
      </c>
      <c r="Y121" s="272">
        <f t="shared" si="102"/>
        <v>2217847745.2777205</v>
      </c>
      <c r="Z121" s="271">
        <f t="shared" si="103"/>
        <v>2354639741.2550597</v>
      </c>
      <c r="AA121" s="271">
        <f t="shared" si="104"/>
        <v>2499868768.2248592</v>
      </c>
      <c r="AB121" s="271"/>
      <c r="AC121" s="33" t="str">
        <f t="shared" si="105"/>
        <v>BERTAHAP</v>
      </c>
      <c r="AD121" s="273">
        <f t="shared" si="106"/>
        <v>0</v>
      </c>
      <c r="AE121" s="274">
        <v>2</v>
      </c>
      <c r="AF121" s="275"/>
      <c r="AG121" s="271" t="str">
        <f t="shared" si="145"/>
        <v>KR</v>
      </c>
      <c r="AH121" s="275">
        <f t="shared" si="68"/>
        <v>2038667000</v>
      </c>
      <c r="AI121" s="275">
        <f t="shared" si="68"/>
        <v>2297903000</v>
      </c>
      <c r="AJ121" s="275">
        <f t="shared" si="68"/>
        <v>2439633000</v>
      </c>
      <c r="AK121" s="276">
        <f t="shared" si="67"/>
        <v>2590104000</v>
      </c>
      <c r="AL121" s="276">
        <f t="shared" si="67"/>
        <v>2439633000</v>
      </c>
      <c r="AM121" s="275">
        <f t="shared" si="67"/>
        <v>2590104000</v>
      </c>
      <c r="AN121" s="275">
        <f t="shared" si="67"/>
        <v>2749856000</v>
      </c>
      <c r="AO121" s="275">
        <f t="shared" si="126"/>
        <v>2749855879.3938694</v>
      </c>
      <c r="AP121" s="52">
        <f t="shared" si="127"/>
        <v>2586011000</v>
      </c>
      <c r="AQ121" s="43">
        <f t="shared" si="127"/>
        <v>2745511000</v>
      </c>
      <c r="AR121" s="63">
        <f t="shared" si="107"/>
        <v>2327409900</v>
      </c>
      <c r="AS121" s="63">
        <f t="shared" si="108"/>
        <v>38790165</v>
      </c>
      <c r="AT121" s="351">
        <f t="shared" si="109"/>
        <v>48564450</v>
      </c>
      <c r="AU121" s="141">
        <f t="shared" si="110"/>
        <v>27455110</v>
      </c>
      <c r="AV121" s="5">
        <f t="shared" si="111"/>
        <v>38790165</v>
      </c>
      <c r="AW121" s="5">
        <f t="shared" si="112"/>
        <v>60990825</v>
      </c>
      <c r="AX121" s="280">
        <f t="shared" si="128"/>
        <v>2914847511.0353961</v>
      </c>
      <c r="AY121" s="127">
        <f t="shared" si="129"/>
        <v>2914847511.0353961</v>
      </c>
      <c r="AZ121" s="2"/>
      <c r="BA121" s="2"/>
      <c r="BV121" s="56">
        <f t="shared" si="113"/>
        <v>-1255655.3877779953</v>
      </c>
      <c r="BX121" s="126"/>
      <c r="BY121" s="131"/>
      <c r="BZ121" s="122" t="str">
        <f t="shared" si="139"/>
        <v>2BR-18</v>
      </c>
      <c r="CA121" s="123">
        <f t="shared" si="140"/>
        <v>18</v>
      </c>
      <c r="CB121" s="124">
        <f t="shared" si="141"/>
        <v>97</v>
      </c>
      <c r="CC121" s="124">
        <f t="shared" si="141"/>
        <v>85</v>
      </c>
      <c r="CD121" s="125">
        <f t="shared" si="142"/>
        <v>26092326.415032003</v>
      </c>
      <c r="CE121" s="125">
        <f t="shared" si="143"/>
        <v>2038667000</v>
      </c>
      <c r="CF121" s="125">
        <f t="shared" si="143"/>
        <v>2297903000</v>
      </c>
      <c r="CG121" s="125">
        <f t="shared" si="143"/>
        <v>2439633000</v>
      </c>
      <c r="CH121" s="125">
        <f t="shared" si="143"/>
        <v>2590104000</v>
      </c>
      <c r="CI121" s="125">
        <f t="shared" si="144"/>
        <v>2749856000</v>
      </c>
      <c r="CV121" s="63">
        <f t="shared" si="120"/>
        <v>2470959900</v>
      </c>
      <c r="CW121" s="44">
        <f t="shared" si="121"/>
        <v>27455110</v>
      </c>
      <c r="CZ121" s="56">
        <f t="shared" si="122"/>
        <v>2195669700</v>
      </c>
      <c r="DA121" s="44">
        <f t="shared" si="123"/>
        <v>36594495</v>
      </c>
      <c r="DB121" s="49">
        <f t="shared" si="124"/>
        <v>60990825</v>
      </c>
    </row>
    <row r="122" spans="1:106">
      <c r="A122" s="3">
        <f t="shared" si="125"/>
        <v>83</v>
      </c>
      <c r="B122" s="263">
        <v>7</v>
      </c>
      <c r="C122" s="264" t="s">
        <v>154</v>
      </c>
      <c r="D122" s="299">
        <v>20</v>
      </c>
      <c r="E122" s="266"/>
      <c r="F122" s="41" t="s">
        <v>70</v>
      </c>
      <c r="G122" s="267">
        <f t="shared" si="87"/>
        <v>60</v>
      </c>
      <c r="H122" s="267">
        <f t="shared" si="88"/>
        <v>51</v>
      </c>
      <c r="I122" s="268">
        <f t="shared" si="89"/>
        <v>27506142.120000001</v>
      </c>
      <c r="J122" s="268">
        <f t="shared" si="90"/>
        <v>2</v>
      </c>
      <c r="K122" s="269">
        <f t="shared" si="91"/>
        <v>0.93</v>
      </c>
      <c r="L122" s="319">
        <f t="shared" si="138"/>
        <v>1.02</v>
      </c>
      <c r="M122" s="271">
        <f t="shared" si="92"/>
        <v>21803919.988488406</v>
      </c>
      <c r="N122" s="271">
        <f t="shared" si="93"/>
        <v>24576501.574624766</v>
      </c>
      <c r="O122" s="271">
        <f t="shared" si="94"/>
        <v>26092326.415032003</v>
      </c>
      <c r="P122" s="271">
        <f t="shared" si="95"/>
        <v>27701644.014765408</v>
      </c>
      <c r="Q122" s="272">
        <f t="shared" si="96"/>
        <v>26092326.415032003</v>
      </c>
      <c r="R122" s="271">
        <f t="shared" si="96"/>
        <v>27701644.014765408</v>
      </c>
      <c r="S122" s="271">
        <f t="shared" si="97"/>
        <v>29410220.8026454</v>
      </c>
      <c r="T122" s="271"/>
      <c r="U122" s="271">
        <f t="shared" si="98"/>
        <v>1111999919.4129088</v>
      </c>
      <c r="V122" s="271">
        <f t="shared" si="99"/>
        <v>1253401580.3058631</v>
      </c>
      <c r="W122" s="271">
        <f t="shared" si="100"/>
        <v>1330708647.1666322</v>
      </c>
      <c r="X122" s="272">
        <f t="shared" si="101"/>
        <v>1412783844.7530358</v>
      </c>
      <c r="Y122" s="272">
        <f t="shared" si="102"/>
        <v>1330708647.1666322</v>
      </c>
      <c r="Z122" s="271">
        <f t="shared" si="103"/>
        <v>1412783844.7530358</v>
      </c>
      <c r="AA122" s="271">
        <f t="shared" si="104"/>
        <v>1499921260.9349153</v>
      </c>
      <c r="AB122" s="271"/>
      <c r="AC122" s="33" t="str">
        <f t="shared" si="105"/>
        <v>BERTAHAP</v>
      </c>
      <c r="AD122" s="273">
        <f t="shared" si="106"/>
        <v>0</v>
      </c>
      <c r="AE122" s="274">
        <v>2</v>
      </c>
      <c r="AF122" s="275"/>
      <c r="AG122" s="271" t="str">
        <f t="shared" si="145"/>
        <v>KR</v>
      </c>
      <c r="AH122" s="275">
        <f t="shared" si="68"/>
        <v>1223200000</v>
      </c>
      <c r="AI122" s="275">
        <f t="shared" si="68"/>
        <v>1378742000</v>
      </c>
      <c r="AJ122" s="275">
        <f t="shared" si="68"/>
        <v>1463780000</v>
      </c>
      <c r="AK122" s="276">
        <f t="shared" si="67"/>
        <v>1554063000</v>
      </c>
      <c r="AL122" s="276">
        <f t="shared" si="67"/>
        <v>1463780000</v>
      </c>
      <c r="AM122" s="275">
        <f t="shared" si="67"/>
        <v>1554063000</v>
      </c>
      <c r="AN122" s="275">
        <f t="shared" si="67"/>
        <v>1649914000</v>
      </c>
      <c r="AO122" s="275">
        <f t="shared" si="126"/>
        <v>1649914164.642993</v>
      </c>
      <c r="AP122" s="52">
        <f t="shared" si="127"/>
        <v>1551607000</v>
      </c>
      <c r="AQ122" s="43">
        <f t="shared" si="127"/>
        <v>1647307000</v>
      </c>
      <c r="AR122" s="63">
        <f t="shared" si="107"/>
        <v>1396446300</v>
      </c>
      <c r="AS122" s="63">
        <f t="shared" si="108"/>
        <v>23274105</v>
      </c>
      <c r="AT122" s="351">
        <f t="shared" si="109"/>
        <v>29138681.25</v>
      </c>
      <c r="AU122" s="141">
        <f t="shared" si="110"/>
        <v>16473070</v>
      </c>
      <c r="AV122" s="5">
        <f t="shared" si="111"/>
        <v>23274105</v>
      </c>
      <c r="AW122" s="5">
        <f t="shared" si="112"/>
        <v>36594500</v>
      </c>
      <c r="AX122" s="280">
        <f t="shared" si="128"/>
        <v>1748908931.292275</v>
      </c>
      <c r="AY122" s="127">
        <f t="shared" si="129"/>
        <v>1748908931.292275</v>
      </c>
      <c r="AZ122" s="2"/>
      <c r="BA122" s="2"/>
      <c r="BV122" s="56">
        <f t="shared" si="113"/>
        <v>-1255655.3877779953</v>
      </c>
      <c r="BX122" s="126"/>
      <c r="BY122" s="131"/>
      <c r="BZ122" s="122" t="str">
        <f t="shared" si="139"/>
        <v>1BR-20</v>
      </c>
      <c r="CA122" s="123">
        <f t="shared" si="140"/>
        <v>20</v>
      </c>
      <c r="CB122" s="124">
        <f t="shared" si="141"/>
        <v>60</v>
      </c>
      <c r="CC122" s="124">
        <f t="shared" si="141"/>
        <v>51</v>
      </c>
      <c r="CD122" s="125">
        <f t="shared" si="142"/>
        <v>26092326.415032003</v>
      </c>
      <c r="CE122" s="125">
        <f t="shared" si="143"/>
        <v>1223200000</v>
      </c>
      <c r="CF122" s="125">
        <f t="shared" si="143"/>
        <v>1378742000</v>
      </c>
      <c r="CG122" s="125">
        <f t="shared" si="143"/>
        <v>1463780000</v>
      </c>
      <c r="CH122" s="125">
        <f t="shared" si="143"/>
        <v>1554063000</v>
      </c>
      <c r="CI122" s="125">
        <f t="shared" si="144"/>
        <v>1649914000</v>
      </c>
      <c r="CV122" s="63">
        <f t="shared" si="120"/>
        <v>1482576300</v>
      </c>
      <c r="CW122" s="44">
        <f t="shared" si="121"/>
        <v>16473070</v>
      </c>
      <c r="CZ122" s="56">
        <f t="shared" si="122"/>
        <v>1317402000</v>
      </c>
      <c r="DA122" s="44">
        <f t="shared" si="123"/>
        <v>21956700</v>
      </c>
      <c r="DB122" s="49">
        <f t="shared" si="124"/>
        <v>36594500</v>
      </c>
    </row>
    <row r="123" spans="1:106">
      <c r="A123" s="3">
        <f t="shared" si="125"/>
        <v>84</v>
      </c>
      <c r="B123" s="263">
        <v>8</v>
      </c>
      <c r="C123" s="264" t="s">
        <v>154</v>
      </c>
      <c r="D123" s="299">
        <v>22</v>
      </c>
      <c r="E123" s="266"/>
      <c r="F123" s="41" t="s">
        <v>89</v>
      </c>
      <c r="G123" s="267">
        <f t="shared" si="87"/>
        <v>81</v>
      </c>
      <c r="H123" s="267">
        <f t="shared" si="88"/>
        <v>70</v>
      </c>
      <c r="I123" s="268">
        <f t="shared" si="89"/>
        <v>27506142.120000001</v>
      </c>
      <c r="J123" s="268">
        <f t="shared" si="90"/>
        <v>4</v>
      </c>
      <c r="K123" s="269">
        <f t="shared" si="91"/>
        <v>0.97</v>
      </c>
      <c r="L123" s="319">
        <f t="shared" si="138"/>
        <v>1.02</v>
      </c>
      <c r="M123" s="271">
        <f t="shared" si="92"/>
        <v>22741722.99874597</v>
      </c>
      <c r="N123" s="271">
        <f t="shared" si="93"/>
        <v>25633555.40579142</v>
      </c>
      <c r="O123" s="271">
        <f t="shared" si="94"/>
        <v>27214577.013528001</v>
      </c>
      <c r="P123" s="271">
        <f t="shared" si="95"/>
        <v>28893112.574540261</v>
      </c>
      <c r="Q123" s="272">
        <f t="shared" si="96"/>
        <v>27214577.013528001</v>
      </c>
      <c r="R123" s="271">
        <f t="shared" si="96"/>
        <v>28893112.574540261</v>
      </c>
      <c r="S123" s="271">
        <f t="shared" si="97"/>
        <v>30675176.536092512</v>
      </c>
      <c r="T123" s="271"/>
      <c r="U123" s="271">
        <f t="shared" si="98"/>
        <v>1591920609.9122179</v>
      </c>
      <c r="V123" s="271">
        <f t="shared" si="99"/>
        <v>1794348878.4053993</v>
      </c>
      <c r="W123" s="271">
        <f t="shared" si="100"/>
        <v>1905020390.94696</v>
      </c>
      <c r="X123" s="272">
        <f t="shared" si="101"/>
        <v>2022517880.2178183</v>
      </c>
      <c r="Y123" s="272">
        <f t="shared" si="102"/>
        <v>1905020390.94696</v>
      </c>
      <c r="Z123" s="271">
        <f t="shared" si="103"/>
        <v>2022517880.2178183</v>
      </c>
      <c r="AA123" s="271">
        <f t="shared" si="104"/>
        <v>2147262357.5264759</v>
      </c>
      <c r="AB123" s="271"/>
      <c r="AC123" s="33" t="str">
        <f t="shared" si="105"/>
        <v>BERTAHAP</v>
      </c>
      <c r="AD123" s="273">
        <f t="shared" si="106"/>
        <v>0</v>
      </c>
      <c r="AE123" s="274">
        <v>2</v>
      </c>
      <c r="AF123" s="275"/>
      <c r="AG123" s="271" t="str">
        <f t="shared" si="145"/>
        <v>KR</v>
      </c>
      <c r="AH123" s="275">
        <f t="shared" si="68"/>
        <v>1751113000</v>
      </c>
      <c r="AI123" s="275">
        <f t="shared" si="68"/>
        <v>1973784000</v>
      </c>
      <c r="AJ123" s="275">
        <f t="shared" si="68"/>
        <v>2095523000</v>
      </c>
      <c r="AK123" s="276">
        <f t="shared" si="67"/>
        <v>2224770000</v>
      </c>
      <c r="AL123" s="276">
        <f t="shared" si="67"/>
        <v>2095523000</v>
      </c>
      <c r="AM123" s="275">
        <f t="shared" si="67"/>
        <v>2224770000</v>
      </c>
      <c r="AN123" s="275">
        <f t="shared" si="67"/>
        <v>2361989000</v>
      </c>
      <c r="AO123" s="275">
        <f t="shared" si="126"/>
        <v>2361988887.2412453</v>
      </c>
      <c r="AP123" s="52">
        <f t="shared" si="127"/>
        <v>2221255000</v>
      </c>
      <c r="AQ123" s="43">
        <f t="shared" si="127"/>
        <v>2358257000</v>
      </c>
      <c r="AR123" s="63">
        <f t="shared" si="107"/>
        <v>1999129500</v>
      </c>
      <c r="AS123" s="63">
        <f t="shared" si="108"/>
        <v>33318825</v>
      </c>
      <c r="AT123" s="351">
        <f t="shared" si="109"/>
        <v>41714437.5</v>
      </c>
      <c r="AU123" s="141">
        <f t="shared" si="110"/>
        <v>23582570</v>
      </c>
      <c r="AV123" s="5">
        <f t="shared" si="111"/>
        <v>33318825</v>
      </c>
      <c r="AW123" s="5">
        <f t="shared" si="112"/>
        <v>52388075</v>
      </c>
      <c r="AX123" s="280">
        <f t="shared" si="128"/>
        <v>2503708616.2946715</v>
      </c>
      <c r="AY123" s="127">
        <f t="shared" si="129"/>
        <v>2503708616.2946715</v>
      </c>
      <c r="AZ123" s="2"/>
      <c r="BA123" s="2"/>
      <c r="BV123" s="56">
        <f t="shared" si="113"/>
        <v>-133404.78928199783</v>
      </c>
      <c r="BX123" s="126">
        <v>22</v>
      </c>
      <c r="BY123" s="131" t="s">
        <v>157</v>
      </c>
      <c r="BZ123" s="122" t="str">
        <f>F232</f>
        <v>1BR-6</v>
      </c>
      <c r="CA123" s="123" t="str">
        <f>D232</f>
        <v>06</v>
      </c>
      <c r="CB123" s="124">
        <f>G232</f>
        <v>78</v>
      </c>
      <c r="CC123" s="124">
        <f>H232</f>
        <v>66</v>
      </c>
      <c r="CD123" s="125">
        <f>O232</f>
        <v>26092326.415032003</v>
      </c>
      <c r="CE123" s="125">
        <f t="shared" ref="CE123:CH124" si="146">AH232</f>
        <v>1582965000</v>
      </c>
      <c r="CF123" s="125">
        <f t="shared" si="146"/>
        <v>1784255000</v>
      </c>
      <c r="CG123" s="125">
        <f t="shared" si="146"/>
        <v>1894303000</v>
      </c>
      <c r="CH123" s="125">
        <f t="shared" si="146"/>
        <v>2011140000</v>
      </c>
      <c r="CI123" s="125">
        <f>AN232</f>
        <v>2135183000</v>
      </c>
      <c r="CJ123" s="2">
        <v>4</v>
      </c>
      <c r="CV123" s="63">
        <f t="shared" si="120"/>
        <v>2122431300</v>
      </c>
      <c r="CW123" s="44">
        <f t="shared" si="121"/>
        <v>23582570</v>
      </c>
      <c r="CZ123" s="56">
        <f t="shared" si="122"/>
        <v>1885970700</v>
      </c>
      <c r="DA123" s="44">
        <f t="shared" si="123"/>
        <v>31432845</v>
      </c>
      <c r="DB123" s="49">
        <f t="shared" si="124"/>
        <v>52388075</v>
      </c>
    </row>
    <row r="124" spans="1:106">
      <c r="A124" s="3">
        <f t="shared" si="125"/>
        <v>85</v>
      </c>
      <c r="B124" s="263">
        <v>1</v>
      </c>
      <c r="C124" s="264" t="s">
        <v>155</v>
      </c>
      <c r="D124" s="265" t="s">
        <v>24</v>
      </c>
      <c r="E124" s="266"/>
      <c r="F124" s="41" t="s">
        <v>39</v>
      </c>
      <c r="G124" s="267">
        <f t="shared" si="87"/>
        <v>113</v>
      </c>
      <c r="H124" s="267">
        <f t="shared" si="88"/>
        <v>101</v>
      </c>
      <c r="I124" s="268">
        <f t="shared" si="89"/>
        <v>27506142.120000001</v>
      </c>
      <c r="J124" s="268">
        <f t="shared" si="90"/>
        <v>6</v>
      </c>
      <c r="K124" s="269">
        <f t="shared" si="91"/>
        <v>0.95</v>
      </c>
      <c r="L124" s="270">
        <f t="shared" ref="L124:L141" si="147">SUMIF($AN$4:$AN$22,D124,$AV$4:$AV$22)</f>
        <v>1.01</v>
      </c>
      <c r="M124" s="271">
        <f t="shared" si="92"/>
        <v>22054460.498581722</v>
      </c>
      <c r="N124" s="271">
        <f t="shared" si="93"/>
        <v>24858900.759911936</v>
      </c>
      <c r="O124" s="271">
        <f t="shared" si="94"/>
        <v>26392143.36414</v>
      </c>
      <c r="P124" s="271">
        <f t="shared" si="95"/>
        <v>28019953.017254278</v>
      </c>
      <c r="Q124" s="272">
        <f t="shared" si="96"/>
        <v>26392143.36414</v>
      </c>
      <c r="R124" s="271">
        <f t="shared" si="96"/>
        <v>28019953.017254278</v>
      </c>
      <c r="S124" s="271">
        <f t="shared" si="97"/>
        <v>29748162.407904554</v>
      </c>
      <c r="T124" s="271"/>
      <c r="U124" s="271">
        <f t="shared" si="98"/>
        <v>2227500510.3567538</v>
      </c>
      <c r="V124" s="271">
        <f t="shared" si="99"/>
        <v>2510748976.7511053</v>
      </c>
      <c r="W124" s="271">
        <f t="shared" si="100"/>
        <v>2665606479.7781401</v>
      </c>
      <c r="X124" s="272">
        <f t="shared" si="101"/>
        <v>2830015254.742682</v>
      </c>
      <c r="Y124" s="272">
        <f t="shared" si="102"/>
        <v>2665606479.7781401</v>
      </c>
      <c r="Z124" s="271">
        <f t="shared" si="103"/>
        <v>2830015254.742682</v>
      </c>
      <c r="AA124" s="271">
        <f t="shared" si="104"/>
        <v>3004564403.19836</v>
      </c>
      <c r="AB124" s="271"/>
      <c r="AC124" s="33" t="str">
        <f t="shared" si="105"/>
        <v>BERTAHAP</v>
      </c>
      <c r="AD124" s="273">
        <f t="shared" si="106"/>
        <v>0</v>
      </c>
      <c r="AE124" s="274">
        <v>2</v>
      </c>
      <c r="AF124" s="275"/>
      <c r="AG124" s="271" t="str">
        <f t="shared" si="145"/>
        <v>KR</v>
      </c>
      <c r="AH124" s="275">
        <f t="shared" si="68"/>
        <v>2450251000</v>
      </c>
      <c r="AI124" s="275">
        <f t="shared" si="68"/>
        <v>2761824000</v>
      </c>
      <c r="AJ124" s="275">
        <f t="shared" si="68"/>
        <v>2932168000</v>
      </c>
      <c r="AK124" s="276">
        <f t="shared" si="67"/>
        <v>3113017000</v>
      </c>
      <c r="AL124" s="276">
        <f t="shared" si="67"/>
        <v>2932168000</v>
      </c>
      <c r="AM124" s="275">
        <f t="shared" si="67"/>
        <v>3113017000</v>
      </c>
      <c r="AN124" s="275">
        <f t="shared" si="67"/>
        <v>3305021000</v>
      </c>
      <c r="AO124" s="275">
        <f t="shared" si="126"/>
        <v>3305020995.3357334</v>
      </c>
      <c r="AP124" s="52">
        <f t="shared" si="127"/>
        <v>3108099000</v>
      </c>
      <c r="AQ124" s="43">
        <f t="shared" si="127"/>
        <v>3299799000</v>
      </c>
      <c r="AR124" s="63">
        <f t="shared" si="107"/>
        <v>2797289100</v>
      </c>
      <c r="AS124" s="63">
        <f t="shared" si="108"/>
        <v>46621485</v>
      </c>
      <c r="AT124" s="351">
        <f t="shared" si="109"/>
        <v>58369068.75</v>
      </c>
      <c r="AU124" s="141">
        <f t="shared" si="110"/>
        <v>32997990</v>
      </c>
      <c r="AV124" s="5">
        <f t="shared" si="111"/>
        <v>46621485</v>
      </c>
      <c r="AW124" s="5">
        <f t="shared" si="112"/>
        <v>73304200</v>
      </c>
      <c r="AX124" s="280">
        <f t="shared" si="128"/>
        <v>3503322660.9061441</v>
      </c>
      <c r="AY124" s="127">
        <f t="shared" si="129"/>
        <v>3503322660.9061441</v>
      </c>
      <c r="AZ124" s="2"/>
      <c r="BA124" s="2"/>
      <c r="BV124" s="56">
        <f t="shared" si="113"/>
        <v>-955838.4386699982</v>
      </c>
      <c r="BX124" s="126"/>
      <c r="BY124" s="122"/>
      <c r="BZ124" s="122" t="str">
        <f>F233</f>
        <v>1BR-8</v>
      </c>
      <c r="CA124" s="123" t="str">
        <f>D233</f>
        <v>08</v>
      </c>
      <c r="CB124" s="124">
        <f>G233</f>
        <v>60</v>
      </c>
      <c r="CC124" s="124">
        <f>H233</f>
        <v>52</v>
      </c>
      <c r="CD124" s="125">
        <f>O233</f>
        <v>26092326.415032003</v>
      </c>
      <c r="CE124" s="125">
        <f t="shared" si="146"/>
        <v>1247185000</v>
      </c>
      <c r="CF124" s="125">
        <f t="shared" si="146"/>
        <v>1405776000</v>
      </c>
      <c r="CG124" s="125">
        <f t="shared" si="146"/>
        <v>1492482000</v>
      </c>
      <c r="CH124" s="125">
        <f t="shared" si="146"/>
        <v>1584535000</v>
      </c>
      <c r="CI124" s="125">
        <f>AN233</f>
        <v>1682265000</v>
      </c>
      <c r="CV124" s="63">
        <f t="shared" si="120"/>
        <v>2969819100</v>
      </c>
      <c r="CW124" s="44">
        <f t="shared" si="121"/>
        <v>32997990</v>
      </c>
      <c r="CZ124" s="56">
        <f t="shared" si="122"/>
        <v>2638951200</v>
      </c>
      <c r="DA124" s="44">
        <f t="shared" si="123"/>
        <v>43982520</v>
      </c>
      <c r="DB124" s="49">
        <f t="shared" si="124"/>
        <v>73304200</v>
      </c>
    </row>
    <row r="125" spans="1:106">
      <c r="A125" s="3">
        <f t="shared" si="125"/>
        <v>86</v>
      </c>
      <c r="B125" s="263">
        <v>2</v>
      </c>
      <c r="C125" s="264" t="s">
        <v>155</v>
      </c>
      <c r="D125" s="265" t="s">
        <v>35</v>
      </c>
      <c r="E125" s="266"/>
      <c r="F125" s="41" t="s">
        <v>42</v>
      </c>
      <c r="G125" s="267">
        <f t="shared" si="87"/>
        <v>78</v>
      </c>
      <c r="H125" s="267">
        <f t="shared" si="88"/>
        <v>66</v>
      </c>
      <c r="I125" s="268">
        <f t="shared" si="89"/>
        <v>27506142.120000001</v>
      </c>
      <c r="J125" s="268">
        <f t="shared" si="90"/>
        <v>2</v>
      </c>
      <c r="K125" s="269">
        <f t="shared" si="91"/>
        <v>0.93</v>
      </c>
      <c r="L125" s="270">
        <f t="shared" si="147"/>
        <v>1.01</v>
      </c>
      <c r="M125" s="271">
        <f t="shared" si="92"/>
        <v>21590156.067032635</v>
      </c>
      <c r="N125" s="271">
        <f t="shared" si="93"/>
        <v>24335555.480755895</v>
      </c>
      <c r="O125" s="271">
        <f t="shared" si="94"/>
        <v>25836519.293316003</v>
      </c>
      <c r="P125" s="271">
        <f t="shared" si="95"/>
        <v>27430059.269522611</v>
      </c>
      <c r="Q125" s="272">
        <f t="shared" si="96"/>
        <v>25836519.293316003</v>
      </c>
      <c r="R125" s="271">
        <f t="shared" si="96"/>
        <v>27430059.269522611</v>
      </c>
      <c r="S125" s="271">
        <f t="shared" si="97"/>
        <v>29121885.304580249</v>
      </c>
      <c r="T125" s="271"/>
      <c r="U125" s="271">
        <f t="shared" si="98"/>
        <v>1424950300.4241538</v>
      </c>
      <c r="V125" s="271">
        <f t="shared" si="99"/>
        <v>1606146661.7298892</v>
      </c>
      <c r="W125" s="271">
        <f t="shared" si="100"/>
        <v>1705210273.3588562</v>
      </c>
      <c r="X125" s="272">
        <f t="shared" si="101"/>
        <v>1810383911.7884924</v>
      </c>
      <c r="Y125" s="272">
        <f t="shared" si="102"/>
        <v>1705210273.3588562</v>
      </c>
      <c r="Z125" s="271">
        <f t="shared" si="103"/>
        <v>1810383911.7884924</v>
      </c>
      <c r="AA125" s="271">
        <f t="shared" si="104"/>
        <v>1922044430.1022964</v>
      </c>
      <c r="AB125" s="271"/>
      <c r="AC125" s="33" t="str">
        <f t="shared" si="105"/>
        <v>BERTAHAP</v>
      </c>
      <c r="AD125" s="273">
        <f t="shared" si="106"/>
        <v>0</v>
      </c>
      <c r="AE125" s="274">
        <v>2</v>
      </c>
      <c r="AF125" s="275"/>
      <c r="AG125" s="271" t="str">
        <f t="shared" si="145"/>
        <v>KR</v>
      </c>
      <c r="AH125" s="275">
        <f t="shared" si="68"/>
        <v>1567446000</v>
      </c>
      <c r="AI125" s="275">
        <f t="shared" si="68"/>
        <v>1766762000</v>
      </c>
      <c r="AJ125" s="275">
        <f t="shared" si="68"/>
        <v>1875732000</v>
      </c>
      <c r="AK125" s="276">
        <f t="shared" si="67"/>
        <v>1991423000</v>
      </c>
      <c r="AL125" s="276">
        <f t="shared" si="67"/>
        <v>1875732000</v>
      </c>
      <c r="AM125" s="275">
        <f t="shared" si="67"/>
        <v>1991423000</v>
      </c>
      <c r="AN125" s="275">
        <f t="shared" si="67"/>
        <v>2114249000</v>
      </c>
      <c r="AO125" s="275">
        <f t="shared" si="126"/>
        <v>2114249560.9868088</v>
      </c>
      <c r="AP125" s="52">
        <f t="shared" si="127"/>
        <v>1988276000</v>
      </c>
      <c r="AQ125" s="43">
        <f t="shared" si="127"/>
        <v>2110909000</v>
      </c>
      <c r="AR125" s="63">
        <f t="shared" si="107"/>
        <v>1789448400</v>
      </c>
      <c r="AS125" s="63">
        <f t="shared" si="108"/>
        <v>29824140</v>
      </c>
      <c r="AT125" s="351">
        <f t="shared" si="109"/>
        <v>37339181.25</v>
      </c>
      <c r="AU125" s="141">
        <f t="shared" si="110"/>
        <v>21109090</v>
      </c>
      <c r="AV125" s="5">
        <f t="shared" si="111"/>
        <v>29824140</v>
      </c>
      <c r="AW125" s="5">
        <f t="shared" si="112"/>
        <v>46893300</v>
      </c>
      <c r="AX125" s="280">
        <f t="shared" si="128"/>
        <v>2241104786.9311819</v>
      </c>
      <c r="AY125" s="127">
        <f t="shared" si="129"/>
        <v>2241104786.9311819</v>
      </c>
      <c r="AZ125" s="2"/>
      <c r="BA125" s="2"/>
      <c r="BV125" s="56">
        <f t="shared" si="113"/>
        <v>-1511462.5094939955</v>
      </c>
      <c r="BX125" s="126"/>
      <c r="BY125" s="131"/>
      <c r="BZ125" s="122" t="str">
        <f>F236</f>
        <v>2BR-18</v>
      </c>
      <c r="CA125" s="123">
        <f>D236</f>
        <v>18</v>
      </c>
      <c r="CB125" s="124">
        <f>G236</f>
        <v>97</v>
      </c>
      <c r="CC125" s="124">
        <f>H236</f>
        <v>85</v>
      </c>
      <c r="CD125" s="125">
        <f>O236</f>
        <v>26092326.415032003</v>
      </c>
      <c r="CE125" s="125">
        <f t="shared" ref="CE125:CH126" si="148">AH236</f>
        <v>2038667000</v>
      </c>
      <c r="CF125" s="125">
        <f t="shared" si="148"/>
        <v>2297903000</v>
      </c>
      <c r="CG125" s="125">
        <f t="shared" si="148"/>
        <v>2439633000</v>
      </c>
      <c r="CH125" s="125">
        <f t="shared" si="148"/>
        <v>2590104000</v>
      </c>
      <c r="CI125" s="125">
        <f>AN236</f>
        <v>2749856000</v>
      </c>
      <c r="CV125" s="63">
        <f t="shared" si="120"/>
        <v>1899818100</v>
      </c>
      <c r="CW125" s="44">
        <f t="shared" si="121"/>
        <v>21109090</v>
      </c>
      <c r="CZ125" s="56">
        <f t="shared" si="122"/>
        <v>1688158800</v>
      </c>
      <c r="DA125" s="44">
        <f t="shared" si="123"/>
        <v>28135980</v>
      </c>
      <c r="DB125" s="49">
        <f t="shared" si="124"/>
        <v>46893300</v>
      </c>
    </row>
    <row r="126" spans="1:106">
      <c r="A126" s="3">
        <f t="shared" si="125"/>
        <v>87</v>
      </c>
      <c r="B126" s="263">
        <v>3</v>
      </c>
      <c r="C126" s="264" t="s">
        <v>155</v>
      </c>
      <c r="D126" s="265" t="s">
        <v>41</v>
      </c>
      <c r="E126" s="266"/>
      <c r="F126" s="41" t="s">
        <v>45</v>
      </c>
      <c r="G126" s="267">
        <f t="shared" si="87"/>
        <v>60</v>
      </c>
      <c r="H126" s="267">
        <f t="shared" si="88"/>
        <v>52</v>
      </c>
      <c r="I126" s="268">
        <f t="shared" si="89"/>
        <v>27506142.120000001</v>
      </c>
      <c r="J126" s="268">
        <f t="shared" si="90"/>
        <v>2</v>
      </c>
      <c r="K126" s="269">
        <f t="shared" si="91"/>
        <v>0.93</v>
      </c>
      <c r="L126" s="270">
        <f t="shared" si="147"/>
        <v>1.01</v>
      </c>
      <c r="M126" s="271">
        <f t="shared" si="92"/>
        <v>21590156.067032635</v>
      </c>
      <c r="N126" s="271">
        <f t="shared" si="93"/>
        <v>24335555.480755895</v>
      </c>
      <c r="O126" s="271">
        <f t="shared" si="94"/>
        <v>25836519.293316003</v>
      </c>
      <c r="P126" s="271">
        <f t="shared" si="95"/>
        <v>27430059.269522611</v>
      </c>
      <c r="Q126" s="272">
        <f t="shared" si="96"/>
        <v>25836519.293316003</v>
      </c>
      <c r="R126" s="271">
        <f t="shared" si="96"/>
        <v>27430059.269522611</v>
      </c>
      <c r="S126" s="271">
        <f t="shared" si="97"/>
        <v>29121885.304580249</v>
      </c>
      <c r="T126" s="271"/>
      <c r="U126" s="271">
        <f t="shared" si="98"/>
        <v>1122688115.485697</v>
      </c>
      <c r="V126" s="271">
        <f t="shared" si="99"/>
        <v>1265448884.9993067</v>
      </c>
      <c r="W126" s="271">
        <f t="shared" si="100"/>
        <v>1343499003.2524321</v>
      </c>
      <c r="X126" s="272">
        <f t="shared" si="101"/>
        <v>1426363082.0151758</v>
      </c>
      <c r="Y126" s="272">
        <f t="shared" si="102"/>
        <v>1343499003.2524321</v>
      </c>
      <c r="Z126" s="271">
        <f t="shared" si="103"/>
        <v>1426363082.0151758</v>
      </c>
      <c r="AA126" s="271">
        <f t="shared" si="104"/>
        <v>1514338035.8381729</v>
      </c>
      <c r="AB126" s="271"/>
      <c r="AC126" s="33" t="str">
        <f t="shared" si="105"/>
        <v>BERTAHAP</v>
      </c>
      <c r="AD126" s="273">
        <f t="shared" si="106"/>
        <v>0</v>
      </c>
      <c r="AE126" s="274">
        <v>2</v>
      </c>
      <c r="AF126" s="275"/>
      <c r="AG126" s="271" t="str">
        <f t="shared" si="145"/>
        <v>KR</v>
      </c>
      <c r="AH126" s="275">
        <f t="shared" si="68"/>
        <v>1234957000</v>
      </c>
      <c r="AI126" s="275">
        <f t="shared" si="68"/>
        <v>1391994000</v>
      </c>
      <c r="AJ126" s="275">
        <f t="shared" si="68"/>
        <v>1477849000</v>
      </c>
      <c r="AK126" s="276">
        <f t="shared" si="67"/>
        <v>1569000000</v>
      </c>
      <c r="AL126" s="276">
        <f t="shared" si="67"/>
        <v>1477849000</v>
      </c>
      <c r="AM126" s="275">
        <f t="shared" si="67"/>
        <v>1569000000</v>
      </c>
      <c r="AN126" s="275">
        <f t="shared" si="67"/>
        <v>1665772000</v>
      </c>
      <c r="AO126" s="275">
        <f t="shared" si="126"/>
        <v>1665772445.7276547</v>
      </c>
      <c r="AP126" s="52">
        <f t="shared" si="127"/>
        <v>1566520000</v>
      </c>
      <c r="AQ126" s="43">
        <f t="shared" si="127"/>
        <v>1663140000</v>
      </c>
      <c r="AR126" s="63">
        <f t="shared" si="107"/>
        <v>1409868000</v>
      </c>
      <c r="AS126" s="63">
        <f t="shared" si="108"/>
        <v>23497800</v>
      </c>
      <c r="AT126" s="351">
        <f t="shared" si="109"/>
        <v>29418750</v>
      </c>
      <c r="AU126" s="141">
        <f t="shared" si="110"/>
        <v>16631400</v>
      </c>
      <c r="AV126" s="5">
        <f t="shared" si="111"/>
        <v>23497800</v>
      </c>
      <c r="AW126" s="5">
        <f t="shared" si="112"/>
        <v>36946225</v>
      </c>
      <c r="AX126" s="280">
        <f t="shared" si="128"/>
        <v>1765718472.6280129</v>
      </c>
      <c r="AY126" s="127">
        <f t="shared" si="129"/>
        <v>1765718472.6280129</v>
      </c>
      <c r="AZ126" s="2"/>
      <c r="BA126" s="2"/>
      <c r="BV126" s="56">
        <f t="shared" si="113"/>
        <v>-1511462.5094939955</v>
      </c>
      <c r="BX126" s="126"/>
      <c r="BY126" s="122"/>
      <c r="BZ126" s="122" t="str">
        <f>F237</f>
        <v>1BR-20</v>
      </c>
      <c r="CA126" s="123">
        <f>D237</f>
        <v>20</v>
      </c>
      <c r="CB126" s="124">
        <f>G237</f>
        <v>60</v>
      </c>
      <c r="CC126" s="124">
        <f>H237</f>
        <v>51</v>
      </c>
      <c r="CD126" s="125">
        <f>O237</f>
        <v>26092326.415032003</v>
      </c>
      <c r="CE126" s="125">
        <f t="shared" si="148"/>
        <v>1223200000</v>
      </c>
      <c r="CF126" s="125">
        <f t="shared" si="148"/>
        <v>1378742000</v>
      </c>
      <c r="CG126" s="125">
        <f t="shared" si="148"/>
        <v>1463780000</v>
      </c>
      <c r="CH126" s="125">
        <f t="shared" si="148"/>
        <v>1554063000</v>
      </c>
      <c r="CI126" s="125">
        <f>AN237</f>
        <v>1649914000</v>
      </c>
      <c r="CV126" s="63">
        <f t="shared" si="120"/>
        <v>1496826000</v>
      </c>
      <c r="CW126" s="44">
        <f t="shared" si="121"/>
        <v>16631400</v>
      </c>
      <c r="CZ126" s="56">
        <f t="shared" si="122"/>
        <v>1330064100</v>
      </c>
      <c r="DA126" s="44">
        <f t="shared" si="123"/>
        <v>22167735</v>
      </c>
      <c r="DB126" s="49">
        <f t="shared" si="124"/>
        <v>36946225</v>
      </c>
    </row>
    <row r="127" spans="1:106">
      <c r="A127" s="3">
        <f t="shared" si="125"/>
        <v>88</v>
      </c>
      <c r="B127" s="263">
        <v>4</v>
      </c>
      <c r="C127" s="264" t="s">
        <v>155</v>
      </c>
      <c r="D127" s="265">
        <v>10</v>
      </c>
      <c r="E127" s="266"/>
      <c r="F127" s="41" t="s">
        <v>48</v>
      </c>
      <c r="G127" s="267">
        <f t="shared" si="87"/>
        <v>74</v>
      </c>
      <c r="H127" s="267">
        <f t="shared" si="88"/>
        <v>63</v>
      </c>
      <c r="I127" s="268">
        <f t="shared" si="89"/>
        <v>27506142.120000001</v>
      </c>
      <c r="J127" s="268">
        <f t="shared" si="90"/>
        <v>2</v>
      </c>
      <c r="K127" s="269">
        <f t="shared" si="91"/>
        <v>0.93</v>
      </c>
      <c r="L127" s="270">
        <f t="shared" si="147"/>
        <v>1.01</v>
      </c>
      <c r="M127" s="271">
        <f t="shared" si="92"/>
        <v>21590156.067032635</v>
      </c>
      <c r="N127" s="271">
        <f t="shared" si="93"/>
        <v>24335555.480755895</v>
      </c>
      <c r="O127" s="271">
        <f t="shared" si="94"/>
        <v>25836519.293316003</v>
      </c>
      <c r="P127" s="271">
        <f t="shared" si="95"/>
        <v>27430059.269522611</v>
      </c>
      <c r="Q127" s="272">
        <f t="shared" si="96"/>
        <v>25836519.293316003</v>
      </c>
      <c r="R127" s="271">
        <f t="shared" si="96"/>
        <v>27430059.269522611</v>
      </c>
      <c r="S127" s="271">
        <f t="shared" si="97"/>
        <v>29121885.304580249</v>
      </c>
      <c r="T127" s="271"/>
      <c r="U127" s="271">
        <f t="shared" si="98"/>
        <v>1360179832.2230561</v>
      </c>
      <c r="V127" s="271">
        <f t="shared" si="99"/>
        <v>1533139995.2876215</v>
      </c>
      <c r="W127" s="271">
        <f t="shared" si="100"/>
        <v>1627700715.4789083</v>
      </c>
      <c r="X127" s="272">
        <f t="shared" si="101"/>
        <v>1728093733.9799244</v>
      </c>
      <c r="Y127" s="272">
        <f t="shared" si="102"/>
        <v>1627700715.4789083</v>
      </c>
      <c r="Z127" s="271">
        <f t="shared" si="103"/>
        <v>1728093733.9799244</v>
      </c>
      <c r="AA127" s="271">
        <f t="shared" si="104"/>
        <v>1834678774.1885557</v>
      </c>
      <c r="AB127" s="271"/>
      <c r="AC127" s="33" t="str">
        <f t="shared" si="105"/>
        <v>BERTAHAP</v>
      </c>
      <c r="AD127" s="273">
        <f t="shared" si="106"/>
        <v>0</v>
      </c>
      <c r="AE127" s="274">
        <v>2</v>
      </c>
      <c r="AF127" s="275"/>
      <c r="AG127" s="271" t="str">
        <f t="shared" si="145"/>
        <v>KR</v>
      </c>
      <c r="AH127" s="275">
        <f t="shared" si="68"/>
        <v>1496198000</v>
      </c>
      <c r="AI127" s="275">
        <f t="shared" si="68"/>
        <v>1686454000</v>
      </c>
      <c r="AJ127" s="275">
        <f t="shared" si="68"/>
        <v>1790471000</v>
      </c>
      <c r="AK127" s="276">
        <f t="shared" si="67"/>
        <v>1900904000</v>
      </c>
      <c r="AL127" s="276">
        <f t="shared" si="67"/>
        <v>1790471000</v>
      </c>
      <c r="AM127" s="275">
        <f t="shared" si="67"/>
        <v>1900904000</v>
      </c>
      <c r="AN127" s="275">
        <f t="shared" si="67"/>
        <v>2018147000</v>
      </c>
      <c r="AO127" s="275">
        <f t="shared" si="126"/>
        <v>2018147549.5050869</v>
      </c>
      <c r="AP127" s="52">
        <f t="shared" si="127"/>
        <v>1897900000</v>
      </c>
      <c r="AQ127" s="43">
        <f t="shared" si="127"/>
        <v>2014959000</v>
      </c>
      <c r="AR127" s="63">
        <f t="shared" si="107"/>
        <v>1708110000</v>
      </c>
      <c r="AS127" s="63">
        <f t="shared" si="108"/>
        <v>28468500</v>
      </c>
      <c r="AT127" s="351">
        <f t="shared" si="109"/>
        <v>35641950</v>
      </c>
      <c r="AU127" s="141">
        <f t="shared" si="110"/>
        <v>20149590</v>
      </c>
      <c r="AV127" s="5">
        <f t="shared" si="111"/>
        <v>28468500</v>
      </c>
      <c r="AW127" s="5">
        <f t="shared" si="112"/>
        <v>44761775</v>
      </c>
      <c r="AX127" s="280">
        <f t="shared" si="128"/>
        <v>2139236821.8478711</v>
      </c>
      <c r="AY127" s="127">
        <f t="shared" si="129"/>
        <v>2139236821.8478711</v>
      </c>
      <c r="AZ127" s="2"/>
      <c r="BA127" s="2"/>
      <c r="BV127" s="56">
        <f t="shared" si="113"/>
        <v>-1511462.5094939955</v>
      </c>
      <c r="BX127" s="126">
        <v>23</v>
      </c>
      <c r="BY127" s="122" t="s">
        <v>233</v>
      </c>
      <c r="BZ127" s="122" t="str">
        <f>F109</f>
        <v>1BR-6</v>
      </c>
      <c r="CA127" s="123" t="str">
        <f>D109</f>
        <v>06</v>
      </c>
      <c r="CB127" s="124">
        <f>G109</f>
        <v>78</v>
      </c>
      <c r="CC127" s="124">
        <f>H109</f>
        <v>66</v>
      </c>
      <c r="CD127" s="125">
        <f>O109</f>
        <v>25836519.293316003</v>
      </c>
      <c r="CE127" s="125">
        <f t="shared" ref="CE127:CH128" si="149">AH109</f>
        <v>1567446000</v>
      </c>
      <c r="CF127" s="125">
        <f t="shared" si="149"/>
        <v>1766762000</v>
      </c>
      <c r="CG127" s="125">
        <f t="shared" si="149"/>
        <v>1875732000</v>
      </c>
      <c r="CH127" s="125">
        <f t="shared" si="149"/>
        <v>1991423000</v>
      </c>
      <c r="CI127" s="125">
        <f>AN109</f>
        <v>2114249000</v>
      </c>
      <c r="CJ127" s="2">
        <v>4</v>
      </c>
      <c r="CV127" s="63">
        <f t="shared" si="120"/>
        <v>1813463100</v>
      </c>
      <c r="CW127" s="44">
        <f t="shared" si="121"/>
        <v>20149590</v>
      </c>
      <c r="CZ127" s="56">
        <f t="shared" si="122"/>
        <v>1611423900</v>
      </c>
      <c r="DA127" s="44">
        <f t="shared" si="123"/>
        <v>26857065</v>
      </c>
      <c r="DB127" s="49">
        <f t="shared" si="124"/>
        <v>44761775</v>
      </c>
    </row>
    <row r="128" spans="1:106">
      <c r="A128" s="3">
        <f t="shared" si="125"/>
        <v>89</v>
      </c>
      <c r="B128" s="263">
        <v>5</v>
      </c>
      <c r="C128" s="264" t="s">
        <v>155</v>
      </c>
      <c r="D128" s="299">
        <v>12</v>
      </c>
      <c r="E128" s="266"/>
      <c r="F128" s="41" t="s">
        <v>50</v>
      </c>
      <c r="G128" s="267">
        <f t="shared" si="87"/>
        <v>67</v>
      </c>
      <c r="H128" s="267">
        <f t="shared" si="88"/>
        <v>57</v>
      </c>
      <c r="I128" s="268">
        <f t="shared" si="89"/>
        <v>27506142.120000001</v>
      </c>
      <c r="J128" s="268">
        <f t="shared" si="90"/>
        <v>2</v>
      </c>
      <c r="K128" s="269">
        <f t="shared" si="91"/>
        <v>0.93</v>
      </c>
      <c r="L128" s="270">
        <f t="shared" si="147"/>
        <v>1.01</v>
      </c>
      <c r="M128" s="271">
        <f t="shared" si="92"/>
        <v>21590156.067032635</v>
      </c>
      <c r="N128" s="271">
        <f t="shared" si="93"/>
        <v>24335555.480755895</v>
      </c>
      <c r="O128" s="271">
        <f t="shared" si="94"/>
        <v>25836519.293316003</v>
      </c>
      <c r="P128" s="271">
        <f t="shared" si="95"/>
        <v>27430059.269522611</v>
      </c>
      <c r="Q128" s="272">
        <f t="shared" si="96"/>
        <v>25836519.293316003</v>
      </c>
      <c r="R128" s="271">
        <f t="shared" si="96"/>
        <v>27430059.269522611</v>
      </c>
      <c r="S128" s="271">
        <f t="shared" si="97"/>
        <v>29121885.304580249</v>
      </c>
      <c r="T128" s="271"/>
      <c r="U128" s="271">
        <f t="shared" si="98"/>
        <v>1230638895.8208601</v>
      </c>
      <c r="V128" s="271">
        <f t="shared" si="99"/>
        <v>1387126662.4030859</v>
      </c>
      <c r="W128" s="271">
        <f t="shared" si="100"/>
        <v>1472681599.7190123</v>
      </c>
      <c r="X128" s="272">
        <f t="shared" si="101"/>
        <v>1563513378.3627889</v>
      </c>
      <c r="Y128" s="272">
        <f t="shared" si="102"/>
        <v>1472681599.7190123</v>
      </c>
      <c r="Z128" s="271">
        <f t="shared" si="103"/>
        <v>1563513378.3627889</v>
      </c>
      <c r="AA128" s="271">
        <f t="shared" si="104"/>
        <v>1659947462.3610742</v>
      </c>
      <c r="AB128" s="271"/>
      <c r="AC128" s="33" t="str">
        <f t="shared" si="105"/>
        <v>BERTAHAP</v>
      </c>
      <c r="AD128" s="273">
        <f t="shared" si="106"/>
        <v>0</v>
      </c>
      <c r="AE128" s="274">
        <v>2</v>
      </c>
      <c r="AF128" s="275"/>
      <c r="AG128" s="271" t="str">
        <f t="shared" si="145"/>
        <v>KR</v>
      </c>
      <c r="AH128" s="275">
        <f t="shared" si="68"/>
        <v>1353703000</v>
      </c>
      <c r="AI128" s="275">
        <f t="shared" si="68"/>
        <v>1525840000</v>
      </c>
      <c r="AJ128" s="275">
        <f t="shared" si="68"/>
        <v>1619950000</v>
      </c>
      <c r="AK128" s="276">
        <f t="shared" si="67"/>
        <v>1719865000</v>
      </c>
      <c r="AL128" s="276">
        <f t="shared" si="67"/>
        <v>1619950000</v>
      </c>
      <c r="AM128" s="275">
        <f t="shared" si="67"/>
        <v>1719865000</v>
      </c>
      <c r="AN128" s="275">
        <f t="shared" si="67"/>
        <v>1825943000</v>
      </c>
      <c r="AO128" s="275">
        <f t="shared" si="126"/>
        <v>1825942464.8638577</v>
      </c>
      <c r="AP128" s="52">
        <f t="shared" si="127"/>
        <v>1717147000</v>
      </c>
      <c r="AQ128" s="43">
        <f t="shared" si="127"/>
        <v>1823057000</v>
      </c>
      <c r="AR128" s="63">
        <f t="shared" si="107"/>
        <v>1545432300</v>
      </c>
      <c r="AS128" s="63">
        <f t="shared" si="108"/>
        <v>25757205</v>
      </c>
      <c r="AT128" s="351">
        <f t="shared" si="109"/>
        <v>32247468.75</v>
      </c>
      <c r="AU128" s="141">
        <f t="shared" si="110"/>
        <v>18230570</v>
      </c>
      <c r="AV128" s="5">
        <f t="shared" si="111"/>
        <v>25757205</v>
      </c>
      <c r="AW128" s="5">
        <f t="shared" si="112"/>
        <v>40498750</v>
      </c>
      <c r="AX128" s="280">
        <f t="shared" si="128"/>
        <v>1935498768.3260624</v>
      </c>
      <c r="AY128" s="127">
        <f t="shared" si="129"/>
        <v>1935498768.3260624</v>
      </c>
      <c r="AZ128" s="2"/>
      <c r="BA128" s="2"/>
      <c r="BV128" s="56">
        <f t="shared" si="113"/>
        <v>-1511462.5094939955</v>
      </c>
      <c r="BX128" s="126"/>
      <c r="BY128" s="122"/>
      <c r="BZ128" s="122" t="str">
        <f>F110</f>
        <v>1BR-10</v>
      </c>
      <c r="CA128" s="123">
        <f>D110</f>
        <v>10</v>
      </c>
      <c r="CB128" s="124">
        <f>G110</f>
        <v>74</v>
      </c>
      <c r="CC128" s="124">
        <f>H110</f>
        <v>63</v>
      </c>
      <c r="CD128" s="125">
        <f>O110</f>
        <v>25836519.293316003</v>
      </c>
      <c r="CE128" s="125">
        <f t="shared" si="149"/>
        <v>1496198000</v>
      </c>
      <c r="CF128" s="125">
        <f t="shared" si="149"/>
        <v>1686454000</v>
      </c>
      <c r="CG128" s="125">
        <f t="shared" si="149"/>
        <v>1790471000</v>
      </c>
      <c r="CH128" s="125">
        <f t="shared" si="149"/>
        <v>1900904000</v>
      </c>
      <c r="CI128" s="125">
        <f>AN110</f>
        <v>2018147000</v>
      </c>
      <c r="CV128" s="63">
        <f t="shared" si="120"/>
        <v>1640751300</v>
      </c>
      <c r="CW128" s="44">
        <f t="shared" si="121"/>
        <v>18230570</v>
      </c>
      <c r="CZ128" s="56">
        <f t="shared" si="122"/>
        <v>1457955000</v>
      </c>
      <c r="DA128" s="44">
        <f t="shared" si="123"/>
        <v>24299250</v>
      </c>
      <c r="DB128" s="49">
        <f t="shared" si="124"/>
        <v>40498750</v>
      </c>
    </row>
    <row r="129" spans="1:106">
      <c r="A129" s="3">
        <f t="shared" si="125"/>
        <v>90</v>
      </c>
      <c r="B129" s="263">
        <v>6</v>
      </c>
      <c r="C129" s="264" t="s">
        <v>155</v>
      </c>
      <c r="D129" s="265">
        <v>16</v>
      </c>
      <c r="E129" s="266"/>
      <c r="F129" s="41" t="s">
        <v>52</v>
      </c>
      <c r="G129" s="267">
        <f t="shared" si="87"/>
        <v>71</v>
      </c>
      <c r="H129" s="267">
        <f t="shared" si="88"/>
        <v>63</v>
      </c>
      <c r="I129" s="268">
        <f t="shared" si="89"/>
        <v>27506142.120000001</v>
      </c>
      <c r="J129" s="268">
        <f t="shared" si="90"/>
        <v>2</v>
      </c>
      <c r="K129" s="269">
        <f t="shared" si="91"/>
        <v>0.93</v>
      </c>
      <c r="L129" s="270">
        <f t="shared" si="147"/>
        <v>1.01</v>
      </c>
      <c r="M129" s="271">
        <f t="shared" si="92"/>
        <v>21590156.067032635</v>
      </c>
      <c r="N129" s="271">
        <f t="shared" si="93"/>
        <v>24335555.480755895</v>
      </c>
      <c r="O129" s="271">
        <f t="shared" si="94"/>
        <v>25836519.293316003</v>
      </c>
      <c r="P129" s="271">
        <f t="shared" si="95"/>
        <v>27430059.269522611</v>
      </c>
      <c r="Q129" s="272">
        <f t="shared" si="96"/>
        <v>25836519.293316003</v>
      </c>
      <c r="R129" s="271">
        <f t="shared" si="96"/>
        <v>27430059.269522611</v>
      </c>
      <c r="S129" s="271">
        <f t="shared" si="97"/>
        <v>29121885.304580249</v>
      </c>
      <c r="T129" s="271"/>
      <c r="U129" s="271">
        <f t="shared" si="98"/>
        <v>1360179832.2230561</v>
      </c>
      <c r="V129" s="271">
        <f t="shared" si="99"/>
        <v>1533139995.2876215</v>
      </c>
      <c r="W129" s="271">
        <f t="shared" si="100"/>
        <v>1627700715.4789083</v>
      </c>
      <c r="X129" s="272">
        <f t="shared" si="101"/>
        <v>1728093733.9799244</v>
      </c>
      <c r="Y129" s="272">
        <f t="shared" si="102"/>
        <v>1627700715.4789083</v>
      </c>
      <c r="Z129" s="271">
        <f t="shared" si="103"/>
        <v>1728093733.9799244</v>
      </c>
      <c r="AA129" s="271">
        <f t="shared" si="104"/>
        <v>1834678774.1885557</v>
      </c>
      <c r="AB129" s="271"/>
      <c r="AC129" s="33" t="str">
        <f t="shared" si="105"/>
        <v>BERTAHAP</v>
      </c>
      <c r="AD129" s="273">
        <f t="shared" si="106"/>
        <v>0</v>
      </c>
      <c r="AE129" s="274">
        <v>2</v>
      </c>
      <c r="AF129" s="275"/>
      <c r="AG129" s="271" t="str">
        <f t="shared" si="145"/>
        <v>KR</v>
      </c>
      <c r="AH129" s="275">
        <f t="shared" si="68"/>
        <v>1496198000</v>
      </c>
      <c r="AI129" s="275">
        <f t="shared" si="68"/>
        <v>1686454000</v>
      </c>
      <c r="AJ129" s="275">
        <f t="shared" si="68"/>
        <v>1790471000</v>
      </c>
      <c r="AK129" s="276">
        <f t="shared" si="67"/>
        <v>1900904000</v>
      </c>
      <c r="AL129" s="276">
        <f t="shared" si="67"/>
        <v>1790471000</v>
      </c>
      <c r="AM129" s="275">
        <f t="shared" si="67"/>
        <v>1900904000</v>
      </c>
      <c r="AN129" s="275">
        <f t="shared" si="67"/>
        <v>2018147000</v>
      </c>
      <c r="AO129" s="275">
        <f t="shared" si="126"/>
        <v>2018147549.5050869</v>
      </c>
      <c r="AP129" s="52">
        <f t="shared" si="127"/>
        <v>1897900000</v>
      </c>
      <c r="AQ129" s="43">
        <f t="shared" si="127"/>
        <v>2014959000</v>
      </c>
      <c r="AR129" s="63">
        <f t="shared" si="107"/>
        <v>1708110000</v>
      </c>
      <c r="AS129" s="63">
        <f t="shared" si="108"/>
        <v>28468500</v>
      </c>
      <c r="AT129" s="351">
        <f t="shared" si="109"/>
        <v>35641950</v>
      </c>
      <c r="AU129" s="141">
        <f t="shared" si="110"/>
        <v>20149590</v>
      </c>
      <c r="AV129" s="5">
        <f t="shared" si="111"/>
        <v>28468500</v>
      </c>
      <c r="AW129" s="5">
        <f t="shared" si="112"/>
        <v>44761775</v>
      </c>
      <c r="AX129" s="280">
        <f t="shared" si="128"/>
        <v>2139236821.8478711</v>
      </c>
      <c r="AY129" s="127">
        <f t="shared" si="129"/>
        <v>2139236821.8478711</v>
      </c>
      <c r="AZ129" s="2"/>
      <c r="BA129" s="2"/>
      <c r="BV129" s="56">
        <f t="shared" si="113"/>
        <v>-1511462.5094939955</v>
      </c>
      <c r="BX129" s="126">
        <v>24</v>
      </c>
      <c r="BY129" s="122" t="s">
        <v>234</v>
      </c>
      <c r="BZ129" s="122" t="str">
        <f>F155</f>
        <v>2BR-18</v>
      </c>
      <c r="CA129" s="123">
        <f>D155</f>
        <v>18</v>
      </c>
      <c r="CB129" s="124">
        <f>G155</f>
        <v>97</v>
      </c>
      <c r="CC129" s="124">
        <f>H155</f>
        <v>85</v>
      </c>
      <c r="CD129" s="125">
        <f>O155</f>
        <v>25836519.293316003</v>
      </c>
      <c r="CE129" s="125">
        <f>AH155</f>
        <v>2018680000</v>
      </c>
      <c r="CF129" s="125">
        <f>AI155</f>
        <v>2275375000</v>
      </c>
      <c r="CG129" s="125">
        <f>AJ155</f>
        <v>2415715000</v>
      </c>
      <c r="CH129" s="125">
        <f>AK155</f>
        <v>2564711000</v>
      </c>
      <c r="CI129" s="125">
        <f>AN155</f>
        <v>2722897000</v>
      </c>
      <c r="CJ129" s="2">
        <v>2</v>
      </c>
      <c r="CV129" s="63">
        <f t="shared" si="120"/>
        <v>1813463100</v>
      </c>
      <c r="CW129" s="44">
        <f t="shared" si="121"/>
        <v>20149590</v>
      </c>
      <c r="CZ129" s="56">
        <f t="shared" si="122"/>
        <v>1611423900</v>
      </c>
      <c r="DA129" s="44">
        <f t="shared" si="123"/>
        <v>26857065</v>
      </c>
      <c r="DB129" s="49">
        <f t="shared" si="124"/>
        <v>44761775</v>
      </c>
    </row>
    <row r="130" spans="1:106">
      <c r="A130" s="3">
        <f t="shared" si="125"/>
        <v>91</v>
      </c>
      <c r="B130" s="263">
        <v>7</v>
      </c>
      <c r="C130" s="264" t="s">
        <v>155</v>
      </c>
      <c r="D130" s="299">
        <v>18</v>
      </c>
      <c r="E130" s="266"/>
      <c r="F130" s="41" t="s">
        <v>54</v>
      </c>
      <c r="G130" s="267">
        <f t="shared" si="87"/>
        <v>97</v>
      </c>
      <c r="H130" s="267">
        <f t="shared" si="88"/>
        <v>85</v>
      </c>
      <c r="I130" s="268">
        <f t="shared" si="89"/>
        <v>27506142.120000001</v>
      </c>
      <c r="J130" s="268">
        <f t="shared" si="90"/>
        <v>2</v>
      </c>
      <c r="K130" s="269">
        <f t="shared" si="91"/>
        <v>0.93</v>
      </c>
      <c r="L130" s="270">
        <f t="shared" si="147"/>
        <v>1.01</v>
      </c>
      <c r="M130" s="271">
        <f t="shared" si="92"/>
        <v>21590156.067032635</v>
      </c>
      <c r="N130" s="271">
        <f t="shared" si="93"/>
        <v>24335555.480755895</v>
      </c>
      <c r="O130" s="271">
        <f t="shared" si="94"/>
        <v>25836519.293316003</v>
      </c>
      <c r="P130" s="271">
        <f t="shared" si="95"/>
        <v>27430059.269522611</v>
      </c>
      <c r="Q130" s="272">
        <f t="shared" si="96"/>
        <v>25836519.293316003</v>
      </c>
      <c r="R130" s="271">
        <f t="shared" si="96"/>
        <v>27430059.269522611</v>
      </c>
      <c r="S130" s="271">
        <f t="shared" si="97"/>
        <v>29121885.304580249</v>
      </c>
      <c r="T130" s="271"/>
      <c r="U130" s="271">
        <f t="shared" si="98"/>
        <v>1835163265.6977739</v>
      </c>
      <c r="V130" s="271">
        <f t="shared" si="99"/>
        <v>2068522215.8642511</v>
      </c>
      <c r="W130" s="271">
        <f t="shared" si="100"/>
        <v>2196104139.9318604</v>
      </c>
      <c r="X130" s="272">
        <f t="shared" si="101"/>
        <v>2331555037.9094219</v>
      </c>
      <c r="Y130" s="272">
        <f t="shared" si="102"/>
        <v>2196104139.9318604</v>
      </c>
      <c r="Z130" s="271">
        <f t="shared" si="103"/>
        <v>2331555037.9094219</v>
      </c>
      <c r="AA130" s="271">
        <f t="shared" si="104"/>
        <v>2475360250.8893213</v>
      </c>
      <c r="AB130" s="271"/>
      <c r="AC130" s="33" t="str">
        <f t="shared" si="105"/>
        <v>BERTAHAP</v>
      </c>
      <c r="AD130" s="273">
        <f t="shared" si="106"/>
        <v>0</v>
      </c>
      <c r="AE130" s="274">
        <v>2</v>
      </c>
      <c r="AF130" s="275"/>
      <c r="AG130" s="271" t="str">
        <f t="shared" si="145"/>
        <v>KR</v>
      </c>
      <c r="AH130" s="275">
        <f t="shared" si="68"/>
        <v>2018680000</v>
      </c>
      <c r="AI130" s="275">
        <f t="shared" si="68"/>
        <v>2275375000</v>
      </c>
      <c r="AJ130" s="275">
        <f t="shared" si="68"/>
        <v>2415715000</v>
      </c>
      <c r="AK130" s="276">
        <f t="shared" si="67"/>
        <v>2564711000</v>
      </c>
      <c r="AL130" s="276">
        <f t="shared" si="67"/>
        <v>2415715000</v>
      </c>
      <c r="AM130" s="275">
        <f t="shared" si="67"/>
        <v>2564711000</v>
      </c>
      <c r="AN130" s="275">
        <f t="shared" si="67"/>
        <v>2722897000</v>
      </c>
      <c r="AO130" s="275">
        <f t="shared" si="126"/>
        <v>2722896695.3821664</v>
      </c>
      <c r="AP130" s="52">
        <f t="shared" si="127"/>
        <v>2560658000</v>
      </c>
      <c r="AQ130" s="43">
        <f t="shared" si="127"/>
        <v>2718594000</v>
      </c>
      <c r="AR130" s="63">
        <f t="shared" si="107"/>
        <v>2304592200</v>
      </c>
      <c r="AS130" s="63">
        <f t="shared" si="108"/>
        <v>38409870</v>
      </c>
      <c r="AT130" s="351">
        <f t="shared" si="109"/>
        <v>48088331.25</v>
      </c>
      <c r="AU130" s="141">
        <f t="shared" si="110"/>
        <v>27185940</v>
      </c>
      <c r="AV130" s="5">
        <f t="shared" si="111"/>
        <v>38409870</v>
      </c>
      <c r="AW130" s="5">
        <f t="shared" si="112"/>
        <v>60392875</v>
      </c>
      <c r="AX130" s="280">
        <f t="shared" si="128"/>
        <v>2886270335.254807</v>
      </c>
      <c r="AY130" s="127">
        <f t="shared" si="129"/>
        <v>2886270335.254807</v>
      </c>
      <c r="AZ130" s="2"/>
      <c r="BA130" s="2"/>
      <c r="BV130" s="56">
        <f t="shared" si="113"/>
        <v>-1511462.5094939955</v>
      </c>
      <c r="BX130" s="126">
        <v>25</v>
      </c>
      <c r="BY130" s="122" t="s">
        <v>235</v>
      </c>
      <c r="BZ130" s="122" t="str">
        <f t="shared" ref="BZ130:BZ135" si="150">F182</f>
        <v>1BR-8</v>
      </c>
      <c r="CA130" s="123" t="str">
        <f t="shared" ref="CA130:CA135" si="151">D182</f>
        <v>08</v>
      </c>
      <c r="CB130" s="124">
        <f t="shared" ref="CB130:CC135" si="152">G182</f>
        <v>60</v>
      </c>
      <c r="CC130" s="124">
        <f t="shared" si="152"/>
        <v>52</v>
      </c>
      <c r="CD130" s="125">
        <f t="shared" ref="CD130:CD135" si="153">O182</f>
        <v>26348133.536748003</v>
      </c>
      <c r="CE130" s="125">
        <f t="shared" ref="CE130:CH135" si="154">AH182</f>
        <v>1259412000</v>
      </c>
      <c r="CF130" s="125">
        <f t="shared" si="154"/>
        <v>1419559000</v>
      </c>
      <c r="CG130" s="125">
        <f t="shared" si="154"/>
        <v>1507114000</v>
      </c>
      <c r="CH130" s="125">
        <f t="shared" si="154"/>
        <v>1600069000</v>
      </c>
      <c r="CI130" s="125">
        <f t="shared" ref="CI130:CI135" si="155">AN182</f>
        <v>1698758000</v>
      </c>
      <c r="CJ130" s="2">
        <v>12</v>
      </c>
      <c r="CV130" s="63">
        <f t="shared" si="120"/>
        <v>2446734600</v>
      </c>
      <c r="CW130" s="44">
        <f t="shared" si="121"/>
        <v>27185940</v>
      </c>
      <c r="CZ130" s="56">
        <f t="shared" si="122"/>
        <v>2174143500</v>
      </c>
      <c r="DA130" s="44">
        <f t="shared" si="123"/>
        <v>36235725</v>
      </c>
      <c r="DB130" s="49">
        <f t="shared" si="124"/>
        <v>60392875</v>
      </c>
    </row>
    <row r="131" spans="1:106">
      <c r="A131" s="3">
        <f t="shared" si="125"/>
        <v>92</v>
      </c>
      <c r="B131" s="263">
        <v>8</v>
      </c>
      <c r="C131" s="264" t="s">
        <v>155</v>
      </c>
      <c r="D131" s="299">
        <v>20</v>
      </c>
      <c r="E131" s="266"/>
      <c r="F131" s="41" t="s">
        <v>70</v>
      </c>
      <c r="G131" s="267">
        <f t="shared" si="87"/>
        <v>60</v>
      </c>
      <c r="H131" s="267">
        <f t="shared" si="88"/>
        <v>51</v>
      </c>
      <c r="I131" s="268">
        <f t="shared" si="89"/>
        <v>27506142.120000001</v>
      </c>
      <c r="J131" s="268">
        <f t="shared" si="90"/>
        <v>2</v>
      </c>
      <c r="K131" s="269">
        <f t="shared" si="91"/>
        <v>0.93</v>
      </c>
      <c r="L131" s="270">
        <f t="shared" si="147"/>
        <v>1.01</v>
      </c>
      <c r="M131" s="271">
        <f t="shared" si="92"/>
        <v>21590156.067032635</v>
      </c>
      <c r="N131" s="271">
        <f t="shared" si="93"/>
        <v>24335555.480755895</v>
      </c>
      <c r="O131" s="271">
        <f t="shared" si="94"/>
        <v>25836519.293316003</v>
      </c>
      <c r="P131" s="271">
        <f t="shared" si="95"/>
        <v>27430059.269522611</v>
      </c>
      <c r="Q131" s="272">
        <f t="shared" si="96"/>
        <v>25836519.293316003</v>
      </c>
      <c r="R131" s="271">
        <f t="shared" si="96"/>
        <v>27430059.269522611</v>
      </c>
      <c r="S131" s="271">
        <f t="shared" si="97"/>
        <v>29121885.304580249</v>
      </c>
      <c r="T131" s="271"/>
      <c r="U131" s="271">
        <f t="shared" si="98"/>
        <v>1101097959.4186645</v>
      </c>
      <c r="V131" s="271">
        <f t="shared" si="99"/>
        <v>1241113329.5185506</v>
      </c>
      <c r="W131" s="271">
        <f t="shared" si="100"/>
        <v>1317662483.9591162</v>
      </c>
      <c r="X131" s="272">
        <f t="shared" si="101"/>
        <v>1398933022.7456532</v>
      </c>
      <c r="Y131" s="272">
        <f t="shared" si="102"/>
        <v>1317662483.9591162</v>
      </c>
      <c r="Z131" s="271">
        <f t="shared" si="103"/>
        <v>1398933022.7456532</v>
      </c>
      <c r="AA131" s="271">
        <f t="shared" si="104"/>
        <v>1485216150.5335927</v>
      </c>
      <c r="AB131" s="271"/>
      <c r="AC131" s="33" t="str">
        <f t="shared" si="105"/>
        <v>BERTAHAP</v>
      </c>
      <c r="AD131" s="273">
        <f t="shared" si="106"/>
        <v>0</v>
      </c>
      <c r="AE131" s="274">
        <v>2</v>
      </c>
      <c r="AF131" s="275"/>
      <c r="AG131" s="271" t="str">
        <f t="shared" si="145"/>
        <v>KR</v>
      </c>
      <c r="AH131" s="275">
        <f t="shared" si="68"/>
        <v>1211208000</v>
      </c>
      <c r="AI131" s="275">
        <f t="shared" si="68"/>
        <v>1365225000</v>
      </c>
      <c r="AJ131" s="275">
        <f t="shared" si="68"/>
        <v>1449429000</v>
      </c>
      <c r="AK131" s="276">
        <f t="shared" si="67"/>
        <v>1538827000</v>
      </c>
      <c r="AL131" s="276">
        <f t="shared" si="67"/>
        <v>1449429000</v>
      </c>
      <c r="AM131" s="275">
        <f t="shared" si="67"/>
        <v>1538827000</v>
      </c>
      <c r="AN131" s="275">
        <f t="shared" si="67"/>
        <v>1633738000</v>
      </c>
      <c r="AO131" s="275">
        <f t="shared" si="126"/>
        <v>1633738441.900414</v>
      </c>
      <c r="AP131" s="52">
        <f t="shared" si="127"/>
        <v>1536395000</v>
      </c>
      <c r="AQ131" s="43">
        <f t="shared" si="127"/>
        <v>1631157000</v>
      </c>
      <c r="AR131" s="63">
        <f t="shared" si="107"/>
        <v>1382755500</v>
      </c>
      <c r="AS131" s="63">
        <f t="shared" si="108"/>
        <v>23045925</v>
      </c>
      <c r="AT131" s="351">
        <f t="shared" si="109"/>
        <v>28853006.25</v>
      </c>
      <c r="AU131" s="141">
        <f t="shared" si="110"/>
        <v>16311570</v>
      </c>
      <c r="AV131" s="5">
        <f t="shared" si="111"/>
        <v>23045925</v>
      </c>
      <c r="AW131" s="5">
        <f t="shared" si="112"/>
        <v>36235725</v>
      </c>
      <c r="AX131" s="280">
        <f t="shared" si="128"/>
        <v>1731762838.1594403</v>
      </c>
      <c r="AY131" s="127">
        <f t="shared" si="129"/>
        <v>1731762838.1594403</v>
      </c>
      <c r="AZ131" s="2"/>
      <c r="BA131" s="2"/>
      <c r="BV131" s="56">
        <f t="shared" si="113"/>
        <v>-1511462.5094939955</v>
      </c>
      <c r="BX131" s="126"/>
      <c r="BY131" s="122"/>
      <c r="BZ131" s="122" t="str">
        <f t="shared" si="150"/>
        <v>1BR-10</v>
      </c>
      <c r="CA131" s="123">
        <f t="shared" si="151"/>
        <v>10</v>
      </c>
      <c r="CB131" s="124">
        <f t="shared" si="152"/>
        <v>74</v>
      </c>
      <c r="CC131" s="124">
        <f t="shared" si="152"/>
        <v>63</v>
      </c>
      <c r="CD131" s="125">
        <f t="shared" si="153"/>
        <v>26348133.536748003</v>
      </c>
      <c r="CE131" s="125">
        <f t="shared" si="154"/>
        <v>1525826000</v>
      </c>
      <c r="CF131" s="125">
        <f t="shared" si="154"/>
        <v>1719850000</v>
      </c>
      <c r="CG131" s="125">
        <f t="shared" si="154"/>
        <v>1825926000</v>
      </c>
      <c r="CH131" s="125">
        <f t="shared" si="154"/>
        <v>1938545000</v>
      </c>
      <c r="CI131" s="125">
        <f t="shared" si="155"/>
        <v>2058110000</v>
      </c>
      <c r="CV131" s="63">
        <f t="shared" si="120"/>
        <v>1468041300</v>
      </c>
      <c r="CW131" s="44">
        <f t="shared" si="121"/>
        <v>16311570</v>
      </c>
      <c r="CZ131" s="56">
        <f t="shared" si="122"/>
        <v>1304486100</v>
      </c>
      <c r="DA131" s="44">
        <f t="shared" si="123"/>
        <v>21741435</v>
      </c>
      <c r="DB131" s="49">
        <f t="shared" si="124"/>
        <v>36235725</v>
      </c>
    </row>
    <row r="132" spans="1:106">
      <c r="A132" s="3">
        <f t="shared" si="125"/>
        <v>93</v>
      </c>
      <c r="B132" s="263">
        <v>9</v>
      </c>
      <c r="C132" s="264" t="s">
        <v>155</v>
      </c>
      <c r="D132" s="299">
        <v>22</v>
      </c>
      <c r="E132" s="266"/>
      <c r="F132" s="41" t="s">
        <v>89</v>
      </c>
      <c r="G132" s="267">
        <f t="shared" si="87"/>
        <v>81</v>
      </c>
      <c r="H132" s="267">
        <f t="shared" si="88"/>
        <v>70</v>
      </c>
      <c r="I132" s="268">
        <f t="shared" si="89"/>
        <v>27506142.120000001</v>
      </c>
      <c r="J132" s="268">
        <f t="shared" si="90"/>
        <v>4</v>
      </c>
      <c r="K132" s="269">
        <f t="shared" si="91"/>
        <v>0.97</v>
      </c>
      <c r="L132" s="270">
        <f t="shared" si="147"/>
        <v>1.01</v>
      </c>
      <c r="M132" s="271">
        <f t="shared" si="92"/>
        <v>22518764.930130813</v>
      </c>
      <c r="N132" s="271">
        <f t="shared" si="93"/>
        <v>25382246.039067976</v>
      </c>
      <c r="O132" s="271">
        <f t="shared" si="94"/>
        <v>26947767.434964001</v>
      </c>
      <c r="P132" s="271">
        <f t="shared" si="95"/>
        <v>28609846.764985945</v>
      </c>
      <c r="Q132" s="272">
        <f t="shared" si="96"/>
        <v>26947767.434964001</v>
      </c>
      <c r="R132" s="271">
        <f t="shared" si="96"/>
        <v>28609846.764985945</v>
      </c>
      <c r="S132" s="271">
        <f t="shared" si="97"/>
        <v>30374439.511228859</v>
      </c>
      <c r="T132" s="271"/>
      <c r="U132" s="271">
        <f t="shared" si="98"/>
        <v>1576313545.1091568</v>
      </c>
      <c r="V132" s="271">
        <f t="shared" si="99"/>
        <v>1776757222.7347584</v>
      </c>
      <c r="W132" s="271">
        <f t="shared" si="100"/>
        <v>1886343720.4474802</v>
      </c>
      <c r="X132" s="272">
        <f t="shared" si="101"/>
        <v>2002689273.5490162</v>
      </c>
      <c r="Y132" s="272">
        <f t="shared" si="102"/>
        <v>1886343720.4474802</v>
      </c>
      <c r="Z132" s="271">
        <f t="shared" si="103"/>
        <v>2002689273.5490162</v>
      </c>
      <c r="AA132" s="271">
        <f t="shared" si="104"/>
        <v>2126210765.7860203</v>
      </c>
      <c r="AB132" s="271"/>
      <c r="AC132" s="33" t="str">
        <f t="shared" si="105"/>
        <v>BERTAHAP</v>
      </c>
      <c r="AD132" s="273">
        <f t="shared" si="106"/>
        <v>0</v>
      </c>
      <c r="AE132" s="274">
        <v>2</v>
      </c>
      <c r="AF132" s="275"/>
      <c r="AG132" s="271" t="str">
        <f t="shared" si="145"/>
        <v>KR</v>
      </c>
      <c r="AH132" s="275">
        <f t="shared" si="68"/>
        <v>1733945000</v>
      </c>
      <c r="AI132" s="275">
        <f t="shared" si="68"/>
        <v>1954433000</v>
      </c>
      <c r="AJ132" s="275">
        <f t="shared" si="68"/>
        <v>2074979000</v>
      </c>
      <c r="AK132" s="276">
        <f t="shared" si="67"/>
        <v>2202959000</v>
      </c>
      <c r="AL132" s="276">
        <f t="shared" si="67"/>
        <v>2074979000</v>
      </c>
      <c r="AM132" s="275">
        <f t="shared" si="67"/>
        <v>2202959000</v>
      </c>
      <c r="AN132" s="275">
        <f t="shared" si="67"/>
        <v>2338832000</v>
      </c>
      <c r="AO132" s="275">
        <f t="shared" si="126"/>
        <v>2338832633.0578384</v>
      </c>
      <c r="AP132" s="52">
        <f t="shared" si="127"/>
        <v>2199478000</v>
      </c>
      <c r="AQ132" s="43">
        <f t="shared" si="127"/>
        <v>2335137000</v>
      </c>
      <c r="AR132" s="63">
        <f t="shared" si="107"/>
        <v>1979530200</v>
      </c>
      <c r="AS132" s="63">
        <f t="shared" si="108"/>
        <v>32992170</v>
      </c>
      <c r="AT132" s="351">
        <f t="shared" si="109"/>
        <v>41305481.25</v>
      </c>
      <c r="AU132" s="141">
        <f t="shared" si="110"/>
        <v>23351370</v>
      </c>
      <c r="AV132" s="5">
        <f t="shared" si="111"/>
        <v>32992170</v>
      </c>
      <c r="AW132" s="5">
        <f t="shared" si="112"/>
        <v>51874475</v>
      </c>
      <c r="AX132" s="280">
        <f t="shared" si="128"/>
        <v>2479162630.3360872</v>
      </c>
      <c r="AY132" s="127">
        <f t="shared" si="129"/>
        <v>2479162630.3360872</v>
      </c>
      <c r="AZ132" s="2"/>
      <c r="BA132" s="2"/>
      <c r="BV132" s="56">
        <f t="shared" si="113"/>
        <v>-400214.36784599721</v>
      </c>
      <c r="BX132" s="126"/>
      <c r="BY132" s="122"/>
      <c r="BZ132" s="122" t="str">
        <f t="shared" si="150"/>
        <v>1BR-12</v>
      </c>
      <c r="CA132" s="123">
        <f t="shared" si="151"/>
        <v>12</v>
      </c>
      <c r="CB132" s="124">
        <f t="shared" si="152"/>
        <v>67</v>
      </c>
      <c r="CC132" s="124">
        <f t="shared" si="152"/>
        <v>57</v>
      </c>
      <c r="CD132" s="125">
        <f t="shared" si="153"/>
        <v>26348133.536748003</v>
      </c>
      <c r="CE132" s="125">
        <f t="shared" si="154"/>
        <v>1380509000</v>
      </c>
      <c r="CF132" s="125">
        <f t="shared" si="154"/>
        <v>1556054000</v>
      </c>
      <c r="CG132" s="125">
        <f t="shared" si="154"/>
        <v>1652028000</v>
      </c>
      <c r="CH132" s="125">
        <f t="shared" si="154"/>
        <v>1753922000</v>
      </c>
      <c r="CI132" s="125">
        <f t="shared" si="155"/>
        <v>1862100000</v>
      </c>
      <c r="CV132" s="63">
        <f t="shared" si="120"/>
        <v>2101623300</v>
      </c>
      <c r="CW132" s="44">
        <f t="shared" si="121"/>
        <v>23351370</v>
      </c>
      <c r="CZ132" s="56">
        <f t="shared" si="122"/>
        <v>1867481100</v>
      </c>
      <c r="DA132" s="44">
        <f t="shared" si="123"/>
        <v>31124685</v>
      </c>
      <c r="DB132" s="49">
        <f t="shared" si="124"/>
        <v>51874475</v>
      </c>
    </row>
    <row r="133" spans="1:106">
      <c r="A133" s="3">
        <f t="shared" si="125"/>
        <v>94</v>
      </c>
      <c r="B133" s="263">
        <v>1</v>
      </c>
      <c r="C133" s="264" t="s">
        <v>158</v>
      </c>
      <c r="D133" s="265" t="s">
        <v>24</v>
      </c>
      <c r="E133" s="266"/>
      <c r="F133" s="41" t="s">
        <v>39</v>
      </c>
      <c r="G133" s="267">
        <f t="shared" si="87"/>
        <v>113</v>
      </c>
      <c r="H133" s="267">
        <f t="shared" si="88"/>
        <v>101</v>
      </c>
      <c r="I133" s="268">
        <f t="shared" si="89"/>
        <v>27506142.120000001</v>
      </c>
      <c r="J133" s="268">
        <f t="shared" si="90"/>
        <v>6</v>
      </c>
      <c r="K133" s="269">
        <f t="shared" si="91"/>
        <v>0.95</v>
      </c>
      <c r="L133" s="270">
        <f t="shared" si="147"/>
        <v>1.01</v>
      </c>
      <c r="M133" s="271">
        <f t="shared" si="92"/>
        <v>22054460.498581722</v>
      </c>
      <c r="N133" s="271">
        <f t="shared" si="93"/>
        <v>24858900.759911936</v>
      </c>
      <c r="O133" s="271">
        <f t="shared" si="94"/>
        <v>26392143.36414</v>
      </c>
      <c r="P133" s="271">
        <f t="shared" si="95"/>
        <v>28019953.017254278</v>
      </c>
      <c r="Q133" s="272">
        <f t="shared" si="96"/>
        <v>26392143.36414</v>
      </c>
      <c r="R133" s="271">
        <f t="shared" si="96"/>
        <v>28019953.017254278</v>
      </c>
      <c r="S133" s="271">
        <f t="shared" si="97"/>
        <v>29748162.407904554</v>
      </c>
      <c r="T133" s="271"/>
      <c r="U133" s="271">
        <f t="shared" si="98"/>
        <v>2227500510.3567538</v>
      </c>
      <c r="V133" s="271">
        <f t="shared" si="99"/>
        <v>2510748976.7511053</v>
      </c>
      <c r="W133" s="271">
        <f t="shared" si="100"/>
        <v>2665606479.7781401</v>
      </c>
      <c r="X133" s="272">
        <f t="shared" si="101"/>
        <v>2830015254.742682</v>
      </c>
      <c r="Y133" s="272">
        <f t="shared" si="102"/>
        <v>2665606479.7781401</v>
      </c>
      <c r="Z133" s="271">
        <f t="shared" si="103"/>
        <v>2830015254.742682</v>
      </c>
      <c r="AA133" s="271">
        <f t="shared" si="104"/>
        <v>3004564403.19836</v>
      </c>
      <c r="AB133" s="271"/>
      <c r="AC133" s="33" t="str">
        <f t="shared" si="105"/>
        <v>BERTAHAP</v>
      </c>
      <c r="AD133" s="273">
        <f t="shared" si="106"/>
        <v>0</v>
      </c>
      <c r="AE133" s="274">
        <v>2</v>
      </c>
      <c r="AF133" s="275"/>
      <c r="AG133" s="271" t="str">
        <f t="shared" si="145"/>
        <v>KR</v>
      </c>
      <c r="AH133" s="275">
        <f t="shared" si="68"/>
        <v>2450251000</v>
      </c>
      <c r="AI133" s="275">
        <f t="shared" si="68"/>
        <v>2761824000</v>
      </c>
      <c r="AJ133" s="275">
        <f t="shared" si="68"/>
        <v>2932168000</v>
      </c>
      <c r="AK133" s="276">
        <f t="shared" si="67"/>
        <v>3113017000</v>
      </c>
      <c r="AL133" s="276">
        <f t="shared" si="67"/>
        <v>2932168000</v>
      </c>
      <c r="AM133" s="275">
        <f t="shared" si="67"/>
        <v>3113017000</v>
      </c>
      <c r="AN133" s="275">
        <f t="shared" si="67"/>
        <v>3305021000</v>
      </c>
      <c r="AO133" s="275">
        <f t="shared" si="126"/>
        <v>3305020995.3357334</v>
      </c>
      <c r="AP133" s="52">
        <f t="shared" si="127"/>
        <v>3108099000</v>
      </c>
      <c r="AQ133" s="43">
        <f t="shared" si="127"/>
        <v>3299799000</v>
      </c>
      <c r="AR133" s="63">
        <f t="shared" si="107"/>
        <v>2797289100</v>
      </c>
      <c r="AS133" s="63">
        <f t="shared" si="108"/>
        <v>46621485</v>
      </c>
      <c r="AT133" s="351">
        <f t="shared" si="109"/>
        <v>58369068.75</v>
      </c>
      <c r="AU133" s="141">
        <f t="shared" si="110"/>
        <v>32997990</v>
      </c>
      <c r="AV133" s="5">
        <f t="shared" si="111"/>
        <v>46621485</v>
      </c>
      <c r="AW133" s="5">
        <f t="shared" si="112"/>
        <v>73304200</v>
      </c>
      <c r="AX133" s="280">
        <f t="shared" si="128"/>
        <v>3503322660.9061441</v>
      </c>
      <c r="AY133" s="127">
        <f t="shared" si="129"/>
        <v>3503322660.9061441</v>
      </c>
      <c r="AZ133" s="2"/>
      <c r="BA133" s="2"/>
      <c r="BV133" s="56">
        <f t="shared" si="113"/>
        <v>-955838.4386699982</v>
      </c>
      <c r="BX133" s="126"/>
      <c r="BY133" s="122"/>
      <c r="BZ133" s="122" t="str">
        <f t="shared" si="150"/>
        <v>1BR-16</v>
      </c>
      <c r="CA133" s="123">
        <f t="shared" si="151"/>
        <v>16</v>
      </c>
      <c r="CB133" s="124">
        <f t="shared" si="152"/>
        <v>71</v>
      </c>
      <c r="CC133" s="124">
        <f t="shared" si="152"/>
        <v>63</v>
      </c>
      <c r="CD133" s="125">
        <f t="shared" si="153"/>
        <v>26348133.536748003</v>
      </c>
      <c r="CE133" s="125">
        <f t="shared" si="154"/>
        <v>1525826000</v>
      </c>
      <c r="CF133" s="125">
        <f t="shared" si="154"/>
        <v>1719850000</v>
      </c>
      <c r="CG133" s="125">
        <f t="shared" si="154"/>
        <v>1825926000</v>
      </c>
      <c r="CH133" s="125">
        <f t="shared" si="154"/>
        <v>1938545000</v>
      </c>
      <c r="CI133" s="125">
        <f t="shared" si="155"/>
        <v>2058110000</v>
      </c>
      <c r="CV133" s="63">
        <f t="shared" si="120"/>
        <v>2969819100</v>
      </c>
      <c r="CW133" s="44">
        <f t="shared" si="121"/>
        <v>32997990</v>
      </c>
      <c r="CZ133" s="56">
        <f t="shared" si="122"/>
        <v>2638951200</v>
      </c>
      <c r="DA133" s="44">
        <f t="shared" si="123"/>
        <v>43982520</v>
      </c>
      <c r="DB133" s="49">
        <f t="shared" si="124"/>
        <v>73304200</v>
      </c>
    </row>
    <row r="134" spans="1:106">
      <c r="A134" s="3">
        <f t="shared" si="125"/>
        <v>95</v>
      </c>
      <c r="B134" s="263">
        <v>2</v>
      </c>
      <c r="C134" s="264" t="s">
        <v>158</v>
      </c>
      <c r="D134" s="265" t="s">
        <v>35</v>
      </c>
      <c r="E134" s="266"/>
      <c r="F134" s="41" t="s">
        <v>42</v>
      </c>
      <c r="G134" s="267">
        <f t="shared" si="87"/>
        <v>78</v>
      </c>
      <c r="H134" s="267">
        <f t="shared" si="88"/>
        <v>66</v>
      </c>
      <c r="I134" s="268">
        <f t="shared" si="89"/>
        <v>27506142.120000001</v>
      </c>
      <c r="J134" s="268">
        <f t="shared" si="90"/>
        <v>2</v>
      </c>
      <c r="K134" s="269">
        <f t="shared" si="91"/>
        <v>0.93</v>
      </c>
      <c r="L134" s="270">
        <f t="shared" si="147"/>
        <v>1.01</v>
      </c>
      <c r="M134" s="271">
        <f t="shared" si="92"/>
        <v>21590156.067032635</v>
      </c>
      <c r="N134" s="271">
        <f t="shared" si="93"/>
        <v>24335555.480755895</v>
      </c>
      <c r="O134" s="271">
        <f t="shared" si="94"/>
        <v>25836519.293316003</v>
      </c>
      <c r="P134" s="271">
        <f t="shared" si="95"/>
        <v>27430059.269522611</v>
      </c>
      <c r="Q134" s="272">
        <f t="shared" si="96"/>
        <v>25836519.293316003</v>
      </c>
      <c r="R134" s="271">
        <f t="shared" si="96"/>
        <v>27430059.269522611</v>
      </c>
      <c r="S134" s="271">
        <f t="shared" si="97"/>
        <v>29121885.304580249</v>
      </c>
      <c r="T134" s="271"/>
      <c r="U134" s="271">
        <f t="shared" si="98"/>
        <v>1424950300.4241538</v>
      </c>
      <c r="V134" s="271">
        <f t="shared" si="99"/>
        <v>1606146661.7298892</v>
      </c>
      <c r="W134" s="271">
        <f t="shared" si="100"/>
        <v>1705210273.3588562</v>
      </c>
      <c r="X134" s="272">
        <f t="shared" si="101"/>
        <v>1810383911.7884924</v>
      </c>
      <c r="Y134" s="272">
        <f t="shared" si="102"/>
        <v>1705210273.3588562</v>
      </c>
      <c r="Z134" s="271">
        <f t="shared" si="103"/>
        <v>1810383911.7884924</v>
      </c>
      <c r="AA134" s="271">
        <f t="shared" si="104"/>
        <v>1922044430.1022964</v>
      </c>
      <c r="AB134" s="271"/>
      <c r="AC134" s="33" t="str">
        <f t="shared" si="105"/>
        <v>BERTAHAP</v>
      </c>
      <c r="AD134" s="273">
        <f t="shared" si="106"/>
        <v>0</v>
      </c>
      <c r="AE134" s="274">
        <v>2</v>
      </c>
      <c r="AF134" s="275"/>
      <c r="AG134" s="271" t="str">
        <f t="shared" si="145"/>
        <v>KR</v>
      </c>
      <c r="AH134" s="275">
        <f t="shared" si="68"/>
        <v>1567446000</v>
      </c>
      <c r="AI134" s="275">
        <f t="shared" si="68"/>
        <v>1766762000</v>
      </c>
      <c r="AJ134" s="275">
        <f t="shared" si="68"/>
        <v>1875732000</v>
      </c>
      <c r="AK134" s="276">
        <f t="shared" si="67"/>
        <v>1991423000</v>
      </c>
      <c r="AL134" s="276">
        <f t="shared" si="67"/>
        <v>1875732000</v>
      </c>
      <c r="AM134" s="275">
        <f t="shared" si="67"/>
        <v>1991423000</v>
      </c>
      <c r="AN134" s="275">
        <f t="shared" si="67"/>
        <v>2114249000</v>
      </c>
      <c r="AO134" s="275">
        <f t="shared" si="126"/>
        <v>2114249560.9868088</v>
      </c>
      <c r="AP134" s="52">
        <f t="shared" si="127"/>
        <v>1988276000</v>
      </c>
      <c r="AQ134" s="43">
        <f t="shared" si="127"/>
        <v>2110909000</v>
      </c>
      <c r="AR134" s="63">
        <f t="shared" si="107"/>
        <v>1789448400</v>
      </c>
      <c r="AS134" s="63">
        <f t="shared" si="108"/>
        <v>29824140</v>
      </c>
      <c r="AT134" s="351">
        <f t="shared" si="109"/>
        <v>37339181.25</v>
      </c>
      <c r="AU134" s="141">
        <f t="shared" si="110"/>
        <v>21109090</v>
      </c>
      <c r="AV134" s="5">
        <f t="shared" si="111"/>
        <v>29824140</v>
      </c>
      <c r="AW134" s="5">
        <f t="shared" si="112"/>
        <v>46893300</v>
      </c>
      <c r="AX134" s="280">
        <f t="shared" si="128"/>
        <v>2241104786.9311819</v>
      </c>
      <c r="AY134" s="127">
        <f t="shared" si="129"/>
        <v>2241104786.9311819</v>
      </c>
      <c r="AZ134" s="2"/>
      <c r="BA134" s="2"/>
      <c r="BV134" s="56">
        <f t="shared" si="113"/>
        <v>-1511462.5094939955</v>
      </c>
      <c r="BX134" s="126"/>
      <c r="BY134" s="122"/>
      <c r="BZ134" s="122" t="str">
        <f t="shared" si="150"/>
        <v>2BR-18</v>
      </c>
      <c r="CA134" s="123">
        <f t="shared" si="151"/>
        <v>18</v>
      </c>
      <c r="CB134" s="124">
        <f t="shared" si="152"/>
        <v>97</v>
      </c>
      <c r="CC134" s="124">
        <f t="shared" si="152"/>
        <v>85</v>
      </c>
      <c r="CD134" s="125">
        <f t="shared" si="153"/>
        <v>26348133.536748003</v>
      </c>
      <c r="CE134" s="125">
        <f t="shared" si="154"/>
        <v>2058654000</v>
      </c>
      <c r="CF134" s="125">
        <f t="shared" si="154"/>
        <v>2320432000</v>
      </c>
      <c r="CG134" s="125">
        <f t="shared" si="154"/>
        <v>2463551000</v>
      </c>
      <c r="CH134" s="125">
        <f t="shared" si="154"/>
        <v>2615497000</v>
      </c>
      <c r="CI134" s="125">
        <f t="shared" si="155"/>
        <v>2776816000</v>
      </c>
      <c r="CV134" s="63">
        <f t="shared" si="120"/>
        <v>1899818100</v>
      </c>
      <c r="CW134" s="44">
        <f t="shared" si="121"/>
        <v>21109090</v>
      </c>
      <c r="CZ134" s="56">
        <f t="shared" si="122"/>
        <v>1688158800</v>
      </c>
      <c r="DA134" s="44">
        <f t="shared" si="123"/>
        <v>28135980</v>
      </c>
      <c r="DB134" s="49">
        <f t="shared" si="124"/>
        <v>46893300</v>
      </c>
    </row>
    <row r="135" spans="1:106">
      <c r="A135" s="3">
        <f t="shared" si="125"/>
        <v>96</v>
      </c>
      <c r="B135" s="263">
        <v>3</v>
      </c>
      <c r="C135" s="264" t="s">
        <v>158</v>
      </c>
      <c r="D135" s="265" t="s">
        <v>41</v>
      </c>
      <c r="E135" s="266"/>
      <c r="F135" s="41" t="s">
        <v>45</v>
      </c>
      <c r="G135" s="267">
        <f t="shared" si="87"/>
        <v>60</v>
      </c>
      <c r="H135" s="267">
        <f t="shared" si="88"/>
        <v>52</v>
      </c>
      <c r="I135" s="268">
        <f t="shared" si="89"/>
        <v>27506142.120000001</v>
      </c>
      <c r="J135" s="268">
        <f t="shared" si="90"/>
        <v>2</v>
      </c>
      <c r="K135" s="269">
        <f t="shared" si="91"/>
        <v>0.93</v>
      </c>
      <c r="L135" s="270">
        <f t="shared" si="147"/>
        <v>1.01</v>
      </c>
      <c r="M135" s="271">
        <f t="shared" si="92"/>
        <v>21590156.067032635</v>
      </c>
      <c r="N135" s="271">
        <f t="shared" si="93"/>
        <v>24335555.480755895</v>
      </c>
      <c r="O135" s="271">
        <f t="shared" si="94"/>
        <v>25836519.293316003</v>
      </c>
      <c r="P135" s="271">
        <f t="shared" si="95"/>
        <v>27430059.269522611</v>
      </c>
      <c r="Q135" s="272">
        <f t="shared" si="96"/>
        <v>25836519.293316003</v>
      </c>
      <c r="R135" s="271">
        <f t="shared" si="96"/>
        <v>27430059.269522611</v>
      </c>
      <c r="S135" s="271">
        <f t="shared" si="97"/>
        <v>29121885.304580249</v>
      </c>
      <c r="T135" s="271"/>
      <c r="U135" s="271">
        <f t="shared" si="98"/>
        <v>1122688115.485697</v>
      </c>
      <c r="V135" s="271">
        <f t="shared" si="99"/>
        <v>1265448884.9993067</v>
      </c>
      <c r="W135" s="271">
        <f t="shared" si="100"/>
        <v>1343499003.2524321</v>
      </c>
      <c r="X135" s="272">
        <f t="shared" si="101"/>
        <v>1426363082.0151758</v>
      </c>
      <c r="Y135" s="272">
        <f t="shared" si="102"/>
        <v>1343499003.2524321</v>
      </c>
      <c r="Z135" s="271">
        <f t="shared" si="103"/>
        <v>1426363082.0151758</v>
      </c>
      <c r="AA135" s="271">
        <f t="shared" si="104"/>
        <v>1514338035.8381729</v>
      </c>
      <c r="AB135" s="271"/>
      <c r="AC135" s="33" t="str">
        <f t="shared" si="105"/>
        <v>BERTAHAP</v>
      </c>
      <c r="AD135" s="273">
        <f t="shared" si="106"/>
        <v>0</v>
      </c>
      <c r="AE135" s="274">
        <v>2</v>
      </c>
      <c r="AF135" s="275"/>
      <c r="AG135" s="271" t="str">
        <f t="shared" si="145"/>
        <v>KR</v>
      </c>
      <c r="AH135" s="275">
        <f t="shared" si="68"/>
        <v>1234957000</v>
      </c>
      <c r="AI135" s="275">
        <f t="shared" si="68"/>
        <v>1391994000</v>
      </c>
      <c r="AJ135" s="275">
        <f t="shared" si="68"/>
        <v>1477849000</v>
      </c>
      <c r="AK135" s="276">
        <f t="shared" si="67"/>
        <v>1569000000</v>
      </c>
      <c r="AL135" s="276">
        <f t="shared" si="67"/>
        <v>1477849000</v>
      </c>
      <c r="AM135" s="275">
        <f t="shared" si="67"/>
        <v>1569000000</v>
      </c>
      <c r="AN135" s="275">
        <f t="shared" si="67"/>
        <v>1665772000</v>
      </c>
      <c r="AO135" s="275">
        <f t="shared" si="126"/>
        <v>1665772445.7276547</v>
      </c>
      <c r="AP135" s="52">
        <f t="shared" si="127"/>
        <v>1566520000</v>
      </c>
      <c r="AQ135" s="43">
        <f t="shared" si="127"/>
        <v>1663140000</v>
      </c>
      <c r="AR135" s="63">
        <f t="shared" si="107"/>
        <v>1409868000</v>
      </c>
      <c r="AS135" s="63">
        <f t="shared" si="108"/>
        <v>23497800</v>
      </c>
      <c r="AT135" s="351">
        <f t="shared" si="109"/>
        <v>29418750</v>
      </c>
      <c r="AU135" s="141">
        <f t="shared" si="110"/>
        <v>16631400</v>
      </c>
      <c r="AV135" s="5">
        <f t="shared" si="111"/>
        <v>23497800</v>
      </c>
      <c r="AW135" s="5">
        <f t="shared" si="112"/>
        <v>36946225</v>
      </c>
      <c r="AX135" s="280">
        <f t="shared" si="128"/>
        <v>1765718472.6280129</v>
      </c>
      <c r="AY135" s="127">
        <f t="shared" si="129"/>
        <v>1765718472.6280129</v>
      </c>
      <c r="AZ135" s="2"/>
      <c r="BA135" s="2"/>
      <c r="BV135" s="56">
        <f t="shared" si="113"/>
        <v>-1511462.5094939955</v>
      </c>
      <c r="BX135" s="126"/>
      <c r="BY135" s="131"/>
      <c r="BZ135" s="122" t="str">
        <f t="shared" si="150"/>
        <v>1BR-20</v>
      </c>
      <c r="CA135" s="123">
        <f t="shared" si="151"/>
        <v>20</v>
      </c>
      <c r="CB135" s="124">
        <f t="shared" si="152"/>
        <v>60</v>
      </c>
      <c r="CC135" s="124">
        <f t="shared" si="152"/>
        <v>51</v>
      </c>
      <c r="CD135" s="125">
        <f t="shared" si="153"/>
        <v>26348133.536748003</v>
      </c>
      <c r="CE135" s="125">
        <f t="shared" si="154"/>
        <v>1235193000</v>
      </c>
      <c r="CF135" s="125">
        <f t="shared" si="154"/>
        <v>1392259000</v>
      </c>
      <c r="CG135" s="125">
        <f t="shared" si="154"/>
        <v>1478131000</v>
      </c>
      <c r="CH135" s="125">
        <f t="shared" si="154"/>
        <v>1569299000</v>
      </c>
      <c r="CI135" s="125">
        <f t="shared" si="155"/>
        <v>1666090000</v>
      </c>
      <c r="CV135" s="63">
        <f t="shared" si="120"/>
        <v>1496826000</v>
      </c>
      <c r="CW135" s="44">
        <f t="shared" si="121"/>
        <v>16631400</v>
      </c>
      <c r="CZ135" s="56">
        <f t="shared" si="122"/>
        <v>1330064100</v>
      </c>
      <c r="DA135" s="44">
        <f t="shared" si="123"/>
        <v>22167735</v>
      </c>
      <c r="DB135" s="49">
        <f t="shared" si="124"/>
        <v>36946225</v>
      </c>
    </row>
    <row r="136" spans="1:106">
      <c r="A136" s="3">
        <f t="shared" si="125"/>
        <v>97</v>
      </c>
      <c r="B136" s="263">
        <v>4</v>
      </c>
      <c r="C136" s="264" t="s">
        <v>158</v>
      </c>
      <c r="D136" s="265">
        <v>10</v>
      </c>
      <c r="E136" s="266"/>
      <c r="F136" s="41" t="s">
        <v>48</v>
      </c>
      <c r="G136" s="267">
        <f t="shared" si="87"/>
        <v>74</v>
      </c>
      <c r="H136" s="267">
        <f t="shared" si="88"/>
        <v>63</v>
      </c>
      <c r="I136" s="268">
        <f t="shared" si="89"/>
        <v>27506142.120000001</v>
      </c>
      <c r="J136" s="268">
        <f t="shared" si="90"/>
        <v>2</v>
      </c>
      <c r="K136" s="269">
        <f t="shared" si="91"/>
        <v>0.93</v>
      </c>
      <c r="L136" s="270">
        <f t="shared" si="147"/>
        <v>1.01</v>
      </c>
      <c r="M136" s="271">
        <f t="shared" si="92"/>
        <v>21590156.067032635</v>
      </c>
      <c r="N136" s="271">
        <f t="shared" si="93"/>
        <v>24335555.480755895</v>
      </c>
      <c r="O136" s="271">
        <f t="shared" si="94"/>
        <v>25836519.293316003</v>
      </c>
      <c r="P136" s="271">
        <f t="shared" si="95"/>
        <v>27430059.269522611</v>
      </c>
      <c r="Q136" s="272">
        <f t="shared" si="96"/>
        <v>25836519.293316003</v>
      </c>
      <c r="R136" s="271">
        <f t="shared" si="96"/>
        <v>27430059.269522611</v>
      </c>
      <c r="S136" s="271">
        <f t="shared" si="97"/>
        <v>29121885.304580249</v>
      </c>
      <c r="T136" s="271"/>
      <c r="U136" s="271">
        <f t="shared" si="98"/>
        <v>1360179832.2230561</v>
      </c>
      <c r="V136" s="271">
        <f t="shared" si="99"/>
        <v>1533139995.2876215</v>
      </c>
      <c r="W136" s="271">
        <f t="shared" si="100"/>
        <v>1627700715.4789083</v>
      </c>
      <c r="X136" s="272">
        <f t="shared" si="101"/>
        <v>1728093733.9799244</v>
      </c>
      <c r="Y136" s="272">
        <f t="shared" si="102"/>
        <v>1627700715.4789083</v>
      </c>
      <c r="Z136" s="271">
        <f t="shared" si="103"/>
        <v>1728093733.9799244</v>
      </c>
      <c r="AA136" s="271">
        <f t="shared" si="104"/>
        <v>1834678774.1885557</v>
      </c>
      <c r="AB136" s="271"/>
      <c r="AC136" s="33" t="str">
        <f t="shared" si="105"/>
        <v>BERTAHAP</v>
      </c>
      <c r="AD136" s="273">
        <f t="shared" si="106"/>
        <v>0</v>
      </c>
      <c r="AE136" s="274">
        <v>2</v>
      </c>
      <c r="AF136" s="275"/>
      <c r="AG136" s="271" t="str">
        <f t="shared" si="145"/>
        <v>KR</v>
      </c>
      <c r="AH136" s="275">
        <f t="shared" si="68"/>
        <v>1496198000</v>
      </c>
      <c r="AI136" s="275">
        <f t="shared" si="68"/>
        <v>1686454000</v>
      </c>
      <c r="AJ136" s="275">
        <f t="shared" si="68"/>
        <v>1790471000</v>
      </c>
      <c r="AK136" s="276">
        <f t="shared" si="67"/>
        <v>1900904000</v>
      </c>
      <c r="AL136" s="276">
        <f t="shared" si="67"/>
        <v>1790471000</v>
      </c>
      <c r="AM136" s="275">
        <f t="shared" si="67"/>
        <v>1900904000</v>
      </c>
      <c r="AN136" s="275">
        <f t="shared" si="67"/>
        <v>2018147000</v>
      </c>
      <c r="AO136" s="275">
        <f t="shared" si="126"/>
        <v>2018147549.5050869</v>
      </c>
      <c r="AP136" s="52">
        <f t="shared" si="127"/>
        <v>1897900000</v>
      </c>
      <c r="AQ136" s="43">
        <f t="shared" si="127"/>
        <v>2014959000</v>
      </c>
      <c r="AR136" s="63">
        <f t="shared" si="107"/>
        <v>1708110000</v>
      </c>
      <c r="AS136" s="63">
        <f t="shared" si="108"/>
        <v>28468500</v>
      </c>
      <c r="AT136" s="351">
        <f t="shared" si="109"/>
        <v>35641950</v>
      </c>
      <c r="AU136" s="141">
        <f t="shared" si="110"/>
        <v>20149590</v>
      </c>
      <c r="AV136" s="5">
        <f t="shared" si="111"/>
        <v>28468500</v>
      </c>
      <c r="AW136" s="5">
        <f t="shared" si="112"/>
        <v>44761775</v>
      </c>
      <c r="AX136" s="280">
        <f t="shared" si="128"/>
        <v>2139236821.8478711</v>
      </c>
      <c r="AY136" s="127">
        <f t="shared" si="129"/>
        <v>2139236821.8478711</v>
      </c>
      <c r="AZ136" s="2"/>
      <c r="BA136" s="2"/>
      <c r="BV136" s="56">
        <f t="shared" si="113"/>
        <v>-1511462.5094939955</v>
      </c>
      <c r="BX136" s="126">
        <v>26</v>
      </c>
      <c r="BY136" s="122" t="s">
        <v>174</v>
      </c>
      <c r="BZ136" s="122" t="str">
        <f>F224</f>
        <v>1BR-6</v>
      </c>
      <c r="CA136" s="123" t="str">
        <f>D224</f>
        <v>06</v>
      </c>
      <c r="CB136" s="124">
        <f>G224</f>
        <v>78</v>
      </c>
      <c r="CC136" s="124">
        <f>H224</f>
        <v>66</v>
      </c>
      <c r="CD136" s="125">
        <f>O224</f>
        <v>26348133.536748003</v>
      </c>
      <c r="CE136" s="125">
        <f t="shared" ref="CE136:CH137" si="156">AH224</f>
        <v>1598484000</v>
      </c>
      <c r="CF136" s="125">
        <f t="shared" si="156"/>
        <v>1801747000</v>
      </c>
      <c r="CG136" s="125">
        <f t="shared" si="156"/>
        <v>1912875000</v>
      </c>
      <c r="CH136" s="125">
        <f t="shared" si="156"/>
        <v>2030857000</v>
      </c>
      <c r="CI136" s="125">
        <f>AN224</f>
        <v>2156116000</v>
      </c>
      <c r="CJ136" s="2">
        <v>8</v>
      </c>
      <c r="CV136" s="63">
        <f t="shared" si="120"/>
        <v>1813463100</v>
      </c>
      <c r="CW136" s="44">
        <f t="shared" si="121"/>
        <v>20149590</v>
      </c>
      <c r="CZ136" s="56">
        <f t="shared" si="122"/>
        <v>1611423900</v>
      </c>
      <c r="DA136" s="44">
        <f t="shared" si="123"/>
        <v>26857065</v>
      </c>
      <c r="DB136" s="49">
        <f t="shared" si="124"/>
        <v>44761775</v>
      </c>
    </row>
    <row r="137" spans="1:106">
      <c r="A137" s="3">
        <f t="shared" si="125"/>
        <v>98</v>
      </c>
      <c r="B137" s="263">
        <v>5</v>
      </c>
      <c r="C137" s="264" t="s">
        <v>158</v>
      </c>
      <c r="D137" s="299">
        <v>12</v>
      </c>
      <c r="E137" s="266"/>
      <c r="F137" s="41" t="s">
        <v>50</v>
      </c>
      <c r="G137" s="267">
        <f t="shared" si="87"/>
        <v>67</v>
      </c>
      <c r="H137" s="267">
        <f t="shared" si="88"/>
        <v>57</v>
      </c>
      <c r="I137" s="268">
        <f t="shared" si="89"/>
        <v>27506142.120000001</v>
      </c>
      <c r="J137" s="268">
        <f t="shared" si="90"/>
        <v>2</v>
      </c>
      <c r="K137" s="269">
        <f t="shared" si="91"/>
        <v>0.93</v>
      </c>
      <c r="L137" s="270">
        <f t="shared" si="147"/>
        <v>1.01</v>
      </c>
      <c r="M137" s="271">
        <f t="shared" si="92"/>
        <v>21590156.067032635</v>
      </c>
      <c r="N137" s="271">
        <f t="shared" si="93"/>
        <v>24335555.480755895</v>
      </c>
      <c r="O137" s="271">
        <f t="shared" si="94"/>
        <v>25836519.293316003</v>
      </c>
      <c r="P137" s="271">
        <f t="shared" si="95"/>
        <v>27430059.269522611</v>
      </c>
      <c r="Q137" s="272">
        <f t="shared" si="96"/>
        <v>25836519.293316003</v>
      </c>
      <c r="R137" s="271">
        <f t="shared" si="96"/>
        <v>27430059.269522611</v>
      </c>
      <c r="S137" s="271">
        <f t="shared" si="97"/>
        <v>29121885.304580249</v>
      </c>
      <c r="T137" s="271"/>
      <c r="U137" s="271">
        <f t="shared" si="98"/>
        <v>1230638895.8208601</v>
      </c>
      <c r="V137" s="271">
        <f t="shared" si="99"/>
        <v>1387126662.4030859</v>
      </c>
      <c r="W137" s="271">
        <f t="shared" si="100"/>
        <v>1472681599.7190123</v>
      </c>
      <c r="X137" s="272">
        <f t="shared" si="101"/>
        <v>1563513378.3627889</v>
      </c>
      <c r="Y137" s="272">
        <f t="shared" si="102"/>
        <v>1472681599.7190123</v>
      </c>
      <c r="Z137" s="271">
        <f t="shared" si="103"/>
        <v>1563513378.3627889</v>
      </c>
      <c r="AA137" s="271">
        <f t="shared" si="104"/>
        <v>1659947462.3610742</v>
      </c>
      <c r="AB137" s="271"/>
      <c r="AC137" s="33" t="str">
        <f t="shared" si="105"/>
        <v>BERTAHAP</v>
      </c>
      <c r="AD137" s="273">
        <f t="shared" si="106"/>
        <v>0</v>
      </c>
      <c r="AE137" s="274">
        <v>2</v>
      </c>
      <c r="AF137" s="275"/>
      <c r="AG137" s="271" t="str">
        <f t="shared" si="145"/>
        <v>KR</v>
      </c>
      <c r="AH137" s="275">
        <f t="shared" si="68"/>
        <v>1353703000</v>
      </c>
      <c r="AI137" s="275">
        <f t="shared" si="68"/>
        <v>1525840000</v>
      </c>
      <c r="AJ137" s="275">
        <f t="shared" si="68"/>
        <v>1619950000</v>
      </c>
      <c r="AK137" s="276">
        <f t="shared" si="67"/>
        <v>1719865000</v>
      </c>
      <c r="AL137" s="276">
        <f t="shared" si="67"/>
        <v>1619950000</v>
      </c>
      <c r="AM137" s="275">
        <f t="shared" si="67"/>
        <v>1719865000</v>
      </c>
      <c r="AN137" s="275">
        <f t="shared" si="67"/>
        <v>1825943000</v>
      </c>
      <c r="AO137" s="275">
        <f t="shared" si="126"/>
        <v>1825942464.8638577</v>
      </c>
      <c r="AP137" s="52">
        <f t="shared" si="127"/>
        <v>1717147000</v>
      </c>
      <c r="AQ137" s="43">
        <f t="shared" si="127"/>
        <v>1823057000</v>
      </c>
      <c r="AR137" s="63">
        <f t="shared" si="107"/>
        <v>1545432300</v>
      </c>
      <c r="AS137" s="63">
        <f t="shared" si="108"/>
        <v>25757205</v>
      </c>
      <c r="AT137" s="351">
        <f t="shared" si="109"/>
        <v>32247468.75</v>
      </c>
      <c r="AU137" s="141">
        <f t="shared" si="110"/>
        <v>18230570</v>
      </c>
      <c r="AV137" s="5">
        <f t="shared" si="111"/>
        <v>25757205</v>
      </c>
      <c r="AW137" s="5">
        <f t="shared" si="112"/>
        <v>40498750</v>
      </c>
      <c r="AX137" s="280">
        <f t="shared" si="128"/>
        <v>1935498768.3260624</v>
      </c>
      <c r="AY137" s="127">
        <f t="shared" si="129"/>
        <v>1935498768.3260624</v>
      </c>
      <c r="AZ137" s="2"/>
      <c r="BA137" s="2"/>
      <c r="BV137" s="56">
        <f t="shared" si="113"/>
        <v>-1511462.5094939955</v>
      </c>
      <c r="BX137" s="126"/>
      <c r="BY137" s="122"/>
      <c r="BZ137" s="122" t="str">
        <f>F225</f>
        <v>1BR-8</v>
      </c>
      <c r="CA137" s="123" t="str">
        <f>D225</f>
        <v>08</v>
      </c>
      <c r="CB137" s="124">
        <f>G225</f>
        <v>60</v>
      </c>
      <c r="CC137" s="124">
        <f>H225</f>
        <v>52</v>
      </c>
      <c r="CD137" s="125">
        <f>O225</f>
        <v>26348133.536748003</v>
      </c>
      <c r="CE137" s="125">
        <f t="shared" si="156"/>
        <v>1259412000</v>
      </c>
      <c r="CF137" s="125">
        <f t="shared" si="156"/>
        <v>1419559000</v>
      </c>
      <c r="CG137" s="125">
        <f t="shared" si="156"/>
        <v>1507114000</v>
      </c>
      <c r="CH137" s="125">
        <f t="shared" si="156"/>
        <v>1600069000</v>
      </c>
      <c r="CI137" s="125">
        <f>AN225</f>
        <v>1698758000</v>
      </c>
      <c r="CV137" s="63">
        <f t="shared" si="120"/>
        <v>1640751300</v>
      </c>
      <c r="CW137" s="44">
        <f t="shared" si="121"/>
        <v>18230570</v>
      </c>
      <c r="CZ137" s="56">
        <f t="shared" si="122"/>
        <v>1457955000</v>
      </c>
      <c r="DA137" s="44">
        <f t="shared" si="123"/>
        <v>24299250</v>
      </c>
      <c r="DB137" s="49">
        <f t="shared" si="124"/>
        <v>40498750</v>
      </c>
    </row>
    <row r="138" spans="1:106">
      <c r="A138" s="3">
        <f t="shared" si="125"/>
        <v>99</v>
      </c>
      <c r="B138" s="263">
        <v>6</v>
      </c>
      <c r="C138" s="264" t="s">
        <v>158</v>
      </c>
      <c r="D138" s="265">
        <v>16</v>
      </c>
      <c r="E138" s="266"/>
      <c r="F138" s="41" t="s">
        <v>52</v>
      </c>
      <c r="G138" s="267">
        <f t="shared" si="87"/>
        <v>71</v>
      </c>
      <c r="H138" s="267">
        <f t="shared" si="88"/>
        <v>63</v>
      </c>
      <c r="I138" s="268">
        <f t="shared" si="89"/>
        <v>27506142.120000001</v>
      </c>
      <c r="J138" s="268">
        <f t="shared" si="90"/>
        <v>2</v>
      </c>
      <c r="K138" s="269">
        <f t="shared" si="91"/>
        <v>0.93</v>
      </c>
      <c r="L138" s="270">
        <f t="shared" si="147"/>
        <v>1.01</v>
      </c>
      <c r="M138" s="271">
        <f t="shared" si="92"/>
        <v>21590156.067032635</v>
      </c>
      <c r="N138" s="271">
        <f t="shared" si="93"/>
        <v>24335555.480755895</v>
      </c>
      <c r="O138" s="271">
        <f t="shared" si="94"/>
        <v>25836519.293316003</v>
      </c>
      <c r="P138" s="271">
        <f t="shared" si="95"/>
        <v>27430059.269522611</v>
      </c>
      <c r="Q138" s="272">
        <f t="shared" si="96"/>
        <v>25836519.293316003</v>
      </c>
      <c r="R138" s="271">
        <f t="shared" si="96"/>
        <v>27430059.269522611</v>
      </c>
      <c r="S138" s="271">
        <f t="shared" si="97"/>
        <v>29121885.304580249</v>
      </c>
      <c r="T138" s="271"/>
      <c r="U138" s="271">
        <f t="shared" si="98"/>
        <v>1360179832.2230561</v>
      </c>
      <c r="V138" s="271">
        <f t="shared" si="99"/>
        <v>1533139995.2876215</v>
      </c>
      <c r="W138" s="271">
        <f t="shared" si="100"/>
        <v>1627700715.4789083</v>
      </c>
      <c r="X138" s="272">
        <f t="shared" si="101"/>
        <v>1728093733.9799244</v>
      </c>
      <c r="Y138" s="272">
        <f t="shared" si="102"/>
        <v>1627700715.4789083</v>
      </c>
      <c r="Z138" s="271">
        <f t="shared" si="103"/>
        <v>1728093733.9799244</v>
      </c>
      <c r="AA138" s="271">
        <f t="shared" si="104"/>
        <v>1834678774.1885557</v>
      </c>
      <c r="AB138" s="271"/>
      <c r="AC138" s="33" t="str">
        <f t="shared" si="105"/>
        <v>BERTAHAP</v>
      </c>
      <c r="AD138" s="273">
        <f t="shared" si="106"/>
        <v>0</v>
      </c>
      <c r="AE138" s="274">
        <v>2</v>
      </c>
      <c r="AF138" s="275"/>
      <c r="AG138" s="271" t="e">
        <f>IF(AF138&gt;#REF!,"LB","KR")</f>
        <v>#REF!</v>
      </c>
      <c r="AH138" s="275">
        <f t="shared" si="68"/>
        <v>1496198000</v>
      </c>
      <c r="AI138" s="275">
        <f t="shared" si="68"/>
        <v>1686454000</v>
      </c>
      <c r="AJ138" s="275">
        <f t="shared" si="68"/>
        <v>1790471000</v>
      </c>
      <c r="AK138" s="276">
        <f t="shared" si="67"/>
        <v>1900904000</v>
      </c>
      <c r="AL138" s="276">
        <f t="shared" si="67"/>
        <v>1790471000</v>
      </c>
      <c r="AM138" s="275">
        <f t="shared" si="67"/>
        <v>1900904000</v>
      </c>
      <c r="AN138" s="275">
        <f t="shared" si="67"/>
        <v>2018147000</v>
      </c>
      <c r="AO138" s="275">
        <f t="shared" si="126"/>
        <v>2018147549.5050869</v>
      </c>
      <c r="AP138" s="52">
        <f t="shared" si="127"/>
        <v>1897900000</v>
      </c>
      <c r="AQ138" s="43">
        <f t="shared" si="127"/>
        <v>2014959000</v>
      </c>
      <c r="AR138" s="63">
        <f t="shared" si="107"/>
        <v>1708110000</v>
      </c>
      <c r="AS138" s="63">
        <f t="shared" si="108"/>
        <v>28468500</v>
      </c>
      <c r="AT138" s="351">
        <f t="shared" si="109"/>
        <v>35641950</v>
      </c>
      <c r="AU138" s="141">
        <f t="shared" si="110"/>
        <v>20149590</v>
      </c>
      <c r="AV138" s="5">
        <f t="shared" si="111"/>
        <v>28468500</v>
      </c>
      <c r="AW138" s="5">
        <f t="shared" si="112"/>
        <v>44761775</v>
      </c>
      <c r="AX138" s="280">
        <f t="shared" si="128"/>
        <v>2139236821.8478711</v>
      </c>
      <c r="AY138" s="127">
        <f t="shared" si="129"/>
        <v>2139236821.8478711</v>
      </c>
      <c r="AZ138" s="2"/>
      <c r="BA138" s="2"/>
      <c r="BV138" s="56">
        <f t="shared" si="113"/>
        <v>-1511462.5094939955</v>
      </c>
      <c r="BX138" s="126"/>
      <c r="BY138" s="122"/>
      <c r="BZ138" s="122" t="str">
        <f>F228</f>
        <v>2BR-18</v>
      </c>
      <c r="CA138" s="123">
        <f>D228</f>
        <v>18</v>
      </c>
      <c r="CB138" s="124">
        <f>G228</f>
        <v>97</v>
      </c>
      <c r="CC138" s="124">
        <f>H228</f>
        <v>85</v>
      </c>
      <c r="CD138" s="125">
        <f>O228</f>
        <v>26348133.536748003</v>
      </c>
      <c r="CE138" s="125">
        <f t="shared" ref="CE138:CH139" si="157">AH228</f>
        <v>2058654000</v>
      </c>
      <c r="CF138" s="125">
        <f t="shared" si="157"/>
        <v>2320432000</v>
      </c>
      <c r="CG138" s="125">
        <f t="shared" si="157"/>
        <v>2463551000</v>
      </c>
      <c r="CH138" s="125">
        <f t="shared" si="157"/>
        <v>2615497000</v>
      </c>
      <c r="CI138" s="125">
        <f>AN228</f>
        <v>2776816000</v>
      </c>
      <c r="CV138" s="63">
        <f t="shared" si="120"/>
        <v>1813463100</v>
      </c>
      <c r="CW138" s="44">
        <f t="shared" si="121"/>
        <v>20149590</v>
      </c>
      <c r="CZ138" s="56">
        <f t="shared" si="122"/>
        <v>1611423900</v>
      </c>
      <c r="DA138" s="44">
        <f t="shared" si="123"/>
        <v>26857065</v>
      </c>
      <c r="DB138" s="49">
        <f t="shared" si="124"/>
        <v>44761775</v>
      </c>
    </row>
    <row r="139" spans="1:106">
      <c r="A139" s="3">
        <f t="shared" si="125"/>
        <v>100</v>
      </c>
      <c r="B139" s="263">
        <v>7</v>
      </c>
      <c r="C139" s="264" t="s">
        <v>158</v>
      </c>
      <c r="D139" s="299">
        <v>18</v>
      </c>
      <c r="E139" s="266"/>
      <c r="F139" s="41" t="s">
        <v>54</v>
      </c>
      <c r="G139" s="267">
        <f t="shared" si="87"/>
        <v>97</v>
      </c>
      <c r="H139" s="267">
        <f t="shared" si="88"/>
        <v>85</v>
      </c>
      <c r="I139" s="268">
        <f t="shared" si="89"/>
        <v>27506142.120000001</v>
      </c>
      <c r="J139" s="268">
        <f t="shared" si="90"/>
        <v>2</v>
      </c>
      <c r="K139" s="269">
        <f t="shared" si="91"/>
        <v>0.93</v>
      </c>
      <c r="L139" s="270">
        <f t="shared" si="147"/>
        <v>1.01</v>
      </c>
      <c r="M139" s="271">
        <f t="shared" si="92"/>
        <v>21590156.067032635</v>
      </c>
      <c r="N139" s="271">
        <f t="shared" si="93"/>
        <v>24335555.480755895</v>
      </c>
      <c r="O139" s="271">
        <f t="shared" si="94"/>
        <v>25836519.293316003</v>
      </c>
      <c r="P139" s="271">
        <f t="shared" si="95"/>
        <v>27430059.269522611</v>
      </c>
      <c r="Q139" s="272">
        <f t="shared" si="96"/>
        <v>25836519.293316003</v>
      </c>
      <c r="R139" s="271">
        <f t="shared" si="96"/>
        <v>27430059.269522611</v>
      </c>
      <c r="S139" s="271">
        <f t="shared" si="97"/>
        <v>29121885.304580249</v>
      </c>
      <c r="T139" s="271"/>
      <c r="U139" s="271">
        <f t="shared" si="98"/>
        <v>1835163265.6977739</v>
      </c>
      <c r="V139" s="271">
        <f t="shared" si="99"/>
        <v>2068522215.8642511</v>
      </c>
      <c r="W139" s="271">
        <f t="shared" si="100"/>
        <v>2196104139.9318604</v>
      </c>
      <c r="X139" s="272">
        <f t="shared" si="101"/>
        <v>2331555037.9094219</v>
      </c>
      <c r="Y139" s="272">
        <f t="shared" si="102"/>
        <v>2196104139.9318604</v>
      </c>
      <c r="Z139" s="271">
        <f t="shared" si="103"/>
        <v>2331555037.9094219</v>
      </c>
      <c r="AA139" s="271">
        <f t="shared" si="104"/>
        <v>2475360250.8893213</v>
      </c>
      <c r="AB139" s="271"/>
      <c r="AC139" s="33" t="str">
        <f t="shared" si="105"/>
        <v>BERTAHAP</v>
      </c>
      <c r="AD139" s="273">
        <f t="shared" si="106"/>
        <v>0</v>
      </c>
      <c r="AE139" s="274">
        <v>2</v>
      </c>
      <c r="AF139" s="275"/>
      <c r="AG139" s="271" t="str">
        <f>IF(AF139&gt;$BB$42,"LB","KR")</f>
        <v>KR</v>
      </c>
      <c r="AH139" s="275">
        <f t="shared" si="68"/>
        <v>2018680000</v>
      </c>
      <c r="AI139" s="275">
        <f t="shared" si="68"/>
        <v>2275375000</v>
      </c>
      <c r="AJ139" s="275">
        <f t="shared" si="68"/>
        <v>2415715000</v>
      </c>
      <c r="AK139" s="276">
        <f t="shared" si="67"/>
        <v>2564711000</v>
      </c>
      <c r="AL139" s="276">
        <f t="shared" si="67"/>
        <v>2415715000</v>
      </c>
      <c r="AM139" s="275">
        <f t="shared" si="67"/>
        <v>2564711000</v>
      </c>
      <c r="AN139" s="275">
        <f t="shared" ref="AN139:AN202" si="158">ROUNDUP((AA139*(1+$J$5)),-3)</f>
        <v>2722897000</v>
      </c>
      <c r="AO139" s="275">
        <f t="shared" si="126"/>
        <v>2722896695.3821664</v>
      </c>
      <c r="AP139" s="52">
        <f t="shared" si="127"/>
        <v>2560658000</v>
      </c>
      <c r="AQ139" s="43">
        <f t="shared" si="127"/>
        <v>2718594000</v>
      </c>
      <c r="AR139" s="63">
        <f t="shared" si="107"/>
        <v>2304592200</v>
      </c>
      <c r="AS139" s="63">
        <f t="shared" si="108"/>
        <v>38409870</v>
      </c>
      <c r="AT139" s="351">
        <f t="shared" si="109"/>
        <v>48088331.25</v>
      </c>
      <c r="AU139" s="141">
        <f t="shared" si="110"/>
        <v>27185940</v>
      </c>
      <c r="AV139" s="5">
        <f t="shared" si="111"/>
        <v>38409870</v>
      </c>
      <c r="AW139" s="5">
        <f t="shared" si="112"/>
        <v>60392875</v>
      </c>
      <c r="AX139" s="280">
        <f t="shared" si="128"/>
        <v>2886270335.254807</v>
      </c>
      <c r="AY139" s="127">
        <f t="shared" si="129"/>
        <v>2886270335.254807</v>
      </c>
      <c r="AZ139" s="2"/>
      <c r="BA139" s="2"/>
      <c r="BV139" s="56">
        <f t="shared" si="113"/>
        <v>-1511462.5094939955</v>
      </c>
      <c r="BX139" s="126"/>
      <c r="BY139" s="131"/>
      <c r="BZ139" s="122" t="str">
        <f>F229</f>
        <v>1BR-20</v>
      </c>
      <c r="CA139" s="123">
        <f>D229</f>
        <v>20</v>
      </c>
      <c r="CB139" s="124">
        <f>G229</f>
        <v>60</v>
      </c>
      <c r="CC139" s="124">
        <f>H229</f>
        <v>51</v>
      </c>
      <c r="CD139" s="125">
        <f>O229</f>
        <v>26348133.536748003</v>
      </c>
      <c r="CE139" s="125">
        <f t="shared" si="157"/>
        <v>1235193000</v>
      </c>
      <c r="CF139" s="125">
        <f t="shared" si="157"/>
        <v>1392259000</v>
      </c>
      <c r="CG139" s="125">
        <f t="shared" si="157"/>
        <v>1478131000</v>
      </c>
      <c r="CH139" s="125">
        <f t="shared" si="157"/>
        <v>1569299000</v>
      </c>
      <c r="CI139" s="125">
        <f>AN229</f>
        <v>1666090000</v>
      </c>
      <c r="CV139" s="63">
        <f t="shared" si="120"/>
        <v>2446734600</v>
      </c>
      <c r="CW139" s="44">
        <f t="shared" si="121"/>
        <v>27185940</v>
      </c>
      <c r="CZ139" s="56">
        <f t="shared" si="122"/>
        <v>2174143500</v>
      </c>
      <c r="DA139" s="44">
        <f t="shared" si="123"/>
        <v>36235725</v>
      </c>
      <c r="DB139" s="49">
        <f t="shared" si="124"/>
        <v>60392875</v>
      </c>
    </row>
    <row r="140" spans="1:106">
      <c r="A140" s="3">
        <f t="shared" si="125"/>
        <v>101</v>
      </c>
      <c r="B140" s="263">
        <v>8</v>
      </c>
      <c r="C140" s="264" t="s">
        <v>158</v>
      </c>
      <c r="D140" s="299">
        <v>20</v>
      </c>
      <c r="E140" s="266"/>
      <c r="F140" s="41" t="s">
        <v>70</v>
      </c>
      <c r="G140" s="267">
        <f t="shared" si="87"/>
        <v>60</v>
      </c>
      <c r="H140" s="267">
        <f t="shared" si="88"/>
        <v>51</v>
      </c>
      <c r="I140" s="268">
        <f t="shared" si="89"/>
        <v>27506142.120000001</v>
      </c>
      <c r="J140" s="268">
        <f t="shared" si="90"/>
        <v>2</v>
      </c>
      <c r="K140" s="269">
        <f t="shared" si="91"/>
        <v>0.93</v>
      </c>
      <c r="L140" s="270">
        <f t="shared" si="147"/>
        <v>1.01</v>
      </c>
      <c r="M140" s="271">
        <f t="shared" si="92"/>
        <v>21590156.067032635</v>
      </c>
      <c r="N140" s="271">
        <f t="shared" si="93"/>
        <v>24335555.480755895</v>
      </c>
      <c r="O140" s="271">
        <f t="shared" si="94"/>
        <v>25836519.293316003</v>
      </c>
      <c r="P140" s="271">
        <f t="shared" si="95"/>
        <v>27430059.269522611</v>
      </c>
      <c r="Q140" s="272">
        <f t="shared" si="96"/>
        <v>25836519.293316003</v>
      </c>
      <c r="R140" s="271">
        <f t="shared" si="96"/>
        <v>27430059.269522611</v>
      </c>
      <c r="S140" s="271">
        <f t="shared" si="97"/>
        <v>29121885.304580249</v>
      </c>
      <c r="T140" s="271"/>
      <c r="U140" s="271">
        <f t="shared" si="98"/>
        <v>1101097959.4186645</v>
      </c>
      <c r="V140" s="271">
        <f t="shared" si="99"/>
        <v>1241113329.5185506</v>
      </c>
      <c r="W140" s="271">
        <f t="shared" si="100"/>
        <v>1317662483.9591162</v>
      </c>
      <c r="X140" s="272">
        <f t="shared" si="101"/>
        <v>1398933022.7456532</v>
      </c>
      <c r="Y140" s="272">
        <f t="shared" si="102"/>
        <v>1317662483.9591162</v>
      </c>
      <c r="Z140" s="271">
        <f t="shared" si="103"/>
        <v>1398933022.7456532</v>
      </c>
      <c r="AA140" s="271">
        <f t="shared" si="104"/>
        <v>1485216150.5335927</v>
      </c>
      <c r="AB140" s="271"/>
      <c r="AC140" s="33" t="str">
        <f t="shared" si="105"/>
        <v>BERTAHAP</v>
      </c>
      <c r="AD140" s="273">
        <f t="shared" si="106"/>
        <v>0</v>
      </c>
      <c r="AE140" s="274">
        <v>2</v>
      </c>
      <c r="AF140" s="275"/>
      <c r="AG140" s="271" t="str">
        <f>IF(AF140&gt;$BB$42,"LB","KR")</f>
        <v>KR</v>
      </c>
      <c r="AH140" s="275">
        <f t="shared" si="68"/>
        <v>1211208000</v>
      </c>
      <c r="AI140" s="275">
        <f t="shared" si="68"/>
        <v>1365225000</v>
      </c>
      <c r="AJ140" s="275">
        <f t="shared" si="68"/>
        <v>1449429000</v>
      </c>
      <c r="AK140" s="276">
        <f t="shared" si="68"/>
        <v>1538827000</v>
      </c>
      <c r="AL140" s="276">
        <f t="shared" si="68"/>
        <v>1449429000</v>
      </c>
      <c r="AM140" s="275">
        <f t="shared" si="68"/>
        <v>1538827000</v>
      </c>
      <c r="AN140" s="275">
        <f t="shared" si="158"/>
        <v>1633738000</v>
      </c>
      <c r="AO140" s="275">
        <f t="shared" si="126"/>
        <v>1633738441.900414</v>
      </c>
      <c r="AP140" s="52">
        <f t="shared" si="127"/>
        <v>1536395000</v>
      </c>
      <c r="AQ140" s="43">
        <f t="shared" si="127"/>
        <v>1631157000</v>
      </c>
      <c r="AR140" s="63">
        <f t="shared" si="107"/>
        <v>1382755500</v>
      </c>
      <c r="AS140" s="63">
        <f t="shared" si="108"/>
        <v>23045925</v>
      </c>
      <c r="AT140" s="351">
        <f t="shared" si="109"/>
        <v>28853006.25</v>
      </c>
      <c r="AU140" s="141">
        <f t="shared" si="110"/>
        <v>16311570</v>
      </c>
      <c r="AV140" s="5">
        <f t="shared" si="111"/>
        <v>23045925</v>
      </c>
      <c r="AW140" s="5">
        <f t="shared" si="112"/>
        <v>36235725</v>
      </c>
      <c r="AX140" s="280">
        <f t="shared" si="128"/>
        <v>1731762838.1594403</v>
      </c>
      <c r="AY140" s="127">
        <f t="shared" si="129"/>
        <v>1731762838.1594403</v>
      </c>
      <c r="AZ140" s="2"/>
      <c r="BA140" s="2"/>
      <c r="BV140" s="56">
        <f t="shared" si="113"/>
        <v>-1511462.5094939955</v>
      </c>
      <c r="BX140" s="126">
        <v>27</v>
      </c>
      <c r="BY140" s="122" t="s">
        <v>161</v>
      </c>
      <c r="BZ140" s="122" t="str">
        <f>F116</f>
        <v>2BR-2</v>
      </c>
      <c r="CA140" s="123" t="str">
        <f>D116</f>
        <v>02</v>
      </c>
      <c r="CB140" s="124">
        <f>G116</f>
        <v>113</v>
      </c>
      <c r="CC140" s="124">
        <f>H116</f>
        <v>101</v>
      </c>
      <c r="CD140" s="125">
        <f>O116</f>
        <v>26653451.714279998</v>
      </c>
      <c r="CE140" s="125">
        <f>AH116</f>
        <v>2474511000</v>
      </c>
      <c r="CF140" s="125">
        <f>AI116</f>
        <v>2789169000</v>
      </c>
      <c r="CG140" s="125">
        <f>AJ116</f>
        <v>2961199000</v>
      </c>
      <c r="CH140" s="125">
        <f>AK116</f>
        <v>3143839000</v>
      </c>
      <c r="CI140" s="125">
        <f>AN116</f>
        <v>3337744000</v>
      </c>
      <c r="CJ140" s="2">
        <v>5</v>
      </c>
      <c r="CV140" s="63">
        <f t="shared" si="120"/>
        <v>1468041300</v>
      </c>
      <c r="CW140" s="44">
        <f t="shared" si="121"/>
        <v>16311570</v>
      </c>
      <c r="CZ140" s="56">
        <f t="shared" si="122"/>
        <v>1304486100</v>
      </c>
      <c r="DA140" s="44">
        <f t="shared" si="123"/>
        <v>21741435</v>
      </c>
      <c r="DB140" s="49">
        <f t="shared" si="124"/>
        <v>36235725</v>
      </c>
    </row>
    <row r="141" spans="1:106">
      <c r="A141" s="3">
        <f t="shared" si="125"/>
        <v>102</v>
      </c>
      <c r="B141" s="263">
        <v>9</v>
      </c>
      <c r="C141" s="264" t="s">
        <v>158</v>
      </c>
      <c r="D141" s="299">
        <v>22</v>
      </c>
      <c r="E141" s="266"/>
      <c r="F141" s="41" t="s">
        <v>89</v>
      </c>
      <c r="G141" s="267">
        <f t="shared" si="87"/>
        <v>81</v>
      </c>
      <c r="H141" s="267">
        <f t="shared" si="88"/>
        <v>70</v>
      </c>
      <c r="I141" s="268">
        <f t="shared" si="89"/>
        <v>27506142.120000001</v>
      </c>
      <c r="J141" s="268">
        <f t="shared" si="90"/>
        <v>4</v>
      </c>
      <c r="K141" s="269">
        <f t="shared" si="91"/>
        <v>0.97</v>
      </c>
      <c r="L141" s="270">
        <f t="shared" si="147"/>
        <v>1.01</v>
      </c>
      <c r="M141" s="271">
        <f t="shared" si="92"/>
        <v>22518764.930130813</v>
      </c>
      <c r="N141" s="271">
        <f t="shared" si="93"/>
        <v>25382246.039067976</v>
      </c>
      <c r="O141" s="271">
        <f t="shared" si="94"/>
        <v>26947767.434964001</v>
      </c>
      <c r="P141" s="271">
        <f t="shared" si="95"/>
        <v>28609846.764985945</v>
      </c>
      <c r="Q141" s="272">
        <f t="shared" si="96"/>
        <v>26947767.434964001</v>
      </c>
      <c r="R141" s="271">
        <f t="shared" si="96"/>
        <v>28609846.764985945</v>
      </c>
      <c r="S141" s="271">
        <f t="shared" si="97"/>
        <v>30374439.511228859</v>
      </c>
      <c r="T141" s="271"/>
      <c r="U141" s="271">
        <f t="shared" si="98"/>
        <v>1576313545.1091568</v>
      </c>
      <c r="V141" s="271">
        <f t="shared" si="99"/>
        <v>1776757222.7347584</v>
      </c>
      <c r="W141" s="271">
        <f t="shared" si="100"/>
        <v>1886343720.4474802</v>
      </c>
      <c r="X141" s="272">
        <f t="shared" si="101"/>
        <v>2002689273.5490162</v>
      </c>
      <c r="Y141" s="272">
        <f t="shared" si="102"/>
        <v>1886343720.4474802</v>
      </c>
      <c r="Z141" s="271">
        <f t="shared" si="103"/>
        <v>2002689273.5490162</v>
      </c>
      <c r="AA141" s="271">
        <f t="shared" si="104"/>
        <v>2126210765.7860203</v>
      </c>
      <c r="AB141" s="271"/>
      <c r="AC141" s="33" t="str">
        <f t="shared" si="105"/>
        <v>BERTAHAP</v>
      </c>
      <c r="AD141" s="273">
        <f t="shared" si="106"/>
        <v>0</v>
      </c>
      <c r="AE141" s="274">
        <v>2</v>
      </c>
      <c r="AF141" s="275"/>
      <c r="AG141" s="271" t="str">
        <f>IF(AF141&gt;$BB$42,"LB","KR")</f>
        <v>KR</v>
      </c>
      <c r="AH141" s="275">
        <f t="shared" ref="AH141:AM204" si="159">ROUNDUP((U141*(1+$J$5)),-3)</f>
        <v>1733945000</v>
      </c>
      <c r="AI141" s="275">
        <f t="shared" si="159"/>
        <v>1954433000</v>
      </c>
      <c r="AJ141" s="275">
        <f t="shared" si="159"/>
        <v>2074979000</v>
      </c>
      <c r="AK141" s="276">
        <f t="shared" si="159"/>
        <v>2202959000</v>
      </c>
      <c r="AL141" s="276">
        <f t="shared" si="159"/>
        <v>2074979000</v>
      </c>
      <c r="AM141" s="275">
        <f t="shared" si="159"/>
        <v>2202959000</v>
      </c>
      <c r="AN141" s="275">
        <f t="shared" si="158"/>
        <v>2338832000</v>
      </c>
      <c r="AO141" s="275">
        <f t="shared" si="126"/>
        <v>2338832633.0578384</v>
      </c>
      <c r="AP141" s="52">
        <f t="shared" si="127"/>
        <v>2199478000</v>
      </c>
      <c r="AQ141" s="43">
        <f t="shared" si="127"/>
        <v>2335137000</v>
      </c>
      <c r="AR141" s="63">
        <f t="shared" si="107"/>
        <v>1979530200</v>
      </c>
      <c r="AS141" s="63">
        <f t="shared" si="108"/>
        <v>32992170</v>
      </c>
      <c r="AT141" s="351">
        <f t="shared" si="109"/>
        <v>41305481.25</v>
      </c>
      <c r="AU141" s="141">
        <f t="shared" si="110"/>
        <v>23351370</v>
      </c>
      <c r="AV141" s="5">
        <f t="shared" si="111"/>
        <v>32992170</v>
      </c>
      <c r="AW141" s="5">
        <f t="shared" si="112"/>
        <v>51874475</v>
      </c>
      <c r="AX141" s="280">
        <f t="shared" si="128"/>
        <v>2479162630.3360872</v>
      </c>
      <c r="AY141" s="127">
        <f t="shared" si="129"/>
        <v>2479162630.3360872</v>
      </c>
      <c r="AZ141" s="2"/>
      <c r="BA141" s="2"/>
      <c r="BV141" s="56">
        <f t="shared" si="113"/>
        <v>-400214.36784599721</v>
      </c>
      <c r="BX141" s="126">
        <v>28</v>
      </c>
      <c r="BY141" s="122" t="s">
        <v>162</v>
      </c>
      <c r="BZ141" s="122" t="str">
        <f>F123</f>
        <v>2BR-22</v>
      </c>
      <c r="CA141" s="123">
        <f>D123</f>
        <v>22</v>
      </c>
      <c r="CB141" s="124">
        <f>G123</f>
        <v>81</v>
      </c>
      <c r="CC141" s="124">
        <f>H123</f>
        <v>70</v>
      </c>
      <c r="CD141" s="125">
        <f>O123</f>
        <v>27214577.013528001</v>
      </c>
      <c r="CE141" s="125">
        <f>AH123</f>
        <v>1751113000</v>
      </c>
      <c r="CF141" s="125">
        <f>AI123</f>
        <v>1973784000</v>
      </c>
      <c r="CG141" s="125">
        <f>AJ123</f>
        <v>2095523000</v>
      </c>
      <c r="CH141" s="125">
        <f>AK123</f>
        <v>2224770000</v>
      </c>
      <c r="CI141" s="125">
        <f>AN123</f>
        <v>2361989000</v>
      </c>
      <c r="CJ141" s="2">
        <v>5</v>
      </c>
      <c r="CV141" s="63">
        <f t="shared" si="120"/>
        <v>2101623300</v>
      </c>
      <c r="CW141" s="44">
        <f t="shared" si="121"/>
        <v>23351370</v>
      </c>
      <c r="CZ141" s="56">
        <f t="shared" si="122"/>
        <v>1867481100</v>
      </c>
      <c r="DA141" s="44">
        <f t="shared" si="123"/>
        <v>31124685</v>
      </c>
      <c r="DB141" s="49">
        <f t="shared" si="124"/>
        <v>51874475</v>
      </c>
    </row>
    <row r="142" spans="1:106">
      <c r="A142" s="3">
        <f t="shared" si="125"/>
        <v>103</v>
      </c>
      <c r="B142" s="263">
        <v>1</v>
      </c>
      <c r="C142" s="264" t="s">
        <v>159</v>
      </c>
      <c r="D142" s="265" t="s">
        <v>24</v>
      </c>
      <c r="E142" s="266"/>
      <c r="F142" s="41" t="s">
        <v>39</v>
      </c>
      <c r="G142" s="267">
        <f t="shared" si="87"/>
        <v>113</v>
      </c>
      <c r="H142" s="267">
        <f t="shared" si="88"/>
        <v>101</v>
      </c>
      <c r="I142" s="268">
        <f t="shared" si="89"/>
        <v>27506142.120000001</v>
      </c>
      <c r="J142" s="268">
        <f t="shared" si="90"/>
        <v>6</v>
      </c>
      <c r="K142" s="269">
        <f t="shared" si="91"/>
        <v>0.95</v>
      </c>
      <c r="L142" s="319">
        <f t="shared" ref="L142:L148" si="160">SUMIF($AN$4:$AN$22,D142,$BK$4:$BK$22)</f>
        <v>1.02</v>
      </c>
      <c r="M142" s="271">
        <f t="shared" si="92"/>
        <v>22272821.493617184</v>
      </c>
      <c r="N142" s="271">
        <f t="shared" si="93"/>
        <v>25105028.490208089</v>
      </c>
      <c r="O142" s="271">
        <f t="shared" si="94"/>
        <v>26653451.714279998</v>
      </c>
      <c r="P142" s="271">
        <f t="shared" si="95"/>
        <v>28297378.294652831</v>
      </c>
      <c r="Q142" s="272">
        <f t="shared" si="96"/>
        <v>26653451.714279998</v>
      </c>
      <c r="R142" s="271">
        <f t="shared" si="96"/>
        <v>28297378.294652831</v>
      </c>
      <c r="S142" s="271">
        <f t="shared" si="97"/>
        <v>30042698.669368953</v>
      </c>
      <c r="T142" s="271"/>
      <c r="U142" s="271">
        <f t="shared" si="98"/>
        <v>2249554970.8553357</v>
      </c>
      <c r="V142" s="271">
        <f t="shared" si="99"/>
        <v>2535607877.5110168</v>
      </c>
      <c r="W142" s="271">
        <f t="shared" si="100"/>
        <v>2691998623.1422796</v>
      </c>
      <c r="X142" s="272">
        <f t="shared" si="101"/>
        <v>2858035207.7599359</v>
      </c>
      <c r="Y142" s="272">
        <f t="shared" si="102"/>
        <v>2691998623.1422796</v>
      </c>
      <c r="Z142" s="271">
        <f t="shared" si="103"/>
        <v>2858035207.7599359</v>
      </c>
      <c r="AA142" s="271">
        <f t="shared" si="104"/>
        <v>3034312565.6062641</v>
      </c>
      <c r="AB142" s="271"/>
      <c r="AC142" s="33" t="str">
        <f t="shared" si="105"/>
        <v>BERTAHAP</v>
      </c>
      <c r="AD142" s="273">
        <f t="shared" si="106"/>
        <v>0</v>
      </c>
      <c r="AE142" s="274">
        <v>2</v>
      </c>
      <c r="AF142" s="275"/>
      <c r="AG142" s="271" t="str">
        <f>IF(AF142&gt;$BB$42,"LB","KR")</f>
        <v>KR</v>
      </c>
      <c r="AH142" s="275">
        <f t="shared" si="159"/>
        <v>2474511000</v>
      </c>
      <c r="AI142" s="275">
        <f t="shared" si="159"/>
        <v>2789169000</v>
      </c>
      <c r="AJ142" s="275">
        <f t="shared" si="159"/>
        <v>2961199000</v>
      </c>
      <c r="AK142" s="276">
        <f t="shared" si="159"/>
        <v>3143839000</v>
      </c>
      <c r="AL142" s="276">
        <f t="shared" si="159"/>
        <v>2961199000</v>
      </c>
      <c r="AM142" s="275">
        <f t="shared" si="159"/>
        <v>3143839000</v>
      </c>
      <c r="AN142" s="275">
        <f t="shared" si="158"/>
        <v>3337744000</v>
      </c>
      <c r="AO142" s="275">
        <f t="shared" si="126"/>
        <v>3337744028.0458789</v>
      </c>
      <c r="AP142" s="52">
        <f t="shared" si="127"/>
        <v>3138871000</v>
      </c>
      <c r="AQ142" s="43">
        <f t="shared" si="127"/>
        <v>3332470000</v>
      </c>
      <c r="AR142" s="63">
        <f t="shared" si="107"/>
        <v>2824983900</v>
      </c>
      <c r="AS142" s="63">
        <f t="shared" si="108"/>
        <v>47083065</v>
      </c>
      <c r="AT142" s="351">
        <f t="shared" si="109"/>
        <v>58946981.25</v>
      </c>
      <c r="AU142" s="141">
        <f t="shared" si="110"/>
        <v>33324700</v>
      </c>
      <c r="AV142" s="5">
        <f t="shared" si="111"/>
        <v>47083065</v>
      </c>
      <c r="AW142" s="5">
        <f t="shared" si="112"/>
        <v>74029975</v>
      </c>
      <c r="AX142" s="280">
        <f t="shared" si="128"/>
        <v>3538008729.5589514</v>
      </c>
      <c r="AY142" s="127">
        <f t="shared" si="129"/>
        <v>3538008729.5589514</v>
      </c>
      <c r="AZ142" s="2"/>
      <c r="BA142" s="2"/>
      <c r="BV142" s="56">
        <f t="shared" si="113"/>
        <v>-694530.0885300003</v>
      </c>
      <c r="BX142" s="126">
        <v>29</v>
      </c>
      <c r="BY142" s="122" t="s">
        <v>141</v>
      </c>
      <c r="BZ142" s="122" t="str">
        <f>F126</f>
        <v>1BR-8</v>
      </c>
      <c r="CA142" s="123" t="str">
        <f>D126</f>
        <v>08</v>
      </c>
      <c r="CB142" s="124">
        <f>G126</f>
        <v>60</v>
      </c>
      <c r="CC142" s="124">
        <f>H126</f>
        <v>52</v>
      </c>
      <c r="CD142" s="125">
        <f>O126</f>
        <v>25836519.293316003</v>
      </c>
      <c r="CE142" s="125">
        <f>AH126</f>
        <v>1234957000</v>
      </c>
      <c r="CF142" s="125">
        <f>AI126</f>
        <v>1391994000</v>
      </c>
      <c r="CG142" s="125">
        <f>AJ126</f>
        <v>1477849000</v>
      </c>
      <c r="CH142" s="125">
        <f>AK126</f>
        <v>1569000000</v>
      </c>
      <c r="CI142" s="125">
        <f>AN126</f>
        <v>1665772000</v>
      </c>
      <c r="CJ142" s="2">
        <v>2</v>
      </c>
      <c r="CV142" s="63">
        <f t="shared" si="120"/>
        <v>2999223000</v>
      </c>
      <c r="CW142" s="44">
        <f t="shared" si="121"/>
        <v>33324700</v>
      </c>
      <c r="CZ142" s="56">
        <f t="shared" si="122"/>
        <v>2665079100</v>
      </c>
      <c r="DA142" s="44">
        <f t="shared" si="123"/>
        <v>44417985</v>
      </c>
      <c r="DB142" s="49">
        <f t="shared" si="124"/>
        <v>74029975</v>
      </c>
    </row>
    <row r="143" spans="1:106">
      <c r="A143" s="3">
        <f t="shared" si="125"/>
        <v>104</v>
      </c>
      <c r="B143" s="263">
        <v>2</v>
      </c>
      <c r="C143" s="264" t="s">
        <v>159</v>
      </c>
      <c r="D143" s="265" t="s">
        <v>35</v>
      </c>
      <c r="E143" s="266"/>
      <c r="F143" s="41" t="s">
        <v>42</v>
      </c>
      <c r="G143" s="267">
        <f t="shared" si="87"/>
        <v>78</v>
      </c>
      <c r="H143" s="267">
        <f t="shared" si="88"/>
        <v>66</v>
      </c>
      <c r="I143" s="268">
        <f t="shared" si="89"/>
        <v>27506142.120000001</v>
      </c>
      <c r="J143" s="268">
        <f t="shared" si="90"/>
        <v>2</v>
      </c>
      <c r="K143" s="269">
        <f t="shared" si="91"/>
        <v>0.93</v>
      </c>
      <c r="L143" s="319">
        <f t="shared" si="160"/>
        <v>1.02</v>
      </c>
      <c r="M143" s="271">
        <f t="shared" si="92"/>
        <v>21803919.988488406</v>
      </c>
      <c r="N143" s="271">
        <f t="shared" si="93"/>
        <v>24576501.574624766</v>
      </c>
      <c r="O143" s="271">
        <f t="shared" si="94"/>
        <v>26092326.415032003</v>
      </c>
      <c r="P143" s="271">
        <f t="shared" si="95"/>
        <v>27701644.014765408</v>
      </c>
      <c r="Q143" s="272">
        <f t="shared" si="96"/>
        <v>26092326.415032003</v>
      </c>
      <c r="R143" s="271">
        <f t="shared" si="96"/>
        <v>27701644.014765408</v>
      </c>
      <c r="S143" s="271">
        <f t="shared" si="97"/>
        <v>29410220.8026454</v>
      </c>
      <c r="T143" s="271"/>
      <c r="U143" s="271">
        <f t="shared" si="98"/>
        <v>1439058719.2402349</v>
      </c>
      <c r="V143" s="271">
        <f t="shared" si="99"/>
        <v>1622049103.9252346</v>
      </c>
      <c r="W143" s="271">
        <f t="shared" si="100"/>
        <v>1722093543.3921123</v>
      </c>
      <c r="X143" s="272">
        <f t="shared" si="101"/>
        <v>1828308504.9745169</v>
      </c>
      <c r="Y143" s="272">
        <f t="shared" si="102"/>
        <v>1722093543.3921123</v>
      </c>
      <c r="Z143" s="271">
        <f t="shared" si="103"/>
        <v>1828308504.9745169</v>
      </c>
      <c r="AA143" s="271">
        <f t="shared" si="104"/>
        <v>1941074572.9745965</v>
      </c>
      <c r="AB143" s="271"/>
      <c r="AC143" s="33" t="str">
        <f t="shared" si="105"/>
        <v>BERTAHAP</v>
      </c>
      <c r="AD143" s="273">
        <f t="shared" si="106"/>
        <v>0</v>
      </c>
      <c r="AE143" s="274">
        <v>2</v>
      </c>
      <c r="AF143" s="275"/>
      <c r="AG143" s="271" t="str">
        <f>IF(AF143&gt;$BB$42,"LB","KR")</f>
        <v>KR</v>
      </c>
      <c r="AH143" s="275">
        <f t="shared" si="159"/>
        <v>1582965000</v>
      </c>
      <c r="AI143" s="275">
        <f t="shared" si="159"/>
        <v>1784255000</v>
      </c>
      <c r="AJ143" s="275">
        <f t="shared" si="159"/>
        <v>1894303000</v>
      </c>
      <c r="AK143" s="276">
        <f t="shared" si="159"/>
        <v>2011140000</v>
      </c>
      <c r="AL143" s="276">
        <f t="shared" si="159"/>
        <v>1894303000</v>
      </c>
      <c r="AM143" s="275">
        <f t="shared" si="159"/>
        <v>2011140000</v>
      </c>
      <c r="AN143" s="275">
        <f t="shared" si="158"/>
        <v>2135183000</v>
      </c>
      <c r="AO143" s="275">
        <f t="shared" si="126"/>
        <v>2135182661.8870077</v>
      </c>
      <c r="AP143" s="52">
        <f t="shared" si="127"/>
        <v>2007962000</v>
      </c>
      <c r="AQ143" s="43">
        <f t="shared" si="127"/>
        <v>2131809000</v>
      </c>
      <c r="AR143" s="63">
        <f t="shared" si="107"/>
        <v>1807165800</v>
      </c>
      <c r="AS143" s="63">
        <f t="shared" si="108"/>
        <v>30119430</v>
      </c>
      <c r="AT143" s="351">
        <f t="shared" si="109"/>
        <v>37708875</v>
      </c>
      <c r="AU143" s="141">
        <f t="shared" si="110"/>
        <v>21318090</v>
      </c>
      <c r="AV143" s="5">
        <f t="shared" si="111"/>
        <v>30119430</v>
      </c>
      <c r="AW143" s="5">
        <f t="shared" si="112"/>
        <v>47357575</v>
      </c>
      <c r="AX143" s="280">
        <f t="shared" si="128"/>
        <v>2263293848.6324973</v>
      </c>
      <c r="AY143" s="127">
        <f t="shared" si="129"/>
        <v>2263293848.6324973</v>
      </c>
      <c r="AZ143" s="2"/>
      <c r="BA143" s="2"/>
      <c r="BV143" s="56">
        <f t="shared" si="113"/>
        <v>-1255655.3877779953</v>
      </c>
      <c r="BX143" s="126">
        <v>30</v>
      </c>
      <c r="BY143" s="131" t="s">
        <v>55</v>
      </c>
      <c r="BZ143" s="122" t="str">
        <f>F148</f>
        <v>2BR-18</v>
      </c>
      <c r="CA143" s="123">
        <f>D148</f>
        <v>18</v>
      </c>
      <c r="CB143" s="124">
        <f>G148</f>
        <v>97</v>
      </c>
      <c r="CC143" s="124">
        <f>H148</f>
        <v>85</v>
      </c>
      <c r="CD143" s="125">
        <f>O148</f>
        <v>26092326.415032003</v>
      </c>
      <c r="CE143" s="125">
        <f>AH148</f>
        <v>2038667000</v>
      </c>
      <c r="CF143" s="125">
        <f>AI148</f>
        <v>2297903000</v>
      </c>
      <c r="CG143" s="125">
        <f>AJ148</f>
        <v>2439633000</v>
      </c>
      <c r="CH143" s="125">
        <f>AK148</f>
        <v>2590104000</v>
      </c>
      <c r="CI143" s="125">
        <f>AN148</f>
        <v>2749856000</v>
      </c>
      <c r="CJ143" s="2">
        <v>1</v>
      </c>
      <c r="CV143" s="63">
        <f t="shared" si="120"/>
        <v>1918628100</v>
      </c>
      <c r="CW143" s="44">
        <f t="shared" si="121"/>
        <v>21318090</v>
      </c>
      <c r="CZ143" s="56">
        <f t="shared" si="122"/>
        <v>1704872700</v>
      </c>
      <c r="DA143" s="44">
        <f t="shared" si="123"/>
        <v>28414545</v>
      </c>
      <c r="DB143" s="49">
        <f t="shared" si="124"/>
        <v>47357575</v>
      </c>
    </row>
    <row r="144" spans="1:106">
      <c r="A144" s="3">
        <f t="shared" si="125"/>
        <v>105</v>
      </c>
      <c r="B144" s="263">
        <v>3</v>
      </c>
      <c r="C144" s="264" t="s">
        <v>159</v>
      </c>
      <c r="D144" s="265" t="s">
        <v>41</v>
      </c>
      <c r="E144" s="266"/>
      <c r="F144" s="41" t="s">
        <v>45</v>
      </c>
      <c r="G144" s="267">
        <f t="shared" si="87"/>
        <v>60</v>
      </c>
      <c r="H144" s="267">
        <f t="shared" si="88"/>
        <v>52</v>
      </c>
      <c r="I144" s="268">
        <f t="shared" si="89"/>
        <v>27506142.120000001</v>
      </c>
      <c r="J144" s="268">
        <f t="shared" si="90"/>
        <v>2</v>
      </c>
      <c r="K144" s="269">
        <f t="shared" si="91"/>
        <v>0.93</v>
      </c>
      <c r="L144" s="319">
        <f t="shared" si="160"/>
        <v>1.02</v>
      </c>
      <c r="M144" s="271">
        <f t="shared" si="92"/>
        <v>21803919.988488406</v>
      </c>
      <c r="N144" s="271">
        <f t="shared" si="93"/>
        <v>24576501.574624766</v>
      </c>
      <c r="O144" s="271">
        <f t="shared" si="94"/>
        <v>26092326.415032003</v>
      </c>
      <c r="P144" s="271">
        <f t="shared" si="95"/>
        <v>27701644.014765408</v>
      </c>
      <c r="Q144" s="272">
        <f t="shared" si="96"/>
        <v>26092326.415032003</v>
      </c>
      <c r="R144" s="271">
        <f t="shared" si="96"/>
        <v>27701644.014765408</v>
      </c>
      <c r="S144" s="271">
        <f t="shared" si="97"/>
        <v>29410220.8026454</v>
      </c>
      <c r="T144" s="271"/>
      <c r="U144" s="271">
        <f t="shared" si="98"/>
        <v>1133803839.4013972</v>
      </c>
      <c r="V144" s="271">
        <f t="shared" si="99"/>
        <v>1277978081.8804879</v>
      </c>
      <c r="W144" s="271">
        <f t="shared" si="100"/>
        <v>1356800973.5816641</v>
      </c>
      <c r="X144" s="272">
        <f t="shared" si="101"/>
        <v>1440485488.7678013</v>
      </c>
      <c r="Y144" s="272">
        <f t="shared" si="102"/>
        <v>1356800973.5816641</v>
      </c>
      <c r="Z144" s="271">
        <f t="shared" si="103"/>
        <v>1440485488.7678013</v>
      </c>
      <c r="AA144" s="271">
        <f t="shared" si="104"/>
        <v>1529331481.7375607</v>
      </c>
      <c r="AB144" s="271"/>
      <c r="AC144" s="33" t="str">
        <f t="shared" si="105"/>
        <v>BERTAHAP</v>
      </c>
      <c r="AD144" s="273">
        <f t="shared" si="106"/>
        <v>0</v>
      </c>
      <c r="AE144" s="274">
        <v>2</v>
      </c>
      <c r="AF144" s="275"/>
      <c r="AG144" s="271" t="e">
        <f>IF(AF144&gt;#REF!,"LB","KR")</f>
        <v>#REF!</v>
      </c>
      <c r="AH144" s="275">
        <f t="shared" si="159"/>
        <v>1247185000</v>
      </c>
      <c r="AI144" s="275">
        <f t="shared" si="159"/>
        <v>1405776000</v>
      </c>
      <c r="AJ144" s="275">
        <f t="shared" si="159"/>
        <v>1492482000</v>
      </c>
      <c r="AK144" s="276">
        <f t="shared" si="159"/>
        <v>1584535000</v>
      </c>
      <c r="AL144" s="276">
        <f t="shared" si="159"/>
        <v>1492482000</v>
      </c>
      <c r="AM144" s="275">
        <f t="shared" si="159"/>
        <v>1584535000</v>
      </c>
      <c r="AN144" s="275">
        <f t="shared" si="158"/>
        <v>1682265000</v>
      </c>
      <c r="AO144" s="275">
        <f t="shared" si="126"/>
        <v>1682265610.1281512</v>
      </c>
      <c r="AP144" s="52">
        <f t="shared" si="127"/>
        <v>1582031000</v>
      </c>
      <c r="AQ144" s="43">
        <f t="shared" si="127"/>
        <v>1679608000</v>
      </c>
      <c r="AR144" s="63">
        <f t="shared" si="107"/>
        <v>1423827900</v>
      </c>
      <c r="AS144" s="63">
        <f t="shared" si="108"/>
        <v>23730465</v>
      </c>
      <c r="AT144" s="351">
        <f t="shared" si="109"/>
        <v>29710031.25</v>
      </c>
      <c r="AU144" s="141">
        <f t="shared" si="110"/>
        <v>16796080</v>
      </c>
      <c r="AV144" s="5">
        <f t="shared" si="111"/>
        <v>23730465</v>
      </c>
      <c r="AW144" s="5">
        <f t="shared" si="112"/>
        <v>37312050</v>
      </c>
      <c r="AX144" s="280">
        <f t="shared" si="128"/>
        <v>1783202179.2355373</v>
      </c>
      <c r="AY144" s="127">
        <f t="shared" si="129"/>
        <v>1783202179.2355373</v>
      </c>
      <c r="AZ144" s="2"/>
      <c r="BA144" s="2"/>
      <c r="BV144" s="56">
        <f t="shared" si="113"/>
        <v>-1255655.3877779953</v>
      </c>
      <c r="BX144" s="126">
        <v>31</v>
      </c>
      <c r="BY144" s="131" t="s">
        <v>61</v>
      </c>
      <c r="BZ144" s="122" t="str">
        <f>F170</f>
        <v>1BR-20</v>
      </c>
      <c r="CA144" s="123">
        <f>D170</f>
        <v>20</v>
      </c>
      <c r="CB144" s="124">
        <f>G170</f>
        <v>60</v>
      </c>
      <c r="CC144" s="124">
        <f>H170</f>
        <v>51</v>
      </c>
      <c r="CD144" s="125">
        <f>O170</f>
        <v>25836519.293316003</v>
      </c>
      <c r="CE144" s="125">
        <f t="shared" ref="CE144:CH145" si="161">AH170</f>
        <v>1211208000</v>
      </c>
      <c r="CF144" s="125">
        <f t="shared" si="161"/>
        <v>1365225000</v>
      </c>
      <c r="CG144" s="125">
        <f t="shared" si="161"/>
        <v>1449429000</v>
      </c>
      <c r="CH144" s="125">
        <f t="shared" si="161"/>
        <v>1538827000</v>
      </c>
      <c r="CI144" s="125">
        <f>AN170</f>
        <v>1633738000</v>
      </c>
      <c r="CJ144" s="2">
        <v>1</v>
      </c>
      <c r="CV144" s="63">
        <f t="shared" si="120"/>
        <v>1511647200</v>
      </c>
      <c r="CW144" s="44">
        <f t="shared" si="121"/>
        <v>16796080</v>
      </c>
      <c r="CZ144" s="56">
        <f t="shared" si="122"/>
        <v>1343233800</v>
      </c>
      <c r="DA144" s="44">
        <f t="shared" si="123"/>
        <v>22387230</v>
      </c>
      <c r="DB144" s="49">
        <f t="shared" si="124"/>
        <v>37312050</v>
      </c>
    </row>
    <row r="145" spans="1:106">
      <c r="A145" s="3">
        <f t="shared" si="125"/>
        <v>106</v>
      </c>
      <c r="B145" s="263">
        <v>4</v>
      </c>
      <c r="C145" s="264" t="s">
        <v>159</v>
      </c>
      <c r="D145" s="265">
        <v>10</v>
      </c>
      <c r="E145" s="266"/>
      <c r="F145" s="41" t="s">
        <v>48</v>
      </c>
      <c r="G145" s="267">
        <f t="shared" si="87"/>
        <v>74</v>
      </c>
      <c r="H145" s="267">
        <f t="shared" si="88"/>
        <v>63</v>
      </c>
      <c r="I145" s="268">
        <f t="shared" si="89"/>
        <v>27506142.120000001</v>
      </c>
      <c r="J145" s="268">
        <f t="shared" si="90"/>
        <v>2</v>
      </c>
      <c r="K145" s="269">
        <f t="shared" si="91"/>
        <v>0.93</v>
      </c>
      <c r="L145" s="319">
        <f t="shared" si="160"/>
        <v>1.02</v>
      </c>
      <c r="M145" s="271">
        <f t="shared" si="92"/>
        <v>21803919.988488406</v>
      </c>
      <c r="N145" s="271">
        <f t="shared" si="93"/>
        <v>24576501.574624766</v>
      </c>
      <c r="O145" s="271">
        <f t="shared" si="94"/>
        <v>26092326.415032003</v>
      </c>
      <c r="P145" s="271">
        <f t="shared" si="95"/>
        <v>27701644.014765408</v>
      </c>
      <c r="Q145" s="272">
        <f t="shared" si="96"/>
        <v>26092326.415032003</v>
      </c>
      <c r="R145" s="271">
        <f t="shared" si="96"/>
        <v>27701644.014765408</v>
      </c>
      <c r="S145" s="271">
        <f t="shared" si="97"/>
        <v>29410220.8026454</v>
      </c>
      <c r="T145" s="271"/>
      <c r="U145" s="271">
        <f t="shared" si="98"/>
        <v>1373646959.2747695</v>
      </c>
      <c r="V145" s="271">
        <f t="shared" si="99"/>
        <v>1548319599.2013602</v>
      </c>
      <c r="W145" s="271">
        <f t="shared" si="100"/>
        <v>1643816564.1470163</v>
      </c>
      <c r="X145" s="272">
        <f t="shared" si="101"/>
        <v>1745203572.9302206</v>
      </c>
      <c r="Y145" s="272">
        <f t="shared" si="102"/>
        <v>1643816564.1470163</v>
      </c>
      <c r="Z145" s="271">
        <f t="shared" si="103"/>
        <v>1745203572.9302206</v>
      </c>
      <c r="AA145" s="271">
        <f t="shared" si="104"/>
        <v>1852843910.5666602</v>
      </c>
      <c r="AB145" s="271"/>
      <c r="AC145" s="33" t="str">
        <f t="shared" si="105"/>
        <v>BERTAHAP</v>
      </c>
      <c r="AD145" s="273">
        <f t="shared" si="106"/>
        <v>0</v>
      </c>
      <c r="AE145" s="274">
        <v>2</v>
      </c>
      <c r="AF145" s="275"/>
      <c r="AG145" s="271" t="e">
        <f>IF(AF145&gt;#REF!,"LB","KR")</f>
        <v>#REF!</v>
      </c>
      <c r="AH145" s="275">
        <f t="shared" si="159"/>
        <v>1511012000</v>
      </c>
      <c r="AI145" s="275">
        <f t="shared" si="159"/>
        <v>1703152000</v>
      </c>
      <c r="AJ145" s="275">
        <f t="shared" si="159"/>
        <v>1808199000</v>
      </c>
      <c r="AK145" s="276">
        <f t="shared" si="159"/>
        <v>1919724000</v>
      </c>
      <c r="AL145" s="276">
        <f t="shared" si="159"/>
        <v>1808199000</v>
      </c>
      <c r="AM145" s="275">
        <f t="shared" si="159"/>
        <v>1919724000</v>
      </c>
      <c r="AN145" s="275">
        <f t="shared" si="158"/>
        <v>2038129000</v>
      </c>
      <c r="AO145" s="275">
        <f t="shared" si="126"/>
        <v>2038128325.4315333</v>
      </c>
      <c r="AP145" s="52">
        <f t="shared" si="127"/>
        <v>1916691000</v>
      </c>
      <c r="AQ145" s="43">
        <f t="shared" si="127"/>
        <v>2034908000</v>
      </c>
      <c r="AR145" s="63">
        <f t="shared" si="107"/>
        <v>1725021900</v>
      </c>
      <c r="AS145" s="63">
        <f t="shared" si="108"/>
        <v>28750365</v>
      </c>
      <c r="AT145" s="351">
        <f t="shared" si="109"/>
        <v>35994825</v>
      </c>
      <c r="AU145" s="141">
        <f t="shared" si="110"/>
        <v>20349080</v>
      </c>
      <c r="AV145" s="5">
        <f t="shared" si="111"/>
        <v>28750365</v>
      </c>
      <c r="AW145" s="5">
        <f t="shared" si="112"/>
        <v>45204975</v>
      </c>
      <c r="AX145" s="280">
        <f t="shared" si="128"/>
        <v>2160416228.157897</v>
      </c>
      <c r="AY145" s="127">
        <f t="shared" si="129"/>
        <v>2160416228.157897</v>
      </c>
      <c r="AZ145" s="2"/>
      <c r="BA145" s="2"/>
      <c r="BV145" s="56">
        <f t="shared" si="113"/>
        <v>-1255655.3877779953</v>
      </c>
      <c r="BX145" s="126">
        <v>32</v>
      </c>
      <c r="BY145" s="131" t="s">
        <v>61</v>
      </c>
      <c r="BZ145" s="122" t="str">
        <f>F171</f>
        <v>2BR-22</v>
      </c>
      <c r="CA145" s="123">
        <f>D171</f>
        <v>22</v>
      </c>
      <c r="CB145" s="124">
        <f>G171</f>
        <v>81</v>
      </c>
      <c r="CC145" s="124">
        <f>H171</f>
        <v>70</v>
      </c>
      <c r="CD145" s="125">
        <f>O171</f>
        <v>26947767.434964001</v>
      </c>
      <c r="CE145" s="125">
        <f t="shared" si="161"/>
        <v>1733945000</v>
      </c>
      <c r="CF145" s="125">
        <f t="shared" si="161"/>
        <v>1954433000</v>
      </c>
      <c r="CG145" s="125">
        <f t="shared" si="161"/>
        <v>2074979000</v>
      </c>
      <c r="CH145" s="125">
        <f t="shared" si="161"/>
        <v>2202959000</v>
      </c>
      <c r="CI145" s="125">
        <f>AN171</f>
        <v>2338832000</v>
      </c>
      <c r="CJ145" s="2">
        <v>1</v>
      </c>
      <c r="CV145" s="63">
        <f t="shared" si="120"/>
        <v>1831417200</v>
      </c>
      <c r="CW145" s="44">
        <f t="shared" si="121"/>
        <v>20349080</v>
      </c>
      <c r="CZ145" s="56">
        <f t="shared" si="122"/>
        <v>1627379100</v>
      </c>
      <c r="DA145" s="44">
        <f t="shared" si="123"/>
        <v>27122985</v>
      </c>
      <c r="DB145" s="49">
        <f t="shared" si="124"/>
        <v>45204975</v>
      </c>
    </row>
    <row r="146" spans="1:106">
      <c r="A146" s="3">
        <f t="shared" si="125"/>
        <v>107</v>
      </c>
      <c r="B146" s="263">
        <v>5</v>
      </c>
      <c r="C146" s="264" t="s">
        <v>159</v>
      </c>
      <c r="D146" s="299">
        <v>12</v>
      </c>
      <c r="E146" s="266"/>
      <c r="F146" s="41" t="s">
        <v>50</v>
      </c>
      <c r="G146" s="267">
        <f t="shared" si="87"/>
        <v>67</v>
      </c>
      <c r="H146" s="267">
        <f t="shared" si="88"/>
        <v>57</v>
      </c>
      <c r="I146" s="268">
        <f t="shared" si="89"/>
        <v>27506142.120000001</v>
      </c>
      <c r="J146" s="268">
        <f t="shared" si="90"/>
        <v>2</v>
      </c>
      <c r="K146" s="269">
        <f t="shared" si="91"/>
        <v>0.93</v>
      </c>
      <c r="L146" s="319">
        <f t="shared" si="160"/>
        <v>1.02</v>
      </c>
      <c r="M146" s="271">
        <f t="shared" si="92"/>
        <v>21803919.988488406</v>
      </c>
      <c r="N146" s="271">
        <f t="shared" si="93"/>
        <v>24576501.574624766</v>
      </c>
      <c r="O146" s="271">
        <f t="shared" si="94"/>
        <v>26092326.415032003</v>
      </c>
      <c r="P146" s="271">
        <f t="shared" si="95"/>
        <v>27701644.014765408</v>
      </c>
      <c r="Q146" s="272">
        <f t="shared" si="96"/>
        <v>26092326.415032003</v>
      </c>
      <c r="R146" s="271">
        <f t="shared" si="96"/>
        <v>27701644.014765408</v>
      </c>
      <c r="S146" s="271">
        <f t="shared" si="97"/>
        <v>29410220.8026454</v>
      </c>
      <c r="T146" s="271"/>
      <c r="U146" s="271">
        <f t="shared" si="98"/>
        <v>1242823439.3438392</v>
      </c>
      <c r="V146" s="271">
        <f t="shared" si="99"/>
        <v>1400860589.7536116</v>
      </c>
      <c r="W146" s="271">
        <f t="shared" si="100"/>
        <v>1487262605.6568241</v>
      </c>
      <c r="X146" s="272">
        <f t="shared" si="101"/>
        <v>1578993708.8416283</v>
      </c>
      <c r="Y146" s="272">
        <f t="shared" si="102"/>
        <v>1487262605.6568241</v>
      </c>
      <c r="Z146" s="271">
        <f t="shared" si="103"/>
        <v>1578993708.8416283</v>
      </c>
      <c r="AA146" s="271">
        <f t="shared" si="104"/>
        <v>1676382585.7507877</v>
      </c>
      <c r="AB146" s="271"/>
      <c r="AC146" s="33" t="str">
        <f t="shared" si="105"/>
        <v>BERTAHAP</v>
      </c>
      <c r="AD146" s="273">
        <f t="shared" si="106"/>
        <v>0</v>
      </c>
      <c r="AE146" s="274">
        <v>2</v>
      </c>
      <c r="AF146" s="275"/>
      <c r="AG146" s="271" t="e">
        <f>IF(AF146&gt;#REF!,"LB","KR")</f>
        <v>#REF!</v>
      </c>
      <c r="AH146" s="275">
        <f t="shared" si="159"/>
        <v>1367106000</v>
      </c>
      <c r="AI146" s="275">
        <f t="shared" si="159"/>
        <v>1540947000</v>
      </c>
      <c r="AJ146" s="275">
        <f t="shared" si="159"/>
        <v>1635989000</v>
      </c>
      <c r="AK146" s="276">
        <f t="shared" si="159"/>
        <v>1736894000</v>
      </c>
      <c r="AL146" s="276">
        <f t="shared" si="159"/>
        <v>1635989000</v>
      </c>
      <c r="AM146" s="275">
        <f t="shared" si="159"/>
        <v>1736894000</v>
      </c>
      <c r="AN146" s="275">
        <f t="shared" si="158"/>
        <v>1844021000</v>
      </c>
      <c r="AO146" s="275">
        <f t="shared" si="126"/>
        <v>1844021775.8761561</v>
      </c>
      <c r="AP146" s="52">
        <f t="shared" si="127"/>
        <v>1734149000</v>
      </c>
      <c r="AQ146" s="43">
        <f t="shared" si="127"/>
        <v>1841108000</v>
      </c>
      <c r="AR146" s="63">
        <f t="shared" si="107"/>
        <v>1560734100</v>
      </c>
      <c r="AS146" s="63">
        <f t="shared" si="108"/>
        <v>26012235</v>
      </c>
      <c r="AT146" s="351">
        <f t="shared" si="109"/>
        <v>32566762.5</v>
      </c>
      <c r="AU146" s="141">
        <f t="shared" si="110"/>
        <v>18411080</v>
      </c>
      <c r="AV146" s="5">
        <f t="shared" si="111"/>
        <v>26012235</v>
      </c>
      <c r="AW146" s="5">
        <f t="shared" si="112"/>
        <v>40899725</v>
      </c>
      <c r="AX146" s="280">
        <f t="shared" si="128"/>
        <v>1954663110.5638826</v>
      </c>
      <c r="AY146" s="127">
        <f t="shared" si="129"/>
        <v>1954663110.5638826</v>
      </c>
      <c r="AZ146" s="2"/>
      <c r="BA146" s="2"/>
      <c r="BV146" s="56">
        <f t="shared" si="113"/>
        <v>-1255655.3877779953</v>
      </c>
      <c r="BX146" s="126">
        <v>33</v>
      </c>
      <c r="BY146" s="131" t="s">
        <v>63</v>
      </c>
      <c r="BZ146" s="122" t="str">
        <f>F179</f>
        <v>1BR-20</v>
      </c>
      <c r="CA146" s="123">
        <f>D179</f>
        <v>20</v>
      </c>
      <c r="CB146" s="124">
        <f>G179</f>
        <v>60</v>
      </c>
      <c r="CC146" s="124">
        <f>H179</f>
        <v>51</v>
      </c>
      <c r="CD146" s="125">
        <f>O179</f>
        <v>26092326.415032003</v>
      </c>
      <c r="CE146" s="125">
        <f>AH179</f>
        <v>1223200000</v>
      </c>
      <c r="CF146" s="125">
        <f>AI179</f>
        <v>1378742000</v>
      </c>
      <c r="CG146" s="125">
        <f>AJ179</f>
        <v>1463780000</v>
      </c>
      <c r="CH146" s="125">
        <f>AK179</f>
        <v>1554063000</v>
      </c>
      <c r="CI146" s="125">
        <f>AN179</f>
        <v>1649914000</v>
      </c>
      <c r="CJ146" s="2">
        <v>1</v>
      </c>
      <c r="CV146" s="63">
        <f t="shared" si="120"/>
        <v>1656997200</v>
      </c>
      <c r="CW146" s="44">
        <f t="shared" si="121"/>
        <v>18411080</v>
      </c>
      <c r="CZ146" s="56">
        <f t="shared" si="122"/>
        <v>1472390100</v>
      </c>
      <c r="DA146" s="44">
        <f t="shared" si="123"/>
        <v>24539835</v>
      </c>
      <c r="DB146" s="49">
        <f t="shared" si="124"/>
        <v>40899725</v>
      </c>
    </row>
    <row r="147" spans="1:106">
      <c r="A147" s="3">
        <f t="shared" si="125"/>
        <v>108</v>
      </c>
      <c r="B147" s="263">
        <v>6</v>
      </c>
      <c r="C147" s="264" t="s">
        <v>159</v>
      </c>
      <c r="D147" s="265">
        <v>16</v>
      </c>
      <c r="E147" s="266"/>
      <c r="F147" s="41" t="s">
        <v>52</v>
      </c>
      <c r="G147" s="267">
        <f t="shared" si="87"/>
        <v>71</v>
      </c>
      <c r="H147" s="267">
        <f t="shared" si="88"/>
        <v>63</v>
      </c>
      <c r="I147" s="268">
        <f t="shared" si="89"/>
        <v>27506142.120000001</v>
      </c>
      <c r="J147" s="268">
        <f t="shared" si="90"/>
        <v>2</v>
      </c>
      <c r="K147" s="269">
        <f t="shared" si="91"/>
        <v>0.93</v>
      </c>
      <c r="L147" s="319">
        <f t="shared" si="160"/>
        <v>1.02</v>
      </c>
      <c r="M147" s="271">
        <f t="shared" si="92"/>
        <v>21803919.988488406</v>
      </c>
      <c r="N147" s="271">
        <f t="shared" si="93"/>
        <v>24576501.574624766</v>
      </c>
      <c r="O147" s="271">
        <f t="shared" si="94"/>
        <v>26092326.415032003</v>
      </c>
      <c r="P147" s="271">
        <f t="shared" si="95"/>
        <v>27701644.014765408</v>
      </c>
      <c r="Q147" s="272">
        <f t="shared" si="96"/>
        <v>26092326.415032003</v>
      </c>
      <c r="R147" s="271">
        <f t="shared" si="96"/>
        <v>27701644.014765408</v>
      </c>
      <c r="S147" s="271">
        <f t="shared" si="97"/>
        <v>29410220.8026454</v>
      </c>
      <c r="T147" s="271"/>
      <c r="U147" s="271">
        <f t="shared" si="98"/>
        <v>1373646959.2747695</v>
      </c>
      <c r="V147" s="271">
        <f t="shared" si="99"/>
        <v>1548319599.2013602</v>
      </c>
      <c r="W147" s="271">
        <f t="shared" si="100"/>
        <v>1643816564.1470163</v>
      </c>
      <c r="X147" s="272">
        <f t="shared" si="101"/>
        <v>1745203572.9302206</v>
      </c>
      <c r="Y147" s="272">
        <f t="shared" si="102"/>
        <v>1643816564.1470163</v>
      </c>
      <c r="Z147" s="271">
        <f t="shared" si="103"/>
        <v>1745203572.9302206</v>
      </c>
      <c r="AA147" s="271">
        <f t="shared" si="104"/>
        <v>1852843910.5666602</v>
      </c>
      <c r="AB147" s="271"/>
      <c r="AC147" s="33" t="str">
        <f t="shared" si="105"/>
        <v>BERTAHAP</v>
      </c>
      <c r="AD147" s="273">
        <f t="shared" si="106"/>
        <v>0</v>
      </c>
      <c r="AE147" s="274">
        <v>2</v>
      </c>
      <c r="AF147" s="275"/>
      <c r="AG147" s="271" t="e">
        <f>IF(AF147&gt;#REF!,"LB","KR")</f>
        <v>#REF!</v>
      </c>
      <c r="AH147" s="275">
        <f t="shared" si="159"/>
        <v>1511012000</v>
      </c>
      <c r="AI147" s="275">
        <f t="shared" si="159"/>
        <v>1703152000</v>
      </c>
      <c r="AJ147" s="275">
        <f t="shared" si="159"/>
        <v>1808199000</v>
      </c>
      <c r="AK147" s="276">
        <f t="shared" si="159"/>
        <v>1919724000</v>
      </c>
      <c r="AL147" s="276">
        <f t="shared" si="159"/>
        <v>1808199000</v>
      </c>
      <c r="AM147" s="275">
        <f t="shared" si="159"/>
        <v>1919724000</v>
      </c>
      <c r="AN147" s="275">
        <f t="shared" si="158"/>
        <v>2038129000</v>
      </c>
      <c r="AO147" s="275">
        <f t="shared" si="126"/>
        <v>2038128325.4315333</v>
      </c>
      <c r="AP147" s="52">
        <f t="shared" si="127"/>
        <v>1916691000</v>
      </c>
      <c r="AQ147" s="43">
        <f t="shared" si="127"/>
        <v>2034908000</v>
      </c>
      <c r="AR147" s="63">
        <f t="shared" si="107"/>
        <v>1725021900</v>
      </c>
      <c r="AS147" s="63">
        <f t="shared" si="108"/>
        <v>28750365</v>
      </c>
      <c r="AT147" s="351">
        <f t="shared" si="109"/>
        <v>35994825</v>
      </c>
      <c r="AU147" s="141">
        <f t="shared" si="110"/>
        <v>20349080</v>
      </c>
      <c r="AV147" s="5">
        <f t="shared" si="111"/>
        <v>28750365</v>
      </c>
      <c r="AW147" s="5">
        <f t="shared" si="112"/>
        <v>45204975</v>
      </c>
      <c r="AX147" s="280">
        <f t="shared" si="128"/>
        <v>2160416228.157897</v>
      </c>
      <c r="AY147" s="127">
        <f t="shared" si="129"/>
        <v>2160416228.157897</v>
      </c>
      <c r="AZ147" s="2"/>
      <c r="BA147" s="2"/>
      <c r="BV147" s="56">
        <f t="shared" si="113"/>
        <v>-1255655.3877779953</v>
      </c>
      <c r="BX147" s="126">
        <v>34</v>
      </c>
      <c r="BY147" s="131" t="s">
        <v>65</v>
      </c>
      <c r="BZ147" s="122" t="str">
        <f>F181</f>
        <v>1BR-6</v>
      </c>
      <c r="CA147" s="123" t="str">
        <f>D181</f>
        <v>06</v>
      </c>
      <c r="CB147" s="124">
        <f>G181</f>
        <v>78</v>
      </c>
      <c r="CC147" s="124">
        <f>H181</f>
        <v>66</v>
      </c>
      <c r="CD147" s="125">
        <f>O181</f>
        <v>26348133.536748003</v>
      </c>
      <c r="CE147" s="125">
        <f>AH181</f>
        <v>1598484000</v>
      </c>
      <c r="CF147" s="125">
        <f>AI181</f>
        <v>1801747000</v>
      </c>
      <c r="CG147" s="125">
        <f>AJ181</f>
        <v>1912875000</v>
      </c>
      <c r="CH147" s="125">
        <f>AK181</f>
        <v>2030857000</v>
      </c>
      <c r="CI147" s="125">
        <f>AN181</f>
        <v>2156116000</v>
      </c>
      <c r="CJ147" s="2">
        <v>1</v>
      </c>
      <c r="CV147" s="63">
        <f t="shared" si="120"/>
        <v>1831417200</v>
      </c>
      <c r="CW147" s="44">
        <f t="shared" si="121"/>
        <v>20349080</v>
      </c>
      <c r="CZ147" s="56">
        <f t="shared" si="122"/>
        <v>1627379100</v>
      </c>
      <c r="DA147" s="44">
        <f t="shared" si="123"/>
        <v>27122985</v>
      </c>
      <c r="DB147" s="49">
        <f t="shared" si="124"/>
        <v>45204975</v>
      </c>
    </row>
    <row r="148" spans="1:106">
      <c r="A148" s="3">
        <f t="shared" si="125"/>
        <v>109</v>
      </c>
      <c r="B148" s="263">
        <v>7</v>
      </c>
      <c r="C148" s="264" t="s">
        <v>159</v>
      </c>
      <c r="D148" s="299">
        <v>18</v>
      </c>
      <c r="E148" s="266"/>
      <c r="F148" s="41" t="s">
        <v>54</v>
      </c>
      <c r="G148" s="267">
        <f t="shared" si="87"/>
        <v>97</v>
      </c>
      <c r="H148" s="267">
        <f t="shared" si="88"/>
        <v>85</v>
      </c>
      <c r="I148" s="268">
        <f t="shared" si="89"/>
        <v>27506142.120000001</v>
      </c>
      <c r="J148" s="268">
        <f t="shared" si="90"/>
        <v>2</v>
      </c>
      <c r="K148" s="269">
        <f t="shared" si="91"/>
        <v>0.93</v>
      </c>
      <c r="L148" s="319">
        <f t="shared" si="160"/>
        <v>1.02</v>
      </c>
      <c r="M148" s="271">
        <f t="shared" si="92"/>
        <v>21803919.988488406</v>
      </c>
      <c r="N148" s="271">
        <f t="shared" si="93"/>
        <v>24576501.574624766</v>
      </c>
      <c r="O148" s="271">
        <f t="shared" si="94"/>
        <v>26092326.415032003</v>
      </c>
      <c r="P148" s="271">
        <f t="shared" si="95"/>
        <v>27701644.014765408</v>
      </c>
      <c r="Q148" s="272">
        <f t="shared" si="96"/>
        <v>26092326.415032003</v>
      </c>
      <c r="R148" s="271">
        <f t="shared" si="96"/>
        <v>27701644.014765408</v>
      </c>
      <c r="S148" s="271">
        <f t="shared" si="97"/>
        <v>29410220.8026454</v>
      </c>
      <c r="T148" s="271"/>
      <c r="U148" s="271">
        <f t="shared" si="98"/>
        <v>1853333199.0215144</v>
      </c>
      <c r="V148" s="271">
        <f t="shared" si="99"/>
        <v>2089002633.8431051</v>
      </c>
      <c r="W148" s="271">
        <f t="shared" si="100"/>
        <v>2217847745.2777205</v>
      </c>
      <c r="X148" s="272">
        <f t="shared" si="101"/>
        <v>2354639741.2550597</v>
      </c>
      <c r="Y148" s="272">
        <f t="shared" si="102"/>
        <v>2217847745.2777205</v>
      </c>
      <c r="Z148" s="271">
        <f t="shared" si="103"/>
        <v>2354639741.2550597</v>
      </c>
      <c r="AA148" s="271">
        <f t="shared" si="104"/>
        <v>2499868768.2248592</v>
      </c>
      <c r="AB148" s="271"/>
      <c r="AC148" s="33" t="str">
        <f t="shared" si="105"/>
        <v>BERTAHAP</v>
      </c>
      <c r="AD148" s="273">
        <f t="shared" si="106"/>
        <v>0</v>
      </c>
      <c r="AE148" s="274">
        <v>2</v>
      </c>
      <c r="AF148" s="275"/>
      <c r="AG148" s="271" t="e">
        <f>IF(AF148&gt;#REF!,"LB","KR")</f>
        <v>#REF!</v>
      </c>
      <c r="AH148" s="275">
        <f t="shared" si="159"/>
        <v>2038667000</v>
      </c>
      <c r="AI148" s="275">
        <f t="shared" si="159"/>
        <v>2297903000</v>
      </c>
      <c r="AJ148" s="275">
        <f t="shared" si="159"/>
        <v>2439633000</v>
      </c>
      <c r="AK148" s="276">
        <f t="shared" si="159"/>
        <v>2590104000</v>
      </c>
      <c r="AL148" s="276">
        <f t="shared" si="159"/>
        <v>2439633000</v>
      </c>
      <c r="AM148" s="275">
        <f t="shared" si="159"/>
        <v>2590104000</v>
      </c>
      <c r="AN148" s="275">
        <f t="shared" si="158"/>
        <v>2749856000</v>
      </c>
      <c r="AO148" s="275">
        <f t="shared" si="126"/>
        <v>2749855879.3938694</v>
      </c>
      <c r="AP148" s="52">
        <f t="shared" si="127"/>
        <v>2586011000</v>
      </c>
      <c r="AQ148" s="43">
        <f t="shared" si="127"/>
        <v>2745511000</v>
      </c>
      <c r="AR148" s="63">
        <f t="shared" si="107"/>
        <v>2327409900</v>
      </c>
      <c r="AS148" s="63">
        <f t="shared" si="108"/>
        <v>38790165</v>
      </c>
      <c r="AT148" s="351">
        <f t="shared" si="109"/>
        <v>48564450</v>
      </c>
      <c r="AU148" s="141">
        <f t="shared" si="110"/>
        <v>27455110</v>
      </c>
      <c r="AV148" s="5">
        <f t="shared" si="111"/>
        <v>38790165</v>
      </c>
      <c r="AW148" s="5">
        <f t="shared" si="112"/>
        <v>60990825</v>
      </c>
      <c r="AX148" s="280">
        <f t="shared" si="128"/>
        <v>2914847511.0353961</v>
      </c>
      <c r="AY148" s="127">
        <f t="shared" si="129"/>
        <v>2914847511.0353961</v>
      </c>
      <c r="AZ148" s="2"/>
      <c r="BA148" s="2"/>
      <c r="BV148" s="56">
        <f t="shared" si="113"/>
        <v>-1255655.3877779953</v>
      </c>
      <c r="BX148" s="126">
        <v>35</v>
      </c>
      <c r="BY148" s="131" t="s">
        <v>166</v>
      </c>
      <c r="BZ148" s="122" t="str">
        <f>F226</f>
        <v>1BR-10</v>
      </c>
      <c r="CA148" s="123">
        <f>D226</f>
        <v>10</v>
      </c>
      <c r="CB148" s="124">
        <f>G226</f>
        <v>74</v>
      </c>
      <c r="CC148" s="124">
        <f>H226</f>
        <v>63</v>
      </c>
      <c r="CD148" s="125">
        <f>O226</f>
        <v>26348133.536748003</v>
      </c>
      <c r="CE148" s="125">
        <f t="shared" ref="CE148:CH149" si="162">AH226</f>
        <v>1525826000</v>
      </c>
      <c r="CF148" s="125">
        <f t="shared" si="162"/>
        <v>1719850000</v>
      </c>
      <c r="CG148" s="125">
        <f t="shared" si="162"/>
        <v>1825926000</v>
      </c>
      <c r="CH148" s="125">
        <f t="shared" si="162"/>
        <v>1938545000</v>
      </c>
      <c r="CI148" s="125">
        <f>AN226</f>
        <v>2058110000</v>
      </c>
      <c r="CJ148" s="2">
        <v>2</v>
      </c>
      <c r="CV148" s="63">
        <f t="shared" si="120"/>
        <v>2470959900</v>
      </c>
      <c r="CW148" s="44">
        <f t="shared" si="121"/>
        <v>27455110</v>
      </c>
      <c r="CZ148" s="56">
        <f t="shared" si="122"/>
        <v>2195669700</v>
      </c>
      <c r="DA148" s="44">
        <f t="shared" si="123"/>
        <v>36594495</v>
      </c>
      <c r="DB148" s="49">
        <f t="shared" si="124"/>
        <v>60990825</v>
      </c>
    </row>
    <row r="149" spans="1:106">
      <c r="A149" s="3">
        <f t="shared" si="125"/>
        <v>110</v>
      </c>
      <c r="B149" s="263">
        <v>1</v>
      </c>
      <c r="C149" s="264" t="s">
        <v>163</v>
      </c>
      <c r="D149" s="265" t="s">
        <v>24</v>
      </c>
      <c r="E149" s="266"/>
      <c r="F149" s="41" t="s">
        <v>39</v>
      </c>
      <c r="G149" s="267">
        <f t="shared" si="87"/>
        <v>113</v>
      </c>
      <c r="H149" s="267">
        <f t="shared" si="88"/>
        <v>101</v>
      </c>
      <c r="I149" s="268">
        <f t="shared" si="89"/>
        <v>27506142.120000001</v>
      </c>
      <c r="J149" s="268">
        <f t="shared" si="90"/>
        <v>6</v>
      </c>
      <c r="K149" s="269">
        <f t="shared" si="91"/>
        <v>0.95</v>
      </c>
      <c r="L149" s="270">
        <f t="shared" ref="L149:L155" si="163">SUMIF($AN$4:$AN$22,D149,$AW$4:$AW$22)</f>
        <v>1.01</v>
      </c>
      <c r="M149" s="271">
        <f t="shared" si="92"/>
        <v>22054460.498581722</v>
      </c>
      <c r="N149" s="271">
        <f t="shared" si="93"/>
        <v>24858900.759911936</v>
      </c>
      <c r="O149" s="271">
        <f t="shared" si="94"/>
        <v>26392143.36414</v>
      </c>
      <c r="P149" s="271">
        <f t="shared" si="95"/>
        <v>28019953.017254278</v>
      </c>
      <c r="Q149" s="272">
        <f t="shared" si="96"/>
        <v>26392143.36414</v>
      </c>
      <c r="R149" s="271">
        <f t="shared" si="96"/>
        <v>28019953.017254278</v>
      </c>
      <c r="S149" s="271">
        <f t="shared" si="97"/>
        <v>29748162.407904554</v>
      </c>
      <c r="T149" s="271"/>
      <c r="U149" s="271">
        <f t="shared" si="98"/>
        <v>2227500510.3567538</v>
      </c>
      <c r="V149" s="271">
        <f t="shared" si="99"/>
        <v>2510748976.7511053</v>
      </c>
      <c r="W149" s="271">
        <f t="shared" si="100"/>
        <v>2665606479.7781401</v>
      </c>
      <c r="X149" s="272">
        <f t="shared" si="101"/>
        <v>2830015254.742682</v>
      </c>
      <c r="Y149" s="272">
        <f t="shared" si="102"/>
        <v>2665606479.7781401</v>
      </c>
      <c r="Z149" s="271">
        <f t="shared" si="103"/>
        <v>2830015254.742682</v>
      </c>
      <c r="AA149" s="271">
        <f t="shared" si="104"/>
        <v>3004564403.19836</v>
      </c>
      <c r="AB149" s="271"/>
      <c r="AC149" s="33" t="str">
        <f t="shared" si="105"/>
        <v>BERTAHAP</v>
      </c>
      <c r="AD149" s="273">
        <f t="shared" si="106"/>
        <v>0</v>
      </c>
      <c r="AE149" s="274">
        <v>2</v>
      </c>
      <c r="AF149" s="275"/>
      <c r="AG149" s="271" t="e">
        <f>IF(AF149&gt;#REF!,"LB","KR")</f>
        <v>#REF!</v>
      </c>
      <c r="AH149" s="275">
        <f t="shared" si="159"/>
        <v>2450251000</v>
      </c>
      <c r="AI149" s="275">
        <f t="shared" si="159"/>
        <v>2761824000</v>
      </c>
      <c r="AJ149" s="275">
        <f t="shared" si="159"/>
        <v>2932168000</v>
      </c>
      <c r="AK149" s="276">
        <f t="shared" si="159"/>
        <v>3113017000</v>
      </c>
      <c r="AL149" s="276">
        <f t="shared" si="159"/>
        <v>2932168000</v>
      </c>
      <c r="AM149" s="275">
        <f t="shared" si="159"/>
        <v>3113017000</v>
      </c>
      <c r="AN149" s="275">
        <f t="shared" si="158"/>
        <v>3305021000</v>
      </c>
      <c r="AO149" s="275">
        <f t="shared" si="126"/>
        <v>3305020995.3357334</v>
      </c>
      <c r="AP149" s="52">
        <f t="shared" si="127"/>
        <v>3108099000</v>
      </c>
      <c r="AQ149" s="43">
        <f t="shared" si="127"/>
        <v>3299799000</v>
      </c>
      <c r="AR149" s="63">
        <f t="shared" si="107"/>
        <v>2797289100</v>
      </c>
      <c r="AS149" s="63">
        <f t="shared" si="108"/>
        <v>46621485</v>
      </c>
      <c r="AT149" s="351">
        <f t="shared" si="109"/>
        <v>58369068.75</v>
      </c>
      <c r="AU149" s="141">
        <f t="shared" si="110"/>
        <v>32997990</v>
      </c>
      <c r="AV149" s="5">
        <f t="shared" si="111"/>
        <v>46621485</v>
      </c>
      <c r="AW149" s="5">
        <f t="shared" si="112"/>
        <v>73304200</v>
      </c>
      <c r="AX149" s="280">
        <f t="shared" si="128"/>
        <v>3503322660.9061441</v>
      </c>
      <c r="AY149" s="127">
        <f t="shared" si="129"/>
        <v>3503322660.9061441</v>
      </c>
      <c r="AZ149" s="2"/>
      <c r="BA149" s="2"/>
      <c r="BV149" s="56">
        <f t="shared" si="113"/>
        <v>-955838.4386699982</v>
      </c>
      <c r="BX149" s="126"/>
      <c r="BY149" s="122"/>
      <c r="BZ149" s="122" t="str">
        <f>F227</f>
        <v>1BR-16</v>
      </c>
      <c r="CA149" s="123">
        <f>D227</f>
        <v>16</v>
      </c>
      <c r="CB149" s="124">
        <f>G227</f>
        <v>71</v>
      </c>
      <c r="CC149" s="124">
        <f>H227</f>
        <v>63</v>
      </c>
      <c r="CD149" s="125">
        <f>O227</f>
        <v>26348133.536748003</v>
      </c>
      <c r="CE149" s="125">
        <f t="shared" si="162"/>
        <v>1525826000</v>
      </c>
      <c r="CF149" s="125">
        <f t="shared" si="162"/>
        <v>1719850000</v>
      </c>
      <c r="CG149" s="125">
        <f t="shared" si="162"/>
        <v>1825926000</v>
      </c>
      <c r="CH149" s="125">
        <f t="shared" si="162"/>
        <v>1938545000</v>
      </c>
      <c r="CI149" s="125">
        <f>AN227</f>
        <v>2058110000</v>
      </c>
      <c r="CV149" s="63">
        <f t="shared" si="120"/>
        <v>2969819100</v>
      </c>
      <c r="CW149" s="44">
        <f t="shared" si="121"/>
        <v>32997990</v>
      </c>
      <c r="CZ149" s="56">
        <f t="shared" si="122"/>
        <v>2638951200</v>
      </c>
      <c r="DA149" s="44">
        <f t="shared" si="123"/>
        <v>43982520</v>
      </c>
      <c r="DB149" s="49">
        <f t="shared" si="124"/>
        <v>73304200</v>
      </c>
    </row>
    <row r="150" spans="1:106">
      <c r="A150" s="3">
        <f t="shared" si="125"/>
        <v>111</v>
      </c>
      <c r="B150" s="263">
        <v>2</v>
      </c>
      <c r="C150" s="264" t="s">
        <v>163</v>
      </c>
      <c r="D150" s="265" t="s">
        <v>35</v>
      </c>
      <c r="E150" s="266"/>
      <c r="F150" s="41" t="s">
        <v>42</v>
      </c>
      <c r="G150" s="267">
        <f t="shared" si="87"/>
        <v>78</v>
      </c>
      <c r="H150" s="267">
        <f t="shared" si="88"/>
        <v>66</v>
      </c>
      <c r="I150" s="268">
        <f t="shared" si="89"/>
        <v>27506142.120000001</v>
      </c>
      <c r="J150" s="268">
        <f t="shared" si="90"/>
        <v>2</v>
      </c>
      <c r="K150" s="269">
        <f t="shared" si="91"/>
        <v>0.93</v>
      </c>
      <c r="L150" s="270">
        <f t="shared" si="163"/>
        <v>1.01</v>
      </c>
      <c r="M150" s="271">
        <f t="shared" si="92"/>
        <v>21590156.067032635</v>
      </c>
      <c r="N150" s="271">
        <f t="shared" si="93"/>
        <v>24335555.480755895</v>
      </c>
      <c r="O150" s="271">
        <f t="shared" si="94"/>
        <v>25836519.293316003</v>
      </c>
      <c r="P150" s="271">
        <f t="shared" si="95"/>
        <v>27430059.269522611</v>
      </c>
      <c r="Q150" s="272">
        <f t="shared" si="96"/>
        <v>25836519.293316003</v>
      </c>
      <c r="R150" s="271">
        <f t="shared" si="96"/>
        <v>27430059.269522611</v>
      </c>
      <c r="S150" s="271">
        <f t="shared" si="97"/>
        <v>29121885.304580249</v>
      </c>
      <c r="T150" s="271"/>
      <c r="U150" s="271">
        <f t="shared" si="98"/>
        <v>1424950300.4241538</v>
      </c>
      <c r="V150" s="271">
        <f t="shared" si="99"/>
        <v>1606146661.7298892</v>
      </c>
      <c r="W150" s="271">
        <f t="shared" si="100"/>
        <v>1705210273.3588562</v>
      </c>
      <c r="X150" s="272">
        <f t="shared" si="101"/>
        <v>1810383911.7884924</v>
      </c>
      <c r="Y150" s="272">
        <f t="shared" si="102"/>
        <v>1705210273.3588562</v>
      </c>
      <c r="Z150" s="271">
        <f t="shared" si="103"/>
        <v>1810383911.7884924</v>
      </c>
      <c r="AA150" s="271">
        <f t="shared" si="104"/>
        <v>1922044430.1022964</v>
      </c>
      <c r="AB150" s="271"/>
      <c r="AC150" s="33" t="str">
        <f t="shared" si="105"/>
        <v>BERTAHAP</v>
      </c>
      <c r="AD150" s="273">
        <f t="shared" si="106"/>
        <v>0</v>
      </c>
      <c r="AE150" s="274">
        <v>2</v>
      </c>
      <c r="AF150" s="275"/>
      <c r="AG150" s="271" t="e">
        <f>IF(AF150&gt;#REF!,"LB","KR")</f>
        <v>#REF!</v>
      </c>
      <c r="AH150" s="275">
        <f t="shared" si="159"/>
        <v>1567446000</v>
      </c>
      <c r="AI150" s="275">
        <f t="shared" si="159"/>
        <v>1766762000</v>
      </c>
      <c r="AJ150" s="275">
        <f t="shared" si="159"/>
        <v>1875732000</v>
      </c>
      <c r="AK150" s="276">
        <f t="shared" si="159"/>
        <v>1991423000</v>
      </c>
      <c r="AL150" s="276">
        <f t="shared" si="159"/>
        <v>1875732000</v>
      </c>
      <c r="AM150" s="275">
        <f t="shared" si="159"/>
        <v>1991423000</v>
      </c>
      <c r="AN150" s="275">
        <f t="shared" si="158"/>
        <v>2114249000</v>
      </c>
      <c r="AO150" s="275">
        <f t="shared" si="126"/>
        <v>2114249560.9868088</v>
      </c>
      <c r="AP150" s="52">
        <f t="shared" si="127"/>
        <v>1988276000</v>
      </c>
      <c r="AQ150" s="43">
        <f t="shared" si="127"/>
        <v>2110909000</v>
      </c>
      <c r="AR150" s="63">
        <f t="shared" si="107"/>
        <v>1789448400</v>
      </c>
      <c r="AS150" s="63">
        <f t="shared" si="108"/>
        <v>29824140</v>
      </c>
      <c r="AT150" s="351">
        <f t="shared" si="109"/>
        <v>37339181.25</v>
      </c>
      <c r="AU150" s="141">
        <f t="shared" si="110"/>
        <v>21109090</v>
      </c>
      <c r="AV150" s="5">
        <f t="shared" si="111"/>
        <v>29824140</v>
      </c>
      <c r="AW150" s="5">
        <f t="shared" si="112"/>
        <v>46893300</v>
      </c>
      <c r="AX150" s="280">
        <f t="shared" si="128"/>
        <v>2241104786.9311819</v>
      </c>
      <c r="AY150" s="127">
        <f t="shared" si="129"/>
        <v>2241104786.9311819</v>
      </c>
      <c r="AZ150" s="2"/>
      <c r="BA150" s="2"/>
      <c r="BV150" s="56">
        <f t="shared" si="113"/>
        <v>-1511462.5094939955</v>
      </c>
      <c r="BX150" s="126">
        <v>36</v>
      </c>
      <c r="BY150" s="131" t="s">
        <v>63</v>
      </c>
      <c r="BZ150" s="122" t="str">
        <f>F180</f>
        <v>2BR-22</v>
      </c>
      <c r="CA150" s="123">
        <f>D180</f>
        <v>22</v>
      </c>
      <c r="CB150" s="124">
        <f>G180</f>
        <v>81</v>
      </c>
      <c r="CC150" s="124">
        <f>H180</f>
        <v>70</v>
      </c>
      <c r="CD150" s="125">
        <f>O180</f>
        <v>27214577.013528001</v>
      </c>
      <c r="CE150" s="125">
        <f>AH180</f>
        <v>1751113000</v>
      </c>
      <c r="CF150" s="125">
        <f>AI180</f>
        <v>1973784000</v>
      </c>
      <c r="CG150" s="125">
        <f>AJ180</f>
        <v>2095523000</v>
      </c>
      <c r="CH150" s="125">
        <f>AK180</f>
        <v>2224770000</v>
      </c>
      <c r="CI150" s="125">
        <f>AN180</f>
        <v>2361989000</v>
      </c>
      <c r="CJ150" s="2">
        <v>1</v>
      </c>
      <c r="CV150" s="63">
        <f t="shared" si="120"/>
        <v>1899818100</v>
      </c>
      <c r="CW150" s="44">
        <f t="shared" si="121"/>
        <v>21109090</v>
      </c>
      <c r="CZ150" s="56">
        <f t="shared" si="122"/>
        <v>1688158800</v>
      </c>
      <c r="DA150" s="44">
        <f t="shared" si="123"/>
        <v>28135980</v>
      </c>
      <c r="DB150" s="49">
        <f t="shared" si="124"/>
        <v>46893300</v>
      </c>
    </row>
    <row r="151" spans="1:106">
      <c r="A151" s="3">
        <f t="shared" si="125"/>
        <v>112</v>
      </c>
      <c r="B151" s="263">
        <v>3</v>
      </c>
      <c r="C151" s="264" t="s">
        <v>163</v>
      </c>
      <c r="D151" s="265" t="s">
        <v>41</v>
      </c>
      <c r="E151" s="266"/>
      <c r="F151" s="41" t="s">
        <v>45</v>
      </c>
      <c r="G151" s="267">
        <f t="shared" si="87"/>
        <v>60</v>
      </c>
      <c r="H151" s="267">
        <f t="shared" si="88"/>
        <v>52</v>
      </c>
      <c r="I151" s="268">
        <f t="shared" si="89"/>
        <v>27506142.120000001</v>
      </c>
      <c r="J151" s="268">
        <f t="shared" si="90"/>
        <v>2</v>
      </c>
      <c r="K151" s="269">
        <f t="shared" si="91"/>
        <v>0.93</v>
      </c>
      <c r="L151" s="270">
        <f t="shared" si="163"/>
        <v>1.01</v>
      </c>
      <c r="M151" s="271">
        <f t="shared" si="92"/>
        <v>21590156.067032635</v>
      </c>
      <c r="N151" s="271">
        <f t="shared" si="93"/>
        <v>24335555.480755895</v>
      </c>
      <c r="O151" s="271">
        <f t="shared" si="94"/>
        <v>25836519.293316003</v>
      </c>
      <c r="P151" s="271">
        <f t="shared" si="95"/>
        <v>27430059.269522611</v>
      </c>
      <c r="Q151" s="272">
        <f t="shared" si="96"/>
        <v>25836519.293316003</v>
      </c>
      <c r="R151" s="271">
        <f t="shared" si="96"/>
        <v>27430059.269522611</v>
      </c>
      <c r="S151" s="271">
        <f t="shared" si="97"/>
        <v>29121885.304580249</v>
      </c>
      <c r="T151" s="271"/>
      <c r="U151" s="271">
        <f t="shared" si="98"/>
        <v>1122688115.485697</v>
      </c>
      <c r="V151" s="271">
        <f t="shared" si="99"/>
        <v>1265448884.9993067</v>
      </c>
      <c r="W151" s="271">
        <f t="shared" si="100"/>
        <v>1343499003.2524321</v>
      </c>
      <c r="X151" s="272">
        <f t="shared" si="101"/>
        <v>1426363082.0151758</v>
      </c>
      <c r="Y151" s="272">
        <f t="shared" si="102"/>
        <v>1343499003.2524321</v>
      </c>
      <c r="Z151" s="271">
        <f t="shared" si="103"/>
        <v>1426363082.0151758</v>
      </c>
      <c r="AA151" s="271">
        <f t="shared" si="104"/>
        <v>1514338035.8381729</v>
      </c>
      <c r="AB151" s="271"/>
      <c r="AC151" s="33" t="str">
        <f t="shared" si="105"/>
        <v>BERTAHAP</v>
      </c>
      <c r="AD151" s="273">
        <f t="shared" si="106"/>
        <v>0</v>
      </c>
      <c r="AE151" s="274">
        <v>2</v>
      </c>
      <c r="AF151" s="275"/>
      <c r="AG151" s="271" t="e">
        <f>IF(AF151&gt;#REF!,"LB","KR")</f>
        <v>#REF!</v>
      </c>
      <c r="AH151" s="275">
        <f t="shared" si="159"/>
        <v>1234957000</v>
      </c>
      <c r="AI151" s="275">
        <f t="shared" si="159"/>
        <v>1391994000</v>
      </c>
      <c r="AJ151" s="275">
        <f t="shared" si="159"/>
        <v>1477849000</v>
      </c>
      <c r="AK151" s="276">
        <f t="shared" si="159"/>
        <v>1569000000</v>
      </c>
      <c r="AL151" s="276">
        <f t="shared" si="159"/>
        <v>1477849000</v>
      </c>
      <c r="AM151" s="275">
        <f t="shared" si="159"/>
        <v>1569000000</v>
      </c>
      <c r="AN151" s="275">
        <f t="shared" si="158"/>
        <v>1665772000</v>
      </c>
      <c r="AO151" s="275">
        <f t="shared" si="126"/>
        <v>1665772445.7276547</v>
      </c>
      <c r="AP151" s="52">
        <f t="shared" si="127"/>
        <v>1566520000</v>
      </c>
      <c r="AQ151" s="43">
        <f t="shared" si="127"/>
        <v>1663140000</v>
      </c>
      <c r="AR151" s="63">
        <f t="shared" si="107"/>
        <v>1409868000</v>
      </c>
      <c r="AS151" s="63">
        <f t="shared" si="108"/>
        <v>23497800</v>
      </c>
      <c r="AT151" s="351">
        <f t="shared" si="109"/>
        <v>29418750</v>
      </c>
      <c r="AU151" s="141">
        <f t="shared" si="110"/>
        <v>16631400</v>
      </c>
      <c r="AV151" s="5">
        <f t="shared" si="111"/>
        <v>23497800</v>
      </c>
      <c r="AW151" s="5">
        <f t="shared" si="112"/>
        <v>36946225</v>
      </c>
      <c r="AX151" s="280">
        <f t="shared" si="128"/>
        <v>1765718472.6280129</v>
      </c>
      <c r="AY151" s="127">
        <f t="shared" si="129"/>
        <v>1765718472.6280129</v>
      </c>
      <c r="AZ151" s="2"/>
      <c r="BA151" s="2"/>
      <c r="BV151" s="56">
        <f t="shared" si="113"/>
        <v>-1511462.5094939955</v>
      </c>
      <c r="BX151" s="126">
        <v>37</v>
      </c>
      <c r="BY151" s="122" t="s">
        <v>171</v>
      </c>
      <c r="BZ151" s="122" t="str">
        <f>F188</f>
        <v>2BR-22</v>
      </c>
      <c r="CA151" s="123">
        <f>D188</f>
        <v>22</v>
      </c>
      <c r="CB151" s="124">
        <f>G188</f>
        <v>81</v>
      </c>
      <c r="CC151" s="124">
        <f>H188</f>
        <v>70</v>
      </c>
      <c r="CD151" s="125">
        <f>O188</f>
        <v>27481386.592092004</v>
      </c>
      <c r="CE151" s="125">
        <f t="shared" ref="CE151:CH152" si="164">AH188</f>
        <v>1768281000</v>
      </c>
      <c r="CF151" s="125">
        <f t="shared" si="164"/>
        <v>1993135000</v>
      </c>
      <c r="CG151" s="125">
        <f t="shared" si="164"/>
        <v>2116067000</v>
      </c>
      <c r="CH151" s="125">
        <f t="shared" si="164"/>
        <v>2246582000</v>
      </c>
      <c r="CI151" s="125">
        <f>AN188</f>
        <v>2385146000</v>
      </c>
      <c r="CJ151" s="2">
        <v>4</v>
      </c>
      <c r="CV151" s="63">
        <f t="shared" si="120"/>
        <v>1496826000</v>
      </c>
      <c r="CW151" s="44">
        <f t="shared" si="121"/>
        <v>16631400</v>
      </c>
      <c r="CZ151" s="56">
        <f t="shared" si="122"/>
        <v>1330064100</v>
      </c>
      <c r="DA151" s="44">
        <f t="shared" si="123"/>
        <v>22167735</v>
      </c>
      <c r="DB151" s="49">
        <f t="shared" si="124"/>
        <v>36946225</v>
      </c>
    </row>
    <row r="152" spans="1:106">
      <c r="A152" s="3">
        <f t="shared" si="125"/>
        <v>113</v>
      </c>
      <c r="B152" s="263">
        <v>4</v>
      </c>
      <c r="C152" s="264" t="s">
        <v>163</v>
      </c>
      <c r="D152" s="265">
        <v>10</v>
      </c>
      <c r="E152" s="266"/>
      <c r="F152" s="41" t="s">
        <v>48</v>
      </c>
      <c r="G152" s="267">
        <f t="shared" si="87"/>
        <v>74</v>
      </c>
      <c r="H152" s="267">
        <f t="shared" si="88"/>
        <v>63</v>
      </c>
      <c r="I152" s="268">
        <f t="shared" si="89"/>
        <v>27506142.120000001</v>
      </c>
      <c r="J152" s="268">
        <f t="shared" si="90"/>
        <v>2</v>
      </c>
      <c r="K152" s="269">
        <f t="shared" si="91"/>
        <v>0.93</v>
      </c>
      <c r="L152" s="270">
        <f t="shared" si="163"/>
        <v>1.01</v>
      </c>
      <c r="M152" s="271">
        <f t="shared" si="92"/>
        <v>21590156.067032635</v>
      </c>
      <c r="N152" s="271">
        <f t="shared" si="93"/>
        <v>24335555.480755895</v>
      </c>
      <c r="O152" s="271">
        <f t="shared" si="94"/>
        <v>25836519.293316003</v>
      </c>
      <c r="P152" s="271">
        <f t="shared" si="95"/>
        <v>27430059.269522611</v>
      </c>
      <c r="Q152" s="272">
        <f t="shared" si="96"/>
        <v>25836519.293316003</v>
      </c>
      <c r="R152" s="271">
        <f t="shared" si="96"/>
        <v>27430059.269522611</v>
      </c>
      <c r="S152" s="271">
        <f t="shared" si="97"/>
        <v>29121885.304580249</v>
      </c>
      <c r="T152" s="271"/>
      <c r="U152" s="271">
        <f t="shared" si="98"/>
        <v>1360179832.2230561</v>
      </c>
      <c r="V152" s="271">
        <f t="shared" si="99"/>
        <v>1533139995.2876215</v>
      </c>
      <c r="W152" s="271">
        <f t="shared" si="100"/>
        <v>1627700715.4789083</v>
      </c>
      <c r="X152" s="272">
        <f t="shared" si="101"/>
        <v>1728093733.9799244</v>
      </c>
      <c r="Y152" s="272">
        <f t="shared" si="102"/>
        <v>1627700715.4789083</v>
      </c>
      <c r="Z152" s="271">
        <f t="shared" si="103"/>
        <v>1728093733.9799244</v>
      </c>
      <c r="AA152" s="271">
        <f t="shared" si="104"/>
        <v>1834678774.1885557</v>
      </c>
      <c r="AB152" s="271"/>
      <c r="AC152" s="33" t="str">
        <f t="shared" si="105"/>
        <v>BERTAHAP</v>
      </c>
      <c r="AD152" s="273">
        <f t="shared" si="106"/>
        <v>0</v>
      </c>
      <c r="AE152" s="274">
        <v>2</v>
      </c>
      <c r="AF152" s="275"/>
      <c r="AG152" s="271" t="e">
        <f>IF(AF152&gt;#REF!,"LB","KR")</f>
        <v>#REF!</v>
      </c>
      <c r="AH152" s="275">
        <f t="shared" si="159"/>
        <v>1496198000</v>
      </c>
      <c r="AI152" s="275">
        <f t="shared" si="159"/>
        <v>1686454000</v>
      </c>
      <c r="AJ152" s="275">
        <f t="shared" si="159"/>
        <v>1790471000</v>
      </c>
      <c r="AK152" s="276">
        <f t="shared" si="159"/>
        <v>1900904000</v>
      </c>
      <c r="AL152" s="276">
        <f t="shared" si="159"/>
        <v>1790471000</v>
      </c>
      <c r="AM152" s="275">
        <f t="shared" si="159"/>
        <v>1900904000</v>
      </c>
      <c r="AN152" s="275">
        <f t="shared" si="158"/>
        <v>2018147000</v>
      </c>
      <c r="AO152" s="275">
        <f t="shared" si="126"/>
        <v>2018147549.5050869</v>
      </c>
      <c r="AP152" s="52">
        <f t="shared" si="127"/>
        <v>1897900000</v>
      </c>
      <c r="AQ152" s="43">
        <f t="shared" si="127"/>
        <v>2014959000</v>
      </c>
      <c r="AR152" s="63">
        <f t="shared" si="107"/>
        <v>1708110000</v>
      </c>
      <c r="AS152" s="63">
        <f t="shared" si="108"/>
        <v>28468500</v>
      </c>
      <c r="AT152" s="351">
        <f t="shared" si="109"/>
        <v>35641950</v>
      </c>
      <c r="AU152" s="141">
        <f t="shared" si="110"/>
        <v>20149590</v>
      </c>
      <c r="AV152" s="5">
        <f t="shared" si="111"/>
        <v>28468500</v>
      </c>
      <c r="AW152" s="5">
        <f t="shared" si="112"/>
        <v>44761775</v>
      </c>
      <c r="AX152" s="280">
        <f t="shared" si="128"/>
        <v>2139236821.8478711</v>
      </c>
      <c r="AY152" s="127">
        <f t="shared" si="129"/>
        <v>2139236821.8478711</v>
      </c>
      <c r="AZ152" s="2"/>
      <c r="BA152" s="2"/>
      <c r="BV152" s="56">
        <f t="shared" si="113"/>
        <v>-1511462.5094939955</v>
      </c>
      <c r="BX152" s="126">
        <v>38</v>
      </c>
      <c r="BY152" s="122" t="s">
        <v>236</v>
      </c>
      <c r="BZ152" s="122" t="str">
        <f>F189</f>
        <v>1BR-6</v>
      </c>
      <c r="CA152" s="123" t="str">
        <f>D189</f>
        <v>06</v>
      </c>
      <c r="CB152" s="124">
        <f>G189</f>
        <v>78</v>
      </c>
      <c r="CC152" s="124">
        <f>H189</f>
        <v>66</v>
      </c>
      <c r="CD152" s="125">
        <f>O189</f>
        <v>26092326.415032003</v>
      </c>
      <c r="CE152" s="125">
        <f t="shared" si="164"/>
        <v>1582965000</v>
      </c>
      <c r="CF152" s="125">
        <f t="shared" si="164"/>
        <v>1784255000</v>
      </c>
      <c r="CG152" s="125">
        <f t="shared" si="164"/>
        <v>1894303000</v>
      </c>
      <c r="CH152" s="125">
        <f t="shared" si="164"/>
        <v>2011140000</v>
      </c>
      <c r="CI152" s="125">
        <f>AN189</f>
        <v>2135183000</v>
      </c>
      <c r="CJ152" s="2">
        <v>2</v>
      </c>
      <c r="CV152" s="63">
        <f t="shared" si="120"/>
        <v>1813463100</v>
      </c>
      <c r="CW152" s="44">
        <f t="shared" si="121"/>
        <v>20149590</v>
      </c>
      <c r="CZ152" s="56">
        <f t="shared" si="122"/>
        <v>1611423900</v>
      </c>
      <c r="DA152" s="44">
        <f t="shared" si="123"/>
        <v>26857065</v>
      </c>
      <c r="DB152" s="49">
        <f t="shared" si="124"/>
        <v>44761775</v>
      </c>
    </row>
    <row r="153" spans="1:106">
      <c r="A153" s="3">
        <f t="shared" si="125"/>
        <v>114</v>
      </c>
      <c r="B153" s="263">
        <v>5</v>
      </c>
      <c r="C153" s="264" t="s">
        <v>163</v>
      </c>
      <c r="D153" s="299">
        <v>12</v>
      </c>
      <c r="E153" s="266"/>
      <c r="F153" s="41" t="s">
        <v>50</v>
      </c>
      <c r="G153" s="267">
        <f t="shared" si="87"/>
        <v>67</v>
      </c>
      <c r="H153" s="267">
        <f t="shared" si="88"/>
        <v>57</v>
      </c>
      <c r="I153" s="268">
        <f t="shared" si="89"/>
        <v>27506142.120000001</v>
      </c>
      <c r="J153" s="268">
        <f t="shared" si="90"/>
        <v>2</v>
      </c>
      <c r="K153" s="269">
        <f t="shared" si="91"/>
        <v>0.93</v>
      </c>
      <c r="L153" s="270">
        <f t="shared" si="163"/>
        <v>1.01</v>
      </c>
      <c r="M153" s="271">
        <f t="shared" si="92"/>
        <v>21590156.067032635</v>
      </c>
      <c r="N153" s="271">
        <f t="shared" si="93"/>
        <v>24335555.480755895</v>
      </c>
      <c r="O153" s="271">
        <f t="shared" si="94"/>
        <v>25836519.293316003</v>
      </c>
      <c r="P153" s="271">
        <f t="shared" si="95"/>
        <v>27430059.269522611</v>
      </c>
      <c r="Q153" s="272">
        <f t="shared" si="96"/>
        <v>25836519.293316003</v>
      </c>
      <c r="R153" s="271">
        <f t="shared" si="96"/>
        <v>27430059.269522611</v>
      </c>
      <c r="S153" s="271">
        <f t="shared" si="97"/>
        <v>29121885.304580249</v>
      </c>
      <c r="T153" s="271"/>
      <c r="U153" s="271">
        <f t="shared" si="98"/>
        <v>1230638895.8208601</v>
      </c>
      <c r="V153" s="271">
        <f t="shared" si="99"/>
        <v>1387126662.4030859</v>
      </c>
      <c r="W153" s="271">
        <f t="shared" si="100"/>
        <v>1472681599.7190123</v>
      </c>
      <c r="X153" s="272">
        <f t="shared" si="101"/>
        <v>1563513378.3627889</v>
      </c>
      <c r="Y153" s="272">
        <f t="shared" si="102"/>
        <v>1472681599.7190123</v>
      </c>
      <c r="Z153" s="271">
        <f t="shared" si="103"/>
        <v>1563513378.3627889</v>
      </c>
      <c r="AA153" s="271">
        <f t="shared" si="104"/>
        <v>1659947462.3610742</v>
      </c>
      <c r="AB153" s="271"/>
      <c r="AC153" s="33" t="str">
        <f t="shared" si="105"/>
        <v>BERTAHAP</v>
      </c>
      <c r="AD153" s="273">
        <f t="shared" si="106"/>
        <v>0</v>
      </c>
      <c r="AE153" s="274">
        <v>2</v>
      </c>
      <c r="AF153" s="275"/>
      <c r="AG153" s="271" t="e">
        <f>IF(AF153&gt;#REF!,"LB","KR")</f>
        <v>#REF!</v>
      </c>
      <c r="AH153" s="275">
        <f t="shared" si="159"/>
        <v>1353703000</v>
      </c>
      <c r="AI153" s="275">
        <f t="shared" si="159"/>
        <v>1525840000</v>
      </c>
      <c r="AJ153" s="275">
        <f t="shared" si="159"/>
        <v>1619950000</v>
      </c>
      <c r="AK153" s="276">
        <f t="shared" si="159"/>
        <v>1719865000</v>
      </c>
      <c r="AL153" s="276">
        <f t="shared" si="159"/>
        <v>1619950000</v>
      </c>
      <c r="AM153" s="275">
        <f t="shared" si="159"/>
        <v>1719865000</v>
      </c>
      <c r="AN153" s="275">
        <f t="shared" si="158"/>
        <v>1825943000</v>
      </c>
      <c r="AO153" s="275">
        <f t="shared" si="126"/>
        <v>1825942464.8638577</v>
      </c>
      <c r="AP153" s="52">
        <f t="shared" si="127"/>
        <v>1717147000</v>
      </c>
      <c r="AQ153" s="43">
        <f t="shared" si="127"/>
        <v>1823057000</v>
      </c>
      <c r="AR153" s="63">
        <f t="shared" si="107"/>
        <v>1545432300</v>
      </c>
      <c r="AS153" s="63">
        <f t="shared" si="108"/>
        <v>25757205</v>
      </c>
      <c r="AT153" s="351">
        <f t="shared" si="109"/>
        <v>32247468.75</v>
      </c>
      <c r="AU153" s="141">
        <f t="shared" si="110"/>
        <v>18230570</v>
      </c>
      <c r="AV153" s="5">
        <f t="shared" si="111"/>
        <v>25757205</v>
      </c>
      <c r="AW153" s="5">
        <f t="shared" si="112"/>
        <v>40498750</v>
      </c>
      <c r="AX153" s="280">
        <f t="shared" si="128"/>
        <v>1935498768.3260624</v>
      </c>
      <c r="AY153" s="127">
        <f t="shared" si="129"/>
        <v>1935498768.3260624</v>
      </c>
      <c r="AZ153" s="2"/>
      <c r="BA153" s="2"/>
      <c r="BV153" s="56">
        <f t="shared" si="113"/>
        <v>-1511462.5094939955</v>
      </c>
      <c r="BX153" s="126">
        <v>39</v>
      </c>
      <c r="BY153" s="122" t="s">
        <v>237</v>
      </c>
      <c r="BZ153" s="122" t="str">
        <f>F234</f>
        <v>1BR-10</v>
      </c>
      <c r="CA153" s="123">
        <f>D234</f>
        <v>10</v>
      </c>
      <c r="CB153" s="124">
        <f>G234</f>
        <v>74</v>
      </c>
      <c r="CC153" s="124">
        <f>H234</f>
        <v>63</v>
      </c>
      <c r="CD153" s="125">
        <f>O234</f>
        <v>26092326.415032003</v>
      </c>
      <c r="CE153" s="125">
        <f t="shared" ref="CE153:CH154" si="165">AH234</f>
        <v>1511012000</v>
      </c>
      <c r="CF153" s="125">
        <f t="shared" si="165"/>
        <v>1703152000</v>
      </c>
      <c r="CG153" s="125">
        <f t="shared" si="165"/>
        <v>1808199000</v>
      </c>
      <c r="CH153" s="125">
        <f t="shared" si="165"/>
        <v>1919724000</v>
      </c>
      <c r="CI153" s="125">
        <f>AN234</f>
        <v>2038129000</v>
      </c>
      <c r="CJ153" s="2">
        <v>4</v>
      </c>
      <c r="CV153" s="63">
        <f t="shared" si="120"/>
        <v>1640751300</v>
      </c>
      <c r="CW153" s="44">
        <f t="shared" si="121"/>
        <v>18230570</v>
      </c>
      <c r="CZ153" s="56">
        <f t="shared" si="122"/>
        <v>1457955000</v>
      </c>
      <c r="DA153" s="44">
        <f t="shared" si="123"/>
        <v>24299250</v>
      </c>
      <c r="DB153" s="49">
        <f t="shared" si="124"/>
        <v>40498750</v>
      </c>
    </row>
    <row r="154" spans="1:106">
      <c r="A154" s="3">
        <f t="shared" si="125"/>
        <v>115</v>
      </c>
      <c r="B154" s="263">
        <v>6</v>
      </c>
      <c r="C154" s="264" t="s">
        <v>163</v>
      </c>
      <c r="D154" s="265">
        <v>16</v>
      </c>
      <c r="E154" s="266"/>
      <c r="F154" s="41" t="s">
        <v>52</v>
      </c>
      <c r="G154" s="267">
        <f t="shared" si="87"/>
        <v>71</v>
      </c>
      <c r="H154" s="267">
        <f t="shared" si="88"/>
        <v>63</v>
      </c>
      <c r="I154" s="268">
        <f t="shared" si="89"/>
        <v>27506142.120000001</v>
      </c>
      <c r="J154" s="268">
        <f t="shared" si="90"/>
        <v>2</v>
      </c>
      <c r="K154" s="269">
        <f t="shared" si="91"/>
        <v>0.93</v>
      </c>
      <c r="L154" s="270">
        <f t="shared" si="163"/>
        <v>1.01</v>
      </c>
      <c r="M154" s="271">
        <f t="shared" si="92"/>
        <v>21590156.067032635</v>
      </c>
      <c r="N154" s="271">
        <f t="shared" si="93"/>
        <v>24335555.480755895</v>
      </c>
      <c r="O154" s="271">
        <f t="shared" si="94"/>
        <v>25836519.293316003</v>
      </c>
      <c r="P154" s="271">
        <f t="shared" si="95"/>
        <v>27430059.269522611</v>
      </c>
      <c r="Q154" s="272">
        <f t="shared" si="96"/>
        <v>25836519.293316003</v>
      </c>
      <c r="R154" s="271">
        <f t="shared" si="96"/>
        <v>27430059.269522611</v>
      </c>
      <c r="S154" s="271">
        <f t="shared" si="97"/>
        <v>29121885.304580249</v>
      </c>
      <c r="T154" s="271"/>
      <c r="U154" s="271">
        <f t="shared" si="98"/>
        <v>1360179832.2230561</v>
      </c>
      <c r="V154" s="271">
        <f t="shared" si="99"/>
        <v>1533139995.2876215</v>
      </c>
      <c r="W154" s="271">
        <f t="shared" si="100"/>
        <v>1627700715.4789083</v>
      </c>
      <c r="X154" s="272">
        <f t="shared" si="101"/>
        <v>1728093733.9799244</v>
      </c>
      <c r="Y154" s="272">
        <f t="shared" si="102"/>
        <v>1627700715.4789083</v>
      </c>
      <c r="Z154" s="271">
        <f t="shared" si="103"/>
        <v>1728093733.9799244</v>
      </c>
      <c r="AA154" s="271">
        <f t="shared" si="104"/>
        <v>1834678774.1885557</v>
      </c>
      <c r="AB154" s="271"/>
      <c r="AC154" s="33" t="str">
        <f t="shared" si="105"/>
        <v>BERTAHAP</v>
      </c>
      <c r="AD154" s="273">
        <f t="shared" si="106"/>
        <v>0</v>
      </c>
      <c r="AE154" s="274">
        <v>2</v>
      </c>
      <c r="AF154" s="275"/>
      <c r="AG154" s="271" t="e">
        <f>IF(AF154&gt;#REF!,"LB","KR")</f>
        <v>#REF!</v>
      </c>
      <c r="AH154" s="275">
        <f t="shared" si="159"/>
        <v>1496198000</v>
      </c>
      <c r="AI154" s="275">
        <f t="shared" si="159"/>
        <v>1686454000</v>
      </c>
      <c r="AJ154" s="275">
        <f t="shared" si="159"/>
        <v>1790471000</v>
      </c>
      <c r="AK154" s="276">
        <f t="shared" si="159"/>
        <v>1900904000</v>
      </c>
      <c r="AL154" s="276">
        <f t="shared" si="159"/>
        <v>1790471000</v>
      </c>
      <c r="AM154" s="275">
        <f t="shared" si="159"/>
        <v>1900904000</v>
      </c>
      <c r="AN154" s="275">
        <f t="shared" si="158"/>
        <v>2018147000</v>
      </c>
      <c r="AO154" s="275">
        <f t="shared" si="126"/>
        <v>2018147549.5050869</v>
      </c>
      <c r="AP154" s="52">
        <f t="shared" si="127"/>
        <v>1897900000</v>
      </c>
      <c r="AQ154" s="43">
        <f t="shared" si="127"/>
        <v>2014959000</v>
      </c>
      <c r="AR154" s="63">
        <f t="shared" si="107"/>
        <v>1708110000</v>
      </c>
      <c r="AS154" s="63">
        <f t="shared" si="108"/>
        <v>28468500</v>
      </c>
      <c r="AT154" s="351">
        <f t="shared" si="109"/>
        <v>35641950</v>
      </c>
      <c r="AU154" s="141">
        <f t="shared" si="110"/>
        <v>20149590</v>
      </c>
      <c r="AV154" s="5">
        <f t="shared" si="111"/>
        <v>28468500</v>
      </c>
      <c r="AW154" s="5">
        <f t="shared" si="112"/>
        <v>44761775</v>
      </c>
      <c r="AX154" s="280">
        <f t="shared" si="128"/>
        <v>2139236821.8478711</v>
      </c>
      <c r="AY154" s="127">
        <f t="shared" si="129"/>
        <v>2139236821.8478711</v>
      </c>
      <c r="AZ154" s="2"/>
      <c r="BA154" s="2"/>
      <c r="BV154" s="56">
        <f t="shared" si="113"/>
        <v>-1511462.5094939955</v>
      </c>
      <c r="BX154" s="126"/>
      <c r="BY154" s="122"/>
      <c r="BZ154" s="122" t="str">
        <f>F235</f>
        <v>1BR-16</v>
      </c>
      <c r="CA154" s="123">
        <f>D235</f>
        <v>16</v>
      </c>
      <c r="CB154" s="124">
        <f>G235</f>
        <v>71</v>
      </c>
      <c r="CC154" s="124">
        <f>H235</f>
        <v>63</v>
      </c>
      <c r="CD154" s="125">
        <f>O235</f>
        <v>26092326.415032003</v>
      </c>
      <c r="CE154" s="125">
        <f t="shared" si="165"/>
        <v>1511012000</v>
      </c>
      <c r="CF154" s="125">
        <f t="shared" si="165"/>
        <v>1703152000</v>
      </c>
      <c r="CG154" s="125">
        <f t="shared" si="165"/>
        <v>1808199000</v>
      </c>
      <c r="CH154" s="125">
        <f t="shared" si="165"/>
        <v>1919724000</v>
      </c>
      <c r="CI154" s="125">
        <f>AN235</f>
        <v>2038129000</v>
      </c>
      <c r="CV154" s="63">
        <f t="shared" si="120"/>
        <v>1813463100</v>
      </c>
      <c r="CW154" s="44">
        <f t="shared" si="121"/>
        <v>20149590</v>
      </c>
      <c r="CZ154" s="56">
        <f t="shared" si="122"/>
        <v>1611423900</v>
      </c>
      <c r="DA154" s="44">
        <f t="shared" si="123"/>
        <v>26857065</v>
      </c>
      <c r="DB154" s="49">
        <f t="shared" si="124"/>
        <v>44761775</v>
      </c>
    </row>
    <row r="155" spans="1:106">
      <c r="A155" s="3">
        <f t="shared" si="125"/>
        <v>116</v>
      </c>
      <c r="B155" s="263">
        <v>7</v>
      </c>
      <c r="C155" s="264" t="s">
        <v>163</v>
      </c>
      <c r="D155" s="299">
        <v>18</v>
      </c>
      <c r="E155" s="266"/>
      <c r="F155" s="41" t="s">
        <v>54</v>
      </c>
      <c r="G155" s="267">
        <f t="shared" si="87"/>
        <v>97</v>
      </c>
      <c r="H155" s="267">
        <f t="shared" si="88"/>
        <v>85</v>
      </c>
      <c r="I155" s="268">
        <f t="shared" si="89"/>
        <v>27506142.120000001</v>
      </c>
      <c r="J155" s="268">
        <f t="shared" si="90"/>
        <v>2</v>
      </c>
      <c r="K155" s="269">
        <f t="shared" si="91"/>
        <v>0.93</v>
      </c>
      <c r="L155" s="270">
        <f t="shared" si="163"/>
        <v>1.01</v>
      </c>
      <c r="M155" s="271">
        <f t="shared" si="92"/>
        <v>21590156.067032635</v>
      </c>
      <c r="N155" s="271">
        <f t="shared" si="93"/>
        <v>24335555.480755895</v>
      </c>
      <c r="O155" s="271">
        <f t="shared" si="94"/>
        <v>25836519.293316003</v>
      </c>
      <c r="P155" s="271">
        <f t="shared" si="95"/>
        <v>27430059.269522611</v>
      </c>
      <c r="Q155" s="272">
        <f t="shared" si="96"/>
        <v>25836519.293316003</v>
      </c>
      <c r="R155" s="271">
        <f t="shared" si="96"/>
        <v>27430059.269522611</v>
      </c>
      <c r="S155" s="271">
        <f t="shared" si="97"/>
        <v>29121885.304580249</v>
      </c>
      <c r="T155" s="271"/>
      <c r="U155" s="271">
        <f t="shared" si="98"/>
        <v>1835163265.6977739</v>
      </c>
      <c r="V155" s="271">
        <f t="shared" si="99"/>
        <v>2068522215.8642511</v>
      </c>
      <c r="W155" s="271">
        <f t="shared" si="100"/>
        <v>2196104139.9318604</v>
      </c>
      <c r="X155" s="272">
        <f t="shared" si="101"/>
        <v>2331555037.9094219</v>
      </c>
      <c r="Y155" s="272">
        <f t="shared" si="102"/>
        <v>2196104139.9318604</v>
      </c>
      <c r="Z155" s="271">
        <f t="shared" si="103"/>
        <v>2331555037.9094219</v>
      </c>
      <c r="AA155" s="271">
        <f t="shared" si="104"/>
        <v>2475360250.8893213</v>
      </c>
      <c r="AB155" s="271"/>
      <c r="AC155" s="33" t="str">
        <f t="shared" si="105"/>
        <v>BERTAHAP</v>
      </c>
      <c r="AD155" s="273">
        <f t="shared" si="106"/>
        <v>0</v>
      </c>
      <c r="AE155" s="274">
        <v>2</v>
      </c>
      <c r="AF155" s="275"/>
      <c r="AG155" s="271" t="e">
        <f>IF(AF155&gt;#REF!,"LB","KR")</f>
        <v>#REF!</v>
      </c>
      <c r="AH155" s="275">
        <f t="shared" si="159"/>
        <v>2018680000</v>
      </c>
      <c r="AI155" s="275">
        <f t="shared" si="159"/>
        <v>2275375000</v>
      </c>
      <c r="AJ155" s="275">
        <f t="shared" si="159"/>
        <v>2415715000</v>
      </c>
      <c r="AK155" s="276">
        <f t="shared" si="159"/>
        <v>2564711000</v>
      </c>
      <c r="AL155" s="276">
        <f t="shared" si="159"/>
        <v>2415715000</v>
      </c>
      <c r="AM155" s="275">
        <f t="shared" si="159"/>
        <v>2564711000</v>
      </c>
      <c r="AN155" s="275">
        <f t="shared" si="158"/>
        <v>2722897000</v>
      </c>
      <c r="AO155" s="275">
        <f t="shared" si="126"/>
        <v>2722896695.3821664</v>
      </c>
      <c r="AP155" s="52">
        <f t="shared" si="127"/>
        <v>2560658000</v>
      </c>
      <c r="AQ155" s="43">
        <f t="shared" si="127"/>
        <v>2718594000</v>
      </c>
      <c r="AR155" s="63">
        <f t="shared" si="107"/>
        <v>2304592200</v>
      </c>
      <c r="AS155" s="63">
        <f t="shared" si="108"/>
        <v>38409870</v>
      </c>
      <c r="AT155" s="351">
        <f t="shared" si="109"/>
        <v>48088331.25</v>
      </c>
      <c r="AU155" s="141">
        <f t="shared" si="110"/>
        <v>27185940</v>
      </c>
      <c r="AV155" s="5">
        <f t="shared" si="111"/>
        <v>38409870</v>
      </c>
      <c r="AW155" s="5">
        <f t="shared" si="112"/>
        <v>60392875</v>
      </c>
      <c r="AX155" s="280">
        <f t="shared" si="128"/>
        <v>2886270335.254807</v>
      </c>
      <c r="AY155" s="127">
        <f t="shared" si="129"/>
        <v>2886270335.254807</v>
      </c>
      <c r="AZ155" s="2"/>
      <c r="BA155" s="2"/>
      <c r="BV155" s="56">
        <f t="shared" si="113"/>
        <v>-1511462.5094939955</v>
      </c>
      <c r="BX155" s="126">
        <v>40</v>
      </c>
      <c r="BY155" s="122" t="s">
        <v>156</v>
      </c>
      <c r="BZ155" s="122" t="str">
        <f>F205</f>
        <v>2BR-2</v>
      </c>
      <c r="CA155" s="123" t="str">
        <f>D205</f>
        <v>02</v>
      </c>
      <c r="CB155" s="124">
        <f>G205</f>
        <v>113</v>
      </c>
      <c r="CC155" s="124">
        <f>H205</f>
        <v>101</v>
      </c>
      <c r="CD155" s="125">
        <f>O205</f>
        <v>26653451.714279998</v>
      </c>
      <c r="CE155" s="125">
        <f>AH205</f>
        <v>2474511000</v>
      </c>
      <c r="CF155" s="125">
        <f>AI205</f>
        <v>2789169000</v>
      </c>
      <c r="CG155" s="125">
        <f>AJ205</f>
        <v>2961199000</v>
      </c>
      <c r="CH155" s="125">
        <f>AK205</f>
        <v>3143839000</v>
      </c>
      <c r="CI155" s="125">
        <f>AN205</f>
        <v>3337744000</v>
      </c>
      <c r="CJ155" s="2">
        <v>2</v>
      </c>
      <c r="CV155" s="63">
        <f t="shared" si="120"/>
        <v>2446734600</v>
      </c>
      <c r="CW155" s="44">
        <f t="shared" si="121"/>
        <v>27185940</v>
      </c>
      <c r="CZ155" s="56">
        <f t="shared" si="122"/>
        <v>2174143500</v>
      </c>
      <c r="DA155" s="44">
        <f t="shared" si="123"/>
        <v>36235725</v>
      </c>
      <c r="DB155" s="49">
        <f t="shared" si="124"/>
        <v>60392875</v>
      </c>
    </row>
    <row r="156" spans="1:106">
      <c r="A156" s="3">
        <f t="shared" si="125"/>
        <v>117</v>
      </c>
      <c r="B156" s="263">
        <v>1</v>
      </c>
      <c r="C156" s="264" t="s">
        <v>165</v>
      </c>
      <c r="D156" s="265" t="s">
        <v>24</v>
      </c>
      <c r="E156" s="266"/>
      <c r="F156" s="41" t="s">
        <v>39</v>
      </c>
      <c r="G156" s="267">
        <f t="shared" si="87"/>
        <v>113</v>
      </c>
      <c r="H156" s="267">
        <f t="shared" si="88"/>
        <v>101</v>
      </c>
      <c r="I156" s="268">
        <f t="shared" si="89"/>
        <v>27506142.120000001</v>
      </c>
      <c r="J156" s="268">
        <f t="shared" si="90"/>
        <v>6</v>
      </c>
      <c r="K156" s="269">
        <f t="shared" si="91"/>
        <v>0.95</v>
      </c>
      <c r="L156" s="319">
        <f t="shared" ref="L156:L162" si="166">SUMIF($AN$4:$AN$22,D156,$BL$4:$BL$22)</f>
        <v>1.02</v>
      </c>
      <c r="M156" s="271">
        <f t="shared" si="92"/>
        <v>22272821.493617184</v>
      </c>
      <c r="N156" s="271">
        <f t="shared" si="93"/>
        <v>25105028.490208089</v>
      </c>
      <c r="O156" s="271">
        <f t="shared" si="94"/>
        <v>26653451.714279998</v>
      </c>
      <c r="P156" s="271">
        <f t="shared" si="95"/>
        <v>28297378.294652831</v>
      </c>
      <c r="Q156" s="272">
        <f t="shared" si="96"/>
        <v>26653451.714279998</v>
      </c>
      <c r="R156" s="271">
        <f t="shared" si="96"/>
        <v>28297378.294652831</v>
      </c>
      <c r="S156" s="271">
        <f t="shared" si="97"/>
        <v>30042698.669368953</v>
      </c>
      <c r="T156" s="271"/>
      <c r="U156" s="271">
        <f t="shared" si="98"/>
        <v>2249554970.8553357</v>
      </c>
      <c r="V156" s="271">
        <f t="shared" si="99"/>
        <v>2535607877.5110168</v>
      </c>
      <c r="W156" s="271">
        <f t="shared" si="100"/>
        <v>2691998623.1422796</v>
      </c>
      <c r="X156" s="272">
        <f t="shared" si="101"/>
        <v>2858035207.7599359</v>
      </c>
      <c r="Y156" s="272">
        <f t="shared" si="102"/>
        <v>2691998623.1422796</v>
      </c>
      <c r="Z156" s="271">
        <f t="shared" si="103"/>
        <v>2858035207.7599359</v>
      </c>
      <c r="AA156" s="271">
        <f t="shared" si="104"/>
        <v>3034312565.6062641</v>
      </c>
      <c r="AB156" s="271"/>
      <c r="AC156" s="33" t="str">
        <f t="shared" si="105"/>
        <v>BERTAHAP</v>
      </c>
      <c r="AD156" s="273">
        <f t="shared" si="106"/>
        <v>0</v>
      </c>
      <c r="AE156" s="274">
        <v>2</v>
      </c>
      <c r="AF156" s="275"/>
      <c r="AG156" s="271" t="e">
        <f>IF(AF156&gt;#REF!,"LB","KR")</f>
        <v>#REF!</v>
      </c>
      <c r="AH156" s="275">
        <f t="shared" si="159"/>
        <v>2474511000</v>
      </c>
      <c r="AI156" s="275">
        <f t="shared" si="159"/>
        <v>2789169000</v>
      </c>
      <c r="AJ156" s="275">
        <f t="shared" si="159"/>
        <v>2961199000</v>
      </c>
      <c r="AK156" s="276">
        <f t="shared" si="159"/>
        <v>3143839000</v>
      </c>
      <c r="AL156" s="276">
        <f t="shared" si="159"/>
        <v>2961199000</v>
      </c>
      <c r="AM156" s="275">
        <f t="shared" si="159"/>
        <v>3143839000</v>
      </c>
      <c r="AN156" s="275">
        <f t="shared" si="158"/>
        <v>3337744000</v>
      </c>
      <c r="AO156" s="275">
        <f t="shared" si="126"/>
        <v>3337744028.0458789</v>
      </c>
      <c r="AP156" s="52">
        <f t="shared" si="127"/>
        <v>3138871000</v>
      </c>
      <c r="AQ156" s="43">
        <f t="shared" si="127"/>
        <v>3332470000</v>
      </c>
      <c r="AR156" s="63">
        <f t="shared" si="107"/>
        <v>2824983900</v>
      </c>
      <c r="AS156" s="63">
        <f t="shared" si="108"/>
        <v>47083065</v>
      </c>
      <c r="AT156" s="351">
        <f t="shared" si="109"/>
        <v>58946981.25</v>
      </c>
      <c r="AU156" s="141">
        <f t="shared" si="110"/>
        <v>33324700</v>
      </c>
      <c r="AV156" s="5">
        <f t="shared" si="111"/>
        <v>47083065</v>
      </c>
      <c r="AW156" s="5">
        <f t="shared" si="112"/>
        <v>74029975</v>
      </c>
      <c r="AX156" s="280">
        <f t="shared" si="128"/>
        <v>3538008729.5589514</v>
      </c>
      <c r="AY156" s="127">
        <f t="shared" si="129"/>
        <v>3538008729.5589514</v>
      </c>
      <c r="AZ156" s="2"/>
      <c r="BA156" s="2"/>
      <c r="BV156" s="56">
        <f t="shared" si="113"/>
        <v>-694530.0885300003</v>
      </c>
      <c r="BX156" s="126">
        <v>41</v>
      </c>
      <c r="BY156" s="122" t="s">
        <v>174</v>
      </c>
      <c r="BZ156" s="122" t="str">
        <f>F223</f>
        <v>2BR-2</v>
      </c>
      <c r="CA156" s="123" t="str">
        <f>D223</f>
        <v>02</v>
      </c>
      <c r="CB156" s="124">
        <f>G223</f>
        <v>113</v>
      </c>
      <c r="CC156" s="124">
        <f>H223</f>
        <v>101</v>
      </c>
      <c r="CD156" s="125">
        <f>O223</f>
        <v>26914760.06442</v>
      </c>
      <c r="CE156" s="125">
        <f>AH223</f>
        <v>2498771000</v>
      </c>
      <c r="CF156" s="125">
        <f>AI223</f>
        <v>2816514000</v>
      </c>
      <c r="CG156" s="125">
        <f>AJ223</f>
        <v>2990230000</v>
      </c>
      <c r="CH156" s="125">
        <f>AK223</f>
        <v>3174661000</v>
      </c>
      <c r="CI156" s="125">
        <f>AN223</f>
        <v>3370467000</v>
      </c>
      <c r="CJ156" s="2">
        <v>2</v>
      </c>
      <c r="CV156" s="63">
        <f t="shared" si="120"/>
        <v>2999223000</v>
      </c>
      <c r="CW156" s="44">
        <f t="shared" si="121"/>
        <v>33324700</v>
      </c>
      <c r="CZ156" s="56">
        <f t="shared" si="122"/>
        <v>2665079100</v>
      </c>
      <c r="DA156" s="44">
        <f t="shared" si="123"/>
        <v>44417985</v>
      </c>
      <c r="DB156" s="49">
        <f t="shared" si="124"/>
        <v>74029975</v>
      </c>
    </row>
    <row r="157" spans="1:106">
      <c r="A157" s="3">
        <f t="shared" si="125"/>
        <v>118</v>
      </c>
      <c r="B157" s="263">
        <v>2</v>
      </c>
      <c r="C157" s="264" t="s">
        <v>165</v>
      </c>
      <c r="D157" s="265" t="s">
        <v>35</v>
      </c>
      <c r="E157" s="266"/>
      <c r="F157" s="41" t="s">
        <v>42</v>
      </c>
      <c r="G157" s="267">
        <f t="shared" si="87"/>
        <v>78</v>
      </c>
      <c r="H157" s="267">
        <f t="shared" si="88"/>
        <v>66</v>
      </c>
      <c r="I157" s="268">
        <f t="shared" si="89"/>
        <v>27506142.120000001</v>
      </c>
      <c r="J157" s="268">
        <f t="shared" si="90"/>
        <v>2</v>
      </c>
      <c r="K157" s="269">
        <f t="shared" si="91"/>
        <v>0.93</v>
      </c>
      <c r="L157" s="319">
        <f t="shared" si="166"/>
        <v>1.02</v>
      </c>
      <c r="M157" s="271">
        <f t="shared" si="92"/>
        <v>21803919.988488406</v>
      </c>
      <c r="N157" s="271">
        <f t="shared" si="93"/>
        <v>24576501.574624766</v>
      </c>
      <c r="O157" s="271">
        <f t="shared" si="94"/>
        <v>26092326.415032003</v>
      </c>
      <c r="P157" s="271">
        <f t="shared" si="95"/>
        <v>27701644.014765408</v>
      </c>
      <c r="Q157" s="272">
        <f t="shared" si="96"/>
        <v>26092326.415032003</v>
      </c>
      <c r="R157" s="271">
        <f t="shared" si="96"/>
        <v>27701644.014765408</v>
      </c>
      <c r="S157" s="271">
        <f t="shared" si="97"/>
        <v>29410220.8026454</v>
      </c>
      <c r="T157" s="271"/>
      <c r="U157" s="271">
        <f t="shared" si="98"/>
        <v>1439058719.2402349</v>
      </c>
      <c r="V157" s="271">
        <f t="shared" si="99"/>
        <v>1622049103.9252346</v>
      </c>
      <c r="W157" s="271">
        <f t="shared" si="100"/>
        <v>1722093543.3921123</v>
      </c>
      <c r="X157" s="272">
        <f t="shared" si="101"/>
        <v>1828308504.9745169</v>
      </c>
      <c r="Y157" s="272">
        <f t="shared" si="102"/>
        <v>1722093543.3921123</v>
      </c>
      <c r="Z157" s="271">
        <f t="shared" si="103"/>
        <v>1828308504.9745169</v>
      </c>
      <c r="AA157" s="271">
        <f t="shared" si="104"/>
        <v>1941074572.9745965</v>
      </c>
      <c r="AB157" s="271"/>
      <c r="AC157" s="33" t="str">
        <f t="shared" si="105"/>
        <v>BERTAHAP</v>
      </c>
      <c r="AD157" s="273">
        <f t="shared" si="106"/>
        <v>0</v>
      </c>
      <c r="AE157" s="274">
        <v>2</v>
      </c>
      <c r="AF157" s="275"/>
      <c r="AG157" s="271" t="e">
        <f>IF(AF157&gt;#REF!,"LB","KR")</f>
        <v>#REF!</v>
      </c>
      <c r="AH157" s="275">
        <f t="shared" si="159"/>
        <v>1582965000</v>
      </c>
      <c r="AI157" s="275">
        <f t="shared" si="159"/>
        <v>1784255000</v>
      </c>
      <c r="AJ157" s="275">
        <f t="shared" si="159"/>
        <v>1894303000</v>
      </c>
      <c r="AK157" s="276">
        <f t="shared" si="159"/>
        <v>2011140000</v>
      </c>
      <c r="AL157" s="276">
        <f t="shared" si="159"/>
        <v>1894303000</v>
      </c>
      <c r="AM157" s="275">
        <f t="shared" si="159"/>
        <v>2011140000</v>
      </c>
      <c r="AN157" s="275">
        <f t="shared" si="158"/>
        <v>2135183000</v>
      </c>
      <c r="AO157" s="275">
        <f t="shared" si="126"/>
        <v>2135182661.8870077</v>
      </c>
      <c r="AP157" s="52">
        <f t="shared" si="127"/>
        <v>2007962000</v>
      </c>
      <c r="AQ157" s="43">
        <f t="shared" si="127"/>
        <v>2131809000</v>
      </c>
      <c r="AR157" s="63">
        <f t="shared" si="107"/>
        <v>1807165800</v>
      </c>
      <c r="AS157" s="63">
        <f t="shared" si="108"/>
        <v>30119430</v>
      </c>
      <c r="AT157" s="351">
        <f t="shared" si="109"/>
        <v>37708875</v>
      </c>
      <c r="AU157" s="141">
        <f t="shared" si="110"/>
        <v>21318090</v>
      </c>
      <c r="AV157" s="5">
        <f t="shared" si="111"/>
        <v>30119430</v>
      </c>
      <c r="AW157" s="5">
        <f t="shared" si="112"/>
        <v>47357575</v>
      </c>
      <c r="AX157" s="280">
        <f t="shared" si="128"/>
        <v>2263293848.6324973</v>
      </c>
      <c r="AY157" s="127">
        <f t="shared" si="129"/>
        <v>2263293848.6324973</v>
      </c>
      <c r="AZ157" s="2"/>
      <c r="BA157" s="2"/>
      <c r="BV157" s="56">
        <f t="shared" si="113"/>
        <v>-1255655.3877779953</v>
      </c>
      <c r="BX157" s="126">
        <v>42</v>
      </c>
      <c r="BY157" s="122" t="s">
        <v>175</v>
      </c>
      <c r="BZ157" s="122" t="str">
        <f>F247</f>
        <v>2BR-2</v>
      </c>
      <c r="CA157" s="123" t="str">
        <f>D247</f>
        <v>02</v>
      </c>
      <c r="CB157" s="124">
        <f t="shared" ref="CB157:CC159" si="167">G247</f>
        <v>113</v>
      </c>
      <c r="CC157" s="124">
        <f t="shared" si="167"/>
        <v>101</v>
      </c>
      <c r="CD157" s="125">
        <f>O247</f>
        <v>26522797.539209995</v>
      </c>
      <c r="CE157" s="125">
        <f t="shared" ref="CE157:CH159" si="168">AH247</f>
        <v>2462381000</v>
      </c>
      <c r="CF157" s="125">
        <f t="shared" si="168"/>
        <v>2775497000</v>
      </c>
      <c r="CG157" s="125">
        <f t="shared" si="168"/>
        <v>2946683000</v>
      </c>
      <c r="CH157" s="125">
        <f t="shared" si="168"/>
        <v>3128428000</v>
      </c>
      <c r="CI157" s="125">
        <f>AN247</f>
        <v>3321383000</v>
      </c>
      <c r="CJ157" s="2">
        <v>5</v>
      </c>
      <c r="CV157" s="63">
        <f t="shared" si="120"/>
        <v>1918628100</v>
      </c>
      <c r="CW157" s="44">
        <f t="shared" si="121"/>
        <v>21318090</v>
      </c>
      <c r="CZ157" s="56">
        <f t="shared" si="122"/>
        <v>1704872700</v>
      </c>
      <c r="DA157" s="44">
        <f t="shared" si="123"/>
        <v>28414545</v>
      </c>
      <c r="DB157" s="49">
        <f t="shared" si="124"/>
        <v>47357575</v>
      </c>
    </row>
    <row r="158" spans="1:106">
      <c r="A158" s="3">
        <f t="shared" si="125"/>
        <v>119</v>
      </c>
      <c r="B158" s="263">
        <v>3</v>
      </c>
      <c r="C158" s="264" t="s">
        <v>165</v>
      </c>
      <c r="D158" s="265" t="s">
        <v>41</v>
      </c>
      <c r="E158" s="266"/>
      <c r="F158" s="41" t="s">
        <v>45</v>
      </c>
      <c r="G158" s="267">
        <f t="shared" si="87"/>
        <v>60</v>
      </c>
      <c r="H158" s="267">
        <f t="shared" si="88"/>
        <v>52</v>
      </c>
      <c r="I158" s="268">
        <f t="shared" si="89"/>
        <v>27506142.120000001</v>
      </c>
      <c r="J158" s="268">
        <f t="shared" si="90"/>
        <v>2</v>
      </c>
      <c r="K158" s="269">
        <f t="shared" si="91"/>
        <v>0.93</v>
      </c>
      <c r="L158" s="319">
        <f t="shared" si="166"/>
        <v>1.02</v>
      </c>
      <c r="M158" s="271">
        <f t="shared" si="92"/>
        <v>21803919.988488406</v>
      </c>
      <c r="N158" s="271">
        <f t="shared" si="93"/>
        <v>24576501.574624766</v>
      </c>
      <c r="O158" s="271">
        <f t="shared" si="94"/>
        <v>26092326.415032003</v>
      </c>
      <c r="P158" s="271">
        <f t="shared" si="95"/>
        <v>27701644.014765408</v>
      </c>
      <c r="Q158" s="272">
        <f t="shared" si="96"/>
        <v>26092326.415032003</v>
      </c>
      <c r="R158" s="271">
        <f t="shared" si="96"/>
        <v>27701644.014765408</v>
      </c>
      <c r="S158" s="271">
        <f t="shared" si="97"/>
        <v>29410220.8026454</v>
      </c>
      <c r="T158" s="271"/>
      <c r="U158" s="271">
        <f t="shared" si="98"/>
        <v>1133803839.4013972</v>
      </c>
      <c r="V158" s="271">
        <f t="shared" si="99"/>
        <v>1277978081.8804879</v>
      </c>
      <c r="W158" s="271">
        <f t="shared" si="100"/>
        <v>1356800973.5816641</v>
      </c>
      <c r="X158" s="272">
        <f t="shared" si="101"/>
        <v>1440485488.7678013</v>
      </c>
      <c r="Y158" s="272">
        <f t="shared" si="102"/>
        <v>1356800973.5816641</v>
      </c>
      <c r="Z158" s="271">
        <f t="shared" si="103"/>
        <v>1440485488.7678013</v>
      </c>
      <c r="AA158" s="271">
        <f t="shared" si="104"/>
        <v>1529331481.7375607</v>
      </c>
      <c r="AB158" s="271"/>
      <c r="AC158" s="33" t="str">
        <f t="shared" si="105"/>
        <v>BERTAHAP</v>
      </c>
      <c r="AD158" s="273">
        <f t="shared" si="106"/>
        <v>0</v>
      </c>
      <c r="AE158" s="274">
        <v>2</v>
      </c>
      <c r="AF158" s="275"/>
      <c r="AG158" s="271" t="e">
        <f>IF(AF158&gt;#REF!,"LB","KR")</f>
        <v>#REF!</v>
      </c>
      <c r="AH158" s="275">
        <f t="shared" si="159"/>
        <v>1247185000</v>
      </c>
      <c r="AI158" s="275">
        <f t="shared" si="159"/>
        <v>1405776000</v>
      </c>
      <c r="AJ158" s="275">
        <f t="shared" si="159"/>
        <v>1492482000</v>
      </c>
      <c r="AK158" s="276">
        <f t="shared" si="159"/>
        <v>1584535000</v>
      </c>
      <c r="AL158" s="276">
        <f t="shared" si="159"/>
        <v>1492482000</v>
      </c>
      <c r="AM158" s="275">
        <f t="shared" si="159"/>
        <v>1584535000</v>
      </c>
      <c r="AN158" s="275">
        <f t="shared" si="158"/>
        <v>1682265000</v>
      </c>
      <c r="AO158" s="275">
        <f t="shared" si="126"/>
        <v>1682265610.1281512</v>
      </c>
      <c r="AP158" s="52">
        <f t="shared" si="127"/>
        <v>1582031000</v>
      </c>
      <c r="AQ158" s="43">
        <f t="shared" si="127"/>
        <v>1679608000</v>
      </c>
      <c r="AR158" s="63">
        <f t="shared" si="107"/>
        <v>1423827900</v>
      </c>
      <c r="AS158" s="63">
        <f t="shared" si="108"/>
        <v>23730465</v>
      </c>
      <c r="AT158" s="351">
        <f t="shared" si="109"/>
        <v>29710031.25</v>
      </c>
      <c r="AU158" s="141">
        <f t="shared" si="110"/>
        <v>16796080</v>
      </c>
      <c r="AV158" s="5">
        <f t="shared" si="111"/>
        <v>23730465</v>
      </c>
      <c r="AW158" s="5">
        <f t="shared" si="112"/>
        <v>37312050</v>
      </c>
      <c r="AX158" s="280">
        <f t="shared" si="128"/>
        <v>1783202179.2355373</v>
      </c>
      <c r="AY158" s="127">
        <f t="shared" si="129"/>
        <v>1783202179.2355373</v>
      </c>
      <c r="AZ158" s="2"/>
      <c r="BA158" s="2"/>
      <c r="BV158" s="56">
        <f t="shared" si="113"/>
        <v>-1255655.3877779953</v>
      </c>
      <c r="BX158" s="126">
        <v>43</v>
      </c>
      <c r="BY158" s="122" t="s">
        <v>176</v>
      </c>
      <c r="BZ158" s="122" t="str">
        <f>F248</f>
        <v>1BR-6</v>
      </c>
      <c r="CA158" s="123" t="str">
        <f>D248</f>
        <v>06</v>
      </c>
      <c r="CB158" s="124">
        <f t="shared" si="167"/>
        <v>78</v>
      </c>
      <c r="CC158" s="124">
        <f t="shared" si="167"/>
        <v>66</v>
      </c>
      <c r="CD158" s="125">
        <f>O248</f>
        <v>25964422.854173999</v>
      </c>
      <c r="CE158" s="125">
        <f t="shared" si="168"/>
        <v>1575205000</v>
      </c>
      <c r="CF158" s="125">
        <f t="shared" si="168"/>
        <v>1775508000</v>
      </c>
      <c r="CG158" s="125">
        <f t="shared" si="168"/>
        <v>1885018000</v>
      </c>
      <c r="CH158" s="125">
        <f t="shared" si="168"/>
        <v>2001281000</v>
      </c>
      <c r="CI158" s="125">
        <f>AN248</f>
        <v>2124716000</v>
      </c>
      <c r="CJ158" s="2">
        <v>10</v>
      </c>
      <c r="CV158" s="63">
        <f t="shared" si="120"/>
        <v>1511647200</v>
      </c>
      <c r="CW158" s="44">
        <f t="shared" si="121"/>
        <v>16796080</v>
      </c>
      <c r="CZ158" s="56">
        <f t="shared" si="122"/>
        <v>1343233800</v>
      </c>
      <c r="DA158" s="44">
        <f t="shared" si="123"/>
        <v>22387230</v>
      </c>
      <c r="DB158" s="49">
        <f t="shared" si="124"/>
        <v>37312050</v>
      </c>
    </row>
    <row r="159" spans="1:106">
      <c r="A159" s="3">
        <f t="shared" si="125"/>
        <v>120</v>
      </c>
      <c r="B159" s="263">
        <v>4</v>
      </c>
      <c r="C159" s="264" t="s">
        <v>165</v>
      </c>
      <c r="D159" s="265">
        <v>10</v>
      </c>
      <c r="E159" s="266"/>
      <c r="F159" s="41" t="s">
        <v>48</v>
      </c>
      <c r="G159" s="267">
        <f t="shared" si="87"/>
        <v>74</v>
      </c>
      <c r="H159" s="267">
        <f t="shared" si="88"/>
        <v>63</v>
      </c>
      <c r="I159" s="268">
        <f t="shared" si="89"/>
        <v>27506142.120000001</v>
      </c>
      <c r="J159" s="268">
        <f t="shared" si="90"/>
        <v>2</v>
      </c>
      <c r="K159" s="269">
        <f t="shared" si="91"/>
        <v>0.93</v>
      </c>
      <c r="L159" s="319">
        <f t="shared" si="166"/>
        <v>1.02</v>
      </c>
      <c r="M159" s="271">
        <f t="shared" si="92"/>
        <v>21803919.988488406</v>
      </c>
      <c r="N159" s="271">
        <f t="shared" si="93"/>
        <v>24576501.574624766</v>
      </c>
      <c r="O159" s="271">
        <f t="shared" si="94"/>
        <v>26092326.415032003</v>
      </c>
      <c r="P159" s="271">
        <f t="shared" si="95"/>
        <v>27701644.014765408</v>
      </c>
      <c r="Q159" s="272">
        <f t="shared" si="96"/>
        <v>26092326.415032003</v>
      </c>
      <c r="R159" s="271">
        <f t="shared" si="96"/>
        <v>27701644.014765408</v>
      </c>
      <c r="S159" s="271">
        <f t="shared" si="97"/>
        <v>29410220.8026454</v>
      </c>
      <c r="T159" s="271"/>
      <c r="U159" s="271">
        <f t="shared" si="98"/>
        <v>1373646959.2747695</v>
      </c>
      <c r="V159" s="271">
        <f t="shared" si="99"/>
        <v>1548319599.2013602</v>
      </c>
      <c r="W159" s="271">
        <f t="shared" si="100"/>
        <v>1643816564.1470163</v>
      </c>
      <c r="X159" s="272">
        <f t="shared" si="101"/>
        <v>1745203572.9302206</v>
      </c>
      <c r="Y159" s="272">
        <f t="shared" si="102"/>
        <v>1643816564.1470163</v>
      </c>
      <c r="Z159" s="271">
        <f t="shared" si="103"/>
        <v>1745203572.9302206</v>
      </c>
      <c r="AA159" s="271">
        <f t="shared" si="104"/>
        <v>1852843910.5666602</v>
      </c>
      <c r="AB159" s="271"/>
      <c r="AC159" s="33" t="str">
        <f t="shared" si="105"/>
        <v>BERTAHAP</v>
      </c>
      <c r="AD159" s="273">
        <f t="shared" si="106"/>
        <v>0</v>
      </c>
      <c r="AE159" s="274">
        <v>2</v>
      </c>
      <c r="AF159" s="275"/>
      <c r="AG159" s="271" t="e">
        <f>IF(AF159&gt;#REF!,"LB","KR")</f>
        <v>#REF!</v>
      </c>
      <c r="AH159" s="275">
        <f t="shared" si="159"/>
        <v>1511012000</v>
      </c>
      <c r="AI159" s="275">
        <f t="shared" si="159"/>
        <v>1703152000</v>
      </c>
      <c r="AJ159" s="275">
        <f t="shared" si="159"/>
        <v>1808199000</v>
      </c>
      <c r="AK159" s="276">
        <f t="shared" si="159"/>
        <v>1919724000</v>
      </c>
      <c r="AL159" s="276">
        <f t="shared" si="159"/>
        <v>1808199000</v>
      </c>
      <c r="AM159" s="275">
        <f t="shared" si="159"/>
        <v>1919724000</v>
      </c>
      <c r="AN159" s="275">
        <f t="shared" si="158"/>
        <v>2038129000</v>
      </c>
      <c r="AO159" s="275">
        <f t="shared" si="126"/>
        <v>2038128325.4315333</v>
      </c>
      <c r="AP159" s="52">
        <f t="shared" si="127"/>
        <v>1916691000</v>
      </c>
      <c r="AQ159" s="43">
        <f t="shared" si="127"/>
        <v>2034908000</v>
      </c>
      <c r="AR159" s="63">
        <f t="shared" si="107"/>
        <v>1725021900</v>
      </c>
      <c r="AS159" s="63">
        <f t="shared" si="108"/>
        <v>28750365</v>
      </c>
      <c r="AT159" s="351">
        <f t="shared" si="109"/>
        <v>35994825</v>
      </c>
      <c r="AU159" s="141">
        <f t="shared" si="110"/>
        <v>20349080</v>
      </c>
      <c r="AV159" s="5">
        <f t="shared" si="111"/>
        <v>28750365</v>
      </c>
      <c r="AW159" s="5">
        <f t="shared" si="112"/>
        <v>45204975</v>
      </c>
      <c r="AX159" s="280">
        <f t="shared" si="128"/>
        <v>2160416228.157897</v>
      </c>
      <c r="AY159" s="127">
        <f t="shared" si="129"/>
        <v>2160416228.157897</v>
      </c>
      <c r="AZ159" s="2"/>
      <c r="BA159" s="2"/>
      <c r="BV159" s="56">
        <f t="shared" si="113"/>
        <v>-1255655.3877779953</v>
      </c>
      <c r="BX159" s="126"/>
      <c r="BY159" s="122"/>
      <c r="BZ159" s="122" t="str">
        <f>F249</f>
        <v>1BR-8</v>
      </c>
      <c r="CA159" s="123" t="str">
        <f>D249</f>
        <v>08</v>
      </c>
      <c r="CB159" s="124">
        <f t="shared" si="167"/>
        <v>60</v>
      </c>
      <c r="CC159" s="124">
        <f t="shared" si="167"/>
        <v>52</v>
      </c>
      <c r="CD159" s="125">
        <f>O249</f>
        <v>25964422.854173999</v>
      </c>
      <c r="CE159" s="125">
        <f t="shared" si="168"/>
        <v>1241071000</v>
      </c>
      <c r="CF159" s="125">
        <f t="shared" si="168"/>
        <v>1398885000</v>
      </c>
      <c r="CG159" s="125">
        <f t="shared" si="168"/>
        <v>1485165000</v>
      </c>
      <c r="CH159" s="125">
        <f t="shared" si="168"/>
        <v>1576767000</v>
      </c>
      <c r="CI159" s="125">
        <f>AN249</f>
        <v>1674019000</v>
      </c>
      <c r="CV159" s="63">
        <f t="shared" si="120"/>
        <v>1831417200</v>
      </c>
      <c r="CW159" s="44">
        <f t="shared" si="121"/>
        <v>20349080</v>
      </c>
      <c r="CZ159" s="56">
        <f t="shared" si="122"/>
        <v>1627379100</v>
      </c>
      <c r="DA159" s="44">
        <f t="shared" si="123"/>
        <v>27122985</v>
      </c>
      <c r="DB159" s="49">
        <f t="shared" si="124"/>
        <v>45204975</v>
      </c>
    </row>
    <row r="160" spans="1:106">
      <c r="A160" s="3">
        <f t="shared" si="125"/>
        <v>121</v>
      </c>
      <c r="B160" s="263">
        <v>5</v>
      </c>
      <c r="C160" s="264" t="s">
        <v>165</v>
      </c>
      <c r="D160" s="299">
        <v>12</v>
      </c>
      <c r="E160" s="266"/>
      <c r="F160" s="41" t="s">
        <v>50</v>
      </c>
      <c r="G160" s="267">
        <f t="shared" si="87"/>
        <v>67</v>
      </c>
      <c r="H160" s="267">
        <f t="shared" si="88"/>
        <v>57</v>
      </c>
      <c r="I160" s="268">
        <f t="shared" si="89"/>
        <v>27506142.120000001</v>
      </c>
      <c r="J160" s="268">
        <f t="shared" si="90"/>
        <v>2</v>
      </c>
      <c r="K160" s="269">
        <f t="shared" si="91"/>
        <v>0.93</v>
      </c>
      <c r="L160" s="319">
        <f t="shared" si="166"/>
        <v>1.02</v>
      </c>
      <c r="M160" s="271">
        <f t="shared" si="92"/>
        <v>21803919.988488406</v>
      </c>
      <c r="N160" s="271">
        <f t="shared" si="93"/>
        <v>24576501.574624766</v>
      </c>
      <c r="O160" s="271">
        <f t="shared" si="94"/>
        <v>26092326.415032003</v>
      </c>
      <c r="P160" s="271">
        <f t="shared" si="95"/>
        <v>27701644.014765408</v>
      </c>
      <c r="Q160" s="272">
        <f t="shared" si="96"/>
        <v>26092326.415032003</v>
      </c>
      <c r="R160" s="271">
        <f t="shared" si="96"/>
        <v>27701644.014765408</v>
      </c>
      <c r="S160" s="271">
        <f t="shared" si="97"/>
        <v>29410220.8026454</v>
      </c>
      <c r="T160" s="271"/>
      <c r="U160" s="271">
        <f t="shared" si="98"/>
        <v>1242823439.3438392</v>
      </c>
      <c r="V160" s="271">
        <f t="shared" si="99"/>
        <v>1400860589.7536116</v>
      </c>
      <c r="W160" s="271">
        <f t="shared" si="100"/>
        <v>1487262605.6568241</v>
      </c>
      <c r="X160" s="272">
        <f t="shared" si="101"/>
        <v>1578993708.8416283</v>
      </c>
      <c r="Y160" s="272">
        <f t="shared" si="102"/>
        <v>1487262605.6568241</v>
      </c>
      <c r="Z160" s="271">
        <f t="shared" si="103"/>
        <v>1578993708.8416283</v>
      </c>
      <c r="AA160" s="271">
        <f t="shared" si="104"/>
        <v>1676382585.7507877</v>
      </c>
      <c r="AB160" s="271"/>
      <c r="AC160" s="33" t="str">
        <f t="shared" si="105"/>
        <v>BERTAHAP</v>
      </c>
      <c r="AD160" s="273">
        <f t="shared" si="106"/>
        <v>0</v>
      </c>
      <c r="AE160" s="274">
        <v>2</v>
      </c>
      <c r="AF160" s="275"/>
      <c r="AG160" s="271" t="e">
        <f>IF(AF160&gt;#REF!,"LB","KR")</f>
        <v>#REF!</v>
      </c>
      <c r="AH160" s="275">
        <f t="shared" si="159"/>
        <v>1367106000</v>
      </c>
      <c r="AI160" s="275">
        <f t="shared" si="159"/>
        <v>1540947000</v>
      </c>
      <c r="AJ160" s="275">
        <f t="shared" si="159"/>
        <v>1635989000</v>
      </c>
      <c r="AK160" s="276">
        <f t="shared" si="159"/>
        <v>1736894000</v>
      </c>
      <c r="AL160" s="276">
        <f t="shared" si="159"/>
        <v>1635989000</v>
      </c>
      <c r="AM160" s="275">
        <f t="shared" si="159"/>
        <v>1736894000</v>
      </c>
      <c r="AN160" s="275">
        <f t="shared" si="158"/>
        <v>1844021000</v>
      </c>
      <c r="AO160" s="275">
        <f t="shared" si="126"/>
        <v>1844021775.8761561</v>
      </c>
      <c r="AP160" s="52">
        <f t="shared" si="127"/>
        <v>1734149000</v>
      </c>
      <c r="AQ160" s="43">
        <f t="shared" si="127"/>
        <v>1841108000</v>
      </c>
      <c r="AR160" s="63">
        <f t="shared" si="107"/>
        <v>1560734100</v>
      </c>
      <c r="AS160" s="63">
        <f t="shared" si="108"/>
        <v>26012235</v>
      </c>
      <c r="AT160" s="351">
        <f t="shared" si="109"/>
        <v>32566762.5</v>
      </c>
      <c r="AU160" s="141">
        <f t="shared" si="110"/>
        <v>18411080</v>
      </c>
      <c r="AV160" s="5">
        <f t="shared" si="111"/>
        <v>26012235</v>
      </c>
      <c r="AW160" s="5">
        <f t="shared" si="112"/>
        <v>40899725</v>
      </c>
      <c r="AX160" s="280">
        <f t="shared" si="128"/>
        <v>1954663110.5638826</v>
      </c>
      <c r="AY160" s="127">
        <f t="shared" si="129"/>
        <v>1954663110.5638826</v>
      </c>
      <c r="AZ160" s="2"/>
      <c r="BA160" s="2"/>
      <c r="BV160" s="56">
        <f t="shared" si="113"/>
        <v>-1255655.3877779953</v>
      </c>
      <c r="BX160" s="126"/>
      <c r="BY160" s="122"/>
      <c r="BZ160" s="122" t="str">
        <f>F252</f>
        <v>1BR-16</v>
      </c>
      <c r="CA160" s="123">
        <f>D252</f>
        <v>16</v>
      </c>
      <c r="CB160" s="124">
        <f t="shared" ref="CB160:CC162" si="169">G252</f>
        <v>71</v>
      </c>
      <c r="CC160" s="124">
        <f t="shared" si="169"/>
        <v>63</v>
      </c>
      <c r="CD160" s="125">
        <f>O252</f>
        <v>25964422.854173999</v>
      </c>
      <c r="CE160" s="125">
        <f t="shared" ref="CE160:CH162" si="170">AH252</f>
        <v>1503605000</v>
      </c>
      <c r="CF160" s="125">
        <f t="shared" si="170"/>
        <v>1694803000</v>
      </c>
      <c r="CG160" s="125">
        <f t="shared" si="170"/>
        <v>1799335000</v>
      </c>
      <c r="CH160" s="125">
        <f t="shared" si="170"/>
        <v>1910314000</v>
      </c>
      <c r="CI160" s="125">
        <f>AN252</f>
        <v>2028138000</v>
      </c>
      <c r="CV160" s="63">
        <f t="shared" si="120"/>
        <v>1656997200</v>
      </c>
      <c r="CW160" s="44">
        <f t="shared" si="121"/>
        <v>18411080</v>
      </c>
      <c r="CZ160" s="56">
        <f t="shared" si="122"/>
        <v>1472390100</v>
      </c>
      <c r="DA160" s="44">
        <f t="shared" si="123"/>
        <v>24539835</v>
      </c>
      <c r="DB160" s="49">
        <f t="shared" si="124"/>
        <v>40899725</v>
      </c>
    </row>
    <row r="161" spans="1:106">
      <c r="A161" s="3">
        <f t="shared" si="125"/>
        <v>122</v>
      </c>
      <c r="B161" s="263">
        <v>6</v>
      </c>
      <c r="C161" s="264" t="s">
        <v>165</v>
      </c>
      <c r="D161" s="265">
        <v>16</v>
      </c>
      <c r="E161" s="266"/>
      <c r="F161" s="41" t="s">
        <v>52</v>
      </c>
      <c r="G161" s="267">
        <f t="shared" si="87"/>
        <v>71</v>
      </c>
      <c r="H161" s="267">
        <f t="shared" si="88"/>
        <v>63</v>
      </c>
      <c r="I161" s="268">
        <f t="shared" si="89"/>
        <v>27506142.120000001</v>
      </c>
      <c r="J161" s="268">
        <f t="shared" si="90"/>
        <v>2</v>
      </c>
      <c r="K161" s="269">
        <f t="shared" si="91"/>
        <v>0.93</v>
      </c>
      <c r="L161" s="319">
        <f t="shared" si="166"/>
        <v>1.02</v>
      </c>
      <c r="M161" s="271">
        <f t="shared" si="92"/>
        <v>21803919.988488406</v>
      </c>
      <c r="N161" s="271">
        <f t="shared" si="93"/>
        <v>24576501.574624766</v>
      </c>
      <c r="O161" s="271">
        <f t="shared" si="94"/>
        <v>26092326.415032003</v>
      </c>
      <c r="P161" s="271">
        <f t="shared" si="95"/>
        <v>27701644.014765408</v>
      </c>
      <c r="Q161" s="272">
        <f t="shared" si="96"/>
        <v>26092326.415032003</v>
      </c>
      <c r="R161" s="271">
        <f t="shared" si="96"/>
        <v>27701644.014765408</v>
      </c>
      <c r="S161" s="271">
        <f t="shared" si="97"/>
        <v>29410220.8026454</v>
      </c>
      <c r="T161" s="271"/>
      <c r="U161" s="271">
        <f t="shared" si="98"/>
        <v>1373646959.2747695</v>
      </c>
      <c r="V161" s="271">
        <f t="shared" si="99"/>
        <v>1548319599.2013602</v>
      </c>
      <c r="W161" s="271">
        <f t="shared" si="100"/>
        <v>1643816564.1470163</v>
      </c>
      <c r="X161" s="272">
        <f t="shared" si="101"/>
        <v>1745203572.9302206</v>
      </c>
      <c r="Y161" s="272">
        <f t="shared" si="102"/>
        <v>1643816564.1470163</v>
      </c>
      <c r="Z161" s="271">
        <f t="shared" si="103"/>
        <v>1745203572.9302206</v>
      </c>
      <c r="AA161" s="271">
        <f t="shared" si="104"/>
        <v>1852843910.5666602</v>
      </c>
      <c r="AB161" s="271"/>
      <c r="AC161" s="33" t="str">
        <f t="shared" si="105"/>
        <v>BERTAHAP</v>
      </c>
      <c r="AD161" s="273">
        <f t="shared" si="106"/>
        <v>0</v>
      </c>
      <c r="AE161" s="274">
        <v>2</v>
      </c>
      <c r="AF161" s="275"/>
      <c r="AG161" s="271" t="e">
        <f>IF(AF161&gt;#REF!,"LB","KR")</f>
        <v>#REF!</v>
      </c>
      <c r="AH161" s="275">
        <f t="shared" si="159"/>
        <v>1511012000</v>
      </c>
      <c r="AI161" s="275">
        <f t="shared" si="159"/>
        <v>1703152000</v>
      </c>
      <c r="AJ161" s="275">
        <f t="shared" si="159"/>
        <v>1808199000</v>
      </c>
      <c r="AK161" s="276">
        <f t="shared" si="159"/>
        <v>1919724000</v>
      </c>
      <c r="AL161" s="276">
        <f t="shared" si="159"/>
        <v>1808199000</v>
      </c>
      <c r="AM161" s="275">
        <f t="shared" si="159"/>
        <v>1919724000</v>
      </c>
      <c r="AN161" s="275">
        <f t="shared" si="158"/>
        <v>2038129000</v>
      </c>
      <c r="AO161" s="275">
        <f t="shared" si="126"/>
        <v>2038128325.4315333</v>
      </c>
      <c r="AP161" s="52">
        <f t="shared" si="127"/>
        <v>1916691000</v>
      </c>
      <c r="AQ161" s="43">
        <f t="shared" si="127"/>
        <v>2034908000</v>
      </c>
      <c r="AR161" s="63">
        <f t="shared" si="107"/>
        <v>1725021900</v>
      </c>
      <c r="AS161" s="63">
        <f t="shared" si="108"/>
        <v>28750365</v>
      </c>
      <c r="AT161" s="351">
        <f t="shared" si="109"/>
        <v>35994825</v>
      </c>
      <c r="AU161" s="141">
        <f t="shared" si="110"/>
        <v>20349080</v>
      </c>
      <c r="AV161" s="5">
        <f t="shared" si="111"/>
        <v>28750365</v>
      </c>
      <c r="AW161" s="5">
        <f t="shared" si="112"/>
        <v>45204975</v>
      </c>
      <c r="AX161" s="280">
        <f t="shared" si="128"/>
        <v>2160416228.157897</v>
      </c>
      <c r="AY161" s="127">
        <f t="shared" si="129"/>
        <v>2160416228.157897</v>
      </c>
      <c r="AZ161" s="2"/>
      <c r="BA161" s="2"/>
      <c r="BV161" s="56">
        <f t="shared" si="113"/>
        <v>-1255655.3877779953</v>
      </c>
      <c r="BX161" s="126"/>
      <c r="BY161" s="122"/>
      <c r="BZ161" s="122" t="str">
        <f>F253</f>
        <v>2BR-18</v>
      </c>
      <c r="CA161" s="123">
        <f>D253</f>
        <v>18</v>
      </c>
      <c r="CB161" s="124">
        <f t="shared" si="169"/>
        <v>97</v>
      </c>
      <c r="CC161" s="124">
        <f t="shared" si="169"/>
        <v>85</v>
      </c>
      <c r="CD161" s="125">
        <f>O253</f>
        <v>25964422.854173999</v>
      </c>
      <c r="CE161" s="125">
        <f t="shared" si="170"/>
        <v>2028674000</v>
      </c>
      <c r="CF161" s="125">
        <f t="shared" si="170"/>
        <v>2286639000</v>
      </c>
      <c r="CG161" s="125">
        <f t="shared" si="170"/>
        <v>2427674000</v>
      </c>
      <c r="CH161" s="125">
        <f t="shared" si="170"/>
        <v>2577408000</v>
      </c>
      <c r="CI161" s="125">
        <f>AN253</f>
        <v>2736376000</v>
      </c>
      <c r="CV161" s="63">
        <f t="shared" si="120"/>
        <v>1831417200</v>
      </c>
      <c r="CW161" s="44">
        <f t="shared" si="121"/>
        <v>20349080</v>
      </c>
      <c r="CZ161" s="56">
        <f t="shared" si="122"/>
        <v>1627379100</v>
      </c>
      <c r="DA161" s="44">
        <f t="shared" si="123"/>
        <v>27122985</v>
      </c>
      <c r="DB161" s="49">
        <f t="shared" si="124"/>
        <v>45204975</v>
      </c>
    </row>
    <row r="162" spans="1:106">
      <c r="A162" s="3">
        <f t="shared" si="125"/>
        <v>123</v>
      </c>
      <c r="B162" s="263">
        <v>7</v>
      </c>
      <c r="C162" s="264" t="s">
        <v>165</v>
      </c>
      <c r="D162" s="299">
        <v>18</v>
      </c>
      <c r="E162" s="266"/>
      <c r="F162" s="41" t="s">
        <v>54</v>
      </c>
      <c r="G162" s="267">
        <f t="shared" si="87"/>
        <v>97</v>
      </c>
      <c r="H162" s="267">
        <f t="shared" si="88"/>
        <v>85</v>
      </c>
      <c r="I162" s="268">
        <f t="shared" si="89"/>
        <v>27506142.120000001</v>
      </c>
      <c r="J162" s="268">
        <f t="shared" si="90"/>
        <v>2</v>
      </c>
      <c r="K162" s="269">
        <f t="shared" si="91"/>
        <v>0.93</v>
      </c>
      <c r="L162" s="319">
        <f t="shared" si="166"/>
        <v>1.02</v>
      </c>
      <c r="M162" s="271">
        <f t="shared" si="92"/>
        <v>21803919.988488406</v>
      </c>
      <c r="N162" s="271">
        <f t="shared" si="93"/>
        <v>24576501.574624766</v>
      </c>
      <c r="O162" s="271">
        <f t="shared" si="94"/>
        <v>26092326.415032003</v>
      </c>
      <c r="P162" s="271">
        <f t="shared" si="95"/>
        <v>27701644.014765408</v>
      </c>
      <c r="Q162" s="272">
        <f t="shared" si="96"/>
        <v>26092326.415032003</v>
      </c>
      <c r="R162" s="271">
        <f t="shared" si="96"/>
        <v>27701644.014765408</v>
      </c>
      <c r="S162" s="271">
        <f t="shared" si="97"/>
        <v>29410220.8026454</v>
      </c>
      <c r="T162" s="271"/>
      <c r="U162" s="271">
        <f t="shared" si="98"/>
        <v>1853333199.0215144</v>
      </c>
      <c r="V162" s="271">
        <f t="shared" si="99"/>
        <v>2089002633.8431051</v>
      </c>
      <c r="W162" s="271">
        <f t="shared" si="100"/>
        <v>2217847745.2777205</v>
      </c>
      <c r="X162" s="272">
        <f t="shared" si="101"/>
        <v>2354639741.2550597</v>
      </c>
      <c r="Y162" s="272">
        <f t="shared" si="102"/>
        <v>2217847745.2777205</v>
      </c>
      <c r="Z162" s="271">
        <f t="shared" si="103"/>
        <v>2354639741.2550597</v>
      </c>
      <c r="AA162" s="271">
        <f t="shared" si="104"/>
        <v>2499868768.2248592</v>
      </c>
      <c r="AB162" s="271"/>
      <c r="AC162" s="33" t="str">
        <f t="shared" si="105"/>
        <v>BERTAHAP</v>
      </c>
      <c r="AD162" s="273">
        <f t="shared" si="106"/>
        <v>0</v>
      </c>
      <c r="AE162" s="274">
        <v>2</v>
      </c>
      <c r="AF162" s="275"/>
      <c r="AG162" s="271" t="e">
        <f>IF(AF162&gt;#REF!,"LB","KR")</f>
        <v>#REF!</v>
      </c>
      <c r="AH162" s="275">
        <f t="shared" si="159"/>
        <v>2038667000</v>
      </c>
      <c r="AI162" s="275">
        <f t="shared" si="159"/>
        <v>2297903000</v>
      </c>
      <c r="AJ162" s="275">
        <f t="shared" si="159"/>
        <v>2439633000</v>
      </c>
      <c r="AK162" s="276">
        <f t="shared" si="159"/>
        <v>2590104000</v>
      </c>
      <c r="AL162" s="276">
        <f t="shared" si="159"/>
        <v>2439633000</v>
      </c>
      <c r="AM162" s="275">
        <f t="shared" si="159"/>
        <v>2590104000</v>
      </c>
      <c r="AN162" s="275">
        <f t="shared" si="158"/>
        <v>2749856000</v>
      </c>
      <c r="AO162" s="275">
        <f t="shared" si="126"/>
        <v>2749855879.3938694</v>
      </c>
      <c r="AP162" s="52">
        <f t="shared" si="127"/>
        <v>2586011000</v>
      </c>
      <c r="AQ162" s="43">
        <f t="shared" si="127"/>
        <v>2745511000</v>
      </c>
      <c r="AR162" s="63">
        <f t="shared" si="107"/>
        <v>2327409900</v>
      </c>
      <c r="AS162" s="63">
        <f t="shared" si="108"/>
        <v>38790165</v>
      </c>
      <c r="AT162" s="351">
        <f t="shared" si="109"/>
        <v>48564450</v>
      </c>
      <c r="AU162" s="141">
        <f t="shared" si="110"/>
        <v>27455110</v>
      </c>
      <c r="AV162" s="5">
        <f t="shared" si="111"/>
        <v>38790165</v>
      </c>
      <c r="AW162" s="5">
        <f t="shared" si="112"/>
        <v>60990825</v>
      </c>
      <c r="AX162" s="280">
        <f t="shared" si="128"/>
        <v>2914847511.0353961</v>
      </c>
      <c r="AY162" s="127">
        <f t="shared" si="129"/>
        <v>2914847511.0353961</v>
      </c>
      <c r="AZ162" s="2"/>
      <c r="BA162" s="2"/>
      <c r="BV162" s="56">
        <f t="shared" si="113"/>
        <v>-1255655.3877779953</v>
      </c>
      <c r="BX162" s="126"/>
      <c r="BY162" s="122"/>
      <c r="BZ162" s="122" t="str">
        <f>F254</f>
        <v>1BR-20</v>
      </c>
      <c r="CA162" s="123">
        <f>D254</f>
        <v>20</v>
      </c>
      <c r="CB162" s="124">
        <f t="shared" si="169"/>
        <v>60</v>
      </c>
      <c r="CC162" s="124">
        <f t="shared" si="169"/>
        <v>51</v>
      </c>
      <c r="CD162" s="125">
        <f>O254</f>
        <v>25964422.854173999</v>
      </c>
      <c r="CE162" s="125">
        <f t="shared" si="170"/>
        <v>1217204000</v>
      </c>
      <c r="CF162" s="125">
        <f t="shared" si="170"/>
        <v>1371984000</v>
      </c>
      <c r="CG162" s="125">
        <f t="shared" si="170"/>
        <v>1456605000</v>
      </c>
      <c r="CH162" s="125">
        <f t="shared" si="170"/>
        <v>1546445000</v>
      </c>
      <c r="CI162" s="125">
        <f>AN254</f>
        <v>1641826000</v>
      </c>
      <c r="CV162" s="63">
        <f t="shared" si="120"/>
        <v>2470959900</v>
      </c>
      <c r="CW162" s="44">
        <f t="shared" si="121"/>
        <v>27455110</v>
      </c>
      <c r="CZ162" s="56">
        <f t="shared" si="122"/>
        <v>2195669700</v>
      </c>
      <c r="DA162" s="44">
        <f t="shared" si="123"/>
        <v>36594495</v>
      </c>
      <c r="DB162" s="49">
        <f t="shared" si="124"/>
        <v>60990825</v>
      </c>
    </row>
    <row r="163" spans="1:106">
      <c r="A163" s="3">
        <f t="shared" si="125"/>
        <v>124</v>
      </c>
      <c r="B163" s="263">
        <v>1</v>
      </c>
      <c r="C163" s="264" t="s">
        <v>167</v>
      </c>
      <c r="D163" s="265" t="s">
        <v>24</v>
      </c>
      <c r="E163" s="266"/>
      <c r="F163" s="41" t="s">
        <v>39</v>
      </c>
      <c r="G163" s="267">
        <f t="shared" si="87"/>
        <v>113</v>
      </c>
      <c r="H163" s="267">
        <f t="shared" si="88"/>
        <v>101</v>
      </c>
      <c r="I163" s="268">
        <f t="shared" si="89"/>
        <v>27506142.120000001</v>
      </c>
      <c r="J163" s="268">
        <f t="shared" si="90"/>
        <v>6</v>
      </c>
      <c r="K163" s="269">
        <f t="shared" si="91"/>
        <v>0.95</v>
      </c>
      <c r="L163" s="270">
        <f t="shared" ref="L163:L171" si="171">SUMIF($AN$4:$AN$22,D163,$AW$4:$AW$22)</f>
        <v>1.01</v>
      </c>
      <c r="M163" s="271">
        <f t="shared" si="92"/>
        <v>22054460.498581722</v>
      </c>
      <c r="N163" s="271">
        <f t="shared" si="93"/>
        <v>24858900.759911936</v>
      </c>
      <c r="O163" s="271">
        <f t="shared" si="94"/>
        <v>26392143.36414</v>
      </c>
      <c r="P163" s="271">
        <f t="shared" si="95"/>
        <v>28019953.017254278</v>
      </c>
      <c r="Q163" s="272">
        <f t="shared" si="96"/>
        <v>26392143.36414</v>
      </c>
      <c r="R163" s="271">
        <f t="shared" si="96"/>
        <v>28019953.017254278</v>
      </c>
      <c r="S163" s="271">
        <f t="shared" si="97"/>
        <v>29748162.407904554</v>
      </c>
      <c r="T163" s="271"/>
      <c r="U163" s="271">
        <f t="shared" si="98"/>
        <v>2227500510.3567538</v>
      </c>
      <c r="V163" s="271">
        <f t="shared" si="99"/>
        <v>2510748976.7511053</v>
      </c>
      <c r="W163" s="271">
        <f t="shared" si="100"/>
        <v>2665606479.7781401</v>
      </c>
      <c r="X163" s="272">
        <f t="shared" si="101"/>
        <v>2830015254.742682</v>
      </c>
      <c r="Y163" s="272">
        <f t="shared" si="102"/>
        <v>2665606479.7781401</v>
      </c>
      <c r="Z163" s="271">
        <f t="shared" si="103"/>
        <v>2830015254.742682</v>
      </c>
      <c r="AA163" s="271">
        <f t="shared" si="104"/>
        <v>3004564403.19836</v>
      </c>
      <c r="AB163" s="271"/>
      <c r="AC163" s="33" t="str">
        <f t="shared" si="105"/>
        <v>BERTAHAP</v>
      </c>
      <c r="AD163" s="273">
        <f t="shared" si="106"/>
        <v>0</v>
      </c>
      <c r="AE163" s="274">
        <v>2</v>
      </c>
      <c r="AF163" s="275"/>
      <c r="AG163" s="271" t="e">
        <f>IF(AF163&gt;#REF!,"LB","KR")</f>
        <v>#REF!</v>
      </c>
      <c r="AH163" s="275">
        <f t="shared" si="159"/>
        <v>2450251000</v>
      </c>
      <c r="AI163" s="275">
        <f t="shared" si="159"/>
        <v>2761824000</v>
      </c>
      <c r="AJ163" s="275">
        <f t="shared" si="159"/>
        <v>2932168000</v>
      </c>
      <c r="AK163" s="276">
        <f t="shared" si="159"/>
        <v>3113017000</v>
      </c>
      <c r="AL163" s="276">
        <f t="shared" si="159"/>
        <v>2932168000</v>
      </c>
      <c r="AM163" s="275">
        <f t="shared" si="159"/>
        <v>3113017000</v>
      </c>
      <c r="AN163" s="275">
        <f t="shared" si="158"/>
        <v>3305021000</v>
      </c>
      <c r="AO163" s="275">
        <f t="shared" si="126"/>
        <v>3305020995.3357334</v>
      </c>
      <c r="AP163" s="52">
        <f t="shared" si="127"/>
        <v>3108099000</v>
      </c>
      <c r="AQ163" s="43">
        <f t="shared" si="127"/>
        <v>3299799000</v>
      </c>
      <c r="AR163" s="63">
        <f t="shared" si="107"/>
        <v>2797289100</v>
      </c>
      <c r="AS163" s="63">
        <f t="shared" si="108"/>
        <v>46621485</v>
      </c>
      <c r="AT163" s="351">
        <f t="shared" si="109"/>
        <v>58369068.75</v>
      </c>
      <c r="AU163" s="141">
        <f t="shared" si="110"/>
        <v>32997990</v>
      </c>
      <c r="AV163" s="5">
        <f t="shared" si="111"/>
        <v>46621485</v>
      </c>
      <c r="AW163" s="5">
        <f t="shared" si="112"/>
        <v>73304200</v>
      </c>
      <c r="AX163" s="280">
        <f t="shared" si="128"/>
        <v>3503322660.9061441</v>
      </c>
      <c r="AY163" s="127">
        <f t="shared" si="129"/>
        <v>3503322660.9061441</v>
      </c>
      <c r="AZ163" s="2"/>
      <c r="BA163" s="2"/>
      <c r="BV163" s="56">
        <f t="shared" si="113"/>
        <v>-955838.4386699982</v>
      </c>
      <c r="BX163" s="126">
        <v>44</v>
      </c>
      <c r="BY163" s="122" t="s">
        <v>177</v>
      </c>
      <c r="BZ163" s="122" t="str">
        <f t="shared" ref="BZ163:BZ169" si="172">F266</f>
        <v>1BR-6</v>
      </c>
      <c r="CA163" s="123" t="str">
        <f t="shared" ref="CA163:CA169" si="173">D266</f>
        <v>06</v>
      </c>
      <c r="CB163" s="124">
        <f t="shared" ref="CB163:CC169" si="174">G266</f>
        <v>78</v>
      </c>
      <c r="CC163" s="124">
        <f t="shared" si="174"/>
        <v>66</v>
      </c>
      <c r="CD163" s="125">
        <f t="shared" ref="CD163:CD169" si="175">O266</f>
        <v>25964422.854173999</v>
      </c>
      <c r="CE163" s="125">
        <f t="shared" ref="CE163:CH169" si="176">AH266</f>
        <v>1575205000</v>
      </c>
      <c r="CF163" s="125">
        <f t="shared" si="176"/>
        <v>1775508000</v>
      </c>
      <c r="CG163" s="125">
        <f t="shared" si="176"/>
        <v>1885018000</v>
      </c>
      <c r="CH163" s="125">
        <f t="shared" si="176"/>
        <v>2001281000</v>
      </c>
      <c r="CI163" s="125">
        <f t="shared" ref="CI163:CI169" si="177">AN266</f>
        <v>2124716000</v>
      </c>
      <c r="CJ163" s="2">
        <v>21</v>
      </c>
      <c r="CV163" s="63">
        <f t="shared" si="120"/>
        <v>2969819100</v>
      </c>
      <c r="CW163" s="44">
        <f t="shared" si="121"/>
        <v>32997990</v>
      </c>
      <c r="CZ163" s="56">
        <f t="shared" si="122"/>
        <v>2638951200</v>
      </c>
      <c r="DA163" s="44">
        <f t="shared" si="123"/>
        <v>43982520</v>
      </c>
      <c r="DB163" s="49">
        <f t="shared" si="124"/>
        <v>73304200</v>
      </c>
    </row>
    <row r="164" spans="1:106">
      <c r="A164" s="3">
        <f t="shared" si="125"/>
        <v>125</v>
      </c>
      <c r="B164" s="263">
        <v>2</v>
      </c>
      <c r="C164" s="264" t="s">
        <v>167</v>
      </c>
      <c r="D164" s="265" t="s">
        <v>35</v>
      </c>
      <c r="E164" s="266"/>
      <c r="F164" s="41" t="s">
        <v>42</v>
      </c>
      <c r="G164" s="267">
        <f t="shared" si="87"/>
        <v>78</v>
      </c>
      <c r="H164" s="267">
        <f t="shared" si="88"/>
        <v>66</v>
      </c>
      <c r="I164" s="268">
        <f t="shared" si="89"/>
        <v>27506142.120000001</v>
      </c>
      <c r="J164" s="268">
        <f t="shared" si="90"/>
        <v>2</v>
      </c>
      <c r="K164" s="269">
        <f t="shared" si="91"/>
        <v>0.93</v>
      </c>
      <c r="L164" s="270">
        <f t="shared" si="171"/>
        <v>1.01</v>
      </c>
      <c r="M164" s="271">
        <f t="shared" si="92"/>
        <v>21590156.067032635</v>
      </c>
      <c r="N164" s="271">
        <f t="shared" si="93"/>
        <v>24335555.480755895</v>
      </c>
      <c r="O164" s="271">
        <f t="shared" si="94"/>
        <v>25836519.293316003</v>
      </c>
      <c r="P164" s="271">
        <f t="shared" si="95"/>
        <v>27430059.269522611</v>
      </c>
      <c r="Q164" s="272">
        <f t="shared" si="96"/>
        <v>25836519.293316003</v>
      </c>
      <c r="R164" s="271">
        <f t="shared" si="96"/>
        <v>27430059.269522611</v>
      </c>
      <c r="S164" s="271">
        <f t="shared" si="97"/>
        <v>29121885.304580249</v>
      </c>
      <c r="T164" s="271"/>
      <c r="U164" s="271">
        <f t="shared" si="98"/>
        <v>1424950300.4241538</v>
      </c>
      <c r="V164" s="271">
        <f t="shared" si="99"/>
        <v>1606146661.7298892</v>
      </c>
      <c r="W164" s="271">
        <f t="shared" si="100"/>
        <v>1705210273.3588562</v>
      </c>
      <c r="X164" s="272">
        <f t="shared" si="101"/>
        <v>1810383911.7884924</v>
      </c>
      <c r="Y164" s="272">
        <f t="shared" si="102"/>
        <v>1705210273.3588562</v>
      </c>
      <c r="Z164" s="271">
        <f t="shared" si="103"/>
        <v>1810383911.7884924</v>
      </c>
      <c r="AA164" s="271">
        <f t="shared" si="104"/>
        <v>1922044430.1022964</v>
      </c>
      <c r="AB164" s="271"/>
      <c r="AC164" s="33" t="str">
        <f t="shared" si="105"/>
        <v>BERTAHAP</v>
      </c>
      <c r="AD164" s="273">
        <f t="shared" si="106"/>
        <v>0</v>
      </c>
      <c r="AE164" s="274">
        <v>2</v>
      </c>
      <c r="AF164" s="275"/>
      <c r="AG164" s="271" t="e">
        <f>IF(AF164&gt;#REF!,"LB","KR")</f>
        <v>#REF!</v>
      </c>
      <c r="AH164" s="275">
        <f t="shared" si="159"/>
        <v>1567446000</v>
      </c>
      <c r="AI164" s="275">
        <f t="shared" si="159"/>
        <v>1766762000</v>
      </c>
      <c r="AJ164" s="275">
        <f t="shared" si="159"/>
        <v>1875732000</v>
      </c>
      <c r="AK164" s="276">
        <f t="shared" si="159"/>
        <v>1991423000</v>
      </c>
      <c r="AL164" s="276">
        <f t="shared" si="159"/>
        <v>1875732000</v>
      </c>
      <c r="AM164" s="275">
        <f t="shared" si="159"/>
        <v>1991423000</v>
      </c>
      <c r="AN164" s="275">
        <f t="shared" si="158"/>
        <v>2114249000</v>
      </c>
      <c r="AO164" s="275">
        <f t="shared" si="126"/>
        <v>2114249560.9868088</v>
      </c>
      <c r="AP164" s="52">
        <f t="shared" si="127"/>
        <v>1988276000</v>
      </c>
      <c r="AQ164" s="43">
        <f t="shared" si="127"/>
        <v>2110909000</v>
      </c>
      <c r="AR164" s="63">
        <f t="shared" si="107"/>
        <v>1789448400</v>
      </c>
      <c r="AS164" s="63">
        <f t="shared" si="108"/>
        <v>29824140</v>
      </c>
      <c r="AT164" s="351">
        <f t="shared" si="109"/>
        <v>37339181.25</v>
      </c>
      <c r="AU164" s="141">
        <f t="shared" si="110"/>
        <v>21109090</v>
      </c>
      <c r="AV164" s="5">
        <f t="shared" si="111"/>
        <v>29824140</v>
      </c>
      <c r="AW164" s="5">
        <f t="shared" si="112"/>
        <v>46893300</v>
      </c>
      <c r="AX164" s="280">
        <f t="shared" si="128"/>
        <v>2241104786.9311819</v>
      </c>
      <c r="AY164" s="127">
        <f t="shared" si="129"/>
        <v>2241104786.9311819</v>
      </c>
      <c r="AZ164" s="2"/>
      <c r="BA164" s="2"/>
      <c r="BV164" s="56">
        <f t="shared" si="113"/>
        <v>-1511462.5094939955</v>
      </c>
      <c r="BX164" s="126"/>
      <c r="BY164" s="122"/>
      <c r="BZ164" s="122" t="str">
        <f t="shared" si="172"/>
        <v>1BR-8</v>
      </c>
      <c r="CA164" s="123" t="str">
        <f t="shared" si="173"/>
        <v>08</v>
      </c>
      <c r="CB164" s="124">
        <f t="shared" si="174"/>
        <v>60</v>
      </c>
      <c r="CC164" s="124">
        <f t="shared" si="174"/>
        <v>52</v>
      </c>
      <c r="CD164" s="125">
        <f t="shared" si="175"/>
        <v>25964422.854173999</v>
      </c>
      <c r="CE164" s="125">
        <f t="shared" si="176"/>
        <v>1241071000</v>
      </c>
      <c r="CF164" s="125">
        <f t="shared" si="176"/>
        <v>1398885000</v>
      </c>
      <c r="CG164" s="125">
        <f t="shared" si="176"/>
        <v>1485165000</v>
      </c>
      <c r="CH164" s="125">
        <f t="shared" si="176"/>
        <v>1576767000</v>
      </c>
      <c r="CI164" s="125">
        <f t="shared" si="177"/>
        <v>1674019000</v>
      </c>
      <c r="CV164" s="63">
        <f t="shared" si="120"/>
        <v>1899818100</v>
      </c>
      <c r="CW164" s="44">
        <f t="shared" si="121"/>
        <v>21109090</v>
      </c>
      <c r="CZ164" s="56">
        <f t="shared" si="122"/>
        <v>1688158800</v>
      </c>
      <c r="DA164" s="44">
        <f t="shared" si="123"/>
        <v>28135980</v>
      </c>
      <c r="DB164" s="49">
        <f t="shared" si="124"/>
        <v>46893300</v>
      </c>
    </row>
    <row r="165" spans="1:106">
      <c r="A165" s="3">
        <f t="shared" si="125"/>
        <v>126</v>
      </c>
      <c r="B165" s="263">
        <v>3</v>
      </c>
      <c r="C165" s="264" t="s">
        <v>167</v>
      </c>
      <c r="D165" s="265" t="s">
        <v>41</v>
      </c>
      <c r="E165" s="266"/>
      <c r="F165" s="41" t="s">
        <v>45</v>
      </c>
      <c r="G165" s="267">
        <f t="shared" si="87"/>
        <v>60</v>
      </c>
      <c r="H165" s="267">
        <f t="shared" si="88"/>
        <v>52</v>
      </c>
      <c r="I165" s="268">
        <f t="shared" si="89"/>
        <v>27506142.120000001</v>
      </c>
      <c r="J165" s="268">
        <f t="shared" si="90"/>
        <v>2</v>
      </c>
      <c r="K165" s="269">
        <f t="shared" si="91"/>
        <v>0.93</v>
      </c>
      <c r="L165" s="270">
        <f t="shared" si="171"/>
        <v>1.01</v>
      </c>
      <c r="M165" s="271">
        <f t="shared" si="92"/>
        <v>21590156.067032635</v>
      </c>
      <c r="N165" s="271">
        <f t="shared" si="93"/>
        <v>24335555.480755895</v>
      </c>
      <c r="O165" s="271">
        <f t="shared" si="94"/>
        <v>25836519.293316003</v>
      </c>
      <c r="P165" s="271">
        <f t="shared" si="95"/>
        <v>27430059.269522611</v>
      </c>
      <c r="Q165" s="272">
        <f t="shared" si="96"/>
        <v>25836519.293316003</v>
      </c>
      <c r="R165" s="271">
        <f t="shared" si="96"/>
        <v>27430059.269522611</v>
      </c>
      <c r="S165" s="271">
        <f t="shared" si="97"/>
        <v>29121885.304580249</v>
      </c>
      <c r="T165" s="271"/>
      <c r="U165" s="271">
        <f t="shared" si="98"/>
        <v>1122688115.485697</v>
      </c>
      <c r="V165" s="271">
        <f t="shared" si="99"/>
        <v>1265448884.9993067</v>
      </c>
      <c r="W165" s="271">
        <f t="shared" si="100"/>
        <v>1343499003.2524321</v>
      </c>
      <c r="X165" s="272">
        <f t="shared" si="101"/>
        <v>1426363082.0151758</v>
      </c>
      <c r="Y165" s="272">
        <f t="shared" si="102"/>
        <v>1343499003.2524321</v>
      </c>
      <c r="Z165" s="271">
        <f t="shared" si="103"/>
        <v>1426363082.0151758</v>
      </c>
      <c r="AA165" s="271">
        <f t="shared" si="104"/>
        <v>1514338035.8381729</v>
      </c>
      <c r="AB165" s="271"/>
      <c r="AC165" s="33" t="str">
        <f t="shared" si="105"/>
        <v>BERTAHAP</v>
      </c>
      <c r="AD165" s="273">
        <f t="shared" si="106"/>
        <v>0</v>
      </c>
      <c r="AE165" s="274">
        <v>2</v>
      </c>
      <c r="AF165" s="275"/>
      <c r="AG165" s="271" t="e">
        <f>IF(AF165&gt;#REF!,"LB","KR")</f>
        <v>#REF!</v>
      </c>
      <c r="AH165" s="275">
        <f t="shared" si="159"/>
        <v>1234957000</v>
      </c>
      <c r="AI165" s="275">
        <f t="shared" si="159"/>
        <v>1391994000</v>
      </c>
      <c r="AJ165" s="275">
        <f t="shared" si="159"/>
        <v>1477849000</v>
      </c>
      <c r="AK165" s="276">
        <f t="shared" si="159"/>
        <v>1569000000</v>
      </c>
      <c r="AL165" s="276">
        <f t="shared" si="159"/>
        <v>1477849000</v>
      </c>
      <c r="AM165" s="275">
        <f t="shared" si="159"/>
        <v>1569000000</v>
      </c>
      <c r="AN165" s="275">
        <f t="shared" si="158"/>
        <v>1665772000</v>
      </c>
      <c r="AO165" s="275">
        <f t="shared" si="126"/>
        <v>1665772445.7276547</v>
      </c>
      <c r="AP165" s="52">
        <f t="shared" si="127"/>
        <v>1566520000</v>
      </c>
      <c r="AQ165" s="43">
        <f t="shared" si="127"/>
        <v>1663140000</v>
      </c>
      <c r="AR165" s="63">
        <f t="shared" si="107"/>
        <v>1409868000</v>
      </c>
      <c r="AS165" s="63">
        <f t="shared" si="108"/>
        <v>23497800</v>
      </c>
      <c r="AT165" s="351">
        <f t="shared" si="109"/>
        <v>29418750</v>
      </c>
      <c r="AU165" s="141">
        <f t="shared" si="110"/>
        <v>16631400</v>
      </c>
      <c r="AV165" s="5">
        <f t="shared" si="111"/>
        <v>23497800</v>
      </c>
      <c r="AW165" s="5">
        <f t="shared" si="112"/>
        <v>36946225</v>
      </c>
      <c r="AX165" s="280">
        <f t="shared" si="128"/>
        <v>1765718472.6280129</v>
      </c>
      <c r="AY165" s="127">
        <f t="shared" si="129"/>
        <v>1765718472.6280129</v>
      </c>
      <c r="AZ165" s="2"/>
      <c r="BA165" s="2"/>
      <c r="BV165" s="56">
        <f t="shared" si="113"/>
        <v>-1511462.5094939955</v>
      </c>
      <c r="BX165" s="126"/>
      <c r="BY165" s="122"/>
      <c r="BZ165" s="122" t="str">
        <f t="shared" si="172"/>
        <v>1BR-10</v>
      </c>
      <c r="CA165" s="123">
        <f t="shared" si="173"/>
        <v>10</v>
      </c>
      <c r="CB165" s="124">
        <f t="shared" si="174"/>
        <v>74</v>
      </c>
      <c r="CC165" s="124">
        <f t="shared" si="174"/>
        <v>63</v>
      </c>
      <c r="CD165" s="125">
        <f t="shared" si="175"/>
        <v>25964422.854173999</v>
      </c>
      <c r="CE165" s="125">
        <f t="shared" si="176"/>
        <v>1503605000</v>
      </c>
      <c r="CF165" s="125">
        <f t="shared" si="176"/>
        <v>1694803000</v>
      </c>
      <c r="CG165" s="125">
        <f t="shared" si="176"/>
        <v>1799335000</v>
      </c>
      <c r="CH165" s="125">
        <f t="shared" si="176"/>
        <v>1910314000</v>
      </c>
      <c r="CI165" s="125">
        <f t="shared" si="177"/>
        <v>2028138000</v>
      </c>
      <c r="CV165" s="63">
        <f t="shared" si="120"/>
        <v>1496826000</v>
      </c>
      <c r="CW165" s="44">
        <f t="shared" si="121"/>
        <v>16631400</v>
      </c>
      <c r="CZ165" s="56">
        <f t="shared" si="122"/>
        <v>1330064100</v>
      </c>
      <c r="DA165" s="44">
        <f t="shared" si="123"/>
        <v>22167735</v>
      </c>
      <c r="DB165" s="49">
        <f t="shared" si="124"/>
        <v>36946225</v>
      </c>
    </row>
    <row r="166" spans="1:106">
      <c r="A166" s="3">
        <f t="shared" si="125"/>
        <v>127</v>
      </c>
      <c r="B166" s="263">
        <v>4</v>
      </c>
      <c r="C166" s="264" t="s">
        <v>167</v>
      </c>
      <c r="D166" s="265">
        <v>10</v>
      </c>
      <c r="E166" s="266"/>
      <c r="F166" s="41" t="s">
        <v>48</v>
      </c>
      <c r="G166" s="267">
        <f t="shared" si="87"/>
        <v>74</v>
      </c>
      <c r="H166" s="267">
        <f t="shared" si="88"/>
        <v>63</v>
      </c>
      <c r="I166" s="268">
        <f t="shared" si="89"/>
        <v>27506142.120000001</v>
      </c>
      <c r="J166" s="268">
        <f t="shared" si="90"/>
        <v>2</v>
      </c>
      <c r="K166" s="269">
        <f t="shared" si="91"/>
        <v>0.93</v>
      </c>
      <c r="L166" s="270">
        <f t="shared" si="171"/>
        <v>1.01</v>
      </c>
      <c r="M166" s="271">
        <f t="shared" si="92"/>
        <v>21590156.067032635</v>
      </c>
      <c r="N166" s="271">
        <f t="shared" si="93"/>
        <v>24335555.480755895</v>
      </c>
      <c r="O166" s="271">
        <f t="shared" si="94"/>
        <v>25836519.293316003</v>
      </c>
      <c r="P166" s="271">
        <f t="shared" si="95"/>
        <v>27430059.269522611</v>
      </c>
      <c r="Q166" s="272">
        <f t="shared" si="96"/>
        <v>25836519.293316003</v>
      </c>
      <c r="R166" s="271">
        <f t="shared" si="96"/>
        <v>27430059.269522611</v>
      </c>
      <c r="S166" s="271">
        <f t="shared" si="97"/>
        <v>29121885.304580249</v>
      </c>
      <c r="T166" s="271"/>
      <c r="U166" s="271">
        <f t="shared" si="98"/>
        <v>1360179832.2230561</v>
      </c>
      <c r="V166" s="271">
        <f t="shared" si="99"/>
        <v>1533139995.2876215</v>
      </c>
      <c r="W166" s="271">
        <f t="shared" si="100"/>
        <v>1627700715.4789083</v>
      </c>
      <c r="X166" s="272">
        <f t="shared" si="101"/>
        <v>1728093733.9799244</v>
      </c>
      <c r="Y166" s="272">
        <f t="shared" si="102"/>
        <v>1627700715.4789083</v>
      </c>
      <c r="Z166" s="271">
        <f t="shared" si="103"/>
        <v>1728093733.9799244</v>
      </c>
      <c r="AA166" s="271">
        <f t="shared" si="104"/>
        <v>1834678774.1885557</v>
      </c>
      <c r="AB166" s="271"/>
      <c r="AC166" s="33" t="str">
        <f t="shared" si="105"/>
        <v>BERTAHAP</v>
      </c>
      <c r="AD166" s="273">
        <f t="shared" si="106"/>
        <v>0</v>
      </c>
      <c r="AE166" s="274">
        <v>2</v>
      </c>
      <c r="AF166" s="275"/>
      <c r="AG166" s="271" t="e">
        <f>IF(AF166&gt;#REF!,"LB","KR")</f>
        <v>#REF!</v>
      </c>
      <c r="AH166" s="275">
        <f t="shared" si="159"/>
        <v>1496198000</v>
      </c>
      <c r="AI166" s="275">
        <f t="shared" si="159"/>
        <v>1686454000</v>
      </c>
      <c r="AJ166" s="275">
        <f t="shared" si="159"/>
        <v>1790471000</v>
      </c>
      <c r="AK166" s="276">
        <f t="shared" si="159"/>
        <v>1900904000</v>
      </c>
      <c r="AL166" s="276">
        <f t="shared" si="159"/>
        <v>1790471000</v>
      </c>
      <c r="AM166" s="275">
        <f t="shared" si="159"/>
        <v>1900904000</v>
      </c>
      <c r="AN166" s="275">
        <f t="shared" si="158"/>
        <v>2018147000</v>
      </c>
      <c r="AO166" s="275">
        <f t="shared" si="126"/>
        <v>2018147549.5050869</v>
      </c>
      <c r="AP166" s="52">
        <f t="shared" si="127"/>
        <v>1897900000</v>
      </c>
      <c r="AQ166" s="43">
        <f t="shared" si="127"/>
        <v>2014959000</v>
      </c>
      <c r="AR166" s="63">
        <f t="shared" si="107"/>
        <v>1708110000</v>
      </c>
      <c r="AS166" s="63">
        <f t="shared" si="108"/>
        <v>28468500</v>
      </c>
      <c r="AT166" s="351">
        <f t="shared" si="109"/>
        <v>35641950</v>
      </c>
      <c r="AU166" s="141">
        <f t="shared" si="110"/>
        <v>20149590</v>
      </c>
      <c r="AV166" s="5">
        <f t="shared" si="111"/>
        <v>28468500</v>
      </c>
      <c r="AW166" s="5">
        <f t="shared" si="112"/>
        <v>44761775</v>
      </c>
      <c r="AX166" s="280">
        <f t="shared" si="128"/>
        <v>2139236821.8478711</v>
      </c>
      <c r="AY166" s="127">
        <f t="shared" si="129"/>
        <v>2139236821.8478711</v>
      </c>
      <c r="AZ166" s="2"/>
      <c r="BA166" s="2"/>
      <c r="BV166" s="56">
        <f t="shared" si="113"/>
        <v>-1511462.5094939955</v>
      </c>
      <c r="BX166" s="126"/>
      <c r="BY166" s="122"/>
      <c r="BZ166" s="122" t="str">
        <f t="shared" si="172"/>
        <v>1BR-12</v>
      </c>
      <c r="CA166" s="123">
        <f t="shared" si="173"/>
        <v>12</v>
      </c>
      <c r="CB166" s="124">
        <f t="shared" si="174"/>
        <v>67</v>
      </c>
      <c r="CC166" s="124">
        <f t="shared" si="174"/>
        <v>57</v>
      </c>
      <c r="CD166" s="125">
        <f t="shared" si="175"/>
        <v>25964422.854173999</v>
      </c>
      <c r="CE166" s="125">
        <f t="shared" si="176"/>
        <v>1360405000</v>
      </c>
      <c r="CF166" s="125">
        <f t="shared" si="176"/>
        <v>1533393000</v>
      </c>
      <c r="CG166" s="125">
        <f t="shared" si="176"/>
        <v>1627970000</v>
      </c>
      <c r="CH166" s="125">
        <f t="shared" si="176"/>
        <v>1728379000</v>
      </c>
      <c r="CI166" s="125">
        <f t="shared" si="177"/>
        <v>1834982000</v>
      </c>
      <c r="CV166" s="63">
        <f t="shared" si="120"/>
        <v>1813463100</v>
      </c>
      <c r="CW166" s="44">
        <f t="shared" si="121"/>
        <v>20149590</v>
      </c>
      <c r="CZ166" s="56">
        <f t="shared" si="122"/>
        <v>1611423900</v>
      </c>
      <c r="DA166" s="44">
        <f t="shared" si="123"/>
        <v>26857065</v>
      </c>
      <c r="DB166" s="49">
        <f t="shared" si="124"/>
        <v>44761775</v>
      </c>
    </row>
    <row r="167" spans="1:106">
      <c r="A167" s="3">
        <f t="shared" si="125"/>
        <v>128</v>
      </c>
      <c r="B167" s="263">
        <v>5</v>
      </c>
      <c r="C167" s="264" t="s">
        <v>167</v>
      </c>
      <c r="D167" s="299">
        <v>12</v>
      </c>
      <c r="E167" s="266"/>
      <c r="F167" s="41" t="s">
        <v>50</v>
      </c>
      <c r="G167" s="267">
        <f t="shared" si="87"/>
        <v>67</v>
      </c>
      <c r="H167" s="267">
        <f t="shared" si="88"/>
        <v>57</v>
      </c>
      <c r="I167" s="268">
        <f t="shared" si="89"/>
        <v>27506142.120000001</v>
      </c>
      <c r="J167" s="268">
        <f t="shared" si="90"/>
        <v>2</v>
      </c>
      <c r="K167" s="269">
        <f t="shared" si="91"/>
        <v>0.93</v>
      </c>
      <c r="L167" s="270">
        <f t="shared" si="171"/>
        <v>1.01</v>
      </c>
      <c r="M167" s="271">
        <f t="shared" si="92"/>
        <v>21590156.067032635</v>
      </c>
      <c r="N167" s="271">
        <f t="shared" si="93"/>
        <v>24335555.480755895</v>
      </c>
      <c r="O167" s="271">
        <f t="shared" si="94"/>
        <v>25836519.293316003</v>
      </c>
      <c r="P167" s="271">
        <f t="shared" si="95"/>
        <v>27430059.269522611</v>
      </c>
      <c r="Q167" s="272">
        <f t="shared" si="96"/>
        <v>25836519.293316003</v>
      </c>
      <c r="R167" s="271">
        <f t="shared" si="96"/>
        <v>27430059.269522611</v>
      </c>
      <c r="S167" s="271">
        <f t="shared" si="97"/>
        <v>29121885.304580249</v>
      </c>
      <c r="T167" s="271"/>
      <c r="U167" s="271">
        <f t="shared" si="98"/>
        <v>1230638895.8208601</v>
      </c>
      <c r="V167" s="271">
        <f t="shared" si="99"/>
        <v>1387126662.4030859</v>
      </c>
      <c r="W167" s="271">
        <f t="shared" si="100"/>
        <v>1472681599.7190123</v>
      </c>
      <c r="X167" s="272">
        <f t="shared" si="101"/>
        <v>1563513378.3627889</v>
      </c>
      <c r="Y167" s="272">
        <f t="shared" si="102"/>
        <v>1472681599.7190123</v>
      </c>
      <c r="Z167" s="271">
        <f t="shared" si="103"/>
        <v>1563513378.3627889</v>
      </c>
      <c r="AA167" s="271">
        <f t="shared" si="104"/>
        <v>1659947462.3610742</v>
      </c>
      <c r="AB167" s="271"/>
      <c r="AC167" s="33" t="str">
        <f t="shared" si="105"/>
        <v>BERTAHAP</v>
      </c>
      <c r="AD167" s="273">
        <f t="shared" si="106"/>
        <v>0</v>
      </c>
      <c r="AE167" s="274">
        <v>2</v>
      </c>
      <c r="AF167" s="275"/>
      <c r="AG167" s="271" t="e">
        <f>IF(AF167&gt;#REF!,"LB","KR")</f>
        <v>#REF!</v>
      </c>
      <c r="AH167" s="275">
        <f t="shared" si="159"/>
        <v>1353703000</v>
      </c>
      <c r="AI167" s="275">
        <f t="shared" si="159"/>
        <v>1525840000</v>
      </c>
      <c r="AJ167" s="275">
        <f t="shared" si="159"/>
        <v>1619950000</v>
      </c>
      <c r="AK167" s="276">
        <f t="shared" si="159"/>
        <v>1719865000</v>
      </c>
      <c r="AL167" s="276">
        <f t="shared" si="159"/>
        <v>1619950000</v>
      </c>
      <c r="AM167" s="275">
        <f t="shared" si="159"/>
        <v>1719865000</v>
      </c>
      <c r="AN167" s="275">
        <f t="shared" si="158"/>
        <v>1825943000</v>
      </c>
      <c r="AO167" s="275">
        <f t="shared" si="126"/>
        <v>1825942464.8638577</v>
      </c>
      <c r="AP167" s="52">
        <f t="shared" si="127"/>
        <v>1717147000</v>
      </c>
      <c r="AQ167" s="43">
        <f t="shared" si="127"/>
        <v>1823057000</v>
      </c>
      <c r="AR167" s="63">
        <f t="shared" si="107"/>
        <v>1545432300</v>
      </c>
      <c r="AS167" s="63">
        <f t="shared" si="108"/>
        <v>25757205</v>
      </c>
      <c r="AT167" s="351">
        <f t="shared" si="109"/>
        <v>32247468.75</v>
      </c>
      <c r="AU167" s="141">
        <f t="shared" si="110"/>
        <v>18230570</v>
      </c>
      <c r="AV167" s="5">
        <f t="shared" si="111"/>
        <v>25757205</v>
      </c>
      <c r="AW167" s="5">
        <f t="shared" si="112"/>
        <v>40498750</v>
      </c>
      <c r="AX167" s="280">
        <f t="shared" si="128"/>
        <v>1935498768.3260624</v>
      </c>
      <c r="AY167" s="127">
        <f t="shared" si="129"/>
        <v>1935498768.3260624</v>
      </c>
      <c r="AZ167" s="2"/>
      <c r="BA167" s="2"/>
      <c r="BV167" s="56">
        <f t="shared" si="113"/>
        <v>-1511462.5094939955</v>
      </c>
      <c r="BX167" s="126"/>
      <c r="BY167" s="122"/>
      <c r="BZ167" s="122" t="str">
        <f t="shared" si="172"/>
        <v>1BR-16</v>
      </c>
      <c r="CA167" s="123">
        <f t="shared" si="173"/>
        <v>16</v>
      </c>
      <c r="CB167" s="124">
        <f t="shared" si="174"/>
        <v>71</v>
      </c>
      <c r="CC167" s="124">
        <f t="shared" si="174"/>
        <v>63</v>
      </c>
      <c r="CD167" s="125">
        <f t="shared" si="175"/>
        <v>25964422.854173999</v>
      </c>
      <c r="CE167" s="125">
        <f t="shared" si="176"/>
        <v>1503605000</v>
      </c>
      <c r="CF167" s="125">
        <f t="shared" si="176"/>
        <v>1694803000</v>
      </c>
      <c r="CG167" s="125">
        <f t="shared" si="176"/>
        <v>1799335000</v>
      </c>
      <c r="CH167" s="125">
        <f t="shared" si="176"/>
        <v>1910314000</v>
      </c>
      <c r="CI167" s="125">
        <f t="shared" si="177"/>
        <v>2028138000</v>
      </c>
      <c r="CV167" s="63">
        <f t="shared" si="120"/>
        <v>1640751300</v>
      </c>
      <c r="CW167" s="44">
        <f t="shared" si="121"/>
        <v>18230570</v>
      </c>
      <c r="CZ167" s="56">
        <f t="shared" si="122"/>
        <v>1457955000</v>
      </c>
      <c r="DA167" s="44">
        <f t="shared" si="123"/>
        <v>24299250</v>
      </c>
      <c r="DB167" s="49">
        <f t="shared" si="124"/>
        <v>40498750</v>
      </c>
    </row>
    <row r="168" spans="1:106">
      <c r="A168" s="3">
        <f t="shared" si="125"/>
        <v>129</v>
      </c>
      <c r="B168" s="263">
        <v>6</v>
      </c>
      <c r="C168" s="264" t="s">
        <v>167</v>
      </c>
      <c r="D168" s="265">
        <v>16</v>
      </c>
      <c r="E168" s="266"/>
      <c r="F168" s="41" t="s">
        <v>52</v>
      </c>
      <c r="G168" s="267">
        <f t="shared" ref="G168:G231" si="178">SUMIF($V$10:$V$28,F168,$AA$10:$AA$28)</f>
        <v>71</v>
      </c>
      <c r="H168" s="267">
        <f t="shared" ref="H168:H231" si="179">SUMIF($V$10:$V$28,F168,$X$10:$X$28)</f>
        <v>63</v>
      </c>
      <c r="I168" s="268">
        <f t="shared" ref="I168:I231" si="180">$I$27</f>
        <v>27506142.120000001</v>
      </c>
      <c r="J168" s="268">
        <f t="shared" ref="J168:J231" si="181">SUMIF($AN$4:$AN$22,D168,$AQ$4:$AQ$22)</f>
        <v>2</v>
      </c>
      <c r="K168" s="269">
        <f t="shared" ref="K168:K231" si="182">IF(J168=$AJ$25,$AI$25,IF(J168=$AJ$26,$AI$26,IF(J168=$AJ$27,$AI$27,IF(J168=$AJ$28,$AI$28,IF(J168=$AJ$29,$AI$29,IF(J168=$AJ$30,$AI$30))))))</f>
        <v>0.93</v>
      </c>
      <c r="L168" s="270">
        <f t="shared" si="171"/>
        <v>1.01</v>
      </c>
      <c r="M168" s="271">
        <f t="shared" ref="M168:M231" si="183">$O168/(1+6%/12)^36</f>
        <v>21590156.067032635</v>
      </c>
      <c r="N168" s="271">
        <f t="shared" ref="N168:N231" si="184">$O168/(1+6%/12)^12</f>
        <v>24335555.480755895</v>
      </c>
      <c r="O168" s="271">
        <f t="shared" ref="O168:O231" si="185">$I$27*K168*L168</f>
        <v>25836519.293316003</v>
      </c>
      <c r="P168" s="271">
        <f t="shared" ref="P168:P231" si="186">$O168*(1+6%/12)^12</f>
        <v>27430059.269522611</v>
      </c>
      <c r="Q168" s="272">
        <f t="shared" ref="Q168:R231" si="187">O168</f>
        <v>25836519.293316003</v>
      </c>
      <c r="R168" s="271">
        <f t="shared" si="187"/>
        <v>27430059.269522611</v>
      </c>
      <c r="S168" s="271">
        <f t="shared" ref="S168:S231" si="188">$O168*(1+6%/12)^24</f>
        <v>29121885.304580249</v>
      </c>
      <c r="T168" s="271"/>
      <c r="U168" s="271">
        <f t="shared" ref="U168:U231" si="189">M168*H168</f>
        <v>1360179832.2230561</v>
      </c>
      <c r="V168" s="271">
        <f t="shared" ref="V168:V231" si="190">N168*H168</f>
        <v>1533139995.2876215</v>
      </c>
      <c r="W168" s="271">
        <f t="shared" ref="W168:W231" si="191">O168*H168</f>
        <v>1627700715.4789083</v>
      </c>
      <c r="X168" s="272">
        <f t="shared" ref="X168:X231" si="192">P168*H168</f>
        <v>1728093733.9799244</v>
      </c>
      <c r="Y168" s="272">
        <f t="shared" ref="Y168:Y231" si="193">Q168*H168</f>
        <v>1627700715.4789083</v>
      </c>
      <c r="Z168" s="271">
        <f t="shared" ref="Z168:Z231" si="194">R168*H168</f>
        <v>1728093733.9799244</v>
      </c>
      <c r="AA168" s="271">
        <f t="shared" ref="AA168:AA231" si="195">S168*H168</f>
        <v>1834678774.1885557</v>
      </c>
      <c r="AB168" s="271"/>
      <c r="AC168" s="33" t="str">
        <f t="shared" ref="AC168:AC231" si="196">IF(AE168=$H$32,$M$32,IF(AE168=$H$33,$M$33,IF(AE168=$H$34,$M$34)))</f>
        <v>BERTAHAP</v>
      </c>
      <c r="AD168" s="273">
        <f t="shared" ref="AD168:AD231" si="197">IF(AC168=$M$32,$N$32,IF(AC168=$M$33,$N$33,$N$34))</f>
        <v>0</v>
      </c>
      <c r="AE168" s="274">
        <v>2</v>
      </c>
      <c r="AF168" s="275"/>
      <c r="AG168" s="271" t="e">
        <f>IF(AF168&gt;#REF!,"LB","KR")</f>
        <v>#REF!</v>
      </c>
      <c r="AH168" s="275">
        <f t="shared" si="159"/>
        <v>1496198000</v>
      </c>
      <c r="AI168" s="275">
        <f t="shared" si="159"/>
        <v>1686454000</v>
      </c>
      <c r="AJ168" s="275">
        <f t="shared" si="159"/>
        <v>1790471000</v>
      </c>
      <c r="AK168" s="276">
        <f t="shared" si="159"/>
        <v>1900904000</v>
      </c>
      <c r="AL168" s="276">
        <f t="shared" si="159"/>
        <v>1790471000</v>
      </c>
      <c r="AM168" s="275">
        <f t="shared" si="159"/>
        <v>1900904000</v>
      </c>
      <c r="AN168" s="275">
        <f t="shared" si="158"/>
        <v>2018147000</v>
      </c>
      <c r="AO168" s="275">
        <f t="shared" si="126"/>
        <v>2018147549.5050869</v>
      </c>
      <c r="AP168" s="52">
        <f t="shared" si="127"/>
        <v>1897900000</v>
      </c>
      <c r="AQ168" s="43">
        <f t="shared" si="127"/>
        <v>2014959000</v>
      </c>
      <c r="AR168" s="63">
        <f t="shared" ref="AR168:AR231" si="198">AP168-(AP168*10%)</f>
        <v>1708110000</v>
      </c>
      <c r="AS168" s="63">
        <f t="shared" ref="AS168:AS231" si="199">(AR168*40%)/24</f>
        <v>28468500</v>
      </c>
      <c r="AT168" s="351">
        <f t="shared" ref="AT168:AT231" si="200">(AK168*90%)/48</f>
        <v>35641950</v>
      </c>
      <c r="AU168" s="141">
        <f t="shared" ref="AU168:AU231" si="201">(AQ168*90%)*40%/36</f>
        <v>20149590</v>
      </c>
      <c r="AV168" s="5">
        <f t="shared" ref="AV168:AV231" si="202">(AP168*90%)*40%/24</f>
        <v>28468500</v>
      </c>
      <c r="AW168" s="5">
        <f t="shared" ref="AW168:AW231" si="203">AJ168*90%/36</f>
        <v>44761775</v>
      </c>
      <c r="AX168" s="280">
        <f t="shared" si="128"/>
        <v>2139236821.8478711</v>
      </c>
      <c r="AY168" s="127">
        <f t="shared" si="129"/>
        <v>2139236821.8478711</v>
      </c>
      <c r="AZ168" s="2"/>
      <c r="BA168" s="2"/>
      <c r="BV168" s="56">
        <f t="shared" ref="BV168:BV231" si="204">O168-$O$298</f>
        <v>-1511462.5094939955</v>
      </c>
      <c r="BX168" s="126"/>
      <c r="BY168" s="122"/>
      <c r="BZ168" s="122" t="str">
        <f t="shared" si="172"/>
        <v>2BR-18</v>
      </c>
      <c r="CA168" s="123">
        <f t="shared" si="173"/>
        <v>18</v>
      </c>
      <c r="CB168" s="124">
        <f t="shared" si="174"/>
        <v>97</v>
      </c>
      <c r="CC168" s="124">
        <f t="shared" si="174"/>
        <v>85</v>
      </c>
      <c r="CD168" s="125">
        <f t="shared" si="175"/>
        <v>25964422.854173999</v>
      </c>
      <c r="CE168" s="125">
        <f t="shared" si="176"/>
        <v>2028674000</v>
      </c>
      <c r="CF168" s="125">
        <f t="shared" si="176"/>
        <v>2286639000</v>
      </c>
      <c r="CG168" s="125">
        <f t="shared" si="176"/>
        <v>2427674000</v>
      </c>
      <c r="CH168" s="125">
        <f t="shared" si="176"/>
        <v>2577408000</v>
      </c>
      <c r="CI168" s="125">
        <f t="shared" si="177"/>
        <v>2736376000</v>
      </c>
      <c r="CV168" s="63">
        <f t="shared" ref="CV168:CV231" si="205">AQ168-(AQ168*10%)</f>
        <v>1813463100</v>
      </c>
      <c r="CW168" s="44">
        <f t="shared" ref="CW168:CW231" si="206">(CV168*40%)/36</f>
        <v>20149590</v>
      </c>
      <c r="CZ168" s="56">
        <f t="shared" ref="CZ168:CZ231" si="207">AJ168*90%</f>
        <v>1611423900</v>
      </c>
      <c r="DA168" s="44">
        <f t="shared" ref="DA168:DA231" si="208">(CZ168*40%)/24</f>
        <v>26857065</v>
      </c>
      <c r="DB168" s="49">
        <f t="shared" ref="DB168:DB231" si="209">(AJ168*90%)/36</f>
        <v>44761775</v>
      </c>
    </row>
    <row r="169" spans="1:106">
      <c r="A169" s="3">
        <f t="shared" ref="A169:A232" si="210">A168+1</f>
        <v>130</v>
      </c>
      <c r="B169" s="263">
        <v>7</v>
      </c>
      <c r="C169" s="264" t="s">
        <v>167</v>
      </c>
      <c r="D169" s="299">
        <v>18</v>
      </c>
      <c r="E169" s="266"/>
      <c r="F169" s="41" t="s">
        <v>54</v>
      </c>
      <c r="G169" s="267">
        <f t="shared" si="178"/>
        <v>97</v>
      </c>
      <c r="H169" s="267">
        <f t="shared" si="179"/>
        <v>85</v>
      </c>
      <c r="I169" s="268">
        <f t="shared" si="180"/>
        <v>27506142.120000001</v>
      </c>
      <c r="J169" s="268">
        <f t="shared" si="181"/>
        <v>2</v>
      </c>
      <c r="K169" s="269">
        <f t="shared" si="182"/>
        <v>0.93</v>
      </c>
      <c r="L169" s="270">
        <f t="shared" si="171"/>
        <v>1.01</v>
      </c>
      <c r="M169" s="271">
        <f t="shared" si="183"/>
        <v>21590156.067032635</v>
      </c>
      <c r="N169" s="271">
        <f t="shared" si="184"/>
        <v>24335555.480755895</v>
      </c>
      <c r="O169" s="271">
        <f t="shared" si="185"/>
        <v>25836519.293316003</v>
      </c>
      <c r="P169" s="271">
        <f t="shared" si="186"/>
        <v>27430059.269522611</v>
      </c>
      <c r="Q169" s="272">
        <f t="shared" si="187"/>
        <v>25836519.293316003</v>
      </c>
      <c r="R169" s="271">
        <f t="shared" si="187"/>
        <v>27430059.269522611</v>
      </c>
      <c r="S169" s="271">
        <f t="shared" si="188"/>
        <v>29121885.304580249</v>
      </c>
      <c r="T169" s="271"/>
      <c r="U169" s="271">
        <f t="shared" si="189"/>
        <v>1835163265.6977739</v>
      </c>
      <c r="V169" s="271">
        <f t="shared" si="190"/>
        <v>2068522215.8642511</v>
      </c>
      <c r="W169" s="271">
        <f t="shared" si="191"/>
        <v>2196104139.9318604</v>
      </c>
      <c r="X169" s="272">
        <f t="shared" si="192"/>
        <v>2331555037.9094219</v>
      </c>
      <c r="Y169" s="272">
        <f t="shared" si="193"/>
        <v>2196104139.9318604</v>
      </c>
      <c r="Z169" s="271">
        <f t="shared" si="194"/>
        <v>2331555037.9094219</v>
      </c>
      <c r="AA169" s="271">
        <f t="shared" si="195"/>
        <v>2475360250.8893213</v>
      </c>
      <c r="AB169" s="271"/>
      <c r="AC169" s="33" t="str">
        <f t="shared" si="196"/>
        <v>BERTAHAP</v>
      </c>
      <c r="AD169" s="273">
        <f t="shared" si="197"/>
        <v>0</v>
      </c>
      <c r="AE169" s="274">
        <v>2</v>
      </c>
      <c r="AF169" s="275"/>
      <c r="AG169" s="271" t="e">
        <f>IF(AF169&gt;#REF!,"LB","KR")</f>
        <v>#REF!</v>
      </c>
      <c r="AH169" s="275">
        <f t="shared" si="159"/>
        <v>2018680000</v>
      </c>
      <c r="AI169" s="275">
        <f t="shared" si="159"/>
        <v>2275375000</v>
      </c>
      <c r="AJ169" s="275">
        <f t="shared" si="159"/>
        <v>2415715000</v>
      </c>
      <c r="AK169" s="276">
        <f t="shared" si="159"/>
        <v>2564711000</v>
      </c>
      <c r="AL169" s="276">
        <f t="shared" si="159"/>
        <v>2415715000</v>
      </c>
      <c r="AM169" s="275">
        <f t="shared" si="159"/>
        <v>2564711000</v>
      </c>
      <c r="AN169" s="275">
        <f t="shared" si="158"/>
        <v>2722897000</v>
      </c>
      <c r="AO169" s="275">
        <f t="shared" ref="AO169:AO232" si="211">AK169*$AO$38</f>
        <v>2722896695.3821664</v>
      </c>
      <c r="AP169" s="52">
        <f t="shared" ref="AP169:AQ232" si="212">ROUNDUP(AJ169+(AJ169*6%),-3)</f>
        <v>2560658000</v>
      </c>
      <c r="AQ169" s="43">
        <f t="shared" si="212"/>
        <v>2718594000</v>
      </c>
      <c r="AR169" s="63">
        <f t="shared" si="198"/>
        <v>2304592200</v>
      </c>
      <c r="AS169" s="63">
        <f t="shared" si="199"/>
        <v>38409870</v>
      </c>
      <c r="AT169" s="351">
        <f t="shared" si="200"/>
        <v>48088331.25</v>
      </c>
      <c r="AU169" s="141">
        <f t="shared" si="201"/>
        <v>27185940</v>
      </c>
      <c r="AV169" s="5">
        <f t="shared" si="202"/>
        <v>38409870</v>
      </c>
      <c r="AW169" s="5">
        <f t="shared" si="203"/>
        <v>60392875</v>
      </c>
      <c r="AX169" s="280">
        <f t="shared" ref="AX169:AX232" si="213">AQ169*$AX$38</f>
        <v>2886270335.254807</v>
      </c>
      <c r="AY169" s="127">
        <f t="shared" si="129"/>
        <v>2886270335.254807</v>
      </c>
      <c r="AZ169" s="2"/>
      <c r="BA169" s="2"/>
      <c r="BV169" s="56">
        <f t="shared" si="204"/>
        <v>-1511462.5094939955</v>
      </c>
      <c r="BX169" s="126"/>
      <c r="BY169" s="122"/>
      <c r="BZ169" s="122" t="str">
        <f t="shared" si="172"/>
        <v>1BR-20</v>
      </c>
      <c r="CA169" s="123">
        <f t="shared" si="173"/>
        <v>20</v>
      </c>
      <c r="CB169" s="124">
        <f t="shared" si="174"/>
        <v>60</v>
      </c>
      <c r="CC169" s="124">
        <f t="shared" si="174"/>
        <v>51</v>
      </c>
      <c r="CD169" s="125">
        <f t="shared" si="175"/>
        <v>25964422.854173999</v>
      </c>
      <c r="CE169" s="125">
        <f t="shared" si="176"/>
        <v>1217204000</v>
      </c>
      <c r="CF169" s="125">
        <f t="shared" si="176"/>
        <v>1371984000</v>
      </c>
      <c r="CG169" s="125">
        <f t="shared" si="176"/>
        <v>1456605000</v>
      </c>
      <c r="CH169" s="125">
        <f t="shared" si="176"/>
        <v>1546445000</v>
      </c>
      <c r="CI169" s="125">
        <f t="shared" si="177"/>
        <v>1641826000</v>
      </c>
      <c r="CV169" s="63">
        <f t="shared" si="205"/>
        <v>2446734600</v>
      </c>
      <c r="CW169" s="44">
        <f t="shared" si="206"/>
        <v>27185940</v>
      </c>
      <c r="CZ169" s="56">
        <f t="shared" si="207"/>
        <v>2174143500</v>
      </c>
      <c r="DA169" s="44">
        <f t="shared" si="208"/>
        <v>36235725</v>
      </c>
      <c r="DB169" s="49">
        <f t="shared" si="209"/>
        <v>60392875</v>
      </c>
    </row>
    <row r="170" spans="1:106">
      <c r="A170" s="3">
        <f t="shared" si="210"/>
        <v>131</v>
      </c>
      <c r="B170" s="263">
        <v>8</v>
      </c>
      <c r="C170" s="264" t="s">
        <v>167</v>
      </c>
      <c r="D170" s="299">
        <v>20</v>
      </c>
      <c r="E170" s="266"/>
      <c r="F170" s="41" t="s">
        <v>70</v>
      </c>
      <c r="G170" s="267">
        <f t="shared" si="178"/>
        <v>60</v>
      </c>
      <c r="H170" s="267">
        <f t="shared" si="179"/>
        <v>51</v>
      </c>
      <c r="I170" s="268">
        <f t="shared" si="180"/>
        <v>27506142.120000001</v>
      </c>
      <c r="J170" s="268">
        <f t="shared" si="181"/>
        <v>2</v>
      </c>
      <c r="K170" s="269">
        <f t="shared" si="182"/>
        <v>0.93</v>
      </c>
      <c r="L170" s="270">
        <f t="shared" si="171"/>
        <v>1.01</v>
      </c>
      <c r="M170" s="271">
        <f t="shared" si="183"/>
        <v>21590156.067032635</v>
      </c>
      <c r="N170" s="271">
        <f t="shared" si="184"/>
        <v>24335555.480755895</v>
      </c>
      <c r="O170" s="271">
        <f t="shared" si="185"/>
        <v>25836519.293316003</v>
      </c>
      <c r="P170" s="271">
        <f t="shared" si="186"/>
        <v>27430059.269522611</v>
      </c>
      <c r="Q170" s="272">
        <f t="shared" si="187"/>
        <v>25836519.293316003</v>
      </c>
      <c r="R170" s="271">
        <f t="shared" si="187"/>
        <v>27430059.269522611</v>
      </c>
      <c r="S170" s="271">
        <f t="shared" si="188"/>
        <v>29121885.304580249</v>
      </c>
      <c r="T170" s="271"/>
      <c r="U170" s="271">
        <f t="shared" si="189"/>
        <v>1101097959.4186645</v>
      </c>
      <c r="V170" s="271">
        <f t="shared" si="190"/>
        <v>1241113329.5185506</v>
      </c>
      <c r="W170" s="271">
        <f t="shared" si="191"/>
        <v>1317662483.9591162</v>
      </c>
      <c r="X170" s="272">
        <f t="shared" si="192"/>
        <v>1398933022.7456532</v>
      </c>
      <c r="Y170" s="272">
        <f t="shared" si="193"/>
        <v>1317662483.9591162</v>
      </c>
      <c r="Z170" s="271">
        <f t="shared" si="194"/>
        <v>1398933022.7456532</v>
      </c>
      <c r="AA170" s="271">
        <f t="shared" si="195"/>
        <v>1485216150.5335927</v>
      </c>
      <c r="AB170" s="271"/>
      <c r="AC170" s="33" t="str">
        <f t="shared" si="196"/>
        <v>BERTAHAP</v>
      </c>
      <c r="AD170" s="273">
        <f t="shared" si="197"/>
        <v>0</v>
      </c>
      <c r="AE170" s="274">
        <v>2</v>
      </c>
      <c r="AF170" s="275"/>
      <c r="AG170" s="271" t="e">
        <f>IF(AF170&gt;#REF!,"LB","KR")</f>
        <v>#REF!</v>
      </c>
      <c r="AH170" s="275">
        <f t="shared" si="159"/>
        <v>1211208000</v>
      </c>
      <c r="AI170" s="275">
        <f t="shared" si="159"/>
        <v>1365225000</v>
      </c>
      <c r="AJ170" s="275">
        <f t="shared" si="159"/>
        <v>1449429000</v>
      </c>
      <c r="AK170" s="276">
        <f t="shared" si="159"/>
        <v>1538827000</v>
      </c>
      <c r="AL170" s="276">
        <f t="shared" si="159"/>
        <v>1449429000</v>
      </c>
      <c r="AM170" s="275">
        <f t="shared" si="159"/>
        <v>1538827000</v>
      </c>
      <c r="AN170" s="275">
        <f t="shared" si="158"/>
        <v>1633738000</v>
      </c>
      <c r="AO170" s="275">
        <f t="shared" si="211"/>
        <v>1633738441.900414</v>
      </c>
      <c r="AP170" s="52">
        <f t="shared" si="212"/>
        <v>1536395000</v>
      </c>
      <c r="AQ170" s="43">
        <f t="shared" si="212"/>
        <v>1631157000</v>
      </c>
      <c r="AR170" s="63">
        <f t="shared" si="198"/>
        <v>1382755500</v>
      </c>
      <c r="AS170" s="63">
        <f t="shared" si="199"/>
        <v>23045925</v>
      </c>
      <c r="AT170" s="351">
        <f t="shared" si="200"/>
        <v>28853006.25</v>
      </c>
      <c r="AU170" s="141">
        <f t="shared" si="201"/>
        <v>16311570</v>
      </c>
      <c r="AV170" s="5">
        <f t="shared" si="202"/>
        <v>23045925</v>
      </c>
      <c r="AW170" s="5">
        <f t="shared" si="203"/>
        <v>36235725</v>
      </c>
      <c r="AX170" s="280">
        <f t="shared" si="213"/>
        <v>1731762838.1594403</v>
      </c>
      <c r="AY170" s="127">
        <f t="shared" ref="AY170:AY233" si="214">AQ170*$AY$39</f>
        <v>1731762838.1594403</v>
      </c>
      <c r="AZ170" s="2"/>
      <c r="BA170" s="2"/>
      <c r="BV170" s="56">
        <f t="shared" si="204"/>
        <v>-1511462.5094939955</v>
      </c>
      <c r="BX170" s="126">
        <v>45</v>
      </c>
      <c r="BY170" s="122" t="s">
        <v>176</v>
      </c>
      <c r="BZ170" s="122" t="str">
        <f>F250</f>
        <v>1BR-10</v>
      </c>
      <c r="CA170" s="123">
        <f>D250</f>
        <v>10</v>
      </c>
      <c r="CB170" s="124">
        <f>G250</f>
        <v>74</v>
      </c>
      <c r="CC170" s="124">
        <f>H250</f>
        <v>63</v>
      </c>
      <c r="CD170" s="125">
        <f>O250</f>
        <v>25964422.854173999</v>
      </c>
      <c r="CE170" s="125">
        <f t="shared" ref="CE170:CH171" si="215">AH250</f>
        <v>1503605000</v>
      </c>
      <c r="CF170" s="125">
        <f t="shared" si="215"/>
        <v>1694803000</v>
      </c>
      <c r="CG170" s="125">
        <f t="shared" si="215"/>
        <v>1799335000</v>
      </c>
      <c r="CH170" s="125">
        <f t="shared" si="215"/>
        <v>1910314000</v>
      </c>
      <c r="CI170" s="125">
        <f>AN250</f>
        <v>2028138000</v>
      </c>
      <c r="CJ170" s="2">
        <v>4</v>
      </c>
      <c r="CV170" s="63">
        <f t="shared" si="205"/>
        <v>1468041300</v>
      </c>
      <c r="CW170" s="44">
        <f t="shared" si="206"/>
        <v>16311570</v>
      </c>
      <c r="CZ170" s="56">
        <f t="shared" si="207"/>
        <v>1304486100</v>
      </c>
      <c r="DA170" s="44">
        <f t="shared" si="208"/>
        <v>21741435</v>
      </c>
      <c r="DB170" s="49">
        <f t="shared" si="209"/>
        <v>36235725</v>
      </c>
    </row>
    <row r="171" spans="1:106">
      <c r="A171" s="3">
        <f t="shared" si="210"/>
        <v>132</v>
      </c>
      <c r="B171" s="263">
        <v>9</v>
      </c>
      <c r="C171" s="264" t="s">
        <v>167</v>
      </c>
      <c r="D171" s="299">
        <v>22</v>
      </c>
      <c r="E171" s="266"/>
      <c r="F171" s="41" t="s">
        <v>89</v>
      </c>
      <c r="G171" s="267">
        <f t="shared" si="178"/>
        <v>81</v>
      </c>
      <c r="H171" s="267">
        <f t="shared" si="179"/>
        <v>70</v>
      </c>
      <c r="I171" s="268">
        <f t="shared" si="180"/>
        <v>27506142.120000001</v>
      </c>
      <c r="J171" s="268">
        <f t="shared" si="181"/>
        <v>4</v>
      </c>
      <c r="K171" s="269">
        <f t="shared" si="182"/>
        <v>0.97</v>
      </c>
      <c r="L171" s="270">
        <f t="shared" si="171"/>
        <v>1.01</v>
      </c>
      <c r="M171" s="271">
        <f t="shared" si="183"/>
        <v>22518764.930130813</v>
      </c>
      <c r="N171" s="271">
        <f t="shared" si="184"/>
        <v>25382246.039067976</v>
      </c>
      <c r="O171" s="271">
        <f t="shared" si="185"/>
        <v>26947767.434964001</v>
      </c>
      <c r="P171" s="271">
        <f t="shared" si="186"/>
        <v>28609846.764985945</v>
      </c>
      <c r="Q171" s="272">
        <f t="shared" si="187"/>
        <v>26947767.434964001</v>
      </c>
      <c r="R171" s="271">
        <f t="shared" si="187"/>
        <v>28609846.764985945</v>
      </c>
      <c r="S171" s="271">
        <f t="shared" si="188"/>
        <v>30374439.511228859</v>
      </c>
      <c r="T171" s="271"/>
      <c r="U171" s="271">
        <f t="shared" si="189"/>
        <v>1576313545.1091568</v>
      </c>
      <c r="V171" s="271">
        <f t="shared" si="190"/>
        <v>1776757222.7347584</v>
      </c>
      <c r="W171" s="271">
        <f t="shared" si="191"/>
        <v>1886343720.4474802</v>
      </c>
      <c r="X171" s="272">
        <f t="shared" si="192"/>
        <v>2002689273.5490162</v>
      </c>
      <c r="Y171" s="272">
        <f t="shared" si="193"/>
        <v>1886343720.4474802</v>
      </c>
      <c r="Z171" s="271">
        <f t="shared" si="194"/>
        <v>2002689273.5490162</v>
      </c>
      <c r="AA171" s="271">
        <f t="shared" si="195"/>
        <v>2126210765.7860203</v>
      </c>
      <c r="AB171" s="271"/>
      <c r="AC171" s="33" t="str">
        <f t="shared" si="196"/>
        <v>BERTAHAP</v>
      </c>
      <c r="AD171" s="273">
        <f t="shared" si="197"/>
        <v>0</v>
      </c>
      <c r="AE171" s="274">
        <v>2</v>
      </c>
      <c r="AF171" s="275"/>
      <c r="AG171" s="271" t="e">
        <f>IF(AF171&gt;#REF!,"LB","KR")</f>
        <v>#REF!</v>
      </c>
      <c r="AH171" s="275">
        <f t="shared" si="159"/>
        <v>1733945000</v>
      </c>
      <c r="AI171" s="275">
        <f t="shared" si="159"/>
        <v>1954433000</v>
      </c>
      <c r="AJ171" s="275">
        <f t="shared" si="159"/>
        <v>2074979000</v>
      </c>
      <c r="AK171" s="276">
        <f t="shared" si="159"/>
        <v>2202959000</v>
      </c>
      <c r="AL171" s="276">
        <f t="shared" si="159"/>
        <v>2074979000</v>
      </c>
      <c r="AM171" s="275">
        <f t="shared" si="159"/>
        <v>2202959000</v>
      </c>
      <c r="AN171" s="275">
        <f t="shared" si="158"/>
        <v>2338832000</v>
      </c>
      <c r="AO171" s="275">
        <f t="shared" si="211"/>
        <v>2338832633.0578384</v>
      </c>
      <c r="AP171" s="52">
        <f t="shared" si="212"/>
        <v>2199478000</v>
      </c>
      <c r="AQ171" s="43">
        <f t="shared" si="212"/>
        <v>2335137000</v>
      </c>
      <c r="AR171" s="63">
        <f t="shared" si="198"/>
        <v>1979530200</v>
      </c>
      <c r="AS171" s="63">
        <f t="shared" si="199"/>
        <v>32992170</v>
      </c>
      <c r="AT171" s="351">
        <f t="shared" si="200"/>
        <v>41305481.25</v>
      </c>
      <c r="AU171" s="141">
        <f t="shared" si="201"/>
        <v>23351370</v>
      </c>
      <c r="AV171" s="5">
        <f t="shared" si="202"/>
        <v>32992170</v>
      </c>
      <c r="AW171" s="5">
        <f t="shared" si="203"/>
        <v>51874475</v>
      </c>
      <c r="AX171" s="280">
        <f t="shared" si="213"/>
        <v>2479162630.3360872</v>
      </c>
      <c r="AY171" s="127">
        <f t="shared" si="214"/>
        <v>2479162630.3360872</v>
      </c>
      <c r="AZ171" s="2"/>
      <c r="BA171" s="2"/>
      <c r="BV171" s="56">
        <f t="shared" si="204"/>
        <v>-400214.36784599721</v>
      </c>
      <c r="BX171" s="126"/>
      <c r="BY171" s="122"/>
      <c r="BZ171" s="122" t="str">
        <f>F251</f>
        <v>1BR-12</v>
      </c>
      <c r="CA171" s="123">
        <f>D251</f>
        <v>12</v>
      </c>
      <c r="CB171" s="124">
        <f>G251</f>
        <v>67</v>
      </c>
      <c r="CC171" s="124">
        <f>H251</f>
        <v>57</v>
      </c>
      <c r="CD171" s="125">
        <f>O251</f>
        <v>25964422.854173999</v>
      </c>
      <c r="CE171" s="125">
        <f t="shared" si="215"/>
        <v>1360405000</v>
      </c>
      <c r="CF171" s="125">
        <f t="shared" si="215"/>
        <v>1533393000</v>
      </c>
      <c r="CG171" s="125">
        <f t="shared" si="215"/>
        <v>1627970000</v>
      </c>
      <c r="CH171" s="125">
        <f t="shared" si="215"/>
        <v>1728379000</v>
      </c>
      <c r="CI171" s="125">
        <f>AN251</f>
        <v>1834982000</v>
      </c>
      <c r="CV171" s="63">
        <f t="shared" si="205"/>
        <v>2101623300</v>
      </c>
      <c r="CW171" s="44">
        <f t="shared" si="206"/>
        <v>23351370</v>
      </c>
      <c r="CZ171" s="56">
        <f t="shared" si="207"/>
        <v>1867481100</v>
      </c>
      <c r="DA171" s="44">
        <f t="shared" si="208"/>
        <v>31124685</v>
      </c>
      <c r="DB171" s="49">
        <f t="shared" si="209"/>
        <v>51874475</v>
      </c>
    </row>
    <row r="172" spans="1:106">
      <c r="A172" s="3">
        <f t="shared" si="210"/>
        <v>133</v>
      </c>
      <c r="B172" s="263">
        <v>1</v>
      </c>
      <c r="C172" s="264" t="s">
        <v>169</v>
      </c>
      <c r="D172" s="265" t="s">
        <v>24</v>
      </c>
      <c r="E172" s="266"/>
      <c r="F172" s="41" t="s">
        <v>39</v>
      </c>
      <c r="G172" s="267">
        <f t="shared" si="178"/>
        <v>113</v>
      </c>
      <c r="H172" s="267">
        <f t="shared" si="179"/>
        <v>101</v>
      </c>
      <c r="I172" s="268">
        <f t="shared" si="180"/>
        <v>27506142.120000001</v>
      </c>
      <c r="J172" s="268">
        <f t="shared" si="181"/>
        <v>6</v>
      </c>
      <c r="K172" s="269">
        <f t="shared" si="182"/>
        <v>0.95</v>
      </c>
      <c r="L172" s="270">
        <f t="shared" ref="L172:L180" si="216">SUMIF($AN$4:$AN$22,D172,$AY$4:$AY$22)</f>
        <v>1.02</v>
      </c>
      <c r="M172" s="271">
        <f t="shared" si="183"/>
        <v>22272821.493617184</v>
      </c>
      <c r="N172" s="271">
        <f t="shared" si="184"/>
        <v>25105028.490208089</v>
      </c>
      <c r="O172" s="271">
        <f t="shared" si="185"/>
        <v>26653451.714279998</v>
      </c>
      <c r="P172" s="271">
        <f t="shared" si="186"/>
        <v>28297378.294652831</v>
      </c>
      <c r="Q172" s="272">
        <f t="shared" si="187"/>
        <v>26653451.714279998</v>
      </c>
      <c r="R172" s="271">
        <f t="shared" si="187"/>
        <v>28297378.294652831</v>
      </c>
      <c r="S172" s="271">
        <f t="shared" si="188"/>
        <v>30042698.669368953</v>
      </c>
      <c r="T172" s="271"/>
      <c r="U172" s="271">
        <f t="shared" si="189"/>
        <v>2249554970.8553357</v>
      </c>
      <c r="V172" s="271">
        <f t="shared" si="190"/>
        <v>2535607877.5110168</v>
      </c>
      <c r="W172" s="271">
        <f t="shared" si="191"/>
        <v>2691998623.1422796</v>
      </c>
      <c r="X172" s="272">
        <f t="shared" si="192"/>
        <v>2858035207.7599359</v>
      </c>
      <c r="Y172" s="272">
        <f t="shared" si="193"/>
        <v>2691998623.1422796</v>
      </c>
      <c r="Z172" s="271">
        <f t="shared" si="194"/>
        <v>2858035207.7599359</v>
      </c>
      <c r="AA172" s="271">
        <f t="shared" si="195"/>
        <v>3034312565.6062641</v>
      </c>
      <c r="AB172" s="271"/>
      <c r="AC172" s="33" t="str">
        <f t="shared" si="196"/>
        <v>BERTAHAP</v>
      </c>
      <c r="AD172" s="273">
        <f t="shared" si="197"/>
        <v>0</v>
      </c>
      <c r="AE172" s="274">
        <v>2</v>
      </c>
      <c r="AF172" s="275"/>
      <c r="AG172" s="271" t="e">
        <f>IF(AF172&gt;#REF!,"LB","KR")</f>
        <v>#REF!</v>
      </c>
      <c r="AH172" s="275">
        <f t="shared" si="159"/>
        <v>2474511000</v>
      </c>
      <c r="AI172" s="275">
        <f t="shared" si="159"/>
        <v>2789169000</v>
      </c>
      <c r="AJ172" s="275">
        <f t="shared" si="159"/>
        <v>2961199000</v>
      </c>
      <c r="AK172" s="276">
        <f t="shared" si="159"/>
        <v>3143839000</v>
      </c>
      <c r="AL172" s="276">
        <f t="shared" si="159"/>
        <v>2961199000</v>
      </c>
      <c r="AM172" s="275">
        <f t="shared" si="159"/>
        <v>3143839000</v>
      </c>
      <c r="AN172" s="275">
        <f t="shared" si="158"/>
        <v>3337744000</v>
      </c>
      <c r="AO172" s="275">
        <f t="shared" si="211"/>
        <v>3337744028.0458789</v>
      </c>
      <c r="AP172" s="52">
        <f t="shared" si="212"/>
        <v>3138871000</v>
      </c>
      <c r="AQ172" s="43">
        <f t="shared" si="212"/>
        <v>3332470000</v>
      </c>
      <c r="AR172" s="63">
        <f t="shared" si="198"/>
        <v>2824983900</v>
      </c>
      <c r="AS172" s="63">
        <f t="shared" si="199"/>
        <v>47083065</v>
      </c>
      <c r="AT172" s="351">
        <f t="shared" si="200"/>
        <v>58946981.25</v>
      </c>
      <c r="AU172" s="141">
        <f t="shared" si="201"/>
        <v>33324700</v>
      </c>
      <c r="AV172" s="5">
        <f t="shared" si="202"/>
        <v>47083065</v>
      </c>
      <c r="AW172" s="5">
        <f t="shared" si="203"/>
        <v>74029975</v>
      </c>
      <c r="AX172" s="280">
        <f t="shared" si="213"/>
        <v>3538008729.5589514</v>
      </c>
      <c r="AY172" s="127">
        <f t="shared" si="214"/>
        <v>3538008729.5589514</v>
      </c>
      <c r="AZ172" s="2"/>
      <c r="BA172" s="2"/>
      <c r="BV172" s="56">
        <f t="shared" si="204"/>
        <v>-694530.0885300003</v>
      </c>
      <c r="BX172" s="126">
        <v>46</v>
      </c>
      <c r="BY172" s="131" t="s">
        <v>179</v>
      </c>
      <c r="BZ172" s="122" t="str">
        <f>F293</f>
        <v>1BR-6</v>
      </c>
      <c r="CA172" s="123" t="str">
        <f>D293</f>
        <v>06</v>
      </c>
      <c r="CB172" s="124">
        <f t="shared" ref="CB172:CC175" si="217">G293</f>
        <v>78</v>
      </c>
      <c r="CC172" s="124">
        <f t="shared" si="217"/>
        <v>66</v>
      </c>
      <c r="CD172" s="125">
        <f>O293</f>
        <v>26220229.975889999</v>
      </c>
      <c r="CE172" s="125">
        <f t="shared" ref="CE172:CH175" si="218">AH293</f>
        <v>1590725000</v>
      </c>
      <c r="CF172" s="125">
        <f t="shared" si="218"/>
        <v>1793001000</v>
      </c>
      <c r="CG172" s="125">
        <f t="shared" si="218"/>
        <v>1903589000</v>
      </c>
      <c r="CH172" s="125">
        <f t="shared" si="218"/>
        <v>2020998000</v>
      </c>
      <c r="CI172" s="125">
        <f>AN293</f>
        <v>2145649000</v>
      </c>
      <c r="CJ172" s="2">
        <v>4</v>
      </c>
      <c r="CV172" s="63">
        <f t="shared" si="205"/>
        <v>2999223000</v>
      </c>
      <c r="CW172" s="44">
        <f t="shared" si="206"/>
        <v>33324700</v>
      </c>
      <c r="CZ172" s="56">
        <f t="shared" si="207"/>
        <v>2665079100</v>
      </c>
      <c r="DA172" s="44">
        <f t="shared" si="208"/>
        <v>44417985</v>
      </c>
      <c r="DB172" s="49">
        <f t="shared" si="209"/>
        <v>74029975</v>
      </c>
    </row>
    <row r="173" spans="1:106">
      <c r="A173" s="3">
        <f t="shared" si="210"/>
        <v>134</v>
      </c>
      <c r="B173" s="263">
        <v>2</v>
      </c>
      <c r="C173" s="264" t="s">
        <v>169</v>
      </c>
      <c r="D173" s="265" t="s">
        <v>35</v>
      </c>
      <c r="E173" s="266"/>
      <c r="F173" s="41" t="s">
        <v>42</v>
      </c>
      <c r="G173" s="267">
        <f t="shared" si="178"/>
        <v>78</v>
      </c>
      <c r="H173" s="267">
        <f t="shared" si="179"/>
        <v>66</v>
      </c>
      <c r="I173" s="268">
        <f t="shared" si="180"/>
        <v>27506142.120000001</v>
      </c>
      <c r="J173" s="268">
        <f t="shared" si="181"/>
        <v>2</v>
      </c>
      <c r="K173" s="269">
        <f t="shared" si="182"/>
        <v>0.93</v>
      </c>
      <c r="L173" s="270">
        <f t="shared" si="216"/>
        <v>1.02</v>
      </c>
      <c r="M173" s="271">
        <f t="shared" si="183"/>
        <v>21803919.988488406</v>
      </c>
      <c r="N173" s="271">
        <f t="shared" si="184"/>
        <v>24576501.574624766</v>
      </c>
      <c r="O173" s="271">
        <f t="shared" si="185"/>
        <v>26092326.415032003</v>
      </c>
      <c r="P173" s="271">
        <f t="shared" si="186"/>
        <v>27701644.014765408</v>
      </c>
      <c r="Q173" s="272">
        <f t="shared" si="187"/>
        <v>26092326.415032003</v>
      </c>
      <c r="R173" s="271">
        <f t="shared" si="187"/>
        <v>27701644.014765408</v>
      </c>
      <c r="S173" s="271">
        <f t="shared" si="188"/>
        <v>29410220.8026454</v>
      </c>
      <c r="T173" s="271"/>
      <c r="U173" s="271">
        <f t="shared" si="189"/>
        <v>1439058719.2402349</v>
      </c>
      <c r="V173" s="271">
        <f t="shared" si="190"/>
        <v>1622049103.9252346</v>
      </c>
      <c r="W173" s="271">
        <f t="shared" si="191"/>
        <v>1722093543.3921123</v>
      </c>
      <c r="X173" s="272">
        <f t="shared" si="192"/>
        <v>1828308504.9745169</v>
      </c>
      <c r="Y173" s="272">
        <f t="shared" si="193"/>
        <v>1722093543.3921123</v>
      </c>
      <c r="Z173" s="271">
        <f t="shared" si="194"/>
        <v>1828308504.9745169</v>
      </c>
      <c r="AA173" s="271">
        <f t="shared" si="195"/>
        <v>1941074572.9745965</v>
      </c>
      <c r="AB173" s="271"/>
      <c r="AC173" s="33" t="str">
        <f t="shared" si="196"/>
        <v>BERTAHAP</v>
      </c>
      <c r="AD173" s="273">
        <f t="shared" si="197"/>
        <v>0</v>
      </c>
      <c r="AE173" s="274">
        <v>2</v>
      </c>
      <c r="AF173" s="275"/>
      <c r="AG173" s="271" t="e">
        <f>IF(AF173&gt;#REF!,"LB","KR")</f>
        <v>#REF!</v>
      </c>
      <c r="AH173" s="275">
        <f t="shared" si="159"/>
        <v>1582965000</v>
      </c>
      <c r="AI173" s="275">
        <f t="shared" si="159"/>
        <v>1784255000</v>
      </c>
      <c r="AJ173" s="275">
        <f t="shared" si="159"/>
        <v>1894303000</v>
      </c>
      <c r="AK173" s="276">
        <f t="shared" si="159"/>
        <v>2011140000</v>
      </c>
      <c r="AL173" s="276">
        <f t="shared" si="159"/>
        <v>1894303000</v>
      </c>
      <c r="AM173" s="275">
        <f t="shared" si="159"/>
        <v>2011140000</v>
      </c>
      <c r="AN173" s="275">
        <f t="shared" si="158"/>
        <v>2135183000</v>
      </c>
      <c r="AO173" s="275">
        <f t="shared" si="211"/>
        <v>2135182661.8870077</v>
      </c>
      <c r="AP173" s="52">
        <f t="shared" si="212"/>
        <v>2007962000</v>
      </c>
      <c r="AQ173" s="43">
        <f t="shared" si="212"/>
        <v>2131809000</v>
      </c>
      <c r="AR173" s="63">
        <f t="shared" si="198"/>
        <v>1807165800</v>
      </c>
      <c r="AS173" s="63">
        <f t="shared" si="199"/>
        <v>30119430</v>
      </c>
      <c r="AT173" s="351">
        <f t="shared" si="200"/>
        <v>37708875</v>
      </c>
      <c r="AU173" s="141">
        <f t="shared" si="201"/>
        <v>21318090</v>
      </c>
      <c r="AV173" s="5">
        <f t="shared" si="202"/>
        <v>30119430</v>
      </c>
      <c r="AW173" s="5">
        <f t="shared" si="203"/>
        <v>47357575</v>
      </c>
      <c r="AX173" s="280">
        <f t="shared" si="213"/>
        <v>2263293848.6324973</v>
      </c>
      <c r="AY173" s="127">
        <f t="shared" si="214"/>
        <v>2263293848.6324973</v>
      </c>
      <c r="AZ173" s="2"/>
      <c r="BA173" s="2"/>
      <c r="BV173" s="56">
        <f t="shared" si="204"/>
        <v>-1255655.3877779953</v>
      </c>
      <c r="BX173" s="126"/>
      <c r="BY173" s="131"/>
      <c r="BZ173" s="122" t="str">
        <f>F294</f>
        <v>1BR-10</v>
      </c>
      <c r="CA173" s="123">
        <f>D294</f>
        <v>10</v>
      </c>
      <c r="CB173" s="124">
        <f t="shared" si="217"/>
        <v>74</v>
      </c>
      <c r="CC173" s="124">
        <f t="shared" si="217"/>
        <v>63</v>
      </c>
      <c r="CD173" s="125">
        <f>O294</f>
        <v>26220229.975889999</v>
      </c>
      <c r="CE173" s="125">
        <f t="shared" si="218"/>
        <v>1518419000</v>
      </c>
      <c r="CF173" s="125">
        <f t="shared" si="218"/>
        <v>1711501000</v>
      </c>
      <c r="CG173" s="125">
        <f t="shared" si="218"/>
        <v>1817062000</v>
      </c>
      <c r="CH173" s="125">
        <f t="shared" si="218"/>
        <v>1929135000</v>
      </c>
      <c r="CI173" s="125">
        <f>AN294</f>
        <v>2048120000</v>
      </c>
      <c r="CV173" s="63">
        <f t="shared" si="205"/>
        <v>1918628100</v>
      </c>
      <c r="CW173" s="44">
        <f t="shared" si="206"/>
        <v>21318090</v>
      </c>
      <c r="CZ173" s="56">
        <f t="shared" si="207"/>
        <v>1704872700</v>
      </c>
      <c r="DA173" s="44">
        <f t="shared" si="208"/>
        <v>28414545</v>
      </c>
      <c r="DB173" s="49">
        <f t="shared" si="209"/>
        <v>47357575</v>
      </c>
    </row>
    <row r="174" spans="1:106">
      <c r="A174" s="3">
        <f t="shared" si="210"/>
        <v>135</v>
      </c>
      <c r="B174" s="263">
        <v>3</v>
      </c>
      <c r="C174" s="264" t="s">
        <v>169</v>
      </c>
      <c r="D174" s="265" t="s">
        <v>41</v>
      </c>
      <c r="E174" s="266"/>
      <c r="F174" s="41" t="s">
        <v>45</v>
      </c>
      <c r="G174" s="267">
        <f t="shared" si="178"/>
        <v>60</v>
      </c>
      <c r="H174" s="267">
        <f t="shared" si="179"/>
        <v>52</v>
      </c>
      <c r="I174" s="268">
        <f t="shared" si="180"/>
        <v>27506142.120000001</v>
      </c>
      <c r="J174" s="268">
        <f t="shared" si="181"/>
        <v>2</v>
      </c>
      <c r="K174" s="269">
        <f t="shared" si="182"/>
        <v>0.93</v>
      </c>
      <c r="L174" s="270">
        <f t="shared" si="216"/>
        <v>1.02</v>
      </c>
      <c r="M174" s="271">
        <f t="shared" si="183"/>
        <v>21803919.988488406</v>
      </c>
      <c r="N174" s="271">
        <f t="shared" si="184"/>
        <v>24576501.574624766</v>
      </c>
      <c r="O174" s="271">
        <f t="shared" si="185"/>
        <v>26092326.415032003</v>
      </c>
      <c r="P174" s="271">
        <f t="shared" si="186"/>
        <v>27701644.014765408</v>
      </c>
      <c r="Q174" s="272">
        <f t="shared" si="187"/>
        <v>26092326.415032003</v>
      </c>
      <c r="R174" s="271">
        <f t="shared" si="187"/>
        <v>27701644.014765408</v>
      </c>
      <c r="S174" s="271">
        <f t="shared" si="188"/>
        <v>29410220.8026454</v>
      </c>
      <c r="T174" s="271"/>
      <c r="U174" s="271">
        <f t="shared" si="189"/>
        <v>1133803839.4013972</v>
      </c>
      <c r="V174" s="271">
        <f t="shared" si="190"/>
        <v>1277978081.8804879</v>
      </c>
      <c r="W174" s="271">
        <f t="shared" si="191"/>
        <v>1356800973.5816641</v>
      </c>
      <c r="X174" s="272">
        <f t="shared" si="192"/>
        <v>1440485488.7678013</v>
      </c>
      <c r="Y174" s="272">
        <f t="shared" si="193"/>
        <v>1356800973.5816641</v>
      </c>
      <c r="Z174" s="271">
        <f t="shared" si="194"/>
        <v>1440485488.7678013</v>
      </c>
      <c r="AA174" s="271">
        <f t="shared" si="195"/>
        <v>1529331481.7375607</v>
      </c>
      <c r="AB174" s="271"/>
      <c r="AC174" s="33" t="str">
        <f t="shared" si="196"/>
        <v>BERTAHAP</v>
      </c>
      <c r="AD174" s="273">
        <f t="shared" si="197"/>
        <v>0</v>
      </c>
      <c r="AE174" s="274">
        <v>2</v>
      </c>
      <c r="AF174" s="275"/>
      <c r="AG174" s="271" t="e">
        <f>IF(AF174&gt;#REF!,"LB","KR")</f>
        <v>#REF!</v>
      </c>
      <c r="AH174" s="275">
        <f t="shared" si="159"/>
        <v>1247185000</v>
      </c>
      <c r="AI174" s="275">
        <f t="shared" si="159"/>
        <v>1405776000</v>
      </c>
      <c r="AJ174" s="275">
        <f t="shared" si="159"/>
        <v>1492482000</v>
      </c>
      <c r="AK174" s="276">
        <f t="shared" si="159"/>
        <v>1584535000</v>
      </c>
      <c r="AL174" s="276">
        <f t="shared" si="159"/>
        <v>1492482000</v>
      </c>
      <c r="AM174" s="275">
        <f t="shared" si="159"/>
        <v>1584535000</v>
      </c>
      <c r="AN174" s="275">
        <f t="shared" si="158"/>
        <v>1682265000</v>
      </c>
      <c r="AO174" s="275">
        <f t="shared" si="211"/>
        <v>1682265610.1281512</v>
      </c>
      <c r="AP174" s="52">
        <f t="shared" si="212"/>
        <v>1582031000</v>
      </c>
      <c r="AQ174" s="43">
        <f t="shared" si="212"/>
        <v>1679608000</v>
      </c>
      <c r="AR174" s="63">
        <f t="shared" si="198"/>
        <v>1423827900</v>
      </c>
      <c r="AS174" s="63">
        <f t="shared" si="199"/>
        <v>23730465</v>
      </c>
      <c r="AT174" s="351">
        <f t="shared" si="200"/>
        <v>29710031.25</v>
      </c>
      <c r="AU174" s="141">
        <f t="shared" si="201"/>
        <v>16796080</v>
      </c>
      <c r="AV174" s="5">
        <f t="shared" si="202"/>
        <v>23730465</v>
      </c>
      <c r="AW174" s="5">
        <f t="shared" si="203"/>
        <v>37312050</v>
      </c>
      <c r="AX174" s="280">
        <f t="shared" si="213"/>
        <v>1783202179.2355373</v>
      </c>
      <c r="AY174" s="127">
        <f t="shared" si="214"/>
        <v>1783202179.2355373</v>
      </c>
      <c r="AZ174" s="2"/>
      <c r="BA174" s="2"/>
      <c r="BV174" s="56">
        <f t="shared" si="204"/>
        <v>-1255655.3877779953</v>
      </c>
      <c r="BX174" s="126"/>
      <c r="BY174" s="131"/>
      <c r="BZ174" s="122" t="str">
        <f>F295</f>
        <v>1BR-12</v>
      </c>
      <c r="CA174" s="123">
        <f>D295</f>
        <v>12</v>
      </c>
      <c r="CB174" s="124">
        <f t="shared" si="217"/>
        <v>67</v>
      </c>
      <c r="CC174" s="124">
        <f t="shared" si="217"/>
        <v>57</v>
      </c>
      <c r="CD174" s="125">
        <f>O295</f>
        <v>26220229.975889999</v>
      </c>
      <c r="CE174" s="125">
        <f t="shared" si="218"/>
        <v>1373808000</v>
      </c>
      <c r="CF174" s="125">
        <f t="shared" si="218"/>
        <v>1548501000</v>
      </c>
      <c r="CG174" s="125">
        <f t="shared" si="218"/>
        <v>1644009000</v>
      </c>
      <c r="CH174" s="125">
        <f t="shared" si="218"/>
        <v>1745408000</v>
      </c>
      <c r="CI174" s="125">
        <f>AN295</f>
        <v>1853061000</v>
      </c>
      <c r="CV174" s="63">
        <f t="shared" si="205"/>
        <v>1511647200</v>
      </c>
      <c r="CW174" s="44">
        <f t="shared" si="206"/>
        <v>16796080</v>
      </c>
      <c r="CZ174" s="56">
        <f t="shared" si="207"/>
        <v>1343233800</v>
      </c>
      <c r="DA174" s="44">
        <f t="shared" si="208"/>
        <v>22387230</v>
      </c>
      <c r="DB174" s="49">
        <f t="shared" si="209"/>
        <v>37312050</v>
      </c>
    </row>
    <row r="175" spans="1:106">
      <c r="A175" s="3">
        <f t="shared" si="210"/>
        <v>136</v>
      </c>
      <c r="B175" s="263">
        <v>4</v>
      </c>
      <c r="C175" s="264" t="s">
        <v>169</v>
      </c>
      <c r="D175" s="265">
        <v>10</v>
      </c>
      <c r="E175" s="266"/>
      <c r="F175" s="41" t="s">
        <v>48</v>
      </c>
      <c r="G175" s="267">
        <f t="shared" si="178"/>
        <v>74</v>
      </c>
      <c r="H175" s="267">
        <f t="shared" si="179"/>
        <v>63</v>
      </c>
      <c r="I175" s="268">
        <f t="shared" si="180"/>
        <v>27506142.120000001</v>
      </c>
      <c r="J175" s="268">
        <f t="shared" si="181"/>
        <v>2</v>
      </c>
      <c r="K175" s="269">
        <f t="shared" si="182"/>
        <v>0.93</v>
      </c>
      <c r="L175" s="270">
        <f t="shared" si="216"/>
        <v>1.02</v>
      </c>
      <c r="M175" s="271">
        <f t="shared" si="183"/>
        <v>21803919.988488406</v>
      </c>
      <c r="N175" s="271">
        <f t="shared" si="184"/>
        <v>24576501.574624766</v>
      </c>
      <c r="O175" s="271">
        <f t="shared" si="185"/>
        <v>26092326.415032003</v>
      </c>
      <c r="P175" s="271">
        <f t="shared" si="186"/>
        <v>27701644.014765408</v>
      </c>
      <c r="Q175" s="272">
        <f t="shared" si="187"/>
        <v>26092326.415032003</v>
      </c>
      <c r="R175" s="271">
        <f t="shared" si="187"/>
        <v>27701644.014765408</v>
      </c>
      <c r="S175" s="271">
        <f t="shared" si="188"/>
        <v>29410220.8026454</v>
      </c>
      <c r="T175" s="271"/>
      <c r="U175" s="271">
        <f t="shared" si="189"/>
        <v>1373646959.2747695</v>
      </c>
      <c r="V175" s="271">
        <f t="shared" si="190"/>
        <v>1548319599.2013602</v>
      </c>
      <c r="W175" s="271">
        <f t="shared" si="191"/>
        <v>1643816564.1470163</v>
      </c>
      <c r="X175" s="272">
        <f t="shared" si="192"/>
        <v>1745203572.9302206</v>
      </c>
      <c r="Y175" s="272">
        <f t="shared" si="193"/>
        <v>1643816564.1470163</v>
      </c>
      <c r="Z175" s="271">
        <f t="shared" si="194"/>
        <v>1745203572.9302206</v>
      </c>
      <c r="AA175" s="271">
        <f t="shared" si="195"/>
        <v>1852843910.5666602</v>
      </c>
      <c r="AB175" s="271"/>
      <c r="AC175" s="33" t="str">
        <f t="shared" si="196"/>
        <v>BERTAHAP</v>
      </c>
      <c r="AD175" s="273">
        <f t="shared" si="197"/>
        <v>0</v>
      </c>
      <c r="AE175" s="274">
        <v>2</v>
      </c>
      <c r="AF175" s="275"/>
      <c r="AG175" s="271" t="e">
        <f>IF(AF175&gt;#REF!,"LB","KR")</f>
        <v>#REF!</v>
      </c>
      <c r="AH175" s="275">
        <f t="shared" si="159"/>
        <v>1511012000</v>
      </c>
      <c r="AI175" s="275">
        <f t="shared" si="159"/>
        <v>1703152000</v>
      </c>
      <c r="AJ175" s="275">
        <f t="shared" si="159"/>
        <v>1808199000</v>
      </c>
      <c r="AK175" s="276">
        <f t="shared" si="159"/>
        <v>1919724000</v>
      </c>
      <c r="AL175" s="276">
        <f t="shared" si="159"/>
        <v>1808199000</v>
      </c>
      <c r="AM175" s="275">
        <f t="shared" si="159"/>
        <v>1919724000</v>
      </c>
      <c r="AN175" s="275">
        <f t="shared" si="158"/>
        <v>2038129000</v>
      </c>
      <c r="AO175" s="275">
        <f t="shared" si="211"/>
        <v>2038128325.4315333</v>
      </c>
      <c r="AP175" s="52">
        <f t="shared" si="212"/>
        <v>1916691000</v>
      </c>
      <c r="AQ175" s="43">
        <f t="shared" si="212"/>
        <v>2034908000</v>
      </c>
      <c r="AR175" s="63">
        <f t="shared" si="198"/>
        <v>1725021900</v>
      </c>
      <c r="AS175" s="63">
        <f t="shared" si="199"/>
        <v>28750365</v>
      </c>
      <c r="AT175" s="351">
        <f t="shared" si="200"/>
        <v>35994825</v>
      </c>
      <c r="AU175" s="141">
        <f t="shared" si="201"/>
        <v>20349080</v>
      </c>
      <c r="AV175" s="5">
        <f t="shared" si="202"/>
        <v>28750365</v>
      </c>
      <c r="AW175" s="5">
        <f t="shared" si="203"/>
        <v>45204975</v>
      </c>
      <c r="AX175" s="280">
        <f t="shared" si="213"/>
        <v>2160416228.157897</v>
      </c>
      <c r="AY175" s="127">
        <f t="shared" si="214"/>
        <v>2160416228.157897</v>
      </c>
      <c r="AZ175" s="2"/>
      <c r="BA175" s="2"/>
      <c r="BV175" s="56">
        <f t="shared" si="204"/>
        <v>-1255655.3877779953</v>
      </c>
      <c r="BX175" s="126"/>
      <c r="BY175" s="122"/>
      <c r="BZ175" s="122" t="str">
        <f>F296</f>
        <v>2BR-18</v>
      </c>
      <c r="CA175" s="123">
        <f>D296</f>
        <v>18</v>
      </c>
      <c r="CB175" s="124">
        <f t="shared" si="217"/>
        <v>97</v>
      </c>
      <c r="CC175" s="124">
        <f t="shared" si="217"/>
        <v>85</v>
      </c>
      <c r="CD175" s="125">
        <f>O296</f>
        <v>26220229.975889999</v>
      </c>
      <c r="CE175" s="125">
        <f t="shared" si="218"/>
        <v>2048660000</v>
      </c>
      <c r="CF175" s="125">
        <f t="shared" si="218"/>
        <v>2309168000</v>
      </c>
      <c r="CG175" s="125">
        <f t="shared" si="218"/>
        <v>2451592000</v>
      </c>
      <c r="CH175" s="125">
        <f t="shared" si="218"/>
        <v>2602801000</v>
      </c>
      <c r="CI175" s="125">
        <f>AN296</f>
        <v>2763336000</v>
      </c>
      <c r="CV175" s="63">
        <f t="shared" si="205"/>
        <v>1831417200</v>
      </c>
      <c r="CW175" s="44">
        <f t="shared" si="206"/>
        <v>20349080</v>
      </c>
      <c r="CZ175" s="56">
        <f t="shared" si="207"/>
        <v>1627379100</v>
      </c>
      <c r="DA175" s="44">
        <f t="shared" si="208"/>
        <v>27122985</v>
      </c>
      <c r="DB175" s="49">
        <f t="shared" si="209"/>
        <v>45204975</v>
      </c>
    </row>
    <row r="176" spans="1:106">
      <c r="A176" s="3">
        <f t="shared" si="210"/>
        <v>137</v>
      </c>
      <c r="B176" s="263">
        <v>5</v>
      </c>
      <c r="C176" s="264" t="s">
        <v>169</v>
      </c>
      <c r="D176" s="299">
        <v>12</v>
      </c>
      <c r="E176" s="266"/>
      <c r="F176" s="41" t="s">
        <v>50</v>
      </c>
      <c r="G176" s="267">
        <f t="shared" si="178"/>
        <v>67</v>
      </c>
      <c r="H176" s="267">
        <f t="shared" si="179"/>
        <v>57</v>
      </c>
      <c r="I176" s="268">
        <f t="shared" si="180"/>
        <v>27506142.120000001</v>
      </c>
      <c r="J176" s="268">
        <f t="shared" si="181"/>
        <v>2</v>
      </c>
      <c r="K176" s="269">
        <f t="shared" si="182"/>
        <v>0.93</v>
      </c>
      <c r="L176" s="270">
        <f t="shared" si="216"/>
        <v>1.02</v>
      </c>
      <c r="M176" s="271">
        <f t="shared" si="183"/>
        <v>21803919.988488406</v>
      </c>
      <c r="N176" s="271">
        <f t="shared" si="184"/>
        <v>24576501.574624766</v>
      </c>
      <c r="O176" s="271">
        <f t="shared" si="185"/>
        <v>26092326.415032003</v>
      </c>
      <c r="P176" s="271">
        <f t="shared" si="186"/>
        <v>27701644.014765408</v>
      </c>
      <c r="Q176" s="272">
        <f t="shared" si="187"/>
        <v>26092326.415032003</v>
      </c>
      <c r="R176" s="271">
        <f t="shared" si="187"/>
        <v>27701644.014765408</v>
      </c>
      <c r="S176" s="271">
        <f t="shared" si="188"/>
        <v>29410220.8026454</v>
      </c>
      <c r="T176" s="271"/>
      <c r="U176" s="271">
        <f t="shared" si="189"/>
        <v>1242823439.3438392</v>
      </c>
      <c r="V176" s="271">
        <f t="shared" si="190"/>
        <v>1400860589.7536116</v>
      </c>
      <c r="W176" s="271">
        <f t="shared" si="191"/>
        <v>1487262605.6568241</v>
      </c>
      <c r="X176" s="272">
        <f t="shared" si="192"/>
        <v>1578993708.8416283</v>
      </c>
      <c r="Y176" s="272">
        <f t="shared" si="193"/>
        <v>1487262605.6568241</v>
      </c>
      <c r="Z176" s="271">
        <f t="shared" si="194"/>
        <v>1578993708.8416283</v>
      </c>
      <c r="AA176" s="271">
        <f t="shared" si="195"/>
        <v>1676382585.7507877</v>
      </c>
      <c r="AB176" s="271"/>
      <c r="AC176" s="33" t="str">
        <f t="shared" si="196"/>
        <v>BERTAHAP</v>
      </c>
      <c r="AD176" s="273">
        <f t="shared" si="197"/>
        <v>0</v>
      </c>
      <c r="AE176" s="274">
        <v>2</v>
      </c>
      <c r="AF176" s="275"/>
      <c r="AG176" s="271" t="e">
        <f>IF(AF176&gt;#REF!,"LB","KR")</f>
        <v>#REF!</v>
      </c>
      <c r="AH176" s="275">
        <f t="shared" si="159"/>
        <v>1367106000</v>
      </c>
      <c r="AI176" s="275">
        <f t="shared" si="159"/>
        <v>1540947000</v>
      </c>
      <c r="AJ176" s="275">
        <f t="shared" si="159"/>
        <v>1635989000</v>
      </c>
      <c r="AK176" s="276">
        <f t="shared" si="159"/>
        <v>1736894000</v>
      </c>
      <c r="AL176" s="276">
        <f t="shared" si="159"/>
        <v>1635989000</v>
      </c>
      <c r="AM176" s="275">
        <f t="shared" si="159"/>
        <v>1736894000</v>
      </c>
      <c r="AN176" s="275">
        <f t="shared" si="158"/>
        <v>1844021000</v>
      </c>
      <c r="AO176" s="275">
        <f t="shared" si="211"/>
        <v>1844021775.8761561</v>
      </c>
      <c r="AP176" s="52">
        <f t="shared" si="212"/>
        <v>1734149000</v>
      </c>
      <c r="AQ176" s="43">
        <f t="shared" si="212"/>
        <v>1841108000</v>
      </c>
      <c r="AR176" s="63">
        <f t="shared" si="198"/>
        <v>1560734100</v>
      </c>
      <c r="AS176" s="63">
        <f t="shared" si="199"/>
        <v>26012235</v>
      </c>
      <c r="AT176" s="351">
        <f t="shared" si="200"/>
        <v>32566762.5</v>
      </c>
      <c r="AU176" s="141">
        <f t="shared" si="201"/>
        <v>18411080</v>
      </c>
      <c r="AV176" s="5">
        <f t="shared" si="202"/>
        <v>26012235</v>
      </c>
      <c r="AW176" s="5">
        <f t="shared" si="203"/>
        <v>40899725</v>
      </c>
      <c r="AX176" s="280">
        <f t="shared" si="213"/>
        <v>1954663110.5638826</v>
      </c>
      <c r="AY176" s="127">
        <f t="shared" si="214"/>
        <v>1954663110.5638826</v>
      </c>
      <c r="AZ176" s="2"/>
      <c r="BA176" s="2"/>
      <c r="BV176" s="56">
        <f t="shared" si="204"/>
        <v>-1255655.3877779953</v>
      </c>
      <c r="BX176" s="126">
        <v>47</v>
      </c>
      <c r="BY176" s="122" t="s">
        <v>175</v>
      </c>
      <c r="BZ176" s="122" t="str">
        <f>F255</f>
        <v>2BR-22</v>
      </c>
      <c r="CA176" s="123">
        <f>D255</f>
        <v>22</v>
      </c>
      <c r="CB176" s="124">
        <f>G255</f>
        <v>81</v>
      </c>
      <c r="CC176" s="124">
        <f>H255</f>
        <v>70</v>
      </c>
      <c r="CD176" s="125">
        <f>O255</f>
        <v>27081172.224245999</v>
      </c>
      <c r="CE176" s="125">
        <f>AH255</f>
        <v>1742529000</v>
      </c>
      <c r="CF176" s="125">
        <f>AI255</f>
        <v>1964109000</v>
      </c>
      <c r="CG176" s="125">
        <f>AJ255</f>
        <v>2085251000</v>
      </c>
      <c r="CH176" s="125">
        <f>AK255</f>
        <v>2213864000</v>
      </c>
      <c r="CI176" s="125">
        <f>AN255</f>
        <v>2350411000</v>
      </c>
      <c r="CJ176" s="2">
        <v>5</v>
      </c>
      <c r="CV176" s="63">
        <f t="shared" si="205"/>
        <v>1656997200</v>
      </c>
      <c r="CW176" s="44">
        <f t="shared" si="206"/>
        <v>18411080</v>
      </c>
      <c r="CZ176" s="56">
        <f t="shared" si="207"/>
        <v>1472390100</v>
      </c>
      <c r="DA176" s="44">
        <f t="shared" si="208"/>
        <v>24539835</v>
      </c>
      <c r="DB176" s="49">
        <f t="shared" si="209"/>
        <v>40899725</v>
      </c>
    </row>
    <row r="177" spans="1:106">
      <c r="A177" s="3">
        <f t="shared" si="210"/>
        <v>138</v>
      </c>
      <c r="B177" s="263">
        <v>6</v>
      </c>
      <c r="C177" s="264" t="s">
        <v>169</v>
      </c>
      <c r="D177" s="265">
        <v>16</v>
      </c>
      <c r="E177" s="266"/>
      <c r="F177" s="41" t="s">
        <v>52</v>
      </c>
      <c r="G177" s="267">
        <f t="shared" si="178"/>
        <v>71</v>
      </c>
      <c r="H177" s="267">
        <f t="shared" si="179"/>
        <v>63</v>
      </c>
      <c r="I177" s="268">
        <f t="shared" si="180"/>
        <v>27506142.120000001</v>
      </c>
      <c r="J177" s="268">
        <f t="shared" si="181"/>
        <v>2</v>
      </c>
      <c r="K177" s="269">
        <f t="shared" si="182"/>
        <v>0.93</v>
      </c>
      <c r="L177" s="270">
        <f t="shared" si="216"/>
        <v>1.02</v>
      </c>
      <c r="M177" s="271">
        <f t="shared" si="183"/>
        <v>21803919.988488406</v>
      </c>
      <c r="N177" s="271">
        <f t="shared" si="184"/>
        <v>24576501.574624766</v>
      </c>
      <c r="O177" s="271">
        <f t="shared" si="185"/>
        <v>26092326.415032003</v>
      </c>
      <c r="P177" s="271">
        <f t="shared" si="186"/>
        <v>27701644.014765408</v>
      </c>
      <c r="Q177" s="272">
        <f t="shared" si="187"/>
        <v>26092326.415032003</v>
      </c>
      <c r="R177" s="271">
        <f t="shared" si="187"/>
        <v>27701644.014765408</v>
      </c>
      <c r="S177" s="271">
        <f t="shared" si="188"/>
        <v>29410220.8026454</v>
      </c>
      <c r="T177" s="271"/>
      <c r="U177" s="271">
        <f t="shared" si="189"/>
        <v>1373646959.2747695</v>
      </c>
      <c r="V177" s="271">
        <f t="shared" si="190"/>
        <v>1548319599.2013602</v>
      </c>
      <c r="W177" s="271">
        <f t="shared" si="191"/>
        <v>1643816564.1470163</v>
      </c>
      <c r="X177" s="272">
        <f t="shared" si="192"/>
        <v>1745203572.9302206</v>
      </c>
      <c r="Y177" s="272">
        <f t="shared" si="193"/>
        <v>1643816564.1470163</v>
      </c>
      <c r="Z177" s="271">
        <f t="shared" si="194"/>
        <v>1745203572.9302206</v>
      </c>
      <c r="AA177" s="271">
        <f t="shared" si="195"/>
        <v>1852843910.5666602</v>
      </c>
      <c r="AB177" s="271"/>
      <c r="AC177" s="33" t="str">
        <f t="shared" si="196"/>
        <v>BERTAHAP</v>
      </c>
      <c r="AD177" s="273">
        <f t="shared" si="197"/>
        <v>0</v>
      </c>
      <c r="AE177" s="274">
        <v>2</v>
      </c>
      <c r="AF177" s="275"/>
      <c r="AG177" s="271" t="e">
        <f>IF(AF177&gt;#REF!,"LB","KR")</f>
        <v>#REF!</v>
      </c>
      <c r="AH177" s="275">
        <f t="shared" si="159"/>
        <v>1511012000</v>
      </c>
      <c r="AI177" s="275">
        <f t="shared" si="159"/>
        <v>1703152000</v>
      </c>
      <c r="AJ177" s="275">
        <f t="shared" si="159"/>
        <v>1808199000</v>
      </c>
      <c r="AK177" s="276">
        <f t="shared" si="159"/>
        <v>1919724000</v>
      </c>
      <c r="AL177" s="276">
        <f t="shared" si="159"/>
        <v>1808199000</v>
      </c>
      <c r="AM177" s="275">
        <f t="shared" si="159"/>
        <v>1919724000</v>
      </c>
      <c r="AN177" s="275">
        <f t="shared" si="158"/>
        <v>2038129000</v>
      </c>
      <c r="AO177" s="275">
        <f t="shared" si="211"/>
        <v>2038128325.4315333</v>
      </c>
      <c r="AP177" s="52">
        <f t="shared" si="212"/>
        <v>1916691000</v>
      </c>
      <c r="AQ177" s="43">
        <f t="shared" si="212"/>
        <v>2034908000</v>
      </c>
      <c r="AR177" s="63">
        <f t="shared" si="198"/>
        <v>1725021900</v>
      </c>
      <c r="AS177" s="63">
        <f t="shared" si="199"/>
        <v>28750365</v>
      </c>
      <c r="AT177" s="351">
        <f t="shared" si="200"/>
        <v>35994825</v>
      </c>
      <c r="AU177" s="141">
        <f t="shared" si="201"/>
        <v>20349080</v>
      </c>
      <c r="AV177" s="5">
        <f t="shared" si="202"/>
        <v>28750365</v>
      </c>
      <c r="AW177" s="5">
        <f t="shared" si="203"/>
        <v>45204975</v>
      </c>
      <c r="AX177" s="280">
        <f t="shared" si="213"/>
        <v>2160416228.157897</v>
      </c>
      <c r="AY177" s="127">
        <f t="shared" si="214"/>
        <v>2160416228.157897</v>
      </c>
      <c r="AZ177" s="2"/>
      <c r="BA177" s="2"/>
      <c r="BV177" s="56">
        <f t="shared" si="204"/>
        <v>-1255655.3877779953</v>
      </c>
      <c r="BX177" s="126">
        <v>48</v>
      </c>
      <c r="BY177" s="131" t="s">
        <v>179</v>
      </c>
      <c r="BZ177" s="122" t="str">
        <f>F292</f>
        <v>2BR-2</v>
      </c>
      <c r="CA177" s="123" t="str">
        <f>D292</f>
        <v>02</v>
      </c>
      <c r="CB177" s="124">
        <f>G292</f>
        <v>113</v>
      </c>
      <c r="CC177" s="124">
        <f>H292</f>
        <v>101</v>
      </c>
      <c r="CD177" s="125">
        <f>O292</f>
        <v>26784105.889349997</v>
      </c>
      <c r="CE177" s="125">
        <f>AH292</f>
        <v>2486641000</v>
      </c>
      <c r="CF177" s="125">
        <f>AI292</f>
        <v>2802842000</v>
      </c>
      <c r="CG177" s="125">
        <f>AJ292</f>
        <v>2975715000</v>
      </c>
      <c r="CH177" s="125">
        <f>AK292</f>
        <v>3159250000</v>
      </c>
      <c r="CI177" s="125">
        <f>AN292</f>
        <v>3354106000</v>
      </c>
      <c r="CJ177" s="2">
        <v>1</v>
      </c>
      <c r="CV177" s="63">
        <f t="shared" si="205"/>
        <v>1831417200</v>
      </c>
      <c r="CW177" s="44">
        <f t="shared" si="206"/>
        <v>20349080</v>
      </c>
      <c r="CZ177" s="56">
        <f t="shared" si="207"/>
        <v>1627379100</v>
      </c>
      <c r="DA177" s="44">
        <f t="shared" si="208"/>
        <v>27122985</v>
      </c>
      <c r="DB177" s="49">
        <f t="shared" si="209"/>
        <v>45204975</v>
      </c>
    </row>
    <row r="178" spans="1:106">
      <c r="A178" s="3">
        <f t="shared" si="210"/>
        <v>139</v>
      </c>
      <c r="B178" s="263">
        <v>7</v>
      </c>
      <c r="C178" s="264" t="s">
        <v>169</v>
      </c>
      <c r="D178" s="299">
        <v>18</v>
      </c>
      <c r="E178" s="266"/>
      <c r="F178" s="41" t="s">
        <v>54</v>
      </c>
      <c r="G178" s="267">
        <f t="shared" si="178"/>
        <v>97</v>
      </c>
      <c r="H178" s="267">
        <f t="shared" si="179"/>
        <v>85</v>
      </c>
      <c r="I178" s="268">
        <f t="shared" si="180"/>
        <v>27506142.120000001</v>
      </c>
      <c r="J178" s="268">
        <f t="shared" si="181"/>
        <v>2</v>
      </c>
      <c r="K178" s="269">
        <f t="shared" si="182"/>
        <v>0.93</v>
      </c>
      <c r="L178" s="270">
        <f t="shared" si="216"/>
        <v>1.02</v>
      </c>
      <c r="M178" s="271">
        <f t="shared" si="183"/>
        <v>21803919.988488406</v>
      </c>
      <c r="N178" s="271">
        <f t="shared" si="184"/>
        <v>24576501.574624766</v>
      </c>
      <c r="O178" s="271">
        <f t="shared" si="185"/>
        <v>26092326.415032003</v>
      </c>
      <c r="P178" s="271">
        <f t="shared" si="186"/>
        <v>27701644.014765408</v>
      </c>
      <c r="Q178" s="272">
        <f t="shared" si="187"/>
        <v>26092326.415032003</v>
      </c>
      <c r="R178" s="271">
        <f t="shared" si="187"/>
        <v>27701644.014765408</v>
      </c>
      <c r="S178" s="271">
        <f t="shared" si="188"/>
        <v>29410220.8026454</v>
      </c>
      <c r="T178" s="271"/>
      <c r="U178" s="271">
        <f t="shared" si="189"/>
        <v>1853333199.0215144</v>
      </c>
      <c r="V178" s="271">
        <f t="shared" si="190"/>
        <v>2089002633.8431051</v>
      </c>
      <c r="W178" s="271">
        <f t="shared" si="191"/>
        <v>2217847745.2777205</v>
      </c>
      <c r="X178" s="272">
        <f t="shared" si="192"/>
        <v>2354639741.2550597</v>
      </c>
      <c r="Y178" s="272">
        <f t="shared" si="193"/>
        <v>2217847745.2777205</v>
      </c>
      <c r="Z178" s="271">
        <f t="shared" si="194"/>
        <v>2354639741.2550597</v>
      </c>
      <c r="AA178" s="271">
        <f t="shared" si="195"/>
        <v>2499868768.2248592</v>
      </c>
      <c r="AB178" s="271"/>
      <c r="AC178" s="33" t="str">
        <f t="shared" si="196"/>
        <v>BERTAHAP</v>
      </c>
      <c r="AD178" s="273">
        <f t="shared" si="197"/>
        <v>0</v>
      </c>
      <c r="AE178" s="274">
        <v>2</v>
      </c>
      <c r="AF178" s="275"/>
      <c r="AG178" s="271" t="e">
        <f>IF(AF178&gt;#REF!,"LB","KR")</f>
        <v>#REF!</v>
      </c>
      <c r="AH178" s="275">
        <f t="shared" si="159"/>
        <v>2038667000</v>
      </c>
      <c r="AI178" s="275">
        <f t="shared" si="159"/>
        <v>2297903000</v>
      </c>
      <c r="AJ178" s="275">
        <f t="shared" si="159"/>
        <v>2439633000</v>
      </c>
      <c r="AK178" s="276">
        <f t="shared" si="159"/>
        <v>2590104000</v>
      </c>
      <c r="AL178" s="276">
        <f t="shared" si="159"/>
        <v>2439633000</v>
      </c>
      <c r="AM178" s="275">
        <f t="shared" si="159"/>
        <v>2590104000</v>
      </c>
      <c r="AN178" s="275">
        <f t="shared" si="158"/>
        <v>2749856000</v>
      </c>
      <c r="AO178" s="275">
        <f t="shared" si="211"/>
        <v>2749855879.3938694</v>
      </c>
      <c r="AP178" s="52">
        <f t="shared" si="212"/>
        <v>2586011000</v>
      </c>
      <c r="AQ178" s="43">
        <f t="shared" si="212"/>
        <v>2745511000</v>
      </c>
      <c r="AR178" s="63">
        <f t="shared" si="198"/>
        <v>2327409900</v>
      </c>
      <c r="AS178" s="63">
        <f t="shared" si="199"/>
        <v>38790165</v>
      </c>
      <c r="AT178" s="351">
        <f t="shared" si="200"/>
        <v>48564450</v>
      </c>
      <c r="AU178" s="141">
        <f t="shared" si="201"/>
        <v>27455110</v>
      </c>
      <c r="AV178" s="5">
        <f t="shared" si="202"/>
        <v>38790165</v>
      </c>
      <c r="AW178" s="5">
        <f t="shared" si="203"/>
        <v>60990825</v>
      </c>
      <c r="AX178" s="280">
        <f t="shared" si="213"/>
        <v>2914847511.0353961</v>
      </c>
      <c r="AY178" s="127">
        <f t="shared" si="214"/>
        <v>2914847511.0353961</v>
      </c>
      <c r="AZ178" s="2"/>
      <c r="BA178" s="2"/>
      <c r="BV178" s="56">
        <f t="shared" si="204"/>
        <v>-1255655.3877779953</v>
      </c>
      <c r="BX178" s="126">
        <v>49</v>
      </c>
      <c r="BY178" s="131" t="s">
        <v>179</v>
      </c>
      <c r="BZ178" s="122" t="str">
        <f>F297</f>
        <v>1BR-20</v>
      </c>
      <c r="CA178" s="123">
        <f>D297</f>
        <v>20</v>
      </c>
      <c r="CB178" s="124">
        <f>G297</f>
        <v>60</v>
      </c>
      <c r="CC178" s="124">
        <f>H297</f>
        <v>51</v>
      </c>
      <c r="CD178" s="125">
        <f>O297</f>
        <v>26220229.975889999</v>
      </c>
      <c r="CE178" s="125">
        <f t="shared" ref="CE178:CH179" si="219">AH297</f>
        <v>1229196000</v>
      </c>
      <c r="CF178" s="125">
        <f t="shared" si="219"/>
        <v>1385501000</v>
      </c>
      <c r="CG178" s="125">
        <f t="shared" si="219"/>
        <v>1470955000</v>
      </c>
      <c r="CH178" s="125">
        <f t="shared" si="219"/>
        <v>1561681000</v>
      </c>
      <c r="CI178" s="125">
        <f>AN297</f>
        <v>1658002000</v>
      </c>
      <c r="CJ178" s="2">
        <v>1</v>
      </c>
      <c r="CV178" s="63">
        <f t="shared" si="205"/>
        <v>2470959900</v>
      </c>
      <c r="CW178" s="44">
        <f t="shared" si="206"/>
        <v>27455110</v>
      </c>
      <c r="CZ178" s="56">
        <f t="shared" si="207"/>
        <v>2195669700</v>
      </c>
      <c r="DA178" s="44">
        <f t="shared" si="208"/>
        <v>36594495</v>
      </c>
      <c r="DB178" s="49">
        <f t="shared" si="209"/>
        <v>60990825</v>
      </c>
    </row>
    <row r="179" spans="1:106">
      <c r="A179" s="3">
        <f t="shared" si="210"/>
        <v>140</v>
      </c>
      <c r="B179" s="263">
        <v>8</v>
      </c>
      <c r="C179" s="264" t="s">
        <v>169</v>
      </c>
      <c r="D179" s="299">
        <v>20</v>
      </c>
      <c r="E179" s="266"/>
      <c r="F179" s="41" t="s">
        <v>70</v>
      </c>
      <c r="G179" s="267">
        <f t="shared" si="178"/>
        <v>60</v>
      </c>
      <c r="H179" s="267">
        <f t="shared" si="179"/>
        <v>51</v>
      </c>
      <c r="I179" s="268">
        <f t="shared" si="180"/>
        <v>27506142.120000001</v>
      </c>
      <c r="J179" s="268">
        <f t="shared" si="181"/>
        <v>2</v>
      </c>
      <c r="K179" s="269">
        <f t="shared" si="182"/>
        <v>0.93</v>
      </c>
      <c r="L179" s="270">
        <f t="shared" si="216"/>
        <v>1.02</v>
      </c>
      <c r="M179" s="271">
        <f t="shared" si="183"/>
        <v>21803919.988488406</v>
      </c>
      <c r="N179" s="271">
        <f t="shared" si="184"/>
        <v>24576501.574624766</v>
      </c>
      <c r="O179" s="271">
        <f t="shared" si="185"/>
        <v>26092326.415032003</v>
      </c>
      <c r="P179" s="271">
        <f t="shared" si="186"/>
        <v>27701644.014765408</v>
      </c>
      <c r="Q179" s="272">
        <f t="shared" si="187"/>
        <v>26092326.415032003</v>
      </c>
      <c r="R179" s="271">
        <f t="shared" si="187"/>
        <v>27701644.014765408</v>
      </c>
      <c r="S179" s="271">
        <f t="shared" si="188"/>
        <v>29410220.8026454</v>
      </c>
      <c r="T179" s="271"/>
      <c r="U179" s="271">
        <f t="shared" si="189"/>
        <v>1111999919.4129088</v>
      </c>
      <c r="V179" s="271">
        <f t="shared" si="190"/>
        <v>1253401580.3058631</v>
      </c>
      <c r="W179" s="271">
        <f t="shared" si="191"/>
        <v>1330708647.1666322</v>
      </c>
      <c r="X179" s="272">
        <f t="shared" si="192"/>
        <v>1412783844.7530358</v>
      </c>
      <c r="Y179" s="272">
        <f t="shared" si="193"/>
        <v>1330708647.1666322</v>
      </c>
      <c r="Z179" s="271">
        <f t="shared" si="194"/>
        <v>1412783844.7530358</v>
      </c>
      <c r="AA179" s="271">
        <f t="shared" si="195"/>
        <v>1499921260.9349153</v>
      </c>
      <c r="AB179" s="271"/>
      <c r="AC179" s="33" t="str">
        <f t="shared" si="196"/>
        <v>BERTAHAP</v>
      </c>
      <c r="AD179" s="273">
        <f t="shared" si="197"/>
        <v>0</v>
      </c>
      <c r="AE179" s="274">
        <v>2</v>
      </c>
      <c r="AF179" s="275"/>
      <c r="AG179" s="271" t="e">
        <f>IF(AF179&gt;#REF!,"LB","KR")</f>
        <v>#REF!</v>
      </c>
      <c r="AH179" s="275">
        <f t="shared" si="159"/>
        <v>1223200000</v>
      </c>
      <c r="AI179" s="275">
        <f t="shared" si="159"/>
        <v>1378742000</v>
      </c>
      <c r="AJ179" s="275">
        <f t="shared" si="159"/>
        <v>1463780000</v>
      </c>
      <c r="AK179" s="276">
        <f t="shared" si="159"/>
        <v>1554063000</v>
      </c>
      <c r="AL179" s="276">
        <f t="shared" si="159"/>
        <v>1463780000</v>
      </c>
      <c r="AM179" s="275">
        <f t="shared" si="159"/>
        <v>1554063000</v>
      </c>
      <c r="AN179" s="275">
        <f t="shared" si="158"/>
        <v>1649914000</v>
      </c>
      <c r="AO179" s="275">
        <f t="shared" si="211"/>
        <v>1649914164.642993</v>
      </c>
      <c r="AP179" s="52">
        <f t="shared" si="212"/>
        <v>1551607000</v>
      </c>
      <c r="AQ179" s="43">
        <f t="shared" si="212"/>
        <v>1647307000</v>
      </c>
      <c r="AR179" s="63">
        <f t="shared" si="198"/>
        <v>1396446300</v>
      </c>
      <c r="AS179" s="63">
        <f t="shared" si="199"/>
        <v>23274105</v>
      </c>
      <c r="AT179" s="351">
        <f t="shared" si="200"/>
        <v>29138681.25</v>
      </c>
      <c r="AU179" s="141">
        <f t="shared" si="201"/>
        <v>16473070</v>
      </c>
      <c r="AV179" s="5">
        <f t="shared" si="202"/>
        <v>23274105</v>
      </c>
      <c r="AW179" s="5">
        <f t="shared" si="203"/>
        <v>36594500</v>
      </c>
      <c r="AX179" s="280">
        <f t="shared" si="213"/>
        <v>1748908931.292275</v>
      </c>
      <c r="AY179" s="127">
        <f t="shared" si="214"/>
        <v>1748908931.292275</v>
      </c>
      <c r="AZ179" s="2"/>
      <c r="BA179" s="2"/>
      <c r="BV179" s="56">
        <f t="shared" si="204"/>
        <v>-1255655.3877779953</v>
      </c>
      <c r="BX179" s="126">
        <v>50</v>
      </c>
      <c r="BY179" s="131" t="s">
        <v>179</v>
      </c>
      <c r="BZ179" s="122" t="str">
        <f>F298</f>
        <v>2BR-22</v>
      </c>
      <c r="CA179" s="123">
        <f>D298</f>
        <v>22</v>
      </c>
      <c r="CB179" s="124">
        <f>G298</f>
        <v>81</v>
      </c>
      <c r="CC179" s="124">
        <f>H298</f>
        <v>70</v>
      </c>
      <c r="CD179" s="125">
        <f>O298</f>
        <v>27347981.802809998</v>
      </c>
      <c r="CE179" s="125">
        <f t="shared" si="219"/>
        <v>1759697000</v>
      </c>
      <c r="CF179" s="125">
        <f t="shared" si="219"/>
        <v>1983460000</v>
      </c>
      <c r="CG179" s="125">
        <f t="shared" si="219"/>
        <v>2105795000</v>
      </c>
      <c r="CH179" s="125">
        <f t="shared" si="219"/>
        <v>2235676000</v>
      </c>
      <c r="CI179" s="125">
        <f>AN298</f>
        <v>2373567000</v>
      </c>
      <c r="CJ179" s="2">
        <v>1</v>
      </c>
      <c r="CV179" s="63">
        <f t="shared" si="205"/>
        <v>1482576300</v>
      </c>
      <c r="CW179" s="44">
        <f t="shared" si="206"/>
        <v>16473070</v>
      </c>
      <c r="CZ179" s="56">
        <f t="shared" si="207"/>
        <v>1317402000</v>
      </c>
      <c r="DA179" s="44">
        <f t="shared" si="208"/>
        <v>21956700</v>
      </c>
      <c r="DB179" s="49">
        <f t="shared" si="209"/>
        <v>36594500</v>
      </c>
    </row>
    <row r="180" spans="1:106">
      <c r="A180" s="3">
        <f t="shared" si="210"/>
        <v>141</v>
      </c>
      <c r="B180" s="263">
        <v>9</v>
      </c>
      <c r="C180" s="264" t="s">
        <v>169</v>
      </c>
      <c r="D180" s="299">
        <v>22</v>
      </c>
      <c r="E180" s="266"/>
      <c r="F180" s="41" t="s">
        <v>89</v>
      </c>
      <c r="G180" s="267">
        <f t="shared" si="178"/>
        <v>81</v>
      </c>
      <c r="H180" s="267">
        <f t="shared" si="179"/>
        <v>70</v>
      </c>
      <c r="I180" s="268">
        <f t="shared" si="180"/>
        <v>27506142.120000001</v>
      </c>
      <c r="J180" s="268">
        <f t="shared" si="181"/>
        <v>4</v>
      </c>
      <c r="K180" s="269">
        <f t="shared" si="182"/>
        <v>0.97</v>
      </c>
      <c r="L180" s="270">
        <f t="shared" si="216"/>
        <v>1.02</v>
      </c>
      <c r="M180" s="271">
        <f t="shared" si="183"/>
        <v>22741722.99874597</v>
      </c>
      <c r="N180" s="271">
        <f t="shared" si="184"/>
        <v>25633555.40579142</v>
      </c>
      <c r="O180" s="271">
        <f t="shared" si="185"/>
        <v>27214577.013528001</v>
      </c>
      <c r="P180" s="271">
        <f t="shared" si="186"/>
        <v>28893112.574540261</v>
      </c>
      <c r="Q180" s="272">
        <f t="shared" si="187"/>
        <v>27214577.013528001</v>
      </c>
      <c r="R180" s="271">
        <f t="shared" si="187"/>
        <v>28893112.574540261</v>
      </c>
      <c r="S180" s="271">
        <f t="shared" si="188"/>
        <v>30675176.536092512</v>
      </c>
      <c r="T180" s="271"/>
      <c r="U180" s="271">
        <f t="shared" si="189"/>
        <v>1591920609.9122179</v>
      </c>
      <c r="V180" s="271">
        <f t="shared" si="190"/>
        <v>1794348878.4053993</v>
      </c>
      <c r="W180" s="271">
        <f t="shared" si="191"/>
        <v>1905020390.94696</v>
      </c>
      <c r="X180" s="272">
        <f t="shared" si="192"/>
        <v>2022517880.2178183</v>
      </c>
      <c r="Y180" s="272">
        <f t="shared" si="193"/>
        <v>1905020390.94696</v>
      </c>
      <c r="Z180" s="271">
        <f t="shared" si="194"/>
        <v>2022517880.2178183</v>
      </c>
      <c r="AA180" s="271">
        <f t="shared" si="195"/>
        <v>2147262357.5264759</v>
      </c>
      <c r="AB180" s="271"/>
      <c r="AC180" s="33" t="str">
        <f t="shared" si="196"/>
        <v>BERTAHAP</v>
      </c>
      <c r="AD180" s="273">
        <f t="shared" si="197"/>
        <v>0</v>
      </c>
      <c r="AE180" s="274">
        <v>2</v>
      </c>
      <c r="AF180" s="275"/>
      <c r="AG180" s="271" t="e">
        <f>IF(AF180&gt;#REF!,"LB","KR")</f>
        <v>#REF!</v>
      </c>
      <c r="AH180" s="275">
        <f t="shared" si="159"/>
        <v>1751113000</v>
      </c>
      <c r="AI180" s="275">
        <f t="shared" si="159"/>
        <v>1973784000</v>
      </c>
      <c r="AJ180" s="275">
        <f t="shared" si="159"/>
        <v>2095523000</v>
      </c>
      <c r="AK180" s="276">
        <f t="shared" si="159"/>
        <v>2224770000</v>
      </c>
      <c r="AL180" s="276">
        <f t="shared" si="159"/>
        <v>2095523000</v>
      </c>
      <c r="AM180" s="275">
        <f t="shared" si="159"/>
        <v>2224770000</v>
      </c>
      <c r="AN180" s="275">
        <f t="shared" si="158"/>
        <v>2361989000</v>
      </c>
      <c r="AO180" s="275">
        <f t="shared" si="211"/>
        <v>2361988887.2412453</v>
      </c>
      <c r="AP180" s="52">
        <f t="shared" si="212"/>
        <v>2221255000</v>
      </c>
      <c r="AQ180" s="43">
        <f t="shared" si="212"/>
        <v>2358257000</v>
      </c>
      <c r="AR180" s="63">
        <f t="shared" si="198"/>
        <v>1999129500</v>
      </c>
      <c r="AS180" s="63">
        <f t="shared" si="199"/>
        <v>33318825</v>
      </c>
      <c r="AT180" s="351">
        <f t="shared" si="200"/>
        <v>41714437.5</v>
      </c>
      <c r="AU180" s="141">
        <f t="shared" si="201"/>
        <v>23582570</v>
      </c>
      <c r="AV180" s="5">
        <f t="shared" si="202"/>
        <v>33318825</v>
      </c>
      <c r="AW180" s="5">
        <f t="shared" si="203"/>
        <v>52388075</v>
      </c>
      <c r="AX180" s="280">
        <f t="shared" si="213"/>
        <v>2503708616.2946715</v>
      </c>
      <c r="AY180" s="127">
        <f t="shared" si="214"/>
        <v>2503708616.2946715</v>
      </c>
      <c r="AZ180" s="2"/>
      <c r="BA180" s="2"/>
      <c r="BV180" s="56">
        <f t="shared" si="204"/>
        <v>-133404.78928199783</v>
      </c>
      <c r="BX180" s="126"/>
      <c r="BY180" s="131"/>
      <c r="BZ180" s="122"/>
      <c r="CA180" s="123"/>
      <c r="CB180" s="124"/>
      <c r="CC180" s="124"/>
      <c r="CD180" s="125"/>
      <c r="CE180" s="125"/>
      <c r="CF180" s="125"/>
      <c r="CG180" s="125"/>
      <c r="CH180" s="125"/>
      <c r="CI180" s="125"/>
      <c r="CJ180" s="2">
        <f>SUM(CJ40:CJ179)</f>
        <v>259</v>
      </c>
      <c r="CV180" s="63">
        <f t="shared" si="205"/>
        <v>2122431300</v>
      </c>
      <c r="CW180" s="44">
        <f t="shared" si="206"/>
        <v>23582570</v>
      </c>
      <c r="CZ180" s="56">
        <f t="shared" si="207"/>
        <v>1885970700</v>
      </c>
      <c r="DA180" s="44">
        <f t="shared" si="208"/>
        <v>31432845</v>
      </c>
      <c r="DB180" s="49">
        <f t="shared" si="209"/>
        <v>52388075</v>
      </c>
    </row>
    <row r="181" spans="1:106">
      <c r="A181" s="3">
        <f t="shared" si="210"/>
        <v>142</v>
      </c>
      <c r="B181" s="263">
        <v>1</v>
      </c>
      <c r="C181" s="264" t="s">
        <v>173</v>
      </c>
      <c r="D181" s="265" t="s">
        <v>35</v>
      </c>
      <c r="E181" s="266"/>
      <c r="F181" s="41" t="s">
        <v>42</v>
      </c>
      <c r="G181" s="267">
        <f t="shared" si="178"/>
        <v>78</v>
      </c>
      <c r="H181" s="267">
        <f t="shared" si="179"/>
        <v>66</v>
      </c>
      <c r="I181" s="268">
        <f t="shared" si="180"/>
        <v>27506142.120000001</v>
      </c>
      <c r="J181" s="268">
        <f t="shared" si="181"/>
        <v>2</v>
      </c>
      <c r="K181" s="269">
        <f t="shared" si="182"/>
        <v>0.93</v>
      </c>
      <c r="L181" s="319">
        <f t="shared" ref="L181:L188" si="220">SUMIF($AN$4:$AN$22,D181,$BM$4:$BM$22)</f>
        <v>1.03</v>
      </c>
      <c r="M181" s="271">
        <f t="shared" si="183"/>
        <v>22017683.909944173</v>
      </c>
      <c r="N181" s="271">
        <f t="shared" si="184"/>
        <v>24817447.668493636</v>
      </c>
      <c r="O181" s="271">
        <f t="shared" si="185"/>
        <v>26348133.536748003</v>
      </c>
      <c r="P181" s="271">
        <f t="shared" si="186"/>
        <v>27973228.760008208</v>
      </c>
      <c r="Q181" s="272">
        <f t="shared" si="187"/>
        <v>26348133.536748003</v>
      </c>
      <c r="R181" s="271">
        <f t="shared" si="187"/>
        <v>27973228.760008208</v>
      </c>
      <c r="S181" s="271">
        <f t="shared" si="188"/>
        <v>29698556.300710551</v>
      </c>
      <c r="T181" s="271"/>
      <c r="U181" s="271">
        <f t="shared" si="189"/>
        <v>1453167138.0563154</v>
      </c>
      <c r="V181" s="271">
        <f t="shared" si="190"/>
        <v>1637951546.12058</v>
      </c>
      <c r="W181" s="271">
        <f t="shared" si="191"/>
        <v>1738976813.4253683</v>
      </c>
      <c r="X181" s="272">
        <f t="shared" si="192"/>
        <v>1846233098.1605418</v>
      </c>
      <c r="Y181" s="272">
        <f t="shared" si="193"/>
        <v>1738976813.4253683</v>
      </c>
      <c r="Z181" s="271">
        <f t="shared" si="194"/>
        <v>1846233098.1605418</v>
      </c>
      <c r="AA181" s="271">
        <f t="shared" si="195"/>
        <v>1960104715.8468964</v>
      </c>
      <c r="AB181" s="271"/>
      <c r="AC181" s="33" t="str">
        <f t="shared" si="196"/>
        <v>BERTAHAP</v>
      </c>
      <c r="AD181" s="273">
        <f t="shared" si="197"/>
        <v>0</v>
      </c>
      <c r="AE181" s="274">
        <v>2</v>
      </c>
      <c r="AF181" s="275"/>
      <c r="AG181" s="271" t="e">
        <f>IF(AF181&gt;#REF!,"LB","KR")</f>
        <v>#REF!</v>
      </c>
      <c r="AH181" s="275">
        <f t="shared" si="159"/>
        <v>1598484000</v>
      </c>
      <c r="AI181" s="275">
        <f t="shared" si="159"/>
        <v>1801747000</v>
      </c>
      <c r="AJ181" s="275">
        <f t="shared" si="159"/>
        <v>1912875000</v>
      </c>
      <c r="AK181" s="276">
        <f t="shared" si="159"/>
        <v>2030857000</v>
      </c>
      <c r="AL181" s="276">
        <f t="shared" si="159"/>
        <v>1912875000</v>
      </c>
      <c r="AM181" s="275">
        <f t="shared" si="159"/>
        <v>2030857000</v>
      </c>
      <c r="AN181" s="275">
        <f t="shared" si="158"/>
        <v>2156116000</v>
      </c>
      <c r="AO181" s="275">
        <f t="shared" si="211"/>
        <v>2156115762.7872066</v>
      </c>
      <c r="AP181" s="52">
        <f t="shared" si="212"/>
        <v>2027648000</v>
      </c>
      <c r="AQ181" s="43">
        <f t="shared" si="212"/>
        <v>2152709000</v>
      </c>
      <c r="AR181" s="63">
        <f t="shared" si="198"/>
        <v>1824883200</v>
      </c>
      <c r="AS181" s="63">
        <f t="shared" si="199"/>
        <v>30414720</v>
      </c>
      <c r="AT181" s="351">
        <f t="shared" si="200"/>
        <v>38078568.75</v>
      </c>
      <c r="AU181" s="141">
        <f t="shared" si="201"/>
        <v>21527090</v>
      </c>
      <c r="AV181" s="5">
        <f t="shared" si="202"/>
        <v>30414720</v>
      </c>
      <c r="AW181" s="5">
        <f t="shared" si="203"/>
        <v>47821875</v>
      </c>
      <c r="AX181" s="280">
        <f t="shared" si="213"/>
        <v>2285482910.3338127</v>
      </c>
      <c r="AY181" s="127">
        <f t="shared" si="214"/>
        <v>2285482910.3338127</v>
      </c>
      <c r="AZ181" s="2"/>
      <c r="BA181" s="2"/>
      <c r="BV181" s="56">
        <f t="shared" si="204"/>
        <v>-999848.26606199518</v>
      </c>
      <c r="BX181" s="126"/>
      <c r="BY181" s="122"/>
      <c r="BZ181" s="122"/>
      <c r="CA181" s="123"/>
      <c r="CB181" s="124"/>
      <c r="CC181" s="124"/>
      <c r="CD181" s="125"/>
      <c r="CE181" s="125"/>
      <c r="CF181" s="125"/>
      <c r="CG181" s="125"/>
      <c r="CH181" s="125"/>
      <c r="CI181" s="125"/>
      <c r="CV181" s="63">
        <f t="shared" si="205"/>
        <v>1937438100</v>
      </c>
      <c r="CW181" s="44">
        <f t="shared" si="206"/>
        <v>21527090</v>
      </c>
      <c r="CZ181" s="56">
        <f t="shared" si="207"/>
        <v>1721587500</v>
      </c>
      <c r="DA181" s="44">
        <f t="shared" si="208"/>
        <v>28693125</v>
      </c>
      <c r="DB181" s="49">
        <f t="shared" si="209"/>
        <v>47821875</v>
      </c>
    </row>
    <row r="182" spans="1:106">
      <c r="A182" s="3">
        <f t="shared" si="210"/>
        <v>143</v>
      </c>
      <c r="B182" s="263">
        <v>2</v>
      </c>
      <c r="C182" s="264" t="s">
        <v>173</v>
      </c>
      <c r="D182" s="265" t="s">
        <v>41</v>
      </c>
      <c r="E182" s="266"/>
      <c r="F182" s="41" t="s">
        <v>45</v>
      </c>
      <c r="G182" s="267">
        <f t="shared" si="178"/>
        <v>60</v>
      </c>
      <c r="H182" s="267">
        <f t="shared" si="179"/>
        <v>52</v>
      </c>
      <c r="I182" s="268">
        <f t="shared" si="180"/>
        <v>27506142.120000001</v>
      </c>
      <c r="J182" s="268">
        <f t="shared" si="181"/>
        <v>2</v>
      </c>
      <c r="K182" s="269">
        <f t="shared" si="182"/>
        <v>0.93</v>
      </c>
      <c r="L182" s="319">
        <f t="shared" si="220"/>
        <v>1.03</v>
      </c>
      <c r="M182" s="271">
        <f t="shared" si="183"/>
        <v>22017683.909944173</v>
      </c>
      <c r="N182" s="271">
        <f t="shared" si="184"/>
        <v>24817447.668493636</v>
      </c>
      <c r="O182" s="271">
        <f t="shared" si="185"/>
        <v>26348133.536748003</v>
      </c>
      <c r="P182" s="271">
        <f t="shared" si="186"/>
        <v>27973228.760008208</v>
      </c>
      <c r="Q182" s="272">
        <f t="shared" si="187"/>
        <v>26348133.536748003</v>
      </c>
      <c r="R182" s="271">
        <f t="shared" si="187"/>
        <v>27973228.760008208</v>
      </c>
      <c r="S182" s="271">
        <f t="shared" si="188"/>
        <v>29698556.300710551</v>
      </c>
      <c r="T182" s="271"/>
      <c r="U182" s="271">
        <f t="shared" si="189"/>
        <v>1144919563.3170969</v>
      </c>
      <c r="V182" s="271">
        <f t="shared" si="190"/>
        <v>1290507278.7616692</v>
      </c>
      <c r="W182" s="271">
        <f t="shared" si="191"/>
        <v>1370102943.9108961</v>
      </c>
      <c r="X182" s="272">
        <f t="shared" si="192"/>
        <v>1454607895.5204268</v>
      </c>
      <c r="Y182" s="272">
        <f t="shared" si="193"/>
        <v>1370102943.9108961</v>
      </c>
      <c r="Z182" s="271">
        <f t="shared" si="194"/>
        <v>1454607895.5204268</v>
      </c>
      <c r="AA182" s="271">
        <f t="shared" si="195"/>
        <v>1544324927.6369486</v>
      </c>
      <c r="AB182" s="271"/>
      <c r="AC182" s="33" t="str">
        <f t="shared" si="196"/>
        <v>BERTAHAP</v>
      </c>
      <c r="AD182" s="273">
        <f t="shared" si="197"/>
        <v>0</v>
      </c>
      <c r="AE182" s="274">
        <v>2</v>
      </c>
      <c r="AF182" s="275"/>
      <c r="AG182" s="271" t="e">
        <f>IF(AF182&gt;#REF!,"LB","KR")</f>
        <v>#REF!</v>
      </c>
      <c r="AH182" s="275">
        <f t="shared" si="159"/>
        <v>1259412000</v>
      </c>
      <c r="AI182" s="275">
        <f t="shared" si="159"/>
        <v>1419559000</v>
      </c>
      <c r="AJ182" s="275">
        <f t="shared" si="159"/>
        <v>1507114000</v>
      </c>
      <c r="AK182" s="276">
        <f t="shared" si="159"/>
        <v>1600069000</v>
      </c>
      <c r="AL182" s="276">
        <f t="shared" si="159"/>
        <v>1507114000</v>
      </c>
      <c r="AM182" s="275">
        <f t="shared" si="159"/>
        <v>1600069000</v>
      </c>
      <c r="AN182" s="275">
        <f t="shared" si="158"/>
        <v>1698758000</v>
      </c>
      <c r="AO182" s="275">
        <f t="shared" si="211"/>
        <v>1698757712.850862</v>
      </c>
      <c r="AP182" s="52">
        <f t="shared" si="212"/>
        <v>1597541000</v>
      </c>
      <c r="AQ182" s="43">
        <f t="shared" si="212"/>
        <v>1696074000</v>
      </c>
      <c r="AR182" s="63">
        <f t="shared" si="198"/>
        <v>1437786900</v>
      </c>
      <c r="AS182" s="63">
        <f t="shared" si="199"/>
        <v>23963115</v>
      </c>
      <c r="AT182" s="351">
        <f t="shared" si="200"/>
        <v>30001293.75</v>
      </c>
      <c r="AU182" s="141">
        <f t="shared" si="201"/>
        <v>16960740</v>
      </c>
      <c r="AV182" s="5">
        <f t="shared" si="202"/>
        <v>23963115</v>
      </c>
      <c r="AW182" s="5">
        <f t="shared" si="203"/>
        <v>37677850</v>
      </c>
      <c r="AX182" s="280">
        <f t="shared" si="213"/>
        <v>1800683762.487875</v>
      </c>
      <c r="AY182" s="127">
        <f t="shared" si="214"/>
        <v>1800683762.487875</v>
      </c>
      <c r="AZ182" s="47"/>
      <c r="BA182" s="2"/>
      <c r="BV182" s="56">
        <f t="shared" si="204"/>
        <v>-999848.26606199518</v>
      </c>
      <c r="BX182" s="126"/>
      <c r="BY182" s="122"/>
      <c r="BZ182" s="122"/>
      <c r="CA182" s="123"/>
      <c r="CB182" s="124"/>
      <c r="CC182" s="124"/>
      <c r="CD182" s="125"/>
      <c r="CE182" s="125"/>
      <c r="CF182" s="125"/>
      <c r="CG182" s="125"/>
      <c r="CH182" s="125"/>
      <c r="CI182" s="125"/>
      <c r="CV182" s="63">
        <f t="shared" si="205"/>
        <v>1526466600</v>
      </c>
      <c r="CW182" s="44">
        <f t="shared" si="206"/>
        <v>16960740</v>
      </c>
      <c r="CZ182" s="56">
        <f t="shared" si="207"/>
        <v>1356402600</v>
      </c>
      <c r="DA182" s="44">
        <f t="shared" si="208"/>
        <v>22606710</v>
      </c>
      <c r="DB182" s="49">
        <f t="shared" si="209"/>
        <v>37677850</v>
      </c>
    </row>
    <row r="183" spans="1:106">
      <c r="A183" s="3">
        <f t="shared" si="210"/>
        <v>144</v>
      </c>
      <c r="B183" s="263">
        <v>3</v>
      </c>
      <c r="C183" s="264" t="s">
        <v>173</v>
      </c>
      <c r="D183" s="265">
        <v>10</v>
      </c>
      <c r="E183" s="266"/>
      <c r="F183" s="41" t="s">
        <v>48</v>
      </c>
      <c r="G183" s="267">
        <f t="shared" si="178"/>
        <v>74</v>
      </c>
      <c r="H183" s="267">
        <f t="shared" si="179"/>
        <v>63</v>
      </c>
      <c r="I183" s="268">
        <f t="shared" si="180"/>
        <v>27506142.120000001</v>
      </c>
      <c r="J183" s="268">
        <f t="shared" si="181"/>
        <v>2</v>
      </c>
      <c r="K183" s="269">
        <f t="shared" si="182"/>
        <v>0.93</v>
      </c>
      <c r="L183" s="319">
        <f t="shared" si="220"/>
        <v>1.03</v>
      </c>
      <c r="M183" s="271">
        <f t="shared" si="183"/>
        <v>22017683.909944173</v>
      </c>
      <c r="N183" s="271">
        <f t="shared" si="184"/>
        <v>24817447.668493636</v>
      </c>
      <c r="O183" s="271">
        <f t="shared" si="185"/>
        <v>26348133.536748003</v>
      </c>
      <c r="P183" s="271">
        <f t="shared" si="186"/>
        <v>27973228.760008208</v>
      </c>
      <c r="Q183" s="272">
        <f t="shared" si="187"/>
        <v>26348133.536748003</v>
      </c>
      <c r="R183" s="271">
        <f t="shared" si="187"/>
        <v>27973228.760008208</v>
      </c>
      <c r="S183" s="271">
        <f t="shared" si="188"/>
        <v>29698556.300710551</v>
      </c>
      <c r="T183" s="271"/>
      <c r="U183" s="271">
        <f t="shared" si="189"/>
        <v>1387114086.326483</v>
      </c>
      <c r="V183" s="271">
        <f t="shared" si="190"/>
        <v>1563499203.115099</v>
      </c>
      <c r="W183" s="271">
        <f t="shared" si="191"/>
        <v>1659932412.8151243</v>
      </c>
      <c r="X183" s="272">
        <f t="shared" si="192"/>
        <v>1762313411.8805172</v>
      </c>
      <c r="Y183" s="272">
        <f t="shared" si="193"/>
        <v>1659932412.8151243</v>
      </c>
      <c r="Z183" s="271">
        <f t="shared" si="194"/>
        <v>1762313411.8805172</v>
      </c>
      <c r="AA183" s="271">
        <f t="shared" si="195"/>
        <v>1871009046.9447649</v>
      </c>
      <c r="AB183" s="271"/>
      <c r="AC183" s="33" t="str">
        <f t="shared" si="196"/>
        <v>BERTAHAP</v>
      </c>
      <c r="AD183" s="273">
        <f t="shared" si="197"/>
        <v>0</v>
      </c>
      <c r="AE183" s="274">
        <v>2</v>
      </c>
      <c r="AF183" s="275"/>
      <c r="AG183" s="271" t="e">
        <f>IF(AF183&gt;#REF!,"LB","KR")</f>
        <v>#REF!</v>
      </c>
      <c r="AH183" s="275">
        <f t="shared" si="159"/>
        <v>1525826000</v>
      </c>
      <c r="AI183" s="275">
        <f t="shared" si="159"/>
        <v>1719850000</v>
      </c>
      <c r="AJ183" s="275">
        <f t="shared" si="159"/>
        <v>1825926000</v>
      </c>
      <c r="AK183" s="276">
        <f t="shared" ref="AK183:AN246" si="221">ROUNDUP((X183*(1+$J$5)),-3)</f>
        <v>1938545000</v>
      </c>
      <c r="AL183" s="276">
        <f t="shared" si="221"/>
        <v>1825926000</v>
      </c>
      <c r="AM183" s="275">
        <f t="shared" si="221"/>
        <v>1938545000</v>
      </c>
      <c r="AN183" s="275">
        <f t="shared" si="158"/>
        <v>2058110000</v>
      </c>
      <c r="AO183" s="275">
        <f t="shared" si="211"/>
        <v>2058110163.0357656</v>
      </c>
      <c r="AP183" s="52">
        <f t="shared" si="212"/>
        <v>1935482000</v>
      </c>
      <c r="AQ183" s="43">
        <f t="shared" si="212"/>
        <v>2054858000</v>
      </c>
      <c r="AR183" s="63">
        <f t="shared" si="198"/>
        <v>1741933800</v>
      </c>
      <c r="AS183" s="63">
        <f t="shared" si="199"/>
        <v>29032230</v>
      </c>
      <c r="AT183" s="351">
        <f t="shared" si="200"/>
        <v>36347718.75</v>
      </c>
      <c r="AU183" s="141">
        <f t="shared" si="201"/>
        <v>20548580</v>
      </c>
      <c r="AV183" s="5">
        <f t="shared" si="202"/>
        <v>29032230</v>
      </c>
      <c r="AW183" s="5">
        <f t="shared" si="203"/>
        <v>45648150</v>
      </c>
      <c r="AX183" s="280">
        <f t="shared" si="213"/>
        <v>2181596696.1455159</v>
      </c>
      <c r="AY183" s="127">
        <f t="shared" si="214"/>
        <v>2181596696.1455159</v>
      </c>
      <c r="AZ183" s="2"/>
      <c r="BA183" s="2"/>
      <c r="BV183" s="56">
        <f t="shared" si="204"/>
        <v>-999848.26606199518</v>
      </c>
      <c r="BX183" s="126"/>
      <c r="BY183" s="131"/>
      <c r="BZ183" s="122"/>
      <c r="CA183" s="123"/>
      <c r="CB183" s="124"/>
      <c r="CC183" s="124"/>
      <c r="CD183" s="125"/>
      <c r="CE183" s="125"/>
      <c r="CF183" s="125"/>
      <c r="CG183" s="125"/>
      <c r="CH183" s="125"/>
      <c r="CI183" s="125"/>
      <c r="CV183" s="63">
        <f t="shared" si="205"/>
        <v>1849372200</v>
      </c>
      <c r="CW183" s="44">
        <f t="shared" si="206"/>
        <v>20548580</v>
      </c>
      <c r="CZ183" s="56">
        <f t="shared" si="207"/>
        <v>1643333400</v>
      </c>
      <c r="DA183" s="44">
        <f t="shared" si="208"/>
        <v>27388890</v>
      </c>
      <c r="DB183" s="49">
        <f t="shared" si="209"/>
        <v>45648150</v>
      </c>
    </row>
    <row r="184" spans="1:106">
      <c r="A184" s="3">
        <f t="shared" si="210"/>
        <v>145</v>
      </c>
      <c r="B184" s="263">
        <v>4</v>
      </c>
      <c r="C184" s="264" t="s">
        <v>173</v>
      </c>
      <c r="D184" s="299">
        <v>12</v>
      </c>
      <c r="E184" s="266"/>
      <c r="F184" s="41" t="s">
        <v>50</v>
      </c>
      <c r="G184" s="267">
        <f t="shared" si="178"/>
        <v>67</v>
      </c>
      <c r="H184" s="267">
        <f t="shared" si="179"/>
        <v>57</v>
      </c>
      <c r="I184" s="268">
        <f t="shared" si="180"/>
        <v>27506142.120000001</v>
      </c>
      <c r="J184" s="268">
        <f t="shared" si="181"/>
        <v>2</v>
      </c>
      <c r="K184" s="269">
        <f t="shared" si="182"/>
        <v>0.93</v>
      </c>
      <c r="L184" s="319">
        <f t="shared" si="220"/>
        <v>1.03</v>
      </c>
      <c r="M184" s="271">
        <f t="shared" si="183"/>
        <v>22017683.909944173</v>
      </c>
      <c r="N184" s="271">
        <f t="shared" si="184"/>
        <v>24817447.668493636</v>
      </c>
      <c r="O184" s="271">
        <f t="shared" si="185"/>
        <v>26348133.536748003</v>
      </c>
      <c r="P184" s="271">
        <f t="shared" si="186"/>
        <v>27973228.760008208</v>
      </c>
      <c r="Q184" s="272">
        <f t="shared" si="187"/>
        <v>26348133.536748003</v>
      </c>
      <c r="R184" s="271">
        <f t="shared" si="187"/>
        <v>27973228.760008208</v>
      </c>
      <c r="S184" s="271">
        <f t="shared" si="188"/>
        <v>29698556.300710551</v>
      </c>
      <c r="T184" s="271"/>
      <c r="U184" s="271">
        <f t="shared" si="189"/>
        <v>1255007982.866818</v>
      </c>
      <c r="V184" s="271">
        <f t="shared" si="190"/>
        <v>1414594517.1041372</v>
      </c>
      <c r="W184" s="271">
        <f t="shared" si="191"/>
        <v>1501843611.5946362</v>
      </c>
      <c r="X184" s="272">
        <f t="shared" si="192"/>
        <v>1594474039.3204679</v>
      </c>
      <c r="Y184" s="272">
        <f t="shared" si="193"/>
        <v>1501843611.5946362</v>
      </c>
      <c r="Z184" s="271">
        <f t="shared" si="194"/>
        <v>1594474039.3204679</v>
      </c>
      <c r="AA184" s="271">
        <f t="shared" si="195"/>
        <v>1692817709.1405015</v>
      </c>
      <c r="AB184" s="271"/>
      <c r="AC184" s="33" t="str">
        <f t="shared" si="196"/>
        <v>BERTAHAP</v>
      </c>
      <c r="AD184" s="273">
        <f t="shared" si="197"/>
        <v>0</v>
      </c>
      <c r="AE184" s="274">
        <v>2</v>
      </c>
      <c r="AF184" s="275"/>
      <c r="AG184" s="271" t="e">
        <f>IF(AF184&gt;#REF!,"LB","KR")</f>
        <v>#REF!</v>
      </c>
      <c r="AH184" s="275">
        <f t="shared" ref="AH184:AN247" si="222">ROUNDUP((U184*(1+$J$5)),-3)</f>
        <v>1380509000</v>
      </c>
      <c r="AI184" s="275">
        <f t="shared" si="222"/>
        <v>1556054000</v>
      </c>
      <c r="AJ184" s="275">
        <f t="shared" si="222"/>
        <v>1652028000</v>
      </c>
      <c r="AK184" s="276">
        <f t="shared" si="221"/>
        <v>1753922000</v>
      </c>
      <c r="AL184" s="276">
        <f t="shared" si="221"/>
        <v>1652028000</v>
      </c>
      <c r="AM184" s="275">
        <f t="shared" si="221"/>
        <v>1753922000</v>
      </c>
      <c r="AN184" s="275">
        <f t="shared" si="158"/>
        <v>1862100000</v>
      </c>
      <c r="AO184" s="275">
        <f t="shared" si="211"/>
        <v>1862100025.2106688</v>
      </c>
      <c r="AP184" s="52">
        <f t="shared" si="212"/>
        <v>1751150000</v>
      </c>
      <c r="AQ184" s="43">
        <f t="shared" si="212"/>
        <v>1859158000</v>
      </c>
      <c r="AR184" s="63">
        <f t="shared" si="198"/>
        <v>1576035000</v>
      </c>
      <c r="AS184" s="63">
        <f t="shared" si="199"/>
        <v>26267250</v>
      </c>
      <c r="AT184" s="351">
        <f t="shared" si="200"/>
        <v>32886037.5</v>
      </c>
      <c r="AU184" s="141">
        <f t="shared" si="201"/>
        <v>18591580</v>
      </c>
      <c r="AV184" s="5">
        <f t="shared" si="202"/>
        <v>26267250</v>
      </c>
      <c r="AW184" s="5">
        <f t="shared" si="203"/>
        <v>41300700</v>
      </c>
      <c r="AX184" s="280">
        <f t="shared" si="213"/>
        <v>1973826391.1241093</v>
      </c>
      <c r="AY184" s="127">
        <f t="shared" si="214"/>
        <v>1973826391.1241093</v>
      </c>
      <c r="AZ184" s="2"/>
      <c r="BA184" s="2"/>
      <c r="BV184" s="56">
        <f t="shared" si="204"/>
        <v>-999848.26606199518</v>
      </c>
      <c r="BX184" s="126"/>
      <c r="BY184" s="122"/>
      <c r="BZ184" s="122"/>
      <c r="CA184" s="123"/>
      <c r="CB184" s="122"/>
      <c r="CC184" s="122"/>
      <c r="CD184" s="122"/>
      <c r="CE184" s="122"/>
      <c r="CF184" s="122"/>
      <c r="CG184" s="122"/>
      <c r="CH184" s="122"/>
      <c r="CI184" s="122"/>
      <c r="CV184" s="63">
        <f t="shared" si="205"/>
        <v>1673242200</v>
      </c>
      <c r="CW184" s="44">
        <f t="shared" si="206"/>
        <v>18591580</v>
      </c>
      <c r="CZ184" s="56">
        <f t="shared" si="207"/>
        <v>1486825200</v>
      </c>
      <c r="DA184" s="44">
        <f t="shared" si="208"/>
        <v>24780420</v>
      </c>
      <c r="DB184" s="49">
        <f t="shared" si="209"/>
        <v>41300700</v>
      </c>
    </row>
    <row r="185" spans="1:106">
      <c r="A185" s="3">
        <f t="shared" si="210"/>
        <v>146</v>
      </c>
      <c r="B185" s="263">
        <v>5</v>
      </c>
      <c r="C185" s="264" t="s">
        <v>173</v>
      </c>
      <c r="D185" s="265">
        <v>16</v>
      </c>
      <c r="E185" s="266"/>
      <c r="F185" s="41" t="s">
        <v>52</v>
      </c>
      <c r="G185" s="267">
        <f t="shared" si="178"/>
        <v>71</v>
      </c>
      <c r="H185" s="267">
        <f t="shared" si="179"/>
        <v>63</v>
      </c>
      <c r="I185" s="268">
        <f t="shared" si="180"/>
        <v>27506142.120000001</v>
      </c>
      <c r="J185" s="268">
        <f t="shared" si="181"/>
        <v>2</v>
      </c>
      <c r="K185" s="269">
        <f t="shared" si="182"/>
        <v>0.93</v>
      </c>
      <c r="L185" s="319">
        <f t="shared" si="220"/>
        <v>1.03</v>
      </c>
      <c r="M185" s="271">
        <f t="shared" si="183"/>
        <v>22017683.909944173</v>
      </c>
      <c r="N185" s="271">
        <f t="shared" si="184"/>
        <v>24817447.668493636</v>
      </c>
      <c r="O185" s="271">
        <f t="shared" si="185"/>
        <v>26348133.536748003</v>
      </c>
      <c r="P185" s="271">
        <f t="shared" si="186"/>
        <v>27973228.760008208</v>
      </c>
      <c r="Q185" s="272">
        <f t="shared" si="187"/>
        <v>26348133.536748003</v>
      </c>
      <c r="R185" s="271">
        <f t="shared" si="187"/>
        <v>27973228.760008208</v>
      </c>
      <c r="S185" s="271">
        <f t="shared" si="188"/>
        <v>29698556.300710551</v>
      </c>
      <c r="T185" s="271"/>
      <c r="U185" s="271">
        <f t="shared" si="189"/>
        <v>1387114086.326483</v>
      </c>
      <c r="V185" s="271">
        <f t="shared" si="190"/>
        <v>1563499203.115099</v>
      </c>
      <c r="W185" s="271">
        <f t="shared" si="191"/>
        <v>1659932412.8151243</v>
      </c>
      <c r="X185" s="272">
        <f t="shared" si="192"/>
        <v>1762313411.8805172</v>
      </c>
      <c r="Y185" s="272">
        <f t="shared" si="193"/>
        <v>1659932412.8151243</v>
      </c>
      <c r="Z185" s="271">
        <f t="shared" si="194"/>
        <v>1762313411.8805172</v>
      </c>
      <c r="AA185" s="271">
        <f t="shared" si="195"/>
        <v>1871009046.9447649</v>
      </c>
      <c r="AB185" s="271"/>
      <c r="AC185" s="33" t="str">
        <f t="shared" si="196"/>
        <v>BERTAHAP</v>
      </c>
      <c r="AD185" s="273">
        <f t="shared" si="197"/>
        <v>0</v>
      </c>
      <c r="AE185" s="274">
        <v>2</v>
      </c>
      <c r="AF185" s="275"/>
      <c r="AG185" s="271" t="e">
        <f>IF(AF185&gt;#REF!,"LB","KR")</f>
        <v>#REF!</v>
      </c>
      <c r="AH185" s="275">
        <f t="shared" si="222"/>
        <v>1525826000</v>
      </c>
      <c r="AI185" s="275">
        <f t="shared" si="222"/>
        <v>1719850000</v>
      </c>
      <c r="AJ185" s="275">
        <f t="shared" si="222"/>
        <v>1825926000</v>
      </c>
      <c r="AK185" s="276">
        <f t="shared" si="221"/>
        <v>1938545000</v>
      </c>
      <c r="AL185" s="276">
        <f t="shared" si="221"/>
        <v>1825926000</v>
      </c>
      <c r="AM185" s="275">
        <f t="shared" si="221"/>
        <v>1938545000</v>
      </c>
      <c r="AN185" s="275">
        <f t="shared" si="158"/>
        <v>2058110000</v>
      </c>
      <c r="AO185" s="275">
        <f t="shared" si="211"/>
        <v>2058110163.0357656</v>
      </c>
      <c r="AP185" s="52">
        <f t="shared" si="212"/>
        <v>1935482000</v>
      </c>
      <c r="AQ185" s="43">
        <f t="shared" si="212"/>
        <v>2054858000</v>
      </c>
      <c r="AR185" s="63">
        <f t="shared" si="198"/>
        <v>1741933800</v>
      </c>
      <c r="AS185" s="63">
        <f t="shared" si="199"/>
        <v>29032230</v>
      </c>
      <c r="AT185" s="351">
        <f t="shared" si="200"/>
        <v>36347718.75</v>
      </c>
      <c r="AU185" s="141">
        <f t="shared" si="201"/>
        <v>20548580</v>
      </c>
      <c r="AV185" s="5">
        <f t="shared" si="202"/>
        <v>29032230</v>
      </c>
      <c r="AW185" s="5">
        <f t="shared" si="203"/>
        <v>45648150</v>
      </c>
      <c r="AX185" s="280">
        <f t="shared" si="213"/>
        <v>2181596696.1455159</v>
      </c>
      <c r="AY185" s="127">
        <f t="shared" si="214"/>
        <v>2181596696.1455159</v>
      </c>
      <c r="AZ185" s="2"/>
      <c r="BA185" s="2"/>
      <c r="BV185" s="56">
        <f t="shared" si="204"/>
        <v>-999848.26606199518</v>
      </c>
      <c r="BX185" s="126"/>
      <c r="BY185" s="122"/>
      <c r="BZ185" s="122"/>
      <c r="CA185" s="123"/>
      <c r="CB185" s="122"/>
      <c r="CC185" s="122"/>
      <c r="CD185" s="122"/>
      <c r="CE185" s="122"/>
      <c r="CF185" s="122"/>
      <c r="CG185" s="122"/>
      <c r="CH185" s="122"/>
      <c r="CI185" s="122"/>
      <c r="CV185" s="63">
        <f t="shared" si="205"/>
        <v>1849372200</v>
      </c>
      <c r="CW185" s="44">
        <f t="shared" si="206"/>
        <v>20548580</v>
      </c>
      <c r="CZ185" s="56">
        <f t="shared" si="207"/>
        <v>1643333400</v>
      </c>
      <c r="DA185" s="44">
        <f t="shared" si="208"/>
        <v>27388890</v>
      </c>
      <c r="DB185" s="49">
        <f t="shared" si="209"/>
        <v>45648150</v>
      </c>
    </row>
    <row r="186" spans="1:106">
      <c r="A186" s="3">
        <f t="shared" si="210"/>
        <v>147</v>
      </c>
      <c r="B186" s="263">
        <v>6</v>
      </c>
      <c r="C186" s="264" t="s">
        <v>173</v>
      </c>
      <c r="D186" s="299">
        <v>18</v>
      </c>
      <c r="E186" s="266"/>
      <c r="F186" s="41" t="s">
        <v>54</v>
      </c>
      <c r="G186" s="267">
        <f t="shared" si="178"/>
        <v>97</v>
      </c>
      <c r="H186" s="267">
        <f t="shared" si="179"/>
        <v>85</v>
      </c>
      <c r="I186" s="268">
        <f t="shared" si="180"/>
        <v>27506142.120000001</v>
      </c>
      <c r="J186" s="268">
        <f t="shared" si="181"/>
        <v>2</v>
      </c>
      <c r="K186" s="269">
        <f t="shared" si="182"/>
        <v>0.93</v>
      </c>
      <c r="L186" s="319">
        <f t="shared" si="220"/>
        <v>1.03</v>
      </c>
      <c r="M186" s="271">
        <f t="shared" si="183"/>
        <v>22017683.909944173</v>
      </c>
      <c r="N186" s="271">
        <f t="shared" si="184"/>
        <v>24817447.668493636</v>
      </c>
      <c r="O186" s="271">
        <f t="shared" si="185"/>
        <v>26348133.536748003</v>
      </c>
      <c r="P186" s="271">
        <f t="shared" si="186"/>
        <v>27973228.760008208</v>
      </c>
      <c r="Q186" s="272">
        <f t="shared" si="187"/>
        <v>26348133.536748003</v>
      </c>
      <c r="R186" s="271">
        <f t="shared" si="187"/>
        <v>27973228.760008208</v>
      </c>
      <c r="S186" s="271">
        <f t="shared" si="188"/>
        <v>29698556.300710551</v>
      </c>
      <c r="T186" s="271"/>
      <c r="U186" s="271">
        <f t="shared" si="189"/>
        <v>1871503132.3452547</v>
      </c>
      <c r="V186" s="271">
        <f t="shared" si="190"/>
        <v>2109483051.821959</v>
      </c>
      <c r="W186" s="271">
        <f t="shared" si="191"/>
        <v>2239591350.6235805</v>
      </c>
      <c r="X186" s="272">
        <f t="shared" si="192"/>
        <v>2377724444.6006975</v>
      </c>
      <c r="Y186" s="272">
        <f t="shared" si="193"/>
        <v>2239591350.6235805</v>
      </c>
      <c r="Z186" s="271">
        <f t="shared" si="194"/>
        <v>2377724444.6006975</v>
      </c>
      <c r="AA186" s="271">
        <f t="shared" si="195"/>
        <v>2524377285.5603967</v>
      </c>
      <c r="AB186" s="271"/>
      <c r="AC186" s="33" t="str">
        <f t="shared" si="196"/>
        <v>BERTAHAP</v>
      </c>
      <c r="AD186" s="273">
        <f t="shared" si="197"/>
        <v>0</v>
      </c>
      <c r="AE186" s="274">
        <v>2</v>
      </c>
      <c r="AF186" s="275"/>
      <c r="AG186" s="271" t="e">
        <f>IF(AF186&gt;#REF!,"LB","KR")</f>
        <v>#REF!</v>
      </c>
      <c r="AH186" s="275">
        <f t="shared" si="222"/>
        <v>2058654000</v>
      </c>
      <c r="AI186" s="275">
        <f t="shared" si="222"/>
        <v>2320432000</v>
      </c>
      <c r="AJ186" s="275">
        <f t="shared" si="222"/>
        <v>2463551000</v>
      </c>
      <c r="AK186" s="276">
        <f t="shared" si="221"/>
        <v>2615497000</v>
      </c>
      <c r="AL186" s="276">
        <f t="shared" si="221"/>
        <v>2463551000</v>
      </c>
      <c r="AM186" s="275">
        <f t="shared" si="221"/>
        <v>2615497000</v>
      </c>
      <c r="AN186" s="275">
        <f t="shared" si="158"/>
        <v>2776816000</v>
      </c>
      <c r="AO186" s="275">
        <f t="shared" si="211"/>
        <v>2776815063.4055724</v>
      </c>
      <c r="AP186" s="52">
        <f t="shared" si="212"/>
        <v>2611365000</v>
      </c>
      <c r="AQ186" s="43">
        <f t="shared" si="212"/>
        <v>2772427000</v>
      </c>
      <c r="AR186" s="63">
        <f t="shared" si="198"/>
        <v>2350228500</v>
      </c>
      <c r="AS186" s="63">
        <f t="shared" si="199"/>
        <v>39170475</v>
      </c>
      <c r="AT186" s="351">
        <f t="shared" si="200"/>
        <v>49040568.75</v>
      </c>
      <c r="AU186" s="141">
        <f t="shared" si="201"/>
        <v>27724270</v>
      </c>
      <c r="AV186" s="5">
        <f t="shared" si="202"/>
        <v>39170475</v>
      </c>
      <c r="AW186" s="5">
        <f t="shared" si="203"/>
        <v>61588775</v>
      </c>
      <c r="AX186" s="280">
        <f t="shared" si="213"/>
        <v>2943423625.138391</v>
      </c>
      <c r="AY186" s="127">
        <f t="shared" si="214"/>
        <v>2943423625.138391</v>
      </c>
      <c r="AZ186" s="2"/>
      <c r="BA186" s="2"/>
      <c r="BV186" s="56">
        <f t="shared" si="204"/>
        <v>-999848.26606199518</v>
      </c>
      <c r="BX186" s="126"/>
      <c r="BY186" s="122"/>
      <c r="BZ186" s="122"/>
      <c r="CA186" s="123"/>
      <c r="CB186" s="122"/>
      <c r="CC186" s="122"/>
      <c r="CD186" s="122"/>
      <c r="CE186" s="122"/>
      <c r="CF186" s="122"/>
      <c r="CG186" s="122"/>
      <c r="CH186" s="122"/>
      <c r="CI186" s="122"/>
      <c r="CV186" s="63">
        <f t="shared" si="205"/>
        <v>2495184300</v>
      </c>
      <c r="CW186" s="44">
        <f t="shared" si="206"/>
        <v>27724270</v>
      </c>
      <c r="CZ186" s="56">
        <f t="shared" si="207"/>
        <v>2217195900</v>
      </c>
      <c r="DA186" s="44">
        <f t="shared" si="208"/>
        <v>36953265</v>
      </c>
      <c r="DB186" s="49">
        <f t="shared" si="209"/>
        <v>61588775</v>
      </c>
    </row>
    <row r="187" spans="1:106">
      <c r="A187" s="3">
        <f t="shared" si="210"/>
        <v>148</v>
      </c>
      <c r="B187" s="263">
        <v>7</v>
      </c>
      <c r="C187" s="264" t="s">
        <v>173</v>
      </c>
      <c r="D187" s="299">
        <v>20</v>
      </c>
      <c r="E187" s="266"/>
      <c r="F187" s="41" t="s">
        <v>70</v>
      </c>
      <c r="G187" s="267">
        <f t="shared" si="178"/>
        <v>60</v>
      </c>
      <c r="H187" s="267">
        <f t="shared" si="179"/>
        <v>51</v>
      </c>
      <c r="I187" s="268">
        <f t="shared" si="180"/>
        <v>27506142.120000001</v>
      </c>
      <c r="J187" s="268">
        <f t="shared" si="181"/>
        <v>2</v>
      </c>
      <c r="K187" s="269">
        <f t="shared" si="182"/>
        <v>0.93</v>
      </c>
      <c r="L187" s="319">
        <f t="shared" si="220"/>
        <v>1.03</v>
      </c>
      <c r="M187" s="271">
        <f t="shared" si="183"/>
        <v>22017683.909944173</v>
      </c>
      <c r="N187" s="271">
        <f t="shared" si="184"/>
        <v>24817447.668493636</v>
      </c>
      <c r="O187" s="271">
        <f t="shared" si="185"/>
        <v>26348133.536748003</v>
      </c>
      <c r="P187" s="271">
        <f t="shared" si="186"/>
        <v>27973228.760008208</v>
      </c>
      <c r="Q187" s="272">
        <f t="shared" si="187"/>
        <v>26348133.536748003</v>
      </c>
      <c r="R187" s="271">
        <f t="shared" si="187"/>
        <v>27973228.760008208</v>
      </c>
      <c r="S187" s="271">
        <f t="shared" si="188"/>
        <v>29698556.300710551</v>
      </c>
      <c r="T187" s="271"/>
      <c r="U187" s="271">
        <f t="shared" si="189"/>
        <v>1122901879.4071529</v>
      </c>
      <c r="V187" s="271">
        <f t="shared" si="190"/>
        <v>1265689831.0931754</v>
      </c>
      <c r="W187" s="271">
        <f t="shared" si="191"/>
        <v>1343754810.3741481</v>
      </c>
      <c r="X187" s="272">
        <f t="shared" si="192"/>
        <v>1426634666.7604187</v>
      </c>
      <c r="Y187" s="272">
        <f t="shared" si="193"/>
        <v>1343754810.3741481</v>
      </c>
      <c r="Z187" s="271">
        <f t="shared" si="194"/>
        <v>1426634666.7604187</v>
      </c>
      <c r="AA187" s="271">
        <f t="shared" si="195"/>
        <v>1514626371.3362381</v>
      </c>
      <c r="AB187" s="271"/>
      <c r="AC187" s="33" t="str">
        <f t="shared" si="196"/>
        <v>BERTAHAP</v>
      </c>
      <c r="AD187" s="273">
        <f t="shared" si="197"/>
        <v>0</v>
      </c>
      <c r="AE187" s="274">
        <v>2</v>
      </c>
      <c r="AF187" s="275"/>
      <c r="AG187" s="271" t="e">
        <f>IF(AF187&gt;#REF!,"LB","KR")</f>
        <v>#REF!</v>
      </c>
      <c r="AH187" s="275">
        <f t="shared" si="222"/>
        <v>1235193000</v>
      </c>
      <c r="AI187" s="275">
        <f t="shared" si="222"/>
        <v>1392259000</v>
      </c>
      <c r="AJ187" s="275">
        <f t="shared" si="222"/>
        <v>1478131000</v>
      </c>
      <c r="AK187" s="276">
        <f t="shared" si="221"/>
        <v>1569299000</v>
      </c>
      <c r="AL187" s="276">
        <f t="shared" si="221"/>
        <v>1478131000</v>
      </c>
      <c r="AM187" s="275">
        <f t="shared" si="221"/>
        <v>1569299000</v>
      </c>
      <c r="AN187" s="275">
        <f t="shared" si="158"/>
        <v>1666090000</v>
      </c>
      <c r="AO187" s="275">
        <f t="shared" si="211"/>
        <v>1666089887.3855722</v>
      </c>
      <c r="AP187" s="52">
        <f t="shared" si="212"/>
        <v>1566819000</v>
      </c>
      <c r="AQ187" s="43">
        <f t="shared" si="212"/>
        <v>1663457000</v>
      </c>
      <c r="AR187" s="63">
        <f t="shared" si="198"/>
        <v>1410137100</v>
      </c>
      <c r="AS187" s="63">
        <f t="shared" si="199"/>
        <v>23502285</v>
      </c>
      <c r="AT187" s="351">
        <f t="shared" si="200"/>
        <v>29424356.25</v>
      </c>
      <c r="AU187" s="141">
        <f t="shared" si="201"/>
        <v>16634570</v>
      </c>
      <c r="AV187" s="5">
        <f t="shared" si="202"/>
        <v>23502285</v>
      </c>
      <c r="AW187" s="5">
        <f t="shared" si="203"/>
        <v>36953275</v>
      </c>
      <c r="AX187" s="280">
        <f t="shared" si="213"/>
        <v>1766055024.4251094</v>
      </c>
      <c r="AY187" s="127">
        <f t="shared" si="214"/>
        <v>1766055024.4251094</v>
      </c>
      <c r="AZ187" s="2"/>
      <c r="BA187" s="2"/>
      <c r="BV187" s="56">
        <f t="shared" si="204"/>
        <v>-999848.26606199518</v>
      </c>
      <c r="CV187" s="63">
        <f t="shared" si="205"/>
        <v>1497111300</v>
      </c>
      <c r="CW187" s="44">
        <f t="shared" si="206"/>
        <v>16634570</v>
      </c>
      <c r="CZ187" s="56">
        <f t="shared" si="207"/>
        <v>1330317900</v>
      </c>
      <c r="DA187" s="44">
        <f t="shared" si="208"/>
        <v>22171965</v>
      </c>
      <c r="DB187" s="49">
        <f t="shared" si="209"/>
        <v>36953275</v>
      </c>
    </row>
    <row r="188" spans="1:106">
      <c r="A188" s="3">
        <f t="shared" si="210"/>
        <v>149</v>
      </c>
      <c r="B188" s="263">
        <v>8</v>
      </c>
      <c r="C188" s="264" t="s">
        <v>173</v>
      </c>
      <c r="D188" s="299">
        <v>22</v>
      </c>
      <c r="E188" s="266"/>
      <c r="F188" s="41" t="s">
        <v>89</v>
      </c>
      <c r="G188" s="267">
        <f t="shared" si="178"/>
        <v>81</v>
      </c>
      <c r="H188" s="267">
        <f t="shared" si="179"/>
        <v>70</v>
      </c>
      <c r="I188" s="268">
        <f t="shared" si="180"/>
        <v>27506142.120000001</v>
      </c>
      <c r="J188" s="268">
        <f t="shared" si="181"/>
        <v>4</v>
      </c>
      <c r="K188" s="269">
        <f t="shared" si="182"/>
        <v>0.97</v>
      </c>
      <c r="L188" s="319">
        <f t="shared" si="220"/>
        <v>1.03</v>
      </c>
      <c r="M188" s="271">
        <f t="shared" si="183"/>
        <v>22964681.067361128</v>
      </c>
      <c r="N188" s="271">
        <f t="shared" si="184"/>
        <v>25884864.772514869</v>
      </c>
      <c r="O188" s="271">
        <f t="shared" si="185"/>
        <v>27481386.592092004</v>
      </c>
      <c r="P188" s="271">
        <f t="shared" si="186"/>
        <v>29176378.384094581</v>
      </c>
      <c r="Q188" s="272">
        <f t="shared" si="187"/>
        <v>27481386.592092004</v>
      </c>
      <c r="R188" s="271">
        <f t="shared" si="187"/>
        <v>29176378.384094581</v>
      </c>
      <c r="S188" s="271">
        <f t="shared" si="188"/>
        <v>30975913.560956165</v>
      </c>
      <c r="T188" s="271"/>
      <c r="U188" s="271">
        <f t="shared" si="189"/>
        <v>1607527674.7152789</v>
      </c>
      <c r="V188" s="271">
        <f t="shared" si="190"/>
        <v>1811940534.0760407</v>
      </c>
      <c r="W188" s="271">
        <f t="shared" si="191"/>
        <v>1923697061.4464402</v>
      </c>
      <c r="X188" s="272">
        <f t="shared" si="192"/>
        <v>2042346486.8866208</v>
      </c>
      <c r="Y188" s="272">
        <f t="shared" si="193"/>
        <v>1923697061.4464402</v>
      </c>
      <c r="Z188" s="271">
        <f t="shared" si="194"/>
        <v>2042346486.8866208</v>
      </c>
      <c r="AA188" s="271">
        <f t="shared" si="195"/>
        <v>2168313949.2669315</v>
      </c>
      <c r="AB188" s="271"/>
      <c r="AC188" s="33" t="str">
        <f t="shared" si="196"/>
        <v>BERTAHAP</v>
      </c>
      <c r="AD188" s="273">
        <f t="shared" si="197"/>
        <v>0</v>
      </c>
      <c r="AE188" s="274">
        <v>2</v>
      </c>
      <c r="AF188" s="275"/>
      <c r="AG188" s="271" t="e">
        <f>IF(AF188&gt;#REF!,"LB","KR")</f>
        <v>#REF!</v>
      </c>
      <c r="AH188" s="275">
        <f t="shared" si="222"/>
        <v>1768281000</v>
      </c>
      <c r="AI188" s="275">
        <f t="shared" si="222"/>
        <v>1993135000</v>
      </c>
      <c r="AJ188" s="275">
        <f t="shared" si="222"/>
        <v>2116067000</v>
      </c>
      <c r="AK188" s="276">
        <f t="shared" si="221"/>
        <v>2246582000</v>
      </c>
      <c r="AL188" s="276">
        <f t="shared" si="221"/>
        <v>2116067000</v>
      </c>
      <c r="AM188" s="275">
        <f t="shared" si="221"/>
        <v>2246582000</v>
      </c>
      <c r="AN188" s="275">
        <f t="shared" si="158"/>
        <v>2385146000</v>
      </c>
      <c r="AO188" s="275">
        <f t="shared" si="211"/>
        <v>2385146203.1024384</v>
      </c>
      <c r="AP188" s="52">
        <f t="shared" si="212"/>
        <v>2243032000</v>
      </c>
      <c r="AQ188" s="43">
        <f t="shared" si="212"/>
        <v>2381377000</v>
      </c>
      <c r="AR188" s="63">
        <f t="shared" si="198"/>
        <v>2018728800</v>
      </c>
      <c r="AS188" s="63">
        <f t="shared" si="199"/>
        <v>33645480</v>
      </c>
      <c r="AT188" s="351">
        <f t="shared" si="200"/>
        <v>42123412.5</v>
      </c>
      <c r="AU188" s="141">
        <f t="shared" si="201"/>
        <v>23813770</v>
      </c>
      <c r="AV188" s="5">
        <f t="shared" si="202"/>
        <v>33645480</v>
      </c>
      <c r="AW188" s="5">
        <f t="shared" si="203"/>
        <v>52901675</v>
      </c>
      <c r="AX188" s="280">
        <f t="shared" si="213"/>
        <v>2528254602.2532554</v>
      </c>
      <c r="AY188" s="127">
        <f t="shared" si="214"/>
        <v>2528254602.2532554</v>
      </c>
      <c r="AZ188" s="2"/>
      <c r="BA188" s="2"/>
      <c r="BV188" s="56">
        <f t="shared" si="204"/>
        <v>133404.78928200528</v>
      </c>
      <c r="CV188" s="63">
        <f t="shared" si="205"/>
        <v>2143239300</v>
      </c>
      <c r="CW188" s="44">
        <f t="shared" si="206"/>
        <v>23813770</v>
      </c>
      <c r="CZ188" s="56">
        <f t="shared" si="207"/>
        <v>1904460300</v>
      </c>
      <c r="DA188" s="44">
        <f t="shared" si="208"/>
        <v>31741005</v>
      </c>
      <c r="DB188" s="49">
        <f t="shared" si="209"/>
        <v>52901675</v>
      </c>
    </row>
    <row r="189" spans="1:106" hidden="1">
      <c r="A189" s="3">
        <f t="shared" si="210"/>
        <v>150</v>
      </c>
      <c r="B189" s="263">
        <v>1</v>
      </c>
      <c r="C189" s="264" t="s">
        <v>178</v>
      </c>
      <c r="D189" s="265" t="s">
        <v>35</v>
      </c>
      <c r="E189" s="266"/>
      <c r="F189" s="41" t="s">
        <v>42</v>
      </c>
      <c r="G189" s="267">
        <f t="shared" si="178"/>
        <v>78</v>
      </c>
      <c r="H189" s="267">
        <f t="shared" si="179"/>
        <v>66</v>
      </c>
      <c r="I189" s="268">
        <f t="shared" si="180"/>
        <v>27506142.120000001</v>
      </c>
      <c r="J189" s="268">
        <f t="shared" si="181"/>
        <v>2</v>
      </c>
      <c r="K189" s="269">
        <f t="shared" si="182"/>
        <v>0.93</v>
      </c>
      <c r="L189" s="270">
        <f t="shared" ref="L189:L196" si="223">SUMIF($AN$4:$AN$22,D189,$AY$4:$AY$22)</f>
        <v>1.02</v>
      </c>
      <c r="M189" s="271">
        <f t="shared" si="183"/>
        <v>21803919.988488406</v>
      </c>
      <c r="N189" s="271">
        <f t="shared" si="184"/>
        <v>24576501.574624766</v>
      </c>
      <c r="O189" s="271">
        <f t="shared" si="185"/>
        <v>26092326.415032003</v>
      </c>
      <c r="P189" s="271">
        <f t="shared" si="186"/>
        <v>27701644.014765408</v>
      </c>
      <c r="Q189" s="272">
        <f t="shared" si="187"/>
        <v>26092326.415032003</v>
      </c>
      <c r="R189" s="271">
        <f t="shared" si="187"/>
        <v>27701644.014765408</v>
      </c>
      <c r="S189" s="271">
        <f t="shared" si="188"/>
        <v>29410220.8026454</v>
      </c>
      <c r="T189" s="271"/>
      <c r="U189" s="271">
        <f t="shared" si="189"/>
        <v>1439058719.2402349</v>
      </c>
      <c r="V189" s="271">
        <f t="shared" si="190"/>
        <v>1622049103.9252346</v>
      </c>
      <c r="W189" s="271">
        <f t="shared" si="191"/>
        <v>1722093543.3921123</v>
      </c>
      <c r="X189" s="272">
        <f t="shared" si="192"/>
        <v>1828308504.9745169</v>
      </c>
      <c r="Y189" s="272">
        <f t="shared" si="193"/>
        <v>1722093543.3921123</v>
      </c>
      <c r="Z189" s="271">
        <f t="shared" si="194"/>
        <v>1828308504.9745169</v>
      </c>
      <c r="AA189" s="271">
        <f t="shared" si="195"/>
        <v>1941074572.9745965</v>
      </c>
      <c r="AB189" s="271"/>
      <c r="AC189" s="33" t="str">
        <f t="shared" si="196"/>
        <v>BERTAHAP</v>
      </c>
      <c r="AD189" s="273">
        <f t="shared" si="197"/>
        <v>0</v>
      </c>
      <c r="AE189" s="274">
        <v>2</v>
      </c>
      <c r="AF189" s="275"/>
      <c r="AG189" s="271" t="e">
        <f>IF(AF189&gt;#REF!,"LB","KR")</f>
        <v>#REF!</v>
      </c>
      <c r="AH189" s="275">
        <f t="shared" si="222"/>
        <v>1582965000</v>
      </c>
      <c r="AI189" s="275">
        <f t="shared" si="222"/>
        <v>1784255000</v>
      </c>
      <c r="AJ189" s="275">
        <f t="shared" si="222"/>
        <v>1894303000</v>
      </c>
      <c r="AK189" s="276">
        <f t="shared" si="221"/>
        <v>2011140000</v>
      </c>
      <c r="AL189" s="276">
        <f t="shared" si="221"/>
        <v>1894303000</v>
      </c>
      <c r="AM189" s="275">
        <f t="shared" si="221"/>
        <v>2011140000</v>
      </c>
      <c r="AN189" s="275">
        <f t="shared" si="158"/>
        <v>2135183000</v>
      </c>
      <c r="AO189" s="275">
        <f t="shared" si="211"/>
        <v>2135182661.8870077</v>
      </c>
      <c r="AP189" s="52">
        <f t="shared" si="212"/>
        <v>2007962000</v>
      </c>
      <c r="AQ189" s="43">
        <f t="shared" si="212"/>
        <v>2131809000</v>
      </c>
      <c r="AR189" s="63">
        <f t="shared" si="198"/>
        <v>1807165800</v>
      </c>
      <c r="AS189" s="63">
        <f t="shared" si="199"/>
        <v>30119430</v>
      </c>
      <c r="AT189" s="351">
        <f t="shared" si="200"/>
        <v>37708875</v>
      </c>
      <c r="AU189" s="141">
        <f t="shared" si="201"/>
        <v>21318090</v>
      </c>
      <c r="AV189" s="5">
        <f t="shared" si="202"/>
        <v>30119430</v>
      </c>
      <c r="AW189" s="5">
        <f t="shared" si="203"/>
        <v>47357575</v>
      </c>
      <c r="AX189" s="280">
        <f t="shared" si="213"/>
        <v>2263293848.6324973</v>
      </c>
      <c r="AY189" s="127">
        <f t="shared" si="214"/>
        <v>2263293848.6324973</v>
      </c>
      <c r="AZ189" s="2"/>
      <c r="BA189" s="2"/>
      <c r="BV189" s="56">
        <f t="shared" si="204"/>
        <v>-1255655.3877779953</v>
      </c>
      <c r="CV189" s="63">
        <f t="shared" si="205"/>
        <v>1918628100</v>
      </c>
      <c r="CW189" s="44">
        <f t="shared" si="206"/>
        <v>21318090</v>
      </c>
      <c r="CZ189" s="56">
        <f t="shared" si="207"/>
        <v>1704872700</v>
      </c>
      <c r="DA189" s="44">
        <f t="shared" si="208"/>
        <v>28414545</v>
      </c>
      <c r="DB189" s="49">
        <f t="shared" si="209"/>
        <v>47357575</v>
      </c>
    </row>
    <row r="190" spans="1:106" hidden="1">
      <c r="A190" s="3">
        <f t="shared" si="210"/>
        <v>151</v>
      </c>
      <c r="B190" s="263">
        <v>2</v>
      </c>
      <c r="C190" s="264" t="s">
        <v>178</v>
      </c>
      <c r="D190" s="265" t="s">
        <v>41</v>
      </c>
      <c r="E190" s="266"/>
      <c r="F190" s="41" t="s">
        <v>45</v>
      </c>
      <c r="G190" s="267">
        <f t="shared" si="178"/>
        <v>60</v>
      </c>
      <c r="H190" s="267">
        <f t="shared" si="179"/>
        <v>52</v>
      </c>
      <c r="I190" s="268">
        <f t="shared" si="180"/>
        <v>27506142.120000001</v>
      </c>
      <c r="J190" s="268">
        <f t="shared" si="181"/>
        <v>2</v>
      </c>
      <c r="K190" s="269">
        <f t="shared" si="182"/>
        <v>0.93</v>
      </c>
      <c r="L190" s="270">
        <f t="shared" si="223"/>
        <v>1.02</v>
      </c>
      <c r="M190" s="271">
        <f t="shared" si="183"/>
        <v>21803919.988488406</v>
      </c>
      <c r="N190" s="271">
        <f t="shared" si="184"/>
        <v>24576501.574624766</v>
      </c>
      <c r="O190" s="271">
        <f t="shared" si="185"/>
        <v>26092326.415032003</v>
      </c>
      <c r="P190" s="271">
        <f t="shared" si="186"/>
        <v>27701644.014765408</v>
      </c>
      <c r="Q190" s="272">
        <f t="shared" si="187"/>
        <v>26092326.415032003</v>
      </c>
      <c r="R190" s="271">
        <f t="shared" si="187"/>
        <v>27701644.014765408</v>
      </c>
      <c r="S190" s="271">
        <f t="shared" si="188"/>
        <v>29410220.8026454</v>
      </c>
      <c r="T190" s="271"/>
      <c r="U190" s="271">
        <f t="shared" si="189"/>
        <v>1133803839.4013972</v>
      </c>
      <c r="V190" s="271">
        <f t="shared" si="190"/>
        <v>1277978081.8804879</v>
      </c>
      <c r="W190" s="271">
        <f t="shared" si="191"/>
        <v>1356800973.5816641</v>
      </c>
      <c r="X190" s="272">
        <f t="shared" si="192"/>
        <v>1440485488.7678013</v>
      </c>
      <c r="Y190" s="272">
        <f t="shared" si="193"/>
        <v>1356800973.5816641</v>
      </c>
      <c r="Z190" s="271">
        <f t="shared" si="194"/>
        <v>1440485488.7678013</v>
      </c>
      <c r="AA190" s="271">
        <f t="shared" si="195"/>
        <v>1529331481.7375607</v>
      </c>
      <c r="AB190" s="271"/>
      <c r="AC190" s="33" t="str">
        <f t="shared" si="196"/>
        <v>BERTAHAP</v>
      </c>
      <c r="AD190" s="273">
        <f t="shared" si="197"/>
        <v>0</v>
      </c>
      <c r="AE190" s="274">
        <v>2</v>
      </c>
      <c r="AF190" s="275"/>
      <c r="AG190" s="271" t="e">
        <f>IF(AF190&gt;#REF!,"LB","KR")</f>
        <v>#REF!</v>
      </c>
      <c r="AH190" s="275">
        <f t="shared" si="222"/>
        <v>1247185000</v>
      </c>
      <c r="AI190" s="275">
        <f t="shared" si="222"/>
        <v>1405776000</v>
      </c>
      <c r="AJ190" s="275">
        <f t="shared" si="222"/>
        <v>1492482000</v>
      </c>
      <c r="AK190" s="276">
        <f t="shared" si="221"/>
        <v>1584535000</v>
      </c>
      <c r="AL190" s="276">
        <f t="shared" si="221"/>
        <v>1492482000</v>
      </c>
      <c r="AM190" s="275">
        <f t="shared" si="221"/>
        <v>1584535000</v>
      </c>
      <c r="AN190" s="275">
        <f t="shared" si="158"/>
        <v>1682265000</v>
      </c>
      <c r="AO190" s="275">
        <f t="shared" si="211"/>
        <v>1682265610.1281512</v>
      </c>
      <c r="AP190" s="52">
        <f t="shared" si="212"/>
        <v>1582031000</v>
      </c>
      <c r="AQ190" s="43">
        <f t="shared" si="212"/>
        <v>1679608000</v>
      </c>
      <c r="AR190" s="63">
        <f t="shared" si="198"/>
        <v>1423827900</v>
      </c>
      <c r="AS190" s="63">
        <f t="shared" si="199"/>
        <v>23730465</v>
      </c>
      <c r="AT190" s="351">
        <f t="shared" si="200"/>
        <v>29710031.25</v>
      </c>
      <c r="AU190" s="141">
        <f t="shared" si="201"/>
        <v>16796080</v>
      </c>
      <c r="AV190" s="5">
        <f t="shared" si="202"/>
        <v>23730465</v>
      </c>
      <c r="AW190" s="5">
        <f t="shared" si="203"/>
        <v>37312050</v>
      </c>
      <c r="AX190" s="280">
        <f t="shared" si="213"/>
        <v>1783202179.2355373</v>
      </c>
      <c r="AY190" s="127">
        <f t="shared" si="214"/>
        <v>1783202179.2355373</v>
      </c>
      <c r="AZ190" s="2"/>
      <c r="BA190" s="2"/>
      <c r="BV190" s="56">
        <f t="shared" si="204"/>
        <v>-1255655.3877779953</v>
      </c>
      <c r="CV190" s="63">
        <f t="shared" si="205"/>
        <v>1511647200</v>
      </c>
      <c r="CW190" s="44">
        <f t="shared" si="206"/>
        <v>16796080</v>
      </c>
      <c r="CZ190" s="56">
        <f t="shared" si="207"/>
        <v>1343233800</v>
      </c>
      <c r="DA190" s="44">
        <f t="shared" si="208"/>
        <v>22387230</v>
      </c>
      <c r="DB190" s="49">
        <f t="shared" si="209"/>
        <v>37312050</v>
      </c>
    </row>
    <row r="191" spans="1:106" hidden="1">
      <c r="A191" s="3">
        <f t="shared" si="210"/>
        <v>152</v>
      </c>
      <c r="B191" s="263">
        <v>3</v>
      </c>
      <c r="C191" s="264" t="s">
        <v>178</v>
      </c>
      <c r="D191" s="265">
        <v>10</v>
      </c>
      <c r="E191" s="266"/>
      <c r="F191" s="41" t="s">
        <v>48</v>
      </c>
      <c r="G191" s="267">
        <f t="shared" si="178"/>
        <v>74</v>
      </c>
      <c r="H191" s="267">
        <f t="shared" si="179"/>
        <v>63</v>
      </c>
      <c r="I191" s="268">
        <f t="shared" si="180"/>
        <v>27506142.120000001</v>
      </c>
      <c r="J191" s="268">
        <f t="shared" si="181"/>
        <v>2</v>
      </c>
      <c r="K191" s="269">
        <f t="shared" si="182"/>
        <v>0.93</v>
      </c>
      <c r="L191" s="270">
        <f t="shared" si="223"/>
        <v>1.02</v>
      </c>
      <c r="M191" s="271">
        <f t="shared" si="183"/>
        <v>21803919.988488406</v>
      </c>
      <c r="N191" s="271">
        <f t="shared" si="184"/>
        <v>24576501.574624766</v>
      </c>
      <c r="O191" s="271">
        <f t="shared" si="185"/>
        <v>26092326.415032003</v>
      </c>
      <c r="P191" s="271">
        <f t="shared" si="186"/>
        <v>27701644.014765408</v>
      </c>
      <c r="Q191" s="272">
        <f t="shared" si="187"/>
        <v>26092326.415032003</v>
      </c>
      <c r="R191" s="271">
        <f t="shared" si="187"/>
        <v>27701644.014765408</v>
      </c>
      <c r="S191" s="271">
        <f t="shared" si="188"/>
        <v>29410220.8026454</v>
      </c>
      <c r="T191" s="271"/>
      <c r="U191" s="271">
        <f t="shared" si="189"/>
        <v>1373646959.2747695</v>
      </c>
      <c r="V191" s="271">
        <f t="shared" si="190"/>
        <v>1548319599.2013602</v>
      </c>
      <c r="W191" s="271">
        <f t="shared" si="191"/>
        <v>1643816564.1470163</v>
      </c>
      <c r="X191" s="272">
        <f t="shared" si="192"/>
        <v>1745203572.9302206</v>
      </c>
      <c r="Y191" s="272">
        <f t="shared" si="193"/>
        <v>1643816564.1470163</v>
      </c>
      <c r="Z191" s="271">
        <f t="shared" si="194"/>
        <v>1745203572.9302206</v>
      </c>
      <c r="AA191" s="271">
        <f t="shared" si="195"/>
        <v>1852843910.5666602</v>
      </c>
      <c r="AB191" s="271"/>
      <c r="AC191" s="33" t="str">
        <f t="shared" si="196"/>
        <v>BERTAHAP</v>
      </c>
      <c r="AD191" s="273">
        <f t="shared" si="197"/>
        <v>0</v>
      </c>
      <c r="AE191" s="274">
        <v>2</v>
      </c>
      <c r="AF191" s="275"/>
      <c r="AG191" s="271" t="e">
        <f>IF(AF191&gt;#REF!,"LB","KR")</f>
        <v>#REF!</v>
      </c>
      <c r="AH191" s="275">
        <f t="shared" si="222"/>
        <v>1511012000</v>
      </c>
      <c r="AI191" s="275">
        <f t="shared" si="222"/>
        <v>1703152000</v>
      </c>
      <c r="AJ191" s="275">
        <f t="shared" si="222"/>
        <v>1808199000</v>
      </c>
      <c r="AK191" s="276">
        <f t="shared" si="221"/>
        <v>1919724000</v>
      </c>
      <c r="AL191" s="276">
        <f t="shared" si="221"/>
        <v>1808199000</v>
      </c>
      <c r="AM191" s="275">
        <f t="shared" si="221"/>
        <v>1919724000</v>
      </c>
      <c r="AN191" s="275">
        <f t="shared" si="158"/>
        <v>2038129000</v>
      </c>
      <c r="AO191" s="275">
        <f t="shared" si="211"/>
        <v>2038128325.4315333</v>
      </c>
      <c r="AP191" s="52">
        <f t="shared" si="212"/>
        <v>1916691000</v>
      </c>
      <c r="AQ191" s="43">
        <f t="shared" si="212"/>
        <v>2034908000</v>
      </c>
      <c r="AR191" s="63">
        <f t="shared" si="198"/>
        <v>1725021900</v>
      </c>
      <c r="AS191" s="63">
        <f t="shared" si="199"/>
        <v>28750365</v>
      </c>
      <c r="AT191" s="351">
        <f t="shared" si="200"/>
        <v>35994825</v>
      </c>
      <c r="AU191" s="141">
        <f t="shared" si="201"/>
        <v>20349080</v>
      </c>
      <c r="AV191" s="5">
        <f t="shared" si="202"/>
        <v>28750365</v>
      </c>
      <c r="AW191" s="5">
        <f t="shared" si="203"/>
        <v>45204975</v>
      </c>
      <c r="AX191" s="280">
        <f t="shared" si="213"/>
        <v>2160416228.157897</v>
      </c>
      <c r="AY191" s="127">
        <f t="shared" si="214"/>
        <v>2160416228.157897</v>
      </c>
      <c r="AZ191" s="2"/>
      <c r="BA191" s="2"/>
      <c r="BV191" s="56">
        <f t="shared" si="204"/>
        <v>-1255655.3877779953</v>
      </c>
      <c r="CV191" s="63">
        <f t="shared" si="205"/>
        <v>1831417200</v>
      </c>
      <c r="CW191" s="44">
        <f t="shared" si="206"/>
        <v>20349080</v>
      </c>
      <c r="CZ191" s="56">
        <f t="shared" si="207"/>
        <v>1627379100</v>
      </c>
      <c r="DA191" s="44">
        <f t="shared" si="208"/>
        <v>27122985</v>
      </c>
      <c r="DB191" s="49">
        <f t="shared" si="209"/>
        <v>45204975</v>
      </c>
    </row>
    <row r="192" spans="1:106" hidden="1">
      <c r="A192" s="3">
        <f t="shared" si="210"/>
        <v>153</v>
      </c>
      <c r="B192" s="263">
        <v>4</v>
      </c>
      <c r="C192" s="264" t="s">
        <v>178</v>
      </c>
      <c r="D192" s="299">
        <v>12</v>
      </c>
      <c r="E192" s="266"/>
      <c r="F192" s="41" t="s">
        <v>50</v>
      </c>
      <c r="G192" s="267">
        <f t="shared" si="178"/>
        <v>67</v>
      </c>
      <c r="H192" s="267">
        <f t="shared" si="179"/>
        <v>57</v>
      </c>
      <c r="I192" s="268">
        <f t="shared" si="180"/>
        <v>27506142.120000001</v>
      </c>
      <c r="J192" s="268">
        <f t="shared" si="181"/>
        <v>2</v>
      </c>
      <c r="K192" s="269">
        <f t="shared" si="182"/>
        <v>0.93</v>
      </c>
      <c r="L192" s="270">
        <f t="shared" si="223"/>
        <v>1.02</v>
      </c>
      <c r="M192" s="271">
        <f t="shared" si="183"/>
        <v>21803919.988488406</v>
      </c>
      <c r="N192" s="271">
        <f t="shared" si="184"/>
        <v>24576501.574624766</v>
      </c>
      <c r="O192" s="271">
        <f t="shared" si="185"/>
        <v>26092326.415032003</v>
      </c>
      <c r="P192" s="271">
        <f t="shared" si="186"/>
        <v>27701644.014765408</v>
      </c>
      <c r="Q192" s="272">
        <f t="shared" si="187"/>
        <v>26092326.415032003</v>
      </c>
      <c r="R192" s="271">
        <f t="shared" si="187"/>
        <v>27701644.014765408</v>
      </c>
      <c r="S192" s="271">
        <f t="shared" si="188"/>
        <v>29410220.8026454</v>
      </c>
      <c r="T192" s="271"/>
      <c r="U192" s="271">
        <f t="shared" si="189"/>
        <v>1242823439.3438392</v>
      </c>
      <c r="V192" s="271">
        <f t="shared" si="190"/>
        <v>1400860589.7536116</v>
      </c>
      <c r="W192" s="271">
        <f t="shared" si="191"/>
        <v>1487262605.6568241</v>
      </c>
      <c r="X192" s="272">
        <f t="shared" si="192"/>
        <v>1578993708.8416283</v>
      </c>
      <c r="Y192" s="272">
        <f t="shared" si="193"/>
        <v>1487262605.6568241</v>
      </c>
      <c r="Z192" s="271">
        <f t="shared" si="194"/>
        <v>1578993708.8416283</v>
      </c>
      <c r="AA192" s="271">
        <f t="shared" si="195"/>
        <v>1676382585.7507877</v>
      </c>
      <c r="AB192" s="271"/>
      <c r="AC192" s="33" t="str">
        <f t="shared" si="196"/>
        <v>BERTAHAP</v>
      </c>
      <c r="AD192" s="273">
        <f t="shared" si="197"/>
        <v>0</v>
      </c>
      <c r="AE192" s="274">
        <v>2</v>
      </c>
      <c r="AF192" s="275"/>
      <c r="AG192" s="271" t="e">
        <f>IF(AF192&gt;#REF!,"LB","KR")</f>
        <v>#REF!</v>
      </c>
      <c r="AH192" s="275">
        <f t="shared" si="222"/>
        <v>1367106000</v>
      </c>
      <c r="AI192" s="275">
        <f t="shared" si="222"/>
        <v>1540947000</v>
      </c>
      <c r="AJ192" s="275">
        <f t="shared" si="222"/>
        <v>1635989000</v>
      </c>
      <c r="AK192" s="276">
        <f t="shared" si="221"/>
        <v>1736894000</v>
      </c>
      <c r="AL192" s="276">
        <f t="shared" si="221"/>
        <v>1635989000</v>
      </c>
      <c r="AM192" s="275">
        <f t="shared" si="221"/>
        <v>1736894000</v>
      </c>
      <c r="AN192" s="275">
        <f t="shared" si="158"/>
        <v>1844021000</v>
      </c>
      <c r="AO192" s="275">
        <f t="shared" si="211"/>
        <v>1844021775.8761561</v>
      </c>
      <c r="AP192" s="52">
        <f t="shared" si="212"/>
        <v>1734149000</v>
      </c>
      <c r="AQ192" s="43">
        <f t="shared" si="212"/>
        <v>1841108000</v>
      </c>
      <c r="AR192" s="63">
        <f t="shared" si="198"/>
        <v>1560734100</v>
      </c>
      <c r="AS192" s="63">
        <f t="shared" si="199"/>
        <v>26012235</v>
      </c>
      <c r="AT192" s="351">
        <f t="shared" si="200"/>
        <v>32566762.5</v>
      </c>
      <c r="AU192" s="141">
        <f t="shared" si="201"/>
        <v>18411080</v>
      </c>
      <c r="AV192" s="5">
        <f t="shared" si="202"/>
        <v>26012235</v>
      </c>
      <c r="AW192" s="5">
        <f t="shared" si="203"/>
        <v>40899725</v>
      </c>
      <c r="AX192" s="280">
        <f t="shared" si="213"/>
        <v>1954663110.5638826</v>
      </c>
      <c r="AY192" s="127">
        <f t="shared" si="214"/>
        <v>1954663110.5638826</v>
      </c>
      <c r="AZ192" s="2"/>
      <c r="BA192" s="2"/>
      <c r="BV192" s="56">
        <f t="shared" si="204"/>
        <v>-1255655.3877779953</v>
      </c>
      <c r="CV192" s="63">
        <f t="shared" si="205"/>
        <v>1656997200</v>
      </c>
      <c r="CW192" s="44">
        <f t="shared" si="206"/>
        <v>18411080</v>
      </c>
      <c r="CZ192" s="56">
        <f t="shared" si="207"/>
        <v>1472390100</v>
      </c>
      <c r="DA192" s="44">
        <f t="shared" si="208"/>
        <v>24539835</v>
      </c>
      <c r="DB192" s="49">
        <f t="shared" si="209"/>
        <v>40899725</v>
      </c>
    </row>
    <row r="193" spans="1:106" hidden="1">
      <c r="A193" s="3">
        <f t="shared" si="210"/>
        <v>154</v>
      </c>
      <c r="B193" s="263">
        <v>5</v>
      </c>
      <c r="C193" s="264" t="s">
        <v>178</v>
      </c>
      <c r="D193" s="265">
        <v>16</v>
      </c>
      <c r="E193" s="266"/>
      <c r="F193" s="41" t="s">
        <v>52</v>
      </c>
      <c r="G193" s="267">
        <f t="shared" si="178"/>
        <v>71</v>
      </c>
      <c r="H193" s="267">
        <f t="shared" si="179"/>
        <v>63</v>
      </c>
      <c r="I193" s="268">
        <f t="shared" si="180"/>
        <v>27506142.120000001</v>
      </c>
      <c r="J193" s="268">
        <f t="shared" si="181"/>
        <v>2</v>
      </c>
      <c r="K193" s="269">
        <f t="shared" si="182"/>
        <v>0.93</v>
      </c>
      <c r="L193" s="270">
        <f t="shared" si="223"/>
        <v>1.02</v>
      </c>
      <c r="M193" s="271">
        <f t="shared" si="183"/>
        <v>21803919.988488406</v>
      </c>
      <c r="N193" s="271">
        <f t="shared" si="184"/>
        <v>24576501.574624766</v>
      </c>
      <c r="O193" s="271">
        <f t="shared" si="185"/>
        <v>26092326.415032003</v>
      </c>
      <c r="P193" s="271">
        <f t="shared" si="186"/>
        <v>27701644.014765408</v>
      </c>
      <c r="Q193" s="272">
        <f t="shared" si="187"/>
        <v>26092326.415032003</v>
      </c>
      <c r="R193" s="271">
        <f t="shared" si="187"/>
        <v>27701644.014765408</v>
      </c>
      <c r="S193" s="271">
        <f t="shared" si="188"/>
        <v>29410220.8026454</v>
      </c>
      <c r="T193" s="271"/>
      <c r="U193" s="271">
        <f t="shared" si="189"/>
        <v>1373646959.2747695</v>
      </c>
      <c r="V193" s="271">
        <f t="shared" si="190"/>
        <v>1548319599.2013602</v>
      </c>
      <c r="W193" s="271">
        <f t="shared" si="191"/>
        <v>1643816564.1470163</v>
      </c>
      <c r="X193" s="272">
        <f t="shared" si="192"/>
        <v>1745203572.9302206</v>
      </c>
      <c r="Y193" s="272">
        <f t="shared" si="193"/>
        <v>1643816564.1470163</v>
      </c>
      <c r="Z193" s="271">
        <f t="shared" si="194"/>
        <v>1745203572.9302206</v>
      </c>
      <c r="AA193" s="271">
        <f t="shared" si="195"/>
        <v>1852843910.5666602</v>
      </c>
      <c r="AB193" s="271"/>
      <c r="AC193" s="33" t="str">
        <f t="shared" si="196"/>
        <v>BERTAHAP</v>
      </c>
      <c r="AD193" s="273">
        <f t="shared" si="197"/>
        <v>0</v>
      </c>
      <c r="AE193" s="274">
        <v>2</v>
      </c>
      <c r="AF193" s="275"/>
      <c r="AG193" s="271" t="e">
        <f>IF(AF193&gt;#REF!,"LB","KR")</f>
        <v>#REF!</v>
      </c>
      <c r="AH193" s="275">
        <f t="shared" si="222"/>
        <v>1511012000</v>
      </c>
      <c r="AI193" s="275">
        <f t="shared" si="222"/>
        <v>1703152000</v>
      </c>
      <c r="AJ193" s="275">
        <f t="shared" si="222"/>
        <v>1808199000</v>
      </c>
      <c r="AK193" s="276">
        <f t="shared" si="221"/>
        <v>1919724000</v>
      </c>
      <c r="AL193" s="276">
        <f t="shared" si="221"/>
        <v>1808199000</v>
      </c>
      <c r="AM193" s="275">
        <f t="shared" si="221"/>
        <v>1919724000</v>
      </c>
      <c r="AN193" s="275">
        <f t="shared" si="158"/>
        <v>2038129000</v>
      </c>
      <c r="AO193" s="275">
        <f t="shared" si="211"/>
        <v>2038128325.4315333</v>
      </c>
      <c r="AP193" s="52">
        <f t="shared" si="212"/>
        <v>1916691000</v>
      </c>
      <c r="AQ193" s="43">
        <f t="shared" si="212"/>
        <v>2034908000</v>
      </c>
      <c r="AR193" s="63">
        <f t="shared" si="198"/>
        <v>1725021900</v>
      </c>
      <c r="AS193" s="63">
        <f t="shared" si="199"/>
        <v>28750365</v>
      </c>
      <c r="AT193" s="351">
        <f t="shared" si="200"/>
        <v>35994825</v>
      </c>
      <c r="AU193" s="141">
        <f t="shared" si="201"/>
        <v>20349080</v>
      </c>
      <c r="AV193" s="5">
        <f t="shared" si="202"/>
        <v>28750365</v>
      </c>
      <c r="AW193" s="5">
        <f t="shared" si="203"/>
        <v>45204975</v>
      </c>
      <c r="AX193" s="280">
        <f t="shared" si="213"/>
        <v>2160416228.157897</v>
      </c>
      <c r="AY193" s="127">
        <f t="shared" si="214"/>
        <v>2160416228.157897</v>
      </c>
      <c r="AZ193" s="2"/>
      <c r="BA193" s="2"/>
      <c r="BV193" s="56">
        <f t="shared" si="204"/>
        <v>-1255655.3877779953</v>
      </c>
      <c r="CV193" s="63">
        <f t="shared" si="205"/>
        <v>1831417200</v>
      </c>
      <c r="CW193" s="44">
        <f t="shared" si="206"/>
        <v>20349080</v>
      </c>
      <c r="CZ193" s="56">
        <f t="shared" si="207"/>
        <v>1627379100</v>
      </c>
      <c r="DA193" s="44">
        <f t="shared" si="208"/>
        <v>27122985</v>
      </c>
      <c r="DB193" s="49">
        <f t="shared" si="209"/>
        <v>45204975</v>
      </c>
    </row>
    <row r="194" spans="1:106" hidden="1">
      <c r="A194" s="3">
        <f t="shared" si="210"/>
        <v>155</v>
      </c>
      <c r="B194" s="263">
        <v>6</v>
      </c>
      <c r="C194" s="264" t="s">
        <v>178</v>
      </c>
      <c r="D194" s="299">
        <v>18</v>
      </c>
      <c r="E194" s="266"/>
      <c r="F194" s="41" t="s">
        <v>54</v>
      </c>
      <c r="G194" s="267">
        <f t="shared" si="178"/>
        <v>97</v>
      </c>
      <c r="H194" s="267">
        <f t="shared" si="179"/>
        <v>85</v>
      </c>
      <c r="I194" s="268">
        <f t="shared" si="180"/>
        <v>27506142.120000001</v>
      </c>
      <c r="J194" s="268">
        <f t="shared" si="181"/>
        <v>2</v>
      </c>
      <c r="K194" s="269">
        <f t="shared" si="182"/>
        <v>0.93</v>
      </c>
      <c r="L194" s="270">
        <f t="shared" si="223"/>
        <v>1.02</v>
      </c>
      <c r="M194" s="271">
        <f t="shared" si="183"/>
        <v>21803919.988488406</v>
      </c>
      <c r="N194" s="271">
        <f t="shared" si="184"/>
        <v>24576501.574624766</v>
      </c>
      <c r="O194" s="271">
        <f t="shared" si="185"/>
        <v>26092326.415032003</v>
      </c>
      <c r="P194" s="271">
        <f t="shared" si="186"/>
        <v>27701644.014765408</v>
      </c>
      <c r="Q194" s="272">
        <f t="shared" si="187"/>
        <v>26092326.415032003</v>
      </c>
      <c r="R194" s="271">
        <f t="shared" si="187"/>
        <v>27701644.014765408</v>
      </c>
      <c r="S194" s="271">
        <f t="shared" si="188"/>
        <v>29410220.8026454</v>
      </c>
      <c r="T194" s="271"/>
      <c r="U194" s="271">
        <f t="shared" si="189"/>
        <v>1853333199.0215144</v>
      </c>
      <c r="V194" s="271">
        <f t="shared" si="190"/>
        <v>2089002633.8431051</v>
      </c>
      <c r="W194" s="271">
        <f t="shared" si="191"/>
        <v>2217847745.2777205</v>
      </c>
      <c r="X194" s="272">
        <f t="shared" si="192"/>
        <v>2354639741.2550597</v>
      </c>
      <c r="Y194" s="272">
        <f t="shared" si="193"/>
        <v>2217847745.2777205</v>
      </c>
      <c r="Z194" s="271">
        <f t="shared" si="194"/>
        <v>2354639741.2550597</v>
      </c>
      <c r="AA194" s="271">
        <f t="shared" si="195"/>
        <v>2499868768.2248592</v>
      </c>
      <c r="AB194" s="271"/>
      <c r="AC194" s="33" t="str">
        <f t="shared" si="196"/>
        <v>BERTAHAP</v>
      </c>
      <c r="AD194" s="273">
        <f t="shared" si="197"/>
        <v>0</v>
      </c>
      <c r="AE194" s="274">
        <v>2</v>
      </c>
      <c r="AF194" s="275"/>
      <c r="AG194" s="271" t="e">
        <f>IF(AF194&gt;#REF!,"LB","KR")</f>
        <v>#REF!</v>
      </c>
      <c r="AH194" s="275">
        <f t="shared" si="222"/>
        <v>2038667000</v>
      </c>
      <c r="AI194" s="275">
        <f t="shared" si="222"/>
        <v>2297903000</v>
      </c>
      <c r="AJ194" s="275">
        <f t="shared" si="222"/>
        <v>2439633000</v>
      </c>
      <c r="AK194" s="276">
        <f t="shared" si="221"/>
        <v>2590104000</v>
      </c>
      <c r="AL194" s="276">
        <f t="shared" si="221"/>
        <v>2439633000</v>
      </c>
      <c r="AM194" s="275">
        <f t="shared" si="221"/>
        <v>2590104000</v>
      </c>
      <c r="AN194" s="275">
        <f t="shared" si="158"/>
        <v>2749856000</v>
      </c>
      <c r="AO194" s="275">
        <f t="shared" si="211"/>
        <v>2749855879.3938694</v>
      </c>
      <c r="AP194" s="52">
        <f t="shared" si="212"/>
        <v>2586011000</v>
      </c>
      <c r="AQ194" s="43">
        <f t="shared" si="212"/>
        <v>2745511000</v>
      </c>
      <c r="AR194" s="63">
        <f t="shared" si="198"/>
        <v>2327409900</v>
      </c>
      <c r="AS194" s="63">
        <f t="shared" si="199"/>
        <v>38790165</v>
      </c>
      <c r="AT194" s="351">
        <f t="shared" si="200"/>
        <v>48564450</v>
      </c>
      <c r="AU194" s="141">
        <f t="shared" si="201"/>
        <v>27455110</v>
      </c>
      <c r="AV194" s="5">
        <f t="shared" si="202"/>
        <v>38790165</v>
      </c>
      <c r="AW194" s="5">
        <f t="shared" si="203"/>
        <v>60990825</v>
      </c>
      <c r="AX194" s="280">
        <f t="shared" si="213"/>
        <v>2914847511.0353961</v>
      </c>
      <c r="AY194" s="127">
        <f t="shared" si="214"/>
        <v>2914847511.0353961</v>
      </c>
      <c r="AZ194" s="2"/>
      <c r="BA194" s="2"/>
      <c r="BV194" s="56">
        <f t="shared" si="204"/>
        <v>-1255655.3877779953</v>
      </c>
      <c r="CV194" s="63">
        <f t="shared" si="205"/>
        <v>2470959900</v>
      </c>
      <c r="CW194" s="44">
        <f t="shared" si="206"/>
        <v>27455110</v>
      </c>
      <c r="CZ194" s="56">
        <f t="shared" si="207"/>
        <v>2195669700</v>
      </c>
      <c r="DA194" s="44">
        <f t="shared" si="208"/>
        <v>36594495</v>
      </c>
      <c r="DB194" s="49">
        <f t="shared" si="209"/>
        <v>60990825</v>
      </c>
    </row>
    <row r="195" spans="1:106" hidden="1">
      <c r="A195" s="3">
        <f t="shared" si="210"/>
        <v>156</v>
      </c>
      <c r="B195" s="263">
        <v>7</v>
      </c>
      <c r="C195" s="264" t="s">
        <v>178</v>
      </c>
      <c r="D195" s="299">
        <v>20</v>
      </c>
      <c r="E195" s="266"/>
      <c r="F195" s="41" t="s">
        <v>70</v>
      </c>
      <c r="G195" s="267">
        <f t="shared" si="178"/>
        <v>60</v>
      </c>
      <c r="H195" s="267">
        <f t="shared" si="179"/>
        <v>51</v>
      </c>
      <c r="I195" s="268">
        <f t="shared" si="180"/>
        <v>27506142.120000001</v>
      </c>
      <c r="J195" s="268">
        <f t="shared" si="181"/>
        <v>2</v>
      </c>
      <c r="K195" s="269">
        <f t="shared" si="182"/>
        <v>0.93</v>
      </c>
      <c r="L195" s="270">
        <f t="shared" si="223"/>
        <v>1.02</v>
      </c>
      <c r="M195" s="271">
        <f t="shared" si="183"/>
        <v>21803919.988488406</v>
      </c>
      <c r="N195" s="271">
        <f t="shared" si="184"/>
        <v>24576501.574624766</v>
      </c>
      <c r="O195" s="271">
        <f t="shared" si="185"/>
        <v>26092326.415032003</v>
      </c>
      <c r="P195" s="271">
        <f t="shared" si="186"/>
        <v>27701644.014765408</v>
      </c>
      <c r="Q195" s="272">
        <f t="shared" si="187"/>
        <v>26092326.415032003</v>
      </c>
      <c r="R195" s="271">
        <f t="shared" si="187"/>
        <v>27701644.014765408</v>
      </c>
      <c r="S195" s="271">
        <f t="shared" si="188"/>
        <v>29410220.8026454</v>
      </c>
      <c r="T195" s="271"/>
      <c r="U195" s="271">
        <f t="shared" si="189"/>
        <v>1111999919.4129088</v>
      </c>
      <c r="V195" s="271">
        <f t="shared" si="190"/>
        <v>1253401580.3058631</v>
      </c>
      <c r="W195" s="271">
        <f t="shared" si="191"/>
        <v>1330708647.1666322</v>
      </c>
      <c r="X195" s="272">
        <f t="shared" si="192"/>
        <v>1412783844.7530358</v>
      </c>
      <c r="Y195" s="272">
        <f t="shared" si="193"/>
        <v>1330708647.1666322</v>
      </c>
      <c r="Z195" s="271">
        <f t="shared" si="194"/>
        <v>1412783844.7530358</v>
      </c>
      <c r="AA195" s="271">
        <f t="shared" si="195"/>
        <v>1499921260.9349153</v>
      </c>
      <c r="AB195" s="271"/>
      <c r="AC195" s="33" t="str">
        <f t="shared" si="196"/>
        <v>BERTAHAP</v>
      </c>
      <c r="AD195" s="273">
        <f t="shared" si="197"/>
        <v>0</v>
      </c>
      <c r="AE195" s="274">
        <v>2</v>
      </c>
      <c r="AF195" s="275"/>
      <c r="AG195" s="271" t="e">
        <f>IF(AF195&gt;#REF!,"LB","KR")</f>
        <v>#REF!</v>
      </c>
      <c r="AH195" s="275">
        <f t="shared" si="222"/>
        <v>1223200000</v>
      </c>
      <c r="AI195" s="275">
        <f t="shared" si="222"/>
        <v>1378742000</v>
      </c>
      <c r="AJ195" s="275">
        <f t="shared" si="222"/>
        <v>1463780000</v>
      </c>
      <c r="AK195" s="276">
        <f t="shared" si="221"/>
        <v>1554063000</v>
      </c>
      <c r="AL195" s="276">
        <f t="shared" si="221"/>
        <v>1463780000</v>
      </c>
      <c r="AM195" s="275">
        <f t="shared" si="221"/>
        <v>1554063000</v>
      </c>
      <c r="AN195" s="275">
        <f t="shared" si="158"/>
        <v>1649914000</v>
      </c>
      <c r="AO195" s="275">
        <f t="shared" si="211"/>
        <v>1649914164.642993</v>
      </c>
      <c r="AP195" s="52">
        <f t="shared" si="212"/>
        <v>1551607000</v>
      </c>
      <c r="AQ195" s="43">
        <f t="shared" si="212"/>
        <v>1647307000</v>
      </c>
      <c r="AR195" s="63">
        <f t="shared" si="198"/>
        <v>1396446300</v>
      </c>
      <c r="AS195" s="63">
        <f t="shared" si="199"/>
        <v>23274105</v>
      </c>
      <c r="AT195" s="351">
        <f t="shared" si="200"/>
        <v>29138681.25</v>
      </c>
      <c r="AU195" s="141">
        <f t="shared" si="201"/>
        <v>16473070</v>
      </c>
      <c r="AV195" s="5">
        <f t="shared" si="202"/>
        <v>23274105</v>
      </c>
      <c r="AW195" s="5">
        <f t="shared" si="203"/>
        <v>36594500</v>
      </c>
      <c r="AX195" s="280">
        <f t="shared" si="213"/>
        <v>1748908931.292275</v>
      </c>
      <c r="AY195" s="127">
        <f t="shared" si="214"/>
        <v>1748908931.292275</v>
      </c>
      <c r="AZ195" s="2"/>
      <c r="BA195" s="2"/>
      <c r="BV195" s="56">
        <f t="shared" si="204"/>
        <v>-1255655.3877779953</v>
      </c>
      <c r="CV195" s="63">
        <f t="shared" si="205"/>
        <v>1482576300</v>
      </c>
      <c r="CW195" s="44">
        <f t="shared" si="206"/>
        <v>16473070</v>
      </c>
      <c r="CZ195" s="56">
        <f t="shared" si="207"/>
        <v>1317402000</v>
      </c>
      <c r="DA195" s="44">
        <f t="shared" si="208"/>
        <v>21956700</v>
      </c>
      <c r="DB195" s="49">
        <f t="shared" si="209"/>
        <v>36594500</v>
      </c>
    </row>
    <row r="196" spans="1:106" hidden="1">
      <c r="A196" s="3">
        <f t="shared" si="210"/>
        <v>157</v>
      </c>
      <c r="B196" s="263">
        <v>8</v>
      </c>
      <c r="C196" s="264" t="s">
        <v>178</v>
      </c>
      <c r="D196" s="299">
        <v>22</v>
      </c>
      <c r="E196" s="266"/>
      <c r="F196" s="41" t="s">
        <v>89</v>
      </c>
      <c r="G196" s="267">
        <f t="shared" si="178"/>
        <v>81</v>
      </c>
      <c r="H196" s="267">
        <f t="shared" si="179"/>
        <v>70</v>
      </c>
      <c r="I196" s="268">
        <f t="shared" si="180"/>
        <v>27506142.120000001</v>
      </c>
      <c r="J196" s="268">
        <f t="shared" si="181"/>
        <v>4</v>
      </c>
      <c r="K196" s="269">
        <f t="shared" si="182"/>
        <v>0.97</v>
      </c>
      <c r="L196" s="270">
        <f t="shared" si="223"/>
        <v>1.02</v>
      </c>
      <c r="M196" s="271">
        <f t="shared" si="183"/>
        <v>22741722.99874597</v>
      </c>
      <c r="N196" s="271">
        <f t="shared" si="184"/>
        <v>25633555.40579142</v>
      </c>
      <c r="O196" s="271">
        <f t="shared" si="185"/>
        <v>27214577.013528001</v>
      </c>
      <c r="P196" s="271">
        <f t="shared" si="186"/>
        <v>28893112.574540261</v>
      </c>
      <c r="Q196" s="272">
        <f t="shared" si="187"/>
        <v>27214577.013528001</v>
      </c>
      <c r="R196" s="271">
        <f t="shared" si="187"/>
        <v>28893112.574540261</v>
      </c>
      <c r="S196" s="271">
        <f t="shared" si="188"/>
        <v>30675176.536092512</v>
      </c>
      <c r="T196" s="271"/>
      <c r="U196" s="271">
        <f t="shared" si="189"/>
        <v>1591920609.9122179</v>
      </c>
      <c r="V196" s="271">
        <f t="shared" si="190"/>
        <v>1794348878.4053993</v>
      </c>
      <c r="W196" s="271">
        <f t="shared" si="191"/>
        <v>1905020390.94696</v>
      </c>
      <c r="X196" s="272">
        <f t="shared" si="192"/>
        <v>2022517880.2178183</v>
      </c>
      <c r="Y196" s="272">
        <f t="shared" si="193"/>
        <v>1905020390.94696</v>
      </c>
      <c r="Z196" s="271">
        <f t="shared" si="194"/>
        <v>2022517880.2178183</v>
      </c>
      <c r="AA196" s="271">
        <f t="shared" si="195"/>
        <v>2147262357.5264759</v>
      </c>
      <c r="AB196" s="271"/>
      <c r="AC196" s="33" t="str">
        <f t="shared" si="196"/>
        <v>BERTAHAP</v>
      </c>
      <c r="AD196" s="273">
        <f t="shared" si="197"/>
        <v>0</v>
      </c>
      <c r="AE196" s="274">
        <v>2</v>
      </c>
      <c r="AF196" s="275"/>
      <c r="AG196" s="271" t="e">
        <f>IF(AF196&gt;#REF!,"LB","KR")</f>
        <v>#REF!</v>
      </c>
      <c r="AH196" s="275">
        <f t="shared" si="222"/>
        <v>1751113000</v>
      </c>
      <c r="AI196" s="275">
        <f t="shared" si="222"/>
        <v>1973784000</v>
      </c>
      <c r="AJ196" s="275">
        <f t="shared" si="222"/>
        <v>2095523000</v>
      </c>
      <c r="AK196" s="276">
        <f t="shared" si="221"/>
        <v>2224770000</v>
      </c>
      <c r="AL196" s="276">
        <f t="shared" si="221"/>
        <v>2095523000</v>
      </c>
      <c r="AM196" s="275">
        <f t="shared" si="221"/>
        <v>2224770000</v>
      </c>
      <c r="AN196" s="275">
        <f t="shared" si="158"/>
        <v>2361989000</v>
      </c>
      <c r="AO196" s="275">
        <f t="shared" si="211"/>
        <v>2361988887.2412453</v>
      </c>
      <c r="AP196" s="52">
        <f t="shared" si="212"/>
        <v>2221255000</v>
      </c>
      <c r="AQ196" s="43">
        <f t="shared" si="212"/>
        <v>2358257000</v>
      </c>
      <c r="AR196" s="63">
        <f t="shared" si="198"/>
        <v>1999129500</v>
      </c>
      <c r="AS196" s="63">
        <f t="shared" si="199"/>
        <v>33318825</v>
      </c>
      <c r="AT196" s="351">
        <f t="shared" si="200"/>
        <v>41714437.5</v>
      </c>
      <c r="AU196" s="141">
        <f t="shared" si="201"/>
        <v>23582570</v>
      </c>
      <c r="AV196" s="5">
        <f t="shared" si="202"/>
        <v>33318825</v>
      </c>
      <c r="AW196" s="5">
        <f t="shared" si="203"/>
        <v>52388075</v>
      </c>
      <c r="AX196" s="280">
        <f t="shared" si="213"/>
        <v>2503708616.2946715</v>
      </c>
      <c r="AY196" s="127">
        <f t="shared" si="214"/>
        <v>2503708616.2946715</v>
      </c>
      <c r="AZ196" s="2"/>
      <c r="BA196" s="2"/>
      <c r="BV196" s="56">
        <f t="shared" si="204"/>
        <v>-133404.78928199783</v>
      </c>
      <c r="CV196" s="63">
        <f t="shared" si="205"/>
        <v>2122431300</v>
      </c>
      <c r="CW196" s="44">
        <f t="shared" si="206"/>
        <v>23582570</v>
      </c>
      <c r="CZ196" s="56">
        <f t="shared" si="207"/>
        <v>1885970700</v>
      </c>
      <c r="DA196" s="44">
        <f t="shared" si="208"/>
        <v>31432845</v>
      </c>
      <c r="DB196" s="49">
        <f t="shared" si="209"/>
        <v>52388075</v>
      </c>
    </row>
    <row r="197" spans="1:106" hidden="1">
      <c r="A197" s="3">
        <f t="shared" si="210"/>
        <v>158</v>
      </c>
      <c r="B197" s="263">
        <v>1</v>
      </c>
      <c r="C197" s="264" t="s">
        <v>180</v>
      </c>
      <c r="D197" s="265" t="s">
        <v>35</v>
      </c>
      <c r="E197" s="266"/>
      <c r="F197" s="41" t="s">
        <v>42</v>
      </c>
      <c r="G197" s="267">
        <f t="shared" si="178"/>
        <v>78</v>
      </c>
      <c r="H197" s="267">
        <f t="shared" si="179"/>
        <v>66</v>
      </c>
      <c r="I197" s="268">
        <f t="shared" si="180"/>
        <v>27506142.120000001</v>
      </c>
      <c r="J197" s="268">
        <f t="shared" si="181"/>
        <v>2</v>
      </c>
      <c r="K197" s="269">
        <f t="shared" si="182"/>
        <v>0.93</v>
      </c>
      <c r="L197" s="319">
        <f t="shared" ref="L197:L204" si="224">SUMIF($AN$4:$AN$22,D197,$BN$4:$BN$22)</f>
        <v>1.03</v>
      </c>
      <c r="M197" s="271">
        <f t="shared" si="183"/>
        <v>22017683.909944173</v>
      </c>
      <c r="N197" s="271">
        <f t="shared" si="184"/>
        <v>24817447.668493636</v>
      </c>
      <c r="O197" s="271">
        <f t="shared" si="185"/>
        <v>26348133.536748003</v>
      </c>
      <c r="P197" s="271">
        <f t="shared" si="186"/>
        <v>27973228.760008208</v>
      </c>
      <c r="Q197" s="272">
        <f t="shared" si="187"/>
        <v>26348133.536748003</v>
      </c>
      <c r="R197" s="271">
        <f t="shared" si="187"/>
        <v>27973228.760008208</v>
      </c>
      <c r="S197" s="271">
        <f t="shared" si="188"/>
        <v>29698556.300710551</v>
      </c>
      <c r="T197" s="271"/>
      <c r="U197" s="271">
        <f t="shared" si="189"/>
        <v>1453167138.0563154</v>
      </c>
      <c r="V197" s="271">
        <f t="shared" si="190"/>
        <v>1637951546.12058</v>
      </c>
      <c r="W197" s="271">
        <f t="shared" si="191"/>
        <v>1738976813.4253683</v>
      </c>
      <c r="X197" s="272">
        <f t="shared" si="192"/>
        <v>1846233098.1605418</v>
      </c>
      <c r="Y197" s="272">
        <f t="shared" si="193"/>
        <v>1738976813.4253683</v>
      </c>
      <c r="Z197" s="271">
        <f t="shared" si="194"/>
        <v>1846233098.1605418</v>
      </c>
      <c r="AA197" s="271">
        <f t="shared" si="195"/>
        <v>1960104715.8468964</v>
      </c>
      <c r="AB197" s="271"/>
      <c r="AC197" s="33" t="str">
        <f t="shared" si="196"/>
        <v>BERTAHAP</v>
      </c>
      <c r="AD197" s="273">
        <f t="shared" si="197"/>
        <v>0</v>
      </c>
      <c r="AE197" s="274">
        <v>2</v>
      </c>
      <c r="AF197" s="275"/>
      <c r="AG197" s="271" t="e">
        <f>IF(AF197&gt;#REF!,"LB","KR")</f>
        <v>#REF!</v>
      </c>
      <c r="AH197" s="275">
        <f t="shared" si="222"/>
        <v>1598484000</v>
      </c>
      <c r="AI197" s="275">
        <f t="shared" si="222"/>
        <v>1801747000</v>
      </c>
      <c r="AJ197" s="275">
        <f t="shared" si="222"/>
        <v>1912875000</v>
      </c>
      <c r="AK197" s="276">
        <f t="shared" si="221"/>
        <v>2030857000</v>
      </c>
      <c r="AL197" s="276">
        <f t="shared" si="221"/>
        <v>1912875000</v>
      </c>
      <c r="AM197" s="275">
        <f t="shared" si="221"/>
        <v>2030857000</v>
      </c>
      <c r="AN197" s="275">
        <f t="shared" si="158"/>
        <v>2156116000</v>
      </c>
      <c r="AO197" s="275">
        <f t="shared" si="211"/>
        <v>2156115762.7872066</v>
      </c>
      <c r="AP197" s="52">
        <f t="shared" si="212"/>
        <v>2027648000</v>
      </c>
      <c r="AQ197" s="43">
        <f t="shared" si="212"/>
        <v>2152709000</v>
      </c>
      <c r="AR197" s="63">
        <f t="shared" si="198"/>
        <v>1824883200</v>
      </c>
      <c r="AS197" s="63">
        <f t="shared" si="199"/>
        <v>30414720</v>
      </c>
      <c r="AT197" s="351">
        <f t="shared" si="200"/>
        <v>38078568.75</v>
      </c>
      <c r="AU197" s="141">
        <f t="shared" si="201"/>
        <v>21527090</v>
      </c>
      <c r="AV197" s="5">
        <f t="shared" si="202"/>
        <v>30414720</v>
      </c>
      <c r="AW197" s="5">
        <f t="shared" si="203"/>
        <v>47821875</v>
      </c>
      <c r="AX197" s="280">
        <f t="shared" si="213"/>
        <v>2285482910.3338127</v>
      </c>
      <c r="AY197" s="127">
        <f t="shared" si="214"/>
        <v>2285482910.3338127</v>
      </c>
      <c r="AZ197" s="2"/>
      <c r="BA197" s="2"/>
      <c r="BV197" s="56">
        <f t="shared" si="204"/>
        <v>-999848.26606199518</v>
      </c>
      <c r="CV197" s="63">
        <f t="shared" si="205"/>
        <v>1937438100</v>
      </c>
      <c r="CW197" s="44">
        <f t="shared" si="206"/>
        <v>21527090</v>
      </c>
      <c r="CZ197" s="56">
        <f t="shared" si="207"/>
        <v>1721587500</v>
      </c>
      <c r="DA197" s="44">
        <f t="shared" si="208"/>
        <v>28693125</v>
      </c>
      <c r="DB197" s="49">
        <f t="shared" si="209"/>
        <v>47821875</v>
      </c>
    </row>
    <row r="198" spans="1:106" hidden="1">
      <c r="A198" s="3">
        <f t="shared" si="210"/>
        <v>159</v>
      </c>
      <c r="B198" s="263">
        <v>2</v>
      </c>
      <c r="C198" s="264" t="s">
        <v>180</v>
      </c>
      <c r="D198" s="265" t="s">
        <v>41</v>
      </c>
      <c r="E198" s="266"/>
      <c r="F198" s="41" t="s">
        <v>45</v>
      </c>
      <c r="G198" s="267">
        <f t="shared" si="178"/>
        <v>60</v>
      </c>
      <c r="H198" s="267">
        <f t="shared" si="179"/>
        <v>52</v>
      </c>
      <c r="I198" s="268">
        <f t="shared" si="180"/>
        <v>27506142.120000001</v>
      </c>
      <c r="J198" s="268">
        <f t="shared" si="181"/>
        <v>2</v>
      </c>
      <c r="K198" s="269">
        <f t="shared" si="182"/>
        <v>0.93</v>
      </c>
      <c r="L198" s="319">
        <f t="shared" si="224"/>
        <v>1.03</v>
      </c>
      <c r="M198" s="271">
        <f t="shared" si="183"/>
        <v>22017683.909944173</v>
      </c>
      <c r="N198" s="271">
        <f t="shared" si="184"/>
        <v>24817447.668493636</v>
      </c>
      <c r="O198" s="271">
        <f t="shared" si="185"/>
        <v>26348133.536748003</v>
      </c>
      <c r="P198" s="271">
        <f t="shared" si="186"/>
        <v>27973228.760008208</v>
      </c>
      <c r="Q198" s="272">
        <f t="shared" si="187"/>
        <v>26348133.536748003</v>
      </c>
      <c r="R198" s="271">
        <f t="shared" si="187"/>
        <v>27973228.760008208</v>
      </c>
      <c r="S198" s="271">
        <f t="shared" si="188"/>
        <v>29698556.300710551</v>
      </c>
      <c r="T198" s="271"/>
      <c r="U198" s="271">
        <f t="shared" si="189"/>
        <v>1144919563.3170969</v>
      </c>
      <c r="V198" s="271">
        <f t="shared" si="190"/>
        <v>1290507278.7616692</v>
      </c>
      <c r="W198" s="271">
        <f t="shared" si="191"/>
        <v>1370102943.9108961</v>
      </c>
      <c r="X198" s="272">
        <f t="shared" si="192"/>
        <v>1454607895.5204268</v>
      </c>
      <c r="Y198" s="272">
        <f t="shared" si="193"/>
        <v>1370102943.9108961</v>
      </c>
      <c r="Z198" s="271">
        <f t="shared" si="194"/>
        <v>1454607895.5204268</v>
      </c>
      <c r="AA198" s="271">
        <f t="shared" si="195"/>
        <v>1544324927.6369486</v>
      </c>
      <c r="AB198" s="271"/>
      <c r="AC198" s="33" t="str">
        <f t="shared" si="196"/>
        <v>BERTAHAP</v>
      </c>
      <c r="AD198" s="273">
        <f t="shared" si="197"/>
        <v>0</v>
      </c>
      <c r="AE198" s="274">
        <v>2</v>
      </c>
      <c r="AF198" s="275"/>
      <c r="AG198" s="271" t="e">
        <f>IF(AF198&gt;#REF!,"LB","KR")</f>
        <v>#REF!</v>
      </c>
      <c r="AH198" s="275">
        <f t="shared" si="222"/>
        <v>1259412000</v>
      </c>
      <c r="AI198" s="275">
        <f t="shared" si="222"/>
        <v>1419559000</v>
      </c>
      <c r="AJ198" s="275">
        <f t="shared" si="222"/>
        <v>1507114000</v>
      </c>
      <c r="AK198" s="276">
        <f t="shared" si="221"/>
        <v>1600069000</v>
      </c>
      <c r="AL198" s="276">
        <f t="shared" si="221"/>
        <v>1507114000</v>
      </c>
      <c r="AM198" s="275">
        <f t="shared" si="221"/>
        <v>1600069000</v>
      </c>
      <c r="AN198" s="275">
        <f t="shared" si="158"/>
        <v>1698758000</v>
      </c>
      <c r="AO198" s="275">
        <f t="shared" si="211"/>
        <v>1698757712.850862</v>
      </c>
      <c r="AP198" s="52">
        <f t="shared" si="212"/>
        <v>1597541000</v>
      </c>
      <c r="AQ198" s="43">
        <f t="shared" si="212"/>
        <v>1696074000</v>
      </c>
      <c r="AR198" s="63">
        <f t="shared" si="198"/>
        <v>1437786900</v>
      </c>
      <c r="AS198" s="63">
        <f t="shared" si="199"/>
        <v>23963115</v>
      </c>
      <c r="AT198" s="351">
        <f t="shared" si="200"/>
        <v>30001293.75</v>
      </c>
      <c r="AU198" s="141">
        <f t="shared" si="201"/>
        <v>16960740</v>
      </c>
      <c r="AV198" s="5">
        <f t="shared" si="202"/>
        <v>23963115</v>
      </c>
      <c r="AW198" s="5">
        <f t="shared" si="203"/>
        <v>37677850</v>
      </c>
      <c r="AX198" s="280">
        <f t="shared" si="213"/>
        <v>1800683762.487875</v>
      </c>
      <c r="AY198" s="127">
        <f t="shared" si="214"/>
        <v>1800683762.487875</v>
      </c>
      <c r="AZ198" s="2"/>
      <c r="BA198" s="2"/>
      <c r="BV198" s="56">
        <f t="shared" si="204"/>
        <v>-999848.26606199518</v>
      </c>
      <c r="CV198" s="63">
        <f t="shared" si="205"/>
        <v>1526466600</v>
      </c>
      <c r="CW198" s="44">
        <f t="shared" si="206"/>
        <v>16960740</v>
      </c>
      <c r="CZ198" s="56">
        <f t="shared" si="207"/>
        <v>1356402600</v>
      </c>
      <c r="DA198" s="44">
        <f t="shared" si="208"/>
        <v>22606710</v>
      </c>
      <c r="DB198" s="49">
        <f t="shared" si="209"/>
        <v>37677850</v>
      </c>
    </row>
    <row r="199" spans="1:106" hidden="1">
      <c r="A199" s="3">
        <f t="shared" si="210"/>
        <v>160</v>
      </c>
      <c r="B199" s="263">
        <v>3</v>
      </c>
      <c r="C199" s="264" t="s">
        <v>180</v>
      </c>
      <c r="D199" s="265">
        <v>10</v>
      </c>
      <c r="E199" s="266"/>
      <c r="F199" s="41" t="s">
        <v>48</v>
      </c>
      <c r="G199" s="267">
        <f t="shared" si="178"/>
        <v>74</v>
      </c>
      <c r="H199" s="267">
        <f t="shared" si="179"/>
        <v>63</v>
      </c>
      <c r="I199" s="268">
        <f t="shared" si="180"/>
        <v>27506142.120000001</v>
      </c>
      <c r="J199" s="268">
        <f t="shared" si="181"/>
        <v>2</v>
      </c>
      <c r="K199" s="269">
        <f t="shared" si="182"/>
        <v>0.93</v>
      </c>
      <c r="L199" s="319">
        <f t="shared" si="224"/>
        <v>1.03</v>
      </c>
      <c r="M199" s="271">
        <f t="shared" si="183"/>
        <v>22017683.909944173</v>
      </c>
      <c r="N199" s="271">
        <f t="shared" si="184"/>
        <v>24817447.668493636</v>
      </c>
      <c r="O199" s="271">
        <f t="shared" si="185"/>
        <v>26348133.536748003</v>
      </c>
      <c r="P199" s="271">
        <f t="shared" si="186"/>
        <v>27973228.760008208</v>
      </c>
      <c r="Q199" s="272">
        <f t="shared" si="187"/>
        <v>26348133.536748003</v>
      </c>
      <c r="R199" s="271">
        <f t="shared" si="187"/>
        <v>27973228.760008208</v>
      </c>
      <c r="S199" s="271">
        <f t="shared" si="188"/>
        <v>29698556.300710551</v>
      </c>
      <c r="T199" s="271"/>
      <c r="U199" s="271">
        <f t="shared" si="189"/>
        <v>1387114086.326483</v>
      </c>
      <c r="V199" s="271">
        <f t="shared" si="190"/>
        <v>1563499203.115099</v>
      </c>
      <c r="W199" s="271">
        <f t="shared" si="191"/>
        <v>1659932412.8151243</v>
      </c>
      <c r="X199" s="272">
        <f t="shared" si="192"/>
        <v>1762313411.8805172</v>
      </c>
      <c r="Y199" s="272">
        <f t="shared" si="193"/>
        <v>1659932412.8151243</v>
      </c>
      <c r="Z199" s="271">
        <f t="shared" si="194"/>
        <v>1762313411.8805172</v>
      </c>
      <c r="AA199" s="271">
        <f t="shared" si="195"/>
        <v>1871009046.9447649</v>
      </c>
      <c r="AB199" s="271"/>
      <c r="AC199" s="33" t="str">
        <f t="shared" si="196"/>
        <v>BERTAHAP</v>
      </c>
      <c r="AD199" s="273">
        <f t="shared" si="197"/>
        <v>0</v>
      </c>
      <c r="AE199" s="274">
        <v>2</v>
      </c>
      <c r="AF199" s="275"/>
      <c r="AG199" s="271" t="e">
        <f>IF(AF199&gt;#REF!,"LB","KR")</f>
        <v>#REF!</v>
      </c>
      <c r="AH199" s="275">
        <f t="shared" si="222"/>
        <v>1525826000</v>
      </c>
      <c r="AI199" s="275">
        <f t="shared" si="222"/>
        <v>1719850000</v>
      </c>
      <c r="AJ199" s="275">
        <f t="shared" si="222"/>
        <v>1825926000</v>
      </c>
      <c r="AK199" s="276">
        <f t="shared" si="221"/>
        <v>1938545000</v>
      </c>
      <c r="AL199" s="276">
        <f t="shared" si="221"/>
        <v>1825926000</v>
      </c>
      <c r="AM199" s="275">
        <f t="shared" si="221"/>
        <v>1938545000</v>
      </c>
      <c r="AN199" s="275">
        <f t="shared" si="158"/>
        <v>2058110000</v>
      </c>
      <c r="AO199" s="275">
        <f t="shared" si="211"/>
        <v>2058110163.0357656</v>
      </c>
      <c r="AP199" s="52">
        <f t="shared" si="212"/>
        <v>1935482000</v>
      </c>
      <c r="AQ199" s="43">
        <f t="shared" si="212"/>
        <v>2054858000</v>
      </c>
      <c r="AR199" s="63">
        <f t="shared" si="198"/>
        <v>1741933800</v>
      </c>
      <c r="AS199" s="63">
        <f t="shared" si="199"/>
        <v>29032230</v>
      </c>
      <c r="AT199" s="351">
        <f t="shared" si="200"/>
        <v>36347718.75</v>
      </c>
      <c r="AU199" s="141">
        <f t="shared" si="201"/>
        <v>20548580</v>
      </c>
      <c r="AV199" s="5">
        <f t="shared" si="202"/>
        <v>29032230</v>
      </c>
      <c r="AW199" s="5">
        <f t="shared" si="203"/>
        <v>45648150</v>
      </c>
      <c r="AX199" s="280">
        <f t="shared" si="213"/>
        <v>2181596696.1455159</v>
      </c>
      <c r="AY199" s="127">
        <f t="shared" si="214"/>
        <v>2181596696.1455159</v>
      </c>
      <c r="AZ199" s="2"/>
      <c r="BA199" s="2"/>
      <c r="BV199" s="56">
        <f t="shared" si="204"/>
        <v>-999848.26606199518</v>
      </c>
      <c r="CV199" s="63">
        <f t="shared" si="205"/>
        <v>1849372200</v>
      </c>
      <c r="CW199" s="44">
        <f t="shared" si="206"/>
        <v>20548580</v>
      </c>
      <c r="CZ199" s="56">
        <f t="shared" si="207"/>
        <v>1643333400</v>
      </c>
      <c r="DA199" s="44">
        <f t="shared" si="208"/>
        <v>27388890</v>
      </c>
      <c r="DB199" s="49">
        <f t="shared" si="209"/>
        <v>45648150</v>
      </c>
    </row>
    <row r="200" spans="1:106" hidden="1">
      <c r="A200" s="3">
        <f t="shared" si="210"/>
        <v>161</v>
      </c>
      <c r="B200" s="263">
        <v>4</v>
      </c>
      <c r="C200" s="264" t="s">
        <v>180</v>
      </c>
      <c r="D200" s="299">
        <v>12</v>
      </c>
      <c r="E200" s="266"/>
      <c r="F200" s="41" t="s">
        <v>50</v>
      </c>
      <c r="G200" s="267">
        <f t="shared" si="178"/>
        <v>67</v>
      </c>
      <c r="H200" s="267">
        <f t="shared" si="179"/>
        <v>57</v>
      </c>
      <c r="I200" s="268">
        <f t="shared" si="180"/>
        <v>27506142.120000001</v>
      </c>
      <c r="J200" s="268">
        <f t="shared" si="181"/>
        <v>2</v>
      </c>
      <c r="K200" s="269">
        <f t="shared" si="182"/>
        <v>0.93</v>
      </c>
      <c r="L200" s="319">
        <f t="shared" si="224"/>
        <v>1.03</v>
      </c>
      <c r="M200" s="271">
        <f t="shared" si="183"/>
        <v>22017683.909944173</v>
      </c>
      <c r="N200" s="271">
        <f t="shared" si="184"/>
        <v>24817447.668493636</v>
      </c>
      <c r="O200" s="271">
        <f t="shared" si="185"/>
        <v>26348133.536748003</v>
      </c>
      <c r="P200" s="271">
        <f t="shared" si="186"/>
        <v>27973228.760008208</v>
      </c>
      <c r="Q200" s="272">
        <f t="shared" si="187"/>
        <v>26348133.536748003</v>
      </c>
      <c r="R200" s="271">
        <f t="shared" si="187"/>
        <v>27973228.760008208</v>
      </c>
      <c r="S200" s="271">
        <f t="shared" si="188"/>
        <v>29698556.300710551</v>
      </c>
      <c r="T200" s="271"/>
      <c r="U200" s="271">
        <f t="shared" si="189"/>
        <v>1255007982.866818</v>
      </c>
      <c r="V200" s="271">
        <f t="shared" si="190"/>
        <v>1414594517.1041372</v>
      </c>
      <c r="W200" s="271">
        <f t="shared" si="191"/>
        <v>1501843611.5946362</v>
      </c>
      <c r="X200" s="272">
        <f t="shared" si="192"/>
        <v>1594474039.3204679</v>
      </c>
      <c r="Y200" s="272">
        <f t="shared" si="193"/>
        <v>1501843611.5946362</v>
      </c>
      <c r="Z200" s="271">
        <f t="shared" si="194"/>
        <v>1594474039.3204679</v>
      </c>
      <c r="AA200" s="271">
        <f t="shared" si="195"/>
        <v>1692817709.1405015</v>
      </c>
      <c r="AB200" s="271"/>
      <c r="AC200" s="33" t="str">
        <f t="shared" si="196"/>
        <v>BERTAHAP</v>
      </c>
      <c r="AD200" s="273">
        <f t="shared" si="197"/>
        <v>0</v>
      </c>
      <c r="AE200" s="274">
        <v>2</v>
      </c>
      <c r="AF200" s="275"/>
      <c r="AG200" s="271" t="e">
        <f>IF(AF200&gt;#REF!,"LB","KR")</f>
        <v>#REF!</v>
      </c>
      <c r="AH200" s="275">
        <f t="shared" si="222"/>
        <v>1380509000</v>
      </c>
      <c r="AI200" s="275">
        <f t="shared" si="222"/>
        <v>1556054000</v>
      </c>
      <c r="AJ200" s="275">
        <f t="shared" si="222"/>
        <v>1652028000</v>
      </c>
      <c r="AK200" s="276">
        <f t="shared" si="221"/>
        <v>1753922000</v>
      </c>
      <c r="AL200" s="276">
        <f t="shared" si="221"/>
        <v>1652028000</v>
      </c>
      <c r="AM200" s="275">
        <f t="shared" si="221"/>
        <v>1753922000</v>
      </c>
      <c r="AN200" s="275">
        <f t="shared" si="158"/>
        <v>1862100000</v>
      </c>
      <c r="AO200" s="275">
        <f t="shared" si="211"/>
        <v>1862100025.2106688</v>
      </c>
      <c r="AP200" s="52">
        <f t="shared" si="212"/>
        <v>1751150000</v>
      </c>
      <c r="AQ200" s="43">
        <f t="shared" si="212"/>
        <v>1859158000</v>
      </c>
      <c r="AR200" s="63">
        <f t="shared" si="198"/>
        <v>1576035000</v>
      </c>
      <c r="AS200" s="63">
        <f t="shared" si="199"/>
        <v>26267250</v>
      </c>
      <c r="AT200" s="351">
        <f t="shared" si="200"/>
        <v>32886037.5</v>
      </c>
      <c r="AU200" s="141">
        <f t="shared" si="201"/>
        <v>18591580</v>
      </c>
      <c r="AV200" s="5">
        <f t="shared" si="202"/>
        <v>26267250</v>
      </c>
      <c r="AW200" s="5">
        <f t="shared" si="203"/>
        <v>41300700</v>
      </c>
      <c r="AX200" s="280">
        <f t="shared" si="213"/>
        <v>1973826391.1241093</v>
      </c>
      <c r="AY200" s="127">
        <f t="shared" si="214"/>
        <v>1973826391.1241093</v>
      </c>
      <c r="AZ200" s="2"/>
      <c r="BA200" s="2"/>
      <c r="BV200" s="56">
        <f t="shared" si="204"/>
        <v>-999848.26606199518</v>
      </c>
      <c r="CV200" s="63">
        <f t="shared" si="205"/>
        <v>1673242200</v>
      </c>
      <c r="CW200" s="44">
        <f t="shared" si="206"/>
        <v>18591580</v>
      </c>
      <c r="CZ200" s="56">
        <f t="shared" si="207"/>
        <v>1486825200</v>
      </c>
      <c r="DA200" s="44">
        <f t="shared" si="208"/>
        <v>24780420</v>
      </c>
      <c r="DB200" s="49">
        <f t="shared" si="209"/>
        <v>41300700</v>
      </c>
    </row>
    <row r="201" spans="1:106" hidden="1">
      <c r="A201" s="3">
        <f t="shared" si="210"/>
        <v>162</v>
      </c>
      <c r="B201" s="263">
        <v>5</v>
      </c>
      <c r="C201" s="264" t="s">
        <v>180</v>
      </c>
      <c r="D201" s="265">
        <v>16</v>
      </c>
      <c r="E201" s="266"/>
      <c r="F201" s="41" t="s">
        <v>52</v>
      </c>
      <c r="G201" s="267">
        <f t="shared" si="178"/>
        <v>71</v>
      </c>
      <c r="H201" s="267">
        <f t="shared" si="179"/>
        <v>63</v>
      </c>
      <c r="I201" s="268">
        <f t="shared" si="180"/>
        <v>27506142.120000001</v>
      </c>
      <c r="J201" s="268">
        <f t="shared" si="181"/>
        <v>2</v>
      </c>
      <c r="K201" s="269">
        <f t="shared" si="182"/>
        <v>0.93</v>
      </c>
      <c r="L201" s="319">
        <f t="shared" si="224"/>
        <v>1.03</v>
      </c>
      <c r="M201" s="271">
        <f t="shared" si="183"/>
        <v>22017683.909944173</v>
      </c>
      <c r="N201" s="271">
        <f t="shared" si="184"/>
        <v>24817447.668493636</v>
      </c>
      <c r="O201" s="271">
        <f t="shared" si="185"/>
        <v>26348133.536748003</v>
      </c>
      <c r="P201" s="271">
        <f t="shared" si="186"/>
        <v>27973228.760008208</v>
      </c>
      <c r="Q201" s="272">
        <f t="shared" si="187"/>
        <v>26348133.536748003</v>
      </c>
      <c r="R201" s="271">
        <f t="shared" si="187"/>
        <v>27973228.760008208</v>
      </c>
      <c r="S201" s="271">
        <f t="shared" si="188"/>
        <v>29698556.300710551</v>
      </c>
      <c r="T201" s="271"/>
      <c r="U201" s="271">
        <f t="shared" si="189"/>
        <v>1387114086.326483</v>
      </c>
      <c r="V201" s="271">
        <f t="shared" si="190"/>
        <v>1563499203.115099</v>
      </c>
      <c r="W201" s="271">
        <f t="shared" si="191"/>
        <v>1659932412.8151243</v>
      </c>
      <c r="X201" s="272">
        <f t="shared" si="192"/>
        <v>1762313411.8805172</v>
      </c>
      <c r="Y201" s="272">
        <f t="shared" si="193"/>
        <v>1659932412.8151243</v>
      </c>
      <c r="Z201" s="271">
        <f t="shared" si="194"/>
        <v>1762313411.8805172</v>
      </c>
      <c r="AA201" s="271">
        <f t="shared" si="195"/>
        <v>1871009046.9447649</v>
      </c>
      <c r="AB201" s="271"/>
      <c r="AC201" s="33" t="str">
        <f t="shared" si="196"/>
        <v>BERTAHAP</v>
      </c>
      <c r="AD201" s="273">
        <f t="shared" si="197"/>
        <v>0</v>
      </c>
      <c r="AE201" s="274">
        <v>2</v>
      </c>
      <c r="AF201" s="275"/>
      <c r="AG201" s="271" t="e">
        <f>IF(AF201&gt;#REF!,"LB","KR")</f>
        <v>#REF!</v>
      </c>
      <c r="AH201" s="275">
        <f t="shared" si="222"/>
        <v>1525826000</v>
      </c>
      <c r="AI201" s="275">
        <f t="shared" si="222"/>
        <v>1719850000</v>
      </c>
      <c r="AJ201" s="275">
        <f t="shared" si="222"/>
        <v>1825926000</v>
      </c>
      <c r="AK201" s="276">
        <f t="shared" si="221"/>
        <v>1938545000</v>
      </c>
      <c r="AL201" s="276">
        <f t="shared" si="221"/>
        <v>1825926000</v>
      </c>
      <c r="AM201" s="275">
        <f t="shared" si="221"/>
        <v>1938545000</v>
      </c>
      <c r="AN201" s="275">
        <f t="shared" si="158"/>
        <v>2058110000</v>
      </c>
      <c r="AO201" s="275">
        <f t="shared" si="211"/>
        <v>2058110163.0357656</v>
      </c>
      <c r="AP201" s="52">
        <f t="shared" si="212"/>
        <v>1935482000</v>
      </c>
      <c r="AQ201" s="43">
        <f t="shared" si="212"/>
        <v>2054858000</v>
      </c>
      <c r="AR201" s="63">
        <f t="shared" si="198"/>
        <v>1741933800</v>
      </c>
      <c r="AS201" s="63">
        <f t="shared" si="199"/>
        <v>29032230</v>
      </c>
      <c r="AT201" s="351">
        <f t="shared" si="200"/>
        <v>36347718.75</v>
      </c>
      <c r="AU201" s="141">
        <f t="shared" si="201"/>
        <v>20548580</v>
      </c>
      <c r="AV201" s="5">
        <f t="shared" si="202"/>
        <v>29032230</v>
      </c>
      <c r="AW201" s="5">
        <f t="shared" si="203"/>
        <v>45648150</v>
      </c>
      <c r="AX201" s="280">
        <f t="shared" si="213"/>
        <v>2181596696.1455159</v>
      </c>
      <c r="AY201" s="127">
        <f t="shared" si="214"/>
        <v>2181596696.1455159</v>
      </c>
      <c r="AZ201" s="2"/>
      <c r="BA201" s="2"/>
      <c r="BV201" s="56">
        <f t="shared" si="204"/>
        <v>-999848.26606199518</v>
      </c>
      <c r="CV201" s="63">
        <f t="shared" si="205"/>
        <v>1849372200</v>
      </c>
      <c r="CW201" s="44">
        <f t="shared" si="206"/>
        <v>20548580</v>
      </c>
      <c r="CZ201" s="56">
        <f t="shared" si="207"/>
        <v>1643333400</v>
      </c>
      <c r="DA201" s="44">
        <f t="shared" si="208"/>
        <v>27388890</v>
      </c>
      <c r="DB201" s="49">
        <f t="shared" si="209"/>
        <v>45648150</v>
      </c>
    </row>
    <row r="202" spans="1:106" hidden="1">
      <c r="A202" s="3">
        <f t="shared" si="210"/>
        <v>163</v>
      </c>
      <c r="B202" s="263">
        <v>6</v>
      </c>
      <c r="C202" s="264" t="s">
        <v>180</v>
      </c>
      <c r="D202" s="299">
        <v>18</v>
      </c>
      <c r="E202" s="266"/>
      <c r="F202" s="41" t="s">
        <v>54</v>
      </c>
      <c r="G202" s="267">
        <f t="shared" si="178"/>
        <v>97</v>
      </c>
      <c r="H202" s="267">
        <f t="shared" si="179"/>
        <v>85</v>
      </c>
      <c r="I202" s="268">
        <f t="shared" si="180"/>
        <v>27506142.120000001</v>
      </c>
      <c r="J202" s="268">
        <f t="shared" si="181"/>
        <v>2</v>
      </c>
      <c r="K202" s="269">
        <f t="shared" si="182"/>
        <v>0.93</v>
      </c>
      <c r="L202" s="319">
        <f t="shared" si="224"/>
        <v>1.03</v>
      </c>
      <c r="M202" s="271">
        <f t="shared" si="183"/>
        <v>22017683.909944173</v>
      </c>
      <c r="N202" s="271">
        <f t="shared" si="184"/>
        <v>24817447.668493636</v>
      </c>
      <c r="O202" s="271">
        <f t="shared" si="185"/>
        <v>26348133.536748003</v>
      </c>
      <c r="P202" s="271">
        <f t="shared" si="186"/>
        <v>27973228.760008208</v>
      </c>
      <c r="Q202" s="272">
        <f t="shared" si="187"/>
        <v>26348133.536748003</v>
      </c>
      <c r="R202" s="271">
        <f t="shared" si="187"/>
        <v>27973228.760008208</v>
      </c>
      <c r="S202" s="271">
        <f t="shared" si="188"/>
        <v>29698556.300710551</v>
      </c>
      <c r="T202" s="271"/>
      <c r="U202" s="271">
        <f t="shared" si="189"/>
        <v>1871503132.3452547</v>
      </c>
      <c r="V202" s="271">
        <f t="shared" si="190"/>
        <v>2109483051.821959</v>
      </c>
      <c r="W202" s="271">
        <f t="shared" si="191"/>
        <v>2239591350.6235805</v>
      </c>
      <c r="X202" s="272">
        <f t="shared" si="192"/>
        <v>2377724444.6006975</v>
      </c>
      <c r="Y202" s="272">
        <f t="shared" si="193"/>
        <v>2239591350.6235805</v>
      </c>
      <c r="Z202" s="271">
        <f t="shared" si="194"/>
        <v>2377724444.6006975</v>
      </c>
      <c r="AA202" s="271">
        <f t="shared" si="195"/>
        <v>2524377285.5603967</v>
      </c>
      <c r="AB202" s="271"/>
      <c r="AC202" s="33" t="str">
        <f t="shared" si="196"/>
        <v>BERTAHAP</v>
      </c>
      <c r="AD202" s="273">
        <f t="shared" si="197"/>
        <v>0</v>
      </c>
      <c r="AE202" s="274">
        <v>2</v>
      </c>
      <c r="AF202" s="275"/>
      <c r="AG202" s="271" t="e">
        <f>IF(AF202&gt;#REF!,"LB","KR")</f>
        <v>#REF!</v>
      </c>
      <c r="AH202" s="275">
        <f t="shared" si="222"/>
        <v>2058654000</v>
      </c>
      <c r="AI202" s="275">
        <f t="shared" si="222"/>
        <v>2320432000</v>
      </c>
      <c r="AJ202" s="275">
        <f t="shared" si="222"/>
        <v>2463551000</v>
      </c>
      <c r="AK202" s="276">
        <f t="shared" si="221"/>
        <v>2615497000</v>
      </c>
      <c r="AL202" s="276">
        <f t="shared" si="221"/>
        <v>2463551000</v>
      </c>
      <c r="AM202" s="275">
        <f t="shared" si="221"/>
        <v>2615497000</v>
      </c>
      <c r="AN202" s="275">
        <f t="shared" si="158"/>
        <v>2776816000</v>
      </c>
      <c r="AO202" s="275">
        <f t="shared" si="211"/>
        <v>2776815063.4055724</v>
      </c>
      <c r="AP202" s="52">
        <f t="shared" si="212"/>
        <v>2611365000</v>
      </c>
      <c r="AQ202" s="43">
        <f t="shared" si="212"/>
        <v>2772427000</v>
      </c>
      <c r="AR202" s="63">
        <f t="shared" si="198"/>
        <v>2350228500</v>
      </c>
      <c r="AS202" s="63">
        <f t="shared" si="199"/>
        <v>39170475</v>
      </c>
      <c r="AT202" s="351">
        <f t="shared" si="200"/>
        <v>49040568.75</v>
      </c>
      <c r="AU202" s="141">
        <f t="shared" si="201"/>
        <v>27724270</v>
      </c>
      <c r="AV202" s="5">
        <f t="shared" si="202"/>
        <v>39170475</v>
      </c>
      <c r="AW202" s="5">
        <f t="shared" si="203"/>
        <v>61588775</v>
      </c>
      <c r="AX202" s="280">
        <f t="shared" si="213"/>
        <v>2943423625.138391</v>
      </c>
      <c r="AY202" s="127">
        <f t="shared" si="214"/>
        <v>2943423625.138391</v>
      </c>
      <c r="AZ202" s="2"/>
      <c r="BA202" s="2"/>
      <c r="BV202" s="56">
        <f t="shared" si="204"/>
        <v>-999848.26606199518</v>
      </c>
      <c r="CV202" s="63">
        <f t="shared" si="205"/>
        <v>2495184300</v>
      </c>
      <c r="CW202" s="44">
        <f t="shared" si="206"/>
        <v>27724270</v>
      </c>
      <c r="CZ202" s="56">
        <f t="shared" si="207"/>
        <v>2217195900</v>
      </c>
      <c r="DA202" s="44">
        <f t="shared" si="208"/>
        <v>36953265</v>
      </c>
      <c r="DB202" s="49">
        <f t="shared" si="209"/>
        <v>61588775</v>
      </c>
    </row>
    <row r="203" spans="1:106" hidden="1">
      <c r="A203" s="3">
        <f t="shared" si="210"/>
        <v>164</v>
      </c>
      <c r="B203" s="263">
        <v>7</v>
      </c>
      <c r="C203" s="264" t="s">
        <v>180</v>
      </c>
      <c r="D203" s="299">
        <v>20</v>
      </c>
      <c r="E203" s="266"/>
      <c r="F203" s="41" t="s">
        <v>70</v>
      </c>
      <c r="G203" s="267">
        <f t="shared" si="178"/>
        <v>60</v>
      </c>
      <c r="H203" s="267">
        <f t="shared" si="179"/>
        <v>51</v>
      </c>
      <c r="I203" s="268">
        <f t="shared" si="180"/>
        <v>27506142.120000001</v>
      </c>
      <c r="J203" s="268">
        <f t="shared" si="181"/>
        <v>2</v>
      </c>
      <c r="K203" s="269">
        <f t="shared" si="182"/>
        <v>0.93</v>
      </c>
      <c r="L203" s="319">
        <f t="shared" si="224"/>
        <v>1.03</v>
      </c>
      <c r="M203" s="271">
        <f t="shared" si="183"/>
        <v>22017683.909944173</v>
      </c>
      <c r="N203" s="271">
        <f t="shared" si="184"/>
        <v>24817447.668493636</v>
      </c>
      <c r="O203" s="271">
        <f t="shared" si="185"/>
        <v>26348133.536748003</v>
      </c>
      <c r="P203" s="271">
        <f t="shared" si="186"/>
        <v>27973228.760008208</v>
      </c>
      <c r="Q203" s="272">
        <f t="shared" si="187"/>
        <v>26348133.536748003</v>
      </c>
      <c r="R203" s="271">
        <f t="shared" si="187"/>
        <v>27973228.760008208</v>
      </c>
      <c r="S203" s="271">
        <f t="shared" si="188"/>
        <v>29698556.300710551</v>
      </c>
      <c r="T203" s="271"/>
      <c r="U203" s="271">
        <f t="shared" si="189"/>
        <v>1122901879.4071529</v>
      </c>
      <c r="V203" s="271">
        <f t="shared" si="190"/>
        <v>1265689831.0931754</v>
      </c>
      <c r="W203" s="271">
        <f t="shared" si="191"/>
        <v>1343754810.3741481</v>
      </c>
      <c r="X203" s="272">
        <f t="shared" si="192"/>
        <v>1426634666.7604187</v>
      </c>
      <c r="Y203" s="272">
        <f t="shared" si="193"/>
        <v>1343754810.3741481</v>
      </c>
      <c r="Z203" s="271">
        <f t="shared" si="194"/>
        <v>1426634666.7604187</v>
      </c>
      <c r="AA203" s="271">
        <f t="shared" si="195"/>
        <v>1514626371.3362381</v>
      </c>
      <c r="AB203" s="271"/>
      <c r="AC203" s="33" t="str">
        <f t="shared" si="196"/>
        <v>BERTAHAP</v>
      </c>
      <c r="AD203" s="273">
        <f t="shared" si="197"/>
        <v>0</v>
      </c>
      <c r="AE203" s="274">
        <v>2</v>
      </c>
      <c r="AF203" s="275"/>
      <c r="AG203" s="271" t="e">
        <f>IF(AF203&gt;#REF!,"LB","KR")</f>
        <v>#REF!</v>
      </c>
      <c r="AH203" s="275">
        <f t="shared" si="222"/>
        <v>1235193000</v>
      </c>
      <c r="AI203" s="275">
        <f t="shared" si="222"/>
        <v>1392259000</v>
      </c>
      <c r="AJ203" s="275">
        <f t="shared" si="222"/>
        <v>1478131000</v>
      </c>
      <c r="AK203" s="276">
        <f t="shared" si="221"/>
        <v>1569299000</v>
      </c>
      <c r="AL203" s="276">
        <f t="shared" si="221"/>
        <v>1478131000</v>
      </c>
      <c r="AM203" s="275">
        <f t="shared" si="221"/>
        <v>1569299000</v>
      </c>
      <c r="AN203" s="275">
        <f t="shared" si="221"/>
        <v>1666090000</v>
      </c>
      <c r="AO203" s="275">
        <f t="shared" si="211"/>
        <v>1666089887.3855722</v>
      </c>
      <c r="AP203" s="52">
        <f t="shared" si="212"/>
        <v>1566819000</v>
      </c>
      <c r="AQ203" s="43">
        <f t="shared" si="212"/>
        <v>1663457000</v>
      </c>
      <c r="AR203" s="63">
        <f t="shared" si="198"/>
        <v>1410137100</v>
      </c>
      <c r="AS203" s="63">
        <f t="shared" si="199"/>
        <v>23502285</v>
      </c>
      <c r="AT203" s="351">
        <f t="shared" si="200"/>
        <v>29424356.25</v>
      </c>
      <c r="AU203" s="141">
        <f t="shared" si="201"/>
        <v>16634570</v>
      </c>
      <c r="AV203" s="5">
        <f t="shared" si="202"/>
        <v>23502285</v>
      </c>
      <c r="AW203" s="5">
        <f t="shared" si="203"/>
        <v>36953275</v>
      </c>
      <c r="AX203" s="280">
        <f t="shared" si="213"/>
        <v>1766055024.4251094</v>
      </c>
      <c r="AY203" s="127">
        <f t="shared" si="214"/>
        <v>1766055024.4251094</v>
      </c>
      <c r="AZ203" s="2"/>
      <c r="BA203" s="2"/>
      <c r="BV203" s="56">
        <f t="shared" si="204"/>
        <v>-999848.26606199518</v>
      </c>
      <c r="CV203" s="63">
        <f t="shared" si="205"/>
        <v>1497111300</v>
      </c>
      <c r="CW203" s="44">
        <f t="shared" si="206"/>
        <v>16634570</v>
      </c>
      <c r="CZ203" s="56">
        <f t="shared" si="207"/>
        <v>1330317900</v>
      </c>
      <c r="DA203" s="44">
        <f t="shared" si="208"/>
        <v>22171965</v>
      </c>
      <c r="DB203" s="49">
        <f t="shared" si="209"/>
        <v>36953275</v>
      </c>
    </row>
    <row r="204" spans="1:106" hidden="1">
      <c r="A204" s="3">
        <f t="shared" si="210"/>
        <v>165</v>
      </c>
      <c r="B204" s="263">
        <v>8</v>
      </c>
      <c r="C204" s="264" t="s">
        <v>180</v>
      </c>
      <c r="D204" s="299">
        <v>22</v>
      </c>
      <c r="E204" s="266"/>
      <c r="F204" s="41" t="s">
        <v>89</v>
      </c>
      <c r="G204" s="267">
        <f t="shared" si="178"/>
        <v>81</v>
      </c>
      <c r="H204" s="267">
        <f t="shared" si="179"/>
        <v>70</v>
      </c>
      <c r="I204" s="268">
        <f t="shared" si="180"/>
        <v>27506142.120000001</v>
      </c>
      <c r="J204" s="268">
        <f t="shared" si="181"/>
        <v>4</v>
      </c>
      <c r="K204" s="269">
        <f t="shared" si="182"/>
        <v>0.97</v>
      </c>
      <c r="L204" s="319">
        <f t="shared" si="224"/>
        <v>1.03</v>
      </c>
      <c r="M204" s="271">
        <f t="shared" si="183"/>
        <v>22964681.067361128</v>
      </c>
      <c r="N204" s="271">
        <f t="shared" si="184"/>
        <v>25884864.772514869</v>
      </c>
      <c r="O204" s="271">
        <f t="shared" si="185"/>
        <v>27481386.592092004</v>
      </c>
      <c r="P204" s="271">
        <f t="shared" si="186"/>
        <v>29176378.384094581</v>
      </c>
      <c r="Q204" s="272">
        <f t="shared" si="187"/>
        <v>27481386.592092004</v>
      </c>
      <c r="R204" s="271">
        <f t="shared" si="187"/>
        <v>29176378.384094581</v>
      </c>
      <c r="S204" s="271">
        <f t="shared" si="188"/>
        <v>30975913.560956165</v>
      </c>
      <c r="T204" s="271"/>
      <c r="U204" s="271">
        <f t="shared" si="189"/>
        <v>1607527674.7152789</v>
      </c>
      <c r="V204" s="271">
        <f t="shared" si="190"/>
        <v>1811940534.0760407</v>
      </c>
      <c r="W204" s="271">
        <f t="shared" si="191"/>
        <v>1923697061.4464402</v>
      </c>
      <c r="X204" s="272">
        <f t="shared" si="192"/>
        <v>2042346486.8866208</v>
      </c>
      <c r="Y204" s="272">
        <f t="shared" si="193"/>
        <v>1923697061.4464402</v>
      </c>
      <c r="Z204" s="271">
        <f t="shared" si="194"/>
        <v>2042346486.8866208</v>
      </c>
      <c r="AA204" s="271">
        <f t="shared" si="195"/>
        <v>2168313949.2669315</v>
      </c>
      <c r="AB204" s="271"/>
      <c r="AC204" s="33" t="str">
        <f t="shared" si="196"/>
        <v>BERTAHAP</v>
      </c>
      <c r="AD204" s="273">
        <f t="shared" si="197"/>
        <v>0</v>
      </c>
      <c r="AE204" s="274">
        <v>2</v>
      </c>
      <c r="AF204" s="275"/>
      <c r="AG204" s="271" t="e">
        <f>IF(AF204&gt;#REF!,"LB","KR")</f>
        <v>#REF!</v>
      </c>
      <c r="AH204" s="275">
        <f t="shared" si="222"/>
        <v>1768281000</v>
      </c>
      <c r="AI204" s="275">
        <f t="shared" si="222"/>
        <v>1993135000</v>
      </c>
      <c r="AJ204" s="275">
        <f t="shared" si="222"/>
        <v>2116067000</v>
      </c>
      <c r="AK204" s="276">
        <f t="shared" si="221"/>
        <v>2246582000</v>
      </c>
      <c r="AL204" s="276">
        <f t="shared" si="221"/>
        <v>2116067000</v>
      </c>
      <c r="AM204" s="275">
        <f t="shared" si="221"/>
        <v>2246582000</v>
      </c>
      <c r="AN204" s="275">
        <f t="shared" si="221"/>
        <v>2385146000</v>
      </c>
      <c r="AO204" s="275">
        <f t="shared" si="211"/>
        <v>2385146203.1024384</v>
      </c>
      <c r="AP204" s="52">
        <f t="shared" si="212"/>
        <v>2243032000</v>
      </c>
      <c r="AQ204" s="43">
        <f t="shared" si="212"/>
        <v>2381377000</v>
      </c>
      <c r="AR204" s="63">
        <f t="shared" si="198"/>
        <v>2018728800</v>
      </c>
      <c r="AS204" s="63">
        <f t="shared" si="199"/>
        <v>33645480</v>
      </c>
      <c r="AT204" s="351">
        <f t="shared" si="200"/>
        <v>42123412.5</v>
      </c>
      <c r="AU204" s="141">
        <f t="shared" si="201"/>
        <v>23813770</v>
      </c>
      <c r="AV204" s="5">
        <f t="shared" si="202"/>
        <v>33645480</v>
      </c>
      <c r="AW204" s="5">
        <f t="shared" si="203"/>
        <v>52901675</v>
      </c>
      <c r="AX204" s="280">
        <f t="shared" si="213"/>
        <v>2528254602.2532554</v>
      </c>
      <c r="AY204" s="127">
        <f t="shared" si="214"/>
        <v>2528254602.2532554</v>
      </c>
      <c r="AZ204" s="2"/>
      <c r="BA204" s="2"/>
      <c r="BV204" s="56">
        <f t="shared" si="204"/>
        <v>133404.78928200528</v>
      </c>
      <c r="CV204" s="63">
        <f t="shared" si="205"/>
        <v>2143239300</v>
      </c>
      <c r="CW204" s="44">
        <f t="shared" si="206"/>
        <v>23813770</v>
      </c>
      <c r="CZ204" s="56">
        <f t="shared" si="207"/>
        <v>1904460300</v>
      </c>
      <c r="DA204" s="44">
        <f t="shared" si="208"/>
        <v>31741005</v>
      </c>
      <c r="DB204" s="49">
        <f t="shared" si="209"/>
        <v>52901675</v>
      </c>
    </row>
    <row r="205" spans="1:106" hidden="1">
      <c r="A205" s="3">
        <f t="shared" si="210"/>
        <v>166</v>
      </c>
      <c r="B205" s="263">
        <v>1</v>
      </c>
      <c r="C205" s="264" t="s">
        <v>181</v>
      </c>
      <c r="D205" s="265" t="s">
        <v>24</v>
      </c>
      <c r="E205" s="266"/>
      <c r="F205" s="41" t="s">
        <v>39</v>
      </c>
      <c r="G205" s="267">
        <f t="shared" si="178"/>
        <v>113</v>
      </c>
      <c r="H205" s="267">
        <f t="shared" si="179"/>
        <v>101</v>
      </c>
      <c r="I205" s="268">
        <f t="shared" si="180"/>
        <v>27506142.120000001</v>
      </c>
      <c r="J205" s="268">
        <f t="shared" si="181"/>
        <v>6</v>
      </c>
      <c r="K205" s="269">
        <f t="shared" si="182"/>
        <v>0.95</v>
      </c>
      <c r="L205" s="270">
        <f t="shared" ref="L205:L222" si="225">SUMIF($AN$4:$AN$22,D205,$AY$4:$AY$22)</f>
        <v>1.02</v>
      </c>
      <c r="M205" s="271">
        <f t="shared" si="183"/>
        <v>22272821.493617184</v>
      </c>
      <c r="N205" s="271">
        <f t="shared" si="184"/>
        <v>25105028.490208089</v>
      </c>
      <c r="O205" s="271">
        <f t="shared" si="185"/>
        <v>26653451.714279998</v>
      </c>
      <c r="P205" s="271">
        <f t="shared" si="186"/>
        <v>28297378.294652831</v>
      </c>
      <c r="Q205" s="272">
        <f t="shared" si="187"/>
        <v>26653451.714279998</v>
      </c>
      <c r="R205" s="271">
        <f t="shared" si="187"/>
        <v>28297378.294652831</v>
      </c>
      <c r="S205" s="271">
        <f t="shared" si="188"/>
        <v>30042698.669368953</v>
      </c>
      <c r="T205" s="271"/>
      <c r="U205" s="271">
        <f t="shared" si="189"/>
        <v>2249554970.8553357</v>
      </c>
      <c r="V205" s="271">
        <f t="shared" si="190"/>
        <v>2535607877.5110168</v>
      </c>
      <c r="W205" s="271">
        <f t="shared" si="191"/>
        <v>2691998623.1422796</v>
      </c>
      <c r="X205" s="272">
        <f t="shared" si="192"/>
        <v>2858035207.7599359</v>
      </c>
      <c r="Y205" s="272">
        <f t="shared" si="193"/>
        <v>2691998623.1422796</v>
      </c>
      <c r="Z205" s="271">
        <f t="shared" si="194"/>
        <v>2858035207.7599359</v>
      </c>
      <c r="AA205" s="271">
        <f t="shared" si="195"/>
        <v>3034312565.6062641</v>
      </c>
      <c r="AB205" s="271"/>
      <c r="AC205" s="33" t="str">
        <f t="shared" si="196"/>
        <v>BERTAHAP</v>
      </c>
      <c r="AD205" s="273">
        <f t="shared" si="197"/>
        <v>0</v>
      </c>
      <c r="AE205" s="274">
        <v>2</v>
      </c>
      <c r="AF205" s="275"/>
      <c r="AG205" s="271" t="e">
        <f>IF(AF205&gt;#REF!,"LB","KR")</f>
        <v>#REF!</v>
      </c>
      <c r="AH205" s="275">
        <f t="shared" si="222"/>
        <v>2474511000</v>
      </c>
      <c r="AI205" s="275">
        <f t="shared" si="222"/>
        <v>2789169000</v>
      </c>
      <c r="AJ205" s="275">
        <f t="shared" si="222"/>
        <v>2961199000</v>
      </c>
      <c r="AK205" s="276">
        <f t="shared" si="221"/>
        <v>3143839000</v>
      </c>
      <c r="AL205" s="276">
        <f t="shared" si="221"/>
        <v>2961199000</v>
      </c>
      <c r="AM205" s="275">
        <f t="shared" si="221"/>
        <v>3143839000</v>
      </c>
      <c r="AN205" s="275">
        <f t="shared" si="221"/>
        <v>3337744000</v>
      </c>
      <c r="AO205" s="275">
        <f t="shared" si="211"/>
        <v>3337744028.0458789</v>
      </c>
      <c r="AP205" s="52">
        <f t="shared" si="212"/>
        <v>3138871000</v>
      </c>
      <c r="AQ205" s="43">
        <f t="shared" si="212"/>
        <v>3332470000</v>
      </c>
      <c r="AR205" s="63">
        <f t="shared" si="198"/>
        <v>2824983900</v>
      </c>
      <c r="AS205" s="63">
        <f t="shared" si="199"/>
        <v>47083065</v>
      </c>
      <c r="AT205" s="351">
        <f t="shared" si="200"/>
        <v>58946981.25</v>
      </c>
      <c r="AU205" s="141">
        <f t="shared" si="201"/>
        <v>33324700</v>
      </c>
      <c r="AV205" s="5">
        <f t="shared" si="202"/>
        <v>47083065</v>
      </c>
      <c r="AW205" s="5">
        <f t="shared" si="203"/>
        <v>74029975</v>
      </c>
      <c r="AX205" s="280">
        <f t="shared" si="213"/>
        <v>3538008729.5589514</v>
      </c>
      <c r="AY205" s="127">
        <f t="shared" si="214"/>
        <v>3538008729.5589514</v>
      </c>
      <c r="AZ205" s="2"/>
      <c r="BA205" s="2"/>
      <c r="BV205" s="56">
        <f t="shared" si="204"/>
        <v>-694530.0885300003</v>
      </c>
      <c r="CV205" s="63">
        <f t="shared" si="205"/>
        <v>2999223000</v>
      </c>
      <c r="CW205" s="44">
        <f t="shared" si="206"/>
        <v>33324700</v>
      </c>
      <c r="CZ205" s="56">
        <f t="shared" si="207"/>
        <v>2665079100</v>
      </c>
      <c r="DA205" s="44">
        <f t="shared" si="208"/>
        <v>44417985</v>
      </c>
      <c r="DB205" s="49">
        <f t="shared" si="209"/>
        <v>74029975</v>
      </c>
    </row>
    <row r="206" spans="1:106" hidden="1">
      <c r="A206" s="3">
        <f t="shared" si="210"/>
        <v>167</v>
      </c>
      <c r="B206" s="263">
        <v>2</v>
      </c>
      <c r="C206" s="264" t="s">
        <v>181</v>
      </c>
      <c r="D206" s="265" t="s">
        <v>35</v>
      </c>
      <c r="E206" s="266"/>
      <c r="F206" s="41" t="s">
        <v>42</v>
      </c>
      <c r="G206" s="267">
        <f t="shared" si="178"/>
        <v>78</v>
      </c>
      <c r="H206" s="267">
        <f t="shared" si="179"/>
        <v>66</v>
      </c>
      <c r="I206" s="268">
        <f t="shared" si="180"/>
        <v>27506142.120000001</v>
      </c>
      <c r="J206" s="268">
        <f t="shared" si="181"/>
        <v>2</v>
      </c>
      <c r="K206" s="269">
        <f t="shared" si="182"/>
        <v>0.93</v>
      </c>
      <c r="L206" s="270">
        <f t="shared" si="225"/>
        <v>1.02</v>
      </c>
      <c r="M206" s="271">
        <f t="shared" si="183"/>
        <v>21803919.988488406</v>
      </c>
      <c r="N206" s="271">
        <f t="shared" si="184"/>
        <v>24576501.574624766</v>
      </c>
      <c r="O206" s="271">
        <f t="shared" si="185"/>
        <v>26092326.415032003</v>
      </c>
      <c r="P206" s="271">
        <f t="shared" si="186"/>
        <v>27701644.014765408</v>
      </c>
      <c r="Q206" s="272">
        <f t="shared" si="187"/>
        <v>26092326.415032003</v>
      </c>
      <c r="R206" s="271">
        <f t="shared" si="187"/>
        <v>27701644.014765408</v>
      </c>
      <c r="S206" s="271">
        <f t="shared" si="188"/>
        <v>29410220.8026454</v>
      </c>
      <c r="T206" s="271"/>
      <c r="U206" s="271">
        <f t="shared" si="189"/>
        <v>1439058719.2402349</v>
      </c>
      <c r="V206" s="271">
        <f t="shared" si="190"/>
        <v>1622049103.9252346</v>
      </c>
      <c r="W206" s="271">
        <f t="shared" si="191"/>
        <v>1722093543.3921123</v>
      </c>
      <c r="X206" s="272">
        <f t="shared" si="192"/>
        <v>1828308504.9745169</v>
      </c>
      <c r="Y206" s="272">
        <f t="shared" si="193"/>
        <v>1722093543.3921123</v>
      </c>
      <c r="Z206" s="271">
        <f t="shared" si="194"/>
        <v>1828308504.9745169</v>
      </c>
      <c r="AA206" s="271">
        <f t="shared" si="195"/>
        <v>1941074572.9745965</v>
      </c>
      <c r="AB206" s="271"/>
      <c r="AC206" s="33" t="str">
        <f t="shared" si="196"/>
        <v>BERTAHAP</v>
      </c>
      <c r="AD206" s="273">
        <f t="shared" si="197"/>
        <v>0</v>
      </c>
      <c r="AE206" s="274">
        <v>2</v>
      </c>
      <c r="AF206" s="275"/>
      <c r="AG206" s="271" t="e">
        <f>IF(AF206&gt;#REF!,"LB","KR")</f>
        <v>#REF!</v>
      </c>
      <c r="AH206" s="275">
        <f t="shared" si="222"/>
        <v>1582965000</v>
      </c>
      <c r="AI206" s="275">
        <f t="shared" si="222"/>
        <v>1784255000</v>
      </c>
      <c r="AJ206" s="275">
        <f t="shared" si="222"/>
        <v>1894303000</v>
      </c>
      <c r="AK206" s="276">
        <f t="shared" si="221"/>
        <v>2011140000</v>
      </c>
      <c r="AL206" s="276">
        <f t="shared" si="221"/>
        <v>1894303000</v>
      </c>
      <c r="AM206" s="275">
        <f t="shared" si="221"/>
        <v>2011140000</v>
      </c>
      <c r="AN206" s="275">
        <f t="shared" si="221"/>
        <v>2135183000</v>
      </c>
      <c r="AO206" s="275">
        <f t="shared" si="211"/>
        <v>2135182661.8870077</v>
      </c>
      <c r="AP206" s="52">
        <f t="shared" si="212"/>
        <v>2007962000</v>
      </c>
      <c r="AQ206" s="43">
        <f t="shared" si="212"/>
        <v>2131809000</v>
      </c>
      <c r="AR206" s="63">
        <f t="shared" si="198"/>
        <v>1807165800</v>
      </c>
      <c r="AS206" s="63">
        <f t="shared" si="199"/>
        <v>30119430</v>
      </c>
      <c r="AT206" s="351">
        <f t="shared" si="200"/>
        <v>37708875</v>
      </c>
      <c r="AU206" s="141">
        <f t="shared" si="201"/>
        <v>21318090</v>
      </c>
      <c r="AV206" s="5">
        <f t="shared" si="202"/>
        <v>30119430</v>
      </c>
      <c r="AW206" s="5">
        <f t="shared" si="203"/>
        <v>47357575</v>
      </c>
      <c r="AX206" s="280">
        <f t="shared" si="213"/>
        <v>2263293848.6324973</v>
      </c>
      <c r="AY206" s="127">
        <f t="shared" si="214"/>
        <v>2263293848.6324973</v>
      </c>
      <c r="AZ206" s="2"/>
      <c r="BA206" s="2"/>
      <c r="BV206" s="56">
        <f t="shared" si="204"/>
        <v>-1255655.3877779953</v>
      </c>
      <c r="CV206" s="63">
        <f t="shared" si="205"/>
        <v>1918628100</v>
      </c>
      <c r="CW206" s="44">
        <f t="shared" si="206"/>
        <v>21318090</v>
      </c>
      <c r="CZ206" s="56">
        <f t="shared" si="207"/>
        <v>1704872700</v>
      </c>
      <c r="DA206" s="44">
        <f t="shared" si="208"/>
        <v>28414545</v>
      </c>
      <c r="DB206" s="49">
        <f t="shared" si="209"/>
        <v>47357575</v>
      </c>
    </row>
    <row r="207" spans="1:106" hidden="1">
      <c r="A207" s="3">
        <f t="shared" si="210"/>
        <v>168</v>
      </c>
      <c r="B207" s="263">
        <v>3</v>
      </c>
      <c r="C207" s="264" t="s">
        <v>181</v>
      </c>
      <c r="D207" s="265" t="s">
        <v>41</v>
      </c>
      <c r="E207" s="266"/>
      <c r="F207" s="41" t="s">
        <v>45</v>
      </c>
      <c r="G207" s="267">
        <f t="shared" si="178"/>
        <v>60</v>
      </c>
      <c r="H207" s="267">
        <f t="shared" si="179"/>
        <v>52</v>
      </c>
      <c r="I207" s="268">
        <f t="shared" si="180"/>
        <v>27506142.120000001</v>
      </c>
      <c r="J207" s="268">
        <f t="shared" si="181"/>
        <v>2</v>
      </c>
      <c r="K207" s="269">
        <f t="shared" si="182"/>
        <v>0.93</v>
      </c>
      <c r="L207" s="270">
        <f t="shared" si="225"/>
        <v>1.02</v>
      </c>
      <c r="M207" s="271">
        <f t="shared" si="183"/>
        <v>21803919.988488406</v>
      </c>
      <c r="N207" s="271">
        <f t="shared" si="184"/>
        <v>24576501.574624766</v>
      </c>
      <c r="O207" s="271">
        <f t="shared" si="185"/>
        <v>26092326.415032003</v>
      </c>
      <c r="P207" s="271">
        <f t="shared" si="186"/>
        <v>27701644.014765408</v>
      </c>
      <c r="Q207" s="272">
        <f t="shared" si="187"/>
        <v>26092326.415032003</v>
      </c>
      <c r="R207" s="271">
        <f t="shared" si="187"/>
        <v>27701644.014765408</v>
      </c>
      <c r="S207" s="271">
        <f t="shared" si="188"/>
        <v>29410220.8026454</v>
      </c>
      <c r="T207" s="271"/>
      <c r="U207" s="271">
        <f t="shared" si="189"/>
        <v>1133803839.4013972</v>
      </c>
      <c r="V207" s="271">
        <f t="shared" si="190"/>
        <v>1277978081.8804879</v>
      </c>
      <c r="W207" s="271">
        <f t="shared" si="191"/>
        <v>1356800973.5816641</v>
      </c>
      <c r="X207" s="272">
        <f t="shared" si="192"/>
        <v>1440485488.7678013</v>
      </c>
      <c r="Y207" s="272">
        <f t="shared" si="193"/>
        <v>1356800973.5816641</v>
      </c>
      <c r="Z207" s="271">
        <f t="shared" si="194"/>
        <v>1440485488.7678013</v>
      </c>
      <c r="AA207" s="271">
        <f t="shared" si="195"/>
        <v>1529331481.7375607</v>
      </c>
      <c r="AB207" s="271"/>
      <c r="AC207" s="33" t="str">
        <f t="shared" si="196"/>
        <v>BERTAHAP</v>
      </c>
      <c r="AD207" s="273">
        <f t="shared" si="197"/>
        <v>0</v>
      </c>
      <c r="AE207" s="274">
        <v>2</v>
      </c>
      <c r="AF207" s="275"/>
      <c r="AG207" s="271" t="e">
        <f>IF(AF207&gt;#REF!,"LB","KR")</f>
        <v>#REF!</v>
      </c>
      <c r="AH207" s="275">
        <f t="shared" si="222"/>
        <v>1247185000</v>
      </c>
      <c r="AI207" s="275">
        <f t="shared" si="222"/>
        <v>1405776000</v>
      </c>
      <c r="AJ207" s="275">
        <f t="shared" si="222"/>
        <v>1492482000</v>
      </c>
      <c r="AK207" s="276">
        <f t="shared" si="221"/>
        <v>1584535000</v>
      </c>
      <c r="AL207" s="276">
        <f t="shared" si="221"/>
        <v>1492482000</v>
      </c>
      <c r="AM207" s="275">
        <f t="shared" si="221"/>
        <v>1584535000</v>
      </c>
      <c r="AN207" s="275">
        <f t="shared" si="221"/>
        <v>1682265000</v>
      </c>
      <c r="AO207" s="275">
        <f t="shared" si="211"/>
        <v>1682265610.1281512</v>
      </c>
      <c r="AP207" s="52">
        <f t="shared" si="212"/>
        <v>1582031000</v>
      </c>
      <c r="AQ207" s="43">
        <f t="shared" si="212"/>
        <v>1679608000</v>
      </c>
      <c r="AR207" s="63">
        <f t="shared" si="198"/>
        <v>1423827900</v>
      </c>
      <c r="AS207" s="63">
        <f t="shared" si="199"/>
        <v>23730465</v>
      </c>
      <c r="AT207" s="351">
        <f t="shared" si="200"/>
        <v>29710031.25</v>
      </c>
      <c r="AU207" s="141">
        <f t="shared" si="201"/>
        <v>16796080</v>
      </c>
      <c r="AV207" s="5">
        <f t="shared" si="202"/>
        <v>23730465</v>
      </c>
      <c r="AW207" s="5">
        <f t="shared" si="203"/>
        <v>37312050</v>
      </c>
      <c r="AX207" s="280">
        <f t="shared" si="213"/>
        <v>1783202179.2355373</v>
      </c>
      <c r="AY207" s="127">
        <f t="shared" si="214"/>
        <v>1783202179.2355373</v>
      </c>
      <c r="AZ207" s="2"/>
      <c r="BA207" s="2"/>
      <c r="BV207" s="56">
        <f t="shared" si="204"/>
        <v>-1255655.3877779953</v>
      </c>
      <c r="CV207" s="63">
        <f t="shared" si="205"/>
        <v>1511647200</v>
      </c>
      <c r="CW207" s="44">
        <f t="shared" si="206"/>
        <v>16796080</v>
      </c>
      <c r="CZ207" s="56">
        <f t="shared" si="207"/>
        <v>1343233800</v>
      </c>
      <c r="DA207" s="44">
        <f t="shared" si="208"/>
        <v>22387230</v>
      </c>
      <c r="DB207" s="49">
        <f t="shared" si="209"/>
        <v>37312050</v>
      </c>
    </row>
    <row r="208" spans="1:106" hidden="1">
      <c r="A208" s="3">
        <f t="shared" si="210"/>
        <v>169</v>
      </c>
      <c r="B208" s="263">
        <v>4</v>
      </c>
      <c r="C208" s="264" t="s">
        <v>181</v>
      </c>
      <c r="D208" s="265">
        <v>10</v>
      </c>
      <c r="E208" s="266"/>
      <c r="F208" s="41" t="s">
        <v>48</v>
      </c>
      <c r="G208" s="267">
        <f t="shared" si="178"/>
        <v>74</v>
      </c>
      <c r="H208" s="267">
        <f t="shared" si="179"/>
        <v>63</v>
      </c>
      <c r="I208" s="268">
        <f t="shared" si="180"/>
        <v>27506142.120000001</v>
      </c>
      <c r="J208" s="268">
        <f t="shared" si="181"/>
        <v>2</v>
      </c>
      <c r="K208" s="269">
        <f t="shared" si="182"/>
        <v>0.93</v>
      </c>
      <c r="L208" s="270">
        <f t="shared" si="225"/>
        <v>1.02</v>
      </c>
      <c r="M208" s="271">
        <f t="shared" si="183"/>
        <v>21803919.988488406</v>
      </c>
      <c r="N208" s="271">
        <f t="shared" si="184"/>
        <v>24576501.574624766</v>
      </c>
      <c r="O208" s="271">
        <f t="shared" si="185"/>
        <v>26092326.415032003</v>
      </c>
      <c r="P208" s="271">
        <f t="shared" si="186"/>
        <v>27701644.014765408</v>
      </c>
      <c r="Q208" s="272">
        <f t="shared" si="187"/>
        <v>26092326.415032003</v>
      </c>
      <c r="R208" s="271">
        <f t="shared" si="187"/>
        <v>27701644.014765408</v>
      </c>
      <c r="S208" s="271">
        <f t="shared" si="188"/>
        <v>29410220.8026454</v>
      </c>
      <c r="T208" s="271"/>
      <c r="U208" s="271">
        <f t="shared" si="189"/>
        <v>1373646959.2747695</v>
      </c>
      <c r="V208" s="271">
        <f t="shared" si="190"/>
        <v>1548319599.2013602</v>
      </c>
      <c r="W208" s="271">
        <f t="shared" si="191"/>
        <v>1643816564.1470163</v>
      </c>
      <c r="X208" s="272">
        <f t="shared" si="192"/>
        <v>1745203572.9302206</v>
      </c>
      <c r="Y208" s="272">
        <f t="shared" si="193"/>
        <v>1643816564.1470163</v>
      </c>
      <c r="Z208" s="271">
        <f t="shared" si="194"/>
        <v>1745203572.9302206</v>
      </c>
      <c r="AA208" s="271">
        <f t="shared" si="195"/>
        <v>1852843910.5666602</v>
      </c>
      <c r="AB208" s="271"/>
      <c r="AC208" s="33" t="str">
        <f t="shared" si="196"/>
        <v>BERTAHAP</v>
      </c>
      <c r="AD208" s="273">
        <f t="shared" si="197"/>
        <v>0</v>
      </c>
      <c r="AE208" s="274">
        <v>2</v>
      </c>
      <c r="AF208" s="275"/>
      <c r="AG208" s="271" t="e">
        <f>IF(AF208&gt;#REF!,"LB","KR")</f>
        <v>#REF!</v>
      </c>
      <c r="AH208" s="275">
        <f t="shared" si="222"/>
        <v>1511012000</v>
      </c>
      <c r="AI208" s="275">
        <f t="shared" si="222"/>
        <v>1703152000</v>
      </c>
      <c r="AJ208" s="275">
        <f t="shared" si="222"/>
        <v>1808199000</v>
      </c>
      <c r="AK208" s="276">
        <f t="shared" si="221"/>
        <v>1919724000</v>
      </c>
      <c r="AL208" s="276">
        <f t="shared" si="221"/>
        <v>1808199000</v>
      </c>
      <c r="AM208" s="275">
        <f t="shared" si="221"/>
        <v>1919724000</v>
      </c>
      <c r="AN208" s="275">
        <f t="shared" si="221"/>
        <v>2038129000</v>
      </c>
      <c r="AO208" s="275">
        <f t="shared" si="211"/>
        <v>2038128325.4315333</v>
      </c>
      <c r="AP208" s="52">
        <f t="shared" si="212"/>
        <v>1916691000</v>
      </c>
      <c r="AQ208" s="43">
        <f t="shared" si="212"/>
        <v>2034908000</v>
      </c>
      <c r="AR208" s="63">
        <f t="shared" si="198"/>
        <v>1725021900</v>
      </c>
      <c r="AS208" s="63">
        <f t="shared" si="199"/>
        <v>28750365</v>
      </c>
      <c r="AT208" s="351">
        <f t="shared" si="200"/>
        <v>35994825</v>
      </c>
      <c r="AU208" s="141">
        <f t="shared" si="201"/>
        <v>20349080</v>
      </c>
      <c r="AV208" s="5">
        <f t="shared" si="202"/>
        <v>28750365</v>
      </c>
      <c r="AW208" s="5">
        <f t="shared" si="203"/>
        <v>45204975</v>
      </c>
      <c r="AX208" s="280">
        <f t="shared" si="213"/>
        <v>2160416228.157897</v>
      </c>
      <c r="AY208" s="127">
        <f t="shared" si="214"/>
        <v>2160416228.157897</v>
      </c>
      <c r="AZ208" s="2"/>
      <c r="BA208" s="2"/>
      <c r="BV208" s="56">
        <f t="shared" si="204"/>
        <v>-1255655.3877779953</v>
      </c>
      <c r="CV208" s="63">
        <f t="shared" si="205"/>
        <v>1831417200</v>
      </c>
      <c r="CW208" s="44">
        <f t="shared" si="206"/>
        <v>20349080</v>
      </c>
      <c r="CZ208" s="56">
        <f t="shared" si="207"/>
        <v>1627379100</v>
      </c>
      <c r="DA208" s="44">
        <f t="shared" si="208"/>
        <v>27122985</v>
      </c>
      <c r="DB208" s="49">
        <f t="shared" si="209"/>
        <v>45204975</v>
      </c>
    </row>
    <row r="209" spans="1:106" hidden="1">
      <c r="A209" s="3">
        <f t="shared" si="210"/>
        <v>170</v>
      </c>
      <c r="B209" s="263">
        <v>5</v>
      </c>
      <c r="C209" s="264" t="s">
        <v>181</v>
      </c>
      <c r="D209" s="299">
        <v>12</v>
      </c>
      <c r="E209" s="266"/>
      <c r="F209" s="41" t="s">
        <v>50</v>
      </c>
      <c r="G209" s="267">
        <f t="shared" si="178"/>
        <v>67</v>
      </c>
      <c r="H209" s="267">
        <f t="shared" si="179"/>
        <v>57</v>
      </c>
      <c r="I209" s="268">
        <f t="shared" si="180"/>
        <v>27506142.120000001</v>
      </c>
      <c r="J209" s="268">
        <f t="shared" si="181"/>
        <v>2</v>
      </c>
      <c r="K209" s="269">
        <f t="shared" si="182"/>
        <v>0.93</v>
      </c>
      <c r="L209" s="270">
        <f t="shared" si="225"/>
        <v>1.02</v>
      </c>
      <c r="M209" s="271">
        <f t="shared" si="183"/>
        <v>21803919.988488406</v>
      </c>
      <c r="N209" s="271">
        <f t="shared" si="184"/>
        <v>24576501.574624766</v>
      </c>
      <c r="O209" s="271">
        <f t="shared" si="185"/>
        <v>26092326.415032003</v>
      </c>
      <c r="P209" s="271">
        <f t="shared" si="186"/>
        <v>27701644.014765408</v>
      </c>
      <c r="Q209" s="272">
        <f t="shared" si="187"/>
        <v>26092326.415032003</v>
      </c>
      <c r="R209" s="271">
        <f t="shared" si="187"/>
        <v>27701644.014765408</v>
      </c>
      <c r="S209" s="271">
        <f t="shared" si="188"/>
        <v>29410220.8026454</v>
      </c>
      <c r="T209" s="271"/>
      <c r="U209" s="271">
        <f t="shared" si="189"/>
        <v>1242823439.3438392</v>
      </c>
      <c r="V209" s="271">
        <f t="shared" si="190"/>
        <v>1400860589.7536116</v>
      </c>
      <c r="W209" s="271">
        <f t="shared" si="191"/>
        <v>1487262605.6568241</v>
      </c>
      <c r="X209" s="272">
        <f t="shared" si="192"/>
        <v>1578993708.8416283</v>
      </c>
      <c r="Y209" s="272">
        <f t="shared" si="193"/>
        <v>1487262605.6568241</v>
      </c>
      <c r="Z209" s="271">
        <f t="shared" si="194"/>
        <v>1578993708.8416283</v>
      </c>
      <c r="AA209" s="271">
        <f t="shared" si="195"/>
        <v>1676382585.7507877</v>
      </c>
      <c r="AB209" s="271"/>
      <c r="AC209" s="33" t="str">
        <f t="shared" si="196"/>
        <v>BERTAHAP</v>
      </c>
      <c r="AD209" s="273">
        <f t="shared" si="197"/>
        <v>0</v>
      </c>
      <c r="AE209" s="274">
        <v>2</v>
      </c>
      <c r="AF209" s="275"/>
      <c r="AG209" s="271" t="e">
        <f>IF(AF209&gt;#REF!,"LB","KR")</f>
        <v>#REF!</v>
      </c>
      <c r="AH209" s="275">
        <f t="shared" si="222"/>
        <v>1367106000</v>
      </c>
      <c r="AI209" s="275">
        <f t="shared" si="222"/>
        <v>1540947000</v>
      </c>
      <c r="AJ209" s="275">
        <f t="shared" si="222"/>
        <v>1635989000</v>
      </c>
      <c r="AK209" s="276">
        <f t="shared" si="221"/>
        <v>1736894000</v>
      </c>
      <c r="AL209" s="276">
        <f t="shared" si="221"/>
        <v>1635989000</v>
      </c>
      <c r="AM209" s="275">
        <f t="shared" si="221"/>
        <v>1736894000</v>
      </c>
      <c r="AN209" s="275">
        <f t="shared" si="221"/>
        <v>1844021000</v>
      </c>
      <c r="AO209" s="275">
        <f t="shared" si="211"/>
        <v>1844021775.8761561</v>
      </c>
      <c r="AP209" s="52">
        <f t="shared" si="212"/>
        <v>1734149000</v>
      </c>
      <c r="AQ209" s="43">
        <f t="shared" si="212"/>
        <v>1841108000</v>
      </c>
      <c r="AR209" s="63">
        <f t="shared" si="198"/>
        <v>1560734100</v>
      </c>
      <c r="AS209" s="63">
        <f t="shared" si="199"/>
        <v>26012235</v>
      </c>
      <c r="AT209" s="351">
        <f t="shared" si="200"/>
        <v>32566762.5</v>
      </c>
      <c r="AU209" s="141">
        <f t="shared" si="201"/>
        <v>18411080</v>
      </c>
      <c r="AV209" s="5">
        <f t="shared" si="202"/>
        <v>26012235</v>
      </c>
      <c r="AW209" s="5">
        <f t="shared" si="203"/>
        <v>40899725</v>
      </c>
      <c r="AX209" s="280">
        <f t="shared" si="213"/>
        <v>1954663110.5638826</v>
      </c>
      <c r="AY209" s="127">
        <f t="shared" si="214"/>
        <v>1954663110.5638826</v>
      </c>
      <c r="AZ209" s="2"/>
      <c r="BA209" s="2"/>
      <c r="BV209" s="56">
        <f t="shared" si="204"/>
        <v>-1255655.3877779953</v>
      </c>
      <c r="CV209" s="63">
        <f t="shared" si="205"/>
        <v>1656997200</v>
      </c>
      <c r="CW209" s="44">
        <f t="shared" si="206"/>
        <v>18411080</v>
      </c>
      <c r="CZ209" s="56">
        <f t="shared" si="207"/>
        <v>1472390100</v>
      </c>
      <c r="DA209" s="44">
        <f t="shared" si="208"/>
        <v>24539835</v>
      </c>
      <c r="DB209" s="49">
        <f t="shared" si="209"/>
        <v>40899725</v>
      </c>
    </row>
    <row r="210" spans="1:106" hidden="1">
      <c r="A210" s="3">
        <f t="shared" si="210"/>
        <v>171</v>
      </c>
      <c r="B210" s="263">
        <v>6</v>
      </c>
      <c r="C210" s="264" t="s">
        <v>181</v>
      </c>
      <c r="D210" s="265">
        <v>16</v>
      </c>
      <c r="E210" s="266"/>
      <c r="F210" s="41" t="s">
        <v>52</v>
      </c>
      <c r="G210" s="267">
        <f t="shared" si="178"/>
        <v>71</v>
      </c>
      <c r="H210" s="267">
        <f t="shared" si="179"/>
        <v>63</v>
      </c>
      <c r="I210" s="268">
        <f t="shared" si="180"/>
        <v>27506142.120000001</v>
      </c>
      <c r="J210" s="268">
        <f t="shared" si="181"/>
        <v>2</v>
      </c>
      <c r="K210" s="269">
        <f t="shared" si="182"/>
        <v>0.93</v>
      </c>
      <c r="L210" s="270">
        <f t="shared" si="225"/>
        <v>1.02</v>
      </c>
      <c r="M210" s="271">
        <f t="shared" si="183"/>
        <v>21803919.988488406</v>
      </c>
      <c r="N210" s="271">
        <f t="shared" si="184"/>
        <v>24576501.574624766</v>
      </c>
      <c r="O210" s="271">
        <f t="shared" si="185"/>
        <v>26092326.415032003</v>
      </c>
      <c r="P210" s="271">
        <f t="shared" si="186"/>
        <v>27701644.014765408</v>
      </c>
      <c r="Q210" s="272">
        <f t="shared" si="187"/>
        <v>26092326.415032003</v>
      </c>
      <c r="R210" s="271">
        <f t="shared" si="187"/>
        <v>27701644.014765408</v>
      </c>
      <c r="S210" s="271">
        <f t="shared" si="188"/>
        <v>29410220.8026454</v>
      </c>
      <c r="T210" s="271"/>
      <c r="U210" s="271">
        <f t="shared" si="189"/>
        <v>1373646959.2747695</v>
      </c>
      <c r="V210" s="271">
        <f t="shared" si="190"/>
        <v>1548319599.2013602</v>
      </c>
      <c r="W210" s="271">
        <f t="shared" si="191"/>
        <v>1643816564.1470163</v>
      </c>
      <c r="X210" s="272">
        <f t="shared" si="192"/>
        <v>1745203572.9302206</v>
      </c>
      <c r="Y210" s="272">
        <f t="shared" si="193"/>
        <v>1643816564.1470163</v>
      </c>
      <c r="Z210" s="271">
        <f t="shared" si="194"/>
        <v>1745203572.9302206</v>
      </c>
      <c r="AA210" s="271">
        <f t="shared" si="195"/>
        <v>1852843910.5666602</v>
      </c>
      <c r="AB210" s="271"/>
      <c r="AC210" s="33" t="str">
        <f t="shared" si="196"/>
        <v>BERTAHAP</v>
      </c>
      <c r="AD210" s="273">
        <f t="shared" si="197"/>
        <v>0</v>
      </c>
      <c r="AE210" s="274">
        <v>2</v>
      </c>
      <c r="AF210" s="275"/>
      <c r="AG210" s="271" t="e">
        <f>IF(AF210&gt;#REF!,"LB","KR")</f>
        <v>#REF!</v>
      </c>
      <c r="AH210" s="275">
        <f t="shared" si="222"/>
        <v>1511012000</v>
      </c>
      <c r="AI210" s="275">
        <f t="shared" si="222"/>
        <v>1703152000</v>
      </c>
      <c r="AJ210" s="275">
        <f t="shared" si="222"/>
        <v>1808199000</v>
      </c>
      <c r="AK210" s="276">
        <f t="shared" si="221"/>
        <v>1919724000</v>
      </c>
      <c r="AL210" s="276">
        <f t="shared" si="221"/>
        <v>1808199000</v>
      </c>
      <c r="AM210" s="275">
        <f t="shared" si="221"/>
        <v>1919724000</v>
      </c>
      <c r="AN210" s="275">
        <f t="shared" si="221"/>
        <v>2038129000</v>
      </c>
      <c r="AO210" s="275">
        <f t="shared" si="211"/>
        <v>2038128325.4315333</v>
      </c>
      <c r="AP210" s="52">
        <f t="shared" si="212"/>
        <v>1916691000</v>
      </c>
      <c r="AQ210" s="43">
        <f t="shared" si="212"/>
        <v>2034908000</v>
      </c>
      <c r="AR210" s="63">
        <f t="shared" si="198"/>
        <v>1725021900</v>
      </c>
      <c r="AS210" s="63">
        <f t="shared" si="199"/>
        <v>28750365</v>
      </c>
      <c r="AT210" s="351">
        <f t="shared" si="200"/>
        <v>35994825</v>
      </c>
      <c r="AU210" s="141">
        <f t="shared" si="201"/>
        <v>20349080</v>
      </c>
      <c r="AV210" s="5">
        <f t="shared" si="202"/>
        <v>28750365</v>
      </c>
      <c r="AW210" s="5">
        <f t="shared" si="203"/>
        <v>45204975</v>
      </c>
      <c r="AX210" s="280">
        <f t="shared" si="213"/>
        <v>2160416228.157897</v>
      </c>
      <c r="AY210" s="127">
        <f t="shared" si="214"/>
        <v>2160416228.157897</v>
      </c>
      <c r="AZ210" s="2"/>
      <c r="BA210" s="2"/>
      <c r="BV210" s="56">
        <f t="shared" si="204"/>
        <v>-1255655.3877779953</v>
      </c>
      <c r="CV210" s="63">
        <f t="shared" si="205"/>
        <v>1831417200</v>
      </c>
      <c r="CW210" s="44">
        <f t="shared" si="206"/>
        <v>20349080</v>
      </c>
      <c r="CZ210" s="56">
        <f t="shared" si="207"/>
        <v>1627379100</v>
      </c>
      <c r="DA210" s="44">
        <f t="shared" si="208"/>
        <v>27122985</v>
      </c>
      <c r="DB210" s="49">
        <f t="shared" si="209"/>
        <v>45204975</v>
      </c>
    </row>
    <row r="211" spans="1:106" hidden="1">
      <c r="A211" s="3">
        <f t="shared" si="210"/>
        <v>172</v>
      </c>
      <c r="B211" s="263">
        <v>7</v>
      </c>
      <c r="C211" s="264" t="s">
        <v>181</v>
      </c>
      <c r="D211" s="299">
        <v>18</v>
      </c>
      <c r="E211" s="266"/>
      <c r="F211" s="41" t="s">
        <v>54</v>
      </c>
      <c r="G211" s="267">
        <f t="shared" si="178"/>
        <v>97</v>
      </c>
      <c r="H211" s="267">
        <f t="shared" si="179"/>
        <v>85</v>
      </c>
      <c r="I211" s="268">
        <f t="shared" si="180"/>
        <v>27506142.120000001</v>
      </c>
      <c r="J211" s="268">
        <f t="shared" si="181"/>
        <v>2</v>
      </c>
      <c r="K211" s="269">
        <f t="shared" si="182"/>
        <v>0.93</v>
      </c>
      <c r="L211" s="270">
        <f t="shared" si="225"/>
        <v>1.02</v>
      </c>
      <c r="M211" s="271">
        <f t="shared" si="183"/>
        <v>21803919.988488406</v>
      </c>
      <c r="N211" s="271">
        <f t="shared" si="184"/>
        <v>24576501.574624766</v>
      </c>
      <c r="O211" s="271">
        <f t="shared" si="185"/>
        <v>26092326.415032003</v>
      </c>
      <c r="P211" s="271">
        <f t="shared" si="186"/>
        <v>27701644.014765408</v>
      </c>
      <c r="Q211" s="272">
        <f t="shared" si="187"/>
        <v>26092326.415032003</v>
      </c>
      <c r="R211" s="271">
        <f t="shared" si="187"/>
        <v>27701644.014765408</v>
      </c>
      <c r="S211" s="271">
        <f t="shared" si="188"/>
        <v>29410220.8026454</v>
      </c>
      <c r="T211" s="271"/>
      <c r="U211" s="271">
        <f t="shared" si="189"/>
        <v>1853333199.0215144</v>
      </c>
      <c r="V211" s="271">
        <f t="shared" si="190"/>
        <v>2089002633.8431051</v>
      </c>
      <c r="W211" s="271">
        <f t="shared" si="191"/>
        <v>2217847745.2777205</v>
      </c>
      <c r="X211" s="272">
        <f t="shared" si="192"/>
        <v>2354639741.2550597</v>
      </c>
      <c r="Y211" s="272">
        <f t="shared" si="193"/>
        <v>2217847745.2777205</v>
      </c>
      <c r="Z211" s="271">
        <f t="shared" si="194"/>
        <v>2354639741.2550597</v>
      </c>
      <c r="AA211" s="271">
        <f t="shared" si="195"/>
        <v>2499868768.2248592</v>
      </c>
      <c r="AB211" s="271"/>
      <c r="AC211" s="33" t="str">
        <f t="shared" si="196"/>
        <v>BERTAHAP</v>
      </c>
      <c r="AD211" s="273">
        <f t="shared" si="197"/>
        <v>0</v>
      </c>
      <c r="AE211" s="274">
        <v>2</v>
      </c>
      <c r="AF211" s="275"/>
      <c r="AG211" s="271" t="e">
        <f>IF(AF211&gt;#REF!,"LB","KR")</f>
        <v>#REF!</v>
      </c>
      <c r="AH211" s="275">
        <f t="shared" si="222"/>
        <v>2038667000</v>
      </c>
      <c r="AI211" s="275">
        <f t="shared" si="222"/>
        <v>2297903000</v>
      </c>
      <c r="AJ211" s="275">
        <f t="shared" si="222"/>
        <v>2439633000</v>
      </c>
      <c r="AK211" s="276">
        <f t="shared" si="221"/>
        <v>2590104000</v>
      </c>
      <c r="AL211" s="276">
        <f t="shared" si="221"/>
        <v>2439633000</v>
      </c>
      <c r="AM211" s="275">
        <f t="shared" si="221"/>
        <v>2590104000</v>
      </c>
      <c r="AN211" s="275">
        <f t="shared" si="221"/>
        <v>2749856000</v>
      </c>
      <c r="AO211" s="275">
        <f t="shared" si="211"/>
        <v>2749855879.3938694</v>
      </c>
      <c r="AP211" s="52">
        <f t="shared" si="212"/>
        <v>2586011000</v>
      </c>
      <c r="AQ211" s="43">
        <f t="shared" si="212"/>
        <v>2745511000</v>
      </c>
      <c r="AR211" s="63">
        <f t="shared" si="198"/>
        <v>2327409900</v>
      </c>
      <c r="AS211" s="63">
        <f t="shared" si="199"/>
        <v>38790165</v>
      </c>
      <c r="AT211" s="351">
        <f t="shared" si="200"/>
        <v>48564450</v>
      </c>
      <c r="AU211" s="141">
        <f t="shared" si="201"/>
        <v>27455110</v>
      </c>
      <c r="AV211" s="5">
        <f t="shared" si="202"/>
        <v>38790165</v>
      </c>
      <c r="AW211" s="5">
        <f t="shared" si="203"/>
        <v>60990825</v>
      </c>
      <c r="AX211" s="280">
        <f t="shared" si="213"/>
        <v>2914847511.0353961</v>
      </c>
      <c r="AY211" s="127">
        <f t="shared" si="214"/>
        <v>2914847511.0353961</v>
      </c>
      <c r="AZ211" s="2"/>
      <c r="BA211" s="2"/>
      <c r="BV211" s="56">
        <f t="shared" si="204"/>
        <v>-1255655.3877779953</v>
      </c>
      <c r="CV211" s="63">
        <f t="shared" si="205"/>
        <v>2470959900</v>
      </c>
      <c r="CW211" s="44">
        <f t="shared" si="206"/>
        <v>27455110</v>
      </c>
      <c r="CZ211" s="56">
        <f t="shared" si="207"/>
        <v>2195669700</v>
      </c>
      <c r="DA211" s="44">
        <f t="shared" si="208"/>
        <v>36594495</v>
      </c>
      <c r="DB211" s="49">
        <f t="shared" si="209"/>
        <v>60990825</v>
      </c>
    </row>
    <row r="212" spans="1:106" hidden="1">
      <c r="A212" s="3">
        <f t="shared" si="210"/>
        <v>173</v>
      </c>
      <c r="B212" s="263">
        <v>8</v>
      </c>
      <c r="C212" s="264" t="s">
        <v>181</v>
      </c>
      <c r="D212" s="299">
        <v>20</v>
      </c>
      <c r="E212" s="266"/>
      <c r="F212" s="41" t="s">
        <v>70</v>
      </c>
      <c r="G212" s="267">
        <f t="shared" si="178"/>
        <v>60</v>
      </c>
      <c r="H212" s="267">
        <f t="shared" si="179"/>
        <v>51</v>
      </c>
      <c r="I212" s="268">
        <f t="shared" si="180"/>
        <v>27506142.120000001</v>
      </c>
      <c r="J212" s="268">
        <f t="shared" si="181"/>
        <v>2</v>
      </c>
      <c r="K212" s="269">
        <f t="shared" si="182"/>
        <v>0.93</v>
      </c>
      <c r="L212" s="270">
        <f t="shared" si="225"/>
        <v>1.02</v>
      </c>
      <c r="M212" s="271">
        <f t="shared" si="183"/>
        <v>21803919.988488406</v>
      </c>
      <c r="N212" s="271">
        <f t="shared" si="184"/>
        <v>24576501.574624766</v>
      </c>
      <c r="O212" s="271">
        <f t="shared" si="185"/>
        <v>26092326.415032003</v>
      </c>
      <c r="P212" s="271">
        <f t="shared" si="186"/>
        <v>27701644.014765408</v>
      </c>
      <c r="Q212" s="272">
        <f t="shared" si="187"/>
        <v>26092326.415032003</v>
      </c>
      <c r="R212" s="271">
        <f t="shared" si="187"/>
        <v>27701644.014765408</v>
      </c>
      <c r="S212" s="271">
        <f t="shared" si="188"/>
        <v>29410220.8026454</v>
      </c>
      <c r="T212" s="271"/>
      <c r="U212" s="271">
        <f t="shared" si="189"/>
        <v>1111999919.4129088</v>
      </c>
      <c r="V212" s="271">
        <f t="shared" si="190"/>
        <v>1253401580.3058631</v>
      </c>
      <c r="W212" s="271">
        <f t="shared" si="191"/>
        <v>1330708647.1666322</v>
      </c>
      <c r="X212" s="272">
        <f t="shared" si="192"/>
        <v>1412783844.7530358</v>
      </c>
      <c r="Y212" s="272">
        <f t="shared" si="193"/>
        <v>1330708647.1666322</v>
      </c>
      <c r="Z212" s="271">
        <f t="shared" si="194"/>
        <v>1412783844.7530358</v>
      </c>
      <c r="AA212" s="271">
        <f t="shared" si="195"/>
        <v>1499921260.9349153</v>
      </c>
      <c r="AB212" s="271"/>
      <c r="AC212" s="33" t="str">
        <f t="shared" si="196"/>
        <v>BERTAHAP</v>
      </c>
      <c r="AD212" s="273">
        <f t="shared" si="197"/>
        <v>0</v>
      </c>
      <c r="AE212" s="274">
        <v>2</v>
      </c>
      <c r="AF212" s="275"/>
      <c r="AG212" s="271" t="e">
        <f>IF(AF212&gt;#REF!,"LB","KR")</f>
        <v>#REF!</v>
      </c>
      <c r="AH212" s="275">
        <f t="shared" si="222"/>
        <v>1223200000</v>
      </c>
      <c r="AI212" s="275">
        <f t="shared" si="222"/>
        <v>1378742000</v>
      </c>
      <c r="AJ212" s="275">
        <f t="shared" si="222"/>
        <v>1463780000</v>
      </c>
      <c r="AK212" s="276">
        <f t="shared" si="221"/>
        <v>1554063000</v>
      </c>
      <c r="AL212" s="276">
        <f t="shared" si="221"/>
        <v>1463780000</v>
      </c>
      <c r="AM212" s="275">
        <f t="shared" si="221"/>
        <v>1554063000</v>
      </c>
      <c r="AN212" s="275">
        <f t="shared" si="221"/>
        <v>1649914000</v>
      </c>
      <c r="AO212" s="275">
        <f t="shared" si="211"/>
        <v>1649914164.642993</v>
      </c>
      <c r="AP212" s="52">
        <f t="shared" si="212"/>
        <v>1551607000</v>
      </c>
      <c r="AQ212" s="43">
        <f t="shared" si="212"/>
        <v>1647307000</v>
      </c>
      <c r="AR212" s="63">
        <f t="shared" si="198"/>
        <v>1396446300</v>
      </c>
      <c r="AS212" s="63">
        <f t="shared" si="199"/>
        <v>23274105</v>
      </c>
      <c r="AT212" s="351">
        <f t="shared" si="200"/>
        <v>29138681.25</v>
      </c>
      <c r="AU212" s="141">
        <f t="shared" si="201"/>
        <v>16473070</v>
      </c>
      <c r="AV212" s="5">
        <f t="shared" si="202"/>
        <v>23274105</v>
      </c>
      <c r="AW212" s="5">
        <f t="shared" si="203"/>
        <v>36594500</v>
      </c>
      <c r="AX212" s="280">
        <f t="shared" si="213"/>
        <v>1748908931.292275</v>
      </c>
      <c r="AY212" s="127">
        <f t="shared" si="214"/>
        <v>1748908931.292275</v>
      </c>
      <c r="AZ212" s="2"/>
      <c r="BA212" s="2"/>
      <c r="BV212" s="56">
        <f t="shared" si="204"/>
        <v>-1255655.3877779953</v>
      </c>
      <c r="CV212" s="63">
        <f t="shared" si="205"/>
        <v>1482576300</v>
      </c>
      <c r="CW212" s="44">
        <f t="shared" si="206"/>
        <v>16473070</v>
      </c>
      <c r="CZ212" s="56">
        <f t="shared" si="207"/>
        <v>1317402000</v>
      </c>
      <c r="DA212" s="44">
        <f t="shared" si="208"/>
        <v>21956700</v>
      </c>
      <c r="DB212" s="49">
        <f t="shared" si="209"/>
        <v>36594500</v>
      </c>
    </row>
    <row r="213" spans="1:106" hidden="1">
      <c r="A213" s="3">
        <f t="shared" si="210"/>
        <v>174</v>
      </c>
      <c r="B213" s="263">
        <v>9</v>
      </c>
      <c r="C213" s="264" t="s">
        <v>181</v>
      </c>
      <c r="D213" s="299">
        <v>22</v>
      </c>
      <c r="E213" s="266"/>
      <c r="F213" s="41" t="s">
        <v>89</v>
      </c>
      <c r="G213" s="267">
        <f t="shared" si="178"/>
        <v>81</v>
      </c>
      <c r="H213" s="267">
        <f t="shared" si="179"/>
        <v>70</v>
      </c>
      <c r="I213" s="268">
        <f t="shared" si="180"/>
        <v>27506142.120000001</v>
      </c>
      <c r="J213" s="268">
        <f t="shared" si="181"/>
        <v>4</v>
      </c>
      <c r="K213" s="269">
        <f t="shared" si="182"/>
        <v>0.97</v>
      </c>
      <c r="L213" s="270">
        <f t="shared" si="225"/>
        <v>1.02</v>
      </c>
      <c r="M213" s="271">
        <f t="shared" si="183"/>
        <v>22741722.99874597</v>
      </c>
      <c r="N213" s="271">
        <f t="shared" si="184"/>
        <v>25633555.40579142</v>
      </c>
      <c r="O213" s="271">
        <f t="shared" si="185"/>
        <v>27214577.013528001</v>
      </c>
      <c r="P213" s="271">
        <f t="shared" si="186"/>
        <v>28893112.574540261</v>
      </c>
      <c r="Q213" s="272">
        <f t="shared" si="187"/>
        <v>27214577.013528001</v>
      </c>
      <c r="R213" s="271">
        <f t="shared" si="187"/>
        <v>28893112.574540261</v>
      </c>
      <c r="S213" s="271">
        <f t="shared" si="188"/>
        <v>30675176.536092512</v>
      </c>
      <c r="T213" s="271"/>
      <c r="U213" s="271">
        <f t="shared" si="189"/>
        <v>1591920609.9122179</v>
      </c>
      <c r="V213" s="271">
        <f t="shared" si="190"/>
        <v>1794348878.4053993</v>
      </c>
      <c r="W213" s="271">
        <f t="shared" si="191"/>
        <v>1905020390.94696</v>
      </c>
      <c r="X213" s="272">
        <f t="shared" si="192"/>
        <v>2022517880.2178183</v>
      </c>
      <c r="Y213" s="272">
        <f t="shared" si="193"/>
        <v>1905020390.94696</v>
      </c>
      <c r="Z213" s="271">
        <f t="shared" si="194"/>
        <v>2022517880.2178183</v>
      </c>
      <c r="AA213" s="271">
        <f t="shared" si="195"/>
        <v>2147262357.5264759</v>
      </c>
      <c r="AB213" s="271"/>
      <c r="AC213" s="33" t="str">
        <f t="shared" si="196"/>
        <v>BERTAHAP</v>
      </c>
      <c r="AD213" s="273">
        <f t="shared" si="197"/>
        <v>0</v>
      </c>
      <c r="AE213" s="274">
        <v>2</v>
      </c>
      <c r="AF213" s="275"/>
      <c r="AG213" s="271" t="e">
        <f>IF(AF213&gt;#REF!,"LB","KR")</f>
        <v>#REF!</v>
      </c>
      <c r="AH213" s="275">
        <f t="shared" si="222"/>
        <v>1751113000</v>
      </c>
      <c r="AI213" s="275">
        <f t="shared" si="222"/>
        <v>1973784000</v>
      </c>
      <c r="AJ213" s="275">
        <f t="shared" si="222"/>
        <v>2095523000</v>
      </c>
      <c r="AK213" s="276">
        <f t="shared" si="221"/>
        <v>2224770000</v>
      </c>
      <c r="AL213" s="276">
        <f t="shared" si="221"/>
        <v>2095523000</v>
      </c>
      <c r="AM213" s="275">
        <f t="shared" si="221"/>
        <v>2224770000</v>
      </c>
      <c r="AN213" s="275">
        <f t="shared" si="221"/>
        <v>2361989000</v>
      </c>
      <c r="AO213" s="275">
        <f t="shared" si="211"/>
        <v>2361988887.2412453</v>
      </c>
      <c r="AP213" s="52">
        <f t="shared" si="212"/>
        <v>2221255000</v>
      </c>
      <c r="AQ213" s="43">
        <f t="shared" si="212"/>
        <v>2358257000</v>
      </c>
      <c r="AR213" s="63">
        <f t="shared" si="198"/>
        <v>1999129500</v>
      </c>
      <c r="AS213" s="63">
        <f t="shared" si="199"/>
        <v>33318825</v>
      </c>
      <c r="AT213" s="351">
        <f t="shared" si="200"/>
        <v>41714437.5</v>
      </c>
      <c r="AU213" s="141">
        <f t="shared" si="201"/>
        <v>23582570</v>
      </c>
      <c r="AV213" s="5">
        <f t="shared" si="202"/>
        <v>33318825</v>
      </c>
      <c r="AW213" s="5">
        <f t="shared" si="203"/>
        <v>52388075</v>
      </c>
      <c r="AX213" s="280">
        <f t="shared" si="213"/>
        <v>2503708616.2946715</v>
      </c>
      <c r="AY213" s="127">
        <f t="shared" si="214"/>
        <v>2503708616.2946715</v>
      </c>
      <c r="AZ213" s="2"/>
      <c r="BA213" s="2"/>
      <c r="BV213" s="56">
        <f t="shared" si="204"/>
        <v>-133404.78928199783</v>
      </c>
      <c r="CV213" s="63">
        <f t="shared" si="205"/>
        <v>2122431300</v>
      </c>
      <c r="CW213" s="44">
        <f t="shared" si="206"/>
        <v>23582570</v>
      </c>
      <c r="CZ213" s="56">
        <f t="shared" si="207"/>
        <v>1885970700</v>
      </c>
      <c r="DA213" s="44">
        <f t="shared" si="208"/>
        <v>31432845</v>
      </c>
      <c r="DB213" s="49">
        <f t="shared" si="209"/>
        <v>52388075</v>
      </c>
    </row>
    <row r="214" spans="1:106" hidden="1">
      <c r="A214" s="3">
        <f t="shared" si="210"/>
        <v>175</v>
      </c>
      <c r="B214" s="263">
        <v>1</v>
      </c>
      <c r="C214" s="264" t="s">
        <v>182</v>
      </c>
      <c r="D214" s="265" t="s">
        <v>24</v>
      </c>
      <c r="E214" s="266"/>
      <c r="F214" s="41" t="s">
        <v>39</v>
      </c>
      <c r="G214" s="267">
        <f t="shared" si="178"/>
        <v>113</v>
      </c>
      <c r="H214" s="267">
        <f t="shared" si="179"/>
        <v>101</v>
      </c>
      <c r="I214" s="268">
        <f t="shared" si="180"/>
        <v>27506142.120000001</v>
      </c>
      <c r="J214" s="268">
        <f t="shared" si="181"/>
        <v>6</v>
      </c>
      <c r="K214" s="269">
        <f t="shared" si="182"/>
        <v>0.95</v>
      </c>
      <c r="L214" s="270">
        <f t="shared" si="225"/>
        <v>1.02</v>
      </c>
      <c r="M214" s="271">
        <f t="shared" si="183"/>
        <v>22272821.493617184</v>
      </c>
      <c r="N214" s="271">
        <f t="shared" si="184"/>
        <v>25105028.490208089</v>
      </c>
      <c r="O214" s="271">
        <f t="shared" si="185"/>
        <v>26653451.714279998</v>
      </c>
      <c r="P214" s="271">
        <f t="shared" si="186"/>
        <v>28297378.294652831</v>
      </c>
      <c r="Q214" s="272">
        <f t="shared" si="187"/>
        <v>26653451.714279998</v>
      </c>
      <c r="R214" s="271">
        <f t="shared" si="187"/>
        <v>28297378.294652831</v>
      </c>
      <c r="S214" s="271">
        <f t="shared" si="188"/>
        <v>30042698.669368953</v>
      </c>
      <c r="T214" s="271"/>
      <c r="U214" s="271">
        <f t="shared" si="189"/>
        <v>2249554970.8553357</v>
      </c>
      <c r="V214" s="271">
        <f t="shared" si="190"/>
        <v>2535607877.5110168</v>
      </c>
      <c r="W214" s="271">
        <f t="shared" si="191"/>
        <v>2691998623.1422796</v>
      </c>
      <c r="X214" s="272">
        <f t="shared" si="192"/>
        <v>2858035207.7599359</v>
      </c>
      <c r="Y214" s="272">
        <f t="shared" si="193"/>
        <v>2691998623.1422796</v>
      </c>
      <c r="Z214" s="271">
        <f t="shared" si="194"/>
        <v>2858035207.7599359</v>
      </c>
      <c r="AA214" s="271">
        <f t="shared" si="195"/>
        <v>3034312565.6062641</v>
      </c>
      <c r="AB214" s="271"/>
      <c r="AC214" s="33" t="str">
        <f t="shared" si="196"/>
        <v>BERTAHAP</v>
      </c>
      <c r="AD214" s="273">
        <f t="shared" si="197"/>
        <v>0</v>
      </c>
      <c r="AE214" s="274">
        <v>2</v>
      </c>
      <c r="AF214" s="275"/>
      <c r="AG214" s="271" t="e">
        <f>IF(AF214&gt;#REF!,"LB","KR")</f>
        <v>#REF!</v>
      </c>
      <c r="AH214" s="275">
        <f t="shared" si="222"/>
        <v>2474511000</v>
      </c>
      <c r="AI214" s="275">
        <f t="shared" si="222"/>
        <v>2789169000</v>
      </c>
      <c r="AJ214" s="275">
        <f t="shared" si="222"/>
        <v>2961199000</v>
      </c>
      <c r="AK214" s="276">
        <f t="shared" si="221"/>
        <v>3143839000</v>
      </c>
      <c r="AL214" s="276">
        <f t="shared" si="221"/>
        <v>2961199000</v>
      </c>
      <c r="AM214" s="275">
        <f t="shared" si="221"/>
        <v>3143839000</v>
      </c>
      <c r="AN214" s="275">
        <f t="shared" si="221"/>
        <v>3337744000</v>
      </c>
      <c r="AO214" s="275">
        <f t="shared" si="211"/>
        <v>3337744028.0458789</v>
      </c>
      <c r="AP214" s="52">
        <f t="shared" si="212"/>
        <v>3138871000</v>
      </c>
      <c r="AQ214" s="43">
        <f t="shared" si="212"/>
        <v>3332470000</v>
      </c>
      <c r="AR214" s="63">
        <f t="shared" si="198"/>
        <v>2824983900</v>
      </c>
      <c r="AS214" s="63">
        <f t="shared" si="199"/>
        <v>47083065</v>
      </c>
      <c r="AT214" s="351">
        <f t="shared" si="200"/>
        <v>58946981.25</v>
      </c>
      <c r="AU214" s="141">
        <f t="shared" si="201"/>
        <v>33324700</v>
      </c>
      <c r="AV214" s="5">
        <f t="shared" si="202"/>
        <v>47083065</v>
      </c>
      <c r="AW214" s="5">
        <f t="shared" si="203"/>
        <v>74029975</v>
      </c>
      <c r="AX214" s="280">
        <f t="shared" si="213"/>
        <v>3538008729.5589514</v>
      </c>
      <c r="AY214" s="127">
        <f t="shared" si="214"/>
        <v>3538008729.5589514</v>
      </c>
      <c r="AZ214" s="2"/>
      <c r="BA214" s="2"/>
      <c r="BV214" s="56">
        <f t="shared" si="204"/>
        <v>-694530.0885300003</v>
      </c>
      <c r="CV214" s="63">
        <f t="shared" si="205"/>
        <v>2999223000</v>
      </c>
      <c r="CW214" s="44">
        <f t="shared" si="206"/>
        <v>33324700</v>
      </c>
      <c r="CZ214" s="56">
        <f t="shared" si="207"/>
        <v>2665079100</v>
      </c>
      <c r="DA214" s="44">
        <f t="shared" si="208"/>
        <v>44417985</v>
      </c>
      <c r="DB214" s="49">
        <f t="shared" si="209"/>
        <v>74029975</v>
      </c>
    </row>
    <row r="215" spans="1:106" hidden="1">
      <c r="A215" s="3">
        <f t="shared" si="210"/>
        <v>176</v>
      </c>
      <c r="B215" s="263">
        <v>2</v>
      </c>
      <c r="C215" s="264" t="s">
        <v>182</v>
      </c>
      <c r="D215" s="265" t="s">
        <v>35</v>
      </c>
      <c r="E215" s="266"/>
      <c r="F215" s="41" t="s">
        <v>42</v>
      </c>
      <c r="G215" s="267">
        <f t="shared" si="178"/>
        <v>78</v>
      </c>
      <c r="H215" s="267">
        <f t="shared" si="179"/>
        <v>66</v>
      </c>
      <c r="I215" s="268">
        <f t="shared" si="180"/>
        <v>27506142.120000001</v>
      </c>
      <c r="J215" s="268">
        <f t="shared" si="181"/>
        <v>2</v>
      </c>
      <c r="K215" s="269">
        <f t="shared" si="182"/>
        <v>0.93</v>
      </c>
      <c r="L215" s="270">
        <f t="shared" si="225"/>
        <v>1.02</v>
      </c>
      <c r="M215" s="271">
        <f t="shared" si="183"/>
        <v>21803919.988488406</v>
      </c>
      <c r="N215" s="271">
        <f t="shared" si="184"/>
        <v>24576501.574624766</v>
      </c>
      <c r="O215" s="271">
        <f t="shared" si="185"/>
        <v>26092326.415032003</v>
      </c>
      <c r="P215" s="271">
        <f t="shared" si="186"/>
        <v>27701644.014765408</v>
      </c>
      <c r="Q215" s="272">
        <f t="shared" si="187"/>
        <v>26092326.415032003</v>
      </c>
      <c r="R215" s="271">
        <f t="shared" si="187"/>
        <v>27701644.014765408</v>
      </c>
      <c r="S215" s="271">
        <f t="shared" si="188"/>
        <v>29410220.8026454</v>
      </c>
      <c r="T215" s="271"/>
      <c r="U215" s="271">
        <f t="shared" si="189"/>
        <v>1439058719.2402349</v>
      </c>
      <c r="V215" s="271">
        <f t="shared" si="190"/>
        <v>1622049103.9252346</v>
      </c>
      <c r="W215" s="271">
        <f t="shared" si="191"/>
        <v>1722093543.3921123</v>
      </c>
      <c r="X215" s="272">
        <f t="shared" si="192"/>
        <v>1828308504.9745169</v>
      </c>
      <c r="Y215" s="272">
        <f t="shared" si="193"/>
        <v>1722093543.3921123</v>
      </c>
      <c r="Z215" s="271">
        <f t="shared" si="194"/>
        <v>1828308504.9745169</v>
      </c>
      <c r="AA215" s="271">
        <f t="shared" si="195"/>
        <v>1941074572.9745965</v>
      </c>
      <c r="AB215" s="271"/>
      <c r="AC215" s="33" t="str">
        <f t="shared" si="196"/>
        <v>BERTAHAP</v>
      </c>
      <c r="AD215" s="273">
        <f t="shared" si="197"/>
        <v>0</v>
      </c>
      <c r="AE215" s="274">
        <v>2</v>
      </c>
      <c r="AF215" s="275"/>
      <c r="AG215" s="271" t="e">
        <f>IF(AF215&gt;#REF!,"LB","KR")</f>
        <v>#REF!</v>
      </c>
      <c r="AH215" s="275">
        <f t="shared" si="222"/>
        <v>1582965000</v>
      </c>
      <c r="AI215" s="275">
        <f t="shared" si="222"/>
        <v>1784255000</v>
      </c>
      <c r="AJ215" s="275">
        <f t="shared" si="222"/>
        <v>1894303000</v>
      </c>
      <c r="AK215" s="276">
        <f t="shared" si="221"/>
        <v>2011140000</v>
      </c>
      <c r="AL215" s="276">
        <f t="shared" si="221"/>
        <v>1894303000</v>
      </c>
      <c r="AM215" s="275">
        <f t="shared" si="221"/>
        <v>2011140000</v>
      </c>
      <c r="AN215" s="275">
        <f t="shared" si="221"/>
        <v>2135183000</v>
      </c>
      <c r="AO215" s="275">
        <f t="shared" si="211"/>
        <v>2135182661.8870077</v>
      </c>
      <c r="AP215" s="52">
        <f t="shared" si="212"/>
        <v>2007962000</v>
      </c>
      <c r="AQ215" s="43">
        <f t="shared" si="212"/>
        <v>2131809000</v>
      </c>
      <c r="AR215" s="63">
        <f t="shared" si="198"/>
        <v>1807165800</v>
      </c>
      <c r="AS215" s="63">
        <f t="shared" si="199"/>
        <v>30119430</v>
      </c>
      <c r="AT215" s="351">
        <f t="shared" si="200"/>
        <v>37708875</v>
      </c>
      <c r="AU215" s="141">
        <f t="shared" si="201"/>
        <v>21318090</v>
      </c>
      <c r="AV215" s="5">
        <f t="shared" si="202"/>
        <v>30119430</v>
      </c>
      <c r="AW215" s="5">
        <f t="shared" si="203"/>
        <v>47357575</v>
      </c>
      <c r="AX215" s="280">
        <f t="shared" si="213"/>
        <v>2263293848.6324973</v>
      </c>
      <c r="AY215" s="127">
        <f t="shared" si="214"/>
        <v>2263293848.6324973</v>
      </c>
      <c r="AZ215" s="2"/>
      <c r="BA215" s="2"/>
      <c r="BV215" s="56">
        <f t="shared" si="204"/>
        <v>-1255655.3877779953</v>
      </c>
      <c r="CV215" s="63">
        <f t="shared" si="205"/>
        <v>1918628100</v>
      </c>
      <c r="CW215" s="44">
        <f t="shared" si="206"/>
        <v>21318090</v>
      </c>
      <c r="CZ215" s="56">
        <f t="shared" si="207"/>
        <v>1704872700</v>
      </c>
      <c r="DA215" s="44">
        <f t="shared" si="208"/>
        <v>28414545</v>
      </c>
      <c r="DB215" s="49">
        <f t="shared" si="209"/>
        <v>47357575</v>
      </c>
    </row>
    <row r="216" spans="1:106" hidden="1">
      <c r="A216" s="3">
        <f t="shared" si="210"/>
        <v>177</v>
      </c>
      <c r="B216" s="263">
        <v>3</v>
      </c>
      <c r="C216" s="264" t="s">
        <v>182</v>
      </c>
      <c r="D216" s="265" t="s">
        <v>41</v>
      </c>
      <c r="E216" s="266"/>
      <c r="F216" s="41" t="s">
        <v>45</v>
      </c>
      <c r="G216" s="267">
        <f t="shared" si="178"/>
        <v>60</v>
      </c>
      <c r="H216" s="267">
        <f t="shared" si="179"/>
        <v>52</v>
      </c>
      <c r="I216" s="268">
        <f t="shared" si="180"/>
        <v>27506142.120000001</v>
      </c>
      <c r="J216" s="268">
        <f t="shared" si="181"/>
        <v>2</v>
      </c>
      <c r="K216" s="269">
        <f t="shared" si="182"/>
        <v>0.93</v>
      </c>
      <c r="L216" s="270">
        <f t="shared" si="225"/>
        <v>1.02</v>
      </c>
      <c r="M216" s="271">
        <f t="shared" si="183"/>
        <v>21803919.988488406</v>
      </c>
      <c r="N216" s="271">
        <f t="shared" si="184"/>
        <v>24576501.574624766</v>
      </c>
      <c r="O216" s="271">
        <f t="shared" si="185"/>
        <v>26092326.415032003</v>
      </c>
      <c r="P216" s="271">
        <f t="shared" si="186"/>
        <v>27701644.014765408</v>
      </c>
      <c r="Q216" s="272">
        <f t="shared" si="187"/>
        <v>26092326.415032003</v>
      </c>
      <c r="R216" s="271">
        <f t="shared" si="187"/>
        <v>27701644.014765408</v>
      </c>
      <c r="S216" s="271">
        <f t="shared" si="188"/>
        <v>29410220.8026454</v>
      </c>
      <c r="T216" s="271"/>
      <c r="U216" s="271">
        <f t="shared" si="189"/>
        <v>1133803839.4013972</v>
      </c>
      <c r="V216" s="271">
        <f t="shared" si="190"/>
        <v>1277978081.8804879</v>
      </c>
      <c r="W216" s="271">
        <f t="shared" si="191"/>
        <v>1356800973.5816641</v>
      </c>
      <c r="X216" s="272">
        <f t="shared" si="192"/>
        <v>1440485488.7678013</v>
      </c>
      <c r="Y216" s="272">
        <f t="shared" si="193"/>
        <v>1356800973.5816641</v>
      </c>
      <c r="Z216" s="271">
        <f t="shared" si="194"/>
        <v>1440485488.7678013</v>
      </c>
      <c r="AA216" s="271">
        <f t="shared" si="195"/>
        <v>1529331481.7375607</v>
      </c>
      <c r="AB216" s="271"/>
      <c r="AC216" s="33" t="str">
        <f t="shared" si="196"/>
        <v>BERTAHAP</v>
      </c>
      <c r="AD216" s="273">
        <f t="shared" si="197"/>
        <v>0</v>
      </c>
      <c r="AE216" s="274">
        <v>2</v>
      </c>
      <c r="AF216" s="275"/>
      <c r="AG216" s="271" t="e">
        <f>IF(AF216&gt;#REF!,"LB","KR")</f>
        <v>#REF!</v>
      </c>
      <c r="AH216" s="275">
        <f t="shared" si="222"/>
        <v>1247185000</v>
      </c>
      <c r="AI216" s="275">
        <f t="shared" si="222"/>
        <v>1405776000</v>
      </c>
      <c r="AJ216" s="275">
        <f t="shared" si="222"/>
        <v>1492482000</v>
      </c>
      <c r="AK216" s="276">
        <f t="shared" si="221"/>
        <v>1584535000</v>
      </c>
      <c r="AL216" s="276">
        <f t="shared" si="221"/>
        <v>1492482000</v>
      </c>
      <c r="AM216" s="275">
        <f t="shared" si="221"/>
        <v>1584535000</v>
      </c>
      <c r="AN216" s="275">
        <f t="shared" si="221"/>
        <v>1682265000</v>
      </c>
      <c r="AO216" s="275">
        <f t="shared" si="211"/>
        <v>1682265610.1281512</v>
      </c>
      <c r="AP216" s="52">
        <f t="shared" si="212"/>
        <v>1582031000</v>
      </c>
      <c r="AQ216" s="43">
        <f t="shared" si="212"/>
        <v>1679608000</v>
      </c>
      <c r="AR216" s="63">
        <f t="shared" si="198"/>
        <v>1423827900</v>
      </c>
      <c r="AS216" s="63">
        <f t="shared" si="199"/>
        <v>23730465</v>
      </c>
      <c r="AT216" s="351">
        <f t="shared" si="200"/>
        <v>29710031.25</v>
      </c>
      <c r="AU216" s="141">
        <f t="shared" si="201"/>
        <v>16796080</v>
      </c>
      <c r="AV216" s="5">
        <f t="shared" si="202"/>
        <v>23730465</v>
      </c>
      <c r="AW216" s="5">
        <f t="shared" si="203"/>
        <v>37312050</v>
      </c>
      <c r="AX216" s="280">
        <f t="shared" si="213"/>
        <v>1783202179.2355373</v>
      </c>
      <c r="AY216" s="127">
        <f t="shared" si="214"/>
        <v>1783202179.2355373</v>
      </c>
      <c r="AZ216" s="2"/>
      <c r="BA216" s="2"/>
      <c r="BV216" s="56">
        <f t="shared" si="204"/>
        <v>-1255655.3877779953</v>
      </c>
      <c r="CV216" s="63">
        <f t="shared" si="205"/>
        <v>1511647200</v>
      </c>
      <c r="CW216" s="44">
        <f t="shared" si="206"/>
        <v>16796080</v>
      </c>
      <c r="CZ216" s="56">
        <f t="shared" si="207"/>
        <v>1343233800</v>
      </c>
      <c r="DA216" s="44">
        <f t="shared" si="208"/>
        <v>22387230</v>
      </c>
      <c r="DB216" s="49">
        <f t="shared" si="209"/>
        <v>37312050</v>
      </c>
    </row>
    <row r="217" spans="1:106" hidden="1">
      <c r="A217" s="3">
        <f t="shared" si="210"/>
        <v>178</v>
      </c>
      <c r="B217" s="263">
        <v>4</v>
      </c>
      <c r="C217" s="264" t="s">
        <v>182</v>
      </c>
      <c r="D217" s="265">
        <v>10</v>
      </c>
      <c r="E217" s="266"/>
      <c r="F217" s="41" t="s">
        <v>48</v>
      </c>
      <c r="G217" s="267">
        <f t="shared" si="178"/>
        <v>74</v>
      </c>
      <c r="H217" s="267">
        <f t="shared" si="179"/>
        <v>63</v>
      </c>
      <c r="I217" s="268">
        <f t="shared" si="180"/>
        <v>27506142.120000001</v>
      </c>
      <c r="J217" s="268">
        <f t="shared" si="181"/>
        <v>2</v>
      </c>
      <c r="K217" s="269">
        <f t="shared" si="182"/>
        <v>0.93</v>
      </c>
      <c r="L217" s="270">
        <f t="shared" si="225"/>
        <v>1.02</v>
      </c>
      <c r="M217" s="271">
        <f t="shared" si="183"/>
        <v>21803919.988488406</v>
      </c>
      <c r="N217" s="271">
        <f t="shared" si="184"/>
        <v>24576501.574624766</v>
      </c>
      <c r="O217" s="271">
        <f t="shared" si="185"/>
        <v>26092326.415032003</v>
      </c>
      <c r="P217" s="271">
        <f t="shared" si="186"/>
        <v>27701644.014765408</v>
      </c>
      <c r="Q217" s="272">
        <f t="shared" si="187"/>
        <v>26092326.415032003</v>
      </c>
      <c r="R217" s="271">
        <f t="shared" si="187"/>
        <v>27701644.014765408</v>
      </c>
      <c r="S217" s="271">
        <f t="shared" si="188"/>
        <v>29410220.8026454</v>
      </c>
      <c r="T217" s="271"/>
      <c r="U217" s="271">
        <f t="shared" si="189"/>
        <v>1373646959.2747695</v>
      </c>
      <c r="V217" s="271">
        <f t="shared" si="190"/>
        <v>1548319599.2013602</v>
      </c>
      <c r="W217" s="271">
        <f t="shared" si="191"/>
        <v>1643816564.1470163</v>
      </c>
      <c r="X217" s="272">
        <f t="shared" si="192"/>
        <v>1745203572.9302206</v>
      </c>
      <c r="Y217" s="272">
        <f t="shared" si="193"/>
        <v>1643816564.1470163</v>
      </c>
      <c r="Z217" s="271">
        <f t="shared" si="194"/>
        <v>1745203572.9302206</v>
      </c>
      <c r="AA217" s="271">
        <f t="shared" si="195"/>
        <v>1852843910.5666602</v>
      </c>
      <c r="AB217" s="271"/>
      <c r="AC217" s="33" t="str">
        <f t="shared" si="196"/>
        <v>BERTAHAP</v>
      </c>
      <c r="AD217" s="273">
        <f t="shared" si="197"/>
        <v>0</v>
      </c>
      <c r="AE217" s="274">
        <v>2</v>
      </c>
      <c r="AF217" s="275"/>
      <c r="AG217" s="271" t="e">
        <f>IF(AF217&gt;#REF!,"LB","KR")</f>
        <v>#REF!</v>
      </c>
      <c r="AH217" s="275">
        <f t="shared" si="222"/>
        <v>1511012000</v>
      </c>
      <c r="AI217" s="275">
        <f t="shared" si="222"/>
        <v>1703152000</v>
      </c>
      <c r="AJ217" s="275">
        <f t="shared" si="222"/>
        <v>1808199000</v>
      </c>
      <c r="AK217" s="276">
        <f t="shared" si="221"/>
        <v>1919724000</v>
      </c>
      <c r="AL217" s="276">
        <f t="shared" si="221"/>
        <v>1808199000</v>
      </c>
      <c r="AM217" s="275">
        <f t="shared" si="221"/>
        <v>1919724000</v>
      </c>
      <c r="AN217" s="275">
        <f t="shared" si="221"/>
        <v>2038129000</v>
      </c>
      <c r="AO217" s="275">
        <f t="shared" si="211"/>
        <v>2038128325.4315333</v>
      </c>
      <c r="AP217" s="52">
        <f t="shared" si="212"/>
        <v>1916691000</v>
      </c>
      <c r="AQ217" s="43">
        <f t="shared" si="212"/>
        <v>2034908000</v>
      </c>
      <c r="AR217" s="63">
        <f t="shared" si="198"/>
        <v>1725021900</v>
      </c>
      <c r="AS217" s="63">
        <f t="shared" si="199"/>
        <v>28750365</v>
      </c>
      <c r="AT217" s="351">
        <f t="shared" si="200"/>
        <v>35994825</v>
      </c>
      <c r="AU217" s="141">
        <f t="shared" si="201"/>
        <v>20349080</v>
      </c>
      <c r="AV217" s="5">
        <f t="shared" si="202"/>
        <v>28750365</v>
      </c>
      <c r="AW217" s="5">
        <f t="shared" si="203"/>
        <v>45204975</v>
      </c>
      <c r="AX217" s="280">
        <f t="shared" si="213"/>
        <v>2160416228.157897</v>
      </c>
      <c r="AY217" s="127">
        <f t="shared" si="214"/>
        <v>2160416228.157897</v>
      </c>
      <c r="AZ217" s="2"/>
      <c r="BA217" s="2"/>
      <c r="BV217" s="56">
        <f t="shared" si="204"/>
        <v>-1255655.3877779953</v>
      </c>
      <c r="CV217" s="63">
        <f t="shared" si="205"/>
        <v>1831417200</v>
      </c>
      <c r="CW217" s="44">
        <f t="shared" si="206"/>
        <v>20349080</v>
      </c>
      <c r="CZ217" s="56">
        <f t="shared" si="207"/>
        <v>1627379100</v>
      </c>
      <c r="DA217" s="44">
        <f t="shared" si="208"/>
        <v>27122985</v>
      </c>
      <c r="DB217" s="49">
        <f t="shared" si="209"/>
        <v>45204975</v>
      </c>
    </row>
    <row r="218" spans="1:106" hidden="1">
      <c r="A218" s="3">
        <f t="shared" si="210"/>
        <v>179</v>
      </c>
      <c r="B218" s="263">
        <v>5</v>
      </c>
      <c r="C218" s="264" t="s">
        <v>182</v>
      </c>
      <c r="D218" s="299">
        <v>12</v>
      </c>
      <c r="E218" s="266"/>
      <c r="F218" s="41" t="s">
        <v>50</v>
      </c>
      <c r="G218" s="267">
        <f t="shared" si="178"/>
        <v>67</v>
      </c>
      <c r="H218" s="267">
        <f t="shared" si="179"/>
        <v>57</v>
      </c>
      <c r="I218" s="268">
        <f t="shared" si="180"/>
        <v>27506142.120000001</v>
      </c>
      <c r="J218" s="268">
        <f t="shared" si="181"/>
        <v>2</v>
      </c>
      <c r="K218" s="269">
        <f t="shared" si="182"/>
        <v>0.93</v>
      </c>
      <c r="L218" s="270">
        <f t="shared" si="225"/>
        <v>1.02</v>
      </c>
      <c r="M218" s="271">
        <f t="shared" si="183"/>
        <v>21803919.988488406</v>
      </c>
      <c r="N218" s="271">
        <f t="shared" si="184"/>
        <v>24576501.574624766</v>
      </c>
      <c r="O218" s="271">
        <f t="shared" si="185"/>
        <v>26092326.415032003</v>
      </c>
      <c r="P218" s="271">
        <f t="shared" si="186"/>
        <v>27701644.014765408</v>
      </c>
      <c r="Q218" s="272">
        <f t="shared" si="187"/>
        <v>26092326.415032003</v>
      </c>
      <c r="R218" s="271">
        <f t="shared" si="187"/>
        <v>27701644.014765408</v>
      </c>
      <c r="S218" s="271">
        <f t="shared" si="188"/>
        <v>29410220.8026454</v>
      </c>
      <c r="T218" s="271"/>
      <c r="U218" s="271">
        <f t="shared" si="189"/>
        <v>1242823439.3438392</v>
      </c>
      <c r="V218" s="271">
        <f t="shared" si="190"/>
        <v>1400860589.7536116</v>
      </c>
      <c r="W218" s="271">
        <f t="shared" si="191"/>
        <v>1487262605.6568241</v>
      </c>
      <c r="X218" s="272">
        <f t="shared" si="192"/>
        <v>1578993708.8416283</v>
      </c>
      <c r="Y218" s="272">
        <f t="shared" si="193"/>
        <v>1487262605.6568241</v>
      </c>
      <c r="Z218" s="271">
        <f t="shared" si="194"/>
        <v>1578993708.8416283</v>
      </c>
      <c r="AA218" s="271">
        <f t="shared" si="195"/>
        <v>1676382585.7507877</v>
      </c>
      <c r="AB218" s="271"/>
      <c r="AC218" s="33" t="str">
        <f t="shared" si="196"/>
        <v>BERTAHAP</v>
      </c>
      <c r="AD218" s="273">
        <f t="shared" si="197"/>
        <v>0</v>
      </c>
      <c r="AE218" s="274">
        <v>2</v>
      </c>
      <c r="AF218" s="275"/>
      <c r="AG218" s="271" t="e">
        <f>IF(AF218&gt;#REF!,"LB","KR")</f>
        <v>#REF!</v>
      </c>
      <c r="AH218" s="275">
        <f t="shared" si="222"/>
        <v>1367106000</v>
      </c>
      <c r="AI218" s="275">
        <f t="shared" si="222"/>
        <v>1540947000</v>
      </c>
      <c r="AJ218" s="275">
        <f t="shared" si="222"/>
        <v>1635989000</v>
      </c>
      <c r="AK218" s="276">
        <f t="shared" si="221"/>
        <v>1736894000</v>
      </c>
      <c r="AL218" s="276">
        <f t="shared" si="221"/>
        <v>1635989000</v>
      </c>
      <c r="AM218" s="275">
        <f t="shared" si="221"/>
        <v>1736894000</v>
      </c>
      <c r="AN218" s="275">
        <f t="shared" si="221"/>
        <v>1844021000</v>
      </c>
      <c r="AO218" s="275">
        <f t="shared" si="211"/>
        <v>1844021775.8761561</v>
      </c>
      <c r="AP218" s="52">
        <f t="shared" si="212"/>
        <v>1734149000</v>
      </c>
      <c r="AQ218" s="43">
        <f t="shared" si="212"/>
        <v>1841108000</v>
      </c>
      <c r="AR218" s="63">
        <f t="shared" si="198"/>
        <v>1560734100</v>
      </c>
      <c r="AS218" s="63">
        <f t="shared" si="199"/>
        <v>26012235</v>
      </c>
      <c r="AT218" s="351">
        <f t="shared" si="200"/>
        <v>32566762.5</v>
      </c>
      <c r="AU218" s="141">
        <f t="shared" si="201"/>
        <v>18411080</v>
      </c>
      <c r="AV218" s="5">
        <f t="shared" si="202"/>
        <v>26012235</v>
      </c>
      <c r="AW218" s="5">
        <f t="shared" si="203"/>
        <v>40899725</v>
      </c>
      <c r="AX218" s="280">
        <f t="shared" si="213"/>
        <v>1954663110.5638826</v>
      </c>
      <c r="AY218" s="127">
        <f t="shared" si="214"/>
        <v>1954663110.5638826</v>
      </c>
      <c r="AZ218" s="2"/>
      <c r="BA218" s="2"/>
      <c r="BV218" s="56">
        <f t="shared" si="204"/>
        <v>-1255655.3877779953</v>
      </c>
      <c r="CV218" s="63">
        <f t="shared" si="205"/>
        <v>1656997200</v>
      </c>
      <c r="CW218" s="44">
        <f t="shared" si="206"/>
        <v>18411080</v>
      </c>
      <c r="CZ218" s="56">
        <f t="shared" si="207"/>
        <v>1472390100</v>
      </c>
      <c r="DA218" s="44">
        <f t="shared" si="208"/>
        <v>24539835</v>
      </c>
      <c r="DB218" s="49">
        <f t="shared" si="209"/>
        <v>40899725</v>
      </c>
    </row>
    <row r="219" spans="1:106" hidden="1">
      <c r="A219" s="3">
        <f t="shared" si="210"/>
        <v>180</v>
      </c>
      <c r="B219" s="263">
        <v>6</v>
      </c>
      <c r="C219" s="264" t="s">
        <v>182</v>
      </c>
      <c r="D219" s="265">
        <v>16</v>
      </c>
      <c r="E219" s="266"/>
      <c r="F219" s="41" t="s">
        <v>52</v>
      </c>
      <c r="G219" s="267">
        <f t="shared" si="178"/>
        <v>71</v>
      </c>
      <c r="H219" s="267">
        <f t="shared" si="179"/>
        <v>63</v>
      </c>
      <c r="I219" s="268">
        <f t="shared" si="180"/>
        <v>27506142.120000001</v>
      </c>
      <c r="J219" s="268">
        <f t="shared" si="181"/>
        <v>2</v>
      </c>
      <c r="K219" s="269">
        <f t="shared" si="182"/>
        <v>0.93</v>
      </c>
      <c r="L219" s="270">
        <f t="shared" si="225"/>
        <v>1.02</v>
      </c>
      <c r="M219" s="271">
        <f t="shared" si="183"/>
        <v>21803919.988488406</v>
      </c>
      <c r="N219" s="271">
        <f t="shared" si="184"/>
        <v>24576501.574624766</v>
      </c>
      <c r="O219" s="271">
        <f t="shared" si="185"/>
        <v>26092326.415032003</v>
      </c>
      <c r="P219" s="271">
        <f t="shared" si="186"/>
        <v>27701644.014765408</v>
      </c>
      <c r="Q219" s="272">
        <f t="shared" si="187"/>
        <v>26092326.415032003</v>
      </c>
      <c r="R219" s="271">
        <f t="shared" si="187"/>
        <v>27701644.014765408</v>
      </c>
      <c r="S219" s="271">
        <f t="shared" si="188"/>
        <v>29410220.8026454</v>
      </c>
      <c r="T219" s="271"/>
      <c r="U219" s="271">
        <f t="shared" si="189"/>
        <v>1373646959.2747695</v>
      </c>
      <c r="V219" s="271">
        <f t="shared" si="190"/>
        <v>1548319599.2013602</v>
      </c>
      <c r="W219" s="271">
        <f t="shared" si="191"/>
        <v>1643816564.1470163</v>
      </c>
      <c r="X219" s="272">
        <f t="shared" si="192"/>
        <v>1745203572.9302206</v>
      </c>
      <c r="Y219" s="272">
        <f t="shared" si="193"/>
        <v>1643816564.1470163</v>
      </c>
      <c r="Z219" s="271">
        <f t="shared" si="194"/>
        <v>1745203572.9302206</v>
      </c>
      <c r="AA219" s="271">
        <f t="shared" si="195"/>
        <v>1852843910.5666602</v>
      </c>
      <c r="AB219" s="271"/>
      <c r="AC219" s="33" t="str">
        <f t="shared" si="196"/>
        <v>BERTAHAP</v>
      </c>
      <c r="AD219" s="273">
        <f t="shared" si="197"/>
        <v>0</v>
      </c>
      <c r="AE219" s="274">
        <v>2</v>
      </c>
      <c r="AF219" s="275"/>
      <c r="AG219" s="271" t="e">
        <f>IF(AF219&gt;#REF!,"LB","KR")</f>
        <v>#REF!</v>
      </c>
      <c r="AH219" s="275">
        <f t="shared" si="222"/>
        <v>1511012000</v>
      </c>
      <c r="AI219" s="275">
        <f t="shared" si="222"/>
        <v>1703152000</v>
      </c>
      <c r="AJ219" s="275">
        <f t="shared" si="222"/>
        <v>1808199000</v>
      </c>
      <c r="AK219" s="276">
        <f t="shared" si="221"/>
        <v>1919724000</v>
      </c>
      <c r="AL219" s="276">
        <f t="shared" si="221"/>
        <v>1808199000</v>
      </c>
      <c r="AM219" s="275">
        <f t="shared" si="221"/>
        <v>1919724000</v>
      </c>
      <c r="AN219" s="275">
        <f t="shared" si="221"/>
        <v>2038129000</v>
      </c>
      <c r="AO219" s="275">
        <f t="shared" si="211"/>
        <v>2038128325.4315333</v>
      </c>
      <c r="AP219" s="52">
        <f t="shared" si="212"/>
        <v>1916691000</v>
      </c>
      <c r="AQ219" s="43">
        <f t="shared" si="212"/>
        <v>2034908000</v>
      </c>
      <c r="AR219" s="63">
        <f t="shared" si="198"/>
        <v>1725021900</v>
      </c>
      <c r="AS219" s="63">
        <f t="shared" si="199"/>
        <v>28750365</v>
      </c>
      <c r="AT219" s="351">
        <f t="shared" si="200"/>
        <v>35994825</v>
      </c>
      <c r="AU219" s="141">
        <f t="shared" si="201"/>
        <v>20349080</v>
      </c>
      <c r="AV219" s="5">
        <f t="shared" si="202"/>
        <v>28750365</v>
      </c>
      <c r="AW219" s="5">
        <f t="shared" si="203"/>
        <v>45204975</v>
      </c>
      <c r="AX219" s="280">
        <f t="shared" si="213"/>
        <v>2160416228.157897</v>
      </c>
      <c r="AY219" s="127">
        <f t="shared" si="214"/>
        <v>2160416228.157897</v>
      </c>
      <c r="AZ219" s="2"/>
      <c r="BA219" s="2"/>
      <c r="BV219" s="56">
        <f t="shared" si="204"/>
        <v>-1255655.3877779953</v>
      </c>
      <c r="CV219" s="63">
        <f t="shared" si="205"/>
        <v>1831417200</v>
      </c>
      <c r="CW219" s="44">
        <f t="shared" si="206"/>
        <v>20349080</v>
      </c>
      <c r="CZ219" s="56">
        <f t="shared" si="207"/>
        <v>1627379100</v>
      </c>
      <c r="DA219" s="44">
        <f t="shared" si="208"/>
        <v>27122985</v>
      </c>
      <c r="DB219" s="49">
        <f t="shared" si="209"/>
        <v>45204975</v>
      </c>
    </row>
    <row r="220" spans="1:106" hidden="1">
      <c r="A220" s="3">
        <f t="shared" si="210"/>
        <v>181</v>
      </c>
      <c r="B220" s="263">
        <v>7</v>
      </c>
      <c r="C220" s="264" t="s">
        <v>182</v>
      </c>
      <c r="D220" s="299">
        <v>18</v>
      </c>
      <c r="E220" s="266"/>
      <c r="F220" s="41" t="s">
        <v>54</v>
      </c>
      <c r="G220" s="267">
        <f t="shared" si="178"/>
        <v>97</v>
      </c>
      <c r="H220" s="267">
        <f t="shared" si="179"/>
        <v>85</v>
      </c>
      <c r="I220" s="268">
        <f t="shared" si="180"/>
        <v>27506142.120000001</v>
      </c>
      <c r="J220" s="268">
        <f t="shared" si="181"/>
        <v>2</v>
      </c>
      <c r="K220" s="269">
        <f t="shared" si="182"/>
        <v>0.93</v>
      </c>
      <c r="L220" s="270">
        <f t="shared" si="225"/>
        <v>1.02</v>
      </c>
      <c r="M220" s="271">
        <f t="shared" si="183"/>
        <v>21803919.988488406</v>
      </c>
      <c r="N220" s="271">
        <f t="shared" si="184"/>
        <v>24576501.574624766</v>
      </c>
      <c r="O220" s="271">
        <f t="shared" si="185"/>
        <v>26092326.415032003</v>
      </c>
      <c r="P220" s="271">
        <f t="shared" si="186"/>
        <v>27701644.014765408</v>
      </c>
      <c r="Q220" s="272">
        <f t="shared" si="187"/>
        <v>26092326.415032003</v>
      </c>
      <c r="R220" s="271">
        <f t="shared" si="187"/>
        <v>27701644.014765408</v>
      </c>
      <c r="S220" s="271">
        <f t="shared" si="188"/>
        <v>29410220.8026454</v>
      </c>
      <c r="T220" s="271"/>
      <c r="U220" s="271">
        <f t="shared" si="189"/>
        <v>1853333199.0215144</v>
      </c>
      <c r="V220" s="271">
        <f t="shared" si="190"/>
        <v>2089002633.8431051</v>
      </c>
      <c r="W220" s="271">
        <f t="shared" si="191"/>
        <v>2217847745.2777205</v>
      </c>
      <c r="X220" s="272">
        <f t="shared" si="192"/>
        <v>2354639741.2550597</v>
      </c>
      <c r="Y220" s="272">
        <f t="shared" si="193"/>
        <v>2217847745.2777205</v>
      </c>
      <c r="Z220" s="271">
        <f t="shared" si="194"/>
        <v>2354639741.2550597</v>
      </c>
      <c r="AA220" s="271">
        <f t="shared" si="195"/>
        <v>2499868768.2248592</v>
      </c>
      <c r="AB220" s="271"/>
      <c r="AC220" s="33" t="str">
        <f t="shared" si="196"/>
        <v>BERTAHAP</v>
      </c>
      <c r="AD220" s="273">
        <f t="shared" si="197"/>
        <v>0</v>
      </c>
      <c r="AE220" s="274">
        <v>2</v>
      </c>
      <c r="AF220" s="275"/>
      <c r="AG220" s="271" t="e">
        <f>IF(AF220&gt;#REF!,"LB","KR")</f>
        <v>#REF!</v>
      </c>
      <c r="AH220" s="275">
        <f t="shared" si="222"/>
        <v>2038667000</v>
      </c>
      <c r="AI220" s="275">
        <f t="shared" si="222"/>
        <v>2297903000</v>
      </c>
      <c r="AJ220" s="275">
        <f t="shared" si="222"/>
        <v>2439633000</v>
      </c>
      <c r="AK220" s="276">
        <f t="shared" si="221"/>
        <v>2590104000</v>
      </c>
      <c r="AL220" s="276">
        <f t="shared" si="221"/>
        <v>2439633000</v>
      </c>
      <c r="AM220" s="275">
        <f t="shared" si="221"/>
        <v>2590104000</v>
      </c>
      <c r="AN220" s="275">
        <f t="shared" si="221"/>
        <v>2749856000</v>
      </c>
      <c r="AO220" s="275">
        <f t="shared" si="211"/>
        <v>2749855879.3938694</v>
      </c>
      <c r="AP220" s="52">
        <f t="shared" si="212"/>
        <v>2586011000</v>
      </c>
      <c r="AQ220" s="43">
        <f t="shared" si="212"/>
        <v>2745511000</v>
      </c>
      <c r="AR220" s="63">
        <f t="shared" si="198"/>
        <v>2327409900</v>
      </c>
      <c r="AS220" s="63">
        <f t="shared" si="199"/>
        <v>38790165</v>
      </c>
      <c r="AT220" s="351">
        <f t="shared" si="200"/>
        <v>48564450</v>
      </c>
      <c r="AU220" s="141">
        <f t="shared" si="201"/>
        <v>27455110</v>
      </c>
      <c r="AV220" s="5">
        <f t="shared" si="202"/>
        <v>38790165</v>
      </c>
      <c r="AW220" s="5">
        <f t="shared" si="203"/>
        <v>60990825</v>
      </c>
      <c r="AX220" s="280">
        <f t="shared" si="213"/>
        <v>2914847511.0353961</v>
      </c>
      <c r="AY220" s="127">
        <f t="shared" si="214"/>
        <v>2914847511.0353961</v>
      </c>
      <c r="AZ220" s="2"/>
      <c r="BA220" s="2"/>
      <c r="BV220" s="56">
        <f t="shared" si="204"/>
        <v>-1255655.3877779953</v>
      </c>
      <c r="CV220" s="63">
        <f t="shared" si="205"/>
        <v>2470959900</v>
      </c>
      <c r="CW220" s="44">
        <f t="shared" si="206"/>
        <v>27455110</v>
      </c>
      <c r="CZ220" s="56">
        <f t="shared" si="207"/>
        <v>2195669700</v>
      </c>
      <c r="DA220" s="44">
        <f t="shared" si="208"/>
        <v>36594495</v>
      </c>
      <c r="DB220" s="49">
        <f t="shared" si="209"/>
        <v>60990825</v>
      </c>
    </row>
    <row r="221" spans="1:106" hidden="1">
      <c r="A221" s="3">
        <f t="shared" si="210"/>
        <v>182</v>
      </c>
      <c r="B221" s="263">
        <v>8</v>
      </c>
      <c r="C221" s="264" t="s">
        <v>182</v>
      </c>
      <c r="D221" s="299">
        <v>20</v>
      </c>
      <c r="E221" s="266"/>
      <c r="F221" s="41" t="s">
        <v>70</v>
      </c>
      <c r="G221" s="267">
        <f t="shared" si="178"/>
        <v>60</v>
      </c>
      <c r="H221" s="267">
        <f t="shared" si="179"/>
        <v>51</v>
      </c>
      <c r="I221" s="268">
        <f t="shared" si="180"/>
        <v>27506142.120000001</v>
      </c>
      <c r="J221" s="268">
        <f t="shared" si="181"/>
        <v>2</v>
      </c>
      <c r="K221" s="269">
        <f t="shared" si="182"/>
        <v>0.93</v>
      </c>
      <c r="L221" s="270">
        <f t="shared" si="225"/>
        <v>1.02</v>
      </c>
      <c r="M221" s="271">
        <f t="shared" si="183"/>
        <v>21803919.988488406</v>
      </c>
      <c r="N221" s="271">
        <f t="shared" si="184"/>
        <v>24576501.574624766</v>
      </c>
      <c r="O221" s="271">
        <f t="shared" si="185"/>
        <v>26092326.415032003</v>
      </c>
      <c r="P221" s="271">
        <f t="shared" si="186"/>
        <v>27701644.014765408</v>
      </c>
      <c r="Q221" s="272">
        <f t="shared" si="187"/>
        <v>26092326.415032003</v>
      </c>
      <c r="R221" s="271">
        <f t="shared" si="187"/>
        <v>27701644.014765408</v>
      </c>
      <c r="S221" s="271">
        <f t="shared" si="188"/>
        <v>29410220.8026454</v>
      </c>
      <c r="T221" s="271"/>
      <c r="U221" s="271">
        <f t="shared" si="189"/>
        <v>1111999919.4129088</v>
      </c>
      <c r="V221" s="271">
        <f t="shared" si="190"/>
        <v>1253401580.3058631</v>
      </c>
      <c r="W221" s="271">
        <f t="shared" si="191"/>
        <v>1330708647.1666322</v>
      </c>
      <c r="X221" s="272">
        <f t="shared" si="192"/>
        <v>1412783844.7530358</v>
      </c>
      <c r="Y221" s="272">
        <f t="shared" si="193"/>
        <v>1330708647.1666322</v>
      </c>
      <c r="Z221" s="271">
        <f t="shared" si="194"/>
        <v>1412783844.7530358</v>
      </c>
      <c r="AA221" s="271">
        <f t="shared" si="195"/>
        <v>1499921260.9349153</v>
      </c>
      <c r="AB221" s="271"/>
      <c r="AC221" s="33" t="str">
        <f t="shared" si="196"/>
        <v>BERTAHAP</v>
      </c>
      <c r="AD221" s="273">
        <f t="shared" si="197"/>
        <v>0</v>
      </c>
      <c r="AE221" s="274">
        <v>2</v>
      </c>
      <c r="AF221" s="275"/>
      <c r="AG221" s="271" t="e">
        <f>IF(AF221&gt;#REF!,"LB","KR")</f>
        <v>#REF!</v>
      </c>
      <c r="AH221" s="275">
        <f t="shared" si="222"/>
        <v>1223200000</v>
      </c>
      <c r="AI221" s="275">
        <f t="shared" si="222"/>
        <v>1378742000</v>
      </c>
      <c r="AJ221" s="275">
        <f t="shared" si="222"/>
        <v>1463780000</v>
      </c>
      <c r="AK221" s="276">
        <f t="shared" si="221"/>
        <v>1554063000</v>
      </c>
      <c r="AL221" s="276">
        <f t="shared" si="221"/>
        <v>1463780000</v>
      </c>
      <c r="AM221" s="275">
        <f t="shared" si="221"/>
        <v>1554063000</v>
      </c>
      <c r="AN221" s="275">
        <f t="shared" si="221"/>
        <v>1649914000</v>
      </c>
      <c r="AO221" s="275">
        <f t="shared" si="211"/>
        <v>1649914164.642993</v>
      </c>
      <c r="AP221" s="52">
        <f t="shared" si="212"/>
        <v>1551607000</v>
      </c>
      <c r="AQ221" s="43">
        <f t="shared" si="212"/>
        <v>1647307000</v>
      </c>
      <c r="AR221" s="63">
        <f t="shared" si="198"/>
        <v>1396446300</v>
      </c>
      <c r="AS221" s="63">
        <f t="shared" si="199"/>
        <v>23274105</v>
      </c>
      <c r="AT221" s="351">
        <f t="shared" si="200"/>
        <v>29138681.25</v>
      </c>
      <c r="AU221" s="141">
        <f t="shared" si="201"/>
        <v>16473070</v>
      </c>
      <c r="AV221" s="5">
        <f t="shared" si="202"/>
        <v>23274105</v>
      </c>
      <c r="AW221" s="5">
        <f t="shared" si="203"/>
        <v>36594500</v>
      </c>
      <c r="AX221" s="280">
        <f t="shared" si="213"/>
        <v>1748908931.292275</v>
      </c>
      <c r="AY221" s="127">
        <f t="shared" si="214"/>
        <v>1748908931.292275</v>
      </c>
      <c r="AZ221" s="2"/>
      <c r="BA221" s="2"/>
      <c r="BV221" s="56">
        <f t="shared" si="204"/>
        <v>-1255655.3877779953</v>
      </c>
      <c r="CV221" s="63">
        <f t="shared" si="205"/>
        <v>1482576300</v>
      </c>
      <c r="CW221" s="44">
        <f t="shared" si="206"/>
        <v>16473070</v>
      </c>
      <c r="CZ221" s="56">
        <f t="shared" si="207"/>
        <v>1317402000</v>
      </c>
      <c r="DA221" s="44">
        <f t="shared" si="208"/>
        <v>21956700</v>
      </c>
      <c r="DB221" s="49">
        <f t="shared" si="209"/>
        <v>36594500</v>
      </c>
    </row>
    <row r="222" spans="1:106" hidden="1">
      <c r="A222" s="3">
        <f t="shared" si="210"/>
        <v>183</v>
      </c>
      <c r="B222" s="263">
        <v>9</v>
      </c>
      <c r="C222" s="264" t="s">
        <v>182</v>
      </c>
      <c r="D222" s="299">
        <v>22</v>
      </c>
      <c r="E222" s="266"/>
      <c r="F222" s="41" t="s">
        <v>89</v>
      </c>
      <c r="G222" s="267">
        <f t="shared" si="178"/>
        <v>81</v>
      </c>
      <c r="H222" s="267">
        <f t="shared" si="179"/>
        <v>70</v>
      </c>
      <c r="I222" s="268">
        <f t="shared" si="180"/>
        <v>27506142.120000001</v>
      </c>
      <c r="J222" s="268">
        <f t="shared" si="181"/>
        <v>4</v>
      </c>
      <c r="K222" s="269">
        <f t="shared" si="182"/>
        <v>0.97</v>
      </c>
      <c r="L222" s="270">
        <f t="shared" si="225"/>
        <v>1.02</v>
      </c>
      <c r="M222" s="271">
        <f t="shared" si="183"/>
        <v>22741722.99874597</v>
      </c>
      <c r="N222" s="271">
        <f t="shared" si="184"/>
        <v>25633555.40579142</v>
      </c>
      <c r="O222" s="271">
        <f t="shared" si="185"/>
        <v>27214577.013528001</v>
      </c>
      <c r="P222" s="271">
        <f t="shared" si="186"/>
        <v>28893112.574540261</v>
      </c>
      <c r="Q222" s="272">
        <f t="shared" si="187"/>
        <v>27214577.013528001</v>
      </c>
      <c r="R222" s="271">
        <f t="shared" si="187"/>
        <v>28893112.574540261</v>
      </c>
      <c r="S222" s="271">
        <f t="shared" si="188"/>
        <v>30675176.536092512</v>
      </c>
      <c r="T222" s="271"/>
      <c r="U222" s="271">
        <f t="shared" si="189"/>
        <v>1591920609.9122179</v>
      </c>
      <c r="V222" s="271">
        <f t="shared" si="190"/>
        <v>1794348878.4053993</v>
      </c>
      <c r="W222" s="271">
        <f t="shared" si="191"/>
        <v>1905020390.94696</v>
      </c>
      <c r="X222" s="272">
        <f t="shared" si="192"/>
        <v>2022517880.2178183</v>
      </c>
      <c r="Y222" s="272">
        <f t="shared" si="193"/>
        <v>1905020390.94696</v>
      </c>
      <c r="Z222" s="271">
        <f t="shared" si="194"/>
        <v>2022517880.2178183</v>
      </c>
      <c r="AA222" s="271">
        <f t="shared" si="195"/>
        <v>2147262357.5264759</v>
      </c>
      <c r="AB222" s="271"/>
      <c r="AC222" s="33" t="str">
        <f t="shared" si="196"/>
        <v>BERTAHAP</v>
      </c>
      <c r="AD222" s="273">
        <f t="shared" si="197"/>
        <v>0</v>
      </c>
      <c r="AE222" s="274">
        <v>2</v>
      </c>
      <c r="AF222" s="275"/>
      <c r="AG222" s="271" t="e">
        <f>IF(AF222&gt;#REF!,"LB","KR")</f>
        <v>#REF!</v>
      </c>
      <c r="AH222" s="275">
        <f t="shared" si="222"/>
        <v>1751113000</v>
      </c>
      <c r="AI222" s="275">
        <f t="shared" si="222"/>
        <v>1973784000</v>
      </c>
      <c r="AJ222" s="275">
        <f t="shared" si="222"/>
        <v>2095523000</v>
      </c>
      <c r="AK222" s="276">
        <f t="shared" si="221"/>
        <v>2224770000</v>
      </c>
      <c r="AL222" s="276">
        <f t="shared" si="221"/>
        <v>2095523000</v>
      </c>
      <c r="AM222" s="275">
        <f t="shared" si="221"/>
        <v>2224770000</v>
      </c>
      <c r="AN222" s="275">
        <f t="shared" si="221"/>
        <v>2361989000</v>
      </c>
      <c r="AO222" s="275">
        <f t="shared" si="211"/>
        <v>2361988887.2412453</v>
      </c>
      <c r="AP222" s="52">
        <f t="shared" si="212"/>
        <v>2221255000</v>
      </c>
      <c r="AQ222" s="43">
        <f t="shared" si="212"/>
        <v>2358257000</v>
      </c>
      <c r="AR222" s="63">
        <f t="shared" si="198"/>
        <v>1999129500</v>
      </c>
      <c r="AS222" s="63">
        <f t="shared" si="199"/>
        <v>33318825</v>
      </c>
      <c r="AT222" s="351">
        <f t="shared" si="200"/>
        <v>41714437.5</v>
      </c>
      <c r="AU222" s="141">
        <f t="shared" si="201"/>
        <v>23582570</v>
      </c>
      <c r="AV222" s="5">
        <f t="shared" si="202"/>
        <v>33318825</v>
      </c>
      <c r="AW222" s="5">
        <f t="shared" si="203"/>
        <v>52388075</v>
      </c>
      <c r="AX222" s="280">
        <f t="shared" si="213"/>
        <v>2503708616.2946715</v>
      </c>
      <c r="AY222" s="127">
        <f t="shared" si="214"/>
        <v>2503708616.2946715</v>
      </c>
      <c r="AZ222" s="2"/>
      <c r="BA222" s="2"/>
      <c r="BV222" s="56">
        <f t="shared" si="204"/>
        <v>-133404.78928199783</v>
      </c>
      <c r="CV222" s="63">
        <f t="shared" si="205"/>
        <v>2122431300</v>
      </c>
      <c r="CW222" s="44">
        <f t="shared" si="206"/>
        <v>23582570</v>
      </c>
      <c r="CZ222" s="56">
        <f t="shared" si="207"/>
        <v>1885970700</v>
      </c>
      <c r="DA222" s="44">
        <f t="shared" si="208"/>
        <v>31432845</v>
      </c>
      <c r="DB222" s="49">
        <f t="shared" si="209"/>
        <v>52388075</v>
      </c>
    </row>
    <row r="223" spans="1:106" hidden="1">
      <c r="A223" s="3">
        <f t="shared" si="210"/>
        <v>184</v>
      </c>
      <c r="B223" s="263">
        <v>1</v>
      </c>
      <c r="C223" s="264" t="s">
        <v>183</v>
      </c>
      <c r="D223" s="265" t="s">
        <v>24</v>
      </c>
      <c r="E223" s="266"/>
      <c r="F223" s="41" t="s">
        <v>39</v>
      </c>
      <c r="G223" s="267">
        <f t="shared" si="178"/>
        <v>113</v>
      </c>
      <c r="H223" s="267">
        <f t="shared" si="179"/>
        <v>101</v>
      </c>
      <c r="I223" s="268">
        <f t="shared" si="180"/>
        <v>27506142.120000001</v>
      </c>
      <c r="J223" s="268">
        <f t="shared" si="181"/>
        <v>6</v>
      </c>
      <c r="K223" s="269">
        <f t="shared" si="182"/>
        <v>0.95</v>
      </c>
      <c r="L223" s="319">
        <f t="shared" ref="L223:L230" si="226">SUMIF($AN$4:$AN$22,D223,$BO$4:$BO$22)</f>
        <v>1.03</v>
      </c>
      <c r="M223" s="271">
        <f t="shared" si="183"/>
        <v>22491182.488652647</v>
      </c>
      <c r="N223" s="271">
        <f t="shared" si="184"/>
        <v>25351156.22050425</v>
      </c>
      <c r="O223" s="271">
        <f t="shared" si="185"/>
        <v>26914760.06442</v>
      </c>
      <c r="P223" s="271">
        <f t="shared" si="186"/>
        <v>28574803.572051391</v>
      </c>
      <c r="Q223" s="272">
        <f t="shared" si="187"/>
        <v>26914760.06442</v>
      </c>
      <c r="R223" s="271">
        <f t="shared" si="187"/>
        <v>28574803.572051391</v>
      </c>
      <c r="S223" s="271">
        <f t="shared" si="188"/>
        <v>30337234.930833355</v>
      </c>
      <c r="T223" s="271"/>
      <c r="U223" s="271">
        <f t="shared" si="189"/>
        <v>2271609431.3539171</v>
      </c>
      <c r="V223" s="271">
        <f t="shared" si="190"/>
        <v>2560466778.2709293</v>
      </c>
      <c r="W223" s="271">
        <f t="shared" si="191"/>
        <v>2718390766.5064201</v>
      </c>
      <c r="X223" s="272">
        <f t="shared" si="192"/>
        <v>2886055160.7771907</v>
      </c>
      <c r="Y223" s="272">
        <f t="shared" si="193"/>
        <v>2718390766.5064201</v>
      </c>
      <c r="Z223" s="271">
        <f t="shared" si="194"/>
        <v>2886055160.7771907</v>
      </c>
      <c r="AA223" s="271">
        <f t="shared" si="195"/>
        <v>3064060728.0141687</v>
      </c>
      <c r="AB223" s="271"/>
      <c r="AC223" s="33" t="str">
        <f t="shared" si="196"/>
        <v>BERTAHAP</v>
      </c>
      <c r="AD223" s="273">
        <f t="shared" si="197"/>
        <v>0</v>
      </c>
      <c r="AE223" s="274">
        <v>2</v>
      </c>
      <c r="AF223" s="275"/>
      <c r="AG223" s="271" t="e">
        <f>IF(AF223&gt;#REF!,"LB","KR")</f>
        <v>#REF!</v>
      </c>
      <c r="AH223" s="275">
        <f t="shared" si="222"/>
        <v>2498771000</v>
      </c>
      <c r="AI223" s="275">
        <f t="shared" si="222"/>
        <v>2816514000</v>
      </c>
      <c r="AJ223" s="275">
        <f t="shared" si="222"/>
        <v>2990230000</v>
      </c>
      <c r="AK223" s="276">
        <f t="shared" si="221"/>
        <v>3174661000</v>
      </c>
      <c r="AL223" s="276">
        <f t="shared" si="221"/>
        <v>2990230000</v>
      </c>
      <c r="AM223" s="275">
        <f t="shared" si="221"/>
        <v>3174661000</v>
      </c>
      <c r="AN223" s="275">
        <f t="shared" si="221"/>
        <v>3370467000</v>
      </c>
      <c r="AO223" s="275">
        <f t="shared" si="211"/>
        <v>3370467060.7560239</v>
      </c>
      <c r="AP223" s="52">
        <f t="shared" si="212"/>
        <v>3169644000</v>
      </c>
      <c r="AQ223" s="43">
        <f t="shared" si="212"/>
        <v>3365141000</v>
      </c>
      <c r="AR223" s="63">
        <f t="shared" si="198"/>
        <v>2852679600</v>
      </c>
      <c r="AS223" s="63">
        <f t="shared" si="199"/>
        <v>47544660</v>
      </c>
      <c r="AT223" s="351">
        <f t="shared" si="200"/>
        <v>59524893.75</v>
      </c>
      <c r="AU223" s="141">
        <f t="shared" si="201"/>
        <v>33651410</v>
      </c>
      <c r="AV223" s="5">
        <f t="shared" si="202"/>
        <v>47544660</v>
      </c>
      <c r="AW223" s="5">
        <f t="shared" si="203"/>
        <v>74755750</v>
      </c>
      <c r="AX223" s="280">
        <f t="shared" si="213"/>
        <v>3572694798.2117586</v>
      </c>
      <c r="AY223" s="127">
        <f t="shared" si="214"/>
        <v>3572694798.2117586</v>
      </c>
      <c r="AZ223" s="2"/>
      <c r="BA223" s="2"/>
      <c r="BV223" s="56">
        <f t="shared" si="204"/>
        <v>-433221.73838999867</v>
      </c>
      <c r="CV223" s="63">
        <f t="shared" si="205"/>
        <v>3028626900</v>
      </c>
      <c r="CW223" s="44">
        <f t="shared" si="206"/>
        <v>33651410</v>
      </c>
      <c r="CZ223" s="56">
        <f t="shared" si="207"/>
        <v>2691207000</v>
      </c>
      <c r="DA223" s="44">
        <f t="shared" si="208"/>
        <v>44853450</v>
      </c>
      <c r="DB223" s="49">
        <f t="shared" si="209"/>
        <v>74755750</v>
      </c>
    </row>
    <row r="224" spans="1:106" hidden="1">
      <c r="A224" s="3">
        <f t="shared" si="210"/>
        <v>185</v>
      </c>
      <c r="B224" s="263">
        <v>2</v>
      </c>
      <c r="C224" s="264" t="s">
        <v>183</v>
      </c>
      <c r="D224" s="265" t="s">
        <v>35</v>
      </c>
      <c r="E224" s="266"/>
      <c r="F224" s="41" t="s">
        <v>42</v>
      </c>
      <c r="G224" s="267">
        <f t="shared" si="178"/>
        <v>78</v>
      </c>
      <c r="H224" s="267">
        <f t="shared" si="179"/>
        <v>66</v>
      </c>
      <c r="I224" s="268">
        <f t="shared" si="180"/>
        <v>27506142.120000001</v>
      </c>
      <c r="J224" s="268">
        <f t="shared" si="181"/>
        <v>2</v>
      </c>
      <c r="K224" s="269">
        <f t="shared" si="182"/>
        <v>0.93</v>
      </c>
      <c r="L224" s="319">
        <f t="shared" si="226"/>
        <v>1.03</v>
      </c>
      <c r="M224" s="271">
        <f t="shared" si="183"/>
        <v>22017683.909944173</v>
      </c>
      <c r="N224" s="271">
        <f t="shared" si="184"/>
        <v>24817447.668493636</v>
      </c>
      <c r="O224" s="271">
        <f t="shared" si="185"/>
        <v>26348133.536748003</v>
      </c>
      <c r="P224" s="271">
        <f t="shared" si="186"/>
        <v>27973228.760008208</v>
      </c>
      <c r="Q224" s="272">
        <f t="shared" si="187"/>
        <v>26348133.536748003</v>
      </c>
      <c r="R224" s="271">
        <f t="shared" si="187"/>
        <v>27973228.760008208</v>
      </c>
      <c r="S224" s="271">
        <f t="shared" si="188"/>
        <v>29698556.300710551</v>
      </c>
      <c r="T224" s="271"/>
      <c r="U224" s="271">
        <f t="shared" si="189"/>
        <v>1453167138.0563154</v>
      </c>
      <c r="V224" s="271">
        <f t="shared" si="190"/>
        <v>1637951546.12058</v>
      </c>
      <c r="W224" s="271">
        <f t="shared" si="191"/>
        <v>1738976813.4253683</v>
      </c>
      <c r="X224" s="272">
        <f t="shared" si="192"/>
        <v>1846233098.1605418</v>
      </c>
      <c r="Y224" s="272">
        <f t="shared" si="193"/>
        <v>1738976813.4253683</v>
      </c>
      <c r="Z224" s="271">
        <f t="shared" si="194"/>
        <v>1846233098.1605418</v>
      </c>
      <c r="AA224" s="271">
        <f t="shared" si="195"/>
        <v>1960104715.8468964</v>
      </c>
      <c r="AB224" s="271"/>
      <c r="AC224" s="33" t="str">
        <f t="shared" si="196"/>
        <v>BERTAHAP</v>
      </c>
      <c r="AD224" s="273">
        <f t="shared" si="197"/>
        <v>0</v>
      </c>
      <c r="AE224" s="274">
        <v>2</v>
      </c>
      <c r="AF224" s="275"/>
      <c r="AG224" s="271" t="e">
        <f>IF(AF224&gt;#REF!,"LB","KR")</f>
        <v>#REF!</v>
      </c>
      <c r="AH224" s="275">
        <f t="shared" si="222"/>
        <v>1598484000</v>
      </c>
      <c r="AI224" s="275">
        <f t="shared" si="222"/>
        <v>1801747000</v>
      </c>
      <c r="AJ224" s="275">
        <f t="shared" si="222"/>
        <v>1912875000</v>
      </c>
      <c r="AK224" s="276">
        <f t="shared" si="221"/>
        <v>2030857000</v>
      </c>
      <c r="AL224" s="276">
        <f t="shared" si="221"/>
        <v>1912875000</v>
      </c>
      <c r="AM224" s="275">
        <f t="shared" si="221"/>
        <v>2030857000</v>
      </c>
      <c r="AN224" s="275">
        <f t="shared" si="221"/>
        <v>2156116000</v>
      </c>
      <c r="AO224" s="275">
        <f t="shared" si="211"/>
        <v>2156115762.7872066</v>
      </c>
      <c r="AP224" s="52">
        <f t="shared" si="212"/>
        <v>2027648000</v>
      </c>
      <c r="AQ224" s="43">
        <f t="shared" si="212"/>
        <v>2152709000</v>
      </c>
      <c r="AR224" s="63">
        <f t="shared" si="198"/>
        <v>1824883200</v>
      </c>
      <c r="AS224" s="63">
        <f t="shared" si="199"/>
        <v>30414720</v>
      </c>
      <c r="AT224" s="351">
        <f t="shared" si="200"/>
        <v>38078568.75</v>
      </c>
      <c r="AU224" s="141">
        <f t="shared" si="201"/>
        <v>21527090</v>
      </c>
      <c r="AV224" s="5">
        <f t="shared" si="202"/>
        <v>30414720</v>
      </c>
      <c r="AW224" s="5">
        <f t="shared" si="203"/>
        <v>47821875</v>
      </c>
      <c r="AX224" s="280">
        <f t="shared" si="213"/>
        <v>2285482910.3338127</v>
      </c>
      <c r="AY224" s="127">
        <f t="shared" si="214"/>
        <v>2285482910.3338127</v>
      </c>
      <c r="AZ224" s="2"/>
      <c r="BA224" s="2"/>
      <c r="BV224" s="56">
        <f t="shared" si="204"/>
        <v>-999848.26606199518</v>
      </c>
      <c r="CV224" s="63">
        <f t="shared" si="205"/>
        <v>1937438100</v>
      </c>
      <c r="CW224" s="44">
        <f t="shared" si="206"/>
        <v>21527090</v>
      </c>
      <c r="CZ224" s="56">
        <f t="shared" si="207"/>
        <v>1721587500</v>
      </c>
      <c r="DA224" s="44">
        <f t="shared" si="208"/>
        <v>28693125</v>
      </c>
      <c r="DB224" s="49">
        <f t="shared" si="209"/>
        <v>47821875</v>
      </c>
    </row>
    <row r="225" spans="1:106" hidden="1">
      <c r="A225" s="3">
        <f t="shared" si="210"/>
        <v>186</v>
      </c>
      <c r="B225" s="263">
        <v>3</v>
      </c>
      <c r="C225" s="264" t="s">
        <v>183</v>
      </c>
      <c r="D225" s="265" t="s">
        <v>41</v>
      </c>
      <c r="E225" s="266"/>
      <c r="F225" s="41" t="s">
        <v>45</v>
      </c>
      <c r="G225" s="267">
        <f t="shared" si="178"/>
        <v>60</v>
      </c>
      <c r="H225" s="267">
        <f t="shared" si="179"/>
        <v>52</v>
      </c>
      <c r="I225" s="268">
        <f t="shared" si="180"/>
        <v>27506142.120000001</v>
      </c>
      <c r="J225" s="268">
        <f t="shared" si="181"/>
        <v>2</v>
      </c>
      <c r="K225" s="269">
        <f t="shared" si="182"/>
        <v>0.93</v>
      </c>
      <c r="L225" s="319">
        <f t="shared" si="226"/>
        <v>1.03</v>
      </c>
      <c r="M225" s="271">
        <f t="shared" si="183"/>
        <v>22017683.909944173</v>
      </c>
      <c r="N225" s="271">
        <f t="shared" si="184"/>
        <v>24817447.668493636</v>
      </c>
      <c r="O225" s="271">
        <f t="shared" si="185"/>
        <v>26348133.536748003</v>
      </c>
      <c r="P225" s="271">
        <f t="shared" si="186"/>
        <v>27973228.760008208</v>
      </c>
      <c r="Q225" s="272">
        <f t="shared" si="187"/>
        <v>26348133.536748003</v>
      </c>
      <c r="R225" s="271">
        <f t="shared" si="187"/>
        <v>27973228.760008208</v>
      </c>
      <c r="S225" s="271">
        <f t="shared" si="188"/>
        <v>29698556.300710551</v>
      </c>
      <c r="T225" s="271"/>
      <c r="U225" s="271">
        <f t="shared" si="189"/>
        <v>1144919563.3170969</v>
      </c>
      <c r="V225" s="271">
        <f t="shared" si="190"/>
        <v>1290507278.7616692</v>
      </c>
      <c r="W225" s="271">
        <f t="shared" si="191"/>
        <v>1370102943.9108961</v>
      </c>
      <c r="X225" s="272">
        <f t="shared" si="192"/>
        <v>1454607895.5204268</v>
      </c>
      <c r="Y225" s="272">
        <f t="shared" si="193"/>
        <v>1370102943.9108961</v>
      </c>
      <c r="Z225" s="271">
        <f t="shared" si="194"/>
        <v>1454607895.5204268</v>
      </c>
      <c r="AA225" s="271">
        <f t="shared" si="195"/>
        <v>1544324927.6369486</v>
      </c>
      <c r="AB225" s="271"/>
      <c r="AC225" s="33" t="str">
        <f t="shared" si="196"/>
        <v>BERTAHAP</v>
      </c>
      <c r="AD225" s="273">
        <f t="shared" si="197"/>
        <v>0</v>
      </c>
      <c r="AE225" s="274">
        <v>2</v>
      </c>
      <c r="AF225" s="275"/>
      <c r="AG225" s="271" t="e">
        <f>IF(AF225&gt;#REF!,"LB","KR")</f>
        <v>#REF!</v>
      </c>
      <c r="AH225" s="275">
        <f t="shared" si="222"/>
        <v>1259412000</v>
      </c>
      <c r="AI225" s="275">
        <f t="shared" si="222"/>
        <v>1419559000</v>
      </c>
      <c r="AJ225" s="275">
        <f t="shared" si="222"/>
        <v>1507114000</v>
      </c>
      <c r="AK225" s="276">
        <f t="shared" si="221"/>
        <v>1600069000</v>
      </c>
      <c r="AL225" s="276">
        <f t="shared" si="221"/>
        <v>1507114000</v>
      </c>
      <c r="AM225" s="275">
        <f t="shared" si="221"/>
        <v>1600069000</v>
      </c>
      <c r="AN225" s="275">
        <f t="shared" si="221"/>
        <v>1698758000</v>
      </c>
      <c r="AO225" s="275">
        <f t="shared" si="211"/>
        <v>1698757712.850862</v>
      </c>
      <c r="AP225" s="52">
        <f t="shared" si="212"/>
        <v>1597541000</v>
      </c>
      <c r="AQ225" s="43">
        <f t="shared" si="212"/>
        <v>1696074000</v>
      </c>
      <c r="AR225" s="63">
        <f t="shared" si="198"/>
        <v>1437786900</v>
      </c>
      <c r="AS225" s="63">
        <f t="shared" si="199"/>
        <v>23963115</v>
      </c>
      <c r="AT225" s="351">
        <f t="shared" si="200"/>
        <v>30001293.75</v>
      </c>
      <c r="AU225" s="141">
        <f t="shared" si="201"/>
        <v>16960740</v>
      </c>
      <c r="AV225" s="5">
        <f t="shared" si="202"/>
        <v>23963115</v>
      </c>
      <c r="AW225" s="5">
        <f t="shared" si="203"/>
        <v>37677850</v>
      </c>
      <c r="AX225" s="280">
        <f t="shared" si="213"/>
        <v>1800683762.487875</v>
      </c>
      <c r="AY225" s="127">
        <f t="shared" si="214"/>
        <v>1800683762.487875</v>
      </c>
      <c r="AZ225" s="2"/>
      <c r="BA225" s="2"/>
      <c r="BV225" s="56">
        <f t="shared" si="204"/>
        <v>-999848.26606199518</v>
      </c>
      <c r="CV225" s="63">
        <f t="shared" si="205"/>
        <v>1526466600</v>
      </c>
      <c r="CW225" s="44">
        <f t="shared" si="206"/>
        <v>16960740</v>
      </c>
      <c r="CZ225" s="56">
        <f t="shared" si="207"/>
        <v>1356402600</v>
      </c>
      <c r="DA225" s="44">
        <f t="shared" si="208"/>
        <v>22606710</v>
      </c>
      <c r="DB225" s="49">
        <f t="shared" si="209"/>
        <v>37677850</v>
      </c>
    </row>
    <row r="226" spans="1:106" hidden="1">
      <c r="A226" s="3">
        <f t="shared" si="210"/>
        <v>187</v>
      </c>
      <c r="B226" s="263">
        <v>4</v>
      </c>
      <c r="C226" s="264" t="s">
        <v>183</v>
      </c>
      <c r="D226" s="265">
        <v>10</v>
      </c>
      <c r="E226" s="266"/>
      <c r="F226" s="41" t="s">
        <v>48</v>
      </c>
      <c r="G226" s="267">
        <f t="shared" si="178"/>
        <v>74</v>
      </c>
      <c r="H226" s="267">
        <f t="shared" si="179"/>
        <v>63</v>
      </c>
      <c r="I226" s="268">
        <f t="shared" si="180"/>
        <v>27506142.120000001</v>
      </c>
      <c r="J226" s="268">
        <f t="shared" si="181"/>
        <v>2</v>
      </c>
      <c r="K226" s="269">
        <f t="shared" si="182"/>
        <v>0.93</v>
      </c>
      <c r="L226" s="319">
        <f t="shared" si="226"/>
        <v>1.03</v>
      </c>
      <c r="M226" s="271">
        <f t="shared" si="183"/>
        <v>22017683.909944173</v>
      </c>
      <c r="N226" s="271">
        <f t="shared" si="184"/>
        <v>24817447.668493636</v>
      </c>
      <c r="O226" s="271">
        <f t="shared" si="185"/>
        <v>26348133.536748003</v>
      </c>
      <c r="P226" s="271">
        <f t="shared" si="186"/>
        <v>27973228.760008208</v>
      </c>
      <c r="Q226" s="272">
        <f t="shared" si="187"/>
        <v>26348133.536748003</v>
      </c>
      <c r="R226" s="271">
        <f t="shared" si="187"/>
        <v>27973228.760008208</v>
      </c>
      <c r="S226" s="271">
        <f t="shared" si="188"/>
        <v>29698556.300710551</v>
      </c>
      <c r="T226" s="271"/>
      <c r="U226" s="271">
        <f t="shared" si="189"/>
        <v>1387114086.326483</v>
      </c>
      <c r="V226" s="271">
        <f t="shared" si="190"/>
        <v>1563499203.115099</v>
      </c>
      <c r="W226" s="271">
        <f t="shared" si="191"/>
        <v>1659932412.8151243</v>
      </c>
      <c r="X226" s="272">
        <f t="shared" si="192"/>
        <v>1762313411.8805172</v>
      </c>
      <c r="Y226" s="272">
        <f t="shared" si="193"/>
        <v>1659932412.8151243</v>
      </c>
      <c r="Z226" s="271">
        <f t="shared" si="194"/>
        <v>1762313411.8805172</v>
      </c>
      <c r="AA226" s="271">
        <f t="shared" si="195"/>
        <v>1871009046.9447649</v>
      </c>
      <c r="AB226" s="271"/>
      <c r="AC226" s="33" t="str">
        <f t="shared" si="196"/>
        <v>BERTAHAP</v>
      </c>
      <c r="AD226" s="273">
        <f t="shared" si="197"/>
        <v>0</v>
      </c>
      <c r="AE226" s="274">
        <v>2</v>
      </c>
      <c r="AF226" s="275"/>
      <c r="AG226" s="271" t="e">
        <f>IF(AF226&gt;#REF!,"LB","KR")</f>
        <v>#REF!</v>
      </c>
      <c r="AH226" s="275">
        <f t="shared" si="222"/>
        <v>1525826000</v>
      </c>
      <c r="AI226" s="275">
        <f t="shared" si="222"/>
        <v>1719850000</v>
      </c>
      <c r="AJ226" s="275">
        <f t="shared" si="222"/>
        <v>1825926000</v>
      </c>
      <c r="AK226" s="276">
        <f t="shared" si="221"/>
        <v>1938545000</v>
      </c>
      <c r="AL226" s="276">
        <f t="shared" si="221"/>
        <v>1825926000</v>
      </c>
      <c r="AM226" s="275">
        <f t="shared" si="221"/>
        <v>1938545000</v>
      </c>
      <c r="AN226" s="275">
        <f t="shared" si="221"/>
        <v>2058110000</v>
      </c>
      <c r="AO226" s="275">
        <f t="shared" si="211"/>
        <v>2058110163.0357656</v>
      </c>
      <c r="AP226" s="52">
        <f t="shared" si="212"/>
        <v>1935482000</v>
      </c>
      <c r="AQ226" s="43">
        <f t="shared" si="212"/>
        <v>2054858000</v>
      </c>
      <c r="AR226" s="63">
        <f t="shared" si="198"/>
        <v>1741933800</v>
      </c>
      <c r="AS226" s="63">
        <f t="shared" si="199"/>
        <v>29032230</v>
      </c>
      <c r="AT226" s="351">
        <f t="shared" si="200"/>
        <v>36347718.75</v>
      </c>
      <c r="AU226" s="141">
        <f t="shared" si="201"/>
        <v>20548580</v>
      </c>
      <c r="AV226" s="5">
        <f t="shared" si="202"/>
        <v>29032230</v>
      </c>
      <c r="AW226" s="5">
        <f t="shared" si="203"/>
        <v>45648150</v>
      </c>
      <c r="AX226" s="280">
        <f t="shared" si="213"/>
        <v>2181596696.1455159</v>
      </c>
      <c r="AY226" s="127">
        <f t="shared" si="214"/>
        <v>2181596696.1455159</v>
      </c>
      <c r="AZ226" s="2"/>
      <c r="BA226" s="2"/>
      <c r="BV226" s="56">
        <f t="shared" si="204"/>
        <v>-999848.26606199518</v>
      </c>
      <c r="CV226" s="63">
        <f t="shared" si="205"/>
        <v>1849372200</v>
      </c>
      <c r="CW226" s="44">
        <f t="shared" si="206"/>
        <v>20548580</v>
      </c>
      <c r="CZ226" s="56">
        <f t="shared" si="207"/>
        <v>1643333400</v>
      </c>
      <c r="DA226" s="44">
        <f t="shared" si="208"/>
        <v>27388890</v>
      </c>
      <c r="DB226" s="49">
        <f t="shared" si="209"/>
        <v>45648150</v>
      </c>
    </row>
    <row r="227" spans="1:106" hidden="1">
      <c r="A227" s="3">
        <f t="shared" si="210"/>
        <v>188</v>
      </c>
      <c r="B227" s="263">
        <v>5</v>
      </c>
      <c r="C227" s="264" t="s">
        <v>183</v>
      </c>
      <c r="D227" s="265">
        <v>16</v>
      </c>
      <c r="E227" s="266"/>
      <c r="F227" s="41" t="s">
        <v>52</v>
      </c>
      <c r="G227" s="267">
        <f t="shared" si="178"/>
        <v>71</v>
      </c>
      <c r="H227" s="267">
        <f t="shared" si="179"/>
        <v>63</v>
      </c>
      <c r="I227" s="268">
        <f t="shared" si="180"/>
        <v>27506142.120000001</v>
      </c>
      <c r="J227" s="268">
        <f t="shared" si="181"/>
        <v>2</v>
      </c>
      <c r="K227" s="269">
        <f t="shared" si="182"/>
        <v>0.93</v>
      </c>
      <c r="L227" s="319">
        <f t="shared" si="226"/>
        <v>1.03</v>
      </c>
      <c r="M227" s="271">
        <f t="shared" si="183"/>
        <v>22017683.909944173</v>
      </c>
      <c r="N227" s="271">
        <f t="shared" si="184"/>
        <v>24817447.668493636</v>
      </c>
      <c r="O227" s="271">
        <f t="shared" si="185"/>
        <v>26348133.536748003</v>
      </c>
      <c r="P227" s="271">
        <f t="shared" si="186"/>
        <v>27973228.760008208</v>
      </c>
      <c r="Q227" s="272">
        <f t="shared" si="187"/>
        <v>26348133.536748003</v>
      </c>
      <c r="R227" s="271">
        <f t="shared" si="187"/>
        <v>27973228.760008208</v>
      </c>
      <c r="S227" s="271">
        <f t="shared" si="188"/>
        <v>29698556.300710551</v>
      </c>
      <c r="T227" s="271"/>
      <c r="U227" s="271">
        <f t="shared" si="189"/>
        <v>1387114086.326483</v>
      </c>
      <c r="V227" s="271">
        <f t="shared" si="190"/>
        <v>1563499203.115099</v>
      </c>
      <c r="W227" s="271">
        <f t="shared" si="191"/>
        <v>1659932412.8151243</v>
      </c>
      <c r="X227" s="272">
        <f t="shared" si="192"/>
        <v>1762313411.8805172</v>
      </c>
      <c r="Y227" s="272">
        <f t="shared" si="193"/>
        <v>1659932412.8151243</v>
      </c>
      <c r="Z227" s="271">
        <f t="shared" si="194"/>
        <v>1762313411.8805172</v>
      </c>
      <c r="AA227" s="271">
        <f t="shared" si="195"/>
        <v>1871009046.9447649</v>
      </c>
      <c r="AB227" s="271"/>
      <c r="AC227" s="33" t="str">
        <f t="shared" si="196"/>
        <v>BERTAHAP</v>
      </c>
      <c r="AD227" s="273">
        <f t="shared" si="197"/>
        <v>0</v>
      </c>
      <c r="AE227" s="274">
        <v>2</v>
      </c>
      <c r="AF227" s="275"/>
      <c r="AG227" s="271" t="e">
        <f>IF(AF227&gt;#REF!,"LB","KR")</f>
        <v>#REF!</v>
      </c>
      <c r="AH227" s="275">
        <f t="shared" si="222"/>
        <v>1525826000</v>
      </c>
      <c r="AI227" s="275">
        <f t="shared" si="222"/>
        <v>1719850000</v>
      </c>
      <c r="AJ227" s="275">
        <f t="shared" si="222"/>
        <v>1825926000</v>
      </c>
      <c r="AK227" s="276">
        <f t="shared" si="221"/>
        <v>1938545000</v>
      </c>
      <c r="AL227" s="276">
        <f t="shared" si="221"/>
        <v>1825926000</v>
      </c>
      <c r="AM227" s="275">
        <f t="shared" si="221"/>
        <v>1938545000</v>
      </c>
      <c r="AN227" s="275">
        <f t="shared" si="221"/>
        <v>2058110000</v>
      </c>
      <c r="AO227" s="275">
        <f t="shared" si="211"/>
        <v>2058110163.0357656</v>
      </c>
      <c r="AP227" s="52">
        <f t="shared" si="212"/>
        <v>1935482000</v>
      </c>
      <c r="AQ227" s="43">
        <f t="shared" si="212"/>
        <v>2054858000</v>
      </c>
      <c r="AR227" s="63">
        <f t="shared" si="198"/>
        <v>1741933800</v>
      </c>
      <c r="AS227" s="63">
        <f t="shared" si="199"/>
        <v>29032230</v>
      </c>
      <c r="AT227" s="351">
        <f t="shared" si="200"/>
        <v>36347718.75</v>
      </c>
      <c r="AU227" s="141">
        <f t="shared" si="201"/>
        <v>20548580</v>
      </c>
      <c r="AV227" s="5">
        <f t="shared" si="202"/>
        <v>29032230</v>
      </c>
      <c r="AW227" s="5">
        <f t="shared" si="203"/>
        <v>45648150</v>
      </c>
      <c r="AX227" s="280">
        <f t="shared" si="213"/>
        <v>2181596696.1455159</v>
      </c>
      <c r="AY227" s="127">
        <f t="shared" si="214"/>
        <v>2181596696.1455159</v>
      </c>
      <c r="AZ227" s="2"/>
      <c r="BA227" s="2"/>
      <c r="BV227" s="56">
        <f t="shared" si="204"/>
        <v>-999848.26606199518</v>
      </c>
      <c r="CV227" s="63">
        <f t="shared" si="205"/>
        <v>1849372200</v>
      </c>
      <c r="CW227" s="44">
        <f t="shared" si="206"/>
        <v>20548580</v>
      </c>
      <c r="CZ227" s="56">
        <f t="shared" si="207"/>
        <v>1643333400</v>
      </c>
      <c r="DA227" s="44">
        <f t="shared" si="208"/>
        <v>27388890</v>
      </c>
      <c r="DB227" s="49">
        <f t="shared" si="209"/>
        <v>45648150</v>
      </c>
    </row>
    <row r="228" spans="1:106" hidden="1">
      <c r="A228" s="3">
        <f t="shared" si="210"/>
        <v>189</v>
      </c>
      <c r="B228" s="263">
        <v>6</v>
      </c>
      <c r="C228" s="264" t="s">
        <v>183</v>
      </c>
      <c r="D228" s="299">
        <v>18</v>
      </c>
      <c r="E228" s="266"/>
      <c r="F228" s="41" t="s">
        <v>54</v>
      </c>
      <c r="G228" s="267">
        <f t="shared" si="178"/>
        <v>97</v>
      </c>
      <c r="H228" s="267">
        <f t="shared" si="179"/>
        <v>85</v>
      </c>
      <c r="I228" s="268">
        <f t="shared" si="180"/>
        <v>27506142.120000001</v>
      </c>
      <c r="J228" s="268">
        <f t="shared" si="181"/>
        <v>2</v>
      </c>
      <c r="K228" s="269">
        <f t="shared" si="182"/>
        <v>0.93</v>
      </c>
      <c r="L228" s="319">
        <f t="shared" si="226"/>
        <v>1.03</v>
      </c>
      <c r="M228" s="271">
        <f t="shared" si="183"/>
        <v>22017683.909944173</v>
      </c>
      <c r="N228" s="271">
        <f t="shared" si="184"/>
        <v>24817447.668493636</v>
      </c>
      <c r="O228" s="271">
        <f t="shared" si="185"/>
        <v>26348133.536748003</v>
      </c>
      <c r="P228" s="271">
        <f t="shared" si="186"/>
        <v>27973228.760008208</v>
      </c>
      <c r="Q228" s="272">
        <f t="shared" si="187"/>
        <v>26348133.536748003</v>
      </c>
      <c r="R228" s="271">
        <f t="shared" si="187"/>
        <v>27973228.760008208</v>
      </c>
      <c r="S228" s="271">
        <f t="shared" si="188"/>
        <v>29698556.300710551</v>
      </c>
      <c r="T228" s="271"/>
      <c r="U228" s="271">
        <f t="shared" si="189"/>
        <v>1871503132.3452547</v>
      </c>
      <c r="V228" s="271">
        <f t="shared" si="190"/>
        <v>2109483051.821959</v>
      </c>
      <c r="W228" s="271">
        <f t="shared" si="191"/>
        <v>2239591350.6235805</v>
      </c>
      <c r="X228" s="272">
        <f t="shared" si="192"/>
        <v>2377724444.6006975</v>
      </c>
      <c r="Y228" s="272">
        <f t="shared" si="193"/>
        <v>2239591350.6235805</v>
      </c>
      <c r="Z228" s="271">
        <f t="shared" si="194"/>
        <v>2377724444.6006975</v>
      </c>
      <c r="AA228" s="271">
        <f t="shared" si="195"/>
        <v>2524377285.5603967</v>
      </c>
      <c r="AB228" s="271"/>
      <c r="AC228" s="33" t="str">
        <f t="shared" si="196"/>
        <v>BERTAHAP</v>
      </c>
      <c r="AD228" s="273">
        <f t="shared" si="197"/>
        <v>0</v>
      </c>
      <c r="AE228" s="274">
        <v>2</v>
      </c>
      <c r="AF228" s="275"/>
      <c r="AG228" s="271" t="e">
        <f>IF(AF228&gt;#REF!,"LB","KR")</f>
        <v>#REF!</v>
      </c>
      <c r="AH228" s="275">
        <f t="shared" si="222"/>
        <v>2058654000</v>
      </c>
      <c r="AI228" s="275">
        <f t="shared" si="222"/>
        <v>2320432000</v>
      </c>
      <c r="AJ228" s="275">
        <f t="shared" si="222"/>
        <v>2463551000</v>
      </c>
      <c r="AK228" s="276">
        <f t="shared" si="221"/>
        <v>2615497000</v>
      </c>
      <c r="AL228" s="276">
        <f t="shared" si="221"/>
        <v>2463551000</v>
      </c>
      <c r="AM228" s="275">
        <f t="shared" si="221"/>
        <v>2615497000</v>
      </c>
      <c r="AN228" s="275">
        <f t="shared" si="221"/>
        <v>2776816000</v>
      </c>
      <c r="AO228" s="275">
        <f t="shared" si="211"/>
        <v>2776815063.4055724</v>
      </c>
      <c r="AP228" s="52">
        <f t="shared" si="212"/>
        <v>2611365000</v>
      </c>
      <c r="AQ228" s="43">
        <f t="shared" si="212"/>
        <v>2772427000</v>
      </c>
      <c r="AR228" s="63">
        <f t="shared" si="198"/>
        <v>2350228500</v>
      </c>
      <c r="AS228" s="63">
        <f t="shared" si="199"/>
        <v>39170475</v>
      </c>
      <c r="AT228" s="351">
        <f t="shared" si="200"/>
        <v>49040568.75</v>
      </c>
      <c r="AU228" s="141">
        <f t="shared" si="201"/>
        <v>27724270</v>
      </c>
      <c r="AV228" s="5">
        <f t="shared" si="202"/>
        <v>39170475</v>
      </c>
      <c r="AW228" s="5">
        <f t="shared" si="203"/>
        <v>61588775</v>
      </c>
      <c r="AX228" s="280">
        <f t="shared" si="213"/>
        <v>2943423625.138391</v>
      </c>
      <c r="AY228" s="127">
        <f t="shared" si="214"/>
        <v>2943423625.138391</v>
      </c>
      <c r="AZ228" s="2"/>
      <c r="BA228" s="2"/>
      <c r="BV228" s="56">
        <f t="shared" si="204"/>
        <v>-999848.26606199518</v>
      </c>
      <c r="CV228" s="63">
        <f t="shared" si="205"/>
        <v>2495184300</v>
      </c>
      <c r="CW228" s="44">
        <f t="shared" si="206"/>
        <v>27724270</v>
      </c>
      <c r="CZ228" s="56">
        <f t="shared" si="207"/>
        <v>2217195900</v>
      </c>
      <c r="DA228" s="44">
        <f t="shared" si="208"/>
        <v>36953265</v>
      </c>
      <c r="DB228" s="49">
        <f t="shared" si="209"/>
        <v>61588775</v>
      </c>
    </row>
    <row r="229" spans="1:106" hidden="1">
      <c r="A229" s="3">
        <f t="shared" si="210"/>
        <v>190</v>
      </c>
      <c r="B229" s="263">
        <v>7</v>
      </c>
      <c r="C229" s="264" t="s">
        <v>183</v>
      </c>
      <c r="D229" s="299">
        <v>20</v>
      </c>
      <c r="E229" s="266"/>
      <c r="F229" s="41" t="s">
        <v>70</v>
      </c>
      <c r="G229" s="267">
        <f t="shared" si="178"/>
        <v>60</v>
      </c>
      <c r="H229" s="267">
        <f t="shared" si="179"/>
        <v>51</v>
      </c>
      <c r="I229" s="268">
        <f t="shared" si="180"/>
        <v>27506142.120000001</v>
      </c>
      <c r="J229" s="268">
        <f t="shared" si="181"/>
        <v>2</v>
      </c>
      <c r="K229" s="269">
        <f t="shared" si="182"/>
        <v>0.93</v>
      </c>
      <c r="L229" s="319">
        <f t="shared" si="226"/>
        <v>1.03</v>
      </c>
      <c r="M229" s="271">
        <f t="shared" si="183"/>
        <v>22017683.909944173</v>
      </c>
      <c r="N229" s="271">
        <f t="shared" si="184"/>
        <v>24817447.668493636</v>
      </c>
      <c r="O229" s="271">
        <f t="shared" si="185"/>
        <v>26348133.536748003</v>
      </c>
      <c r="P229" s="271">
        <f t="shared" si="186"/>
        <v>27973228.760008208</v>
      </c>
      <c r="Q229" s="272">
        <f t="shared" si="187"/>
        <v>26348133.536748003</v>
      </c>
      <c r="R229" s="271">
        <f t="shared" si="187"/>
        <v>27973228.760008208</v>
      </c>
      <c r="S229" s="271">
        <f t="shared" si="188"/>
        <v>29698556.300710551</v>
      </c>
      <c r="T229" s="271"/>
      <c r="U229" s="271">
        <f t="shared" si="189"/>
        <v>1122901879.4071529</v>
      </c>
      <c r="V229" s="271">
        <f t="shared" si="190"/>
        <v>1265689831.0931754</v>
      </c>
      <c r="W229" s="271">
        <f t="shared" si="191"/>
        <v>1343754810.3741481</v>
      </c>
      <c r="X229" s="272">
        <f t="shared" si="192"/>
        <v>1426634666.7604187</v>
      </c>
      <c r="Y229" s="272">
        <f t="shared" si="193"/>
        <v>1343754810.3741481</v>
      </c>
      <c r="Z229" s="271">
        <f t="shared" si="194"/>
        <v>1426634666.7604187</v>
      </c>
      <c r="AA229" s="271">
        <f t="shared" si="195"/>
        <v>1514626371.3362381</v>
      </c>
      <c r="AB229" s="271"/>
      <c r="AC229" s="33" t="str">
        <f t="shared" si="196"/>
        <v>BERTAHAP</v>
      </c>
      <c r="AD229" s="273">
        <f t="shared" si="197"/>
        <v>0</v>
      </c>
      <c r="AE229" s="274">
        <v>2</v>
      </c>
      <c r="AF229" s="275"/>
      <c r="AG229" s="271" t="e">
        <f>IF(AF229&gt;#REF!,"LB","KR")</f>
        <v>#REF!</v>
      </c>
      <c r="AH229" s="275">
        <f t="shared" si="222"/>
        <v>1235193000</v>
      </c>
      <c r="AI229" s="275">
        <f t="shared" si="222"/>
        <v>1392259000</v>
      </c>
      <c r="AJ229" s="275">
        <f t="shared" si="222"/>
        <v>1478131000</v>
      </c>
      <c r="AK229" s="276">
        <f t="shared" si="221"/>
        <v>1569299000</v>
      </c>
      <c r="AL229" s="276">
        <f t="shared" si="221"/>
        <v>1478131000</v>
      </c>
      <c r="AM229" s="275">
        <f t="shared" si="221"/>
        <v>1569299000</v>
      </c>
      <c r="AN229" s="275">
        <f t="shared" si="221"/>
        <v>1666090000</v>
      </c>
      <c r="AO229" s="275">
        <f t="shared" si="211"/>
        <v>1666089887.3855722</v>
      </c>
      <c r="AP229" s="52">
        <f t="shared" si="212"/>
        <v>1566819000</v>
      </c>
      <c r="AQ229" s="43">
        <f t="shared" si="212"/>
        <v>1663457000</v>
      </c>
      <c r="AR229" s="63">
        <f t="shared" si="198"/>
        <v>1410137100</v>
      </c>
      <c r="AS229" s="63">
        <f t="shared" si="199"/>
        <v>23502285</v>
      </c>
      <c r="AT229" s="351">
        <f t="shared" si="200"/>
        <v>29424356.25</v>
      </c>
      <c r="AU229" s="141">
        <f t="shared" si="201"/>
        <v>16634570</v>
      </c>
      <c r="AV229" s="5">
        <f t="shared" si="202"/>
        <v>23502285</v>
      </c>
      <c r="AW229" s="5">
        <f t="shared" si="203"/>
        <v>36953275</v>
      </c>
      <c r="AX229" s="280">
        <f t="shared" si="213"/>
        <v>1766055024.4251094</v>
      </c>
      <c r="AY229" s="127">
        <f t="shared" si="214"/>
        <v>1766055024.4251094</v>
      </c>
      <c r="AZ229" s="2"/>
      <c r="BA229" s="2"/>
      <c r="BV229" s="56">
        <f t="shared" si="204"/>
        <v>-999848.26606199518</v>
      </c>
      <c r="CV229" s="63">
        <f t="shared" si="205"/>
        <v>1497111300</v>
      </c>
      <c r="CW229" s="44">
        <f t="shared" si="206"/>
        <v>16634570</v>
      </c>
      <c r="CZ229" s="56">
        <f t="shared" si="207"/>
        <v>1330317900</v>
      </c>
      <c r="DA229" s="44">
        <f t="shared" si="208"/>
        <v>22171965</v>
      </c>
      <c r="DB229" s="49">
        <f t="shared" si="209"/>
        <v>36953275</v>
      </c>
    </row>
    <row r="230" spans="1:106" hidden="1">
      <c r="A230" s="3">
        <f t="shared" si="210"/>
        <v>191</v>
      </c>
      <c r="B230" s="263">
        <v>8</v>
      </c>
      <c r="C230" s="264" t="s">
        <v>183</v>
      </c>
      <c r="D230" s="299">
        <v>22</v>
      </c>
      <c r="E230" s="266"/>
      <c r="F230" s="41" t="s">
        <v>89</v>
      </c>
      <c r="G230" s="267">
        <f t="shared" si="178"/>
        <v>81</v>
      </c>
      <c r="H230" s="267">
        <f t="shared" si="179"/>
        <v>70</v>
      </c>
      <c r="I230" s="268">
        <f t="shared" si="180"/>
        <v>27506142.120000001</v>
      </c>
      <c r="J230" s="268">
        <f t="shared" si="181"/>
        <v>4</v>
      </c>
      <c r="K230" s="269">
        <f t="shared" si="182"/>
        <v>0.97</v>
      </c>
      <c r="L230" s="319">
        <f t="shared" si="226"/>
        <v>1.03</v>
      </c>
      <c r="M230" s="271">
        <f t="shared" si="183"/>
        <v>22964681.067361128</v>
      </c>
      <c r="N230" s="271">
        <f t="shared" si="184"/>
        <v>25884864.772514869</v>
      </c>
      <c r="O230" s="271">
        <f t="shared" si="185"/>
        <v>27481386.592092004</v>
      </c>
      <c r="P230" s="271">
        <f t="shared" si="186"/>
        <v>29176378.384094581</v>
      </c>
      <c r="Q230" s="272">
        <f t="shared" si="187"/>
        <v>27481386.592092004</v>
      </c>
      <c r="R230" s="271">
        <f t="shared" si="187"/>
        <v>29176378.384094581</v>
      </c>
      <c r="S230" s="271">
        <f t="shared" si="188"/>
        <v>30975913.560956165</v>
      </c>
      <c r="T230" s="271"/>
      <c r="U230" s="271">
        <f t="shared" si="189"/>
        <v>1607527674.7152789</v>
      </c>
      <c r="V230" s="271">
        <f t="shared" si="190"/>
        <v>1811940534.0760407</v>
      </c>
      <c r="W230" s="271">
        <f t="shared" si="191"/>
        <v>1923697061.4464402</v>
      </c>
      <c r="X230" s="272">
        <f t="shared" si="192"/>
        <v>2042346486.8866208</v>
      </c>
      <c r="Y230" s="272">
        <f t="shared" si="193"/>
        <v>1923697061.4464402</v>
      </c>
      <c r="Z230" s="271">
        <f t="shared" si="194"/>
        <v>2042346486.8866208</v>
      </c>
      <c r="AA230" s="271">
        <f t="shared" si="195"/>
        <v>2168313949.2669315</v>
      </c>
      <c r="AB230" s="271"/>
      <c r="AC230" s="33" t="str">
        <f t="shared" si="196"/>
        <v>BERTAHAP</v>
      </c>
      <c r="AD230" s="273">
        <f t="shared" si="197"/>
        <v>0</v>
      </c>
      <c r="AE230" s="274">
        <v>2</v>
      </c>
      <c r="AF230" s="275"/>
      <c r="AG230" s="271" t="e">
        <f>IF(AF230&gt;#REF!,"LB","KR")</f>
        <v>#REF!</v>
      </c>
      <c r="AH230" s="275">
        <f t="shared" si="222"/>
        <v>1768281000</v>
      </c>
      <c r="AI230" s="275">
        <f t="shared" si="222"/>
        <v>1993135000</v>
      </c>
      <c r="AJ230" s="275">
        <f t="shared" si="222"/>
        <v>2116067000</v>
      </c>
      <c r="AK230" s="276">
        <f t="shared" si="221"/>
        <v>2246582000</v>
      </c>
      <c r="AL230" s="276">
        <f t="shared" si="221"/>
        <v>2116067000</v>
      </c>
      <c r="AM230" s="275">
        <f t="shared" si="221"/>
        <v>2246582000</v>
      </c>
      <c r="AN230" s="275">
        <f t="shared" si="221"/>
        <v>2385146000</v>
      </c>
      <c r="AO230" s="275">
        <f t="shared" si="211"/>
        <v>2385146203.1024384</v>
      </c>
      <c r="AP230" s="52">
        <f t="shared" si="212"/>
        <v>2243032000</v>
      </c>
      <c r="AQ230" s="43">
        <f t="shared" si="212"/>
        <v>2381377000</v>
      </c>
      <c r="AR230" s="63">
        <f t="shared" si="198"/>
        <v>2018728800</v>
      </c>
      <c r="AS230" s="63">
        <f t="shared" si="199"/>
        <v>33645480</v>
      </c>
      <c r="AT230" s="351">
        <f t="shared" si="200"/>
        <v>42123412.5</v>
      </c>
      <c r="AU230" s="141">
        <f t="shared" si="201"/>
        <v>23813770</v>
      </c>
      <c r="AV230" s="5">
        <f t="shared" si="202"/>
        <v>33645480</v>
      </c>
      <c r="AW230" s="5">
        <f t="shared" si="203"/>
        <v>52901675</v>
      </c>
      <c r="AX230" s="280">
        <f t="shared" si="213"/>
        <v>2528254602.2532554</v>
      </c>
      <c r="AY230" s="127">
        <f t="shared" si="214"/>
        <v>2528254602.2532554</v>
      </c>
      <c r="AZ230" s="2"/>
      <c r="BA230" s="2"/>
      <c r="BV230" s="56">
        <f t="shared" si="204"/>
        <v>133404.78928200528</v>
      </c>
      <c r="CV230" s="63">
        <f t="shared" si="205"/>
        <v>2143239300</v>
      </c>
      <c r="CW230" s="44">
        <f t="shared" si="206"/>
        <v>23813770</v>
      </c>
      <c r="CZ230" s="56">
        <f t="shared" si="207"/>
        <v>1904460300</v>
      </c>
      <c r="DA230" s="44">
        <f t="shared" si="208"/>
        <v>31741005</v>
      </c>
      <c r="DB230" s="49">
        <f t="shared" si="209"/>
        <v>52901675</v>
      </c>
    </row>
    <row r="231" spans="1:106" hidden="1">
      <c r="A231" s="3">
        <f t="shared" si="210"/>
        <v>192</v>
      </c>
      <c r="B231" s="263">
        <v>1</v>
      </c>
      <c r="C231" s="264" t="s">
        <v>184</v>
      </c>
      <c r="D231" s="265" t="s">
        <v>24</v>
      </c>
      <c r="E231" s="266"/>
      <c r="F231" s="41" t="s">
        <v>39</v>
      </c>
      <c r="G231" s="267">
        <f t="shared" si="178"/>
        <v>113</v>
      </c>
      <c r="H231" s="267">
        <f t="shared" si="179"/>
        <v>101</v>
      </c>
      <c r="I231" s="268">
        <f t="shared" si="180"/>
        <v>27506142.120000001</v>
      </c>
      <c r="J231" s="268">
        <f t="shared" si="181"/>
        <v>6</v>
      </c>
      <c r="K231" s="269">
        <f t="shared" si="182"/>
        <v>0.95</v>
      </c>
      <c r="L231" s="270">
        <f t="shared" ref="L231:L238" si="227">SUMIF($AN$4:$AN$22,D231,$BF$4:$BF$22)</f>
        <v>1.02</v>
      </c>
      <c r="M231" s="271">
        <f t="shared" si="183"/>
        <v>22272821.493617184</v>
      </c>
      <c r="N231" s="271">
        <f t="shared" si="184"/>
        <v>25105028.490208089</v>
      </c>
      <c r="O231" s="271">
        <f t="shared" si="185"/>
        <v>26653451.714279998</v>
      </c>
      <c r="P231" s="271">
        <f t="shared" si="186"/>
        <v>28297378.294652831</v>
      </c>
      <c r="Q231" s="272">
        <f t="shared" si="187"/>
        <v>26653451.714279998</v>
      </c>
      <c r="R231" s="271">
        <f t="shared" si="187"/>
        <v>28297378.294652831</v>
      </c>
      <c r="S231" s="271">
        <f t="shared" si="188"/>
        <v>30042698.669368953</v>
      </c>
      <c r="T231" s="271"/>
      <c r="U231" s="271">
        <f t="shared" si="189"/>
        <v>2249554970.8553357</v>
      </c>
      <c r="V231" s="271">
        <f t="shared" si="190"/>
        <v>2535607877.5110168</v>
      </c>
      <c r="W231" s="271">
        <f t="shared" si="191"/>
        <v>2691998623.1422796</v>
      </c>
      <c r="X231" s="272">
        <f t="shared" si="192"/>
        <v>2858035207.7599359</v>
      </c>
      <c r="Y231" s="272">
        <f t="shared" si="193"/>
        <v>2691998623.1422796</v>
      </c>
      <c r="Z231" s="271">
        <f t="shared" si="194"/>
        <v>2858035207.7599359</v>
      </c>
      <c r="AA231" s="271">
        <f t="shared" si="195"/>
        <v>3034312565.6062641</v>
      </c>
      <c r="AB231" s="271"/>
      <c r="AC231" s="33" t="str">
        <f t="shared" si="196"/>
        <v>BERTAHAP</v>
      </c>
      <c r="AD231" s="273">
        <f t="shared" si="197"/>
        <v>0</v>
      </c>
      <c r="AE231" s="274">
        <v>2</v>
      </c>
      <c r="AF231" s="275"/>
      <c r="AG231" s="271" t="e">
        <f>IF(AF231&gt;#REF!,"LB","KR")</f>
        <v>#REF!</v>
      </c>
      <c r="AH231" s="275">
        <f t="shared" si="222"/>
        <v>2474511000</v>
      </c>
      <c r="AI231" s="275">
        <f t="shared" si="222"/>
        <v>2789169000</v>
      </c>
      <c r="AJ231" s="275">
        <f t="shared" si="222"/>
        <v>2961199000</v>
      </c>
      <c r="AK231" s="276">
        <f t="shared" si="221"/>
        <v>3143839000</v>
      </c>
      <c r="AL231" s="276">
        <f t="shared" si="221"/>
        <v>2961199000</v>
      </c>
      <c r="AM231" s="275">
        <f t="shared" si="221"/>
        <v>3143839000</v>
      </c>
      <c r="AN231" s="275">
        <f t="shared" si="221"/>
        <v>3337744000</v>
      </c>
      <c r="AO231" s="275">
        <f t="shared" si="211"/>
        <v>3337744028.0458789</v>
      </c>
      <c r="AP231" s="52">
        <f t="shared" si="212"/>
        <v>3138871000</v>
      </c>
      <c r="AQ231" s="43">
        <f t="shared" si="212"/>
        <v>3332470000</v>
      </c>
      <c r="AR231" s="63">
        <f t="shared" si="198"/>
        <v>2824983900</v>
      </c>
      <c r="AS231" s="63">
        <f t="shared" si="199"/>
        <v>47083065</v>
      </c>
      <c r="AT231" s="351">
        <f t="shared" si="200"/>
        <v>58946981.25</v>
      </c>
      <c r="AU231" s="141">
        <f t="shared" si="201"/>
        <v>33324700</v>
      </c>
      <c r="AV231" s="5">
        <f t="shared" si="202"/>
        <v>47083065</v>
      </c>
      <c r="AW231" s="5">
        <f t="shared" si="203"/>
        <v>74029975</v>
      </c>
      <c r="AX231" s="280">
        <f t="shared" si="213"/>
        <v>3538008729.5589514</v>
      </c>
      <c r="AY231" s="127">
        <f t="shared" si="214"/>
        <v>3538008729.5589514</v>
      </c>
      <c r="AZ231" s="2"/>
      <c r="BA231" s="2"/>
      <c r="BV231" s="56">
        <f t="shared" si="204"/>
        <v>-694530.0885300003</v>
      </c>
      <c r="CV231" s="63">
        <f t="shared" si="205"/>
        <v>2999223000</v>
      </c>
      <c r="CW231" s="44">
        <f t="shared" si="206"/>
        <v>33324700</v>
      </c>
      <c r="CZ231" s="56">
        <f t="shared" si="207"/>
        <v>2665079100</v>
      </c>
      <c r="DA231" s="44">
        <f t="shared" si="208"/>
        <v>44417985</v>
      </c>
      <c r="DB231" s="49">
        <f t="shared" si="209"/>
        <v>74029975</v>
      </c>
    </row>
    <row r="232" spans="1:106" hidden="1">
      <c r="A232" s="3">
        <f t="shared" si="210"/>
        <v>193</v>
      </c>
      <c r="B232" s="263">
        <v>2</v>
      </c>
      <c r="C232" s="264" t="s">
        <v>184</v>
      </c>
      <c r="D232" s="265" t="s">
        <v>35</v>
      </c>
      <c r="E232" s="266"/>
      <c r="F232" s="41" t="s">
        <v>42</v>
      </c>
      <c r="G232" s="267">
        <f t="shared" ref="G232:G295" si="228">SUMIF($V$10:$V$28,F232,$AA$10:$AA$28)</f>
        <v>78</v>
      </c>
      <c r="H232" s="267">
        <f t="shared" ref="H232:H298" si="229">SUMIF($V$10:$V$28,F232,$X$10:$X$28)</f>
        <v>66</v>
      </c>
      <c r="I232" s="268">
        <f t="shared" ref="I232:I298" si="230">$I$27</f>
        <v>27506142.120000001</v>
      </c>
      <c r="J232" s="268">
        <f t="shared" ref="J232:J298" si="231">SUMIF($AN$4:$AN$22,D232,$AQ$4:$AQ$22)</f>
        <v>2</v>
      </c>
      <c r="K232" s="269">
        <f t="shared" ref="K232:K295" si="232">IF(J232=$AJ$25,$AI$25,IF(J232=$AJ$26,$AI$26,IF(J232=$AJ$27,$AI$27,IF(J232=$AJ$28,$AI$28,IF(J232=$AJ$29,$AI$29,IF(J232=$AJ$30,$AI$30))))))</f>
        <v>0.93</v>
      </c>
      <c r="L232" s="270">
        <f t="shared" si="227"/>
        <v>1.02</v>
      </c>
      <c r="M232" s="271">
        <f t="shared" ref="M232:M298" si="233">$O232/(1+6%/12)^36</f>
        <v>21803919.988488406</v>
      </c>
      <c r="N232" s="271">
        <f t="shared" ref="N232:N298" si="234">$O232/(1+6%/12)^12</f>
        <v>24576501.574624766</v>
      </c>
      <c r="O232" s="271">
        <f t="shared" ref="O232:O298" si="235">$I$27*K232*L232</f>
        <v>26092326.415032003</v>
      </c>
      <c r="P232" s="271">
        <f t="shared" ref="P232:P298" si="236">$O232*(1+6%/12)^12</f>
        <v>27701644.014765408</v>
      </c>
      <c r="Q232" s="272">
        <f t="shared" ref="Q232:R298" si="237">O232</f>
        <v>26092326.415032003</v>
      </c>
      <c r="R232" s="271">
        <f t="shared" si="237"/>
        <v>27701644.014765408</v>
      </c>
      <c r="S232" s="271">
        <f t="shared" ref="S232:S298" si="238">$O232*(1+6%/12)^24</f>
        <v>29410220.8026454</v>
      </c>
      <c r="T232" s="271"/>
      <c r="U232" s="271">
        <f t="shared" ref="U232:U298" si="239">M232*H232</f>
        <v>1439058719.2402349</v>
      </c>
      <c r="V232" s="271">
        <f t="shared" ref="V232:V298" si="240">N232*H232</f>
        <v>1622049103.9252346</v>
      </c>
      <c r="W232" s="271">
        <f t="shared" ref="W232:W298" si="241">O232*H232</f>
        <v>1722093543.3921123</v>
      </c>
      <c r="X232" s="272">
        <f t="shared" ref="X232:X298" si="242">P232*H232</f>
        <v>1828308504.9745169</v>
      </c>
      <c r="Y232" s="272">
        <f t="shared" ref="Y232:Y298" si="243">Q232*H232</f>
        <v>1722093543.3921123</v>
      </c>
      <c r="Z232" s="271">
        <f t="shared" ref="Z232:Z298" si="244">R232*H232</f>
        <v>1828308504.9745169</v>
      </c>
      <c r="AA232" s="271">
        <f t="shared" ref="AA232:AA298" si="245">S232*H232</f>
        <v>1941074572.9745965</v>
      </c>
      <c r="AB232" s="271"/>
      <c r="AC232" s="33" t="str">
        <f t="shared" ref="AC232:AC298" si="246">IF(AE232=$H$32,$M$32,IF(AE232=$H$33,$M$33,IF(AE232=$H$34,$M$34)))</f>
        <v>BERTAHAP</v>
      </c>
      <c r="AD232" s="273">
        <f t="shared" ref="AD232:AD295" si="247">IF(AC232=$M$32,$N$32,IF(AC232=$M$33,$N$33,$N$34))</f>
        <v>0</v>
      </c>
      <c r="AE232" s="274">
        <v>2</v>
      </c>
      <c r="AF232" s="275"/>
      <c r="AG232" s="271" t="e">
        <f>IF(AF232&gt;#REF!,"LB","KR")</f>
        <v>#REF!</v>
      </c>
      <c r="AH232" s="275">
        <f t="shared" si="222"/>
        <v>1582965000</v>
      </c>
      <c r="AI232" s="275">
        <f t="shared" si="222"/>
        <v>1784255000</v>
      </c>
      <c r="AJ232" s="275">
        <f t="shared" si="222"/>
        <v>1894303000</v>
      </c>
      <c r="AK232" s="276">
        <f t="shared" si="221"/>
        <v>2011140000</v>
      </c>
      <c r="AL232" s="276">
        <f t="shared" si="221"/>
        <v>1894303000</v>
      </c>
      <c r="AM232" s="275">
        <f t="shared" si="221"/>
        <v>2011140000</v>
      </c>
      <c r="AN232" s="275">
        <f t="shared" si="221"/>
        <v>2135183000</v>
      </c>
      <c r="AO232" s="275">
        <f t="shared" si="211"/>
        <v>2135182661.8870077</v>
      </c>
      <c r="AP232" s="52">
        <f t="shared" si="212"/>
        <v>2007962000</v>
      </c>
      <c r="AQ232" s="43">
        <f t="shared" si="212"/>
        <v>2131809000</v>
      </c>
      <c r="AR232" s="63">
        <f t="shared" ref="AR232:AR298" si="248">AP232-(AP232*10%)</f>
        <v>1807165800</v>
      </c>
      <c r="AS232" s="63">
        <f t="shared" ref="AS232:AS295" si="249">(AR232*40%)/24</f>
        <v>30119430</v>
      </c>
      <c r="AT232" s="351">
        <f t="shared" ref="AT232:AT298" si="250">(AK232*90%)/48</f>
        <v>37708875</v>
      </c>
      <c r="AU232" s="141">
        <f t="shared" ref="AU232:AU298" si="251">(AQ232*90%)*40%/36</f>
        <v>21318090</v>
      </c>
      <c r="AV232" s="5">
        <f t="shared" ref="AV232:AV298" si="252">(AP232*90%)*40%/24</f>
        <v>30119430</v>
      </c>
      <c r="AW232" s="5">
        <f t="shared" ref="AW232:AW298" si="253">AJ232*90%/36</f>
        <v>47357575</v>
      </c>
      <c r="AX232" s="280">
        <f t="shared" si="213"/>
        <v>2263293848.6324973</v>
      </c>
      <c r="AY232" s="127">
        <f t="shared" si="214"/>
        <v>2263293848.6324973</v>
      </c>
      <c r="AZ232" s="2"/>
      <c r="BA232" s="2"/>
      <c r="BV232" s="56">
        <f t="shared" ref="BV232:BV298" si="254">O232-$O$298</f>
        <v>-1255655.3877779953</v>
      </c>
      <c r="CV232" s="63">
        <f t="shared" ref="CV232:CV298" si="255">AQ232-(AQ232*10%)</f>
        <v>1918628100</v>
      </c>
      <c r="CW232" s="44">
        <f t="shared" ref="CW232:CW295" si="256">(CV232*40%)/36</f>
        <v>21318090</v>
      </c>
      <c r="CZ232" s="56">
        <f t="shared" ref="CZ232:CZ295" si="257">AJ232*90%</f>
        <v>1704872700</v>
      </c>
      <c r="DA232" s="44">
        <f t="shared" ref="DA232:DA295" si="258">(CZ232*40%)/24</f>
        <v>28414545</v>
      </c>
      <c r="DB232" s="49">
        <f t="shared" ref="DB232:DB298" si="259">(AJ232*90%)/36</f>
        <v>47357575</v>
      </c>
    </row>
    <row r="233" spans="1:106" hidden="1">
      <c r="A233" s="3">
        <f t="shared" ref="A233:A296" si="260">A232+1</f>
        <v>194</v>
      </c>
      <c r="B233" s="263">
        <v>3</v>
      </c>
      <c r="C233" s="264" t="s">
        <v>184</v>
      </c>
      <c r="D233" s="265" t="s">
        <v>41</v>
      </c>
      <c r="E233" s="266"/>
      <c r="F233" s="41" t="s">
        <v>45</v>
      </c>
      <c r="G233" s="267">
        <f t="shared" si="228"/>
        <v>60</v>
      </c>
      <c r="H233" s="267">
        <f t="shared" si="229"/>
        <v>52</v>
      </c>
      <c r="I233" s="268">
        <f t="shared" si="230"/>
        <v>27506142.120000001</v>
      </c>
      <c r="J233" s="268">
        <f t="shared" si="231"/>
        <v>2</v>
      </c>
      <c r="K233" s="269">
        <f t="shared" si="232"/>
        <v>0.93</v>
      </c>
      <c r="L233" s="270">
        <f t="shared" si="227"/>
        <v>1.02</v>
      </c>
      <c r="M233" s="271">
        <f t="shared" si="233"/>
        <v>21803919.988488406</v>
      </c>
      <c r="N233" s="271">
        <f t="shared" si="234"/>
        <v>24576501.574624766</v>
      </c>
      <c r="O233" s="271">
        <f t="shared" si="235"/>
        <v>26092326.415032003</v>
      </c>
      <c r="P233" s="271">
        <f t="shared" si="236"/>
        <v>27701644.014765408</v>
      </c>
      <c r="Q233" s="272">
        <f t="shared" si="237"/>
        <v>26092326.415032003</v>
      </c>
      <c r="R233" s="271">
        <f t="shared" si="237"/>
        <v>27701644.014765408</v>
      </c>
      <c r="S233" s="271">
        <f t="shared" si="238"/>
        <v>29410220.8026454</v>
      </c>
      <c r="T233" s="271"/>
      <c r="U233" s="271">
        <f t="shared" si="239"/>
        <v>1133803839.4013972</v>
      </c>
      <c r="V233" s="271">
        <f t="shared" si="240"/>
        <v>1277978081.8804879</v>
      </c>
      <c r="W233" s="271">
        <f t="shared" si="241"/>
        <v>1356800973.5816641</v>
      </c>
      <c r="X233" s="272">
        <f t="shared" si="242"/>
        <v>1440485488.7678013</v>
      </c>
      <c r="Y233" s="272">
        <f t="shared" si="243"/>
        <v>1356800973.5816641</v>
      </c>
      <c r="Z233" s="271">
        <f t="shared" si="244"/>
        <v>1440485488.7678013</v>
      </c>
      <c r="AA233" s="271">
        <f t="shared" si="245"/>
        <v>1529331481.7375607</v>
      </c>
      <c r="AB233" s="271"/>
      <c r="AC233" s="33" t="str">
        <f t="shared" si="246"/>
        <v>BERTAHAP</v>
      </c>
      <c r="AD233" s="273">
        <f t="shared" si="247"/>
        <v>0</v>
      </c>
      <c r="AE233" s="274">
        <v>2</v>
      </c>
      <c r="AF233" s="275"/>
      <c r="AG233" s="271" t="e">
        <f>IF(AF233&gt;#REF!,"LB","KR")</f>
        <v>#REF!</v>
      </c>
      <c r="AH233" s="275">
        <f t="shared" si="222"/>
        <v>1247185000</v>
      </c>
      <c r="AI233" s="275">
        <f t="shared" si="222"/>
        <v>1405776000</v>
      </c>
      <c r="AJ233" s="275">
        <f t="shared" si="222"/>
        <v>1492482000</v>
      </c>
      <c r="AK233" s="276">
        <f t="shared" si="221"/>
        <v>1584535000</v>
      </c>
      <c r="AL233" s="276">
        <f t="shared" si="221"/>
        <v>1492482000</v>
      </c>
      <c r="AM233" s="275">
        <f t="shared" si="221"/>
        <v>1584535000</v>
      </c>
      <c r="AN233" s="275">
        <f t="shared" si="221"/>
        <v>1682265000</v>
      </c>
      <c r="AO233" s="275">
        <f t="shared" ref="AO233:AO296" si="261">AK233*$AO$38</f>
        <v>1682265610.1281512</v>
      </c>
      <c r="AP233" s="52">
        <f t="shared" ref="AP233:AQ296" si="262">ROUNDUP(AJ233+(AJ233*6%),-3)</f>
        <v>1582031000</v>
      </c>
      <c r="AQ233" s="43">
        <f t="shared" si="262"/>
        <v>1679608000</v>
      </c>
      <c r="AR233" s="63">
        <f t="shared" si="248"/>
        <v>1423827900</v>
      </c>
      <c r="AS233" s="63">
        <f t="shared" si="249"/>
        <v>23730465</v>
      </c>
      <c r="AT233" s="351">
        <f t="shared" si="250"/>
        <v>29710031.25</v>
      </c>
      <c r="AU233" s="141">
        <f t="shared" si="251"/>
        <v>16796080</v>
      </c>
      <c r="AV233" s="5">
        <f t="shared" si="252"/>
        <v>23730465</v>
      </c>
      <c r="AW233" s="5">
        <f t="shared" si="253"/>
        <v>37312050</v>
      </c>
      <c r="AX233" s="280">
        <f t="shared" ref="AX233:AX296" si="263">AQ233*$AX$38</f>
        <v>1783202179.2355373</v>
      </c>
      <c r="AY233" s="127">
        <f t="shared" si="214"/>
        <v>1783202179.2355373</v>
      </c>
      <c r="AZ233" s="2"/>
      <c r="BA233" s="2"/>
      <c r="BV233" s="56">
        <f t="shared" si="254"/>
        <v>-1255655.3877779953</v>
      </c>
      <c r="CV233" s="63">
        <f t="shared" si="255"/>
        <v>1511647200</v>
      </c>
      <c r="CW233" s="44">
        <f t="shared" si="256"/>
        <v>16796080</v>
      </c>
      <c r="CZ233" s="56">
        <f t="shared" si="257"/>
        <v>1343233800</v>
      </c>
      <c r="DA233" s="44">
        <f t="shared" si="258"/>
        <v>22387230</v>
      </c>
      <c r="DB233" s="49">
        <f t="shared" si="259"/>
        <v>37312050</v>
      </c>
    </row>
    <row r="234" spans="1:106" hidden="1">
      <c r="A234" s="3">
        <f t="shared" si="260"/>
        <v>195</v>
      </c>
      <c r="B234" s="263">
        <v>4</v>
      </c>
      <c r="C234" s="264" t="s">
        <v>184</v>
      </c>
      <c r="D234" s="265">
        <v>10</v>
      </c>
      <c r="E234" s="266"/>
      <c r="F234" s="41" t="s">
        <v>48</v>
      </c>
      <c r="G234" s="267">
        <f t="shared" si="228"/>
        <v>74</v>
      </c>
      <c r="H234" s="267">
        <f t="shared" si="229"/>
        <v>63</v>
      </c>
      <c r="I234" s="268">
        <f t="shared" si="230"/>
        <v>27506142.120000001</v>
      </c>
      <c r="J234" s="268">
        <f t="shared" si="231"/>
        <v>2</v>
      </c>
      <c r="K234" s="269">
        <f t="shared" si="232"/>
        <v>0.93</v>
      </c>
      <c r="L234" s="270">
        <f t="shared" si="227"/>
        <v>1.02</v>
      </c>
      <c r="M234" s="271">
        <f t="shared" si="233"/>
        <v>21803919.988488406</v>
      </c>
      <c r="N234" s="271">
        <f t="shared" si="234"/>
        <v>24576501.574624766</v>
      </c>
      <c r="O234" s="271">
        <f t="shared" si="235"/>
        <v>26092326.415032003</v>
      </c>
      <c r="P234" s="271">
        <f t="shared" si="236"/>
        <v>27701644.014765408</v>
      </c>
      <c r="Q234" s="272">
        <f t="shared" si="237"/>
        <v>26092326.415032003</v>
      </c>
      <c r="R234" s="271">
        <f t="shared" si="237"/>
        <v>27701644.014765408</v>
      </c>
      <c r="S234" s="271">
        <f t="shared" si="238"/>
        <v>29410220.8026454</v>
      </c>
      <c r="T234" s="271"/>
      <c r="U234" s="271">
        <f t="shared" si="239"/>
        <v>1373646959.2747695</v>
      </c>
      <c r="V234" s="271">
        <f t="shared" si="240"/>
        <v>1548319599.2013602</v>
      </c>
      <c r="W234" s="271">
        <f t="shared" si="241"/>
        <v>1643816564.1470163</v>
      </c>
      <c r="X234" s="272">
        <f t="shared" si="242"/>
        <v>1745203572.9302206</v>
      </c>
      <c r="Y234" s="272">
        <f t="shared" si="243"/>
        <v>1643816564.1470163</v>
      </c>
      <c r="Z234" s="271">
        <f t="shared" si="244"/>
        <v>1745203572.9302206</v>
      </c>
      <c r="AA234" s="271">
        <f t="shared" si="245"/>
        <v>1852843910.5666602</v>
      </c>
      <c r="AB234" s="271"/>
      <c r="AC234" s="33" t="str">
        <f t="shared" si="246"/>
        <v>BERTAHAP</v>
      </c>
      <c r="AD234" s="273">
        <f t="shared" si="247"/>
        <v>0</v>
      </c>
      <c r="AE234" s="274">
        <v>2</v>
      </c>
      <c r="AF234" s="275"/>
      <c r="AG234" s="271" t="e">
        <f>IF(AF234&gt;#REF!,"LB","KR")</f>
        <v>#REF!</v>
      </c>
      <c r="AH234" s="275">
        <f t="shared" si="222"/>
        <v>1511012000</v>
      </c>
      <c r="AI234" s="275">
        <f t="shared" si="222"/>
        <v>1703152000</v>
      </c>
      <c r="AJ234" s="275">
        <f t="shared" si="222"/>
        <v>1808199000</v>
      </c>
      <c r="AK234" s="276">
        <f t="shared" si="221"/>
        <v>1919724000</v>
      </c>
      <c r="AL234" s="276">
        <f t="shared" si="221"/>
        <v>1808199000</v>
      </c>
      <c r="AM234" s="275">
        <f t="shared" si="221"/>
        <v>1919724000</v>
      </c>
      <c r="AN234" s="275">
        <f t="shared" si="221"/>
        <v>2038129000</v>
      </c>
      <c r="AO234" s="275">
        <f t="shared" si="261"/>
        <v>2038128325.4315333</v>
      </c>
      <c r="AP234" s="52">
        <f t="shared" si="262"/>
        <v>1916691000</v>
      </c>
      <c r="AQ234" s="43">
        <f t="shared" si="262"/>
        <v>2034908000</v>
      </c>
      <c r="AR234" s="63">
        <f t="shared" si="248"/>
        <v>1725021900</v>
      </c>
      <c r="AS234" s="63">
        <f t="shared" si="249"/>
        <v>28750365</v>
      </c>
      <c r="AT234" s="351">
        <f t="shared" si="250"/>
        <v>35994825</v>
      </c>
      <c r="AU234" s="141">
        <f t="shared" si="251"/>
        <v>20349080</v>
      </c>
      <c r="AV234" s="5">
        <f t="shared" si="252"/>
        <v>28750365</v>
      </c>
      <c r="AW234" s="5">
        <f t="shared" si="253"/>
        <v>45204975</v>
      </c>
      <c r="AX234" s="280">
        <f t="shared" si="263"/>
        <v>2160416228.157897</v>
      </c>
      <c r="AY234" s="127">
        <f t="shared" ref="AY234:AY297" si="264">AQ234*$AY$39</f>
        <v>2160416228.157897</v>
      </c>
      <c r="AZ234" s="2"/>
      <c r="BA234" s="2"/>
      <c r="BV234" s="56">
        <f t="shared" si="254"/>
        <v>-1255655.3877779953</v>
      </c>
      <c r="CV234" s="63">
        <f t="shared" si="255"/>
        <v>1831417200</v>
      </c>
      <c r="CW234" s="44">
        <f t="shared" si="256"/>
        <v>20349080</v>
      </c>
      <c r="CZ234" s="56">
        <f t="shared" si="257"/>
        <v>1627379100</v>
      </c>
      <c r="DA234" s="44">
        <f t="shared" si="258"/>
        <v>27122985</v>
      </c>
      <c r="DB234" s="49">
        <f t="shared" si="259"/>
        <v>45204975</v>
      </c>
    </row>
    <row r="235" spans="1:106" hidden="1">
      <c r="A235" s="3">
        <f t="shared" si="260"/>
        <v>196</v>
      </c>
      <c r="B235" s="263">
        <v>5</v>
      </c>
      <c r="C235" s="264" t="s">
        <v>184</v>
      </c>
      <c r="D235" s="265">
        <v>16</v>
      </c>
      <c r="E235" s="266"/>
      <c r="F235" s="41" t="s">
        <v>52</v>
      </c>
      <c r="G235" s="267">
        <f t="shared" si="228"/>
        <v>71</v>
      </c>
      <c r="H235" s="267">
        <f t="shared" si="229"/>
        <v>63</v>
      </c>
      <c r="I235" s="268">
        <f t="shared" si="230"/>
        <v>27506142.120000001</v>
      </c>
      <c r="J235" s="268">
        <f t="shared" si="231"/>
        <v>2</v>
      </c>
      <c r="K235" s="269">
        <f t="shared" si="232"/>
        <v>0.93</v>
      </c>
      <c r="L235" s="270">
        <f t="shared" si="227"/>
        <v>1.02</v>
      </c>
      <c r="M235" s="271">
        <f t="shared" si="233"/>
        <v>21803919.988488406</v>
      </c>
      <c r="N235" s="271">
        <f t="shared" si="234"/>
        <v>24576501.574624766</v>
      </c>
      <c r="O235" s="271">
        <f t="shared" si="235"/>
        <v>26092326.415032003</v>
      </c>
      <c r="P235" s="271">
        <f t="shared" si="236"/>
        <v>27701644.014765408</v>
      </c>
      <c r="Q235" s="272">
        <f t="shared" si="237"/>
        <v>26092326.415032003</v>
      </c>
      <c r="R235" s="271">
        <f t="shared" si="237"/>
        <v>27701644.014765408</v>
      </c>
      <c r="S235" s="271">
        <f t="shared" si="238"/>
        <v>29410220.8026454</v>
      </c>
      <c r="T235" s="271"/>
      <c r="U235" s="271">
        <f t="shared" si="239"/>
        <v>1373646959.2747695</v>
      </c>
      <c r="V235" s="271">
        <f t="shared" si="240"/>
        <v>1548319599.2013602</v>
      </c>
      <c r="W235" s="271">
        <f t="shared" si="241"/>
        <v>1643816564.1470163</v>
      </c>
      <c r="X235" s="272">
        <f t="shared" si="242"/>
        <v>1745203572.9302206</v>
      </c>
      <c r="Y235" s="272">
        <f t="shared" si="243"/>
        <v>1643816564.1470163</v>
      </c>
      <c r="Z235" s="271">
        <f t="shared" si="244"/>
        <v>1745203572.9302206</v>
      </c>
      <c r="AA235" s="271">
        <f t="shared" si="245"/>
        <v>1852843910.5666602</v>
      </c>
      <c r="AB235" s="271"/>
      <c r="AC235" s="33" t="str">
        <f t="shared" si="246"/>
        <v>BERTAHAP</v>
      </c>
      <c r="AD235" s="273">
        <f t="shared" si="247"/>
        <v>0</v>
      </c>
      <c r="AE235" s="274">
        <v>2</v>
      </c>
      <c r="AF235" s="275"/>
      <c r="AG235" s="271" t="e">
        <f>IF(AF235&gt;#REF!,"LB","KR")</f>
        <v>#REF!</v>
      </c>
      <c r="AH235" s="275">
        <f t="shared" si="222"/>
        <v>1511012000</v>
      </c>
      <c r="AI235" s="275">
        <f t="shared" si="222"/>
        <v>1703152000</v>
      </c>
      <c r="AJ235" s="275">
        <f t="shared" si="222"/>
        <v>1808199000</v>
      </c>
      <c r="AK235" s="276">
        <f t="shared" si="221"/>
        <v>1919724000</v>
      </c>
      <c r="AL235" s="276">
        <f t="shared" si="221"/>
        <v>1808199000</v>
      </c>
      <c r="AM235" s="275">
        <f t="shared" si="221"/>
        <v>1919724000</v>
      </c>
      <c r="AN235" s="275">
        <f t="shared" si="221"/>
        <v>2038129000</v>
      </c>
      <c r="AO235" s="275">
        <f t="shared" si="261"/>
        <v>2038128325.4315333</v>
      </c>
      <c r="AP235" s="52">
        <f t="shared" si="262"/>
        <v>1916691000</v>
      </c>
      <c r="AQ235" s="43">
        <f t="shared" si="262"/>
        <v>2034908000</v>
      </c>
      <c r="AR235" s="63">
        <f t="shared" si="248"/>
        <v>1725021900</v>
      </c>
      <c r="AS235" s="63">
        <f t="shared" si="249"/>
        <v>28750365</v>
      </c>
      <c r="AT235" s="351">
        <f t="shared" si="250"/>
        <v>35994825</v>
      </c>
      <c r="AU235" s="141">
        <f t="shared" si="251"/>
        <v>20349080</v>
      </c>
      <c r="AV235" s="5">
        <f t="shared" si="252"/>
        <v>28750365</v>
      </c>
      <c r="AW235" s="5">
        <f t="shared" si="253"/>
        <v>45204975</v>
      </c>
      <c r="AX235" s="280">
        <f t="shared" si="263"/>
        <v>2160416228.157897</v>
      </c>
      <c r="AY235" s="127">
        <f t="shared" si="264"/>
        <v>2160416228.157897</v>
      </c>
      <c r="AZ235" s="2"/>
      <c r="BA235" s="2"/>
      <c r="BV235" s="56">
        <f t="shared" si="254"/>
        <v>-1255655.3877779953</v>
      </c>
      <c r="CV235" s="63">
        <f t="shared" si="255"/>
        <v>1831417200</v>
      </c>
      <c r="CW235" s="44">
        <f t="shared" si="256"/>
        <v>20349080</v>
      </c>
      <c r="CZ235" s="56">
        <f t="shared" si="257"/>
        <v>1627379100</v>
      </c>
      <c r="DA235" s="44">
        <f t="shared" si="258"/>
        <v>27122985</v>
      </c>
      <c r="DB235" s="49">
        <f t="shared" si="259"/>
        <v>45204975</v>
      </c>
    </row>
    <row r="236" spans="1:106" hidden="1">
      <c r="A236" s="3">
        <f t="shared" si="260"/>
        <v>197</v>
      </c>
      <c r="B236" s="263">
        <v>6</v>
      </c>
      <c r="C236" s="264" t="s">
        <v>184</v>
      </c>
      <c r="D236" s="299">
        <v>18</v>
      </c>
      <c r="E236" s="266"/>
      <c r="F236" s="41" t="s">
        <v>54</v>
      </c>
      <c r="G236" s="267">
        <f t="shared" si="228"/>
        <v>97</v>
      </c>
      <c r="H236" s="267">
        <f t="shared" si="229"/>
        <v>85</v>
      </c>
      <c r="I236" s="268">
        <f t="shared" si="230"/>
        <v>27506142.120000001</v>
      </c>
      <c r="J236" s="268">
        <f t="shared" si="231"/>
        <v>2</v>
      </c>
      <c r="K236" s="269">
        <f t="shared" si="232"/>
        <v>0.93</v>
      </c>
      <c r="L236" s="270">
        <f t="shared" si="227"/>
        <v>1.02</v>
      </c>
      <c r="M236" s="271">
        <f t="shared" si="233"/>
        <v>21803919.988488406</v>
      </c>
      <c r="N236" s="271">
        <f t="shared" si="234"/>
        <v>24576501.574624766</v>
      </c>
      <c r="O236" s="271">
        <f t="shared" si="235"/>
        <v>26092326.415032003</v>
      </c>
      <c r="P236" s="271">
        <f t="shared" si="236"/>
        <v>27701644.014765408</v>
      </c>
      <c r="Q236" s="272">
        <f t="shared" si="237"/>
        <v>26092326.415032003</v>
      </c>
      <c r="R236" s="271">
        <f t="shared" si="237"/>
        <v>27701644.014765408</v>
      </c>
      <c r="S236" s="271">
        <f t="shared" si="238"/>
        <v>29410220.8026454</v>
      </c>
      <c r="T236" s="271"/>
      <c r="U236" s="271">
        <f t="shared" si="239"/>
        <v>1853333199.0215144</v>
      </c>
      <c r="V236" s="271">
        <f t="shared" si="240"/>
        <v>2089002633.8431051</v>
      </c>
      <c r="W236" s="271">
        <f t="shared" si="241"/>
        <v>2217847745.2777205</v>
      </c>
      <c r="X236" s="272">
        <f t="shared" si="242"/>
        <v>2354639741.2550597</v>
      </c>
      <c r="Y236" s="272">
        <f t="shared" si="243"/>
        <v>2217847745.2777205</v>
      </c>
      <c r="Z236" s="271">
        <f t="shared" si="244"/>
        <v>2354639741.2550597</v>
      </c>
      <c r="AA236" s="271">
        <f t="shared" si="245"/>
        <v>2499868768.2248592</v>
      </c>
      <c r="AB236" s="271"/>
      <c r="AC236" s="33" t="str">
        <f t="shared" si="246"/>
        <v>BERTAHAP</v>
      </c>
      <c r="AD236" s="273">
        <f t="shared" si="247"/>
        <v>0</v>
      </c>
      <c r="AE236" s="274">
        <v>2</v>
      </c>
      <c r="AF236" s="275"/>
      <c r="AG236" s="271" t="e">
        <f>IF(AF236&gt;#REF!,"LB","KR")</f>
        <v>#REF!</v>
      </c>
      <c r="AH236" s="275">
        <f t="shared" si="222"/>
        <v>2038667000</v>
      </c>
      <c r="AI236" s="275">
        <f t="shared" si="222"/>
        <v>2297903000</v>
      </c>
      <c r="AJ236" s="275">
        <f t="shared" si="222"/>
        <v>2439633000</v>
      </c>
      <c r="AK236" s="276">
        <f t="shared" si="221"/>
        <v>2590104000</v>
      </c>
      <c r="AL236" s="276">
        <f t="shared" si="221"/>
        <v>2439633000</v>
      </c>
      <c r="AM236" s="275">
        <f t="shared" si="221"/>
        <v>2590104000</v>
      </c>
      <c r="AN236" s="275">
        <f t="shared" si="221"/>
        <v>2749856000</v>
      </c>
      <c r="AO236" s="275">
        <f t="shared" si="261"/>
        <v>2749855879.3938694</v>
      </c>
      <c r="AP236" s="52">
        <f t="shared" si="262"/>
        <v>2586011000</v>
      </c>
      <c r="AQ236" s="43">
        <f t="shared" si="262"/>
        <v>2745511000</v>
      </c>
      <c r="AR236" s="63">
        <f t="shared" si="248"/>
        <v>2327409900</v>
      </c>
      <c r="AS236" s="63">
        <f t="shared" si="249"/>
        <v>38790165</v>
      </c>
      <c r="AT236" s="351">
        <f t="shared" si="250"/>
        <v>48564450</v>
      </c>
      <c r="AU236" s="141">
        <f t="shared" si="251"/>
        <v>27455110</v>
      </c>
      <c r="AV236" s="5">
        <f t="shared" si="252"/>
        <v>38790165</v>
      </c>
      <c r="AW236" s="5">
        <f t="shared" si="253"/>
        <v>60990825</v>
      </c>
      <c r="AX236" s="280">
        <f t="shared" si="263"/>
        <v>2914847511.0353961</v>
      </c>
      <c r="AY236" s="127">
        <f t="shared" si="264"/>
        <v>2914847511.0353961</v>
      </c>
      <c r="AZ236" s="2"/>
      <c r="BA236" s="2"/>
      <c r="BV236" s="56">
        <f t="shared" si="254"/>
        <v>-1255655.3877779953</v>
      </c>
      <c r="CV236" s="63">
        <f t="shared" si="255"/>
        <v>2470959900</v>
      </c>
      <c r="CW236" s="44">
        <f t="shared" si="256"/>
        <v>27455110</v>
      </c>
      <c r="CZ236" s="56">
        <f t="shared" si="257"/>
        <v>2195669700</v>
      </c>
      <c r="DA236" s="44">
        <f t="shared" si="258"/>
        <v>36594495</v>
      </c>
      <c r="DB236" s="49">
        <f t="shared" si="259"/>
        <v>60990825</v>
      </c>
    </row>
    <row r="237" spans="1:106" hidden="1">
      <c r="A237" s="3">
        <f t="shared" si="260"/>
        <v>198</v>
      </c>
      <c r="B237" s="263">
        <v>7</v>
      </c>
      <c r="C237" s="264" t="s">
        <v>184</v>
      </c>
      <c r="D237" s="299">
        <v>20</v>
      </c>
      <c r="E237" s="266"/>
      <c r="F237" s="41" t="s">
        <v>70</v>
      </c>
      <c r="G237" s="267">
        <f t="shared" si="228"/>
        <v>60</v>
      </c>
      <c r="H237" s="267">
        <f t="shared" si="229"/>
        <v>51</v>
      </c>
      <c r="I237" s="268">
        <f t="shared" si="230"/>
        <v>27506142.120000001</v>
      </c>
      <c r="J237" s="268">
        <f t="shared" si="231"/>
        <v>2</v>
      </c>
      <c r="K237" s="269">
        <f t="shared" si="232"/>
        <v>0.93</v>
      </c>
      <c r="L237" s="270">
        <f t="shared" si="227"/>
        <v>1.02</v>
      </c>
      <c r="M237" s="271">
        <f t="shared" si="233"/>
        <v>21803919.988488406</v>
      </c>
      <c r="N237" s="271">
        <f t="shared" si="234"/>
        <v>24576501.574624766</v>
      </c>
      <c r="O237" s="271">
        <f t="shared" si="235"/>
        <v>26092326.415032003</v>
      </c>
      <c r="P237" s="271">
        <f t="shared" si="236"/>
        <v>27701644.014765408</v>
      </c>
      <c r="Q237" s="272">
        <f t="shared" si="237"/>
        <v>26092326.415032003</v>
      </c>
      <c r="R237" s="271">
        <f t="shared" si="237"/>
        <v>27701644.014765408</v>
      </c>
      <c r="S237" s="271">
        <f t="shared" si="238"/>
        <v>29410220.8026454</v>
      </c>
      <c r="T237" s="271"/>
      <c r="U237" s="271">
        <f t="shared" si="239"/>
        <v>1111999919.4129088</v>
      </c>
      <c r="V237" s="271">
        <f t="shared" si="240"/>
        <v>1253401580.3058631</v>
      </c>
      <c r="W237" s="271">
        <f t="shared" si="241"/>
        <v>1330708647.1666322</v>
      </c>
      <c r="X237" s="272">
        <f t="shared" si="242"/>
        <v>1412783844.7530358</v>
      </c>
      <c r="Y237" s="272">
        <f t="shared" si="243"/>
        <v>1330708647.1666322</v>
      </c>
      <c r="Z237" s="271">
        <f t="shared" si="244"/>
        <v>1412783844.7530358</v>
      </c>
      <c r="AA237" s="271">
        <f t="shared" si="245"/>
        <v>1499921260.9349153</v>
      </c>
      <c r="AB237" s="271"/>
      <c r="AC237" s="33" t="str">
        <f t="shared" si="246"/>
        <v>BERTAHAP</v>
      </c>
      <c r="AD237" s="273">
        <f t="shared" si="247"/>
        <v>0</v>
      </c>
      <c r="AE237" s="274">
        <v>2</v>
      </c>
      <c r="AF237" s="275"/>
      <c r="AG237" s="271" t="e">
        <f>IF(AF237&gt;#REF!,"LB","KR")</f>
        <v>#REF!</v>
      </c>
      <c r="AH237" s="275">
        <f t="shared" si="222"/>
        <v>1223200000</v>
      </c>
      <c r="AI237" s="275">
        <f t="shared" si="222"/>
        <v>1378742000</v>
      </c>
      <c r="AJ237" s="275">
        <f t="shared" si="222"/>
        <v>1463780000</v>
      </c>
      <c r="AK237" s="276">
        <f t="shared" si="221"/>
        <v>1554063000</v>
      </c>
      <c r="AL237" s="276">
        <f t="shared" si="221"/>
        <v>1463780000</v>
      </c>
      <c r="AM237" s="275">
        <f t="shared" si="221"/>
        <v>1554063000</v>
      </c>
      <c r="AN237" s="275">
        <f t="shared" si="221"/>
        <v>1649914000</v>
      </c>
      <c r="AO237" s="275">
        <f t="shared" si="261"/>
        <v>1649914164.642993</v>
      </c>
      <c r="AP237" s="52">
        <f t="shared" si="262"/>
        <v>1551607000</v>
      </c>
      <c r="AQ237" s="43">
        <f t="shared" si="262"/>
        <v>1647307000</v>
      </c>
      <c r="AR237" s="63">
        <f t="shared" si="248"/>
        <v>1396446300</v>
      </c>
      <c r="AS237" s="63">
        <f t="shared" si="249"/>
        <v>23274105</v>
      </c>
      <c r="AT237" s="351">
        <f t="shared" si="250"/>
        <v>29138681.25</v>
      </c>
      <c r="AU237" s="141">
        <f t="shared" si="251"/>
        <v>16473070</v>
      </c>
      <c r="AV237" s="5">
        <f t="shared" si="252"/>
        <v>23274105</v>
      </c>
      <c r="AW237" s="5">
        <f t="shared" si="253"/>
        <v>36594500</v>
      </c>
      <c r="AX237" s="280">
        <f t="shared" si="263"/>
        <v>1748908931.292275</v>
      </c>
      <c r="AY237" s="127">
        <f t="shared" si="264"/>
        <v>1748908931.292275</v>
      </c>
      <c r="AZ237" s="2"/>
      <c r="BA237" s="2"/>
      <c r="BV237" s="56">
        <f t="shared" si="254"/>
        <v>-1255655.3877779953</v>
      </c>
      <c r="CV237" s="63">
        <f t="shared" si="255"/>
        <v>1482576300</v>
      </c>
      <c r="CW237" s="44">
        <f t="shared" si="256"/>
        <v>16473070</v>
      </c>
      <c r="CZ237" s="56">
        <f t="shared" si="257"/>
        <v>1317402000</v>
      </c>
      <c r="DA237" s="44">
        <f t="shared" si="258"/>
        <v>21956700</v>
      </c>
      <c r="DB237" s="49">
        <f t="shared" si="259"/>
        <v>36594500</v>
      </c>
    </row>
    <row r="238" spans="1:106" hidden="1">
      <c r="A238" s="3">
        <f t="shared" si="260"/>
        <v>199</v>
      </c>
      <c r="B238" s="263">
        <v>8</v>
      </c>
      <c r="C238" s="264" t="s">
        <v>184</v>
      </c>
      <c r="D238" s="299">
        <v>22</v>
      </c>
      <c r="E238" s="266"/>
      <c r="F238" s="41" t="s">
        <v>89</v>
      </c>
      <c r="G238" s="267">
        <f t="shared" si="228"/>
        <v>81</v>
      </c>
      <c r="H238" s="267">
        <f t="shared" si="229"/>
        <v>70</v>
      </c>
      <c r="I238" s="268">
        <f t="shared" si="230"/>
        <v>27506142.120000001</v>
      </c>
      <c r="J238" s="268">
        <f t="shared" si="231"/>
        <v>4</v>
      </c>
      <c r="K238" s="269">
        <f t="shared" si="232"/>
        <v>0.97</v>
      </c>
      <c r="L238" s="270">
        <f t="shared" si="227"/>
        <v>1.02</v>
      </c>
      <c r="M238" s="271">
        <f t="shared" si="233"/>
        <v>22741722.99874597</v>
      </c>
      <c r="N238" s="271">
        <f t="shared" si="234"/>
        <v>25633555.40579142</v>
      </c>
      <c r="O238" s="271">
        <f t="shared" si="235"/>
        <v>27214577.013528001</v>
      </c>
      <c r="P238" s="271">
        <f t="shared" si="236"/>
        <v>28893112.574540261</v>
      </c>
      <c r="Q238" s="272">
        <f t="shared" si="237"/>
        <v>27214577.013528001</v>
      </c>
      <c r="R238" s="271">
        <f t="shared" si="237"/>
        <v>28893112.574540261</v>
      </c>
      <c r="S238" s="271">
        <f t="shared" si="238"/>
        <v>30675176.536092512</v>
      </c>
      <c r="T238" s="271"/>
      <c r="U238" s="271">
        <f t="shared" si="239"/>
        <v>1591920609.9122179</v>
      </c>
      <c r="V238" s="271">
        <f t="shared" si="240"/>
        <v>1794348878.4053993</v>
      </c>
      <c r="W238" s="271">
        <f t="shared" si="241"/>
        <v>1905020390.94696</v>
      </c>
      <c r="X238" s="272">
        <f t="shared" si="242"/>
        <v>2022517880.2178183</v>
      </c>
      <c r="Y238" s="272">
        <f t="shared" si="243"/>
        <v>1905020390.94696</v>
      </c>
      <c r="Z238" s="271">
        <f t="shared" si="244"/>
        <v>2022517880.2178183</v>
      </c>
      <c r="AA238" s="271">
        <f t="shared" si="245"/>
        <v>2147262357.5264759</v>
      </c>
      <c r="AB238" s="271"/>
      <c r="AC238" s="33" t="str">
        <f t="shared" si="246"/>
        <v>BERTAHAP</v>
      </c>
      <c r="AD238" s="273">
        <f t="shared" si="247"/>
        <v>0</v>
      </c>
      <c r="AE238" s="274">
        <v>2</v>
      </c>
      <c r="AF238" s="275"/>
      <c r="AG238" s="271" t="e">
        <f>IF(AF238&gt;#REF!,"LB","KR")</f>
        <v>#REF!</v>
      </c>
      <c r="AH238" s="275">
        <f t="shared" si="222"/>
        <v>1751113000</v>
      </c>
      <c r="AI238" s="275">
        <f t="shared" si="222"/>
        <v>1973784000</v>
      </c>
      <c r="AJ238" s="275">
        <f t="shared" si="222"/>
        <v>2095523000</v>
      </c>
      <c r="AK238" s="276">
        <f t="shared" si="221"/>
        <v>2224770000</v>
      </c>
      <c r="AL238" s="276">
        <f t="shared" si="221"/>
        <v>2095523000</v>
      </c>
      <c r="AM238" s="275">
        <f t="shared" si="221"/>
        <v>2224770000</v>
      </c>
      <c r="AN238" s="275">
        <f t="shared" si="221"/>
        <v>2361989000</v>
      </c>
      <c r="AO238" s="275">
        <f t="shared" si="261"/>
        <v>2361988887.2412453</v>
      </c>
      <c r="AP238" s="52">
        <f t="shared" si="262"/>
        <v>2221255000</v>
      </c>
      <c r="AQ238" s="43">
        <f t="shared" si="262"/>
        <v>2358257000</v>
      </c>
      <c r="AR238" s="63">
        <f t="shared" si="248"/>
        <v>1999129500</v>
      </c>
      <c r="AS238" s="63">
        <f t="shared" si="249"/>
        <v>33318825</v>
      </c>
      <c r="AT238" s="351">
        <f t="shared" si="250"/>
        <v>41714437.5</v>
      </c>
      <c r="AU238" s="141">
        <f t="shared" si="251"/>
        <v>23582570</v>
      </c>
      <c r="AV238" s="5">
        <f t="shared" si="252"/>
        <v>33318825</v>
      </c>
      <c r="AW238" s="5">
        <f t="shared" si="253"/>
        <v>52388075</v>
      </c>
      <c r="AX238" s="280">
        <f t="shared" si="263"/>
        <v>2503708616.2946715</v>
      </c>
      <c r="AY238" s="127">
        <f t="shared" si="264"/>
        <v>2503708616.2946715</v>
      </c>
      <c r="AZ238" s="2"/>
      <c r="BA238" s="2"/>
      <c r="BV238" s="56">
        <f t="shared" si="254"/>
        <v>-133404.78928199783</v>
      </c>
      <c r="CV238" s="63">
        <f t="shared" si="255"/>
        <v>2122431300</v>
      </c>
      <c r="CW238" s="44">
        <f t="shared" si="256"/>
        <v>23582570</v>
      </c>
      <c r="CZ238" s="56">
        <f t="shared" si="257"/>
        <v>1885970700</v>
      </c>
      <c r="DA238" s="44">
        <f t="shared" si="258"/>
        <v>31432845</v>
      </c>
      <c r="DB238" s="49">
        <f t="shared" si="259"/>
        <v>52388075</v>
      </c>
    </row>
    <row r="239" spans="1:106" hidden="1">
      <c r="A239" s="3">
        <f t="shared" si="260"/>
        <v>200</v>
      </c>
      <c r="B239" s="263">
        <v>1</v>
      </c>
      <c r="C239" s="264" t="s">
        <v>185</v>
      </c>
      <c r="D239" s="265" t="s">
        <v>24</v>
      </c>
      <c r="E239" s="266"/>
      <c r="F239" s="41" t="s">
        <v>39</v>
      </c>
      <c r="G239" s="267">
        <f t="shared" si="228"/>
        <v>113</v>
      </c>
      <c r="H239" s="267">
        <f t="shared" si="229"/>
        <v>101</v>
      </c>
      <c r="I239" s="268">
        <f t="shared" si="230"/>
        <v>27506142.120000001</v>
      </c>
      <c r="J239" s="268">
        <f t="shared" si="231"/>
        <v>6</v>
      </c>
      <c r="K239" s="269">
        <f t="shared" si="232"/>
        <v>0.95</v>
      </c>
      <c r="L239" s="319">
        <f t="shared" ref="L239:L246" si="265">SUMIF($AN$4:$AN$22,D239,$BP$4:$BP$22)</f>
        <v>1.03</v>
      </c>
      <c r="M239" s="271">
        <f t="shared" si="233"/>
        <v>22491182.488652647</v>
      </c>
      <c r="N239" s="271">
        <f t="shared" si="234"/>
        <v>25351156.22050425</v>
      </c>
      <c r="O239" s="271">
        <f t="shared" si="235"/>
        <v>26914760.06442</v>
      </c>
      <c r="P239" s="271">
        <f t="shared" si="236"/>
        <v>28574803.572051391</v>
      </c>
      <c r="Q239" s="272">
        <f t="shared" si="237"/>
        <v>26914760.06442</v>
      </c>
      <c r="R239" s="271">
        <f t="shared" si="237"/>
        <v>28574803.572051391</v>
      </c>
      <c r="S239" s="271">
        <f t="shared" si="238"/>
        <v>30337234.930833355</v>
      </c>
      <c r="T239" s="271"/>
      <c r="U239" s="271">
        <f t="shared" si="239"/>
        <v>2271609431.3539171</v>
      </c>
      <c r="V239" s="271">
        <f t="shared" si="240"/>
        <v>2560466778.2709293</v>
      </c>
      <c r="W239" s="271">
        <f t="shared" si="241"/>
        <v>2718390766.5064201</v>
      </c>
      <c r="X239" s="272">
        <f t="shared" si="242"/>
        <v>2886055160.7771907</v>
      </c>
      <c r="Y239" s="272">
        <f t="shared" si="243"/>
        <v>2718390766.5064201</v>
      </c>
      <c r="Z239" s="271">
        <f t="shared" si="244"/>
        <v>2886055160.7771907</v>
      </c>
      <c r="AA239" s="271">
        <f t="shared" si="245"/>
        <v>3064060728.0141687</v>
      </c>
      <c r="AB239" s="271"/>
      <c r="AC239" s="33" t="str">
        <f t="shared" si="246"/>
        <v>BERTAHAP</v>
      </c>
      <c r="AD239" s="273">
        <f t="shared" si="247"/>
        <v>0</v>
      </c>
      <c r="AE239" s="274">
        <v>2</v>
      </c>
      <c r="AF239" s="275"/>
      <c r="AG239" s="271" t="e">
        <f>IF(AF239&gt;#REF!,"LB","KR")</f>
        <v>#REF!</v>
      </c>
      <c r="AH239" s="275">
        <f t="shared" si="222"/>
        <v>2498771000</v>
      </c>
      <c r="AI239" s="275">
        <f t="shared" si="222"/>
        <v>2816514000</v>
      </c>
      <c r="AJ239" s="275">
        <f t="shared" si="222"/>
        <v>2990230000</v>
      </c>
      <c r="AK239" s="276">
        <f t="shared" si="221"/>
        <v>3174661000</v>
      </c>
      <c r="AL239" s="276">
        <f t="shared" si="221"/>
        <v>2990230000</v>
      </c>
      <c r="AM239" s="275">
        <f t="shared" si="221"/>
        <v>3174661000</v>
      </c>
      <c r="AN239" s="275">
        <f t="shared" si="221"/>
        <v>3370467000</v>
      </c>
      <c r="AO239" s="275">
        <f t="shared" si="261"/>
        <v>3370467060.7560239</v>
      </c>
      <c r="AP239" s="52">
        <f t="shared" si="262"/>
        <v>3169644000</v>
      </c>
      <c r="AQ239" s="43">
        <f t="shared" si="262"/>
        <v>3365141000</v>
      </c>
      <c r="AR239" s="63">
        <f t="shared" si="248"/>
        <v>2852679600</v>
      </c>
      <c r="AS239" s="63">
        <f t="shared" si="249"/>
        <v>47544660</v>
      </c>
      <c r="AT239" s="351">
        <f t="shared" si="250"/>
        <v>59524893.75</v>
      </c>
      <c r="AU239" s="141">
        <f t="shared" si="251"/>
        <v>33651410</v>
      </c>
      <c r="AV239" s="5">
        <f t="shared" si="252"/>
        <v>47544660</v>
      </c>
      <c r="AW239" s="5">
        <f t="shared" si="253"/>
        <v>74755750</v>
      </c>
      <c r="AX239" s="280">
        <f t="shared" si="263"/>
        <v>3572694798.2117586</v>
      </c>
      <c r="AY239" s="127">
        <f t="shared" si="264"/>
        <v>3572694798.2117586</v>
      </c>
      <c r="AZ239" s="2"/>
      <c r="BA239" s="2"/>
      <c r="BV239" s="56">
        <f t="shared" si="254"/>
        <v>-433221.73838999867</v>
      </c>
      <c r="CV239" s="63">
        <f t="shared" si="255"/>
        <v>3028626900</v>
      </c>
      <c r="CW239" s="44">
        <f t="shared" si="256"/>
        <v>33651410</v>
      </c>
      <c r="CZ239" s="56">
        <f t="shared" si="257"/>
        <v>2691207000</v>
      </c>
      <c r="DA239" s="44">
        <f t="shared" si="258"/>
        <v>44853450</v>
      </c>
      <c r="DB239" s="49">
        <f t="shared" si="259"/>
        <v>74755750</v>
      </c>
    </row>
    <row r="240" spans="1:106" hidden="1">
      <c r="A240" s="3">
        <f t="shared" si="260"/>
        <v>201</v>
      </c>
      <c r="B240" s="263">
        <v>2</v>
      </c>
      <c r="C240" s="264" t="s">
        <v>185</v>
      </c>
      <c r="D240" s="265" t="s">
        <v>35</v>
      </c>
      <c r="E240" s="266"/>
      <c r="F240" s="41" t="s">
        <v>42</v>
      </c>
      <c r="G240" s="267">
        <f t="shared" si="228"/>
        <v>78</v>
      </c>
      <c r="H240" s="267">
        <f t="shared" si="229"/>
        <v>66</v>
      </c>
      <c r="I240" s="268">
        <f t="shared" si="230"/>
        <v>27506142.120000001</v>
      </c>
      <c r="J240" s="268">
        <f t="shared" si="231"/>
        <v>2</v>
      </c>
      <c r="K240" s="269">
        <f t="shared" si="232"/>
        <v>0.93</v>
      </c>
      <c r="L240" s="319">
        <f t="shared" si="265"/>
        <v>1.03</v>
      </c>
      <c r="M240" s="271">
        <f t="shared" si="233"/>
        <v>22017683.909944173</v>
      </c>
      <c r="N240" s="271">
        <f t="shared" si="234"/>
        <v>24817447.668493636</v>
      </c>
      <c r="O240" s="271">
        <f t="shared" si="235"/>
        <v>26348133.536748003</v>
      </c>
      <c r="P240" s="271">
        <f t="shared" si="236"/>
        <v>27973228.760008208</v>
      </c>
      <c r="Q240" s="272">
        <f t="shared" si="237"/>
        <v>26348133.536748003</v>
      </c>
      <c r="R240" s="271">
        <f t="shared" si="237"/>
        <v>27973228.760008208</v>
      </c>
      <c r="S240" s="271">
        <f t="shared" si="238"/>
        <v>29698556.300710551</v>
      </c>
      <c r="T240" s="271"/>
      <c r="U240" s="271">
        <f t="shared" si="239"/>
        <v>1453167138.0563154</v>
      </c>
      <c r="V240" s="271">
        <f t="shared" si="240"/>
        <v>1637951546.12058</v>
      </c>
      <c r="W240" s="271">
        <f t="shared" si="241"/>
        <v>1738976813.4253683</v>
      </c>
      <c r="X240" s="272">
        <f t="shared" si="242"/>
        <v>1846233098.1605418</v>
      </c>
      <c r="Y240" s="272">
        <f t="shared" si="243"/>
        <v>1738976813.4253683</v>
      </c>
      <c r="Z240" s="271">
        <f t="shared" si="244"/>
        <v>1846233098.1605418</v>
      </c>
      <c r="AA240" s="271">
        <f t="shared" si="245"/>
        <v>1960104715.8468964</v>
      </c>
      <c r="AB240" s="271"/>
      <c r="AC240" s="33" t="str">
        <f t="shared" si="246"/>
        <v>BERTAHAP</v>
      </c>
      <c r="AD240" s="273">
        <f t="shared" si="247"/>
        <v>0</v>
      </c>
      <c r="AE240" s="274">
        <v>2</v>
      </c>
      <c r="AF240" s="275"/>
      <c r="AG240" s="271" t="e">
        <f>IF(AF240&gt;#REF!,"LB","KR")</f>
        <v>#REF!</v>
      </c>
      <c r="AH240" s="275">
        <f t="shared" si="222"/>
        <v>1598484000</v>
      </c>
      <c r="AI240" s="275">
        <f t="shared" si="222"/>
        <v>1801747000</v>
      </c>
      <c r="AJ240" s="275">
        <f t="shared" si="222"/>
        <v>1912875000</v>
      </c>
      <c r="AK240" s="276">
        <f t="shared" si="221"/>
        <v>2030857000</v>
      </c>
      <c r="AL240" s="276">
        <f t="shared" si="221"/>
        <v>1912875000</v>
      </c>
      <c r="AM240" s="275">
        <f t="shared" si="221"/>
        <v>2030857000</v>
      </c>
      <c r="AN240" s="275">
        <f t="shared" si="221"/>
        <v>2156116000</v>
      </c>
      <c r="AO240" s="275">
        <f t="shared" si="261"/>
        <v>2156115762.7872066</v>
      </c>
      <c r="AP240" s="52">
        <f t="shared" si="262"/>
        <v>2027648000</v>
      </c>
      <c r="AQ240" s="43">
        <f t="shared" si="262"/>
        <v>2152709000</v>
      </c>
      <c r="AR240" s="63">
        <f t="shared" si="248"/>
        <v>1824883200</v>
      </c>
      <c r="AS240" s="63">
        <f t="shared" si="249"/>
        <v>30414720</v>
      </c>
      <c r="AT240" s="351">
        <f t="shared" si="250"/>
        <v>38078568.75</v>
      </c>
      <c r="AU240" s="141">
        <f t="shared" si="251"/>
        <v>21527090</v>
      </c>
      <c r="AV240" s="5">
        <f t="shared" si="252"/>
        <v>30414720</v>
      </c>
      <c r="AW240" s="5">
        <f t="shared" si="253"/>
        <v>47821875</v>
      </c>
      <c r="AX240" s="280">
        <f t="shared" si="263"/>
        <v>2285482910.3338127</v>
      </c>
      <c r="AY240" s="127">
        <f t="shared" si="264"/>
        <v>2285482910.3338127</v>
      </c>
      <c r="AZ240" s="2"/>
      <c r="BA240" s="2"/>
      <c r="BV240" s="56">
        <f t="shared" si="254"/>
        <v>-999848.26606199518</v>
      </c>
      <c r="CV240" s="63">
        <f t="shared" si="255"/>
        <v>1937438100</v>
      </c>
      <c r="CW240" s="44">
        <f t="shared" si="256"/>
        <v>21527090</v>
      </c>
      <c r="CZ240" s="56">
        <f t="shared" si="257"/>
        <v>1721587500</v>
      </c>
      <c r="DA240" s="44">
        <f t="shared" si="258"/>
        <v>28693125</v>
      </c>
      <c r="DB240" s="49">
        <f t="shared" si="259"/>
        <v>47821875</v>
      </c>
    </row>
    <row r="241" spans="1:106" hidden="1">
      <c r="A241" s="3">
        <f t="shared" si="260"/>
        <v>202</v>
      </c>
      <c r="B241" s="263">
        <v>3</v>
      </c>
      <c r="C241" s="264" t="s">
        <v>185</v>
      </c>
      <c r="D241" s="265" t="s">
        <v>41</v>
      </c>
      <c r="E241" s="266"/>
      <c r="F241" s="41" t="s">
        <v>45</v>
      </c>
      <c r="G241" s="267">
        <f t="shared" si="228"/>
        <v>60</v>
      </c>
      <c r="H241" s="267">
        <f t="shared" si="229"/>
        <v>52</v>
      </c>
      <c r="I241" s="268">
        <f t="shared" si="230"/>
        <v>27506142.120000001</v>
      </c>
      <c r="J241" s="268">
        <f t="shared" si="231"/>
        <v>2</v>
      </c>
      <c r="K241" s="269">
        <f t="shared" si="232"/>
        <v>0.93</v>
      </c>
      <c r="L241" s="319">
        <f t="shared" si="265"/>
        <v>1.03</v>
      </c>
      <c r="M241" s="271">
        <f t="shared" si="233"/>
        <v>22017683.909944173</v>
      </c>
      <c r="N241" s="271">
        <f t="shared" si="234"/>
        <v>24817447.668493636</v>
      </c>
      <c r="O241" s="271">
        <f t="shared" si="235"/>
        <v>26348133.536748003</v>
      </c>
      <c r="P241" s="271">
        <f t="shared" si="236"/>
        <v>27973228.760008208</v>
      </c>
      <c r="Q241" s="272">
        <f t="shared" si="237"/>
        <v>26348133.536748003</v>
      </c>
      <c r="R241" s="271">
        <f t="shared" si="237"/>
        <v>27973228.760008208</v>
      </c>
      <c r="S241" s="271">
        <f t="shared" si="238"/>
        <v>29698556.300710551</v>
      </c>
      <c r="T241" s="271"/>
      <c r="U241" s="271">
        <f t="shared" si="239"/>
        <v>1144919563.3170969</v>
      </c>
      <c r="V241" s="271">
        <f t="shared" si="240"/>
        <v>1290507278.7616692</v>
      </c>
      <c r="W241" s="271">
        <f t="shared" si="241"/>
        <v>1370102943.9108961</v>
      </c>
      <c r="X241" s="272">
        <f t="shared" si="242"/>
        <v>1454607895.5204268</v>
      </c>
      <c r="Y241" s="272">
        <f t="shared" si="243"/>
        <v>1370102943.9108961</v>
      </c>
      <c r="Z241" s="271">
        <f t="shared" si="244"/>
        <v>1454607895.5204268</v>
      </c>
      <c r="AA241" s="271">
        <f t="shared" si="245"/>
        <v>1544324927.6369486</v>
      </c>
      <c r="AB241" s="271"/>
      <c r="AC241" s="33" t="str">
        <f t="shared" si="246"/>
        <v>BERTAHAP</v>
      </c>
      <c r="AD241" s="273">
        <f t="shared" si="247"/>
        <v>0</v>
      </c>
      <c r="AE241" s="274">
        <v>2</v>
      </c>
      <c r="AF241" s="275"/>
      <c r="AG241" s="271" t="e">
        <f>IF(AF241&gt;#REF!,"LB","KR")</f>
        <v>#REF!</v>
      </c>
      <c r="AH241" s="275">
        <f t="shared" si="222"/>
        <v>1259412000</v>
      </c>
      <c r="AI241" s="275">
        <f t="shared" si="222"/>
        <v>1419559000</v>
      </c>
      <c r="AJ241" s="275">
        <f t="shared" si="222"/>
        <v>1507114000</v>
      </c>
      <c r="AK241" s="276">
        <f t="shared" si="221"/>
        <v>1600069000</v>
      </c>
      <c r="AL241" s="276">
        <f t="shared" si="221"/>
        <v>1507114000</v>
      </c>
      <c r="AM241" s="275">
        <f t="shared" si="221"/>
        <v>1600069000</v>
      </c>
      <c r="AN241" s="275">
        <f t="shared" si="221"/>
        <v>1698758000</v>
      </c>
      <c r="AO241" s="275">
        <f t="shared" si="261"/>
        <v>1698757712.850862</v>
      </c>
      <c r="AP241" s="52">
        <f t="shared" si="262"/>
        <v>1597541000</v>
      </c>
      <c r="AQ241" s="43">
        <f t="shared" si="262"/>
        <v>1696074000</v>
      </c>
      <c r="AR241" s="63">
        <f t="shared" si="248"/>
        <v>1437786900</v>
      </c>
      <c r="AS241" s="63">
        <f t="shared" si="249"/>
        <v>23963115</v>
      </c>
      <c r="AT241" s="351">
        <f t="shared" si="250"/>
        <v>30001293.75</v>
      </c>
      <c r="AU241" s="141">
        <f t="shared" si="251"/>
        <v>16960740</v>
      </c>
      <c r="AV241" s="5">
        <f t="shared" si="252"/>
        <v>23963115</v>
      </c>
      <c r="AW241" s="5">
        <f t="shared" si="253"/>
        <v>37677850</v>
      </c>
      <c r="AX241" s="280">
        <f t="shared" si="263"/>
        <v>1800683762.487875</v>
      </c>
      <c r="AY241" s="127">
        <f t="shared" si="264"/>
        <v>1800683762.487875</v>
      </c>
      <c r="AZ241" s="2"/>
      <c r="BA241" s="2"/>
      <c r="BV241" s="56">
        <f t="shared" si="254"/>
        <v>-999848.26606199518</v>
      </c>
      <c r="CV241" s="63">
        <f t="shared" si="255"/>
        <v>1526466600</v>
      </c>
      <c r="CW241" s="44">
        <f t="shared" si="256"/>
        <v>16960740</v>
      </c>
      <c r="CZ241" s="56">
        <f t="shared" si="257"/>
        <v>1356402600</v>
      </c>
      <c r="DA241" s="44">
        <f t="shared" si="258"/>
        <v>22606710</v>
      </c>
      <c r="DB241" s="49">
        <f t="shared" si="259"/>
        <v>37677850</v>
      </c>
    </row>
    <row r="242" spans="1:106" hidden="1">
      <c r="A242" s="3">
        <f t="shared" si="260"/>
        <v>203</v>
      </c>
      <c r="B242" s="263">
        <v>4</v>
      </c>
      <c r="C242" s="264" t="s">
        <v>185</v>
      </c>
      <c r="D242" s="265">
        <v>10</v>
      </c>
      <c r="E242" s="266"/>
      <c r="F242" s="41" t="s">
        <v>48</v>
      </c>
      <c r="G242" s="267">
        <f t="shared" si="228"/>
        <v>74</v>
      </c>
      <c r="H242" s="267">
        <f t="shared" si="229"/>
        <v>63</v>
      </c>
      <c r="I242" s="268">
        <f t="shared" si="230"/>
        <v>27506142.120000001</v>
      </c>
      <c r="J242" s="268">
        <f t="shared" si="231"/>
        <v>2</v>
      </c>
      <c r="K242" s="269">
        <f t="shared" si="232"/>
        <v>0.93</v>
      </c>
      <c r="L242" s="319">
        <f t="shared" si="265"/>
        <v>1.03</v>
      </c>
      <c r="M242" s="271">
        <f t="shared" si="233"/>
        <v>22017683.909944173</v>
      </c>
      <c r="N242" s="271">
        <f t="shared" si="234"/>
        <v>24817447.668493636</v>
      </c>
      <c r="O242" s="271">
        <f t="shared" si="235"/>
        <v>26348133.536748003</v>
      </c>
      <c r="P242" s="271">
        <f t="shared" si="236"/>
        <v>27973228.760008208</v>
      </c>
      <c r="Q242" s="272">
        <f t="shared" si="237"/>
        <v>26348133.536748003</v>
      </c>
      <c r="R242" s="271">
        <f t="shared" si="237"/>
        <v>27973228.760008208</v>
      </c>
      <c r="S242" s="271">
        <f t="shared" si="238"/>
        <v>29698556.300710551</v>
      </c>
      <c r="T242" s="271"/>
      <c r="U242" s="271">
        <f t="shared" si="239"/>
        <v>1387114086.326483</v>
      </c>
      <c r="V242" s="271">
        <f t="shared" si="240"/>
        <v>1563499203.115099</v>
      </c>
      <c r="W242" s="271">
        <f t="shared" si="241"/>
        <v>1659932412.8151243</v>
      </c>
      <c r="X242" s="272">
        <f t="shared" si="242"/>
        <v>1762313411.8805172</v>
      </c>
      <c r="Y242" s="272">
        <f t="shared" si="243"/>
        <v>1659932412.8151243</v>
      </c>
      <c r="Z242" s="271">
        <f t="shared" si="244"/>
        <v>1762313411.8805172</v>
      </c>
      <c r="AA242" s="271">
        <f t="shared" si="245"/>
        <v>1871009046.9447649</v>
      </c>
      <c r="AB242" s="271"/>
      <c r="AC242" s="33" t="str">
        <f t="shared" si="246"/>
        <v>BERTAHAP</v>
      </c>
      <c r="AD242" s="273">
        <f t="shared" si="247"/>
        <v>0</v>
      </c>
      <c r="AE242" s="274">
        <v>2</v>
      </c>
      <c r="AF242" s="275"/>
      <c r="AG242" s="271" t="e">
        <f>IF(AF242&gt;#REF!,"LB","KR")</f>
        <v>#REF!</v>
      </c>
      <c r="AH242" s="275">
        <f t="shared" si="222"/>
        <v>1525826000</v>
      </c>
      <c r="AI242" s="275">
        <f t="shared" si="222"/>
        <v>1719850000</v>
      </c>
      <c r="AJ242" s="275">
        <f t="shared" si="222"/>
        <v>1825926000</v>
      </c>
      <c r="AK242" s="276">
        <f t="shared" si="221"/>
        <v>1938545000</v>
      </c>
      <c r="AL242" s="276">
        <f t="shared" si="221"/>
        <v>1825926000</v>
      </c>
      <c r="AM242" s="275">
        <f t="shared" si="221"/>
        <v>1938545000</v>
      </c>
      <c r="AN242" s="275">
        <f t="shared" si="221"/>
        <v>2058110000</v>
      </c>
      <c r="AO242" s="275">
        <f t="shared" si="261"/>
        <v>2058110163.0357656</v>
      </c>
      <c r="AP242" s="52">
        <f t="shared" si="262"/>
        <v>1935482000</v>
      </c>
      <c r="AQ242" s="43">
        <f t="shared" si="262"/>
        <v>2054858000</v>
      </c>
      <c r="AR242" s="63">
        <f t="shared" si="248"/>
        <v>1741933800</v>
      </c>
      <c r="AS242" s="63">
        <f t="shared" si="249"/>
        <v>29032230</v>
      </c>
      <c r="AT242" s="351">
        <f t="shared" si="250"/>
        <v>36347718.75</v>
      </c>
      <c r="AU242" s="141">
        <f t="shared" si="251"/>
        <v>20548580</v>
      </c>
      <c r="AV242" s="5">
        <f t="shared" si="252"/>
        <v>29032230</v>
      </c>
      <c r="AW242" s="5">
        <f t="shared" si="253"/>
        <v>45648150</v>
      </c>
      <c r="AX242" s="280">
        <f t="shared" si="263"/>
        <v>2181596696.1455159</v>
      </c>
      <c r="AY242" s="127">
        <f t="shared" si="264"/>
        <v>2181596696.1455159</v>
      </c>
      <c r="AZ242" s="2"/>
      <c r="BA242" s="2"/>
      <c r="BV242" s="56">
        <f t="shared" si="254"/>
        <v>-999848.26606199518</v>
      </c>
      <c r="CV242" s="63">
        <f t="shared" si="255"/>
        <v>1849372200</v>
      </c>
      <c r="CW242" s="44">
        <f t="shared" si="256"/>
        <v>20548580</v>
      </c>
      <c r="CZ242" s="56">
        <f t="shared" si="257"/>
        <v>1643333400</v>
      </c>
      <c r="DA242" s="44">
        <f t="shared" si="258"/>
        <v>27388890</v>
      </c>
      <c r="DB242" s="49">
        <f t="shared" si="259"/>
        <v>45648150</v>
      </c>
    </row>
    <row r="243" spans="1:106" hidden="1">
      <c r="A243" s="3">
        <f t="shared" si="260"/>
        <v>204</v>
      </c>
      <c r="B243" s="263">
        <v>5</v>
      </c>
      <c r="C243" s="264" t="s">
        <v>185</v>
      </c>
      <c r="D243" s="265">
        <v>16</v>
      </c>
      <c r="E243" s="266"/>
      <c r="F243" s="41" t="s">
        <v>52</v>
      </c>
      <c r="G243" s="267">
        <f t="shared" si="228"/>
        <v>71</v>
      </c>
      <c r="H243" s="267">
        <f t="shared" si="229"/>
        <v>63</v>
      </c>
      <c r="I243" s="268">
        <f t="shared" si="230"/>
        <v>27506142.120000001</v>
      </c>
      <c r="J243" s="268">
        <f t="shared" si="231"/>
        <v>2</v>
      </c>
      <c r="K243" s="269">
        <f t="shared" si="232"/>
        <v>0.93</v>
      </c>
      <c r="L243" s="319">
        <f t="shared" si="265"/>
        <v>1.03</v>
      </c>
      <c r="M243" s="271">
        <f t="shared" si="233"/>
        <v>22017683.909944173</v>
      </c>
      <c r="N243" s="271">
        <f t="shared" si="234"/>
        <v>24817447.668493636</v>
      </c>
      <c r="O243" s="271">
        <f t="shared" si="235"/>
        <v>26348133.536748003</v>
      </c>
      <c r="P243" s="271">
        <f t="shared" si="236"/>
        <v>27973228.760008208</v>
      </c>
      <c r="Q243" s="272">
        <f t="shared" si="237"/>
        <v>26348133.536748003</v>
      </c>
      <c r="R243" s="271">
        <f t="shared" si="237"/>
        <v>27973228.760008208</v>
      </c>
      <c r="S243" s="271">
        <f t="shared" si="238"/>
        <v>29698556.300710551</v>
      </c>
      <c r="T243" s="271"/>
      <c r="U243" s="271">
        <f t="shared" si="239"/>
        <v>1387114086.326483</v>
      </c>
      <c r="V243" s="271">
        <f t="shared" si="240"/>
        <v>1563499203.115099</v>
      </c>
      <c r="W243" s="271">
        <f t="shared" si="241"/>
        <v>1659932412.8151243</v>
      </c>
      <c r="X243" s="272">
        <f t="shared" si="242"/>
        <v>1762313411.8805172</v>
      </c>
      <c r="Y243" s="272">
        <f t="shared" si="243"/>
        <v>1659932412.8151243</v>
      </c>
      <c r="Z243" s="271">
        <f t="shared" si="244"/>
        <v>1762313411.8805172</v>
      </c>
      <c r="AA243" s="271">
        <f t="shared" si="245"/>
        <v>1871009046.9447649</v>
      </c>
      <c r="AB243" s="271"/>
      <c r="AC243" s="33" t="str">
        <f t="shared" si="246"/>
        <v>BERTAHAP</v>
      </c>
      <c r="AD243" s="273">
        <f t="shared" si="247"/>
        <v>0</v>
      </c>
      <c r="AE243" s="274">
        <v>2</v>
      </c>
      <c r="AF243" s="275"/>
      <c r="AG243" s="271" t="e">
        <f>IF(AF243&gt;#REF!,"LB","KR")</f>
        <v>#REF!</v>
      </c>
      <c r="AH243" s="275">
        <f t="shared" si="222"/>
        <v>1525826000</v>
      </c>
      <c r="AI243" s="275">
        <f t="shared" si="222"/>
        <v>1719850000</v>
      </c>
      <c r="AJ243" s="275">
        <f t="shared" si="222"/>
        <v>1825926000</v>
      </c>
      <c r="AK243" s="276">
        <f t="shared" si="221"/>
        <v>1938545000</v>
      </c>
      <c r="AL243" s="276">
        <f t="shared" si="221"/>
        <v>1825926000</v>
      </c>
      <c r="AM243" s="275">
        <f t="shared" si="221"/>
        <v>1938545000</v>
      </c>
      <c r="AN243" s="275">
        <f t="shared" si="221"/>
        <v>2058110000</v>
      </c>
      <c r="AO243" s="275">
        <f t="shared" si="261"/>
        <v>2058110163.0357656</v>
      </c>
      <c r="AP243" s="52">
        <f t="shared" si="262"/>
        <v>1935482000</v>
      </c>
      <c r="AQ243" s="43">
        <f t="shared" si="262"/>
        <v>2054858000</v>
      </c>
      <c r="AR243" s="63">
        <f t="shared" si="248"/>
        <v>1741933800</v>
      </c>
      <c r="AS243" s="63">
        <f t="shared" si="249"/>
        <v>29032230</v>
      </c>
      <c r="AT243" s="351">
        <f t="shared" si="250"/>
        <v>36347718.75</v>
      </c>
      <c r="AU243" s="141">
        <f t="shared" si="251"/>
        <v>20548580</v>
      </c>
      <c r="AV243" s="5">
        <f t="shared" si="252"/>
        <v>29032230</v>
      </c>
      <c r="AW243" s="5">
        <f t="shared" si="253"/>
        <v>45648150</v>
      </c>
      <c r="AX243" s="280">
        <f t="shared" si="263"/>
        <v>2181596696.1455159</v>
      </c>
      <c r="AY243" s="127">
        <f t="shared" si="264"/>
        <v>2181596696.1455159</v>
      </c>
      <c r="AZ243" s="2"/>
      <c r="BA243" s="2"/>
      <c r="BV243" s="56">
        <f t="shared" si="254"/>
        <v>-999848.26606199518</v>
      </c>
      <c r="CV243" s="63">
        <f t="shared" si="255"/>
        <v>1849372200</v>
      </c>
      <c r="CW243" s="44">
        <f t="shared" si="256"/>
        <v>20548580</v>
      </c>
      <c r="CZ243" s="56">
        <f t="shared" si="257"/>
        <v>1643333400</v>
      </c>
      <c r="DA243" s="44">
        <f t="shared" si="258"/>
        <v>27388890</v>
      </c>
      <c r="DB243" s="49">
        <f t="shared" si="259"/>
        <v>45648150</v>
      </c>
    </row>
    <row r="244" spans="1:106" hidden="1">
      <c r="A244" s="3">
        <f t="shared" si="260"/>
        <v>205</v>
      </c>
      <c r="B244" s="263">
        <v>6</v>
      </c>
      <c r="C244" s="264" t="s">
        <v>185</v>
      </c>
      <c r="D244" s="299">
        <v>18</v>
      </c>
      <c r="E244" s="266"/>
      <c r="F244" s="41" t="s">
        <v>54</v>
      </c>
      <c r="G244" s="267">
        <f t="shared" si="228"/>
        <v>97</v>
      </c>
      <c r="H244" s="267">
        <f t="shared" si="229"/>
        <v>85</v>
      </c>
      <c r="I244" s="268">
        <f t="shared" si="230"/>
        <v>27506142.120000001</v>
      </c>
      <c r="J244" s="268">
        <f t="shared" si="231"/>
        <v>2</v>
      </c>
      <c r="K244" s="269">
        <f t="shared" si="232"/>
        <v>0.93</v>
      </c>
      <c r="L244" s="319">
        <f t="shared" si="265"/>
        <v>1.03</v>
      </c>
      <c r="M244" s="271">
        <f t="shared" si="233"/>
        <v>22017683.909944173</v>
      </c>
      <c r="N244" s="271">
        <f t="shared" si="234"/>
        <v>24817447.668493636</v>
      </c>
      <c r="O244" s="271">
        <f t="shared" si="235"/>
        <v>26348133.536748003</v>
      </c>
      <c r="P244" s="271">
        <f t="shared" si="236"/>
        <v>27973228.760008208</v>
      </c>
      <c r="Q244" s="272">
        <f t="shared" si="237"/>
        <v>26348133.536748003</v>
      </c>
      <c r="R244" s="271">
        <f t="shared" si="237"/>
        <v>27973228.760008208</v>
      </c>
      <c r="S244" s="271">
        <f t="shared" si="238"/>
        <v>29698556.300710551</v>
      </c>
      <c r="T244" s="271"/>
      <c r="U244" s="271">
        <f t="shared" si="239"/>
        <v>1871503132.3452547</v>
      </c>
      <c r="V244" s="271">
        <f t="shared" si="240"/>
        <v>2109483051.821959</v>
      </c>
      <c r="W244" s="271">
        <f t="shared" si="241"/>
        <v>2239591350.6235805</v>
      </c>
      <c r="X244" s="272">
        <f t="shared" si="242"/>
        <v>2377724444.6006975</v>
      </c>
      <c r="Y244" s="272">
        <f t="shared" si="243"/>
        <v>2239591350.6235805</v>
      </c>
      <c r="Z244" s="271">
        <f t="shared" si="244"/>
        <v>2377724444.6006975</v>
      </c>
      <c r="AA244" s="271">
        <f t="shared" si="245"/>
        <v>2524377285.5603967</v>
      </c>
      <c r="AB244" s="271"/>
      <c r="AC244" s="33" t="str">
        <f t="shared" si="246"/>
        <v>BERTAHAP</v>
      </c>
      <c r="AD244" s="273">
        <f t="shared" si="247"/>
        <v>0</v>
      </c>
      <c r="AE244" s="274">
        <v>2</v>
      </c>
      <c r="AF244" s="275"/>
      <c r="AG244" s="271" t="e">
        <f>IF(AF244&gt;#REF!,"LB","KR")</f>
        <v>#REF!</v>
      </c>
      <c r="AH244" s="275">
        <f t="shared" si="222"/>
        <v>2058654000</v>
      </c>
      <c r="AI244" s="275">
        <f t="shared" si="222"/>
        <v>2320432000</v>
      </c>
      <c r="AJ244" s="275">
        <f t="shared" si="222"/>
        <v>2463551000</v>
      </c>
      <c r="AK244" s="276">
        <f t="shared" si="221"/>
        <v>2615497000</v>
      </c>
      <c r="AL244" s="276">
        <f t="shared" si="221"/>
        <v>2463551000</v>
      </c>
      <c r="AM244" s="275">
        <f t="shared" si="221"/>
        <v>2615497000</v>
      </c>
      <c r="AN244" s="275">
        <f t="shared" si="221"/>
        <v>2776816000</v>
      </c>
      <c r="AO244" s="275">
        <f t="shared" si="261"/>
        <v>2776815063.4055724</v>
      </c>
      <c r="AP244" s="52">
        <f t="shared" si="262"/>
        <v>2611365000</v>
      </c>
      <c r="AQ244" s="43">
        <f t="shared" si="262"/>
        <v>2772427000</v>
      </c>
      <c r="AR244" s="63">
        <f t="shared" si="248"/>
        <v>2350228500</v>
      </c>
      <c r="AS244" s="63">
        <f t="shared" si="249"/>
        <v>39170475</v>
      </c>
      <c r="AT244" s="351">
        <f t="shared" si="250"/>
        <v>49040568.75</v>
      </c>
      <c r="AU244" s="141">
        <f t="shared" si="251"/>
        <v>27724270</v>
      </c>
      <c r="AV244" s="5">
        <f t="shared" si="252"/>
        <v>39170475</v>
      </c>
      <c r="AW244" s="5">
        <f t="shared" si="253"/>
        <v>61588775</v>
      </c>
      <c r="AX244" s="280">
        <f t="shared" si="263"/>
        <v>2943423625.138391</v>
      </c>
      <c r="AY244" s="127">
        <f t="shared" si="264"/>
        <v>2943423625.138391</v>
      </c>
      <c r="AZ244" s="2"/>
      <c r="BA244" s="2"/>
      <c r="BV244" s="56">
        <f t="shared" si="254"/>
        <v>-999848.26606199518</v>
      </c>
      <c r="CV244" s="63">
        <f t="shared" si="255"/>
        <v>2495184300</v>
      </c>
      <c r="CW244" s="44">
        <f t="shared" si="256"/>
        <v>27724270</v>
      </c>
      <c r="CZ244" s="56">
        <f t="shared" si="257"/>
        <v>2217195900</v>
      </c>
      <c r="DA244" s="44">
        <f t="shared" si="258"/>
        <v>36953265</v>
      </c>
      <c r="DB244" s="49">
        <f t="shared" si="259"/>
        <v>61588775</v>
      </c>
    </row>
    <row r="245" spans="1:106" hidden="1">
      <c r="A245" s="3">
        <f t="shared" si="260"/>
        <v>206</v>
      </c>
      <c r="B245" s="263">
        <v>7</v>
      </c>
      <c r="C245" s="264" t="s">
        <v>185</v>
      </c>
      <c r="D245" s="299">
        <v>20</v>
      </c>
      <c r="E245" s="266"/>
      <c r="F245" s="41" t="s">
        <v>70</v>
      </c>
      <c r="G245" s="267">
        <f t="shared" si="228"/>
        <v>60</v>
      </c>
      <c r="H245" s="267">
        <f t="shared" si="229"/>
        <v>51</v>
      </c>
      <c r="I245" s="268">
        <f t="shared" si="230"/>
        <v>27506142.120000001</v>
      </c>
      <c r="J245" s="268">
        <f t="shared" si="231"/>
        <v>2</v>
      </c>
      <c r="K245" s="269">
        <f t="shared" si="232"/>
        <v>0.93</v>
      </c>
      <c r="L245" s="319">
        <f t="shared" si="265"/>
        <v>1.03</v>
      </c>
      <c r="M245" s="271">
        <f t="shared" si="233"/>
        <v>22017683.909944173</v>
      </c>
      <c r="N245" s="271">
        <f t="shared" si="234"/>
        <v>24817447.668493636</v>
      </c>
      <c r="O245" s="271">
        <f t="shared" si="235"/>
        <v>26348133.536748003</v>
      </c>
      <c r="P245" s="271">
        <f t="shared" si="236"/>
        <v>27973228.760008208</v>
      </c>
      <c r="Q245" s="272">
        <f t="shared" si="237"/>
        <v>26348133.536748003</v>
      </c>
      <c r="R245" s="271">
        <f t="shared" si="237"/>
        <v>27973228.760008208</v>
      </c>
      <c r="S245" s="271">
        <f t="shared" si="238"/>
        <v>29698556.300710551</v>
      </c>
      <c r="T245" s="271"/>
      <c r="U245" s="271">
        <f t="shared" si="239"/>
        <v>1122901879.4071529</v>
      </c>
      <c r="V245" s="271">
        <f t="shared" si="240"/>
        <v>1265689831.0931754</v>
      </c>
      <c r="W245" s="271">
        <f t="shared" si="241"/>
        <v>1343754810.3741481</v>
      </c>
      <c r="X245" s="272">
        <f t="shared" si="242"/>
        <v>1426634666.7604187</v>
      </c>
      <c r="Y245" s="272">
        <f t="shared" si="243"/>
        <v>1343754810.3741481</v>
      </c>
      <c r="Z245" s="271">
        <f t="shared" si="244"/>
        <v>1426634666.7604187</v>
      </c>
      <c r="AA245" s="271">
        <f t="shared" si="245"/>
        <v>1514626371.3362381</v>
      </c>
      <c r="AB245" s="271"/>
      <c r="AC245" s="33" t="str">
        <f t="shared" si="246"/>
        <v>BERTAHAP</v>
      </c>
      <c r="AD245" s="273">
        <f t="shared" si="247"/>
        <v>0</v>
      </c>
      <c r="AE245" s="274">
        <v>2</v>
      </c>
      <c r="AF245" s="275"/>
      <c r="AG245" s="271" t="e">
        <f>IF(AF245&gt;#REF!,"LB","KR")</f>
        <v>#REF!</v>
      </c>
      <c r="AH245" s="275">
        <f t="shared" si="222"/>
        <v>1235193000</v>
      </c>
      <c r="AI245" s="275">
        <f t="shared" si="222"/>
        <v>1392259000</v>
      </c>
      <c r="AJ245" s="275">
        <f t="shared" si="222"/>
        <v>1478131000</v>
      </c>
      <c r="AK245" s="276">
        <f t="shared" si="221"/>
        <v>1569299000</v>
      </c>
      <c r="AL245" s="276">
        <f t="shared" si="221"/>
        <v>1478131000</v>
      </c>
      <c r="AM245" s="275">
        <f t="shared" si="221"/>
        <v>1569299000</v>
      </c>
      <c r="AN245" s="275">
        <f t="shared" si="221"/>
        <v>1666090000</v>
      </c>
      <c r="AO245" s="275">
        <f t="shared" si="261"/>
        <v>1666089887.3855722</v>
      </c>
      <c r="AP245" s="52">
        <f t="shared" si="262"/>
        <v>1566819000</v>
      </c>
      <c r="AQ245" s="43">
        <f t="shared" si="262"/>
        <v>1663457000</v>
      </c>
      <c r="AR245" s="63">
        <f t="shared" si="248"/>
        <v>1410137100</v>
      </c>
      <c r="AS245" s="63">
        <f t="shared" si="249"/>
        <v>23502285</v>
      </c>
      <c r="AT245" s="351">
        <f t="shared" si="250"/>
        <v>29424356.25</v>
      </c>
      <c r="AU245" s="141">
        <f t="shared" si="251"/>
        <v>16634570</v>
      </c>
      <c r="AV245" s="5">
        <f t="shared" si="252"/>
        <v>23502285</v>
      </c>
      <c r="AW245" s="5">
        <f t="shared" si="253"/>
        <v>36953275</v>
      </c>
      <c r="AX245" s="280">
        <f t="shared" si="263"/>
        <v>1766055024.4251094</v>
      </c>
      <c r="AY245" s="127">
        <f t="shared" si="264"/>
        <v>1766055024.4251094</v>
      </c>
      <c r="AZ245" s="2"/>
      <c r="BA245" s="2"/>
      <c r="BV245" s="56">
        <f t="shared" si="254"/>
        <v>-999848.26606199518</v>
      </c>
      <c r="CV245" s="63">
        <f t="shared" si="255"/>
        <v>1497111300</v>
      </c>
      <c r="CW245" s="44">
        <f t="shared" si="256"/>
        <v>16634570</v>
      </c>
      <c r="CZ245" s="56">
        <f t="shared" si="257"/>
        <v>1330317900</v>
      </c>
      <c r="DA245" s="44">
        <f t="shared" si="258"/>
        <v>22171965</v>
      </c>
      <c r="DB245" s="49">
        <f t="shared" si="259"/>
        <v>36953275</v>
      </c>
    </row>
    <row r="246" spans="1:106" hidden="1">
      <c r="A246" s="3">
        <f t="shared" si="260"/>
        <v>207</v>
      </c>
      <c r="B246" s="263">
        <v>8</v>
      </c>
      <c r="C246" s="264" t="s">
        <v>185</v>
      </c>
      <c r="D246" s="299">
        <v>22</v>
      </c>
      <c r="E246" s="266"/>
      <c r="F246" s="41" t="s">
        <v>89</v>
      </c>
      <c r="G246" s="267">
        <f t="shared" si="228"/>
        <v>81</v>
      </c>
      <c r="H246" s="267">
        <f t="shared" si="229"/>
        <v>70</v>
      </c>
      <c r="I246" s="268">
        <f t="shared" si="230"/>
        <v>27506142.120000001</v>
      </c>
      <c r="J246" s="268">
        <f t="shared" si="231"/>
        <v>4</v>
      </c>
      <c r="K246" s="269">
        <f t="shared" si="232"/>
        <v>0.97</v>
      </c>
      <c r="L246" s="319">
        <f t="shared" si="265"/>
        <v>1.03</v>
      </c>
      <c r="M246" s="271">
        <f t="shared" si="233"/>
        <v>22964681.067361128</v>
      </c>
      <c r="N246" s="271">
        <f t="shared" si="234"/>
        <v>25884864.772514869</v>
      </c>
      <c r="O246" s="271">
        <f t="shared" si="235"/>
        <v>27481386.592092004</v>
      </c>
      <c r="P246" s="271">
        <f t="shared" si="236"/>
        <v>29176378.384094581</v>
      </c>
      <c r="Q246" s="272">
        <f t="shared" si="237"/>
        <v>27481386.592092004</v>
      </c>
      <c r="R246" s="271">
        <f t="shared" si="237"/>
        <v>29176378.384094581</v>
      </c>
      <c r="S246" s="271">
        <f t="shared" si="238"/>
        <v>30975913.560956165</v>
      </c>
      <c r="T246" s="271"/>
      <c r="U246" s="271">
        <f t="shared" si="239"/>
        <v>1607527674.7152789</v>
      </c>
      <c r="V246" s="271">
        <f t="shared" si="240"/>
        <v>1811940534.0760407</v>
      </c>
      <c r="W246" s="271">
        <f t="shared" si="241"/>
        <v>1923697061.4464402</v>
      </c>
      <c r="X246" s="272">
        <f t="shared" si="242"/>
        <v>2042346486.8866208</v>
      </c>
      <c r="Y246" s="272">
        <f t="shared" si="243"/>
        <v>1923697061.4464402</v>
      </c>
      <c r="Z246" s="271">
        <f t="shared" si="244"/>
        <v>2042346486.8866208</v>
      </c>
      <c r="AA246" s="271">
        <f t="shared" si="245"/>
        <v>2168313949.2669315</v>
      </c>
      <c r="AB246" s="271"/>
      <c r="AC246" s="33" t="str">
        <f t="shared" si="246"/>
        <v>BERTAHAP</v>
      </c>
      <c r="AD246" s="273">
        <f t="shared" si="247"/>
        <v>0</v>
      </c>
      <c r="AE246" s="274">
        <v>2</v>
      </c>
      <c r="AF246" s="275"/>
      <c r="AG246" s="271" t="e">
        <f>IF(AF246&gt;#REF!,"LB","KR")</f>
        <v>#REF!</v>
      </c>
      <c r="AH246" s="275">
        <f t="shared" si="222"/>
        <v>1768281000</v>
      </c>
      <c r="AI246" s="275">
        <f t="shared" si="222"/>
        <v>1993135000</v>
      </c>
      <c r="AJ246" s="275">
        <f t="shared" si="222"/>
        <v>2116067000</v>
      </c>
      <c r="AK246" s="276">
        <f t="shared" si="221"/>
        <v>2246582000</v>
      </c>
      <c r="AL246" s="276">
        <f t="shared" si="221"/>
        <v>2116067000</v>
      </c>
      <c r="AM246" s="275">
        <f t="shared" si="221"/>
        <v>2246582000</v>
      </c>
      <c r="AN246" s="275">
        <f t="shared" si="221"/>
        <v>2385146000</v>
      </c>
      <c r="AO246" s="275">
        <f t="shared" si="261"/>
        <v>2385146203.1024384</v>
      </c>
      <c r="AP246" s="52">
        <f t="shared" si="262"/>
        <v>2243032000</v>
      </c>
      <c r="AQ246" s="43">
        <f t="shared" si="262"/>
        <v>2381377000</v>
      </c>
      <c r="AR246" s="63">
        <f t="shared" si="248"/>
        <v>2018728800</v>
      </c>
      <c r="AS246" s="63">
        <f t="shared" si="249"/>
        <v>33645480</v>
      </c>
      <c r="AT246" s="351">
        <f t="shared" si="250"/>
        <v>42123412.5</v>
      </c>
      <c r="AU246" s="141">
        <f t="shared" si="251"/>
        <v>23813770</v>
      </c>
      <c r="AV246" s="5">
        <f t="shared" si="252"/>
        <v>33645480</v>
      </c>
      <c r="AW246" s="5">
        <f t="shared" si="253"/>
        <v>52901675</v>
      </c>
      <c r="AX246" s="280">
        <f t="shared" si="263"/>
        <v>2528254602.2532554</v>
      </c>
      <c r="AY246" s="127">
        <f t="shared" si="264"/>
        <v>2528254602.2532554</v>
      </c>
      <c r="AZ246" s="2"/>
      <c r="BA246" s="2"/>
      <c r="BV246" s="56">
        <f t="shared" si="254"/>
        <v>133404.78928200528</v>
      </c>
      <c r="CV246" s="63">
        <f t="shared" si="255"/>
        <v>2143239300</v>
      </c>
      <c r="CW246" s="44">
        <f t="shared" si="256"/>
        <v>23813770</v>
      </c>
      <c r="CZ246" s="56">
        <f t="shared" si="257"/>
        <v>1904460300</v>
      </c>
      <c r="DA246" s="44">
        <f t="shared" si="258"/>
        <v>31741005</v>
      </c>
      <c r="DB246" s="49">
        <f t="shared" si="259"/>
        <v>52901675</v>
      </c>
    </row>
    <row r="247" spans="1:106" hidden="1">
      <c r="A247" s="3">
        <f t="shared" si="260"/>
        <v>208</v>
      </c>
      <c r="B247" s="263">
        <v>1</v>
      </c>
      <c r="C247" s="264" t="s">
        <v>186</v>
      </c>
      <c r="D247" s="265" t="s">
        <v>24</v>
      </c>
      <c r="E247" s="266"/>
      <c r="F247" s="41" t="s">
        <v>39</v>
      </c>
      <c r="G247" s="267">
        <f t="shared" si="228"/>
        <v>113</v>
      </c>
      <c r="H247" s="267">
        <f t="shared" si="229"/>
        <v>101</v>
      </c>
      <c r="I247" s="268">
        <f t="shared" si="230"/>
        <v>27506142.120000001</v>
      </c>
      <c r="J247" s="268">
        <f t="shared" si="231"/>
        <v>6</v>
      </c>
      <c r="K247" s="269">
        <f t="shared" si="232"/>
        <v>0.95</v>
      </c>
      <c r="L247" s="270">
        <f t="shared" ref="L247:L282" si="266">SUMIF($AN$4:$AN$22,D247,$BA$4:$BA$22)</f>
        <v>1.0149999999999999</v>
      </c>
      <c r="M247" s="271">
        <f t="shared" si="233"/>
        <v>22163640.99609945</v>
      </c>
      <c r="N247" s="271">
        <f t="shared" si="234"/>
        <v>24981964.625060011</v>
      </c>
      <c r="O247" s="271">
        <f t="shared" si="235"/>
        <v>26522797.539209995</v>
      </c>
      <c r="P247" s="271">
        <f t="shared" si="236"/>
        <v>28158665.655953549</v>
      </c>
      <c r="Q247" s="272">
        <f t="shared" si="237"/>
        <v>26522797.539209995</v>
      </c>
      <c r="R247" s="271">
        <f t="shared" si="237"/>
        <v>28158665.655953549</v>
      </c>
      <c r="S247" s="271">
        <f t="shared" si="238"/>
        <v>29895430.538636748</v>
      </c>
      <c r="T247" s="271"/>
      <c r="U247" s="271">
        <f t="shared" si="239"/>
        <v>2238527740.6060443</v>
      </c>
      <c r="V247" s="271">
        <f t="shared" si="240"/>
        <v>2523178427.1310611</v>
      </c>
      <c r="W247" s="271">
        <f t="shared" si="241"/>
        <v>2678802551.4602094</v>
      </c>
      <c r="X247" s="272">
        <f t="shared" si="242"/>
        <v>2844025231.2513084</v>
      </c>
      <c r="Y247" s="272">
        <f t="shared" si="243"/>
        <v>2678802551.4602094</v>
      </c>
      <c r="Z247" s="271">
        <f t="shared" si="244"/>
        <v>2844025231.2513084</v>
      </c>
      <c r="AA247" s="271">
        <f t="shared" si="245"/>
        <v>3019438484.4023113</v>
      </c>
      <c r="AB247" s="271"/>
      <c r="AC247" s="33" t="str">
        <f t="shared" si="246"/>
        <v>BERTAHAP</v>
      </c>
      <c r="AD247" s="273">
        <f t="shared" si="247"/>
        <v>0</v>
      </c>
      <c r="AE247" s="274">
        <v>2</v>
      </c>
      <c r="AF247" s="275"/>
      <c r="AG247" s="271" t="e">
        <f>IF(AF247&gt;#REF!,"LB","KR")</f>
        <v>#REF!</v>
      </c>
      <c r="AH247" s="275">
        <f t="shared" si="222"/>
        <v>2462381000</v>
      </c>
      <c r="AI247" s="275">
        <f t="shared" si="222"/>
        <v>2775497000</v>
      </c>
      <c r="AJ247" s="275">
        <f t="shared" si="222"/>
        <v>2946683000</v>
      </c>
      <c r="AK247" s="276">
        <f t="shared" si="222"/>
        <v>3128428000</v>
      </c>
      <c r="AL247" s="276">
        <f t="shared" si="222"/>
        <v>2946683000</v>
      </c>
      <c r="AM247" s="275">
        <f t="shared" si="222"/>
        <v>3128428000</v>
      </c>
      <c r="AN247" s="275">
        <f t="shared" si="222"/>
        <v>3321383000</v>
      </c>
      <c r="AO247" s="275">
        <f t="shared" si="261"/>
        <v>3321382511.6908064</v>
      </c>
      <c r="AP247" s="52">
        <f t="shared" si="262"/>
        <v>3123484000</v>
      </c>
      <c r="AQ247" s="43">
        <f t="shared" si="262"/>
        <v>3316134000</v>
      </c>
      <c r="AR247" s="63">
        <f t="shared" si="248"/>
        <v>2811135600</v>
      </c>
      <c r="AS247" s="63">
        <f t="shared" si="249"/>
        <v>46852260</v>
      </c>
      <c r="AT247" s="351">
        <f t="shared" si="250"/>
        <v>58658025</v>
      </c>
      <c r="AU247" s="141">
        <f t="shared" si="251"/>
        <v>33161340</v>
      </c>
      <c r="AV247" s="5">
        <f t="shared" si="252"/>
        <v>46852260</v>
      </c>
      <c r="AW247" s="5">
        <f t="shared" si="253"/>
        <v>73667075</v>
      </c>
      <c r="AX247" s="280">
        <f t="shared" si="263"/>
        <v>3520665164.3937511</v>
      </c>
      <c r="AY247" s="127">
        <f t="shared" si="264"/>
        <v>3520665164.3937511</v>
      </c>
      <c r="AZ247" s="2"/>
      <c r="BA247" s="2"/>
      <c r="BV247" s="56">
        <f t="shared" si="254"/>
        <v>-825184.26360000297</v>
      </c>
      <c r="CV247" s="63">
        <f t="shared" si="255"/>
        <v>2984520600</v>
      </c>
      <c r="CW247" s="44">
        <f t="shared" si="256"/>
        <v>33161340</v>
      </c>
      <c r="CZ247" s="56">
        <f t="shared" si="257"/>
        <v>2652014700</v>
      </c>
      <c r="DA247" s="44">
        <f t="shared" si="258"/>
        <v>44200245</v>
      </c>
      <c r="DB247" s="49">
        <f t="shared" si="259"/>
        <v>73667075</v>
      </c>
    </row>
    <row r="248" spans="1:106" hidden="1">
      <c r="A248" s="3">
        <f t="shared" si="260"/>
        <v>209</v>
      </c>
      <c r="B248" s="263">
        <v>2</v>
      </c>
      <c r="C248" s="264" t="s">
        <v>186</v>
      </c>
      <c r="D248" s="265" t="s">
        <v>35</v>
      </c>
      <c r="E248" s="266"/>
      <c r="F248" s="41" t="s">
        <v>42</v>
      </c>
      <c r="G248" s="267">
        <f t="shared" si="228"/>
        <v>78</v>
      </c>
      <c r="H248" s="267">
        <f t="shared" si="229"/>
        <v>66</v>
      </c>
      <c r="I248" s="268">
        <f t="shared" si="230"/>
        <v>27506142.120000001</v>
      </c>
      <c r="J248" s="268">
        <f t="shared" si="231"/>
        <v>2</v>
      </c>
      <c r="K248" s="269">
        <f t="shared" si="232"/>
        <v>0.93</v>
      </c>
      <c r="L248" s="270">
        <f t="shared" si="266"/>
        <v>1.0149999999999999</v>
      </c>
      <c r="M248" s="271">
        <f t="shared" si="233"/>
        <v>21697038.027760517</v>
      </c>
      <c r="N248" s="271">
        <f t="shared" si="234"/>
        <v>24456028.527690329</v>
      </c>
      <c r="O248" s="271">
        <f t="shared" si="235"/>
        <v>25964422.854173999</v>
      </c>
      <c r="P248" s="271">
        <f t="shared" si="236"/>
        <v>27565851.642144006</v>
      </c>
      <c r="Q248" s="272">
        <f t="shared" si="237"/>
        <v>25964422.854173999</v>
      </c>
      <c r="R248" s="271">
        <f t="shared" si="237"/>
        <v>27565851.642144006</v>
      </c>
      <c r="S248" s="271">
        <f t="shared" si="238"/>
        <v>29266053.053612821</v>
      </c>
      <c r="T248" s="271"/>
      <c r="U248" s="271">
        <f t="shared" si="239"/>
        <v>1432004509.8321941</v>
      </c>
      <c r="V248" s="271">
        <f t="shared" si="240"/>
        <v>1614097882.8275616</v>
      </c>
      <c r="W248" s="271">
        <f t="shared" si="241"/>
        <v>1713651908.375484</v>
      </c>
      <c r="X248" s="272">
        <f t="shared" si="242"/>
        <v>1819346208.3815043</v>
      </c>
      <c r="Y248" s="272">
        <f t="shared" si="243"/>
        <v>1713651908.375484</v>
      </c>
      <c r="Z248" s="271">
        <f t="shared" si="244"/>
        <v>1819346208.3815043</v>
      </c>
      <c r="AA248" s="271">
        <f t="shared" si="245"/>
        <v>1931559501.5384462</v>
      </c>
      <c r="AB248" s="271"/>
      <c r="AC248" s="33" t="str">
        <f t="shared" si="246"/>
        <v>BERTAHAP</v>
      </c>
      <c r="AD248" s="273">
        <f t="shared" si="247"/>
        <v>0</v>
      </c>
      <c r="AE248" s="274">
        <v>2</v>
      </c>
      <c r="AF248" s="275"/>
      <c r="AG248" s="271" t="e">
        <f>IF(AF248&gt;#REF!,"LB","KR")</f>
        <v>#REF!</v>
      </c>
      <c r="AH248" s="275">
        <f t="shared" ref="AH248:AN314" si="267">ROUNDUP((U248*(1+$J$5)),-3)</f>
        <v>1575205000</v>
      </c>
      <c r="AI248" s="275">
        <f t="shared" si="267"/>
        <v>1775508000</v>
      </c>
      <c r="AJ248" s="275">
        <f t="shared" si="267"/>
        <v>1885018000</v>
      </c>
      <c r="AK248" s="276">
        <f t="shared" si="267"/>
        <v>2001281000</v>
      </c>
      <c r="AL248" s="276">
        <f t="shared" si="267"/>
        <v>1885018000</v>
      </c>
      <c r="AM248" s="275">
        <f t="shared" si="267"/>
        <v>2001281000</v>
      </c>
      <c r="AN248" s="275">
        <f t="shared" si="267"/>
        <v>2124716000</v>
      </c>
      <c r="AO248" s="275">
        <f t="shared" si="261"/>
        <v>2124715580.5980155</v>
      </c>
      <c r="AP248" s="52">
        <f t="shared" si="262"/>
        <v>1998120000</v>
      </c>
      <c r="AQ248" s="43">
        <f t="shared" si="262"/>
        <v>2121358000</v>
      </c>
      <c r="AR248" s="63">
        <f t="shared" si="248"/>
        <v>1798308000</v>
      </c>
      <c r="AS248" s="63">
        <f t="shared" si="249"/>
        <v>29971800</v>
      </c>
      <c r="AT248" s="351">
        <f t="shared" si="250"/>
        <v>37524018.75</v>
      </c>
      <c r="AU248" s="141">
        <f t="shared" si="251"/>
        <v>21213580</v>
      </c>
      <c r="AV248" s="5">
        <f t="shared" si="252"/>
        <v>29971800</v>
      </c>
      <c r="AW248" s="5">
        <f t="shared" si="253"/>
        <v>47125450</v>
      </c>
      <c r="AX248" s="280">
        <f t="shared" si="263"/>
        <v>2252198256.1042461</v>
      </c>
      <c r="AY248" s="127">
        <f t="shared" si="264"/>
        <v>2252198256.1042461</v>
      </c>
      <c r="AZ248" s="2"/>
      <c r="BA248" s="2"/>
      <c r="BV248" s="56">
        <f t="shared" si="254"/>
        <v>-1383558.9486359991</v>
      </c>
      <c r="CV248" s="63">
        <f t="shared" si="255"/>
        <v>1909222200</v>
      </c>
      <c r="CW248" s="44">
        <f t="shared" si="256"/>
        <v>21213580</v>
      </c>
      <c r="CZ248" s="56">
        <f t="shared" si="257"/>
        <v>1696516200</v>
      </c>
      <c r="DA248" s="44">
        <f t="shared" si="258"/>
        <v>28275270</v>
      </c>
      <c r="DB248" s="49">
        <f t="shared" si="259"/>
        <v>47125450</v>
      </c>
    </row>
    <row r="249" spans="1:106" hidden="1">
      <c r="A249" s="3">
        <f t="shared" si="260"/>
        <v>210</v>
      </c>
      <c r="B249" s="263">
        <v>3</v>
      </c>
      <c r="C249" s="264" t="s">
        <v>186</v>
      </c>
      <c r="D249" s="265" t="s">
        <v>41</v>
      </c>
      <c r="E249" s="266"/>
      <c r="F249" s="41" t="s">
        <v>45</v>
      </c>
      <c r="G249" s="267">
        <f t="shared" si="228"/>
        <v>60</v>
      </c>
      <c r="H249" s="267">
        <f t="shared" si="229"/>
        <v>52</v>
      </c>
      <c r="I249" s="268">
        <f t="shared" si="230"/>
        <v>27506142.120000001</v>
      </c>
      <c r="J249" s="268">
        <f t="shared" si="231"/>
        <v>2</v>
      </c>
      <c r="K249" s="269">
        <f t="shared" si="232"/>
        <v>0.93</v>
      </c>
      <c r="L249" s="270">
        <f t="shared" si="266"/>
        <v>1.0149999999999999</v>
      </c>
      <c r="M249" s="271">
        <f t="shared" si="233"/>
        <v>21697038.027760517</v>
      </c>
      <c r="N249" s="271">
        <f t="shared" si="234"/>
        <v>24456028.527690329</v>
      </c>
      <c r="O249" s="271">
        <f t="shared" si="235"/>
        <v>25964422.854173999</v>
      </c>
      <c r="P249" s="271">
        <f t="shared" si="236"/>
        <v>27565851.642144006</v>
      </c>
      <c r="Q249" s="272">
        <f t="shared" si="237"/>
        <v>25964422.854173999</v>
      </c>
      <c r="R249" s="271">
        <f t="shared" si="237"/>
        <v>27565851.642144006</v>
      </c>
      <c r="S249" s="271">
        <f t="shared" si="238"/>
        <v>29266053.053612821</v>
      </c>
      <c r="T249" s="271"/>
      <c r="U249" s="271">
        <f t="shared" si="239"/>
        <v>1128245977.4435468</v>
      </c>
      <c r="V249" s="271">
        <f t="shared" si="240"/>
        <v>1271713483.4398971</v>
      </c>
      <c r="W249" s="271">
        <f t="shared" si="241"/>
        <v>1350149988.417048</v>
      </c>
      <c r="X249" s="272">
        <f t="shared" si="242"/>
        <v>1433424285.3914883</v>
      </c>
      <c r="Y249" s="272">
        <f t="shared" si="243"/>
        <v>1350149988.417048</v>
      </c>
      <c r="Z249" s="271">
        <f t="shared" si="244"/>
        <v>1433424285.3914883</v>
      </c>
      <c r="AA249" s="271">
        <f t="shared" si="245"/>
        <v>1521834758.7878666</v>
      </c>
      <c r="AB249" s="271"/>
      <c r="AC249" s="33" t="str">
        <f t="shared" si="246"/>
        <v>BERTAHAP</v>
      </c>
      <c r="AD249" s="273">
        <f t="shared" si="247"/>
        <v>0</v>
      </c>
      <c r="AE249" s="274">
        <v>2</v>
      </c>
      <c r="AF249" s="275"/>
      <c r="AG249" s="271" t="e">
        <f>IF(AF249&gt;#REF!,"LB","KR")</f>
        <v>#REF!</v>
      </c>
      <c r="AH249" s="275">
        <f t="shared" si="267"/>
        <v>1241071000</v>
      </c>
      <c r="AI249" s="275">
        <f t="shared" si="267"/>
        <v>1398885000</v>
      </c>
      <c r="AJ249" s="275">
        <f t="shared" si="267"/>
        <v>1485165000</v>
      </c>
      <c r="AK249" s="276">
        <f t="shared" si="267"/>
        <v>1576767000</v>
      </c>
      <c r="AL249" s="276">
        <f t="shared" si="267"/>
        <v>1485165000</v>
      </c>
      <c r="AM249" s="275">
        <f t="shared" si="267"/>
        <v>1576767000</v>
      </c>
      <c r="AN249" s="275">
        <f t="shared" si="267"/>
        <v>1674019000</v>
      </c>
      <c r="AO249" s="275">
        <f t="shared" si="261"/>
        <v>1674018497.08901</v>
      </c>
      <c r="AP249" s="52">
        <f t="shared" si="262"/>
        <v>1574275000</v>
      </c>
      <c r="AQ249" s="43">
        <f t="shared" si="262"/>
        <v>1671374000</v>
      </c>
      <c r="AR249" s="63">
        <f t="shared" si="248"/>
        <v>1416847500</v>
      </c>
      <c r="AS249" s="63">
        <f t="shared" si="249"/>
        <v>23614125</v>
      </c>
      <c r="AT249" s="351">
        <f t="shared" si="250"/>
        <v>29564381.25</v>
      </c>
      <c r="AU249" s="141">
        <f t="shared" si="251"/>
        <v>16713740</v>
      </c>
      <c r="AV249" s="5">
        <f t="shared" si="252"/>
        <v>23614125</v>
      </c>
      <c r="AW249" s="5">
        <f t="shared" si="253"/>
        <v>37129125</v>
      </c>
      <c r="AX249" s="280">
        <f t="shared" si="263"/>
        <v>1774460325.9317751</v>
      </c>
      <c r="AY249" s="127">
        <f t="shared" si="264"/>
        <v>1774460325.9317751</v>
      </c>
      <c r="AZ249" s="2"/>
      <c r="BA249" s="2"/>
      <c r="BV249" s="56">
        <f t="shared" si="254"/>
        <v>-1383558.9486359991</v>
      </c>
      <c r="CV249" s="63">
        <f t="shared" si="255"/>
        <v>1504236600</v>
      </c>
      <c r="CW249" s="44">
        <f t="shared" si="256"/>
        <v>16713740</v>
      </c>
      <c r="CZ249" s="56">
        <f t="shared" si="257"/>
        <v>1336648500</v>
      </c>
      <c r="DA249" s="44">
        <f t="shared" si="258"/>
        <v>22277475</v>
      </c>
      <c r="DB249" s="49">
        <f t="shared" si="259"/>
        <v>37129125</v>
      </c>
    </row>
    <row r="250" spans="1:106" hidden="1">
      <c r="A250" s="3">
        <f t="shared" si="260"/>
        <v>211</v>
      </c>
      <c r="B250" s="263">
        <v>4</v>
      </c>
      <c r="C250" s="264" t="s">
        <v>186</v>
      </c>
      <c r="D250" s="265">
        <v>10</v>
      </c>
      <c r="E250" s="266"/>
      <c r="F250" s="41" t="s">
        <v>48</v>
      </c>
      <c r="G250" s="267">
        <f t="shared" si="228"/>
        <v>74</v>
      </c>
      <c r="H250" s="267">
        <f t="shared" si="229"/>
        <v>63</v>
      </c>
      <c r="I250" s="268">
        <f t="shared" si="230"/>
        <v>27506142.120000001</v>
      </c>
      <c r="J250" s="268">
        <f t="shared" si="231"/>
        <v>2</v>
      </c>
      <c r="K250" s="269">
        <f t="shared" si="232"/>
        <v>0.93</v>
      </c>
      <c r="L250" s="270">
        <f t="shared" si="266"/>
        <v>1.0149999999999999</v>
      </c>
      <c r="M250" s="271">
        <f t="shared" si="233"/>
        <v>21697038.027760517</v>
      </c>
      <c r="N250" s="271">
        <f t="shared" si="234"/>
        <v>24456028.527690329</v>
      </c>
      <c r="O250" s="271">
        <f t="shared" si="235"/>
        <v>25964422.854173999</v>
      </c>
      <c r="P250" s="271">
        <f t="shared" si="236"/>
        <v>27565851.642144006</v>
      </c>
      <c r="Q250" s="272">
        <f t="shared" si="237"/>
        <v>25964422.854173999</v>
      </c>
      <c r="R250" s="271">
        <f t="shared" si="237"/>
        <v>27565851.642144006</v>
      </c>
      <c r="S250" s="271">
        <f t="shared" si="238"/>
        <v>29266053.053612821</v>
      </c>
      <c r="T250" s="271"/>
      <c r="U250" s="271">
        <f t="shared" si="239"/>
        <v>1366913395.7489126</v>
      </c>
      <c r="V250" s="271">
        <f t="shared" si="240"/>
        <v>1540729797.2444906</v>
      </c>
      <c r="W250" s="271">
        <f t="shared" si="241"/>
        <v>1635758639.8129621</v>
      </c>
      <c r="X250" s="272">
        <f t="shared" si="242"/>
        <v>1736648653.4550724</v>
      </c>
      <c r="Y250" s="272">
        <f t="shared" si="243"/>
        <v>1635758639.8129621</v>
      </c>
      <c r="Z250" s="271">
        <f t="shared" si="244"/>
        <v>1736648653.4550724</v>
      </c>
      <c r="AA250" s="271">
        <f t="shared" si="245"/>
        <v>1843761342.3776078</v>
      </c>
      <c r="AB250" s="271"/>
      <c r="AC250" s="33" t="str">
        <f t="shared" si="246"/>
        <v>BERTAHAP</v>
      </c>
      <c r="AD250" s="273">
        <f t="shared" si="247"/>
        <v>0</v>
      </c>
      <c r="AE250" s="274">
        <v>2</v>
      </c>
      <c r="AF250" s="275"/>
      <c r="AG250" s="271" t="e">
        <f>IF(AF250&gt;#REF!,"LB","KR")</f>
        <v>#REF!</v>
      </c>
      <c r="AH250" s="275">
        <f t="shared" si="267"/>
        <v>1503605000</v>
      </c>
      <c r="AI250" s="275">
        <f t="shared" si="267"/>
        <v>1694803000</v>
      </c>
      <c r="AJ250" s="275">
        <f t="shared" si="267"/>
        <v>1799335000</v>
      </c>
      <c r="AK250" s="276">
        <f t="shared" si="267"/>
        <v>1910314000</v>
      </c>
      <c r="AL250" s="276">
        <f t="shared" si="267"/>
        <v>1799335000</v>
      </c>
      <c r="AM250" s="275">
        <f t="shared" si="267"/>
        <v>1910314000</v>
      </c>
      <c r="AN250" s="275">
        <f t="shared" si="267"/>
        <v>2028138000</v>
      </c>
      <c r="AO250" s="275">
        <f t="shared" si="261"/>
        <v>2028137937.4683101</v>
      </c>
      <c r="AP250" s="52">
        <f t="shared" si="262"/>
        <v>1907296000</v>
      </c>
      <c r="AQ250" s="43">
        <f t="shared" si="262"/>
        <v>2024933000</v>
      </c>
      <c r="AR250" s="63">
        <f t="shared" si="248"/>
        <v>1716566400</v>
      </c>
      <c r="AS250" s="63">
        <f t="shared" si="249"/>
        <v>28609440</v>
      </c>
      <c r="AT250" s="351">
        <f t="shared" si="250"/>
        <v>35818387.5</v>
      </c>
      <c r="AU250" s="141">
        <f t="shared" si="251"/>
        <v>20249330</v>
      </c>
      <c r="AV250" s="5">
        <f t="shared" si="252"/>
        <v>28609440</v>
      </c>
      <c r="AW250" s="5">
        <f t="shared" si="253"/>
        <v>44983375</v>
      </c>
      <c r="AX250" s="280">
        <f t="shared" si="263"/>
        <v>2149825994.1640873</v>
      </c>
      <c r="AY250" s="127">
        <f t="shared" si="264"/>
        <v>2149825994.1640873</v>
      </c>
      <c r="AZ250" s="2"/>
      <c r="BA250" s="2"/>
      <c r="BV250" s="56">
        <f t="shared" si="254"/>
        <v>-1383558.9486359991</v>
      </c>
      <c r="CV250" s="63">
        <f t="shared" si="255"/>
        <v>1822439700</v>
      </c>
      <c r="CW250" s="44">
        <f t="shared" si="256"/>
        <v>20249330</v>
      </c>
      <c r="CZ250" s="56">
        <f t="shared" si="257"/>
        <v>1619401500</v>
      </c>
      <c r="DA250" s="44">
        <f t="shared" si="258"/>
        <v>26990025</v>
      </c>
      <c r="DB250" s="49">
        <f t="shared" si="259"/>
        <v>44983375</v>
      </c>
    </row>
    <row r="251" spans="1:106" hidden="1">
      <c r="A251" s="3">
        <f t="shared" si="260"/>
        <v>212</v>
      </c>
      <c r="B251" s="263">
        <v>5</v>
      </c>
      <c r="C251" s="264" t="s">
        <v>186</v>
      </c>
      <c r="D251" s="299">
        <v>12</v>
      </c>
      <c r="E251" s="266"/>
      <c r="F251" s="41" t="s">
        <v>50</v>
      </c>
      <c r="G251" s="267">
        <f t="shared" si="228"/>
        <v>67</v>
      </c>
      <c r="H251" s="267">
        <f t="shared" si="229"/>
        <v>57</v>
      </c>
      <c r="I251" s="268">
        <f t="shared" si="230"/>
        <v>27506142.120000001</v>
      </c>
      <c r="J251" s="268">
        <f t="shared" si="231"/>
        <v>2</v>
      </c>
      <c r="K251" s="269">
        <f t="shared" si="232"/>
        <v>0.93</v>
      </c>
      <c r="L251" s="270">
        <f t="shared" si="266"/>
        <v>1.0149999999999999</v>
      </c>
      <c r="M251" s="271">
        <f t="shared" si="233"/>
        <v>21697038.027760517</v>
      </c>
      <c r="N251" s="271">
        <f t="shared" si="234"/>
        <v>24456028.527690329</v>
      </c>
      <c r="O251" s="271">
        <f t="shared" si="235"/>
        <v>25964422.854173999</v>
      </c>
      <c r="P251" s="271">
        <f t="shared" si="236"/>
        <v>27565851.642144006</v>
      </c>
      <c r="Q251" s="272">
        <f t="shared" si="237"/>
        <v>25964422.854173999</v>
      </c>
      <c r="R251" s="271">
        <f t="shared" si="237"/>
        <v>27565851.642144006</v>
      </c>
      <c r="S251" s="271">
        <f t="shared" si="238"/>
        <v>29266053.053612821</v>
      </c>
      <c r="T251" s="271"/>
      <c r="U251" s="271">
        <f t="shared" si="239"/>
        <v>1236731167.5823495</v>
      </c>
      <c r="V251" s="271">
        <f t="shared" si="240"/>
        <v>1393993626.0783486</v>
      </c>
      <c r="W251" s="271">
        <f t="shared" si="241"/>
        <v>1479972102.6879179</v>
      </c>
      <c r="X251" s="272">
        <f t="shared" si="242"/>
        <v>1571253543.6022084</v>
      </c>
      <c r="Y251" s="272">
        <f t="shared" si="243"/>
        <v>1479972102.6879179</v>
      </c>
      <c r="Z251" s="271">
        <f t="shared" si="244"/>
        <v>1571253543.6022084</v>
      </c>
      <c r="AA251" s="271">
        <f t="shared" si="245"/>
        <v>1668165024.0559309</v>
      </c>
      <c r="AB251" s="271"/>
      <c r="AC251" s="33" t="str">
        <f t="shared" si="246"/>
        <v>BERTAHAP</v>
      </c>
      <c r="AD251" s="273">
        <f t="shared" si="247"/>
        <v>0</v>
      </c>
      <c r="AE251" s="274">
        <v>2</v>
      </c>
      <c r="AF251" s="275"/>
      <c r="AG251" s="271" t="e">
        <f>IF(AF251&gt;#REF!,"LB","KR")</f>
        <v>#REF!</v>
      </c>
      <c r="AH251" s="275">
        <f t="shared" si="267"/>
        <v>1360405000</v>
      </c>
      <c r="AI251" s="275">
        <f t="shared" si="267"/>
        <v>1533393000</v>
      </c>
      <c r="AJ251" s="275">
        <f t="shared" si="267"/>
        <v>1627970000</v>
      </c>
      <c r="AK251" s="276">
        <f t="shared" si="267"/>
        <v>1728379000</v>
      </c>
      <c r="AL251" s="276">
        <f t="shared" si="267"/>
        <v>1627970000</v>
      </c>
      <c r="AM251" s="275">
        <f t="shared" si="267"/>
        <v>1728379000</v>
      </c>
      <c r="AN251" s="275">
        <f t="shared" si="267"/>
        <v>1834982000</v>
      </c>
      <c r="AO251" s="275">
        <f t="shared" si="261"/>
        <v>1834981589.5311141</v>
      </c>
      <c r="AP251" s="52">
        <f t="shared" si="262"/>
        <v>1725649000</v>
      </c>
      <c r="AQ251" s="43">
        <f t="shared" si="262"/>
        <v>1832082000</v>
      </c>
      <c r="AR251" s="63">
        <f t="shared" si="248"/>
        <v>1553084100</v>
      </c>
      <c r="AS251" s="63">
        <f t="shared" si="249"/>
        <v>25884735</v>
      </c>
      <c r="AT251" s="351">
        <f t="shared" si="250"/>
        <v>32407106.25</v>
      </c>
      <c r="AU251" s="141">
        <f t="shared" si="251"/>
        <v>18320820</v>
      </c>
      <c r="AV251" s="5">
        <f t="shared" si="252"/>
        <v>25884735</v>
      </c>
      <c r="AW251" s="5">
        <f t="shared" si="253"/>
        <v>40699250</v>
      </c>
      <c r="AX251" s="280">
        <f t="shared" si="263"/>
        <v>1945080408.6061757</v>
      </c>
      <c r="AY251" s="127">
        <f t="shared" si="264"/>
        <v>1945080408.6061757</v>
      </c>
      <c r="AZ251" s="2"/>
      <c r="BA251" s="2"/>
      <c r="BV251" s="56">
        <f t="shared" si="254"/>
        <v>-1383558.9486359991</v>
      </c>
      <c r="CV251" s="63">
        <f t="shared" si="255"/>
        <v>1648873800</v>
      </c>
      <c r="CW251" s="44">
        <f t="shared" si="256"/>
        <v>18320820</v>
      </c>
      <c r="CZ251" s="56">
        <f t="shared" si="257"/>
        <v>1465173000</v>
      </c>
      <c r="DA251" s="44">
        <f t="shared" si="258"/>
        <v>24419550</v>
      </c>
      <c r="DB251" s="49">
        <f t="shared" si="259"/>
        <v>40699250</v>
      </c>
    </row>
    <row r="252" spans="1:106" hidden="1">
      <c r="A252" s="3">
        <f t="shared" si="260"/>
        <v>213</v>
      </c>
      <c r="B252" s="263">
        <v>6</v>
      </c>
      <c r="C252" s="264" t="s">
        <v>186</v>
      </c>
      <c r="D252" s="265">
        <v>16</v>
      </c>
      <c r="E252" s="266"/>
      <c r="F252" s="41" t="s">
        <v>52</v>
      </c>
      <c r="G252" s="267">
        <f t="shared" si="228"/>
        <v>71</v>
      </c>
      <c r="H252" s="267">
        <f t="shared" si="229"/>
        <v>63</v>
      </c>
      <c r="I252" s="268">
        <f t="shared" si="230"/>
        <v>27506142.120000001</v>
      </c>
      <c r="J252" s="268">
        <f t="shared" si="231"/>
        <v>2</v>
      </c>
      <c r="K252" s="269">
        <f t="shared" si="232"/>
        <v>0.93</v>
      </c>
      <c r="L252" s="270">
        <f t="shared" si="266"/>
        <v>1.0149999999999999</v>
      </c>
      <c r="M252" s="271">
        <f t="shared" si="233"/>
        <v>21697038.027760517</v>
      </c>
      <c r="N252" s="271">
        <f t="shared" si="234"/>
        <v>24456028.527690329</v>
      </c>
      <c r="O252" s="271">
        <f t="shared" si="235"/>
        <v>25964422.854173999</v>
      </c>
      <c r="P252" s="271">
        <f t="shared" si="236"/>
        <v>27565851.642144006</v>
      </c>
      <c r="Q252" s="272">
        <f t="shared" si="237"/>
        <v>25964422.854173999</v>
      </c>
      <c r="R252" s="271">
        <f t="shared" si="237"/>
        <v>27565851.642144006</v>
      </c>
      <c r="S252" s="271">
        <f t="shared" si="238"/>
        <v>29266053.053612821</v>
      </c>
      <c r="T252" s="271"/>
      <c r="U252" s="271">
        <f t="shared" si="239"/>
        <v>1366913395.7489126</v>
      </c>
      <c r="V252" s="271">
        <f t="shared" si="240"/>
        <v>1540729797.2444906</v>
      </c>
      <c r="W252" s="271">
        <f t="shared" si="241"/>
        <v>1635758639.8129621</v>
      </c>
      <c r="X252" s="272">
        <f t="shared" si="242"/>
        <v>1736648653.4550724</v>
      </c>
      <c r="Y252" s="272">
        <f t="shared" si="243"/>
        <v>1635758639.8129621</v>
      </c>
      <c r="Z252" s="271">
        <f t="shared" si="244"/>
        <v>1736648653.4550724</v>
      </c>
      <c r="AA252" s="271">
        <f t="shared" si="245"/>
        <v>1843761342.3776078</v>
      </c>
      <c r="AB252" s="271"/>
      <c r="AC252" s="33" t="str">
        <f t="shared" si="246"/>
        <v>BERTAHAP</v>
      </c>
      <c r="AD252" s="273">
        <f t="shared" si="247"/>
        <v>0</v>
      </c>
      <c r="AE252" s="274">
        <v>2</v>
      </c>
      <c r="AF252" s="275"/>
      <c r="AG252" s="271" t="e">
        <f>IF(AF252&gt;#REF!,"LB","KR")</f>
        <v>#REF!</v>
      </c>
      <c r="AH252" s="275">
        <f t="shared" si="267"/>
        <v>1503605000</v>
      </c>
      <c r="AI252" s="275">
        <f t="shared" si="267"/>
        <v>1694803000</v>
      </c>
      <c r="AJ252" s="275">
        <f t="shared" si="267"/>
        <v>1799335000</v>
      </c>
      <c r="AK252" s="276">
        <f t="shared" si="267"/>
        <v>1910314000</v>
      </c>
      <c r="AL252" s="276">
        <f t="shared" si="267"/>
        <v>1799335000</v>
      </c>
      <c r="AM252" s="275">
        <f t="shared" si="267"/>
        <v>1910314000</v>
      </c>
      <c r="AN252" s="275">
        <f t="shared" si="267"/>
        <v>2028138000</v>
      </c>
      <c r="AO252" s="275">
        <f t="shared" si="261"/>
        <v>2028137937.4683101</v>
      </c>
      <c r="AP252" s="52">
        <f t="shared" si="262"/>
        <v>1907296000</v>
      </c>
      <c r="AQ252" s="43">
        <f t="shared" si="262"/>
        <v>2024933000</v>
      </c>
      <c r="AR252" s="63">
        <f t="shared" si="248"/>
        <v>1716566400</v>
      </c>
      <c r="AS252" s="63">
        <f t="shared" si="249"/>
        <v>28609440</v>
      </c>
      <c r="AT252" s="351">
        <f t="shared" si="250"/>
        <v>35818387.5</v>
      </c>
      <c r="AU252" s="141">
        <f t="shared" si="251"/>
        <v>20249330</v>
      </c>
      <c r="AV252" s="5">
        <f t="shared" si="252"/>
        <v>28609440</v>
      </c>
      <c r="AW252" s="5">
        <f t="shared" si="253"/>
        <v>44983375</v>
      </c>
      <c r="AX252" s="280">
        <f t="shared" si="263"/>
        <v>2149825994.1640873</v>
      </c>
      <c r="AY252" s="127">
        <f t="shared" si="264"/>
        <v>2149825994.1640873</v>
      </c>
      <c r="AZ252" s="2"/>
      <c r="BA252" s="2"/>
      <c r="BV252" s="56">
        <f t="shared" si="254"/>
        <v>-1383558.9486359991</v>
      </c>
      <c r="CV252" s="63">
        <f t="shared" si="255"/>
        <v>1822439700</v>
      </c>
      <c r="CW252" s="44">
        <f t="shared" si="256"/>
        <v>20249330</v>
      </c>
      <c r="CZ252" s="56">
        <f t="shared" si="257"/>
        <v>1619401500</v>
      </c>
      <c r="DA252" s="44">
        <f t="shared" si="258"/>
        <v>26990025</v>
      </c>
      <c r="DB252" s="49">
        <f t="shared" si="259"/>
        <v>44983375</v>
      </c>
    </row>
    <row r="253" spans="1:106" hidden="1">
      <c r="A253" s="3">
        <f t="shared" si="260"/>
        <v>214</v>
      </c>
      <c r="B253" s="263">
        <v>7</v>
      </c>
      <c r="C253" s="264" t="s">
        <v>186</v>
      </c>
      <c r="D253" s="299">
        <v>18</v>
      </c>
      <c r="E253" s="266"/>
      <c r="F253" s="41" t="s">
        <v>54</v>
      </c>
      <c r="G253" s="267">
        <f t="shared" si="228"/>
        <v>97</v>
      </c>
      <c r="H253" s="267">
        <f t="shared" si="229"/>
        <v>85</v>
      </c>
      <c r="I253" s="268">
        <f t="shared" si="230"/>
        <v>27506142.120000001</v>
      </c>
      <c r="J253" s="268">
        <f t="shared" si="231"/>
        <v>2</v>
      </c>
      <c r="K253" s="269">
        <f t="shared" si="232"/>
        <v>0.93</v>
      </c>
      <c r="L253" s="270">
        <f t="shared" si="266"/>
        <v>1.0149999999999999</v>
      </c>
      <c r="M253" s="271">
        <f t="shared" si="233"/>
        <v>21697038.027760517</v>
      </c>
      <c r="N253" s="271">
        <f t="shared" si="234"/>
        <v>24456028.527690329</v>
      </c>
      <c r="O253" s="271">
        <f t="shared" si="235"/>
        <v>25964422.854173999</v>
      </c>
      <c r="P253" s="271">
        <f t="shared" si="236"/>
        <v>27565851.642144006</v>
      </c>
      <c r="Q253" s="272">
        <f t="shared" si="237"/>
        <v>25964422.854173999</v>
      </c>
      <c r="R253" s="271">
        <f t="shared" si="237"/>
        <v>27565851.642144006</v>
      </c>
      <c r="S253" s="271">
        <f t="shared" si="238"/>
        <v>29266053.053612821</v>
      </c>
      <c r="T253" s="271"/>
      <c r="U253" s="271">
        <f t="shared" si="239"/>
        <v>1844248232.3596439</v>
      </c>
      <c r="V253" s="271">
        <f t="shared" si="240"/>
        <v>2078762424.853678</v>
      </c>
      <c r="W253" s="271">
        <f t="shared" si="241"/>
        <v>2206975942.6047897</v>
      </c>
      <c r="X253" s="272">
        <f t="shared" si="242"/>
        <v>2343097389.5822406</v>
      </c>
      <c r="Y253" s="272">
        <f t="shared" si="243"/>
        <v>2206975942.6047897</v>
      </c>
      <c r="Z253" s="271">
        <f t="shared" si="244"/>
        <v>2343097389.5822406</v>
      </c>
      <c r="AA253" s="271">
        <f t="shared" si="245"/>
        <v>2487614509.5570898</v>
      </c>
      <c r="AB253" s="271"/>
      <c r="AC253" s="33" t="str">
        <f t="shared" si="246"/>
        <v>BERTAHAP</v>
      </c>
      <c r="AD253" s="273">
        <f t="shared" si="247"/>
        <v>0</v>
      </c>
      <c r="AE253" s="274">
        <v>2</v>
      </c>
      <c r="AF253" s="275"/>
      <c r="AG253" s="271" t="e">
        <f>IF(AF253&gt;#REF!,"LB","KR")</f>
        <v>#REF!</v>
      </c>
      <c r="AH253" s="275">
        <f t="shared" si="267"/>
        <v>2028674000</v>
      </c>
      <c r="AI253" s="275">
        <f t="shared" si="267"/>
        <v>2286639000</v>
      </c>
      <c r="AJ253" s="275">
        <f t="shared" si="267"/>
        <v>2427674000</v>
      </c>
      <c r="AK253" s="276">
        <f t="shared" si="267"/>
        <v>2577408000</v>
      </c>
      <c r="AL253" s="276">
        <f t="shared" si="267"/>
        <v>2427674000</v>
      </c>
      <c r="AM253" s="275">
        <f t="shared" si="267"/>
        <v>2577408000</v>
      </c>
      <c r="AN253" s="275">
        <f t="shared" si="267"/>
        <v>2736376000</v>
      </c>
      <c r="AO253" s="275">
        <f t="shared" si="261"/>
        <v>2736376818.2269106</v>
      </c>
      <c r="AP253" s="52">
        <f t="shared" si="262"/>
        <v>2573335000</v>
      </c>
      <c r="AQ253" s="43">
        <f t="shared" si="262"/>
        <v>2732053000</v>
      </c>
      <c r="AR253" s="63">
        <f t="shared" si="248"/>
        <v>2316001500</v>
      </c>
      <c r="AS253" s="63">
        <f t="shared" si="249"/>
        <v>38600025</v>
      </c>
      <c r="AT253" s="351">
        <f t="shared" si="250"/>
        <v>48326400</v>
      </c>
      <c r="AU253" s="141">
        <f t="shared" si="251"/>
        <v>27320530</v>
      </c>
      <c r="AV253" s="5">
        <f t="shared" si="252"/>
        <v>38600025</v>
      </c>
      <c r="AW253" s="5">
        <f t="shared" si="253"/>
        <v>60691850</v>
      </c>
      <c r="AX253" s="280">
        <f t="shared" si="263"/>
        <v>2900559453.9838982</v>
      </c>
      <c r="AY253" s="127">
        <f t="shared" si="264"/>
        <v>2900559453.9838982</v>
      </c>
      <c r="AZ253" s="2"/>
      <c r="BA253" s="2"/>
      <c r="BV253" s="56">
        <f t="shared" si="254"/>
        <v>-1383558.9486359991</v>
      </c>
      <c r="CV253" s="63">
        <f t="shared" si="255"/>
        <v>2458847700</v>
      </c>
      <c r="CW253" s="44">
        <f t="shared" si="256"/>
        <v>27320530</v>
      </c>
      <c r="CZ253" s="56">
        <f t="shared" si="257"/>
        <v>2184906600</v>
      </c>
      <c r="DA253" s="44">
        <f t="shared" si="258"/>
        <v>36415110</v>
      </c>
      <c r="DB253" s="49">
        <f t="shared" si="259"/>
        <v>60691850</v>
      </c>
    </row>
    <row r="254" spans="1:106" hidden="1">
      <c r="A254" s="3">
        <f t="shared" si="260"/>
        <v>215</v>
      </c>
      <c r="B254" s="263">
        <v>8</v>
      </c>
      <c r="C254" s="264" t="s">
        <v>186</v>
      </c>
      <c r="D254" s="299">
        <v>20</v>
      </c>
      <c r="E254" s="266"/>
      <c r="F254" s="41" t="s">
        <v>70</v>
      </c>
      <c r="G254" s="267">
        <f t="shared" si="228"/>
        <v>60</v>
      </c>
      <c r="H254" s="267">
        <f t="shared" si="229"/>
        <v>51</v>
      </c>
      <c r="I254" s="268">
        <f t="shared" si="230"/>
        <v>27506142.120000001</v>
      </c>
      <c r="J254" s="268">
        <f t="shared" si="231"/>
        <v>2</v>
      </c>
      <c r="K254" s="269">
        <f t="shared" si="232"/>
        <v>0.93</v>
      </c>
      <c r="L254" s="270">
        <f t="shared" si="266"/>
        <v>1.0149999999999999</v>
      </c>
      <c r="M254" s="271">
        <f t="shared" si="233"/>
        <v>21697038.027760517</v>
      </c>
      <c r="N254" s="271">
        <f t="shared" si="234"/>
        <v>24456028.527690329</v>
      </c>
      <c r="O254" s="271">
        <f t="shared" si="235"/>
        <v>25964422.854173999</v>
      </c>
      <c r="P254" s="271">
        <f t="shared" si="236"/>
        <v>27565851.642144006</v>
      </c>
      <c r="Q254" s="272">
        <f t="shared" si="237"/>
        <v>25964422.854173999</v>
      </c>
      <c r="R254" s="271">
        <f t="shared" si="237"/>
        <v>27565851.642144006</v>
      </c>
      <c r="S254" s="271">
        <f t="shared" si="238"/>
        <v>29266053.053612821</v>
      </c>
      <c r="T254" s="271"/>
      <c r="U254" s="271">
        <f t="shared" si="239"/>
        <v>1106548939.4157863</v>
      </c>
      <c r="V254" s="271">
        <f t="shared" si="240"/>
        <v>1247257454.9122066</v>
      </c>
      <c r="W254" s="271">
        <f t="shared" si="241"/>
        <v>1324185565.5628741</v>
      </c>
      <c r="X254" s="272">
        <f t="shared" si="242"/>
        <v>1405858433.7493443</v>
      </c>
      <c r="Y254" s="272">
        <f t="shared" si="243"/>
        <v>1324185565.5628741</v>
      </c>
      <c r="Z254" s="271">
        <f t="shared" si="244"/>
        <v>1405858433.7493443</v>
      </c>
      <c r="AA254" s="271">
        <f t="shared" si="245"/>
        <v>1492568705.7342539</v>
      </c>
      <c r="AB254" s="271"/>
      <c r="AC254" s="33" t="str">
        <f t="shared" si="246"/>
        <v>BERTAHAP</v>
      </c>
      <c r="AD254" s="273">
        <f t="shared" si="247"/>
        <v>0</v>
      </c>
      <c r="AE254" s="274">
        <v>2</v>
      </c>
      <c r="AF254" s="275"/>
      <c r="AG254" s="271" t="e">
        <f>IF(AF254&gt;#REF!,"LB","KR")</f>
        <v>#REF!</v>
      </c>
      <c r="AH254" s="275">
        <f t="shared" si="267"/>
        <v>1217204000</v>
      </c>
      <c r="AI254" s="275">
        <f t="shared" si="267"/>
        <v>1371984000</v>
      </c>
      <c r="AJ254" s="275">
        <f t="shared" si="267"/>
        <v>1456605000</v>
      </c>
      <c r="AK254" s="276">
        <f t="shared" si="267"/>
        <v>1546445000</v>
      </c>
      <c r="AL254" s="276">
        <f t="shared" si="267"/>
        <v>1456605000</v>
      </c>
      <c r="AM254" s="275">
        <f t="shared" si="267"/>
        <v>1546445000</v>
      </c>
      <c r="AN254" s="275">
        <f t="shared" si="267"/>
        <v>1641826000</v>
      </c>
      <c r="AO254" s="275">
        <f t="shared" si="261"/>
        <v>1641826303.2717035</v>
      </c>
      <c r="AP254" s="52">
        <f t="shared" si="262"/>
        <v>1544002000</v>
      </c>
      <c r="AQ254" s="43">
        <f t="shared" si="262"/>
        <v>1639232000</v>
      </c>
      <c r="AR254" s="63">
        <f t="shared" si="248"/>
        <v>1389601800</v>
      </c>
      <c r="AS254" s="63">
        <f t="shared" si="249"/>
        <v>23160030</v>
      </c>
      <c r="AT254" s="351">
        <f t="shared" si="250"/>
        <v>28995843.75</v>
      </c>
      <c r="AU254" s="141">
        <f t="shared" si="251"/>
        <v>16392320</v>
      </c>
      <c r="AV254" s="5">
        <f t="shared" si="252"/>
        <v>23160030</v>
      </c>
      <c r="AW254" s="5">
        <f t="shared" si="253"/>
        <v>36415125</v>
      </c>
      <c r="AX254" s="280">
        <f t="shared" si="263"/>
        <v>1740335884.7258575</v>
      </c>
      <c r="AY254" s="127">
        <f t="shared" si="264"/>
        <v>1740335884.7258575</v>
      </c>
      <c r="AZ254" s="2"/>
      <c r="BA254" s="2"/>
      <c r="BV254" s="56">
        <f t="shared" si="254"/>
        <v>-1383558.9486359991</v>
      </c>
      <c r="CV254" s="63">
        <f t="shared" si="255"/>
        <v>1475308800</v>
      </c>
      <c r="CW254" s="44">
        <f t="shared" si="256"/>
        <v>16392320</v>
      </c>
      <c r="CZ254" s="56">
        <f t="shared" si="257"/>
        <v>1310944500</v>
      </c>
      <c r="DA254" s="44">
        <f t="shared" si="258"/>
        <v>21849075</v>
      </c>
      <c r="DB254" s="49">
        <f t="shared" si="259"/>
        <v>36415125</v>
      </c>
    </row>
    <row r="255" spans="1:106" hidden="1">
      <c r="A255" s="3">
        <f t="shared" si="260"/>
        <v>216</v>
      </c>
      <c r="B255" s="263">
        <v>9</v>
      </c>
      <c r="C255" s="264" t="s">
        <v>186</v>
      </c>
      <c r="D255" s="299">
        <v>22</v>
      </c>
      <c r="E255" s="266"/>
      <c r="F255" s="41" t="s">
        <v>89</v>
      </c>
      <c r="G255" s="267">
        <f t="shared" si="228"/>
        <v>81</v>
      </c>
      <c r="H255" s="267">
        <f t="shared" si="229"/>
        <v>70</v>
      </c>
      <c r="I255" s="268">
        <f t="shared" si="230"/>
        <v>27506142.120000001</v>
      </c>
      <c r="J255" s="268">
        <f t="shared" si="231"/>
        <v>4</v>
      </c>
      <c r="K255" s="269">
        <f t="shared" si="232"/>
        <v>0.97</v>
      </c>
      <c r="L255" s="270">
        <f t="shared" si="266"/>
        <v>1.0149999999999999</v>
      </c>
      <c r="M255" s="271">
        <f t="shared" si="233"/>
        <v>22630243.96443839</v>
      </c>
      <c r="N255" s="271">
        <f t="shared" si="234"/>
        <v>25507900.722429696</v>
      </c>
      <c r="O255" s="271">
        <f t="shared" si="235"/>
        <v>27081172.224245999</v>
      </c>
      <c r="P255" s="271">
        <f t="shared" si="236"/>
        <v>28751479.669763103</v>
      </c>
      <c r="Q255" s="272">
        <f t="shared" si="237"/>
        <v>27081172.224245999</v>
      </c>
      <c r="R255" s="271">
        <f t="shared" si="237"/>
        <v>28751479.669763103</v>
      </c>
      <c r="S255" s="271">
        <f t="shared" si="238"/>
        <v>30524808.023660682</v>
      </c>
      <c r="T255" s="271"/>
      <c r="U255" s="271">
        <f t="shared" si="239"/>
        <v>1584117077.5106874</v>
      </c>
      <c r="V255" s="271">
        <f t="shared" si="240"/>
        <v>1785553050.5700788</v>
      </c>
      <c r="W255" s="271">
        <f t="shared" si="241"/>
        <v>1895682055.6972198</v>
      </c>
      <c r="X255" s="272">
        <f t="shared" si="242"/>
        <v>2012603576.8834171</v>
      </c>
      <c r="Y255" s="272">
        <f t="shared" si="243"/>
        <v>1895682055.6972198</v>
      </c>
      <c r="Z255" s="271">
        <f t="shared" si="244"/>
        <v>2012603576.8834171</v>
      </c>
      <c r="AA255" s="271">
        <f t="shared" si="245"/>
        <v>2136736561.6562479</v>
      </c>
      <c r="AB255" s="271"/>
      <c r="AC255" s="33" t="str">
        <f t="shared" si="246"/>
        <v>BERTAHAP</v>
      </c>
      <c r="AD255" s="273">
        <f t="shared" si="247"/>
        <v>0</v>
      </c>
      <c r="AE255" s="274">
        <v>2</v>
      </c>
      <c r="AF255" s="275"/>
      <c r="AG255" s="271" t="e">
        <f>IF(AF255&gt;#REF!,"LB","KR")</f>
        <v>#REF!</v>
      </c>
      <c r="AH255" s="275">
        <f t="shared" si="267"/>
        <v>1742529000</v>
      </c>
      <c r="AI255" s="275">
        <f t="shared" si="267"/>
        <v>1964109000</v>
      </c>
      <c r="AJ255" s="275">
        <f t="shared" si="267"/>
        <v>2085251000</v>
      </c>
      <c r="AK255" s="276">
        <f t="shared" si="267"/>
        <v>2213864000</v>
      </c>
      <c r="AL255" s="276">
        <f t="shared" si="267"/>
        <v>2085251000</v>
      </c>
      <c r="AM255" s="275">
        <f t="shared" si="267"/>
        <v>2213864000</v>
      </c>
      <c r="AN255" s="275">
        <f t="shared" si="267"/>
        <v>2350411000</v>
      </c>
      <c r="AO255" s="275">
        <f t="shared" si="261"/>
        <v>2350410229.3106489</v>
      </c>
      <c r="AP255" s="52">
        <f t="shared" si="262"/>
        <v>2210367000</v>
      </c>
      <c r="AQ255" s="43">
        <f t="shared" si="262"/>
        <v>2346696000</v>
      </c>
      <c r="AR255" s="63">
        <f t="shared" si="248"/>
        <v>1989330300</v>
      </c>
      <c r="AS255" s="63">
        <f t="shared" si="249"/>
        <v>33155505</v>
      </c>
      <c r="AT255" s="351">
        <f t="shared" si="250"/>
        <v>41509950</v>
      </c>
      <c r="AU255" s="141">
        <f t="shared" si="251"/>
        <v>23466960</v>
      </c>
      <c r="AV255" s="5">
        <f t="shared" si="252"/>
        <v>33155505</v>
      </c>
      <c r="AW255" s="5">
        <f t="shared" si="253"/>
        <v>52131275</v>
      </c>
      <c r="AX255" s="280">
        <f t="shared" si="263"/>
        <v>2491434561.6377859</v>
      </c>
      <c r="AY255" s="127">
        <f t="shared" si="264"/>
        <v>2491434561.6377859</v>
      </c>
      <c r="AZ255" s="2"/>
      <c r="BA255" s="2"/>
      <c r="BV255" s="56">
        <f t="shared" si="254"/>
        <v>-266809.57856399938</v>
      </c>
      <c r="CV255" s="63">
        <f t="shared" si="255"/>
        <v>2112026400</v>
      </c>
      <c r="CW255" s="44">
        <f t="shared" si="256"/>
        <v>23466960</v>
      </c>
      <c r="CZ255" s="56">
        <f t="shared" si="257"/>
        <v>1876725900</v>
      </c>
      <c r="DA255" s="44">
        <f t="shared" si="258"/>
        <v>31278765</v>
      </c>
      <c r="DB255" s="49">
        <f t="shared" si="259"/>
        <v>52131275</v>
      </c>
    </row>
    <row r="256" spans="1:106" hidden="1">
      <c r="A256" s="3">
        <f t="shared" si="260"/>
        <v>217</v>
      </c>
      <c r="B256" s="263">
        <v>1</v>
      </c>
      <c r="C256" s="264" t="s">
        <v>187</v>
      </c>
      <c r="D256" s="265" t="s">
        <v>24</v>
      </c>
      <c r="E256" s="266"/>
      <c r="F256" s="41" t="s">
        <v>39</v>
      </c>
      <c r="G256" s="267">
        <f t="shared" si="228"/>
        <v>113</v>
      </c>
      <c r="H256" s="267">
        <f t="shared" si="229"/>
        <v>101</v>
      </c>
      <c r="I256" s="268">
        <f t="shared" si="230"/>
        <v>27506142.120000001</v>
      </c>
      <c r="J256" s="268">
        <f t="shared" si="231"/>
        <v>6</v>
      </c>
      <c r="K256" s="269">
        <f t="shared" si="232"/>
        <v>0.95</v>
      </c>
      <c r="L256" s="270">
        <f t="shared" si="266"/>
        <v>1.0149999999999999</v>
      </c>
      <c r="M256" s="271">
        <f t="shared" si="233"/>
        <v>22163640.99609945</v>
      </c>
      <c r="N256" s="271">
        <f t="shared" si="234"/>
        <v>24981964.625060011</v>
      </c>
      <c r="O256" s="271">
        <f t="shared" si="235"/>
        <v>26522797.539209995</v>
      </c>
      <c r="P256" s="271">
        <f t="shared" si="236"/>
        <v>28158665.655953549</v>
      </c>
      <c r="Q256" s="272">
        <f t="shared" si="237"/>
        <v>26522797.539209995</v>
      </c>
      <c r="R256" s="271">
        <f t="shared" si="237"/>
        <v>28158665.655953549</v>
      </c>
      <c r="S256" s="271">
        <f t="shared" si="238"/>
        <v>29895430.538636748</v>
      </c>
      <c r="T256" s="271"/>
      <c r="U256" s="271">
        <f t="shared" si="239"/>
        <v>2238527740.6060443</v>
      </c>
      <c r="V256" s="271">
        <f t="shared" si="240"/>
        <v>2523178427.1310611</v>
      </c>
      <c r="W256" s="271">
        <f t="shared" si="241"/>
        <v>2678802551.4602094</v>
      </c>
      <c r="X256" s="272">
        <f t="shared" si="242"/>
        <v>2844025231.2513084</v>
      </c>
      <c r="Y256" s="272">
        <f t="shared" si="243"/>
        <v>2678802551.4602094</v>
      </c>
      <c r="Z256" s="271">
        <f t="shared" si="244"/>
        <v>2844025231.2513084</v>
      </c>
      <c r="AA256" s="271">
        <f t="shared" si="245"/>
        <v>3019438484.4023113</v>
      </c>
      <c r="AB256" s="271"/>
      <c r="AC256" s="33" t="str">
        <f t="shared" si="246"/>
        <v>BERTAHAP</v>
      </c>
      <c r="AD256" s="273">
        <f t="shared" si="247"/>
        <v>0</v>
      </c>
      <c r="AE256" s="274">
        <v>2</v>
      </c>
      <c r="AF256" s="275"/>
      <c r="AG256" s="271" t="e">
        <f>IF(AF256&gt;#REF!,"LB","KR")</f>
        <v>#REF!</v>
      </c>
      <c r="AH256" s="275">
        <f t="shared" si="267"/>
        <v>2462381000</v>
      </c>
      <c r="AI256" s="275">
        <f t="shared" si="267"/>
        <v>2775497000</v>
      </c>
      <c r="AJ256" s="275">
        <f t="shared" si="267"/>
        <v>2946683000</v>
      </c>
      <c r="AK256" s="276">
        <f t="shared" si="267"/>
        <v>3128428000</v>
      </c>
      <c r="AL256" s="276">
        <f t="shared" si="267"/>
        <v>2946683000</v>
      </c>
      <c r="AM256" s="275">
        <f t="shared" si="267"/>
        <v>3128428000</v>
      </c>
      <c r="AN256" s="275">
        <f t="shared" si="267"/>
        <v>3321383000</v>
      </c>
      <c r="AO256" s="275">
        <f t="shared" si="261"/>
        <v>3321382511.6908064</v>
      </c>
      <c r="AP256" s="52">
        <f t="shared" si="262"/>
        <v>3123484000</v>
      </c>
      <c r="AQ256" s="43">
        <f t="shared" si="262"/>
        <v>3316134000</v>
      </c>
      <c r="AR256" s="63">
        <f t="shared" si="248"/>
        <v>2811135600</v>
      </c>
      <c r="AS256" s="63">
        <f t="shared" si="249"/>
        <v>46852260</v>
      </c>
      <c r="AT256" s="351">
        <f t="shared" si="250"/>
        <v>58658025</v>
      </c>
      <c r="AU256" s="141">
        <f t="shared" si="251"/>
        <v>33161340</v>
      </c>
      <c r="AV256" s="5">
        <f t="shared" si="252"/>
        <v>46852260</v>
      </c>
      <c r="AW256" s="5">
        <f t="shared" si="253"/>
        <v>73667075</v>
      </c>
      <c r="AX256" s="280">
        <f t="shared" si="263"/>
        <v>3520665164.3937511</v>
      </c>
      <c r="AY256" s="127">
        <f t="shared" si="264"/>
        <v>3520665164.3937511</v>
      </c>
      <c r="AZ256" s="2"/>
      <c r="BA256" s="2"/>
      <c r="BV256" s="56">
        <f t="shared" si="254"/>
        <v>-825184.26360000297</v>
      </c>
      <c r="CV256" s="63">
        <f t="shared" si="255"/>
        <v>2984520600</v>
      </c>
      <c r="CW256" s="44">
        <f t="shared" si="256"/>
        <v>33161340</v>
      </c>
      <c r="CZ256" s="56">
        <f t="shared" si="257"/>
        <v>2652014700</v>
      </c>
      <c r="DA256" s="44">
        <f t="shared" si="258"/>
        <v>44200245</v>
      </c>
      <c r="DB256" s="49">
        <f t="shared" si="259"/>
        <v>73667075</v>
      </c>
    </row>
    <row r="257" spans="1:106" hidden="1">
      <c r="A257" s="3">
        <f t="shared" si="260"/>
        <v>218</v>
      </c>
      <c r="B257" s="263">
        <v>2</v>
      </c>
      <c r="C257" s="264" t="s">
        <v>187</v>
      </c>
      <c r="D257" s="265" t="s">
        <v>35</v>
      </c>
      <c r="E257" s="266"/>
      <c r="F257" s="41" t="s">
        <v>42</v>
      </c>
      <c r="G257" s="267">
        <f t="shared" si="228"/>
        <v>78</v>
      </c>
      <c r="H257" s="267">
        <f t="shared" si="229"/>
        <v>66</v>
      </c>
      <c r="I257" s="268">
        <f t="shared" si="230"/>
        <v>27506142.120000001</v>
      </c>
      <c r="J257" s="268">
        <f t="shared" si="231"/>
        <v>2</v>
      </c>
      <c r="K257" s="269">
        <f t="shared" si="232"/>
        <v>0.93</v>
      </c>
      <c r="L257" s="270">
        <f t="shared" si="266"/>
        <v>1.0149999999999999</v>
      </c>
      <c r="M257" s="271">
        <f t="shared" si="233"/>
        <v>21697038.027760517</v>
      </c>
      <c r="N257" s="271">
        <f t="shared" si="234"/>
        <v>24456028.527690329</v>
      </c>
      <c r="O257" s="271">
        <f t="shared" si="235"/>
        <v>25964422.854173999</v>
      </c>
      <c r="P257" s="271">
        <f t="shared" si="236"/>
        <v>27565851.642144006</v>
      </c>
      <c r="Q257" s="272">
        <f t="shared" si="237"/>
        <v>25964422.854173999</v>
      </c>
      <c r="R257" s="271">
        <f t="shared" si="237"/>
        <v>27565851.642144006</v>
      </c>
      <c r="S257" s="271">
        <f t="shared" si="238"/>
        <v>29266053.053612821</v>
      </c>
      <c r="T257" s="271"/>
      <c r="U257" s="271">
        <f t="shared" si="239"/>
        <v>1432004509.8321941</v>
      </c>
      <c r="V257" s="271">
        <f t="shared" si="240"/>
        <v>1614097882.8275616</v>
      </c>
      <c r="W257" s="271">
        <f t="shared" si="241"/>
        <v>1713651908.375484</v>
      </c>
      <c r="X257" s="272">
        <f t="shared" si="242"/>
        <v>1819346208.3815043</v>
      </c>
      <c r="Y257" s="272">
        <f t="shared" si="243"/>
        <v>1713651908.375484</v>
      </c>
      <c r="Z257" s="271">
        <f t="shared" si="244"/>
        <v>1819346208.3815043</v>
      </c>
      <c r="AA257" s="271">
        <f t="shared" si="245"/>
        <v>1931559501.5384462</v>
      </c>
      <c r="AB257" s="271"/>
      <c r="AC257" s="33" t="str">
        <f t="shared" si="246"/>
        <v>BERTAHAP</v>
      </c>
      <c r="AD257" s="273">
        <f t="shared" si="247"/>
        <v>0</v>
      </c>
      <c r="AE257" s="274">
        <v>2</v>
      </c>
      <c r="AF257" s="275"/>
      <c r="AG257" s="271" t="e">
        <f>IF(AF257&gt;#REF!,"LB","KR")</f>
        <v>#REF!</v>
      </c>
      <c r="AH257" s="275">
        <f t="shared" si="267"/>
        <v>1575205000</v>
      </c>
      <c r="AI257" s="275">
        <f t="shared" si="267"/>
        <v>1775508000</v>
      </c>
      <c r="AJ257" s="275">
        <f t="shared" si="267"/>
        <v>1885018000</v>
      </c>
      <c r="AK257" s="276">
        <f t="shared" si="267"/>
        <v>2001281000</v>
      </c>
      <c r="AL257" s="276">
        <f t="shared" si="267"/>
        <v>1885018000</v>
      </c>
      <c r="AM257" s="275">
        <f t="shared" si="267"/>
        <v>2001281000</v>
      </c>
      <c r="AN257" s="275">
        <f t="shared" si="267"/>
        <v>2124716000</v>
      </c>
      <c r="AO257" s="275">
        <f t="shared" si="261"/>
        <v>2124715580.5980155</v>
      </c>
      <c r="AP257" s="52">
        <f t="shared" si="262"/>
        <v>1998120000</v>
      </c>
      <c r="AQ257" s="43">
        <f t="shared" si="262"/>
        <v>2121358000</v>
      </c>
      <c r="AR257" s="63">
        <f t="shared" si="248"/>
        <v>1798308000</v>
      </c>
      <c r="AS257" s="63">
        <f t="shared" si="249"/>
        <v>29971800</v>
      </c>
      <c r="AT257" s="351">
        <f t="shared" si="250"/>
        <v>37524018.75</v>
      </c>
      <c r="AU257" s="141">
        <f t="shared" si="251"/>
        <v>21213580</v>
      </c>
      <c r="AV257" s="5">
        <f t="shared" si="252"/>
        <v>29971800</v>
      </c>
      <c r="AW257" s="5">
        <f t="shared" si="253"/>
        <v>47125450</v>
      </c>
      <c r="AX257" s="280">
        <f t="shared" si="263"/>
        <v>2252198256.1042461</v>
      </c>
      <c r="AY257" s="127">
        <f t="shared" si="264"/>
        <v>2252198256.1042461</v>
      </c>
      <c r="AZ257" s="2"/>
      <c r="BA257" s="2"/>
      <c r="BV257" s="56">
        <f t="shared" si="254"/>
        <v>-1383558.9486359991</v>
      </c>
      <c r="CV257" s="63">
        <f t="shared" si="255"/>
        <v>1909222200</v>
      </c>
      <c r="CW257" s="44">
        <f t="shared" si="256"/>
        <v>21213580</v>
      </c>
      <c r="CZ257" s="56">
        <f t="shared" si="257"/>
        <v>1696516200</v>
      </c>
      <c r="DA257" s="44">
        <f t="shared" si="258"/>
        <v>28275270</v>
      </c>
      <c r="DB257" s="49">
        <f t="shared" si="259"/>
        <v>47125450</v>
      </c>
    </row>
    <row r="258" spans="1:106" hidden="1">
      <c r="A258" s="3">
        <f t="shared" si="260"/>
        <v>219</v>
      </c>
      <c r="B258" s="263">
        <v>3</v>
      </c>
      <c r="C258" s="264" t="s">
        <v>187</v>
      </c>
      <c r="D258" s="265" t="s">
        <v>41</v>
      </c>
      <c r="E258" s="266"/>
      <c r="F258" s="41" t="s">
        <v>45</v>
      </c>
      <c r="G258" s="267">
        <f t="shared" si="228"/>
        <v>60</v>
      </c>
      <c r="H258" s="267">
        <f t="shared" si="229"/>
        <v>52</v>
      </c>
      <c r="I258" s="268">
        <f t="shared" si="230"/>
        <v>27506142.120000001</v>
      </c>
      <c r="J258" s="268">
        <f t="shared" si="231"/>
        <v>2</v>
      </c>
      <c r="K258" s="269">
        <f t="shared" si="232"/>
        <v>0.93</v>
      </c>
      <c r="L258" s="270">
        <f t="shared" si="266"/>
        <v>1.0149999999999999</v>
      </c>
      <c r="M258" s="271">
        <f t="shared" si="233"/>
        <v>21697038.027760517</v>
      </c>
      <c r="N258" s="271">
        <f t="shared" si="234"/>
        <v>24456028.527690329</v>
      </c>
      <c r="O258" s="271">
        <f t="shared" si="235"/>
        <v>25964422.854173999</v>
      </c>
      <c r="P258" s="271">
        <f t="shared" si="236"/>
        <v>27565851.642144006</v>
      </c>
      <c r="Q258" s="272">
        <f t="shared" si="237"/>
        <v>25964422.854173999</v>
      </c>
      <c r="R258" s="271">
        <f t="shared" si="237"/>
        <v>27565851.642144006</v>
      </c>
      <c r="S258" s="271">
        <f t="shared" si="238"/>
        <v>29266053.053612821</v>
      </c>
      <c r="T258" s="271"/>
      <c r="U258" s="271">
        <f t="shared" si="239"/>
        <v>1128245977.4435468</v>
      </c>
      <c r="V258" s="271">
        <f t="shared" si="240"/>
        <v>1271713483.4398971</v>
      </c>
      <c r="W258" s="271">
        <f t="shared" si="241"/>
        <v>1350149988.417048</v>
      </c>
      <c r="X258" s="272">
        <f t="shared" si="242"/>
        <v>1433424285.3914883</v>
      </c>
      <c r="Y258" s="272">
        <f t="shared" si="243"/>
        <v>1350149988.417048</v>
      </c>
      <c r="Z258" s="271">
        <f t="shared" si="244"/>
        <v>1433424285.3914883</v>
      </c>
      <c r="AA258" s="271">
        <f t="shared" si="245"/>
        <v>1521834758.7878666</v>
      </c>
      <c r="AB258" s="271"/>
      <c r="AC258" s="33" t="str">
        <f t="shared" si="246"/>
        <v>BERTAHAP</v>
      </c>
      <c r="AD258" s="273">
        <f t="shared" si="247"/>
        <v>0</v>
      </c>
      <c r="AE258" s="274">
        <v>2</v>
      </c>
      <c r="AF258" s="275"/>
      <c r="AG258" s="271" t="e">
        <f>IF(AF258&gt;#REF!,"LB","KR")</f>
        <v>#REF!</v>
      </c>
      <c r="AH258" s="275">
        <f t="shared" si="267"/>
        <v>1241071000</v>
      </c>
      <c r="AI258" s="275">
        <f t="shared" si="267"/>
        <v>1398885000</v>
      </c>
      <c r="AJ258" s="275">
        <f t="shared" si="267"/>
        <v>1485165000</v>
      </c>
      <c r="AK258" s="276">
        <f t="shared" si="267"/>
        <v>1576767000</v>
      </c>
      <c r="AL258" s="276">
        <f t="shared" si="267"/>
        <v>1485165000</v>
      </c>
      <c r="AM258" s="275">
        <f t="shared" si="267"/>
        <v>1576767000</v>
      </c>
      <c r="AN258" s="275">
        <f t="shared" si="267"/>
        <v>1674019000</v>
      </c>
      <c r="AO258" s="275">
        <f t="shared" si="261"/>
        <v>1674018497.08901</v>
      </c>
      <c r="AP258" s="52">
        <f t="shared" si="262"/>
        <v>1574275000</v>
      </c>
      <c r="AQ258" s="43">
        <f t="shared" si="262"/>
        <v>1671374000</v>
      </c>
      <c r="AR258" s="63">
        <f t="shared" si="248"/>
        <v>1416847500</v>
      </c>
      <c r="AS258" s="63">
        <f t="shared" si="249"/>
        <v>23614125</v>
      </c>
      <c r="AT258" s="351">
        <f t="shared" si="250"/>
        <v>29564381.25</v>
      </c>
      <c r="AU258" s="141">
        <f t="shared" si="251"/>
        <v>16713740</v>
      </c>
      <c r="AV258" s="5">
        <f t="shared" si="252"/>
        <v>23614125</v>
      </c>
      <c r="AW258" s="5">
        <f t="shared" si="253"/>
        <v>37129125</v>
      </c>
      <c r="AX258" s="280">
        <f t="shared" si="263"/>
        <v>1774460325.9317751</v>
      </c>
      <c r="AY258" s="127">
        <f t="shared" si="264"/>
        <v>1774460325.9317751</v>
      </c>
      <c r="AZ258" s="2"/>
      <c r="BA258" s="2"/>
      <c r="BV258" s="56">
        <f t="shared" si="254"/>
        <v>-1383558.9486359991</v>
      </c>
      <c r="CV258" s="63">
        <f t="shared" si="255"/>
        <v>1504236600</v>
      </c>
      <c r="CW258" s="44">
        <f t="shared" si="256"/>
        <v>16713740</v>
      </c>
      <c r="CZ258" s="56">
        <f t="shared" si="257"/>
        <v>1336648500</v>
      </c>
      <c r="DA258" s="44">
        <f t="shared" si="258"/>
        <v>22277475</v>
      </c>
      <c r="DB258" s="49">
        <f t="shared" si="259"/>
        <v>37129125</v>
      </c>
    </row>
    <row r="259" spans="1:106" hidden="1">
      <c r="A259" s="3">
        <f t="shared" si="260"/>
        <v>220</v>
      </c>
      <c r="B259" s="263">
        <v>4</v>
      </c>
      <c r="C259" s="264" t="s">
        <v>187</v>
      </c>
      <c r="D259" s="265">
        <v>10</v>
      </c>
      <c r="E259" s="266"/>
      <c r="F259" s="41" t="s">
        <v>48</v>
      </c>
      <c r="G259" s="267">
        <f t="shared" si="228"/>
        <v>74</v>
      </c>
      <c r="H259" s="267">
        <f t="shared" si="229"/>
        <v>63</v>
      </c>
      <c r="I259" s="268">
        <f t="shared" si="230"/>
        <v>27506142.120000001</v>
      </c>
      <c r="J259" s="268">
        <f t="shared" si="231"/>
        <v>2</v>
      </c>
      <c r="K259" s="269">
        <f t="shared" si="232"/>
        <v>0.93</v>
      </c>
      <c r="L259" s="270">
        <f t="shared" si="266"/>
        <v>1.0149999999999999</v>
      </c>
      <c r="M259" s="271">
        <f t="shared" si="233"/>
        <v>21697038.027760517</v>
      </c>
      <c r="N259" s="271">
        <f t="shared" si="234"/>
        <v>24456028.527690329</v>
      </c>
      <c r="O259" s="271">
        <f t="shared" si="235"/>
        <v>25964422.854173999</v>
      </c>
      <c r="P259" s="271">
        <f t="shared" si="236"/>
        <v>27565851.642144006</v>
      </c>
      <c r="Q259" s="272">
        <f t="shared" si="237"/>
        <v>25964422.854173999</v>
      </c>
      <c r="R259" s="271">
        <f t="shared" si="237"/>
        <v>27565851.642144006</v>
      </c>
      <c r="S259" s="271">
        <f t="shared" si="238"/>
        <v>29266053.053612821</v>
      </c>
      <c r="T259" s="271"/>
      <c r="U259" s="271">
        <f t="shared" si="239"/>
        <v>1366913395.7489126</v>
      </c>
      <c r="V259" s="271">
        <f t="shared" si="240"/>
        <v>1540729797.2444906</v>
      </c>
      <c r="W259" s="271">
        <f t="shared" si="241"/>
        <v>1635758639.8129621</v>
      </c>
      <c r="X259" s="272">
        <f t="shared" si="242"/>
        <v>1736648653.4550724</v>
      </c>
      <c r="Y259" s="272">
        <f t="shared" si="243"/>
        <v>1635758639.8129621</v>
      </c>
      <c r="Z259" s="271">
        <f t="shared" si="244"/>
        <v>1736648653.4550724</v>
      </c>
      <c r="AA259" s="271">
        <f t="shared" si="245"/>
        <v>1843761342.3776078</v>
      </c>
      <c r="AB259" s="271"/>
      <c r="AC259" s="33" t="str">
        <f t="shared" si="246"/>
        <v>BERTAHAP</v>
      </c>
      <c r="AD259" s="273">
        <f t="shared" si="247"/>
        <v>0</v>
      </c>
      <c r="AE259" s="274">
        <v>2</v>
      </c>
      <c r="AF259" s="275"/>
      <c r="AG259" s="271" t="e">
        <f>IF(AF259&gt;#REF!,"LB","KR")</f>
        <v>#REF!</v>
      </c>
      <c r="AH259" s="275">
        <f t="shared" si="267"/>
        <v>1503605000</v>
      </c>
      <c r="AI259" s="275">
        <f t="shared" si="267"/>
        <v>1694803000</v>
      </c>
      <c r="AJ259" s="275">
        <f t="shared" si="267"/>
        <v>1799335000</v>
      </c>
      <c r="AK259" s="276">
        <f t="shared" si="267"/>
        <v>1910314000</v>
      </c>
      <c r="AL259" s="276">
        <f t="shared" si="267"/>
        <v>1799335000</v>
      </c>
      <c r="AM259" s="275">
        <f t="shared" si="267"/>
        <v>1910314000</v>
      </c>
      <c r="AN259" s="275">
        <f t="shared" si="267"/>
        <v>2028138000</v>
      </c>
      <c r="AO259" s="275">
        <f t="shared" si="261"/>
        <v>2028137937.4683101</v>
      </c>
      <c r="AP259" s="52">
        <f t="shared" si="262"/>
        <v>1907296000</v>
      </c>
      <c r="AQ259" s="43">
        <f t="shared" si="262"/>
        <v>2024933000</v>
      </c>
      <c r="AR259" s="63">
        <f t="shared" si="248"/>
        <v>1716566400</v>
      </c>
      <c r="AS259" s="63">
        <f t="shared" si="249"/>
        <v>28609440</v>
      </c>
      <c r="AT259" s="351">
        <f t="shared" si="250"/>
        <v>35818387.5</v>
      </c>
      <c r="AU259" s="141">
        <f t="shared" si="251"/>
        <v>20249330</v>
      </c>
      <c r="AV259" s="5">
        <f t="shared" si="252"/>
        <v>28609440</v>
      </c>
      <c r="AW259" s="5">
        <f t="shared" si="253"/>
        <v>44983375</v>
      </c>
      <c r="AX259" s="280">
        <f t="shared" si="263"/>
        <v>2149825994.1640873</v>
      </c>
      <c r="AY259" s="127">
        <f t="shared" si="264"/>
        <v>2149825994.1640873</v>
      </c>
      <c r="AZ259" s="2"/>
      <c r="BA259" s="2"/>
      <c r="BV259" s="56">
        <f t="shared" si="254"/>
        <v>-1383558.9486359991</v>
      </c>
      <c r="CV259" s="63">
        <f t="shared" si="255"/>
        <v>1822439700</v>
      </c>
      <c r="CW259" s="44">
        <f t="shared" si="256"/>
        <v>20249330</v>
      </c>
      <c r="CZ259" s="56">
        <f t="shared" si="257"/>
        <v>1619401500</v>
      </c>
      <c r="DA259" s="44">
        <f t="shared" si="258"/>
        <v>26990025</v>
      </c>
      <c r="DB259" s="49">
        <f t="shared" si="259"/>
        <v>44983375</v>
      </c>
    </row>
    <row r="260" spans="1:106" hidden="1">
      <c r="A260" s="3">
        <f t="shared" si="260"/>
        <v>221</v>
      </c>
      <c r="B260" s="263">
        <v>5</v>
      </c>
      <c r="C260" s="264" t="s">
        <v>187</v>
      </c>
      <c r="D260" s="299">
        <v>12</v>
      </c>
      <c r="E260" s="266"/>
      <c r="F260" s="41" t="s">
        <v>50</v>
      </c>
      <c r="G260" s="267">
        <f t="shared" si="228"/>
        <v>67</v>
      </c>
      <c r="H260" s="267">
        <f t="shared" si="229"/>
        <v>57</v>
      </c>
      <c r="I260" s="268">
        <f t="shared" si="230"/>
        <v>27506142.120000001</v>
      </c>
      <c r="J260" s="268">
        <f t="shared" si="231"/>
        <v>2</v>
      </c>
      <c r="K260" s="269">
        <f t="shared" si="232"/>
        <v>0.93</v>
      </c>
      <c r="L260" s="270">
        <f t="shared" si="266"/>
        <v>1.0149999999999999</v>
      </c>
      <c r="M260" s="271">
        <f t="shared" si="233"/>
        <v>21697038.027760517</v>
      </c>
      <c r="N260" s="271">
        <f t="shared" si="234"/>
        <v>24456028.527690329</v>
      </c>
      <c r="O260" s="271">
        <f t="shared" si="235"/>
        <v>25964422.854173999</v>
      </c>
      <c r="P260" s="271">
        <f t="shared" si="236"/>
        <v>27565851.642144006</v>
      </c>
      <c r="Q260" s="272">
        <f t="shared" si="237"/>
        <v>25964422.854173999</v>
      </c>
      <c r="R260" s="271">
        <f t="shared" si="237"/>
        <v>27565851.642144006</v>
      </c>
      <c r="S260" s="271">
        <f t="shared" si="238"/>
        <v>29266053.053612821</v>
      </c>
      <c r="T260" s="271"/>
      <c r="U260" s="271">
        <f t="shared" si="239"/>
        <v>1236731167.5823495</v>
      </c>
      <c r="V260" s="271">
        <f t="shared" si="240"/>
        <v>1393993626.0783486</v>
      </c>
      <c r="W260" s="271">
        <f t="shared" si="241"/>
        <v>1479972102.6879179</v>
      </c>
      <c r="X260" s="272">
        <f t="shared" si="242"/>
        <v>1571253543.6022084</v>
      </c>
      <c r="Y260" s="272">
        <f t="shared" si="243"/>
        <v>1479972102.6879179</v>
      </c>
      <c r="Z260" s="271">
        <f t="shared" si="244"/>
        <v>1571253543.6022084</v>
      </c>
      <c r="AA260" s="271">
        <f t="shared" si="245"/>
        <v>1668165024.0559309</v>
      </c>
      <c r="AB260" s="271"/>
      <c r="AC260" s="33" t="str">
        <f t="shared" si="246"/>
        <v>BERTAHAP</v>
      </c>
      <c r="AD260" s="273">
        <f t="shared" si="247"/>
        <v>0</v>
      </c>
      <c r="AE260" s="274">
        <v>2</v>
      </c>
      <c r="AF260" s="275"/>
      <c r="AG260" s="271" t="e">
        <f>IF(AF260&gt;#REF!,"LB","KR")</f>
        <v>#REF!</v>
      </c>
      <c r="AH260" s="275">
        <f t="shared" si="267"/>
        <v>1360405000</v>
      </c>
      <c r="AI260" s="275">
        <f t="shared" si="267"/>
        <v>1533393000</v>
      </c>
      <c r="AJ260" s="275">
        <f t="shared" si="267"/>
        <v>1627970000</v>
      </c>
      <c r="AK260" s="276">
        <f t="shared" si="267"/>
        <v>1728379000</v>
      </c>
      <c r="AL260" s="276">
        <f t="shared" si="267"/>
        <v>1627970000</v>
      </c>
      <c r="AM260" s="275">
        <f t="shared" si="267"/>
        <v>1728379000</v>
      </c>
      <c r="AN260" s="275">
        <f t="shared" si="267"/>
        <v>1834982000</v>
      </c>
      <c r="AO260" s="275">
        <f t="shared" si="261"/>
        <v>1834981589.5311141</v>
      </c>
      <c r="AP260" s="52">
        <f t="shared" si="262"/>
        <v>1725649000</v>
      </c>
      <c r="AQ260" s="43">
        <f t="shared" si="262"/>
        <v>1832082000</v>
      </c>
      <c r="AR260" s="63">
        <f t="shared" si="248"/>
        <v>1553084100</v>
      </c>
      <c r="AS260" s="63">
        <f t="shared" si="249"/>
        <v>25884735</v>
      </c>
      <c r="AT260" s="351">
        <f t="shared" si="250"/>
        <v>32407106.25</v>
      </c>
      <c r="AU260" s="141">
        <f t="shared" si="251"/>
        <v>18320820</v>
      </c>
      <c r="AV260" s="5">
        <f t="shared" si="252"/>
        <v>25884735</v>
      </c>
      <c r="AW260" s="5">
        <f t="shared" si="253"/>
        <v>40699250</v>
      </c>
      <c r="AX260" s="280">
        <f t="shared" si="263"/>
        <v>1945080408.6061757</v>
      </c>
      <c r="AY260" s="127">
        <f t="shared" si="264"/>
        <v>1945080408.6061757</v>
      </c>
      <c r="AZ260" s="2"/>
      <c r="BA260" s="2"/>
      <c r="BV260" s="56">
        <f t="shared" si="254"/>
        <v>-1383558.9486359991</v>
      </c>
      <c r="CV260" s="63">
        <f t="shared" si="255"/>
        <v>1648873800</v>
      </c>
      <c r="CW260" s="44">
        <f t="shared" si="256"/>
        <v>18320820</v>
      </c>
      <c r="CZ260" s="56">
        <f t="shared" si="257"/>
        <v>1465173000</v>
      </c>
      <c r="DA260" s="44">
        <f t="shared" si="258"/>
        <v>24419550</v>
      </c>
      <c r="DB260" s="49">
        <f t="shared" si="259"/>
        <v>40699250</v>
      </c>
    </row>
    <row r="261" spans="1:106" hidden="1">
      <c r="A261" s="3">
        <f t="shared" si="260"/>
        <v>222</v>
      </c>
      <c r="B261" s="263">
        <v>6</v>
      </c>
      <c r="C261" s="264" t="s">
        <v>187</v>
      </c>
      <c r="D261" s="265">
        <v>16</v>
      </c>
      <c r="E261" s="266"/>
      <c r="F261" s="41" t="s">
        <v>52</v>
      </c>
      <c r="G261" s="267">
        <f t="shared" si="228"/>
        <v>71</v>
      </c>
      <c r="H261" s="267">
        <f t="shared" si="229"/>
        <v>63</v>
      </c>
      <c r="I261" s="268">
        <f t="shared" si="230"/>
        <v>27506142.120000001</v>
      </c>
      <c r="J261" s="268">
        <f t="shared" si="231"/>
        <v>2</v>
      </c>
      <c r="K261" s="269">
        <f t="shared" si="232"/>
        <v>0.93</v>
      </c>
      <c r="L261" s="270">
        <f t="shared" si="266"/>
        <v>1.0149999999999999</v>
      </c>
      <c r="M261" s="271">
        <f t="shared" si="233"/>
        <v>21697038.027760517</v>
      </c>
      <c r="N261" s="271">
        <f t="shared" si="234"/>
        <v>24456028.527690329</v>
      </c>
      <c r="O261" s="271">
        <f t="shared" si="235"/>
        <v>25964422.854173999</v>
      </c>
      <c r="P261" s="271">
        <f t="shared" si="236"/>
        <v>27565851.642144006</v>
      </c>
      <c r="Q261" s="272">
        <f t="shared" si="237"/>
        <v>25964422.854173999</v>
      </c>
      <c r="R261" s="271">
        <f t="shared" si="237"/>
        <v>27565851.642144006</v>
      </c>
      <c r="S261" s="271">
        <f t="shared" si="238"/>
        <v>29266053.053612821</v>
      </c>
      <c r="T261" s="271"/>
      <c r="U261" s="271">
        <f t="shared" si="239"/>
        <v>1366913395.7489126</v>
      </c>
      <c r="V261" s="271">
        <f t="shared" si="240"/>
        <v>1540729797.2444906</v>
      </c>
      <c r="W261" s="271">
        <f t="shared" si="241"/>
        <v>1635758639.8129621</v>
      </c>
      <c r="X261" s="272">
        <f t="shared" si="242"/>
        <v>1736648653.4550724</v>
      </c>
      <c r="Y261" s="272">
        <f t="shared" si="243"/>
        <v>1635758639.8129621</v>
      </c>
      <c r="Z261" s="271">
        <f t="shared" si="244"/>
        <v>1736648653.4550724</v>
      </c>
      <c r="AA261" s="271">
        <f t="shared" si="245"/>
        <v>1843761342.3776078</v>
      </c>
      <c r="AB261" s="271"/>
      <c r="AC261" s="33" t="str">
        <f t="shared" si="246"/>
        <v>BERTAHAP</v>
      </c>
      <c r="AD261" s="273">
        <f t="shared" si="247"/>
        <v>0</v>
      </c>
      <c r="AE261" s="274">
        <v>2</v>
      </c>
      <c r="AF261" s="275"/>
      <c r="AG261" s="271" t="e">
        <f>IF(AF261&gt;#REF!,"LB","KR")</f>
        <v>#REF!</v>
      </c>
      <c r="AH261" s="275">
        <f t="shared" si="267"/>
        <v>1503605000</v>
      </c>
      <c r="AI261" s="275">
        <f t="shared" si="267"/>
        <v>1694803000</v>
      </c>
      <c r="AJ261" s="275">
        <f t="shared" si="267"/>
        <v>1799335000</v>
      </c>
      <c r="AK261" s="276">
        <f t="shared" si="267"/>
        <v>1910314000</v>
      </c>
      <c r="AL261" s="276">
        <f t="shared" si="267"/>
        <v>1799335000</v>
      </c>
      <c r="AM261" s="275">
        <f t="shared" si="267"/>
        <v>1910314000</v>
      </c>
      <c r="AN261" s="275">
        <f t="shared" si="267"/>
        <v>2028138000</v>
      </c>
      <c r="AO261" s="275">
        <f t="shared" si="261"/>
        <v>2028137937.4683101</v>
      </c>
      <c r="AP261" s="52">
        <f t="shared" si="262"/>
        <v>1907296000</v>
      </c>
      <c r="AQ261" s="43">
        <f t="shared" si="262"/>
        <v>2024933000</v>
      </c>
      <c r="AR261" s="63">
        <f t="shared" si="248"/>
        <v>1716566400</v>
      </c>
      <c r="AS261" s="63">
        <f t="shared" si="249"/>
        <v>28609440</v>
      </c>
      <c r="AT261" s="351">
        <f t="shared" si="250"/>
        <v>35818387.5</v>
      </c>
      <c r="AU261" s="141">
        <f t="shared" si="251"/>
        <v>20249330</v>
      </c>
      <c r="AV261" s="5">
        <f t="shared" si="252"/>
        <v>28609440</v>
      </c>
      <c r="AW261" s="5">
        <f t="shared" si="253"/>
        <v>44983375</v>
      </c>
      <c r="AX261" s="280">
        <f t="shared" si="263"/>
        <v>2149825994.1640873</v>
      </c>
      <c r="AY261" s="127">
        <f t="shared" si="264"/>
        <v>2149825994.1640873</v>
      </c>
      <c r="AZ261" s="2"/>
      <c r="BA261" s="2"/>
      <c r="BV261" s="56">
        <f t="shared" si="254"/>
        <v>-1383558.9486359991</v>
      </c>
      <c r="CV261" s="63">
        <f t="shared" si="255"/>
        <v>1822439700</v>
      </c>
      <c r="CW261" s="44">
        <f t="shared" si="256"/>
        <v>20249330</v>
      </c>
      <c r="CZ261" s="56">
        <f t="shared" si="257"/>
        <v>1619401500</v>
      </c>
      <c r="DA261" s="44">
        <f t="shared" si="258"/>
        <v>26990025</v>
      </c>
      <c r="DB261" s="49">
        <f t="shared" si="259"/>
        <v>44983375</v>
      </c>
    </row>
    <row r="262" spans="1:106" hidden="1">
      <c r="A262" s="3">
        <f t="shared" si="260"/>
        <v>223</v>
      </c>
      <c r="B262" s="263">
        <v>7</v>
      </c>
      <c r="C262" s="264" t="s">
        <v>187</v>
      </c>
      <c r="D262" s="299">
        <v>18</v>
      </c>
      <c r="E262" s="266"/>
      <c r="F262" s="41" t="s">
        <v>54</v>
      </c>
      <c r="G262" s="267">
        <f t="shared" si="228"/>
        <v>97</v>
      </c>
      <c r="H262" s="267">
        <f t="shared" si="229"/>
        <v>85</v>
      </c>
      <c r="I262" s="268">
        <f t="shared" si="230"/>
        <v>27506142.120000001</v>
      </c>
      <c r="J262" s="268">
        <f t="shared" si="231"/>
        <v>2</v>
      </c>
      <c r="K262" s="269">
        <f t="shared" si="232"/>
        <v>0.93</v>
      </c>
      <c r="L262" s="270">
        <f t="shared" si="266"/>
        <v>1.0149999999999999</v>
      </c>
      <c r="M262" s="271">
        <f t="shared" si="233"/>
        <v>21697038.027760517</v>
      </c>
      <c r="N262" s="271">
        <f t="shared" si="234"/>
        <v>24456028.527690329</v>
      </c>
      <c r="O262" s="271">
        <f t="shared" si="235"/>
        <v>25964422.854173999</v>
      </c>
      <c r="P262" s="271">
        <f t="shared" si="236"/>
        <v>27565851.642144006</v>
      </c>
      <c r="Q262" s="272">
        <f t="shared" si="237"/>
        <v>25964422.854173999</v>
      </c>
      <c r="R262" s="271">
        <f t="shared" si="237"/>
        <v>27565851.642144006</v>
      </c>
      <c r="S262" s="271">
        <f t="shared" si="238"/>
        <v>29266053.053612821</v>
      </c>
      <c r="T262" s="271"/>
      <c r="U262" s="271">
        <f t="shared" si="239"/>
        <v>1844248232.3596439</v>
      </c>
      <c r="V262" s="271">
        <f t="shared" si="240"/>
        <v>2078762424.853678</v>
      </c>
      <c r="W262" s="271">
        <f t="shared" si="241"/>
        <v>2206975942.6047897</v>
      </c>
      <c r="X262" s="272">
        <f t="shared" si="242"/>
        <v>2343097389.5822406</v>
      </c>
      <c r="Y262" s="272">
        <f t="shared" si="243"/>
        <v>2206975942.6047897</v>
      </c>
      <c r="Z262" s="271">
        <f t="shared" si="244"/>
        <v>2343097389.5822406</v>
      </c>
      <c r="AA262" s="271">
        <f t="shared" si="245"/>
        <v>2487614509.5570898</v>
      </c>
      <c r="AB262" s="271"/>
      <c r="AC262" s="33" t="str">
        <f t="shared" si="246"/>
        <v>BERTAHAP</v>
      </c>
      <c r="AD262" s="273">
        <f t="shared" si="247"/>
        <v>0</v>
      </c>
      <c r="AE262" s="274">
        <v>2</v>
      </c>
      <c r="AF262" s="275"/>
      <c r="AG262" s="271" t="e">
        <f>IF(AF262&gt;#REF!,"LB","KR")</f>
        <v>#REF!</v>
      </c>
      <c r="AH262" s="275">
        <f t="shared" si="267"/>
        <v>2028674000</v>
      </c>
      <c r="AI262" s="275">
        <f t="shared" si="267"/>
        <v>2286639000</v>
      </c>
      <c r="AJ262" s="275">
        <f t="shared" si="267"/>
        <v>2427674000</v>
      </c>
      <c r="AK262" s="276">
        <f t="shared" si="267"/>
        <v>2577408000</v>
      </c>
      <c r="AL262" s="276">
        <f t="shared" si="267"/>
        <v>2427674000</v>
      </c>
      <c r="AM262" s="275">
        <f t="shared" si="267"/>
        <v>2577408000</v>
      </c>
      <c r="AN262" s="275">
        <f t="shared" si="267"/>
        <v>2736376000</v>
      </c>
      <c r="AO262" s="275">
        <f t="shared" si="261"/>
        <v>2736376818.2269106</v>
      </c>
      <c r="AP262" s="52">
        <f t="shared" si="262"/>
        <v>2573335000</v>
      </c>
      <c r="AQ262" s="43">
        <f t="shared" si="262"/>
        <v>2732053000</v>
      </c>
      <c r="AR262" s="63">
        <f t="shared" si="248"/>
        <v>2316001500</v>
      </c>
      <c r="AS262" s="63">
        <f t="shared" si="249"/>
        <v>38600025</v>
      </c>
      <c r="AT262" s="351">
        <f t="shared" si="250"/>
        <v>48326400</v>
      </c>
      <c r="AU262" s="141">
        <f t="shared" si="251"/>
        <v>27320530</v>
      </c>
      <c r="AV262" s="5">
        <f t="shared" si="252"/>
        <v>38600025</v>
      </c>
      <c r="AW262" s="5">
        <f t="shared" si="253"/>
        <v>60691850</v>
      </c>
      <c r="AX262" s="280">
        <f t="shared" si="263"/>
        <v>2900559453.9838982</v>
      </c>
      <c r="AY262" s="127">
        <f t="shared" si="264"/>
        <v>2900559453.9838982</v>
      </c>
      <c r="AZ262" s="2"/>
      <c r="BA262" s="2"/>
      <c r="BV262" s="56">
        <f t="shared" si="254"/>
        <v>-1383558.9486359991</v>
      </c>
      <c r="CV262" s="63">
        <f t="shared" si="255"/>
        <v>2458847700</v>
      </c>
      <c r="CW262" s="44">
        <f t="shared" si="256"/>
        <v>27320530</v>
      </c>
      <c r="CZ262" s="56">
        <f t="shared" si="257"/>
        <v>2184906600</v>
      </c>
      <c r="DA262" s="44">
        <f t="shared" si="258"/>
        <v>36415110</v>
      </c>
      <c r="DB262" s="49">
        <f t="shared" si="259"/>
        <v>60691850</v>
      </c>
    </row>
    <row r="263" spans="1:106" hidden="1">
      <c r="A263" s="3">
        <f t="shared" si="260"/>
        <v>224</v>
      </c>
      <c r="B263" s="263">
        <v>8</v>
      </c>
      <c r="C263" s="264" t="s">
        <v>187</v>
      </c>
      <c r="D263" s="299">
        <v>20</v>
      </c>
      <c r="E263" s="266"/>
      <c r="F263" s="41" t="s">
        <v>70</v>
      </c>
      <c r="G263" s="267">
        <f t="shared" si="228"/>
        <v>60</v>
      </c>
      <c r="H263" s="267">
        <f t="shared" si="229"/>
        <v>51</v>
      </c>
      <c r="I263" s="268">
        <f t="shared" si="230"/>
        <v>27506142.120000001</v>
      </c>
      <c r="J263" s="268">
        <f t="shared" si="231"/>
        <v>2</v>
      </c>
      <c r="K263" s="269">
        <f t="shared" si="232"/>
        <v>0.93</v>
      </c>
      <c r="L263" s="270">
        <f t="shared" si="266"/>
        <v>1.0149999999999999</v>
      </c>
      <c r="M263" s="271">
        <f t="shared" si="233"/>
        <v>21697038.027760517</v>
      </c>
      <c r="N263" s="271">
        <f t="shared" si="234"/>
        <v>24456028.527690329</v>
      </c>
      <c r="O263" s="271">
        <f t="shared" si="235"/>
        <v>25964422.854173999</v>
      </c>
      <c r="P263" s="271">
        <f t="shared" si="236"/>
        <v>27565851.642144006</v>
      </c>
      <c r="Q263" s="272">
        <f t="shared" si="237"/>
        <v>25964422.854173999</v>
      </c>
      <c r="R263" s="271">
        <f t="shared" si="237"/>
        <v>27565851.642144006</v>
      </c>
      <c r="S263" s="271">
        <f t="shared" si="238"/>
        <v>29266053.053612821</v>
      </c>
      <c r="T263" s="271"/>
      <c r="U263" s="271">
        <f t="shared" si="239"/>
        <v>1106548939.4157863</v>
      </c>
      <c r="V263" s="271">
        <f t="shared" si="240"/>
        <v>1247257454.9122066</v>
      </c>
      <c r="W263" s="271">
        <f t="shared" si="241"/>
        <v>1324185565.5628741</v>
      </c>
      <c r="X263" s="272">
        <f t="shared" si="242"/>
        <v>1405858433.7493443</v>
      </c>
      <c r="Y263" s="272">
        <f t="shared" si="243"/>
        <v>1324185565.5628741</v>
      </c>
      <c r="Z263" s="271">
        <f t="shared" si="244"/>
        <v>1405858433.7493443</v>
      </c>
      <c r="AA263" s="271">
        <f t="shared" si="245"/>
        <v>1492568705.7342539</v>
      </c>
      <c r="AB263" s="271"/>
      <c r="AC263" s="33" t="str">
        <f t="shared" si="246"/>
        <v>BERTAHAP</v>
      </c>
      <c r="AD263" s="273">
        <f t="shared" si="247"/>
        <v>0</v>
      </c>
      <c r="AE263" s="274">
        <v>2</v>
      </c>
      <c r="AF263" s="275"/>
      <c r="AG263" s="271" t="e">
        <f>IF(AF263&gt;#REF!,"LB","KR")</f>
        <v>#REF!</v>
      </c>
      <c r="AH263" s="275">
        <f t="shared" si="267"/>
        <v>1217204000</v>
      </c>
      <c r="AI263" s="275">
        <f t="shared" si="267"/>
        <v>1371984000</v>
      </c>
      <c r="AJ263" s="275">
        <f t="shared" si="267"/>
        <v>1456605000</v>
      </c>
      <c r="AK263" s="276">
        <f t="shared" si="267"/>
        <v>1546445000</v>
      </c>
      <c r="AL263" s="276">
        <f t="shared" si="267"/>
        <v>1456605000</v>
      </c>
      <c r="AM263" s="275">
        <f t="shared" si="267"/>
        <v>1546445000</v>
      </c>
      <c r="AN263" s="275">
        <f t="shared" si="267"/>
        <v>1641826000</v>
      </c>
      <c r="AO263" s="275">
        <f t="shared" si="261"/>
        <v>1641826303.2717035</v>
      </c>
      <c r="AP263" s="52">
        <f t="shared" si="262"/>
        <v>1544002000</v>
      </c>
      <c r="AQ263" s="43">
        <f t="shared" si="262"/>
        <v>1639232000</v>
      </c>
      <c r="AR263" s="63">
        <f t="shared" si="248"/>
        <v>1389601800</v>
      </c>
      <c r="AS263" s="63">
        <f t="shared" si="249"/>
        <v>23160030</v>
      </c>
      <c r="AT263" s="351">
        <f t="shared" si="250"/>
        <v>28995843.75</v>
      </c>
      <c r="AU263" s="141">
        <f t="shared" si="251"/>
        <v>16392320</v>
      </c>
      <c r="AV263" s="5">
        <f t="shared" si="252"/>
        <v>23160030</v>
      </c>
      <c r="AW263" s="5">
        <f t="shared" si="253"/>
        <v>36415125</v>
      </c>
      <c r="AX263" s="280">
        <f t="shared" si="263"/>
        <v>1740335884.7258575</v>
      </c>
      <c r="AY263" s="127">
        <f t="shared" si="264"/>
        <v>1740335884.7258575</v>
      </c>
      <c r="AZ263" s="2"/>
      <c r="BA263" s="2"/>
      <c r="BV263" s="56">
        <f t="shared" si="254"/>
        <v>-1383558.9486359991</v>
      </c>
      <c r="CV263" s="63">
        <f t="shared" si="255"/>
        <v>1475308800</v>
      </c>
      <c r="CW263" s="44">
        <f t="shared" si="256"/>
        <v>16392320</v>
      </c>
      <c r="CZ263" s="56">
        <f t="shared" si="257"/>
        <v>1310944500</v>
      </c>
      <c r="DA263" s="44">
        <f t="shared" si="258"/>
        <v>21849075</v>
      </c>
      <c r="DB263" s="49">
        <f t="shared" si="259"/>
        <v>36415125</v>
      </c>
    </row>
    <row r="264" spans="1:106" hidden="1">
      <c r="A264" s="3">
        <f t="shared" si="260"/>
        <v>225</v>
      </c>
      <c r="B264" s="263">
        <v>9</v>
      </c>
      <c r="C264" s="264" t="s">
        <v>187</v>
      </c>
      <c r="D264" s="299">
        <v>22</v>
      </c>
      <c r="E264" s="266"/>
      <c r="F264" s="41" t="s">
        <v>89</v>
      </c>
      <c r="G264" s="267">
        <f t="shared" si="228"/>
        <v>81</v>
      </c>
      <c r="H264" s="267">
        <f t="shared" si="229"/>
        <v>70</v>
      </c>
      <c r="I264" s="268">
        <f t="shared" si="230"/>
        <v>27506142.120000001</v>
      </c>
      <c r="J264" s="268">
        <f t="shared" si="231"/>
        <v>4</v>
      </c>
      <c r="K264" s="269">
        <f t="shared" si="232"/>
        <v>0.97</v>
      </c>
      <c r="L264" s="270">
        <f t="shared" si="266"/>
        <v>1.0149999999999999</v>
      </c>
      <c r="M264" s="271">
        <f t="shared" si="233"/>
        <v>22630243.96443839</v>
      </c>
      <c r="N264" s="271">
        <f t="shared" si="234"/>
        <v>25507900.722429696</v>
      </c>
      <c r="O264" s="271">
        <f t="shared" si="235"/>
        <v>27081172.224245999</v>
      </c>
      <c r="P264" s="271">
        <f t="shared" si="236"/>
        <v>28751479.669763103</v>
      </c>
      <c r="Q264" s="272">
        <f t="shared" si="237"/>
        <v>27081172.224245999</v>
      </c>
      <c r="R264" s="271">
        <f t="shared" si="237"/>
        <v>28751479.669763103</v>
      </c>
      <c r="S264" s="271">
        <f t="shared" si="238"/>
        <v>30524808.023660682</v>
      </c>
      <c r="T264" s="271"/>
      <c r="U264" s="271">
        <f t="shared" si="239"/>
        <v>1584117077.5106874</v>
      </c>
      <c r="V264" s="271">
        <f t="shared" si="240"/>
        <v>1785553050.5700788</v>
      </c>
      <c r="W264" s="271">
        <f t="shared" si="241"/>
        <v>1895682055.6972198</v>
      </c>
      <c r="X264" s="272">
        <f t="shared" si="242"/>
        <v>2012603576.8834171</v>
      </c>
      <c r="Y264" s="272">
        <f t="shared" si="243"/>
        <v>1895682055.6972198</v>
      </c>
      <c r="Z264" s="271">
        <f t="shared" si="244"/>
        <v>2012603576.8834171</v>
      </c>
      <c r="AA264" s="271">
        <f t="shared" si="245"/>
        <v>2136736561.6562479</v>
      </c>
      <c r="AB264" s="271"/>
      <c r="AC264" s="33" t="str">
        <f t="shared" si="246"/>
        <v>BERTAHAP</v>
      </c>
      <c r="AD264" s="273">
        <f t="shared" si="247"/>
        <v>0</v>
      </c>
      <c r="AE264" s="274">
        <v>2</v>
      </c>
      <c r="AF264" s="275"/>
      <c r="AG264" s="271" t="e">
        <f>IF(AF264&gt;#REF!,"LB","KR")</f>
        <v>#REF!</v>
      </c>
      <c r="AH264" s="275">
        <f t="shared" si="267"/>
        <v>1742529000</v>
      </c>
      <c r="AI264" s="275">
        <f t="shared" si="267"/>
        <v>1964109000</v>
      </c>
      <c r="AJ264" s="275">
        <f t="shared" si="267"/>
        <v>2085251000</v>
      </c>
      <c r="AK264" s="276">
        <f t="shared" si="267"/>
        <v>2213864000</v>
      </c>
      <c r="AL264" s="276">
        <f t="shared" si="267"/>
        <v>2085251000</v>
      </c>
      <c r="AM264" s="275">
        <f t="shared" si="267"/>
        <v>2213864000</v>
      </c>
      <c r="AN264" s="275">
        <f t="shared" si="267"/>
        <v>2350411000</v>
      </c>
      <c r="AO264" s="275">
        <f t="shared" si="261"/>
        <v>2350410229.3106489</v>
      </c>
      <c r="AP264" s="52">
        <f t="shared" si="262"/>
        <v>2210367000</v>
      </c>
      <c r="AQ264" s="43">
        <f t="shared" si="262"/>
        <v>2346696000</v>
      </c>
      <c r="AR264" s="63">
        <f t="shared" si="248"/>
        <v>1989330300</v>
      </c>
      <c r="AS264" s="63">
        <f t="shared" si="249"/>
        <v>33155505</v>
      </c>
      <c r="AT264" s="351">
        <f t="shared" si="250"/>
        <v>41509950</v>
      </c>
      <c r="AU264" s="141">
        <f t="shared" si="251"/>
        <v>23466960</v>
      </c>
      <c r="AV264" s="5">
        <f t="shared" si="252"/>
        <v>33155505</v>
      </c>
      <c r="AW264" s="5">
        <f t="shared" si="253"/>
        <v>52131275</v>
      </c>
      <c r="AX264" s="280">
        <f t="shared" si="263"/>
        <v>2491434561.6377859</v>
      </c>
      <c r="AY264" s="127">
        <f t="shared" si="264"/>
        <v>2491434561.6377859</v>
      </c>
      <c r="AZ264" s="2"/>
      <c r="BA264" s="2"/>
      <c r="BV264" s="56">
        <f t="shared" si="254"/>
        <v>-266809.57856399938</v>
      </c>
      <c r="CV264" s="63">
        <f t="shared" si="255"/>
        <v>2112026400</v>
      </c>
      <c r="CW264" s="44">
        <f t="shared" si="256"/>
        <v>23466960</v>
      </c>
      <c r="CZ264" s="56">
        <f t="shared" si="257"/>
        <v>1876725900</v>
      </c>
      <c r="DA264" s="44">
        <f t="shared" si="258"/>
        <v>31278765</v>
      </c>
      <c r="DB264" s="49">
        <f t="shared" si="259"/>
        <v>52131275</v>
      </c>
    </row>
    <row r="265" spans="1:106" hidden="1">
      <c r="A265" s="3">
        <f t="shared" si="260"/>
        <v>226</v>
      </c>
      <c r="B265" s="263">
        <v>1</v>
      </c>
      <c r="C265" s="264" t="s">
        <v>188</v>
      </c>
      <c r="D265" s="265" t="s">
        <v>24</v>
      </c>
      <c r="E265" s="266"/>
      <c r="F265" s="41" t="s">
        <v>39</v>
      </c>
      <c r="G265" s="267">
        <f t="shared" si="228"/>
        <v>113</v>
      </c>
      <c r="H265" s="267">
        <f t="shared" si="229"/>
        <v>101</v>
      </c>
      <c r="I265" s="268">
        <f t="shared" si="230"/>
        <v>27506142.120000001</v>
      </c>
      <c r="J265" s="268">
        <f t="shared" si="231"/>
        <v>6</v>
      </c>
      <c r="K265" s="269">
        <f t="shared" si="232"/>
        <v>0.95</v>
      </c>
      <c r="L265" s="270">
        <f t="shared" si="266"/>
        <v>1.0149999999999999</v>
      </c>
      <c r="M265" s="271">
        <f t="shared" si="233"/>
        <v>22163640.99609945</v>
      </c>
      <c r="N265" s="271">
        <f t="shared" si="234"/>
        <v>24981964.625060011</v>
      </c>
      <c r="O265" s="271">
        <f t="shared" si="235"/>
        <v>26522797.539209995</v>
      </c>
      <c r="P265" s="271">
        <f t="shared" si="236"/>
        <v>28158665.655953549</v>
      </c>
      <c r="Q265" s="272">
        <f t="shared" si="237"/>
        <v>26522797.539209995</v>
      </c>
      <c r="R265" s="271">
        <f t="shared" si="237"/>
        <v>28158665.655953549</v>
      </c>
      <c r="S265" s="271">
        <f t="shared" si="238"/>
        <v>29895430.538636748</v>
      </c>
      <c r="T265" s="271"/>
      <c r="U265" s="271">
        <f t="shared" si="239"/>
        <v>2238527740.6060443</v>
      </c>
      <c r="V265" s="271">
        <f t="shared" si="240"/>
        <v>2523178427.1310611</v>
      </c>
      <c r="W265" s="271">
        <f t="shared" si="241"/>
        <v>2678802551.4602094</v>
      </c>
      <c r="X265" s="272">
        <f t="shared" si="242"/>
        <v>2844025231.2513084</v>
      </c>
      <c r="Y265" s="272">
        <f t="shared" si="243"/>
        <v>2678802551.4602094</v>
      </c>
      <c r="Z265" s="271">
        <f t="shared" si="244"/>
        <v>2844025231.2513084</v>
      </c>
      <c r="AA265" s="271">
        <f t="shared" si="245"/>
        <v>3019438484.4023113</v>
      </c>
      <c r="AB265" s="271"/>
      <c r="AC265" s="33" t="str">
        <f t="shared" si="246"/>
        <v>BERTAHAP</v>
      </c>
      <c r="AD265" s="273">
        <f t="shared" si="247"/>
        <v>0</v>
      </c>
      <c r="AE265" s="274">
        <v>2</v>
      </c>
      <c r="AF265" s="275"/>
      <c r="AG265" s="271" t="e">
        <f>IF(AF265&gt;#REF!,"LB","KR")</f>
        <v>#REF!</v>
      </c>
      <c r="AH265" s="275">
        <f t="shared" si="267"/>
        <v>2462381000</v>
      </c>
      <c r="AI265" s="275">
        <f t="shared" si="267"/>
        <v>2775497000</v>
      </c>
      <c r="AJ265" s="275">
        <f t="shared" si="267"/>
        <v>2946683000</v>
      </c>
      <c r="AK265" s="276">
        <f t="shared" si="267"/>
        <v>3128428000</v>
      </c>
      <c r="AL265" s="276">
        <f t="shared" si="267"/>
        <v>2946683000</v>
      </c>
      <c r="AM265" s="275">
        <f t="shared" si="267"/>
        <v>3128428000</v>
      </c>
      <c r="AN265" s="275">
        <f t="shared" si="267"/>
        <v>3321383000</v>
      </c>
      <c r="AO265" s="275">
        <f t="shared" si="261"/>
        <v>3321382511.6908064</v>
      </c>
      <c r="AP265" s="52">
        <f t="shared" si="262"/>
        <v>3123484000</v>
      </c>
      <c r="AQ265" s="43">
        <f t="shared" si="262"/>
        <v>3316134000</v>
      </c>
      <c r="AR265" s="63">
        <f t="shared" si="248"/>
        <v>2811135600</v>
      </c>
      <c r="AS265" s="63">
        <f t="shared" si="249"/>
        <v>46852260</v>
      </c>
      <c r="AT265" s="351">
        <f t="shared" si="250"/>
        <v>58658025</v>
      </c>
      <c r="AU265" s="141">
        <f t="shared" si="251"/>
        <v>33161340</v>
      </c>
      <c r="AV265" s="5">
        <f t="shared" si="252"/>
        <v>46852260</v>
      </c>
      <c r="AW265" s="5">
        <f t="shared" si="253"/>
        <v>73667075</v>
      </c>
      <c r="AX265" s="280">
        <f t="shared" si="263"/>
        <v>3520665164.3937511</v>
      </c>
      <c r="AY265" s="127">
        <f t="shared" si="264"/>
        <v>3520665164.3937511</v>
      </c>
      <c r="AZ265" s="2"/>
      <c r="BA265" s="2"/>
      <c r="BV265" s="56">
        <f t="shared" si="254"/>
        <v>-825184.26360000297</v>
      </c>
      <c r="CV265" s="63">
        <f t="shared" si="255"/>
        <v>2984520600</v>
      </c>
      <c r="CW265" s="44">
        <f t="shared" si="256"/>
        <v>33161340</v>
      </c>
      <c r="CZ265" s="56">
        <f t="shared" si="257"/>
        <v>2652014700</v>
      </c>
      <c r="DA265" s="44">
        <f t="shared" si="258"/>
        <v>44200245</v>
      </c>
      <c r="DB265" s="49">
        <f t="shared" si="259"/>
        <v>73667075</v>
      </c>
    </row>
    <row r="266" spans="1:106" hidden="1">
      <c r="A266" s="3">
        <f t="shared" si="260"/>
        <v>227</v>
      </c>
      <c r="B266" s="263">
        <v>2</v>
      </c>
      <c r="C266" s="264" t="s">
        <v>188</v>
      </c>
      <c r="D266" s="265" t="s">
        <v>35</v>
      </c>
      <c r="E266" s="266"/>
      <c r="F266" s="41" t="s">
        <v>42</v>
      </c>
      <c r="G266" s="267">
        <f t="shared" si="228"/>
        <v>78</v>
      </c>
      <c r="H266" s="267">
        <f t="shared" si="229"/>
        <v>66</v>
      </c>
      <c r="I266" s="268">
        <f t="shared" si="230"/>
        <v>27506142.120000001</v>
      </c>
      <c r="J266" s="268">
        <f t="shared" si="231"/>
        <v>2</v>
      </c>
      <c r="K266" s="269">
        <f t="shared" si="232"/>
        <v>0.93</v>
      </c>
      <c r="L266" s="270">
        <f t="shared" si="266"/>
        <v>1.0149999999999999</v>
      </c>
      <c r="M266" s="271">
        <f t="shared" si="233"/>
        <v>21697038.027760517</v>
      </c>
      <c r="N266" s="271">
        <f t="shared" si="234"/>
        <v>24456028.527690329</v>
      </c>
      <c r="O266" s="271">
        <f t="shared" si="235"/>
        <v>25964422.854173999</v>
      </c>
      <c r="P266" s="271">
        <f t="shared" si="236"/>
        <v>27565851.642144006</v>
      </c>
      <c r="Q266" s="272">
        <f t="shared" si="237"/>
        <v>25964422.854173999</v>
      </c>
      <c r="R266" s="271">
        <f t="shared" si="237"/>
        <v>27565851.642144006</v>
      </c>
      <c r="S266" s="271">
        <f t="shared" si="238"/>
        <v>29266053.053612821</v>
      </c>
      <c r="T266" s="271"/>
      <c r="U266" s="271">
        <f t="shared" si="239"/>
        <v>1432004509.8321941</v>
      </c>
      <c r="V266" s="271">
        <f t="shared" si="240"/>
        <v>1614097882.8275616</v>
      </c>
      <c r="W266" s="271">
        <f t="shared" si="241"/>
        <v>1713651908.375484</v>
      </c>
      <c r="X266" s="272">
        <f t="shared" si="242"/>
        <v>1819346208.3815043</v>
      </c>
      <c r="Y266" s="272">
        <f t="shared" si="243"/>
        <v>1713651908.375484</v>
      </c>
      <c r="Z266" s="271">
        <f t="shared" si="244"/>
        <v>1819346208.3815043</v>
      </c>
      <c r="AA266" s="271">
        <f t="shared" si="245"/>
        <v>1931559501.5384462</v>
      </c>
      <c r="AB266" s="271"/>
      <c r="AC266" s="33" t="str">
        <f t="shared" si="246"/>
        <v>BERTAHAP</v>
      </c>
      <c r="AD266" s="273">
        <f t="shared" si="247"/>
        <v>0</v>
      </c>
      <c r="AE266" s="274">
        <v>2</v>
      </c>
      <c r="AF266" s="275"/>
      <c r="AG266" s="271" t="e">
        <f>IF(AF266&gt;#REF!,"LB","KR")</f>
        <v>#REF!</v>
      </c>
      <c r="AH266" s="275">
        <f t="shared" si="267"/>
        <v>1575205000</v>
      </c>
      <c r="AI266" s="275">
        <f t="shared" si="267"/>
        <v>1775508000</v>
      </c>
      <c r="AJ266" s="275">
        <f t="shared" si="267"/>
        <v>1885018000</v>
      </c>
      <c r="AK266" s="276">
        <f t="shared" si="267"/>
        <v>2001281000</v>
      </c>
      <c r="AL266" s="276">
        <f t="shared" si="267"/>
        <v>1885018000</v>
      </c>
      <c r="AM266" s="275">
        <f t="shared" si="267"/>
        <v>2001281000</v>
      </c>
      <c r="AN266" s="275">
        <f t="shared" si="267"/>
        <v>2124716000</v>
      </c>
      <c r="AO266" s="275">
        <f t="shared" si="261"/>
        <v>2124715580.5980155</v>
      </c>
      <c r="AP266" s="52">
        <f t="shared" si="262"/>
        <v>1998120000</v>
      </c>
      <c r="AQ266" s="43">
        <f t="shared" si="262"/>
        <v>2121358000</v>
      </c>
      <c r="AR266" s="63">
        <f t="shared" si="248"/>
        <v>1798308000</v>
      </c>
      <c r="AS266" s="63">
        <f t="shared" si="249"/>
        <v>29971800</v>
      </c>
      <c r="AT266" s="351">
        <f t="shared" si="250"/>
        <v>37524018.75</v>
      </c>
      <c r="AU266" s="141">
        <f t="shared" si="251"/>
        <v>21213580</v>
      </c>
      <c r="AV266" s="5">
        <f t="shared" si="252"/>
        <v>29971800</v>
      </c>
      <c r="AW266" s="5">
        <f t="shared" si="253"/>
        <v>47125450</v>
      </c>
      <c r="AX266" s="280">
        <f t="shared" si="263"/>
        <v>2252198256.1042461</v>
      </c>
      <c r="AY266" s="127">
        <f t="shared" si="264"/>
        <v>2252198256.1042461</v>
      </c>
      <c r="AZ266" s="2"/>
      <c r="BA266" s="2"/>
      <c r="BV266" s="56">
        <f t="shared" si="254"/>
        <v>-1383558.9486359991</v>
      </c>
      <c r="CV266" s="63">
        <f t="shared" si="255"/>
        <v>1909222200</v>
      </c>
      <c r="CW266" s="44">
        <f t="shared" si="256"/>
        <v>21213580</v>
      </c>
      <c r="CZ266" s="56">
        <f t="shared" si="257"/>
        <v>1696516200</v>
      </c>
      <c r="DA266" s="44">
        <f t="shared" si="258"/>
        <v>28275270</v>
      </c>
      <c r="DB266" s="49">
        <f t="shared" si="259"/>
        <v>47125450</v>
      </c>
    </row>
    <row r="267" spans="1:106" hidden="1">
      <c r="A267" s="3">
        <f t="shared" si="260"/>
        <v>228</v>
      </c>
      <c r="B267" s="263">
        <v>3</v>
      </c>
      <c r="C267" s="264" t="s">
        <v>188</v>
      </c>
      <c r="D267" s="265" t="s">
        <v>41</v>
      </c>
      <c r="E267" s="266"/>
      <c r="F267" s="41" t="s">
        <v>45</v>
      </c>
      <c r="G267" s="267">
        <f t="shared" si="228"/>
        <v>60</v>
      </c>
      <c r="H267" s="267">
        <f t="shared" si="229"/>
        <v>52</v>
      </c>
      <c r="I267" s="268">
        <f t="shared" si="230"/>
        <v>27506142.120000001</v>
      </c>
      <c r="J267" s="268">
        <f t="shared" si="231"/>
        <v>2</v>
      </c>
      <c r="K267" s="269">
        <f t="shared" si="232"/>
        <v>0.93</v>
      </c>
      <c r="L267" s="270">
        <f t="shared" si="266"/>
        <v>1.0149999999999999</v>
      </c>
      <c r="M267" s="271">
        <f t="shared" si="233"/>
        <v>21697038.027760517</v>
      </c>
      <c r="N267" s="271">
        <f t="shared" si="234"/>
        <v>24456028.527690329</v>
      </c>
      <c r="O267" s="271">
        <f t="shared" si="235"/>
        <v>25964422.854173999</v>
      </c>
      <c r="P267" s="271">
        <f t="shared" si="236"/>
        <v>27565851.642144006</v>
      </c>
      <c r="Q267" s="272">
        <f t="shared" si="237"/>
        <v>25964422.854173999</v>
      </c>
      <c r="R267" s="271">
        <f t="shared" si="237"/>
        <v>27565851.642144006</v>
      </c>
      <c r="S267" s="271">
        <f t="shared" si="238"/>
        <v>29266053.053612821</v>
      </c>
      <c r="T267" s="271"/>
      <c r="U267" s="271">
        <f t="shared" si="239"/>
        <v>1128245977.4435468</v>
      </c>
      <c r="V267" s="271">
        <f t="shared" si="240"/>
        <v>1271713483.4398971</v>
      </c>
      <c r="W267" s="271">
        <f t="shared" si="241"/>
        <v>1350149988.417048</v>
      </c>
      <c r="X267" s="272">
        <f t="shared" si="242"/>
        <v>1433424285.3914883</v>
      </c>
      <c r="Y267" s="272">
        <f t="shared" si="243"/>
        <v>1350149988.417048</v>
      </c>
      <c r="Z267" s="271">
        <f t="shared" si="244"/>
        <v>1433424285.3914883</v>
      </c>
      <c r="AA267" s="271">
        <f t="shared" si="245"/>
        <v>1521834758.7878666</v>
      </c>
      <c r="AB267" s="271"/>
      <c r="AC267" s="33" t="str">
        <f t="shared" si="246"/>
        <v>BERTAHAP</v>
      </c>
      <c r="AD267" s="273">
        <f t="shared" si="247"/>
        <v>0</v>
      </c>
      <c r="AE267" s="274">
        <v>2</v>
      </c>
      <c r="AF267" s="275"/>
      <c r="AG267" s="271" t="e">
        <f>IF(AF267&gt;#REF!,"LB","KR")</f>
        <v>#REF!</v>
      </c>
      <c r="AH267" s="275">
        <f t="shared" si="267"/>
        <v>1241071000</v>
      </c>
      <c r="AI267" s="275">
        <f t="shared" si="267"/>
        <v>1398885000</v>
      </c>
      <c r="AJ267" s="275">
        <f t="shared" si="267"/>
        <v>1485165000</v>
      </c>
      <c r="AK267" s="276">
        <f t="shared" si="267"/>
        <v>1576767000</v>
      </c>
      <c r="AL267" s="276">
        <f t="shared" si="267"/>
        <v>1485165000</v>
      </c>
      <c r="AM267" s="275">
        <f t="shared" si="267"/>
        <v>1576767000</v>
      </c>
      <c r="AN267" s="275">
        <f t="shared" si="267"/>
        <v>1674019000</v>
      </c>
      <c r="AO267" s="275">
        <f t="shared" si="261"/>
        <v>1674018497.08901</v>
      </c>
      <c r="AP267" s="52">
        <f t="shared" si="262"/>
        <v>1574275000</v>
      </c>
      <c r="AQ267" s="43">
        <f t="shared" si="262"/>
        <v>1671374000</v>
      </c>
      <c r="AR267" s="63">
        <f t="shared" si="248"/>
        <v>1416847500</v>
      </c>
      <c r="AS267" s="63">
        <f t="shared" si="249"/>
        <v>23614125</v>
      </c>
      <c r="AT267" s="351">
        <f t="shared" si="250"/>
        <v>29564381.25</v>
      </c>
      <c r="AU267" s="141">
        <f t="shared" si="251"/>
        <v>16713740</v>
      </c>
      <c r="AV267" s="5">
        <f t="shared" si="252"/>
        <v>23614125</v>
      </c>
      <c r="AW267" s="5">
        <f t="shared" si="253"/>
        <v>37129125</v>
      </c>
      <c r="AX267" s="280">
        <f t="shared" si="263"/>
        <v>1774460325.9317751</v>
      </c>
      <c r="AY267" s="127">
        <f t="shared" si="264"/>
        <v>1774460325.9317751</v>
      </c>
      <c r="AZ267" s="2"/>
      <c r="BA267" s="2"/>
      <c r="BV267" s="56">
        <f t="shared" si="254"/>
        <v>-1383558.9486359991</v>
      </c>
      <c r="CV267" s="63">
        <f t="shared" si="255"/>
        <v>1504236600</v>
      </c>
      <c r="CW267" s="44">
        <f t="shared" si="256"/>
        <v>16713740</v>
      </c>
      <c r="CZ267" s="56">
        <f t="shared" si="257"/>
        <v>1336648500</v>
      </c>
      <c r="DA267" s="44">
        <f t="shared" si="258"/>
        <v>22277475</v>
      </c>
      <c r="DB267" s="49">
        <f t="shared" si="259"/>
        <v>37129125</v>
      </c>
    </row>
    <row r="268" spans="1:106" hidden="1">
      <c r="A268" s="3">
        <f t="shared" si="260"/>
        <v>229</v>
      </c>
      <c r="B268" s="263">
        <v>4</v>
      </c>
      <c r="C268" s="264" t="s">
        <v>188</v>
      </c>
      <c r="D268" s="265">
        <v>10</v>
      </c>
      <c r="E268" s="266"/>
      <c r="F268" s="41" t="s">
        <v>48</v>
      </c>
      <c r="G268" s="267">
        <f t="shared" si="228"/>
        <v>74</v>
      </c>
      <c r="H268" s="267">
        <f t="shared" si="229"/>
        <v>63</v>
      </c>
      <c r="I268" s="268">
        <f t="shared" si="230"/>
        <v>27506142.120000001</v>
      </c>
      <c r="J268" s="268">
        <f t="shared" si="231"/>
        <v>2</v>
      </c>
      <c r="K268" s="269">
        <f t="shared" si="232"/>
        <v>0.93</v>
      </c>
      <c r="L268" s="270">
        <f t="shared" si="266"/>
        <v>1.0149999999999999</v>
      </c>
      <c r="M268" s="271">
        <f t="shared" si="233"/>
        <v>21697038.027760517</v>
      </c>
      <c r="N268" s="271">
        <f t="shared" si="234"/>
        <v>24456028.527690329</v>
      </c>
      <c r="O268" s="271">
        <f t="shared" si="235"/>
        <v>25964422.854173999</v>
      </c>
      <c r="P268" s="271">
        <f t="shared" si="236"/>
        <v>27565851.642144006</v>
      </c>
      <c r="Q268" s="272">
        <f t="shared" si="237"/>
        <v>25964422.854173999</v>
      </c>
      <c r="R268" s="271">
        <f t="shared" si="237"/>
        <v>27565851.642144006</v>
      </c>
      <c r="S268" s="271">
        <f t="shared" si="238"/>
        <v>29266053.053612821</v>
      </c>
      <c r="T268" s="271"/>
      <c r="U268" s="271">
        <f t="shared" si="239"/>
        <v>1366913395.7489126</v>
      </c>
      <c r="V268" s="271">
        <f t="shared" si="240"/>
        <v>1540729797.2444906</v>
      </c>
      <c r="W268" s="271">
        <f t="shared" si="241"/>
        <v>1635758639.8129621</v>
      </c>
      <c r="X268" s="272">
        <f t="shared" si="242"/>
        <v>1736648653.4550724</v>
      </c>
      <c r="Y268" s="272">
        <f t="shared" si="243"/>
        <v>1635758639.8129621</v>
      </c>
      <c r="Z268" s="271">
        <f t="shared" si="244"/>
        <v>1736648653.4550724</v>
      </c>
      <c r="AA268" s="271">
        <f t="shared" si="245"/>
        <v>1843761342.3776078</v>
      </c>
      <c r="AB268" s="271"/>
      <c r="AC268" s="33" t="str">
        <f t="shared" si="246"/>
        <v>BERTAHAP</v>
      </c>
      <c r="AD268" s="273">
        <f t="shared" si="247"/>
        <v>0</v>
      </c>
      <c r="AE268" s="274">
        <v>2</v>
      </c>
      <c r="AF268" s="275"/>
      <c r="AG268" s="271" t="e">
        <f>IF(AF268&gt;#REF!,"LB","KR")</f>
        <v>#REF!</v>
      </c>
      <c r="AH268" s="275">
        <f t="shared" si="267"/>
        <v>1503605000</v>
      </c>
      <c r="AI268" s="275">
        <f t="shared" si="267"/>
        <v>1694803000</v>
      </c>
      <c r="AJ268" s="275">
        <f t="shared" si="267"/>
        <v>1799335000</v>
      </c>
      <c r="AK268" s="276">
        <f t="shared" si="267"/>
        <v>1910314000</v>
      </c>
      <c r="AL268" s="276">
        <f t="shared" si="267"/>
        <v>1799335000</v>
      </c>
      <c r="AM268" s="275">
        <f t="shared" si="267"/>
        <v>1910314000</v>
      </c>
      <c r="AN268" s="275">
        <f t="shared" si="267"/>
        <v>2028138000</v>
      </c>
      <c r="AO268" s="275">
        <f t="shared" si="261"/>
        <v>2028137937.4683101</v>
      </c>
      <c r="AP268" s="52">
        <f t="shared" si="262"/>
        <v>1907296000</v>
      </c>
      <c r="AQ268" s="43">
        <f t="shared" si="262"/>
        <v>2024933000</v>
      </c>
      <c r="AR268" s="63">
        <f t="shared" si="248"/>
        <v>1716566400</v>
      </c>
      <c r="AS268" s="63">
        <f t="shared" si="249"/>
        <v>28609440</v>
      </c>
      <c r="AT268" s="351">
        <f t="shared" si="250"/>
        <v>35818387.5</v>
      </c>
      <c r="AU268" s="141">
        <f t="shared" si="251"/>
        <v>20249330</v>
      </c>
      <c r="AV268" s="5">
        <f t="shared" si="252"/>
        <v>28609440</v>
      </c>
      <c r="AW268" s="5">
        <f t="shared" si="253"/>
        <v>44983375</v>
      </c>
      <c r="AX268" s="280">
        <f t="shared" si="263"/>
        <v>2149825994.1640873</v>
      </c>
      <c r="AY268" s="127">
        <f t="shared" si="264"/>
        <v>2149825994.1640873</v>
      </c>
      <c r="AZ268" s="2"/>
      <c r="BA268" s="2"/>
      <c r="BV268" s="56">
        <f t="shared" si="254"/>
        <v>-1383558.9486359991</v>
      </c>
      <c r="CV268" s="63">
        <f t="shared" si="255"/>
        <v>1822439700</v>
      </c>
      <c r="CW268" s="44">
        <f t="shared" si="256"/>
        <v>20249330</v>
      </c>
      <c r="CZ268" s="56">
        <f t="shared" si="257"/>
        <v>1619401500</v>
      </c>
      <c r="DA268" s="44">
        <f t="shared" si="258"/>
        <v>26990025</v>
      </c>
      <c r="DB268" s="49">
        <f t="shared" si="259"/>
        <v>44983375</v>
      </c>
    </row>
    <row r="269" spans="1:106" hidden="1">
      <c r="A269" s="3">
        <f t="shared" si="260"/>
        <v>230</v>
      </c>
      <c r="B269" s="263">
        <v>5</v>
      </c>
      <c r="C269" s="264" t="s">
        <v>188</v>
      </c>
      <c r="D269" s="299">
        <v>12</v>
      </c>
      <c r="E269" s="266"/>
      <c r="F269" s="41" t="s">
        <v>50</v>
      </c>
      <c r="G269" s="267">
        <f t="shared" si="228"/>
        <v>67</v>
      </c>
      <c r="H269" s="267">
        <f t="shared" si="229"/>
        <v>57</v>
      </c>
      <c r="I269" s="268">
        <f t="shared" si="230"/>
        <v>27506142.120000001</v>
      </c>
      <c r="J269" s="268">
        <f t="shared" si="231"/>
        <v>2</v>
      </c>
      <c r="K269" s="269">
        <f t="shared" si="232"/>
        <v>0.93</v>
      </c>
      <c r="L269" s="270">
        <f t="shared" si="266"/>
        <v>1.0149999999999999</v>
      </c>
      <c r="M269" s="271">
        <f t="shared" si="233"/>
        <v>21697038.027760517</v>
      </c>
      <c r="N269" s="271">
        <f t="shared" si="234"/>
        <v>24456028.527690329</v>
      </c>
      <c r="O269" s="271">
        <f t="shared" si="235"/>
        <v>25964422.854173999</v>
      </c>
      <c r="P269" s="271">
        <f t="shared" si="236"/>
        <v>27565851.642144006</v>
      </c>
      <c r="Q269" s="272">
        <f t="shared" si="237"/>
        <v>25964422.854173999</v>
      </c>
      <c r="R269" s="271">
        <f t="shared" si="237"/>
        <v>27565851.642144006</v>
      </c>
      <c r="S269" s="271">
        <f t="shared" si="238"/>
        <v>29266053.053612821</v>
      </c>
      <c r="T269" s="271"/>
      <c r="U269" s="271">
        <f t="shared" si="239"/>
        <v>1236731167.5823495</v>
      </c>
      <c r="V269" s="271">
        <f t="shared" si="240"/>
        <v>1393993626.0783486</v>
      </c>
      <c r="W269" s="271">
        <f t="shared" si="241"/>
        <v>1479972102.6879179</v>
      </c>
      <c r="X269" s="272">
        <f t="shared" si="242"/>
        <v>1571253543.6022084</v>
      </c>
      <c r="Y269" s="272">
        <f t="shared" si="243"/>
        <v>1479972102.6879179</v>
      </c>
      <c r="Z269" s="271">
        <f t="shared" si="244"/>
        <v>1571253543.6022084</v>
      </c>
      <c r="AA269" s="271">
        <f t="shared" si="245"/>
        <v>1668165024.0559309</v>
      </c>
      <c r="AB269" s="271"/>
      <c r="AC269" s="33" t="str">
        <f t="shared" si="246"/>
        <v>BERTAHAP</v>
      </c>
      <c r="AD269" s="273">
        <f t="shared" si="247"/>
        <v>0</v>
      </c>
      <c r="AE269" s="274">
        <v>2</v>
      </c>
      <c r="AF269" s="275"/>
      <c r="AG269" s="271" t="e">
        <f>IF(AF269&gt;#REF!,"LB","KR")</f>
        <v>#REF!</v>
      </c>
      <c r="AH269" s="275">
        <f t="shared" si="267"/>
        <v>1360405000</v>
      </c>
      <c r="AI269" s="275">
        <f t="shared" si="267"/>
        <v>1533393000</v>
      </c>
      <c r="AJ269" s="275">
        <f t="shared" si="267"/>
        <v>1627970000</v>
      </c>
      <c r="AK269" s="276">
        <f t="shared" si="267"/>
        <v>1728379000</v>
      </c>
      <c r="AL269" s="276">
        <f t="shared" si="267"/>
        <v>1627970000</v>
      </c>
      <c r="AM269" s="275">
        <f t="shared" si="267"/>
        <v>1728379000</v>
      </c>
      <c r="AN269" s="275">
        <f t="shared" si="267"/>
        <v>1834982000</v>
      </c>
      <c r="AO269" s="275">
        <f t="shared" si="261"/>
        <v>1834981589.5311141</v>
      </c>
      <c r="AP269" s="52">
        <f t="shared" si="262"/>
        <v>1725649000</v>
      </c>
      <c r="AQ269" s="43">
        <f t="shared" si="262"/>
        <v>1832082000</v>
      </c>
      <c r="AR269" s="63">
        <f t="shared" si="248"/>
        <v>1553084100</v>
      </c>
      <c r="AS269" s="63">
        <f t="shared" si="249"/>
        <v>25884735</v>
      </c>
      <c r="AT269" s="351">
        <f t="shared" si="250"/>
        <v>32407106.25</v>
      </c>
      <c r="AU269" s="141">
        <f t="shared" si="251"/>
        <v>18320820</v>
      </c>
      <c r="AV269" s="5">
        <f t="shared" si="252"/>
        <v>25884735</v>
      </c>
      <c r="AW269" s="5">
        <f t="shared" si="253"/>
        <v>40699250</v>
      </c>
      <c r="AX269" s="280">
        <f t="shared" si="263"/>
        <v>1945080408.6061757</v>
      </c>
      <c r="AY269" s="127">
        <f t="shared" si="264"/>
        <v>1945080408.6061757</v>
      </c>
      <c r="AZ269" s="2"/>
      <c r="BA269" s="2"/>
      <c r="BV269" s="56">
        <f t="shared" si="254"/>
        <v>-1383558.9486359991</v>
      </c>
      <c r="CV269" s="63">
        <f t="shared" si="255"/>
        <v>1648873800</v>
      </c>
      <c r="CW269" s="44">
        <f t="shared" si="256"/>
        <v>18320820</v>
      </c>
      <c r="CZ269" s="56">
        <f t="shared" si="257"/>
        <v>1465173000</v>
      </c>
      <c r="DA269" s="44">
        <f t="shared" si="258"/>
        <v>24419550</v>
      </c>
      <c r="DB269" s="49">
        <f t="shared" si="259"/>
        <v>40699250</v>
      </c>
    </row>
    <row r="270" spans="1:106" hidden="1">
      <c r="A270" s="3">
        <f t="shared" si="260"/>
        <v>231</v>
      </c>
      <c r="B270" s="263">
        <v>6</v>
      </c>
      <c r="C270" s="264" t="s">
        <v>188</v>
      </c>
      <c r="D270" s="265">
        <v>16</v>
      </c>
      <c r="E270" s="266"/>
      <c r="F270" s="41" t="s">
        <v>52</v>
      </c>
      <c r="G270" s="267">
        <f t="shared" si="228"/>
        <v>71</v>
      </c>
      <c r="H270" s="267">
        <f t="shared" si="229"/>
        <v>63</v>
      </c>
      <c r="I270" s="268">
        <f t="shared" si="230"/>
        <v>27506142.120000001</v>
      </c>
      <c r="J270" s="268">
        <f t="shared" si="231"/>
        <v>2</v>
      </c>
      <c r="K270" s="269">
        <f t="shared" si="232"/>
        <v>0.93</v>
      </c>
      <c r="L270" s="270">
        <f t="shared" si="266"/>
        <v>1.0149999999999999</v>
      </c>
      <c r="M270" s="271">
        <f t="shared" si="233"/>
        <v>21697038.027760517</v>
      </c>
      <c r="N270" s="271">
        <f t="shared" si="234"/>
        <v>24456028.527690329</v>
      </c>
      <c r="O270" s="271">
        <f t="shared" si="235"/>
        <v>25964422.854173999</v>
      </c>
      <c r="P270" s="271">
        <f t="shared" si="236"/>
        <v>27565851.642144006</v>
      </c>
      <c r="Q270" s="272">
        <f t="shared" si="237"/>
        <v>25964422.854173999</v>
      </c>
      <c r="R270" s="271">
        <f t="shared" si="237"/>
        <v>27565851.642144006</v>
      </c>
      <c r="S270" s="271">
        <f t="shared" si="238"/>
        <v>29266053.053612821</v>
      </c>
      <c r="T270" s="271"/>
      <c r="U270" s="271">
        <f t="shared" si="239"/>
        <v>1366913395.7489126</v>
      </c>
      <c r="V270" s="271">
        <f t="shared" si="240"/>
        <v>1540729797.2444906</v>
      </c>
      <c r="W270" s="271">
        <f t="shared" si="241"/>
        <v>1635758639.8129621</v>
      </c>
      <c r="X270" s="272">
        <f t="shared" si="242"/>
        <v>1736648653.4550724</v>
      </c>
      <c r="Y270" s="272">
        <f t="shared" si="243"/>
        <v>1635758639.8129621</v>
      </c>
      <c r="Z270" s="271">
        <f t="shared" si="244"/>
        <v>1736648653.4550724</v>
      </c>
      <c r="AA270" s="271">
        <f t="shared" si="245"/>
        <v>1843761342.3776078</v>
      </c>
      <c r="AB270" s="271"/>
      <c r="AC270" s="33" t="str">
        <f t="shared" si="246"/>
        <v>BERTAHAP</v>
      </c>
      <c r="AD270" s="273">
        <f t="shared" si="247"/>
        <v>0</v>
      </c>
      <c r="AE270" s="274">
        <v>2</v>
      </c>
      <c r="AF270" s="275"/>
      <c r="AG270" s="271" t="e">
        <f>IF(AF270&gt;#REF!,"LB","KR")</f>
        <v>#REF!</v>
      </c>
      <c r="AH270" s="275">
        <f t="shared" si="267"/>
        <v>1503605000</v>
      </c>
      <c r="AI270" s="275">
        <f t="shared" si="267"/>
        <v>1694803000</v>
      </c>
      <c r="AJ270" s="275">
        <f t="shared" si="267"/>
        <v>1799335000</v>
      </c>
      <c r="AK270" s="276">
        <f t="shared" si="267"/>
        <v>1910314000</v>
      </c>
      <c r="AL270" s="276">
        <f t="shared" si="267"/>
        <v>1799335000</v>
      </c>
      <c r="AM270" s="275">
        <f t="shared" si="267"/>
        <v>1910314000</v>
      </c>
      <c r="AN270" s="275">
        <f t="shared" si="267"/>
        <v>2028138000</v>
      </c>
      <c r="AO270" s="275">
        <f t="shared" si="261"/>
        <v>2028137937.4683101</v>
      </c>
      <c r="AP270" s="52">
        <f t="shared" si="262"/>
        <v>1907296000</v>
      </c>
      <c r="AQ270" s="43">
        <f t="shared" si="262"/>
        <v>2024933000</v>
      </c>
      <c r="AR270" s="63">
        <f t="shared" si="248"/>
        <v>1716566400</v>
      </c>
      <c r="AS270" s="63">
        <f t="shared" si="249"/>
        <v>28609440</v>
      </c>
      <c r="AT270" s="351">
        <f t="shared" si="250"/>
        <v>35818387.5</v>
      </c>
      <c r="AU270" s="141">
        <f t="shared" si="251"/>
        <v>20249330</v>
      </c>
      <c r="AV270" s="5">
        <f t="shared" si="252"/>
        <v>28609440</v>
      </c>
      <c r="AW270" s="5">
        <f t="shared" si="253"/>
        <v>44983375</v>
      </c>
      <c r="AX270" s="280">
        <f t="shared" si="263"/>
        <v>2149825994.1640873</v>
      </c>
      <c r="AY270" s="127">
        <f t="shared" si="264"/>
        <v>2149825994.1640873</v>
      </c>
      <c r="AZ270" s="2"/>
      <c r="BA270" s="2"/>
      <c r="BV270" s="56">
        <f t="shared" si="254"/>
        <v>-1383558.9486359991</v>
      </c>
      <c r="CV270" s="63">
        <f t="shared" si="255"/>
        <v>1822439700</v>
      </c>
      <c r="CW270" s="44">
        <f t="shared" si="256"/>
        <v>20249330</v>
      </c>
      <c r="CZ270" s="56">
        <f t="shared" si="257"/>
        <v>1619401500</v>
      </c>
      <c r="DA270" s="44">
        <f t="shared" si="258"/>
        <v>26990025</v>
      </c>
      <c r="DB270" s="49">
        <f t="shared" si="259"/>
        <v>44983375</v>
      </c>
    </row>
    <row r="271" spans="1:106" hidden="1">
      <c r="A271" s="3">
        <f t="shared" si="260"/>
        <v>232</v>
      </c>
      <c r="B271" s="263">
        <v>7</v>
      </c>
      <c r="C271" s="264" t="s">
        <v>188</v>
      </c>
      <c r="D271" s="299">
        <v>18</v>
      </c>
      <c r="E271" s="266"/>
      <c r="F271" s="41" t="s">
        <v>54</v>
      </c>
      <c r="G271" s="267">
        <f t="shared" si="228"/>
        <v>97</v>
      </c>
      <c r="H271" s="267">
        <f t="shared" si="229"/>
        <v>85</v>
      </c>
      <c r="I271" s="268">
        <f t="shared" si="230"/>
        <v>27506142.120000001</v>
      </c>
      <c r="J271" s="268">
        <f t="shared" si="231"/>
        <v>2</v>
      </c>
      <c r="K271" s="269">
        <f t="shared" si="232"/>
        <v>0.93</v>
      </c>
      <c r="L271" s="270">
        <f t="shared" si="266"/>
        <v>1.0149999999999999</v>
      </c>
      <c r="M271" s="271">
        <f t="shared" si="233"/>
        <v>21697038.027760517</v>
      </c>
      <c r="N271" s="271">
        <f t="shared" si="234"/>
        <v>24456028.527690329</v>
      </c>
      <c r="O271" s="271">
        <f t="shared" si="235"/>
        <v>25964422.854173999</v>
      </c>
      <c r="P271" s="271">
        <f t="shared" si="236"/>
        <v>27565851.642144006</v>
      </c>
      <c r="Q271" s="272">
        <f t="shared" si="237"/>
        <v>25964422.854173999</v>
      </c>
      <c r="R271" s="271">
        <f t="shared" si="237"/>
        <v>27565851.642144006</v>
      </c>
      <c r="S271" s="271">
        <f t="shared" si="238"/>
        <v>29266053.053612821</v>
      </c>
      <c r="T271" s="271"/>
      <c r="U271" s="271">
        <f t="shared" si="239"/>
        <v>1844248232.3596439</v>
      </c>
      <c r="V271" s="271">
        <f t="shared" si="240"/>
        <v>2078762424.853678</v>
      </c>
      <c r="W271" s="271">
        <f t="shared" si="241"/>
        <v>2206975942.6047897</v>
      </c>
      <c r="X271" s="272">
        <f t="shared" si="242"/>
        <v>2343097389.5822406</v>
      </c>
      <c r="Y271" s="272">
        <f t="shared" si="243"/>
        <v>2206975942.6047897</v>
      </c>
      <c r="Z271" s="271">
        <f t="shared" si="244"/>
        <v>2343097389.5822406</v>
      </c>
      <c r="AA271" s="271">
        <f t="shared" si="245"/>
        <v>2487614509.5570898</v>
      </c>
      <c r="AB271" s="271"/>
      <c r="AC271" s="33" t="str">
        <f t="shared" si="246"/>
        <v>BERTAHAP</v>
      </c>
      <c r="AD271" s="273">
        <f t="shared" si="247"/>
        <v>0</v>
      </c>
      <c r="AE271" s="274">
        <v>2</v>
      </c>
      <c r="AF271" s="275"/>
      <c r="AG271" s="271" t="e">
        <f>IF(AF271&gt;#REF!,"LB","KR")</f>
        <v>#REF!</v>
      </c>
      <c r="AH271" s="275">
        <f t="shared" si="267"/>
        <v>2028674000</v>
      </c>
      <c r="AI271" s="275">
        <f t="shared" si="267"/>
        <v>2286639000</v>
      </c>
      <c r="AJ271" s="275">
        <f t="shared" si="267"/>
        <v>2427674000</v>
      </c>
      <c r="AK271" s="276">
        <f t="shared" si="267"/>
        <v>2577408000</v>
      </c>
      <c r="AL271" s="276">
        <f t="shared" si="267"/>
        <v>2427674000</v>
      </c>
      <c r="AM271" s="275">
        <f t="shared" si="267"/>
        <v>2577408000</v>
      </c>
      <c r="AN271" s="275">
        <f t="shared" si="267"/>
        <v>2736376000</v>
      </c>
      <c r="AO271" s="275">
        <f t="shared" si="261"/>
        <v>2736376818.2269106</v>
      </c>
      <c r="AP271" s="52">
        <f t="shared" si="262"/>
        <v>2573335000</v>
      </c>
      <c r="AQ271" s="43">
        <f t="shared" si="262"/>
        <v>2732053000</v>
      </c>
      <c r="AR271" s="63">
        <f t="shared" si="248"/>
        <v>2316001500</v>
      </c>
      <c r="AS271" s="63">
        <f t="shared" si="249"/>
        <v>38600025</v>
      </c>
      <c r="AT271" s="351">
        <f t="shared" si="250"/>
        <v>48326400</v>
      </c>
      <c r="AU271" s="141">
        <f t="shared" si="251"/>
        <v>27320530</v>
      </c>
      <c r="AV271" s="5">
        <f t="shared" si="252"/>
        <v>38600025</v>
      </c>
      <c r="AW271" s="5">
        <f t="shared" si="253"/>
        <v>60691850</v>
      </c>
      <c r="AX271" s="280">
        <f t="shared" si="263"/>
        <v>2900559453.9838982</v>
      </c>
      <c r="AY271" s="127">
        <f t="shared" si="264"/>
        <v>2900559453.9838982</v>
      </c>
      <c r="AZ271" s="2"/>
      <c r="BA271" s="2"/>
      <c r="BV271" s="56">
        <f t="shared" si="254"/>
        <v>-1383558.9486359991</v>
      </c>
      <c r="CV271" s="63">
        <f t="shared" si="255"/>
        <v>2458847700</v>
      </c>
      <c r="CW271" s="44">
        <f t="shared" si="256"/>
        <v>27320530</v>
      </c>
      <c r="CZ271" s="56">
        <f t="shared" si="257"/>
        <v>2184906600</v>
      </c>
      <c r="DA271" s="44">
        <f t="shared" si="258"/>
        <v>36415110</v>
      </c>
      <c r="DB271" s="49">
        <f t="shared" si="259"/>
        <v>60691850</v>
      </c>
    </row>
    <row r="272" spans="1:106" hidden="1">
      <c r="A272" s="3">
        <f t="shared" si="260"/>
        <v>233</v>
      </c>
      <c r="B272" s="263">
        <v>8</v>
      </c>
      <c r="C272" s="264" t="s">
        <v>188</v>
      </c>
      <c r="D272" s="299">
        <v>20</v>
      </c>
      <c r="E272" s="266"/>
      <c r="F272" s="41" t="s">
        <v>70</v>
      </c>
      <c r="G272" s="267">
        <f t="shared" si="228"/>
        <v>60</v>
      </c>
      <c r="H272" s="267">
        <f t="shared" si="229"/>
        <v>51</v>
      </c>
      <c r="I272" s="268">
        <f t="shared" si="230"/>
        <v>27506142.120000001</v>
      </c>
      <c r="J272" s="268">
        <f t="shared" si="231"/>
        <v>2</v>
      </c>
      <c r="K272" s="269">
        <f t="shared" si="232"/>
        <v>0.93</v>
      </c>
      <c r="L272" s="270">
        <f t="shared" si="266"/>
        <v>1.0149999999999999</v>
      </c>
      <c r="M272" s="271">
        <f t="shared" si="233"/>
        <v>21697038.027760517</v>
      </c>
      <c r="N272" s="271">
        <f t="shared" si="234"/>
        <v>24456028.527690329</v>
      </c>
      <c r="O272" s="271">
        <f t="shared" si="235"/>
        <v>25964422.854173999</v>
      </c>
      <c r="P272" s="271">
        <f t="shared" si="236"/>
        <v>27565851.642144006</v>
      </c>
      <c r="Q272" s="272">
        <f t="shared" si="237"/>
        <v>25964422.854173999</v>
      </c>
      <c r="R272" s="271">
        <f t="shared" si="237"/>
        <v>27565851.642144006</v>
      </c>
      <c r="S272" s="271">
        <f t="shared" si="238"/>
        <v>29266053.053612821</v>
      </c>
      <c r="T272" s="271"/>
      <c r="U272" s="271">
        <f t="shared" si="239"/>
        <v>1106548939.4157863</v>
      </c>
      <c r="V272" s="271">
        <f t="shared" si="240"/>
        <v>1247257454.9122066</v>
      </c>
      <c r="W272" s="271">
        <f t="shared" si="241"/>
        <v>1324185565.5628741</v>
      </c>
      <c r="X272" s="272">
        <f t="shared" si="242"/>
        <v>1405858433.7493443</v>
      </c>
      <c r="Y272" s="272">
        <f t="shared" si="243"/>
        <v>1324185565.5628741</v>
      </c>
      <c r="Z272" s="271">
        <f t="shared" si="244"/>
        <v>1405858433.7493443</v>
      </c>
      <c r="AA272" s="271">
        <f t="shared" si="245"/>
        <v>1492568705.7342539</v>
      </c>
      <c r="AB272" s="271"/>
      <c r="AC272" s="33" t="str">
        <f t="shared" si="246"/>
        <v>BERTAHAP</v>
      </c>
      <c r="AD272" s="273">
        <f t="shared" si="247"/>
        <v>0</v>
      </c>
      <c r="AE272" s="274">
        <v>2</v>
      </c>
      <c r="AF272" s="275"/>
      <c r="AG272" s="271" t="e">
        <f>IF(AF272&gt;#REF!,"LB","KR")</f>
        <v>#REF!</v>
      </c>
      <c r="AH272" s="275">
        <f t="shared" si="267"/>
        <v>1217204000</v>
      </c>
      <c r="AI272" s="275">
        <f t="shared" si="267"/>
        <v>1371984000</v>
      </c>
      <c r="AJ272" s="275">
        <f t="shared" si="267"/>
        <v>1456605000</v>
      </c>
      <c r="AK272" s="276">
        <f t="shared" si="267"/>
        <v>1546445000</v>
      </c>
      <c r="AL272" s="276">
        <f t="shared" si="267"/>
        <v>1456605000</v>
      </c>
      <c r="AM272" s="275">
        <f t="shared" si="267"/>
        <v>1546445000</v>
      </c>
      <c r="AN272" s="275">
        <f t="shared" si="267"/>
        <v>1641826000</v>
      </c>
      <c r="AO272" s="275">
        <f t="shared" si="261"/>
        <v>1641826303.2717035</v>
      </c>
      <c r="AP272" s="52">
        <f t="shared" si="262"/>
        <v>1544002000</v>
      </c>
      <c r="AQ272" s="43">
        <f t="shared" si="262"/>
        <v>1639232000</v>
      </c>
      <c r="AR272" s="63">
        <f t="shared" si="248"/>
        <v>1389601800</v>
      </c>
      <c r="AS272" s="63">
        <f t="shared" si="249"/>
        <v>23160030</v>
      </c>
      <c r="AT272" s="351">
        <f t="shared" si="250"/>
        <v>28995843.75</v>
      </c>
      <c r="AU272" s="141">
        <f t="shared" si="251"/>
        <v>16392320</v>
      </c>
      <c r="AV272" s="5">
        <f t="shared" si="252"/>
        <v>23160030</v>
      </c>
      <c r="AW272" s="5">
        <f t="shared" si="253"/>
        <v>36415125</v>
      </c>
      <c r="AX272" s="280">
        <f t="shared" si="263"/>
        <v>1740335884.7258575</v>
      </c>
      <c r="AY272" s="127">
        <f t="shared" si="264"/>
        <v>1740335884.7258575</v>
      </c>
      <c r="AZ272" s="2"/>
      <c r="BA272" s="2"/>
      <c r="BV272" s="56">
        <f t="shared" si="254"/>
        <v>-1383558.9486359991</v>
      </c>
      <c r="CV272" s="63">
        <f t="shared" si="255"/>
        <v>1475308800</v>
      </c>
      <c r="CW272" s="44">
        <f t="shared" si="256"/>
        <v>16392320</v>
      </c>
      <c r="CZ272" s="56">
        <f t="shared" si="257"/>
        <v>1310944500</v>
      </c>
      <c r="DA272" s="44">
        <f t="shared" si="258"/>
        <v>21849075</v>
      </c>
      <c r="DB272" s="49">
        <f t="shared" si="259"/>
        <v>36415125</v>
      </c>
    </row>
    <row r="273" spans="1:106" hidden="1">
      <c r="A273" s="3">
        <f t="shared" si="260"/>
        <v>234</v>
      </c>
      <c r="B273" s="263">
        <v>9</v>
      </c>
      <c r="C273" s="264" t="s">
        <v>188</v>
      </c>
      <c r="D273" s="299">
        <v>22</v>
      </c>
      <c r="E273" s="266">
        <v>0</v>
      </c>
      <c r="F273" s="41" t="s">
        <v>89</v>
      </c>
      <c r="G273" s="267">
        <f t="shared" si="228"/>
        <v>81</v>
      </c>
      <c r="H273" s="267">
        <f t="shared" si="229"/>
        <v>70</v>
      </c>
      <c r="I273" s="268">
        <f t="shared" si="230"/>
        <v>27506142.120000001</v>
      </c>
      <c r="J273" s="268">
        <f t="shared" si="231"/>
        <v>4</v>
      </c>
      <c r="K273" s="269">
        <f t="shared" si="232"/>
        <v>0.97</v>
      </c>
      <c r="L273" s="270">
        <f t="shared" si="266"/>
        <v>1.0149999999999999</v>
      </c>
      <c r="M273" s="271">
        <f t="shared" si="233"/>
        <v>22630243.96443839</v>
      </c>
      <c r="N273" s="271">
        <f t="shared" si="234"/>
        <v>25507900.722429696</v>
      </c>
      <c r="O273" s="271">
        <f t="shared" si="235"/>
        <v>27081172.224245999</v>
      </c>
      <c r="P273" s="271">
        <f t="shared" si="236"/>
        <v>28751479.669763103</v>
      </c>
      <c r="Q273" s="272">
        <f t="shared" si="237"/>
        <v>27081172.224245999</v>
      </c>
      <c r="R273" s="271">
        <f t="shared" si="237"/>
        <v>28751479.669763103</v>
      </c>
      <c r="S273" s="271">
        <f t="shared" si="238"/>
        <v>30524808.023660682</v>
      </c>
      <c r="T273" s="271"/>
      <c r="U273" s="271">
        <f t="shared" si="239"/>
        <v>1584117077.5106874</v>
      </c>
      <c r="V273" s="271">
        <f t="shared" si="240"/>
        <v>1785553050.5700788</v>
      </c>
      <c r="W273" s="271">
        <f t="shared" si="241"/>
        <v>1895682055.6972198</v>
      </c>
      <c r="X273" s="272">
        <f t="shared" si="242"/>
        <v>2012603576.8834171</v>
      </c>
      <c r="Y273" s="272">
        <f t="shared" si="243"/>
        <v>1895682055.6972198</v>
      </c>
      <c r="Z273" s="271">
        <f t="shared" si="244"/>
        <v>2012603576.8834171</v>
      </c>
      <c r="AA273" s="271">
        <f t="shared" si="245"/>
        <v>2136736561.6562479</v>
      </c>
      <c r="AB273" s="271"/>
      <c r="AC273" s="33" t="str">
        <f t="shared" si="246"/>
        <v>BERTAHAP</v>
      </c>
      <c r="AD273" s="273">
        <f t="shared" si="247"/>
        <v>0</v>
      </c>
      <c r="AE273" s="274">
        <v>2</v>
      </c>
      <c r="AF273" s="275"/>
      <c r="AG273" s="271" t="e">
        <f>IF(AF273&gt;#REF!,"LB","KR")</f>
        <v>#REF!</v>
      </c>
      <c r="AH273" s="275">
        <f t="shared" si="267"/>
        <v>1742529000</v>
      </c>
      <c r="AI273" s="275">
        <f t="shared" si="267"/>
        <v>1964109000</v>
      </c>
      <c r="AJ273" s="275">
        <f t="shared" si="267"/>
        <v>2085251000</v>
      </c>
      <c r="AK273" s="276">
        <f t="shared" si="267"/>
        <v>2213864000</v>
      </c>
      <c r="AL273" s="276">
        <f t="shared" si="267"/>
        <v>2085251000</v>
      </c>
      <c r="AM273" s="275">
        <f t="shared" si="267"/>
        <v>2213864000</v>
      </c>
      <c r="AN273" s="275">
        <f t="shared" si="267"/>
        <v>2350411000</v>
      </c>
      <c r="AO273" s="275">
        <f t="shared" si="261"/>
        <v>2350410229.3106489</v>
      </c>
      <c r="AP273" s="52">
        <f t="shared" si="262"/>
        <v>2210367000</v>
      </c>
      <c r="AQ273" s="43">
        <f t="shared" si="262"/>
        <v>2346696000</v>
      </c>
      <c r="AR273" s="63">
        <f t="shared" si="248"/>
        <v>1989330300</v>
      </c>
      <c r="AS273" s="63">
        <f t="shared" si="249"/>
        <v>33155505</v>
      </c>
      <c r="AT273" s="351">
        <f t="shared" si="250"/>
        <v>41509950</v>
      </c>
      <c r="AU273" s="141">
        <f t="shared" si="251"/>
        <v>23466960</v>
      </c>
      <c r="AV273" s="5">
        <f t="shared" si="252"/>
        <v>33155505</v>
      </c>
      <c r="AW273" s="5">
        <f t="shared" si="253"/>
        <v>52131275</v>
      </c>
      <c r="AX273" s="280">
        <f t="shared" si="263"/>
        <v>2491434561.6377859</v>
      </c>
      <c r="AY273" s="127">
        <f t="shared" si="264"/>
        <v>2491434561.6377859</v>
      </c>
      <c r="AZ273" s="2"/>
      <c r="BA273" s="2"/>
      <c r="BV273" s="56">
        <f t="shared" si="254"/>
        <v>-266809.57856399938</v>
      </c>
      <c r="CV273" s="63">
        <f t="shared" si="255"/>
        <v>2112026400</v>
      </c>
      <c r="CW273" s="44">
        <f t="shared" si="256"/>
        <v>23466960</v>
      </c>
      <c r="CZ273" s="56">
        <f t="shared" si="257"/>
        <v>1876725900</v>
      </c>
      <c r="DA273" s="44">
        <f t="shared" si="258"/>
        <v>31278765</v>
      </c>
      <c r="DB273" s="49">
        <f t="shared" si="259"/>
        <v>52131275</v>
      </c>
    </row>
    <row r="274" spans="1:106" hidden="1">
      <c r="A274" s="3">
        <f t="shared" si="260"/>
        <v>235</v>
      </c>
      <c r="B274" s="263">
        <v>1</v>
      </c>
      <c r="C274" s="264" t="s">
        <v>189</v>
      </c>
      <c r="D274" s="265" t="s">
        <v>24</v>
      </c>
      <c r="E274" s="266"/>
      <c r="F274" s="41" t="s">
        <v>39</v>
      </c>
      <c r="G274" s="267">
        <f t="shared" si="228"/>
        <v>113</v>
      </c>
      <c r="H274" s="267">
        <f t="shared" si="229"/>
        <v>101</v>
      </c>
      <c r="I274" s="268">
        <f t="shared" si="230"/>
        <v>27506142.120000001</v>
      </c>
      <c r="J274" s="268">
        <f t="shared" si="231"/>
        <v>6</v>
      </c>
      <c r="K274" s="269">
        <f t="shared" si="232"/>
        <v>0.95</v>
      </c>
      <c r="L274" s="270">
        <f t="shared" si="266"/>
        <v>1.0149999999999999</v>
      </c>
      <c r="M274" s="271">
        <f t="shared" si="233"/>
        <v>22163640.99609945</v>
      </c>
      <c r="N274" s="271">
        <f t="shared" si="234"/>
        <v>24981964.625060011</v>
      </c>
      <c r="O274" s="271">
        <f t="shared" si="235"/>
        <v>26522797.539209995</v>
      </c>
      <c r="P274" s="271">
        <f t="shared" si="236"/>
        <v>28158665.655953549</v>
      </c>
      <c r="Q274" s="272">
        <f t="shared" si="237"/>
        <v>26522797.539209995</v>
      </c>
      <c r="R274" s="271">
        <f t="shared" si="237"/>
        <v>28158665.655953549</v>
      </c>
      <c r="S274" s="271">
        <f t="shared" si="238"/>
        <v>29895430.538636748</v>
      </c>
      <c r="T274" s="271"/>
      <c r="U274" s="271">
        <f t="shared" si="239"/>
        <v>2238527740.6060443</v>
      </c>
      <c r="V274" s="271">
        <f t="shared" si="240"/>
        <v>2523178427.1310611</v>
      </c>
      <c r="W274" s="271">
        <f t="shared" si="241"/>
        <v>2678802551.4602094</v>
      </c>
      <c r="X274" s="272">
        <f t="shared" si="242"/>
        <v>2844025231.2513084</v>
      </c>
      <c r="Y274" s="272">
        <f t="shared" si="243"/>
        <v>2678802551.4602094</v>
      </c>
      <c r="Z274" s="271">
        <f t="shared" si="244"/>
        <v>2844025231.2513084</v>
      </c>
      <c r="AA274" s="271">
        <f t="shared" si="245"/>
        <v>3019438484.4023113</v>
      </c>
      <c r="AB274" s="271"/>
      <c r="AC274" s="33" t="str">
        <f t="shared" si="246"/>
        <v>BERTAHAP</v>
      </c>
      <c r="AD274" s="273">
        <f t="shared" si="247"/>
        <v>0</v>
      </c>
      <c r="AE274" s="274">
        <v>2</v>
      </c>
      <c r="AF274" s="275"/>
      <c r="AG274" s="271" t="e">
        <f>IF(AF274&gt;#REF!,"LB","KR")</f>
        <v>#REF!</v>
      </c>
      <c r="AH274" s="275">
        <f t="shared" si="267"/>
        <v>2462381000</v>
      </c>
      <c r="AI274" s="275">
        <f t="shared" si="267"/>
        <v>2775497000</v>
      </c>
      <c r="AJ274" s="275">
        <f t="shared" si="267"/>
        <v>2946683000</v>
      </c>
      <c r="AK274" s="276">
        <f t="shared" si="267"/>
        <v>3128428000</v>
      </c>
      <c r="AL274" s="276">
        <f t="shared" si="267"/>
        <v>2946683000</v>
      </c>
      <c r="AM274" s="275">
        <f t="shared" si="267"/>
        <v>3128428000</v>
      </c>
      <c r="AN274" s="275">
        <f t="shared" si="267"/>
        <v>3321383000</v>
      </c>
      <c r="AO274" s="275">
        <f t="shared" si="261"/>
        <v>3321382511.6908064</v>
      </c>
      <c r="AP274" s="52">
        <f t="shared" si="262"/>
        <v>3123484000</v>
      </c>
      <c r="AQ274" s="43">
        <f t="shared" si="262"/>
        <v>3316134000</v>
      </c>
      <c r="AR274" s="63">
        <f t="shared" si="248"/>
        <v>2811135600</v>
      </c>
      <c r="AS274" s="63">
        <f t="shared" si="249"/>
        <v>46852260</v>
      </c>
      <c r="AT274" s="351">
        <f t="shared" si="250"/>
        <v>58658025</v>
      </c>
      <c r="AU274" s="141">
        <f t="shared" si="251"/>
        <v>33161340</v>
      </c>
      <c r="AV274" s="5">
        <f t="shared" si="252"/>
        <v>46852260</v>
      </c>
      <c r="AW274" s="5">
        <f t="shared" si="253"/>
        <v>73667075</v>
      </c>
      <c r="AX274" s="280">
        <f t="shared" si="263"/>
        <v>3520665164.3937511</v>
      </c>
      <c r="AY274" s="127">
        <f t="shared" si="264"/>
        <v>3520665164.3937511</v>
      </c>
      <c r="AZ274" s="2"/>
      <c r="BA274" s="2"/>
      <c r="BV274" s="56">
        <f t="shared" si="254"/>
        <v>-825184.26360000297</v>
      </c>
      <c r="CV274" s="63">
        <f t="shared" si="255"/>
        <v>2984520600</v>
      </c>
      <c r="CW274" s="44">
        <f t="shared" si="256"/>
        <v>33161340</v>
      </c>
      <c r="CZ274" s="56">
        <f t="shared" si="257"/>
        <v>2652014700</v>
      </c>
      <c r="DA274" s="44">
        <f t="shared" si="258"/>
        <v>44200245</v>
      </c>
      <c r="DB274" s="49">
        <f t="shared" si="259"/>
        <v>73667075</v>
      </c>
    </row>
    <row r="275" spans="1:106" hidden="1">
      <c r="A275" s="3">
        <f t="shared" si="260"/>
        <v>236</v>
      </c>
      <c r="B275" s="263">
        <v>2</v>
      </c>
      <c r="C275" s="264" t="s">
        <v>189</v>
      </c>
      <c r="D275" s="265" t="s">
        <v>35</v>
      </c>
      <c r="E275" s="266"/>
      <c r="F275" s="41" t="s">
        <v>42</v>
      </c>
      <c r="G275" s="267">
        <f t="shared" si="228"/>
        <v>78</v>
      </c>
      <c r="H275" s="267">
        <f t="shared" si="229"/>
        <v>66</v>
      </c>
      <c r="I275" s="268">
        <f t="shared" si="230"/>
        <v>27506142.120000001</v>
      </c>
      <c r="J275" s="268">
        <f t="shared" si="231"/>
        <v>2</v>
      </c>
      <c r="K275" s="269">
        <f t="shared" si="232"/>
        <v>0.93</v>
      </c>
      <c r="L275" s="270">
        <f t="shared" si="266"/>
        <v>1.0149999999999999</v>
      </c>
      <c r="M275" s="271">
        <f t="shared" si="233"/>
        <v>21697038.027760517</v>
      </c>
      <c r="N275" s="271">
        <f t="shared" si="234"/>
        <v>24456028.527690329</v>
      </c>
      <c r="O275" s="271">
        <f t="shared" si="235"/>
        <v>25964422.854173999</v>
      </c>
      <c r="P275" s="271">
        <f t="shared" si="236"/>
        <v>27565851.642144006</v>
      </c>
      <c r="Q275" s="272">
        <f t="shared" si="237"/>
        <v>25964422.854173999</v>
      </c>
      <c r="R275" s="271">
        <f t="shared" si="237"/>
        <v>27565851.642144006</v>
      </c>
      <c r="S275" s="271">
        <f t="shared" si="238"/>
        <v>29266053.053612821</v>
      </c>
      <c r="T275" s="271"/>
      <c r="U275" s="271">
        <f t="shared" si="239"/>
        <v>1432004509.8321941</v>
      </c>
      <c r="V275" s="271">
        <f t="shared" si="240"/>
        <v>1614097882.8275616</v>
      </c>
      <c r="W275" s="271">
        <f t="shared" si="241"/>
        <v>1713651908.375484</v>
      </c>
      <c r="X275" s="272">
        <f t="shared" si="242"/>
        <v>1819346208.3815043</v>
      </c>
      <c r="Y275" s="272">
        <f t="shared" si="243"/>
        <v>1713651908.375484</v>
      </c>
      <c r="Z275" s="271">
        <f t="shared" si="244"/>
        <v>1819346208.3815043</v>
      </c>
      <c r="AA275" s="271">
        <f t="shared" si="245"/>
        <v>1931559501.5384462</v>
      </c>
      <c r="AB275" s="271"/>
      <c r="AC275" s="33" t="str">
        <f t="shared" si="246"/>
        <v>BERTAHAP</v>
      </c>
      <c r="AD275" s="273">
        <f t="shared" si="247"/>
        <v>0</v>
      </c>
      <c r="AE275" s="274">
        <v>2</v>
      </c>
      <c r="AF275" s="275"/>
      <c r="AG275" s="271" t="e">
        <f>IF(AF275&gt;#REF!,"LB","KR")</f>
        <v>#REF!</v>
      </c>
      <c r="AH275" s="275">
        <f t="shared" si="267"/>
        <v>1575205000</v>
      </c>
      <c r="AI275" s="275">
        <f t="shared" si="267"/>
        <v>1775508000</v>
      </c>
      <c r="AJ275" s="275">
        <f t="shared" si="267"/>
        <v>1885018000</v>
      </c>
      <c r="AK275" s="276">
        <f t="shared" si="267"/>
        <v>2001281000</v>
      </c>
      <c r="AL275" s="276">
        <f t="shared" si="267"/>
        <v>1885018000</v>
      </c>
      <c r="AM275" s="275">
        <f t="shared" si="267"/>
        <v>2001281000</v>
      </c>
      <c r="AN275" s="275">
        <f t="shared" si="267"/>
        <v>2124716000</v>
      </c>
      <c r="AO275" s="275">
        <f t="shared" si="261"/>
        <v>2124715580.5980155</v>
      </c>
      <c r="AP275" s="52">
        <f t="shared" si="262"/>
        <v>1998120000</v>
      </c>
      <c r="AQ275" s="43">
        <f t="shared" si="262"/>
        <v>2121358000</v>
      </c>
      <c r="AR275" s="63">
        <f t="shared" si="248"/>
        <v>1798308000</v>
      </c>
      <c r="AS275" s="63">
        <f t="shared" si="249"/>
        <v>29971800</v>
      </c>
      <c r="AT275" s="351">
        <f t="shared" si="250"/>
        <v>37524018.75</v>
      </c>
      <c r="AU275" s="141">
        <f t="shared" si="251"/>
        <v>21213580</v>
      </c>
      <c r="AV275" s="5">
        <f t="shared" si="252"/>
        <v>29971800</v>
      </c>
      <c r="AW275" s="5">
        <f t="shared" si="253"/>
        <v>47125450</v>
      </c>
      <c r="AX275" s="280">
        <f t="shared" si="263"/>
        <v>2252198256.1042461</v>
      </c>
      <c r="AY275" s="127">
        <f t="shared" si="264"/>
        <v>2252198256.1042461</v>
      </c>
      <c r="AZ275" s="2"/>
      <c r="BA275" s="2"/>
      <c r="BV275" s="56">
        <f t="shared" si="254"/>
        <v>-1383558.9486359991</v>
      </c>
      <c r="CV275" s="63">
        <f t="shared" si="255"/>
        <v>1909222200</v>
      </c>
      <c r="CW275" s="44">
        <f t="shared" si="256"/>
        <v>21213580</v>
      </c>
      <c r="CZ275" s="56">
        <f t="shared" si="257"/>
        <v>1696516200</v>
      </c>
      <c r="DA275" s="44">
        <f t="shared" si="258"/>
        <v>28275270</v>
      </c>
      <c r="DB275" s="49">
        <f t="shared" si="259"/>
        <v>47125450</v>
      </c>
    </row>
    <row r="276" spans="1:106" hidden="1">
      <c r="A276" s="3">
        <f t="shared" si="260"/>
        <v>237</v>
      </c>
      <c r="B276" s="263">
        <v>3</v>
      </c>
      <c r="C276" s="264" t="s">
        <v>189</v>
      </c>
      <c r="D276" s="265" t="s">
        <v>41</v>
      </c>
      <c r="E276" s="266"/>
      <c r="F276" s="41" t="s">
        <v>45</v>
      </c>
      <c r="G276" s="267">
        <f t="shared" si="228"/>
        <v>60</v>
      </c>
      <c r="H276" s="267">
        <f t="shared" si="229"/>
        <v>52</v>
      </c>
      <c r="I276" s="268">
        <f t="shared" si="230"/>
        <v>27506142.120000001</v>
      </c>
      <c r="J276" s="268">
        <f t="shared" si="231"/>
        <v>2</v>
      </c>
      <c r="K276" s="269">
        <f t="shared" si="232"/>
        <v>0.93</v>
      </c>
      <c r="L276" s="270">
        <f t="shared" si="266"/>
        <v>1.0149999999999999</v>
      </c>
      <c r="M276" s="271">
        <f t="shared" si="233"/>
        <v>21697038.027760517</v>
      </c>
      <c r="N276" s="271">
        <f t="shared" si="234"/>
        <v>24456028.527690329</v>
      </c>
      <c r="O276" s="271">
        <f t="shared" si="235"/>
        <v>25964422.854173999</v>
      </c>
      <c r="P276" s="271">
        <f t="shared" si="236"/>
        <v>27565851.642144006</v>
      </c>
      <c r="Q276" s="272">
        <f t="shared" si="237"/>
        <v>25964422.854173999</v>
      </c>
      <c r="R276" s="271">
        <f t="shared" si="237"/>
        <v>27565851.642144006</v>
      </c>
      <c r="S276" s="271">
        <f t="shared" si="238"/>
        <v>29266053.053612821</v>
      </c>
      <c r="T276" s="271"/>
      <c r="U276" s="271">
        <f t="shared" si="239"/>
        <v>1128245977.4435468</v>
      </c>
      <c r="V276" s="271">
        <f t="shared" si="240"/>
        <v>1271713483.4398971</v>
      </c>
      <c r="W276" s="271">
        <f t="shared" si="241"/>
        <v>1350149988.417048</v>
      </c>
      <c r="X276" s="272">
        <f t="shared" si="242"/>
        <v>1433424285.3914883</v>
      </c>
      <c r="Y276" s="272">
        <f t="shared" si="243"/>
        <v>1350149988.417048</v>
      </c>
      <c r="Z276" s="271">
        <f t="shared" si="244"/>
        <v>1433424285.3914883</v>
      </c>
      <c r="AA276" s="271">
        <f t="shared" si="245"/>
        <v>1521834758.7878666</v>
      </c>
      <c r="AB276" s="271"/>
      <c r="AC276" s="33" t="str">
        <f t="shared" si="246"/>
        <v>BERTAHAP</v>
      </c>
      <c r="AD276" s="273">
        <f t="shared" si="247"/>
        <v>0</v>
      </c>
      <c r="AE276" s="274">
        <v>2</v>
      </c>
      <c r="AF276" s="275"/>
      <c r="AG276" s="271" t="e">
        <f>IF(AF276&gt;#REF!,"LB","KR")</f>
        <v>#REF!</v>
      </c>
      <c r="AH276" s="275">
        <f t="shared" si="267"/>
        <v>1241071000</v>
      </c>
      <c r="AI276" s="275">
        <f t="shared" si="267"/>
        <v>1398885000</v>
      </c>
      <c r="AJ276" s="275">
        <f t="shared" si="267"/>
        <v>1485165000</v>
      </c>
      <c r="AK276" s="276">
        <f t="shared" si="267"/>
        <v>1576767000</v>
      </c>
      <c r="AL276" s="276">
        <f t="shared" si="267"/>
        <v>1485165000</v>
      </c>
      <c r="AM276" s="275">
        <f t="shared" si="267"/>
        <v>1576767000</v>
      </c>
      <c r="AN276" s="275">
        <f t="shared" si="267"/>
        <v>1674019000</v>
      </c>
      <c r="AO276" s="275">
        <f t="shared" si="261"/>
        <v>1674018497.08901</v>
      </c>
      <c r="AP276" s="52">
        <f t="shared" si="262"/>
        <v>1574275000</v>
      </c>
      <c r="AQ276" s="43">
        <f t="shared" si="262"/>
        <v>1671374000</v>
      </c>
      <c r="AR276" s="63">
        <f t="shared" si="248"/>
        <v>1416847500</v>
      </c>
      <c r="AS276" s="63">
        <f t="shared" si="249"/>
        <v>23614125</v>
      </c>
      <c r="AT276" s="351">
        <f t="shared" si="250"/>
        <v>29564381.25</v>
      </c>
      <c r="AU276" s="141">
        <f t="shared" si="251"/>
        <v>16713740</v>
      </c>
      <c r="AV276" s="5">
        <f t="shared" si="252"/>
        <v>23614125</v>
      </c>
      <c r="AW276" s="5">
        <f t="shared" si="253"/>
        <v>37129125</v>
      </c>
      <c r="AX276" s="280">
        <f t="shared" si="263"/>
        <v>1774460325.9317751</v>
      </c>
      <c r="AY276" s="127">
        <f t="shared" si="264"/>
        <v>1774460325.9317751</v>
      </c>
      <c r="AZ276" s="2"/>
      <c r="BA276" s="2"/>
      <c r="BV276" s="56">
        <f t="shared" si="254"/>
        <v>-1383558.9486359991</v>
      </c>
      <c r="CV276" s="63">
        <f t="shared" si="255"/>
        <v>1504236600</v>
      </c>
      <c r="CW276" s="44">
        <f t="shared" si="256"/>
        <v>16713740</v>
      </c>
      <c r="CZ276" s="56">
        <f t="shared" si="257"/>
        <v>1336648500</v>
      </c>
      <c r="DA276" s="44">
        <f t="shared" si="258"/>
        <v>22277475</v>
      </c>
      <c r="DB276" s="49">
        <f t="shared" si="259"/>
        <v>37129125</v>
      </c>
    </row>
    <row r="277" spans="1:106" hidden="1">
      <c r="A277" s="3">
        <f t="shared" si="260"/>
        <v>238</v>
      </c>
      <c r="B277" s="263">
        <v>4</v>
      </c>
      <c r="C277" s="264" t="s">
        <v>189</v>
      </c>
      <c r="D277" s="265">
        <v>10</v>
      </c>
      <c r="E277" s="266"/>
      <c r="F277" s="41" t="s">
        <v>48</v>
      </c>
      <c r="G277" s="267">
        <f t="shared" si="228"/>
        <v>74</v>
      </c>
      <c r="H277" s="267">
        <f t="shared" si="229"/>
        <v>63</v>
      </c>
      <c r="I277" s="268">
        <f t="shared" si="230"/>
        <v>27506142.120000001</v>
      </c>
      <c r="J277" s="268">
        <f t="shared" si="231"/>
        <v>2</v>
      </c>
      <c r="K277" s="269">
        <f t="shared" si="232"/>
        <v>0.93</v>
      </c>
      <c r="L277" s="270">
        <f t="shared" si="266"/>
        <v>1.0149999999999999</v>
      </c>
      <c r="M277" s="271">
        <f t="shared" si="233"/>
        <v>21697038.027760517</v>
      </c>
      <c r="N277" s="271">
        <f t="shared" si="234"/>
        <v>24456028.527690329</v>
      </c>
      <c r="O277" s="271">
        <f t="shared" si="235"/>
        <v>25964422.854173999</v>
      </c>
      <c r="P277" s="271">
        <f t="shared" si="236"/>
        <v>27565851.642144006</v>
      </c>
      <c r="Q277" s="272">
        <f t="shared" si="237"/>
        <v>25964422.854173999</v>
      </c>
      <c r="R277" s="271">
        <f t="shared" si="237"/>
        <v>27565851.642144006</v>
      </c>
      <c r="S277" s="271">
        <f t="shared" si="238"/>
        <v>29266053.053612821</v>
      </c>
      <c r="T277" s="271"/>
      <c r="U277" s="271">
        <f t="shared" si="239"/>
        <v>1366913395.7489126</v>
      </c>
      <c r="V277" s="271">
        <f t="shared" si="240"/>
        <v>1540729797.2444906</v>
      </c>
      <c r="W277" s="271">
        <f t="shared" si="241"/>
        <v>1635758639.8129621</v>
      </c>
      <c r="X277" s="272">
        <f t="shared" si="242"/>
        <v>1736648653.4550724</v>
      </c>
      <c r="Y277" s="272">
        <f t="shared" si="243"/>
        <v>1635758639.8129621</v>
      </c>
      <c r="Z277" s="271">
        <f t="shared" si="244"/>
        <v>1736648653.4550724</v>
      </c>
      <c r="AA277" s="271">
        <f t="shared" si="245"/>
        <v>1843761342.3776078</v>
      </c>
      <c r="AB277" s="271"/>
      <c r="AC277" s="33" t="str">
        <f t="shared" si="246"/>
        <v>BERTAHAP</v>
      </c>
      <c r="AD277" s="273">
        <f t="shared" si="247"/>
        <v>0</v>
      </c>
      <c r="AE277" s="274">
        <v>2</v>
      </c>
      <c r="AF277" s="275"/>
      <c r="AG277" s="271" t="e">
        <f>IF(AF277&gt;#REF!,"LB","KR")</f>
        <v>#REF!</v>
      </c>
      <c r="AH277" s="275">
        <f t="shared" si="267"/>
        <v>1503605000</v>
      </c>
      <c r="AI277" s="275">
        <f t="shared" si="267"/>
        <v>1694803000</v>
      </c>
      <c r="AJ277" s="275">
        <f t="shared" si="267"/>
        <v>1799335000</v>
      </c>
      <c r="AK277" s="276">
        <f t="shared" si="267"/>
        <v>1910314000</v>
      </c>
      <c r="AL277" s="276">
        <f t="shared" si="267"/>
        <v>1799335000</v>
      </c>
      <c r="AM277" s="275">
        <f t="shared" si="267"/>
        <v>1910314000</v>
      </c>
      <c r="AN277" s="275">
        <f t="shared" si="267"/>
        <v>2028138000</v>
      </c>
      <c r="AO277" s="275">
        <f t="shared" si="261"/>
        <v>2028137937.4683101</v>
      </c>
      <c r="AP277" s="52">
        <f t="shared" si="262"/>
        <v>1907296000</v>
      </c>
      <c r="AQ277" s="43">
        <f t="shared" si="262"/>
        <v>2024933000</v>
      </c>
      <c r="AR277" s="63">
        <f t="shared" si="248"/>
        <v>1716566400</v>
      </c>
      <c r="AS277" s="63">
        <f t="shared" si="249"/>
        <v>28609440</v>
      </c>
      <c r="AT277" s="351">
        <f t="shared" si="250"/>
        <v>35818387.5</v>
      </c>
      <c r="AU277" s="141">
        <f t="shared" si="251"/>
        <v>20249330</v>
      </c>
      <c r="AV277" s="5">
        <f t="shared" si="252"/>
        <v>28609440</v>
      </c>
      <c r="AW277" s="5">
        <f t="shared" si="253"/>
        <v>44983375</v>
      </c>
      <c r="AX277" s="280">
        <f t="shared" si="263"/>
        <v>2149825994.1640873</v>
      </c>
      <c r="AY277" s="127">
        <f t="shared" si="264"/>
        <v>2149825994.1640873</v>
      </c>
      <c r="AZ277" s="2"/>
      <c r="BA277" s="2"/>
      <c r="BV277" s="56">
        <f t="shared" si="254"/>
        <v>-1383558.9486359991</v>
      </c>
      <c r="CV277" s="63">
        <f t="shared" si="255"/>
        <v>1822439700</v>
      </c>
      <c r="CW277" s="44">
        <f t="shared" si="256"/>
        <v>20249330</v>
      </c>
      <c r="CZ277" s="56">
        <f t="shared" si="257"/>
        <v>1619401500</v>
      </c>
      <c r="DA277" s="44">
        <f t="shared" si="258"/>
        <v>26990025</v>
      </c>
      <c r="DB277" s="49">
        <f t="shared" si="259"/>
        <v>44983375</v>
      </c>
    </row>
    <row r="278" spans="1:106" hidden="1">
      <c r="A278" s="3">
        <f t="shared" si="260"/>
        <v>239</v>
      </c>
      <c r="B278" s="263">
        <v>5</v>
      </c>
      <c r="C278" s="264" t="s">
        <v>189</v>
      </c>
      <c r="D278" s="299">
        <v>12</v>
      </c>
      <c r="E278" s="266"/>
      <c r="F278" s="41" t="s">
        <v>50</v>
      </c>
      <c r="G278" s="267">
        <f t="shared" si="228"/>
        <v>67</v>
      </c>
      <c r="H278" s="267">
        <f t="shared" si="229"/>
        <v>57</v>
      </c>
      <c r="I278" s="268">
        <f t="shared" si="230"/>
        <v>27506142.120000001</v>
      </c>
      <c r="J278" s="268">
        <f t="shared" si="231"/>
        <v>2</v>
      </c>
      <c r="K278" s="269">
        <f t="shared" si="232"/>
        <v>0.93</v>
      </c>
      <c r="L278" s="270">
        <f t="shared" si="266"/>
        <v>1.0149999999999999</v>
      </c>
      <c r="M278" s="271">
        <f t="shared" si="233"/>
        <v>21697038.027760517</v>
      </c>
      <c r="N278" s="271">
        <f t="shared" si="234"/>
        <v>24456028.527690329</v>
      </c>
      <c r="O278" s="271">
        <f t="shared" si="235"/>
        <v>25964422.854173999</v>
      </c>
      <c r="P278" s="271">
        <f t="shared" si="236"/>
        <v>27565851.642144006</v>
      </c>
      <c r="Q278" s="272">
        <f t="shared" si="237"/>
        <v>25964422.854173999</v>
      </c>
      <c r="R278" s="271">
        <f t="shared" si="237"/>
        <v>27565851.642144006</v>
      </c>
      <c r="S278" s="271">
        <f t="shared" si="238"/>
        <v>29266053.053612821</v>
      </c>
      <c r="T278" s="271"/>
      <c r="U278" s="271">
        <f t="shared" si="239"/>
        <v>1236731167.5823495</v>
      </c>
      <c r="V278" s="271">
        <f t="shared" si="240"/>
        <v>1393993626.0783486</v>
      </c>
      <c r="W278" s="271">
        <f t="shared" si="241"/>
        <v>1479972102.6879179</v>
      </c>
      <c r="X278" s="272">
        <f t="shared" si="242"/>
        <v>1571253543.6022084</v>
      </c>
      <c r="Y278" s="272">
        <f t="shared" si="243"/>
        <v>1479972102.6879179</v>
      </c>
      <c r="Z278" s="271">
        <f t="shared" si="244"/>
        <v>1571253543.6022084</v>
      </c>
      <c r="AA278" s="271">
        <f t="shared" si="245"/>
        <v>1668165024.0559309</v>
      </c>
      <c r="AB278" s="271"/>
      <c r="AC278" s="33" t="str">
        <f t="shared" si="246"/>
        <v>BERTAHAP</v>
      </c>
      <c r="AD278" s="273">
        <f t="shared" si="247"/>
        <v>0</v>
      </c>
      <c r="AE278" s="274">
        <v>2</v>
      </c>
      <c r="AF278" s="275"/>
      <c r="AG278" s="271" t="e">
        <f>IF(AF278&gt;#REF!,"LB","KR")</f>
        <v>#REF!</v>
      </c>
      <c r="AH278" s="275">
        <f t="shared" si="267"/>
        <v>1360405000</v>
      </c>
      <c r="AI278" s="275">
        <f t="shared" si="267"/>
        <v>1533393000</v>
      </c>
      <c r="AJ278" s="275">
        <f t="shared" si="267"/>
        <v>1627970000</v>
      </c>
      <c r="AK278" s="276">
        <f t="shared" si="267"/>
        <v>1728379000</v>
      </c>
      <c r="AL278" s="276">
        <f t="shared" si="267"/>
        <v>1627970000</v>
      </c>
      <c r="AM278" s="275">
        <f t="shared" si="267"/>
        <v>1728379000</v>
      </c>
      <c r="AN278" s="275">
        <f t="shared" si="267"/>
        <v>1834982000</v>
      </c>
      <c r="AO278" s="275">
        <f t="shared" si="261"/>
        <v>1834981589.5311141</v>
      </c>
      <c r="AP278" s="52">
        <f t="shared" si="262"/>
        <v>1725649000</v>
      </c>
      <c r="AQ278" s="43">
        <f t="shared" si="262"/>
        <v>1832082000</v>
      </c>
      <c r="AR278" s="63">
        <f t="shared" si="248"/>
        <v>1553084100</v>
      </c>
      <c r="AS278" s="63">
        <f t="shared" si="249"/>
        <v>25884735</v>
      </c>
      <c r="AT278" s="351">
        <f t="shared" si="250"/>
        <v>32407106.25</v>
      </c>
      <c r="AU278" s="141">
        <f t="shared" si="251"/>
        <v>18320820</v>
      </c>
      <c r="AV278" s="5">
        <f t="shared" si="252"/>
        <v>25884735</v>
      </c>
      <c r="AW278" s="5">
        <f t="shared" si="253"/>
        <v>40699250</v>
      </c>
      <c r="AX278" s="280">
        <f t="shared" si="263"/>
        <v>1945080408.6061757</v>
      </c>
      <c r="AY278" s="127">
        <f t="shared" si="264"/>
        <v>1945080408.6061757</v>
      </c>
      <c r="AZ278" s="2"/>
      <c r="BA278" s="2"/>
      <c r="BV278" s="56">
        <f t="shared" si="254"/>
        <v>-1383558.9486359991</v>
      </c>
      <c r="CV278" s="63">
        <f t="shared" si="255"/>
        <v>1648873800</v>
      </c>
      <c r="CW278" s="44">
        <f t="shared" si="256"/>
        <v>18320820</v>
      </c>
      <c r="CZ278" s="56">
        <f t="shared" si="257"/>
        <v>1465173000</v>
      </c>
      <c r="DA278" s="44">
        <f t="shared" si="258"/>
        <v>24419550</v>
      </c>
      <c r="DB278" s="49">
        <f t="shared" si="259"/>
        <v>40699250</v>
      </c>
    </row>
    <row r="279" spans="1:106" hidden="1">
      <c r="A279" s="3">
        <f t="shared" si="260"/>
        <v>240</v>
      </c>
      <c r="B279" s="263">
        <v>6</v>
      </c>
      <c r="C279" s="264" t="s">
        <v>189</v>
      </c>
      <c r="D279" s="265">
        <v>16</v>
      </c>
      <c r="E279" s="266"/>
      <c r="F279" s="41" t="s">
        <v>52</v>
      </c>
      <c r="G279" s="267">
        <f t="shared" si="228"/>
        <v>71</v>
      </c>
      <c r="H279" s="267">
        <f t="shared" si="229"/>
        <v>63</v>
      </c>
      <c r="I279" s="268">
        <f t="shared" si="230"/>
        <v>27506142.120000001</v>
      </c>
      <c r="J279" s="268">
        <f t="shared" si="231"/>
        <v>2</v>
      </c>
      <c r="K279" s="269">
        <f t="shared" si="232"/>
        <v>0.93</v>
      </c>
      <c r="L279" s="270">
        <f t="shared" si="266"/>
        <v>1.0149999999999999</v>
      </c>
      <c r="M279" s="271">
        <f t="shared" si="233"/>
        <v>21697038.027760517</v>
      </c>
      <c r="N279" s="271">
        <f t="shared" si="234"/>
        <v>24456028.527690329</v>
      </c>
      <c r="O279" s="271">
        <f t="shared" si="235"/>
        <v>25964422.854173999</v>
      </c>
      <c r="P279" s="271">
        <f t="shared" si="236"/>
        <v>27565851.642144006</v>
      </c>
      <c r="Q279" s="272">
        <f t="shared" si="237"/>
        <v>25964422.854173999</v>
      </c>
      <c r="R279" s="271">
        <f t="shared" si="237"/>
        <v>27565851.642144006</v>
      </c>
      <c r="S279" s="271">
        <f t="shared" si="238"/>
        <v>29266053.053612821</v>
      </c>
      <c r="T279" s="271"/>
      <c r="U279" s="271">
        <f t="shared" si="239"/>
        <v>1366913395.7489126</v>
      </c>
      <c r="V279" s="271">
        <f t="shared" si="240"/>
        <v>1540729797.2444906</v>
      </c>
      <c r="W279" s="271">
        <f t="shared" si="241"/>
        <v>1635758639.8129621</v>
      </c>
      <c r="X279" s="272">
        <f t="shared" si="242"/>
        <v>1736648653.4550724</v>
      </c>
      <c r="Y279" s="272">
        <f t="shared" si="243"/>
        <v>1635758639.8129621</v>
      </c>
      <c r="Z279" s="271">
        <f t="shared" si="244"/>
        <v>1736648653.4550724</v>
      </c>
      <c r="AA279" s="271">
        <f t="shared" si="245"/>
        <v>1843761342.3776078</v>
      </c>
      <c r="AB279" s="271"/>
      <c r="AC279" s="33" t="str">
        <f t="shared" si="246"/>
        <v>BERTAHAP</v>
      </c>
      <c r="AD279" s="273">
        <f t="shared" si="247"/>
        <v>0</v>
      </c>
      <c r="AE279" s="274">
        <v>2</v>
      </c>
      <c r="AF279" s="275"/>
      <c r="AG279" s="271" t="e">
        <f>IF(AF279&gt;#REF!,"LB","KR")</f>
        <v>#REF!</v>
      </c>
      <c r="AH279" s="275">
        <f t="shared" si="267"/>
        <v>1503605000</v>
      </c>
      <c r="AI279" s="275">
        <f t="shared" si="267"/>
        <v>1694803000</v>
      </c>
      <c r="AJ279" s="275">
        <f t="shared" si="267"/>
        <v>1799335000</v>
      </c>
      <c r="AK279" s="276">
        <f t="shared" si="267"/>
        <v>1910314000</v>
      </c>
      <c r="AL279" s="276">
        <f t="shared" si="267"/>
        <v>1799335000</v>
      </c>
      <c r="AM279" s="275">
        <f t="shared" si="267"/>
        <v>1910314000</v>
      </c>
      <c r="AN279" s="275">
        <f t="shared" si="267"/>
        <v>2028138000</v>
      </c>
      <c r="AO279" s="275">
        <f t="shared" si="261"/>
        <v>2028137937.4683101</v>
      </c>
      <c r="AP279" s="52">
        <f t="shared" si="262"/>
        <v>1907296000</v>
      </c>
      <c r="AQ279" s="43">
        <f t="shared" si="262"/>
        <v>2024933000</v>
      </c>
      <c r="AR279" s="63">
        <f t="shared" si="248"/>
        <v>1716566400</v>
      </c>
      <c r="AS279" s="63">
        <f t="shared" si="249"/>
        <v>28609440</v>
      </c>
      <c r="AT279" s="351">
        <f t="shared" si="250"/>
        <v>35818387.5</v>
      </c>
      <c r="AU279" s="141">
        <f t="shared" si="251"/>
        <v>20249330</v>
      </c>
      <c r="AV279" s="5">
        <f t="shared" si="252"/>
        <v>28609440</v>
      </c>
      <c r="AW279" s="5">
        <f t="shared" si="253"/>
        <v>44983375</v>
      </c>
      <c r="AX279" s="280">
        <f t="shared" si="263"/>
        <v>2149825994.1640873</v>
      </c>
      <c r="AY279" s="127">
        <f t="shared" si="264"/>
        <v>2149825994.1640873</v>
      </c>
      <c r="AZ279" s="2"/>
      <c r="BA279" s="2"/>
      <c r="BV279" s="56">
        <f t="shared" si="254"/>
        <v>-1383558.9486359991</v>
      </c>
      <c r="CV279" s="63">
        <f t="shared" si="255"/>
        <v>1822439700</v>
      </c>
      <c r="CW279" s="44">
        <f t="shared" si="256"/>
        <v>20249330</v>
      </c>
      <c r="CZ279" s="56">
        <f t="shared" si="257"/>
        <v>1619401500</v>
      </c>
      <c r="DA279" s="44">
        <f t="shared" si="258"/>
        <v>26990025</v>
      </c>
      <c r="DB279" s="49">
        <f t="shared" si="259"/>
        <v>44983375</v>
      </c>
    </row>
    <row r="280" spans="1:106" hidden="1">
      <c r="A280" s="3">
        <f t="shared" si="260"/>
        <v>241</v>
      </c>
      <c r="B280" s="263">
        <v>7</v>
      </c>
      <c r="C280" s="264" t="s">
        <v>189</v>
      </c>
      <c r="D280" s="299">
        <v>18</v>
      </c>
      <c r="E280" s="266"/>
      <c r="F280" s="41" t="s">
        <v>54</v>
      </c>
      <c r="G280" s="267">
        <f t="shared" si="228"/>
        <v>97</v>
      </c>
      <c r="H280" s="267">
        <f t="shared" si="229"/>
        <v>85</v>
      </c>
      <c r="I280" s="268">
        <f t="shared" si="230"/>
        <v>27506142.120000001</v>
      </c>
      <c r="J280" s="268">
        <f t="shared" si="231"/>
        <v>2</v>
      </c>
      <c r="K280" s="269">
        <f t="shared" si="232"/>
        <v>0.93</v>
      </c>
      <c r="L280" s="270">
        <f t="shared" si="266"/>
        <v>1.0149999999999999</v>
      </c>
      <c r="M280" s="271">
        <f t="shared" si="233"/>
        <v>21697038.027760517</v>
      </c>
      <c r="N280" s="271">
        <f t="shared" si="234"/>
        <v>24456028.527690329</v>
      </c>
      <c r="O280" s="271">
        <f t="shared" si="235"/>
        <v>25964422.854173999</v>
      </c>
      <c r="P280" s="271">
        <f t="shared" si="236"/>
        <v>27565851.642144006</v>
      </c>
      <c r="Q280" s="272">
        <f t="shared" si="237"/>
        <v>25964422.854173999</v>
      </c>
      <c r="R280" s="271">
        <f t="shared" si="237"/>
        <v>27565851.642144006</v>
      </c>
      <c r="S280" s="271">
        <f t="shared" si="238"/>
        <v>29266053.053612821</v>
      </c>
      <c r="T280" s="271"/>
      <c r="U280" s="271">
        <f t="shared" si="239"/>
        <v>1844248232.3596439</v>
      </c>
      <c r="V280" s="271">
        <f t="shared" si="240"/>
        <v>2078762424.853678</v>
      </c>
      <c r="W280" s="271">
        <f t="shared" si="241"/>
        <v>2206975942.6047897</v>
      </c>
      <c r="X280" s="272">
        <f t="shared" si="242"/>
        <v>2343097389.5822406</v>
      </c>
      <c r="Y280" s="272">
        <f t="shared" si="243"/>
        <v>2206975942.6047897</v>
      </c>
      <c r="Z280" s="271">
        <f t="shared" si="244"/>
        <v>2343097389.5822406</v>
      </c>
      <c r="AA280" s="271">
        <f t="shared" si="245"/>
        <v>2487614509.5570898</v>
      </c>
      <c r="AB280" s="271"/>
      <c r="AC280" s="33" t="str">
        <f t="shared" si="246"/>
        <v>BERTAHAP</v>
      </c>
      <c r="AD280" s="273">
        <f t="shared" si="247"/>
        <v>0</v>
      </c>
      <c r="AE280" s="274">
        <v>2</v>
      </c>
      <c r="AF280" s="275"/>
      <c r="AG280" s="271" t="e">
        <f>IF(AF280&gt;#REF!,"LB","KR")</f>
        <v>#REF!</v>
      </c>
      <c r="AH280" s="275">
        <f t="shared" si="267"/>
        <v>2028674000</v>
      </c>
      <c r="AI280" s="275">
        <f t="shared" si="267"/>
        <v>2286639000</v>
      </c>
      <c r="AJ280" s="275">
        <f t="shared" si="267"/>
        <v>2427674000</v>
      </c>
      <c r="AK280" s="276">
        <f t="shared" si="267"/>
        <v>2577408000</v>
      </c>
      <c r="AL280" s="276">
        <f t="shared" si="267"/>
        <v>2427674000</v>
      </c>
      <c r="AM280" s="275">
        <f t="shared" si="267"/>
        <v>2577408000</v>
      </c>
      <c r="AN280" s="275">
        <f t="shared" si="267"/>
        <v>2736376000</v>
      </c>
      <c r="AO280" s="275">
        <f t="shared" si="261"/>
        <v>2736376818.2269106</v>
      </c>
      <c r="AP280" s="52">
        <f t="shared" si="262"/>
        <v>2573335000</v>
      </c>
      <c r="AQ280" s="43">
        <f t="shared" si="262"/>
        <v>2732053000</v>
      </c>
      <c r="AR280" s="63">
        <f t="shared" si="248"/>
        <v>2316001500</v>
      </c>
      <c r="AS280" s="63">
        <f t="shared" si="249"/>
        <v>38600025</v>
      </c>
      <c r="AT280" s="351">
        <f t="shared" si="250"/>
        <v>48326400</v>
      </c>
      <c r="AU280" s="141">
        <f t="shared" si="251"/>
        <v>27320530</v>
      </c>
      <c r="AV280" s="5">
        <f t="shared" si="252"/>
        <v>38600025</v>
      </c>
      <c r="AW280" s="5">
        <f t="shared" si="253"/>
        <v>60691850</v>
      </c>
      <c r="AX280" s="280">
        <f t="shared" si="263"/>
        <v>2900559453.9838982</v>
      </c>
      <c r="AY280" s="127">
        <f t="shared" si="264"/>
        <v>2900559453.9838982</v>
      </c>
      <c r="AZ280" s="2"/>
      <c r="BA280" s="2"/>
      <c r="BV280" s="56">
        <f t="shared" si="254"/>
        <v>-1383558.9486359991</v>
      </c>
      <c r="CV280" s="63">
        <f t="shared" si="255"/>
        <v>2458847700</v>
      </c>
      <c r="CW280" s="44">
        <f t="shared" si="256"/>
        <v>27320530</v>
      </c>
      <c r="CZ280" s="56">
        <f t="shared" si="257"/>
        <v>2184906600</v>
      </c>
      <c r="DA280" s="44">
        <f t="shared" si="258"/>
        <v>36415110</v>
      </c>
      <c r="DB280" s="49">
        <f t="shared" si="259"/>
        <v>60691850</v>
      </c>
    </row>
    <row r="281" spans="1:106" hidden="1">
      <c r="A281" s="3">
        <f t="shared" si="260"/>
        <v>242</v>
      </c>
      <c r="B281" s="263">
        <v>8</v>
      </c>
      <c r="C281" s="264" t="s">
        <v>189</v>
      </c>
      <c r="D281" s="299">
        <v>20</v>
      </c>
      <c r="E281" s="266"/>
      <c r="F281" s="41" t="s">
        <v>70</v>
      </c>
      <c r="G281" s="267">
        <f t="shared" si="228"/>
        <v>60</v>
      </c>
      <c r="H281" s="267">
        <f t="shared" si="229"/>
        <v>51</v>
      </c>
      <c r="I281" s="268">
        <f t="shared" si="230"/>
        <v>27506142.120000001</v>
      </c>
      <c r="J281" s="268">
        <f t="shared" si="231"/>
        <v>2</v>
      </c>
      <c r="K281" s="269">
        <f t="shared" si="232"/>
        <v>0.93</v>
      </c>
      <c r="L281" s="270">
        <f t="shared" si="266"/>
        <v>1.0149999999999999</v>
      </c>
      <c r="M281" s="271">
        <f t="shared" si="233"/>
        <v>21697038.027760517</v>
      </c>
      <c r="N281" s="271">
        <f t="shared" si="234"/>
        <v>24456028.527690329</v>
      </c>
      <c r="O281" s="271">
        <f t="shared" si="235"/>
        <v>25964422.854173999</v>
      </c>
      <c r="P281" s="271">
        <f t="shared" si="236"/>
        <v>27565851.642144006</v>
      </c>
      <c r="Q281" s="272">
        <f t="shared" si="237"/>
        <v>25964422.854173999</v>
      </c>
      <c r="R281" s="271">
        <f t="shared" si="237"/>
        <v>27565851.642144006</v>
      </c>
      <c r="S281" s="271">
        <f t="shared" si="238"/>
        <v>29266053.053612821</v>
      </c>
      <c r="T281" s="271"/>
      <c r="U281" s="271">
        <f t="shared" si="239"/>
        <v>1106548939.4157863</v>
      </c>
      <c r="V281" s="271">
        <f t="shared" si="240"/>
        <v>1247257454.9122066</v>
      </c>
      <c r="W281" s="271">
        <f t="shared" si="241"/>
        <v>1324185565.5628741</v>
      </c>
      <c r="X281" s="272">
        <f t="shared" si="242"/>
        <v>1405858433.7493443</v>
      </c>
      <c r="Y281" s="272">
        <f t="shared" si="243"/>
        <v>1324185565.5628741</v>
      </c>
      <c r="Z281" s="271">
        <f t="shared" si="244"/>
        <v>1405858433.7493443</v>
      </c>
      <c r="AA281" s="271">
        <f t="shared" si="245"/>
        <v>1492568705.7342539</v>
      </c>
      <c r="AB281" s="271"/>
      <c r="AC281" s="33" t="str">
        <f t="shared" si="246"/>
        <v>BERTAHAP</v>
      </c>
      <c r="AD281" s="273">
        <f t="shared" si="247"/>
        <v>0</v>
      </c>
      <c r="AE281" s="274">
        <v>2</v>
      </c>
      <c r="AF281" s="275"/>
      <c r="AG281" s="271" t="e">
        <f>IF(AF281&gt;#REF!,"LB","KR")</f>
        <v>#REF!</v>
      </c>
      <c r="AH281" s="275">
        <f t="shared" si="267"/>
        <v>1217204000</v>
      </c>
      <c r="AI281" s="275">
        <f t="shared" si="267"/>
        <v>1371984000</v>
      </c>
      <c r="AJ281" s="275">
        <f t="shared" si="267"/>
        <v>1456605000</v>
      </c>
      <c r="AK281" s="276">
        <f t="shared" si="267"/>
        <v>1546445000</v>
      </c>
      <c r="AL281" s="276">
        <f t="shared" si="267"/>
        <v>1456605000</v>
      </c>
      <c r="AM281" s="275">
        <f t="shared" si="267"/>
        <v>1546445000</v>
      </c>
      <c r="AN281" s="275">
        <f t="shared" si="267"/>
        <v>1641826000</v>
      </c>
      <c r="AO281" s="275">
        <f t="shared" si="261"/>
        <v>1641826303.2717035</v>
      </c>
      <c r="AP281" s="52">
        <f t="shared" si="262"/>
        <v>1544002000</v>
      </c>
      <c r="AQ281" s="43">
        <f t="shared" si="262"/>
        <v>1639232000</v>
      </c>
      <c r="AR281" s="63">
        <f t="shared" si="248"/>
        <v>1389601800</v>
      </c>
      <c r="AS281" s="63">
        <f t="shared" si="249"/>
        <v>23160030</v>
      </c>
      <c r="AT281" s="351">
        <f t="shared" si="250"/>
        <v>28995843.75</v>
      </c>
      <c r="AU281" s="141">
        <f t="shared" si="251"/>
        <v>16392320</v>
      </c>
      <c r="AV281" s="5">
        <f t="shared" si="252"/>
        <v>23160030</v>
      </c>
      <c r="AW281" s="5">
        <f t="shared" si="253"/>
        <v>36415125</v>
      </c>
      <c r="AX281" s="280">
        <f t="shared" si="263"/>
        <v>1740335884.7258575</v>
      </c>
      <c r="AY281" s="127">
        <f t="shared" si="264"/>
        <v>1740335884.7258575</v>
      </c>
      <c r="AZ281" s="2"/>
      <c r="BA281" s="2"/>
      <c r="BV281" s="56">
        <f t="shared" si="254"/>
        <v>-1383558.9486359991</v>
      </c>
      <c r="CV281" s="63">
        <f t="shared" si="255"/>
        <v>1475308800</v>
      </c>
      <c r="CW281" s="44">
        <f t="shared" si="256"/>
        <v>16392320</v>
      </c>
      <c r="CZ281" s="56">
        <f t="shared" si="257"/>
        <v>1310944500</v>
      </c>
      <c r="DA281" s="44">
        <f t="shared" si="258"/>
        <v>21849075</v>
      </c>
      <c r="DB281" s="49">
        <f t="shared" si="259"/>
        <v>36415125</v>
      </c>
    </row>
    <row r="282" spans="1:106" hidden="1">
      <c r="A282" s="3">
        <f t="shared" si="260"/>
        <v>243</v>
      </c>
      <c r="B282" s="263">
        <v>9</v>
      </c>
      <c r="C282" s="264" t="s">
        <v>189</v>
      </c>
      <c r="D282" s="299">
        <v>22</v>
      </c>
      <c r="E282" s="266">
        <v>0</v>
      </c>
      <c r="F282" s="41" t="s">
        <v>89</v>
      </c>
      <c r="G282" s="267">
        <f t="shared" si="228"/>
        <v>81</v>
      </c>
      <c r="H282" s="267">
        <f t="shared" si="229"/>
        <v>70</v>
      </c>
      <c r="I282" s="268">
        <f t="shared" si="230"/>
        <v>27506142.120000001</v>
      </c>
      <c r="J282" s="268">
        <f t="shared" si="231"/>
        <v>4</v>
      </c>
      <c r="K282" s="269">
        <f t="shared" si="232"/>
        <v>0.97</v>
      </c>
      <c r="L282" s="270">
        <f t="shared" si="266"/>
        <v>1.0149999999999999</v>
      </c>
      <c r="M282" s="271">
        <f t="shared" si="233"/>
        <v>22630243.96443839</v>
      </c>
      <c r="N282" s="271">
        <f t="shared" si="234"/>
        <v>25507900.722429696</v>
      </c>
      <c r="O282" s="271">
        <f t="shared" si="235"/>
        <v>27081172.224245999</v>
      </c>
      <c r="P282" s="271">
        <f t="shared" si="236"/>
        <v>28751479.669763103</v>
      </c>
      <c r="Q282" s="272">
        <f t="shared" si="237"/>
        <v>27081172.224245999</v>
      </c>
      <c r="R282" s="271">
        <f t="shared" si="237"/>
        <v>28751479.669763103</v>
      </c>
      <c r="S282" s="271">
        <f t="shared" si="238"/>
        <v>30524808.023660682</v>
      </c>
      <c r="T282" s="271"/>
      <c r="U282" s="271">
        <f t="shared" si="239"/>
        <v>1584117077.5106874</v>
      </c>
      <c r="V282" s="271">
        <f t="shared" si="240"/>
        <v>1785553050.5700788</v>
      </c>
      <c r="W282" s="271">
        <f t="shared" si="241"/>
        <v>1895682055.6972198</v>
      </c>
      <c r="X282" s="272">
        <f t="shared" si="242"/>
        <v>2012603576.8834171</v>
      </c>
      <c r="Y282" s="272">
        <f t="shared" si="243"/>
        <v>1895682055.6972198</v>
      </c>
      <c r="Z282" s="271">
        <f t="shared" si="244"/>
        <v>2012603576.8834171</v>
      </c>
      <c r="AA282" s="271">
        <f t="shared" si="245"/>
        <v>2136736561.6562479</v>
      </c>
      <c r="AB282" s="271"/>
      <c r="AC282" s="33" t="str">
        <f t="shared" si="246"/>
        <v>BERTAHAP</v>
      </c>
      <c r="AD282" s="273">
        <f t="shared" si="247"/>
        <v>0</v>
      </c>
      <c r="AE282" s="274">
        <v>2</v>
      </c>
      <c r="AF282" s="275"/>
      <c r="AG282" s="271" t="e">
        <f>IF(AF282&gt;#REF!,"LB","KR")</f>
        <v>#REF!</v>
      </c>
      <c r="AH282" s="275">
        <f t="shared" si="267"/>
        <v>1742529000</v>
      </c>
      <c r="AI282" s="275">
        <f t="shared" si="267"/>
        <v>1964109000</v>
      </c>
      <c r="AJ282" s="275">
        <f t="shared" si="267"/>
        <v>2085251000</v>
      </c>
      <c r="AK282" s="276">
        <f t="shared" si="267"/>
        <v>2213864000</v>
      </c>
      <c r="AL282" s="276">
        <f t="shared" si="267"/>
        <v>2085251000</v>
      </c>
      <c r="AM282" s="275">
        <f t="shared" si="267"/>
        <v>2213864000</v>
      </c>
      <c r="AN282" s="275">
        <f t="shared" si="267"/>
        <v>2350411000</v>
      </c>
      <c r="AO282" s="275">
        <f t="shared" si="261"/>
        <v>2350410229.3106489</v>
      </c>
      <c r="AP282" s="52">
        <f t="shared" si="262"/>
        <v>2210367000</v>
      </c>
      <c r="AQ282" s="43">
        <f t="shared" si="262"/>
        <v>2346696000</v>
      </c>
      <c r="AR282" s="63">
        <f t="shared" si="248"/>
        <v>1989330300</v>
      </c>
      <c r="AS282" s="63">
        <f t="shared" si="249"/>
        <v>33155505</v>
      </c>
      <c r="AT282" s="351">
        <f t="shared" si="250"/>
        <v>41509950</v>
      </c>
      <c r="AU282" s="141">
        <f t="shared" si="251"/>
        <v>23466960</v>
      </c>
      <c r="AV282" s="5">
        <f t="shared" si="252"/>
        <v>33155505</v>
      </c>
      <c r="AW282" s="5">
        <f t="shared" si="253"/>
        <v>52131275</v>
      </c>
      <c r="AX282" s="280">
        <f t="shared" si="263"/>
        <v>2491434561.6377859</v>
      </c>
      <c r="AY282" s="127">
        <f t="shared" si="264"/>
        <v>2491434561.6377859</v>
      </c>
      <c r="AZ282" s="2"/>
      <c r="BA282" s="2"/>
      <c r="BV282" s="56">
        <f t="shared" si="254"/>
        <v>-266809.57856399938</v>
      </c>
      <c r="CV282" s="63">
        <f t="shared" si="255"/>
        <v>2112026400</v>
      </c>
      <c r="CW282" s="44">
        <f t="shared" si="256"/>
        <v>23466960</v>
      </c>
      <c r="CZ282" s="56">
        <f t="shared" si="257"/>
        <v>1876725900</v>
      </c>
      <c r="DA282" s="44">
        <f t="shared" si="258"/>
        <v>31278765</v>
      </c>
      <c r="DB282" s="49">
        <f t="shared" si="259"/>
        <v>52131275</v>
      </c>
    </row>
    <row r="283" spans="1:106" hidden="1">
      <c r="A283" s="3">
        <f t="shared" si="260"/>
        <v>244</v>
      </c>
      <c r="B283" s="263">
        <v>1</v>
      </c>
      <c r="C283" s="264" t="s">
        <v>190</v>
      </c>
      <c r="D283" s="265" t="s">
        <v>24</v>
      </c>
      <c r="E283" s="266"/>
      <c r="F283" s="41" t="s">
        <v>39</v>
      </c>
      <c r="G283" s="267">
        <f t="shared" si="228"/>
        <v>113</v>
      </c>
      <c r="H283" s="267">
        <f t="shared" si="229"/>
        <v>101</v>
      </c>
      <c r="I283" s="268">
        <f t="shared" si="230"/>
        <v>27506142.120000001</v>
      </c>
      <c r="J283" s="268">
        <f t="shared" si="231"/>
        <v>6</v>
      </c>
      <c r="K283" s="269">
        <f t="shared" si="232"/>
        <v>0.95</v>
      </c>
      <c r="L283" s="270">
        <f t="shared" ref="L283:L291" si="268">SUMIF($AN$4:$AN$22,D283,$BB$4:$BB$22)</f>
        <v>1.0149999999999999</v>
      </c>
      <c r="M283" s="271">
        <f t="shared" si="233"/>
        <v>22163640.99609945</v>
      </c>
      <c r="N283" s="271">
        <f t="shared" si="234"/>
        <v>24981964.625060011</v>
      </c>
      <c r="O283" s="271">
        <f t="shared" si="235"/>
        <v>26522797.539209995</v>
      </c>
      <c r="P283" s="271">
        <f t="shared" si="236"/>
        <v>28158665.655953549</v>
      </c>
      <c r="Q283" s="272">
        <f t="shared" si="237"/>
        <v>26522797.539209995</v>
      </c>
      <c r="R283" s="271">
        <f t="shared" si="237"/>
        <v>28158665.655953549</v>
      </c>
      <c r="S283" s="271">
        <f t="shared" si="238"/>
        <v>29895430.538636748</v>
      </c>
      <c r="T283" s="271"/>
      <c r="U283" s="271">
        <f t="shared" si="239"/>
        <v>2238527740.6060443</v>
      </c>
      <c r="V283" s="271">
        <f t="shared" si="240"/>
        <v>2523178427.1310611</v>
      </c>
      <c r="W283" s="271">
        <f t="shared" si="241"/>
        <v>2678802551.4602094</v>
      </c>
      <c r="X283" s="272">
        <f t="shared" si="242"/>
        <v>2844025231.2513084</v>
      </c>
      <c r="Y283" s="272">
        <f t="shared" si="243"/>
        <v>2678802551.4602094</v>
      </c>
      <c r="Z283" s="271">
        <f t="shared" si="244"/>
        <v>2844025231.2513084</v>
      </c>
      <c r="AA283" s="271">
        <f t="shared" si="245"/>
        <v>3019438484.4023113</v>
      </c>
      <c r="AB283" s="271"/>
      <c r="AC283" s="33" t="str">
        <f t="shared" si="246"/>
        <v>BERTAHAP</v>
      </c>
      <c r="AD283" s="273">
        <f t="shared" si="247"/>
        <v>0</v>
      </c>
      <c r="AE283" s="274">
        <v>2</v>
      </c>
      <c r="AF283" s="275"/>
      <c r="AG283" s="271" t="e">
        <f>IF(AF283&gt;#REF!,"LB","KR")</f>
        <v>#REF!</v>
      </c>
      <c r="AH283" s="275">
        <f t="shared" si="267"/>
        <v>2462381000</v>
      </c>
      <c r="AI283" s="275">
        <f t="shared" si="267"/>
        <v>2775497000</v>
      </c>
      <c r="AJ283" s="275">
        <f t="shared" si="267"/>
        <v>2946683000</v>
      </c>
      <c r="AK283" s="276">
        <f t="shared" si="267"/>
        <v>3128428000</v>
      </c>
      <c r="AL283" s="276">
        <f t="shared" si="267"/>
        <v>2946683000</v>
      </c>
      <c r="AM283" s="275">
        <f t="shared" si="267"/>
        <v>3128428000</v>
      </c>
      <c r="AN283" s="275">
        <f t="shared" si="267"/>
        <v>3321383000</v>
      </c>
      <c r="AO283" s="275">
        <f t="shared" si="261"/>
        <v>3321382511.6908064</v>
      </c>
      <c r="AP283" s="52">
        <f t="shared" si="262"/>
        <v>3123484000</v>
      </c>
      <c r="AQ283" s="43">
        <f t="shared" si="262"/>
        <v>3316134000</v>
      </c>
      <c r="AR283" s="63">
        <f t="shared" si="248"/>
        <v>2811135600</v>
      </c>
      <c r="AS283" s="63">
        <f t="shared" si="249"/>
        <v>46852260</v>
      </c>
      <c r="AT283" s="351">
        <f t="shared" si="250"/>
        <v>58658025</v>
      </c>
      <c r="AU283" s="141">
        <f t="shared" si="251"/>
        <v>33161340</v>
      </c>
      <c r="AV283" s="5">
        <f t="shared" si="252"/>
        <v>46852260</v>
      </c>
      <c r="AW283" s="5">
        <f t="shared" si="253"/>
        <v>73667075</v>
      </c>
      <c r="AX283" s="280">
        <f t="shared" si="263"/>
        <v>3520665164.3937511</v>
      </c>
      <c r="AY283" s="127">
        <f t="shared" si="264"/>
        <v>3520665164.3937511</v>
      </c>
      <c r="AZ283" s="2"/>
      <c r="BA283" s="2"/>
      <c r="BV283" s="56">
        <f t="shared" si="254"/>
        <v>-825184.26360000297</v>
      </c>
      <c r="CV283" s="63">
        <f t="shared" si="255"/>
        <v>2984520600</v>
      </c>
      <c r="CW283" s="44">
        <f t="shared" si="256"/>
        <v>33161340</v>
      </c>
      <c r="CZ283" s="56">
        <f t="shared" si="257"/>
        <v>2652014700</v>
      </c>
      <c r="DA283" s="44">
        <f t="shared" si="258"/>
        <v>44200245</v>
      </c>
      <c r="DB283" s="49">
        <f t="shared" si="259"/>
        <v>73667075</v>
      </c>
    </row>
    <row r="284" spans="1:106" hidden="1">
      <c r="A284" s="3">
        <f t="shared" si="260"/>
        <v>245</v>
      </c>
      <c r="B284" s="263">
        <v>2</v>
      </c>
      <c r="C284" s="264" t="s">
        <v>190</v>
      </c>
      <c r="D284" s="265" t="s">
        <v>35</v>
      </c>
      <c r="E284" s="266"/>
      <c r="F284" s="41" t="s">
        <v>42</v>
      </c>
      <c r="G284" s="267">
        <f t="shared" si="228"/>
        <v>78</v>
      </c>
      <c r="H284" s="267">
        <f t="shared" si="229"/>
        <v>66</v>
      </c>
      <c r="I284" s="268">
        <f t="shared" si="230"/>
        <v>27506142.120000001</v>
      </c>
      <c r="J284" s="268">
        <f t="shared" si="231"/>
        <v>2</v>
      </c>
      <c r="K284" s="269">
        <f t="shared" si="232"/>
        <v>0.93</v>
      </c>
      <c r="L284" s="270">
        <f t="shared" si="268"/>
        <v>1.0149999999999999</v>
      </c>
      <c r="M284" s="271">
        <f t="shared" si="233"/>
        <v>21697038.027760517</v>
      </c>
      <c r="N284" s="271">
        <f t="shared" si="234"/>
        <v>24456028.527690329</v>
      </c>
      <c r="O284" s="271">
        <f t="shared" si="235"/>
        <v>25964422.854173999</v>
      </c>
      <c r="P284" s="271">
        <f t="shared" si="236"/>
        <v>27565851.642144006</v>
      </c>
      <c r="Q284" s="272">
        <f t="shared" si="237"/>
        <v>25964422.854173999</v>
      </c>
      <c r="R284" s="271">
        <f t="shared" si="237"/>
        <v>27565851.642144006</v>
      </c>
      <c r="S284" s="271">
        <f t="shared" si="238"/>
        <v>29266053.053612821</v>
      </c>
      <c r="T284" s="271"/>
      <c r="U284" s="271">
        <f t="shared" si="239"/>
        <v>1432004509.8321941</v>
      </c>
      <c r="V284" s="271">
        <f t="shared" si="240"/>
        <v>1614097882.8275616</v>
      </c>
      <c r="W284" s="271">
        <f t="shared" si="241"/>
        <v>1713651908.375484</v>
      </c>
      <c r="X284" s="272">
        <f t="shared" si="242"/>
        <v>1819346208.3815043</v>
      </c>
      <c r="Y284" s="272">
        <f t="shared" si="243"/>
        <v>1713651908.375484</v>
      </c>
      <c r="Z284" s="271">
        <f t="shared" si="244"/>
        <v>1819346208.3815043</v>
      </c>
      <c r="AA284" s="271">
        <f t="shared" si="245"/>
        <v>1931559501.5384462</v>
      </c>
      <c r="AB284" s="271"/>
      <c r="AC284" s="33" t="str">
        <f t="shared" si="246"/>
        <v>BERTAHAP</v>
      </c>
      <c r="AD284" s="273">
        <f t="shared" si="247"/>
        <v>0</v>
      </c>
      <c r="AE284" s="274">
        <v>2</v>
      </c>
      <c r="AF284" s="275"/>
      <c r="AG284" s="271" t="e">
        <f>IF(AF284&gt;#REF!,"LB","KR")</f>
        <v>#REF!</v>
      </c>
      <c r="AH284" s="275">
        <f t="shared" si="267"/>
        <v>1575205000</v>
      </c>
      <c r="AI284" s="275">
        <f t="shared" si="267"/>
        <v>1775508000</v>
      </c>
      <c r="AJ284" s="275">
        <f t="shared" si="267"/>
        <v>1885018000</v>
      </c>
      <c r="AK284" s="276">
        <f t="shared" ref="AK284:AN350" si="269">ROUNDUP((X284*(1+$J$5)),-3)</f>
        <v>2001281000</v>
      </c>
      <c r="AL284" s="276">
        <f t="shared" si="269"/>
        <v>1885018000</v>
      </c>
      <c r="AM284" s="275">
        <f t="shared" si="269"/>
        <v>2001281000</v>
      </c>
      <c r="AN284" s="275">
        <f t="shared" si="269"/>
        <v>2124716000</v>
      </c>
      <c r="AO284" s="275">
        <f t="shared" si="261"/>
        <v>2124715580.5980155</v>
      </c>
      <c r="AP284" s="52">
        <f t="shared" si="262"/>
        <v>1998120000</v>
      </c>
      <c r="AQ284" s="43">
        <f t="shared" si="262"/>
        <v>2121358000</v>
      </c>
      <c r="AR284" s="63">
        <f t="shared" si="248"/>
        <v>1798308000</v>
      </c>
      <c r="AS284" s="63">
        <f t="shared" si="249"/>
        <v>29971800</v>
      </c>
      <c r="AT284" s="351">
        <f t="shared" si="250"/>
        <v>37524018.75</v>
      </c>
      <c r="AU284" s="141">
        <f t="shared" si="251"/>
        <v>21213580</v>
      </c>
      <c r="AV284" s="5">
        <f t="shared" si="252"/>
        <v>29971800</v>
      </c>
      <c r="AW284" s="5">
        <f t="shared" si="253"/>
        <v>47125450</v>
      </c>
      <c r="AX284" s="280">
        <f t="shared" si="263"/>
        <v>2252198256.1042461</v>
      </c>
      <c r="AY284" s="127">
        <f t="shared" si="264"/>
        <v>2252198256.1042461</v>
      </c>
      <c r="AZ284" s="2"/>
      <c r="BA284" s="2"/>
      <c r="BV284" s="56">
        <f t="shared" si="254"/>
        <v>-1383558.9486359991</v>
      </c>
      <c r="CV284" s="63">
        <f t="shared" si="255"/>
        <v>1909222200</v>
      </c>
      <c r="CW284" s="44">
        <f t="shared" si="256"/>
        <v>21213580</v>
      </c>
      <c r="CZ284" s="56">
        <f t="shared" si="257"/>
        <v>1696516200</v>
      </c>
      <c r="DA284" s="44">
        <f t="shared" si="258"/>
        <v>28275270</v>
      </c>
      <c r="DB284" s="49">
        <f t="shared" si="259"/>
        <v>47125450</v>
      </c>
    </row>
    <row r="285" spans="1:106" hidden="1">
      <c r="A285" s="3">
        <f t="shared" si="260"/>
        <v>246</v>
      </c>
      <c r="B285" s="263">
        <v>3</v>
      </c>
      <c r="C285" s="264" t="s">
        <v>190</v>
      </c>
      <c r="D285" s="265" t="s">
        <v>41</v>
      </c>
      <c r="E285" s="266"/>
      <c r="F285" s="41" t="s">
        <v>45</v>
      </c>
      <c r="G285" s="267">
        <f t="shared" si="228"/>
        <v>60</v>
      </c>
      <c r="H285" s="267">
        <f t="shared" si="229"/>
        <v>52</v>
      </c>
      <c r="I285" s="268">
        <f t="shared" si="230"/>
        <v>27506142.120000001</v>
      </c>
      <c r="J285" s="268">
        <f t="shared" si="231"/>
        <v>2</v>
      </c>
      <c r="K285" s="269">
        <f t="shared" si="232"/>
        <v>0.93</v>
      </c>
      <c r="L285" s="270">
        <f t="shared" si="268"/>
        <v>1.0149999999999999</v>
      </c>
      <c r="M285" s="271">
        <f t="shared" si="233"/>
        <v>21697038.027760517</v>
      </c>
      <c r="N285" s="271">
        <f t="shared" si="234"/>
        <v>24456028.527690329</v>
      </c>
      <c r="O285" s="271">
        <f t="shared" si="235"/>
        <v>25964422.854173999</v>
      </c>
      <c r="P285" s="271">
        <f t="shared" si="236"/>
        <v>27565851.642144006</v>
      </c>
      <c r="Q285" s="272">
        <f t="shared" si="237"/>
        <v>25964422.854173999</v>
      </c>
      <c r="R285" s="271">
        <f t="shared" si="237"/>
        <v>27565851.642144006</v>
      </c>
      <c r="S285" s="271">
        <f t="shared" si="238"/>
        <v>29266053.053612821</v>
      </c>
      <c r="T285" s="271"/>
      <c r="U285" s="271">
        <f t="shared" si="239"/>
        <v>1128245977.4435468</v>
      </c>
      <c r="V285" s="271">
        <f t="shared" si="240"/>
        <v>1271713483.4398971</v>
      </c>
      <c r="W285" s="271">
        <f t="shared" si="241"/>
        <v>1350149988.417048</v>
      </c>
      <c r="X285" s="272">
        <f t="shared" si="242"/>
        <v>1433424285.3914883</v>
      </c>
      <c r="Y285" s="272">
        <f t="shared" si="243"/>
        <v>1350149988.417048</v>
      </c>
      <c r="Z285" s="271">
        <f t="shared" si="244"/>
        <v>1433424285.3914883</v>
      </c>
      <c r="AA285" s="271">
        <f t="shared" si="245"/>
        <v>1521834758.7878666</v>
      </c>
      <c r="AB285" s="271"/>
      <c r="AC285" s="33" t="str">
        <f t="shared" si="246"/>
        <v>BERTAHAP</v>
      </c>
      <c r="AD285" s="273">
        <f t="shared" si="247"/>
        <v>0</v>
      </c>
      <c r="AE285" s="274">
        <v>2</v>
      </c>
      <c r="AF285" s="275"/>
      <c r="AG285" s="271" t="e">
        <f>IF(AF285&gt;#REF!,"LB","KR")</f>
        <v>#REF!</v>
      </c>
      <c r="AH285" s="275">
        <f t="shared" ref="AH285:AJ351" si="270">ROUNDUP((U285*(1+$J$5)),-3)</f>
        <v>1241071000</v>
      </c>
      <c r="AI285" s="275">
        <f t="shared" si="270"/>
        <v>1398885000</v>
      </c>
      <c r="AJ285" s="275">
        <f t="shared" si="270"/>
        <v>1485165000</v>
      </c>
      <c r="AK285" s="276">
        <f t="shared" si="269"/>
        <v>1576767000</v>
      </c>
      <c r="AL285" s="276">
        <f t="shared" si="269"/>
        <v>1485165000</v>
      </c>
      <c r="AM285" s="275">
        <f t="shared" si="269"/>
        <v>1576767000</v>
      </c>
      <c r="AN285" s="275">
        <f t="shared" si="269"/>
        <v>1674019000</v>
      </c>
      <c r="AO285" s="275">
        <f t="shared" si="261"/>
        <v>1674018497.08901</v>
      </c>
      <c r="AP285" s="52">
        <f t="shared" si="262"/>
        <v>1574275000</v>
      </c>
      <c r="AQ285" s="43">
        <f t="shared" si="262"/>
        <v>1671374000</v>
      </c>
      <c r="AR285" s="63">
        <f t="shared" si="248"/>
        <v>1416847500</v>
      </c>
      <c r="AS285" s="63">
        <f t="shared" si="249"/>
        <v>23614125</v>
      </c>
      <c r="AT285" s="351">
        <f t="shared" si="250"/>
        <v>29564381.25</v>
      </c>
      <c r="AU285" s="141">
        <f t="shared" si="251"/>
        <v>16713740</v>
      </c>
      <c r="AV285" s="5">
        <f t="shared" si="252"/>
        <v>23614125</v>
      </c>
      <c r="AW285" s="5">
        <f t="shared" si="253"/>
        <v>37129125</v>
      </c>
      <c r="AX285" s="280">
        <f t="shared" si="263"/>
        <v>1774460325.9317751</v>
      </c>
      <c r="AY285" s="127">
        <f t="shared" si="264"/>
        <v>1774460325.9317751</v>
      </c>
      <c r="AZ285" s="2"/>
      <c r="BA285" s="2"/>
      <c r="BV285" s="56">
        <f t="shared" si="254"/>
        <v>-1383558.9486359991</v>
      </c>
      <c r="CV285" s="63">
        <f t="shared" si="255"/>
        <v>1504236600</v>
      </c>
      <c r="CW285" s="44">
        <f t="shared" si="256"/>
        <v>16713740</v>
      </c>
      <c r="CZ285" s="56">
        <f t="shared" si="257"/>
        <v>1336648500</v>
      </c>
      <c r="DA285" s="44">
        <f t="shared" si="258"/>
        <v>22277475</v>
      </c>
      <c r="DB285" s="49">
        <f t="shared" si="259"/>
        <v>37129125</v>
      </c>
    </row>
    <row r="286" spans="1:106" hidden="1">
      <c r="A286" s="3">
        <f t="shared" si="260"/>
        <v>247</v>
      </c>
      <c r="B286" s="263">
        <v>4</v>
      </c>
      <c r="C286" s="264" t="s">
        <v>190</v>
      </c>
      <c r="D286" s="265">
        <v>10</v>
      </c>
      <c r="E286" s="266"/>
      <c r="F286" s="41" t="s">
        <v>48</v>
      </c>
      <c r="G286" s="267">
        <f t="shared" si="228"/>
        <v>74</v>
      </c>
      <c r="H286" s="267">
        <f t="shared" si="229"/>
        <v>63</v>
      </c>
      <c r="I286" s="268">
        <f t="shared" si="230"/>
        <v>27506142.120000001</v>
      </c>
      <c r="J286" s="268">
        <f t="shared" si="231"/>
        <v>2</v>
      </c>
      <c r="K286" s="269">
        <f t="shared" si="232"/>
        <v>0.93</v>
      </c>
      <c r="L286" s="270">
        <f t="shared" si="268"/>
        <v>1.0149999999999999</v>
      </c>
      <c r="M286" s="271">
        <f t="shared" si="233"/>
        <v>21697038.027760517</v>
      </c>
      <c r="N286" s="271">
        <f t="shared" si="234"/>
        <v>24456028.527690329</v>
      </c>
      <c r="O286" s="271">
        <f t="shared" si="235"/>
        <v>25964422.854173999</v>
      </c>
      <c r="P286" s="271">
        <f t="shared" si="236"/>
        <v>27565851.642144006</v>
      </c>
      <c r="Q286" s="272">
        <f t="shared" si="237"/>
        <v>25964422.854173999</v>
      </c>
      <c r="R286" s="271">
        <f t="shared" si="237"/>
        <v>27565851.642144006</v>
      </c>
      <c r="S286" s="271">
        <f t="shared" si="238"/>
        <v>29266053.053612821</v>
      </c>
      <c r="T286" s="271"/>
      <c r="U286" s="271">
        <f t="shared" si="239"/>
        <v>1366913395.7489126</v>
      </c>
      <c r="V286" s="271">
        <f t="shared" si="240"/>
        <v>1540729797.2444906</v>
      </c>
      <c r="W286" s="271">
        <f t="shared" si="241"/>
        <v>1635758639.8129621</v>
      </c>
      <c r="X286" s="272">
        <f t="shared" si="242"/>
        <v>1736648653.4550724</v>
      </c>
      <c r="Y286" s="272">
        <f t="shared" si="243"/>
        <v>1635758639.8129621</v>
      </c>
      <c r="Z286" s="271">
        <f t="shared" si="244"/>
        <v>1736648653.4550724</v>
      </c>
      <c r="AA286" s="271">
        <f t="shared" si="245"/>
        <v>1843761342.3776078</v>
      </c>
      <c r="AB286" s="271"/>
      <c r="AC286" s="33" t="str">
        <f t="shared" si="246"/>
        <v>BERTAHAP</v>
      </c>
      <c r="AD286" s="273">
        <f t="shared" si="247"/>
        <v>0</v>
      </c>
      <c r="AE286" s="274">
        <v>2</v>
      </c>
      <c r="AF286" s="275"/>
      <c r="AG286" s="271" t="e">
        <f>IF(AF286&gt;#REF!,"LB","KR")</f>
        <v>#REF!</v>
      </c>
      <c r="AH286" s="275">
        <f t="shared" si="270"/>
        <v>1503605000</v>
      </c>
      <c r="AI286" s="275">
        <f t="shared" si="270"/>
        <v>1694803000</v>
      </c>
      <c r="AJ286" s="275">
        <f t="shared" si="270"/>
        <v>1799335000</v>
      </c>
      <c r="AK286" s="276">
        <f t="shared" si="269"/>
        <v>1910314000</v>
      </c>
      <c r="AL286" s="276">
        <f t="shared" si="269"/>
        <v>1799335000</v>
      </c>
      <c r="AM286" s="275">
        <f t="shared" si="269"/>
        <v>1910314000</v>
      </c>
      <c r="AN286" s="275">
        <f t="shared" si="269"/>
        <v>2028138000</v>
      </c>
      <c r="AO286" s="275">
        <f t="shared" si="261"/>
        <v>2028137937.4683101</v>
      </c>
      <c r="AP286" s="52">
        <f t="shared" si="262"/>
        <v>1907296000</v>
      </c>
      <c r="AQ286" s="43">
        <f t="shared" si="262"/>
        <v>2024933000</v>
      </c>
      <c r="AR286" s="63">
        <f t="shared" si="248"/>
        <v>1716566400</v>
      </c>
      <c r="AS286" s="63">
        <f t="shared" si="249"/>
        <v>28609440</v>
      </c>
      <c r="AT286" s="351">
        <f t="shared" si="250"/>
        <v>35818387.5</v>
      </c>
      <c r="AU286" s="141">
        <f t="shared" si="251"/>
        <v>20249330</v>
      </c>
      <c r="AV286" s="5">
        <f t="shared" si="252"/>
        <v>28609440</v>
      </c>
      <c r="AW286" s="5">
        <f t="shared" si="253"/>
        <v>44983375</v>
      </c>
      <c r="AX286" s="280">
        <f t="shared" si="263"/>
        <v>2149825994.1640873</v>
      </c>
      <c r="AY286" s="127">
        <f t="shared" si="264"/>
        <v>2149825994.1640873</v>
      </c>
      <c r="AZ286" s="2"/>
      <c r="BA286" s="2"/>
      <c r="BV286" s="56">
        <f t="shared" si="254"/>
        <v>-1383558.9486359991</v>
      </c>
      <c r="CV286" s="63">
        <f t="shared" si="255"/>
        <v>1822439700</v>
      </c>
      <c r="CW286" s="44">
        <f t="shared" si="256"/>
        <v>20249330</v>
      </c>
      <c r="CZ286" s="56">
        <f t="shared" si="257"/>
        <v>1619401500</v>
      </c>
      <c r="DA286" s="44">
        <f t="shared" si="258"/>
        <v>26990025</v>
      </c>
      <c r="DB286" s="49">
        <f t="shared" si="259"/>
        <v>44983375</v>
      </c>
    </row>
    <row r="287" spans="1:106" hidden="1">
      <c r="A287" s="3">
        <f t="shared" si="260"/>
        <v>248</v>
      </c>
      <c r="B287" s="263">
        <v>5</v>
      </c>
      <c r="C287" s="264" t="s">
        <v>190</v>
      </c>
      <c r="D287" s="299">
        <v>12</v>
      </c>
      <c r="E287" s="266"/>
      <c r="F287" s="41" t="s">
        <v>50</v>
      </c>
      <c r="G287" s="267">
        <f t="shared" si="228"/>
        <v>67</v>
      </c>
      <c r="H287" s="267">
        <f t="shared" si="229"/>
        <v>57</v>
      </c>
      <c r="I287" s="268">
        <f t="shared" si="230"/>
        <v>27506142.120000001</v>
      </c>
      <c r="J287" s="268">
        <f t="shared" si="231"/>
        <v>2</v>
      </c>
      <c r="K287" s="269">
        <f t="shared" si="232"/>
        <v>0.93</v>
      </c>
      <c r="L287" s="270">
        <f t="shared" si="268"/>
        <v>1.0149999999999999</v>
      </c>
      <c r="M287" s="271">
        <f t="shared" si="233"/>
        <v>21697038.027760517</v>
      </c>
      <c r="N287" s="271">
        <f t="shared" si="234"/>
        <v>24456028.527690329</v>
      </c>
      <c r="O287" s="271">
        <f t="shared" si="235"/>
        <v>25964422.854173999</v>
      </c>
      <c r="P287" s="271">
        <f t="shared" si="236"/>
        <v>27565851.642144006</v>
      </c>
      <c r="Q287" s="272">
        <f t="shared" si="237"/>
        <v>25964422.854173999</v>
      </c>
      <c r="R287" s="271">
        <f t="shared" si="237"/>
        <v>27565851.642144006</v>
      </c>
      <c r="S287" s="271">
        <f t="shared" si="238"/>
        <v>29266053.053612821</v>
      </c>
      <c r="T287" s="271"/>
      <c r="U287" s="271">
        <f t="shared" si="239"/>
        <v>1236731167.5823495</v>
      </c>
      <c r="V287" s="271">
        <f t="shared" si="240"/>
        <v>1393993626.0783486</v>
      </c>
      <c r="W287" s="271">
        <f t="shared" si="241"/>
        <v>1479972102.6879179</v>
      </c>
      <c r="X287" s="272">
        <f t="shared" si="242"/>
        <v>1571253543.6022084</v>
      </c>
      <c r="Y287" s="272">
        <f t="shared" si="243"/>
        <v>1479972102.6879179</v>
      </c>
      <c r="Z287" s="271">
        <f t="shared" si="244"/>
        <v>1571253543.6022084</v>
      </c>
      <c r="AA287" s="271">
        <f t="shared" si="245"/>
        <v>1668165024.0559309</v>
      </c>
      <c r="AB287" s="271"/>
      <c r="AC287" s="33" t="str">
        <f t="shared" si="246"/>
        <v>BERTAHAP</v>
      </c>
      <c r="AD287" s="273">
        <f t="shared" si="247"/>
        <v>0</v>
      </c>
      <c r="AE287" s="274">
        <v>2</v>
      </c>
      <c r="AF287" s="275"/>
      <c r="AG287" s="271" t="e">
        <f>IF(AF287&gt;#REF!,"LB","KR")</f>
        <v>#REF!</v>
      </c>
      <c r="AH287" s="275">
        <f t="shared" si="270"/>
        <v>1360405000</v>
      </c>
      <c r="AI287" s="275">
        <f t="shared" si="270"/>
        <v>1533393000</v>
      </c>
      <c r="AJ287" s="275">
        <f t="shared" si="270"/>
        <v>1627970000</v>
      </c>
      <c r="AK287" s="276">
        <f t="shared" si="269"/>
        <v>1728379000</v>
      </c>
      <c r="AL287" s="276">
        <f t="shared" si="269"/>
        <v>1627970000</v>
      </c>
      <c r="AM287" s="275">
        <f t="shared" si="269"/>
        <v>1728379000</v>
      </c>
      <c r="AN287" s="275">
        <f t="shared" si="269"/>
        <v>1834982000</v>
      </c>
      <c r="AO287" s="275">
        <f t="shared" si="261"/>
        <v>1834981589.5311141</v>
      </c>
      <c r="AP287" s="52">
        <f t="shared" si="262"/>
        <v>1725649000</v>
      </c>
      <c r="AQ287" s="43">
        <f t="shared" si="262"/>
        <v>1832082000</v>
      </c>
      <c r="AR287" s="63">
        <f t="shared" si="248"/>
        <v>1553084100</v>
      </c>
      <c r="AS287" s="63">
        <f t="shared" si="249"/>
        <v>25884735</v>
      </c>
      <c r="AT287" s="351">
        <f t="shared" si="250"/>
        <v>32407106.25</v>
      </c>
      <c r="AU287" s="141">
        <f t="shared" si="251"/>
        <v>18320820</v>
      </c>
      <c r="AV287" s="5">
        <f t="shared" si="252"/>
        <v>25884735</v>
      </c>
      <c r="AW287" s="5">
        <f t="shared" si="253"/>
        <v>40699250</v>
      </c>
      <c r="AX287" s="280">
        <f t="shared" si="263"/>
        <v>1945080408.6061757</v>
      </c>
      <c r="AY287" s="127">
        <f t="shared" si="264"/>
        <v>1945080408.6061757</v>
      </c>
      <c r="AZ287" s="2"/>
      <c r="BA287" s="2"/>
      <c r="BV287" s="56">
        <f t="shared" si="254"/>
        <v>-1383558.9486359991</v>
      </c>
      <c r="CV287" s="63">
        <f t="shared" si="255"/>
        <v>1648873800</v>
      </c>
      <c r="CW287" s="44">
        <f t="shared" si="256"/>
        <v>18320820</v>
      </c>
      <c r="CZ287" s="56">
        <f t="shared" si="257"/>
        <v>1465173000</v>
      </c>
      <c r="DA287" s="44">
        <f t="shared" si="258"/>
        <v>24419550</v>
      </c>
      <c r="DB287" s="49">
        <f t="shared" si="259"/>
        <v>40699250</v>
      </c>
    </row>
    <row r="288" spans="1:106" hidden="1">
      <c r="A288" s="3">
        <f t="shared" si="260"/>
        <v>249</v>
      </c>
      <c r="B288" s="263">
        <v>6</v>
      </c>
      <c r="C288" s="264" t="s">
        <v>190</v>
      </c>
      <c r="D288" s="265">
        <v>16</v>
      </c>
      <c r="E288" s="266"/>
      <c r="F288" s="41" t="s">
        <v>52</v>
      </c>
      <c r="G288" s="267">
        <f t="shared" si="228"/>
        <v>71</v>
      </c>
      <c r="H288" s="267">
        <f t="shared" si="229"/>
        <v>63</v>
      </c>
      <c r="I288" s="268">
        <f t="shared" si="230"/>
        <v>27506142.120000001</v>
      </c>
      <c r="J288" s="268">
        <f t="shared" si="231"/>
        <v>2</v>
      </c>
      <c r="K288" s="269">
        <f t="shared" si="232"/>
        <v>0.93</v>
      </c>
      <c r="L288" s="270">
        <f t="shared" si="268"/>
        <v>1.0149999999999999</v>
      </c>
      <c r="M288" s="271">
        <f t="shared" si="233"/>
        <v>21697038.027760517</v>
      </c>
      <c r="N288" s="271">
        <f t="shared" si="234"/>
        <v>24456028.527690329</v>
      </c>
      <c r="O288" s="271">
        <f t="shared" si="235"/>
        <v>25964422.854173999</v>
      </c>
      <c r="P288" s="271">
        <f t="shared" si="236"/>
        <v>27565851.642144006</v>
      </c>
      <c r="Q288" s="272">
        <f t="shared" si="237"/>
        <v>25964422.854173999</v>
      </c>
      <c r="R288" s="271">
        <f t="shared" si="237"/>
        <v>27565851.642144006</v>
      </c>
      <c r="S288" s="271">
        <f t="shared" si="238"/>
        <v>29266053.053612821</v>
      </c>
      <c r="T288" s="271"/>
      <c r="U288" s="271">
        <f t="shared" si="239"/>
        <v>1366913395.7489126</v>
      </c>
      <c r="V288" s="271">
        <f t="shared" si="240"/>
        <v>1540729797.2444906</v>
      </c>
      <c r="W288" s="271">
        <f t="shared" si="241"/>
        <v>1635758639.8129621</v>
      </c>
      <c r="X288" s="272">
        <f t="shared" si="242"/>
        <v>1736648653.4550724</v>
      </c>
      <c r="Y288" s="272">
        <f t="shared" si="243"/>
        <v>1635758639.8129621</v>
      </c>
      <c r="Z288" s="271">
        <f t="shared" si="244"/>
        <v>1736648653.4550724</v>
      </c>
      <c r="AA288" s="271">
        <f t="shared" si="245"/>
        <v>1843761342.3776078</v>
      </c>
      <c r="AB288" s="271"/>
      <c r="AC288" s="33" t="str">
        <f t="shared" si="246"/>
        <v>BERTAHAP</v>
      </c>
      <c r="AD288" s="273">
        <f t="shared" si="247"/>
        <v>0</v>
      </c>
      <c r="AE288" s="274">
        <v>2</v>
      </c>
      <c r="AF288" s="275"/>
      <c r="AG288" s="271" t="e">
        <f>IF(AF288&gt;#REF!,"LB","KR")</f>
        <v>#REF!</v>
      </c>
      <c r="AH288" s="275">
        <f t="shared" si="270"/>
        <v>1503605000</v>
      </c>
      <c r="AI288" s="275">
        <f t="shared" si="270"/>
        <v>1694803000</v>
      </c>
      <c r="AJ288" s="275">
        <f t="shared" si="270"/>
        <v>1799335000</v>
      </c>
      <c r="AK288" s="276">
        <f t="shared" si="269"/>
        <v>1910314000</v>
      </c>
      <c r="AL288" s="276">
        <f t="shared" si="269"/>
        <v>1799335000</v>
      </c>
      <c r="AM288" s="275">
        <f t="shared" si="269"/>
        <v>1910314000</v>
      </c>
      <c r="AN288" s="275">
        <f t="shared" si="269"/>
        <v>2028138000</v>
      </c>
      <c r="AO288" s="275">
        <f t="shared" si="261"/>
        <v>2028137937.4683101</v>
      </c>
      <c r="AP288" s="52">
        <f t="shared" si="262"/>
        <v>1907296000</v>
      </c>
      <c r="AQ288" s="43">
        <f t="shared" si="262"/>
        <v>2024933000</v>
      </c>
      <c r="AR288" s="63">
        <f t="shared" si="248"/>
        <v>1716566400</v>
      </c>
      <c r="AS288" s="63">
        <f t="shared" si="249"/>
        <v>28609440</v>
      </c>
      <c r="AT288" s="351">
        <f t="shared" si="250"/>
        <v>35818387.5</v>
      </c>
      <c r="AU288" s="141">
        <f t="shared" si="251"/>
        <v>20249330</v>
      </c>
      <c r="AV288" s="5">
        <f t="shared" si="252"/>
        <v>28609440</v>
      </c>
      <c r="AW288" s="5">
        <f t="shared" si="253"/>
        <v>44983375</v>
      </c>
      <c r="AX288" s="280">
        <f t="shared" si="263"/>
        <v>2149825994.1640873</v>
      </c>
      <c r="AY288" s="127">
        <f t="shared" si="264"/>
        <v>2149825994.1640873</v>
      </c>
      <c r="AZ288" s="2"/>
      <c r="BA288" s="2"/>
      <c r="BV288" s="56">
        <f t="shared" si="254"/>
        <v>-1383558.9486359991</v>
      </c>
      <c r="CV288" s="63">
        <f t="shared" si="255"/>
        <v>1822439700</v>
      </c>
      <c r="CW288" s="44">
        <f t="shared" si="256"/>
        <v>20249330</v>
      </c>
      <c r="CZ288" s="56">
        <f t="shared" si="257"/>
        <v>1619401500</v>
      </c>
      <c r="DA288" s="44">
        <f t="shared" si="258"/>
        <v>26990025</v>
      </c>
      <c r="DB288" s="49">
        <f t="shared" si="259"/>
        <v>44983375</v>
      </c>
    </row>
    <row r="289" spans="1:106" hidden="1">
      <c r="A289" s="3">
        <f t="shared" si="260"/>
        <v>250</v>
      </c>
      <c r="B289" s="263">
        <v>7</v>
      </c>
      <c r="C289" s="264" t="s">
        <v>190</v>
      </c>
      <c r="D289" s="299">
        <v>18</v>
      </c>
      <c r="E289" s="266"/>
      <c r="F289" s="41" t="s">
        <v>54</v>
      </c>
      <c r="G289" s="267">
        <f t="shared" si="228"/>
        <v>97</v>
      </c>
      <c r="H289" s="267">
        <f t="shared" si="229"/>
        <v>85</v>
      </c>
      <c r="I289" s="268">
        <f t="shared" si="230"/>
        <v>27506142.120000001</v>
      </c>
      <c r="J289" s="268">
        <f t="shared" si="231"/>
        <v>2</v>
      </c>
      <c r="K289" s="269">
        <f t="shared" si="232"/>
        <v>0.93</v>
      </c>
      <c r="L289" s="270">
        <f t="shared" si="268"/>
        <v>1.0149999999999999</v>
      </c>
      <c r="M289" s="271">
        <f t="shared" si="233"/>
        <v>21697038.027760517</v>
      </c>
      <c r="N289" s="271">
        <f t="shared" si="234"/>
        <v>24456028.527690329</v>
      </c>
      <c r="O289" s="271">
        <f t="shared" si="235"/>
        <v>25964422.854173999</v>
      </c>
      <c r="P289" s="271">
        <f t="shared" si="236"/>
        <v>27565851.642144006</v>
      </c>
      <c r="Q289" s="272">
        <f t="shared" si="237"/>
        <v>25964422.854173999</v>
      </c>
      <c r="R289" s="271">
        <f t="shared" si="237"/>
        <v>27565851.642144006</v>
      </c>
      <c r="S289" s="271">
        <f t="shared" si="238"/>
        <v>29266053.053612821</v>
      </c>
      <c r="T289" s="271"/>
      <c r="U289" s="271">
        <f t="shared" si="239"/>
        <v>1844248232.3596439</v>
      </c>
      <c r="V289" s="271">
        <f t="shared" si="240"/>
        <v>2078762424.853678</v>
      </c>
      <c r="W289" s="271">
        <f t="shared" si="241"/>
        <v>2206975942.6047897</v>
      </c>
      <c r="X289" s="272">
        <f t="shared" si="242"/>
        <v>2343097389.5822406</v>
      </c>
      <c r="Y289" s="272">
        <f t="shared" si="243"/>
        <v>2206975942.6047897</v>
      </c>
      <c r="Z289" s="271">
        <f t="shared" si="244"/>
        <v>2343097389.5822406</v>
      </c>
      <c r="AA289" s="271">
        <f t="shared" si="245"/>
        <v>2487614509.5570898</v>
      </c>
      <c r="AB289" s="271"/>
      <c r="AC289" s="33" t="str">
        <f t="shared" si="246"/>
        <v>BERTAHAP</v>
      </c>
      <c r="AD289" s="273">
        <f t="shared" si="247"/>
        <v>0</v>
      </c>
      <c r="AE289" s="274">
        <v>2</v>
      </c>
      <c r="AF289" s="275"/>
      <c r="AG289" s="271" t="e">
        <f>IF(AF289&gt;#REF!,"LB","KR")</f>
        <v>#REF!</v>
      </c>
      <c r="AH289" s="275">
        <f t="shared" si="270"/>
        <v>2028674000</v>
      </c>
      <c r="AI289" s="275">
        <f t="shared" si="270"/>
        <v>2286639000</v>
      </c>
      <c r="AJ289" s="275">
        <f t="shared" si="270"/>
        <v>2427674000</v>
      </c>
      <c r="AK289" s="276">
        <f t="shared" si="269"/>
        <v>2577408000</v>
      </c>
      <c r="AL289" s="276">
        <f t="shared" si="269"/>
        <v>2427674000</v>
      </c>
      <c r="AM289" s="275">
        <f t="shared" si="269"/>
        <v>2577408000</v>
      </c>
      <c r="AN289" s="275">
        <f t="shared" si="269"/>
        <v>2736376000</v>
      </c>
      <c r="AO289" s="275">
        <f t="shared" si="261"/>
        <v>2736376818.2269106</v>
      </c>
      <c r="AP289" s="52">
        <f t="shared" si="262"/>
        <v>2573335000</v>
      </c>
      <c r="AQ289" s="43">
        <f t="shared" si="262"/>
        <v>2732053000</v>
      </c>
      <c r="AR289" s="63">
        <f t="shared" si="248"/>
        <v>2316001500</v>
      </c>
      <c r="AS289" s="63">
        <f t="shared" si="249"/>
        <v>38600025</v>
      </c>
      <c r="AT289" s="351">
        <f t="shared" si="250"/>
        <v>48326400</v>
      </c>
      <c r="AU289" s="141">
        <f t="shared" si="251"/>
        <v>27320530</v>
      </c>
      <c r="AV289" s="5">
        <f t="shared" si="252"/>
        <v>38600025</v>
      </c>
      <c r="AW289" s="5">
        <f t="shared" si="253"/>
        <v>60691850</v>
      </c>
      <c r="AX289" s="280">
        <f t="shared" si="263"/>
        <v>2900559453.9838982</v>
      </c>
      <c r="AY289" s="127">
        <f t="shared" si="264"/>
        <v>2900559453.9838982</v>
      </c>
      <c r="AZ289" s="2"/>
      <c r="BA289" s="2"/>
      <c r="BV289" s="56">
        <f t="shared" si="254"/>
        <v>-1383558.9486359991</v>
      </c>
      <c r="CV289" s="63">
        <f t="shared" si="255"/>
        <v>2458847700</v>
      </c>
      <c r="CW289" s="44">
        <f t="shared" si="256"/>
        <v>27320530</v>
      </c>
      <c r="CZ289" s="56">
        <f t="shared" si="257"/>
        <v>2184906600</v>
      </c>
      <c r="DA289" s="44">
        <f t="shared" si="258"/>
        <v>36415110</v>
      </c>
      <c r="DB289" s="49">
        <f t="shared" si="259"/>
        <v>60691850</v>
      </c>
    </row>
    <row r="290" spans="1:106" hidden="1">
      <c r="A290" s="3">
        <f t="shared" si="260"/>
        <v>251</v>
      </c>
      <c r="B290" s="263">
        <v>8</v>
      </c>
      <c r="C290" s="264" t="s">
        <v>190</v>
      </c>
      <c r="D290" s="299">
        <v>20</v>
      </c>
      <c r="E290" s="266"/>
      <c r="F290" s="41" t="s">
        <v>70</v>
      </c>
      <c r="G290" s="267">
        <f t="shared" si="228"/>
        <v>60</v>
      </c>
      <c r="H290" s="267">
        <f t="shared" si="229"/>
        <v>51</v>
      </c>
      <c r="I290" s="268">
        <f t="shared" si="230"/>
        <v>27506142.120000001</v>
      </c>
      <c r="J290" s="268">
        <f t="shared" si="231"/>
        <v>2</v>
      </c>
      <c r="K290" s="269">
        <f t="shared" si="232"/>
        <v>0.93</v>
      </c>
      <c r="L290" s="270">
        <f t="shared" si="268"/>
        <v>1.0149999999999999</v>
      </c>
      <c r="M290" s="271">
        <f t="shared" si="233"/>
        <v>21697038.027760517</v>
      </c>
      <c r="N290" s="271">
        <f t="shared" si="234"/>
        <v>24456028.527690329</v>
      </c>
      <c r="O290" s="271">
        <f t="shared" si="235"/>
        <v>25964422.854173999</v>
      </c>
      <c r="P290" s="271">
        <f t="shared" si="236"/>
        <v>27565851.642144006</v>
      </c>
      <c r="Q290" s="272">
        <f t="shared" si="237"/>
        <v>25964422.854173999</v>
      </c>
      <c r="R290" s="271">
        <f t="shared" si="237"/>
        <v>27565851.642144006</v>
      </c>
      <c r="S290" s="271">
        <f t="shared" si="238"/>
        <v>29266053.053612821</v>
      </c>
      <c r="T290" s="271"/>
      <c r="U290" s="271">
        <f t="shared" si="239"/>
        <v>1106548939.4157863</v>
      </c>
      <c r="V290" s="271">
        <f t="shared" si="240"/>
        <v>1247257454.9122066</v>
      </c>
      <c r="W290" s="271">
        <f t="shared" si="241"/>
        <v>1324185565.5628741</v>
      </c>
      <c r="X290" s="272">
        <f t="shared" si="242"/>
        <v>1405858433.7493443</v>
      </c>
      <c r="Y290" s="272">
        <f t="shared" si="243"/>
        <v>1324185565.5628741</v>
      </c>
      <c r="Z290" s="271">
        <f t="shared" si="244"/>
        <v>1405858433.7493443</v>
      </c>
      <c r="AA290" s="271">
        <f t="shared" si="245"/>
        <v>1492568705.7342539</v>
      </c>
      <c r="AB290" s="271"/>
      <c r="AC290" s="33" t="str">
        <f t="shared" si="246"/>
        <v>BERTAHAP</v>
      </c>
      <c r="AD290" s="273">
        <f t="shared" si="247"/>
        <v>0</v>
      </c>
      <c r="AE290" s="274">
        <v>2</v>
      </c>
      <c r="AF290" s="275"/>
      <c r="AG290" s="271" t="e">
        <f>IF(AF290&gt;#REF!,"LB","KR")</f>
        <v>#REF!</v>
      </c>
      <c r="AH290" s="275">
        <f t="shared" si="270"/>
        <v>1217204000</v>
      </c>
      <c r="AI290" s="275">
        <f t="shared" si="270"/>
        <v>1371984000</v>
      </c>
      <c r="AJ290" s="275">
        <f t="shared" si="270"/>
        <v>1456605000</v>
      </c>
      <c r="AK290" s="276">
        <f t="shared" si="269"/>
        <v>1546445000</v>
      </c>
      <c r="AL290" s="276">
        <f t="shared" si="269"/>
        <v>1456605000</v>
      </c>
      <c r="AM290" s="275">
        <f t="shared" si="269"/>
        <v>1546445000</v>
      </c>
      <c r="AN290" s="275">
        <f t="shared" si="269"/>
        <v>1641826000</v>
      </c>
      <c r="AO290" s="275">
        <f t="shared" si="261"/>
        <v>1641826303.2717035</v>
      </c>
      <c r="AP290" s="52">
        <f t="shared" si="262"/>
        <v>1544002000</v>
      </c>
      <c r="AQ290" s="43">
        <f t="shared" si="262"/>
        <v>1639232000</v>
      </c>
      <c r="AR290" s="63">
        <f t="shared" si="248"/>
        <v>1389601800</v>
      </c>
      <c r="AS290" s="63">
        <f t="shared" si="249"/>
        <v>23160030</v>
      </c>
      <c r="AT290" s="351">
        <f t="shared" si="250"/>
        <v>28995843.75</v>
      </c>
      <c r="AU290" s="141">
        <f t="shared" si="251"/>
        <v>16392320</v>
      </c>
      <c r="AV290" s="5">
        <f t="shared" si="252"/>
        <v>23160030</v>
      </c>
      <c r="AW290" s="5">
        <f t="shared" si="253"/>
        <v>36415125</v>
      </c>
      <c r="AX290" s="280">
        <f t="shared" si="263"/>
        <v>1740335884.7258575</v>
      </c>
      <c r="AY290" s="127">
        <f t="shared" si="264"/>
        <v>1740335884.7258575</v>
      </c>
      <c r="AZ290" s="2"/>
      <c r="BA290" s="2"/>
      <c r="BV290" s="56">
        <f t="shared" si="254"/>
        <v>-1383558.9486359991</v>
      </c>
      <c r="CV290" s="63">
        <f t="shared" si="255"/>
        <v>1475308800</v>
      </c>
      <c r="CW290" s="44">
        <f t="shared" si="256"/>
        <v>16392320</v>
      </c>
      <c r="CZ290" s="56">
        <f t="shared" si="257"/>
        <v>1310944500</v>
      </c>
      <c r="DA290" s="44">
        <f t="shared" si="258"/>
        <v>21849075</v>
      </c>
      <c r="DB290" s="49">
        <f t="shared" si="259"/>
        <v>36415125</v>
      </c>
    </row>
    <row r="291" spans="1:106" hidden="1">
      <c r="A291" s="3">
        <f t="shared" si="260"/>
        <v>252</v>
      </c>
      <c r="B291" s="263">
        <v>9</v>
      </c>
      <c r="C291" s="264" t="s">
        <v>190</v>
      </c>
      <c r="D291" s="299">
        <v>22</v>
      </c>
      <c r="E291" s="266">
        <v>0</v>
      </c>
      <c r="F291" s="41" t="s">
        <v>89</v>
      </c>
      <c r="G291" s="267">
        <f t="shared" si="228"/>
        <v>81</v>
      </c>
      <c r="H291" s="267">
        <f t="shared" si="229"/>
        <v>70</v>
      </c>
      <c r="I291" s="268">
        <f t="shared" si="230"/>
        <v>27506142.120000001</v>
      </c>
      <c r="J291" s="268">
        <f t="shared" si="231"/>
        <v>4</v>
      </c>
      <c r="K291" s="269">
        <f t="shared" si="232"/>
        <v>0.97</v>
      </c>
      <c r="L291" s="270">
        <f t="shared" si="268"/>
        <v>1.0149999999999999</v>
      </c>
      <c r="M291" s="271">
        <f t="shared" si="233"/>
        <v>22630243.96443839</v>
      </c>
      <c r="N291" s="271">
        <f t="shared" si="234"/>
        <v>25507900.722429696</v>
      </c>
      <c r="O291" s="271">
        <f t="shared" si="235"/>
        <v>27081172.224245999</v>
      </c>
      <c r="P291" s="271">
        <f t="shared" si="236"/>
        <v>28751479.669763103</v>
      </c>
      <c r="Q291" s="272">
        <f t="shared" si="237"/>
        <v>27081172.224245999</v>
      </c>
      <c r="R291" s="271">
        <f t="shared" si="237"/>
        <v>28751479.669763103</v>
      </c>
      <c r="S291" s="271">
        <f t="shared" si="238"/>
        <v>30524808.023660682</v>
      </c>
      <c r="T291" s="271"/>
      <c r="U291" s="271">
        <f t="shared" si="239"/>
        <v>1584117077.5106874</v>
      </c>
      <c r="V291" s="271">
        <f t="shared" si="240"/>
        <v>1785553050.5700788</v>
      </c>
      <c r="W291" s="271">
        <f t="shared" si="241"/>
        <v>1895682055.6972198</v>
      </c>
      <c r="X291" s="272">
        <f t="shared" si="242"/>
        <v>2012603576.8834171</v>
      </c>
      <c r="Y291" s="272">
        <f t="shared" si="243"/>
        <v>1895682055.6972198</v>
      </c>
      <c r="Z291" s="271">
        <f t="shared" si="244"/>
        <v>2012603576.8834171</v>
      </c>
      <c r="AA291" s="271">
        <f t="shared" si="245"/>
        <v>2136736561.6562479</v>
      </c>
      <c r="AB291" s="271"/>
      <c r="AC291" s="33" t="str">
        <f t="shared" si="246"/>
        <v>BERTAHAP</v>
      </c>
      <c r="AD291" s="273">
        <f t="shared" si="247"/>
        <v>0</v>
      </c>
      <c r="AE291" s="274">
        <v>2</v>
      </c>
      <c r="AF291" s="275"/>
      <c r="AG291" s="271" t="e">
        <f>IF(AF291&gt;#REF!,"LB","KR")</f>
        <v>#REF!</v>
      </c>
      <c r="AH291" s="275">
        <f t="shared" si="270"/>
        <v>1742529000</v>
      </c>
      <c r="AI291" s="275">
        <f t="shared" si="270"/>
        <v>1964109000</v>
      </c>
      <c r="AJ291" s="275">
        <f t="shared" si="270"/>
        <v>2085251000</v>
      </c>
      <c r="AK291" s="276">
        <f t="shared" si="269"/>
        <v>2213864000</v>
      </c>
      <c r="AL291" s="276">
        <f t="shared" si="269"/>
        <v>2085251000</v>
      </c>
      <c r="AM291" s="275">
        <f t="shared" si="269"/>
        <v>2213864000</v>
      </c>
      <c r="AN291" s="275">
        <f t="shared" si="269"/>
        <v>2350411000</v>
      </c>
      <c r="AO291" s="275">
        <f t="shared" si="261"/>
        <v>2350410229.3106489</v>
      </c>
      <c r="AP291" s="52">
        <f t="shared" si="262"/>
        <v>2210367000</v>
      </c>
      <c r="AQ291" s="43">
        <f t="shared" si="262"/>
        <v>2346696000</v>
      </c>
      <c r="AR291" s="63">
        <f t="shared" si="248"/>
        <v>1989330300</v>
      </c>
      <c r="AS291" s="63">
        <f t="shared" si="249"/>
        <v>33155505</v>
      </c>
      <c r="AT291" s="351">
        <f t="shared" si="250"/>
        <v>41509950</v>
      </c>
      <c r="AU291" s="141">
        <f t="shared" si="251"/>
        <v>23466960</v>
      </c>
      <c r="AV291" s="5">
        <f t="shared" si="252"/>
        <v>33155505</v>
      </c>
      <c r="AW291" s="5">
        <f t="shared" si="253"/>
        <v>52131275</v>
      </c>
      <c r="AX291" s="280">
        <f t="shared" si="263"/>
        <v>2491434561.6377859</v>
      </c>
      <c r="AY291" s="127">
        <f t="shared" si="264"/>
        <v>2491434561.6377859</v>
      </c>
      <c r="AZ291" s="2"/>
      <c r="BA291" s="2"/>
      <c r="BV291" s="56">
        <f t="shared" si="254"/>
        <v>-266809.57856399938</v>
      </c>
      <c r="CV291" s="63">
        <f t="shared" si="255"/>
        <v>2112026400</v>
      </c>
      <c r="CW291" s="44">
        <f t="shared" si="256"/>
        <v>23466960</v>
      </c>
      <c r="CZ291" s="56">
        <f t="shared" si="257"/>
        <v>1876725900</v>
      </c>
      <c r="DA291" s="44">
        <f t="shared" si="258"/>
        <v>31278765</v>
      </c>
      <c r="DB291" s="49">
        <f t="shared" si="259"/>
        <v>52131275</v>
      </c>
    </row>
    <row r="292" spans="1:106" hidden="1">
      <c r="A292" s="3">
        <f t="shared" si="260"/>
        <v>253</v>
      </c>
      <c r="B292" s="263">
        <v>1</v>
      </c>
      <c r="C292" s="264" t="s">
        <v>191</v>
      </c>
      <c r="D292" s="265" t="s">
        <v>24</v>
      </c>
      <c r="E292" s="266"/>
      <c r="F292" s="41" t="s">
        <v>39</v>
      </c>
      <c r="G292" s="267">
        <f t="shared" si="228"/>
        <v>113</v>
      </c>
      <c r="H292" s="267">
        <f t="shared" si="229"/>
        <v>101</v>
      </c>
      <c r="I292" s="268">
        <f t="shared" si="230"/>
        <v>27506142.120000001</v>
      </c>
      <c r="J292" s="268">
        <f t="shared" si="231"/>
        <v>6</v>
      </c>
      <c r="K292" s="269">
        <f t="shared" si="232"/>
        <v>0.95</v>
      </c>
      <c r="L292" s="319">
        <f t="shared" ref="L292:L298" si="271">SUMIF($AN$4:$AN$22,D292,$BQ$4:$BQ$22)</f>
        <v>1.0249999999999999</v>
      </c>
      <c r="M292" s="271">
        <f t="shared" si="233"/>
        <v>22382001.991134916</v>
      </c>
      <c r="N292" s="271">
        <f t="shared" si="234"/>
        <v>25228092.355356168</v>
      </c>
      <c r="O292" s="271">
        <f t="shared" si="235"/>
        <v>26784105.889349997</v>
      </c>
      <c r="P292" s="271">
        <f t="shared" si="236"/>
        <v>28436090.933352109</v>
      </c>
      <c r="Q292" s="272">
        <f t="shared" si="237"/>
        <v>26784105.889349997</v>
      </c>
      <c r="R292" s="271">
        <f t="shared" si="237"/>
        <v>28436090.933352109</v>
      </c>
      <c r="S292" s="271">
        <f t="shared" si="238"/>
        <v>30189966.80010115</v>
      </c>
      <c r="T292" s="271"/>
      <c r="U292" s="271">
        <f t="shared" si="239"/>
        <v>2260582201.1046267</v>
      </c>
      <c r="V292" s="271">
        <f t="shared" si="240"/>
        <v>2548037327.8909731</v>
      </c>
      <c r="W292" s="271">
        <f t="shared" si="241"/>
        <v>2705194694.8243499</v>
      </c>
      <c r="X292" s="272">
        <f t="shared" si="242"/>
        <v>2872045184.2685628</v>
      </c>
      <c r="Y292" s="272">
        <f t="shared" si="243"/>
        <v>2705194694.8243499</v>
      </c>
      <c r="Z292" s="271">
        <f t="shared" si="244"/>
        <v>2872045184.2685628</v>
      </c>
      <c r="AA292" s="271">
        <f t="shared" si="245"/>
        <v>3049186646.810216</v>
      </c>
      <c r="AB292" s="271"/>
      <c r="AC292" s="33" t="str">
        <f t="shared" si="246"/>
        <v>BERTAHAP</v>
      </c>
      <c r="AD292" s="273">
        <f t="shared" si="247"/>
        <v>0</v>
      </c>
      <c r="AE292" s="274">
        <v>2</v>
      </c>
      <c r="AF292" s="275"/>
      <c r="AG292" s="271" t="e">
        <f>IF(AF292&gt;#REF!,"LB","KR")</f>
        <v>#REF!</v>
      </c>
      <c r="AH292" s="275">
        <f t="shared" si="270"/>
        <v>2486641000</v>
      </c>
      <c r="AI292" s="275">
        <f t="shared" si="270"/>
        <v>2802842000</v>
      </c>
      <c r="AJ292" s="275">
        <f t="shared" si="270"/>
        <v>2975715000</v>
      </c>
      <c r="AK292" s="276">
        <f t="shared" si="269"/>
        <v>3159250000</v>
      </c>
      <c r="AL292" s="276">
        <f t="shared" si="269"/>
        <v>2975715000</v>
      </c>
      <c r="AM292" s="275">
        <f t="shared" si="269"/>
        <v>3159250000</v>
      </c>
      <c r="AN292" s="275">
        <f t="shared" si="269"/>
        <v>3354106000</v>
      </c>
      <c r="AO292" s="275">
        <f t="shared" si="261"/>
        <v>3354105544.4009514</v>
      </c>
      <c r="AP292" s="52">
        <f t="shared" si="262"/>
        <v>3154258000</v>
      </c>
      <c r="AQ292" s="43">
        <f t="shared" si="262"/>
        <v>3348805000</v>
      </c>
      <c r="AR292" s="63">
        <f t="shared" si="248"/>
        <v>2838832200</v>
      </c>
      <c r="AS292" s="63">
        <f t="shared" si="249"/>
        <v>47313870</v>
      </c>
      <c r="AT292" s="351">
        <f t="shared" si="250"/>
        <v>59235937.5</v>
      </c>
      <c r="AU292" s="141">
        <f t="shared" si="251"/>
        <v>33488050</v>
      </c>
      <c r="AV292" s="5">
        <f t="shared" si="252"/>
        <v>47313870</v>
      </c>
      <c r="AW292" s="5">
        <f t="shared" si="253"/>
        <v>74392875</v>
      </c>
      <c r="AX292" s="280">
        <f t="shared" si="263"/>
        <v>3555351233.0465579</v>
      </c>
      <c r="AY292" s="127">
        <f t="shared" si="264"/>
        <v>3555351233.0465579</v>
      </c>
      <c r="AZ292" s="2"/>
      <c r="BA292" s="2"/>
      <c r="BV292" s="56">
        <f t="shared" si="254"/>
        <v>-563875.91346000135</v>
      </c>
      <c r="CV292" s="63">
        <f t="shared" si="255"/>
        <v>3013924500</v>
      </c>
      <c r="CW292" s="44">
        <f t="shared" si="256"/>
        <v>33488050</v>
      </c>
      <c r="CZ292" s="56">
        <f t="shared" si="257"/>
        <v>2678143500</v>
      </c>
      <c r="DA292" s="44">
        <f t="shared" si="258"/>
        <v>44635725</v>
      </c>
      <c r="DB292" s="49">
        <f t="shared" si="259"/>
        <v>74392875</v>
      </c>
    </row>
    <row r="293" spans="1:106" hidden="1">
      <c r="A293" s="3">
        <f t="shared" si="260"/>
        <v>254</v>
      </c>
      <c r="B293" s="263">
        <v>2</v>
      </c>
      <c r="C293" s="264" t="s">
        <v>191</v>
      </c>
      <c r="D293" s="265" t="s">
        <v>35</v>
      </c>
      <c r="E293" s="266"/>
      <c r="F293" s="41" t="s">
        <v>42</v>
      </c>
      <c r="G293" s="267">
        <f t="shared" si="228"/>
        <v>78</v>
      </c>
      <c r="H293" s="267">
        <f t="shared" si="229"/>
        <v>66</v>
      </c>
      <c r="I293" s="268">
        <f t="shared" si="230"/>
        <v>27506142.120000001</v>
      </c>
      <c r="J293" s="268">
        <f t="shared" si="231"/>
        <v>2</v>
      </c>
      <c r="K293" s="269">
        <f t="shared" si="232"/>
        <v>0.93</v>
      </c>
      <c r="L293" s="319">
        <f t="shared" si="271"/>
        <v>1.0249999999999999</v>
      </c>
      <c r="M293" s="271">
        <f t="shared" si="233"/>
        <v>21910801.949216288</v>
      </c>
      <c r="N293" s="271">
        <f t="shared" si="234"/>
        <v>24696974.621559199</v>
      </c>
      <c r="O293" s="271">
        <f t="shared" si="235"/>
        <v>26220229.975889999</v>
      </c>
      <c r="P293" s="271">
        <f t="shared" si="236"/>
        <v>27837436.387386803</v>
      </c>
      <c r="Q293" s="272">
        <f t="shared" si="237"/>
        <v>26220229.975889999</v>
      </c>
      <c r="R293" s="271">
        <f t="shared" si="237"/>
        <v>27837436.387386803</v>
      </c>
      <c r="S293" s="271">
        <f t="shared" si="238"/>
        <v>29554388.551677972</v>
      </c>
      <c r="T293" s="271"/>
      <c r="U293" s="271">
        <f t="shared" si="239"/>
        <v>1446112928.6482749</v>
      </c>
      <c r="V293" s="271">
        <f t="shared" si="240"/>
        <v>1630000325.022907</v>
      </c>
      <c r="W293" s="271">
        <f t="shared" si="241"/>
        <v>1730535178.40874</v>
      </c>
      <c r="X293" s="272">
        <f t="shared" si="242"/>
        <v>1837270801.567529</v>
      </c>
      <c r="Y293" s="272">
        <f t="shared" si="243"/>
        <v>1730535178.40874</v>
      </c>
      <c r="Z293" s="271">
        <f t="shared" si="244"/>
        <v>1837270801.567529</v>
      </c>
      <c r="AA293" s="271">
        <f t="shared" si="245"/>
        <v>1950589644.4107461</v>
      </c>
      <c r="AB293" s="271"/>
      <c r="AC293" s="33" t="str">
        <f t="shared" si="246"/>
        <v>BERTAHAP</v>
      </c>
      <c r="AD293" s="273">
        <f t="shared" si="247"/>
        <v>0</v>
      </c>
      <c r="AE293" s="274">
        <v>2</v>
      </c>
      <c r="AF293" s="275"/>
      <c r="AG293" s="271" t="e">
        <f>IF(AF293&gt;#REF!,"LB","KR")</f>
        <v>#REF!</v>
      </c>
      <c r="AH293" s="275">
        <f t="shared" si="270"/>
        <v>1590725000</v>
      </c>
      <c r="AI293" s="275">
        <f t="shared" si="270"/>
        <v>1793001000</v>
      </c>
      <c r="AJ293" s="275">
        <f t="shared" si="270"/>
        <v>1903589000</v>
      </c>
      <c r="AK293" s="276">
        <f t="shared" si="269"/>
        <v>2020998000</v>
      </c>
      <c r="AL293" s="276">
        <f t="shared" si="269"/>
        <v>1903589000</v>
      </c>
      <c r="AM293" s="275">
        <f t="shared" si="269"/>
        <v>2020998000</v>
      </c>
      <c r="AN293" s="275">
        <f t="shared" si="269"/>
        <v>2145649000</v>
      </c>
      <c r="AO293" s="275">
        <f t="shared" si="261"/>
        <v>2145648681.4982145</v>
      </c>
      <c r="AP293" s="52">
        <f t="shared" si="262"/>
        <v>2017805000</v>
      </c>
      <c r="AQ293" s="43">
        <f t="shared" si="262"/>
        <v>2142258000</v>
      </c>
      <c r="AR293" s="63">
        <f t="shared" si="248"/>
        <v>1816024500</v>
      </c>
      <c r="AS293" s="63">
        <f t="shared" si="249"/>
        <v>30267075</v>
      </c>
      <c r="AT293" s="351">
        <f t="shared" si="250"/>
        <v>37893712.5</v>
      </c>
      <c r="AU293" s="141">
        <f t="shared" si="251"/>
        <v>21422580</v>
      </c>
      <c r="AV293" s="5">
        <f t="shared" si="252"/>
        <v>30267075</v>
      </c>
      <c r="AW293" s="5">
        <f t="shared" si="253"/>
        <v>47589725</v>
      </c>
      <c r="AX293" s="280">
        <f t="shared" si="263"/>
        <v>2274387317.8055615</v>
      </c>
      <c r="AY293" s="127">
        <f t="shared" si="264"/>
        <v>2274387317.8055615</v>
      </c>
      <c r="AZ293" s="2"/>
      <c r="BA293" s="2"/>
      <c r="BV293" s="56">
        <f t="shared" si="254"/>
        <v>-1127751.826919999</v>
      </c>
      <c r="CV293" s="63">
        <f t="shared" si="255"/>
        <v>1928032200</v>
      </c>
      <c r="CW293" s="44">
        <f t="shared" si="256"/>
        <v>21422580</v>
      </c>
      <c r="CZ293" s="56">
        <f t="shared" si="257"/>
        <v>1713230100</v>
      </c>
      <c r="DA293" s="44">
        <f t="shared" si="258"/>
        <v>28553835</v>
      </c>
      <c r="DB293" s="49">
        <f t="shared" si="259"/>
        <v>47589725</v>
      </c>
    </row>
    <row r="294" spans="1:106" hidden="1">
      <c r="A294" s="3">
        <f t="shared" si="260"/>
        <v>255</v>
      </c>
      <c r="B294" s="263">
        <v>3</v>
      </c>
      <c r="C294" s="264" t="s">
        <v>191</v>
      </c>
      <c r="D294" s="265">
        <v>10</v>
      </c>
      <c r="E294" s="266"/>
      <c r="F294" s="41" t="s">
        <v>48</v>
      </c>
      <c r="G294" s="267">
        <f t="shared" si="228"/>
        <v>74</v>
      </c>
      <c r="H294" s="267">
        <f t="shared" si="229"/>
        <v>63</v>
      </c>
      <c r="I294" s="268">
        <f t="shared" si="230"/>
        <v>27506142.120000001</v>
      </c>
      <c r="J294" s="268">
        <f t="shared" si="231"/>
        <v>2</v>
      </c>
      <c r="K294" s="269">
        <f t="shared" si="232"/>
        <v>0.93</v>
      </c>
      <c r="L294" s="319">
        <f t="shared" si="271"/>
        <v>1.0249999999999999</v>
      </c>
      <c r="M294" s="271">
        <f t="shared" si="233"/>
        <v>21910801.949216288</v>
      </c>
      <c r="N294" s="271">
        <f t="shared" si="234"/>
        <v>24696974.621559199</v>
      </c>
      <c r="O294" s="271">
        <f t="shared" si="235"/>
        <v>26220229.975889999</v>
      </c>
      <c r="P294" s="271">
        <f t="shared" si="236"/>
        <v>27837436.387386803</v>
      </c>
      <c r="Q294" s="272">
        <f t="shared" si="237"/>
        <v>26220229.975889999</v>
      </c>
      <c r="R294" s="271">
        <f t="shared" si="237"/>
        <v>27837436.387386803</v>
      </c>
      <c r="S294" s="271">
        <f t="shared" si="238"/>
        <v>29554388.551677972</v>
      </c>
      <c r="T294" s="271"/>
      <c r="U294" s="271">
        <f t="shared" si="239"/>
        <v>1380380522.800626</v>
      </c>
      <c r="V294" s="271">
        <f t="shared" si="240"/>
        <v>1555909401.1582296</v>
      </c>
      <c r="W294" s="271">
        <f t="shared" si="241"/>
        <v>1651874488.48107</v>
      </c>
      <c r="X294" s="272">
        <f t="shared" si="242"/>
        <v>1753758492.4053686</v>
      </c>
      <c r="Y294" s="272">
        <f t="shared" si="243"/>
        <v>1651874488.48107</v>
      </c>
      <c r="Z294" s="271">
        <f t="shared" si="244"/>
        <v>1753758492.4053686</v>
      </c>
      <c r="AA294" s="271">
        <f t="shared" si="245"/>
        <v>1861926478.7557123</v>
      </c>
      <c r="AB294" s="271"/>
      <c r="AC294" s="33" t="str">
        <f t="shared" si="246"/>
        <v>BERTAHAP</v>
      </c>
      <c r="AD294" s="273">
        <f t="shared" si="247"/>
        <v>0</v>
      </c>
      <c r="AE294" s="274">
        <v>2</v>
      </c>
      <c r="AF294" s="275"/>
      <c r="AG294" s="271" t="e">
        <f>IF(AF294&gt;#REF!,"LB","KR")</f>
        <v>#REF!</v>
      </c>
      <c r="AH294" s="275">
        <f t="shared" si="270"/>
        <v>1518419000</v>
      </c>
      <c r="AI294" s="275">
        <f t="shared" si="270"/>
        <v>1711501000</v>
      </c>
      <c r="AJ294" s="275">
        <f t="shared" si="270"/>
        <v>1817062000</v>
      </c>
      <c r="AK294" s="276">
        <f t="shared" si="269"/>
        <v>1929135000</v>
      </c>
      <c r="AL294" s="276">
        <f t="shared" si="269"/>
        <v>1817062000</v>
      </c>
      <c r="AM294" s="275">
        <f t="shared" si="269"/>
        <v>1929135000</v>
      </c>
      <c r="AN294" s="275">
        <f t="shared" si="269"/>
        <v>2048120000</v>
      </c>
      <c r="AO294" s="275">
        <f t="shared" si="261"/>
        <v>2048119775.0725424</v>
      </c>
      <c r="AP294" s="52">
        <f t="shared" si="262"/>
        <v>1926086000</v>
      </c>
      <c r="AQ294" s="43">
        <f t="shared" si="262"/>
        <v>2044884000</v>
      </c>
      <c r="AR294" s="63">
        <f t="shared" si="248"/>
        <v>1733477400</v>
      </c>
      <c r="AS294" s="63">
        <f t="shared" si="249"/>
        <v>28891290</v>
      </c>
      <c r="AT294" s="351">
        <f t="shared" si="250"/>
        <v>36171281.25</v>
      </c>
      <c r="AU294" s="141">
        <f t="shared" si="251"/>
        <v>20448840</v>
      </c>
      <c r="AV294" s="5">
        <f t="shared" si="252"/>
        <v>28891290</v>
      </c>
      <c r="AW294" s="5">
        <f t="shared" si="253"/>
        <v>45426550</v>
      </c>
      <c r="AX294" s="280">
        <f t="shared" si="263"/>
        <v>2171007523.8292999</v>
      </c>
      <c r="AY294" s="127">
        <f t="shared" si="264"/>
        <v>2171007523.8292999</v>
      </c>
      <c r="AZ294" s="2"/>
      <c r="BA294" s="2"/>
      <c r="BV294" s="56">
        <f t="shared" si="254"/>
        <v>-1127751.826919999</v>
      </c>
      <c r="CV294" s="63">
        <f t="shared" si="255"/>
        <v>1840395600</v>
      </c>
      <c r="CW294" s="44">
        <f t="shared" si="256"/>
        <v>20448840</v>
      </c>
      <c r="CZ294" s="56">
        <f t="shared" si="257"/>
        <v>1635355800</v>
      </c>
      <c r="DA294" s="44">
        <f t="shared" si="258"/>
        <v>27255930</v>
      </c>
      <c r="DB294" s="49">
        <f t="shared" si="259"/>
        <v>45426550</v>
      </c>
    </row>
    <row r="295" spans="1:106" hidden="1">
      <c r="A295" s="3">
        <f t="shared" si="260"/>
        <v>256</v>
      </c>
      <c r="B295" s="263">
        <v>4</v>
      </c>
      <c r="C295" s="264" t="s">
        <v>191</v>
      </c>
      <c r="D295" s="299">
        <v>12</v>
      </c>
      <c r="E295" s="266"/>
      <c r="F295" s="41" t="s">
        <v>50</v>
      </c>
      <c r="G295" s="267">
        <f t="shared" si="228"/>
        <v>67</v>
      </c>
      <c r="H295" s="267">
        <f t="shared" si="229"/>
        <v>57</v>
      </c>
      <c r="I295" s="268">
        <f t="shared" si="230"/>
        <v>27506142.120000001</v>
      </c>
      <c r="J295" s="268">
        <f t="shared" si="231"/>
        <v>2</v>
      </c>
      <c r="K295" s="269">
        <f t="shared" si="232"/>
        <v>0.93</v>
      </c>
      <c r="L295" s="319">
        <f t="shared" si="271"/>
        <v>1.0249999999999999</v>
      </c>
      <c r="M295" s="271">
        <f t="shared" si="233"/>
        <v>21910801.949216288</v>
      </c>
      <c r="N295" s="271">
        <f t="shared" si="234"/>
        <v>24696974.621559199</v>
      </c>
      <c r="O295" s="271">
        <f t="shared" si="235"/>
        <v>26220229.975889999</v>
      </c>
      <c r="P295" s="271">
        <f t="shared" si="236"/>
        <v>27837436.387386803</v>
      </c>
      <c r="Q295" s="272">
        <f t="shared" si="237"/>
        <v>26220229.975889999</v>
      </c>
      <c r="R295" s="271">
        <f t="shared" si="237"/>
        <v>27837436.387386803</v>
      </c>
      <c r="S295" s="271">
        <f t="shared" si="238"/>
        <v>29554388.551677972</v>
      </c>
      <c r="T295" s="271"/>
      <c r="U295" s="271">
        <f t="shared" si="239"/>
        <v>1248915711.1053283</v>
      </c>
      <c r="V295" s="271">
        <f t="shared" si="240"/>
        <v>1407727553.4288743</v>
      </c>
      <c r="W295" s="271">
        <f t="shared" si="241"/>
        <v>1494553108.62573</v>
      </c>
      <c r="X295" s="272">
        <f t="shared" si="242"/>
        <v>1586733874.0810478</v>
      </c>
      <c r="Y295" s="272">
        <f t="shared" si="243"/>
        <v>1494553108.62573</v>
      </c>
      <c r="Z295" s="271">
        <f t="shared" si="244"/>
        <v>1586733874.0810478</v>
      </c>
      <c r="AA295" s="271">
        <f t="shared" si="245"/>
        <v>1684600147.4456444</v>
      </c>
      <c r="AB295" s="271"/>
      <c r="AC295" s="33" t="str">
        <f t="shared" si="246"/>
        <v>BERTAHAP</v>
      </c>
      <c r="AD295" s="273">
        <f t="shared" si="247"/>
        <v>0</v>
      </c>
      <c r="AE295" s="274">
        <v>2</v>
      </c>
      <c r="AF295" s="275"/>
      <c r="AG295" s="271" t="e">
        <f>IF(AF295&gt;#REF!,"LB","KR")</f>
        <v>#REF!</v>
      </c>
      <c r="AH295" s="275">
        <f t="shared" si="270"/>
        <v>1373808000</v>
      </c>
      <c r="AI295" s="275">
        <f t="shared" si="270"/>
        <v>1548501000</v>
      </c>
      <c r="AJ295" s="275">
        <f t="shared" si="270"/>
        <v>1644009000</v>
      </c>
      <c r="AK295" s="276">
        <f t="shared" si="269"/>
        <v>1745408000</v>
      </c>
      <c r="AL295" s="276">
        <f t="shared" si="269"/>
        <v>1644009000</v>
      </c>
      <c r="AM295" s="275">
        <f t="shared" si="269"/>
        <v>1745408000</v>
      </c>
      <c r="AN295" s="275">
        <f t="shared" si="269"/>
        <v>1853061000</v>
      </c>
      <c r="AO295" s="275">
        <f t="shared" si="261"/>
        <v>1853060900.5434124</v>
      </c>
      <c r="AP295" s="52">
        <f t="shared" si="262"/>
        <v>1742650000</v>
      </c>
      <c r="AQ295" s="43">
        <f t="shared" si="262"/>
        <v>1850133000</v>
      </c>
      <c r="AR295" s="63">
        <f t="shared" si="248"/>
        <v>1568385000</v>
      </c>
      <c r="AS295" s="63">
        <f t="shared" si="249"/>
        <v>26139750</v>
      </c>
      <c r="AT295" s="351">
        <f t="shared" si="250"/>
        <v>32726400</v>
      </c>
      <c r="AU295" s="141">
        <f t="shared" si="251"/>
        <v>18501330</v>
      </c>
      <c r="AV295" s="5">
        <f t="shared" si="252"/>
        <v>26139750</v>
      </c>
      <c r="AW295" s="5">
        <f t="shared" si="253"/>
        <v>41100225</v>
      </c>
      <c r="AX295" s="280">
        <f t="shared" si="263"/>
        <v>1964244750.8439958</v>
      </c>
      <c r="AY295" s="127">
        <f t="shared" si="264"/>
        <v>1964244750.8439958</v>
      </c>
      <c r="AZ295" s="2"/>
      <c r="BA295" s="2"/>
      <c r="BV295" s="56">
        <f t="shared" si="254"/>
        <v>-1127751.826919999</v>
      </c>
      <c r="CV295" s="63">
        <f t="shared" si="255"/>
        <v>1665119700</v>
      </c>
      <c r="CW295" s="44">
        <f t="shared" si="256"/>
        <v>18501330</v>
      </c>
      <c r="CZ295" s="56">
        <f t="shared" si="257"/>
        <v>1479608100</v>
      </c>
      <c r="DA295" s="44">
        <f t="shared" si="258"/>
        <v>24660135</v>
      </c>
      <c r="DB295" s="49">
        <f t="shared" si="259"/>
        <v>41100225</v>
      </c>
    </row>
    <row r="296" spans="1:106" hidden="1">
      <c r="A296" s="3">
        <f t="shared" si="260"/>
        <v>257</v>
      </c>
      <c r="B296" s="263">
        <v>5</v>
      </c>
      <c r="C296" s="264" t="s">
        <v>191</v>
      </c>
      <c r="D296" s="299">
        <v>18</v>
      </c>
      <c r="E296" s="266"/>
      <c r="F296" s="41" t="s">
        <v>54</v>
      </c>
      <c r="G296" s="267">
        <f>SUMIF($V$10:$V$28,F296,$AA$10:$AA$28)</f>
        <v>97</v>
      </c>
      <c r="H296" s="267">
        <f t="shared" si="229"/>
        <v>85</v>
      </c>
      <c r="I296" s="268">
        <f t="shared" si="230"/>
        <v>27506142.120000001</v>
      </c>
      <c r="J296" s="268">
        <f t="shared" si="231"/>
        <v>2</v>
      </c>
      <c r="K296" s="269">
        <f>IF(J296=$AJ$25,$AI$25,IF(J296=$AJ$26,$AI$26,IF(J296=$AJ$27,$AI$27,IF(J296=$AJ$28,$AI$28,IF(J296=$AJ$29,$AI$29,IF(J296=$AJ$30,$AI$30))))))</f>
        <v>0.93</v>
      </c>
      <c r="L296" s="319">
        <f t="shared" si="271"/>
        <v>1.0249999999999999</v>
      </c>
      <c r="M296" s="271">
        <f t="shared" si="233"/>
        <v>21910801.949216288</v>
      </c>
      <c r="N296" s="271">
        <f t="shared" si="234"/>
        <v>24696974.621559199</v>
      </c>
      <c r="O296" s="271">
        <f t="shared" si="235"/>
        <v>26220229.975889999</v>
      </c>
      <c r="P296" s="271">
        <f t="shared" si="236"/>
        <v>27837436.387386803</v>
      </c>
      <c r="Q296" s="272">
        <f t="shared" si="237"/>
        <v>26220229.975889999</v>
      </c>
      <c r="R296" s="271">
        <f t="shared" si="237"/>
        <v>27837436.387386803</v>
      </c>
      <c r="S296" s="271">
        <f t="shared" si="238"/>
        <v>29554388.551677972</v>
      </c>
      <c r="T296" s="271"/>
      <c r="U296" s="271">
        <f t="shared" si="239"/>
        <v>1862418165.6833844</v>
      </c>
      <c r="V296" s="271">
        <f t="shared" si="240"/>
        <v>2099242842.8325319</v>
      </c>
      <c r="W296" s="271">
        <f t="shared" si="241"/>
        <v>2228719547.9506497</v>
      </c>
      <c r="X296" s="272">
        <f t="shared" si="242"/>
        <v>2366182092.9278784</v>
      </c>
      <c r="Y296" s="272">
        <f t="shared" si="243"/>
        <v>2228719547.9506497</v>
      </c>
      <c r="Z296" s="271">
        <f t="shared" si="244"/>
        <v>2366182092.9278784</v>
      </c>
      <c r="AA296" s="271">
        <f t="shared" si="245"/>
        <v>2512123026.8926277</v>
      </c>
      <c r="AB296" s="271"/>
      <c r="AC296" s="33" t="str">
        <f t="shared" si="246"/>
        <v>BERTAHAP</v>
      </c>
      <c r="AD296" s="273">
        <f>IF(AC296=$M$32,$N$32,IF(AC296=$M$33,$N$33,$N$34))</f>
        <v>0</v>
      </c>
      <c r="AE296" s="274">
        <v>2</v>
      </c>
      <c r="AF296" s="275"/>
      <c r="AG296" s="271" t="e">
        <f>IF(AF296&gt;#REF!,"LB","KR")</f>
        <v>#REF!</v>
      </c>
      <c r="AH296" s="275">
        <f t="shared" si="270"/>
        <v>2048660000</v>
      </c>
      <c r="AI296" s="275">
        <f t="shared" si="270"/>
        <v>2309168000</v>
      </c>
      <c r="AJ296" s="275">
        <f t="shared" si="270"/>
        <v>2451592000</v>
      </c>
      <c r="AK296" s="276">
        <f t="shared" si="269"/>
        <v>2602801000</v>
      </c>
      <c r="AL296" s="276">
        <f t="shared" si="269"/>
        <v>2451592000</v>
      </c>
      <c r="AM296" s="275">
        <f t="shared" si="269"/>
        <v>2602801000</v>
      </c>
      <c r="AN296" s="275">
        <f t="shared" si="269"/>
        <v>2763336000</v>
      </c>
      <c r="AO296" s="275">
        <f t="shared" si="261"/>
        <v>2763336002.2386136</v>
      </c>
      <c r="AP296" s="52">
        <f t="shared" si="262"/>
        <v>2598688000</v>
      </c>
      <c r="AQ296" s="43">
        <f t="shared" si="262"/>
        <v>2758970000</v>
      </c>
      <c r="AR296" s="63">
        <f t="shared" si="248"/>
        <v>2338819200</v>
      </c>
      <c r="AS296" s="63">
        <f>(AR296*40%)/24</f>
        <v>38980320</v>
      </c>
      <c r="AT296" s="351">
        <f t="shared" si="250"/>
        <v>48802518.75</v>
      </c>
      <c r="AU296" s="141">
        <f t="shared" si="251"/>
        <v>27589700</v>
      </c>
      <c r="AV296" s="5">
        <f t="shared" si="252"/>
        <v>38980320</v>
      </c>
      <c r="AW296" s="5">
        <f t="shared" si="253"/>
        <v>61289800</v>
      </c>
      <c r="AX296" s="280">
        <f t="shared" si="263"/>
        <v>2929136629.7644868</v>
      </c>
      <c r="AY296" s="127">
        <f t="shared" si="264"/>
        <v>2929136629.7644868</v>
      </c>
      <c r="AZ296" s="2"/>
      <c r="BA296" s="2"/>
      <c r="BV296" s="56">
        <f t="shared" si="254"/>
        <v>-1127751.826919999</v>
      </c>
      <c r="CV296" s="63">
        <f t="shared" si="255"/>
        <v>2483073000</v>
      </c>
      <c r="CW296" s="44">
        <f>(CV296*40%)/36</f>
        <v>27589700</v>
      </c>
      <c r="CZ296" s="56">
        <f t="shared" ref="CZ296:CZ301" si="272">AJ296*90%</f>
        <v>2206432800</v>
      </c>
      <c r="DA296" s="44">
        <f>(CZ296*40%)/24</f>
        <v>36773880</v>
      </c>
      <c r="DB296" s="49">
        <f t="shared" si="259"/>
        <v>61289800</v>
      </c>
    </row>
    <row r="297" spans="1:106" hidden="1">
      <c r="A297" s="3">
        <f t="shared" ref="A297:A298" si="273">A296+1</f>
        <v>258</v>
      </c>
      <c r="B297" s="263">
        <v>6</v>
      </c>
      <c r="C297" s="264" t="s">
        <v>191</v>
      </c>
      <c r="D297" s="299">
        <v>20</v>
      </c>
      <c r="E297" s="266"/>
      <c r="F297" s="41" t="s">
        <v>70</v>
      </c>
      <c r="G297" s="267">
        <f>SUMIF($V$10:$V$28,F297,$AA$10:$AA$28)</f>
        <v>60</v>
      </c>
      <c r="H297" s="267">
        <f t="shared" si="229"/>
        <v>51</v>
      </c>
      <c r="I297" s="268">
        <f t="shared" si="230"/>
        <v>27506142.120000001</v>
      </c>
      <c r="J297" s="268">
        <f t="shared" si="231"/>
        <v>2</v>
      </c>
      <c r="K297" s="269">
        <f>IF(J297=$AJ$25,$AI$25,IF(J297=$AJ$26,$AI$26,IF(J297=$AJ$27,$AI$27,IF(J297=$AJ$28,$AI$28,IF(J297=$AJ$29,$AI$29,IF(J297=$AJ$30,$AI$30))))))</f>
        <v>0.93</v>
      </c>
      <c r="L297" s="319">
        <f t="shared" si="271"/>
        <v>1.0249999999999999</v>
      </c>
      <c r="M297" s="271">
        <f t="shared" si="233"/>
        <v>21910801.949216288</v>
      </c>
      <c r="N297" s="271">
        <f t="shared" si="234"/>
        <v>24696974.621559199</v>
      </c>
      <c r="O297" s="271">
        <f t="shared" si="235"/>
        <v>26220229.975889999</v>
      </c>
      <c r="P297" s="271">
        <f t="shared" si="236"/>
        <v>27837436.387386803</v>
      </c>
      <c r="Q297" s="272">
        <f t="shared" si="237"/>
        <v>26220229.975889999</v>
      </c>
      <c r="R297" s="271">
        <f t="shared" si="237"/>
        <v>27837436.387386803</v>
      </c>
      <c r="S297" s="271">
        <f t="shared" si="238"/>
        <v>29554388.551677972</v>
      </c>
      <c r="T297" s="271"/>
      <c r="U297" s="271">
        <f t="shared" si="239"/>
        <v>1117450899.4100306</v>
      </c>
      <c r="V297" s="271">
        <f t="shared" si="240"/>
        <v>1259545705.6995192</v>
      </c>
      <c r="W297" s="271">
        <f t="shared" si="241"/>
        <v>1337231728.77039</v>
      </c>
      <c r="X297" s="272">
        <f t="shared" si="242"/>
        <v>1419709255.756727</v>
      </c>
      <c r="Y297" s="272">
        <f t="shared" si="243"/>
        <v>1337231728.77039</v>
      </c>
      <c r="Z297" s="271">
        <f t="shared" si="244"/>
        <v>1419709255.756727</v>
      </c>
      <c r="AA297" s="271">
        <f t="shared" si="245"/>
        <v>1507273816.1355765</v>
      </c>
      <c r="AB297" s="271"/>
      <c r="AC297" s="33" t="str">
        <f t="shared" si="246"/>
        <v>BERTAHAP</v>
      </c>
      <c r="AD297" s="273">
        <f>IF(AC297=$M$32,$N$32,IF(AC297=$M$33,$N$33,$N$34))</f>
        <v>0</v>
      </c>
      <c r="AE297" s="274">
        <v>2</v>
      </c>
      <c r="AF297" s="275"/>
      <c r="AG297" s="271" t="e">
        <f>IF(AF297&gt;#REF!,"LB","KR")</f>
        <v>#REF!</v>
      </c>
      <c r="AH297" s="275">
        <f t="shared" si="270"/>
        <v>1229196000</v>
      </c>
      <c r="AI297" s="275">
        <f t="shared" si="270"/>
        <v>1385501000</v>
      </c>
      <c r="AJ297" s="275">
        <f t="shared" si="270"/>
        <v>1470955000</v>
      </c>
      <c r="AK297" s="276">
        <f t="shared" si="269"/>
        <v>1561681000</v>
      </c>
      <c r="AL297" s="276">
        <f t="shared" si="269"/>
        <v>1470955000</v>
      </c>
      <c r="AM297" s="275">
        <f t="shared" si="269"/>
        <v>1561681000</v>
      </c>
      <c r="AN297" s="275">
        <f t="shared" si="269"/>
        <v>1658002000</v>
      </c>
      <c r="AO297" s="275">
        <f>AK297*$AO$38</f>
        <v>1658002026.0142825</v>
      </c>
      <c r="AP297" s="52">
        <f>ROUNDUP(AJ297+(AJ297*6%),-3)</f>
        <v>1559213000</v>
      </c>
      <c r="AQ297" s="43">
        <f>ROUNDUP(AK297+(AK297*6%),-3)</f>
        <v>1655382000</v>
      </c>
      <c r="AR297" s="63">
        <f t="shared" si="248"/>
        <v>1403291700</v>
      </c>
      <c r="AS297" s="63">
        <f>(AR297*40%)/24</f>
        <v>23388195</v>
      </c>
      <c r="AT297" s="351">
        <f t="shared" si="250"/>
        <v>29281518.75</v>
      </c>
      <c r="AU297" s="141">
        <f t="shared" si="251"/>
        <v>16553820</v>
      </c>
      <c r="AV297" s="5">
        <f t="shared" si="252"/>
        <v>23388195</v>
      </c>
      <c r="AW297" s="5">
        <f t="shared" si="253"/>
        <v>36773875</v>
      </c>
      <c r="AX297" s="280">
        <f>AQ297*$AX$38</f>
        <v>1757481977.8586922</v>
      </c>
      <c r="AY297" s="127">
        <f t="shared" si="264"/>
        <v>1757481977.8586922</v>
      </c>
      <c r="AZ297" s="2"/>
      <c r="BA297" s="2"/>
      <c r="BV297" s="56">
        <f t="shared" si="254"/>
        <v>-1127751.826919999</v>
      </c>
      <c r="CV297" s="63">
        <f t="shared" si="255"/>
        <v>1489843800</v>
      </c>
      <c r="CW297" s="44">
        <f>(CV297*40%)/36</f>
        <v>16553820</v>
      </c>
      <c r="CZ297" s="56">
        <f t="shared" si="272"/>
        <v>1323859500</v>
      </c>
      <c r="DA297" s="44">
        <f>(CZ297*40%)/24</f>
        <v>22064325</v>
      </c>
      <c r="DB297" s="49">
        <f t="shared" si="259"/>
        <v>36773875</v>
      </c>
    </row>
    <row r="298" spans="1:106" hidden="1">
      <c r="A298" s="3">
        <f t="shared" si="273"/>
        <v>259</v>
      </c>
      <c r="B298" s="263">
        <v>7</v>
      </c>
      <c r="C298" s="264" t="s">
        <v>191</v>
      </c>
      <c r="D298" s="299">
        <v>22</v>
      </c>
      <c r="E298" s="266">
        <v>0</v>
      </c>
      <c r="F298" s="41" t="s">
        <v>89</v>
      </c>
      <c r="G298" s="267">
        <f>SUMIF($V$10:$V$28,F298,$AA$10:$AA$28)</f>
        <v>81</v>
      </c>
      <c r="H298" s="267">
        <f t="shared" si="229"/>
        <v>70</v>
      </c>
      <c r="I298" s="268">
        <f t="shared" si="230"/>
        <v>27506142.120000001</v>
      </c>
      <c r="J298" s="268">
        <f t="shared" si="231"/>
        <v>4</v>
      </c>
      <c r="K298" s="269">
        <f>IF(J298=$AJ$25,$AI$25,IF(J298=$AJ$26,$AI$26,IF(J298=$AJ$27,$AI$27,IF(J298=$AJ$28,$AI$28,IF(J298=$AJ$29,$AI$29,IF(J298=$AJ$30,$AI$30))))))</f>
        <v>0.97</v>
      </c>
      <c r="L298" s="319">
        <f t="shared" si="271"/>
        <v>1.0249999999999999</v>
      </c>
      <c r="M298" s="271">
        <f t="shared" si="233"/>
        <v>22853202.033053543</v>
      </c>
      <c r="N298" s="271">
        <f t="shared" si="234"/>
        <v>25759210.089153141</v>
      </c>
      <c r="O298" s="271">
        <f t="shared" si="235"/>
        <v>27347981.802809998</v>
      </c>
      <c r="P298" s="271">
        <f t="shared" si="236"/>
        <v>29034745.479317419</v>
      </c>
      <c r="Q298" s="272">
        <f t="shared" si="237"/>
        <v>27347981.802809998</v>
      </c>
      <c r="R298" s="271">
        <f t="shared" si="237"/>
        <v>29034745.479317419</v>
      </c>
      <c r="S298" s="271">
        <f t="shared" si="238"/>
        <v>30825545.048524335</v>
      </c>
      <c r="T298" s="271"/>
      <c r="U298" s="271">
        <f t="shared" si="239"/>
        <v>1599724142.3137481</v>
      </c>
      <c r="V298" s="271">
        <f t="shared" si="240"/>
        <v>1803144706.2407198</v>
      </c>
      <c r="W298" s="271">
        <f t="shared" si="241"/>
        <v>1914358726.1966999</v>
      </c>
      <c r="X298" s="272">
        <f t="shared" si="242"/>
        <v>2032432183.5522194</v>
      </c>
      <c r="Y298" s="272">
        <f t="shared" si="243"/>
        <v>1914358726.1966999</v>
      </c>
      <c r="Z298" s="271">
        <f t="shared" si="244"/>
        <v>2032432183.5522194</v>
      </c>
      <c r="AA298" s="271">
        <f t="shared" si="245"/>
        <v>2157788153.3967032</v>
      </c>
      <c r="AB298" s="271"/>
      <c r="AC298" s="33" t="str">
        <f t="shared" si="246"/>
        <v>BERTAHAP</v>
      </c>
      <c r="AD298" s="273">
        <f>IF(AC298=$M$32,$N$32,IF(AC298=$M$33,$N$33,$N$34))</f>
        <v>0</v>
      </c>
      <c r="AE298" s="274">
        <v>2</v>
      </c>
      <c r="AF298" s="275"/>
      <c r="AG298" s="271" t="e">
        <f>IF(AF298&gt;#REF!,"LB","KR")</f>
        <v>#REF!</v>
      </c>
      <c r="AH298" s="275">
        <f t="shared" si="270"/>
        <v>1759697000</v>
      </c>
      <c r="AI298" s="275">
        <f t="shared" si="270"/>
        <v>1983460000</v>
      </c>
      <c r="AJ298" s="275">
        <f t="shared" si="270"/>
        <v>2105795000</v>
      </c>
      <c r="AK298" s="276">
        <f t="shared" si="269"/>
        <v>2235676000</v>
      </c>
      <c r="AL298" s="276">
        <f t="shared" si="269"/>
        <v>2105795000</v>
      </c>
      <c r="AM298" s="275">
        <f t="shared" si="269"/>
        <v>2235676000</v>
      </c>
      <c r="AN298" s="275">
        <f t="shared" si="269"/>
        <v>2373567000</v>
      </c>
      <c r="AO298" s="275">
        <f>AK298*$AO$38</f>
        <v>2373567545.1718416</v>
      </c>
      <c r="AP298" s="52">
        <f>ROUNDUP(AJ298+(AJ298*6%),-3)</f>
        <v>2232143000</v>
      </c>
      <c r="AQ298" s="43">
        <f>ROUNDUP(AK298+(AK298*6%),-3)</f>
        <v>2369817000</v>
      </c>
      <c r="AR298" s="63">
        <f t="shared" si="248"/>
        <v>2008928700</v>
      </c>
      <c r="AS298" s="63">
        <f>(AR298*40%)/24</f>
        <v>33482145</v>
      </c>
      <c r="AT298" s="351">
        <f t="shared" si="250"/>
        <v>41918925</v>
      </c>
      <c r="AU298" s="141">
        <f t="shared" si="251"/>
        <v>23698170</v>
      </c>
      <c r="AV298" s="5">
        <f t="shared" si="252"/>
        <v>33482145</v>
      </c>
      <c r="AW298" s="5">
        <f t="shared" si="253"/>
        <v>52644875</v>
      </c>
      <c r="AX298" s="280">
        <f>AQ298*$AX$38</f>
        <v>2515981609.2739635</v>
      </c>
      <c r="AY298" s="127">
        <f>AQ298*$AY$39</f>
        <v>2515981609.2739635</v>
      </c>
      <c r="AZ298" s="2"/>
      <c r="BA298" s="2"/>
      <c r="BV298" s="56">
        <f t="shared" si="254"/>
        <v>0</v>
      </c>
      <c r="CV298" s="63">
        <f t="shared" si="255"/>
        <v>2132835300</v>
      </c>
      <c r="CW298" s="44">
        <f>(CV298*40%)/36</f>
        <v>23698170</v>
      </c>
      <c r="CZ298" s="56">
        <f t="shared" si="272"/>
        <v>1895215500</v>
      </c>
      <c r="DA298" s="44">
        <f>(CZ298*40%)/24</f>
        <v>31586925</v>
      </c>
      <c r="DB298" s="49">
        <f t="shared" si="259"/>
        <v>52644875</v>
      </c>
    </row>
    <row r="299" spans="1:106" hidden="1">
      <c r="A299" s="144"/>
      <c r="B299" s="145"/>
      <c r="C299" s="331"/>
      <c r="D299" s="332"/>
      <c r="E299" s="332"/>
      <c r="F299" s="333"/>
      <c r="G299" s="333"/>
      <c r="H299" s="334"/>
      <c r="I299" s="335"/>
      <c r="J299" s="335"/>
      <c r="K299" s="335"/>
      <c r="L299" s="336"/>
      <c r="M299" s="336"/>
      <c r="N299" s="336"/>
      <c r="O299" s="336"/>
      <c r="P299" s="336"/>
      <c r="Q299" s="336"/>
      <c r="R299" s="336"/>
      <c r="S299" s="336"/>
      <c r="T299" s="337"/>
      <c r="U299" s="338"/>
      <c r="V299" s="338"/>
      <c r="W299" s="338"/>
      <c r="X299" s="339"/>
      <c r="Y299" s="339"/>
      <c r="Z299" s="339"/>
      <c r="AA299" s="340"/>
      <c r="AB299" s="337"/>
      <c r="AC299" s="333"/>
      <c r="AD299" s="341"/>
      <c r="AE299" s="342"/>
      <c r="AF299" s="340"/>
      <c r="AG299" s="338"/>
      <c r="AH299" s="340"/>
      <c r="AI299" s="340"/>
      <c r="AJ299" s="340"/>
      <c r="AK299" s="343"/>
      <c r="AL299" s="343"/>
      <c r="AM299" s="343"/>
      <c r="AN299" s="333"/>
      <c r="AO299" s="25"/>
      <c r="AP299" s="25"/>
      <c r="AV299" s="5"/>
      <c r="AW299" s="5"/>
      <c r="AX299" s="5"/>
      <c r="AZ299" s="2"/>
      <c r="BA299" s="2"/>
      <c r="CZ299" s="56">
        <f t="shared" si="272"/>
        <v>0</v>
      </c>
      <c r="DA299" s="44">
        <f>(CZ299*50%)/24</f>
        <v>0</v>
      </c>
    </row>
    <row r="300" spans="1:106" hidden="1">
      <c r="A300" s="144"/>
      <c r="B300" s="145"/>
      <c r="C300" s="157"/>
      <c r="D300" s="145"/>
      <c r="E300" s="145"/>
      <c r="F300" s="147"/>
      <c r="G300" s="147"/>
      <c r="H300" s="148"/>
      <c r="I300" s="89"/>
      <c r="J300" s="89"/>
      <c r="K300" s="89"/>
      <c r="L300" s="149"/>
      <c r="M300" s="149"/>
      <c r="N300" s="149"/>
      <c r="O300" s="149"/>
      <c r="P300" s="149"/>
      <c r="Q300" s="149"/>
      <c r="R300" s="149"/>
      <c r="S300" s="149"/>
      <c r="T300" s="150"/>
      <c r="U300" s="151"/>
      <c r="V300" s="151"/>
      <c r="W300" s="151"/>
      <c r="X300" s="152"/>
      <c r="Y300" s="152"/>
      <c r="Z300" s="152"/>
      <c r="AA300" s="153"/>
      <c r="AB300" s="150"/>
      <c r="AC300" s="147"/>
      <c r="AD300" s="154"/>
      <c r="AE300" s="155"/>
      <c r="AF300" s="153"/>
      <c r="AG300" s="151"/>
      <c r="AH300" s="153"/>
      <c r="AI300" s="153"/>
      <c r="AJ300" s="153"/>
      <c r="AK300" s="156"/>
      <c r="AL300" s="156"/>
      <c r="AM300" s="156"/>
      <c r="AN300" s="147"/>
      <c r="AO300" s="25"/>
      <c r="AP300" s="25"/>
      <c r="AV300" s="5"/>
      <c r="AW300" s="5"/>
      <c r="AX300" s="5"/>
      <c r="AZ300" s="2"/>
      <c r="BA300" s="2"/>
      <c r="CZ300" s="56">
        <f t="shared" si="272"/>
        <v>0</v>
      </c>
      <c r="DA300" s="44">
        <f>(CZ300*50%)/24</f>
        <v>0</v>
      </c>
    </row>
    <row r="301" spans="1:106" hidden="1">
      <c r="A301" s="158"/>
      <c r="B301" s="159"/>
      <c r="C301" s="160"/>
      <c r="D301" s="160"/>
      <c r="E301" s="160"/>
      <c r="F301" s="160"/>
      <c r="G301" s="160"/>
      <c r="H301" s="161"/>
      <c r="I301" s="162"/>
      <c r="J301" s="162"/>
      <c r="K301" s="162"/>
      <c r="L301" s="163"/>
      <c r="M301" s="163"/>
      <c r="N301" s="163"/>
      <c r="O301" s="163"/>
      <c r="P301" s="163"/>
      <c r="Q301" s="163"/>
      <c r="R301" s="163"/>
      <c r="S301" s="163"/>
      <c r="T301" s="164"/>
      <c r="U301" s="165"/>
      <c r="V301" s="165"/>
      <c r="W301" s="165"/>
      <c r="X301" s="165"/>
      <c r="Y301" s="165"/>
      <c r="Z301" s="165"/>
      <c r="AA301" s="161"/>
      <c r="AB301" s="164"/>
      <c r="AC301" s="160"/>
      <c r="AD301" s="166"/>
      <c r="AE301" s="167"/>
      <c r="AF301" s="161"/>
      <c r="AG301" s="161"/>
      <c r="AH301" s="168"/>
      <c r="AI301" s="161"/>
      <c r="AJ301" s="168"/>
      <c r="AK301" s="160"/>
      <c r="AL301" s="160"/>
      <c r="AM301" s="160"/>
      <c r="AN301" s="160"/>
      <c r="AO301" s="352"/>
      <c r="AP301" s="352"/>
      <c r="AV301" s="5"/>
      <c r="AW301" s="5"/>
      <c r="AX301" s="5"/>
      <c r="AZ301" s="2"/>
      <c r="BA301" s="2"/>
      <c r="CZ301" s="56">
        <f t="shared" si="272"/>
        <v>0</v>
      </c>
      <c r="DA301" s="44">
        <f>(CZ301*50%)/24</f>
        <v>0</v>
      </c>
    </row>
    <row r="302" spans="1:106" hidden="1">
      <c r="A302" s="169">
        <f>COUNT(A40:A300)</f>
        <v>259</v>
      </c>
      <c r="B302" s="170"/>
      <c r="C302" s="171"/>
      <c r="D302" s="172" t="s">
        <v>192</v>
      </c>
      <c r="E302" s="173"/>
      <c r="F302" s="173"/>
      <c r="G302" s="173"/>
      <c r="H302" s="174">
        <f>SUM(H40:H301)</f>
        <v>17551</v>
      </c>
      <c r="L302" s="175" t="s">
        <v>193</v>
      </c>
      <c r="M302" s="176">
        <f>W302/H302</f>
        <v>26166561.732871704</v>
      </c>
      <c r="N302" s="177"/>
      <c r="O302" s="177"/>
      <c r="P302" s="178"/>
      <c r="Q302" s="178"/>
      <c r="R302" s="178"/>
      <c r="S302" s="178"/>
      <c r="T302" s="178"/>
      <c r="U302" s="179">
        <f t="shared" ref="U302:AA302" si="274">SUM(U40:U300)</f>
        <v>383769364878.23242</v>
      </c>
      <c r="V302" s="179">
        <f t="shared" si="274"/>
        <v>432569391430.63281</v>
      </c>
      <c r="W302" s="180">
        <f t="shared" si="274"/>
        <v>459249324973.63129</v>
      </c>
      <c r="X302" s="179">
        <f t="shared" si="274"/>
        <v>487574818438.2522</v>
      </c>
      <c r="Y302" s="179">
        <f t="shared" si="274"/>
        <v>459249324973.63129</v>
      </c>
      <c r="Z302" s="179">
        <f t="shared" si="274"/>
        <v>487574818438.2522</v>
      </c>
      <c r="AA302" s="179">
        <f t="shared" si="274"/>
        <v>517647366359.75372</v>
      </c>
      <c r="AB302" s="181"/>
      <c r="AC302" s="182" t="e">
        <f>#REF!/H302</f>
        <v>#REF!</v>
      </c>
      <c r="AD302" s="183"/>
      <c r="AE302" s="183"/>
      <c r="AF302" s="183"/>
      <c r="AG302" s="184"/>
      <c r="AH302" s="185">
        <f t="shared" ref="AH302:AN302" si="275">SUM(AH40:AH300)</f>
        <v>422146401000</v>
      </c>
      <c r="AI302" s="185">
        <f t="shared" si="275"/>
        <v>475826441000</v>
      </c>
      <c r="AJ302" s="185">
        <f t="shared" si="275"/>
        <v>505174378000</v>
      </c>
      <c r="AK302" s="185">
        <f t="shared" si="275"/>
        <v>536332429000</v>
      </c>
      <c r="AL302" s="185">
        <f t="shared" si="275"/>
        <v>505174378000</v>
      </c>
      <c r="AM302" s="185">
        <f t="shared" si="275"/>
        <v>536332429000</v>
      </c>
      <c r="AN302" s="185">
        <f t="shared" si="275"/>
        <v>569412232000</v>
      </c>
      <c r="AO302" s="185"/>
      <c r="AP302" s="185"/>
      <c r="AQ302" s="147"/>
      <c r="AR302" s="147"/>
      <c r="AS302" s="238">
        <f>MIN(AS40:AS298)</f>
        <v>22817745</v>
      </c>
      <c r="AT302" s="351">
        <f>MIN(AT40:AT298)</f>
        <v>28567331.25</v>
      </c>
      <c r="AU302" s="351">
        <f>MIN(AU40:AU298)</f>
        <v>16150070</v>
      </c>
      <c r="AV302" s="351">
        <f>MIN(AV40:AV298)</f>
        <v>22817745</v>
      </c>
      <c r="AW302" s="351">
        <f>MIN(AW40:AW298)</f>
        <v>35876950</v>
      </c>
      <c r="AX302" s="351"/>
      <c r="CW302" s="63">
        <f>MIN(CW40:CW298)</f>
        <v>16150070</v>
      </c>
      <c r="DA302" s="63">
        <f>MIN(DA40:DA298)</f>
        <v>21526170</v>
      </c>
      <c r="DB302" s="63">
        <f>MIN(DB40:DB298)</f>
        <v>35876950</v>
      </c>
    </row>
    <row r="303" spans="1:106" s="3" customFormat="1" hidden="1">
      <c r="B303" s="186"/>
      <c r="C303" s="186"/>
      <c r="D303" s="187"/>
      <c r="E303" s="187"/>
      <c r="F303" s="187"/>
      <c r="G303" s="187"/>
      <c r="H303" s="188"/>
      <c r="L303" s="189"/>
      <c r="M303" s="190">
        <v>24461000</v>
      </c>
      <c r="N303" s="189">
        <f>M303/M302</f>
        <v>0.93481903544365574</v>
      </c>
      <c r="O303" s="189"/>
      <c r="P303" s="189"/>
      <c r="Q303" s="189"/>
      <c r="R303" s="189"/>
      <c r="S303" s="189"/>
      <c r="T303" s="189"/>
      <c r="U303" s="191"/>
      <c r="V303" s="191"/>
      <c r="W303" s="191"/>
      <c r="X303" s="191"/>
      <c r="Y303" s="191"/>
      <c r="Z303" s="191"/>
      <c r="AA303" s="191"/>
      <c r="AB303" s="187"/>
      <c r="AC303" s="192"/>
      <c r="AD303" s="186"/>
      <c r="AE303" s="186"/>
      <c r="AF303" s="186"/>
      <c r="AG303" s="186"/>
      <c r="AH303" s="188"/>
      <c r="AI303" s="188"/>
      <c r="AJ303" s="188"/>
      <c r="AK303" s="188"/>
      <c r="AL303" s="188"/>
      <c r="AM303" s="188"/>
      <c r="AN303" s="188"/>
      <c r="AO303" s="188"/>
      <c r="AP303" s="188"/>
      <c r="AQ303" s="117"/>
      <c r="AR303" s="117"/>
      <c r="AS303" s="186"/>
      <c r="AT303" s="91"/>
      <c r="AU303" s="91"/>
      <c r="AV303" s="91"/>
      <c r="AW303" s="91"/>
      <c r="AX303" s="91"/>
      <c r="AY303" s="193"/>
      <c r="AZ303" s="194"/>
      <c r="BA303" s="194"/>
      <c r="BX303" s="91"/>
      <c r="CA303" s="91"/>
    </row>
    <row r="304" spans="1:106" s="3" customFormat="1" hidden="1">
      <c r="B304" s="186"/>
      <c r="C304" s="186"/>
      <c r="D304" s="187"/>
      <c r="E304" s="187"/>
      <c r="F304" s="187"/>
      <c r="G304" s="187"/>
      <c r="H304" s="188"/>
      <c r="L304" s="189"/>
      <c r="M304" s="190"/>
      <c r="N304" s="190"/>
      <c r="O304" s="190"/>
      <c r="P304" s="190"/>
      <c r="Q304" s="190"/>
      <c r="R304" s="190"/>
      <c r="S304" s="190"/>
      <c r="T304" s="189"/>
      <c r="U304" s="190">
        <f t="shared" ref="U304:AA304" si="276">SUM(U40:U298)</f>
        <v>383769364878.23242</v>
      </c>
      <c r="V304" s="190">
        <f t="shared" si="276"/>
        <v>432569391430.63281</v>
      </c>
      <c r="W304" s="190">
        <f t="shared" si="276"/>
        <v>459249324973.63129</v>
      </c>
      <c r="X304" s="190">
        <f t="shared" si="276"/>
        <v>487574818438.2522</v>
      </c>
      <c r="Y304" s="190">
        <f t="shared" si="276"/>
        <v>459249324973.63129</v>
      </c>
      <c r="Z304" s="190">
        <f t="shared" si="276"/>
        <v>487574818438.2522</v>
      </c>
      <c r="AA304" s="190">
        <f t="shared" si="276"/>
        <v>517647366359.75372</v>
      </c>
      <c r="AB304" s="187"/>
      <c r="AC304" s="192"/>
      <c r="AD304" s="186"/>
      <c r="AE304" s="186"/>
      <c r="AF304" s="186"/>
      <c r="AG304" s="186"/>
      <c r="AH304" s="188"/>
      <c r="AI304" s="188"/>
      <c r="AJ304" s="188"/>
      <c r="AK304" s="188"/>
      <c r="AL304" s="188"/>
      <c r="AM304" s="188"/>
      <c r="AN304" s="188"/>
      <c r="AO304" s="188"/>
      <c r="AP304" s="188"/>
      <c r="AQ304" s="117"/>
      <c r="AR304" s="117"/>
      <c r="AS304" s="186"/>
      <c r="AT304" s="91"/>
      <c r="AU304" s="91"/>
      <c r="AV304" s="91"/>
      <c r="AW304" s="91"/>
      <c r="AX304" s="91"/>
      <c r="AY304" s="193"/>
      <c r="AZ304" s="194"/>
      <c r="BA304" s="194"/>
      <c r="BX304" s="91"/>
      <c r="CA304" s="91"/>
    </row>
    <row r="305" spans="2:79" s="3" customFormat="1" hidden="1">
      <c r="B305" s="186"/>
      <c r="C305" s="186"/>
      <c r="D305" s="187"/>
      <c r="E305" s="187"/>
      <c r="F305" s="187"/>
      <c r="G305" s="187"/>
      <c r="H305" s="188"/>
      <c r="L305" s="195"/>
      <c r="M305" s="190"/>
      <c r="N305" s="190"/>
      <c r="O305" s="190"/>
      <c r="P305" s="190"/>
      <c r="Q305" s="190"/>
      <c r="R305" s="190"/>
      <c r="S305" s="190"/>
      <c r="T305" s="189"/>
      <c r="U305" s="196">
        <f t="shared" ref="U305:AA305" si="277">U304/$H$302</f>
        <v>21865954.354636911</v>
      </c>
      <c r="V305" s="196">
        <f t="shared" si="277"/>
        <v>24646424.216889795</v>
      </c>
      <c r="W305" s="196">
        <f t="shared" si="277"/>
        <v>26166561.732871704</v>
      </c>
      <c r="X305" s="196">
        <f t="shared" si="277"/>
        <v>27780458.004572514</v>
      </c>
      <c r="Y305" s="196">
        <f t="shared" si="277"/>
        <v>26166561.732871704</v>
      </c>
      <c r="Z305" s="196">
        <f t="shared" si="277"/>
        <v>27780458.004572514</v>
      </c>
      <c r="AA305" s="196">
        <f t="shared" si="277"/>
        <v>29493895.866888139</v>
      </c>
      <c r="AB305" s="187"/>
      <c r="AC305" s="192"/>
      <c r="AD305" s="186"/>
      <c r="AE305" s="186"/>
      <c r="AF305" s="186"/>
      <c r="AG305" s="186"/>
      <c r="AH305" s="188"/>
      <c r="AI305" s="188"/>
      <c r="AJ305" s="188"/>
      <c r="AK305" s="188"/>
      <c r="AL305" s="188"/>
      <c r="AM305" s="188"/>
      <c r="AN305" s="188"/>
      <c r="AO305" s="188"/>
      <c r="AP305" s="188"/>
      <c r="AQ305" s="117"/>
      <c r="AR305" s="117"/>
      <c r="AS305" s="186"/>
      <c r="AT305" s="91"/>
      <c r="AU305" s="91"/>
      <c r="AV305" s="91"/>
      <c r="AW305" s="91"/>
      <c r="AX305" s="91"/>
      <c r="AY305" s="193"/>
      <c r="AZ305" s="194"/>
      <c r="BA305" s="194"/>
      <c r="BX305" s="91"/>
      <c r="CA305" s="91"/>
    </row>
    <row r="306" spans="2:79" s="3" customFormat="1" hidden="1">
      <c r="B306" s="186"/>
      <c r="C306" s="186"/>
      <c r="D306" s="187"/>
      <c r="E306" s="187"/>
      <c r="F306" s="187"/>
      <c r="G306" s="187"/>
      <c r="H306" s="188"/>
      <c r="L306" s="189"/>
      <c r="M306" s="94" t="s">
        <v>116</v>
      </c>
      <c r="N306" s="94" t="s">
        <v>117</v>
      </c>
      <c r="O306" s="94" t="s">
        <v>118</v>
      </c>
      <c r="P306" s="94" t="s">
        <v>119</v>
      </c>
      <c r="Q306" s="94" t="s">
        <v>120</v>
      </c>
      <c r="R306" s="94" t="s">
        <v>121</v>
      </c>
      <c r="S306" s="94" t="s">
        <v>122</v>
      </c>
      <c r="T306" s="189"/>
      <c r="U306" s="191"/>
      <c r="V306" s="191"/>
      <c r="W306" s="191"/>
      <c r="X306" s="191"/>
      <c r="Y306" s="191"/>
      <c r="Z306" s="191"/>
      <c r="AA306" s="191"/>
      <c r="AB306" s="187"/>
      <c r="AC306" s="192"/>
      <c r="AD306" s="186"/>
      <c r="AE306" s="186"/>
      <c r="AF306" s="186"/>
      <c r="AG306" s="186"/>
      <c r="AH306" s="188"/>
      <c r="AI306" s="188"/>
      <c r="AJ306" s="188"/>
      <c r="AK306" s="188"/>
      <c r="AL306" s="188"/>
      <c r="AM306" s="188"/>
      <c r="AN306" s="188"/>
      <c r="AO306" s="188"/>
      <c r="AP306" s="188"/>
      <c r="AQ306" s="117"/>
      <c r="AR306" s="117"/>
      <c r="AS306" s="186"/>
      <c r="AT306" s="91"/>
      <c r="AU306" s="91"/>
      <c r="AV306" s="91"/>
      <c r="AW306" s="91"/>
      <c r="AX306" s="91"/>
      <c r="AY306" s="193"/>
      <c r="AZ306" s="194"/>
      <c r="BA306" s="194"/>
      <c r="BX306" s="91"/>
      <c r="CA306" s="91"/>
    </row>
    <row r="307" spans="2:79" hidden="1">
      <c r="L307" s="16" t="s">
        <v>194</v>
      </c>
      <c r="M307" s="197">
        <f t="shared" ref="M307:S307" si="278">MIN(M40:M298)</f>
        <v>21376392.145576868</v>
      </c>
      <c r="N307" s="197">
        <f t="shared" si="278"/>
        <v>24094609.386887025</v>
      </c>
      <c r="O307" s="197">
        <f t="shared" si="278"/>
        <v>25580712.171600003</v>
      </c>
      <c r="P307" s="197">
        <f t="shared" si="278"/>
        <v>27158474.52427981</v>
      </c>
      <c r="Q307" s="197">
        <f t="shared" si="278"/>
        <v>25580712.171600003</v>
      </c>
      <c r="R307" s="197">
        <f t="shared" si="278"/>
        <v>27158474.52427981</v>
      </c>
      <c r="S307" s="197">
        <f t="shared" si="278"/>
        <v>28833549.806515098</v>
      </c>
      <c r="U307" s="197">
        <f t="shared" ref="U307:AA307" si="279">MIN(U40:U298)</f>
        <v>1090195999.4244204</v>
      </c>
      <c r="V307" s="197">
        <f t="shared" si="279"/>
        <v>1228825078.7312384</v>
      </c>
      <c r="W307" s="197">
        <f t="shared" si="279"/>
        <v>1304616320.7516</v>
      </c>
      <c r="X307" s="197">
        <f t="shared" si="279"/>
        <v>1385082200.7382703</v>
      </c>
      <c r="Y307" s="197">
        <f t="shared" si="279"/>
        <v>1304616320.7516</v>
      </c>
      <c r="Z307" s="197">
        <f t="shared" si="279"/>
        <v>1385082200.7382703</v>
      </c>
      <c r="AA307" s="197">
        <f t="shared" si="279"/>
        <v>1470511040.1322699</v>
      </c>
      <c r="AH307" s="197">
        <f t="shared" ref="AH307:AX307" si="280">MIN(AH40:AH298)</f>
        <v>1199216000</v>
      </c>
      <c r="AI307" s="197">
        <f t="shared" si="280"/>
        <v>1351708000</v>
      </c>
      <c r="AJ307" s="197">
        <f t="shared" si="280"/>
        <v>1435078000</v>
      </c>
      <c r="AK307" s="197">
        <f t="shared" si="280"/>
        <v>1523591000</v>
      </c>
      <c r="AL307" s="197">
        <f t="shared" si="280"/>
        <v>1435078000</v>
      </c>
      <c r="AM307" s="197">
        <f t="shared" si="280"/>
        <v>1523591000</v>
      </c>
      <c r="AN307" s="197">
        <f t="shared" si="280"/>
        <v>1617563000</v>
      </c>
      <c r="AO307" s="197">
        <f t="shared" si="280"/>
        <v>1617562719.157835</v>
      </c>
      <c r="AP307" s="197">
        <f t="shared" si="280"/>
        <v>1521183000</v>
      </c>
      <c r="AQ307" s="197">
        <f t="shared" si="280"/>
        <v>1615007000</v>
      </c>
      <c r="AR307" s="197">
        <f t="shared" si="280"/>
        <v>1369064700</v>
      </c>
      <c r="AS307" s="197">
        <f t="shared" si="280"/>
        <v>22817745</v>
      </c>
      <c r="AT307" s="197">
        <f t="shared" si="280"/>
        <v>28567331.25</v>
      </c>
      <c r="AU307" s="197">
        <f t="shared" si="280"/>
        <v>16150070</v>
      </c>
      <c r="AV307" s="197">
        <f t="shared" si="280"/>
        <v>22817745</v>
      </c>
      <c r="AW307" s="197">
        <f t="shared" si="280"/>
        <v>35876950</v>
      </c>
      <c r="AX307" s="197">
        <f t="shared" si="280"/>
        <v>1714616745.0266058</v>
      </c>
    </row>
    <row r="308" spans="2:79" hidden="1">
      <c r="H308" s="56"/>
      <c r="L308" s="16" t="s">
        <v>195</v>
      </c>
      <c r="M308" s="197">
        <f t="shared" ref="M308:S308" si="281">MAX(M40:M298)</f>
        <v>22964681.067361128</v>
      </c>
      <c r="N308" s="197">
        <f t="shared" si="281"/>
        <v>25884864.772514869</v>
      </c>
      <c r="O308" s="197">
        <f t="shared" si="281"/>
        <v>27481386.592092004</v>
      </c>
      <c r="P308" s="197">
        <f t="shared" si="281"/>
        <v>29176378.384094581</v>
      </c>
      <c r="Q308" s="197">
        <f t="shared" si="281"/>
        <v>27481386.592092004</v>
      </c>
      <c r="R308" s="197">
        <f t="shared" si="281"/>
        <v>29176378.384094581</v>
      </c>
      <c r="S308" s="197">
        <f t="shared" si="281"/>
        <v>30975913.560956165</v>
      </c>
      <c r="U308" s="197">
        <f t="shared" ref="U308:AA308" si="282">MAX(U40:U298)</f>
        <v>2271609431.3539171</v>
      </c>
      <c r="V308" s="197">
        <f t="shared" si="282"/>
        <v>2560466778.2709293</v>
      </c>
      <c r="W308" s="197">
        <f t="shared" si="282"/>
        <v>2718390766.5064201</v>
      </c>
      <c r="X308" s="197">
        <f t="shared" si="282"/>
        <v>2886055160.7771907</v>
      </c>
      <c r="Y308" s="197">
        <f t="shared" si="282"/>
        <v>2718390766.5064201</v>
      </c>
      <c r="Z308" s="197">
        <f t="shared" si="282"/>
        <v>2886055160.7771907</v>
      </c>
      <c r="AA308" s="197">
        <f t="shared" si="282"/>
        <v>3064060728.0141687</v>
      </c>
      <c r="AH308" s="197">
        <f t="shared" ref="AH308:AX308" si="283">MAX(AH40:AH298)</f>
        <v>2498771000</v>
      </c>
      <c r="AI308" s="197">
        <f t="shared" si="283"/>
        <v>2816514000</v>
      </c>
      <c r="AJ308" s="197">
        <f t="shared" si="283"/>
        <v>2990230000</v>
      </c>
      <c r="AK308" s="197">
        <f t="shared" si="283"/>
        <v>3174661000</v>
      </c>
      <c r="AL308" s="197">
        <f t="shared" si="283"/>
        <v>2990230000</v>
      </c>
      <c r="AM308" s="197">
        <f t="shared" si="283"/>
        <v>3174661000</v>
      </c>
      <c r="AN308" s="197">
        <f t="shared" si="283"/>
        <v>3370467000</v>
      </c>
      <c r="AO308" s="197">
        <f t="shared" si="283"/>
        <v>3370467060.7560239</v>
      </c>
      <c r="AP308" s="197">
        <f t="shared" si="283"/>
        <v>3169644000</v>
      </c>
      <c r="AQ308" s="197">
        <f t="shared" si="283"/>
        <v>3365141000</v>
      </c>
      <c r="AR308" s="197">
        <f t="shared" si="283"/>
        <v>2852679600</v>
      </c>
      <c r="AS308" s="197">
        <f t="shared" si="283"/>
        <v>47544660</v>
      </c>
      <c r="AT308" s="197">
        <f t="shared" si="283"/>
        <v>59524893.75</v>
      </c>
      <c r="AU308" s="197">
        <f t="shared" si="283"/>
        <v>33651410</v>
      </c>
      <c r="AV308" s="197">
        <f t="shared" si="283"/>
        <v>47544660</v>
      </c>
      <c r="AW308" s="197">
        <f t="shared" si="283"/>
        <v>74755750</v>
      </c>
      <c r="AX308" s="197">
        <f t="shared" si="283"/>
        <v>3572694798.2117586</v>
      </c>
      <c r="AY308" s="4"/>
      <c r="AZ308" s="2"/>
      <c r="BA308" s="2"/>
    </row>
    <row r="309" spans="2:79" hidden="1">
      <c r="H309" s="56"/>
      <c r="L309" s="16" t="s">
        <v>196</v>
      </c>
      <c r="M309" s="197">
        <f>M310</f>
        <v>21865954.354636911</v>
      </c>
      <c r="N309" s="197">
        <f>M311</f>
        <v>24646424.216889795</v>
      </c>
      <c r="O309" s="197">
        <f>M312</f>
        <v>26166561.732871704</v>
      </c>
      <c r="P309" s="197">
        <f>M313</f>
        <v>27780458.004572514</v>
      </c>
      <c r="Q309" s="197">
        <f>M314</f>
        <v>26166561.732871704</v>
      </c>
      <c r="R309" s="197">
        <f>M315</f>
        <v>27780458.004572514</v>
      </c>
      <c r="S309" s="197">
        <f>M316</f>
        <v>29493895.866888139</v>
      </c>
      <c r="U309" s="198"/>
      <c r="V309" s="62"/>
      <c r="W309" s="62"/>
      <c r="X309" s="62"/>
      <c r="Y309" s="62"/>
      <c r="Z309" s="62"/>
      <c r="AA309" s="62"/>
      <c r="AQ309" s="147"/>
      <c r="AR309" s="147"/>
      <c r="AS309" s="25"/>
      <c r="AY309" s="4"/>
      <c r="AZ309" s="2"/>
      <c r="BA309" s="2"/>
    </row>
    <row r="310" spans="2:79" hidden="1">
      <c r="I310" s="56"/>
      <c r="L310" s="2" t="s">
        <v>197</v>
      </c>
      <c r="M310" s="199">
        <f>U302/H302</f>
        <v>21865954.354636911</v>
      </c>
      <c r="N310" s="18" t="s">
        <v>198</v>
      </c>
      <c r="AC310" s="6" t="e">
        <f>#REF!/I310</f>
        <v>#REF!</v>
      </c>
      <c r="AQ310" s="147"/>
      <c r="AR310" s="147"/>
      <c r="AS310" s="25"/>
      <c r="AY310" s="4"/>
      <c r="AZ310" s="2"/>
      <c r="BA310" s="2"/>
    </row>
    <row r="311" spans="2:79" hidden="1">
      <c r="I311" s="47"/>
      <c r="M311" s="199">
        <f>V302/H302</f>
        <v>24646424.216889795</v>
      </c>
      <c r="N311" s="18" t="s">
        <v>199</v>
      </c>
      <c r="U311" s="200"/>
      <c r="V311" s="200"/>
      <c r="W311" s="200"/>
      <c r="X311" s="200"/>
      <c r="Y311" s="200"/>
      <c r="Z311" s="200"/>
      <c r="AA311" s="200"/>
      <c r="AC311" s="6"/>
      <c r="AQ311" s="147"/>
      <c r="AR311" s="147"/>
      <c r="AS311" s="25"/>
      <c r="AY311" s="4"/>
      <c r="AZ311" s="2"/>
      <c r="BA311" s="2"/>
    </row>
    <row r="312" spans="2:79" hidden="1">
      <c r="I312" s="56"/>
      <c r="M312" s="199">
        <f>W302/H302</f>
        <v>26166561.732871704</v>
      </c>
      <c r="N312" s="18" t="s">
        <v>200</v>
      </c>
      <c r="U312" s="62"/>
      <c r="V312" s="62"/>
      <c r="W312" s="62"/>
      <c r="X312" s="62"/>
      <c r="Y312" s="62"/>
      <c r="Z312" s="62"/>
      <c r="AC312" s="6"/>
      <c r="AH312" s="56">
        <f>AH307/1.1</f>
        <v>1090196363.6363635</v>
      </c>
      <c r="AI312" s="56">
        <f t="shared" ref="AI312:AX313" si="284">AI307/1.1</f>
        <v>1228825454.5454545</v>
      </c>
      <c r="AJ312" s="56">
        <f t="shared" si="284"/>
        <v>1304616363.6363635</v>
      </c>
      <c r="AK312" s="56">
        <f t="shared" si="284"/>
        <v>1385082727.2727273</v>
      </c>
      <c r="AL312" s="56">
        <f t="shared" si="284"/>
        <v>1304616363.6363635</v>
      </c>
      <c r="AM312" s="56">
        <f t="shared" si="284"/>
        <v>1385082727.2727273</v>
      </c>
      <c r="AN312" s="56">
        <f t="shared" si="284"/>
        <v>1470511818.181818</v>
      </c>
      <c r="AO312" s="56">
        <f t="shared" si="284"/>
        <v>1470511562.870759</v>
      </c>
      <c r="AP312" s="56">
        <f t="shared" si="284"/>
        <v>1382893636.3636363</v>
      </c>
      <c r="AQ312" s="56">
        <f t="shared" si="284"/>
        <v>1468188181.8181818</v>
      </c>
      <c r="AR312" s="56">
        <f t="shared" si="284"/>
        <v>1244604272.7272725</v>
      </c>
      <c r="AS312" s="56">
        <f t="shared" si="284"/>
        <v>20743404.545454543</v>
      </c>
      <c r="AT312" s="56">
        <f t="shared" si="284"/>
        <v>25970301.136363633</v>
      </c>
      <c r="AU312" s="56">
        <f t="shared" si="284"/>
        <v>14681881.818181816</v>
      </c>
      <c r="AV312" s="56">
        <f t="shared" si="284"/>
        <v>20743404.545454543</v>
      </c>
      <c r="AW312" s="56">
        <f t="shared" si="284"/>
        <v>32615409.09090909</v>
      </c>
      <c r="AX312" s="56">
        <f t="shared" si="284"/>
        <v>1558742495.4787323</v>
      </c>
      <c r="AY312" s="4"/>
      <c r="AZ312" s="2"/>
      <c r="BA312" s="2"/>
    </row>
    <row r="313" spans="2:79" hidden="1">
      <c r="H313" s="56"/>
      <c r="I313" s="56"/>
      <c r="M313" s="199">
        <f>X302/H302</f>
        <v>27780458.004572514</v>
      </c>
      <c r="N313" s="18" t="s">
        <v>201</v>
      </c>
      <c r="AC313" s="6"/>
      <c r="AH313" s="56">
        <f>AH308/1.1</f>
        <v>2271610000</v>
      </c>
      <c r="AI313" s="56">
        <f t="shared" si="284"/>
        <v>2560467272.7272725</v>
      </c>
      <c r="AJ313" s="56">
        <f t="shared" si="284"/>
        <v>2718390909.090909</v>
      </c>
      <c r="AK313" s="56">
        <f t="shared" si="284"/>
        <v>2886055454.5454545</v>
      </c>
      <c r="AL313" s="56">
        <f t="shared" si="284"/>
        <v>2718390909.090909</v>
      </c>
      <c r="AM313" s="56">
        <f t="shared" si="284"/>
        <v>2886055454.5454545</v>
      </c>
      <c r="AN313" s="56">
        <f t="shared" si="284"/>
        <v>3064060909.090909</v>
      </c>
      <c r="AO313" s="56">
        <f t="shared" si="284"/>
        <v>3064060964.323658</v>
      </c>
      <c r="AP313" s="56">
        <f t="shared" si="284"/>
        <v>2881494545.454545</v>
      </c>
      <c r="AQ313" s="56">
        <f t="shared" si="284"/>
        <v>3059219090.9090905</v>
      </c>
      <c r="AR313" s="56">
        <f t="shared" si="284"/>
        <v>2593345090.9090905</v>
      </c>
      <c r="AS313" s="56">
        <f t="shared" si="284"/>
        <v>43222418.18181818</v>
      </c>
      <c r="AT313" s="56">
        <f t="shared" si="284"/>
        <v>54113539.772727266</v>
      </c>
      <c r="AU313" s="56">
        <f t="shared" si="284"/>
        <v>30592190.909090906</v>
      </c>
      <c r="AV313" s="56">
        <f t="shared" si="284"/>
        <v>43222418.18181818</v>
      </c>
      <c r="AW313" s="56">
        <f t="shared" si="284"/>
        <v>67959772.727272719</v>
      </c>
      <c r="AX313" s="56">
        <f t="shared" si="284"/>
        <v>3247904362.0106893</v>
      </c>
      <c r="AY313" s="4"/>
      <c r="AZ313" s="2"/>
      <c r="BA313" s="2"/>
    </row>
    <row r="314" spans="2:79" hidden="1">
      <c r="M314" s="199">
        <f>Y302/H302</f>
        <v>26166561.732871704</v>
      </c>
      <c r="N314" s="18" t="s">
        <v>202</v>
      </c>
      <c r="S314" s="56"/>
      <c r="U314" s="200"/>
      <c r="V314" s="200"/>
      <c r="W314" s="200"/>
      <c r="X314" s="200"/>
      <c r="Y314" s="200"/>
      <c r="Z314" s="200"/>
      <c r="AA314" s="200"/>
      <c r="AQ314" s="147"/>
      <c r="AR314" s="147"/>
      <c r="AS314" s="25"/>
      <c r="AY314" s="4"/>
      <c r="AZ314" s="2"/>
      <c r="BA314" s="2"/>
    </row>
    <row r="315" spans="2:79" hidden="1">
      <c r="M315" s="199">
        <f>Z302/H302</f>
        <v>27780458.004572514</v>
      </c>
      <c r="N315" s="18" t="s">
        <v>203</v>
      </c>
      <c r="U315" s="62"/>
      <c r="V315" s="62"/>
      <c r="W315" s="62"/>
      <c r="X315" s="62"/>
      <c r="Y315" s="62"/>
      <c r="Z315" s="62"/>
      <c r="AQ315" s="147"/>
      <c r="AR315" s="147"/>
      <c r="AS315" s="25"/>
      <c r="AY315" s="4"/>
      <c r="AZ315" s="2"/>
      <c r="BA315" s="2"/>
    </row>
    <row r="316" spans="2:79" hidden="1">
      <c r="M316" s="199">
        <f>AA302/H302</f>
        <v>29493895.866888139</v>
      </c>
      <c r="N316" s="18" t="s">
        <v>204</v>
      </c>
      <c r="AQ316" s="147"/>
      <c r="AR316" s="147"/>
      <c r="AS316" s="25"/>
      <c r="AY316" s="4"/>
      <c r="AZ316" s="2"/>
      <c r="BA316" s="2"/>
    </row>
    <row r="317" spans="2:79" hidden="1">
      <c r="AQ317" s="147"/>
      <c r="AR317" s="147"/>
      <c r="AS317" s="25"/>
      <c r="AY317" s="4"/>
      <c r="AZ317" s="2"/>
      <c r="BA317" s="2"/>
    </row>
    <row r="318" spans="2:79" hidden="1">
      <c r="M318" s="47">
        <f t="shared" ref="M318:S319" si="285">M307/1.15</f>
        <v>18588167.083110321</v>
      </c>
      <c r="N318" s="47">
        <f t="shared" si="285"/>
        <v>20951834.249466982</v>
      </c>
      <c r="O318" s="47">
        <f t="shared" si="285"/>
        <v>22244097.540521745</v>
      </c>
      <c r="P318" s="47">
        <f t="shared" si="285"/>
        <v>23616064.803721577</v>
      </c>
      <c r="Q318" s="47">
        <f t="shared" si="285"/>
        <v>22244097.540521745</v>
      </c>
      <c r="R318" s="47">
        <f t="shared" si="285"/>
        <v>23616064.803721577</v>
      </c>
      <c r="S318" s="47">
        <f t="shared" si="285"/>
        <v>25072652.005665306</v>
      </c>
      <c r="AQ318" s="147"/>
      <c r="AR318" s="147"/>
      <c r="AS318" s="25"/>
      <c r="AY318" s="4"/>
      <c r="AZ318" s="2"/>
      <c r="BA318" s="2"/>
    </row>
    <row r="319" spans="2:79" hidden="1">
      <c r="M319" s="47">
        <f t="shared" si="285"/>
        <v>19969287.884661853</v>
      </c>
      <c r="N319" s="47">
        <f t="shared" si="285"/>
        <v>22508578.063056409</v>
      </c>
      <c r="O319" s="47">
        <f t="shared" si="285"/>
        <v>23896857.906166963</v>
      </c>
      <c r="P319" s="47">
        <f t="shared" si="285"/>
        <v>25370763.812256161</v>
      </c>
      <c r="Q319" s="47">
        <f t="shared" si="285"/>
        <v>23896857.906166963</v>
      </c>
      <c r="R319" s="47">
        <f t="shared" si="285"/>
        <v>25370763.812256161</v>
      </c>
      <c r="S319" s="47">
        <f t="shared" si="285"/>
        <v>26935577.009527102</v>
      </c>
      <c r="AQ319" s="147"/>
      <c r="AR319" s="147"/>
      <c r="AS319" s="25"/>
      <c r="AY319" s="4"/>
      <c r="AZ319" s="2"/>
      <c r="BA319" s="2"/>
    </row>
    <row r="320" spans="2:79" hidden="1">
      <c r="AQ320" s="147"/>
      <c r="AR320" s="147"/>
      <c r="AS320" s="25"/>
      <c r="AY320" s="4"/>
      <c r="AZ320" s="2"/>
      <c r="BA320" s="2"/>
    </row>
    <row r="321" spans="1:79" hidden="1">
      <c r="AQ321" s="147"/>
      <c r="AR321" s="147"/>
      <c r="AS321" s="25"/>
      <c r="AY321" s="4"/>
      <c r="AZ321" s="2"/>
      <c r="BA321" s="2"/>
    </row>
    <row r="322" spans="1:79" hidden="1">
      <c r="AQ322" s="147"/>
      <c r="AR322" s="147"/>
      <c r="AS322" s="25"/>
      <c r="AY322" s="4"/>
      <c r="AZ322" s="2"/>
      <c r="BA322" s="2"/>
    </row>
    <row r="323" spans="1:79" hidden="1">
      <c r="AQ323" s="147"/>
      <c r="AR323" s="147"/>
      <c r="AS323" s="25"/>
      <c r="AY323" s="4"/>
      <c r="AZ323" s="2"/>
      <c r="BA323" s="2"/>
    </row>
    <row r="324" spans="1:79" hidden="1">
      <c r="AQ324" s="147"/>
      <c r="AR324" s="147"/>
      <c r="AS324" s="25"/>
      <c r="AY324" s="4"/>
      <c r="AZ324" s="2"/>
      <c r="BA324" s="2"/>
    </row>
    <row r="325" spans="1:79" hidden="1">
      <c r="AQ325" s="147"/>
      <c r="AR325" s="147"/>
      <c r="AS325" s="25"/>
      <c r="AY325" s="4"/>
      <c r="AZ325" s="2"/>
      <c r="BA325" s="2"/>
    </row>
    <row r="326" spans="1:79" hidden="1">
      <c r="AQ326" s="147"/>
      <c r="AR326" s="147"/>
      <c r="AS326" s="25"/>
      <c r="AY326" s="4"/>
      <c r="AZ326" s="2"/>
      <c r="BA326" s="2"/>
    </row>
    <row r="327" spans="1:79" hidden="1">
      <c r="AQ327" s="147"/>
      <c r="AR327" s="147"/>
      <c r="AS327" s="25"/>
      <c r="AY327" s="4"/>
      <c r="AZ327" s="2"/>
      <c r="BA327" s="2"/>
    </row>
    <row r="328" spans="1:79" hidden="1">
      <c r="AQ328" s="147"/>
      <c r="AR328" s="147"/>
      <c r="AS328" s="25"/>
    </row>
    <row r="329" spans="1:79" s="15" customFormat="1" hidden="1">
      <c r="A329" s="2"/>
      <c r="B329" s="2"/>
      <c r="C329" s="2"/>
      <c r="D329" s="2"/>
      <c r="E329" s="2"/>
      <c r="F329" s="2"/>
      <c r="G329" s="2"/>
      <c r="H329" s="25"/>
      <c r="I329" s="25"/>
      <c r="J329" s="25"/>
      <c r="K329" s="25"/>
      <c r="L329" s="25"/>
      <c r="M329" s="2"/>
      <c r="N329" s="2"/>
      <c r="O329" s="2"/>
      <c r="P329" s="2"/>
      <c r="Q329" s="2"/>
      <c r="R329" s="2"/>
      <c r="S329" s="2"/>
      <c r="T329" s="3"/>
      <c r="U329" s="2"/>
      <c r="V329" s="2"/>
      <c r="W329" s="2"/>
      <c r="X329" s="2"/>
      <c r="Y329" s="2"/>
      <c r="Z329" s="2"/>
      <c r="AA329" s="2"/>
      <c r="AB329" s="3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01"/>
      <c r="AR329" s="201"/>
      <c r="AS329" s="352"/>
      <c r="AT329" s="202"/>
      <c r="AU329" s="202"/>
      <c r="AV329" s="4"/>
      <c r="AW329" s="4"/>
      <c r="AX329" s="4"/>
      <c r="AY329" s="5"/>
      <c r="AZ329" s="6"/>
      <c r="BA329" s="6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X329" s="203"/>
      <c r="CA329" s="202"/>
    </row>
    <row r="330" spans="1:79" hidden="1">
      <c r="H330" s="25"/>
      <c r="I330" s="25"/>
      <c r="J330" s="25"/>
      <c r="K330" s="204" t="s">
        <v>205</v>
      </c>
      <c r="L330" s="204"/>
      <c r="M330" s="205"/>
      <c r="N330" s="206" t="s">
        <v>206</v>
      </c>
      <c r="O330" s="207"/>
      <c r="P330" s="207"/>
      <c r="AQ330" s="208">
        <f>SUM(AQ41:AQ329)</f>
        <v>574752922272.72729</v>
      </c>
      <c r="AR330" s="208">
        <f>SUM(AR41:AR329)</f>
        <v>487226558863.63641</v>
      </c>
      <c r="AS330" s="353"/>
    </row>
    <row r="331" spans="1:79" hidden="1">
      <c r="H331" s="25"/>
      <c r="I331" s="25"/>
      <c r="J331" s="25"/>
      <c r="K331" s="209" t="s">
        <v>207</v>
      </c>
      <c r="L331" s="209" t="s">
        <v>16</v>
      </c>
      <c r="M331" s="209" t="s">
        <v>17</v>
      </c>
      <c r="N331" s="210" t="s">
        <v>207</v>
      </c>
      <c r="O331" s="210" t="s">
        <v>16</v>
      </c>
      <c r="P331" s="210" t="s">
        <v>17</v>
      </c>
    </row>
    <row r="332" spans="1:79">
      <c r="H332" s="25"/>
      <c r="I332" s="25"/>
      <c r="J332" s="25"/>
      <c r="K332" s="211" t="s">
        <v>208</v>
      </c>
      <c r="L332" s="212">
        <v>101</v>
      </c>
      <c r="M332" s="212">
        <v>100</v>
      </c>
      <c r="N332" s="213" t="s">
        <v>13</v>
      </c>
      <c r="O332" s="214">
        <v>101</v>
      </c>
      <c r="P332" s="214">
        <v>100</v>
      </c>
    </row>
    <row r="333" spans="1:79">
      <c r="H333" s="25"/>
      <c r="I333" s="25"/>
      <c r="J333" s="25"/>
      <c r="K333" s="211"/>
      <c r="L333" s="212"/>
      <c r="M333" s="212"/>
      <c r="N333" s="213" t="s">
        <v>209</v>
      </c>
      <c r="O333" s="214">
        <v>100</v>
      </c>
      <c r="P333" s="214">
        <v>100</v>
      </c>
    </row>
    <row r="334" spans="1:79">
      <c r="H334" s="25"/>
      <c r="I334" s="25"/>
      <c r="J334" s="25"/>
      <c r="K334" s="215" t="s">
        <v>210</v>
      </c>
      <c r="L334" s="212">
        <v>103</v>
      </c>
      <c r="M334" s="212">
        <v>101</v>
      </c>
      <c r="N334" s="216" t="s">
        <v>211</v>
      </c>
      <c r="O334" s="214">
        <v>102</v>
      </c>
      <c r="P334" s="214">
        <v>102</v>
      </c>
    </row>
    <row r="335" spans="1:79">
      <c r="H335" s="25"/>
      <c r="I335" s="25"/>
      <c r="J335" s="25"/>
      <c r="K335" s="215"/>
      <c r="L335" s="212"/>
      <c r="M335" s="212"/>
      <c r="N335" s="216" t="s">
        <v>41</v>
      </c>
      <c r="O335" s="214">
        <v>108</v>
      </c>
      <c r="P335" s="214">
        <v>105</v>
      </c>
    </row>
    <row r="336" spans="1:79">
      <c r="H336" s="25"/>
      <c r="I336" s="25"/>
      <c r="J336" s="25"/>
      <c r="K336" s="211" t="s">
        <v>212</v>
      </c>
      <c r="L336" s="212">
        <v>101</v>
      </c>
      <c r="M336" s="212">
        <v>100</v>
      </c>
      <c r="N336" s="213" t="s">
        <v>212</v>
      </c>
      <c r="O336" s="214">
        <v>101</v>
      </c>
      <c r="P336" s="214">
        <v>101</v>
      </c>
    </row>
    <row r="337" spans="8:18">
      <c r="H337" s="25"/>
      <c r="I337" s="25"/>
      <c r="J337" s="25"/>
      <c r="K337" s="211" t="s">
        <v>213</v>
      </c>
      <c r="L337" s="212">
        <v>102</v>
      </c>
      <c r="M337" s="212">
        <v>103</v>
      </c>
      <c r="N337" s="213" t="s">
        <v>213</v>
      </c>
      <c r="O337" s="214">
        <v>104</v>
      </c>
      <c r="P337" s="214">
        <v>104</v>
      </c>
    </row>
    <row r="338" spans="8:18">
      <c r="H338" s="25"/>
      <c r="I338" s="217"/>
      <c r="J338" s="25"/>
      <c r="K338" s="211" t="s">
        <v>214</v>
      </c>
      <c r="L338" s="212">
        <v>100</v>
      </c>
      <c r="M338" s="212">
        <v>103</v>
      </c>
      <c r="N338" s="213" t="s">
        <v>214</v>
      </c>
      <c r="O338" s="214">
        <v>103</v>
      </c>
      <c r="P338" s="214">
        <v>103</v>
      </c>
    </row>
    <row r="339" spans="8:18">
      <c r="H339" s="25"/>
      <c r="I339" s="218"/>
      <c r="J339" s="25"/>
      <c r="K339" s="215" t="s">
        <v>215</v>
      </c>
      <c r="L339" s="212">
        <v>101</v>
      </c>
      <c r="M339" s="212">
        <v>104</v>
      </c>
      <c r="N339" s="216" t="s">
        <v>215</v>
      </c>
      <c r="O339" s="214">
        <v>104</v>
      </c>
      <c r="P339" s="214">
        <v>104</v>
      </c>
    </row>
    <row r="340" spans="8:18">
      <c r="H340" s="25"/>
      <c r="I340" s="25"/>
      <c r="J340" s="25"/>
      <c r="K340" s="211" t="s">
        <v>216</v>
      </c>
      <c r="L340" s="212">
        <v>100</v>
      </c>
      <c r="M340" s="212">
        <v>102</v>
      </c>
      <c r="N340" s="213" t="s">
        <v>217</v>
      </c>
      <c r="O340" s="214">
        <v>104</v>
      </c>
      <c r="P340" s="214">
        <v>104</v>
      </c>
    </row>
    <row r="341" spans="8:18">
      <c r="H341" s="25"/>
      <c r="I341" s="25"/>
      <c r="J341" s="25"/>
      <c r="K341" s="211" t="s">
        <v>218</v>
      </c>
      <c r="L341" s="212">
        <v>100</v>
      </c>
      <c r="M341" s="212">
        <v>102</v>
      </c>
      <c r="N341" s="213" t="s">
        <v>219</v>
      </c>
      <c r="O341" s="214">
        <v>105</v>
      </c>
      <c r="P341" s="214">
        <v>105</v>
      </c>
    </row>
    <row r="342" spans="8:18">
      <c r="H342" s="25"/>
      <c r="I342" s="25"/>
      <c r="J342" s="25"/>
      <c r="K342" s="25"/>
      <c r="L342" s="25"/>
      <c r="M342" s="25"/>
      <c r="N342" s="219"/>
      <c r="O342" s="25"/>
      <c r="P342" s="25"/>
      <c r="Q342" s="25"/>
    </row>
    <row r="343" spans="8:18">
      <c r="H343" s="25"/>
      <c r="I343" s="25"/>
      <c r="J343" s="25"/>
      <c r="K343" s="25"/>
      <c r="L343" s="25"/>
      <c r="M343" s="25"/>
      <c r="N343" s="219"/>
      <c r="O343" s="25"/>
      <c r="P343" s="25"/>
      <c r="Q343" s="25"/>
    </row>
    <row r="344" spans="8:18">
      <c r="H344" s="25"/>
      <c r="I344" s="25"/>
      <c r="J344" s="25"/>
      <c r="K344" s="25"/>
      <c r="L344" s="25"/>
      <c r="M344" s="25"/>
      <c r="N344" s="219"/>
      <c r="O344" s="25"/>
      <c r="P344" s="25"/>
      <c r="Q344" s="25"/>
    </row>
    <row r="345" spans="8:18">
      <c r="H345" s="25"/>
      <c r="I345" s="25"/>
      <c r="J345" s="25"/>
      <c r="K345" s="25"/>
      <c r="L345" s="25"/>
    </row>
    <row r="346" spans="8:18">
      <c r="L346" s="220" t="s">
        <v>220</v>
      </c>
      <c r="M346" s="18"/>
      <c r="N346" s="205" t="s">
        <v>221</v>
      </c>
      <c r="O346" s="221"/>
      <c r="P346" s="221"/>
    </row>
    <row r="347" spans="8:18">
      <c r="L347" s="18" t="s">
        <v>75</v>
      </c>
      <c r="M347" s="21">
        <v>1.08</v>
      </c>
      <c r="N347" s="222" t="s">
        <v>13</v>
      </c>
      <c r="O347" s="223" t="s">
        <v>222</v>
      </c>
      <c r="P347" s="224">
        <v>101</v>
      </c>
      <c r="Q347" s="19">
        <v>0.02</v>
      </c>
      <c r="R347" s="18" t="s">
        <v>21</v>
      </c>
    </row>
    <row r="348" spans="8:18">
      <c r="L348" s="18" t="s">
        <v>80</v>
      </c>
      <c r="M348" s="21">
        <v>0.9</v>
      </c>
      <c r="N348" s="222"/>
      <c r="O348" s="223" t="s">
        <v>223</v>
      </c>
      <c r="P348" s="224">
        <v>100</v>
      </c>
      <c r="Q348" s="19">
        <v>0.05</v>
      </c>
      <c r="R348" s="18" t="s">
        <v>26</v>
      </c>
    </row>
    <row r="349" spans="8:18">
      <c r="L349" s="18" t="s">
        <v>85</v>
      </c>
      <c r="M349" s="21">
        <v>1.1200000000000001</v>
      </c>
      <c r="N349" s="222" t="s">
        <v>5</v>
      </c>
      <c r="O349" s="223"/>
      <c r="P349" s="224">
        <v>101</v>
      </c>
      <c r="Q349" s="19">
        <v>0.05</v>
      </c>
      <c r="R349" s="18" t="s">
        <v>30</v>
      </c>
    </row>
    <row r="350" spans="8:18">
      <c r="L350" s="18" t="s">
        <v>90</v>
      </c>
      <c r="M350" s="21">
        <v>0.95</v>
      </c>
      <c r="N350" s="225" t="s">
        <v>6</v>
      </c>
      <c r="O350" s="223"/>
      <c r="P350" s="224">
        <v>101.25</v>
      </c>
      <c r="Q350" s="19">
        <v>0.05</v>
      </c>
      <c r="R350" s="18" t="s">
        <v>33</v>
      </c>
    </row>
    <row r="351" spans="8:18">
      <c r="L351" s="18" t="s">
        <v>91</v>
      </c>
      <c r="M351" s="21">
        <v>1.1000000000000001</v>
      </c>
      <c r="N351" s="225" t="s">
        <v>14</v>
      </c>
      <c r="O351" s="223" t="s">
        <v>222</v>
      </c>
      <c r="P351" s="224">
        <v>101.5</v>
      </c>
    </row>
    <row r="352" spans="8:18">
      <c r="L352" s="18" t="s">
        <v>92</v>
      </c>
      <c r="M352" s="81">
        <v>0.93</v>
      </c>
      <c r="N352" s="225"/>
      <c r="O352" s="223" t="s">
        <v>223</v>
      </c>
      <c r="P352" s="224">
        <v>101.5</v>
      </c>
    </row>
    <row r="353" spans="14:16">
      <c r="N353" s="226" t="s">
        <v>224</v>
      </c>
      <c r="O353" s="227"/>
      <c r="P353" s="228">
        <v>102</v>
      </c>
    </row>
    <row r="354" spans="14:16">
      <c r="N354" s="226">
        <v>18</v>
      </c>
      <c r="O354" s="227"/>
      <c r="P354" s="228">
        <v>102.5</v>
      </c>
    </row>
    <row r="355" spans="14:16">
      <c r="N355" s="226"/>
      <c r="O355" s="227" t="s">
        <v>225</v>
      </c>
      <c r="P355" s="228">
        <v>102.5</v>
      </c>
    </row>
    <row r="356" spans="14:16">
      <c r="N356" s="227" t="s">
        <v>226</v>
      </c>
      <c r="O356" s="227"/>
      <c r="P356" s="228">
        <v>102.25</v>
      </c>
    </row>
    <row r="357" spans="14:16">
      <c r="N357" s="226">
        <v>28</v>
      </c>
      <c r="O357" s="227"/>
      <c r="P357" s="228">
        <v>102.5</v>
      </c>
    </row>
    <row r="358" spans="14:16">
      <c r="N358" s="226"/>
      <c r="O358" s="227" t="s">
        <v>225</v>
      </c>
      <c r="P358" s="228">
        <v>102.5</v>
      </c>
    </row>
    <row r="359" spans="14:16">
      <c r="N359" s="227" t="s">
        <v>227</v>
      </c>
      <c r="O359" s="227" t="s">
        <v>16</v>
      </c>
      <c r="P359" s="228">
        <v>102</v>
      </c>
    </row>
    <row r="360" spans="14:16">
      <c r="N360" s="229"/>
      <c r="O360" s="212" t="s">
        <v>225</v>
      </c>
      <c r="P360" s="230">
        <v>102</v>
      </c>
    </row>
    <row r="361" spans="14:16">
      <c r="N361" s="229"/>
      <c r="O361" s="212"/>
      <c r="P361" s="212"/>
    </row>
  </sheetData>
  <mergeCells count="8">
    <mergeCell ref="BG2:BQ2"/>
    <mergeCell ref="I26:J26"/>
    <mergeCell ref="I27:J27"/>
    <mergeCell ref="I28:J28"/>
    <mergeCell ref="C36:D36"/>
    <mergeCell ref="M36:S36"/>
    <mergeCell ref="U36:AA36"/>
    <mergeCell ref="AH36:AX36"/>
  </mergeCells>
  <pageMargins left="0.7" right="0.7" top="0.75" bottom="0.75" header="0.3" footer="0.3"/>
  <pageSetup orientation="portrait" r:id="rId1"/>
  <headerFooter alignWithMargins="0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FF00B0F0"/>
  </sheetPr>
  <dimension ref="A1:EQ381"/>
  <sheetViews>
    <sheetView topLeftCell="C1" workbookViewId="0">
      <selection activeCell="EX53" sqref="EX53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2.7109375" style="2" customWidth="1"/>
    <col min="4" max="4" width="5.85546875" style="2" customWidth="1"/>
    <col min="5" max="5" width="5.7109375" style="2" customWidth="1"/>
    <col min="6" max="6" width="15" style="2" hidden="1" customWidth="1"/>
    <col min="7" max="7" width="9.7109375" style="2" customWidth="1"/>
    <col min="8" max="8" width="11.28515625" style="2" customWidth="1"/>
    <col min="9" max="9" width="11.85546875" style="2" hidden="1" customWidth="1"/>
    <col min="10" max="10" width="16.140625" style="2" hidden="1" customWidth="1"/>
    <col min="11" max="11" width="13.140625" style="2" hidden="1" customWidth="1"/>
    <col min="12" max="12" width="13.5703125" style="2" hidden="1" customWidth="1"/>
    <col min="13" max="13" width="15" style="2" hidden="1" customWidth="1"/>
    <col min="14" max="14" width="18.85546875" style="2" hidden="1" customWidth="1"/>
    <col min="15" max="19" width="19.28515625" style="2" hidden="1" customWidth="1"/>
    <col min="20" max="20" width="22.5703125" style="2" hidden="1" customWidth="1"/>
    <col min="21" max="22" width="19.28515625" style="2" hidden="1" customWidth="1"/>
    <col min="23" max="23" width="2.28515625" style="3" hidden="1" customWidth="1"/>
    <col min="24" max="24" width="20.140625" style="2" hidden="1" customWidth="1"/>
    <col min="25" max="32" width="22.42578125" style="2" hidden="1" customWidth="1"/>
    <col min="33" max="33" width="2.28515625" style="3" hidden="1" customWidth="1"/>
    <col min="34" max="34" width="16.5703125" style="2" hidden="1" customWidth="1"/>
    <col min="35" max="35" width="14.85546875" style="2" hidden="1" customWidth="1"/>
    <col min="36" max="36" width="12.5703125" style="2" hidden="1" customWidth="1"/>
    <col min="37" max="37" width="9.140625" style="2" hidden="1" customWidth="1"/>
    <col min="38" max="38" width="9" style="2" hidden="1" customWidth="1"/>
    <col min="39" max="39" width="22" style="2" hidden="1" customWidth="1"/>
    <col min="40" max="40" width="17.28515625" style="2" hidden="1" customWidth="1"/>
    <col min="41" max="41" width="18.140625" style="2" hidden="1" customWidth="1"/>
    <col min="42" max="42" width="19.28515625" style="2" hidden="1" customWidth="1"/>
    <col min="43" max="43" width="16.28515625" style="2" hidden="1" customWidth="1"/>
    <col min="44" max="44" width="17.5703125" style="2" hidden="1" customWidth="1"/>
    <col min="45" max="45" width="18.140625" style="2" hidden="1" customWidth="1"/>
    <col min="46" max="46" width="17.5703125" style="2" hidden="1" customWidth="1"/>
    <col min="47" max="47" width="22.7109375" style="2" hidden="1" customWidth="1"/>
    <col min="48" max="48" width="13.42578125" style="4" hidden="1" customWidth="1"/>
    <col min="49" max="49" width="16.42578125" style="4" hidden="1" customWidth="1"/>
    <col min="50" max="50" width="18.7109375" style="4" hidden="1" customWidth="1"/>
    <col min="51" max="51" width="20.5703125" style="4" hidden="1" customWidth="1"/>
    <col min="52" max="52" width="16.28515625" style="5" hidden="1" customWidth="1"/>
    <col min="53" max="54" width="14.7109375" style="6" hidden="1" customWidth="1"/>
    <col min="55" max="55" width="20.140625" style="2" hidden="1" customWidth="1"/>
    <col min="56" max="56" width="11" style="2" hidden="1" customWidth="1"/>
    <col min="57" max="70" width="14.7109375" style="2" hidden="1" customWidth="1"/>
    <col min="71" max="71" width="18" style="2" hidden="1" customWidth="1"/>
    <col min="72" max="72" width="11.7109375" style="2" hidden="1" customWidth="1"/>
    <col min="73" max="73" width="23.5703125" style="2" hidden="1" customWidth="1"/>
    <col min="74" max="74" width="13.7109375" style="2" hidden="1" customWidth="1"/>
    <col min="75" max="75" width="4.140625" style="2" hidden="1" customWidth="1"/>
    <col min="76" max="76" width="3.85546875" style="91" hidden="1" customWidth="1"/>
    <col min="77" max="77" width="13" style="2" hidden="1" customWidth="1"/>
    <col min="78" max="78" width="9" style="2" hidden="1" customWidth="1"/>
    <col min="79" max="79" width="9" style="4" hidden="1" customWidth="1"/>
    <col min="80" max="81" width="10" style="2" hidden="1" customWidth="1"/>
    <col min="82" max="82" width="14.5703125" style="2" hidden="1" customWidth="1"/>
    <col min="83" max="83" width="7.140625" style="2" hidden="1" customWidth="1"/>
    <col min="84" max="85" width="6.7109375" style="2" hidden="1" customWidth="1"/>
    <col min="86" max="86" width="7.42578125" style="2" hidden="1" customWidth="1"/>
    <col min="87" max="87" width="10.7109375" style="2" hidden="1" customWidth="1"/>
    <col min="88" max="88" width="9" style="2" hidden="1" customWidth="1"/>
    <col min="89" max="89" width="19.28515625" style="2" hidden="1" customWidth="1"/>
    <col min="90" max="90" width="18.85546875" style="2" hidden="1" customWidth="1"/>
    <col min="91" max="91" width="18.28515625" style="2" hidden="1" customWidth="1"/>
    <col min="92" max="92" width="15.28515625" style="2" hidden="1" customWidth="1"/>
    <col min="93" max="93" width="15.85546875" style="2" hidden="1" customWidth="1"/>
    <col min="94" max="94" width="19.140625" style="2" hidden="1" customWidth="1"/>
    <col min="95" max="95" width="17.7109375" style="2" hidden="1" customWidth="1"/>
    <col min="96" max="96" width="18.5703125" style="2" customWidth="1"/>
    <col min="97" max="97" width="6.42578125" style="2" customWidth="1"/>
    <col min="98" max="98" width="25.5703125" style="2" hidden="1" customWidth="1"/>
    <col min="99" max="99" width="19.85546875" style="2" hidden="1" customWidth="1"/>
    <col min="100" max="101" width="9" style="2" hidden="1" customWidth="1"/>
    <col min="102" max="102" width="16" style="2" hidden="1" customWidth="1"/>
    <col min="103" max="103" width="9" style="2" hidden="1" customWidth="1"/>
    <col min="104" max="104" width="15.5703125" style="2" hidden="1" customWidth="1"/>
    <col min="105" max="106" width="9" style="2" hidden="1" customWidth="1"/>
    <col min="107" max="146" width="0" style="2" hidden="1" customWidth="1"/>
    <col min="147" max="16384" width="9" style="2"/>
  </cols>
  <sheetData>
    <row r="1" spans="4:102" ht="18">
      <c r="D1" s="511" t="s">
        <v>0</v>
      </c>
      <c r="E1" s="512"/>
      <c r="F1" s="512"/>
      <c r="G1" s="512"/>
      <c r="H1" s="512"/>
      <c r="I1" s="355"/>
      <c r="J1" s="355"/>
      <c r="K1" s="355"/>
      <c r="L1" s="355"/>
      <c r="M1" s="355"/>
      <c r="N1" s="355"/>
      <c r="O1" s="355"/>
      <c r="P1" s="355"/>
      <c r="Q1" s="355"/>
      <c r="R1" s="355"/>
      <c r="S1" s="355"/>
      <c r="T1" s="355"/>
      <c r="U1" s="355"/>
      <c r="V1" s="355"/>
      <c r="W1" s="355"/>
      <c r="X1" s="355"/>
      <c r="Y1" s="355"/>
      <c r="Z1" s="355"/>
      <c r="AA1" s="355"/>
      <c r="AB1" s="355"/>
      <c r="AC1" s="355"/>
      <c r="AD1" s="355"/>
      <c r="AE1" s="355"/>
      <c r="AF1" s="355"/>
      <c r="AG1" s="355"/>
      <c r="AH1" s="355"/>
      <c r="AI1" s="355"/>
      <c r="AJ1" s="355"/>
      <c r="AK1" s="355"/>
      <c r="AL1" s="355"/>
      <c r="AM1" s="355"/>
      <c r="AN1" s="355"/>
      <c r="AO1" s="355"/>
      <c r="AP1" s="355"/>
      <c r="AQ1" s="355"/>
      <c r="AR1" s="355"/>
      <c r="AS1" s="355"/>
      <c r="AT1" s="355"/>
      <c r="AU1" s="355"/>
      <c r="AV1" s="356"/>
      <c r="AW1" s="356"/>
      <c r="AX1" s="356"/>
      <c r="AY1" s="356"/>
      <c r="AZ1" s="357"/>
      <c r="BA1" s="358"/>
      <c r="BB1" s="358"/>
      <c r="BC1" s="355"/>
      <c r="BD1" s="355"/>
      <c r="BE1" s="355"/>
      <c r="BF1" s="355"/>
      <c r="BG1" s="355"/>
      <c r="BH1" s="355"/>
      <c r="BI1" s="355"/>
      <c r="BJ1" s="355"/>
      <c r="BK1" s="355"/>
      <c r="BL1" s="355"/>
      <c r="BM1" s="355"/>
      <c r="BN1" s="355"/>
      <c r="BO1" s="355"/>
      <c r="BP1" s="355"/>
      <c r="BQ1" s="355"/>
      <c r="BR1" s="355"/>
      <c r="BS1" s="355"/>
      <c r="BT1" s="355"/>
      <c r="BU1" s="355"/>
      <c r="BV1" s="355"/>
      <c r="BW1" s="355"/>
      <c r="BX1" s="356"/>
      <c r="BY1" s="355"/>
      <c r="BZ1" s="355"/>
      <c r="CA1" s="356"/>
      <c r="CB1" s="355"/>
      <c r="CC1" s="355"/>
      <c r="CD1" s="355"/>
      <c r="CE1" s="355"/>
      <c r="CF1" s="355"/>
      <c r="CG1" s="355"/>
      <c r="CH1" s="355"/>
      <c r="CI1" s="355"/>
      <c r="CJ1" s="355"/>
      <c r="CK1" s="355"/>
      <c r="CL1" s="355"/>
      <c r="CM1" s="355"/>
      <c r="CN1" s="355"/>
      <c r="CO1" s="355"/>
      <c r="CP1" s="355"/>
      <c r="CQ1" s="355"/>
      <c r="CR1" s="355"/>
    </row>
    <row r="2" spans="4:102" ht="22.5" customHeight="1">
      <c r="D2" s="511" t="s">
        <v>1</v>
      </c>
      <c r="E2" s="512"/>
      <c r="F2" s="512"/>
      <c r="G2" s="512"/>
      <c r="H2" s="512"/>
      <c r="I2" s="355"/>
      <c r="J2" s="355"/>
      <c r="K2" s="355"/>
      <c r="L2" s="355"/>
      <c r="M2" s="355"/>
      <c r="N2" s="355"/>
      <c r="O2" s="355"/>
      <c r="P2" s="355"/>
      <c r="Q2" s="355"/>
      <c r="R2" s="355"/>
      <c r="S2" s="355"/>
      <c r="T2" s="355"/>
      <c r="U2" s="355"/>
      <c r="V2" s="355"/>
      <c r="W2" s="355"/>
      <c r="X2" s="355"/>
      <c r="Y2" s="355"/>
      <c r="Z2" s="355"/>
      <c r="AA2" s="355"/>
      <c r="AB2" s="355"/>
      <c r="AC2" s="355"/>
      <c r="AD2" s="355"/>
      <c r="AE2" s="355"/>
      <c r="AF2" s="355"/>
      <c r="AG2" s="355"/>
      <c r="AH2" s="355"/>
      <c r="AI2" s="355"/>
      <c r="AJ2" s="355"/>
      <c r="AK2" s="355"/>
      <c r="AL2" s="355"/>
      <c r="AM2" s="355"/>
      <c r="AN2" s="355"/>
      <c r="AO2" s="355"/>
      <c r="AP2" s="355"/>
      <c r="AQ2" s="355"/>
      <c r="AR2" s="355"/>
      <c r="AS2" s="355"/>
      <c r="AT2" s="355"/>
      <c r="AU2" s="355"/>
      <c r="AV2" s="356"/>
      <c r="AW2" s="356"/>
      <c r="AX2" s="356"/>
      <c r="AY2" s="356"/>
      <c r="AZ2" s="357"/>
      <c r="BA2" s="358"/>
      <c r="BB2" s="358"/>
      <c r="BC2" s="355"/>
      <c r="BD2" s="355"/>
      <c r="BE2" s="355"/>
      <c r="BF2" s="355"/>
      <c r="BG2" s="355"/>
      <c r="BH2" s="359" t="s">
        <v>2</v>
      </c>
      <c r="BI2" s="359"/>
      <c r="BJ2" s="359"/>
      <c r="BK2" s="359"/>
      <c r="BL2" s="359"/>
      <c r="BM2" s="359"/>
      <c r="BN2" s="359"/>
      <c r="BO2" s="359"/>
      <c r="BP2" s="359"/>
      <c r="BQ2" s="359"/>
      <c r="BR2" s="359"/>
      <c r="BS2" s="355"/>
      <c r="BT2" s="355"/>
      <c r="BU2" s="355"/>
      <c r="BV2" s="355"/>
      <c r="BW2" s="355"/>
      <c r="BX2" s="356"/>
      <c r="BY2" s="355"/>
      <c r="BZ2" s="355"/>
      <c r="CA2" s="356"/>
      <c r="CB2" s="355"/>
      <c r="CC2" s="355"/>
      <c r="CD2" s="355"/>
      <c r="CE2" s="355"/>
      <c r="CF2" s="355"/>
      <c r="CG2" s="355"/>
      <c r="CH2" s="355"/>
      <c r="CI2" s="355"/>
      <c r="CJ2" s="355"/>
      <c r="CK2" s="355"/>
      <c r="CL2" s="355"/>
      <c r="CM2" s="355"/>
      <c r="CN2" s="355"/>
      <c r="CO2" s="355"/>
      <c r="CP2" s="355"/>
      <c r="CQ2" s="355"/>
      <c r="CR2" s="355"/>
      <c r="CX2" s="44"/>
    </row>
    <row r="3" spans="4:102" ht="18">
      <c r="D3" s="522" t="s">
        <v>256</v>
      </c>
      <c r="E3" s="512"/>
      <c r="F3" s="512"/>
      <c r="G3" s="512"/>
      <c r="H3" s="512"/>
      <c r="I3" s="355"/>
      <c r="J3" s="355"/>
      <c r="K3" s="355"/>
      <c r="L3" s="355"/>
      <c r="M3" s="355"/>
      <c r="N3" s="355"/>
      <c r="O3" s="355"/>
      <c r="P3" s="355"/>
      <c r="Q3" s="355"/>
      <c r="R3" s="355"/>
      <c r="S3" s="355"/>
      <c r="T3" s="355"/>
      <c r="U3" s="355"/>
      <c r="V3" s="355"/>
      <c r="W3" s="355"/>
      <c r="X3" s="355"/>
      <c r="Y3" s="355"/>
      <c r="Z3" s="355"/>
      <c r="AA3" s="355"/>
      <c r="AB3" s="355"/>
      <c r="AC3" s="355"/>
      <c r="AD3" s="355"/>
      <c r="AE3" s="355"/>
      <c r="AF3" s="355"/>
      <c r="AG3" s="355"/>
      <c r="AH3" s="355"/>
      <c r="AI3" s="355"/>
      <c r="AJ3" s="355"/>
      <c r="AK3" s="355"/>
      <c r="AL3" s="355"/>
      <c r="AM3" s="355"/>
      <c r="AN3" s="355"/>
      <c r="AO3" s="355"/>
      <c r="AP3" s="355"/>
      <c r="AQ3" s="355"/>
      <c r="AR3" s="355"/>
      <c r="AS3" s="361" t="s">
        <v>4</v>
      </c>
      <c r="AT3" s="355"/>
      <c r="AU3" s="355"/>
      <c r="AV3" s="362" t="s">
        <v>5</v>
      </c>
      <c r="AW3" s="363" t="s">
        <v>6</v>
      </c>
      <c r="AX3" s="363" t="s">
        <v>7</v>
      </c>
      <c r="AY3" s="356" t="s">
        <v>8</v>
      </c>
      <c r="AZ3" s="364" t="s">
        <v>9</v>
      </c>
      <c r="BA3" s="364" t="s">
        <v>10</v>
      </c>
      <c r="BB3" s="364" t="s">
        <v>11</v>
      </c>
      <c r="BC3" s="362" t="s">
        <v>12</v>
      </c>
      <c r="BD3" s="363" t="s">
        <v>13</v>
      </c>
      <c r="BE3" s="363" t="s">
        <v>14</v>
      </c>
      <c r="BF3" s="365">
        <v>18</v>
      </c>
      <c r="BG3" s="365">
        <v>28</v>
      </c>
      <c r="BH3" s="365">
        <v>3</v>
      </c>
      <c r="BI3" s="365">
        <v>6</v>
      </c>
      <c r="BJ3" s="365">
        <v>9</v>
      </c>
      <c r="BK3" s="365">
        <v>11</v>
      </c>
      <c r="BL3" s="365">
        <v>16</v>
      </c>
      <c r="BM3" s="365">
        <v>18</v>
      </c>
      <c r="BN3" s="365">
        <v>21</v>
      </c>
      <c r="BO3" s="365">
        <v>23</v>
      </c>
      <c r="BP3" s="365">
        <v>27</v>
      </c>
      <c r="BQ3" s="365">
        <v>29</v>
      </c>
      <c r="BR3" s="365">
        <v>36</v>
      </c>
      <c r="BS3" s="355"/>
      <c r="BT3" s="366" t="s">
        <v>15</v>
      </c>
      <c r="BU3" s="355"/>
      <c r="BV3" s="355"/>
      <c r="BW3" s="355"/>
      <c r="BX3" s="356"/>
      <c r="BY3" s="355"/>
      <c r="BZ3" s="355"/>
      <c r="CA3" s="356"/>
      <c r="CB3" s="355"/>
      <c r="CC3" s="355"/>
      <c r="CD3" s="355"/>
      <c r="CE3" s="355"/>
      <c r="CF3" s="355"/>
      <c r="CG3" s="355"/>
      <c r="CH3" s="355"/>
      <c r="CI3" s="355"/>
      <c r="CJ3" s="355"/>
      <c r="CK3" s="355"/>
      <c r="CL3" s="355"/>
      <c r="CM3" s="355"/>
      <c r="CN3" s="355"/>
      <c r="CO3" s="355"/>
      <c r="CP3" s="355"/>
      <c r="CQ3" s="355"/>
      <c r="CR3" s="355"/>
    </row>
    <row r="4" spans="4:102" hidden="1"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  <c r="W4" s="355"/>
      <c r="X4" s="355"/>
      <c r="Y4" s="355"/>
      <c r="Z4" s="355"/>
      <c r="AA4" s="355"/>
      <c r="AB4" s="355"/>
      <c r="AC4" s="355"/>
      <c r="AD4" s="355"/>
      <c r="AE4" s="355"/>
      <c r="AF4" s="355"/>
      <c r="AG4" s="355"/>
      <c r="AH4" s="355"/>
      <c r="AI4" s="355"/>
      <c r="AJ4" s="355"/>
      <c r="AK4" s="355"/>
      <c r="AL4" s="355"/>
      <c r="AM4" s="355"/>
      <c r="AN4" s="367"/>
      <c r="AO4" s="367" t="s">
        <v>16</v>
      </c>
      <c r="AP4" s="367" t="s">
        <v>17</v>
      </c>
      <c r="AQ4" s="355" t="s">
        <v>18</v>
      </c>
      <c r="AR4" s="355"/>
      <c r="AS4" s="368" t="s">
        <v>19</v>
      </c>
      <c r="AT4" s="355">
        <v>5</v>
      </c>
      <c r="AU4" s="355" t="s">
        <v>20</v>
      </c>
      <c r="AV4" s="369">
        <v>1</v>
      </c>
      <c r="AW4" s="369">
        <v>1</v>
      </c>
      <c r="AX4" s="370">
        <v>1.01</v>
      </c>
      <c r="AY4" s="370">
        <v>1.01</v>
      </c>
      <c r="AZ4" s="370">
        <v>1.02</v>
      </c>
      <c r="BA4" s="370">
        <v>1.02</v>
      </c>
      <c r="BB4" s="370">
        <v>1.0149999999999999</v>
      </c>
      <c r="BC4" s="370">
        <v>1.0149999999999999</v>
      </c>
      <c r="BD4" s="370">
        <v>1.0024999999999999</v>
      </c>
      <c r="BE4" s="369">
        <v>1</v>
      </c>
      <c r="BF4" s="370">
        <v>1.01</v>
      </c>
      <c r="BG4" s="370">
        <v>1.02</v>
      </c>
      <c r="BH4" s="370">
        <v>1.01</v>
      </c>
      <c r="BI4" s="370">
        <v>1.01</v>
      </c>
      <c r="BJ4" s="370">
        <v>1.01</v>
      </c>
      <c r="BK4" s="370">
        <v>1.02</v>
      </c>
      <c r="BL4" s="370">
        <v>1.02</v>
      </c>
      <c r="BM4" s="370">
        <v>1.02</v>
      </c>
      <c r="BN4" s="370">
        <v>1.03</v>
      </c>
      <c r="BO4" s="370">
        <v>1.03</v>
      </c>
      <c r="BP4" s="370">
        <v>1.03</v>
      </c>
      <c r="BQ4" s="370">
        <v>1.03</v>
      </c>
      <c r="BR4" s="370">
        <v>1.0249999999999999</v>
      </c>
      <c r="BS4" s="355" t="s">
        <v>20</v>
      </c>
      <c r="BT4" s="369">
        <v>0.02</v>
      </c>
      <c r="BU4" s="355" t="s">
        <v>21</v>
      </c>
      <c r="BV4" s="355"/>
      <c r="BW4" s="355"/>
      <c r="BX4" s="356"/>
      <c r="BY4" s="355"/>
      <c r="BZ4" s="355"/>
      <c r="CA4" s="356"/>
      <c r="CB4" s="355"/>
      <c r="CC4" s="355"/>
      <c r="CD4" s="355"/>
      <c r="CE4" s="355"/>
      <c r="CF4" s="355"/>
      <c r="CG4" s="355"/>
      <c r="CH4" s="355"/>
      <c r="CI4" s="355"/>
      <c r="CJ4" s="355"/>
      <c r="CK4" s="355"/>
      <c r="CL4" s="355"/>
      <c r="CM4" s="355"/>
      <c r="CN4" s="355"/>
      <c r="CO4" s="355"/>
      <c r="CP4" s="355"/>
      <c r="CQ4" s="355"/>
      <c r="CR4" s="355"/>
    </row>
    <row r="5" spans="4:102" hidden="1">
      <c r="D5" s="18" t="s">
        <v>22</v>
      </c>
      <c r="E5" s="355"/>
      <c r="F5" s="355"/>
      <c r="G5" s="355"/>
      <c r="H5" s="355"/>
      <c r="I5" s="355"/>
      <c r="J5" s="355"/>
      <c r="K5" s="371">
        <v>0.1</v>
      </c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55"/>
      <c r="AJ5" s="355"/>
      <c r="AK5" s="355"/>
      <c r="AL5" s="355"/>
      <c r="AM5" s="355"/>
      <c r="AN5" s="367" t="s">
        <v>23</v>
      </c>
      <c r="AO5" s="367">
        <v>109</v>
      </c>
      <c r="AP5" s="367">
        <v>105</v>
      </c>
      <c r="AQ5" s="355"/>
      <c r="AR5" s="355"/>
      <c r="AS5" s="368" t="s">
        <v>24</v>
      </c>
      <c r="AT5" s="355">
        <v>6</v>
      </c>
      <c r="AU5" s="355" t="s">
        <v>25</v>
      </c>
      <c r="AV5" s="369">
        <v>1</v>
      </c>
      <c r="AW5" s="369">
        <v>1</v>
      </c>
      <c r="AX5" s="370">
        <v>1.01</v>
      </c>
      <c r="AY5" s="370">
        <v>1.01</v>
      </c>
      <c r="AZ5" s="370">
        <v>1.02</v>
      </c>
      <c r="BA5" s="370">
        <v>1.02</v>
      </c>
      <c r="BB5" s="370">
        <v>1.0149999999999999</v>
      </c>
      <c r="BC5" s="370">
        <v>1.0149999999999999</v>
      </c>
      <c r="BD5" s="370">
        <v>1</v>
      </c>
      <c r="BE5" s="369">
        <v>1</v>
      </c>
      <c r="BF5" s="370">
        <v>1.01</v>
      </c>
      <c r="BG5" s="370">
        <v>1.02</v>
      </c>
      <c r="BH5" s="370">
        <v>1.01</v>
      </c>
      <c r="BI5" s="370">
        <v>1.01</v>
      </c>
      <c r="BJ5" s="370">
        <v>1.01</v>
      </c>
      <c r="BK5" s="370">
        <v>1.02</v>
      </c>
      <c r="BL5" s="370">
        <v>1.02</v>
      </c>
      <c r="BM5" s="370">
        <v>1.02</v>
      </c>
      <c r="BN5" s="370">
        <v>1.03</v>
      </c>
      <c r="BO5" s="370">
        <v>1.03</v>
      </c>
      <c r="BP5" s="370">
        <v>1.03</v>
      </c>
      <c r="BQ5" s="370">
        <v>1.03</v>
      </c>
      <c r="BR5" s="370">
        <v>1.0249999999999999</v>
      </c>
      <c r="BS5" s="355" t="s">
        <v>25</v>
      </c>
      <c r="BT5" s="369">
        <v>0.05</v>
      </c>
      <c r="BU5" s="355" t="s">
        <v>26</v>
      </c>
      <c r="BV5" s="355"/>
      <c r="BW5" s="355"/>
      <c r="BX5" s="356"/>
      <c r="BY5" s="355"/>
      <c r="BZ5" s="355"/>
      <c r="CA5" s="356"/>
      <c r="CB5" s="355"/>
      <c r="CC5" s="355"/>
      <c r="CD5" s="355"/>
      <c r="CE5" s="355"/>
      <c r="CF5" s="355"/>
      <c r="CG5" s="355"/>
      <c r="CH5" s="355"/>
      <c r="CI5" s="355"/>
      <c r="CJ5" s="355"/>
      <c r="CK5" s="355"/>
      <c r="CL5" s="355"/>
      <c r="CM5" s="355"/>
      <c r="CN5" s="355"/>
      <c r="CO5" s="355"/>
      <c r="CP5" s="355"/>
      <c r="CQ5" s="355"/>
      <c r="CR5" s="355"/>
    </row>
    <row r="6" spans="4:102" hidden="1">
      <c r="E6" s="355"/>
      <c r="F6" s="355"/>
      <c r="G6" s="355"/>
      <c r="H6" s="355"/>
      <c r="I6" s="355"/>
      <c r="J6" s="355"/>
      <c r="K6" s="371"/>
      <c r="L6" s="355"/>
      <c r="M6" s="355"/>
      <c r="N6" s="355"/>
      <c r="O6" s="355"/>
      <c r="P6" s="355"/>
      <c r="Q6" s="355"/>
      <c r="R6" s="355"/>
      <c r="S6" s="355"/>
      <c r="T6" s="355"/>
      <c r="U6" s="355"/>
      <c r="V6" s="355"/>
      <c r="W6" s="355"/>
      <c r="X6" s="355"/>
      <c r="Y6" s="355"/>
      <c r="Z6" s="355"/>
      <c r="AA6" s="355"/>
      <c r="AB6" s="355"/>
      <c r="AC6" s="355"/>
      <c r="AD6" s="355"/>
      <c r="AE6" s="355"/>
      <c r="AF6" s="355"/>
      <c r="AG6" s="355"/>
      <c r="AH6" s="355"/>
      <c r="AI6" s="355"/>
      <c r="AJ6" s="355"/>
      <c r="AK6" s="372" t="s">
        <v>27</v>
      </c>
      <c r="AL6" s="373">
        <v>100</v>
      </c>
      <c r="AM6" s="374"/>
      <c r="AN6" s="375" t="s">
        <v>28</v>
      </c>
      <c r="AO6" s="367">
        <v>108</v>
      </c>
      <c r="AP6" s="367">
        <v>104</v>
      </c>
      <c r="AQ6" s="355"/>
      <c r="AR6" s="355"/>
      <c r="AS6" s="368" t="s">
        <v>29</v>
      </c>
      <c r="AT6" s="355">
        <v>1</v>
      </c>
      <c r="AU6" s="355" t="s">
        <v>20</v>
      </c>
      <c r="AV6" s="369">
        <v>1</v>
      </c>
      <c r="AW6" s="369">
        <v>1</v>
      </c>
      <c r="AX6" s="370">
        <v>1.01</v>
      </c>
      <c r="AY6" s="370">
        <v>1.01</v>
      </c>
      <c r="AZ6" s="370">
        <v>1.02</v>
      </c>
      <c r="BA6" s="370">
        <v>1.02</v>
      </c>
      <c r="BB6" s="370">
        <v>1.0149999999999999</v>
      </c>
      <c r="BC6" s="370">
        <v>1.0149999999999999</v>
      </c>
      <c r="BD6" s="370">
        <v>1.0024999999999999</v>
      </c>
      <c r="BE6" s="369">
        <v>1</v>
      </c>
      <c r="BF6" s="370">
        <v>1.01</v>
      </c>
      <c r="BG6" s="370">
        <v>1.02</v>
      </c>
      <c r="BH6" s="370">
        <v>1.01</v>
      </c>
      <c r="BI6" s="370">
        <v>1.01</v>
      </c>
      <c r="BJ6" s="370">
        <v>1.01</v>
      </c>
      <c r="BK6" s="370">
        <v>1.02</v>
      </c>
      <c r="BL6" s="370">
        <v>1.02</v>
      </c>
      <c r="BM6" s="370">
        <v>1.02</v>
      </c>
      <c r="BN6" s="370">
        <v>1.03</v>
      </c>
      <c r="BO6" s="370">
        <v>1.03</v>
      </c>
      <c r="BP6" s="370">
        <v>1.03</v>
      </c>
      <c r="BQ6" s="370">
        <v>1.03</v>
      </c>
      <c r="BR6" s="370">
        <v>1.0249999999999999</v>
      </c>
      <c r="BS6" s="355" t="s">
        <v>20</v>
      </c>
      <c r="BT6" s="369">
        <v>0.05</v>
      </c>
      <c r="BU6" s="355" t="s">
        <v>30</v>
      </c>
      <c r="BV6" s="355"/>
      <c r="BW6" s="355"/>
      <c r="BX6" s="356"/>
      <c r="BY6" s="355"/>
      <c r="BZ6" s="355"/>
      <c r="CA6" s="356"/>
      <c r="CB6" s="355"/>
      <c r="CC6" s="355"/>
      <c r="CD6" s="355"/>
      <c r="CE6" s="355"/>
      <c r="CF6" s="355"/>
      <c r="CG6" s="355"/>
      <c r="CH6" s="355"/>
      <c r="CI6" s="355"/>
      <c r="CJ6" s="355"/>
      <c r="CK6" s="355"/>
      <c r="CL6" s="355"/>
      <c r="CM6" s="355"/>
      <c r="CN6" s="355"/>
      <c r="CO6" s="355"/>
      <c r="CP6" s="355"/>
      <c r="CQ6" s="355"/>
      <c r="CR6" s="355"/>
    </row>
    <row r="7" spans="4:102" hidden="1">
      <c r="E7" s="355"/>
      <c r="F7" s="355"/>
      <c r="G7" s="355"/>
      <c r="H7" s="355"/>
      <c r="I7" s="355"/>
      <c r="J7" s="355"/>
      <c r="K7" s="371"/>
      <c r="L7" s="355"/>
      <c r="M7" s="355"/>
      <c r="N7" s="355"/>
      <c r="O7" s="355"/>
      <c r="P7" s="355"/>
      <c r="Q7" s="355"/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5"/>
      <c r="AE7" s="355"/>
      <c r="AF7" s="355"/>
      <c r="AG7" s="355"/>
      <c r="AH7" s="355"/>
      <c r="AI7" s="355"/>
      <c r="AJ7" s="355"/>
      <c r="AK7" s="355"/>
      <c r="AL7" s="355"/>
      <c r="AM7" s="355"/>
      <c r="AN7" s="367" t="s">
        <v>31</v>
      </c>
      <c r="AO7" s="367">
        <v>107</v>
      </c>
      <c r="AP7" s="367">
        <v>103</v>
      </c>
      <c r="AQ7" s="355"/>
      <c r="AR7" s="355"/>
      <c r="AS7" s="368" t="s">
        <v>32</v>
      </c>
      <c r="AT7" s="355">
        <v>1</v>
      </c>
      <c r="AU7" s="355" t="s">
        <v>20</v>
      </c>
      <c r="AV7" s="369">
        <v>1</v>
      </c>
      <c r="AW7" s="369">
        <v>1</v>
      </c>
      <c r="AX7" s="370">
        <v>1.01</v>
      </c>
      <c r="AY7" s="370">
        <v>1.01</v>
      </c>
      <c r="AZ7" s="370">
        <v>1.02</v>
      </c>
      <c r="BA7" s="370">
        <v>1.02</v>
      </c>
      <c r="BB7" s="370">
        <v>1.0149999999999999</v>
      </c>
      <c r="BC7" s="370">
        <v>1.0149999999999999</v>
      </c>
      <c r="BD7" s="370">
        <v>1.0024999999999999</v>
      </c>
      <c r="BE7" s="369">
        <v>1</v>
      </c>
      <c r="BF7" s="370">
        <v>1.01</v>
      </c>
      <c r="BG7" s="370">
        <v>1.02</v>
      </c>
      <c r="BH7" s="370">
        <v>1.01</v>
      </c>
      <c r="BI7" s="370">
        <v>1.01</v>
      </c>
      <c r="BJ7" s="370">
        <v>1.01</v>
      </c>
      <c r="BK7" s="370">
        <v>1.02</v>
      </c>
      <c r="BL7" s="370">
        <v>1.02</v>
      </c>
      <c r="BM7" s="370">
        <v>1.02</v>
      </c>
      <c r="BN7" s="370">
        <v>1.03</v>
      </c>
      <c r="BO7" s="370">
        <v>1.03</v>
      </c>
      <c r="BP7" s="370">
        <v>1.03</v>
      </c>
      <c r="BQ7" s="370">
        <v>1.03</v>
      </c>
      <c r="BR7" s="370">
        <v>1.0249999999999999</v>
      </c>
      <c r="BS7" s="355" t="s">
        <v>20</v>
      </c>
      <c r="BT7" s="369">
        <v>0.05</v>
      </c>
      <c r="BU7" s="355" t="s">
        <v>33</v>
      </c>
      <c r="BV7" s="355"/>
      <c r="BW7" s="355"/>
      <c r="BX7" s="356"/>
      <c r="BY7" s="355"/>
      <c r="BZ7" s="355"/>
      <c r="CA7" s="356"/>
      <c r="CB7" s="355"/>
      <c r="CC7" s="355"/>
      <c r="CD7" s="355"/>
      <c r="CE7" s="355"/>
      <c r="CF7" s="355"/>
      <c r="CG7" s="355"/>
      <c r="CH7" s="355"/>
      <c r="CI7" s="355"/>
      <c r="CJ7" s="355"/>
      <c r="CK7" s="355"/>
      <c r="CL7" s="355"/>
      <c r="CM7" s="355"/>
      <c r="CN7" s="355"/>
      <c r="CO7" s="355"/>
      <c r="CP7" s="355"/>
      <c r="CQ7" s="355"/>
      <c r="CR7" s="355"/>
    </row>
    <row r="8" spans="4:102" hidden="1">
      <c r="E8" s="355"/>
      <c r="F8" s="355"/>
      <c r="G8" s="355"/>
      <c r="H8" s="355"/>
      <c r="I8" s="355"/>
      <c r="J8" s="355"/>
      <c r="K8" s="371"/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  <c r="W8" s="355"/>
      <c r="X8" s="355"/>
      <c r="Y8" s="355"/>
      <c r="Z8" s="355"/>
      <c r="AA8" s="355"/>
      <c r="AB8" s="355"/>
      <c r="AC8" s="355"/>
      <c r="AD8" s="355"/>
      <c r="AE8" s="355"/>
      <c r="AF8" s="355"/>
      <c r="AG8" s="355"/>
      <c r="AH8" s="355"/>
      <c r="AI8" s="355"/>
      <c r="AJ8" s="355"/>
      <c r="AK8" s="355"/>
      <c r="AL8" s="355"/>
      <c r="AM8" s="355"/>
      <c r="AN8" s="367" t="s">
        <v>34</v>
      </c>
      <c r="AO8" s="367">
        <v>106</v>
      </c>
      <c r="AP8" s="367">
        <v>101</v>
      </c>
      <c r="AQ8" s="355"/>
      <c r="AR8" s="355"/>
      <c r="AS8" s="368" t="s">
        <v>35</v>
      </c>
      <c r="AT8" s="355">
        <v>2</v>
      </c>
      <c r="AU8" s="355" t="s">
        <v>25</v>
      </c>
      <c r="AV8" s="369">
        <v>1</v>
      </c>
      <c r="AW8" s="369">
        <v>1</v>
      </c>
      <c r="AX8" s="370">
        <v>1.01</v>
      </c>
      <c r="AY8" s="370">
        <v>1.01</v>
      </c>
      <c r="AZ8" s="370">
        <v>1.02</v>
      </c>
      <c r="BA8" s="370">
        <v>1.02</v>
      </c>
      <c r="BB8" s="370">
        <v>1.0149999999999999</v>
      </c>
      <c r="BC8" s="370">
        <v>1.0149999999999999</v>
      </c>
      <c r="BD8" s="370">
        <v>1</v>
      </c>
      <c r="BE8" s="369">
        <v>1</v>
      </c>
      <c r="BF8" s="370">
        <v>1.01</v>
      </c>
      <c r="BG8" s="370">
        <v>1.02</v>
      </c>
      <c r="BH8" s="370">
        <v>1.01</v>
      </c>
      <c r="BI8" s="370">
        <v>1.01</v>
      </c>
      <c r="BJ8" s="370">
        <v>1.01</v>
      </c>
      <c r="BK8" s="370">
        <v>1.02</v>
      </c>
      <c r="BL8" s="370">
        <v>1.02</v>
      </c>
      <c r="BM8" s="370">
        <v>1.02</v>
      </c>
      <c r="BN8" s="370">
        <v>1.03</v>
      </c>
      <c r="BO8" s="370">
        <v>1.03</v>
      </c>
      <c r="BP8" s="370">
        <v>1.03</v>
      </c>
      <c r="BQ8" s="370">
        <v>1.03</v>
      </c>
      <c r="BR8" s="370">
        <v>1.0249999999999999</v>
      </c>
      <c r="BS8" s="355" t="s">
        <v>25</v>
      </c>
      <c r="BT8" s="369"/>
      <c r="BU8" s="355"/>
      <c r="BV8" s="355"/>
      <c r="BW8" s="355"/>
      <c r="BX8" s="356"/>
      <c r="BY8" s="355"/>
      <c r="BZ8" s="355"/>
      <c r="CA8" s="356"/>
      <c r="CB8" s="355"/>
      <c r="CC8" s="355"/>
      <c r="CD8" s="355"/>
      <c r="CE8" s="355"/>
      <c r="CF8" s="355"/>
      <c r="CG8" s="355"/>
      <c r="CH8" s="355"/>
      <c r="CI8" s="355"/>
      <c r="CJ8" s="355"/>
      <c r="CK8" s="355"/>
      <c r="CL8" s="355"/>
      <c r="CM8" s="355"/>
      <c r="CN8" s="355"/>
      <c r="CO8" s="355"/>
      <c r="CP8" s="355"/>
      <c r="CQ8" s="355"/>
      <c r="CR8" s="355"/>
    </row>
    <row r="9" spans="4:102" hidden="1">
      <c r="E9" s="355"/>
      <c r="F9" s="355"/>
      <c r="G9" s="355"/>
      <c r="H9" s="355"/>
      <c r="I9" s="355"/>
      <c r="J9" s="355"/>
      <c r="K9" s="371"/>
      <c r="L9" s="355"/>
      <c r="M9" s="355"/>
      <c r="N9" s="355"/>
      <c r="O9" s="355"/>
      <c r="P9" s="355"/>
      <c r="Q9" s="355"/>
      <c r="R9" s="355"/>
      <c r="S9" s="355"/>
      <c r="T9" s="355"/>
      <c r="U9" s="355"/>
      <c r="V9" s="355"/>
      <c r="W9" s="355"/>
      <c r="X9" s="355"/>
      <c r="Y9" s="355"/>
      <c r="Z9" s="355"/>
      <c r="AA9" s="355" t="s">
        <v>36</v>
      </c>
      <c r="AB9" s="355"/>
      <c r="AC9" s="355"/>
      <c r="AD9" s="355"/>
      <c r="AE9" s="355" t="s">
        <v>37</v>
      </c>
      <c r="AF9" s="355"/>
      <c r="AG9" s="355"/>
      <c r="AH9" s="355"/>
      <c r="AI9" s="355"/>
      <c r="AJ9" s="355"/>
      <c r="AK9" s="355"/>
      <c r="AL9" s="355"/>
      <c r="AM9" s="355"/>
      <c r="AN9" s="372" t="s">
        <v>27</v>
      </c>
      <c r="AO9" s="367">
        <v>100</v>
      </c>
      <c r="AP9" s="367">
        <v>100</v>
      </c>
      <c r="AQ9" s="355"/>
      <c r="AR9" s="355"/>
      <c r="AS9" s="368" t="s">
        <v>38</v>
      </c>
      <c r="AT9" s="355">
        <v>1</v>
      </c>
      <c r="AU9" s="355" t="s">
        <v>20</v>
      </c>
      <c r="AV9" s="369">
        <v>1</v>
      </c>
      <c r="AW9" s="369">
        <v>1</v>
      </c>
      <c r="AX9" s="370">
        <v>1.01</v>
      </c>
      <c r="AY9" s="370">
        <v>1.01</v>
      </c>
      <c r="AZ9" s="370">
        <v>1.02</v>
      </c>
      <c r="BA9" s="370">
        <v>1.02</v>
      </c>
      <c r="BB9" s="370">
        <v>1.0149999999999999</v>
      </c>
      <c r="BC9" s="370">
        <v>1.0149999999999999</v>
      </c>
      <c r="BD9" s="370">
        <v>1.0024999999999999</v>
      </c>
      <c r="BE9" s="369">
        <v>1</v>
      </c>
      <c r="BF9" s="370">
        <v>1.01</v>
      </c>
      <c r="BG9" s="370">
        <v>1.02</v>
      </c>
      <c r="BH9" s="370">
        <v>1.01</v>
      </c>
      <c r="BI9" s="370">
        <v>1.01</v>
      </c>
      <c r="BJ9" s="370">
        <v>1.01</v>
      </c>
      <c r="BK9" s="370">
        <v>1.02</v>
      </c>
      <c r="BL9" s="370">
        <v>1.02</v>
      </c>
      <c r="BM9" s="370">
        <v>1.02</v>
      </c>
      <c r="BN9" s="370">
        <v>1.03</v>
      </c>
      <c r="BO9" s="370">
        <v>1.03</v>
      </c>
      <c r="BP9" s="370">
        <v>1.03</v>
      </c>
      <c r="BQ9" s="370">
        <v>1.03</v>
      </c>
      <c r="BR9" s="370">
        <v>1.0249999999999999</v>
      </c>
      <c r="BS9" s="355" t="s">
        <v>20</v>
      </c>
      <c r="BT9" s="369"/>
      <c r="BU9" s="355"/>
      <c r="BV9" s="355"/>
      <c r="BW9" s="355"/>
      <c r="BX9" s="356"/>
      <c r="BY9" s="355"/>
      <c r="BZ9" s="355"/>
      <c r="CA9" s="356"/>
      <c r="CB9" s="355"/>
      <c r="CC9" s="355"/>
      <c r="CD9" s="355"/>
      <c r="CE9" s="355"/>
      <c r="CF9" s="355"/>
      <c r="CG9" s="355"/>
      <c r="CH9" s="355"/>
      <c r="CI9" s="355"/>
      <c r="CJ9" s="355"/>
      <c r="CK9" s="355"/>
      <c r="CL9" s="355"/>
      <c r="CM9" s="355"/>
      <c r="CN9" s="355"/>
      <c r="CO9" s="355"/>
      <c r="CP9" s="355"/>
      <c r="CQ9" s="355"/>
      <c r="CR9" s="355"/>
    </row>
    <row r="10" spans="4:102" hidden="1">
      <c r="E10" s="355"/>
      <c r="F10" s="355"/>
      <c r="G10" s="355"/>
      <c r="H10" s="355"/>
      <c r="I10" s="355"/>
      <c r="J10" s="355"/>
      <c r="K10" s="371"/>
      <c r="L10" s="355"/>
      <c r="M10" s="376"/>
      <c r="N10" s="355"/>
      <c r="O10" s="355"/>
      <c r="P10" s="355"/>
      <c r="Q10" s="355"/>
      <c r="R10" s="355"/>
      <c r="S10" s="355"/>
      <c r="T10" s="355"/>
      <c r="U10" s="355"/>
      <c r="V10" s="355"/>
      <c r="W10" s="355"/>
      <c r="X10" s="355"/>
      <c r="Y10" s="377" t="s">
        <v>39</v>
      </c>
      <c r="Z10" s="378">
        <f t="shared" ref="Z10:Z28" si="0">AC10/$AC$29</f>
        <v>0</v>
      </c>
      <c r="AA10" s="379">
        <v>101</v>
      </c>
      <c r="AB10" s="379"/>
      <c r="AC10" s="367">
        <f>COUNTIF($I$40:$I$318,AA10)</f>
        <v>0</v>
      </c>
      <c r="AD10" s="380">
        <f t="shared" ref="AD10:AD28" si="1">AA10*AC10</f>
        <v>0</v>
      </c>
      <c r="AE10" s="381">
        <v>113</v>
      </c>
      <c r="AF10" s="381"/>
      <c r="AG10" s="355"/>
      <c r="AH10" s="355"/>
      <c r="AI10" s="355"/>
      <c r="AJ10" s="355"/>
      <c r="AK10" s="355"/>
      <c r="AL10" s="355"/>
      <c r="AM10" s="382"/>
      <c r="AN10" s="383" t="s">
        <v>40</v>
      </c>
      <c r="AO10" s="367">
        <v>101</v>
      </c>
      <c r="AP10" s="367">
        <v>102</v>
      </c>
      <c r="AQ10" s="384"/>
      <c r="AR10" s="355"/>
      <c r="AS10" s="368" t="s">
        <v>41</v>
      </c>
      <c r="AT10" s="355">
        <v>2</v>
      </c>
      <c r="AU10" s="355" t="s">
        <v>25</v>
      </c>
      <c r="AV10" s="369">
        <v>1</v>
      </c>
      <c r="AW10" s="369">
        <v>1</v>
      </c>
      <c r="AX10" s="370">
        <v>1.01</v>
      </c>
      <c r="AY10" s="370">
        <v>1.01</v>
      </c>
      <c r="AZ10" s="370">
        <v>1.02</v>
      </c>
      <c r="BA10" s="370">
        <v>1.02</v>
      </c>
      <c r="BB10" s="370">
        <v>1.0149999999999999</v>
      </c>
      <c r="BC10" s="370">
        <v>1.0149999999999999</v>
      </c>
      <c r="BD10" s="370">
        <v>1</v>
      </c>
      <c r="BE10" s="369">
        <v>1</v>
      </c>
      <c r="BF10" s="370">
        <v>1.01</v>
      </c>
      <c r="BG10" s="370">
        <v>1.02</v>
      </c>
      <c r="BH10" s="370">
        <v>1.01</v>
      </c>
      <c r="BI10" s="370">
        <v>1.01</v>
      </c>
      <c r="BJ10" s="370">
        <v>1.01</v>
      </c>
      <c r="BK10" s="370">
        <v>1.02</v>
      </c>
      <c r="BL10" s="370">
        <v>1.02</v>
      </c>
      <c r="BM10" s="370">
        <v>1.02</v>
      </c>
      <c r="BN10" s="370">
        <v>1.03</v>
      </c>
      <c r="BO10" s="370">
        <v>1.03</v>
      </c>
      <c r="BP10" s="370">
        <v>1.03</v>
      </c>
      <c r="BQ10" s="370">
        <v>1.03</v>
      </c>
      <c r="BR10" s="370">
        <v>1.0249999999999999</v>
      </c>
      <c r="BS10" s="355" t="s">
        <v>25</v>
      </c>
      <c r="BT10" s="369"/>
      <c r="BU10" s="355"/>
      <c r="BV10" s="355"/>
      <c r="BW10" s="355"/>
      <c r="BX10" s="356"/>
      <c r="BY10" s="355"/>
      <c r="BZ10" s="355"/>
      <c r="CA10" s="356"/>
      <c r="CB10" s="355"/>
      <c r="CC10" s="355"/>
      <c r="CD10" s="355"/>
      <c r="CE10" s="355"/>
      <c r="CF10" s="355"/>
      <c r="CG10" s="355"/>
      <c r="CH10" s="355"/>
      <c r="CI10" s="355"/>
      <c r="CJ10" s="355"/>
      <c r="CK10" s="355"/>
      <c r="CL10" s="355"/>
      <c r="CM10" s="355"/>
      <c r="CN10" s="355"/>
      <c r="CO10" s="355"/>
      <c r="CP10" s="355"/>
      <c r="CQ10" s="355"/>
      <c r="CR10" s="355"/>
    </row>
    <row r="11" spans="4:102" hidden="1">
      <c r="E11" s="355"/>
      <c r="F11" s="355"/>
      <c r="G11" s="355"/>
      <c r="H11" s="355"/>
      <c r="I11" s="355"/>
      <c r="J11" s="355"/>
      <c r="K11" s="371"/>
      <c r="L11" s="355"/>
      <c r="M11" s="385"/>
      <c r="N11" s="355"/>
      <c r="O11" s="355"/>
      <c r="P11" s="384"/>
      <c r="Q11" s="355"/>
      <c r="R11" s="355"/>
      <c r="S11" s="355"/>
      <c r="T11" s="355"/>
      <c r="U11" s="355"/>
      <c r="V11" s="355"/>
      <c r="W11" s="355"/>
      <c r="X11" s="355"/>
      <c r="Y11" s="377" t="s">
        <v>42</v>
      </c>
      <c r="Z11" s="378">
        <f t="shared" si="0"/>
        <v>0</v>
      </c>
      <c r="AA11" s="379">
        <v>66</v>
      </c>
      <c r="AB11" s="379"/>
      <c r="AC11" s="367">
        <f>COUNTIF($I$40:$I$318,AA11)</f>
        <v>0</v>
      </c>
      <c r="AD11" s="380">
        <f t="shared" si="1"/>
        <v>0</v>
      </c>
      <c r="AE11" s="381">
        <v>78</v>
      </c>
      <c r="AF11" s="381"/>
      <c r="AG11" s="355"/>
      <c r="AH11" s="355"/>
      <c r="AI11" s="355"/>
      <c r="AJ11" s="355"/>
      <c r="AK11" s="355"/>
      <c r="AL11" s="355"/>
      <c r="AM11" s="382"/>
      <c r="AN11" s="367" t="s">
        <v>43</v>
      </c>
      <c r="AO11" s="367">
        <v>102</v>
      </c>
      <c r="AP11" s="367">
        <v>106</v>
      </c>
      <c r="AQ11" s="384"/>
      <c r="AR11" s="355"/>
      <c r="AS11" s="368" t="s">
        <v>44</v>
      </c>
      <c r="AT11" s="355">
        <v>1</v>
      </c>
      <c r="AU11" s="355" t="s">
        <v>20</v>
      </c>
      <c r="AV11" s="369">
        <v>1</v>
      </c>
      <c r="AW11" s="369">
        <v>1</v>
      </c>
      <c r="AX11" s="370">
        <v>1.01</v>
      </c>
      <c r="AY11" s="370">
        <v>1.01</v>
      </c>
      <c r="AZ11" s="370">
        <v>1.02</v>
      </c>
      <c r="BA11" s="370">
        <v>1.02</v>
      </c>
      <c r="BB11" s="370">
        <v>1.0149999999999999</v>
      </c>
      <c r="BC11" s="370">
        <v>1.0149999999999999</v>
      </c>
      <c r="BD11" s="370">
        <v>1.0024999999999999</v>
      </c>
      <c r="BE11" s="369">
        <v>1</v>
      </c>
      <c r="BF11" s="370">
        <v>1.01</v>
      </c>
      <c r="BG11" s="370">
        <v>1.02</v>
      </c>
      <c r="BH11" s="370">
        <v>1.01</v>
      </c>
      <c r="BI11" s="370">
        <v>1.01</v>
      </c>
      <c r="BJ11" s="370">
        <v>1.01</v>
      </c>
      <c r="BK11" s="370">
        <v>1.02</v>
      </c>
      <c r="BL11" s="370">
        <v>1.02</v>
      </c>
      <c r="BM11" s="370">
        <v>1.02</v>
      </c>
      <c r="BN11" s="370">
        <v>1.03</v>
      </c>
      <c r="BO11" s="370">
        <v>1.03</v>
      </c>
      <c r="BP11" s="370">
        <v>1.03</v>
      </c>
      <c r="BQ11" s="370">
        <v>1.03</v>
      </c>
      <c r="BR11" s="370">
        <v>1.0249999999999999</v>
      </c>
      <c r="BS11" s="355" t="s">
        <v>20</v>
      </c>
      <c r="BT11" s="369"/>
      <c r="BU11" s="355"/>
      <c r="BV11" s="355"/>
      <c r="BW11" s="355"/>
      <c r="BX11" s="356"/>
      <c r="BY11" s="355"/>
      <c r="BZ11" s="355"/>
      <c r="CA11" s="356"/>
      <c r="CB11" s="355"/>
      <c r="CC11" s="355"/>
      <c r="CD11" s="355"/>
      <c r="CE11" s="355"/>
      <c r="CF11" s="355"/>
      <c r="CG11" s="355"/>
      <c r="CH11" s="355"/>
      <c r="CI11" s="355"/>
      <c r="CJ11" s="355"/>
      <c r="CK11" s="355"/>
      <c r="CL11" s="355"/>
      <c r="CM11" s="355"/>
      <c r="CN11" s="355"/>
      <c r="CO11" s="355"/>
      <c r="CP11" s="355"/>
      <c r="CQ11" s="355"/>
      <c r="CR11" s="355"/>
    </row>
    <row r="12" spans="4:102" hidden="1">
      <c r="E12" s="355"/>
      <c r="F12" s="355"/>
      <c r="G12" s="355"/>
      <c r="H12" s="355"/>
      <c r="I12" s="355"/>
      <c r="J12" s="355"/>
      <c r="K12" s="371"/>
      <c r="L12" s="355"/>
      <c r="M12" s="355"/>
      <c r="N12" s="355"/>
      <c r="O12" s="355"/>
      <c r="P12" s="355"/>
      <c r="Q12" s="355"/>
      <c r="R12" s="355"/>
      <c r="S12" s="355"/>
      <c r="T12" s="355"/>
      <c r="U12" s="355"/>
      <c r="V12" s="355"/>
      <c r="W12" s="355"/>
      <c r="X12" s="355"/>
      <c r="Y12" s="377" t="s">
        <v>45</v>
      </c>
      <c r="Z12" s="378">
        <f t="shared" si="0"/>
        <v>0</v>
      </c>
      <c r="AA12" s="379">
        <v>52</v>
      </c>
      <c r="AB12" s="379"/>
      <c r="AC12" s="367">
        <f>COUNTIF($I$40:$I$318,AA12)</f>
        <v>0</v>
      </c>
      <c r="AD12" s="380">
        <f t="shared" si="1"/>
        <v>0</v>
      </c>
      <c r="AE12" s="381">
        <v>60</v>
      </c>
      <c r="AF12" s="381"/>
      <c r="AG12" s="355"/>
      <c r="AH12" s="355"/>
      <c r="AI12" s="355"/>
      <c r="AJ12" s="355"/>
      <c r="AK12" s="355"/>
      <c r="AL12" s="355"/>
      <c r="AM12" s="382"/>
      <c r="AN12" s="367" t="s">
        <v>46</v>
      </c>
      <c r="AO12" s="367">
        <v>103</v>
      </c>
      <c r="AP12" s="367">
        <v>107</v>
      </c>
      <c r="AQ12" s="384"/>
      <c r="AR12" s="355"/>
      <c r="AS12" s="368" t="s">
        <v>47</v>
      </c>
      <c r="AT12" s="355">
        <v>2</v>
      </c>
      <c r="AU12" s="355" t="s">
        <v>25</v>
      </c>
      <c r="AV12" s="369">
        <v>1</v>
      </c>
      <c r="AW12" s="369">
        <v>1</v>
      </c>
      <c r="AX12" s="370">
        <v>1.01</v>
      </c>
      <c r="AY12" s="370">
        <v>1.01</v>
      </c>
      <c r="AZ12" s="370">
        <v>1.02</v>
      </c>
      <c r="BA12" s="370">
        <v>1.02</v>
      </c>
      <c r="BB12" s="370">
        <v>1.0149999999999999</v>
      </c>
      <c r="BC12" s="370">
        <v>1.0149999999999999</v>
      </c>
      <c r="BD12" s="370">
        <v>1</v>
      </c>
      <c r="BE12" s="369">
        <v>1</v>
      </c>
      <c r="BF12" s="370">
        <v>1.01</v>
      </c>
      <c r="BG12" s="370">
        <v>1.02</v>
      </c>
      <c r="BH12" s="370">
        <v>1.01</v>
      </c>
      <c r="BI12" s="370">
        <v>1.01</v>
      </c>
      <c r="BJ12" s="370">
        <v>1.01</v>
      </c>
      <c r="BK12" s="370">
        <v>1.02</v>
      </c>
      <c r="BL12" s="370">
        <v>1.02</v>
      </c>
      <c r="BM12" s="370">
        <v>1.02</v>
      </c>
      <c r="BN12" s="370">
        <v>1.03</v>
      </c>
      <c r="BO12" s="370">
        <v>1.03</v>
      </c>
      <c r="BP12" s="370">
        <v>1.03</v>
      </c>
      <c r="BQ12" s="370">
        <v>1.03</v>
      </c>
      <c r="BR12" s="370">
        <v>1.0249999999999999</v>
      </c>
      <c r="BS12" s="355" t="s">
        <v>25</v>
      </c>
      <c r="BT12" s="369"/>
      <c r="BU12" s="355"/>
      <c r="BV12" s="355"/>
      <c r="BW12" s="355"/>
      <c r="BX12" s="356"/>
      <c r="BY12" s="355"/>
      <c r="BZ12" s="355"/>
      <c r="CA12" s="356"/>
      <c r="CB12" s="355"/>
      <c r="CC12" s="355"/>
      <c r="CD12" s="355"/>
      <c r="CE12" s="355"/>
      <c r="CF12" s="355"/>
      <c r="CG12" s="355"/>
      <c r="CH12" s="355"/>
      <c r="CI12" s="355"/>
      <c r="CJ12" s="355"/>
      <c r="CK12" s="355"/>
      <c r="CL12" s="355"/>
      <c r="CM12" s="355"/>
      <c r="CN12" s="355"/>
      <c r="CO12" s="355"/>
      <c r="CP12" s="355"/>
      <c r="CQ12" s="355"/>
      <c r="CR12" s="355"/>
    </row>
    <row r="13" spans="4:102" hidden="1">
      <c r="E13" s="355"/>
      <c r="F13" s="355"/>
      <c r="G13" s="355"/>
      <c r="H13" s="355"/>
      <c r="I13" s="355"/>
      <c r="J13" s="355"/>
      <c r="K13" s="371"/>
      <c r="L13" s="355"/>
      <c r="M13" s="355"/>
      <c r="N13" s="355"/>
      <c r="O13" s="355"/>
      <c r="P13" s="355"/>
      <c r="Q13" s="355"/>
      <c r="R13" s="355"/>
      <c r="S13" s="355"/>
      <c r="T13" s="355"/>
      <c r="U13" s="355"/>
      <c r="V13" s="355"/>
      <c r="W13" s="355"/>
      <c r="X13" s="355"/>
      <c r="Y13" s="377" t="s">
        <v>48</v>
      </c>
      <c r="Z13" s="378">
        <f t="shared" si="0"/>
        <v>0</v>
      </c>
      <c r="AA13" s="379">
        <v>63</v>
      </c>
      <c r="AB13" s="379"/>
      <c r="AC13" s="367">
        <f>COUNTIF($I$40:$I$318,AA13)/2</f>
        <v>0</v>
      </c>
      <c r="AD13" s="380">
        <f t="shared" si="1"/>
        <v>0</v>
      </c>
      <c r="AE13" s="381">
        <v>74</v>
      </c>
      <c r="AF13" s="381"/>
      <c r="AG13" s="355"/>
      <c r="AH13" s="355"/>
      <c r="AI13" s="355"/>
      <c r="AJ13" s="355"/>
      <c r="AK13" s="355"/>
      <c r="AL13" s="355"/>
      <c r="AM13" s="382"/>
      <c r="AN13" s="367" t="s">
        <v>11</v>
      </c>
      <c r="AO13" s="367">
        <v>104</v>
      </c>
      <c r="AP13" s="367">
        <v>108</v>
      </c>
      <c r="AQ13" s="384"/>
      <c r="AR13" s="355"/>
      <c r="AS13" s="368" t="s">
        <v>49</v>
      </c>
      <c r="AT13" s="355">
        <v>1</v>
      </c>
      <c r="AU13" s="355" t="s">
        <v>20</v>
      </c>
      <c r="AV13" s="369">
        <v>1</v>
      </c>
      <c r="AW13" s="369">
        <v>1</v>
      </c>
      <c r="AX13" s="370">
        <v>1.01</v>
      </c>
      <c r="AY13" s="370">
        <v>1.01</v>
      </c>
      <c r="AZ13" s="370">
        <v>1.02</v>
      </c>
      <c r="BA13" s="370">
        <v>1.02</v>
      </c>
      <c r="BB13" s="370">
        <v>1.0149999999999999</v>
      </c>
      <c r="BC13" s="370">
        <v>1.0149999999999999</v>
      </c>
      <c r="BD13" s="370">
        <v>1.0024999999999999</v>
      </c>
      <c r="BE13" s="369">
        <v>1</v>
      </c>
      <c r="BF13" s="370">
        <v>1.01</v>
      </c>
      <c r="BG13" s="370">
        <v>1.02</v>
      </c>
      <c r="BH13" s="370">
        <v>1.01</v>
      </c>
      <c r="BI13" s="370">
        <v>1.01</v>
      </c>
      <c r="BJ13" s="370">
        <v>1.01</v>
      </c>
      <c r="BK13" s="370">
        <v>1.02</v>
      </c>
      <c r="BL13" s="370">
        <v>1.02</v>
      </c>
      <c r="BM13" s="370">
        <v>1.02</v>
      </c>
      <c r="BN13" s="370">
        <v>1.03</v>
      </c>
      <c r="BO13" s="370">
        <v>1.03</v>
      </c>
      <c r="BP13" s="370">
        <v>1.03</v>
      </c>
      <c r="BQ13" s="370">
        <v>1.03</v>
      </c>
      <c r="BR13" s="370">
        <v>1.0249999999999999</v>
      </c>
      <c r="BS13" s="355" t="s">
        <v>20</v>
      </c>
      <c r="BT13" s="369"/>
      <c r="BU13" s="355"/>
      <c r="BV13" s="355"/>
      <c r="BW13" s="355"/>
      <c r="BX13" s="356"/>
      <c r="BY13" s="355"/>
      <c r="BZ13" s="355"/>
      <c r="CA13" s="356"/>
      <c r="CB13" s="355"/>
      <c r="CC13" s="355"/>
      <c r="CD13" s="355"/>
      <c r="CE13" s="355"/>
      <c r="CF13" s="355"/>
      <c r="CG13" s="355"/>
      <c r="CH13" s="355"/>
      <c r="CI13" s="355"/>
      <c r="CJ13" s="355"/>
      <c r="CK13" s="355"/>
      <c r="CL13" s="355"/>
      <c r="CM13" s="355"/>
      <c r="CN13" s="355"/>
      <c r="CO13" s="355"/>
      <c r="CP13" s="355"/>
      <c r="CQ13" s="355"/>
      <c r="CR13" s="355"/>
    </row>
    <row r="14" spans="4:102" hidden="1">
      <c r="E14" s="355"/>
      <c r="F14" s="355"/>
      <c r="G14" s="355"/>
      <c r="H14" s="355"/>
      <c r="I14" s="355"/>
      <c r="J14" s="355"/>
      <c r="K14" s="371"/>
      <c r="L14" s="355"/>
      <c r="M14" s="355"/>
      <c r="N14" s="355"/>
      <c r="O14" s="355"/>
      <c r="P14" s="355"/>
      <c r="Q14" s="355"/>
      <c r="R14" s="355"/>
      <c r="S14" s="355"/>
      <c r="T14" s="355"/>
      <c r="U14" s="355"/>
      <c r="V14" s="355"/>
      <c r="W14" s="355"/>
      <c r="X14" s="355"/>
      <c r="Y14" s="377" t="s">
        <v>50</v>
      </c>
      <c r="Z14" s="378">
        <f t="shared" si="0"/>
        <v>0</v>
      </c>
      <c r="AA14" s="379">
        <v>57</v>
      </c>
      <c r="AB14" s="379"/>
      <c r="AC14" s="367">
        <f>COUNTIF($I$40:$I$318,AA14)</f>
        <v>0</v>
      </c>
      <c r="AD14" s="380">
        <f t="shared" si="1"/>
        <v>0</v>
      </c>
      <c r="AE14" s="381">
        <v>67</v>
      </c>
      <c r="AF14" s="381"/>
      <c r="AG14" s="355"/>
      <c r="AH14" s="355"/>
      <c r="AI14" s="355"/>
      <c r="AJ14" s="355"/>
      <c r="AK14" s="355"/>
      <c r="AL14" s="355"/>
      <c r="AM14" s="382"/>
      <c r="AN14" s="367" t="s">
        <v>12</v>
      </c>
      <c r="AO14" s="367">
        <v>105</v>
      </c>
      <c r="AP14" s="367">
        <v>109</v>
      </c>
      <c r="AQ14" s="384"/>
      <c r="AR14" s="355"/>
      <c r="AS14" s="368" t="s">
        <v>51</v>
      </c>
      <c r="AT14" s="355">
        <v>2</v>
      </c>
      <c r="AU14" s="355" t="s">
        <v>25</v>
      </c>
      <c r="AV14" s="369">
        <v>1</v>
      </c>
      <c r="AW14" s="369">
        <v>1</v>
      </c>
      <c r="AX14" s="370">
        <v>1.01</v>
      </c>
      <c r="AY14" s="370">
        <v>1.01</v>
      </c>
      <c r="AZ14" s="370">
        <v>1.02</v>
      </c>
      <c r="BA14" s="370">
        <v>1.02</v>
      </c>
      <c r="BB14" s="370">
        <v>1.0149999999999999</v>
      </c>
      <c r="BC14" s="370">
        <v>1.0149999999999999</v>
      </c>
      <c r="BD14" s="370">
        <v>1</v>
      </c>
      <c r="BE14" s="369">
        <v>1</v>
      </c>
      <c r="BF14" s="370">
        <v>1.01</v>
      </c>
      <c r="BG14" s="370">
        <v>1.02</v>
      </c>
      <c r="BH14" s="370">
        <v>1.01</v>
      </c>
      <c r="BI14" s="370">
        <v>1.01</v>
      </c>
      <c r="BJ14" s="370">
        <v>1.01</v>
      </c>
      <c r="BK14" s="370">
        <v>1.02</v>
      </c>
      <c r="BL14" s="370">
        <v>1.02</v>
      </c>
      <c r="BM14" s="370">
        <v>1.02</v>
      </c>
      <c r="BN14" s="370">
        <v>1.03</v>
      </c>
      <c r="BO14" s="370">
        <v>1.03</v>
      </c>
      <c r="BP14" s="370">
        <v>1.03</v>
      </c>
      <c r="BQ14" s="370">
        <v>1.03</v>
      </c>
      <c r="BR14" s="370">
        <v>1.0249999999999999</v>
      </c>
      <c r="BS14" s="355" t="s">
        <v>25</v>
      </c>
      <c r="BT14" s="369"/>
      <c r="BU14" s="355"/>
      <c r="BV14" s="355"/>
      <c r="BW14" s="355"/>
      <c r="BX14" s="356"/>
      <c r="BY14" s="355"/>
      <c r="BZ14" s="355"/>
      <c r="CA14" s="356"/>
      <c r="CB14" s="355"/>
      <c r="CC14" s="355"/>
      <c r="CD14" s="355"/>
      <c r="CE14" s="355"/>
      <c r="CF14" s="355"/>
      <c r="CG14" s="355"/>
      <c r="CH14" s="355"/>
      <c r="CI14" s="355"/>
      <c r="CJ14" s="355"/>
      <c r="CK14" s="355"/>
      <c r="CL14" s="355"/>
      <c r="CM14" s="355"/>
      <c r="CN14" s="355"/>
      <c r="CO14" s="355"/>
      <c r="CP14" s="355"/>
      <c r="CQ14" s="355"/>
      <c r="CR14" s="355"/>
    </row>
    <row r="15" spans="4:102" hidden="1">
      <c r="E15" s="355"/>
      <c r="F15" s="355"/>
      <c r="G15" s="355"/>
      <c r="H15" s="355"/>
      <c r="I15" s="355"/>
      <c r="J15" s="355"/>
      <c r="K15" s="371"/>
      <c r="L15" s="355"/>
      <c r="M15" s="355"/>
      <c r="N15" s="355"/>
      <c r="O15" s="355"/>
      <c r="P15" s="355"/>
      <c r="Q15" s="355"/>
      <c r="R15" s="355"/>
      <c r="S15" s="355"/>
      <c r="T15" s="355"/>
      <c r="U15" s="355"/>
      <c r="V15" s="355"/>
      <c r="W15" s="355"/>
      <c r="X15" s="355"/>
      <c r="Y15" s="377" t="s">
        <v>52</v>
      </c>
      <c r="Z15" s="378">
        <f t="shared" si="0"/>
        <v>0</v>
      </c>
      <c r="AA15" s="379">
        <v>63</v>
      </c>
      <c r="AB15" s="379"/>
      <c r="AC15" s="367">
        <f>COUNTIF($I$40:$I$318,AA15)/2</f>
        <v>0</v>
      </c>
      <c r="AD15" s="380">
        <f t="shared" si="1"/>
        <v>0</v>
      </c>
      <c r="AE15" s="381">
        <v>71</v>
      </c>
      <c r="AF15" s="381"/>
      <c r="AG15" s="355"/>
      <c r="AH15" s="355"/>
      <c r="AI15" s="355"/>
      <c r="AJ15" s="355"/>
      <c r="AK15" s="355"/>
      <c r="AL15" s="355"/>
      <c r="AM15" s="382"/>
      <c r="AN15" s="355"/>
      <c r="AO15" s="355"/>
      <c r="AP15" s="355"/>
      <c r="AQ15" s="384"/>
      <c r="AR15" s="355"/>
      <c r="AS15" s="368" t="s">
        <v>53</v>
      </c>
      <c r="AT15" s="355">
        <v>1</v>
      </c>
      <c r="AU15" s="355" t="s">
        <v>20</v>
      </c>
      <c r="AV15" s="369">
        <v>1</v>
      </c>
      <c r="AW15" s="369">
        <v>1</v>
      </c>
      <c r="AX15" s="370">
        <v>1.01</v>
      </c>
      <c r="AY15" s="370">
        <v>1.01</v>
      </c>
      <c r="AZ15" s="370">
        <v>1.02</v>
      </c>
      <c r="BA15" s="370">
        <v>1.02</v>
      </c>
      <c r="BB15" s="370">
        <v>1.0149999999999999</v>
      </c>
      <c r="BC15" s="370">
        <v>1.0149999999999999</v>
      </c>
      <c r="BD15" s="370">
        <v>1.0024999999999999</v>
      </c>
      <c r="BE15" s="369">
        <v>1</v>
      </c>
      <c r="BF15" s="370">
        <v>1.01</v>
      </c>
      <c r="BG15" s="370">
        <v>1.02</v>
      </c>
      <c r="BH15" s="370">
        <v>1.01</v>
      </c>
      <c r="BI15" s="370">
        <v>1.01</v>
      </c>
      <c r="BJ15" s="370">
        <v>1.01</v>
      </c>
      <c r="BK15" s="370">
        <v>1.02</v>
      </c>
      <c r="BL15" s="370">
        <v>1.02</v>
      </c>
      <c r="BM15" s="370">
        <v>1.02</v>
      </c>
      <c r="BN15" s="370">
        <v>1.03</v>
      </c>
      <c r="BO15" s="370">
        <v>1.03</v>
      </c>
      <c r="BP15" s="370">
        <v>1.03</v>
      </c>
      <c r="BQ15" s="370">
        <v>1.03</v>
      </c>
      <c r="BR15" s="370">
        <v>1.0249999999999999</v>
      </c>
      <c r="BS15" s="355" t="s">
        <v>20</v>
      </c>
      <c r="BT15" s="369"/>
      <c r="BU15" s="355"/>
      <c r="BV15" s="355"/>
      <c r="BW15" s="355"/>
      <c r="BX15" s="356"/>
      <c r="BY15" s="355"/>
      <c r="BZ15" s="355"/>
      <c r="CA15" s="356"/>
      <c r="CB15" s="355"/>
      <c r="CC15" s="355"/>
      <c r="CD15" s="355"/>
      <c r="CE15" s="355"/>
      <c r="CF15" s="355"/>
      <c r="CG15" s="355"/>
      <c r="CH15" s="355"/>
      <c r="CI15" s="355"/>
      <c r="CJ15" s="355"/>
      <c r="CK15" s="355"/>
      <c r="CL15" s="355"/>
      <c r="CM15" s="355"/>
      <c r="CN15" s="355"/>
      <c r="CO15" s="355"/>
      <c r="CP15" s="355"/>
      <c r="CQ15" s="355"/>
      <c r="CR15" s="355"/>
    </row>
    <row r="16" spans="4:102" hidden="1">
      <c r="E16" s="355"/>
      <c r="F16" s="355"/>
      <c r="G16" s="355"/>
      <c r="H16" s="355"/>
      <c r="I16" s="355"/>
      <c r="J16" s="355"/>
      <c r="K16" s="371"/>
      <c r="L16" s="355"/>
      <c r="M16" s="355"/>
      <c r="N16" s="355"/>
      <c r="O16" s="355"/>
      <c r="P16" s="355"/>
      <c r="Q16" s="355"/>
      <c r="R16" s="355"/>
      <c r="S16" s="355"/>
      <c r="T16" s="355"/>
      <c r="U16" s="355"/>
      <c r="V16" s="355"/>
      <c r="W16" s="355"/>
      <c r="X16" s="355"/>
      <c r="Y16" s="377" t="s">
        <v>54</v>
      </c>
      <c r="Z16" s="378">
        <f t="shared" si="0"/>
        <v>0</v>
      </c>
      <c r="AA16" s="379">
        <v>85</v>
      </c>
      <c r="AB16" s="379"/>
      <c r="AC16" s="367">
        <f>COUNTIF($I$40:$I$318,AA16)</f>
        <v>0</v>
      </c>
      <c r="AD16" s="380">
        <f t="shared" si="1"/>
        <v>0</v>
      </c>
      <c r="AE16" s="381">
        <v>97</v>
      </c>
      <c r="AF16" s="381"/>
      <c r="AG16" s="355"/>
      <c r="AH16" s="355"/>
      <c r="AI16" s="355"/>
      <c r="AJ16" s="355"/>
      <c r="AK16" s="355"/>
      <c r="AL16" s="355"/>
      <c r="AM16" s="382"/>
      <c r="AN16" s="355"/>
      <c r="AO16" s="355"/>
      <c r="AP16" s="355"/>
      <c r="AQ16" s="384"/>
      <c r="AR16" s="355"/>
      <c r="AS16" s="368" t="s">
        <v>55</v>
      </c>
      <c r="AT16" s="355">
        <v>2</v>
      </c>
      <c r="AU16" s="355" t="s">
        <v>25</v>
      </c>
      <c r="AV16" s="369">
        <v>1</v>
      </c>
      <c r="AW16" s="369">
        <v>1</v>
      </c>
      <c r="AX16" s="370">
        <v>1.01</v>
      </c>
      <c r="AY16" s="370">
        <v>1.01</v>
      </c>
      <c r="AZ16" s="370">
        <v>1.02</v>
      </c>
      <c r="BA16" s="370">
        <v>1.02</v>
      </c>
      <c r="BB16" s="370">
        <v>1.0149999999999999</v>
      </c>
      <c r="BC16" s="370">
        <v>1.0149999999999999</v>
      </c>
      <c r="BD16" s="370">
        <v>1</v>
      </c>
      <c r="BE16" s="369">
        <v>1</v>
      </c>
      <c r="BF16" s="370">
        <v>1.01</v>
      </c>
      <c r="BG16" s="370">
        <v>1.02</v>
      </c>
      <c r="BH16" s="370">
        <v>1.01</v>
      </c>
      <c r="BI16" s="370">
        <v>1.01</v>
      </c>
      <c r="BJ16" s="370">
        <v>1.01</v>
      </c>
      <c r="BK16" s="370">
        <v>1.02</v>
      </c>
      <c r="BL16" s="370">
        <v>1.02</v>
      </c>
      <c r="BM16" s="370">
        <v>1.02</v>
      </c>
      <c r="BN16" s="370">
        <v>1.03</v>
      </c>
      <c r="BO16" s="370">
        <v>1.03</v>
      </c>
      <c r="BP16" s="370">
        <v>1.03</v>
      </c>
      <c r="BQ16" s="370">
        <v>1.03</v>
      </c>
      <c r="BR16" s="370">
        <v>1.0249999999999999</v>
      </c>
      <c r="BS16" s="355" t="s">
        <v>25</v>
      </c>
      <c r="BT16" s="369"/>
      <c r="BU16" s="355"/>
      <c r="BV16" s="355"/>
      <c r="BW16" s="355"/>
      <c r="BX16" s="356"/>
      <c r="BY16" s="355"/>
      <c r="BZ16" s="355"/>
      <c r="CA16" s="356"/>
      <c r="CB16" s="355"/>
      <c r="CC16" s="355"/>
      <c r="CD16" s="355"/>
      <c r="CE16" s="355"/>
      <c r="CF16" s="355"/>
      <c r="CG16" s="355"/>
      <c r="CH16" s="355"/>
      <c r="CI16" s="355"/>
      <c r="CJ16" s="355"/>
      <c r="CK16" s="355"/>
      <c r="CL16" s="355"/>
      <c r="CM16" s="355"/>
      <c r="CN16" s="355"/>
      <c r="CO16" s="355"/>
      <c r="CP16" s="355"/>
      <c r="CQ16" s="355"/>
      <c r="CR16" s="355"/>
    </row>
    <row r="17" spans="4:96" hidden="1">
      <c r="E17" s="355"/>
      <c r="F17" s="355"/>
      <c r="G17" s="355"/>
      <c r="H17" s="355"/>
      <c r="I17" s="355"/>
      <c r="J17" s="355"/>
      <c r="K17" s="371"/>
      <c r="L17" s="355"/>
      <c r="M17" s="355"/>
      <c r="N17" s="355"/>
      <c r="O17" s="355"/>
      <c r="P17" s="355"/>
      <c r="Q17" s="355"/>
      <c r="R17" s="355"/>
      <c r="S17" s="355"/>
      <c r="T17" s="355"/>
      <c r="U17" s="355"/>
      <c r="V17" s="355"/>
      <c r="W17" s="355"/>
      <c r="X17" s="355"/>
      <c r="Y17" s="377" t="s">
        <v>56</v>
      </c>
      <c r="Z17" s="378">
        <f t="shared" si="0"/>
        <v>0.1015531660692951</v>
      </c>
      <c r="AA17" s="379">
        <v>74</v>
      </c>
      <c r="AB17" s="379"/>
      <c r="AC17" s="386">
        <f>COUNTIF($I$40:$I$318,AA17)/3</f>
        <v>28.333333333333332</v>
      </c>
      <c r="AD17" s="380">
        <f t="shared" si="1"/>
        <v>2096.6666666666665</v>
      </c>
      <c r="AE17" s="381">
        <v>85</v>
      </c>
      <c r="AF17" s="381"/>
      <c r="AG17" s="355"/>
      <c r="AH17" s="355"/>
      <c r="AI17" s="355"/>
      <c r="AJ17" s="355"/>
      <c r="AK17" s="355"/>
      <c r="AL17" s="355"/>
      <c r="AM17" s="382"/>
      <c r="AN17" s="355"/>
      <c r="AO17" s="355"/>
      <c r="AP17" s="355"/>
      <c r="AQ17" s="384"/>
      <c r="AR17" s="355"/>
      <c r="AS17" s="368" t="s">
        <v>57</v>
      </c>
      <c r="AT17" s="355">
        <v>1</v>
      </c>
      <c r="AU17" s="355" t="s">
        <v>20</v>
      </c>
      <c r="AV17" s="369">
        <v>1</v>
      </c>
      <c r="AW17" s="369">
        <v>1</v>
      </c>
      <c r="AX17" s="370">
        <v>1.01</v>
      </c>
      <c r="AY17" s="370">
        <v>1.01</v>
      </c>
      <c r="AZ17" s="370">
        <v>1.02</v>
      </c>
      <c r="BA17" s="370">
        <v>1.02</v>
      </c>
      <c r="BB17" s="370">
        <v>1.0149999999999999</v>
      </c>
      <c r="BC17" s="370">
        <v>1.0149999999999999</v>
      </c>
      <c r="BD17" s="370">
        <v>1.0024999999999999</v>
      </c>
      <c r="BE17" s="369">
        <v>1</v>
      </c>
      <c r="BF17" s="370">
        <v>1.01</v>
      </c>
      <c r="BG17" s="370">
        <v>1.02</v>
      </c>
      <c r="BH17" s="370">
        <v>1.01</v>
      </c>
      <c r="BI17" s="370">
        <v>1.01</v>
      </c>
      <c r="BJ17" s="370">
        <v>1.01</v>
      </c>
      <c r="BK17" s="370">
        <v>1.02</v>
      </c>
      <c r="BL17" s="370">
        <v>1.02</v>
      </c>
      <c r="BM17" s="370">
        <v>1.02</v>
      </c>
      <c r="BN17" s="370">
        <v>1.03</v>
      </c>
      <c r="BO17" s="370">
        <v>1.03</v>
      </c>
      <c r="BP17" s="370">
        <v>1.03</v>
      </c>
      <c r="BQ17" s="370">
        <v>1.03</v>
      </c>
      <c r="BR17" s="370">
        <v>1.0249999999999999</v>
      </c>
      <c r="BS17" s="355" t="s">
        <v>20</v>
      </c>
      <c r="BT17" s="369"/>
      <c r="BU17" s="355"/>
      <c r="BV17" s="355"/>
      <c r="BW17" s="355"/>
      <c r="BX17" s="356"/>
      <c r="BY17" s="355"/>
      <c r="BZ17" s="355"/>
      <c r="CA17" s="356"/>
      <c r="CB17" s="355"/>
      <c r="CC17" s="355"/>
      <c r="CD17" s="355"/>
      <c r="CE17" s="355"/>
      <c r="CF17" s="355"/>
      <c r="CG17" s="355"/>
      <c r="CH17" s="355"/>
      <c r="CI17" s="355"/>
      <c r="CJ17" s="355"/>
      <c r="CK17" s="355"/>
      <c r="CL17" s="355"/>
      <c r="CM17" s="355"/>
      <c r="CN17" s="355"/>
      <c r="CO17" s="355"/>
      <c r="CP17" s="355"/>
      <c r="CQ17" s="355"/>
      <c r="CR17" s="355"/>
    </row>
    <row r="18" spans="4:96" hidden="1">
      <c r="E18" s="355"/>
      <c r="F18" s="355"/>
      <c r="G18" s="355"/>
      <c r="H18" s="355"/>
      <c r="I18" s="355"/>
      <c r="J18" s="387">
        <v>23794050</v>
      </c>
      <c r="K18" s="371"/>
      <c r="L18" s="355"/>
      <c r="M18" s="355"/>
      <c r="N18" s="355"/>
      <c r="O18" s="355"/>
      <c r="P18" s="355"/>
      <c r="Q18" s="355"/>
      <c r="R18" s="355"/>
      <c r="S18" s="355"/>
      <c r="T18" s="355"/>
      <c r="U18" s="355"/>
      <c r="V18" s="355"/>
      <c r="W18" s="355"/>
      <c r="X18" s="355"/>
      <c r="Y18" s="377" t="s">
        <v>58</v>
      </c>
      <c r="Z18" s="378">
        <f t="shared" si="0"/>
        <v>9.8566308243727599E-2</v>
      </c>
      <c r="AA18" s="379">
        <v>90</v>
      </c>
      <c r="AB18" s="379"/>
      <c r="AC18" s="388">
        <f>COUNTIF($I$40:$I$318,AA18)/4</f>
        <v>27.5</v>
      </c>
      <c r="AD18" s="380">
        <f t="shared" si="1"/>
        <v>2475</v>
      </c>
      <c r="AE18" s="381">
        <v>101</v>
      </c>
      <c r="AF18" s="381"/>
      <c r="AG18" s="355"/>
      <c r="AH18" s="355"/>
      <c r="AI18" s="355"/>
      <c r="AJ18" s="355"/>
      <c r="AK18" s="355"/>
      <c r="AL18" s="355"/>
      <c r="AM18" s="382"/>
      <c r="AN18" s="368"/>
      <c r="AO18" s="355"/>
      <c r="AP18" s="355"/>
      <c r="AQ18" s="384"/>
      <c r="AR18" s="355"/>
      <c r="AS18" s="368" t="s">
        <v>59</v>
      </c>
      <c r="AT18" s="355">
        <v>2</v>
      </c>
      <c r="AU18" s="355" t="s">
        <v>25</v>
      </c>
      <c r="AV18" s="369">
        <v>1</v>
      </c>
      <c r="AW18" s="369">
        <v>1</v>
      </c>
      <c r="AX18" s="370">
        <v>1.01</v>
      </c>
      <c r="AY18" s="370">
        <v>1.01</v>
      </c>
      <c r="AZ18" s="370">
        <v>1.02</v>
      </c>
      <c r="BA18" s="370">
        <v>1.02</v>
      </c>
      <c r="BB18" s="370">
        <v>1.0149999999999999</v>
      </c>
      <c r="BC18" s="370">
        <v>1.0149999999999999</v>
      </c>
      <c r="BD18" s="370">
        <v>1</v>
      </c>
      <c r="BE18" s="369">
        <v>1</v>
      </c>
      <c r="BF18" s="370">
        <v>1.01</v>
      </c>
      <c r="BG18" s="370">
        <v>1.02</v>
      </c>
      <c r="BH18" s="370">
        <v>1.01</v>
      </c>
      <c r="BI18" s="370">
        <v>1.01</v>
      </c>
      <c r="BJ18" s="370">
        <v>1.01</v>
      </c>
      <c r="BK18" s="370">
        <v>1.02</v>
      </c>
      <c r="BL18" s="370">
        <v>1.02</v>
      </c>
      <c r="BM18" s="370">
        <v>1.02</v>
      </c>
      <c r="BN18" s="370">
        <v>1.03</v>
      </c>
      <c r="BO18" s="370">
        <v>1.03</v>
      </c>
      <c r="BP18" s="370">
        <v>1.03</v>
      </c>
      <c r="BQ18" s="370">
        <v>1.03</v>
      </c>
      <c r="BR18" s="370">
        <v>1.0249999999999999</v>
      </c>
      <c r="BS18" s="355" t="s">
        <v>25</v>
      </c>
      <c r="BT18" s="369"/>
      <c r="BU18" s="355"/>
      <c r="BV18" s="355"/>
      <c r="BW18" s="355"/>
      <c r="BX18" s="356"/>
      <c r="BY18" s="355"/>
      <c r="BZ18" s="355"/>
      <c r="CA18" s="356"/>
      <c r="CB18" s="355"/>
      <c r="CC18" s="355"/>
      <c r="CD18" s="355"/>
      <c r="CE18" s="355"/>
      <c r="CF18" s="355"/>
      <c r="CG18" s="355"/>
      <c r="CH18" s="355"/>
      <c r="CI18" s="355"/>
      <c r="CJ18" s="355"/>
      <c r="CK18" s="355"/>
      <c r="CL18" s="355"/>
      <c r="CM18" s="355"/>
      <c r="CN18" s="355"/>
      <c r="CO18" s="355"/>
      <c r="CP18" s="355"/>
      <c r="CQ18" s="355"/>
      <c r="CR18" s="355"/>
    </row>
    <row r="19" spans="4:96" hidden="1">
      <c r="E19" s="355"/>
      <c r="F19" s="355"/>
      <c r="G19" s="355"/>
      <c r="H19" s="355"/>
      <c r="I19" s="355"/>
      <c r="J19" s="387">
        <f>J18+(J18*5%)</f>
        <v>24983752.5</v>
      </c>
      <c r="K19" s="371"/>
      <c r="L19" s="355"/>
      <c r="M19" s="355"/>
      <c r="N19" s="355"/>
      <c r="O19" s="355"/>
      <c r="P19" s="355"/>
      <c r="Q19" s="355"/>
      <c r="R19" s="355"/>
      <c r="S19" s="355"/>
      <c r="T19" s="355"/>
      <c r="U19" s="355"/>
      <c r="V19" s="355"/>
      <c r="W19" s="355"/>
      <c r="X19" s="355"/>
      <c r="Y19" s="377" t="s">
        <v>60</v>
      </c>
      <c r="Z19" s="378">
        <f t="shared" si="0"/>
        <v>9.8566308243727599E-2</v>
      </c>
      <c r="AA19" s="379">
        <v>90</v>
      </c>
      <c r="AB19" s="379"/>
      <c r="AC19" s="388">
        <f>COUNTIF($I$40:$I$318,AA19)/4</f>
        <v>27.5</v>
      </c>
      <c r="AD19" s="380">
        <f t="shared" si="1"/>
        <v>2475</v>
      </c>
      <c r="AE19" s="381">
        <v>101</v>
      </c>
      <c r="AF19" s="381"/>
      <c r="AG19" s="355"/>
      <c r="AH19" s="355"/>
      <c r="AI19" s="355"/>
      <c r="AJ19" s="355"/>
      <c r="AK19" s="355"/>
      <c r="AL19" s="355"/>
      <c r="AM19" s="355"/>
      <c r="AN19" s="355"/>
      <c r="AO19" s="355"/>
      <c r="AP19" s="355"/>
      <c r="AQ19" s="384"/>
      <c r="AR19" s="355"/>
      <c r="AS19" s="368" t="s">
        <v>61</v>
      </c>
      <c r="AT19" s="355">
        <v>1</v>
      </c>
      <c r="AU19" s="355" t="s">
        <v>20</v>
      </c>
      <c r="AV19" s="369">
        <v>1</v>
      </c>
      <c r="AW19" s="369">
        <v>1</v>
      </c>
      <c r="AX19" s="370">
        <v>1.01</v>
      </c>
      <c r="AY19" s="370">
        <v>1.01</v>
      </c>
      <c r="AZ19" s="370">
        <v>1.02</v>
      </c>
      <c r="BA19" s="370">
        <v>1.02</v>
      </c>
      <c r="BB19" s="370">
        <v>1.0149999999999999</v>
      </c>
      <c r="BC19" s="370">
        <v>1.0149999999999999</v>
      </c>
      <c r="BD19" s="370">
        <v>1.0024999999999999</v>
      </c>
      <c r="BE19" s="369">
        <v>1</v>
      </c>
      <c r="BF19" s="370">
        <v>1.01</v>
      </c>
      <c r="BG19" s="370">
        <v>1.02</v>
      </c>
      <c r="BH19" s="370">
        <v>1.01</v>
      </c>
      <c r="BI19" s="370">
        <v>1.01</v>
      </c>
      <c r="BJ19" s="370">
        <v>1.01</v>
      </c>
      <c r="BK19" s="370">
        <v>1.02</v>
      </c>
      <c r="BL19" s="370">
        <v>1.02</v>
      </c>
      <c r="BM19" s="370">
        <v>1.02</v>
      </c>
      <c r="BN19" s="370">
        <v>1.03</v>
      </c>
      <c r="BO19" s="370">
        <v>1.03</v>
      </c>
      <c r="BP19" s="370">
        <v>1.03</v>
      </c>
      <c r="BQ19" s="370">
        <v>1.03</v>
      </c>
      <c r="BR19" s="370">
        <v>1.0249999999999999</v>
      </c>
      <c r="BS19" s="355" t="s">
        <v>20</v>
      </c>
      <c r="BT19" s="369"/>
      <c r="BU19" s="355"/>
      <c r="BV19" s="355"/>
      <c r="BW19" s="355"/>
      <c r="BX19" s="356"/>
      <c r="BY19" s="355"/>
      <c r="BZ19" s="355"/>
      <c r="CA19" s="356"/>
      <c r="CB19" s="355"/>
      <c r="CC19" s="355"/>
      <c r="CD19" s="355"/>
      <c r="CE19" s="355"/>
      <c r="CF19" s="355"/>
      <c r="CG19" s="355"/>
      <c r="CH19" s="355"/>
      <c r="CI19" s="355"/>
      <c r="CJ19" s="355"/>
      <c r="CK19" s="355"/>
      <c r="CL19" s="355"/>
      <c r="CM19" s="355"/>
      <c r="CN19" s="355"/>
      <c r="CO19" s="355"/>
      <c r="CP19" s="355"/>
      <c r="CQ19" s="355"/>
      <c r="CR19" s="355"/>
    </row>
    <row r="20" spans="4:96" hidden="1">
      <c r="E20" s="355"/>
      <c r="F20" s="355"/>
      <c r="G20" s="355"/>
      <c r="H20" s="355"/>
      <c r="I20" s="355"/>
      <c r="J20" s="387">
        <f>J18+(J18*11.112%)</f>
        <v>26438044.835999999</v>
      </c>
      <c r="K20" s="371"/>
      <c r="L20" s="355"/>
      <c r="M20" s="355"/>
      <c r="N20" s="355"/>
      <c r="O20" s="355"/>
      <c r="P20" s="355"/>
      <c r="Q20" s="355"/>
      <c r="R20" s="355"/>
      <c r="S20" s="355"/>
      <c r="T20" s="355"/>
      <c r="U20" s="355"/>
      <c r="V20" s="355"/>
      <c r="W20" s="355"/>
      <c r="X20" s="355"/>
      <c r="Y20" s="377" t="s">
        <v>62</v>
      </c>
      <c r="Z20" s="378">
        <f t="shared" si="0"/>
        <v>9.8566308243727599E-2</v>
      </c>
      <c r="AA20" s="379">
        <v>90</v>
      </c>
      <c r="AB20" s="379"/>
      <c r="AC20" s="388">
        <f>COUNTIF($I$40:$I$318,AA20)/4</f>
        <v>27.5</v>
      </c>
      <c r="AD20" s="380">
        <f t="shared" si="1"/>
        <v>2475</v>
      </c>
      <c r="AE20" s="381">
        <v>101</v>
      </c>
      <c r="AF20" s="381"/>
      <c r="AG20" s="355"/>
      <c r="AH20" s="355"/>
      <c r="AI20" s="355"/>
      <c r="AJ20" s="355"/>
      <c r="AK20" s="355"/>
      <c r="AL20" s="355"/>
      <c r="AM20" s="355"/>
      <c r="AN20" s="355"/>
      <c r="AO20" s="355"/>
      <c r="AP20" s="355"/>
      <c r="AQ20" s="384"/>
      <c r="AR20" s="355"/>
      <c r="AS20" s="368" t="s">
        <v>63</v>
      </c>
      <c r="AT20" s="355">
        <v>2</v>
      </c>
      <c r="AU20" s="355" t="s">
        <v>25</v>
      </c>
      <c r="AV20" s="369">
        <v>1</v>
      </c>
      <c r="AW20" s="369">
        <v>1</v>
      </c>
      <c r="AX20" s="370">
        <v>1.01</v>
      </c>
      <c r="AY20" s="370">
        <v>1.01</v>
      </c>
      <c r="AZ20" s="370">
        <v>1.02</v>
      </c>
      <c r="BA20" s="370">
        <v>1.02</v>
      </c>
      <c r="BB20" s="370">
        <v>1.0149999999999999</v>
      </c>
      <c r="BC20" s="370">
        <v>1.0149999999999999</v>
      </c>
      <c r="BD20" s="370">
        <v>1</v>
      </c>
      <c r="BE20" s="369">
        <v>1</v>
      </c>
      <c r="BF20" s="370">
        <v>1.01</v>
      </c>
      <c r="BG20" s="370">
        <v>1.02</v>
      </c>
      <c r="BH20" s="370">
        <v>1.01</v>
      </c>
      <c r="BI20" s="370">
        <v>1.01</v>
      </c>
      <c r="BJ20" s="370">
        <v>1.01</v>
      </c>
      <c r="BK20" s="370">
        <v>1.02</v>
      </c>
      <c r="BL20" s="370">
        <v>1.02</v>
      </c>
      <c r="BM20" s="370">
        <v>1.02</v>
      </c>
      <c r="BN20" s="370">
        <v>1.03</v>
      </c>
      <c r="BO20" s="370">
        <v>1.03</v>
      </c>
      <c r="BP20" s="370">
        <v>1.03</v>
      </c>
      <c r="BQ20" s="370">
        <v>1.03</v>
      </c>
      <c r="BR20" s="370">
        <v>1.0249999999999999</v>
      </c>
      <c r="BS20" s="355" t="s">
        <v>25</v>
      </c>
      <c r="BT20" s="369"/>
      <c r="BU20" s="355"/>
      <c r="BV20" s="355"/>
      <c r="BW20" s="355"/>
      <c r="BX20" s="356"/>
      <c r="BY20" s="355"/>
      <c r="BZ20" s="355"/>
      <c r="CA20" s="356"/>
      <c r="CB20" s="355"/>
      <c r="CC20" s="355"/>
      <c r="CD20" s="355"/>
      <c r="CE20" s="355"/>
      <c r="CF20" s="355"/>
      <c r="CG20" s="355"/>
      <c r="CH20" s="355"/>
      <c r="CI20" s="355"/>
      <c r="CJ20" s="355"/>
      <c r="CK20" s="355"/>
      <c r="CL20" s="355"/>
      <c r="CM20" s="355"/>
      <c r="CN20" s="355"/>
      <c r="CO20" s="355"/>
      <c r="CP20" s="355"/>
      <c r="CQ20" s="355"/>
      <c r="CR20" s="355"/>
    </row>
    <row r="21" spans="4:96" hidden="1">
      <c r="E21" s="355"/>
      <c r="F21" s="355"/>
      <c r="G21" s="355"/>
      <c r="H21" s="355"/>
      <c r="I21" s="355"/>
      <c r="J21" s="389">
        <f>J20+(J20*2%)</f>
        <v>26966805.732719999</v>
      </c>
      <c r="K21" s="371"/>
      <c r="L21" s="355"/>
      <c r="M21" s="355"/>
      <c r="N21" s="355"/>
      <c r="O21" s="355"/>
      <c r="P21" s="355"/>
      <c r="Q21" s="355"/>
      <c r="R21" s="355"/>
      <c r="S21" s="355"/>
      <c r="T21" s="355"/>
      <c r="U21" s="355"/>
      <c r="V21" s="355"/>
      <c r="W21" s="355"/>
      <c r="X21" s="355"/>
      <c r="Y21" s="377" t="s">
        <v>64</v>
      </c>
      <c r="Z21" s="378">
        <f t="shared" si="0"/>
        <v>9.8566308243727599E-2</v>
      </c>
      <c r="AA21" s="379">
        <v>90</v>
      </c>
      <c r="AB21" s="379"/>
      <c r="AC21" s="388">
        <f>COUNTIF($I$40:$I$318,AA21)/4</f>
        <v>27.5</v>
      </c>
      <c r="AD21" s="380">
        <f t="shared" si="1"/>
        <v>2475</v>
      </c>
      <c r="AE21" s="381">
        <v>101</v>
      </c>
      <c r="AF21" s="381"/>
      <c r="AG21" s="355"/>
      <c r="AH21" s="355"/>
      <c r="AI21" s="355"/>
      <c r="AJ21" s="355"/>
      <c r="AK21" s="355"/>
      <c r="AL21" s="355"/>
      <c r="AM21" s="355"/>
      <c r="AN21" s="355"/>
      <c r="AO21" s="355"/>
      <c r="AP21" s="355"/>
      <c r="AQ21" s="384"/>
      <c r="AR21" s="355"/>
      <c r="AS21" s="368" t="s">
        <v>65</v>
      </c>
      <c r="AT21" s="355">
        <v>3</v>
      </c>
      <c r="AU21" s="355" t="s">
        <v>20</v>
      </c>
      <c r="AV21" s="369">
        <v>1</v>
      </c>
      <c r="AW21" s="369">
        <v>1</v>
      </c>
      <c r="AX21" s="370">
        <v>1.01</v>
      </c>
      <c r="AY21" s="370">
        <v>1.01</v>
      </c>
      <c r="AZ21" s="370">
        <v>1.02</v>
      </c>
      <c r="BA21" s="370">
        <v>1.02</v>
      </c>
      <c r="BB21" s="370">
        <v>1.0149999999999999</v>
      </c>
      <c r="BC21" s="370">
        <v>1.0149999999999999</v>
      </c>
      <c r="BD21" s="370">
        <v>1.0024999999999999</v>
      </c>
      <c r="BE21" s="369">
        <v>1</v>
      </c>
      <c r="BF21" s="370">
        <v>1.01</v>
      </c>
      <c r="BG21" s="370">
        <v>1.02</v>
      </c>
      <c r="BH21" s="370">
        <v>1.01</v>
      </c>
      <c r="BI21" s="370">
        <v>1.01</v>
      </c>
      <c r="BJ21" s="370">
        <v>1.01</v>
      </c>
      <c r="BK21" s="370">
        <v>1.02</v>
      </c>
      <c r="BL21" s="370">
        <v>1.02</v>
      </c>
      <c r="BM21" s="370">
        <v>1.02</v>
      </c>
      <c r="BN21" s="370">
        <v>1.03</v>
      </c>
      <c r="BO21" s="370">
        <v>1.03</v>
      </c>
      <c r="BP21" s="370">
        <v>1.03</v>
      </c>
      <c r="BQ21" s="370">
        <v>1.03</v>
      </c>
      <c r="BR21" s="370">
        <v>1.0249999999999999</v>
      </c>
      <c r="BS21" s="355" t="s">
        <v>20</v>
      </c>
      <c r="BT21" s="369"/>
      <c r="BU21" s="355"/>
      <c r="BV21" s="355"/>
      <c r="BW21" s="355"/>
      <c r="BX21" s="356"/>
      <c r="BY21" s="355"/>
      <c r="BZ21" s="355"/>
      <c r="CA21" s="356"/>
      <c r="CB21" s="355"/>
      <c r="CC21" s="355"/>
      <c r="CD21" s="355"/>
      <c r="CE21" s="355"/>
      <c r="CF21" s="355"/>
      <c r="CG21" s="355"/>
      <c r="CH21" s="355"/>
      <c r="CI21" s="355"/>
      <c r="CJ21" s="355"/>
      <c r="CK21" s="355"/>
      <c r="CL21" s="355"/>
      <c r="CM21" s="355"/>
      <c r="CN21" s="355"/>
      <c r="CO21" s="355"/>
      <c r="CP21" s="355"/>
      <c r="CQ21" s="355"/>
      <c r="CR21" s="355"/>
    </row>
    <row r="22" spans="4:96" hidden="1">
      <c r="E22" s="355"/>
      <c r="F22" s="355"/>
      <c r="G22" s="355"/>
      <c r="H22" s="355"/>
      <c r="I22" s="355"/>
      <c r="J22" s="355"/>
      <c r="K22" s="371"/>
      <c r="L22" s="355"/>
      <c r="M22" s="355"/>
      <c r="N22" s="355"/>
      <c r="O22" s="355"/>
      <c r="P22" s="355"/>
      <c r="Q22" s="355"/>
      <c r="R22" s="355"/>
      <c r="S22" s="355"/>
      <c r="T22" s="355"/>
      <c r="U22" s="390"/>
      <c r="V22" s="390"/>
      <c r="W22" s="355"/>
      <c r="X22" s="373" t="s">
        <v>66</v>
      </c>
      <c r="Y22" s="377" t="s">
        <v>67</v>
      </c>
      <c r="Z22" s="378">
        <f t="shared" si="0"/>
        <v>0.1015531660692951</v>
      </c>
      <c r="AA22" s="379">
        <v>74</v>
      </c>
      <c r="AB22" s="379"/>
      <c r="AC22" s="386">
        <f>COUNTIF($I$40:$I$318,AA22)/3</f>
        <v>28.333333333333332</v>
      </c>
      <c r="AD22" s="380">
        <f t="shared" si="1"/>
        <v>2096.6666666666665</v>
      </c>
      <c r="AE22" s="381">
        <v>85</v>
      </c>
      <c r="AF22" s="381"/>
      <c r="AG22" s="355"/>
      <c r="AH22" s="355"/>
      <c r="AI22" s="355"/>
      <c r="AJ22" s="355"/>
      <c r="AK22" s="355"/>
      <c r="AL22" s="355"/>
      <c r="AM22" s="366" t="s">
        <v>68</v>
      </c>
      <c r="AN22" s="355"/>
      <c r="AO22" s="355"/>
      <c r="AP22" s="355"/>
      <c r="AQ22" s="384"/>
      <c r="AR22" s="355"/>
      <c r="AS22" s="368" t="s">
        <v>69</v>
      </c>
      <c r="AT22" s="355">
        <v>4</v>
      </c>
      <c r="AU22" s="355" t="s">
        <v>25</v>
      </c>
      <c r="AV22" s="369">
        <v>1</v>
      </c>
      <c r="AW22" s="369">
        <v>1</v>
      </c>
      <c r="AX22" s="370">
        <v>1.01</v>
      </c>
      <c r="AY22" s="370">
        <v>1.01</v>
      </c>
      <c r="AZ22" s="370">
        <v>1.02</v>
      </c>
      <c r="BA22" s="370">
        <v>1.02</v>
      </c>
      <c r="BB22" s="370">
        <v>1.0149999999999999</v>
      </c>
      <c r="BC22" s="370">
        <v>1.0149999999999999</v>
      </c>
      <c r="BD22" s="370">
        <v>1</v>
      </c>
      <c r="BE22" s="369">
        <v>1</v>
      </c>
      <c r="BF22" s="370">
        <v>1.01</v>
      </c>
      <c r="BG22" s="370">
        <v>1.02</v>
      </c>
      <c r="BH22" s="370">
        <v>1.01</v>
      </c>
      <c r="BI22" s="370">
        <v>1.01</v>
      </c>
      <c r="BJ22" s="370">
        <v>1.01</v>
      </c>
      <c r="BK22" s="370">
        <v>1.02</v>
      </c>
      <c r="BL22" s="370">
        <v>1.02</v>
      </c>
      <c r="BM22" s="370">
        <v>1.02</v>
      </c>
      <c r="BN22" s="370">
        <v>1.03</v>
      </c>
      <c r="BO22" s="370">
        <v>1.03</v>
      </c>
      <c r="BP22" s="370">
        <v>1.03</v>
      </c>
      <c r="BQ22" s="370">
        <v>1.03</v>
      </c>
      <c r="BR22" s="370">
        <v>1.0249999999999999</v>
      </c>
      <c r="BS22" s="355" t="s">
        <v>25</v>
      </c>
      <c r="BT22" s="369"/>
      <c r="BU22" s="355"/>
      <c r="BV22" s="355"/>
      <c r="BW22" s="355"/>
      <c r="BX22" s="356"/>
      <c r="BY22" s="355"/>
      <c r="BZ22" s="355"/>
      <c r="CA22" s="356"/>
      <c r="CB22" s="355"/>
      <c r="CC22" s="355"/>
      <c r="CD22" s="355"/>
      <c r="CE22" s="355"/>
      <c r="CF22" s="355"/>
      <c r="CG22" s="355"/>
      <c r="CH22" s="355"/>
      <c r="CI22" s="355"/>
      <c r="CJ22" s="355"/>
      <c r="CK22" s="355"/>
      <c r="CL22" s="355"/>
      <c r="CM22" s="355"/>
      <c r="CN22" s="355"/>
      <c r="CO22" s="355"/>
      <c r="CP22" s="355"/>
      <c r="CQ22" s="355"/>
      <c r="CR22" s="355"/>
    </row>
    <row r="23" spans="4:96" hidden="1">
      <c r="E23" s="355"/>
      <c r="F23" s="355"/>
      <c r="G23" s="355"/>
      <c r="H23" s="355"/>
      <c r="I23" s="355"/>
      <c r="J23" s="355"/>
      <c r="K23" s="371"/>
      <c r="L23" s="355"/>
      <c r="M23" s="355"/>
      <c r="N23" s="355"/>
      <c r="O23" s="355"/>
      <c r="P23" s="355"/>
      <c r="Q23" s="355"/>
      <c r="R23" s="355"/>
      <c r="S23" s="355"/>
      <c r="T23" s="355"/>
      <c r="U23" s="390"/>
      <c r="V23" s="390"/>
      <c r="W23" s="355"/>
      <c r="X23" s="373" t="s">
        <v>66</v>
      </c>
      <c r="Y23" s="377" t="s">
        <v>70</v>
      </c>
      <c r="Z23" s="378">
        <f t="shared" si="0"/>
        <v>0</v>
      </c>
      <c r="AA23" s="391">
        <v>51</v>
      </c>
      <c r="AB23" s="391"/>
      <c r="AC23" s="367">
        <f>COUNTIF($I$40:$I$318,AA23)</f>
        <v>0</v>
      </c>
      <c r="AD23" s="380">
        <f t="shared" si="1"/>
        <v>0</v>
      </c>
      <c r="AE23" s="381">
        <v>60</v>
      </c>
      <c r="AF23" s="381"/>
      <c r="AG23" s="355"/>
      <c r="AH23" s="355"/>
      <c r="AI23" s="355"/>
      <c r="AJ23" s="355"/>
      <c r="AK23" s="355"/>
      <c r="AL23" s="355"/>
      <c r="AM23" s="355" t="s">
        <v>71</v>
      </c>
      <c r="AN23" s="355"/>
      <c r="AO23" s="355"/>
      <c r="AP23" s="355"/>
      <c r="AQ23" s="384"/>
      <c r="AR23" s="355"/>
      <c r="AS23" s="355"/>
      <c r="AT23" s="355"/>
      <c r="AU23" s="355"/>
      <c r="AV23" s="356"/>
      <c r="AW23" s="356"/>
      <c r="AX23" s="356"/>
      <c r="AY23" s="356"/>
      <c r="AZ23" s="356"/>
      <c r="BA23" s="356"/>
      <c r="BB23" s="356"/>
      <c r="BC23" s="355"/>
      <c r="BD23" s="355"/>
      <c r="BE23" s="358"/>
      <c r="BF23" s="358"/>
      <c r="BG23" s="358"/>
      <c r="BH23" s="358"/>
      <c r="BI23" s="358"/>
      <c r="BJ23" s="358"/>
      <c r="BK23" s="358"/>
      <c r="BL23" s="358"/>
      <c r="BM23" s="358"/>
      <c r="BN23" s="358"/>
      <c r="BO23" s="358"/>
      <c r="BP23" s="358"/>
      <c r="BQ23" s="358"/>
      <c r="BR23" s="358"/>
      <c r="BS23" s="358"/>
      <c r="BT23" s="358"/>
      <c r="BU23" s="355"/>
      <c r="BV23" s="355"/>
      <c r="BW23" s="355"/>
      <c r="BX23" s="356"/>
      <c r="BY23" s="355"/>
      <c r="BZ23" s="355"/>
      <c r="CA23" s="356"/>
      <c r="CB23" s="355"/>
      <c r="CC23" s="355"/>
      <c r="CD23" s="355"/>
      <c r="CE23" s="355"/>
      <c r="CF23" s="355"/>
      <c r="CG23" s="355"/>
      <c r="CH23" s="355"/>
      <c r="CI23" s="355"/>
      <c r="CJ23" s="355"/>
      <c r="CK23" s="355"/>
      <c r="CL23" s="355"/>
      <c r="CM23" s="355"/>
      <c r="CN23" s="355"/>
      <c r="CO23" s="355"/>
      <c r="CP23" s="355"/>
      <c r="CQ23" s="355"/>
      <c r="CR23" s="355"/>
    </row>
    <row r="24" spans="4:96" hidden="1">
      <c r="E24" s="355"/>
      <c r="F24" s="355"/>
      <c r="G24" s="355"/>
      <c r="H24" s="355"/>
      <c r="I24" s="355"/>
      <c r="J24" s="355"/>
      <c r="K24" s="392"/>
      <c r="L24" s="355"/>
      <c r="M24" s="355"/>
      <c r="N24" s="355"/>
      <c r="O24" s="355"/>
      <c r="P24" s="355"/>
      <c r="Q24" s="355"/>
      <c r="R24" s="355"/>
      <c r="S24" s="355"/>
      <c r="T24" s="355"/>
      <c r="U24" s="355"/>
      <c r="V24" s="355"/>
      <c r="W24" s="355"/>
      <c r="X24" s="373" t="s">
        <v>66</v>
      </c>
      <c r="Y24" s="393" t="s">
        <v>72</v>
      </c>
      <c r="Z24" s="378">
        <f t="shared" si="0"/>
        <v>0.1003584229390681</v>
      </c>
      <c r="AA24" s="391">
        <v>156</v>
      </c>
      <c r="AB24" s="391"/>
      <c r="AC24" s="367">
        <f>COUNTIF($I$40:$I$318,AA24)</f>
        <v>28</v>
      </c>
      <c r="AD24" s="380">
        <f t="shared" si="1"/>
        <v>4368</v>
      </c>
      <c r="AE24" s="381">
        <v>175</v>
      </c>
      <c r="AF24" s="381"/>
      <c r="AG24" s="355"/>
      <c r="AH24" s="355"/>
      <c r="AI24" s="355"/>
      <c r="AJ24" s="355"/>
      <c r="AK24" s="355"/>
      <c r="AL24" s="355"/>
      <c r="AM24" s="355" t="s">
        <v>73</v>
      </c>
      <c r="AN24" s="355"/>
      <c r="AO24" s="355"/>
      <c r="AP24" s="355"/>
      <c r="AQ24" s="384"/>
      <c r="AR24" s="355"/>
      <c r="AS24" s="355"/>
      <c r="AT24" s="355"/>
      <c r="AU24" s="355"/>
      <c r="AV24" s="356"/>
      <c r="AW24" s="356"/>
      <c r="AX24" s="356"/>
      <c r="AY24" s="356"/>
      <c r="AZ24" s="356"/>
      <c r="BA24" s="356"/>
      <c r="BB24" s="356"/>
      <c r="BC24" s="355"/>
      <c r="BD24" s="355"/>
      <c r="BE24" s="358"/>
      <c r="BF24" s="358"/>
      <c r="BG24" s="358"/>
      <c r="BH24" s="358"/>
      <c r="BI24" s="358"/>
      <c r="BJ24" s="358"/>
      <c r="BK24" s="358"/>
      <c r="BL24" s="358"/>
      <c r="BM24" s="358"/>
      <c r="BN24" s="358"/>
      <c r="BO24" s="358"/>
      <c r="BP24" s="358"/>
      <c r="BQ24" s="358"/>
      <c r="BR24" s="358"/>
      <c r="BS24" s="358"/>
      <c r="BT24" s="358"/>
      <c r="BU24" s="355"/>
      <c r="BV24" s="355"/>
      <c r="BW24" s="355"/>
      <c r="BX24" s="356"/>
      <c r="BY24" s="355"/>
      <c r="BZ24" s="355"/>
      <c r="CA24" s="356"/>
      <c r="CB24" s="355"/>
      <c r="CC24" s="355"/>
      <c r="CD24" s="355"/>
      <c r="CE24" s="355"/>
      <c r="CF24" s="355"/>
      <c r="CG24" s="355"/>
      <c r="CH24" s="355"/>
      <c r="CI24" s="355"/>
      <c r="CJ24" s="355"/>
      <c r="CK24" s="355"/>
      <c r="CL24" s="355"/>
      <c r="CM24" s="355"/>
      <c r="CN24" s="355"/>
      <c r="CO24" s="355"/>
      <c r="CP24" s="355"/>
      <c r="CQ24" s="355"/>
      <c r="CR24" s="355"/>
    </row>
    <row r="25" spans="4:96" hidden="1">
      <c r="E25" s="355"/>
      <c r="F25" s="355"/>
      <c r="G25" s="355"/>
      <c r="H25" s="355"/>
      <c r="I25" s="355"/>
      <c r="J25" s="355"/>
      <c r="K25" s="371"/>
      <c r="L25" s="355"/>
      <c r="M25" s="355"/>
      <c r="N25" s="355"/>
      <c r="O25" s="355"/>
      <c r="P25" s="355"/>
      <c r="Q25" s="355"/>
      <c r="R25" s="355"/>
      <c r="S25" s="355"/>
      <c r="T25" s="355"/>
      <c r="U25" s="390"/>
      <c r="V25" s="390"/>
      <c r="W25" s="355"/>
      <c r="X25" s="373" t="s">
        <v>66</v>
      </c>
      <c r="Y25" s="393" t="s">
        <v>74</v>
      </c>
      <c r="Z25" s="378">
        <f t="shared" si="0"/>
        <v>0.1015531660692951</v>
      </c>
      <c r="AA25" s="391">
        <v>74</v>
      </c>
      <c r="AB25" s="391"/>
      <c r="AC25" s="386">
        <f>COUNTIF($I$40:$I$318,AA25)/3</f>
        <v>28.333333333333332</v>
      </c>
      <c r="AD25" s="380">
        <f t="shared" si="1"/>
        <v>2096.6666666666665</v>
      </c>
      <c r="AE25" s="381">
        <v>85</v>
      </c>
      <c r="AF25" s="381"/>
      <c r="AG25" s="355"/>
      <c r="AH25" s="355"/>
      <c r="AI25" s="355"/>
      <c r="AJ25" s="355"/>
      <c r="AK25" s="355"/>
      <c r="AL25" s="355"/>
      <c r="AM25" s="355">
        <v>19</v>
      </c>
      <c r="AN25" s="371">
        <v>1.06</v>
      </c>
      <c r="AO25" s="355">
        <v>1</v>
      </c>
      <c r="AP25" s="355" t="s">
        <v>75</v>
      </c>
      <c r="AQ25" s="384"/>
      <c r="AR25" s="355"/>
      <c r="AS25" s="355"/>
      <c r="AT25" s="355"/>
      <c r="AU25" s="355"/>
      <c r="AV25" s="356"/>
      <c r="AW25" s="356"/>
      <c r="AX25" s="356"/>
      <c r="AY25" s="356"/>
      <c r="AZ25" s="356"/>
      <c r="BA25" s="355"/>
      <c r="BB25" s="355"/>
      <c r="BC25" s="355"/>
      <c r="BD25" s="355"/>
      <c r="BE25" s="358"/>
      <c r="BF25" s="358"/>
      <c r="BG25" s="358"/>
      <c r="BH25" s="358"/>
      <c r="BI25" s="358"/>
      <c r="BJ25" s="358"/>
      <c r="BK25" s="358"/>
      <c r="BL25" s="358"/>
      <c r="BM25" s="358"/>
      <c r="BN25" s="358"/>
      <c r="BO25" s="358"/>
      <c r="BP25" s="358"/>
      <c r="BQ25" s="358"/>
      <c r="BR25" s="358"/>
      <c r="BS25" s="358"/>
      <c r="BT25" s="358"/>
      <c r="BU25" s="355"/>
      <c r="BV25" s="355"/>
      <c r="BW25" s="355"/>
      <c r="BX25" s="356"/>
      <c r="BY25" s="355"/>
      <c r="BZ25" s="355"/>
      <c r="CA25" s="356"/>
      <c r="CB25" s="355"/>
      <c r="CC25" s="355"/>
      <c r="CD25" s="355"/>
      <c r="CE25" s="355"/>
      <c r="CF25" s="355"/>
      <c r="CG25" s="355"/>
      <c r="CH25" s="355"/>
      <c r="CI25" s="355"/>
      <c r="CJ25" s="355"/>
      <c r="CK25" s="355"/>
      <c r="CL25" s="355"/>
      <c r="CM25" s="355"/>
      <c r="CN25" s="355"/>
      <c r="CO25" s="355"/>
      <c r="CP25" s="355"/>
      <c r="CQ25" s="355"/>
      <c r="CR25" s="355"/>
    </row>
    <row r="26" spans="4:96" ht="12.75" hidden="1" customHeight="1">
      <c r="D26" s="53"/>
      <c r="E26" s="394"/>
      <c r="F26" s="394"/>
      <c r="G26" s="394"/>
      <c r="H26" s="394"/>
      <c r="I26" s="394"/>
      <c r="J26" s="395">
        <v>0</v>
      </c>
      <c r="K26" s="396"/>
      <c r="L26" s="368" t="s">
        <v>76</v>
      </c>
      <c r="M26" s="355" t="s">
        <v>77</v>
      </c>
      <c r="N26" s="397">
        <f>N330</f>
        <v>24909346.504232917</v>
      </c>
      <c r="O26" s="398">
        <f>N26/N27</f>
        <v>0.83564491880367697</v>
      </c>
      <c r="P26" s="355"/>
      <c r="Q26" s="355"/>
      <c r="R26" s="355"/>
      <c r="S26" s="355"/>
      <c r="T26" s="355"/>
      <c r="U26" s="390"/>
      <c r="V26" s="390"/>
      <c r="W26" s="355"/>
      <c r="X26" s="373" t="s">
        <v>66</v>
      </c>
      <c r="Y26" s="393" t="s">
        <v>78</v>
      </c>
      <c r="Z26" s="378">
        <f t="shared" si="0"/>
        <v>0.1003584229390681</v>
      </c>
      <c r="AA26" s="391">
        <v>120</v>
      </c>
      <c r="AB26" s="391"/>
      <c r="AC26" s="367">
        <f>COUNTIF($I$40:$I$318,AA26)</f>
        <v>28</v>
      </c>
      <c r="AD26" s="380">
        <f t="shared" si="1"/>
        <v>3360</v>
      </c>
      <c r="AE26" s="381">
        <v>138</v>
      </c>
      <c r="AF26" s="381"/>
      <c r="AG26" s="355"/>
      <c r="AH26" s="355"/>
      <c r="AI26" s="355"/>
      <c r="AJ26" s="355"/>
      <c r="AK26" s="355"/>
      <c r="AL26" s="355"/>
      <c r="AM26" s="374" t="s">
        <v>79</v>
      </c>
      <c r="AN26" s="371">
        <v>0.93</v>
      </c>
      <c r="AO26" s="355">
        <v>2</v>
      </c>
      <c r="AP26" s="355" t="s">
        <v>80</v>
      </c>
      <c r="AQ26" s="384"/>
      <c r="AR26" s="355"/>
      <c r="AS26" s="368"/>
      <c r="AT26" s="355"/>
      <c r="AU26" s="355"/>
      <c r="AV26" s="356"/>
      <c r="AW26" s="356"/>
      <c r="AX26" s="356"/>
      <c r="AY26" s="356"/>
      <c r="AZ26" s="356"/>
      <c r="BA26" s="355"/>
      <c r="BB26" s="355"/>
      <c r="BC26" s="355"/>
      <c r="BD26" s="355"/>
      <c r="BE26" s="358"/>
      <c r="BF26" s="358"/>
      <c r="BG26" s="358"/>
      <c r="BH26" s="358"/>
      <c r="BI26" s="358"/>
      <c r="BJ26" s="358"/>
      <c r="BK26" s="358"/>
      <c r="BL26" s="358"/>
      <c r="BM26" s="358"/>
      <c r="BN26" s="358"/>
      <c r="BO26" s="358"/>
      <c r="BP26" s="358"/>
      <c r="BQ26" s="358"/>
      <c r="BR26" s="358"/>
      <c r="BS26" s="358"/>
      <c r="BT26" s="358"/>
      <c r="BU26" s="355"/>
      <c r="BV26" s="355"/>
      <c r="BW26" s="355"/>
      <c r="BX26" s="356"/>
      <c r="BY26" s="355"/>
      <c r="BZ26" s="355"/>
      <c r="CA26" s="356"/>
      <c r="CB26" s="355"/>
      <c r="CC26" s="355"/>
      <c r="CD26" s="355"/>
      <c r="CE26" s="355"/>
      <c r="CF26" s="355"/>
      <c r="CG26" s="355"/>
      <c r="CH26" s="355"/>
      <c r="CI26" s="355"/>
      <c r="CJ26" s="355"/>
      <c r="CK26" s="355"/>
      <c r="CL26" s="355"/>
      <c r="CM26" s="355"/>
      <c r="CN26" s="355"/>
      <c r="CO26" s="355"/>
      <c r="CP26" s="355"/>
      <c r="CQ26" s="355"/>
      <c r="CR26" s="355"/>
    </row>
    <row r="27" spans="4:96" ht="12.75" hidden="1" customHeight="1">
      <c r="D27" s="53" t="s">
        <v>81</v>
      </c>
      <c r="E27" s="394"/>
      <c r="F27" s="394"/>
      <c r="G27" s="394"/>
      <c r="H27" s="394"/>
      <c r="I27" s="394"/>
      <c r="J27" s="395">
        <f>26966806*1.02</f>
        <v>27506142.120000001</v>
      </c>
      <c r="K27" s="396"/>
      <c r="L27" s="368" t="s">
        <v>76</v>
      </c>
      <c r="M27" s="355" t="s">
        <v>82</v>
      </c>
      <c r="N27" s="397">
        <f>N332</f>
        <v>29808529.847693622</v>
      </c>
      <c r="O27" s="399"/>
      <c r="P27" s="400">
        <f>N27*95%</f>
        <v>28318103.355308939</v>
      </c>
      <c r="Q27" s="355"/>
      <c r="R27" s="355"/>
      <c r="S27" s="397"/>
      <c r="T27" s="397"/>
      <c r="U27" s="397"/>
      <c r="V27" s="397"/>
      <c r="W27" s="397"/>
      <c r="X27" s="373" t="s">
        <v>83</v>
      </c>
      <c r="Y27" s="393" t="s">
        <v>84</v>
      </c>
      <c r="Z27" s="378">
        <f t="shared" si="0"/>
        <v>0.1003584229390681</v>
      </c>
      <c r="AA27" s="391">
        <v>112</v>
      </c>
      <c r="AB27" s="391"/>
      <c r="AC27" s="367">
        <f>COUNTIF($I$40:$I$318,AA27)</f>
        <v>28</v>
      </c>
      <c r="AD27" s="380">
        <f t="shared" si="1"/>
        <v>3136</v>
      </c>
      <c r="AE27" s="381">
        <v>132</v>
      </c>
      <c r="AF27" s="381"/>
      <c r="AG27" s="397"/>
      <c r="AH27" s="397"/>
      <c r="AI27" s="397"/>
      <c r="AJ27" s="397"/>
      <c r="AK27" s="397"/>
      <c r="AL27" s="397"/>
      <c r="AM27" s="374">
        <v>21</v>
      </c>
      <c r="AN27" s="371">
        <v>1.1000000000000001</v>
      </c>
      <c r="AO27" s="355">
        <v>3</v>
      </c>
      <c r="AP27" s="355" t="s">
        <v>85</v>
      </c>
      <c r="AQ27" s="384"/>
      <c r="AR27" s="355"/>
      <c r="AS27" s="368"/>
      <c r="AT27" s="355"/>
      <c r="AU27" s="355"/>
      <c r="AV27" s="356"/>
      <c r="AW27" s="356"/>
      <c r="AX27" s="356"/>
      <c r="AY27" s="356"/>
      <c r="AZ27" s="356"/>
      <c r="BA27" s="355"/>
      <c r="BB27" s="355"/>
      <c r="BC27" s="355"/>
      <c r="BD27" s="355"/>
      <c r="BE27" s="358"/>
      <c r="BF27" s="358"/>
      <c r="BG27" s="358"/>
      <c r="BH27" s="358"/>
      <c r="BI27" s="358"/>
      <c r="BJ27" s="358"/>
      <c r="BK27" s="358"/>
      <c r="BL27" s="358"/>
      <c r="BM27" s="358"/>
      <c r="BN27" s="358"/>
      <c r="BO27" s="358"/>
      <c r="BP27" s="358"/>
      <c r="BQ27" s="358"/>
      <c r="BR27" s="358"/>
      <c r="BS27" s="358"/>
      <c r="BT27" s="358"/>
      <c r="BU27" s="355"/>
      <c r="BV27" s="355"/>
      <c r="BW27" s="355"/>
      <c r="BX27" s="356"/>
      <c r="BY27" s="355"/>
      <c r="BZ27" s="355"/>
      <c r="CA27" s="356"/>
      <c r="CB27" s="355"/>
      <c r="CC27" s="355"/>
      <c r="CD27" s="355"/>
      <c r="CE27" s="355"/>
      <c r="CF27" s="355"/>
      <c r="CG27" s="355"/>
      <c r="CH27" s="355"/>
      <c r="CI27" s="355"/>
      <c r="CJ27" s="355"/>
      <c r="CK27" s="355"/>
      <c r="CL27" s="355"/>
      <c r="CM27" s="355"/>
      <c r="CN27" s="355"/>
      <c r="CO27" s="355"/>
      <c r="CP27" s="355"/>
      <c r="CQ27" s="355"/>
      <c r="CR27" s="355"/>
    </row>
    <row r="28" spans="4:96" ht="12.75" hidden="1" customHeight="1">
      <c r="D28" s="65" t="s">
        <v>86</v>
      </c>
      <c r="E28" s="401"/>
      <c r="F28" s="401"/>
      <c r="G28" s="402"/>
      <c r="H28" s="402"/>
      <c r="I28" s="394"/>
      <c r="J28" s="395">
        <f>COUNT(B40:B320)</f>
        <v>279</v>
      </c>
      <c r="K28" s="396"/>
      <c r="L28" s="355" t="s">
        <v>87</v>
      </c>
      <c r="M28" s="355" t="s">
        <v>88</v>
      </c>
      <c r="N28" s="397">
        <f>N336</f>
        <v>33598975.832138032</v>
      </c>
      <c r="O28" s="398">
        <f>N28/N27</f>
        <v>1.12715977620539</v>
      </c>
      <c r="P28" s="355"/>
      <c r="Q28" s="355"/>
      <c r="R28" s="355"/>
      <c r="S28" s="355"/>
      <c r="T28" s="355"/>
      <c r="U28" s="355"/>
      <c r="V28" s="355"/>
      <c r="W28" s="355"/>
      <c r="X28" s="373" t="s">
        <v>83</v>
      </c>
      <c r="Y28" s="393" t="s">
        <v>89</v>
      </c>
      <c r="Z28" s="378">
        <f t="shared" si="0"/>
        <v>0</v>
      </c>
      <c r="AA28" s="391">
        <v>70</v>
      </c>
      <c r="AB28" s="391"/>
      <c r="AC28" s="367">
        <f>COUNTIF($I$40:$I$318,AA28)</f>
        <v>0</v>
      </c>
      <c r="AD28" s="380">
        <f t="shared" si="1"/>
        <v>0</v>
      </c>
      <c r="AE28" s="381">
        <v>81</v>
      </c>
      <c r="AF28" s="381"/>
      <c r="AG28" s="355"/>
      <c r="AH28" s="355"/>
      <c r="AI28" s="355"/>
      <c r="AJ28" s="355"/>
      <c r="AK28" s="355"/>
      <c r="AL28" s="355"/>
      <c r="AM28" s="374">
        <v>22</v>
      </c>
      <c r="AN28" s="371">
        <v>0.97</v>
      </c>
      <c r="AO28" s="355">
        <v>4</v>
      </c>
      <c r="AP28" s="355" t="s">
        <v>90</v>
      </c>
      <c r="AQ28" s="384"/>
      <c r="AR28" s="355"/>
      <c r="AS28" s="368"/>
      <c r="AT28" s="355"/>
      <c r="AU28" s="355"/>
      <c r="AV28" s="356"/>
      <c r="AW28" s="356"/>
      <c r="AX28" s="356"/>
      <c r="AY28" s="356"/>
      <c r="AZ28" s="356"/>
      <c r="BA28" s="355"/>
      <c r="BB28" s="355"/>
      <c r="BC28" s="355"/>
      <c r="BD28" s="355"/>
      <c r="BE28" s="358"/>
      <c r="BF28" s="358"/>
      <c r="BG28" s="358"/>
      <c r="BH28" s="358"/>
      <c r="BI28" s="358"/>
      <c r="BJ28" s="358"/>
      <c r="BK28" s="358"/>
      <c r="BL28" s="358"/>
      <c r="BM28" s="358"/>
      <c r="BN28" s="358"/>
      <c r="BO28" s="358"/>
      <c r="BP28" s="358"/>
      <c r="BQ28" s="358"/>
      <c r="BR28" s="358"/>
      <c r="BS28" s="358"/>
      <c r="BT28" s="358"/>
      <c r="BU28" s="355"/>
      <c r="BV28" s="355"/>
      <c r="BW28" s="355"/>
      <c r="BX28" s="356"/>
      <c r="BY28" s="355"/>
      <c r="BZ28" s="355"/>
      <c r="CA28" s="356"/>
      <c r="CB28" s="355"/>
      <c r="CC28" s="355"/>
      <c r="CD28" s="355"/>
      <c r="CE28" s="355"/>
      <c r="CF28" s="355"/>
      <c r="CG28" s="355"/>
      <c r="CH28" s="355"/>
      <c r="CI28" s="355"/>
      <c r="CJ28" s="355"/>
      <c r="CK28" s="355"/>
      <c r="CL28" s="355"/>
      <c r="CM28" s="355"/>
      <c r="CN28" s="355"/>
      <c r="CO28" s="355"/>
      <c r="CP28" s="355"/>
      <c r="CQ28" s="355"/>
      <c r="CR28" s="355"/>
    </row>
    <row r="29" spans="4:96" hidden="1">
      <c r="D29" s="71"/>
      <c r="E29" s="403"/>
      <c r="F29" s="403"/>
      <c r="G29" s="403"/>
      <c r="H29" s="403"/>
      <c r="I29" s="403"/>
      <c r="J29" s="404"/>
      <c r="K29" s="404"/>
      <c r="L29" s="355"/>
      <c r="M29" s="355"/>
      <c r="N29" s="355"/>
      <c r="O29" s="355"/>
      <c r="P29" s="355"/>
      <c r="Q29" s="355"/>
      <c r="R29" s="355"/>
      <c r="S29" s="355"/>
      <c r="T29" s="355"/>
      <c r="U29" s="355"/>
      <c r="V29" s="355"/>
      <c r="W29" s="355"/>
      <c r="X29" s="355"/>
      <c r="Y29" s="355"/>
      <c r="Z29" s="382">
        <f>SUM(Z10:Z28)</f>
        <v>1</v>
      </c>
      <c r="AA29" s="405">
        <f>SUM(AA10:AA28)</f>
        <v>1578</v>
      </c>
      <c r="AB29" s="405"/>
      <c r="AC29" s="397">
        <f>SUM(AC10:AC28)</f>
        <v>279</v>
      </c>
      <c r="AD29" s="406">
        <f>SUM(AD10:AD28)</f>
        <v>27054</v>
      </c>
      <c r="AE29" s="387">
        <f>SUM(AE10:AE28)</f>
        <v>1805</v>
      </c>
      <c r="AF29" s="387"/>
      <c r="AG29" s="355"/>
      <c r="AH29" s="355"/>
      <c r="AI29" s="355"/>
      <c r="AJ29" s="355"/>
      <c r="AK29" s="355"/>
      <c r="AL29" s="355"/>
      <c r="AM29" s="374">
        <v>1</v>
      </c>
      <c r="AN29" s="371">
        <v>1.08</v>
      </c>
      <c r="AO29" s="355">
        <v>5</v>
      </c>
      <c r="AP29" s="355" t="s">
        <v>91</v>
      </c>
      <c r="AQ29" s="407"/>
      <c r="AR29" s="355"/>
      <c r="AS29" s="368"/>
      <c r="AT29" s="355"/>
      <c r="AU29" s="355"/>
      <c r="AV29" s="356"/>
      <c r="AW29" s="356"/>
      <c r="AX29" s="356"/>
      <c r="AY29" s="356"/>
      <c r="AZ29" s="356"/>
      <c r="BA29" s="355"/>
      <c r="BB29" s="355"/>
      <c r="BC29" s="355"/>
      <c r="BD29" s="355"/>
      <c r="BE29" s="358"/>
      <c r="BF29" s="358"/>
      <c r="BG29" s="358"/>
      <c r="BH29" s="358"/>
      <c r="BI29" s="358"/>
      <c r="BJ29" s="358"/>
      <c r="BK29" s="358"/>
      <c r="BL29" s="358"/>
      <c r="BM29" s="358"/>
      <c r="BN29" s="358"/>
      <c r="BO29" s="358"/>
      <c r="BP29" s="358"/>
      <c r="BQ29" s="358"/>
      <c r="BR29" s="358"/>
      <c r="BS29" s="358"/>
      <c r="BT29" s="358"/>
      <c r="BU29" s="355"/>
      <c r="BV29" s="355"/>
      <c r="BW29" s="355"/>
      <c r="BX29" s="356"/>
      <c r="BY29" s="355"/>
      <c r="BZ29" s="355"/>
      <c r="CA29" s="356"/>
      <c r="CB29" s="355"/>
      <c r="CC29" s="355"/>
      <c r="CD29" s="355"/>
      <c r="CE29" s="355"/>
      <c r="CF29" s="355"/>
      <c r="CG29" s="355"/>
      <c r="CH29" s="355"/>
      <c r="CI29" s="355"/>
      <c r="CJ29" s="355"/>
      <c r="CK29" s="355"/>
      <c r="CL29" s="355"/>
      <c r="CM29" s="355"/>
      <c r="CN29" s="355"/>
      <c r="CO29" s="355"/>
      <c r="CP29" s="355"/>
      <c r="CQ29" s="355"/>
      <c r="CR29" s="355"/>
    </row>
    <row r="30" spans="4:96" hidden="1">
      <c r="D30" s="78" t="s">
        <v>4</v>
      </c>
      <c r="E30" s="408"/>
      <c r="F30" s="408"/>
      <c r="G30" s="408"/>
      <c r="H30" s="408"/>
      <c r="I30" s="408"/>
      <c r="J30" s="409"/>
      <c r="K30" s="410">
        <v>0.01</v>
      </c>
      <c r="L30" s="355"/>
      <c r="M30" s="355"/>
      <c r="N30" s="399">
        <f>[45]HPP!$G$18</f>
        <v>0.41727741322426332</v>
      </c>
      <c r="O30" s="355"/>
      <c r="P30" s="355"/>
      <c r="Q30" s="355"/>
      <c r="R30" s="355"/>
      <c r="S30" s="355"/>
      <c r="T30" s="355"/>
      <c r="U30" s="355"/>
      <c r="V30" s="355"/>
      <c r="W30" s="355"/>
      <c r="X30" s="374"/>
      <c r="Y30" s="374"/>
      <c r="Z30" s="374"/>
      <c r="AA30" s="374"/>
      <c r="AB30" s="374"/>
      <c r="AC30" s="355"/>
      <c r="AD30" s="355"/>
      <c r="AE30" s="355"/>
      <c r="AF30" s="355"/>
      <c r="AG30" s="355"/>
      <c r="AH30" s="355"/>
      <c r="AI30" s="355"/>
      <c r="AJ30" s="355"/>
      <c r="AK30" s="355"/>
      <c r="AL30" s="355"/>
      <c r="AM30" s="374">
        <v>2</v>
      </c>
      <c r="AN30" s="411">
        <v>0.95</v>
      </c>
      <c r="AO30" s="355">
        <v>6</v>
      </c>
      <c r="AP30" s="355" t="s">
        <v>92</v>
      </c>
      <c r="AQ30" s="355"/>
      <c r="AR30" s="355"/>
      <c r="AS30" s="368"/>
      <c r="AT30" s="355"/>
      <c r="AU30" s="355"/>
      <c r="AV30" s="356"/>
      <c r="AW30" s="356"/>
      <c r="AX30" s="356"/>
      <c r="AY30" s="356"/>
      <c r="AZ30" s="356"/>
      <c r="BA30" s="355"/>
      <c r="BB30" s="355"/>
      <c r="BC30" s="355"/>
      <c r="BD30" s="355"/>
      <c r="BE30" s="358"/>
      <c r="BF30" s="358"/>
      <c r="BG30" s="358"/>
      <c r="BH30" s="358"/>
      <c r="BI30" s="358"/>
      <c r="BJ30" s="358"/>
      <c r="BK30" s="358"/>
      <c r="BL30" s="358"/>
      <c r="BM30" s="358"/>
      <c r="BN30" s="358"/>
      <c r="BO30" s="358"/>
      <c r="BP30" s="358"/>
      <c r="BQ30" s="358"/>
      <c r="BR30" s="358"/>
      <c r="BS30" s="382"/>
      <c r="BT30" s="358"/>
      <c r="BU30" s="355"/>
      <c r="BV30" s="355"/>
      <c r="BW30" s="355"/>
      <c r="BX30" s="356"/>
      <c r="BY30" s="355"/>
      <c r="BZ30" s="355"/>
      <c r="CA30" s="356"/>
      <c r="CB30" s="355"/>
      <c r="CC30" s="355"/>
      <c r="CD30" s="355"/>
      <c r="CE30" s="355"/>
      <c r="CF30" s="355"/>
      <c r="CG30" s="355"/>
      <c r="CH30" s="355"/>
      <c r="CI30" s="355"/>
      <c r="CJ30" s="355"/>
      <c r="CK30" s="355"/>
      <c r="CL30" s="355"/>
      <c r="CM30" s="355"/>
      <c r="CN30" s="355"/>
      <c r="CO30" s="355"/>
      <c r="CP30" s="355"/>
      <c r="CQ30" s="355"/>
      <c r="CR30" s="355"/>
    </row>
    <row r="31" spans="4:96" hidden="1">
      <c r="D31" s="82"/>
      <c r="E31" s="412"/>
      <c r="F31" s="412"/>
      <c r="G31" s="412"/>
      <c r="H31" s="412"/>
      <c r="I31" s="412"/>
      <c r="J31" s="413"/>
      <c r="K31" s="413"/>
      <c r="L31" s="355"/>
      <c r="M31" s="355"/>
      <c r="N31" s="355"/>
      <c r="O31" s="355"/>
      <c r="P31" s="355"/>
      <c r="Q31" s="355"/>
      <c r="R31" s="355"/>
      <c r="S31" s="355"/>
      <c r="T31" s="355"/>
      <c r="U31" s="355"/>
      <c r="V31" s="355"/>
      <c r="W31" s="355"/>
      <c r="X31" s="374"/>
      <c r="Y31" s="374"/>
      <c r="Z31" s="374"/>
      <c r="AA31" s="374"/>
      <c r="AB31" s="374"/>
      <c r="AC31" s="355"/>
      <c r="AD31" s="355"/>
      <c r="AE31" s="355"/>
      <c r="AF31" s="355"/>
      <c r="AG31" s="355"/>
      <c r="AH31" s="355"/>
      <c r="AI31" s="355"/>
      <c r="AJ31" s="355"/>
      <c r="AK31" s="355"/>
      <c r="AL31" s="355"/>
      <c r="AM31" s="374"/>
      <c r="AN31" s="414" t="s">
        <v>93</v>
      </c>
      <c r="AO31" s="374"/>
      <c r="AP31" s="355"/>
      <c r="AQ31" s="355"/>
      <c r="AR31" s="355"/>
      <c r="AS31" s="355"/>
      <c r="AT31" s="355"/>
      <c r="AU31" s="355"/>
      <c r="AV31" s="356"/>
      <c r="AW31" s="356"/>
      <c r="AX31" s="356"/>
      <c r="AY31" s="356"/>
      <c r="AZ31" s="356"/>
      <c r="BA31" s="355"/>
      <c r="BB31" s="355"/>
      <c r="BC31" s="355"/>
      <c r="BD31" s="355"/>
      <c r="BE31" s="358"/>
      <c r="BF31" s="358"/>
      <c r="BG31" s="358"/>
      <c r="BH31" s="358"/>
      <c r="BI31" s="358"/>
      <c r="BJ31" s="358"/>
      <c r="BK31" s="358"/>
      <c r="BL31" s="358"/>
      <c r="BM31" s="358"/>
      <c r="BN31" s="358"/>
      <c r="BO31" s="358"/>
      <c r="BP31" s="358"/>
      <c r="BQ31" s="358"/>
      <c r="BR31" s="358"/>
      <c r="BS31" s="382"/>
      <c r="BT31" s="358"/>
      <c r="BU31" s="355"/>
      <c r="BV31" s="355"/>
      <c r="BW31" s="355"/>
      <c r="BX31" s="356"/>
      <c r="BY31" s="355"/>
      <c r="BZ31" s="355"/>
      <c r="CA31" s="356"/>
      <c r="CB31" s="355"/>
      <c r="CC31" s="355"/>
      <c r="CD31" s="355"/>
      <c r="CE31" s="355"/>
      <c r="CF31" s="355"/>
      <c r="CG31" s="355"/>
      <c r="CH31" s="355"/>
      <c r="CI31" s="355"/>
      <c r="CJ31" s="355"/>
      <c r="CK31" s="355"/>
      <c r="CL31" s="355"/>
      <c r="CM31" s="355"/>
      <c r="CN31" s="355"/>
      <c r="CO31" s="355"/>
      <c r="CP31" s="355"/>
      <c r="CQ31" s="355"/>
      <c r="CR31" s="355"/>
    </row>
    <row r="32" spans="4:96" hidden="1">
      <c r="D32" s="53" t="s">
        <v>94</v>
      </c>
      <c r="E32" s="394"/>
      <c r="F32" s="394"/>
      <c r="G32" s="394"/>
      <c r="H32" s="394"/>
      <c r="I32" s="415">
        <v>1</v>
      </c>
      <c r="J32" s="416">
        <f>K32/$J$28</f>
        <v>0</v>
      </c>
      <c r="K32" s="417">
        <f>COUNTIF(AJ41:AJ321,I32)</f>
        <v>0</v>
      </c>
      <c r="L32" s="355" t="s">
        <v>87</v>
      </c>
      <c r="M32" s="355"/>
      <c r="N32" s="355" t="s">
        <v>95</v>
      </c>
      <c r="O32" s="371">
        <v>0.2</v>
      </c>
      <c r="P32" s="355" t="s">
        <v>95</v>
      </c>
      <c r="Q32" s="371">
        <v>0.2</v>
      </c>
      <c r="R32" s="371"/>
      <c r="S32" s="355"/>
      <c r="T32" s="355"/>
      <c r="U32" s="382"/>
      <c r="V32" s="382"/>
      <c r="W32" s="355"/>
      <c r="X32" s="418" t="s">
        <v>96</v>
      </c>
      <c r="Y32" s="418"/>
      <c r="Z32" s="418"/>
      <c r="AA32" s="419">
        <f>MIN(AK41:AK321)</f>
        <v>0</v>
      </c>
      <c r="AB32" s="419"/>
      <c r="AC32" s="419"/>
      <c r="AD32" s="419"/>
      <c r="AE32" s="419" t="e">
        <f>MIN(#REF!)</f>
        <v>#REF!</v>
      </c>
      <c r="AF32" s="420"/>
      <c r="AG32" s="355"/>
      <c r="AH32" s="355"/>
      <c r="AI32" s="355"/>
      <c r="AJ32" s="355"/>
      <c r="AK32" s="355"/>
      <c r="AL32" s="355"/>
      <c r="AM32" s="355"/>
      <c r="AN32" s="421"/>
      <c r="AO32" s="355"/>
      <c r="AP32" s="355"/>
      <c r="AQ32" s="355"/>
      <c r="AR32" s="355"/>
      <c r="AS32" s="355"/>
      <c r="AT32" s="355"/>
      <c r="AU32" s="355"/>
      <c r="AV32" s="356"/>
      <c r="AW32" s="356"/>
      <c r="AX32" s="356"/>
      <c r="AY32" s="356"/>
      <c r="AZ32" s="356"/>
      <c r="BA32" s="355"/>
      <c r="BB32" s="355"/>
      <c r="BC32" s="355"/>
      <c r="BD32" s="355"/>
      <c r="BE32" s="358"/>
      <c r="BF32" s="358"/>
      <c r="BG32" s="358"/>
      <c r="BH32" s="358"/>
      <c r="BI32" s="358"/>
      <c r="BJ32" s="358"/>
      <c r="BK32" s="358"/>
      <c r="BL32" s="358"/>
      <c r="BM32" s="358"/>
      <c r="BN32" s="358"/>
      <c r="BO32" s="358"/>
      <c r="BP32" s="358"/>
      <c r="BQ32" s="358"/>
      <c r="BR32" s="358"/>
      <c r="BS32" s="382"/>
      <c r="BT32" s="358"/>
      <c r="BU32" s="355"/>
      <c r="BV32" s="355"/>
      <c r="BW32" s="355"/>
      <c r="BX32" s="356"/>
      <c r="BY32" s="355"/>
      <c r="BZ32" s="355"/>
      <c r="CA32" s="356"/>
      <c r="CB32" s="355"/>
      <c r="CC32" s="355"/>
      <c r="CD32" s="355"/>
      <c r="CE32" s="355"/>
      <c r="CF32" s="355"/>
      <c r="CG32" s="355"/>
      <c r="CH32" s="355"/>
      <c r="CI32" s="355"/>
      <c r="CJ32" s="355"/>
      <c r="CK32" s="355"/>
      <c r="CL32" s="355"/>
      <c r="CM32" s="355"/>
      <c r="CN32" s="355"/>
      <c r="CO32" s="355"/>
      <c r="CP32" s="355"/>
      <c r="CQ32" s="355"/>
      <c r="CR32" s="355"/>
    </row>
    <row r="33" spans="1:145" hidden="1">
      <c r="D33" s="53" t="s">
        <v>97</v>
      </c>
      <c r="E33" s="394"/>
      <c r="F33" s="394"/>
      <c r="G33" s="394"/>
      <c r="H33" s="394"/>
      <c r="I33" s="415">
        <v>2</v>
      </c>
      <c r="J33" s="416">
        <f>K33/$J$28</f>
        <v>0</v>
      </c>
      <c r="K33" s="417"/>
      <c r="L33" s="355" t="s">
        <v>87</v>
      </c>
      <c r="M33" s="355"/>
      <c r="N33" s="355" t="s">
        <v>98</v>
      </c>
      <c r="O33" s="371">
        <v>0</v>
      </c>
      <c r="P33" s="355" t="s">
        <v>98</v>
      </c>
      <c r="Q33" s="371">
        <v>0</v>
      </c>
      <c r="R33" s="371"/>
      <c r="S33" s="355"/>
      <c r="T33" s="355"/>
      <c r="U33" s="382"/>
      <c r="V33" s="382"/>
      <c r="W33" s="355"/>
      <c r="X33" s="394" t="s">
        <v>99</v>
      </c>
      <c r="Y33" s="394"/>
      <c r="Z33" s="394"/>
      <c r="AA33" s="419">
        <f>MAX(AK41:AK321)</f>
        <v>0</v>
      </c>
      <c r="AB33" s="419"/>
      <c r="AC33" s="419"/>
      <c r="AD33" s="419"/>
      <c r="AE33" s="419" t="e">
        <f>MAX(#REF!)</f>
        <v>#REF!</v>
      </c>
      <c r="AF33" s="420"/>
      <c r="AG33" s="355"/>
      <c r="AH33" s="355"/>
      <c r="AI33" s="355"/>
      <c r="AJ33" s="355"/>
      <c r="AK33" s="355"/>
      <c r="AL33" s="355"/>
      <c r="AM33" s="355"/>
      <c r="AN33" s="421"/>
      <c r="AO33" s="355"/>
      <c r="AP33" s="355"/>
      <c r="AQ33" s="355"/>
      <c r="AR33" s="355"/>
      <c r="AS33" s="355"/>
      <c r="AT33" s="355"/>
      <c r="AU33" s="355"/>
      <c r="AV33" s="356"/>
      <c r="AW33" s="356"/>
      <c r="AX33" s="356"/>
      <c r="AY33" s="356"/>
      <c r="AZ33" s="356"/>
      <c r="BA33" s="355"/>
      <c r="BB33" s="355"/>
      <c r="BC33" s="355"/>
      <c r="BD33" s="355"/>
      <c r="BE33" s="358"/>
      <c r="BF33" s="358"/>
      <c r="BG33" s="358"/>
      <c r="BH33" s="358"/>
      <c r="BI33" s="358"/>
      <c r="BJ33" s="358"/>
      <c r="BK33" s="358"/>
      <c r="BL33" s="358"/>
      <c r="BM33" s="358"/>
      <c r="BN33" s="358"/>
      <c r="BO33" s="358"/>
      <c r="BP33" s="358"/>
      <c r="BQ33" s="358"/>
      <c r="BR33" s="358"/>
      <c r="BS33" s="382"/>
      <c r="BT33" s="358"/>
      <c r="BU33" s="355"/>
      <c r="BV33" s="355"/>
      <c r="BW33" s="355"/>
      <c r="BX33" s="356"/>
      <c r="BY33" s="355"/>
      <c r="BZ33" s="355"/>
      <c r="CA33" s="356"/>
      <c r="CB33" s="355"/>
      <c r="CC33" s="355"/>
      <c r="CD33" s="355"/>
      <c r="CE33" s="355"/>
      <c r="CF33" s="355"/>
      <c r="CG33" s="355"/>
      <c r="CH33" s="355"/>
      <c r="CI33" s="355"/>
      <c r="CJ33" s="355"/>
      <c r="CK33" s="355"/>
      <c r="CL33" s="355"/>
      <c r="CM33" s="355"/>
      <c r="CN33" s="355"/>
      <c r="CO33" s="355"/>
      <c r="CP33" s="355"/>
      <c r="CQ33" s="355"/>
      <c r="CR33" s="355"/>
    </row>
    <row r="34" spans="1:145" hidden="1">
      <c r="D34" s="65" t="s">
        <v>100</v>
      </c>
      <c r="E34" s="401"/>
      <c r="F34" s="401"/>
      <c r="G34" s="402"/>
      <c r="H34" s="402"/>
      <c r="I34" s="415">
        <v>3</v>
      </c>
      <c r="J34" s="416">
        <f>K34/$J$28</f>
        <v>0</v>
      </c>
      <c r="K34" s="417">
        <f>COUNTIF(AJ41:AJ321,I34)</f>
        <v>0</v>
      </c>
      <c r="L34" s="355" t="s">
        <v>87</v>
      </c>
      <c r="M34" s="355"/>
      <c r="N34" s="355" t="s">
        <v>100</v>
      </c>
      <c r="O34" s="371">
        <v>0.1</v>
      </c>
      <c r="P34" s="355" t="s">
        <v>100</v>
      </c>
      <c r="Q34" s="371">
        <v>0.1</v>
      </c>
      <c r="R34" s="371"/>
      <c r="S34" s="355"/>
      <c r="T34" s="392"/>
      <c r="U34" s="382"/>
      <c r="V34" s="382"/>
      <c r="W34" s="355"/>
      <c r="X34" s="394" t="s">
        <v>101</v>
      </c>
      <c r="Y34" s="394"/>
      <c r="Z34" s="394"/>
      <c r="AA34" s="419" t="e">
        <f>AVERAGE(AK41:AK321)</f>
        <v>#DIV/0!</v>
      </c>
      <c r="AB34" s="419"/>
      <c r="AC34" s="419">
        <f>Z259-Z60</f>
        <v>92684696.487551689</v>
      </c>
      <c r="AD34" s="419"/>
      <c r="AE34" s="419" t="e">
        <f>AVERAGE(#REF!)</f>
        <v>#REF!</v>
      </c>
      <c r="AF34" s="420"/>
      <c r="AG34" s="355"/>
      <c r="AH34" s="355"/>
      <c r="AI34" s="355"/>
      <c r="AJ34" s="355"/>
      <c r="AK34" s="355"/>
      <c r="AL34" s="355"/>
      <c r="AM34" s="355"/>
      <c r="AN34" s="421"/>
      <c r="AO34" s="355"/>
      <c r="AP34" s="355"/>
      <c r="AQ34" s="355"/>
      <c r="AR34" s="355"/>
      <c r="AS34" s="387"/>
      <c r="AT34" s="355"/>
      <c r="AU34" s="355"/>
      <c r="AV34" s="356"/>
      <c r="AW34" s="356"/>
      <c r="AX34" s="356"/>
      <c r="AY34" s="356"/>
      <c r="AZ34" s="356"/>
      <c r="BA34" s="355"/>
      <c r="BB34" s="355"/>
      <c r="BC34" s="355"/>
      <c r="BD34" s="355"/>
      <c r="BE34" s="358"/>
      <c r="BF34" s="358"/>
      <c r="BG34" s="358"/>
      <c r="BH34" s="358"/>
      <c r="BI34" s="358"/>
      <c r="BJ34" s="358"/>
      <c r="BK34" s="358"/>
      <c r="BL34" s="358"/>
      <c r="BM34" s="358"/>
      <c r="BN34" s="358"/>
      <c r="BO34" s="358"/>
      <c r="BP34" s="358"/>
      <c r="BQ34" s="358"/>
      <c r="BR34" s="358"/>
      <c r="BS34" s="358"/>
      <c r="BT34" s="358"/>
      <c r="BU34" s="355"/>
      <c r="BV34" s="355"/>
      <c r="BW34" s="355"/>
      <c r="BX34" s="356"/>
      <c r="BY34" s="355"/>
      <c r="BZ34" s="355"/>
      <c r="CA34" s="356"/>
      <c r="CB34" s="355"/>
      <c r="CC34" s="355"/>
      <c r="CD34" s="355"/>
      <c r="CE34" s="355"/>
      <c r="CF34" s="355"/>
      <c r="CG34" s="355"/>
      <c r="CH34" s="355"/>
      <c r="CI34" s="355"/>
      <c r="CJ34" s="355"/>
      <c r="CK34" s="355">
        <f>AP40/AO40</f>
        <v>1.0616777189587592</v>
      </c>
      <c r="CL34" s="355"/>
      <c r="CM34" s="355"/>
      <c r="CN34" s="355"/>
      <c r="CO34" s="355"/>
      <c r="CP34" s="355"/>
      <c r="CQ34" s="355"/>
      <c r="CR34" s="355"/>
    </row>
    <row r="35" spans="1:145">
      <c r="E35" s="355"/>
      <c r="F35" s="355"/>
      <c r="G35" s="355"/>
      <c r="H35" s="355"/>
      <c r="I35" s="355"/>
      <c r="J35" s="355"/>
      <c r="K35" s="355"/>
      <c r="L35" s="355"/>
      <c r="M35" s="355"/>
      <c r="N35" s="355"/>
      <c r="O35" s="355"/>
      <c r="P35" s="355"/>
      <c r="Q35" s="355"/>
      <c r="R35" s="355"/>
      <c r="S35" s="355"/>
      <c r="T35" s="355"/>
      <c r="U35" s="355"/>
      <c r="V35" s="355"/>
      <c r="W35" s="355"/>
      <c r="X35" s="355"/>
      <c r="Y35" s="355"/>
      <c r="Z35" s="355"/>
      <c r="AA35" s="355"/>
      <c r="AB35" s="355"/>
      <c r="AC35" s="355"/>
      <c r="AD35" s="355"/>
      <c r="AE35" s="355"/>
      <c r="AF35" s="355"/>
      <c r="AG35" s="355"/>
      <c r="AH35" s="355"/>
      <c r="AI35" s="355"/>
      <c r="AJ35" s="355"/>
      <c r="AK35" s="355"/>
      <c r="AL35" s="355"/>
      <c r="AM35" s="355"/>
      <c r="AN35" s="355"/>
      <c r="AO35" s="355"/>
      <c r="AP35" s="355"/>
      <c r="AQ35" s="355"/>
      <c r="AR35" s="355"/>
      <c r="AS35" s="356"/>
      <c r="AT35" s="356"/>
      <c r="AU35" s="356"/>
      <c r="AV35" s="356"/>
      <c r="AW35" s="356"/>
      <c r="AX35" s="356"/>
      <c r="AY35" s="356"/>
      <c r="AZ35" s="357"/>
      <c r="BA35" s="358"/>
      <c r="BB35" s="358"/>
      <c r="BC35" s="355"/>
      <c r="BD35" s="355"/>
      <c r="BE35" s="355"/>
      <c r="BF35" s="355"/>
      <c r="BG35" s="355"/>
      <c r="BH35" s="355"/>
      <c r="BI35" s="355"/>
      <c r="BJ35" s="355"/>
      <c r="BK35" s="355"/>
      <c r="BL35" s="355"/>
      <c r="BM35" s="355"/>
      <c r="BN35" s="355"/>
      <c r="BO35" s="355"/>
      <c r="BP35" s="355"/>
      <c r="BQ35" s="355"/>
      <c r="BR35" s="355"/>
      <c r="BS35" s="355"/>
      <c r="BT35" s="355"/>
      <c r="BU35" s="355"/>
      <c r="BV35" s="355"/>
      <c r="BW35" s="355"/>
      <c r="BX35" s="356"/>
      <c r="BY35" s="355"/>
      <c r="BZ35" s="355"/>
      <c r="CA35" s="356"/>
      <c r="CB35" s="355"/>
      <c r="CC35" s="355"/>
      <c r="CD35" s="355"/>
      <c r="CE35" s="355"/>
      <c r="CF35" s="355"/>
      <c r="CG35" s="355"/>
      <c r="CH35" s="355"/>
      <c r="CI35" s="355"/>
      <c r="CJ35" s="355"/>
      <c r="CK35" s="355"/>
      <c r="CL35" s="355"/>
      <c r="CM35" s="355"/>
      <c r="CN35" s="355"/>
      <c r="CO35" s="355"/>
      <c r="CP35" s="355"/>
      <c r="CQ35" s="355"/>
      <c r="CR35" s="355"/>
    </row>
    <row r="36" spans="1:145" s="4" customFormat="1" ht="25.5" customHeight="1">
      <c r="A36" s="93"/>
      <c r="B36" s="101"/>
      <c r="C36" s="531"/>
      <c r="D36" s="585" t="s">
        <v>102</v>
      </c>
      <c r="E36" s="585"/>
      <c r="F36" s="586"/>
      <c r="G36" s="587" t="s">
        <v>103</v>
      </c>
      <c r="H36" s="587" t="s">
        <v>104</v>
      </c>
      <c r="I36" s="588" t="s">
        <v>105</v>
      </c>
      <c r="J36" s="589" t="s">
        <v>106</v>
      </c>
      <c r="K36" s="589" t="s">
        <v>107</v>
      </c>
      <c r="L36" s="589" t="s">
        <v>108</v>
      </c>
      <c r="M36" s="589" t="s">
        <v>109</v>
      </c>
      <c r="N36" s="590"/>
      <c r="O36" s="590"/>
      <c r="P36" s="590"/>
      <c r="Q36" s="590"/>
      <c r="R36" s="590"/>
      <c r="S36" s="590"/>
      <c r="T36" s="590"/>
      <c r="U36" s="590"/>
      <c r="V36" s="589"/>
      <c r="W36" s="591"/>
      <c r="X36" s="590" t="s">
        <v>110</v>
      </c>
      <c r="Y36" s="590"/>
      <c r="Z36" s="590"/>
      <c r="AA36" s="590"/>
      <c r="AB36" s="590"/>
      <c r="AC36" s="590"/>
      <c r="AD36" s="590"/>
      <c r="AE36" s="590"/>
      <c r="AF36" s="589"/>
      <c r="AG36" s="591"/>
      <c r="AH36" s="589" t="s">
        <v>111</v>
      </c>
      <c r="AI36" s="589" t="s">
        <v>112</v>
      </c>
      <c r="AJ36" s="589" t="s">
        <v>113</v>
      </c>
      <c r="AK36" s="589"/>
      <c r="AL36" s="589" t="s">
        <v>114</v>
      </c>
      <c r="AM36" s="592" t="s">
        <v>115</v>
      </c>
      <c r="AN36" s="592"/>
      <c r="AO36" s="592"/>
      <c r="AP36" s="592"/>
      <c r="AQ36" s="592"/>
      <c r="AR36" s="592"/>
      <c r="AS36" s="592"/>
      <c r="AT36" s="592"/>
      <c r="AU36" s="592"/>
      <c r="AV36" s="592"/>
      <c r="AW36" s="592"/>
      <c r="AX36" s="592"/>
      <c r="AY36" s="592"/>
      <c r="AZ36" s="592"/>
      <c r="BA36" s="592"/>
      <c r="BB36" s="592"/>
      <c r="BC36" s="592"/>
      <c r="BD36" s="592"/>
      <c r="BE36" s="592"/>
      <c r="BF36" s="592"/>
      <c r="BG36" s="592"/>
      <c r="BH36" s="592"/>
      <c r="BI36" s="592"/>
      <c r="BJ36" s="592"/>
      <c r="BK36" s="592"/>
      <c r="BL36" s="592"/>
      <c r="BM36" s="592"/>
      <c r="BN36" s="592"/>
      <c r="BO36" s="592"/>
      <c r="BP36" s="592"/>
      <c r="BQ36" s="592"/>
      <c r="BR36" s="592"/>
      <c r="BS36" s="592"/>
      <c r="BT36" s="592"/>
      <c r="BU36" s="592"/>
      <c r="BV36" s="592"/>
      <c r="BW36" s="592"/>
      <c r="BX36" s="592"/>
      <c r="BY36" s="592"/>
      <c r="BZ36" s="592"/>
      <c r="CA36" s="592"/>
      <c r="CB36" s="592"/>
      <c r="CC36" s="592"/>
      <c r="CD36" s="592"/>
      <c r="CE36" s="592"/>
      <c r="CF36" s="592"/>
      <c r="CG36" s="592"/>
      <c r="CH36" s="592"/>
      <c r="CI36" s="592"/>
      <c r="CJ36" s="592"/>
      <c r="CK36" s="592"/>
      <c r="CL36" s="592"/>
      <c r="CM36" s="592"/>
      <c r="CN36" s="593"/>
      <c r="CO36" s="593"/>
      <c r="CP36" s="593"/>
      <c r="CQ36" s="594"/>
      <c r="CR36" s="595"/>
      <c r="CT36" s="476" t="s">
        <v>102</v>
      </c>
      <c r="CU36" s="477"/>
      <c r="CV36" s="257"/>
      <c r="CW36" s="258" t="s">
        <v>103</v>
      </c>
      <c r="CX36" s="258" t="s">
        <v>104</v>
      </c>
      <c r="CY36" s="258" t="s">
        <v>105</v>
      </c>
      <c r="CZ36" s="258" t="s">
        <v>106</v>
      </c>
      <c r="DA36" s="258" t="s">
        <v>107</v>
      </c>
      <c r="DB36" s="258" t="s">
        <v>108</v>
      </c>
      <c r="DC36" s="258" t="s">
        <v>109</v>
      </c>
      <c r="DD36" s="478"/>
      <c r="DE36" s="478"/>
      <c r="DF36" s="478"/>
      <c r="DG36" s="478"/>
      <c r="DH36" s="478"/>
      <c r="DI36" s="478"/>
      <c r="DJ36" s="477"/>
      <c r="DK36" s="479"/>
      <c r="DL36" s="478" t="s">
        <v>110</v>
      </c>
      <c r="DM36" s="478"/>
      <c r="DN36" s="478"/>
      <c r="DO36" s="478"/>
      <c r="DP36" s="478"/>
      <c r="DQ36" s="478"/>
      <c r="DR36" s="477"/>
      <c r="DS36" s="479"/>
      <c r="DT36" s="258" t="s">
        <v>111</v>
      </c>
      <c r="DU36" s="258" t="s">
        <v>112</v>
      </c>
      <c r="DV36" s="258" t="s">
        <v>113</v>
      </c>
      <c r="DW36" s="258"/>
      <c r="DX36" s="258" t="s">
        <v>114</v>
      </c>
      <c r="DY36" s="476" t="s">
        <v>115</v>
      </c>
      <c r="DZ36" s="478"/>
      <c r="EA36" s="478"/>
      <c r="EB36" s="478"/>
      <c r="EC36" s="478"/>
      <c r="ED36" s="478"/>
      <c r="EE36" s="478"/>
      <c r="EF36" s="478"/>
      <c r="EG36" s="478"/>
      <c r="EH36" s="478"/>
      <c r="EI36" s="478"/>
      <c r="EJ36" s="478"/>
      <c r="EK36" s="478"/>
      <c r="EL36" s="478"/>
      <c r="EM36" s="478"/>
      <c r="EN36" s="478"/>
      <c r="EO36" s="477"/>
    </row>
    <row r="37" spans="1:145" s="4" customFormat="1" ht="25.5">
      <c r="A37" s="93"/>
      <c r="B37" s="101"/>
      <c r="C37" s="531"/>
      <c r="D37" s="585"/>
      <c r="E37" s="585"/>
      <c r="F37" s="596"/>
      <c r="G37" s="597"/>
      <c r="H37" s="597"/>
      <c r="I37" s="598"/>
      <c r="J37" s="599"/>
      <c r="K37" s="599"/>
      <c r="L37" s="599"/>
      <c r="M37" s="599"/>
      <c r="N37" s="599" t="s">
        <v>116</v>
      </c>
      <c r="O37" s="599" t="s">
        <v>117</v>
      </c>
      <c r="P37" s="599" t="s">
        <v>118</v>
      </c>
      <c r="Q37" s="599" t="s">
        <v>119</v>
      </c>
      <c r="R37" s="599" t="s">
        <v>246</v>
      </c>
      <c r="S37" s="599" t="s">
        <v>247</v>
      </c>
      <c r="T37" s="599" t="s">
        <v>248</v>
      </c>
      <c r="U37" s="599" t="s">
        <v>249</v>
      </c>
      <c r="V37" s="599" t="s">
        <v>250</v>
      </c>
      <c r="W37" s="600"/>
      <c r="X37" s="599" t="s">
        <v>116</v>
      </c>
      <c r="Y37" s="599" t="s">
        <v>117</v>
      </c>
      <c r="Z37" s="599" t="s">
        <v>118</v>
      </c>
      <c r="AA37" s="599" t="s">
        <v>119</v>
      </c>
      <c r="AB37" s="599" t="s">
        <v>251</v>
      </c>
      <c r="AC37" s="599" t="s">
        <v>120</v>
      </c>
      <c r="AD37" s="599" t="s">
        <v>121</v>
      </c>
      <c r="AE37" s="599" t="s">
        <v>122</v>
      </c>
      <c r="AF37" s="599" t="s">
        <v>252</v>
      </c>
      <c r="AG37" s="600"/>
      <c r="AH37" s="599"/>
      <c r="AI37" s="599"/>
      <c r="AJ37" s="599"/>
      <c r="AK37" s="599"/>
      <c r="AL37" s="599"/>
      <c r="AM37" s="601" t="s">
        <v>116</v>
      </c>
      <c r="AN37" s="601" t="s">
        <v>117</v>
      </c>
      <c r="AO37" s="601" t="s">
        <v>118</v>
      </c>
      <c r="AP37" s="601" t="s">
        <v>119</v>
      </c>
      <c r="AQ37" s="601" t="s">
        <v>120</v>
      </c>
      <c r="AR37" s="601" t="s">
        <v>121</v>
      </c>
      <c r="AS37" s="601" t="s">
        <v>122</v>
      </c>
      <c r="AT37" s="602"/>
      <c r="AU37" s="602"/>
      <c r="AV37" s="602"/>
      <c r="AW37" s="602"/>
      <c r="AX37" s="603"/>
      <c r="AY37" s="603"/>
      <c r="AZ37" s="603"/>
      <c r="BA37" s="604"/>
      <c r="BB37" s="604"/>
      <c r="BC37" s="604"/>
      <c r="BD37" s="604"/>
      <c r="BE37" s="604"/>
      <c r="BF37" s="604"/>
      <c r="BG37" s="604"/>
      <c r="BH37" s="604"/>
      <c r="BI37" s="604"/>
      <c r="BJ37" s="604"/>
      <c r="BK37" s="604"/>
      <c r="BL37" s="604"/>
      <c r="BM37" s="604"/>
      <c r="BN37" s="604"/>
      <c r="BO37" s="604"/>
      <c r="BP37" s="604"/>
      <c r="BQ37" s="604"/>
      <c r="BR37" s="604"/>
      <c r="BS37" s="604"/>
      <c r="BT37" s="604"/>
      <c r="BU37" s="604"/>
      <c r="BV37" s="604"/>
      <c r="BW37" s="604"/>
      <c r="BX37" s="604"/>
      <c r="BY37" s="604"/>
      <c r="BZ37" s="604"/>
      <c r="CA37" s="604"/>
      <c r="CB37" s="604"/>
      <c r="CC37" s="604"/>
      <c r="CD37" s="604"/>
      <c r="CE37" s="604"/>
      <c r="CF37" s="604"/>
      <c r="CG37" s="604"/>
      <c r="CH37" s="604"/>
      <c r="CI37" s="604"/>
      <c r="CJ37" s="604"/>
      <c r="CK37" s="605" t="s">
        <v>253</v>
      </c>
      <c r="CL37" s="606" t="s">
        <v>240</v>
      </c>
      <c r="CM37" s="606" t="s">
        <v>241</v>
      </c>
      <c r="CN37" s="604"/>
      <c r="CO37" s="604"/>
      <c r="CP37" s="604"/>
      <c r="CQ37" s="607"/>
      <c r="CR37" s="608" t="s">
        <v>257</v>
      </c>
      <c r="CT37" s="480"/>
      <c r="CU37" s="480"/>
      <c r="CV37" s="480"/>
      <c r="CW37" s="480"/>
      <c r="CX37" s="480"/>
      <c r="CY37" s="480"/>
      <c r="CZ37" s="480"/>
      <c r="DA37" s="480"/>
      <c r="DB37" s="480"/>
      <c r="DC37" s="480"/>
      <c r="DD37" s="480" t="s">
        <v>116</v>
      </c>
      <c r="DE37" s="480" t="s">
        <v>117</v>
      </c>
      <c r="DF37" s="480" t="s">
        <v>118</v>
      </c>
      <c r="DG37" s="480" t="s">
        <v>119</v>
      </c>
      <c r="DH37" s="480" t="s">
        <v>120</v>
      </c>
      <c r="DI37" s="480" t="s">
        <v>121</v>
      </c>
      <c r="DJ37" s="480" t="s">
        <v>122</v>
      </c>
      <c r="DK37" s="481"/>
      <c r="DL37" s="480" t="s">
        <v>116</v>
      </c>
      <c r="DM37" s="480" t="s">
        <v>117</v>
      </c>
      <c r="DN37" s="480" t="s">
        <v>118</v>
      </c>
      <c r="DO37" s="480" t="s">
        <v>119</v>
      </c>
      <c r="DP37" s="480" t="s">
        <v>120</v>
      </c>
      <c r="DQ37" s="480" t="s">
        <v>121</v>
      </c>
      <c r="DR37" s="480" t="s">
        <v>122</v>
      </c>
      <c r="DS37" s="481"/>
      <c r="DT37" s="480"/>
      <c r="DU37" s="480"/>
      <c r="DV37" s="480"/>
      <c r="DW37" s="480"/>
      <c r="DX37" s="480"/>
      <c r="DY37" s="480" t="s">
        <v>116</v>
      </c>
      <c r="DZ37" s="480" t="s">
        <v>117</v>
      </c>
      <c r="EA37" s="480" t="s">
        <v>118</v>
      </c>
      <c r="EB37" s="480" t="s">
        <v>119</v>
      </c>
      <c r="EC37" s="480" t="s">
        <v>120</v>
      </c>
      <c r="ED37" s="480" t="s">
        <v>121</v>
      </c>
      <c r="EE37" s="480" t="s">
        <v>122</v>
      </c>
      <c r="EF37" s="480" t="s">
        <v>251</v>
      </c>
      <c r="EG37" s="482" t="s">
        <v>240</v>
      </c>
      <c r="EH37" s="482" t="s">
        <v>241</v>
      </c>
      <c r="EI37" s="483" t="s">
        <v>242</v>
      </c>
      <c r="EJ37" s="483"/>
      <c r="EK37" s="483"/>
      <c r="EL37" s="483"/>
      <c r="EM37" s="484"/>
      <c r="EN37" s="484"/>
      <c r="EO37" s="485" t="s">
        <v>255</v>
      </c>
    </row>
    <row r="38" spans="1:145" s="4" customFormat="1">
      <c r="A38" s="93"/>
      <c r="B38" s="101"/>
      <c r="C38" s="531"/>
      <c r="D38" s="585"/>
      <c r="E38" s="585"/>
      <c r="F38" s="596"/>
      <c r="G38" s="597"/>
      <c r="H38" s="597"/>
      <c r="I38" s="598"/>
      <c r="J38" s="599"/>
      <c r="K38" s="599"/>
      <c r="L38" s="599"/>
      <c r="M38" s="599"/>
      <c r="N38" s="609">
        <f t="shared" ref="N38:U38" si="2">1-N39</f>
        <v>0.16435508119632491</v>
      </c>
      <c r="O38" s="609">
        <f t="shared" si="2"/>
        <v>5.8094660334080395E-2</v>
      </c>
      <c r="P38" s="609">
        <f t="shared" si="2"/>
        <v>0</v>
      </c>
      <c r="Q38" s="609">
        <f t="shared" si="2"/>
        <v>-6.1677811864497611E-2</v>
      </c>
      <c r="R38" s="609">
        <f>Q38*2</f>
        <v>-0.12335562372899522</v>
      </c>
      <c r="S38" s="609">
        <f t="shared" si="2"/>
        <v>0</v>
      </c>
      <c r="T38" s="609">
        <f t="shared" si="2"/>
        <v>-6.1677811864497611E-2</v>
      </c>
      <c r="U38" s="609">
        <f t="shared" si="2"/>
        <v>-0.12715977620538776</v>
      </c>
      <c r="V38" s="609">
        <f>U38+T38</f>
        <v>-0.18883758806988538</v>
      </c>
      <c r="W38" s="610"/>
      <c r="X38" s="599"/>
      <c r="Y38" s="599"/>
      <c r="Z38" s="599"/>
      <c r="AA38" s="599"/>
      <c r="AB38" s="599"/>
      <c r="AC38" s="599"/>
      <c r="AD38" s="599"/>
      <c r="AE38" s="599"/>
      <c r="AF38" s="599"/>
      <c r="AG38" s="610"/>
      <c r="AH38" s="599"/>
      <c r="AI38" s="599"/>
      <c r="AJ38" s="599"/>
      <c r="AK38" s="599"/>
      <c r="AL38" s="599"/>
      <c r="AM38" s="611"/>
      <c r="AN38" s="601"/>
      <c r="AO38" s="611"/>
      <c r="AP38" s="611"/>
      <c r="AQ38" s="611"/>
      <c r="AR38" s="611"/>
      <c r="AS38" s="611"/>
      <c r="AT38" s="602"/>
      <c r="AU38" s="602"/>
      <c r="AV38" s="602"/>
      <c r="AW38" s="602"/>
      <c r="AX38" s="603"/>
      <c r="AY38" s="603"/>
      <c r="AZ38" s="603"/>
      <c r="BA38" s="604"/>
      <c r="BB38" s="604"/>
      <c r="BC38" s="604"/>
      <c r="BD38" s="604"/>
      <c r="BE38" s="604"/>
      <c r="BF38" s="604"/>
      <c r="BG38" s="604"/>
      <c r="BH38" s="604"/>
      <c r="BI38" s="604"/>
      <c r="BJ38" s="604"/>
      <c r="BK38" s="604"/>
      <c r="BL38" s="604"/>
      <c r="BM38" s="604"/>
      <c r="BN38" s="604"/>
      <c r="BO38" s="604"/>
      <c r="BP38" s="604"/>
      <c r="BQ38" s="604"/>
      <c r="BR38" s="604"/>
      <c r="BS38" s="604"/>
      <c r="BT38" s="604"/>
      <c r="BU38" s="604"/>
      <c r="BV38" s="604"/>
      <c r="BW38" s="604"/>
      <c r="BX38" s="604"/>
      <c r="BY38" s="604"/>
      <c r="BZ38" s="604"/>
      <c r="CA38" s="604"/>
      <c r="CB38" s="604"/>
      <c r="CC38" s="604"/>
      <c r="CD38" s="604"/>
      <c r="CE38" s="604"/>
      <c r="CF38" s="604"/>
      <c r="CG38" s="604"/>
      <c r="CH38" s="604"/>
      <c r="CI38" s="604"/>
      <c r="CJ38" s="604"/>
      <c r="CK38" s="612">
        <f>AP40/AO40</f>
        <v>1.0616777189587592</v>
      </c>
      <c r="CL38" s="611"/>
      <c r="CM38" s="611"/>
      <c r="CN38" s="604"/>
      <c r="CO38" s="604"/>
      <c r="CP38" s="604"/>
      <c r="CQ38" s="607"/>
      <c r="CR38" s="613" t="s">
        <v>254</v>
      </c>
      <c r="CT38" s="480"/>
      <c r="CU38" s="480"/>
      <c r="CV38" s="480"/>
      <c r="CW38" s="480"/>
      <c r="CX38" s="480"/>
      <c r="CY38" s="480"/>
      <c r="CZ38" s="480"/>
      <c r="DA38" s="480"/>
      <c r="DB38" s="480"/>
      <c r="DC38" s="480"/>
      <c r="DD38" s="486">
        <f t="shared" ref="DD38:DJ38" si="3">1-DD39</f>
        <v>0.16435508119632491</v>
      </c>
      <c r="DE38" s="486">
        <f t="shared" si="3"/>
        <v>5.8094660334080395E-2</v>
      </c>
      <c r="DF38" s="486">
        <f t="shared" si="3"/>
        <v>1</v>
      </c>
      <c r="DG38" s="486">
        <f t="shared" si="3"/>
        <v>-6.1677811864497611E-2</v>
      </c>
      <c r="DH38" s="486">
        <f t="shared" si="3"/>
        <v>1</v>
      </c>
      <c r="DI38" s="486">
        <f t="shared" si="3"/>
        <v>-6.1677811864497611E-2</v>
      </c>
      <c r="DJ38" s="486">
        <f t="shared" si="3"/>
        <v>-0.12715977620538776</v>
      </c>
      <c r="DK38" s="487"/>
      <c r="DL38" s="480"/>
      <c r="DM38" s="480"/>
      <c r="DN38" s="480"/>
      <c r="DO38" s="480"/>
      <c r="DP38" s="480"/>
      <c r="DQ38" s="480"/>
      <c r="DR38" s="480"/>
      <c r="DS38" s="487"/>
      <c r="DT38" s="480"/>
      <c r="DU38" s="480"/>
      <c r="DV38" s="480"/>
      <c r="DW38" s="480"/>
      <c r="DX38" s="480"/>
      <c r="DY38" s="488"/>
      <c r="DZ38" s="480"/>
      <c r="EA38" s="488"/>
      <c r="EB38" s="488"/>
      <c r="EC38" s="488"/>
      <c r="ED38" s="488"/>
      <c r="EE38" s="488"/>
      <c r="EF38" s="489" t="e">
        <f>EB40/EA40</f>
        <v>#DIV/0!</v>
      </c>
      <c r="EG38" s="488"/>
      <c r="EH38" s="488"/>
      <c r="EI38" s="483"/>
      <c r="EJ38" s="483"/>
      <c r="EK38" s="483"/>
      <c r="EL38" s="483"/>
      <c r="EM38" s="484"/>
      <c r="EN38" s="484"/>
      <c r="EO38" s="490" t="e">
        <f>EH40/EG40</f>
        <v>#DIV/0!</v>
      </c>
    </row>
    <row r="39" spans="1:145" s="4" customFormat="1">
      <c r="A39" s="93"/>
      <c r="B39" s="101"/>
      <c r="C39" s="531"/>
      <c r="D39" s="585"/>
      <c r="E39" s="585"/>
      <c r="F39" s="614"/>
      <c r="G39" s="615"/>
      <c r="H39" s="615"/>
      <c r="I39" s="616"/>
      <c r="J39" s="617"/>
      <c r="K39" s="617"/>
      <c r="L39" s="617"/>
      <c r="M39" s="617"/>
      <c r="N39" s="618">
        <f>N40/P40</f>
        <v>0.83564491880367509</v>
      </c>
      <c r="O39" s="618">
        <f>O40/P40</f>
        <v>0.94190533966591961</v>
      </c>
      <c r="P39" s="618">
        <f>P40/P40</f>
        <v>1</v>
      </c>
      <c r="Q39" s="618">
        <f>Q40/P40</f>
        <v>1.0616778118644976</v>
      </c>
      <c r="R39" s="618">
        <f>1-R38</f>
        <v>1.1233556237289952</v>
      </c>
      <c r="S39" s="618">
        <f>S40/$P$40</f>
        <v>1</v>
      </c>
      <c r="T39" s="618">
        <f>T40/$P$40</f>
        <v>1.0616778118644976</v>
      </c>
      <c r="U39" s="618">
        <f>U40/$P$40</f>
        <v>1.1271597762053878</v>
      </c>
      <c r="V39" s="618">
        <f>U39-T38</f>
        <v>1.1888375880698854</v>
      </c>
      <c r="W39" s="619"/>
      <c r="X39" s="617"/>
      <c r="Y39" s="617"/>
      <c r="Z39" s="617"/>
      <c r="AA39" s="617"/>
      <c r="AB39" s="617"/>
      <c r="AC39" s="617"/>
      <c r="AD39" s="617"/>
      <c r="AE39" s="617"/>
      <c r="AF39" s="617"/>
      <c r="AG39" s="619"/>
      <c r="AH39" s="617"/>
      <c r="AI39" s="617"/>
      <c r="AJ39" s="617"/>
      <c r="AK39" s="617"/>
      <c r="AL39" s="617"/>
      <c r="AM39" s="620"/>
      <c r="AN39" s="621"/>
      <c r="AO39" s="620"/>
      <c r="AP39" s="620"/>
      <c r="AQ39" s="620"/>
      <c r="AR39" s="620"/>
      <c r="AS39" s="620"/>
      <c r="AT39" s="622"/>
      <c r="AU39" s="622"/>
      <c r="AV39" s="622"/>
      <c r="AW39" s="622"/>
      <c r="AX39" s="623"/>
      <c r="AY39" s="623"/>
      <c r="AZ39" s="623"/>
      <c r="BA39" s="624"/>
      <c r="BB39" s="624"/>
      <c r="BC39" s="624"/>
      <c r="BD39" s="624"/>
      <c r="BE39" s="624"/>
      <c r="BF39" s="624"/>
      <c r="BG39" s="624"/>
      <c r="BH39" s="624"/>
      <c r="BI39" s="624"/>
      <c r="BJ39" s="624"/>
      <c r="BK39" s="624"/>
      <c r="BL39" s="624"/>
      <c r="BM39" s="624"/>
      <c r="BN39" s="624"/>
      <c r="BO39" s="624"/>
      <c r="BP39" s="624"/>
      <c r="BQ39" s="624"/>
      <c r="BR39" s="624"/>
      <c r="BS39" s="624"/>
      <c r="BT39" s="624"/>
      <c r="BU39" s="624"/>
      <c r="BV39" s="624"/>
      <c r="BW39" s="624"/>
      <c r="BX39" s="624" t="s">
        <v>123</v>
      </c>
      <c r="BY39" s="624" t="s">
        <v>124</v>
      </c>
      <c r="BZ39" s="624" t="s">
        <v>125</v>
      </c>
      <c r="CA39" s="624" t="s">
        <v>126</v>
      </c>
      <c r="CB39" s="624" t="s">
        <v>127</v>
      </c>
      <c r="CC39" s="624" t="s">
        <v>128</v>
      </c>
      <c r="CD39" s="624" t="s">
        <v>129</v>
      </c>
      <c r="CE39" s="624" t="s">
        <v>130</v>
      </c>
      <c r="CF39" s="624" t="s">
        <v>117</v>
      </c>
      <c r="CG39" s="624" t="s">
        <v>118</v>
      </c>
      <c r="CH39" s="624" t="s">
        <v>119</v>
      </c>
      <c r="CI39" s="624" t="s">
        <v>131</v>
      </c>
      <c r="CJ39" s="624"/>
      <c r="CK39" s="625"/>
      <c r="CL39" s="626"/>
      <c r="CM39" s="626"/>
      <c r="CN39" s="624"/>
      <c r="CO39" s="624"/>
      <c r="CP39" s="624"/>
      <c r="CQ39" s="627"/>
      <c r="CR39" s="628">
        <f>CM40/CL40</f>
        <v>1.0616777317746926</v>
      </c>
      <c r="CT39" s="480"/>
      <c r="CU39" s="480"/>
      <c r="CV39" s="480"/>
      <c r="CW39" s="480"/>
      <c r="CX39" s="480"/>
      <c r="CY39" s="480"/>
      <c r="CZ39" s="480"/>
      <c r="DA39" s="480"/>
      <c r="DB39" s="480"/>
      <c r="DC39" s="480"/>
      <c r="DD39" s="486">
        <f t="shared" ref="DD39:DJ39" si="4">DD40/$P$40</f>
        <v>0.83564491880367509</v>
      </c>
      <c r="DE39" s="486">
        <f t="shared" si="4"/>
        <v>0.94190533966591961</v>
      </c>
      <c r="DF39" s="486">
        <f t="shared" si="4"/>
        <v>0</v>
      </c>
      <c r="DG39" s="486">
        <f t="shared" si="4"/>
        <v>1.0616778118644976</v>
      </c>
      <c r="DH39" s="486">
        <f t="shared" si="4"/>
        <v>0</v>
      </c>
      <c r="DI39" s="486">
        <f t="shared" si="4"/>
        <v>1.0616778118644976</v>
      </c>
      <c r="DJ39" s="486">
        <f t="shared" si="4"/>
        <v>1.1271597762053878</v>
      </c>
      <c r="DK39" s="487"/>
      <c r="DL39" s="480"/>
      <c r="DM39" s="480"/>
      <c r="DN39" s="480"/>
      <c r="DO39" s="480"/>
      <c r="DP39" s="480"/>
      <c r="DQ39" s="480"/>
      <c r="DR39" s="480"/>
      <c r="DS39" s="487"/>
      <c r="DT39" s="480"/>
      <c r="DU39" s="480"/>
      <c r="DV39" s="480"/>
      <c r="DW39" s="480"/>
      <c r="DX39" s="480"/>
      <c r="DY39" s="488"/>
      <c r="DZ39" s="480"/>
      <c r="EA39" s="488"/>
      <c r="EB39" s="488"/>
      <c r="EC39" s="488"/>
      <c r="ED39" s="488"/>
      <c r="EE39" s="488"/>
      <c r="EF39" s="488"/>
      <c r="EG39" s="488"/>
      <c r="EH39" s="491"/>
      <c r="EI39" s="483"/>
      <c r="EJ39" s="483"/>
      <c r="EK39" s="483"/>
      <c r="EL39" s="483"/>
      <c r="EM39" s="484"/>
      <c r="EN39" s="484"/>
      <c r="EO39" s="492"/>
    </row>
    <row r="40" spans="1:145">
      <c r="A40" s="3">
        <v>1</v>
      </c>
      <c r="B40" s="263">
        <v>1</v>
      </c>
      <c r="C40" s="556"/>
      <c r="D40" s="494" t="s">
        <v>132</v>
      </c>
      <c r="E40" s="495" t="s">
        <v>19</v>
      </c>
      <c r="F40" s="496"/>
      <c r="G40" s="497" t="s">
        <v>72</v>
      </c>
      <c r="H40" s="498">
        <f t="shared" ref="H40:H103" si="5">SUMIF($Y$10:$Y$28,G40,$AE$10:$AE$28)</f>
        <v>175</v>
      </c>
      <c r="I40" s="498">
        <f t="shared" ref="I40:I103" si="6">SUMIF($Y$10:$Y$28,G40,$AA$10:$AA$28)</f>
        <v>156</v>
      </c>
      <c r="J40" s="499">
        <f t="shared" ref="J40:J103" si="7">$J$27</f>
        <v>27506142.120000001</v>
      </c>
      <c r="K40" s="499">
        <f t="shared" ref="K40:K103" si="8">SUMIF($AS$4:$AS$22,E40,$AT$4:$AT$22)</f>
        <v>5</v>
      </c>
      <c r="L40" s="500">
        <f t="shared" ref="L40:L103" si="9">IF(K40=$AO$25,$AN$25,IF(K40=$AO$26,$AN$26,IF(K40=$AO$27,$AN$27,IF(K40=$AO$28,$AN$28,IF(K40=$AO$29,$AN$29,IF(K40=$AO$30,$AN$30))))))</f>
        <v>1.08</v>
      </c>
      <c r="M40" s="501">
        <f t="shared" ref="M40:M59" si="10">SUMIF($AS$4:$AS$22,E40,$BD$4:$BD$22)</f>
        <v>1.0024999999999999</v>
      </c>
      <c r="N40" s="502">
        <f t="shared" ref="N40:N103" si="11">$P40/(1+6%/12)^36</f>
        <v>24886257.823673196</v>
      </c>
      <c r="O40" s="502">
        <f t="shared" ref="O40:O103" si="12">$P40/(1+6%/12)^12</f>
        <v>28050788.799121056</v>
      </c>
      <c r="P40" s="502">
        <f t="shared" ref="P40:P103" si="13">$J$27*L40*M40</f>
        <v>29780900.073324002</v>
      </c>
      <c r="Q40" s="502">
        <f t="shared" ref="Q40:Q103" si="14">$P40*(1+6%/12)^12</f>
        <v>31617720.825201884</v>
      </c>
      <c r="R40" s="502">
        <f>Q40*$R$39</f>
        <v>35517944.498483904</v>
      </c>
      <c r="S40" s="503">
        <f t="shared" ref="S40:T103" si="15">P40</f>
        <v>29780900.073324002</v>
      </c>
      <c r="T40" s="502">
        <f t="shared" si="15"/>
        <v>31617720.825201884</v>
      </c>
      <c r="U40" s="502">
        <f t="shared" ref="U40:U103" si="16">$P40*(1+6%/12)^24</f>
        <v>33567832.661842898</v>
      </c>
      <c r="V40" s="502">
        <f>U40*$V$39</f>
        <v>39906701.218438834</v>
      </c>
      <c r="W40" s="502"/>
      <c r="X40" s="502">
        <f t="shared" ref="X40:X103" si="17">N40*I40</f>
        <v>3882256220.4930186</v>
      </c>
      <c r="Y40" s="502">
        <f t="shared" ref="Y40:Y103" si="18">O40*I40</f>
        <v>4375923052.6628847</v>
      </c>
      <c r="Z40" s="502">
        <f t="shared" ref="Z40:Z103" si="19">P40*I40</f>
        <v>4645820411.4385443</v>
      </c>
      <c r="AA40" s="503">
        <f>Q40*I40</f>
        <v>4932364448.7314939</v>
      </c>
      <c r="AB40" s="503">
        <f>I40*R40</f>
        <v>5540799341.7634888</v>
      </c>
      <c r="AC40" s="503">
        <f t="shared" ref="AC40:AC103" si="20">S40*I40</f>
        <v>4645820411.4385443</v>
      </c>
      <c r="AD40" s="502">
        <f t="shared" ref="AD40:AD103" si="21">T40*I40</f>
        <v>4932364448.7314939</v>
      </c>
      <c r="AE40" s="502">
        <f>U40*$I$40</f>
        <v>5236581895.2474918</v>
      </c>
      <c r="AF40" s="502">
        <f>I40*V40</f>
        <v>6225445390.076458</v>
      </c>
      <c r="AG40" s="502"/>
      <c r="AH40" s="504" t="str">
        <f t="shared" ref="AH40:AH103" si="22">IF(AJ40=$I$32,$N$32,IF(AJ40=$I$33,$N$33,IF(AJ40=$I$34,$N$34)))</f>
        <v>BERTAHAP</v>
      </c>
      <c r="AI40" s="505">
        <f t="shared" ref="AI40:AI103" si="23">IF(AH40=$N$32,$O$32,IF(AH40=$N$33,$O$33,$O$34))</f>
        <v>0</v>
      </c>
      <c r="AJ40" s="506">
        <v>2</v>
      </c>
      <c r="AK40" s="507"/>
      <c r="AL40" s="502" t="e">
        <f>IF(AK40&gt;#REF!,"LB","KR")</f>
        <v>#REF!</v>
      </c>
      <c r="AM40" s="509">
        <f t="shared" ref="AM40:AP103" si="24">ROUNDUP((X40*(1+$K$5)),-3)</f>
        <v>4270482000</v>
      </c>
      <c r="AN40" s="509">
        <f t="shared" si="24"/>
        <v>4813516000</v>
      </c>
      <c r="AO40" s="509">
        <f t="shared" si="24"/>
        <v>5110403000</v>
      </c>
      <c r="AP40" s="439">
        <f>ROUNDUP((AA40*(1+$K$5)),-3)</f>
        <v>5425601000</v>
      </c>
      <c r="AQ40" s="439">
        <f t="shared" ref="AQ40:CJ40" si="25">ROUNDUP((AB40*(1+$K$5)),-3)</f>
        <v>6094880000</v>
      </c>
      <c r="AR40" s="439">
        <f t="shared" si="25"/>
        <v>5110403000</v>
      </c>
      <c r="AS40" s="439">
        <f t="shared" si="25"/>
        <v>5425601000</v>
      </c>
      <c r="AT40" s="439">
        <f t="shared" si="25"/>
        <v>5760241000</v>
      </c>
      <c r="AU40" s="439">
        <f t="shared" si="25"/>
        <v>6847990000</v>
      </c>
      <c r="AV40" s="439">
        <f t="shared" si="25"/>
        <v>0</v>
      </c>
      <c r="AW40" s="439" t="e">
        <f t="shared" si="25"/>
        <v>#VALUE!</v>
      </c>
      <c r="AX40" s="439">
        <f t="shared" si="25"/>
        <v>0</v>
      </c>
      <c r="AY40" s="439">
        <f t="shared" si="25"/>
        <v>1000</v>
      </c>
      <c r="AZ40" s="439">
        <f t="shared" si="25"/>
        <v>0</v>
      </c>
      <c r="BA40" s="439" t="e">
        <f t="shared" si="25"/>
        <v>#REF!</v>
      </c>
      <c r="BB40" s="439">
        <f t="shared" si="25"/>
        <v>4697531000</v>
      </c>
      <c r="BC40" s="439">
        <f t="shared" si="25"/>
        <v>5294868000</v>
      </c>
      <c r="BD40" s="439">
        <f t="shared" si="25"/>
        <v>5621444000</v>
      </c>
      <c r="BE40" s="439">
        <f t="shared" si="25"/>
        <v>5968162000</v>
      </c>
      <c r="BF40" s="439">
        <f t="shared" si="25"/>
        <v>6704368000</v>
      </c>
      <c r="BG40" s="439">
        <f t="shared" si="25"/>
        <v>5621444000</v>
      </c>
      <c r="BH40" s="439">
        <f t="shared" si="25"/>
        <v>5968162000</v>
      </c>
      <c r="BI40" s="439">
        <f t="shared" si="25"/>
        <v>6336266000</v>
      </c>
      <c r="BJ40" s="439">
        <f t="shared" si="25"/>
        <v>7532789000</v>
      </c>
      <c r="BK40" s="439">
        <f t="shared" si="25"/>
        <v>0</v>
      </c>
      <c r="BL40" s="439" t="e">
        <f t="shared" si="25"/>
        <v>#VALUE!</v>
      </c>
      <c r="BM40" s="439">
        <f t="shared" si="25"/>
        <v>0</v>
      </c>
      <c r="BN40" s="439">
        <f t="shared" si="25"/>
        <v>2000</v>
      </c>
      <c r="BO40" s="439">
        <f t="shared" si="25"/>
        <v>0</v>
      </c>
      <c r="BP40" s="439" t="e">
        <f t="shared" si="25"/>
        <v>#REF!</v>
      </c>
      <c r="BQ40" s="439">
        <f t="shared" si="25"/>
        <v>5167285000</v>
      </c>
      <c r="BR40" s="439">
        <f t="shared" si="25"/>
        <v>5824355000</v>
      </c>
      <c r="BS40" s="439">
        <f t="shared" si="25"/>
        <v>6183589000</v>
      </c>
      <c r="BT40" s="439">
        <f t="shared" si="25"/>
        <v>6564979000</v>
      </c>
      <c r="BU40" s="439">
        <f t="shared" si="25"/>
        <v>7374805000</v>
      </c>
      <c r="BV40" s="439">
        <f t="shared" si="25"/>
        <v>6183589000</v>
      </c>
      <c r="BW40" s="439">
        <f t="shared" si="25"/>
        <v>6564979000</v>
      </c>
      <c r="BX40" s="439">
        <f t="shared" si="25"/>
        <v>6969893000</v>
      </c>
      <c r="BY40" s="439">
        <f t="shared" si="25"/>
        <v>8286068000</v>
      </c>
      <c r="BZ40" s="439">
        <f t="shared" si="25"/>
        <v>0</v>
      </c>
      <c r="CA40" s="439" t="e">
        <f t="shared" si="25"/>
        <v>#VALUE!</v>
      </c>
      <c r="CB40" s="439">
        <f t="shared" si="25"/>
        <v>0</v>
      </c>
      <c r="CC40" s="439">
        <f t="shared" si="25"/>
        <v>3000</v>
      </c>
      <c r="CD40" s="439">
        <f t="shared" si="25"/>
        <v>0</v>
      </c>
      <c r="CE40" s="439" t="e">
        <f t="shared" si="25"/>
        <v>#REF!</v>
      </c>
      <c r="CF40" s="439">
        <f t="shared" si="25"/>
        <v>5684014000</v>
      </c>
      <c r="CG40" s="439">
        <f t="shared" si="25"/>
        <v>6406791000</v>
      </c>
      <c r="CH40" s="439">
        <f t="shared" si="25"/>
        <v>6801948000</v>
      </c>
      <c r="CI40" s="439">
        <f t="shared" si="25"/>
        <v>7221477000</v>
      </c>
      <c r="CJ40" s="439">
        <f t="shared" si="25"/>
        <v>8112286000</v>
      </c>
      <c r="CK40" s="439">
        <f>AP40*$CK$38</f>
        <v>5760239693.6603632</v>
      </c>
      <c r="CL40" s="440">
        <f>ROUNDUP(AO40+(AO40*6%),-3)</f>
        <v>5417028000</v>
      </c>
      <c r="CM40" s="440">
        <f>ROUNDUP(AP40+(AP40*6%),-3)</f>
        <v>5751138000</v>
      </c>
      <c r="CN40" s="44">
        <f t="shared" ref="CN40:CN103" si="26">(CL40*90%)*40%/24</f>
        <v>81255420</v>
      </c>
      <c r="CO40" s="44">
        <f t="shared" ref="CO40:CO103" si="27">(CM40*90%)*40%/36</f>
        <v>57511380</v>
      </c>
      <c r="CP40" s="44">
        <f t="shared" ref="CP40:CP103" si="28">(AO40*90%)/36</f>
        <v>127760075</v>
      </c>
      <c r="CQ40" s="44">
        <f t="shared" ref="CQ40:CQ103" si="29">AP40/48</f>
        <v>113033354.16666667</v>
      </c>
      <c r="CR40" s="440">
        <f t="shared" ref="CR40:CR103" si="30">ROUNDUP(CM40*$CR$39, -3)</f>
        <v>6105856000</v>
      </c>
      <c r="CT40" s="494" t="s">
        <v>132</v>
      </c>
      <c r="CU40" s="495" t="s">
        <v>24</v>
      </c>
      <c r="CV40" s="496"/>
      <c r="CW40" s="497" t="s">
        <v>39</v>
      </c>
      <c r="CX40" s="498">
        <f t="shared" ref="CX40:CX103" si="31">SUMIF($W$10:$W$28,CW40,$AB$10:$AB$28)</f>
        <v>0</v>
      </c>
      <c r="CY40" s="498">
        <f t="shared" ref="CY40:CY103" si="32">SUMIF($W$10:$W$28,CW40,$Y$10:$Y$28)</f>
        <v>0</v>
      </c>
      <c r="CZ40" s="499">
        <f t="shared" ref="CZ40:CZ103" si="33">$J$27</f>
        <v>27506142.120000001</v>
      </c>
      <c r="DA40" s="499">
        <f t="shared" ref="DA40:DA103" si="34">SUMIF($AO$4:$AO$22,CU40,$AR$4:$AR$22)</f>
        <v>0</v>
      </c>
      <c r="DB40" s="500">
        <f t="shared" ref="DB40:DB103" si="35">IF(DA40=$AK$25,$AJ$25,IF(DA40=$AK$26,$AJ$26,IF(DA40=$AK$27,$AJ$27,IF(DA40=$AK$28,$AJ$28,IF(DA40=$AK$29,$AJ$29,IF(DA40=$AK$30,$AJ$30))))))</f>
        <v>0</v>
      </c>
      <c r="DC40" s="501">
        <f t="shared" ref="DC40:DC57" si="36">SUMIF($AO$4:$AO$22,CU40,$BD$4:$BD$22)</f>
        <v>0</v>
      </c>
      <c r="DD40" s="502">
        <f t="shared" ref="DD40:DD103" si="37">$P40/(1+6%/12)^36</f>
        <v>24886257.823673196</v>
      </c>
      <c r="DE40" s="502">
        <f t="shared" ref="DE40:DE103" si="38">$P40/(1+6%/12)^12</f>
        <v>28050788.799121056</v>
      </c>
      <c r="DF40" s="502">
        <f t="shared" ref="DF40:DF103" si="39">$J$27*DB40*DC40</f>
        <v>0</v>
      </c>
      <c r="DG40" s="502">
        <f t="shared" ref="DG40:DG103" si="40">$P40*(1+6%/12)^12</f>
        <v>31617720.825201884</v>
      </c>
      <c r="DH40" s="503">
        <f t="shared" ref="DH40:DI103" si="41">DF40</f>
        <v>0</v>
      </c>
      <c r="DI40" s="502">
        <f t="shared" si="41"/>
        <v>31617720.825201884</v>
      </c>
      <c r="DJ40" s="502">
        <f t="shared" ref="DJ40:DJ103" si="42">$P40*(1+6%/12)^24</f>
        <v>33567832.661842898</v>
      </c>
      <c r="DK40" s="502"/>
      <c r="DL40" s="502">
        <f t="shared" ref="DL40:DL103" si="43">DD40*CY40</f>
        <v>0</v>
      </c>
      <c r="DM40" s="502">
        <f t="shared" ref="DM40:DM103" si="44">DE40*CY40</f>
        <v>0</v>
      </c>
      <c r="DN40" s="502">
        <f t="shared" ref="DN40:DN103" si="45">DF40*CY40</f>
        <v>0</v>
      </c>
      <c r="DO40" s="503">
        <f t="shared" ref="DO40:DO103" si="46">DG40*CY40</f>
        <v>0</v>
      </c>
      <c r="DP40" s="503">
        <f t="shared" ref="DP40:DP103" si="47">DH40*CY40</f>
        <v>0</v>
      </c>
      <c r="DQ40" s="502">
        <f t="shared" ref="DQ40:DQ103" si="48">DI40*CY40</f>
        <v>0</v>
      </c>
      <c r="DR40" s="502">
        <f t="shared" ref="DR40:DR103" si="49">DJ40*CY40</f>
        <v>0</v>
      </c>
      <c r="DS40" s="502"/>
      <c r="DT40" s="504" t="str">
        <f t="shared" ref="DT40:DT103" si="50">IF(DV40=$I$32,$N$32,IF(DV40=$I$33,$N$33,IF(DV40=$I$34,$N$34)))</f>
        <v>BERTAHAP</v>
      </c>
      <c r="DU40" s="505">
        <f t="shared" ref="DU40:DU103" si="51">IF(DT40=$N$32,$O$32,IF(DT40=$N$33,$O$33,$O$34))</f>
        <v>0</v>
      </c>
      <c r="DV40" s="506">
        <v>2</v>
      </c>
      <c r="DW40" s="507"/>
      <c r="DX40" s="502" t="str">
        <f t="shared" ref="DX40:DX70" si="52">IF(DW40&gt;$BC$42,"LB","KR")</f>
        <v>KR</v>
      </c>
      <c r="DY40" s="507">
        <f t="shared" ref="DY40:EE76" si="53">ROUNDUP((DL40*(1+$K$5)),-3)</f>
        <v>0</v>
      </c>
      <c r="DZ40" s="507">
        <f t="shared" si="53"/>
        <v>0</v>
      </c>
      <c r="EA40" s="507">
        <f t="shared" si="53"/>
        <v>0</v>
      </c>
      <c r="EB40" s="508">
        <f t="shared" si="53"/>
        <v>0</v>
      </c>
      <c r="EC40" s="508">
        <f t="shared" si="53"/>
        <v>0</v>
      </c>
      <c r="ED40" s="507">
        <f t="shared" si="53"/>
        <v>0</v>
      </c>
      <c r="EE40" s="507">
        <f t="shared" si="53"/>
        <v>0</v>
      </c>
      <c r="EF40" s="507">
        <f>EB40*$AP$38</f>
        <v>0</v>
      </c>
      <c r="EG40" s="509">
        <f>ROUNDUP(EA40+(EA40*6%),-3)</f>
        <v>0</v>
      </c>
      <c r="EH40" s="440">
        <f>ROUNDUP(EB40+(EB40*6%),-3)</f>
        <v>0</v>
      </c>
      <c r="EI40" s="63">
        <f t="shared" ref="EI40:EI103" si="54">EG40-(EG40*10%)</f>
        <v>0</v>
      </c>
      <c r="EJ40" s="63">
        <f t="shared" ref="EJ40:EJ103" si="55">(EI40*40%)/24</f>
        <v>0</v>
      </c>
      <c r="EK40" s="351">
        <f t="shared" ref="EK40:EK103" si="56">(EB40*90%)/48</f>
        <v>0</v>
      </c>
      <c r="EL40" s="141">
        <f t="shared" ref="EL40:EL103" si="57">(EH40*90%)*40%/36</f>
        <v>0</v>
      </c>
      <c r="EM40" s="5">
        <f t="shared" ref="EM40:EM103" si="58">(EG40*90%)*40%/24</f>
        <v>0</v>
      </c>
      <c r="EN40" s="5">
        <f t="shared" ref="EN40:EN103" si="59">EA40*90%/36</f>
        <v>0</v>
      </c>
      <c r="EO40" s="510">
        <f>EH40*$AY$38</f>
        <v>0</v>
      </c>
    </row>
    <row r="41" spans="1:145">
      <c r="A41" s="3">
        <f t="shared" ref="A41:A104" si="60">A40+1</f>
        <v>2</v>
      </c>
      <c r="B41" s="263">
        <v>2</v>
      </c>
      <c r="C41" s="556"/>
      <c r="D41" s="264" t="s">
        <v>132</v>
      </c>
      <c r="E41" s="265" t="s">
        <v>29</v>
      </c>
      <c r="F41" s="266"/>
      <c r="G41" s="41" t="s">
        <v>74</v>
      </c>
      <c r="H41" s="267">
        <f t="shared" si="5"/>
        <v>85</v>
      </c>
      <c r="I41" s="267">
        <f t="shared" si="6"/>
        <v>74</v>
      </c>
      <c r="J41" s="268">
        <f t="shared" si="7"/>
        <v>27506142.120000001</v>
      </c>
      <c r="K41" s="268">
        <f t="shared" si="8"/>
        <v>1</v>
      </c>
      <c r="L41" s="269">
        <f t="shared" si="9"/>
        <v>1.06</v>
      </c>
      <c r="M41" s="270">
        <f t="shared" si="10"/>
        <v>1.0024999999999999</v>
      </c>
      <c r="N41" s="271">
        <f t="shared" si="11"/>
        <v>24425401.197308879</v>
      </c>
      <c r="O41" s="271">
        <f t="shared" si="12"/>
        <v>27531329.747285482</v>
      </c>
      <c r="P41" s="271">
        <f t="shared" si="13"/>
        <v>29229401.923818003</v>
      </c>
      <c r="Q41" s="271">
        <f t="shared" si="14"/>
        <v>31032207.476587035</v>
      </c>
      <c r="R41" s="271">
        <f t="shared" ref="R41:R104" si="61">Q41*$R$39</f>
        <v>34860204.785549015</v>
      </c>
      <c r="S41" s="272">
        <f t="shared" si="15"/>
        <v>29229401.923818003</v>
      </c>
      <c r="T41" s="271">
        <f t="shared" si="15"/>
        <v>31032207.476587035</v>
      </c>
      <c r="U41" s="271">
        <f t="shared" si="16"/>
        <v>32946206.131068032</v>
      </c>
      <c r="V41" s="271">
        <f t="shared" ref="V41:V104" si="62">U41*$V$39</f>
        <v>39167688.23291219</v>
      </c>
      <c r="W41" s="271"/>
      <c r="X41" s="271">
        <f t="shared" si="17"/>
        <v>1807479688.600857</v>
      </c>
      <c r="Y41" s="271">
        <f t="shared" si="18"/>
        <v>2037318401.2991257</v>
      </c>
      <c r="Z41" s="271">
        <f t="shared" si="19"/>
        <v>2162975742.3625321</v>
      </c>
      <c r="AA41" s="272">
        <f t="shared" ref="AA41:AA104" si="63">Q41*I41</f>
        <v>2296383353.2674408</v>
      </c>
      <c r="AB41" s="272">
        <f t="shared" ref="AB41:AB104" si="64">I41*R41</f>
        <v>2579655154.1306272</v>
      </c>
      <c r="AC41" s="272">
        <f t="shared" si="20"/>
        <v>2162975742.3625321</v>
      </c>
      <c r="AD41" s="271">
        <f t="shared" si="21"/>
        <v>2296383353.2674408</v>
      </c>
      <c r="AE41" s="271">
        <f t="shared" ref="AE41:AE104" si="65">U41*I41</f>
        <v>2438019253.6990342</v>
      </c>
      <c r="AF41" s="271">
        <f t="shared" ref="AF41:AF104" si="66">I41*V41</f>
        <v>2898408929.2355022</v>
      </c>
      <c r="AG41" s="271"/>
      <c r="AH41" s="33" t="str">
        <f t="shared" si="22"/>
        <v>BERTAHAP</v>
      </c>
      <c r="AI41" s="273">
        <f t="shared" si="23"/>
        <v>0</v>
      </c>
      <c r="AJ41" s="274">
        <v>2</v>
      </c>
      <c r="AK41" s="275"/>
      <c r="AL41" s="271" t="e">
        <f>IF(AK41&gt;#REF!,"LB","KR")</f>
        <v>#REF!</v>
      </c>
      <c r="AM41" s="52">
        <f t="shared" si="24"/>
        <v>1988228000</v>
      </c>
      <c r="AN41" s="52">
        <f t="shared" si="24"/>
        <v>2241051000</v>
      </c>
      <c r="AO41" s="52">
        <f t="shared" si="24"/>
        <v>2379274000</v>
      </c>
      <c r="AP41" s="438">
        <f t="shared" si="24"/>
        <v>2526022000</v>
      </c>
      <c r="AQ41" s="438">
        <f t="shared" ref="AQ41:AS103" si="67">ROUNDUP((AC41*(1+$K$5)),-3)</f>
        <v>2379274000</v>
      </c>
      <c r="AR41" s="52">
        <f t="shared" si="67"/>
        <v>2526022000</v>
      </c>
      <c r="AS41" s="52">
        <f t="shared" si="67"/>
        <v>2681822000</v>
      </c>
      <c r="AT41" s="43"/>
      <c r="AU41" s="442">
        <v>2</v>
      </c>
      <c r="AV41" s="311">
        <f t="shared" ref="AV41:AV104" si="68">P41-$P$318</f>
        <v>-1783773.3164819963</v>
      </c>
      <c r="AW41" s="311"/>
      <c r="AX41" s="311"/>
      <c r="AY41" s="311"/>
      <c r="AZ41" s="311"/>
      <c r="BA41" s="43"/>
      <c r="BB41" s="43"/>
      <c r="BC41" s="43"/>
      <c r="BD41" s="43"/>
      <c r="BE41" s="43"/>
      <c r="BF41" s="43"/>
      <c r="BG41" s="43"/>
      <c r="BH41" s="43"/>
      <c r="BI41" s="43"/>
      <c r="BJ41" s="43"/>
      <c r="BK41" s="43"/>
      <c r="BL41" s="43"/>
      <c r="BM41" s="43"/>
      <c r="BN41" s="43"/>
      <c r="BO41" s="43"/>
      <c r="BP41" s="43"/>
      <c r="BQ41" s="43"/>
      <c r="BR41" s="43"/>
      <c r="BS41" s="43"/>
      <c r="BT41" s="43"/>
      <c r="BU41" s="43"/>
      <c r="BV41" s="288">
        <f>P41</f>
        <v>29229401.923818003</v>
      </c>
      <c r="BW41" s="43"/>
      <c r="BX41" s="443">
        <v>2</v>
      </c>
      <c r="BY41" s="444" t="s">
        <v>133</v>
      </c>
      <c r="BZ41" s="444" t="str">
        <f t="shared" ref="BZ41:BZ49" si="69">G41</f>
        <v>2BR-3</v>
      </c>
      <c r="CA41" s="445" t="str">
        <f t="shared" ref="CA41:CA49" si="70">E41</f>
        <v>03</v>
      </c>
      <c r="CB41" s="444">
        <f t="shared" ref="CB41:CC49" si="71">H41</f>
        <v>85</v>
      </c>
      <c r="CC41" s="444">
        <f t="shared" si="71"/>
        <v>74</v>
      </c>
      <c r="CD41" s="444">
        <f t="shared" ref="CD41:CD49" si="72">P41</f>
        <v>29229401.923818003</v>
      </c>
      <c r="CE41" s="444">
        <f t="shared" ref="CE41:CH49" si="73">AM41</f>
        <v>1988228000</v>
      </c>
      <c r="CF41" s="444">
        <f t="shared" si="73"/>
        <v>2241051000</v>
      </c>
      <c r="CG41" s="444">
        <f t="shared" si="73"/>
        <v>2379274000</v>
      </c>
      <c r="CH41" s="444">
        <f t="shared" si="73"/>
        <v>2526022000</v>
      </c>
      <c r="CI41" s="444">
        <f t="shared" ref="CI41:CI49" si="74">AS41</f>
        <v>2681822000</v>
      </c>
      <c r="CJ41" s="43">
        <v>16</v>
      </c>
      <c r="CK41" s="438">
        <f t="shared" ref="CK41:CK104" si="75">AP41*$CK$38</f>
        <v>2681821274.9996428</v>
      </c>
      <c r="CL41" s="43">
        <f t="shared" ref="CL41:CM104" si="76">ROUNDUP(AO41+(AO41*6%),-3)</f>
        <v>2522031000</v>
      </c>
      <c r="CM41" s="43">
        <f t="shared" si="76"/>
        <v>2677584000</v>
      </c>
      <c r="CN41" s="44">
        <f t="shared" si="26"/>
        <v>37830465</v>
      </c>
      <c r="CO41" s="44">
        <f t="shared" si="27"/>
        <v>26775840</v>
      </c>
      <c r="CP41" s="44">
        <f t="shared" si="28"/>
        <v>59481850</v>
      </c>
      <c r="CQ41" s="44">
        <f t="shared" si="29"/>
        <v>52625458.333333336</v>
      </c>
      <c r="CR41" s="440">
        <f t="shared" si="30"/>
        <v>2842732000</v>
      </c>
      <c r="CT41" s="264" t="s">
        <v>132</v>
      </c>
      <c r="CU41" s="265" t="s">
        <v>35</v>
      </c>
      <c r="CV41" s="266"/>
      <c r="CW41" s="41" t="s">
        <v>42</v>
      </c>
      <c r="CX41" s="267">
        <f t="shared" si="31"/>
        <v>0</v>
      </c>
      <c r="CY41" s="267">
        <f t="shared" si="32"/>
        <v>0</v>
      </c>
      <c r="CZ41" s="268">
        <f t="shared" si="33"/>
        <v>27506142.120000001</v>
      </c>
      <c r="DA41" s="268">
        <f t="shared" si="34"/>
        <v>0</v>
      </c>
      <c r="DB41" s="269">
        <f t="shared" si="35"/>
        <v>0</v>
      </c>
      <c r="DC41" s="270">
        <f t="shared" si="36"/>
        <v>0</v>
      </c>
      <c r="DD41" s="271">
        <f t="shared" si="37"/>
        <v>24425401.197308879</v>
      </c>
      <c r="DE41" s="271">
        <f t="shared" si="38"/>
        <v>27531329.747285482</v>
      </c>
      <c r="DF41" s="271">
        <f t="shared" si="39"/>
        <v>0</v>
      </c>
      <c r="DG41" s="271">
        <f t="shared" si="40"/>
        <v>31032207.476587035</v>
      </c>
      <c r="DH41" s="272">
        <f t="shared" si="41"/>
        <v>0</v>
      </c>
      <c r="DI41" s="271">
        <f t="shared" si="41"/>
        <v>31032207.476587035</v>
      </c>
      <c r="DJ41" s="271">
        <f t="shared" si="42"/>
        <v>32946206.131068032</v>
      </c>
      <c r="DK41" s="271"/>
      <c r="DL41" s="271">
        <f t="shared" si="43"/>
        <v>0</v>
      </c>
      <c r="DM41" s="271">
        <f t="shared" si="44"/>
        <v>0</v>
      </c>
      <c r="DN41" s="271">
        <f t="shared" si="45"/>
        <v>0</v>
      </c>
      <c r="DO41" s="272">
        <f t="shared" si="46"/>
        <v>0</v>
      </c>
      <c r="DP41" s="272">
        <f t="shared" si="47"/>
        <v>0</v>
      </c>
      <c r="DQ41" s="271">
        <f t="shared" si="48"/>
        <v>0</v>
      </c>
      <c r="DR41" s="271">
        <f t="shared" si="49"/>
        <v>0</v>
      </c>
      <c r="DS41" s="271"/>
      <c r="DT41" s="33" t="str">
        <f t="shared" si="50"/>
        <v>BERTAHAP</v>
      </c>
      <c r="DU41" s="273">
        <f t="shared" si="51"/>
        <v>0</v>
      </c>
      <c r="DV41" s="274">
        <v>2</v>
      </c>
      <c r="DW41" s="275"/>
      <c r="DX41" s="271" t="str">
        <f t="shared" si="52"/>
        <v>KR</v>
      </c>
      <c r="DY41" s="275">
        <f t="shared" si="53"/>
        <v>0</v>
      </c>
      <c r="DZ41" s="275">
        <f t="shared" si="53"/>
        <v>0</v>
      </c>
      <c r="EA41" s="275">
        <f t="shared" si="53"/>
        <v>0</v>
      </c>
      <c r="EB41" s="276">
        <f t="shared" si="53"/>
        <v>0</v>
      </c>
      <c r="EC41" s="276">
        <f t="shared" si="53"/>
        <v>0</v>
      </c>
      <c r="ED41" s="275">
        <f t="shared" si="53"/>
        <v>0</v>
      </c>
      <c r="EE41" s="275">
        <f t="shared" si="53"/>
        <v>0</v>
      </c>
      <c r="EF41" s="275">
        <f t="shared" ref="EF41:EF104" si="77">EB41*$AP$38</f>
        <v>0</v>
      </c>
      <c r="EG41" s="52">
        <f t="shared" ref="EG41:EH104" si="78">ROUNDUP(EA41+(EA41*6%),-3)</f>
        <v>0</v>
      </c>
      <c r="EH41" s="43">
        <f t="shared" si="78"/>
        <v>0</v>
      </c>
      <c r="EI41" s="63">
        <f t="shared" si="54"/>
        <v>0</v>
      </c>
      <c r="EJ41" s="63">
        <f t="shared" si="55"/>
        <v>0</v>
      </c>
      <c r="EK41" s="351">
        <f t="shared" si="56"/>
        <v>0</v>
      </c>
      <c r="EL41" s="141">
        <f t="shared" si="57"/>
        <v>0</v>
      </c>
      <c r="EM41" s="5">
        <f t="shared" si="58"/>
        <v>0</v>
      </c>
      <c r="EN41" s="5">
        <f t="shared" si="59"/>
        <v>0</v>
      </c>
      <c r="EO41" s="280">
        <f t="shared" ref="EO41:EO104" si="79">EH41*$AY$38</f>
        <v>0</v>
      </c>
    </row>
    <row r="42" spans="1:145">
      <c r="A42" s="3">
        <f t="shared" si="60"/>
        <v>3</v>
      </c>
      <c r="B42" s="263">
        <v>3</v>
      </c>
      <c r="C42" s="556"/>
      <c r="D42" s="264" t="s">
        <v>132</v>
      </c>
      <c r="E42" s="265" t="s">
        <v>32</v>
      </c>
      <c r="F42" s="266"/>
      <c r="G42" s="41" t="s">
        <v>56</v>
      </c>
      <c r="H42" s="267">
        <f t="shared" si="5"/>
        <v>85</v>
      </c>
      <c r="I42" s="267">
        <f t="shared" si="6"/>
        <v>74</v>
      </c>
      <c r="J42" s="268">
        <f t="shared" si="7"/>
        <v>27506142.120000001</v>
      </c>
      <c r="K42" s="268">
        <f t="shared" si="8"/>
        <v>1</v>
      </c>
      <c r="L42" s="269">
        <f t="shared" si="9"/>
        <v>1.06</v>
      </c>
      <c r="M42" s="270">
        <f t="shared" si="10"/>
        <v>1.0024999999999999</v>
      </c>
      <c r="N42" s="271">
        <f t="shared" si="11"/>
        <v>24425401.197308879</v>
      </c>
      <c r="O42" s="271">
        <f t="shared" si="12"/>
        <v>27531329.747285482</v>
      </c>
      <c r="P42" s="271">
        <f t="shared" si="13"/>
        <v>29229401.923818003</v>
      </c>
      <c r="Q42" s="271">
        <f t="shared" si="14"/>
        <v>31032207.476587035</v>
      </c>
      <c r="R42" s="271">
        <f t="shared" si="61"/>
        <v>34860204.785549015</v>
      </c>
      <c r="S42" s="272">
        <f t="shared" si="15"/>
        <v>29229401.923818003</v>
      </c>
      <c r="T42" s="271">
        <f t="shared" si="15"/>
        <v>31032207.476587035</v>
      </c>
      <c r="U42" s="271">
        <f t="shared" si="16"/>
        <v>32946206.131068032</v>
      </c>
      <c r="V42" s="271">
        <f t="shared" si="62"/>
        <v>39167688.23291219</v>
      </c>
      <c r="W42" s="271"/>
      <c r="X42" s="271">
        <f t="shared" si="17"/>
        <v>1807479688.600857</v>
      </c>
      <c r="Y42" s="271">
        <f t="shared" si="18"/>
        <v>2037318401.2991257</v>
      </c>
      <c r="Z42" s="271">
        <f t="shared" si="19"/>
        <v>2162975742.3625321</v>
      </c>
      <c r="AA42" s="272">
        <f t="shared" si="63"/>
        <v>2296383353.2674408</v>
      </c>
      <c r="AB42" s="272">
        <f t="shared" si="64"/>
        <v>2579655154.1306272</v>
      </c>
      <c r="AC42" s="272">
        <f t="shared" si="20"/>
        <v>2162975742.3625321</v>
      </c>
      <c r="AD42" s="271">
        <f t="shared" si="21"/>
        <v>2296383353.2674408</v>
      </c>
      <c r="AE42" s="271">
        <f t="shared" si="65"/>
        <v>2438019253.6990342</v>
      </c>
      <c r="AF42" s="271">
        <f t="shared" si="66"/>
        <v>2898408929.2355022</v>
      </c>
      <c r="AG42" s="271"/>
      <c r="AH42" s="33" t="str">
        <f t="shared" si="22"/>
        <v>BERTAHAP</v>
      </c>
      <c r="AI42" s="273">
        <f t="shared" si="23"/>
        <v>0</v>
      </c>
      <c r="AJ42" s="274">
        <v>2</v>
      </c>
      <c r="AK42" s="275"/>
      <c r="AL42" s="271" t="e">
        <f>IF(AK42&gt;#REF!,"LB","KR")</f>
        <v>#REF!</v>
      </c>
      <c r="AM42" s="52">
        <f t="shared" si="24"/>
        <v>1988228000</v>
      </c>
      <c r="AN42" s="52">
        <f t="shared" si="24"/>
        <v>2241051000</v>
      </c>
      <c r="AO42" s="52">
        <f t="shared" si="24"/>
        <v>2379274000</v>
      </c>
      <c r="AP42" s="438">
        <f t="shared" si="24"/>
        <v>2526022000</v>
      </c>
      <c r="AQ42" s="438">
        <f t="shared" si="67"/>
        <v>2379274000</v>
      </c>
      <c r="AR42" s="52">
        <f t="shared" si="67"/>
        <v>2526022000</v>
      </c>
      <c r="AS42" s="52">
        <f t="shared" si="67"/>
        <v>2681822000</v>
      </c>
      <c r="AT42" s="43"/>
      <c r="AU42" s="442">
        <v>3</v>
      </c>
      <c r="AV42" s="311">
        <f t="shared" si="68"/>
        <v>-1783773.3164819963</v>
      </c>
      <c r="AW42" s="311"/>
      <c r="AX42" s="311"/>
      <c r="AY42" s="311"/>
      <c r="AZ42" s="311"/>
      <c r="BA42" s="43"/>
      <c r="BB42" s="43"/>
      <c r="BC42" s="43"/>
      <c r="BD42" s="43"/>
      <c r="BE42" s="43"/>
      <c r="BF42" s="43"/>
      <c r="BG42" s="43"/>
      <c r="BH42" s="43"/>
      <c r="BI42" s="43"/>
      <c r="BJ42" s="43"/>
      <c r="BK42" s="43"/>
      <c r="BL42" s="43"/>
      <c r="BM42" s="43"/>
      <c r="BN42" s="43"/>
      <c r="BO42" s="43"/>
      <c r="BP42" s="43"/>
      <c r="BQ42" s="43"/>
      <c r="BR42" s="43"/>
      <c r="BS42" s="43"/>
      <c r="BT42" s="43"/>
      <c r="BU42" s="43"/>
      <c r="BV42" s="289">
        <f>P49</f>
        <v>30332398.222830001</v>
      </c>
      <c r="BW42" s="43"/>
      <c r="BX42" s="446"/>
      <c r="BY42" s="444"/>
      <c r="BZ42" s="444" t="str">
        <f t="shared" si="69"/>
        <v>2BR-5</v>
      </c>
      <c r="CA42" s="445" t="str">
        <f t="shared" si="70"/>
        <v>05</v>
      </c>
      <c r="CB42" s="444">
        <f t="shared" si="71"/>
        <v>85</v>
      </c>
      <c r="CC42" s="444">
        <f t="shared" si="71"/>
        <v>74</v>
      </c>
      <c r="CD42" s="444">
        <f t="shared" si="72"/>
        <v>29229401.923818003</v>
      </c>
      <c r="CE42" s="444">
        <f t="shared" si="73"/>
        <v>1988228000</v>
      </c>
      <c r="CF42" s="444">
        <f t="shared" si="73"/>
        <v>2241051000</v>
      </c>
      <c r="CG42" s="444">
        <f t="shared" si="73"/>
        <v>2379274000</v>
      </c>
      <c r="CH42" s="444">
        <f t="shared" si="73"/>
        <v>2526022000</v>
      </c>
      <c r="CI42" s="444">
        <f t="shared" si="74"/>
        <v>2681822000</v>
      </c>
      <c r="CJ42" s="43"/>
      <c r="CK42" s="438">
        <f t="shared" si="75"/>
        <v>2681821274.9996428</v>
      </c>
      <c r="CL42" s="43">
        <f t="shared" si="76"/>
        <v>2522031000</v>
      </c>
      <c r="CM42" s="43">
        <f t="shared" si="76"/>
        <v>2677584000</v>
      </c>
      <c r="CN42" s="44">
        <f t="shared" si="26"/>
        <v>37830465</v>
      </c>
      <c r="CO42" s="44">
        <f t="shared" si="27"/>
        <v>26775840</v>
      </c>
      <c r="CP42" s="44">
        <f t="shared" si="28"/>
        <v>59481850</v>
      </c>
      <c r="CQ42" s="44">
        <f t="shared" si="29"/>
        <v>52625458.333333336</v>
      </c>
      <c r="CR42" s="440">
        <f t="shared" si="30"/>
        <v>2842732000</v>
      </c>
      <c r="CT42" s="264" t="s">
        <v>132</v>
      </c>
      <c r="CU42" s="265" t="s">
        <v>41</v>
      </c>
      <c r="CV42" s="266"/>
      <c r="CW42" s="41" t="s">
        <v>45</v>
      </c>
      <c r="CX42" s="267">
        <f t="shared" si="31"/>
        <v>0</v>
      </c>
      <c r="CY42" s="267">
        <f t="shared" si="32"/>
        <v>0</v>
      </c>
      <c r="CZ42" s="268">
        <f t="shared" si="33"/>
        <v>27506142.120000001</v>
      </c>
      <c r="DA42" s="268">
        <f t="shared" si="34"/>
        <v>0</v>
      </c>
      <c r="DB42" s="269">
        <f t="shared" si="35"/>
        <v>0</v>
      </c>
      <c r="DC42" s="270">
        <f t="shared" si="36"/>
        <v>0</v>
      </c>
      <c r="DD42" s="271">
        <f t="shared" si="37"/>
        <v>24425401.197308879</v>
      </c>
      <c r="DE42" s="271">
        <f t="shared" si="38"/>
        <v>27531329.747285482</v>
      </c>
      <c r="DF42" s="271">
        <f t="shared" si="39"/>
        <v>0</v>
      </c>
      <c r="DG42" s="271">
        <f t="shared" si="40"/>
        <v>31032207.476587035</v>
      </c>
      <c r="DH42" s="272">
        <f t="shared" si="41"/>
        <v>0</v>
      </c>
      <c r="DI42" s="271">
        <f t="shared" si="41"/>
        <v>31032207.476587035</v>
      </c>
      <c r="DJ42" s="271">
        <f t="shared" si="42"/>
        <v>32946206.131068032</v>
      </c>
      <c r="DK42" s="271"/>
      <c r="DL42" s="271">
        <f t="shared" si="43"/>
        <v>0</v>
      </c>
      <c r="DM42" s="271">
        <f t="shared" si="44"/>
        <v>0</v>
      </c>
      <c r="DN42" s="271">
        <f t="shared" si="45"/>
        <v>0</v>
      </c>
      <c r="DO42" s="272">
        <f t="shared" si="46"/>
        <v>0</v>
      </c>
      <c r="DP42" s="272">
        <f t="shared" si="47"/>
        <v>0</v>
      </c>
      <c r="DQ42" s="271">
        <f t="shared" si="48"/>
        <v>0</v>
      </c>
      <c r="DR42" s="271">
        <f t="shared" si="49"/>
        <v>0</v>
      </c>
      <c r="DS42" s="271"/>
      <c r="DT42" s="33" t="str">
        <f t="shared" si="50"/>
        <v>BERTAHAP</v>
      </c>
      <c r="DU42" s="273">
        <f t="shared" si="51"/>
        <v>0</v>
      </c>
      <c r="DV42" s="274">
        <v>2</v>
      </c>
      <c r="DW42" s="275"/>
      <c r="DX42" s="271" t="str">
        <f t="shared" si="52"/>
        <v>KR</v>
      </c>
      <c r="DY42" s="275">
        <f t="shared" si="53"/>
        <v>0</v>
      </c>
      <c r="DZ42" s="275">
        <f t="shared" si="53"/>
        <v>0</v>
      </c>
      <c r="EA42" s="275">
        <f t="shared" si="53"/>
        <v>0</v>
      </c>
      <c r="EB42" s="276">
        <f t="shared" si="53"/>
        <v>0</v>
      </c>
      <c r="EC42" s="276">
        <f t="shared" si="53"/>
        <v>0</v>
      </c>
      <c r="ED42" s="275">
        <f t="shared" si="53"/>
        <v>0</v>
      </c>
      <c r="EE42" s="275">
        <f t="shared" si="53"/>
        <v>0</v>
      </c>
      <c r="EF42" s="275">
        <f t="shared" si="77"/>
        <v>0</v>
      </c>
      <c r="EG42" s="52">
        <f t="shared" si="78"/>
        <v>0</v>
      </c>
      <c r="EH42" s="43">
        <f t="shared" si="78"/>
        <v>0</v>
      </c>
      <c r="EI42" s="63">
        <f t="shared" si="54"/>
        <v>0</v>
      </c>
      <c r="EJ42" s="63">
        <f t="shared" si="55"/>
        <v>0</v>
      </c>
      <c r="EK42" s="351">
        <f t="shared" si="56"/>
        <v>0</v>
      </c>
      <c r="EL42" s="141">
        <f t="shared" si="57"/>
        <v>0</v>
      </c>
      <c r="EM42" s="5">
        <f t="shared" si="58"/>
        <v>0</v>
      </c>
      <c r="EN42" s="5">
        <f t="shared" si="59"/>
        <v>0</v>
      </c>
      <c r="EO42" s="280">
        <f t="shared" si="79"/>
        <v>0</v>
      </c>
    </row>
    <row r="43" spans="1:145">
      <c r="A43" s="3">
        <f t="shared" si="60"/>
        <v>4</v>
      </c>
      <c r="B43" s="263">
        <v>4</v>
      </c>
      <c r="C43" s="556"/>
      <c r="D43" s="264" t="s">
        <v>132</v>
      </c>
      <c r="E43" s="265" t="s">
        <v>38</v>
      </c>
      <c r="F43" s="266"/>
      <c r="G43" s="41" t="s">
        <v>58</v>
      </c>
      <c r="H43" s="267">
        <f t="shared" si="5"/>
        <v>101</v>
      </c>
      <c r="I43" s="267">
        <f t="shared" si="6"/>
        <v>90</v>
      </c>
      <c r="J43" s="268">
        <f t="shared" si="7"/>
        <v>27506142.120000001</v>
      </c>
      <c r="K43" s="268">
        <f t="shared" si="8"/>
        <v>1</v>
      </c>
      <c r="L43" s="269">
        <f t="shared" si="9"/>
        <v>1.06</v>
      </c>
      <c r="M43" s="270">
        <f t="shared" si="10"/>
        <v>1.0024999999999999</v>
      </c>
      <c r="N43" s="271">
        <f t="shared" si="11"/>
        <v>24425401.197308879</v>
      </c>
      <c r="O43" s="271">
        <f t="shared" si="12"/>
        <v>27531329.747285482</v>
      </c>
      <c r="P43" s="271">
        <f t="shared" si="13"/>
        <v>29229401.923818003</v>
      </c>
      <c r="Q43" s="271">
        <f t="shared" si="14"/>
        <v>31032207.476587035</v>
      </c>
      <c r="R43" s="271">
        <f t="shared" si="61"/>
        <v>34860204.785549015</v>
      </c>
      <c r="S43" s="272">
        <f t="shared" si="15"/>
        <v>29229401.923818003</v>
      </c>
      <c r="T43" s="271">
        <f t="shared" si="15"/>
        <v>31032207.476587035</v>
      </c>
      <c r="U43" s="271">
        <f t="shared" si="16"/>
        <v>32946206.131068032</v>
      </c>
      <c r="V43" s="271">
        <f t="shared" si="62"/>
        <v>39167688.23291219</v>
      </c>
      <c r="W43" s="271"/>
      <c r="X43" s="271">
        <f t="shared" si="17"/>
        <v>2198286107.7577991</v>
      </c>
      <c r="Y43" s="271">
        <f t="shared" si="18"/>
        <v>2477819677.2556934</v>
      </c>
      <c r="Z43" s="271">
        <f t="shared" si="19"/>
        <v>2630646173.1436205</v>
      </c>
      <c r="AA43" s="272">
        <f t="shared" si="63"/>
        <v>2792898672.8928332</v>
      </c>
      <c r="AB43" s="272">
        <f t="shared" si="64"/>
        <v>3137418430.6994114</v>
      </c>
      <c r="AC43" s="272">
        <f t="shared" si="20"/>
        <v>2630646173.1436205</v>
      </c>
      <c r="AD43" s="271">
        <f t="shared" si="21"/>
        <v>2792898672.8928332</v>
      </c>
      <c r="AE43" s="271">
        <f t="shared" si="65"/>
        <v>2965158551.796123</v>
      </c>
      <c r="AF43" s="271">
        <f t="shared" si="66"/>
        <v>3525091940.9620972</v>
      </c>
      <c r="AG43" s="271"/>
      <c r="AH43" s="33" t="str">
        <f t="shared" si="22"/>
        <v>BERTAHAP</v>
      </c>
      <c r="AI43" s="273">
        <f t="shared" si="23"/>
        <v>0</v>
      </c>
      <c r="AJ43" s="274">
        <v>2</v>
      </c>
      <c r="AK43" s="275"/>
      <c r="AL43" s="271" t="e">
        <f>IF(AK43&gt;#REF!,"LB","KR")</f>
        <v>#REF!</v>
      </c>
      <c r="AM43" s="52">
        <f t="shared" si="24"/>
        <v>2418115000</v>
      </c>
      <c r="AN43" s="52">
        <f t="shared" si="24"/>
        <v>2725602000</v>
      </c>
      <c r="AO43" s="52">
        <f t="shared" si="24"/>
        <v>2893711000</v>
      </c>
      <c r="AP43" s="438">
        <f t="shared" si="24"/>
        <v>3072189000</v>
      </c>
      <c r="AQ43" s="438">
        <f t="shared" si="67"/>
        <v>2893711000</v>
      </c>
      <c r="AR43" s="52">
        <f t="shared" si="67"/>
        <v>3072189000</v>
      </c>
      <c r="AS43" s="52">
        <f t="shared" si="67"/>
        <v>3261675000</v>
      </c>
      <c r="AT43" s="43"/>
      <c r="AU43" s="442">
        <v>4</v>
      </c>
      <c r="AV43" s="311">
        <f t="shared" si="68"/>
        <v>-1783773.3164819963</v>
      </c>
      <c r="AW43" s="311"/>
      <c r="AX43" s="311"/>
      <c r="AY43" s="311"/>
      <c r="AZ43" s="311"/>
      <c r="BA43" s="43"/>
      <c r="BB43" s="43"/>
      <c r="BC43" s="43"/>
      <c r="BD43" s="43"/>
      <c r="BE43" s="43"/>
      <c r="BF43" s="43"/>
      <c r="BG43" s="43"/>
      <c r="BH43" s="43"/>
      <c r="BI43" s="43"/>
      <c r="BJ43" s="43"/>
      <c r="BK43" s="43"/>
      <c r="BL43" s="43"/>
      <c r="BM43" s="43"/>
      <c r="BN43" s="43"/>
      <c r="BO43" s="43"/>
      <c r="BP43" s="43"/>
      <c r="BQ43" s="43"/>
      <c r="BR43" s="43"/>
      <c r="BS43" s="43"/>
      <c r="BT43" s="43"/>
      <c r="BU43" s="43"/>
      <c r="BV43" s="295">
        <f>P60</f>
        <v>30003699.824496005</v>
      </c>
      <c r="BW43" s="43"/>
      <c r="BX43" s="446"/>
      <c r="BY43" s="444"/>
      <c r="BZ43" s="444" t="str">
        <f t="shared" si="69"/>
        <v>2BR-7</v>
      </c>
      <c r="CA43" s="445" t="str">
        <f t="shared" si="70"/>
        <v>07</v>
      </c>
      <c r="CB43" s="444">
        <f t="shared" si="71"/>
        <v>101</v>
      </c>
      <c r="CC43" s="444">
        <f t="shared" si="71"/>
        <v>90</v>
      </c>
      <c r="CD43" s="444">
        <f t="shared" si="72"/>
        <v>29229401.923818003</v>
      </c>
      <c r="CE43" s="444">
        <f t="shared" si="73"/>
        <v>2418115000</v>
      </c>
      <c r="CF43" s="444">
        <f t="shared" si="73"/>
        <v>2725602000</v>
      </c>
      <c r="CG43" s="444">
        <f t="shared" si="73"/>
        <v>2893711000</v>
      </c>
      <c r="CH43" s="444">
        <f t="shared" si="73"/>
        <v>3072189000</v>
      </c>
      <c r="CI43" s="444">
        <f t="shared" si="74"/>
        <v>3261675000</v>
      </c>
      <c r="CJ43" s="43"/>
      <c r="CK43" s="438">
        <f t="shared" si="75"/>
        <v>3261674609.7301912</v>
      </c>
      <c r="CL43" s="43">
        <f t="shared" si="76"/>
        <v>3067334000</v>
      </c>
      <c r="CM43" s="43">
        <f t="shared" si="76"/>
        <v>3256521000</v>
      </c>
      <c r="CN43" s="44">
        <f t="shared" si="26"/>
        <v>46010010</v>
      </c>
      <c r="CO43" s="44">
        <f t="shared" si="27"/>
        <v>32565210</v>
      </c>
      <c r="CP43" s="44">
        <f t="shared" si="28"/>
        <v>72342775</v>
      </c>
      <c r="CQ43" s="44">
        <f t="shared" si="29"/>
        <v>64003937.5</v>
      </c>
      <c r="CR43" s="440">
        <f t="shared" si="30"/>
        <v>3457376000</v>
      </c>
      <c r="CT43" s="264" t="s">
        <v>132</v>
      </c>
      <c r="CU43" s="265">
        <v>10</v>
      </c>
      <c r="CV43" s="266"/>
      <c r="CW43" s="41" t="s">
        <v>48</v>
      </c>
      <c r="CX43" s="267">
        <f t="shared" si="31"/>
        <v>0</v>
      </c>
      <c r="CY43" s="267">
        <f t="shared" si="32"/>
        <v>0</v>
      </c>
      <c r="CZ43" s="268">
        <f t="shared" si="33"/>
        <v>27506142.120000001</v>
      </c>
      <c r="DA43" s="268">
        <f t="shared" si="34"/>
        <v>0</v>
      </c>
      <c r="DB43" s="269">
        <f t="shared" si="35"/>
        <v>0</v>
      </c>
      <c r="DC43" s="270">
        <f t="shared" si="36"/>
        <v>0</v>
      </c>
      <c r="DD43" s="271">
        <f t="shared" si="37"/>
        <v>24425401.197308879</v>
      </c>
      <c r="DE43" s="271">
        <f t="shared" si="38"/>
        <v>27531329.747285482</v>
      </c>
      <c r="DF43" s="271">
        <f t="shared" si="39"/>
        <v>0</v>
      </c>
      <c r="DG43" s="271">
        <f t="shared" si="40"/>
        <v>31032207.476587035</v>
      </c>
      <c r="DH43" s="272">
        <f t="shared" si="41"/>
        <v>0</v>
      </c>
      <c r="DI43" s="271">
        <f t="shared" si="41"/>
        <v>31032207.476587035</v>
      </c>
      <c r="DJ43" s="271">
        <f t="shared" si="42"/>
        <v>32946206.131068032</v>
      </c>
      <c r="DK43" s="271"/>
      <c r="DL43" s="271">
        <f t="shared" si="43"/>
        <v>0</v>
      </c>
      <c r="DM43" s="271">
        <f t="shared" si="44"/>
        <v>0</v>
      </c>
      <c r="DN43" s="271">
        <f t="shared" si="45"/>
        <v>0</v>
      </c>
      <c r="DO43" s="272">
        <f t="shared" si="46"/>
        <v>0</v>
      </c>
      <c r="DP43" s="272">
        <f t="shared" si="47"/>
        <v>0</v>
      </c>
      <c r="DQ43" s="271">
        <f t="shared" si="48"/>
        <v>0</v>
      </c>
      <c r="DR43" s="271">
        <f t="shared" si="49"/>
        <v>0</v>
      </c>
      <c r="DS43" s="271"/>
      <c r="DT43" s="33" t="str">
        <f t="shared" si="50"/>
        <v>BERTAHAP</v>
      </c>
      <c r="DU43" s="273">
        <f t="shared" si="51"/>
        <v>0</v>
      </c>
      <c r="DV43" s="274">
        <v>2</v>
      </c>
      <c r="DW43" s="275"/>
      <c r="DX43" s="271" t="str">
        <f t="shared" si="52"/>
        <v>KR</v>
      </c>
      <c r="DY43" s="275">
        <f t="shared" si="53"/>
        <v>0</v>
      </c>
      <c r="DZ43" s="275">
        <f t="shared" si="53"/>
        <v>0</v>
      </c>
      <c r="EA43" s="275">
        <f t="shared" si="53"/>
        <v>0</v>
      </c>
      <c r="EB43" s="276">
        <f t="shared" si="53"/>
        <v>0</v>
      </c>
      <c r="EC43" s="276">
        <f t="shared" si="53"/>
        <v>0</v>
      </c>
      <c r="ED43" s="275">
        <f t="shared" si="53"/>
        <v>0</v>
      </c>
      <c r="EE43" s="275">
        <f t="shared" si="53"/>
        <v>0</v>
      </c>
      <c r="EF43" s="275">
        <f t="shared" si="77"/>
        <v>0</v>
      </c>
      <c r="EG43" s="52">
        <f t="shared" si="78"/>
        <v>0</v>
      </c>
      <c r="EH43" s="43">
        <f t="shared" si="78"/>
        <v>0</v>
      </c>
      <c r="EI43" s="63">
        <f t="shared" si="54"/>
        <v>0</v>
      </c>
      <c r="EJ43" s="63">
        <f t="shared" si="55"/>
        <v>0</v>
      </c>
      <c r="EK43" s="351">
        <f t="shared" si="56"/>
        <v>0</v>
      </c>
      <c r="EL43" s="141">
        <f t="shared" si="57"/>
        <v>0</v>
      </c>
      <c r="EM43" s="5">
        <f t="shared" si="58"/>
        <v>0</v>
      </c>
      <c r="EN43" s="5">
        <f t="shared" si="59"/>
        <v>0</v>
      </c>
      <c r="EO43" s="280">
        <f t="shared" si="79"/>
        <v>0</v>
      </c>
    </row>
    <row r="44" spans="1:145">
      <c r="A44" s="3">
        <f t="shared" si="60"/>
        <v>5</v>
      </c>
      <c r="B44" s="263">
        <v>5</v>
      </c>
      <c r="C44" s="556"/>
      <c r="D44" s="264" t="s">
        <v>132</v>
      </c>
      <c r="E44" s="265" t="s">
        <v>44</v>
      </c>
      <c r="F44" s="266"/>
      <c r="G44" s="41" t="s">
        <v>60</v>
      </c>
      <c r="H44" s="267">
        <f t="shared" si="5"/>
        <v>101</v>
      </c>
      <c r="I44" s="267">
        <f t="shared" si="6"/>
        <v>90</v>
      </c>
      <c r="J44" s="268">
        <f t="shared" si="7"/>
        <v>27506142.120000001</v>
      </c>
      <c r="K44" s="268">
        <f t="shared" si="8"/>
        <v>1</v>
      </c>
      <c r="L44" s="269">
        <f t="shared" si="9"/>
        <v>1.06</v>
      </c>
      <c r="M44" s="270">
        <f t="shared" si="10"/>
        <v>1.0024999999999999</v>
      </c>
      <c r="N44" s="271">
        <f t="shared" si="11"/>
        <v>24425401.197308879</v>
      </c>
      <c r="O44" s="271">
        <f t="shared" si="12"/>
        <v>27531329.747285482</v>
      </c>
      <c r="P44" s="271">
        <f t="shared" si="13"/>
        <v>29229401.923818003</v>
      </c>
      <c r="Q44" s="271">
        <f t="shared" si="14"/>
        <v>31032207.476587035</v>
      </c>
      <c r="R44" s="271">
        <f t="shared" si="61"/>
        <v>34860204.785549015</v>
      </c>
      <c r="S44" s="272">
        <f t="shared" si="15"/>
        <v>29229401.923818003</v>
      </c>
      <c r="T44" s="271">
        <f t="shared" si="15"/>
        <v>31032207.476587035</v>
      </c>
      <c r="U44" s="271">
        <f t="shared" si="16"/>
        <v>32946206.131068032</v>
      </c>
      <c r="V44" s="271">
        <f t="shared" si="62"/>
        <v>39167688.23291219</v>
      </c>
      <c r="W44" s="271"/>
      <c r="X44" s="271">
        <f t="shared" si="17"/>
        <v>2198286107.7577991</v>
      </c>
      <c r="Y44" s="271">
        <f t="shared" si="18"/>
        <v>2477819677.2556934</v>
      </c>
      <c r="Z44" s="271">
        <f t="shared" si="19"/>
        <v>2630646173.1436205</v>
      </c>
      <c r="AA44" s="272">
        <f t="shared" si="63"/>
        <v>2792898672.8928332</v>
      </c>
      <c r="AB44" s="272">
        <f t="shared" si="64"/>
        <v>3137418430.6994114</v>
      </c>
      <c r="AC44" s="272">
        <f t="shared" si="20"/>
        <v>2630646173.1436205</v>
      </c>
      <c r="AD44" s="271">
        <f t="shared" si="21"/>
        <v>2792898672.8928332</v>
      </c>
      <c r="AE44" s="271">
        <f t="shared" si="65"/>
        <v>2965158551.796123</v>
      </c>
      <c r="AF44" s="271">
        <f t="shared" si="66"/>
        <v>3525091940.9620972</v>
      </c>
      <c r="AG44" s="271"/>
      <c r="AH44" s="33" t="str">
        <f t="shared" si="22"/>
        <v>BERTAHAP</v>
      </c>
      <c r="AI44" s="273">
        <f t="shared" si="23"/>
        <v>0</v>
      </c>
      <c r="AJ44" s="274">
        <v>2</v>
      </c>
      <c r="AK44" s="275"/>
      <c r="AL44" s="271" t="e">
        <f>IF(AK44&gt;#REF!,"LB","KR")</f>
        <v>#REF!</v>
      </c>
      <c r="AM44" s="52">
        <f t="shared" si="24"/>
        <v>2418115000</v>
      </c>
      <c r="AN44" s="52">
        <f t="shared" si="24"/>
        <v>2725602000</v>
      </c>
      <c r="AO44" s="52">
        <f t="shared" si="24"/>
        <v>2893711000</v>
      </c>
      <c r="AP44" s="438">
        <f t="shared" si="24"/>
        <v>3072189000</v>
      </c>
      <c r="AQ44" s="438">
        <f t="shared" si="67"/>
        <v>2893711000</v>
      </c>
      <c r="AR44" s="52">
        <f t="shared" si="67"/>
        <v>3072189000</v>
      </c>
      <c r="AS44" s="52">
        <f t="shared" si="67"/>
        <v>3261675000</v>
      </c>
      <c r="AT44" s="43"/>
      <c r="AU44" s="442">
        <v>5</v>
      </c>
      <c r="AV44" s="311">
        <f t="shared" si="68"/>
        <v>-1783773.3164819963</v>
      </c>
      <c r="AW44" s="311"/>
      <c r="AX44" s="447"/>
      <c r="AY44" s="447"/>
      <c r="AZ44" s="447"/>
      <c r="BA44" s="447"/>
      <c r="BB44" s="447"/>
      <c r="BC44" s="447"/>
      <c r="BD44" s="43"/>
      <c r="BE44" s="447"/>
      <c r="BF44" s="447"/>
      <c r="BG44" s="447"/>
      <c r="BH44" s="447"/>
      <c r="BI44" s="447"/>
      <c r="BJ44" s="447"/>
      <c r="BK44" s="447"/>
      <c r="BL44" s="447"/>
      <c r="BM44" s="447"/>
      <c r="BN44" s="447"/>
      <c r="BO44" s="447"/>
      <c r="BP44" s="447"/>
      <c r="BQ44" s="447"/>
      <c r="BR44" s="447"/>
      <c r="BS44" s="447"/>
      <c r="BT44" s="447"/>
      <c r="BU44" s="43"/>
      <c r="BV44" s="298">
        <f>P61</f>
        <v>29448075.753672004</v>
      </c>
      <c r="BW44" s="43"/>
      <c r="BX44" s="446"/>
      <c r="BY44" s="444"/>
      <c r="BZ44" s="444" t="str">
        <f t="shared" si="69"/>
        <v>2BR-9</v>
      </c>
      <c r="CA44" s="445" t="str">
        <f t="shared" si="70"/>
        <v>09</v>
      </c>
      <c r="CB44" s="444">
        <f t="shared" si="71"/>
        <v>101</v>
      </c>
      <c r="CC44" s="444">
        <f t="shared" si="71"/>
        <v>90</v>
      </c>
      <c r="CD44" s="444">
        <f t="shared" si="72"/>
        <v>29229401.923818003</v>
      </c>
      <c r="CE44" s="444">
        <f t="shared" si="73"/>
        <v>2418115000</v>
      </c>
      <c r="CF44" s="444">
        <f t="shared" si="73"/>
        <v>2725602000</v>
      </c>
      <c r="CG44" s="444">
        <f t="shared" si="73"/>
        <v>2893711000</v>
      </c>
      <c r="CH44" s="444">
        <f t="shared" si="73"/>
        <v>3072189000</v>
      </c>
      <c r="CI44" s="444">
        <f t="shared" si="74"/>
        <v>3261675000</v>
      </c>
      <c r="CJ44" s="43"/>
      <c r="CK44" s="438">
        <f t="shared" si="75"/>
        <v>3261674609.7301912</v>
      </c>
      <c r="CL44" s="43">
        <f t="shared" si="76"/>
        <v>3067334000</v>
      </c>
      <c r="CM44" s="43">
        <f t="shared" si="76"/>
        <v>3256521000</v>
      </c>
      <c r="CN44" s="44">
        <f t="shared" si="26"/>
        <v>46010010</v>
      </c>
      <c r="CO44" s="44">
        <f t="shared" si="27"/>
        <v>32565210</v>
      </c>
      <c r="CP44" s="44">
        <f t="shared" si="28"/>
        <v>72342775</v>
      </c>
      <c r="CQ44" s="44">
        <f t="shared" si="29"/>
        <v>64003937.5</v>
      </c>
      <c r="CR44" s="440">
        <f t="shared" si="30"/>
        <v>3457376000</v>
      </c>
      <c r="CT44" s="264" t="s">
        <v>132</v>
      </c>
      <c r="CU44" s="299">
        <v>12</v>
      </c>
      <c r="CV44" s="266"/>
      <c r="CW44" s="41" t="s">
        <v>50</v>
      </c>
      <c r="CX44" s="267">
        <f t="shared" si="31"/>
        <v>0</v>
      </c>
      <c r="CY44" s="267">
        <f t="shared" si="32"/>
        <v>0</v>
      </c>
      <c r="CZ44" s="268">
        <f t="shared" si="33"/>
        <v>27506142.120000001</v>
      </c>
      <c r="DA44" s="268">
        <f t="shared" si="34"/>
        <v>0</v>
      </c>
      <c r="DB44" s="269">
        <f t="shared" si="35"/>
        <v>0</v>
      </c>
      <c r="DC44" s="270">
        <f t="shared" si="36"/>
        <v>0</v>
      </c>
      <c r="DD44" s="271">
        <f t="shared" si="37"/>
        <v>24425401.197308879</v>
      </c>
      <c r="DE44" s="271">
        <f t="shared" si="38"/>
        <v>27531329.747285482</v>
      </c>
      <c r="DF44" s="271">
        <f t="shared" si="39"/>
        <v>0</v>
      </c>
      <c r="DG44" s="271">
        <f t="shared" si="40"/>
        <v>31032207.476587035</v>
      </c>
      <c r="DH44" s="272">
        <f t="shared" si="41"/>
        <v>0</v>
      </c>
      <c r="DI44" s="271">
        <f t="shared" si="41"/>
        <v>31032207.476587035</v>
      </c>
      <c r="DJ44" s="271">
        <f t="shared" si="42"/>
        <v>32946206.131068032</v>
      </c>
      <c r="DK44" s="271"/>
      <c r="DL44" s="271">
        <f t="shared" si="43"/>
        <v>0</v>
      </c>
      <c r="DM44" s="271">
        <f t="shared" si="44"/>
        <v>0</v>
      </c>
      <c r="DN44" s="271">
        <f t="shared" si="45"/>
        <v>0</v>
      </c>
      <c r="DO44" s="272">
        <f t="shared" si="46"/>
        <v>0</v>
      </c>
      <c r="DP44" s="272">
        <f t="shared" si="47"/>
        <v>0</v>
      </c>
      <c r="DQ44" s="271">
        <f t="shared" si="48"/>
        <v>0</v>
      </c>
      <c r="DR44" s="271">
        <f t="shared" si="49"/>
        <v>0</v>
      </c>
      <c r="DS44" s="271"/>
      <c r="DT44" s="33" t="str">
        <f t="shared" si="50"/>
        <v>BERTAHAP</v>
      </c>
      <c r="DU44" s="273">
        <f t="shared" si="51"/>
        <v>0</v>
      </c>
      <c r="DV44" s="274">
        <v>2</v>
      </c>
      <c r="DW44" s="275"/>
      <c r="DX44" s="271" t="str">
        <f t="shared" si="52"/>
        <v>KR</v>
      </c>
      <c r="DY44" s="275">
        <f t="shared" si="53"/>
        <v>0</v>
      </c>
      <c r="DZ44" s="275">
        <f t="shared" si="53"/>
        <v>0</v>
      </c>
      <c r="EA44" s="275">
        <f t="shared" si="53"/>
        <v>0</v>
      </c>
      <c r="EB44" s="276">
        <f t="shared" si="53"/>
        <v>0</v>
      </c>
      <c r="EC44" s="276">
        <f t="shared" si="53"/>
        <v>0</v>
      </c>
      <c r="ED44" s="275">
        <f t="shared" si="53"/>
        <v>0</v>
      </c>
      <c r="EE44" s="275">
        <f t="shared" si="53"/>
        <v>0</v>
      </c>
      <c r="EF44" s="275">
        <f t="shared" si="77"/>
        <v>0</v>
      </c>
      <c r="EG44" s="52">
        <f t="shared" si="78"/>
        <v>0</v>
      </c>
      <c r="EH44" s="43">
        <f t="shared" si="78"/>
        <v>0</v>
      </c>
      <c r="EI44" s="63">
        <f t="shared" si="54"/>
        <v>0</v>
      </c>
      <c r="EJ44" s="63">
        <f t="shared" si="55"/>
        <v>0</v>
      </c>
      <c r="EK44" s="351">
        <f t="shared" si="56"/>
        <v>0</v>
      </c>
      <c r="EL44" s="141">
        <f t="shared" si="57"/>
        <v>0</v>
      </c>
      <c r="EM44" s="5">
        <f t="shared" si="58"/>
        <v>0</v>
      </c>
      <c r="EN44" s="5">
        <f t="shared" si="59"/>
        <v>0</v>
      </c>
      <c r="EO44" s="280">
        <f t="shared" si="79"/>
        <v>0</v>
      </c>
    </row>
    <row r="45" spans="1:145">
      <c r="A45" s="3">
        <f t="shared" si="60"/>
        <v>6</v>
      </c>
      <c r="B45" s="263">
        <v>6</v>
      </c>
      <c r="C45" s="556"/>
      <c r="D45" s="264" t="s">
        <v>132</v>
      </c>
      <c r="E45" s="299">
        <v>11</v>
      </c>
      <c r="F45" s="266"/>
      <c r="G45" s="41" t="s">
        <v>62</v>
      </c>
      <c r="H45" s="267">
        <f t="shared" si="5"/>
        <v>101</v>
      </c>
      <c r="I45" s="267">
        <f t="shared" si="6"/>
        <v>90</v>
      </c>
      <c r="J45" s="268">
        <f t="shared" si="7"/>
        <v>27506142.120000001</v>
      </c>
      <c r="K45" s="268">
        <f t="shared" si="8"/>
        <v>1</v>
      </c>
      <c r="L45" s="269">
        <f t="shared" si="9"/>
        <v>1.06</v>
      </c>
      <c r="M45" s="270">
        <f t="shared" si="10"/>
        <v>1.0024999999999999</v>
      </c>
      <c r="N45" s="271">
        <f t="shared" si="11"/>
        <v>24425401.197308879</v>
      </c>
      <c r="O45" s="271">
        <f t="shared" si="12"/>
        <v>27531329.747285482</v>
      </c>
      <c r="P45" s="271">
        <f t="shared" si="13"/>
        <v>29229401.923818003</v>
      </c>
      <c r="Q45" s="271">
        <f t="shared" si="14"/>
        <v>31032207.476587035</v>
      </c>
      <c r="R45" s="271">
        <f t="shared" si="61"/>
        <v>34860204.785549015</v>
      </c>
      <c r="S45" s="272">
        <f t="shared" si="15"/>
        <v>29229401.923818003</v>
      </c>
      <c r="T45" s="271">
        <f t="shared" si="15"/>
        <v>31032207.476587035</v>
      </c>
      <c r="U45" s="271">
        <f t="shared" si="16"/>
        <v>32946206.131068032</v>
      </c>
      <c r="V45" s="271">
        <f t="shared" si="62"/>
        <v>39167688.23291219</v>
      </c>
      <c r="W45" s="271"/>
      <c r="X45" s="271">
        <f t="shared" si="17"/>
        <v>2198286107.7577991</v>
      </c>
      <c r="Y45" s="271">
        <f t="shared" si="18"/>
        <v>2477819677.2556934</v>
      </c>
      <c r="Z45" s="271">
        <f t="shared" si="19"/>
        <v>2630646173.1436205</v>
      </c>
      <c r="AA45" s="272">
        <f t="shared" si="63"/>
        <v>2792898672.8928332</v>
      </c>
      <c r="AB45" s="272">
        <f t="shared" si="64"/>
        <v>3137418430.6994114</v>
      </c>
      <c r="AC45" s="272">
        <f t="shared" si="20"/>
        <v>2630646173.1436205</v>
      </c>
      <c r="AD45" s="271">
        <f t="shared" si="21"/>
        <v>2792898672.8928332</v>
      </c>
      <c r="AE45" s="271">
        <f t="shared" si="65"/>
        <v>2965158551.796123</v>
      </c>
      <c r="AF45" s="271">
        <f t="shared" si="66"/>
        <v>3525091940.9620972</v>
      </c>
      <c r="AG45" s="271"/>
      <c r="AH45" s="33" t="str">
        <f t="shared" si="22"/>
        <v>BERTAHAP</v>
      </c>
      <c r="AI45" s="273">
        <f t="shared" si="23"/>
        <v>0</v>
      </c>
      <c r="AJ45" s="274">
        <v>2</v>
      </c>
      <c r="AK45" s="275"/>
      <c r="AL45" s="271" t="e">
        <f>IF(AK45&gt;#REF!,"LB","KR")</f>
        <v>#REF!</v>
      </c>
      <c r="AM45" s="52">
        <f t="shared" si="24"/>
        <v>2418115000</v>
      </c>
      <c r="AN45" s="52">
        <f t="shared" si="24"/>
        <v>2725602000</v>
      </c>
      <c r="AO45" s="52">
        <f t="shared" si="24"/>
        <v>2893711000</v>
      </c>
      <c r="AP45" s="438">
        <f t="shared" si="24"/>
        <v>3072189000</v>
      </c>
      <c r="AQ45" s="438">
        <f t="shared" si="67"/>
        <v>2893711000</v>
      </c>
      <c r="AR45" s="52">
        <f t="shared" si="67"/>
        <v>3072189000</v>
      </c>
      <c r="AS45" s="52">
        <f t="shared" si="67"/>
        <v>3261675000</v>
      </c>
      <c r="AT45" s="43"/>
      <c r="AU45" s="442">
        <v>6</v>
      </c>
      <c r="AV45" s="311">
        <f t="shared" si="68"/>
        <v>-1783773.3164819963</v>
      </c>
      <c r="AW45" s="311"/>
      <c r="AX45" s="311"/>
      <c r="AY45" s="311"/>
      <c r="AZ45" s="311"/>
      <c r="BA45" s="43"/>
      <c r="BB45" s="43"/>
      <c r="BC45" s="43"/>
      <c r="BD45" s="43"/>
      <c r="BE45" s="43"/>
      <c r="BF45" s="43"/>
      <c r="BG45" s="43"/>
      <c r="BH45" s="43"/>
      <c r="BI45" s="43"/>
      <c r="BJ45" s="43"/>
      <c r="BK45" s="43"/>
      <c r="BL45" s="43"/>
      <c r="BM45" s="43"/>
      <c r="BN45" s="43"/>
      <c r="BO45" s="43"/>
      <c r="BP45" s="43"/>
      <c r="BQ45" s="43"/>
      <c r="BR45" s="43"/>
      <c r="BS45" s="43"/>
      <c r="BT45" s="43"/>
      <c r="BU45" s="43"/>
      <c r="BV45" s="300">
        <f>P66</f>
        <v>29448075.753672004</v>
      </c>
      <c r="BW45" s="43"/>
      <c r="BX45" s="446"/>
      <c r="BY45" s="444"/>
      <c r="BZ45" s="444" t="str">
        <f t="shared" si="69"/>
        <v>2BR-11</v>
      </c>
      <c r="CA45" s="445">
        <f t="shared" si="70"/>
        <v>11</v>
      </c>
      <c r="CB45" s="444">
        <f t="shared" si="71"/>
        <v>101</v>
      </c>
      <c r="CC45" s="444">
        <f t="shared" si="71"/>
        <v>90</v>
      </c>
      <c r="CD45" s="444">
        <f t="shared" si="72"/>
        <v>29229401.923818003</v>
      </c>
      <c r="CE45" s="444">
        <f t="shared" si="73"/>
        <v>2418115000</v>
      </c>
      <c r="CF45" s="444">
        <f t="shared" si="73"/>
        <v>2725602000</v>
      </c>
      <c r="CG45" s="444">
        <f t="shared" si="73"/>
        <v>2893711000</v>
      </c>
      <c r="CH45" s="444">
        <f t="shared" si="73"/>
        <v>3072189000</v>
      </c>
      <c r="CI45" s="444">
        <f t="shared" si="74"/>
        <v>3261675000</v>
      </c>
      <c r="CJ45" s="43"/>
      <c r="CK45" s="438">
        <f t="shared" si="75"/>
        <v>3261674609.7301912</v>
      </c>
      <c r="CL45" s="43">
        <f t="shared" si="76"/>
        <v>3067334000</v>
      </c>
      <c r="CM45" s="43">
        <f t="shared" si="76"/>
        <v>3256521000</v>
      </c>
      <c r="CN45" s="44">
        <f t="shared" si="26"/>
        <v>46010010</v>
      </c>
      <c r="CO45" s="44">
        <f t="shared" si="27"/>
        <v>32565210</v>
      </c>
      <c r="CP45" s="44">
        <f t="shared" si="28"/>
        <v>72342775</v>
      </c>
      <c r="CQ45" s="44">
        <f t="shared" si="29"/>
        <v>64003937.5</v>
      </c>
      <c r="CR45" s="440">
        <f t="shared" si="30"/>
        <v>3457376000</v>
      </c>
      <c r="CT45" s="264" t="s">
        <v>132</v>
      </c>
      <c r="CU45" s="265">
        <v>16</v>
      </c>
      <c r="CV45" s="266"/>
      <c r="CW45" s="41" t="s">
        <v>52</v>
      </c>
      <c r="CX45" s="267">
        <f t="shared" si="31"/>
        <v>0</v>
      </c>
      <c r="CY45" s="267">
        <f t="shared" si="32"/>
        <v>0</v>
      </c>
      <c r="CZ45" s="268">
        <f t="shared" si="33"/>
        <v>27506142.120000001</v>
      </c>
      <c r="DA45" s="268">
        <f t="shared" si="34"/>
        <v>0</v>
      </c>
      <c r="DB45" s="269">
        <f t="shared" si="35"/>
        <v>0</v>
      </c>
      <c r="DC45" s="270">
        <f t="shared" si="36"/>
        <v>0</v>
      </c>
      <c r="DD45" s="271">
        <f t="shared" si="37"/>
        <v>24425401.197308879</v>
      </c>
      <c r="DE45" s="271">
        <f t="shared" si="38"/>
        <v>27531329.747285482</v>
      </c>
      <c r="DF45" s="271">
        <f t="shared" si="39"/>
        <v>0</v>
      </c>
      <c r="DG45" s="271">
        <f t="shared" si="40"/>
        <v>31032207.476587035</v>
      </c>
      <c r="DH45" s="272">
        <f t="shared" si="41"/>
        <v>0</v>
      </c>
      <c r="DI45" s="271">
        <f t="shared" si="41"/>
        <v>31032207.476587035</v>
      </c>
      <c r="DJ45" s="271">
        <f t="shared" si="42"/>
        <v>32946206.131068032</v>
      </c>
      <c r="DK45" s="271"/>
      <c r="DL45" s="271">
        <f t="shared" si="43"/>
        <v>0</v>
      </c>
      <c r="DM45" s="271">
        <f t="shared" si="44"/>
        <v>0</v>
      </c>
      <c r="DN45" s="271">
        <f t="shared" si="45"/>
        <v>0</v>
      </c>
      <c r="DO45" s="272">
        <f t="shared" si="46"/>
        <v>0</v>
      </c>
      <c r="DP45" s="272">
        <f t="shared" si="47"/>
        <v>0</v>
      </c>
      <c r="DQ45" s="271">
        <f t="shared" si="48"/>
        <v>0</v>
      </c>
      <c r="DR45" s="271">
        <f t="shared" si="49"/>
        <v>0</v>
      </c>
      <c r="DS45" s="271"/>
      <c r="DT45" s="33" t="str">
        <f t="shared" si="50"/>
        <v>BERTAHAP</v>
      </c>
      <c r="DU45" s="273">
        <f t="shared" si="51"/>
        <v>0</v>
      </c>
      <c r="DV45" s="274">
        <v>2</v>
      </c>
      <c r="DW45" s="275"/>
      <c r="DX45" s="271" t="str">
        <f t="shared" si="52"/>
        <v>KR</v>
      </c>
      <c r="DY45" s="275">
        <f t="shared" si="53"/>
        <v>0</v>
      </c>
      <c r="DZ45" s="275">
        <f t="shared" si="53"/>
        <v>0</v>
      </c>
      <c r="EA45" s="275">
        <f t="shared" si="53"/>
        <v>0</v>
      </c>
      <c r="EB45" s="276">
        <f t="shared" si="53"/>
        <v>0</v>
      </c>
      <c r="EC45" s="276">
        <f t="shared" si="53"/>
        <v>0</v>
      </c>
      <c r="ED45" s="275">
        <f t="shared" si="53"/>
        <v>0</v>
      </c>
      <c r="EE45" s="275">
        <f t="shared" si="53"/>
        <v>0</v>
      </c>
      <c r="EF45" s="275">
        <f t="shared" si="77"/>
        <v>0</v>
      </c>
      <c r="EG45" s="52">
        <f t="shared" si="78"/>
        <v>0</v>
      </c>
      <c r="EH45" s="43">
        <f t="shared" si="78"/>
        <v>0</v>
      </c>
      <c r="EI45" s="63">
        <f t="shared" si="54"/>
        <v>0</v>
      </c>
      <c r="EJ45" s="63">
        <f t="shared" si="55"/>
        <v>0</v>
      </c>
      <c r="EK45" s="351">
        <f t="shared" si="56"/>
        <v>0</v>
      </c>
      <c r="EL45" s="141">
        <f t="shared" si="57"/>
        <v>0</v>
      </c>
      <c r="EM45" s="5">
        <f t="shared" si="58"/>
        <v>0</v>
      </c>
      <c r="EN45" s="5">
        <f t="shared" si="59"/>
        <v>0</v>
      </c>
      <c r="EO45" s="280">
        <f t="shared" si="79"/>
        <v>0</v>
      </c>
    </row>
    <row r="46" spans="1:145">
      <c r="A46" s="3">
        <f t="shared" si="60"/>
        <v>7</v>
      </c>
      <c r="B46" s="263">
        <v>7</v>
      </c>
      <c r="C46" s="556"/>
      <c r="D46" s="264" t="s">
        <v>132</v>
      </c>
      <c r="E46" s="299">
        <v>15</v>
      </c>
      <c r="F46" s="266"/>
      <c r="G46" s="41" t="s">
        <v>64</v>
      </c>
      <c r="H46" s="267">
        <f t="shared" si="5"/>
        <v>101</v>
      </c>
      <c r="I46" s="267">
        <f t="shared" si="6"/>
        <v>90</v>
      </c>
      <c r="J46" s="268">
        <f t="shared" si="7"/>
        <v>27506142.120000001</v>
      </c>
      <c r="K46" s="268">
        <f t="shared" si="8"/>
        <v>1</v>
      </c>
      <c r="L46" s="269">
        <f t="shared" si="9"/>
        <v>1.06</v>
      </c>
      <c r="M46" s="270">
        <f t="shared" si="10"/>
        <v>1.0024999999999999</v>
      </c>
      <c r="N46" s="271">
        <f t="shared" si="11"/>
        <v>24425401.197308879</v>
      </c>
      <c r="O46" s="271">
        <f t="shared" si="12"/>
        <v>27531329.747285482</v>
      </c>
      <c r="P46" s="271">
        <f t="shared" si="13"/>
        <v>29229401.923818003</v>
      </c>
      <c r="Q46" s="271">
        <f t="shared" si="14"/>
        <v>31032207.476587035</v>
      </c>
      <c r="R46" s="271">
        <f t="shared" si="61"/>
        <v>34860204.785549015</v>
      </c>
      <c r="S46" s="272">
        <f t="shared" si="15"/>
        <v>29229401.923818003</v>
      </c>
      <c r="T46" s="271">
        <f t="shared" si="15"/>
        <v>31032207.476587035</v>
      </c>
      <c r="U46" s="271">
        <f t="shared" si="16"/>
        <v>32946206.131068032</v>
      </c>
      <c r="V46" s="271">
        <f t="shared" si="62"/>
        <v>39167688.23291219</v>
      </c>
      <c r="W46" s="271"/>
      <c r="X46" s="271">
        <f t="shared" si="17"/>
        <v>2198286107.7577991</v>
      </c>
      <c r="Y46" s="271">
        <f t="shared" si="18"/>
        <v>2477819677.2556934</v>
      </c>
      <c r="Z46" s="271">
        <f t="shared" si="19"/>
        <v>2630646173.1436205</v>
      </c>
      <c r="AA46" s="272">
        <f t="shared" si="63"/>
        <v>2792898672.8928332</v>
      </c>
      <c r="AB46" s="272">
        <f t="shared" si="64"/>
        <v>3137418430.6994114</v>
      </c>
      <c r="AC46" s="272">
        <f t="shared" si="20"/>
        <v>2630646173.1436205</v>
      </c>
      <c r="AD46" s="271">
        <f t="shared" si="21"/>
        <v>2792898672.8928332</v>
      </c>
      <c r="AE46" s="271">
        <f t="shared" si="65"/>
        <v>2965158551.796123</v>
      </c>
      <c r="AF46" s="271">
        <f t="shared" si="66"/>
        <v>3525091940.9620972</v>
      </c>
      <c r="AG46" s="271"/>
      <c r="AH46" s="33" t="str">
        <f t="shared" si="22"/>
        <v>BERTAHAP</v>
      </c>
      <c r="AI46" s="273">
        <f t="shared" si="23"/>
        <v>0</v>
      </c>
      <c r="AJ46" s="274">
        <v>2</v>
      </c>
      <c r="AK46" s="275"/>
      <c r="AL46" s="271" t="e">
        <f>IF(AK46&gt;#REF!,"LB","KR")</f>
        <v>#REF!</v>
      </c>
      <c r="AM46" s="52">
        <f t="shared" si="24"/>
        <v>2418115000</v>
      </c>
      <c r="AN46" s="52">
        <f t="shared" si="24"/>
        <v>2725602000</v>
      </c>
      <c r="AO46" s="52">
        <f t="shared" si="24"/>
        <v>2893711000</v>
      </c>
      <c r="AP46" s="438">
        <f t="shared" si="24"/>
        <v>3072189000</v>
      </c>
      <c r="AQ46" s="438">
        <f t="shared" si="67"/>
        <v>2893711000</v>
      </c>
      <c r="AR46" s="52">
        <f t="shared" si="67"/>
        <v>3072189000</v>
      </c>
      <c r="AS46" s="52">
        <f t="shared" si="67"/>
        <v>3261675000</v>
      </c>
      <c r="AT46" s="43"/>
      <c r="AU46" s="442">
        <v>7</v>
      </c>
      <c r="AV46" s="311">
        <f t="shared" si="68"/>
        <v>-1783773.3164819963</v>
      </c>
      <c r="AW46" s="311"/>
      <c r="AX46" s="448"/>
      <c r="AY46" s="448"/>
      <c r="AZ46" s="448"/>
      <c r="BA46" s="448"/>
      <c r="BB46" s="448"/>
      <c r="BC46" s="43"/>
      <c r="BD46" s="43"/>
      <c r="BE46" s="43"/>
      <c r="BF46" s="43"/>
      <c r="BG46" s="43"/>
      <c r="BH46" s="43"/>
      <c r="BI46" s="43"/>
      <c r="BJ46" s="43"/>
      <c r="BK46" s="43"/>
      <c r="BL46" s="43"/>
      <c r="BM46" s="43"/>
      <c r="BN46" s="43"/>
      <c r="BO46" s="43"/>
      <c r="BP46" s="43"/>
      <c r="BQ46" s="43"/>
      <c r="BR46" s="43"/>
      <c r="BS46" s="43"/>
      <c r="BT46" s="43"/>
      <c r="BU46" s="43"/>
      <c r="BV46" s="302">
        <f>P69</f>
        <v>30559323.895320002</v>
      </c>
      <c r="BW46" s="43"/>
      <c r="BX46" s="446"/>
      <c r="BY46" s="444"/>
      <c r="BZ46" s="444" t="str">
        <f t="shared" si="69"/>
        <v>2BR-15</v>
      </c>
      <c r="CA46" s="445">
        <f t="shared" si="70"/>
        <v>15</v>
      </c>
      <c r="CB46" s="444">
        <f t="shared" si="71"/>
        <v>101</v>
      </c>
      <c r="CC46" s="444">
        <f t="shared" si="71"/>
        <v>90</v>
      </c>
      <c r="CD46" s="444">
        <f t="shared" si="72"/>
        <v>29229401.923818003</v>
      </c>
      <c r="CE46" s="444">
        <f t="shared" si="73"/>
        <v>2418115000</v>
      </c>
      <c r="CF46" s="444">
        <f t="shared" si="73"/>
        <v>2725602000</v>
      </c>
      <c r="CG46" s="444">
        <f t="shared" si="73"/>
        <v>2893711000</v>
      </c>
      <c r="CH46" s="444">
        <f t="shared" si="73"/>
        <v>3072189000</v>
      </c>
      <c r="CI46" s="444">
        <f t="shared" si="74"/>
        <v>3261675000</v>
      </c>
      <c r="CJ46" s="43"/>
      <c r="CK46" s="438">
        <f t="shared" si="75"/>
        <v>3261674609.7301912</v>
      </c>
      <c r="CL46" s="43">
        <f t="shared" si="76"/>
        <v>3067334000</v>
      </c>
      <c r="CM46" s="43">
        <f t="shared" si="76"/>
        <v>3256521000</v>
      </c>
      <c r="CN46" s="44">
        <f t="shared" si="26"/>
        <v>46010010</v>
      </c>
      <c r="CO46" s="44">
        <f t="shared" si="27"/>
        <v>32565210</v>
      </c>
      <c r="CP46" s="44">
        <f t="shared" si="28"/>
        <v>72342775</v>
      </c>
      <c r="CQ46" s="44">
        <f t="shared" si="29"/>
        <v>64003937.5</v>
      </c>
      <c r="CR46" s="440">
        <f t="shared" si="30"/>
        <v>3457376000</v>
      </c>
      <c r="CT46" s="264" t="s">
        <v>132</v>
      </c>
      <c r="CU46" s="299">
        <v>18</v>
      </c>
      <c r="CV46" s="266"/>
      <c r="CW46" s="41" t="s">
        <v>54</v>
      </c>
      <c r="CX46" s="267">
        <f t="shared" si="31"/>
        <v>0</v>
      </c>
      <c r="CY46" s="267">
        <f t="shared" si="32"/>
        <v>0</v>
      </c>
      <c r="CZ46" s="268">
        <f t="shared" si="33"/>
        <v>27506142.120000001</v>
      </c>
      <c r="DA46" s="268">
        <f t="shared" si="34"/>
        <v>0</v>
      </c>
      <c r="DB46" s="269">
        <f t="shared" si="35"/>
        <v>0</v>
      </c>
      <c r="DC46" s="270">
        <f t="shared" si="36"/>
        <v>0</v>
      </c>
      <c r="DD46" s="271">
        <f t="shared" si="37"/>
        <v>24425401.197308879</v>
      </c>
      <c r="DE46" s="271">
        <f t="shared" si="38"/>
        <v>27531329.747285482</v>
      </c>
      <c r="DF46" s="271">
        <f t="shared" si="39"/>
        <v>0</v>
      </c>
      <c r="DG46" s="271">
        <f t="shared" si="40"/>
        <v>31032207.476587035</v>
      </c>
      <c r="DH46" s="272">
        <f t="shared" si="41"/>
        <v>0</v>
      </c>
      <c r="DI46" s="271">
        <f t="shared" si="41"/>
        <v>31032207.476587035</v>
      </c>
      <c r="DJ46" s="271">
        <f t="shared" si="42"/>
        <v>32946206.131068032</v>
      </c>
      <c r="DK46" s="271"/>
      <c r="DL46" s="271">
        <f t="shared" si="43"/>
        <v>0</v>
      </c>
      <c r="DM46" s="271">
        <f t="shared" si="44"/>
        <v>0</v>
      </c>
      <c r="DN46" s="271">
        <f t="shared" si="45"/>
        <v>0</v>
      </c>
      <c r="DO46" s="272">
        <f t="shared" si="46"/>
        <v>0</v>
      </c>
      <c r="DP46" s="272">
        <f t="shared" si="47"/>
        <v>0</v>
      </c>
      <c r="DQ46" s="271">
        <f t="shared" si="48"/>
        <v>0</v>
      </c>
      <c r="DR46" s="271">
        <f t="shared" si="49"/>
        <v>0</v>
      </c>
      <c r="DS46" s="271"/>
      <c r="DT46" s="33" t="str">
        <f t="shared" si="50"/>
        <v>BERTAHAP</v>
      </c>
      <c r="DU46" s="273">
        <f t="shared" si="51"/>
        <v>0</v>
      </c>
      <c r="DV46" s="274">
        <v>2</v>
      </c>
      <c r="DW46" s="275"/>
      <c r="DX46" s="271" t="str">
        <f t="shared" si="52"/>
        <v>KR</v>
      </c>
      <c r="DY46" s="275">
        <f t="shared" si="53"/>
        <v>0</v>
      </c>
      <c r="DZ46" s="275">
        <f t="shared" si="53"/>
        <v>0</v>
      </c>
      <c r="EA46" s="275">
        <f t="shared" si="53"/>
        <v>0</v>
      </c>
      <c r="EB46" s="276">
        <f t="shared" si="53"/>
        <v>0</v>
      </c>
      <c r="EC46" s="276">
        <f t="shared" si="53"/>
        <v>0</v>
      </c>
      <c r="ED46" s="275">
        <f t="shared" si="53"/>
        <v>0</v>
      </c>
      <c r="EE46" s="275">
        <f t="shared" si="53"/>
        <v>0</v>
      </c>
      <c r="EF46" s="275">
        <f t="shared" si="77"/>
        <v>0</v>
      </c>
      <c r="EG46" s="52">
        <f t="shared" si="78"/>
        <v>0</v>
      </c>
      <c r="EH46" s="43">
        <f t="shared" si="78"/>
        <v>0</v>
      </c>
      <c r="EI46" s="63">
        <f t="shared" si="54"/>
        <v>0</v>
      </c>
      <c r="EJ46" s="63">
        <f t="shared" si="55"/>
        <v>0</v>
      </c>
      <c r="EK46" s="351">
        <f t="shared" si="56"/>
        <v>0</v>
      </c>
      <c r="EL46" s="141">
        <f t="shared" si="57"/>
        <v>0</v>
      </c>
      <c r="EM46" s="5">
        <f t="shared" si="58"/>
        <v>0</v>
      </c>
      <c r="EN46" s="5">
        <f t="shared" si="59"/>
        <v>0</v>
      </c>
      <c r="EO46" s="280">
        <f t="shared" si="79"/>
        <v>0</v>
      </c>
    </row>
    <row r="47" spans="1:145">
      <c r="A47" s="3">
        <f t="shared" si="60"/>
        <v>8</v>
      </c>
      <c r="B47" s="263">
        <v>8</v>
      </c>
      <c r="C47" s="556"/>
      <c r="D47" s="264" t="s">
        <v>132</v>
      </c>
      <c r="E47" s="299">
        <v>17</v>
      </c>
      <c r="F47" s="266"/>
      <c r="G47" s="41" t="s">
        <v>67</v>
      </c>
      <c r="H47" s="267">
        <f t="shared" si="5"/>
        <v>85</v>
      </c>
      <c r="I47" s="267">
        <f t="shared" si="6"/>
        <v>74</v>
      </c>
      <c r="J47" s="268">
        <f t="shared" si="7"/>
        <v>27506142.120000001</v>
      </c>
      <c r="K47" s="268">
        <f t="shared" si="8"/>
        <v>1</v>
      </c>
      <c r="L47" s="269">
        <f t="shared" si="9"/>
        <v>1.06</v>
      </c>
      <c r="M47" s="270">
        <f t="shared" si="10"/>
        <v>1.0024999999999999</v>
      </c>
      <c r="N47" s="271">
        <f t="shared" si="11"/>
        <v>24425401.197308879</v>
      </c>
      <c r="O47" s="271">
        <f t="shared" si="12"/>
        <v>27531329.747285482</v>
      </c>
      <c r="P47" s="271">
        <f t="shared" si="13"/>
        <v>29229401.923818003</v>
      </c>
      <c r="Q47" s="271">
        <f t="shared" si="14"/>
        <v>31032207.476587035</v>
      </c>
      <c r="R47" s="271">
        <f t="shared" si="61"/>
        <v>34860204.785549015</v>
      </c>
      <c r="S47" s="272">
        <f t="shared" si="15"/>
        <v>29229401.923818003</v>
      </c>
      <c r="T47" s="271">
        <f t="shared" si="15"/>
        <v>31032207.476587035</v>
      </c>
      <c r="U47" s="271">
        <f t="shared" si="16"/>
        <v>32946206.131068032</v>
      </c>
      <c r="V47" s="271">
        <f t="shared" si="62"/>
        <v>39167688.23291219</v>
      </c>
      <c r="W47" s="271"/>
      <c r="X47" s="271">
        <f t="shared" si="17"/>
        <v>1807479688.600857</v>
      </c>
      <c r="Y47" s="271">
        <f t="shared" si="18"/>
        <v>2037318401.2991257</v>
      </c>
      <c r="Z47" s="271">
        <f t="shared" si="19"/>
        <v>2162975742.3625321</v>
      </c>
      <c r="AA47" s="272">
        <f t="shared" si="63"/>
        <v>2296383353.2674408</v>
      </c>
      <c r="AB47" s="272">
        <f t="shared" si="64"/>
        <v>2579655154.1306272</v>
      </c>
      <c r="AC47" s="272">
        <f t="shared" si="20"/>
        <v>2162975742.3625321</v>
      </c>
      <c r="AD47" s="271">
        <f t="shared" si="21"/>
        <v>2296383353.2674408</v>
      </c>
      <c r="AE47" s="271">
        <f t="shared" si="65"/>
        <v>2438019253.6990342</v>
      </c>
      <c r="AF47" s="271">
        <f t="shared" si="66"/>
        <v>2898408929.2355022</v>
      </c>
      <c r="AG47" s="271"/>
      <c r="AH47" s="33" t="str">
        <f t="shared" si="22"/>
        <v>BERTAHAP</v>
      </c>
      <c r="AI47" s="273">
        <f t="shared" si="23"/>
        <v>0</v>
      </c>
      <c r="AJ47" s="274">
        <v>2</v>
      </c>
      <c r="AK47" s="275"/>
      <c r="AL47" s="271" t="e">
        <f>IF(AK47&gt;#REF!,"LB","KR")</f>
        <v>#REF!</v>
      </c>
      <c r="AM47" s="52">
        <f t="shared" si="24"/>
        <v>1988228000</v>
      </c>
      <c r="AN47" s="52">
        <f t="shared" si="24"/>
        <v>2241051000</v>
      </c>
      <c r="AO47" s="52">
        <f t="shared" si="24"/>
        <v>2379274000</v>
      </c>
      <c r="AP47" s="438">
        <f t="shared" si="24"/>
        <v>2526022000</v>
      </c>
      <c r="AQ47" s="438">
        <f t="shared" si="67"/>
        <v>2379274000</v>
      </c>
      <c r="AR47" s="52">
        <f t="shared" si="67"/>
        <v>2526022000</v>
      </c>
      <c r="AS47" s="52">
        <f t="shared" si="67"/>
        <v>2681822000</v>
      </c>
      <c r="AT47" s="43"/>
      <c r="AU47" s="442">
        <v>8</v>
      </c>
      <c r="AV47" s="311">
        <f t="shared" si="68"/>
        <v>-1783773.3164819963</v>
      </c>
      <c r="AW47" s="311"/>
      <c r="AX47" s="448"/>
      <c r="AY47" s="448"/>
      <c r="AZ47" s="448"/>
      <c r="BA47" s="448"/>
      <c r="BB47" s="448"/>
      <c r="BC47" s="43"/>
      <c r="BD47" s="43"/>
      <c r="BE47" s="43"/>
      <c r="BF47" s="43"/>
      <c r="BG47" s="43"/>
      <c r="BH47" s="43"/>
      <c r="BI47" s="43"/>
      <c r="BJ47" s="43"/>
      <c r="BK47" s="43"/>
      <c r="BL47" s="43"/>
      <c r="BM47" s="43"/>
      <c r="BN47" s="43"/>
      <c r="BO47" s="43"/>
      <c r="BP47" s="43"/>
      <c r="BQ47" s="43"/>
      <c r="BR47" s="43"/>
      <c r="BS47" s="43"/>
      <c r="BT47" s="43"/>
      <c r="BU47" s="43"/>
      <c r="BV47" s="303">
        <f>P70</f>
        <v>29706633.489600003</v>
      </c>
      <c r="BW47" s="43"/>
      <c r="BX47" s="446"/>
      <c r="BY47" s="444"/>
      <c r="BZ47" s="444" t="str">
        <f t="shared" si="69"/>
        <v>2BR-17</v>
      </c>
      <c r="CA47" s="445">
        <f t="shared" si="70"/>
        <v>17</v>
      </c>
      <c r="CB47" s="444">
        <f t="shared" si="71"/>
        <v>85</v>
      </c>
      <c r="CC47" s="444">
        <f t="shared" si="71"/>
        <v>74</v>
      </c>
      <c r="CD47" s="444">
        <f t="shared" si="72"/>
        <v>29229401.923818003</v>
      </c>
      <c r="CE47" s="444">
        <f t="shared" si="73"/>
        <v>1988228000</v>
      </c>
      <c r="CF47" s="444">
        <f t="shared" si="73"/>
        <v>2241051000</v>
      </c>
      <c r="CG47" s="444">
        <f t="shared" si="73"/>
        <v>2379274000</v>
      </c>
      <c r="CH47" s="444">
        <f t="shared" si="73"/>
        <v>2526022000</v>
      </c>
      <c r="CI47" s="444">
        <f t="shared" si="74"/>
        <v>2681822000</v>
      </c>
      <c r="CJ47" s="43"/>
      <c r="CK47" s="438">
        <f t="shared" si="75"/>
        <v>2681821274.9996428</v>
      </c>
      <c r="CL47" s="43">
        <f t="shared" si="76"/>
        <v>2522031000</v>
      </c>
      <c r="CM47" s="43">
        <f t="shared" si="76"/>
        <v>2677584000</v>
      </c>
      <c r="CN47" s="44">
        <f t="shared" si="26"/>
        <v>37830465</v>
      </c>
      <c r="CO47" s="44">
        <f t="shared" si="27"/>
        <v>26775840</v>
      </c>
      <c r="CP47" s="44">
        <f t="shared" si="28"/>
        <v>59481850</v>
      </c>
      <c r="CQ47" s="44">
        <f t="shared" si="29"/>
        <v>52625458.333333336</v>
      </c>
      <c r="CR47" s="440">
        <f t="shared" si="30"/>
        <v>2842732000</v>
      </c>
      <c r="CT47" s="264" t="s">
        <v>132</v>
      </c>
      <c r="CU47" s="299">
        <v>20</v>
      </c>
      <c r="CV47" s="266"/>
      <c r="CW47" s="41" t="s">
        <v>70</v>
      </c>
      <c r="CX47" s="267">
        <f t="shared" si="31"/>
        <v>0</v>
      </c>
      <c r="CY47" s="267">
        <f t="shared" si="32"/>
        <v>0</v>
      </c>
      <c r="CZ47" s="268">
        <f t="shared" si="33"/>
        <v>27506142.120000001</v>
      </c>
      <c r="DA47" s="268">
        <f t="shared" si="34"/>
        <v>0</v>
      </c>
      <c r="DB47" s="269">
        <f t="shared" si="35"/>
        <v>0</v>
      </c>
      <c r="DC47" s="270">
        <f t="shared" si="36"/>
        <v>0</v>
      </c>
      <c r="DD47" s="271">
        <f t="shared" si="37"/>
        <v>24425401.197308879</v>
      </c>
      <c r="DE47" s="271">
        <f t="shared" si="38"/>
        <v>27531329.747285482</v>
      </c>
      <c r="DF47" s="271">
        <f t="shared" si="39"/>
        <v>0</v>
      </c>
      <c r="DG47" s="271">
        <f t="shared" si="40"/>
        <v>31032207.476587035</v>
      </c>
      <c r="DH47" s="272">
        <f t="shared" si="41"/>
        <v>0</v>
      </c>
      <c r="DI47" s="271">
        <f t="shared" si="41"/>
        <v>31032207.476587035</v>
      </c>
      <c r="DJ47" s="271">
        <f t="shared" si="42"/>
        <v>32946206.131068032</v>
      </c>
      <c r="DK47" s="271"/>
      <c r="DL47" s="271">
        <f t="shared" si="43"/>
        <v>0</v>
      </c>
      <c r="DM47" s="271">
        <f t="shared" si="44"/>
        <v>0</v>
      </c>
      <c r="DN47" s="271">
        <f t="shared" si="45"/>
        <v>0</v>
      </c>
      <c r="DO47" s="272">
        <f t="shared" si="46"/>
        <v>0</v>
      </c>
      <c r="DP47" s="272">
        <f t="shared" si="47"/>
        <v>0</v>
      </c>
      <c r="DQ47" s="271">
        <f t="shared" si="48"/>
        <v>0</v>
      </c>
      <c r="DR47" s="271">
        <f t="shared" si="49"/>
        <v>0</v>
      </c>
      <c r="DS47" s="271"/>
      <c r="DT47" s="33" t="str">
        <f t="shared" si="50"/>
        <v>BERTAHAP</v>
      </c>
      <c r="DU47" s="273">
        <f t="shared" si="51"/>
        <v>0</v>
      </c>
      <c r="DV47" s="274">
        <v>2</v>
      </c>
      <c r="DW47" s="275"/>
      <c r="DX47" s="271" t="str">
        <f t="shared" si="52"/>
        <v>KR</v>
      </c>
      <c r="DY47" s="275">
        <f t="shared" si="53"/>
        <v>0</v>
      </c>
      <c r="DZ47" s="275">
        <f t="shared" si="53"/>
        <v>0</v>
      </c>
      <c r="EA47" s="275">
        <f t="shared" si="53"/>
        <v>0</v>
      </c>
      <c r="EB47" s="276">
        <f t="shared" si="53"/>
        <v>0</v>
      </c>
      <c r="EC47" s="276">
        <f t="shared" si="53"/>
        <v>0</v>
      </c>
      <c r="ED47" s="275">
        <f t="shared" si="53"/>
        <v>0</v>
      </c>
      <c r="EE47" s="275">
        <f t="shared" si="53"/>
        <v>0</v>
      </c>
      <c r="EF47" s="275">
        <f t="shared" si="77"/>
        <v>0</v>
      </c>
      <c r="EG47" s="52">
        <f t="shared" si="78"/>
        <v>0</v>
      </c>
      <c r="EH47" s="43">
        <f t="shared" si="78"/>
        <v>0</v>
      </c>
      <c r="EI47" s="63">
        <f t="shared" si="54"/>
        <v>0</v>
      </c>
      <c r="EJ47" s="63">
        <f t="shared" si="55"/>
        <v>0</v>
      </c>
      <c r="EK47" s="351">
        <f t="shared" si="56"/>
        <v>0</v>
      </c>
      <c r="EL47" s="141">
        <f t="shared" si="57"/>
        <v>0</v>
      </c>
      <c r="EM47" s="5">
        <f t="shared" si="58"/>
        <v>0</v>
      </c>
      <c r="EN47" s="5">
        <f t="shared" si="59"/>
        <v>0</v>
      </c>
      <c r="EO47" s="280">
        <f t="shared" si="79"/>
        <v>0</v>
      </c>
    </row>
    <row r="48" spans="1:145">
      <c r="A48" s="3">
        <f t="shared" si="60"/>
        <v>9</v>
      </c>
      <c r="B48" s="263">
        <v>9</v>
      </c>
      <c r="C48" s="556"/>
      <c r="D48" s="264" t="s">
        <v>132</v>
      </c>
      <c r="E48" s="299">
        <v>19</v>
      </c>
      <c r="F48" s="266"/>
      <c r="G48" s="41" t="s">
        <v>78</v>
      </c>
      <c r="H48" s="267">
        <f t="shared" si="5"/>
        <v>138</v>
      </c>
      <c r="I48" s="267">
        <f t="shared" si="6"/>
        <v>120</v>
      </c>
      <c r="J48" s="268">
        <f t="shared" si="7"/>
        <v>27506142.120000001</v>
      </c>
      <c r="K48" s="268">
        <f t="shared" si="8"/>
        <v>1</v>
      </c>
      <c r="L48" s="269">
        <f t="shared" si="9"/>
        <v>1.06</v>
      </c>
      <c r="M48" s="270">
        <f t="shared" si="10"/>
        <v>1.0024999999999999</v>
      </c>
      <c r="N48" s="271">
        <f t="shared" si="11"/>
        <v>24425401.197308879</v>
      </c>
      <c r="O48" s="271">
        <f t="shared" si="12"/>
        <v>27531329.747285482</v>
      </c>
      <c r="P48" s="271">
        <f t="shared" si="13"/>
        <v>29229401.923818003</v>
      </c>
      <c r="Q48" s="271">
        <f t="shared" si="14"/>
        <v>31032207.476587035</v>
      </c>
      <c r="R48" s="271">
        <f t="shared" si="61"/>
        <v>34860204.785549015</v>
      </c>
      <c r="S48" s="272">
        <f t="shared" si="15"/>
        <v>29229401.923818003</v>
      </c>
      <c r="T48" s="271">
        <f t="shared" si="15"/>
        <v>31032207.476587035</v>
      </c>
      <c r="U48" s="271">
        <f t="shared" si="16"/>
        <v>32946206.131068032</v>
      </c>
      <c r="V48" s="271">
        <f t="shared" si="62"/>
        <v>39167688.23291219</v>
      </c>
      <c r="W48" s="271"/>
      <c r="X48" s="271">
        <f t="shared" si="17"/>
        <v>2931048143.6770654</v>
      </c>
      <c r="Y48" s="271">
        <f t="shared" si="18"/>
        <v>3303759569.6742578</v>
      </c>
      <c r="Z48" s="271">
        <f t="shared" si="19"/>
        <v>3507528230.8581605</v>
      </c>
      <c r="AA48" s="272">
        <f t="shared" si="63"/>
        <v>3723864897.190444</v>
      </c>
      <c r="AB48" s="272">
        <f t="shared" si="64"/>
        <v>4183224574.2658815</v>
      </c>
      <c r="AC48" s="272">
        <f t="shared" si="20"/>
        <v>3507528230.8581605</v>
      </c>
      <c r="AD48" s="271">
        <f t="shared" si="21"/>
        <v>3723864897.190444</v>
      </c>
      <c r="AE48" s="271">
        <f t="shared" si="65"/>
        <v>3953544735.7281637</v>
      </c>
      <c r="AF48" s="271">
        <f t="shared" si="66"/>
        <v>4700122587.9494629</v>
      </c>
      <c r="AG48" s="271"/>
      <c r="AH48" s="33" t="str">
        <f t="shared" si="22"/>
        <v>BERTAHAP</v>
      </c>
      <c r="AI48" s="273">
        <f t="shared" si="23"/>
        <v>0</v>
      </c>
      <c r="AJ48" s="274">
        <v>2</v>
      </c>
      <c r="AK48" s="275"/>
      <c r="AL48" s="271" t="e">
        <f>IF(AK48&gt;#REF!,"LB","KR")</f>
        <v>#REF!</v>
      </c>
      <c r="AM48" s="52">
        <f t="shared" si="24"/>
        <v>3224153000</v>
      </c>
      <c r="AN48" s="52">
        <f t="shared" si="24"/>
        <v>3634136000</v>
      </c>
      <c r="AO48" s="52">
        <f t="shared" si="24"/>
        <v>3858282000</v>
      </c>
      <c r="AP48" s="438">
        <f t="shared" si="24"/>
        <v>4096252000</v>
      </c>
      <c r="AQ48" s="438">
        <f t="shared" si="67"/>
        <v>3858282000</v>
      </c>
      <c r="AR48" s="52">
        <f t="shared" si="67"/>
        <v>4096252000</v>
      </c>
      <c r="AS48" s="52">
        <f t="shared" si="67"/>
        <v>4348900000</v>
      </c>
      <c r="AT48" s="43"/>
      <c r="AU48" s="442">
        <v>9</v>
      </c>
      <c r="AV48" s="311">
        <f t="shared" si="68"/>
        <v>-1783773.3164819963</v>
      </c>
      <c r="AW48" s="311"/>
      <c r="AX48" s="311"/>
      <c r="AY48" s="311"/>
      <c r="AZ48" s="311"/>
      <c r="BA48" s="43"/>
      <c r="BB48" s="43"/>
      <c r="BC48" s="43"/>
      <c r="BD48" s="43"/>
      <c r="BE48" s="43"/>
      <c r="BF48" s="43"/>
      <c r="BG48" s="43"/>
      <c r="BH48" s="43"/>
      <c r="BI48" s="43"/>
      <c r="BJ48" s="43"/>
      <c r="BK48" s="43"/>
      <c r="BL48" s="43"/>
      <c r="BM48" s="43"/>
      <c r="BN48" s="43"/>
      <c r="BO48" s="43"/>
      <c r="BP48" s="43"/>
      <c r="BQ48" s="43"/>
      <c r="BR48" s="43"/>
      <c r="BS48" s="43"/>
      <c r="BT48" s="43"/>
      <c r="BU48" s="43"/>
      <c r="BV48" s="305">
        <f>P71</f>
        <v>29156510.647200003</v>
      </c>
      <c r="BW48" s="43"/>
      <c r="BX48" s="446"/>
      <c r="BY48" s="444"/>
      <c r="BZ48" s="444" t="str">
        <f t="shared" si="69"/>
        <v>3BR-19</v>
      </c>
      <c r="CA48" s="445">
        <f t="shared" si="70"/>
        <v>19</v>
      </c>
      <c r="CB48" s="444">
        <f t="shared" si="71"/>
        <v>138</v>
      </c>
      <c r="CC48" s="444">
        <f t="shared" si="71"/>
        <v>120</v>
      </c>
      <c r="CD48" s="444">
        <f t="shared" si="72"/>
        <v>29229401.923818003</v>
      </c>
      <c r="CE48" s="444">
        <f t="shared" si="73"/>
        <v>3224153000</v>
      </c>
      <c r="CF48" s="444">
        <f t="shared" si="73"/>
        <v>3634136000</v>
      </c>
      <c r="CG48" s="444">
        <f t="shared" si="73"/>
        <v>3858282000</v>
      </c>
      <c r="CH48" s="444">
        <f t="shared" si="73"/>
        <v>4096252000</v>
      </c>
      <c r="CI48" s="444">
        <f t="shared" si="74"/>
        <v>4348900000</v>
      </c>
      <c r="CJ48" s="43"/>
      <c r="CK48" s="438">
        <f t="shared" si="75"/>
        <v>4348899479.640255</v>
      </c>
      <c r="CL48" s="43">
        <f t="shared" si="76"/>
        <v>4089779000</v>
      </c>
      <c r="CM48" s="43">
        <f t="shared" si="76"/>
        <v>4342028000</v>
      </c>
      <c r="CN48" s="44">
        <f t="shared" si="26"/>
        <v>61346685</v>
      </c>
      <c r="CO48" s="44">
        <f t="shared" si="27"/>
        <v>43420280</v>
      </c>
      <c r="CP48" s="44">
        <f t="shared" si="28"/>
        <v>96457050</v>
      </c>
      <c r="CQ48" s="44">
        <f t="shared" si="29"/>
        <v>85338583.333333328</v>
      </c>
      <c r="CR48" s="440">
        <f t="shared" si="30"/>
        <v>4609835000</v>
      </c>
      <c r="CT48" s="264" t="s">
        <v>132</v>
      </c>
      <c r="CU48" s="299">
        <v>22</v>
      </c>
      <c r="CV48" s="266"/>
      <c r="CW48" s="41" t="s">
        <v>89</v>
      </c>
      <c r="CX48" s="267">
        <f t="shared" si="31"/>
        <v>0</v>
      </c>
      <c r="CY48" s="267">
        <f t="shared" si="32"/>
        <v>0</v>
      </c>
      <c r="CZ48" s="268">
        <f t="shared" si="33"/>
        <v>27506142.120000001</v>
      </c>
      <c r="DA48" s="268">
        <f t="shared" si="34"/>
        <v>0</v>
      </c>
      <c r="DB48" s="269">
        <f t="shared" si="35"/>
        <v>0</v>
      </c>
      <c r="DC48" s="270">
        <f t="shared" si="36"/>
        <v>0</v>
      </c>
      <c r="DD48" s="271">
        <f t="shared" si="37"/>
        <v>24425401.197308879</v>
      </c>
      <c r="DE48" s="271">
        <f t="shared" si="38"/>
        <v>27531329.747285482</v>
      </c>
      <c r="DF48" s="271">
        <f t="shared" si="39"/>
        <v>0</v>
      </c>
      <c r="DG48" s="271">
        <f t="shared" si="40"/>
        <v>31032207.476587035</v>
      </c>
      <c r="DH48" s="272">
        <f t="shared" si="41"/>
        <v>0</v>
      </c>
      <c r="DI48" s="271">
        <f t="shared" si="41"/>
        <v>31032207.476587035</v>
      </c>
      <c r="DJ48" s="271">
        <f t="shared" si="42"/>
        <v>32946206.131068032</v>
      </c>
      <c r="DK48" s="271"/>
      <c r="DL48" s="271">
        <f t="shared" si="43"/>
        <v>0</v>
      </c>
      <c r="DM48" s="271">
        <f t="shared" si="44"/>
        <v>0</v>
      </c>
      <c r="DN48" s="271">
        <f t="shared" si="45"/>
        <v>0</v>
      </c>
      <c r="DO48" s="272">
        <f t="shared" si="46"/>
        <v>0</v>
      </c>
      <c r="DP48" s="272">
        <f t="shared" si="47"/>
        <v>0</v>
      </c>
      <c r="DQ48" s="271">
        <f t="shared" si="48"/>
        <v>0</v>
      </c>
      <c r="DR48" s="271">
        <f t="shared" si="49"/>
        <v>0</v>
      </c>
      <c r="DS48" s="271"/>
      <c r="DT48" s="33" t="str">
        <f t="shared" si="50"/>
        <v>BERTAHAP</v>
      </c>
      <c r="DU48" s="273">
        <f t="shared" si="51"/>
        <v>0</v>
      </c>
      <c r="DV48" s="274">
        <v>2</v>
      </c>
      <c r="DW48" s="275"/>
      <c r="DX48" s="271" t="str">
        <f t="shared" si="52"/>
        <v>KR</v>
      </c>
      <c r="DY48" s="275">
        <f t="shared" si="53"/>
        <v>0</v>
      </c>
      <c r="DZ48" s="275">
        <f t="shared" si="53"/>
        <v>0</v>
      </c>
      <c r="EA48" s="275">
        <f t="shared" si="53"/>
        <v>0</v>
      </c>
      <c r="EB48" s="276">
        <f t="shared" si="53"/>
        <v>0</v>
      </c>
      <c r="EC48" s="276">
        <f t="shared" si="53"/>
        <v>0</v>
      </c>
      <c r="ED48" s="275">
        <f t="shared" si="53"/>
        <v>0</v>
      </c>
      <c r="EE48" s="275">
        <f t="shared" si="53"/>
        <v>0</v>
      </c>
      <c r="EF48" s="275">
        <f t="shared" si="77"/>
        <v>0</v>
      </c>
      <c r="EG48" s="52">
        <f t="shared" si="78"/>
        <v>0</v>
      </c>
      <c r="EH48" s="43">
        <f t="shared" si="78"/>
        <v>0</v>
      </c>
      <c r="EI48" s="63">
        <f t="shared" si="54"/>
        <v>0</v>
      </c>
      <c r="EJ48" s="63">
        <f t="shared" si="55"/>
        <v>0</v>
      </c>
      <c r="EK48" s="351">
        <f t="shared" si="56"/>
        <v>0</v>
      </c>
      <c r="EL48" s="141">
        <f t="shared" si="57"/>
        <v>0</v>
      </c>
      <c r="EM48" s="5">
        <f t="shared" si="58"/>
        <v>0</v>
      </c>
      <c r="EN48" s="5">
        <f t="shared" si="59"/>
        <v>0</v>
      </c>
      <c r="EO48" s="280">
        <f t="shared" si="79"/>
        <v>0</v>
      </c>
    </row>
    <row r="49" spans="1:145">
      <c r="A49" s="3">
        <f t="shared" si="60"/>
        <v>10</v>
      </c>
      <c r="B49" s="263">
        <v>10</v>
      </c>
      <c r="C49" s="556"/>
      <c r="D49" s="264" t="s">
        <v>132</v>
      </c>
      <c r="E49" s="299">
        <v>21</v>
      </c>
      <c r="F49" s="266"/>
      <c r="G49" s="41" t="s">
        <v>84</v>
      </c>
      <c r="H49" s="267">
        <f t="shared" si="5"/>
        <v>132</v>
      </c>
      <c r="I49" s="267">
        <f t="shared" si="6"/>
        <v>112</v>
      </c>
      <c r="J49" s="268">
        <f t="shared" si="7"/>
        <v>27506142.120000001</v>
      </c>
      <c r="K49" s="268">
        <f t="shared" si="8"/>
        <v>3</v>
      </c>
      <c r="L49" s="269">
        <f t="shared" si="9"/>
        <v>1.1000000000000001</v>
      </c>
      <c r="M49" s="270">
        <f t="shared" si="10"/>
        <v>1.0024999999999999</v>
      </c>
      <c r="N49" s="271">
        <f t="shared" si="11"/>
        <v>25347114.450037517</v>
      </c>
      <c r="O49" s="271">
        <f t="shared" si="12"/>
        <v>28570247.85095663</v>
      </c>
      <c r="P49" s="271">
        <f t="shared" si="13"/>
        <v>30332398.222830001</v>
      </c>
      <c r="Q49" s="271">
        <f t="shared" si="14"/>
        <v>32203234.173816733</v>
      </c>
      <c r="R49" s="271">
        <f t="shared" si="61"/>
        <v>36175684.211418793</v>
      </c>
      <c r="S49" s="272">
        <f t="shared" si="15"/>
        <v>30332398.222830001</v>
      </c>
      <c r="T49" s="271">
        <f t="shared" si="15"/>
        <v>32203234.173816733</v>
      </c>
      <c r="U49" s="271">
        <f t="shared" si="16"/>
        <v>34189459.192617767</v>
      </c>
      <c r="V49" s="271">
        <f t="shared" si="62"/>
        <v>40645714.203965478</v>
      </c>
      <c r="W49" s="271"/>
      <c r="X49" s="271">
        <f t="shared" si="17"/>
        <v>2838876818.404202</v>
      </c>
      <c r="Y49" s="271">
        <f t="shared" si="18"/>
        <v>3199867759.3071427</v>
      </c>
      <c r="Z49" s="271">
        <f t="shared" si="19"/>
        <v>3397228600.9569602</v>
      </c>
      <c r="AA49" s="272">
        <f t="shared" si="63"/>
        <v>3606762227.467474</v>
      </c>
      <c r="AB49" s="272">
        <f t="shared" si="64"/>
        <v>4051676631.6789045</v>
      </c>
      <c r="AC49" s="272">
        <f t="shared" si="20"/>
        <v>3397228600.9569602</v>
      </c>
      <c r="AD49" s="271">
        <f t="shared" si="21"/>
        <v>3606762227.467474</v>
      </c>
      <c r="AE49" s="271">
        <f t="shared" si="65"/>
        <v>3829219429.5731897</v>
      </c>
      <c r="AF49" s="271">
        <f t="shared" si="66"/>
        <v>4552319990.8441334</v>
      </c>
      <c r="AG49" s="271"/>
      <c r="AH49" s="33" t="str">
        <f t="shared" si="22"/>
        <v>BERTAHAP</v>
      </c>
      <c r="AI49" s="273">
        <f t="shared" si="23"/>
        <v>0</v>
      </c>
      <c r="AJ49" s="274">
        <v>2</v>
      </c>
      <c r="AK49" s="275"/>
      <c r="AL49" s="271" t="e">
        <f>IF(AK49&gt;#REF!,"LB","KR")</f>
        <v>#REF!</v>
      </c>
      <c r="AM49" s="52">
        <f t="shared" si="24"/>
        <v>3122765000</v>
      </c>
      <c r="AN49" s="52">
        <f t="shared" si="24"/>
        <v>3519855000</v>
      </c>
      <c r="AO49" s="52">
        <f t="shared" si="24"/>
        <v>3736952000</v>
      </c>
      <c r="AP49" s="438">
        <f t="shared" si="24"/>
        <v>3967439000</v>
      </c>
      <c r="AQ49" s="438">
        <f t="shared" si="67"/>
        <v>3736952000</v>
      </c>
      <c r="AR49" s="52">
        <f t="shared" si="67"/>
        <v>3967439000</v>
      </c>
      <c r="AS49" s="52">
        <f t="shared" si="67"/>
        <v>4212142000</v>
      </c>
      <c r="AT49" s="43"/>
      <c r="AU49" s="442">
        <v>10</v>
      </c>
      <c r="AV49" s="311">
        <f t="shared" si="68"/>
        <v>-680777.01746999845</v>
      </c>
      <c r="AW49" s="311"/>
      <c r="AX49" s="311"/>
      <c r="AY49" s="311"/>
      <c r="AZ49" s="311"/>
      <c r="BA49" s="43"/>
      <c r="BB49" s="43"/>
      <c r="BC49" s="43"/>
      <c r="BD49" s="43"/>
      <c r="BE49" s="43"/>
      <c r="BF49" s="43"/>
      <c r="BG49" s="43"/>
      <c r="BH49" s="43"/>
      <c r="BI49" s="43"/>
      <c r="BJ49" s="43"/>
      <c r="BK49" s="43"/>
      <c r="BL49" s="43"/>
      <c r="BM49" s="43"/>
      <c r="BN49" s="43"/>
      <c r="BO49" s="43"/>
      <c r="BP49" s="43"/>
      <c r="BQ49" s="43"/>
      <c r="BR49" s="43"/>
      <c r="BS49" s="43"/>
      <c r="BT49" s="43"/>
      <c r="BU49" s="43"/>
      <c r="BV49" s="306">
        <f>P79</f>
        <v>30256756.332000002</v>
      </c>
      <c r="BW49" s="43"/>
      <c r="BX49" s="443">
        <v>3</v>
      </c>
      <c r="BY49" s="444" t="s">
        <v>133</v>
      </c>
      <c r="BZ49" s="444" t="str">
        <f t="shared" si="69"/>
        <v>3BR-21</v>
      </c>
      <c r="CA49" s="445">
        <f t="shared" si="70"/>
        <v>21</v>
      </c>
      <c r="CB49" s="444">
        <f t="shared" si="71"/>
        <v>132</v>
      </c>
      <c r="CC49" s="444">
        <f t="shared" si="71"/>
        <v>112</v>
      </c>
      <c r="CD49" s="444">
        <f t="shared" si="72"/>
        <v>30332398.222830001</v>
      </c>
      <c r="CE49" s="444">
        <f t="shared" si="73"/>
        <v>3122765000</v>
      </c>
      <c r="CF49" s="444">
        <f t="shared" si="73"/>
        <v>3519855000</v>
      </c>
      <c r="CG49" s="444">
        <f t="shared" si="73"/>
        <v>3736952000</v>
      </c>
      <c r="CH49" s="444">
        <f t="shared" si="73"/>
        <v>3967439000</v>
      </c>
      <c r="CI49" s="444">
        <f t="shared" si="74"/>
        <v>4212142000</v>
      </c>
      <c r="CJ49" s="43">
        <v>2</v>
      </c>
      <c r="CK49" s="438">
        <f t="shared" si="75"/>
        <v>4212141587.6280208</v>
      </c>
      <c r="CL49" s="43">
        <f t="shared" si="76"/>
        <v>3961170000</v>
      </c>
      <c r="CM49" s="43">
        <f t="shared" si="76"/>
        <v>4205486000</v>
      </c>
      <c r="CN49" s="44">
        <f t="shared" si="26"/>
        <v>59417550</v>
      </c>
      <c r="CO49" s="44">
        <f t="shared" si="27"/>
        <v>42054860</v>
      </c>
      <c r="CP49" s="44">
        <f t="shared" si="28"/>
        <v>93423800</v>
      </c>
      <c r="CQ49" s="44">
        <f t="shared" si="29"/>
        <v>82654979.166666672</v>
      </c>
      <c r="CR49" s="440">
        <f t="shared" si="30"/>
        <v>4464871000</v>
      </c>
      <c r="CT49" s="264" t="s">
        <v>134</v>
      </c>
      <c r="CU49" s="265" t="s">
        <v>24</v>
      </c>
      <c r="CV49" s="266"/>
      <c r="CW49" s="41" t="s">
        <v>39</v>
      </c>
      <c r="CX49" s="267">
        <f t="shared" si="31"/>
        <v>0</v>
      </c>
      <c r="CY49" s="267">
        <f t="shared" si="32"/>
        <v>0</v>
      </c>
      <c r="CZ49" s="268">
        <f t="shared" si="33"/>
        <v>27506142.120000001</v>
      </c>
      <c r="DA49" s="268">
        <f t="shared" si="34"/>
        <v>0</v>
      </c>
      <c r="DB49" s="269">
        <f t="shared" si="35"/>
        <v>0</v>
      </c>
      <c r="DC49" s="270">
        <f t="shared" si="36"/>
        <v>0</v>
      </c>
      <c r="DD49" s="271">
        <f t="shared" si="37"/>
        <v>25347114.450037517</v>
      </c>
      <c r="DE49" s="271">
        <f t="shared" si="38"/>
        <v>28570247.85095663</v>
      </c>
      <c r="DF49" s="271">
        <f t="shared" si="39"/>
        <v>0</v>
      </c>
      <c r="DG49" s="271">
        <f t="shared" si="40"/>
        <v>32203234.173816733</v>
      </c>
      <c r="DH49" s="272">
        <f t="shared" si="41"/>
        <v>0</v>
      </c>
      <c r="DI49" s="271">
        <f t="shared" si="41"/>
        <v>32203234.173816733</v>
      </c>
      <c r="DJ49" s="271">
        <f t="shared" si="42"/>
        <v>34189459.192617767</v>
      </c>
      <c r="DK49" s="271"/>
      <c r="DL49" s="271">
        <f t="shared" si="43"/>
        <v>0</v>
      </c>
      <c r="DM49" s="271">
        <f t="shared" si="44"/>
        <v>0</v>
      </c>
      <c r="DN49" s="271">
        <f t="shared" si="45"/>
        <v>0</v>
      </c>
      <c r="DO49" s="272">
        <f t="shared" si="46"/>
        <v>0</v>
      </c>
      <c r="DP49" s="272">
        <f t="shared" si="47"/>
        <v>0</v>
      </c>
      <c r="DQ49" s="271">
        <f t="shared" si="48"/>
        <v>0</v>
      </c>
      <c r="DR49" s="271">
        <f t="shared" si="49"/>
        <v>0</v>
      </c>
      <c r="DS49" s="271"/>
      <c r="DT49" s="33" t="str">
        <f t="shared" si="50"/>
        <v>BERTAHAP</v>
      </c>
      <c r="DU49" s="273">
        <f t="shared" si="51"/>
        <v>0</v>
      </c>
      <c r="DV49" s="274">
        <v>2</v>
      </c>
      <c r="DW49" s="275"/>
      <c r="DX49" s="271" t="str">
        <f t="shared" si="52"/>
        <v>KR</v>
      </c>
      <c r="DY49" s="275">
        <f t="shared" si="53"/>
        <v>0</v>
      </c>
      <c r="DZ49" s="275">
        <f t="shared" si="53"/>
        <v>0</v>
      </c>
      <c r="EA49" s="275">
        <f t="shared" si="53"/>
        <v>0</v>
      </c>
      <c r="EB49" s="276">
        <f t="shared" si="53"/>
        <v>0</v>
      </c>
      <c r="EC49" s="276">
        <f t="shared" si="53"/>
        <v>0</v>
      </c>
      <c r="ED49" s="275">
        <f t="shared" si="53"/>
        <v>0</v>
      </c>
      <c r="EE49" s="275">
        <f t="shared" si="53"/>
        <v>0</v>
      </c>
      <c r="EF49" s="275">
        <f t="shared" si="77"/>
        <v>0</v>
      </c>
      <c r="EG49" s="52">
        <f t="shared" si="78"/>
        <v>0</v>
      </c>
      <c r="EH49" s="43">
        <f t="shared" si="78"/>
        <v>0</v>
      </c>
      <c r="EI49" s="63">
        <f t="shared" si="54"/>
        <v>0</v>
      </c>
      <c r="EJ49" s="63">
        <f t="shared" si="55"/>
        <v>0</v>
      </c>
      <c r="EK49" s="351">
        <f t="shared" si="56"/>
        <v>0</v>
      </c>
      <c r="EL49" s="141">
        <f t="shared" si="57"/>
        <v>0</v>
      </c>
      <c r="EM49" s="5">
        <f t="shared" si="58"/>
        <v>0</v>
      </c>
      <c r="EN49" s="5">
        <f t="shared" si="59"/>
        <v>0</v>
      </c>
      <c r="EO49" s="280">
        <f t="shared" si="79"/>
        <v>0</v>
      </c>
    </row>
    <row r="50" spans="1:145">
      <c r="A50" s="3">
        <f t="shared" si="60"/>
        <v>11</v>
      </c>
      <c r="B50" s="263">
        <v>1</v>
      </c>
      <c r="C50" s="556"/>
      <c r="D50" s="264" t="s">
        <v>134</v>
      </c>
      <c r="E50" s="265" t="s">
        <v>19</v>
      </c>
      <c r="F50" s="266"/>
      <c r="G50" s="41" t="s">
        <v>72</v>
      </c>
      <c r="H50" s="267">
        <f t="shared" si="5"/>
        <v>175</v>
      </c>
      <c r="I50" s="267">
        <f t="shared" si="6"/>
        <v>156</v>
      </c>
      <c r="J50" s="268">
        <f t="shared" si="7"/>
        <v>27506142.120000001</v>
      </c>
      <c r="K50" s="268">
        <f t="shared" si="8"/>
        <v>5</v>
      </c>
      <c r="L50" s="269">
        <f t="shared" si="9"/>
        <v>1.08</v>
      </c>
      <c r="M50" s="270">
        <f t="shared" si="10"/>
        <v>1.0024999999999999</v>
      </c>
      <c r="N50" s="271">
        <f t="shared" si="11"/>
        <v>24886257.823673196</v>
      </c>
      <c r="O50" s="271">
        <f t="shared" si="12"/>
        <v>28050788.799121056</v>
      </c>
      <c r="P50" s="271">
        <f t="shared" si="13"/>
        <v>29780900.073324002</v>
      </c>
      <c r="Q50" s="271">
        <f t="shared" si="14"/>
        <v>31617720.825201884</v>
      </c>
      <c r="R50" s="271">
        <f t="shared" si="61"/>
        <v>35517944.498483904</v>
      </c>
      <c r="S50" s="272">
        <f t="shared" si="15"/>
        <v>29780900.073324002</v>
      </c>
      <c r="T50" s="271">
        <f t="shared" si="15"/>
        <v>31617720.825201884</v>
      </c>
      <c r="U50" s="271">
        <f t="shared" si="16"/>
        <v>33567832.661842898</v>
      </c>
      <c r="V50" s="271">
        <f t="shared" si="62"/>
        <v>39906701.218438834</v>
      </c>
      <c r="W50" s="271"/>
      <c r="X50" s="271">
        <f t="shared" si="17"/>
        <v>3882256220.4930186</v>
      </c>
      <c r="Y50" s="271">
        <f t="shared" si="18"/>
        <v>4375923052.6628847</v>
      </c>
      <c r="Z50" s="271">
        <f t="shared" si="19"/>
        <v>4645820411.4385443</v>
      </c>
      <c r="AA50" s="272">
        <f t="shared" si="63"/>
        <v>4932364448.7314939</v>
      </c>
      <c r="AB50" s="272">
        <f t="shared" si="64"/>
        <v>5540799341.7634888</v>
      </c>
      <c r="AC50" s="272">
        <f t="shared" si="20"/>
        <v>4645820411.4385443</v>
      </c>
      <c r="AD50" s="271">
        <f t="shared" si="21"/>
        <v>4932364448.7314939</v>
      </c>
      <c r="AE50" s="271">
        <f t="shared" si="65"/>
        <v>5236581895.2474918</v>
      </c>
      <c r="AF50" s="271">
        <f t="shared" si="66"/>
        <v>6225445390.076458</v>
      </c>
      <c r="AG50" s="271"/>
      <c r="AH50" s="33" t="str">
        <f t="shared" si="22"/>
        <v>BERTAHAP</v>
      </c>
      <c r="AI50" s="273">
        <f t="shared" si="23"/>
        <v>0</v>
      </c>
      <c r="AJ50" s="274">
        <v>2</v>
      </c>
      <c r="AK50" s="275"/>
      <c r="AL50" s="271" t="e">
        <f>IF(AK50&gt;#REF!,"LB","KR")</f>
        <v>#REF!</v>
      </c>
      <c r="AM50" s="52">
        <f t="shared" si="24"/>
        <v>4270482000</v>
      </c>
      <c r="AN50" s="52">
        <f t="shared" si="24"/>
        <v>4813516000</v>
      </c>
      <c r="AO50" s="52">
        <f t="shared" si="24"/>
        <v>5110403000</v>
      </c>
      <c r="AP50" s="438">
        <f t="shared" si="24"/>
        <v>5425601000</v>
      </c>
      <c r="AQ50" s="438">
        <f t="shared" si="67"/>
        <v>5110403000</v>
      </c>
      <c r="AR50" s="52">
        <f t="shared" si="67"/>
        <v>5425601000</v>
      </c>
      <c r="AS50" s="52">
        <f t="shared" si="67"/>
        <v>5760241000</v>
      </c>
      <c r="AT50" s="43"/>
      <c r="AU50" s="442">
        <v>11</v>
      </c>
      <c r="AV50" s="311">
        <f t="shared" si="68"/>
        <v>-1232275.1669759974</v>
      </c>
      <c r="AW50" s="311"/>
      <c r="AX50" s="311"/>
      <c r="AY50" s="311"/>
      <c r="AZ50" s="311"/>
      <c r="BA50" s="43"/>
      <c r="BB50" s="43"/>
      <c r="BC50" s="43"/>
      <c r="BD50" s="43"/>
      <c r="BE50" s="43"/>
      <c r="BF50" s="43"/>
      <c r="BG50" s="43"/>
      <c r="BH50" s="43"/>
      <c r="BI50" s="43"/>
      <c r="BJ50" s="43"/>
      <c r="BK50" s="43"/>
      <c r="BL50" s="43"/>
      <c r="BM50" s="43"/>
      <c r="BN50" s="43"/>
      <c r="BO50" s="43"/>
      <c r="BP50" s="43"/>
      <c r="BQ50" s="43"/>
      <c r="BR50" s="43"/>
      <c r="BS50" s="43"/>
      <c r="BT50" s="43"/>
      <c r="BU50" s="43"/>
      <c r="BV50" s="307">
        <f>P93</f>
        <v>29156510.647200003</v>
      </c>
      <c r="BW50" s="43"/>
      <c r="BX50" s="443">
        <v>4</v>
      </c>
      <c r="BY50" s="444" t="s">
        <v>135</v>
      </c>
      <c r="BZ50" s="444" t="str">
        <f>G60</f>
        <v>3BR-1</v>
      </c>
      <c r="CA50" s="445" t="str">
        <f>E60</f>
        <v>01</v>
      </c>
      <c r="CB50" s="444">
        <f>H60</f>
        <v>175</v>
      </c>
      <c r="CC50" s="444">
        <f>I60</f>
        <v>156</v>
      </c>
      <c r="CD50" s="444">
        <f>P60</f>
        <v>30003699.824496005</v>
      </c>
      <c r="CE50" s="444">
        <f>AM60</f>
        <v>4302431000</v>
      </c>
      <c r="CF50" s="444">
        <f>AN60</f>
        <v>4849527000</v>
      </c>
      <c r="CG50" s="444">
        <f>AO60</f>
        <v>5148635000</v>
      </c>
      <c r="CH50" s="444">
        <f>AP60</f>
        <v>5466192000</v>
      </c>
      <c r="CI50" s="444">
        <f>AS60</f>
        <v>5803335000</v>
      </c>
      <c r="CJ50" s="43">
        <v>8</v>
      </c>
      <c r="CK50" s="438">
        <f t="shared" si="75"/>
        <v>5760239693.6603632</v>
      </c>
      <c r="CL50" s="43">
        <f t="shared" si="76"/>
        <v>5417028000</v>
      </c>
      <c r="CM50" s="43">
        <f t="shared" si="76"/>
        <v>5751138000</v>
      </c>
      <c r="CN50" s="44">
        <f t="shared" si="26"/>
        <v>81255420</v>
      </c>
      <c r="CO50" s="44">
        <f t="shared" si="27"/>
        <v>57511380</v>
      </c>
      <c r="CP50" s="44">
        <f t="shared" si="28"/>
        <v>127760075</v>
      </c>
      <c r="CQ50" s="44">
        <f t="shared" si="29"/>
        <v>113033354.16666667</v>
      </c>
      <c r="CR50" s="440">
        <f t="shared" si="30"/>
        <v>6105856000</v>
      </c>
      <c r="CT50" s="264" t="s">
        <v>134</v>
      </c>
      <c r="CU50" s="265" t="s">
        <v>35</v>
      </c>
      <c r="CV50" s="266"/>
      <c r="CW50" s="41" t="s">
        <v>42</v>
      </c>
      <c r="CX50" s="267">
        <f t="shared" si="31"/>
        <v>0</v>
      </c>
      <c r="CY50" s="267">
        <f t="shared" si="32"/>
        <v>0</v>
      </c>
      <c r="CZ50" s="268">
        <f t="shared" si="33"/>
        <v>27506142.120000001</v>
      </c>
      <c r="DA50" s="268">
        <f t="shared" si="34"/>
        <v>0</v>
      </c>
      <c r="DB50" s="269">
        <f t="shared" si="35"/>
        <v>0</v>
      </c>
      <c r="DC50" s="270">
        <f t="shared" si="36"/>
        <v>0</v>
      </c>
      <c r="DD50" s="271">
        <f t="shared" si="37"/>
        <v>24886257.823673196</v>
      </c>
      <c r="DE50" s="271">
        <f t="shared" si="38"/>
        <v>28050788.799121056</v>
      </c>
      <c r="DF50" s="271">
        <f t="shared" si="39"/>
        <v>0</v>
      </c>
      <c r="DG50" s="271">
        <f t="shared" si="40"/>
        <v>31617720.825201884</v>
      </c>
      <c r="DH50" s="272">
        <f t="shared" si="41"/>
        <v>0</v>
      </c>
      <c r="DI50" s="271">
        <f t="shared" si="41"/>
        <v>31617720.825201884</v>
      </c>
      <c r="DJ50" s="271">
        <f t="shared" si="42"/>
        <v>33567832.661842898</v>
      </c>
      <c r="DK50" s="271"/>
      <c r="DL50" s="271">
        <f t="shared" si="43"/>
        <v>0</v>
      </c>
      <c r="DM50" s="271">
        <f t="shared" si="44"/>
        <v>0</v>
      </c>
      <c r="DN50" s="271">
        <f t="shared" si="45"/>
        <v>0</v>
      </c>
      <c r="DO50" s="272">
        <f t="shared" si="46"/>
        <v>0</v>
      </c>
      <c r="DP50" s="272">
        <f t="shared" si="47"/>
        <v>0</v>
      </c>
      <c r="DQ50" s="271">
        <f t="shared" si="48"/>
        <v>0</v>
      </c>
      <c r="DR50" s="271">
        <f t="shared" si="49"/>
        <v>0</v>
      </c>
      <c r="DS50" s="271"/>
      <c r="DT50" s="33" t="str">
        <f t="shared" si="50"/>
        <v>BERTAHAP</v>
      </c>
      <c r="DU50" s="273">
        <f t="shared" si="51"/>
        <v>0</v>
      </c>
      <c r="DV50" s="274">
        <v>2</v>
      </c>
      <c r="DW50" s="275"/>
      <c r="DX50" s="271" t="str">
        <f t="shared" si="52"/>
        <v>KR</v>
      </c>
      <c r="DY50" s="275">
        <f t="shared" si="53"/>
        <v>0</v>
      </c>
      <c r="DZ50" s="275">
        <f t="shared" si="53"/>
        <v>0</v>
      </c>
      <c r="EA50" s="275">
        <f t="shared" si="53"/>
        <v>0</v>
      </c>
      <c r="EB50" s="276">
        <f t="shared" si="53"/>
        <v>0</v>
      </c>
      <c r="EC50" s="276">
        <f t="shared" si="53"/>
        <v>0</v>
      </c>
      <c r="ED50" s="275">
        <f t="shared" si="53"/>
        <v>0</v>
      </c>
      <c r="EE50" s="275">
        <f t="shared" si="53"/>
        <v>0</v>
      </c>
      <c r="EF50" s="275">
        <f t="shared" si="77"/>
        <v>0</v>
      </c>
      <c r="EG50" s="52">
        <f t="shared" si="78"/>
        <v>0</v>
      </c>
      <c r="EH50" s="43">
        <f t="shared" si="78"/>
        <v>0</v>
      </c>
      <c r="EI50" s="63">
        <f t="shared" si="54"/>
        <v>0</v>
      </c>
      <c r="EJ50" s="63">
        <f t="shared" si="55"/>
        <v>0</v>
      </c>
      <c r="EK50" s="351">
        <f t="shared" si="56"/>
        <v>0</v>
      </c>
      <c r="EL50" s="141">
        <f t="shared" si="57"/>
        <v>0</v>
      </c>
      <c r="EM50" s="5">
        <f t="shared" si="58"/>
        <v>0</v>
      </c>
      <c r="EN50" s="5">
        <f t="shared" si="59"/>
        <v>0</v>
      </c>
      <c r="EO50" s="280">
        <f t="shared" si="79"/>
        <v>0</v>
      </c>
    </row>
    <row r="51" spans="1:145">
      <c r="A51" s="3">
        <f t="shared" si="60"/>
        <v>12</v>
      </c>
      <c r="B51" s="263">
        <v>2</v>
      </c>
      <c r="C51" s="556"/>
      <c r="D51" s="264" t="s">
        <v>134</v>
      </c>
      <c r="E51" s="265" t="s">
        <v>29</v>
      </c>
      <c r="F51" s="266"/>
      <c r="G51" s="41" t="s">
        <v>74</v>
      </c>
      <c r="H51" s="267">
        <f t="shared" si="5"/>
        <v>85</v>
      </c>
      <c r="I51" s="267">
        <f t="shared" si="6"/>
        <v>74</v>
      </c>
      <c r="J51" s="268">
        <f t="shared" si="7"/>
        <v>27506142.120000001</v>
      </c>
      <c r="K51" s="268">
        <f t="shared" si="8"/>
        <v>1</v>
      </c>
      <c r="L51" s="269">
        <f t="shared" si="9"/>
        <v>1.06</v>
      </c>
      <c r="M51" s="270">
        <f t="shared" si="10"/>
        <v>1.0024999999999999</v>
      </c>
      <c r="N51" s="271">
        <f t="shared" si="11"/>
        <v>24425401.197308879</v>
      </c>
      <c r="O51" s="271">
        <f t="shared" si="12"/>
        <v>27531329.747285482</v>
      </c>
      <c r="P51" s="271">
        <f t="shared" si="13"/>
        <v>29229401.923818003</v>
      </c>
      <c r="Q51" s="271">
        <f t="shared" si="14"/>
        <v>31032207.476587035</v>
      </c>
      <c r="R51" s="271">
        <f t="shared" si="61"/>
        <v>34860204.785549015</v>
      </c>
      <c r="S51" s="272">
        <f t="shared" si="15"/>
        <v>29229401.923818003</v>
      </c>
      <c r="T51" s="271">
        <f t="shared" si="15"/>
        <v>31032207.476587035</v>
      </c>
      <c r="U51" s="271">
        <f t="shared" si="16"/>
        <v>32946206.131068032</v>
      </c>
      <c r="V51" s="271">
        <f t="shared" si="62"/>
        <v>39167688.23291219</v>
      </c>
      <c r="W51" s="271"/>
      <c r="X51" s="271">
        <f t="shared" si="17"/>
        <v>1807479688.600857</v>
      </c>
      <c r="Y51" s="271">
        <f t="shared" si="18"/>
        <v>2037318401.2991257</v>
      </c>
      <c r="Z51" s="271">
        <f t="shared" si="19"/>
        <v>2162975742.3625321</v>
      </c>
      <c r="AA51" s="272">
        <f t="shared" si="63"/>
        <v>2296383353.2674408</v>
      </c>
      <c r="AB51" s="272">
        <f t="shared" si="64"/>
        <v>2579655154.1306272</v>
      </c>
      <c r="AC51" s="272">
        <f t="shared" si="20"/>
        <v>2162975742.3625321</v>
      </c>
      <c r="AD51" s="271">
        <f t="shared" si="21"/>
        <v>2296383353.2674408</v>
      </c>
      <c r="AE51" s="271">
        <f t="shared" si="65"/>
        <v>2438019253.6990342</v>
      </c>
      <c r="AF51" s="271">
        <f t="shared" si="66"/>
        <v>2898408929.2355022</v>
      </c>
      <c r="AG51" s="271"/>
      <c r="AH51" s="33" t="str">
        <f t="shared" si="22"/>
        <v>BERTAHAP</v>
      </c>
      <c r="AI51" s="273">
        <f t="shared" si="23"/>
        <v>0</v>
      </c>
      <c r="AJ51" s="274">
        <v>2</v>
      </c>
      <c r="AK51" s="275"/>
      <c r="AL51" s="271" t="e">
        <f>IF(AK51&gt;#REF!,"LB","KR")</f>
        <v>#REF!</v>
      </c>
      <c r="AM51" s="52">
        <f t="shared" si="24"/>
        <v>1988228000</v>
      </c>
      <c r="AN51" s="52">
        <f t="shared" si="24"/>
        <v>2241051000</v>
      </c>
      <c r="AO51" s="52">
        <f t="shared" si="24"/>
        <v>2379274000</v>
      </c>
      <c r="AP51" s="438">
        <f t="shared" si="24"/>
        <v>2526022000</v>
      </c>
      <c r="AQ51" s="438">
        <f t="shared" si="67"/>
        <v>2379274000</v>
      </c>
      <c r="AR51" s="52">
        <f t="shared" si="67"/>
        <v>2526022000</v>
      </c>
      <c r="AS51" s="52">
        <f t="shared" si="67"/>
        <v>2681822000</v>
      </c>
      <c r="AT51" s="43"/>
      <c r="AU51" s="442">
        <v>12</v>
      </c>
      <c r="AV51" s="311">
        <f t="shared" si="68"/>
        <v>-1783773.3164819963</v>
      </c>
      <c r="AW51" s="311"/>
      <c r="AX51" s="311"/>
      <c r="AY51" s="311"/>
      <c r="AZ51" s="311"/>
      <c r="BA51" s="43"/>
      <c r="BB51" s="43"/>
      <c r="BC51" s="43"/>
      <c r="BD51" s="43"/>
      <c r="BE51" s="43"/>
      <c r="BF51" s="43"/>
      <c r="BG51" s="43"/>
      <c r="BH51" s="43"/>
      <c r="BI51" s="43"/>
      <c r="BJ51" s="43"/>
      <c r="BK51" s="43"/>
      <c r="BL51" s="43"/>
      <c r="BM51" s="43"/>
      <c r="BN51" s="43"/>
      <c r="BO51" s="43"/>
      <c r="BP51" s="43"/>
      <c r="BQ51" s="43"/>
      <c r="BR51" s="43"/>
      <c r="BS51" s="43"/>
      <c r="BT51" s="43"/>
      <c r="BU51" s="43"/>
      <c r="BV51" s="308">
        <f>P116</f>
        <v>29448075.753672004</v>
      </c>
      <c r="BW51" s="43"/>
      <c r="BX51" s="446"/>
      <c r="BY51" s="444" t="s">
        <v>136</v>
      </c>
      <c r="BZ51" s="444"/>
      <c r="CA51" s="445"/>
      <c r="CB51" s="444"/>
      <c r="CC51" s="444"/>
      <c r="CD51" s="444"/>
      <c r="CE51" s="444"/>
      <c r="CF51" s="444"/>
      <c r="CG51" s="444"/>
      <c r="CH51" s="444"/>
      <c r="CI51" s="444"/>
      <c r="CJ51" s="43"/>
      <c r="CK51" s="438">
        <f t="shared" si="75"/>
        <v>2681821274.9996428</v>
      </c>
      <c r="CL51" s="43">
        <f t="shared" si="76"/>
        <v>2522031000</v>
      </c>
      <c r="CM51" s="43">
        <f t="shared" si="76"/>
        <v>2677584000</v>
      </c>
      <c r="CN51" s="44">
        <f t="shared" si="26"/>
        <v>37830465</v>
      </c>
      <c r="CO51" s="44">
        <f t="shared" si="27"/>
        <v>26775840</v>
      </c>
      <c r="CP51" s="44">
        <f t="shared" si="28"/>
        <v>59481850</v>
      </c>
      <c r="CQ51" s="44">
        <f t="shared" si="29"/>
        <v>52625458.333333336</v>
      </c>
      <c r="CR51" s="440">
        <f t="shared" si="30"/>
        <v>2842732000</v>
      </c>
      <c r="CT51" s="264" t="s">
        <v>134</v>
      </c>
      <c r="CU51" s="265" t="s">
        <v>41</v>
      </c>
      <c r="CV51" s="266"/>
      <c r="CW51" s="41" t="s">
        <v>45</v>
      </c>
      <c r="CX51" s="267">
        <f t="shared" si="31"/>
        <v>0</v>
      </c>
      <c r="CY51" s="267">
        <f t="shared" si="32"/>
        <v>0</v>
      </c>
      <c r="CZ51" s="268">
        <f t="shared" si="33"/>
        <v>27506142.120000001</v>
      </c>
      <c r="DA51" s="268">
        <f t="shared" si="34"/>
        <v>0</v>
      </c>
      <c r="DB51" s="269">
        <f t="shared" si="35"/>
        <v>0</v>
      </c>
      <c r="DC51" s="270">
        <f t="shared" si="36"/>
        <v>0</v>
      </c>
      <c r="DD51" s="271">
        <f t="shared" si="37"/>
        <v>24425401.197308879</v>
      </c>
      <c r="DE51" s="271">
        <f t="shared" si="38"/>
        <v>27531329.747285482</v>
      </c>
      <c r="DF51" s="271">
        <f t="shared" si="39"/>
        <v>0</v>
      </c>
      <c r="DG51" s="271">
        <f t="shared" si="40"/>
        <v>31032207.476587035</v>
      </c>
      <c r="DH51" s="272">
        <f t="shared" si="41"/>
        <v>0</v>
      </c>
      <c r="DI51" s="271">
        <f t="shared" si="41"/>
        <v>31032207.476587035</v>
      </c>
      <c r="DJ51" s="271">
        <f t="shared" si="42"/>
        <v>32946206.131068032</v>
      </c>
      <c r="DK51" s="271"/>
      <c r="DL51" s="271">
        <f t="shared" si="43"/>
        <v>0</v>
      </c>
      <c r="DM51" s="271">
        <f t="shared" si="44"/>
        <v>0</v>
      </c>
      <c r="DN51" s="271">
        <f t="shared" si="45"/>
        <v>0</v>
      </c>
      <c r="DO51" s="272">
        <f t="shared" si="46"/>
        <v>0</v>
      </c>
      <c r="DP51" s="272">
        <f t="shared" si="47"/>
        <v>0</v>
      </c>
      <c r="DQ51" s="271">
        <f t="shared" si="48"/>
        <v>0</v>
      </c>
      <c r="DR51" s="271">
        <f t="shared" si="49"/>
        <v>0</v>
      </c>
      <c r="DS51" s="271"/>
      <c r="DT51" s="33" t="str">
        <f t="shared" si="50"/>
        <v>BERTAHAP</v>
      </c>
      <c r="DU51" s="273">
        <f t="shared" si="51"/>
        <v>0</v>
      </c>
      <c r="DV51" s="274">
        <v>2</v>
      </c>
      <c r="DW51" s="275"/>
      <c r="DX51" s="271" t="str">
        <f t="shared" si="52"/>
        <v>KR</v>
      </c>
      <c r="DY51" s="275">
        <f t="shared" si="53"/>
        <v>0</v>
      </c>
      <c r="DZ51" s="275">
        <f t="shared" si="53"/>
        <v>0</v>
      </c>
      <c r="EA51" s="275">
        <f t="shared" si="53"/>
        <v>0</v>
      </c>
      <c r="EB51" s="276">
        <f t="shared" si="53"/>
        <v>0</v>
      </c>
      <c r="EC51" s="276">
        <f t="shared" si="53"/>
        <v>0</v>
      </c>
      <c r="ED51" s="275">
        <f t="shared" si="53"/>
        <v>0</v>
      </c>
      <c r="EE51" s="275">
        <f t="shared" si="53"/>
        <v>0</v>
      </c>
      <c r="EF51" s="275">
        <f t="shared" si="77"/>
        <v>0</v>
      </c>
      <c r="EG51" s="52">
        <f t="shared" si="78"/>
        <v>0</v>
      </c>
      <c r="EH51" s="43">
        <f t="shared" si="78"/>
        <v>0</v>
      </c>
      <c r="EI51" s="63">
        <f t="shared" si="54"/>
        <v>0</v>
      </c>
      <c r="EJ51" s="63">
        <f t="shared" si="55"/>
        <v>0</v>
      </c>
      <c r="EK51" s="351">
        <f t="shared" si="56"/>
        <v>0</v>
      </c>
      <c r="EL51" s="141">
        <f t="shared" si="57"/>
        <v>0</v>
      </c>
      <c r="EM51" s="5">
        <f t="shared" si="58"/>
        <v>0</v>
      </c>
      <c r="EN51" s="5">
        <f t="shared" si="59"/>
        <v>0</v>
      </c>
      <c r="EO51" s="280">
        <f t="shared" si="79"/>
        <v>0</v>
      </c>
    </row>
    <row r="52" spans="1:145">
      <c r="A52" s="3">
        <f t="shared" si="60"/>
        <v>13</v>
      </c>
      <c r="B52" s="263">
        <v>3</v>
      </c>
      <c r="C52" s="556"/>
      <c r="D52" s="264" t="s">
        <v>134</v>
      </c>
      <c r="E52" s="265" t="s">
        <v>32</v>
      </c>
      <c r="F52" s="266"/>
      <c r="G52" s="41" t="s">
        <v>56</v>
      </c>
      <c r="H52" s="267">
        <f t="shared" si="5"/>
        <v>85</v>
      </c>
      <c r="I52" s="267">
        <f t="shared" si="6"/>
        <v>74</v>
      </c>
      <c r="J52" s="268">
        <f t="shared" si="7"/>
        <v>27506142.120000001</v>
      </c>
      <c r="K52" s="268">
        <f t="shared" si="8"/>
        <v>1</v>
      </c>
      <c r="L52" s="269">
        <f t="shared" si="9"/>
        <v>1.06</v>
      </c>
      <c r="M52" s="270">
        <f t="shared" si="10"/>
        <v>1.0024999999999999</v>
      </c>
      <c r="N52" s="271">
        <f t="shared" si="11"/>
        <v>24425401.197308879</v>
      </c>
      <c r="O52" s="271">
        <f t="shared" si="12"/>
        <v>27531329.747285482</v>
      </c>
      <c r="P52" s="271">
        <f t="shared" si="13"/>
        <v>29229401.923818003</v>
      </c>
      <c r="Q52" s="271">
        <f t="shared" si="14"/>
        <v>31032207.476587035</v>
      </c>
      <c r="R52" s="271">
        <f t="shared" si="61"/>
        <v>34860204.785549015</v>
      </c>
      <c r="S52" s="272">
        <f t="shared" si="15"/>
        <v>29229401.923818003</v>
      </c>
      <c r="T52" s="271">
        <f t="shared" si="15"/>
        <v>31032207.476587035</v>
      </c>
      <c r="U52" s="271">
        <f t="shared" si="16"/>
        <v>32946206.131068032</v>
      </c>
      <c r="V52" s="271">
        <f t="shared" si="62"/>
        <v>39167688.23291219</v>
      </c>
      <c r="W52" s="271"/>
      <c r="X52" s="271">
        <f t="shared" si="17"/>
        <v>1807479688.600857</v>
      </c>
      <c r="Y52" s="271">
        <f t="shared" si="18"/>
        <v>2037318401.2991257</v>
      </c>
      <c r="Z52" s="271">
        <f t="shared" si="19"/>
        <v>2162975742.3625321</v>
      </c>
      <c r="AA52" s="272">
        <f t="shared" si="63"/>
        <v>2296383353.2674408</v>
      </c>
      <c r="AB52" s="272">
        <f t="shared" si="64"/>
        <v>2579655154.1306272</v>
      </c>
      <c r="AC52" s="272">
        <f t="shared" si="20"/>
        <v>2162975742.3625321</v>
      </c>
      <c r="AD52" s="271">
        <f t="shared" si="21"/>
        <v>2296383353.2674408</v>
      </c>
      <c r="AE52" s="271">
        <f t="shared" si="65"/>
        <v>2438019253.6990342</v>
      </c>
      <c r="AF52" s="271">
        <f t="shared" si="66"/>
        <v>2898408929.2355022</v>
      </c>
      <c r="AG52" s="271"/>
      <c r="AH52" s="33" t="str">
        <f t="shared" si="22"/>
        <v>BERTAHAP</v>
      </c>
      <c r="AI52" s="273">
        <f t="shared" si="23"/>
        <v>0</v>
      </c>
      <c r="AJ52" s="274">
        <v>2</v>
      </c>
      <c r="AK52" s="275"/>
      <c r="AL52" s="271" t="e">
        <f>IF(AK52&gt;#REF!,"LB","KR")</f>
        <v>#REF!</v>
      </c>
      <c r="AM52" s="52">
        <f t="shared" si="24"/>
        <v>1988228000</v>
      </c>
      <c r="AN52" s="52">
        <f t="shared" si="24"/>
        <v>2241051000</v>
      </c>
      <c r="AO52" s="52">
        <f t="shared" si="24"/>
        <v>2379274000</v>
      </c>
      <c r="AP52" s="438">
        <f t="shared" si="24"/>
        <v>2526022000</v>
      </c>
      <c r="AQ52" s="438">
        <f t="shared" si="67"/>
        <v>2379274000</v>
      </c>
      <c r="AR52" s="52">
        <f t="shared" si="67"/>
        <v>2526022000</v>
      </c>
      <c r="AS52" s="52">
        <f t="shared" si="67"/>
        <v>2681822000</v>
      </c>
      <c r="AT52" s="43"/>
      <c r="AU52" s="442">
        <v>13</v>
      </c>
      <c r="AV52" s="311">
        <f t="shared" si="68"/>
        <v>-1783773.3164819963</v>
      </c>
      <c r="AW52" s="311"/>
      <c r="AX52" s="311"/>
      <c r="AY52" s="311"/>
      <c r="AZ52" s="311"/>
      <c r="BA52" s="43"/>
      <c r="BB52" s="43"/>
      <c r="BC52" s="43"/>
      <c r="BD52" s="43"/>
      <c r="BE52" s="43"/>
      <c r="BF52" s="43"/>
      <c r="BG52" s="43"/>
      <c r="BH52" s="43"/>
      <c r="BI52" s="43"/>
      <c r="BJ52" s="43"/>
      <c r="BK52" s="43"/>
      <c r="BL52" s="43"/>
      <c r="BM52" s="43"/>
      <c r="BN52" s="43"/>
      <c r="BO52" s="43"/>
      <c r="BP52" s="43"/>
      <c r="BQ52" s="43"/>
      <c r="BR52" s="43"/>
      <c r="BS52" s="43"/>
      <c r="BT52" s="43"/>
      <c r="BU52" s="43"/>
      <c r="BV52" s="309">
        <f>P124</f>
        <v>30300766.159392003</v>
      </c>
      <c r="BW52" s="43"/>
      <c r="BX52" s="443">
        <v>5</v>
      </c>
      <c r="BY52" s="449" t="s">
        <v>137</v>
      </c>
      <c r="BZ52" s="444" t="str">
        <f>G61</f>
        <v>2BR-3</v>
      </c>
      <c r="CA52" s="445" t="str">
        <f>E61</f>
        <v>03</v>
      </c>
      <c r="CB52" s="444">
        <f t="shared" ref="CB52:CC56" si="80">H61</f>
        <v>85</v>
      </c>
      <c r="CC52" s="444">
        <f t="shared" si="80"/>
        <v>74</v>
      </c>
      <c r="CD52" s="444">
        <f>P61</f>
        <v>29448075.753672004</v>
      </c>
      <c r="CE52" s="444">
        <f t="shared" ref="CE52:CH56" si="81">AM61</f>
        <v>2003103000</v>
      </c>
      <c r="CF52" s="444">
        <f t="shared" si="81"/>
        <v>2257817000</v>
      </c>
      <c r="CG52" s="444">
        <f t="shared" si="81"/>
        <v>2397074000</v>
      </c>
      <c r="CH52" s="444">
        <f t="shared" si="81"/>
        <v>2544920000</v>
      </c>
      <c r="CI52" s="444">
        <f>AS61</f>
        <v>2701885000</v>
      </c>
      <c r="CJ52" s="43">
        <v>6</v>
      </c>
      <c r="CK52" s="438">
        <f t="shared" si="75"/>
        <v>2681821274.9996428</v>
      </c>
      <c r="CL52" s="43">
        <f t="shared" si="76"/>
        <v>2522031000</v>
      </c>
      <c r="CM52" s="43">
        <f t="shared" si="76"/>
        <v>2677584000</v>
      </c>
      <c r="CN52" s="44">
        <f t="shared" si="26"/>
        <v>37830465</v>
      </c>
      <c r="CO52" s="44">
        <f t="shared" si="27"/>
        <v>26775840</v>
      </c>
      <c r="CP52" s="44">
        <f t="shared" si="28"/>
        <v>59481850</v>
      </c>
      <c r="CQ52" s="44">
        <f t="shared" si="29"/>
        <v>52625458.333333336</v>
      </c>
      <c r="CR52" s="440">
        <f t="shared" si="30"/>
        <v>2842732000</v>
      </c>
      <c r="CT52" s="264" t="s">
        <v>134</v>
      </c>
      <c r="CU52" s="265">
        <v>10</v>
      </c>
      <c r="CV52" s="266"/>
      <c r="CW52" s="41" t="s">
        <v>48</v>
      </c>
      <c r="CX52" s="267">
        <f t="shared" si="31"/>
        <v>0</v>
      </c>
      <c r="CY52" s="267">
        <f t="shared" si="32"/>
        <v>0</v>
      </c>
      <c r="CZ52" s="268">
        <f t="shared" si="33"/>
        <v>27506142.120000001</v>
      </c>
      <c r="DA52" s="268">
        <f t="shared" si="34"/>
        <v>0</v>
      </c>
      <c r="DB52" s="269">
        <f t="shared" si="35"/>
        <v>0</v>
      </c>
      <c r="DC52" s="270">
        <f t="shared" si="36"/>
        <v>0</v>
      </c>
      <c r="DD52" s="271">
        <f t="shared" si="37"/>
        <v>24425401.197308879</v>
      </c>
      <c r="DE52" s="271">
        <f t="shared" si="38"/>
        <v>27531329.747285482</v>
      </c>
      <c r="DF52" s="271">
        <f t="shared" si="39"/>
        <v>0</v>
      </c>
      <c r="DG52" s="271">
        <f t="shared" si="40"/>
        <v>31032207.476587035</v>
      </c>
      <c r="DH52" s="272">
        <f t="shared" si="41"/>
        <v>0</v>
      </c>
      <c r="DI52" s="271">
        <f t="shared" si="41"/>
        <v>31032207.476587035</v>
      </c>
      <c r="DJ52" s="271">
        <f t="shared" si="42"/>
        <v>32946206.131068032</v>
      </c>
      <c r="DK52" s="271"/>
      <c r="DL52" s="271">
        <f t="shared" si="43"/>
        <v>0</v>
      </c>
      <c r="DM52" s="271">
        <f t="shared" si="44"/>
        <v>0</v>
      </c>
      <c r="DN52" s="271">
        <f t="shared" si="45"/>
        <v>0</v>
      </c>
      <c r="DO52" s="272">
        <f t="shared" si="46"/>
        <v>0</v>
      </c>
      <c r="DP52" s="272">
        <f t="shared" si="47"/>
        <v>0</v>
      </c>
      <c r="DQ52" s="271">
        <f t="shared" si="48"/>
        <v>0</v>
      </c>
      <c r="DR52" s="271">
        <f t="shared" si="49"/>
        <v>0</v>
      </c>
      <c r="DS52" s="271"/>
      <c r="DT52" s="33" t="str">
        <f t="shared" si="50"/>
        <v>BERTAHAP</v>
      </c>
      <c r="DU52" s="273">
        <f t="shared" si="51"/>
        <v>0</v>
      </c>
      <c r="DV52" s="274">
        <v>2</v>
      </c>
      <c r="DW52" s="275"/>
      <c r="DX52" s="271" t="str">
        <f t="shared" si="52"/>
        <v>KR</v>
      </c>
      <c r="DY52" s="275">
        <f t="shared" si="53"/>
        <v>0</v>
      </c>
      <c r="DZ52" s="275">
        <f t="shared" si="53"/>
        <v>0</v>
      </c>
      <c r="EA52" s="275">
        <f t="shared" si="53"/>
        <v>0</v>
      </c>
      <c r="EB52" s="276">
        <f t="shared" si="53"/>
        <v>0</v>
      </c>
      <c r="EC52" s="276">
        <f t="shared" si="53"/>
        <v>0</v>
      </c>
      <c r="ED52" s="275">
        <f t="shared" si="53"/>
        <v>0</v>
      </c>
      <c r="EE52" s="275">
        <f t="shared" si="53"/>
        <v>0</v>
      </c>
      <c r="EF52" s="275">
        <f t="shared" si="77"/>
        <v>0</v>
      </c>
      <c r="EG52" s="52">
        <f t="shared" si="78"/>
        <v>0</v>
      </c>
      <c r="EH52" s="43">
        <f t="shared" si="78"/>
        <v>0</v>
      </c>
      <c r="EI52" s="63">
        <f t="shared" si="54"/>
        <v>0</v>
      </c>
      <c r="EJ52" s="63">
        <f t="shared" si="55"/>
        <v>0</v>
      </c>
      <c r="EK52" s="351">
        <f t="shared" si="56"/>
        <v>0</v>
      </c>
      <c r="EL52" s="141">
        <f t="shared" si="57"/>
        <v>0</v>
      </c>
      <c r="EM52" s="5">
        <f t="shared" si="58"/>
        <v>0</v>
      </c>
      <c r="EN52" s="5">
        <f t="shared" si="59"/>
        <v>0</v>
      </c>
      <c r="EO52" s="280">
        <f t="shared" si="79"/>
        <v>0</v>
      </c>
    </row>
    <row r="53" spans="1:145">
      <c r="A53" s="3">
        <f t="shared" si="60"/>
        <v>14</v>
      </c>
      <c r="B53" s="263">
        <v>4</v>
      </c>
      <c r="C53" s="556"/>
      <c r="D53" s="264" t="s">
        <v>134</v>
      </c>
      <c r="E53" s="265" t="s">
        <v>38</v>
      </c>
      <c r="F53" s="266"/>
      <c r="G53" s="41" t="s">
        <v>58</v>
      </c>
      <c r="H53" s="267">
        <f t="shared" si="5"/>
        <v>101</v>
      </c>
      <c r="I53" s="267">
        <f t="shared" si="6"/>
        <v>90</v>
      </c>
      <c r="J53" s="268">
        <f t="shared" si="7"/>
        <v>27506142.120000001</v>
      </c>
      <c r="K53" s="268">
        <f t="shared" si="8"/>
        <v>1</v>
      </c>
      <c r="L53" s="269">
        <f t="shared" si="9"/>
        <v>1.06</v>
      </c>
      <c r="M53" s="270">
        <f t="shared" si="10"/>
        <v>1.0024999999999999</v>
      </c>
      <c r="N53" s="271">
        <f t="shared" si="11"/>
        <v>24425401.197308879</v>
      </c>
      <c r="O53" s="271">
        <f t="shared" si="12"/>
        <v>27531329.747285482</v>
      </c>
      <c r="P53" s="271">
        <f t="shared" si="13"/>
        <v>29229401.923818003</v>
      </c>
      <c r="Q53" s="271">
        <f t="shared" si="14"/>
        <v>31032207.476587035</v>
      </c>
      <c r="R53" s="271">
        <f t="shared" si="61"/>
        <v>34860204.785549015</v>
      </c>
      <c r="S53" s="272">
        <f t="shared" si="15"/>
        <v>29229401.923818003</v>
      </c>
      <c r="T53" s="271">
        <f t="shared" si="15"/>
        <v>31032207.476587035</v>
      </c>
      <c r="U53" s="271">
        <f t="shared" si="16"/>
        <v>32946206.131068032</v>
      </c>
      <c r="V53" s="271">
        <f t="shared" si="62"/>
        <v>39167688.23291219</v>
      </c>
      <c r="W53" s="271"/>
      <c r="X53" s="271">
        <f t="shared" si="17"/>
        <v>2198286107.7577991</v>
      </c>
      <c r="Y53" s="271">
        <f t="shared" si="18"/>
        <v>2477819677.2556934</v>
      </c>
      <c r="Z53" s="271">
        <f t="shared" si="19"/>
        <v>2630646173.1436205</v>
      </c>
      <c r="AA53" s="272">
        <f t="shared" si="63"/>
        <v>2792898672.8928332</v>
      </c>
      <c r="AB53" s="272">
        <f t="shared" si="64"/>
        <v>3137418430.6994114</v>
      </c>
      <c r="AC53" s="272">
        <f t="shared" si="20"/>
        <v>2630646173.1436205</v>
      </c>
      <c r="AD53" s="271">
        <f t="shared" si="21"/>
        <v>2792898672.8928332</v>
      </c>
      <c r="AE53" s="271">
        <f t="shared" si="65"/>
        <v>2965158551.796123</v>
      </c>
      <c r="AF53" s="271">
        <f t="shared" si="66"/>
        <v>3525091940.9620972</v>
      </c>
      <c r="AG53" s="271"/>
      <c r="AH53" s="33" t="str">
        <f t="shared" si="22"/>
        <v>BERTAHAP</v>
      </c>
      <c r="AI53" s="273">
        <f t="shared" si="23"/>
        <v>0</v>
      </c>
      <c r="AJ53" s="274">
        <v>2</v>
      </c>
      <c r="AK53" s="275"/>
      <c r="AL53" s="271" t="e">
        <f>IF(AK53&gt;#REF!,"LB","KR")</f>
        <v>#REF!</v>
      </c>
      <c r="AM53" s="52">
        <f t="shared" si="24"/>
        <v>2418115000</v>
      </c>
      <c r="AN53" s="52">
        <f t="shared" si="24"/>
        <v>2725602000</v>
      </c>
      <c r="AO53" s="52">
        <f t="shared" si="24"/>
        <v>2893711000</v>
      </c>
      <c r="AP53" s="438">
        <f t="shared" si="24"/>
        <v>3072189000</v>
      </c>
      <c r="AQ53" s="438">
        <f t="shared" si="67"/>
        <v>2893711000</v>
      </c>
      <c r="AR53" s="52">
        <f t="shared" si="67"/>
        <v>3072189000</v>
      </c>
      <c r="AS53" s="52">
        <f t="shared" si="67"/>
        <v>3261675000</v>
      </c>
      <c r="AT53" s="43"/>
      <c r="AU53" s="442">
        <v>14</v>
      </c>
      <c r="AV53" s="311">
        <f t="shared" si="68"/>
        <v>-1783773.3164819963</v>
      </c>
      <c r="AW53" s="311"/>
      <c r="AX53" s="311"/>
      <c r="AY53" s="311"/>
      <c r="AZ53" s="311"/>
      <c r="BA53" s="43"/>
      <c r="BB53" s="43"/>
      <c r="BC53" s="43"/>
      <c r="BD53" s="43"/>
      <c r="BE53" s="43"/>
      <c r="BF53" s="43"/>
      <c r="BG53" s="43"/>
      <c r="BH53" s="43"/>
      <c r="BI53" s="43"/>
      <c r="BJ53" s="43"/>
      <c r="BK53" s="43"/>
      <c r="BL53" s="43"/>
      <c r="BM53" s="43"/>
      <c r="BN53" s="43"/>
      <c r="BO53" s="43"/>
      <c r="BP53" s="43"/>
      <c r="BQ53" s="43"/>
      <c r="BR53" s="43"/>
      <c r="BS53" s="43"/>
      <c r="BT53" s="43"/>
      <c r="BU53" s="43"/>
      <c r="BV53" s="450">
        <f>P131</f>
        <v>30861891.458640002</v>
      </c>
      <c r="BW53" s="43"/>
      <c r="BX53" s="443"/>
      <c r="BY53" s="444"/>
      <c r="BZ53" s="444" t="str">
        <f>G62</f>
        <v>2BR-5</v>
      </c>
      <c r="CA53" s="445" t="str">
        <f>E62</f>
        <v>05</v>
      </c>
      <c r="CB53" s="444">
        <f t="shared" si="80"/>
        <v>85</v>
      </c>
      <c r="CC53" s="444">
        <f t="shared" si="80"/>
        <v>74</v>
      </c>
      <c r="CD53" s="444">
        <f>P62</f>
        <v>29448075.753672004</v>
      </c>
      <c r="CE53" s="444">
        <f t="shared" si="81"/>
        <v>2003103000</v>
      </c>
      <c r="CF53" s="444">
        <f t="shared" si="81"/>
        <v>2257817000</v>
      </c>
      <c r="CG53" s="444">
        <f t="shared" si="81"/>
        <v>2397074000</v>
      </c>
      <c r="CH53" s="444">
        <f t="shared" si="81"/>
        <v>2544920000</v>
      </c>
      <c r="CI53" s="444">
        <f>AS62</f>
        <v>2701885000</v>
      </c>
      <c r="CJ53" s="43"/>
      <c r="CK53" s="438">
        <f t="shared" si="75"/>
        <v>3261674609.7301912</v>
      </c>
      <c r="CL53" s="43">
        <f t="shared" si="76"/>
        <v>3067334000</v>
      </c>
      <c r="CM53" s="43">
        <f t="shared" si="76"/>
        <v>3256521000</v>
      </c>
      <c r="CN53" s="44">
        <f t="shared" si="26"/>
        <v>46010010</v>
      </c>
      <c r="CO53" s="44">
        <f t="shared" si="27"/>
        <v>32565210</v>
      </c>
      <c r="CP53" s="44">
        <f t="shared" si="28"/>
        <v>72342775</v>
      </c>
      <c r="CQ53" s="44">
        <f t="shared" si="29"/>
        <v>64003937.5</v>
      </c>
      <c r="CR53" s="440">
        <f t="shared" si="30"/>
        <v>3457376000</v>
      </c>
      <c r="CT53" s="264" t="s">
        <v>134</v>
      </c>
      <c r="CU53" s="299">
        <v>12</v>
      </c>
      <c r="CV53" s="266"/>
      <c r="CW53" s="41" t="s">
        <v>50</v>
      </c>
      <c r="CX53" s="267">
        <f t="shared" si="31"/>
        <v>0</v>
      </c>
      <c r="CY53" s="267">
        <f t="shared" si="32"/>
        <v>0</v>
      </c>
      <c r="CZ53" s="268">
        <f t="shared" si="33"/>
        <v>27506142.120000001</v>
      </c>
      <c r="DA53" s="268">
        <f t="shared" si="34"/>
        <v>0</v>
      </c>
      <c r="DB53" s="269">
        <f t="shared" si="35"/>
        <v>0</v>
      </c>
      <c r="DC53" s="270">
        <f t="shared" si="36"/>
        <v>0</v>
      </c>
      <c r="DD53" s="271">
        <f t="shared" si="37"/>
        <v>24425401.197308879</v>
      </c>
      <c r="DE53" s="271">
        <f t="shared" si="38"/>
        <v>27531329.747285482</v>
      </c>
      <c r="DF53" s="271">
        <f t="shared" si="39"/>
        <v>0</v>
      </c>
      <c r="DG53" s="271">
        <f t="shared" si="40"/>
        <v>31032207.476587035</v>
      </c>
      <c r="DH53" s="272">
        <f t="shared" si="41"/>
        <v>0</v>
      </c>
      <c r="DI53" s="271">
        <f t="shared" si="41"/>
        <v>31032207.476587035</v>
      </c>
      <c r="DJ53" s="271">
        <f t="shared" si="42"/>
        <v>32946206.131068032</v>
      </c>
      <c r="DK53" s="271"/>
      <c r="DL53" s="271">
        <f t="shared" si="43"/>
        <v>0</v>
      </c>
      <c r="DM53" s="271">
        <f t="shared" si="44"/>
        <v>0</v>
      </c>
      <c r="DN53" s="271">
        <f t="shared" si="45"/>
        <v>0</v>
      </c>
      <c r="DO53" s="272">
        <f t="shared" si="46"/>
        <v>0</v>
      </c>
      <c r="DP53" s="272">
        <f t="shared" si="47"/>
        <v>0</v>
      </c>
      <c r="DQ53" s="271">
        <f t="shared" si="48"/>
        <v>0</v>
      </c>
      <c r="DR53" s="271">
        <f t="shared" si="49"/>
        <v>0</v>
      </c>
      <c r="DS53" s="271"/>
      <c r="DT53" s="33" t="str">
        <f t="shared" si="50"/>
        <v>BERTAHAP</v>
      </c>
      <c r="DU53" s="273">
        <f t="shared" si="51"/>
        <v>0</v>
      </c>
      <c r="DV53" s="274">
        <v>2</v>
      </c>
      <c r="DW53" s="275"/>
      <c r="DX53" s="271" t="str">
        <f t="shared" si="52"/>
        <v>KR</v>
      </c>
      <c r="DY53" s="275">
        <f t="shared" si="53"/>
        <v>0</v>
      </c>
      <c r="DZ53" s="275">
        <f t="shared" si="53"/>
        <v>0</v>
      </c>
      <c r="EA53" s="275">
        <f t="shared" si="53"/>
        <v>0</v>
      </c>
      <c r="EB53" s="276">
        <f t="shared" si="53"/>
        <v>0</v>
      </c>
      <c r="EC53" s="276">
        <f t="shared" si="53"/>
        <v>0</v>
      </c>
      <c r="ED53" s="275">
        <f t="shared" si="53"/>
        <v>0</v>
      </c>
      <c r="EE53" s="275">
        <f t="shared" si="53"/>
        <v>0</v>
      </c>
      <c r="EF53" s="275">
        <f t="shared" si="77"/>
        <v>0</v>
      </c>
      <c r="EG53" s="52">
        <f t="shared" si="78"/>
        <v>0</v>
      </c>
      <c r="EH53" s="43">
        <f t="shared" si="78"/>
        <v>0</v>
      </c>
      <c r="EI53" s="63">
        <f t="shared" si="54"/>
        <v>0</v>
      </c>
      <c r="EJ53" s="63">
        <f t="shared" si="55"/>
        <v>0</v>
      </c>
      <c r="EK53" s="351">
        <f t="shared" si="56"/>
        <v>0</v>
      </c>
      <c r="EL53" s="141">
        <f t="shared" si="57"/>
        <v>0</v>
      </c>
      <c r="EM53" s="5">
        <f t="shared" si="58"/>
        <v>0</v>
      </c>
      <c r="EN53" s="5">
        <f t="shared" si="59"/>
        <v>0</v>
      </c>
      <c r="EO53" s="280">
        <f t="shared" si="79"/>
        <v>0</v>
      </c>
    </row>
    <row r="54" spans="1:145">
      <c r="A54" s="3">
        <f t="shared" si="60"/>
        <v>15</v>
      </c>
      <c r="B54" s="263">
        <v>5</v>
      </c>
      <c r="C54" s="556"/>
      <c r="D54" s="264" t="s">
        <v>134</v>
      </c>
      <c r="E54" s="265" t="s">
        <v>44</v>
      </c>
      <c r="F54" s="266"/>
      <c r="G54" s="41" t="s">
        <v>60</v>
      </c>
      <c r="H54" s="267">
        <f t="shared" si="5"/>
        <v>101</v>
      </c>
      <c r="I54" s="267">
        <f t="shared" si="6"/>
        <v>90</v>
      </c>
      <c r="J54" s="268">
        <f t="shared" si="7"/>
        <v>27506142.120000001</v>
      </c>
      <c r="K54" s="268">
        <f t="shared" si="8"/>
        <v>1</v>
      </c>
      <c r="L54" s="269">
        <f t="shared" si="9"/>
        <v>1.06</v>
      </c>
      <c r="M54" s="270">
        <f t="shared" si="10"/>
        <v>1.0024999999999999</v>
      </c>
      <c r="N54" s="271">
        <f t="shared" si="11"/>
        <v>24425401.197308879</v>
      </c>
      <c r="O54" s="271">
        <f t="shared" si="12"/>
        <v>27531329.747285482</v>
      </c>
      <c r="P54" s="271">
        <f t="shared" si="13"/>
        <v>29229401.923818003</v>
      </c>
      <c r="Q54" s="271">
        <f t="shared" si="14"/>
        <v>31032207.476587035</v>
      </c>
      <c r="R54" s="271">
        <f t="shared" si="61"/>
        <v>34860204.785549015</v>
      </c>
      <c r="S54" s="272">
        <f t="shared" si="15"/>
        <v>29229401.923818003</v>
      </c>
      <c r="T54" s="271">
        <f t="shared" si="15"/>
        <v>31032207.476587035</v>
      </c>
      <c r="U54" s="271">
        <f t="shared" si="16"/>
        <v>32946206.131068032</v>
      </c>
      <c r="V54" s="271">
        <f t="shared" si="62"/>
        <v>39167688.23291219</v>
      </c>
      <c r="W54" s="271"/>
      <c r="X54" s="271">
        <f t="shared" si="17"/>
        <v>2198286107.7577991</v>
      </c>
      <c r="Y54" s="271">
        <f t="shared" si="18"/>
        <v>2477819677.2556934</v>
      </c>
      <c r="Z54" s="271">
        <f t="shared" si="19"/>
        <v>2630646173.1436205</v>
      </c>
      <c r="AA54" s="272">
        <f t="shared" si="63"/>
        <v>2792898672.8928332</v>
      </c>
      <c r="AB54" s="272">
        <f t="shared" si="64"/>
        <v>3137418430.6994114</v>
      </c>
      <c r="AC54" s="272">
        <f t="shared" si="20"/>
        <v>2630646173.1436205</v>
      </c>
      <c r="AD54" s="271">
        <f t="shared" si="21"/>
        <v>2792898672.8928332</v>
      </c>
      <c r="AE54" s="271">
        <f t="shared" si="65"/>
        <v>2965158551.796123</v>
      </c>
      <c r="AF54" s="271">
        <f t="shared" si="66"/>
        <v>3525091940.9620972</v>
      </c>
      <c r="AG54" s="271"/>
      <c r="AH54" s="33" t="str">
        <f t="shared" si="22"/>
        <v>BERTAHAP</v>
      </c>
      <c r="AI54" s="273">
        <f t="shared" si="23"/>
        <v>0</v>
      </c>
      <c r="AJ54" s="274">
        <v>2</v>
      </c>
      <c r="AK54" s="275"/>
      <c r="AL54" s="271" t="e">
        <f>IF(AK54&gt;#REF!,"LB","KR")</f>
        <v>#REF!</v>
      </c>
      <c r="AM54" s="52">
        <f t="shared" si="24"/>
        <v>2418115000</v>
      </c>
      <c r="AN54" s="52">
        <f t="shared" si="24"/>
        <v>2725602000</v>
      </c>
      <c r="AO54" s="52">
        <f t="shared" si="24"/>
        <v>2893711000</v>
      </c>
      <c r="AP54" s="438">
        <f t="shared" si="24"/>
        <v>3072189000</v>
      </c>
      <c r="AQ54" s="438">
        <f t="shared" si="67"/>
        <v>2893711000</v>
      </c>
      <c r="AR54" s="52">
        <f t="shared" si="67"/>
        <v>3072189000</v>
      </c>
      <c r="AS54" s="52">
        <f t="shared" si="67"/>
        <v>3261675000</v>
      </c>
      <c r="AT54" s="43"/>
      <c r="AU54" s="442">
        <v>15</v>
      </c>
      <c r="AV54" s="311">
        <f t="shared" si="68"/>
        <v>-1783773.3164819963</v>
      </c>
      <c r="AW54" s="311"/>
      <c r="AX54" s="311"/>
      <c r="AY54" s="311"/>
      <c r="AZ54" s="311"/>
      <c r="BA54" s="43"/>
      <c r="BB54" s="43"/>
      <c r="BC54" s="43"/>
      <c r="BD54" s="43"/>
      <c r="BE54" s="43"/>
      <c r="BF54" s="43"/>
      <c r="BG54" s="43"/>
      <c r="BH54" s="43"/>
      <c r="BI54" s="43"/>
      <c r="BJ54" s="43"/>
      <c r="BK54" s="43"/>
      <c r="BL54" s="43"/>
      <c r="BM54" s="43"/>
      <c r="BN54" s="43"/>
      <c r="BO54" s="43"/>
      <c r="BP54" s="43"/>
      <c r="BQ54" s="43"/>
      <c r="BR54" s="43"/>
      <c r="BS54" s="43"/>
      <c r="BT54" s="43"/>
      <c r="BU54" s="43"/>
      <c r="BV54" s="451">
        <f>P133</f>
        <v>29448075.753672004</v>
      </c>
      <c r="BW54" s="43"/>
      <c r="BX54" s="443"/>
      <c r="BY54" s="444"/>
      <c r="BZ54" s="444" t="str">
        <f>G63</f>
        <v>2BR-7</v>
      </c>
      <c r="CA54" s="445" t="str">
        <f>E63</f>
        <v>07</v>
      </c>
      <c r="CB54" s="444">
        <f t="shared" si="80"/>
        <v>101</v>
      </c>
      <c r="CC54" s="444">
        <f t="shared" si="80"/>
        <v>90</v>
      </c>
      <c r="CD54" s="444">
        <f>P63</f>
        <v>29448075.753672004</v>
      </c>
      <c r="CE54" s="444">
        <f t="shared" si="81"/>
        <v>2436206000</v>
      </c>
      <c r="CF54" s="444">
        <f t="shared" si="81"/>
        <v>2745993000</v>
      </c>
      <c r="CG54" s="444">
        <f t="shared" si="81"/>
        <v>2915360000</v>
      </c>
      <c r="CH54" s="444">
        <f t="shared" si="81"/>
        <v>3095173000</v>
      </c>
      <c r="CI54" s="444">
        <f>AS63</f>
        <v>3286076000</v>
      </c>
      <c r="CJ54" s="43"/>
      <c r="CK54" s="438">
        <f t="shared" si="75"/>
        <v>3261674609.7301912</v>
      </c>
      <c r="CL54" s="43">
        <f t="shared" si="76"/>
        <v>3067334000</v>
      </c>
      <c r="CM54" s="43">
        <f t="shared" si="76"/>
        <v>3256521000</v>
      </c>
      <c r="CN54" s="44">
        <f t="shared" si="26"/>
        <v>46010010</v>
      </c>
      <c r="CO54" s="44">
        <f t="shared" si="27"/>
        <v>32565210</v>
      </c>
      <c r="CP54" s="44">
        <f t="shared" si="28"/>
        <v>72342775</v>
      </c>
      <c r="CQ54" s="44">
        <f t="shared" si="29"/>
        <v>64003937.5</v>
      </c>
      <c r="CR54" s="440">
        <f t="shared" si="30"/>
        <v>3457376000</v>
      </c>
      <c r="CT54" s="264" t="s">
        <v>134</v>
      </c>
      <c r="CU54" s="265">
        <v>16</v>
      </c>
      <c r="CV54" s="266"/>
      <c r="CW54" s="41" t="s">
        <v>52</v>
      </c>
      <c r="CX54" s="267">
        <f t="shared" si="31"/>
        <v>0</v>
      </c>
      <c r="CY54" s="267">
        <f t="shared" si="32"/>
        <v>0</v>
      </c>
      <c r="CZ54" s="268">
        <f t="shared" si="33"/>
        <v>27506142.120000001</v>
      </c>
      <c r="DA54" s="268">
        <f t="shared" si="34"/>
        <v>0</v>
      </c>
      <c r="DB54" s="269">
        <f t="shared" si="35"/>
        <v>0</v>
      </c>
      <c r="DC54" s="270">
        <f t="shared" si="36"/>
        <v>0</v>
      </c>
      <c r="DD54" s="271">
        <f t="shared" si="37"/>
        <v>24425401.197308879</v>
      </c>
      <c r="DE54" s="271">
        <f t="shared" si="38"/>
        <v>27531329.747285482</v>
      </c>
      <c r="DF54" s="271">
        <f t="shared" si="39"/>
        <v>0</v>
      </c>
      <c r="DG54" s="271">
        <f t="shared" si="40"/>
        <v>31032207.476587035</v>
      </c>
      <c r="DH54" s="272">
        <f t="shared" si="41"/>
        <v>0</v>
      </c>
      <c r="DI54" s="271">
        <f t="shared" si="41"/>
        <v>31032207.476587035</v>
      </c>
      <c r="DJ54" s="271">
        <f t="shared" si="42"/>
        <v>32946206.131068032</v>
      </c>
      <c r="DK54" s="271"/>
      <c r="DL54" s="271">
        <f t="shared" si="43"/>
        <v>0</v>
      </c>
      <c r="DM54" s="271">
        <f t="shared" si="44"/>
        <v>0</v>
      </c>
      <c r="DN54" s="271">
        <f t="shared" si="45"/>
        <v>0</v>
      </c>
      <c r="DO54" s="272">
        <f t="shared" si="46"/>
        <v>0</v>
      </c>
      <c r="DP54" s="272">
        <f t="shared" si="47"/>
        <v>0</v>
      </c>
      <c r="DQ54" s="271">
        <f t="shared" si="48"/>
        <v>0</v>
      </c>
      <c r="DR54" s="271">
        <f t="shared" si="49"/>
        <v>0</v>
      </c>
      <c r="DS54" s="271"/>
      <c r="DT54" s="33" t="str">
        <f t="shared" si="50"/>
        <v>BERTAHAP</v>
      </c>
      <c r="DU54" s="273">
        <f t="shared" si="51"/>
        <v>0</v>
      </c>
      <c r="DV54" s="274">
        <v>2</v>
      </c>
      <c r="DW54" s="275"/>
      <c r="DX54" s="271" t="str">
        <f t="shared" si="52"/>
        <v>KR</v>
      </c>
      <c r="DY54" s="275">
        <f t="shared" si="53"/>
        <v>0</v>
      </c>
      <c r="DZ54" s="275">
        <f t="shared" si="53"/>
        <v>0</v>
      </c>
      <c r="EA54" s="275">
        <f t="shared" si="53"/>
        <v>0</v>
      </c>
      <c r="EB54" s="276">
        <f t="shared" si="53"/>
        <v>0</v>
      </c>
      <c r="EC54" s="276">
        <f t="shared" si="53"/>
        <v>0</v>
      </c>
      <c r="ED54" s="275">
        <f t="shared" si="53"/>
        <v>0</v>
      </c>
      <c r="EE54" s="275">
        <f t="shared" si="53"/>
        <v>0</v>
      </c>
      <c r="EF54" s="275">
        <f t="shared" si="77"/>
        <v>0</v>
      </c>
      <c r="EG54" s="52">
        <f t="shared" si="78"/>
        <v>0</v>
      </c>
      <c r="EH54" s="43">
        <f t="shared" si="78"/>
        <v>0</v>
      </c>
      <c r="EI54" s="63">
        <f t="shared" si="54"/>
        <v>0</v>
      </c>
      <c r="EJ54" s="63">
        <f t="shared" si="55"/>
        <v>0</v>
      </c>
      <c r="EK54" s="351">
        <f t="shared" si="56"/>
        <v>0</v>
      </c>
      <c r="EL54" s="141">
        <f t="shared" si="57"/>
        <v>0</v>
      </c>
      <c r="EM54" s="5">
        <f t="shared" si="58"/>
        <v>0</v>
      </c>
      <c r="EN54" s="5">
        <f t="shared" si="59"/>
        <v>0</v>
      </c>
      <c r="EO54" s="280">
        <f t="shared" si="79"/>
        <v>0</v>
      </c>
    </row>
    <row r="55" spans="1:145">
      <c r="A55" s="3">
        <f t="shared" si="60"/>
        <v>16</v>
      </c>
      <c r="B55" s="263">
        <v>6</v>
      </c>
      <c r="C55" s="556"/>
      <c r="D55" s="264" t="s">
        <v>134</v>
      </c>
      <c r="E55" s="299">
        <v>11</v>
      </c>
      <c r="F55" s="266"/>
      <c r="G55" s="41" t="s">
        <v>62</v>
      </c>
      <c r="H55" s="267">
        <f t="shared" si="5"/>
        <v>101</v>
      </c>
      <c r="I55" s="267">
        <f t="shared" si="6"/>
        <v>90</v>
      </c>
      <c r="J55" s="268">
        <f t="shared" si="7"/>
        <v>27506142.120000001</v>
      </c>
      <c r="K55" s="268">
        <f t="shared" si="8"/>
        <v>1</v>
      </c>
      <c r="L55" s="269">
        <f t="shared" si="9"/>
        <v>1.06</v>
      </c>
      <c r="M55" s="270">
        <f t="shared" si="10"/>
        <v>1.0024999999999999</v>
      </c>
      <c r="N55" s="271">
        <f t="shared" si="11"/>
        <v>24425401.197308879</v>
      </c>
      <c r="O55" s="271">
        <f t="shared" si="12"/>
        <v>27531329.747285482</v>
      </c>
      <c r="P55" s="271">
        <f t="shared" si="13"/>
        <v>29229401.923818003</v>
      </c>
      <c r="Q55" s="271">
        <f t="shared" si="14"/>
        <v>31032207.476587035</v>
      </c>
      <c r="R55" s="271">
        <f t="shared" si="61"/>
        <v>34860204.785549015</v>
      </c>
      <c r="S55" s="272">
        <f t="shared" si="15"/>
        <v>29229401.923818003</v>
      </c>
      <c r="T55" s="271">
        <f t="shared" si="15"/>
        <v>31032207.476587035</v>
      </c>
      <c r="U55" s="271">
        <f t="shared" si="16"/>
        <v>32946206.131068032</v>
      </c>
      <c r="V55" s="271">
        <f t="shared" si="62"/>
        <v>39167688.23291219</v>
      </c>
      <c r="W55" s="271"/>
      <c r="X55" s="271">
        <f t="shared" si="17"/>
        <v>2198286107.7577991</v>
      </c>
      <c r="Y55" s="271">
        <f t="shared" si="18"/>
        <v>2477819677.2556934</v>
      </c>
      <c r="Z55" s="271">
        <f t="shared" si="19"/>
        <v>2630646173.1436205</v>
      </c>
      <c r="AA55" s="272">
        <f t="shared" si="63"/>
        <v>2792898672.8928332</v>
      </c>
      <c r="AB55" s="272">
        <f t="shared" si="64"/>
        <v>3137418430.6994114</v>
      </c>
      <c r="AC55" s="272">
        <f t="shared" si="20"/>
        <v>2630646173.1436205</v>
      </c>
      <c r="AD55" s="271">
        <f t="shared" si="21"/>
        <v>2792898672.8928332</v>
      </c>
      <c r="AE55" s="271">
        <f t="shared" si="65"/>
        <v>2965158551.796123</v>
      </c>
      <c r="AF55" s="271">
        <f t="shared" si="66"/>
        <v>3525091940.9620972</v>
      </c>
      <c r="AG55" s="271"/>
      <c r="AH55" s="33" t="str">
        <f t="shared" si="22"/>
        <v>BERTAHAP</v>
      </c>
      <c r="AI55" s="273">
        <f t="shared" si="23"/>
        <v>0</v>
      </c>
      <c r="AJ55" s="274">
        <v>2</v>
      </c>
      <c r="AK55" s="275"/>
      <c r="AL55" s="271" t="e">
        <f>IF(AK55&gt;#REF!,"LB","KR")</f>
        <v>#REF!</v>
      </c>
      <c r="AM55" s="52">
        <f t="shared" si="24"/>
        <v>2418115000</v>
      </c>
      <c r="AN55" s="52">
        <f t="shared" si="24"/>
        <v>2725602000</v>
      </c>
      <c r="AO55" s="52">
        <f t="shared" si="24"/>
        <v>2893711000</v>
      </c>
      <c r="AP55" s="438">
        <f t="shared" si="24"/>
        <v>3072189000</v>
      </c>
      <c r="AQ55" s="438">
        <f t="shared" si="67"/>
        <v>2893711000</v>
      </c>
      <c r="AR55" s="52">
        <f t="shared" si="67"/>
        <v>3072189000</v>
      </c>
      <c r="AS55" s="52">
        <f t="shared" si="67"/>
        <v>3261675000</v>
      </c>
      <c r="AT55" s="43"/>
      <c r="AU55" s="442">
        <v>16</v>
      </c>
      <c r="AV55" s="311">
        <f t="shared" si="68"/>
        <v>-1783773.3164819963</v>
      </c>
      <c r="AW55" s="311"/>
      <c r="AX55" s="311"/>
      <c r="AY55" s="311"/>
      <c r="AZ55" s="311"/>
      <c r="BA55" s="43"/>
      <c r="BB55" s="43"/>
      <c r="BC55" s="43"/>
      <c r="BD55" s="43"/>
      <c r="BE55" s="43"/>
      <c r="BF55" s="43"/>
      <c r="BG55" s="43"/>
      <c r="BH55" s="43"/>
      <c r="BI55" s="43"/>
      <c r="BJ55" s="43"/>
      <c r="BK55" s="43"/>
      <c r="BL55" s="43"/>
      <c r="BM55" s="43"/>
      <c r="BN55" s="43"/>
      <c r="BO55" s="43"/>
      <c r="BP55" s="43"/>
      <c r="BQ55" s="43"/>
      <c r="BR55" s="43"/>
      <c r="BS55" s="43"/>
      <c r="BT55" s="43"/>
      <c r="BU55" s="43"/>
      <c r="BV55" s="452">
        <f>P157</f>
        <v>30861891.458640002</v>
      </c>
      <c r="BW55" s="43"/>
      <c r="BX55" s="443"/>
      <c r="BY55" s="444"/>
      <c r="BZ55" s="444" t="str">
        <f>G64</f>
        <v>2BR-9</v>
      </c>
      <c r="CA55" s="445" t="str">
        <f>E64</f>
        <v>09</v>
      </c>
      <c r="CB55" s="444">
        <f t="shared" si="80"/>
        <v>101</v>
      </c>
      <c r="CC55" s="444">
        <f t="shared" si="80"/>
        <v>90</v>
      </c>
      <c r="CD55" s="444">
        <f>P64</f>
        <v>29448075.753672004</v>
      </c>
      <c r="CE55" s="444">
        <f t="shared" si="81"/>
        <v>2436206000</v>
      </c>
      <c r="CF55" s="444">
        <f t="shared" si="81"/>
        <v>2745993000</v>
      </c>
      <c r="CG55" s="444">
        <f t="shared" si="81"/>
        <v>2915360000</v>
      </c>
      <c r="CH55" s="444">
        <f t="shared" si="81"/>
        <v>3095173000</v>
      </c>
      <c r="CI55" s="444">
        <f>AS64</f>
        <v>3286076000</v>
      </c>
      <c r="CJ55" s="43"/>
      <c r="CK55" s="438">
        <f t="shared" si="75"/>
        <v>3261674609.7301912</v>
      </c>
      <c r="CL55" s="43">
        <f t="shared" si="76"/>
        <v>3067334000</v>
      </c>
      <c r="CM55" s="43">
        <f t="shared" si="76"/>
        <v>3256521000</v>
      </c>
      <c r="CN55" s="44">
        <f t="shared" si="26"/>
        <v>46010010</v>
      </c>
      <c r="CO55" s="44">
        <f t="shared" si="27"/>
        <v>32565210</v>
      </c>
      <c r="CP55" s="44">
        <f t="shared" si="28"/>
        <v>72342775</v>
      </c>
      <c r="CQ55" s="44">
        <f t="shared" si="29"/>
        <v>64003937.5</v>
      </c>
      <c r="CR55" s="440">
        <f t="shared" si="30"/>
        <v>3457376000</v>
      </c>
      <c r="CT55" s="264" t="s">
        <v>134</v>
      </c>
      <c r="CU55" s="299">
        <v>18</v>
      </c>
      <c r="CV55" s="266"/>
      <c r="CW55" s="41" t="s">
        <v>54</v>
      </c>
      <c r="CX55" s="267">
        <f t="shared" si="31"/>
        <v>0</v>
      </c>
      <c r="CY55" s="267">
        <f t="shared" si="32"/>
        <v>0</v>
      </c>
      <c r="CZ55" s="268">
        <f t="shared" si="33"/>
        <v>27506142.120000001</v>
      </c>
      <c r="DA55" s="268">
        <f t="shared" si="34"/>
        <v>0</v>
      </c>
      <c r="DB55" s="269">
        <f t="shared" si="35"/>
        <v>0</v>
      </c>
      <c r="DC55" s="270">
        <f t="shared" si="36"/>
        <v>0</v>
      </c>
      <c r="DD55" s="271">
        <f t="shared" si="37"/>
        <v>24425401.197308879</v>
      </c>
      <c r="DE55" s="271">
        <f t="shared" si="38"/>
        <v>27531329.747285482</v>
      </c>
      <c r="DF55" s="271">
        <f t="shared" si="39"/>
        <v>0</v>
      </c>
      <c r="DG55" s="271">
        <f t="shared" si="40"/>
        <v>31032207.476587035</v>
      </c>
      <c r="DH55" s="272">
        <f t="shared" si="41"/>
        <v>0</v>
      </c>
      <c r="DI55" s="271">
        <f t="shared" si="41"/>
        <v>31032207.476587035</v>
      </c>
      <c r="DJ55" s="271">
        <f t="shared" si="42"/>
        <v>32946206.131068032</v>
      </c>
      <c r="DK55" s="271"/>
      <c r="DL55" s="271">
        <f t="shared" si="43"/>
        <v>0</v>
      </c>
      <c r="DM55" s="271">
        <f t="shared" si="44"/>
        <v>0</v>
      </c>
      <c r="DN55" s="271">
        <f t="shared" si="45"/>
        <v>0</v>
      </c>
      <c r="DO55" s="272">
        <f t="shared" si="46"/>
        <v>0</v>
      </c>
      <c r="DP55" s="272">
        <f t="shared" si="47"/>
        <v>0</v>
      </c>
      <c r="DQ55" s="271">
        <f t="shared" si="48"/>
        <v>0</v>
      </c>
      <c r="DR55" s="271">
        <f t="shared" si="49"/>
        <v>0</v>
      </c>
      <c r="DS55" s="271"/>
      <c r="DT55" s="33" t="str">
        <f t="shared" si="50"/>
        <v>BERTAHAP</v>
      </c>
      <c r="DU55" s="273">
        <f t="shared" si="51"/>
        <v>0</v>
      </c>
      <c r="DV55" s="274">
        <v>2</v>
      </c>
      <c r="DW55" s="275"/>
      <c r="DX55" s="271" t="str">
        <f t="shared" si="52"/>
        <v>KR</v>
      </c>
      <c r="DY55" s="275">
        <f t="shared" si="53"/>
        <v>0</v>
      </c>
      <c r="DZ55" s="275">
        <f t="shared" si="53"/>
        <v>0</v>
      </c>
      <c r="EA55" s="275">
        <f t="shared" si="53"/>
        <v>0</v>
      </c>
      <c r="EB55" s="276">
        <f t="shared" si="53"/>
        <v>0</v>
      </c>
      <c r="EC55" s="276">
        <f t="shared" si="53"/>
        <v>0</v>
      </c>
      <c r="ED55" s="275">
        <f t="shared" si="53"/>
        <v>0</v>
      </c>
      <c r="EE55" s="275">
        <f t="shared" si="53"/>
        <v>0</v>
      </c>
      <c r="EF55" s="275">
        <f t="shared" si="77"/>
        <v>0</v>
      </c>
      <c r="EG55" s="52">
        <f t="shared" si="78"/>
        <v>0</v>
      </c>
      <c r="EH55" s="43">
        <f t="shared" si="78"/>
        <v>0</v>
      </c>
      <c r="EI55" s="63">
        <f t="shared" si="54"/>
        <v>0</v>
      </c>
      <c r="EJ55" s="63">
        <f t="shared" si="55"/>
        <v>0</v>
      </c>
      <c r="EK55" s="351">
        <f t="shared" si="56"/>
        <v>0</v>
      </c>
      <c r="EL55" s="141">
        <f t="shared" si="57"/>
        <v>0</v>
      </c>
      <c r="EM55" s="5">
        <f t="shared" si="58"/>
        <v>0</v>
      </c>
      <c r="EN55" s="5">
        <f t="shared" si="59"/>
        <v>0</v>
      </c>
      <c r="EO55" s="280">
        <f t="shared" si="79"/>
        <v>0</v>
      </c>
    </row>
    <row r="56" spans="1:145">
      <c r="A56" s="3">
        <f t="shared" si="60"/>
        <v>17</v>
      </c>
      <c r="B56" s="263">
        <v>7</v>
      </c>
      <c r="C56" s="556"/>
      <c r="D56" s="264" t="s">
        <v>134</v>
      </c>
      <c r="E56" s="299">
        <v>15</v>
      </c>
      <c r="F56" s="266"/>
      <c r="G56" s="41" t="s">
        <v>64</v>
      </c>
      <c r="H56" s="267">
        <f t="shared" si="5"/>
        <v>101</v>
      </c>
      <c r="I56" s="267">
        <f t="shared" si="6"/>
        <v>90</v>
      </c>
      <c r="J56" s="268">
        <f t="shared" si="7"/>
        <v>27506142.120000001</v>
      </c>
      <c r="K56" s="268">
        <f t="shared" si="8"/>
        <v>1</v>
      </c>
      <c r="L56" s="269">
        <f t="shared" si="9"/>
        <v>1.06</v>
      </c>
      <c r="M56" s="270">
        <f t="shared" si="10"/>
        <v>1.0024999999999999</v>
      </c>
      <c r="N56" s="271">
        <f t="shared" si="11"/>
        <v>24425401.197308879</v>
      </c>
      <c r="O56" s="271">
        <f t="shared" si="12"/>
        <v>27531329.747285482</v>
      </c>
      <c r="P56" s="271">
        <f t="shared" si="13"/>
        <v>29229401.923818003</v>
      </c>
      <c r="Q56" s="271">
        <f t="shared" si="14"/>
        <v>31032207.476587035</v>
      </c>
      <c r="R56" s="271">
        <f t="shared" si="61"/>
        <v>34860204.785549015</v>
      </c>
      <c r="S56" s="272">
        <f t="shared" si="15"/>
        <v>29229401.923818003</v>
      </c>
      <c r="T56" s="271">
        <f t="shared" si="15"/>
        <v>31032207.476587035</v>
      </c>
      <c r="U56" s="271">
        <f t="shared" si="16"/>
        <v>32946206.131068032</v>
      </c>
      <c r="V56" s="271">
        <f t="shared" si="62"/>
        <v>39167688.23291219</v>
      </c>
      <c r="W56" s="271"/>
      <c r="X56" s="271">
        <f t="shared" si="17"/>
        <v>2198286107.7577991</v>
      </c>
      <c r="Y56" s="271">
        <f t="shared" si="18"/>
        <v>2477819677.2556934</v>
      </c>
      <c r="Z56" s="271">
        <f t="shared" si="19"/>
        <v>2630646173.1436205</v>
      </c>
      <c r="AA56" s="272">
        <f t="shared" si="63"/>
        <v>2792898672.8928332</v>
      </c>
      <c r="AB56" s="272">
        <f t="shared" si="64"/>
        <v>3137418430.6994114</v>
      </c>
      <c r="AC56" s="272">
        <f t="shared" si="20"/>
        <v>2630646173.1436205</v>
      </c>
      <c r="AD56" s="271">
        <f t="shared" si="21"/>
        <v>2792898672.8928332</v>
      </c>
      <c r="AE56" s="271">
        <f t="shared" si="65"/>
        <v>2965158551.796123</v>
      </c>
      <c r="AF56" s="271">
        <f t="shared" si="66"/>
        <v>3525091940.9620972</v>
      </c>
      <c r="AG56" s="271"/>
      <c r="AH56" s="33" t="str">
        <f t="shared" si="22"/>
        <v>BERTAHAP</v>
      </c>
      <c r="AI56" s="273">
        <f t="shared" si="23"/>
        <v>0</v>
      </c>
      <c r="AJ56" s="274">
        <v>2</v>
      </c>
      <c r="AK56" s="275"/>
      <c r="AL56" s="271" t="e">
        <f>IF(AK56&gt;#REF!,"LB","KR")</f>
        <v>#REF!</v>
      </c>
      <c r="AM56" s="52">
        <f t="shared" si="24"/>
        <v>2418115000</v>
      </c>
      <c r="AN56" s="52">
        <f t="shared" si="24"/>
        <v>2725602000</v>
      </c>
      <c r="AO56" s="52">
        <f t="shared" si="24"/>
        <v>2893711000</v>
      </c>
      <c r="AP56" s="438">
        <f t="shared" si="24"/>
        <v>3072189000</v>
      </c>
      <c r="AQ56" s="438">
        <f t="shared" si="67"/>
        <v>2893711000</v>
      </c>
      <c r="AR56" s="52">
        <f t="shared" si="67"/>
        <v>3072189000</v>
      </c>
      <c r="AS56" s="52">
        <f t="shared" si="67"/>
        <v>3261675000</v>
      </c>
      <c r="AT56" s="43"/>
      <c r="AU56" s="442">
        <v>17</v>
      </c>
      <c r="AV56" s="311">
        <f t="shared" si="68"/>
        <v>-1783773.3164819963</v>
      </c>
      <c r="AW56" s="311"/>
      <c r="AX56" s="311"/>
      <c r="AY56" s="311"/>
      <c r="AZ56" s="311"/>
      <c r="BA56" s="43"/>
      <c r="BB56" s="43"/>
      <c r="BC56" s="43"/>
      <c r="BD56" s="43"/>
      <c r="BE56" s="43"/>
      <c r="BF56" s="43"/>
      <c r="BG56" s="43"/>
      <c r="BH56" s="43"/>
      <c r="BI56" s="43"/>
      <c r="BJ56" s="43"/>
      <c r="BK56" s="43"/>
      <c r="BL56" s="43"/>
      <c r="BM56" s="43"/>
      <c r="BN56" s="43"/>
      <c r="BO56" s="43"/>
      <c r="BP56" s="43"/>
      <c r="BQ56" s="43"/>
      <c r="BR56" s="43"/>
      <c r="BS56" s="43"/>
      <c r="BT56" s="43"/>
      <c r="BU56" s="43"/>
      <c r="BV56" s="453">
        <f>P191</f>
        <v>29739640.860144004</v>
      </c>
      <c r="BW56" s="43"/>
      <c r="BX56" s="443"/>
      <c r="BY56" s="444"/>
      <c r="BZ56" s="444" t="str">
        <f>G65</f>
        <v>2BR-11</v>
      </c>
      <c r="CA56" s="445">
        <f>E65</f>
        <v>11</v>
      </c>
      <c r="CB56" s="444">
        <f t="shared" si="80"/>
        <v>101</v>
      </c>
      <c r="CC56" s="444">
        <f t="shared" si="80"/>
        <v>90</v>
      </c>
      <c r="CD56" s="444">
        <f>P65</f>
        <v>29448075.753672004</v>
      </c>
      <c r="CE56" s="444">
        <f t="shared" si="81"/>
        <v>2436206000</v>
      </c>
      <c r="CF56" s="444">
        <f t="shared" si="81"/>
        <v>2745993000</v>
      </c>
      <c r="CG56" s="444">
        <f t="shared" si="81"/>
        <v>2915360000</v>
      </c>
      <c r="CH56" s="444">
        <f t="shared" si="81"/>
        <v>3095173000</v>
      </c>
      <c r="CI56" s="444">
        <f>AS65</f>
        <v>3286076000</v>
      </c>
      <c r="CJ56" s="43"/>
      <c r="CK56" s="438">
        <f t="shared" si="75"/>
        <v>3261674609.7301912</v>
      </c>
      <c r="CL56" s="43">
        <f t="shared" si="76"/>
        <v>3067334000</v>
      </c>
      <c r="CM56" s="43">
        <f t="shared" si="76"/>
        <v>3256521000</v>
      </c>
      <c r="CN56" s="44">
        <f t="shared" si="26"/>
        <v>46010010</v>
      </c>
      <c r="CO56" s="44">
        <f t="shared" si="27"/>
        <v>32565210</v>
      </c>
      <c r="CP56" s="44">
        <f t="shared" si="28"/>
        <v>72342775</v>
      </c>
      <c r="CQ56" s="44">
        <f t="shared" si="29"/>
        <v>64003937.5</v>
      </c>
      <c r="CR56" s="440">
        <f t="shared" si="30"/>
        <v>3457376000</v>
      </c>
      <c r="CT56" s="264" t="s">
        <v>134</v>
      </c>
      <c r="CU56" s="299">
        <v>20</v>
      </c>
      <c r="CV56" s="266"/>
      <c r="CW56" s="41" t="s">
        <v>70</v>
      </c>
      <c r="CX56" s="267">
        <f t="shared" si="31"/>
        <v>0</v>
      </c>
      <c r="CY56" s="267">
        <f t="shared" si="32"/>
        <v>0</v>
      </c>
      <c r="CZ56" s="268">
        <f t="shared" si="33"/>
        <v>27506142.120000001</v>
      </c>
      <c r="DA56" s="268">
        <f t="shared" si="34"/>
        <v>0</v>
      </c>
      <c r="DB56" s="269">
        <f t="shared" si="35"/>
        <v>0</v>
      </c>
      <c r="DC56" s="270">
        <f t="shared" si="36"/>
        <v>0</v>
      </c>
      <c r="DD56" s="271">
        <f t="shared" si="37"/>
        <v>24425401.197308879</v>
      </c>
      <c r="DE56" s="271">
        <f t="shared" si="38"/>
        <v>27531329.747285482</v>
      </c>
      <c r="DF56" s="271">
        <f t="shared" si="39"/>
        <v>0</v>
      </c>
      <c r="DG56" s="271">
        <f t="shared" si="40"/>
        <v>31032207.476587035</v>
      </c>
      <c r="DH56" s="272">
        <f t="shared" si="41"/>
        <v>0</v>
      </c>
      <c r="DI56" s="271">
        <f t="shared" si="41"/>
        <v>31032207.476587035</v>
      </c>
      <c r="DJ56" s="271">
        <f t="shared" si="42"/>
        <v>32946206.131068032</v>
      </c>
      <c r="DK56" s="271"/>
      <c r="DL56" s="271">
        <f t="shared" si="43"/>
        <v>0</v>
      </c>
      <c r="DM56" s="271">
        <f t="shared" si="44"/>
        <v>0</v>
      </c>
      <c r="DN56" s="271">
        <f t="shared" si="45"/>
        <v>0</v>
      </c>
      <c r="DO56" s="272">
        <f t="shared" si="46"/>
        <v>0</v>
      </c>
      <c r="DP56" s="272">
        <f t="shared" si="47"/>
        <v>0</v>
      </c>
      <c r="DQ56" s="271">
        <f t="shared" si="48"/>
        <v>0</v>
      </c>
      <c r="DR56" s="271">
        <f t="shared" si="49"/>
        <v>0</v>
      </c>
      <c r="DS56" s="271"/>
      <c r="DT56" s="33" t="str">
        <f t="shared" si="50"/>
        <v>BERTAHAP</v>
      </c>
      <c r="DU56" s="273">
        <f t="shared" si="51"/>
        <v>0</v>
      </c>
      <c r="DV56" s="274">
        <v>2</v>
      </c>
      <c r="DW56" s="275"/>
      <c r="DX56" s="271" t="str">
        <f t="shared" si="52"/>
        <v>KR</v>
      </c>
      <c r="DY56" s="275">
        <f t="shared" si="53"/>
        <v>0</v>
      </c>
      <c r="DZ56" s="275">
        <f t="shared" si="53"/>
        <v>0</v>
      </c>
      <c r="EA56" s="275">
        <f t="shared" si="53"/>
        <v>0</v>
      </c>
      <c r="EB56" s="276">
        <f t="shared" si="53"/>
        <v>0</v>
      </c>
      <c r="EC56" s="276">
        <f t="shared" si="53"/>
        <v>0</v>
      </c>
      <c r="ED56" s="275">
        <f t="shared" si="53"/>
        <v>0</v>
      </c>
      <c r="EE56" s="275">
        <f t="shared" si="53"/>
        <v>0</v>
      </c>
      <c r="EF56" s="275">
        <f t="shared" si="77"/>
        <v>0</v>
      </c>
      <c r="EG56" s="52">
        <f t="shared" si="78"/>
        <v>0</v>
      </c>
      <c r="EH56" s="43">
        <f t="shared" si="78"/>
        <v>0</v>
      </c>
      <c r="EI56" s="63">
        <f t="shared" si="54"/>
        <v>0</v>
      </c>
      <c r="EJ56" s="63">
        <f t="shared" si="55"/>
        <v>0</v>
      </c>
      <c r="EK56" s="351">
        <f t="shared" si="56"/>
        <v>0</v>
      </c>
      <c r="EL56" s="141">
        <f t="shared" si="57"/>
        <v>0</v>
      </c>
      <c r="EM56" s="5">
        <f t="shared" si="58"/>
        <v>0</v>
      </c>
      <c r="EN56" s="5">
        <f t="shared" si="59"/>
        <v>0</v>
      </c>
      <c r="EO56" s="280">
        <f t="shared" si="79"/>
        <v>0</v>
      </c>
    </row>
    <row r="57" spans="1:145">
      <c r="A57" s="3">
        <f t="shared" si="60"/>
        <v>18</v>
      </c>
      <c r="B57" s="263">
        <v>8</v>
      </c>
      <c r="C57" s="556"/>
      <c r="D57" s="264" t="s">
        <v>134</v>
      </c>
      <c r="E57" s="299">
        <v>17</v>
      </c>
      <c r="F57" s="266"/>
      <c r="G57" s="41" t="s">
        <v>67</v>
      </c>
      <c r="H57" s="267">
        <f t="shared" si="5"/>
        <v>85</v>
      </c>
      <c r="I57" s="267">
        <f t="shared" si="6"/>
        <v>74</v>
      </c>
      <c r="J57" s="268">
        <f t="shared" si="7"/>
        <v>27506142.120000001</v>
      </c>
      <c r="K57" s="268">
        <f t="shared" si="8"/>
        <v>1</v>
      </c>
      <c r="L57" s="269">
        <f t="shared" si="9"/>
        <v>1.06</v>
      </c>
      <c r="M57" s="270">
        <f t="shared" si="10"/>
        <v>1.0024999999999999</v>
      </c>
      <c r="N57" s="271">
        <f t="shared" si="11"/>
        <v>24425401.197308879</v>
      </c>
      <c r="O57" s="271">
        <f t="shared" si="12"/>
        <v>27531329.747285482</v>
      </c>
      <c r="P57" s="271">
        <f t="shared" si="13"/>
        <v>29229401.923818003</v>
      </c>
      <c r="Q57" s="271">
        <f t="shared" si="14"/>
        <v>31032207.476587035</v>
      </c>
      <c r="R57" s="271">
        <f t="shared" si="61"/>
        <v>34860204.785549015</v>
      </c>
      <c r="S57" s="272">
        <f t="shared" si="15"/>
        <v>29229401.923818003</v>
      </c>
      <c r="T57" s="271">
        <f t="shared" si="15"/>
        <v>31032207.476587035</v>
      </c>
      <c r="U57" s="271">
        <f t="shared" si="16"/>
        <v>32946206.131068032</v>
      </c>
      <c r="V57" s="271">
        <f t="shared" si="62"/>
        <v>39167688.23291219</v>
      </c>
      <c r="W57" s="271"/>
      <c r="X57" s="271">
        <f t="shared" si="17"/>
        <v>1807479688.600857</v>
      </c>
      <c r="Y57" s="271">
        <f t="shared" si="18"/>
        <v>2037318401.2991257</v>
      </c>
      <c r="Z57" s="271">
        <f t="shared" si="19"/>
        <v>2162975742.3625321</v>
      </c>
      <c r="AA57" s="272">
        <f t="shared" si="63"/>
        <v>2296383353.2674408</v>
      </c>
      <c r="AB57" s="272">
        <f t="shared" si="64"/>
        <v>2579655154.1306272</v>
      </c>
      <c r="AC57" s="272">
        <f t="shared" si="20"/>
        <v>2162975742.3625321</v>
      </c>
      <c r="AD57" s="271">
        <f t="shared" si="21"/>
        <v>2296383353.2674408</v>
      </c>
      <c r="AE57" s="271">
        <f t="shared" si="65"/>
        <v>2438019253.6990342</v>
      </c>
      <c r="AF57" s="271">
        <f t="shared" si="66"/>
        <v>2898408929.2355022</v>
      </c>
      <c r="AG57" s="271"/>
      <c r="AH57" s="33" t="str">
        <f t="shared" si="22"/>
        <v>BERTAHAP</v>
      </c>
      <c r="AI57" s="273">
        <f t="shared" si="23"/>
        <v>0</v>
      </c>
      <c r="AJ57" s="274">
        <v>2</v>
      </c>
      <c r="AK57" s="275"/>
      <c r="AL57" s="271" t="e">
        <f>IF(AK57&gt;#REF!,"LB","KR")</f>
        <v>#REF!</v>
      </c>
      <c r="AM57" s="52">
        <f t="shared" si="24"/>
        <v>1988228000</v>
      </c>
      <c r="AN57" s="52">
        <f t="shared" si="24"/>
        <v>2241051000</v>
      </c>
      <c r="AO57" s="52">
        <f t="shared" si="24"/>
        <v>2379274000</v>
      </c>
      <c r="AP57" s="438">
        <f t="shared" si="24"/>
        <v>2526022000</v>
      </c>
      <c r="AQ57" s="438">
        <f t="shared" si="67"/>
        <v>2379274000</v>
      </c>
      <c r="AR57" s="52">
        <f t="shared" si="67"/>
        <v>2526022000</v>
      </c>
      <c r="AS57" s="52">
        <f t="shared" si="67"/>
        <v>2681822000</v>
      </c>
      <c r="AT57" s="43"/>
      <c r="AU57" s="442">
        <v>18</v>
      </c>
      <c r="AV57" s="311">
        <f t="shared" si="68"/>
        <v>-1783773.3164819963</v>
      </c>
      <c r="AW57" s="311"/>
      <c r="AX57" s="311"/>
      <c r="AY57" s="311"/>
      <c r="AZ57" s="311"/>
      <c r="BA57" s="43"/>
      <c r="BB57" s="43"/>
      <c r="BC57" s="43"/>
      <c r="BD57" s="43"/>
      <c r="BE57" s="43"/>
      <c r="BF57" s="43"/>
      <c r="BG57" s="43"/>
      <c r="BH57" s="43"/>
      <c r="BI57" s="43"/>
      <c r="BJ57" s="43"/>
      <c r="BK57" s="43"/>
      <c r="BL57" s="43"/>
      <c r="BM57" s="43"/>
      <c r="BN57" s="43"/>
      <c r="BO57" s="43"/>
      <c r="BP57" s="43"/>
      <c r="BQ57" s="43"/>
      <c r="BR57" s="43"/>
      <c r="BS57" s="43"/>
      <c r="BT57" s="43"/>
      <c r="BU57" s="43"/>
      <c r="BV57" s="454">
        <f>P192</f>
        <v>30597832.494288005</v>
      </c>
      <c r="BW57" s="43"/>
      <c r="BX57" s="443"/>
      <c r="BY57" s="444"/>
      <c r="BZ57" s="444" t="str">
        <f>G68</f>
        <v>3BR-19</v>
      </c>
      <c r="CA57" s="445">
        <f>E68</f>
        <v>19</v>
      </c>
      <c r="CB57" s="444">
        <f>H68</f>
        <v>138</v>
      </c>
      <c r="CC57" s="444">
        <f>I68</f>
        <v>120</v>
      </c>
      <c r="CD57" s="444">
        <f>P68</f>
        <v>29448075.753672004</v>
      </c>
      <c r="CE57" s="444">
        <f>AM68</f>
        <v>3248274000</v>
      </c>
      <c r="CF57" s="444">
        <f>AN68</f>
        <v>3661324000</v>
      </c>
      <c r="CG57" s="444">
        <f>AO68</f>
        <v>3887146000</v>
      </c>
      <c r="CH57" s="444">
        <f>AP68</f>
        <v>4126897000</v>
      </c>
      <c r="CI57" s="444">
        <f>AS68</f>
        <v>4381435000</v>
      </c>
      <c r="CJ57" s="43"/>
      <c r="CK57" s="438">
        <f t="shared" si="75"/>
        <v>2681821274.9996428</v>
      </c>
      <c r="CL57" s="43">
        <f t="shared" si="76"/>
        <v>2522031000</v>
      </c>
      <c r="CM57" s="43">
        <f t="shared" si="76"/>
        <v>2677584000</v>
      </c>
      <c r="CN57" s="44">
        <f t="shared" si="26"/>
        <v>37830465</v>
      </c>
      <c r="CO57" s="44">
        <f t="shared" si="27"/>
        <v>26775840</v>
      </c>
      <c r="CP57" s="44">
        <f t="shared" si="28"/>
        <v>59481850</v>
      </c>
      <c r="CQ57" s="44">
        <f t="shared" si="29"/>
        <v>52625458.333333336</v>
      </c>
      <c r="CR57" s="440">
        <f t="shared" si="30"/>
        <v>2842732000</v>
      </c>
      <c r="CT57" s="264" t="s">
        <v>134</v>
      </c>
      <c r="CU57" s="299">
        <v>22</v>
      </c>
      <c r="CV57" s="266"/>
      <c r="CW57" s="41" t="s">
        <v>89</v>
      </c>
      <c r="CX57" s="267">
        <f t="shared" si="31"/>
        <v>0</v>
      </c>
      <c r="CY57" s="267">
        <f t="shared" si="32"/>
        <v>0</v>
      </c>
      <c r="CZ57" s="268">
        <f t="shared" si="33"/>
        <v>27506142.120000001</v>
      </c>
      <c r="DA57" s="268">
        <f t="shared" si="34"/>
        <v>0</v>
      </c>
      <c r="DB57" s="269">
        <f t="shared" si="35"/>
        <v>0</v>
      </c>
      <c r="DC57" s="270">
        <f t="shared" si="36"/>
        <v>0</v>
      </c>
      <c r="DD57" s="271">
        <f t="shared" si="37"/>
        <v>24425401.197308879</v>
      </c>
      <c r="DE57" s="271">
        <f t="shared" si="38"/>
        <v>27531329.747285482</v>
      </c>
      <c r="DF57" s="271">
        <f t="shared" si="39"/>
        <v>0</v>
      </c>
      <c r="DG57" s="271">
        <f t="shared" si="40"/>
        <v>31032207.476587035</v>
      </c>
      <c r="DH57" s="272">
        <f t="shared" si="41"/>
        <v>0</v>
      </c>
      <c r="DI57" s="271">
        <f t="shared" si="41"/>
        <v>31032207.476587035</v>
      </c>
      <c r="DJ57" s="271">
        <f t="shared" si="42"/>
        <v>32946206.131068032</v>
      </c>
      <c r="DK57" s="271"/>
      <c r="DL57" s="271">
        <f t="shared" si="43"/>
        <v>0</v>
      </c>
      <c r="DM57" s="271">
        <f t="shared" si="44"/>
        <v>0</v>
      </c>
      <c r="DN57" s="271">
        <f t="shared" si="45"/>
        <v>0</v>
      </c>
      <c r="DO57" s="272">
        <f t="shared" si="46"/>
        <v>0</v>
      </c>
      <c r="DP57" s="272">
        <f t="shared" si="47"/>
        <v>0</v>
      </c>
      <c r="DQ57" s="271">
        <f t="shared" si="48"/>
        <v>0</v>
      </c>
      <c r="DR57" s="271">
        <f t="shared" si="49"/>
        <v>0</v>
      </c>
      <c r="DS57" s="271"/>
      <c r="DT57" s="33" t="str">
        <f t="shared" si="50"/>
        <v>BERTAHAP</v>
      </c>
      <c r="DU57" s="273">
        <f t="shared" si="51"/>
        <v>0</v>
      </c>
      <c r="DV57" s="274">
        <v>2</v>
      </c>
      <c r="DW57" s="275"/>
      <c r="DX57" s="271" t="str">
        <f t="shared" si="52"/>
        <v>KR</v>
      </c>
      <c r="DY57" s="275">
        <f t="shared" si="53"/>
        <v>0</v>
      </c>
      <c r="DZ57" s="275">
        <f t="shared" si="53"/>
        <v>0</v>
      </c>
      <c r="EA57" s="275">
        <f t="shared" si="53"/>
        <v>0</v>
      </c>
      <c r="EB57" s="276">
        <f t="shared" si="53"/>
        <v>0</v>
      </c>
      <c r="EC57" s="276">
        <f t="shared" si="53"/>
        <v>0</v>
      </c>
      <c r="ED57" s="275">
        <f t="shared" si="53"/>
        <v>0</v>
      </c>
      <c r="EE57" s="275">
        <f t="shared" si="53"/>
        <v>0</v>
      </c>
      <c r="EF57" s="275">
        <f t="shared" si="77"/>
        <v>0</v>
      </c>
      <c r="EG57" s="52">
        <f t="shared" si="78"/>
        <v>0</v>
      </c>
      <c r="EH57" s="43">
        <f t="shared" si="78"/>
        <v>0</v>
      </c>
      <c r="EI57" s="63">
        <f t="shared" si="54"/>
        <v>0</v>
      </c>
      <c r="EJ57" s="63">
        <f t="shared" si="55"/>
        <v>0</v>
      </c>
      <c r="EK57" s="351">
        <f t="shared" si="56"/>
        <v>0</v>
      </c>
      <c r="EL57" s="141">
        <f t="shared" si="57"/>
        <v>0</v>
      </c>
      <c r="EM57" s="5">
        <f t="shared" si="58"/>
        <v>0</v>
      </c>
      <c r="EN57" s="5">
        <f t="shared" si="59"/>
        <v>0</v>
      </c>
      <c r="EO57" s="280">
        <f t="shared" si="79"/>
        <v>0</v>
      </c>
    </row>
    <row r="58" spans="1:145">
      <c r="A58" s="3">
        <f t="shared" si="60"/>
        <v>19</v>
      </c>
      <c r="B58" s="263">
        <v>9</v>
      </c>
      <c r="C58" s="556"/>
      <c r="D58" s="264" t="s">
        <v>134</v>
      </c>
      <c r="E58" s="299">
        <v>19</v>
      </c>
      <c r="F58" s="266"/>
      <c r="G58" s="41" t="s">
        <v>78</v>
      </c>
      <c r="H58" s="267">
        <f t="shared" si="5"/>
        <v>138</v>
      </c>
      <c r="I58" s="267">
        <f t="shared" si="6"/>
        <v>120</v>
      </c>
      <c r="J58" s="268">
        <f t="shared" si="7"/>
        <v>27506142.120000001</v>
      </c>
      <c r="K58" s="268">
        <f t="shared" si="8"/>
        <v>1</v>
      </c>
      <c r="L58" s="269">
        <f t="shared" si="9"/>
        <v>1.06</v>
      </c>
      <c r="M58" s="270">
        <f t="shared" si="10"/>
        <v>1.0024999999999999</v>
      </c>
      <c r="N58" s="271">
        <f t="shared" si="11"/>
        <v>24425401.197308879</v>
      </c>
      <c r="O58" s="271">
        <f t="shared" si="12"/>
        <v>27531329.747285482</v>
      </c>
      <c r="P58" s="271">
        <f t="shared" si="13"/>
        <v>29229401.923818003</v>
      </c>
      <c r="Q58" s="271">
        <f t="shared" si="14"/>
        <v>31032207.476587035</v>
      </c>
      <c r="R58" s="271">
        <f t="shared" si="61"/>
        <v>34860204.785549015</v>
      </c>
      <c r="S58" s="272">
        <f t="shared" si="15"/>
        <v>29229401.923818003</v>
      </c>
      <c r="T58" s="271">
        <f t="shared" si="15"/>
        <v>31032207.476587035</v>
      </c>
      <c r="U58" s="271">
        <f t="shared" si="16"/>
        <v>32946206.131068032</v>
      </c>
      <c r="V58" s="271">
        <f t="shared" si="62"/>
        <v>39167688.23291219</v>
      </c>
      <c r="W58" s="271"/>
      <c r="X58" s="271">
        <f t="shared" si="17"/>
        <v>2931048143.6770654</v>
      </c>
      <c r="Y58" s="271">
        <f t="shared" si="18"/>
        <v>3303759569.6742578</v>
      </c>
      <c r="Z58" s="271">
        <f t="shared" si="19"/>
        <v>3507528230.8581605</v>
      </c>
      <c r="AA58" s="272">
        <f t="shared" si="63"/>
        <v>3723864897.190444</v>
      </c>
      <c r="AB58" s="272">
        <f t="shared" si="64"/>
        <v>4183224574.2658815</v>
      </c>
      <c r="AC58" s="272">
        <f t="shared" si="20"/>
        <v>3507528230.8581605</v>
      </c>
      <c r="AD58" s="271">
        <f t="shared" si="21"/>
        <v>3723864897.190444</v>
      </c>
      <c r="AE58" s="271">
        <f t="shared" si="65"/>
        <v>3953544735.7281637</v>
      </c>
      <c r="AF58" s="271">
        <f t="shared" si="66"/>
        <v>4700122587.9494629</v>
      </c>
      <c r="AG58" s="271"/>
      <c r="AH58" s="33" t="str">
        <f t="shared" si="22"/>
        <v>BERTAHAP</v>
      </c>
      <c r="AI58" s="273">
        <f t="shared" si="23"/>
        <v>0</v>
      </c>
      <c r="AJ58" s="274">
        <v>2</v>
      </c>
      <c r="AK58" s="275"/>
      <c r="AL58" s="271" t="e">
        <f>IF(AK58&gt;#REF!,"LB","KR")</f>
        <v>#REF!</v>
      </c>
      <c r="AM58" s="52">
        <f t="shared" si="24"/>
        <v>3224153000</v>
      </c>
      <c r="AN58" s="52">
        <f t="shared" si="24"/>
        <v>3634136000</v>
      </c>
      <c r="AO58" s="52">
        <f t="shared" si="24"/>
        <v>3858282000</v>
      </c>
      <c r="AP58" s="438">
        <f t="shared" si="24"/>
        <v>4096252000</v>
      </c>
      <c r="AQ58" s="438">
        <f t="shared" si="67"/>
        <v>3858282000</v>
      </c>
      <c r="AR58" s="52">
        <f t="shared" si="67"/>
        <v>4096252000</v>
      </c>
      <c r="AS58" s="52">
        <f t="shared" si="67"/>
        <v>4348900000</v>
      </c>
      <c r="AT58" s="43"/>
      <c r="AU58" s="442">
        <v>19</v>
      </c>
      <c r="AV58" s="311">
        <f t="shared" si="68"/>
        <v>-1783773.3164819963</v>
      </c>
      <c r="AW58" s="311"/>
      <c r="AX58" s="311"/>
      <c r="AY58" s="311"/>
      <c r="AZ58" s="311"/>
      <c r="BA58" s="43"/>
      <c r="BB58" s="43"/>
      <c r="BC58" s="43"/>
      <c r="BD58" s="43"/>
      <c r="BE58" s="43"/>
      <c r="BF58" s="43"/>
      <c r="BG58" s="43"/>
      <c r="BH58" s="43"/>
      <c r="BI58" s="43"/>
      <c r="BJ58" s="43"/>
      <c r="BK58" s="43"/>
      <c r="BL58" s="43"/>
      <c r="BM58" s="43"/>
      <c r="BN58" s="43"/>
      <c r="BO58" s="43"/>
      <c r="BP58" s="43"/>
      <c r="BQ58" s="43"/>
      <c r="BR58" s="43"/>
      <c r="BS58" s="43"/>
      <c r="BT58" s="43"/>
      <c r="BU58" s="43"/>
      <c r="BV58" s="455">
        <f>P201</f>
        <v>31164459.021960001</v>
      </c>
      <c r="BW58" s="43"/>
      <c r="BX58" s="443">
        <v>6</v>
      </c>
      <c r="BY58" s="449" t="s">
        <v>138</v>
      </c>
      <c r="BZ58" s="444" t="str">
        <f>G81</f>
        <v>2BR-3</v>
      </c>
      <c r="CA58" s="445" t="str">
        <f>E81</f>
        <v>03</v>
      </c>
      <c r="CB58" s="444">
        <f t="shared" ref="CB58:CC61" si="82">H81</f>
        <v>85</v>
      </c>
      <c r="CC58" s="444">
        <f t="shared" si="82"/>
        <v>74</v>
      </c>
      <c r="CD58" s="444">
        <f>P81</f>
        <v>29448075.753672004</v>
      </c>
      <c r="CE58" s="444">
        <f t="shared" ref="CE58:CH61" si="83">AM81</f>
        <v>2003103000</v>
      </c>
      <c r="CF58" s="444">
        <f t="shared" si="83"/>
        <v>2257817000</v>
      </c>
      <c r="CG58" s="444">
        <f t="shared" si="83"/>
        <v>2397074000</v>
      </c>
      <c r="CH58" s="444">
        <f t="shared" si="83"/>
        <v>2544920000</v>
      </c>
      <c r="CI58" s="444">
        <f>AS81</f>
        <v>2701885000</v>
      </c>
      <c r="CJ58" s="43">
        <v>4</v>
      </c>
      <c r="CK58" s="438">
        <f t="shared" si="75"/>
        <v>4348899479.640255</v>
      </c>
      <c r="CL58" s="43">
        <f t="shared" si="76"/>
        <v>4089779000</v>
      </c>
      <c r="CM58" s="43">
        <f t="shared" si="76"/>
        <v>4342028000</v>
      </c>
      <c r="CN58" s="44">
        <f t="shared" si="26"/>
        <v>61346685</v>
      </c>
      <c r="CO58" s="44">
        <f t="shared" si="27"/>
        <v>43420280</v>
      </c>
      <c r="CP58" s="44">
        <f t="shared" si="28"/>
        <v>96457050</v>
      </c>
      <c r="CQ58" s="44">
        <f t="shared" si="29"/>
        <v>85338583.333333328</v>
      </c>
      <c r="CR58" s="440">
        <f t="shared" si="30"/>
        <v>4609835000</v>
      </c>
      <c r="CT58" s="264" t="s">
        <v>139</v>
      </c>
      <c r="CU58" s="265" t="s">
        <v>24</v>
      </c>
      <c r="CV58" s="266"/>
      <c r="CW58" s="41" t="s">
        <v>39</v>
      </c>
      <c r="CX58" s="267">
        <f t="shared" si="31"/>
        <v>0</v>
      </c>
      <c r="CY58" s="267">
        <f t="shared" si="32"/>
        <v>0</v>
      </c>
      <c r="CZ58" s="268">
        <f t="shared" si="33"/>
        <v>27506142.120000001</v>
      </c>
      <c r="DA58" s="268">
        <f t="shared" si="34"/>
        <v>0</v>
      </c>
      <c r="DB58" s="269">
        <f t="shared" si="35"/>
        <v>0</v>
      </c>
      <c r="DC58" s="319">
        <f t="shared" ref="DC58:DC65" si="84">SUMIF($AO$4:$AO$22,CU58,$BH$4:$BH$22)</f>
        <v>0</v>
      </c>
      <c r="DD58" s="271">
        <f t="shared" si="37"/>
        <v>24425401.197308879</v>
      </c>
      <c r="DE58" s="271">
        <f t="shared" si="38"/>
        <v>27531329.747285482</v>
      </c>
      <c r="DF58" s="271">
        <f t="shared" si="39"/>
        <v>0</v>
      </c>
      <c r="DG58" s="271">
        <f t="shared" si="40"/>
        <v>31032207.476587035</v>
      </c>
      <c r="DH58" s="272">
        <f t="shared" si="41"/>
        <v>0</v>
      </c>
      <c r="DI58" s="271">
        <f t="shared" si="41"/>
        <v>31032207.476587035</v>
      </c>
      <c r="DJ58" s="271">
        <f t="shared" si="42"/>
        <v>32946206.131068032</v>
      </c>
      <c r="DK58" s="271"/>
      <c r="DL58" s="271">
        <f t="shared" si="43"/>
        <v>0</v>
      </c>
      <c r="DM58" s="271">
        <f t="shared" si="44"/>
        <v>0</v>
      </c>
      <c r="DN58" s="271">
        <f t="shared" si="45"/>
        <v>0</v>
      </c>
      <c r="DO58" s="272">
        <f t="shared" si="46"/>
        <v>0</v>
      </c>
      <c r="DP58" s="272">
        <f t="shared" si="47"/>
        <v>0</v>
      </c>
      <c r="DQ58" s="271">
        <f t="shared" si="48"/>
        <v>0</v>
      </c>
      <c r="DR58" s="271">
        <f t="shared" si="49"/>
        <v>0</v>
      </c>
      <c r="DS58" s="271"/>
      <c r="DT58" s="33" t="str">
        <f t="shared" si="50"/>
        <v>BERTAHAP</v>
      </c>
      <c r="DU58" s="273">
        <f t="shared" si="51"/>
        <v>0</v>
      </c>
      <c r="DV58" s="274">
        <v>2</v>
      </c>
      <c r="DW58" s="275"/>
      <c r="DX58" s="271" t="str">
        <f t="shared" si="52"/>
        <v>KR</v>
      </c>
      <c r="DY58" s="275">
        <f t="shared" si="53"/>
        <v>0</v>
      </c>
      <c r="DZ58" s="275">
        <f t="shared" si="53"/>
        <v>0</v>
      </c>
      <c r="EA58" s="275">
        <f t="shared" si="53"/>
        <v>0</v>
      </c>
      <c r="EB58" s="276">
        <f t="shared" si="53"/>
        <v>0</v>
      </c>
      <c r="EC58" s="276">
        <f t="shared" si="53"/>
        <v>0</v>
      </c>
      <c r="ED58" s="275">
        <f t="shared" si="53"/>
        <v>0</v>
      </c>
      <c r="EE58" s="275">
        <f t="shared" si="53"/>
        <v>0</v>
      </c>
      <c r="EF58" s="275">
        <f t="shared" si="77"/>
        <v>0</v>
      </c>
      <c r="EG58" s="52">
        <f t="shared" si="78"/>
        <v>0</v>
      </c>
      <c r="EH58" s="43">
        <f t="shared" si="78"/>
        <v>0</v>
      </c>
      <c r="EI58" s="63">
        <f t="shared" si="54"/>
        <v>0</v>
      </c>
      <c r="EJ58" s="63">
        <f t="shared" si="55"/>
        <v>0</v>
      </c>
      <c r="EK58" s="351">
        <f t="shared" si="56"/>
        <v>0</v>
      </c>
      <c r="EL58" s="141">
        <f t="shared" si="57"/>
        <v>0</v>
      </c>
      <c r="EM58" s="5">
        <f t="shared" si="58"/>
        <v>0</v>
      </c>
      <c r="EN58" s="5">
        <f t="shared" si="59"/>
        <v>0</v>
      </c>
      <c r="EO58" s="280">
        <f t="shared" si="79"/>
        <v>0</v>
      </c>
    </row>
    <row r="59" spans="1:145">
      <c r="A59" s="3">
        <f t="shared" si="60"/>
        <v>20</v>
      </c>
      <c r="B59" s="263">
        <v>10</v>
      </c>
      <c r="C59" s="556"/>
      <c r="D59" s="264" t="s">
        <v>134</v>
      </c>
      <c r="E59" s="299">
        <v>21</v>
      </c>
      <c r="F59" s="266"/>
      <c r="G59" s="41" t="s">
        <v>84</v>
      </c>
      <c r="H59" s="267">
        <f t="shared" si="5"/>
        <v>132</v>
      </c>
      <c r="I59" s="267">
        <f t="shared" si="6"/>
        <v>112</v>
      </c>
      <c r="J59" s="268">
        <f t="shared" si="7"/>
        <v>27506142.120000001</v>
      </c>
      <c r="K59" s="268">
        <f t="shared" si="8"/>
        <v>3</v>
      </c>
      <c r="L59" s="269">
        <f t="shared" si="9"/>
        <v>1.1000000000000001</v>
      </c>
      <c r="M59" s="270">
        <f t="shared" si="10"/>
        <v>1.0024999999999999</v>
      </c>
      <c r="N59" s="271">
        <f t="shared" si="11"/>
        <v>25347114.450037517</v>
      </c>
      <c r="O59" s="271">
        <f t="shared" si="12"/>
        <v>28570247.85095663</v>
      </c>
      <c r="P59" s="271">
        <f t="shared" si="13"/>
        <v>30332398.222830001</v>
      </c>
      <c r="Q59" s="271">
        <f t="shared" si="14"/>
        <v>32203234.173816733</v>
      </c>
      <c r="R59" s="271">
        <f t="shared" si="61"/>
        <v>36175684.211418793</v>
      </c>
      <c r="S59" s="272">
        <f t="shared" si="15"/>
        <v>30332398.222830001</v>
      </c>
      <c r="T59" s="271">
        <f t="shared" si="15"/>
        <v>32203234.173816733</v>
      </c>
      <c r="U59" s="271">
        <f t="shared" si="16"/>
        <v>34189459.192617767</v>
      </c>
      <c r="V59" s="271">
        <f t="shared" si="62"/>
        <v>40645714.203965478</v>
      </c>
      <c r="W59" s="271"/>
      <c r="X59" s="271">
        <f t="shared" si="17"/>
        <v>2838876818.404202</v>
      </c>
      <c r="Y59" s="271">
        <f t="shared" si="18"/>
        <v>3199867759.3071427</v>
      </c>
      <c r="Z59" s="271">
        <f t="shared" si="19"/>
        <v>3397228600.9569602</v>
      </c>
      <c r="AA59" s="272">
        <f t="shared" si="63"/>
        <v>3606762227.467474</v>
      </c>
      <c r="AB59" s="272">
        <f t="shared" si="64"/>
        <v>4051676631.6789045</v>
      </c>
      <c r="AC59" s="272">
        <f t="shared" si="20"/>
        <v>3397228600.9569602</v>
      </c>
      <c r="AD59" s="271">
        <f t="shared" si="21"/>
        <v>3606762227.467474</v>
      </c>
      <c r="AE59" s="271">
        <f t="shared" si="65"/>
        <v>3829219429.5731897</v>
      </c>
      <c r="AF59" s="271">
        <f t="shared" si="66"/>
        <v>4552319990.8441334</v>
      </c>
      <c r="AG59" s="271"/>
      <c r="AH59" s="33" t="str">
        <f t="shared" si="22"/>
        <v>BERTAHAP</v>
      </c>
      <c r="AI59" s="273">
        <f t="shared" si="23"/>
        <v>0</v>
      </c>
      <c r="AJ59" s="274">
        <v>2</v>
      </c>
      <c r="AK59" s="275"/>
      <c r="AL59" s="271" t="e">
        <f>IF(AK59&gt;#REF!,"LB","KR")</f>
        <v>#REF!</v>
      </c>
      <c r="AM59" s="52">
        <f t="shared" si="24"/>
        <v>3122765000</v>
      </c>
      <c r="AN59" s="52">
        <f t="shared" si="24"/>
        <v>3519855000</v>
      </c>
      <c r="AO59" s="52">
        <f t="shared" si="24"/>
        <v>3736952000</v>
      </c>
      <c r="AP59" s="438">
        <f t="shared" si="24"/>
        <v>3967439000</v>
      </c>
      <c r="AQ59" s="438">
        <f t="shared" si="67"/>
        <v>3736952000</v>
      </c>
      <c r="AR59" s="52">
        <f t="shared" si="67"/>
        <v>3967439000</v>
      </c>
      <c r="AS59" s="52">
        <f t="shared" si="67"/>
        <v>4212142000</v>
      </c>
      <c r="AT59" s="43"/>
      <c r="AU59" s="442">
        <v>20</v>
      </c>
      <c r="AV59" s="311">
        <f t="shared" si="68"/>
        <v>-680777.01746999845</v>
      </c>
      <c r="AW59" s="311"/>
      <c r="AX59" s="311"/>
      <c r="AY59" s="311"/>
      <c r="AZ59" s="311"/>
      <c r="BA59" s="43"/>
      <c r="BB59" s="43"/>
      <c r="BC59" s="43"/>
      <c r="BD59" s="43"/>
      <c r="BE59" s="43"/>
      <c r="BF59" s="43"/>
      <c r="BG59" s="43"/>
      <c r="BH59" s="43"/>
      <c r="BI59" s="43"/>
      <c r="BJ59" s="43"/>
      <c r="BK59" s="43"/>
      <c r="BL59" s="43"/>
      <c r="BM59" s="43"/>
      <c r="BN59" s="43"/>
      <c r="BO59" s="43"/>
      <c r="BP59" s="43"/>
      <c r="BQ59" s="43"/>
      <c r="BR59" s="43"/>
      <c r="BS59" s="43"/>
      <c r="BT59" s="43"/>
      <c r="BU59" s="43"/>
      <c r="BV59" s="456">
        <f>P212</f>
        <v>30031205.966616005</v>
      </c>
      <c r="BW59" s="43"/>
      <c r="BX59" s="443"/>
      <c r="BY59" s="449"/>
      <c r="BZ59" s="444" t="str">
        <f>G82</f>
        <v>2BR-5</v>
      </c>
      <c r="CA59" s="445" t="str">
        <f>E82</f>
        <v>05</v>
      </c>
      <c r="CB59" s="444">
        <f t="shared" si="82"/>
        <v>85</v>
      </c>
      <c r="CC59" s="444">
        <f t="shared" si="82"/>
        <v>74</v>
      </c>
      <c r="CD59" s="444">
        <f>P82</f>
        <v>29448075.753672004</v>
      </c>
      <c r="CE59" s="444">
        <f t="shared" si="83"/>
        <v>2003103000</v>
      </c>
      <c r="CF59" s="444">
        <f t="shared" si="83"/>
        <v>2257817000</v>
      </c>
      <c r="CG59" s="444">
        <f t="shared" si="83"/>
        <v>2397074000</v>
      </c>
      <c r="CH59" s="444">
        <f t="shared" si="83"/>
        <v>2544920000</v>
      </c>
      <c r="CI59" s="444">
        <f>AS82</f>
        <v>2701885000</v>
      </c>
      <c r="CJ59" s="43"/>
      <c r="CK59" s="438">
        <f t="shared" si="75"/>
        <v>4212141587.6280208</v>
      </c>
      <c r="CL59" s="43">
        <f t="shared" si="76"/>
        <v>3961170000</v>
      </c>
      <c r="CM59" s="43">
        <f t="shared" si="76"/>
        <v>4205486000</v>
      </c>
      <c r="CN59" s="44">
        <f t="shared" si="26"/>
        <v>59417550</v>
      </c>
      <c r="CO59" s="44">
        <f t="shared" si="27"/>
        <v>42054860</v>
      </c>
      <c r="CP59" s="44">
        <f t="shared" si="28"/>
        <v>93423800</v>
      </c>
      <c r="CQ59" s="44">
        <f t="shared" si="29"/>
        <v>82654979.166666672</v>
      </c>
      <c r="CR59" s="440">
        <f t="shared" si="30"/>
        <v>4464871000</v>
      </c>
      <c r="CT59" s="264" t="s">
        <v>139</v>
      </c>
      <c r="CU59" s="265" t="s">
        <v>35</v>
      </c>
      <c r="CV59" s="266"/>
      <c r="CW59" s="41" t="s">
        <v>42</v>
      </c>
      <c r="CX59" s="267">
        <f t="shared" si="31"/>
        <v>0</v>
      </c>
      <c r="CY59" s="267">
        <f t="shared" si="32"/>
        <v>0</v>
      </c>
      <c r="CZ59" s="268">
        <f t="shared" si="33"/>
        <v>27506142.120000001</v>
      </c>
      <c r="DA59" s="268">
        <f t="shared" si="34"/>
        <v>0</v>
      </c>
      <c r="DB59" s="269">
        <f t="shared" si="35"/>
        <v>0</v>
      </c>
      <c r="DC59" s="319">
        <f t="shared" si="84"/>
        <v>0</v>
      </c>
      <c r="DD59" s="271">
        <f t="shared" si="37"/>
        <v>25347114.450037517</v>
      </c>
      <c r="DE59" s="271">
        <f t="shared" si="38"/>
        <v>28570247.85095663</v>
      </c>
      <c r="DF59" s="271">
        <f t="shared" si="39"/>
        <v>0</v>
      </c>
      <c r="DG59" s="271">
        <f t="shared" si="40"/>
        <v>32203234.173816733</v>
      </c>
      <c r="DH59" s="272">
        <f t="shared" si="41"/>
        <v>0</v>
      </c>
      <c r="DI59" s="271">
        <f t="shared" si="41"/>
        <v>32203234.173816733</v>
      </c>
      <c r="DJ59" s="271">
        <f t="shared" si="42"/>
        <v>34189459.192617767</v>
      </c>
      <c r="DK59" s="271"/>
      <c r="DL59" s="271">
        <f t="shared" si="43"/>
        <v>0</v>
      </c>
      <c r="DM59" s="271">
        <f t="shared" si="44"/>
        <v>0</v>
      </c>
      <c r="DN59" s="271">
        <f t="shared" si="45"/>
        <v>0</v>
      </c>
      <c r="DO59" s="272">
        <f t="shared" si="46"/>
        <v>0</v>
      </c>
      <c r="DP59" s="272">
        <f t="shared" si="47"/>
        <v>0</v>
      </c>
      <c r="DQ59" s="271">
        <f t="shared" si="48"/>
        <v>0</v>
      </c>
      <c r="DR59" s="271">
        <f t="shared" si="49"/>
        <v>0</v>
      </c>
      <c r="DS59" s="271"/>
      <c r="DT59" s="33" t="str">
        <f t="shared" si="50"/>
        <v>BERTAHAP</v>
      </c>
      <c r="DU59" s="273">
        <f t="shared" si="51"/>
        <v>0</v>
      </c>
      <c r="DV59" s="274">
        <v>2</v>
      </c>
      <c r="DW59" s="275"/>
      <c r="DX59" s="271" t="str">
        <f t="shared" si="52"/>
        <v>KR</v>
      </c>
      <c r="DY59" s="275">
        <f t="shared" si="53"/>
        <v>0</v>
      </c>
      <c r="DZ59" s="275">
        <f t="shared" si="53"/>
        <v>0</v>
      </c>
      <c r="EA59" s="275">
        <f t="shared" si="53"/>
        <v>0</v>
      </c>
      <c r="EB59" s="276">
        <f t="shared" si="53"/>
        <v>0</v>
      </c>
      <c r="EC59" s="276">
        <f t="shared" si="53"/>
        <v>0</v>
      </c>
      <c r="ED59" s="275">
        <f t="shared" si="53"/>
        <v>0</v>
      </c>
      <c r="EE59" s="275">
        <f t="shared" si="53"/>
        <v>0</v>
      </c>
      <c r="EF59" s="275">
        <f t="shared" si="77"/>
        <v>0</v>
      </c>
      <c r="EG59" s="52">
        <f t="shared" si="78"/>
        <v>0</v>
      </c>
      <c r="EH59" s="43">
        <f t="shared" si="78"/>
        <v>0</v>
      </c>
      <c r="EI59" s="63">
        <f t="shared" si="54"/>
        <v>0</v>
      </c>
      <c r="EJ59" s="63">
        <f t="shared" si="55"/>
        <v>0</v>
      </c>
      <c r="EK59" s="351">
        <f t="shared" si="56"/>
        <v>0</v>
      </c>
      <c r="EL59" s="141">
        <f t="shared" si="57"/>
        <v>0</v>
      </c>
      <c r="EM59" s="5">
        <f t="shared" si="58"/>
        <v>0</v>
      </c>
      <c r="EN59" s="5">
        <f t="shared" si="59"/>
        <v>0</v>
      </c>
      <c r="EO59" s="280">
        <f t="shared" si="79"/>
        <v>0</v>
      </c>
    </row>
    <row r="60" spans="1:145">
      <c r="A60" s="3">
        <f t="shared" si="60"/>
        <v>21</v>
      </c>
      <c r="B60" s="263">
        <v>1</v>
      </c>
      <c r="C60" s="556"/>
      <c r="D60" s="264" t="s">
        <v>139</v>
      </c>
      <c r="E60" s="265" t="s">
        <v>19</v>
      </c>
      <c r="F60" s="266"/>
      <c r="G60" s="41" t="s">
        <v>72</v>
      </c>
      <c r="H60" s="267">
        <f t="shared" si="5"/>
        <v>175</v>
      </c>
      <c r="I60" s="267">
        <f t="shared" si="6"/>
        <v>156</v>
      </c>
      <c r="J60" s="268">
        <f t="shared" si="7"/>
        <v>27506142.120000001</v>
      </c>
      <c r="K60" s="268">
        <f t="shared" si="8"/>
        <v>5</v>
      </c>
      <c r="L60" s="269">
        <f t="shared" si="9"/>
        <v>1.08</v>
      </c>
      <c r="M60" s="319">
        <f t="shared" ref="M60:M69" si="85">SUMIF($AS$4:$AS$22,E60,$BH$4:$BH$22)</f>
        <v>1.01</v>
      </c>
      <c r="N60" s="271">
        <f t="shared" si="11"/>
        <v>25072439.303650804</v>
      </c>
      <c r="O60" s="271">
        <f t="shared" si="12"/>
        <v>28260645.074426204</v>
      </c>
      <c r="P60" s="271">
        <f t="shared" si="13"/>
        <v>30003699.824496005</v>
      </c>
      <c r="Q60" s="271">
        <f t="shared" si="14"/>
        <v>31854262.37751013</v>
      </c>
      <c r="R60" s="271">
        <f t="shared" si="61"/>
        <v>35783664.781514958</v>
      </c>
      <c r="S60" s="272">
        <f t="shared" si="15"/>
        <v>30003699.824496005</v>
      </c>
      <c r="T60" s="271">
        <f t="shared" si="15"/>
        <v>31854262.37751013</v>
      </c>
      <c r="U60" s="271">
        <f t="shared" si="16"/>
        <v>33818963.579512551</v>
      </c>
      <c r="V60" s="271">
        <f t="shared" si="62"/>
        <v>40205255.092891</v>
      </c>
      <c r="W60" s="271"/>
      <c r="X60" s="271">
        <f t="shared" si="17"/>
        <v>3911300531.3695254</v>
      </c>
      <c r="Y60" s="271">
        <f t="shared" si="18"/>
        <v>4408660631.6104879</v>
      </c>
      <c r="Z60" s="271">
        <f t="shared" si="19"/>
        <v>4680577172.621377</v>
      </c>
      <c r="AA60" s="272">
        <f t="shared" si="63"/>
        <v>4969264930.8915806</v>
      </c>
      <c r="AB60" s="272">
        <f t="shared" si="64"/>
        <v>5582251705.9163332</v>
      </c>
      <c r="AC60" s="272">
        <f t="shared" si="20"/>
        <v>4680577172.621377</v>
      </c>
      <c r="AD60" s="271">
        <f t="shared" si="21"/>
        <v>4969264930.8915806</v>
      </c>
      <c r="AE60" s="271">
        <f t="shared" si="65"/>
        <v>5275758318.4039583</v>
      </c>
      <c r="AF60" s="271">
        <f t="shared" si="66"/>
        <v>6272019794.4909964</v>
      </c>
      <c r="AG60" s="271"/>
      <c r="AH60" s="33" t="str">
        <f t="shared" si="22"/>
        <v>BERTAHAP</v>
      </c>
      <c r="AI60" s="273">
        <f t="shared" si="23"/>
        <v>0</v>
      </c>
      <c r="AJ60" s="274">
        <v>2</v>
      </c>
      <c r="AK60" s="275"/>
      <c r="AL60" s="271" t="e">
        <f>IF(AK60&gt;#REF!,"LB","KR")</f>
        <v>#REF!</v>
      </c>
      <c r="AM60" s="52">
        <f t="shared" si="24"/>
        <v>4302431000</v>
      </c>
      <c r="AN60" s="52">
        <f t="shared" si="24"/>
        <v>4849527000</v>
      </c>
      <c r="AO60" s="52">
        <f t="shared" si="24"/>
        <v>5148635000</v>
      </c>
      <c r="AP60" s="438">
        <f t="shared" si="24"/>
        <v>5466192000</v>
      </c>
      <c r="AQ60" s="438">
        <f t="shared" si="67"/>
        <v>5148635000</v>
      </c>
      <c r="AR60" s="52">
        <f t="shared" si="67"/>
        <v>5466192000</v>
      </c>
      <c r="AS60" s="52">
        <f t="shared" si="67"/>
        <v>5803335000</v>
      </c>
      <c r="AT60" s="43"/>
      <c r="AU60" s="442">
        <v>21</v>
      </c>
      <c r="AV60" s="311">
        <f t="shared" si="68"/>
        <v>-1009475.415803995</v>
      </c>
      <c r="AW60" s="311"/>
      <c r="AX60" s="311"/>
      <c r="AY60" s="311"/>
      <c r="AZ60" s="311"/>
      <c r="BA60" s="43"/>
      <c r="BB60" s="43"/>
      <c r="BC60" s="43"/>
      <c r="BD60" s="43"/>
      <c r="BE60" s="43"/>
      <c r="BF60" s="43"/>
      <c r="BG60" s="43"/>
      <c r="BH60" s="43"/>
      <c r="BI60" s="43"/>
      <c r="BJ60" s="43"/>
      <c r="BK60" s="43"/>
      <c r="BL60" s="43"/>
      <c r="BM60" s="43"/>
      <c r="BN60" s="43"/>
      <c r="BO60" s="43"/>
      <c r="BP60" s="43"/>
      <c r="BQ60" s="43"/>
      <c r="BR60" s="43"/>
      <c r="BS60" s="43"/>
      <c r="BT60" s="43"/>
      <c r="BU60" s="43"/>
      <c r="BV60" s="457">
        <f>P239</f>
        <v>30597832.494288005</v>
      </c>
      <c r="BW60" s="43"/>
      <c r="BX60" s="443"/>
      <c r="BY60" s="444"/>
      <c r="BZ60" s="444" t="str">
        <f>G83</f>
        <v>2BR-7</v>
      </c>
      <c r="CA60" s="445" t="str">
        <f>E83</f>
        <v>07</v>
      </c>
      <c r="CB60" s="444">
        <f t="shared" si="82"/>
        <v>101</v>
      </c>
      <c r="CC60" s="444">
        <f t="shared" si="82"/>
        <v>90</v>
      </c>
      <c r="CD60" s="444">
        <f>P83</f>
        <v>29448075.753672004</v>
      </c>
      <c r="CE60" s="444">
        <f t="shared" si="83"/>
        <v>2436206000</v>
      </c>
      <c r="CF60" s="444">
        <f t="shared" si="83"/>
        <v>2745993000</v>
      </c>
      <c r="CG60" s="444">
        <f t="shared" si="83"/>
        <v>2915360000</v>
      </c>
      <c r="CH60" s="444">
        <f t="shared" si="83"/>
        <v>3095173000</v>
      </c>
      <c r="CI60" s="444">
        <f>AS83</f>
        <v>3286076000</v>
      </c>
      <c r="CJ60" s="43"/>
      <c r="CK60" s="438">
        <f t="shared" si="75"/>
        <v>5803334253.9506178</v>
      </c>
      <c r="CL60" s="43">
        <f t="shared" si="76"/>
        <v>5457554000</v>
      </c>
      <c r="CM60" s="43">
        <f t="shared" si="76"/>
        <v>5794164000</v>
      </c>
      <c r="CN60" s="44">
        <f t="shared" si="26"/>
        <v>81863310</v>
      </c>
      <c r="CO60" s="44">
        <f t="shared" si="27"/>
        <v>57941640</v>
      </c>
      <c r="CP60" s="44">
        <f t="shared" si="28"/>
        <v>128715875</v>
      </c>
      <c r="CQ60" s="44">
        <f t="shared" si="29"/>
        <v>113879000</v>
      </c>
      <c r="CR60" s="440">
        <f t="shared" si="30"/>
        <v>6151535000</v>
      </c>
      <c r="CT60" s="264" t="s">
        <v>139</v>
      </c>
      <c r="CU60" s="265" t="s">
        <v>41</v>
      </c>
      <c r="CV60" s="266"/>
      <c r="CW60" s="41" t="s">
        <v>45</v>
      </c>
      <c r="CX60" s="267">
        <f t="shared" si="31"/>
        <v>0</v>
      </c>
      <c r="CY60" s="267">
        <f t="shared" si="32"/>
        <v>0</v>
      </c>
      <c r="CZ60" s="268">
        <f t="shared" si="33"/>
        <v>27506142.120000001</v>
      </c>
      <c r="DA60" s="268">
        <f t="shared" si="34"/>
        <v>0</v>
      </c>
      <c r="DB60" s="269">
        <f t="shared" si="35"/>
        <v>0</v>
      </c>
      <c r="DC60" s="319">
        <f t="shared" si="84"/>
        <v>0</v>
      </c>
      <c r="DD60" s="271">
        <f t="shared" si="37"/>
        <v>25072439.303650804</v>
      </c>
      <c r="DE60" s="271">
        <f t="shared" si="38"/>
        <v>28260645.074426204</v>
      </c>
      <c r="DF60" s="271">
        <f t="shared" si="39"/>
        <v>0</v>
      </c>
      <c r="DG60" s="271">
        <f t="shared" si="40"/>
        <v>31854262.37751013</v>
      </c>
      <c r="DH60" s="272">
        <f t="shared" si="41"/>
        <v>0</v>
      </c>
      <c r="DI60" s="271">
        <f t="shared" si="41"/>
        <v>31854262.37751013</v>
      </c>
      <c r="DJ60" s="271">
        <f t="shared" si="42"/>
        <v>33818963.579512551</v>
      </c>
      <c r="DK60" s="271"/>
      <c r="DL60" s="271">
        <f t="shared" si="43"/>
        <v>0</v>
      </c>
      <c r="DM60" s="271">
        <f t="shared" si="44"/>
        <v>0</v>
      </c>
      <c r="DN60" s="271">
        <f t="shared" si="45"/>
        <v>0</v>
      </c>
      <c r="DO60" s="272">
        <f t="shared" si="46"/>
        <v>0</v>
      </c>
      <c r="DP60" s="272">
        <f t="shared" si="47"/>
        <v>0</v>
      </c>
      <c r="DQ60" s="271">
        <f t="shared" si="48"/>
        <v>0</v>
      </c>
      <c r="DR60" s="271">
        <f t="shared" si="49"/>
        <v>0</v>
      </c>
      <c r="DS60" s="271"/>
      <c r="DT60" s="33" t="str">
        <f t="shared" si="50"/>
        <v>BERTAHAP</v>
      </c>
      <c r="DU60" s="273">
        <f t="shared" si="51"/>
        <v>0</v>
      </c>
      <c r="DV60" s="274">
        <v>2</v>
      </c>
      <c r="DW60" s="275"/>
      <c r="DX60" s="271" t="str">
        <f t="shared" si="52"/>
        <v>KR</v>
      </c>
      <c r="DY60" s="275">
        <f t="shared" si="53"/>
        <v>0</v>
      </c>
      <c r="DZ60" s="275">
        <f t="shared" si="53"/>
        <v>0</v>
      </c>
      <c r="EA60" s="275">
        <f t="shared" si="53"/>
        <v>0</v>
      </c>
      <c r="EB60" s="276">
        <f t="shared" si="53"/>
        <v>0</v>
      </c>
      <c r="EC60" s="276">
        <f t="shared" si="53"/>
        <v>0</v>
      </c>
      <c r="ED60" s="275">
        <f t="shared" si="53"/>
        <v>0</v>
      </c>
      <c r="EE60" s="275">
        <f t="shared" si="53"/>
        <v>0</v>
      </c>
      <c r="EF60" s="275">
        <f t="shared" si="77"/>
        <v>0</v>
      </c>
      <c r="EG60" s="52">
        <f t="shared" si="78"/>
        <v>0</v>
      </c>
      <c r="EH60" s="43">
        <f t="shared" si="78"/>
        <v>0</v>
      </c>
      <c r="EI60" s="63">
        <f t="shared" si="54"/>
        <v>0</v>
      </c>
      <c r="EJ60" s="63">
        <f t="shared" si="55"/>
        <v>0</v>
      </c>
      <c r="EK60" s="351">
        <f t="shared" si="56"/>
        <v>0</v>
      </c>
      <c r="EL60" s="141">
        <f t="shared" si="57"/>
        <v>0</v>
      </c>
      <c r="EM60" s="5">
        <f t="shared" si="58"/>
        <v>0</v>
      </c>
      <c r="EN60" s="5">
        <f t="shared" si="59"/>
        <v>0</v>
      </c>
      <c r="EO60" s="280">
        <f t="shared" si="79"/>
        <v>0</v>
      </c>
    </row>
    <row r="61" spans="1:145">
      <c r="A61" s="3">
        <f t="shared" si="60"/>
        <v>22</v>
      </c>
      <c r="B61" s="263">
        <v>2</v>
      </c>
      <c r="C61" s="556"/>
      <c r="D61" s="264" t="s">
        <v>139</v>
      </c>
      <c r="E61" s="265" t="s">
        <v>29</v>
      </c>
      <c r="F61" s="266"/>
      <c r="G61" s="41" t="s">
        <v>74</v>
      </c>
      <c r="H61" s="267">
        <f t="shared" si="5"/>
        <v>85</v>
      </c>
      <c r="I61" s="267">
        <f t="shared" si="6"/>
        <v>74</v>
      </c>
      <c r="J61" s="268">
        <f t="shared" si="7"/>
        <v>27506142.120000001</v>
      </c>
      <c r="K61" s="268">
        <f t="shared" si="8"/>
        <v>1</v>
      </c>
      <c r="L61" s="269">
        <f t="shared" si="9"/>
        <v>1.06</v>
      </c>
      <c r="M61" s="319">
        <f t="shared" si="85"/>
        <v>1.01</v>
      </c>
      <c r="N61" s="271">
        <f t="shared" si="11"/>
        <v>24608134.872101717</v>
      </c>
      <c r="O61" s="271">
        <f t="shared" si="12"/>
        <v>27737299.795270164</v>
      </c>
      <c r="P61" s="271">
        <f t="shared" si="13"/>
        <v>29448075.753672004</v>
      </c>
      <c r="Q61" s="271">
        <f t="shared" si="14"/>
        <v>31264368.62977846</v>
      </c>
      <c r="R61" s="271">
        <f t="shared" si="61"/>
        <v>35121004.32259801</v>
      </c>
      <c r="S61" s="272">
        <f t="shared" si="15"/>
        <v>29448075.753672004</v>
      </c>
      <c r="T61" s="271">
        <f t="shared" si="15"/>
        <v>31264368.62977846</v>
      </c>
      <c r="U61" s="271">
        <f t="shared" si="16"/>
        <v>33192686.476188242</v>
      </c>
      <c r="V61" s="271">
        <f t="shared" si="62"/>
        <v>39460713.331911534</v>
      </c>
      <c r="W61" s="271"/>
      <c r="X61" s="271">
        <f t="shared" si="17"/>
        <v>1821001980.535527</v>
      </c>
      <c r="Y61" s="271">
        <f t="shared" si="18"/>
        <v>2052560184.849992</v>
      </c>
      <c r="Z61" s="271">
        <f t="shared" si="19"/>
        <v>2179157605.7717285</v>
      </c>
      <c r="AA61" s="272">
        <f t="shared" si="63"/>
        <v>2313563278.6036062</v>
      </c>
      <c r="AB61" s="272">
        <f t="shared" si="64"/>
        <v>2598954319.8722529</v>
      </c>
      <c r="AC61" s="272">
        <f t="shared" si="20"/>
        <v>2179157605.7717285</v>
      </c>
      <c r="AD61" s="271">
        <f t="shared" si="21"/>
        <v>2313563278.6036062</v>
      </c>
      <c r="AE61" s="271">
        <f t="shared" si="65"/>
        <v>2456258799.2379298</v>
      </c>
      <c r="AF61" s="271">
        <f t="shared" si="66"/>
        <v>2920092786.5614533</v>
      </c>
      <c r="AG61" s="271"/>
      <c r="AH61" s="33" t="str">
        <f t="shared" si="22"/>
        <v>BERTAHAP</v>
      </c>
      <c r="AI61" s="273">
        <f t="shared" si="23"/>
        <v>0</v>
      </c>
      <c r="AJ61" s="274">
        <v>2</v>
      </c>
      <c r="AK61" s="275"/>
      <c r="AL61" s="271" t="e">
        <f>IF(AK61&gt;#REF!,"LB","KR")</f>
        <v>#REF!</v>
      </c>
      <c r="AM61" s="52">
        <f t="shared" si="24"/>
        <v>2003103000</v>
      </c>
      <c r="AN61" s="52">
        <f t="shared" si="24"/>
        <v>2257817000</v>
      </c>
      <c r="AO61" s="52">
        <f t="shared" si="24"/>
        <v>2397074000</v>
      </c>
      <c r="AP61" s="438">
        <f t="shared" si="24"/>
        <v>2544920000</v>
      </c>
      <c r="AQ61" s="438">
        <f t="shared" si="67"/>
        <v>2397074000</v>
      </c>
      <c r="AR61" s="52">
        <f t="shared" si="67"/>
        <v>2544920000</v>
      </c>
      <c r="AS61" s="52">
        <f t="shared" si="67"/>
        <v>2701885000</v>
      </c>
      <c r="AT61" s="43"/>
      <c r="AU61" s="442">
        <v>22</v>
      </c>
      <c r="AV61" s="311">
        <f t="shared" si="68"/>
        <v>-1565099.486627996</v>
      </c>
      <c r="AW61" s="311"/>
      <c r="AX61" s="311"/>
      <c r="AY61" s="311"/>
      <c r="AZ61" s="311"/>
      <c r="BA61" s="43"/>
      <c r="BB61" s="43"/>
      <c r="BC61" s="43"/>
      <c r="BD61" s="43"/>
      <c r="BE61" s="43"/>
      <c r="BF61" s="43"/>
      <c r="BG61" s="43"/>
      <c r="BH61" s="43"/>
      <c r="BI61" s="43"/>
      <c r="BJ61" s="43"/>
      <c r="BK61" s="43"/>
      <c r="BL61" s="43"/>
      <c r="BM61" s="43"/>
      <c r="BN61" s="43"/>
      <c r="BO61" s="43"/>
      <c r="BP61" s="43"/>
      <c r="BQ61" s="43"/>
      <c r="BR61" s="43"/>
      <c r="BS61" s="43"/>
      <c r="BT61" s="43"/>
      <c r="BU61" s="43"/>
      <c r="BV61" s="458">
        <f>P267</f>
        <v>30152232.991944</v>
      </c>
      <c r="BW61" s="43"/>
      <c r="BX61" s="443"/>
      <c r="BY61" s="444"/>
      <c r="BZ61" s="444" t="str">
        <f>G84</f>
        <v>2BR-9</v>
      </c>
      <c r="CA61" s="445" t="str">
        <f>E84</f>
        <v>09</v>
      </c>
      <c r="CB61" s="444">
        <f t="shared" si="82"/>
        <v>101</v>
      </c>
      <c r="CC61" s="444">
        <f t="shared" si="82"/>
        <v>90</v>
      </c>
      <c r="CD61" s="444">
        <f>P84</f>
        <v>29448075.753672004</v>
      </c>
      <c r="CE61" s="444">
        <f t="shared" si="83"/>
        <v>2436206000</v>
      </c>
      <c r="CF61" s="444">
        <f t="shared" si="83"/>
        <v>2745993000</v>
      </c>
      <c r="CG61" s="444">
        <f t="shared" si="83"/>
        <v>2915360000</v>
      </c>
      <c r="CH61" s="444">
        <f t="shared" si="83"/>
        <v>3095173000</v>
      </c>
      <c r="CI61" s="444">
        <f>AS84</f>
        <v>3286076000</v>
      </c>
      <c r="CJ61" s="43"/>
      <c r="CK61" s="438">
        <f t="shared" si="75"/>
        <v>2701884860.5325255</v>
      </c>
      <c r="CL61" s="43">
        <f t="shared" si="76"/>
        <v>2540899000</v>
      </c>
      <c r="CM61" s="43">
        <f t="shared" si="76"/>
        <v>2697616000</v>
      </c>
      <c r="CN61" s="44">
        <f t="shared" si="26"/>
        <v>38113485</v>
      </c>
      <c r="CO61" s="44">
        <f t="shared" si="27"/>
        <v>26976160</v>
      </c>
      <c r="CP61" s="44">
        <f t="shared" si="28"/>
        <v>59926850</v>
      </c>
      <c r="CQ61" s="44">
        <f t="shared" si="29"/>
        <v>53019166.666666664</v>
      </c>
      <c r="CR61" s="440">
        <f t="shared" si="30"/>
        <v>2863999000</v>
      </c>
      <c r="CT61" s="264" t="s">
        <v>139</v>
      </c>
      <c r="CU61" s="265">
        <v>10</v>
      </c>
      <c r="CV61" s="266"/>
      <c r="CW61" s="41" t="s">
        <v>48</v>
      </c>
      <c r="CX61" s="267">
        <f t="shared" si="31"/>
        <v>0</v>
      </c>
      <c r="CY61" s="267">
        <f t="shared" si="32"/>
        <v>0</v>
      </c>
      <c r="CZ61" s="268">
        <f t="shared" si="33"/>
        <v>27506142.120000001</v>
      </c>
      <c r="DA61" s="268">
        <f t="shared" si="34"/>
        <v>0</v>
      </c>
      <c r="DB61" s="269">
        <f t="shared" si="35"/>
        <v>0</v>
      </c>
      <c r="DC61" s="319">
        <f t="shared" si="84"/>
        <v>0</v>
      </c>
      <c r="DD61" s="271">
        <f t="shared" si="37"/>
        <v>24608134.872101717</v>
      </c>
      <c r="DE61" s="271">
        <f t="shared" si="38"/>
        <v>27737299.795270164</v>
      </c>
      <c r="DF61" s="271">
        <f t="shared" si="39"/>
        <v>0</v>
      </c>
      <c r="DG61" s="271">
        <f t="shared" si="40"/>
        <v>31264368.62977846</v>
      </c>
      <c r="DH61" s="272">
        <f t="shared" si="41"/>
        <v>0</v>
      </c>
      <c r="DI61" s="271">
        <f t="shared" si="41"/>
        <v>31264368.62977846</v>
      </c>
      <c r="DJ61" s="271">
        <f t="shared" si="42"/>
        <v>33192686.476188242</v>
      </c>
      <c r="DK61" s="271"/>
      <c r="DL61" s="271">
        <f t="shared" si="43"/>
        <v>0</v>
      </c>
      <c r="DM61" s="271">
        <f t="shared" si="44"/>
        <v>0</v>
      </c>
      <c r="DN61" s="271">
        <f t="shared" si="45"/>
        <v>0</v>
      </c>
      <c r="DO61" s="272">
        <f t="shared" si="46"/>
        <v>0</v>
      </c>
      <c r="DP61" s="272">
        <f t="shared" si="47"/>
        <v>0</v>
      </c>
      <c r="DQ61" s="271">
        <f t="shared" si="48"/>
        <v>0</v>
      </c>
      <c r="DR61" s="271">
        <f t="shared" si="49"/>
        <v>0</v>
      </c>
      <c r="DS61" s="271"/>
      <c r="DT61" s="33" t="str">
        <f t="shared" si="50"/>
        <v>BERTAHAP</v>
      </c>
      <c r="DU61" s="273">
        <f t="shared" si="51"/>
        <v>0</v>
      </c>
      <c r="DV61" s="274">
        <v>2</v>
      </c>
      <c r="DW61" s="275"/>
      <c r="DX61" s="271" t="str">
        <f t="shared" si="52"/>
        <v>KR</v>
      </c>
      <c r="DY61" s="275">
        <f t="shared" si="53"/>
        <v>0</v>
      </c>
      <c r="DZ61" s="275">
        <f t="shared" si="53"/>
        <v>0</v>
      </c>
      <c r="EA61" s="275">
        <f t="shared" si="53"/>
        <v>0</v>
      </c>
      <c r="EB61" s="276">
        <f t="shared" si="53"/>
        <v>0</v>
      </c>
      <c r="EC61" s="276">
        <f t="shared" si="53"/>
        <v>0</v>
      </c>
      <c r="ED61" s="275">
        <f t="shared" si="53"/>
        <v>0</v>
      </c>
      <c r="EE61" s="275">
        <f t="shared" si="53"/>
        <v>0</v>
      </c>
      <c r="EF61" s="275">
        <f t="shared" si="77"/>
        <v>0</v>
      </c>
      <c r="EG61" s="52">
        <f t="shared" si="78"/>
        <v>0</v>
      </c>
      <c r="EH61" s="43">
        <f t="shared" si="78"/>
        <v>0</v>
      </c>
      <c r="EI61" s="63">
        <f t="shared" si="54"/>
        <v>0</v>
      </c>
      <c r="EJ61" s="63">
        <f t="shared" si="55"/>
        <v>0</v>
      </c>
      <c r="EK61" s="351">
        <f t="shared" si="56"/>
        <v>0</v>
      </c>
      <c r="EL61" s="141">
        <f t="shared" si="57"/>
        <v>0</v>
      </c>
      <c r="EM61" s="5">
        <f t="shared" si="58"/>
        <v>0</v>
      </c>
      <c r="EN61" s="5">
        <f t="shared" si="59"/>
        <v>0</v>
      </c>
      <c r="EO61" s="280">
        <f t="shared" si="79"/>
        <v>0</v>
      </c>
    </row>
    <row r="62" spans="1:145">
      <c r="A62" s="3">
        <f t="shared" si="60"/>
        <v>23</v>
      </c>
      <c r="B62" s="263">
        <v>3</v>
      </c>
      <c r="C62" s="556"/>
      <c r="D62" s="264" t="s">
        <v>139</v>
      </c>
      <c r="E62" s="265" t="s">
        <v>32</v>
      </c>
      <c r="F62" s="266"/>
      <c r="G62" s="41" t="s">
        <v>56</v>
      </c>
      <c r="H62" s="267">
        <f t="shared" si="5"/>
        <v>85</v>
      </c>
      <c r="I62" s="267">
        <f t="shared" si="6"/>
        <v>74</v>
      </c>
      <c r="J62" s="268">
        <f t="shared" si="7"/>
        <v>27506142.120000001</v>
      </c>
      <c r="K62" s="268">
        <f t="shared" si="8"/>
        <v>1</v>
      </c>
      <c r="L62" s="269">
        <f t="shared" si="9"/>
        <v>1.06</v>
      </c>
      <c r="M62" s="319">
        <f t="shared" si="85"/>
        <v>1.01</v>
      </c>
      <c r="N62" s="271">
        <f t="shared" si="11"/>
        <v>24608134.872101717</v>
      </c>
      <c r="O62" s="271">
        <f t="shared" si="12"/>
        <v>27737299.795270164</v>
      </c>
      <c r="P62" s="271">
        <f t="shared" si="13"/>
        <v>29448075.753672004</v>
      </c>
      <c r="Q62" s="271">
        <f t="shared" si="14"/>
        <v>31264368.62977846</v>
      </c>
      <c r="R62" s="271">
        <f t="shared" si="61"/>
        <v>35121004.32259801</v>
      </c>
      <c r="S62" s="272">
        <f t="shared" si="15"/>
        <v>29448075.753672004</v>
      </c>
      <c r="T62" s="271">
        <f t="shared" si="15"/>
        <v>31264368.62977846</v>
      </c>
      <c r="U62" s="271">
        <f t="shared" si="16"/>
        <v>33192686.476188242</v>
      </c>
      <c r="V62" s="271">
        <f t="shared" si="62"/>
        <v>39460713.331911534</v>
      </c>
      <c r="W62" s="271"/>
      <c r="X62" s="271">
        <f t="shared" si="17"/>
        <v>1821001980.535527</v>
      </c>
      <c r="Y62" s="271">
        <f t="shared" si="18"/>
        <v>2052560184.849992</v>
      </c>
      <c r="Z62" s="271">
        <f t="shared" si="19"/>
        <v>2179157605.7717285</v>
      </c>
      <c r="AA62" s="272">
        <f t="shared" si="63"/>
        <v>2313563278.6036062</v>
      </c>
      <c r="AB62" s="272">
        <f t="shared" si="64"/>
        <v>2598954319.8722529</v>
      </c>
      <c r="AC62" s="272">
        <f t="shared" si="20"/>
        <v>2179157605.7717285</v>
      </c>
      <c r="AD62" s="271">
        <f t="shared" si="21"/>
        <v>2313563278.6036062</v>
      </c>
      <c r="AE62" s="271">
        <f t="shared" si="65"/>
        <v>2456258799.2379298</v>
      </c>
      <c r="AF62" s="271">
        <f t="shared" si="66"/>
        <v>2920092786.5614533</v>
      </c>
      <c r="AG62" s="271"/>
      <c r="AH62" s="33" t="str">
        <f t="shared" si="22"/>
        <v>BERTAHAP</v>
      </c>
      <c r="AI62" s="273">
        <f t="shared" si="23"/>
        <v>0</v>
      </c>
      <c r="AJ62" s="274">
        <v>2</v>
      </c>
      <c r="AK62" s="275"/>
      <c r="AL62" s="271" t="e">
        <f>IF(AK62&gt;#REF!,"LB","KR")</f>
        <v>#REF!</v>
      </c>
      <c r="AM62" s="52">
        <f t="shared" si="24"/>
        <v>2003103000</v>
      </c>
      <c r="AN62" s="52">
        <f t="shared" si="24"/>
        <v>2257817000</v>
      </c>
      <c r="AO62" s="52">
        <f t="shared" si="24"/>
        <v>2397074000</v>
      </c>
      <c r="AP62" s="438">
        <f t="shared" si="24"/>
        <v>2544920000</v>
      </c>
      <c r="AQ62" s="438">
        <f t="shared" si="67"/>
        <v>2397074000</v>
      </c>
      <c r="AR62" s="52">
        <f t="shared" si="67"/>
        <v>2544920000</v>
      </c>
      <c r="AS62" s="52">
        <f t="shared" si="67"/>
        <v>2701885000</v>
      </c>
      <c r="AT62" s="43"/>
      <c r="AU62" s="442">
        <v>23</v>
      </c>
      <c r="AV62" s="311">
        <f t="shared" si="68"/>
        <v>-1565099.486627996</v>
      </c>
      <c r="AW62" s="311"/>
      <c r="AX62" s="311"/>
      <c r="AY62" s="311"/>
      <c r="AZ62" s="311"/>
      <c r="BA62" s="43"/>
      <c r="BB62" s="43"/>
      <c r="BC62" s="43"/>
      <c r="BD62" s="43"/>
      <c r="BE62" s="43"/>
      <c r="BF62" s="43"/>
      <c r="BG62" s="43"/>
      <c r="BH62" s="43"/>
      <c r="BI62" s="43"/>
      <c r="BJ62" s="43"/>
      <c r="BK62" s="43"/>
      <c r="BL62" s="43"/>
      <c r="BM62" s="43"/>
      <c r="BN62" s="43"/>
      <c r="BO62" s="43"/>
      <c r="BP62" s="43"/>
      <c r="BQ62" s="43"/>
      <c r="BR62" s="43"/>
      <c r="BS62" s="43"/>
      <c r="BT62" s="43"/>
      <c r="BU62" s="43"/>
      <c r="BV62" s="459">
        <f>P268</f>
        <v>29593858.306908</v>
      </c>
      <c r="BW62" s="43"/>
      <c r="BX62" s="443">
        <v>7</v>
      </c>
      <c r="BY62" s="444" t="s">
        <v>140</v>
      </c>
      <c r="BZ62" s="444" t="str">
        <f>G105</f>
        <v>2BR-3</v>
      </c>
      <c r="CA62" s="445" t="str">
        <f>E105</f>
        <v>03</v>
      </c>
      <c r="CB62" s="444">
        <f>H105</f>
        <v>85</v>
      </c>
      <c r="CC62" s="444">
        <f>I105</f>
        <v>74</v>
      </c>
      <c r="CD62" s="444">
        <f>P105</f>
        <v>29448075.753672004</v>
      </c>
      <c r="CE62" s="444">
        <f>AM105</f>
        <v>2003103000</v>
      </c>
      <c r="CF62" s="444">
        <f>AN105</f>
        <v>2257817000</v>
      </c>
      <c r="CG62" s="444">
        <f>AO105</f>
        <v>2397074000</v>
      </c>
      <c r="CH62" s="444">
        <f>AP105</f>
        <v>2544920000</v>
      </c>
      <c r="CI62" s="444">
        <f>AS105</f>
        <v>2701885000</v>
      </c>
      <c r="CJ62" s="43">
        <v>12</v>
      </c>
      <c r="CK62" s="438">
        <f t="shared" si="75"/>
        <v>2701884860.5325255</v>
      </c>
      <c r="CL62" s="43">
        <f t="shared" si="76"/>
        <v>2540899000</v>
      </c>
      <c r="CM62" s="43">
        <f t="shared" si="76"/>
        <v>2697616000</v>
      </c>
      <c r="CN62" s="44">
        <f t="shared" si="26"/>
        <v>38113485</v>
      </c>
      <c r="CO62" s="44">
        <f t="shared" si="27"/>
        <v>26976160</v>
      </c>
      <c r="CP62" s="44">
        <f t="shared" si="28"/>
        <v>59926850</v>
      </c>
      <c r="CQ62" s="44">
        <f t="shared" si="29"/>
        <v>53019166.666666664</v>
      </c>
      <c r="CR62" s="440">
        <f t="shared" si="30"/>
        <v>2863999000</v>
      </c>
      <c r="CT62" s="264" t="s">
        <v>139</v>
      </c>
      <c r="CU62" s="299">
        <v>12</v>
      </c>
      <c r="CV62" s="266"/>
      <c r="CW62" s="41" t="s">
        <v>50</v>
      </c>
      <c r="CX62" s="267">
        <f t="shared" si="31"/>
        <v>0</v>
      </c>
      <c r="CY62" s="267">
        <f t="shared" si="32"/>
        <v>0</v>
      </c>
      <c r="CZ62" s="268">
        <f t="shared" si="33"/>
        <v>27506142.120000001</v>
      </c>
      <c r="DA62" s="268">
        <f t="shared" si="34"/>
        <v>0</v>
      </c>
      <c r="DB62" s="269">
        <f t="shared" si="35"/>
        <v>0</v>
      </c>
      <c r="DC62" s="319">
        <f t="shared" si="84"/>
        <v>0</v>
      </c>
      <c r="DD62" s="271">
        <f t="shared" si="37"/>
        <v>24608134.872101717</v>
      </c>
      <c r="DE62" s="271">
        <f t="shared" si="38"/>
        <v>27737299.795270164</v>
      </c>
      <c r="DF62" s="271">
        <f t="shared" si="39"/>
        <v>0</v>
      </c>
      <c r="DG62" s="271">
        <f t="shared" si="40"/>
        <v>31264368.62977846</v>
      </c>
      <c r="DH62" s="272">
        <f t="shared" si="41"/>
        <v>0</v>
      </c>
      <c r="DI62" s="271">
        <f t="shared" si="41"/>
        <v>31264368.62977846</v>
      </c>
      <c r="DJ62" s="271">
        <f t="shared" si="42"/>
        <v>33192686.476188242</v>
      </c>
      <c r="DK62" s="271"/>
      <c r="DL62" s="271">
        <f t="shared" si="43"/>
        <v>0</v>
      </c>
      <c r="DM62" s="271">
        <f t="shared" si="44"/>
        <v>0</v>
      </c>
      <c r="DN62" s="271">
        <f t="shared" si="45"/>
        <v>0</v>
      </c>
      <c r="DO62" s="272">
        <f t="shared" si="46"/>
        <v>0</v>
      </c>
      <c r="DP62" s="272">
        <f t="shared" si="47"/>
        <v>0</v>
      </c>
      <c r="DQ62" s="271">
        <f t="shared" si="48"/>
        <v>0</v>
      </c>
      <c r="DR62" s="271">
        <f t="shared" si="49"/>
        <v>0</v>
      </c>
      <c r="DS62" s="271"/>
      <c r="DT62" s="33" t="str">
        <f t="shared" si="50"/>
        <v>BERTAHAP</v>
      </c>
      <c r="DU62" s="273">
        <f t="shared" si="51"/>
        <v>0</v>
      </c>
      <c r="DV62" s="274">
        <v>2</v>
      </c>
      <c r="DW62" s="275"/>
      <c r="DX62" s="271" t="str">
        <f t="shared" si="52"/>
        <v>KR</v>
      </c>
      <c r="DY62" s="275">
        <f t="shared" si="53"/>
        <v>0</v>
      </c>
      <c r="DZ62" s="275">
        <f t="shared" si="53"/>
        <v>0</v>
      </c>
      <c r="EA62" s="275">
        <f t="shared" si="53"/>
        <v>0</v>
      </c>
      <c r="EB62" s="276">
        <f t="shared" si="53"/>
        <v>0</v>
      </c>
      <c r="EC62" s="276">
        <f t="shared" si="53"/>
        <v>0</v>
      </c>
      <c r="ED62" s="275">
        <f t="shared" si="53"/>
        <v>0</v>
      </c>
      <c r="EE62" s="275">
        <f t="shared" si="53"/>
        <v>0</v>
      </c>
      <c r="EF62" s="275">
        <f t="shared" si="77"/>
        <v>0</v>
      </c>
      <c r="EG62" s="52">
        <f t="shared" si="78"/>
        <v>0</v>
      </c>
      <c r="EH62" s="43">
        <f t="shared" si="78"/>
        <v>0</v>
      </c>
      <c r="EI62" s="63">
        <f t="shared" si="54"/>
        <v>0</v>
      </c>
      <c r="EJ62" s="63">
        <f t="shared" si="55"/>
        <v>0</v>
      </c>
      <c r="EK62" s="351">
        <f t="shared" si="56"/>
        <v>0</v>
      </c>
      <c r="EL62" s="141">
        <f t="shared" si="57"/>
        <v>0</v>
      </c>
      <c r="EM62" s="5">
        <f t="shared" si="58"/>
        <v>0</v>
      </c>
      <c r="EN62" s="5">
        <f t="shared" si="59"/>
        <v>0</v>
      </c>
      <c r="EO62" s="280">
        <f t="shared" si="79"/>
        <v>0</v>
      </c>
    </row>
    <row r="63" spans="1:145">
      <c r="A63" s="3">
        <f t="shared" si="60"/>
        <v>24</v>
      </c>
      <c r="B63" s="263">
        <v>4</v>
      </c>
      <c r="C63" s="556"/>
      <c r="D63" s="264" t="s">
        <v>139</v>
      </c>
      <c r="E63" s="265" t="s">
        <v>38</v>
      </c>
      <c r="F63" s="266"/>
      <c r="G63" s="41" t="s">
        <v>58</v>
      </c>
      <c r="H63" s="267">
        <f t="shared" si="5"/>
        <v>101</v>
      </c>
      <c r="I63" s="267">
        <f t="shared" si="6"/>
        <v>90</v>
      </c>
      <c r="J63" s="268">
        <f t="shared" si="7"/>
        <v>27506142.120000001</v>
      </c>
      <c r="K63" s="268">
        <f t="shared" si="8"/>
        <v>1</v>
      </c>
      <c r="L63" s="269">
        <f t="shared" si="9"/>
        <v>1.06</v>
      </c>
      <c r="M63" s="319">
        <f t="shared" si="85"/>
        <v>1.01</v>
      </c>
      <c r="N63" s="271">
        <f t="shared" si="11"/>
        <v>24608134.872101717</v>
      </c>
      <c r="O63" s="271">
        <f t="shared" si="12"/>
        <v>27737299.795270164</v>
      </c>
      <c r="P63" s="271">
        <f t="shared" si="13"/>
        <v>29448075.753672004</v>
      </c>
      <c r="Q63" s="271">
        <f t="shared" si="14"/>
        <v>31264368.62977846</v>
      </c>
      <c r="R63" s="271">
        <f t="shared" si="61"/>
        <v>35121004.32259801</v>
      </c>
      <c r="S63" s="272">
        <f t="shared" si="15"/>
        <v>29448075.753672004</v>
      </c>
      <c r="T63" s="271">
        <f t="shared" si="15"/>
        <v>31264368.62977846</v>
      </c>
      <c r="U63" s="271">
        <f t="shared" si="16"/>
        <v>33192686.476188242</v>
      </c>
      <c r="V63" s="271">
        <f t="shared" si="62"/>
        <v>39460713.331911534</v>
      </c>
      <c r="W63" s="271"/>
      <c r="X63" s="271">
        <f t="shared" si="17"/>
        <v>2214732138.4891543</v>
      </c>
      <c r="Y63" s="271">
        <f t="shared" si="18"/>
        <v>2496356981.5743146</v>
      </c>
      <c r="Z63" s="271">
        <f t="shared" si="19"/>
        <v>2650326817.8304806</v>
      </c>
      <c r="AA63" s="272">
        <f t="shared" si="63"/>
        <v>2813793176.6800613</v>
      </c>
      <c r="AB63" s="272">
        <f t="shared" si="64"/>
        <v>3160890389.0338211</v>
      </c>
      <c r="AC63" s="272">
        <f t="shared" si="20"/>
        <v>2650326817.8304806</v>
      </c>
      <c r="AD63" s="271">
        <f t="shared" si="21"/>
        <v>2813793176.6800613</v>
      </c>
      <c r="AE63" s="271">
        <f t="shared" si="65"/>
        <v>2987341782.8569417</v>
      </c>
      <c r="AF63" s="271">
        <f t="shared" si="66"/>
        <v>3551464199.8720379</v>
      </c>
      <c r="AG63" s="271"/>
      <c r="AH63" s="33" t="str">
        <f t="shared" si="22"/>
        <v>BERTAHAP</v>
      </c>
      <c r="AI63" s="273">
        <f t="shared" si="23"/>
        <v>0</v>
      </c>
      <c r="AJ63" s="274">
        <v>2</v>
      </c>
      <c r="AK63" s="275"/>
      <c r="AL63" s="271" t="e">
        <f>IF(AK63&gt;#REF!,"LB","KR")</f>
        <v>#REF!</v>
      </c>
      <c r="AM63" s="52">
        <f t="shared" si="24"/>
        <v>2436206000</v>
      </c>
      <c r="AN63" s="52">
        <f t="shared" si="24"/>
        <v>2745993000</v>
      </c>
      <c r="AO63" s="52">
        <f t="shared" si="24"/>
        <v>2915360000</v>
      </c>
      <c r="AP63" s="438">
        <f t="shared" si="24"/>
        <v>3095173000</v>
      </c>
      <c r="AQ63" s="438">
        <f t="shared" si="67"/>
        <v>2915360000</v>
      </c>
      <c r="AR63" s="52">
        <f t="shared" si="67"/>
        <v>3095173000</v>
      </c>
      <c r="AS63" s="52">
        <f t="shared" si="67"/>
        <v>3286076000</v>
      </c>
      <c r="AT63" s="43"/>
      <c r="AU63" s="442">
        <v>24</v>
      </c>
      <c r="AV63" s="311">
        <f t="shared" si="68"/>
        <v>-1565099.486627996</v>
      </c>
      <c r="AW63" s="311"/>
      <c r="AX63" s="311"/>
      <c r="AY63" s="311"/>
      <c r="AZ63" s="311"/>
      <c r="BA63" s="43"/>
      <c r="BB63" s="43"/>
      <c r="BC63" s="43"/>
      <c r="BD63" s="43"/>
      <c r="BE63" s="43"/>
      <c r="BF63" s="43"/>
      <c r="BG63" s="43"/>
      <c r="BH63" s="43"/>
      <c r="BI63" s="43"/>
      <c r="BJ63" s="43"/>
      <c r="BK63" s="43"/>
      <c r="BL63" s="43"/>
      <c r="BM63" s="43"/>
      <c r="BN63" s="43"/>
      <c r="BO63" s="43"/>
      <c r="BP63" s="43"/>
      <c r="BQ63" s="43"/>
      <c r="BR63" s="43"/>
      <c r="BS63" s="43"/>
      <c r="BT63" s="43"/>
      <c r="BU63" s="43"/>
      <c r="BV63" s="460">
        <f>P270</f>
        <v>29593858.306908</v>
      </c>
      <c r="BW63" s="43"/>
      <c r="BX63" s="446"/>
      <c r="BY63" s="444"/>
      <c r="BZ63" s="444" t="str">
        <f>G108</f>
        <v>2BR-9</v>
      </c>
      <c r="CA63" s="445" t="str">
        <f>E108</f>
        <v>09</v>
      </c>
      <c r="CB63" s="444">
        <f t="shared" ref="CB63:CC67" si="86">H108</f>
        <v>101</v>
      </c>
      <c r="CC63" s="444">
        <f t="shared" si="86"/>
        <v>90</v>
      </c>
      <c r="CD63" s="444">
        <f>P108</f>
        <v>29448075.753672004</v>
      </c>
      <c r="CE63" s="444">
        <f t="shared" ref="CE63:CH67" si="87">AM108</f>
        <v>2436206000</v>
      </c>
      <c r="CF63" s="444">
        <f t="shared" si="87"/>
        <v>2745993000</v>
      </c>
      <c r="CG63" s="444">
        <f t="shared" si="87"/>
        <v>2915360000</v>
      </c>
      <c r="CH63" s="444">
        <f t="shared" si="87"/>
        <v>3095173000</v>
      </c>
      <c r="CI63" s="444">
        <f>AS108</f>
        <v>3286076000</v>
      </c>
      <c r="CJ63" s="43"/>
      <c r="CK63" s="438">
        <f t="shared" si="75"/>
        <v>3286076210.4227395</v>
      </c>
      <c r="CL63" s="43">
        <f t="shared" si="76"/>
        <v>3090282000</v>
      </c>
      <c r="CM63" s="43">
        <f t="shared" si="76"/>
        <v>3280884000</v>
      </c>
      <c r="CN63" s="44">
        <f t="shared" si="26"/>
        <v>46354230</v>
      </c>
      <c r="CO63" s="44">
        <f t="shared" si="27"/>
        <v>32808840</v>
      </c>
      <c r="CP63" s="44">
        <f t="shared" si="28"/>
        <v>72884000</v>
      </c>
      <c r="CQ63" s="44">
        <f t="shared" si="29"/>
        <v>64482770.833333336</v>
      </c>
      <c r="CR63" s="440">
        <f t="shared" si="30"/>
        <v>3483242000</v>
      </c>
      <c r="CT63" s="264" t="s">
        <v>139</v>
      </c>
      <c r="CU63" s="299">
        <v>18</v>
      </c>
      <c r="CV63" s="266"/>
      <c r="CW63" s="41" t="s">
        <v>54</v>
      </c>
      <c r="CX63" s="267">
        <f t="shared" si="31"/>
        <v>0</v>
      </c>
      <c r="CY63" s="267">
        <f t="shared" si="32"/>
        <v>0</v>
      </c>
      <c r="CZ63" s="268">
        <f t="shared" si="33"/>
        <v>27506142.120000001</v>
      </c>
      <c r="DA63" s="268">
        <f t="shared" si="34"/>
        <v>0</v>
      </c>
      <c r="DB63" s="269">
        <f t="shared" si="35"/>
        <v>0</v>
      </c>
      <c r="DC63" s="319">
        <f t="shared" si="84"/>
        <v>0</v>
      </c>
      <c r="DD63" s="271">
        <f t="shared" si="37"/>
        <v>24608134.872101717</v>
      </c>
      <c r="DE63" s="271">
        <f t="shared" si="38"/>
        <v>27737299.795270164</v>
      </c>
      <c r="DF63" s="271">
        <f t="shared" si="39"/>
        <v>0</v>
      </c>
      <c r="DG63" s="271">
        <f t="shared" si="40"/>
        <v>31264368.62977846</v>
      </c>
      <c r="DH63" s="272">
        <f t="shared" si="41"/>
        <v>0</v>
      </c>
      <c r="DI63" s="271">
        <f t="shared" si="41"/>
        <v>31264368.62977846</v>
      </c>
      <c r="DJ63" s="271">
        <f t="shared" si="42"/>
        <v>33192686.476188242</v>
      </c>
      <c r="DK63" s="271"/>
      <c r="DL63" s="271">
        <f t="shared" si="43"/>
        <v>0</v>
      </c>
      <c r="DM63" s="271">
        <f t="shared" si="44"/>
        <v>0</v>
      </c>
      <c r="DN63" s="271">
        <f t="shared" si="45"/>
        <v>0</v>
      </c>
      <c r="DO63" s="272">
        <f t="shared" si="46"/>
        <v>0</v>
      </c>
      <c r="DP63" s="272">
        <f t="shared" si="47"/>
        <v>0</v>
      </c>
      <c r="DQ63" s="271">
        <f t="shared" si="48"/>
        <v>0</v>
      </c>
      <c r="DR63" s="271">
        <f t="shared" si="49"/>
        <v>0</v>
      </c>
      <c r="DS63" s="271"/>
      <c r="DT63" s="33" t="str">
        <f t="shared" si="50"/>
        <v>BERTAHAP</v>
      </c>
      <c r="DU63" s="273">
        <f t="shared" si="51"/>
        <v>0</v>
      </c>
      <c r="DV63" s="274">
        <v>2</v>
      </c>
      <c r="DW63" s="275"/>
      <c r="DX63" s="271" t="str">
        <f t="shared" si="52"/>
        <v>KR</v>
      </c>
      <c r="DY63" s="275">
        <f t="shared" si="53"/>
        <v>0</v>
      </c>
      <c r="DZ63" s="275">
        <f t="shared" si="53"/>
        <v>0</v>
      </c>
      <c r="EA63" s="275">
        <f t="shared" si="53"/>
        <v>0</v>
      </c>
      <c r="EB63" s="276">
        <f t="shared" si="53"/>
        <v>0</v>
      </c>
      <c r="EC63" s="276">
        <f t="shared" si="53"/>
        <v>0</v>
      </c>
      <c r="ED63" s="275">
        <f t="shared" si="53"/>
        <v>0</v>
      </c>
      <c r="EE63" s="275">
        <f t="shared" si="53"/>
        <v>0</v>
      </c>
      <c r="EF63" s="275">
        <f t="shared" si="77"/>
        <v>0</v>
      </c>
      <c r="EG63" s="52">
        <f t="shared" si="78"/>
        <v>0</v>
      </c>
      <c r="EH63" s="43">
        <f t="shared" si="78"/>
        <v>0</v>
      </c>
      <c r="EI63" s="63">
        <f t="shared" si="54"/>
        <v>0</v>
      </c>
      <c r="EJ63" s="63">
        <f t="shared" si="55"/>
        <v>0</v>
      </c>
      <c r="EK63" s="351">
        <f t="shared" si="56"/>
        <v>0</v>
      </c>
      <c r="EL63" s="141">
        <f t="shared" si="57"/>
        <v>0</v>
      </c>
      <c r="EM63" s="5">
        <f t="shared" si="58"/>
        <v>0</v>
      </c>
      <c r="EN63" s="5">
        <f t="shared" si="59"/>
        <v>0</v>
      </c>
      <c r="EO63" s="280">
        <f t="shared" si="79"/>
        <v>0</v>
      </c>
    </row>
    <row r="64" spans="1:145">
      <c r="A64" s="3">
        <f t="shared" si="60"/>
        <v>25</v>
      </c>
      <c r="B64" s="263">
        <v>5</v>
      </c>
      <c r="C64" s="556"/>
      <c r="D64" s="264" t="s">
        <v>139</v>
      </c>
      <c r="E64" s="265" t="s">
        <v>44</v>
      </c>
      <c r="F64" s="266"/>
      <c r="G64" s="41" t="s">
        <v>60</v>
      </c>
      <c r="H64" s="267">
        <f t="shared" si="5"/>
        <v>101</v>
      </c>
      <c r="I64" s="267">
        <f t="shared" si="6"/>
        <v>90</v>
      </c>
      <c r="J64" s="268">
        <f t="shared" si="7"/>
        <v>27506142.120000001</v>
      </c>
      <c r="K64" s="268">
        <f t="shared" si="8"/>
        <v>1</v>
      </c>
      <c r="L64" s="269">
        <f t="shared" si="9"/>
        <v>1.06</v>
      </c>
      <c r="M64" s="319">
        <f t="shared" si="85"/>
        <v>1.01</v>
      </c>
      <c r="N64" s="271">
        <f t="shared" si="11"/>
        <v>24608134.872101717</v>
      </c>
      <c r="O64" s="271">
        <f t="shared" si="12"/>
        <v>27737299.795270164</v>
      </c>
      <c r="P64" s="271">
        <f t="shared" si="13"/>
        <v>29448075.753672004</v>
      </c>
      <c r="Q64" s="271">
        <f t="shared" si="14"/>
        <v>31264368.62977846</v>
      </c>
      <c r="R64" s="271">
        <f t="shared" si="61"/>
        <v>35121004.32259801</v>
      </c>
      <c r="S64" s="272">
        <f t="shared" si="15"/>
        <v>29448075.753672004</v>
      </c>
      <c r="T64" s="271">
        <f t="shared" si="15"/>
        <v>31264368.62977846</v>
      </c>
      <c r="U64" s="271">
        <f t="shared" si="16"/>
        <v>33192686.476188242</v>
      </c>
      <c r="V64" s="271">
        <f t="shared" si="62"/>
        <v>39460713.331911534</v>
      </c>
      <c r="W64" s="271"/>
      <c r="X64" s="271">
        <f t="shared" si="17"/>
        <v>2214732138.4891543</v>
      </c>
      <c r="Y64" s="271">
        <f t="shared" si="18"/>
        <v>2496356981.5743146</v>
      </c>
      <c r="Z64" s="271">
        <f t="shared" si="19"/>
        <v>2650326817.8304806</v>
      </c>
      <c r="AA64" s="272">
        <f t="shared" si="63"/>
        <v>2813793176.6800613</v>
      </c>
      <c r="AB64" s="272">
        <f t="shared" si="64"/>
        <v>3160890389.0338211</v>
      </c>
      <c r="AC64" s="272">
        <f t="shared" si="20"/>
        <v>2650326817.8304806</v>
      </c>
      <c r="AD64" s="271">
        <f t="shared" si="21"/>
        <v>2813793176.6800613</v>
      </c>
      <c r="AE64" s="271">
        <f t="shared" si="65"/>
        <v>2987341782.8569417</v>
      </c>
      <c r="AF64" s="271">
        <f t="shared" si="66"/>
        <v>3551464199.8720379</v>
      </c>
      <c r="AG64" s="271"/>
      <c r="AH64" s="33" t="str">
        <f t="shared" si="22"/>
        <v>BERTAHAP</v>
      </c>
      <c r="AI64" s="273">
        <f t="shared" si="23"/>
        <v>0</v>
      </c>
      <c r="AJ64" s="274">
        <v>2</v>
      </c>
      <c r="AK64" s="275"/>
      <c r="AL64" s="271" t="e">
        <f>IF(AK64&gt;#REF!,"LB","KR")</f>
        <v>#REF!</v>
      </c>
      <c r="AM64" s="52">
        <f t="shared" si="24"/>
        <v>2436206000</v>
      </c>
      <c r="AN64" s="52">
        <f t="shared" si="24"/>
        <v>2745993000</v>
      </c>
      <c r="AO64" s="52">
        <f t="shared" si="24"/>
        <v>2915360000</v>
      </c>
      <c r="AP64" s="438">
        <f t="shared" si="24"/>
        <v>3095173000</v>
      </c>
      <c r="AQ64" s="438">
        <f t="shared" si="67"/>
        <v>2915360000</v>
      </c>
      <c r="AR64" s="52">
        <f t="shared" si="67"/>
        <v>3095173000</v>
      </c>
      <c r="AS64" s="52">
        <f t="shared" si="67"/>
        <v>3286076000</v>
      </c>
      <c r="AT64" s="43"/>
      <c r="AU64" s="442">
        <v>25</v>
      </c>
      <c r="AV64" s="311">
        <f t="shared" si="68"/>
        <v>-1565099.486627996</v>
      </c>
      <c r="AW64" s="311"/>
      <c r="AX64" s="311"/>
      <c r="AY64" s="311"/>
      <c r="AZ64" s="311"/>
      <c r="BA64" s="311"/>
      <c r="BB64" s="311"/>
      <c r="BC64" s="43"/>
      <c r="BD64" s="43"/>
      <c r="BE64" s="43"/>
      <c r="BF64" s="43"/>
      <c r="BG64" s="43"/>
      <c r="BH64" s="43"/>
      <c r="BI64" s="43"/>
      <c r="BJ64" s="43"/>
      <c r="BK64" s="43"/>
      <c r="BL64" s="43"/>
      <c r="BM64" s="43"/>
      <c r="BN64" s="43"/>
      <c r="BO64" s="43"/>
      <c r="BP64" s="43"/>
      <c r="BQ64" s="43"/>
      <c r="BR64" s="43"/>
      <c r="BS64" s="43"/>
      <c r="BT64" s="43"/>
      <c r="BU64" s="43"/>
      <c r="BV64" s="461">
        <f>P274</f>
        <v>30710607.67698</v>
      </c>
      <c r="BW64" s="43"/>
      <c r="BX64" s="446"/>
      <c r="BY64" s="444"/>
      <c r="BZ64" s="444" t="str">
        <f>G109</f>
        <v>2BR-11</v>
      </c>
      <c r="CA64" s="445">
        <f>E109</f>
        <v>11</v>
      </c>
      <c r="CB64" s="444">
        <f t="shared" si="86"/>
        <v>101</v>
      </c>
      <c r="CC64" s="444">
        <f t="shared" si="86"/>
        <v>90</v>
      </c>
      <c r="CD64" s="444">
        <f>P109</f>
        <v>29448075.753672004</v>
      </c>
      <c r="CE64" s="444">
        <f t="shared" si="87"/>
        <v>2436206000</v>
      </c>
      <c r="CF64" s="444">
        <f t="shared" si="87"/>
        <v>2745993000</v>
      </c>
      <c r="CG64" s="444">
        <f t="shared" si="87"/>
        <v>2915360000</v>
      </c>
      <c r="CH64" s="444">
        <f t="shared" si="87"/>
        <v>3095173000</v>
      </c>
      <c r="CI64" s="444">
        <f>AS109</f>
        <v>3286076000</v>
      </c>
      <c r="CJ64" s="43"/>
      <c r="CK64" s="438">
        <f t="shared" si="75"/>
        <v>3286076210.4227395</v>
      </c>
      <c r="CL64" s="43">
        <f t="shared" si="76"/>
        <v>3090282000</v>
      </c>
      <c r="CM64" s="43">
        <f t="shared" si="76"/>
        <v>3280884000</v>
      </c>
      <c r="CN64" s="44">
        <f t="shared" si="26"/>
        <v>46354230</v>
      </c>
      <c r="CO64" s="44">
        <f t="shared" si="27"/>
        <v>32808840</v>
      </c>
      <c r="CP64" s="44">
        <f t="shared" si="28"/>
        <v>72884000</v>
      </c>
      <c r="CQ64" s="44">
        <f t="shared" si="29"/>
        <v>64482770.833333336</v>
      </c>
      <c r="CR64" s="440">
        <f t="shared" si="30"/>
        <v>3483242000</v>
      </c>
      <c r="CT64" s="264" t="s">
        <v>139</v>
      </c>
      <c r="CU64" s="299">
        <v>20</v>
      </c>
      <c r="CV64" s="266"/>
      <c r="CW64" s="41" t="s">
        <v>70</v>
      </c>
      <c r="CX64" s="267">
        <f t="shared" si="31"/>
        <v>0</v>
      </c>
      <c r="CY64" s="267">
        <f t="shared" si="32"/>
        <v>0</v>
      </c>
      <c r="CZ64" s="268">
        <f t="shared" si="33"/>
        <v>27506142.120000001</v>
      </c>
      <c r="DA64" s="268">
        <f t="shared" si="34"/>
        <v>0</v>
      </c>
      <c r="DB64" s="269">
        <f t="shared" si="35"/>
        <v>0</v>
      </c>
      <c r="DC64" s="319">
        <f t="shared" si="84"/>
        <v>0</v>
      </c>
      <c r="DD64" s="271">
        <f t="shared" si="37"/>
        <v>24608134.872101717</v>
      </c>
      <c r="DE64" s="271">
        <f t="shared" si="38"/>
        <v>27737299.795270164</v>
      </c>
      <c r="DF64" s="271">
        <f t="shared" si="39"/>
        <v>0</v>
      </c>
      <c r="DG64" s="271">
        <f t="shared" si="40"/>
        <v>31264368.62977846</v>
      </c>
      <c r="DH64" s="272">
        <f t="shared" si="41"/>
        <v>0</v>
      </c>
      <c r="DI64" s="271">
        <f t="shared" si="41"/>
        <v>31264368.62977846</v>
      </c>
      <c r="DJ64" s="271">
        <f t="shared" si="42"/>
        <v>33192686.476188242</v>
      </c>
      <c r="DK64" s="271"/>
      <c r="DL64" s="271">
        <f t="shared" si="43"/>
        <v>0</v>
      </c>
      <c r="DM64" s="271">
        <f t="shared" si="44"/>
        <v>0</v>
      </c>
      <c r="DN64" s="271">
        <f t="shared" si="45"/>
        <v>0</v>
      </c>
      <c r="DO64" s="272">
        <f t="shared" si="46"/>
        <v>0</v>
      </c>
      <c r="DP64" s="272">
        <f t="shared" si="47"/>
        <v>0</v>
      </c>
      <c r="DQ64" s="271">
        <f t="shared" si="48"/>
        <v>0</v>
      </c>
      <c r="DR64" s="271">
        <f t="shared" si="49"/>
        <v>0</v>
      </c>
      <c r="DS64" s="271"/>
      <c r="DT64" s="33" t="str">
        <f t="shared" si="50"/>
        <v>BERTAHAP</v>
      </c>
      <c r="DU64" s="273">
        <f t="shared" si="51"/>
        <v>0</v>
      </c>
      <c r="DV64" s="274">
        <v>2</v>
      </c>
      <c r="DW64" s="275"/>
      <c r="DX64" s="271" t="str">
        <f t="shared" si="52"/>
        <v>KR</v>
      </c>
      <c r="DY64" s="275">
        <f t="shared" si="53"/>
        <v>0</v>
      </c>
      <c r="DZ64" s="275">
        <f t="shared" si="53"/>
        <v>0</v>
      </c>
      <c r="EA64" s="275">
        <f t="shared" si="53"/>
        <v>0</v>
      </c>
      <c r="EB64" s="276">
        <f t="shared" si="53"/>
        <v>0</v>
      </c>
      <c r="EC64" s="276">
        <f t="shared" si="53"/>
        <v>0</v>
      </c>
      <c r="ED64" s="275">
        <f t="shared" si="53"/>
        <v>0</v>
      </c>
      <c r="EE64" s="275">
        <f t="shared" si="53"/>
        <v>0</v>
      </c>
      <c r="EF64" s="275">
        <f t="shared" si="77"/>
        <v>0</v>
      </c>
      <c r="EG64" s="52">
        <f t="shared" si="78"/>
        <v>0</v>
      </c>
      <c r="EH64" s="43">
        <f t="shared" si="78"/>
        <v>0</v>
      </c>
      <c r="EI64" s="63">
        <f t="shared" si="54"/>
        <v>0</v>
      </c>
      <c r="EJ64" s="63">
        <f t="shared" si="55"/>
        <v>0</v>
      </c>
      <c r="EK64" s="351">
        <f t="shared" si="56"/>
        <v>0</v>
      </c>
      <c r="EL64" s="141">
        <f t="shared" si="57"/>
        <v>0</v>
      </c>
      <c r="EM64" s="5">
        <f t="shared" si="58"/>
        <v>0</v>
      </c>
      <c r="EN64" s="5">
        <f t="shared" si="59"/>
        <v>0</v>
      </c>
      <c r="EO64" s="280">
        <f t="shared" si="79"/>
        <v>0</v>
      </c>
    </row>
    <row r="65" spans="1:145">
      <c r="A65" s="3">
        <f t="shared" si="60"/>
        <v>26</v>
      </c>
      <c r="B65" s="263">
        <v>6</v>
      </c>
      <c r="C65" s="556"/>
      <c r="D65" s="264" t="s">
        <v>139</v>
      </c>
      <c r="E65" s="299">
        <v>11</v>
      </c>
      <c r="F65" s="266"/>
      <c r="G65" s="41" t="s">
        <v>62</v>
      </c>
      <c r="H65" s="267">
        <f t="shared" si="5"/>
        <v>101</v>
      </c>
      <c r="I65" s="267">
        <f t="shared" si="6"/>
        <v>90</v>
      </c>
      <c r="J65" s="268">
        <f t="shared" si="7"/>
        <v>27506142.120000001</v>
      </c>
      <c r="K65" s="268">
        <f t="shared" si="8"/>
        <v>1</v>
      </c>
      <c r="L65" s="269">
        <f t="shared" si="9"/>
        <v>1.06</v>
      </c>
      <c r="M65" s="319">
        <f t="shared" si="85"/>
        <v>1.01</v>
      </c>
      <c r="N65" s="271">
        <f t="shared" si="11"/>
        <v>24608134.872101717</v>
      </c>
      <c r="O65" s="271">
        <f t="shared" si="12"/>
        <v>27737299.795270164</v>
      </c>
      <c r="P65" s="271">
        <f t="shared" si="13"/>
        <v>29448075.753672004</v>
      </c>
      <c r="Q65" s="271">
        <f t="shared" si="14"/>
        <v>31264368.62977846</v>
      </c>
      <c r="R65" s="271">
        <f t="shared" si="61"/>
        <v>35121004.32259801</v>
      </c>
      <c r="S65" s="272">
        <f t="shared" si="15"/>
        <v>29448075.753672004</v>
      </c>
      <c r="T65" s="271">
        <f t="shared" si="15"/>
        <v>31264368.62977846</v>
      </c>
      <c r="U65" s="271">
        <f t="shared" si="16"/>
        <v>33192686.476188242</v>
      </c>
      <c r="V65" s="271">
        <f t="shared" si="62"/>
        <v>39460713.331911534</v>
      </c>
      <c r="W65" s="271"/>
      <c r="X65" s="271">
        <f t="shared" si="17"/>
        <v>2214732138.4891543</v>
      </c>
      <c r="Y65" s="271">
        <f t="shared" si="18"/>
        <v>2496356981.5743146</v>
      </c>
      <c r="Z65" s="271">
        <f t="shared" si="19"/>
        <v>2650326817.8304806</v>
      </c>
      <c r="AA65" s="272">
        <f t="shared" si="63"/>
        <v>2813793176.6800613</v>
      </c>
      <c r="AB65" s="272">
        <f t="shared" si="64"/>
        <v>3160890389.0338211</v>
      </c>
      <c r="AC65" s="272">
        <f t="shared" si="20"/>
        <v>2650326817.8304806</v>
      </c>
      <c r="AD65" s="271">
        <f t="shared" si="21"/>
        <v>2813793176.6800613</v>
      </c>
      <c r="AE65" s="271">
        <f t="shared" si="65"/>
        <v>2987341782.8569417</v>
      </c>
      <c r="AF65" s="271">
        <f t="shared" si="66"/>
        <v>3551464199.8720379</v>
      </c>
      <c r="AG65" s="271"/>
      <c r="AH65" s="33" t="str">
        <f t="shared" si="22"/>
        <v>BERTAHAP</v>
      </c>
      <c r="AI65" s="273">
        <f t="shared" si="23"/>
        <v>0</v>
      </c>
      <c r="AJ65" s="274">
        <v>2</v>
      </c>
      <c r="AK65" s="275"/>
      <c r="AL65" s="271" t="e">
        <f>IF(AK65&gt;#REF!,"LB","KR")</f>
        <v>#REF!</v>
      </c>
      <c r="AM65" s="52">
        <f t="shared" si="24"/>
        <v>2436206000</v>
      </c>
      <c r="AN65" s="52">
        <f t="shared" si="24"/>
        <v>2745993000</v>
      </c>
      <c r="AO65" s="52">
        <f t="shared" si="24"/>
        <v>2915360000</v>
      </c>
      <c r="AP65" s="438">
        <f t="shared" si="24"/>
        <v>3095173000</v>
      </c>
      <c r="AQ65" s="438">
        <f t="shared" si="67"/>
        <v>2915360000</v>
      </c>
      <c r="AR65" s="52">
        <f t="shared" si="67"/>
        <v>3095173000</v>
      </c>
      <c r="AS65" s="52">
        <f t="shared" si="67"/>
        <v>3286076000</v>
      </c>
      <c r="AT65" s="43"/>
      <c r="AU65" s="442">
        <v>26</v>
      </c>
      <c r="AV65" s="311">
        <f t="shared" si="68"/>
        <v>-1565099.486627996</v>
      </c>
      <c r="AW65" s="311"/>
      <c r="AX65" s="311"/>
      <c r="AY65" s="311"/>
      <c r="AZ65" s="311"/>
      <c r="BA65" s="43"/>
      <c r="BB65" s="43"/>
      <c r="BC65" s="43"/>
      <c r="BD65" s="43"/>
      <c r="BE65" s="43"/>
      <c r="BF65" s="43"/>
      <c r="BG65" s="43"/>
      <c r="BH65" s="43"/>
      <c r="BI65" s="43"/>
      <c r="BJ65" s="43"/>
      <c r="BK65" s="43"/>
      <c r="BL65" s="43"/>
      <c r="BM65" s="43"/>
      <c r="BN65" s="43"/>
      <c r="BO65" s="43"/>
      <c r="BP65" s="43"/>
      <c r="BQ65" s="43"/>
      <c r="BR65" s="43"/>
      <c r="BS65" s="43"/>
      <c r="BT65" s="43"/>
      <c r="BU65" s="43"/>
      <c r="BV65" s="462">
        <f>P313</f>
        <v>30449299.326839998</v>
      </c>
      <c r="BW65" s="43"/>
      <c r="BX65" s="446"/>
      <c r="BY65" s="449"/>
      <c r="BZ65" s="444" t="str">
        <f>G110</f>
        <v>2BR-15</v>
      </c>
      <c r="CA65" s="445">
        <f>E110</f>
        <v>15</v>
      </c>
      <c r="CB65" s="444">
        <f t="shared" si="86"/>
        <v>101</v>
      </c>
      <c r="CC65" s="444">
        <f t="shared" si="86"/>
        <v>90</v>
      </c>
      <c r="CD65" s="444">
        <f>P110</f>
        <v>29448075.753672004</v>
      </c>
      <c r="CE65" s="444">
        <f t="shared" si="87"/>
        <v>2436206000</v>
      </c>
      <c r="CF65" s="444">
        <f t="shared" si="87"/>
        <v>2745993000</v>
      </c>
      <c r="CG65" s="444">
        <f t="shared" si="87"/>
        <v>2915360000</v>
      </c>
      <c r="CH65" s="444">
        <f t="shared" si="87"/>
        <v>3095173000</v>
      </c>
      <c r="CI65" s="444">
        <f>AS110</f>
        <v>3286076000</v>
      </c>
      <c r="CJ65" s="43"/>
      <c r="CK65" s="438">
        <f t="shared" si="75"/>
        <v>3286076210.4227395</v>
      </c>
      <c r="CL65" s="43">
        <f t="shared" si="76"/>
        <v>3090282000</v>
      </c>
      <c r="CM65" s="43">
        <f t="shared" si="76"/>
        <v>3280884000</v>
      </c>
      <c r="CN65" s="44">
        <f t="shared" si="26"/>
        <v>46354230</v>
      </c>
      <c r="CO65" s="44">
        <f t="shared" si="27"/>
        <v>32808840</v>
      </c>
      <c r="CP65" s="44">
        <f t="shared" si="28"/>
        <v>72884000</v>
      </c>
      <c r="CQ65" s="44">
        <f t="shared" si="29"/>
        <v>64482770.833333336</v>
      </c>
      <c r="CR65" s="440">
        <f t="shared" si="30"/>
        <v>3483242000</v>
      </c>
      <c r="CT65" s="264" t="s">
        <v>139</v>
      </c>
      <c r="CU65" s="299">
        <v>22</v>
      </c>
      <c r="CV65" s="266"/>
      <c r="CW65" s="41" t="s">
        <v>89</v>
      </c>
      <c r="CX65" s="267">
        <f t="shared" si="31"/>
        <v>0</v>
      </c>
      <c r="CY65" s="267">
        <f t="shared" si="32"/>
        <v>0</v>
      </c>
      <c r="CZ65" s="268">
        <f t="shared" si="33"/>
        <v>27506142.120000001</v>
      </c>
      <c r="DA65" s="268">
        <f t="shared" si="34"/>
        <v>0</v>
      </c>
      <c r="DB65" s="269">
        <f t="shared" si="35"/>
        <v>0</v>
      </c>
      <c r="DC65" s="319">
        <f t="shared" si="84"/>
        <v>0</v>
      </c>
      <c r="DD65" s="271">
        <f t="shared" si="37"/>
        <v>24608134.872101717</v>
      </c>
      <c r="DE65" s="271">
        <f t="shared" si="38"/>
        <v>27737299.795270164</v>
      </c>
      <c r="DF65" s="271">
        <f t="shared" si="39"/>
        <v>0</v>
      </c>
      <c r="DG65" s="271">
        <f t="shared" si="40"/>
        <v>31264368.62977846</v>
      </c>
      <c r="DH65" s="272">
        <f t="shared" si="41"/>
        <v>0</v>
      </c>
      <c r="DI65" s="271">
        <f t="shared" si="41"/>
        <v>31264368.62977846</v>
      </c>
      <c r="DJ65" s="271">
        <f t="shared" si="42"/>
        <v>33192686.476188242</v>
      </c>
      <c r="DK65" s="271"/>
      <c r="DL65" s="271">
        <f t="shared" si="43"/>
        <v>0</v>
      </c>
      <c r="DM65" s="271">
        <f t="shared" si="44"/>
        <v>0</v>
      </c>
      <c r="DN65" s="271">
        <f t="shared" si="45"/>
        <v>0</v>
      </c>
      <c r="DO65" s="272">
        <f t="shared" si="46"/>
        <v>0</v>
      </c>
      <c r="DP65" s="272">
        <f t="shared" si="47"/>
        <v>0</v>
      </c>
      <c r="DQ65" s="271">
        <f t="shared" si="48"/>
        <v>0</v>
      </c>
      <c r="DR65" s="271">
        <f t="shared" si="49"/>
        <v>0</v>
      </c>
      <c r="DS65" s="271"/>
      <c r="DT65" s="33" t="str">
        <f t="shared" si="50"/>
        <v>BERTAHAP</v>
      </c>
      <c r="DU65" s="273">
        <f t="shared" si="51"/>
        <v>0</v>
      </c>
      <c r="DV65" s="274">
        <v>2</v>
      </c>
      <c r="DW65" s="275"/>
      <c r="DX65" s="271" t="str">
        <f t="shared" si="52"/>
        <v>KR</v>
      </c>
      <c r="DY65" s="275">
        <f t="shared" si="53"/>
        <v>0</v>
      </c>
      <c r="DZ65" s="275">
        <f t="shared" si="53"/>
        <v>0</v>
      </c>
      <c r="EA65" s="275">
        <f t="shared" si="53"/>
        <v>0</v>
      </c>
      <c r="EB65" s="276">
        <f t="shared" si="53"/>
        <v>0</v>
      </c>
      <c r="EC65" s="276">
        <f t="shared" si="53"/>
        <v>0</v>
      </c>
      <c r="ED65" s="275">
        <f t="shared" si="53"/>
        <v>0</v>
      </c>
      <c r="EE65" s="275">
        <f t="shared" si="53"/>
        <v>0</v>
      </c>
      <c r="EF65" s="275">
        <f t="shared" si="77"/>
        <v>0</v>
      </c>
      <c r="EG65" s="52">
        <f t="shared" si="78"/>
        <v>0</v>
      </c>
      <c r="EH65" s="43">
        <f t="shared" si="78"/>
        <v>0</v>
      </c>
      <c r="EI65" s="63">
        <f t="shared" si="54"/>
        <v>0</v>
      </c>
      <c r="EJ65" s="63">
        <f t="shared" si="55"/>
        <v>0</v>
      </c>
      <c r="EK65" s="351">
        <f t="shared" si="56"/>
        <v>0</v>
      </c>
      <c r="EL65" s="141">
        <f t="shared" si="57"/>
        <v>0</v>
      </c>
      <c r="EM65" s="5">
        <f t="shared" si="58"/>
        <v>0</v>
      </c>
      <c r="EN65" s="5">
        <f t="shared" si="59"/>
        <v>0</v>
      </c>
      <c r="EO65" s="280">
        <f t="shared" si="79"/>
        <v>0</v>
      </c>
    </row>
    <row r="66" spans="1:145">
      <c r="A66" s="3">
        <f t="shared" si="60"/>
        <v>27</v>
      </c>
      <c r="B66" s="263">
        <v>7</v>
      </c>
      <c r="C66" s="556"/>
      <c r="D66" s="264" t="s">
        <v>139</v>
      </c>
      <c r="E66" s="299">
        <v>15</v>
      </c>
      <c r="F66" s="266"/>
      <c r="G66" s="41" t="s">
        <v>64</v>
      </c>
      <c r="H66" s="267">
        <f t="shared" si="5"/>
        <v>101</v>
      </c>
      <c r="I66" s="267">
        <f t="shared" si="6"/>
        <v>90</v>
      </c>
      <c r="J66" s="268">
        <f t="shared" si="7"/>
        <v>27506142.120000001</v>
      </c>
      <c r="K66" s="268">
        <f t="shared" si="8"/>
        <v>1</v>
      </c>
      <c r="L66" s="269">
        <f t="shared" si="9"/>
        <v>1.06</v>
      </c>
      <c r="M66" s="319">
        <f t="shared" si="85"/>
        <v>1.01</v>
      </c>
      <c r="N66" s="271">
        <f t="shared" si="11"/>
        <v>24608134.872101717</v>
      </c>
      <c r="O66" s="271">
        <f t="shared" si="12"/>
        <v>27737299.795270164</v>
      </c>
      <c r="P66" s="271">
        <f t="shared" si="13"/>
        <v>29448075.753672004</v>
      </c>
      <c r="Q66" s="271">
        <f t="shared" si="14"/>
        <v>31264368.62977846</v>
      </c>
      <c r="R66" s="271">
        <f t="shared" si="61"/>
        <v>35121004.32259801</v>
      </c>
      <c r="S66" s="272">
        <f t="shared" si="15"/>
        <v>29448075.753672004</v>
      </c>
      <c r="T66" s="271">
        <f t="shared" si="15"/>
        <v>31264368.62977846</v>
      </c>
      <c r="U66" s="271">
        <f t="shared" si="16"/>
        <v>33192686.476188242</v>
      </c>
      <c r="V66" s="271">
        <f t="shared" si="62"/>
        <v>39460713.331911534</v>
      </c>
      <c r="W66" s="271"/>
      <c r="X66" s="271">
        <f t="shared" si="17"/>
        <v>2214732138.4891543</v>
      </c>
      <c r="Y66" s="271">
        <f t="shared" si="18"/>
        <v>2496356981.5743146</v>
      </c>
      <c r="Z66" s="271">
        <f t="shared" si="19"/>
        <v>2650326817.8304806</v>
      </c>
      <c r="AA66" s="272">
        <f t="shared" si="63"/>
        <v>2813793176.6800613</v>
      </c>
      <c r="AB66" s="272">
        <f t="shared" si="64"/>
        <v>3160890389.0338211</v>
      </c>
      <c r="AC66" s="272">
        <f t="shared" si="20"/>
        <v>2650326817.8304806</v>
      </c>
      <c r="AD66" s="271">
        <f t="shared" si="21"/>
        <v>2813793176.6800613</v>
      </c>
      <c r="AE66" s="271">
        <f t="shared" si="65"/>
        <v>2987341782.8569417</v>
      </c>
      <c r="AF66" s="271">
        <f t="shared" si="66"/>
        <v>3551464199.8720379</v>
      </c>
      <c r="AG66" s="271"/>
      <c r="AH66" s="33" t="str">
        <f t="shared" si="22"/>
        <v>BERTAHAP</v>
      </c>
      <c r="AI66" s="273">
        <f t="shared" si="23"/>
        <v>0</v>
      </c>
      <c r="AJ66" s="274">
        <v>2</v>
      </c>
      <c r="AK66" s="275"/>
      <c r="AL66" s="271" t="e">
        <f>IF(AK66&gt;#REF!,"LB","KR")</f>
        <v>#REF!</v>
      </c>
      <c r="AM66" s="52">
        <f t="shared" si="24"/>
        <v>2436206000</v>
      </c>
      <c r="AN66" s="52">
        <f t="shared" si="24"/>
        <v>2745993000</v>
      </c>
      <c r="AO66" s="52">
        <f t="shared" si="24"/>
        <v>2915360000</v>
      </c>
      <c r="AP66" s="438">
        <f t="shared" si="24"/>
        <v>3095173000</v>
      </c>
      <c r="AQ66" s="438">
        <f t="shared" si="67"/>
        <v>2915360000</v>
      </c>
      <c r="AR66" s="52">
        <f t="shared" si="67"/>
        <v>3095173000</v>
      </c>
      <c r="AS66" s="52">
        <f t="shared" si="67"/>
        <v>3286076000</v>
      </c>
      <c r="AT66" s="43"/>
      <c r="AU66" s="442">
        <v>27</v>
      </c>
      <c r="AV66" s="311">
        <f t="shared" si="68"/>
        <v>-1565099.486627996</v>
      </c>
      <c r="AW66" s="311"/>
      <c r="AX66" s="311"/>
      <c r="AY66" s="311"/>
      <c r="AZ66" s="311"/>
      <c r="BA66" s="43"/>
      <c r="BB66" s="43"/>
      <c r="BC66" s="43"/>
      <c r="BD66" s="43"/>
      <c r="BE66" s="43"/>
      <c r="BF66" s="43"/>
      <c r="BG66" s="43"/>
      <c r="BH66" s="43"/>
      <c r="BI66" s="43"/>
      <c r="BJ66" s="43"/>
      <c r="BK66" s="43"/>
      <c r="BL66" s="43"/>
      <c r="BM66" s="43"/>
      <c r="BN66" s="43"/>
      <c r="BO66" s="43"/>
      <c r="BP66" s="43"/>
      <c r="BQ66" s="43"/>
      <c r="BR66" s="43"/>
      <c r="BS66" s="43"/>
      <c r="BT66" s="43"/>
      <c r="BU66" s="43"/>
      <c r="BV66" s="463">
        <f>P314</f>
        <v>29885423.413380001</v>
      </c>
      <c r="BW66" s="43"/>
      <c r="BX66" s="446"/>
      <c r="BY66" s="444"/>
      <c r="BZ66" s="444" t="str">
        <f>G111</f>
        <v>2BR-17</v>
      </c>
      <c r="CA66" s="445">
        <f>E111</f>
        <v>17</v>
      </c>
      <c r="CB66" s="444">
        <f t="shared" si="86"/>
        <v>85</v>
      </c>
      <c r="CC66" s="444">
        <f t="shared" si="86"/>
        <v>74</v>
      </c>
      <c r="CD66" s="444">
        <f>P111</f>
        <v>29448075.753672004</v>
      </c>
      <c r="CE66" s="444">
        <f t="shared" si="87"/>
        <v>2003103000</v>
      </c>
      <c r="CF66" s="444">
        <f t="shared" si="87"/>
        <v>2257817000</v>
      </c>
      <c r="CG66" s="444">
        <f t="shared" si="87"/>
        <v>2397074000</v>
      </c>
      <c r="CH66" s="444">
        <f t="shared" si="87"/>
        <v>2544920000</v>
      </c>
      <c r="CI66" s="444">
        <f>AS111</f>
        <v>2701885000</v>
      </c>
      <c r="CJ66" s="43"/>
      <c r="CK66" s="438">
        <f t="shared" si="75"/>
        <v>3286076210.4227395</v>
      </c>
      <c r="CL66" s="43">
        <f t="shared" si="76"/>
        <v>3090282000</v>
      </c>
      <c r="CM66" s="43">
        <f t="shared" si="76"/>
        <v>3280884000</v>
      </c>
      <c r="CN66" s="44">
        <f t="shared" si="26"/>
        <v>46354230</v>
      </c>
      <c r="CO66" s="44">
        <f t="shared" si="27"/>
        <v>32808840</v>
      </c>
      <c r="CP66" s="44">
        <f t="shared" si="28"/>
        <v>72884000</v>
      </c>
      <c r="CQ66" s="44">
        <f t="shared" si="29"/>
        <v>64482770.833333336</v>
      </c>
      <c r="CR66" s="440">
        <f t="shared" si="30"/>
        <v>3483242000</v>
      </c>
      <c r="CT66" s="264" t="s">
        <v>142</v>
      </c>
      <c r="CU66" s="265" t="s">
        <v>24</v>
      </c>
      <c r="CV66" s="266"/>
      <c r="CW66" s="41" t="s">
        <v>39</v>
      </c>
      <c r="CX66" s="267">
        <f t="shared" si="31"/>
        <v>0</v>
      </c>
      <c r="CY66" s="267">
        <f t="shared" si="32"/>
        <v>0</v>
      </c>
      <c r="CZ66" s="268">
        <f t="shared" si="33"/>
        <v>27506142.120000001</v>
      </c>
      <c r="DA66" s="268">
        <f t="shared" si="34"/>
        <v>0</v>
      </c>
      <c r="DB66" s="269">
        <f t="shared" si="35"/>
        <v>0</v>
      </c>
      <c r="DC66" s="270">
        <f t="shared" ref="DC66:DC73" si="88">SUMIF($AO$4:$AO$22,CU66,$AU$4:$AU$22)</f>
        <v>0</v>
      </c>
      <c r="DD66" s="271">
        <f t="shared" si="37"/>
        <v>24608134.872101717</v>
      </c>
      <c r="DE66" s="271">
        <f t="shared" si="38"/>
        <v>27737299.795270164</v>
      </c>
      <c r="DF66" s="271">
        <f t="shared" si="39"/>
        <v>0</v>
      </c>
      <c r="DG66" s="271">
        <f t="shared" si="40"/>
        <v>31264368.62977846</v>
      </c>
      <c r="DH66" s="272">
        <f t="shared" si="41"/>
        <v>0</v>
      </c>
      <c r="DI66" s="271">
        <f t="shared" si="41"/>
        <v>31264368.62977846</v>
      </c>
      <c r="DJ66" s="271">
        <f t="shared" si="42"/>
        <v>33192686.476188242</v>
      </c>
      <c r="DK66" s="271"/>
      <c r="DL66" s="271">
        <f t="shared" si="43"/>
        <v>0</v>
      </c>
      <c r="DM66" s="271">
        <f t="shared" si="44"/>
        <v>0</v>
      </c>
      <c r="DN66" s="271">
        <f t="shared" si="45"/>
        <v>0</v>
      </c>
      <c r="DO66" s="272">
        <f t="shared" si="46"/>
        <v>0</v>
      </c>
      <c r="DP66" s="272">
        <f t="shared" si="47"/>
        <v>0</v>
      </c>
      <c r="DQ66" s="271">
        <f t="shared" si="48"/>
        <v>0</v>
      </c>
      <c r="DR66" s="271">
        <f t="shared" si="49"/>
        <v>0</v>
      </c>
      <c r="DS66" s="271"/>
      <c r="DT66" s="33" t="str">
        <f t="shared" si="50"/>
        <v>BERTAHAP</v>
      </c>
      <c r="DU66" s="273">
        <f t="shared" si="51"/>
        <v>0</v>
      </c>
      <c r="DV66" s="274">
        <v>2</v>
      </c>
      <c r="DW66" s="275"/>
      <c r="DX66" s="271" t="str">
        <f t="shared" si="52"/>
        <v>KR</v>
      </c>
      <c r="DY66" s="275">
        <f t="shared" si="53"/>
        <v>0</v>
      </c>
      <c r="DZ66" s="275">
        <f t="shared" si="53"/>
        <v>0</v>
      </c>
      <c r="EA66" s="275">
        <f t="shared" si="53"/>
        <v>0</v>
      </c>
      <c r="EB66" s="276">
        <f t="shared" si="53"/>
        <v>0</v>
      </c>
      <c r="EC66" s="276">
        <f t="shared" si="53"/>
        <v>0</v>
      </c>
      <c r="ED66" s="275">
        <f t="shared" si="53"/>
        <v>0</v>
      </c>
      <c r="EE66" s="275">
        <f t="shared" si="53"/>
        <v>0</v>
      </c>
      <c r="EF66" s="275">
        <f t="shared" si="77"/>
        <v>0</v>
      </c>
      <c r="EG66" s="52">
        <f t="shared" si="78"/>
        <v>0</v>
      </c>
      <c r="EH66" s="43">
        <f t="shared" si="78"/>
        <v>0</v>
      </c>
      <c r="EI66" s="63">
        <f t="shared" si="54"/>
        <v>0</v>
      </c>
      <c r="EJ66" s="63">
        <f t="shared" si="55"/>
        <v>0</v>
      </c>
      <c r="EK66" s="351">
        <f t="shared" si="56"/>
        <v>0</v>
      </c>
      <c r="EL66" s="141">
        <f t="shared" si="57"/>
        <v>0</v>
      </c>
      <c r="EM66" s="5">
        <f t="shared" si="58"/>
        <v>0</v>
      </c>
      <c r="EN66" s="5">
        <f t="shared" si="59"/>
        <v>0</v>
      </c>
      <c r="EO66" s="280">
        <f t="shared" si="79"/>
        <v>0</v>
      </c>
    </row>
    <row r="67" spans="1:145">
      <c r="A67" s="3">
        <f t="shared" si="60"/>
        <v>28</v>
      </c>
      <c r="B67" s="263">
        <v>8</v>
      </c>
      <c r="C67" s="556"/>
      <c r="D67" s="264" t="s">
        <v>139</v>
      </c>
      <c r="E67" s="299">
        <v>17</v>
      </c>
      <c r="F67" s="266"/>
      <c r="G67" s="41" t="s">
        <v>67</v>
      </c>
      <c r="H67" s="267">
        <f t="shared" si="5"/>
        <v>85</v>
      </c>
      <c r="I67" s="267">
        <f t="shared" si="6"/>
        <v>74</v>
      </c>
      <c r="J67" s="268">
        <f t="shared" si="7"/>
        <v>27506142.120000001</v>
      </c>
      <c r="K67" s="268">
        <f t="shared" si="8"/>
        <v>1</v>
      </c>
      <c r="L67" s="269">
        <f t="shared" si="9"/>
        <v>1.06</v>
      </c>
      <c r="M67" s="319">
        <f t="shared" si="85"/>
        <v>1.01</v>
      </c>
      <c r="N67" s="271">
        <f t="shared" si="11"/>
        <v>24608134.872101717</v>
      </c>
      <c r="O67" s="271">
        <f t="shared" si="12"/>
        <v>27737299.795270164</v>
      </c>
      <c r="P67" s="271">
        <f t="shared" si="13"/>
        <v>29448075.753672004</v>
      </c>
      <c r="Q67" s="271">
        <f t="shared" si="14"/>
        <v>31264368.62977846</v>
      </c>
      <c r="R67" s="271">
        <f t="shared" si="61"/>
        <v>35121004.32259801</v>
      </c>
      <c r="S67" s="272">
        <f t="shared" si="15"/>
        <v>29448075.753672004</v>
      </c>
      <c r="T67" s="271">
        <f t="shared" si="15"/>
        <v>31264368.62977846</v>
      </c>
      <c r="U67" s="271">
        <f t="shared" si="16"/>
        <v>33192686.476188242</v>
      </c>
      <c r="V67" s="271">
        <f t="shared" si="62"/>
        <v>39460713.331911534</v>
      </c>
      <c r="W67" s="271"/>
      <c r="X67" s="271">
        <f t="shared" si="17"/>
        <v>1821001980.535527</v>
      </c>
      <c r="Y67" s="271">
        <f t="shared" si="18"/>
        <v>2052560184.849992</v>
      </c>
      <c r="Z67" s="271">
        <f t="shared" si="19"/>
        <v>2179157605.7717285</v>
      </c>
      <c r="AA67" s="272">
        <f t="shared" si="63"/>
        <v>2313563278.6036062</v>
      </c>
      <c r="AB67" s="272">
        <f t="shared" si="64"/>
        <v>2598954319.8722529</v>
      </c>
      <c r="AC67" s="272">
        <f t="shared" si="20"/>
        <v>2179157605.7717285</v>
      </c>
      <c r="AD67" s="271">
        <f t="shared" si="21"/>
        <v>2313563278.6036062</v>
      </c>
      <c r="AE67" s="271">
        <f t="shared" si="65"/>
        <v>2456258799.2379298</v>
      </c>
      <c r="AF67" s="271">
        <f t="shared" si="66"/>
        <v>2920092786.5614533</v>
      </c>
      <c r="AG67" s="271"/>
      <c r="AH67" s="33" t="str">
        <f t="shared" si="22"/>
        <v>BERTAHAP</v>
      </c>
      <c r="AI67" s="273">
        <f t="shared" si="23"/>
        <v>0</v>
      </c>
      <c r="AJ67" s="274">
        <v>2</v>
      </c>
      <c r="AK67" s="275"/>
      <c r="AL67" s="271" t="e">
        <f>IF(AK67&gt;#REF!,"LB","KR")</f>
        <v>#REF!</v>
      </c>
      <c r="AM67" s="52">
        <f t="shared" si="24"/>
        <v>2003103000</v>
      </c>
      <c r="AN67" s="52">
        <f t="shared" si="24"/>
        <v>2257817000</v>
      </c>
      <c r="AO67" s="52">
        <f t="shared" si="24"/>
        <v>2397074000</v>
      </c>
      <c r="AP67" s="438">
        <f t="shared" si="24"/>
        <v>2544920000</v>
      </c>
      <c r="AQ67" s="438">
        <f t="shared" si="67"/>
        <v>2397074000</v>
      </c>
      <c r="AR67" s="52">
        <f t="shared" si="67"/>
        <v>2544920000</v>
      </c>
      <c r="AS67" s="52">
        <f t="shared" si="67"/>
        <v>2701885000</v>
      </c>
      <c r="AT67" s="43"/>
      <c r="AU67" s="442">
        <v>28</v>
      </c>
      <c r="AV67" s="311">
        <f t="shared" si="68"/>
        <v>-1565099.486627996</v>
      </c>
      <c r="AW67" s="311"/>
      <c r="AX67" s="311"/>
      <c r="AY67" s="311"/>
      <c r="AZ67" s="311"/>
      <c r="BA67" s="43"/>
      <c r="BB67" s="43"/>
      <c r="BC67" s="43"/>
      <c r="BD67" s="43"/>
      <c r="BE67" s="43"/>
      <c r="BF67" s="43"/>
      <c r="BG67" s="43"/>
      <c r="BH67" s="43"/>
      <c r="BI67" s="43"/>
      <c r="BJ67" s="43"/>
      <c r="BK67" s="43"/>
      <c r="BL67" s="43"/>
      <c r="BM67" s="43"/>
      <c r="BN67" s="43"/>
      <c r="BO67" s="43"/>
      <c r="BP67" s="43"/>
      <c r="BQ67" s="43"/>
      <c r="BR67" s="43"/>
      <c r="BS67" s="43"/>
      <c r="BT67" s="43"/>
      <c r="BU67" s="43"/>
      <c r="BV67" s="464">
        <f>P318</f>
        <v>31013175.2403</v>
      </c>
      <c r="BW67" s="43"/>
      <c r="BX67" s="446"/>
      <c r="BY67" s="444"/>
      <c r="BZ67" s="444" t="str">
        <f>G112</f>
        <v>3BR-19</v>
      </c>
      <c r="CA67" s="445">
        <f>E112</f>
        <v>19</v>
      </c>
      <c r="CB67" s="444">
        <f t="shared" si="86"/>
        <v>138</v>
      </c>
      <c r="CC67" s="444">
        <f t="shared" si="86"/>
        <v>120</v>
      </c>
      <c r="CD67" s="444">
        <f>P112</f>
        <v>29448075.753672004</v>
      </c>
      <c r="CE67" s="444">
        <f t="shared" si="87"/>
        <v>3248274000</v>
      </c>
      <c r="CF67" s="444">
        <f t="shared" si="87"/>
        <v>3661324000</v>
      </c>
      <c r="CG67" s="444">
        <f t="shared" si="87"/>
        <v>3887146000</v>
      </c>
      <c r="CH67" s="444">
        <f t="shared" si="87"/>
        <v>4126897000</v>
      </c>
      <c r="CI67" s="444">
        <f>AS112</f>
        <v>4381435000</v>
      </c>
      <c r="CJ67" s="43"/>
      <c r="CK67" s="438">
        <f t="shared" si="75"/>
        <v>2701884860.5325255</v>
      </c>
      <c r="CL67" s="43">
        <f t="shared" si="76"/>
        <v>2540899000</v>
      </c>
      <c r="CM67" s="43">
        <f t="shared" si="76"/>
        <v>2697616000</v>
      </c>
      <c r="CN67" s="44">
        <f t="shared" si="26"/>
        <v>38113485</v>
      </c>
      <c r="CO67" s="44">
        <f t="shared" si="27"/>
        <v>26976160</v>
      </c>
      <c r="CP67" s="44">
        <f t="shared" si="28"/>
        <v>59926850</v>
      </c>
      <c r="CQ67" s="44">
        <f t="shared" si="29"/>
        <v>53019166.666666664</v>
      </c>
      <c r="CR67" s="440">
        <f t="shared" si="30"/>
        <v>2863999000</v>
      </c>
      <c r="CT67" s="264" t="s">
        <v>142</v>
      </c>
      <c r="CU67" s="265" t="s">
        <v>35</v>
      </c>
      <c r="CV67" s="266"/>
      <c r="CW67" s="41" t="s">
        <v>42</v>
      </c>
      <c r="CX67" s="267">
        <f t="shared" si="31"/>
        <v>0</v>
      </c>
      <c r="CY67" s="267">
        <f t="shared" si="32"/>
        <v>0</v>
      </c>
      <c r="CZ67" s="268">
        <f t="shared" si="33"/>
        <v>27506142.120000001</v>
      </c>
      <c r="DA67" s="268">
        <f t="shared" si="34"/>
        <v>0</v>
      </c>
      <c r="DB67" s="269">
        <f t="shared" si="35"/>
        <v>0</v>
      </c>
      <c r="DC67" s="270">
        <f t="shared" si="88"/>
        <v>0</v>
      </c>
      <c r="DD67" s="271">
        <f t="shared" si="37"/>
        <v>24608134.872101717</v>
      </c>
      <c r="DE67" s="271">
        <f t="shared" si="38"/>
        <v>27737299.795270164</v>
      </c>
      <c r="DF67" s="271">
        <f t="shared" si="39"/>
        <v>0</v>
      </c>
      <c r="DG67" s="271">
        <f t="shared" si="40"/>
        <v>31264368.62977846</v>
      </c>
      <c r="DH67" s="272">
        <f t="shared" si="41"/>
        <v>0</v>
      </c>
      <c r="DI67" s="271">
        <f t="shared" si="41"/>
        <v>31264368.62977846</v>
      </c>
      <c r="DJ67" s="271">
        <f t="shared" si="42"/>
        <v>33192686.476188242</v>
      </c>
      <c r="DK67" s="271"/>
      <c r="DL67" s="271">
        <f t="shared" si="43"/>
        <v>0</v>
      </c>
      <c r="DM67" s="271">
        <f t="shared" si="44"/>
        <v>0</v>
      </c>
      <c r="DN67" s="271">
        <f t="shared" si="45"/>
        <v>0</v>
      </c>
      <c r="DO67" s="272">
        <f t="shared" si="46"/>
        <v>0</v>
      </c>
      <c r="DP67" s="272">
        <f t="shared" si="47"/>
        <v>0</v>
      </c>
      <c r="DQ67" s="271">
        <f t="shared" si="48"/>
        <v>0</v>
      </c>
      <c r="DR67" s="271">
        <f t="shared" si="49"/>
        <v>0</v>
      </c>
      <c r="DS67" s="271"/>
      <c r="DT67" s="33" t="str">
        <f t="shared" si="50"/>
        <v>BERTAHAP</v>
      </c>
      <c r="DU67" s="273">
        <f t="shared" si="51"/>
        <v>0</v>
      </c>
      <c r="DV67" s="274">
        <v>2</v>
      </c>
      <c r="DW67" s="275"/>
      <c r="DX67" s="271" t="str">
        <f t="shared" si="52"/>
        <v>KR</v>
      </c>
      <c r="DY67" s="275">
        <f t="shared" si="53"/>
        <v>0</v>
      </c>
      <c r="DZ67" s="275">
        <f t="shared" si="53"/>
        <v>0</v>
      </c>
      <c r="EA67" s="275">
        <f t="shared" si="53"/>
        <v>0</v>
      </c>
      <c r="EB67" s="276">
        <f t="shared" si="53"/>
        <v>0</v>
      </c>
      <c r="EC67" s="276">
        <f t="shared" si="53"/>
        <v>0</v>
      </c>
      <c r="ED67" s="275">
        <f t="shared" si="53"/>
        <v>0</v>
      </c>
      <c r="EE67" s="275">
        <f t="shared" si="53"/>
        <v>0</v>
      </c>
      <c r="EF67" s="275">
        <f t="shared" si="77"/>
        <v>0</v>
      </c>
      <c r="EG67" s="52">
        <f t="shared" si="78"/>
        <v>0</v>
      </c>
      <c r="EH67" s="43">
        <f t="shared" si="78"/>
        <v>0</v>
      </c>
      <c r="EI67" s="63">
        <f t="shared" si="54"/>
        <v>0</v>
      </c>
      <c r="EJ67" s="63">
        <f t="shared" si="55"/>
        <v>0</v>
      </c>
      <c r="EK67" s="351">
        <f t="shared" si="56"/>
        <v>0</v>
      </c>
      <c r="EL67" s="141">
        <f t="shared" si="57"/>
        <v>0</v>
      </c>
      <c r="EM67" s="5">
        <f t="shared" si="58"/>
        <v>0</v>
      </c>
      <c r="EN67" s="5">
        <f t="shared" si="59"/>
        <v>0</v>
      </c>
      <c r="EO67" s="280">
        <f t="shared" si="79"/>
        <v>0</v>
      </c>
    </row>
    <row r="68" spans="1:145">
      <c r="A68" s="3">
        <f t="shared" si="60"/>
        <v>29</v>
      </c>
      <c r="B68" s="263">
        <v>9</v>
      </c>
      <c r="C68" s="556"/>
      <c r="D68" s="264" t="s">
        <v>139</v>
      </c>
      <c r="E68" s="299">
        <v>19</v>
      </c>
      <c r="F68" s="266"/>
      <c r="G68" s="41" t="s">
        <v>78</v>
      </c>
      <c r="H68" s="267">
        <f t="shared" si="5"/>
        <v>138</v>
      </c>
      <c r="I68" s="267">
        <f t="shared" si="6"/>
        <v>120</v>
      </c>
      <c r="J68" s="268">
        <f t="shared" si="7"/>
        <v>27506142.120000001</v>
      </c>
      <c r="K68" s="268">
        <f t="shared" si="8"/>
        <v>1</v>
      </c>
      <c r="L68" s="269">
        <f t="shared" si="9"/>
        <v>1.06</v>
      </c>
      <c r="M68" s="319">
        <f t="shared" si="85"/>
        <v>1.01</v>
      </c>
      <c r="N68" s="271">
        <f t="shared" si="11"/>
        <v>24608134.872101717</v>
      </c>
      <c r="O68" s="271">
        <f t="shared" si="12"/>
        <v>27737299.795270164</v>
      </c>
      <c r="P68" s="271">
        <f t="shared" si="13"/>
        <v>29448075.753672004</v>
      </c>
      <c r="Q68" s="271">
        <f t="shared" si="14"/>
        <v>31264368.62977846</v>
      </c>
      <c r="R68" s="271">
        <f t="shared" si="61"/>
        <v>35121004.32259801</v>
      </c>
      <c r="S68" s="272">
        <f t="shared" si="15"/>
        <v>29448075.753672004</v>
      </c>
      <c r="T68" s="271">
        <f t="shared" si="15"/>
        <v>31264368.62977846</v>
      </c>
      <c r="U68" s="271">
        <f t="shared" si="16"/>
        <v>33192686.476188242</v>
      </c>
      <c r="V68" s="271">
        <f t="shared" si="62"/>
        <v>39460713.331911534</v>
      </c>
      <c r="W68" s="271"/>
      <c r="X68" s="271">
        <f t="shared" si="17"/>
        <v>2952976184.6522059</v>
      </c>
      <c r="Y68" s="271">
        <f t="shared" si="18"/>
        <v>3328475975.4324198</v>
      </c>
      <c r="Z68" s="271">
        <f t="shared" si="19"/>
        <v>3533769090.4406404</v>
      </c>
      <c r="AA68" s="272">
        <f t="shared" si="63"/>
        <v>3751724235.5734153</v>
      </c>
      <c r="AB68" s="272">
        <f t="shared" si="64"/>
        <v>4214520518.7117615</v>
      </c>
      <c r="AC68" s="272">
        <f t="shared" si="20"/>
        <v>3533769090.4406404</v>
      </c>
      <c r="AD68" s="271">
        <f t="shared" si="21"/>
        <v>3751724235.5734153</v>
      </c>
      <c r="AE68" s="271">
        <f t="shared" si="65"/>
        <v>3983122377.1425891</v>
      </c>
      <c r="AF68" s="271">
        <f t="shared" si="66"/>
        <v>4735285599.8293839</v>
      </c>
      <c r="AG68" s="271"/>
      <c r="AH68" s="33" t="str">
        <f t="shared" si="22"/>
        <v>BERTAHAP</v>
      </c>
      <c r="AI68" s="273">
        <f t="shared" si="23"/>
        <v>0</v>
      </c>
      <c r="AJ68" s="274">
        <v>2</v>
      </c>
      <c r="AK68" s="275"/>
      <c r="AL68" s="271" t="e">
        <f>IF(AK68&gt;#REF!,"LB","KR")</f>
        <v>#REF!</v>
      </c>
      <c r="AM68" s="52">
        <f t="shared" si="24"/>
        <v>3248274000</v>
      </c>
      <c r="AN68" s="52">
        <f t="shared" si="24"/>
        <v>3661324000</v>
      </c>
      <c r="AO68" s="52">
        <f t="shared" si="24"/>
        <v>3887146000</v>
      </c>
      <c r="AP68" s="438">
        <f t="shared" si="24"/>
        <v>4126897000</v>
      </c>
      <c r="AQ68" s="438">
        <f t="shared" si="67"/>
        <v>3887146000</v>
      </c>
      <c r="AR68" s="52">
        <f t="shared" si="67"/>
        <v>4126897000</v>
      </c>
      <c r="AS68" s="52">
        <f t="shared" si="67"/>
        <v>4381435000</v>
      </c>
      <c r="AT68" s="43"/>
      <c r="AU68" s="442">
        <v>29</v>
      </c>
      <c r="AV68" s="311">
        <f t="shared" si="68"/>
        <v>-1565099.486627996</v>
      </c>
      <c r="AW68" s="311"/>
      <c r="AX68" s="311"/>
      <c r="AY68" s="311"/>
      <c r="AZ68" s="311"/>
      <c r="BA68" s="43"/>
      <c r="BB68" s="43"/>
      <c r="BC68" s="43"/>
      <c r="BD68" s="43"/>
      <c r="BE68" s="43"/>
      <c r="BF68" s="43"/>
      <c r="BG68" s="43"/>
      <c r="BH68" s="43"/>
      <c r="BI68" s="43"/>
      <c r="BJ68" s="43"/>
      <c r="BK68" s="43"/>
      <c r="BL68" s="43"/>
      <c r="BM68" s="43"/>
      <c r="BN68" s="43"/>
      <c r="BO68" s="43"/>
      <c r="BP68" s="43"/>
      <c r="BQ68" s="43"/>
      <c r="BR68" s="43"/>
      <c r="BS68" s="43"/>
      <c r="BT68" s="43"/>
      <c r="BU68" s="43"/>
      <c r="BV68" s="52"/>
      <c r="BW68" s="43"/>
      <c r="BX68" s="443">
        <v>8</v>
      </c>
      <c r="BY68" s="444" t="s">
        <v>141</v>
      </c>
      <c r="BZ68" s="444" t="str">
        <f>G135</f>
        <v>2BR-11</v>
      </c>
      <c r="CA68" s="445">
        <f>E135</f>
        <v>11</v>
      </c>
      <c r="CB68" s="444">
        <f t="shared" ref="CB68:CC71" si="89">H135</f>
        <v>101</v>
      </c>
      <c r="CC68" s="444">
        <f t="shared" si="89"/>
        <v>90</v>
      </c>
      <c r="CD68" s="444">
        <f>P135</f>
        <v>29448075.753672004</v>
      </c>
      <c r="CE68" s="444">
        <f t="shared" ref="CE68:CH71" si="90">AM135</f>
        <v>2436206000</v>
      </c>
      <c r="CF68" s="444">
        <f t="shared" si="90"/>
        <v>2745993000</v>
      </c>
      <c r="CG68" s="444">
        <f t="shared" si="90"/>
        <v>2915360000</v>
      </c>
      <c r="CH68" s="444">
        <f t="shared" si="90"/>
        <v>3095173000</v>
      </c>
      <c r="CI68" s="444">
        <f>AS135</f>
        <v>3286076000</v>
      </c>
      <c r="CJ68" s="43">
        <v>8</v>
      </c>
      <c r="CK68" s="438">
        <f t="shared" si="75"/>
        <v>4381434593.3377466</v>
      </c>
      <c r="CL68" s="43">
        <f t="shared" si="76"/>
        <v>4120375000</v>
      </c>
      <c r="CM68" s="43">
        <f t="shared" si="76"/>
        <v>4374511000</v>
      </c>
      <c r="CN68" s="44">
        <f t="shared" si="26"/>
        <v>61805625</v>
      </c>
      <c r="CO68" s="44">
        <f t="shared" si="27"/>
        <v>43745110</v>
      </c>
      <c r="CP68" s="44">
        <f t="shared" si="28"/>
        <v>97178650</v>
      </c>
      <c r="CQ68" s="44">
        <f t="shared" si="29"/>
        <v>85977020.833333328</v>
      </c>
      <c r="CR68" s="440">
        <f t="shared" si="30"/>
        <v>4644321000</v>
      </c>
      <c r="CT68" s="264" t="s">
        <v>142</v>
      </c>
      <c r="CU68" s="265" t="s">
        <v>41</v>
      </c>
      <c r="CV68" s="266"/>
      <c r="CW68" s="41" t="s">
        <v>45</v>
      </c>
      <c r="CX68" s="267">
        <f t="shared" si="31"/>
        <v>0</v>
      </c>
      <c r="CY68" s="267">
        <f t="shared" si="32"/>
        <v>0</v>
      </c>
      <c r="CZ68" s="268">
        <f t="shared" si="33"/>
        <v>27506142.120000001</v>
      </c>
      <c r="DA68" s="268">
        <f t="shared" si="34"/>
        <v>0</v>
      </c>
      <c r="DB68" s="269">
        <f t="shared" si="35"/>
        <v>0</v>
      </c>
      <c r="DC68" s="270">
        <f t="shared" si="88"/>
        <v>0</v>
      </c>
      <c r="DD68" s="271">
        <f t="shared" si="37"/>
        <v>24608134.872101717</v>
      </c>
      <c r="DE68" s="271">
        <f t="shared" si="38"/>
        <v>27737299.795270164</v>
      </c>
      <c r="DF68" s="271">
        <f t="shared" si="39"/>
        <v>0</v>
      </c>
      <c r="DG68" s="271">
        <f t="shared" si="40"/>
        <v>31264368.62977846</v>
      </c>
      <c r="DH68" s="272">
        <f t="shared" si="41"/>
        <v>0</v>
      </c>
      <c r="DI68" s="271">
        <f t="shared" si="41"/>
        <v>31264368.62977846</v>
      </c>
      <c r="DJ68" s="271">
        <f t="shared" si="42"/>
        <v>33192686.476188242</v>
      </c>
      <c r="DK68" s="271"/>
      <c r="DL68" s="271">
        <f t="shared" si="43"/>
        <v>0</v>
      </c>
      <c r="DM68" s="271">
        <f t="shared" si="44"/>
        <v>0</v>
      </c>
      <c r="DN68" s="271">
        <f t="shared" si="45"/>
        <v>0</v>
      </c>
      <c r="DO68" s="272">
        <f t="shared" si="46"/>
        <v>0</v>
      </c>
      <c r="DP68" s="272">
        <f t="shared" si="47"/>
        <v>0</v>
      </c>
      <c r="DQ68" s="271">
        <f t="shared" si="48"/>
        <v>0</v>
      </c>
      <c r="DR68" s="271">
        <f t="shared" si="49"/>
        <v>0</v>
      </c>
      <c r="DS68" s="271"/>
      <c r="DT68" s="33" t="str">
        <f t="shared" si="50"/>
        <v>BERTAHAP</v>
      </c>
      <c r="DU68" s="273">
        <f t="shared" si="51"/>
        <v>0</v>
      </c>
      <c r="DV68" s="274">
        <v>2</v>
      </c>
      <c r="DW68" s="275"/>
      <c r="DX68" s="271" t="str">
        <f t="shared" si="52"/>
        <v>KR</v>
      </c>
      <c r="DY68" s="275">
        <f t="shared" si="53"/>
        <v>0</v>
      </c>
      <c r="DZ68" s="275">
        <f t="shared" si="53"/>
        <v>0</v>
      </c>
      <c r="EA68" s="275">
        <f t="shared" si="53"/>
        <v>0</v>
      </c>
      <c r="EB68" s="276">
        <f t="shared" si="53"/>
        <v>0</v>
      </c>
      <c r="EC68" s="276">
        <f t="shared" si="53"/>
        <v>0</v>
      </c>
      <c r="ED68" s="275">
        <f t="shared" si="53"/>
        <v>0</v>
      </c>
      <c r="EE68" s="275">
        <f t="shared" si="53"/>
        <v>0</v>
      </c>
      <c r="EF68" s="275">
        <f t="shared" si="77"/>
        <v>0</v>
      </c>
      <c r="EG68" s="52">
        <f t="shared" si="78"/>
        <v>0</v>
      </c>
      <c r="EH68" s="43">
        <f t="shared" si="78"/>
        <v>0</v>
      </c>
      <c r="EI68" s="63">
        <f t="shared" si="54"/>
        <v>0</v>
      </c>
      <c r="EJ68" s="63">
        <f t="shared" si="55"/>
        <v>0</v>
      </c>
      <c r="EK68" s="351">
        <f t="shared" si="56"/>
        <v>0</v>
      </c>
      <c r="EL68" s="141">
        <f t="shared" si="57"/>
        <v>0</v>
      </c>
      <c r="EM68" s="5">
        <f t="shared" si="58"/>
        <v>0</v>
      </c>
      <c r="EN68" s="5">
        <f t="shared" si="59"/>
        <v>0</v>
      </c>
      <c r="EO68" s="280">
        <f t="shared" si="79"/>
        <v>0</v>
      </c>
    </row>
    <row r="69" spans="1:145">
      <c r="A69" s="3">
        <f t="shared" si="60"/>
        <v>30</v>
      </c>
      <c r="B69" s="263">
        <v>10</v>
      </c>
      <c r="C69" s="556"/>
      <c r="D69" s="264" t="s">
        <v>139</v>
      </c>
      <c r="E69" s="299">
        <v>21</v>
      </c>
      <c r="F69" s="266"/>
      <c r="G69" s="41" t="s">
        <v>84</v>
      </c>
      <c r="H69" s="267">
        <f t="shared" si="5"/>
        <v>132</v>
      </c>
      <c r="I69" s="267">
        <f t="shared" si="6"/>
        <v>112</v>
      </c>
      <c r="J69" s="268">
        <f t="shared" si="7"/>
        <v>27506142.120000001</v>
      </c>
      <c r="K69" s="268">
        <f t="shared" si="8"/>
        <v>3</v>
      </c>
      <c r="L69" s="269">
        <f t="shared" si="9"/>
        <v>1.1000000000000001</v>
      </c>
      <c r="M69" s="319">
        <f t="shared" si="85"/>
        <v>1.01</v>
      </c>
      <c r="N69" s="271">
        <f t="shared" si="11"/>
        <v>25536743.735199891</v>
      </c>
      <c r="O69" s="271">
        <f t="shared" si="12"/>
        <v>28783990.353582241</v>
      </c>
      <c r="P69" s="271">
        <f t="shared" si="13"/>
        <v>30559323.895320002</v>
      </c>
      <c r="Q69" s="271">
        <f t="shared" si="14"/>
        <v>32444156.125241794</v>
      </c>
      <c r="R69" s="271">
        <f t="shared" si="61"/>
        <v>36446325.240431897</v>
      </c>
      <c r="S69" s="272">
        <f t="shared" si="15"/>
        <v>30559323.895320002</v>
      </c>
      <c r="T69" s="271">
        <f t="shared" si="15"/>
        <v>32444156.125241794</v>
      </c>
      <c r="U69" s="271">
        <f t="shared" si="16"/>
        <v>34445240.682836853</v>
      </c>
      <c r="V69" s="271">
        <f t="shared" si="62"/>
        <v>40949796.853870459</v>
      </c>
      <c r="W69" s="271"/>
      <c r="X69" s="271">
        <f t="shared" si="17"/>
        <v>2860115298.3423877</v>
      </c>
      <c r="Y69" s="271">
        <f t="shared" si="18"/>
        <v>3223806919.6012111</v>
      </c>
      <c r="Z69" s="271">
        <f t="shared" si="19"/>
        <v>3422644276.2758403</v>
      </c>
      <c r="AA69" s="272">
        <f t="shared" si="63"/>
        <v>3633745486.027081</v>
      </c>
      <c r="AB69" s="272">
        <f t="shared" si="64"/>
        <v>4081988426.9283724</v>
      </c>
      <c r="AC69" s="272">
        <f t="shared" si="20"/>
        <v>3422644276.2758403</v>
      </c>
      <c r="AD69" s="271">
        <f t="shared" si="21"/>
        <v>3633745486.027081</v>
      </c>
      <c r="AE69" s="271">
        <f t="shared" si="65"/>
        <v>3857866956.4777274</v>
      </c>
      <c r="AF69" s="271">
        <f t="shared" si="66"/>
        <v>4586377247.6334915</v>
      </c>
      <c r="AG69" s="271"/>
      <c r="AH69" s="33" t="str">
        <f t="shared" si="22"/>
        <v>BERTAHAP</v>
      </c>
      <c r="AI69" s="273">
        <f t="shared" si="23"/>
        <v>0</v>
      </c>
      <c r="AJ69" s="274">
        <v>2</v>
      </c>
      <c r="AK69" s="275"/>
      <c r="AL69" s="271" t="e">
        <f>IF(AK69&gt;#REF!,"LB","KR")</f>
        <v>#REF!</v>
      </c>
      <c r="AM69" s="52">
        <f t="shared" si="24"/>
        <v>3146127000</v>
      </c>
      <c r="AN69" s="52">
        <f t="shared" si="24"/>
        <v>3546188000</v>
      </c>
      <c r="AO69" s="52">
        <f t="shared" si="24"/>
        <v>3764909000</v>
      </c>
      <c r="AP69" s="438">
        <f t="shared" si="24"/>
        <v>3997121000</v>
      </c>
      <c r="AQ69" s="438">
        <f t="shared" si="67"/>
        <v>3764909000</v>
      </c>
      <c r="AR69" s="52">
        <f t="shared" si="67"/>
        <v>3997121000</v>
      </c>
      <c r="AS69" s="52">
        <f t="shared" si="67"/>
        <v>4243654000</v>
      </c>
      <c r="AT69" s="43"/>
      <c r="AU69" s="442">
        <v>30</v>
      </c>
      <c r="AV69" s="311">
        <f t="shared" si="68"/>
        <v>-453851.34497999772</v>
      </c>
      <c r="AW69" s="311"/>
      <c r="AX69" s="311"/>
      <c r="AY69" s="311"/>
      <c r="AZ69" s="311"/>
      <c r="BA69" s="43"/>
      <c r="BB69" s="43"/>
      <c r="BC69" s="43"/>
      <c r="BD69" s="43"/>
      <c r="BE69" s="43"/>
      <c r="BF69" s="43"/>
      <c r="BG69" s="43"/>
      <c r="BH69" s="43"/>
      <c r="BI69" s="43"/>
      <c r="BJ69" s="43"/>
      <c r="BK69" s="43"/>
      <c r="BL69" s="43"/>
      <c r="BM69" s="43"/>
      <c r="BN69" s="43"/>
      <c r="BO69" s="43"/>
      <c r="BP69" s="43"/>
      <c r="BQ69" s="43"/>
      <c r="BR69" s="43"/>
      <c r="BS69" s="43"/>
      <c r="BT69" s="43"/>
      <c r="BU69" s="43"/>
      <c r="BV69" s="43"/>
      <c r="BW69" s="43"/>
      <c r="BX69" s="443"/>
      <c r="BY69" s="449"/>
      <c r="BZ69" s="444" t="str">
        <f>G136</f>
        <v>2BR-15</v>
      </c>
      <c r="CA69" s="445">
        <f>E136</f>
        <v>15</v>
      </c>
      <c r="CB69" s="444">
        <f t="shared" si="89"/>
        <v>101</v>
      </c>
      <c r="CC69" s="444">
        <f t="shared" si="89"/>
        <v>90</v>
      </c>
      <c r="CD69" s="444">
        <f>P136</f>
        <v>29448075.753672004</v>
      </c>
      <c r="CE69" s="444">
        <f t="shared" si="90"/>
        <v>2436206000</v>
      </c>
      <c r="CF69" s="444">
        <f t="shared" si="90"/>
        <v>2745993000</v>
      </c>
      <c r="CG69" s="444">
        <f t="shared" si="90"/>
        <v>2915360000</v>
      </c>
      <c r="CH69" s="444">
        <f t="shared" si="90"/>
        <v>3095173000</v>
      </c>
      <c r="CI69" s="444">
        <f>AS136</f>
        <v>3286076000</v>
      </c>
      <c r="CJ69" s="43"/>
      <c r="CK69" s="438">
        <f t="shared" si="75"/>
        <v>4243654305.6821547</v>
      </c>
      <c r="CL69" s="43">
        <f t="shared" si="76"/>
        <v>3990804000</v>
      </c>
      <c r="CM69" s="43">
        <f t="shared" si="76"/>
        <v>4236949000</v>
      </c>
      <c r="CN69" s="44">
        <f t="shared" si="26"/>
        <v>59862060</v>
      </c>
      <c r="CO69" s="44">
        <f t="shared" si="27"/>
        <v>42369490</v>
      </c>
      <c r="CP69" s="44">
        <f t="shared" si="28"/>
        <v>94122725</v>
      </c>
      <c r="CQ69" s="44">
        <f t="shared" si="29"/>
        <v>83273354.166666672</v>
      </c>
      <c r="CR69" s="440">
        <f t="shared" si="30"/>
        <v>4498275000</v>
      </c>
      <c r="CT69" s="264" t="s">
        <v>142</v>
      </c>
      <c r="CU69" s="265">
        <v>10</v>
      </c>
      <c r="CV69" s="266"/>
      <c r="CW69" s="41" t="s">
        <v>48</v>
      </c>
      <c r="CX69" s="267">
        <f t="shared" si="31"/>
        <v>0</v>
      </c>
      <c r="CY69" s="267">
        <f t="shared" si="32"/>
        <v>0</v>
      </c>
      <c r="CZ69" s="268">
        <f t="shared" si="33"/>
        <v>27506142.120000001</v>
      </c>
      <c r="DA69" s="268">
        <f t="shared" si="34"/>
        <v>0</v>
      </c>
      <c r="DB69" s="269">
        <f t="shared" si="35"/>
        <v>0</v>
      </c>
      <c r="DC69" s="270">
        <f t="shared" si="88"/>
        <v>0</v>
      </c>
      <c r="DD69" s="271">
        <f t="shared" si="37"/>
        <v>25536743.735199891</v>
      </c>
      <c r="DE69" s="271">
        <f t="shared" si="38"/>
        <v>28783990.353582241</v>
      </c>
      <c r="DF69" s="271">
        <f t="shared" si="39"/>
        <v>0</v>
      </c>
      <c r="DG69" s="271">
        <f t="shared" si="40"/>
        <v>32444156.125241794</v>
      </c>
      <c r="DH69" s="272">
        <f t="shared" si="41"/>
        <v>0</v>
      </c>
      <c r="DI69" s="271">
        <f t="shared" si="41"/>
        <v>32444156.125241794</v>
      </c>
      <c r="DJ69" s="271">
        <f t="shared" si="42"/>
        <v>34445240.682836853</v>
      </c>
      <c r="DK69" s="271"/>
      <c r="DL69" s="271">
        <f t="shared" si="43"/>
        <v>0</v>
      </c>
      <c r="DM69" s="271">
        <f t="shared" si="44"/>
        <v>0</v>
      </c>
      <c r="DN69" s="271">
        <f t="shared" si="45"/>
        <v>0</v>
      </c>
      <c r="DO69" s="272">
        <f t="shared" si="46"/>
        <v>0</v>
      </c>
      <c r="DP69" s="272">
        <f t="shared" si="47"/>
        <v>0</v>
      </c>
      <c r="DQ69" s="271">
        <f t="shared" si="48"/>
        <v>0</v>
      </c>
      <c r="DR69" s="271">
        <f t="shared" si="49"/>
        <v>0</v>
      </c>
      <c r="DS69" s="271"/>
      <c r="DT69" s="33" t="str">
        <f t="shared" si="50"/>
        <v>BERTAHAP</v>
      </c>
      <c r="DU69" s="273">
        <f t="shared" si="51"/>
        <v>0</v>
      </c>
      <c r="DV69" s="274">
        <v>2</v>
      </c>
      <c r="DW69" s="275"/>
      <c r="DX69" s="271" t="str">
        <f t="shared" si="52"/>
        <v>KR</v>
      </c>
      <c r="DY69" s="275">
        <f t="shared" si="53"/>
        <v>0</v>
      </c>
      <c r="DZ69" s="275">
        <f t="shared" si="53"/>
        <v>0</v>
      </c>
      <c r="EA69" s="275">
        <f t="shared" si="53"/>
        <v>0</v>
      </c>
      <c r="EB69" s="276">
        <f t="shared" si="53"/>
        <v>0</v>
      </c>
      <c r="EC69" s="276">
        <f t="shared" si="53"/>
        <v>0</v>
      </c>
      <c r="ED69" s="275">
        <f t="shared" si="53"/>
        <v>0</v>
      </c>
      <c r="EE69" s="275">
        <f t="shared" si="53"/>
        <v>0</v>
      </c>
      <c r="EF69" s="275">
        <f t="shared" si="77"/>
        <v>0</v>
      </c>
      <c r="EG69" s="52">
        <f t="shared" si="78"/>
        <v>0</v>
      </c>
      <c r="EH69" s="43">
        <f t="shared" si="78"/>
        <v>0</v>
      </c>
      <c r="EI69" s="63">
        <f t="shared" si="54"/>
        <v>0</v>
      </c>
      <c r="EJ69" s="63">
        <f t="shared" si="55"/>
        <v>0</v>
      </c>
      <c r="EK69" s="351">
        <f t="shared" si="56"/>
        <v>0</v>
      </c>
      <c r="EL69" s="141">
        <f t="shared" si="57"/>
        <v>0</v>
      </c>
      <c r="EM69" s="5">
        <f t="shared" si="58"/>
        <v>0</v>
      </c>
      <c r="EN69" s="5">
        <f t="shared" si="59"/>
        <v>0</v>
      </c>
      <c r="EO69" s="280">
        <f t="shared" si="79"/>
        <v>0</v>
      </c>
    </row>
    <row r="70" spans="1:145">
      <c r="A70" s="3">
        <f t="shared" si="60"/>
        <v>31</v>
      </c>
      <c r="B70" s="263">
        <v>1</v>
      </c>
      <c r="C70" s="556"/>
      <c r="D70" s="264" t="s">
        <v>142</v>
      </c>
      <c r="E70" s="265" t="s">
        <v>19</v>
      </c>
      <c r="F70" s="266"/>
      <c r="G70" s="41" t="s">
        <v>72</v>
      </c>
      <c r="H70" s="267">
        <f t="shared" si="5"/>
        <v>175</v>
      </c>
      <c r="I70" s="267">
        <f t="shared" si="6"/>
        <v>156</v>
      </c>
      <c r="J70" s="268">
        <f t="shared" si="7"/>
        <v>27506142.120000001</v>
      </c>
      <c r="K70" s="268">
        <f t="shared" si="8"/>
        <v>5</v>
      </c>
      <c r="L70" s="269">
        <f t="shared" si="9"/>
        <v>1.08</v>
      </c>
      <c r="M70" s="270">
        <f t="shared" ref="M70:M79" si="91">SUMIF($AS$4:$AS$22,E70,$AV$4:$AV$22)</f>
        <v>1</v>
      </c>
      <c r="N70" s="271">
        <f t="shared" si="11"/>
        <v>24824197.330347329</v>
      </c>
      <c r="O70" s="271">
        <f t="shared" si="12"/>
        <v>27980836.707352675</v>
      </c>
      <c r="P70" s="271">
        <f t="shared" si="13"/>
        <v>29706633.489600003</v>
      </c>
      <c r="Q70" s="271">
        <f t="shared" si="14"/>
        <v>31538873.641099136</v>
      </c>
      <c r="R70" s="271">
        <f t="shared" si="61"/>
        <v>35429371.070806883</v>
      </c>
      <c r="S70" s="272">
        <f t="shared" si="15"/>
        <v>29706633.489600003</v>
      </c>
      <c r="T70" s="271">
        <f t="shared" si="15"/>
        <v>31538873.641099136</v>
      </c>
      <c r="U70" s="271">
        <f t="shared" si="16"/>
        <v>33484122.355953015</v>
      </c>
      <c r="V70" s="271">
        <f t="shared" si="62"/>
        <v>39807183.260288112</v>
      </c>
      <c r="W70" s="271"/>
      <c r="X70" s="271">
        <f t="shared" si="17"/>
        <v>3872574783.5341835</v>
      </c>
      <c r="Y70" s="271">
        <f t="shared" si="18"/>
        <v>4365010526.3470173</v>
      </c>
      <c r="Z70" s="271">
        <f t="shared" si="19"/>
        <v>4634234824.3776007</v>
      </c>
      <c r="AA70" s="272">
        <f t="shared" si="63"/>
        <v>4920064288.0114651</v>
      </c>
      <c r="AB70" s="272">
        <f t="shared" si="64"/>
        <v>5526981887.0458736</v>
      </c>
      <c r="AC70" s="272">
        <f t="shared" si="20"/>
        <v>4634234824.3776007</v>
      </c>
      <c r="AD70" s="271">
        <f t="shared" si="21"/>
        <v>4920064288.0114651</v>
      </c>
      <c r="AE70" s="271">
        <f t="shared" si="65"/>
        <v>5223523087.5286703</v>
      </c>
      <c r="AF70" s="271">
        <f t="shared" si="66"/>
        <v>6209920588.6049452</v>
      </c>
      <c r="AG70" s="271"/>
      <c r="AH70" s="33" t="str">
        <f t="shared" si="22"/>
        <v>BERTAHAP</v>
      </c>
      <c r="AI70" s="273">
        <f t="shared" si="23"/>
        <v>0</v>
      </c>
      <c r="AJ70" s="274">
        <v>2</v>
      </c>
      <c r="AK70" s="275"/>
      <c r="AL70" s="271" t="e">
        <f>IF(AK70&gt;#REF!,"LB","KR")</f>
        <v>#REF!</v>
      </c>
      <c r="AM70" s="52">
        <f t="shared" si="24"/>
        <v>4259833000</v>
      </c>
      <c r="AN70" s="52">
        <f t="shared" si="24"/>
        <v>4801512000</v>
      </c>
      <c r="AO70" s="52">
        <f t="shared" si="24"/>
        <v>5097659000</v>
      </c>
      <c r="AP70" s="438">
        <f t="shared" si="24"/>
        <v>5412071000</v>
      </c>
      <c r="AQ70" s="438">
        <f t="shared" si="67"/>
        <v>5097659000</v>
      </c>
      <c r="AR70" s="52">
        <f t="shared" si="67"/>
        <v>5412071000</v>
      </c>
      <c r="AS70" s="52">
        <f t="shared" si="67"/>
        <v>5745876000</v>
      </c>
      <c r="AT70" s="43"/>
      <c r="AU70" s="442">
        <v>31</v>
      </c>
      <c r="AV70" s="311">
        <f t="shared" si="68"/>
        <v>-1306541.7506999969</v>
      </c>
      <c r="AW70" s="311"/>
      <c r="AX70" s="311"/>
      <c r="AY70" s="311"/>
      <c r="AZ70" s="311"/>
      <c r="BA70" s="43"/>
      <c r="BB70" s="43"/>
      <c r="BC70" s="43"/>
      <c r="BD70" s="43"/>
      <c r="BE70" s="43"/>
      <c r="BF70" s="43"/>
      <c r="BG70" s="43"/>
      <c r="BH70" s="43"/>
      <c r="BI70" s="43"/>
      <c r="BJ70" s="43"/>
      <c r="BK70" s="43"/>
      <c r="BL70" s="43"/>
      <c r="BM70" s="43"/>
      <c r="BN70" s="43"/>
      <c r="BO70" s="43"/>
      <c r="BP70" s="43"/>
      <c r="BQ70" s="43"/>
      <c r="BR70" s="43"/>
      <c r="BS70" s="43"/>
      <c r="BT70" s="43"/>
      <c r="BU70" s="43"/>
      <c r="BV70" s="43"/>
      <c r="BW70" s="43"/>
      <c r="BX70" s="443"/>
      <c r="BY70" s="444"/>
      <c r="BZ70" s="444" t="str">
        <f>G137</f>
        <v>2BR-17</v>
      </c>
      <c r="CA70" s="445">
        <f>E137</f>
        <v>17</v>
      </c>
      <c r="CB70" s="444">
        <f t="shared" si="89"/>
        <v>85</v>
      </c>
      <c r="CC70" s="444">
        <f t="shared" si="89"/>
        <v>74</v>
      </c>
      <c r="CD70" s="444">
        <f>P137</f>
        <v>29448075.753672004</v>
      </c>
      <c r="CE70" s="444">
        <f t="shared" si="90"/>
        <v>2003103000</v>
      </c>
      <c r="CF70" s="444">
        <f t="shared" si="90"/>
        <v>2257817000</v>
      </c>
      <c r="CG70" s="444">
        <f t="shared" si="90"/>
        <v>2397074000</v>
      </c>
      <c r="CH70" s="444">
        <f t="shared" si="90"/>
        <v>2544920000</v>
      </c>
      <c r="CI70" s="444">
        <f>AS137</f>
        <v>2701885000</v>
      </c>
      <c r="CJ70" s="43"/>
      <c r="CK70" s="438">
        <f t="shared" si="75"/>
        <v>5745875194.1228504</v>
      </c>
      <c r="CL70" s="43">
        <f t="shared" si="76"/>
        <v>5403519000</v>
      </c>
      <c r="CM70" s="43">
        <f t="shared" si="76"/>
        <v>5736796000</v>
      </c>
      <c r="CN70" s="44">
        <f t="shared" si="26"/>
        <v>81052785</v>
      </c>
      <c r="CO70" s="44">
        <f t="shared" si="27"/>
        <v>57367960</v>
      </c>
      <c r="CP70" s="44">
        <f t="shared" si="28"/>
        <v>127441475</v>
      </c>
      <c r="CQ70" s="44">
        <f t="shared" si="29"/>
        <v>112751479.16666667</v>
      </c>
      <c r="CR70" s="440">
        <f t="shared" si="30"/>
        <v>6090629000</v>
      </c>
      <c r="CT70" s="264" t="s">
        <v>142</v>
      </c>
      <c r="CU70" s="299">
        <v>12</v>
      </c>
      <c r="CV70" s="266"/>
      <c r="CW70" s="41" t="s">
        <v>50</v>
      </c>
      <c r="CX70" s="267">
        <f t="shared" si="31"/>
        <v>0</v>
      </c>
      <c r="CY70" s="267">
        <f t="shared" si="32"/>
        <v>0</v>
      </c>
      <c r="CZ70" s="268">
        <f t="shared" si="33"/>
        <v>27506142.120000001</v>
      </c>
      <c r="DA70" s="268">
        <f t="shared" si="34"/>
        <v>0</v>
      </c>
      <c r="DB70" s="269">
        <f t="shared" si="35"/>
        <v>0</v>
      </c>
      <c r="DC70" s="270">
        <f t="shared" si="88"/>
        <v>0</v>
      </c>
      <c r="DD70" s="271">
        <f t="shared" si="37"/>
        <v>24824197.330347329</v>
      </c>
      <c r="DE70" s="271">
        <f t="shared" si="38"/>
        <v>27980836.707352675</v>
      </c>
      <c r="DF70" s="271">
        <f t="shared" si="39"/>
        <v>0</v>
      </c>
      <c r="DG70" s="271">
        <f t="shared" si="40"/>
        <v>31538873.641099136</v>
      </c>
      <c r="DH70" s="272">
        <f t="shared" si="41"/>
        <v>0</v>
      </c>
      <c r="DI70" s="271">
        <f t="shared" si="41"/>
        <v>31538873.641099136</v>
      </c>
      <c r="DJ70" s="271">
        <f t="shared" si="42"/>
        <v>33484122.355953015</v>
      </c>
      <c r="DK70" s="271"/>
      <c r="DL70" s="271">
        <f t="shared" si="43"/>
        <v>0</v>
      </c>
      <c r="DM70" s="271">
        <f t="shared" si="44"/>
        <v>0</v>
      </c>
      <c r="DN70" s="271">
        <f t="shared" si="45"/>
        <v>0</v>
      </c>
      <c r="DO70" s="272">
        <f t="shared" si="46"/>
        <v>0</v>
      </c>
      <c r="DP70" s="272">
        <f t="shared" si="47"/>
        <v>0</v>
      </c>
      <c r="DQ70" s="271">
        <f t="shared" si="48"/>
        <v>0</v>
      </c>
      <c r="DR70" s="271">
        <f t="shared" si="49"/>
        <v>0</v>
      </c>
      <c r="DS70" s="271"/>
      <c r="DT70" s="33" t="str">
        <f t="shared" si="50"/>
        <v>BERTAHAP</v>
      </c>
      <c r="DU70" s="273">
        <f t="shared" si="51"/>
        <v>0</v>
      </c>
      <c r="DV70" s="274">
        <v>2</v>
      </c>
      <c r="DW70" s="275"/>
      <c r="DX70" s="271" t="str">
        <f t="shared" si="52"/>
        <v>KR</v>
      </c>
      <c r="DY70" s="275">
        <f t="shared" si="53"/>
        <v>0</v>
      </c>
      <c r="DZ70" s="275">
        <f t="shared" si="53"/>
        <v>0</v>
      </c>
      <c r="EA70" s="275">
        <f t="shared" si="53"/>
        <v>0</v>
      </c>
      <c r="EB70" s="276">
        <f t="shared" si="53"/>
        <v>0</v>
      </c>
      <c r="EC70" s="276">
        <f t="shared" si="53"/>
        <v>0</v>
      </c>
      <c r="ED70" s="275">
        <f t="shared" si="53"/>
        <v>0</v>
      </c>
      <c r="EE70" s="275">
        <f t="shared" si="53"/>
        <v>0</v>
      </c>
      <c r="EF70" s="275">
        <f t="shared" si="77"/>
        <v>0</v>
      </c>
      <c r="EG70" s="52">
        <f t="shared" si="78"/>
        <v>0</v>
      </c>
      <c r="EH70" s="43">
        <f t="shared" si="78"/>
        <v>0</v>
      </c>
      <c r="EI70" s="63">
        <f t="shared" si="54"/>
        <v>0</v>
      </c>
      <c r="EJ70" s="63">
        <f t="shared" si="55"/>
        <v>0</v>
      </c>
      <c r="EK70" s="351">
        <f t="shared" si="56"/>
        <v>0</v>
      </c>
      <c r="EL70" s="141">
        <f t="shared" si="57"/>
        <v>0</v>
      </c>
      <c r="EM70" s="5">
        <f t="shared" si="58"/>
        <v>0</v>
      </c>
      <c r="EN70" s="5">
        <f t="shared" si="59"/>
        <v>0</v>
      </c>
      <c r="EO70" s="280">
        <f t="shared" si="79"/>
        <v>0</v>
      </c>
    </row>
    <row r="71" spans="1:145">
      <c r="A71" s="3">
        <f t="shared" si="60"/>
        <v>32</v>
      </c>
      <c r="B71" s="263">
        <v>2</v>
      </c>
      <c r="C71" s="556"/>
      <c r="D71" s="264" t="s">
        <v>142</v>
      </c>
      <c r="E71" s="265" t="s">
        <v>29</v>
      </c>
      <c r="F71" s="266"/>
      <c r="G71" s="41" t="s">
        <v>74</v>
      </c>
      <c r="H71" s="267">
        <f t="shared" si="5"/>
        <v>85</v>
      </c>
      <c r="I71" s="267">
        <f t="shared" si="6"/>
        <v>74</v>
      </c>
      <c r="J71" s="268">
        <f t="shared" si="7"/>
        <v>27506142.120000001</v>
      </c>
      <c r="K71" s="268">
        <f t="shared" si="8"/>
        <v>1</v>
      </c>
      <c r="L71" s="269">
        <f t="shared" si="9"/>
        <v>1.06</v>
      </c>
      <c r="M71" s="270">
        <f t="shared" si="91"/>
        <v>1</v>
      </c>
      <c r="N71" s="271">
        <f t="shared" si="11"/>
        <v>24364489.972377934</v>
      </c>
      <c r="O71" s="271">
        <f t="shared" si="12"/>
        <v>27462673.064623922</v>
      </c>
      <c r="P71" s="271">
        <f t="shared" si="13"/>
        <v>29156510.647200003</v>
      </c>
      <c r="Q71" s="271">
        <f t="shared" si="14"/>
        <v>30954820.425523225</v>
      </c>
      <c r="R71" s="271">
        <f t="shared" si="61"/>
        <v>34773271.606532685</v>
      </c>
      <c r="S71" s="272">
        <f t="shared" si="15"/>
        <v>29156510.647200003</v>
      </c>
      <c r="T71" s="271">
        <f t="shared" si="15"/>
        <v>30954820.425523225</v>
      </c>
      <c r="U71" s="271">
        <f t="shared" si="16"/>
        <v>32864046.016027961</v>
      </c>
      <c r="V71" s="271">
        <f t="shared" si="62"/>
        <v>39070013.199912407</v>
      </c>
      <c r="W71" s="271"/>
      <c r="X71" s="271">
        <f t="shared" si="17"/>
        <v>1802972257.9559672</v>
      </c>
      <c r="Y71" s="271">
        <f t="shared" si="18"/>
        <v>2032237806.7821703</v>
      </c>
      <c r="Z71" s="271">
        <f t="shared" si="19"/>
        <v>2157581787.8928003</v>
      </c>
      <c r="AA71" s="272">
        <f t="shared" si="63"/>
        <v>2290656711.4887185</v>
      </c>
      <c r="AB71" s="272">
        <f t="shared" si="64"/>
        <v>2573222098.8834186</v>
      </c>
      <c r="AC71" s="272">
        <f t="shared" si="20"/>
        <v>2157581787.8928003</v>
      </c>
      <c r="AD71" s="271">
        <f t="shared" si="21"/>
        <v>2290656711.4887185</v>
      </c>
      <c r="AE71" s="271">
        <f t="shared" si="65"/>
        <v>2431939405.186069</v>
      </c>
      <c r="AF71" s="271">
        <f t="shared" si="66"/>
        <v>2891180976.7935181</v>
      </c>
      <c r="AG71" s="271"/>
      <c r="AH71" s="33" t="str">
        <f t="shared" si="22"/>
        <v>BERTAHAP</v>
      </c>
      <c r="AI71" s="273">
        <f t="shared" si="23"/>
        <v>0</v>
      </c>
      <c r="AJ71" s="274">
        <v>2</v>
      </c>
      <c r="AK71" s="275"/>
      <c r="AL71" s="271" t="e">
        <f>IF(AK71&gt;#REF!,"LB","KR")</f>
        <v>#REF!</v>
      </c>
      <c r="AM71" s="52">
        <f t="shared" si="24"/>
        <v>1983270000</v>
      </c>
      <c r="AN71" s="52">
        <f t="shared" si="24"/>
        <v>2235462000</v>
      </c>
      <c r="AO71" s="52">
        <f t="shared" si="24"/>
        <v>2373340000</v>
      </c>
      <c r="AP71" s="438">
        <f t="shared" si="24"/>
        <v>2519723000</v>
      </c>
      <c r="AQ71" s="438">
        <f t="shared" si="67"/>
        <v>2373340000</v>
      </c>
      <c r="AR71" s="52">
        <f t="shared" si="67"/>
        <v>2519723000</v>
      </c>
      <c r="AS71" s="52">
        <f t="shared" si="67"/>
        <v>2675134000</v>
      </c>
      <c r="AT71" s="43"/>
      <c r="AU71" s="442">
        <v>32</v>
      </c>
      <c r="AV71" s="311">
        <f t="shared" si="68"/>
        <v>-1856664.5930999964</v>
      </c>
      <c r="AW71" s="311"/>
      <c r="AX71" s="311"/>
      <c r="AY71" s="311"/>
      <c r="AZ71" s="311"/>
      <c r="BA71" s="43"/>
      <c r="BB71" s="43"/>
      <c r="BC71" s="43"/>
      <c r="BD71" s="43"/>
      <c r="BE71" s="43"/>
      <c r="BF71" s="43"/>
      <c r="BG71" s="43"/>
      <c r="BH71" s="43"/>
      <c r="BI71" s="43"/>
      <c r="BJ71" s="43"/>
      <c r="BK71" s="43"/>
      <c r="BL71" s="43"/>
      <c r="BM71" s="43"/>
      <c r="BN71" s="43"/>
      <c r="BO71" s="43"/>
      <c r="BP71" s="43"/>
      <c r="BQ71" s="43"/>
      <c r="BR71" s="43"/>
      <c r="BS71" s="43"/>
      <c r="BT71" s="43"/>
      <c r="BU71" s="43"/>
      <c r="BV71" s="43"/>
      <c r="BW71" s="43"/>
      <c r="BX71" s="443"/>
      <c r="BY71" s="444"/>
      <c r="BZ71" s="444" t="str">
        <f>G138</f>
        <v>3BR-19</v>
      </c>
      <c r="CA71" s="445">
        <f>E138</f>
        <v>19</v>
      </c>
      <c r="CB71" s="444">
        <f t="shared" si="89"/>
        <v>138</v>
      </c>
      <c r="CC71" s="444">
        <f t="shared" si="89"/>
        <v>120</v>
      </c>
      <c r="CD71" s="444">
        <f>P138</f>
        <v>29448075.753672004</v>
      </c>
      <c r="CE71" s="444">
        <f t="shared" si="90"/>
        <v>3248274000</v>
      </c>
      <c r="CF71" s="444">
        <f t="shared" si="90"/>
        <v>3661324000</v>
      </c>
      <c r="CG71" s="444">
        <f t="shared" si="90"/>
        <v>3887146000</v>
      </c>
      <c r="CH71" s="444">
        <f t="shared" si="90"/>
        <v>4126897000</v>
      </c>
      <c r="CI71" s="444">
        <f>AS138</f>
        <v>4381435000</v>
      </c>
      <c r="CJ71" s="43"/>
      <c r="CK71" s="438">
        <f t="shared" si="75"/>
        <v>2675133767.0479217</v>
      </c>
      <c r="CL71" s="43">
        <f t="shared" si="76"/>
        <v>2515741000</v>
      </c>
      <c r="CM71" s="43">
        <f t="shared" si="76"/>
        <v>2670907000</v>
      </c>
      <c r="CN71" s="44">
        <f t="shared" si="26"/>
        <v>37736115</v>
      </c>
      <c r="CO71" s="44">
        <f t="shared" si="27"/>
        <v>26709070</v>
      </c>
      <c r="CP71" s="44">
        <f t="shared" si="28"/>
        <v>59333500</v>
      </c>
      <c r="CQ71" s="44">
        <f t="shared" si="29"/>
        <v>52494229.166666664</v>
      </c>
      <c r="CR71" s="440">
        <f t="shared" si="30"/>
        <v>2835643000</v>
      </c>
      <c r="CT71" s="264" t="s">
        <v>142</v>
      </c>
      <c r="CU71" s="299">
        <v>18</v>
      </c>
      <c r="CV71" s="266"/>
      <c r="CW71" s="41" t="s">
        <v>54</v>
      </c>
      <c r="CX71" s="267">
        <f t="shared" si="31"/>
        <v>0</v>
      </c>
      <c r="CY71" s="267">
        <f t="shared" si="32"/>
        <v>0</v>
      </c>
      <c r="CZ71" s="268">
        <f t="shared" si="33"/>
        <v>27506142.120000001</v>
      </c>
      <c r="DA71" s="268">
        <f t="shared" si="34"/>
        <v>0</v>
      </c>
      <c r="DB71" s="269">
        <f t="shared" si="35"/>
        <v>0</v>
      </c>
      <c r="DC71" s="270">
        <f t="shared" si="88"/>
        <v>0</v>
      </c>
      <c r="DD71" s="271">
        <f t="shared" si="37"/>
        <v>24364489.972377934</v>
      </c>
      <c r="DE71" s="271">
        <f t="shared" si="38"/>
        <v>27462673.064623922</v>
      </c>
      <c r="DF71" s="271">
        <f t="shared" si="39"/>
        <v>0</v>
      </c>
      <c r="DG71" s="271">
        <f t="shared" si="40"/>
        <v>30954820.425523225</v>
      </c>
      <c r="DH71" s="272">
        <f t="shared" si="41"/>
        <v>0</v>
      </c>
      <c r="DI71" s="271">
        <f t="shared" si="41"/>
        <v>30954820.425523225</v>
      </c>
      <c r="DJ71" s="271">
        <f t="shared" si="42"/>
        <v>32864046.016027961</v>
      </c>
      <c r="DK71" s="271"/>
      <c r="DL71" s="271">
        <f t="shared" si="43"/>
        <v>0</v>
      </c>
      <c r="DM71" s="271">
        <f t="shared" si="44"/>
        <v>0</v>
      </c>
      <c r="DN71" s="271">
        <f t="shared" si="45"/>
        <v>0</v>
      </c>
      <c r="DO71" s="272">
        <f t="shared" si="46"/>
        <v>0</v>
      </c>
      <c r="DP71" s="272">
        <f t="shared" si="47"/>
        <v>0</v>
      </c>
      <c r="DQ71" s="271">
        <f t="shared" si="48"/>
        <v>0</v>
      </c>
      <c r="DR71" s="271">
        <f t="shared" si="49"/>
        <v>0</v>
      </c>
      <c r="DS71" s="271"/>
      <c r="DT71" s="33" t="str">
        <f t="shared" si="50"/>
        <v>BERTAHAP</v>
      </c>
      <c r="DU71" s="273">
        <f t="shared" si="51"/>
        <v>0</v>
      </c>
      <c r="DV71" s="274">
        <v>2</v>
      </c>
      <c r="DW71" s="275"/>
      <c r="DX71" s="271" t="e">
        <f>IF(DW71&gt;#REF!,"LB","KR")</f>
        <v>#REF!</v>
      </c>
      <c r="DY71" s="275">
        <f t="shared" si="53"/>
        <v>0</v>
      </c>
      <c r="DZ71" s="275">
        <f t="shared" si="53"/>
        <v>0</v>
      </c>
      <c r="EA71" s="275">
        <f t="shared" si="53"/>
        <v>0</v>
      </c>
      <c r="EB71" s="276">
        <f t="shared" si="53"/>
        <v>0</v>
      </c>
      <c r="EC71" s="276">
        <f t="shared" si="53"/>
        <v>0</v>
      </c>
      <c r="ED71" s="275">
        <f t="shared" si="53"/>
        <v>0</v>
      </c>
      <c r="EE71" s="275">
        <f t="shared" si="53"/>
        <v>0</v>
      </c>
      <c r="EF71" s="275">
        <f t="shared" si="77"/>
        <v>0</v>
      </c>
      <c r="EG71" s="52">
        <f t="shared" si="78"/>
        <v>0</v>
      </c>
      <c r="EH71" s="43">
        <f t="shared" si="78"/>
        <v>0</v>
      </c>
      <c r="EI71" s="63">
        <f t="shared" si="54"/>
        <v>0</v>
      </c>
      <c r="EJ71" s="63">
        <f t="shared" si="55"/>
        <v>0</v>
      </c>
      <c r="EK71" s="351">
        <f t="shared" si="56"/>
        <v>0</v>
      </c>
      <c r="EL71" s="141">
        <f t="shared" si="57"/>
        <v>0</v>
      </c>
      <c r="EM71" s="5">
        <f t="shared" si="58"/>
        <v>0</v>
      </c>
      <c r="EN71" s="5">
        <f t="shared" si="59"/>
        <v>0</v>
      </c>
      <c r="EO71" s="280">
        <f t="shared" si="79"/>
        <v>0</v>
      </c>
    </row>
    <row r="72" spans="1:145">
      <c r="A72" s="3">
        <f t="shared" si="60"/>
        <v>33</v>
      </c>
      <c r="B72" s="263">
        <v>3</v>
      </c>
      <c r="C72" s="556"/>
      <c r="D72" s="264" t="s">
        <v>142</v>
      </c>
      <c r="E72" s="265" t="s">
        <v>32</v>
      </c>
      <c r="F72" s="266"/>
      <c r="G72" s="41" t="s">
        <v>56</v>
      </c>
      <c r="H72" s="267">
        <f t="shared" si="5"/>
        <v>85</v>
      </c>
      <c r="I72" s="267">
        <f t="shared" si="6"/>
        <v>74</v>
      </c>
      <c r="J72" s="268">
        <f t="shared" si="7"/>
        <v>27506142.120000001</v>
      </c>
      <c r="K72" s="268">
        <f t="shared" si="8"/>
        <v>1</v>
      </c>
      <c r="L72" s="269">
        <f t="shared" si="9"/>
        <v>1.06</v>
      </c>
      <c r="M72" s="270">
        <f t="shared" si="91"/>
        <v>1</v>
      </c>
      <c r="N72" s="271">
        <f t="shared" si="11"/>
        <v>24364489.972377934</v>
      </c>
      <c r="O72" s="271">
        <f t="shared" si="12"/>
        <v>27462673.064623922</v>
      </c>
      <c r="P72" s="271">
        <f t="shared" si="13"/>
        <v>29156510.647200003</v>
      </c>
      <c r="Q72" s="271">
        <f t="shared" si="14"/>
        <v>30954820.425523225</v>
      </c>
      <c r="R72" s="271">
        <f t="shared" si="61"/>
        <v>34773271.606532685</v>
      </c>
      <c r="S72" s="272">
        <f t="shared" si="15"/>
        <v>29156510.647200003</v>
      </c>
      <c r="T72" s="271">
        <f t="shared" si="15"/>
        <v>30954820.425523225</v>
      </c>
      <c r="U72" s="271">
        <f t="shared" si="16"/>
        <v>32864046.016027961</v>
      </c>
      <c r="V72" s="271">
        <f t="shared" si="62"/>
        <v>39070013.199912407</v>
      </c>
      <c r="W72" s="271"/>
      <c r="X72" s="271">
        <f t="shared" si="17"/>
        <v>1802972257.9559672</v>
      </c>
      <c r="Y72" s="271">
        <f t="shared" si="18"/>
        <v>2032237806.7821703</v>
      </c>
      <c r="Z72" s="271">
        <f t="shared" si="19"/>
        <v>2157581787.8928003</v>
      </c>
      <c r="AA72" s="272">
        <f t="shared" si="63"/>
        <v>2290656711.4887185</v>
      </c>
      <c r="AB72" s="272">
        <f t="shared" si="64"/>
        <v>2573222098.8834186</v>
      </c>
      <c r="AC72" s="272">
        <f t="shared" si="20"/>
        <v>2157581787.8928003</v>
      </c>
      <c r="AD72" s="271">
        <f t="shared" si="21"/>
        <v>2290656711.4887185</v>
      </c>
      <c r="AE72" s="271">
        <f t="shared" si="65"/>
        <v>2431939405.186069</v>
      </c>
      <c r="AF72" s="271">
        <f t="shared" si="66"/>
        <v>2891180976.7935181</v>
      </c>
      <c r="AG72" s="271"/>
      <c r="AH72" s="33" t="str">
        <f t="shared" si="22"/>
        <v>BERTAHAP</v>
      </c>
      <c r="AI72" s="273">
        <f t="shared" si="23"/>
        <v>0</v>
      </c>
      <c r="AJ72" s="274">
        <v>2</v>
      </c>
      <c r="AK72" s="275"/>
      <c r="AL72" s="271" t="e">
        <f>IF(AK72&gt;#REF!,"LB","KR")</f>
        <v>#REF!</v>
      </c>
      <c r="AM72" s="52">
        <f t="shared" si="24"/>
        <v>1983270000</v>
      </c>
      <c r="AN72" s="52">
        <f t="shared" si="24"/>
        <v>2235462000</v>
      </c>
      <c r="AO72" s="52">
        <f t="shared" si="24"/>
        <v>2373340000</v>
      </c>
      <c r="AP72" s="438">
        <f t="shared" si="24"/>
        <v>2519723000</v>
      </c>
      <c r="AQ72" s="438">
        <f t="shared" si="67"/>
        <v>2373340000</v>
      </c>
      <c r="AR72" s="52">
        <f t="shared" si="67"/>
        <v>2519723000</v>
      </c>
      <c r="AS72" s="52">
        <f t="shared" si="67"/>
        <v>2675134000</v>
      </c>
      <c r="AT72" s="43"/>
      <c r="AU72" s="442">
        <v>33</v>
      </c>
      <c r="AV72" s="311">
        <f t="shared" si="68"/>
        <v>-1856664.5930999964</v>
      </c>
      <c r="AW72" s="311"/>
      <c r="AX72" s="311"/>
      <c r="AY72" s="311"/>
      <c r="AZ72" s="311"/>
      <c r="BA72" s="43"/>
      <c r="BB72" s="43"/>
      <c r="BC72" s="43"/>
      <c r="BD72" s="43"/>
      <c r="BE72" s="43"/>
      <c r="BF72" s="43"/>
      <c r="BG72" s="43"/>
      <c r="BH72" s="43"/>
      <c r="BI72" s="43"/>
      <c r="BJ72" s="43"/>
      <c r="BK72" s="43"/>
      <c r="BL72" s="43"/>
      <c r="BM72" s="43"/>
      <c r="BN72" s="43"/>
      <c r="BO72" s="43"/>
      <c r="BP72" s="43"/>
      <c r="BQ72" s="43"/>
      <c r="BR72" s="43"/>
      <c r="BS72" s="43"/>
      <c r="BT72" s="43"/>
      <c r="BU72" s="43"/>
      <c r="BV72" s="43"/>
      <c r="BW72" s="43"/>
      <c r="BX72" s="443">
        <v>9</v>
      </c>
      <c r="BY72" s="449" t="s">
        <v>57</v>
      </c>
      <c r="BZ72" s="444" t="str">
        <f t="shared" ref="BZ72:BZ78" si="92">G159</f>
        <v>2BR-3</v>
      </c>
      <c r="CA72" s="445" t="str">
        <f t="shared" ref="CA72:CA78" si="93">E159</f>
        <v>03</v>
      </c>
      <c r="CB72" s="444">
        <f t="shared" ref="CB72:CC78" si="94">H159</f>
        <v>85</v>
      </c>
      <c r="CC72" s="444">
        <f t="shared" si="94"/>
        <v>74</v>
      </c>
      <c r="CD72" s="444">
        <f t="shared" ref="CD72:CD78" si="95">P159</f>
        <v>29448075.753672004</v>
      </c>
      <c r="CE72" s="444">
        <f t="shared" ref="CE72:CH78" si="96">AM159</f>
        <v>2003103000</v>
      </c>
      <c r="CF72" s="444">
        <f t="shared" si="96"/>
        <v>2257817000</v>
      </c>
      <c r="CG72" s="444">
        <f t="shared" si="96"/>
        <v>2397074000</v>
      </c>
      <c r="CH72" s="444">
        <f t="shared" si="96"/>
        <v>2544920000</v>
      </c>
      <c r="CI72" s="444">
        <f t="shared" ref="CI72:CI78" si="97">AS159</f>
        <v>2701885000</v>
      </c>
      <c r="CJ72" s="43">
        <v>7</v>
      </c>
      <c r="CK72" s="438">
        <f t="shared" si="75"/>
        <v>2675133767.0479217</v>
      </c>
      <c r="CL72" s="43">
        <f t="shared" si="76"/>
        <v>2515741000</v>
      </c>
      <c r="CM72" s="43">
        <f t="shared" si="76"/>
        <v>2670907000</v>
      </c>
      <c r="CN72" s="44">
        <f t="shared" si="26"/>
        <v>37736115</v>
      </c>
      <c r="CO72" s="44">
        <f t="shared" si="27"/>
        <v>26709070</v>
      </c>
      <c r="CP72" s="44">
        <f t="shared" si="28"/>
        <v>59333500</v>
      </c>
      <c r="CQ72" s="44">
        <f t="shared" si="29"/>
        <v>52494229.166666664</v>
      </c>
      <c r="CR72" s="440">
        <f t="shared" si="30"/>
        <v>2835643000</v>
      </c>
      <c r="CT72" s="264" t="s">
        <v>142</v>
      </c>
      <c r="CU72" s="299">
        <v>20</v>
      </c>
      <c r="CV72" s="266"/>
      <c r="CW72" s="41" t="s">
        <v>70</v>
      </c>
      <c r="CX72" s="267">
        <f t="shared" si="31"/>
        <v>0</v>
      </c>
      <c r="CY72" s="267">
        <f t="shared" si="32"/>
        <v>0</v>
      </c>
      <c r="CZ72" s="268">
        <f t="shared" si="33"/>
        <v>27506142.120000001</v>
      </c>
      <c r="DA72" s="268">
        <f t="shared" si="34"/>
        <v>0</v>
      </c>
      <c r="DB72" s="269">
        <f t="shared" si="35"/>
        <v>0</v>
      </c>
      <c r="DC72" s="270">
        <f t="shared" si="88"/>
        <v>0</v>
      </c>
      <c r="DD72" s="271">
        <f t="shared" si="37"/>
        <v>24364489.972377934</v>
      </c>
      <c r="DE72" s="271">
        <f t="shared" si="38"/>
        <v>27462673.064623922</v>
      </c>
      <c r="DF72" s="271">
        <f t="shared" si="39"/>
        <v>0</v>
      </c>
      <c r="DG72" s="271">
        <f t="shared" si="40"/>
        <v>30954820.425523225</v>
      </c>
      <c r="DH72" s="272">
        <f t="shared" si="41"/>
        <v>0</v>
      </c>
      <c r="DI72" s="271">
        <f t="shared" si="41"/>
        <v>30954820.425523225</v>
      </c>
      <c r="DJ72" s="271">
        <f t="shared" si="42"/>
        <v>32864046.016027961</v>
      </c>
      <c r="DK72" s="271"/>
      <c r="DL72" s="271">
        <f t="shared" si="43"/>
        <v>0</v>
      </c>
      <c r="DM72" s="271">
        <f t="shared" si="44"/>
        <v>0</v>
      </c>
      <c r="DN72" s="271">
        <f t="shared" si="45"/>
        <v>0</v>
      </c>
      <c r="DO72" s="272">
        <f t="shared" si="46"/>
        <v>0</v>
      </c>
      <c r="DP72" s="272">
        <f t="shared" si="47"/>
        <v>0</v>
      </c>
      <c r="DQ72" s="271">
        <f t="shared" si="48"/>
        <v>0</v>
      </c>
      <c r="DR72" s="271">
        <f t="shared" si="49"/>
        <v>0</v>
      </c>
      <c r="DS72" s="271"/>
      <c r="DT72" s="33" t="str">
        <f t="shared" si="50"/>
        <v>BERTAHAP</v>
      </c>
      <c r="DU72" s="273">
        <f t="shared" si="51"/>
        <v>0</v>
      </c>
      <c r="DV72" s="274">
        <v>2</v>
      </c>
      <c r="DW72" s="275"/>
      <c r="DX72" s="271" t="e">
        <f>IF(DW72&gt;#REF!,"LB","KR")</f>
        <v>#REF!</v>
      </c>
      <c r="DY72" s="275">
        <f t="shared" si="53"/>
        <v>0</v>
      </c>
      <c r="DZ72" s="275">
        <f t="shared" si="53"/>
        <v>0</v>
      </c>
      <c r="EA72" s="275">
        <f t="shared" si="53"/>
        <v>0</v>
      </c>
      <c r="EB72" s="276">
        <f t="shared" si="53"/>
        <v>0</v>
      </c>
      <c r="EC72" s="276">
        <f t="shared" si="53"/>
        <v>0</v>
      </c>
      <c r="ED72" s="275">
        <f t="shared" si="53"/>
        <v>0</v>
      </c>
      <c r="EE72" s="275">
        <f t="shared" si="53"/>
        <v>0</v>
      </c>
      <c r="EF72" s="275">
        <f t="shared" si="77"/>
        <v>0</v>
      </c>
      <c r="EG72" s="52">
        <f t="shared" si="78"/>
        <v>0</v>
      </c>
      <c r="EH72" s="43">
        <f t="shared" si="78"/>
        <v>0</v>
      </c>
      <c r="EI72" s="63">
        <f t="shared" si="54"/>
        <v>0</v>
      </c>
      <c r="EJ72" s="63">
        <f t="shared" si="55"/>
        <v>0</v>
      </c>
      <c r="EK72" s="351">
        <f t="shared" si="56"/>
        <v>0</v>
      </c>
      <c r="EL72" s="141">
        <f t="shared" si="57"/>
        <v>0</v>
      </c>
      <c r="EM72" s="5">
        <f t="shared" si="58"/>
        <v>0</v>
      </c>
      <c r="EN72" s="5">
        <f t="shared" si="59"/>
        <v>0</v>
      </c>
      <c r="EO72" s="280">
        <f t="shared" si="79"/>
        <v>0</v>
      </c>
    </row>
    <row r="73" spans="1:145">
      <c r="A73" s="3">
        <f t="shared" si="60"/>
        <v>34</v>
      </c>
      <c r="B73" s="263">
        <v>4</v>
      </c>
      <c r="C73" s="556"/>
      <c r="D73" s="264" t="s">
        <v>142</v>
      </c>
      <c r="E73" s="265" t="s">
        <v>38</v>
      </c>
      <c r="F73" s="266"/>
      <c r="G73" s="41" t="s">
        <v>58</v>
      </c>
      <c r="H73" s="267">
        <f t="shared" si="5"/>
        <v>101</v>
      </c>
      <c r="I73" s="267">
        <f t="shared" si="6"/>
        <v>90</v>
      </c>
      <c r="J73" s="268">
        <f t="shared" si="7"/>
        <v>27506142.120000001</v>
      </c>
      <c r="K73" s="268">
        <f t="shared" si="8"/>
        <v>1</v>
      </c>
      <c r="L73" s="269">
        <f t="shared" si="9"/>
        <v>1.06</v>
      </c>
      <c r="M73" s="270">
        <f t="shared" si="91"/>
        <v>1</v>
      </c>
      <c r="N73" s="271">
        <f t="shared" si="11"/>
        <v>24364489.972377934</v>
      </c>
      <c r="O73" s="271">
        <f t="shared" si="12"/>
        <v>27462673.064623922</v>
      </c>
      <c r="P73" s="271">
        <f t="shared" si="13"/>
        <v>29156510.647200003</v>
      </c>
      <c r="Q73" s="271">
        <f t="shared" si="14"/>
        <v>30954820.425523225</v>
      </c>
      <c r="R73" s="271">
        <f t="shared" si="61"/>
        <v>34773271.606532685</v>
      </c>
      <c r="S73" s="272">
        <f t="shared" si="15"/>
        <v>29156510.647200003</v>
      </c>
      <c r="T73" s="271">
        <f t="shared" si="15"/>
        <v>30954820.425523225</v>
      </c>
      <c r="U73" s="271">
        <f t="shared" si="16"/>
        <v>32864046.016027961</v>
      </c>
      <c r="V73" s="271">
        <f t="shared" si="62"/>
        <v>39070013.199912407</v>
      </c>
      <c r="W73" s="271"/>
      <c r="X73" s="271">
        <f t="shared" si="17"/>
        <v>2192804097.5140142</v>
      </c>
      <c r="Y73" s="271">
        <f t="shared" si="18"/>
        <v>2471640575.816153</v>
      </c>
      <c r="Z73" s="271">
        <f t="shared" si="19"/>
        <v>2624085958.2480001</v>
      </c>
      <c r="AA73" s="272">
        <f t="shared" si="63"/>
        <v>2785933838.2970901</v>
      </c>
      <c r="AB73" s="272">
        <f t="shared" si="64"/>
        <v>3129594444.5879416</v>
      </c>
      <c r="AC73" s="272">
        <f t="shared" si="20"/>
        <v>2624085958.2480001</v>
      </c>
      <c r="AD73" s="271">
        <f t="shared" si="21"/>
        <v>2785933838.2970901</v>
      </c>
      <c r="AE73" s="271">
        <f t="shared" si="65"/>
        <v>2957764141.4425163</v>
      </c>
      <c r="AF73" s="271">
        <f t="shared" si="66"/>
        <v>3516301187.9921165</v>
      </c>
      <c r="AG73" s="271"/>
      <c r="AH73" s="33" t="str">
        <f t="shared" si="22"/>
        <v>BERTAHAP</v>
      </c>
      <c r="AI73" s="273">
        <f t="shared" si="23"/>
        <v>0</v>
      </c>
      <c r="AJ73" s="274">
        <v>2</v>
      </c>
      <c r="AK73" s="275"/>
      <c r="AL73" s="271" t="e">
        <f>IF(AK73&gt;#REF!,"LB","KR")</f>
        <v>#REF!</v>
      </c>
      <c r="AM73" s="52">
        <f t="shared" si="24"/>
        <v>2412085000</v>
      </c>
      <c r="AN73" s="52">
        <f t="shared" si="24"/>
        <v>2718805000</v>
      </c>
      <c r="AO73" s="52">
        <f t="shared" si="24"/>
        <v>2886495000</v>
      </c>
      <c r="AP73" s="438">
        <f t="shared" si="24"/>
        <v>3064528000</v>
      </c>
      <c r="AQ73" s="438">
        <f t="shared" si="67"/>
        <v>2886495000</v>
      </c>
      <c r="AR73" s="52">
        <f t="shared" si="67"/>
        <v>3064528000</v>
      </c>
      <c r="AS73" s="52">
        <f t="shared" si="67"/>
        <v>3253541000</v>
      </c>
      <c r="AT73" s="43"/>
      <c r="AU73" s="442">
        <v>34</v>
      </c>
      <c r="AV73" s="311">
        <f t="shared" si="68"/>
        <v>-1856664.5930999964</v>
      </c>
      <c r="AW73" s="311"/>
      <c r="AX73" s="311"/>
      <c r="AY73" s="311"/>
      <c r="AZ73" s="311"/>
      <c r="BA73" s="43"/>
      <c r="BB73" s="43"/>
      <c r="BC73" s="43"/>
      <c r="BD73" s="43"/>
      <c r="BE73" s="43"/>
      <c r="BF73" s="43"/>
      <c r="BG73" s="43"/>
      <c r="BH73" s="43"/>
      <c r="BI73" s="43"/>
      <c r="BJ73" s="43"/>
      <c r="BK73" s="43"/>
      <c r="BL73" s="43"/>
      <c r="BM73" s="43"/>
      <c r="BN73" s="43"/>
      <c r="BO73" s="43"/>
      <c r="BP73" s="43"/>
      <c r="BQ73" s="43"/>
      <c r="BR73" s="43"/>
      <c r="BS73" s="43"/>
      <c r="BT73" s="43"/>
      <c r="BU73" s="43"/>
      <c r="BV73" s="43"/>
      <c r="BW73" s="43"/>
      <c r="BX73" s="443"/>
      <c r="BY73" s="444"/>
      <c r="BZ73" s="444" t="str">
        <f t="shared" si="92"/>
        <v>2BR-5</v>
      </c>
      <c r="CA73" s="445" t="str">
        <f t="shared" si="93"/>
        <v>05</v>
      </c>
      <c r="CB73" s="444">
        <f t="shared" si="94"/>
        <v>85</v>
      </c>
      <c r="CC73" s="444">
        <f t="shared" si="94"/>
        <v>74</v>
      </c>
      <c r="CD73" s="444">
        <f t="shared" si="95"/>
        <v>29448075.753672004</v>
      </c>
      <c r="CE73" s="444">
        <f t="shared" si="96"/>
        <v>2003103000</v>
      </c>
      <c r="CF73" s="444">
        <f t="shared" si="96"/>
        <v>2257817000</v>
      </c>
      <c r="CG73" s="444">
        <f t="shared" si="96"/>
        <v>2397074000</v>
      </c>
      <c r="CH73" s="444">
        <f t="shared" si="96"/>
        <v>2544920000</v>
      </c>
      <c r="CI73" s="444">
        <f t="shared" si="97"/>
        <v>2701885000</v>
      </c>
      <c r="CJ73" s="43"/>
      <c r="CK73" s="438">
        <f t="shared" si="75"/>
        <v>3253541096.7252483</v>
      </c>
      <c r="CL73" s="43">
        <f t="shared" si="76"/>
        <v>3059685000</v>
      </c>
      <c r="CM73" s="43">
        <f t="shared" si="76"/>
        <v>3248400000</v>
      </c>
      <c r="CN73" s="44">
        <f t="shared" si="26"/>
        <v>45895275</v>
      </c>
      <c r="CO73" s="44">
        <f t="shared" si="27"/>
        <v>32484000</v>
      </c>
      <c r="CP73" s="44">
        <f t="shared" si="28"/>
        <v>72162375</v>
      </c>
      <c r="CQ73" s="44">
        <f t="shared" si="29"/>
        <v>63844333.333333336</v>
      </c>
      <c r="CR73" s="440">
        <f t="shared" si="30"/>
        <v>3448754000</v>
      </c>
      <c r="CT73" s="264" t="s">
        <v>142</v>
      </c>
      <c r="CU73" s="299">
        <v>22</v>
      </c>
      <c r="CV73" s="266"/>
      <c r="CW73" s="41" t="s">
        <v>89</v>
      </c>
      <c r="CX73" s="267">
        <f t="shared" si="31"/>
        <v>0</v>
      </c>
      <c r="CY73" s="267">
        <f t="shared" si="32"/>
        <v>0</v>
      </c>
      <c r="CZ73" s="268">
        <f t="shared" si="33"/>
        <v>27506142.120000001</v>
      </c>
      <c r="DA73" s="268">
        <f t="shared" si="34"/>
        <v>0</v>
      </c>
      <c r="DB73" s="269">
        <f t="shared" si="35"/>
        <v>0</v>
      </c>
      <c r="DC73" s="270">
        <f t="shared" si="88"/>
        <v>0</v>
      </c>
      <c r="DD73" s="271">
        <f t="shared" si="37"/>
        <v>24364489.972377934</v>
      </c>
      <c r="DE73" s="271">
        <f t="shared" si="38"/>
        <v>27462673.064623922</v>
      </c>
      <c r="DF73" s="271">
        <f t="shared" si="39"/>
        <v>0</v>
      </c>
      <c r="DG73" s="271">
        <f t="shared" si="40"/>
        <v>30954820.425523225</v>
      </c>
      <c r="DH73" s="272">
        <f t="shared" si="41"/>
        <v>0</v>
      </c>
      <c r="DI73" s="271">
        <f t="shared" si="41"/>
        <v>30954820.425523225</v>
      </c>
      <c r="DJ73" s="271">
        <f t="shared" si="42"/>
        <v>32864046.016027961</v>
      </c>
      <c r="DK73" s="271"/>
      <c r="DL73" s="271">
        <f t="shared" si="43"/>
        <v>0</v>
      </c>
      <c r="DM73" s="271">
        <f t="shared" si="44"/>
        <v>0</v>
      </c>
      <c r="DN73" s="271">
        <f t="shared" si="45"/>
        <v>0</v>
      </c>
      <c r="DO73" s="272">
        <f t="shared" si="46"/>
        <v>0</v>
      </c>
      <c r="DP73" s="272">
        <f t="shared" si="47"/>
        <v>0</v>
      </c>
      <c r="DQ73" s="271">
        <f t="shared" si="48"/>
        <v>0</v>
      </c>
      <c r="DR73" s="271">
        <f t="shared" si="49"/>
        <v>0</v>
      </c>
      <c r="DS73" s="271"/>
      <c r="DT73" s="33" t="str">
        <f t="shared" si="50"/>
        <v>BERTAHAP</v>
      </c>
      <c r="DU73" s="273">
        <f t="shared" si="51"/>
        <v>0</v>
      </c>
      <c r="DV73" s="274">
        <v>2</v>
      </c>
      <c r="DW73" s="275"/>
      <c r="DX73" s="271" t="e">
        <f>IF(DW73&gt;#REF!,"LB","KR")</f>
        <v>#REF!</v>
      </c>
      <c r="DY73" s="275">
        <f t="shared" si="53"/>
        <v>0</v>
      </c>
      <c r="DZ73" s="275">
        <f t="shared" si="53"/>
        <v>0</v>
      </c>
      <c r="EA73" s="275">
        <f t="shared" si="53"/>
        <v>0</v>
      </c>
      <c r="EB73" s="276">
        <f t="shared" si="53"/>
        <v>0</v>
      </c>
      <c r="EC73" s="276">
        <f t="shared" si="53"/>
        <v>0</v>
      </c>
      <c r="ED73" s="275">
        <f t="shared" si="53"/>
        <v>0</v>
      </c>
      <c r="EE73" s="275">
        <f t="shared" si="53"/>
        <v>0</v>
      </c>
      <c r="EF73" s="275">
        <f t="shared" si="77"/>
        <v>0</v>
      </c>
      <c r="EG73" s="52">
        <f t="shared" si="78"/>
        <v>0</v>
      </c>
      <c r="EH73" s="43">
        <f t="shared" si="78"/>
        <v>0</v>
      </c>
      <c r="EI73" s="63">
        <f t="shared" si="54"/>
        <v>0</v>
      </c>
      <c r="EJ73" s="63">
        <f t="shared" si="55"/>
        <v>0</v>
      </c>
      <c r="EK73" s="351">
        <f t="shared" si="56"/>
        <v>0</v>
      </c>
      <c r="EL73" s="141">
        <f t="shared" si="57"/>
        <v>0</v>
      </c>
      <c r="EM73" s="5">
        <f t="shared" si="58"/>
        <v>0</v>
      </c>
      <c r="EN73" s="5">
        <f t="shared" si="59"/>
        <v>0</v>
      </c>
      <c r="EO73" s="280">
        <f t="shared" si="79"/>
        <v>0</v>
      </c>
    </row>
    <row r="74" spans="1:145">
      <c r="A74" s="3">
        <f t="shared" si="60"/>
        <v>35</v>
      </c>
      <c r="B74" s="263">
        <v>5</v>
      </c>
      <c r="C74" s="556"/>
      <c r="D74" s="264" t="s">
        <v>142</v>
      </c>
      <c r="E74" s="265" t="s">
        <v>44</v>
      </c>
      <c r="F74" s="266"/>
      <c r="G74" s="41" t="s">
        <v>60</v>
      </c>
      <c r="H74" s="267">
        <f t="shared" si="5"/>
        <v>101</v>
      </c>
      <c r="I74" s="267">
        <f t="shared" si="6"/>
        <v>90</v>
      </c>
      <c r="J74" s="268">
        <f t="shared" si="7"/>
        <v>27506142.120000001</v>
      </c>
      <c r="K74" s="268">
        <f t="shared" si="8"/>
        <v>1</v>
      </c>
      <c r="L74" s="269">
        <f t="shared" si="9"/>
        <v>1.06</v>
      </c>
      <c r="M74" s="270">
        <f t="shared" si="91"/>
        <v>1</v>
      </c>
      <c r="N74" s="271">
        <f t="shared" si="11"/>
        <v>24364489.972377934</v>
      </c>
      <c r="O74" s="271">
        <f t="shared" si="12"/>
        <v>27462673.064623922</v>
      </c>
      <c r="P74" s="271">
        <f t="shared" si="13"/>
        <v>29156510.647200003</v>
      </c>
      <c r="Q74" s="271">
        <f t="shared" si="14"/>
        <v>30954820.425523225</v>
      </c>
      <c r="R74" s="271">
        <f t="shared" si="61"/>
        <v>34773271.606532685</v>
      </c>
      <c r="S74" s="272">
        <f t="shared" si="15"/>
        <v>29156510.647200003</v>
      </c>
      <c r="T74" s="271">
        <f t="shared" si="15"/>
        <v>30954820.425523225</v>
      </c>
      <c r="U74" s="271">
        <f t="shared" si="16"/>
        <v>32864046.016027961</v>
      </c>
      <c r="V74" s="271">
        <f t="shared" si="62"/>
        <v>39070013.199912407</v>
      </c>
      <c r="W74" s="271"/>
      <c r="X74" s="271">
        <f t="shared" si="17"/>
        <v>2192804097.5140142</v>
      </c>
      <c r="Y74" s="271">
        <f t="shared" si="18"/>
        <v>2471640575.816153</v>
      </c>
      <c r="Z74" s="271">
        <f t="shared" si="19"/>
        <v>2624085958.2480001</v>
      </c>
      <c r="AA74" s="272">
        <f t="shared" si="63"/>
        <v>2785933838.2970901</v>
      </c>
      <c r="AB74" s="272">
        <f t="shared" si="64"/>
        <v>3129594444.5879416</v>
      </c>
      <c r="AC74" s="272">
        <f t="shared" si="20"/>
        <v>2624085958.2480001</v>
      </c>
      <c r="AD74" s="271">
        <f t="shared" si="21"/>
        <v>2785933838.2970901</v>
      </c>
      <c r="AE74" s="271">
        <f t="shared" si="65"/>
        <v>2957764141.4425163</v>
      </c>
      <c r="AF74" s="271">
        <f t="shared" si="66"/>
        <v>3516301187.9921165</v>
      </c>
      <c r="AG74" s="271"/>
      <c r="AH74" s="33" t="str">
        <f t="shared" si="22"/>
        <v>BERTAHAP</v>
      </c>
      <c r="AI74" s="273">
        <f t="shared" si="23"/>
        <v>0</v>
      </c>
      <c r="AJ74" s="274">
        <v>2</v>
      </c>
      <c r="AK74" s="275"/>
      <c r="AL74" s="271" t="e">
        <f>IF(AK74&gt;#REF!,"LB","KR")</f>
        <v>#REF!</v>
      </c>
      <c r="AM74" s="52">
        <f t="shared" si="24"/>
        <v>2412085000</v>
      </c>
      <c r="AN74" s="52">
        <f t="shared" si="24"/>
        <v>2718805000</v>
      </c>
      <c r="AO74" s="52">
        <f t="shared" si="24"/>
        <v>2886495000</v>
      </c>
      <c r="AP74" s="438">
        <f t="shared" si="24"/>
        <v>3064528000</v>
      </c>
      <c r="AQ74" s="438">
        <f t="shared" si="67"/>
        <v>2886495000</v>
      </c>
      <c r="AR74" s="52">
        <f t="shared" si="67"/>
        <v>3064528000</v>
      </c>
      <c r="AS74" s="52">
        <f t="shared" si="67"/>
        <v>3253541000</v>
      </c>
      <c r="AT74" s="43"/>
      <c r="AU74" s="442">
        <v>35</v>
      </c>
      <c r="AV74" s="311">
        <f t="shared" si="68"/>
        <v>-1856664.5930999964</v>
      </c>
      <c r="AW74" s="311"/>
      <c r="AX74" s="311"/>
      <c r="AY74" s="311"/>
      <c r="AZ74" s="311"/>
      <c r="BA74" s="43"/>
      <c r="BB74" s="43"/>
      <c r="BC74" s="43"/>
      <c r="BD74" s="43"/>
      <c r="BE74" s="43"/>
      <c r="BF74" s="43"/>
      <c r="BG74" s="43"/>
      <c r="BH74" s="43"/>
      <c r="BI74" s="43"/>
      <c r="BJ74" s="43"/>
      <c r="BK74" s="43"/>
      <c r="BL74" s="43"/>
      <c r="BM74" s="43"/>
      <c r="BN74" s="43"/>
      <c r="BO74" s="43"/>
      <c r="BP74" s="43"/>
      <c r="BQ74" s="43"/>
      <c r="BR74" s="43"/>
      <c r="BS74" s="43"/>
      <c r="BT74" s="43"/>
      <c r="BU74" s="43"/>
      <c r="BV74" s="43"/>
      <c r="BW74" s="43"/>
      <c r="BX74" s="443"/>
      <c r="BY74" s="444"/>
      <c r="BZ74" s="444" t="str">
        <f t="shared" si="92"/>
        <v>2BR-7</v>
      </c>
      <c r="CA74" s="445" t="str">
        <f t="shared" si="93"/>
        <v>07</v>
      </c>
      <c r="CB74" s="444">
        <f t="shared" si="94"/>
        <v>101</v>
      </c>
      <c r="CC74" s="444">
        <f t="shared" si="94"/>
        <v>90</v>
      </c>
      <c r="CD74" s="444">
        <f t="shared" si="95"/>
        <v>29448075.753672004</v>
      </c>
      <c r="CE74" s="444">
        <f t="shared" si="96"/>
        <v>2436206000</v>
      </c>
      <c r="CF74" s="444">
        <f t="shared" si="96"/>
        <v>2745993000</v>
      </c>
      <c r="CG74" s="444">
        <f t="shared" si="96"/>
        <v>2915360000</v>
      </c>
      <c r="CH74" s="444">
        <f t="shared" si="96"/>
        <v>3095173000</v>
      </c>
      <c r="CI74" s="444">
        <f t="shared" si="97"/>
        <v>3286076000</v>
      </c>
      <c r="CJ74" s="43"/>
      <c r="CK74" s="438">
        <f t="shared" si="75"/>
        <v>3253541096.7252483</v>
      </c>
      <c r="CL74" s="43">
        <f t="shared" si="76"/>
        <v>3059685000</v>
      </c>
      <c r="CM74" s="43">
        <f t="shared" si="76"/>
        <v>3248400000</v>
      </c>
      <c r="CN74" s="44">
        <f t="shared" si="26"/>
        <v>45895275</v>
      </c>
      <c r="CO74" s="44">
        <f t="shared" si="27"/>
        <v>32484000</v>
      </c>
      <c r="CP74" s="44">
        <f t="shared" si="28"/>
        <v>72162375</v>
      </c>
      <c r="CQ74" s="44">
        <f t="shared" si="29"/>
        <v>63844333.333333336</v>
      </c>
      <c r="CR74" s="440">
        <f t="shared" si="30"/>
        <v>3448754000</v>
      </c>
      <c r="CT74" s="264" t="s">
        <v>143</v>
      </c>
      <c r="CU74" s="265" t="s">
        <v>24</v>
      </c>
      <c r="CV74" s="266"/>
      <c r="CW74" s="41" t="s">
        <v>39</v>
      </c>
      <c r="CX74" s="267">
        <f t="shared" si="31"/>
        <v>0</v>
      </c>
      <c r="CY74" s="267">
        <f t="shared" si="32"/>
        <v>0</v>
      </c>
      <c r="CZ74" s="268">
        <f t="shared" si="33"/>
        <v>27506142.120000001</v>
      </c>
      <c r="DA74" s="268">
        <f t="shared" si="34"/>
        <v>0</v>
      </c>
      <c r="DB74" s="269">
        <f t="shared" si="35"/>
        <v>0</v>
      </c>
      <c r="DC74" s="319">
        <f t="shared" ref="DC74:DC81" si="98">SUMIF($AO$4:$AO$22,CU74,$BI$4:$BI$22)</f>
        <v>0</v>
      </c>
      <c r="DD74" s="271">
        <f t="shared" si="37"/>
        <v>24364489.972377934</v>
      </c>
      <c r="DE74" s="271">
        <f t="shared" si="38"/>
        <v>27462673.064623922</v>
      </c>
      <c r="DF74" s="271">
        <f t="shared" si="39"/>
        <v>0</v>
      </c>
      <c r="DG74" s="271">
        <f t="shared" si="40"/>
        <v>30954820.425523225</v>
      </c>
      <c r="DH74" s="272">
        <f t="shared" si="41"/>
        <v>0</v>
      </c>
      <c r="DI74" s="271">
        <f t="shared" si="41"/>
        <v>30954820.425523225</v>
      </c>
      <c r="DJ74" s="271">
        <f t="shared" si="42"/>
        <v>32864046.016027961</v>
      </c>
      <c r="DK74" s="271"/>
      <c r="DL74" s="271">
        <f t="shared" si="43"/>
        <v>0</v>
      </c>
      <c r="DM74" s="271">
        <f t="shared" si="44"/>
        <v>0</v>
      </c>
      <c r="DN74" s="271">
        <f t="shared" si="45"/>
        <v>0</v>
      </c>
      <c r="DO74" s="272">
        <f t="shared" si="46"/>
        <v>0</v>
      </c>
      <c r="DP74" s="272">
        <f t="shared" si="47"/>
        <v>0</v>
      </c>
      <c r="DQ74" s="271">
        <f t="shared" si="48"/>
        <v>0</v>
      </c>
      <c r="DR74" s="271">
        <f t="shared" si="49"/>
        <v>0</v>
      </c>
      <c r="DS74" s="271"/>
      <c r="DT74" s="33" t="str">
        <f t="shared" si="50"/>
        <v>BERTAHAP</v>
      </c>
      <c r="DU74" s="273">
        <f t="shared" si="51"/>
        <v>0</v>
      </c>
      <c r="DV74" s="274">
        <v>2</v>
      </c>
      <c r="DW74" s="275"/>
      <c r="DX74" s="271" t="e">
        <f>IF(DW74&gt;#REF!,"LB","KR")</f>
        <v>#REF!</v>
      </c>
      <c r="DY74" s="275">
        <f t="shared" si="53"/>
        <v>0</v>
      </c>
      <c r="DZ74" s="275">
        <f t="shared" si="53"/>
        <v>0</v>
      </c>
      <c r="EA74" s="275">
        <f t="shared" si="53"/>
        <v>0</v>
      </c>
      <c r="EB74" s="276">
        <f t="shared" si="53"/>
        <v>0</v>
      </c>
      <c r="EC74" s="276">
        <f t="shared" si="53"/>
        <v>0</v>
      </c>
      <c r="ED74" s="275">
        <f t="shared" si="53"/>
        <v>0</v>
      </c>
      <c r="EE74" s="275">
        <f t="shared" si="53"/>
        <v>0</v>
      </c>
      <c r="EF74" s="275">
        <f t="shared" si="77"/>
        <v>0</v>
      </c>
      <c r="EG74" s="52">
        <f t="shared" si="78"/>
        <v>0</v>
      </c>
      <c r="EH74" s="43">
        <f t="shared" si="78"/>
        <v>0</v>
      </c>
      <c r="EI74" s="63">
        <f t="shared" si="54"/>
        <v>0</v>
      </c>
      <c r="EJ74" s="63">
        <f t="shared" si="55"/>
        <v>0</v>
      </c>
      <c r="EK74" s="351">
        <f t="shared" si="56"/>
        <v>0</v>
      </c>
      <c r="EL74" s="141">
        <f t="shared" si="57"/>
        <v>0</v>
      </c>
      <c r="EM74" s="5">
        <f t="shared" si="58"/>
        <v>0</v>
      </c>
      <c r="EN74" s="5">
        <f t="shared" si="59"/>
        <v>0</v>
      </c>
      <c r="EO74" s="280">
        <f t="shared" si="79"/>
        <v>0</v>
      </c>
    </row>
    <row r="75" spans="1:145">
      <c r="A75" s="3">
        <f t="shared" si="60"/>
        <v>36</v>
      </c>
      <c r="B75" s="263">
        <v>6</v>
      </c>
      <c r="C75" s="556"/>
      <c r="D75" s="264" t="s">
        <v>142</v>
      </c>
      <c r="E75" s="299">
        <v>11</v>
      </c>
      <c r="F75" s="266"/>
      <c r="G75" s="41" t="s">
        <v>62</v>
      </c>
      <c r="H75" s="267">
        <f t="shared" si="5"/>
        <v>101</v>
      </c>
      <c r="I75" s="267">
        <f t="shared" si="6"/>
        <v>90</v>
      </c>
      <c r="J75" s="268">
        <f t="shared" si="7"/>
        <v>27506142.120000001</v>
      </c>
      <c r="K75" s="268">
        <f t="shared" si="8"/>
        <v>1</v>
      </c>
      <c r="L75" s="269">
        <f t="shared" si="9"/>
        <v>1.06</v>
      </c>
      <c r="M75" s="270">
        <f t="shared" si="91"/>
        <v>1</v>
      </c>
      <c r="N75" s="271">
        <f t="shared" si="11"/>
        <v>24364489.972377934</v>
      </c>
      <c r="O75" s="271">
        <f t="shared" si="12"/>
        <v>27462673.064623922</v>
      </c>
      <c r="P75" s="271">
        <f t="shared" si="13"/>
        <v>29156510.647200003</v>
      </c>
      <c r="Q75" s="271">
        <f t="shared" si="14"/>
        <v>30954820.425523225</v>
      </c>
      <c r="R75" s="271">
        <f t="shared" si="61"/>
        <v>34773271.606532685</v>
      </c>
      <c r="S75" s="272">
        <f t="shared" si="15"/>
        <v>29156510.647200003</v>
      </c>
      <c r="T75" s="271">
        <f t="shared" si="15"/>
        <v>30954820.425523225</v>
      </c>
      <c r="U75" s="271">
        <f t="shared" si="16"/>
        <v>32864046.016027961</v>
      </c>
      <c r="V75" s="271">
        <f t="shared" si="62"/>
        <v>39070013.199912407</v>
      </c>
      <c r="W75" s="271"/>
      <c r="X75" s="271">
        <f t="shared" si="17"/>
        <v>2192804097.5140142</v>
      </c>
      <c r="Y75" s="271">
        <f t="shared" si="18"/>
        <v>2471640575.816153</v>
      </c>
      <c r="Z75" s="271">
        <f t="shared" si="19"/>
        <v>2624085958.2480001</v>
      </c>
      <c r="AA75" s="272">
        <f t="shared" si="63"/>
        <v>2785933838.2970901</v>
      </c>
      <c r="AB75" s="272">
        <f t="shared" si="64"/>
        <v>3129594444.5879416</v>
      </c>
      <c r="AC75" s="272">
        <f t="shared" si="20"/>
        <v>2624085958.2480001</v>
      </c>
      <c r="AD75" s="271">
        <f t="shared" si="21"/>
        <v>2785933838.2970901</v>
      </c>
      <c r="AE75" s="271">
        <f t="shared" si="65"/>
        <v>2957764141.4425163</v>
      </c>
      <c r="AF75" s="271">
        <f t="shared" si="66"/>
        <v>3516301187.9921165</v>
      </c>
      <c r="AG75" s="271"/>
      <c r="AH75" s="33" t="str">
        <f t="shared" si="22"/>
        <v>BERTAHAP</v>
      </c>
      <c r="AI75" s="273">
        <f t="shared" si="23"/>
        <v>0</v>
      </c>
      <c r="AJ75" s="274">
        <v>2</v>
      </c>
      <c r="AK75" s="275"/>
      <c r="AL75" s="271" t="e">
        <f>IF(AK75&gt;#REF!,"LB","KR")</f>
        <v>#REF!</v>
      </c>
      <c r="AM75" s="52">
        <f t="shared" si="24"/>
        <v>2412085000</v>
      </c>
      <c r="AN75" s="52">
        <f t="shared" si="24"/>
        <v>2718805000</v>
      </c>
      <c r="AO75" s="52">
        <f t="shared" si="24"/>
        <v>2886495000</v>
      </c>
      <c r="AP75" s="438">
        <f t="shared" si="24"/>
        <v>3064528000</v>
      </c>
      <c r="AQ75" s="438">
        <f t="shared" si="67"/>
        <v>2886495000</v>
      </c>
      <c r="AR75" s="52">
        <f t="shared" si="67"/>
        <v>3064528000</v>
      </c>
      <c r="AS75" s="52">
        <f t="shared" si="67"/>
        <v>3253541000</v>
      </c>
      <c r="AT75" s="43"/>
      <c r="AU75" s="442">
        <v>36</v>
      </c>
      <c r="AV75" s="311">
        <f t="shared" si="68"/>
        <v>-1856664.5930999964</v>
      </c>
      <c r="AW75" s="311"/>
      <c r="AX75" s="311"/>
      <c r="AY75" s="311"/>
      <c r="AZ75" s="311"/>
      <c r="BA75" s="43"/>
      <c r="BB75" s="43"/>
      <c r="BC75" s="43"/>
      <c r="BD75" s="43"/>
      <c r="BE75" s="43"/>
      <c r="BF75" s="43"/>
      <c r="BG75" s="43"/>
      <c r="BH75" s="43"/>
      <c r="BI75" s="43"/>
      <c r="BJ75" s="43"/>
      <c r="BK75" s="43"/>
      <c r="BL75" s="43"/>
      <c r="BM75" s="43"/>
      <c r="BN75" s="43"/>
      <c r="BO75" s="43"/>
      <c r="BP75" s="43"/>
      <c r="BQ75" s="43"/>
      <c r="BR75" s="43"/>
      <c r="BS75" s="43"/>
      <c r="BT75" s="43"/>
      <c r="BU75" s="43"/>
      <c r="BV75" s="43"/>
      <c r="BW75" s="43"/>
      <c r="BX75" s="443"/>
      <c r="BY75" s="444"/>
      <c r="BZ75" s="444" t="str">
        <f t="shared" si="92"/>
        <v>2BR-9</v>
      </c>
      <c r="CA75" s="445" t="str">
        <f t="shared" si="93"/>
        <v>09</v>
      </c>
      <c r="CB75" s="444">
        <f t="shared" si="94"/>
        <v>101</v>
      </c>
      <c r="CC75" s="444">
        <f t="shared" si="94"/>
        <v>90</v>
      </c>
      <c r="CD75" s="444">
        <f t="shared" si="95"/>
        <v>29448075.753672004</v>
      </c>
      <c r="CE75" s="444">
        <f t="shared" si="96"/>
        <v>2436206000</v>
      </c>
      <c r="CF75" s="444">
        <f t="shared" si="96"/>
        <v>2745993000</v>
      </c>
      <c r="CG75" s="444">
        <f t="shared" si="96"/>
        <v>2915360000</v>
      </c>
      <c r="CH75" s="444">
        <f t="shared" si="96"/>
        <v>3095173000</v>
      </c>
      <c r="CI75" s="444">
        <f t="shared" si="97"/>
        <v>3286076000</v>
      </c>
      <c r="CJ75" s="43"/>
      <c r="CK75" s="438">
        <f t="shared" si="75"/>
        <v>3253541096.7252483</v>
      </c>
      <c r="CL75" s="43">
        <f t="shared" si="76"/>
        <v>3059685000</v>
      </c>
      <c r="CM75" s="43">
        <f t="shared" si="76"/>
        <v>3248400000</v>
      </c>
      <c r="CN75" s="44">
        <f t="shared" si="26"/>
        <v>45895275</v>
      </c>
      <c r="CO75" s="44">
        <f t="shared" si="27"/>
        <v>32484000</v>
      </c>
      <c r="CP75" s="44">
        <f t="shared" si="28"/>
        <v>72162375</v>
      </c>
      <c r="CQ75" s="44">
        <f t="shared" si="29"/>
        <v>63844333.333333336</v>
      </c>
      <c r="CR75" s="440">
        <f t="shared" si="30"/>
        <v>3448754000</v>
      </c>
      <c r="CT75" s="264" t="s">
        <v>143</v>
      </c>
      <c r="CU75" s="265" t="s">
        <v>35</v>
      </c>
      <c r="CV75" s="266"/>
      <c r="CW75" s="41" t="s">
        <v>42</v>
      </c>
      <c r="CX75" s="267">
        <f t="shared" si="31"/>
        <v>0</v>
      </c>
      <c r="CY75" s="267">
        <f t="shared" si="32"/>
        <v>0</v>
      </c>
      <c r="CZ75" s="268">
        <f t="shared" si="33"/>
        <v>27506142.120000001</v>
      </c>
      <c r="DA75" s="268">
        <f t="shared" si="34"/>
        <v>0</v>
      </c>
      <c r="DB75" s="269">
        <f t="shared" si="35"/>
        <v>0</v>
      </c>
      <c r="DC75" s="319">
        <f t="shared" si="98"/>
        <v>0</v>
      </c>
      <c r="DD75" s="271">
        <f t="shared" si="37"/>
        <v>24364489.972377934</v>
      </c>
      <c r="DE75" s="271">
        <f t="shared" si="38"/>
        <v>27462673.064623922</v>
      </c>
      <c r="DF75" s="271">
        <f t="shared" si="39"/>
        <v>0</v>
      </c>
      <c r="DG75" s="271">
        <f t="shared" si="40"/>
        <v>30954820.425523225</v>
      </c>
      <c r="DH75" s="272">
        <f t="shared" si="41"/>
        <v>0</v>
      </c>
      <c r="DI75" s="271">
        <f t="shared" si="41"/>
        <v>30954820.425523225</v>
      </c>
      <c r="DJ75" s="271">
        <f t="shared" si="42"/>
        <v>32864046.016027961</v>
      </c>
      <c r="DK75" s="271"/>
      <c r="DL75" s="271">
        <f t="shared" si="43"/>
        <v>0</v>
      </c>
      <c r="DM75" s="271">
        <f t="shared" si="44"/>
        <v>0</v>
      </c>
      <c r="DN75" s="271">
        <f t="shared" si="45"/>
        <v>0</v>
      </c>
      <c r="DO75" s="272">
        <f t="shared" si="46"/>
        <v>0</v>
      </c>
      <c r="DP75" s="272">
        <f t="shared" si="47"/>
        <v>0</v>
      </c>
      <c r="DQ75" s="271">
        <f t="shared" si="48"/>
        <v>0</v>
      </c>
      <c r="DR75" s="271">
        <f t="shared" si="49"/>
        <v>0</v>
      </c>
      <c r="DS75" s="271"/>
      <c r="DT75" s="33" t="str">
        <f t="shared" si="50"/>
        <v>BERTAHAP</v>
      </c>
      <c r="DU75" s="273">
        <f t="shared" si="51"/>
        <v>0</v>
      </c>
      <c r="DV75" s="274">
        <v>2</v>
      </c>
      <c r="DW75" s="275"/>
      <c r="DX75" s="271" t="str">
        <f t="shared" ref="DX75:DX89" si="99">IF(DW75&gt;$BC$42,"LB","KR")</f>
        <v>KR</v>
      </c>
      <c r="DY75" s="275">
        <f t="shared" si="53"/>
        <v>0</v>
      </c>
      <c r="DZ75" s="275">
        <f t="shared" si="53"/>
        <v>0</v>
      </c>
      <c r="EA75" s="275">
        <f t="shared" si="53"/>
        <v>0</v>
      </c>
      <c r="EB75" s="276">
        <f t="shared" si="53"/>
        <v>0</v>
      </c>
      <c r="EC75" s="276">
        <f t="shared" si="53"/>
        <v>0</v>
      </c>
      <c r="ED75" s="275">
        <f t="shared" si="53"/>
        <v>0</v>
      </c>
      <c r="EE75" s="275">
        <f t="shared" si="53"/>
        <v>0</v>
      </c>
      <c r="EF75" s="275">
        <f t="shared" si="77"/>
        <v>0</v>
      </c>
      <c r="EG75" s="52">
        <f t="shared" si="78"/>
        <v>0</v>
      </c>
      <c r="EH75" s="43">
        <f t="shared" si="78"/>
        <v>0</v>
      </c>
      <c r="EI75" s="63">
        <f t="shared" si="54"/>
        <v>0</v>
      </c>
      <c r="EJ75" s="63">
        <f t="shared" si="55"/>
        <v>0</v>
      </c>
      <c r="EK75" s="351">
        <f t="shared" si="56"/>
        <v>0</v>
      </c>
      <c r="EL75" s="141">
        <f t="shared" si="57"/>
        <v>0</v>
      </c>
      <c r="EM75" s="5">
        <f t="shared" si="58"/>
        <v>0</v>
      </c>
      <c r="EN75" s="5">
        <f t="shared" si="59"/>
        <v>0</v>
      </c>
      <c r="EO75" s="280">
        <f t="shared" si="79"/>
        <v>0</v>
      </c>
    </row>
    <row r="76" spans="1:145">
      <c r="A76" s="3">
        <f t="shared" si="60"/>
        <v>37</v>
      </c>
      <c r="B76" s="263">
        <v>7</v>
      </c>
      <c r="C76" s="556"/>
      <c r="D76" s="264" t="s">
        <v>142</v>
      </c>
      <c r="E76" s="299">
        <v>15</v>
      </c>
      <c r="F76" s="266"/>
      <c r="G76" s="41" t="s">
        <v>64</v>
      </c>
      <c r="H76" s="267">
        <f t="shared" si="5"/>
        <v>101</v>
      </c>
      <c r="I76" s="267">
        <f t="shared" si="6"/>
        <v>90</v>
      </c>
      <c r="J76" s="268">
        <f t="shared" si="7"/>
        <v>27506142.120000001</v>
      </c>
      <c r="K76" s="268">
        <f t="shared" si="8"/>
        <v>1</v>
      </c>
      <c r="L76" s="269">
        <f t="shared" si="9"/>
        <v>1.06</v>
      </c>
      <c r="M76" s="270">
        <f t="shared" si="91"/>
        <v>1</v>
      </c>
      <c r="N76" s="271">
        <f t="shared" si="11"/>
        <v>24364489.972377934</v>
      </c>
      <c r="O76" s="271">
        <f t="shared" si="12"/>
        <v>27462673.064623922</v>
      </c>
      <c r="P76" s="271">
        <f t="shared" si="13"/>
        <v>29156510.647200003</v>
      </c>
      <c r="Q76" s="271">
        <f t="shared" si="14"/>
        <v>30954820.425523225</v>
      </c>
      <c r="R76" s="271">
        <f t="shared" si="61"/>
        <v>34773271.606532685</v>
      </c>
      <c r="S76" s="272">
        <f t="shared" si="15"/>
        <v>29156510.647200003</v>
      </c>
      <c r="T76" s="271">
        <f t="shared" si="15"/>
        <v>30954820.425523225</v>
      </c>
      <c r="U76" s="271">
        <f t="shared" si="16"/>
        <v>32864046.016027961</v>
      </c>
      <c r="V76" s="271">
        <f t="shared" si="62"/>
        <v>39070013.199912407</v>
      </c>
      <c r="W76" s="271"/>
      <c r="X76" s="271">
        <f t="shared" si="17"/>
        <v>2192804097.5140142</v>
      </c>
      <c r="Y76" s="271">
        <f t="shared" si="18"/>
        <v>2471640575.816153</v>
      </c>
      <c r="Z76" s="271">
        <f t="shared" si="19"/>
        <v>2624085958.2480001</v>
      </c>
      <c r="AA76" s="272">
        <f t="shared" si="63"/>
        <v>2785933838.2970901</v>
      </c>
      <c r="AB76" s="272">
        <f t="shared" si="64"/>
        <v>3129594444.5879416</v>
      </c>
      <c r="AC76" s="272">
        <f t="shared" si="20"/>
        <v>2624085958.2480001</v>
      </c>
      <c r="AD76" s="271">
        <f t="shared" si="21"/>
        <v>2785933838.2970901</v>
      </c>
      <c r="AE76" s="271">
        <f t="shared" si="65"/>
        <v>2957764141.4425163</v>
      </c>
      <c r="AF76" s="271">
        <f t="shared" si="66"/>
        <v>3516301187.9921165</v>
      </c>
      <c r="AG76" s="271"/>
      <c r="AH76" s="33" t="str">
        <f t="shared" si="22"/>
        <v>BERTAHAP</v>
      </c>
      <c r="AI76" s="273">
        <f t="shared" si="23"/>
        <v>0</v>
      </c>
      <c r="AJ76" s="274">
        <v>2</v>
      </c>
      <c r="AK76" s="275"/>
      <c r="AL76" s="271" t="e">
        <f>IF(AK76&gt;#REF!,"LB","KR")</f>
        <v>#REF!</v>
      </c>
      <c r="AM76" s="52">
        <f t="shared" si="24"/>
        <v>2412085000</v>
      </c>
      <c r="AN76" s="52">
        <f t="shared" si="24"/>
        <v>2718805000</v>
      </c>
      <c r="AO76" s="52">
        <f t="shared" si="24"/>
        <v>2886495000</v>
      </c>
      <c r="AP76" s="438">
        <f t="shared" si="24"/>
        <v>3064528000</v>
      </c>
      <c r="AQ76" s="438">
        <f t="shared" si="67"/>
        <v>2886495000</v>
      </c>
      <c r="AR76" s="52">
        <f t="shared" si="67"/>
        <v>3064528000</v>
      </c>
      <c r="AS76" s="52">
        <f t="shared" si="67"/>
        <v>3253541000</v>
      </c>
      <c r="AT76" s="43"/>
      <c r="AU76" s="442">
        <v>37</v>
      </c>
      <c r="AV76" s="311">
        <f t="shared" si="68"/>
        <v>-1856664.5930999964</v>
      </c>
      <c r="AW76" s="311"/>
      <c r="AX76" s="311"/>
      <c r="AY76" s="311"/>
      <c r="AZ76" s="311"/>
      <c r="BA76" s="43"/>
      <c r="BB76" s="43"/>
      <c r="BC76" s="43"/>
      <c r="BD76" s="43"/>
      <c r="BE76" s="43"/>
      <c r="BF76" s="43"/>
      <c r="BG76" s="43"/>
      <c r="BH76" s="43"/>
      <c r="BI76" s="43"/>
      <c r="BJ76" s="43"/>
      <c r="BK76" s="43"/>
      <c r="BL76" s="43"/>
      <c r="BM76" s="43"/>
      <c r="BN76" s="43"/>
      <c r="BO76" s="43"/>
      <c r="BP76" s="43"/>
      <c r="BQ76" s="43"/>
      <c r="BR76" s="43"/>
      <c r="BS76" s="43"/>
      <c r="BT76" s="43"/>
      <c r="BU76" s="43"/>
      <c r="BV76" s="43"/>
      <c r="BW76" s="43"/>
      <c r="BX76" s="443"/>
      <c r="BY76" s="444"/>
      <c r="BZ76" s="444" t="str">
        <f t="shared" si="92"/>
        <v>2BR-11</v>
      </c>
      <c r="CA76" s="445">
        <f t="shared" si="93"/>
        <v>11</v>
      </c>
      <c r="CB76" s="444">
        <f t="shared" si="94"/>
        <v>101</v>
      </c>
      <c r="CC76" s="444">
        <f t="shared" si="94"/>
        <v>90</v>
      </c>
      <c r="CD76" s="444">
        <f t="shared" si="95"/>
        <v>29448075.753672004</v>
      </c>
      <c r="CE76" s="444">
        <f t="shared" si="96"/>
        <v>2436206000</v>
      </c>
      <c r="CF76" s="444">
        <f t="shared" si="96"/>
        <v>2745993000</v>
      </c>
      <c r="CG76" s="444">
        <f t="shared" si="96"/>
        <v>2915360000</v>
      </c>
      <c r="CH76" s="444">
        <f t="shared" si="96"/>
        <v>3095173000</v>
      </c>
      <c r="CI76" s="444">
        <f t="shared" si="97"/>
        <v>3286076000</v>
      </c>
      <c r="CJ76" s="43"/>
      <c r="CK76" s="438">
        <f t="shared" si="75"/>
        <v>3253541096.7252483</v>
      </c>
      <c r="CL76" s="43">
        <f t="shared" si="76"/>
        <v>3059685000</v>
      </c>
      <c r="CM76" s="43">
        <f t="shared" si="76"/>
        <v>3248400000</v>
      </c>
      <c r="CN76" s="44">
        <f t="shared" si="26"/>
        <v>45895275</v>
      </c>
      <c r="CO76" s="44">
        <f t="shared" si="27"/>
        <v>32484000</v>
      </c>
      <c r="CP76" s="44">
        <f t="shared" si="28"/>
        <v>72162375</v>
      </c>
      <c r="CQ76" s="44">
        <f t="shared" si="29"/>
        <v>63844333.333333336</v>
      </c>
      <c r="CR76" s="440">
        <f t="shared" si="30"/>
        <v>3448754000</v>
      </c>
      <c r="CT76" s="264" t="s">
        <v>143</v>
      </c>
      <c r="CU76" s="265" t="s">
        <v>41</v>
      </c>
      <c r="CV76" s="266"/>
      <c r="CW76" s="41" t="s">
        <v>45</v>
      </c>
      <c r="CX76" s="267">
        <f t="shared" si="31"/>
        <v>0</v>
      </c>
      <c r="CY76" s="267">
        <f t="shared" si="32"/>
        <v>0</v>
      </c>
      <c r="CZ76" s="268">
        <f t="shared" si="33"/>
        <v>27506142.120000001</v>
      </c>
      <c r="DA76" s="268">
        <f t="shared" si="34"/>
        <v>0</v>
      </c>
      <c r="DB76" s="269">
        <f t="shared" si="35"/>
        <v>0</v>
      </c>
      <c r="DC76" s="319">
        <f t="shared" si="98"/>
        <v>0</v>
      </c>
      <c r="DD76" s="271">
        <f t="shared" si="37"/>
        <v>24364489.972377934</v>
      </c>
      <c r="DE76" s="271">
        <f t="shared" si="38"/>
        <v>27462673.064623922</v>
      </c>
      <c r="DF76" s="271">
        <f t="shared" si="39"/>
        <v>0</v>
      </c>
      <c r="DG76" s="271">
        <f t="shared" si="40"/>
        <v>30954820.425523225</v>
      </c>
      <c r="DH76" s="272">
        <f t="shared" si="41"/>
        <v>0</v>
      </c>
      <c r="DI76" s="271">
        <f t="shared" si="41"/>
        <v>30954820.425523225</v>
      </c>
      <c r="DJ76" s="271">
        <f t="shared" si="42"/>
        <v>32864046.016027961</v>
      </c>
      <c r="DK76" s="271"/>
      <c r="DL76" s="271">
        <f t="shared" si="43"/>
        <v>0</v>
      </c>
      <c r="DM76" s="271">
        <f t="shared" si="44"/>
        <v>0</v>
      </c>
      <c r="DN76" s="271">
        <f t="shared" si="45"/>
        <v>0</v>
      </c>
      <c r="DO76" s="272">
        <f t="shared" si="46"/>
        <v>0</v>
      </c>
      <c r="DP76" s="272">
        <f t="shared" si="47"/>
        <v>0</v>
      </c>
      <c r="DQ76" s="271">
        <f t="shared" si="48"/>
        <v>0</v>
      </c>
      <c r="DR76" s="271">
        <f t="shared" si="49"/>
        <v>0</v>
      </c>
      <c r="DS76" s="271"/>
      <c r="DT76" s="33" t="str">
        <f t="shared" si="50"/>
        <v>BERTAHAP</v>
      </c>
      <c r="DU76" s="273">
        <f t="shared" si="51"/>
        <v>0</v>
      </c>
      <c r="DV76" s="274">
        <v>2</v>
      </c>
      <c r="DW76" s="275"/>
      <c r="DX76" s="271" t="str">
        <f t="shared" si="99"/>
        <v>KR</v>
      </c>
      <c r="DY76" s="275">
        <f t="shared" si="53"/>
        <v>0</v>
      </c>
      <c r="DZ76" s="275">
        <f t="shared" si="53"/>
        <v>0</v>
      </c>
      <c r="EA76" s="275">
        <f t="shared" si="53"/>
        <v>0</v>
      </c>
      <c r="EB76" s="276">
        <f t="shared" ref="EB76:EE139" si="100">ROUNDUP((DO76*(1+$K$5)),-3)</f>
        <v>0</v>
      </c>
      <c r="EC76" s="276">
        <f t="shared" si="100"/>
        <v>0</v>
      </c>
      <c r="ED76" s="275">
        <f t="shared" si="100"/>
        <v>0</v>
      </c>
      <c r="EE76" s="275">
        <f t="shared" si="100"/>
        <v>0</v>
      </c>
      <c r="EF76" s="275">
        <f t="shared" si="77"/>
        <v>0</v>
      </c>
      <c r="EG76" s="52">
        <f t="shared" si="78"/>
        <v>0</v>
      </c>
      <c r="EH76" s="43">
        <f t="shared" si="78"/>
        <v>0</v>
      </c>
      <c r="EI76" s="63">
        <f t="shared" si="54"/>
        <v>0</v>
      </c>
      <c r="EJ76" s="63">
        <f t="shared" si="55"/>
        <v>0</v>
      </c>
      <c r="EK76" s="351">
        <f t="shared" si="56"/>
        <v>0</v>
      </c>
      <c r="EL76" s="141">
        <f t="shared" si="57"/>
        <v>0</v>
      </c>
      <c r="EM76" s="5">
        <f t="shared" si="58"/>
        <v>0</v>
      </c>
      <c r="EN76" s="5">
        <f t="shared" si="59"/>
        <v>0</v>
      </c>
      <c r="EO76" s="280">
        <f t="shared" si="79"/>
        <v>0</v>
      </c>
    </row>
    <row r="77" spans="1:145">
      <c r="A77" s="3">
        <f t="shared" si="60"/>
        <v>38</v>
      </c>
      <c r="B77" s="263">
        <v>8</v>
      </c>
      <c r="C77" s="556"/>
      <c r="D77" s="264" t="s">
        <v>142</v>
      </c>
      <c r="E77" s="299">
        <v>17</v>
      </c>
      <c r="F77" s="266"/>
      <c r="G77" s="41" t="s">
        <v>67</v>
      </c>
      <c r="H77" s="267">
        <f t="shared" si="5"/>
        <v>85</v>
      </c>
      <c r="I77" s="267">
        <f t="shared" si="6"/>
        <v>74</v>
      </c>
      <c r="J77" s="268">
        <f t="shared" si="7"/>
        <v>27506142.120000001</v>
      </c>
      <c r="K77" s="268">
        <f t="shared" si="8"/>
        <v>1</v>
      </c>
      <c r="L77" s="269">
        <f t="shared" si="9"/>
        <v>1.06</v>
      </c>
      <c r="M77" s="270">
        <f t="shared" si="91"/>
        <v>1</v>
      </c>
      <c r="N77" s="271">
        <f t="shared" si="11"/>
        <v>24364489.972377934</v>
      </c>
      <c r="O77" s="271">
        <f t="shared" si="12"/>
        <v>27462673.064623922</v>
      </c>
      <c r="P77" s="271">
        <f t="shared" si="13"/>
        <v>29156510.647200003</v>
      </c>
      <c r="Q77" s="271">
        <f t="shared" si="14"/>
        <v>30954820.425523225</v>
      </c>
      <c r="R77" s="271">
        <f t="shared" si="61"/>
        <v>34773271.606532685</v>
      </c>
      <c r="S77" s="272">
        <f t="shared" si="15"/>
        <v>29156510.647200003</v>
      </c>
      <c r="T77" s="271">
        <f t="shared" si="15"/>
        <v>30954820.425523225</v>
      </c>
      <c r="U77" s="271">
        <f t="shared" si="16"/>
        <v>32864046.016027961</v>
      </c>
      <c r="V77" s="271">
        <f t="shared" si="62"/>
        <v>39070013.199912407</v>
      </c>
      <c r="W77" s="271"/>
      <c r="X77" s="271">
        <f t="shared" si="17"/>
        <v>1802972257.9559672</v>
      </c>
      <c r="Y77" s="271">
        <f t="shared" si="18"/>
        <v>2032237806.7821703</v>
      </c>
      <c r="Z77" s="271">
        <f t="shared" si="19"/>
        <v>2157581787.8928003</v>
      </c>
      <c r="AA77" s="272">
        <f t="shared" si="63"/>
        <v>2290656711.4887185</v>
      </c>
      <c r="AB77" s="272">
        <f t="shared" si="64"/>
        <v>2573222098.8834186</v>
      </c>
      <c r="AC77" s="272">
        <f t="shared" si="20"/>
        <v>2157581787.8928003</v>
      </c>
      <c r="AD77" s="271">
        <f t="shared" si="21"/>
        <v>2290656711.4887185</v>
      </c>
      <c r="AE77" s="271">
        <f t="shared" si="65"/>
        <v>2431939405.186069</v>
      </c>
      <c r="AF77" s="271">
        <f t="shared" si="66"/>
        <v>2891180976.7935181</v>
      </c>
      <c r="AG77" s="271"/>
      <c r="AH77" s="33" t="str">
        <f t="shared" si="22"/>
        <v>BERTAHAP</v>
      </c>
      <c r="AI77" s="273">
        <f t="shared" si="23"/>
        <v>0</v>
      </c>
      <c r="AJ77" s="274">
        <v>2</v>
      </c>
      <c r="AK77" s="275"/>
      <c r="AL77" s="271" t="e">
        <f>IF(AK77&gt;#REF!,"LB","KR")</f>
        <v>#REF!</v>
      </c>
      <c r="AM77" s="52">
        <f t="shared" si="24"/>
        <v>1983270000</v>
      </c>
      <c r="AN77" s="52">
        <f t="shared" si="24"/>
        <v>2235462000</v>
      </c>
      <c r="AO77" s="52">
        <f t="shared" si="24"/>
        <v>2373340000</v>
      </c>
      <c r="AP77" s="438">
        <f t="shared" si="24"/>
        <v>2519723000</v>
      </c>
      <c r="AQ77" s="438">
        <f t="shared" si="67"/>
        <v>2373340000</v>
      </c>
      <c r="AR77" s="52">
        <f t="shared" si="67"/>
        <v>2519723000</v>
      </c>
      <c r="AS77" s="52">
        <f t="shared" si="67"/>
        <v>2675134000</v>
      </c>
      <c r="AT77" s="43"/>
      <c r="AU77" s="442">
        <v>38</v>
      </c>
      <c r="AV77" s="311">
        <f t="shared" si="68"/>
        <v>-1856664.5930999964</v>
      </c>
      <c r="AW77" s="311"/>
      <c r="AX77" s="311"/>
      <c r="AY77" s="311"/>
      <c r="AZ77" s="311"/>
      <c r="BA77" s="43"/>
      <c r="BB77" s="43"/>
      <c r="BC77" s="43"/>
      <c r="BD77" s="43"/>
      <c r="BE77" s="43"/>
      <c r="BF77" s="43"/>
      <c r="BG77" s="43"/>
      <c r="BH77" s="43"/>
      <c r="BI77" s="43"/>
      <c r="BJ77" s="43"/>
      <c r="BK77" s="43"/>
      <c r="BL77" s="43"/>
      <c r="BM77" s="43"/>
      <c r="BN77" s="43"/>
      <c r="BO77" s="43"/>
      <c r="BP77" s="43"/>
      <c r="BQ77" s="43"/>
      <c r="BR77" s="43"/>
      <c r="BS77" s="43"/>
      <c r="BT77" s="43"/>
      <c r="BU77" s="43"/>
      <c r="BV77" s="43"/>
      <c r="BW77" s="43"/>
      <c r="BX77" s="443"/>
      <c r="BY77" s="444"/>
      <c r="BZ77" s="444" t="str">
        <f t="shared" si="92"/>
        <v>2BR-15</v>
      </c>
      <c r="CA77" s="445">
        <f t="shared" si="93"/>
        <v>15</v>
      </c>
      <c r="CB77" s="444">
        <f t="shared" si="94"/>
        <v>101</v>
      </c>
      <c r="CC77" s="444">
        <f t="shared" si="94"/>
        <v>90</v>
      </c>
      <c r="CD77" s="444">
        <f t="shared" si="95"/>
        <v>29448075.753672004</v>
      </c>
      <c r="CE77" s="444">
        <f t="shared" si="96"/>
        <v>2436206000</v>
      </c>
      <c r="CF77" s="444">
        <f t="shared" si="96"/>
        <v>2745993000</v>
      </c>
      <c r="CG77" s="444">
        <f t="shared" si="96"/>
        <v>2915360000</v>
      </c>
      <c r="CH77" s="444">
        <f t="shared" si="96"/>
        <v>3095173000</v>
      </c>
      <c r="CI77" s="444">
        <f t="shared" si="97"/>
        <v>3286076000</v>
      </c>
      <c r="CJ77" s="43"/>
      <c r="CK77" s="438">
        <f t="shared" si="75"/>
        <v>2675133767.0479217</v>
      </c>
      <c r="CL77" s="43">
        <f t="shared" si="76"/>
        <v>2515741000</v>
      </c>
      <c r="CM77" s="43">
        <f t="shared" si="76"/>
        <v>2670907000</v>
      </c>
      <c r="CN77" s="44">
        <f t="shared" si="26"/>
        <v>37736115</v>
      </c>
      <c r="CO77" s="44">
        <f t="shared" si="27"/>
        <v>26709070</v>
      </c>
      <c r="CP77" s="44">
        <f t="shared" si="28"/>
        <v>59333500</v>
      </c>
      <c r="CQ77" s="44">
        <f t="shared" si="29"/>
        <v>52494229.166666664</v>
      </c>
      <c r="CR77" s="440">
        <f t="shared" si="30"/>
        <v>2835643000</v>
      </c>
      <c r="CT77" s="264" t="s">
        <v>143</v>
      </c>
      <c r="CU77" s="265">
        <v>10</v>
      </c>
      <c r="CV77" s="266"/>
      <c r="CW77" s="41" t="s">
        <v>48</v>
      </c>
      <c r="CX77" s="267">
        <f t="shared" si="31"/>
        <v>0</v>
      </c>
      <c r="CY77" s="267">
        <f t="shared" si="32"/>
        <v>0</v>
      </c>
      <c r="CZ77" s="268">
        <f t="shared" si="33"/>
        <v>27506142.120000001</v>
      </c>
      <c r="DA77" s="268">
        <f t="shared" si="34"/>
        <v>0</v>
      </c>
      <c r="DB77" s="269">
        <f t="shared" si="35"/>
        <v>0</v>
      </c>
      <c r="DC77" s="319">
        <f t="shared" si="98"/>
        <v>0</v>
      </c>
      <c r="DD77" s="271">
        <f t="shared" si="37"/>
        <v>24364489.972377934</v>
      </c>
      <c r="DE77" s="271">
        <f t="shared" si="38"/>
        <v>27462673.064623922</v>
      </c>
      <c r="DF77" s="271">
        <f t="shared" si="39"/>
        <v>0</v>
      </c>
      <c r="DG77" s="271">
        <f t="shared" si="40"/>
        <v>30954820.425523225</v>
      </c>
      <c r="DH77" s="272">
        <f t="shared" si="41"/>
        <v>0</v>
      </c>
      <c r="DI77" s="271">
        <f t="shared" si="41"/>
        <v>30954820.425523225</v>
      </c>
      <c r="DJ77" s="271">
        <f t="shared" si="42"/>
        <v>32864046.016027961</v>
      </c>
      <c r="DK77" s="271"/>
      <c r="DL77" s="271">
        <f t="shared" si="43"/>
        <v>0</v>
      </c>
      <c r="DM77" s="271">
        <f t="shared" si="44"/>
        <v>0</v>
      </c>
      <c r="DN77" s="271">
        <f t="shared" si="45"/>
        <v>0</v>
      </c>
      <c r="DO77" s="272">
        <f t="shared" si="46"/>
        <v>0</v>
      </c>
      <c r="DP77" s="272">
        <f t="shared" si="47"/>
        <v>0</v>
      </c>
      <c r="DQ77" s="271">
        <f t="shared" si="48"/>
        <v>0</v>
      </c>
      <c r="DR77" s="271">
        <f t="shared" si="49"/>
        <v>0</v>
      </c>
      <c r="DS77" s="271"/>
      <c r="DT77" s="33" t="str">
        <f t="shared" si="50"/>
        <v>BERTAHAP</v>
      </c>
      <c r="DU77" s="273">
        <f t="shared" si="51"/>
        <v>0</v>
      </c>
      <c r="DV77" s="274">
        <v>2</v>
      </c>
      <c r="DW77" s="275"/>
      <c r="DX77" s="271" t="str">
        <f t="shared" si="99"/>
        <v>KR</v>
      </c>
      <c r="DY77" s="275">
        <f t="shared" ref="DY77:ED140" si="101">ROUNDUP((DL77*(1+$K$5)),-3)</f>
        <v>0</v>
      </c>
      <c r="DZ77" s="275">
        <f t="shared" si="101"/>
        <v>0</v>
      </c>
      <c r="EA77" s="275">
        <f t="shared" si="101"/>
        <v>0</v>
      </c>
      <c r="EB77" s="276">
        <f t="shared" si="100"/>
        <v>0</v>
      </c>
      <c r="EC77" s="276">
        <f t="shared" si="100"/>
        <v>0</v>
      </c>
      <c r="ED77" s="275">
        <f t="shared" si="100"/>
        <v>0</v>
      </c>
      <c r="EE77" s="275">
        <f t="shared" si="100"/>
        <v>0</v>
      </c>
      <c r="EF77" s="275">
        <f t="shared" si="77"/>
        <v>0</v>
      </c>
      <c r="EG77" s="52">
        <f t="shared" si="78"/>
        <v>0</v>
      </c>
      <c r="EH77" s="43">
        <f t="shared" si="78"/>
        <v>0</v>
      </c>
      <c r="EI77" s="63">
        <f t="shared" si="54"/>
        <v>0</v>
      </c>
      <c r="EJ77" s="63">
        <f t="shared" si="55"/>
        <v>0</v>
      </c>
      <c r="EK77" s="351">
        <f t="shared" si="56"/>
        <v>0</v>
      </c>
      <c r="EL77" s="141">
        <f t="shared" si="57"/>
        <v>0</v>
      </c>
      <c r="EM77" s="5">
        <f t="shared" si="58"/>
        <v>0</v>
      </c>
      <c r="EN77" s="5">
        <f t="shared" si="59"/>
        <v>0</v>
      </c>
      <c r="EO77" s="280">
        <f t="shared" si="79"/>
        <v>0</v>
      </c>
    </row>
    <row r="78" spans="1:145">
      <c r="A78" s="3">
        <f t="shared" si="60"/>
        <v>39</v>
      </c>
      <c r="B78" s="263">
        <v>9</v>
      </c>
      <c r="C78" s="556"/>
      <c r="D78" s="264" t="s">
        <v>142</v>
      </c>
      <c r="E78" s="299">
        <v>19</v>
      </c>
      <c r="F78" s="266"/>
      <c r="G78" s="41" t="s">
        <v>78</v>
      </c>
      <c r="H78" s="267">
        <f t="shared" si="5"/>
        <v>138</v>
      </c>
      <c r="I78" s="267">
        <f t="shared" si="6"/>
        <v>120</v>
      </c>
      <c r="J78" s="268">
        <f t="shared" si="7"/>
        <v>27506142.120000001</v>
      </c>
      <c r="K78" s="268">
        <f t="shared" si="8"/>
        <v>1</v>
      </c>
      <c r="L78" s="269">
        <f t="shared" si="9"/>
        <v>1.06</v>
      </c>
      <c r="M78" s="270">
        <f t="shared" si="91"/>
        <v>1</v>
      </c>
      <c r="N78" s="271">
        <f t="shared" si="11"/>
        <v>24364489.972377934</v>
      </c>
      <c r="O78" s="271">
        <f t="shared" si="12"/>
        <v>27462673.064623922</v>
      </c>
      <c r="P78" s="271">
        <f t="shared" si="13"/>
        <v>29156510.647200003</v>
      </c>
      <c r="Q78" s="271">
        <f t="shared" si="14"/>
        <v>30954820.425523225</v>
      </c>
      <c r="R78" s="271">
        <f t="shared" si="61"/>
        <v>34773271.606532685</v>
      </c>
      <c r="S78" s="272">
        <f t="shared" si="15"/>
        <v>29156510.647200003</v>
      </c>
      <c r="T78" s="271">
        <f t="shared" si="15"/>
        <v>30954820.425523225</v>
      </c>
      <c r="U78" s="271">
        <f t="shared" si="16"/>
        <v>32864046.016027961</v>
      </c>
      <c r="V78" s="271">
        <f t="shared" si="62"/>
        <v>39070013.199912407</v>
      </c>
      <c r="W78" s="271"/>
      <c r="X78" s="271">
        <f t="shared" si="17"/>
        <v>2923738796.6853518</v>
      </c>
      <c r="Y78" s="271">
        <f t="shared" si="18"/>
        <v>3295520767.7548704</v>
      </c>
      <c r="Z78" s="271">
        <f t="shared" si="19"/>
        <v>3498781277.6640005</v>
      </c>
      <c r="AA78" s="272">
        <f t="shared" si="63"/>
        <v>3714578451.0627871</v>
      </c>
      <c r="AB78" s="272">
        <f t="shared" si="64"/>
        <v>4172792592.7839222</v>
      </c>
      <c r="AC78" s="272">
        <f t="shared" si="20"/>
        <v>3498781277.6640005</v>
      </c>
      <c r="AD78" s="271">
        <f t="shared" si="21"/>
        <v>3714578451.0627871</v>
      </c>
      <c r="AE78" s="271">
        <f t="shared" si="65"/>
        <v>3943685521.9233551</v>
      </c>
      <c r="AF78" s="271">
        <f t="shared" si="66"/>
        <v>4688401583.9894886</v>
      </c>
      <c r="AG78" s="271"/>
      <c r="AH78" s="33" t="str">
        <f t="shared" si="22"/>
        <v>BERTAHAP</v>
      </c>
      <c r="AI78" s="273">
        <f t="shared" si="23"/>
        <v>0</v>
      </c>
      <c r="AJ78" s="274">
        <v>2</v>
      </c>
      <c r="AK78" s="275"/>
      <c r="AL78" s="271" t="e">
        <f>IF(AK78&gt;#REF!,"LB","KR")</f>
        <v>#REF!</v>
      </c>
      <c r="AM78" s="52">
        <f t="shared" si="24"/>
        <v>3216113000</v>
      </c>
      <c r="AN78" s="52">
        <f t="shared" si="24"/>
        <v>3625073000</v>
      </c>
      <c r="AO78" s="52">
        <f t="shared" si="24"/>
        <v>3848660000</v>
      </c>
      <c r="AP78" s="438">
        <f t="shared" si="24"/>
        <v>4086037000</v>
      </c>
      <c r="AQ78" s="438">
        <f t="shared" si="67"/>
        <v>3848660000</v>
      </c>
      <c r="AR78" s="52">
        <f t="shared" si="67"/>
        <v>4086037000</v>
      </c>
      <c r="AS78" s="52">
        <f t="shared" si="67"/>
        <v>4338055000</v>
      </c>
      <c r="AT78" s="43"/>
      <c r="AU78" s="442">
        <v>39</v>
      </c>
      <c r="AV78" s="311">
        <f t="shared" si="68"/>
        <v>-1856664.5930999964</v>
      </c>
      <c r="AW78" s="311"/>
      <c r="AX78" s="311"/>
      <c r="AY78" s="311"/>
      <c r="AZ78" s="311"/>
      <c r="BA78" s="43"/>
      <c r="BB78" s="43"/>
      <c r="BC78" s="43"/>
      <c r="BD78" s="43"/>
      <c r="BE78" s="43"/>
      <c r="BF78" s="43"/>
      <c r="BG78" s="43"/>
      <c r="BH78" s="43"/>
      <c r="BI78" s="43"/>
      <c r="BJ78" s="43"/>
      <c r="BK78" s="43"/>
      <c r="BL78" s="43"/>
      <c r="BM78" s="43"/>
      <c r="BN78" s="43"/>
      <c r="BO78" s="43"/>
      <c r="BP78" s="43"/>
      <c r="BQ78" s="43"/>
      <c r="BR78" s="43"/>
      <c r="BS78" s="43"/>
      <c r="BT78" s="43"/>
      <c r="BU78" s="43"/>
      <c r="BV78" s="43"/>
      <c r="BW78" s="43"/>
      <c r="BX78" s="443"/>
      <c r="BY78" s="444"/>
      <c r="BZ78" s="444" t="str">
        <f t="shared" si="92"/>
        <v>2BR-17</v>
      </c>
      <c r="CA78" s="445">
        <f t="shared" si="93"/>
        <v>17</v>
      </c>
      <c r="CB78" s="444">
        <f t="shared" si="94"/>
        <v>85</v>
      </c>
      <c r="CC78" s="444">
        <f t="shared" si="94"/>
        <v>74</v>
      </c>
      <c r="CD78" s="444">
        <f t="shared" si="95"/>
        <v>29448075.753672004</v>
      </c>
      <c r="CE78" s="444">
        <f t="shared" si="96"/>
        <v>2003103000</v>
      </c>
      <c r="CF78" s="444">
        <f t="shared" si="96"/>
        <v>2257817000</v>
      </c>
      <c r="CG78" s="444">
        <f t="shared" si="96"/>
        <v>2397074000</v>
      </c>
      <c r="CH78" s="444">
        <f t="shared" si="96"/>
        <v>2544920000</v>
      </c>
      <c r="CI78" s="444">
        <f t="shared" si="97"/>
        <v>2701885000</v>
      </c>
      <c r="CJ78" s="43"/>
      <c r="CK78" s="438">
        <f t="shared" si="75"/>
        <v>4338054441.7410917</v>
      </c>
      <c r="CL78" s="43">
        <f t="shared" si="76"/>
        <v>4079580000</v>
      </c>
      <c r="CM78" s="43">
        <f t="shared" si="76"/>
        <v>4331200000</v>
      </c>
      <c r="CN78" s="44">
        <f t="shared" si="26"/>
        <v>61193700</v>
      </c>
      <c r="CO78" s="44">
        <f t="shared" si="27"/>
        <v>43312000</v>
      </c>
      <c r="CP78" s="44">
        <f t="shared" si="28"/>
        <v>96216500</v>
      </c>
      <c r="CQ78" s="44">
        <f t="shared" si="29"/>
        <v>85125770.833333328</v>
      </c>
      <c r="CR78" s="440">
        <f t="shared" si="30"/>
        <v>4598339000</v>
      </c>
      <c r="CT78" s="264" t="s">
        <v>143</v>
      </c>
      <c r="CU78" s="299">
        <v>12</v>
      </c>
      <c r="CV78" s="266"/>
      <c r="CW78" s="41" t="s">
        <v>50</v>
      </c>
      <c r="CX78" s="267">
        <f t="shared" si="31"/>
        <v>0</v>
      </c>
      <c r="CY78" s="267">
        <f t="shared" si="32"/>
        <v>0</v>
      </c>
      <c r="CZ78" s="268">
        <f t="shared" si="33"/>
        <v>27506142.120000001</v>
      </c>
      <c r="DA78" s="268">
        <f t="shared" si="34"/>
        <v>0</v>
      </c>
      <c r="DB78" s="269">
        <f t="shared" si="35"/>
        <v>0</v>
      </c>
      <c r="DC78" s="319">
        <f t="shared" si="98"/>
        <v>0</v>
      </c>
      <c r="DD78" s="271">
        <f t="shared" si="37"/>
        <v>24364489.972377934</v>
      </c>
      <c r="DE78" s="271">
        <f t="shared" si="38"/>
        <v>27462673.064623922</v>
      </c>
      <c r="DF78" s="271">
        <f t="shared" si="39"/>
        <v>0</v>
      </c>
      <c r="DG78" s="271">
        <f t="shared" si="40"/>
        <v>30954820.425523225</v>
      </c>
      <c r="DH78" s="272">
        <f t="shared" si="41"/>
        <v>0</v>
      </c>
      <c r="DI78" s="271">
        <f t="shared" si="41"/>
        <v>30954820.425523225</v>
      </c>
      <c r="DJ78" s="271">
        <f t="shared" si="42"/>
        <v>32864046.016027961</v>
      </c>
      <c r="DK78" s="271"/>
      <c r="DL78" s="271">
        <f t="shared" si="43"/>
        <v>0</v>
      </c>
      <c r="DM78" s="271">
        <f t="shared" si="44"/>
        <v>0</v>
      </c>
      <c r="DN78" s="271">
        <f t="shared" si="45"/>
        <v>0</v>
      </c>
      <c r="DO78" s="272">
        <f t="shared" si="46"/>
        <v>0</v>
      </c>
      <c r="DP78" s="272">
        <f t="shared" si="47"/>
        <v>0</v>
      </c>
      <c r="DQ78" s="271">
        <f t="shared" si="48"/>
        <v>0</v>
      </c>
      <c r="DR78" s="271">
        <f t="shared" si="49"/>
        <v>0</v>
      </c>
      <c r="DS78" s="271"/>
      <c r="DT78" s="33" t="str">
        <f t="shared" si="50"/>
        <v>BERTAHAP</v>
      </c>
      <c r="DU78" s="273">
        <f t="shared" si="51"/>
        <v>0</v>
      </c>
      <c r="DV78" s="274">
        <v>2</v>
      </c>
      <c r="DW78" s="275"/>
      <c r="DX78" s="271" t="str">
        <f t="shared" si="99"/>
        <v>KR</v>
      </c>
      <c r="DY78" s="275">
        <f t="shared" si="101"/>
        <v>0</v>
      </c>
      <c r="DZ78" s="275">
        <f t="shared" si="101"/>
        <v>0</v>
      </c>
      <c r="EA78" s="275">
        <f t="shared" si="101"/>
        <v>0</v>
      </c>
      <c r="EB78" s="276">
        <f t="shared" si="100"/>
        <v>0</v>
      </c>
      <c r="EC78" s="276">
        <f t="shared" si="100"/>
        <v>0</v>
      </c>
      <c r="ED78" s="275">
        <f t="shared" si="100"/>
        <v>0</v>
      </c>
      <c r="EE78" s="275">
        <f t="shared" si="100"/>
        <v>0</v>
      </c>
      <c r="EF78" s="275">
        <f t="shared" si="77"/>
        <v>0</v>
      </c>
      <c r="EG78" s="52">
        <f t="shared" si="78"/>
        <v>0</v>
      </c>
      <c r="EH78" s="43">
        <f t="shared" si="78"/>
        <v>0</v>
      </c>
      <c r="EI78" s="63">
        <f t="shared" si="54"/>
        <v>0</v>
      </c>
      <c r="EJ78" s="63">
        <f t="shared" si="55"/>
        <v>0</v>
      </c>
      <c r="EK78" s="351">
        <f t="shared" si="56"/>
        <v>0</v>
      </c>
      <c r="EL78" s="141">
        <f t="shared" si="57"/>
        <v>0</v>
      </c>
      <c r="EM78" s="5">
        <f t="shared" si="58"/>
        <v>0</v>
      </c>
      <c r="EN78" s="5">
        <f t="shared" si="59"/>
        <v>0</v>
      </c>
      <c r="EO78" s="280">
        <f t="shared" si="79"/>
        <v>0</v>
      </c>
    </row>
    <row r="79" spans="1:145">
      <c r="A79" s="3">
        <f t="shared" si="60"/>
        <v>40</v>
      </c>
      <c r="B79" s="263">
        <v>10</v>
      </c>
      <c r="C79" s="556"/>
      <c r="D79" s="264" t="s">
        <v>142</v>
      </c>
      <c r="E79" s="299">
        <v>21</v>
      </c>
      <c r="F79" s="266"/>
      <c r="G79" s="41" t="s">
        <v>84</v>
      </c>
      <c r="H79" s="267">
        <f t="shared" si="5"/>
        <v>132</v>
      </c>
      <c r="I79" s="267">
        <f t="shared" si="6"/>
        <v>112</v>
      </c>
      <c r="J79" s="268">
        <f t="shared" si="7"/>
        <v>27506142.120000001</v>
      </c>
      <c r="K79" s="268">
        <f t="shared" si="8"/>
        <v>3</v>
      </c>
      <c r="L79" s="269">
        <f t="shared" si="9"/>
        <v>1.1000000000000001</v>
      </c>
      <c r="M79" s="270">
        <f t="shared" si="91"/>
        <v>1</v>
      </c>
      <c r="N79" s="271">
        <f t="shared" si="11"/>
        <v>25283904.688316725</v>
      </c>
      <c r="O79" s="271">
        <f t="shared" si="12"/>
        <v>28499000.350081429</v>
      </c>
      <c r="P79" s="271">
        <f t="shared" si="13"/>
        <v>30256756.332000002</v>
      </c>
      <c r="Q79" s="271">
        <f t="shared" si="14"/>
        <v>32122926.856675044</v>
      </c>
      <c r="R79" s="271">
        <f t="shared" si="61"/>
        <v>36085470.535081089</v>
      </c>
      <c r="S79" s="272">
        <f t="shared" si="15"/>
        <v>30256756.332000002</v>
      </c>
      <c r="T79" s="271">
        <f t="shared" si="15"/>
        <v>32122926.856675044</v>
      </c>
      <c r="U79" s="271">
        <f t="shared" si="16"/>
        <v>34104198.695878074</v>
      </c>
      <c r="V79" s="271">
        <f t="shared" si="62"/>
        <v>40544353.320663817</v>
      </c>
      <c r="W79" s="271"/>
      <c r="X79" s="271">
        <f t="shared" si="17"/>
        <v>2831797325.0914731</v>
      </c>
      <c r="Y79" s="271">
        <f t="shared" si="18"/>
        <v>3191888039.2091198</v>
      </c>
      <c r="Z79" s="271">
        <f t="shared" si="19"/>
        <v>3388756709.184</v>
      </c>
      <c r="AA79" s="272">
        <f t="shared" si="63"/>
        <v>3597767807.9476051</v>
      </c>
      <c r="AB79" s="272">
        <f t="shared" si="64"/>
        <v>4041572699.9290819</v>
      </c>
      <c r="AC79" s="272">
        <f t="shared" si="20"/>
        <v>3388756709.184</v>
      </c>
      <c r="AD79" s="271">
        <f t="shared" si="21"/>
        <v>3597767807.9476051</v>
      </c>
      <c r="AE79" s="271">
        <f t="shared" si="65"/>
        <v>3819670253.938344</v>
      </c>
      <c r="AF79" s="271">
        <f t="shared" si="66"/>
        <v>4540967571.9143476</v>
      </c>
      <c r="AG79" s="271"/>
      <c r="AH79" s="33" t="str">
        <f t="shared" si="22"/>
        <v>BERTAHAP</v>
      </c>
      <c r="AI79" s="273">
        <f t="shared" si="23"/>
        <v>0</v>
      </c>
      <c r="AJ79" s="274">
        <v>2</v>
      </c>
      <c r="AK79" s="275"/>
      <c r="AL79" s="271" t="e">
        <f>IF(AK79&gt;#REF!,"LB","KR")</f>
        <v>#REF!</v>
      </c>
      <c r="AM79" s="52">
        <f t="shared" si="24"/>
        <v>3114978000</v>
      </c>
      <c r="AN79" s="52">
        <f t="shared" si="24"/>
        <v>3511077000</v>
      </c>
      <c r="AO79" s="52">
        <f t="shared" si="24"/>
        <v>3727633000</v>
      </c>
      <c r="AP79" s="438">
        <f t="shared" si="24"/>
        <v>3957545000</v>
      </c>
      <c r="AQ79" s="438">
        <f t="shared" si="67"/>
        <v>3727633000</v>
      </c>
      <c r="AR79" s="52">
        <f t="shared" si="67"/>
        <v>3957545000</v>
      </c>
      <c r="AS79" s="52">
        <f t="shared" si="67"/>
        <v>4201638000</v>
      </c>
      <c r="AT79" s="43"/>
      <c r="AU79" s="442">
        <v>40</v>
      </c>
      <c r="AV79" s="311">
        <f t="shared" si="68"/>
        <v>-756418.90829999745</v>
      </c>
      <c r="AW79" s="311"/>
      <c r="AX79" s="311"/>
      <c r="AY79" s="311"/>
      <c r="AZ79" s="311"/>
      <c r="BA79" s="43"/>
      <c r="BB79" s="43"/>
      <c r="BC79" s="43"/>
      <c r="BD79" s="43"/>
      <c r="BE79" s="43"/>
      <c r="BF79" s="43"/>
      <c r="BG79" s="43"/>
      <c r="BH79" s="43"/>
      <c r="BI79" s="43"/>
      <c r="BJ79" s="43"/>
      <c r="BK79" s="43"/>
      <c r="BL79" s="43"/>
      <c r="BM79" s="43"/>
      <c r="BN79" s="43"/>
      <c r="BO79" s="43"/>
      <c r="BP79" s="43"/>
      <c r="BQ79" s="43"/>
      <c r="BR79" s="43"/>
      <c r="BS79" s="43"/>
      <c r="BT79" s="43"/>
      <c r="BU79" s="43"/>
      <c r="BV79" s="43"/>
      <c r="BW79" s="43"/>
      <c r="BX79" s="443">
        <v>10</v>
      </c>
      <c r="BY79" s="449" t="s">
        <v>61</v>
      </c>
      <c r="BZ79" s="444" t="str">
        <f t="shared" ref="BZ79:BZ84" si="102">G177</f>
        <v>2BR-3</v>
      </c>
      <c r="CA79" s="445" t="str">
        <f t="shared" ref="CA79:CA84" si="103">E177</f>
        <v>03</v>
      </c>
      <c r="CB79" s="444">
        <f t="shared" ref="CB79:CC84" si="104">H177</f>
        <v>85</v>
      </c>
      <c r="CC79" s="444">
        <f t="shared" si="104"/>
        <v>74</v>
      </c>
      <c r="CD79" s="444">
        <f t="shared" ref="CD79:CD84" si="105">P177</f>
        <v>29448075.753672004</v>
      </c>
      <c r="CE79" s="444">
        <f t="shared" ref="CE79:CH84" si="106">AM177</f>
        <v>2003103000</v>
      </c>
      <c r="CF79" s="444">
        <f t="shared" si="106"/>
        <v>2257817000</v>
      </c>
      <c r="CG79" s="444">
        <f t="shared" si="106"/>
        <v>2397074000</v>
      </c>
      <c r="CH79" s="444">
        <f t="shared" si="106"/>
        <v>2544920000</v>
      </c>
      <c r="CI79" s="444">
        <f t="shared" ref="CI79:CI84" si="107">AS177</f>
        <v>2701885000</v>
      </c>
      <c r="CJ79" s="43">
        <v>6</v>
      </c>
      <c r="CK79" s="438">
        <f t="shared" si="75"/>
        <v>4201637348.2766428</v>
      </c>
      <c r="CL79" s="43">
        <f t="shared" si="76"/>
        <v>3951291000</v>
      </c>
      <c r="CM79" s="43">
        <f t="shared" si="76"/>
        <v>4194998000</v>
      </c>
      <c r="CN79" s="44">
        <f t="shared" si="26"/>
        <v>59269365</v>
      </c>
      <c r="CO79" s="44">
        <f t="shared" si="27"/>
        <v>41949980</v>
      </c>
      <c r="CP79" s="44">
        <f t="shared" si="28"/>
        <v>93190825</v>
      </c>
      <c r="CQ79" s="44">
        <f t="shared" si="29"/>
        <v>82448854.166666672</v>
      </c>
      <c r="CR79" s="440">
        <f t="shared" si="30"/>
        <v>4453736000</v>
      </c>
      <c r="CT79" s="264" t="s">
        <v>143</v>
      </c>
      <c r="CU79" s="299">
        <v>18</v>
      </c>
      <c r="CV79" s="266"/>
      <c r="CW79" s="41" t="s">
        <v>54</v>
      </c>
      <c r="CX79" s="267">
        <f t="shared" si="31"/>
        <v>0</v>
      </c>
      <c r="CY79" s="267">
        <f t="shared" si="32"/>
        <v>0</v>
      </c>
      <c r="CZ79" s="268">
        <f t="shared" si="33"/>
        <v>27506142.120000001</v>
      </c>
      <c r="DA79" s="268">
        <f t="shared" si="34"/>
        <v>0</v>
      </c>
      <c r="DB79" s="269">
        <f t="shared" si="35"/>
        <v>0</v>
      </c>
      <c r="DC79" s="319">
        <f t="shared" si="98"/>
        <v>0</v>
      </c>
      <c r="DD79" s="271">
        <f t="shared" si="37"/>
        <v>25283904.688316725</v>
      </c>
      <c r="DE79" s="271">
        <f t="shared" si="38"/>
        <v>28499000.350081429</v>
      </c>
      <c r="DF79" s="271">
        <f t="shared" si="39"/>
        <v>0</v>
      </c>
      <c r="DG79" s="271">
        <f t="shared" si="40"/>
        <v>32122926.856675044</v>
      </c>
      <c r="DH79" s="272">
        <f t="shared" si="41"/>
        <v>0</v>
      </c>
      <c r="DI79" s="271">
        <f t="shared" si="41"/>
        <v>32122926.856675044</v>
      </c>
      <c r="DJ79" s="271">
        <f t="shared" si="42"/>
        <v>34104198.695878074</v>
      </c>
      <c r="DK79" s="271"/>
      <c r="DL79" s="271">
        <f t="shared" si="43"/>
        <v>0</v>
      </c>
      <c r="DM79" s="271">
        <f t="shared" si="44"/>
        <v>0</v>
      </c>
      <c r="DN79" s="271">
        <f t="shared" si="45"/>
        <v>0</v>
      </c>
      <c r="DO79" s="272">
        <f t="shared" si="46"/>
        <v>0</v>
      </c>
      <c r="DP79" s="272">
        <f t="shared" si="47"/>
        <v>0</v>
      </c>
      <c r="DQ79" s="271">
        <f t="shared" si="48"/>
        <v>0</v>
      </c>
      <c r="DR79" s="271">
        <f t="shared" si="49"/>
        <v>0</v>
      </c>
      <c r="DS79" s="271"/>
      <c r="DT79" s="33" t="str">
        <f t="shared" si="50"/>
        <v>BERTAHAP</v>
      </c>
      <c r="DU79" s="273">
        <f t="shared" si="51"/>
        <v>0</v>
      </c>
      <c r="DV79" s="274">
        <v>2</v>
      </c>
      <c r="DW79" s="275"/>
      <c r="DX79" s="271" t="str">
        <f t="shared" si="99"/>
        <v>KR</v>
      </c>
      <c r="DY79" s="275">
        <f t="shared" si="101"/>
        <v>0</v>
      </c>
      <c r="DZ79" s="275">
        <f t="shared" si="101"/>
        <v>0</v>
      </c>
      <c r="EA79" s="275">
        <f t="shared" si="101"/>
        <v>0</v>
      </c>
      <c r="EB79" s="276">
        <f t="shared" si="100"/>
        <v>0</v>
      </c>
      <c r="EC79" s="276">
        <f t="shared" si="100"/>
        <v>0</v>
      </c>
      <c r="ED79" s="275">
        <f t="shared" si="100"/>
        <v>0</v>
      </c>
      <c r="EE79" s="275">
        <f t="shared" si="100"/>
        <v>0</v>
      </c>
      <c r="EF79" s="275">
        <f t="shared" si="77"/>
        <v>0</v>
      </c>
      <c r="EG79" s="52">
        <f t="shared" si="78"/>
        <v>0</v>
      </c>
      <c r="EH79" s="43">
        <f t="shared" si="78"/>
        <v>0</v>
      </c>
      <c r="EI79" s="63">
        <f t="shared" si="54"/>
        <v>0</v>
      </c>
      <c r="EJ79" s="63">
        <f t="shared" si="55"/>
        <v>0</v>
      </c>
      <c r="EK79" s="351">
        <f t="shared" si="56"/>
        <v>0</v>
      </c>
      <c r="EL79" s="141">
        <f t="shared" si="57"/>
        <v>0</v>
      </c>
      <c r="EM79" s="5">
        <f t="shared" si="58"/>
        <v>0</v>
      </c>
      <c r="EN79" s="5">
        <f t="shared" si="59"/>
        <v>0</v>
      </c>
      <c r="EO79" s="280">
        <f t="shared" si="79"/>
        <v>0</v>
      </c>
    </row>
    <row r="80" spans="1:145">
      <c r="A80" s="3">
        <f t="shared" si="60"/>
        <v>41</v>
      </c>
      <c r="B80" s="263">
        <v>1</v>
      </c>
      <c r="C80" s="556"/>
      <c r="D80" s="264" t="s">
        <v>143</v>
      </c>
      <c r="E80" s="265" t="s">
        <v>19</v>
      </c>
      <c r="F80" s="266"/>
      <c r="G80" s="41" t="s">
        <v>72</v>
      </c>
      <c r="H80" s="267">
        <f t="shared" si="5"/>
        <v>175</v>
      </c>
      <c r="I80" s="267">
        <f t="shared" si="6"/>
        <v>156</v>
      </c>
      <c r="J80" s="268">
        <f t="shared" si="7"/>
        <v>27506142.120000001</v>
      </c>
      <c r="K80" s="268">
        <f t="shared" si="8"/>
        <v>5</v>
      </c>
      <c r="L80" s="269">
        <f t="shared" si="9"/>
        <v>1.08</v>
      </c>
      <c r="M80" s="319">
        <f t="shared" ref="M80:M87" si="108">SUMIF($AS$4:$AS$22,E80,$BI$4:$BI$22)</f>
        <v>1.01</v>
      </c>
      <c r="N80" s="271">
        <f t="shared" si="11"/>
        <v>25072439.303650804</v>
      </c>
      <c r="O80" s="271">
        <f t="shared" si="12"/>
        <v>28260645.074426204</v>
      </c>
      <c r="P80" s="271">
        <f t="shared" si="13"/>
        <v>30003699.824496005</v>
      </c>
      <c r="Q80" s="271">
        <f t="shared" si="14"/>
        <v>31854262.37751013</v>
      </c>
      <c r="R80" s="271">
        <f t="shared" si="61"/>
        <v>35783664.781514958</v>
      </c>
      <c r="S80" s="272">
        <f t="shared" si="15"/>
        <v>30003699.824496005</v>
      </c>
      <c r="T80" s="271">
        <f t="shared" si="15"/>
        <v>31854262.37751013</v>
      </c>
      <c r="U80" s="271">
        <f t="shared" si="16"/>
        <v>33818963.579512551</v>
      </c>
      <c r="V80" s="271">
        <f t="shared" si="62"/>
        <v>40205255.092891</v>
      </c>
      <c r="W80" s="271"/>
      <c r="X80" s="271">
        <f t="shared" si="17"/>
        <v>3911300531.3695254</v>
      </c>
      <c r="Y80" s="271">
        <f t="shared" si="18"/>
        <v>4408660631.6104879</v>
      </c>
      <c r="Z80" s="271">
        <f t="shared" si="19"/>
        <v>4680577172.621377</v>
      </c>
      <c r="AA80" s="272">
        <f t="shared" si="63"/>
        <v>4969264930.8915806</v>
      </c>
      <c r="AB80" s="272">
        <f t="shared" si="64"/>
        <v>5582251705.9163332</v>
      </c>
      <c r="AC80" s="272">
        <f t="shared" si="20"/>
        <v>4680577172.621377</v>
      </c>
      <c r="AD80" s="271">
        <f t="shared" si="21"/>
        <v>4969264930.8915806</v>
      </c>
      <c r="AE80" s="271">
        <f t="shared" si="65"/>
        <v>5275758318.4039583</v>
      </c>
      <c r="AF80" s="271">
        <f t="shared" si="66"/>
        <v>6272019794.4909964</v>
      </c>
      <c r="AG80" s="271"/>
      <c r="AH80" s="33" t="str">
        <f t="shared" si="22"/>
        <v>BERTAHAP</v>
      </c>
      <c r="AI80" s="273">
        <f t="shared" si="23"/>
        <v>0</v>
      </c>
      <c r="AJ80" s="274">
        <v>2</v>
      </c>
      <c r="AK80" s="275"/>
      <c r="AL80" s="271" t="e">
        <f>IF(AK80&gt;#REF!,"LB","KR")</f>
        <v>#REF!</v>
      </c>
      <c r="AM80" s="52">
        <f t="shared" si="24"/>
        <v>4302431000</v>
      </c>
      <c r="AN80" s="52">
        <f t="shared" si="24"/>
        <v>4849527000</v>
      </c>
      <c r="AO80" s="52">
        <f t="shared" si="24"/>
        <v>5148635000</v>
      </c>
      <c r="AP80" s="438">
        <f t="shared" si="24"/>
        <v>5466192000</v>
      </c>
      <c r="AQ80" s="438">
        <f t="shared" si="67"/>
        <v>5148635000</v>
      </c>
      <c r="AR80" s="52">
        <f t="shared" si="67"/>
        <v>5466192000</v>
      </c>
      <c r="AS80" s="52">
        <f t="shared" si="67"/>
        <v>5803335000</v>
      </c>
      <c r="AT80" s="43"/>
      <c r="AU80" s="52"/>
      <c r="AV80" s="311">
        <f t="shared" si="68"/>
        <v>-1009475.415803995</v>
      </c>
      <c r="AW80" s="311"/>
      <c r="AX80" s="311"/>
      <c r="AY80" s="311"/>
      <c r="AZ80" s="311"/>
      <c r="BA80" s="43"/>
      <c r="BB80" s="43"/>
      <c r="BC80" s="43"/>
      <c r="BD80" s="43"/>
      <c r="BE80" s="43"/>
      <c r="BF80" s="43"/>
      <c r="BG80" s="43"/>
      <c r="BH80" s="43"/>
      <c r="BI80" s="43"/>
      <c r="BJ80" s="43"/>
      <c r="BK80" s="43"/>
      <c r="BL80" s="43"/>
      <c r="BM80" s="43"/>
      <c r="BN80" s="43"/>
      <c r="BO80" s="43"/>
      <c r="BP80" s="43"/>
      <c r="BQ80" s="43"/>
      <c r="BR80" s="43"/>
      <c r="BS80" s="43"/>
      <c r="BT80" s="43"/>
      <c r="BU80" s="43"/>
      <c r="BV80" s="43"/>
      <c r="BW80" s="43"/>
      <c r="BX80" s="443"/>
      <c r="BY80" s="444"/>
      <c r="BZ80" s="444" t="str">
        <f t="shared" si="102"/>
        <v>2BR-5</v>
      </c>
      <c r="CA80" s="445" t="str">
        <f t="shared" si="103"/>
        <v>05</v>
      </c>
      <c r="CB80" s="444">
        <f t="shared" si="104"/>
        <v>85</v>
      </c>
      <c r="CC80" s="444">
        <f t="shared" si="104"/>
        <v>74</v>
      </c>
      <c r="CD80" s="444">
        <f t="shared" si="105"/>
        <v>29448075.753672004</v>
      </c>
      <c r="CE80" s="444">
        <f t="shared" si="106"/>
        <v>2003103000</v>
      </c>
      <c r="CF80" s="444">
        <f t="shared" si="106"/>
        <v>2257817000</v>
      </c>
      <c r="CG80" s="444">
        <f t="shared" si="106"/>
        <v>2397074000</v>
      </c>
      <c r="CH80" s="444">
        <f t="shared" si="106"/>
        <v>2544920000</v>
      </c>
      <c r="CI80" s="444">
        <f t="shared" si="107"/>
        <v>2701885000</v>
      </c>
      <c r="CJ80" s="43"/>
      <c r="CK80" s="438">
        <f t="shared" si="75"/>
        <v>5803334253.9506178</v>
      </c>
      <c r="CL80" s="43">
        <f t="shared" si="76"/>
        <v>5457554000</v>
      </c>
      <c r="CM80" s="43">
        <f t="shared" si="76"/>
        <v>5794164000</v>
      </c>
      <c r="CN80" s="44">
        <f t="shared" si="26"/>
        <v>81863310</v>
      </c>
      <c r="CO80" s="44">
        <f t="shared" si="27"/>
        <v>57941640</v>
      </c>
      <c r="CP80" s="44">
        <f t="shared" si="28"/>
        <v>128715875</v>
      </c>
      <c r="CQ80" s="44">
        <f t="shared" si="29"/>
        <v>113879000</v>
      </c>
      <c r="CR80" s="440">
        <f t="shared" si="30"/>
        <v>6151535000</v>
      </c>
      <c r="CT80" s="264" t="s">
        <v>143</v>
      </c>
      <c r="CU80" s="299">
        <v>20</v>
      </c>
      <c r="CV80" s="266"/>
      <c r="CW80" s="41" t="s">
        <v>70</v>
      </c>
      <c r="CX80" s="267">
        <f t="shared" si="31"/>
        <v>0</v>
      </c>
      <c r="CY80" s="267">
        <f t="shared" si="32"/>
        <v>0</v>
      </c>
      <c r="CZ80" s="268">
        <f t="shared" si="33"/>
        <v>27506142.120000001</v>
      </c>
      <c r="DA80" s="268">
        <f t="shared" si="34"/>
        <v>0</v>
      </c>
      <c r="DB80" s="269">
        <f t="shared" si="35"/>
        <v>0</v>
      </c>
      <c r="DC80" s="319">
        <f t="shared" si="98"/>
        <v>0</v>
      </c>
      <c r="DD80" s="271">
        <f t="shared" si="37"/>
        <v>25072439.303650804</v>
      </c>
      <c r="DE80" s="271">
        <f t="shared" si="38"/>
        <v>28260645.074426204</v>
      </c>
      <c r="DF80" s="271">
        <f t="shared" si="39"/>
        <v>0</v>
      </c>
      <c r="DG80" s="271">
        <f t="shared" si="40"/>
        <v>31854262.37751013</v>
      </c>
      <c r="DH80" s="272">
        <f t="shared" si="41"/>
        <v>0</v>
      </c>
      <c r="DI80" s="271">
        <f t="shared" si="41"/>
        <v>31854262.37751013</v>
      </c>
      <c r="DJ80" s="271">
        <f t="shared" si="42"/>
        <v>33818963.579512551</v>
      </c>
      <c r="DK80" s="271"/>
      <c r="DL80" s="271">
        <f t="shared" si="43"/>
        <v>0</v>
      </c>
      <c r="DM80" s="271">
        <f t="shared" si="44"/>
        <v>0</v>
      </c>
      <c r="DN80" s="271">
        <f t="shared" si="45"/>
        <v>0</v>
      </c>
      <c r="DO80" s="272">
        <f t="shared" si="46"/>
        <v>0</v>
      </c>
      <c r="DP80" s="272">
        <f t="shared" si="47"/>
        <v>0</v>
      </c>
      <c r="DQ80" s="271">
        <f t="shared" si="48"/>
        <v>0</v>
      </c>
      <c r="DR80" s="271">
        <f t="shared" si="49"/>
        <v>0</v>
      </c>
      <c r="DS80" s="271"/>
      <c r="DT80" s="33" t="str">
        <f t="shared" si="50"/>
        <v>BERTAHAP</v>
      </c>
      <c r="DU80" s="273">
        <f t="shared" si="51"/>
        <v>0</v>
      </c>
      <c r="DV80" s="274">
        <v>2</v>
      </c>
      <c r="DW80" s="275"/>
      <c r="DX80" s="271" t="str">
        <f t="shared" si="99"/>
        <v>KR</v>
      </c>
      <c r="DY80" s="275">
        <f t="shared" si="101"/>
        <v>0</v>
      </c>
      <c r="DZ80" s="275">
        <f t="shared" si="101"/>
        <v>0</v>
      </c>
      <c r="EA80" s="275">
        <f t="shared" si="101"/>
        <v>0</v>
      </c>
      <c r="EB80" s="276">
        <f t="shared" si="100"/>
        <v>0</v>
      </c>
      <c r="EC80" s="276">
        <f t="shared" si="100"/>
        <v>0</v>
      </c>
      <c r="ED80" s="275">
        <f t="shared" si="100"/>
        <v>0</v>
      </c>
      <c r="EE80" s="275">
        <f t="shared" si="100"/>
        <v>0</v>
      </c>
      <c r="EF80" s="275">
        <f t="shared" si="77"/>
        <v>0</v>
      </c>
      <c r="EG80" s="52">
        <f t="shared" si="78"/>
        <v>0</v>
      </c>
      <c r="EH80" s="43">
        <f t="shared" si="78"/>
        <v>0</v>
      </c>
      <c r="EI80" s="63">
        <f t="shared" si="54"/>
        <v>0</v>
      </c>
      <c r="EJ80" s="63">
        <f t="shared" si="55"/>
        <v>0</v>
      </c>
      <c r="EK80" s="351">
        <f t="shared" si="56"/>
        <v>0</v>
      </c>
      <c r="EL80" s="141">
        <f t="shared" si="57"/>
        <v>0</v>
      </c>
      <c r="EM80" s="5">
        <f t="shared" si="58"/>
        <v>0</v>
      </c>
      <c r="EN80" s="5">
        <f t="shared" si="59"/>
        <v>0</v>
      </c>
      <c r="EO80" s="280">
        <f t="shared" si="79"/>
        <v>0</v>
      </c>
    </row>
    <row r="81" spans="1:145">
      <c r="A81" s="3">
        <f t="shared" si="60"/>
        <v>42</v>
      </c>
      <c r="B81" s="263">
        <v>2</v>
      </c>
      <c r="C81" s="556"/>
      <c r="D81" s="264" t="s">
        <v>143</v>
      </c>
      <c r="E81" s="265" t="s">
        <v>29</v>
      </c>
      <c r="F81" s="266"/>
      <c r="G81" s="41" t="s">
        <v>74</v>
      </c>
      <c r="H81" s="267">
        <f t="shared" si="5"/>
        <v>85</v>
      </c>
      <c r="I81" s="267">
        <f t="shared" si="6"/>
        <v>74</v>
      </c>
      <c r="J81" s="268">
        <f t="shared" si="7"/>
        <v>27506142.120000001</v>
      </c>
      <c r="K81" s="268">
        <f t="shared" si="8"/>
        <v>1</v>
      </c>
      <c r="L81" s="269">
        <f t="shared" si="9"/>
        <v>1.06</v>
      </c>
      <c r="M81" s="319">
        <f t="shared" si="108"/>
        <v>1.01</v>
      </c>
      <c r="N81" s="271">
        <f t="shared" si="11"/>
        <v>24608134.872101717</v>
      </c>
      <c r="O81" s="271">
        <f t="shared" si="12"/>
        <v>27737299.795270164</v>
      </c>
      <c r="P81" s="271">
        <f t="shared" si="13"/>
        <v>29448075.753672004</v>
      </c>
      <c r="Q81" s="271">
        <f t="shared" si="14"/>
        <v>31264368.62977846</v>
      </c>
      <c r="R81" s="271">
        <f t="shared" si="61"/>
        <v>35121004.32259801</v>
      </c>
      <c r="S81" s="272">
        <f t="shared" si="15"/>
        <v>29448075.753672004</v>
      </c>
      <c r="T81" s="271">
        <f t="shared" si="15"/>
        <v>31264368.62977846</v>
      </c>
      <c r="U81" s="271">
        <f t="shared" si="16"/>
        <v>33192686.476188242</v>
      </c>
      <c r="V81" s="271">
        <f t="shared" si="62"/>
        <v>39460713.331911534</v>
      </c>
      <c r="W81" s="271"/>
      <c r="X81" s="271">
        <f t="shared" si="17"/>
        <v>1821001980.535527</v>
      </c>
      <c r="Y81" s="271">
        <f t="shared" si="18"/>
        <v>2052560184.849992</v>
      </c>
      <c r="Z81" s="271">
        <f t="shared" si="19"/>
        <v>2179157605.7717285</v>
      </c>
      <c r="AA81" s="272">
        <f t="shared" si="63"/>
        <v>2313563278.6036062</v>
      </c>
      <c r="AB81" s="272">
        <f t="shared" si="64"/>
        <v>2598954319.8722529</v>
      </c>
      <c r="AC81" s="272">
        <f t="shared" si="20"/>
        <v>2179157605.7717285</v>
      </c>
      <c r="AD81" s="271">
        <f t="shared" si="21"/>
        <v>2313563278.6036062</v>
      </c>
      <c r="AE81" s="271">
        <f t="shared" si="65"/>
        <v>2456258799.2379298</v>
      </c>
      <c r="AF81" s="271">
        <f t="shared" si="66"/>
        <v>2920092786.5614533</v>
      </c>
      <c r="AG81" s="271"/>
      <c r="AH81" s="33" t="str">
        <f t="shared" si="22"/>
        <v>BERTAHAP</v>
      </c>
      <c r="AI81" s="273">
        <f t="shared" si="23"/>
        <v>0</v>
      </c>
      <c r="AJ81" s="274">
        <v>2</v>
      </c>
      <c r="AK81" s="275"/>
      <c r="AL81" s="271" t="e">
        <f>IF(AK81&gt;#REF!,"LB","KR")</f>
        <v>#REF!</v>
      </c>
      <c r="AM81" s="52">
        <f t="shared" si="24"/>
        <v>2003103000</v>
      </c>
      <c r="AN81" s="52">
        <f t="shared" si="24"/>
        <v>2257817000</v>
      </c>
      <c r="AO81" s="52">
        <f t="shared" si="24"/>
        <v>2397074000</v>
      </c>
      <c r="AP81" s="438">
        <f t="shared" si="24"/>
        <v>2544920000</v>
      </c>
      <c r="AQ81" s="438">
        <f t="shared" si="67"/>
        <v>2397074000</v>
      </c>
      <c r="AR81" s="52">
        <f t="shared" si="67"/>
        <v>2544920000</v>
      </c>
      <c r="AS81" s="52">
        <f t="shared" si="67"/>
        <v>2701885000</v>
      </c>
      <c r="AT81" s="43"/>
      <c r="AU81" s="52"/>
      <c r="AV81" s="311">
        <f t="shared" si="68"/>
        <v>-1565099.486627996</v>
      </c>
      <c r="AW81" s="311"/>
      <c r="AX81" s="311"/>
      <c r="AY81" s="311"/>
      <c r="AZ81" s="311"/>
      <c r="BA81" s="43"/>
      <c r="BB81" s="43"/>
      <c r="BC81" s="43"/>
      <c r="BD81" s="43"/>
      <c r="BE81" s="43"/>
      <c r="BF81" s="43"/>
      <c r="BG81" s="43"/>
      <c r="BH81" s="43"/>
      <c r="BI81" s="43"/>
      <c r="BJ81" s="43"/>
      <c r="BK81" s="43"/>
      <c r="BL81" s="43"/>
      <c r="BM81" s="43"/>
      <c r="BN81" s="43"/>
      <c r="BO81" s="43"/>
      <c r="BP81" s="43"/>
      <c r="BQ81" s="43"/>
      <c r="BR81" s="43"/>
      <c r="BS81" s="43"/>
      <c r="BT81" s="43"/>
      <c r="BU81" s="43"/>
      <c r="BV81" s="43"/>
      <c r="BW81" s="43"/>
      <c r="BX81" s="443"/>
      <c r="BY81" s="444"/>
      <c r="BZ81" s="444" t="str">
        <f t="shared" si="102"/>
        <v>2BR-7</v>
      </c>
      <c r="CA81" s="445" t="str">
        <f t="shared" si="103"/>
        <v>07</v>
      </c>
      <c r="CB81" s="444">
        <f t="shared" si="104"/>
        <v>101</v>
      </c>
      <c r="CC81" s="444">
        <f t="shared" si="104"/>
        <v>90</v>
      </c>
      <c r="CD81" s="444">
        <f t="shared" si="105"/>
        <v>29448075.753672004</v>
      </c>
      <c r="CE81" s="444">
        <f t="shared" si="106"/>
        <v>2436206000</v>
      </c>
      <c r="CF81" s="444">
        <f t="shared" si="106"/>
        <v>2745993000</v>
      </c>
      <c r="CG81" s="444">
        <f t="shared" si="106"/>
        <v>2915360000</v>
      </c>
      <c r="CH81" s="444">
        <f t="shared" si="106"/>
        <v>3095173000</v>
      </c>
      <c r="CI81" s="444">
        <f t="shared" si="107"/>
        <v>3286076000</v>
      </c>
      <c r="CJ81" s="43"/>
      <c r="CK81" s="438">
        <f t="shared" si="75"/>
        <v>2701884860.5325255</v>
      </c>
      <c r="CL81" s="43">
        <f t="shared" si="76"/>
        <v>2540899000</v>
      </c>
      <c r="CM81" s="43">
        <f t="shared" si="76"/>
        <v>2697616000</v>
      </c>
      <c r="CN81" s="44">
        <f t="shared" si="26"/>
        <v>38113485</v>
      </c>
      <c r="CO81" s="44">
        <f t="shared" si="27"/>
        <v>26976160</v>
      </c>
      <c r="CP81" s="44">
        <f t="shared" si="28"/>
        <v>59926850</v>
      </c>
      <c r="CQ81" s="44">
        <f t="shared" si="29"/>
        <v>53019166.666666664</v>
      </c>
      <c r="CR81" s="440">
        <f t="shared" si="30"/>
        <v>2863999000</v>
      </c>
      <c r="CT81" s="264" t="s">
        <v>143</v>
      </c>
      <c r="CU81" s="299">
        <v>22</v>
      </c>
      <c r="CV81" s="266"/>
      <c r="CW81" s="41" t="s">
        <v>89</v>
      </c>
      <c r="CX81" s="267">
        <f t="shared" si="31"/>
        <v>0</v>
      </c>
      <c r="CY81" s="267">
        <f t="shared" si="32"/>
        <v>0</v>
      </c>
      <c r="CZ81" s="268">
        <f t="shared" si="33"/>
        <v>27506142.120000001</v>
      </c>
      <c r="DA81" s="268">
        <f t="shared" si="34"/>
        <v>0</v>
      </c>
      <c r="DB81" s="269">
        <f t="shared" si="35"/>
        <v>0</v>
      </c>
      <c r="DC81" s="319">
        <f t="shared" si="98"/>
        <v>0</v>
      </c>
      <c r="DD81" s="271">
        <f t="shared" si="37"/>
        <v>24608134.872101717</v>
      </c>
      <c r="DE81" s="271">
        <f t="shared" si="38"/>
        <v>27737299.795270164</v>
      </c>
      <c r="DF81" s="271">
        <f t="shared" si="39"/>
        <v>0</v>
      </c>
      <c r="DG81" s="271">
        <f t="shared" si="40"/>
        <v>31264368.62977846</v>
      </c>
      <c r="DH81" s="272">
        <f t="shared" si="41"/>
        <v>0</v>
      </c>
      <c r="DI81" s="271">
        <f t="shared" si="41"/>
        <v>31264368.62977846</v>
      </c>
      <c r="DJ81" s="271">
        <f t="shared" si="42"/>
        <v>33192686.476188242</v>
      </c>
      <c r="DK81" s="271"/>
      <c r="DL81" s="271">
        <f t="shared" si="43"/>
        <v>0</v>
      </c>
      <c r="DM81" s="271">
        <f t="shared" si="44"/>
        <v>0</v>
      </c>
      <c r="DN81" s="271">
        <f t="shared" si="45"/>
        <v>0</v>
      </c>
      <c r="DO81" s="272">
        <f t="shared" si="46"/>
        <v>0</v>
      </c>
      <c r="DP81" s="272">
        <f t="shared" si="47"/>
        <v>0</v>
      </c>
      <c r="DQ81" s="271">
        <f t="shared" si="48"/>
        <v>0</v>
      </c>
      <c r="DR81" s="271">
        <f t="shared" si="49"/>
        <v>0</v>
      </c>
      <c r="DS81" s="271"/>
      <c r="DT81" s="33" t="str">
        <f t="shared" si="50"/>
        <v>BERTAHAP</v>
      </c>
      <c r="DU81" s="273">
        <f t="shared" si="51"/>
        <v>0</v>
      </c>
      <c r="DV81" s="274">
        <v>2</v>
      </c>
      <c r="DW81" s="275"/>
      <c r="DX81" s="271" t="str">
        <f t="shared" si="99"/>
        <v>KR</v>
      </c>
      <c r="DY81" s="275">
        <f t="shared" si="101"/>
        <v>0</v>
      </c>
      <c r="DZ81" s="275">
        <f t="shared" si="101"/>
        <v>0</v>
      </c>
      <c r="EA81" s="275">
        <f t="shared" si="101"/>
        <v>0</v>
      </c>
      <c r="EB81" s="276">
        <f t="shared" si="100"/>
        <v>0</v>
      </c>
      <c r="EC81" s="276">
        <f t="shared" si="100"/>
        <v>0</v>
      </c>
      <c r="ED81" s="275">
        <f t="shared" si="100"/>
        <v>0</v>
      </c>
      <c r="EE81" s="275">
        <f t="shared" si="100"/>
        <v>0</v>
      </c>
      <c r="EF81" s="275">
        <f t="shared" si="77"/>
        <v>0</v>
      </c>
      <c r="EG81" s="52">
        <f t="shared" si="78"/>
        <v>0</v>
      </c>
      <c r="EH81" s="43">
        <f t="shared" si="78"/>
        <v>0</v>
      </c>
      <c r="EI81" s="63">
        <f t="shared" si="54"/>
        <v>0</v>
      </c>
      <c r="EJ81" s="63">
        <f t="shared" si="55"/>
        <v>0</v>
      </c>
      <c r="EK81" s="351">
        <f t="shared" si="56"/>
        <v>0</v>
      </c>
      <c r="EL81" s="141">
        <f t="shared" si="57"/>
        <v>0</v>
      </c>
      <c r="EM81" s="5">
        <f t="shared" si="58"/>
        <v>0</v>
      </c>
      <c r="EN81" s="5">
        <f t="shared" si="59"/>
        <v>0</v>
      </c>
      <c r="EO81" s="280">
        <f t="shared" si="79"/>
        <v>0</v>
      </c>
    </row>
    <row r="82" spans="1:145">
      <c r="A82" s="3">
        <f t="shared" si="60"/>
        <v>43</v>
      </c>
      <c r="B82" s="263">
        <v>3</v>
      </c>
      <c r="C82" s="556"/>
      <c r="D82" s="264" t="s">
        <v>143</v>
      </c>
      <c r="E82" s="265" t="s">
        <v>32</v>
      </c>
      <c r="F82" s="266"/>
      <c r="G82" s="41" t="s">
        <v>56</v>
      </c>
      <c r="H82" s="267">
        <f t="shared" si="5"/>
        <v>85</v>
      </c>
      <c r="I82" s="267">
        <f t="shared" si="6"/>
        <v>74</v>
      </c>
      <c r="J82" s="268">
        <f t="shared" si="7"/>
        <v>27506142.120000001</v>
      </c>
      <c r="K82" s="268">
        <f t="shared" si="8"/>
        <v>1</v>
      </c>
      <c r="L82" s="269">
        <f t="shared" si="9"/>
        <v>1.06</v>
      </c>
      <c r="M82" s="319">
        <f t="shared" si="108"/>
        <v>1.01</v>
      </c>
      <c r="N82" s="271">
        <f t="shared" si="11"/>
        <v>24608134.872101717</v>
      </c>
      <c r="O82" s="271">
        <f t="shared" si="12"/>
        <v>27737299.795270164</v>
      </c>
      <c r="P82" s="271">
        <f t="shared" si="13"/>
        <v>29448075.753672004</v>
      </c>
      <c r="Q82" s="271">
        <f t="shared" si="14"/>
        <v>31264368.62977846</v>
      </c>
      <c r="R82" s="271">
        <f t="shared" si="61"/>
        <v>35121004.32259801</v>
      </c>
      <c r="S82" s="272">
        <f t="shared" si="15"/>
        <v>29448075.753672004</v>
      </c>
      <c r="T82" s="271">
        <f t="shared" si="15"/>
        <v>31264368.62977846</v>
      </c>
      <c r="U82" s="271">
        <f t="shared" si="16"/>
        <v>33192686.476188242</v>
      </c>
      <c r="V82" s="271">
        <f t="shared" si="62"/>
        <v>39460713.331911534</v>
      </c>
      <c r="W82" s="271"/>
      <c r="X82" s="271">
        <f t="shared" si="17"/>
        <v>1821001980.535527</v>
      </c>
      <c r="Y82" s="271">
        <f t="shared" si="18"/>
        <v>2052560184.849992</v>
      </c>
      <c r="Z82" s="271">
        <f t="shared" si="19"/>
        <v>2179157605.7717285</v>
      </c>
      <c r="AA82" s="272">
        <f t="shared" si="63"/>
        <v>2313563278.6036062</v>
      </c>
      <c r="AB82" s="272">
        <f t="shared" si="64"/>
        <v>2598954319.8722529</v>
      </c>
      <c r="AC82" s="272">
        <f t="shared" si="20"/>
        <v>2179157605.7717285</v>
      </c>
      <c r="AD82" s="271">
        <f t="shared" si="21"/>
        <v>2313563278.6036062</v>
      </c>
      <c r="AE82" s="271">
        <f t="shared" si="65"/>
        <v>2456258799.2379298</v>
      </c>
      <c r="AF82" s="271">
        <f t="shared" si="66"/>
        <v>2920092786.5614533</v>
      </c>
      <c r="AG82" s="271"/>
      <c r="AH82" s="33" t="str">
        <f t="shared" si="22"/>
        <v>BERTAHAP</v>
      </c>
      <c r="AI82" s="273">
        <f t="shared" si="23"/>
        <v>0</v>
      </c>
      <c r="AJ82" s="274">
        <v>2</v>
      </c>
      <c r="AK82" s="275"/>
      <c r="AL82" s="271" t="e">
        <f>IF(AK82&gt;#REF!,"LB","KR")</f>
        <v>#REF!</v>
      </c>
      <c r="AM82" s="52">
        <f t="shared" si="24"/>
        <v>2003103000</v>
      </c>
      <c r="AN82" s="52">
        <f t="shared" si="24"/>
        <v>2257817000</v>
      </c>
      <c r="AO82" s="52">
        <f t="shared" si="24"/>
        <v>2397074000</v>
      </c>
      <c r="AP82" s="438">
        <f t="shared" si="24"/>
        <v>2544920000</v>
      </c>
      <c r="AQ82" s="438">
        <f t="shared" si="67"/>
        <v>2397074000</v>
      </c>
      <c r="AR82" s="52">
        <f t="shared" si="67"/>
        <v>2544920000</v>
      </c>
      <c r="AS82" s="52">
        <f t="shared" si="67"/>
        <v>2701885000</v>
      </c>
      <c r="AT82" s="43"/>
      <c r="AU82" s="52"/>
      <c r="AV82" s="311">
        <f t="shared" si="68"/>
        <v>-1565099.486627996</v>
      </c>
      <c r="AW82" s="311"/>
      <c r="AX82" s="311"/>
      <c r="AY82" s="311"/>
      <c r="AZ82" s="311"/>
      <c r="BA82" s="43"/>
      <c r="BB82" s="43"/>
      <c r="BC82" s="43"/>
      <c r="BD82" s="43"/>
      <c r="BE82" s="43"/>
      <c r="BF82" s="43"/>
      <c r="BG82" s="43"/>
      <c r="BH82" s="43"/>
      <c r="BI82" s="43"/>
      <c r="BJ82" s="43"/>
      <c r="BK82" s="43"/>
      <c r="BL82" s="43"/>
      <c r="BM82" s="43"/>
      <c r="BN82" s="43"/>
      <c r="BO82" s="43"/>
      <c r="BP82" s="43"/>
      <c r="BQ82" s="43"/>
      <c r="BR82" s="43"/>
      <c r="BS82" s="43"/>
      <c r="BT82" s="43"/>
      <c r="BU82" s="43"/>
      <c r="BV82" s="43"/>
      <c r="BW82" s="43"/>
      <c r="BX82" s="443"/>
      <c r="BY82" s="449"/>
      <c r="BZ82" s="444" t="str">
        <f t="shared" si="102"/>
        <v>2BR-9</v>
      </c>
      <c r="CA82" s="445" t="str">
        <f t="shared" si="103"/>
        <v>09</v>
      </c>
      <c r="CB82" s="444">
        <f t="shared" si="104"/>
        <v>101</v>
      </c>
      <c r="CC82" s="444">
        <f t="shared" si="104"/>
        <v>90</v>
      </c>
      <c r="CD82" s="444">
        <f t="shared" si="105"/>
        <v>29448075.753672004</v>
      </c>
      <c r="CE82" s="444">
        <f t="shared" si="106"/>
        <v>2436206000</v>
      </c>
      <c r="CF82" s="444">
        <f t="shared" si="106"/>
        <v>2745993000</v>
      </c>
      <c r="CG82" s="444">
        <f t="shared" si="106"/>
        <v>2915360000</v>
      </c>
      <c r="CH82" s="444">
        <f t="shared" si="106"/>
        <v>3095173000</v>
      </c>
      <c r="CI82" s="444">
        <f t="shared" si="107"/>
        <v>3286076000</v>
      </c>
      <c r="CJ82" s="43"/>
      <c r="CK82" s="438">
        <f t="shared" si="75"/>
        <v>2701884860.5325255</v>
      </c>
      <c r="CL82" s="43">
        <f t="shared" si="76"/>
        <v>2540899000</v>
      </c>
      <c r="CM82" s="43">
        <f t="shared" si="76"/>
        <v>2697616000</v>
      </c>
      <c r="CN82" s="44">
        <f t="shared" si="26"/>
        <v>38113485</v>
      </c>
      <c r="CO82" s="44">
        <f t="shared" si="27"/>
        <v>26976160</v>
      </c>
      <c r="CP82" s="44">
        <f t="shared" si="28"/>
        <v>59926850</v>
      </c>
      <c r="CQ82" s="44">
        <f t="shared" si="29"/>
        <v>53019166.666666664</v>
      </c>
      <c r="CR82" s="440">
        <f t="shared" si="30"/>
        <v>2863999000</v>
      </c>
      <c r="CT82" s="264" t="s">
        <v>145</v>
      </c>
      <c r="CU82" s="265" t="s">
        <v>24</v>
      </c>
      <c r="CV82" s="266"/>
      <c r="CW82" s="41" t="s">
        <v>39</v>
      </c>
      <c r="CX82" s="267">
        <f t="shared" si="31"/>
        <v>0</v>
      </c>
      <c r="CY82" s="267">
        <f t="shared" si="32"/>
        <v>0</v>
      </c>
      <c r="CZ82" s="268">
        <f t="shared" si="33"/>
        <v>27506142.120000001</v>
      </c>
      <c r="DA82" s="268">
        <f t="shared" si="34"/>
        <v>0</v>
      </c>
      <c r="DB82" s="269">
        <f t="shared" si="35"/>
        <v>0</v>
      </c>
      <c r="DC82" s="270">
        <f t="shared" ref="DC82:DC90" si="109">SUMIF($AO$4:$AO$22,CU82,$AV$4:$AV$22)</f>
        <v>0</v>
      </c>
      <c r="DD82" s="271">
        <f t="shared" si="37"/>
        <v>24608134.872101717</v>
      </c>
      <c r="DE82" s="271">
        <f t="shared" si="38"/>
        <v>27737299.795270164</v>
      </c>
      <c r="DF82" s="271">
        <f t="shared" si="39"/>
        <v>0</v>
      </c>
      <c r="DG82" s="271">
        <f t="shared" si="40"/>
        <v>31264368.62977846</v>
      </c>
      <c r="DH82" s="272">
        <f t="shared" si="41"/>
        <v>0</v>
      </c>
      <c r="DI82" s="271">
        <f t="shared" si="41"/>
        <v>31264368.62977846</v>
      </c>
      <c r="DJ82" s="271">
        <f t="shared" si="42"/>
        <v>33192686.476188242</v>
      </c>
      <c r="DK82" s="271"/>
      <c r="DL82" s="271">
        <f t="shared" si="43"/>
        <v>0</v>
      </c>
      <c r="DM82" s="271">
        <f t="shared" si="44"/>
        <v>0</v>
      </c>
      <c r="DN82" s="271">
        <f t="shared" si="45"/>
        <v>0</v>
      </c>
      <c r="DO82" s="272">
        <f t="shared" si="46"/>
        <v>0</v>
      </c>
      <c r="DP82" s="272">
        <f t="shared" si="47"/>
        <v>0</v>
      </c>
      <c r="DQ82" s="271">
        <f t="shared" si="48"/>
        <v>0</v>
      </c>
      <c r="DR82" s="271">
        <f t="shared" si="49"/>
        <v>0</v>
      </c>
      <c r="DS82" s="271"/>
      <c r="DT82" s="33" t="str">
        <f t="shared" si="50"/>
        <v>BERTAHAP</v>
      </c>
      <c r="DU82" s="273">
        <f t="shared" si="51"/>
        <v>0</v>
      </c>
      <c r="DV82" s="274">
        <v>2</v>
      </c>
      <c r="DW82" s="275"/>
      <c r="DX82" s="271" t="str">
        <f t="shared" si="99"/>
        <v>KR</v>
      </c>
      <c r="DY82" s="275">
        <f t="shared" si="101"/>
        <v>0</v>
      </c>
      <c r="DZ82" s="275">
        <f t="shared" si="101"/>
        <v>0</v>
      </c>
      <c r="EA82" s="275">
        <f t="shared" si="101"/>
        <v>0</v>
      </c>
      <c r="EB82" s="276">
        <f t="shared" si="100"/>
        <v>0</v>
      </c>
      <c r="EC82" s="276">
        <f t="shared" si="100"/>
        <v>0</v>
      </c>
      <c r="ED82" s="275">
        <f t="shared" si="100"/>
        <v>0</v>
      </c>
      <c r="EE82" s="275">
        <f t="shared" si="100"/>
        <v>0</v>
      </c>
      <c r="EF82" s="275">
        <f t="shared" si="77"/>
        <v>0</v>
      </c>
      <c r="EG82" s="52">
        <f t="shared" si="78"/>
        <v>0</v>
      </c>
      <c r="EH82" s="43">
        <f t="shared" si="78"/>
        <v>0</v>
      </c>
      <c r="EI82" s="63">
        <f t="shared" si="54"/>
        <v>0</v>
      </c>
      <c r="EJ82" s="63">
        <f t="shared" si="55"/>
        <v>0</v>
      </c>
      <c r="EK82" s="351">
        <f t="shared" si="56"/>
        <v>0</v>
      </c>
      <c r="EL82" s="141">
        <f t="shared" si="57"/>
        <v>0</v>
      </c>
      <c r="EM82" s="5">
        <f t="shared" si="58"/>
        <v>0</v>
      </c>
      <c r="EN82" s="5">
        <f t="shared" si="59"/>
        <v>0</v>
      </c>
      <c r="EO82" s="280">
        <f t="shared" si="79"/>
        <v>0</v>
      </c>
    </row>
    <row r="83" spans="1:145">
      <c r="A83" s="3">
        <f t="shared" si="60"/>
        <v>44</v>
      </c>
      <c r="B83" s="263">
        <v>4</v>
      </c>
      <c r="C83" s="556"/>
      <c r="D83" s="264" t="s">
        <v>143</v>
      </c>
      <c r="E83" s="265" t="s">
        <v>38</v>
      </c>
      <c r="F83" s="266"/>
      <c r="G83" s="41" t="s">
        <v>58</v>
      </c>
      <c r="H83" s="267">
        <f t="shared" si="5"/>
        <v>101</v>
      </c>
      <c r="I83" s="267">
        <f t="shared" si="6"/>
        <v>90</v>
      </c>
      <c r="J83" s="268">
        <f t="shared" si="7"/>
        <v>27506142.120000001</v>
      </c>
      <c r="K83" s="268">
        <f t="shared" si="8"/>
        <v>1</v>
      </c>
      <c r="L83" s="269">
        <f t="shared" si="9"/>
        <v>1.06</v>
      </c>
      <c r="M83" s="319">
        <f t="shared" si="108"/>
        <v>1.01</v>
      </c>
      <c r="N83" s="271">
        <f t="shared" si="11"/>
        <v>24608134.872101717</v>
      </c>
      <c r="O83" s="271">
        <f t="shared" si="12"/>
        <v>27737299.795270164</v>
      </c>
      <c r="P83" s="271">
        <f t="shared" si="13"/>
        <v>29448075.753672004</v>
      </c>
      <c r="Q83" s="271">
        <f t="shared" si="14"/>
        <v>31264368.62977846</v>
      </c>
      <c r="R83" s="271">
        <f t="shared" si="61"/>
        <v>35121004.32259801</v>
      </c>
      <c r="S83" s="272">
        <f t="shared" si="15"/>
        <v>29448075.753672004</v>
      </c>
      <c r="T83" s="271">
        <f t="shared" si="15"/>
        <v>31264368.62977846</v>
      </c>
      <c r="U83" s="271">
        <f t="shared" si="16"/>
        <v>33192686.476188242</v>
      </c>
      <c r="V83" s="271">
        <f t="shared" si="62"/>
        <v>39460713.331911534</v>
      </c>
      <c r="W83" s="271"/>
      <c r="X83" s="271">
        <f t="shared" si="17"/>
        <v>2214732138.4891543</v>
      </c>
      <c r="Y83" s="271">
        <f t="shared" si="18"/>
        <v>2496356981.5743146</v>
      </c>
      <c r="Z83" s="271">
        <f t="shared" si="19"/>
        <v>2650326817.8304806</v>
      </c>
      <c r="AA83" s="272">
        <f t="shared" si="63"/>
        <v>2813793176.6800613</v>
      </c>
      <c r="AB83" s="272">
        <f t="shared" si="64"/>
        <v>3160890389.0338211</v>
      </c>
      <c r="AC83" s="272">
        <f t="shared" si="20"/>
        <v>2650326817.8304806</v>
      </c>
      <c r="AD83" s="271">
        <f t="shared" si="21"/>
        <v>2813793176.6800613</v>
      </c>
      <c r="AE83" s="271">
        <f t="shared" si="65"/>
        <v>2987341782.8569417</v>
      </c>
      <c r="AF83" s="271">
        <f t="shared" si="66"/>
        <v>3551464199.8720379</v>
      </c>
      <c r="AG83" s="271"/>
      <c r="AH83" s="33" t="str">
        <f t="shared" si="22"/>
        <v>BERTAHAP</v>
      </c>
      <c r="AI83" s="273">
        <f t="shared" si="23"/>
        <v>0</v>
      </c>
      <c r="AJ83" s="274">
        <v>2</v>
      </c>
      <c r="AK83" s="275"/>
      <c r="AL83" s="271" t="e">
        <f>IF(AK83&gt;#REF!,"LB","KR")</f>
        <v>#REF!</v>
      </c>
      <c r="AM83" s="52">
        <f t="shared" si="24"/>
        <v>2436206000</v>
      </c>
      <c r="AN83" s="52">
        <f t="shared" si="24"/>
        <v>2745993000</v>
      </c>
      <c r="AO83" s="52">
        <f t="shared" si="24"/>
        <v>2915360000</v>
      </c>
      <c r="AP83" s="438">
        <f t="shared" si="24"/>
        <v>3095173000</v>
      </c>
      <c r="AQ83" s="438">
        <f t="shared" si="67"/>
        <v>2915360000</v>
      </c>
      <c r="AR83" s="52">
        <f t="shared" si="67"/>
        <v>3095173000</v>
      </c>
      <c r="AS83" s="52">
        <f t="shared" si="67"/>
        <v>3286076000</v>
      </c>
      <c r="AT83" s="43"/>
      <c r="AU83" s="43"/>
      <c r="AV83" s="311">
        <f t="shared" si="68"/>
        <v>-1565099.486627996</v>
      </c>
      <c r="AW83" s="311"/>
      <c r="AX83" s="311"/>
      <c r="AY83" s="311"/>
      <c r="AZ83" s="311"/>
      <c r="BA83" s="43"/>
      <c r="BB83" s="43"/>
      <c r="BC83" s="43"/>
      <c r="BD83" s="43"/>
      <c r="BE83" s="43"/>
      <c r="BF83" s="43"/>
      <c r="BG83" s="43"/>
      <c r="BH83" s="43"/>
      <c r="BI83" s="43"/>
      <c r="BJ83" s="43"/>
      <c r="BK83" s="43"/>
      <c r="BL83" s="43"/>
      <c r="BM83" s="43"/>
      <c r="BN83" s="43"/>
      <c r="BO83" s="43"/>
      <c r="BP83" s="43"/>
      <c r="BQ83" s="43"/>
      <c r="BR83" s="43"/>
      <c r="BS83" s="43"/>
      <c r="BT83" s="43"/>
      <c r="BU83" s="43"/>
      <c r="BV83" s="43"/>
      <c r="BW83" s="43"/>
      <c r="BX83" s="443"/>
      <c r="BY83" s="444"/>
      <c r="BZ83" s="444" t="str">
        <f t="shared" si="102"/>
        <v>2BR-11</v>
      </c>
      <c r="CA83" s="445">
        <f t="shared" si="103"/>
        <v>11</v>
      </c>
      <c r="CB83" s="444">
        <f t="shared" si="104"/>
        <v>101</v>
      </c>
      <c r="CC83" s="444">
        <f t="shared" si="104"/>
        <v>90</v>
      </c>
      <c r="CD83" s="444">
        <f t="shared" si="105"/>
        <v>29448075.753672004</v>
      </c>
      <c r="CE83" s="444">
        <f t="shared" si="106"/>
        <v>2436206000</v>
      </c>
      <c r="CF83" s="444">
        <f t="shared" si="106"/>
        <v>2745993000</v>
      </c>
      <c r="CG83" s="444">
        <f t="shared" si="106"/>
        <v>2915360000</v>
      </c>
      <c r="CH83" s="444">
        <f t="shared" si="106"/>
        <v>3095173000</v>
      </c>
      <c r="CI83" s="444">
        <f t="shared" si="107"/>
        <v>3286076000</v>
      </c>
      <c r="CJ83" s="43"/>
      <c r="CK83" s="438">
        <f t="shared" si="75"/>
        <v>3286076210.4227395</v>
      </c>
      <c r="CL83" s="43">
        <f t="shared" si="76"/>
        <v>3090282000</v>
      </c>
      <c r="CM83" s="43">
        <f t="shared" si="76"/>
        <v>3280884000</v>
      </c>
      <c r="CN83" s="44">
        <f t="shared" si="26"/>
        <v>46354230</v>
      </c>
      <c r="CO83" s="44">
        <f t="shared" si="27"/>
        <v>32808840</v>
      </c>
      <c r="CP83" s="44">
        <f t="shared" si="28"/>
        <v>72884000</v>
      </c>
      <c r="CQ83" s="44">
        <f t="shared" si="29"/>
        <v>64482770.833333336</v>
      </c>
      <c r="CR83" s="440">
        <f t="shared" si="30"/>
        <v>3483242000</v>
      </c>
      <c r="CT83" s="264" t="s">
        <v>145</v>
      </c>
      <c r="CU83" s="265" t="s">
        <v>35</v>
      </c>
      <c r="CV83" s="266"/>
      <c r="CW83" s="41" t="s">
        <v>42</v>
      </c>
      <c r="CX83" s="267">
        <f t="shared" si="31"/>
        <v>0</v>
      </c>
      <c r="CY83" s="267">
        <f t="shared" si="32"/>
        <v>0</v>
      </c>
      <c r="CZ83" s="268">
        <f t="shared" si="33"/>
        <v>27506142.120000001</v>
      </c>
      <c r="DA83" s="268">
        <f t="shared" si="34"/>
        <v>0</v>
      </c>
      <c r="DB83" s="269">
        <f t="shared" si="35"/>
        <v>0</v>
      </c>
      <c r="DC83" s="270">
        <f t="shared" si="109"/>
        <v>0</v>
      </c>
      <c r="DD83" s="271">
        <f t="shared" si="37"/>
        <v>24608134.872101717</v>
      </c>
      <c r="DE83" s="271">
        <f t="shared" si="38"/>
        <v>27737299.795270164</v>
      </c>
      <c r="DF83" s="271">
        <f t="shared" si="39"/>
        <v>0</v>
      </c>
      <c r="DG83" s="271">
        <f t="shared" si="40"/>
        <v>31264368.62977846</v>
      </c>
      <c r="DH83" s="272">
        <f t="shared" si="41"/>
        <v>0</v>
      </c>
      <c r="DI83" s="271">
        <f t="shared" si="41"/>
        <v>31264368.62977846</v>
      </c>
      <c r="DJ83" s="271">
        <f t="shared" si="42"/>
        <v>33192686.476188242</v>
      </c>
      <c r="DK83" s="271"/>
      <c r="DL83" s="271">
        <f t="shared" si="43"/>
        <v>0</v>
      </c>
      <c r="DM83" s="271">
        <f t="shared" si="44"/>
        <v>0</v>
      </c>
      <c r="DN83" s="271">
        <f t="shared" si="45"/>
        <v>0</v>
      </c>
      <c r="DO83" s="272">
        <f t="shared" si="46"/>
        <v>0</v>
      </c>
      <c r="DP83" s="272">
        <f t="shared" si="47"/>
        <v>0</v>
      </c>
      <c r="DQ83" s="271">
        <f t="shared" si="48"/>
        <v>0</v>
      </c>
      <c r="DR83" s="271">
        <f t="shared" si="49"/>
        <v>0</v>
      </c>
      <c r="DS83" s="271"/>
      <c r="DT83" s="33" t="str">
        <f t="shared" si="50"/>
        <v>BERTAHAP</v>
      </c>
      <c r="DU83" s="273">
        <f t="shared" si="51"/>
        <v>0</v>
      </c>
      <c r="DV83" s="274">
        <v>2</v>
      </c>
      <c r="DW83" s="275"/>
      <c r="DX83" s="271" t="str">
        <f t="shared" si="99"/>
        <v>KR</v>
      </c>
      <c r="DY83" s="275">
        <f t="shared" si="101"/>
        <v>0</v>
      </c>
      <c r="DZ83" s="275">
        <f t="shared" si="101"/>
        <v>0</v>
      </c>
      <c r="EA83" s="275">
        <f t="shared" si="101"/>
        <v>0</v>
      </c>
      <c r="EB83" s="276">
        <f t="shared" si="100"/>
        <v>0</v>
      </c>
      <c r="EC83" s="276">
        <f t="shared" si="100"/>
        <v>0</v>
      </c>
      <c r="ED83" s="275">
        <f t="shared" si="100"/>
        <v>0</v>
      </c>
      <c r="EE83" s="275">
        <f t="shared" si="100"/>
        <v>0</v>
      </c>
      <c r="EF83" s="275">
        <f t="shared" si="77"/>
        <v>0</v>
      </c>
      <c r="EG83" s="52">
        <f t="shared" si="78"/>
        <v>0</v>
      </c>
      <c r="EH83" s="43">
        <f t="shared" si="78"/>
        <v>0</v>
      </c>
      <c r="EI83" s="63">
        <f t="shared" si="54"/>
        <v>0</v>
      </c>
      <c r="EJ83" s="63">
        <f t="shared" si="55"/>
        <v>0</v>
      </c>
      <c r="EK83" s="351">
        <f t="shared" si="56"/>
        <v>0</v>
      </c>
      <c r="EL83" s="141">
        <f t="shared" si="57"/>
        <v>0</v>
      </c>
      <c r="EM83" s="5">
        <f t="shared" si="58"/>
        <v>0</v>
      </c>
      <c r="EN83" s="5">
        <f t="shared" si="59"/>
        <v>0</v>
      </c>
      <c r="EO83" s="280">
        <f t="shared" si="79"/>
        <v>0</v>
      </c>
    </row>
    <row r="84" spans="1:145">
      <c r="A84" s="3">
        <f t="shared" si="60"/>
        <v>45</v>
      </c>
      <c r="B84" s="263">
        <v>5</v>
      </c>
      <c r="C84" s="556"/>
      <c r="D84" s="264" t="s">
        <v>143</v>
      </c>
      <c r="E84" s="265" t="s">
        <v>44</v>
      </c>
      <c r="F84" s="266"/>
      <c r="G84" s="41" t="s">
        <v>60</v>
      </c>
      <c r="H84" s="267">
        <f t="shared" si="5"/>
        <v>101</v>
      </c>
      <c r="I84" s="267">
        <f t="shared" si="6"/>
        <v>90</v>
      </c>
      <c r="J84" s="268">
        <f t="shared" si="7"/>
        <v>27506142.120000001</v>
      </c>
      <c r="K84" s="268">
        <f t="shared" si="8"/>
        <v>1</v>
      </c>
      <c r="L84" s="269">
        <f t="shared" si="9"/>
        <v>1.06</v>
      </c>
      <c r="M84" s="319">
        <f t="shared" si="108"/>
        <v>1.01</v>
      </c>
      <c r="N84" s="271">
        <f t="shared" si="11"/>
        <v>24608134.872101717</v>
      </c>
      <c r="O84" s="271">
        <f t="shared" si="12"/>
        <v>27737299.795270164</v>
      </c>
      <c r="P84" s="271">
        <f t="shared" si="13"/>
        <v>29448075.753672004</v>
      </c>
      <c r="Q84" s="271">
        <f t="shared" si="14"/>
        <v>31264368.62977846</v>
      </c>
      <c r="R84" s="271">
        <f t="shared" si="61"/>
        <v>35121004.32259801</v>
      </c>
      <c r="S84" s="272">
        <f t="shared" si="15"/>
        <v>29448075.753672004</v>
      </c>
      <c r="T84" s="271">
        <f t="shared" si="15"/>
        <v>31264368.62977846</v>
      </c>
      <c r="U84" s="271">
        <f t="shared" si="16"/>
        <v>33192686.476188242</v>
      </c>
      <c r="V84" s="271">
        <f t="shared" si="62"/>
        <v>39460713.331911534</v>
      </c>
      <c r="W84" s="271"/>
      <c r="X84" s="271">
        <f t="shared" si="17"/>
        <v>2214732138.4891543</v>
      </c>
      <c r="Y84" s="271">
        <f t="shared" si="18"/>
        <v>2496356981.5743146</v>
      </c>
      <c r="Z84" s="271">
        <f t="shared" si="19"/>
        <v>2650326817.8304806</v>
      </c>
      <c r="AA84" s="272">
        <f t="shared" si="63"/>
        <v>2813793176.6800613</v>
      </c>
      <c r="AB84" s="272">
        <f t="shared" si="64"/>
        <v>3160890389.0338211</v>
      </c>
      <c r="AC84" s="272">
        <f t="shared" si="20"/>
        <v>2650326817.8304806</v>
      </c>
      <c r="AD84" s="271">
        <f t="shared" si="21"/>
        <v>2813793176.6800613</v>
      </c>
      <c r="AE84" s="271">
        <f t="shared" si="65"/>
        <v>2987341782.8569417</v>
      </c>
      <c r="AF84" s="271">
        <f t="shared" si="66"/>
        <v>3551464199.8720379</v>
      </c>
      <c r="AG84" s="271"/>
      <c r="AH84" s="33" t="str">
        <f t="shared" si="22"/>
        <v>BERTAHAP</v>
      </c>
      <c r="AI84" s="273">
        <f t="shared" si="23"/>
        <v>0</v>
      </c>
      <c r="AJ84" s="274">
        <v>2</v>
      </c>
      <c r="AK84" s="275"/>
      <c r="AL84" s="271" t="e">
        <f>IF(AK84&gt;#REF!,"LB","KR")</f>
        <v>#REF!</v>
      </c>
      <c r="AM84" s="52">
        <f t="shared" si="24"/>
        <v>2436206000</v>
      </c>
      <c r="AN84" s="52">
        <f t="shared" si="24"/>
        <v>2745993000</v>
      </c>
      <c r="AO84" s="52">
        <f t="shared" si="24"/>
        <v>2915360000</v>
      </c>
      <c r="AP84" s="438">
        <f t="shared" si="24"/>
        <v>3095173000</v>
      </c>
      <c r="AQ84" s="438">
        <f t="shared" si="67"/>
        <v>2915360000</v>
      </c>
      <c r="AR84" s="52">
        <f t="shared" si="67"/>
        <v>3095173000</v>
      </c>
      <c r="AS84" s="52">
        <f t="shared" si="67"/>
        <v>3286076000</v>
      </c>
      <c r="AT84" s="43"/>
      <c r="AU84" s="43"/>
      <c r="AV84" s="311">
        <f t="shared" si="68"/>
        <v>-1565099.486627996</v>
      </c>
      <c r="AW84" s="311"/>
      <c r="AX84" s="311"/>
      <c r="AY84" s="311"/>
      <c r="AZ84" s="311"/>
      <c r="BA84" s="43"/>
      <c r="BB84" s="43"/>
      <c r="BC84" s="43"/>
      <c r="BD84" s="43"/>
      <c r="BE84" s="43"/>
      <c r="BF84" s="43"/>
      <c r="BG84" s="43"/>
      <c r="BH84" s="43"/>
      <c r="BI84" s="43"/>
      <c r="BJ84" s="43"/>
      <c r="BK84" s="43"/>
      <c r="BL84" s="43"/>
      <c r="BM84" s="43"/>
      <c r="BN84" s="43"/>
      <c r="BO84" s="43"/>
      <c r="BP84" s="43"/>
      <c r="BQ84" s="43"/>
      <c r="BR84" s="43"/>
      <c r="BS84" s="43"/>
      <c r="BT84" s="43"/>
      <c r="BU84" s="43"/>
      <c r="BV84" s="43"/>
      <c r="BW84" s="43"/>
      <c r="BX84" s="443"/>
      <c r="BY84" s="444"/>
      <c r="BZ84" s="444" t="str">
        <f t="shared" si="102"/>
        <v>2BR-15</v>
      </c>
      <c r="CA84" s="445">
        <f t="shared" si="103"/>
        <v>15</v>
      </c>
      <c r="CB84" s="444">
        <f t="shared" si="104"/>
        <v>101</v>
      </c>
      <c r="CC84" s="444">
        <f t="shared" si="104"/>
        <v>90</v>
      </c>
      <c r="CD84" s="444">
        <f t="shared" si="105"/>
        <v>29448075.753672004</v>
      </c>
      <c r="CE84" s="444">
        <f t="shared" si="106"/>
        <v>2436206000</v>
      </c>
      <c r="CF84" s="444">
        <f t="shared" si="106"/>
        <v>2745993000</v>
      </c>
      <c r="CG84" s="444">
        <f t="shared" si="106"/>
        <v>2915360000</v>
      </c>
      <c r="CH84" s="444">
        <f t="shared" si="106"/>
        <v>3095173000</v>
      </c>
      <c r="CI84" s="444">
        <f t="shared" si="107"/>
        <v>3286076000</v>
      </c>
      <c r="CJ84" s="43"/>
      <c r="CK84" s="438">
        <f t="shared" si="75"/>
        <v>3286076210.4227395</v>
      </c>
      <c r="CL84" s="43">
        <f t="shared" si="76"/>
        <v>3090282000</v>
      </c>
      <c r="CM84" s="43">
        <f t="shared" si="76"/>
        <v>3280884000</v>
      </c>
      <c r="CN84" s="44">
        <f t="shared" si="26"/>
        <v>46354230</v>
      </c>
      <c r="CO84" s="44">
        <f t="shared" si="27"/>
        <v>32808840</v>
      </c>
      <c r="CP84" s="44">
        <f t="shared" si="28"/>
        <v>72884000</v>
      </c>
      <c r="CQ84" s="44">
        <f t="shared" si="29"/>
        <v>64482770.833333336</v>
      </c>
      <c r="CR84" s="440">
        <f t="shared" si="30"/>
        <v>3483242000</v>
      </c>
      <c r="CT84" s="264" t="s">
        <v>145</v>
      </c>
      <c r="CU84" s="265" t="s">
        <v>41</v>
      </c>
      <c r="CV84" s="266"/>
      <c r="CW84" s="41" t="s">
        <v>45</v>
      </c>
      <c r="CX84" s="267">
        <f t="shared" si="31"/>
        <v>0</v>
      </c>
      <c r="CY84" s="267">
        <f t="shared" si="32"/>
        <v>0</v>
      </c>
      <c r="CZ84" s="268">
        <f t="shared" si="33"/>
        <v>27506142.120000001</v>
      </c>
      <c r="DA84" s="268">
        <f t="shared" si="34"/>
        <v>0</v>
      </c>
      <c r="DB84" s="269">
        <f t="shared" si="35"/>
        <v>0</v>
      </c>
      <c r="DC84" s="270">
        <f t="shared" si="109"/>
        <v>0</v>
      </c>
      <c r="DD84" s="271">
        <f t="shared" si="37"/>
        <v>24608134.872101717</v>
      </c>
      <c r="DE84" s="271">
        <f t="shared" si="38"/>
        <v>27737299.795270164</v>
      </c>
      <c r="DF84" s="271">
        <f t="shared" si="39"/>
        <v>0</v>
      </c>
      <c r="DG84" s="271">
        <f t="shared" si="40"/>
        <v>31264368.62977846</v>
      </c>
      <c r="DH84" s="272">
        <f t="shared" si="41"/>
        <v>0</v>
      </c>
      <c r="DI84" s="271">
        <f t="shared" si="41"/>
        <v>31264368.62977846</v>
      </c>
      <c r="DJ84" s="271">
        <f t="shared" si="42"/>
        <v>33192686.476188242</v>
      </c>
      <c r="DK84" s="271"/>
      <c r="DL84" s="271">
        <f t="shared" si="43"/>
        <v>0</v>
      </c>
      <c r="DM84" s="271">
        <f t="shared" si="44"/>
        <v>0</v>
      </c>
      <c r="DN84" s="271">
        <f t="shared" si="45"/>
        <v>0</v>
      </c>
      <c r="DO84" s="272">
        <f t="shared" si="46"/>
        <v>0</v>
      </c>
      <c r="DP84" s="272">
        <f t="shared" si="47"/>
        <v>0</v>
      </c>
      <c r="DQ84" s="271">
        <f t="shared" si="48"/>
        <v>0</v>
      </c>
      <c r="DR84" s="271">
        <f t="shared" si="49"/>
        <v>0</v>
      </c>
      <c r="DS84" s="271"/>
      <c r="DT84" s="33" t="str">
        <f t="shared" si="50"/>
        <v>BERTAHAP</v>
      </c>
      <c r="DU84" s="273">
        <f t="shared" si="51"/>
        <v>0</v>
      </c>
      <c r="DV84" s="274">
        <v>2</v>
      </c>
      <c r="DW84" s="275"/>
      <c r="DX84" s="271" t="str">
        <f t="shared" si="99"/>
        <v>KR</v>
      </c>
      <c r="DY84" s="275">
        <f t="shared" si="101"/>
        <v>0</v>
      </c>
      <c r="DZ84" s="275">
        <f t="shared" si="101"/>
        <v>0</v>
      </c>
      <c r="EA84" s="275">
        <f t="shared" si="101"/>
        <v>0</v>
      </c>
      <c r="EB84" s="276">
        <f t="shared" si="100"/>
        <v>0</v>
      </c>
      <c r="EC84" s="276">
        <f t="shared" si="100"/>
        <v>0</v>
      </c>
      <c r="ED84" s="275">
        <f t="shared" si="100"/>
        <v>0</v>
      </c>
      <c r="EE84" s="275">
        <f t="shared" si="100"/>
        <v>0</v>
      </c>
      <c r="EF84" s="275">
        <f t="shared" si="77"/>
        <v>0</v>
      </c>
      <c r="EG84" s="52">
        <f t="shared" si="78"/>
        <v>0</v>
      </c>
      <c r="EH84" s="43">
        <f t="shared" si="78"/>
        <v>0</v>
      </c>
      <c r="EI84" s="63">
        <f t="shared" si="54"/>
        <v>0</v>
      </c>
      <c r="EJ84" s="63">
        <f t="shared" si="55"/>
        <v>0</v>
      </c>
      <c r="EK84" s="351">
        <f t="shared" si="56"/>
        <v>0</v>
      </c>
      <c r="EL84" s="141">
        <f t="shared" si="57"/>
        <v>0</v>
      </c>
      <c r="EM84" s="5">
        <f t="shared" si="58"/>
        <v>0</v>
      </c>
      <c r="EN84" s="5">
        <f t="shared" si="59"/>
        <v>0</v>
      </c>
      <c r="EO84" s="280">
        <f t="shared" si="79"/>
        <v>0</v>
      </c>
    </row>
    <row r="85" spans="1:145">
      <c r="A85" s="3">
        <f t="shared" si="60"/>
        <v>46</v>
      </c>
      <c r="B85" s="263">
        <v>6</v>
      </c>
      <c r="C85" s="556"/>
      <c r="D85" s="264" t="s">
        <v>143</v>
      </c>
      <c r="E85" s="299">
        <v>11</v>
      </c>
      <c r="F85" s="266"/>
      <c r="G85" s="41" t="s">
        <v>62</v>
      </c>
      <c r="H85" s="267">
        <f t="shared" si="5"/>
        <v>101</v>
      </c>
      <c r="I85" s="267">
        <f t="shared" si="6"/>
        <v>90</v>
      </c>
      <c r="J85" s="268">
        <f t="shared" si="7"/>
        <v>27506142.120000001</v>
      </c>
      <c r="K85" s="268">
        <f t="shared" si="8"/>
        <v>1</v>
      </c>
      <c r="L85" s="269">
        <f t="shared" si="9"/>
        <v>1.06</v>
      </c>
      <c r="M85" s="319">
        <f t="shared" si="108"/>
        <v>1.01</v>
      </c>
      <c r="N85" s="271">
        <f t="shared" si="11"/>
        <v>24608134.872101717</v>
      </c>
      <c r="O85" s="271">
        <f t="shared" si="12"/>
        <v>27737299.795270164</v>
      </c>
      <c r="P85" s="271">
        <f t="shared" si="13"/>
        <v>29448075.753672004</v>
      </c>
      <c r="Q85" s="271">
        <f t="shared" si="14"/>
        <v>31264368.62977846</v>
      </c>
      <c r="R85" s="271">
        <f t="shared" si="61"/>
        <v>35121004.32259801</v>
      </c>
      <c r="S85" s="272">
        <f t="shared" si="15"/>
        <v>29448075.753672004</v>
      </c>
      <c r="T85" s="271">
        <f t="shared" si="15"/>
        <v>31264368.62977846</v>
      </c>
      <c r="U85" s="271">
        <f t="shared" si="16"/>
        <v>33192686.476188242</v>
      </c>
      <c r="V85" s="271">
        <f t="shared" si="62"/>
        <v>39460713.331911534</v>
      </c>
      <c r="W85" s="271"/>
      <c r="X85" s="271">
        <f t="shared" si="17"/>
        <v>2214732138.4891543</v>
      </c>
      <c r="Y85" s="271">
        <f t="shared" si="18"/>
        <v>2496356981.5743146</v>
      </c>
      <c r="Z85" s="271">
        <f t="shared" si="19"/>
        <v>2650326817.8304806</v>
      </c>
      <c r="AA85" s="272">
        <f t="shared" si="63"/>
        <v>2813793176.6800613</v>
      </c>
      <c r="AB85" s="272">
        <f t="shared" si="64"/>
        <v>3160890389.0338211</v>
      </c>
      <c r="AC85" s="272">
        <f t="shared" si="20"/>
        <v>2650326817.8304806</v>
      </c>
      <c r="AD85" s="271">
        <f t="shared" si="21"/>
        <v>2813793176.6800613</v>
      </c>
      <c r="AE85" s="271">
        <f t="shared" si="65"/>
        <v>2987341782.8569417</v>
      </c>
      <c r="AF85" s="271">
        <f t="shared" si="66"/>
        <v>3551464199.8720379</v>
      </c>
      <c r="AG85" s="271"/>
      <c r="AH85" s="33" t="str">
        <f t="shared" si="22"/>
        <v>BERTAHAP</v>
      </c>
      <c r="AI85" s="273">
        <f t="shared" si="23"/>
        <v>0</v>
      </c>
      <c r="AJ85" s="274">
        <v>2</v>
      </c>
      <c r="AK85" s="275"/>
      <c r="AL85" s="271" t="e">
        <f>IF(AK85&gt;#REF!,"LB","KR")</f>
        <v>#REF!</v>
      </c>
      <c r="AM85" s="52">
        <f t="shared" si="24"/>
        <v>2436206000</v>
      </c>
      <c r="AN85" s="52">
        <f t="shared" si="24"/>
        <v>2745993000</v>
      </c>
      <c r="AO85" s="52">
        <f t="shared" si="24"/>
        <v>2915360000</v>
      </c>
      <c r="AP85" s="438">
        <f t="shared" si="24"/>
        <v>3095173000</v>
      </c>
      <c r="AQ85" s="438">
        <f t="shared" si="67"/>
        <v>2915360000</v>
      </c>
      <c r="AR85" s="52">
        <f t="shared" si="67"/>
        <v>3095173000</v>
      </c>
      <c r="AS85" s="52">
        <f t="shared" si="67"/>
        <v>3286076000</v>
      </c>
      <c r="AT85" s="43"/>
      <c r="AU85" s="43"/>
      <c r="AV85" s="311">
        <f t="shared" si="68"/>
        <v>-1565099.486627996</v>
      </c>
      <c r="AW85" s="311"/>
      <c r="AX85" s="311"/>
      <c r="AY85" s="311"/>
      <c r="AZ85" s="311"/>
      <c r="BA85" s="43"/>
      <c r="BB85" s="43"/>
      <c r="BC85" s="43"/>
      <c r="BD85" s="43"/>
      <c r="BE85" s="43"/>
      <c r="BF85" s="43"/>
      <c r="BG85" s="43"/>
      <c r="BH85" s="43"/>
      <c r="BI85" s="43"/>
      <c r="BJ85" s="43"/>
      <c r="BK85" s="43"/>
      <c r="BL85" s="43"/>
      <c r="BM85" s="43"/>
      <c r="BN85" s="43"/>
      <c r="BO85" s="43"/>
      <c r="BP85" s="43"/>
      <c r="BQ85" s="43"/>
      <c r="BR85" s="43"/>
      <c r="BS85" s="43"/>
      <c r="BT85" s="43"/>
      <c r="BU85" s="43"/>
      <c r="BV85" s="43"/>
      <c r="BW85" s="43"/>
      <c r="BX85" s="443">
        <v>11</v>
      </c>
      <c r="BY85" s="444" t="s">
        <v>144</v>
      </c>
      <c r="BZ85" s="444" t="str">
        <f>G66</f>
        <v>2BR-15</v>
      </c>
      <c r="CA85" s="445">
        <f>E66</f>
        <v>15</v>
      </c>
      <c r="CB85" s="444">
        <f>H66</f>
        <v>101</v>
      </c>
      <c r="CC85" s="444">
        <f>I66</f>
        <v>90</v>
      </c>
      <c r="CD85" s="444">
        <f>P66</f>
        <v>29448075.753672004</v>
      </c>
      <c r="CE85" s="444">
        <f t="shared" ref="CE85:CH86" si="110">AM66</f>
        <v>2436206000</v>
      </c>
      <c r="CF85" s="444">
        <f t="shared" si="110"/>
        <v>2745993000</v>
      </c>
      <c r="CG85" s="444">
        <f t="shared" si="110"/>
        <v>2915360000</v>
      </c>
      <c r="CH85" s="444">
        <f t="shared" si="110"/>
        <v>3095173000</v>
      </c>
      <c r="CI85" s="444">
        <f>AS66</f>
        <v>3286076000</v>
      </c>
      <c r="CJ85" s="43">
        <v>4</v>
      </c>
      <c r="CK85" s="438">
        <f t="shared" si="75"/>
        <v>3286076210.4227395</v>
      </c>
      <c r="CL85" s="43">
        <f t="shared" si="76"/>
        <v>3090282000</v>
      </c>
      <c r="CM85" s="43">
        <f t="shared" si="76"/>
        <v>3280884000</v>
      </c>
      <c r="CN85" s="44">
        <f t="shared" si="26"/>
        <v>46354230</v>
      </c>
      <c r="CO85" s="44">
        <f t="shared" si="27"/>
        <v>32808840</v>
      </c>
      <c r="CP85" s="44">
        <f t="shared" si="28"/>
        <v>72884000</v>
      </c>
      <c r="CQ85" s="44">
        <f t="shared" si="29"/>
        <v>64482770.833333336</v>
      </c>
      <c r="CR85" s="440">
        <f t="shared" si="30"/>
        <v>3483242000</v>
      </c>
      <c r="CT85" s="264" t="s">
        <v>145</v>
      </c>
      <c r="CU85" s="265">
        <v>10</v>
      </c>
      <c r="CV85" s="266"/>
      <c r="CW85" s="41" t="s">
        <v>48</v>
      </c>
      <c r="CX85" s="267">
        <f t="shared" si="31"/>
        <v>0</v>
      </c>
      <c r="CY85" s="267">
        <f t="shared" si="32"/>
        <v>0</v>
      </c>
      <c r="CZ85" s="268">
        <f t="shared" si="33"/>
        <v>27506142.120000001</v>
      </c>
      <c r="DA85" s="268">
        <f t="shared" si="34"/>
        <v>0</v>
      </c>
      <c r="DB85" s="269">
        <f t="shared" si="35"/>
        <v>0</v>
      </c>
      <c r="DC85" s="270">
        <f t="shared" si="109"/>
        <v>0</v>
      </c>
      <c r="DD85" s="271">
        <f t="shared" si="37"/>
        <v>24608134.872101717</v>
      </c>
      <c r="DE85" s="271">
        <f t="shared" si="38"/>
        <v>27737299.795270164</v>
      </c>
      <c r="DF85" s="271">
        <f t="shared" si="39"/>
        <v>0</v>
      </c>
      <c r="DG85" s="271">
        <f t="shared" si="40"/>
        <v>31264368.62977846</v>
      </c>
      <c r="DH85" s="272">
        <f t="shared" si="41"/>
        <v>0</v>
      </c>
      <c r="DI85" s="271">
        <f t="shared" si="41"/>
        <v>31264368.62977846</v>
      </c>
      <c r="DJ85" s="271">
        <f t="shared" si="42"/>
        <v>33192686.476188242</v>
      </c>
      <c r="DK85" s="271"/>
      <c r="DL85" s="271">
        <f t="shared" si="43"/>
        <v>0</v>
      </c>
      <c r="DM85" s="271">
        <f t="shared" si="44"/>
        <v>0</v>
      </c>
      <c r="DN85" s="271">
        <f t="shared" si="45"/>
        <v>0</v>
      </c>
      <c r="DO85" s="272">
        <f t="shared" si="46"/>
        <v>0</v>
      </c>
      <c r="DP85" s="272">
        <f t="shared" si="47"/>
        <v>0</v>
      </c>
      <c r="DQ85" s="271">
        <f t="shared" si="48"/>
        <v>0</v>
      </c>
      <c r="DR85" s="271">
        <f t="shared" si="49"/>
        <v>0</v>
      </c>
      <c r="DS85" s="271"/>
      <c r="DT85" s="33" t="str">
        <f t="shared" si="50"/>
        <v>BERTAHAP</v>
      </c>
      <c r="DU85" s="273">
        <f t="shared" si="51"/>
        <v>0</v>
      </c>
      <c r="DV85" s="274">
        <v>2</v>
      </c>
      <c r="DW85" s="275"/>
      <c r="DX85" s="271" t="str">
        <f t="shared" si="99"/>
        <v>KR</v>
      </c>
      <c r="DY85" s="275">
        <f t="shared" si="101"/>
        <v>0</v>
      </c>
      <c r="DZ85" s="275">
        <f t="shared" si="101"/>
        <v>0</v>
      </c>
      <c r="EA85" s="275">
        <f t="shared" si="101"/>
        <v>0</v>
      </c>
      <c r="EB85" s="276">
        <f t="shared" si="100"/>
        <v>0</v>
      </c>
      <c r="EC85" s="276">
        <f t="shared" si="100"/>
        <v>0</v>
      </c>
      <c r="ED85" s="275">
        <f t="shared" si="100"/>
        <v>0</v>
      </c>
      <c r="EE85" s="275">
        <f t="shared" si="100"/>
        <v>0</v>
      </c>
      <c r="EF85" s="275">
        <f t="shared" si="77"/>
        <v>0</v>
      </c>
      <c r="EG85" s="52">
        <f t="shared" si="78"/>
        <v>0</v>
      </c>
      <c r="EH85" s="43">
        <f t="shared" si="78"/>
        <v>0</v>
      </c>
      <c r="EI85" s="63">
        <f t="shared" si="54"/>
        <v>0</v>
      </c>
      <c r="EJ85" s="63">
        <f t="shared" si="55"/>
        <v>0</v>
      </c>
      <c r="EK85" s="351">
        <f t="shared" si="56"/>
        <v>0</v>
      </c>
      <c r="EL85" s="141">
        <f t="shared" si="57"/>
        <v>0</v>
      </c>
      <c r="EM85" s="5">
        <f t="shared" si="58"/>
        <v>0</v>
      </c>
      <c r="EN85" s="5">
        <f t="shared" si="59"/>
        <v>0</v>
      </c>
      <c r="EO85" s="280">
        <f t="shared" si="79"/>
        <v>0</v>
      </c>
    </row>
    <row r="86" spans="1:145">
      <c r="A86" s="3">
        <f t="shared" si="60"/>
        <v>47</v>
      </c>
      <c r="B86" s="263">
        <v>7</v>
      </c>
      <c r="C86" s="556"/>
      <c r="D86" s="264" t="s">
        <v>143</v>
      </c>
      <c r="E86" s="299">
        <v>19</v>
      </c>
      <c r="F86" s="266"/>
      <c r="G86" s="41" t="s">
        <v>78</v>
      </c>
      <c r="H86" s="267">
        <f t="shared" si="5"/>
        <v>138</v>
      </c>
      <c r="I86" s="267">
        <f t="shared" si="6"/>
        <v>120</v>
      </c>
      <c r="J86" s="268">
        <f t="shared" si="7"/>
        <v>27506142.120000001</v>
      </c>
      <c r="K86" s="268">
        <f t="shared" si="8"/>
        <v>1</v>
      </c>
      <c r="L86" s="269">
        <f t="shared" si="9"/>
        <v>1.06</v>
      </c>
      <c r="M86" s="319">
        <f t="shared" si="108"/>
        <v>1.01</v>
      </c>
      <c r="N86" s="271">
        <f t="shared" si="11"/>
        <v>24608134.872101717</v>
      </c>
      <c r="O86" s="271">
        <f t="shared" si="12"/>
        <v>27737299.795270164</v>
      </c>
      <c r="P86" s="271">
        <f t="shared" si="13"/>
        <v>29448075.753672004</v>
      </c>
      <c r="Q86" s="271">
        <f t="shared" si="14"/>
        <v>31264368.62977846</v>
      </c>
      <c r="R86" s="271">
        <f t="shared" si="61"/>
        <v>35121004.32259801</v>
      </c>
      <c r="S86" s="272">
        <f t="shared" si="15"/>
        <v>29448075.753672004</v>
      </c>
      <c r="T86" s="271">
        <f t="shared" si="15"/>
        <v>31264368.62977846</v>
      </c>
      <c r="U86" s="271">
        <f t="shared" si="16"/>
        <v>33192686.476188242</v>
      </c>
      <c r="V86" s="271">
        <f t="shared" si="62"/>
        <v>39460713.331911534</v>
      </c>
      <c r="W86" s="271"/>
      <c r="X86" s="271">
        <f t="shared" si="17"/>
        <v>2952976184.6522059</v>
      </c>
      <c r="Y86" s="271">
        <f t="shared" si="18"/>
        <v>3328475975.4324198</v>
      </c>
      <c r="Z86" s="271">
        <f t="shared" si="19"/>
        <v>3533769090.4406404</v>
      </c>
      <c r="AA86" s="272">
        <f t="shared" si="63"/>
        <v>3751724235.5734153</v>
      </c>
      <c r="AB86" s="272">
        <f t="shared" si="64"/>
        <v>4214520518.7117615</v>
      </c>
      <c r="AC86" s="272">
        <f t="shared" si="20"/>
        <v>3533769090.4406404</v>
      </c>
      <c r="AD86" s="271">
        <f t="shared" si="21"/>
        <v>3751724235.5734153</v>
      </c>
      <c r="AE86" s="271">
        <f t="shared" si="65"/>
        <v>3983122377.1425891</v>
      </c>
      <c r="AF86" s="271">
        <f t="shared" si="66"/>
        <v>4735285599.8293839</v>
      </c>
      <c r="AG86" s="271"/>
      <c r="AH86" s="33" t="str">
        <f t="shared" si="22"/>
        <v>BERTAHAP</v>
      </c>
      <c r="AI86" s="273">
        <f t="shared" si="23"/>
        <v>0</v>
      </c>
      <c r="AJ86" s="274">
        <v>2</v>
      </c>
      <c r="AK86" s="275"/>
      <c r="AL86" s="271" t="e">
        <f>IF(AK86&gt;#REF!,"LB","KR")</f>
        <v>#REF!</v>
      </c>
      <c r="AM86" s="52">
        <f t="shared" si="24"/>
        <v>3248274000</v>
      </c>
      <c r="AN86" s="52">
        <f t="shared" si="24"/>
        <v>3661324000</v>
      </c>
      <c r="AO86" s="52">
        <f t="shared" si="24"/>
        <v>3887146000</v>
      </c>
      <c r="AP86" s="438">
        <f t="shared" si="24"/>
        <v>4126897000</v>
      </c>
      <c r="AQ86" s="438">
        <f t="shared" si="67"/>
        <v>3887146000</v>
      </c>
      <c r="AR86" s="52">
        <f t="shared" si="67"/>
        <v>4126897000</v>
      </c>
      <c r="AS86" s="52">
        <f t="shared" si="67"/>
        <v>4381435000</v>
      </c>
      <c r="AT86" s="43"/>
      <c r="AU86" s="43"/>
      <c r="AV86" s="311">
        <f t="shared" si="68"/>
        <v>-1565099.486627996</v>
      </c>
      <c r="AW86" s="311"/>
      <c r="AX86" s="311"/>
      <c r="AY86" s="311"/>
      <c r="AZ86" s="311"/>
      <c r="BA86" s="43"/>
      <c r="BB86" s="43"/>
      <c r="BC86" s="43"/>
      <c r="BD86" s="43"/>
      <c r="BE86" s="43"/>
      <c r="BF86" s="43"/>
      <c r="BG86" s="43"/>
      <c r="BH86" s="43"/>
      <c r="BI86" s="43"/>
      <c r="BJ86" s="43"/>
      <c r="BK86" s="43"/>
      <c r="BL86" s="43"/>
      <c r="BM86" s="43"/>
      <c r="BN86" s="43"/>
      <c r="BO86" s="43"/>
      <c r="BP86" s="43"/>
      <c r="BQ86" s="43"/>
      <c r="BR86" s="43"/>
      <c r="BS86" s="43"/>
      <c r="BT86" s="43"/>
      <c r="BU86" s="43"/>
      <c r="BV86" s="43"/>
      <c r="BW86" s="43"/>
      <c r="BX86" s="443"/>
      <c r="BY86" s="449"/>
      <c r="BZ86" s="444" t="str">
        <f>G67</f>
        <v>2BR-17</v>
      </c>
      <c r="CA86" s="445">
        <f>E67</f>
        <v>17</v>
      </c>
      <c r="CB86" s="444">
        <f>H67</f>
        <v>85</v>
      </c>
      <c r="CC86" s="444">
        <f>I67</f>
        <v>74</v>
      </c>
      <c r="CD86" s="444">
        <f>P67</f>
        <v>29448075.753672004</v>
      </c>
      <c r="CE86" s="444">
        <f t="shared" si="110"/>
        <v>2003103000</v>
      </c>
      <c r="CF86" s="444">
        <f t="shared" si="110"/>
        <v>2257817000</v>
      </c>
      <c r="CG86" s="444">
        <f t="shared" si="110"/>
        <v>2397074000</v>
      </c>
      <c r="CH86" s="444">
        <f t="shared" si="110"/>
        <v>2544920000</v>
      </c>
      <c r="CI86" s="444">
        <f>AS67</f>
        <v>2701885000</v>
      </c>
      <c r="CJ86" s="43"/>
      <c r="CK86" s="438">
        <f t="shared" si="75"/>
        <v>4381434593.3377466</v>
      </c>
      <c r="CL86" s="43">
        <f t="shared" si="76"/>
        <v>4120375000</v>
      </c>
      <c r="CM86" s="43">
        <f t="shared" si="76"/>
        <v>4374511000</v>
      </c>
      <c r="CN86" s="44">
        <f t="shared" si="26"/>
        <v>61805625</v>
      </c>
      <c r="CO86" s="44">
        <f t="shared" si="27"/>
        <v>43745110</v>
      </c>
      <c r="CP86" s="44">
        <f t="shared" si="28"/>
        <v>97178650</v>
      </c>
      <c r="CQ86" s="44">
        <f t="shared" si="29"/>
        <v>85977020.833333328</v>
      </c>
      <c r="CR86" s="440">
        <f t="shared" si="30"/>
        <v>4644321000</v>
      </c>
      <c r="CT86" s="264" t="s">
        <v>145</v>
      </c>
      <c r="CU86" s="299">
        <v>12</v>
      </c>
      <c r="CV86" s="266"/>
      <c r="CW86" s="41" t="s">
        <v>50</v>
      </c>
      <c r="CX86" s="267">
        <f t="shared" si="31"/>
        <v>0</v>
      </c>
      <c r="CY86" s="267">
        <f t="shared" si="32"/>
        <v>0</v>
      </c>
      <c r="CZ86" s="268">
        <f t="shared" si="33"/>
        <v>27506142.120000001</v>
      </c>
      <c r="DA86" s="268">
        <f t="shared" si="34"/>
        <v>0</v>
      </c>
      <c r="DB86" s="269">
        <f t="shared" si="35"/>
        <v>0</v>
      </c>
      <c r="DC86" s="270">
        <f t="shared" si="109"/>
        <v>0</v>
      </c>
      <c r="DD86" s="271">
        <f t="shared" si="37"/>
        <v>24608134.872101717</v>
      </c>
      <c r="DE86" s="271">
        <f t="shared" si="38"/>
        <v>27737299.795270164</v>
      </c>
      <c r="DF86" s="271">
        <f t="shared" si="39"/>
        <v>0</v>
      </c>
      <c r="DG86" s="271">
        <f t="shared" si="40"/>
        <v>31264368.62977846</v>
      </c>
      <c r="DH86" s="272">
        <f t="shared" si="41"/>
        <v>0</v>
      </c>
      <c r="DI86" s="271">
        <f t="shared" si="41"/>
        <v>31264368.62977846</v>
      </c>
      <c r="DJ86" s="271">
        <f t="shared" si="42"/>
        <v>33192686.476188242</v>
      </c>
      <c r="DK86" s="271"/>
      <c r="DL86" s="271">
        <f t="shared" si="43"/>
        <v>0</v>
      </c>
      <c r="DM86" s="271">
        <f t="shared" si="44"/>
        <v>0</v>
      </c>
      <c r="DN86" s="271">
        <f t="shared" si="45"/>
        <v>0</v>
      </c>
      <c r="DO86" s="272">
        <f t="shared" si="46"/>
        <v>0</v>
      </c>
      <c r="DP86" s="272">
        <f t="shared" si="47"/>
        <v>0</v>
      </c>
      <c r="DQ86" s="271">
        <f t="shared" si="48"/>
        <v>0</v>
      </c>
      <c r="DR86" s="271">
        <f t="shared" si="49"/>
        <v>0</v>
      </c>
      <c r="DS86" s="271"/>
      <c r="DT86" s="33" t="str">
        <f t="shared" si="50"/>
        <v>BERTAHAP</v>
      </c>
      <c r="DU86" s="273">
        <f t="shared" si="51"/>
        <v>0</v>
      </c>
      <c r="DV86" s="274">
        <v>2</v>
      </c>
      <c r="DW86" s="275"/>
      <c r="DX86" s="271" t="str">
        <f t="shared" si="99"/>
        <v>KR</v>
      </c>
      <c r="DY86" s="275">
        <f t="shared" si="101"/>
        <v>0</v>
      </c>
      <c r="DZ86" s="275">
        <f t="shared" si="101"/>
        <v>0</v>
      </c>
      <c r="EA86" s="275">
        <f t="shared" si="101"/>
        <v>0</v>
      </c>
      <c r="EB86" s="276">
        <f t="shared" si="100"/>
        <v>0</v>
      </c>
      <c r="EC86" s="276">
        <f t="shared" si="100"/>
        <v>0</v>
      </c>
      <c r="ED86" s="275">
        <f t="shared" si="100"/>
        <v>0</v>
      </c>
      <c r="EE86" s="275">
        <f t="shared" si="100"/>
        <v>0</v>
      </c>
      <c r="EF86" s="275">
        <f t="shared" si="77"/>
        <v>0</v>
      </c>
      <c r="EG86" s="52">
        <f t="shared" si="78"/>
        <v>0</v>
      </c>
      <c r="EH86" s="43">
        <f t="shared" si="78"/>
        <v>0</v>
      </c>
      <c r="EI86" s="63">
        <f t="shared" si="54"/>
        <v>0</v>
      </c>
      <c r="EJ86" s="63">
        <f t="shared" si="55"/>
        <v>0</v>
      </c>
      <c r="EK86" s="351">
        <f t="shared" si="56"/>
        <v>0</v>
      </c>
      <c r="EL86" s="141">
        <f t="shared" si="57"/>
        <v>0</v>
      </c>
      <c r="EM86" s="5">
        <f t="shared" si="58"/>
        <v>0</v>
      </c>
      <c r="EN86" s="5">
        <f t="shared" si="59"/>
        <v>0</v>
      </c>
      <c r="EO86" s="280">
        <f t="shared" si="79"/>
        <v>0</v>
      </c>
    </row>
    <row r="87" spans="1:145">
      <c r="A87" s="3">
        <f t="shared" si="60"/>
        <v>48</v>
      </c>
      <c r="B87" s="263">
        <v>8</v>
      </c>
      <c r="C87" s="556"/>
      <c r="D87" s="264" t="s">
        <v>143</v>
      </c>
      <c r="E87" s="299">
        <v>21</v>
      </c>
      <c r="F87" s="266"/>
      <c r="G87" s="41" t="s">
        <v>84</v>
      </c>
      <c r="H87" s="267">
        <f t="shared" si="5"/>
        <v>132</v>
      </c>
      <c r="I87" s="267">
        <f t="shared" si="6"/>
        <v>112</v>
      </c>
      <c r="J87" s="268">
        <f t="shared" si="7"/>
        <v>27506142.120000001</v>
      </c>
      <c r="K87" s="268">
        <f t="shared" si="8"/>
        <v>3</v>
      </c>
      <c r="L87" s="269">
        <f t="shared" si="9"/>
        <v>1.1000000000000001</v>
      </c>
      <c r="M87" s="319">
        <f t="shared" si="108"/>
        <v>1.01</v>
      </c>
      <c r="N87" s="271">
        <f t="shared" si="11"/>
        <v>25536743.735199891</v>
      </c>
      <c r="O87" s="271">
        <f t="shared" si="12"/>
        <v>28783990.353582241</v>
      </c>
      <c r="P87" s="271">
        <f t="shared" si="13"/>
        <v>30559323.895320002</v>
      </c>
      <c r="Q87" s="271">
        <f t="shared" si="14"/>
        <v>32444156.125241794</v>
      </c>
      <c r="R87" s="271">
        <f t="shared" si="61"/>
        <v>36446325.240431897</v>
      </c>
      <c r="S87" s="272">
        <f t="shared" si="15"/>
        <v>30559323.895320002</v>
      </c>
      <c r="T87" s="271">
        <f t="shared" si="15"/>
        <v>32444156.125241794</v>
      </c>
      <c r="U87" s="271">
        <f t="shared" si="16"/>
        <v>34445240.682836853</v>
      </c>
      <c r="V87" s="271">
        <f t="shared" si="62"/>
        <v>40949796.853870459</v>
      </c>
      <c r="W87" s="271"/>
      <c r="X87" s="271">
        <f t="shared" si="17"/>
        <v>2860115298.3423877</v>
      </c>
      <c r="Y87" s="271">
        <f t="shared" si="18"/>
        <v>3223806919.6012111</v>
      </c>
      <c r="Z87" s="271">
        <f t="shared" si="19"/>
        <v>3422644276.2758403</v>
      </c>
      <c r="AA87" s="272">
        <f t="shared" si="63"/>
        <v>3633745486.027081</v>
      </c>
      <c r="AB87" s="272">
        <f t="shared" si="64"/>
        <v>4081988426.9283724</v>
      </c>
      <c r="AC87" s="272">
        <f t="shared" si="20"/>
        <v>3422644276.2758403</v>
      </c>
      <c r="AD87" s="271">
        <f t="shared" si="21"/>
        <v>3633745486.027081</v>
      </c>
      <c r="AE87" s="271">
        <f t="shared" si="65"/>
        <v>3857866956.4777274</v>
      </c>
      <c r="AF87" s="271">
        <f t="shared" si="66"/>
        <v>4586377247.6334915</v>
      </c>
      <c r="AG87" s="271"/>
      <c r="AH87" s="33" t="str">
        <f t="shared" si="22"/>
        <v>BERTAHAP</v>
      </c>
      <c r="AI87" s="273">
        <f t="shared" si="23"/>
        <v>0</v>
      </c>
      <c r="AJ87" s="274">
        <v>2</v>
      </c>
      <c r="AK87" s="275"/>
      <c r="AL87" s="271" t="e">
        <f>IF(AK87&gt;#REF!,"LB","KR")</f>
        <v>#REF!</v>
      </c>
      <c r="AM87" s="52">
        <f t="shared" si="24"/>
        <v>3146127000</v>
      </c>
      <c r="AN87" s="52">
        <f t="shared" si="24"/>
        <v>3546188000</v>
      </c>
      <c r="AO87" s="52">
        <f t="shared" si="24"/>
        <v>3764909000</v>
      </c>
      <c r="AP87" s="438">
        <f t="shared" si="24"/>
        <v>3997121000</v>
      </c>
      <c r="AQ87" s="438">
        <f t="shared" si="67"/>
        <v>3764909000</v>
      </c>
      <c r="AR87" s="52">
        <f t="shared" si="67"/>
        <v>3997121000</v>
      </c>
      <c r="AS87" s="52">
        <f t="shared" si="67"/>
        <v>4243654000</v>
      </c>
      <c r="AT87" s="43"/>
      <c r="AU87" s="43"/>
      <c r="AV87" s="311">
        <f t="shared" si="68"/>
        <v>-453851.34497999772</v>
      </c>
      <c r="AW87" s="311"/>
      <c r="AX87" s="311"/>
      <c r="AY87" s="311"/>
      <c r="AZ87" s="311"/>
      <c r="BA87" s="43"/>
      <c r="BB87" s="43"/>
      <c r="BC87" s="43"/>
      <c r="BD87" s="43"/>
      <c r="BE87" s="43"/>
      <c r="BF87" s="43"/>
      <c r="BG87" s="43"/>
      <c r="BH87" s="43"/>
      <c r="BI87" s="43"/>
      <c r="BJ87" s="43"/>
      <c r="BK87" s="43"/>
      <c r="BL87" s="43"/>
      <c r="BM87" s="43"/>
      <c r="BN87" s="43"/>
      <c r="BO87" s="43"/>
      <c r="BP87" s="43"/>
      <c r="BQ87" s="43"/>
      <c r="BR87" s="43"/>
      <c r="BS87" s="43"/>
      <c r="BT87" s="43"/>
      <c r="BU87" s="43"/>
      <c r="BV87" s="43"/>
      <c r="BW87" s="43"/>
      <c r="BX87" s="443">
        <v>12</v>
      </c>
      <c r="BY87" s="449" t="s">
        <v>138</v>
      </c>
      <c r="BZ87" s="444" t="str">
        <f>G85</f>
        <v>2BR-11</v>
      </c>
      <c r="CA87" s="445">
        <f>E85</f>
        <v>11</v>
      </c>
      <c r="CB87" s="444">
        <f>H85</f>
        <v>101</v>
      </c>
      <c r="CC87" s="444">
        <f>I85</f>
        <v>90</v>
      </c>
      <c r="CD87" s="444">
        <f>P85</f>
        <v>29448075.753672004</v>
      </c>
      <c r="CE87" s="444">
        <f t="shared" ref="CE87:CH88" si="111">AM85</f>
        <v>2436206000</v>
      </c>
      <c r="CF87" s="444">
        <f t="shared" si="111"/>
        <v>2745993000</v>
      </c>
      <c r="CG87" s="444">
        <f t="shared" si="111"/>
        <v>2915360000</v>
      </c>
      <c r="CH87" s="444">
        <f t="shared" si="111"/>
        <v>3095173000</v>
      </c>
      <c r="CI87" s="444">
        <f>AS85</f>
        <v>3286076000</v>
      </c>
      <c r="CJ87" s="43">
        <v>2</v>
      </c>
      <c r="CK87" s="438">
        <f t="shared" si="75"/>
        <v>4243654305.6821547</v>
      </c>
      <c r="CL87" s="43">
        <f t="shared" si="76"/>
        <v>3990804000</v>
      </c>
      <c r="CM87" s="43">
        <f t="shared" si="76"/>
        <v>4236949000</v>
      </c>
      <c r="CN87" s="44">
        <f t="shared" si="26"/>
        <v>59862060</v>
      </c>
      <c r="CO87" s="44">
        <f t="shared" si="27"/>
        <v>42369490</v>
      </c>
      <c r="CP87" s="44">
        <f t="shared" si="28"/>
        <v>94122725</v>
      </c>
      <c r="CQ87" s="44">
        <f t="shared" si="29"/>
        <v>83273354.166666672</v>
      </c>
      <c r="CR87" s="440">
        <f t="shared" si="30"/>
        <v>4498275000</v>
      </c>
      <c r="CT87" s="264" t="s">
        <v>145</v>
      </c>
      <c r="CU87" s="265">
        <v>16</v>
      </c>
      <c r="CV87" s="266"/>
      <c r="CW87" s="41" t="s">
        <v>52</v>
      </c>
      <c r="CX87" s="267">
        <f t="shared" si="31"/>
        <v>0</v>
      </c>
      <c r="CY87" s="267">
        <f t="shared" si="32"/>
        <v>0</v>
      </c>
      <c r="CZ87" s="268">
        <f t="shared" si="33"/>
        <v>27506142.120000001</v>
      </c>
      <c r="DA87" s="268">
        <f t="shared" si="34"/>
        <v>0</v>
      </c>
      <c r="DB87" s="269">
        <f t="shared" si="35"/>
        <v>0</v>
      </c>
      <c r="DC87" s="270">
        <f t="shared" si="109"/>
        <v>0</v>
      </c>
      <c r="DD87" s="271">
        <f t="shared" si="37"/>
        <v>25536743.735199891</v>
      </c>
      <c r="DE87" s="271">
        <f t="shared" si="38"/>
        <v>28783990.353582241</v>
      </c>
      <c r="DF87" s="271">
        <f t="shared" si="39"/>
        <v>0</v>
      </c>
      <c r="DG87" s="271">
        <f t="shared" si="40"/>
        <v>32444156.125241794</v>
      </c>
      <c r="DH87" s="272">
        <f t="shared" si="41"/>
        <v>0</v>
      </c>
      <c r="DI87" s="271">
        <f t="shared" si="41"/>
        <v>32444156.125241794</v>
      </c>
      <c r="DJ87" s="271">
        <f t="shared" si="42"/>
        <v>34445240.682836853</v>
      </c>
      <c r="DK87" s="271"/>
      <c r="DL87" s="271">
        <f t="shared" si="43"/>
        <v>0</v>
      </c>
      <c r="DM87" s="271">
        <f t="shared" si="44"/>
        <v>0</v>
      </c>
      <c r="DN87" s="271">
        <f t="shared" si="45"/>
        <v>0</v>
      </c>
      <c r="DO87" s="272">
        <f t="shared" si="46"/>
        <v>0</v>
      </c>
      <c r="DP87" s="272">
        <f t="shared" si="47"/>
        <v>0</v>
      </c>
      <c r="DQ87" s="271">
        <f t="shared" si="48"/>
        <v>0</v>
      </c>
      <c r="DR87" s="271">
        <f t="shared" si="49"/>
        <v>0</v>
      </c>
      <c r="DS87" s="271"/>
      <c r="DT87" s="33" t="str">
        <f t="shared" si="50"/>
        <v>BERTAHAP</v>
      </c>
      <c r="DU87" s="273">
        <f t="shared" si="51"/>
        <v>0</v>
      </c>
      <c r="DV87" s="274">
        <v>2</v>
      </c>
      <c r="DW87" s="275"/>
      <c r="DX87" s="271" t="str">
        <f t="shared" si="99"/>
        <v>KR</v>
      </c>
      <c r="DY87" s="275">
        <f t="shared" si="101"/>
        <v>0</v>
      </c>
      <c r="DZ87" s="275">
        <f t="shared" si="101"/>
        <v>0</v>
      </c>
      <c r="EA87" s="275">
        <f t="shared" si="101"/>
        <v>0</v>
      </c>
      <c r="EB87" s="276">
        <f t="shared" si="100"/>
        <v>0</v>
      </c>
      <c r="EC87" s="276">
        <f t="shared" si="100"/>
        <v>0</v>
      </c>
      <c r="ED87" s="275">
        <f t="shared" si="100"/>
        <v>0</v>
      </c>
      <c r="EE87" s="275">
        <f t="shared" si="100"/>
        <v>0</v>
      </c>
      <c r="EF87" s="275">
        <f t="shared" si="77"/>
        <v>0</v>
      </c>
      <c r="EG87" s="52">
        <f t="shared" si="78"/>
        <v>0</v>
      </c>
      <c r="EH87" s="43">
        <f t="shared" si="78"/>
        <v>0</v>
      </c>
      <c r="EI87" s="63">
        <f t="shared" si="54"/>
        <v>0</v>
      </c>
      <c r="EJ87" s="63">
        <f t="shared" si="55"/>
        <v>0</v>
      </c>
      <c r="EK87" s="351">
        <f t="shared" si="56"/>
        <v>0</v>
      </c>
      <c r="EL87" s="141">
        <f t="shared" si="57"/>
        <v>0</v>
      </c>
      <c r="EM87" s="5">
        <f t="shared" si="58"/>
        <v>0</v>
      </c>
      <c r="EN87" s="5">
        <f t="shared" si="59"/>
        <v>0</v>
      </c>
      <c r="EO87" s="280">
        <f t="shared" si="79"/>
        <v>0</v>
      </c>
    </row>
    <row r="88" spans="1:145">
      <c r="A88" s="3">
        <f t="shared" si="60"/>
        <v>49</v>
      </c>
      <c r="B88" s="263">
        <v>1</v>
      </c>
      <c r="C88" s="556"/>
      <c r="D88" s="264" t="s">
        <v>145</v>
      </c>
      <c r="E88" s="265" t="s">
        <v>19</v>
      </c>
      <c r="F88" s="266"/>
      <c r="G88" s="41" t="s">
        <v>72</v>
      </c>
      <c r="H88" s="267">
        <f t="shared" si="5"/>
        <v>175</v>
      </c>
      <c r="I88" s="267">
        <f t="shared" si="6"/>
        <v>156</v>
      </c>
      <c r="J88" s="268">
        <f t="shared" si="7"/>
        <v>27506142.120000001</v>
      </c>
      <c r="K88" s="268">
        <f t="shared" si="8"/>
        <v>5</v>
      </c>
      <c r="L88" s="269">
        <f t="shared" si="9"/>
        <v>1.08</v>
      </c>
      <c r="M88" s="270">
        <f t="shared" ref="M88:M95" si="112">SUMIF($AS$4:$AS$22,E88,$AW$4:$AW$22)</f>
        <v>1</v>
      </c>
      <c r="N88" s="271">
        <f t="shared" si="11"/>
        <v>24824197.330347329</v>
      </c>
      <c r="O88" s="271">
        <f t="shared" si="12"/>
        <v>27980836.707352675</v>
      </c>
      <c r="P88" s="271">
        <f t="shared" si="13"/>
        <v>29706633.489600003</v>
      </c>
      <c r="Q88" s="271">
        <f t="shared" si="14"/>
        <v>31538873.641099136</v>
      </c>
      <c r="R88" s="271">
        <f t="shared" si="61"/>
        <v>35429371.070806883</v>
      </c>
      <c r="S88" s="272">
        <f t="shared" si="15"/>
        <v>29706633.489600003</v>
      </c>
      <c r="T88" s="271">
        <f t="shared" si="15"/>
        <v>31538873.641099136</v>
      </c>
      <c r="U88" s="271">
        <f t="shared" si="16"/>
        <v>33484122.355953015</v>
      </c>
      <c r="V88" s="271">
        <f t="shared" si="62"/>
        <v>39807183.260288112</v>
      </c>
      <c r="W88" s="271"/>
      <c r="X88" s="271">
        <f t="shared" si="17"/>
        <v>3872574783.5341835</v>
      </c>
      <c r="Y88" s="271">
        <f t="shared" si="18"/>
        <v>4365010526.3470173</v>
      </c>
      <c r="Z88" s="271">
        <f t="shared" si="19"/>
        <v>4634234824.3776007</v>
      </c>
      <c r="AA88" s="272">
        <f t="shared" si="63"/>
        <v>4920064288.0114651</v>
      </c>
      <c r="AB88" s="272">
        <f t="shared" si="64"/>
        <v>5526981887.0458736</v>
      </c>
      <c r="AC88" s="272">
        <f t="shared" si="20"/>
        <v>4634234824.3776007</v>
      </c>
      <c r="AD88" s="271">
        <f t="shared" si="21"/>
        <v>4920064288.0114651</v>
      </c>
      <c r="AE88" s="271">
        <f t="shared" si="65"/>
        <v>5223523087.5286703</v>
      </c>
      <c r="AF88" s="271">
        <f t="shared" si="66"/>
        <v>6209920588.6049452</v>
      </c>
      <c r="AG88" s="271"/>
      <c r="AH88" s="33" t="str">
        <f t="shared" si="22"/>
        <v>BERTAHAP</v>
      </c>
      <c r="AI88" s="273">
        <f t="shared" si="23"/>
        <v>0</v>
      </c>
      <c r="AJ88" s="274">
        <v>2</v>
      </c>
      <c r="AK88" s="275"/>
      <c r="AL88" s="271" t="e">
        <f>IF(AK88&gt;#REF!,"LB","KR")</f>
        <v>#REF!</v>
      </c>
      <c r="AM88" s="52">
        <f t="shared" si="24"/>
        <v>4259833000</v>
      </c>
      <c r="AN88" s="52">
        <f t="shared" si="24"/>
        <v>4801512000</v>
      </c>
      <c r="AO88" s="52">
        <f t="shared" si="24"/>
        <v>5097659000</v>
      </c>
      <c r="AP88" s="438">
        <f t="shared" si="24"/>
        <v>5412071000</v>
      </c>
      <c r="AQ88" s="438">
        <f t="shared" si="67"/>
        <v>5097659000</v>
      </c>
      <c r="AR88" s="52">
        <f t="shared" si="67"/>
        <v>5412071000</v>
      </c>
      <c r="AS88" s="52">
        <f t="shared" si="67"/>
        <v>5745876000</v>
      </c>
      <c r="AT88" s="43"/>
      <c r="AU88" s="43"/>
      <c r="AV88" s="311">
        <f t="shared" si="68"/>
        <v>-1306541.7506999969</v>
      </c>
      <c r="AW88" s="311"/>
      <c r="AX88" s="311"/>
      <c r="AY88" s="311"/>
      <c r="AZ88" s="311"/>
      <c r="BA88" s="43"/>
      <c r="BB88" s="43"/>
      <c r="BC88" s="43"/>
      <c r="BD88" s="43"/>
      <c r="BE88" s="43"/>
      <c r="BF88" s="43"/>
      <c r="BG88" s="43"/>
      <c r="BH88" s="43"/>
      <c r="BI88" s="43"/>
      <c r="BJ88" s="43"/>
      <c r="BK88" s="43"/>
      <c r="BL88" s="43"/>
      <c r="BM88" s="43"/>
      <c r="BN88" s="43"/>
      <c r="BO88" s="43"/>
      <c r="BP88" s="43"/>
      <c r="BQ88" s="43"/>
      <c r="BR88" s="43"/>
      <c r="BS88" s="43"/>
      <c r="BT88" s="43"/>
      <c r="BU88" s="43"/>
      <c r="BV88" s="43"/>
      <c r="BW88" s="43"/>
      <c r="BX88" s="443"/>
      <c r="BY88" s="444"/>
      <c r="BZ88" s="444" t="str">
        <f>G86</f>
        <v>3BR-19</v>
      </c>
      <c r="CA88" s="445">
        <f>E86</f>
        <v>19</v>
      </c>
      <c r="CB88" s="444">
        <f>H86</f>
        <v>138</v>
      </c>
      <c r="CC88" s="444">
        <f>I86</f>
        <v>120</v>
      </c>
      <c r="CD88" s="444">
        <f>P86</f>
        <v>29448075.753672004</v>
      </c>
      <c r="CE88" s="444">
        <f t="shared" si="111"/>
        <v>3248274000</v>
      </c>
      <c r="CF88" s="444">
        <f t="shared" si="111"/>
        <v>3661324000</v>
      </c>
      <c r="CG88" s="444">
        <f t="shared" si="111"/>
        <v>3887146000</v>
      </c>
      <c r="CH88" s="444">
        <f t="shared" si="111"/>
        <v>4126897000</v>
      </c>
      <c r="CI88" s="444">
        <f>AS86</f>
        <v>4381435000</v>
      </c>
      <c r="CJ88" s="43"/>
      <c r="CK88" s="438">
        <f t="shared" si="75"/>
        <v>5745875194.1228504</v>
      </c>
      <c r="CL88" s="43">
        <f t="shared" si="76"/>
        <v>5403519000</v>
      </c>
      <c r="CM88" s="43">
        <f t="shared" si="76"/>
        <v>5736796000</v>
      </c>
      <c r="CN88" s="44">
        <f t="shared" si="26"/>
        <v>81052785</v>
      </c>
      <c r="CO88" s="44">
        <f t="shared" si="27"/>
        <v>57367960</v>
      </c>
      <c r="CP88" s="44">
        <f t="shared" si="28"/>
        <v>127441475</v>
      </c>
      <c r="CQ88" s="44">
        <f t="shared" si="29"/>
        <v>112751479.16666667</v>
      </c>
      <c r="CR88" s="440">
        <f t="shared" si="30"/>
        <v>6090629000</v>
      </c>
      <c r="CT88" s="264" t="s">
        <v>145</v>
      </c>
      <c r="CU88" s="299">
        <v>18</v>
      </c>
      <c r="CV88" s="266"/>
      <c r="CW88" s="41" t="s">
        <v>54</v>
      </c>
      <c r="CX88" s="267">
        <f t="shared" si="31"/>
        <v>0</v>
      </c>
      <c r="CY88" s="267">
        <f t="shared" si="32"/>
        <v>0</v>
      </c>
      <c r="CZ88" s="268">
        <f t="shared" si="33"/>
        <v>27506142.120000001</v>
      </c>
      <c r="DA88" s="268">
        <f t="shared" si="34"/>
        <v>0</v>
      </c>
      <c r="DB88" s="269">
        <f t="shared" si="35"/>
        <v>0</v>
      </c>
      <c r="DC88" s="270">
        <f t="shared" si="109"/>
        <v>0</v>
      </c>
      <c r="DD88" s="271">
        <f t="shared" si="37"/>
        <v>24824197.330347329</v>
      </c>
      <c r="DE88" s="271">
        <f t="shared" si="38"/>
        <v>27980836.707352675</v>
      </c>
      <c r="DF88" s="271">
        <f t="shared" si="39"/>
        <v>0</v>
      </c>
      <c r="DG88" s="271">
        <f t="shared" si="40"/>
        <v>31538873.641099136</v>
      </c>
      <c r="DH88" s="272">
        <f t="shared" si="41"/>
        <v>0</v>
      </c>
      <c r="DI88" s="271">
        <f t="shared" si="41"/>
        <v>31538873.641099136</v>
      </c>
      <c r="DJ88" s="271">
        <f t="shared" si="42"/>
        <v>33484122.355953015</v>
      </c>
      <c r="DK88" s="271"/>
      <c r="DL88" s="271">
        <f t="shared" si="43"/>
        <v>0</v>
      </c>
      <c r="DM88" s="271">
        <f t="shared" si="44"/>
        <v>0</v>
      </c>
      <c r="DN88" s="271">
        <f t="shared" si="45"/>
        <v>0</v>
      </c>
      <c r="DO88" s="272">
        <f t="shared" si="46"/>
        <v>0</v>
      </c>
      <c r="DP88" s="272">
        <f t="shared" si="47"/>
        <v>0</v>
      </c>
      <c r="DQ88" s="271">
        <f t="shared" si="48"/>
        <v>0</v>
      </c>
      <c r="DR88" s="271">
        <f t="shared" si="49"/>
        <v>0</v>
      </c>
      <c r="DS88" s="271"/>
      <c r="DT88" s="33" t="str">
        <f t="shared" si="50"/>
        <v>BERTAHAP</v>
      </c>
      <c r="DU88" s="273">
        <f t="shared" si="51"/>
        <v>0</v>
      </c>
      <c r="DV88" s="274">
        <v>2</v>
      </c>
      <c r="DW88" s="275"/>
      <c r="DX88" s="271" t="str">
        <f t="shared" si="99"/>
        <v>KR</v>
      </c>
      <c r="DY88" s="275">
        <f t="shared" si="101"/>
        <v>0</v>
      </c>
      <c r="DZ88" s="275">
        <f t="shared" si="101"/>
        <v>0</v>
      </c>
      <c r="EA88" s="275">
        <f t="shared" si="101"/>
        <v>0</v>
      </c>
      <c r="EB88" s="276">
        <f t="shared" si="100"/>
        <v>0</v>
      </c>
      <c r="EC88" s="276">
        <f t="shared" si="100"/>
        <v>0</v>
      </c>
      <c r="ED88" s="275">
        <f t="shared" si="100"/>
        <v>0</v>
      </c>
      <c r="EE88" s="275">
        <f t="shared" si="100"/>
        <v>0</v>
      </c>
      <c r="EF88" s="275">
        <f t="shared" si="77"/>
        <v>0</v>
      </c>
      <c r="EG88" s="52">
        <f t="shared" si="78"/>
        <v>0</v>
      </c>
      <c r="EH88" s="43">
        <f t="shared" si="78"/>
        <v>0</v>
      </c>
      <c r="EI88" s="63">
        <f t="shared" si="54"/>
        <v>0</v>
      </c>
      <c r="EJ88" s="63">
        <f t="shared" si="55"/>
        <v>0</v>
      </c>
      <c r="EK88" s="351">
        <f t="shared" si="56"/>
        <v>0</v>
      </c>
      <c r="EL88" s="141">
        <f t="shared" si="57"/>
        <v>0</v>
      </c>
      <c r="EM88" s="5">
        <f t="shared" si="58"/>
        <v>0</v>
      </c>
      <c r="EN88" s="5">
        <f t="shared" si="59"/>
        <v>0</v>
      </c>
      <c r="EO88" s="280">
        <f t="shared" si="79"/>
        <v>0</v>
      </c>
    </row>
    <row r="89" spans="1:145">
      <c r="A89" s="3">
        <f t="shared" si="60"/>
        <v>50</v>
      </c>
      <c r="B89" s="263">
        <v>2</v>
      </c>
      <c r="C89" s="556"/>
      <c r="D89" s="264" t="s">
        <v>145</v>
      </c>
      <c r="E89" s="265" t="s">
        <v>29</v>
      </c>
      <c r="F89" s="266"/>
      <c r="G89" s="41" t="s">
        <v>74</v>
      </c>
      <c r="H89" s="267">
        <f t="shared" si="5"/>
        <v>85</v>
      </c>
      <c r="I89" s="267">
        <f t="shared" si="6"/>
        <v>74</v>
      </c>
      <c r="J89" s="268">
        <f t="shared" si="7"/>
        <v>27506142.120000001</v>
      </c>
      <c r="K89" s="268">
        <f t="shared" si="8"/>
        <v>1</v>
      </c>
      <c r="L89" s="269">
        <f t="shared" si="9"/>
        <v>1.06</v>
      </c>
      <c r="M89" s="270">
        <f t="shared" si="112"/>
        <v>1</v>
      </c>
      <c r="N89" s="271">
        <f t="shared" si="11"/>
        <v>24364489.972377934</v>
      </c>
      <c r="O89" s="271">
        <f t="shared" si="12"/>
        <v>27462673.064623922</v>
      </c>
      <c r="P89" s="271">
        <f t="shared" si="13"/>
        <v>29156510.647200003</v>
      </c>
      <c r="Q89" s="271">
        <f t="shared" si="14"/>
        <v>30954820.425523225</v>
      </c>
      <c r="R89" s="271">
        <f t="shared" si="61"/>
        <v>34773271.606532685</v>
      </c>
      <c r="S89" s="272">
        <f t="shared" si="15"/>
        <v>29156510.647200003</v>
      </c>
      <c r="T89" s="271">
        <f t="shared" si="15"/>
        <v>30954820.425523225</v>
      </c>
      <c r="U89" s="271">
        <f t="shared" si="16"/>
        <v>32864046.016027961</v>
      </c>
      <c r="V89" s="271">
        <f t="shared" si="62"/>
        <v>39070013.199912407</v>
      </c>
      <c r="W89" s="271"/>
      <c r="X89" s="271">
        <f t="shared" si="17"/>
        <v>1802972257.9559672</v>
      </c>
      <c r="Y89" s="271">
        <f t="shared" si="18"/>
        <v>2032237806.7821703</v>
      </c>
      <c r="Z89" s="271">
        <f t="shared" si="19"/>
        <v>2157581787.8928003</v>
      </c>
      <c r="AA89" s="272">
        <f t="shared" si="63"/>
        <v>2290656711.4887185</v>
      </c>
      <c r="AB89" s="272">
        <f t="shared" si="64"/>
        <v>2573222098.8834186</v>
      </c>
      <c r="AC89" s="272">
        <f t="shared" si="20"/>
        <v>2157581787.8928003</v>
      </c>
      <c r="AD89" s="271">
        <f t="shared" si="21"/>
        <v>2290656711.4887185</v>
      </c>
      <c r="AE89" s="271">
        <f t="shared" si="65"/>
        <v>2431939405.186069</v>
      </c>
      <c r="AF89" s="271">
        <f t="shared" si="66"/>
        <v>2891180976.7935181</v>
      </c>
      <c r="AG89" s="271"/>
      <c r="AH89" s="33" t="str">
        <f t="shared" si="22"/>
        <v>BERTAHAP</v>
      </c>
      <c r="AI89" s="273">
        <f t="shared" si="23"/>
        <v>0</v>
      </c>
      <c r="AJ89" s="274">
        <v>2</v>
      </c>
      <c r="AK89" s="275"/>
      <c r="AL89" s="271" t="e">
        <f>IF(AK89&gt;#REF!,"LB","KR")</f>
        <v>#REF!</v>
      </c>
      <c r="AM89" s="52">
        <f t="shared" si="24"/>
        <v>1983270000</v>
      </c>
      <c r="AN89" s="52">
        <f t="shared" si="24"/>
        <v>2235462000</v>
      </c>
      <c r="AO89" s="52">
        <f t="shared" si="24"/>
        <v>2373340000</v>
      </c>
      <c r="AP89" s="438">
        <f t="shared" si="24"/>
        <v>2519723000</v>
      </c>
      <c r="AQ89" s="438">
        <f t="shared" si="67"/>
        <v>2373340000</v>
      </c>
      <c r="AR89" s="52">
        <f t="shared" si="67"/>
        <v>2519723000</v>
      </c>
      <c r="AS89" s="52">
        <f t="shared" si="67"/>
        <v>2675134000</v>
      </c>
      <c r="AT89" s="43"/>
      <c r="AU89" s="43"/>
      <c r="AV89" s="311">
        <f t="shared" si="68"/>
        <v>-1856664.5930999964</v>
      </c>
      <c r="AW89" s="311"/>
      <c r="AX89" s="311"/>
      <c r="AY89" s="311"/>
      <c r="AZ89" s="311"/>
      <c r="BA89" s="43"/>
      <c r="BB89" s="43"/>
      <c r="BC89" s="43"/>
      <c r="BD89" s="43"/>
      <c r="BE89" s="43"/>
      <c r="BF89" s="43"/>
      <c r="BG89" s="43"/>
      <c r="BH89" s="43"/>
      <c r="BI89" s="43"/>
      <c r="BJ89" s="43"/>
      <c r="BK89" s="43"/>
      <c r="BL89" s="43"/>
      <c r="BM89" s="43"/>
      <c r="BN89" s="43"/>
      <c r="BO89" s="43"/>
      <c r="BP89" s="43"/>
      <c r="BQ89" s="43"/>
      <c r="BR89" s="43"/>
      <c r="BS89" s="43"/>
      <c r="BT89" s="43"/>
      <c r="BU89" s="43"/>
      <c r="BV89" s="43"/>
      <c r="BW89" s="43"/>
      <c r="BX89" s="443">
        <v>13</v>
      </c>
      <c r="BY89" s="449" t="s">
        <v>146</v>
      </c>
      <c r="BZ89" s="444" t="str">
        <f>G106</f>
        <v>2BR-5</v>
      </c>
      <c r="CA89" s="445" t="str">
        <f>E106</f>
        <v>05</v>
      </c>
      <c r="CB89" s="444">
        <f>H106</f>
        <v>85</v>
      </c>
      <c r="CC89" s="444">
        <f>I106</f>
        <v>74</v>
      </c>
      <c r="CD89" s="444">
        <f>P106</f>
        <v>29448075.753672004</v>
      </c>
      <c r="CE89" s="444">
        <f t="shared" ref="CE89:CH90" si="113">AM106</f>
        <v>2003103000</v>
      </c>
      <c r="CF89" s="444">
        <f t="shared" si="113"/>
        <v>2257817000</v>
      </c>
      <c r="CG89" s="444">
        <f t="shared" si="113"/>
        <v>2397074000</v>
      </c>
      <c r="CH89" s="444">
        <f t="shared" si="113"/>
        <v>2544920000</v>
      </c>
      <c r="CI89" s="444">
        <f>AS106</f>
        <v>2701885000</v>
      </c>
      <c r="CJ89" s="43">
        <v>2</v>
      </c>
      <c r="CK89" s="438">
        <f t="shared" si="75"/>
        <v>2675133767.0479217</v>
      </c>
      <c r="CL89" s="43">
        <f t="shared" si="76"/>
        <v>2515741000</v>
      </c>
      <c r="CM89" s="43">
        <f t="shared" si="76"/>
        <v>2670907000</v>
      </c>
      <c r="CN89" s="44">
        <f t="shared" si="26"/>
        <v>37736115</v>
      </c>
      <c r="CO89" s="44">
        <f t="shared" si="27"/>
        <v>26709070</v>
      </c>
      <c r="CP89" s="44">
        <f t="shared" si="28"/>
        <v>59333500</v>
      </c>
      <c r="CQ89" s="44">
        <f t="shared" si="29"/>
        <v>52494229.166666664</v>
      </c>
      <c r="CR89" s="440">
        <f t="shared" si="30"/>
        <v>2835643000</v>
      </c>
      <c r="CT89" s="264" t="s">
        <v>145</v>
      </c>
      <c r="CU89" s="299">
        <v>20</v>
      </c>
      <c r="CV89" s="266"/>
      <c r="CW89" s="41" t="s">
        <v>70</v>
      </c>
      <c r="CX89" s="267">
        <f t="shared" si="31"/>
        <v>0</v>
      </c>
      <c r="CY89" s="267">
        <f t="shared" si="32"/>
        <v>0</v>
      </c>
      <c r="CZ89" s="268">
        <f t="shared" si="33"/>
        <v>27506142.120000001</v>
      </c>
      <c r="DA89" s="268">
        <f t="shared" si="34"/>
        <v>0</v>
      </c>
      <c r="DB89" s="269">
        <f t="shared" si="35"/>
        <v>0</v>
      </c>
      <c r="DC89" s="270">
        <f t="shared" si="109"/>
        <v>0</v>
      </c>
      <c r="DD89" s="271">
        <f t="shared" si="37"/>
        <v>24364489.972377934</v>
      </c>
      <c r="DE89" s="271">
        <f t="shared" si="38"/>
        <v>27462673.064623922</v>
      </c>
      <c r="DF89" s="271">
        <f t="shared" si="39"/>
        <v>0</v>
      </c>
      <c r="DG89" s="271">
        <f t="shared" si="40"/>
        <v>30954820.425523225</v>
      </c>
      <c r="DH89" s="272">
        <f t="shared" si="41"/>
        <v>0</v>
      </c>
      <c r="DI89" s="271">
        <f t="shared" si="41"/>
        <v>30954820.425523225</v>
      </c>
      <c r="DJ89" s="271">
        <f t="shared" si="42"/>
        <v>32864046.016027961</v>
      </c>
      <c r="DK89" s="271"/>
      <c r="DL89" s="271">
        <f t="shared" si="43"/>
        <v>0</v>
      </c>
      <c r="DM89" s="271">
        <f t="shared" si="44"/>
        <v>0</v>
      </c>
      <c r="DN89" s="271">
        <f t="shared" si="45"/>
        <v>0</v>
      </c>
      <c r="DO89" s="272">
        <f t="shared" si="46"/>
        <v>0</v>
      </c>
      <c r="DP89" s="272">
        <f t="shared" si="47"/>
        <v>0</v>
      </c>
      <c r="DQ89" s="271">
        <f t="shared" si="48"/>
        <v>0</v>
      </c>
      <c r="DR89" s="271">
        <f t="shared" si="49"/>
        <v>0</v>
      </c>
      <c r="DS89" s="271"/>
      <c r="DT89" s="33" t="str">
        <f t="shared" si="50"/>
        <v>BERTAHAP</v>
      </c>
      <c r="DU89" s="273">
        <f t="shared" si="51"/>
        <v>0</v>
      </c>
      <c r="DV89" s="274">
        <v>2</v>
      </c>
      <c r="DW89" s="275"/>
      <c r="DX89" s="271" t="str">
        <f t="shared" si="99"/>
        <v>KR</v>
      </c>
      <c r="DY89" s="275">
        <f t="shared" si="101"/>
        <v>0</v>
      </c>
      <c r="DZ89" s="275">
        <f t="shared" si="101"/>
        <v>0</v>
      </c>
      <c r="EA89" s="275">
        <f t="shared" si="101"/>
        <v>0</v>
      </c>
      <c r="EB89" s="276">
        <f t="shared" si="100"/>
        <v>0</v>
      </c>
      <c r="EC89" s="276">
        <f t="shared" si="100"/>
        <v>0</v>
      </c>
      <c r="ED89" s="275">
        <f t="shared" si="100"/>
        <v>0</v>
      </c>
      <c r="EE89" s="275">
        <f t="shared" si="100"/>
        <v>0</v>
      </c>
      <c r="EF89" s="275">
        <f t="shared" si="77"/>
        <v>0</v>
      </c>
      <c r="EG89" s="52">
        <f t="shared" si="78"/>
        <v>0</v>
      </c>
      <c r="EH89" s="43">
        <f t="shared" si="78"/>
        <v>0</v>
      </c>
      <c r="EI89" s="63">
        <f t="shared" si="54"/>
        <v>0</v>
      </c>
      <c r="EJ89" s="63">
        <f t="shared" si="55"/>
        <v>0</v>
      </c>
      <c r="EK89" s="351">
        <f t="shared" si="56"/>
        <v>0</v>
      </c>
      <c r="EL89" s="141">
        <f t="shared" si="57"/>
        <v>0</v>
      </c>
      <c r="EM89" s="5">
        <f t="shared" si="58"/>
        <v>0</v>
      </c>
      <c r="EN89" s="5">
        <f t="shared" si="59"/>
        <v>0</v>
      </c>
      <c r="EO89" s="280">
        <f t="shared" si="79"/>
        <v>0</v>
      </c>
    </row>
    <row r="90" spans="1:145">
      <c r="A90" s="3">
        <f t="shared" si="60"/>
        <v>51</v>
      </c>
      <c r="B90" s="263">
        <v>3</v>
      </c>
      <c r="C90" s="556"/>
      <c r="D90" s="264" t="s">
        <v>145</v>
      </c>
      <c r="E90" s="265" t="s">
        <v>32</v>
      </c>
      <c r="F90" s="266"/>
      <c r="G90" s="41" t="s">
        <v>56</v>
      </c>
      <c r="H90" s="267">
        <f t="shared" si="5"/>
        <v>85</v>
      </c>
      <c r="I90" s="267">
        <f t="shared" si="6"/>
        <v>74</v>
      </c>
      <c r="J90" s="268">
        <f t="shared" si="7"/>
        <v>27506142.120000001</v>
      </c>
      <c r="K90" s="268">
        <f t="shared" si="8"/>
        <v>1</v>
      </c>
      <c r="L90" s="269">
        <f t="shared" si="9"/>
        <v>1.06</v>
      </c>
      <c r="M90" s="270">
        <f t="shared" si="112"/>
        <v>1</v>
      </c>
      <c r="N90" s="271">
        <f t="shared" si="11"/>
        <v>24364489.972377934</v>
      </c>
      <c r="O90" s="271">
        <f t="shared" si="12"/>
        <v>27462673.064623922</v>
      </c>
      <c r="P90" s="271">
        <f t="shared" si="13"/>
        <v>29156510.647200003</v>
      </c>
      <c r="Q90" s="271">
        <f t="shared" si="14"/>
        <v>30954820.425523225</v>
      </c>
      <c r="R90" s="271">
        <f t="shared" si="61"/>
        <v>34773271.606532685</v>
      </c>
      <c r="S90" s="272">
        <f t="shared" si="15"/>
        <v>29156510.647200003</v>
      </c>
      <c r="T90" s="271">
        <f t="shared" si="15"/>
        <v>30954820.425523225</v>
      </c>
      <c r="U90" s="271">
        <f t="shared" si="16"/>
        <v>32864046.016027961</v>
      </c>
      <c r="V90" s="271">
        <f t="shared" si="62"/>
        <v>39070013.199912407</v>
      </c>
      <c r="W90" s="271"/>
      <c r="X90" s="271">
        <f t="shared" si="17"/>
        <v>1802972257.9559672</v>
      </c>
      <c r="Y90" s="271">
        <f t="shared" si="18"/>
        <v>2032237806.7821703</v>
      </c>
      <c r="Z90" s="271">
        <f t="shared" si="19"/>
        <v>2157581787.8928003</v>
      </c>
      <c r="AA90" s="272">
        <f t="shared" si="63"/>
        <v>2290656711.4887185</v>
      </c>
      <c r="AB90" s="272">
        <f t="shared" si="64"/>
        <v>2573222098.8834186</v>
      </c>
      <c r="AC90" s="272">
        <f t="shared" si="20"/>
        <v>2157581787.8928003</v>
      </c>
      <c r="AD90" s="271">
        <f t="shared" si="21"/>
        <v>2290656711.4887185</v>
      </c>
      <c r="AE90" s="271">
        <f t="shared" si="65"/>
        <v>2431939405.186069</v>
      </c>
      <c r="AF90" s="271">
        <f t="shared" si="66"/>
        <v>2891180976.7935181</v>
      </c>
      <c r="AG90" s="271"/>
      <c r="AH90" s="33" t="str">
        <f t="shared" si="22"/>
        <v>BERTAHAP</v>
      </c>
      <c r="AI90" s="273">
        <f t="shared" si="23"/>
        <v>0</v>
      </c>
      <c r="AJ90" s="274">
        <v>2</v>
      </c>
      <c r="AK90" s="275"/>
      <c r="AL90" s="271" t="e">
        <f>IF(AK90&gt;#REF!,"LB","KR")</f>
        <v>#REF!</v>
      </c>
      <c r="AM90" s="52">
        <f t="shared" si="24"/>
        <v>1983270000</v>
      </c>
      <c r="AN90" s="52">
        <f t="shared" si="24"/>
        <v>2235462000</v>
      </c>
      <c r="AO90" s="52">
        <f t="shared" si="24"/>
        <v>2373340000</v>
      </c>
      <c r="AP90" s="438">
        <f t="shared" si="24"/>
        <v>2519723000</v>
      </c>
      <c r="AQ90" s="438">
        <f t="shared" si="67"/>
        <v>2373340000</v>
      </c>
      <c r="AR90" s="52">
        <f t="shared" si="67"/>
        <v>2519723000</v>
      </c>
      <c r="AS90" s="52">
        <f t="shared" si="67"/>
        <v>2675134000</v>
      </c>
      <c r="AT90" s="43"/>
      <c r="AU90" s="43"/>
      <c r="AV90" s="311">
        <f t="shared" si="68"/>
        <v>-1856664.5930999964</v>
      </c>
      <c r="AW90" s="311"/>
      <c r="AX90" s="311"/>
      <c r="AY90" s="311"/>
      <c r="AZ90" s="311"/>
      <c r="BA90" s="43"/>
      <c r="BB90" s="43"/>
      <c r="BC90" s="43"/>
      <c r="BD90" s="43"/>
      <c r="BE90" s="43"/>
      <c r="BF90" s="43"/>
      <c r="BG90" s="43"/>
      <c r="BH90" s="43"/>
      <c r="BI90" s="43"/>
      <c r="BJ90" s="43"/>
      <c r="BK90" s="43"/>
      <c r="BL90" s="43"/>
      <c r="BM90" s="43"/>
      <c r="BN90" s="43"/>
      <c r="BO90" s="43"/>
      <c r="BP90" s="43"/>
      <c r="BQ90" s="43"/>
      <c r="BR90" s="43"/>
      <c r="BS90" s="43"/>
      <c r="BT90" s="43"/>
      <c r="BU90" s="43"/>
      <c r="BV90" s="43"/>
      <c r="BW90" s="43"/>
      <c r="BX90" s="443"/>
      <c r="BY90" s="444"/>
      <c r="BZ90" s="444" t="str">
        <f>G107</f>
        <v>2BR-7</v>
      </c>
      <c r="CA90" s="445" t="str">
        <f>E107</f>
        <v>07</v>
      </c>
      <c r="CB90" s="444">
        <f>H107</f>
        <v>101</v>
      </c>
      <c r="CC90" s="444">
        <f>I107</f>
        <v>90</v>
      </c>
      <c r="CD90" s="444">
        <f>P107</f>
        <v>29448075.753672004</v>
      </c>
      <c r="CE90" s="444">
        <f t="shared" si="113"/>
        <v>2436206000</v>
      </c>
      <c r="CF90" s="444">
        <f t="shared" si="113"/>
        <v>2745993000</v>
      </c>
      <c r="CG90" s="444">
        <f t="shared" si="113"/>
        <v>2915360000</v>
      </c>
      <c r="CH90" s="444">
        <f t="shared" si="113"/>
        <v>3095173000</v>
      </c>
      <c r="CI90" s="444">
        <f>AS107</f>
        <v>3286076000</v>
      </c>
      <c r="CJ90" s="43"/>
      <c r="CK90" s="438">
        <f t="shared" si="75"/>
        <v>2675133767.0479217</v>
      </c>
      <c r="CL90" s="43">
        <f t="shared" si="76"/>
        <v>2515741000</v>
      </c>
      <c r="CM90" s="43">
        <f t="shared" si="76"/>
        <v>2670907000</v>
      </c>
      <c r="CN90" s="44">
        <f t="shared" si="26"/>
        <v>37736115</v>
      </c>
      <c r="CO90" s="44">
        <f t="shared" si="27"/>
        <v>26709070</v>
      </c>
      <c r="CP90" s="44">
        <f t="shared" si="28"/>
        <v>59333500</v>
      </c>
      <c r="CQ90" s="44">
        <f t="shared" si="29"/>
        <v>52494229.166666664</v>
      </c>
      <c r="CR90" s="440">
        <f t="shared" si="30"/>
        <v>2835643000</v>
      </c>
      <c r="CT90" s="264" t="s">
        <v>145</v>
      </c>
      <c r="CU90" s="299">
        <v>22</v>
      </c>
      <c r="CV90" s="266"/>
      <c r="CW90" s="41" t="s">
        <v>89</v>
      </c>
      <c r="CX90" s="267">
        <f t="shared" si="31"/>
        <v>0</v>
      </c>
      <c r="CY90" s="267">
        <f t="shared" si="32"/>
        <v>0</v>
      </c>
      <c r="CZ90" s="268">
        <f t="shared" si="33"/>
        <v>27506142.120000001</v>
      </c>
      <c r="DA90" s="268">
        <f t="shared" si="34"/>
        <v>0</v>
      </c>
      <c r="DB90" s="269">
        <f t="shared" si="35"/>
        <v>0</v>
      </c>
      <c r="DC90" s="270">
        <f t="shared" si="109"/>
        <v>0</v>
      </c>
      <c r="DD90" s="271">
        <f t="shared" si="37"/>
        <v>24364489.972377934</v>
      </c>
      <c r="DE90" s="271">
        <f t="shared" si="38"/>
        <v>27462673.064623922</v>
      </c>
      <c r="DF90" s="271">
        <f t="shared" si="39"/>
        <v>0</v>
      </c>
      <c r="DG90" s="271">
        <f t="shared" si="40"/>
        <v>30954820.425523225</v>
      </c>
      <c r="DH90" s="272">
        <f t="shared" si="41"/>
        <v>0</v>
      </c>
      <c r="DI90" s="271">
        <f t="shared" si="41"/>
        <v>30954820.425523225</v>
      </c>
      <c r="DJ90" s="271">
        <f t="shared" si="42"/>
        <v>32864046.016027961</v>
      </c>
      <c r="DK90" s="271"/>
      <c r="DL90" s="271">
        <f t="shared" si="43"/>
        <v>0</v>
      </c>
      <c r="DM90" s="271">
        <f t="shared" si="44"/>
        <v>0</v>
      </c>
      <c r="DN90" s="271">
        <f t="shared" si="45"/>
        <v>0</v>
      </c>
      <c r="DO90" s="272">
        <f t="shared" si="46"/>
        <v>0</v>
      </c>
      <c r="DP90" s="272">
        <f t="shared" si="47"/>
        <v>0</v>
      </c>
      <c r="DQ90" s="271">
        <f t="shared" si="48"/>
        <v>0</v>
      </c>
      <c r="DR90" s="271">
        <f t="shared" si="49"/>
        <v>0</v>
      </c>
      <c r="DS90" s="271"/>
      <c r="DT90" s="33" t="str">
        <f t="shared" si="50"/>
        <v>BERTAHAP</v>
      </c>
      <c r="DU90" s="273">
        <f t="shared" si="51"/>
        <v>0</v>
      </c>
      <c r="DV90" s="274">
        <v>2</v>
      </c>
      <c r="DW90" s="275"/>
      <c r="DX90" s="271" t="e">
        <f>IF(DW90&gt;#REF!,"LB","KR")</f>
        <v>#REF!</v>
      </c>
      <c r="DY90" s="275">
        <f t="shared" si="101"/>
        <v>0</v>
      </c>
      <c r="DZ90" s="275">
        <f t="shared" si="101"/>
        <v>0</v>
      </c>
      <c r="EA90" s="275">
        <f t="shared" si="101"/>
        <v>0</v>
      </c>
      <c r="EB90" s="276">
        <f t="shared" si="100"/>
        <v>0</v>
      </c>
      <c r="EC90" s="276">
        <f t="shared" si="100"/>
        <v>0</v>
      </c>
      <c r="ED90" s="275">
        <f t="shared" si="100"/>
        <v>0</v>
      </c>
      <c r="EE90" s="275">
        <f t="shared" si="100"/>
        <v>0</v>
      </c>
      <c r="EF90" s="275">
        <f t="shared" si="77"/>
        <v>0</v>
      </c>
      <c r="EG90" s="52">
        <f t="shared" si="78"/>
        <v>0</v>
      </c>
      <c r="EH90" s="43">
        <f t="shared" si="78"/>
        <v>0</v>
      </c>
      <c r="EI90" s="63">
        <f t="shared" si="54"/>
        <v>0</v>
      </c>
      <c r="EJ90" s="63">
        <f t="shared" si="55"/>
        <v>0</v>
      </c>
      <c r="EK90" s="351">
        <f t="shared" si="56"/>
        <v>0</v>
      </c>
      <c r="EL90" s="141">
        <f t="shared" si="57"/>
        <v>0</v>
      </c>
      <c r="EM90" s="5">
        <f t="shared" si="58"/>
        <v>0</v>
      </c>
      <c r="EN90" s="5">
        <f t="shared" si="59"/>
        <v>0</v>
      </c>
      <c r="EO90" s="280">
        <f t="shared" si="79"/>
        <v>0</v>
      </c>
    </row>
    <row r="91" spans="1:145">
      <c r="A91" s="3">
        <f t="shared" si="60"/>
        <v>52</v>
      </c>
      <c r="B91" s="263">
        <v>4</v>
      </c>
      <c r="C91" s="556"/>
      <c r="D91" s="264" t="s">
        <v>145</v>
      </c>
      <c r="E91" s="265" t="s">
        <v>38</v>
      </c>
      <c r="F91" s="266"/>
      <c r="G91" s="41" t="s">
        <v>58</v>
      </c>
      <c r="H91" s="267">
        <f t="shared" si="5"/>
        <v>101</v>
      </c>
      <c r="I91" s="267">
        <f t="shared" si="6"/>
        <v>90</v>
      </c>
      <c r="J91" s="268">
        <f t="shared" si="7"/>
        <v>27506142.120000001</v>
      </c>
      <c r="K91" s="268">
        <f t="shared" si="8"/>
        <v>1</v>
      </c>
      <c r="L91" s="269">
        <f t="shared" si="9"/>
        <v>1.06</v>
      </c>
      <c r="M91" s="270">
        <f t="shared" si="112"/>
        <v>1</v>
      </c>
      <c r="N91" s="271">
        <f t="shared" si="11"/>
        <v>24364489.972377934</v>
      </c>
      <c r="O91" s="271">
        <f t="shared" si="12"/>
        <v>27462673.064623922</v>
      </c>
      <c r="P91" s="271">
        <f t="shared" si="13"/>
        <v>29156510.647200003</v>
      </c>
      <c r="Q91" s="271">
        <f t="shared" si="14"/>
        <v>30954820.425523225</v>
      </c>
      <c r="R91" s="271">
        <f t="shared" si="61"/>
        <v>34773271.606532685</v>
      </c>
      <c r="S91" s="272">
        <f t="shared" si="15"/>
        <v>29156510.647200003</v>
      </c>
      <c r="T91" s="271">
        <f t="shared" si="15"/>
        <v>30954820.425523225</v>
      </c>
      <c r="U91" s="271">
        <f t="shared" si="16"/>
        <v>32864046.016027961</v>
      </c>
      <c r="V91" s="271">
        <f t="shared" si="62"/>
        <v>39070013.199912407</v>
      </c>
      <c r="W91" s="271"/>
      <c r="X91" s="271">
        <f t="shared" si="17"/>
        <v>2192804097.5140142</v>
      </c>
      <c r="Y91" s="271">
        <f t="shared" si="18"/>
        <v>2471640575.816153</v>
      </c>
      <c r="Z91" s="271">
        <f t="shared" si="19"/>
        <v>2624085958.2480001</v>
      </c>
      <c r="AA91" s="272">
        <f t="shared" si="63"/>
        <v>2785933838.2970901</v>
      </c>
      <c r="AB91" s="272">
        <f t="shared" si="64"/>
        <v>3129594444.5879416</v>
      </c>
      <c r="AC91" s="272">
        <f t="shared" si="20"/>
        <v>2624085958.2480001</v>
      </c>
      <c r="AD91" s="271">
        <f t="shared" si="21"/>
        <v>2785933838.2970901</v>
      </c>
      <c r="AE91" s="271">
        <f t="shared" si="65"/>
        <v>2957764141.4425163</v>
      </c>
      <c r="AF91" s="271">
        <f t="shared" si="66"/>
        <v>3516301187.9921165</v>
      </c>
      <c r="AG91" s="271"/>
      <c r="AH91" s="33" t="str">
        <f t="shared" si="22"/>
        <v>BERTAHAP</v>
      </c>
      <c r="AI91" s="273">
        <f t="shared" si="23"/>
        <v>0</v>
      </c>
      <c r="AJ91" s="274">
        <v>2</v>
      </c>
      <c r="AK91" s="275"/>
      <c r="AL91" s="271" t="e">
        <f>IF(AK91&gt;#REF!,"LB","KR")</f>
        <v>#REF!</v>
      </c>
      <c r="AM91" s="52">
        <f t="shared" si="24"/>
        <v>2412085000</v>
      </c>
      <c r="AN91" s="52">
        <f t="shared" si="24"/>
        <v>2718805000</v>
      </c>
      <c r="AO91" s="52">
        <f t="shared" si="24"/>
        <v>2886495000</v>
      </c>
      <c r="AP91" s="438">
        <f t="shared" si="24"/>
        <v>3064528000</v>
      </c>
      <c r="AQ91" s="438">
        <f t="shared" si="67"/>
        <v>2886495000</v>
      </c>
      <c r="AR91" s="52">
        <f t="shared" si="67"/>
        <v>3064528000</v>
      </c>
      <c r="AS91" s="52">
        <f t="shared" si="67"/>
        <v>3253541000</v>
      </c>
      <c r="AT91" s="43"/>
      <c r="AU91" s="43"/>
      <c r="AV91" s="311">
        <f t="shared" si="68"/>
        <v>-1856664.5930999964</v>
      </c>
      <c r="AW91" s="311"/>
      <c r="AX91" s="311"/>
      <c r="AY91" s="311"/>
      <c r="AZ91" s="311"/>
      <c r="BA91" s="43"/>
      <c r="BB91" s="43"/>
      <c r="BC91" s="43"/>
      <c r="BD91" s="43"/>
      <c r="BE91" s="43"/>
      <c r="BF91" s="43"/>
      <c r="BG91" s="43"/>
      <c r="BH91" s="43"/>
      <c r="BI91" s="43"/>
      <c r="BJ91" s="43"/>
      <c r="BK91" s="43"/>
      <c r="BL91" s="43"/>
      <c r="BM91" s="43"/>
      <c r="BN91" s="43"/>
      <c r="BO91" s="43"/>
      <c r="BP91" s="43"/>
      <c r="BQ91" s="43"/>
      <c r="BR91" s="43"/>
      <c r="BS91" s="43"/>
      <c r="BT91" s="43"/>
      <c r="BU91" s="43"/>
      <c r="BV91" s="43"/>
      <c r="BW91" s="43"/>
      <c r="BX91" s="443">
        <v>14</v>
      </c>
      <c r="BY91" s="444" t="s">
        <v>135</v>
      </c>
      <c r="BZ91" s="444" t="str">
        <f>G69</f>
        <v>3BR-21</v>
      </c>
      <c r="CA91" s="445">
        <f>E69</f>
        <v>21</v>
      </c>
      <c r="CB91" s="444">
        <f>H69</f>
        <v>132</v>
      </c>
      <c r="CC91" s="444">
        <f>I69</f>
        <v>112</v>
      </c>
      <c r="CD91" s="444">
        <f>P69</f>
        <v>30559323.895320002</v>
      </c>
      <c r="CE91" s="444">
        <f>AM69</f>
        <v>3146127000</v>
      </c>
      <c r="CF91" s="444">
        <f>AN69</f>
        <v>3546188000</v>
      </c>
      <c r="CG91" s="444">
        <f>AO69</f>
        <v>3764909000</v>
      </c>
      <c r="CH91" s="444">
        <f>AP69</f>
        <v>3997121000</v>
      </c>
      <c r="CI91" s="444">
        <f>AS69</f>
        <v>4243654000</v>
      </c>
      <c r="CJ91" s="43">
        <v>6</v>
      </c>
      <c r="CK91" s="438">
        <f t="shared" si="75"/>
        <v>3253541096.7252483</v>
      </c>
      <c r="CL91" s="43">
        <f t="shared" si="76"/>
        <v>3059685000</v>
      </c>
      <c r="CM91" s="43">
        <f t="shared" si="76"/>
        <v>3248400000</v>
      </c>
      <c r="CN91" s="44">
        <f t="shared" si="26"/>
        <v>45895275</v>
      </c>
      <c r="CO91" s="44">
        <f t="shared" si="27"/>
        <v>32484000</v>
      </c>
      <c r="CP91" s="44">
        <f t="shared" si="28"/>
        <v>72162375</v>
      </c>
      <c r="CQ91" s="44">
        <f t="shared" si="29"/>
        <v>63844333.333333336</v>
      </c>
      <c r="CR91" s="440">
        <f t="shared" si="30"/>
        <v>3448754000</v>
      </c>
      <c r="CT91" s="264" t="s">
        <v>149</v>
      </c>
      <c r="CU91" s="265" t="s">
        <v>24</v>
      </c>
      <c r="CV91" s="266"/>
      <c r="CW91" s="41" t="s">
        <v>39</v>
      </c>
      <c r="CX91" s="267">
        <f t="shared" si="31"/>
        <v>0</v>
      </c>
      <c r="CY91" s="267">
        <f t="shared" si="32"/>
        <v>0</v>
      </c>
      <c r="CZ91" s="268">
        <f t="shared" si="33"/>
        <v>27506142.120000001</v>
      </c>
      <c r="DA91" s="268">
        <f t="shared" si="34"/>
        <v>0</v>
      </c>
      <c r="DB91" s="269">
        <f t="shared" si="35"/>
        <v>0</v>
      </c>
      <c r="DC91" s="270">
        <f t="shared" ref="DC91:DC99" si="114">SUMIF($AO$4:$AO$22,CU91,$BE$4:$BE$22)</f>
        <v>0</v>
      </c>
      <c r="DD91" s="271">
        <f t="shared" si="37"/>
        <v>24364489.972377934</v>
      </c>
      <c r="DE91" s="271">
        <f t="shared" si="38"/>
        <v>27462673.064623922</v>
      </c>
      <c r="DF91" s="271">
        <f t="shared" si="39"/>
        <v>0</v>
      </c>
      <c r="DG91" s="271">
        <f t="shared" si="40"/>
        <v>30954820.425523225</v>
      </c>
      <c r="DH91" s="272">
        <f t="shared" si="41"/>
        <v>0</v>
      </c>
      <c r="DI91" s="271">
        <f t="shared" si="41"/>
        <v>30954820.425523225</v>
      </c>
      <c r="DJ91" s="271">
        <f t="shared" si="42"/>
        <v>32864046.016027961</v>
      </c>
      <c r="DK91" s="271"/>
      <c r="DL91" s="271">
        <f t="shared" si="43"/>
        <v>0</v>
      </c>
      <c r="DM91" s="271">
        <f t="shared" si="44"/>
        <v>0</v>
      </c>
      <c r="DN91" s="271">
        <f t="shared" si="45"/>
        <v>0</v>
      </c>
      <c r="DO91" s="272">
        <f t="shared" si="46"/>
        <v>0</v>
      </c>
      <c r="DP91" s="272">
        <f t="shared" si="47"/>
        <v>0</v>
      </c>
      <c r="DQ91" s="271">
        <f t="shared" si="48"/>
        <v>0</v>
      </c>
      <c r="DR91" s="271">
        <f t="shared" si="49"/>
        <v>0</v>
      </c>
      <c r="DS91" s="271"/>
      <c r="DT91" s="33" t="str">
        <f t="shared" si="50"/>
        <v>BERTAHAP</v>
      </c>
      <c r="DU91" s="273">
        <f t="shared" si="51"/>
        <v>0</v>
      </c>
      <c r="DV91" s="274">
        <v>2</v>
      </c>
      <c r="DW91" s="275"/>
      <c r="DX91" s="271" t="e">
        <f>IF(DW91&gt;#REF!,"LB","KR")</f>
        <v>#REF!</v>
      </c>
      <c r="DY91" s="275">
        <f t="shared" si="101"/>
        <v>0</v>
      </c>
      <c r="DZ91" s="275">
        <f t="shared" si="101"/>
        <v>0</v>
      </c>
      <c r="EA91" s="275">
        <f t="shared" si="101"/>
        <v>0</v>
      </c>
      <c r="EB91" s="276">
        <f t="shared" si="100"/>
        <v>0</v>
      </c>
      <c r="EC91" s="276">
        <f t="shared" si="100"/>
        <v>0</v>
      </c>
      <c r="ED91" s="275">
        <f t="shared" si="100"/>
        <v>0</v>
      </c>
      <c r="EE91" s="275">
        <f t="shared" si="100"/>
        <v>0</v>
      </c>
      <c r="EF91" s="275">
        <f t="shared" si="77"/>
        <v>0</v>
      </c>
      <c r="EG91" s="52">
        <f t="shared" si="78"/>
        <v>0</v>
      </c>
      <c r="EH91" s="43">
        <f t="shared" si="78"/>
        <v>0</v>
      </c>
      <c r="EI91" s="63">
        <f t="shared" si="54"/>
        <v>0</v>
      </c>
      <c r="EJ91" s="63">
        <f t="shared" si="55"/>
        <v>0</v>
      </c>
      <c r="EK91" s="351">
        <f t="shared" si="56"/>
        <v>0</v>
      </c>
      <c r="EL91" s="141">
        <f t="shared" si="57"/>
        <v>0</v>
      </c>
      <c r="EM91" s="5">
        <f t="shared" si="58"/>
        <v>0</v>
      </c>
      <c r="EN91" s="5">
        <f t="shared" si="59"/>
        <v>0</v>
      </c>
      <c r="EO91" s="280">
        <f t="shared" si="79"/>
        <v>0</v>
      </c>
    </row>
    <row r="92" spans="1:145">
      <c r="A92" s="3">
        <f t="shared" si="60"/>
        <v>53</v>
      </c>
      <c r="B92" s="263">
        <v>5</v>
      </c>
      <c r="C92" s="556"/>
      <c r="D92" s="264" t="s">
        <v>145</v>
      </c>
      <c r="E92" s="265" t="s">
        <v>44</v>
      </c>
      <c r="F92" s="266"/>
      <c r="G92" s="41" t="s">
        <v>60</v>
      </c>
      <c r="H92" s="267">
        <f t="shared" si="5"/>
        <v>101</v>
      </c>
      <c r="I92" s="267">
        <f t="shared" si="6"/>
        <v>90</v>
      </c>
      <c r="J92" s="268">
        <f t="shared" si="7"/>
        <v>27506142.120000001</v>
      </c>
      <c r="K92" s="268">
        <f t="shared" si="8"/>
        <v>1</v>
      </c>
      <c r="L92" s="269">
        <f t="shared" si="9"/>
        <v>1.06</v>
      </c>
      <c r="M92" s="270">
        <f t="shared" si="112"/>
        <v>1</v>
      </c>
      <c r="N92" s="271">
        <f t="shared" si="11"/>
        <v>24364489.972377934</v>
      </c>
      <c r="O92" s="271">
        <f t="shared" si="12"/>
        <v>27462673.064623922</v>
      </c>
      <c r="P92" s="271">
        <f t="shared" si="13"/>
        <v>29156510.647200003</v>
      </c>
      <c r="Q92" s="271">
        <f t="shared" si="14"/>
        <v>30954820.425523225</v>
      </c>
      <c r="R92" s="271">
        <f t="shared" si="61"/>
        <v>34773271.606532685</v>
      </c>
      <c r="S92" s="272">
        <f t="shared" si="15"/>
        <v>29156510.647200003</v>
      </c>
      <c r="T92" s="271">
        <f t="shared" si="15"/>
        <v>30954820.425523225</v>
      </c>
      <c r="U92" s="271">
        <f t="shared" si="16"/>
        <v>32864046.016027961</v>
      </c>
      <c r="V92" s="271">
        <f t="shared" si="62"/>
        <v>39070013.199912407</v>
      </c>
      <c r="W92" s="271"/>
      <c r="X92" s="271">
        <f t="shared" si="17"/>
        <v>2192804097.5140142</v>
      </c>
      <c r="Y92" s="271">
        <f t="shared" si="18"/>
        <v>2471640575.816153</v>
      </c>
      <c r="Z92" s="271">
        <f t="shared" si="19"/>
        <v>2624085958.2480001</v>
      </c>
      <c r="AA92" s="272">
        <f t="shared" si="63"/>
        <v>2785933838.2970901</v>
      </c>
      <c r="AB92" s="272">
        <f t="shared" si="64"/>
        <v>3129594444.5879416</v>
      </c>
      <c r="AC92" s="272">
        <f t="shared" si="20"/>
        <v>2624085958.2480001</v>
      </c>
      <c r="AD92" s="271">
        <f t="shared" si="21"/>
        <v>2785933838.2970901</v>
      </c>
      <c r="AE92" s="271">
        <f t="shared" si="65"/>
        <v>2957764141.4425163</v>
      </c>
      <c r="AF92" s="271">
        <f t="shared" si="66"/>
        <v>3516301187.9921165</v>
      </c>
      <c r="AG92" s="271"/>
      <c r="AH92" s="33" t="str">
        <f t="shared" si="22"/>
        <v>BERTAHAP</v>
      </c>
      <c r="AI92" s="273">
        <f t="shared" si="23"/>
        <v>0</v>
      </c>
      <c r="AJ92" s="274">
        <v>2</v>
      </c>
      <c r="AK92" s="275"/>
      <c r="AL92" s="271" t="e">
        <f>IF(AK92&gt;#REF!,"LB","KR")</f>
        <v>#REF!</v>
      </c>
      <c r="AM92" s="52">
        <f t="shared" si="24"/>
        <v>2412085000</v>
      </c>
      <c r="AN92" s="52">
        <f t="shared" si="24"/>
        <v>2718805000</v>
      </c>
      <c r="AO92" s="52">
        <f t="shared" si="24"/>
        <v>2886495000</v>
      </c>
      <c r="AP92" s="438">
        <f t="shared" si="24"/>
        <v>3064528000</v>
      </c>
      <c r="AQ92" s="438">
        <f t="shared" si="67"/>
        <v>2886495000</v>
      </c>
      <c r="AR92" s="52">
        <f t="shared" si="67"/>
        <v>3064528000</v>
      </c>
      <c r="AS92" s="52">
        <f t="shared" si="67"/>
        <v>3253541000</v>
      </c>
      <c r="AT92" s="43"/>
      <c r="AU92" s="43"/>
      <c r="AV92" s="311">
        <f t="shared" si="68"/>
        <v>-1856664.5930999964</v>
      </c>
      <c r="AW92" s="311"/>
      <c r="AX92" s="311"/>
      <c r="AY92" s="311"/>
      <c r="AZ92" s="311"/>
      <c r="BA92" s="43"/>
      <c r="BB92" s="43"/>
      <c r="BC92" s="43"/>
      <c r="BD92" s="43"/>
      <c r="BE92" s="43"/>
      <c r="BF92" s="43"/>
      <c r="BG92" s="43"/>
      <c r="BH92" s="43"/>
      <c r="BI92" s="43"/>
      <c r="BJ92" s="43"/>
      <c r="BK92" s="43"/>
      <c r="BL92" s="43"/>
      <c r="BM92" s="43"/>
      <c r="BN92" s="43"/>
      <c r="BO92" s="43"/>
      <c r="BP92" s="43"/>
      <c r="BQ92" s="43"/>
      <c r="BR92" s="43"/>
      <c r="BS92" s="43"/>
      <c r="BT92" s="43"/>
      <c r="BU92" s="43"/>
      <c r="BV92" s="43"/>
      <c r="BW92" s="43"/>
      <c r="BX92" s="443"/>
      <c r="BY92" s="449" t="s">
        <v>53</v>
      </c>
      <c r="BZ92" s="444"/>
      <c r="CA92" s="445"/>
      <c r="CB92" s="444"/>
      <c r="CC92" s="444"/>
      <c r="CD92" s="444"/>
      <c r="CE92" s="444"/>
      <c r="CF92" s="444"/>
      <c r="CG92" s="444"/>
      <c r="CH92" s="444"/>
      <c r="CI92" s="444"/>
      <c r="CJ92" s="43"/>
      <c r="CK92" s="438">
        <f t="shared" si="75"/>
        <v>3253541096.7252483</v>
      </c>
      <c r="CL92" s="43">
        <f t="shared" si="76"/>
        <v>3059685000</v>
      </c>
      <c r="CM92" s="43">
        <f t="shared" si="76"/>
        <v>3248400000</v>
      </c>
      <c r="CN92" s="44">
        <f t="shared" si="26"/>
        <v>45895275</v>
      </c>
      <c r="CO92" s="44">
        <f t="shared" si="27"/>
        <v>32484000</v>
      </c>
      <c r="CP92" s="44">
        <f t="shared" si="28"/>
        <v>72162375</v>
      </c>
      <c r="CQ92" s="44">
        <f t="shared" si="29"/>
        <v>63844333.333333336</v>
      </c>
      <c r="CR92" s="440">
        <f t="shared" si="30"/>
        <v>3448754000</v>
      </c>
      <c r="CT92" s="264" t="s">
        <v>149</v>
      </c>
      <c r="CU92" s="265" t="s">
        <v>35</v>
      </c>
      <c r="CV92" s="266"/>
      <c r="CW92" s="41" t="s">
        <v>42</v>
      </c>
      <c r="CX92" s="267">
        <f t="shared" si="31"/>
        <v>0</v>
      </c>
      <c r="CY92" s="267">
        <f t="shared" si="32"/>
        <v>0</v>
      </c>
      <c r="CZ92" s="268">
        <f t="shared" si="33"/>
        <v>27506142.120000001</v>
      </c>
      <c r="DA92" s="268">
        <f t="shared" si="34"/>
        <v>0</v>
      </c>
      <c r="DB92" s="269">
        <f t="shared" si="35"/>
        <v>0</v>
      </c>
      <c r="DC92" s="270">
        <f t="shared" si="114"/>
        <v>0</v>
      </c>
      <c r="DD92" s="271">
        <f t="shared" si="37"/>
        <v>24364489.972377934</v>
      </c>
      <c r="DE92" s="271">
        <f t="shared" si="38"/>
        <v>27462673.064623922</v>
      </c>
      <c r="DF92" s="271">
        <f t="shared" si="39"/>
        <v>0</v>
      </c>
      <c r="DG92" s="271">
        <f t="shared" si="40"/>
        <v>30954820.425523225</v>
      </c>
      <c r="DH92" s="272">
        <f t="shared" si="41"/>
        <v>0</v>
      </c>
      <c r="DI92" s="271">
        <f t="shared" si="41"/>
        <v>30954820.425523225</v>
      </c>
      <c r="DJ92" s="271">
        <f t="shared" si="42"/>
        <v>32864046.016027961</v>
      </c>
      <c r="DK92" s="271"/>
      <c r="DL92" s="271">
        <f t="shared" si="43"/>
        <v>0</v>
      </c>
      <c r="DM92" s="271">
        <f t="shared" si="44"/>
        <v>0</v>
      </c>
      <c r="DN92" s="271">
        <f t="shared" si="45"/>
        <v>0</v>
      </c>
      <c r="DO92" s="272">
        <f t="shared" si="46"/>
        <v>0</v>
      </c>
      <c r="DP92" s="272">
        <f t="shared" si="47"/>
        <v>0</v>
      </c>
      <c r="DQ92" s="271">
        <f t="shared" si="48"/>
        <v>0</v>
      </c>
      <c r="DR92" s="271">
        <f t="shared" si="49"/>
        <v>0</v>
      </c>
      <c r="DS92" s="271"/>
      <c r="DT92" s="33" t="str">
        <f t="shared" si="50"/>
        <v>BERTAHAP</v>
      </c>
      <c r="DU92" s="273">
        <f t="shared" si="51"/>
        <v>0</v>
      </c>
      <c r="DV92" s="274">
        <v>2</v>
      </c>
      <c r="DW92" s="275"/>
      <c r="DX92" s="271" t="str">
        <f t="shared" ref="DX92:DX100" si="115">IF(DW92&gt;$BC$42,"LB","KR")</f>
        <v>KR</v>
      </c>
      <c r="DY92" s="275">
        <f t="shared" si="101"/>
        <v>0</v>
      </c>
      <c r="DZ92" s="275">
        <f t="shared" si="101"/>
        <v>0</v>
      </c>
      <c r="EA92" s="275">
        <f t="shared" si="101"/>
        <v>0</v>
      </c>
      <c r="EB92" s="276">
        <f t="shared" si="100"/>
        <v>0</v>
      </c>
      <c r="EC92" s="276">
        <f t="shared" si="100"/>
        <v>0</v>
      </c>
      <c r="ED92" s="275">
        <f t="shared" si="100"/>
        <v>0</v>
      </c>
      <c r="EE92" s="275">
        <f t="shared" si="100"/>
        <v>0</v>
      </c>
      <c r="EF92" s="275">
        <f t="shared" si="77"/>
        <v>0</v>
      </c>
      <c r="EG92" s="52">
        <f t="shared" si="78"/>
        <v>0</v>
      </c>
      <c r="EH92" s="43">
        <f t="shared" si="78"/>
        <v>0</v>
      </c>
      <c r="EI92" s="63">
        <f t="shared" si="54"/>
        <v>0</v>
      </c>
      <c r="EJ92" s="63">
        <f t="shared" si="55"/>
        <v>0</v>
      </c>
      <c r="EK92" s="351">
        <f t="shared" si="56"/>
        <v>0</v>
      </c>
      <c r="EL92" s="141">
        <f t="shared" si="57"/>
        <v>0</v>
      </c>
      <c r="EM92" s="5">
        <f t="shared" si="58"/>
        <v>0</v>
      </c>
      <c r="EN92" s="5">
        <f t="shared" si="59"/>
        <v>0</v>
      </c>
      <c r="EO92" s="280">
        <f t="shared" si="79"/>
        <v>0</v>
      </c>
    </row>
    <row r="93" spans="1:145">
      <c r="A93" s="3">
        <f t="shared" si="60"/>
        <v>54</v>
      </c>
      <c r="B93" s="263">
        <v>6</v>
      </c>
      <c r="C93" s="556"/>
      <c r="D93" s="264" t="s">
        <v>145</v>
      </c>
      <c r="E93" s="299">
        <v>11</v>
      </c>
      <c r="F93" s="266"/>
      <c r="G93" s="41" t="s">
        <v>62</v>
      </c>
      <c r="H93" s="267">
        <f t="shared" si="5"/>
        <v>101</v>
      </c>
      <c r="I93" s="267">
        <f t="shared" si="6"/>
        <v>90</v>
      </c>
      <c r="J93" s="268">
        <f t="shared" si="7"/>
        <v>27506142.120000001</v>
      </c>
      <c r="K93" s="268">
        <f t="shared" si="8"/>
        <v>1</v>
      </c>
      <c r="L93" s="269">
        <f t="shared" si="9"/>
        <v>1.06</v>
      </c>
      <c r="M93" s="270">
        <f t="shared" si="112"/>
        <v>1</v>
      </c>
      <c r="N93" s="271">
        <f t="shared" si="11"/>
        <v>24364489.972377934</v>
      </c>
      <c r="O93" s="271">
        <f t="shared" si="12"/>
        <v>27462673.064623922</v>
      </c>
      <c r="P93" s="271">
        <f t="shared" si="13"/>
        <v>29156510.647200003</v>
      </c>
      <c r="Q93" s="271">
        <f t="shared" si="14"/>
        <v>30954820.425523225</v>
      </c>
      <c r="R93" s="271">
        <f t="shared" si="61"/>
        <v>34773271.606532685</v>
      </c>
      <c r="S93" s="272">
        <f t="shared" si="15"/>
        <v>29156510.647200003</v>
      </c>
      <c r="T93" s="271">
        <f t="shared" si="15"/>
        <v>30954820.425523225</v>
      </c>
      <c r="U93" s="271">
        <f t="shared" si="16"/>
        <v>32864046.016027961</v>
      </c>
      <c r="V93" s="271">
        <f t="shared" si="62"/>
        <v>39070013.199912407</v>
      </c>
      <c r="W93" s="271"/>
      <c r="X93" s="271">
        <f t="shared" si="17"/>
        <v>2192804097.5140142</v>
      </c>
      <c r="Y93" s="271">
        <f t="shared" si="18"/>
        <v>2471640575.816153</v>
      </c>
      <c r="Z93" s="271">
        <f t="shared" si="19"/>
        <v>2624085958.2480001</v>
      </c>
      <c r="AA93" s="272">
        <f t="shared" si="63"/>
        <v>2785933838.2970901</v>
      </c>
      <c r="AB93" s="272">
        <f t="shared" si="64"/>
        <v>3129594444.5879416</v>
      </c>
      <c r="AC93" s="272">
        <f t="shared" si="20"/>
        <v>2624085958.2480001</v>
      </c>
      <c r="AD93" s="271">
        <f t="shared" si="21"/>
        <v>2785933838.2970901</v>
      </c>
      <c r="AE93" s="271">
        <f t="shared" si="65"/>
        <v>2957764141.4425163</v>
      </c>
      <c r="AF93" s="271">
        <f t="shared" si="66"/>
        <v>3516301187.9921165</v>
      </c>
      <c r="AG93" s="271"/>
      <c r="AH93" s="33" t="str">
        <f t="shared" si="22"/>
        <v>BERTAHAP</v>
      </c>
      <c r="AI93" s="273">
        <f t="shared" si="23"/>
        <v>0</v>
      </c>
      <c r="AJ93" s="274">
        <v>2</v>
      </c>
      <c r="AK93" s="275"/>
      <c r="AL93" s="271" t="e">
        <f>IF(AK93&gt;#REF!,"LB","KR")</f>
        <v>#REF!</v>
      </c>
      <c r="AM93" s="52">
        <f t="shared" si="24"/>
        <v>2412085000</v>
      </c>
      <c r="AN93" s="52">
        <f t="shared" si="24"/>
        <v>2718805000</v>
      </c>
      <c r="AO93" s="52">
        <f t="shared" si="24"/>
        <v>2886495000</v>
      </c>
      <c r="AP93" s="438">
        <f t="shared" si="24"/>
        <v>3064528000</v>
      </c>
      <c r="AQ93" s="438">
        <f t="shared" si="67"/>
        <v>2886495000</v>
      </c>
      <c r="AR93" s="52">
        <f t="shared" si="67"/>
        <v>3064528000</v>
      </c>
      <c r="AS93" s="52">
        <f t="shared" si="67"/>
        <v>3253541000</v>
      </c>
      <c r="AT93" s="43"/>
      <c r="AU93" s="43"/>
      <c r="AV93" s="311">
        <f t="shared" si="68"/>
        <v>-1856664.5930999964</v>
      </c>
      <c r="AW93" s="311"/>
      <c r="AX93" s="311"/>
      <c r="AY93" s="311"/>
      <c r="AZ93" s="311"/>
      <c r="BA93" s="43"/>
      <c r="BB93" s="43"/>
      <c r="BC93" s="43"/>
      <c r="BD93" s="43"/>
      <c r="BE93" s="43"/>
      <c r="BF93" s="43"/>
      <c r="BG93" s="43"/>
      <c r="BH93" s="43"/>
      <c r="BI93" s="43"/>
      <c r="BJ93" s="43"/>
      <c r="BK93" s="43"/>
      <c r="BL93" s="43"/>
      <c r="BM93" s="43"/>
      <c r="BN93" s="43"/>
      <c r="BO93" s="43"/>
      <c r="BP93" s="43"/>
      <c r="BQ93" s="43"/>
      <c r="BR93" s="43"/>
      <c r="BS93" s="43"/>
      <c r="BT93" s="43"/>
      <c r="BU93" s="43"/>
      <c r="BV93" s="43"/>
      <c r="BW93" s="43"/>
      <c r="BX93" s="443">
        <v>15</v>
      </c>
      <c r="BY93" s="444" t="s">
        <v>147</v>
      </c>
      <c r="BZ93" s="444" t="str">
        <f t="shared" ref="BZ93:BZ98" si="116">G70</f>
        <v>3BR-1</v>
      </c>
      <c r="CA93" s="445" t="str">
        <f t="shared" ref="CA93:CA98" si="117">E70</f>
        <v>01</v>
      </c>
      <c r="CB93" s="444">
        <f t="shared" ref="CB93:CC98" si="118">H70</f>
        <v>175</v>
      </c>
      <c r="CC93" s="444">
        <f t="shared" si="118"/>
        <v>156</v>
      </c>
      <c r="CD93" s="444">
        <f t="shared" ref="CD93:CD98" si="119">P70</f>
        <v>29706633.489600003</v>
      </c>
      <c r="CE93" s="444">
        <f t="shared" ref="CE93:CH98" si="120">AM70</f>
        <v>4259833000</v>
      </c>
      <c r="CF93" s="444">
        <f t="shared" si="120"/>
        <v>4801512000</v>
      </c>
      <c r="CG93" s="444">
        <f t="shared" si="120"/>
        <v>5097659000</v>
      </c>
      <c r="CH93" s="444">
        <f t="shared" si="120"/>
        <v>5412071000</v>
      </c>
      <c r="CI93" s="444">
        <f t="shared" ref="CI93:CI98" si="121">AS70</f>
        <v>5745876000</v>
      </c>
      <c r="CJ93" s="43">
        <v>3</v>
      </c>
      <c r="CK93" s="438">
        <f t="shared" si="75"/>
        <v>3253541096.7252483</v>
      </c>
      <c r="CL93" s="43">
        <f t="shared" si="76"/>
        <v>3059685000</v>
      </c>
      <c r="CM93" s="43">
        <f t="shared" si="76"/>
        <v>3248400000</v>
      </c>
      <c r="CN93" s="44">
        <f t="shared" si="26"/>
        <v>45895275</v>
      </c>
      <c r="CO93" s="44">
        <f t="shared" si="27"/>
        <v>32484000</v>
      </c>
      <c r="CP93" s="44">
        <f t="shared" si="28"/>
        <v>72162375</v>
      </c>
      <c r="CQ93" s="44">
        <f t="shared" si="29"/>
        <v>63844333.333333336</v>
      </c>
      <c r="CR93" s="440">
        <f t="shared" si="30"/>
        <v>3448754000</v>
      </c>
      <c r="CT93" s="264" t="s">
        <v>149</v>
      </c>
      <c r="CU93" s="265" t="s">
        <v>41</v>
      </c>
      <c r="CV93" s="266"/>
      <c r="CW93" s="41" t="s">
        <v>45</v>
      </c>
      <c r="CX93" s="267">
        <f t="shared" si="31"/>
        <v>0</v>
      </c>
      <c r="CY93" s="267">
        <f t="shared" si="32"/>
        <v>0</v>
      </c>
      <c r="CZ93" s="268">
        <f t="shared" si="33"/>
        <v>27506142.120000001</v>
      </c>
      <c r="DA93" s="268">
        <f t="shared" si="34"/>
        <v>0</v>
      </c>
      <c r="DB93" s="269">
        <f t="shared" si="35"/>
        <v>0</v>
      </c>
      <c r="DC93" s="270">
        <f t="shared" si="114"/>
        <v>0</v>
      </c>
      <c r="DD93" s="271">
        <f t="shared" si="37"/>
        <v>24364489.972377934</v>
      </c>
      <c r="DE93" s="271">
        <f t="shared" si="38"/>
        <v>27462673.064623922</v>
      </c>
      <c r="DF93" s="271">
        <f t="shared" si="39"/>
        <v>0</v>
      </c>
      <c r="DG93" s="271">
        <f t="shared" si="40"/>
        <v>30954820.425523225</v>
      </c>
      <c r="DH93" s="272">
        <f t="shared" si="41"/>
        <v>0</v>
      </c>
      <c r="DI93" s="271">
        <f t="shared" si="41"/>
        <v>30954820.425523225</v>
      </c>
      <c r="DJ93" s="271">
        <f t="shared" si="42"/>
        <v>32864046.016027961</v>
      </c>
      <c r="DK93" s="271"/>
      <c r="DL93" s="271">
        <f t="shared" si="43"/>
        <v>0</v>
      </c>
      <c r="DM93" s="271">
        <f t="shared" si="44"/>
        <v>0</v>
      </c>
      <c r="DN93" s="271">
        <f t="shared" si="45"/>
        <v>0</v>
      </c>
      <c r="DO93" s="272">
        <f t="shared" si="46"/>
        <v>0</v>
      </c>
      <c r="DP93" s="272">
        <f t="shared" si="47"/>
        <v>0</v>
      </c>
      <c r="DQ93" s="271">
        <f t="shared" si="48"/>
        <v>0</v>
      </c>
      <c r="DR93" s="271">
        <f t="shared" si="49"/>
        <v>0</v>
      </c>
      <c r="DS93" s="271"/>
      <c r="DT93" s="33" t="str">
        <f t="shared" si="50"/>
        <v>BERTAHAP</v>
      </c>
      <c r="DU93" s="273">
        <f t="shared" si="51"/>
        <v>0</v>
      </c>
      <c r="DV93" s="274">
        <v>2</v>
      </c>
      <c r="DW93" s="275"/>
      <c r="DX93" s="271" t="str">
        <f t="shared" si="115"/>
        <v>KR</v>
      </c>
      <c r="DY93" s="275">
        <f t="shared" si="101"/>
        <v>0</v>
      </c>
      <c r="DZ93" s="275">
        <f t="shared" si="101"/>
        <v>0</v>
      </c>
      <c r="EA93" s="275">
        <f t="shared" si="101"/>
        <v>0</v>
      </c>
      <c r="EB93" s="276">
        <f t="shared" si="100"/>
        <v>0</v>
      </c>
      <c r="EC93" s="276">
        <f t="shared" si="100"/>
        <v>0</v>
      </c>
      <c r="ED93" s="275">
        <f t="shared" si="100"/>
        <v>0</v>
      </c>
      <c r="EE93" s="275">
        <f t="shared" si="100"/>
        <v>0</v>
      </c>
      <c r="EF93" s="275">
        <f t="shared" si="77"/>
        <v>0</v>
      </c>
      <c r="EG93" s="52">
        <f t="shared" si="78"/>
        <v>0</v>
      </c>
      <c r="EH93" s="43">
        <f t="shared" si="78"/>
        <v>0</v>
      </c>
      <c r="EI93" s="63">
        <f t="shared" si="54"/>
        <v>0</v>
      </c>
      <c r="EJ93" s="63">
        <f t="shared" si="55"/>
        <v>0</v>
      </c>
      <c r="EK93" s="351">
        <f t="shared" si="56"/>
        <v>0</v>
      </c>
      <c r="EL93" s="141">
        <f t="shared" si="57"/>
        <v>0</v>
      </c>
      <c r="EM93" s="5">
        <f t="shared" si="58"/>
        <v>0</v>
      </c>
      <c r="EN93" s="5">
        <f t="shared" si="59"/>
        <v>0</v>
      </c>
      <c r="EO93" s="280">
        <f t="shared" si="79"/>
        <v>0</v>
      </c>
    </row>
    <row r="94" spans="1:145">
      <c r="A94" s="3">
        <f t="shared" si="60"/>
        <v>55</v>
      </c>
      <c r="B94" s="263">
        <v>7</v>
      </c>
      <c r="C94" s="556"/>
      <c r="D94" s="264" t="s">
        <v>145</v>
      </c>
      <c r="E94" s="299">
        <v>19</v>
      </c>
      <c r="F94" s="266"/>
      <c r="G94" s="41" t="s">
        <v>78</v>
      </c>
      <c r="H94" s="267">
        <f t="shared" si="5"/>
        <v>138</v>
      </c>
      <c r="I94" s="267">
        <f t="shared" si="6"/>
        <v>120</v>
      </c>
      <c r="J94" s="268">
        <f t="shared" si="7"/>
        <v>27506142.120000001</v>
      </c>
      <c r="K94" s="268">
        <f t="shared" si="8"/>
        <v>1</v>
      </c>
      <c r="L94" s="269">
        <f t="shared" si="9"/>
        <v>1.06</v>
      </c>
      <c r="M94" s="270">
        <f t="shared" si="112"/>
        <v>1</v>
      </c>
      <c r="N94" s="271">
        <f t="shared" si="11"/>
        <v>24364489.972377934</v>
      </c>
      <c r="O94" s="271">
        <f t="shared" si="12"/>
        <v>27462673.064623922</v>
      </c>
      <c r="P94" s="271">
        <f t="shared" si="13"/>
        <v>29156510.647200003</v>
      </c>
      <c r="Q94" s="271">
        <f t="shared" si="14"/>
        <v>30954820.425523225</v>
      </c>
      <c r="R94" s="271">
        <f t="shared" si="61"/>
        <v>34773271.606532685</v>
      </c>
      <c r="S94" s="272">
        <f t="shared" si="15"/>
        <v>29156510.647200003</v>
      </c>
      <c r="T94" s="271">
        <f t="shared" si="15"/>
        <v>30954820.425523225</v>
      </c>
      <c r="U94" s="271">
        <f t="shared" si="16"/>
        <v>32864046.016027961</v>
      </c>
      <c r="V94" s="271">
        <f t="shared" si="62"/>
        <v>39070013.199912407</v>
      </c>
      <c r="W94" s="271"/>
      <c r="X94" s="271">
        <f t="shared" si="17"/>
        <v>2923738796.6853518</v>
      </c>
      <c r="Y94" s="271">
        <f t="shared" si="18"/>
        <v>3295520767.7548704</v>
      </c>
      <c r="Z94" s="271">
        <f t="shared" si="19"/>
        <v>3498781277.6640005</v>
      </c>
      <c r="AA94" s="272">
        <f t="shared" si="63"/>
        <v>3714578451.0627871</v>
      </c>
      <c r="AB94" s="272">
        <f t="shared" si="64"/>
        <v>4172792592.7839222</v>
      </c>
      <c r="AC94" s="272">
        <f t="shared" si="20"/>
        <v>3498781277.6640005</v>
      </c>
      <c r="AD94" s="271">
        <f t="shared" si="21"/>
        <v>3714578451.0627871</v>
      </c>
      <c r="AE94" s="271">
        <f t="shared" si="65"/>
        <v>3943685521.9233551</v>
      </c>
      <c r="AF94" s="271">
        <f t="shared" si="66"/>
        <v>4688401583.9894886</v>
      </c>
      <c r="AG94" s="271"/>
      <c r="AH94" s="33" t="str">
        <f t="shared" si="22"/>
        <v>BERTAHAP</v>
      </c>
      <c r="AI94" s="273">
        <f t="shared" si="23"/>
        <v>0</v>
      </c>
      <c r="AJ94" s="274">
        <v>2</v>
      </c>
      <c r="AK94" s="275"/>
      <c r="AL94" s="271" t="e">
        <f>IF(AK94&gt;#REF!,"LB","KR")</f>
        <v>#REF!</v>
      </c>
      <c r="AM94" s="52">
        <f t="shared" si="24"/>
        <v>3216113000</v>
      </c>
      <c r="AN94" s="52">
        <f t="shared" si="24"/>
        <v>3625073000</v>
      </c>
      <c r="AO94" s="52">
        <f t="shared" si="24"/>
        <v>3848660000</v>
      </c>
      <c r="AP94" s="438">
        <f t="shared" si="24"/>
        <v>4086037000</v>
      </c>
      <c r="AQ94" s="438">
        <f t="shared" si="67"/>
        <v>3848660000</v>
      </c>
      <c r="AR94" s="52">
        <f t="shared" si="67"/>
        <v>4086037000</v>
      </c>
      <c r="AS94" s="52">
        <f t="shared" si="67"/>
        <v>4338055000</v>
      </c>
      <c r="AT94" s="43"/>
      <c r="AU94" s="43"/>
      <c r="AV94" s="311">
        <f t="shared" si="68"/>
        <v>-1856664.5930999964</v>
      </c>
      <c r="AW94" s="311"/>
      <c r="AX94" s="311"/>
      <c r="AY94" s="311"/>
      <c r="AZ94" s="311"/>
      <c r="BA94" s="43"/>
      <c r="BB94" s="43"/>
      <c r="BC94" s="43"/>
      <c r="BD94" s="43"/>
      <c r="BE94" s="43"/>
      <c r="BF94" s="43"/>
      <c r="BG94" s="43"/>
      <c r="BH94" s="43"/>
      <c r="BI94" s="43"/>
      <c r="BJ94" s="43"/>
      <c r="BK94" s="43"/>
      <c r="BL94" s="43"/>
      <c r="BM94" s="43"/>
      <c r="BN94" s="43"/>
      <c r="BO94" s="43"/>
      <c r="BP94" s="43"/>
      <c r="BQ94" s="43"/>
      <c r="BR94" s="43"/>
      <c r="BS94" s="43"/>
      <c r="BT94" s="43"/>
      <c r="BU94" s="43"/>
      <c r="BV94" s="43"/>
      <c r="BW94" s="43"/>
      <c r="BX94" s="443">
        <v>16</v>
      </c>
      <c r="BY94" s="449" t="s">
        <v>148</v>
      </c>
      <c r="BZ94" s="444" t="str">
        <f t="shared" si="116"/>
        <v>2BR-3</v>
      </c>
      <c r="CA94" s="445" t="str">
        <f t="shared" si="117"/>
        <v>03</v>
      </c>
      <c r="CB94" s="444">
        <f t="shared" si="118"/>
        <v>85</v>
      </c>
      <c r="CC94" s="444">
        <f t="shared" si="118"/>
        <v>74</v>
      </c>
      <c r="CD94" s="444">
        <f t="shared" si="119"/>
        <v>29156510.647200003</v>
      </c>
      <c r="CE94" s="444">
        <f t="shared" si="120"/>
        <v>1983270000</v>
      </c>
      <c r="CF94" s="444">
        <f t="shared" si="120"/>
        <v>2235462000</v>
      </c>
      <c r="CG94" s="444">
        <f t="shared" si="120"/>
        <v>2373340000</v>
      </c>
      <c r="CH94" s="444">
        <f t="shared" si="120"/>
        <v>2519723000</v>
      </c>
      <c r="CI94" s="444">
        <f t="shared" si="121"/>
        <v>2675134000</v>
      </c>
      <c r="CJ94" s="43">
        <v>6</v>
      </c>
      <c r="CK94" s="438">
        <f t="shared" si="75"/>
        <v>4338054441.7410917</v>
      </c>
      <c r="CL94" s="43">
        <f t="shared" si="76"/>
        <v>4079580000</v>
      </c>
      <c r="CM94" s="43">
        <f t="shared" si="76"/>
        <v>4331200000</v>
      </c>
      <c r="CN94" s="44">
        <f t="shared" si="26"/>
        <v>61193700</v>
      </c>
      <c r="CO94" s="44">
        <f t="shared" si="27"/>
        <v>43312000</v>
      </c>
      <c r="CP94" s="44">
        <f t="shared" si="28"/>
        <v>96216500</v>
      </c>
      <c r="CQ94" s="44">
        <f t="shared" si="29"/>
        <v>85125770.833333328</v>
      </c>
      <c r="CR94" s="440">
        <f t="shared" si="30"/>
        <v>4598339000</v>
      </c>
      <c r="CT94" s="264" t="s">
        <v>149</v>
      </c>
      <c r="CU94" s="265">
        <v>10</v>
      </c>
      <c r="CV94" s="266"/>
      <c r="CW94" s="41" t="s">
        <v>48</v>
      </c>
      <c r="CX94" s="267">
        <f t="shared" si="31"/>
        <v>0</v>
      </c>
      <c r="CY94" s="267">
        <f t="shared" si="32"/>
        <v>0</v>
      </c>
      <c r="CZ94" s="268">
        <f t="shared" si="33"/>
        <v>27506142.120000001</v>
      </c>
      <c r="DA94" s="268">
        <f t="shared" si="34"/>
        <v>0</v>
      </c>
      <c r="DB94" s="269">
        <f t="shared" si="35"/>
        <v>0</v>
      </c>
      <c r="DC94" s="270">
        <f t="shared" si="114"/>
        <v>0</v>
      </c>
      <c r="DD94" s="271">
        <f t="shared" si="37"/>
        <v>24364489.972377934</v>
      </c>
      <c r="DE94" s="271">
        <f t="shared" si="38"/>
        <v>27462673.064623922</v>
      </c>
      <c r="DF94" s="271">
        <f t="shared" si="39"/>
        <v>0</v>
      </c>
      <c r="DG94" s="271">
        <f t="shared" si="40"/>
        <v>30954820.425523225</v>
      </c>
      <c r="DH94" s="272">
        <f t="shared" si="41"/>
        <v>0</v>
      </c>
      <c r="DI94" s="271">
        <f t="shared" si="41"/>
        <v>30954820.425523225</v>
      </c>
      <c r="DJ94" s="271">
        <f t="shared" si="42"/>
        <v>32864046.016027961</v>
      </c>
      <c r="DK94" s="271"/>
      <c r="DL94" s="271">
        <f t="shared" si="43"/>
        <v>0</v>
      </c>
      <c r="DM94" s="271">
        <f t="shared" si="44"/>
        <v>0</v>
      </c>
      <c r="DN94" s="271">
        <f t="shared" si="45"/>
        <v>0</v>
      </c>
      <c r="DO94" s="272">
        <f t="shared" si="46"/>
        <v>0</v>
      </c>
      <c r="DP94" s="272">
        <f t="shared" si="47"/>
        <v>0</v>
      </c>
      <c r="DQ94" s="271">
        <f t="shared" si="48"/>
        <v>0</v>
      </c>
      <c r="DR94" s="271">
        <f t="shared" si="49"/>
        <v>0</v>
      </c>
      <c r="DS94" s="271"/>
      <c r="DT94" s="33" t="str">
        <f t="shared" si="50"/>
        <v>BERTAHAP</v>
      </c>
      <c r="DU94" s="273">
        <f t="shared" si="51"/>
        <v>0</v>
      </c>
      <c r="DV94" s="274">
        <v>2</v>
      </c>
      <c r="DW94" s="275"/>
      <c r="DX94" s="271" t="str">
        <f t="shared" si="115"/>
        <v>KR</v>
      </c>
      <c r="DY94" s="275">
        <f t="shared" si="101"/>
        <v>0</v>
      </c>
      <c r="DZ94" s="275">
        <f t="shared" si="101"/>
        <v>0</v>
      </c>
      <c r="EA94" s="275">
        <f t="shared" si="101"/>
        <v>0</v>
      </c>
      <c r="EB94" s="276">
        <f t="shared" si="100"/>
        <v>0</v>
      </c>
      <c r="EC94" s="276">
        <f t="shared" si="100"/>
        <v>0</v>
      </c>
      <c r="ED94" s="275">
        <f t="shared" si="100"/>
        <v>0</v>
      </c>
      <c r="EE94" s="275">
        <f t="shared" si="100"/>
        <v>0</v>
      </c>
      <c r="EF94" s="275">
        <f t="shared" si="77"/>
        <v>0</v>
      </c>
      <c r="EG94" s="52">
        <f t="shared" si="78"/>
        <v>0</v>
      </c>
      <c r="EH94" s="43">
        <f t="shared" si="78"/>
        <v>0</v>
      </c>
      <c r="EI94" s="63">
        <f t="shared" si="54"/>
        <v>0</v>
      </c>
      <c r="EJ94" s="63">
        <f t="shared" si="55"/>
        <v>0</v>
      </c>
      <c r="EK94" s="351">
        <f t="shared" si="56"/>
        <v>0</v>
      </c>
      <c r="EL94" s="141">
        <f t="shared" si="57"/>
        <v>0</v>
      </c>
      <c r="EM94" s="5">
        <f t="shared" si="58"/>
        <v>0</v>
      </c>
      <c r="EN94" s="5">
        <f t="shared" si="59"/>
        <v>0</v>
      </c>
      <c r="EO94" s="280">
        <f t="shared" si="79"/>
        <v>0</v>
      </c>
    </row>
    <row r="95" spans="1:145">
      <c r="A95" s="3">
        <f t="shared" si="60"/>
        <v>56</v>
      </c>
      <c r="B95" s="263">
        <v>8</v>
      </c>
      <c r="C95" s="556"/>
      <c r="D95" s="264" t="s">
        <v>145</v>
      </c>
      <c r="E95" s="299">
        <v>21</v>
      </c>
      <c r="F95" s="266"/>
      <c r="G95" s="41" t="s">
        <v>84</v>
      </c>
      <c r="H95" s="267">
        <f t="shared" si="5"/>
        <v>132</v>
      </c>
      <c r="I95" s="267">
        <f t="shared" si="6"/>
        <v>112</v>
      </c>
      <c r="J95" s="268">
        <f t="shared" si="7"/>
        <v>27506142.120000001</v>
      </c>
      <c r="K95" s="268">
        <f t="shared" si="8"/>
        <v>3</v>
      </c>
      <c r="L95" s="269">
        <f t="shared" si="9"/>
        <v>1.1000000000000001</v>
      </c>
      <c r="M95" s="270">
        <f t="shared" si="112"/>
        <v>1</v>
      </c>
      <c r="N95" s="271">
        <f t="shared" si="11"/>
        <v>25283904.688316725</v>
      </c>
      <c r="O95" s="271">
        <f t="shared" si="12"/>
        <v>28499000.350081429</v>
      </c>
      <c r="P95" s="271">
        <f t="shared" si="13"/>
        <v>30256756.332000002</v>
      </c>
      <c r="Q95" s="271">
        <f t="shared" si="14"/>
        <v>32122926.856675044</v>
      </c>
      <c r="R95" s="271">
        <f t="shared" si="61"/>
        <v>36085470.535081089</v>
      </c>
      <c r="S95" s="272">
        <f t="shared" si="15"/>
        <v>30256756.332000002</v>
      </c>
      <c r="T95" s="271">
        <f t="shared" si="15"/>
        <v>32122926.856675044</v>
      </c>
      <c r="U95" s="271">
        <f t="shared" si="16"/>
        <v>34104198.695878074</v>
      </c>
      <c r="V95" s="271">
        <f t="shared" si="62"/>
        <v>40544353.320663817</v>
      </c>
      <c r="W95" s="271"/>
      <c r="X95" s="271">
        <f t="shared" si="17"/>
        <v>2831797325.0914731</v>
      </c>
      <c r="Y95" s="271">
        <f t="shared" si="18"/>
        <v>3191888039.2091198</v>
      </c>
      <c r="Z95" s="271">
        <f t="shared" si="19"/>
        <v>3388756709.184</v>
      </c>
      <c r="AA95" s="272">
        <f t="shared" si="63"/>
        <v>3597767807.9476051</v>
      </c>
      <c r="AB95" s="272">
        <f t="shared" si="64"/>
        <v>4041572699.9290819</v>
      </c>
      <c r="AC95" s="272">
        <f t="shared" si="20"/>
        <v>3388756709.184</v>
      </c>
      <c r="AD95" s="271">
        <f t="shared" si="21"/>
        <v>3597767807.9476051</v>
      </c>
      <c r="AE95" s="271">
        <f t="shared" si="65"/>
        <v>3819670253.938344</v>
      </c>
      <c r="AF95" s="271">
        <f t="shared" si="66"/>
        <v>4540967571.9143476</v>
      </c>
      <c r="AG95" s="271"/>
      <c r="AH95" s="33" t="str">
        <f t="shared" si="22"/>
        <v>BERTAHAP</v>
      </c>
      <c r="AI95" s="273">
        <f t="shared" si="23"/>
        <v>0</v>
      </c>
      <c r="AJ95" s="274">
        <v>2</v>
      </c>
      <c r="AK95" s="275"/>
      <c r="AL95" s="271" t="e">
        <f>IF(AK95&gt;#REF!,"LB","KR")</f>
        <v>#REF!</v>
      </c>
      <c r="AM95" s="52">
        <f t="shared" si="24"/>
        <v>3114978000</v>
      </c>
      <c r="AN95" s="52">
        <f t="shared" si="24"/>
        <v>3511077000</v>
      </c>
      <c r="AO95" s="52">
        <f t="shared" si="24"/>
        <v>3727633000</v>
      </c>
      <c r="AP95" s="438">
        <f t="shared" si="24"/>
        <v>3957545000</v>
      </c>
      <c r="AQ95" s="438">
        <f t="shared" si="67"/>
        <v>3727633000</v>
      </c>
      <c r="AR95" s="52">
        <f t="shared" si="67"/>
        <v>3957545000</v>
      </c>
      <c r="AS95" s="52">
        <f t="shared" si="67"/>
        <v>4201638000</v>
      </c>
      <c r="AT95" s="43"/>
      <c r="AU95" s="43"/>
      <c r="AV95" s="311">
        <f t="shared" si="68"/>
        <v>-756418.90829999745</v>
      </c>
      <c r="AW95" s="311"/>
      <c r="AX95" s="311"/>
      <c r="AY95" s="311"/>
      <c r="AZ95" s="311"/>
      <c r="BA95" s="43"/>
      <c r="BB95" s="43"/>
      <c r="BC95" s="43"/>
      <c r="BD95" s="43"/>
      <c r="BE95" s="43"/>
      <c r="BF95" s="43"/>
      <c r="BG95" s="43"/>
      <c r="BH95" s="43"/>
      <c r="BI95" s="43"/>
      <c r="BJ95" s="43"/>
      <c r="BK95" s="43"/>
      <c r="BL95" s="43"/>
      <c r="BM95" s="43"/>
      <c r="BN95" s="43"/>
      <c r="BO95" s="43"/>
      <c r="BP95" s="43"/>
      <c r="BQ95" s="43"/>
      <c r="BR95" s="43"/>
      <c r="BS95" s="43"/>
      <c r="BT95" s="43"/>
      <c r="BU95" s="43"/>
      <c r="BV95" s="43"/>
      <c r="BW95" s="43"/>
      <c r="BX95" s="446"/>
      <c r="BY95" s="449"/>
      <c r="BZ95" s="444" t="str">
        <f t="shared" si="116"/>
        <v>2BR-5</v>
      </c>
      <c r="CA95" s="445" t="str">
        <f t="shared" si="117"/>
        <v>05</v>
      </c>
      <c r="CB95" s="444">
        <f t="shared" si="118"/>
        <v>85</v>
      </c>
      <c r="CC95" s="444">
        <f t="shared" si="118"/>
        <v>74</v>
      </c>
      <c r="CD95" s="444">
        <f t="shared" si="119"/>
        <v>29156510.647200003</v>
      </c>
      <c r="CE95" s="444">
        <f t="shared" si="120"/>
        <v>1983270000</v>
      </c>
      <c r="CF95" s="444">
        <f t="shared" si="120"/>
        <v>2235462000</v>
      </c>
      <c r="CG95" s="444">
        <f t="shared" si="120"/>
        <v>2373340000</v>
      </c>
      <c r="CH95" s="444">
        <f t="shared" si="120"/>
        <v>2519723000</v>
      </c>
      <c r="CI95" s="444">
        <f t="shared" si="121"/>
        <v>2675134000</v>
      </c>
      <c r="CJ95" s="43"/>
      <c r="CK95" s="438">
        <f t="shared" si="75"/>
        <v>4201637348.2766428</v>
      </c>
      <c r="CL95" s="43">
        <f t="shared" si="76"/>
        <v>3951291000</v>
      </c>
      <c r="CM95" s="43">
        <f t="shared" si="76"/>
        <v>4194998000</v>
      </c>
      <c r="CN95" s="44">
        <f t="shared" si="26"/>
        <v>59269365</v>
      </c>
      <c r="CO95" s="44">
        <f t="shared" si="27"/>
        <v>41949980</v>
      </c>
      <c r="CP95" s="44">
        <f t="shared" si="28"/>
        <v>93190825</v>
      </c>
      <c r="CQ95" s="44">
        <f t="shared" si="29"/>
        <v>82448854.166666672</v>
      </c>
      <c r="CR95" s="440">
        <f t="shared" si="30"/>
        <v>4453736000</v>
      </c>
      <c r="CT95" s="264" t="s">
        <v>149</v>
      </c>
      <c r="CU95" s="299">
        <v>12</v>
      </c>
      <c r="CV95" s="266"/>
      <c r="CW95" s="41" t="s">
        <v>50</v>
      </c>
      <c r="CX95" s="267">
        <f t="shared" si="31"/>
        <v>0</v>
      </c>
      <c r="CY95" s="267">
        <f t="shared" si="32"/>
        <v>0</v>
      </c>
      <c r="CZ95" s="268">
        <f t="shared" si="33"/>
        <v>27506142.120000001</v>
      </c>
      <c r="DA95" s="268">
        <f t="shared" si="34"/>
        <v>0</v>
      </c>
      <c r="DB95" s="269">
        <f t="shared" si="35"/>
        <v>0</v>
      </c>
      <c r="DC95" s="270">
        <f t="shared" si="114"/>
        <v>0</v>
      </c>
      <c r="DD95" s="271">
        <f t="shared" si="37"/>
        <v>25283904.688316725</v>
      </c>
      <c r="DE95" s="271">
        <f t="shared" si="38"/>
        <v>28499000.350081429</v>
      </c>
      <c r="DF95" s="271">
        <f t="shared" si="39"/>
        <v>0</v>
      </c>
      <c r="DG95" s="271">
        <f t="shared" si="40"/>
        <v>32122926.856675044</v>
      </c>
      <c r="DH95" s="272">
        <f t="shared" si="41"/>
        <v>0</v>
      </c>
      <c r="DI95" s="271">
        <f t="shared" si="41"/>
        <v>32122926.856675044</v>
      </c>
      <c r="DJ95" s="271">
        <f t="shared" si="42"/>
        <v>34104198.695878074</v>
      </c>
      <c r="DK95" s="271"/>
      <c r="DL95" s="271">
        <f t="shared" si="43"/>
        <v>0</v>
      </c>
      <c r="DM95" s="271">
        <f t="shared" si="44"/>
        <v>0</v>
      </c>
      <c r="DN95" s="271">
        <f t="shared" si="45"/>
        <v>0</v>
      </c>
      <c r="DO95" s="272">
        <f t="shared" si="46"/>
        <v>0</v>
      </c>
      <c r="DP95" s="272">
        <f t="shared" si="47"/>
        <v>0</v>
      </c>
      <c r="DQ95" s="271">
        <f t="shared" si="48"/>
        <v>0</v>
      </c>
      <c r="DR95" s="271">
        <f t="shared" si="49"/>
        <v>0</v>
      </c>
      <c r="DS95" s="271"/>
      <c r="DT95" s="33" t="str">
        <f t="shared" si="50"/>
        <v>BERTAHAP</v>
      </c>
      <c r="DU95" s="273">
        <f t="shared" si="51"/>
        <v>0</v>
      </c>
      <c r="DV95" s="274">
        <v>2</v>
      </c>
      <c r="DW95" s="275"/>
      <c r="DX95" s="271" t="str">
        <f t="shared" si="115"/>
        <v>KR</v>
      </c>
      <c r="DY95" s="275">
        <f t="shared" si="101"/>
        <v>0</v>
      </c>
      <c r="DZ95" s="275">
        <f t="shared" si="101"/>
        <v>0</v>
      </c>
      <c r="EA95" s="275">
        <f t="shared" si="101"/>
        <v>0</v>
      </c>
      <c r="EB95" s="276">
        <f t="shared" si="100"/>
        <v>0</v>
      </c>
      <c r="EC95" s="276">
        <f t="shared" si="100"/>
        <v>0</v>
      </c>
      <c r="ED95" s="275">
        <f t="shared" si="100"/>
        <v>0</v>
      </c>
      <c r="EE95" s="275">
        <f t="shared" si="100"/>
        <v>0</v>
      </c>
      <c r="EF95" s="275">
        <f t="shared" si="77"/>
        <v>0</v>
      </c>
      <c r="EG95" s="52">
        <f t="shared" si="78"/>
        <v>0</v>
      </c>
      <c r="EH95" s="43">
        <f t="shared" si="78"/>
        <v>0</v>
      </c>
      <c r="EI95" s="63">
        <f t="shared" si="54"/>
        <v>0</v>
      </c>
      <c r="EJ95" s="63">
        <f t="shared" si="55"/>
        <v>0</v>
      </c>
      <c r="EK95" s="351">
        <f t="shared" si="56"/>
        <v>0</v>
      </c>
      <c r="EL95" s="141">
        <f t="shared" si="57"/>
        <v>0</v>
      </c>
      <c r="EM95" s="5">
        <f t="shared" si="58"/>
        <v>0</v>
      </c>
      <c r="EN95" s="5">
        <f t="shared" si="59"/>
        <v>0</v>
      </c>
      <c r="EO95" s="280">
        <f t="shared" si="79"/>
        <v>0</v>
      </c>
    </row>
    <row r="96" spans="1:145">
      <c r="A96" s="3">
        <f t="shared" si="60"/>
        <v>57</v>
      </c>
      <c r="B96" s="263">
        <v>1</v>
      </c>
      <c r="C96" s="556"/>
      <c r="D96" s="264" t="s">
        <v>149</v>
      </c>
      <c r="E96" s="265" t="s">
        <v>19</v>
      </c>
      <c r="F96" s="266"/>
      <c r="G96" s="41" t="s">
        <v>72</v>
      </c>
      <c r="H96" s="267">
        <f t="shared" si="5"/>
        <v>175</v>
      </c>
      <c r="I96" s="267">
        <f t="shared" si="6"/>
        <v>156</v>
      </c>
      <c r="J96" s="268">
        <f t="shared" si="7"/>
        <v>27506142.120000001</v>
      </c>
      <c r="K96" s="268">
        <f t="shared" si="8"/>
        <v>5</v>
      </c>
      <c r="L96" s="269">
        <f t="shared" si="9"/>
        <v>1.08</v>
      </c>
      <c r="M96" s="270">
        <f t="shared" ref="M96:M103" si="122">SUMIF($AS$4:$AS$22,E96,$BE$4:$BE$22)</f>
        <v>1</v>
      </c>
      <c r="N96" s="271">
        <f t="shared" si="11"/>
        <v>24824197.330347329</v>
      </c>
      <c r="O96" s="271">
        <f t="shared" si="12"/>
        <v>27980836.707352675</v>
      </c>
      <c r="P96" s="271">
        <f t="shared" si="13"/>
        <v>29706633.489600003</v>
      </c>
      <c r="Q96" s="271">
        <f t="shared" si="14"/>
        <v>31538873.641099136</v>
      </c>
      <c r="R96" s="271">
        <f t="shared" si="61"/>
        <v>35429371.070806883</v>
      </c>
      <c r="S96" s="272">
        <f t="shared" si="15"/>
        <v>29706633.489600003</v>
      </c>
      <c r="T96" s="271">
        <f t="shared" si="15"/>
        <v>31538873.641099136</v>
      </c>
      <c r="U96" s="271">
        <f t="shared" si="16"/>
        <v>33484122.355953015</v>
      </c>
      <c r="V96" s="271">
        <f t="shared" si="62"/>
        <v>39807183.260288112</v>
      </c>
      <c r="W96" s="271"/>
      <c r="X96" s="271">
        <f t="shared" si="17"/>
        <v>3872574783.5341835</v>
      </c>
      <c r="Y96" s="271">
        <f t="shared" si="18"/>
        <v>4365010526.3470173</v>
      </c>
      <c r="Z96" s="271">
        <f t="shared" si="19"/>
        <v>4634234824.3776007</v>
      </c>
      <c r="AA96" s="272">
        <f t="shared" si="63"/>
        <v>4920064288.0114651</v>
      </c>
      <c r="AB96" s="272">
        <f t="shared" si="64"/>
        <v>5526981887.0458736</v>
      </c>
      <c r="AC96" s="272">
        <f t="shared" si="20"/>
        <v>4634234824.3776007</v>
      </c>
      <c r="AD96" s="271">
        <f t="shared" si="21"/>
        <v>4920064288.0114651</v>
      </c>
      <c r="AE96" s="271">
        <f t="shared" si="65"/>
        <v>5223523087.5286703</v>
      </c>
      <c r="AF96" s="271">
        <f t="shared" si="66"/>
        <v>6209920588.6049452</v>
      </c>
      <c r="AG96" s="271"/>
      <c r="AH96" s="33" t="str">
        <f t="shared" si="22"/>
        <v>BERTAHAP</v>
      </c>
      <c r="AI96" s="273">
        <f t="shared" si="23"/>
        <v>0</v>
      </c>
      <c r="AJ96" s="274">
        <v>2</v>
      </c>
      <c r="AK96" s="275"/>
      <c r="AL96" s="271" t="e">
        <f>IF(AK96&gt;#REF!,"LB","KR")</f>
        <v>#REF!</v>
      </c>
      <c r="AM96" s="52">
        <f t="shared" si="24"/>
        <v>4259833000</v>
      </c>
      <c r="AN96" s="52">
        <f t="shared" si="24"/>
        <v>4801512000</v>
      </c>
      <c r="AO96" s="52">
        <f t="shared" si="24"/>
        <v>5097659000</v>
      </c>
      <c r="AP96" s="438">
        <f t="shared" si="24"/>
        <v>5412071000</v>
      </c>
      <c r="AQ96" s="438">
        <f t="shared" si="67"/>
        <v>5097659000</v>
      </c>
      <c r="AR96" s="52">
        <f t="shared" si="67"/>
        <v>5412071000</v>
      </c>
      <c r="AS96" s="52">
        <f t="shared" si="67"/>
        <v>5745876000</v>
      </c>
      <c r="AT96" s="43"/>
      <c r="AU96" s="43"/>
      <c r="AV96" s="311">
        <f t="shared" si="68"/>
        <v>-1306541.7506999969</v>
      </c>
      <c r="AW96" s="311"/>
      <c r="AX96" s="311"/>
      <c r="AY96" s="311"/>
      <c r="AZ96" s="311"/>
      <c r="BA96" s="43"/>
      <c r="BB96" s="43"/>
      <c r="BC96" s="43"/>
      <c r="BD96" s="43"/>
      <c r="BE96" s="43"/>
      <c r="BF96" s="43"/>
      <c r="BG96" s="43"/>
      <c r="BH96" s="43"/>
      <c r="BI96" s="43"/>
      <c r="BJ96" s="43"/>
      <c r="BK96" s="43"/>
      <c r="BL96" s="43"/>
      <c r="BM96" s="43"/>
      <c r="BN96" s="43"/>
      <c r="BO96" s="43"/>
      <c r="BP96" s="43"/>
      <c r="BQ96" s="43"/>
      <c r="BR96" s="43"/>
      <c r="BS96" s="43"/>
      <c r="BT96" s="43"/>
      <c r="BU96" s="43"/>
      <c r="BV96" s="43"/>
      <c r="BW96" s="43"/>
      <c r="BX96" s="446"/>
      <c r="BY96" s="444"/>
      <c r="BZ96" s="444" t="str">
        <f t="shared" si="116"/>
        <v>2BR-7</v>
      </c>
      <c r="CA96" s="445" t="str">
        <f t="shared" si="117"/>
        <v>07</v>
      </c>
      <c r="CB96" s="444">
        <f t="shared" si="118"/>
        <v>101</v>
      </c>
      <c r="CC96" s="444">
        <f t="shared" si="118"/>
        <v>90</v>
      </c>
      <c r="CD96" s="444">
        <f t="shared" si="119"/>
        <v>29156510.647200003</v>
      </c>
      <c r="CE96" s="444">
        <f t="shared" si="120"/>
        <v>2412085000</v>
      </c>
      <c r="CF96" s="444">
        <f t="shared" si="120"/>
        <v>2718805000</v>
      </c>
      <c r="CG96" s="444">
        <f t="shared" si="120"/>
        <v>2886495000</v>
      </c>
      <c r="CH96" s="444">
        <f t="shared" si="120"/>
        <v>3064528000</v>
      </c>
      <c r="CI96" s="444">
        <f t="shared" si="121"/>
        <v>3253541000</v>
      </c>
      <c r="CJ96" s="43"/>
      <c r="CK96" s="438">
        <f t="shared" si="75"/>
        <v>5745875194.1228504</v>
      </c>
      <c r="CL96" s="43">
        <f t="shared" si="76"/>
        <v>5403519000</v>
      </c>
      <c r="CM96" s="43">
        <f t="shared" si="76"/>
        <v>5736796000</v>
      </c>
      <c r="CN96" s="44">
        <f t="shared" si="26"/>
        <v>81052785</v>
      </c>
      <c r="CO96" s="44">
        <f t="shared" si="27"/>
        <v>57367960</v>
      </c>
      <c r="CP96" s="44">
        <f t="shared" si="28"/>
        <v>127441475</v>
      </c>
      <c r="CQ96" s="44">
        <f t="shared" si="29"/>
        <v>112751479.16666667</v>
      </c>
      <c r="CR96" s="440">
        <f t="shared" si="30"/>
        <v>6090629000</v>
      </c>
      <c r="CT96" s="264" t="s">
        <v>149</v>
      </c>
      <c r="CU96" s="265">
        <v>16</v>
      </c>
      <c r="CV96" s="266"/>
      <c r="CW96" s="41" t="s">
        <v>52</v>
      </c>
      <c r="CX96" s="267">
        <f t="shared" si="31"/>
        <v>0</v>
      </c>
      <c r="CY96" s="267">
        <f t="shared" si="32"/>
        <v>0</v>
      </c>
      <c r="CZ96" s="268">
        <f t="shared" si="33"/>
        <v>27506142.120000001</v>
      </c>
      <c r="DA96" s="268">
        <f t="shared" si="34"/>
        <v>0</v>
      </c>
      <c r="DB96" s="269">
        <f t="shared" si="35"/>
        <v>0</v>
      </c>
      <c r="DC96" s="270">
        <f t="shared" si="114"/>
        <v>0</v>
      </c>
      <c r="DD96" s="271">
        <f t="shared" si="37"/>
        <v>24824197.330347329</v>
      </c>
      <c r="DE96" s="271">
        <f t="shared" si="38"/>
        <v>27980836.707352675</v>
      </c>
      <c r="DF96" s="271">
        <f t="shared" si="39"/>
        <v>0</v>
      </c>
      <c r="DG96" s="271">
        <f t="shared" si="40"/>
        <v>31538873.641099136</v>
      </c>
      <c r="DH96" s="272">
        <f t="shared" si="41"/>
        <v>0</v>
      </c>
      <c r="DI96" s="271">
        <f t="shared" si="41"/>
        <v>31538873.641099136</v>
      </c>
      <c r="DJ96" s="271">
        <f t="shared" si="42"/>
        <v>33484122.355953015</v>
      </c>
      <c r="DK96" s="271"/>
      <c r="DL96" s="271">
        <f t="shared" si="43"/>
        <v>0</v>
      </c>
      <c r="DM96" s="271">
        <f t="shared" si="44"/>
        <v>0</v>
      </c>
      <c r="DN96" s="271">
        <f t="shared" si="45"/>
        <v>0</v>
      </c>
      <c r="DO96" s="272">
        <f t="shared" si="46"/>
        <v>0</v>
      </c>
      <c r="DP96" s="272">
        <f t="shared" si="47"/>
        <v>0</v>
      </c>
      <c r="DQ96" s="271">
        <f t="shared" si="48"/>
        <v>0</v>
      </c>
      <c r="DR96" s="271">
        <f t="shared" si="49"/>
        <v>0</v>
      </c>
      <c r="DS96" s="271"/>
      <c r="DT96" s="33" t="str">
        <f t="shared" si="50"/>
        <v>BERTAHAP</v>
      </c>
      <c r="DU96" s="273">
        <f t="shared" si="51"/>
        <v>0</v>
      </c>
      <c r="DV96" s="274">
        <v>2</v>
      </c>
      <c r="DW96" s="275"/>
      <c r="DX96" s="271" t="str">
        <f t="shared" si="115"/>
        <v>KR</v>
      </c>
      <c r="DY96" s="275">
        <f t="shared" si="101"/>
        <v>0</v>
      </c>
      <c r="DZ96" s="275">
        <f t="shared" si="101"/>
        <v>0</v>
      </c>
      <c r="EA96" s="275">
        <f t="shared" si="101"/>
        <v>0</v>
      </c>
      <c r="EB96" s="276">
        <f t="shared" si="100"/>
        <v>0</v>
      </c>
      <c r="EC96" s="276">
        <f t="shared" si="100"/>
        <v>0</v>
      </c>
      <c r="ED96" s="275">
        <f t="shared" si="100"/>
        <v>0</v>
      </c>
      <c r="EE96" s="275">
        <f t="shared" si="100"/>
        <v>0</v>
      </c>
      <c r="EF96" s="275">
        <f t="shared" si="77"/>
        <v>0</v>
      </c>
      <c r="EG96" s="52">
        <f t="shared" si="78"/>
        <v>0</v>
      </c>
      <c r="EH96" s="43">
        <f t="shared" si="78"/>
        <v>0</v>
      </c>
      <c r="EI96" s="63">
        <f t="shared" si="54"/>
        <v>0</v>
      </c>
      <c r="EJ96" s="63">
        <f t="shared" si="55"/>
        <v>0</v>
      </c>
      <c r="EK96" s="351">
        <f t="shared" si="56"/>
        <v>0</v>
      </c>
      <c r="EL96" s="141">
        <f t="shared" si="57"/>
        <v>0</v>
      </c>
      <c r="EM96" s="5">
        <f t="shared" si="58"/>
        <v>0</v>
      </c>
      <c r="EN96" s="5">
        <f t="shared" si="59"/>
        <v>0</v>
      </c>
      <c r="EO96" s="280">
        <f t="shared" si="79"/>
        <v>0</v>
      </c>
    </row>
    <row r="97" spans="1:145">
      <c r="A97" s="3">
        <f t="shared" si="60"/>
        <v>58</v>
      </c>
      <c r="B97" s="263">
        <v>2</v>
      </c>
      <c r="C97" s="556"/>
      <c r="D97" s="264" t="s">
        <v>149</v>
      </c>
      <c r="E97" s="265" t="s">
        <v>29</v>
      </c>
      <c r="F97" s="266"/>
      <c r="G97" s="41" t="s">
        <v>74</v>
      </c>
      <c r="H97" s="267">
        <f t="shared" si="5"/>
        <v>85</v>
      </c>
      <c r="I97" s="267">
        <f t="shared" si="6"/>
        <v>74</v>
      </c>
      <c r="J97" s="268">
        <f t="shared" si="7"/>
        <v>27506142.120000001</v>
      </c>
      <c r="K97" s="268">
        <f t="shared" si="8"/>
        <v>1</v>
      </c>
      <c r="L97" s="269">
        <f t="shared" si="9"/>
        <v>1.06</v>
      </c>
      <c r="M97" s="270">
        <f t="shared" si="122"/>
        <v>1</v>
      </c>
      <c r="N97" s="271">
        <f t="shared" si="11"/>
        <v>24364489.972377934</v>
      </c>
      <c r="O97" s="271">
        <f t="shared" si="12"/>
        <v>27462673.064623922</v>
      </c>
      <c r="P97" s="271">
        <f t="shared" si="13"/>
        <v>29156510.647200003</v>
      </c>
      <c r="Q97" s="271">
        <f t="shared" si="14"/>
        <v>30954820.425523225</v>
      </c>
      <c r="R97" s="271">
        <f t="shared" si="61"/>
        <v>34773271.606532685</v>
      </c>
      <c r="S97" s="272">
        <f t="shared" si="15"/>
        <v>29156510.647200003</v>
      </c>
      <c r="T97" s="271">
        <f t="shared" si="15"/>
        <v>30954820.425523225</v>
      </c>
      <c r="U97" s="271">
        <f t="shared" si="16"/>
        <v>32864046.016027961</v>
      </c>
      <c r="V97" s="271">
        <f t="shared" si="62"/>
        <v>39070013.199912407</v>
      </c>
      <c r="W97" s="271"/>
      <c r="X97" s="271">
        <f t="shared" si="17"/>
        <v>1802972257.9559672</v>
      </c>
      <c r="Y97" s="271">
        <f t="shared" si="18"/>
        <v>2032237806.7821703</v>
      </c>
      <c r="Z97" s="271">
        <f t="shared" si="19"/>
        <v>2157581787.8928003</v>
      </c>
      <c r="AA97" s="272">
        <f t="shared" si="63"/>
        <v>2290656711.4887185</v>
      </c>
      <c r="AB97" s="272">
        <f t="shared" si="64"/>
        <v>2573222098.8834186</v>
      </c>
      <c r="AC97" s="272">
        <f t="shared" si="20"/>
        <v>2157581787.8928003</v>
      </c>
      <c r="AD97" s="271">
        <f t="shared" si="21"/>
        <v>2290656711.4887185</v>
      </c>
      <c r="AE97" s="271">
        <f t="shared" si="65"/>
        <v>2431939405.186069</v>
      </c>
      <c r="AF97" s="271">
        <f t="shared" si="66"/>
        <v>2891180976.7935181</v>
      </c>
      <c r="AG97" s="271"/>
      <c r="AH97" s="33" t="str">
        <f t="shared" si="22"/>
        <v>BERTAHAP</v>
      </c>
      <c r="AI97" s="273">
        <f t="shared" si="23"/>
        <v>0</v>
      </c>
      <c r="AJ97" s="274">
        <v>2</v>
      </c>
      <c r="AK97" s="275"/>
      <c r="AL97" s="271" t="e">
        <f>IF(AK97&gt;#REF!,"LB","KR")</f>
        <v>#REF!</v>
      </c>
      <c r="AM97" s="52">
        <f t="shared" si="24"/>
        <v>1983270000</v>
      </c>
      <c r="AN97" s="52">
        <f t="shared" si="24"/>
        <v>2235462000</v>
      </c>
      <c r="AO97" s="52">
        <f t="shared" si="24"/>
        <v>2373340000</v>
      </c>
      <c r="AP97" s="438">
        <f t="shared" si="24"/>
        <v>2519723000</v>
      </c>
      <c r="AQ97" s="438">
        <f t="shared" si="67"/>
        <v>2373340000</v>
      </c>
      <c r="AR97" s="52">
        <f t="shared" si="67"/>
        <v>2519723000</v>
      </c>
      <c r="AS97" s="52">
        <f t="shared" si="67"/>
        <v>2675134000</v>
      </c>
      <c r="AT97" s="43"/>
      <c r="AU97" s="43"/>
      <c r="AV97" s="311">
        <f t="shared" si="68"/>
        <v>-1856664.5930999964</v>
      </c>
      <c r="AW97" s="311"/>
      <c r="AX97" s="311"/>
      <c r="AY97" s="311"/>
      <c r="AZ97" s="311"/>
      <c r="BA97" s="43"/>
      <c r="BB97" s="43"/>
      <c r="BC97" s="43"/>
      <c r="BD97" s="43"/>
      <c r="BE97" s="43"/>
      <c r="BF97" s="43"/>
      <c r="BG97" s="43"/>
      <c r="BH97" s="43"/>
      <c r="BI97" s="43"/>
      <c r="BJ97" s="43"/>
      <c r="BK97" s="43"/>
      <c r="BL97" s="43"/>
      <c r="BM97" s="43"/>
      <c r="BN97" s="43"/>
      <c r="BO97" s="43"/>
      <c r="BP97" s="43"/>
      <c r="BQ97" s="43"/>
      <c r="BR97" s="43"/>
      <c r="BS97" s="43"/>
      <c r="BT97" s="43"/>
      <c r="BU97" s="43"/>
      <c r="BV97" s="43"/>
      <c r="BW97" s="43"/>
      <c r="BX97" s="446"/>
      <c r="BY97" s="444"/>
      <c r="BZ97" s="444" t="str">
        <f t="shared" si="116"/>
        <v>2BR-9</v>
      </c>
      <c r="CA97" s="445" t="str">
        <f t="shared" si="117"/>
        <v>09</v>
      </c>
      <c r="CB97" s="444">
        <f t="shared" si="118"/>
        <v>101</v>
      </c>
      <c r="CC97" s="444">
        <f t="shared" si="118"/>
        <v>90</v>
      </c>
      <c r="CD97" s="444">
        <f t="shared" si="119"/>
        <v>29156510.647200003</v>
      </c>
      <c r="CE97" s="444">
        <f t="shared" si="120"/>
        <v>2412085000</v>
      </c>
      <c r="CF97" s="444">
        <f t="shared" si="120"/>
        <v>2718805000</v>
      </c>
      <c r="CG97" s="444">
        <f t="shared" si="120"/>
        <v>2886495000</v>
      </c>
      <c r="CH97" s="444">
        <f t="shared" si="120"/>
        <v>3064528000</v>
      </c>
      <c r="CI97" s="444">
        <f t="shared" si="121"/>
        <v>3253541000</v>
      </c>
      <c r="CJ97" s="43"/>
      <c r="CK97" s="438">
        <f t="shared" si="75"/>
        <v>2675133767.0479217</v>
      </c>
      <c r="CL97" s="43">
        <f t="shared" si="76"/>
        <v>2515741000</v>
      </c>
      <c r="CM97" s="43">
        <f t="shared" si="76"/>
        <v>2670907000</v>
      </c>
      <c r="CN97" s="44">
        <f t="shared" si="26"/>
        <v>37736115</v>
      </c>
      <c r="CO97" s="44">
        <f t="shared" si="27"/>
        <v>26709070</v>
      </c>
      <c r="CP97" s="44">
        <f t="shared" si="28"/>
        <v>59333500</v>
      </c>
      <c r="CQ97" s="44">
        <f t="shared" si="29"/>
        <v>52494229.166666664</v>
      </c>
      <c r="CR97" s="440">
        <f t="shared" si="30"/>
        <v>2835643000</v>
      </c>
      <c r="CT97" s="264" t="s">
        <v>149</v>
      </c>
      <c r="CU97" s="299">
        <v>18</v>
      </c>
      <c r="CV97" s="266"/>
      <c r="CW97" s="41" t="s">
        <v>54</v>
      </c>
      <c r="CX97" s="267">
        <f t="shared" si="31"/>
        <v>0</v>
      </c>
      <c r="CY97" s="267">
        <f t="shared" si="32"/>
        <v>0</v>
      </c>
      <c r="CZ97" s="268">
        <f t="shared" si="33"/>
        <v>27506142.120000001</v>
      </c>
      <c r="DA97" s="268">
        <f t="shared" si="34"/>
        <v>0</v>
      </c>
      <c r="DB97" s="269">
        <f t="shared" si="35"/>
        <v>0</v>
      </c>
      <c r="DC97" s="270">
        <f t="shared" si="114"/>
        <v>0</v>
      </c>
      <c r="DD97" s="271">
        <f t="shared" si="37"/>
        <v>24364489.972377934</v>
      </c>
      <c r="DE97" s="271">
        <f t="shared" si="38"/>
        <v>27462673.064623922</v>
      </c>
      <c r="DF97" s="271">
        <f t="shared" si="39"/>
        <v>0</v>
      </c>
      <c r="DG97" s="271">
        <f t="shared" si="40"/>
        <v>30954820.425523225</v>
      </c>
      <c r="DH97" s="272">
        <f t="shared" si="41"/>
        <v>0</v>
      </c>
      <c r="DI97" s="271">
        <f t="shared" si="41"/>
        <v>30954820.425523225</v>
      </c>
      <c r="DJ97" s="271">
        <f t="shared" si="42"/>
        <v>32864046.016027961</v>
      </c>
      <c r="DK97" s="271"/>
      <c r="DL97" s="271">
        <f t="shared" si="43"/>
        <v>0</v>
      </c>
      <c r="DM97" s="271">
        <f t="shared" si="44"/>
        <v>0</v>
      </c>
      <c r="DN97" s="271">
        <f t="shared" si="45"/>
        <v>0</v>
      </c>
      <c r="DO97" s="272">
        <f t="shared" si="46"/>
        <v>0</v>
      </c>
      <c r="DP97" s="272">
        <f t="shared" si="47"/>
        <v>0</v>
      </c>
      <c r="DQ97" s="271">
        <f t="shared" si="48"/>
        <v>0</v>
      </c>
      <c r="DR97" s="271">
        <f t="shared" si="49"/>
        <v>0</v>
      </c>
      <c r="DS97" s="271"/>
      <c r="DT97" s="33" t="str">
        <f t="shared" si="50"/>
        <v>BERTAHAP</v>
      </c>
      <c r="DU97" s="273">
        <f t="shared" si="51"/>
        <v>0</v>
      </c>
      <c r="DV97" s="274">
        <v>2</v>
      </c>
      <c r="DW97" s="275"/>
      <c r="DX97" s="271" t="str">
        <f t="shared" si="115"/>
        <v>KR</v>
      </c>
      <c r="DY97" s="275">
        <f t="shared" si="101"/>
        <v>0</v>
      </c>
      <c r="DZ97" s="275">
        <f t="shared" si="101"/>
        <v>0</v>
      </c>
      <c r="EA97" s="275">
        <f t="shared" si="101"/>
        <v>0</v>
      </c>
      <c r="EB97" s="276">
        <f t="shared" si="100"/>
        <v>0</v>
      </c>
      <c r="EC97" s="276">
        <f t="shared" si="100"/>
        <v>0</v>
      </c>
      <c r="ED97" s="275">
        <f t="shared" si="100"/>
        <v>0</v>
      </c>
      <c r="EE97" s="275">
        <f t="shared" si="100"/>
        <v>0</v>
      </c>
      <c r="EF97" s="275">
        <f t="shared" si="77"/>
        <v>0</v>
      </c>
      <c r="EG97" s="52">
        <f t="shared" si="78"/>
        <v>0</v>
      </c>
      <c r="EH97" s="43">
        <f t="shared" si="78"/>
        <v>0</v>
      </c>
      <c r="EI97" s="63">
        <f t="shared" si="54"/>
        <v>0</v>
      </c>
      <c r="EJ97" s="63">
        <f t="shared" si="55"/>
        <v>0</v>
      </c>
      <c r="EK97" s="351">
        <f t="shared" si="56"/>
        <v>0</v>
      </c>
      <c r="EL97" s="141">
        <f t="shared" si="57"/>
        <v>0</v>
      </c>
      <c r="EM97" s="5">
        <f t="shared" si="58"/>
        <v>0</v>
      </c>
      <c r="EN97" s="5">
        <f t="shared" si="59"/>
        <v>0</v>
      </c>
      <c r="EO97" s="280">
        <f t="shared" si="79"/>
        <v>0</v>
      </c>
    </row>
    <row r="98" spans="1:145">
      <c r="A98" s="3">
        <f t="shared" si="60"/>
        <v>59</v>
      </c>
      <c r="B98" s="263">
        <v>3</v>
      </c>
      <c r="C98" s="556"/>
      <c r="D98" s="264" t="s">
        <v>149</v>
      </c>
      <c r="E98" s="265" t="s">
        <v>32</v>
      </c>
      <c r="F98" s="266"/>
      <c r="G98" s="41" t="s">
        <v>56</v>
      </c>
      <c r="H98" s="267">
        <f t="shared" si="5"/>
        <v>85</v>
      </c>
      <c r="I98" s="267">
        <f t="shared" si="6"/>
        <v>74</v>
      </c>
      <c r="J98" s="268">
        <f t="shared" si="7"/>
        <v>27506142.120000001</v>
      </c>
      <c r="K98" s="268">
        <f t="shared" si="8"/>
        <v>1</v>
      </c>
      <c r="L98" s="269">
        <f t="shared" si="9"/>
        <v>1.06</v>
      </c>
      <c r="M98" s="270">
        <f t="shared" si="122"/>
        <v>1</v>
      </c>
      <c r="N98" s="271">
        <f t="shared" si="11"/>
        <v>24364489.972377934</v>
      </c>
      <c r="O98" s="271">
        <f t="shared" si="12"/>
        <v>27462673.064623922</v>
      </c>
      <c r="P98" s="271">
        <f t="shared" si="13"/>
        <v>29156510.647200003</v>
      </c>
      <c r="Q98" s="271">
        <f t="shared" si="14"/>
        <v>30954820.425523225</v>
      </c>
      <c r="R98" s="271">
        <f t="shared" si="61"/>
        <v>34773271.606532685</v>
      </c>
      <c r="S98" s="272">
        <f t="shared" si="15"/>
        <v>29156510.647200003</v>
      </c>
      <c r="T98" s="271">
        <f t="shared" si="15"/>
        <v>30954820.425523225</v>
      </c>
      <c r="U98" s="271">
        <f t="shared" si="16"/>
        <v>32864046.016027961</v>
      </c>
      <c r="V98" s="271">
        <f t="shared" si="62"/>
        <v>39070013.199912407</v>
      </c>
      <c r="W98" s="271"/>
      <c r="X98" s="271">
        <f t="shared" si="17"/>
        <v>1802972257.9559672</v>
      </c>
      <c r="Y98" s="271">
        <f t="shared" si="18"/>
        <v>2032237806.7821703</v>
      </c>
      <c r="Z98" s="271">
        <f t="shared" si="19"/>
        <v>2157581787.8928003</v>
      </c>
      <c r="AA98" s="272">
        <f t="shared" si="63"/>
        <v>2290656711.4887185</v>
      </c>
      <c r="AB98" s="272">
        <f t="shared" si="64"/>
        <v>2573222098.8834186</v>
      </c>
      <c r="AC98" s="272">
        <f t="shared" si="20"/>
        <v>2157581787.8928003</v>
      </c>
      <c r="AD98" s="271">
        <f t="shared" si="21"/>
        <v>2290656711.4887185</v>
      </c>
      <c r="AE98" s="271">
        <f t="shared" si="65"/>
        <v>2431939405.186069</v>
      </c>
      <c r="AF98" s="271">
        <f t="shared" si="66"/>
        <v>2891180976.7935181</v>
      </c>
      <c r="AG98" s="271"/>
      <c r="AH98" s="33" t="str">
        <f t="shared" si="22"/>
        <v>BERTAHAP</v>
      </c>
      <c r="AI98" s="273">
        <f t="shared" si="23"/>
        <v>0</v>
      </c>
      <c r="AJ98" s="274">
        <v>2</v>
      </c>
      <c r="AK98" s="275"/>
      <c r="AL98" s="271" t="e">
        <f>IF(AK98&gt;#REF!,"LB","KR")</f>
        <v>#REF!</v>
      </c>
      <c r="AM98" s="52">
        <f t="shared" si="24"/>
        <v>1983270000</v>
      </c>
      <c r="AN98" s="52">
        <f t="shared" si="24"/>
        <v>2235462000</v>
      </c>
      <c r="AO98" s="52">
        <f t="shared" si="24"/>
        <v>2373340000</v>
      </c>
      <c r="AP98" s="438">
        <f t="shared" si="24"/>
        <v>2519723000</v>
      </c>
      <c r="AQ98" s="438">
        <f t="shared" si="67"/>
        <v>2373340000</v>
      </c>
      <c r="AR98" s="52">
        <f t="shared" si="67"/>
        <v>2519723000</v>
      </c>
      <c r="AS98" s="52">
        <f t="shared" si="67"/>
        <v>2675134000</v>
      </c>
      <c r="AT98" s="43"/>
      <c r="AU98" s="43"/>
      <c r="AV98" s="311">
        <f t="shared" si="68"/>
        <v>-1856664.5930999964</v>
      </c>
      <c r="AW98" s="311"/>
      <c r="AX98" s="311"/>
      <c r="AY98" s="311"/>
      <c r="AZ98" s="311"/>
      <c r="BA98" s="43"/>
      <c r="BB98" s="43"/>
      <c r="BC98" s="43"/>
      <c r="BD98" s="43"/>
      <c r="BE98" s="43"/>
      <c r="BF98" s="43"/>
      <c r="BG98" s="43"/>
      <c r="BH98" s="43"/>
      <c r="BI98" s="43"/>
      <c r="BJ98" s="43"/>
      <c r="BK98" s="43"/>
      <c r="BL98" s="43"/>
      <c r="BM98" s="43"/>
      <c r="BN98" s="43"/>
      <c r="BO98" s="43"/>
      <c r="BP98" s="43"/>
      <c r="BQ98" s="43"/>
      <c r="BR98" s="43"/>
      <c r="BS98" s="43"/>
      <c r="BT98" s="43"/>
      <c r="BU98" s="43"/>
      <c r="BV98" s="43"/>
      <c r="BW98" s="43"/>
      <c r="BX98" s="446"/>
      <c r="BY98" s="444"/>
      <c r="BZ98" s="444" t="str">
        <f t="shared" si="116"/>
        <v>2BR-11</v>
      </c>
      <c r="CA98" s="445">
        <f t="shared" si="117"/>
        <v>11</v>
      </c>
      <c r="CB98" s="444">
        <f t="shared" si="118"/>
        <v>101</v>
      </c>
      <c r="CC98" s="444">
        <f t="shared" si="118"/>
        <v>90</v>
      </c>
      <c r="CD98" s="444">
        <f t="shared" si="119"/>
        <v>29156510.647200003</v>
      </c>
      <c r="CE98" s="444">
        <f t="shared" si="120"/>
        <v>2412085000</v>
      </c>
      <c r="CF98" s="444">
        <f t="shared" si="120"/>
        <v>2718805000</v>
      </c>
      <c r="CG98" s="444">
        <f t="shared" si="120"/>
        <v>2886495000</v>
      </c>
      <c r="CH98" s="444">
        <f t="shared" si="120"/>
        <v>3064528000</v>
      </c>
      <c r="CI98" s="444">
        <f t="shared" si="121"/>
        <v>3253541000</v>
      </c>
      <c r="CJ98" s="43"/>
      <c r="CK98" s="438">
        <f t="shared" si="75"/>
        <v>2675133767.0479217</v>
      </c>
      <c r="CL98" s="43">
        <f t="shared" si="76"/>
        <v>2515741000</v>
      </c>
      <c r="CM98" s="43">
        <f t="shared" si="76"/>
        <v>2670907000</v>
      </c>
      <c r="CN98" s="44">
        <f t="shared" si="26"/>
        <v>37736115</v>
      </c>
      <c r="CO98" s="44">
        <f t="shared" si="27"/>
        <v>26709070</v>
      </c>
      <c r="CP98" s="44">
        <f t="shared" si="28"/>
        <v>59333500</v>
      </c>
      <c r="CQ98" s="44">
        <f t="shared" si="29"/>
        <v>52494229.166666664</v>
      </c>
      <c r="CR98" s="440">
        <f t="shared" si="30"/>
        <v>2835643000</v>
      </c>
      <c r="CT98" s="264" t="s">
        <v>149</v>
      </c>
      <c r="CU98" s="299">
        <v>20</v>
      </c>
      <c r="CV98" s="266"/>
      <c r="CW98" s="41" t="s">
        <v>70</v>
      </c>
      <c r="CX98" s="267">
        <f t="shared" si="31"/>
        <v>0</v>
      </c>
      <c r="CY98" s="267">
        <f t="shared" si="32"/>
        <v>0</v>
      </c>
      <c r="CZ98" s="268">
        <f t="shared" si="33"/>
        <v>27506142.120000001</v>
      </c>
      <c r="DA98" s="268">
        <f t="shared" si="34"/>
        <v>0</v>
      </c>
      <c r="DB98" s="269">
        <f t="shared" si="35"/>
        <v>0</v>
      </c>
      <c r="DC98" s="270">
        <f t="shared" si="114"/>
        <v>0</v>
      </c>
      <c r="DD98" s="271">
        <f t="shared" si="37"/>
        <v>24364489.972377934</v>
      </c>
      <c r="DE98" s="271">
        <f t="shared" si="38"/>
        <v>27462673.064623922</v>
      </c>
      <c r="DF98" s="271">
        <f t="shared" si="39"/>
        <v>0</v>
      </c>
      <c r="DG98" s="271">
        <f t="shared" si="40"/>
        <v>30954820.425523225</v>
      </c>
      <c r="DH98" s="272">
        <f t="shared" si="41"/>
        <v>0</v>
      </c>
      <c r="DI98" s="271">
        <f t="shared" si="41"/>
        <v>30954820.425523225</v>
      </c>
      <c r="DJ98" s="271">
        <f t="shared" si="42"/>
        <v>32864046.016027961</v>
      </c>
      <c r="DK98" s="271"/>
      <c r="DL98" s="271">
        <f t="shared" si="43"/>
        <v>0</v>
      </c>
      <c r="DM98" s="271">
        <f t="shared" si="44"/>
        <v>0</v>
      </c>
      <c r="DN98" s="271">
        <f t="shared" si="45"/>
        <v>0</v>
      </c>
      <c r="DO98" s="272">
        <f t="shared" si="46"/>
        <v>0</v>
      </c>
      <c r="DP98" s="272">
        <f t="shared" si="47"/>
        <v>0</v>
      </c>
      <c r="DQ98" s="271">
        <f t="shared" si="48"/>
        <v>0</v>
      </c>
      <c r="DR98" s="271">
        <f t="shared" si="49"/>
        <v>0</v>
      </c>
      <c r="DS98" s="271"/>
      <c r="DT98" s="33" t="str">
        <f t="shared" si="50"/>
        <v>BERTAHAP</v>
      </c>
      <c r="DU98" s="273">
        <f t="shared" si="51"/>
        <v>0</v>
      </c>
      <c r="DV98" s="274">
        <v>2</v>
      </c>
      <c r="DW98" s="275"/>
      <c r="DX98" s="271" t="str">
        <f t="shared" si="115"/>
        <v>KR</v>
      </c>
      <c r="DY98" s="275">
        <f t="shared" si="101"/>
        <v>0</v>
      </c>
      <c r="DZ98" s="275">
        <f t="shared" si="101"/>
        <v>0</v>
      </c>
      <c r="EA98" s="275">
        <f t="shared" si="101"/>
        <v>0</v>
      </c>
      <c r="EB98" s="276">
        <f t="shared" si="100"/>
        <v>0</v>
      </c>
      <c r="EC98" s="276">
        <f t="shared" si="100"/>
        <v>0</v>
      </c>
      <c r="ED98" s="275">
        <f t="shared" si="100"/>
        <v>0</v>
      </c>
      <c r="EE98" s="275">
        <f t="shared" si="100"/>
        <v>0</v>
      </c>
      <c r="EF98" s="275">
        <f t="shared" si="77"/>
        <v>0</v>
      </c>
      <c r="EG98" s="52">
        <f t="shared" si="78"/>
        <v>0</v>
      </c>
      <c r="EH98" s="43">
        <f t="shared" si="78"/>
        <v>0</v>
      </c>
      <c r="EI98" s="63">
        <f t="shared" si="54"/>
        <v>0</v>
      </c>
      <c r="EJ98" s="63">
        <f t="shared" si="55"/>
        <v>0</v>
      </c>
      <c r="EK98" s="351">
        <f t="shared" si="56"/>
        <v>0</v>
      </c>
      <c r="EL98" s="141">
        <f t="shared" si="57"/>
        <v>0</v>
      </c>
      <c r="EM98" s="5">
        <f t="shared" si="58"/>
        <v>0</v>
      </c>
      <c r="EN98" s="5">
        <f t="shared" si="59"/>
        <v>0</v>
      </c>
      <c r="EO98" s="280">
        <f t="shared" si="79"/>
        <v>0</v>
      </c>
    </row>
    <row r="99" spans="1:145">
      <c r="A99" s="3">
        <f t="shared" si="60"/>
        <v>60</v>
      </c>
      <c r="B99" s="263">
        <v>4</v>
      </c>
      <c r="C99" s="556"/>
      <c r="D99" s="264" t="s">
        <v>149</v>
      </c>
      <c r="E99" s="265" t="s">
        <v>38</v>
      </c>
      <c r="F99" s="266"/>
      <c r="G99" s="41" t="s">
        <v>58</v>
      </c>
      <c r="H99" s="267">
        <f t="shared" si="5"/>
        <v>101</v>
      </c>
      <c r="I99" s="267">
        <f t="shared" si="6"/>
        <v>90</v>
      </c>
      <c r="J99" s="268">
        <f t="shared" si="7"/>
        <v>27506142.120000001</v>
      </c>
      <c r="K99" s="268">
        <f t="shared" si="8"/>
        <v>1</v>
      </c>
      <c r="L99" s="269">
        <f t="shared" si="9"/>
        <v>1.06</v>
      </c>
      <c r="M99" s="270">
        <f t="shared" si="122"/>
        <v>1</v>
      </c>
      <c r="N99" s="271">
        <f t="shared" si="11"/>
        <v>24364489.972377934</v>
      </c>
      <c r="O99" s="271">
        <f t="shared" si="12"/>
        <v>27462673.064623922</v>
      </c>
      <c r="P99" s="271">
        <f t="shared" si="13"/>
        <v>29156510.647200003</v>
      </c>
      <c r="Q99" s="271">
        <f t="shared" si="14"/>
        <v>30954820.425523225</v>
      </c>
      <c r="R99" s="271">
        <f t="shared" si="61"/>
        <v>34773271.606532685</v>
      </c>
      <c r="S99" s="272">
        <f t="shared" si="15"/>
        <v>29156510.647200003</v>
      </c>
      <c r="T99" s="271">
        <f t="shared" si="15"/>
        <v>30954820.425523225</v>
      </c>
      <c r="U99" s="271">
        <f t="shared" si="16"/>
        <v>32864046.016027961</v>
      </c>
      <c r="V99" s="271">
        <f t="shared" si="62"/>
        <v>39070013.199912407</v>
      </c>
      <c r="W99" s="271"/>
      <c r="X99" s="271">
        <f t="shared" si="17"/>
        <v>2192804097.5140142</v>
      </c>
      <c r="Y99" s="271">
        <f t="shared" si="18"/>
        <v>2471640575.816153</v>
      </c>
      <c r="Z99" s="271">
        <f t="shared" si="19"/>
        <v>2624085958.2480001</v>
      </c>
      <c r="AA99" s="272">
        <f t="shared" si="63"/>
        <v>2785933838.2970901</v>
      </c>
      <c r="AB99" s="272">
        <f t="shared" si="64"/>
        <v>3129594444.5879416</v>
      </c>
      <c r="AC99" s="272">
        <f t="shared" si="20"/>
        <v>2624085958.2480001</v>
      </c>
      <c r="AD99" s="271">
        <f t="shared" si="21"/>
        <v>2785933838.2970901</v>
      </c>
      <c r="AE99" s="271">
        <f t="shared" si="65"/>
        <v>2957764141.4425163</v>
      </c>
      <c r="AF99" s="271">
        <f t="shared" si="66"/>
        <v>3516301187.9921165</v>
      </c>
      <c r="AG99" s="271"/>
      <c r="AH99" s="33" t="str">
        <f t="shared" si="22"/>
        <v>BERTAHAP</v>
      </c>
      <c r="AI99" s="273">
        <f t="shared" si="23"/>
        <v>0</v>
      </c>
      <c r="AJ99" s="274">
        <v>2</v>
      </c>
      <c r="AK99" s="275"/>
      <c r="AL99" s="271" t="e">
        <f>IF(AK99&gt;#REF!,"LB","KR")</f>
        <v>#REF!</v>
      </c>
      <c r="AM99" s="52">
        <f t="shared" si="24"/>
        <v>2412085000</v>
      </c>
      <c r="AN99" s="52">
        <f t="shared" si="24"/>
        <v>2718805000</v>
      </c>
      <c r="AO99" s="52">
        <f t="shared" si="24"/>
        <v>2886495000</v>
      </c>
      <c r="AP99" s="438">
        <f t="shared" si="24"/>
        <v>3064528000</v>
      </c>
      <c r="AQ99" s="438">
        <f t="shared" si="67"/>
        <v>2886495000</v>
      </c>
      <c r="AR99" s="52">
        <f t="shared" si="67"/>
        <v>3064528000</v>
      </c>
      <c r="AS99" s="52">
        <f t="shared" si="67"/>
        <v>3253541000</v>
      </c>
      <c r="AT99" s="43"/>
      <c r="AU99" s="43"/>
      <c r="AV99" s="311">
        <f t="shared" si="68"/>
        <v>-1856664.5930999964</v>
      </c>
      <c r="AW99" s="311"/>
      <c r="AX99" s="311"/>
      <c r="AY99" s="311"/>
      <c r="AZ99" s="311"/>
      <c r="BA99" s="43"/>
      <c r="BB99" s="43"/>
      <c r="BC99" s="43"/>
      <c r="BD99" s="43"/>
      <c r="BE99" s="43"/>
      <c r="BF99" s="43"/>
      <c r="BG99" s="43"/>
      <c r="BH99" s="43"/>
      <c r="BI99" s="43"/>
      <c r="BJ99" s="43"/>
      <c r="BK99" s="43"/>
      <c r="BL99" s="43"/>
      <c r="BM99" s="43"/>
      <c r="BN99" s="43"/>
      <c r="BO99" s="43"/>
      <c r="BP99" s="43"/>
      <c r="BQ99" s="43"/>
      <c r="BR99" s="43"/>
      <c r="BS99" s="43"/>
      <c r="BT99" s="43"/>
      <c r="BU99" s="43"/>
      <c r="BV99" s="43"/>
      <c r="BW99" s="43"/>
      <c r="BX99" s="446"/>
      <c r="BY99" s="444"/>
      <c r="BZ99" s="444" t="str">
        <f>G78</f>
        <v>3BR-19</v>
      </c>
      <c r="CA99" s="445">
        <f>E78</f>
        <v>19</v>
      </c>
      <c r="CB99" s="444">
        <f>H78</f>
        <v>138</v>
      </c>
      <c r="CC99" s="444">
        <f>I78</f>
        <v>120</v>
      </c>
      <c r="CD99" s="444">
        <f>P78</f>
        <v>29156510.647200003</v>
      </c>
      <c r="CE99" s="444">
        <f>AM78</f>
        <v>3216113000</v>
      </c>
      <c r="CF99" s="444">
        <f>AN78</f>
        <v>3625073000</v>
      </c>
      <c r="CG99" s="444">
        <f>AO78</f>
        <v>3848660000</v>
      </c>
      <c r="CH99" s="444">
        <f>AP78</f>
        <v>4086037000</v>
      </c>
      <c r="CI99" s="444">
        <f>AS78</f>
        <v>4338055000</v>
      </c>
      <c r="CJ99" s="43"/>
      <c r="CK99" s="438">
        <f t="shared" si="75"/>
        <v>3253541096.7252483</v>
      </c>
      <c r="CL99" s="43">
        <f t="shared" si="76"/>
        <v>3059685000</v>
      </c>
      <c r="CM99" s="43">
        <f t="shared" si="76"/>
        <v>3248400000</v>
      </c>
      <c r="CN99" s="44">
        <f t="shared" si="26"/>
        <v>45895275</v>
      </c>
      <c r="CO99" s="44">
        <f t="shared" si="27"/>
        <v>32484000</v>
      </c>
      <c r="CP99" s="44">
        <f t="shared" si="28"/>
        <v>72162375</v>
      </c>
      <c r="CQ99" s="44">
        <f t="shared" si="29"/>
        <v>63844333.333333336</v>
      </c>
      <c r="CR99" s="440">
        <f t="shared" si="30"/>
        <v>3448754000</v>
      </c>
      <c r="CT99" s="264" t="s">
        <v>149</v>
      </c>
      <c r="CU99" s="299">
        <v>22</v>
      </c>
      <c r="CV99" s="266"/>
      <c r="CW99" s="41" t="s">
        <v>89</v>
      </c>
      <c r="CX99" s="267">
        <f t="shared" si="31"/>
        <v>0</v>
      </c>
      <c r="CY99" s="267">
        <f t="shared" si="32"/>
        <v>0</v>
      </c>
      <c r="CZ99" s="268">
        <f t="shared" si="33"/>
        <v>27506142.120000001</v>
      </c>
      <c r="DA99" s="268">
        <f t="shared" si="34"/>
        <v>0</v>
      </c>
      <c r="DB99" s="269">
        <f t="shared" si="35"/>
        <v>0</v>
      </c>
      <c r="DC99" s="270">
        <f t="shared" si="114"/>
        <v>0</v>
      </c>
      <c r="DD99" s="271">
        <f t="shared" si="37"/>
        <v>24364489.972377934</v>
      </c>
      <c r="DE99" s="271">
        <f t="shared" si="38"/>
        <v>27462673.064623922</v>
      </c>
      <c r="DF99" s="271">
        <f t="shared" si="39"/>
        <v>0</v>
      </c>
      <c r="DG99" s="271">
        <f t="shared" si="40"/>
        <v>30954820.425523225</v>
      </c>
      <c r="DH99" s="272">
        <f t="shared" si="41"/>
        <v>0</v>
      </c>
      <c r="DI99" s="271">
        <f t="shared" si="41"/>
        <v>30954820.425523225</v>
      </c>
      <c r="DJ99" s="271">
        <f t="shared" si="42"/>
        <v>32864046.016027961</v>
      </c>
      <c r="DK99" s="271"/>
      <c r="DL99" s="271">
        <f t="shared" si="43"/>
        <v>0</v>
      </c>
      <c r="DM99" s="271">
        <f t="shared" si="44"/>
        <v>0</v>
      </c>
      <c r="DN99" s="271">
        <f t="shared" si="45"/>
        <v>0</v>
      </c>
      <c r="DO99" s="272">
        <f t="shared" si="46"/>
        <v>0</v>
      </c>
      <c r="DP99" s="272">
        <f t="shared" si="47"/>
        <v>0</v>
      </c>
      <c r="DQ99" s="271">
        <f t="shared" si="48"/>
        <v>0</v>
      </c>
      <c r="DR99" s="271">
        <f t="shared" si="49"/>
        <v>0</v>
      </c>
      <c r="DS99" s="271"/>
      <c r="DT99" s="33" t="str">
        <f t="shared" si="50"/>
        <v>BERTAHAP</v>
      </c>
      <c r="DU99" s="273">
        <f t="shared" si="51"/>
        <v>0</v>
      </c>
      <c r="DV99" s="274">
        <v>2</v>
      </c>
      <c r="DW99" s="275"/>
      <c r="DX99" s="271" t="str">
        <f t="shared" si="115"/>
        <v>KR</v>
      </c>
      <c r="DY99" s="275">
        <f t="shared" si="101"/>
        <v>0</v>
      </c>
      <c r="DZ99" s="275">
        <f t="shared" si="101"/>
        <v>0</v>
      </c>
      <c r="EA99" s="275">
        <f t="shared" si="101"/>
        <v>0</v>
      </c>
      <c r="EB99" s="276">
        <f t="shared" si="100"/>
        <v>0</v>
      </c>
      <c r="EC99" s="276">
        <f t="shared" si="100"/>
        <v>0</v>
      </c>
      <c r="ED99" s="275">
        <f t="shared" si="100"/>
        <v>0</v>
      </c>
      <c r="EE99" s="275">
        <f t="shared" si="100"/>
        <v>0</v>
      </c>
      <c r="EF99" s="275">
        <f t="shared" si="77"/>
        <v>0</v>
      </c>
      <c r="EG99" s="52">
        <f t="shared" si="78"/>
        <v>0</v>
      </c>
      <c r="EH99" s="43">
        <f t="shared" si="78"/>
        <v>0</v>
      </c>
      <c r="EI99" s="63">
        <f t="shared" si="54"/>
        <v>0</v>
      </c>
      <c r="EJ99" s="63">
        <f t="shared" si="55"/>
        <v>0</v>
      </c>
      <c r="EK99" s="351">
        <f t="shared" si="56"/>
        <v>0</v>
      </c>
      <c r="EL99" s="141">
        <f t="shared" si="57"/>
        <v>0</v>
      </c>
      <c r="EM99" s="5">
        <f t="shared" si="58"/>
        <v>0</v>
      </c>
      <c r="EN99" s="5">
        <f t="shared" si="59"/>
        <v>0</v>
      </c>
      <c r="EO99" s="280">
        <f t="shared" si="79"/>
        <v>0</v>
      </c>
    </row>
    <row r="100" spans="1:145">
      <c r="A100" s="3">
        <f t="shared" si="60"/>
        <v>61</v>
      </c>
      <c r="B100" s="263">
        <v>5</v>
      </c>
      <c r="C100" s="556"/>
      <c r="D100" s="264" t="s">
        <v>149</v>
      </c>
      <c r="E100" s="265" t="s">
        <v>44</v>
      </c>
      <c r="F100" s="266"/>
      <c r="G100" s="41" t="s">
        <v>60</v>
      </c>
      <c r="H100" s="267">
        <f t="shared" si="5"/>
        <v>101</v>
      </c>
      <c r="I100" s="267">
        <f t="shared" si="6"/>
        <v>90</v>
      </c>
      <c r="J100" s="268">
        <f t="shared" si="7"/>
        <v>27506142.120000001</v>
      </c>
      <c r="K100" s="268">
        <f t="shared" si="8"/>
        <v>1</v>
      </c>
      <c r="L100" s="269">
        <f t="shared" si="9"/>
        <v>1.06</v>
      </c>
      <c r="M100" s="270">
        <f t="shared" si="122"/>
        <v>1</v>
      </c>
      <c r="N100" s="271">
        <f t="shared" si="11"/>
        <v>24364489.972377934</v>
      </c>
      <c r="O100" s="271">
        <f t="shared" si="12"/>
        <v>27462673.064623922</v>
      </c>
      <c r="P100" s="271">
        <f t="shared" si="13"/>
        <v>29156510.647200003</v>
      </c>
      <c r="Q100" s="271">
        <f t="shared" si="14"/>
        <v>30954820.425523225</v>
      </c>
      <c r="R100" s="271">
        <f t="shared" si="61"/>
        <v>34773271.606532685</v>
      </c>
      <c r="S100" s="272">
        <f t="shared" si="15"/>
        <v>29156510.647200003</v>
      </c>
      <c r="T100" s="271">
        <f t="shared" si="15"/>
        <v>30954820.425523225</v>
      </c>
      <c r="U100" s="271">
        <f t="shared" si="16"/>
        <v>32864046.016027961</v>
      </c>
      <c r="V100" s="271">
        <f t="shared" si="62"/>
        <v>39070013.199912407</v>
      </c>
      <c r="W100" s="271"/>
      <c r="X100" s="271">
        <f t="shared" si="17"/>
        <v>2192804097.5140142</v>
      </c>
      <c r="Y100" s="271">
        <f t="shared" si="18"/>
        <v>2471640575.816153</v>
      </c>
      <c r="Z100" s="271">
        <f t="shared" si="19"/>
        <v>2624085958.2480001</v>
      </c>
      <c r="AA100" s="272">
        <f t="shared" si="63"/>
        <v>2785933838.2970901</v>
      </c>
      <c r="AB100" s="272">
        <f t="shared" si="64"/>
        <v>3129594444.5879416</v>
      </c>
      <c r="AC100" s="272">
        <f t="shared" si="20"/>
        <v>2624085958.2480001</v>
      </c>
      <c r="AD100" s="271">
        <f t="shared" si="21"/>
        <v>2785933838.2970901</v>
      </c>
      <c r="AE100" s="271">
        <f t="shared" si="65"/>
        <v>2957764141.4425163</v>
      </c>
      <c r="AF100" s="271">
        <f t="shared" si="66"/>
        <v>3516301187.9921165</v>
      </c>
      <c r="AG100" s="271"/>
      <c r="AH100" s="33" t="str">
        <f t="shared" si="22"/>
        <v>BERTAHAP</v>
      </c>
      <c r="AI100" s="273">
        <f t="shared" si="23"/>
        <v>0</v>
      </c>
      <c r="AJ100" s="274">
        <v>2</v>
      </c>
      <c r="AK100" s="275"/>
      <c r="AL100" s="271" t="e">
        <f>IF(AK100&gt;#REF!,"LB","KR")</f>
        <v>#REF!</v>
      </c>
      <c r="AM100" s="52">
        <f t="shared" si="24"/>
        <v>2412085000</v>
      </c>
      <c r="AN100" s="52">
        <f t="shared" si="24"/>
        <v>2718805000</v>
      </c>
      <c r="AO100" s="52">
        <f t="shared" si="24"/>
        <v>2886495000</v>
      </c>
      <c r="AP100" s="438">
        <f t="shared" si="24"/>
        <v>3064528000</v>
      </c>
      <c r="AQ100" s="438">
        <f t="shared" si="67"/>
        <v>2886495000</v>
      </c>
      <c r="AR100" s="52">
        <f t="shared" si="67"/>
        <v>3064528000</v>
      </c>
      <c r="AS100" s="52">
        <f t="shared" si="67"/>
        <v>3253541000</v>
      </c>
      <c r="AT100" s="43"/>
      <c r="AU100" s="43"/>
      <c r="AV100" s="311">
        <f t="shared" si="68"/>
        <v>-1856664.5930999964</v>
      </c>
      <c r="AW100" s="311"/>
      <c r="AX100" s="311"/>
      <c r="AY100" s="311"/>
      <c r="AZ100" s="311"/>
      <c r="BA100" s="43"/>
      <c r="BB100" s="43"/>
      <c r="BC100" s="43"/>
      <c r="BD100" s="43"/>
      <c r="BE100" s="43"/>
      <c r="BF100" s="43"/>
      <c r="BG100" s="43"/>
      <c r="BH100" s="43"/>
      <c r="BI100" s="43"/>
      <c r="BJ100" s="43"/>
      <c r="BK100" s="43"/>
      <c r="BL100" s="43"/>
      <c r="BM100" s="43"/>
      <c r="BN100" s="43"/>
      <c r="BO100" s="43"/>
      <c r="BP100" s="43"/>
      <c r="BQ100" s="43"/>
      <c r="BR100" s="43"/>
      <c r="BS100" s="43"/>
      <c r="BT100" s="43"/>
      <c r="BU100" s="43"/>
      <c r="BV100" s="43"/>
      <c r="BW100" s="43"/>
      <c r="BX100" s="443">
        <v>17</v>
      </c>
      <c r="BY100" s="444" t="s">
        <v>150</v>
      </c>
      <c r="BZ100" s="444" t="str">
        <f>G89</f>
        <v>2BR-3</v>
      </c>
      <c r="CA100" s="445" t="str">
        <f>E89</f>
        <v>03</v>
      </c>
      <c r="CB100" s="444">
        <f t="shared" ref="CB100:CC103" si="123">H89</f>
        <v>85</v>
      </c>
      <c r="CC100" s="444">
        <f t="shared" si="123"/>
        <v>74</v>
      </c>
      <c r="CD100" s="444">
        <f>P89</f>
        <v>29156510.647200003</v>
      </c>
      <c r="CE100" s="444">
        <f t="shared" ref="CE100:CH103" si="124">AM89</f>
        <v>1983270000</v>
      </c>
      <c r="CF100" s="444">
        <f t="shared" si="124"/>
        <v>2235462000</v>
      </c>
      <c r="CG100" s="444">
        <f t="shared" si="124"/>
        <v>2373340000</v>
      </c>
      <c r="CH100" s="444">
        <f t="shared" si="124"/>
        <v>2519723000</v>
      </c>
      <c r="CI100" s="444">
        <f>AS89</f>
        <v>2675134000</v>
      </c>
      <c r="CJ100" s="43">
        <v>8</v>
      </c>
      <c r="CK100" s="438">
        <f t="shared" si="75"/>
        <v>3253541096.7252483</v>
      </c>
      <c r="CL100" s="43">
        <f t="shared" si="76"/>
        <v>3059685000</v>
      </c>
      <c r="CM100" s="43">
        <f t="shared" si="76"/>
        <v>3248400000</v>
      </c>
      <c r="CN100" s="44">
        <f t="shared" si="26"/>
        <v>45895275</v>
      </c>
      <c r="CO100" s="44">
        <f t="shared" si="27"/>
        <v>32484000</v>
      </c>
      <c r="CP100" s="44">
        <f t="shared" si="28"/>
        <v>72162375</v>
      </c>
      <c r="CQ100" s="44">
        <f t="shared" si="29"/>
        <v>63844333.333333336</v>
      </c>
      <c r="CR100" s="440">
        <f t="shared" si="30"/>
        <v>3448754000</v>
      </c>
      <c r="CT100" s="264" t="s">
        <v>151</v>
      </c>
      <c r="CU100" s="265" t="s">
        <v>24</v>
      </c>
      <c r="CV100" s="266"/>
      <c r="CW100" s="41" t="s">
        <v>39</v>
      </c>
      <c r="CX100" s="267">
        <f t="shared" si="31"/>
        <v>0</v>
      </c>
      <c r="CY100" s="267">
        <f t="shared" si="32"/>
        <v>0</v>
      </c>
      <c r="CZ100" s="268">
        <f t="shared" si="33"/>
        <v>27506142.120000001</v>
      </c>
      <c r="DA100" s="268">
        <f t="shared" si="34"/>
        <v>0</v>
      </c>
      <c r="DB100" s="269">
        <f t="shared" si="35"/>
        <v>0</v>
      </c>
      <c r="DC100" s="319">
        <f t="shared" ref="DC100:DC107" si="125">SUMIF($AO$4:$AO$22,CU100,$BJ$4:$BJ$22)</f>
        <v>0</v>
      </c>
      <c r="DD100" s="271">
        <f t="shared" si="37"/>
        <v>24364489.972377934</v>
      </c>
      <c r="DE100" s="271">
        <f t="shared" si="38"/>
        <v>27462673.064623922</v>
      </c>
      <c r="DF100" s="271">
        <f t="shared" si="39"/>
        <v>0</v>
      </c>
      <c r="DG100" s="271">
        <f t="shared" si="40"/>
        <v>30954820.425523225</v>
      </c>
      <c r="DH100" s="272">
        <f t="shared" si="41"/>
        <v>0</v>
      </c>
      <c r="DI100" s="271">
        <f t="shared" si="41"/>
        <v>30954820.425523225</v>
      </c>
      <c r="DJ100" s="271">
        <f t="shared" si="42"/>
        <v>32864046.016027961</v>
      </c>
      <c r="DK100" s="271"/>
      <c r="DL100" s="271">
        <f t="shared" si="43"/>
        <v>0</v>
      </c>
      <c r="DM100" s="271">
        <f t="shared" si="44"/>
        <v>0</v>
      </c>
      <c r="DN100" s="271">
        <f t="shared" si="45"/>
        <v>0</v>
      </c>
      <c r="DO100" s="272">
        <f t="shared" si="46"/>
        <v>0</v>
      </c>
      <c r="DP100" s="272">
        <f t="shared" si="47"/>
        <v>0</v>
      </c>
      <c r="DQ100" s="271">
        <f t="shared" si="48"/>
        <v>0</v>
      </c>
      <c r="DR100" s="271">
        <f t="shared" si="49"/>
        <v>0</v>
      </c>
      <c r="DS100" s="271"/>
      <c r="DT100" s="33" t="str">
        <f t="shared" si="50"/>
        <v>BERTAHAP</v>
      </c>
      <c r="DU100" s="273">
        <f t="shared" si="51"/>
        <v>0</v>
      </c>
      <c r="DV100" s="274">
        <v>2</v>
      </c>
      <c r="DW100" s="275"/>
      <c r="DX100" s="271" t="str">
        <f t="shared" si="115"/>
        <v>KR</v>
      </c>
      <c r="DY100" s="275">
        <f t="shared" si="101"/>
        <v>0</v>
      </c>
      <c r="DZ100" s="275">
        <f t="shared" si="101"/>
        <v>0</v>
      </c>
      <c r="EA100" s="275">
        <f t="shared" si="101"/>
        <v>0</v>
      </c>
      <c r="EB100" s="276">
        <f t="shared" si="100"/>
        <v>0</v>
      </c>
      <c r="EC100" s="276">
        <f t="shared" si="100"/>
        <v>0</v>
      </c>
      <c r="ED100" s="275">
        <f t="shared" si="100"/>
        <v>0</v>
      </c>
      <c r="EE100" s="275">
        <f t="shared" si="100"/>
        <v>0</v>
      </c>
      <c r="EF100" s="275">
        <f t="shared" si="77"/>
        <v>0</v>
      </c>
      <c r="EG100" s="52">
        <f t="shared" si="78"/>
        <v>0</v>
      </c>
      <c r="EH100" s="43">
        <f t="shared" si="78"/>
        <v>0</v>
      </c>
      <c r="EI100" s="63">
        <f t="shared" si="54"/>
        <v>0</v>
      </c>
      <c r="EJ100" s="63">
        <f t="shared" si="55"/>
        <v>0</v>
      </c>
      <c r="EK100" s="351">
        <f t="shared" si="56"/>
        <v>0</v>
      </c>
      <c r="EL100" s="141">
        <f t="shared" si="57"/>
        <v>0</v>
      </c>
      <c r="EM100" s="5">
        <f t="shared" si="58"/>
        <v>0</v>
      </c>
      <c r="EN100" s="5">
        <f t="shared" si="59"/>
        <v>0</v>
      </c>
      <c r="EO100" s="280">
        <f t="shared" si="79"/>
        <v>0</v>
      </c>
    </row>
    <row r="101" spans="1:145">
      <c r="A101" s="3">
        <f t="shared" si="60"/>
        <v>62</v>
      </c>
      <c r="B101" s="263">
        <v>6</v>
      </c>
      <c r="C101" s="556"/>
      <c r="D101" s="264" t="s">
        <v>149</v>
      </c>
      <c r="E101" s="299">
        <v>11</v>
      </c>
      <c r="F101" s="266"/>
      <c r="G101" s="41" t="s">
        <v>62</v>
      </c>
      <c r="H101" s="267">
        <f t="shared" si="5"/>
        <v>101</v>
      </c>
      <c r="I101" s="267">
        <f t="shared" si="6"/>
        <v>90</v>
      </c>
      <c r="J101" s="268">
        <f t="shared" si="7"/>
        <v>27506142.120000001</v>
      </c>
      <c r="K101" s="268">
        <f t="shared" si="8"/>
        <v>1</v>
      </c>
      <c r="L101" s="269">
        <f t="shared" si="9"/>
        <v>1.06</v>
      </c>
      <c r="M101" s="270">
        <f t="shared" si="122"/>
        <v>1</v>
      </c>
      <c r="N101" s="271">
        <f t="shared" si="11"/>
        <v>24364489.972377934</v>
      </c>
      <c r="O101" s="271">
        <f t="shared" si="12"/>
        <v>27462673.064623922</v>
      </c>
      <c r="P101" s="271">
        <f t="shared" si="13"/>
        <v>29156510.647200003</v>
      </c>
      <c r="Q101" s="271">
        <f t="shared" si="14"/>
        <v>30954820.425523225</v>
      </c>
      <c r="R101" s="271">
        <f t="shared" si="61"/>
        <v>34773271.606532685</v>
      </c>
      <c r="S101" s="272">
        <f t="shared" si="15"/>
        <v>29156510.647200003</v>
      </c>
      <c r="T101" s="271">
        <f t="shared" si="15"/>
        <v>30954820.425523225</v>
      </c>
      <c r="U101" s="271">
        <f t="shared" si="16"/>
        <v>32864046.016027961</v>
      </c>
      <c r="V101" s="271">
        <f t="shared" si="62"/>
        <v>39070013.199912407</v>
      </c>
      <c r="W101" s="271"/>
      <c r="X101" s="271">
        <f t="shared" si="17"/>
        <v>2192804097.5140142</v>
      </c>
      <c r="Y101" s="271">
        <f t="shared" si="18"/>
        <v>2471640575.816153</v>
      </c>
      <c r="Z101" s="271">
        <f t="shared" si="19"/>
        <v>2624085958.2480001</v>
      </c>
      <c r="AA101" s="272">
        <f t="shared" si="63"/>
        <v>2785933838.2970901</v>
      </c>
      <c r="AB101" s="272">
        <f t="shared" si="64"/>
        <v>3129594444.5879416</v>
      </c>
      <c r="AC101" s="272">
        <f t="shared" si="20"/>
        <v>2624085958.2480001</v>
      </c>
      <c r="AD101" s="271">
        <f t="shared" si="21"/>
        <v>2785933838.2970901</v>
      </c>
      <c r="AE101" s="271">
        <f t="shared" si="65"/>
        <v>2957764141.4425163</v>
      </c>
      <c r="AF101" s="271">
        <f t="shared" si="66"/>
        <v>3516301187.9921165</v>
      </c>
      <c r="AG101" s="271"/>
      <c r="AH101" s="33" t="str">
        <f t="shared" si="22"/>
        <v>BERTAHAP</v>
      </c>
      <c r="AI101" s="273">
        <f t="shared" si="23"/>
        <v>0</v>
      </c>
      <c r="AJ101" s="274">
        <v>2</v>
      </c>
      <c r="AK101" s="275"/>
      <c r="AL101" s="271" t="e">
        <f>IF(AK101&gt;#REF!,"LB","KR")</f>
        <v>#REF!</v>
      </c>
      <c r="AM101" s="52">
        <f t="shared" si="24"/>
        <v>2412085000</v>
      </c>
      <c r="AN101" s="52">
        <f t="shared" si="24"/>
        <v>2718805000</v>
      </c>
      <c r="AO101" s="52">
        <f t="shared" si="24"/>
        <v>2886495000</v>
      </c>
      <c r="AP101" s="438">
        <f t="shared" si="24"/>
        <v>3064528000</v>
      </c>
      <c r="AQ101" s="438">
        <f t="shared" si="67"/>
        <v>2886495000</v>
      </c>
      <c r="AR101" s="52">
        <f t="shared" si="67"/>
        <v>3064528000</v>
      </c>
      <c r="AS101" s="52">
        <f t="shared" si="67"/>
        <v>3253541000</v>
      </c>
      <c r="AT101" s="43"/>
      <c r="AU101" s="43"/>
      <c r="AV101" s="311">
        <f t="shared" si="68"/>
        <v>-1856664.5930999964</v>
      </c>
      <c r="AW101" s="311"/>
      <c r="AX101" s="311"/>
      <c r="AY101" s="311"/>
      <c r="AZ101" s="311"/>
      <c r="BA101" s="43"/>
      <c r="BB101" s="43"/>
      <c r="BC101" s="43"/>
      <c r="BD101" s="43"/>
      <c r="BE101" s="43"/>
      <c r="BF101" s="43"/>
      <c r="BG101" s="43"/>
      <c r="BH101" s="43"/>
      <c r="BI101" s="43"/>
      <c r="BJ101" s="43"/>
      <c r="BK101" s="43"/>
      <c r="BL101" s="43"/>
      <c r="BM101" s="43"/>
      <c r="BN101" s="43"/>
      <c r="BO101" s="43"/>
      <c r="BP101" s="43"/>
      <c r="BQ101" s="43"/>
      <c r="BR101" s="43"/>
      <c r="BS101" s="43"/>
      <c r="BT101" s="43"/>
      <c r="BU101" s="43"/>
      <c r="BV101" s="43"/>
      <c r="BW101" s="43"/>
      <c r="BX101" s="443"/>
      <c r="BY101" s="444"/>
      <c r="BZ101" s="444" t="str">
        <f>G90</f>
        <v>2BR-5</v>
      </c>
      <c r="CA101" s="445" t="str">
        <f>E90</f>
        <v>05</v>
      </c>
      <c r="CB101" s="444">
        <f t="shared" si="123"/>
        <v>85</v>
      </c>
      <c r="CC101" s="444">
        <f t="shared" si="123"/>
        <v>74</v>
      </c>
      <c r="CD101" s="444">
        <f>P90</f>
        <v>29156510.647200003</v>
      </c>
      <c r="CE101" s="444">
        <f t="shared" si="124"/>
        <v>1983270000</v>
      </c>
      <c r="CF101" s="444">
        <f t="shared" si="124"/>
        <v>2235462000</v>
      </c>
      <c r="CG101" s="444">
        <f t="shared" si="124"/>
        <v>2373340000</v>
      </c>
      <c r="CH101" s="444">
        <f t="shared" si="124"/>
        <v>2519723000</v>
      </c>
      <c r="CI101" s="444">
        <f>AS90</f>
        <v>2675134000</v>
      </c>
      <c r="CJ101" s="43"/>
      <c r="CK101" s="438">
        <f t="shared" si="75"/>
        <v>3253541096.7252483</v>
      </c>
      <c r="CL101" s="43">
        <f t="shared" si="76"/>
        <v>3059685000</v>
      </c>
      <c r="CM101" s="43">
        <f t="shared" si="76"/>
        <v>3248400000</v>
      </c>
      <c r="CN101" s="44">
        <f t="shared" si="26"/>
        <v>45895275</v>
      </c>
      <c r="CO101" s="44">
        <f t="shared" si="27"/>
        <v>32484000</v>
      </c>
      <c r="CP101" s="44">
        <f t="shared" si="28"/>
        <v>72162375</v>
      </c>
      <c r="CQ101" s="44">
        <f t="shared" si="29"/>
        <v>63844333.333333336</v>
      </c>
      <c r="CR101" s="440">
        <f t="shared" si="30"/>
        <v>3448754000</v>
      </c>
      <c r="CT101" s="264" t="s">
        <v>151</v>
      </c>
      <c r="CU101" s="265" t="s">
        <v>35</v>
      </c>
      <c r="CV101" s="266"/>
      <c r="CW101" s="41" t="s">
        <v>42</v>
      </c>
      <c r="CX101" s="267">
        <f t="shared" si="31"/>
        <v>0</v>
      </c>
      <c r="CY101" s="267">
        <f t="shared" si="32"/>
        <v>0</v>
      </c>
      <c r="CZ101" s="268">
        <f t="shared" si="33"/>
        <v>27506142.120000001</v>
      </c>
      <c r="DA101" s="268">
        <f t="shared" si="34"/>
        <v>0</v>
      </c>
      <c r="DB101" s="269">
        <f t="shared" si="35"/>
        <v>0</v>
      </c>
      <c r="DC101" s="319">
        <f t="shared" si="125"/>
        <v>0</v>
      </c>
      <c r="DD101" s="271">
        <f t="shared" si="37"/>
        <v>24364489.972377934</v>
      </c>
      <c r="DE101" s="271">
        <f t="shared" si="38"/>
        <v>27462673.064623922</v>
      </c>
      <c r="DF101" s="271">
        <f t="shared" si="39"/>
        <v>0</v>
      </c>
      <c r="DG101" s="271">
        <f t="shared" si="40"/>
        <v>30954820.425523225</v>
      </c>
      <c r="DH101" s="272">
        <f t="shared" si="41"/>
        <v>0</v>
      </c>
      <c r="DI101" s="271">
        <f t="shared" si="41"/>
        <v>30954820.425523225</v>
      </c>
      <c r="DJ101" s="271">
        <f t="shared" si="42"/>
        <v>32864046.016027961</v>
      </c>
      <c r="DK101" s="271"/>
      <c r="DL101" s="271">
        <f t="shared" si="43"/>
        <v>0</v>
      </c>
      <c r="DM101" s="271">
        <f t="shared" si="44"/>
        <v>0</v>
      </c>
      <c r="DN101" s="271">
        <f t="shared" si="45"/>
        <v>0</v>
      </c>
      <c r="DO101" s="272">
        <f t="shared" si="46"/>
        <v>0</v>
      </c>
      <c r="DP101" s="272">
        <f t="shared" si="47"/>
        <v>0</v>
      </c>
      <c r="DQ101" s="271">
        <f t="shared" si="48"/>
        <v>0</v>
      </c>
      <c r="DR101" s="271">
        <f t="shared" si="49"/>
        <v>0</v>
      </c>
      <c r="DS101" s="271"/>
      <c r="DT101" s="33" t="str">
        <f t="shared" si="50"/>
        <v>BERTAHAP</v>
      </c>
      <c r="DU101" s="273">
        <f t="shared" si="51"/>
        <v>0</v>
      </c>
      <c r="DV101" s="274">
        <v>2</v>
      </c>
      <c r="DW101" s="275"/>
      <c r="DX101" s="271" t="e">
        <f>IF(DW101&gt;#REF!,"LB","KR")</f>
        <v>#REF!</v>
      </c>
      <c r="DY101" s="275">
        <f t="shared" si="101"/>
        <v>0</v>
      </c>
      <c r="DZ101" s="275">
        <f t="shared" si="101"/>
        <v>0</v>
      </c>
      <c r="EA101" s="275">
        <f t="shared" si="101"/>
        <v>0</v>
      </c>
      <c r="EB101" s="276">
        <f t="shared" si="100"/>
        <v>0</v>
      </c>
      <c r="EC101" s="276">
        <f t="shared" si="100"/>
        <v>0</v>
      </c>
      <c r="ED101" s="275">
        <f t="shared" si="100"/>
        <v>0</v>
      </c>
      <c r="EE101" s="275">
        <f t="shared" si="100"/>
        <v>0</v>
      </c>
      <c r="EF101" s="275">
        <f t="shared" si="77"/>
        <v>0</v>
      </c>
      <c r="EG101" s="52">
        <f t="shared" si="78"/>
        <v>0</v>
      </c>
      <c r="EH101" s="43">
        <f t="shared" si="78"/>
        <v>0</v>
      </c>
      <c r="EI101" s="63">
        <f t="shared" si="54"/>
        <v>0</v>
      </c>
      <c r="EJ101" s="63">
        <f t="shared" si="55"/>
        <v>0</v>
      </c>
      <c r="EK101" s="351">
        <f t="shared" si="56"/>
        <v>0</v>
      </c>
      <c r="EL101" s="141">
        <f t="shared" si="57"/>
        <v>0</v>
      </c>
      <c r="EM101" s="5">
        <f t="shared" si="58"/>
        <v>0</v>
      </c>
      <c r="EN101" s="5">
        <f t="shared" si="59"/>
        <v>0</v>
      </c>
      <c r="EO101" s="280">
        <f t="shared" si="79"/>
        <v>0</v>
      </c>
    </row>
    <row r="102" spans="1:145">
      <c r="A102" s="3">
        <f t="shared" si="60"/>
        <v>63</v>
      </c>
      <c r="B102" s="263">
        <v>7</v>
      </c>
      <c r="C102" s="556"/>
      <c r="D102" s="264" t="s">
        <v>149</v>
      </c>
      <c r="E102" s="299">
        <v>19</v>
      </c>
      <c r="F102" s="266"/>
      <c r="G102" s="41" t="s">
        <v>78</v>
      </c>
      <c r="H102" s="267">
        <f t="shared" si="5"/>
        <v>138</v>
      </c>
      <c r="I102" s="267">
        <f t="shared" si="6"/>
        <v>120</v>
      </c>
      <c r="J102" s="268">
        <f t="shared" si="7"/>
        <v>27506142.120000001</v>
      </c>
      <c r="K102" s="268">
        <f t="shared" si="8"/>
        <v>1</v>
      </c>
      <c r="L102" s="269">
        <f t="shared" si="9"/>
        <v>1.06</v>
      </c>
      <c r="M102" s="270">
        <f t="shared" si="122"/>
        <v>1</v>
      </c>
      <c r="N102" s="271">
        <f t="shared" si="11"/>
        <v>24364489.972377934</v>
      </c>
      <c r="O102" s="271">
        <f t="shared" si="12"/>
        <v>27462673.064623922</v>
      </c>
      <c r="P102" s="271">
        <f t="shared" si="13"/>
        <v>29156510.647200003</v>
      </c>
      <c r="Q102" s="271">
        <f t="shared" si="14"/>
        <v>30954820.425523225</v>
      </c>
      <c r="R102" s="271">
        <f t="shared" si="61"/>
        <v>34773271.606532685</v>
      </c>
      <c r="S102" s="272">
        <f t="shared" si="15"/>
        <v>29156510.647200003</v>
      </c>
      <c r="T102" s="271">
        <f t="shared" si="15"/>
        <v>30954820.425523225</v>
      </c>
      <c r="U102" s="271">
        <f t="shared" si="16"/>
        <v>32864046.016027961</v>
      </c>
      <c r="V102" s="271">
        <f t="shared" si="62"/>
        <v>39070013.199912407</v>
      </c>
      <c r="W102" s="271"/>
      <c r="X102" s="271">
        <f t="shared" si="17"/>
        <v>2923738796.6853518</v>
      </c>
      <c r="Y102" s="271">
        <f t="shared" si="18"/>
        <v>3295520767.7548704</v>
      </c>
      <c r="Z102" s="271">
        <f t="shared" si="19"/>
        <v>3498781277.6640005</v>
      </c>
      <c r="AA102" s="272">
        <f t="shared" si="63"/>
        <v>3714578451.0627871</v>
      </c>
      <c r="AB102" s="272">
        <f t="shared" si="64"/>
        <v>4172792592.7839222</v>
      </c>
      <c r="AC102" s="272">
        <f t="shared" si="20"/>
        <v>3498781277.6640005</v>
      </c>
      <c r="AD102" s="271">
        <f t="shared" si="21"/>
        <v>3714578451.0627871</v>
      </c>
      <c r="AE102" s="271">
        <f t="shared" si="65"/>
        <v>3943685521.9233551</v>
      </c>
      <c r="AF102" s="271">
        <f t="shared" si="66"/>
        <v>4688401583.9894886</v>
      </c>
      <c r="AG102" s="271"/>
      <c r="AH102" s="33" t="str">
        <f t="shared" si="22"/>
        <v>BERTAHAP</v>
      </c>
      <c r="AI102" s="273">
        <f t="shared" si="23"/>
        <v>0</v>
      </c>
      <c r="AJ102" s="274">
        <v>2</v>
      </c>
      <c r="AK102" s="275"/>
      <c r="AL102" s="271" t="e">
        <f>IF(AK102&gt;#REF!,"LB","KR")</f>
        <v>#REF!</v>
      </c>
      <c r="AM102" s="52">
        <f t="shared" si="24"/>
        <v>3216113000</v>
      </c>
      <c r="AN102" s="52">
        <f t="shared" si="24"/>
        <v>3625073000</v>
      </c>
      <c r="AO102" s="52">
        <f t="shared" si="24"/>
        <v>3848660000</v>
      </c>
      <c r="AP102" s="438">
        <f t="shared" si="24"/>
        <v>4086037000</v>
      </c>
      <c r="AQ102" s="438">
        <f t="shared" si="67"/>
        <v>3848660000</v>
      </c>
      <c r="AR102" s="52">
        <f t="shared" si="67"/>
        <v>4086037000</v>
      </c>
      <c r="AS102" s="52">
        <f t="shared" si="67"/>
        <v>4338055000</v>
      </c>
      <c r="AT102" s="43"/>
      <c r="AU102" s="43"/>
      <c r="AV102" s="311">
        <f t="shared" si="68"/>
        <v>-1856664.5930999964</v>
      </c>
      <c r="AW102" s="311"/>
      <c r="AX102" s="311"/>
      <c r="AY102" s="311"/>
      <c r="AZ102" s="311"/>
      <c r="BA102" s="43"/>
      <c r="BB102" s="43"/>
      <c r="BC102" s="43"/>
      <c r="BD102" s="43"/>
      <c r="BE102" s="43"/>
      <c r="BF102" s="43"/>
      <c r="BG102" s="43"/>
      <c r="BH102" s="43"/>
      <c r="BI102" s="43"/>
      <c r="BJ102" s="43"/>
      <c r="BK102" s="43"/>
      <c r="BL102" s="43"/>
      <c r="BM102" s="43"/>
      <c r="BN102" s="43"/>
      <c r="BO102" s="43"/>
      <c r="BP102" s="43"/>
      <c r="BQ102" s="43"/>
      <c r="BR102" s="43"/>
      <c r="BS102" s="43"/>
      <c r="BT102" s="43"/>
      <c r="BU102" s="43"/>
      <c r="BV102" s="43"/>
      <c r="BW102" s="43"/>
      <c r="BX102" s="443"/>
      <c r="BY102" s="449"/>
      <c r="BZ102" s="444" t="str">
        <f>G91</f>
        <v>2BR-7</v>
      </c>
      <c r="CA102" s="445" t="str">
        <f>E91</f>
        <v>07</v>
      </c>
      <c r="CB102" s="444">
        <f t="shared" si="123"/>
        <v>101</v>
      </c>
      <c r="CC102" s="444">
        <f t="shared" si="123"/>
        <v>90</v>
      </c>
      <c r="CD102" s="444">
        <f>P91</f>
        <v>29156510.647200003</v>
      </c>
      <c r="CE102" s="444">
        <f t="shared" si="124"/>
        <v>2412085000</v>
      </c>
      <c r="CF102" s="444">
        <f t="shared" si="124"/>
        <v>2718805000</v>
      </c>
      <c r="CG102" s="444">
        <f t="shared" si="124"/>
        <v>2886495000</v>
      </c>
      <c r="CH102" s="444">
        <f t="shared" si="124"/>
        <v>3064528000</v>
      </c>
      <c r="CI102" s="444">
        <f>AS91</f>
        <v>3253541000</v>
      </c>
      <c r="CJ102" s="43"/>
      <c r="CK102" s="438">
        <f t="shared" si="75"/>
        <v>4338054441.7410917</v>
      </c>
      <c r="CL102" s="43">
        <f t="shared" si="76"/>
        <v>4079580000</v>
      </c>
      <c r="CM102" s="43">
        <f t="shared" si="76"/>
        <v>4331200000</v>
      </c>
      <c r="CN102" s="44">
        <f t="shared" si="26"/>
        <v>61193700</v>
      </c>
      <c r="CO102" s="44">
        <f t="shared" si="27"/>
        <v>43312000</v>
      </c>
      <c r="CP102" s="44">
        <f t="shared" si="28"/>
        <v>96216500</v>
      </c>
      <c r="CQ102" s="44">
        <f t="shared" si="29"/>
        <v>85125770.833333328</v>
      </c>
      <c r="CR102" s="440">
        <f t="shared" si="30"/>
        <v>4598339000</v>
      </c>
      <c r="CT102" s="264" t="s">
        <v>151</v>
      </c>
      <c r="CU102" s="265">
        <v>10</v>
      </c>
      <c r="CV102" s="266"/>
      <c r="CW102" s="41" t="s">
        <v>48</v>
      </c>
      <c r="CX102" s="267">
        <f t="shared" si="31"/>
        <v>0</v>
      </c>
      <c r="CY102" s="267">
        <f t="shared" si="32"/>
        <v>0</v>
      </c>
      <c r="CZ102" s="268">
        <f t="shared" si="33"/>
        <v>27506142.120000001</v>
      </c>
      <c r="DA102" s="268">
        <f t="shared" si="34"/>
        <v>0</v>
      </c>
      <c r="DB102" s="269">
        <f t="shared" si="35"/>
        <v>0</v>
      </c>
      <c r="DC102" s="319">
        <f t="shared" si="125"/>
        <v>0</v>
      </c>
      <c r="DD102" s="271">
        <f t="shared" si="37"/>
        <v>24364489.972377934</v>
      </c>
      <c r="DE102" s="271">
        <f t="shared" si="38"/>
        <v>27462673.064623922</v>
      </c>
      <c r="DF102" s="271">
        <f t="shared" si="39"/>
        <v>0</v>
      </c>
      <c r="DG102" s="271">
        <f t="shared" si="40"/>
        <v>30954820.425523225</v>
      </c>
      <c r="DH102" s="272">
        <f t="shared" si="41"/>
        <v>0</v>
      </c>
      <c r="DI102" s="271">
        <f t="shared" si="41"/>
        <v>30954820.425523225</v>
      </c>
      <c r="DJ102" s="271">
        <f t="shared" si="42"/>
        <v>32864046.016027961</v>
      </c>
      <c r="DK102" s="271"/>
      <c r="DL102" s="271">
        <f t="shared" si="43"/>
        <v>0</v>
      </c>
      <c r="DM102" s="271">
        <f t="shared" si="44"/>
        <v>0</v>
      </c>
      <c r="DN102" s="271">
        <f t="shared" si="45"/>
        <v>0</v>
      </c>
      <c r="DO102" s="272">
        <f t="shared" si="46"/>
        <v>0</v>
      </c>
      <c r="DP102" s="272">
        <f t="shared" si="47"/>
        <v>0</v>
      </c>
      <c r="DQ102" s="271">
        <f t="shared" si="48"/>
        <v>0</v>
      </c>
      <c r="DR102" s="271">
        <f t="shared" si="49"/>
        <v>0</v>
      </c>
      <c r="DS102" s="271"/>
      <c r="DT102" s="33" t="str">
        <f t="shared" si="50"/>
        <v>BERTAHAP</v>
      </c>
      <c r="DU102" s="273">
        <f t="shared" si="51"/>
        <v>0</v>
      </c>
      <c r="DV102" s="274">
        <v>2</v>
      </c>
      <c r="DW102" s="275"/>
      <c r="DX102" s="271" t="str">
        <f t="shared" ref="DX102:DX108" si="126">IF(DW102&gt;$BC$42,"LB","KR")</f>
        <v>KR</v>
      </c>
      <c r="DY102" s="275">
        <f t="shared" si="101"/>
        <v>0</v>
      </c>
      <c r="DZ102" s="275">
        <f t="shared" si="101"/>
        <v>0</v>
      </c>
      <c r="EA102" s="275">
        <f t="shared" si="101"/>
        <v>0</v>
      </c>
      <c r="EB102" s="276">
        <f t="shared" si="100"/>
        <v>0</v>
      </c>
      <c r="EC102" s="276">
        <f t="shared" si="100"/>
        <v>0</v>
      </c>
      <c r="ED102" s="275">
        <f t="shared" si="100"/>
        <v>0</v>
      </c>
      <c r="EE102" s="275">
        <f t="shared" si="100"/>
        <v>0</v>
      </c>
      <c r="EF102" s="275">
        <f t="shared" si="77"/>
        <v>0</v>
      </c>
      <c r="EG102" s="52">
        <f t="shared" si="78"/>
        <v>0</v>
      </c>
      <c r="EH102" s="43">
        <f t="shared" si="78"/>
        <v>0</v>
      </c>
      <c r="EI102" s="63">
        <f t="shared" si="54"/>
        <v>0</v>
      </c>
      <c r="EJ102" s="63">
        <f t="shared" si="55"/>
        <v>0</v>
      </c>
      <c r="EK102" s="351">
        <f t="shared" si="56"/>
        <v>0</v>
      </c>
      <c r="EL102" s="141">
        <f t="shared" si="57"/>
        <v>0</v>
      </c>
      <c r="EM102" s="5">
        <f t="shared" si="58"/>
        <v>0</v>
      </c>
      <c r="EN102" s="5">
        <f t="shared" si="59"/>
        <v>0</v>
      </c>
      <c r="EO102" s="280">
        <f t="shared" si="79"/>
        <v>0</v>
      </c>
    </row>
    <row r="103" spans="1:145">
      <c r="A103" s="3">
        <f t="shared" si="60"/>
        <v>64</v>
      </c>
      <c r="B103" s="263">
        <v>8</v>
      </c>
      <c r="C103" s="556"/>
      <c r="D103" s="264" t="s">
        <v>149</v>
      </c>
      <c r="E103" s="299">
        <v>21</v>
      </c>
      <c r="F103" s="266"/>
      <c r="G103" s="41" t="s">
        <v>84</v>
      </c>
      <c r="H103" s="267">
        <f t="shared" si="5"/>
        <v>132</v>
      </c>
      <c r="I103" s="267">
        <f t="shared" si="6"/>
        <v>112</v>
      </c>
      <c r="J103" s="268">
        <f t="shared" si="7"/>
        <v>27506142.120000001</v>
      </c>
      <c r="K103" s="268">
        <f t="shared" si="8"/>
        <v>3</v>
      </c>
      <c r="L103" s="269">
        <f t="shared" si="9"/>
        <v>1.1000000000000001</v>
      </c>
      <c r="M103" s="270">
        <f t="shared" si="122"/>
        <v>1</v>
      </c>
      <c r="N103" s="271">
        <f t="shared" si="11"/>
        <v>25283904.688316725</v>
      </c>
      <c r="O103" s="271">
        <f t="shared" si="12"/>
        <v>28499000.350081429</v>
      </c>
      <c r="P103" s="271">
        <f t="shared" si="13"/>
        <v>30256756.332000002</v>
      </c>
      <c r="Q103" s="271">
        <f t="shared" si="14"/>
        <v>32122926.856675044</v>
      </c>
      <c r="R103" s="271">
        <f t="shared" si="61"/>
        <v>36085470.535081089</v>
      </c>
      <c r="S103" s="272">
        <f t="shared" si="15"/>
        <v>30256756.332000002</v>
      </c>
      <c r="T103" s="271">
        <f t="shared" si="15"/>
        <v>32122926.856675044</v>
      </c>
      <c r="U103" s="271">
        <f t="shared" si="16"/>
        <v>34104198.695878074</v>
      </c>
      <c r="V103" s="271">
        <f t="shared" si="62"/>
        <v>40544353.320663817</v>
      </c>
      <c r="W103" s="271"/>
      <c r="X103" s="271">
        <f t="shared" si="17"/>
        <v>2831797325.0914731</v>
      </c>
      <c r="Y103" s="271">
        <f t="shared" si="18"/>
        <v>3191888039.2091198</v>
      </c>
      <c r="Z103" s="271">
        <f t="shared" si="19"/>
        <v>3388756709.184</v>
      </c>
      <c r="AA103" s="272">
        <f t="shared" si="63"/>
        <v>3597767807.9476051</v>
      </c>
      <c r="AB103" s="272">
        <f t="shared" si="64"/>
        <v>4041572699.9290819</v>
      </c>
      <c r="AC103" s="272">
        <f t="shared" si="20"/>
        <v>3388756709.184</v>
      </c>
      <c r="AD103" s="271">
        <f t="shared" si="21"/>
        <v>3597767807.9476051</v>
      </c>
      <c r="AE103" s="271">
        <f t="shared" si="65"/>
        <v>3819670253.938344</v>
      </c>
      <c r="AF103" s="271">
        <f t="shared" si="66"/>
        <v>4540967571.9143476</v>
      </c>
      <c r="AG103" s="271"/>
      <c r="AH103" s="33" t="str">
        <f t="shared" si="22"/>
        <v>BERTAHAP</v>
      </c>
      <c r="AI103" s="273">
        <f t="shared" si="23"/>
        <v>0</v>
      </c>
      <c r="AJ103" s="274">
        <v>2</v>
      </c>
      <c r="AK103" s="275"/>
      <c r="AL103" s="271" t="e">
        <f>IF(AK103&gt;#REF!,"LB","KR")</f>
        <v>#REF!</v>
      </c>
      <c r="AM103" s="52">
        <f t="shared" si="24"/>
        <v>3114978000</v>
      </c>
      <c r="AN103" s="52">
        <f t="shared" si="24"/>
        <v>3511077000</v>
      </c>
      <c r="AO103" s="52">
        <f t="shared" si="24"/>
        <v>3727633000</v>
      </c>
      <c r="AP103" s="438">
        <f t="shared" si="24"/>
        <v>3957545000</v>
      </c>
      <c r="AQ103" s="438">
        <f t="shared" si="67"/>
        <v>3727633000</v>
      </c>
      <c r="AR103" s="52">
        <f t="shared" si="67"/>
        <v>3957545000</v>
      </c>
      <c r="AS103" s="52">
        <f t="shared" si="67"/>
        <v>4201638000</v>
      </c>
      <c r="AT103" s="43"/>
      <c r="AU103" s="43"/>
      <c r="AV103" s="311">
        <f t="shared" si="68"/>
        <v>-756418.90829999745</v>
      </c>
      <c r="AW103" s="311"/>
      <c r="AX103" s="311"/>
      <c r="AY103" s="311"/>
      <c r="AZ103" s="311"/>
      <c r="BA103" s="43"/>
      <c r="BB103" s="43"/>
      <c r="BC103" s="43"/>
      <c r="BD103" s="43"/>
      <c r="BE103" s="43"/>
      <c r="BF103" s="43"/>
      <c r="BG103" s="43"/>
      <c r="BH103" s="43"/>
      <c r="BI103" s="43"/>
      <c r="BJ103" s="43"/>
      <c r="BK103" s="43"/>
      <c r="BL103" s="43"/>
      <c r="BM103" s="43"/>
      <c r="BN103" s="43"/>
      <c r="BO103" s="43"/>
      <c r="BP103" s="43"/>
      <c r="BQ103" s="43"/>
      <c r="BR103" s="43"/>
      <c r="BS103" s="43"/>
      <c r="BT103" s="43"/>
      <c r="BU103" s="43"/>
      <c r="BV103" s="43"/>
      <c r="BW103" s="43"/>
      <c r="BX103" s="443"/>
      <c r="BY103" s="449"/>
      <c r="BZ103" s="444" t="str">
        <f>G92</f>
        <v>2BR-9</v>
      </c>
      <c r="CA103" s="445" t="str">
        <f>E92</f>
        <v>09</v>
      </c>
      <c r="CB103" s="444">
        <f t="shared" si="123"/>
        <v>101</v>
      </c>
      <c r="CC103" s="444">
        <f t="shared" si="123"/>
        <v>90</v>
      </c>
      <c r="CD103" s="444">
        <f>P92</f>
        <v>29156510.647200003</v>
      </c>
      <c r="CE103" s="444">
        <f t="shared" si="124"/>
        <v>2412085000</v>
      </c>
      <c r="CF103" s="444">
        <f t="shared" si="124"/>
        <v>2718805000</v>
      </c>
      <c r="CG103" s="444">
        <f t="shared" si="124"/>
        <v>2886495000</v>
      </c>
      <c r="CH103" s="444">
        <f t="shared" si="124"/>
        <v>3064528000</v>
      </c>
      <c r="CI103" s="444">
        <f>AS92</f>
        <v>3253541000</v>
      </c>
      <c r="CJ103" s="43"/>
      <c r="CK103" s="438">
        <f t="shared" si="75"/>
        <v>4201637348.2766428</v>
      </c>
      <c r="CL103" s="43">
        <f t="shared" si="76"/>
        <v>3951291000</v>
      </c>
      <c r="CM103" s="43">
        <f t="shared" si="76"/>
        <v>4194998000</v>
      </c>
      <c r="CN103" s="44">
        <f t="shared" si="26"/>
        <v>59269365</v>
      </c>
      <c r="CO103" s="44">
        <f t="shared" si="27"/>
        <v>41949980</v>
      </c>
      <c r="CP103" s="44">
        <f t="shared" si="28"/>
        <v>93190825</v>
      </c>
      <c r="CQ103" s="44">
        <f t="shared" si="29"/>
        <v>82448854.166666672</v>
      </c>
      <c r="CR103" s="440">
        <f t="shared" si="30"/>
        <v>4453736000</v>
      </c>
      <c r="CT103" s="264" t="s">
        <v>151</v>
      </c>
      <c r="CU103" s="299">
        <v>12</v>
      </c>
      <c r="CV103" s="266"/>
      <c r="CW103" s="41" t="s">
        <v>50</v>
      </c>
      <c r="CX103" s="267">
        <f t="shared" si="31"/>
        <v>0</v>
      </c>
      <c r="CY103" s="267">
        <f t="shared" si="32"/>
        <v>0</v>
      </c>
      <c r="CZ103" s="268">
        <f t="shared" si="33"/>
        <v>27506142.120000001</v>
      </c>
      <c r="DA103" s="268">
        <f t="shared" si="34"/>
        <v>0</v>
      </c>
      <c r="DB103" s="269">
        <f t="shared" si="35"/>
        <v>0</v>
      </c>
      <c r="DC103" s="319">
        <f t="shared" si="125"/>
        <v>0</v>
      </c>
      <c r="DD103" s="271">
        <f t="shared" si="37"/>
        <v>25283904.688316725</v>
      </c>
      <c r="DE103" s="271">
        <f t="shared" si="38"/>
        <v>28499000.350081429</v>
      </c>
      <c r="DF103" s="271">
        <f t="shared" si="39"/>
        <v>0</v>
      </c>
      <c r="DG103" s="271">
        <f t="shared" si="40"/>
        <v>32122926.856675044</v>
      </c>
      <c r="DH103" s="272">
        <f t="shared" si="41"/>
        <v>0</v>
      </c>
      <c r="DI103" s="271">
        <f t="shared" si="41"/>
        <v>32122926.856675044</v>
      </c>
      <c r="DJ103" s="271">
        <f t="shared" si="42"/>
        <v>34104198.695878074</v>
      </c>
      <c r="DK103" s="271"/>
      <c r="DL103" s="271">
        <f t="shared" si="43"/>
        <v>0</v>
      </c>
      <c r="DM103" s="271">
        <f t="shared" si="44"/>
        <v>0</v>
      </c>
      <c r="DN103" s="271">
        <f t="shared" si="45"/>
        <v>0</v>
      </c>
      <c r="DO103" s="272">
        <f t="shared" si="46"/>
        <v>0</v>
      </c>
      <c r="DP103" s="272">
        <f t="shared" si="47"/>
        <v>0</v>
      </c>
      <c r="DQ103" s="271">
        <f t="shared" si="48"/>
        <v>0</v>
      </c>
      <c r="DR103" s="271">
        <f t="shared" si="49"/>
        <v>0</v>
      </c>
      <c r="DS103" s="271"/>
      <c r="DT103" s="33" t="str">
        <f t="shared" si="50"/>
        <v>BERTAHAP</v>
      </c>
      <c r="DU103" s="273">
        <f t="shared" si="51"/>
        <v>0</v>
      </c>
      <c r="DV103" s="274">
        <v>2</v>
      </c>
      <c r="DW103" s="275"/>
      <c r="DX103" s="271" t="str">
        <f t="shared" si="126"/>
        <v>KR</v>
      </c>
      <c r="DY103" s="275">
        <f t="shared" si="101"/>
        <v>0</v>
      </c>
      <c r="DZ103" s="275">
        <f t="shared" si="101"/>
        <v>0</v>
      </c>
      <c r="EA103" s="275">
        <f t="shared" si="101"/>
        <v>0</v>
      </c>
      <c r="EB103" s="276">
        <f t="shared" si="100"/>
        <v>0</v>
      </c>
      <c r="EC103" s="276">
        <f t="shared" si="100"/>
        <v>0</v>
      </c>
      <c r="ED103" s="275">
        <f t="shared" si="100"/>
        <v>0</v>
      </c>
      <c r="EE103" s="275">
        <f t="shared" si="100"/>
        <v>0</v>
      </c>
      <c r="EF103" s="275">
        <f t="shared" si="77"/>
        <v>0</v>
      </c>
      <c r="EG103" s="52">
        <f t="shared" si="78"/>
        <v>0</v>
      </c>
      <c r="EH103" s="43">
        <f t="shared" si="78"/>
        <v>0</v>
      </c>
      <c r="EI103" s="63">
        <f t="shared" si="54"/>
        <v>0</v>
      </c>
      <c r="EJ103" s="63">
        <f t="shared" si="55"/>
        <v>0</v>
      </c>
      <c r="EK103" s="351">
        <f t="shared" si="56"/>
        <v>0</v>
      </c>
      <c r="EL103" s="141">
        <f t="shared" si="57"/>
        <v>0</v>
      </c>
      <c r="EM103" s="5">
        <f t="shared" si="58"/>
        <v>0</v>
      </c>
      <c r="EN103" s="5">
        <f t="shared" si="59"/>
        <v>0</v>
      </c>
      <c r="EO103" s="280">
        <f t="shared" si="79"/>
        <v>0</v>
      </c>
    </row>
    <row r="104" spans="1:145">
      <c r="A104" s="3">
        <f t="shared" si="60"/>
        <v>65</v>
      </c>
      <c r="B104" s="263">
        <v>1</v>
      </c>
      <c r="C104" s="556"/>
      <c r="D104" s="264" t="s">
        <v>151</v>
      </c>
      <c r="E104" s="265" t="s">
        <v>19</v>
      </c>
      <c r="F104" s="266"/>
      <c r="G104" s="41" t="s">
        <v>72</v>
      </c>
      <c r="H104" s="267">
        <f t="shared" ref="H104:H167" si="127">SUMIF($Y$10:$Y$28,G104,$AE$10:$AE$28)</f>
        <v>175</v>
      </c>
      <c r="I104" s="267">
        <f t="shared" ref="I104:I167" si="128">SUMIF($Y$10:$Y$28,G104,$AA$10:$AA$28)</f>
        <v>156</v>
      </c>
      <c r="J104" s="268">
        <f t="shared" ref="J104:J167" si="129">$J$27</f>
        <v>27506142.120000001</v>
      </c>
      <c r="K104" s="268">
        <f t="shared" ref="K104:K167" si="130">SUMIF($AS$4:$AS$22,E104,$AT$4:$AT$22)</f>
        <v>5</v>
      </c>
      <c r="L104" s="269">
        <f t="shared" ref="L104:L167" si="131">IF(K104=$AO$25,$AN$25,IF(K104=$AO$26,$AN$26,IF(K104=$AO$27,$AN$27,IF(K104=$AO$28,$AN$28,IF(K104=$AO$29,$AN$29,IF(K104=$AO$30,$AN$30))))))</f>
        <v>1.08</v>
      </c>
      <c r="M104" s="319">
        <f t="shared" ref="M104:M113" si="132">SUMIF($AS$4:$AS$22,E104,$BJ$4:$BJ$22)</f>
        <v>1.01</v>
      </c>
      <c r="N104" s="271">
        <f t="shared" ref="N104:N167" si="133">$P104/(1+6%/12)^36</f>
        <v>25072439.303650804</v>
      </c>
      <c r="O104" s="271">
        <f t="shared" ref="O104:O167" si="134">$P104/(1+6%/12)^12</f>
        <v>28260645.074426204</v>
      </c>
      <c r="P104" s="271">
        <f t="shared" ref="P104:P167" si="135">$J$27*L104*M104</f>
        <v>30003699.824496005</v>
      </c>
      <c r="Q104" s="271">
        <f t="shared" ref="Q104:Q167" si="136">$P104*(1+6%/12)^12</f>
        <v>31854262.37751013</v>
      </c>
      <c r="R104" s="271">
        <f t="shared" si="61"/>
        <v>35783664.781514958</v>
      </c>
      <c r="S104" s="272">
        <f t="shared" ref="S104:T167" si="137">P104</f>
        <v>30003699.824496005</v>
      </c>
      <c r="T104" s="271">
        <f t="shared" si="137"/>
        <v>31854262.37751013</v>
      </c>
      <c r="U104" s="271">
        <f t="shared" ref="U104:U167" si="138">$P104*(1+6%/12)^24</f>
        <v>33818963.579512551</v>
      </c>
      <c r="V104" s="271">
        <f t="shared" si="62"/>
        <v>40205255.092891</v>
      </c>
      <c r="W104" s="271"/>
      <c r="X104" s="271">
        <f t="shared" ref="X104:X167" si="139">N104*I104</f>
        <v>3911300531.3695254</v>
      </c>
      <c r="Y104" s="271">
        <f t="shared" ref="Y104:Y167" si="140">O104*I104</f>
        <v>4408660631.6104879</v>
      </c>
      <c r="Z104" s="271">
        <f t="shared" ref="Z104:Z167" si="141">P104*I104</f>
        <v>4680577172.621377</v>
      </c>
      <c r="AA104" s="272">
        <f t="shared" si="63"/>
        <v>4969264930.8915806</v>
      </c>
      <c r="AB104" s="272">
        <f t="shared" si="64"/>
        <v>5582251705.9163332</v>
      </c>
      <c r="AC104" s="272">
        <f t="shared" ref="AC104:AC167" si="142">S104*I104</f>
        <v>4680577172.621377</v>
      </c>
      <c r="AD104" s="271">
        <f t="shared" ref="AD104:AD167" si="143">T104*I104</f>
        <v>4969264930.8915806</v>
      </c>
      <c r="AE104" s="271">
        <f t="shared" si="65"/>
        <v>5275758318.4039583</v>
      </c>
      <c r="AF104" s="271">
        <f t="shared" si="66"/>
        <v>6272019794.4909964</v>
      </c>
      <c r="AG104" s="271"/>
      <c r="AH104" s="33" t="str">
        <f t="shared" ref="AH104:AH167" si="144">IF(AJ104=$I$32,$N$32,IF(AJ104=$I$33,$N$33,IF(AJ104=$I$34,$N$34)))</f>
        <v>BERTAHAP</v>
      </c>
      <c r="AI104" s="273">
        <f t="shared" ref="AI104:AI167" si="145">IF(AH104=$N$32,$O$32,IF(AH104=$N$33,$O$33,$O$34))</f>
        <v>0</v>
      </c>
      <c r="AJ104" s="274">
        <v>2</v>
      </c>
      <c r="AK104" s="275"/>
      <c r="AL104" s="271" t="e">
        <f>IF(AK104&gt;#REF!,"LB","KR")</f>
        <v>#REF!</v>
      </c>
      <c r="AM104" s="52">
        <f t="shared" ref="AM104:AP167" si="146">ROUNDUP((X104*(1+$K$5)),-3)</f>
        <v>4302431000</v>
      </c>
      <c r="AN104" s="52">
        <f t="shared" si="146"/>
        <v>4849527000</v>
      </c>
      <c r="AO104" s="52">
        <f t="shared" si="146"/>
        <v>5148635000</v>
      </c>
      <c r="AP104" s="438">
        <f t="shared" si="146"/>
        <v>5466192000</v>
      </c>
      <c r="AQ104" s="438">
        <f t="shared" ref="AQ104:AS167" si="147">ROUNDUP((AC104*(1+$K$5)),-3)</f>
        <v>5148635000</v>
      </c>
      <c r="AR104" s="52">
        <f t="shared" si="147"/>
        <v>5466192000</v>
      </c>
      <c r="AS104" s="52">
        <f t="shared" si="147"/>
        <v>5803335000</v>
      </c>
      <c r="AT104" s="43"/>
      <c r="AU104" s="43"/>
      <c r="AV104" s="311">
        <f t="shared" si="68"/>
        <v>-1009475.415803995</v>
      </c>
      <c r="AW104" s="311"/>
      <c r="AX104" s="311"/>
      <c r="AY104" s="311"/>
      <c r="AZ104" s="311"/>
      <c r="BA104" s="43"/>
      <c r="BB104" s="43"/>
      <c r="BC104" s="43"/>
      <c r="BD104" s="43"/>
      <c r="BE104" s="43"/>
      <c r="BF104" s="43"/>
      <c r="BG104" s="43"/>
      <c r="BH104" s="43"/>
      <c r="BI104" s="43"/>
      <c r="BJ104" s="43"/>
      <c r="BK104" s="43"/>
      <c r="BL104" s="43"/>
      <c r="BM104" s="43"/>
      <c r="BN104" s="43"/>
      <c r="BO104" s="43"/>
      <c r="BP104" s="43"/>
      <c r="BQ104" s="43"/>
      <c r="BR104" s="43"/>
      <c r="BS104" s="43"/>
      <c r="BT104" s="43"/>
      <c r="BU104" s="43"/>
      <c r="BV104" s="43"/>
      <c r="BW104" s="43"/>
      <c r="BX104" s="443">
        <v>18</v>
      </c>
      <c r="BY104" s="444" t="s">
        <v>147</v>
      </c>
      <c r="BZ104" s="444" t="str">
        <f>G79</f>
        <v>3BR-21</v>
      </c>
      <c r="CA104" s="445">
        <f>E79</f>
        <v>21</v>
      </c>
      <c r="CB104" s="444">
        <f>H79</f>
        <v>132</v>
      </c>
      <c r="CC104" s="444">
        <f>I79</f>
        <v>112</v>
      </c>
      <c r="CD104" s="444">
        <f>P79</f>
        <v>30256756.332000002</v>
      </c>
      <c r="CE104" s="444">
        <f>AM79</f>
        <v>3114978000</v>
      </c>
      <c r="CF104" s="444">
        <f>AN79</f>
        <v>3511077000</v>
      </c>
      <c r="CG104" s="444">
        <f>AO79</f>
        <v>3727633000</v>
      </c>
      <c r="CH104" s="444">
        <f>AP79</f>
        <v>3957545000</v>
      </c>
      <c r="CI104" s="444">
        <f>AS79</f>
        <v>4201638000</v>
      </c>
      <c r="CJ104" s="43">
        <v>3</v>
      </c>
      <c r="CK104" s="438">
        <f t="shared" si="75"/>
        <v>5803334253.9506178</v>
      </c>
      <c r="CL104" s="43">
        <f t="shared" si="76"/>
        <v>5457554000</v>
      </c>
      <c r="CM104" s="43">
        <f t="shared" si="76"/>
        <v>5794164000</v>
      </c>
      <c r="CN104" s="44">
        <f t="shared" ref="CN104:CN167" si="148">(CL104*90%)*40%/24</f>
        <v>81863310</v>
      </c>
      <c r="CO104" s="44">
        <f t="shared" ref="CO104:CO167" si="149">(CM104*90%)*40%/36</f>
        <v>57941640</v>
      </c>
      <c r="CP104" s="44">
        <f t="shared" ref="CP104:CP167" si="150">(AO104*90%)/36</f>
        <v>128715875</v>
      </c>
      <c r="CQ104" s="44">
        <f t="shared" ref="CQ104:CQ167" si="151">AP104/48</f>
        <v>113879000</v>
      </c>
      <c r="CR104" s="440">
        <f t="shared" ref="CR104:CR167" si="152">ROUNDUP(CM104*$CR$39, -3)</f>
        <v>6151535000</v>
      </c>
      <c r="CT104" s="264" t="s">
        <v>151</v>
      </c>
      <c r="CU104" s="265">
        <v>16</v>
      </c>
      <c r="CV104" s="266"/>
      <c r="CW104" s="41" t="s">
        <v>52</v>
      </c>
      <c r="CX104" s="267">
        <f t="shared" ref="CX104:CX167" si="153">SUMIF($W$10:$W$28,CW104,$AB$10:$AB$28)</f>
        <v>0</v>
      </c>
      <c r="CY104" s="267">
        <f t="shared" ref="CY104:CY167" si="154">SUMIF($W$10:$W$28,CW104,$Y$10:$Y$28)</f>
        <v>0</v>
      </c>
      <c r="CZ104" s="268">
        <f t="shared" ref="CZ104:CZ167" si="155">$J$27</f>
        <v>27506142.120000001</v>
      </c>
      <c r="DA104" s="268">
        <f t="shared" ref="DA104:DA167" si="156">SUMIF($AO$4:$AO$22,CU104,$AR$4:$AR$22)</f>
        <v>0</v>
      </c>
      <c r="DB104" s="269">
        <f t="shared" ref="DB104:DB167" si="157">IF(DA104=$AK$25,$AJ$25,IF(DA104=$AK$26,$AJ$26,IF(DA104=$AK$27,$AJ$27,IF(DA104=$AK$28,$AJ$28,IF(DA104=$AK$29,$AJ$29,IF(DA104=$AK$30,$AJ$30))))))</f>
        <v>0</v>
      </c>
      <c r="DC104" s="319">
        <f t="shared" si="125"/>
        <v>0</v>
      </c>
      <c r="DD104" s="271">
        <f t="shared" ref="DD104:DD167" si="158">$P104/(1+6%/12)^36</f>
        <v>25072439.303650804</v>
      </c>
      <c r="DE104" s="271">
        <f t="shared" ref="DE104:DE167" si="159">$P104/(1+6%/12)^12</f>
        <v>28260645.074426204</v>
      </c>
      <c r="DF104" s="271">
        <f t="shared" ref="DF104:DF167" si="160">$J$27*DB104*DC104</f>
        <v>0</v>
      </c>
      <c r="DG104" s="271">
        <f t="shared" ref="DG104:DG167" si="161">$P104*(1+6%/12)^12</f>
        <v>31854262.37751013</v>
      </c>
      <c r="DH104" s="272">
        <f t="shared" ref="DH104:DI167" si="162">DF104</f>
        <v>0</v>
      </c>
      <c r="DI104" s="271">
        <f t="shared" si="162"/>
        <v>31854262.37751013</v>
      </c>
      <c r="DJ104" s="271">
        <f t="shared" ref="DJ104:DJ167" si="163">$P104*(1+6%/12)^24</f>
        <v>33818963.579512551</v>
      </c>
      <c r="DK104" s="271"/>
      <c r="DL104" s="271">
        <f t="shared" ref="DL104:DL167" si="164">DD104*CY104</f>
        <v>0</v>
      </c>
      <c r="DM104" s="271">
        <f t="shared" ref="DM104:DM167" si="165">DE104*CY104</f>
        <v>0</v>
      </c>
      <c r="DN104" s="271">
        <f t="shared" ref="DN104:DN167" si="166">DF104*CY104</f>
        <v>0</v>
      </c>
      <c r="DO104" s="272">
        <f t="shared" ref="DO104:DO167" si="167">DG104*CY104</f>
        <v>0</v>
      </c>
      <c r="DP104" s="272">
        <f t="shared" ref="DP104:DP167" si="168">DH104*CY104</f>
        <v>0</v>
      </c>
      <c r="DQ104" s="271">
        <f t="shared" ref="DQ104:DQ167" si="169">DI104*CY104</f>
        <v>0</v>
      </c>
      <c r="DR104" s="271">
        <f t="shared" ref="DR104:DR167" si="170">DJ104*CY104</f>
        <v>0</v>
      </c>
      <c r="DS104" s="271"/>
      <c r="DT104" s="33" t="str">
        <f t="shared" ref="DT104:DT167" si="171">IF(DV104=$I$32,$N$32,IF(DV104=$I$33,$N$33,IF(DV104=$I$34,$N$34)))</f>
        <v>BERTAHAP</v>
      </c>
      <c r="DU104" s="273">
        <f t="shared" ref="DU104:DU167" si="172">IF(DT104=$N$32,$O$32,IF(DT104=$N$33,$O$33,$O$34))</f>
        <v>0</v>
      </c>
      <c r="DV104" s="274">
        <v>2</v>
      </c>
      <c r="DW104" s="275"/>
      <c r="DX104" s="271" t="str">
        <f t="shared" si="126"/>
        <v>KR</v>
      </c>
      <c r="DY104" s="275">
        <f t="shared" si="101"/>
        <v>0</v>
      </c>
      <c r="DZ104" s="275">
        <f t="shared" si="101"/>
        <v>0</v>
      </c>
      <c r="EA104" s="275">
        <f t="shared" si="101"/>
        <v>0</v>
      </c>
      <c r="EB104" s="276">
        <f t="shared" si="100"/>
        <v>0</v>
      </c>
      <c r="EC104" s="276">
        <f t="shared" si="100"/>
        <v>0</v>
      </c>
      <c r="ED104" s="275">
        <f t="shared" si="100"/>
        <v>0</v>
      </c>
      <c r="EE104" s="275">
        <f t="shared" si="100"/>
        <v>0</v>
      </c>
      <c r="EF104" s="275">
        <f t="shared" si="77"/>
        <v>0</v>
      </c>
      <c r="EG104" s="52">
        <f t="shared" si="78"/>
        <v>0</v>
      </c>
      <c r="EH104" s="43">
        <f t="shared" si="78"/>
        <v>0</v>
      </c>
      <c r="EI104" s="63">
        <f t="shared" ref="EI104:EI167" si="173">EG104-(EG104*10%)</f>
        <v>0</v>
      </c>
      <c r="EJ104" s="63">
        <f t="shared" ref="EJ104:EJ167" si="174">(EI104*40%)/24</f>
        <v>0</v>
      </c>
      <c r="EK104" s="351">
        <f t="shared" ref="EK104:EK167" si="175">(EB104*90%)/48</f>
        <v>0</v>
      </c>
      <c r="EL104" s="141">
        <f t="shared" ref="EL104:EL167" si="176">(EH104*90%)*40%/36</f>
        <v>0</v>
      </c>
      <c r="EM104" s="5">
        <f t="shared" ref="EM104:EM167" si="177">(EG104*90%)*40%/24</f>
        <v>0</v>
      </c>
      <c r="EN104" s="5">
        <f t="shared" ref="EN104:EN167" si="178">EA104*90%/36</f>
        <v>0</v>
      </c>
      <c r="EO104" s="280">
        <f t="shared" si="79"/>
        <v>0</v>
      </c>
    </row>
    <row r="105" spans="1:145">
      <c r="A105" s="3">
        <f t="shared" ref="A105:A168" si="179">A104+1</f>
        <v>66</v>
      </c>
      <c r="B105" s="263">
        <v>2</v>
      </c>
      <c r="C105" s="556"/>
      <c r="D105" s="264" t="s">
        <v>151</v>
      </c>
      <c r="E105" s="265" t="s">
        <v>29</v>
      </c>
      <c r="F105" s="266"/>
      <c r="G105" s="41" t="s">
        <v>74</v>
      </c>
      <c r="H105" s="267">
        <f t="shared" si="127"/>
        <v>85</v>
      </c>
      <c r="I105" s="267">
        <f t="shared" si="128"/>
        <v>74</v>
      </c>
      <c r="J105" s="268">
        <f t="shared" si="129"/>
        <v>27506142.120000001</v>
      </c>
      <c r="K105" s="268">
        <f t="shared" si="130"/>
        <v>1</v>
      </c>
      <c r="L105" s="269">
        <f t="shared" si="131"/>
        <v>1.06</v>
      </c>
      <c r="M105" s="319">
        <f t="shared" si="132"/>
        <v>1.01</v>
      </c>
      <c r="N105" s="271">
        <f t="shared" si="133"/>
        <v>24608134.872101717</v>
      </c>
      <c r="O105" s="271">
        <f t="shared" si="134"/>
        <v>27737299.795270164</v>
      </c>
      <c r="P105" s="271">
        <f t="shared" si="135"/>
        <v>29448075.753672004</v>
      </c>
      <c r="Q105" s="271">
        <f t="shared" si="136"/>
        <v>31264368.62977846</v>
      </c>
      <c r="R105" s="271">
        <f t="shared" ref="R105:R168" si="180">Q105*$R$39</f>
        <v>35121004.32259801</v>
      </c>
      <c r="S105" s="272">
        <f t="shared" si="137"/>
        <v>29448075.753672004</v>
      </c>
      <c r="T105" s="271">
        <f t="shared" si="137"/>
        <v>31264368.62977846</v>
      </c>
      <c r="U105" s="271">
        <f t="shared" si="138"/>
        <v>33192686.476188242</v>
      </c>
      <c r="V105" s="271">
        <f t="shared" ref="V105:V168" si="181">U105*$V$39</f>
        <v>39460713.331911534</v>
      </c>
      <c r="W105" s="271"/>
      <c r="X105" s="271">
        <f t="shared" si="139"/>
        <v>1821001980.535527</v>
      </c>
      <c r="Y105" s="271">
        <f t="shared" si="140"/>
        <v>2052560184.849992</v>
      </c>
      <c r="Z105" s="271">
        <f t="shared" si="141"/>
        <v>2179157605.7717285</v>
      </c>
      <c r="AA105" s="272">
        <f t="shared" ref="AA105:AA168" si="182">Q105*I105</f>
        <v>2313563278.6036062</v>
      </c>
      <c r="AB105" s="272">
        <f t="shared" ref="AB105:AB168" si="183">I105*R105</f>
        <v>2598954319.8722529</v>
      </c>
      <c r="AC105" s="272">
        <f t="shared" si="142"/>
        <v>2179157605.7717285</v>
      </c>
      <c r="AD105" s="271">
        <f t="shared" si="143"/>
        <v>2313563278.6036062</v>
      </c>
      <c r="AE105" s="271">
        <f t="shared" ref="AE105:AE168" si="184">U105*I105</f>
        <v>2456258799.2379298</v>
      </c>
      <c r="AF105" s="271">
        <f t="shared" ref="AF105:AF168" si="185">I105*V105</f>
        <v>2920092786.5614533</v>
      </c>
      <c r="AG105" s="271"/>
      <c r="AH105" s="33" t="str">
        <f t="shared" si="144"/>
        <v>BERTAHAP</v>
      </c>
      <c r="AI105" s="273">
        <f t="shared" si="145"/>
        <v>0</v>
      </c>
      <c r="AJ105" s="274">
        <v>2</v>
      </c>
      <c r="AK105" s="275"/>
      <c r="AL105" s="271" t="e">
        <f>IF(AK105&gt;#REF!,"LB","KR")</f>
        <v>#REF!</v>
      </c>
      <c r="AM105" s="52">
        <f t="shared" si="146"/>
        <v>2003103000</v>
      </c>
      <c r="AN105" s="52">
        <f t="shared" si="146"/>
        <v>2257817000</v>
      </c>
      <c r="AO105" s="52">
        <f t="shared" si="146"/>
        <v>2397074000</v>
      </c>
      <c r="AP105" s="438">
        <f t="shared" si="146"/>
        <v>2544920000</v>
      </c>
      <c r="AQ105" s="438">
        <f t="shared" si="147"/>
        <v>2397074000</v>
      </c>
      <c r="AR105" s="52">
        <f t="shared" si="147"/>
        <v>2544920000</v>
      </c>
      <c r="AS105" s="52">
        <f t="shared" si="147"/>
        <v>2701885000</v>
      </c>
      <c r="AT105" s="43"/>
      <c r="AU105" s="43"/>
      <c r="AV105" s="311">
        <f t="shared" ref="AV105:AV168" si="186">P105-$P$318</f>
        <v>-1565099.486627996</v>
      </c>
      <c r="AW105" s="311"/>
      <c r="AX105" s="311"/>
      <c r="AY105" s="311"/>
      <c r="AZ105" s="311"/>
      <c r="BA105" s="43"/>
      <c r="BB105" s="43"/>
      <c r="BC105" s="43"/>
      <c r="BD105" s="43"/>
      <c r="BE105" s="43"/>
      <c r="BF105" s="43"/>
      <c r="BG105" s="43"/>
      <c r="BH105" s="43"/>
      <c r="BI105" s="43"/>
      <c r="BJ105" s="43"/>
      <c r="BK105" s="43"/>
      <c r="BL105" s="43"/>
      <c r="BM105" s="43"/>
      <c r="BN105" s="43"/>
      <c r="BO105" s="43"/>
      <c r="BP105" s="43"/>
      <c r="BQ105" s="43"/>
      <c r="BR105" s="43"/>
      <c r="BS105" s="43"/>
      <c r="BT105" s="43"/>
      <c r="BU105" s="43"/>
      <c r="BV105" s="43"/>
      <c r="BW105" s="43"/>
      <c r="BX105" s="443">
        <v>19</v>
      </c>
      <c r="BY105" s="444" t="s">
        <v>150</v>
      </c>
      <c r="BZ105" s="444" t="str">
        <f>G93</f>
        <v>2BR-11</v>
      </c>
      <c r="CA105" s="445">
        <f>E93</f>
        <v>11</v>
      </c>
      <c r="CB105" s="444">
        <f>H93</f>
        <v>101</v>
      </c>
      <c r="CC105" s="444">
        <f>I93</f>
        <v>90</v>
      </c>
      <c r="CD105" s="444">
        <f>P93</f>
        <v>29156510.647200003</v>
      </c>
      <c r="CE105" s="444">
        <f t="shared" ref="CE105:CH106" si="187">AM93</f>
        <v>2412085000</v>
      </c>
      <c r="CF105" s="444">
        <f t="shared" si="187"/>
        <v>2718805000</v>
      </c>
      <c r="CG105" s="444">
        <f t="shared" si="187"/>
        <v>2886495000</v>
      </c>
      <c r="CH105" s="444">
        <f t="shared" si="187"/>
        <v>3064528000</v>
      </c>
      <c r="CI105" s="444">
        <f>AS93</f>
        <v>3253541000</v>
      </c>
      <c r="CJ105" s="43">
        <v>4</v>
      </c>
      <c r="CK105" s="438">
        <f t="shared" ref="CK105:CK168" si="188">AP105*$CK$38</f>
        <v>2701884860.5325255</v>
      </c>
      <c r="CL105" s="43">
        <f t="shared" ref="CL105:CM168" si="189">ROUNDUP(AO105+(AO105*6%),-3)</f>
        <v>2540899000</v>
      </c>
      <c r="CM105" s="43">
        <f t="shared" si="189"/>
        <v>2697616000</v>
      </c>
      <c r="CN105" s="44">
        <f t="shared" si="148"/>
        <v>38113485</v>
      </c>
      <c r="CO105" s="44">
        <f t="shared" si="149"/>
        <v>26976160</v>
      </c>
      <c r="CP105" s="44">
        <f t="shared" si="150"/>
        <v>59926850</v>
      </c>
      <c r="CQ105" s="44">
        <f t="shared" si="151"/>
        <v>53019166.666666664</v>
      </c>
      <c r="CR105" s="440">
        <f t="shared" si="152"/>
        <v>2863999000</v>
      </c>
      <c r="CT105" s="264" t="s">
        <v>151</v>
      </c>
      <c r="CU105" s="299">
        <v>18</v>
      </c>
      <c r="CV105" s="266"/>
      <c r="CW105" s="41" t="s">
        <v>54</v>
      </c>
      <c r="CX105" s="267">
        <f t="shared" si="153"/>
        <v>0</v>
      </c>
      <c r="CY105" s="267">
        <f t="shared" si="154"/>
        <v>0</v>
      </c>
      <c r="CZ105" s="268">
        <f t="shared" si="155"/>
        <v>27506142.120000001</v>
      </c>
      <c r="DA105" s="268">
        <f t="shared" si="156"/>
        <v>0</v>
      </c>
      <c r="DB105" s="269">
        <f t="shared" si="157"/>
        <v>0</v>
      </c>
      <c r="DC105" s="319">
        <f t="shared" si="125"/>
        <v>0</v>
      </c>
      <c r="DD105" s="271">
        <f t="shared" si="158"/>
        <v>24608134.872101717</v>
      </c>
      <c r="DE105" s="271">
        <f t="shared" si="159"/>
        <v>27737299.795270164</v>
      </c>
      <c r="DF105" s="271">
        <f t="shared" si="160"/>
        <v>0</v>
      </c>
      <c r="DG105" s="271">
        <f t="shared" si="161"/>
        <v>31264368.62977846</v>
      </c>
      <c r="DH105" s="272">
        <f t="shared" si="162"/>
        <v>0</v>
      </c>
      <c r="DI105" s="271">
        <f t="shared" si="162"/>
        <v>31264368.62977846</v>
      </c>
      <c r="DJ105" s="271">
        <f t="shared" si="163"/>
        <v>33192686.476188242</v>
      </c>
      <c r="DK105" s="271"/>
      <c r="DL105" s="271">
        <f t="shared" si="164"/>
        <v>0</v>
      </c>
      <c r="DM105" s="271">
        <f t="shared" si="165"/>
        <v>0</v>
      </c>
      <c r="DN105" s="271">
        <f t="shared" si="166"/>
        <v>0</v>
      </c>
      <c r="DO105" s="272">
        <f t="shared" si="167"/>
        <v>0</v>
      </c>
      <c r="DP105" s="272">
        <f t="shared" si="168"/>
        <v>0</v>
      </c>
      <c r="DQ105" s="271">
        <f t="shared" si="169"/>
        <v>0</v>
      </c>
      <c r="DR105" s="271">
        <f t="shared" si="170"/>
        <v>0</v>
      </c>
      <c r="DS105" s="271"/>
      <c r="DT105" s="33" t="str">
        <f t="shared" si="171"/>
        <v>BERTAHAP</v>
      </c>
      <c r="DU105" s="273">
        <f t="shared" si="172"/>
        <v>0</v>
      </c>
      <c r="DV105" s="274">
        <v>2</v>
      </c>
      <c r="DW105" s="275"/>
      <c r="DX105" s="271" t="str">
        <f t="shared" si="126"/>
        <v>KR</v>
      </c>
      <c r="DY105" s="275">
        <f t="shared" si="101"/>
        <v>0</v>
      </c>
      <c r="DZ105" s="275">
        <f t="shared" si="101"/>
        <v>0</v>
      </c>
      <c r="EA105" s="275">
        <f t="shared" si="101"/>
        <v>0</v>
      </c>
      <c r="EB105" s="276">
        <f t="shared" si="100"/>
        <v>0</v>
      </c>
      <c r="EC105" s="276">
        <f t="shared" si="100"/>
        <v>0</v>
      </c>
      <c r="ED105" s="275">
        <f t="shared" si="100"/>
        <v>0</v>
      </c>
      <c r="EE105" s="275">
        <f t="shared" si="100"/>
        <v>0</v>
      </c>
      <c r="EF105" s="275">
        <f t="shared" ref="EF105:EF168" si="190">EB105*$AP$38</f>
        <v>0</v>
      </c>
      <c r="EG105" s="52">
        <f t="shared" ref="EG105:EH168" si="191">ROUNDUP(EA105+(EA105*6%),-3)</f>
        <v>0</v>
      </c>
      <c r="EH105" s="43">
        <f t="shared" si="191"/>
        <v>0</v>
      </c>
      <c r="EI105" s="63">
        <f t="shared" si="173"/>
        <v>0</v>
      </c>
      <c r="EJ105" s="63">
        <f t="shared" si="174"/>
        <v>0</v>
      </c>
      <c r="EK105" s="351">
        <f t="shared" si="175"/>
        <v>0</v>
      </c>
      <c r="EL105" s="141">
        <f t="shared" si="176"/>
        <v>0</v>
      </c>
      <c r="EM105" s="5">
        <f t="shared" si="177"/>
        <v>0</v>
      </c>
      <c r="EN105" s="5">
        <f t="shared" si="178"/>
        <v>0</v>
      </c>
      <c r="EO105" s="280">
        <f t="shared" ref="EO105:EO168" si="192">EH105*$AY$38</f>
        <v>0</v>
      </c>
    </row>
    <row r="106" spans="1:145">
      <c r="A106" s="3">
        <f t="shared" si="179"/>
        <v>67</v>
      </c>
      <c r="B106" s="263">
        <v>3</v>
      </c>
      <c r="C106" s="556"/>
      <c r="D106" s="264" t="s">
        <v>151</v>
      </c>
      <c r="E106" s="265" t="s">
        <v>32</v>
      </c>
      <c r="F106" s="266"/>
      <c r="G106" s="41" t="s">
        <v>56</v>
      </c>
      <c r="H106" s="267">
        <f t="shared" si="127"/>
        <v>85</v>
      </c>
      <c r="I106" s="267">
        <f t="shared" si="128"/>
        <v>74</v>
      </c>
      <c r="J106" s="268">
        <f t="shared" si="129"/>
        <v>27506142.120000001</v>
      </c>
      <c r="K106" s="268">
        <f t="shared" si="130"/>
        <v>1</v>
      </c>
      <c r="L106" s="269">
        <f t="shared" si="131"/>
        <v>1.06</v>
      </c>
      <c r="M106" s="319">
        <f t="shared" si="132"/>
        <v>1.01</v>
      </c>
      <c r="N106" s="271">
        <f t="shared" si="133"/>
        <v>24608134.872101717</v>
      </c>
      <c r="O106" s="271">
        <f t="shared" si="134"/>
        <v>27737299.795270164</v>
      </c>
      <c r="P106" s="271">
        <f t="shared" si="135"/>
        <v>29448075.753672004</v>
      </c>
      <c r="Q106" s="271">
        <f t="shared" si="136"/>
        <v>31264368.62977846</v>
      </c>
      <c r="R106" s="271">
        <f t="shared" si="180"/>
        <v>35121004.32259801</v>
      </c>
      <c r="S106" s="272">
        <f t="shared" si="137"/>
        <v>29448075.753672004</v>
      </c>
      <c r="T106" s="271">
        <f t="shared" si="137"/>
        <v>31264368.62977846</v>
      </c>
      <c r="U106" s="271">
        <f t="shared" si="138"/>
        <v>33192686.476188242</v>
      </c>
      <c r="V106" s="271">
        <f t="shared" si="181"/>
        <v>39460713.331911534</v>
      </c>
      <c r="W106" s="271"/>
      <c r="X106" s="271">
        <f t="shared" si="139"/>
        <v>1821001980.535527</v>
      </c>
      <c r="Y106" s="271">
        <f t="shared" si="140"/>
        <v>2052560184.849992</v>
      </c>
      <c r="Z106" s="271">
        <f t="shared" si="141"/>
        <v>2179157605.7717285</v>
      </c>
      <c r="AA106" s="272">
        <f t="shared" si="182"/>
        <v>2313563278.6036062</v>
      </c>
      <c r="AB106" s="272">
        <f t="shared" si="183"/>
        <v>2598954319.8722529</v>
      </c>
      <c r="AC106" s="272">
        <f t="shared" si="142"/>
        <v>2179157605.7717285</v>
      </c>
      <c r="AD106" s="271">
        <f t="shared" si="143"/>
        <v>2313563278.6036062</v>
      </c>
      <c r="AE106" s="271">
        <f t="shared" si="184"/>
        <v>2456258799.2379298</v>
      </c>
      <c r="AF106" s="271">
        <f t="shared" si="185"/>
        <v>2920092786.5614533</v>
      </c>
      <c r="AG106" s="271"/>
      <c r="AH106" s="33" t="str">
        <f t="shared" si="144"/>
        <v>BERTAHAP</v>
      </c>
      <c r="AI106" s="273">
        <f t="shared" si="145"/>
        <v>0</v>
      </c>
      <c r="AJ106" s="274">
        <v>2</v>
      </c>
      <c r="AK106" s="275"/>
      <c r="AL106" s="271" t="e">
        <f>IF(AK106&gt;#REF!,"LB","KR")</f>
        <v>#REF!</v>
      </c>
      <c r="AM106" s="52">
        <f t="shared" si="146"/>
        <v>2003103000</v>
      </c>
      <c r="AN106" s="52">
        <f t="shared" si="146"/>
        <v>2257817000</v>
      </c>
      <c r="AO106" s="52">
        <f t="shared" si="146"/>
        <v>2397074000</v>
      </c>
      <c r="AP106" s="438">
        <f t="shared" si="146"/>
        <v>2544920000</v>
      </c>
      <c r="AQ106" s="438">
        <f t="shared" si="147"/>
        <v>2397074000</v>
      </c>
      <c r="AR106" s="52">
        <f t="shared" si="147"/>
        <v>2544920000</v>
      </c>
      <c r="AS106" s="52">
        <f t="shared" si="147"/>
        <v>2701885000</v>
      </c>
      <c r="AT106" s="43"/>
      <c r="AU106" s="43"/>
      <c r="AV106" s="311">
        <f t="shared" si="186"/>
        <v>-1565099.486627996</v>
      </c>
      <c r="AW106" s="311"/>
      <c r="AX106" s="311"/>
      <c r="AY106" s="311"/>
      <c r="AZ106" s="311"/>
      <c r="BA106" s="43"/>
      <c r="BB106" s="43"/>
      <c r="BC106" s="43"/>
      <c r="BD106" s="43"/>
      <c r="BE106" s="43"/>
      <c r="BF106" s="43"/>
      <c r="BG106" s="43"/>
      <c r="BH106" s="43"/>
      <c r="BI106" s="43"/>
      <c r="BJ106" s="43"/>
      <c r="BK106" s="43"/>
      <c r="BL106" s="43"/>
      <c r="BM106" s="43"/>
      <c r="BN106" s="43"/>
      <c r="BO106" s="43"/>
      <c r="BP106" s="43"/>
      <c r="BQ106" s="43"/>
      <c r="BR106" s="43"/>
      <c r="BS106" s="43"/>
      <c r="BT106" s="43"/>
      <c r="BU106" s="43"/>
      <c r="BV106" s="43"/>
      <c r="BW106" s="43"/>
      <c r="BX106" s="443"/>
      <c r="BY106" s="449"/>
      <c r="BZ106" s="444" t="str">
        <f>G94</f>
        <v>3BR-19</v>
      </c>
      <c r="CA106" s="445">
        <f>E94</f>
        <v>19</v>
      </c>
      <c r="CB106" s="444">
        <f>H94</f>
        <v>138</v>
      </c>
      <c r="CC106" s="444">
        <f>I94</f>
        <v>120</v>
      </c>
      <c r="CD106" s="444">
        <f>P94</f>
        <v>29156510.647200003</v>
      </c>
      <c r="CE106" s="444">
        <f t="shared" si="187"/>
        <v>3216113000</v>
      </c>
      <c r="CF106" s="444">
        <f t="shared" si="187"/>
        <v>3625073000</v>
      </c>
      <c r="CG106" s="444">
        <f t="shared" si="187"/>
        <v>3848660000</v>
      </c>
      <c r="CH106" s="444">
        <f t="shared" si="187"/>
        <v>4086037000</v>
      </c>
      <c r="CI106" s="444">
        <f>AS94</f>
        <v>4338055000</v>
      </c>
      <c r="CJ106" s="43"/>
      <c r="CK106" s="438">
        <f t="shared" si="188"/>
        <v>2701884860.5325255</v>
      </c>
      <c r="CL106" s="43">
        <f t="shared" si="189"/>
        <v>2540899000</v>
      </c>
      <c r="CM106" s="43">
        <f t="shared" si="189"/>
        <v>2697616000</v>
      </c>
      <c r="CN106" s="44">
        <f t="shared" si="148"/>
        <v>38113485</v>
      </c>
      <c r="CO106" s="44">
        <f t="shared" si="149"/>
        <v>26976160</v>
      </c>
      <c r="CP106" s="44">
        <f t="shared" si="150"/>
        <v>59926850</v>
      </c>
      <c r="CQ106" s="44">
        <f t="shared" si="151"/>
        <v>53019166.666666664</v>
      </c>
      <c r="CR106" s="440">
        <f t="shared" si="152"/>
        <v>2863999000</v>
      </c>
      <c r="CT106" s="264" t="s">
        <v>151</v>
      </c>
      <c r="CU106" s="299">
        <v>20</v>
      </c>
      <c r="CV106" s="266"/>
      <c r="CW106" s="41" t="s">
        <v>70</v>
      </c>
      <c r="CX106" s="267">
        <f t="shared" si="153"/>
        <v>0</v>
      </c>
      <c r="CY106" s="267">
        <f t="shared" si="154"/>
        <v>0</v>
      </c>
      <c r="CZ106" s="268">
        <f t="shared" si="155"/>
        <v>27506142.120000001</v>
      </c>
      <c r="DA106" s="268">
        <f t="shared" si="156"/>
        <v>0</v>
      </c>
      <c r="DB106" s="269">
        <f t="shared" si="157"/>
        <v>0</v>
      </c>
      <c r="DC106" s="319">
        <f t="shared" si="125"/>
        <v>0</v>
      </c>
      <c r="DD106" s="271">
        <f t="shared" si="158"/>
        <v>24608134.872101717</v>
      </c>
      <c r="DE106" s="271">
        <f t="shared" si="159"/>
        <v>27737299.795270164</v>
      </c>
      <c r="DF106" s="271">
        <f t="shared" si="160"/>
        <v>0</v>
      </c>
      <c r="DG106" s="271">
        <f t="shared" si="161"/>
        <v>31264368.62977846</v>
      </c>
      <c r="DH106" s="272">
        <f t="shared" si="162"/>
        <v>0</v>
      </c>
      <c r="DI106" s="271">
        <f t="shared" si="162"/>
        <v>31264368.62977846</v>
      </c>
      <c r="DJ106" s="271">
        <f t="shared" si="163"/>
        <v>33192686.476188242</v>
      </c>
      <c r="DK106" s="271"/>
      <c r="DL106" s="271">
        <f t="shared" si="164"/>
        <v>0</v>
      </c>
      <c r="DM106" s="271">
        <f t="shared" si="165"/>
        <v>0</v>
      </c>
      <c r="DN106" s="271">
        <f t="shared" si="166"/>
        <v>0</v>
      </c>
      <c r="DO106" s="272">
        <f t="shared" si="167"/>
        <v>0</v>
      </c>
      <c r="DP106" s="272">
        <f t="shared" si="168"/>
        <v>0</v>
      </c>
      <c r="DQ106" s="271">
        <f t="shared" si="169"/>
        <v>0</v>
      </c>
      <c r="DR106" s="271">
        <f t="shared" si="170"/>
        <v>0</v>
      </c>
      <c r="DS106" s="271"/>
      <c r="DT106" s="33" t="str">
        <f t="shared" si="171"/>
        <v>BERTAHAP</v>
      </c>
      <c r="DU106" s="273">
        <f t="shared" si="172"/>
        <v>0</v>
      </c>
      <c r="DV106" s="274">
        <v>2</v>
      </c>
      <c r="DW106" s="275"/>
      <c r="DX106" s="271" t="str">
        <f t="shared" si="126"/>
        <v>KR</v>
      </c>
      <c r="DY106" s="275">
        <f t="shared" si="101"/>
        <v>0</v>
      </c>
      <c r="DZ106" s="275">
        <f t="shared" si="101"/>
        <v>0</v>
      </c>
      <c r="EA106" s="275">
        <f t="shared" si="101"/>
        <v>0</v>
      </c>
      <c r="EB106" s="276">
        <f t="shared" si="100"/>
        <v>0</v>
      </c>
      <c r="EC106" s="276">
        <f t="shared" si="100"/>
        <v>0</v>
      </c>
      <c r="ED106" s="275">
        <f t="shared" si="100"/>
        <v>0</v>
      </c>
      <c r="EE106" s="275">
        <f t="shared" si="100"/>
        <v>0</v>
      </c>
      <c r="EF106" s="275">
        <f t="shared" si="190"/>
        <v>0</v>
      </c>
      <c r="EG106" s="52">
        <f t="shared" si="191"/>
        <v>0</v>
      </c>
      <c r="EH106" s="43">
        <f t="shared" si="191"/>
        <v>0</v>
      </c>
      <c r="EI106" s="63">
        <f t="shared" si="173"/>
        <v>0</v>
      </c>
      <c r="EJ106" s="63">
        <f t="shared" si="174"/>
        <v>0</v>
      </c>
      <c r="EK106" s="351">
        <f t="shared" si="175"/>
        <v>0</v>
      </c>
      <c r="EL106" s="141">
        <f t="shared" si="176"/>
        <v>0</v>
      </c>
      <c r="EM106" s="5">
        <f t="shared" si="177"/>
        <v>0</v>
      </c>
      <c r="EN106" s="5">
        <f t="shared" si="178"/>
        <v>0</v>
      </c>
      <c r="EO106" s="280">
        <f t="shared" si="192"/>
        <v>0</v>
      </c>
    </row>
    <row r="107" spans="1:145">
      <c r="A107" s="3">
        <f t="shared" si="179"/>
        <v>68</v>
      </c>
      <c r="B107" s="263">
        <v>4</v>
      </c>
      <c r="C107" s="556"/>
      <c r="D107" s="264" t="s">
        <v>151</v>
      </c>
      <c r="E107" s="265" t="s">
        <v>38</v>
      </c>
      <c r="F107" s="266"/>
      <c r="G107" s="41" t="s">
        <v>58</v>
      </c>
      <c r="H107" s="267">
        <f t="shared" si="127"/>
        <v>101</v>
      </c>
      <c r="I107" s="267">
        <f t="shared" si="128"/>
        <v>90</v>
      </c>
      <c r="J107" s="268">
        <f t="shared" si="129"/>
        <v>27506142.120000001</v>
      </c>
      <c r="K107" s="268">
        <f t="shared" si="130"/>
        <v>1</v>
      </c>
      <c r="L107" s="269">
        <f t="shared" si="131"/>
        <v>1.06</v>
      </c>
      <c r="M107" s="319">
        <f t="shared" si="132"/>
        <v>1.01</v>
      </c>
      <c r="N107" s="271">
        <f t="shared" si="133"/>
        <v>24608134.872101717</v>
      </c>
      <c r="O107" s="271">
        <f t="shared" si="134"/>
        <v>27737299.795270164</v>
      </c>
      <c r="P107" s="271">
        <f t="shared" si="135"/>
        <v>29448075.753672004</v>
      </c>
      <c r="Q107" s="271">
        <f t="shared" si="136"/>
        <v>31264368.62977846</v>
      </c>
      <c r="R107" s="271">
        <f t="shared" si="180"/>
        <v>35121004.32259801</v>
      </c>
      <c r="S107" s="272">
        <f t="shared" si="137"/>
        <v>29448075.753672004</v>
      </c>
      <c r="T107" s="271">
        <f t="shared" si="137"/>
        <v>31264368.62977846</v>
      </c>
      <c r="U107" s="271">
        <f t="shared" si="138"/>
        <v>33192686.476188242</v>
      </c>
      <c r="V107" s="271">
        <f t="shared" si="181"/>
        <v>39460713.331911534</v>
      </c>
      <c r="W107" s="271"/>
      <c r="X107" s="271">
        <f t="shared" si="139"/>
        <v>2214732138.4891543</v>
      </c>
      <c r="Y107" s="271">
        <f t="shared" si="140"/>
        <v>2496356981.5743146</v>
      </c>
      <c r="Z107" s="271">
        <f t="shared" si="141"/>
        <v>2650326817.8304806</v>
      </c>
      <c r="AA107" s="272">
        <f t="shared" si="182"/>
        <v>2813793176.6800613</v>
      </c>
      <c r="AB107" s="272">
        <f t="shared" si="183"/>
        <v>3160890389.0338211</v>
      </c>
      <c r="AC107" s="272">
        <f t="shared" si="142"/>
        <v>2650326817.8304806</v>
      </c>
      <c r="AD107" s="271">
        <f t="shared" si="143"/>
        <v>2813793176.6800613</v>
      </c>
      <c r="AE107" s="271">
        <f t="shared" si="184"/>
        <v>2987341782.8569417</v>
      </c>
      <c r="AF107" s="271">
        <f t="shared" si="185"/>
        <v>3551464199.8720379</v>
      </c>
      <c r="AG107" s="271"/>
      <c r="AH107" s="33" t="str">
        <f t="shared" si="144"/>
        <v>BERTAHAP</v>
      </c>
      <c r="AI107" s="273">
        <f t="shared" si="145"/>
        <v>0</v>
      </c>
      <c r="AJ107" s="274">
        <v>2</v>
      </c>
      <c r="AK107" s="275"/>
      <c r="AL107" s="271" t="e">
        <f>IF(AK107&gt;#REF!,"LB","KR")</f>
        <v>#REF!</v>
      </c>
      <c r="AM107" s="52">
        <f t="shared" si="146"/>
        <v>2436206000</v>
      </c>
      <c r="AN107" s="52">
        <f t="shared" si="146"/>
        <v>2745993000</v>
      </c>
      <c r="AO107" s="52">
        <f t="shared" si="146"/>
        <v>2915360000</v>
      </c>
      <c r="AP107" s="438">
        <f t="shared" si="146"/>
        <v>3095173000</v>
      </c>
      <c r="AQ107" s="438">
        <f t="shared" si="147"/>
        <v>2915360000</v>
      </c>
      <c r="AR107" s="52">
        <f t="shared" si="147"/>
        <v>3095173000</v>
      </c>
      <c r="AS107" s="52">
        <f t="shared" si="147"/>
        <v>3286076000</v>
      </c>
      <c r="AT107" s="43"/>
      <c r="AU107" s="43"/>
      <c r="AV107" s="311">
        <f t="shared" si="186"/>
        <v>-1565099.486627996</v>
      </c>
      <c r="AW107" s="311"/>
      <c r="AX107" s="311"/>
      <c r="AY107" s="311"/>
      <c r="AZ107" s="311"/>
      <c r="BA107" s="43"/>
      <c r="BB107" s="43"/>
      <c r="BC107" s="43"/>
      <c r="BD107" s="43"/>
      <c r="BE107" s="43"/>
      <c r="BF107" s="43"/>
      <c r="BG107" s="43"/>
      <c r="BH107" s="43"/>
      <c r="BI107" s="43"/>
      <c r="BJ107" s="43"/>
      <c r="BK107" s="43"/>
      <c r="BL107" s="43"/>
      <c r="BM107" s="43"/>
      <c r="BN107" s="43"/>
      <c r="BO107" s="43"/>
      <c r="BP107" s="43"/>
      <c r="BQ107" s="43"/>
      <c r="BR107" s="43"/>
      <c r="BS107" s="43"/>
      <c r="BT107" s="43"/>
      <c r="BU107" s="43"/>
      <c r="BV107" s="43"/>
      <c r="BW107" s="43"/>
      <c r="BX107" s="443">
        <v>20</v>
      </c>
      <c r="BY107" s="449" t="s">
        <v>49</v>
      </c>
      <c r="BZ107" s="444" t="str">
        <f>G127</f>
        <v>2BR-11</v>
      </c>
      <c r="CA107" s="445">
        <f>E127</f>
        <v>11</v>
      </c>
      <c r="CB107" s="444">
        <f t="shared" ref="CB107:CC110" si="193">H127</f>
        <v>101</v>
      </c>
      <c r="CC107" s="444">
        <f t="shared" si="193"/>
        <v>90</v>
      </c>
      <c r="CD107" s="444">
        <f>P127</f>
        <v>29739640.860144004</v>
      </c>
      <c r="CE107" s="444">
        <f t="shared" ref="CE107:CH110" si="194">AM127</f>
        <v>2460327000</v>
      </c>
      <c r="CF107" s="444">
        <f t="shared" si="194"/>
        <v>2773181000</v>
      </c>
      <c r="CG107" s="444">
        <f t="shared" si="194"/>
        <v>2944225000</v>
      </c>
      <c r="CH107" s="444">
        <f t="shared" si="194"/>
        <v>3125818000</v>
      </c>
      <c r="CI107" s="444">
        <f>AS127</f>
        <v>3318612000</v>
      </c>
      <c r="CJ107" s="43">
        <v>4</v>
      </c>
      <c r="CK107" s="438">
        <f t="shared" si="188"/>
        <v>3286076210.4227395</v>
      </c>
      <c r="CL107" s="43">
        <f t="shared" si="189"/>
        <v>3090282000</v>
      </c>
      <c r="CM107" s="43">
        <f t="shared" si="189"/>
        <v>3280884000</v>
      </c>
      <c r="CN107" s="44">
        <f t="shared" si="148"/>
        <v>46354230</v>
      </c>
      <c r="CO107" s="44">
        <f t="shared" si="149"/>
        <v>32808840</v>
      </c>
      <c r="CP107" s="44">
        <f t="shared" si="150"/>
        <v>72884000</v>
      </c>
      <c r="CQ107" s="44">
        <f t="shared" si="151"/>
        <v>64482770.833333336</v>
      </c>
      <c r="CR107" s="440">
        <f t="shared" si="152"/>
        <v>3483242000</v>
      </c>
      <c r="CT107" s="264" t="s">
        <v>151</v>
      </c>
      <c r="CU107" s="299">
        <v>22</v>
      </c>
      <c r="CV107" s="266"/>
      <c r="CW107" s="41" t="s">
        <v>89</v>
      </c>
      <c r="CX107" s="267">
        <f t="shared" si="153"/>
        <v>0</v>
      </c>
      <c r="CY107" s="267">
        <f t="shared" si="154"/>
        <v>0</v>
      </c>
      <c r="CZ107" s="268">
        <f t="shared" si="155"/>
        <v>27506142.120000001</v>
      </c>
      <c r="DA107" s="268">
        <f t="shared" si="156"/>
        <v>0</v>
      </c>
      <c r="DB107" s="269">
        <f t="shared" si="157"/>
        <v>0</v>
      </c>
      <c r="DC107" s="319">
        <f t="shared" si="125"/>
        <v>0</v>
      </c>
      <c r="DD107" s="271">
        <f t="shared" si="158"/>
        <v>24608134.872101717</v>
      </c>
      <c r="DE107" s="271">
        <f t="shared" si="159"/>
        <v>27737299.795270164</v>
      </c>
      <c r="DF107" s="271">
        <f t="shared" si="160"/>
        <v>0</v>
      </c>
      <c r="DG107" s="271">
        <f t="shared" si="161"/>
        <v>31264368.62977846</v>
      </c>
      <c r="DH107" s="272">
        <f t="shared" si="162"/>
        <v>0</v>
      </c>
      <c r="DI107" s="271">
        <f t="shared" si="162"/>
        <v>31264368.62977846</v>
      </c>
      <c r="DJ107" s="271">
        <f t="shared" si="163"/>
        <v>33192686.476188242</v>
      </c>
      <c r="DK107" s="271"/>
      <c r="DL107" s="271">
        <f t="shared" si="164"/>
        <v>0</v>
      </c>
      <c r="DM107" s="271">
        <f t="shared" si="165"/>
        <v>0</v>
      </c>
      <c r="DN107" s="271">
        <f t="shared" si="166"/>
        <v>0</v>
      </c>
      <c r="DO107" s="272">
        <f t="shared" si="167"/>
        <v>0</v>
      </c>
      <c r="DP107" s="272">
        <f t="shared" si="168"/>
        <v>0</v>
      </c>
      <c r="DQ107" s="271">
        <f t="shared" si="169"/>
        <v>0</v>
      </c>
      <c r="DR107" s="271">
        <f t="shared" si="170"/>
        <v>0</v>
      </c>
      <c r="DS107" s="271"/>
      <c r="DT107" s="33" t="str">
        <f t="shared" si="171"/>
        <v>BERTAHAP</v>
      </c>
      <c r="DU107" s="273">
        <f t="shared" si="172"/>
        <v>0</v>
      </c>
      <c r="DV107" s="274">
        <v>2</v>
      </c>
      <c r="DW107" s="275"/>
      <c r="DX107" s="271" t="str">
        <f t="shared" si="126"/>
        <v>KR</v>
      </c>
      <c r="DY107" s="275">
        <f t="shared" si="101"/>
        <v>0</v>
      </c>
      <c r="DZ107" s="275">
        <f t="shared" si="101"/>
        <v>0</v>
      </c>
      <c r="EA107" s="275">
        <f t="shared" si="101"/>
        <v>0</v>
      </c>
      <c r="EB107" s="276">
        <f t="shared" si="100"/>
        <v>0</v>
      </c>
      <c r="EC107" s="276">
        <f t="shared" si="100"/>
        <v>0</v>
      </c>
      <c r="ED107" s="275">
        <f t="shared" si="100"/>
        <v>0</v>
      </c>
      <c r="EE107" s="275">
        <f t="shared" si="100"/>
        <v>0</v>
      </c>
      <c r="EF107" s="275">
        <f t="shared" si="190"/>
        <v>0</v>
      </c>
      <c r="EG107" s="52">
        <f t="shared" si="191"/>
        <v>0</v>
      </c>
      <c r="EH107" s="43">
        <f t="shared" si="191"/>
        <v>0</v>
      </c>
      <c r="EI107" s="63">
        <f t="shared" si="173"/>
        <v>0</v>
      </c>
      <c r="EJ107" s="63">
        <f t="shared" si="174"/>
        <v>0</v>
      </c>
      <c r="EK107" s="351">
        <f t="shared" si="175"/>
        <v>0</v>
      </c>
      <c r="EL107" s="141">
        <f t="shared" si="176"/>
        <v>0</v>
      </c>
      <c r="EM107" s="5">
        <f t="shared" si="177"/>
        <v>0</v>
      </c>
      <c r="EN107" s="5">
        <f t="shared" si="178"/>
        <v>0</v>
      </c>
      <c r="EO107" s="280">
        <f t="shared" si="192"/>
        <v>0</v>
      </c>
    </row>
    <row r="108" spans="1:145">
      <c r="A108" s="3">
        <f t="shared" si="179"/>
        <v>69</v>
      </c>
      <c r="B108" s="263">
        <v>5</v>
      </c>
      <c r="C108" s="556"/>
      <c r="D108" s="264" t="s">
        <v>151</v>
      </c>
      <c r="E108" s="265" t="s">
        <v>44</v>
      </c>
      <c r="F108" s="266"/>
      <c r="G108" s="41" t="s">
        <v>60</v>
      </c>
      <c r="H108" s="267">
        <f t="shared" si="127"/>
        <v>101</v>
      </c>
      <c r="I108" s="267">
        <f t="shared" si="128"/>
        <v>90</v>
      </c>
      <c r="J108" s="268">
        <f t="shared" si="129"/>
        <v>27506142.120000001</v>
      </c>
      <c r="K108" s="268">
        <f t="shared" si="130"/>
        <v>1</v>
      </c>
      <c r="L108" s="269">
        <f t="shared" si="131"/>
        <v>1.06</v>
      </c>
      <c r="M108" s="319">
        <f t="shared" si="132"/>
        <v>1.01</v>
      </c>
      <c r="N108" s="271">
        <f t="shared" si="133"/>
        <v>24608134.872101717</v>
      </c>
      <c r="O108" s="271">
        <f t="shared" si="134"/>
        <v>27737299.795270164</v>
      </c>
      <c r="P108" s="271">
        <f t="shared" si="135"/>
        <v>29448075.753672004</v>
      </c>
      <c r="Q108" s="271">
        <f t="shared" si="136"/>
        <v>31264368.62977846</v>
      </c>
      <c r="R108" s="271">
        <f t="shared" si="180"/>
        <v>35121004.32259801</v>
      </c>
      <c r="S108" s="272">
        <f t="shared" si="137"/>
        <v>29448075.753672004</v>
      </c>
      <c r="T108" s="271">
        <f t="shared" si="137"/>
        <v>31264368.62977846</v>
      </c>
      <c r="U108" s="271">
        <f t="shared" si="138"/>
        <v>33192686.476188242</v>
      </c>
      <c r="V108" s="271">
        <f t="shared" si="181"/>
        <v>39460713.331911534</v>
      </c>
      <c r="W108" s="271"/>
      <c r="X108" s="271">
        <f t="shared" si="139"/>
        <v>2214732138.4891543</v>
      </c>
      <c r="Y108" s="271">
        <f t="shared" si="140"/>
        <v>2496356981.5743146</v>
      </c>
      <c r="Z108" s="271">
        <f t="shared" si="141"/>
        <v>2650326817.8304806</v>
      </c>
      <c r="AA108" s="272">
        <f t="shared" si="182"/>
        <v>2813793176.6800613</v>
      </c>
      <c r="AB108" s="272">
        <f t="shared" si="183"/>
        <v>3160890389.0338211</v>
      </c>
      <c r="AC108" s="272">
        <f t="shared" si="142"/>
        <v>2650326817.8304806</v>
      </c>
      <c r="AD108" s="271">
        <f t="shared" si="143"/>
        <v>2813793176.6800613</v>
      </c>
      <c r="AE108" s="271">
        <f t="shared" si="184"/>
        <v>2987341782.8569417</v>
      </c>
      <c r="AF108" s="271">
        <f t="shared" si="185"/>
        <v>3551464199.8720379</v>
      </c>
      <c r="AG108" s="271"/>
      <c r="AH108" s="33" t="str">
        <f t="shared" si="144"/>
        <v>BERTAHAP</v>
      </c>
      <c r="AI108" s="273">
        <f t="shared" si="145"/>
        <v>0</v>
      </c>
      <c r="AJ108" s="274">
        <v>2</v>
      </c>
      <c r="AK108" s="275"/>
      <c r="AL108" s="271" t="e">
        <f>IF(AK108&gt;#REF!,"LB","KR")</f>
        <v>#REF!</v>
      </c>
      <c r="AM108" s="52">
        <f t="shared" si="146"/>
        <v>2436206000</v>
      </c>
      <c r="AN108" s="52">
        <f t="shared" si="146"/>
        <v>2745993000</v>
      </c>
      <c r="AO108" s="52">
        <f t="shared" si="146"/>
        <v>2915360000</v>
      </c>
      <c r="AP108" s="438">
        <f t="shared" si="146"/>
        <v>3095173000</v>
      </c>
      <c r="AQ108" s="438">
        <f t="shared" si="147"/>
        <v>2915360000</v>
      </c>
      <c r="AR108" s="52">
        <f t="shared" si="147"/>
        <v>3095173000</v>
      </c>
      <c r="AS108" s="52">
        <f t="shared" si="147"/>
        <v>3286076000</v>
      </c>
      <c r="AT108" s="43"/>
      <c r="AU108" s="43"/>
      <c r="AV108" s="311">
        <f t="shared" si="186"/>
        <v>-1565099.486627996</v>
      </c>
      <c r="AW108" s="311"/>
      <c r="AX108" s="311"/>
      <c r="AY108" s="311"/>
      <c r="AZ108" s="311"/>
      <c r="BA108" s="43"/>
      <c r="BB108" s="43"/>
      <c r="BC108" s="43"/>
      <c r="BD108" s="43"/>
      <c r="BE108" s="43"/>
      <c r="BF108" s="43"/>
      <c r="BG108" s="43"/>
      <c r="BH108" s="43"/>
      <c r="BI108" s="43"/>
      <c r="BJ108" s="43"/>
      <c r="BK108" s="43"/>
      <c r="BL108" s="43"/>
      <c r="BM108" s="43"/>
      <c r="BN108" s="43"/>
      <c r="BO108" s="43"/>
      <c r="BP108" s="43"/>
      <c r="BQ108" s="43"/>
      <c r="BR108" s="43"/>
      <c r="BS108" s="43"/>
      <c r="BT108" s="43"/>
      <c r="BU108" s="43"/>
      <c r="BV108" s="43"/>
      <c r="BW108" s="43"/>
      <c r="BX108" s="443"/>
      <c r="BY108" s="444"/>
      <c r="BZ108" s="444" t="str">
        <f>G128</f>
        <v>2BR-15</v>
      </c>
      <c r="CA108" s="445">
        <f>E128</f>
        <v>15</v>
      </c>
      <c r="CB108" s="444">
        <f t="shared" si="193"/>
        <v>101</v>
      </c>
      <c r="CC108" s="444">
        <f t="shared" si="193"/>
        <v>90</v>
      </c>
      <c r="CD108" s="444">
        <f>P128</f>
        <v>29739640.860144004</v>
      </c>
      <c r="CE108" s="444">
        <f t="shared" si="194"/>
        <v>2460327000</v>
      </c>
      <c r="CF108" s="444">
        <f t="shared" si="194"/>
        <v>2773181000</v>
      </c>
      <c r="CG108" s="444">
        <f t="shared" si="194"/>
        <v>2944225000</v>
      </c>
      <c r="CH108" s="444">
        <f t="shared" si="194"/>
        <v>3125818000</v>
      </c>
      <c r="CI108" s="444">
        <f>AS128</f>
        <v>3318612000</v>
      </c>
      <c r="CJ108" s="43"/>
      <c r="CK108" s="438">
        <f t="shared" si="188"/>
        <v>3286076210.4227395</v>
      </c>
      <c r="CL108" s="43">
        <f t="shared" si="189"/>
        <v>3090282000</v>
      </c>
      <c r="CM108" s="43">
        <f t="shared" si="189"/>
        <v>3280884000</v>
      </c>
      <c r="CN108" s="44">
        <f t="shared" si="148"/>
        <v>46354230</v>
      </c>
      <c r="CO108" s="44">
        <f t="shared" si="149"/>
        <v>32808840</v>
      </c>
      <c r="CP108" s="44">
        <f t="shared" si="150"/>
        <v>72884000</v>
      </c>
      <c r="CQ108" s="44">
        <f t="shared" si="151"/>
        <v>64482770.833333336</v>
      </c>
      <c r="CR108" s="440">
        <f t="shared" si="152"/>
        <v>3483242000</v>
      </c>
      <c r="CT108" s="264" t="s">
        <v>152</v>
      </c>
      <c r="CU108" s="265" t="s">
        <v>24</v>
      </c>
      <c r="CV108" s="266"/>
      <c r="CW108" s="41" t="s">
        <v>39</v>
      </c>
      <c r="CX108" s="267">
        <f t="shared" si="153"/>
        <v>0</v>
      </c>
      <c r="CY108" s="267">
        <f t="shared" si="154"/>
        <v>0</v>
      </c>
      <c r="CZ108" s="268">
        <f t="shared" si="155"/>
        <v>27506142.120000001</v>
      </c>
      <c r="DA108" s="268">
        <f t="shared" si="156"/>
        <v>0</v>
      </c>
      <c r="DB108" s="269">
        <f t="shared" si="157"/>
        <v>0</v>
      </c>
      <c r="DC108" s="270">
        <f t="shared" ref="DC108:DC115" si="195">SUMIF($AO$4:$AO$22,CU108,$AW$4:$AW$22)</f>
        <v>0</v>
      </c>
      <c r="DD108" s="271">
        <f t="shared" si="158"/>
        <v>24608134.872101717</v>
      </c>
      <c r="DE108" s="271">
        <f t="shared" si="159"/>
        <v>27737299.795270164</v>
      </c>
      <c r="DF108" s="271">
        <f t="shared" si="160"/>
        <v>0</v>
      </c>
      <c r="DG108" s="271">
        <f t="shared" si="161"/>
        <v>31264368.62977846</v>
      </c>
      <c r="DH108" s="272">
        <f t="shared" si="162"/>
        <v>0</v>
      </c>
      <c r="DI108" s="271">
        <f t="shared" si="162"/>
        <v>31264368.62977846</v>
      </c>
      <c r="DJ108" s="271">
        <f t="shared" si="163"/>
        <v>33192686.476188242</v>
      </c>
      <c r="DK108" s="271"/>
      <c r="DL108" s="271">
        <f t="shared" si="164"/>
        <v>0</v>
      </c>
      <c r="DM108" s="271">
        <f t="shared" si="165"/>
        <v>0</v>
      </c>
      <c r="DN108" s="271">
        <f t="shared" si="166"/>
        <v>0</v>
      </c>
      <c r="DO108" s="272">
        <f t="shared" si="167"/>
        <v>0</v>
      </c>
      <c r="DP108" s="272">
        <f t="shared" si="168"/>
        <v>0</v>
      </c>
      <c r="DQ108" s="271">
        <f t="shared" si="169"/>
        <v>0</v>
      </c>
      <c r="DR108" s="271">
        <f t="shared" si="170"/>
        <v>0</v>
      </c>
      <c r="DS108" s="271"/>
      <c r="DT108" s="33" t="str">
        <f t="shared" si="171"/>
        <v>BERTAHAP</v>
      </c>
      <c r="DU108" s="273">
        <f t="shared" si="172"/>
        <v>0</v>
      </c>
      <c r="DV108" s="274">
        <v>2</v>
      </c>
      <c r="DW108" s="275"/>
      <c r="DX108" s="271" t="str">
        <f t="shared" si="126"/>
        <v>KR</v>
      </c>
      <c r="DY108" s="275">
        <f t="shared" si="101"/>
        <v>0</v>
      </c>
      <c r="DZ108" s="275">
        <f t="shared" si="101"/>
        <v>0</v>
      </c>
      <c r="EA108" s="275">
        <f t="shared" si="101"/>
        <v>0</v>
      </c>
      <c r="EB108" s="276">
        <f t="shared" si="100"/>
        <v>0</v>
      </c>
      <c r="EC108" s="276">
        <f t="shared" si="100"/>
        <v>0</v>
      </c>
      <c r="ED108" s="275">
        <f t="shared" si="100"/>
        <v>0</v>
      </c>
      <c r="EE108" s="275">
        <f t="shared" si="100"/>
        <v>0</v>
      </c>
      <c r="EF108" s="275">
        <f t="shared" si="190"/>
        <v>0</v>
      </c>
      <c r="EG108" s="52">
        <f t="shared" si="191"/>
        <v>0</v>
      </c>
      <c r="EH108" s="43">
        <f t="shared" si="191"/>
        <v>0</v>
      </c>
      <c r="EI108" s="63">
        <f t="shared" si="173"/>
        <v>0</v>
      </c>
      <c r="EJ108" s="63">
        <f t="shared" si="174"/>
        <v>0</v>
      </c>
      <c r="EK108" s="351">
        <f t="shared" si="175"/>
        <v>0</v>
      </c>
      <c r="EL108" s="141">
        <f t="shared" si="176"/>
        <v>0</v>
      </c>
      <c r="EM108" s="5">
        <f t="shared" si="177"/>
        <v>0</v>
      </c>
      <c r="EN108" s="5">
        <f t="shared" si="178"/>
        <v>0</v>
      </c>
      <c r="EO108" s="280">
        <f t="shared" si="192"/>
        <v>0</v>
      </c>
    </row>
    <row r="109" spans="1:145">
      <c r="A109" s="3">
        <f t="shared" si="179"/>
        <v>70</v>
      </c>
      <c r="B109" s="263">
        <v>6</v>
      </c>
      <c r="C109" s="556"/>
      <c r="D109" s="264" t="s">
        <v>151</v>
      </c>
      <c r="E109" s="299">
        <v>11</v>
      </c>
      <c r="F109" s="266"/>
      <c r="G109" s="41" t="s">
        <v>62</v>
      </c>
      <c r="H109" s="267">
        <f t="shared" si="127"/>
        <v>101</v>
      </c>
      <c r="I109" s="267">
        <f t="shared" si="128"/>
        <v>90</v>
      </c>
      <c r="J109" s="268">
        <f t="shared" si="129"/>
        <v>27506142.120000001</v>
      </c>
      <c r="K109" s="268">
        <f t="shared" si="130"/>
        <v>1</v>
      </c>
      <c r="L109" s="269">
        <f t="shared" si="131"/>
        <v>1.06</v>
      </c>
      <c r="M109" s="319">
        <f t="shared" si="132"/>
        <v>1.01</v>
      </c>
      <c r="N109" s="271">
        <f t="shared" si="133"/>
        <v>24608134.872101717</v>
      </c>
      <c r="O109" s="271">
        <f t="shared" si="134"/>
        <v>27737299.795270164</v>
      </c>
      <c r="P109" s="271">
        <f t="shared" si="135"/>
        <v>29448075.753672004</v>
      </c>
      <c r="Q109" s="271">
        <f t="shared" si="136"/>
        <v>31264368.62977846</v>
      </c>
      <c r="R109" s="271">
        <f t="shared" si="180"/>
        <v>35121004.32259801</v>
      </c>
      <c r="S109" s="272">
        <f t="shared" si="137"/>
        <v>29448075.753672004</v>
      </c>
      <c r="T109" s="271">
        <f t="shared" si="137"/>
        <v>31264368.62977846</v>
      </c>
      <c r="U109" s="271">
        <f t="shared" si="138"/>
        <v>33192686.476188242</v>
      </c>
      <c r="V109" s="271">
        <f t="shared" si="181"/>
        <v>39460713.331911534</v>
      </c>
      <c r="W109" s="271"/>
      <c r="X109" s="271">
        <f t="shared" si="139"/>
        <v>2214732138.4891543</v>
      </c>
      <c r="Y109" s="271">
        <f t="shared" si="140"/>
        <v>2496356981.5743146</v>
      </c>
      <c r="Z109" s="271">
        <f t="shared" si="141"/>
        <v>2650326817.8304806</v>
      </c>
      <c r="AA109" s="272">
        <f t="shared" si="182"/>
        <v>2813793176.6800613</v>
      </c>
      <c r="AB109" s="272">
        <f t="shared" si="183"/>
        <v>3160890389.0338211</v>
      </c>
      <c r="AC109" s="272">
        <f t="shared" si="142"/>
        <v>2650326817.8304806</v>
      </c>
      <c r="AD109" s="271">
        <f t="shared" si="143"/>
        <v>2813793176.6800613</v>
      </c>
      <c r="AE109" s="271">
        <f t="shared" si="184"/>
        <v>2987341782.8569417</v>
      </c>
      <c r="AF109" s="271">
        <f t="shared" si="185"/>
        <v>3551464199.8720379</v>
      </c>
      <c r="AG109" s="271"/>
      <c r="AH109" s="33" t="str">
        <f t="shared" si="144"/>
        <v>BERTAHAP</v>
      </c>
      <c r="AI109" s="273">
        <f t="shared" si="145"/>
        <v>0</v>
      </c>
      <c r="AJ109" s="274">
        <v>2</v>
      </c>
      <c r="AK109" s="275"/>
      <c r="AL109" s="271" t="e">
        <f>IF(AK109&gt;#REF!,"LB","KR")</f>
        <v>#REF!</v>
      </c>
      <c r="AM109" s="52">
        <f t="shared" si="146"/>
        <v>2436206000</v>
      </c>
      <c r="AN109" s="52">
        <f t="shared" si="146"/>
        <v>2745993000</v>
      </c>
      <c r="AO109" s="52">
        <f t="shared" si="146"/>
        <v>2915360000</v>
      </c>
      <c r="AP109" s="438">
        <f t="shared" si="146"/>
        <v>3095173000</v>
      </c>
      <c r="AQ109" s="438">
        <f t="shared" si="147"/>
        <v>2915360000</v>
      </c>
      <c r="AR109" s="52">
        <f t="shared" si="147"/>
        <v>3095173000</v>
      </c>
      <c r="AS109" s="52">
        <f t="shared" si="147"/>
        <v>3286076000</v>
      </c>
      <c r="AT109" s="43"/>
      <c r="AU109" s="43"/>
      <c r="AV109" s="311">
        <f t="shared" si="186"/>
        <v>-1565099.486627996</v>
      </c>
      <c r="AW109" s="311"/>
      <c r="AX109" s="311"/>
      <c r="AY109" s="311"/>
      <c r="AZ109" s="311"/>
      <c r="BA109" s="43"/>
      <c r="BB109" s="43"/>
      <c r="BC109" s="43"/>
      <c r="BD109" s="43"/>
      <c r="BE109" s="43"/>
      <c r="BF109" s="43"/>
      <c r="BG109" s="43"/>
      <c r="BH109" s="43"/>
      <c r="BI109" s="43"/>
      <c r="BJ109" s="43"/>
      <c r="BK109" s="43"/>
      <c r="BL109" s="43"/>
      <c r="BM109" s="43"/>
      <c r="BN109" s="43"/>
      <c r="BO109" s="43"/>
      <c r="BP109" s="43"/>
      <c r="BQ109" s="43"/>
      <c r="BR109" s="43"/>
      <c r="BS109" s="43"/>
      <c r="BT109" s="43"/>
      <c r="BU109" s="43"/>
      <c r="BV109" s="43"/>
      <c r="BW109" s="43"/>
      <c r="BX109" s="443"/>
      <c r="BY109" s="444"/>
      <c r="BZ109" s="444" t="str">
        <f>G129</f>
        <v>2BR-17</v>
      </c>
      <c r="CA109" s="445">
        <f>E129</f>
        <v>17</v>
      </c>
      <c r="CB109" s="444">
        <f t="shared" si="193"/>
        <v>85</v>
      </c>
      <c r="CC109" s="444">
        <f t="shared" si="193"/>
        <v>74</v>
      </c>
      <c r="CD109" s="444">
        <f>P129</f>
        <v>29739640.860144004</v>
      </c>
      <c r="CE109" s="444">
        <f t="shared" si="194"/>
        <v>2022935000</v>
      </c>
      <c r="CF109" s="444">
        <f t="shared" si="194"/>
        <v>2280171000</v>
      </c>
      <c r="CG109" s="444">
        <f t="shared" si="194"/>
        <v>2420807000</v>
      </c>
      <c r="CH109" s="444">
        <f t="shared" si="194"/>
        <v>2570117000</v>
      </c>
      <c r="CI109" s="444">
        <f>AS129</f>
        <v>2728637000</v>
      </c>
      <c r="CJ109" s="43"/>
      <c r="CK109" s="438">
        <f t="shared" si="188"/>
        <v>3286076210.4227395</v>
      </c>
      <c r="CL109" s="43">
        <f t="shared" si="189"/>
        <v>3090282000</v>
      </c>
      <c r="CM109" s="43">
        <f t="shared" si="189"/>
        <v>3280884000</v>
      </c>
      <c r="CN109" s="44">
        <f t="shared" si="148"/>
        <v>46354230</v>
      </c>
      <c r="CO109" s="44">
        <f t="shared" si="149"/>
        <v>32808840</v>
      </c>
      <c r="CP109" s="44">
        <f t="shared" si="150"/>
        <v>72884000</v>
      </c>
      <c r="CQ109" s="44">
        <f t="shared" si="151"/>
        <v>64482770.833333336</v>
      </c>
      <c r="CR109" s="440">
        <f t="shared" si="152"/>
        <v>3483242000</v>
      </c>
      <c r="CT109" s="264" t="s">
        <v>152</v>
      </c>
      <c r="CU109" s="265" t="s">
        <v>35</v>
      </c>
      <c r="CV109" s="266"/>
      <c r="CW109" s="41" t="s">
        <v>42</v>
      </c>
      <c r="CX109" s="267">
        <f t="shared" si="153"/>
        <v>0</v>
      </c>
      <c r="CY109" s="267">
        <f t="shared" si="154"/>
        <v>0</v>
      </c>
      <c r="CZ109" s="268">
        <f t="shared" si="155"/>
        <v>27506142.120000001</v>
      </c>
      <c r="DA109" s="268">
        <f t="shared" si="156"/>
        <v>0</v>
      </c>
      <c r="DB109" s="269">
        <f t="shared" si="157"/>
        <v>0</v>
      </c>
      <c r="DC109" s="270">
        <f t="shared" si="195"/>
        <v>0</v>
      </c>
      <c r="DD109" s="271">
        <f t="shared" si="158"/>
        <v>24608134.872101717</v>
      </c>
      <c r="DE109" s="271">
        <f t="shared" si="159"/>
        <v>27737299.795270164</v>
      </c>
      <c r="DF109" s="271">
        <f t="shared" si="160"/>
        <v>0</v>
      </c>
      <c r="DG109" s="271">
        <f t="shared" si="161"/>
        <v>31264368.62977846</v>
      </c>
      <c r="DH109" s="272">
        <f t="shared" si="162"/>
        <v>0</v>
      </c>
      <c r="DI109" s="271">
        <f t="shared" si="162"/>
        <v>31264368.62977846</v>
      </c>
      <c r="DJ109" s="271">
        <f t="shared" si="163"/>
        <v>33192686.476188242</v>
      </c>
      <c r="DK109" s="271"/>
      <c r="DL109" s="271">
        <f t="shared" si="164"/>
        <v>0</v>
      </c>
      <c r="DM109" s="271">
        <f t="shared" si="165"/>
        <v>0</v>
      </c>
      <c r="DN109" s="271">
        <f t="shared" si="166"/>
        <v>0</v>
      </c>
      <c r="DO109" s="272">
        <f t="shared" si="167"/>
        <v>0</v>
      </c>
      <c r="DP109" s="272">
        <f t="shared" si="168"/>
        <v>0</v>
      </c>
      <c r="DQ109" s="271">
        <f t="shared" si="169"/>
        <v>0</v>
      </c>
      <c r="DR109" s="271">
        <f t="shared" si="170"/>
        <v>0</v>
      </c>
      <c r="DS109" s="271"/>
      <c r="DT109" s="33" t="str">
        <f t="shared" si="171"/>
        <v>BERTAHAP</v>
      </c>
      <c r="DU109" s="273">
        <f t="shared" si="172"/>
        <v>0</v>
      </c>
      <c r="DV109" s="274">
        <v>2</v>
      </c>
      <c r="DW109" s="275"/>
      <c r="DX109" s="271" t="e">
        <f>IF(DW109&gt;#REF!,"LB","KR")</f>
        <v>#REF!</v>
      </c>
      <c r="DY109" s="275">
        <f t="shared" si="101"/>
        <v>0</v>
      </c>
      <c r="DZ109" s="275">
        <f t="shared" si="101"/>
        <v>0</v>
      </c>
      <c r="EA109" s="275">
        <f t="shared" si="101"/>
        <v>0</v>
      </c>
      <c r="EB109" s="276">
        <f t="shared" si="100"/>
        <v>0</v>
      </c>
      <c r="EC109" s="276">
        <f t="shared" si="100"/>
        <v>0</v>
      </c>
      <c r="ED109" s="275">
        <f t="shared" si="100"/>
        <v>0</v>
      </c>
      <c r="EE109" s="275">
        <f t="shared" si="100"/>
        <v>0</v>
      </c>
      <c r="EF109" s="275">
        <f t="shared" si="190"/>
        <v>0</v>
      </c>
      <c r="EG109" s="52">
        <f t="shared" si="191"/>
        <v>0</v>
      </c>
      <c r="EH109" s="43">
        <f t="shared" si="191"/>
        <v>0</v>
      </c>
      <c r="EI109" s="63">
        <f t="shared" si="173"/>
        <v>0</v>
      </c>
      <c r="EJ109" s="63">
        <f t="shared" si="174"/>
        <v>0</v>
      </c>
      <c r="EK109" s="351">
        <f t="shared" si="175"/>
        <v>0</v>
      </c>
      <c r="EL109" s="141">
        <f t="shared" si="176"/>
        <v>0</v>
      </c>
      <c r="EM109" s="5">
        <f t="shared" si="177"/>
        <v>0</v>
      </c>
      <c r="EN109" s="5">
        <f t="shared" si="178"/>
        <v>0</v>
      </c>
      <c r="EO109" s="280">
        <f t="shared" si="192"/>
        <v>0</v>
      </c>
    </row>
    <row r="110" spans="1:145">
      <c r="A110" s="3">
        <f t="shared" si="179"/>
        <v>71</v>
      </c>
      <c r="B110" s="263">
        <v>7</v>
      </c>
      <c r="C110" s="556"/>
      <c r="D110" s="264" t="s">
        <v>151</v>
      </c>
      <c r="E110" s="299">
        <v>15</v>
      </c>
      <c r="F110" s="266"/>
      <c r="G110" s="41" t="s">
        <v>64</v>
      </c>
      <c r="H110" s="267">
        <f t="shared" si="127"/>
        <v>101</v>
      </c>
      <c r="I110" s="267">
        <f t="shared" si="128"/>
        <v>90</v>
      </c>
      <c r="J110" s="268">
        <f t="shared" si="129"/>
        <v>27506142.120000001</v>
      </c>
      <c r="K110" s="268">
        <f t="shared" si="130"/>
        <v>1</v>
      </c>
      <c r="L110" s="269">
        <f t="shared" si="131"/>
        <v>1.06</v>
      </c>
      <c r="M110" s="319">
        <f t="shared" si="132"/>
        <v>1.01</v>
      </c>
      <c r="N110" s="271">
        <f t="shared" si="133"/>
        <v>24608134.872101717</v>
      </c>
      <c r="O110" s="271">
        <f t="shared" si="134"/>
        <v>27737299.795270164</v>
      </c>
      <c r="P110" s="271">
        <f t="shared" si="135"/>
        <v>29448075.753672004</v>
      </c>
      <c r="Q110" s="271">
        <f t="shared" si="136"/>
        <v>31264368.62977846</v>
      </c>
      <c r="R110" s="271">
        <f t="shared" si="180"/>
        <v>35121004.32259801</v>
      </c>
      <c r="S110" s="272">
        <f t="shared" si="137"/>
        <v>29448075.753672004</v>
      </c>
      <c r="T110" s="271">
        <f t="shared" si="137"/>
        <v>31264368.62977846</v>
      </c>
      <c r="U110" s="271">
        <f t="shared" si="138"/>
        <v>33192686.476188242</v>
      </c>
      <c r="V110" s="271">
        <f t="shared" si="181"/>
        <v>39460713.331911534</v>
      </c>
      <c r="W110" s="271"/>
      <c r="X110" s="271">
        <f t="shared" si="139"/>
        <v>2214732138.4891543</v>
      </c>
      <c r="Y110" s="271">
        <f t="shared" si="140"/>
        <v>2496356981.5743146</v>
      </c>
      <c r="Z110" s="271">
        <f t="shared" si="141"/>
        <v>2650326817.8304806</v>
      </c>
      <c r="AA110" s="272">
        <f t="shared" si="182"/>
        <v>2813793176.6800613</v>
      </c>
      <c r="AB110" s="272">
        <f t="shared" si="183"/>
        <v>3160890389.0338211</v>
      </c>
      <c r="AC110" s="272">
        <f t="shared" si="142"/>
        <v>2650326817.8304806</v>
      </c>
      <c r="AD110" s="271">
        <f t="shared" si="143"/>
        <v>2813793176.6800613</v>
      </c>
      <c r="AE110" s="271">
        <f t="shared" si="184"/>
        <v>2987341782.8569417</v>
      </c>
      <c r="AF110" s="271">
        <f t="shared" si="185"/>
        <v>3551464199.8720379</v>
      </c>
      <c r="AG110" s="271"/>
      <c r="AH110" s="33" t="str">
        <f t="shared" si="144"/>
        <v>BERTAHAP</v>
      </c>
      <c r="AI110" s="273">
        <f t="shared" si="145"/>
        <v>0</v>
      </c>
      <c r="AJ110" s="274">
        <v>2</v>
      </c>
      <c r="AK110" s="275"/>
      <c r="AL110" s="271" t="e">
        <f>IF(AK110&gt;#REF!,"LB","KR")</f>
        <v>#REF!</v>
      </c>
      <c r="AM110" s="52">
        <f t="shared" si="146"/>
        <v>2436206000</v>
      </c>
      <c r="AN110" s="52">
        <f t="shared" si="146"/>
        <v>2745993000</v>
      </c>
      <c r="AO110" s="52">
        <f t="shared" si="146"/>
        <v>2915360000</v>
      </c>
      <c r="AP110" s="438">
        <f t="shared" si="146"/>
        <v>3095173000</v>
      </c>
      <c r="AQ110" s="438">
        <f t="shared" si="147"/>
        <v>2915360000</v>
      </c>
      <c r="AR110" s="52">
        <f t="shared" si="147"/>
        <v>3095173000</v>
      </c>
      <c r="AS110" s="52">
        <f t="shared" si="147"/>
        <v>3286076000</v>
      </c>
      <c r="AT110" s="43"/>
      <c r="AU110" s="43"/>
      <c r="AV110" s="311">
        <f t="shared" si="186"/>
        <v>-1565099.486627996</v>
      </c>
      <c r="AW110" s="311"/>
      <c r="AX110" s="311"/>
      <c r="AY110" s="311"/>
      <c r="AZ110" s="311"/>
      <c r="BA110" s="43"/>
      <c r="BB110" s="43"/>
      <c r="BC110" s="43"/>
      <c r="BD110" s="43"/>
      <c r="BE110" s="43"/>
      <c r="BF110" s="43"/>
      <c r="BG110" s="43"/>
      <c r="BH110" s="43"/>
      <c r="BI110" s="43"/>
      <c r="BJ110" s="43"/>
      <c r="BK110" s="43"/>
      <c r="BL110" s="43"/>
      <c r="BM110" s="43"/>
      <c r="BN110" s="43"/>
      <c r="BO110" s="43"/>
      <c r="BP110" s="43"/>
      <c r="BQ110" s="43"/>
      <c r="BR110" s="43"/>
      <c r="BS110" s="43"/>
      <c r="BT110" s="43"/>
      <c r="BU110" s="43"/>
      <c r="BV110" s="43"/>
      <c r="BW110" s="43"/>
      <c r="BX110" s="443"/>
      <c r="BY110" s="449"/>
      <c r="BZ110" s="444" t="str">
        <f>G130</f>
        <v>3BR-19</v>
      </c>
      <c r="CA110" s="445">
        <f>E130</f>
        <v>19</v>
      </c>
      <c r="CB110" s="444">
        <f t="shared" si="193"/>
        <v>138</v>
      </c>
      <c r="CC110" s="444">
        <f t="shared" si="193"/>
        <v>120</v>
      </c>
      <c r="CD110" s="444">
        <f>P130</f>
        <v>29739640.860144004</v>
      </c>
      <c r="CE110" s="444">
        <f t="shared" si="194"/>
        <v>3280435000</v>
      </c>
      <c r="CF110" s="444">
        <f t="shared" si="194"/>
        <v>3697575000</v>
      </c>
      <c r="CG110" s="444">
        <f t="shared" si="194"/>
        <v>3925633000</v>
      </c>
      <c r="CH110" s="444">
        <f t="shared" si="194"/>
        <v>4167758000</v>
      </c>
      <c r="CI110" s="444">
        <f>AS130</f>
        <v>4424816000</v>
      </c>
      <c r="CJ110" s="43"/>
      <c r="CK110" s="438">
        <f t="shared" si="188"/>
        <v>3286076210.4227395</v>
      </c>
      <c r="CL110" s="43">
        <f t="shared" si="189"/>
        <v>3090282000</v>
      </c>
      <c r="CM110" s="43">
        <f t="shared" si="189"/>
        <v>3280884000</v>
      </c>
      <c r="CN110" s="44">
        <f t="shared" si="148"/>
        <v>46354230</v>
      </c>
      <c r="CO110" s="44">
        <f t="shared" si="149"/>
        <v>32808840</v>
      </c>
      <c r="CP110" s="44">
        <f t="shared" si="150"/>
        <v>72884000</v>
      </c>
      <c r="CQ110" s="44">
        <f t="shared" si="151"/>
        <v>64482770.833333336</v>
      </c>
      <c r="CR110" s="440">
        <f t="shared" si="152"/>
        <v>3483242000</v>
      </c>
      <c r="CT110" s="264" t="s">
        <v>152</v>
      </c>
      <c r="CU110" s="265">
        <v>10</v>
      </c>
      <c r="CV110" s="266"/>
      <c r="CW110" s="41" t="s">
        <v>48</v>
      </c>
      <c r="CX110" s="267">
        <f t="shared" si="153"/>
        <v>0</v>
      </c>
      <c r="CY110" s="267">
        <f t="shared" si="154"/>
        <v>0</v>
      </c>
      <c r="CZ110" s="268">
        <f t="shared" si="155"/>
        <v>27506142.120000001</v>
      </c>
      <c r="DA110" s="268">
        <f t="shared" si="156"/>
        <v>0</v>
      </c>
      <c r="DB110" s="269">
        <f t="shared" si="157"/>
        <v>0</v>
      </c>
      <c r="DC110" s="270">
        <f t="shared" si="195"/>
        <v>0</v>
      </c>
      <c r="DD110" s="271">
        <f t="shared" si="158"/>
        <v>24608134.872101717</v>
      </c>
      <c r="DE110" s="271">
        <f t="shared" si="159"/>
        <v>27737299.795270164</v>
      </c>
      <c r="DF110" s="271">
        <f t="shared" si="160"/>
        <v>0</v>
      </c>
      <c r="DG110" s="271">
        <f t="shared" si="161"/>
        <v>31264368.62977846</v>
      </c>
      <c r="DH110" s="272">
        <f t="shared" si="162"/>
        <v>0</v>
      </c>
      <c r="DI110" s="271">
        <f t="shared" si="162"/>
        <v>31264368.62977846</v>
      </c>
      <c r="DJ110" s="271">
        <f t="shared" si="163"/>
        <v>33192686.476188242</v>
      </c>
      <c r="DK110" s="271"/>
      <c r="DL110" s="271">
        <f t="shared" si="164"/>
        <v>0</v>
      </c>
      <c r="DM110" s="271">
        <f t="shared" si="165"/>
        <v>0</v>
      </c>
      <c r="DN110" s="271">
        <f t="shared" si="166"/>
        <v>0</v>
      </c>
      <c r="DO110" s="272">
        <f t="shared" si="167"/>
        <v>0</v>
      </c>
      <c r="DP110" s="272">
        <f t="shared" si="168"/>
        <v>0</v>
      </c>
      <c r="DQ110" s="271">
        <f t="shared" si="169"/>
        <v>0</v>
      </c>
      <c r="DR110" s="271">
        <f t="shared" si="170"/>
        <v>0</v>
      </c>
      <c r="DS110" s="271"/>
      <c r="DT110" s="33" t="str">
        <f t="shared" si="171"/>
        <v>BERTAHAP</v>
      </c>
      <c r="DU110" s="273">
        <f t="shared" si="172"/>
        <v>0</v>
      </c>
      <c r="DV110" s="274">
        <v>2</v>
      </c>
      <c r="DW110" s="275"/>
      <c r="DX110" s="271" t="str">
        <f t="shared" ref="DX110:DX116" si="196">IF(DW110&gt;$BC$42,"LB","KR")</f>
        <v>KR</v>
      </c>
      <c r="DY110" s="275">
        <f t="shared" si="101"/>
        <v>0</v>
      </c>
      <c r="DZ110" s="275">
        <f t="shared" si="101"/>
        <v>0</v>
      </c>
      <c r="EA110" s="275">
        <f t="shared" si="101"/>
        <v>0</v>
      </c>
      <c r="EB110" s="276">
        <f t="shared" si="100"/>
        <v>0</v>
      </c>
      <c r="EC110" s="276">
        <f t="shared" si="100"/>
        <v>0</v>
      </c>
      <c r="ED110" s="275">
        <f t="shared" si="100"/>
        <v>0</v>
      </c>
      <c r="EE110" s="275">
        <f t="shared" si="100"/>
        <v>0</v>
      </c>
      <c r="EF110" s="275">
        <f t="shared" si="190"/>
        <v>0</v>
      </c>
      <c r="EG110" s="52">
        <f t="shared" si="191"/>
        <v>0</v>
      </c>
      <c r="EH110" s="43">
        <f t="shared" si="191"/>
        <v>0</v>
      </c>
      <c r="EI110" s="63">
        <f t="shared" si="173"/>
        <v>0</v>
      </c>
      <c r="EJ110" s="63">
        <f t="shared" si="174"/>
        <v>0</v>
      </c>
      <c r="EK110" s="351">
        <f t="shared" si="175"/>
        <v>0</v>
      </c>
      <c r="EL110" s="141">
        <f t="shared" si="176"/>
        <v>0</v>
      </c>
      <c r="EM110" s="5">
        <f t="shared" si="177"/>
        <v>0</v>
      </c>
      <c r="EN110" s="5">
        <f t="shared" si="178"/>
        <v>0</v>
      </c>
      <c r="EO110" s="280">
        <f t="shared" si="192"/>
        <v>0</v>
      </c>
    </row>
    <row r="111" spans="1:145">
      <c r="A111" s="3">
        <f t="shared" si="179"/>
        <v>72</v>
      </c>
      <c r="B111" s="263">
        <v>8</v>
      </c>
      <c r="C111" s="556"/>
      <c r="D111" s="264" t="s">
        <v>151</v>
      </c>
      <c r="E111" s="299">
        <v>17</v>
      </c>
      <c r="F111" s="266"/>
      <c r="G111" s="41" t="s">
        <v>67</v>
      </c>
      <c r="H111" s="267">
        <f t="shared" si="127"/>
        <v>85</v>
      </c>
      <c r="I111" s="267">
        <f t="shared" si="128"/>
        <v>74</v>
      </c>
      <c r="J111" s="268">
        <f t="shared" si="129"/>
        <v>27506142.120000001</v>
      </c>
      <c r="K111" s="268">
        <f t="shared" si="130"/>
        <v>1</v>
      </c>
      <c r="L111" s="269">
        <f t="shared" si="131"/>
        <v>1.06</v>
      </c>
      <c r="M111" s="319">
        <f t="shared" si="132"/>
        <v>1.01</v>
      </c>
      <c r="N111" s="271">
        <f t="shared" si="133"/>
        <v>24608134.872101717</v>
      </c>
      <c r="O111" s="271">
        <f t="shared" si="134"/>
        <v>27737299.795270164</v>
      </c>
      <c r="P111" s="271">
        <f t="shared" si="135"/>
        <v>29448075.753672004</v>
      </c>
      <c r="Q111" s="271">
        <f t="shared" si="136"/>
        <v>31264368.62977846</v>
      </c>
      <c r="R111" s="271">
        <f t="shared" si="180"/>
        <v>35121004.32259801</v>
      </c>
      <c r="S111" s="272">
        <f t="shared" si="137"/>
        <v>29448075.753672004</v>
      </c>
      <c r="T111" s="271">
        <f t="shared" si="137"/>
        <v>31264368.62977846</v>
      </c>
      <c r="U111" s="271">
        <f t="shared" si="138"/>
        <v>33192686.476188242</v>
      </c>
      <c r="V111" s="271">
        <f t="shared" si="181"/>
        <v>39460713.331911534</v>
      </c>
      <c r="W111" s="271"/>
      <c r="X111" s="271">
        <f t="shared" si="139"/>
        <v>1821001980.535527</v>
      </c>
      <c r="Y111" s="271">
        <f t="shared" si="140"/>
        <v>2052560184.849992</v>
      </c>
      <c r="Z111" s="271">
        <f t="shared" si="141"/>
        <v>2179157605.7717285</v>
      </c>
      <c r="AA111" s="272">
        <f t="shared" si="182"/>
        <v>2313563278.6036062</v>
      </c>
      <c r="AB111" s="272">
        <f t="shared" si="183"/>
        <v>2598954319.8722529</v>
      </c>
      <c r="AC111" s="272">
        <f t="shared" si="142"/>
        <v>2179157605.7717285</v>
      </c>
      <c r="AD111" s="271">
        <f t="shared" si="143"/>
        <v>2313563278.6036062</v>
      </c>
      <c r="AE111" s="271">
        <f t="shared" si="184"/>
        <v>2456258799.2379298</v>
      </c>
      <c r="AF111" s="271">
        <f t="shared" si="185"/>
        <v>2920092786.5614533</v>
      </c>
      <c r="AG111" s="271"/>
      <c r="AH111" s="33" t="str">
        <f t="shared" si="144"/>
        <v>BERTAHAP</v>
      </c>
      <c r="AI111" s="273">
        <f t="shared" si="145"/>
        <v>0</v>
      </c>
      <c r="AJ111" s="274">
        <v>2</v>
      </c>
      <c r="AK111" s="275"/>
      <c r="AL111" s="271" t="e">
        <f>IF(AK111&gt;#REF!,"LB","KR")</f>
        <v>#REF!</v>
      </c>
      <c r="AM111" s="52">
        <f t="shared" si="146"/>
        <v>2003103000</v>
      </c>
      <c r="AN111" s="52">
        <f t="shared" si="146"/>
        <v>2257817000</v>
      </c>
      <c r="AO111" s="52">
        <f t="shared" si="146"/>
        <v>2397074000</v>
      </c>
      <c r="AP111" s="438">
        <f t="shared" si="146"/>
        <v>2544920000</v>
      </c>
      <c r="AQ111" s="438">
        <f t="shared" si="147"/>
        <v>2397074000</v>
      </c>
      <c r="AR111" s="52">
        <f t="shared" si="147"/>
        <v>2544920000</v>
      </c>
      <c r="AS111" s="52">
        <f t="shared" si="147"/>
        <v>2701885000</v>
      </c>
      <c r="AT111" s="43"/>
      <c r="AU111" s="43"/>
      <c r="AV111" s="311">
        <f t="shared" si="186"/>
        <v>-1565099.486627996</v>
      </c>
      <c r="AW111" s="311"/>
      <c r="AX111" s="311"/>
      <c r="AY111" s="311"/>
      <c r="AZ111" s="311"/>
      <c r="BA111" s="43"/>
      <c r="BB111" s="43"/>
      <c r="BC111" s="43"/>
      <c r="BD111" s="43"/>
      <c r="BE111" s="43"/>
      <c r="BF111" s="43"/>
      <c r="BG111" s="43"/>
      <c r="BH111" s="43"/>
      <c r="BI111" s="43"/>
      <c r="BJ111" s="43"/>
      <c r="BK111" s="43"/>
      <c r="BL111" s="43"/>
      <c r="BM111" s="43"/>
      <c r="BN111" s="43"/>
      <c r="BO111" s="43"/>
      <c r="BP111" s="43"/>
      <c r="BQ111" s="43"/>
      <c r="BR111" s="43"/>
      <c r="BS111" s="43"/>
      <c r="BT111" s="43"/>
      <c r="BU111" s="43"/>
      <c r="BV111" s="43"/>
      <c r="BW111" s="43"/>
      <c r="BX111" s="443">
        <v>21</v>
      </c>
      <c r="BY111" s="449" t="s">
        <v>55</v>
      </c>
      <c r="BZ111" s="444" t="str">
        <f t="shared" ref="BZ111:BZ117" si="197">G149</f>
        <v>2BR-3</v>
      </c>
      <c r="CA111" s="445" t="str">
        <f t="shared" ref="CA111:CA117" si="198">E149</f>
        <v>03</v>
      </c>
      <c r="CB111" s="444">
        <f t="shared" ref="CB111:CC117" si="199">H149</f>
        <v>85</v>
      </c>
      <c r="CC111" s="444">
        <f t="shared" si="199"/>
        <v>74</v>
      </c>
      <c r="CD111" s="444">
        <f t="shared" ref="CD111:CD117" si="200">P149</f>
        <v>29739640.860144004</v>
      </c>
      <c r="CE111" s="444">
        <f t="shared" ref="CE111:CH117" si="201">AM149</f>
        <v>2022935000</v>
      </c>
      <c r="CF111" s="444">
        <f t="shared" si="201"/>
        <v>2280171000</v>
      </c>
      <c r="CG111" s="444">
        <f t="shared" si="201"/>
        <v>2420807000</v>
      </c>
      <c r="CH111" s="444">
        <f t="shared" si="201"/>
        <v>2570117000</v>
      </c>
      <c r="CI111" s="444">
        <f t="shared" ref="CI111:CI117" si="202">AS149</f>
        <v>2728637000</v>
      </c>
      <c r="CJ111" s="43">
        <v>7</v>
      </c>
      <c r="CK111" s="438">
        <f t="shared" si="188"/>
        <v>2701884860.5325255</v>
      </c>
      <c r="CL111" s="43">
        <f t="shared" si="189"/>
        <v>2540899000</v>
      </c>
      <c r="CM111" s="43">
        <f t="shared" si="189"/>
        <v>2697616000</v>
      </c>
      <c r="CN111" s="44">
        <f t="shared" si="148"/>
        <v>38113485</v>
      </c>
      <c r="CO111" s="44">
        <f t="shared" si="149"/>
        <v>26976160</v>
      </c>
      <c r="CP111" s="44">
        <f t="shared" si="150"/>
        <v>59926850</v>
      </c>
      <c r="CQ111" s="44">
        <f t="shared" si="151"/>
        <v>53019166.666666664</v>
      </c>
      <c r="CR111" s="440">
        <f t="shared" si="152"/>
        <v>2863999000</v>
      </c>
      <c r="CT111" s="264" t="s">
        <v>152</v>
      </c>
      <c r="CU111" s="299">
        <v>12</v>
      </c>
      <c r="CV111" s="266"/>
      <c r="CW111" s="41" t="s">
        <v>50</v>
      </c>
      <c r="CX111" s="267">
        <f t="shared" si="153"/>
        <v>0</v>
      </c>
      <c r="CY111" s="267">
        <f t="shared" si="154"/>
        <v>0</v>
      </c>
      <c r="CZ111" s="268">
        <f t="shared" si="155"/>
        <v>27506142.120000001</v>
      </c>
      <c r="DA111" s="268">
        <f t="shared" si="156"/>
        <v>0</v>
      </c>
      <c r="DB111" s="269">
        <f t="shared" si="157"/>
        <v>0</v>
      </c>
      <c r="DC111" s="270">
        <f t="shared" si="195"/>
        <v>0</v>
      </c>
      <c r="DD111" s="271">
        <f t="shared" si="158"/>
        <v>24608134.872101717</v>
      </c>
      <c r="DE111" s="271">
        <f t="shared" si="159"/>
        <v>27737299.795270164</v>
      </c>
      <c r="DF111" s="271">
        <f t="shared" si="160"/>
        <v>0</v>
      </c>
      <c r="DG111" s="271">
        <f t="shared" si="161"/>
        <v>31264368.62977846</v>
      </c>
      <c r="DH111" s="272">
        <f t="shared" si="162"/>
        <v>0</v>
      </c>
      <c r="DI111" s="271">
        <f t="shared" si="162"/>
        <v>31264368.62977846</v>
      </c>
      <c r="DJ111" s="271">
        <f t="shared" si="163"/>
        <v>33192686.476188242</v>
      </c>
      <c r="DK111" s="271"/>
      <c r="DL111" s="271">
        <f t="shared" si="164"/>
        <v>0</v>
      </c>
      <c r="DM111" s="271">
        <f t="shared" si="165"/>
        <v>0</v>
      </c>
      <c r="DN111" s="271">
        <f t="shared" si="166"/>
        <v>0</v>
      </c>
      <c r="DO111" s="272">
        <f t="shared" si="167"/>
        <v>0</v>
      </c>
      <c r="DP111" s="272">
        <f t="shared" si="168"/>
        <v>0</v>
      </c>
      <c r="DQ111" s="271">
        <f t="shared" si="169"/>
        <v>0</v>
      </c>
      <c r="DR111" s="271">
        <f t="shared" si="170"/>
        <v>0</v>
      </c>
      <c r="DS111" s="271"/>
      <c r="DT111" s="33" t="str">
        <f t="shared" si="171"/>
        <v>BERTAHAP</v>
      </c>
      <c r="DU111" s="273">
        <f t="shared" si="172"/>
        <v>0</v>
      </c>
      <c r="DV111" s="274">
        <v>2</v>
      </c>
      <c r="DW111" s="275"/>
      <c r="DX111" s="271" t="str">
        <f t="shared" si="196"/>
        <v>KR</v>
      </c>
      <c r="DY111" s="275">
        <f t="shared" si="101"/>
        <v>0</v>
      </c>
      <c r="DZ111" s="275">
        <f t="shared" si="101"/>
        <v>0</v>
      </c>
      <c r="EA111" s="275">
        <f t="shared" si="101"/>
        <v>0</v>
      </c>
      <c r="EB111" s="276">
        <f t="shared" si="100"/>
        <v>0</v>
      </c>
      <c r="EC111" s="276">
        <f t="shared" si="100"/>
        <v>0</v>
      </c>
      <c r="ED111" s="275">
        <f t="shared" si="100"/>
        <v>0</v>
      </c>
      <c r="EE111" s="275">
        <f t="shared" si="100"/>
        <v>0</v>
      </c>
      <c r="EF111" s="275">
        <f t="shared" si="190"/>
        <v>0</v>
      </c>
      <c r="EG111" s="52">
        <f t="shared" si="191"/>
        <v>0</v>
      </c>
      <c r="EH111" s="43">
        <f t="shared" si="191"/>
        <v>0</v>
      </c>
      <c r="EI111" s="63">
        <f t="shared" si="173"/>
        <v>0</v>
      </c>
      <c r="EJ111" s="63">
        <f t="shared" si="174"/>
        <v>0</v>
      </c>
      <c r="EK111" s="351">
        <f t="shared" si="175"/>
        <v>0</v>
      </c>
      <c r="EL111" s="141">
        <f t="shared" si="176"/>
        <v>0</v>
      </c>
      <c r="EM111" s="5">
        <f t="shared" si="177"/>
        <v>0</v>
      </c>
      <c r="EN111" s="5">
        <f t="shared" si="178"/>
        <v>0</v>
      </c>
      <c r="EO111" s="280">
        <f t="shared" si="192"/>
        <v>0</v>
      </c>
    </row>
    <row r="112" spans="1:145">
      <c r="A112" s="3">
        <f t="shared" si="179"/>
        <v>73</v>
      </c>
      <c r="B112" s="263">
        <v>9</v>
      </c>
      <c r="C112" s="556"/>
      <c r="D112" s="264" t="s">
        <v>151</v>
      </c>
      <c r="E112" s="299">
        <v>19</v>
      </c>
      <c r="F112" s="266"/>
      <c r="G112" s="41" t="s">
        <v>78</v>
      </c>
      <c r="H112" s="267">
        <f t="shared" si="127"/>
        <v>138</v>
      </c>
      <c r="I112" s="267">
        <f t="shared" si="128"/>
        <v>120</v>
      </c>
      <c r="J112" s="268">
        <f t="shared" si="129"/>
        <v>27506142.120000001</v>
      </c>
      <c r="K112" s="268">
        <f t="shared" si="130"/>
        <v>1</v>
      </c>
      <c r="L112" s="269">
        <f t="shared" si="131"/>
        <v>1.06</v>
      </c>
      <c r="M112" s="319">
        <f t="shared" si="132"/>
        <v>1.01</v>
      </c>
      <c r="N112" s="271">
        <f t="shared" si="133"/>
        <v>24608134.872101717</v>
      </c>
      <c r="O112" s="271">
        <f t="shared" si="134"/>
        <v>27737299.795270164</v>
      </c>
      <c r="P112" s="271">
        <f t="shared" si="135"/>
        <v>29448075.753672004</v>
      </c>
      <c r="Q112" s="271">
        <f t="shared" si="136"/>
        <v>31264368.62977846</v>
      </c>
      <c r="R112" s="271">
        <f t="shared" si="180"/>
        <v>35121004.32259801</v>
      </c>
      <c r="S112" s="272">
        <f t="shared" si="137"/>
        <v>29448075.753672004</v>
      </c>
      <c r="T112" s="271">
        <f t="shared" si="137"/>
        <v>31264368.62977846</v>
      </c>
      <c r="U112" s="271">
        <f t="shared" si="138"/>
        <v>33192686.476188242</v>
      </c>
      <c r="V112" s="271">
        <f t="shared" si="181"/>
        <v>39460713.331911534</v>
      </c>
      <c r="W112" s="271"/>
      <c r="X112" s="271">
        <f t="shared" si="139"/>
        <v>2952976184.6522059</v>
      </c>
      <c r="Y112" s="271">
        <f t="shared" si="140"/>
        <v>3328475975.4324198</v>
      </c>
      <c r="Z112" s="271">
        <f t="shared" si="141"/>
        <v>3533769090.4406404</v>
      </c>
      <c r="AA112" s="272">
        <f t="shared" si="182"/>
        <v>3751724235.5734153</v>
      </c>
      <c r="AB112" s="272">
        <f t="shared" si="183"/>
        <v>4214520518.7117615</v>
      </c>
      <c r="AC112" s="272">
        <f t="shared" si="142"/>
        <v>3533769090.4406404</v>
      </c>
      <c r="AD112" s="271">
        <f t="shared" si="143"/>
        <v>3751724235.5734153</v>
      </c>
      <c r="AE112" s="271">
        <f t="shared" si="184"/>
        <v>3983122377.1425891</v>
      </c>
      <c r="AF112" s="271">
        <f t="shared" si="185"/>
        <v>4735285599.8293839</v>
      </c>
      <c r="AG112" s="271"/>
      <c r="AH112" s="33" t="str">
        <f t="shared" si="144"/>
        <v>BERTAHAP</v>
      </c>
      <c r="AI112" s="273">
        <f t="shared" si="145"/>
        <v>0</v>
      </c>
      <c r="AJ112" s="274">
        <v>2</v>
      </c>
      <c r="AK112" s="275"/>
      <c r="AL112" s="271" t="e">
        <f>IF(AK112&gt;#REF!,"LB","KR")</f>
        <v>#REF!</v>
      </c>
      <c r="AM112" s="52">
        <f t="shared" si="146"/>
        <v>3248274000</v>
      </c>
      <c r="AN112" s="52">
        <f t="shared" si="146"/>
        <v>3661324000</v>
      </c>
      <c r="AO112" s="52">
        <f t="shared" si="146"/>
        <v>3887146000</v>
      </c>
      <c r="AP112" s="438">
        <f t="shared" si="146"/>
        <v>4126897000</v>
      </c>
      <c r="AQ112" s="438">
        <f t="shared" si="147"/>
        <v>3887146000</v>
      </c>
      <c r="AR112" s="52">
        <f t="shared" si="147"/>
        <v>4126897000</v>
      </c>
      <c r="AS112" s="52">
        <f t="shared" si="147"/>
        <v>4381435000</v>
      </c>
      <c r="AT112" s="43"/>
      <c r="AU112" s="43"/>
      <c r="AV112" s="311">
        <f t="shared" si="186"/>
        <v>-1565099.486627996</v>
      </c>
      <c r="AW112" s="311"/>
      <c r="AX112" s="311"/>
      <c r="AY112" s="311"/>
      <c r="AZ112" s="311"/>
      <c r="BA112" s="43"/>
      <c r="BB112" s="43"/>
      <c r="BC112" s="43"/>
      <c r="BD112" s="43"/>
      <c r="BE112" s="43"/>
      <c r="BF112" s="43"/>
      <c r="BG112" s="43"/>
      <c r="BH112" s="43"/>
      <c r="BI112" s="43"/>
      <c r="BJ112" s="43"/>
      <c r="BK112" s="43"/>
      <c r="BL112" s="43"/>
      <c r="BM112" s="43"/>
      <c r="BN112" s="43"/>
      <c r="BO112" s="43"/>
      <c r="BP112" s="43"/>
      <c r="BQ112" s="43"/>
      <c r="BR112" s="43"/>
      <c r="BS112" s="43"/>
      <c r="BT112" s="43"/>
      <c r="BU112" s="43"/>
      <c r="BV112" s="43"/>
      <c r="BW112" s="43"/>
      <c r="BX112" s="443"/>
      <c r="BY112" s="444"/>
      <c r="BZ112" s="444" t="str">
        <f t="shared" si="197"/>
        <v>2BR-5</v>
      </c>
      <c r="CA112" s="445" t="str">
        <f t="shared" si="198"/>
        <v>05</v>
      </c>
      <c r="CB112" s="444">
        <f t="shared" si="199"/>
        <v>85</v>
      </c>
      <c r="CC112" s="444">
        <f t="shared" si="199"/>
        <v>74</v>
      </c>
      <c r="CD112" s="444">
        <f t="shared" si="200"/>
        <v>29739640.860144004</v>
      </c>
      <c r="CE112" s="444">
        <f t="shared" si="201"/>
        <v>2022935000</v>
      </c>
      <c r="CF112" s="444">
        <f t="shared" si="201"/>
        <v>2280171000</v>
      </c>
      <c r="CG112" s="444">
        <f t="shared" si="201"/>
        <v>2420807000</v>
      </c>
      <c r="CH112" s="444">
        <f t="shared" si="201"/>
        <v>2570117000</v>
      </c>
      <c r="CI112" s="444">
        <f t="shared" si="202"/>
        <v>2728637000</v>
      </c>
      <c r="CJ112" s="43"/>
      <c r="CK112" s="438">
        <f t="shared" si="188"/>
        <v>4381434593.3377466</v>
      </c>
      <c r="CL112" s="43">
        <f t="shared" si="189"/>
        <v>4120375000</v>
      </c>
      <c r="CM112" s="43">
        <f t="shared" si="189"/>
        <v>4374511000</v>
      </c>
      <c r="CN112" s="44">
        <f t="shared" si="148"/>
        <v>61805625</v>
      </c>
      <c r="CO112" s="44">
        <f t="shared" si="149"/>
        <v>43745110</v>
      </c>
      <c r="CP112" s="44">
        <f t="shared" si="150"/>
        <v>97178650</v>
      </c>
      <c r="CQ112" s="44">
        <f t="shared" si="151"/>
        <v>85977020.833333328</v>
      </c>
      <c r="CR112" s="440">
        <f t="shared" si="152"/>
        <v>4644321000</v>
      </c>
      <c r="CT112" s="264" t="s">
        <v>152</v>
      </c>
      <c r="CU112" s="265">
        <v>16</v>
      </c>
      <c r="CV112" s="266"/>
      <c r="CW112" s="41" t="s">
        <v>52</v>
      </c>
      <c r="CX112" s="267">
        <f t="shared" si="153"/>
        <v>0</v>
      </c>
      <c r="CY112" s="267">
        <f t="shared" si="154"/>
        <v>0</v>
      </c>
      <c r="CZ112" s="268">
        <f t="shared" si="155"/>
        <v>27506142.120000001</v>
      </c>
      <c r="DA112" s="268">
        <f t="shared" si="156"/>
        <v>0</v>
      </c>
      <c r="DB112" s="269">
        <f t="shared" si="157"/>
        <v>0</v>
      </c>
      <c r="DC112" s="270">
        <f t="shared" si="195"/>
        <v>0</v>
      </c>
      <c r="DD112" s="271">
        <f t="shared" si="158"/>
        <v>24608134.872101717</v>
      </c>
      <c r="DE112" s="271">
        <f t="shared" si="159"/>
        <v>27737299.795270164</v>
      </c>
      <c r="DF112" s="271">
        <f t="shared" si="160"/>
        <v>0</v>
      </c>
      <c r="DG112" s="271">
        <f t="shared" si="161"/>
        <v>31264368.62977846</v>
      </c>
      <c r="DH112" s="272">
        <f t="shared" si="162"/>
        <v>0</v>
      </c>
      <c r="DI112" s="271">
        <f t="shared" si="162"/>
        <v>31264368.62977846</v>
      </c>
      <c r="DJ112" s="271">
        <f t="shared" si="163"/>
        <v>33192686.476188242</v>
      </c>
      <c r="DK112" s="271"/>
      <c r="DL112" s="271">
        <f t="shared" si="164"/>
        <v>0</v>
      </c>
      <c r="DM112" s="271">
        <f t="shared" si="165"/>
        <v>0</v>
      </c>
      <c r="DN112" s="271">
        <f t="shared" si="166"/>
        <v>0</v>
      </c>
      <c r="DO112" s="272">
        <f t="shared" si="167"/>
        <v>0</v>
      </c>
      <c r="DP112" s="272">
        <f t="shared" si="168"/>
        <v>0</v>
      </c>
      <c r="DQ112" s="271">
        <f t="shared" si="169"/>
        <v>0</v>
      </c>
      <c r="DR112" s="271">
        <f t="shared" si="170"/>
        <v>0</v>
      </c>
      <c r="DS112" s="271"/>
      <c r="DT112" s="33" t="str">
        <f t="shared" si="171"/>
        <v>BERTAHAP</v>
      </c>
      <c r="DU112" s="273">
        <f t="shared" si="172"/>
        <v>0</v>
      </c>
      <c r="DV112" s="274">
        <v>2</v>
      </c>
      <c r="DW112" s="275"/>
      <c r="DX112" s="271" t="str">
        <f t="shared" si="196"/>
        <v>KR</v>
      </c>
      <c r="DY112" s="275">
        <f t="shared" si="101"/>
        <v>0</v>
      </c>
      <c r="DZ112" s="275">
        <f t="shared" si="101"/>
        <v>0</v>
      </c>
      <c r="EA112" s="275">
        <f t="shared" si="101"/>
        <v>0</v>
      </c>
      <c r="EB112" s="276">
        <f t="shared" si="100"/>
        <v>0</v>
      </c>
      <c r="EC112" s="276">
        <f t="shared" si="100"/>
        <v>0</v>
      </c>
      <c r="ED112" s="275">
        <f t="shared" si="100"/>
        <v>0</v>
      </c>
      <c r="EE112" s="275">
        <f t="shared" si="100"/>
        <v>0</v>
      </c>
      <c r="EF112" s="275">
        <f t="shared" si="190"/>
        <v>0</v>
      </c>
      <c r="EG112" s="52">
        <f t="shared" si="191"/>
        <v>0</v>
      </c>
      <c r="EH112" s="43">
        <f t="shared" si="191"/>
        <v>0</v>
      </c>
      <c r="EI112" s="63">
        <f t="shared" si="173"/>
        <v>0</v>
      </c>
      <c r="EJ112" s="63">
        <f t="shared" si="174"/>
        <v>0</v>
      </c>
      <c r="EK112" s="351">
        <f t="shared" si="175"/>
        <v>0</v>
      </c>
      <c r="EL112" s="141">
        <f t="shared" si="176"/>
        <v>0</v>
      </c>
      <c r="EM112" s="5">
        <f t="shared" si="177"/>
        <v>0</v>
      </c>
      <c r="EN112" s="5">
        <f t="shared" si="178"/>
        <v>0</v>
      </c>
      <c r="EO112" s="280">
        <f t="shared" si="192"/>
        <v>0</v>
      </c>
    </row>
    <row r="113" spans="1:145">
      <c r="A113" s="3">
        <f t="shared" si="179"/>
        <v>74</v>
      </c>
      <c r="B113" s="263">
        <v>10</v>
      </c>
      <c r="C113" s="556"/>
      <c r="D113" s="264" t="s">
        <v>151</v>
      </c>
      <c r="E113" s="299">
        <v>21</v>
      </c>
      <c r="F113" s="266"/>
      <c r="G113" s="41" t="s">
        <v>84</v>
      </c>
      <c r="H113" s="267">
        <f t="shared" si="127"/>
        <v>132</v>
      </c>
      <c r="I113" s="267">
        <f t="shared" si="128"/>
        <v>112</v>
      </c>
      <c r="J113" s="268">
        <f t="shared" si="129"/>
        <v>27506142.120000001</v>
      </c>
      <c r="K113" s="268">
        <f t="shared" si="130"/>
        <v>3</v>
      </c>
      <c r="L113" s="269">
        <f t="shared" si="131"/>
        <v>1.1000000000000001</v>
      </c>
      <c r="M113" s="319">
        <f t="shared" si="132"/>
        <v>1.01</v>
      </c>
      <c r="N113" s="271">
        <f t="shared" si="133"/>
        <v>25536743.735199891</v>
      </c>
      <c r="O113" s="271">
        <f t="shared" si="134"/>
        <v>28783990.353582241</v>
      </c>
      <c r="P113" s="271">
        <f t="shared" si="135"/>
        <v>30559323.895320002</v>
      </c>
      <c r="Q113" s="271">
        <f t="shared" si="136"/>
        <v>32444156.125241794</v>
      </c>
      <c r="R113" s="271">
        <f t="shared" si="180"/>
        <v>36446325.240431897</v>
      </c>
      <c r="S113" s="272">
        <f t="shared" si="137"/>
        <v>30559323.895320002</v>
      </c>
      <c r="T113" s="271">
        <f t="shared" si="137"/>
        <v>32444156.125241794</v>
      </c>
      <c r="U113" s="271">
        <f t="shared" si="138"/>
        <v>34445240.682836853</v>
      </c>
      <c r="V113" s="271">
        <f t="shared" si="181"/>
        <v>40949796.853870459</v>
      </c>
      <c r="W113" s="271"/>
      <c r="X113" s="271">
        <f t="shared" si="139"/>
        <v>2860115298.3423877</v>
      </c>
      <c r="Y113" s="271">
        <f t="shared" si="140"/>
        <v>3223806919.6012111</v>
      </c>
      <c r="Z113" s="271">
        <f t="shared" si="141"/>
        <v>3422644276.2758403</v>
      </c>
      <c r="AA113" s="272">
        <f t="shared" si="182"/>
        <v>3633745486.027081</v>
      </c>
      <c r="AB113" s="272">
        <f t="shared" si="183"/>
        <v>4081988426.9283724</v>
      </c>
      <c r="AC113" s="272">
        <f t="shared" si="142"/>
        <v>3422644276.2758403</v>
      </c>
      <c r="AD113" s="271">
        <f t="shared" si="143"/>
        <v>3633745486.027081</v>
      </c>
      <c r="AE113" s="271">
        <f t="shared" si="184"/>
        <v>3857866956.4777274</v>
      </c>
      <c r="AF113" s="271">
        <f t="shared" si="185"/>
        <v>4586377247.6334915</v>
      </c>
      <c r="AG113" s="271"/>
      <c r="AH113" s="33" t="str">
        <f t="shared" si="144"/>
        <v>BERTAHAP</v>
      </c>
      <c r="AI113" s="273">
        <f t="shared" si="145"/>
        <v>0</v>
      </c>
      <c r="AJ113" s="274">
        <v>2</v>
      </c>
      <c r="AK113" s="275"/>
      <c r="AL113" s="271" t="e">
        <f>IF(AK113&gt;#REF!,"LB","KR")</f>
        <v>#REF!</v>
      </c>
      <c r="AM113" s="52">
        <f t="shared" si="146"/>
        <v>3146127000</v>
      </c>
      <c r="AN113" s="52">
        <f t="shared" si="146"/>
        <v>3546188000</v>
      </c>
      <c r="AO113" s="52">
        <f t="shared" si="146"/>
        <v>3764909000</v>
      </c>
      <c r="AP113" s="438">
        <f t="shared" si="146"/>
        <v>3997121000</v>
      </c>
      <c r="AQ113" s="438">
        <f t="shared" si="147"/>
        <v>3764909000</v>
      </c>
      <c r="AR113" s="52">
        <f t="shared" si="147"/>
        <v>3997121000</v>
      </c>
      <c r="AS113" s="52">
        <f t="shared" si="147"/>
        <v>4243654000</v>
      </c>
      <c r="AT113" s="43"/>
      <c r="AU113" s="43"/>
      <c r="AV113" s="311">
        <f t="shared" si="186"/>
        <v>-453851.34497999772</v>
      </c>
      <c r="AW113" s="311"/>
      <c r="AX113" s="311"/>
      <c r="AY113" s="311"/>
      <c r="AZ113" s="311"/>
      <c r="BA113" s="43"/>
      <c r="BB113" s="43"/>
      <c r="BC113" s="43"/>
      <c r="BD113" s="43"/>
      <c r="BE113" s="43"/>
      <c r="BF113" s="43"/>
      <c r="BG113" s="43"/>
      <c r="BH113" s="43"/>
      <c r="BI113" s="43"/>
      <c r="BJ113" s="43"/>
      <c r="BK113" s="43"/>
      <c r="BL113" s="43"/>
      <c r="BM113" s="43"/>
      <c r="BN113" s="43"/>
      <c r="BO113" s="43"/>
      <c r="BP113" s="43"/>
      <c r="BQ113" s="43"/>
      <c r="BR113" s="43"/>
      <c r="BS113" s="43"/>
      <c r="BT113" s="43"/>
      <c r="BU113" s="43"/>
      <c r="BV113" s="43"/>
      <c r="BW113" s="43"/>
      <c r="BX113" s="443"/>
      <c r="BY113" s="444"/>
      <c r="BZ113" s="444" t="str">
        <f t="shared" si="197"/>
        <v>2BR-7</v>
      </c>
      <c r="CA113" s="445" t="str">
        <f t="shared" si="198"/>
        <v>07</v>
      </c>
      <c r="CB113" s="444">
        <f t="shared" si="199"/>
        <v>101</v>
      </c>
      <c r="CC113" s="444">
        <f t="shared" si="199"/>
        <v>90</v>
      </c>
      <c r="CD113" s="444">
        <f t="shared" si="200"/>
        <v>29739640.860144004</v>
      </c>
      <c r="CE113" s="444">
        <f t="shared" si="201"/>
        <v>2460327000</v>
      </c>
      <c r="CF113" s="444">
        <f t="shared" si="201"/>
        <v>2773181000</v>
      </c>
      <c r="CG113" s="444">
        <f t="shared" si="201"/>
        <v>2944225000</v>
      </c>
      <c r="CH113" s="444">
        <f t="shared" si="201"/>
        <v>3125818000</v>
      </c>
      <c r="CI113" s="444">
        <f t="shared" si="202"/>
        <v>3318612000</v>
      </c>
      <c r="CJ113" s="43"/>
      <c r="CK113" s="438">
        <f t="shared" si="188"/>
        <v>4243654305.6821547</v>
      </c>
      <c r="CL113" s="43">
        <f t="shared" si="189"/>
        <v>3990804000</v>
      </c>
      <c r="CM113" s="43">
        <f t="shared" si="189"/>
        <v>4236949000</v>
      </c>
      <c r="CN113" s="44">
        <f t="shared" si="148"/>
        <v>59862060</v>
      </c>
      <c r="CO113" s="44">
        <f t="shared" si="149"/>
        <v>42369490</v>
      </c>
      <c r="CP113" s="44">
        <f t="shared" si="150"/>
        <v>94122725</v>
      </c>
      <c r="CQ113" s="44">
        <f t="shared" si="151"/>
        <v>83273354.166666672</v>
      </c>
      <c r="CR113" s="440">
        <f t="shared" si="152"/>
        <v>4498275000</v>
      </c>
      <c r="CT113" s="264" t="s">
        <v>152</v>
      </c>
      <c r="CU113" s="299">
        <v>18</v>
      </c>
      <c r="CV113" s="266"/>
      <c r="CW113" s="41" t="s">
        <v>54</v>
      </c>
      <c r="CX113" s="267">
        <f t="shared" si="153"/>
        <v>0</v>
      </c>
      <c r="CY113" s="267">
        <f t="shared" si="154"/>
        <v>0</v>
      </c>
      <c r="CZ113" s="268">
        <f t="shared" si="155"/>
        <v>27506142.120000001</v>
      </c>
      <c r="DA113" s="268">
        <f t="shared" si="156"/>
        <v>0</v>
      </c>
      <c r="DB113" s="269">
        <f t="shared" si="157"/>
        <v>0</v>
      </c>
      <c r="DC113" s="270">
        <f t="shared" si="195"/>
        <v>0</v>
      </c>
      <c r="DD113" s="271">
        <f t="shared" si="158"/>
        <v>25536743.735199891</v>
      </c>
      <c r="DE113" s="271">
        <f t="shared" si="159"/>
        <v>28783990.353582241</v>
      </c>
      <c r="DF113" s="271">
        <f t="shared" si="160"/>
        <v>0</v>
      </c>
      <c r="DG113" s="271">
        <f t="shared" si="161"/>
        <v>32444156.125241794</v>
      </c>
      <c r="DH113" s="272">
        <f t="shared" si="162"/>
        <v>0</v>
      </c>
      <c r="DI113" s="271">
        <f t="shared" si="162"/>
        <v>32444156.125241794</v>
      </c>
      <c r="DJ113" s="271">
        <f t="shared" si="163"/>
        <v>34445240.682836853</v>
      </c>
      <c r="DK113" s="271"/>
      <c r="DL113" s="271">
        <f t="shared" si="164"/>
        <v>0</v>
      </c>
      <c r="DM113" s="271">
        <f t="shared" si="165"/>
        <v>0</v>
      </c>
      <c r="DN113" s="271">
        <f t="shared" si="166"/>
        <v>0</v>
      </c>
      <c r="DO113" s="272">
        <f t="shared" si="167"/>
        <v>0</v>
      </c>
      <c r="DP113" s="272">
        <f t="shared" si="168"/>
        <v>0</v>
      </c>
      <c r="DQ113" s="271">
        <f t="shared" si="169"/>
        <v>0</v>
      </c>
      <c r="DR113" s="271">
        <f t="shared" si="170"/>
        <v>0</v>
      </c>
      <c r="DS113" s="271"/>
      <c r="DT113" s="33" t="str">
        <f t="shared" si="171"/>
        <v>BERTAHAP</v>
      </c>
      <c r="DU113" s="273">
        <f t="shared" si="172"/>
        <v>0</v>
      </c>
      <c r="DV113" s="274">
        <v>2</v>
      </c>
      <c r="DW113" s="275"/>
      <c r="DX113" s="271" t="str">
        <f t="shared" si="196"/>
        <v>KR</v>
      </c>
      <c r="DY113" s="275">
        <f t="shared" si="101"/>
        <v>0</v>
      </c>
      <c r="DZ113" s="275">
        <f t="shared" si="101"/>
        <v>0</v>
      </c>
      <c r="EA113" s="275">
        <f t="shared" si="101"/>
        <v>0</v>
      </c>
      <c r="EB113" s="276">
        <f t="shared" si="100"/>
        <v>0</v>
      </c>
      <c r="EC113" s="276">
        <f t="shared" si="100"/>
        <v>0</v>
      </c>
      <c r="ED113" s="275">
        <f t="shared" si="100"/>
        <v>0</v>
      </c>
      <c r="EE113" s="275">
        <f t="shared" si="100"/>
        <v>0</v>
      </c>
      <c r="EF113" s="275">
        <f t="shared" si="190"/>
        <v>0</v>
      </c>
      <c r="EG113" s="52">
        <f t="shared" si="191"/>
        <v>0</v>
      </c>
      <c r="EH113" s="43">
        <f t="shared" si="191"/>
        <v>0</v>
      </c>
      <c r="EI113" s="63">
        <f t="shared" si="173"/>
        <v>0</v>
      </c>
      <c r="EJ113" s="63">
        <f t="shared" si="174"/>
        <v>0</v>
      </c>
      <c r="EK113" s="351">
        <f t="shared" si="175"/>
        <v>0</v>
      </c>
      <c r="EL113" s="141">
        <f t="shared" si="176"/>
        <v>0</v>
      </c>
      <c r="EM113" s="5">
        <f t="shared" si="177"/>
        <v>0</v>
      </c>
      <c r="EN113" s="5">
        <f t="shared" si="178"/>
        <v>0</v>
      </c>
      <c r="EO113" s="280">
        <f t="shared" si="192"/>
        <v>0</v>
      </c>
    </row>
    <row r="114" spans="1:145">
      <c r="A114" s="3">
        <f t="shared" si="179"/>
        <v>75</v>
      </c>
      <c r="B114" s="263">
        <v>1</v>
      </c>
      <c r="C114" s="556"/>
      <c r="D114" s="264" t="s">
        <v>152</v>
      </c>
      <c r="E114" s="265" t="s">
        <v>19</v>
      </c>
      <c r="F114" s="266"/>
      <c r="G114" s="41" t="s">
        <v>72</v>
      </c>
      <c r="H114" s="267">
        <f t="shared" si="127"/>
        <v>175</v>
      </c>
      <c r="I114" s="267">
        <f t="shared" si="128"/>
        <v>156</v>
      </c>
      <c r="J114" s="268">
        <f t="shared" si="129"/>
        <v>27506142.120000001</v>
      </c>
      <c r="K114" s="268">
        <f t="shared" si="130"/>
        <v>5</v>
      </c>
      <c r="L114" s="269">
        <f t="shared" si="131"/>
        <v>1.08</v>
      </c>
      <c r="M114" s="270">
        <f t="shared" ref="M114:M123" si="203">SUMIF($AS$4:$AS$22,E114,$AX$4:$AX$22)</f>
        <v>1.01</v>
      </c>
      <c r="N114" s="271">
        <f t="shared" si="133"/>
        <v>25072439.303650804</v>
      </c>
      <c r="O114" s="271">
        <f t="shared" si="134"/>
        <v>28260645.074426204</v>
      </c>
      <c r="P114" s="271">
        <f t="shared" si="135"/>
        <v>30003699.824496005</v>
      </c>
      <c r="Q114" s="271">
        <f t="shared" si="136"/>
        <v>31854262.37751013</v>
      </c>
      <c r="R114" s="271">
        <f t="shared" si="180"/>
        <v>35783664.781514958</v>
      </c>
      <c r="S114" s="272">
        <f t="shared" si="137"/>
        <v>30003699.824496005</v>
      </c>
      <c r="T114" s="271">
        <f t="shared" si="137"/>
        <v>31854262.37751013</v>
      </c>
      <c r="U114" s="271">
        <f t="shared" si="138"/>
        <v>33818963.579512551</v>
      </c>
      <c r="V114" s="271">
        <f t="shared" si="181"/>
        <v>40205255.092891</v>
      </c>
      <c r="W114" s="271"/>
      <c r="X114" s="271">
        <f t="shared" si="139"/>
        <v>3911300531.3695254</v>
      </c>
      <c r="Y114" s="271">
        <f t="shared" si="140"/>
        <v>4408660631.6104879</v>
      </c>
      <c r="Z114" s="271">
        <f t="shared" si="141"/>
        <v>4680577172.621377</v>
      </c>
      <c r="AA114" s="272">
        <f t="shared" si="182"/>
        <v>4969264930.8915806</v>
      </c>
      <c r="AB114" s="272">
        <f t="shared" si="183"/>
        <v>5582251705.9163332</v>
      </c>
      <c r="AC114" s="272">
        <f t="shared" si="142"/>
        <v>4680577172.621377</v>
      </c>
      <c r="AD114" s="271">
        <f t="shared" si="143"/>
        <v>4969264930.8915806</v>
      </c>
      <c r="AE114" s="271">
        <f t="shared" si="184"/>
        <v>5275758318.4039583</v>
      </c>
      <c r="AF114" s="271">
        <f t="shared" si="185"/>
        <v>6272019794.4909964</v>
      </c>
      <c r="AG114" s="271"/>
      <c r="AH114" s="33" t="str">
        <f t="shared" si="144"/>
        <v>BERTAHAP</v>
      </c>
      <c r="AI114" s="273">
        <f t="shared" si="145"/>
        <v>0</v>
      </c>
      <c r="AJ114" s="274">
        <v>2</v>
      </c>
      <c r="AK114" s="275"/>
      <c r="AL114" s="271" t="e">
        <f>IF(AK114&gt;#REF!,"LB","KR")</f>
        <v>#REF!</v>
      </c>
      <c r="AM114" s="52">
        <f t="shared" si="146"/>
        <v>4302431000</v>
      </c>
      <c r="AN114" s="52">
        <f t="shared" si="146"/>
        <v>4849527000</v>
      </c>
      <c r="AO114" s="52">
        <f t="shared" si="146"/>
        <v>5148635000</v>
      </c>
      <c r="AP114" s="438">
        <f t="shared" si="146"/>
        <v>5466192000</v>
      </c>
      <c r="AQ114" s="438">
        <f t="shared" si="147"/>
        <v>5148635000</v>
      </c>
      <c r="AR114" s="52">
        <f t="shared" si="147"/>
        <v>5466192000</v>
      </c>
      <c r="AS114" s="52">
        <f t="shared" si="147"/>
        <v>5803335000</v>
      </c>
      <c r="AT114" s="43"/>
      <c r="AU114" s="43"/>
      <c r="AV114" s="311">
        <f t="shared" si="186"/>
        <v>-1009475.415803995</v>
      </c>
      <c r="AW114" s="311"/>
      <c r="AX114" s="311"/>
      <c r="AY114" s="311"/>
      <c r="AZ114" s="311"/>
      <c r="BA114" s="43"/>
      <c r="BB114" s="43"/>
      <c r="BC114" s="43"/>
      <c r="BD114" s="43"/>
      <c r="BE114" s="43"/>
      <c r="BF114" s="43"/>
      <c r="BG114" s="43"/>
      <c r="BH114" s="43"/>
      <c r="BI114" s="43"/>
      <c r="BJ114" s="43"/>
      <c r="BK114" s="43"/>
      <c r="BL114" s="43"/>
      <c r="BM114" s="43"/>
      <c r="BN114" s="43"/>
      <c r="BO114" s="43"/>
      <c r="BP114" s="43"/>
      <c r="BQ114" s="43"/>
      <c r="BR114" s="43"/>
      <c r="BS114" s="43"/>
      <c r="BT114" s="43"/>
      <c r="BU114" s="43"/>
      <c r="BV114" s="43"/>
      <c r="BW114" s="43"/>
      <c r="BX114" s="443"/>
      <c r="BY114" s="444"/>
      <c r="BZ114" s="444" t="str">
        <f t="shared" si="197"/>
        <v>2BR-9</v>
      </c>
      <c r="CA114" s="445" t="str">
        <f t="shared" si="198"/>
        <v>09</v>
      </c>
      <c r="CB114" s="444">
        <f t="shared" si="199"/>
        <v>101</v>
      </c>
      <c r="CC114" s="444">
        <f t="shared" si="199"/>
        <v>90</v>
      </c>
      <c r="CD114" s="444">
        <f t="shared" si="200"/>
        <v>29739640.860144004</v>
      </c>
      <c r="CE114" s="444">
        <f t="shared" si="201"/>
        <v>2460327000</v>
      </c>
      <c r="CF114" s="444">
        <f t="shared" si="201"/>
        <v>2773181000</v>
      </c>
      <c r="CG114" s="444">
        <f t="shared" si="201"/>
        <v>2944225000</v>
      </c>
      <c r="CH114" s="444">
        <f t="shared" si="201"/>
        <v>3125818000</v>
      </c>
      <c r="CI114" s="444">
        <f t="shared" si="202"/>
        <v>3318612000</v>
      </c>
      <c r="CJ114" s="43"/>
      <c r="CK114" s="438">
        <f t="shared" si="188"/>
        <v>5803334253.9506178</v>
      </c>
      <c r="CL114" s="43">
        <f t="shared" si="189"/>
        <v>5457554000</v>
      </c>
      <c r="CM114" s="43">
        <f t="shared" si="189"/>
        <v>5794164000</v>
      </c>
      <c r="CN114" s="44">
        <f t="shared" si="148"/>
        <v>81863310</v>
      </c>
      <c r="CO114" s="44">
        <f t="shared" si="149"/>
        <v>57941640</v>
      </c>
      <c r="CP114" s="44">
        <f t="shared" si="150"/>
        <v>128715875</v>
      </c>
      <c r="CQ114" s="44">
        <f t="shared" si="151"/>
        <v>113879000</v>
      </c>
      <c r="CR114" s="440">
        <f t="shared" si="152"/>
        <v>6151535000</v>
      </c>
      <c r="CT114" s="264" t="s">
        <v>152</v>
      </c>
      <c r="CU114" s="299">
        <v>20</v>
      </c>
      <c r="CV114" s="266"/>
      <c r="CW114" s="41" t="s">
        <v>70</v>
      </c>
      <c r="CX114" s="267">
        <f t="shared" si="153"/>
        <v>0</v>
      </c>
      <c r="CY114" s="267">
        <f t="shared" si="154"/>
        <v>0</v>
      </c>
      <c r="CZ114" s="268">
        <f t="shared" si="155"/>
        <v>27506142.120000001</v>
      </c>
      <c r="DA114" s="268">
        <f t="shared" si="156"/>
        <v>0</v>
      </c>
      <c r="DB114" s="269">
        <f t="shared" si="157"/>
        <v>0</v>
      </c>
      <c r="DC114" s="270">
        <f t="shared" si="195"/>
        <v>0</v>
      </c>
      <c r="DD114" s="271">
        <f t="shared" si="158"/>
        <v>25072439.303650804</v>
      </c>
      <c r="DE114" s="271">
        <f t="shared" si="159"/>
        <v>28260645.074426204</v>
      </c>
      <c r="DF114" s="271">
        <f t="shared" si="160"/>
        <v>0</v>
      </c>
      <c r="DG114" s="271">
        <f t="shared" si="161"/>
        <v>31854262.37751013</v>
      </c>
      <c r="DH114" s="272">
        <f t="shared" si="162"/>
        <v>0</v>
      </c>
      <c r="DI114" s="271">
        <f t="shared" si="162"/>
        <v>31854262.37751013</v>
      </c>
      <c r="DJ114" s="271">
        <f t="shared" si="163"/>
        <v>33818963.579512551</v>
      </c>
      <c r="DK114" s="271"/>
      <c r="DL114" s="271">
        <f t="shared" si="164"/>
        <v>0</v>
      </c>
      <c r="DM114" s="271">
        <f t="shared" si="165"/>
        <v>0</v>
      </c>
      <c r="DN114" s="271">
        <f t="shared" si="166"/>
        <v>0</v>
      </c>
      <c r="DO114" s="272">
        <f t="shared" si="167"/>
        <v>0</v>
      </c>
      <c r="DP114" s="272">
        <f t="shared" si="168"/>
        <v>0</v>
      </c>
      <c r="DQ114" s="271">
        <f t="shared" si="169"/>
        <v>0</v>
      </c>
      <c r="DR114" s="271">
        <f t="shared" si="170"/>
        <v>0</v>
      </c>
      <c r="DS114" s="271"/>
      <c r="DT114" s="33" t="str">
        <f t="shared" si="171"/>
        <v>BERTAHAP</v>
      </c>
      <c r="DU114" s="273">
        <f t="shared" si="172"/>
        <v>0</v>
      </c>
      <c r="DV114" s="274">
        <v>2</v>
      </c>
      <c r="DW114" s="275"/>
      <c r="DX114" s="271" t="str">
        <f t="shared" si="196"/>
        <v>KR</v>
      </c>
      <c r="DY114" s="275">
        <f t="shared" si="101"/>
        <v>0</v>
      </c>
      <c r="DZ114" s="275">
        <f t="shared" si="101"/>
        <v>0</v>
      </c>
      <c r="EA114" s="275">
        <f t="shared" si="101"/>
        <v>0</v>
      </c>
      <c r="EB114" s="276">
        <f t="shared" si="100"/>
        <v>0</v>
      </c>
      <c r="EC114" s="276">
        <f t="shared" si="100"/>
        <v>0</v>
      </c>
      <c r="ED114" s="275">
        <f t="shared" si="100"/>
        <v>0</v>
      </c>
      <c r="EE114" s="275">
        <f t="shared" si="100"/>
        <v>0</v>
      </c>
      <c r="EF114" s="275">
        <f t="shared" si="190"/>
        <v>0</v>
      </c>
      <c r="EG114" s="52">
        <f t="shared" si="191"/>
        <v>0</v>
      </c>
      <c r="EH114" s="43">
        <f t="shared" si="191"/>
        <v>0</v>
      </c>
      <c r="EI114" s="63">
        <f t="shared" si="173"/>
        <v>0</v>
      </c>
      <c r="EJ114" s="63">
        <f t="shared" si="174"/>
        <v>0</v>
      </c>
      <c r="EK114" s="351">
        <f t="shared" si="175"/>
        <v>0</v>
      </c>
      <c r="EL114" s="141">
        <f t="shared" si="176"/>
        <v>0</v>
      </c>
      <c r="EM114" s="5">
        <f t="shared" si="177"/>
        <v>0</v>
      </c>
      <c r="EN114" s="5">
        <f t="shared" si="178"/>
        <v>0</v>
      </c>
      <c r="EO114" s="280">
        <f t="shared" si="192"/>
        <v>0</v>
      </c>
    </row>
    <row r="115" spans="1:145">
      <c r="A115" s="3">
        <f t="shared" si="179"/>
        <v>76</v>
      </c>
      <c r="B115" s="263">
        <v>2</v>
      </c>
      <c r="C115" s="556"/>
      <c r="D115" s="264" t="s">
        <v>152</v>
      </c>
      <c r="E115" s="265" t="s">
        <v>29</v>
      </c>
      <c r="F115" s="266"/>
      <c r="G115" s="41" t="s">
        <v>74</v>
      </c>
      <c r="H115" s="267">
        <f t="shared" si="127"/>
        <v>85</v>
      </c>
      <c r="I115" s="267">
        <f t="shared" si="128"/>
        <v>74</v>
      </c>
      <c r="J115" s="268">
        <f t="shared" si="129"/>
        <v>27506142.120000001</v>
      </c>
      <c r="K115" s="268">
        <f t="shared" si="130"/>
        <v>1</v>
      </c>
      <c r="L115" s="269">
        <f t="shared" si="131"/>
        <v>1.06</v>
      </c>
      <c r="M115" s="270">
        <f t="shared" si="203"/>
        <v>1.01</v>
      </c>
      <c r="N115" s="271">
        <f t="shared" si="133"/>
        <v>24608134.872101717</v>
      </c>
      <c r="O115" s="271">
        <f t="shared" si="134"/>
        <v>27737299.795270164</v>
      </c>
      <c r="P115" s="271">
        <f t="shared" si="135"/>
        <v>29448075.753672004</v>
      </c>
      <c r="Q115" s="271">
        <f t="shared" si="136"/>
        <v>31264368.62977846</v>
      </c>
      <c r="R115" s="271">
        <f t="shared" si="180"/>
        <v>35121004.32259801</v>
      </c>
      <c r="S115" s="272">
        <f t="shared" si="137"/>
        <v>29448075.753672004</v>
      </c>
      <c r="T115" s="271">
        <f t="shared" si="137"/>
        <v>31264368.62977846</v>
      </c>
      <c r="U115" s="271">
        <f t="shared" si="138"/>
        <v>33192686.476188242</v>
      </c>
      <c r="V115" s="271">
        <f t="shared" si="181"/>
        <v>39460713.331911534</v>
      </c>
      <c r="W115" s="271"/>
      <c r="X115" s="271">
        <f t="shared" si="139"/>
        <v>1821001980.535527</v>
      </c>
      <c r="Y115" s="271">
        <f t="shared" si="140"/>
        <v>2052560184.849992</v>
      </c>
      <c r="Z115" s="271">
        <f t="shared" si="141"/>
        <v>2179157605.7717285</v>
      </c>
      <c r="AA115" s="272">
        <f t="shared" si="182"/>
        <v>2313563278.6036062</v>
      </c>
      <c r="AB115" s="272">
        <f t="shared" si="183"/>
        <v>2598954319.8722529</v>
      </c>
      <c r="AC115" s="272">
        <f t="shared" si="142"/>
        <v>2179157605.7717285</v>
      </c>
      <c r="AD115" s="271">
        <f t="shared" si="143"/>
        <v>2313563278.6036062</v>
      </c>
      <c r="AE115" s="271">
        <f t="shared" si="184"/>
        <v>2456258799.2379298</v>
      </c>
      <c r="AF115" s="271">
        <f t="shared" si="185"/>
        <v>2920092786.5614533</v>
      </c>
      <c r="AG115" s="271"/>
      <c r="AH115" s="33" t="str">
        <f t="shared" si="144"/>
        <v>BERTAHAP</v>
      </c>
      <c r="AI115" s="273">
        <f t="shared" si="145"/>
        <v>0</v>
      </c>
      <c r="AJ115" s="274">
        <v>2</v>
      </c>
      <c r="AK115" s="275"/>
      <c r="AL115" s="271" t="e">
        <f>IF(AK115&gt;#REF!,"LB","KR")</f>
        <v>#REF!</v>
      </c>
      <c r="AM115" s="52">
        <f t="shared" si="146"/>
        <v>2003103000</v>
      </c>
      <c r="AN115" s="52">
        <f t="shared" si="146"/>
        <v>2257817000</v>
      </c>
      <c r="AO115" s="52">
        <f t="shared" si="146"/>
        <v>2397074000</v>
      </c>
      <c r="AP115" s="438">
        <f t="shared" si="146"/>
        <v>2544920000</v>
      </c>
      <c r="AQ115" s="438">
        <f t="shared" si="147"/>
        <v>2397074000</v>
      </c>
      <c r="AR115" s="52">
        <f t="shared" si="147"/>
        <v>2544920000</v>
      </c>
      <c r="AS115" s="52">
        <f t="shared" si="147"/>
        <v>2701885000</v>
      </c>
      <c r="AT115" s="43"/>
      <c r="AU115" s="43"/>
      <c r="AV115" s="311">
        <f t="shared" si="186"/>
        <v>-1565099.486627996</v>
      </c>
      <c r="AW115" s="311"/>
      <c r="AX115" s="311"/>
      <c r="AY115" s="311"/>
      <c r="AZ115" s="311"/>
      <c r="BA115" s="43"/>
      <c r="BB115" s="43"/>
      <c r="BC115" s="43"/>
      <c r="BD115" s="43"/>
      <c r="BE115" s="43"/>
      <c r="BF115" s="43"/>
      <c r="BG115" s="43"/>
      <c r="BH115" s="43"/>
      <c r="BI115" s="43"/>
      <c r="BJ115" s="43"/>
      <c r="BK115" s="43"/>
      <c r="BL115" s="43"/>
      <c r="BM115" s="43"/>
      <c r="BN115" s="43"/>
      <c r="BO115" s="43"/>
      <c r="BP115" s="43"/>
      <c r="BQ115" s="43"/>
      <c r="BR115" s="43"/>
      <c r="BS115" s="43"/>
      <c r="BT115" s="43"/>
      <c r="BU115" s="43"/>
      <c r="BV115" s="43"/>
      <c r="BW115" s="43"/>
      <c r="BX115" s="443"/>
      <c r="BY115" s="449"/>
      <c r="BZ115" s="444" t="str">
        <f t="shared" si="197"/>
        <v>2BR-11</v>
      </c>
      <c r="CA115" s="445">
        <f t="shared" si="198"/>
        <v>11</v>
      </c>
      <c r="CB115" s="444">
        <f t="shared" si="199"/>
        <v>101</v>
      </c>
      <c r="CC115" s="444">
        <f t="shared" si="199"/>
        <v>90</v>
      </c>
      <c r="CD115" s="444">
        <f t="shared" si="200"/>
        <v>29739640.860144004</v>
      </c>
      <c r="CE115" s="444">
        <f t="shared" si="201"/>
        <v>2460327000</v>
      </c>
      <c r="CF115" s="444">
        <f t="shared" si="201"/>
        <v>2773181000</v>
      </c>
      <c r="CG115" s="444">
        <f t="shared" si="201"/>
        <v>2944225000</v>
      </c>
      <c r="CH115" s="444">
        <f t="shared" si="201"/>
        <v>3125818000</v>
      </c>
      <c r="CI115" s="444">
        <f t="shared" si="202"/>
        <v>3318612000</v>
      </c>
      <c r="CJ115" s="43"/>
      <c r="CK115" s="438">
        <f t="shared" si="188"/>
        <v>2701884860.5325255</v>
      </c>
      <c r="CL115" s="43">
        <f t="shared" si="189"/>
        <v>2540899000</v>
      </c>
      <c r="CM115" s="43">
        <f t="shared" si="189"/>
        <v>2697616000</v>
      </c>
      <c r="CN115" s="44">
        <f t="shared" si="148"/>
        <v>38113485</v>
      </c>
      <c r="CO115" s="44">
        <f t="shared" si="149"/>
        <v>26976160</v>
      </c>
      <c r="CP115" s="44">
        <f t="shared" si="150"/>
        <v>59926850</v>
      </c>
      <c r="CQ115" s="44">
        <f t="shared" si="151"/>
        <v>53019166.666666664</v>
      </c>
      <c r="CR115" s="440">
        <f t="shared" si="152"/>
        <v>2863999000</v>
      </c>
      <c r="CT115" s="264" t="s">
        <v>152</v>
      </c>
      <c r="CU115" s="299">
        <v>22</v>
      </c>
      <c r="CV115" s="266"/>
      <c r="CW115" s="41" t="s">
        <v>89</v>
      </c>
      <c r="CX115" s="267">
        <f t="shared" si="153"/>
        <v>0</v>
      </c>
      <c r="CY115" s="267">
        <f t="shared" si="154"/>
        <v>0</v>
      </c>
      <c r="CZ115" s="268">
        <f t="shared" si="155"/>
        <v>27506142.120000001</v>
      </c>
      <c r="DA115" s="268">
        <f t="shared" si="156"/>
        <v>0</v>
      </c>
      <c r="DB115" s="269">
        <f t="shared" si="157"/>
        <v>0</v>
      </c>
      <c r="DC115" s="270">
        <f t="shared" si="195"/>
        <v>0</v>
      </c>
      <c r="DD115" s="271">
        <f t="shared" si="158"/>
        <v>24608134.872101717</v>
      </c>
      <c r="DE115" s="271">
        <f t="shared" si="159"/>
        <v>27737299.795270164</v>
      </c>
      <c r="DF115" s="271">
        <f t="shared" si="160"/>
        <v>0</v>
      </c>
      <c r="DG115" s="271">
        <f t="shared" si="161"/>
        <v>31264368.62977846</v>
      </c>
      <c r="DH115" s="272">
        <f t="shared" si="162"/>
        <v>0</v>
      </c>
      <c r="DI115" s="271">
        <f t="shared" si="162"/>
        <v>31264368.62977846</v>
      </c>
      <c r="DJ115" s="271">
        <f t="shared" si="163"/>
        <v>33192686.476188242</v>
      </c>
      <c r="DK115" s="271"/>
      <c r="DL115" s="271">
        <f t="shared" si="164"/>
        <v>0</v>
      </c>
      <c r="DM115" s="271">
        <f t="shared" si="165"/>
        <v>0</v>
      </c>
      <c r="DN115" s="271">
        <f t="shared" si="166"/>
        <v>0</v>
      </c>
      <c r="DO115" s="272">
        <f t="shared" si="167"/>
        <v>0</v>
      </c>
      <c r="DP115" s="272">
        <f t="shared" si="168"/>
        <v>0</v>
      </c>
      <c r="DQ115" s="271">
        <f t="shared" si="169"/>
        <v>0</v>
      </c>
      <c r="DR115" s="271">
        <f t="shared" si="170"/>
        <v>0</v>
      </c>
      <c r="DS115" s="271"/>
      <c r="DT115" s="33" t="str">
        <f t="shared" si="171"/>
        <v>BERTAHAP</v>
      </c>
      <c r="DU115" s="273">
        <f t="shared" si="172"/>
        <v>0</v>
      </c>
      <c r="DV115" s="274">
        <v>2</v>
      </c>
      <c r="DW115" s="275"/>
      <c r="DX115" s="271" t="str">
        <f t="shared" si="196"/>
        <v>KR</v>
      </c>
      <c r="DY115" s="275">
        <f t="shared" si="101"/>
        <v>0</v>
      </c>
      <c r="DZ115" s="275">
        <f t="shared" si="101"/>
        <v>0</v>
      </c>
      <c r="EA115" s="275">
        <f t="shared" si="101"/>
        <v>0</v>
      </c>
      <c r="EB115" s="276">
        <f t="shared" si="100"/>
        <v>0</v>
      </c>
      <c r="EC115" s="276">
        <f t="shared" si="100"/>
        <v>0</v>
      </c>
      <c r="ED115" s="275">
        <f t="shared" si="100"/>
        <v>0</v>
      </c>
      <c r="EE115" s="275">
        <f t="shared" si="100"/>
        <v>0</v>
      </c>
      <c r="EF115" s="275">
        <f t="shared" si="190"/>
        <v>0</v>
      </c>
      <c r="EG115" s="52">
        <f t="shared" si="191"/>
        <v>0</v>
      </c>
      <c r="EH115" s="43">
        <f t="shared" si="191"/>
        <v>0</v>
      </c>
      <c r="EI115" s="63">
        <f t="shared" si="173"/>
        <v>0</v>
      </c>
      <c r="EJ115" s="63">
        <f t="shared" si="174"/>
        <v>0</v>
      </c>
      <c r="EK115" s="351">
        <f t="shared" si="175"/>
        <v>0</v>
      </c>
      <c r="EL115" s="141">
        <f t="shared" si="176"/>
        <v>0</v>
      </c>
      <c r="EM115" s="5">
        <f t="shared" si="177"/>
        <v>0</v>
      </c>
      <c r="EN115" s="5">
        <f t="shared" si="178"/>
        <v>0</v>
      </c>
      <c r="EO115" s="280">
        <f t="shared" si="192"/>
        <v>0</v>
      </c>
    </row>
    <row r="116" spans="1:145">
      <c r="A116" s="3">
        <f t="shared" si="179"/>
        <v>77</v>
      </c>
      <c r="B116" s="263">
        <v>3</v>
      </c>
      <c r="C116" s="556"/>
      <c r="D116" s="264" t="s">
        <v>152</v>
      </c>
      <c r="E116" s="265" t="s">
        <v>32</v>
      </c>
      <c r="F116" s="266"/>
      <c r="G116" s="41" t="s">
        <v>56</v>
      </c>
      <c r="H116" s="267">
        <f t="shared" si="127"/>
        <v>85</v>
      </c>
      <c r="I116" s="267">
        <f t="shared" si="128"/>
        <v>74</v>
      </c>
      <c r="J116" s="268">
        <f t="shared" si="129"/>
        <v>27506142.120000001</v>
      </c>
      <c r="K116" s="268">
        <f t="shared" si="130"/>
        <v>1</v>
      </c>
      <c r="L116" s="269">
        <f t="shared" si="131"/>
        <v>1.06</v>
      </c>
      <c r="M116" s="270">
        <f t="shared" si="203"/>
        <v>1.01</v>
      </c>
      <c r="N116" s="271">
        <f t="shared" si="133"/>
        <v>24608134.872101717</v>
      </c>
      <c r="O116" s="271">
        <f t="shared" si="134"/>
        <v>27737299.795270164</v>
      </c>
      <c r="P116" s="271">
        <f t="shared" si="135"/>
        <v>29448075.753672004</v>
      </c>
      <c r="Q116" s="271">
        <f t="shared" si="136"/>
        <v>31264368.62977846</v>
      </c>
      <c r="R116" s="271">
        <f t="shared" si="180"/>
        <v>35121004.32259801</v>
      </c>
      <c r="S116" s="272">
        <f t="shared" si="137"/>
        <v>29448075.753672004</v>
      </c>
      <c r="T116" s="271">
        <f t="shared" si="137"/>
        <v>31264368.62977846</v>
      </c>
      <c r="U116" s="271">
        <f t="shared" si="138"/>
        <v>33192686.476188242</v>
      </c>
      <c r="V116" s="271">
        <f t="shared" si="181"/>
        <v>39460713.331911534</v>
      </c>
      <c r="W116" s="271"/>
      <c r="X116" s="271">
        <f t="shared" si="139"/>
        <v>1821001980.535527</v>
      </c>
      <c r="Y116" s="271">
        <f t="shared" si="140"/>
        <v>2052560184.849992</v>
      </c>
      <c r="Z116" s="271">
        <f t="shared" si="141"/>
        <v>2179157605.7717285</v>
      </c>
      <c r="AA116" s="272">
        <f t="shared" si="182"/>
        <v>2313563278.6036062</v>
      </c>
      <c r="AB116" s="272">
        <f t="shared" si="183"/>
        <v>2598954319.8722529</v>
      </c>
      <c r="AC116" s="272">
        <f t="shared" si="142"/>
        <v>2179157605.7717285</v>
      </c>
      <c r="AD116" s="271">
        <f t="shared" si="143"/>
        <v>2313563278.6036062</v>
      </c>
      <c r="AE116" s="271">
        <f t="shared" si="184"/>
        <v>2456258799.2379298</v>
      </c>
      <c r="AF116" s="271">
        <f t="shared" si="185"/>
        <v>2920092786.5614533</v>
      </c>
      <c r="AG116" s="271"/>
      <c r="AH116" s="33" t="str">
        <f t="shared" si="144"/>
        <v>BERTAHAP</v>
      </c>
      <c r="AI116" s="273">
        <f t="shared" si="145"/>
        <v>0</v>
      </c>
      <c r="AJ116" s="274">
        <v>2</v>
      </c>
      <c r="AK116" s="275"/>
      <c r="AL116" s="271" t="e">
        <f>IF(AK116&gt;#REF!,"LB","KR")</f>
        <v>#REF!</v>
      </c>
      <c r="AM116" s="52">
        <f t="shared" si="146"/>
        <v>2003103000</v>
      </c>
      <c r="AN116" s="52">
        <f t="shared" si="146"/>
        <v>2257817000</v>
      </c>
      <c r="AO116" s="52">
        <f t="shared" si="146"/>
        <v>2397074000</v>
      </c>
      <c r="AP116" s="438">
        <f t="shared" si="146"/>
        <v>2544920000</v>
      </c>
      <c r="AQ116" s="438">
        <f t="shared" si="147"/>
        <v>2397074000</v>
      </c>
      <c r="AR116" s="52">
        <f t="shared" si="147"/>
        <v>2544920000</v>
      </c>
      <c r="AS116" s="52">
        <f t="shared" si="147"/>
        <v>2701885000</v>
      </c>
      <c r="AT116" s="43"/>
      <c r="AU116" s="43"/>
      <c r="AV116" s="311">
        <f t="shared" si="186"/>
        <v>-1565099.486627996</v>
      </c>
      <c r="AW116" s="311"/>
      <c r="AX116" s="311"/>
      <c r="AY116" s="311"/>
      <c r="AZ116" s="311"/>
      <c r="BA116" s="43"/>
      <c r="BB116" s="43"/>
      <c r="BC116" s="43"/>
      <c r="BD116" s="43"/>
      <c r="BE116" s="43"/>
      <c r="BF116" s="43"/>
      <c r="BG116" s="43"/>
      <c r="BH116" s="43"/>
      <c r="BI116" s="43"/>
      <c r="BJ116" s="43"/>
      <c r="BK116" s="43"/>
      <c r="BL116" s="43"/>
      <c r="BM116" s="43"/>
      <c r="BN116" s="43"/>
      <c r="BO116" s="43"/>
      <c r="BP116" s="43"/>
      <c r="BQ116" s="43"/>
      <c r="BR116" s="43"/>
      <c r="BS116" s="43"/>
      <c r="BT116" s="43"/>
      <c r="BU116" s="43"/>
      <c r="BV116" s="43"/>
      <c r="BW116" s="43"/>
      <c r="BX116" s="443"/>
      <c r="BY116" s="444"/>
      <c r="BZ116" s="444" t="str">
        <f t="shared" si="197"/>
        <v>2BR-15</v>
      </c>
      <c r="CA116" s="445">
        <f t="shared" si="198"/>
        <v>15</v>
      </c>
      <c r="CB116" s="444">
        <f t="shared" si="199"/>
        <v>101</v>
      </c>
      <c r="CC116" s="444">
        <f t="shared" si="199"/>
        <v>90</v>
      </c>
      <c r="CD116" s="444">
        <f t="shared" si="200"/>
        <v>29739640.860144004</v>
      </c>
      <c r="CE116" s="444">
        <f t="shared" si="201"/>
        <v>2460327000</v>
      </c>
      <c r="CF116" s="444">
        <f t="shared" si="201"/>
        <v>2773181000</v>
      </c>
      <c r="CG116" s="444">
        <f t="shared" si="201"/>
        <v>2944225000</v>
      </c>
      <c r="CH116" s="444">
        <f t="shared" si="201"/>
        <v>3125818000</v>
      </c>
      <c r="CI116" s="444">
        <f t="shared" si="202"/>
        <v>3318612000</v>
      </c>
      <c r="CJ116" s="43"/>
      <c r="CK116" s="438">
        <f t="shared" si="188"/>
        <v>2701884860.5325255</v>
      </c>
      <c r="CL116" s="43">
        <f t="shared" si="189"/>
        <v>2540899000</v>
      </c>
      <c r="CM116" s="43">
        <f t="shared" si="189"/>
        <v>2697616000</v>
      </c>
      <c r="CN116" s="44">
        <f t="shared" si="148"/>
        <v>38113485</v>
      </c>
      <c r="CO116" s="44">
        <f t="shared" si="149"/>
        <v>26976160</v>
      </c>
      <c r="CP116" s="44">
        <f t="shared" si="150"/>
        <v>59926850</v>
      </c>
      <c r="CQ116" s="44">
        <f t="shared" si="151"/>
        <v>53019166.666666664</v>
      </c>
      <c r="CR116" s="440">
        <f t="shared" si="152"/>
        <v>2863999000</v>
      </c>
      <c r="CT116" s="264" t="s">
        <v>154</v>
      </c>
      <c r="CU116" s="265" t="s">
        <v>24</v>
      </c>
      <c r="CV116" s="266"/>
      <c r="CW116" s="41" t="s">
        <v>39</v>
      </c>
      <c r="CX116" s="267">
        <f t="shared" si="153"/>
        <v>0</v>
      </c>
      <c r="CY116" s="267">
        <f t="shared" si="154"/>
        <v>0</v>
      </c>
      <c r="CZ116" s="268">
        <f t="shared" si="155"/>
        <v>27506142.120000001</v>
      </c>
      <c r="DA116" s="268">
        <f t="shared" si="156"/>
        <v>0</v>
      </c>
      <c r="DB116" s="269">
        <f t="shared" si="157"/>
        <v>0</v>
      </c>
      <c r="DC116" s="319">
        <f t="shared" ref="DC116:DC123" si="204">SUMIF($AO$4:$AO$22,CU116,$BK$4:$BK$22)</f>
        <v>0</v>
      </c>
      <c r="DD116" s="271">
        <f t="shared" si="158"/>
        <v>24608134.872101717</v>
      </c>
      <c r="DE116" s="271">
        <f t="shared" si="159"/>
        <v>27737299.795270164</v>
      </c>
      <c r="DF116" s="271">
        <f t="shared" si="160"/>
        <v>0</v>
      </c>
      <c r="DG116" s="271">
        <f t="shared" si="161"/>
        <v>31264368.62977846</v>
      </c>
      <c r="DH116" s="272">
        <f t="shared" si="162"/>
        <v>0</v>
      </c>
      <c r="DI116" s="271">
        <f t="shared" si="162"/>
        <v>31264368.62977846</v>
      </c>
      <c r="DJ116" s="271">
        <f t="shared" si="163"/>
        <v>33192686.476188242</v>
      </c>
      <c r="DK116" s="271"/>
      <c r="DL116" s="271">
        <f t="shared" si="164"/>
        <v>0</v>
      </c>
      <c r="DM116" s="271">
        <f t="shared" si="165"/>
        <v>0</v>
      </c>
      <c r="DN116" s="271">
        <f t="shared" si="166"/>
        <v>0</v>
      </c>
      <c r="DO116" s="272">
        <f t="shared" si="167"/>
        <v>0</v>
      </c>
      <c r="DP116" s="272">
        <f t="shared" si="168"/>
        <v>0</v>
      </c>
      <c r="DQ116" s="271">
        <f t="shared" si="169"/>
        <v>0</v>
      </c>
      <c r="DR116" s="271">
        <f t="shared" si="170"/>
        <v>0</v>
      </c>
      <c r="DS116" s="271"/>
      <c r="DT116" s="33" t="str">
        <f t="shared" si="171"/>
        <v>BERTAHAP</v>
      </c>
      <c r="DU116" s="273">
        <f t="shared" si="172"/>
        <v>0</v>
      </c>
      <c r="DV116" s="274">
        <v>2</v>
      </c>
      <c r="DW116" s="275"/>
      <c r="DX116" s="271" t="str">
        <f t="shared" si="196"/>
        <v>KR</v>
      </c>
      <c r="DY116" s="275">
        <f t="shared" si="101"/>
        <v>0</v>
      </c>
      <c r="DZ116" s="275">
        <f t="shared" si="101"/>
        <v>0</v>
      </c>
      <c r="EA116" s="275">
        <f t="shared" si="101"/>
        <v>0</v>
      </c>
      <c r="EB116" s="276">
        <f t="shared" si="100"/>
        <v>0</v>
      </c>
      <c r="EC116" s="276">
        <f t="shared" si="100"/>
        <v>0</v>
      </c>
      <c r="ED116" s="275">
        <f t="shared" si="100"/>
        <v>0</v>
      </c>
      <c r="EE116" s="275">
        <f t="shared" si="100"/>
        <v>0</v>
      </c>
      <c r="EF116" s="275">
        <f t="shared" si="190"/>
        <v>0</v>
      </c>
      <c r="EG116" s="52">
        <f t="shared" si="191"/>
        <v>0</v>
      </c>
      <c r="EH116" s="43">
        <f t="shared" si="191"/>
        <v>0</v>
      </c>
      <c r="EI116" s="63">
        <f t="shared" si="173"/>
        <v>0</v>
      </c>
      <c r="EJ116" s="63">
        <f t="shared" si="174"/>
        <v>0</v>
      </c>
      <c r="EK116" s="351">
        <f t="shared" si="175"/>
        <v>0</v>
      </c>
      <c r="EL116" s="141">
        <f t="shared" si="176"/>
        <v>0</v>
      </c>
      <c r="EM116" s="5">
        <f t="shared" si="177"/>
        <v>0</v>
      </c>
      <c r="EN116" s="5">
        <f t="shared" si="178"/>
        <v>0</v>
      </c>
      <c r="EO116" s="280">
        <f t="shared" si="192"/>
        <v>0</v>
      </c>
    </row>
    <row r="117" spans="1:145">
      <c r="A117" s="3">
        <f t="shared" si="179"/>
        <v>78</v>
      </c>
      <c r="B117" s="263">
        <v>4</v>
      </c>
      <c r="C117" s="556"/>
      <c r="D117" s="264" t="s">
        <v>152</v>
      </c>
      <c r="E117" s="265" t="s">
        <v>38</v>
      </c>
      <c r="F117" s="266"/>
      <c r="G117" s="41" t="s">
        <v>58</v>
      </c>
      <c r="H117" s="267">
        <f t="shared" si="127"/>
        <v>101</v>
      </c>
      <c r="I117" s="267">
        <f t="shared" si="128"/>
        <v>90</v>
      </c>
      <c r="J117" s="268">
        <f t="shared" si="129"/>
        <v>27506142.120000001</v>
      </c>
      <c r="K117" s="268">
        <f t="shared" si="130"/>
        <v>1</v>
      </c>
      <c r="L117" s="269">
        <f t="shared" si="131"/>
        <v>1.06</v>
      </c>
      <c r="M117" s="270">
        <f t="shared" si="203"/>
        <v>1.01</v>
      </c>
      <c r="N117" s="271">
        <f t="shared" si="133"/>
        <v>24608134.872101717</v>
      </c>
      <c r="O117" s="271">
        <f t="shared" si="134"/>
        <v>27737299.795270164</v>
      </c>
      <c r="P117" s="271">
        <f t="shared" si="135"/>
        <v>29448075.753672004</v>
      </c>
      <c r="Q117" s="271">
        <f t="shared" si="136"/>
        <v>31264368.62977846</v>
      </c>
      <c r="R117" s="271">
        <f t="shared" si="180"/>
        <v>35121004.32259801</v>
      </c>
      <c r="S117" s="272">
        <f t="shared" si="137"/>
        <v>29448075.753672004</v>
      </c>
      <c r="T117" s="271">
        <f t="shared" si="137"/>
        <v>31264368.62977846</v>
      </c>
      <c r="U117" s="271">
        <f t="shared" si="138"/>
        <v>33192686.476188242</v>
      </c>
      <c r="V117" s="271">
        <f t="shared" si="181"/>
        <v>39460713.331911534</v>
      </c>
      <c r="W117" s="271"/>
      <c r="X117" s="271">
        <f t="shared" si="139"/>
        <v>2214732138.4891543</v>
      </c>
      <c r="Y117" s="271">
        <f t="shared" si="140"/>
        <v>2496356981.5743146</v>
      </c>
      <c r="Z117" s="271">
        <f t="shared" si="141"/>
        <v>2650326817.8304806</v>
      </c>
      <c r="AA117" s="272">
        <f t="shared" si="182"/>
        <v>2813793176.6800613</v>
      </c>
      <c r="AB117" s="272">
        <f t="shared" si="183"/>
        <v>3160890389.0338211</v>
      </c>
      <c r="AC117" s="272">
        <f t="shared" si="142"/>
        <v>2650326817.8304806</v>
      </c>
      <c r="AD117" s="271">
        <f t="shared" si="143"/>
        <v>2813793176.6800613</v>
      </c>
      <c r="AE117" s="271">
        <f t="shared" si="184"/>
        <v>2987341782.8569417</v>
      </c>
      <c r="AF117" s="271">
        <f t="shared" si="185"/>
        <v>3551464199.8720379</v>
      </c>
      <c r="AG117" s="271"/>
      <c r="AH117" s="33" t="str">
        <f t="shared" si="144"/>
        <v>BERTAHAP</v>
      </c>
      <c r="AI117" s="273">
        <f t="shared" si="145"/>
        <v>0</v>
      </c>
      <c r="AJ117" s="274">
        <v>2</v>
      </c>
      <c r="AK117" s="275"/>
      <c r="AL117" s="271" t="e">
        <f>IF(AK117&gt;#REF!,"LB","KR")</f>
        <v>#REF!</v>
      </c>
      <c r="AM117" s="52">
        <f t="shared" si="146"/>
        <v>2436206000</v>
      </c>
      <c r="AN117" s="52">
        <f t="shared" si="146"/>
        <v>2745993000</v>
      </c>
      <c r="AO117" s="52">
        <f t="shared" si="146"/>
        <v>2915360000</v>
      </c>
      <c r="AP117" s="438">
        <f t="shared" si="146"/>
        <v>3095173000</v>
      </c>
      <c r="AQ117" s="438">
        <f t="shared" si="147"/>
        <v>2915360000</v>
      </c>
      <c r="AR117" s="52">
        <f t="shared" si="147"/>
        <v>3095173000</v>
      </c>
      <c r="AS117" s="52">
        <f t="shared" si="147"/>
        <v>3286076000</v>
      </c>
      <c r="AT117" s="43"/>
      <c r="AU117" s="43"/>
      <c r="AV117" s="311">
        <f t="shared" si="186"/>
        <v>-1565099.486627996</v>
      </c>
      <c r="AW117" s="311"/>
      <c r="AX117" s="311"/>
      <c r="AY117" s="311"/>
      <c r="AZ117" s="311"/>
      <c r="BA117" s="43"/>
      <c r="BB117" s="43"/>
      <c r="BC117" s="43"/>
      <c r="BD117" s="43"/>
      <c r="BE117" s="43"/>
      <c r="BF117" s="43"/>
      <c r="BG117" s="43"/>
      <c r="BH117" s="43"/>
      <c r="BI117" s="43"/>
      <c r="BJ117" s="43"/>
      <c r="BK117" s="43"/>
      <c r="BL117" s="43"/>
      <c r="BM117" s="43"/>
      <c r="BN117" s="43"/>
      <c r="BO117" s="43"/>
      <c r="BP117" s="43"/>
      <c r="BQ117" s="43"/>
      <c r="BR117" s="43"/>
      <c r="BS117" s="43"/>
      <c r="BT117" s="43"/>
      <c r="BU117" s="43"/>
      <c r="BV117" s="43"/>
      <c r="BW117" s="43"/>
      <c r="BX117" s="443"/>
      <c r="BY117" s="449"/>
      <c r="BZ117" s="444" t="str">
        <f t="shared" si="197"/>
        <v>2BR-17</v>
      </c>
      <c r="CA117" s="445">
        <f t="shared" si="198"/>
        <v>17</v>
      </c>
      <c r="CB117" s="444">
        <f t="shared" si="199"/>
        <v>85</v>
      </c>
      <c r="CC117" s="444">
        <f t="shared" si="199"/>
        <v>74</v>
      </c>
      <c r="CD117" s="444">
        <f t="shared" si="200"/>
        <v>29739640.860144004</v>
      </c>
      <c r="CE117" s="444">
        <f t="shared" si="201"/>
        <v>2022935000</v>
      </c>
      <c r="CF117" s="444">
        <f t="shared" si="201"/>
        <v>2280171000</v>
      </c>
      <c r="CG117" s="444">
        <f t="shared" si="201"/>
        <v>2420807000</v>
      </c>
      <c r="CH117" s="444">
        <f t="shared" si="201"/>
        <v>2570117000</v>
      </c>
      <c r="CI117" s="444">
        <f t="shared" si="202"/>
        <v>2728637000</v>
      </c>
      <c r="CJ117" s="43"/>
      <c r="CK117" s="438">
        <f t="shared" si="188"/>
        <v>3286076210.4227395</v>
      </c>
      <c r="CL117" s="43">
        <f t="shared" si="189"/>
        <v>3090282000</v>
      </c>
      <c r="CM117" s="43">
        <f t="shared" si="189"/>
        <v>3280884000</v>
      </c>
      <c r="CN117" s="44">
        <f t="shared" si="148"/>
        <v>46354230</v>
      </c>
      <c r="CO117" s="44">
        <f t="shared" si="149"/>
        <v>32808840</v>
      </c>
      <c r="CP117" s="44">
        <f t="shared" si="150"/>
        <v>72884000</v>
      </c>
      <c r="CQ117" s="44">
        <f t="shared" si="151"/>
        <v>64482770.833333336</v>
      </c>
      <c r="CR117" s="440">
        <f t="shared" si="152"/>
        <v>3483242000</v>
      </c>
      <c r="CT117" s="264" t="s">
        <v>154</v>
      </c>
      <c r="CU117" s="265" t="s">
        <v>35</v>
      </c>
      <c r="CV117" s="266"/>
      <c r="CW117" s="41" t="s">
        <v>42</v>
      </c>
      <c r="CX117" s="267">
        <f t="shared" si="153"/>
        <v>0</v>
      </c>
      <c r="CY117" s="267">
        <f t="shared" si="154"/>
        <v>0</v>
      </c>
      <c r="CZ117" s="268">
        <f t="shared" si="155"/>
        <v>27506142.120000001</v>
      </c>
      <c r="DA117" s="268">
        <f t="shared" si="156"/>
        <v>0</v>
      </c>
      <c r="DB117" s="269">
        <f t="shared" si="157"/>
        <v>0</v>
      </c>
      <c r="DC117" s="319">
        <f t="shared" si="204"/>
        <v>0</v>
      </c>
      <c r="DD117" s="271">
        <f t="shared" si="158"/>
        <v>24608134.872101717</v>
      </c>
      <c r="DE117" s="271">
        <f t="shared" si="159"/>
        <v>27737299.795270164</v>
      </c>
      <c r="DF117" s="271">
        <f t="shared" si="160"/>
        <v>0</v>
      </c>
      <c r="DG117" s="271">
        <f t="shared" si="161"/>
        <v>31264368.62977846</v>
      </c>
      <c r="DH117" s="272">
        <f t="shared" si="162"/>
        <v>0</v>
      </c>
      <c r="DI117" s="271">
        <f t="shared" si="162"/>
        <v>31264368.62977846</v>
      </c>
      <c r="DJ117" s="271">
        <f t="shared" si="163"/>
        <v>33192686.476188242</v>
      </c>
      <c r="DK117" s="271"/>
      <c r="DL117" s="271">
        <f t="shared" si="164"/>
        <v>0</v>
      </c>
      <c r="DM117" s="271">
        <f t="shared" si="165"/>
        <v>0</v>
      </c>
      <c r="DN117" s="271">
        <f t="shared" si="166"/>
        <v>0</v>
      </c>
      <c r="DO117" s="272">
        <f t="shared" si="167"/>
        <v>0</v>
      </c>
      <c r="DP117" s="272">
        <f t="shared" si="168"/>
        <v>0</v>
      </c>
      <c r="DQ117" s="271">
        <f t="shared" si="169"/>
        <v>0</v>
      </c>
      <c r="DR117" s="271">
        <f t="shared" si="170"/>
        <v>0</v>
      </c>
      <c r="DS117" s="271"/>
      <c r="DT117" s="33" t="str">
        <f t="shared" si="171"/>
        <v>BERTAHAP</v>
      </c>
      <c r="DU117" s="273">
        <f t="shared" si="172"/>
        <v>0</v>
      </c>
      <c r="DV117" s="274">
        <v>2</v>
      </c>
      <c r="DW117" s="275"/>
      <c r="DX117" s="271" t="e">
        <f>IF(DW117&gt;#REF!,"LB","KR")</f>
        <v>#REF!</v>
      </c>
      <c r="DY117" s="275">
        <f t="shared" si="101"/>
        <v>0</v>
      </c>
      <c r="DZ117" s="275">
        <f t="shared" si="101"/>
        <v>0</v>
      </c>
      <c r="EA117" s="275">
        <f t="shared" si="101"/>
        <v>0</v>
      </c>
      <c r="EB117" s="276">
        <f t="shared" si="100"/>
        <v>0</v>
      </c>
      <c r="EC117" s="276">
        <f t="shared" si="100"/>
        <v>0</v>
      </c>
      <c r="ED117" s="275">
        <f t="shared" si="100"/>
        <v>0</v>
      </c>
      <c r="EE117" s="275">
        <f t="shared" si="100"/>
        <v>0</v>
      </c>
      <c r="EF117" s="275">
        <f t="shared" si="190"/>
        <v>0</v>
      </c>
      <c r="EG117" s="52">
        <f t="shared" si="191"/>
        <v>0</v>
      </c>
      <c r="EH117" s="43">
        <f t="shared" si="191"/>
        <v>0</v>
      </c>
      <c r="EI117" s="63">
        <f t="shared" si="173"/>
        <v>0</v>
      </c>
      <c r="EJ117" s="63">
        <f t="shared" si="174"/>
        <v>0</v>
      </c>
      <c r="EK117" s="351">
        <f t="shared" si="175"/>
        <v>0</v>
      </c>
      <c r="EL117" s="141">
        <f t="shared" si="176"/>
        <v>0</v>
      </c>
      <c r="EM117" s="5">
        <f t="shared" si="177"/>
        <v>0</v>
      </c>
      <c r="EN117" s="5">
        <f t="shared" si="178"/>
        <v>0</v>
      </c>
      <c r="EO117" s="280">
        <f t="shared" si="192"/>
        <v>0</v>
      </c>
    </row>
    <row r="118" spans="1:145">
      <c r="A118" s="3">
        <f t="shared" si="179"/>
        <v>79</v>
      </c>
      <c r="B118" s="263">
        <v>5</v>
      </c>
      <c r="C118" s="556"/>
      <c r="D118" s="264" t="s">
        <v>152</v>
      </c>
      <c r="E118" s="265" t="s">
        <v>44</v>
      </c>
      <c r="F118" s="266"/>
      <c r="G118" s="41" t="s">
        <v>60</v>
      </c>
      <c r="H118" s="267">
        <f t="shared" si="127"/>
        <v>101</v>
      </c>
      <c r="I118" s="267">
        <f t="shared" si="128"/>
        <v>90</v>
      </c>
      <c r="J118" s="268">
        <f t="shared" si="129"/>
        <v>27506142.120000001</v>
      </c>
      <c r="K118" s="268">
        <f t="shared" si="130"/>
        <v>1</v>
      </c>
      <c r="L118" s="269">
        <f t="shared" si="131"/>
        <v>1.06</v>
      </c>
      <c r="M118" s="270">
        <f t="shared" si="203"/>
        <v>1.01</v>
      </c>
      <c r="N118" s="271">
        <f t="shared" si="133"/>
        <v>24608134.872101717</v>
      </c>
      <c r="O118" s="271">
        <f t="shared" si="134"/>
        <v>27737299.795270164</v>
      </c>
      <c r="P118" s="271">
        <f t="shared" si="135"/>
        <v>29448075.753672004</v>
      </c>
      <c r="Q118" s="271">
        <f t="shared" si="136"/>
        <v>31264368.62977846</v>
      </c>
      <c r="R118" s="271">
        <f t="shared" si="180"/>
        <v>35121004.32259801</v>
      </c>
      <c r="S118" s="272">
        <f t="shared" si="137"/>
        <v>29448075.753672004</v>
      </c>
      <c r="T118" s="271">
        <f t="shared" si="137"/>
        <v>31264368.62977846</v>
      </c>
      <c r="U118" s="271">
        <f t="shared" si="138"/>
        <v>33192686.476188242</v>
      </c>
      <c r="V118" s="271">
        <f t="shared" si="181"/>
        <v>39460713.331911534</v>
      </c>
      <c r="W118" s="271"/>
      <c r="X118" s="271">
        <f t="shared" si="139"/>
        <v>2214732138.4891543</v>
      </c>
      <c r="Y118" s="271">
        <f t="shared" si="140"/>
        <v>2496356981.5743146</v>
      </c>
      <c r="Z118" s="271">
        <f t="shared" si="141"/>
        <v>2650326817.8304806</v>
      </c>
      <c r="AA118" s="272">
        <f t="shared" si="182"/>
        <v>2813793176.6800613</v>
      </c>
      <c r="AB118" s="272">
        <f t="shared" si="183"/>
        <v>3160890389.0338211</v>
      </c>
      <c r="AC118" s="272">
        <f t="shared" si="142"/>
        <v>2650326817.8304806</v>
      </c>
      <c r="AD118" s="271">
        <f t="shared" si="143"/>
        <v>2813793176.6800613</v>
      </c>
      <c r="AE118" s="271">
        <f t="shared" si="184"/>
        <v>2987341782.8569417</v>
      </c>
      <c r="AF118" s="271">
        <f t="shared" si="185"/>
        <v>3551464199.8720379</v>
      </c>
      <c r="AG118" s="271"/>
      <c r="AH118" s="33" t="str">
        <f t="shared" si="144"/>
        <v>BERTAHAP</v>
      </c>
      <c r="AI118" s="273">
        <f t="shared" si="145"/>
        <v>0</v>
      </c>
      <c r="AJ118" s="274">
        <v>2</v>
      </c>
      <c r="AK118" s="275"/>
      <c r="AL118" s="271" t="e">
        <f>IF(AK118&gt;#REF!,"LB","KR")</f>
        <v>#REF!</v>
      </c>
      <c r="AM118" s="52">
        <f t="shared" si="146"/>
        <v>2436206000</v>
      </c>
      <c r="AN118" s="52">
        <f t="shared" si="146"/>
        <v>2745993000</v>
      </c>
      <c r="AO118" s="52">
        <f t="shared" si="146"/>
        <v>2915360000</v>
      </c>
      <c r="AP118" s="438">
        <f t="shared" si="146"/>
        <v>3095173000</v>
      </c>
      <c r="AQ118" s="438">
        <f t="shared" si="147"/>
        <v>2915360000</v>
      </c>
      <c r="AR118" s="52">
        <f t="shared" si="147"/>
        <v>3095173000</v>
      </c>
      <c r="AS118" s="52">
        <f t="shared" si="147"/>
        <v>3286076000</v>
      </c>
      <c r="AT118" s="43"/>
      <c r="AU118" s="43"/>
      <c r="AV118" s="311">
        <f t="shared" si="186"/>
        <v>-1565099.486627996</v>
      </c>
      <c r="AW118" s="311"/>
      <c r="AX118" s="311"/>
      <c r="AY118" s="311"/>
      <c r="AZ118" s="311"/>
      <c r="BA118" s="43"/>
      <c r="BB118" s="43"/>
      <c r="BC118" s="43"/>
      <c r="BD118" s="43"/>
      <c r="BE118" s="43"/>
      <c r="BF118" s="43"/>
      <c r="BG118" s="43"/>
      <c r="BH118" s="43"/>
      <c r="BI118" s="43"/>
      <c r="BJ118" s="43"/>
      <c r="BK118" s="43"/>
      <c r="BL118" s="43"/>
      <c r="BM118" s="43"/>
      <c r="BN118" s="43"/>
      <c r="BO118" s="43"/>
      <c r="BP118" s="43"/>
      <c r="BQ118" s="43"/>
      <c r="BR118" s="43"/>
      <c r="BS118" s="43"/>
      <c r="BT118" s="43"/>
      <c r="BU118" s="43"/>
      <c r="BV118" s="43"/>
      <c r="BW118" s="43"/>
      <c r="BX118" s="443">
        <v>22</v>
      </c>
      <c r="BY118" s="444" t="s">
        <v>153</v>
      </c>
      <c r="BZ118" s="444" t="str">
        <f t="shared" ref="BZ118:BZ123" si="205">G169</f>
        <v>2BR-3</v>
      </c>
      <c r="CA118" s="445" t="str">
        <f t="shared" ref="CA118:CA123" si="206">E169</f>
        <v>03</v>
      </c>
      <c r="CB118" s="444">
        <f t="shared" ref="CB118:CC123" si="207">H169</f>
        <v>85</v>
      </c>
      <c r="CC118" s="444">
        <f t="shared" si="207"/>
        <v>74</v>
      </c>
      <c r="CD118" s="444">
        <f t="shared" ref="CD118:CD123" si="208">P169</f>
        <v>29739640.860144004</v>
      </c>
      <c r="CE118" s="444">
        <f t="shared" ref="CE118:CH123" si="209">AM169</f>
        <v>2022935000</v>
      </c>
      <c r="CF118" s="444">
        <f t="shared" si="209"/>
        <v>2280171000</v>
      </c>
      <c r="CG118" s="444">
        <f t="shared" si="209"/>
        <v>2420807000</v>
      </c>
      <c r="CH118" s="444">
        <f t="shared" si="209"/>
        <v>2570117000</v>
      </c>
      <c r="CI118" s="444">
        <f t="shared" ref="CI118:CI123" si="210">AS169</f>
        <v>2728637000</v>
      </c>
      <c r="CJ118" s="43">
        <v>12</v>
      </c>
      <c r="CK118" s="438">
        <f t="shared" si="188"/>
        <v>3286076210.4227395</v>
      </c>
      <c r="CL118" s="43">
        <f t="shared" si="189"/>
        <v>3090282000</v>
      </c>
      <c r="CM118" s="43">
        <f t="shared" si="189"/>
        <v>3280884000</v>
      </c>
      <c r="CN118" s="44">
        <f t="shared" si="148"/>
        <v>46354230</v>
      </c>
      <c r="CO118" s="44">
        <f t="shared" si="149"/>
        <v>32808840</v>
      </c>
      <c r="CP118" s="44">
        <f t="shared" si="150"/>
        <v>72884000</v>
      </c>
      <c r="CQ118" s="44">
        <f t="shared" si="151"/>
        <v>64482770.833333336</v>
      </c>
      <c r="CR118" s="440">
        <f t="shared" si="152"/>
        <v>3483242000</v>
      </c>
      <c r="CT118" s="264" t="s">
        <v>154</v>
      </c>
      <c r="CU118" s="265">
        <v>10</v>
      </c>
      <c r="CV118" s="266"/>
      <c r="CW118" s="41" t="s">
        <v>48</v>
      </c>
      <c r="CX118" s="267">
        <f t="shared" si="153"/>
        <v>0</v>
      </c>
      <c r="CY118" s="267">
        <f t="shared" si="154"/>
        <v>0</v>
      </c>
      <c r="CZ118" s="268">
        <f t="shared" si="155"/>
        <v>27506142.120000001</v>
      </c>
      <c r="DA118" s="268">
        <f t="shared" si="156"/>
        <v>0</v>
      </c>
      <c r="DB118" s="269">
        <f t="shared" si="157"/>
        <v>0</v>
      </c>
      <c r="DC118" s="319">
        <f t="shared" si="204"/>
        <v>0</v>
      </c>
      <c r="DD118" s="271">
        <f t="shared" si="158"/>
        <v>24608134.872101717</v>
      </c>
      <c r="DE118" s="271">
        <f t="shared" si="159"/>
        <v>27737299.795270164</v>
      </c>
      <c r="DF118" s="271">
        <f t="shared" si="160"/>
        <v>0</v>
      </c>
      <c r="DG118" s="271">
        <f t="shared" si="161"/>
        <v>31264368.62977846</v>
      </c>
      <c r="DH118" s="272">
        <f t="shared" si="162"/>
        <v>0</v>
      </c>
      <c r="DI118" s="271">
        <f t="shared" si="162"/>
        <v>31264368.62977846</v>
      </c>
      <c r="DJ118" s="271">
        <f t="shared" si="163"/>
        <v>33192686.476188242</v>
      </c>
      <c r="DK118" s="271"/>
      <c r="DL118" s="271">
        <f t="shared" si="164"/>
        <v>0</v>
      </c>
      <c r="DM118" s="271">
        <f t="shared" si="165"/>
        <v>0</v>
      </c>
      <c r="DN118" s="271">
        <f t="shared" si="166"/>
        <v>0</v>
      </c>
      <c r="DO118" s="272">
        <f t="shared" si="167"/>
        <v>0</v>
      </c>
      <c r="DP118" s="272">
        <f t="shared" si="168"/>
        <v>0</v>
      </c>
      <c r="DQ118" s="271">
        <f t="shared" si="169"/>
        <v>0</v>
      </c>
      <c r="DR118" s="271">
        <f t="shared" si="170"/>
        <v>0</v>
      </c>
      <c r="DS118" s="271"/>
      <c r="DT118" s="33" t="str">
        <f t="shared" si="171"/>
        <v>BERTAHAP</v>
      </c>
      <c r="DU118" s="273">
        <f t="shared" si="172"/>
        <v>0</v>
      </c>
      <c r="DV118" s="274">
        <v>2</v>
      </c>
      <c r="DW118" s="275"/>
      <c r="DX118" s="271" t="str">
        <f t="shared" ref="DX118:DX137" si="211">IF(DW118&gt;$BC$42,"LB","KR")</f>
        <v>KR</v>
      </c>
      <c r="DY118" s="275">
        <f t="shared" si="101"/>
        <v>0</v>
      </c>
      <c r="DZ118" s="275">
        <f t="shared" si="101"/>
        <v>0</v>
      </c>
      <c r="EA118" s="275">
        <f t="shared" si="101"/>
        <v>0</v>
      </c>
      <c r="EB118" s="276">
        <f t="shared" si="100"/>
        <v>0</v>
      </c>
      <c r="EC118" s="276">
        <f t="shared" si="100"/>
        <v>0</v>
      </c>
      <c r="ED118" s="275">
        <f t="shared" si="100"/>
        <v>0</v>
      </c>
      <c r="EE118" s="275">
        <f t="shared" si="100"/>
        <v>0</v>
      </c>
      <c r="EF118" s="275">
        <f t="shared" si="190"/>
        <v>0</v>
      </c>
      <c r="EG118" s="52">
        <f t="shared" si="191"/>
        <v>0</v>
      </c>
      <c r="EH118" s="43">
        <f t="shared" si="191"/>
        <v>0</v>
      </c>
      <c r="EI118" s="63">
        <f t="shared" si="173"/>
        <v>0</v>
      </c>
      <c r="EJ118" s="63">
        <f t="shared" si="174"/>
        <v>0</v>
      </c>
      <c r="EK118" s="351">
        <f t="shared" si="175"/>
        <v>0</v>
      </c>
      <c r="EL118" s="141">
        <f t="shared" si="176"/>
        <v>0</v>
      </c>
      <c r="EM118" s="5">
        <f t="shared" si="177"/>
        <v>0</v>
      </c>
      <c r="EN118" s="5">
        <f t="shared" si="178"/>
        <v>0</v>
      </c>
      <c r="EO118" s="280">
        <f t="shared" si="192"/>
        <v>0</v>
      </c>
    </row>
    <row r="119" spans="1:145">
      <c r="A119" s="3">
        <f t="shared" si="179"/>
        <v>80</v>
      </c>
      <c r="B119" s="263">
        <v>6</v>
      </c>
      <c r="C119" s="556"/>
      <c r="D119" s="264" t="s">
        <v>152</v>
      </c>
      <c r="E119" s="299">
        <v>11</v>
      </c>
      <c r="F119" s="266"/>
      <c r="G119" s="41" t="s">
        <v>62</v>
      </c>
      <c r="H119" s="267">
        <f t="shared" si="127"/>
        <v>101</v>
      </c>
      <c r="I119" s="267">
        <f t="shared" si="128"/>
        <v>90</v>
      </c>
      <c r="J119" s="268">
        <f t="shared" si="129"/>
        <v>27506142.120000001</v>
      </c>
      <c r="K119" s="268">
        <f t="shared" si="130"/>
        <v>1</v>
      </c>
      <c r="L119" s="269">
        <f t="shared" si="131"/>
        <v>1.06</v>
      </c>
      <c r="M119" s="270">
        <f t="shared" si="203"/>
        <v>1.01</v>
      </c>
      <c r="N119" s="271">
        <f t="shared" si="133"/>
        <v>24608134.872101717</v>
      </c>
      <c r="O119" s="271">
        <f t="shared" si="134"/>
        <v>27737299.795270164</v>
      </c>
      <c r="P119" s="271">
        <f t="shared" si="135"/>
        <v>29448075.753672004</v>
      </c>
      <c r="Q119" s="271">
        <f t="shared" si="136"/>
        <v>31264368.62977846</v>
      </c>
      <c r="R119" s="271">
        <f t="shared" si="180"/>
        <v>35121004.32259801</v>
      </c>
      <c r="S119" s="272">
        <f t="shared" si="137"/>
        <v>29448075.753672004</v>
      </c>
      <c r="T119" s="271">
        <f t="shared" si="137"/>
        <v>31264368.62977846</v>
      </c>
      <c r="U119" s="271">
        <f t="shared" si="138"/>
        <v>33192686.476188242</v>
      </c>
      <c r="V119" s="271">
        <f t="shared" si="181"/>
        <v>39460713.331911534</v>
      </c>
      <c r="W119" s="271"/>
      <c r="X119" s="271">
        <f t="shared" si="139"/>
        <v>2214732138.4891543</v>
      </c>
      <c r="Y119" s="271">
        <f t="shared" si="140"/>
        <v>2496356981.5743146</v>
      </c>
      <c r="Z119" s="271">
        <f t="shared" si="141"/>
        <v>2650326817.8304806</v>
      </c>
      <c r="AA119" s="272">
        <f t="shared" si="182"/>
        <v>2813793176.6800613</v>
      </c>
      <c r="AB119" s="272">
        <f t="shared" si="183"/>
        <v>3160890389.0338211</v>
      </c>
      <c r="AC119" s="272">
        <f t="shared" si="142"/>
        <v>2650326817.8304806</v>
      </c>
      <c r="AD119" s="271">
        <f t="shared" si="143"/>
        <v>2813793176.6800613</v>
      </c>
      <c r="AE119" s="271">
        <f t="shared" si="184"/>
        <v>2987341782.8569417</v>
      </c>
      <c r="AF119" s="271">
        <f t="shared" si="185"/>
        <v>3551464199.8720379</v>
      </c>
      <c r="AG119" s="271"/>
      <c r="AH119" s="33" t="str">
        <f t="shared" si="144"/>
        <v>BERTAHAP</v>
      </c>
      <c r="AI119" s="273">
        <f t="shared" si="145"/>
        <v>0</v>
      </c>
      <c r="AJ119" s="274">
        <v>2</v>
      </c>
      <c r="AK119" s="275"/>
      <c r="AL119" s="271" t="e">
        <f>IF(AK119&gt;#REF!,"LB","KR")</f>
        <v>#REF!</v>
      </c>
      <c r="AM119" s="52">
        <f t="shared" si="146"/>
        <v>2436206000</v>
      </c>
      <c r="AN119" s="52">
        <f t="shared" si="146"/>
        <v>2745993000</v>
      </c>
      <c r="AO119" s="52">
        <f t="shared" si="146"/>
        <v>2915360000</v>
      </c>
      <c r="AP119" s="438">
        <f t="shared" si="146"/>
        <v>3095173000</v>
      </c>
      <c r="AQ119" s="438">
        <f t="shared" si="147"/>
        <v>2915360000</v>
      </c>
      <c r="AR119" s="52">
        <f t="shared" si="147"/>
        <v>3095173000</v>
      </c>
      <c r="AS119" s="52">
        <f t="shared" si="147"/>
        <v>3286076000</v>
      </c>
      <c r="AT119" s="43"/>
      <c r="AU119" s="43"/>
      <c r="AV119" s="311">
        <f t="shared" si="186"/>
        <v>-1565099.486627996</v>
      </c>
      <c r="AW119" s="311"/>
      <c r="AX119" s="311"/>
      <c r="AY119" s="311"/>
      <c r="AZ119" s="311"/>
      <c r="BA119" s="43"/>
      <c r="BB119" s="43"/>
      <c r="BC119" s="43"/>
      <c r="BD119" s="43"/>
      <c r="BE119" s="43"/>
      <c r="BF119" s="43"/>
      <c r="BG119" s="43"/>
      <c r="BH119" s="43"/>
      <c r="BI119" s="43"/>
      <c r="BJ119" s="43"/>
      <c r="BK119" s="43"/>
      <c r="BL119" s="43"/>
      <c r="BM119" s="43"/>
      <c r="BN119" s="43"/>
      <c r="BO119" s="43"/>
      <c r="BP119" s="43"/>
      <c r="BQ119" s="43"/>
      <c r="BR119" s="43"/>
      <c r="BS119" s="43"/>
      <c r="BT119" s="43"/>
      <c r="BU119" s="43"/>
      <c r="BV119" s="43"/>
      <c r="BW119" s="43"/>
      <c r="BX119" s="443"/>
      <c r="BY119" s="444"/>
      <c r="BZ119" s="444" t="str">
        <f t="shared" si="205"/>
        <v>2BR-5</v>
      </c>
      <c r="CA119" s="445" t="str">
        <f t="shared" si="206"/>
        <v>05</v>
      </c>
      <c r="CB119" s="444">
        <f t="shared" si="207"/>
        <v>85</v>
      </c>
      <c r="CC119" s="444">
        <f t="shared" si="207"/>
        <v>74</v>
      </c>
      <c r="CD119" s="444">
        <f t="shared" si="208"/>
        <v>29739640.860144004</v>
      </c>
      <c r="CE119" s="444">
        <f t="shared" si="209"/>
        <v>2022935000</v>
      </c>
      <c r="CF119" s="444">
        <f t="shared" si="209"/>
        <v>2280171000</v>
      </c>
      <c r="CG119" s="444">
        <f t="shared" si="209"/>
        <v>2420807000</v>
      </c>
      <c r="CH119" s="444">
        <f t="shared" si="209"/>
        <v>2570117000</v>
      </c>
      <c r="CI119" s="444">
        <f t="shared" si="210"/>
        <v>2728637000</v>
      </c>
      <c r="CJ119" s="43"/>
      <c r="CK119" s="438">
        <f t="shared" si="188"/>
        <v>3286076210.4227395</v>
      </c>
      <c r="CL119" s="43">
        <f t="shared" si="189"/>
        <v>3090282000</v>
      </c>
      <c r="CM119" s="43">
        <f t="shared" si="189"/>
        <v>3280884000</v>
      </c>
      <c r="CN119" s="44">
        <f t="shared" si="148"/>
        <v>46354230</v>
      </c>
      <c r="CO119" s="44">
        <f t="shared" si="149"/>
        <v>32808840</v>
      </c>
      <c r="CP119" s="44">
        <f t="shared" si="150"/>
        <v>72884000</v>
      </c>
      <c r="CQ119" s="44">
        <f t="shared" si="151"/>
        <v>64482770.833333336</v>
      </c>
      <c r="CR119" s="440">
        <f t="shared" si="152"/>
        <v>3483242000</v>
      </c>
      <c r="CT119" s="264" t="s">
        <v>154</v>
      </c>
      <c r="CU119" s="299">
        <v>12</v>
      </c>
      <c r="CV119" s="266"/>
      <c r="CW119" s="41" t="s">
        <v>50</v>
      </c>
      <c r="CX119" s="267">
        <f t="shared" si="153"/>
        <v>0</v>
      </c>
      <c r="CY119" s="267">
        <f t="shared" si="154"/>
        <v>0</v>
      </c>
      <c r="CZ119" s="268">
        <f t="shared" si="155"/>
        <v>27506142.120000001</v>
      </c>
      <c r="DA119" s="268">
        <f t="shared" si="156"/>
        <v>0</v>
      </c>
      <c r="DB119" s="269">
        <f t="shared" si="157"/>
        <v>0</v>
      </c>
      <c r="DC119" s="319">
        <f t="shared" si="204"/>
        <v>0</v>
      </c>
      <c r="DD119" s="271">
        <f t="shared" si="158"/>
        <v>24608134.872101717</v>
      </c>
      <c r="DE119" s="271">
        <f t="shared" si="159"/>
        <v>27737299.795270164</v>
      </c>
      <c r="DF119" s="271">
        <f t="shared" si="160"/>
        <v>0</v>
      </c>
      <c r="DG119" s="271">
        <f t="shared" si="161"/>
        <v>31264368.62977846</v>
      </c>
      <c r="DH119" s="272">
        <f t="shared" si="162"/>
        <v>0</v>
      </c>
      <c r="DI119" s="271">
        <f t="shared" si="162"/>
        <v>31264368.62977846</v>
      </c>
      <c r="DJ119" s="271">
        <f t="shared" si="163"/>
        <v>33192686.476188242</v>
      </c>
      <c r="DK119" s="271"/>
      <c r="DL119" s="271">
        <f t="shared" si="164"/>
        <v>0</v>
      </c>
      <c r="DM119" s="271">
        <f t="shared" si="165"/>
        <v>0</v>
      </c>
      <c r="DN119" s="271">
        <f t="shared" si="166"/>
        <v>0</v>
      </c>
      <c r="DO119" s="272">
        <f t="shared" si="167"/>
        <v>0</v>
      </c>
      <c r="DP119" s="272">
        <f t="shared" si="168"/>
        <v>0</v>
      </c>
      <c r="DQ119" s="271">
        <f t="shared" si="169"/>
        <v>0</v>
      </c>
      <c r="DR119" s="271">
        <f t="shared" si="170"/>
        <v>0</v>
      </c>
      <c r="DS119" s="271"/>
      <c r="DT119" s="33" t="str">
        <f t="shared" si="171"/>
        <v>BERTAHAP</v>
      </c>
      <c r="DU119" s="273">
        <f t="shared" si="172"/>
        <v>0</v>
      </c>
      <c r="DV119" s="274">
        <v>2</v>
      </c>
      <c r="DW119" s="275"/>
      <c r="DX119" s="271" t="str">
        <f t="shared" si="211"/>
        <v>KR</v>
      </c>
      <c r="DY119" s="275">
        <f t="shared" si="101"/>
        <v>0</v>
      </c>
      <c r="DZ119" s="275">
        <f t="shared" si="101"/>
        <v>0</v>
      </c>
      <c r="EA119" s="275">
        <f t="shared" si="101"/>
        <v>0</v>
      </c>
      <c r="EB119" s="276">
        <f t="shared" si="100"/>
        <v>0</v>
      </c>
      <c r="EC119" s="276">
        <f t="shared" si="100"/>
        <v>0</v>
      </c>
      <c r="ED119" s="275">
        <f t="shared" si="100"/>
        <v>0</v>
      </c>
      <c r="EE119" s="275">
        <f t="shared" si="100"/>
        <v>0</v>
      </c>
      <c r="EF119" s="275">
        <f t="shared" si="190"/>
        <v>0</v>
      </c>
      <c r="EG119" s="52">
        <f t="shared" si="191"/>
        <v>0</v>
      </c>
      <c r="EH119" s="43">
        <f t="shared" si="191"/>
        <v>0</v>
      </c>
      <c r="EI119" s="63">
        <f t="shared" si="173"/>
        <v>0</v>
      </c>
      <c r="EJ119" s="63">
        <f t="shared" si="174"/>
        <v>0</v>
      </c>
      <c r="EK119" s="351">
        <f t="shared" si="175"/>
        <v>0</v>
      </c>
      <c r="EL119" s="141">
        <f t="shared" si="176"/>
        <v>0</v>
      </c>
      <c r="EM119" s="5">
        <f t="shared" si="177"/>
        <v>0</v>
      </c>
      <c r="EN119" s="5">
        <f t="shared" si="178"/>
        <v>0</v>
      </c>
      <c r="EO119" s="280">
        <f t="shared" si="192"/>
        <v>0</v>
      </c>
    </row>
    <row r="120" spans="1:145">
      <c r="A120" s="3">
        <f t="shared" si="179"/>
        <v>81</v>
      </c>
      <c r="B120" s="263">
        <v>7</v>
      </c>
      <c r="C120" s="556"/>
      <c r="D120" s="264" t="s">
        <v>152</v>
      </c>
      <c r="E120" s="299">
        <v>15</v>
      </c>
      <c r="F120" s="266"/>
      <c r="G120" s="41" t="s">
        <v>64</v>
      </c>
      <c r="H120" s="267">
        <f t="shared" si="127"/>
        <v>101</v>
      </c>
      <c r="I120" s="267">
        <f t="shared" si="128"/>
        <v>90</v>
      </c>
      <c r="J120" s="268">
        <f t="shared" si="129"/>
        <v>27506142.120000001</v>
      </c>
      <c r="K120" s="268">
        <f t="shared" si="130"/>
        <v>1</v>
      </c>
      <c r="L120" s="269">
        <f t="shared" si="131"/>
        <v>1.06</v>
      </c>
      <c r="M120" s="270">
        <f t="shared" si="203"/>
        <v>1.01</v>
      </c>
      <c r="N120" s="271">
        <f t="shared" si="133"/>
        <v>24608134.872101717</v>
      </c>
      <c r="O120" s="271">
        <f t="shared" si="134"/>
        <v>27737299.795270164</v>
      </c>
      <c r="P120" s="271">
        <f t="shared" si="135"/>
        <v>29448075.753672004</v>
      </c>
      <c r="Q120" s="271">
        <f t="shared" si="136"/>
        <v>31264368.62977846</v>
      </c>
      <c r="R120" s="271">
        <f t="shared" si="180"/>
        <v>35121004.32259801</v>
      </c>
      <c r="S120" s="272">
        <f t="shared" si="137"/>
        <v>29448075.753672004</v>
      </c>
      <c r="T120" s="271">
        <f t="shared" si="137"/>
        <v>31264368.62977846</v>
      </c>
      <c r="U120" s="271">
        <f t="shared" si="138"/>
        <v>33192686.476188242</v>
      </c>
      <c r="V120" s="271">
        <f t="shared" si="181"/>
        <v>39460713.331911534</v>
      </c>
      <c r="W120" s="271"/>
      <c r="X120" s="271">
        <f t="shared" si="139"/>
        <v>2214732138.4891543</v>
      </c>
      <c r="Y120" s="271">
        <f t="shared" si="140"/>
        <v>2496356981.5743146</v>
      </c>
      <c r="Z120" s="271">
        <f t="shared" si="141"/>
        <v>2650326817.8304806</v>
      </c>
      <c r="AA120" s="272">
        <f t="shared" si="182"/>
        <v>2813793176.6800613</v>
      </c>
      <c r="AB120" s="272">
        <f t="shared" si="183"/>
        <v>3160890389.0338211</v>
      </c>
      <c r="AC120" s="272">
        <f t="shared" si="142"/>
        <v>2650326817.8304806</v>
      </c>
      <c r="AD120" s="271">
        <f t="shared" si="143"/>
        <v>2813793176.6800613</v>
      </c>
      <c r="AE120" s="271">
        <f t="shared" si="184"/>
        <v>2987341782.8569417</v>
      </c>
      <c r="AF120" s="271">
        <f t="shared" si="185"/>
        <v>3551464199.8720379</v>
      </c>
      <c r="AG120" s="271"/>
      <c r="AH120" s="33" t="str">
        <f t="shared" si="144"/>
        <v>BERTAHAP</v>
      </c>
      <c r="AI120" s="273">
        <f t="shared" si="145"/>
        <v>0</v>
      </c>
      <c r="AJ120" s="274">
        <v>2</v>
      </c>
      <c r="AK120" s="275"/>
      <c r="AL120" s="271" t="e">
        <f>IF(AK120&gt;#REF!,"LB","KR")</f>
        <v>#REF!</v>
      </c>
      <c r="AM120" s="52">
        <f t="shared" si="146"/>
        <v>2436206000</v>
      </c>
      <c r="AN120" s="52">
        <f t="shared" si="146"/>
        <v>2745993000</v>
      </c>
      <c r="AO120" s="52">
        <f t="shared" si="146"/>
        <v>2915360000</v>
      </c>
      <c r="AP120" s="438">
        <f t="shared" si="146"/>
        <v>3095173000</v>
      </c>
      <c r="AQ120" s="438">
        <f t="shared" si="147"/>
        <v>2915360000</v>
      </c>
      <c r="AR120" s="52">
        <f t="shared" si="147"/>
        <v>3095173000</v>
      </c>
      <c r="AS120" s="52">
        <f t="shared" si="147"/>
        <v>3286076000</v>
      </c>
      <c r="AT120" s="43"/>
      <c r="AU120" s="43"/>
      <c r="AV120" s="311">
        <f t="shared" si="186"/>
        <v>-1565099.486627996</v>
      </c>
      <c r="AW120" s="311"/>
      <c r="AX120" s="311"/>
      <c r="AY120" s="311"/>
      <c r="AZ120" s="311"/>
      <c r="BA120" s="43"/>
      <c r="BB120" s="43"/>
      <c r="BC120" s="43"/>
      <c r="BD120" s="43"/>
      <c r="BE120" s="43"/>
      <c r="BF120" s="43"/>
      <c r="BG120" s="43"/>
      <c r="BH120" s="43"/>
      <c r="BI120" s="43"/>
      <c r="BJ120" s="43"/>
      <c r="BK120" s="43"/>
      <c r="BL120" s="43"/>
      <c r="BM120" s="43"/>
      <c r="BN120" s="43"/>
      <c r="BO120" s="43"/>
      <c r="BP120" s="43"/>
      <c r="BQ120" s="43"/>
      <c r="BR120" s="43"/>
      <c r="BS120" s="43"/>
      <c r="BT120" s="43"/>
      <c r="BU120" s="43"/>
      <c r="BV120" s="43"/>
      <c r="BW120" s="43"/>
      <c r="BX120" s="443"/>
      <c r="BY120" s="444"/>
      <c r="BZ120" s="444" t="str">
        <f t="shared" si="205"/>
        <v>2BR-7</v>
      </c>
      <c r="CA120" s="445" t="str">
        <f t="shared" si="206"/>
        <v>07</v>
      </c>
      <c r="CB120" s="444">
        <f t="shared" si="207"/>
        <v>101</v>
      </c>
      <c r="CC120" s="444">
        <f t="shared" si="207"/>
        <v>90</v>
      </c>
      <c r="CD120" s="444">
        <f t="shared" si="208"/>
        <v>29739640.860144004</v>
      </c>
      <c r="CE120" s="444">
        <f t="shared" si="209"/>
        <v>2460327000</v>
      </c>
      <c r="CF120" s="444">
        <f t="shared" si="209"/>
        <v>2773181000</v>
      </c>
      <c r="CG120" s="444">
        <f t="shared" si="209"/>
        <v>2944225000</v>
      </c>
      <c r="CH120" s="444">
        <f t="shared" si="209"/>
        <v>3125818000</v>
      </c>
      <c r="CI120" s="444">
        <f t="shared" si="210"/>
        <v>3318612000</v>
      </c>
      <c r="CJ120" s="43"/>
      <c r="CK120" s="438">
        <f t="shared" si="188"/>
        <v>3286076210.4227395</v>
      </c>
      <c r="CL120" s="43">
        <f t="shared" si="189"/>
        <v>3090282000</v>
      </c>
      <c r="CM120" s="43">
        <f t="shared" si="189"/>
        <v>3280884000</v>
      </c>
      <c r="CN120" s="44">
        <f t="shared" si="148"/>
        <v>46354230</v>
      </c>
      <c r="CO120" s="44">
        <f t="shared" si="149"/>
        <v>32808840</v>
      </c>
      <c r="CP120" s="44">
        <f t="shared" si="150"/>
        <v>72884000</v>
      </c>
      <c r="CQ120" s="44">
        <f t="shared" si="151"/>
        <v>64482770.833333336</v>
      </c>
      <c r="CR120" s="440">
        <f t="shared" si="152"/>
        <v>3483242000</v>
      </c>
      <c r="CT120" s="264" t="s">
        <v>154</v>
      </c>
      <c r="CU120" s="265">
        <v>16</v>
      </c>
      <c r="CV120" s="266"/>
      <c r="CW120" s="41" t="s">
        <v>52</v>
      </c>
      <c r="CX120" s="267">
        <f t="shared" si="153"/>
        <v>0</v>
      </c>
      <c r="CY120" s="267">
        <f t="shared" si="154"/>
        <v>0</v>
      </c>
      <c r="CZ120" s="268">
        <f t="shared" si="155"/>
        <v>27506142.120000001</v>
      </c>
      <c r="DA120" s="268">
        <f t="shared" si="156"/>
        <v>0</v>
      </c>
      <c r="DB120" s="269">
        <f t="shared" si="157"/>
        <v>0</v>
      </c>
      <c r="DC120" s="319">
        <f t="shared" si="204"/>
        <v>0</v>
      </c>
      <c r="DD120" s="271">
        <f t="shared" si="158"/>
        <v>24608134.872101717</v>
      </c>
      <c r="DE120" s="271">
        <f t="shared" si="159"/>
        <v>27737299.795270164</v>
      </c>
      <c r="DF120" s="271">
        <f t="shared" si="160"/>
        <v>0</v>
      </c>
      <c r="DG120" s="271">
        <f t="shared" si="161"/>
        <v>31264368.62977846</v>
      </c>
      <c r="DH120" s="272">
        <f t="shared" si="162"/>
        <v>0</v>
      </c>
      <c r="DI120" s="271">
        <f t="shared" si="162"/>
        <v>31264368.62977846</v>
      </c>
      <c r="DJ120" s="271">
        <f t="shared" si="163"/>
        <v>33192686.476188242</v>
      </c>
      <c r="DK120" s="271"/>
      <c r="DL120" s="271">
        <f t="shared" si="164"/>
        <v>0</v>
      </c>
      <c r="DM120" s="271">
        <f t="shared" si="165"/>
        <v>0</v>
      </c>
      <c r="DN120" s="271">
        <f t="shared" si="166"/>
        <v>0</v>
      </c>
      <c r="DO120" s="272">
        <f t="shared" si="167"/>
        <v>0</v>
      </c>
      <c r="DP120" s="272">
        <f t="shared" si="168"/>
        <v>0</v>
      </c>
      <c r="DQ120" s="271">
        <f t="shared" si="169"/>
        <v>0</v>
      </c>
      <c r="DR120" s="271">
        <f t="shared" si="170"/>
        <v>0</v>
      </c>
      <c r="DS120" s="271"/>
      <c r="DT120" s="33" t="str">
        <f t="shared" si="171"/>
        <v>BERTAHAP</v>
      </c>
      <c r="DU120" s="273">
        <f t="shared" si="172"/>
        <v>0</v>
      </c>
      <c r="DV120" s="274">
        <v>2</v>
      </c>
      <c r="DW120" s="275"/>
      <c r="DX120" s="271" t="str">
        <f t="shared" si="211"/>
        <v>KR</v>
      </c>
      <c r="DY120" s="275">
        <f t="shared" si="101"/>
        <v>0</v>
      </c>
      <c r="DZ120" s="275">
        <f t="shared" si="101"/>
        <v>0</v>
      </c>
      <c r="EA120" s="275">
        <f t="shared" si="101"/>
        <v>0</v>
      </c>
      <c r="EB120" s="276">
        <f t="shared" si="100"/>
        <v>0</v>
      </c>
      <c r="EC120" s="276">
        <f t="shared" si="100"/>
        <v>0</v>
      </c>
      <c r="ED120" s="275">
        <f t="shared" si="100"/>
        <v>0</v>
      </c>
      <c r="EE120" s="275">
        <f t="shared" si="100"/>
        <v>0</v>
      </c>
      <c r="EF120" s="275">
        <f t="shared" si="190"/>
        <v>0</v>
      </c>
      <c r="EG120" s="52">
        <f t="shared" si="191"/>
        <v>0</v>
      </c>
      <c r="EH120" s="43">
        <f t="shared" si="191"/>
        <v>0</v>
      </c>
      <c r="EI120" s="63">
        <f t="shared" si="173"/>
        <v>0</v>
      </c>
      <c r="EJ120" s="63">
        <f t="shared" si="174"/>
        <v>0</v>
      </c>
      <c r="EK120" s="351">
        <f t="shared" si="175"/>
        <v>0</v>
      </c>
      <c r="EL120" s="141">
        <f t="shared" si="176"/>
        <v>0</v>
      </c>
      <c r="EM120" s="5">
        <f t="shared" si="177"/>
        <v>0</v>
      </c>
      <c r="EN120" s="5">
        <f t="shared" si="178"/>
        <v>0</v>
      </c>
      <c r="EO120" s="280">
        <f t="shared" si="192"/>
        <v>0</v>
      </c>
    </row>
    <row r="121" spans="1:145">
      <c r="A121" s="3">
        <f t="shared" si="179"/>
        <v>82</v>
      </c>
      <c r="B121" s="263">
        <v>8</v>
      </c>
      <c r="C121" s="556"/>
      <c r="D121" s="264" t="s">
        <v>152</v>
      </c>
      <c r="E121" s="299">
        <v>17</v>
      </c>
      <c r="F121" s="266"/>
      <c r="G121" s="41" t="s">
        <v>67</v>
      </c>
      <c r="H121" s="267">
        <f t="shared" si="127"/>
        <v>85</v>
      </c>
      <c r="I121" s="267">
        <f t="shared" si="128"/>
        <v>74</v>
      </c>
      <c r="J121" s="268">
        <f t="shared" si="129"/>
        <v>27506142.120000001</v>
      </c>
      <c r="K121" s="268">
        <f t="shared" si="130"/>
        <v>1</v>
      </c>
      <c r="L121" s="269">
        <f t="shared" si="131"/>
        <v>1.06</v>
      </c>
      <c r="M121" s="270">
        <f t="shared" si="203"/>
        <v>1.01</v>
      </c>
      <c r="N121" s="271">
        <f t="shared" si="133"/>
        <v>24608134.872101717</v>
      </c>
      <c r="O121" s="271">
        <f t="shared" si="134"/>
        <v>27737299.795270164</v>
      </c>
      <c r="P121" s="271">
        <f t="shared" si="135"/>
        <v>29448075.753672004</v>
      </c>
      <c r="Q121" s="271">
        <f t="shared" si="136"/>
        <v>31264368.62977846</v>
      </c>
      <c r="R121" s="271">
        <f t="shared" si="180"/>
        <v>35121004.32259801</v>
      </c>
      <c r="S121" s="272">
        <f t="shared" si="137"/>
        <v>29448075.753672004</v>
      </c>
      <c r="T121" s="271">
        <f t="shared" si="137"/>
        <v>31264368.62977846</v>
      </c>
      <c r="U121" s="271">
        <f t="shared" si="138"/>
        <v>33192686.476188242</v>
      </c>
      <c r="V121" s="271">
        <f t="shared" si="181"/>
        <v>39460713.331911534</v>
      </c>
      <c r="W121" s="271"/>
      <c r="X121" s="271">
        <f t="shared" si="139"/>
        <v>1821001980.535527</v>
      </c>
      <c r="Y121" s="271">
        <f t="shared" si="140"/>
        <v>2052560184.849992</v>
      </c>
      <c r="Z121" s="271">
        <f t="shared" si="141"/>
        <v>2179157605.7717285</v>
      </c>
      <c r="AA121" s="272">
        <f t="shared" si="182"/>
        <v>2313563278.6036062</v>
      </c>
      <c r="AB121" s="272">
        <f t="shared" si="183"/>
        <v>2598954319.8722529</v>
      </c>
      <c r="AC121" s="272">
        <f t="shared" si="142"/>
        <v>2179157605.7717285</v>
      </c>
      <c r="AD121" s="271">
        <f t="shared" si="143"/>
        <v>2313563278.6036062</v>
      </c>
      <c r="AE121" s="271">
        <f t="shared" si="184"/>
        <v>2456258799.2379298</v>
      </c>
      <c r="AF121" s="271">
        <f t="shared" si="185"/>
        <v>2920092786.5614533</v>
      </c>
      <c r="AG121" s="271"/>
      <c r="AH121" s="33" t="str">
        <f t="shared" si="144"/>
        <v>BERTAHAP</v>
      </c>
      <c r="AI121" s="273">
        <f t="shared" si="145"/>
        <v>0</v>
      </c>
      <c r="AJ121" s="274">
        <v>2</v>
      </c>
      <c r="AK121" s="275"/>
      <c r="AL121" s="271" t="e">
        <f>IF(AK121&gt;#REF!,"LB","KR")</f>
        <v>#REF!</v>
      </c>
      <c r="AM121" s="52">
        <f t="shared" si="146"/>
        <v>2003103000</v>
      </c>
      <c r="AN121" s="52">
        <f t="shared" si="146"/>
        <v>2257817000</v>
      </c>
      <c r="AO121" s="52">
        <f t="shared" si="146"/>
        <v>2397074000</v>
      </c>
      <c r="AP121" s="438">
        <f t="shared" si="146"/>
        <v>2544920000</v>
      </c>
      <c r="AQ121" s="438">
        <f t="shared" si="147"/>
        <v>2397074000</v>
      </c>
      <c r="AR121" s="52">
        <f t="shared" si="147"/>
        <v>2544920000</v>
      </c>
      <c r="AS121" s="52">
        <f t="shared" si="147"/>
        <v>2701885000</v>
      </c>
      <c r="AT121" s="43"/>
      <c r="AU121" s="43"/>
      <c r="AV121" s="311">
        <f t="shared" si="186"/>
        <v>-1565099.486627996</v>
      </c>
      <c r="AW121" s="311"/>
      <c r="AX121" s="311"/>
      <c r="AY121" s="311"/>
      <c r="AZ121" s="311"/>
      <c r="BA121" s="43"/>
      <c r="BB121" s="43"/>
      <c r="BC121" s="43"/>
      <c r="BD121" s="43"/>
      <c r="BE121" s="43"/>
      <c r="BF121" s="43"/>
      <c r="BG121" s="43"/>
      <c r="BH121" s="43"/>
      <c r="BI121" s="43"/>
      <c r="BJ121" s="43"/>
      <c r="BK121" s="43"/>
      <c r="BL121" s="43"/>
      <c r="BM121" s="43"/>
      <c r="BN121" s="43"/>
      <c r="BO121" s="43"/>
      <c r="BP121" s="43"/>
      <c r="BQ121" s="43"/>
      <c r="BR121" s="43"/>
      <c r="BS121" s="43"/>
      <c r="BT121" s="43"/>
      <c r="BU121" s="43"/>
      <c r="BV121" s="43"/>
      <c r="BW121" s="43"/>
      <c r="BX121" s="443"/>
      <c r="BY121" s="444"/>
      <c r="BZ121" s="444" t="str">
        <f t="shared" si="205"/>
        <v>2BR-9</v>
      </c>
      <c r="CA121" s="445" t="str">
        <f t="shared" si="206"/>
        <v>09</v>
      </c>
      <c r="CB121" s="444">
        <f t="shared" si="207"/>
        <v>101</v>
      </c>
      <c r="CC121" s="444">
        <f t="shared" si="207"/>
        <v>90</v>
      </c>
      <c r="CD121" s="444">
        <f t="shared" si="208"/>
        <v>29739640.860144004</v>
      </c>
      <c r="CE121" s="444">
        <f t="shared" si="209"/>
        <v>2460327000</v>
      </c>
      <c r="CF121" s="444">
        <f t="shared" si="209"/>
        <v>2773181000</v>
      </c>
      <c r="CG121" s="444">
        <f t="shared" si="209"/>
        <v>2944225000</v>
      </c>
      <c r="CH121" s="444">
        <f t="shared" si="209"/>
        <v>3125818000</v>
      </c>
      <c r="CI121" s="444">
        <f t="shared" si="210"/>
        <v>3318612000</v>
      </c>
      <c r="CJ121" s="43"/>
      <c r="CK121" s="438">
        <f t="shared" si="188"/>
        <v>2701884860.5325255</v>
      </c>
      <c r="CL121" s="43">
        <f t="shared" si="189"/>
        <v>2540899000</v>
      </c>
      <c r="CM121" s="43">
        <f t="shared" si="189"/>
        <v>2697616000</v>
      </c>
      <c r="CN121" s="44">
        <f t="shared" si="148"/>
        <v>38113485</v>
      </c>
      <c r="CO121" s="44">
        <f t="shared" si="149"/>
        <v>26976160</v>
      </c>
      <c r="CP121" s="44">
        <f t="shared" si="150"/>
        <v>59926850</v>
      </c>
      <c r="CQ121" s="44">
        <f t="shared" si="151"/>
        <v>53019166.666666664</v>
      </c>
      <c r="CR121" s="440">
        <f t="shared" si="152"/>
        <v>2863999000</v>
      </c>
      <c r="CT121" s="264" t="s">
        <v>154</v>
      </c>
      <c r="CU121" s="299">
        <v>18</v>
      </c>
      <c r="CV121" s="266"/>
      <c r="CW121" s="41" t="s">
        <v>54</v>
      </c>
      <c r="CX121" s="267">
        <f t="shared" si="153"/>
        <v>0</v>
      </c>
      <c r="CY121" s="267">
        <f t="shared" si="154"/>
        <v>0</v>
      </c>
      <c r="CZ121" s="268">
        <f t="shared" si="155"/>
        <v>27506142.120000001</v>
      </c>
      <c r="DA121" s="268">
        <f t="shared" si="156"/>
        <v>0</v>
      </c>
      <c r="DB121" s="269">
        <f t="shared" si="157"/>
        <v>0</v>
      </c>
      <c r="DC121" s="319">
        <f t="shared" si="204"/>
        <v>0</v>
      </c>
      <c r="DD121" s="271">
        <f t="shared" si="158"/>
        <v>24608134.872101717</v>
      </c>
      <c r="DE121" s="271">
        <f t="shared" si="159"/>
        <v>27737299.795270164</v>
      </c>
      <c r="DF121" s="271">
        <f t="shared" si="160"/>
        <v>0</v>
      </c>
      <c r="DG121" s="271">
        <f t="shared" si="161"/>
        <v>31264368.62977846</v>
      </c>
      <c r="DH121" s="272">
        <f t="shared" si="162"/>
        <v>0</v>
      </c>
      <c r="DI121" s="271">
        <f t="shared" si="162"/>
        <v>31264368.62977846</v>
      </c>
      <c r="DJ121" s="271">
        <f t="shared" si="163"/>
        <v>33192686.476188242</v>
      </c>
      <c r="DK121" s="271"/>
      <c r="DL121" s="271">
        <f t="shared" si="164"/>
        <v>0</v>
      </c>
      <c r="DM121" s="271">
        <f t="shared" si="165"/>
        <v>0</v>
      </c>
      <c r="DN121" s="271">
        <f t="shared" si="166"/>
        <v>0</v>
      </c>
      <c r="DO121" s="272">
        <f t="shared" si="167"/>
        <v>0</v>
      </c>
      <c r="DP121" s="272">
        <f t="shared" si="168"/>
        <v>0</v>
      </c>
      <c r="DQ121" s="271">
        <f t="shared" si="169"/>
        <v>0</v>
      </c>
      <c r="DR121" s="271">
        <f t="shared" si="170"/>
        <v>0</v>
      </c>
      <c r="DS121" s="271"/>
      <c r="DT121" s="33" t="str">
        <f t="shared" si="171"/>
        <v>BERTAHAP</v>
      </c>
      <c r="DU121" s="273">
        <f t="shared" si="172"/>
        <v>0</v>
      </c>
      <c r="DV121" s="274">
        <v>2</v>
      </c>
      <c r="DW121" s="275"/>
      <c r="DX121" s="271" t="str">
        <f t="shared" si="211"/>
        <v>KR</v>
      </c>
      <c r="DY121" s="275">
        <f t="shared" si="101"/>
        <v>0</v>
      </c>
      <c r="DZ121" s="275">
        <f t="shared" si="101"/>
        <v>0</v>
      </c>
      <c r="EA121" s="275">
        <f t="shared" si="101"/>
        <v>0</v>
      </c>
      <c r="EB121" s="276">
        <f t="shared" si="100"/>
        <v>0</v>
      </c>
      <c r="EC121" s="276">
        <f t="shared" si="100"/>
        <v>0</v>
      </c>
      <c r="ED121" s="275">
        <f t="shared" si="100"/>
        <v>0</v>
      </c>
      <c r="EE121" s="275">
        <f t="shared" si="100"/>
        <v>0</v>
      </c>
      <c r="EF121" s="275">
        <f t="shared" si="190"/>
        <v>0</v>
      </c>
      <c r="EG121" s="52">
        <f t="shared" si="191"/>
        <v>0</v>
      </c>
      <c r="EH121" s="43">
        <f t="shared" si="191"/>
        <v>0</v>
      </c>
      <c r="EI121" s="63">
        <f t="shared" si="173"/>
        <v>0</v>
      </c>
      <c r="EJ121" s="63">
        <f t="shared" si="174"/>
        <v>0</v>
      </c>
      <c r="EK121" s="351">
        <f t="shared" si="175"/>
        <v>0</v>
      </c>
      <c r="EL121" s="141">
        <f t="shared" si="176"/>
        <v>0</v>
      </c>
      <c r="EM121" s="5">
        <f t="shared" si="177"/>
        <v>0</v>
      </c>
      <c r="EN121" s="5">
        <f t="shared" si="178"/>
        <v>0</v>
      </c>
      <c r="EO121" s="280">
        <f t="shared" si="192"/>
        <v>0</v>
      </c>
    </row>
    <row r="122" spans="1:145">
      <c r="A122" s="3">
        <f t="shared" si="179"/>
        <v>83</v>
      </c>
      <c r="B122" s="263">
        <v>9</v>
      </c>
      <c r="C122" s="556"/>
      <c r="D122" s="264" t="s">
        <v>152</v>
      </c>
      <c r="E122" s="299">
        <v>19</v>
      </c>
      <c r="F122" s="266"/>
      <c r="G122" s="41" t="s">
        <v>78</v>
      </c>
      <c r="H122" s="267">
        <f t="shared" si="127"/>
        <v>138</v>
      </c>
      <c r="I122" s="267">
        <f t="shared" si="128"/>
        <v>120</v>
      </c>
      <c r="J122" s="268">
        <f t="shared" si="129"/>
        <v>27506142.120000001</v>
      </c>
      <c r="K122" s="268">
        <f t="shared" si="130"/>
        <v>1</v>
      </c>
      <c r="L122" s="269">
        <f t="shared" si="131"/>
        <v>1.06</v>
      </c>
      <c r="M122" s="270">
        <f t="shared" si="203"/>
        <v>1.01</v>
      </c>
      <c r="N122" s="271">
        <f t="shared" si="133"/>
        <v>24608134.872101717</v>
      </c>
      <c r="O122" s="271">
        <f t="shared" si="134"/>
        <v>27737299.795270164</v>
      </c>
      <c r="P122" s="271">
        <f t="shared" si="135"/>
        <v>29448075.753672004</v>
      </c>
      <c r="Q122" s="271">
        <f t="shared" si="136"/>
        <v>31264368.62977846</v>
      </c>
      <c r="R122" s="271">
        <f t="shared" si="180"/>
        <v>35121004.32259801</v>
      </c>
      <c r="S122" s="272">
        <f t="shared" si="137"/>
        <v>29448075.753672004</v>
      </c>
      <c r="T122" s="271">
        <f t="shared" si="137"/>
        <v>31264368.62977846</v>
      </c>
      <c r="U122" s="271">
        <f t="shared" si="138"/>
        <v>33192686.476188242</v>
      </c>
      <c r="V122" s="271">
        <f t="shared" si="181"/>
        <v>39460713.331911534</v>
      </c>
      <c r="W122" s="271"/>
      <c r="X122" s="271">
        <f t="shared" si="139"/>
        <v>2952976184.6522059</v>
      </c>
      <c r="Y122" s="271">
        <f t="shared" si="140"/>
        <v>3328475975.4324198</v>
      </c>
      <c r="Z122" s="271">
        <f t="shared" si="141"/>
        <v>3533769090.4406404</v>
      </c>
      <c r="AA122" s="272">
        <f t="shared" si="182"/>
        <v>3751724235.5734153</v>
      </c>
      <c r="AB122" s="272">
        <f t="shared" si="183"/>
        <v>4214520518.7117615</v>
      </c>
      <c r="AC122" s="272">
        <f t="shared" si="142"/>
        <v>3533769090.4406404</v>
      </c>
      <c r="AD122" s="271">
        <f t="shared" si="143"/>
        <v>3751724235.5734153</v>
      </c>
      <c r="AE122" s="271">
        <f t="shared" si="184"/>
        <v>3983122377.1425891</v>
      </c>
      <c r="AF122" s="271">
        <f t="shared" si="185"/>
        <v>4735285599.8293839</v>
      </c>
      <c r="AG122" s="271"/>
      <c r="AH122" s="33" t="str">
        <f t="shared" si="144"/>
        <v>BERTAHAP</v>
      </c>
      <c r="AI122" s="273">
        <f t="shared" si="145"/>
        <v>0</v>
      </c>
      <c r="AJ122" s="274">
        <v>2</v>
      </c>
      <c r="AK122" s="275"/>
      <c r="AL122" s="271" t="e">
        <f>IF(AK122&gt;#REF!,"LB","KR")</f>
        <v>#REF!</v>
      </c>
      <c r="AM122" s="52">
        <f t="shared" si="146"/>
        <v>3248274000</v>
      </c>
      <c r="AN122" s="52">
        <f t="shared" si="146"/>
        <v>3661324000</v>
      </c>
      <c r="AO122" s="52">
        <f t="shared" si="146"/>
        <v>3887146000</v>
      </c>
      <c r="AP122" s="438">
        <f t="shared" si="146"/>
        <v>4126897000</v>
      </c>
      <c r="AQ122" s="438">
        <f t="shared" si="147"/>
        <v>3887146000</v>
      </c>
      <c r="AR122" s="52">
        <f t="shared" si="147"/>
        <v>4126897000</v>
      </c>
      <c r="AS122" s="52">
        <f t="shared" si="147"/>
        <v>4381435000</v>
      </c>
      <c r="AT122" s="43"/>
      <c r="AU122" s="43"/>
      <c r="AV122" s="311">
        <f t="shared" si="186"/>
        <v>-1565099.486627996</v>
      </c>
      <c r="AW122" s="311"/>
      <c r="AX122" s="311"/>
      <c r="AY122" s="311"/>
      <c r="AZ122" s="311"/>
      <c r="BA122" s="43"/>
      <c r="BB122" s="43"/>
      <c r="BC122" s="43"/>
      <c r="BD122" s="43"/>
      <c r="BE122" s="43"/>
      <c r="BF122" s="43"/>
      <c r="BG122" s="43"/>
      <c r="BH122" s="43"/>
      <c r="BI122" s="43"/>
      <c r="BJ122" s="43"/>
      <c r="BK122" s="43"/>
      <c r="BL122" s="43"/>
      <c r="BM122" s="43"/>
      <c r="BN122" s="43"/>
      <c r="BO122" s="43"/>
      <c r="BP122" s="43"/>
      <c r="BQ122" s="43"/>
      <c r="BR122" s="43"/>
      <c r="BS122" s="43"/>
      <c r="BT122" s="43"/>
      <c r="BU122" s="43"/>
      <c r="BV122" s="43"/>
      <c r="BW122" s="43"/>
      <c r="BX122" s="443"/>
      <c r="BY122" s="444"/>
      <c r="BZ122" s="444" t="str">
        <f t="shared" si="205"/>
        <v>2BR-11</v>
      </c>
      <c r="CA122" s="445">
        <f t="shared" si="206"/>
        <v>11</v>
      </c>
      <c r="CB122" s="444">
        <f t="shared" si="207"/>
        <v>101</v>
      </c>
      <c r="CC122" s="444">
        <f t="shared" si="207"/>
        <v>90</v>
      </c>
      <c r="CD122" s="444">
        <f t="shared" si="208"/>
        <v>29739640.860144004</v>
      </c>
      <c r="CE122" s="444">
        <f t="shared" si="209"/>
        <v>2460327000</v>
      </c>
      <c r="CF122" s="444">
        <f t="shared" si="209"/>
        <v>2773181000</v>
      </c>
      <c r="CG122" s="444">
        <f t="shared" si="209"/>
        <v>2944225000</v>
      </c>
      <c r="CH122" s="444">
        <f t="shared" si="209"/>
        <v>3125818000</v>
      </c>
      <c r="CI122" s="444">
        <f t="shared" si="210"/>
        <v>3318612000</v>
      </c>
      <c r="CJ122" s="43"/>
      <c r="CK122" s="438">
        <f t="shared" si="188"/>
        <v>4381434593.3377466</v>
      </c>
      <c r="CL122" s="43">
        <f t="shared" si="189"/>
        <v>4120375000</v>
      </c>
      <c r="CM122" s="43">
        <f t="shared" si="189"/>
        <v>4374511000</v>
      </c>
      <c r="CN122" s="44">
        <f t="shared" si="148"/>
        <v>61805625</v>
      </c>
      <c r="CO122" s="44">
        <f t="shared" si="149"/>
        <v>43745110</v>
      </c>
      <c r="CP122" s="44">
        <f t="shared" si="150"/>
        <v>97178650</v>
      </c>
      <c r="CQ122" s="44">
        <f t="shared" si="151"/>
        <v>85977020.833333328</v>
      </c>
      <c r="CR122" s="440">
        <f t="shared" si="152"/>
        <v>4644321000</v>
      </c>
      <c r="CT122" s="264" t="s">
        <v>154</v>
      </c>
      <c r="CU122" s="299">
        <v>20</v>
      </c>
      <c r="CV122" s="266"/>
      <c r="CW122" s="41" t="s">
        <v>70</v>
      </c>
      <c r="CX122" s="267">
        <f t="shared" si="153"/>
        <v>0</v>
      </c>
      <c r="CY122" s="267">
        <f t="shared" si="154"/>
        <v>0</v>
      </c>
      <c r="CZ122" s="268">
        <f t="shared" si="155"/>
        <v>27506142.120000001</v>
      </c>
      <c r="DA122" s="268">
        <f t="shared" si="156"/>
        <v>0</v>
      </c>
      <c r="DB122" s="269">
        <f t="shared" si="157"/>
        <v>0</v>
      </c>
      <c r="DC122" s="319">
        <f t="shared" si="204"/>
        <v>0</v>
      </c>
      <c r="DD122" s="271">
        <f t="shared" si="158"/>
        <v>24608134.872101717</v>
      </c>
      <c r="DE122" s="271">
        <f t="shared" si="159"/>
        <v>27737299.795270164</v>
      </c>
      <c r="DF122" s="271">
        <f t="shared" si="160"/>
        <v>0</v>
      </c>
      <c r="DG122" s="271">
        <f t="shared" si="161"/>
        <v>31264368.62977846</v>
      </c>
      <c r="DH122" s="272">
        <f t="shared" si="162"/>
        <v>0</v>
      </c>
      <c r="DI122" s="271">
        <f t="shared" si="162"/>
        <v>31264368.62977846</v>
      </c>
      <c r="DJ122" s="271">
        <f t="shared" si="163"/>
        <v>33192686.476188242</v>
      </c>
      <c r="DK122" s="271"/>
      <c r="DL122" s="271">
        <f t="shared" si="164"/>
        <v>0</v>
      </c>
      <c r="DM122" s="271">
        <f t="shared" si="165"/>
        <v>0</v>
      </c>
      <c r="DN122" s="271">
        <f t="shared" si="166"/>
        <v>0</v>
      </c>
      <c r="DO122" s="272">
        <f t="shared" si="167"/>
        <v>0</v>
      </c>
      <c r="DP122" s="272">
        <f t="shared" si="168"/>
        <v>0</v>
      </c>
      <c r="DQ122" s="271">
        <f t="shared" si="169"/>
        <v>0</v>
      </c>
      <c r="DR122" s="271">
        <f t="shared" si="170"/>
        <v>0</v>
      </c>
      <c r="DS122" s="271"/>
      <c r="DT122" s="33" t="str">
        <f t="shared" si="171"/>
        <v>BERTAHAP</v>
      </c>
      <c r="DU122" s="273">
        <f t="shared" si="172"/>
        <v>0</v>
      </c>
      <c r="DV122" s="274">
        <v>2</v>
      </c>
      <c r="DW122" s="275"/>
      <c r="DX122" s="271" t="str">
        <f t="shared" si="211"/>
        <v>KR</v>
      </c>
      <c r="DY122" s="275">
        <f t="shared" si="101"/>
        <v>0</v>
      </c>
      <c r="DZ122" s="275">
        <f t="shared" si="101"/>
        <v>0</v>
      </c>
      <c r="EA122" s="275">
        <f t="shared" si="101"/>
        <v>0</v>
      </c>
      <c r="EB122" s="276">
        <f t="shared" si="100"/>
        <v>0</v>
      </c>
      <c r="EC122" s="276">
        <f t="shared" si="100"/>
        <v>0</v>
      </c>
      <c r="ED122" s="275">
        <f t="shared" si="100"/>
        <v>0</v>
      </c>
      <c r="EE122" s="275">
        <f t="shared" si="100"/>
        <v>0</v>
      </c>
      <c r="EF122" s="275">
        <f t="shared" si="190"/>
        <v>0</v>
      </c>
      <c r="EG122" s="52">
        <f t="shared" si="191"/>
        <v>0</v>
      </c>
      <c r="EH122" s="43">
        <f t="shared" si="191"/>
        <v>0</v>
      </c>
      <c r="EI122" s="63">
        <f t="shared" si="173"/>
        <v>0</v>
      </c>
      <c r="EJ122" s="63">
        <f t="shared" si="174"/>
        <v>0</v>
      </c>
      <c r="EK122" s="351">
        <f t="shared" si="175"/>
        <v>0</v>
      </c>
      <c r="EL122" s="141">
        <f t="shared" si="176"/>
        <v>0</v>
      </c>
      <c r="EM122" s="5">
        <f t="shared" si="177"/>
        <v>0</v>
      </c>
      <c r="EN122" s="5">
        <f t="shared" si="178"/>
        <v>0</v>
      </c>
      <c r="EO122" s="280">
        <f t="shared" si="192"/>
        <v>0</v>
      </c>
    </row>
    <row r="123" spans="1:145">
      <c r="A123" s="3">
        <f t="shared" si="179"/>
        <v>84</v>
      </c>
      <c r="B123" s="263">
        <v>10</v>
      </c>
      <c r="C123" s="556"/>
      <c r="D123" s="264" t="s">
        <v>152</v>
      </c>
      <c r="E123" s="299">
        <v>21</v>
      </c>
      <c r="F123" s="266"/>
      <c r="G123" s="41" t="s">
        <v>84</v>
      </c>
      <c r="H123" s="267">
        <f t="shared" si="127"/>
        <v>132</v>
      </c>
      <c r="I123" s="267">
        <f t="shared" si="128"/>
        <v>112</v>
      </c>
      <c r="J123" s="268">
        <f t="shared" si="129"/>
        <v>27506142.120000001</v>
      </c>
      <c r="K123" s="268">
        <f t="shared" si="130"/>
        <v>3</v>
      </c>
      <c r="L123" s="269">
        <f t="shared" si="131"/>
        <v>1.1000000000000001</v>
      </c>
      <c r="M123" s="270">
        <f t="shared" si="203"/>
        <v>1.01</v>
      </c>
      <c r="N123" s="271">
        <f t="shared" si="133"/>
        <v>25536743.735199891</v>
      </c>
      <c r="O123" s="271">
        <f t="shared" si="134"/>
        <v>28783990.353582241</v>
      </c>
      <c r="P123" s="271">
        <f t="shared" si="135"/>
        <v>30559323.895320002</v>
      </c>
      <c r="Q123" s="271">
        <f t="shared" si="136"/>
        <v>32444156.125241794</v>
      </c>
      <c r="R123" s="271">
        <f t="shared" si="180"/>
        <v>36446325.240431897</v>
      </c>
      <c r="S123" s="272">
        <f t="shared" si="137"/>
        <v>30559323.895320002</v>
      </c>
      <c r="T123" s="271">
        <f t="shared" si="137"/>
        <v>32444156.125241794</v>
      </c>
      <c r="U123" s="271">
        <f t="shared" si="138"/>
        <v>34445240.682836853</v>
      </c>
      <c r="V123" s="271">
        <f t="shared" si="181"/>
        <v>40949796.853870459</v>
      </c>
      <c r="W123" s="271"/>
      <c r="X123" s="271">
        <f t="shared" si="139"/>
        <v>2860115298.3423877</v>
      </c>
      <c r="Y123" s="271">
        <f t="shared" si="140"/>
        <v>3223806919.6012111</v>
      </c>
      <c r="Z123" s="271">
        <f t="shared" si="141"/>
        <v>3422644276.2758403</v>
      </c>
      <c r="AA123" s="272">
        <f t="shared" si="182"/>
        <v>3633745486.027081</v>
      </c>
      <c r="AB123" s="272">
        <f t="shared" si="183"/>
        <v>4081988426.9283724</v>
      </c>
      <c r="AC123" s="272">
        <f t="shared" si="142"/>
        <v>3422644276.2758403</v>
      </c>
      <c r="AD123" s="271">
        <f t="shared" si="143"/>
        <v>3633745486.027081</v>
      </c>
      <c r="AE123" s="271">
        <f t="shared" si="184"/>
        <v>3857866956.4777274</v>
      </c>
      <c r="AF123" s="271">
        <f t="shared" si="185"/>
        <v>4586377247.6334915</v>
      </c>
      <c r="AG123" s="271"/>
      <c r="AH123" s="33" t="str">
        <f t="shared" si="144"/>
        <v>BERTAHAP</v>
      </c>
      <c r="AI123" s="273">
        <f t="shared" si="145"/>
        <v>0</v>
      </c>
      <c r="AJ123" s="274">
        <v>2</v>
      </c>
      <c r="AK123" s="275"/>
      <c r="AL123" s="271" t="e">
        <f>IF(AK123&gt;#REF!,"LB","KR")</f>
        <v>#REF!</v>
      </c>
      <c r="AM123" s="52">
        <f t="shared" si="146"/>
        <v>3146127000</v>
      </c>
      <c r="AN123" s="52">
        <f t="shared" si="146"/>
        <v>3546188000</v>
      </c>
      <c r="AO123" s="52">
        <f t="shared" si="146"/>
        <v>3764909000</v>
      </c>
      <c r="AP123" s="438">
        <f t="shared" si="146"/>
        <v>3997121000</v>
      </c>
      <c r="AQ123" s="438">
        <f t="shared" si="147"/>
        <v>3764909000</v>
      </c>
      <c r="AR123" s="52">
        <f t="shared" si="147"/>
        <v>3997121000</v>
      </c>
      <c r="AS123" s="52">
        <f t="shared" si="147"/>
        <v>4243654000</v>
      </c>
      <c r="AT123" s="43"/>
      <c r="AU123" s="43"/>
      <c r="AV123" s="311">
        <f t="shared" si="186"/>
        <v>-453851.34497999772</v>
      </c>
      <c r="AW123" s="311"/>
      <c r="AX123" s="311"/>
      <c r="AY123" s="311"/>
      <c r="AZ123" s="311"/>
      <c r="BA123" s="43"/>
      <c r="BB123" s="43"/>
      <c r="BC123" s="43"/>
      <c r="BD123" s="43"/>
      <c r="BE123" s="43"/>
      <c r="BF123" s="43"/>
      <c r="BG123" s="43"/>
      <c r="BH123" s="43"/>
      <c r="BI123" s="43"/>
      <c r="BJ123" s="43"/>
      <c r="BK123" s="43"/>
      <c r="BL123" s="43"/>
      <c r="BM123" s="43"/>
      <c r="BN123" s="43"/>
      <c r="BO123" s="43"/>
      <c r="BP123" s="43"/>
      <c r="BQ123" s="43"/>
      <c r="BR123" s="43"/>
      <c r="BS123" s="43"/>
      <c r="BT123" s="43"/>
      <c r="BU123" s="43"/>
      <c r="BV123" s="43"/>
      <c r="BW123" s="43"/>
      <c r="BX123" s="443"/>
      <c r="BY123" s="444"/>
      <c r="BZ123" s="444" t="str">
        <f t="shared" si="205"/>
        <v>2BR-15</v>
      </c>
      <c r="CA123" s="445">
        <f t="shared" si="206"/>
        <v>15</v>
      </c>
      <c r="CB123" s="444">
        <f t="shared" si="207"/>
        <v>101</v>
      </c>
      <c r="CC123" s="444">
        <f t="shared" si="207"/>
        <v>90</v>
      </c>
      <c r="CD123" s="444">
        <f t="shared" si="208"/>
        <v>29739640.860144004</v>
      </c>
      <c r="CE123" s="444">
        <f t="shared" si="209"/>
        <v>2460327000</v>
      </c>
      <c r="CF123" s="444">
        <f t="shared" si="209"/>
        <v>2773181000</v>
      </c>
      <c r="CG123" s="444">
        <f t="shared" si="209"/>
        <v>2944225000</v>
      </c>
      <c r="CH123" s="444">
        <f t="shared" si="209"/>
        <v>3125818000</v>
      </c>
      <c r="CI123" s="444">
        <f t="shared" si="210"/>
        <v>3318612000</v>
      </c>
      <c r="CJ123" s="43"/>
      <c r="CK123" s="438">
        <f t="shared" si="188"/>
        <v>4243654305.6821547</v>
      </c>
      <c r="CL123" s="43">
        <f t="shared" si="189"/>
        <v>3990804000</v>
      </c>
      <c r="CM123" s="43">
        <f t="shared" si="189"/>
        <v>4236949000</v>
      </c>
      <c r="CN123" s="44">
        <f t="shared" si="148"/>
        <v>59862060</v>
      </c>
      <c r="CO123" s="44">
        <f t="shared" si="149"/>
        <v>42369490</v>
      </c>
      <c r="CP123" s="44">
        <f t="shared" si="150"/>
        <v>94122725</v>
      </c>
      <c r="CQ123" s="44">
        <f t="shared" si="151"/>
        <v>83273354.166666672</v>
      </c>
      <c r="CR123" s="440">
        <f t="shared" si="152"/>
        <v>4498275000</v>
      </c>
      <c r="CT123" s="264" t="s">
        <v>154</v>
      </c>
      <c r="CU123" s="299">
        <v>22</v>
      </c>
      <c r="CV123" s="266"/>
      <c r="CW123" s="41" t="s">
        <v>89</v>
      </c>
      <c r="CX123" s="267">
        <f t="shared" si="153"/>
        <v>0</v>
      </c>
      <c r="CY123" s="267">
        <f t="shared" si="154"/>
        <v>0</v>
      </c>
      <c r="CZ123" s="268">
        <f t="shared" si="155"/>
        <v>27506142.120000001</v>
      </c>
      <c r="DA123" s="268">
        <f t="shared" si="156"/>
        <v>0</v>
      </c>
      <c r="DB123" s="269">
        <f t="shared" si="157"/>
        <v>0</v>
      </c>
      <c r="DC123" s="319">
        <f t="shared" si="204"/>
        <v>0</v>
      </c>
      <c r="DD123" s="271">
        <f t="shared" si="158"/>
        <v>25536743.735199891</v>
      </c>
      <c r="DE123" s="271">
        <f t="shared" si="159"/>
        <v>28783990.353582241</v>
      </c>
      <c r="DF123" s="271">
        <f t="shared" si="160"/>
        <v>0</v>
      </c>
      <c r="DG123" s="271">
        <f t="shared" si="161"/>
        <v>32444156.125241794</v>
      </c>
      <c r="DH123" s="272">
        <f t="shared" si="162"/>
        <v>0</v>
      </c>
      <c r="DI123" s="271">
        <f t="shared" si="162"/>
        <v>32444156.125241794</v>
      </c>
      <c r="DJ123" s="271">
        <f t="shared" si="163"/>
        <v>34445240.682836853</v>
      </c>
      <c r="DK123" s="271"/>
      <c r="DL123" s="271">
        <f t="shared" si="164"/>
        <v>0</v>
      </c>
      <c r="DM123" s="271">
        <f t="shared" si="165"/>
        <v>0</v>
      </c>
      <c r="DN123" s="271">
        <f t="shared" si="166"/>
        <v>0</v>
      </c>
      <c r="DO123" s="272">
        <f t="shared" si="167"/>
        <v>0</v>
      </c>
      <c r="DP123" s="272">
        <f t="shared" si="168"/>
        <v>0</v>
      </c>
      <c r="DQ123" s="271">
        <f t="shared" si="169"/>
        <v>0</v>
      </c>
      <c r="DR123" s="271">
        <f t="shared" si="170"/>
        <v>0</v>
      </c>
      <c r="DS123" s="271"/>
      <c r="DT123" s="33" t="str">
        <f t="shared" si="171"/>
        <v>BERTAHAP</v>
      </c>
      <c r="DU123" s="273">
        <f t="shared" si="172"/>
        <v>0</v>
      </c>
      <c r="DV123" s="274">
        <v>2</v>
      </c>
      <c r="DW123" s="275"/>
      <c r="DX123" s="271" t="str">
        <f t="shared" si="211"/>
        <v>KR</v>
      </c>
      <c r="DY123" s="275">
        <f t="shared" si="101"/>
        <v>0</v>
      </c>
      <c r="DZ123" s="275">
        <f t="shared" si="101"/>
        <v>0</v>
      </c>
      <c r="EA123" s="275">
        <f t="shared" si="101"/>
        <v>0</v>
      </c>
      <c r="EB123" s="276">
        <f t="shared" si="100"/>
        <v>0</v>
      </c>
      <c r="EC123" s="276">
        <f t="shared" si="100"/>
        <v>0</v>
      </c>
      <c r="ED123" s="275">
        <f t="shared" si="100"/>
        <v>0</v>
      </c>
      <c r="EE123" s="275">
        <f t="shared" si="100"/>
        <v>0</v>
      </c>
      <c r="EF123" s="275">
        <f t="shared" si="190"/>
        <v>0</v>
      </c>
      <c r="EG123" s="52">
        <f t="shared" si="191"/>
        <v>0</v>
      </c>
      <c r="EH123" s="43">
        <f t="shared" si="191"/>
        <v>0</v>
      </c>
      <c r="EI123" s="63">
        <f t="shared" si="173"/>
        <v>0</v>
      </c>
      <c r="EJ123" s="63">
        <f t="shared" si="174"/>
        <v>0</v>
      </c>
      <c r="EK123" s="351">
        <f t="shared" si="175"/>
        <v>0</v>
      </c>
      <c r="EL123" s="141">
        <f t="shared" si="176"/>
        <v>0</v>
      </c>
      <c r="EM123" s="5">
        <f t="shared" si="177"/>
        <v>0</v>
      </c>
      <c r="EN123" s="5">
        <f t="shared" si="178"/>
        <v>0</v>
      </c>
      <c r="EO123" s="280">
        <f t="shared" si="192"/>
        <v>0</v>
      </c>
    </row>
    <row r="124" spans="1:145">
      <c r="A124" s="3">
        <f t="shared" si="179"/>
        <v>85</v>
      </c>
      <c r="B124" s="263">
        <v>1</v>
      </c>
      <c r="C124" s="556"/>
      <c r="D124" s="264" t="s">
        <v>154</v>
      </c>
      <c r="E124" s="265" t="s">
        <v>19</v>
      </c>
      <c r="F124" s="266"/>
      <c r="G124" s="41" t="s">
        <v>72</v>
      </c>
      <c r="H124" s="267">
        <f t="shared" si="127"/>
        <v>175</v>
      </c>
      <c r="I124" s="267">
        <f t="shared" si="128"/>
        <v>156</v>
      </c>
      <c r="J124" s="268">
        <f t="shared" si="129"/>
        <v>27506142.120000001</v>
      </c>
      <c r="K124" s="268">
        <f t="shared" si="130"/>
        <v>5</v>
      </c>
      <c r="L124" s="269">
        <f t="shared" si="131"/>
        <v>1.08</v>
      </c>
      <c r="M124" s="319">
        <f t="shared" ref="M124:M131" si="212">SUMIF($AS$4:$AS$22,E124,$BK$4:$BK$22)</f>
        <v>1.02</v>
      </c>
      <c r="N124" s="271">
        <f t="shared" si="133"/>
        <v>25320681.276954275</v>
      </c>
      <c r="O124" s="271">
        <f t="shared" si="134"/>
        <v>28540453.441499729</v>
      </c>
      <c r="P124" s="271">
        <f t="shared" si="135"/>
        <v>30300766.159392003</v>
      </c>
      <c r="Q124" s="271">
        <f t="shared" si="136"/>
        <v>32169651.113921117</v>
      </c>
      <c r="R124" s="271">
        <f t="shared" si="180"/>
        <v>36137958.492223024</v>
      </c>
      <c r="S124" s="272">
        <f t="shared" si="137"/>
        <v>30300766.159392003</v>
      </c>
      <c r="T124" s="271">
        <f t="shared" si="137"/>
        <v>32169651.113921117</v>
      </c>
      <c r="U124" s="271">
        <f t="shared" si="138"/>
        <v>34153804.80307208</v>
      </c>
      <c r="V124" s="271">
        <f t="shared" si="181"/>
        <v>40603326.925493881</v>
      </c>
      <c r="W124" s="271"/>
      <c r="X124" s="271">
        <f t="shared" si="139"/>
        <v>3950026279.2048669</v>
      </c>
      <c r="Y124" s="271">
        <f t="shared" si="140"/>
        <v>4452310736.8739576</v>
      </c>
      <c r="Z124" s="271">
        <f t="shared" si="141"/>
        <v>4726919520.8651524</v>
      </c>
      <c r="AA124" s="272">
        <f t="shared" si="182"/>
        <v>5018465573.7716942</v>
      </c>
      <c r="AB124" s="272">
        <f t="shared" si="183"/>
        <v>5637521524.7867918</v>
      </c>
      <c r="AC124" s="272">
        <f t="shared" si="142"/>
        <v>4726919520.8651524</v>
      </c>
      <c r="AD124" s="271">
        <f t="shared" si="143"/>
        <v>5018465573.7716942</v>
      </c>
      <c r="AE124" s="271">
        <f t="shared" si="184"/>
        <v>5327993549.2792444</v>
      </c>
      <c r="AF124" s="271">
        <f t="shared" si="185"/>
        <v>6334119000.3770456</v>
      </c>
      <c r="AG124" s="271"/>
      <c r="AH124" s="33" t="str">
        <f t="shared" si="144"/>
        <v>BERTAHAP</v>
      </c>
      <c r="AI124" s="273">
        <f t="shared" si="145"/>
        <v>0</v>
      </c>
      <c r="AJ124" s="274">
        <v>2</v>
      </c>
      <c r="AK124" s="275"/>
      <c r="AL124" s="271" t="e">
        <f>IF(AK124&gt;#REF!,"LB","KR")</f>
        <v>#REF!</v>
      </c>
      <c r="AM124" s="52">
        <f t="shared" si="146"/>
        <v>4345029000</v>
      </c>
      <c r="AN124" s="52">
        <f t="shared" si="146"/>
        <v>4897542000</v>
      </c>
      <c r="AO124" s="52">
        <f t="shared" si="146"/>
        <v>5199612000</v>
      </c>
      <c r="AP124" s="438">
        <f t="shared" si="146"/>
        <v>5520313000</v>
      </c>
      <c r="AQ124" s="438">
        <f t="shared" si="147"/>
        <v>5199612000</v>
      </c>
      <c r="AR124" s="52">
        <f t="shared" si="147"/>
        <v>5520313000</v>
      </c>
      <c r="AS124" s="52">
        <f t="shared" si="147"/>
        <v>5860793000</v>
      </c>
      <c r="AT124" s="43"/>
      <c r="AU124" s="43"/>
      <c r="AV124" s="311">
        <f t="shared" si="186"/>
        <v>-712409.08090799674</v>
      </c>
      <c r="AW124" s="311"/>
      <c r="AX124" s="311"/>
      <c r="AY124" s="311"/>
      <c r="AZ124" s="311"/>
      <c r="BA124" s="43"/>
      <c r="BB124" s="43"/>
      <c r="BC124" s="43"/>
      <c r="BD124" s="43"/>
      <c r="BE124" s="43"/>
      <c r="BF124" s="43"/>
      <c r="BG124" s="43"/>
      <c r="BH124" s="43"/>
      <c r="BI124" s="43"/>
      <c r="BJ124" s="43"/>
      <c r="BK124" s="43"/>
      <c r="BL124" s="43"/>
      <c r="BM124" s="43"/>
      <c r="BN124" s="43"/>
      <c r="BO124" s="43"/>
      <c r="BP124" s="43"/>
      <c r="BQ124" s="43"/>
      <c r="BR124" s="43"/>
      <c r="BS124" s="43"/>
      <c r="BT124" s="43"/>
      <c r="BU124" s="43"/>
      <c r="BV124" s="43"/>
      <c r="BW124" s="43"/>
      <c r="BX124" s="443">
        <v>23</v>
      </c>
      <c r="BY124" s="449" t="s">
        <v>69</v>
      </c>
      <c r="BZ124" s="444" t="str">
        <f t="shared" ref="BZ124:BZ131" si="213">G203</f>
        <v>2BR-3</v>
      </c>
      <c r="CA124" s="445" t="str">
        <f t="shared" ref="CA124:CA131" si="214">E203</f>
        <v>03</v>
      </c>
      <c r="CB124" s="444">
        <f t="shared" ref="CB124:CC131" si="215">H203</f>
        <v>85</v>
      </c>
      <c r="CC124" s="444">
        <f t="shared" si="215"/>
        <v>74</v>
      </c>
      <c r="CD124" s="444">
        <f t="shared" ref="CD124:CD131" si="216">P203</f>
        <v>29739640.860144004</v>
      </c>
      <c r="CE124" s="444">
        <f t="shared" ref="CE124:CH131" si="217">AM203</f>
        <v>2022935000</v>
      </c>
      <c r="CF124" s="444">
        <f t="shared" si="217"/>
        <v>2280171000</v>
      </c>
      <c r="CG124" s="444">
        <f t="shared" si="217"/>
        <v>2420807000</v>
      </c>
      <c r="CH124" s="444">
        <f t="shared" si="217"/>
        <v>2570117000</v>
      </c>
      <c r="CI124" s="444">
        <f t="shared" ref="CI124:CI131" si="218">AS203</f>
        <v>2728637000</v>
      </c>
      <c r="CJ124" s="43">
        <v>8</v>
      </c>
      <c r="CK124" s="438">
        <f t="shared" si="188"/>
        <v>5860793313.7783852</v>
      </c>
      <c r="CL124" s="43">
        <f t="shared" si="189"/>
        <v>5511589000</v>
      </c>
      <c r="CM124" s="43">
        <f t="shared" si="189"/>
        <v>5851532000</v>
      </c>
      <c r="CN124" s="44">
        <f t="shared" si="148"/>
        <v>82673835</v>
      </c>
      <c r="CO124" s="44">
        <f t="shared" si="149"/>
        <v>58515320</v>
      </c>
      <c r="CP124" s="44">
        <f t="shared" si="150"/>
        <v>129990300</v>
      </c>
      <c r="CQ124" s="44">
        <f t="shared" si="151"/>
        <v>115006520.83333333</v>
      </c>
      <c r="CR124" s="440">
        <f t="shared" si="152"/>
        <v>6212442000</v>
      </c>
      <c r="CT124" s="264" t="s">
        <v>155</v>
      </c>
      <c r="CU124" s="265" t="s">
        <v>24</v>
      </c>
      <c r="CV124" s="266"/>
      <c r="CW124" s="41" t="s">
        <v>39</v>
      </c>
      <c r="CX124" s="267">
        <f t="shared" si="153"/>
        <v>0</v>
      </c>
      <c r="CY124" s="267">
        <f t="shared" si="154"/>
        <v>0</v>
      </c>
      <c r="CZ124" s="268">
        <f t="shared" si="155"/>
        <v>27506142.120000001</v>
      </c>
      <c r="DA124" s="268">
        <f t="shared" si="156"/>
        <v>0</v>
      </c>
      <c r="DB124" s="269">
        <f t="shared" si="157"/>
        <v>0</v>
      </c>
      <c r="DC124" s="270">
        <f t="shared" ref="DC124:DC141" si="219">SUMIF($AO$4:$AO$22,CU124,$AW$4:$AW$22)</f>
        <v>0</v>
      </c>
      <c r="DD124" s="271">
        <f t="shared" si="158"/>
        <v>25320681.276954275</v>
      </c>
      <c r="DE124" s="271">
        <f t="shared" si="159"/>
        <v>28540453.441499729</v>
      </c>
      <c r="DF124" s="271">
        <f t="shared" si="160"/>
        <v>0</v>
      </c>
      <c r="DG124" s="271">
        <f t="shared" si="161"/>
        <v>32169651.113921117</v>
      </c>
      <c r="DH124" s="272">
        <f t="shared" si="162"/>
        <v>0</v>
      </c>
      <c r="DI124" s="271">
        <f t="shared" si="162"/>
        <v>32169651.113921117</v>
      </c>
      <c r="DJ124" s="271">
        <f t="shared" si="163"/>
        <v>34153804.80307208</v>
      </c>
      <c r="DK124" s="271"/>
      <c r="DL124" s="271">
        <f t="shared" si="164"/>
        <v>0</v>
      </c>
      <c r="DM124" s="271">
        <f t="shared" si="165"/>
        <v>0</v>
      </c>
      <c r="DN124" s="271">
        <f t="shared" si="166"/>
        <v>0</v>
      </c>
      <c r="DO124" s="272">
        <f t="shared" si="167"/>
        <v>0</v>
      </c>
      <c r="DP124" s="272">
        <f t="shared" si="168"/>
        <v>0</v>
      </c>
      <c r="DQ124" s="271">
        <f t="shared" si="169"/>
        <v>0</v>
      </c>
      <c r="DR124" s="271">
        <f t="shared" si="170"/>
        <v>0</v>
      </c>
      <c r="DS124" s="271"/>
      <c r="DT124" s="33" t="str">
        <f t="shared" si="171"/>
        <v>BERTAHAP</v>
      </c>
      <c r="DU124" s="273">
        <f t="shared" si="172"/>
        <v>0</v>
      </c>
      <c r="DV124" s="274">
        <v>2</v>
      </c>
      <c r="DW124" s="275"/>
      <c r="DX124" s="271" t="str">
        <f t="shared" si="211"/>
        <v>KR</v>
      </c>
      <c r="DY124" s="275">
        <f t="shared" si="101"/>
        <v>0</v>
      </c>
      <c r="DZ124" s="275">
        <f t="shared" si="101"/>
        <v>0</v>
      </c>
      <c r="EA124" s="275">
        <f t="shared" si="101"/>
        <v>0</v>
      </c>
      <c r="EB124" s="276">
        <f t="shared" si="100"/>
        <v>0</v>
      </c>
      <c r="EC124" s="276">
        <f t="shared" si="100"/>
        <v>0</v>
      </c>
      <c r="ED124" s="275">
        <f t="shared" si="100"/>
        <v>0</v>
      </c>
      <c r="EE124" s="275">
        <f t="shared" si="100"/>
        <v>0</v>
      </c>
      <c r="EF124" s="275">
        <f t="shared" si="190"/>
        <v>0</v>
      </c>
      <c r="EG124" s="52">
        <f t="shared" si="191"/>
        <v>0</v>
      </c>
      <c r="EH124" s="43">
        <f t="shared" si="191"/>
        <v>0</v>
      </c>
      <c r="EI124" s="63">
        <f t="shared" si="173"/>
        <v>0</v>
      </c>
      <c r="EJ124" s="63">
        <f t="shared" si="174"/>
        <v>0</v>
      </c>
      <c r="EK124" s="351">
        <f t="shared" si="175"/>
        <v>0</v>
      </c>
      <c r="EL124" s="141">
        <f t="shared" si="176"/>
        <v>0</v>
      </c>
      <c r="EM124" s="5">
        <f t="shared" si="177"/>
        <v>0</v>
      </c>
      <c r="EN124" s="5">
        <f t="shared" si="178"/>
        <v>0</v>
      </c>
      <c r="EO124" s="280">
        <f t="shared" si="192"/>
        <v>0</v>
      </c>
    </row>
    <row r="125" spans="1:145">
      <c r="A125" s="3">
        <f t="shared" si="179"/>
        <v>86</v>
      </c>
      <c r="B125" s="263">
        <v>2</v>
      </c>
      <c r="C125" s="556"/>
      <c r="D125" s="264" t="s">
        <v>154</v>
      </c>
      <c r="E125" s="265" t="s">
        <v>29</v>
      </c>
      <c r="F125" s="266"/>
      <c r="G125" s="41" t="s">
        <v>74</v>
      </c>
      <c r="H125" s="267">
        <f t="shared" si="127"/>
        <v>85</v>
      </c>
      <c r="I125" s="267">
        <f t="shared" si="128"/>
        <v>74</v>
      </c>
      <c r="J125" s="268">
        <f t="shared" si="129"/>
        <v>27506142.120000001</v>
      </c>
      <c r="K125" s="268">
        <f t="shared" si="130"/>
        <v>1</v>
      </c>
      <c r="L125" s="269">
        <f t="shared" si="131"/>
        <v>1.06</v>
      </c>
      <c r="M125" s="319">
        <f t="shared" si="212"/>
        <v>1.02</v>
      </c>
      <c r="N125" s="271">
        <f t="shared" si="133"/>
        <v>24851779.771825496</v>
      </c>
      <c r="O125" s="271">
        <f t="shared" si="134"/>
        <v>28011926.525916401</v>
      </c>
      <c r="P125" s="271">
        <f t="shared" si="135"/>
        <v>29739640.860144004</v>
      </c>
      <c r="Q125" s="271">
        <f t="shared" si="136"/>
        <v>31573916.83403369</v>
      </c>
      <c r="R125" s="271">
        <f t="shared" si="180"/>
        <v>35468737.038663335</v>
      </c>
      <c r="S125" s="272">
        <f t="shared" si="137"/>
        <v>29739640.860144004</v>
      </c>
      <c r="T125" s="271">
        <f t="shared" si="137"/>
        <v>31573916.83403369</v>
      </c>
      <c r="U125" s="271">
        <f t="shared" si="138"/>
        <v>33521326.93634852</v>
      </c>
      <c r="V125" s="271">
        <f t="shared" si="181"/>
        <v>39851413.463910654</v>
      </c>
      <c r="W125" s="271"/>
      <c r="X125" s="271">
        <f t="shared" si="139"/>
        <v>1839031703.1150868</v>
      </c>
      <c r="Y125" s="271">
        <f t="shared" si="140"/>
        <v>2072882562.9178138</v>
      </c>
      <c r="Z125" s="271">
        <f t="shared" si="141"/>
        <v>2200733423.6506562</v>
      </c>
      <c r="AA125" s="272">
        <f t="shared" si="182"/>
        <v>2336469845.718493</v>
      </c>
      <c r="AB125" s="272">
        <f t="shared" si="183"/>
        <v>2624686540.8610868</v>
      </c>
      <c r="AC125" s="272">
        <f t="shared" si="142"/>
        <v>2200733423.6506562</v>
      </c>
      <c r="AD125" s="271">
        <f t="shared" si="143"/>
        <v>2336469845.718493</v>
      </c>
      <c r="AE125" s="271">
        <f t="shared" si="184"/>
        <v>2480578193.2897906</v>
      </c>
      <c r="AF125" s="271">
        <f t="shared" si="185"/>
        <v>2949004596.3293886</v>
      </c>
      <c r="AG125" s="271"/>
      <c r="AH125" s="33" t="str">
        <f t="shared" si="144"/>
        <v>BERTAHAP</v>
      </c>
      <c r="AI125" s="273">
        <f t="shared" si="145"/>
        <v>0</v>
      </c>
      <c r="AJ125" s="274">
        <v>2</v>
      </c>
      <c r="AK125" s="275"/>
      <c r="AL125" s="271" t="e">
        <f>IF(AK125&gt;#REF!,"LB","KR")</f>
        <v>#REF!</v>
      </c>
      <c r="AM125" s="52">
        <f t="shared" si="146"/>
        <v>2022935000</v>
      </c>
      <c r="AN125" s="52">
        <f t="shared" si="146"/>
        <v>2280171000</v>
      </c>
      <c r="AO125" s="52">
        <f t="shared" si="146"/>
        <v>2420807000</v>
      </c>
      <c r="AP125" s="438">
        <f t="shared" si="146"/>
        <v>2570117000</v>
      </c>
      <c r="AQ125" s="438">
        <f t="shared" si="147"/>
        <v>2420807000</v>
      </c>
      <c r="AR125" s="52">
        <f t="shared" si="147"/>
        <v>2570117000</v>
      </c>
      <c r="AS125" s="52">
        <f t="shared" si="147"/>
        <v>2728637000</v>
      </c>
      <c r="AT125" s="43"/>
      <c r="AU125" s="43"/>
      <c r="AV125" s="311">
        <f t="shared" si="186"/>
        <v>-1273534.3801559955</v>
      </c>
      <c r="AW125" s="311"/>
      <c r="AX125" s="311"/>
      <c r="AY125" s="311"/>
      <c r="AZ125" s="311"/>
      <c r="BA125" s="43"/>
      <c r="BB125" s="43"/>
      <c r="BC125" s="43"/>
      <c r="BD125" s="43"/>
      <c r="BE125" s="43"/>
      <c r="BF125" s="43"/>
      <c r="BG125" s="43"/>
      <c r="BH125" s="43"/>
      <c r="BI125" s="43"/>
      <c r="BJ125" s="43"/>
      <c r="BK125" s="43"/>
      <c r="BL125" s="43"/>
      <c r="BM125" s="43"/>
      <c r="BN125" s="43"/>
      <c r="BO125" s="43"/>
      <c r="BP125" s="43"/>
      <c r="BQ125" s="43"/>
      <c r="BR125" s="43"/>
      <c r="BS125" s="43"/>
      <c r="BT125" s="43"/>
      <c r="BU125" s="43"/>
      <c r="BV125" s="43"/>
      <c r="BW125" s="43"/>
      <c r="BX125" s="443"/>
      <c r="BY125" s="449"/>
      <c r="BZ125" s="444" t="str">
        <f t="shared" si="213"/>
        <v>2BR-5</v>
      </c>
      <c r="CA125" s="445" t="str">
        <f t="shared" si="214"/>
        <v>05</v>
      </c>
      <c r="CB125" s="444">
        <f t="shared" si="215"/>
        <v>85</v>
      </c>
      <c r="CC125" s="444">
        <f t="shared" si="215"/>
        <v>74</v>
      </c>
      <c r="CD125" s="444">
        <f t="shared" si="216"/>
        <v>29739640.860144004</v>
      </c>
      <c r="CE125" s="444">
        <f t="shared" si="217"/>
        <v>2022935000</v>
      </c>
      <c r="CF125" s="444">
        <f t="shared" si="217"/>
        <v>2280171000</v>
      </c>
      <c r="CG125" s="444">
        <f t="shared" si="217"/>
        <v>2420807000</v>
      </c>
      <c r="CH125" s="444">
        <f t="shared" si="217"/>
        <v>2570117000</v>
      </c>
      <c r="CI125" s="444">
        <f t="shared" si="218"/>
        <v>2728637000</v>
      </c>
      <c r="CJ125" s="43"/>
      <c r="CK125" s="438">
        <f t="shared" si="188"/>
        <v>2728635954.0171294</v>
      </c>
      <c r="CL125" s="43">
        <f t="shared" si="189"/>
        <v>2566056000</v>
      </c>
      <c r="CM125" s="43">
        <f t="shared" si="189"/>
        <v>2724325000</v>
      </c>
      <c r="CN125" s="44">
        <f t="shared" si="148"/>
        <v>38490840</v>
      </c>
      <c r="CO125" s="44">
        <f t="shared" si="149"/>
        <v>27243250</v>
      </c>
      <c r="CP125" s="44">
        <f t="shared" si="150"/>
        <v>60520175</v>
      </c>
      <c r="CQ125" s="44">
        <f t="shared" si="151"/>
        <v>53544104.166666664</v>
      </c>
      <c r="CR125" s="440">
        <f t="shared" si="152"/>
        <v>2892356000</v>
      </c>
      <c r="CT125" s="264" t="s">
        <v>155</v>
      </c>
      <c r="CU125" s="265" t="s">
        <v>35</v>
      </c>
      <c r="CV125" s="266"/>
      <c r="CW125" s="41" t="s">
        <v>42</v>
      </c>
      <c r="CX125" s="267">
        <f t="shared" si="153"/>
        <v>0</v>
      </c>
      <c r="CY125" s="267">
        <f t="shared" si="154"/>
        <v>0</v>
      </c>
      <c r="CZ125" s="268">
        <f t="shared" si="155"/>
        <v>27506142.120000001</v>
      </c>
      <c r="DA125" s="268">
        <f t="shared" si="156"/>
        <v>0</v>
      </c>
      <c r="DB125" s="269">
        <f t="shared" si="157"/>
        <v>0</v>
      </c>
      <c r="DC125" s="270">
        <f t="shared" si="219"/>
        <v>0</v>
      </c>
      <c r="DD125" s="271">
        <f t="shared" si="158"/>
        <v>24851779.771825496</v>
      </c>
      <c r="DE125" s="271">
        <f t="shared" si="159"/>
        <v>28011926.525916401</v>
      </c>
      <c r="DF125" s="271">
        <f t="shared" si="160"/>
        <v>0</v>
      </c>
      <c r="DG125" s="271">
        <f t="shared" si="161"/>
        <v>31573916.83403369</v>
      </c>
      <c r="DH125" s="272">
        <f t="shared" si="162"/>
        <v>0</v>
      </c>
      <c r="DI125" s="271">
        <f t="shared" si="162"/>
        <v>31573916.83403369</v>
      </c>
      <c r="DJ125" s="271">
        <f t="shared" si="163"/>
        <v>33521326.93634852</v>
      </c>
      <c r="DK125" s="271"/>
      <c r="DL125" s="271">
        <f t="shared" si="164"/>
        <v>0</v>
      </c>
      <c r="DM125" s="271">
        <f t="shared" si="165"/>
        <v>0</v>
      </c>
      <c r="DN125" s="271">
        <f t="shared" si="166"/>
        <v>0</v>
      </c>
      <c r="DO125" s="272">
        <f t="shared" si="167"/>
        <v>0</v>
      </c>
      <c r="DP125" s="272">
        <f t="shared" si="168"/>
        <v>0</v>
      </c>
      <c r="DQ125" s="271">
        <f t="shared" si="169"/>
        <v>0</v>
      </c>
      <c r="DR125" s="271">
        <f t="shared" si="170"/>
        <v>0</v>
      </c>
      <c r="DS125" s="271"/>
      <c r="DT125" s="33" t="str">
        <f t="shared" si="171"/>
        <v>BERTAHAP</v>
      </c>
      <c r="DU125" s="273">
        <f t="shared" si="172"/>
        <v>0</v>
      </c>
      <c r="DV125" s="274">
        <v>2</v>
      </c>
      <c r="DW125" s="275"/>
      <c r="DX125" s="271" t="str">
        <f t="shared" si="211"/>
        <v>KR</v>
      </c>
      <c r="DY125" s="275">
        <f t="shared" si="101"/>
        <v>0</v>
      </c>
      <c r="DZ125" s="275">
        <f t="shared" si="101"/>
        <v>0</v>
      </c>
      <c r="EA125" s="275">
        <f t="shared" si="101"/>
        <v>0</v>
      </c>
      <c r="EB125" s="276">
        <f t="shared" si="100"/>
        <v>0</v>
      </c>
      <c r="EC125" s="276">
        <f t="shared" si="100"/>
        <v>0</v>
      </c>
      <c r="ED125" s="275">
        <f t="shared" si="100"/>
        <v>0</v>
      </c>
      <c r="EE125" s="275">
        <f t="shared" si="100"/>
        <v>0</v>
      </c>
      <c r="EF125" s="275">
        <f t="shared" si="190"/>
        <v>0</v>
      </c>
      <c r="EG125" s="52">
        <f t="shared" si="191"/>
        <v>0</v>
      </c>
      <c r="EH125" s="43">
        <f t="shared" si="191"/>
        <v>0</v>
      </c>
      <c r="EI125" s="63">
        <f t="shared" si="173"/>
        <v>0</v>
      </c>
      <c r="EJ125" s="63">
        <f t="shared" si="174"/>
        <v>0</v>
      </c>
      <c r="EK125" s="351">
        <f t="shared" si="175"/>
        <v>0</v>
      </c>
      <c r="EL125" s="141">
        <f t="shared" si="176"/>
        <v>0</v>
      </c>
      <c r="EM125" s="5">
        <f t="shared" si="177"/>
        <v>0</v>
      </c>
      <c r="EN125" s="5">
        <f t="shared" si="178"/>
        <v>0</v>
      </c>
      <c r="EO125" s="280">
        <f t="shared" si="192"/>
        <v>0</v>
      </c>
    </row>
    <row r="126" spans="1:145">
      <c r="A126" s="3">
        <f t="shared" si="179"/>
        <v>87</v>
      </c>
      <c r="B126" s="263">
        <v>3</v>
      </c>
      <c r="C126" s="556"/>
      <c r="D126" s="264" t="s">
        <v>154</v>
      </c>
      <c r="E126" s="265" t="s">
        <v>44</v>
      </c>
      <c r="F126" s="266"/>
      <c r="G126" s="41" t="s">
        <v>60</v>
      </c>
      <c r="H126" s="267">
        <f t="shared" si="127"/>
        <v>101</v>
      </c>
      <c r="I126" s="267">
        <f t="shared" si="128"/>
        <v>90</v>
      </c>
      <c r="J126" s="268">
        <f t="shared" si="129"/>
        <v>27506142.120000001</v>
      </c>
      <c r="K126" s="268">
        <f t="shared" si="130"/>
        <v>1</v>
      </c>
      <c r="L126" s="269">
        <f t="shared" si="131"/>
        <v>1.06</v>
      </c>
      <c r="M126" s="319">
        <f t="shared" si="212"/>
        <v>1.02</v>
      </c>
      <c r="N126" s="271">
        <f t="shared" si="133"/>
        <v>24851779.771825496</v>
      </c>
      <c r="O126" s="271">
        <f t="shared" si="134"/>
        <v>28011926.525916401</v>
      </c>
      <c r="P126" s="271">
        <f t="shared" si="135"/>
        <v>29739640.860144004</v>
      </c>
      <c r="Q126" s="271">
        <f t="shared" si="136"/>
        <v>31573916.83403369</v>
      </c>
      <c r="R126" s="271">
        <f t="shared" si="180"/>
        <v>35468737.038663335</v>
      </c>
      <c r="S126" s="272">
        <f t="shared" si="137"/>
        <v>29739640.860144004</v>
      </c>
      <c r="T126" s="271">
        <f t="shared" si="137"/>
        <v>31573916.83403369</v>
      </c>
      <c r="U126" s="271">
        <f t="shared" si="138"/>
        <v>33521326.93634852</v>
      </c>
      <c r="V126" s="271">
        <f t="shared" si="181"/>
        <v>39851413.463910654</v>
      </c>
      <c r="W126" s="271"/>
      <c r="X126" s="271">
        <f t="shared" si="139"/>
        <v>2236660179.4642944</v>
      </c>
      <c r="Y126" s="271">
        <f t="shared" si="140"/>
        <v>2521073387.3324761</v>
      </c>
      <c r="Z126" s="271">
        <f t="shared" si="141"/>
        <v>2676567677.4129605</v>
      </c>
      <c r="AA126" s="272">
        <f t="shared" si="182"/>
        <v>2841652515.0630322</v>
      </c>
      <c r="AB126" s="272">
        <f t="shared" si="183"/>
        <v>3192186333.4797001</v>
      </c>
      <c r="AC126" s="272">
        <f t="shared" si="142"/>
        <v>2676567677.4129605</v>
      </c>
      <c r="AD126" s="271">
        <f t="shared" si="143"/>
        <v>2841652515.0630322</v>
      </c>
      <c r="AE126" s="271">
        <f t="shared" si="184"/>
        <v>3016919424.2713666</v>
      </c>
      <c r="AF126" s="271">
        <f t="shared" si="185"/>
        <v>3586627211.7519588</v>
      </c>
      <c r="AG126" s="271"/>
      <c r="AH126" s="33" t="str">
        <f t="shared" si="144"/>
        <v>BERTAHAP</v>
      </c>
      <c r="AI126" s="273">
        <f t="shared" si="145"/>
        <v>0</v>
      </c>
      <c r="AJ126" s="274">
        <v>2</v>
      </c>
      <c r="AK126" s="275"/>
      <c r="AL126" s="271" t="e">
        <f>IF(AK126&gt;#REF!,"LB","KR")</f>
        <v>#REF!</v>
      </c>
      <c r="AM126" s="52">
        <f t="shared" si="146"/>
        <v>2460327000</v>
      </c>
      <c r="AN126" s="52">
        <f t="shared" si="146"/>
        <v>2773181000</v>
      </c>
      <c r="AO126" s="52">
        <f t="shared" si="146"/>
        <v>2944225000</v>
      </c>
      <c r="AP126" s="438">
        <f t="shared" si="146"/>
        <v>3125818000</v>
      </c>
      <c r="AQ126" s="438">
        <f t="shared" si="147"/>
        <v>2944225000</v>
      </c>
      <c r="AR126" s="52">
        <f t="shared" si="147"/>
        <v>3125818000</v>
      </c>
      <c r="AS126" s="52">
        <f t="shared" si="147"/>
        <v>3318612000</v>
      </c>
      <c r="AT126" s="43"/>
      <c r="AU126" s="43"/>
      <c r="AV126" s="311">
        <f t="shared" si="186"/>
        <v>-1273534.3801559955</v>
      </c>
      <c r="AW126" s="311"/>
      <c r="AX126" s="311"/>
      <c r="AY126" s="311"/>
      <c r="AZ126" s="311"/>
      <c r="BA126" s="43"/>
      <c r="BB126" s="43"/>
      <c r="BC126" s="43"/>
      <c r="BD126" s="43"/>
      <c r="BE126" s="43"/>
      <c r="BF126" s="43"/>
      <c r="BG126" s="43"/>
      <c r="BH126" s="43"/>
      <c r="BI126" s="43"/>
      <c r="BJ126" s="43"/>
      <c r="BK126" s="43"/>
      <c r="BL126" s="43"/>
      <c r="BM126" s="43"/>
      <c r="BN126" s="43"/>
      <c r="BO126" s="43"/>
      <c r="BP126" s="43"/>
      <c r="BQ126" s="43"/>
      <c r="BR126" s="43"/>
      <c r="BS126" s="43"/>
      <c r="BT126" s="43"/>
      <c r="BU126" s="43"/>
      <c r="BV126" s="43"/>
      <c r="BW126" s="43"/>
      <c r="BX126" s="443"/>
      <c r="BY126" s="449"/>
      <c r="BZ126" s="444" t="str">
        <f t="shared" si="213"/>
        <v>2BR-7</v>
      </c>
      <c r="CA126" s="445" t="str">
        <f t="shared" si="214"/>
        <v>07</v>
      </c>
      <c r="CB126" s="444">
        <f t="shared" si="215"/>
        <v>101</v>
      </c>
      <c r="CC126" s="444">
        <f t="shared" si="215"/>
        <v>90</v>
      </c>
      <c r="CD126" s="444">
        <f t="shared" si="216"/>
        <v>29739640.860144004</v>
      </c>
      <c r="CE126" s="444">
        <f t="shared" si="217"/>
        <v>2460327000</v>
      </c>
      <c r="CF126" s="444">
        <f t="shared" si="217"/>
        <v>2773181000</v>
      </c>
      <c r="CG126" s="444">
        <f t="shared" si="217"/>
        <v>2944225000</v>
      </c>
      <c r="CH126" s="444">
        <f t="shared" si="217"/>
        <v>3125818000</v>
      </c>
      <c r="CI126" s="444">
        <f t="shared" si="218"/>
        <v>3318612000</v>
      </c>
      <c r="CJ126" s="43"/>
      <c r="CK126" s="438">
        <f t="shared" si="188"/>
        <v>3318611324.1202307</v>
      </c>
      <c r="CL126" s="43">
        <f t="shared" si="189"/>
        <v>3120879000</v>
      </c>
      <c r="CM126" s="43">
        <f t="shared" si="189"/>
        <v>3313368000</v>
      </c>
      <c r="CN126" s="44">
        <f t="shared" si="148"/>
        <v>46813185</v>
      </c>
      <c r="CO126" s="44">
        <f t="shared" si="149"/>
        <v>33133680</v>
      </c>
      <c r="CP126" s="44">
        <f t="shared" si="150"/>
        <v>73605625</v>
      </c>
      <c r="CQ126" s="44">
        <f t="shared" si="151"/>
        <v>65121208.333333336</v>
      </c>
      <c r="CR126" s="440">
        <f t="shared" si="152"/>
        <v>3517730000</v>
      </c>
      <c r="CT126" s="264" t="s">
        <v>155</v>
      </c>
      <c r="CU126" s="265" t="s">
        <v>41</v>
      </c>
      <c r="CV126" s="266"/>
      <c r="CW126" s="41" t="s">
        <v>45</v>
      </c>
      <c r="CX126" s="267">
        <f t="shared" si="153"/>
        <v>0</v>
      </c>
      <c r="CY126" s="267">
        <f t="shared" si="154"/>
        <v>0</v>
      </c>
      <c r="CZ126" s="268">
        <f t="shared" si="155"/>
        <v>27506142.120000001</v>
      </c>
      <c r="DA126" s="268">
        <f t="shared" si="156"/>
        <v>0</v>
      </c>
      <c r="DB126" s="269">
        <f t="shared" si="157"/>
        <v>0</v>
      </c>
      <c r="DC126" s="270">
        <f t="shared" si="219"/>
        <v>0</v>
      </c>
      <c r="DD126" s="271">
        <f t="shared" si="158"/>
        <v>24851779.771825496</v>
      </c>
      <c r="DE126" s="271">
        <f t="shared" si="159"/>
        <v>28011926.525916401</v>
      </c>
      <c r="DF126" s="271">
        <f t="shared" si="160"/>
        <v>0</v>
      </c>
      <c r="DG126" s="271">
        <f t="shared" si="161"/>
        <v>31573916.83403369</v>
      </c>
      <c r="DH126" s="272">
        <f t="shared" si="162"/>
        <v>0</v>
      </c>
      <c r="DI126" s="271">
        <f t="shared" si="162"/>
        <v>31573916.83403369</v>
      </c>
      <c r="DJ126" s="271">
        <f t="shared" si="163"/>
        <v>33521326.93634852</v>
      </c>
      <c r="DK126" s="271"/>
      <c r="DL126" s="271">
        <f t="shared" si="164"/>
        <v>0</v>
      </c>
      <c r="DM126" s="271">
        <f t="shared" si="165"/>
        <v>0</v>
      </c>
      <c r="DN126" s="271">
        <f t="shared" si="166"/>
        <v>0</v>
      </c>
      <c r="DO126" s="272">
        <f t="shared" si="167"/>
        <v>0</v>
      </c>
      <c r="DP126" s="272">
        <f t="shared" si="168"/>
        <v>0</v>
      </c>
      <c r="DQ126" s="271">
        <f t="shared" si="169"/>
        <v>0</v>
      </c>
      <c r="DR126" s="271">
        <f t="shared" si="170"/>
        <v>0</v>
      </c>
      <c r="DS126" s="271"/>
      <c r="DT126" s="33" t="str">
        <f t="shared" si="171"/>
        <v>BERTAHAP</v>
      </c>
      <c r="DU126" s="273">
        <f t="shared" si="172"/>
        <v>0</v>
      </c>
      <c r="DV126" s="274">
        <v>2</v>
      </c>
      <c r="DW126" s="275"/>
      <c r="DX126" s="271" t="str">
        <f t="shared" si="211"/>
        <v>KR</v>
      </c>
      <c r="DY126" s="275">
        <f t="shared" si="101"/>
        <v>0</v>
      </c>
      <c r="DZ126" s="275">
        <f t="shared" si="101"/>
        <v>0</v>
      </c>
      <c r="EA126" s="275">
        <f t="shared" si="101"/>
        <v>0</v>
      </c>
      <c r="EB126" s="276">
        <f t="shared" si="100"/>
        <v>0</v>
      </c>
      <c r="EC126" s="276">
        <f t="shared" si="100"/>
        <v>0</v>
      </c>
      <c r="ED126" s="275">
        <f t="shared" si="100"/>
        <v>0</v>
      </c>
      <c r="EE126" s="275">
        <f t="shared" si="100"/>
        <v>0</v>
      </c>
      <c r="EF126" s="275">
        <f t="shared" si="190"/>
        <v>0</v>
      </c>
      <c r="EG126" s="52">
        <f t="shared" si="191"/>
        <v>0</v>
      </c>
      <c r="EH126" s="43">
        <f t="shared" si="191"/>
        <v>0</v>
      </c>
      <c r="EI126" s="63">
        <f t="shared" si="173"/>
        <v>0</v>
      </c>
      <c r="EJ126" s="63">
        <f t="shared" si="174"/>
        <v>0</v>
      </c>
      <c r="EK126" s="351">
        <f t="shared" si="175"/>
        <v>0</v>
      </c>
      <c r="EL126" s="141">
        <f t="shared" si="176"/>
        <v>0</v>
      </c>
      <c r="EM126" s="5">
        <f t="shared" si="177"/>
        <v>0</v>
      </c>
      <c r="EN126" s="5">
        <f t="shared" si="178"/>
        <v>0</v>
      </c>
      <c r="EO126" s="280">
        <f t="shared" si="192"/>
        <v>0</v>
      </c>
    </row>
    <row r="127" spans="1:145">
      <c r="A127" s="3">
        <f t="shared" si="179"/>
        <v>88</v>
      </c>
      <c r="B127" s="263">
        <v>4</v>
      </c>
      <c r="C127" s="556"/>
      <c r="D127" s="264" t="s">
        <v>154</v>
      </c>
      <c r="E127" s="299">
        <v>11</v>
      </c>
      <c r="F127" s="266"/>
      <c r="G127" s="41" t="s">
        <v>62</v>
      </c>
      <c r="H127" s="267">
        <f t="shared" si="127"/>
        <v>101</v>
      </c>
      <c r="I127" s="267">
        <f t="shared" si="128"/>
        <v>90</v>
      </c>
      <c r="J127" s="268">
        <f t="shared" si="129"/>
        <v>27506142.120000001</v>
      </c>
      <c r="K127" s="268">
        <f t="shared" si="130"/>
        <v>1</v>
      </c>
      <c r="L127" s="269">
        <f t="shared" si="131"/>
        <v>1.06</v>
      </c>
      <c r="M127" s="319">
        <f t="shared" si="212"/>
        <v>1.02</v>
      </c>
      <c r="N127" s="271">
        <f t="shared" si="133"/>
        <v>24851779.771825496</v>
      </c>
      <c r="O127" s="271">
        <f t="shared" si="134"/>
        <v>28011926.525916401</v>
      </c>
      <c r="P127" s="271">
        <f t="shared" si="135"/>
        <v>29739640.860144004</v>
      </c>
      <c r="Q127" s="271">
        <f t="shared" si="136"/>
        <v>31573916.83403369</v>
      </c>
      <c r="R127" s="271">
        <f t="shared" si="180"/>
        <v>35468737.038663335</v>
      </c>
      <c r="S127" s="272">
        <f t="shared" si="137"/>
        <v>29739640.860144004</v>
      </c>
      <c r="T127" s="271">
        <f t="shared" si="137"/>
        <v>31573916.83403369</v>
      </c>
      <c r="U127" s="271">
        <f t="shared" si="138"/>
        <v>33521326.93634852</v>
      </c>
      <c r="V127" s="271">
        <f t="shared" si="181"/>
        <v>39851413.463910654</v>
      </c>
      <c r="W127" s="271"/>
      <c r="X127" s="271">
        <f t="shared" si="139"/>
        <v>2236660179.4642944</v>
      </c>
      <c r="Y127" s="271">
        <f t="shared" si="140"/>
        <v>2521073387.3324761</v>
      </c>
      <c r="Z127" s="271">
        <f t="shared" si="141"/>
        <v>2676567677.4129605</v>
      </c>
      <c r="AA127" s="272">
        <f t="shared" si="182"/>
        <v>2841652515.0630322</v>
      </c>
      <c r="AB127" s="272">
        <f t="shared" si="183"/>
        <v>3192186333.4797001</v>
      </c>
      <c r="AC127" s="272">
        <f t="shared" si="142"/>
        <v>2676567677.4129605</v>
      </c>
      <c r="AD127" s="271">
        <f t="shared" si="143"/>
        <v>2841652515.0630322</v>
      </c>
      <c r="AE127" s="271">
        <f t="shared" si="184"/>
        <v>3016919424.2713666</v>
      </c>
      <c r="AF127" s="271">
        <f t="shared" si="185"/>
        <v>3586627211.7519588</v>
      </c>
      <c r="AG127" s="271"/>
      <c r="AH127" s="33" t="str">
        <f t="shared" si="144"/>
        <v>BERTAHAP</v>
      </c>
      <c r="AI127" s="273">
        <f t="shared" si="145"/>
        <v>0</v>
      </c>
      <c r="AJ127" s="274">
        <v>2</v>
      </c>
      <c r="AK127" s="275"/>
      <c r="AL127" s="271" t="e">
        <f>IF(AK127&gt;#REF!,"LB","KR")</f>
        <v>#REF!</v>
      </c>
      <c r="AM127" s="52">
        <f t="shared" si="146"/>
        <v>2460327000</v>
      </c>
      <c r="AN127" s="52">
        <f t="shared" si="146"/>
        <v>2773181000</v>
      </c>
      <c r="AO127" s="52">
        <f t="shared" si="146"/>
        <v>2944225000</v>
      </c>
      <c r="AP127" s="438">
        <f t="shared" si="146"/>
        <v>3125818000</v>
      </c>
      <c r="AQ127" s="438">
        <f t="shared" si="147"/>
        <v>2944225000</v>
      </c>
      <c r="AR127" s="52">
        <f t="shared" si="147"/>
        <v>3125818000</v>
      </c>
      <c r="AS127" s="52">
        <f t="shared" si="147"/>
        <v>3318612000</v>
      </c>
      <c r="AT127" s="43"/>
      <c r="AU127" s="43"/>
      <c r="AV127" s="311">
        <f t="shared" si="186"/>
        <v>-1273534.3801559955</v>
      </c>
      <c r="AW127" s="311"/>
      <c r="AX127" s="311"/>
      <c r="AY127" s="311"/>
      <c r="AZ127" s="311"/>
      <c r="BA127" s="43"/>
      <c r="BB127" s="43"/>
      <c r="BC127" s="43"/>
      <c r="BD127" s="43"/>
      <c r="BE127" s="43"/>
      <c r="BF127" s="43"/>
      <c r="BG127" s="43"/>
      <c r="BH127" s="43"/>
      <c r="BI127" s="43"/>
      <c r="BJ127" s="43"/>
      <c r="BK127" s="43"/>
      <c r="BL127" s="43"/>
      <c r="BM127" s="43"/>
      <c r="BN127" s="43"/>
      <c r="BO127" s="43"/>
      <c r="BP127" s="43"/>
      <c r="BQ127" s="43"/>
      <c r="BR127" s="43"/>
      <c r="BS127" s="43"/>
      <c r="BT127" s="43"/>
      <c r="BU127" s="43"/>
      <c r="BV127" s="43"/>
      <c r="BW127" s="43"/>
      <c r="BX127" s="443"/>
      <c r="BY127" s="444"/>
      <c r="BZ127" s="444" t="str">
        <f t="shared" si="213"/>
        <v>2BR-9</v>
      </c>
      <c r="CA127" s="445" t="str">
        <f t="shared" si="214"/>
        <v>09</v>
      </c>
      <c r="CB127" s="444">
        <f t="shared" si="215"/>
        <v>101</v>
      </c>
      <c r="CC127" s="444">
        <f t="shared" si="215"/>
        <v>90</v>
      </c>
      <c r="CD127" s="444">
        <f t="shared" si="216"/>
        <v>29739640.860144004</v>
      </c>
      <c r="CE127" s="444">
        <f t="shared" si="217"/>
        <v>2460327000</v>
      </c>
      <c r="CF127" s="444">
        <f t="shared" si="217"/>
        <v>2773181000</v>
      </c>
      <c r="CG127" s="444">
        <f t="shared" si="217"/>
        <v>2944225000</v>
      </c>
      <c r="CH127" s="444">
        <f t="shared" si="217"/>
        <v>3125818000</v>
      </c>
      <c r="CI127" s="444">
        <f t="shared" si="218"/>
        <v>3318612000</v>
      </c>
      <c r="CJ127" s="43"/>
      <c r="CK127" s="438">
        <f t="shared" si="188"/>
        <v>3318611324.1202307</v>
      </c>
      <c r="CL127" s="43">
        <f t="shared" si="189"/>
        <v>3120879000</v>
      </c>
      <c r="CM127" s="43">
        <f t="shared" si="189"/>
        <v>3313368000</v>
      </c>
      <c r="CN127" s="44">
        <f t="shared" si="148"/>
        <v>46813185</v>
      </c>
      <c r="CO127" s="44">
        <f t="shared" si="149"/>
        <v>33133680</v>
      </c>
      <c r="CP127" s="44">
        <f t="shared" si="150"/>
        <v>73605625</v>
      </c>
      <c r="CQ127" s="44">
        <f t="shared" si="151"/>
        <v>65121208.333333336</v>
      </c>
      <c r="CR127" s="440">
        <f t="shared" si="152"/>
        <v>3517730000</v>
      </c>
      <c r="CT127" s="264" t="s">
        <v>155</v>
      </c>
      <c r="CU127" s="265">
        <v>10</v>
      </c>
      <c r="CV127" s="266"/>
      <c r="CW127" s="41" t="s">
        <v>48</v>
      </c>
      <c r="CX127" s="267">
        <f t="shared" si="153"/>
        <v>0</v>
      </c>
      <c r="CY127" s="267">
        <f t="shared" si="154"/>
        <v>0</v>
      </c>
      <c r="CZ127" s="268">
        <f t="shared" si="155"/>
        <v>27506142.120000001</v>
      </c>
      <c r="DA127" s="268">
        <f t="shared" si="156"/>
        <v>0</v>
      </c>
      <c r="DB127" s="269">
        <f t="shared" si="157"/>
        <v>0</v>
      </c>
      <c r="DC127" s="270">
        <f t="shared" si="219"/>
        <v>0</v>
      </c>
      <c r="DD127" s="271">
        <f t="shared" si="158"/>
        <v>24851779.771825496</v>
      </c>
      <c r="DE127" s="271">
        <f t="shared" si="159"/>
        <v>28011926.525916401</v>
      </c>
      <c r="DF127" s="271">
        <f t="shared" si="160"/>
        <v>0</v>
      </c>
      <c r="DG127" s="271">
        <f t="shared" si="161"/>
        <v>31573916.83403369</v>
      </c>
      <c r="DH127" s="272">
        <f t="shared" si="162"/>
        <v>0</v>
      </c>
      <c r="DI127" s="271">
        <f t="shared" si="162"/>
        <v>31573916.83403369</v>
      </c>
      <c r="DJ127" s="271">
        <f t="shared" si="163"/>
        <v>33521326.93634852</v>
      </c>
      <c r="DK127" s="271"/>
      <c r="DL127" s="271">
        <f t="shared" si="164"/>
        <v>0</v>
      </c>
      <c r="DM127" s="271">
        <f t="shared" si="165"/>
        <v>0</v>
      </c>
      <c r="DN127" s="271">
        <f t="shared" si="166"/>
        <v>0</v>
      </c>
      <c r="DO127" s="272">
        <f t="shared" si="167"/>
        <v>0</v>
      </c>
      <c r="DP127" s="272">
        <f t="shared" si="168"/>
        <v>0</v>
      </c>
      <c r="DQ127" s="271">
        <f t="shared" si="169"/>
        <v>0</v>
      </c>
      <c r="DR127" s="271">
        <f t="shared" si="170"/>
        <v>0</v>
      </c>
      <c r="DS127" s="271"/>
      <c r="DT127" s="33" t="str">
        <f t="shared" si="171"/>
        <v>BERTAHAP</v>
      </c>
      <c r="DU127" s="273">
        <f t="shared" si="172"/>
        <v>0</v>
      </c>
      <c r="DV127" s="274">
        <v>2</v>
      </c>
      <c r="DW127" s="275"/>
      <c r="DX127" s="271" t="str">
        <f t="shared" si="211"/>
        <v>KR</v>
      </c>
      <c r="DY127" s="275">
        <f t="shared" si="101"/>
        <v>0</v>
      </c>
      <c r="DZ127" s="275">
        <f t="shared" si="101"/>
        <v>0</v>
      </c>
      <c r="EA127" s="275">
        <f t="shared" si="101"/>
        <v>0</v>
      </c>
      <c r="EB127" s="276">
        <f t="shared" si="100"/>
        <v>0</v>
      </c>
      <c r="EC127" s="276">
        <f t="shared" si="100"/>
        <v>0</v>
      </c>
      <c r="ED127" s="275">
        <f t="shared" si="100"/>
        <v>0</v>
      </c>
      <c r="EE127" s="275">
        <f t="shared" si="100"/>
        <v>0</v>
      </c>
      <c r="EF127" s="275">
        <f t="shared" si="190"/>
        <v>0</v>
      </c>
      <c r="EG127" s="52">
        <f t="shared" si="191"/>
        <v>0</v>
      </c>
      <c r="EH127" s="43">
        <f t="shared" si="191"/>
        <v>0</v>
      </c>
      <c r="EI127" s="63">
        <f t="shared" si="173"/>
        <v>0</v>
      </c>
      <c r="EJ127" s="63">
        <f t="shared" si="174"/>
        <v>0</v>
      </c>
      <c r="EK127" s="351">
        <f t="shared" si="175"/>
        <v>0</v>
      </c>
      <c r="EL127" s="141">
        <f t="shared" si="176"/>
        <v>0</v>
      </c>
      <c r="EM127" s="5">
        <f t="shared" si="177"/>
        <v>0</v>
      </c>
      <c r="EN127" s="5">
        <f t="shared" si="178"/>
        <v>0</v>
      </c>
      <c r="EO127" s="280">
        <f t="shared" si="192"/>
        <v>0</v>
      </c>
    </row>
    <row r="128" spans="1:145">
      <c r="A128" s="3">
        <f t="shared" si="179"/>
        <v>89</v>
      </c>
      <c r="B128" s="263">
        <v>5</v>
      </c>
      <c r="C128" s="556"/>
      <c r="D128" s="264" t="s">
        <v>154</v>
      </c>
      <c r="E128" s="299">
        <v>15</v>
      </c>
      <c r="F128" s="266"/>
      <c r="G128" s="41" t="s">
        <v>64</v>
      </c>
      <c r="H128" s="267">
        <f t="shared" si="127"/>
        <v>101</v>
      </c>
      <c r="I128" s="267">
        <f t="shared" si="128"/>
        <v>90</v>
      </c>
      <c r="J128" s="268">
        <f t="shared" si="129"/>
        <v>27506142.120000001</v>
      </c>
      <c r="K128" s="268">
        <f t="shared" si="130"/>
        <v>1</v>
      </c>
      <c r="L128" s="269">
        <f t="shared" si="131"/>
        <v>1.06</v>
      </c>
      <c r="M128" s="319">
        <f t="shared" si="212"/>
        <v>1.02</v>
      </c>
      <c r="N128" s="271">
        <f t="shared" si="133"/>
        <v>24851779.771825496</v>
      </c>
      <c r="O128" s="271">
        <f t="shared" si="134"/>
        <v>28011926.525916401</v>
      </c>
      <c r="P128" s="271">
        <f t="shared" si="135"/>
        <v>29739640.860144004</v>
      </c>
      <c r="Q128" s="271">
        <f t="shared" si="136"/>
        <v>31573916.83403369</v>
      </c>
      <c r="R128" s="271">
        <f t="shared" si="180"/>
        <v>35468737.038663335</v>
      </c>
      <c r="S128" s="272">
        <f t="shared" si="137"/>
        <v>29739640.860144004</v>
      </c>
      <c r="T128" s="271">
        <f t="shared" si="137"/>
        <v>31573916.83403369</v>
      </c>
      <c r="U128" s="271">
        <f t="shared" si="138"/>
        <v>33521326.93634852</v>
      </c>
      <c r="V128" s="271">
        <f t="shared" si="181"/>
        <v>39851413.463910654</v>
      </c>
      <c r="W128" s="271"/>
      <c r="X128" s="271">
        <f t="shared" si="139"/>
        <v>2236660179.4642944</v>
      </c>
      <c r="Y128" s="271">
        <f t="shared" si="140"/>
        <v>2521073387.3324761</v>
      </c>
      <c r="Z128" s="271">
        <f t="shared" si="141"/>
        <v>2676567677.4129605</v>
      </c>
      <c r="AA128" s="272">
        <f t="shared" si="182"/>
        <v>2841652515.0630322</v>
      </c>
      <c r="AB128" s="272">
        <f t="shared" si="183"/>
        <v>3192186333.4797001</v>
      </c>
      <c r="AC128" s="272">
        <f t="shared" si="142"/>
        <v>2676567677.4129605</v>
      </c>
      <c r="AD128" s="271">
        <f t="shared" si="143"/>
        <v>2841652515.0630322</v>
      </c>
      <c r="AE128" s="271">
        <f t="shared" si="184"/>
        <v>3016919424.2713666</v>
      </c>
      <c r="AF128" s="271">
        <f t="shared" si="185"/>
        <v>3586627211.7519588</v>
      </c>
      <c r="AG128" s="271"/>
      <c r="AH128" s="33" t="str">
        <f t="shared" si="144"/>
        <v>BERTAHAP</v>
      </c>
      <c r="AI128" s="273">
        <f t="shared" si="145"/>
        <v>0</v>
      </c>
      <c r="AJ128" s="274">
        <v>2</v>
      </c>
      <c r="AK128" s="275"/>
      <c r="AL128" s="271" t="e">
        <f>IF(AK128&gt;#REF!,"LB","KR")</f>
        <v>#REF!</v>
      </c>
      <c r="AM128" s="52">
        <f t="shared" si="146"/>
        <v>2460327000</v>
      </c>
      <c r="AN128" s="52">
        <f t="shared" si="146"/>
        <v>2773181000</v>
      </c>
      <c r="AO128" s="52">
        <f t="shared" si="146"/>
        <v>2944225000</v>
      </c>
      <c r="AP128" s="438">
        <f t="shared" si="146"/>
        <v>3125818000</v>
      </c>
      <c r="AQ128" s="438">
        <f t="shared" si="147"/>
        <v>2944225000</v>
      </c>
      <c r="AR128" s="52">
        <f t="shared" si="147"/>
        <v>3125818000</v>
      </c>
      <c r="AS128" s="52">
        <f t="shared" si="147"/>
        <v>3318612000</v>
      </c>
      <c r="AT128" s="43"/>
      <c r="AU128" s="43"/>
      <c r="AV128" s="311">
        <f t="shared" si="186"/>
        <v>-1273534.3801559955</v>
      </c>
      <c r="AW128" s="311"/>
      <c r="AX128" s="311"/>
      <c r="AY128" s="311"/>
      <c r="AZ128" s="311"/>
      <c r="BA128" s="43"/>
      <c r="BB128" s="43"/>
      <c r="BC128" s="43"/>
      <c r="BD128" s="43"/>
      <c r="BE128" s="43"/>
      <c r="BF128" s="43"/>
      <c r="BG128" s="43"/>
      <c r="BH128" s="43"/>
      <c r="BI128" s="43"/>
      <c r="BJ128" s="43"/>
      <c r="BK128" s="43"/>
      <c r="BL128" s="43"/>
      <c r="BM128" s="43"/>
      <c r="BN128" s="43"/>
      <c r="BO128" s="43"/>
      <c r="BP128" s="43"/>
      <c r="BQ128" s="43"/>
      <c r="BR128" s="43"/>
      <c r="BS128" s="43"/>
      <c r="BT128" s="43"/>
      <c r="BU128" s="43"/>
      <c r="BV128" s="43"/>
      <c r="BW128" s="43"/>
      <c r="BX128" s="443"/>
      <c r="BY128" s="444"/>
      <c r="BZ128" s="444" t="str">
        <f t="shared" si="213"/>
        <v>2BR-11</v>
      </c>
      <c r="CA128" s="445">
        <f t="shared" si="214"/>
        <v>11</v>
      </c>
      <c r="CB128" s="444">
        <f t="shared" si="215"/>
        <v>101</v>
      </c>
      <c r="CC128" s="444">
        <f t="shared" si="215"/>
        <v>90</v>
      </c>
      <c r="CD128" s="444">
        <f t="shared" si="216"/>
        <v>29739640.860144004</v>
      </c>
      <c r="CE128" s="444">
        <f t="shared" si="217"/>
        <v>2460327000</v>
      </c>
      <c r="CF128" s="444">
        <f t="shared" si="217"/>
        <v>2773181000</v>
      </c>
      <c r="CG128" s="444">
        <f t="shared" si="217"/>
        <v>2944225000</v>
      </c>
      <c r="CH128" s="444">
        <f t="shared" si="217"/>
        <v>3125818000</v>
      </c>
      <c r="CI128" s="444">
        <f t="shared" si="218"/>
        <v>3318612000</v>
      </c>
      <c r="CJ128" s="43"/>
      <c r="CK128" s="438">
        <f t="shared" si="188"/>
        <v>3318611324.1202307</v>
      </c>
      <c r="CL128" s="43">
        <f t="shared" si="189"/>
        <v>3120879000</v>
      </c>
      <c r="CM128" s="43">
        <f t="shared" si="189"/>
        <v>3313368000</v>
      </c>
      <c r="CN128" s="44">
        <f t="shared" si="148"/>
        <v>46813185</v>
      </c>
      <c r="CO128" s="44">
        <f t="shared" si="149"/>
        <v>33133680</v>
      </c>
      <c r="CP128" s="44">
        <f t="shared" si="150"/>
        <v>73605625</v>
      </c>
      <c r="CQ128" s="44">
        <f t="shared" si="151"/>
        <v>65121208.333333336</v>
      </c>
      <c r="CR128" s="440">
        <f t="shared" si="152"/>
        <v>3517730000</v>
      </c>
      <c r="CT128" s="264" t="s">
        <v>155</v>
      </c>
      <c r="CU128" s="299">
        <v>12</v>
      </c>
      <c r="CV128" s="266"/>
      <c r="CW128" s="41" t="s">
        <v>50</v>
      </c>
      <c r="CX128" s="267">
        <f t="shared" si="153"/>
        <v>0</v>
      </c>
      <c r="CY128" s="267">
        <f t="shared" si="154"/>
        <v>0</v>
      </c>
      <c r="CZ128" s="268">
        <f t="shared" si="155"/>
        <v>27506142.120000001</v>
      </c>
      <c r="DA128" s="268">
        <f t="shared" si="156"/>
        <v>0</v>
      </c>
      <c r="DB128" s="269">
        <f t="shared" si="157"/>
        <v>0</v>
      </c>
      <c r="DC128" s="270">
        <f t="shared" si="219"/>
        <v>0</v>
      </c>
      <c r="DD128" s="271">
        <f t="shared" si="158"/>
        <v>24851779.771825496</v>
      </c>
      <c r="DE128" s="271">
        <f t="shared" si="159"/>
        <v>28011926.525916401</v>
      </c>
      <c r="DF128" s="271">
        <f t="shared" si="160"/>
        <v>0</v>
      </c>
      <c r="DG128" s="271">
        <f t="shared" si="161"/>
        <v>31573916.83403369</v>
      </c>
      <c r="DH128" s="272">
        <f t="shared" si="162"/>
        <v>0</v>
      </c>
      <c r="DI128" s="271">
        <f t="shared" si="162"/>
        <v>31573916.83403369</v>
      </c>
      <c r="DJ128" s="271">
        <f t="shared" si="163"/>
        <v>33521326.93634852</v>
      </c>
      <c r="DK128" s="271"/>
      <c r="DL128" s="271">
        <f t="shared" si="164"/>
        <v>0</v>
      </c>
      <c r="DM128" s="271">
        <f t="shared" si="165"/>
        <v>0</v>
      </c>
      <c r="DN128" s="271">
        <f t="shared" si="166"/>
        <v>0</v>
      </c>
      <c r="DO128" s="272">
        <f t="shared" si="167"/>
        <v>0</v>
      </c>
      <c r="DP128" s="272">
        <f t="shared" si="168"/>
        <v>0</v>
      </c>
      <c r="DQ128" s="271">
        <f t="shared" si="169"/>
        <v>0</v>
      </c>
      <c r="DR128" s="271">
        <f t="shared" si="170"/>
        <v>0</v>
      </c>
      <c r="DS128" s="271"/>
      <c r="DT128" s="33" t="str">
        <f t="shared" si="171"/>
        <v>BERTAHAP</v>
      </c>
      <c r="DU128" s="273">
        <f t="shared" si="172"/>
        <v>0</v>
      </c>
      <c r="DV128" s="274">
        <v>2</v>
      </c>
      <c r="DW128" s="275"/>
      <c r="DX128" s="271" t="str">
        <f t="shared" si="211"/>
        <v>KR</v>
      </c>
      <c r="DY128" s="275">
        <f t="shared" si="101"/>
        <v>0</v>
      </c>
      <c r="DZ128" s="275">
        <f t="shared" si="101"/>
        <v>0</v>
      </c>
      <c r="EA128" s="275">
        <f t="shared" si="101"/>
        <v>0</v>
      </c>
      <c r="EB128" s="276">
        <f t="shared" si="100"/>
        <v>0</v>
      </c>
      <c r="EC128" s="276">
        <f t="shared" si="100"/>
        <v>0</v>
      </c>
      <c r="ED128" s="275">
        <f t="shared" si="100"/>
        <v>0</v>
      </c>
      <c r="EE128" s="275">
        <f t="shared" si="100"/>
        <v>0</v>
      </c>
      <c r="EF128" s="275">
        <f t="shared" si="190"/>
        <v>0</v>
      </c>
      <c r="EG128" s="52">
        <f t="shared" si="191"/>
        <v>0</v>
      </c>
      <c r="EH128" s="43">
        <f t="shared" si="191"/>
        <v>0</v>
      </c>
      <c r="EI128" s="63">
        <f t="shared" si="173"/>
        <v>0</v>
      </c>
      <c r="EJ128" s="63">
        <f t="shared" si="174"/>
        <v>0</v>
      </c>
      <c r="EK128" s="351">
        <f t="shared" si="175"/>
        <v>0</v>
      </c>
      <c r="EL128" s="141">
        <f t="shared" si="176"/>
        <v>0</v>
      </c>
      <c r="EM128" s="5">
        <f t="shared" si="177"/>
        <v>0</v>
      </c>
      <c r="EN128" s="5">
        <f t="shared" si="178"/>
        <v>0</v>
      </c>
      <c r="EO128" s="280">
        <f t="shared" si="192"/>
        <v>0</v>
      </c>
    </row>
    <row r="129" spans="1:145">
      <c r="A129" s="3">
        <f t="shared" si="179"/>
        <v>90</v>
      </c>
      <c r="B129" s="263">
        <v>6</v>
      </c>
      <c r="C129" s="556"/>
      <c r="D129" s="264" t="s">
        <v>154</v>
      </c>
      <c r="E129" s="299">
        <v>17</v>
      </c>
      <c r="F129" s="266"/>
      <c r="G129" s="41" t="s">
        <v>67</v>
      </c>
      <c r="H129" s="267">
        <f t="shared" si="127"/>
        <v>85</v>
      </c>
      <c r="I129" s="267">
        <f t="shared" si="128"/>
        <v>74</v>
      </c>
      <c r="J129" s="268">
        <f t="shared" si="129"/>
        <v>27506142.120000001</v>
      </c>
      <c r="K129" s="268">
        <f t="shared" si="130"/>
        <v>1</v>
      </c>
      <c r="L129" s="269">
        <f t="shared" si="131"/>
        <v>1.06</v>
      </c>
      <c r="M129" s="319">
        <f t="shared" si="212"/>
        <v>1.02</v>
      </c>
      <c r="N129" s="271">
        <f t="shared" si="133"/>
        <v>24851779.771825496</v>
      </c>
      <c r="O129" s="271">
        <f t="shared" si="134"/>
        <v>28011926.525916401</v>
      </c>
      <c r="P129" s="271">
        <f t="shared" si="135"/>
        <v>29739640.860144004</v>
      </c>
      <c r="Q129" s="271">
        <f t="shared" si="136"/>
        <v>31573916.83403369</v>
      </c>
      <c r="R129" s="271">
        <f t="shared" si="180"/>
        <v>35468737.038663335</v>
      </c>
      <c r="S129" s="272">
        <f t="shared" si="137"/>
        <v>29739640.860144004</v>
      </c>
      <c r="T129" s="271">
        <f t="shared" si="137"/>
        <v>31573916.83403369</v>
      </c>
      <c r="U129" s="271">
        <f t="shared" si="138"/>
        <v>33521326.93634852</v>
      </c>
      <c r="V129" s="271">
        <f t="shared" si="181"/>
        <v>39851413.463910654</v>
      </c>
      <c r="W129" s="271"/>
      <c r="X129" s="271">
        <f t="shared" si="139"/>
        <v>1839031703.1150868</v>
      </c>
      <c r="Y129" s="271">
        <f t="shared" si="140"/>
        <v>2072882562.9178138</v>
      </c>
      <c r="Z129" s="271">
        <f t="shared" si="141"/>
        <v>2200733423.6506562</v>
      </c>
      <c r="AA129" s="272">
        <f t="shared" si="182"/>
        <v>2336469845.718493</v>
      </c>
      <c r="AB129" s="272">
        <f t="shared" si="183"/>
        <v>2624686540.8610868</v>
      </c>
      <c r="AC129" s="272">
        <f t="shared" si="142"/>
        <v>2200733423.6506562</v>
      </c>
      <c r="AD129" s="271">
        <f t="shared" si="143"/>
        <v>2336469845.718493</v>
      </c>
      <c r="AE129" s="271">
        <f t="shared" si="184"/>
        <v>2480578193.2897906</v>
      </c>
      <c r="AF129" s="271">
        <f t="shared" si="185"/>
        <v>2949004596.3293886</v>
      </c>
      <c r="AG129" s="271"/>
      <c r="AH129" s="33" t="str">
        <f t="shared" si="144"/>
        <v>BERTAHAP</v>
      </c>
      <c r="AI129" s="273">
        <f t="shared" si="145"/>
        <v>0</v>
      </c>
      <c r="AJ129" s="274">
        <v>2</v>
      </c>
      <c r="AK129" s="275"/>
      <c r="AL129" s="271" t="e">
        <f>IF(AK129&gt;#REF!,"LB","KR")</f>
        <v>#REF!</v>
      </c>
      <c r="AM129" s="52">
        <f t="shared" si="146"/>
        <v>2022935000</v>
      </c>
      <c r="AN129" s="52">
        <f t="shared" si="146"/>
        <v>2280171000</v>
      </c>
      <c r="AO129" s="52">
        <f t="shared" si="146"/>
        <v>2420807000</v>
      </c>
      <c r="AP129" s="438">
        <f t="shared" si="146"/>
        <v>2570117000</v>
      </c>
      <c r="AQ129" s="438">
        <f t="shared" si="147"/>
        <v>2420807000</v>
      </c>
      <c r="AR129" s="52">
        <f t="shared" si="147"/>
        <v>2570117000</v>
      </c>
      <c r="AS129" s="52">
        <f t="shared" si="147"/>
        <v>2728637000</v>
      </c>
      <c r="AT129" s="43"/>
      <c r="AU129" s="43"/>
      <c r="AV129" s="311">
        <f t="shared" si="186"/>
        <v>-1273534.3801559955</v>
      </c>
      <c r="AW129" s="311"/>
      <c r="AX129" s="311"/>
      <c r="AY129" s="311"/>
      <c r="AZ129" s="311"/>
      <c r="BA129" s="43"/>
      <c r="BB129" s="43"/>
      <c r="BC129" s="43"/>
      <c r="BD129" s="43"/>
      <c r="BE129" s="43"/>
      <c r="BF129" s="43"/>
      <c r="BG129" s="43"/>
      <c r="BH129" s="43"/>
      <c r="BI129" s="43"/>
      <c r="BJ129" s="43"/>
      <c r="BK129" s="43"/>
      <c r="BL129" s="43"/>
      <c r="BM129" s="43"/>
      <c r="BN129" s="43"/>
      <c r="BO129" s="43"/>
      <c r="BP129" s="43"/>
      <c r="BQ129" s="43"/>
      <c r="BR129" s="43"/>
      <c r="BS129" s="43"/>
      <c r="BT129" s="43"/>
      <c r="BU129" s="43"/>
      <c r="BV129" s="43"/>
      <c r="BW129" s="43"/>
      <c r="BX129" s="443"/>
      <c r="BY129" s="444"/>
      <c r="BZ129" s="444" t="str">
        <f t="shared" si="213"/>
        <v>2BR-15</v>
      </c>
      <c r="CA129" s="445">
        <f t="shared" si="214"/>
        <v>15</v>
      </c>
      <c r="CB129" s="444">
        <f t="shared" si="215"/>
        <v>101</v>
      </c>
      <c r="CC129" s="444">
        <f t="shared" si="215"/>
        <v>90</v>
      </c>
      <c r="CD129" s="444">
        <f t="shared" si="216"/>
        <v>29739640.860144004</v>
      </c>
      <c r="CE129" s="444">
        <f t="shared" si="217"/>
        <v>2460327000</v>
      </c>
      <c r="CF129" s="444">
        <f t="shared" si="217"/>
        <v>2773181000</v>
      </c>
      <c r="CG129" s="444">
        <f t="shared" si="217"/>
        <v>2944225000</v>
      </c>
      <c r="CH129" s="444">
        <f t="shared" si="217"/>
        <v>3125818000</v>
      </c>
      <c r="CI129" s="444">
        <f t="shared" si="218"/>
        <v>3318612000</v>
      </c>
      <c r="CJ129" s="43"/>
      <c r="CK129" s="438">
        <f t="shared" si="188"/>
        <v>2728635954.0171294</v>
      </c>
      <c r="CL129" s="43">
        <f t="shared" si="189"/>
        <v>2566056000</v>
      </c>
      <c r="CM129" s="43">
        <f t="shared" si="189"/>
        <v>2724325000</v>
      </c>
      <c r="CN129" s="44">
        <f t="shared" si="148"/>
        <v>38490840</v>
      </c>
      <c r="CO129" s="44">
        <f t="shared" si="149"/>
        <v>27243250</v>
      </c>
      <c r="CP129" s="44">
        <f t="shared" si="150"/>
        <v>60520175</v>
      </c>
      <c r="CQ129" s="44">
        <f t="shared" si="151"/>
        <v>53544104.166666664</v>
      </c>
      <c r="CR129" s="440">
        <f t="shared" si="152"/>
        <v>2892356000</v>
      </c>
      <c r="CT129" s="264" t="s">
        <v>155</v>
      </c>
      <c r="CU129" s="265">
        <v>16</v>
      </c>
      <c r="CV129" s="266"/>
      <c r="CW129" s="41" t="s">
        <v>52</v>
      </c>
      <c r="CX129" s="267">
        <f t="shared" si="153"/>
        <v>0</v>
      </c>
      <c r="CY129" s="267">
        <f t="shared" si="154"/>
        <v>0</v>
      </c>
      <c r="CZ129" s="268">
        <f t="shared" si="155"/>
        <v>27506142.120000001</v>
      </c>
      <c r="DA129" s="268">
        <f t="shared" si="156"/>
        <v>0</v>
      </c>
      <c r="DB129" s="269">
        <f t="shared" si="157"/>
        <v>0</v>
      </c>
      <c r="DC129" s="270">
        <f t="shared" si="219"/>
        <v>0</v>
      </c>
      <c r="DD129" s="271">
        <f t="shared" si="158"/>
        <v>24851779.771825496</v>
      </c>
      <c r="DE129" s="271">
        <f t="shared" si="159"/>
        <v>28011926.525916401</v>
      </c>
      <c r="DF129" s="271">
        <f t="shared" si="160"/>
        <v>0</v>
      </c>
      <c r="DG129" s="271">
        <f t="shared" si="161"/>
        <v>31573916.83403369</v>
      </c>
      <c r="DH129" s="272">
        <f t="shared" si="162"/>
        <v>0</v>
      </c>
      <c r="DI129" s="271">
        <f t="shared" si="162"/>
        <v>31573916.83403369</v>
      </c>
      <c r="DJ129" s="271">
        <f t="shared" si="163"/>
        <v>33521326.93634852</v>
      </c>
      <c r="DK129" s="271"/>
      <c r="DL129" s="271">
        <f t="shared" si="164"/>
        <v>0</v>
      </c>
      <c r="DM129" s="271">
        <f t="shared" si="165"/>
        <v>0</v>
      </c>
      <c r="DN129" s="271">
        <f t="shared" si="166"/>
        <v>0</v>
      </c>
      <c r="DO129" s="272">
        <f t="shared" si="167"/>
        <v>0</v>
      </c>
      <c r="DP129" s="272">
        <f t="shared" si="168"/>
        <v>0</v>
      </c>
      <c r="DQ129" s="271">
        <f t="shared" si="169"/>
        <v>0</v>
      </c>
      <c r="DR129" s="271">
        <f t="shared" si="170"/>
        <v>0</v>
      </c>
      <c r="DS129" s="271"/>
      <c r="DT129" s="33" t="str">
        <f t="shared" si="171"/>
        <v>BERTAHAP</v>
      </c>
      <c r="DU129" s="273">
        <f t="shared" si="172"/>
        <v>0</v>
      </c>
      <c r="DV129" s="274">
        <v>2</v>
      </c>
      <c r="DW129" s="275"/>
      <c r="DX129" s="271" t="str">
        <f t="shared" si="211"/>
        <v>KR</v>
      </c>
      <c r="DY129" s="275">
        <f t="shared" si="101"/>
        <v>0</v>
      </c>
      <c r="DZ129" s="275">
        <f t="shared" si="101"/>
        <v>0</v>
      </c>
      <c r="EA129" s="275">
        <f t="shared" si="101"/>
        <v>0</v>
      </c>
      <c r="EB129" s="276">
        <f t="shared" si="100"/>
        <v>0</v>
      </c>
      <c r="EC129" s="276">
        <f t="shared" si="100"/>
        <v>0</v>
      </c>
      <c r="ED129" s="275">
        <f t="shared" si="100"/>
        <v>0</v>
      </c>
      <c r="EE129" s="275">
        <f t="shared" si="100"/>
        <v>0</v>
      </c>
      <c r="EF129" s="275">
        <f t="shared" si="190"/>
        <v>0</v>
      </c>
      <c r="EG129" s="52">
        <f t="shared" si="191"/>
        <v>0</v>
      </c>
      <c r="EH129" s="43">
        <f t="shared" si="191"/>
        <v>0</v>
      </c>
      <c r="EI129" s="63">
        <f t="shared" si="173"/>
        <v>0</v>
      </c>
      <c r="EJ129" s="63">
        <f t="shared" si="174"/>
        <v>0</v>
      </c>
      <c r="EK129" s="351">
        <f t="shared" si="175"/>
        <v>0</v>
      </c>
      <c r="EL129" s="141">
        <f t="shared" si="176"/>
        <v>0</v>
      </c>
      <c r="EM129" s="5">
        <f t="shared" si="177"/>
        <v>0</v>
      </c>
      <c r="EN129" s="5">
        <f t="shared" si="178"/>
        <v>0</v>
      </c>
      <c r="EO129" s="280">
        <f t="shared" si="192"/>
        <v>0</v>
      </c>
    </row>
    <row r="130" spans="1:145">
      <c r="A130" s="3">
        <f t="shared" si="179"/>
        <v>91</v>
      </c>
      <c r="B130" s="263">
        <v>7</v>
      </c>
      <c r="C130" s="556"/>
      <c r="D130" s="264" t="s">
        <v>154</v>
      </c>
      <c r="E130" s="299">
        <v>19</v>
      </c>
      <c r="F130" s="266"/>
      <c r="G130" s="41" t="s">
        <v>78</v>
      </c>
      <c r="H130" s="267">
        <f t="shared" si="127"/>
        <v>138</v>
      </c>
      <c r="I130" s="267">
        <f t="shared" si="128"/>
        <v>120</v>
      </c>
      <c r="J130" s="268">
        <f t="shared" si="129"/>
        <v>27506142.120000001</v>
      </c>
      <c r="K130" s="268">
        <f t="shared" si="130"/>
        <v>1</v>
      </c>
      <c r="L130" s="269">
        <f t="shared" si="131"/>
        <v>1.06</v>
      </c>
      <c r="M130" s="319">
        <f t="shared" si="212"/>
        <v>1.02</v>
      </c>
      <c r="N130" s="271">
        <f t="shared" si="133"/>
        <v>24851779.771825496</v>
      </c>
      <c r="O130" s="271">
        <f t="shared" si="134"/>
        <v>28011926.525916401</v>
      </c>
      <c r="P130" s="271">
        <f t="shared" si="135"/>
        <v>29739640.860144004</v>
      </c>
      <c r="Q130" s="271">
        <f t="shared" si="136"/>
        <v>31573916.83403369</v>
      </c>
      <c r="R130" s="271">
        <f t="shared" si="180"/>
        <v>35468737.038663335</v>
      </c>
      <c r="S130" s="272">
        <f t="shared" si="137"/>
        <v>29739640.860144004</v>
      </c>
      <c r="T130" s="271">
        <f t="shared" si="137"/>
        <v>31573916.83403369</v>
      </c>
      <c r="U130" s="271">
        <f t="shared" si="138"/>
        <v>33521326.93634852</v>
      </c>
      <c r="V130" s="271">
        <f t="shared" si="181"/>
        <v>39851413.463910654</v>
      </c>
      <c r="W130" s="271"/>
      <c r="X130" s="271">
        <f t="shared" si="139"/>
        <v>2982213572.6190596</v>
      </c>
      <c r="Y130" s="271">
        <f t="shared" si="140"/>
        <v>3361431183.1099682</v>
      </c>
      <c r="Z130" s="271">
        <f t="shared" si="141"/>
        <v>3568756903.2172804</v>
      </c>
      <c r="AA130" s="272">
        <f t="shared" si="182"/>
        <v>3788870020.084043</v>
      </c>
      <c r="AB130" s="272">
        <f t="shared" si="183"/>
        <v>4256248444.6396003</v>
      </c>
      <c r="AC130" s="272">
        <f t="shared" si="142"/>
        <v>3568756903.2172804</v>
      </c>
      <c r="AD130" s="271">
        <f t="shared" si="143"/>
        <v>3788870020.084043</v>
      </c>
      <c r="AE130" s="271">
        <f t="shared" si="184"/>
        <v>4022559232.3618226</v>
      </c>
      <c r="AF130" s="271">
        <f t="shared" si="185"/>
        <v>4782169615.6692781</v>
      </c>
      <c r="AG130" s="271"/>
      <c r="AH130" s="33" t="str">
        <f t="shared" si="144"/>
        <v>BERTAHAP</v>
      </c>
      <c r="AI130" s="273">
        <f t="shared" si="145"/>
        <v>0</v>
      </c>
      <c r="AJ130" s="274">
        <v>2</v>
      </c>
      <c r="AK130" s="275"/>
      <c r="AL130" s="271" t="e">
        <f>IF(AK130&gt;#REF!,"LB","KR")</f>
        <v>#REF!</v>
      </c>
      <c r="AM130" s="52">
        <f t="shared" si="146"/>
        <v>3280435000</v>
      </c>
      <c r="AN130" s="52">
        <f t="shared" si="146"/>
        <v>3697575000</v>
      </c>
      <c r="AO130" s="52">
        <f t="shared" si="146"/>
        <v>3925633000</v>
      </c>
      <c r="AP130" s="438">
        <f t="shared" si="146"/>
        <v>4167758000</v>
      </c>
      <c r="AQ130" s="438">
        <f t="shared" si="147"/>
        <v>3925633000</v>
      </c>
      <c r="AR130" s="52">
        <f t="shared" si="147"/>
        <v>4167758000</v>
      </c>
      <c r="AS130" s="52">
        <f t="shared" si="147"/>
        <v>4424816000</v>
      </c>
      <c r="AT130" s="43"/>
      <c r="AU130" s="43"/>
      <c r="AV130" s="311">
        <f t="shared" si="186"/>
        <v>-1273534.3801559955</v>
      </c>
      <c r="AW130" s="311"/>
      <c r="AX130" s="311"/>
      <c r="AY130" s="311"/>
      <c r="AZ130" s="311"/>
      <c r="BA130" s="43"/>
      <c r="BB130" s="43"/>
      <c r="BC130" s="43"/>
      <c r="BD130" s="43"/>
      <c r="BE130" s="43"/>
      <c r="BF130" s="43"/>
      <c r="BG130" s="43"/>
      <c r="BH130" s="43"/>
      <c r="BI130" s="43"/>
      <c r="BJ130" s="43"/>
      <c r="BK130" s="43"/>
      <c r="BL130" s="43"/>
      <c r="BM130" s="43"/>
      <c r="BN130" s="43"/>
      <c r="BO130" s="43"/>
      <c r="BP130" s="43"/>
      <c r="BQ130" s="43"/>
      <c r="BR130" s="43"/>
      <c r="BS130" s="43"/>
      <c r="BT130" s="43"/>
      <c r="BU130" s="43"/>
      <c r="BV130" s="43"/>
      <c r="BW130" s="43"/>
      <c r="BX130" s="443"/>
      <c r="BY130" s="444"/>
      <c r="BZ130" s="444" t="str">
        <f t="shared" si="213"/>
        <v>2BR-17</v>
      </c>
      <c r="CA130" s="445">
        <f t="shared" si="214"/>
        <v>17</v>
      </c>
      <c r="CB130" s="444">
        <f t="shared" si="215"/>
        <v>85</v>
      </c>
      <c r="CC130" s="444">
        <f t="shared" si="215"/>
        <v>74</v>
      </c>
      <c r="CD130" s="444">
        <f t="shared" si="216"/>
        <v>29739640.860144004</v>
      </c>
      <c r="CE130" s="444">
        <f t="shared" si="217"/>
        <v>2022935000</v>
      </c>
      <c r="CF130" s="444">
        <f t="shared" si="217"/>
        <v>2280171000</v>
      </c>
      <c r="CG130" s="444">
        <f t="shared" si="217"/>
        <v>2420807000</v>
      </c>
      <c r="CH130" s="444">
        <f t="shared" si="217"/>
        <v>2570117000</v>
      </c>
      <c r="CI130" s="444">
        <f t="shared" si="218"/>
        <v>2728637000</v>
      </c>
      <c r="CJ130" s="43"/>
      <c r="CK130" s="438">
        <f t="shared" si="188"/>
        <v>4424815806.6121206</v>
      </c>
      <c r="CL130" s="43">
        <f t="shared" si="189"/>
        <v>4161171000</v>
      </c>
      <c r="CM130" s="43">
        <f t="shared" si="189"/>
        <v>4417824000</v>
      </c>
      <c r="CN130" s="44">
        <f t="shared" si="148"/>
        <v>62417565</v>
      </c>
      <c r="CO130" s="44">
        <f t="shared" si="149"/>
        <v>44178240</v>
      </c>
      <c r="CP130" s="44">
        <f t="shared" si="150"/>
        <v>98140825</v>
      </c>
      <c r="CQ130" s="44">
        <f t="shared" si="151"/>
        <v>86828291.666666672</v>
      </c>
      <c r="CR130" s="440">
        <f t="shared" si="152"/>
        <v>4690306000</v>
      </c>
      <c r="CT130" s="264" t="s">
        <v>155</v>
      </c>
      <c r="CU130" s="299">
        <v>18</v>
      </c>
      <c r="CV130" s="266"/>
      <c r="CW130" s="41" t="s">
        <v>54</v>
      </c>
      <c r="CX130" s="267">
        <f t="shared" si="153"/>
        <v>0</v>
      </c>
      <c r="CY130" s="267">
        <f t="shared" si="154"/>
        <v>0</v>
      </c>
      <c r="CZ130" s="268">
        <f t="shared" si="155"/>
        <v>27506142.120000001</v>
      </c>
      <c r="DA130" s="268">
        <f t="shared" si="156"/>
        <v>0</v>
      </c>
      <c r="DB130" s="269">
        <f t="shared" si="157"/>
        <v>0</v>
      </c>
      <c r="DC130" s="270">
        <f t="shared" si="219"/>
        <v>0</v>
      </c>
      <c r="DD130" s="271">
        <f t="shared" si="158"/>
        <v>24851779.771825496</v>
      </c>
      <c r="DE130" s="271">
        <f t="shared" si="159"/>
        <v>28011926.525916401</v>
      </c>
      <c r="DF130" s="271">
        <f t="shared" si="160"/>
        <v>0</v>
      </c>
      <c r="DG130" s="271">
        <f t="shared" si="161"/>
        <v>31573916.83403369</v>
      </c>
      <c r="DH130" s="272">
        <f t="shared" si="162"/>
        <v>0</v>
      </c>
      <c r="DI130" s="271">
        <f t="shared" si="162"/>
        <v>31573916.83403369</v>
      </c>
      <c r="DJ130" s="271">
        <f t="shared" si="163"/>
        <v>33521326.93634852</v>
      </c>
      <c r="DK130" s="271"/>
      <c r="DL130" s="271">
        <f t="shared" si="164"/>
        <v>0</v>
      </c>
      <c r="DM130" s="271">
        <f t="shared" si="165"/>
        <v>0</v>
      </c>
      <c r="DN130" s="271">
        <f t="shared" si="166"/>
        <v>0</v>
      </c>
      <c r="DO130" s="272">
        <f t="shared" si="167"/>
        <v>0</v>
      </c>
      <c r="DP130" s="272">
        <f t="shared" si="168"/>
        <v>0</v>
      </c>
      <c r="DQ130" s="271">
        <f t="shared" si="169"/>
        <v>0</v>
      </c>
      <c r="DR130" s="271">
        <f t="shared" si="170"/>
        <v>0</v>
      </c>
      <c r="DS130" s="271"/>
      <c r="DT130" s="33" t="str">
        <f t="shared" si="171"/>
        <v>BERTAHAP</v>
      </c>
      <c r="DU130" s="273">
        <f t="shared" si="172"/>
        <v>0</v>
      </c>
      <c r="DV130" s="274">
        <v>2</v>
      </c>
      <c r="DW130" s="275"/>
      <c r="DX130" s="271" t="str">
        <f t="shared" si="211"/>
        <v>KR</v>
      </c>
      <c r="DY130" s="275">
        <f t="shared" si="101"/>
        <v>0</v>
      </c>
      <c r="DZ130" s="275">
        <f t="shared" si="101"/>
        <v>0</v>
      </c>
      <c r="EA130" s="275">
        <f t="shared" si="101"/>
        <v>0</v>
      </c>
      <c r="EB130" s="276">
        <f t="shared" si="100"/>
        <v>0</v>
      </c>
      <c r="EC130" s="276">
        <f t="shared" si="100"/>
        <v>0</v>
      </c>
      <c r="ED130" s="275">
        <f t="shared" si="100"/>
        <v>0</v>
      </c>
      <c r="EE130" s="275">
        <f t="shared" si="100"/>
        <v>0</v>
      </c>
      <c r="EF130" s="275">
        <f t="shared" si="190"/>
        <v>0</v>
      </c>
      <c r="EG130" s="52">
        <f t="shared" si="191"/>
        <v>0</v>
      </c>
      <c r="EH130" s="43">
        <f t="shared" si="191"/>
        <v>0</v>
      </c>
      <c r="EI130" s="63">
        <f t="shared" si="173"/>
        <v>0</v>
      </c>
      <c r="EJ130" s="63">
        <f t="shared" si="174"/>
        <v>0</v>
      </c>
      <c r="EK130" s="351">
        <f t="shared" si="175"/>
        <v>0</v>
      </c>
      <c r="EL130" s="141">
        <f t="shared" si="176"/>
        <v>0</v>
      </c>
      <c r="EM130" s="5">
        <f t="shared" si="177"/>
        <v>0</v>
      </c>
      <c r="EN130" s="5">
        <f t="shared" si="178"/>
        <v>0</v>
      </c>
      <c r="EO130" s="280">
        <f t="shared" si="192"/>
        <v>0</v>
      </c>
    </row>
    <row r="131" spans="1:145">
      <c r="A131" s="3">
        <f t="shared" si="179"/>
        <v>92</v>
      </c>
      <c r="B131" s="263">
        <v>8</v>
      </c>
      <c r="C131" s="556"/>
      <c r="D131" s="264" t="s">
        <v>154</v>
      </c>
      <c r="E131" s="299">
        <v>21</v>
      </c>
      <c r="F131" s="266"/>
      <c r="G131" s="41" t="s">
        <v>84</v>
      </c>
      <c r="H131" s="267">
        <f t="shared" si="127"/>
        <v>132</v>
      </c>
      <c r="I131" s="267">
        <f t="shared" si="128"/>
        <v>112</v>
      </c>
      <c r="J131" s="268">
        <f t="shared" si="129"/>
        <v>27506142.120000001</v>
      </c>
      <c r="K131" s="268">
        <f t="shared" si="130"/>
        <v>3</v>
      </c>
      <c r="L131" s="269">
        <f t="shared" si="131"/>
        <v>1.1000000000000001</v>
      </c>
      <c r="M131" s="319">
        <f t="shared" si="212"/>
        <v>1.02</v>
      </c>
      <c r="N131" s="271">
        <f t="shared" si="133"/>
        <v>25789582.782083057</v>
      </c>
      <c r="O131" s="271">
        <f t="shared" si="134"/>
        <v>29068980.357083056</v>
      </c>
      <c r="P131" s="271">
        <f t="shared" si="135"/>
        <v>30861891.458640002</v>
      </c>
      <c r="Q131" s="271">
        <f t="shared" si="136"/>
        <v>32765385.393808544</v>
      </c>
      <c r="R131" s="271">
        <f t="shared" si="180"/>
        <v>36807179.945782706</v>
      </c>
      <c r="S131" s="272">
        <f t="shared" si="137"/>
        <v>30861891.458640002</v>
      </c>
      <c r="T131" s="271">
        <f t="shared" si="137"/>
        <v>32765385.393808544</v>
      </c>
      <c r="U131" s="271">
        <f t="shared" si="138"/>
        <v>34786282.669795632</v>
      </c>
      <c r="V131" s="271">
        <f t="shared" si="181"/>
        <v>41355240.387077093</v>
      </c>
      <c r="W131" s="271"/>
      <c r="X131" s="271">
        <f t="shared" si="139"/>
        <v>2888433271.5933022</v>
      </c>
      <c r="Y131" s="271">
        <f t="shared" si="140"/>
        <v>3255725799.9933023</v>
      </c>
      <c r="Z131" s="271">
        <f t="shared" si="141"/>
        <v>3456531843.3676801</v>
      </c>
      <c r="AA131" s="272">
        <f t="shared" si="182"/>
        <v>3669723164.1065569</v>
      </c>
      <c r="AB131" s="272">
        <f t="shared" si="183"/>
        <v>4122404153.9276628</v>
      </c>
      <c r="AC131" s="272">
        <f t="shared" si="142"/>
        <v>3456531843.3676801</v>
      </c>
      <c r="AD131" s="271">
        <f t="shared" si="143"/>
        <v>3669723164.1065569</v>
      </c>
      <c r="AE131" s="271">
        <f t="shared" si="184"/>
        <v>3896063659.0171108</v>
      </c>
      <c r="AF131" s="271">
        <f t="shared" si="185"/>
        <v>4631786923.3526344</v>
      </c>
      <c r="AG131" s="271"/>
      <c r="AH131" s="33" t="str">
        <f t="shared" si="144"/>
        <v>BERTAHAP</v>
      </c>
      <c r="AI131" s="273">
        <f t="shared" si="145"/>
        <v>0</v>
      </c>
      <c r="AJ131" s="274">
        <v>2</v>
      </c>
      <c r="AK131" s="275"/>
      <c r="AL131" s="271" t="e">
        <f>IF(AK131&gt;#REF!,"LB","KR")</f>
        <v>#REF!</v>
      </c>
      <c r="AM131" s="52">
        <f t="shared" si="146"/>
        <v>3177277000</v>
      </c>
      <c r="AN131" s="52">
        <f t="shared" si="146"/>
        <v>3581299000</v>
      </c>
      <c r="AO131" s="52">
        <f t="shared" si="146"/>
        <v>3802186000</v>
      </c>
      <c r="AP131" s="438">
        <f t="shared" si="146"/>
        <v>4036696000</v>
      </c>
      <c r="AQ131" s="438">
        <f t="shared" si="147"/>
        <v>3802186000</v>
      </c>
      <c r="AR131" s="52">
        <f t="shared" si="147"/>
        <v>4036696000</v>
      </c>
      <c r="AS131" s="52">
        <f t="shared" si="147"/>
        <v>4285671000</v>
      </c>
      <c r="AT131" s="43"/>
      <c r="AU131" s="43"/>
      <c r="AV131" s="311">
        <f t="shared" si="186"/>
        <v>-151283.781659998</v>
      </c>
      <c r="AW131" s="311"/>
      <c r="AX131" s="311"/>
      <c r="AY131" s="311"/>
      <c r="AZ131" s="311"/>
      <c r="BA131" s="43"/>
      <c r="BB131" s="43"/>
      <c r="BC131" s="43"/>
      <c r="BD131" s="43"/>
      <c r="BE131" s="43"/>
      <c r="BF131" s="43"/>
      <c r="BG131" s="43"/>
      <c r="BH131" s="43"/>
      <c r="BI131" s="43"/>
      <c r="BJ131" s="43"/>
      <c r="BK131" s="43"/>
      <c r="BL131" s="43"/>
      <c r="BM131" s="43"/>
      <c r="BN131" s="43"/>
      <c r="BO131" s="43"/>
      <c r="BP131" s="43"/>
      <c r="BQ131" s="43"/>
      <c r="BR131" s="43"/>
      <c r="BS131" s="43"/>
      <c r="BT131" s="43"/>
      <c r="BU131" s="43"/>
      <c r="BV131" s="43"/>
      <c r="BW131" s="43"/>
      <c r="BX131" s="443"/>
      <c r="BY131" s="444"/>
      <c r="BZ131" s="444" t="str">
        <f t="shared" si="213"/>
        <v>3BR-19</v>
      </c>
      <c r="CA131" s="445">
        <f t="shared" si="214"/>
        <v>19</v>
      </c>
      <c r="CB131" s="444">
        <f t="shared" si="215"/>
        <v>138</v>
      </c>
      <c r="CC131" s="444">
        <f t="shared" si="215"/>
        <v>120</v>
      </c>
      <c r="CD131" s="444">
        <f t="shared" si="216"/>
        <v>29739640.860144004</v>
      </c>
      <c r="CE131" s="444">
        <f t="shared" si="217"/>
        <v>3280435000</v>
      </c>
      <c r="CF131" s="444">
        <f t="shared" si="217"/>
        <v>3697575000</v>
      </c>
      <c r="CG131" s="444">
        <f t="shared" si="217"/>
        <v>3925633000</v>
      </c>
      <c r="CH131" s="444">
        <f t="shared" si="217"/>
        <v>4167758000</v>
      </c>
      <c r="CI131" s="444">
        <f t="shared" si="218"/>
        <v>4424816000</v>
      </c>
      <c r="CJ131" s="43"/>
      <c r="CK131" s="438">
        <f t="shared" si="188"/>
        <v>4285670201.4099474</v>
      </c>
      <c r="CL131" s="43">
        <f t="shared" si="189"/>
        <v>4030318000</v>
      </c>
      <c r="CM131" s="43">
        <f t="shared" si="189"/>
        <v>4278898000</v>
      </c>
      <c r="CN131" s="44">
        <f t="shared" si="148"/>
        <v>60454770</v>
      </c>
      <c r="CO131" s="44">
        <f t="shared" si="149"/>
        <v>42788980</v>
      </c>
      <c r="CP131" s="44">
        <f t="shared" si="150"/>
        <v>95054650</v>
      </c>
      <c r="CQ131" s="44">
        <f t="shared" si="151"/>
        <v>84097833.333333328</v>
      </c>
      <c r="CR131" s="440">
        <f t="shared" si="152"/>
        <v>4542811000</v>
      </c>
      <c r="CT131" s="264" t="s">
        <v>155</v>
      </c>
      <c r="CU131" s="299">
        <v>20</v>
      </c>
      <c r="CV131" s="266"/>
      <c r="CW131" s="41" t="s">
        <v>70</v>
      </c>
      <c r="CX131" s="267">
        <f t="shared" si="153"/>
        <v>0</v>
      </c>
      <c r="CY131" s="267">
        <f t="shared" si="154"/>
        <v>0</v>
      </c>
      <c r="CZ131" s="268">
        <f t="shared" si="155"/>
        <v>27506142.120000001</v>
      </c>
      <c r="DA131" s="268">
        <f t="shared" si="156"/>
        <v>0</v>
      </c>
      <c r="DB131" s="269">
        <f t="shared" si="157"/>
        <v>0</v>
      </c>
      <c r="DC131" s="270">
        <f t="shared" si="219"/>
        <v>0</v>
      </c>
      <c r="DD131" s="271">
        <f t="shared" si="158"/>
        <v>25789582.782083057</v>
      </c>
      <c r="DE131" s="271">
        <f t="shared" si="159"/>
        <v>29068980.357083056</v>
      </c>
      <c r="DF131" s="271">
        <f t="shared" si="160"/>
        <v>0</v>
      </c>
      <c r="DG131" s="271">
        <f t="shared" si="161"/>
        <v>32765385.393808544</v>
      </c>
      <c r="DH131" s="272">
        <f t="shared" si="162"/>
        <v>0</v>
      </c>
      <c r="DI131" s="271">
        <f t="shared" si="162"/>
        <v>32765385.393808544</v>
      </c>
      <c r="DJ131" s="271">
        <f t="shared" si="163"/>
        <v>34786282.669795632</v>
      </c>
      <c r="DK131" s="271"/>
      <c r="DL131" s="271">
        <f t="shared" si="164"/>
        <v>0</v>
      </c>
      <c r="DM131" s="271">
        <f t="shared" si="165"/>
        <v>0</v>
      </c>
      <c r="DN131" s="271">
        <f t="shared" si="166"/>
        <v>0</v>
      </c>
      <c r="DO131" s="272">
        <f t="shared" si="167"/>
        <v>0</v>
      </c>
      <c r="DP131" s="272">
        <f t="shared" si="168"/>
        <v>0</v>
      </c>
      <c r="DQ131" s="271">
        <f t="shared" si="169"/>
        <v>0</v>
      </c>
      <c r="DR131" s="271">
        <f t="shared" si="170"/>
        <v>0</v>
      </c>
      <c r="DS131" s="271"/>
      <c r="DT131" s="33" t="str">
        <f t="shared" si="171"/>
        <v>BERTAHAP</v>
      </c>
      <c r="DU131" s="273">
        <f t="shared" si="172"/>
        <v>0</v>
      </c>
      <c r="DV131" s="274">
        <v>2</v>
      </c>
      <c r="DW131" s="275"/>
      <c r="DX131" s="271" t="str">
        <f t="shared" si="211"/>
        <v>KR</v>
      </c>
      <c r="DY131" s="275">
        <f t="shared" si="101"/>
        <v>0</v>
      </c>
      <c r="DZ131" s="275">
        <f t="shared" si="101"/>
        <v>0</v>
      </c>
      <c r="EA131" s="275">
        <f t="shared" si="101"/>
        <v>0</v>
      </c>
      <c r="EB131" s="276">
        <f t="shared" si="100"/>
        <v>0</v>
      </c>
      <c r="EC131" s="276">
        <f t="shared" si="100"/>
        <v>0</v>
      </c>
      <c r="ED131" s="275">
        <f t="shared" si="100"/>
        <v>0</v>
      </c>
      <c r="EE131" s="275">
        <f t="shared" si="100"/>
        <v>0</v>
      </c>
      <c r="EF131" s="275">
        <f t="shared" si="190"/>
        <v>0</v>
      </c>
      <c r="EG131" s="52">
        <f t="shared" si="191"/>
        <v>0</v>
      </c>
      <c r="EH131" s="43">
        <f t="shared" si="191"/>
        <v>0</v>
      </c>
      <c r="EI131" s="63">
        <f t="shared" si="173"/>
        <v>0</v>
      </c>
      <c r="EJ131" s="63">
        <f t="shared" si="174"/>
        <v>0</v>
      </c>
      <c r="EK131" s="351">
        <f t="shared" si="175"/>
        <v>0</v>
      </c>
      <c r="EL131" s="141">
        <f t="shared" si="176"/>
        <v>0</v>
      </c>
      <c r="EM131" s="5">
        <f t="shared" si="177"/>
        <v>0</v>
      </c>
      <c r="EN131" s="5">
        <f t="shared" si="178"/>
        <v>0</v>
      </c>
      <c r="EO131" s="280">
        <f t="shared" si="192"/>
        <v>0</v>
      </c>
    </row>
    <row r="132" spans="1:145">
      <c r="A132" s="3">
        <f t="shared" si="179"/>
        <v>93</v>
      </c>
      <c r="B132" s="263">
        <v>1</v>
      </c>
      <c r="C132" s="556"/>
      <c r="D132" s="264" t="s">
        <v>155</v>
      </c>
      <c r="E132" s="265" t="s">
        <v>19</v>
      </c>
      <c r="F132" s="266"/>
      <c r="G132" s="41" t="s">
        <v>72</v>
      </c>
      <c r="H132" s="267">
        <f t="shared" si="127"/>
        <v>175</v>
      </c>
      <c r="I132" s="267">
        <f t="shared" si="128"/>
        <v>156</v>
      </c>
      <c r="J132" s="268">
        <f t="shared" si="129"/>
        <v>27506142.120000001</v>
      </c>
      <c r="K132" s="268">
        <f t="shared" si="130"/>
        <v>5</v>
      </c>
      <c r="L132" s="269">
        <f t="shared" si="131"/>
        <v>1.08</v>
      </c>
      <c r="M132" s="270">
        <f t="shared" ref="M132:M147" si="220">SUMIF($AS$4:$AS$22,E132,$AX$4:$AX$22)</f>
        <v>1.01</v>
      </c>
      <c r="N132" s="271">
        <f t="shared" si="133"/>
        <v>25072439.303650804</v>
      </c>
      <c r="O132" s="271">
        <f t="shared" si="134"/>
        <v>28260645.074426204</v>
      </c>
      <c r="P132" s="271">
        <f t="shared" si="135"/>
        <v>30003699.824496005</v>
      </c>
      <c r="Q132" s="271">
        <f t="shared" si="136"/>
        <v>31854262.37751013</v>
      </c>
      <c r="R132" s="271">
        <f t="shared" si="180"/>
        <v>35783664.781514958</v>
      </c>
      <c r="S132" s="272">
        <f t="shared" si="137"/>
        <v>30003699.824496005</v>
      </c>
      <c r="T132" s="271">
        <f t="shared" si="137"/>
        <v>31854262.37751013</v>
      </c>
      <c r="U132" s="271">
        <f t="shared" si="138"/>
        <v>33818963.579512551</v>
      </c>
      <c r="V132" s="271">
        <f t="shared" si="181"/>
        <v>40205255.092891</v>
      </c>
      <c r="W132" s="271"/>
      <c r="X132" s="271">
        <f t="shared" si="139"/>
        <v>3911300531.3695254</v>
      </c>
      <c r="Y132" s="271">
        <f t="shared" si="140"/>
        <v>4408660631.6104879</v>
      </c>
      <c r="Z132" s="271">
        <f t="shared" si="141"/>
        <v>4680577172.621377</v>
      </c>
      <c r="AA132" s="272">
        <f t="shared" si="182"/>
        <v>4969264930.8915806</v>
      </c>
      <c r="AB132" s="272">
        <f t="shared" si="183"/>
        <v>5582251705.9163332</v>
      </c>
      <c r="AC132" s="272">
        <f t="shared" si="142"/>
        <v>4680577172.621377</v>
      </c>
      <c r="AD132" s="271">
        <f t="shared" si="143"/>
        <v>4969264930.8915806</v>
      </c>
      <c r="AE132" s="271">
        <f t="shared" si="184"/>
        <v>5275758318.4039583</v>
      </c>
      <c r="AF132" s="271">
        <f t="shared" si="185"/>
        <v>6272019794.4909964</v>
      </c>
      <c r="AG132" s="271"/>
      <c r="AH132" s="33" t="str">
        <f t="shared" si="144"/>
        <v>BERTAHAP</v>
      </c>
      <c r="AI132" s="273">
        <f t="shared" si="145"/>
        <v>0</v>
      </c>
      <c r="AJ132" s="274">
        <v>2</v>
      </c>
      <c r="AK132" s="275"/>
      <c r="AL132" s="271" t="e">
        <f>IF(AK132&gt;#REF!,"LB","KR")</f>
        <v>#REF!</v>
      </c>
      <c r="AM132" s="52">
        <f t="shared" si="146"/>
        <v>4302431000</v>
      </c>
      <c r="AN132" s="52">
        <f t="shared" si="146"/>
        <v>4849527000</v>
      </c>
      <c r="AO132" s="52">
        <f t="shared" si="146"/>
        <v>5148635000</v>
      </c>
      <c r="AP132" s="438">
        <f t="shared" si="146"/>
        <v>5466192000</v>
      </c>
      <c r="AQ132" s="438">
        <f t="shared" si="147"/>
        <v>5148635000</v>
      </c>
      <c r="AR132" s="52">
        <f t="shared" si="147"/>
        <v>5466192000</v>
      </c>
      <c r="AS132" s="52">
        <f t="shared" si="147"/>
        <v>5803335000</v>
      </c>
      <c r="AT132" s="43"/>
      <c r="AU132" s="43"/>
      <c r="AV132" s="311">
        <f t="shared" si="186"/>
        <v>-1009475.415803995</v>
      </c>
      <c r="AW132" s="311"/>
      <c r="AX132" s="311"/>
      <c r="AY132" s="311"/>
      <c r="AZ132" s="311"/>
      <c r="BA132" s="43"/>
      <c r="BB132" s="43"/>
      <c r="BC132" s="43"/>
      <c r="BD132" s="43"/>
      <c r="BE132" s="43"/>
      <c r="BF132" s="43"/>
      <c r="BG132" s="43"/>
      <c r="BH132" s="43"/>
      <c r="BI132" s="43"/>
      <c r="BJ132" s="43"/>
      <c r="BK132" s="43"/>
      <c r="BL132" s="43"/>
      <c r="BM132" s="43"/>
      <c r="BN132" s="43"/>
      <c r="BO132" s="43"/>
      <c r="BP132" s="43"/>
      <c r="BQ132" s="43"/>
      <c r="BR132" s="43"/>
      <c r="BS132" s="43"/>
      <c r="BT132" s="43"/>
      <c r="BU132" s="43"/>
      <c r="BV132" s="43"/>
      <c r="BW132" s="43"/>
      <c r="BX132" s="443">
        <v>24</v>
      </c>
      <c r="BY132" s="444" t="s">
        <v>156</v>
      </c>
      <c r="BZ132" s="444" t="str">
        <f t="shared" ref="BZ132:BZ138" si="221">G222</f>
        <v>2BR-5</v>
      </c>
      <c r="CA132" s="445" t="str">
        <f t="shared" ref="CA132:CA138" si="222">E222</f>
        <v>05</v>
      </c>
      <c r="CB132" s="444">
        <f t="shared" ref="CB132:CC138" si="223">H222</f>
        <v>85</v>
      </c>
      <c r="CC132" s="444">
        <f t="shared" si="223"/>
        <v>74</v>
      </c>
      <c r="CD132" s="444">
        <f t="shared" ref="CD132:CD138" si="224">P222</f>
        <v>29739640.860144004</v>
      </c>
      <c r="CE132" s="444">
        <f t="shared" ref="CE132:CH138" si="225">AM222</f>
        <v>2022935000</v>
      </c>
      <c r="CF132" s="444">
        <f t="shared" si="225"/>
        <v>2280171000</v>
      </c>
      <c r="CG132" s="444">
        <f t="shared" si="225"/>
        <v>2420807000</v>
      </c>
      <c r="CH132" s="444">
        <f t="shared" si="225"/>
        <v>2570117000</v>
      </c>
      <c r="CI132" s="444">
        <f t="shared" ref="CI132:CI138" si="226">AS222</f>
        <v>2728637000</v>
      </c>
      <c r="CJ132" s="43">
        <v>14</v>
      </c>
      <c r="CK132" s="438">
        <f t="shared" si="188"/>
        <v>5803334253.9506178</v>
      </c>
      <c r="CL132" s="43">
        <f t="shared" si="189"/>
        <v>5457554000</v>
      </c>
      <c r="CM132" s="43">
        <f t="shared" si="189"/>
        <v>5794164000</v>
      </c>
      <c r="CN132" s="44">
        <f t="shared" si="148"/>
        <v>81863310</v>
      </c>
      <c r="CO132" s="44">
        <f t="shared" si="149"/>
        <v>57941640</v>
      </c>
      <c r="CP132" s="44">
        <f t="shared" si="150"/>
        <v>128715875</v>
      </c>
      <c r="CQ132" s="44">
        <f t="shared" si="151"/>
        <v>113879000</v>
      </c>
      <c r="CR132" s="440">
        <f t="shared" si="152"/>
        <v>6151535000</v>
      </c>
      <c r="CT132" s="264" t="s">
        <v>155</v>
      </c>
      <c r="CU132" s="299">
        <v>22</v>
      </c>
      <c r="CV132" s="266"/>
      <c r="CW132" s="41" t="s">
        <v>89</v>
      </c>
      <c r="CX132" s="267">
        <f t="shared" si="153"/>
        <v>0</v>
      </c>
      <c r="CY132" s="267">
        <f t="shared" si="154"/>
        <v>0</v>
      </c>
      <c r="CZ132" s="268">
        <f t="shared" si="155"/>
        <v>27506142.120000001</v>
      </c>
      <c r="DA132" s="268">
        <f t="shared" si="156"/>
        <v>0</v>
      </c>
      <c r="DB132" s="269">
        <f t="shared" si="157"/>
        <v>0</v>
      </c>
      <c r="DC132" s="270">
        <f t="shared" si="219"/>
        <v>0</v>
      </c>
      <c r="DD132" s="271">
        <f t="shared" si="158"/>
        <v>25072439.303650804</v>
      </c>
      <c r="DE132" s="271">
        <f t="shared" si="159"/>
        <v>28260645.074426204</v>
      </c>
      <c r="DF132" s="271">
        <f t="shared" si="160"/>
        <v>0</v>
      </c>
      <c r="DG132" s="271">
        <f t="shared" si="161"/>
        <v>31854262.37751013</v>
      </c>
      <c r="DH132" s="272">
        <f t="shared" si="162"/>
        <v>0</v>
      </c>
      <c r="DI132" s="271">
        <f t="shared" si="162"/>
        <v>31854262.37751013</v>
      </c>
      <c r="DJ132" s="271">
        <f t="shared" si="163"/>
        <v>33818963.579512551</v>
      </c>
      <c r="DK132" s="271"/>
      <c r="DL132" s="271">
        <f t="shared" si="164"/>
        <v>0</v>
      </c>
      <c r="DM132" s="271">
        <f t="shared" si="165"/>
        <v>0</v>
      </c>
      <c r="DN132" s="271">
        <f t="shared" si="166"/>
        <v>0</v>
      </c>
      <c r="DO132" s="272">
        <f t="shared" si="167"/>
        <v>0</v>
      </c>
      <c r="DP132" s="272">
        <f t="shared" si="168"/>
        <v>0</v>
      </c>
      <c r="DQ132" s="271">
        <f t="shared" si="169"/>
        <v>0</v>
      </c>
      <c r="DR132" s="271">
        <f t="shared" si="170"/>
        <v>0</v>
      </c>
      <c r="DS132" s="271"/>
      <c r="DT132" s="33" t="str">
        <f t="shared" si="171"/>
        <v>BERTAHAP</v>
      </c>
      <c r="DU132" s="273">
        <f t="shared" si="172"/>
        <v>0</v>
      </c>
      <c r="DV132" s="274">
        <v>2</v>
      </c>
      <c r="DW132" s="275"/>
      <c r="DX132" s="271" t="str">
        <f t="shared" si="211"/>
        <v>KR</v>
      </c>
      <c r="DY132" s="275">
        <f t="shared" si="101"/>
        <v>0</v>
      </c>
      <c r="DZ132" s="275">
        <f t="shared" si="101"/>
        <v>0</v>
      </c>
      <c r="EA132" s="275">
        <f t="shared" si="101"/>
        <v>0</v>
      </c>
      <c r="EB132" s="276">
        <f t="shared" si="100"/>
        <v>0</v>
      </c>
      <c r="EC132" s="276">
        <f t="shared" si="100"/>
        <v>0</v>
      </c>
      <c r="ED132" s="275">
        <f t="shared" si="100"/>
        <v>0</v>
      </c>
      <c r="EE132" s="275">
        <f t="shared" si="100"/>
        <v>0</v>
      </c>
      <c r="EF132" s="275">
        <f t="shared" si="190"/>
        <v>0</v>
      </c>
      <c r="EG132" s="52">
        <f t="shared" si="191"/>
        <v>0</v>
      </c>
      <c r="EH132" s="43">
        <f t="shared" si="191"/>
        <v>0</v>
      </c>
      <c r="EI132" s="63">
        <f t="shared" si="173"/>
        <v>0</v>
      </c>
      <c r="EJ132" s="63">
        <f t="shared" si="174"/>
        <v>0</v>
      </c>
      <c r="EK132" s="351">
        <f t="shared" si="175"/>
        <v>0</v>
      </c>
      <c r="EL132" s="141">
        <f t="shared" si="176"/>
        <v>0</v>
      </c>
      <c r="EM132" s="5">
        <f t="shared" si="177"/>
        <v>0</v>
      </c>
      <c r="EN132" s="5">
        <f t="shared" si="178"/>
        <v>0</v>
      </c>
      <c r="EO132" s="280">
        <f t="shared" si="192"/>
        <v>0</v>
      </c>
    </row>
    <row r="133" spans="1:145">
      <c r="A133" s="3">
        <f t="shared" si="179"/>
        <v>94</v>
      </c>
      <c r="B133" s="263">
        <v>2</v>
      </c>
      <c r="C133" s="556"/>
      <c r="D133" s="264" t="s">
        <v>155</v>
      </c>
      <c r="E133" s="265" t="s">
        <v>29</v>
      </c>
      <c r="F133" s="266"/>
      <c r="G133" s="41" t="s">
        <v>74</v>
      </c>
      <c r="H133" s="267">
        <f t="shared" si="127"/>
        <v>85</v>
      </c>
      <c r="I133" s="267">
        <f t="shared" si="128"/>
        <v>74</v>
      </c>
      <c r="J133" s="268">
        <f t="shared" si="129"/>
        <v>27506142.120000001</v>
      </c>
      <c r="K133" s="268">
        <f t="shared" si="130"/>
        <v>1</v>
      </c>
      <c r="L133" s="269">
        <f t="shared" si="131"/>
        <v>1.06</v>
      </c>
      <c r="M133" s="270">
        <f t="shared" si="220"/>
        <v>1.01</v>
      </c>
      <c r="N133" s="271">
        <f t="shared" si="133"/>
        <v>24608134.872101717</v>
      </c>
      <c r="O133" s="271">
        <f t="shared" si="134"/>
        <v>27737299.795270164</v>
      </c>
      <c r="P133" s="271">
        <f t="shared" si="135"/>
        <v>29448075.753672004</v>
      </c>
      <c r="Q133" s="271">
        <f t="shared" si="136"/>
        <v>31264368.62977846</v>
      </c>
      <c r="R133" s="271">
        <f t="shared" si="180"/>
        <v>35121004.32259801</v>
      </c>
      <c r="S133" s="272">
        <f t="shared" si="137"/>
        <v>29448075.753672004</v>
      </c>
      <c r="T133" s="271">
        <f t="shared" si="137"/>
        <v>31264368.62977846</v>
      </c>
      <c r="U133" s="271">
        <f t="shared" si="138"/>
        <v>33192686.476188242</v>
      </c>
      <c r="V133" s="271">
        <f t="shared" si="181"/>
        <v>39460713.331911534</v>
      </c>
      <c r="W133" s="271"/>
      <c r="X133" s="271">
        <f t="shared" si="139"/>
        <v>1821001980.535527</v>
      </c>
      <c r="Y133" s="271">
        <f t="shared" si="140"/>
        <v>2052560184.849992</v>
      </c>
      <c r="Z133" s="271">
        <f t="shared" si="141"/>
        <v>2179157605.7717285</v>
      </c>
      <c r="AA133" s="272">
        <f t="shared" si="182"/>
        <v>2313563278.6036062</v>
      </c>
      <c r="AB133" s="272">
        <f t="shared" si="183"/>
        <v>2598954319.8722529</v>
      </c>
      <c r="AC133" s="272">
        <f t="shared" si="142"/>
        <v>2179157605.7717285</v>
      </c>
      <c r="AD133" s="271">
        <f t="shared" si="143"/>
        <v>2313563278.6036062</v>
      </c>
      <c r="AE133" s="271">
        <f t="shared" si="184"/>
        <v>2456258799.2379298</v>
      </c>
      <c r="AF133" s="271">
        <f t="shared" si="185"/>
        <v>2920092786.5614533</v>
      </c>
      <c r="AG133" s="271"/>
      <c r="AH133" s="33" t="str">
        <f t="shared" si="144"/>
        <v>BERTAHAP</v>
      </c>
      <c r="AI133" s="273">
        <f t="shared" si="145"/>
        <v>0</v>
      </c>
      <c r="AJ133" s="274">
        <v>2</v>
      </c>
      <c r="AK133" s="275"/>
      <c r="AL133" s="271" t="e">
        <f>IF(AK133&gt;#REF!,"LB","KR")</f>
        <v>#REF!</v>
      </c>
      <c r="AM133" s="52">
        <f t="shared" si="146"/>
        <v>2003103000</v>
      </c>
      <c r="AN133" s="52">
        <f t="shared" si="146"/>
        <v>2257817000</v>
      </c>
      <c r="AO133" s="52">
        <f t="shared" si="146"/>
        <v>2397074000</v>
      </c>
      <c r="AP133" s="438">
        <f t="shared" si="146"/>
        <v>2544920000</v>
      </c>
      <c r="AQ133" s="438">
        <f t="shared" si="147"/>
        <v>2397074000</v>
      </c>
      <c r="AR133" s="52">
        <f t="shared" si="147"/>
        <v>2544920000</v>
      </c>
      <c r="AS133" s="52">
        <f t="shared" si="147"/>
        <v>2701885000</v>
      </c>
      <c r="AT133" s="43"/>
      <c r="AU133" s="43"/>
      <c r="AV133" s="311">
        <f t="shared" si="186"/>
        <v>-1565099.486627996</v>
      </c>
      <c r="AW133" s="311"/>
      <c r="AX133" s="311"/>
      <c r="AY133" s="311"/>
      <c r="AZ133" s="311"/>
      <c r="BA133" s="43"/>
      <c r="BB133" s="43"/>
      <c r="BC133" s="43"/>
      <c r="BD133" s="43"/>
      <c r="BE133" s="43"/>
      <c r="BF133" s="43"/>
      <c r="BG133" s="43"/>
      <c r="BH133" s="43"/>
      <c r="BI133" s="43"/>
      <c r="BJ133" s="43"/>
      <c r="BK133" s="43"/>
      <c r="BL133" s="43"/>
      <c r="BM133" s="43"/>
      <c r="BN133" s="43"/>
      <c r="BO133" s="43"/>
      <c r="BP133" s="43"/>
      <c r="BQ133" s="43"/>
      <c r="BR133" s="43"/>
      <c r="BS133" s="43"/>
      <c r="BT133" s="43"/>
      <c r="BU133" s="43"/>
      <c r="BV133" s="43"/>
      <c r="BW133" s="43"/>
      <c r="BX133" s="443"/>
      <c r="BY133" s="444"/>
      <c r="BZ133" s="444" t="str">
        <f t="shared" si="221"/>
        <v>2BR-7</v>
      </c>
      <c r="CA133" s="445" t="str">
        <f t="shared" si="222"/>
        <v>07</v>
      </c>
      <c r="CB133" s="444">
        <f t="shared" si="223"/>
        <v>101</v>
      </c>
      <c r="CC133" s="444">
        <f t="shared" si="223"/>
        <v>90</v>
      </c>
      <c r="CD133" s="444">
        <f t="shared" si="224"/>
        <v>29739640.860144004</v>
      </c>
      <c r="CE133" s="444">
        <f t="shared" si="225"/>
        <v>2460327000</v>
      </c>
      <c r="CF133" s="444">
        <f t="shared" si="225"/>
        <v>2773181000</v>
      </c>
      <c r="CG133" s="444">
        <f t="shared" si="225"/>
        <v>2944225000</v>
      </c>
      <c r="CH133" s="444">
        <f t="shared" si="225"/>
        <v>3125818000</v>
      </c>
      <c r="CI133" s="444">
        <f t="shared" si="226"/>
        <v>3318612000</v>
      </c>
      <c r="CJ133" s="43"/>
      <c r="CK133" s="438">
        <f t="shared" si="188"/>
        <v>2701884860.5325255</v>
      </c>
      <c r="CL133" s="43">
        <f t="shared" si="189"/>
        <v>2540899000</v>
      </c>
      <c r="CM133" s="43">
        <f t="shared" si="189"/>
        <v>2697616000</v>
      </c>
      <c r="CN133" s="44">
        <f t="shared" si="148"/>
        <v>38113485</v>
      </c>
      <c r="CO133" s="44">
        <f t="shared" si="149"/>
        <v>26976160</v>
      </c>
      <c r="CP133" s="44">
        <f t="shared" si="150"/>
        <v>59926850</v>
      </c>
      <c r="CQ133" s="44">
        <f t="shared" si="151"/>
        <v>53019166.666666664</v>
      </c>
      <c r="CR133" s="440">
        <f t="shared" si="152"/>
        <v>2863999000</v>
      </c>
      <c r="CT133" s="264" t="s">
        <v>158</v>
      </c>
      <c r="CU133" s="265" t="s">
        <v>24</v>
      </c>
      <c r="CV133" s="266"/>
      <c r="CW133" s="41" t="s">
        <v>39</v>
      </c>
      <c r="CX133" s="267">
        <f t="shared" si="153"/>
        <v>0</v>
      </c>
      <c r="CY133" s="267">
        <f t="shared" si="154"/>
        <v>0</v>
      </c>
      <c r="CZ133" s="268">
        <f t="shared" si="155"/>
        <v>27506142.120000001</v>
      </c>
      <c r="DA133" s="268">
        <f t="shared" si="156"/>
        <v>0</v>
      </c>
      <c r="DB133" s="269">
        <f t="shared" si="157"/>
        <v>0</v>
      </c>
      <c r="DC133" s="270">
        <f t="shared" si="219"/>
        <v>0</v>
      </c>
      <c r="DD133" s="271">
        <f t="shared" si="158"/>
        <v>24608134.872101717</v>
      </c>
      <c r="DE133" s="271">
        <f t="shared" si="159"/>
        <v>27737299.795270164</v>
      </c>
      <c r="DF133" s="271">
        <f t="shared" si="160"/>
        <v>0</v>
      </c>
      <c r="DG133" s="271">
        <f t="shared" si="161"/>
        <v>31264368.62977846</v>
      </c>
      <c r="DH133" s="272">
        <f t="shared" si="162"/>
        <v>0</v>
      </c>
      <c r="DI133" s="271">
        <f t="shared" si="162"/>
        <v>31264368.62977846</v>
      </c>
      <c r="DJ133" s="271">
        <f t="shared" si="163"/>
        <v>33192686.476188242</v>
      </c>
      <c r="DK133" s="271"/>
      <c r="DL133" s="271">
        <f t="shared" si="164"/>
        <v>0</v>
      </c>
      <c r="DM133" s="271">
        <f t="shared" si="165"/>
        <v>0</v>
      </c>
      <c r="DN133" s="271">
        <f t="shared" si="166"/>
        <v>0</v>
      </c>
      <c r="DO133" s="272">
        <f t="shared" si="167"/>
        <v>0</v>
      </c>
      <c r="DP133" s="272">
        <f t="shared" si="168"/>
        <v>0</v>
      </c>
      <c r="DQ133" s="271">
        <f t="shared" si="169"/>
        <v>0</v>
      </c>
      <c r="DR133" s="271">
        <f t="shared" si="170"/>
        <v>0</v>
      </c>
      <c r="DS133" s="271"/>
      <c r="DT133" s="33" t="str">
        <f t="shared" si="171"/>
        <v>BERTAHAP</v>
      </c>
      <c r="DU133" s="273">
        <f t="shared" si="172"/>
        <v>0</v>
      </c>
      <c r="DV133" s="274">
        <v>2</v>
      </c>
      <c r="DW133" s="275"/>
      <c r="DX133" s="271" t="str">
        <f t="shared" si="211"/>
        <v>KR</v>
      </c>
      <c r="DY133" s="275">
        <f t="shared" si="101"/>
        <v>0</v>
      </c>
      <c r="DZ133" s="275">
        <f t="shared" si="101"/>
        <v>0</v>
      </c>
      <c r="EA133" s="275">
        <f t="shared" si="101"/>
        <v>0</v>
      </c>
      <c r="EB133" s="276">
        <f t="shared" si="100"/>
        <v>0</v>
      </c>
      <c r="EC133" s="276">
        <f t="shared" si="100"/>
        <v>0</v>
      </c>
      <c r="ED133" s="275">
        <f t="shared" si="100"/>
        <v>0</v>
      </c>
      <c r="EE133" s="275">
        <f t="shared" si="100"/>
        <v>0</v>
      </c>
      <c r="EF133" s="275">
        <f t="shared" si="190"/>
        <v>0</v>
      </c>
      <c r="EG133" s="52">
        <f t="shared" si="191"/>
        <v>0</v>
      </c>
      <c r="EH133" s="43">
        <f t="shared" si="191"/>
        <v>0</v>
      </c>
      <c r="EI133" s="63">
        <f t="shared" si="173"/>
        <v>0</v>
      </c>
      <c r="EJ133" s="63">
        <f t="shared" si="174"/>
        <v>0</v>
      </c>
      <c r="EK133" s="351">
        <f t="shared" si="175"/>
        <v>0</v>
      </c>
      <c r="EL133" s="141">
        <f t="shared" si="176"/>
        <v>0</v>
      </c>
      <c r="EM133" s="5">
        <f t="shared" si="177"/>
        <v>0</v>
      </c>
      <c r="EN133" s="5">
        <f t="shared" si="178"/>
        <v>0</v>
      </c>
      <c r="EO133" s="280">
        <f t="shared" si="192"/>
        <v>0</v>
      </c>
    </row>
    <row r="134" spans="1:145">
      <c r="A134" s="3">
        <f t="shared" si="179"/>
        <v>95</v>
      </c>
      <c r="B134" s="263">
        <v>3</v>
      </c>
      <c r="C134" s="556"/>
      <c r="D134" s="264" t="s">
        <v>155</v>
      </c>
      <c r="E134" s="265" t="s">
        <v>44</v>
      </c>
      <c r="F134" s="266"/>
      <c r="G134" s="41" t="s">
        <v>60</v>
      </c>
      <c r="H134" s="267">
        <f t="shared" si="127"/>
        <v>101</v>
      </c>
      <c r="I134" s="267">
        <f t="shared" si="128"/>
        <v>90</v>
      </c>
      <c r="J134" s="268">
        <f t="shared" si="129"/>
        <v>27506142.120000001</v>
      </c>
      <c r="K134" s="268">
        <f t="shared" si="130"/>
        <v>1</v>
      </c>
      <c r="L134" s="269">
        <f t="shared" si="131"/>
        <v>1.06</v>
      </c>
      <c r="M134" s="270">
        <f t="shared" si="220"/>
        <v>1.01</v>
      </c>
      <c r="N134" s="271">
        <f t="shared" si="133"/>
        <v>24608134.872101717</v>
      </c>
      <c r="O134" s="271">
        <f t="shared" si="134"/>
        <v>27737299.795270164</v>
      </c>
      <c r="P134" s="271">
        <f t="shared" si="135"/>
        <v>29448075.753672004</v>
      </c>
      <c r="Q134" s="271">
        <f t="shared" si="136"/>
        <v>31264368.62977846</v>
      </c>
      <c r="R134" s="271">
        <f t="shared" si="180"/>
        <v>35121004.32259801</v>
      </c>
      <c r="S134" s="272">
        <f t="shared" si="137"/>
        <v>29448075.753672004</v>
      </c>
      <c r="T134" s="271">
        <f t="shared" si="137"/>
        <v>31264368.62977846</v>
      </c>
      <c r="U134" s="271">
        <f t="shared" si="138"/>
        <v>33192686.476188242</v>
      </c>
      <c r="V134" s="271">
        <f t="shared" si="181"/>
        <v>39460713.331911534</v>
      </c>
      <c r="W134" s="271"/>
      <c r="X134" s="271">
        <f t="shared" si="139"/>
        <v>2214732138.4891543</v>
      </c>
      <c r="Y134" s="271">
        <f t="shared" si="140"/>
        <v>2496356981.5743146</v>
      </c>
      <c r="Z134" s="271">
        <f t="shared" si="141"/>
        <v>2650326817.8304806</v>
      </c>
      <c r="AA134" s="272">
        <f t="shared" si="182"/>
        <v>2813793176.6800613</v>
      </c>
      <c r="AB134" s="272">
        <f t="shared" si="183"/>
        <v>3160890389.0338211</v>
      </c>
      <c r="AC134" s="272">
        <f t="shared" si="142"/>
        <v>2650326817.8304806</v>
      </c>
      <c r="AD134" s="271">
        <f t="shared" si="143"/>
        <v>2813793176.6800613</v>
      </c>
      <c r="AE134" s="271">
        <f t="shared" si="184"/>
        <v>2987341782.8569417</v>
      </c>
      <c r="AF134" s="271">
        <f t="shared" si="185"/>
        <v>3551464199.8720379</v>
      </c>
      <c r="AG134" s="271"/>
      <c r="AH134" s="33" t="str">
        <f t="shared" si="144"/>
        <v>BERTAHAP</v>
      </c>
      <c r="AI134" s="273">
        <f t="shared" si="145"/>
        <v>0</v>
      </c>
      <c r="AJ134" s="274">
        <v>2</v>
      </c>
      <c r="AK134" s="275"/>
      <c r="AL134" s="271" t="e">
        <f>IF(AK134&gt;#REF!,"LB","KR")</f>
        <v>#REF!</v>
      </c>
      <c r="AM134" s="52">
        <f t="shared" si="146"/>
        <v>2436206000</v>
      </c>
      <c r="AN134" s="52">
        <f t="shared" si="146"/>
        <v>2745993000</v>
      </c>
      <c r="AO134" s="52">
        <f t="shared" si="146"/>
        <v>2915360000</v>
      </c>
      <c r="AP134" s="438">
        <f t="shared" si="146"/>
        <v>3095173000</v>
      </c>
      <c r="AQ134" s="438">
        <f t="shared" si="147"/>
        <v>2915360000</v>
      </c>
      <c r="AR134" s="52">
        <f t="shared" si="147"/>
        <v>3095173000</v>
      </c>
      <c r="AS134" s="52">
        <f t="shared" si="147"/>
        <v>3286076000</v>
      </c>
      <c r="AT134" s="43"/>
      <c r="AU134" s="43"/>
      <c r="AV134" s="311">
        <f t="shared" si="186"/>
        <v>-1565099.486627996</v>
      </c>
      <c r="AW134" s="311"/>
      <c r="AX134" s="311"/>
      <c r="AY134" s="311"/>
      <c r="AZ134" s="311"/>
      <c r="BA134" s="43"/>
      <c r="BB134" s="43"/>
      <c r="BC134" s="43"/>
      <c r="BD134" s="43"/>
      <c r="BE134" s="43"/>
      <c r="BF134" s="43"/>
      <c r="BG134" s="43"/>
      <c r="BH134" s="43"/>
      <c r="BI134" s="43"/>
      <c r="BJ134" s="43"/>
      <c r="BK134" s="43"/>
      <c r="BL134" s="43"/>
      <c r="BM134" s="43"/>
      <c r="BN134" s="43"/>
      <c r="BO134" s="43"/>
      <c r="BP134" s="43"/>
      <c r="BQ134" s="43"/>
      <c r="BR134" s="43"/>
      <c r="BS134" s="43"/>
      <c r="BT134" s="43"/>
      <c r="BU134" s="43"/>
      <c r="BV134" s="43"/>
      <c r="BW134" s="43"/>
      <c r="BX134" s="443"/>
      <c r="BY134" s="444"/>
      <c r="BZ134" s="444" t="str">
        <f t="shared" si="221"/>
        <v>2BR-9</v>
      </c>
      <c r="CA134" s="445" t="str">
        <f t="shared" si="222"/>
        <v>09</v>
      </c>
      <c r="CB134" s="444">
        <f t="shared" si="223"/>
        <v>101</v>
      </c>
      <c r="CC134" s="444">
        <f t="shared" si="223"/>
        <v>90</v>
      </c>
      <c r="CD134" s="444">
        <f t="shared" si="224"/>
        <v>29739640.860144004</v>
      </c>
      <c r="CE134" s="444">
        <f t="shared" si="225"/>
        <v>2460327000</v>
      </c>
      <c r="CF134" s="444">
        <f t="shared" si="225"/>
        <v>2773181000</v>
      </c>
      <c r="CG134" s="444">
        <f t="shared" si="225"/>
        <v>2944225000</v>
      </c>
      <c r="CH134" s="444">
        <f t="shared" si="225"/>
        <v>3125818000</v>
      </c>
      <c r="CI134" s="444">
        <f t="shared" si="226"/>
        <v>3318612000</v>
      </c>
      <c r="CJ134" s="43"/>
      <c r="CK134" s="438">
        <f t="shared" si="188"/>
        <v>3286076210.4227395</v>
      </c>
      <c r="CL134" s="43">
        <f t="shared" si="189"/>
        <v>3090282000</v>
      </c>
      <c r="CM134" s="43">
        <f t="shared" si="189"/>
        <v>3280884000</v>
      </c>
      <c r="CN134" s="44">
        <f t="shared" si="148"/>
        <v>46354230</v>
      </c>
      <c r="CO134" s="44">
        <f t="shared" si="149"/>
        <v>32808840</v>
      </c>
      <c r="CP134" s="44">
        <f t="shared" si="150"/>
        <v>72884000</v>
      </c>
      <c r="CQ134" s="44">
        <f t="shared" si="151"/>
        <v>64482770.833333336</v>
      </c>
      <c r="CR134" s="440">
        <f t="shared" si="152"/>
        <v>3483242000</v>
      </c>
      <c r="CT134" s="264" t="s">
        <v>158</v>
      </c>
      <c r="CU134" s="265" t="s">
        <v>35</v>
      </c>
      <c r="CV134" s="266"/>
      <c r="CW134" s="41" t="s">
        <v>42</v>
      </c>
      <c r="CX134" s="267">
        <f t="shared" si="153"/>
        <v>0</v>
      </c>
      <c r="CY134" s="267">
        <f t="shared" si="154"/>
        <v>0</v>
      </c>
      <c r="CZ134" s="268">
        <f t="shared" si="155"/>
        <v>27506142.120000001</v>
      </c>
      <c r="DA134" s="268">
        <f t="shared" si="156"/>
        <v>0</v>
      </c>
      <c r="DB134" s="269">
        <f t="shared" si="157"/>
        <v>0</v>
      </c>
      <c r="DC134" s="270">
        <f t="shared" si="219"/>
        <v>0</v>
      </c>
      <c r="DD134" s="271">
        <f t="shared" si="158"/>
        <v>24608134.872101717</v>
      </c>
      <c r="DE134" s="271">
        <f t="shared" si="159"/>
        <v>27737299.795270164</v>
      </c>
      <c r="DF134" s="271">
        <f t="shared" si="160"/>
        <v>0</v>
      </c>
      <c r="DG134" s="271">
        <f t="shared" si="161"/>
        <v>31264368.62977846</v>
      </c>
      <c r="DH134" s="272">
        <f t="shared" si="162"/>
        <v>0</v>
      </c>
      <c r="DI134" s="271">
        <f t="shared" si="162"/>
        <v>31264368.62977846</v>
      </c>
      <c r="DJ134" s="271">
        <f t="shared" si="163"/>
        <v>33192686.476188242</v>
      </c>
      <c r="DK134" s="271"/>
      <c r="DL134" s="271">
        <f t="shared" si="164"/>
        <v>0</v>
      </c>
      <c r="DM134" s="271">
        <f t="shared" si="165"/>
        <v>0</v>
      </c>
      <c r="DN134" s="271">
        <f t="shared" si="166"/>
        <v>0</v>
      </c>
      <c r="DO134" s="272">
        <f t="shared" si="167"/>
        <v>0</v>
      </c>
      <c r="DP134" s="272">
        <f t="shared" si="168"/>
        <v>0</v>
      </c>
      <c r="DQ134" s="271">
        <f t="shared" si="169"/>
        <v>0</v>
      </c>
      <c r="DR134" s="271">
        <f t="shared" si="170"/>
        <v>0</v>
      </c>
      <c r="DS134" s="271"/>
      <c r="DT134" s="33" t="str">
        <f t="shared" si="171"/>
        <v>BERTAHAP</v>
      </c>
      <c r="DU134" s="273">
        <f t="shared" si="172"/>
        <v>0</v>
      </c>
      <c r="DV134" s="274">
        <v>2</v>
      </c>
      <c r="DW134" s="275"/>
      <c r="DX134" s="271" t="str">
        <f t="shared" si="211"/>
        <v>KR</v>
      </c>
      <c r="DY134" s="275">
        <f t="shared" si="101"/>
        <v>0</v>
      </c>
      <c r="DZ134" s="275">
        <f t="shared" si="101"/>
        <v>0</v>
      </c>
      <c r="EA134" s="275">
        <f t="shared" si="101"/>
        <v>0</v>
      </c>
      <c r="EB134" s="276">
        <f t="shared" si="100"/>
        <v>0</v>
      </c>
      <c r="EC134" s="276">
        <f t="shared" si="100"/>
        <v>0</v>
      </c>
      <c r="ED134" s="275">
        <f t="shared" si="100"/>
        <v>0</v>
      </c>
      <c r="EE134" s="275">
        <f t="shared" si="100"/>
        <v>0</v>
      </c>
      <c r="EF134" s="275">
        <f t="shared" si="190"/>
        <v>0</v>
      </c>
      <c r="EG134" s="52">
        <f t="shared" si="191"/>
        <v>0</v>
      </c>
      <c r="EH134" s="43">
        <f t="shared" si="191"/>
        <v>0</v>
      </c>
      <c r="EI134" s="63">
        <f t="shared" si="173"/>
        <v>0</v>
      </c>
      <c r="EJ134" s="63">
        <f t="shared" si="174"/>
        <v>0</v>
      </c>
      <c r="EK134" s="351">
        <f t="shared" si="175"/>
        <v>0</v>
      </c>
      <c r="EL134" s="141">
        <f t="shared" si="176"/>
        <v>0</v>
      </c>
      <c r="EM134" s="5">
        <f t="shared" si="177"/>
        <v>0</v>
      </c>
      <c r="EN134" s="5">
        <f t="shared" si="178"/>
        <v>0</v>
      </c>
      <c r="EO134" s="280">
        <f t="shared" si="192"/>
        <v>0</v>
      </c>
    </row>
    <row r="135" spans="1:145">
      <c r="A135" s="3">
        <f t="shared" si="179"/>
        <v>96</v>
      </c>
      <c r="B135" s="263">
        <v>4</v>
      </c>
      <c r="C135" s="556"/>
      <c r="D135" s="264" t="s">
        <v>155</v>
      </c>
      <c r="E135" s="299">
        <v>11</v>
      </c>
      <c r="F135" s="266"/>
      <c r="G135" s="41" t="s">
        <v>62</v>
      </c>
      <c r="H135" s="267">
        <f t="shared" si="127"/>
        <v>101</v>
      </c>
      <c r="I135" s="267">
        <f t="shared" si="128"/>
        <v>90</v>
      </c>
      <c r="J135" s="268">
        <f t="shared" si="129"/>
        <v>27506142.120000001</v>
      </c>
      <c r="K135" s="268">
        <f t="shared" si="130"/>
        <v>1</v>
      </c>
      <c r="L135" s="269">
        <f t="shared" si="131"/>
        <v>1.06</v>
      </c>
      <c r="M135" s="270">
        <f t="shared" si="220"/>
        <v>1.01</v>
      </c>
      <c r="N135" s="271">
        <f t="shared" si="133"/>
        <v>24608134.872101717</v>
      </c>
      <c r="O135" s="271">
        <f t="shared" si="134"/>
        <v>27737299.795270164</v>
      </c>
      <c r="P135" s="271">
        <f t="shared" si="135"/>
        <v>29448075.753672004</v>
      </c>
      <c r="Q135" s="271">
        <f t="shared" si="136"/>
        <v>31264368.62977846</v>
      </c>
      <c r="R135" s="271">
        <f t="shared" si="180"/>
        <v>35121004.32259801</v>
      </c>
      <c r="S135" s="272">
        <f t="shared" si="137"/>
        <v>29448075.753672004</v>
      </c>
      <c r="T135" s="271">
        <f t="shared" si="137"/>
        <v>31264368.62977846</v>
      </c>
      <c r="U135" s="271">
        <f t="shared" si="138"/>
        <v>33192686.476188242</v>
      </c>
      <c r="V135" s="271">
        <f t="shared" si="181"/>
        <v>39460713.331911534</v>
      </c>
      <c r="W135" s="271"/>
      <c r="X135" s="271">
        <f t="shared" si="139"/>
        <v>2214732138.4891543</v>
      </c>
      <c r="Y135" s="271">
        <f t="shared" si="140"/>
        <v>2496356981.5743146</v>
      </c>
      <c r="Z135" s="271">
        <f t="shared" si="141"/>
        <v>2650326817.8304806</v>
      </c>
      <c r="AA135" s="272">
        <f t="shared" si="182"/>
        <v>2813793176.6800613</v>
      </c>
      <c r="AB135" s="272">
        <f t="shared" si="183"/>
        <v>3160890389.0338211</v>
      </c>
      <c r="AC135" s="272">
        <f t="shared" si="142"/>
        <v>2650326817.8304806</v>
      </c>
      <c r="AD135" s="271">
        <f t="shared" si="143"/>
        <v>2813793176.6800613</v>
      </c>
      <c r="AE135" s="271">
        <f t="shared" si="184"/>
        <v>2987341782.8569417</v>
      </c>
      <c r="AF135" s="271">
        <f t="shared" si="185"/>
        <v>3551464199.8720379</v>
      </c>
      <c r="AG135" s="271"/>
      <c r="AH135" s="33" t="str">
        <f t="shared" si="144"/>
        <v>BERTAHAP</v>
      </c>
      <c r="AI135" s="273">
        <f t="shared" si="145"/>
        <v>0</v>
      </c>
      <c r="AJ135" s="274">
        <v>2</v>
      </c>
      <c r="AK135" s="275"/>
      <c r="AL135" s="271" t="e">
        <f>IF(AK135&gt;#REF!,"LB","KR")</f>
        <v>#REF!</v>
      </c>
      <c r="AM135" s="52">
        <f t="shared" si="146"/>
        <v>2436206000</v>
      </c>
      <c r="AN135" s="52">
        <f t="shared" si="146"/>
        <v>2745993000</v>
      </c>
      <c r="AO135" s="52">
        <f t="shared" si="146"/>
        <v>2915360000</v>
      </c>
      <c r="AP135" s="438">
        <f t="shared" si="146"/>
        <v>3095173000</v>
      </c>
      <c r="AQ135" s="438">
        <f t="shared" si="147"/>
        <v>2915360000</v>
      </c>
      <c r="AR135" s="52">
        <f t="shared" si="147"/>
        <v>3095173000</v>
      </c>
      <c r="AS135" s="52">
        <f t="shared" si="147"/>
        <v>3286076000</v>
      </c>
      <c r="AT135" s="43"/>
      <c r="AU135" s="43"/>
      <c r="AV135" s="311">
        <f t="shared" si="186"/>
        <v>-1565099.486627996</v>
      </c>
      <c r="AW135" s="311"/>
      <c r="AX135" s="311"/>
      <c r="AY135" s="311"/>
      <c r="AZ135" s="311"/>
      <c r="BA135" s="43"/>
      <c r="BB135" s="43"/>
      <c r="BC135" s="43"/>
      <c r="BD135" s="43"/>
      <c r="BE135" s="43"/>
      <c r="BF135" s="43"/>
      <c r="BG135" s="43"/>
      <c r="BH135" s="43"/>
      <c r="BI135" s="43"/>
      <c r="BJ135" s="43"/>
      <c r="BK135" s="43"/>
      <c r="BL135" s="43"/>
      <c r="BM135" s="43"/>
      <c r="BN135" s="43"/>
      <c r="BO135" s="43"/>
      <c r="BP135" s="43"/>
      <c r="BQ135" s="43"/>
      <c r="BR135" s="43"/>
      <c r="BS135" s="43"/>
      <c r="BT135" s="43"/>
      <c r="BU135" s="43"/>
      <c r="BV135" s="43"/>
      <c r="BW135" s="43"/>
      <c r="BX135" s="443"/>
      <c r="BY135" s="444"/>
      <c r="BZ135" s="444" t="str">
        <f t="shared" si="221"/>
        <v>2BR-11</v>
      </c>
      <c r="CA135" s="445">
        <f t="shared" si="222"/>
        <v>11</v>
      </c>
      <c r="CB135" s="444">
        <f t="shared" si="223"/>
        <v>101</v>
      </c>
      <c r="CC135" s="444">
        <f t="shared" si="223"/>
        <v>90</v>
      </c>
      <c r="CD135" s="444">
        <f t="shared" si="224"/>
        <v>29739640.860144004</v>
      </c>
      <c r="CE135" s="444">
        <f t="shared" si="225"/>
        <v>2460327000</v>
      </c>
      <c r="CF135" s="444">
        <f t="shared" si="225"/>
        <v>2773181000</v>
      </c>
      <c r="CG135" s="444">
        <f t="shared" si="225"/>
        <v>2944225000</v>
      </c>
      <c r="CH135" s="444">
        <f t="shared" si="225"/>
        <v>3125818000</v>
      </c>
      <c r="CI135" s="444">
        <f t="shared" si="226"/>
        <v>3318612000</v>
      </c>
      <c r="CJ135" s="43"/>
      <c r="CK135" s="438">
        <f t="shared" si="188"/>
        <v>3286076210.4227395</v>
      </c>
      <c r="CL135" s="43">
        <f t="shared" si="189"/>
        <v>3090282000</v>
      </c>
      <c r="CM135" s="43">
        <f t="shared" si="189"/>
        <v>3280884000</v>
      </c>
      <c r="CN135" s="44">
        <f t="shared" si="148"/>
        <v>46354230</v>
      </c>
      <c r="CO135" s="44">
        <f t="shared" si="149"/>
        <v>32808840</v>
      </c>
      <c r="CP135" s="44">
        <f t="shared" si="150"/>
        <v>72884000</v>
      </c>
      <c r="CQ135" s="44">
        <f t="shared" si="151"/>
        <v>64482770.833333336</v>
      </c>
      <c r="CR135" s="440">
        <f t="shared" si="152"/>
        <v>3483242000</v>
      </c>
      <c r="CT135" s="264" t="s">
        <v>158</v>
      </c>
      <c r="CU135" s="265" t="s">
        <v>41</v>
      </c>
      <c r="CV135" s="266"/>
      <c r="CW135" s="41" t="s">
        <v>45</v>
      </c>
      <c r="CX135" s="267">
        <f t="shared" si="153"/>
        <v>0</v>
      </c>
      <c r="CY135" s="267">
        <f t="shared" si="154"/>
        <v>0</v>
      </c>
      <c r="CZ135" s="268">
        <f t="shared" si="155"/>
        <v>27506142.120000001</v>
      </c>
      <c r="DA135" s="268">
        <f t="shared" si="156"/>
        <v>0</v>
      </c>
      <c r="DB135" s="269">
        <f t="shared" si="157"/>
        <v>0</v>
      </c>
      <c r="DC135" s="270">
        <f t="shared" si="219"/>
        <v>0</v>
      </c>
      <c r="DD135" s="271">
        <f t="shared" si="158"/>
        <v>24608134.872101717</v>
      </c>
      <c r="DE135" s="271">
        <f t="shared" si="159"/>
        <v>27737299.795270164</v>
      </c>
      <c r="DF135" s="271">
        <f t="shared" si="160"/>
        <v>0</v>
      </c>
      <c r="DG135" s="271">
        <f t="shared" si="161"/>
        <v>31264368.62977846</v>
      </c>
      <c r="DH135" s="272">
        <f t="shared" si="162"/>
        <v>0</v>
      </c>
      <c r="DI135" s="271">
        <f t="shared" si="162"/>
        <v>31264368.62977846</v>
      </c>
      <c r="DJ135" s="271">
        <f t="shared" si="163"/>
        <v>33192686.476188242</v>
      </c>
      <c r="DK135" s="271"/>
      <c r="DL135" s="271">
        <f t="shared" si="164"/>
        <v>0</v>
      </c>
      <c r="DM135" s="271">
        <f t="shared" si="165"/>
        <v>0</v>
      </c>
      <c r="DN135" s="271">
        <f t="shared" si="166"/>
        <v>0</v>
      </c>
      <c r="DO135" s="272">
        <f t="shared" si="167"/>
        <v>0</v>
      </c>
      <c r="DP135" s="272">
        <f t="shared" si="168"/>
        <v>0</v>
      </c>
      <c r="DQ135" s="271">
        <f t="shared" si="169"/>
        <v>0</v>
      </c>
      <c r="DR135" s="271">
        <f t="shared" si="170"/>
        <v>0</v>
      </c>
      <c r="DS135" s="271"/>
      <c r="DT135" s="33" t="str">
        <f t="shared" si="171"/>
        <v>BERTAHAP</v>
      </c>
      <c r="DU135" s="273">
        <f t="shared" si="172"/>
        <v>0</v>
      </c>
      <c r="DV135" s="274">
        <v>2</v>
      </c>
      <c r="DW135" s="275"/>
      <c r="DX135" s="271" t="str">
        <f t="shared" si="211"/>
        <v>KR</v>
      </c>
      <c r="DY135" s="275">
        <f t="shared" si="101"/>
        <v>0</v>
      </c>
      <c r="DZ135" s="275">
        <f t="shared" si="101"/>
        <v>0</v>
      </c>
      <c r="EA135" s="275">
        <f t="shared" si="101"/>
        <v>0</v>
      </c>
      <c r="EB135" s="276">
        <f t="shared" si="100"/>
        <v>0</v>
      </c>
      <c r="EC135" s="276">
        <f t="shared" si="100"/>
        <v>0</v>
      </c>
      <c r="ED135" s="275">
        <f t="shared" si="100"/>
        <v>0</v>
      </c>
      <c r="EE135" s="275">
        <f t="shared" si="100"/>
        <v>0</v>
      </c>
      <c r="EF135" s="275">
        <f t="shared" si="190"/>
        <v>0</v>
      </c>
      <c r="EG135" s="52">
        <f t="shared" si="191"/>
        <v>0</v>
      </c>
      <c r="EH135" s="43">
        <f t="shared" si="191"/>
        <v>0</v>
      </c>
      <c r="EI135" s="63">
        <f t="shared" si="173"/>
        <v>0</v>
      </c>
      <c r="EJ135" s="63">
        <f t="shared" si="174"/>
        <v>0</v>
      </c>
      <c r="EK135" s="351">
        <f t="shared" si="175"/>
        <v>0</v>
      </c>
      <c r="EL135" s="141">
        <f t="shared" si="176"/>
        <v>0</v>
      </c>
      <c r="EM135" s="5">
        <f t="shared" si="177"/>
        <v>0</v>
      </c>
      <c r="EN135" s="5">
        <f t="shared" si="178"/>
        <v>0</v>
      </c>
      <c r="EO135" s="280">
        <f t="shared" si="192"/>
        <v>0</v>
      </c>
    </row>
    <row r="136" spans="1:145">
      <c r="A136" s="3">
        <f t="shared" si="179"/>
        <v>97</v>
      </c>
      <c r="B136" s="263">
        <v>5</v>
      </c>
      <c r="C136" s="556"/>
      <c r="D136" s="264" t="s">
        <v>155</v>
      </c>
      <c r="E136" s="299">
        <v>15</v>
      </c>
      <c r="F136" s="266"/>
      <c r="G136" s="41" t="s">
        <v>64</v>
      </c>
      <c r="H136" s="267">
        <f t="shared" si="127"/>
        <v>101</v>
      </c>
      <c r="I136" s="267">
        <f t="shared" si="128"/>
        <v>90</v>
      </c>
      <c r="J136" s="268">
        <f t="shared" si="129"/>
        <v>27506142.120000001</v>
      </c>
      <c r="K136" s="268">
        <f t="shared" si="130"/>
        <v>1</v>
      </c>
      <c r="L136" s="269">
        <f t="shared" si="131"/>
        <v>1.06</v>
      </c>
      <c r="M136" s="270">
        <f t="shared" si="220"/>
        <v>1.01</v>
      </c>
      <c r="N136" s="271">
        <f t="shared" si="133"/>
        <v>24608134.872101717</v>
      </c>
      <c r="O136" s="271">
        <f t="shared" si="134"/>
        <v>27737299.795270164</v>
      </c>
      <c r="P136" s="271">
        <f t="shared" si="135"/>
        <v>29448075.753672004</v>
      </c>
      <c r="Q136" s="271">
        <f t="shared" si="136"/>
        <v>31264368.62977846</v>
      </c>
      <c r="R136" s="271">
        <f t="shared" si="180"/>
        <v>35121004.32259801</v>
      </c>
      <c r="S136" s="272">
        <f t="shared" si="137"/>
        <v>29448075.753672004</v>
      </c>
      <c r="T136" s="271">
        <f t="shared" si="137"/>
        <v>31264368.62977846</v>
      </c>
      <c r="U136" s="271">
        <f t="shared" si="138"/>
        <v>33192686.476188242</v>
      </c>
      <c r="V136" s="271">
        <f t="shared" si="181"/>
        <v>39460713.331911534</v>
      </c>
      <c r="W136" s="271"/>
      <c r="X136" s="271">
        <f t="shared" si="139"/>
        <v>2214732138.4891543</v>
      </c>
      <c r="Y136" s="271">
        <f t="shared" si="140"/>
        <v>2496356981.5743146</v>
      </c>
      <c r="Z136" s="271">
        <f t="shared" si="141"/>
        <v>2650326817.8304806</v>
      </c>
      <c r="AA136" s="272">
        <f t="shared" si="182"/>
        <v>2813793176.6800613</v>
      </c>
      <c r="AB136" s="272">
        <f t="shared" si="183"/>
        <v>3160890389.0338211</v>
      </c>
      <c r="AC136" s="272">
        <f t="shared" si="142"/>
        <v>2650326817.8304806</v>
      </c>
      <c r="AD136" s="271">
        <f t="shared" si="143"/>
        <v>2813793176.6800613</v>
      </c>
      <c r="AE136" s="271">
        <f t="shared" si="184"/>
        <v>2987341782.8569417</v>
      </c>
      <c r="AF136" s="271">
        <f t="shared" si="185"/>
        <v>3551464199.8720379</v>
      </c>
      <c r="AG136" s="271"/>
      <c r="AH136" s="33" t="str">
        <f t="shared" si="144"/>
        <v>BERTAHAP</v>
      </c>
      <c r="AI136" s="273">
        <f t="shared" si="145"/>
        <v>0</v>
      </c>
      <c r="AJ136" s="274">
        <v>2</v>
      </c>
      <c r="AK136" s="275"/>
      <c r="AL136" s="271" t="e">
        <f>IF(AK136&gt;#REF!,"LB","KR")</f>
        <v>#REF!</v>
      </c>
      <c r="AM136" s="52">
        <f t="shared" si="146"/>
        <v>2436206000</v>
      </c>
      <c r="AN136" s="52">
        <f t="shared" si="146"/>
        <v>2745993000</v>
      </c>
      <c r="AO136" s="52">
        <f t="shared" si="146"/>
        <v>2915360000</v>
      </c>
      <c r="AP136" s="438">
        <f t="shared" si="146"/>
        <v>3095173000</v>
      </c>
      <c r="AQ136" s="438">
        <f t="shared" si="147"/>
        <v>2915360000</v>
      </c>
      <c r="AR136" s="52">
        <f t="shared" si="147"/>
        <v>3095173000</v>
      </c>
      <c r="AS136" s="52">
        <f t="shared" si="147"/>
        <v>3286076000</v>
      </c>
      <c r="AT136" s="43"/>
      <c r="AU136" s="43"/>
      <c r="AV136" s="311">
        <f t="shared" si="186"/>
        <v>-1565099.486627996</v>
      </c>
      <c r="AW136" s="311"/>
      <c r="AX136" s="311"/>
      <c r="AY136" s="311"/>
      <c r="AZ136" s="311"/>
      <c r="BA136" s="43"/>
      <c r="BB136" s="43"/>
      <c r="BC136" s="43"/>
      <c r="BD136" s="43"/>
      <c r="BE136" s="43"/>
      <c r="BF136" s="43"/>
      <c r="BG136" s="43"/>
      <c r="BH136" s="43"/>
      <c r="BI136" s="43"/>
      <c r="BJ136" s="43"/>
      <c r="BK136" s="43"/>
      <c r="BL136" s="43"/>
      <c r="BM136" s="43"/>
      <c r="BN136" s="43"/>
      <c r="BO136" s="43"/>
      <c r="BP136" s="43"/>
      <c r="BQ136" s="43"/>
      <c r="BR136" s="43"/>
      <c r="BS136" s="43"/>
      <c r="BT136" s="43"/>
      <c r="BU136" s="43"/>
      <c r="BV136" s="43"/>
      <c r="BW136" s="43"/>
      <c r="BX136" s="443"/>
      <c r="BY136" s="444"/>
      <c r="BZ136" s="444" t="str">
        <f t="shared" si="221"/>
        <v>2BR-15</v>
      </c>
      <c r="CA136" s="445">
        <f t="shared" si="222"/>
        <v>15</v>
      </c>
      <c r="CB136" s="444">
        <f t="shared" si="223"/>
        <v>101</v>
      </c>
      <c r="CC136" s="444">
        <f t="shared" si="223"/>
        <v>90</v>
      </c>
      <c r="CD136" s="444">
        <f t="shared" si="224"/>
        <v>29739640.860144004</v>
      </c>
      <c r="CE136" s="444">
        <f t="shared" si="225"/>
        <v>2460327000</v>
      </c>
      <c r="CF136" s="444">
        <f t="shared" si="225"/>
        <v>2773181000</v>
      </c>
      <c r="CG136" s="444">
        <f t="shared" si="225"/>
        <v>2944225000</v>
      </c>
      <c r="CH136" s="444">
        <f t="shared" si="225"/>
        <v>3125818000</v>
      </c>
      <c r="CI136" s="444">
        <f t="shared" si="226"/>
        <v>3318612000</v>
      </c>
      <c r="CJ136" s="43"/>
      <c r="CK136" s="438">
        <f t="shared" si="188"/>
        <v>3286076210.4227395</v>
      </c>
      <c r="CL136" s="43">
        <f t="shared" si="189"/>
        <v>3090282000</v>
      </c>
      <c r="CM136" s="43">
        <f t="shared" si="189"/>
        <v>3280884000</v>
      </c>
      <c r="CN136" s="44">
        <f t="shared" si="148"/>
        <v>46354230</v>
      </c>
      <c r="CO136" s="44">
        <f t="shared" si="149"/>
        <v>32808840</v>
      </c>
      <c r="CP136" s="44">
        <f t="shared" si="150"/>
        <v>72884000</v>
      </c>
      <c r="CQ136" s="44">
        <f t="shared" si="151"/>
        <v>64482770.833333336</v>
      </c>
      <c r="CR136" s="440">
        <f t="shared" si="152"/>
        <v>3483242000</v>
      </c>
      <c r="CT136" s="264" t="s">
        <v>158</v>
      </c>
      <c r="CU136" s="265">
        <v>10</v>
      </c>
      <c r="CV136" s="266"/>
      <c r="CW136" s="41" t="s">
        <v>48</v>
      </c>
      <c r="CX136" s="267">
        <f t="shared" si="153"/>
        <v>0</v>
      </c>
      <c r="CY136" s="267">
        <f t="shared" si="154"/>
        <v>0</v>
      </c>
      <c r="CZ136" s="268">
        <f t="shared" si="155"/>
        <v>27506142.120000001</v>
      </c>
      <c r="DA136" s="268">
        <f t="shared" si="156"/>
        <v>0</v>
      </c>
      <c r="DB136" s="269">
        <f t="shared" si="157"/>
        <v>0</v>
      </c>
      <c r="DC136" s="270">
        <f t="shared" si="219"/>
        <v>0</v>
      </c>
      <c r="DD136" s="271">
        <f t="shared" si="158"/>
        <v>24608134.872101717</v>
      </c>
      <c r="DE136" s="271">
        <f t="shared" si="159"/>
        <v>27737299.795270164</v>
      </c>
      <c r="DF136" s="271">
        <f t="shared" si="160"/>
        <v>0</v>
      </c>
      <c r="DG136" s="271">
        <f t="shared" si="161"/>
        <v>31264368.62977846</v>
      </c>
      <c r="DH136" s="272">
        <f t="shared" si="162"/>
        <v>0</v>
      </c>
      <c r="DI136" s="271">
        <f t="shared" si="162"/>
        <v>31264368.62977846</v>
      </c>
      <c r="DJ136" s="271">
        <f t="shared" si="163"/>
        <v>33192686.476188242</v>
      </c>
      <c r="DK136" s="271"/>
      <c r="DL136" s="271">
        <f t="shared" si="164"/>
        <v>0</v>
      </c>
      <c r="DM136" s="271">
        <f t="shared" si="165"/>
        <v>0</v>
      </c>
      <c r="DN136" s="271">
        <f t="shared" si="166"/>
        <v>0</v>
      </c>
      <c r="DO136" s="272">
        <f t="shared" si="167"/>
        <v>0</v>
      </c>
      <c r="DP136" s="272">
        <f t="shared" si="168"/>
        <v>0</v>
      </c>
      <c r="DQ136" s="271">
        <f t="shared" si="169"/>
        <v>0</v>
      </c>
      <c r="DR136" s="271">
        <f t="shared" si="170"/>
        <v>0</v>
      </c>
      <c r="DS136" s="271"/>
      <c r="DT136" s="33" t="str">
        <f t="shared" si="171"/>
        <v>BERTAHAP</v>
      </c>
      <c r="DU136" s="273">
        <f t="shared" si="172"/>
        <v>0</v>
      </c>
      <c r="DV136" s="274">
        <v>2</v>
      </c>
      <c r="DW136" s="275"/>
      <c r="DX136" s="271" t="str">
        <f t="shared" si="211"/>
        <v>KR</v>
      </c>
      <c r="DY136" s="275">
        <f t="shared" si="101"/>
        <v>0</v>
      </c>
      <c r="DZ136" s="275">
        <f t="shared" si="101"/>
        <v>0</v>
      </c>
      <c r="EA136" s="275">
        <f t="shared" si="101"/>
        <v>0</v>
      </c>
      <c r="EB136" s="276">
        <f t="shared" si="100"/>
        <v>0</v>
      </c>
      <c r="EC136" s="276">
        <f t="shared" si="100"/>
        <v>0</v>
      </c>
      <c r="ED136" s="275">
        <f t="shared" si="100"/>
        <v>0</v>
      </c>
      <c r="EE136" s="275">
        <f t="shared" si="100"/>
        <v>0</v>
      </c>
      <c r="EF136" s="275">
        <f t="shared" si="190"/>
        <v>0</v>
      </c>
      <c r="EG136" s="52">
        <f t="shared" si="191"/>
        <v>0</v>
      </c>
      <c r="EH136" s="43">
        <f t="shared" si="191"/>
        <v>0</v>
      </c>
      <c r="EI136" s="63">
        <f t="shared" si="173"/>
        <v>0</v>
      </c>
      <c r="EJ136" s="63">
        <f t="shared" si="174"/>
        <v>0</v>
      </c>
      <c r="EK136" s="351">
        <f t="shared" si="175"/>
        <v>0</v>
      </c>
      <c r="EL136" s="141">
        <f t="shared" si="176"/>
        <v>0</v>
      </c>
      <c r="EM136" s="5">
        <f t="shared" si="177"/>
        <v>0</v>
      </c>
      <c r="EN136" s="5">
        <f t="shared" si="178"/>
        <v>0</v>
      </c>
      <c r="EO136" s="280">
        <f t="shared" si="192"/>
        <v>0</v>
      </c>
    </row>
    <row r="137" spans="1:145">
      <c r="A137" s="3">
        <f t="shared" si="179"/>
        <v>98</v>
      </c>
      <c r="B137" s="263">
        <v>6</v>
      </c>
      <c r="C137" s="556"/>
      <c r="D137" s="264" t="s">
        <v>155</v>
      </c>
      <c r="E137" s="299">
        <v>17</v>
      </c>
      <c r="F137" s="266"/>
      <c r="G137" s="41" t="s">
        <v>67</v>
      </c>
      <c r="H137" s="267">
        <f t="shared" si="127"/>
        <v>85</v>
      </c>
      <c r="I137" s="267">
        <f t="shared" si="128"/>
        <v>74</v>
      </c>
      <c r="J137" s="268">
        <f t="shared" si="129"/>
        <v>27506142.120000001</v>
      </c>
      <c r="K137" s="268">
        <f t="shared" si="130"/>
        <v>1</v>
      </c>
      <c r="L137" s="269">
        <f t="shared" si="131"/>
        <v>1.06</v>
      </c>
      <c r="M137" s="270">
        <f t="shared" si="220"/>
        <v>1.01</v>
      </c>
      <c r="N137" s="271">
        <f t="shared" si="133"/>
        <v>24608134.872101717</v>
      </c>
      <c r="O137" s="271">
        <f t="shared" si="134"/>
        <v>27737299.795270164</v>
      </c>
      <c r="P137" s="271">
        <f t="shared" si="135"/>
        <v>29448075.753672004</v>
      </c>
      <c r="Q137" s="271">
        <f t="shared" si="136"/>
        <v>31264368.62977846</v>
      </c>
      <c r="R137" s="271">
        <f t="shared" si="180"/>
        <v>35121004.32259801</v>
      </c>
      <c r="S137" s="272">
        <f t="shared" si="137"/>
        <v>29448075.753672004</v>
      </c>
      <c r="T137" s="271">
        <f t="shared" si="137"/>
        <v>31264368.62977846</v>
      </c>
      <c r="U137" s="271">
        <f t="shared" si="138"/>
        <v>33192686.476188242</v>
      </c>
      <c r="V137" s="271">
        <f t="shared" si="181"/>
        <v>39460713.331911534</v>
      </c>
      <c r="W137" s="271"/>
      <c r="X137" s="271">
        <f t="shared" si="139"/>
        <v>1821001980.535527</v>
      </c>
      <c r="Y137" s="271">
        <f t="shared" si="140"/>
        <v>2052560184.849992</v>
      </c>
      <c r="Z137" s="271">
        <f t="shared" si="141"/>
        <v>2179157605.7717285</v>
      </c>
      <c r="AA137" s="272">
        <f t="shared" si="182"/>
        <v>2313563278.6036062</v>
      </c>
      <c r="AB137" s="272">
        <f t="shared" si="183"/>
        <v>2598954319.8722529</v>
      </c>
      <c r="AC137" s="272">
        <f t="shared" si="142"/>
        <v>2179157605.7717285</v>
      </c>
      <c r="AD137" s="271">
        <f t="shared" si="143"/>
        <v>2313563278.6036062</v>
      </c>
      <c r="AE137" s="271">
        <f t="shared" si="184"/>
        <v>2456258799.2379298</v>
      </c>
      <c r="AF137" s="271">
        <f t="shared" si="185"/>
        <v>2920092786.5614533</v>
      </c>
      <c r="AG137" s="271"/>
      <c r="AH137" s="33" t="str">
        <f t="shared" si="144"/>
        <v>BERTAHAP</v>
      </c>
      <c r="AI137" s="273">
        <f t="shared" si="145"/>
        <v>0</v>
      </c>
      <c r="AJ137" s="274">
        <v>2</v>
      </c>
      <c r="AK137" s="275"/>
      <c r="AL137" s="271" t="e">
        <f>IF(AK137&gt;#REF!,"LB","KR")</f>
        <v>#REF!</v>
      </c>
      <c r="AM137" s="52">
        <f t="shared" si="146"/>
        <v>2003103000</v>
      </c>
      <c r="AN137" s="52">
        <f t="shared" si="146"/>
        <v>2257817000</v>
      </c>
      <c r="AO137" s="52">
        <f t="shared" si="146"/>
        <v>2397074000</v>
      </c>
      <c r="AP137" s="438">
        <f t="shared" si="146"/>
        <v>2544920000</v>
      </c>
      <c r="AQ137" s="438">
        <f t="shared" si="147"/>
        <v>2397074000</v>
      </c>
      <c r="AR137" s="52">
        <f t="shared" si="147"/>
        <v>2544920000</v>
      </c>
      <c r="AS137" s="52">
        <f t="shared" si="147"/>
        <v>2701885000</v>
      </c>
      <c r="AT137" s="43"/>
      <c r="AU137" s="43"/>
      <c r="AV137" s="311">
        <f t="shared" si="186"/>
        <v>-1565099.486627996</v>
      </c>
      <c r="AW137" s="311"/>
      <c r="AX137" s="311"/>
      <c r="AY137" s="311"/>
      <c r="AZ137" s="311"/>
      <c r="BA137" s="43"/>
      <c r="BB137" s="43"/>
      <c r="BC137" s="43"/>
      <c r="BD137" s="43"/>
      <c r="BE137" s="43"/>
      <c r="BF137" s="43"/>
      <c r="BG137" s="43"/>
      <c r="BH137" s="43"/>
      <c r="BI137" s="43"/>
      <c r="BJ137" s="43"/>
      <c r="BK137" s="43"/>
      <c r="BL137" s="43"/>
      <c r="BM137" s="43"/>
      <c r="BN137" s="43"/>
      <c r="BO137" s="43"/>
      <c r="BP137" s="43"/>
      <c r="BQ137" s="43"/>
      <c r="BR137" s="43"/>
      <c r="BS137" s="43"/>
      <c r="BT137" s="43"/>
      <c r="BU137" s="43"/>
      <c r="BV137" s="43"/>
      <c r="BW137" s="43"/>
      <c r="BX137" s="443"/>
      <c r="BY137" s="444"/>
      <c r="BZ137" s="444" t="str">
        <f t="shared" si="221"/>
        <v>2BR-17</v>
      </c>
      <c r="CA137" s="445">
        <f t="shared" si="222"/>
        <v>17</v>
      </c>
      <c r="CB137" s="444">
        <f t="shared" si="223"/>
        <v>85</v>
      </c>
      <c r="CC137" s="444">
        <f t="shared" si="223"/>
        <v>74</v>
      </c>
      <c r="CD137" s="444">
        <f t="shared" si="224"/>
        <v>29739640.860144004</v>
      </c>
      <c r="CE137" s="444">
        <f t="shared" si="225"/>
        <v>2022935000</v>
      </c>
      <c r="CF137" s="444">
        <f t="shared" si="225"/>
        <v>2280171000</v>
      </c>
      <c r="CG137" s="444">
        <f t="shared" si="225"/>
        <v>2420807000</v>
      </c>
      <c r="CH137" s="444">
        <f t="shared" si="225"/>
        <v>2570117000</v>
      </c>
      <c r="CI137" s="444">
        <f t="shared" si="226"/>
        <v>2728637000</v>
      </c>
      <c r="CJ137" s="43"/>
      <c r="CK137" s="438">
        <f t="shared" si="188"/>
        <v>2701884860.5325255</v>
      </c>
      <c r="CL137" s="43">
        <f t="shared" si="189"/>
        <v>2540899000</v>
      </c>
      <c r="CM137" s="43">
        <f t="shared" si="189"/>
        <v>2697616000</v>
      </c>
      <c r="CN137" s="44">
        <f t="shared" si="148"/>
        <v>38113485</v>
      </c>
      <c r="CO137" s="44">
        <f t="shared" si="149"/>
        <v>26976160</v>
      </c>
      <c r="CP137" s="44">
        <f t="shared" si="150"/>
        <v>59926850</v>
      </c>
      <c r="CQ137" s="44">
        <f t="shared" si="151"/>
        <v>53019166.666666664</v>
      </c>
      <c r="CR137" s="440">
        <f t="shared" si="152"/>
        <v>2863999000</v>
      </c>
      <c r="CT137" s="264" t="s">
        <v>158</v>
      </c>
      <c r="CU137" s="299">
        <v>12</v>
      </c>
      <c r="CV137" s="266"/>
      <c r="CW137" s="41" t="s">
        <v>50</v>
      </c>
      <c r="CX137" s="267">
        <f t="shared" si="153"/>
        <v>0</v>
      </c>
      <c r="CY137" s="267">
        <f t="shared" si="154"/>
        <v>0</v>
      </c>
      <c r="CZ137" s="268">
        <f t="shared" si="155"/>
        <v>27506142.120000001</v>
      </c>
      <c r="DA137" s="268">
        <f t="shared" si="156"/>
        <v>0</v>
      </c>
      <c r="DB137" s="269">
        <f t="shared" si="157"/>
        <v>0</v>
      </c>
      <c r="DC137" s="270">
        <f t="shared" si="219"/>
        <v>0</v>
      </c>
      <c r="DD137" s="271">
        <f t="shared" si="158"/>
        <v>24608134.872101717</v>
      </c>
      <c r="DE137" s="271">
        <f t="shared" si="159"/>
        <v>27737299.795270164</v>
      </c>
      <c r="DF137" s="271">
        <f t="shared" si="160"/>
        <v>0</v>
      </c>
      <c r="DG137" s="271">
        <f t="shared" si="161"/>
        <v>31264368.62977846</v>
      </c>
      <c r="DH137" s="272">
        <f t="shared" si="162"/>
        <v>0</v>
      </c>
      <c r="DI137" s="271">
        <f t="shared" si="162"/>
        <v>31264368.62977846</v>
      </c>
      <c r="DJ137" s="271">
        <f t="shared" si="163"/>
        <v>33192686.476188242</v>
      </c>
      <c r="DK137" s="271"/>
      <c r="DL137" s="271">
        <f t="shared" si="164"/>
        <v>0</v>
      </c>
      <c r="DM137" s="271">
        <f t="shared" si="165"/>
        <v>0</v>
      </c>
      <c r="DN137" s="271">
        <f t="shared" si="166"/>
        <v>0</v>
      </c>
      <c r="DO137" s="272">
        <f t="shared" si="167"/>
        <v>0</v>
      </c>
      <c r="DP137" s="272">
        <f t="shared" si="168"/>
        <v>0</v>
      </c>
      <c r="DQ137" s="271">
        <f t="shared" si="169"/>
        <v>0</v>
      </c>
      <c r="DR137" s="271">
        <f t="shared" si="170"/>
        <v>0</v>
      </c>
      <c r="DS137" s="271"/>
      <c r="DT137" s="33" t="str">
        <f t="shared" si="171"/>
        <v>BERTAHAP</v>
      </c>
      <c r="DU137" s="273">
        <f t="shared" si="172"/>
        <v>0</v>
      </c>
      <c r="DV137" s="274">
        <v>2</v>
      </c>
      <c r="DW137" s="275"/>
      <c r="DX137" s="271" t="str">
        <f t="shared" si="211"/>
        <v>KR</v>
      </c>
      <c r="DY137" s="275">
        <f t="shared" si="101"/>
        <v>0</v>
      </c>
      <c r="DZ137" s="275">
        <f t="shared" si="101"/>
        <v>0</v>
      </c>
      <c r="EA137" s="275">
        <f t="shared" si="101"/>
        <v>0</v>
      </c>
      <c r="EB137" s="276">
        <f t="shared" si="100"/>
        <v>0</v>
      </c>
      <c r="EC137" s="276">
        <f t="shared" si="100"/>
        <v>0</v>
      </c>
      <c r="ED137" s="275">
        <f t="shared" si="100"/>
        <v>0</v>
      </c>
      <c r="EE137" s="275">
        <f t="shared" si="100"/>
        <v>0</v>
      </c>
      <c r="EF137" s="275">
        <f t="shared" si="190"/>
        <v>0</v>
      </c>
      <c r="EG137" s="52">
        <f t="shared" si="191"/>
        <v>0</v>
      </c>
      <c r="EH137" s="43">
        <f t="shared" si="191"/>
        <v>0</v>
      </c>
      <c r="EI137" s="63">
        <f t="shared" si="173"/>
        <v>0</v>
      </c>
      <c r="EJ137" s="63">
        <f t="shared" si="174"/>
        <v>0</v>
      </c>
      <c r="EK137" s="351">
        <f t="shared" si="175"/>
        <v>0</v>
      </c>
      <c r="EL137" s="141">
        <f t="shared" si="176"/>
        <v>0</v>
      </c>
      <c r="EM137" s="5">
        <f t="shared" si="177"/>
        <v>0</v>
      </c>
      <c r="EN137" s="5">
        <f t="shared" si="178"/>
        <v>0</v>
      </c>
      <c r="EO137" s="280">
        <f t="shared" si="192"/>
        <v>0</v>
      </c>
    </row>
    <row r="138" spans="1:145">
      <c r="A138" s="3">
        <f t="shared" si="179"/>
        <v>99</v>
      </c>
      <c r="B138" s="263">
        <v>7</v>
      </c>
      <c r="C138" s="556"/>
      <c r="D138" s="264" t="s">
        <v>155</v>
      </c>
      <c r="E138" s="299">
        <v>19</v>
      </c>
      <c r="F138" s="266"/>
      <c r="G138" s="41" t="s">
        <v>78</v>
      </c>
      <c r="H138" s="267">
        <f t="shared" si="127"/>
        <v>138</v>
      </c>
      <c r="I138" s="267">
        <f t="shared" si="128"/>
        <v>120</v>
      </c>
      <c r="J138" s="268">
        <f t="shared" si="129"/>
        <v>27506142.120000001</v>
      </c>
      <c r="K138" s="268">
        <f t="shared" si="130"/>
        <v>1</v>
      </c>
      <c r="L138" s="269">
        <f t="shared" si="131"/>
        <v>1.06</v>
      </c>
      <c r="M138" s="270">
        <f t="shared" si="220"/>
        <v>1.01</v>
      </c>
      <c r="N138" s="271">
        <f t="shared" si="133"/>
        <v>24608134.872101717</v>
      </c>
      <c r="O138" s="271">
        <f t="shared" si="134"/>
        <v>27737299.795270164</v>
      </c>
      <c r="P138" s="271">
        <f t="shared" si="135"/>
        <v>29448075.753672004</v>
      </c>
      <c r="Q138" s="271">
        <f t="shared" si="136"/>
        <v>31264368.62977846</v>
      </c>
      <c r="R138" s="271">
        <f t="shared" si="180"/>
        <v>35121004.32259801</v>
      </c>
      <c r="S138" s="272">
        <f t="shared" si="137"/>
        <v>29448075.753672004</v>
      </c>
      <c r="T138" s="271">
        <f t="shared" si="137"/>
        <v>31264368.62977846</v>
      </c>
      <c r="U138" s="271">
        <f t="shared" si="138"/>
        <v>33192686.476188242</v>
      </c>
      <c r="V138" s="271">
        <f t="shared" si="181"/>
        <v>39460713.331911534</v>
      </c>
      <c r="W138" s="271"/>
      <c r="X138" s="271">
        <f t="shared" si="139"/>
        <v>2952976184.6522059</v>
      </c>
      <c r="Y138" s="271">
        <f t="shared" si="140"/>
        <v>3328475975.4324198</v>
      </c>
      <c r="Z138" s="271">
        <f t="shared" si="141"/>
        <v>3533769090.4406404</v>
      </c>
      <c r="AA138" s="272">
        <f t="shared" si="182"/>
        <v>3751724235.5734153</v>
      </c>
      <c r="AB138" s="272">
        <f t="shared" si="183"/>
        <v>4214520518.7117615</v>
      </c>
      <c r="AC138" s="272">
        <f t="shared" si="142"/>
        <v>3533769090.4406404</v>
      </c>
      <c r="AD138" s="271">
        <f t="shared" si="143"/>
        <v>3751724235.5734153</v>
      </c>
      <c r="AE138" s="271">
        <f t="shared" si="184"/>
        <v>3983122377.1425891</v>
      </c>
      <c r="AF138" s="271">
        <f t="shared" si="185"/>
        <v>4735285599.8293839</v>
      </c>
      <c r="AG138" s="271"/>
      <c r="AH138" s="33" t="str">
        <f t="shared" si="144"/>
        <v>BERTAHAP</v>
      </c>
      <c r="AI138" s="273">
        <f t="shared" si="145"/>
        <v>0</v>
      </c>
      <c r="AJ138" s="274">
        <v>2</v>
      </c>
      <c r="AK138" s="275"/>
      <c r="AL138" s="271" t="e">
        <f>IF(AK138&gt;#REF!,"LB","KR")</f>
        <v>#REF!</v>
      </c>
      <c r="AM138" s="52">
        <f t="shared" si="146"/>
        <v>3248274000</v>
      </c>
      <c r="AN138" s="52">
        <f t="shared" si="146"/>
        <v>3661324000</v>
      </c>
      <c r="AO138" s="52">
        <f t="shared" si="146"/>
        <v>3887146000</v>
      </c>
      <c r="AP138" s="438">
        <f t="shared" si="146"/>
        <v>4126897000</v>
      </c>
      <c r="AQ138" s="438">
        <f t="shared" si="147"/>
        <v>3887146000</v>
      </c>
      <c r="AR138" s="52">
        <f t="shared" si="147"/>
        <v>4126897000</v>
      </c>
      <c r="AS138" s="52">
        <f t="shared" si="147"/>
        <v>4381435000</v>
      </c>
      <c r="AT138" s="43"/>
      <c r="AU138" s="43"/>
      <c r="AV138" s="311">
        <f t="shared" si="186"/>
        <v>-1565099.486627996</v>
      </c>
      <c r="AW138" s="311"/>
      <c r="AX138" s="311"/>
      <c r="AY138" s="311"/>
      <c r="AZ138" s="311"/>
      <c r="BA138" s="43"/>
      <c r="BB138" s="43"/>
      <c r="BC138" s="43"/>
      <c r="BD138" s="43"/>
      <c r="BE138" s="43"/>
      <c r="BF138" s="43"/>
      <c r="BG138" s="43"/>
      <c r="BH138" s="43"/>
      <c r="BI138" s="43"/>
      <c r="BJ138" s="43"/>
      <c r="BK138" s="43"/>
      <c r="BL138" s="43"/>
      <c r="BM138" s="43"/>
      <c r="BN138" s="43"/>
      <c r="BO138" s="43"/>
      <c r="BP138" s="43"/>
      <c r="BQ138" s="43"/>
      <c r="BR138" s="43"/>
      <c r="BS138" s="43"/>
      <c r="BT138" s="43"/>
      <c r="BU138" s="43"/>
      <c r="BV138" s="43"/>
      <c r="BW138" s="43"/>
      <c r="BX138" s="443"/>
      <c r="BY138" s="444"/>
      <c r="BZ138" s="444" t="str">
        <f t="shared" si="221"/>
        <v>3BR-19</v>
      </c>
      <c r="CA138" s="445">
        <f t="shared" si="222"/>
        <v>19</v>
      </c>
      <c r="CB138" s="444">
        <f t="shared" si="223"/>
        <v>138</v>
      </c>
      <c r="CC138" s="444">
        <f t="shared" si="223"/>
        <v>120</v>
      </c>
      <c r="CD138" s="444">
        <f t="shared" si="224"/>
        <v>29739640.860144004</v>
      </c>
      <c r="CE138" s="444">
        <f t="shared" si="225"/>
        <v>3280435000</v>
      </c>
      <c r="CF138" s="444">
        <f t="shared" si="225"/>
        <v>3697575000</v>
      </c>
      <c r="CG138" s="444">
        <f t="shared" si="225"/>
        <v>3925633000</v>
      </c>
      <c r="CH138" s="444">
        <f t="shared" si="225"/>
        <v>4167758000</v>
      </c>
      <c r="CI138" s="444">
        <f t="shared" si="226"/>
        <v>4424816000</v>
      </c>
      <c r="CJ138" s="43"/>
      <c r="CK138" s="438">
        <f t="shared" si="188"/>
        <v>4381434593.3377466</v>
      </c>
      <c r="CL138" s="43">
        <f t="shared" si="189"/>
        <v>4120375000</v>
      </c>
      <c r="CM138" s="43">
        <f t="shared" si="189"/>
        <v>4374511000</v>
      </c>
      <c r="CN138" s="44">
        <f t="shared" si="148"/>
        <v>61805625</v>
      </c>
      <c r="CO138" s="44">
        <f t="shared" si="149"/>
        <v>43745110</v>
      </c>
      <c r="CP138" s="44">
        <f t="shared" si="150"/>
        <v>97178650</v>
      </c>
      <c r="CQ138" s="44">
        <f t="shared" si="151"/>
        <v>85977020.833333328</v>
      </c>
      <c r="CR138" s="440">
        <f t="shared" si="152"/>
        <v>4644321000</v>
      </c>
      <c r="CT138" s="264" t="s">
        <v>158</v>
      </c>
      <c r="CU138" s="265">
        <v>16</v>
      </c>
      <c r="CV138" s="266"/>
      <c r="CW138" s="41" t="s">
        <v>52</v>
      </c>
      <c r="CX138" s="267">
        <f t="shared" si="153"/>
        <v>0</v>
      </c>
      <c r="CY138" s="267">
        <f t="shared" si="154"/>
        <v>0</v>
      </c>
      <c r="CZ138" s="268">
        <f t="shared" si="155"/>
        <v>27506142.120000001</v>
      </c>
      <c r="DA138" s="268">
        <f t="shared" si="156"/>
        <v>0</v>
      </c>
      <c r="DB138" s="269">
        <f t="shared" si="157"/>
        <v>0</v>
      </c>
      <c r="DC138" s="270">
        <f t="shared" si="219"/>
        <v>0</v>
      </c>
      <c r="DD138" s="271">
        <f t="shared" si="158"/>
        <v>24608134.872101717</v>
      </c>
      <c r="DE138" s="271">
        <f t="shared" si="159"/>
        <v>27737299.795270164</v>
      </c>
      <c r="DF138" s="271">
        <f t="shared" si="160"/>
        <v>0</v>
      </c>
      <c r="DG138" s="271">
        <f t="shared" si="161"/>
        <v>31264368.62977846</v>
      </c>
      <c r="DH138" s="272">
        <f t="shared" si="162"/>
        <v>0</v>
      </c>
      <c r="DI138" s="271">
        <f t="shared" si="162"/>
        <v>31264368.62977846</v>
      </c>
      <c r="DJ138" s="271">
        <f t="shared" si="163"/>
        <v>33192686.476188242</v>
      </c>
      <c r="DK138" s="271"/>
      <c r="DL138" s="271">
        <f t="shared" si="164"/>
        <v>0</v>
      </c>
      <c r="DM138" s="271">
        <f t="shared" si="165"/>
        <v>0</v>
      </c>
      <c r="DN138" s="271">
        <f t="shared" si="166"/>
        <v>0</v>
      </c>
      <c r="DO138" s="272">
        <f t="shared" si="167"/>
        <v>0</v>
      </c>
      <c r="DP138" s="272">
        <f t="shared" si="168"/>
        <v>0</v>
      </c>
      <c r="DQ138" s="271">
        <f t="shared" si="169"/>
        <v>0</v>
      </c>
      <c r="DR138" s="271">
        <f t="shared" si="170"/>
        <v>0</v>
      </c>
      <c r="DS138" s="271"/>
      <c r="DT138" s="33" t="str">
        <f t="shared" si="171"/>
        <v>BERTAHAP</v>
      </c>
      <c r="DU138" s="273">
        <f t="shared" si="172"/>
        <v>0</v>
      </c>
      <c r="DV138" s="274">
        <v>2</v>
      </c>
      <c r="DW138" s="275"/>
      <c r="DX138" s="271" t="e">
        <f>IF(DW138&gt;#REF!,"LB","KR")</f>
        <v>#REF!</v>
      </c>
      <c r="DY138" s="275">
        <f t="shared" si="101"/>
        <v>0</v>
      </c>
      <c r="DZ138" s="275">
        <f t="shared" si="101"/>
        <v>0</v>
      </c>
      <c r="EA138" s="275">
        <f t="shared" si="101"/>
        <v>0</v>
      </c>
      <c r="EB138" s="276">
        <f t="shared" si="100"/>
        <v>0</v>
      </c>
      <c r="EC138" s="276">
        <f t="shared" si="100"/>
        <v>0</v>
      </c>
      <c r="ED138" s="275">
        <f t="shared" si="100"/>
        <v>0</v>
      </c>
      <c r="EE138" s="275">
        <f t="shared" si="100"/>
        <v>0</v>
      </c>
      <c r="EF138" s="275">
        <f t="shared" si="190"/>
        <v>0</v>
      </c>
      <c r="EG138" s="52">
        <f t="shared" si="191"/>
        <v>0</v>
      </c>
      <c r="EH138" s="43">
        <f t="shared" si="191"/>
        <v>0</v>
      </c>
      <c r="EI138" s="63">
        <f t="shared" si="173"/>
        <v>0</v>
      </c>
      <c r="EJ138" s="63">
        <f t="shared" si="174"/>
        <v>0</v>
      </c>
      <c r="EK138" s="351">
        <f t="shared" si="175"/>
        <v>0</v>
      </c>
      <c r="EL138" s="141">
        <f t="shared" si="176"/>
        <v>0</v>
      </c>
      <c r="EM138" s="5">
        <f t="shared" si="177"/>
        <v>0</v>
      </c>
      <c r="EN138" s="5">
        <f t="shared" si="178"/>
        <v>0</v>
      </c>
      <c r="EO138" s="280">
        <f t="shared" si="192"/>
        <v>0</v>
      </c>
    </row>
    <row r="139" spans="1:145">
      <c r="A139" s="3">
        <f t="shared" si="179"/>
        <v>100</v>
      </c>
      <c r="B139" s="263">
        <v>8</v>
      </c>
      <c r="C139" s="556"/>
      <c r="D139" s="264" t="s">
        <v>155</v>
      </c>
      <c r="E139" s="299">
        <v>21</v>
      </c>
      <c r="F139" s="266"/>
      <c r="G139" s="41" t="s">
        <v>84</v>
      </c>
      <c r="H139" s="267">
        <f t="shared" si="127"/>
        <v>132</v>
      </c>
      <c r="I139" s="267">
        <f t="shared" si="128"/>
        <v>112</v>
      </c>
      <c r="J139" s="268">
        <f t="shared" si="129"/>
        <v>27506142.120000001</v>
      </c>
      <c r="K139" s="268">
        <f t="shared" si="130"/>
        <v>3</v>
      </c>
      <c r="L139" s="269">
        <f t="shared" si="131"/>
        <v>1.1000000000000001</v>
      </c>
      <c r="M139" s="270">
        <f t="shared" si="220"/>
        <v>1.01</v>
      </c>
      <c r="N139" s="271">
        <f t="shared" si="133"/>
        <v>25536743.735199891</v>
      </c>
      <c r="O139" s="271">
        <f t="shared" si="134"/>
        <v>28783990.353582241</v>
      </c>
      <c r="P139" s="271">
        <f t="shared" si="135"/>
        <v>30559323.895320002</v>
      </c>
      <c r="Q139" s="271">
        <f t="shared" si="136"/>
        <v>32444156.125241794</v>
      </c>
      <c r="R139" s="271">
        <f t="shared" si="180"/>
        <v>36446325.240431897</v>
      </c>
      <c r="S139" s="272">
        <f t="shared" si="137"/>
        <v>30559323.895320002</v>
      </c>
      <c r="T139" s="271">
        <f t="shared" si="137"/>
        <v>32444156.125241794</v>
      </c>
      <c r="U139" s="271">
        <f t="shared" si="138"/>
        <v>34445240.682836853</v>
      </c>
      <c r="V139" s="271">
        <f t="shared" si="181"/>
        <v>40949796.853870459</v>
      </c>
      <c r="W139" s="271"/>
      <c r="X139" s="271">
        <f t="shared" si="139"/>
        <v>2860115298.3423877</v>
      </c>
      <c r="Y139" s="271">
        <f t="shared" si="140"/>
        <v>3223806919.6012111</v>
      </c>
      <c r="Z139" s="271">
        <f t="shared" si="141"/>
        <v>3422644276.2758403</v>
      </c>
      <c r="AA139" s="272">
        <f t="shared" si="182"/>
        <v>3633745486.027081</v>
      </c>
      <c r="AB139" s="272">
        <f t="shared" si="183"/>
        <v>4081988426.9283724</v>
      </c>
      <c r="AC139" s="272">
        <f t="shared" si="142"/>
        <v>3422644276.2758403</v>
      </c>
      <c r="AD139" s="271">
        <f t="shared" si="143"/>
        <v>3633745486.027081</v>
      </c>
      <c r="AE139" s="271">
        <f t="shared" si="184"/>
        <v>3857866956.4777274</v>
      </c>
      <c r="AF139" s="271">
        <f t="shared" si="185"/>
        <v>4586377247.6334915</v>
      </c>
      <c r="AG139" s="271"/>
      <c r="AH139" s="33" t="str">
        <f t="shared" si="144"/>
        <v>BERTAHAP</v>
      </c>
      <c r="AI139" s="273">
        <f t="shared" si="145"/>
        <v>0</v>
      </c>
      <c r="AJ139" s="274">
        <v>2</v>
      </c>
      <c r="AK139" s="275"/>
      <c r="AL139" s="271" t="e">
        <f>IF(AK139&gt;#REF!,"LB","KR")</f>
        <v>#REF!</v>
      </c>
      <c r="AM139" s="52">
        <f t="shared" si="146"/>
        <v>3146127000</v>
      </c>
      <c r="AN139" s="52">
        <f t="shared" si="146"/>
        <v>3546188000</v>
      </c>
      <c r="AO139" s="52">
        <f t="shared" si="146"/>
        <v>3764909000</v>
      </c>
      <c r="AP139" s="438">
        <f t="shared" si="146"/>
        <v>3997121000</v>
      </c>
      <c r="AQ139" s="438">
        <f t="shared" si="147"/>
        <v>3764909000</v>
      </c>
      <c r="AR139" s="52">
        <f t="shared" si="147"/>
        <v>3997121000</v>
      </c>
      <c r="AS139" s="52">
        <f t="shared" si="147"/>
        <v>4243654000</v>
      </c>
      <c r="AT139" s="43"/>
      <c r="AU139" s="43"/>
      <c r="AV139" s="311">
        <f t="shared" si="186"/>
        <v>-453851.34497999772</v>
      </c>
      <c r="AW139" s="311"/>
      <c r="AX139" s="311"/>
      <c r="AY139" s="311"/>
      <c r="AZ139" s="311"/>
      <c r="BA139" s="43"/>
      <c r="BB139" s="43"/>
      <c r="BC139" s="43"/>
      <c r="BD139" s="43"/>
      <c r="BE139" s="43"/>
      <c r="BF139" s="43"/>
      <c r="BG139" s="43"/>
      <c r="BH139" s="43"/>
      <c r="BI139" s="43"/>
      <c r="BJ139" s="43"/>
      <c r="BK139" s="43"/>
      <c r="BL139" s="43"/>
      <c r="BM139" s="43"/>
      <c r="BN139" s="43"/>
      <c r="BO139" s="43"/>
      <c r="BP139" s="43"/>
      <c r="BQ139" s="43"/>
      <c r="BR139" s="43"/>
      <c r="BS139" s="43"/>
      <c r="BT139" s="43"/>
      <c r="BU139" s="43"/>
      <c r="BV139" s="43"/>
      <c r="BW139" s="43"/>
      <c r="BX139" s="443">
        <v>25</v>
      </c>
      <c r="BY139" s="449" t="s">
        <v>157</v>
      </c>
      <c r="BZ139" s="444" t="str">
        <f>G250</f>
        <v>2BR-3</v>
      </c>
      <c r="CA139" s="445" t="str">
        <f>E250</f>
        <v>03</v>
      </c>
      <c r="CB139" s="444">
        <f t="shared" ref="CB139:CC142" si="227">H250</f>
        <v>85</v>
      </c>
      <c r="CC139" s="444">
        <f t="shared" si="227"/>
        <v>74</v>
      </c>
      <c r="CD139" s="444">
        <f>P250</f>
        <v>29739640.860144004</v>
      </c>
      <c r="CE139" s="444">
        <f t="shared" ref="CE139:CH142" si="228">AM250</f>
        <v>2022935000</v>
      </c>
      <c r="CF139" s="444">
        <f t="shared" si="228"/>
        <v>2280171000</v>
      </c>
      <c r="CG139" s="444">
        <f t="shared" si="228"/>
        <v>2420807000</v>
      </c>
      <c r="CH139" s="444">
        <f t="shared" si="228"/>
        <v>2570117000</v>
      </c>
      <c r="CI139" s="444">
        <f>AS250</f>
        <v>2728637000</v>
      </c>
      <c r="CJ139" s="43">
        <v>7</v>
      </c>
      <c r="CK139" s="438">
        <f t="shared" si="188"/>
        <v>4243654305.6821547</v>
      </c>
      <c r="CL139" s="43">
        <f t="shared" si="189"/>
        <v>3990804000</v>
      </c>
      <c r="CM139" s="43">
        <f t="shared" si="189"/>
        <v>4236949000</v>
      </c>
      <c r="CN139" s="44">
        <f t="shared" si="148"/>
        <v>59862060</v>
      </c>
      <c r="CO139" s="44">
        <f t="shared" si="149"/>
        <v>42369490</v>
      </c>
      <c r="CP139" s="44">
        <f t="shared" si="150"/>
        <v>94122725</v>
      </c>
      <c r="CQ139" s="44">
        <f t="shared" si="151"/>
        <v>83273354.166666672</v>
      </c>
      <c r="CR139" s="440">
        <f t="shared" si="152"/>
        <v>4498275000</v>
      </c>
      <c r="CT139" s="264" t="s">
        <v>158</v>
      </c>
      <c r="CU139" s="299">
        <v>18</v>
      </c>
      <c r="CV139" s="266"/>
      <c r="CW139" s="41" t="s">
        <v>54</v>
      </c>
      <c r="CX139" s="267">
        <f t="shared" si="153"/>
        <v>0</v>
      </c>
      <c r="CY139" s="267">
        <f t="shared" si="154"/>
        <v>0</v>
      </c>
      <c r="CZ139" s="268">
        <f t="shared" si="155"/>
        <v>27506142.120000001</v>
      </c>
      <c r="DA139" s="268">
        <f t="shared" si="156"/>
        <v>0</v>
      </c>
      <c r="DB139" s="269">
        <f t="shared" si="157"/>
        <v>0</v>
      </c>
      <c r="DC139" s="270">
        <f t="shared" si="219"/>
        <v>0</v>
      </c>
      <c r="DD139" s="271">
        <f t="shared" si="158"/>
        <v>25536743.735199891</v>
      </c>
      <c r="DE139" s="271">
        <f t="shared" si="159"/>
        <v>28783990.353582241</v>
      </c>
      <c r="DF139" s="271">
        <f t="shared" si="160"/>
        <v>0</v>
      </c>
      <c r="DG139" s="271">
        <f t="shared" si="161"/>
        <v>32444156.125241794</v>
      </c>
      <c r="DH139" s="272">
        <f t="shared" si="162"/>
        <v>0</v>
      </c>
      <c r="DI139" s="271">
        <f t="shared" si="162"/>
        <v>32444156.125241794</v>
      </c>
      <c r="DJ139" s="271">
        <f t="shared" si="163"/>
        <v>34445240.682836853</v>
      </c>
      <c r="DK139" s="271"/>
      <c r="DL139" s="271">
        <f t="shared" si="164"/>
        <v>0</v>
      </c>
      <c r="DM139" s="271">
        <f t="shared" si="165"/>
        <v>0</v>
      </c>
      <c r="DN139" s="271">
        <f t="shared" si="166"/>
        <v>0</v>
      </c>
      <c r="DO139" s="272">
        <f t="shared" si="167"/>
        <v>0</v>
      </c>
      <c r="DP139" s="272">
        <f t="shared" si="168"/>
        <v>0</v>
      </c>
      <c r="DQ139" s="271">
        <f t="shared" si="169"/>
        <v>0</v>
      </c>
      <c r="DR139" s="271">
        <f t="shared" si="170"/>
        <v>0</v>
      </c>
      <c r="DS139" s="271"/>
      <c r="DT139" s="33" t="str">
        <f t="shared" si="171"/>
        <v>BERTAHAP</v>
      </c>
      <c r="DU139" s="273">
        <f t="shared" si="172"/>
        <v>0</v>
      </c>
      <c r="DV139" s="274">
        <v>2</v>
      </c>
      <c r="DW139" s="275"/>
      <c r="DX139" s="271" t="str">
        <f>IF(DW139&gt;$BC$42,"LB","KR")</f>
        <v>KR</v>
      </c>
      <c r="DY139" s="275">
        <f t="shared" si="101"/>
        <v>0</v>
      </c>
      <c r="DZ139" s="275">
        <f t="shared" si="101"/>
        <v>0</v>
      </c>
      <c r="EA139" s="275">
        <f t="shared" si="101"/>
        <v>0</v>
      </c>
      <c r="EB139" s="276">
        <f t="shared" si="100"/>
        <v>0</v>
      </c>
      <c r="EC139" s="276">
        <f t="shared" si="100"/>
        <v>0</v>
      </c>
      <c r="ED139" s="275">
        <f t="shared" si="100"/>
        <v>0</v>
      </c>
      <c r="EE139" s="275">
        <f t="shared" ref="EE139:EE188" si="229">ROUNDUP((DR139*(1+$K$5)),-3)</f>
        <v>0</v>
      </c>
      <c r="EF139" s="275">
        <f t="shared" si="190"/>
        <v>0</v>
      </c>
      <c r="EG139" s="52">
        <f t="shared" si="191"/>
        <v>0</v>
      </c>
      <c r="EH139" s="43">
        <f t="shared" si="191"/>
        <v>0</v>
      </c>
      <c r="EI139" s="63">
        <f t="shared" si="173"/>
        <v>0</v>
      </c>
      <c r="EJ139" s="63">
        <f t="shared" si="174"/>
        <v>0</v>
      </c>
      <c r="EK139" s="351">
        <f t="shared" si="175"/>
        <v>0</v>
      </c>
      <c r="EL139" s="141">
        <f t="shared" si="176"/>
        <v>0</v>
      </c>
      <c r="EM139" s="5">
        <f t="shared" si="177"/>
        <v>0</v>
      </c>
      <c r="EN139" s="5">
        <f t="shared" si="178"/>
        <v>0</v>
      </c>
      <c r="EO139" s="280">
        <f t="shared" si="192"/>
        <v>0</v>
      </c>
    </row>
    <row r="140" spans="1:145">
      <c r="A140" s="3">
        <f t="shared" si="179"/>
        <v>101</v>
      </c>
      <c r="B140" s="263">
        <v>1</v>
      </c>
      <c r="C140" s="556"/>
      <c r="D140" s="264" t="s">
        <v>158</v>
      </c>
      <c r="E140" s="265" t="s">
        <v>19</v>
      </c>
      <c r="F140" s="266"/>
      <c r="G140" s="41" t="s">
        <v>72</v>
      </c>
      <c r="H140" s="267">
        <f t="shared" si="127"/>
        <v>175</v>
      </c>
      <c r="I140" s="267">
        <f t="shared" si="128"/>
        <v>156</v>
      </c>
      <c r="J140" s="268">
        <f t="shared" si="129"/>
        <v>27506142.120000001</v>
      </c>
      <c r="K140" s="268">
        <f t="shared" si="130"/>
        <v>5</v>
      </c>
      <c r="L140" s="269">
        <f t="shared" si="131"/>
        <v>1.08</v>
      </c>
      <c r="M140" s="270">
        <f t="shared" si="220"/>
        <v>1.01</v>
      </c>
      <c r="N140" s="271">
        <f t="shared" si="133"/>
        <v>25072439.303650804</v>
      </c>
      <c r="O140" s="271">
        <f t="shared" si="134"/>
        <v>28260645.074426204</v>
      </c>
      <c r="P140" s="271">
        <f t="shared" si="135"/>
        <v>30003699.824496005</v>
      </c>
      <c r="Q140" s="271">
        <f t="shared" si="136"/>
        <v>31854262.37751013</v>
      </c>
      <c r="R140" s="271">
        <f t="shared" si="180"/>
        <v>35783664.781514958</v>
      </c>
      <c r="S140" s="272">
        <f t="shared" si="137"/>
        <v>30003699.824496005</v>
      </c>
      <c r="T140" s="271">
        <f t="shared" si="137"/>
        <v>31854262.37751013</v>
      </c>
      <c r="U140" s="271">
        <f t="shared" si="138"/>
        <v>33818963.579512551</v>
      </c>
      <c r="V140" s="271">
        <f t="shared" si="181"/>
        <v>40205255.092891</v>
      </c>
      <c r="W140" s="271"/>
      <c r="X140" s="271">
        <f t="shared" si="139"/>
        <v>3911300531.3695254</v>
      </c>
      <c r="Y140" s="271">
        <f t="shared" si="140"/>
        <v>4408660631.6104879</v>
      </c>
      <c r="Z140" s="271">
        <f t="shared" si="141"/>
        <v>4680577172.621377</v>
      </c>
      <c r="AA140" s="272">
        <f t="shared" si="182"/>
        <v>4969264930.8915806</v>
      </c>
      <c r="AB140" s="272">
        <f t="shared" si="183"/>
        <v>5582251705.9163332</v>
      </c>
      <c r="AC140" s="272">
        <f t="shared" si="142"/>
        <v>4680577172.621377</v>
      </c>
      <c r="AD140" s="271">
        <f t="shared" si="143"/>
        <v>4969264930.8915806</v>
      </c>
      <c r="AE140" s="271">
        <f t="shared" si="184"/>
        <v>5275758318.4039583</v>
      </c>
      <c r="AF140" s="271">
        <f t="shared" si="185"/>
        <v>6272019794.4909964</v>
      </c>
      <c r="AG140" s="271"/>
      <c r="AH140" s="33" t="str">
        <f t="shared" si="144"/>
        <v>BERTAHAP</v>
      </c>
      <c r="AI140" s="273">
        <f t="shared" si="145"/>
        <v>0</v>
      </c>
      <c r="AJ140" s="274">
        <v>2</v>
      </c>
      <c r="AK140" s="275"/>
      <c r="AL140" s="271" t="e">
        <f>IF(AK140&gt;#REF!,"LB","KR")</f>
        <v>#REF!</v>
      </c>
      <c r="AM140" s="52">
        <f t="shared" si="146"/>
        <v>4302431000</v>
      </c>
      <c r="AN140" s="52">
        <f t="shared" si="146"/>
        <v>4849527000</v>
      </c>
      <c r="AO140" s="52">
        <f t="shared" si="146"/>
        <v>5148635000</v>
      </c>
      <c r="AP140" s="438">
        <f t="shared" si="146"/>
        <v>5466192000</v>
      </c>
      <c r="AQ140" s="438">
        <f t="shared" si="147"/>
        <v>5148635000</v>
      </c>
      <c r="AR140" s="52">
        <f t="shared" si="147"/>
        <v>5466192000</v>
      </c>
      <c r="AS140" s="52">
        <f t="shared" si="147"/>
        <v>5803335000</v>
      </c>
      <c r="AT140" s="43"/>
      <c r="AU140" s="43"/>
      <c r="AV140" s="311">
        <f t="shared" si="186"/>
        <v>-1009475.415803995</v>
      </c>
      <c r="AW140" s="311"/>
      <c r="AX140" s="311"/>
      <c r="AY140" s="311"/>
      <c r="AZ140" s="311"/>
      <c r="BA140" s="43"/>
      <c r="BB140" s="43"/>
      <c r="BC140" s="43"/>
      <c r="BD140" s="43"/>
      <c r="BE140" s="43"/>
      <c r="BF140" s="43"/>
      <c r="BG140" s="43"/>
      <c r="BH140" s="43"/>
      <c r="BI140" s="43"/>
      <c r="BJ140" s="43"/>
      <c r="BK140" s="43"/>
      <c r="BL140" s="43"/>
      <c r="BM140" s="43"/>
      <c r="BN140" s="43"/>
      <c r="BO140" s="43"/>
      <c r="BP140" s="43"/>
      <c r="BQ140" s="43"/>
      <c r="BR140" s="43"/>
      <c r="BS140" s="43"/>
      <c r="BT140" s="43"/>
      <c r="BU140" s="43"/>
      <c r="BV140" s="43"/>
      <c r="BW140" s="43"/>
      <c r="BX140" s="443"/>
      <c r="BY140" s="444"/>
      <c r="BZ140" s="444" t="str">
        <f>G251</f>
        <v>2BR-5</v>
      </c>
      <c r="CA140" s="445" t="str">
        <f>E251</f>
        <v>05</v>
      </c>
      <c r="CB140" s="444">
        <f t="shared" si="227"/>
        <v>85</v>
      </c>
      <c r="CC140" s="444">
        <f t="shared" si="227"/>
        <v>74</v>
      </c>
      <c r="CD140" s="444">
        <f>P251</f>
        <v>29739640.860144004</v>
      </c>
      <c r="CE140" s="444">
        <f t="shared" si="228"/>
        <v>2022935000</v>
      </c>
      <c r="CF140" s="444">
        <f t="shared" si="228"/>
        <v>2280171000</v>
      </c>
      <c r="CG140" s="444">
        <f t="shared" si="228"/>
        <v>2420807000</v>
      </c>
      <c r="CH140" s="444">
        <f t="shared" si="228"/>
        <v>2570117000</v>
      </c>
      <c r="CI140" s="444">
        <f>AS251</f>
        <v>2728637000</v>
      </c>
      <c r="CJ140" s="43"/>
      <c r="CK140" s="438">
        <f t="shared" si="188"/>
        <v>5803334253.9506178</v>
      </c>
      <c r="CL140" s="43">
        <f t="shared" si="189"/>
        <v>5457554000</v>
      </c>
      <c r="CM140" s="43">
        <f t="shared" si="189"/>
        <v>5794164000</v>
      </c>
      <c r="CN140" s="44">
        <f t="shared" si="148"/>
        <v>81863310</v>
      </c>
      <c r="CO140" s="44">
        <f t="shared" si="149"/>
        <v>57941640</v>
      </c>
      <c r="CP140" s="44">
        <f t="shared" si="150"/>
        <v>128715875</v>
      </c>
      <c r="CQ140" s="44">
        <f t="shared" si="151"/>
        <v>113879000</v>
      </c>
      <c r="CR140" s="440">
        <f t="shared" si="152"/>
        <v>6151535000</v>
      </c>
      <c r="CT140" s="264" t="s">
        <v>158</v>
      </c>
      <c r="CU140" s="299">
        <v>20</v>
      </c>
      <c r="CV140" s="266"/>
      <c r="CW140" s="41" t="s">
        <v>70</v>
      </c>
      <c r="CX140" s="267">
        <f t="shared" si="153"/>
        <v>0</v>
      </c>
      <c r="CY140" s="267">
        <f t="shared" si="154"/>
        <v>0</v>
      </c>
      <c r="CZ140" s="268">
        <f t="shared" si="155"/>
        <v>27506142.120000001</v>
      </c>
      <c r="DA140" s="268">
        <f t="shared" si="156"/>
        <v>0</v>
      </c>
      <c r="DB140" s="269">
        <f t="shared" si="157"/>
        <v>0</v>
      </c>
      <c r="DC140" s="270">
        <f t="shared" si="219"/>
        <v>0</v>
      </c>
      <c r="DD140" s="271">
        <f t="shared" si="158"/>
        <v>25072439.303650804</v>
      </c>
      <c r="DE140" s="271">
        <f t="shared" si="159"/>
        <v>28260645.074426204</v>
      </c>
      <c r="DF140" s="271">
        <f t="shared" si="160"/>
        <v>0</v>
      </c>
      <c r="DG140" s="271">
        <f t="shared" si="161"/>
        <v>31854262.37751013</v>
      </c>
      <c r="DH140" s="272">
        <f t="shared" si="162"/>
        <v>0</v>
      </c>
      <c r="DI140" s="271">
        <f t="shared" si="162"/>
        <v>31854262.37751013</v>
      </c>
      <c r="DJ140" s="271">
        <f t="shared" si="163"/>
        <v>33818963.579512551</v>
      </c>
      <c r="DK140" s="271"/>
      <c r="DL140" s="271">
        <f t="shared" si="164"/>
        <v>0</v>
      </c>
      <c r="DM140" s="271">
        <f t="shared" si="165"/>
        <v>0</v>
      </c>
      <c r="DN140" s="271">
        <f t="shared" si="166"/>
        <v>0</v>
      </c>
      <c r="DO140" s="272">
        <f t="shared" si="167"/>
        <v>0</v>
      </c>
      <c r="DP140" s="272">
        <f t="shared" si="168"/>
        <v>0</v>
      </c>
      <c r="DQ140" s="271">
        <f t="shared" si="169"/>
        <v>0</v>
      </c>
      <c r="DR140" s="271">
        <f t="shared" si="170"/>
        <v>0</v>
      </c>
      <c r="DS140" s="271"/>
      <c r="DT140" s="33" t="str">
        <f t="shared" si="171"/>
        <v>BERTAHAP</v>
      </c>
      <c r="DU140" s="273">
        <f t="shared" si="172"/>
        <v>0</v>
      </c>
      <c r="DV140" s="274">
        <v>2</v>
      </c>
      <c r="DW140" s="275"/>
      <c r="DX140" s="271" t="str">
        <f>IF(DW140&gt;$BC$42,"LB","KR")</f>
        <v>KR</v>
      </c>
      <c r="DY140" s="275">
        <f t="shared" si="101"/>
        <v>0</v>
      </c>
      <c r="DZ140" s="275">
        <f t="shared" si="101"/>
        <v>0</v>
      </c>
      <c r="EA140" s="275">
        <f t="shared" si="101"/>
        <v>0</v>
      </c>
      <c r="EB140" s="276">
        <f t="shared" si="101"/>
        <v>0</v>
      </c>
      <c r="EC140" s="276">
        <f t="shared" si="101"/>
        <v>0</v>
      </c>
      <c r="ED140" s="275">
        <f t="shared" si="101"/>
        <v>0</v>
      </c>
      <c r="EE140" s="275">
        <f t="shared" si="229"/>
        <v>0</v>
      </c>
      <c r="EF140" s="275">
        <f t="shared" si="190"/>
        <v>0</v>
      </c>
      <c r="EG140" s="52">
        <f t="shared" si="191"/>
        <v>0</v>
      </c>
      <c r="EH140" s="43">
        <f t="shared" si="191"/>
        <v>0</v>
      </c>
      <c r="EI140" s="63">
        <f t="shared" si="173"/>
        <v>0</v>
      </c>
      <c r="EJ140" s="63">
        <f t="shared" si="174"/>
        <v>0</v>
      </c>
      <c r="EK140" s="351">
        <f t="shared" si="175"/>
        <v>0</v>
      </c>
      <c r="EL140" s="141">
        <f t="shared" si="176"/>
        <v>0</v>
      </c>
      <c r="EM140" s="5">
        <f t="shared" si="177"/>
        <v>0</v>
      </c>
      <c r="EN140" s="5">
        <f t="shared" si="178"/>
        <v>0</v>
      </c>
      <c r="EO140" s="280">
        <f t="shared" si="192"/>
        <v>0</v>
      </c>
    </row>
    <row r="141" spans="1:145">
      <c r="A141" s="3">
        <f t="shared" si="179"/>
        <v>102</v>
      </c>
      <c r="B141" s="263">
        <v>2</v>
      </c>
      <c r="C141" s="556"/>
      <c r="D141" s="264" t="s">
        <v>158</v>
      </c>
      <c r="E141" s="265" t="s">
        <v>29</v>
      </c>
      <c r="F141" s="266"/>
      <c r="G141" s="41" t="s">
        <v>74</v>
      </c>
      <c r="H141" s="267">
        <f t="shared" si="127"/>
        <v>85</v>
      </c>
      <c r="I141" s="267">
        <f t="shared" si="128"/>
        <v>74</v>
      </c>
      <c r="J141" s="268">
        <f t="shared" si="129"/>
        <v>27506142.120000001</v>
      </c>
      <c r="K141" s="268">
        <f t="shared" si="130"/>
        <v>1</v>
      </c>
      <c r="L141" s="269">
        <f t="shared" si="131"/>
        <v>1.06</v>
      </c>
      <c r="M141" s="270">
        <f t="shared" si="220"/>
        <v>1.01</v>
      </c>
      <c r="N141" s="271">
        <f t="shared" si="133"/>
        <v>24608134.872101717</v>
      </c>
      <c r="O141" s="271">
        <f t="shared" si="134"/>
        <v>27737299.795270164</v>
      </c>
      <c r="P141" s="271">
        <f t="shared" si="135"/>
        <v>29448075.753672004</v>
      </c>
      <c r="Q141" s="271">
        <f t="shared" si="136"/>
        <v>31264368.62977846</v>
      </c>
      <c r="R141" s="271">
        <f t="shared" si="180"/>
        <v>35121004.32259801</v>
      </c>
      <c r="S141" s="272">
        <f t="shared" si="137"/>
        <v>29448075.753672004</v>
      </c>
      <c r="T141" s="271">
        <f t="shared" si="137"/>
        <v>31264368.62977846</v>
      </c>
      <c r="U141" s="271">
        <f t="shared" si="138"/>
        <v>33192686.476188242</v>
      </c>
      <c r="V141" s="271">
        <f t="shared" si="181"/>
        <v>39460713.331911534</v>
      </c>
      <c r="W141" s="271"/>
      <c r="X141" s="271">
        <f t="shared" si="139"/>
        <v>1821001980.535527</v>
      </c>
      <c r="Y141" s="271">
        <f t="shared" si="140"/>
        <v>2052560184.849992</v>
      </c>
      <c r="Z141" s="271">
        <f t="shared" si="141"/>
        <v>2179157605.7717285</v>
      </c>
      <c r="AA141" s="272">
        <f t="shared" si="182"/>
        <v>2313563278.6036062</v>
      </c>
      <c r="AB141" s="272">
        <f t="shared" si="183"/>
        <v>2598954319.8722529</v>
      </c>
      <c r="AC141" s="272">
        <f t="shared" si="142"/>
        <v>2179157605.7717285</v>
      </c>
      <c r="AD141" s="271">
        <f t="shared" si="143"/>
        <v>2313563278.6036062</v>
      </c>
      <c r="AE141" s="271">
        <f t="shared" si="184"/>
        <v>2456258799.2379298</v>
      </c>
      <c r="AF141" s="271">
        <f t="shared" si="185"/>
        <v>2920092786.5614533</v>
      </c>
      <c r="AG141" s="271"/>
      <c r="AH141" s="33" t="str">
        <f t="shared" si="144"/>
        <v>BERTAHAP</v>
      </c>
      <c r="AI141" s="273">
        <f t="shared" si="145"/>
        <v>0</v>
      </c>
      <c r="AJ141" s="274">
        <v>2</v>
      </c>
      <c r="AK141" s="275"/>
      <c r="AL141" s="271" t="e">
        <f>IF(AK141&gt;#REF!,"LB","KR")</f>
        <v>#REF!</v>
      </c>
      <c r="AM141" s="52">
        <f t="shared" si="146"/>
        <v>2003103000</v>
      </c>
      <c r="AN141" s="52">
        <f t="shared" si="146"/>
        <v>2257817000</v>
      </c>
      <c r="AO141" s="52">
        <f t="shared" si="146"/>
        <v>2397074000</v>
      </c>
      <c r="AP141" s="438">
        <f t="shared" si="146"/>
        <v>2544920000</v>
      </c>
      <c r="AQ141" s="438">
        <f t="shared" si="147"/>
        <v>2397074000</v>
      </c>
      <c r="AR141" s="52">
        <f t="shared" si="147"/>
        <v>2544920000</v>
      </c>
      <c r="AS141" s="52">
        <f t="shared" si="147"/>
        <v>2701885000</v>
      </c>
      <c r="AT141" s="43"/>
      <c r="AU141" s="43"/>
      <c r="AV141" s="311">
        <f t="shared" si="186"/>
        <v>-1565099.486627996</v>
      </c>
      <c r="AW141" s="311"/>
      <c r="AX141" s="311"/>
      <c r="AY141" s="311"/>
      <c r="AZ141" s="311"/>
      <c r="BA141" s="43"/>
      <c r="BB141" s="43"/>
      <c r="BC141" s="43"/>
      <c r="BD141" s="43"/>
      <c r="BE141" s="43"/>
      <c r="BF141" s="43"/>
      <c r="BG141" s="43"/>
      <c r="BH141" s="43"/>
      <c r="BI141" s="43"/>
      <c r="BJ141" s="43"/>
      <c r="BK141" s="43"/>
      <c r="BL141" s="43"/>
      <c r="BM141" s="43"/>
      <c r="BN141" s="43"/>
      <c r="BO141" s="43"/>
      <c r="BP141" s="43"/>
      <c r="BQ141" s="43"/>
      <c r="BR141" s="43"/>
      <c r="BS141" s="43"/>
      <c r="BT141" s="43"/>
      <c r="BU141" s="43"/>
      <c r="BV141" s="43"/>
      <c r="BW141" s="43"/>
      <c r="BX141" s="443"/>
      <c r="BY141" s="444"/>
      <c r="BZ141" s="444" t="str">
        <f>G252</f>
        <v>2BR-7</v>
      </c>
      <c r="CA141" s="445" t="str">
        <f>E252</f>
        <v>07</v>
      </c>
      <c r="CB141" s="444">
        <f t="shared" si="227"/>
        <v>101</v>
      </c>
      <c r="CC141" s="444">
        <f t="shared" si="227"/>
        <v>90</v>
      </c>
      <c r="CD141" s="444">
        <f>P252</f>
        <v>29739640.860144004</v>
      </c>
      <c r="CE141" s="444">
        <f t="shared" si="228"/>
        <v>2460327000</v>
      </c>
      <c r="CF141" s="444">
        <f t="shared" si="228"/>
        <v>2773181000</v>
      </c>
      <c r="CG141" s="444">
        <f t="shared" si="228"/>
        <v>2944225000</v>
      </c>
      <c r="CH141" s="444">
        <f t="shared" si="228"/>
        <v>3125818000</v>
      </c>
      <c r="CI141" s="444">
        <f>AS252</f>
        <v>3318612000</v>
      </c>
      <c r="CJ141" s="43"/>
      <c r="CK141" s="438">
        <f t="shared" si="188"/>
        <v>2701884860.5325255</v>
      </c>
      <c r="CL141" s="43">
        <f t="shared" si="189"/>
        <v>2540899000</v>
      </c>
      <c r="CM141" s="43">
        <f t="shared" si="189"/>
        <v>2697616000</v>
      </c>
      <c r="CN141" s="44">
        <f t="shared" si="148"/>
        <v>38113485</v>
      </c>
      <c r="CO141" s="44">
        <f t="shared" si="149"/>
        <v>26976160</v>
      </c>
      <c r="CP141" s="44">
        <f t="shared" si="150"/>
        <v>59926850</v>
      </c>
      <c r="CQ141" s="44">
        <f t="shared" si="151"/>
        <v>53019166.666666664</v>
      </c>
      <c r="CR141" s="440">
        <f t="shared" si="152"/>
        <v>2863999000</v>
      </c>
      <c r="CT141" s="264" t="s">
        <v>158</v>
      </c>
      <c r="CU141" s="299">
        <v>22</v>
      </c>
      <c r="CV141" s="266"/>
      <c r="CW141" s="41" t="s">
        <v>89</v>
      </c>
      <c r="CX141" s="267">
        <f t="shared" si="153"/>
        <v>0</v>
      </c>
      <c r="CY141" s="267">
        <f t="shared" si="154"/>
        <v>0</v>
      </c>
      <c r="CZ141" s="268">
        <f t="shared" si="155"/>
        <v>27506142.120000001</v>
      </c>
      <c r="DA141" s="268">
        <f t="shared" si="156"/>
        <v>0</v>
      </c>
      <c r="DB141" s="269">
        <f t="shared" si="157"/>
        <v>0</v>
      </c>
      <c r="DC141" s="270">
        <f t="shared" si="219"/>
        <v>0</v>
      </c>
      <c r="DD141" s="271">
        <f t="shared" si="158"/>
        <v>24608134.872101717</v>
      </c>
      <c r="DE141" s="271">
        <f t="shared" si="159"/>
        <v>27737299.795270164</v>
      </c>
      <c r="DF141" s="271">
        <f t="shared" si="160"/>
        <v>0</v>
      </c>
      <c r="DG141" s="271">
        <f t="shared" si="161"/>
        <v>31264368.62977846</v>
      </c>
      <c r="DH141" s="272">
        <f t="shared" si="162"/>
        <v>0</v>
      </c>
      <c r="DI141" s="271">
        <f t="shared" si="162"/>
        <v>31264368.62977846</v>
      </c>
      <c r="DJ141" s="271">
        <f t="shared" si="163"/>
        <v>33192686.476188242</v>
      </c>
      <c r="DK141" s="271"/>
      <c r="DL141" s="271">
        <f t="shared" si="164"/>
        <v>0</v>
      </c>
      <c r="DM141" s="271">
        <f t="shared" si="165"/>
        <v>0</v>
      </c>
      <c r="DN141" s="271">
        <f t="shared" si="166"/>
        <v>0</v>
      </c>
      <c r="DO141" s="272">
        <f t="shared" si="167"/>
        <v>0</v>
      </c>
      <c r="DP141" s="272">
        <f t="shared" si="168"/>
        <v>0</v>
      </c>
      <c r="DQ141" s="271">
        <f t="shared" si="169"/>
        <v>0</v>
      </c>
      <c r="DR141" s="271">
        <f t="shared" si="170"/>
        <v>0</v>
      </c>
      <c r="DS141" s="271"/>
      <c r="DT141" s="33" t="str">
        <f t="shared" si="171"/>
        <v>BERTAHAP</v>
      </c>
      <c r="DU141" s="273">
        <f t="shared" si="172"/>
        <v>0</v>
      </c>
      <c r="DV141" s="274">
        <v>2</v>
      </c>
      <c r="DW141" s="275"/>
      <c r="DX141" s="271" t="str">
        <f>IF(DW141&gt;$BC$42,"LB","KR")</f>
        <v>KR</v>
      </c>
      <c r="DY141" s="275">
        <f t="shared" ref="DY141:ED183" si="230">ROUNDUP((DL141*(1+$K$5)),-3)</f>
        <v>0</v>
      </c>
      <c r="DZ141" s="275">
        <f t="shared" si="230"/>
        <v>0</v>
      </c>
      <c r="EA141" s="275">
        <f t="shared" si="230"/>
        <v>0</v>
      </c>
      <c r="EB141" s="276">
        <f t="shared" si="230"/>
        <v>0</v>
      </c>
      <c r="EC141" s="276">
        <f t="shared" si="230"/>
        <v>0</v>
      </c>
      <c r="ED141" s="275">
        <f t="shared" si="230"/>
        <v>0</v>
      </c>
      <c r="EE141" s="275">
        <f t="shared" si="229"/>
        <v>0</v>
      </c>
      <c r="EF141" s="275">
        <f t="shared" si="190"/>
        <v>0</v>
      </c>
      <c r="EG141" s="52">
        <f t="shared" si="191"/>
        <v>0</v>
      </c>
      <c r="EH141" s="43">
        <f t="shared" si="191"/>
        <v>0</v>
      </c>
      <c r="EI141" s="63">
        <f t="shared" si="173"/>
        <v>0</v>
      </c>
      <c r="EJ141" s="63">
        <f t="shared" si="174"/>
        <v>0</v>
      </c>
      <c r="EK141" s="351">
        <f t="shared" si="175"/>
        <v>0</v>
      </c>
      <c r="EL141" s="141">
        <f t="shared" si="176"/>
        <v>0</v>
      </c>
      <c r="EM141" s="5">
        <f t="shared" si="177"/>
        <v>0</v>
      </c>
      <c r="EN141" s="5">
        <f t="shared" si="178"/>
        <v>0</v>
      </c>
      <c r="EO141" s="280">
        <f t="shared" si="192"/>
        <v>0</v>
      </c>
    </row>
    <row r="142" spans="1:145">
      <c r="A142" s="3">
        <f t="shared" si="179"/>
        <v>103</v>
      </c>
      <c r="B142" s="263">
        <v>3</v>
      </c>
      <c r="C142" s="556"/>
      <c r="D142" s="264" t="s">
        <v>158</v>
      </c>
      <c r="E142" s="265" t="s">
        <v>44</v>
      </c>
      <c r="F142" s="266"/>
      <c r="G142" s="41" t="s">
        <v>60</v>
      </c>
      <c r="H142" s="267">
        <f t="shared" si="127"/>
        <v>101</v>
      </c>
      <c r="I142" s="267">
        <f t="shared" si="128"/>
        <v>90</v>
      </c>
      <c r="J142" s="268">
        <f t="shared" si="129"/>
        <v>27506142.120000001</v>
      </c>
      <c r="K142" s="268">
        <f t="shared" si="130"/>
        <v>1</v>
      </c>
      <c r="L142" s="269">
        <f t="shared" si="131"/>
        <v>1.06</v>
      </c>
      <c r="M142" s="270">
        <f t="shared" si="220"/>
        <v>1.01</v>
      </c>
      <c r="N142" s="271">
        <f t="shared" si="133"/>
        <v>24608134.872101717</v>
      </c>
      <c r="O142" s="271">
        <f t="shared" si="134"/>
        <v>27737299.795270164</v>
      </c>
      <c r="P142" s="271">
        <f t="shared" si="135"/>
        <v>29448075.753672004</v>
      </c>
      <c r="Q142" s="271">
        <f t="shared" si="136"/>
        <v>31264368.62977846</v>
      </c>
      <c r="R142" s="271">
        <f t="shared" si="180"/>
        <v>35121004.32259801</v>
      </c>
      <c r="S142" s="272">
        <f t="shared" si="137"/>
        <v>29448075.753672004</v>
      </c>
      <c r="T142" s="271">
        <f t="shared" si="137"/>
        <v>31264368.62977846</v>
      </c>
      <c r="U142" s="271">
        <f t="shared" si="138"/>
        <v>33192686.476188242</v>
      </c>
      <c r="V142" s="271">
        <f t="shared" si="181"/>
        <v>39460713.331911534</v>
      </c>
      <c r="W142" s="271"/>
      <c r="X142" s="271">
        <f t="shared" si="139"/>
        <v>2214732138.4891543</v>
      </c>
      <c r="Y142" s="271">
        <f t="shared" si="140"/>
        <v>2496356981.5743146</v>
      </c>
      <c r="Z142" s="271">
        <f t="shared" si="141"/>
        <v>2650326817.8304806</v>
      </c>
      <c r="AA142" s="272">
        <f t="shared" si="182"/>
        <v>2813793176.6800613</v>
      </c>
      <c r="AB142" s="272">
        <f t="shared" si="183"/>
        <v>3160890389.0338211</v>
      </c>
      <c r="AC142" s="272">
        <f t="shared" si="142"/>
        <v>2650326817.8304806</v>
      </c>
      <c r="AD142" s="271">
        <f t="shared" si="143"/>
        <v>2813793176.6800613</v>
      </c>
      <c r="AE142" s="271">
        <f t="shared" si="184"/>
        <v>2987341782.8569417</v>
      </c>
      <c r="AF142" s="271">
        <f t="shared" si="185"/>
        <v>3551464199.8720379</v>
      </c>
      <c r="AG142" s="271"/>
      <c r="AH142" s="33" t="str">
        <f t="shared" si="144"/>
        <v>BERTAHAP</v>
      </c>
      <c r="AI142" s="273">
        <f t="shared" si="145"/>
        <v>0</v>
      </c>
      <c r="AJ142" s="274">
        <v>2</v>
      </c>
      <c r="AK142" s="275"/>
      <c r="AL142" s="271" t="e">
        <f>IF(AK142&gt;#REF!,"LB","KR")</f>
        <v>#REF!</v>
      </c>
      <c r="AM142" s="52">
        <f t="shared" si="146"/>
        <v>2436206000</v>
      </c>
      <c r="AN142" s="52">
        <f t="shared" si="146"/>
        <v>2745993000</v>
      </c>
      <c r="AO142" s="52">
        <f t="shared" si="146"/>
        <v>2915360000</v>
      </c>
      <c r="AP142" s="438">
        <f t="shared" si="146"/>
        <v>3095173000</v>
      </c>
      <c r="AQ142" s="438">
        <f t="shared" si="147"/>
        <v>2915360000</v>
      </c>
      <c r="AR142" s="52">
        <f t="shared" si="147"/>
        <v>3095173000</v>
      </c>
      <c r="AS142" s="52">
        <f t="shared" si="147"/>
        <v>3286076000</v>
      </c>
      <c r="AT142" s="43"/>
      <c r="AU142" s="43"/>
      <c r="AV142" s="311">
        <f t="shared" si="186"/>
        <v>-1565099.486627996</v>
      </c>
      <c r="AW142" s="311"/>
      <c r="AX142" s="311"/>
      <c r="AY142" s="311"/>
      <c r="AZ142" s="311"/>
      <c r="BA142" s="43"/>
      <c r="BB142" s="43"/>
      <c r="BC142" s="43"/>
      <c r="BD142" s="43"/>
      <c r="BE142" s="43"/>
      <c r="BF142" s="43"/>
      <c r="BG142" s="43"/>
      <c r="BH142" s="43"/>
      <c r="BI142" s="43"/>
      <c r="BJ142" s="43"/>
      <c r="BK142" s="43"/>
      <c r="BL142" s="43"/>
      <c r="BM142" s="43"/>
      <c r="BN142" s="43"/>
      <c r="BO142" s="43"/>
      <c r="BP142" s="43"/>
      <c r="BQ142" s="43"/>
      <c r="BR142" s="43"/>
      <c r="BS142" s="43"/>
      <c r="BT142" s="43"/>
      <c r="BU142" s="43"/>
      <c r="BV142" s="43"/>
      <c r="BW142" s="43"/>
      <c r="BX142" s="443"/>
      <c r="BY142" s="444"/>
      <c r="BZ142" s="444" t="str">
        <f>G253</f>
        <v>2BR-9</v>
      </c>
      <c r="CA142" s="445" t="str">
        <f>E253</f>
        <v>09</v>
      </c>
      <c r="CB142" s="444">
        <f t="shared" si="227"/>
        <v>101</v>
      </c>
      <c r="CC142" s="444">
        <f t="shared" si="227"/>
        <v>90</v>
      </c>
      <c r="CD142" s="444">
        <f>P253</f>
        <v>29739640.860144004</v>
      </c>
      <c r="CE142" s="444">
        <f t="shared" si="228"/>
        <v>2460327000</v>
      </c>
      <c r="CF142" s="444">
        <f t="shared" si="228"/>
        <v>2773181000</v>
      </c>
      <c r="CG142" s="444">
        <f t="shared" si="228"/>
        <v>2944225000</v>
      </c>
      <c r="CH142" s="444">
        <f t="shared" si="228"/>
        <v>3125818000</v>
      </c>
      <c r="CI142" s="444">
        <f>AS253</f>
        <v>3318612000</v>
      </c>
      <c r="CJ142" s="43"/>
      <c r="CK142" s="438">
        <f t="shared" si="188"/>
        <v>3286076210.4227395</v>
      </c>
      <c r="CL142" s="43">
        <f t="shared" si="189"/>
        <v>3090282000</v>
      </c>
      <c r="CM142" s="43">
        <f t="shared" si="189"/>
        <v>3280884000</v>
      </c>
      <c r="CN142" s="44">
        <f t="shared" si="148"/>
        <v>46354230</v>
      </c>
      <c r="CO142" s="44">
        <f t="shared" si="149"/>
        <v>32808840</v>
      </c>
      <c r="CP142" s="44">
        <f t="shared" si="150"/>
        <v>72884000</v>
      </c>
      <c r="CQ142" s="44">
        <f t="shared" si="151"/>
        <v>64482770.833333336</v>
      </c>
      <c r="CR142" s="440">
        <f t="shared" si="152"/>
        <v>3483242000</v>
      </c>
      <c r="CT142" s="264" t="s">
        <v>159</v>
      </c>
      <c r="CU142" s="265" t="s">
        <v>24</v>
      </c>
      <c r="CV142" s="266"/>
      <c r="CW142" s="41" t="s">
        <v>39</v>
      </c>
      <c r="CX142" s="267">
        <f t="shared" si="153"/>
        <v>0</v>
      </c>
      <c r="CY142" s="267">
        <f t="shared" si="154"/>
        <v>0</v>
      </c>
      <c r="CZ142" s="268">
        <f t="shared" si="155"/>
        <v>27506142.120000001</v>
      </c>
      <c r="DA142" s="268">
        <f t="shared" si="156"/>
        <v>0</v>
      </c>
      <c r="DB142" s="269">
        <f t="shared" si="157"/>
        <v>0</v>
      </c>
      <c r="DC142" s="319">
        <f t="shared" ref="DC142:DC148" si="231">SUMIF($AO$4:$AO$22,CU142,$BL$4:$BL$22)</f>
        <v>0</v>
      </c>
      <c r="DD142" s="271">
        <f t="shared" si="158"/>
        <v>24608134.872101717</v>
      </c>
      <c r="DE142" s="271">
        <f t="shared" si="159"/>
        <v>27737299.795270164</v>
      </c>
      <c r="DF142" s="271">
        <f t="shared" si="160"/>
        <v>0</v>
      </c>
      <c r="DG142" s="271">
        <f t="shared" si="161"/>
        <v>31264368.62977846</v>
      </c>
      <c r="DH142" s="272">
        <f t="shared" si="162"/>
        <v>0</v>
      </c>
      <c r="DI142" s="271">
        <f t="shared" si="162"/>
        <v>31264368.62977846</v>
      </c>
      <c r="DJ142" s="271">
        <f t="shared" si="163"/>
        <v>33192686.476188242</v>
      </c>
      <c r="DK142" s="271"/>
      <c r="DL142" s="271">
        <f t="shared" si="164"/>
        <v>0</v>
      </c>
      <c r="DM142" s="271">
        <f t="shared" si="165"/>
        <v>0</v>
      </c>
      <c r="DN142" s="271">
        <f t="shared" si="166"/>
        <v>0</v>
      </c>
      <c r="DO142" s="272">
        <f t="shared" si="167"/>
        <v>0</v>
      </c>
      <c r="DP142" s="272">
        <f t="shared" si="168"/>
        <v>0</v>
      </c>
      <c r="DQ142" s="271">
        <f t="shared" si="169"/>
        <v>0</v>
      </c>
      <c r="DR142" s="271">
        <f t="shared" si="170"/>
        <v>0</v>
      </c>
      <c r="DS142" s="271"/>
      <c r="DT142" s="33" t="str">
        <f t="shared" si="171"/>
        <v>BERTAHAP</v>
      </c>
      <c r="DU142" s="273">
        <f t="shared" si="172"/>
        <v>0</v>
      </c>
      <c r="DV142" s="274">
        <v>2</v>
      </c>
      <c r="DW142" s="275"/>
      <c r="DX142" s="271" t="str">
        <f>IF(DW142&gt;$BC$42,"LB","KR")</f>
        <v>KR</v>
      </c>
      <c r="DY142" s="275">
        <f t="shared" si="230"/>
        <v>0</v>
      </c>
      <c r="DZ142" s="275">
        <f t="shared" si="230"/>
        <v>0</v>
      </c>
      <c r="EA142" s="275">
        <f t="shared" si="230"/>
        <v>0</v>
      </c>
      <c r="EB142" s="276">
        <f t="shared" si="230"/>
        <v>0</v>
      </c>
      <c r="EC142" s="276">
        <f t="shared" si="230"/>
        <v>0</v>
      </c>
      <c r="ED142" s="275">
        <f t="shared" si="230"/>
        <v>0</v>
      </c>
      <c r="EE142" s="275">
        <f t="shared" si="229"/>
        <v>0</v>
      </c>
      <c r="EF142" s="275">
        <f t="shared" si="190"/>
        <v>0</v>
      </c>
      <c r="EG142" s="52">
        <f t="shared" si="191"/>
        <v>0</v>
      </c>
      <c r="EH142" s="43">
        <f t="shared" si="191"/>
        <v>0</v>
      </c>
      <c r="EI142" s="63">
        <f t="shared" si="173"/>
        <v>0</v>
      </c>
      <c r="EJ142" s="63">
        <f t="shared" si="174"/>
        <v>0</v>
      </c>
      <c r="EK142" s="351">
        <f t="shared" si="175"/>
        <v>0</v>
      </c>
      <c r="EL142" s="141">
        <f t="shared" si="176"/>
        <v>0</v>
      </c>
      <c r="EM142" s="5">
        <f t="shared" si="177"/>
        <v>0</v>
      </c>
      <c r="EN142" s="5">
        <f t="shared" si="178"/>
        <v>0</v>
      </c>
      <c r="EO142" s="280">
        <f t="shared" si="192"/>
        <v>0</v>
      </c>
    </row>
    <row r="143" spans="1:145">
      <c r="A143" s="3">
        <f t="shared" si="179"/>
        <v>104</v>
      </c>
      <c r="B143" s="263">
        <v>4</v>
      </c>
      <c r="C143" s="556"/>
      <c r="D143" s="264" t="s">
        <v>158</v>
      </c>
      <c r="E143" s="299">
        <v>11</v>
      </c>
      <c r="F143" s="266"/>
      <c r="G143" s="41" t="s">
        <v>62</v>
      </c>
      <c r="H143" s="267">
        <f t="shared" si="127"/>
        <v>101</v>
      </c>
      <c r="I143" s="267">
        <f t="shared" si="128"/>
        <v>90</v>
      </c>
      <c r="J143" s="268">
        <f t="shared" si="129"/>
        <v>27506142.120000001</v>
      </c>
      <c r="K143" s="268">
        <f t="shared" si="130"/>
        <v>1</v>
      </c>
      <c r="L143" s="269">
        <f t="shared" si="131"/>
        <v>1.06</v>
      </c>
      <c r="M143" s="270">
        <f t="shared" si="220"/>
        <v>1.01</v>
      </c>
      <c r="N143" s="271">
        <f t="shared" si="133"/>
        <v>24608134.872101717</v>
      </c>
      <c r="O143" s="271">
        <f t="shared" si="134"/>
        <v>27737299.795270164</v>
      </c>
      <c r="P143" s="271">
        <f t="shared" si="135"/>
        <v>29448075.753672004</v>
      </c>
      <c r="Q143" s="271">
        <f t="shared" si="136"/>
        <v>31264368.62977846</v>
      </c>
      <c r="R143" s="271">
        <f t="shared" si="180"/>
        <v>35121004.32259801</v>
      </c>
      <c r="S143" s="272">
        <f t="shared" si="137"/>
        <v>29448075.753672004</v>
      </c>
      <c r="T143" s="271">
        <f t="shared" si="137"/>
        <v>31264368.62977846</v>
      </c>
      <c r="U143" s="271">
        <f t="shared" si="138"/>
        <v>33192686.476188242</v>
      </c>
      <c r="V143" s="271">
        <f t="shared" si="181"/>
        <v>39460713.331911534</v>
      </c>
      <c r="W143" s="271"/>
      <c r="X143" s="271">
        <f t="shared" si="139"/>
        <v>2214732138.4891543</v>
      </c>
      <c r="Y143" s="271">
        <f t="shared" si="140"/>
        <v>2496356981.5743146</v>
      </c>
      <c r="Z143" s="271">
        <f t="shared" si="141"/>
        <v>2650326817.8304806</v>
      </c>
      <c r="AA143" s="272">
        <f t="shared" si="182"/>
        <v>2813793176.6800613</v>
      </c>
      <c r="AB143" s="272">
        <f t="shared" si="183"/>
        <v>3160890389.0338211</v>
      </c>
      <c r="AC143" s="272">
        <f t="shared" si="142"/>
        <v>2650326817.8304806</v>
      </c>
      <c r="AD143" s="271">
        <f t="shared" si="143"/>
        <v>2813793176.6800613</v>
      </c>
      <c r="AE143" s="271">
        <f t="shared" si="184"/>
        <v>2987341782.8569417</v>
      </c>
      <c r="AF143" s="271">
        <f t="shared" si="185"/>
        <v>3551464199.8720379</v>
      </c>
      <c r="AG143" s="271"/>
      <c r="AH143" s="33" t="str">
        <f t="shared" si="144"/>
        <v>BERTAHAP</v>
      </c>
      <c r="AI143" s="273">
        <f t="shared" si="145"/>
        <v>0</v>
      </c>
      <c r="AJ143" s="274">
        <v>2</v>
      </c>
      <c r="AK143" s="275"/>
      <c r="AL143" s="271" t="e">
        <f>IF(AK143&gt;#REF!,"LB","KR")</f>
        <v>#REF!</v>
      </c>
      <c r="AM143" s="52">
        <f t="shared" si="146"/>
        <v>2436206000</v>
      </c>
      <c r="AN143" s="52">
        <f t="shared" si="146"/>
        <v>2745993000</v>
      </c>
      <c r="AO143" s="52">
        <f t="shared" si="146"/>
        <v>2915360000</v>
      </c>
      <c r="AP143" s="438">
        <f t="shared" si="146"/>
        <v>3095173000</v>
      </c>
      <c r="AQ143" s="438">
        <f t="shared" si="147"/>
        <v>2915360000</v>
      </c>
      <c r="AR143" s="52">
        <f t="shared" si="147"/>
        <v>3095173000</v>
      </c>
      <c r="AS143" s="52">
        <f t="shared" si="147"/>
        <v>3286076000</v>
      </c>
      <c r="AT143" s="43"/>
      <c r="AU143" s="43"/>
      <c r="AV143" s="311">
        <f t="shared" si="186"/>
        <v>-1565099.486627996</v>
      </c>
      <c r="AW143" s="311"/>
      <c r="AX143" s="311"/>
      <c r="AY143" s="311"/>
      <c r="AZ143" s="311"/>
      <c r="BA143" s="43"/>
      <c r="BB143" s="43"/>
      <c r="BC143" s="43"/>
      <c r="BD143" s="43"/>
      <c r="BE143" s="43"/>
      <c r="BF143" s="43"/>
      <c r="BG143" s="43"/>
      <c r="BH143" s="43"/>
      <c r="BI143" s="43"/>
      <c r="BJ143" s="43"/>
      <c r="BK143" s="43"/>
      <c r="BL143" s="43"/>
      <c r="BM143" s="43"/>
      <c r="BN143" s="43"/>
      <c r="BO143" s="43"/>
      <c r="BP143" s="43"/>
      <c r="BQ143" s="43"/>
      <c r="BR143" s="43"/>
      <c r="BS143" s="43"/>
      <c r="BT143" s="43"/>
      <c r="BU143" s="43"/>
      <c r="BV143" s="43"/>
      <c r="BW143" s="43"/>
      <c r="BX143" s="443"/>
      <c r="BY143" s="449"/>
      <c r="BZ143" s="444" t="str">
        <f>G255</f>
        <v>2BR-15</v>
      </c>
      <c r="CA143" s="445">
        <f>E255</f>
        <v>15</v>
      </c>
      <c r="CB143" s="444">
        <f t="shared" ref="CB143:CC145" si="232">H255</f>
        <v>101</v>
      </c>
      <c r="CC143" s="444">
        <f t="shared" si="232"/>
        <v>90</v>
      </c>
      <c r="CD143" s="444">
        <f>P255</f>
        <v>29739640.860144004</v>
      </c>
      <c r="CE143" s="444">
        <f t="shared" ref="CE143:CH145" si="233">AM255</f>
        <v>2460327000</v>
      </c>
      <c r="CF143" s="444">
        <f t="shared" si="233"/>
        <v>2773181000</v>
      </c>
      <c r="CG143" s="444">
        <f t="shared" si="233"/>
        <v>2944225000</v>
      </c>
      <c r="CH143" s="444">
        <f t="shared" si="233"/>
        <v>3125818000</v>
      </c>
      <c r="CI143" s="444">
        <f>AS255</f>
        <v>3318612000</v>
      </c>
      <c r="CJ143" s="43"/>
      <c r="CK143" s="438">
        <f t="shared" si="188"/>
        <v>3286076210.4227395</v>
      </c>
      <c r="CL143" s="43">
        <f t="shared" si="189"/>
        <v>3090282000</v>
      </c>
      <c r="CM143" s="43">
        <f t="shared" si="189"/>
        <v>3280884000</v>
      </c>
      <c r="CN143" s="44">
        <f t="shared" si="148"/>
        <v>46354230</v>
      </c>
      <c r="CO143" s="44">
        <f t="shared" si="149"/>
        <v>32808840</v>
      </c>
      <c r="CP143" s="44">
        <f t="shared" si="150"/>
        <v>72884000</v>
      </c>
      <c r="CQ143" s="44">
        <f t="shared" si="151"/>
        <v>64482770.833333336</v>
      </c>
      <c r="CR143" s="440">
        <f t="shared" si="152"/>
        <v>3483242000</v>
      </c>
      <c r="CT143" s="264" t="s">
        <v>159</v>
      </c>
      <c r="CU143" s="265" t="s">
        <v>35</v>
      </c>
      <c r="CV143" s="266"/>
      <c r="CW143" s="41" t="s">
        <v>42</v>
      </c>
      <c r="CX143" s="267">
        <f t="shared" si="153"/>
        <v>0</v>
      </c>
      <c r="CY143" s="267">
        <f t="shared" si="154"/>
        <v>0</v>
      </c>
      <c r="CZ143" s="268">
        <f t="shared" si="155"/>
        <v>27506142.120000001</v>
      </c>
      <c r="DA143" s="268">
        <f t="shared" si="156"/>
        <v>0</v>
      </c>
      <c r="DB143" s="269">
        <f t="shared" si="157"/>
        <v>0</v>
      </c>
      <c r="DC143" s="319">
        <f t="shared" si="231"/>
        <v>0</v>
      </c>
      <c r="DD143" s="271">
        <f t="shared" si="158"/>
        <v>24608134.872101717</v>
      </c>
      <c r="DE143" s="271">
        <f t="shared" si="159"/>
        <v>27737299.795270164</v>
      </c>
      <c r="DF143" s="271">
        <f t="shared" si="160"/>
        <v>0</v>
      </c>
      <c r="DG143" s="271">
        <f t="shared" si="161"/>
        <v>31264368.62977846</v>
      </c>
      <c r="DH143" s="272">
        <f t="shared" si="162"/>
        <v>0</v>
      </c>
      <c r="DI143" s="271">
        <f t="shared" si="162"/>
        <v>31264368.62977846</v>
      </c>
      <c r="DJ143" s="271">
        <f t="shared" si="163"/>
        <v>33192686.476188242</v>
      </c>
      <c r="DK143" s="271"/>
      <c r="DL143" s="271">
        <f t="shared" si="164"/>
        <v>0</v>
      </c>
      <c r="DM143" s="271">
        <f t="shared" si="165"/>
        <v>0</v>
      </c>
      <c r="DN143" s="271">
        <f t="shared" si="166"/>
        <v>0</v>
      </c>
      <c r="DO143" s="272">
        <f t="shared" si="167"/>
        <v>0</v>
      </c>
      <c r="DP143" s="272">
        <f t="shared" si="168"/>
        <v>0</v>
      </c>
      <c r="DQ143" s="271">
        <f t="shared" si="169"/>
        <v>0</v>
      </c>
      <c r="DR143" s="271">
        <f t="shared" si="170"/>
        <v>0</v>
      </c>
      <c r="DS143" s="271"/>
      <c r="DT143" s="33" t="str">
        <f t="shared" si="171"/>
        <v>BERTAHAP</v>
      </c>
      <c r="DU143" s="273">
        <f t="shared" si="172"/>
        <v>0</v>
      </c>
      <c r="DV143" s="274">
        <v>2</v>
      </c>
      <c r="DW143" s="275"/>
      <c r="DX143" s="271" t="str">
        <f>IF(DW143&gt;$BC$42,"LB","KR")</f>
        <v>KR</v>
      </c>
      <c r="DY143" s="275">
        <f t="shared" si="230"/>
        <v>0</v>
      </c>
      <c r="DZ143" s="275">
        <f t="shared" si="230"/>
        <v>0</v>
      </c>
      <c r="EA143" s="275">
        <f t="shared" si="230"/>
        <v>0</v>
      </c>
      <c r="EB143" s="276">
        <f t="shared" si="230"/>
        <v>0</v>
      </c>
      <c r="EC143" s="276">
        <f t="shared" si="230"/>
        <v>0</v>
      </c>
      <c r="ED143" s="275">
        <f t="shared" si="230"/>
        <v>0</v>
      </c>
      <c r="EE143" s="275">
        <f t="shared" si="229"/>
        <v>0</v>
      </c>
      <c r="EF143" s="275">
        <f t="shared" si="190"/>
        <v>0</v>
      </c>
      <c r="EG143" s="52">
        <f t="shared" si="191"/>
        <v>0</v>
      </c>
      <c r="EH143" s="43">
        <f t="shared" si="191"/>
        <v>0</v>
      </c>
      <c r="EI143" s="63">
        <f t="shared" si="173"/>
        <v>0</v>
      </c>
      <c r="EJ143" s="63">
        <f t="shared" si="174"/>
        <v>0</v>
      </c>
      <c r="EK143" s="351">
        <f t="shared" si="175"/>
        <v>0</v>
      </c>
      <c r="EL143" s="141">
        <f t="shared" si="176"/>
        <v>0</v>
      </c>
      <c r="EM143" s="5">
        <f t="shared" si="177"/>
        <v>0</v>
      </c>
      <c r="EN143" s="5">
        <f t="shared" si="178"/>
        <v>0</v>
      </c>
      <c r="EO143" s="280">
        <f t="shared" si="192"/>
        <v>0</v>
      </c>
    </row>
    <row r="144" spans="1:145">
      <c r="A144" s="3">
        <f t="shared" si="179"/>
        <v>105</v>
      </c>
      <c r="B144" s="263">
        <v>5</v>
      </c>
      <c r="C144" s="556"/>
      <c r="D144" s="264" t="s">
        <v>158</v>
      </c>
      <c r="E144" s="299">
        <v>15</v>
      </c>
      <c r="F144" s="266"/>
      <c r="G144" s="41" t="s">
        <v>64</v>
      </c>
      <c r="H144" s="267">
        <f t="shared" si="127"/>
        <v>101</v>
      </c>
      <c r="I144" s="267">
        <f t="shared" si="128"/>
        <v>90</v>
      </c>
      <c r="J144" s="268">
        <f t="shared" si="129"/>
        <v>27506142.120000001</v>
      </c>
      <c r="K144" s="268">
        <f t="shared" si="130"/>
        <v>1</v>
      </c>
      <c r="L144" s="269">
        <f t="shared" si="131"/>
        <v>1.06</v>
      </c>
      <c r="M144" s="270">
        <f t="shared" si="220"/>
        <v>1.01</v>
      </c>
      <c r="N144" s="271">
        <f t="shared" si="133"/>
        <v>24608134.872101717</v>
      </c>
      <c r="O144" s="271">
        <f t="shared" si="134"/>
        <v>27737299.795270164</v>
      </c>
      <c r="P144" s="271">
        <f t="shared" si="135"/>
        <v>29448075.753672004</v>
      </c>
      <c r="Q144" s="271">
        <f t="shared" si="136"/>
        <v>31264368.62977846</v>
      </c>
      <c r="R144" s="271">
        <f t="shared" si="180"/>
        <v>35121004.32259801</v>
      </c>
      <c r="S144" s="272">
        <f t="shared" si="137"/>
        <v>29448075.753672004</v>
      </c>
      <c r="T144" s="271">
        <f t="shared" si="137"/>
        <v>31264368.62977846</v>
      </c>
      <c r="U144" s="271">
        <f t="shared" si="138"/>
        <v>33192686.476188242</v>
      </c>
      <c r="V144" s="271">
        <f t="shared" si="181"/>
        <v>39460713.331911534</v>
      </c>
      <c r="W144" s="271"/>
      <c r="X144" s="271">
        <f t="shared" si="139"/>
        <v>2214732138.4891543</v>
      </c>
      <c r="Y144" s="271">
        <f t="shared" si="140"/>
        <v>2496356981.5743146</v>
      </c>
      <c r="Z144" s="271">
        <f t="shared" si="141"/>
        <v>2650326817.8304806</v>
      </c>
      <c r="AA144" s="272">
        <f t="shared" si="182"/>
        <v>2813793176.6800613</v>
      </c>
      <c r="AB144" s="272">
        <f t="shared" si="183"/>
        <v>3160890389.0338211</v>
      </c>
      <c r="AC144" s="272">
        <f t="shared" si="142"/>
        <v>2650326817.8304806</v>
      </c>
      <c r="AD144" s="271">
        <f t="shared" si="143"/>
        <v>2813793176.6800613</v>
      </c>
      <c r="AE144" s="271">
        <f t="shared" si="184"/>
        <v>2987341782.8569417</v>
      </c>
      <c r="AF144" s="271">
        <f t="shared" si="185"/>
        <v>3551464199.8720379</v>
      </c>
      <c r="AG144" s="271"/>
      <c r="AH144" s="33" t="str">
        <f t="shared" si="144"/>
        <v>BERTAHAP</v>
      </c>
      <c r="AI144" s="273">
        <f t="shared" si="145"/>
        <v>0</v>
      </c>
      <c r="AJ144" s="274">
        <v>2</v>
      </c>
      <c r="AK144" s="275"/>
      <c r="AL144" s="271" t="e">
        <f>IF(AK144&gt;#REF!,"LB","KR")</f>
        <v>#REF!</v>
      </c>
      <c r="AM144" s="52">
        <f t="shared" si="146"/>
        <v>2436206000</v>
      </c>
      <c r="AN144" s="52">
        <f t="shared" si="146"/>
        <v>2745993000</v>
      </c>
      <c r="AO144" s="52">
        <f t="shared" si="146"/>
        <v>2915360000</v>
      </c>
      <c r="AP144" s="438">
        <f t="shared" si="146"/>
        <v>3095173000</v>
      </c>
      <c r="AQ144" s="438">
        <f t="shared" si="147"/>
        <v>2915360000</v>
      </c>
      <c r="AR144" s="52">
        <f t="shared" si="147"/>
        <v>3095173000</v>
      </c>
      <c r="AS144" s="52">
        <f t="shared" si="147"/>
        <v>3286076000</v>
      </c>
      <c r="AT144" s="43"/>
      <c r="AU144" s="43"/>
      <c r="AV144" s="311">
        <f t="shared" si="186"/>
        <v>-1565099.486627996</v>
      </c>
      <c r="AW144" s="311"/>
      <c r="AX144" s="311"/>
      <c r="AY144" s="311"/>
      <c r="AZ144" s="311"/>
      <c r="BA144" s="43"/>
      <c r="BB144" s="43"/>
      <c r="BC144" s="43"/>
      <c r="BD144" s="43"/>
      <c r="BE144" s="43"/>
      <c r="BF144" s="43"/>
      <c r="BG144" s="43"/>
      <c r="BH144" s="43"/>
      <c r="BI144" s="43"/>
      <c r="BJ144" s="43"/>
      <c r="BK144" s="43"/>
      <c r="BL144" s="43"/>
      <c r="BM144" s="43"/>
      <c r="BN144" s="43"/>
      <c r="BO144" s="43"/>
      <c r="BP144" s="43"/>
      <c r="BQ144" s="43"/>
      <c r="BR144" s="43"/>
      <c r="BS144" s="43"/>
      <c r="BT144" s="43"/>
      <c r="BU144" s="43"/>
      <c r="BV144" s="43"/>
      <c r="BW144" s="43"/>
      <c r="BX144" s="443"/>
      <c r="BY144" s="449"/>
      <c r="BZ144" s="444" t="str">
        <f>G256</f>
        <v>2BR-17</v>
      </c>
      <c r="CA144" s="445">
        <f>E256</f>
        <v>17</v>
      </c>
      <c r="CB144" s="444">
        <f t="shared" si="232"/>
        <v>85</v>
      </c>
      <c r="CC144" s="444">
        <f t="shared" si="232"/>
        <v>74</v>
      </c>
      <c r="CD144" s="444">
        <f>P256</f>
        <v>29739640.860144004</v>
      </c>
      <c r="CE144" s="444">
        <f t="shared" si="233"/>
        <v>2022935000</v>
      </c>
      <c r="CF144" s="444">
        <f t="shared" si="233"/>
        <v>2280171000</v>
      </c>
      <c r="CG144" s="444">
        <f t="shared" si="233"/>
        <v>2420807000</v>
      </c>
      <c r="CH144" s="444">
        <f t="shared" si="233"/>
        <v>2570117000</v>
      </c>
      <c r="CI144" s="444">
        <f>AS256</f>
        <v>2728637000</v>
      </c>
      <c r="CJ144" s="43"/>
      <c r="CK144" s="438">
        <f t="shared" si="188"/>
        <v>3286076210.4227395</v>
      </c>
      <c r="CL144" s="43">
        <f t="shared" si="189"/>
        <v>3090282000</v>
      </c>
      <c r="CM144" s="43">
        <f t="shared" si="189"/>
        <v>3280884000</v>
      </c>
      <c r="CN144" s="44">
        <f t="shared" si="148"/>
        <v>46354230</v>
      </c>
      <c r="CO144" s="44">
        <f t="shared" si="149"/>
        <v>32808840</v>
      </c>
      <c r="CP144" s="44">
        <f t="shared" si="150"/>
        <v>72884000</v>
      </c>
      <c r="CQ144" s="44">
        <f t="shared" si="151"/>
        <v>64482770.833333336</v>
      </c>
      <c r="CR144" s="440">
        <f t="shared" si="152"/>
        <v>3483242000</v>
      </c>
      <c r="CT144" s="264" t="s">
        <v>159</v>
      </c>
      <c r="CU144" s="265" t="s">
        <v>41</v>
      </c>
      <c r="CV144" s="266"/>
      <c r="CW144" s="41" t="s">
        <v>45</v>
      </c>
      <c r="CX144" s="267">
        <f t="shared" si="153"/>
        <v>0</v>
      </c>
      <c r="CY144" s="267">
        <f t="shared" si="154"/>
        <v>0</v>
      </c>
      <c r="CZ144" s="268">
        <f t="shared" si="155"/>
        <v>27506142.120000001</v>
      </c>
      <c r="DA144" s="268">
        <f t="shared" si="156"/>
        <v>0</v>
      </c>
      <c r="DB144" s="269">
        <f t="shared" si="157"/>
        <v>0</v>
      </c>
      <c r="DC144" s="319">
        <f t="shared" si="231"/>
        <v>0</v>
      </c>
      <c r="DD144" s="271">
        <f t="shared" si="158"/>
        <v>24608134.872101717</v>
      </c>
      <c r="DE144" s="271">
        <f t="shared" si="159"/>
        <v>27737299.795270164</v>
      </c>
      <c r="DF144" s="271">
        <f t="shared" si="160"/>
        <v>0</v>
      </c>
      <c r="DG144" s="271">
        <f t="shared" si="161"/>
        <v>31264368.62977846</v>
      </c>
      <c r="DH144" s="272">
        <f t="shared" si="162"/>
        <v>0</v>
      </c>
      <c r="DI144" s="271">
        <f t="shared" si="162"/>
        <v>31264368.62977846</v>
      </c>
      <c r="DJ144" s="271">
        <f t="shared" si="163"/>
        <v>33192686.476188242</v>
      </c>
      <c r="DK144" s="271"/>
      <c r="DL144" s="271">
        <f t="shared" si="164"/>
        <v>0</v>
      </c>
      <c r="DM144" s="271">
        <f t="shared" si="165"/>
        <v>0</v>
      </c>
      <c r="DN144" s="271">
        <f t="shared" si="166"/>
        <v>0</v>
      </c>
      <c r="DO144" s="272">
        <f t="shared" si="167"/>
        <v>0</v>
      </c>
      <c r="DP144" s="272">
        <f t="shared" si="168"/>
        <v>0</v>
      </c>
      <c r="DQ144" s="271">
        <f t="shared" si="169"/>
        <v>0</v>
      </c>
      <c r="DR144" s="271">
        <f t="shared" si="170"/>
        <v>0</v>
      </c>
      <c r="DS144" s="271"/>
      <c r="DT144" s="33" t="str">
        <f t="shared" si="171"/>
        <v>BERTAHAP</v>
      </c>
      <c r="DU144" s="273">
        <f t="shared" si="172"/>
        <v>0</v>
      </c>
      <c r="DV144" s="274">
        <v>2</v>
      </c>
      <c r="DW144" s="275"/>
      <c r="DX144" s="271" t="e">
        <f>IF(DW144&gt;#REF!,"LB","KR")</f>
        <v>#REF!</v>
      </c>
      <c r="DY144" s="275">
        <f t="shared" si="230"/>
        <v>0</v>
      </c>
      <c r="DZ144" s="275">
        <f t="shared" si="230"/>
        <v>0</v>
      </c>
      <c r="EA144" s="275">
        <f t="shared" si="230"/>
        <v>0</v>
      </c>
      <c r="EB144" s="276">
        <f t="shared" si="230"/>
        <v>0</v>
      </c>
      <c r="EC144" s="276">
        <f t="shared" si="230"/>
        <v>0</v>
      </c>
      <c r="ED144" s="275">
        <f t="shared" si="230"/>
        <v>0</v>
      </c>
      <c r="EE144" s="275">
        <f t="shared" si="229"/>
        <v>0</v>
      </c>
      <c r="EF144" s="275">
        <f t="shared" si="190"/>
        <v>0</v>
      </c>
      <c r="EG144" s="52">
        <f t="shared" si="191"/>
        <v>0</v>
      </c>
      <c r="EH144" s="43">
        <f t="shared" si="191"/>
        <v>0</v>
      </c>
      <c r="EI144" s="63">
        <f t="shared" si="173"/>
        <v>0</v>
      </c>
      <c r="EJ144" s="63">
        <f t="shared" si="174"/>
        <v>0</v>
      </c>
      <c r="EK144" s="351">
        <f t="shared" si="175"/>
        <v>0</v>
      </c>
      <c r="EL144" s="141">
        <f t="shared" si="176"/>
        <v>0</v>
      </c>
      <c r="EM144" s="5">
        <f t="shared" si="177"/>
        <v>0</v>
      </c>
      <c r="EN144" s="5">
        <f t="shared" si="178"/>
        <v>0</v>
      </c>
      <c r="EO144" s="280">
        <f t="shared" si="192"/>
        <v>0</v>
      </c>
    </row>
    <row r="145" spans="1:145">
      <c r="A145" s="3">
        <f t="shared" si="179"/>
        <v>106</v>
      </c>
      <c r="B145" s="263">
        <v>6</v>
      </c>
      <c r="C145" s="556"/>
      <c r="D145" s="264" t="s">
        <v>158</v>
      </c>
      <c r="E145" s="299">
        <v>17</v>
      </c>
      <c r="F145" s="266"/>
      <c r="G145" s="41" t="s">
        <v>67</v>
      </c>
      <c r="H145" s="267">
        <f t="shared" si="127"/>
        <v>85</v>
      </c>
      <c r="I145" s="267">
        <f t="shared" si="128"/>
        <v>74</v>
      </c>
      <c r="J145" s="268">
        <f t="shared" si="129"/>
        <v>27506142.120000001</v>
      </c>
      <c r="K145" s="268">
        <f t="shared" si="130"/>
        <v>1</v>
      </c>
      <c r="L145" s="269">
        <f t="shared" si="131"/>
        <v>1.06</v>
      </c>
      <c r="M145" s="270">
        <f t="shared" si="220"/>
        <v>1.01</v>
      </c>
      <c r="N145" s="271">
        <f t="shared" si="133"/>
        <v>24608134.872101717</v>
      </c>
      <c r="O145" s="271">
        <f t="shared" si="134"/>
        <v>27737299.795270164</v>
      </c>
      <c r="P145" s="271">
        <f t="shared" si="135"/>
        <v>29448075.753672004</v>
      </c>
      <c r="Q145" s="271">
        <f t="shared" si="136"/>
        <v>31264368.62977846</v>
      </c>
      <c r="R145" s="271">
        <f t="shared" si="180"/>
        <v>35121004.32259801</v>
      </c>
      <c r="S145" s="272">
        <f t="shared" si="137"/>
        <v>29448075.753672004</v>
      </c>
      <c r="T145" s="271">
        <f t="shared" si="137"/>
        <v>31264368.62977846</v>
      </c>
      <c r="U145" s="271">
        <f t="shared" si="138"/>
        <v>33192686.476188242</v>
      </c>
      <c r="V145" s="271">
        <f t="shared" si="181"/>
        <v>39460713.331911534</v>
      </c>
      <c r="W145" s="271"/>
      <c r="X145" s="271">
        <f t="shared" si="139"/>
        <v>1821001980.535527</v>
      </c>
      <c r="Y145" s="271">
        <f t="shared" si="140"/>
        <v>2052560184.849992</v>
      </c>
      <c r="Z145" s="271">
        <f t="shared" si="141"/>
        <v>2179157605.7717285</v>
      </c>
      <c r="AA145" s="272">
        <f t="shared" si="182"/>
        <v>2313563278.6036062</v>
      </c>
      <c r="AB145" s="272">
        <f t="shared" si="183"/>
        <v>2598954319.8722529</v>
      </c>
      <c r="AC145" s="272">
        <f t="shared" si="142"/>
        <v>2179157605.7717285</v>
      </c>
      <c r="AD145" s="271">
        <f t="shared" si="143"/>
        <v>2313563278.6036062</v>
      </c>
      <c r="AE145" s="271">
        <f t="shared" si="184"/>
        <v>2456258799.2379298</v>
      </c>
      <c r="AF145" s="271">
        <f t="shared" si="185"/>
        <v>2920092786.5614533</v>
      </c>
      <c r="AG145" s="271"/>
      <c r="AH145" s="33" t="str">
        <f t="shared" si="144"/>
        <v>BERTAHAP</v>
      </c>
      <c r="AI145" s="273">
        <f t="shared" si="145"/>
        <v>0</v>
      </c>
      <c r="AJ145" s="274">
        <v>2</v>
      </c>
      <c r="AK145" s="275"/>
      <c r="AL145" s="271" t="e">
        <f>IF(AK145&gt;#REF!,"LB","KR")</f>
        <v>#REF!</v>
      </c>
      <c r="AM145" s="52">
        <f t="shared" si="146"/>
        <v>2003103000</v>
      </c>
      <c r="AN145" s="52">
        <f t="shared" si="146"/>
        <v>2257817000</v>
      </c>
      <c r="AO145" s="52">
        <f t="shared" si="146"/>
        <v>2397074000</v>
      </c>
      <c r="AP145" s="438">
        <f t="shared" si="146"/>
        <v>2544920000</v>
      </c>
      <c r="AQ145" s="438">
        <f t="shared" si="147"/>
        <v>2397074000</v>
      </c>
      <c r="AR145" s="52">
        <f t="shared" si="147"/>
        <v>2544920000</v>
      </c>
      <c r="AS145" s="52">
        <f t="shared" si="147"/>
        <v>2701885000</v>
      </c>
      <c r="AT145" s="43"/>
      <c r="AU145" s="43"/>
      <c r="AV145" s="311">
        <f t="shared" si="186"/>
        <v>-1565099.486627996</v>
      </c>
      <c r="AW145" s="311"/>
      <c r="AX145" s="311"/>
      <c r="AY145" s="311"/>
      <c r="AZ145" s="311"/>
      <c r="BA145" s="43"/>
      <c r="BB145" s="43"/>
      <c r="BC145" s="43"/>
      <c r="BD145" s="43"/>
      <c r="BE145" s="43"/>
      <c r="BF145" s="43"/>
      <c r="BG145" s="43"/>
      <c r="BH145" s="43"/>
      <c r="BI145" s="43"/>
      <c r="BJ145" s="43"/>
      <c r="BK145" s="43"/>
      <c r="BL145" s="43"/>
      <c r="BM145" s="43"/>
      <c r="BN145" s="43"/>
      <c r="BO145" s="43"/>
      <c r="BP145" s="43"/>
      <c r="BQ145" s="43"/>
      <c r="BR145" s="43"/>
      <c r="BS145" s="43"/>
      <c r="BT145" s="43"/>
      <c r="BU145" s="43"/>
      <c r="BV145" s="43"/>
      <c r="BW145" s="43"/>
      <c r="BX145" s="443"/>
      <c r="BY145" s="449"/>
      <c r="BZ145" s="444" t="str">
        <f>G257</f>
        <v>3BR-19</v>
      </c>
      <c r="CA145" s="445">
        <f>E257</f>
        <v>19</v>
      </c>
      <c r="CB145" s="444">
        <f t="shared" si="232"/>
        <v>138</v>
      </c>
      <c r="CC145" s="444">
        <f t="shared" si="232"/>
        <v>120</v>
      </c>
      <c r="CD145" s="444">
        <f>P257</f>
        <v>29739640.860144004</v>
      </c>
      <c r="CE145" s="444">
        <f t="shared" si="233"/>
        <v>3280435000</v>
      </c>
      <c r="CF145" s="444">
        <f t="shared" si="233"/>
        <v>3697575000</v>
      </c>
      <c r="CG145" s="444">
        <f t="shared" si="233"/>
        <v>3925633000</v>
      </c>
      <c r="CH145" s="444">
        <f t="shared" si="233"/>
        <v>4167758000</v>
      </c>
      <c r="CI145" s="444">
        <f>AS257</f>
        <v>4424816000</v>
      </c>
      <c r="CJ145" s="43"/>
      <c r="CK145" s="438">
        <f t="shared" si="188"/>
        <v>2701884860.5325255</v>
      </c>
      <c r="CL145" s="43">
        <f t="shared" si="189"/>
        <v>2540899000</v>
      </c>
      <c r="CM145" s="43">
        <f t="shared" si="189"/>
        <v>2697616000</v>
      </c>
      <c r="CN145" s="44">
        <f t="shared" si="148"/>
        <v>38113485</v>
      </c>
      <c r="CO145" s="44">
        <f t="shared" si="149"/>
        <v>26976160</v>
      </c>
      <c r="CP145" s="44">
        <f t="shared" si="150"/>
        <v>59926850</v>
      </c>
      <c r="CQ145" s="44">
        <f t="shared" si="151"/>
        <v>53019166.666666664</v>
      </c>
      <c r="CR145" s="440">
        <f t="shared" si="152"/>
        <v>2863999000</v>
      </c>
      <c r="CT145" s="264" t="s">
        <v>159</v>
      </c>
      <c r="CU145" s="265">
        <v>10</v>
      </c>
      <c r="CV145" s="266"/>
      <c r="CW145" s="41" t="s">
        <v>48</v>
      </c>
      <c r="CX145" s="267">
        <f t="shared" si="153"/>
        <v>0</v>
      </c>
      <c r="CY145" s="267">
        <f t="shared" si="154"/>
        <v>0</v>
      </c>
      <c r="CZ145" s="268">
        <f t="shared" si="155"/>
        <v>27506142.120000001</v>
      </c>
      <c r="DA145" s="268">
        <f t="shared" si="156"/>
        <v>0</v>
      </c>
      <c r="DB145" s="269">
        <f t="shared" si="157"/>
        <v>0</v>
      </c>
      <c r="DC145" s="319">
        <f t="shared" si="231"/>
        <v>0</v>
      </c>
      <c r="DD145" s="271">
        <f t="shared" si="158"/>
        <v>24608134.872101717</v>
      </c>
      <c r="DE145" s="271">
        <f t="shared" si="159"/>
        <v>27737299.795270164</v>
      </c>
      <c r="DF145" s="271">
        <f t="shared" si="160"/>
        <v>0</v>
      </c>
      <c r="DG145" s="271">
        <f t="shared" si="161"/>
        <v>31264368.62977846</v>
      </c>
      <c r="DH145" s="272">
        <f t="shared" si="162"/>
        <v>0</v>
      </c>
      <c r="DI145" s="271">
        <f t="shared" si="162"/>
        <v>31264368.62977846</v>
      </c>
      <c r="DJ145" s="271">
        <f t="shared" si="163"/>
        <v>33192686.476188242</v>
      </c>
      <c r="DK145" s="271"/>
      <c r="DL145" s="271">
        <f t="shared" si="164"/>
        <v>0</v>
      </c>
      <c r="DM145" s="271">
        <f t="shared" si="165"/>
        <v>0</v>
      </c>
      <c r="DN145" s="271">
        <f t="shared" si="166"/>
        <v>0</v>
      </c>
      <c r="DO145" s="272">
        <f t="shared" si="167"/>
        <v>0</v>
      </c>
      <c r="DP145" s="272">
        <f t="shared" si="168"/>
        <v>0</v>
      </c>
      <c r="DQ145" s="271">
        <f t="shared" si="169"/>
        <v>0</v>
      </c>
      <c r="DR145" s="271">
        <f t="shared" si="170"/>
        <v>0</v>
      </c>
      <c r="DS145" s="271"/>
      <c r="DT145" s="33" t="str">
        <f t="shared" si="171"/>
        <v>BERTAHAP</v>
      </c>
      <c r="DU145" s="273">
        <f t="shared" si="172"/>
        <v>0</v>
      </c>
      <c r="DV145" s="274">
        <v>2</v>
      </c>
      <c r="DW145" s="275"/>
      <c r="DX145" s="271" t="e">
        <f>IF(DW145&gt;#REF!,"LB","KR")</f>
        <v>#REF!</v>
      </c>
      <c r="DY145" s="275">
        <f t="shared" si="230"/>
        <v>0</v>
      </c>
      <c r="DZ145" s="275">
        <f t="shared" si="230"/>
        <v>0</v>
      </c>
      <c r="EA145" s="275">
        <f t="shared" si="230"/>
        <v>0</v>
      </c>
      <c r="EB145" s="276">
        <f t="shared" si="230"/>
        <v>0</v>
      </c>
      <c r="EC145" s="276">
        <f t="shared" si="230"/>
        <v>0</v>
      </c>
      <c r="ED145" s="275">
        <f t="shared" si="230"/>
        <v>0</v>
      </c>
      <c r="EE145" s="275">
        <f t="shared" si="229"/>
        <v>0</v>
      </c>
      <c r="EF145" s="275">
        <f t="shared" si="190"/>
        <v>0</v>
      </c>
      <c r="EG145" s="52">
        <f t="shared" si="191"/>
        <v>0</v>
      </c>
      <c r="EH145" s="43">
        <f t="shared" si="191"/>
        <v>0</v>
      </c>
      <c r="EI145" s="63">
        <f t="shared" si="173"/>
        <v>0</v>
      </c>
      <c r="EJ145" s="63">
        <f t="shared" si="174"/>
        <v>0</v>
      </c>
      <c r="EK145" s="351">
        <f t="shared" si="175"/>
        <v>0</v>
      </c>
      <c r="EL145" s="141">
        <f t="shared" si="176"/>
        <v>0</v>
      </c>
      <c r="EM145" s="5">
        <f t="shared" si="177"/>
        <v>0</v>
      </c>
      <c r="EN145" s="5">
        <f t="shared" si="178"/>
        <v>0</v>
      </c>
      <c r="EO145" s="280">
        <f t="shared" si="192"/>
        <v>0</v>
      </c>
    </row>
    <row r="146" spans="1:145">
      <c r="A146" s="3">
        <f t="shared" si="179"/>
        <v>107</v>
      </c>
      <c r="B146" s="263">
        <v>7</v>
      </c>
      <c r="C146" s="556"/>
      <c r="D146" s="264" t="s">
        <v>158</v>
      </c>
      <c r="E146" s="299">
        <v>19</v>
      </c>
      <c r="F146" s="266"/>
      <c r="G146" s="41" t="s">
        <v>78</v>
      </c>
      <c r="H146" s="267">
        <f t="shared" si="127"/>
        <v>138</v>
      </c>
      <c r="I146" s="267">
        <f t="shared" si="128"/>
        <v>120</v>
      </c>
      <c r="J146" s="268">
        <f t="shared" si="129"/>
        <v>27506142.120000001</v>
      </c>
      <c r="K146" s="268">
        <f t="shared" si="130"/>
        <v>1</v>
      </c>
      <c r="L146" s="269">
        <f t="shared" si="131"/>
        <v>1.06</v>
      </c>
      <c r="M146" s="270">
        <f t="shared" si="220"/>
        <v>1.01</v>
      </c>
      <c r="N146" s="271">
        <f t="shared" si="133"/>
        <v>24608134.872101717</v>
      </c>
      <c r="O146" s="271">
        <f t="shared" si="134"/>
        <v>27737299.795270164</v>
      </c>
      <c r="P146" s="271">
        <f t="shared" si="135"/>
        <v>29448075.753672004</v>
      </c>
      <c r="Q146" s="271">
        <f t="shared" si="136"/>
        <v>31264368.62977846</v>
      </c>
      <c r="R146" s="271">
        <f t="shared" si="180"/>
        <v>35121004.32259801</v>
      </c>
      <c r="S146" s="272">
        <f t="shared" si="137"/>
        <v>29448075.753672004</v>
      </c>
      <c r="T146" s="271">
        <f t="shared" si="137"/>
        <v>31264368.62977846</v>
      </c>
      <c r="U146" s="271">
        <f t="shared" si="138"/>
        <v>33192686.476188242</v>
      </c>
      <c r="V146" s="271">
        <f t="shared" si="181"/>
        <v>39460713.331911534</v>
      </c>
      <c r="W146" s="271"/>
      <c r="X146" s="271">
        <f t="shared" si="139"/>
        <v>2952976184.6522059</v>
      </c>
      <c r="Y146" s="271">
        <f t="shared" si="140"/>
        <v>3328475975.4324198</v>
      </c>
      <c r="Z146" s="271">
        <f t="shared" si="141"/>
        <v>3533769090.4406404</v>
      </c>
      <c r="AA146" s="272">
        <f t="shared" si="182"/>
        <v>3751724235.5734153</v>
      </c>
      <c r="AB146" s="272">
        <f t="shared" si="183"/>
        <v>4214520518.7117615</v>
      </c>
      <c r="AC146" s="272">
        <f t="shared" si="142"/>
        <v>3533769090.4406404</v>
      </c>
      <c r="AD146" s="271">
        <f t="shared" si="143"/>
        <v>3751724235.5734153</v>
      </c>
      <c r="AE146" s="271">
        <f t="shared" si="184"/>
        <v>3983122377.1425891</v>
      </c>
      <c r="AF146" s="271">
        <f t="shared" si="185"/>
        <v>4735285599.8293839</v>
      </c>
      <c r="AG146" s="271"/>
      <c r="AH146" s="33" t="str">
        <f t="shared" si="144"/>
        <v>BERTAHAP</v>
      </c>
      <c r="AI146" s="273">
        <f t="shared" si="145"/>
        <v>0</v>
      </c>
      <c r="AJ146" s="274">
        <v>2</v>
      </c>
      <c r="AK146" s="275"/>
      <c r="AL146" s="271" t="e">
        <f>IF(AK146&gt;#REF!,"LB","KR")</f>
        <v>#REF!</v>
      </c>
      <c r="AM146" s="52">
        <f t="shared" si="146"/>
        <v>3248274000</v>
      </c>
      <c r="AN146" s="52">
        <f t="shared" si="146"/>
        <v>3661324000</v>
      </c>
      <c r="AO146" s="52">
        <f t="shared" si="146"/>
        <v>3887146000</v>
      </c>
      <c r="AP146" s="438">
        <f t="shared" si="146"/>
        <v>4126897000</v>
      </c>
      <c r="AQ146" s="438">
        <f t="shared" si="147"/>
        <v>3887146000</v>
      </c>
      <c r="AR146" s="52">
        <f t="shared" si="147"/>
        <v>4126897000</v>
      </c>
      <c r="AS146" s="52">
        <f t="shared" si="147"/>
        <v>4381435000</v>
      </c>
      <c r="AT146" s="43"/>
      <c r="AU146" s="43"/>
      <c r="AV146" s="311">
        <f t="shared" si="186"/>
        <v>-1565099.486627996</v>
      </c>
      <c r="AW146" s="311"/>
      <c r="AX146" s="311"/>
      <c r="AY146" s="311"/>
      <c r="AZ146" s="311"/>
      <c r="BA146" s="43"/>
      <c r="BB146" s="43"/>
      <c r="BC146" s="43"/>
      <c r="BD146" s="43"/>
      <c r="BE146" s="43"/>
      <c r="BF146" s="43"/>
      <c r="BG146" s="43"/>
      <c r="BH146" s="43"/>
      <c r="BI146" s="43"/>
      <c r="BJ146" s="43"/>
      <c r="BK146" s="43"/>
      <c r="BL146" s="43"/>
      <c r="BM146" s="43"/>
      <c r="BN146" s="43"/>
      <c r="BO146" s="43"/>
      <c r="BP146" s="43"/>
      <c r="BQ146" s="43"/>
      <c r="BR146" s="43"/>
      <c r="BS146" s="43"/>
      <c r="BT146" s="43"/>
      <c r="BU146" s="43"/>
      <c r="BV146" s="43"/>
      <c r="BW146" s="43"/>
      <c r="BX146" s="443">
        <v>26</v>
      </c>
      <c r="BY146" s="449" t="s">
        <v>47</v>
      </c>
      <c r="BZ146" s="444" t="str">
        <f>G116</f>
        <v>2BR-5</v>
      </c>
      <c r="CA146" s="445" t="str">
        <f>E116</f>
        <v>05</v>
      </c>
      <c r="CB146" s="444">
        <f>H116</f>
        <v>85</v>
      </c>
      <c r="CC146" s="444">
        <f>I116</f>
        <v>74</v>
      </c>
      <c r="CD146" s="444">
        <f>P116</f>
        <v>29448075.753672004</v>
      </c>
      <c r="CE146" s="444">
        <f t="shared" ref="CE146:CH147" si="234">AM116</f>
        <v>2003103000</v>
      </c>
      <c r="CF146" s="444">
        <f t="shared" si="234"/>
        <v>2257817000</v>
      </c>
      <c r="CG146" s="444">
        <f t="shared" si="234"/>
        <v>2397074000</v>
      </c>
      <c r="CH146" s="444">
        <f t="shared" si="234"/>
        <v>2544920000</v>
      </c>
      <c r="CI146" s="444">
        <f>AS116</f>
        <v>2701885000</v>
      </c>
      <c r="CJ146" s="43">
        <v>2</v>
      </c>
      <c r="CK146" s="438">
        <f t="shared" si="188"/>
        <v>4381434593.3377466</v>
      </c>
      <c r="CL146" s="43">
        <f t="shared" si="189"/>
        <v>4120375000</v>
      </c>
      <c r="CM146" s="43">
        <f t="shared" si="189"/>
        <v>4374511000</v>
      </c>
      <c r="CN146" s="44">
        <f t="shared" si="148"/>
        <v>61805625</v>
      </c>
      <c r="CO146" s="44">
        <f t="shared" si="149"/>
        <v>43745110</v>
      </c>
      <c r="CP146" s="44">
        <f t="shared" si="150"/>
        <v>97178650</v>
      </c>
      <c r="CQ146" s="44">
        <f t="shared" si="151"/>
        <v>85977020.833333328</v>
      </c>
      <c r="CR146" s="440">
        <f t="shared" si="152"/>
        <v>4644321000</v>
      </c>
      <c r="CT146" s="264" t="s">
        <v>159</v>
      </c>
      <c r="CU146" s="299">
        <v>12</v>
      </c>
      <c r="CV146" s="266"/>
      <c r="CW146" s="41" t="s">
        <v>50</v>
      </c>
      <c r="CX146" s="267">
        <f t="shared" si="153"/>
        <v>0</v>
      </c>
      <c r="CY146" s="267">
        <f t="shared" si="154"/>
        <v>0</v>
      </c>
      <c r="CZ146" s="268">
        <f t="shared" si="155"/>
        <v>27506142.120000001</v>
      </c>
      <c r="DA146" s="268">
        <f t="shared" si="156"/>
        <v>0</v>
      </c>
      <c r="DB146" s="269">
        <f t="shared" si="157"/>
        <v>0</v>
      </c>
      <c r="DC146" s="319">
        <f t="shared" si="231"/>
        <v>0</v>
      </c>
      <c r="DD146" s="271">
        <f t="shared" si="158"/>
        <v>24608134.872101717</v>
      </c>
      <c r="DE146" s="271">
        <f t="shared" si="159"/>
        <v>27737299.795270164</v>
      </c>
      <c r="DF146" s="271">
        <f t="shared" si="160"/>
        <v>0</v>
      </c>
      <c r="DG146" s="271">
        <f t="shared" si="161"/>
        <v>31264368.62977846</v>
      </c>
      <c r="DH146" s="272">
        <f t="shared" si="162"/>
        <v>0</v>
      </c>
      <c r="DI146" s="271">
        <f t="shared" si="162"/>
        <v>31264368.62977846</v>
      </c>
      <c r="DJ146" s="271">
        <f t="shared" si="163"/>
        <v>33192686.476188242</v>
      </c>
      <c r="DK146" s="271"/>
      <c r="DL146" s="271">
        <f t="shared" si="164"/>
        <v>0</v>
      </c>
      <c r="DM146" s="271">
        <f t="shared" si="165"/>
        <v>0</v>
      </c>
      <c r="DN146" s="271">
        <f t="shared" si="166"/>
        <v>0</v>
      </c>
      <c r="DO146" s="272">
        <f t="shared" si="167"/>
        <v>0</v>
      </c>
      <c r="DP146" s="272">
        <f t="shared" si="168"/>
        <v>0</v>
      </c>
      <c r="DQ146" s="271">
        <f t="shared" si="169"/>
        <v>0</v>
      </c>
      <c r="DR146" s="271">
        <f t="shared" si="170"/>
        <v>0</v>
      </c>
      <c r="DS146" s="271"/>
      <c r="DT146" s="33" t="str">
        <f t="shared" si="171"/>
        <v>BERTAHAP</v>
      </c>
      <c r="DU146" s="273">
        <f t="shared" si="172"/>
        <v>0</v>
      </c>
      <c r="DV146" s="274">
        <v>2</v>
      </c>
      <c r="DW146" s="275"/>
      <c r="DX146" s="271" t="e">
        <f>IF(DW146&gt;#REF!,"LB","KR")</f>
        <v>#REF!</v>
      </c>
      <c r="DY146" s="275">
        <f t="shared" si="230"/>
        <v>0</v>
      </c>
      <c r="DZ146" s="275">
        <f t="shared" si="230"/>
        <v>0</v>
      </c>
      <c r="EA146" s="275">
        <f t="shared" si="230"/>
        <v>0</v>
      </c>
      <c r="EB146" s="276">
        <f t="shared" si="230"/>
        <v>0</v>
      </c>
      <c r="EC146" s="276">
        <f t="shared" si="230"/>
        <v>0</v>
      </c>
      <c r="ED146" s="275">
        <f t="shared" si="230"/>
        <v>0</v>
      </c>
      <c r="EE146" s="275">
        <f t="shared" si="229"/>
        <v>0</v>
      </c>
      <c r="EF146" s="275">
        <f t="shared" si="190"/>
        <v>0</v>
      </c>
      <c r="EG146" s="52">
        <f t="shared" si="191"/>
        <v>0</v>
      </c>
      <c r="EH146" s="43">
        <f t="shared" si="191"/>
        <v>0</v>
      </c>
      <c r="EI146" s="63">
        <f t="shared" si="173"/>
        <v>0</v>
      </c>
      <c r="EJ146" s="63">
        <f t="shared" si="174"/>
        <v>0</v>
      </c>
      <c r="EK146" s="351">
        <f t="shared" si="175"/>
        <v>0</v>
      </c>
      <c r="EL146" s="141">
        <f t="shared" si="176"/>
        <v>0</v>
      </c>
      <c r="EM146" s="5">
        <f t="shared" si="177"/>
        <v>0</v>
      </c>
      <c r="EN146" s="5">
        <f t="shared" si="178"/>
        <v>0</v>
      </c>
      <c r="EO146" s="280">
        <f t="shared" si="192"/>
        <v>0</v>
      </c>
    </row>
    <row r="147" spans="1:145">
      <c r="A147" s="3">
        <f t="shared" si="179"/>
        <v>108</v>
      </c>
      <c r="B147" s="263">
        <v>8</v>
      </c>
      <c r="C147" s="556"/>
      <c r="D147" s="264" t="s">
        <v>158</v>
      </c>
      <c r="E147" s="299">
        <v>21</v>
      </c>
      <c r="F147" s="266"/>
      <c r="G147" s="41" t="s">
        <v>84</v>
      </c>
      <c r="H147" s="267">
        <f t="shared" si="127"/>
        <v>132</v>
      </c>
      <c r="I147" s="267">
        <f t="shared" si="128"/>
        <v>112</v>
      </c>
      <c r="J147" s="268">
        <f t="shared" si="129"/>
        <v>27506142.120000001</v>
      </c>
      <c r="K147" s="268">
        <f t="shared" si="130"/>
        <v>3</v>
      </c>
      <c r="L147" s="269">
        <f t="shared" si="131"/>
        <v>1.1000000000000001</v>
      </c>
      <c r="M147" s="270">
        <f t="shared" si="220"/>
        <v>1.01</v>
      </c>
      <c r="N147" s="271">
        <f t="shared" si="133"/>
        <v>25536743.735199891</v>
      </c>
      <c r="O147" s="271">
        <f t="shared" si="134"/>
        <v>28783990.353582241</v>
      </c>
      <c r="P147" s="271">
        <f t="shared" si="135"/>
        <v>30559323.895320002</v>
      </c>
      <c r="Q147" s="271">
        <f t="shared" si="136"/>
        <v>32444156.125241794</v>
      </c>
      <c r="R147" s="271">
        <f t="shared" si="180"/>
        <v>36446325.240431897</v>
      </c>
      <c r="S147" s="272">
        <f t="shared" si="137"/>
        <v>30559323.895320002</v>
      </c>
      <c r="T147" s="271">
        <f t="shared" si="137"/>
        <v>32444156.125241794</v>
      </c>
      <c r="U147" s="271">
        <f t="shared" si="138"/>
        <v>34445240.682836853</v>
      </c>
      <c r="V147" s="271">
        <f t="shared" si="181"/>
        <v>40949796.853870459</v>
      </c>
      <c r="W147" s="271"/>
      <c r="X147" s="271">
        <f t="shared" si="139"/>
        <v>2860115298.3423877</v>
      </c>
      <c r="Y147" s="271">
        <f t="shared" si="140"/>
        <v>3223806919.6012111</v>
      </c>
      <c r="Z147" s="271">
        <f t="shared" si="141"/>
        <v>3422644276.2758403</v>
      </c>
      <c r="AA147" s="272">
        <f t="shared" si="182"/>
        <v>3633745486.027081</v>
      </c>
      <c r="AB147" s="272">
        <f t="shared" si="183"/>
        <v>4081988426.9283724</v>
      </c>
      <c r="AC147" s="272">
        <f t="shared" si="142"/>
        <v>3422644276.2758403</v>
      </c>
      <c r="AD147" s="271">
        <f t="shared" si="143"/>
        <v>3633745486.027081</v>
      </c>
      <c r="AE147" s="271">
        <f t="shared" si="184"/>
        <v>3857866956.4777274</v>
      </c>
      <c r="AF147" s="271">
        <f t="shared" si="185"/>
        <v>4586377247.6334915</v>
      </c>
      <c r="AG147" s="271"/>
      <c r="AH147" s="33" t="str">
        <f t="shared" si="144"/>
        <v>BERTAHAP</v>
      </c>
      <c r="AI147" s="273">
        <f t="shared" si="145"/>
        <v>0</v>
      </c>
      <c r="AJ147" s="274">
        <v>2</v>
      </c>
      <c r="AK147" s="275"/>
      <c r="AL147" s="271" t="e">
        <f>IF(AK147&gt;#REF!,"LB","KR")</f>
        <v>#REF!</v>
      </c>
      <c r="AM147" s="52">
        <f t="shared" si="146"/>
        <v>3146127000</v>
      </c>
      <c r="AN147" s="52">
        <f t="shared" si="146"/>
        <v>3546188000</v>
      </c>
      <c r="AO147" s="52">
        <f t="shared" si="146"/>
        <v>3764909000</v>
      </c>
      <c r="AP147" s="438">
        <f t="shared" si="146"/>
        <v>3997121000</v>
      </c>
      <c r="AQ147" s="438">
        <f t="shared" si="147"/>
        <v>3764909000</v>
      </c>
      <c r="AR147" s="52">
        <f t="shared" si="147"/>
        <v>3997121000</v>
      </c>
      <c r="AS147" s="52">
        <f t="shared" si="147"/>
        <v>4243654000</v>
      </c>
      <c r="AT147" s="43"/>
      <c r="AU147" s="43"/>
      <c r="AV147" s="311">
        <f t="shared" si="186"/>
        <v>-453851.34497999772</v>
      </c>
      <c r="AW147" s="311"/>
      <c r="AX147" s="311"/>
      <c r="AY147" s="311"/>
      <c r="AZ147" s="311"/>
      <c r="BA147" s="43"/>
      <c r="BB147" s="43"/>
      <c r="BC147" s="43"/>
      <c r="BD147" s="43"/>
      <c r="BE147" s="43"/>
      <c r="BF147" s="43"/>
      <c r="BG147" s="43"/>
      <c r="BH147" s="43"/>
      <c r="BI147" s="43"/>
      <c r="BJ147" s="43"/>
      <c r="BK147" s="43"/>
      <c r="BL147" s="43"/>
      <c r="BM147" s="43"/>
      <c r="BN147" s="43"/>
      <c r="BO147" s="43"/>
      <c r="BP147" s="43"/>
      <c r="BQ147" s="43"/>
      <c r="BR147" s="43"/>
      <c r="BS147" s="43"/>
      <c r="BT147" s="43"/>
      <c r="BU147" s="43"/>
      <c r="BV147" s="43"/>
      <c r="BW147" s="43"/>
      <c r="BX147" s="443"/>
      <c r="BY147" s="444"/>
      <c r="BZ147" s="444" t="str">
        <f>G117</f>
        <v>2BR-7</v>
      </c>
      <c r="CA147" s="445" t="str">
        <f>E117</f>
        <v>07</v>
      </c>
      <c r="CB147" s="444">
        <f>H117</f>
        <v>101</v>
      </c>
      <c r="CC147" s="444">
        <f>I117</f>
        <v>90</v>
      </c>
      <c r="CD147" s="444">
        <f>P117</f>
        <v>29448075.753672004</v>
      </c>
      <c r="CE147" s="444">
        <f t="shared" si="234"/>
        <v>2436206000</v>
      </c>
      <c r="CF147" s="444">
        <f t="shared" si="234"/>
        <v>2745993000</v>
      </c>
      <c r="CG147" s="444">
        <f t="shared" si="234"/>
        <v>2915360000</v>
      </c>
      <c r="CH147" s="444">
        <f t="shared" si="234"/>
        <v>3095173000</v>
      </c>
      <c r="CI147" s="444">
        <f>AS117</f>
        <v>3286076000</v>
      </c>
      <c r="CJ147" s="43"/>
      <c r="CK147" s="438">
        <f t="shared" si="188"/>
        <v>4243654305.6821547</v>
      </c>
      <c r="CL147" s="43">
        <f t="shared" si="189"/>
        <v>3990804000</v>
      </c>
      <c r="CM147" s="43">
        <f t="shared" si="189"/>
        <v>4236949000</v>
      </c>
      <c r="CN147" s="44">
        <f t="shared" si="148"/>
        <v>59862060</v>
      </c>
      <c r="CO147" s="44">
        <f t="shared" si="149"/>
        <v>42369490</v>
      </c>
      <c r="CP147" s="44">
        <f t="shared" si="150"/>
        <v>94122725</v>
      </c>
      <c r="CQ147" s="44">
        <f t="shared" si="151"/>
        <v>83273354.166666672</v>
      </c>
      <c r="CR147" s="440">
        <f t="shared" si="152"/>
        <v>4498275000</v>
      </c>
      <c r="CT147" s="264" t="s">
        <v>159</v>
      </c>
      <c r="CU147" s="265">
        <v>16</v>
      </c>
      <c r="CV147" s="266"/>
      <c r="CW147" s="41" t="s">
        <v>52</v>
      </c>
      <c r="CX147" s="267">
        <f t="shared" si="153"/>
        <v>0</v>
      </c>
      <c r="CY147" s="267">
        <f t="shared" si="154"/>
        <v>0</v>
      </c>
      <c r="CZ147" s="268">
        <f t="shared" si="155"/>
        <v>27506142.120000001</v>
      </c>
      <c r="DA147" s="268">
        <f t="shared" si="156"/>
        <v>0</v>
      </c>
      <c r="DB147" s="269">
        <f t="shared" si="157"/>
        <v>0</v>
      </c>
      <c r="DC147" s="319">
        <f t="shared" si="231"/>
        <v>0</v>
      </c>
      <c r="DD147" s="271">
        <f t="shared" si="158"/>
        <v>25536743.735199891</v>
      </c>
      <c r="DE147" s="271">
        <f t="shared" si="159"/>
        <v>28783990.353582241</v>
      </c>
      <c r="DF147" s="271">
        <f t="shared" si="160"/>
        <v>0</v>
      </c>
      <c r="DG147" s="271">
        <f t="shared" si="161"/>
        <v>32444156.125241794</v>
      </c>
      <c r="DH147" s="272">
        <f t="shared" si="162"/>
        <v>0</v>
      </c>
      <c r="DI147" s="271">
        <f t="shared" si="162"/>
        <v>32444156.125241794</v>
      </c>
      <c r="DJ147" s="271">
        <f t="shared" si="163"/>
        <v>34445240.682836853</v>
      </c>
      <c r="DK147" s="271"/>
      <c r="DL147" s="271">
        <f t="shared" si="164"/>
        <v>0</v>
      </c>
      <c r="DM147" s="271">
        <f t="shared" si="165"/>
        <v>0</v>
      </c>
      <c r="DN147" s="271">
        <f t="shared" si="166"/>
        <v>0</v>
      </c>
      <c r="DO147" s="272">
        <f t="shared" si="167"/>
        <v>0</v>
      </c>
      <c r="DP147" s="272">
        <f t="shared" si="168"/>
        <v>0</v>
      </c>
      <c r="DQ147" s="271">
        <f t="shared" si="169"/>
        <v>0</v>
      </c>
      <c r="DR147" s="271">
        <f t="shared" si="170"/>
        <v>0</v>
      </c>
      <c r="DS147" s="271"/>
      <c r="DT147" s="33" t="str">
        <f t="shared" si="171"/>
        <v>BERTAHAP</v>
      </c>
      <c r="DU147" s="273">
        <f t="shared" si="172"/>
        <v>0</v>
      </c>
      <c r="DV147" s="274">
        <v>2</v>
      </c>
      <c r="DW147" s="275"/>
      <c r="DX147" s="271" t="e">
        <f>IF(DW147&gt;#REF!,"LB","KR")</f>
        <v>#REF!</v>
      </c>
      <c r="DY147" s="275">
        <f t="shared" si="230"/>
        <v>0</v>
      </c>
      <c r="DZ147" s="275">
        <f t="shared" si="230"/>
        <v>0</v>
      </c>
      <c r="EA147" s="275">
        <f t="shared" si="230"/>
        <v>0</v>
      </c>
      <c r="EB147" s="276">
        <f t="shared" si="230"/>
        <v>0</v>
      </c>
      <c r="EC147" s="276">
        <f t="shared" si="230"/>
        <v>0</v>
      </c>
      <c r="ED147" s="275">
        <f t="shared" si="230"/>
        <v>0</v>
      </c>
      <c r="EE147" s="275">
        <f t="shared" si="229"/>
        <v>0</v>
      </c>
      <c r="EF147" s="275">
        <f t="shared" si="190"/>
        <v>0</v>
      </c>
      <c r="EG147" s="52">
        <f t="shared" si="191"/>
        <v>0</v>
      </c>
      <c r="EH147" s="43">
        <f t="shared" si="191"/>
        <v>0</v>
      </c>
      <c r="EI147" s="63">
        <f t="shared" si="173"/>
        <v>0</v>
      </c>
      <c r="EJ147" s="63">
        <f t="shared" si="174"/>
        <v>0</v>
      </c>
      <c r="EK147" s="351">
        <f t="shared" si="175"/>
        <v>0</v>
      </c>
      <c r="EL147" s="141">
        <f t="shared" si="176"/>
        <v>0</v>
      </c>
      <c r="EM147" s="5">
        <f t="shared" si="177"/>
        <v>0</v>
      </c>
      <c r="EN147" s="5">
        <f t="shared" si="178"/>
        <v>0</v>
      </c>
      <c r="EO147" s="280">
        <f t="shared" si="192"/>
        <v>0</v>
      </c>
    </row>
    <row r="148" spans="1:145">
      <c r="A148" s="3">
        <f t="shared" si="179"/>
        <v>109</v>
      </c>
      <c r="B148" s="263">
        <v>1</v>
      </c>
      <c r="C148" s="556"/>
      <c r="D148" s="264" t="s">
        <v>159</v>
      </c>
      <c r="E148" s="265" t="s">
        <v>19</v>
      </c>
      <c r="F148" s="266"/>
      <c r="G148" s="41" t="s">
        <v>72</v>
      </c>
      <c r="H148" s="267">
        <f t="shared" si="127"/>
        <v>175</v>
      </c>
      <c r="I148" s="267">
        <f t="shared" si="128"/>
        <v>156</v>
      </c>
      <c r="J148" s="268">
        <f t="shared" si="129"/>
        <v>27506142.120000001</v>
      </c>
      <c r="K148" s="268">
        <f t="shared" si="130"/>
        <v>5</v>
      </c>
      <c r="L148" s="269">
        <f t="shared" si="131"/>
        <v>1.08</v>
      </c>
      <c r="M148" s="319">
        <f t="shared" ref="M148:M157" si="235">SUMIF($AS$4:$AS$22,E148,$BL$4:$BL$22)</f>
        <v>1.02</v>
      </c>
      <c r="N148" s="271">
        <f t="shared" si="133"/>
        <v>25320681.276954275</v>
      </c>
      <c r="O148" s="271">
        <f t="shared" si="134"/>
        <v>28540453.441499729</v>
      </c>
      <c r="P148" s="271">
        <f t="shared" si="135"/>
        <v>30300766.159392003</v>
      </c>
      <c r="Q148" s="271">
        <f t="shared" si="136"/>
        <v>32169651.113921117</v>
      </c>
      <c r="R148" s="271">
        <f t="shared" si="180"/>
        <v>36137958.492223024</v>
      </c>
      <c r="S148" s="272">
        <f t="shared" si="137"/>
        <v>30300766.159392003</v>
      </c>
      <c r="T148" s="271">
        <f t="shared" si="137"/>
        <v>32169651.113921117</v>
      </c>
      <c r="U148" s="271">
        <f t="shared" si="138"/>
        <v>34153804.80307208</v>
      </c>
      <c r="V148" s="271">
        <f t="shared" si="181"/>
        <v>40603326.925493881</v>
      </c>
      <c r="W148" s="271"/>
      <c r="X148" s="271">
        <f t="shared" si="139"/>
        <v>3950026279.2048669</v>
      </c>
      <c r="Y148" s="271">
        <f t="shared" si="140"/>
        <v>4452310736.8739576</v>
      </c>
      <c r="Z148" s="271">
        <f t="shared" si="141"/>
        <v>4726919520.8651524</v>
      </c>
      <c r="AA148" s="272">
        <f t="shared" si="182"/>
        <v>5018465573.7716942</v>
      </c>
      <c r="AB148" s="272">
        <f t="shared" si="183"/>
        <v>5637521524.7867918</v>
      </c>
      <c r="AC148" s="272">
        <f t="shared" si="142"/>
        <v>4726919520.8651524</v>
      </c>
      <c r="AD148" s="271">
        <f t="shared" si="143"/>
        <v>5018465573.7716942</v>
      </c>
      <c r="AE148" s="271">
        <f t="shared" si="184"/>
        <v>5327993549.2792444</v>
      </c>
      <c r="AF148" s="271">
        <f t="shared" si="185"/>
        <v>6334119000.3770456</v>
      </c>
      <c r="AG148" s="271"/>
      <c r="AH148" s="33" t="str">
        <f t="shared" si="144"/>
        <v>BERTAHAP</v>
      </c>
      <c r="AI148" s="273">
        <f t="shared" si="145"/>
        <v>0</v>
      </c>
      <c r="AJ148" s="274">
        <v>2</v>
      </c>
      <c r="AK148" s="275"/>
      <c r="AL148" s="271" t="e">
        <f>IF(AK148&gt;#REF!,"LB","KR")</f>
        <v>#REF!</v>
      </c>
      <c r="AM148" s="52">
        <f t="shared" si="146"/>
        <v>4345029000</v>
      </c>
      <c r="AN148" s="52">
        <f t="shared" si="146"/>
        <v>4897542000</v>
      </c>
      <c r="AO148" s="52">
        <f t="shared" si="146"/>
        <v>5199612000</v>
      </c>
      <c r="AP148" s="438">
        <f t="shared" si="146"/>
        <v>5520313000</v>
      </c>
      <c r="AQ148" s="438">
        <f t="shared" si="147"/>
        <v>5199612000</v>
      </c>
      <c r="AR148" s="52">
        <f t="shared" si="147"/>
        <v>5520313000</v>
      </c>
      <c r="AS148" s="52">
        <f t="shared" si="147"/>
        <v>5860793000</v>
      </c>
      <c r="AT148" s="43"/>
      <c r="AU148" s="43"/>
      <c r="AV148" s="311">
        <f t="shared" si="186"/>
        <v>-712409.08090799674</v>
      </c>
      <c r="AW148" s="311"/>
      <c r="AX148" s="311"/>
      <c r="AY148" s="311"/>
      <c r="AZ148" s="311"/>
      <c r="BA148" s="43"/>
      <c r="BB148" s="43"/>
      <c r="BC148" s="43"/>
      <c r="BD148" s="43"/>
      <c r="BE148" s="43"/>
      <c r="BF148" s="43"/>
      <c r="BG148" s="43"/>
      <c r="BH148" s="43"/>
      <c r="BI148" s="43"/>
      <c r="BJ148" s="43"/>
      <c r="BK148" s="43"/>
      <c r="BL148" s="43"/>
      <c r="BM148" s="43"/>
      <c r="BN148" s="43"/>
      <c r="BO148" s="43"/>
      <c r="BP148" s="43"/>
      <c r="BQ148" s="43"/>
      <c r="BR148" s="43"/>
      <c r="BS148" s="43"/>
      <c r="BT148" s="43"/>
      <c r="BU148" s="43"/>
      <c r="BV148" s="43"/>
      <c r="BW148" s="43"/>
      <c r="BX148" s="443">
        <v>27</v>
      </c>
      <c r="BY148" s="449" t="s">
        <v>49</v>
      </c>
      <c r="BZ148" s="444" t="str">
        <f>G125</f>
        <v>2BR-3</v>
      </c>
      <c r="CA148" s="445" t="str">
        <f>E125</f>
        <v>03</v>
      </c>
      <c r="CB148" s="444">
        <f>H125</f>
        <v>85</v>
      </c>
      <c r="CC148" s="444">
        <f>I125</f>
        <v>74</v>
      </c>
      <c r="CD148" s="444">
        <f>P125</f>
        <v>29739640.860144004</v>
      </c>
      <c r="CE148" s="444">
        <f t="shared" ref="CE148:CH149" si="236">AM125</f>
        <v>2022935000</v>
      </c>
      <c r="CF148" s="444">
        <f t="shared" si="236"/>
        <v>2280171000</v>
      </c>
      <c r="CG148" s="444">
        <f t="shared" si="236"/>
        <v>2420807000</v>
      </c>
      <c r="CH148" s="444">
        <f t="shared" si="236"/>
        <v>2570117000</v>
      </c>
      <c r="CI148" s="444">
        <f>AS125</f>
        <v>2728637000</v>
      </c>
      <c r="CJ148" s="43">
        <v>2</v>
      </c>
      <c r="CK148" s="438">
        <f t="shared" si="188"/>
        <v>5860793313.7783852</v>
      </c>
      <c r="CL148" s="43">
        <f t="shared" si="189"/>
        <v>5511589000</v>
      </c>
      <c r="CM148" s="43">
        <f t="shared" si="189"/>
        <v>5851532000</v>
      </c>
      <c r="CN148" s="44">
        <f t="shared" si="148"/>
        <v>82673835</v>
      </c>
      <c r="CO148" s="44">
        <f t="shared" si="149"/>
        <v>58515320</v>
      </c>
      <c r="CP148" s="44">
        <f t="shared" si="150"/>
        <v>129990300</v>
      </c>
      <c r="CQ148" s="44">
        <f t="shared" si="151"/>
        <v>115006520.83333333</v>
      </c>
      <c r="CR148" s="440">
        <f t="shared" si="152"/>
        <v>6212442000</v>
      </c>
      <c r="CT148" s="264" t="s">
        <v>159</v>
      </c>
      <c r="CU148" s="299">
        <v>18</v>
      </c>
      <c r="CV148" s="266"/>
      <c r="CW148" s="41" t="s">
        <v>54</v>
      </c>
      <c r="CX148" s="267">
        <f t="shared" si="153"/>
        <v>0</v>
      </c>
      <c r="CY148" s="267">
        <f t="shared" si="154"/>
        <v>0</v>
      </c>
      <c r="CZ148" s="268">
        <f t="shared" si="155"/>
        <v>27506142.120000001</v>
      </c>
      <c r="DA148" s="268">
        <f t="shared" si="156"/>
        <v>0</v>
      </c>
      <c r="DB148" s="269">
        <f t="shared" si="157"/>
        <v>0</v>
      </c>
      <c r="DC148" s="319">
        <f t="shared" si="231"/>
        <v>0</v>
      </c>
      <c r="DD148" s="271">
        <f t="shared" si="158"/>
        <v>25320681.276954275</v>
      </c>
      <c r="DE148" s="271">
        <f t="shared" si="159"/>
        <v>28540453.441499729</v>
      </c>
      <c r="DF148" s="271">
        <f t="shared" si="160"/>
        <v>0</v>
      </c>
      <c r="DG148" s="271">
        <f t="shared" si="161"/>
        <v>32169651.113921117</v>
      </c>
      <c r="DH148" s="272">
        <f t="shared" si="162"/>
        <v>0</v>
      </c>
      <c r="DI148" s="271">
        <f t="shared" si="162"/>
        <v>32169651.113921117</v>
      </c>
      <c r="DJ148" s="271">
        <f t="shared" si="163"/>
        <v>34153804.80307208</v>
      </c>
      <c r="DK148" s="271"/>
      <c r="DL148" s="271">
        <f t="shared" si="164"/>
        <v>0</v>
      </c>
      <c r="DM148" s="271">
        <f t="shared" si="165"/>
        <v>0</v>
      </c>
      <c r="DN148" s="271">
        <f t="shared" si="166"/>
        <v>0</v>
      </c>
      <c r="DO148" s="272">
        <f t="shared" si="167"/>
        <v>0</v>
      </c>
      <c r="DP148" s="272">
        <f t="shared" si="168"/>
        <v>0</v>
      </c>
      <c r="DQ148" s="271">
        <f t="shared" si="169"/>
        <v>0</v>
      </c>
      <c r="DR148" s="271">
        <f t="shared" si="170"/>
        <v>0</v>
      </c>
      <c r="DS148" s="271"/>
      <c r="DT148" s="33" t="str">
        <f t="shared" si="171"/>
        <v>BERTAHAP</v>
      </c>
      <c r="DU148" s="273">
        <f t="shared" si="172"/>
        <v>0</v>
      </c>
      <c r="DV148" s="274">
        <v>2</v>
      </c>
      <c r="DW148" s="275"/>
      <c r="DX148" s="271" t="e">
        <f>IF(DW148&gt;#REF!,"LB","KR")</f>
        <v>#REF!</v>
      </c>
      <c r="DY148" s="275">
        <f t="shared" si="230"/>
        <v>0</v>
      </c>
      <c r="DZ148" s="275">
        <f t="shared" si="230"/>
        <v>0</v>
      </c>
      <c r="EA148" s="275">
        <f t="shared" si="230"/>
        <v>0</v>
      </c>
      <c r="EB148" s="276">
        <f t="shared" si="230"/>
        <v>0</v>
      </c>
      <c r="EC148" s="276">
        <f t="shared" si="230"/>
        <v>0</v>
      </c>
      <c r="ED148" s="275">
        <f t="shared" si="230"/>
        <v>0</v>
      </c>
      <c r="EE148" s="275">
        <f t="shared" si="229"/>
        <v>0</v>
      </c>
      <c r="EF148" s="275">
        <f t="shared" si="190"/>
        <v>0</v>
      </c>
      <c r="EG148" s="52">
        <f t="shared" si="191"/>
        <v>0</v>
      </c>
      <c r="EH148" s="43">
        <f t="shared" si="191"/>
        <v>0</v>
      </c>
      <c r="EI148" s="63">
        <f t="shared" si="173"/>
        <v>0</v>
      </c>
      <c r="EJ148" s="63">
        <f t="shared" si="174"/>
        <v>0</v>
      </c>
      <c r="EK148" s="351">
        <f t="shared" si="175"/>
        <v>0</v>
      </c>
      <c r="EL148" s="141">
        <f t="shared" si="176"/>
        <v>0</v>
      </c>
      <c r="EM148" s="5">
        <f t="shared" si="177"/>
        <v>0</v>
      </c>
      <c r="EN148" s="5">
        <f t="shared" si="178"/>
        <v>0</v>
      </c>
      <c r="EO148" s="280">
        <f t="shared" si="192"/>
        <v>0</v>
      </c>
    </row>
    <row r="149" spans="1:145">
      <c r="A149" s="3">
        <f t="shared" si="179"/>
        <v>110</v>
      </c>
      <c r="B149" s="263">
        <v>2</v>
      </c>
      <c r="C149" s="556"/>
      <c r="D149" s="264" t="s">
        <v>159</v>
      </c>
      <c r="E149" s="265" t="s">
        <v>29</v>
      </c>
      <c r="F149" s="266"/>
      <c r="G149" s="41" t="s">
        <v>74</v>
      </c>
      <c r="H149" s="267">
        <f t="shared" si="127"/>
        <v>85</v>
      </c>
      <c r="I149" s="267">
        <f t="shared" si="128"/>
        <v>74</v>
      </c>
      <c r="J149" s="268">
        <f t="shared" si="129"/>
        <v>27506142.120000001</v>
      </c>
      <c r="K149" s="268">
        <f t="shared" si="130"/>
        <v>1</v>
      </c>
      <c r="L149" s="269">
        <f t="shared" si="131"/>
        <v>1.06</v>
      </c>
      <c r="M149" s="319">
        <f t="shared" si="235"/>
        <v>1.02</v>
      </c>
      <c r="N149" s="271">
        <f t="shared" si="133"/>
        <v>24851779.771825496</v>
      </c>
      <c r="O149" s="271">
        <f t="shared" si="134"/>
        <v>28011926.525916401</v>
      </c>
      <c r="P149" s="271">
        <f t="shared" si="135"/>
        <v>29739640.860144004</v>
      </c>
      <c r="Q149" s="271">
        <f t="shared" si="136"/>
        <v>31573916.83403369</v>
      </c>
      <c r="R149" s="271">
        <f t="shared" si="180"/>
        <v>35468737.038663335</v>
      </c>
      <c r="S149" s="272">
        <f t="shared" si="137"/>
        <v>29739640.860144004</v>
      </c>
      <c r="T149" s="271">
        <f t="shared" si="137"/>
        <v>31573916.83403369</v>
      </c>
      <c r="U149" s="271">
        <f t="shared" si="138"/>
        <v>33521326.93634852</v>
      </c>
      <c r="V149" s="271">
        <f t="shared" si="181"/>
        <v>39851413.463910654</v>
      </c>
      <c r="W149" s="271"/>
      <c r="X149" s="271">
        <f t="shared" si="139"/>
        <v>1839031703.1150868</v>
      </c>
      <c r="Y149" s="271">
        <f t="shared" si="140"/>
        <v>2072882562.9178138</v>
      </c>
      <c r="Z149" s="271">
        <f t="shared" si="141"/>
        <v>2200733423.6506562</v>
      </c>
      <c r="AA149" s="272">
        <f t="shared" si="182"/>
        <v>2336469845.718493</v>
      </c>
      <c r="AB149" s="272">
        <f t="shared" si="183"/>
        <v>2624686540.8610868</v>
      </c>
      <c r="AC149" s="272">
        <f t="shared" si="142"/>
        <v>2200733423.6506562</v>
      </c>
      <c r="AD149" s="271">
        <f t="shared" si="143"/>
        <v>2336469845.718493</v>
      </c>
      <c r="AE149" s="271">
        <f t="shared" si="184"/>
        <v>2480578193.2897906</v>
      </c>
      <c r="AF149" s="271">
        <f t="shared" si="185"/>
        <v>2949004596.3293886</v>
      </c>
      <c r="AG149" s="271"/>
      <c r="AH149" s="33" t="str">
        <f t="shared" si="144"/>
        <v>BERTAHAP</v>
      </c>
      <c r="AI149" s="273">
        <f t="shared" si="145"/>
        <v>0</v>
      </c>
      <c r="AJ149" s="274">
        <v>2</v>
      </c>
      <c r="AK149" s="275"/>
      <c r="AL149" s="271" t="e">
        <f>IF(AK149&gt;#REF!,"LB","KR")</f>
        <v>#REF!</v>
      </c>
      <c r="AM149" s="52">
        <f t="shared" si="146"/>
        <v>2022935000</v>
      </c>
      <c r="AN149" s="52">
        <f t="shared" si="146"/>
        <v>2280171000</v>
      </c>
      <c r="AO149" s="52">
        <f t="shared" si="146"/>
        <v>2420807000</v>
      </c>
      <c r="AP149" s="438">
        <f t="shared" si="146"/>
        <v>2570117000</v>
      </c>
      <c r="AQ149" s="438">
        <f t="shared" si="147"/>
        <v>2420807000</v>
      </c>
      <c r="AR149" s="52">
        <f t="shared" si="147"/>
        <v>2570117000</v>
      </c>
      <c r="AS149" s="52">
        <f t="shared" si="147"/>
        <v>2728637000</v>
      </c>
      <c r="AT149" s="43"/>
      <c r="AU149" s="43"/>
      <c r="AV149" s="311">
        <f t="shared" si="186"/>
        <v>-1273534.3801559955</v>
      </c>
      <c r="AW149" s="311"/>
      <c r="AX149" s="311"/>
      <c r="AY149" s="311"/>
      <c r="AZ149" s="311"/>
      <c r="BA149" s="43"/>
      <c r="BB149" s="43"/>
      <c r="BC149" s="43"/>
      <c r="BD149" s="43"/>
      <c r="BE149" s="43"/>
      <c r="BF149" s="43"/>
      <c r="BG149" s="43"/>
      <c r="BH149" s="43"/>
      <c r="BI149" s="43"/>
      <c r="BJ149" s="43"/>
      <c r="BK149" s="43"/>
      <c r="BL149" s="43"/>
      <c r="BM149" s="43"/>
      <c r="BN149" s="43"/>
      <c r="BO149" s="43"/>
      <c r="BP149" s="43"/>
      <c r="BQ149" s="43"/>
      <c r="BR149" s="43"/>
      <c r="BS149" s="43"/>
      <c r="BT149" s="43"/>
      <c r="BU149" s="43"/>
      <c r="BV149" s="43"/>
      <c r="BW149" s="43"/>
      <c r="BX149" s="443"/>
      <c r="BY149" s="449"/>
      <c r="BZ149" s="444" t="str">
        <f>G126</f>
        <v>2BR-9</v>
      </c>
      <c r="CA149" s="445" t="str">
        <f>E126</f>
        <v>09</v>
      </c>
      <c r="CB149" s="444">
        <f>H126</f>
        <v>101</v>
      </c>
      <c r="CC149" s="444">
        <f>I126</f>
        <v>90</v>
      </c>
      <c r="CD149" s="444">
        <f>P126</f>
        <v>29739640.860144004</v>
      </c>
      <c r="CE149" s="444">
        <f t="shared" si="236"/>
        <v>2460327000</v>
      </c>
      <c r="CF149" s="444">
        <f t="shared" si="236"/>
        <v>2773181000</v>
      </c>
      <c r="CG149" s="444">
        <f t="shared" si="236"/>
        <v>2944225000</v>
      </c>
      <c r="CH149" s="444">
        <f t="shared" si="236"/>
        <v>3125818000</v>
      </c>
      <c r="CI149" s="444">
        <f>AS126</f>
        <v>3318612000</v>
      </c>
      <c r="CJ149" s="43"/>
      <c r="CK149" s="438">
        <f t="shared" si="188"/>
        <v>2728635954.0171294</v>
      </c>
      <c r="CL149" s="43">
        <f t="shared" si="189"/>
        <v>2566056000</v>
      </c>
      <c r="CM149" s="43">
        <f t="shared" si="189"/>
        <v>2724325000</v>
      </c>
      <c r="CN149" s="44">
        <f t="shared" si="148"/>
        <v>38490840</v>
      </c>
      <c r="CO149" s="44">
        <f t="shared" si="149"/>
        <v>27243250</v>
      </c>
      <c r="CP149" s="44">
        <f t="shared" si="150"/>
        <v>60520175</v>
      </c>
      <c r="CQ149" s="44">
        <f t="shared" si="151"/>
        <v>53544104.166666664</v>
      </c>
      <c r="CR149" s="440">
        <f t="shared" si="152"/>
        <v>2892356000</v>
      </c>
      <c r="CT149" s="264" t="s">
        <v>163</v>
      </c>
      <c r="CU149" s="265" t="s">
        <v>24</v>
      </c>
      <c r="CV149" s="266"/>
      <c r="CW149" s="41" t="s">
        <v>39</v>
      </c>
      <c r="CX149" s="267">
        <f t="shared" si="153"/>
        <v>0</v>
      </c>
      <c r="CY149" s="267">
        <f t="shared" si="154"/>
        <v>0</v>
      </c>
      <c r="CZ149" s="268">
        <f t="shared" si="155"/>
        <v>27506142.120000001</v>
      </c>
      <c r="DA149" s="268">
        <f t="shared" si="156"/>
        <v>0</v>
      </c>
      <c r="DB149" s="269">
        <f t="shared" si="157"/>
        <v>0</v>
      </c>
      <c r="DC149" s="270">
        <f t="shared" ref="DC149:DC155" si="237">SUMIF($AO$4:$AO$22,CU149,$AX$4:$AX$22)</f>
        <v>0</v>
      </c>
      <c r="DD149" s="271">
        <f t="shared" si="158"/>
        <v>24851779.771825496</v>
      </c>
      <c r="DE149" s="271">
        <f t="shared" si="159"/>
        <v>28011926.525916401</v>
      </c>
      <c r="DF149" s="271">
        <f t="shared" si="160"/>
        <v>0</v>
      </c>
      <c r="DG149" s="271">
        <f t="shared" si="161"/>
        <v>31573916.83403369</v>
      </c>
      <c r="DH149" s="272">
        <f t="shared" si="162"/>
        <v>0</v>
      </c>
      <c r="DI149" s="271">
        <f t="shared" si="162"/>
        <v>31573916.83403369</v>
      </c>
      <c r="DJ149" s="271">
        <f t="shared" si="163"/>
        <v>33521326.93634852</v>
      </c>
      <c r="DK149" s="271"/>
      <c r="DL149" s="271">
        <f t="shared" si="164"/>
        <v>0</v>
      </c>
      <c r="DM149" s="271">
        <f t="shared" si="165"/>
        <v>0</v>
      </c>
      <c r="DN149" s="271">
        <f t="shared" si="166"/>
        <v>0</v>
      </c>
      <c r="DO149" s="272">
        <f t="shared" si="167"/>
        <v>0</v>
      </c>
      <c r="DP149" s="272">
        <f t="shared" si="168"/>
        <v>0</v>
      </c>
      <c r="DQ149" s="271">
        <f t="shared" si="169"/>
        <v>0</v>
      </c>
      <c r="DR149" s="271">
        <f t="shared" si="170"/>
        <v>0</v>
      </c>
      <c r="DS149" s="271"/>
      <c r="DT149" s="33" t="str">
        <f t="shared" si="171"/>
        <v>BERTAHAP</v>
      </c>
      <c r="DU149" s="273">
        <f t="shared" si="172"/>
        <v>0</v>
      </c>
      <c r="DV149" s="274">
        <v>2</v>
      </c>
      <c r="DW149" s="275"/>
      <c r="DX149" s="271" t="e">
        <f>IF(DW149&gt;#REF!,"LB","KR")</f>
        <v>#REF!</v>
      </c>
      <c r="DY149" s="275">
        <f t="shared" si="230"/>
        <v>0</v>
      </c>
      <c r="DZ149" s="275">
        <f t="shared" si="230"/>
        <v>0</v>
      </c>
      <c r="EA149" s="275">
        <f t="shared" si="230"/>
        <v>0</v>
      </c>
      <c r="EB149" s="276">
        <f t="shared" si="230"/>
        <v>0</v>
      </c>
      <c r="EC149" s="276">
        <f t="shared" si="230"/>
        <v>0</v>
      </c>
      <c r="ED149" s="275">
        <f t="shared" si="230"/>
        <v>0</v>
      </c>
      <c r="EE149" s="275">
        <f t="shared" si="229"/>
        <v>0</v>
      </c>
      <c r="EF149" s="275">
        <f t="shared" si="190"/>
        <v>0</v>
      </c>
      <c r="EG149" s="52">
        <f t="shared" si="191"/>
        <v>0</v>
      </c>
      <c r="EH149" s="43">
        <f t="shared" si="191"/>
        <v>0</v>
      </c>
      <c r="EI149" s="63">
        <f t="shared" si="173"/>
        <v>0</v>
      </c>
      <c r="EJ149" s="63">
        <f t="shared" si="174"/>
        <v>0</v>
      </c>
      <c r="EK149" s="351">
        <f t="shared" si="175"/>
        <v>0</v>
      </c>
      <c r="EL149" s="141">
        <f t="shared" si="176"/>
        <v>0</v>
      </c>
      <c r="EM149" s="5">
        <f t="shared" si="177"/>
        <v>0</v>
      </c>
      <c r="EN149" s="5">
        <f t="shared" si="178"/>
        <v>0</v>
      </c>
      <c r="EO149" s="280">
        <f t="shared" si="192"/>
        <v>0</v>
      </c>
    </row>
    <row r="150" spans="1:145">
      <c r="A150" s="3">
        <f t="shared" si="179"/>
        <v>111</v>
      </c>
      <c r="B150" s="263">
        <v>3</v>
      </c>
      <c r="C150" s="556"/>
      <c r="D150" s="264" t="s">
        <v>159</v>
      </c>
      <c r="E150" s="265" t="s">
        <v>32</v>
      </c>
      <c r="F150" s="266"/>
      <c r="G150" s="41" t="s">
        <v>56</v>
      </c>
      <c r="H150" s="267">
        <f t="shared" si="127"/>
        <v>85</v>
      </c>
      <c r="I150" s="267">
        <f t="shared" si="128"/>
        <v>74</v>
      </c>
      <c r="J150" s="268">
        <f t="shared" si="129"/>
        <v>27506142.120000001</v>
      </c>
      <c r="K150" s="268">
        <f t="shared" si="130"/>
        <v>1</v>
      </c>
      <c r="L150" s="269">
        <f t="shared" si="131"/>
        <v>1.06</v>
      </c>
      <c r="M150" s="319">
        <f t="shared" si="235"/>
        <v>1.02</v>
      </c>
      <c r="N150" s="271">
        <f t="shared" si="133"/>
        <v>24851779.771825496</v>
      </c>
      <c r="O150" s="271">
        <f t="shared" si="134"/>
        <v>28011926.525916401</v>
      </c>
      <c r="P150" s="271">
        <f t="shared" si="135"/>
        <v>29739640.860144004</v>
      </c>
      <c r="Q150" s="271">
        <f t="shared" si="136"/>
        <v>31573916.83403369</v>
      </c>
      <c r="R150" s="271">
        <f t="shared" si="180"/>
        <v>35468737.038663335</v>
      </c>
      <c r="S150" s="272">
        <f t="shared" si="137"/>
        <v>29739640.860144004</v>
      </c>
      <c r="T150" s="271">
        <f t="shared" si="137"/>
        <v>31573916.83403369</v>
      </c>
      <c r="U150" s="271">
        <f t="shared" si="138"/>
        <v>33521326.93634852</v>
      </c>
      <c r="V150" s="271">
        <f t="shared" si="181"/>
        <v>39851413.463910654</v>
      </c>
      <c r="W150" s="271"/>
      <c r="X150" s="271">
        <f t="shared" si="139"/>
        <v>1839031703.1150868</v>
      </c>
      <c r="Y150" s="271">
        <f t="shared" si="140"/>
        <v>2072882562.9178138</v>
      </c>
      <c r="Z150" s="271">
        <f t="shared" si="141"/>
        <v>2200733423.6506562</v>
      </c>
      <c r="AA150" s="272">
        <f t="shared" si="182"/>
        <v>2336469845.718493</v>
      </c>
      <c r="AB150" s="272">
        <f t="shared" si="183"/>
        <v>2624686540.8610868</v>
      </c>
      <c r="AC150" s="272">
        <f t="shared" si="142"/>
        <v>2200733423.6506562</v>
      </c>
      <c r="AD150" s="271">
        <f t="shared" si="143"/>
        <v>2336469845.718493</v>
      </c>
      <c r="AE150" s="271">
        <f t="shared" si="184"/>
        <v>2480578193.2897906</v>
      </c>
      <c r="AF150" s="271">
        <f t="shared" si="185"/>
        <v>2949004596.3293886</v>
      </c>
      <c r="AG150" s="271"/>
      <c r="AH150" s="33" t="str">
        <f t="shared" si="144"/>
        <v>BERTAHAP</v>
      </c>
      <c r="AI150" s="273">
        <f t="shared" si="145"/>
        <v>0</v>
      </c>
      <c r="AJ150" s="274">
        <v>2</v>
      </c>
      <c r="AK150" s="275"/>
      <c r="AL150" s="271" t="e">
        <f>IF(AK150&gt;#REF!,"LB","KR")</f>
        <v>#REF!</v>
      </c>
      <c r="AM150" s="52">
        <f t="shared" si="146"/>
        <v>2022935000</v>
      </c>
      <c r="AN150" s="52">
        <f t="shared" si="146"/>
        <v>2280171000</v>
      </c>
      <c r="AO150" s="52">
        <f t="shared" si="146"/>
        <v>2420807000</v>
      </c>
      <c r="AP150" s="438">
        <f t="shared" si="146"/>
        <v>2570117000</v>
      </c>
      <c r="AQ150" s="438">
        <f t="shared" si="147"/>
        <v>2420807000</v>
      </c>
      <c r="AR150" s="52">
        <f t="shared" si="147"/>
        <v>2570117000</v>
      </c>
      <c r="AS150" s="52">
        <f t="shared" si="147"/>
        <v>2728637000</v>
      </c>
      <c r="AT150" s="43"/>
      <c r="AU150" s="43"/>
      <c r="AV150" s="311">
        <f t="shared" si="186"/>
        <v>-1273534.3801559955</v>
      </c>
      <c r="AW150" s="311"/>
      <c r="AX150" s="311"/>
      <c r="AY150" s="311"/>
      <c r="AZ150" s="311"/>
      <c r="BA150" s="43"/>
      <c r="BB150" s="43"/>
      <c r="BC150" s="43"/>
      <c r="BD150" s="43"/>
      <c r="BE150" s="43"/>
      <c r="BF150" s="43"/>
      <c r="BG150" s="43"/>
      <c r="BH150" s="43"/>
      <c r="BI150" s="43"/>
      <c r="BJ150" s="43"/>
      <c r="BK150" s="43"/>
      <c r="BL150" s="43"/>
      <c r="BM150" s="43"/>
      <c r="BN150" s="43"/>
      <c r="BO150" s="43"/>
      <c r="BP150" s="43"/>
      <c r="BQ150" s="43"/>
      <c r="BR150" s="43"/>
      <c r="BS150" s="43"/>
      <c r="BT150" s="43"/>
      <c r="BU150" s="43"/>
      <c r="BV150" s="43"/>
      <c r="BW150" s="43"/>
      <c r="BX150" s="443">
        <v>28</v>
      </c>
      <c r="BY150" s="444" t="s">
        <v>160</v>
      </c>
      <c r="BZ150" s="444" t="str">
        <f>G156</f>
        <v>3BR-19</v>
      </c>
      <c r="CA150" s="445">
        <f>E156</f>
        <v>19</v>
      </c>
      <c r="CB150" s="444">
        <f>H156</f>
        <v>138</v>
      </c>
      <c r="CC150" s="444">
        <f>I156</f>
        <v>120</v>
      </c>
      <c r="CD150" s="444">
        <f>P156</f>
        <v>29739640.860144004</v>
      </c>
      <c r="CE150" s="444">
        <f>AM156</f>
        <v>3280435000</v>
      </c>
      <c r="CF150" s="444">
        <f>AN156</f>
        <v>3697575000</v>
      </c>
      <c r="CG150" s="444">
        <f>AO156</f>
        <v>3925633000</v>
      </c>
      <c r="CH150" s="444">
        <f>AP156</f>
        <v>4167758000</v>
      </c>
      <c r="CI150" s="444">
        <f>AS156</f>
        <v>4424816000</v>
      </c>
      <c r="CJ150" s="43">
        <v>2</v>
      </c>
      <c r="CK150" s="438">
        <f t="shared" si="188"/>
        <v>2728635954.0171294</v>
      </c>
      <c r="CL150" s="43">
        <f t="shared" si="189"/>
        <v>2566056000</v>
      </c>
      <c r="CM150" s="43">
        <f t="shared" si="189"/>
        <v>2724325000</v>
      </c>
      <c r="CN150" s="44">
        <f t="shared" si="148"/>
        <v>38490840</v>
      </c>
      <c r="CO150" s="44">
        <f t="shared" si="149"/>
        <v>27243250</v>
      </c>
      <c r="CP150" s="44">
        <f t="shared" si="150"/>
        <v>60520175</v>
      </c>
      <c r="CQ150" s="44">
        <f t="shared" si="151"/>
        <v>53544104.166666664</v>
      </c>
      <c r="CR150" s="440">
        <f t="shared" si="152"/>
        <v>2892356000</v>
      </c>
      <c r="CT150" s="264" t="s">
        <v>163</v>
      </c>
      <c r="CU150" s="265" t="s">
        <v>35</v>
      </c>
      <c r="CV150" s="266"/>
      <c r="CW150" s="41" t="s">
        <v>42</v>
      </c>
      <c r="CX150" s="267">
        <f t="shared" si="153"/>
        <v>0</v>
      </c>
      <c r="CY150" s="267">
        <f t="shared" si="154"/>
        <v>0</v>
      </c>
      <c r="CZ150" s="268">
        <f t="shared" si="155"/>
        <v>27506142.120000001</v>
      </c>
      <c r="DA150" s="268">
        <f t="shared" si="156"/>
        <v>0</v>
      </c>
      <c r="DB150" s="269">
        <f t="shared" si="157"/>
        <v>0</v>
      </c>
      <c r="DC150" s="270">
        <f t="shared" si="237"/>
        <v>0</v>
      </c>
      <c r="DD150" s="271">
        <f t="shared" si="158"/>
        <v>24851779.771825496</v>
      </c>
      <c r="DE150" s="271">
        <f t="shared" si="159"/>
        <v>28011926.525916401</v>
      </c>
      <c r="DF150" s="271">
        <f t="shared" si="160"/>
        <v>0</v>
      </c>
      <c r="DG150" s="271">
        <f t="shared" si="161"/>
        <v>31573916.83403369</v>
      </c>
      <c r="DH150" s="272">
        <f t="shared" si="162"/>
        <v>0</v>
      </c>
      <c r="DI150" s="271">
        <f t="shared" si="162"/>
        <v>31573916.83403369</v>
      </c>
      <c r="DJ150" s="271">
        <f t="shared" si="163"/>
        <v>33521326.93634852</v>
      </c>
      <c r="DK150" s="271"/>
      <c r="DL150" s="271">
        <f t="shared" si="164"/>
        <v>0</v>
      </c>
      <c r="DM150" s="271">
        <f t="shared" si="165"/>
        <v>0</v>
      </c>
      <c r="DN150" s="271">
        <f t="shared" si="166"/>
        <v>0</v>
      </c>
      <c r="DO150" s="272">
        <f t="shared" si="167"/>
        <v>0</v>
      </c>
      <c r="DP150" s="272">
        <f t="shared" si="168"/>
        <v>0</v>
      </c>
      <c r="DQ150" s="271">
        <f t="shared" si="169"/>
        <v>0</v>
      </c>
      <c r="DR150" s="271">
        <f t="shared" si="170"/>
        <v>0</v>
      </c>
      <c r="DS150" s="271"/>
      <c r="DT150" s="33" t="str">
        <f t="shared" si="171"/>
        <v>BERTAHAP</v>
      </c>
      <c r="DU150" s="273">
        <f t="shared" si="172"/>
        <v>0</v>
      </c>
      <c r="DV150" s="274">
        <v>2</v>
      </c>
      <c r="DW150" s="275"/>
      <c r="DX150" s="271" t="e">
        <f>IF(DW150&gt;#REF!,"LB","KR")</f>
        <v>#REF!</v>
      </c>
      <c r="DY150" s="275">
        <f t="shared" si="230"/>
        <v>0</v>
      </c>
      <c r="DZ150" s="275">
        <f t="shared" si="230"/>
        <v>0</v>
      </c>
      <c r="EA150" s="275">
        <f t="shared" si="230"/>
        <v>0</v>
      </c>
      <c r="EB150" s="276">
        <f t="shared" si="230"/>
        <v>0</v>
      </c>
      <c r="EC150" s="276">
        <f t="shared" si="230"/>
        <v>0</v>
      </c>
      <c r="ED150" s="275">
        <f t="shared" si="230"/>
        <v>0</v>
      </c>
      <c r="EE150" s="275">
        <f t="shared" si="229"/>
        <v>0</v>
      </c>
      <c r="EF150" s="275">
        <f t="shared" si="190"/>
        <v>0</v>
      </c>
      <c r="EG150" s="52">
        <f t="shared" si="191"/>
        <v>0</v>
      </c>
      <c r="EH150" s="43">
        <f t="shared" si="191"/>
        <v>0</v>
      </c>
      <c r="EI150" s="63">
        <f t="shared" si="173"/>
        <v>0</v>
      </c>
      <c r="EJ150" s="63">
        <f t="shared" si="174"/>
        <v>0</v>
      </c>
      <c r="EK150" s="351">
        <f t="shared" si="175"/>
        <v>0</v>
      </c>
      <c r="EL150" s="141">
        <f t="shared" si="176"/>
        <v>0</v>
      </c>
      <c r="EM150" s="5">
        <f t="shared" si="177"/>
        <v>0</v>
      </c>
      <c r="EN150" s="5">
        <f t="shared" si="178"/>
        <v>0</v>
      </c>
      <c r="EO150" s="280">
        <f t="shared" si="192"/>
        <v>0</v>
      </c>
    </row>
    <row r="151" spans="1:145">
      <c r="A151" s="3">
        <f t="shared" si="179"/>
        <v>112</v>
      </c>
      <c r="B151" s="263">
        <v>4</v>
      </c>
      <c r="C151" s="556"/>
      <c r="D151" s="264" t="s">
        <v>159</v>
      </c>
      <c r="E151" s="265" t="s">
        <v>38</v>
      </c>
      <c r="F151" s="266"/>
      <c r="G151" s="41" t="s">
        <v>58</v>
      </c>
      <c r="H151" s="267">
        <f t="shared" si="127"/>
        <v>101</v>
      </c>
      <c r="I151" s="267">
        <f t="shared" si="128"/>
        <v>90</v>
      </c>
      <c r="J151" s="268">
        <f t="shared" si="129"/>
        <v>27506142.120000001</v>
      </c>
      <c r="K151" s="268">
        <f t="shared" si="130"/>
        <v>1</v>
      </c>
      <c r="L151" s="269">
        <f t="shared" si="131"/>
        <v>1.06</v>
      </c>
      <c r="M151" s="319">
        <f t="shared" si="235"/>
        <v>1.02</v>
      </c>
      <c r="N151" s="271">
        <f t="shared" si="133"/>
        <v>24851779.771825496</v>
      </c>
      <c r="O151" s="271">
        <f t="shared" si="134"/>
        <v>28011926.525916401</v>
      </c>
      <c r="P151" s="271">
        <f t="shared" si="135"/>
        <v>29739640.860144004</v>
      </c>
      <c r="Q151" s="271">
        <f t="shared" si="136"/>
        <v>31573916.83403369</v>
      </c>
      <c r="R151" s="271">
        <f t="shared" si="180"/>
        <v>35468737.038663335</v>
      </c>
      <c r="S151" s="272">
        <f t="shared" si="137"/>
        <v>29739640.860144004</v>
      </c>
      <c r="T151" s="271">
        <f t="shared" si="137"/>
        <v>31573916.83403369</v>
      </c>
      <c r="U151" s="271">
        <f t="shared" si="138"/>
        <v>33521326.93634852</v>
      </c>
      <c r="V151" s="271">
        <f t="shared" si="181"/>
        <v>39851413.463910654</v>
      </c>
      <c r="W151" s="271"/>
      <c r="X151" s="271">
        <f t="shared" si="139"/>
        <v>2236660179.4642944</v>
      </c>
      <c r="Y151" s="271">
        <f t="shared" si="140"/>
        <v>2521073387.3324761</v>
      </c>
      <c r="Z151" s="271">
        <f t="shared" si="141"/>
        <v>2676567677.4129605</v>
      </c>
      <c r="AA151" s="272">
        <f t="shared" si="182"/>
        <v>2841652515.0630322</v>
      </c>
      <c r="AB151" s="272">
        <f t="shared" si="183"/>
        <v>3192186333.4797001</v>
      </c>
      <c r="AC151" s="272">
        <f t="shared" si="142"/>
        <v>2676567677.4129605</v>
      </c>
      <c r="AD151" s="271">
        <f t="shared" si="143"/>
        <v>2841652515.0630322</v>
      </c>
      <c r="AE151" s="271">
        <f t="shared" si="184"/>
        <v>3016919424.2713666</v>
      </c>
      <c r="AF151" s="271">
        <f t="shared" si="185"/>
        <v>3586627211.7519588</v>
      </c>
      <c r="AG151" s="271"/>
      <c r="AH151" s="33" t="str">
        <f t="shared" si="144"/>
        <v>BERTAHAP</v>
      </c>
      <c r="AI151" s="273">
        <f t="shared" si="145"/>
        <v>0</v>
      </c>
      <c r="AJ151" s="274">
        <v>2</v>
      </c>
      <c r="AK151" s="275"/>
      <c r="AL151" s="271" t="e">
        <f>IF(AK151&gt;#REF!,"LB","KR")</f>
        <v>#REF!</v>
      </c>
      <c r="AM151" s="52">
        <f t="shared" si="146"/>
        <v>2460327000</v>
      </c>
      <c r="AN151" s="52">
        <f t="shared" si="146"/>
        <v>2773181000</v>
      </c>
      <c r="AO151" s="52">
        <f t="shared" si="146"/>
        <v>2944225000</v>
      </c>
      <c r="AP151" s="438">
        <f t="shared" si="146"/>
        <v>3125818000</v>
      </c>
      <c r="AQ151" s="438">
        <f t="shared" si="147"/>
        <v>2944225000</v>
      </c>
      <c r="AR151" s="52">
        <f t="shared" si="147"/>
        <v>3125818000</v>
      </c>
      <c r="AS151" s="52">
        <f t="shared" si="147"/>
        <v>3318612000</v>
      </c>
      <c r="AT151" s="43"/>
      <c r="AU151" s="43"/>
      <c r="AV151" s="311">
        <f t="shared" si="186"/>
        <v>-1273534.3801559955</v>
      </c>
      <c r="AW151" s="311"/>
      <c r="AX151" s="311"/>
      <c r="AY151" s="311"/>
      <c r="AZ151" s="311"/>
      <c r="BA151" s="43"/>
      <c r="BB151" s="43"/>
      <c r="BC151" s="43"/>
      <c r="BD151" s="43"/>
      <c r="BE151" s="43"/>
      <c r="BF151" s="43"/>
      <c r="BG151" s="43"/>
      <c r="BH151" s="43"/>
      <c r="BI151" s="43"/>
      <c r="BJ151" s="43"/>
      <c r="BK151" s="43"/>
      <c r="BL151" s="43"/>
      <c r="BM151" s="43"/>
      <c r="BN151" s="43"/>
      <c r="BO151" s="43"/>
      <c r="BP151" s="43"/>
      <c r="BQ151" s="43"/>
      <c r="BR151" s="43"/>
      <c r="BS151" s="43"/>
      <c r="BT151" s="43"/>
      <c r="BU151" s="43"/>
      <c r="BV151" s="43"/>
      <c r="BW151" s="43"/>
      <c r="BX151" s="446">
        <v>29</v>
      </c>
      <c r="BY151" s="449" t="s">
        <v>59</v>
      </c>
      <c r="BZ151" s="444" t="str">
        <f>G175</f>
        <v>2BR-17</v>
      </c>
      <c r="CA151" s="445">
        <f>E175</f>
        <v>17</v>
      </c>
      <c r="CB151" s="444">
        <f>H175</f>
        <v>85</v>
      </c>
      <c r="CC151" s="444">
        <f>I175</f>
        <v>74</v>
      </c>
      <c r="CD151" s="444">
        <f>P175</f>
        <v>29739640.860144004</v>
      </c>
      <c r="CE151" s="444">
        <f>AM175</f>
        <v>2022935000</v>
      </c>
      <c r="CF151" s="444">
        <f>AN175</f>
        <v>2280171000</v>
      </c>
      <c r="CG151" s="444">
        <f>AO175</f>
        <v>2420807000</v>
      </c>
      <c r="CH151" s="444">
        <f>AP175</f>
        <v>2570117000</v>
      </c>
      <c r="CI151" s="444">
        <f>AS175</f>
        <v>2728637000</v>
      </c>
      <c r="CJ151" s="43">
        <v>1</v>
      </c>
      <c r="CK151" s="438">
        <f t="shared" si="188"/>
        <v>3318611324.1202307</v>
      </c>
      <c r="CL151" s="43">
        <f t="shared" si="189"/>
        <v>3120879000</v>
      </c>
      <c r="CM151" s="43">
        <f t="shared" si="189"/>
        <v>3313368000</v>
      </c>
      <c r="CN151" s="44">
        <f t="shared" si="148"/>
        <v>46813185</v>
      </c>
      <c r="CO151" s="44">
        <f t="shared" si="149"/>
        <v>33133680</v>
      </c>
      <c r="CP151" s="44">
        <f t="shared" si="150"/>
        <v>73605625</v>
      </c>
      <c r="CQ151" s="44">
        <f t="shared" si="151"/>
        <v>65121208.333333336</v>
      </c>
      <c r="CR151" s="440">
        <f t="shared" si="152"/>
        <v>3517730000</v>
      </c>
      <c r="CT151" s="264" t="s">
        <v>163</v>
      </c>
      <c r="CU151" s="265" t="s">
        <v>41</v>
      </c>
      <c r="CV151" s="266"/>
      <c r="CW151" s="41" t="s">
        <v>45</v>
      </c>
      <c r="CX151" s="267">
        <f t="shared" si="153"/>
        <v>0</v>
      </c>
      <c r="CY151" s="267">
        <f t="shared" si="154"/>
        <v>0</v>
      </c>
      <c r="CZ151" s="268">
        <f t="shared" si="155"/>
        <v>27506142.120000001</v>
      </c>
      <c r="DA151" s="268">
        <f t="shared" si="156"/>
        <v>0</v>
      </c>
      <c r="DB151" s="269">
        <f t="shared" si="157"/>
        <v>0</v>
      </c>
      <c r="DC151" s="270">
        <f t="shared" si="237"/>
        <v>0</v>
      </c>
      <c r="DD151" s="271">
        <f t="shared" si="158"/>
        <v>24851779.771825496</v>
      </c>
      <c r="DE151" s="271">
        <f t="shared" si="159"/>
        <v>28011926.525916401</v>
      </c>
      <c r="DF151" s="271">
        <f t="shared" si="160"/>
        <v>0</v>
      </c>
      <c r="DG151" s="271">
        <f t="shared" si="161"/>
        <v>31573916.83403369</v>
      </c>
      <c r="DH151" s="272">
        <f t="shared" si="162"/>
        <v>0</v>
      </c>
      <c r="DI151" s="271">
        <f t="shared" si="162"/>
        <v>31573916.83403369</v>
      </c>
      <c r="DJ151" s="271">
        <f t="shared" si="163"/>
        <v>33521326.93634852</v>
      </c>
      <c r="DK151" s="271"/>
      <c r="DL151" s="271">
        <f t="shared" si="164"/>
        <v>0</v>
      </c>
      <c r="DM151" s="271">
        <f t="shared" si="165"/>
        <v>0</v>
      </c>
      <c r="DN151" s="271">
        <f t="shared" si="166"/>
        <v>0</v>
      </c>
      <c r="DO151" s="272">
        <f t="shared" si="167"/>
        <v>0</v>
      </c>
      <c r="DP151" s="272">
        <f t="shared" si="168"/>
        <v>0</v>
      </c>
      <c r="DQ151" s="271">
        <f t="shared" si="169"/>
        <v>0</v>
      </c>
      <c r="DR151" s="271">
        <f t="shared" si="170"/>
        <v>0</v>
      </c>
      <c r="DS151" s="271"/>
      <c r="DT151" s="33" t="str">
        <f t="shared" si="171"/>
        <v>BERTAHAP</v>
      </c>
      <c r="DU151" s="273">
        <f t="shared" si="172"/>
        <v>0</v>
      </c>
      <c r="DV151" s="274">
        <v>2</v>
      </c>
      <c r="DW151" s="275"/>
      <c r="DX151" s="271" t="e">
        <f>IF(DW151&gt;#REF!,"LB","KR")</f>
        <v>#REF!</v>
      </c>
      <c r="DY151" s="275">
        <f t="shared" si="230"/>
        <v>0</v>
      </c>
      <c r="DZ151" s="275">
        <f t="shared" si="230"/>
        <v>0</v>
      </c>
      <c r="EA151" s="275">
        <f t="shared" si="230"/>
        <v>0</v>
      </c>
      <c r="EB151" s="276">
        <f t="shared" si="230"/>
        <v>0</v>
      </c>
      <c r="EC151" s="276">
        <f t="shared" si="230"/>
        <v>0</v>
      </c>
      <c r="ED151" s="275">
        <f t="shared" si="230"/>
        <v>0</v>
      </c>
      <c r="EE151" s="275">
        <f t="shared" si="229"/>
        <v>0</v>
      </c>
      <c r="EF151" s="275">
        <f t="shared" si="190"/>
        <v>0</v>
      </c>
      <c r="EG151" s="52">
        <f t="shared" si="191"/>
        <v>0</v>
      </c>
      <c r="EH151" s="43">
        <f t="shared" si="191"/>
        <v>0</v>
      </c>
      <c r="EI151" s="63">
        <f t="shared" si="173"/>
        <v>0</v>
      </c>
      <c r="EJ151" s="63">
        <f t="shared" si="174"/>
        <v>0</v>
      </c>
      <c r="EK151" s="351">
        <f t="shared" si="175"/>
        <v>0</v>
      </c>
      <c r="EL151" s="141">
        <f t="shared" si="176"/>
        <v>0</v>
      </c>
      <c r="EM151" s="5">
        <f t="shared" si="177"/>
        <v>0</v>
      </c>
      <c r="EN151" s="5">
        <f t="shared" si="178"/>
        <v>0</v>
      </c>
      <c r="EO151" s="280">
        <f t="shared" si="192"/>
        <v>0</v>
      </c>
    </row>
    <row r="152" spans="1:145">
      <c r="A152" s="3">
        <f t="shared" si="179"/>
        <v>113</v>
      </c>
      <c r="B152" s="263">
        <v>5</v>
      </c>
      <c r="C152" s="556"/>
      <c r="D152" s="264" t="s">
        <v>159</v>
      </c>
      <c r="E152" s="265" t="s">
        <v>44</v>
      </c>
      <c r="F152" s="266"/>
      <c r="G152" s="41" t="s">
        <v>60</v>
      </c>
      <c r="H152" s="267">
        <f t="shared" si="127"/>
        <v>101</v>
      </c>
      <c r="I152" s="267">
        <f t="shared" si="128"/>
        <v>90</v>
      </c>
      <c r="J152" s="268">
        <f t="shared" si="129"/>
        <v>27506142.120000001</v>
      </c>
      <c r="K152" s="268">
        <f t="shared" si="130"/>
        <v>1</v>
      </c>
      <c r="L152" s="269">
        <f t="shared" si="131"/>
        <v>1.06</v>
      </c>
      <c r="M152" s="319">
        <f t="shared" si="235"/>
        <v>1.02</v>
      </c>
      <c r="N152" s="271">
        <f t="shared" si="133"/>
        <v>24851779.771825496</v>
      </c>
      <c r="O152" s="271">
        <f t="shared" si="134"/>
        <v>28011926.525916401</v>
      </c>
      <c r="P152" s="271">
        <f t="shared" si="135"/>
        <v>29739640.860144004</v>
      </c>
      <c r="Q152" s="271">
        <f t="shared" si="136"/>
        <v>31573916.83403369</v>
      </c>
      <c r="R152" s="271">
        <f t="shared" si="180"/>
        <v>35468737.038663335</v>
      </c>
      <c r="S152" s="272">
        <f t="shared" si="137"/>
        <v>29739640.860144004</v>
      </c>
      <c r="T152" s="271">
        <f t="shared" si="137"/>
        <v>31573916.83403369</v>
      </c>
      <c r="U152" s="271">
        <f t="shared" si="138"/>
        <v>33521326.93634852</v>
      </c>
      <c r="V152" s="271">
        <f t="shared" si="181"/>
        <v>39851413.463910654</v>
      </c>
      <c r="W152" s="271"/>
      <c r="X152" s="271">
        <f t="shared" si="139"/>
        <v>2236660179.4642944</v>
      </c>
      <c r="Y152" s="271">
        <f t="shared" si="140"/>
        <v>2521073387.3324761</v>
      </c>
      <c r="Z152" s="271">
        <f t="shared" si="141"/>
        <v>2676567677.4129605</v>
      </c>
      <c r="AA152" s="272">
        <f t="shared" si="182"/>
        <v>2841652515.0630322</v>
      </c>
      <c r="AB152" s="272">
        <f t="shared" si="183"/>
        <v>3192186333.4797001</v>
      </c>
      <c r="AC152" s="272">
        <f t="shared" si="142"/>
        <v>2676567677.4129605</v>
      </c>
      <c r="AD152" s="271">
        <f t="shared" si="143"/>
        <v>2841652515.0630322</v>
      </c>
      <c r="AE152" s="271">
        <f t="shared" si="184"/>
        <v>3016919424.2713666</v>
      </c>
      <c r="AF152" s="271">
        <f t="shared" si="185"/>
        <v>3586627211.7519588</v>
      </c>
      <c r="AG152" s="271"/>
      <c r="AH152" s="33" t="str">
        <f t="shared" si="144"/>
        <v>BERTAHAP</v>
      </c>
      <c r="AI152" s="273">
        <f t="shared" si="145"/>
        <v>0</v>
      </c>
      <c r="AJ152" s="274">
        <v>2</v>
      </c>
      <c r="AK152" s="275"/>
      <c r="AL152" s="271" t="e">
        <f>IF(AK152&gt;#REF!,"LB","KR")</f>
        <v>#REF!</v>
      </c>
      <c r="AM152" s="52">
        <f t="shared" si="146"/>
        <v>2460327000</v>
      </c>
      <c r="AN152" s="52">
        <f t="shared" si="146"/>
        <v>2773181000</v>
      </c>
      <c r="AO152" s="52">
        <f t="shared" si="146"/>
        <v>2944225000</v>
      </c>
      <c r="AP152" s="438">
        <f t="shared" si="146"/>
        <v>3125818000</v>
      </c>
      <c r="AQ152" s="438">
        <f t="shared" si="147"/>
        <v>2944225000</v>
      </c>
      <c r="AR152" s="52">
        <f t="shared" si="147"/>
        <v>3125818000</v>
      </c>
      <c r="AS152" s="52">
        <f t="shared" si="147"/>
        <v>3318612000</v>
      </c>
      <c r="AT152" s="43"/>
      <c r="AU152" s="43"/>
      <c r="AV152" s="311">
        <f t="shared" si="186"/>
        <v>-1273534.3801559955</v>
      </c>
      <c r="AW152" s="311"/>
      <c r="AX152" s="311"/>
      <c r="AY152" s="311"/>
      <c r="AZ152" s="311"/>
      <c r="BA152" s="43"/>
      <c r="BB152" s="43"/>
      <c r="BC152" s="43"/>
      <c r="BD152" s="43"/>
      <c r="BE152" s="43"/>
      <c r="BF152" s="43"/>
      <c r="BG152" s="43"/>
      <c r="BH152" s="43"/>
      <c r="BI152" s="43"/>
      <c r="BJ152" s="43"/>
      <c r="BK152" s="43"/>
      <c r="BL152" s="43"/>
      <c r="BM152" s="43"/>
      <c r="BN152" s="43"/>
      <c r="BO152" s="43"/>
      <c r="BP152" s="43"/>
      <c r="BQ152" s="43"/>
      <c r="BR152" s="43"/>
      <c r="BS152" s="43"/>
      <c r="BT152" s="43"/>
      <c r="BU152" s="43"/>
      <c r="BV152" s="43"/>
      <c r="BW152" s="43"/>
      <c r="BX152" s="446">
        <v>30</v>
      </c>
      <c r="BY152" s="444" t="s">
        <v>161</v>
      </c>
      <c r="BZ152" s="444" t="str">
        <f>G124</f>
        <v>3BR-1</v>
      </c>
      <c r="CA152" s="445" t="str">
        <f>E124</f>
        <v>01</v>
      </c>
      <c r="CB152" s="444">
        <f>H124</f>
        <v>175</v>
      </c>
      <c r="CC152" s="444">
        <f>I124</f>
        <v>156</v>
      </c>
      <c r="CD152" s="444">
        <f>P124</f>
        <v>30300766.159392003</v>
      </c>
      <c r="CE152" s="444">
        <f>AM124</f>
        <v>4345029000</v>
      </c>
      <c r="CF152" s="444">
        <f>AN124</f>
        <v>4897542000</v>
      </c>
      <c r="CG152" s="444">
        <f>AO124</f>
        <v>5199612000</v>
      </c>
      <c r="CH152" s="444">
        <f>AP124</f>
        <v>5520313000</v>
      </c>
      <c r="CI152" s="444">
        <f>AS124</f>
        <v>5860793000</v>
      </c>
      <c r="CJ152" s="43">
        <v>5</v>
      </c>
      <c r="CK152" s="438">
        <f t="shared" si="188"/>
        <v>3318611324.1202307</v>
      </c>
      <c r="CL152" s="43">
        <f t="shared" si="189"/>
        <v>3120879000</v>
      </c>
      <c r="CM152" s="43">
        <f t="shared" si="189"/>
        <v>3313368000</v>
      </c>
      <c r="CN152" s="44">
        <f t="shared" si="148"/>
        <v>46813185</v>
      </c>
      <c r="CO152" s="44">
        <f t="shared" si="149"/>
        <v>33133680</v>
      </c>
      <c r="CP152" s="44">
        <f t="shared" si="150"/>
        <v>73605625</v>
      </c>
      <c r="CQ152" s="44">
        <f t="shared" si="151"/>
        <v>65121208.333333336</v>
      </c>
      <c r="CR152" s="440">
        <f t="shared" si="152"/>
        <v>3517730000</v>
      </c>
      <c r="CT152" s="264" t="s">
        <v>163</v>
      </c>
      <c r="CU152" s="265">
        <v>10</v>
      </c>
      <c r="CV152" s="266"/>
      <c r="CW152" s="41" t="s">
        <v>48</v>
      </c>
      <c r="CX152" s="267">
        <f t="shared" si="153"/>
        <v>0</v>
      </c>
      <c r="CY152" s="267">
        <f t="shared" si="154"/>
        <v>0</v>
      </c>
      <c r="CZ152" s="268">
        <f t="shared" si="155"/>
        <v>27506142.120000001</v>
      </c>
      <c r="DA152" s="268">
        <f t="shared" si="156"/>
        <v>0</v>
      </c>
      <c r="DB152" s="269">
        <f t="shared" si="157"/>
        <v>0</v>
      </c>
      <c r="DC152" s="270">
        <f t="shared" si="237"/>
        <v>0</v>
      </c>
      <c r="DD152" s="271">
        <f t="shared" si="158"/>
        <v>24851779.771825496</v>
      </c>
      <c r="DE152" s="271">
        <f t="shared" si="159"/>
        <v>28011926.525916401</v>
      </c>
      <c r="DF152" s="271">
        <f t="shared" si="160"/>
        <v>0</v>
      </c>
      <c r="DG152" s="271">
        <f t="shared" si="161"/>
        <v>31573916.83403369</v>
      </c>
      <c r="DH152" s="272">
        <f t="shared" si="162"/>
        <v>0</v>
      </c>
      <c r="DI152" s="271">
        <f t="shared" si="162"/>
        <v>31573916.83403369</v>
      </c>
      <c r="DJ152" s="271">
        <f t="shared" si="163"/>
        <v>33521326.93634852</v>
      </c>
      <c r="DK152" s="271"/>
      <c r="DL152" s="271">
        <f t="shared" si="164"/>
        <v>0</v>
      </c>
      <c r="DM152" s="271">
        <f t="shared" si="165"/>
        <v>0</v>
      </c>
      <c r="DN152" s="271">
        <f t="shared" si="166"/>
        <v>0</v>
      </c>
      <c r="DO152" s="272">
        <f t="shared" si="167"/>
        <v>0</v>
      </c>
      <c r="DP152" s="272">
        <f t="shared" si="168"/>
        <v>0</v>
      </c>
      <c r="DQ152" s="271">
        <f t="shared" si="169"/>
        <v>0</v>
      </c>
      <c r="DR152" s="271">
        <f t="shared" si="170"/>
        <v>0</v>
      </c>
      <c r="DS152" s="271"/>
      <c r="DT152" s="33" t="str">
        <f t="shared" si="171"/>
        <v>BERTAHAP</v>
      </c>
      <c r="DU152" s="273">
        <f t="shared" si="172"/>
        <v>0</v>
      </c>
      <c r="DV152" s="274">
        <v>2</v>
      </c>
      <c r="DW152" s="275"/>
      <c r="DX152" s="271" t="e">
        <f>IF(DW152&gt;#REF!,"LB","KR")</f>
        <v>#REF!</v>
      </c>
      <c r="DY152" s="275">
        <f t="shared" si="230"/>
        <v>0</v>
      </c>
      <c r="DZ152" s="275">
        <f t="shared" si="230"/>
        <v>0</v>
      </c>
      <c r="EA152" s="275">
        <f t="shared" si="230"/>
        <v>0</v>
      </c>
      <c r="EB152" s="276">
        <f t="shared" si="230"/>
        <v>0</v>
      </c>
      <c r="EC152" s="276">
        <f t="shared" si="230"/>
        <v>0</v>
      </c>
      <c r="ED152" s="275">
        <f t="shared" si="230"/>
        <v>0</v>
      </c>
      <c r="EE152" s="275">
        <f t="shared" si="229"/>
        <v>0</v>
      </c>
      <c r="EF152" s="275">
        <f t="shared" si="190"/>
        <v>0</v>
      </c>
      <c r="EG152" s="52">
        <f t="shared" si="191"/>
        <v>0</v>
      </c>
      <c r="EH152" s="43">
        <f t="shared" si="191"/>
        <v>0</v>
      </c>
      <c r="EI152" s="63">
        <f t="shared" si="173"/>
        <v>0</v>
      </c>
      <c r="EJ152" s="63">
        <f t="shared" si="174"/>
        <v>0</v>
      </c>
      <c r="EK152" s="351">
        <f t="shared" si="175"/>
        <v>0</v>
      </c>
      <c r="EL152" s="141">
        <f t="shared" si="176"/>
        <v>0</v>
      </c>
      <c r="EM152" s="5">
        <f t="shared" si="177"/>
        <v>0</v>
      </c>
      <c r="EN152" s="5">
        <f t="shared" si="178"/>
        <v>0</v>
      </c>
      <c r="EO152" s="280">
        <f t="shared" si="192"/>
        <v>0</v>
      </c>
    </row>
    <row r="153" spans="1:145">
      <c r="A153" s="3">
        <f t="shared" si="179"/>
        <v>114</v>
      </c>
      <c r="B153" s="263">
        <v>6</v>
      </c>
      <c r="C153" s="556"/>
      <c r="D153" s="264" t="s">
        <v>159</v>
      </c>
      <c r="E153" s="299">
        <v>11</v>
      </c>
      <c r="F153" s="266"/>
      <c r="G153" s="41" t="s">
        <v>62</v>
      </c>
      <c r="H153" s="267">
        <f t="shared" si="127"/>
        <v>101</v>
      </c>
      <c r="I153" s="267">
        <f t="shared" si="128"/>
        <v>90</v>
      </c>
      <c r="J153" s="268">
        <f t="shared" si="129"/>
        <v>27506142.120000001</v>
      </c>
      <c r="K153" s="268">
        <f t="shared" si="130"/>
        <v>1</v>
      </c>
      <c r="L153" s="269">
        <f t="shared" si="131"/>
        <v>1.06</v>
      </c>
      <c r="M153" s="319">
        <f t="shared" si="235"/>
        <v>1.02</v>
      </c>
      <c r="N153" s="271">
        <f t="shared" si="133"/>
        <v>24851779.771825496</v>
      </c>
      <c r="O153" s="271">
        <f t="shared" si="134"/>
        <v>28011926.525916401</v>
      </c>
      <c r="P153" s="271">
        <f t="shared" si="135"/>
        <v>29739640.860144004</v>
      </c>
      <c r="Q153" s="271">
        <f t="shared" si="136"/>
        <v>31573916.83403369</v>
      </c>
      <c r="R153" s="271">
        <f t="shared" si="180"/>
        <v>35468737.038663335</v>
      </c>
      <c r="S153" s="272">
        <f t="shared" si="137"/>
        <v>29739640.860144004</v>
      </c>
      <c r="T153" s="271">
        <f t="shared" si="137"/>
        <v>31573916.83403369</v>
      </c>
      <c r="U153" s="271">
        <f t="shared" si="138"/>
        <v>33521326.93634852</v>
      </c>
      <c r="V153" s="271">
        <f t="shared" si="181"/>
        <v>39851413.463910654</v>
      </c>
      <c r="W153" s="271"/>
      <c r="X153" s="271">
        <f t="shared" si="139"/>
        <v>2236660179.4642944</v>
      </c>
      <c r="Y153" s="271">
        <f t="shared" si="140"/>
        <v>2521073387.3324761</v>
      </c>
      <c r="Z153" s="271">
        <f t="shared" si="141"/>
        <v>2676567677.4129605</v>
      </c>
      <c r="AA153" s="272">
        <f t="shared" si="182"/>
        <v>2841652515.0630322</v>
      </c>
      <c r="AB153" s="272">
        <f t="shared" si="183"/>
        <v>3192186333.4797001</v>
      </c>
      <c r="AC153" s="272">
        <f t="shared" si="142"/>
        <v>2676567677.4129605</v>
      </c>
      <c r="AD153" s="271">
        <f t="shared" si="143"/>
        <v>2841652515.0630322</v>
      </c>
      <c r="AE153" s="271">
        <f t="shared" si="184"/>
        <v>3016919424.2713666</v>
      </c>
      <c r="AF153" s="271">
        <f t="shared" si="185"/>
        <v>3586627211.7519588</v>
      </c>
      <c r="AG153" s="271"/>
      <c r="AH153" s="33" t="str">
        <f t="shared" si="144"/>
        <v>BERTAHAP</v>
      </c>
      <c r="AI153" s="273">
        <f t="shared" si="145"/>
        <v>0</v>
      </c>
      <c r="AJ153" s="274">
        <v>2</v>
      </c>
      <c r="AK153" s="275"/>
      <c r="AL153" s="271" t="e">
        <f>IF(AK153&gt;#REF!,"LB","KR")</f>
        <v>#REF!</v>
      </c>
      <c r="AM153" s="52">
        <f t="shared" si="146"/>
        <v>2460327000</v>
      </c>
      <c r="AN153" s="52">
        <f t="shared" si="146"/>
        <v>2773181000</v>
      </c>
      <c r="AO153" s="52">
        <f t="shared" si="146"/>
        <v>2944225000</v>
      </c>
      <c r="AP153" s="438">
        <f t="shared" si="146"/>
        <v>3125818000</v>
      </c>
      <c r="AQ153" s="438">
        <f t="shared" si="147"/>
        <v>2944225000</v>
      </c>
      <c r="AR153" s="52">
        <f t="shared" si="147"/>
        <v>3125818000</v>
      </c>
      <c r="AS153" s="52">
        <f t="shared" si="147"/>
        <v>3318612000</v>
      </c>
      <c r="AT153" s="43"/>
      <c r="AU153" s="43"/>
      <c r="AV153" s="311">
        <f t="shared" si="186"/>
        <v>-1273534.3801559955</v>
      </c>
      <c r="AW153" s="311"/>
      <c r="AX153" s="311"/>
      <c r="AY153" s="311"/>
      <c r="AZ153" s="311"/>
      <c r="BA153" s="43"/>
      <c r="BB153" s="43"/>
      <c r="BC153" s="43"/>
      <c r="BD153" s="43"/>
      <c r="BE153" s="43"/>
      <c r="BF153" s="43"/>
      <c r="BG153" s="43"/>
      <c r="BH153" s="43"/>
      <c r="BI153" s="43"/>
      <c r="BJ153" s="43"/>
      <c r="BK153" s="43"/>
      <c r="BL153" s="43"/>
      <c r="BM153" s="43"/>
      <c r="BN153" s="43"/>
      <c r="BO153" s="43"/>
      <c r="BP153" s="43"/>
      <c r="BQ153" s="43"/>
      <c r="BR153" s="43"/>
      <c r="BS153" s="43"/>
      <c r="BT153" s="43"/>
      <c r="BU153" s="43"/>
      <c r="BV153" s="43"/>
      <c r="BW153" s="43"/>
      <c r="BX153" s="446">
        <v>31</v>
      </c>
      <c r="BY153" s="444" t="s">
        <v>162</v>
      </c>
      <c r="BZ153" s="444" t="str">
        <f>G131</f>
        <v>3BR-21</v>
      </c>
      <c r="CA153" s="445">
        <f>E131</f>
        <v>21</v>
      </c>
      <c r="CB153" s="444">
        <f>H131</f>
        <v>132</v>
      </c>
      <c r="CC153" s="444">
        <f>I131</f>
        <v>112</v>
      </c>
      <c r="CD153" s="444">
        <f>P131</f>
        <v>30861891.458640002</v>
      </c>
      <c r="CE153" s="444">
        <f>AM131</f>
        <v>3177277000</v>
      </c>
      <c r="CF153" s="444">
        <f>AN131</f>
        <v>3581299000</v>
      </c>
      <c r="CG153" s="444">
        <f>AO131</f>
        <v>3802186000</v>
      </c>
      <c r="CH153" s="444">
        <f>AP131</f>
        <v>4036696000</v>
      </c>
      <c r="CI153" s="444">
        <f>AS131</f>
        <v>4285671000</v>
      </c>
      <c r="CJ153" s="43">
        <v>5</v>
      </c>
      <c r="CK153" s="438">
        <f t="shared" si="188"/>
        <v>3318611324.1202307</v>
      </c>
      <c r="CL153" s="43">
        <f t="shared" si="189"/>
        <v>3120879000</v>
      </c>
      <c r="CM153" s="43">
        <f t="shared" si="189"/>
        <v>3313368000</v>
      </c>
      <c r="CN153" s="44">
        <f t="shared" si="148"/>
        <v>46813185</v>
      </c>
      <c r="CO153" s="44">
        <f t="shared" si="149"/>
        <v>33133680</v>
      </c>
      <c r="CP153" s="44">
        <f t="shared" si="150"/>
        <v>73605625</v>
      </c>
      <c r="CQ153" s="44">
        <f t="shared" si="151"/>
        <v>65121208.333333336</v>
      </c>
      <c r="CR153" s="440">
        <f t="shared" si="152"/>
        <v>3517730000</v>
      </c>
      <c r="CT153" s="264" t="s">
        <v>163</v>
      </c>
      <c r="CU153" s="299">
        <v>12</v>
      </c>
      <c r="CV153" s="266"/>
      <c r="CW153" s="41" t="s">
        <v>50</v>
      </c>
      <c r="CX153" s="267">
        <f t="shared" si="153"/>
        <v>0</v>
      </c>
      <c r="CY153" s="267">
        <f t="shared" si="154"/>
        <v>0</v>
      </c>
      <c r="CZ153" s="268">
        <f t="shared" si="155"/>
        <v>27506142.120000001</v>
      </c>
      <c r="DA153" s="268">
        <f t="shared" si="156"/>
        <v>0</v>
      </c>
      <c r="DB153" s="269">
        <f t="shared" si="157"/>
        <v>0</v>
      </c>
      <c r="DC153" s="270">
        <f t="shared" si="237"/>
        <v>0</v>
      </c>
      <c r="DD153" s="271">
        <f t="shared" si="158"/>
        <v>24851779.771825496</v>
      </c>
      <c r="DE153" s="271">
        <f t="shared" si="159"/>
        <v>28011926.525916401</v>
      </c>
      <c r="DF153" s="271">
        <f t="shared" si="160"/>
        <v>0</v>
      </c>
      <c r="DG153" s="271">
        <f t="shared" si="161"/>
        <v>31573916.83403369</v>
      </c>
      <c r="DH153" s="272">
        <f t="shared" si="162"/>
        <v>0</v>
      </c>
      <c r="DI153" s="271">
        <f t="shared" si="162"/>
        <v>31573916.83403369</v>
      </c>
      <c r="DJ153" s="271">
        <f t="shared" si="163"/>
        <v>33521326.93634852</v>
      </c>
      <c r="DK153" s="271"/>
      <c r="DL153" s="271">
        <f t="shared" si="164"/>
        <v>0</v>
      </c>
      <c r="DM153" s="271">
        <f t="shared" si="165"/>
        <v>0</v>
      </c>
      <c r="DN153" s="271">
        <f t="shared" si="166"/>
        <v>0</v>
      </c>
      <c r="DO153" s="272">
        <f t="shared" si="167"/>
        <v>0</v>
      </c>
      <c r="DP153" s="272">
        <f t="shared" si="168"/>
        <v>0</v>
      </c>
      <c r="DQ153" s="271">
        <f t="shared" si="169"/>
        <v>0</v>
      </c>
      <c r="DR153" s="271">
        <f t="shared" si="170"/>
        <v>0</v>
      </c>
      <c r="DS153" s="271"/>
      <c r="DT153" s="33" t="str">
        <f t="shared" si="171"/>
        <v>BERTAHAP</v>
      </c>
      <c r="DU153" s="273">
        <f t="shared" si="172"/>
        <v>0</v>
      </c>
      <c r="DV153" s="274">
        <v>2</v>
      </c>
      <c r="DW153" s="275"/>
      <c r="DX153" s="271" t="e">
        <f>IF(DW153&gt;#REF!,"LB","KR")</f>
        <v>#REF!</v>
      </c>
      <c r="DY153" s="275">
        <f t="shared" si="230"/>
        <v>0</v>
      </c>
      <c r="DZ153" s="275">
        <f t="shared" si="230"/>
        <v>0</v>
      </c>
      <c r="EA153" s="275">
        <f t="shared" si="230"/>
        <v>0</v>
      </c>
      <c r="EB153" s="276">
        <f t="shared" si="230"/>
        <v>0</v>
      </c>
      <c r="EC153" s="276">
        <f t="shared" si="230"/>
        <v>0</v>
      </c>
      <c r="ED153" s="275">
        <f t="shared" si="230"/>
        <v>0</v>
      </c>
      <c r="EE153" s="275">
        <f t="shared" si="229"/>
        <v>0</v>
      </c>
      <c r="EF153" s="275">
        <f t="shared" si="190"/>
        <v>0</v>
      </c>
      <c r="EG153" s="52">
        <f t="shared" si="191"/>
        <v>0</v>
      </c>
      <c r="EH153" s="43">
        <f t="shared" si="191"/>
        <v>0</v>
      </c>
      <c r="EI153" s="63">
        <f t="shared" si="173"/>
        <v>0</v>
      </c>
      <c r="EJ153" s="63">
        <f t="shared" si="174"/>
        <v>0</v>
      </c>
      <c r="EK153" s="351">
        <f t="shared" si="175"/>
        <v>0</v>
      </c>
      <c r="EL153" s="141">
        <f t="shared" si="176"/>
        <v>0</v>
      </c>
      <c r="EM153" s="5">
        <f t="shared" si="177"/>
        <v>0</v>
      </c>
      <c r="EN153" s="5">
        <f t="shared" si="178"/>
        <v>0</v>
      </c>
      <c r="EO153" s="280">
        <f t="shared" si="192"/>
        <v>0</v>
      </c>
    </row>
    <row r="154" spans="1:145">
      <c r="A154" s="3">
        <f t="shared" si="179"/>
        <v>115</v>
      </c>
      <c r="B154" s="263">
        <v>7</v>
      </c>
      <c r="C154" s="556"/>
      <c r="D154" s="264" t="s">
        <v>159</v>
      </c>
      <c r="E154" s="299">
        <v>15</v>
      </c>
      <c r="F154" s="266"/>
      <c r="G154" s="41" t="s">
        <v>64</v>
      </c>
      <c r="H154" s="267">
        <f t="shared" si="127"/>
        <v>101</v>
      </c>
      <c r="I154" s="267">
        <f t="shared" si="128"/>
        <v>90</v>
      </c>
      <c r="J154" s="268">
        <f t="shared" si="129"/>
        <v>27506142.120000001</v>
      </c>
      <c r="K154" s="268">
        <f t="shared" si="130"/>
        <v>1</v>
      </c>
      <c r="L154" s="269">
        <f t="shared" si="131"/>
        <v>1.06</v>
      </c>
      <c r="M154" s="319">
        <f t="shared" si="235"/>
        <v>1.02</v>
      </c>
      <c r="N154" s="271">
        <f t="shared" si="133"/>
        <v>24851779.771825496</v>
      </c>
      <c r="O154" s="271">
        <f t="shared" si="134"/>
        <v>28011926.525916401</v>
      </c>
      <c r="P154" s="271">
        <f t="shared" si="135"/>
        <v>29739640.860144004</v>
      </c>
      <c r="Q154" s="271">
        <f t="shared" si="136"/>
        <v>31573916.83403369</v>
      </c>
      <c r="R154" s="271">
        <f t="shared" si="180"/>
        <v>35468737.038663335</v>
      </c>
      <c r="S154" s="272">
        <f t="shared" si="137"/>
        <v>29739640.860144004</v>
      </c>
      <c r="T154" s="271">
        <f t="shared" si="137"/>
        <v>31573916.83403369</v>
      </c>
      <c r="U154" s="271">
        <f t="shared" si="138"/>
        <v>33521326.93634852</v>
      </c>
      <c r="V154" s="271">
        <f t="shared" si="181"/>
        <v>39851413.463910654</v>
      </c>
      <c r="W154" s="271"/>
      <c r="X154" s="271">
        <f t="shared" si="139"/>
        <v>2236660179.4642944</v>
      </c>
      <c r="Y154" s="271">
        <f t="shared" si="140"/>
        <v>2521073387.3324761</v>
      </c>
      <c r="Z154" s="271">
        <f t="shared" si="141"/>
        <v>2676567677.4129605</v>
      </c>
      <c r="AA154" s="272">
        <f t="shared" si="182"/>
        <v>2841652515.0630322</v>
      </c>
      <c r="AB154" s="272">
        <f t="shared" si="183"/>
        <v>3192186333.4797001</v>
      </c>
      <c r="AC154" s="272">
        <f t="shared" si="142"/>
        <v>2676567677.4129605</v>
      </c>
      <c r="AD154" s="271">
        <f t="shared" si="143"/>
        <v>2841652515.0630322</v>
      </c>
      <c r="AE154" s="271">
        <f t="shared" si="184"/>
        <v>3016919424.2713666</v>
      </c>
      <c r="AF154" s="271">
        <f t="shared" si="185"/>
        <v>3586627211.7519588</v>
      </c>
      <c r="AG154" s="271"/>
      <c r="AH154" s="33" t="str">
        <f t="shared" si="144"/>
        <v>BERTAHAP</v>
      </c>
      <c r="AI154" s="273">
        <f t="shared" si="145"/>
        <v>0</v>
      </c>
      <c r="AJ154" s="274">
        <v>2</v>
      </c>
      <c r="AK154" s="275"/>
      <c r="AL154" s="271" t="e">
        <f>IF(AK154&gt;#REF!,"LB","KR")</f>
        <v>#REF!</v>
      </c>
      <c r="AM154" s="52">
        <f t="shared" si="146"/>
        <v>2460327000</v>
      </c>
      <c r="AN154" s="52">
        <f t="shared" si="146"/>
        <v>2773181000</v>
      </c>
      <c r="AO154" s="52">
        <f t="shared" si="146"/>
        <v>2944225000</v>
      </c>
      <c r="AP154" s="438">
        <f t="shared" si="146"/>
        <v>3125818000</v>
      </c>
      <c r="AQ154" s="438">
        <f t="shared" si="147"/>
        <v>2944225000</v>
      </c>
      <c r="AR154" s="52">
        <f t="shared" si="147"/>
        <v>3125818000</v>
      </c>
      <c r="AS154" s="52">
        <f t="shared" si="147"/>
        <v>3318612000</v>
      </c>
      <c r="AT154" s="43"/>
      <c r="AU154" s="43"/>
      <c r="AV154" s="311">
        <f t="shared" si="186"/>
        <v>-1273534.3801559955</v>
      </c>
      <c r="AW154" s="311"/>
      <c r="AX154" s="311"/>
      <c r="AY154" s="311"/>
      <c r="AZ154" s="311"/>
      <c r="BA154" s="43"/>
      <c r="BB154" s="43"/>
      <c r="BC154" s="43"/>
      <c r="BD154" s="43"/>
      <c r="BE154" s="43"/>
      <c r="BF154" s="43"/>
      <c r="BG154" s="43"/>
      <c r="BH154" s="43"/>
      <c r="BI154" s="43"/>
      <c r="BJ154" s="43"/>
      <c r="BK154" s="43"/>
      <c r="BL154" s="43"/>
      <c r="BM154" s="43"/>
      <c r="BN154" s="43"/>
      <c r="BO154" s="43"/>
      <c r="BP154" s="43"/>
      <c r="BQ154" s="43"/>
      <c r="BR154" s="43"/>
      <c r="BS154" s="43"/>
      <c r="BT154" s="43"/>
      <c r="BU154" s="43"/>
      <c r="BV154" s="43"/>
      <c r="BW154" s="43"/>
      <c r="BX154" s="446">
        <v>32</v>
      </c>
      <c r="BY154" s="444" t="s">
        <v>141</v>
      </c>
      <c r="BZ154" s="444" t="str">
        <f>G133</f>
        <v>2BR-3</v>
      </c>
      <c r="CA154" s="445" t="str">
        <f>E133</f>
        <v>03</v>
      </c>
      <c r="CB154" s="444">
        <f>H133</f>
        <v>85</v>
      </c>
      <c r="CC154" s="444">
        <f>I133</f>
        <v>74</v>
      </c>
      <c r="CD154" s="444">
        <f>P133</f>
        <v>29448075.753672004</v>
      </c>
      <c r="CE154" s="444">
        <f t="shared" ref="CE154:CH155" si="238">AM133</f>
        <v>2003103000</v>
      </c>
      <c r="CF154" s="444">
        <f t="shared" si="238"/>
        <v>2257817000</v>
      </c>
      <c r="CG154" s="444">
        <f t="shared" si="238"/>
        <v>2397074000</v>
      </c>
      <c r="CH154" s="444">
        <f t="shared" si="238"/>
        <v>2544920000</v>
      </c>
      <c r="CI154" s="444">
        <f>AS133</f>
        <v>2701885000</v>
      </c>
      <c r="CJ154" s="43">
        <v>4</v>
      </c>
      <c r="CK154" s="438">
        <f t="shared" si="188"/>
        <v>3318611324.1202307</v>
      </c>
      <c r="CL154" s="43">
        <f t="shared" si="189"/>
        <v>3120879000</v>
      </c>
      <c r="CM154" s="43">
        <f t="shared" si="189"/>
        <v>3313368000</v>
      </c>
      <c r="CN154" s="44">
        <f t="shared" si="148"/>
        <v>46813185</v>
      </c>
      <c r="CO154" s="44">
        <f t="shared" si="149"/>
        <v>33133680</v>
      </c>
      <c r="CP154" s="44">
        <f t="shared" si="150"/>
        <v>73605625</v>
      </c>
      <c r="CQ154" s="44">
        <f t="shared" si="151"/>
        <v>65121208.333333336</v>
      </c>
      <c r="CR154" s="440">
        <f t="shared" si="152"/>
        <v>3517730000</v>
      </c>
      <c r="CT154" s="264" t="s">
        <v>163</v>
      </c>
      <c r="CU154" s="265">
        <v>16</v>
      </c>
      <c r="CV154" s="266"/>
      <c r="CW154" s="41" t="s">
        <v>52</v>
      </c>
      <c r="CX154" s="267">
        <f t="shared" si="153"/>
        <v>0</v>
      </c>
      <c r="CY154" s="267">
        <f t="shared" si="154"/>
        <v>0</v>
      </c>
      <c r="CZ154" s="268">
        <f t="shared" si="155"/>
        <v>27506142.120000001</v>
      </c>
      <c r="DA154" s="268">
        <f t="shared" si="156"/>
        <v>0</v>
      </c>
      <c r="DB154" s="269">
        <f t="shared" si="157"/>
        <v>0</v>
      </c>
      <c r="DC154" s="270">
        <f t="shared" si="237"/>
        <v>0</v>
      </c>
      <c r="DD154" s="271">
        <f t="shared" si="158"/>
        <v>24851779.771825496</v>
      </c>
      <c r="DE154" s="271">
        <f t="shared" si="159"/>
        <v>28011926.525916401</v>
      </c>
      <c r="DF154" s="271">
        <f t="shared" si="160"/>
        <v>0</v>
      </c>
      <c r="DG154" s="271">
        <f t="shared" si="161"/>
        <v>31573916.83403369</v>
      </c>
      <c r="DH154" s="272">
        <f t="shared" si="162"/>
        <v>0</v>
      </c>
      <c r="DI154" s="271">
        <f t="shared" si="162"/>
        <v>31573916.83403369</v>
      </c>
      <c r="DJ154" s="271">
        <f t="shared" si="163"/>
        <v>33521326.93634852</v>
      </c>
      <c r="DK154" s="271"/>
      <c r="DL154" s="271">
        <f t="shared" si="164"/>
        <v>0</v>
      </c>
      <c r="DM154" s="271">
        <f t="shared" si="165"/>
        <v>0</v>
      </c>
      <c r="DN154" s="271">
        <f t="shared" si="166"/>
        <v>0</v>
      </c>
      <c r="DO154" s="272">
        <f t="shared" si="167"/>
        <v>0</v>
      </c>
      <c r="DP154" s="272">
        <f t="shared" si="168"/>
        <v>0</v>
      </c>
      <c r="DQ154" s="271">
        <f t="shared" si="169"/>
        <v>0</v>
      </c>
      <c r="DR154" s="271">
        <f t="shared" si="170"/>
        <v>0</v>
      </c>
      <c r="DS154" s="271"/>
      <c r="DT154" s="33" t="str">
        <f t="shared" si="171"/>
        <v>BERTAHAP</v>
      </c>
      <c r="DU154" s="273">
        <f t="shared" si="172"/>
        <v>0</v>
      </c>
      <c r="DV154" s="274">
        <v>2</v>
      </c>
      <c r="DW154" s="275"/>
      <c r="DX154" s="271" t="e">
        <f>IF(DW154&gt;#REF!,"LB","KR")</f>
        <v>#REF!</v>
      </c>
      <c r="DY154" s="275">
        <f t="shared" si="230"/>
        <v>0</v>
      </c>
      <c r="DZ154" s="275">
        <f t="shared" si="230"/>
        <v>0</v>
      </c>
      <c r="EA154" s="275">
        <f t="shared" si="230"/>
        <v>0</v>
      </c>
      <c r="EB154" s="276">
        <f t="shared" si="230"/>
        <v>0</v>
      </c>
      <c r="EC154" s="276">
        <f t="shared" si="230"/>
        <v>0</v>
      </c>
      <c r="ED154" s="275">
        <f t="shared" si="230"/>
        <v>0</v>
      </c>
      <c r="EE154" s="275">
        <f t="shared" si="229"/>
        <v>0</v>
      </c>
      <c r="EF154" s="275">
        <f t="shared" si="190"/>
        <v>0</v>
      </c>
      <c r="EG154" s="52">
        <f t="shared" si="191"/>
        <v>0</v>
      </c>
      <c r="EH154" s="43">
        <f t="shared" si="191"/>
        <v>0</v>
      </c>
      <c r="EI154" s="63">
        <f t="shared" si="173"/>
        <v>0</v>
      </c>
      <c r="EJ154" s="63">
        <f t="shared" si="174"/>
        <v>0</v>
      </c>
      <c r="EK154" s="351">
        <f t="shared" si="175"/>
        <v>0</v>
      </c>
      <c r="EL154" s="141">
        <f t="shared" si="176"/>
        <v>0</v>
      </c>
      <c r="EM154" s="5">
        <f t="shared" si="177"/>
        <v>0</v>
      </c>
      <c r="EN154" s="5">
        <f t="shared" si="178"/>
        <v>0</v>
      </c>
      <c r="EO154" s="280">
        <f t="shared" si="192"/>
        <v>0</v>
      </c>
    </row>
    <row r="155" spans="1:145">
      <c r="A155" s="3">
        <f t="shared" si="179"/>
        <v>116</v>
      </c>
      <c r="B155" s="263">
        <v>8</v>
      </c>
      <c r="C155" s="556"/>
      <c r="D155" s="264" t="s">
        <v>159</v>
      </c>
      <c r="E155" s="299">
        <v>17</v>
      </c>
      <c r="F155" s="266"/>
      <c r="G155" s="41" t="s">
        <v>67</v>
      </c>
      <c r="H155" s="267">
        <f t="shared" si="127"/>
        <v>85</v>
      </c>
      <c r="I155" s="267">
        <f t="shared" si="128"/>
        <v>74</v>
      </c>
      <c r="J155" s="268">
        <f t="shared" si="129"/>
        <v>27506142.120000001</v>
      </c>
      <c r="K155" s="268">
        <f t="shared" si="130"/>
        <v>1</v>
      </c>
      <c r="L155" s="269">
        <f t="shared" si="131"/>
        <v>1.06</v>
      </c>
      <c r="M155" s="319">
        <f t="shared" si="235"/>
        <v>1.02</v>
      </c>
      <c r="N155" s="271">
        <f t="shared" si="133"/>
        <v>24851779.771825496</v>
      </c>
      <c r="O155" s="271">
        <f t="shared" si="134"/>
        <v>28011926.525916401</v>
      </c>
      <c r="P155" s="271">
        <f t="shared" si="135"/>
        <v>29739640.860144004</v>
      </c>
      <c r="Q155" s="271">
        <f t="shared" si="136"/>
        <v>31573916.83403369</v>
      </c>
      <c r="R155" s="271">
        <f t="shared" si="180"/>
        <v>35468737.038663335</v>
      </c>
      <c r="S155" s="272">
        <f t="shared" si="137"/>
        <v>29739640.860144004</v>
      </c>
      <c r="T155" s="271">
        <f t="shared" si="137"/>
        <v>31573916.83403369</v>
      </c>
      <c r="U155" s="271">
        <f t="shared" si="138"/>
        <v>33521326.93634852</v>
      </c>
      <c r="V155" s="271">
        <f t="shared" si="181"/>
        <v>39851413.463910654</v>
      </c>
      <c r="W155" s="271"/>
      <c r="X155" s="271">
        <f t="shared" si="139"/>
        <v>1839031703.1150868</v>
      </c>
      <c r="Y155" s="271">
        <f t="shared" si="140"/>
        <v>2072882562.9178138</v>
      </c>
      <c r="Z155" s="271">
        <f t="shared" si="141"/>
        <v>2200733423.6506562</v>
      </c>
      <c r="AA155" s="272">
        <f t="shared" si="182"/>
        <v>2336469845.718493</v>
      </c>
      <c r="AB155" s="272">
        <f t="shared" si="183"/>
        <v>2624686540.8610868</v>
      </c>
      <c r="AC155" s="272">
        <f t="shared" si="142"/>
        <v>2200733423.6506562</v>
      </c>
      <c r="AD155" s="271">
        <f t="shared" si="143"/>
        <v>2336469845.718493</v>
      </c>
      <c r="AE155" s="271">
        <f t="shared" si="184"/>
        <v>2480578193.2897906</v>
      </c>
      <c r="AF155" s="271">
        <f t="shared" si="185"/>
        <v>2949004596.3293886</v>
      </c>
      <c r="AG155" s="271"/>
      <c r="AH155" s="33" t="str">
        <f t="shared" si="144"/>
        <v>BERTAHAP</v>
      </c>
      <c r="AI155" s="273">
        <f t="shared" si="145"/>
        <v>0</v>
      </c>
      <c r="AJ155" s="274">
        <v>2</v>
      </c>
      <c r="AK155" s="275"/>
      <c r="AL155" s="271" t="e">
        <f>IF(AK155&gt;#REF!,"LB","KR")</f>
        <v>#REF!</v>
      </c>
      <c r="AM155" s="52">
        <f t="shared" si="146"/>
        <v>2022935000</v>
      </c>
      <c r="AN155" s="52">
        <f t="shared" si="146"/>
        <v>2280171000</v>
      </c>
      <c r="AO155" s="52">
        <f t="shared" si="146"/>
        <v>2420807000</v>
      </c>
      <c r="AP155" s="438">
        <f t="shared" si="146"/>
        <v>2570117000</v>
      </c>
      <c r="AQ155" s="438">
        <f t="shared" si="147"/>
        <v>2420807000</v>
      </c>
      <c r="AR155" s="52">
        <f t="shared" si="147"/>
        <v>2570117000</v>
      </c>
      <c r="AS155" s="52">
        <f t="shared" si="147"/>
        <v>2728637000</v>
      </c>
      <c r="AT155" s="43"/>
      <c r="AU155" s="43"/>
      <c r="AV155" s="311">
        <f t="shared" si="186"/>
        <v>-1273534.3801559955</v>
      </c>
      <c r="AW155" s="311"/>
      <c r="AX155" s="311"/>
      <c r="AY155" s="311"/>
      <c r="AZ155" s="311"/>
      <c r="BA155" s="43"/>
      <c r="BB155" s="43"/>
      <c r="BC155" s="43"/>
      <c r="BD155" s="43"/>
      <c r="BE155" s="43"/>
      <c r="BF155" s="43"/>
      <c r="BG155" s="43"/>
      <c r="BH155" s="43"/>
      <c r="BI155" s="43"/>
      <c r="BJ155" s="43"/>
      <c r="BK155" s="43"/>
      <c r="BL155" s="43"/>
      <c r="BM155" s="43"/>
      <c r="BN155" s="43"/>
      <c r="BO155" s="43"/>
      <c r="BP155" s="43"/>
      <c r="BQ155" s="43"/>
      <c r="BR155" s="43"/>
      <c r="BS155" s="43"/>
      <c r="BT155" s="43"/>
      <c r="BU155" s="43"/>
      <c r="BV155" s="43"/>
      <c r="BW155" s="43"/>
      <c r="BX155" s="446"/>
      <c r="BY155" s="444"/>
      <c r="BZ155" s="444" t="str">
        <f>G134</f>
        <v>2BR-9</v>
      </c>
      <c r="CA155" s="445" t="str">
        <f>E134</f>
        <v>09</v>
      </c>
      <c r="CB155" s="444">
        <f>H134</f>
        <v>101</v>
      </c>
      <c r="CC155" s="444">
        <f>I134</f>
        <v>90</v>
      </c>
      <c r="CD155" s="444">
        <f>P134</f>
        <v>29448075.753672004</v>
      </c>
      <c r="CE155" s="444">
        <f t="shared" si="238"/>
        <v>2436206000</v>
      </c>
      <c r="CF155" s="444">
        <f t="shared" si="238"/>
        <v>2745993000</v>
      </c>
      <c r="CG155" s="444">
        <f t="shared" si="238"/>
        <v>2915360000</v>
      </c>
      <c r="CH155" s="444">
        <f t="shared" si="238"/>
        <v>3095173000</v>
      </c>
      <c r="CI155" s="444">
        <f>AS134</f>
        <v>3286076000</v>
      </c>
      <c r="CJ155" s="43"/>
      <c r="CK155" s="438">
        <f t="shared" si="188"/>
        <v>2728635954.0171294</v>
      </c>
      <c r="CL155" s="43">
        <f t="shared" si="189"/>
        <v>2566056000</v>
      </c>
      <c r="CM155" s="43">
        <f t="shared" si="189"/>
        <v>2724325000</v>
      </c>
      <c r="CN155" s="44">
        <f t="shared" si="148"/>
        <v>38490840</v>
      </c>
      <c r="CO155" s="44">
        <f t="shared" si="149"/>
        <v>27243250</v>
      </c>
      <c r="CP155" s="44">
        <f t="shared" si="150"/>
        <v>60520175</v>
      </c>
      <c r="CQ155" s="44">
        <f t="shared" si="151"/>
        <v>53544104.166666664</v>
      </c>
      <c r="CR155" s="440">
        <f t="shared" si="152"/>
        <v>2892356000</v>
      </c>
      <c r="CT155" s="264" t="s">
        <v>163</v>
      </c>
      <c r="CU155" s="299">
        <v>18</v>
      </c>
      <c r="CV155" s="266"/>
      <c r="CW155" s="41" t="s">
        <v>54</v>
      </c>
      <c r="CX155" s="267">
        <f t="shared" si="153"/>
        <v>0</v>
      </c>
      <c r="CY155" s="267">
        <f t="shared" si="154"/>
        <v>0</v>
      </c>
      <c r="CZ155" s="268">
        <f t="shared" si="155"/>
        <v>27506142.120000001</v>
      </c>
      <c r="DA155" s="268">
        <f t="shared" si="156"/>
        <v>0</v>
      </c>
      <c r="DB155" s="269">
        <f t="shared" si="157"/>
        <v>0</v>
      </c>
      <c r="DC155" s="270">
        <f t="shared" si="237"/>
        <v>0</v>
      </c>
      <c r="DD155" s="271">
        <f t="shared" si="158"/>
        <v>24851779.771825496</v>
      </c>
      <c r="DE155" s="271">
        <f t="shared" si="159"/>
        <v>28011926.525916401</v>
      </c>
      <c r="DF155" s="271">
        <f t="shared" si="160"/>
        <v>0</v>
      </c>
      <c r="DG155" s="271">
        <f t="shared" si="161"/>
        <v>31573916.83403369</v>
      </c>
      <c r="DH155" s="272">
        <f t="shared" si="162"/>
        <v>0</v>
      </c>
      <c r="DI155" s="271">
        <f t="shared" si="162"/>
        <v>31573916.83403369</v>
      </c>
      <c r="DJ155" s="271">
        <f t="shared" si="163"/>
        <v>33521326.93634852</v>
      </c>
      <c r="DK155" s="271"/>
      <c r="DL155" s="271">
        <f t="shared" si="164"/>
        <v>0</v>
      </c>
      <c r="DM155" s="271">
        <f t="shared" si="165"/>
        <v>0</v>
      </c>
      <c r="DN155" s="271">
        <f t="shared" si="166"/>
        <v>0</v>
      </c>
      <c r="DO155" s="272">
        <f t="shared" si="167"/>
        <v>0</v>
      </c>
      <c r="DP155" s="272">
        <f t="shared" si="168"/>
        <v>0</v>
      </c>
      <c r="DQ155" s="271">
        <f t="shared" si="169"/>
        <v>0</v>
      </c>
      <c r="DR155" s="271">
        <f t="shared" si="170"/>
        <v>0</v>
      </c>
      <c r="DS155" s="271"/>
      <c r="DT155" s="33" t="str">
        <f t="shared" si="171"/>
        <v>BERTAHAP</v>
      </c>
      <c r="DU155" s="273">
        <f t="shared" si="172"/>
        <v>0</v>
      </c>
      <c r="DV155" s="274">
        <v>2</v>
      </c>
      <c r="DW155" s="275"/>
      <c r="DX155" s="271" t="e">
        <f>IF(DW155&gt;#REF!,"LB","KR")</f>
        <v>#REF!</v>
      </c>
      <c r="DY155" s="275">
        <f t="shared" si="230"/>
        <v>0</v>
      </c>
      <c r="DZ155" s="275">
        <f t="shared" si="230"/>
        <v>0</v>
      </c>
      <c r="EA155" s="275">
        <f t="shared" si="230"/>
        <v>0</v>
      </c>
      <c r="EB155" s="276">
        <f t="shared" si="230"/>
        <v>0</v>
      </c>
      <c r="EC155" s="276">
        <f t="shared" si="230"/>
        <v>0</v>
      </c>
      <c r="ED155" s="275">
        <f t="shared" si="230"/>
        <v>0</v>
      </c>
      <c r="EE155" s="275">
        <f t="shared" si="229"/>
        <v>0</v>
      </c>
      <c r="EF155" s="275">
        <f t="shared" si="190"/>
        <v>0</v>
      </c>
      <c r="EG155" s="52">
        <f t="shared" si="191"/>
        <v>0</v>
      </c>
      <c r="EH155" s="43">
        <f t="shared" si="191"/>
        <v>0</v>
      </c>
      <c r="EI155" s="63">
        <f t="shared" si="173"/>
        <v>0</v>
      </c>
      <c r="EJ155" s="63">
        <f t="shared" si="174"/>
        <v>0</v>
      </c>
      <c r="EK155" s="351">
        <f t="shared" si="175"/>
        <v>0</v>
      </c>
      <c r="EL155" s="141">
        <f t="shared" si="176"/>
        <v>0</v>
      </c>
      <c r="EM155" s="5">
        <f t="shared" si="177"/>
        <v>0</v>
      </c>
      <c r="EN155" s="5">
        <f t="shared" si="178"/>
        <v>0</v>
      </c>
      <c r="EO155" s="280">
        <f t="shared" si="192"/>
        <v>0</v>
      </c>
    </row>
    <row r="156" spans="1:145">
      <c r="A156" s="3">
        <f t="shared" si="179"/>
        <v>117</v>
      </c>
      <c r="B156" s="263">
        <v>9</v>
      </c>
      <c r="C156" s="556"/>
      <c r="D156" s="264" t="s">
        <v>159</v>
      </c>
      <c r="E156" s="299">
        <v>19</v>
      </c>
      <c r="F156" s="266"/>
      <c r="G156" s="41" t="s">
        <v>78</v>
      </c>
      <c r="H156" s="267">
        <f t="shared" si="127"/>
        <v>138</v>
      </c>
      <c r="I156" s="267">
        <f t="shared" si="128"/>
        <v>120</v>
      </c>
      <c r="J156" s="268">
        <f t="shared" si="129"/>
        <v>27506142.120000001</v>
      </c>
      <c r="K156" s="268">
        <f t="shared" si="130"/>
        <v>1</v>
      </c>
      <c r="L156" s="269">
        <f t="shared" si="131"/>
        <v>1.06</v>
      </c>
      <c r="M156" s="319">
        <f t="shared" si="235"/>
        <v>1.02</v>
      </c>
      <c r="N156" s="271">
        <f t="shared" si="133"/>
        <v>24851779.771825496</v>
      </c>
      <c r="O156" s="271">
        <f t="shared" si="134"/>
        <v>28011926.525916401</v>
      </c>
      <c r="P156" s="271">
        <f t="shared" si="135"/>
        <v>29739640.860144004</v>
      </c>
      <c r="Q156" s="271">
        <f t="shared" si="136"/>
        <v>31573916.83403369</v>
      </c>
      <c r="R156" s="271">
        <f t="shared" si="180"/>
        <v>35468737.038663335</v>
      </c>
      <c r="S156" s="272">
        <f t="shared" si="137"/>
        <v>29739640.860144004</v>
      </c>
      <c r="T156" s="271">
        <f t="shared" si="137"/>
        <v>31573916.83403369</v>
      </c>
      <c r="U156" s="271">
        <f t="shared" si="138"/>
        <v>33521326.93634852</v>
      </c>
      <c r="V156" s="271">
        <f t="shared" si="181"/>
        <v>39851413.463910654</v>
      </c>
      <c r="W156" s="271"/>
      <c r="X156" s="271">
        <f t="shared" si="139"/>
        <v>2982213572.6190596</v>
      </c>
      <c r="Y156" s="271">
        <f t="shared" si="140"/>
        <v>3361431183.1099682</v>
      </c>
      <c r="Z156" s="271">
        <f t="shared" si="141"/>
        <v>3568756903.2172804</v>
      </c>
      <c r="AA156" s="272">
        <f t="shared" si="182"/>
        <v>3788870020.084043</v>
      </c>
      <c r="AB156" s="272">
        <f t="shared" si="183"/>
        <v>4256248444.6396003</v>
      </c>
      <c r="AC156" s="272">
        <f t="shared" si="142"/>
        <v>3568756903.2172804</v>
      </c>
      <c r="AD156" s="271">
        <f t="shared" si="143"/>
        <v>3788870020.084043</v>
      </c>
      <c r="AE156" s="271">
        <f t="shared" si="184"/>
        <v>4022559232.3618226</v>
      </c>
      <c r="AF156" s="271">
        <f t="shared" si="185"/>
        <v>4782169615.6692781</v>
      </c>
      <c r="AG156" s="271"/>
      <c r="AH156" s="33" t="str">
        <f t="shared" si="144"/>
        <v>BERTAHAP</v>
      </c>
      <c r="AI156" s="273">
        <f t="shared" si="145"/>
        <v>0</v>
      </c>
      <c r="AJ156" s="274">
        <v>2</v>
      </c>
      <c r="AK156" s="275"/>
      <c r="AL156" s="271" t="e">
        <f>IF(AK156&gt;#REF!,"LB","KR")</f>
        <v>#REF!</v>
      </c>
      <c r="AM156" s="52">
        <f t="shared" si="146"/>
        <v>3280435000</v>
      </c>
      <c r="AN156" s="52">
        <f t="shared" si="146"/>
        <v>3697575000</v>
      </c>
      <c r="AO156" s="52">
        <f t="shared" si="146"/>
        <v>3925633000</v>
      </c>
      <c r="AP156" s="438">
        <f t="shared" si="146"/>
        <v>4167758000</v>
      </c>
      <c r="AQ156" s="438">
        <f t="shared" si="147"/>
        <v>3925633000</v>
      </c>
      <c r="AR156" s="52">
        <f t="shared" si="147"/>
        <v>4167758000</v>
      </c>
      <c r="AS156" s="52">
        <f t="shared" si="147"/>
        <v>4424816000</v>
      </c>
      <c r="AT156" s="43"/>
      <c r="AU156" s="43"/>
      <c r="AV156" s="311">
        <f t="shared" si="186"/>
        <v>-1273534.3801559955</v>
      </c>
      <c r="AW156" s="311"/>
      <c r="AX156" s="311"/>
      <c r="AY156" s="311"/>
      <c r="AZ156" s="311"/>
      <c r="BA156" s="43"/>
      <c r="BB156" s="43"/>
      <c r="BC156" s="43"/>
      <c r="BD156" s="43"/>
      <c r="BE156" s="43"/>
      <c r="BF156" s="43"/>
      <c r="BG156" s="43"/>
      <c r="BH156" s="43"/>
      <c r="BI156" s="43"/>
      <c r="BJ156" s="43"/>
      <c r="BK156" s="43"/>
      <c r="BL156" s="43"/>
      <c r="BM156" s="43"/>
      <c r="BN156" s="43"/>
      <c r="BO156" s="43"/>
      <c r="BP156" s="43"/>
      <c r="BQ156" s="43"/>
      <c r="BR156" s="43"/>
      <c r="BS156" s="43"/>
      <c r="BT156" s="43"/>
      <c r="BU156" s="43"/>
      <c r="BV156" s="43"/>
      <c r="BW156" s="43"/>
      <c r="BX156" s="446">
        <v>33</v>
      </c>
      <c r="BY156" s="449" t="s">
        <v>61</v>
      </c>
      <c r="BZ156" s="444" t="str">
        <f>G183</f>
        <v>2BR-17</v>
      </c>
      <c r="CA156" s="445">
        <f>E183</f>
        <v>17</v>
      </c>
      <c r="CB156" s="444">
        <f>H183</f>
        <v>85</v>
      </c>
      <c r="CC156" s="444">
        <f>I183</f>
        <v>74</v>
      </c>
      <c r="CD156" s="444">
        <f>P183</f>
        <v>29448075.753672004</v>
      </c>
      <c r="CE156" s="444">
        <f>AM183</f>
        <v>2003103000</v>
      </c>
      <c r="CF156" s="444">
        <f>AN183</f>
        <v>2257817000</v>
      </c>
      <c r="CG156" s="444">
        <f>AO183</f>
        <v>2397074000</v>
      </c>
      <c r="CH156" s="444">
        <f>AP183</f>
        <v>2544920000</v>
      </c>
      <c r="CI156" s="444">
        <f>AS183</f>
        <v>2701885000</v>
      </c>
      <c r="CJ156" s="43">
        <v>1</v>
      </c>
      <c r="CK156" s="438">
        <f t="shared" si="188"/>
        <v>4424815806.6121206</v>
      </c>
      <c r="CL156" s="43">
        <f t="shared" si="189"/>
        <v>4161171000</v>
      </c>
      <c r="CM156" s="43">
        <f t="shared" si="189"/>
        <v>4417824000</v>
      </c>
      <c r="CN156" s="44">
        <f t="shared" si="148"/>
        <v>62417565</v>
      </c>
      <c r="CO156" s="44">
        <f t="shared" si="149"/>
        <v>44178240</v>
      </c>
      <c r="CP156" s="44">
        <f t="shared" si="150"/>
        <v>98140825</v>
      </c>
      <c r="CQ156" s="44">
        <f t="shared" si="151"/>
        <v>86828291.666666672</v>
      </c>
      <c r="CR156" s="440">
        <f t="shared" si="152"/>
        <v>4690306000</v>
      </c>
      <c r="CT156" s="264" t="s">
        <v>165</v>
      </c>
      <c r="CU156" s="265" t="s">
        <v>24</v>
      </c>
      <c r="CV156" s="266"/>
      <c r="CW156" s="41" t="s">
        <v>39</v>
      </c>
      <c r="CX156" s="267">
        <f t="shared" si="153"/>
        <v>0</v>
      </c>
      <c r="CY156" s="267">
        <f t="shared" si="154"/>
        <v>0</v>
      </c>
      <c r="CZ156" s="268">
        <f t="shared" si="155"/>
        <v>27506142.120000001</v>
      </c>
      <c r="DA156" s="268">
        <f t="shared" si="156"/>
        <v>0</v>
      </c>
      <c r="DB156" s="269">
        <f t="shared" si="157"/>
        <v>0</v>
      </c>
      <c r="DC156" s="319">
        <f t="shared" ref="DC156:DC162" si="239">SUMIF($AO$4:$AO$22,CU156,$BM$4:$BM$22)</f>
        <v>0</v>
      </c>
      <c r="DD156" s="271">
        <f t="shared" si="158"/>
        <v>24851779.771825496</v>
      </c>
      <c r="DE156" s="271">
        <f t="shared" si="159"/>
        <v>28011926.525916401</v>
      </c>
      <c r="DF156" s="271">
        <f t="shared" si="160"/>
        <v>0</v>
      </c>
      <c r="DG156" s="271">
        <f t="shared" si="161"/>
        <v>31573916.83403369</v>
      </c>
      <c r="DH156" s="272">
        <f t="shared" si="162"/>
        <v>0</v>
      </c>
      <c r="DI156" s="271">
        <f t="shared" si="162"/>
        <v>31573916.83403369</v>
      </c>
      <c r="DJ156" s="271">
        <f t="shared" si="163"/>
        <v>33521326.93634852</v>
      </c>
      <c r="DK156" s="271"/>
      <c r="DL156" s="271">
        <f t="shared" si="164"/>
        <v>0</v>
      </c>
      <c r="DM156" s="271">
        <f t="shared" si="165"/>
        <v>0</v>
      </c>
      <c r="DN156" s="271">
        <f t="shared" si="166"/>
        <v>0</v>
      </c>
      <c r="DO156" s="272">
        <f t="shared" si="167"/>
        <v>0</v>
      </c>
      <c r="DP156" s="272">
        <f t="shared" si="168"/>
        <v>0</v>
      </c>
      <c r="DQ156" s="271">
        <f t="shared" si="169"/>
        <v>0</v>
      </c>
      <c r="DR156" s="271">
        <f t="shared" si="170"/>
        <v>0</v>
      </c>
      <c r="DS156" s="271"/>
      <c r="DT156" s="33" t="str">
        <f t="shared" si="171"/>
        <v>BERTAHAP</v>
      </c>
      <c r="DU156" s="273">
        <f t="shared" si="172"/>
        <v>0</v>
      </c>
      <c r="DV156" s="274">
        <v>2</v>
      </c>
      <c r="DW156" s="275"/>
      <c r="DX156" s="271" t="e">
        <f>IF(DW156&gt;#REF!,"LB","KR")</f>
        <v>#REF!</v>
      </c>
      <c r="DY156" s="275">
        <f t="shared" si="230"/>
        <v>0</v>
      </c>
      <c r="DZ156" s="275">
        <f t="shared" si="230"/>
        <v>0</v>
      </c>
      <c r="EA156" s="275">
        <f t="shared" si="230"/>
        <v>0</v>
      </c>
      <c r="EB156" s="276">
        <f t="shared" si="230"/>
        <v>0</v>
      </c>
      <c r="EC156" s="276">
        <f t="shared" si="230"/>
        <v>0</v>
      </c>
      <c r="ED156" s="275">
        <f t="shared" si="230"/>
        <v>0</v>
      </c>
      <c r="EE156" s="275">
        <f t="shared" si="229"/>
        <v>0</v>
      </c>
      <c r="EF156" s="275">
        <f t="shared" si="190"/>
        <v>0</v>
      </c>
      <c r="EG156" s="52">
        <f t="shared" si="191"/>
        <v>0</v>
      </c>
      <c r="EH156" s="43">
        <f t="shared" si="191"/>
        <v>0</v>
      </c>
      <c r="EI156" s="63">
        <f t="shared" si="173"/>
        <v>0</v>
      </c>
      <c r="EJ156" s="63">
        <f t="shared" si="174"/>
        <v>0</v>
      </c>
      <c r="EK156" s="351">
        <f t="shared" si="175"/>
        <v>0</v>
      </c>
      <c r="EL156" s="141">
        <f t="shared" si="176"/>
        <v>0</v>
      </c>
      <c r="EM156" s="5">
        <f t="shared" si="177"/>
        <v>0</v>
      </c>
      <c r="EN156" s="5">
        <f t="shared" si="178"/>
        <v>0</v>
      </c>
      <c r="EO156" s="280">
        <f t="shared" si="192"/>
        <v>0</v>
      </c>
    </row>
    <row r="157" spans="1:145">
      <c r="A157" s="3">
        <f t="shared" si="179"/>
        <v>118</v>
      </c>
      <c r="B157" s="263">
        <v>10</v>
      </c>
      <c r="C157" s="556"/>
      <c r="D157" s="264" t="s">
        <v>159</v>
      </c>
      <c r="E157" s="299">
        <v>21</v>
      </c>
      <c r="F157" s="266"/>
      <c r="G157" s="41" t="s">
        <v>84</v>
      </c>
      <c r="H157" s="267">
        <f t="shared" si="127"/>
        <v>132</v>
      </c>
      <c r="I157" s="267">
        <f t="shared" si="128"/>
        <v>112</v>
      </c>
      <c r="J157" s="268">
        <f t="shared" si="129"/>
        <v>27506142.120000001</v>
      </c>
      <c r="K157" s="268">
        <f t="shared" si="130"/>
        <v>3</v>
      </c>
      <c r="L157" s="269">
        <f t="shared" si="131"/>
        <v>1.1000000000000001</v>
      </c>
      <c r="M157" s="319">
        <f t="shared" si="235"/>
        <v>1.02</v>
      </c>
      <c r="N157" s="271">
        <f t="shared" si="133"/>
        <v>25789582.782083057</v>
      </c>
      <c r="O157" s="271">
        <f t="shared" si="134"/>
        <v>29068980.357083056</v>
      </c>
      <c r="P157" s="271">
        <f t="shared" si="135"/>
        <v>30861891.458640002</v>
      </c>
      <c r="Q157" s="271">
        <f t="shared" si="136"/>
        <v>32765385.393808544</v>
      </c>
      <c r="R157" s="271">
        <f t="shared" si="180"/>
        <v>36807179.945782706</v>
      </c>
      <c r="S157" s="272">
        <f t="shared" si="137"/>
        <v>30861891.458640002</v>
      </c>
      <c r="T157" s="271">
        <f t="shared" si="137"/>
        <v>32765385.393808544</v>
      </c>
      <c r="U157" s="271">
        <f t="shared" si="138"/>
        <v>34786282.669795632</v>
      </c>
      <c r="V157" s="271">
        <f t="shared" si="181"/>
        <v>41355240.387077093</v>
      </c>
      <c r="W157" s="271"/>
      <c r="X157" s="271">
        <f t="shared" si="139"/>
        <v>2888433271.5933022</v>
      </c>
      <c r="Y157" s="271">
        <f t="shared" si="140"/>
        <v>3255725799.9933023</v>
      </c>
      <c r="Z157" s="271">
        <f t="shared" si="141"/>
        <v>3456531843.3676801</v>
      </c>
      <c r="AA157" s="272">
        <f t="shared" si="182"/>
        <v>3669723164.1065569</v>
      </c>
      <c r="AB157" s="272">
        <f t="shared" si="183"/>
        <v>4122404153.9276628</v>
      </c>
      <c r="AC157" s="272">
        <f t="shared" si="142"/>
        <v>3456531843.3676801</v>
      </c>
      <c r="AD157" s="271">
        <f t="shared" si="143"/>
        <v>3669723164.1065569</v>
      </c>
      <c r="AE157" s="271">
        <f t="shared" si="184"/>
        <v>3896063659.0171108</v>
      </c>
      <c r="AF157" s="271">
        <f t="shared" si="185"/>
        <v>4631786923.3526344</v>
      </c>
      <c r="AG157" s="271"/>
      <c r="AH157" s="33" t="str">
        <f t="shared" si="144"/>
        <v>BERTAHAP</v>
      </c>
      <c r="AI157" s="273">
        <f t="shared" si="145"/>
        <v>0</v>
      </c>
      <c r="AJ157" s="274">
        <v>2</v>
      </c>
      <c r="AK157" s="275"/>
      <c r="AL157" s="271" t="e">
        <f>IF(AK157&gt;#REF!,"LB","KR")</f>
        <v>#REF!</v>
      </c>
      <c r="AM157" s="52">
        <f t="shared" si="146"/>
        <v>3177277000</v>
      </c>
      <c r="AN157" s="52">
        <f t="shared" si="146"/>
        <v>3581299000</v>
      </c>
      <c r="AO157" s="52">
        <f t="shared" si="146"/>
        <v>3802186000</v>
      </c>
      <c r="AP157" s="438">
        <f t="shared" si="146"/>
        <v>4036696000</v>
      </c>
      <c r="AQ157" s="438">
        <f t="shared" si="147"/>
        <v>3802186000</v>
      </c>
      <c r="AR157" s="52">
        <f t="shared" si="147"/>
        <v>4036696000</v>
      </c>
      <c r="AS157" s="52">
        <f t="shared" si="147"/>
        <v>4285671000</v>
      </c>
      <c r="AT157" s="43"/>
      <c r="AU157" s="43"/>
      <c r="AV157" s="311">
        <f t="shared" si="186"/>
        <v>-151283.781659998</v>
      </c>
      <c r="AW157" s="311"/>
      <c r="AX157" s="311"/>
      <c r="AY157" s="311"/>
      <c r="AZ157" s="311"/>
      <c r="BA157" s="43"/>
      <c r="BB157" s="43"/>
      <c r="BC157" s="43"/>
      <c r="BD157" s="43"/>
      <c r="BE157" s="43"/>
      <c r="BF157" s="43"/>
      <c r="BG157" s="43"/>
      <c r="BH157" s="43"/>
      <c r="BI157" s="43"/>
      <c r="BJ157" s="43"/>
      <c r="BK157" s="43"/>
      <c r="BL157" s="43"/>
      <c r="BM157" s="43"/>
      <c r="BN157" s="43"/>
      <c r="BO157" s="43"/>
      <c r="BP157" s="43"/>
      <c r="BQ157" s="43"/>
      <c r="BR157" s="43"/>
      <c r="BS157" s="43"/>
      <c r="BT157" s="43"/>
      <c r="BU157" s="43"/>
      <c r="BV157" s="43"/>
      <c r="BW157" s="43"/>
      <c r="BX157" s="446">
        <v>34</v>
      </c>
      <c r="BY157" s="449" t="s">
        <v>65</v>
      </c>
      <c r="BZ157" s="444" t="str">
        <f t="shared" ref="BZ157:BZ164" si="240">G193</f>
        <v>2BR-3</v>
      </c>
      <c r="CA157" s="445" t="str">
        <f t="shared" ref="CA157:CA164" si="241">E193</f>
        <v>03</v>
      </c>
      <c r="CB157" s="444">
        <f t="shared" ref="CB157:CC164" si="242">H193</f>
        <v>85</v>
      </c>
      <c r="CC157" s="444">
        <f t="shared" si="242"/>
        <v>74</v>
      </c>
      <c r="CD157" s="444">
        <f t="shared" ref="CD157:CD164" si="243">P193</f>
        <v>30031205.966616005</v>
      </c>
      <c r="CE157" s="444">
        <f t="shared" ref="CE157:CH164" si="244">AM193</f>
        <v>2042768000</v>
      </c>
      <c r="CF157" s="444">
        <f t="shared" si="244"/>
        <v>2302526000</v>
      </c>
      <c r="CG157" s="444">
        <f t="shared" si="244"/>
        <v>2444541000</v>
      </c>
      <c r="CH157" s="444">
        <f t="shared" si="244"/>
        <v>2595315000</v>
      </c>
      <c r="CI157" s="444">
        <f t="shared" ref="CI157:CI164" si="245">AS193</f>
        <v>2755388000</v>
      </c>
      <c r="CJ157" s="43">
        <v>8</v>
      </c>
      <c r="CK157" s="438">
        <f t="shared" si="188"/>
        <v>4285670201.4099474</v>
      </c>
      <c r="CL157" s="43">
        <f t="shared" si="189"/>
        <v>4030318000</v>
      </c>
      <c r="CM157" s="43">
        <f t="shared" si="189"/>
        <v>4278898000</v>
      </c>
      <c r="CN157" s="44">
        <f t="shared" si="148"/>
        <v>60454770</v>
      </c>
      <c r="CO157" s="44">
        <f t="shared" si="149"/>
        <v>42788980</v>
      </c>
      <c r="CP157" s="44">
        <f t="shared" si="150"/>
        <v>95054650</v>
      </c>
      <c r="CQ157" s="44">
        <f t="shared" si="151"/>
        <v>84097833.333333328</v>
      </c>
      <c r="CR157" s="440">
        <f t="shared" si="152"/>
        <v>4542811000</v>
      </c>
      <c r="CT157" s="264" t="s">
        <v>165</v>
      </c>
      <c r="CU157" s="265" t="s">
        <v>35</v>
      </c>
      <c r="CV157" s="266"/>
      <c r="CW157" s="41" t="s">
        <v>42</v>
      </c>
      <c r="CX157" s="267">
        <f t="shared" si="153"/>
        <v>0</v>
      </c>
      <c r="CY157" s="267">
        <f t="shared" si="154"/>
        <v>0</v>
      </c>
      <c r="CZ157" s="268">
        <f t="shared" si="155"/>
        <v>27506142.120000001</v>
      </c>
      <c r="DA157" s="268">
        <f t="shared" si="156"/>
        <v>0</v>
      </c>
      <c r="DB157" s="269">
        <f t="shared" si="157"/>
        <v>0</v>
      </c>
      <c r="DC157" s="319">
        <f t="shared" si="239"/>
        <v>0</v>
      </c>
      <c r="DD157" s="271">
        <f t="shared" si="158"/>
        <v>25789582.782083057</v>
      </c>
      <c r="DE157" s="271">
        <f t="shared" si="159"/>
        <v>29068980.357083056</v>
      </c>
      <c r="DF157" s="271">
        <f t="shared" si="160"/>
        <v>0</v>
      </c>
      <c r="DG157" s="271">
        <f t="shared" si="161"/>
        <v>32765385.393808544</v>
      </c>
      <c r="DH157" s="272">
        <f t="shared" si="162"/>
        <v>0</v>
      </c>
      <c r="DI157" s="271">
        <f t="shared" si="162"/>
        <v>32765385.393808544</v>
      </c>
      <c r="DJ157" s="271">
        <f t="shared" si="163"/>
        <v>34786282.669795632</v>
      </c>
      <c r="DK157" s="271"/>
      <c r="DL157" s="271">
        <f t="shared" si="164"/>
        <v>0</v>
      </c>
      <c r="DM157" s="271">
        <f t="shared" si="165"/>
        <v>0</v>
      </c>
      <c r="DN157" s="271">
        <f t="shared" si="166"/>
        <v>0</v>
      </c>
      <c r="DO157" s="272">
        <f t="shared" si="167"/>
        <v>0</v>
      </c>
      <c r="DP157" s="272">
        <f t="shared" si="168"/>
        <v>0</v>
      </c>
      <c r="DQ157" s="271">
        <f t="shared" si="169"/>
        <v>0</v>
      </c>
      <c r="DR157" s="271">
        <f t="shared" si="170"/>
        <v>0</v>
      </c>
      <c r="DS157" s="271"/>
      <c r="DT157" s="33" t="str">
        <f t="shared" si="171"/>
        <v>BERTAHAP</v>
      </c>
      <c r="DU157" s="273">
        <f t="shared" si="172"/>
        <v>0</v>
      </c>
      <c r="DV157" s="274">
        <v>2</v>
      </c>
      <c r="DW157" s="275"/>
      <c r="DX157" s="271" t="e">
        <f>IF(DW157&gt;#REF!,"LB","KR")</f>
        <v>#REF!</v>
      </c>
      <c r="DY157" s="275">
        <f t="shared" si="230"/>
        <v>0</v>
      </c>
      <c r="DZ157" s="275">
        <f t="shared" si="230"/>
        <v>0</v>
      </c>
      <c r="EA157" s="275">
        <f t="shared" si="230"/>
        <v>0</v>
      </c>
      <c r="EB157" s="276">
        <f t="shared" si="230"/>
        <v>0</v>
      </c>
      <c r="EC157" s="276">
        <f t="shared" si="230"/>
        <v>0</v>
      </c>
      <c r="ED157" s="275">
        <f t="shared" si="230"/>
        <v>0</v>
      </c>
      <c r="EE157" s="275">
        <f t="shared" si="229"/>
        <v>0</v>
      </c>
      <c r="EF157" s="275">
        <f t="shared" si="190"/>
        <v>0</v>
      </c>
      <c r="EG157" s="52">
        <f t="shared" si="191"/>
        <v>0</v>
      </c>
      <c r="EH157" s="43">
        <f t="shared" si="191"/>
        <v>0</v>
      </c>
      <c r="EI157" s="63">
        <f t="shared" si="173"/>
        <v>0</v>
      </c>
      <c r="EJ157" s="63">
        <f t="shared" si="174"/>
        <v>0</v>
      </c>
      <c r="EK157" s="351">
        <f t="shared" si="175"/>
        <v>0</v>
      </c>
      <c r="EL157" s="141">
        <f t="shared" si="176"/>
        <v>0</v>
      </c>
      <c r="EM157" s="5">
        <f t="shared" si="177"/>
        <v>0</v>
      </c>
      <c r="EN157" s="5">
        <f t="shared" si="178"/>
        <v>0</v>
      </c>
      <c r="EO157" s="280">
        <f t="shared" si="192"/>
        <v>0</v>
      </c>
    </row>
    <row r="158" spans="1:145">
      <c r="A158" s="3">
        <f t="shared" si="179"/>
        <v>119</v>
      </c>
      <c r="B158" s="263">
        <v>1</v>
      </c>
      <c r="C158" s="556"/>
      <c r="D158" s="264" t="s">
        <v>163</v>
      </c>
      <c r="E158" s="265" t="s">
        <v>19</v>
      </c>
      <c r="F158" s="266"/>
      <c r="G158" s="41" t="s">
        <v>72</v>
      </c>
      <c r="H158" s="267">
        <f t="shared" si="127"/>
        <v>175</v>
      </c>
      <c r="I158" s="267">
        <f t="shared" si="128"/>
        <v>156</v>
      </c>
      <c r="J158" s="268">
        <f t="shared" si="129"/>
        <v>27506142.120000001</v>
      </c>
      <c r="K158" s="268">
        <f t="shared" si="130"/>
        <v>5</v>
      </c>
      <c r="L158" s="269">
        <f t="shared" si="131"/>
        <v>1.08</v>
      </c>
      <c r="M158" s="270">
        <f t="shared" ref="M158:M167" si="246">SUMIF($AS$4:$AS$22,E158,$AY$4:$AY$22)</f>
        <v>1.01</v>
      </c>
      <c r="N158" s="271">
        <f t="shared" si="133"/>
        <v>25072439.303650804</v>
      </c>
      <c r="O158" s="271">
        <f t="shared" si="134"/>
        <v>28260645.074426204</v>
      </c>
      <c r="P158" s="271">
        <f t="shared" si="135"/>
        <v>30003699.824496005</v>
      </c>
      <c r="Q158" s="271">
        <f t="shared" si="136"/>
        <v>31854262.37751013</v>
      </c>
      <c r="R158" s="271">
        <f t="shared" si="180"/>
        <v>35783664.781514958</v>
      </c>
      <c r="S158" s="272">
        <f t="shared" si="137"/>
        <v>30003699.824496005</v>
      </c>
      <c r="T158" s="271">
        <f t="shared" si="137"/>
        <v>31854262.37751013</v>
      </c>
      <c r="U158" s="271">
        <f t="shared" si="138"/>
        <v>33818963.579512551</v>
      </c>
      <c r="V158" s="271">
        <f t="shared" si="181"/>
        <v>40205255.092891</v>
      </c>
      <c r="W158" s="271"/>
      <c r="X158" s="271">
        <f t="shared" si="139"/>
        <v>3911300531.3695254</v>
      </c>
      <c r="Y158" s="271">
        <f t="shared" si="140"/>
        <v>4408660631.6104879</v>
      </c>
      <c r="Z158" s="271">
        <f t="shared" si="141"/>
        <v>4680577172.621377</v>
      </c>
      <c r="AA158" s="272">
        <f t="shared" si="182"/>
        <v>4969264930.8915806</v>
      </c>
      <c r="AB158" s="272">
        <f t="shared" si="183"/>
        <v>5582251705.9163332</v>
      </c>
      <c r="AC158" s="272">
        <f t="shared" si="142"/>
        <v>4680577172.621377</v>
      </c>
      <c r="AD158" s="271">
        <f t="shared" si="143"/>
        <v>4969264930.8915806</v>
      </c>
      <c r="AE158" s="271">
        <f t="shared" si="184"/>
        <v>5275758318.4039583</v>
      </c>
      <c r="AF158" s="271">
        <f t="shared" si="185"/>
        <v>6272019794.4909964</v>
      </c>
      <c r="AG158" s="271"/>
      <c r="AH158" s="33" t="str">
        <f t="shared" si="144"/>
        <v>BERTAHAP</v>
      </c>
      <c r="AI158" s="273">
        <f t="shared" si="145"/>
        <v>0</v>
      </c>
      <c r="AJ158" s="274">
        <v>2</v>
      </c>
      <c r="AK158" s="275"/>
      <c r="AL158" s="271" t="e">
        <f>IF(AK158&gt;#REF!,"LB","KR")</f>
        <v>#REF!</v>
      </c>
      <c r="AM158" s="52">
        <f t="shared" si="146"/>
        <v>4302431000</v>
      </c>
      <c r="AN158" s="52">
        <f t="shared" si="146"/>
        <v>4849527000</v>
      </c>
      <c r="AO158" s="52">
        <f t="shared" si="146"/>
        <v>5148635000</v>
      </c>
      <c r="AP158" s="438">
        <f t="shared" si="146"/>
        <v>5466192000</v>
      </c>
      <c r="AQ158" s="438">
        <f t="shared" si="147"/>
        <v>5148635000</v>
      </c>
      <c r="AR158" s="52">
        <f t="shared" si="147"/>
        <v>5466192000</v>
      </c>
      <c r="AS158" s="52">
        <f t="shared" si="147"/>
        <v>5803335000</v>
      </c>
      <c r="AT158" s="43"/>
      <c r="AU158" s="43"/>
      <c r="AV158" s="311">
        <f t="shared" si="186"/>
        <v>-1009475.415803995</v>
      </c>
      <c r="AW158" s="311"/>
      <c r="AX158" s="311"/>
      <c r="AY158" s="311"/>
      <c r="AZ158" s="311"/>
      <c r="BA158" s="43"/>
      <c r="BB158" s="43"/>
      <c r="BC158" s="43"/>
      <c r="BD158" s="43"/>
      <c r="BE158" s="43"/>
      <c r="BF158" s="43"/>
      <c r="BG158" s="43"/>
      <c r="BH158" s="43"/>
      <c r="BI158" s="43"/>
      <c r="BJ158" s="43"/>
      <c r="BK158" s="43"/>
      <c r="BL158" s="43"/>
      <c r="BM158" s="43"/>
      <c r="BN158" s="43"/>
      <c r="BO158" s="43"/>
      <c r="BP158" s="43"/>
      <c r="BQ158" s="43"/>
      <c r="BR158" s="43"/>
      <c r="BS158" s="43"/>
      <c r="BT158" s="43"/>
      <c r="BU158" s="43"/>
      <c r="BV158" s="43"/>
      <c r="BW158" s="43"/>
      <c r="BX158" s="446"/>
      <c r="BY158" s="449"/>
      <c r="BZ158" s="444" t="str">
        <f t="shared" si="240"/>
        <v>2BR-5</v>
      </c>
      <c r="CA158" s="445" t="str">
        <f t="shared" si="241"/>
        <v>05</v>
      </c>
      <c r="CB158" s="444">
        <f t="shared" si="242"/>
        <v>85</v>
      </c>
      <c r="CC158" s="444">
        <f t="shared" si="242"/>
        <v>74</v>
      </c>
      <c r="CD158" s="444">
        <f t="shared" si="243"/>
        <v>30031205.966616005</v>
      </c>
      <c r="CE158" s="444">
        <f t="shared" si="244"/>
        <v>2042768000</v>
      </c>
      <c r="CF158" s="444">
        <f t="shared" si="244"/>
        <v>2302526000</v>
      </c>
      <c r="CG158" s="444">
        <f t="shared" si="244"/>
        <v>2444541000</v>
      </c>
      <c r="CH158" s="444">
        <f t="shared" si="244"/>
        <v>2595315000</v>
      </c>
      <c r="CI158" s="444">
        <f t="shared" si="245"/>
        <v>2755388000</v>
      </c>
      <c r="CJ158" s="43"/>
      <c r="CK158" s="438">
        <f t="shared" si="188"/>
        <v>5803334253.9506178</v>
      </c>
      <c r="CL158" s="43">
        <f t="shared" si="189"/>
        <v>5457554000</v>
      </c>
      <c r="CM158" s="43">
        <f t="shared" si="189"/>
        <v>5794164000</v>
      </c>
      <c r="CN158" s="44">
        <f t="shared" si="148"/>
        <v>81863310</v>
      </c>
      <c r="CO158" s="44">
        <f t="shared" si="149"/>
        <v>57941640</v>
      </c>
      <c r="CP158" s="44">
        <f t="shared" si="150"/>
        <v>128715875</v>
      </c>
      <c r="CQ158" s="44">
        <f t="shared" si="151"/>
        <v>113879000</v>
      </c>
      <c r="CR158" s="440">
        <f t="shared" si="152"/>
        <v>6151535000</v>
      </c>
      <c r="CT158" s="264" t="s">
        <v>165</v>
      </c>
      <c r="CU158" s="265" t="s">
        <v>41</v>
      </c>
      <c r="CV158" s="266"/>
      <c r="CW158" s="41" t="s">
        <v>45</v>
      </c>
      <c r="CX158" s="267">
        <f t="shared" si="153"/>
        <v>0</v>
      </c>
      <c r="CY158" s="267">
        <f t="shared" si="154"/>
        <v>0</v>
      </c>
      <c r="CZ158" s="268">
        <f t="shared" si="155"/>
        <v>27506142.120000001</v>
      </c>
      <c r="DA158" s="268">
        <f t="shared" si="156"/>
        <v>0</v>
      </c>
      <c r="DB158" s="269">
        <f t="shared" si="157"/>
        <v>0</v>
      </c>
      <c r="DC158" s="319">
        <f t="shared" si="239"/>
        <v>0</v>
      </c>
      <c r="DD158" s="271">
        <f t="shared" si="158"/>
        <v>25072439.303650804</v>
      </c>
      <c r="DE158" s="271">
        <f t="shared" si="159"/>
        <v>28260645.074426204</v>
      </c>
      <c r="DF158" s="271">
        <f t="shared" si="160"/>
        <v>0</v>
      </c>
      <c r="DG158" s="271">
        <f t="shared" si="161"/>
        <v>31854262.37751013</v>
      </c>
      <c r="DH158" s="272">
        <f t="shared" si="162"/>
        <v>0</v>
      </c>
      <c r="DI158" s="271">
        <f t="shared" si="162"/>
        <v>31854262.37751013</v>
      </c>
      <c r="DJ158" s="271">
        <f t="shared" si="163"/>
        <v>33818963.579512551</v>
      </c>
      <c r="DK158" s="271"/>
      <c r="DL158" s="271">
        <f t="shared" si="164"/>
        <v>0</v>
      </c>
      <c r="DM158" s="271">
        <f t="shared" si="165"/>
        <v>0</v>
      </c>
      <c r="DN158" s="271">
        <f t="shared" si="166"/>
        <v>0</v>
      </c>
      <c r="DO158" s="272">
        <f t="shared" si="167"/>
        <v>0</v>
      </c>
      <c r="DP158" s="272">
        <f t="shared" si="168"/>
        <v>0</v>
      </c>
      <c r="DQ158" s="271">
        <f t="shared" si="169"/>
        <v>0</v>
      </c>
      <c r="DR158" s="271">
        <f t="shared" si="170"/>
        <v>0</v>
      </c>
      <c r="DS158" s="271"/>
      <c r="DT158" s="33" t="str">
        <f t="shared" si="171"/>
        <v>BERTAHAP</v>
      </c>
      <c r="DU158" s="273">
        <f t="shared" si="172"/>
        <v>0</v>
      </c>
      <c r="DV158" s="274">
        <v>2</v>
      </c>
      <c r="DW158" s="275"/>
      <c r="DX158" s="271" t="e">
        <f>IF(DW158&gt;#REF!,"LB","KR")</f>
        <v>#REF!</v>
      </c>
      <c r="DY158" s="275">
        <f t="shared" si="230"/>
        <v>0</v>
      </c>
      <c r="DZ158" s="275">
        <f t="shared" si="230"/>
        <v>0</v>
      </c>
      <c r="EA158" s="275">
        <f t="shared" si="230"/>
        <v>0</v>
      </c>
      <c r="EB158" s="276">
        <f t="shared" si="230"/>
        <v>0</v>
      </c>
      <c r="EC158" s="276">
        <f t="shared" si="230"/>
        <v>0</v>
      </c>
      <c r="ED158" s="275">
        <f t="shared" si="230"/>
        <v>0</v>
      </c>
      <c r="EE158" s="275">
        <f t="shared" si="229"/>
        <v>0</v>
      </c>
      <c r="EF158" s="275">
        <f t="shared" si="190"/>
        <v>0</v>
      </c>
      <c r="EG158" s="52">
        <f t="shared" si="191"/>
        <v>0</v>
      </c>
      <c r="EH158" s="43">
        <f t="shared" si="191"/>
        <v>0</v>
      </c>
      <c r="EI158" s="63">
        <f t="shared" si="173"/>
        <v>0</v>
      </c>
      <c r="EJ158" s="63">
        <f t="shared" si="174"/>
        <v>0</v>
      </c>
      <c r="EK158" s="351">
        <f t="shared" si="175"/>
        <v>0</v>
      </c>
      <c r="EL158" s="141">
        <f t="shared" si="176"/>
        <v>0</v>
      </c>
      <c r="EM158" s="5">
        <f t="shared" si="177"/>
        <v>0</v>
      </c>
      <c r="EN158" s="5">
        <f t="shared" si="178"/>
        <v>0</v>
      </c>
      <c r="EO158" s="280">
        <f t="shared" si="192"/>
        <v>0</v>
      </c>
    </row>
    <row r="159" spans="1:145">
      <c r="A159" s="3">
        <f t="shared" si="179"/>
        <v>120</v>
      </c>
      <c r="B159" s="263">
        <v>2</v>
      </c>
      <c r="C159" s="556"/>
      <c r="D159" s="264" t="s">
        <v>163</v>
      </c>
      <c r="E159" s="265" t="s">
        <v>29</v>
      </c>
      <c r="F159" s="266"/>
      <c r="G159" s="41" t="s">
        <v>74</v>
      </c>
      <c r="H159" s="267">
        <f t="shared" si="127"/>
        <v>85</v>
      </c>
      <c r="I159" s="267">
        <f t="shared" si="128"/>
        <v>74</v>
      </c>
      <c r="J159" s="268">
        <f t="shared" si="129"/>
        <v>27506142.120000001</v>
      </c>
      <c r="K159" s="268">
        <f t="shared" si="130"/>
        <v>1</v>
      </c>
      <c r="L159" s="269">
        <f t="shared" si="131"/>
        <v>1.06</v>
      </c>
      <c r="M159" s="270">
        <f t="shared" si="246"/>
        <v>1.01</v>
      </c>
      <c r="N159" s="271">
        <f t="shared" si="133"/>
        <v>24608134.872101717</v>
      </c>
      <c r="O159" s="271">
        <f t="shared" si="134"/>
        <v>27737299.795270164</v>
      </c>
      <c r="P159" s="271">
        <f t="shared" si="135"/>
        <v>29448075.753672004</v>
      </c>
      <c r="Q159" s="271">
        <f t="shared" si="136"/>
        <v>31264368.62977846</v>
      </c>
      <c r="R159" s="271">
        <f t="shared" si="180"/>
        <v>35121004.32259801</v>
      </c>
      <c r="S159" s="272">
        <f t="shared" si="137"/>
        <v>29448075.753672004</v>
      </c>
      <c r="T159" s="271">
        <f t="shared" si="137"/>
        <v>31264368.62977846</v>
      </c>
      <c r="U159" s="271">
        <f t="shared" si="138"/>
        <v>33192686.476188242</v>
      </c>
      <c r="V159" s="271">
        <f t="shared" si="181"/>
        <v>39460713.331911534</v>
      </c>
      <c r="W159" s="271"/>
      <c r="X159" s="271">
        <f t="shared" si="139"/>
        <v>1821001980.535527</v>
      </c>
      <c r="Y159" s="271">
        <f t="shared" si="140"/>
        <v>2052560184.849992</v>
      </c>
      <c r="Z159" s="271">
        <f t="shared" si="141"/>
        <v>2179157605.7717285</v>
      </c>
      <c r="AA159" s="272">
        <f t="shared" si="182"/>
        <v>2313563278.6036062</v>
      </c>
      <c r="AB159" s="272">
        <f t="shared" si="183"/>
        <v>2598954319.8722529</v>
      </c>
      <c r="AC159" s="272">
        <f t="shared" si="142"/>
        <v>2179157605.7717285</v>
      </c>
      <c r="AD159" s="271">
        <f t="shared" si="143"/>
        <v>2313563278.6036062</v>
      </c>
      <c r="AE159" s="271">
        <f t="shared" si="184"/>
        <v>2456258799.2379298</v>
      </c>
      <c r="AF159" s="271">
        <f t="shared" si="185"/>
        <v>2920092786.5614533</v>
      </c>
      <c r="AG159" s="271"/>
      <c r="AH159" s="33" t="str">
        <f t="shared" si="144"/>
        <v>BERTAHAP</v>
      </c>
      <c r="AI159" s="273">
        <f t="shared" si="145"/>
        <v>0</v>
      </c>
      <c r="AJ159" s="274">
        <v>2</v>
      </c>
      <c r="AK159" s="275"/>
      <c r="AL159" s="271" t="e">
        <f>IF(AK159&gt;#REF!,"LB","KR")</f>
        <v>#REF!</v>
      </c>
      <c r="AM159" s="52">
        <f t="shared" si="146"/>
        <v>2003103000</v>
      </c>
      <c r="AN159" s="52">
        <f t="shared" si="146"/>
        <v>2257817000</v>
      </c>
      <c r="AO159" s="52">
        <f t="shared" si="146"/>
        <v>2397074000</v>
      </c>
      <c r="AP159" s="438">
        <f t="shared" si="146"/>
        <v>2544920000</v>
      </c>
      <c r="AQ159" s="438">
        <f t="shared" si="147"/>
        <v>2397074000</v>
      </c>
      <c r="AR159" s="52">
        <f t="shared" si="147"/>
        <v>2544920000</v>
      </c>
      <c r="AS159" s="52">
        <f t="shared" si="147"/>
        <v>2701885000</v>
      </c>
      <c r="AT159" s="43"/>
      <c r="AU159" s="43"/>
      <c r="AV159" s="311">
        <f t="shared" si="186"/>
        <v>-1565099.486627996</v>
      </c>
      <c r="AW159" s="311"/>
      <c r="AX159" s="311"/>
      <c r="AY159" s="311"/>
      <c r="AZ159" s="311"/>
      <c r="BA159" s="43"/>
      <c r="BB159" s="43"/>
      <c r="BC159" s="43"/>
      <c r="BD159" s="43"/>
      <c r="BE159" s="43"/>
      <c r="BF159" s="43"/>
      <c r="BG159" s="43"/>
      <c r="BH159" s="43"/>
      <c r="BI159" s="43"/>
      <c r="BJ159" s="43"/>
      <c r="BK159" s="43"/>
      <c r="BL159" s="43"/>
      <c r="BM159" s="43"/>
      <c r="BN159" s="43"/>
      <c r="BO159" s="43"/>
      <c r="BP159" s="43"/>
      <c r="BQ159" s="43"/>
      <c r="BR159" s="43"/>
      <c r="BS159" s="43"/>
      <c r="BT159" s="43"/>
      <c r="BU159" s="43"/>
      <c r="BV159" s="43"/>
      <c r="BW159" s="43"/>
      <c r="BX159" s="446"/>
      <c r="BY159" s="444"/>
      <c r="BZ159" s="444" t="str">
        <f t="shared" si="240"/>
        <v>2BR-7</v>
      </c>
      <c r="CA159" s="445" t="str">
        <f t="shared" si="241"/>
        <v>07</v>
      </c>
      <c r="CB159" s="444">
        <f t="shared" si="242"/>
        <v>101</v>
      </c>
      <c r="CC159" s="444">
        <f t="shared" si="242"/>
        <v>90</v>
      </c>
      <c r="CD159" s="444">
        <f t="shared" si="243"/>
        <v>30031205.966616005</v>
      </c>
      <c r="CE159" s="444">
        <f t="shared" si="244"/>
        <v>2484448000</v>
      </c>
      <c r="CF159" s="444">
        <f t="shared" si="244"/>
        <v>2800369000</v>
      </c>
      <c r="CG159" s="444">
        <f t="shared" si="244"/>
        <v>2973090000</v>
      </c>
      <c r="CH159" s="444">
        <f t="shared" si="244"/>
        <v>3156464000</v>
      </c>
      <c r="CI159" s="444">
        <f t="shared" si="245"/>
        <v>3351147000</v>
      </c>
      <c r="CJ159" s="43"/>
      <c r="CK159" s="438">
        <f t="shared" si="188"/>
        <v>2701884860.5325255</v>
      </c>
      <c r="CL159" s="43">
        <f t="shared" si="189"/>
        <v>2540899000</v>
      </c>
      <c r="CM159" s="43">
        <f t="shared" si="189"/>
        <v>2697616000</v>
      </c>
      <c r="CN159" s="44">
        <f t="shared" si="148"/>
        <v>38113485</v>
      </c>
      <c r="CO159" s="44">
        <f t="shared" si="149"/>
        <v>26976160</v>
      </c>
      <c r="CP159" s="44">
        <f t="shared" si="150"/>
        <v>59926850</v>
      </c>
      <c r="CQ159" s="44">
        <f t="shared" si="151"/>
        <v>53019166.666666664</v>
      </c>
      <c r="CR159" s="440">
        <f t="shared" si="152"/>
        <v>2863999000</v>
      </c>
      <c r="CT159" s="264" t="s">
        <v>165</v>
      </c>
      <c r="CU159" s="265">
        <v>10</v>
      </c>
      <c r="CV159" s="266"/>
      <c r="CW159" s="41" t="s">
        <v>48</v>
      </c>
      <c r="CX159" s="267">
        <f t="shared" si="153"/>
        <v>0</v>
      </c>
      <c r="CY159" s="267">
        <f t="shared" si="154"/>
        <v>0</v>
      </c>
      <c r="CZ159" s="268">
        <f t="shared" si="155"/>
        <v>27506142.120000001</v>
      </c>
      <c r="DA159" s="268">
        <f t="shared" si="156"/>
        <v>0</v>
      </c>
      <c r="DB159" s="269">
        <f t="shared" si="157"/>
        <v>0</v>
      </c>
      <c r="DC159" s="319">
        <f t="shared" si="239"/>
        <v>0</v>
      </c>
      <c r="DD159" s="271">
        <f t="shared" si="158"/>
        <v>24608134.872101717</v>
      </c>
      <c r="DE159" s="271">
        <f t="shared" si="159"/>
        <v>27737299.795270164</v>
      </c>
      <c r="DF159" s="271">
        <f t="shared" si="160"/>
        <v>0</v>
      </c>
      <c r="DG159" s="271">
        <f t="shared" si="161"/>
        <v>31264368.62977846</v>
      </c>
      <c r="DH159" s="272">
        <f t="shared" si="162"/>
        <v>0</v>
      </c>
      <c r="DI159" s="271">
        <f t="shared" si="162"/>
        <v>31264368.62977846</v>
      </c>
      <c r="DJ159" s="271">
        <f t="shared" si="163"/>
        <v>33192686.476188242</v>
      </c>
      <c r="DK159" s="271"/>
      <c r="DL159" s="271">
        <f t="shared" si="164"/>
        <v>0</v>
      </c>
      <c r="DM159" s="271">
        <f t="shared" si="165"/>
        <v>0</v>
      </c>
      <c r="DN159" s="271">
        <f t="shared" si="166"/>
        <v>0</v>
      </c>
      <c r="DO159" s="272">
        <f t="shared" si="167"/>
        <v>0</v>
      </c>
      <c r="DP159" s="272">
        <f t="shared" si="168"/>
        <v>0</v>
      </c>
      <c r="DQ159" s="271">
        <f t="shared" si="169"/>
        <v>0</v>
      </c>
      <c r="DR159" s="271">
        <f t="shared" si="170"/>
        <v>0</v>
      </c>
      <c r="DS159" s="271"/>
      <c r="DT159" s="33" t="str">
        <f t="shared" si="171"/>
        <v>BERTAHAP</v>
      </c>
      <c r="DU159" s="273">
        <f t="shared" si="172"/>
        <v>0</v>
      </c>
      <c r="DV159" s="274">
        <v>2</v>
      </c>
      <c r="DW159" s="275"/>
      <c r="DX159" s="271" t="e">
        <f>IF(DW159&gt;#REF!,"LB","KR")</f>
        <v>#REF!</v>
      </c>
      <c r="DY159" s="275">
        <f t="shared" si="230"/>
        <v>0</v>
      </c>
      <c r="DZ159" s="275">
        <f t="shared" si="230"/>
        <v>0</v>
      </c>
      <c r="EA159" s="275">
        <f t="shared" si="230"/>
        <v>0</v>
      </c>
      <c r="EB159" s="276">
        <f t="shared" si="230"/>
        <v>0</v>
      </c>
      <c r="EC159" s="276">
        <f t="shared" si="230"/>
        <v>0</v>
      </c>
      <c r="ED159" s="275">
        <f t="shared" si="230"/>
        <v>0</v>
      </c>
      <c r="EE159" s="275">
        <f t="shared" si="229"/>
        <v>0</v>
      </c>
      <c r="EF159" s="275">
        <f t="shared" si="190"/>
        <v>0</v>
      </c>
      <c r="EG159" s="52">
        <f t="shared" si="191"/>
        <v>0</v>
      </c>
      <c r="EH159" s="43">
        <f t="shared" si="191"/>
        <v>0</v>
      </c>
      <c r="EI159" s="63">
        <f t="shared" si="173"/>
        <v>0</v>
      </c>
      <c r="EJ159" s="63">
        <f t="shared" si="174"/>
        <v>0</v>
      </c>
      <c r="EK159" s="351">
        <f t="shared" si="175"/>
        <v>0</v>
      </c>
      <c r="EL159" s="141">
        <f t="shared" si="176"/>
        <v>0</v>
      </c>
      <c r="EM159" s="5">
        <f t="shared" si="177"/>
        <v>0</v>
      </c>
      <c r="EN159" s="5">
        <f t="shared" si="178"/>
        <v>0</v>
      </c>
      <c r="EO159" s="280">
        <f t="shared" si="192"/>
        <v>0</v>
      </c>
    </row>
    <row r="160" spans="1:145">
      <c r="A160" s="3">
        <f t="shared" si="179"/>
        <v>121</v>
      </c>
      <c r="B160" s="263">
        <v>3</v>
      </c>
      <c r="C160" s="556"/>
      <c r="D160" s="264" t="s">
        <v>163</v>
      </c>
      <c r="E160" s="265" t="s">
        <v>32</v>
      </c>
      <c r="F160" s="266"/>
      <c r="G160" s="41" t="s">
        <v>56</v>
      </c>
      <c r="H160" s="267">
        <f t="shared" si="127"/>
        <v>85</v>
      </c>
      <c r="I160" s="267">
        <f t="shared" si="128"/>
        <v>74</v>
      </c>
      <c r="J160" s="268">
        <f t="shared" si="129"/>
        <v>27506142.120000001</v>
      </c>
      <c r="K160" s="268">
        <f t="shared" si="130"/>
        <v>1</v>
      </c>
      <c r="L160" s="269">
        <f t="shared" si="131"/>
        <v>1.06</v>
      </c>
      <c r="M160" s="270">
        <f t="shared" si="246"/>
        <v>1.01</v>
      </c>
      <c r="N160" s="271">
        <f t="shared" si="133"/>
        <v>24608134.872101717</v>
      </c>
      <c r="O160" s="271">
        <f t="shared" si="134"/>
        <v>27737299.795270164</v>
      </c>
      <c r="P160" s="271">
        <f t="shared" si="135"/>
        <v>29448075.753672004</v>
      </c>
      <c r="Q160" s="271">
        <f t="shared" si="136"/>
        <v>31264368.62977846</v>
      </c>
      <c r="R160" s="271">
        <f t="shared" si="180"/>
        <v>35121004.32259801</v>
      </c>
      <c r="S160" s="272">
        <f t="shared" si="137"/>
        <v>29448075.753672004</v>
      </c>
      <c r="T160" s="271">
        <f t="shared" si="137"/>
        <v>31264368.62977846</v>
      </c>
      <c r="U160" s="271">
        <f t="shared" si="138"/>
        <v>33192686.476188242</v>
      </c>
      <c r="V160" s="271">
        <f t="shared" si="181"/>
        <v>39460713.331911534</v>
      </c>
      <c r="W160" s="271"/>
      <c r="X160" s="271">
        <f t="shared" si="139"/>
        <v>1821001980.535527</v>
      </c>
      <c r="Y160" s="271">
        <f t="shared" si="140"/>
        <v>2052560184.849992</v>
      </c>
      <c r="Z160" s="271">
        <f t="shared" si="141"/>
        <v>2179157605.7717285</v>
      </c>
      <c r="AA160" s="272">
        <f t="shared" si="182"/>
        <v>2313563278.6036062</v>
      </c>
      <c r="AB160" s="272">
        <f t="shared" si="183"/>
        <v>2598954319.8722529</v>
      </c>
      <c r="AC160" s="272">
        <f t="shared" si="142"/>
        <v>2179157605.7717285</v>
      </c>
      <c r="AD160" s="271">
        <f t="shared" si="143"/>
        <v>2313563278.6036062</v>
      </c>
      <c r="AE160" s="271">
        <f t="shared" si="184"/>
        <v>2456258799.2379298</v>
      </c>
      <c r="AF160" s="271">
        <f t="shared" si="185"/>
        <v>2920092786.5614533</v>
      </c>
      <c r="AG160" s="271"/>
      <c r="AH160" s="33" t="str">
        <f t="shared" si="144"/>
        <v>BERTAHAP</v>
      </c>
      <c r="AI160" s="273">
        <f t="shared" si="145"/>
        <v>0</v>
      </c>
      <c r="AJ160" s="274">
        <v>2</v>
      </c>
      <c r="AK160" s="275"/>
      <c r="AL160" s="271" t="e">
        <f>IF(AK160&gt;#REF!,"LB","KR")</f>
        <v>#REF!</v>
      </c>
      <c r="AM160" s="52">
        <f t="shared" si="146"/>
        <v>2003103000</v>
      </c>
      <c r="AN160" s="52">
        <f t="shared" si="146"/>
        <v>2257817000</v>
      </c>
      <c r="AO160" s="52">
        <f t="shared" si="146"/>
        <v>2397074000</v>
      </c>
      <c r="AP160" s="438">
        <f t="shared" si="146"/>
        <v>2544920000</v>
      </c>
      <c r="AQ160" s="438">
        <f t="shared" si="147"/>
        <v>2397074000</v>
      </c>
      <c r="AR160" s="52">
        <f t="shared" si="147"/>
        <v>2544920000</v>
      </c>
      <c r="AS160" s="52">
        <f t="shared" si="147"/>
        <v>2701885000</v>
      </c>
      <c r="AT160" s="43"/>
      <c r="AU160" s="43"/>
      <c r="AV160" s="311">
        <f t="shared" si="186"/>
        <v>-1565099.486627996</v>
      </c>
      <c r="AW160" s="311"/>
      <c r="AX160" s="311"/>
      <c r="AY160" s="311"/>
      <c r="AZ160" s="311"/>
      <c r="BA160" s="43"/>
      <c r="BB160" s="43"/>
      <c r="BC160" s="43"/>
      <c r="BD160" s="43"/>
      <c r="BE160" s="43"/>
      <c r="BF160" s="43"/>
      <c r="BG160" s="43"/>
      <c r="BH160" s="43"/>
      <c r="BI160" s="43"/>
      <c r="BJ160" s="43"/>
      <c r="BK160" s="43"/>
      <c r="BL160" s="43"/>
      <c r="BM160" s="43"/>
      <c r="BN160" s="43"/>
      <c r="BO160" s="43"/>
      <c r="BP160" s="43"/>
      <c r="BQ160" s="43"/>
      <c r="BR160" s="43"/>
      <c r="BS160" s="43"/>
      <c r="BT160" s="43"/>
      <c r="BU160" s="43"/>
      <c r="BV160" s="43"/>
      <c r="BW160" s="43"/>
      <c r="BX160" s="446"/>
      <c r="BY160" s="444"/>
      <c r="BZ160" s="444" t="str">
        <f t="shared" si="240"/>
        <v>2BR-9</v>
      </c>
      <c r="CA160" s="445" t="str">
        <f t="shared" si="241"/>
        <v>09</v>
      </c>
      <c r="CB160" s="444">
        <f t="shared" si="242"/>
        <v>101</v>
      </c>
      <c r="CC160" s="444">
        <f t="shared" si="242"/>
        <v>90</v>
      </c>
      <c r="CD160" s="444">
        <f t="shared" si="243"/>
        <v>30031205.966616005</v>
      </c>
      <c r="CE160" s="444">
        <f t="shared" si="244"/>
        <v>2484448000</v>
      </c>
      <c r="CF160" s="444">
        <f t="shared" si="244"/>
        <v>2800369000</v>
      </c>
      <c r="CG160" s="444">
        <f t="shared" si="244"/>
        <v>2973090000</v>
      </c>
      <c r="CH160" s="444">
        <f t="shared" si="244"/>
        <v>3156464000</v>
      </c>
      <c r="CI160" s="444">
        <f t="shared" si="245"/>
        <v>3351147000</v>
      </c>
      <c r="CJ160" s="43"/>
      <c r="CK160" s="438">
        <f t="shared" si="188"/>
        <v>2701884860.5325255</v>
      </c>
      <c r="CL160" s="43">
        <f t="shared" si="189"/>
        <v>2540899000</v>
      </c>
      <c r="CM160" s="43">
        <f t="shared" si="189"/>
        <v>2697616000</v>
      </c>
      <c r="CN160" s="44">
        <f t="shared" si="148"/>
        <v>38113485</v>
      </c>
      <c r="CO160" s="44">
        <f t="shared" si="149"/>
        <v>26976160</v>
      </c>
      <c r="CP160" s="44">
        <f t="shared" si="150"/>
        <v>59926850</v>
      </c>
      <c r="CQ160" s="44">
        <f t="shared" si="151"/>
        <v>53019166.666666664</v>
      </c>
      <c r="CR160" s="440">
        <f t="shared" si="152"/>
        <v>2863999000</v>
      </c>
      <c r="CT160" s="264" t="s">
        <v>165</v>
      </c>
      <c r="CU160" s="299">
        <v>12</v>
      </c>
      <c r="CV160" s="266"/>
      <c r="CW160" s="41" t="s">
        <v>50</v>
      </c>
      <c r="CX160" s="267">
        <f t="shared" si="153"/>
        <v>0</v>
      </c>
      <c r="CY160" s="267">
        <f t="shared" si="154"/>
        <v>0</v>
      </c>
      <c r="CZ160" s="268">
        <f t="shared" si="155"/>
        <v>27506142.120000001</v>
      </c>
      <c r="DA160" s="268">
        <f t="shared" si="156"/>
        <v>0</v>
      </c>
      <c r="DB160" s="269">
        <f t="shared" si="157"/>
        <v>0</v>
      </c>
      <c r="DC160" s="319">
        <f t="shared" si="239"/>
        <v>0</v>
      </c>
      <c r="DD160" s="271">
        <f t="shared" si="158"/>
        <v>24608134.872101717</v>
      </c>
      <c r="DE160" s="271">
        <f t="shared" si="159"/>
        <v>27737299.795270164</v>
      </c>
      <c r="DF160" s="271">
        <f t="shared" si="160"/>
        <v>0</v>
      </c>
      <c r="DG160" s="271">
        <f t="shared" si="161"/>
        <v>31264368.62977846</v>
      </c>
      <c r="DH160" s="272">
        <f t="shared" si="162"/>
        <v>0</v>
      </c>
      <c r="DI160" s="271">
        <f t="shared" si="162"/>
        <v>31264368.62977846</v>
      </c>
      <c r="DJ160" s="271">
        <f t="shared" si="163"/>
        <v>33192686.476188242</v>
      </c>
      <c r="DK160" s="271"/>
      <c r="DL160" s="271">
        <f t="shared" si="164"/>
        <v>0</v>
      </c>
      <c r="DM160" s="271">
        <f t="shared" si="165"/>
        <v>0</v>
      </c>
      <c r="DN160" s="271">
        <f t="shared" si="166"/>
        <v>0</v>
      </c>
      <c r="DO160" s="272">
        <f t="shared" si="167"/>
        <v>0</v>
      </c>
      <c r="DP160" s="272">
        <f t="shared" si="168"/>
        <v>0</v>
      </c>
      <c r="DQ160" s="271">
        <f t="shared" si="169"/>
        <v>0</v>
      </c>
      <c r="DR160" s="271">
        <f t="shared" si="170"/>
        <v>0</v>
      </c>
      <c r="DS160" s="271"/>
      <c r="DT160" s="33" t="str">
        <f t="shared" si="171"/>
        <v>BERTAHAP</v>
      </c>
      <c r="DU160" s="273">
        <f t="shared" si="172"/>
        <v>0</v>
      </c>
      <c r="DV160" s="274">
        <v>2</v>
      </c>
      <c r="DW160" s="275"/>
      <c r="DX160" s="271" t="e">
        <f>IF(DW160&gt;#REF!,"LB","KR")</f>
        <v>#REF!</v>
      </c>
      <c r="DY160" s="275">
        <f t="shared" si="230"/>
        <v>0</v>
      </c>
      <c r="DZ160" s="275">
        <f t="shared" si="230"/>
        <v>0</v>
      </c>
      <c r="EA160" s="275">
        <f t="shared" si="230"/>
        <v>0</v>
      </c>
      <c r="EB160" s="276">
        <f t="shared" si="230"/>
        <v>0</v>
      </c>
      <c r="EC160" s="276">
        <f t="shared" si="230"/>
        <v>0</v>
      </c>
      <c r="ED160" s="275">
        <f t="shared" si="230"/>
        <v>0</v>
      </c>
      <c r="EE160" s="275">
        <f t="shared" si="229"/>
        <v>0</v>
      </c>
      <c r="EF160" s="275">
        <f t="shared" si="190"/>
        <v>0</v>
      </c>
      <c r="EG160" s="52">
        <f t="shared" si="191"/>
        <v>0</v>
      </c>
      <c r="EH160" s="43">
        <f t="shared" si="191"/>
        <v>0</v>
      </c>
      <c r="EI160" s="63">
        <f t="shared" si="173"/>
        <v>0</v>
      </c>
      <c r="EJ160" s="63">
        <f t="shared" si="174"/>
        <v>0</v>
      </c>
      <c r="EK160" s="351">
        <f t="shared" si="175"/>
        <v>0</v>
      </c>
      <c r="EL160" s="141">
        <f t="shared" si="176"/>
        <v>0</v>
      </c>
      <c r="EM160" s="5">
        <f t="shared" si="177"/>
        <v>0</v>
      </c>
      <c r="EN160" s="5">
        <f t="shared" si="178"/>
        <v>0</v>
      </c>
      <c r="EO160" s="280">
        <f t="shared" si="192"/>
        <v>0</v>
      </c>
    </row>
    <row r="161" spans="1:145">
      <c r="A161" s="3">
        <f t="shared" si="179"/>
        <v>122</v>
      </c>
      <c r="B161" s="263">
        <v>4</v>
      </c>
      <c r="C161" s="556"/>
      <c r="D161" s="264" t="s">
        <v>163</v>
      </c>
      <c r="E161" s="265" t="s">
        <v>38</v>
      </c>
      <c r="F161" s="266"/>
      <c r="G161" s="41" t="s">
        <v>58</v>
      </c>
      <c r="H161" s="267">
        <f t="shared" si="127"/>
        <v>101</v>
      </c>
      <c r="I161" s="267">
        <f t="shared" si="128"/>
        <v>90</v>
      </c>
      <c r="J161" s="268">
        <f t="shared" si="129"/>
        <v>27506142.120000001</v>
      </c>
      <c r="K161" s="268">
        <f t="shared" si="130"/>
        <v>1</v>
      </c>
      <c r="L161" s="269">
        <f t="shared" si="131"/>
        <v>1.06</v>
      </c>
      <c r="M161" s="270">
        <f t="shared" si="246"/>
        <v>1.01</v>
      </c>
      <c r="N161" s="271">
        <f t="shared" si="133"/>
        <v>24608134.872101717</v>
      </c>
      <c r="O161" s="271">
        <f t="shared" si="134"/>
        <v>27737299.795270164</v>
      </c>
      <c r="P161" s="271">
        <f t="shared" si="135"/>
        <v>29448075.753672004</v>
      </c>
      <c r="Q161" s="271">
        <f t="shared" si="136"/>
        <v>31264368.62977846</v>
      </c>
      <c r="R161" s="271">
        <f t="shared" si="180"/>
        <v>35121004.32259801</v>
      </c>
      <c r="S161" s="272">
        <f t="shared" si="137"/>
        <v>29448075.753672004</v>
      </c>
      <c r="T161" s="271">
        <f t="shared" si="137"/>
        <v>31264368.62977846</v>
      </c>
      <c r="U161" s="271">
        <f t="shared" si="138"/>
        <v>33192686.476188242</v>
      </c>
      <c r="V161" s="271">
        <f t="shared" si="181"/>
        <v>39460713.331911534</v>
      </c>
      <c r="W161" s="271"/>
      <c r="X161" s="271">
        <f t="shared" si="139"/>
        <v>2214732138.4891543</v>
      </c>
      <c r="Y161" s="271">
        <f t="shared" si="140"/>
        <v>2496356981.5743146</v>
      </c>
      <c r="Z161" s="271">
        <f t="shared" si="141"/>
        <v>2650326817.8304806</v>
      </c>
      <c r="AA161" s="272">
        <f t="shared" si="182"/>
        <v>2813793176.6800613</v>
      </c>
      <c r="AB161" s="272">
        <f t="shared" si="183"/>
        <v>3160890389.0338211</v>
      </c>
      <c r="AC161" s="272">
        <f t="shared" si="142"/>
        <v>2650326817.8304806</v>
      </c>
      <c r="AD161" s="271">
        <f t="shared" si="143"/>
        <v>2813793176.6800613</v>
      </c>
      <c r="AE161" s="271">
        <f t="shared" si="184"/>
        <v>2987341782.8569417</v>
      </c>
      <c r="AF161" s="271">
        <f t="shared" si="185"/>
        <v>3551464199.8720379</v>
      </c>
      <c r="AG161" s="271"/>
      <c r="AH161" s="33" t="str">
        <f t="shared" si="144"/>
        <v>BERTAHAP</v>
      </c>
      <c r="AI161" s="273">
        <f t="shared" si="145"/>
        <v>0</v>
      </c>
      <c r="AJ161" s="274">
        <v>2</v>
      </c>
      <c r="AK161" s="275"/>
      <c r="AL161" s="271" t="e">
        <f>IF(AK161&gt;#REF!,"LB","KR")</f>
        <v>#REF!</v>
      </c>
      <c r="AM161" s="52">
        <f t="shared" si="146"/>
        <v>2436206000</v>
      </c>
      <c r="AN161" s="52">
        <f t="shared" si="146"/>
        <v>2745993000</v>
      </c>
      <c r="AO161" s="52">
        <f t="shared" si="146"/>
        <v>2915360000</v>
      </c>
      <c r="AP161" s="438">
        <f t="shared" si="146"/>
        <v>3095173000</v>
      </c>
      <c r="AQ161" s="438">
        <f t="shared" si="147"/>
        <v>2915360000</v>
      </c>
      <c r="AR161" s="52">
        <f t="shared" si="147"/>
        <v>3095173000</v>
      </c>
      <c r="AS161" s="52">
        <f t="shared" si="147"/>
        <v>3286076000</v>
      </c>
      <c r="AT161" s="43"/>
      <c r="AU161" s="43"/>
      <c r="AV161" s="311">
        <f t="shared" si="186"/>
        <v>-1565099.486627996</v>
      </c>
      <c r="AW161" s="311"/>
      <c r="AX161" s="311"/>
      <c r="AY161" s="311"/>
      <c r="AZ161" s="311"/>
      <c r="BA161" s="43"/>
      <c r="BB161" s="43"/>
      <c r="BC161" s="43"/>
      <c r="BD161" s="43"/>
      <c r="BE161" s="43"/>
      <c r="BF161" s="43"/>
      <c r="BG161" s="43"/>
      <c r="BH161" s="43"/>
      <c r="BI161" s="43"/>
      <c r="BJ161" s="43"/>
      <c r="BK161" s="43"/>
      <c r="BL161" s="43"/>
      <c r="BM161" s="43"/>
      <c r="BN161" s="43"/>
      <c r="BO161" s="43"/>
      <c r="BP161" s="43"/>
      <c r="BQ161" s="43"/>
      <c r="BR161" s="43"/>
      <c r="BS161" s="43"/>
      <c r="BT161" s="43"/>
      <c r="BU161" s="43"/>
      <c r="BV161" s="43"/>
      <c r="BW161" s="43"/>
      <c r="BX161" s="446"/>
      <c r="BY161" s="444"/>
      <c r="BZ161" s="444" t="str">
        <f t="shared" si="240"/>
        <v>2BR-11</v>
      </c>
      <c r="CA161" s="445">
        <f t="shared" si="241"/>
        <v>11</v>
      </c>
      <c r="CB161" s="444">
        <f t="shared" si="242"/>
        <v>101</v>
      </c>
      <c r="CC161" s="444">
        <f t="shared" si="242"/>
        <v>90</v>
      </c>
      <c r="CD161" s="444">
        <f t="shared" si="243"/>
        <v>30031205.966616005</v>
      </c>
      <c r="CE161" s="444">
        <f t="shared" si="244"/>
        <v>2484448000</v>
      </c>
      <c r="CF161" s="444">
        <f t="shared" si="244"/>
        <v>2800369000</v>
      </c>
      <c r="CG161" s="444">
        <f t="shared" si="244"/>
        <v>2973090000</v>
      </c>
      <c r="CH161" s="444">
        <f t="shared" si="244"/>
        <v>3156464000</v>
      </c>
      <c r="CI161" s="444">
        <f t="shared" si="245"/>
        <v>3351147000</v>
      </c>
      <c r="CJ161" s="43"/>
      <c r="CK161" s="438">
        <f t="shared" si="188"/>
        <v>3286076210.4227395</v>
      </c>
      <c r="CL161" s="43">
        <f t="shared" si="189"/>
        <v>3090282000</v>
      </c>
      <c r="CM161" s="43">
        <f t="shared" si="189"/>
        <v>3280884000</v>
      </c>
      <c r="CN161" s="44">
        <f t="shared" si="148"/>
        <v>46354230</v>
      </c>
      <c r="CO161" s="44">
        <f t="shared" si="149"/>
        <v>32808840</v>
      </c>
      <c r="CP161" s="44">
        <f t="shared" si="150"/>
        <v>72884000</v>
      </c>
      <c r="CQ161" s="44">
        <f t="shared" si="151"/>
        <v>64482770.833333336</v>
      </c>
      <c r="CR161" s="440">
        <f t="shared" si="152"/>
        <v>3483242000</v>
      </c>
      <c r="CT161" s="264" t="s">
        <v>165</v>
      </c>
      <c r="CU161" s="265">
        <v>16</v>
      </c>
      <c r="CV161" s="266"/>
      <c r="CW161" s="41" t="s">
        <v>52</v>
      </c>
      <c r="CX161" s="267">
        <f t="shared" si="153"/>
        <v>0</v>
      </c>
      <c r="CY161" s="267">
        <f t="shared" si="154"/>
        <v>0</v>
      </c>
      <c r="CZ161" s="268">
        <f t="shared" si="155"/>
        <v>27506142.120000001</v>
      </c>
      <c r="DA161" s="268">
        <f t="shared" si="156"/>
        <v>0</v>
      </c>
      <c r="DB161" s="269">
        <f t="shared" si="157"/>
        <v>0</v>
      </c>
      <c r="DC161" s="319">
        <f t="shared" si="239"/>
        <v>0</v>
      </c>
      <c r="DD161" s="271">
        <f t="shared" si="158"/>
        <v>24608134.872101717</v>
      </c>
      <c r="DE161" s="271">
        <f t="shared" si="159"/>
        <v>27737299.795270164</v>
      </c>
      <c r="DF161" s="271">
        <f t="shared" si="160"/>
        <v>0</v>
      </c>
      <c r="DG161" s="271">
        <f t="shared" si="161"/>
        <v>31264368.62977846</v>
      </c>
      <c r="DH161" s="272">
        <f t="shared" si="162"/>
        <v>0</v>
      </c>
      <c r="DI161" s="271">
        <f t="shared" si="162"/>
        <v>31264368.62977846</v>
      </c>
      <c r="DJ161" s="271">
        <f t="shared" si="163"/>
        <v>33192686.476188242</v>
      </c>
      <c r="DK161" s="271"/>
      <c r="DL161" s="271">
        <f t="shared" si="164"/>
        <v>0</v>
      </c>
      <c r="DM161" s="271">
        <f t="shared" si="165"/>
        <v>0</v>
      </c>
      <c r="DN161" s="271">
        <f t="shared" si="166"/>
        <v>0</v>
      </c>
      <c r="DO161" s="272">
        <f t="shared" si="167"/>
        <v>0</v>
      </c>
      <c r="DP161" s="272">
        <f t="shared" si="168"/>
        <v>0</v>
      </c>
      <c r="DQ161" s="271">
        <f t="shared" si="169"/>
        <v>0</v>
      </c>
      <c r="DR161" s="271">
        <f t="shared" si="170"/>
        <v>0</v>
      </c>
      <c r="DS161" s="271"/>
      <c r="DT161" s="33" t="str">
        <f t="shared" si="171"/>
        <v>BERTAHAP</v>
      </c>
      <c r="DU161" s="273">
        <f t="shared" si="172"/>
        <v>0</v>
      </c>
      <c r="DV161" s="274">
        <v>2</v>
      </c>
      <c r="DW161" s="275"/>
      <c r="DX161" s="271" t="e">
        <f>IF(DW161&gt;#REF!,"LB","KR")</f>
        <v>#REF!</v>
      </c>
      <c r="DY161" s="275">
        <f t="shared" si="230"/>
        <v>0</v>
      </c>
      <c r="DZ161" s="275">
        <f t="shared" si="230"/>
        <v>0</v>
      </c>
      <c r="EA161" s="275">
        <f t="shared" si="230"/>
        <v>0</v>
      </c>
      <c r="EB161" s="276">
        <f t="shared" si="230"/>
        <v>0</v>
      </c>
      <c r="EC161" s="276">
        <f t="shared" si="230"/>
        <v>0</v>
      </c>
      <c r="ED161" s="275">
        <f t="shared" si="230"/>
        <v>0</v>
      </c>
      <c r="EE161" s="275">
        <f t="shared" si="229"/>
        <v>0</v>
      </c>
      <c r="EF161" s="275">
        <f t="shared" si="190"/>
        <v>0</v>
      </c>
      <c r="EG161" s="52">
        <f t="shared" si="191"/>
        <v>0</v>
      </c>
      <c r="EH161" s="43">
        <f t="shared" si="191"/>
        <v>0</v>
      </c>
      <c r="EI161" s="63">
        <f t="shared" si="173"/>
        <v>0</v>
      </c>
      <c r="EJ161" s="63">
        <f t="shared" si="174"/>
        <v>0</v>
      </c>
      <c r="EK161" s="351">
        <f t="shared" si="175"/>
        <v>0</v>
      </c>
      <c r="EL161" s="141">
        <f t="shared" si="176"/>
        <v>0</v>
      </c>
      <c r="EM161" s="5">
        <f t="shared" si="177"/>
        <v>0</v>
      </c>
      <c r="EN161" s="5">
        <f t="shared" si="178"/>
        <v>0</v>
      </c>
      <c r="EO161" s="280">
        <f t="shared" si="192"/>
        <v>0</v>
      </c>
    </row>
    <row r="162" spans="1:145">
      <c r="A162" s="3">
        <f t="shared" si="179"/>
        <v>123</v>
      </c>
      <c r="B162" s="263">
        <v>5</v>
      </c>
      <c r="C162" s="556"/>
      <c r="D162" s="264" t="s">
        <v>163</v>
      </c>
      <c r="E162" s="265" t="s">
        <v>44</v>
      </c>
      <c r="F162" s="266"/>
      <c r="G162" s="41" t="s">
        <v>60</v>
      </c>
      <c r="H162" s="267">
        <f t="shared" si="127"/>
        <v>101</v>
      </c>
      <c r="I162" s="267">
        <f t="shared" si="128"/>
        <v>90</v>
      </c>
      <c r="J162" s="268">
        <f t="shared" si="129"/>
        <v>27506142.120000001</v>
      </c>
      <c r="K162" s="268">
        <f t="shared" si="130"/>
        <v>1</v>
      </c>
      <c r="L162" s="269">
        <f t="shared" si="131"/>
        <v>1.06</v>
      </c>
      <c r="M162" s="270">
        <f t="shared" si="246"/>
        <v>1.01</v>
      </c>
      <c r="N162" s="271">
        <f t="shared" si="133"/>
        <v>24608134.872101717</v>
      </c>
      <c r="O162" s="271">
        <f t="shared" si="134"/>
        <v>27737299.795270164</v>
      </c>
      <c r="P162" s="271">
        <f t="shared" si="135"/>
        <v>29448075.753672004</v>
      </c>
      <c r="Q162" s="271">
        <f t="shared" si="136"/>
        <v>31264368.62977846</v>
      </c>
      <c r="R162" s="271">
        <f t="shared" si="180"/>
        <v>35121004.32259801</v>
      </c>
      <c r="S162" s="272">
        <f t="shared" si="137"/>
        <v>29448075.753672004</v>
      </c>
      <c r="T162" s="271">
        <f t="shared" si="137"/>
        <v>31264368.62977846</v>
      </c>
      <c r="U162" s="271">
        <f t="shared" si="138"/>
        <v>33192686.476188242</v>
      </c>
      <c r="V162" s="271">
        <f t="shared" si="181"/>
        <v>39460713.331911534</v>
      </c>
      <c r="W162" s="271"/>
      <c r="X162" s="271">
        <f t="shared" si="139"/>
        <v>2214732138.4891543</v>
      </c>
      <c r="Y162" s="271">
        <f t="shared" si="140"/>
        <v>2496356981.5743146</v>
      </c>
      <c r="Z162" s="271">
        <f t="shared" si="141"/>
        <v>2650326817.8304806</v>
      </c>
      <c r="AA162" s="272">
        <f t="shared" si="182"/>
        <v>2813793176.6800613</v>
      </c>
      <c r="AB162" s="272">
        <f t="shared" si="183"/>
        <v>3160890389.0338211</v>
      </c>
      <c r="AC162" s="272">
        <f t="shared" si="142"/>
        <v>2650326817.8304806</v>
      </c>
      <c r="AD162" s="271">
        <f t="shared" si="143"/>
        <v>2813793176.6800613</v>
      </c>
      <c r="AE162" s="271">
        <f t="shared" si="184"/>
        <v>2987341782.8569417</v>
      </c>
      <c r="AF162" s="271">
        <f t="shared" si="185"/>
        <v>3551464199.8720379</v>
      </c>
      <c r="AG162" s="271"/>
      <c r="AH162" s="33" t="str">
        <f t="shared" si="144"/>
        <v>BERTAHAP</v>
      </c>
      <c r="AI162" s="273">
        <f t="shared" si="145"/>
        <v>0</v>
      </c>
      <c r="AJ162" s="274">
        <v>2</v>
      </c>
      <c r="AK162" s="275"/>
      <c r="AL162" s="271" t="e">
        <f>IF(AK162&gt;#REF!,"LB","KR")</f>
        <v>#REF!</v>
      </c>
      <c r="AM162" s="52">
        <f t="shared" si="146"/>
        <v>2436206000</v>
      </c>
      <c r="AN162" s="52">
        <f t="shared" si="146"/>
        <v>2745993000</v>
      </c>
      <c r="AO162" s="52">
        <f t="shared" si="146"/>
        <v>2915360000</v>
      </c>
      <c r="AP162" s="438">
        <f t="shared" si="146"/>
        <v>3095173000</v>
      </c>
      <c r="AQ162" s="438">
        <f t="shared" si="147"/>
        <v>2915360000</v>
      </c>
      <c r="AR162" s="52">
        <f t="shared" si="147"/>
        <v>3095173000</v>
      </c>
      <c r="AS162" s="52">
        <f t="shared" si="147"/>
        <v>3286076000</v>
      </c>
      <c r="AT162" s="43"/>
      <c r="AU162" s="43"/>
      <c r="AV162" s="311">
        <f t="shared" si="186"/>
        <v>-1565099.486627996</v>
      </c>
      <c r="AW162" s="311"/>
      <c r="AX162" s="311"/>
      <c r="AY162" s="311"/>
      <c r="AZ162" s="311"/>
      <c r="BA162" s="43"/>
      <c r="BB162" s="43"/>
      <c r="BC162" s="43"/>
      <c r="BD162" s="43"/>
      <c r="BE162" s="43"/>
      <c r="BF162" s="43"/>
      <c r="BG162" s="43"/>
      <c r="BH162" s="43"/>
      <c r="BI162" s="43"/>
      <c r="BJ162" s="43"/>
      <c r="BK162" s="43"/>
      <c r="BL162" s="43"/>
      <c r="BM162" s="43"/>
      <c r="BN162" s="43"/>
      <c r="BO162" s="43"/>
      <c r="BP162" s="43"/>
      <c r="BQ162" s="43"/>
      <c r="BR162" s="43"/>
      <c r="BS162" s="43"/>
      <c r="BT162" s="43"/>
      <c r="BU162" s="43"/>
      <c r="BV162" s="43"/>
      <c r="BW162" s="43"/>
      <c r="BX162" s="446"/>
      <c r="BY162" s="444"/>
      <c r="BZ162" s="444" t="str">
        <f t="shared" si="240"/>
        <v>2BR-15</v>
      </c>
      <c r="CA162" s="445">
        <f t="shared" si="241"/>
        <v>15</v>
      </c>
      <c r="CB162" s="444">
        <f t="shared" si="242"/>
        <v>101</v>
      </c>
      <c r="CC162" s="444">
        <f t="shared" si="242"/>
        <v>90</v>
      </c>
      <c r="CD162" s="444">
        <f t="shared" si="243"/>
        <v>30031205.966616005</v>
      </c>
      <c r="CE162" s="444">
        <f t="shared" si="244"/>
        <v>2484448000</v>
      </c>
      <c r="CF162" s="444">
        <f t="shared" si="244"/>
        <v>2800369000</v>
      </c>
      <c r="CG162" s="444">
        <f t="shared" si="244"/>
        <v>2973090000</v>
      </c>
      <c r="CH162" s="444">
        <f t="shared" si="244"/>
        <v>3156464000</v>
      </c>
      <c r="CI162" s="444">
        <f t="shared" si="245"/>
        <v>3351147000</v>
      </c>
      <c r="CJ162" s="43"/>
      <c r="CK162" s="438">
        <f t="shared" si="188"/>
        <v>3286076210.4227395</v>
      </c>
      <c r="CL162" s="43">
        <f t="shared" si="189"/>
        <v>3090282000</v>
      </c>
      <c r="CM162" s="43">
        <f t="shared" si="189"/>
        <v>3280884000</v>
      </c>
      <c r="CN162" s="44">
        <f t="shared" si="148"/>
        <v>46354230</v>
      </c>
      <c r="CO162" s="44">
        <f t="shared" si="149"/>
        <v>32808840</v>
      </c>
      <c r="CP162" s="44">
        <f t="shared" si="150"/>
        <v>72884000</v>
      </c>
      <c r="CQ162" s="44">
        <f t="shared" si="151"/>
        <v>64482770.833333336</v>
      </c>
      <c r="CR162" s="440">
        <f t="shared" si="152"/>
        <v>3483242000</v>
      </c>
      <c r="CT162" s="264" t="s">
        <v>165</v>
      </c>
      <c r="CU162" s="299">
        <v>18</v>
      </c>
      <c r="CV162" s="266"/>
      <c r="CW162" s="41" t="s">
        <v>54</v>
      </c>
      <c r="CX162" s="267">
        <f t="shared" si="153"/>
        <v>0</v>
      </c>
      <c r="CY162" s="267">
        <f t="shared" si="154"/>
        <v>0</v>
      </c>
      <c r="CZ162" s="268">
        <f t="shared" si="155"/>
        <v>27506142.120000001</v>
      </c>
      <c r="DA162" s="268">
        <f t="shared" si="156"/>
        <v>0</v>
      </c>
      <c r="DB162" s="269">
        <f t="shared" si="157"/>
        <v>0</v>
      </c>
      <c r="DC162" s="319">
        <f t="shared" si="239"/>
        <v>0</v>
      </c>
      <c r="DD162" s="271">
        <f t="shared" si="158"/>
        <v>24608134.872101717</v>
      </c>
      <c r="DE162" s="271">
        <f t="shared" si="159"/>
        <v>27737299.795270164</v>
      </c>
      <c r="DF162" s="271">
        <f t="shared" si="160"/>
        <v>0</v>
      </c>
      <c r="DG162" s="271">
        <f t="shared" si="161"/>
        <v>31264368.62977846</v>
      </c>
      <c r="DH162" s="272">
        <f t="shared" si="162"/>
        <v>0</v>
      </c>
      <c r="DI162" s="271">
        <f t="shared" si="162"/>
        <v>31264368.62977846</v>
      </c>
      <c r="DJ162" s="271">
        <f t="shared" si="163"/>
        <v>33192686.476188242</v>
      </c>
      <c r="DK162" s="271"/>
      <c r="DL162" s="271">
        <f t="shared" si="164"/>
        <v>0</v>
      </c>
      <c r="DM162" s="271">
        <f t="shared" si="165"/>
        <v>0</v>
      </c>
      <c r="DN162" s="271">
        <f t="shared" si="166"/>
        <v>0</v>
      </c>
      <c r="DO162" s="272">
        <f t="shared" si="167"/>
        <v>0</v>
      </c>
      <c r="DP162" s="272">
        <f t="shared" si="168"/>
        <v>0</v>
      </c>
      <c r="DQ162" s="271">
        <f t="shared" si="169"/>
        <v>0</v>
      </c>
      <c r="DR162" s="271">
        <f t="shared" si="170"/>
        <v>0</v>
      </c>
      <c r="DS162" s="271"/>
      <c r="DT162" s="33" t="str">
        <f t="shared" si="171"/>
        <v>BERTAHAP</v>
      </c>
      <c r="DU162" s="273">
        <f t="shared" si="172"/>
        <v>0</v>
      </c>
      <c r="DV162" s="274">
        <v>2</v>
      </c>
      <c r="DW162" s="275"/>
      <c r="DX162" s="271" t="e">
        <f>IF(DW162&gt;#REF!,"LB","KR")</f>
        <v>#REF!</v>
      </c>
      <c r="DY162" s="275">
        <f t="shared" si="230"/>
        <v>0</v>
      </c>
      <c r="DZ162" s="275">
        <f t="shared" si="230"/>
        <v>0</v>
      </c>
      <c r="EA162" s="275">
        <f t="shared" si="230"/>
        <v>0</v>
      </c>
      <c r="EB162" s="276">
        <f t="shared" si="230"/>
        <v>0</v>
      </c>
      <c r="EC162" s="276">
        <f t="shared" si="230"/>
        <v>0</v>
      </c>
      <c r="ED162" s="275">
        <f t="shared" si="230"/>
        <v>0</v>
      </c>
      <c r="EE162" s="275">
        <f t="shared" si="229"/>
        <v>0</v>
      </c>
      <c r="EF162" s="275">
        <f t="shared" si="190"/>
        <v>0</v>
      </c>
      <c r="EG162" s="52">
        <f t="shared" si="191"/>
        <v>0</v>
      </c>
      <c r="EH162" s="43">
        <f t="shared" si="191"/>
        <v>0</v>
      </c>
      <c r="EI162" s="63">
        <f t="shared" si="173"/>
        <v>0</v>
      </c>
      <c r="EJ162" s="63">
        <f t="shared" si="174"/>
        <v>0</v>
      </c>
      <c r="EK162" s="351">
        <f t="shared" si="175"/>
        <v>0</v>
      </c>
      <c r="EL162" s="141">
        <f t="shared" si="176"/>
        <v>0</v>
      </c>
      <c r="EM162" s="5">
        <f t="shared" si="177"/>
        <v>0</v>
      </c>
      <c r="EN162" s="5">
        <f t="shared" si="178"/>
        <v>0</v>
      </c>
      <c r="EO162" s="280">
        <f t="shared" si="192"/>
        <v>0</v>
      </c>
    </row>
    <row r="163" spans="1:145">
      <c r="A163" s="3">
        <f t="shared" si="179"/>
        <v>124</v>
      </c>
      <c r="B163" s="263">
        <v>6</v>
      </c>
      <c r="C163" s="556"/>
      <c r="D163" s="264" t="s">
        <v>163</v>
      </c>
      <c r="E163" s="299">
        <v>11</v>
      </c>
      <c r="F163" s="266"/>
      <c r="G163" s="41" t="s">
        <v>62</v>
      </c>
      <c r="H163" s="267">
        <f t="shared" si="127"/>
        <v>101</v>
      </c>
      <c r="I163" s="267">
        <f t="shared" si="128"/>
        <v>90</v>
      </c>
      <c r="J163" s="268">
        <f t="shared" si="129"/>
        <v>27506142.120000001</v>
      </c>
      <c r="K163" s="268">
        <f t="shared" si="130"/>
        <v>1</v>
      </c>
      <c r="L163" s="269">
        <f t="shared" si="131"/>
        <v>1.06</v>
      </c>
      <c r="M163" s="270">
        <f t="shared" si="246"/>
        <v>1.01</v>
      </c>
      <c r="N163" s="271">
        <f t="shared" si="133"/>
        <v>24608134.872101717</v>
      </c>
      <c r="O163" s="271">
        <f t="shared" si="134"/>
        <v>27737299.795270164</v>
      </c>
      <c r="P163" s="271">
        <f t="shared" si="135"/>
        <v>29448075.753672004</v>
      </c>
      <c r="Q163" s="271">
        <f t="shared" si="136"/>
        <v>31264368.62977846</v>
      </c>
      <c r="R163" s="271">
        <f t="shared" si="180"/>
        <v>35121004.32259801</v>
      </c>
      <c r="S163" s="272">
        <f t="shared" si="137"/>
        <v>29448075.753672004</v>
      </c>
      <c r="T163" s="271">
        <f t="shared" si="137"/>
        <v>31264368.62977846</v>
      </c>
      <c r="U163" s="271">
        <f t="shared" si="138"/>
        <v>33192686.476188242</v>
      </c>
      <c r="V163" s="271">
        <f t="shared" si="181"/>
        <v>39460713.331911534</v>
      </c>
      <c r="W163" s="271"/>
      <c r="X163" s="271">
        <f t="shared" si="139"/>
        <v>2214732138.4891543</v>
      </c>
      <c r="Y163" s="271">
        <f t="shared" si="140"/>
        <v>2496356981.5743146</v>
      </c>
      <c r="Z163" s="271">
        <f t="shared" si="141"/>
        <v>2650326817.8304806</v>
      </c>
      <c r="AA163" s="272">
        <f t="shared" si="182"/>
        <v>2813793176.6800613</v>
      </c>
      <c r="AB163" s="272">
        <f t="shared" si="183"/>
        <v>3160890389.0338211</v>
      </c>
      <c r="AC163" s="272">
        <f t="shared" si="142"/>
        <v>2650326817.8304806</v>
      </c>
      <c r="AD163" s="271">
        <f t="shared" si="143"/>
        <v>2813793176.6800613</v>
      </c>
      <c r="AE163" s="271">
        <f t="shared" si="184"/>
        <v>2987341782.8569417</v>
      </c>
      <c r="AF163" s="271">
        <f t="shared" si="185"/>
        <v>3551464199.8720379</v>
      </c>
      <c r="AG163" s="271"/>
      <c r="AH163" s="33" t="str">
        <f t="shared" si="144"/>
        <v>BERTAHAP</v>
      </c>
      <c r="AI163" s="273">
        <f t="shared" si="145"/>
        <v>0</v>
      </c>
      <c r="AJ163" s="274">
        <v>2</v>
      </c>
      <c r="AK163" s="275"/>
      <c r="AL163" s="271" t="e">
        <f>IF(AK163&gt;#REF!,"LB","KR")</f>
        <v>#REF!</v>
      </c>
      <c r="AM163" s="52">
        <f t="shared" si="146"/>
        <v>2436206000</v>
      </c>
      <c r="AN163" s="52">
        <f t="shared" si="146"/>
        <v>2745993000</v>
      </c>
      <c r="AO163" s="52">
        <f t="shared" si="146"/>
        <v>2915360000</v>
      </c>
      <c r="AP163" s="438">
        <f t="shared" si="146"/>
        <v>3095173000</v>
      </c>
      <c r="AQ163" s="438">
        <f t="shared" si="147"/>
        <v>2915360000</v>
      </c>
      <c r="AR163" s="52">
        <f t="shared" si="147"/>
        <v>3095173000</v>
      </c>
      <c r="AS163" s="52">
        <f t="shared" si="147"/>
        <v>3286076000</v>
      </c>
      <c r="AT163" s="43"/>
      <c r="AU163" s="43"/>
      <c r="AV163" s="311">
        <f t="shared" si="186"/>
        <v>-1565099.486627996</v>
      </c>
      <c r="AW163" s="311"/>
      <c r="AX163" s="311"/>
      <c r="AY163" s="311"/>
      <c r="AZ163" s="311"/>
      <c r="BA163" s="43"/>
      <c r="BB163" s="43"/>
      <c r="BC163" s="43"/>
      <c r="BD163" s="43"/>
      <c r="BE163" s="43"/>
      <c r="BF163" s="43"/>
      <c r="BG163" s="43"/>
      <c r="BH163" s="43"/>
      <c r="BI163" s="43"/>
      <c r="BJ163" s="43"/>
      <c r="BK163" s="43"/>
      <c r="BL163" s="43"/>
      <c r="BM163" s="43"/>
      <c r="BN163" s="43"/>
      <c r="BO163" s="43"/>
      <c r="BP163" s="43"/>
      <c r="BQ163" s="43"/>
      <c r="BR163" s="43"/>
      <c r="BS163" s="43"/>
      <c r="BT163" s="43"/>
      <c r="BU163" s="43"/>
      <c r="BV163" s="43"/>
      <c r="BW163" s="43"/>
      <c r="BX163" s="446"/>
      <c r="BY163" s="449"/>
      <c r="BZ163" s="444" t="str">
        <f t="shared" si="240"/>
        <v>2BR-17</v>
      </c>
      <c r="CA163" s="445">
        <f t="shared" si="241"/>
        <v>17</v>
      </c>
      <c r="CB163" s="444">
        <f t="shared" si="242"/>
        <v>85</v>
      </c>
      <c r="CC163" s="444">
        <f t="shared" si="242"/>
        <v>74</v>
      </c>
      <c r="CD163" s="444">
        <f t="shared" si="243"/>
        <v>30031205.966616005</v>
      </c>
      <c r="CE163" s="444">
        <f t="shared" si="244"/>
        <v>2042768000</v>
      </c>
      <c r="CF163" s="444">
        <f t="shared" si="244"/>
        <v>2302526000</v>
      </c>
      <c r="CG163" s="444">
        <f t="shared" si="244"/>
        <v>2444541000</v>
      </c>
      <c r="CH163" s="444">
        <f t="shared" si="244"/>
        <v>2595315000</v>
      </c>
      <c r="CI163" s="444">
        <f t="shared" si="245"/>
        <v>2755388000</v>
      </c>
      <c r="CJ163" s="43"/>
      <c r="CK163" s="438">
        <f t="shared" si="188"/>
        <v>3286076210.4227395</v>
      </c>
      <c r="CL163" s="43">
        <f t="shared" si="189"/>
        <v>3090282000</v>
      </c>
      <c r="CM163" s="43">
        <f t="shared" si="189"/>
        <v>3280884000</v>
      </c>
      <c r="CN163" s="44">
        <f t="shared" si="148"/>
        <v>46354230</v>
      </c>
      <c r="CO163" s="44">
        <f t="shared" si="149"/>
        <v>32808840</v>
      </c>
      <c r="CP163" s="44">
        <f t="shared" si="150"/>
        <v>72884000</v>
      </c>
      <c r="CQ163" s="44">
        <f t="shared" si="151"/>
        <v>64482770.833333336</v>
      </c>
      <c r="CR163" s="440">
        <f t="shared" si="152"/>
        <v>3483242000</v>
      </c>
      <c r="CT163" s="264" t="s">
        <v>167</v>
      </c>
      <c r="CU163" s="265" t="s">
        <v>24</v>
      </c>
      <c r="CV163" s="266"/>
      <c r="CW163" s="41" t="s">
        <v>39</v>
      </c>
      <c r="CX163" s="267">
        <f t="shared" si="153"/>
        <v>0</v>
      </c>
      <c r="CY163" s="267">
        <f t="shared" si="154"/>
        <v>0</v>
      </c>
      <c r="CZ163" s="268">
        <f t="shared" si="155"/>
        <v>27506142.120000001</v>
      </c>
      <c r="DA163" s="268">
        <f t="shared" si="156"/>
        <v>0</v>
      </c>
      <c r="DB163" s="269">
        <f t="shared" si="157"/>
        <v>0</v>
      </c>
      <c r="DC163" s="270">
        <f t="shared" ref="DC163:DC171" si="247">SUMIF($AO$4:$AO$22,CU163,$AX$4:$AX$22)</f>
        <v>0</v>
      </c>
      <c r="DD163" s="271">
        <f t="shared" si="158"/>
        <v>24608134.872101717</v>
      </c>
      <c r="DE163" s="271">
        <f t="shared" si="159"/>
        <v>27737299.795270164</v>
      </c>
      <c r="DF163" s="271">
        <f t="shared" si="160"/>
        <v>0</v>
      </c>
      <c r="DG163" s="271">
        <f t="shared" si="161"/>
        <v>31264368.62977846</v>
      </c>
      <c r="DH163" s="272">
        <f t="shared" si="162"/>
        <v>0</v>
      </c>
      <c r="DI163" s="271">
        <f t="shared" si="162"/>
        <v>31264368.62977846</v>
      </c>
      <c r="DJ163" s="271">
        <f t="shared" si="163"/>
        <v>33192686.476188242</v>
      </c>
      <c r="DK163" s="271"/>
      <c r="DL163" s="271">
        <f t="shared" si="164"/>
        <v>0</v>
      </c>
      <c r="DM163" s="271">
        <f t="shared" si="165"/>
        <v>0</v>
      </c>
      <c r="DN163" s="271">
        <f t="shared" si="166"/>
        <v>0</v>
      </c>
      <c r="DO163" s="272">
        <f t="shared" si="167"/>
        <v>0</v>
      </c>
      <c r="DP163" s="272">
        <f t="shared" si="168"/>
        <v>0</v>
      </c>
      <c r="DQ163" s="271">
        <f t="shared" si="169"/>
        <v>0</v>
      </c>
      <c r="DR163" s="271">
        <f t="shared" si="170"/>
        <v>0</v>
      </c>
      <c r="DS163" s="271"/>
      <c r="DT163" s="33" t="str">
        <f t="shared" si="171"/>
        <v>BERTAHAP</v>
      </c>
      <c r="DU163" s="273">
        <f t="shared" si="172"/>
        <v>0</v>
      </c>
      <c r="DV163" s="274">
        <v>2</v>
      </c>
      <c r="DW163" s="275"/>
      <c r="DX163" s="271" t="e">
        <f>IF(DW163&gt;#REF!,"LB","KR")</f>
        <v>#REF!</v>
      </c>
      <c r="DY163" s="275">
        <f t="shared" si="230"/>
        <v>0</v>
      </c>
      <c r="DZ163" s="275">
        <f t="shared" si="230"/>
        <v>0</v>
      </c>
      <c r="EA163" s="275">
        <f t="shared" si="230"/>
        <v>0</v>
      </c>
      <c r="EB163" s="276">
        <f t="shared" si="230"/>
        <v>0</v>
      </c>
      <c r="EC163" s="276">
        <f t="shared" si="230"/>
        <v>0</v>
      </c>
      <c r="ED163" s="275">
        <f t="shared" si="230"/>
        <v>0</v>
      </c>
      <c r="EE163" s="275">
        <f t="shared" si="229"/>
        <v>0</v>
      </c>
      <c r="EF163" s="275">
        <f t="shared" si="190"/>
        <v>0</v>
      </c>
      <c r="EG163" s="52">
        <f t="shared" si="191"/>
        <v>0</v>
      </c>
      <c r="EH163" s="43">
        <f t="shared" si="191"/>
        <v>0</v>
      </c>
      <c r="EI163" s="63">
        <f t="shared" si="173"/>
        <v>0</v>
      </c>
      <c r="EJ163" s="63">
        <f t="shared" si="174"/>
        <v>0</v>
      </c>
      <c r="EK163" s="351">
        <f t="shared" si="175"/>
        <v>0</v>
      </c>
      <c r="EL163" s="141">
        <f t="shared" si="176"/>
        <v>0</v>
      </c>
      <c r="EM163" s="5">
        <f t="shared" si="177"/>
        <v>0</v>
      </c>
      <c r="EN163" s="5">
        <f t="shared" si="178"/>
        <v>0</v>
      </c>
      <c r="EO163" s="280">
        <f t="shared" si="192"/>
        <v>0</v>
      </c>
    </row>
    <row r="164" spans="1:145">
      <c r="A164" s="3">
        <f t="shared" si="179"/>
        <v>125</v>
      </c>
      <c r="B164" s="263">
        <v>7</v>
      </c>
      <c r="C164" s="556"/>
      <c r="D164" s="264" t="s">
        <v>163</v>
      </c>
      <c r="E164" s="299">
        <v>15</v>
      </c>
      <c r="F164" s="266"/>
      <c r="G164" s="41" t="s">
        <v>64</v>
      </c>
      <c r="H164" s="267">
        <f t="shared" si="127"/>
        <v>101</v>
      </c>
      <c r="I164" s="267">
        <f t="shared" si="128"/>
        <v>90</v>
      </c>
      <c r="J164" s="268">
        <f t="shared" si="129"/>
        <v>27506142.120000001</v>
      </c>
      <c r="K164" s="268">
        <f t="shared" si="130"/>
        <v>1</v>
      </c>
      <c r="L164" s="269">
        <f t="shared" si="131"/>
        <v>1.06</v>
      </c>
      <c r="M164" s="270">
        <f t="shared" si="246"/>
        <v>1.01</v>
      </c>
      <c r="N164" s="271">
        <f t="shared" si="133"/>
        <v>24608134.872101717</v>
      </c>
      <c r="O164" s="271">
        <f t="shared" si="134"/>
        <v>27737299.795270164</v>
      </c>
      <c r="P164" s="271">
        <f t="shared" si="135"/>
        <v>29448075.753672004</v>
      </c>
      <c r="Q164" s="271">
        <f t="shared" si="136"/>
        <v>31264368.62977846</v>
      </c>
      <c r="R164" s="271">
        <f t="shared" si="180"/>
        <v>35121004.32259801</v>
      </c>
      <c r="S164" s="272">
        <f t="shared" si="137"/>
        <v>29448075.753672004</v>
      </c>
      <c r="T164" s="271">
        <f t="shared" si="137"/>
        <v>31264368.62977846</v>
      </c>
      <c r="U164" s="271">
        <f t="shared" si="138"/>
        <v>33192686.476188242</v>
      </c>
      <c r="V164" s="271">
        <f t="shared" si="181"/>
        <v>39460713.331911534</v>
      </c>
      <c r="W164" s="271"/>
      <c r="X164" s="271">
        <f t="shared" si="139"/>
        <v>2214732138.4891543</v>
      </c>
      <c r="Y164" s="271">
        <f t="shared" si="140"/>
        <v>2496356981.5743146</v>
      </c>
      <c r="Z164" s="271">
        <f t="shared" si="141"/>
        <v>2650326817.8304806</v>
      </c>
      <c r="AA164" s="272">
        <f t="shared" si="182"/>
        <v>2813793176.6800613</v>
      </c>
      <c r="AB164" s="272">
        <f t="shared" si="183"/>
        <v>3160890389.0338211</v>
      </c>
      <c r="AC164" s="272">
        <f t="shared" si="142"/>
        <v>2650326817.8304806</v>
      </c>
      <c r="AD164" s="271">
        <f t="shared" si="143"/>
        <v>2813793176.6800613</v>
      </c>
      <c r="AE164" s="271">
        <f t="shared" si="184"/>
        <v>2987341782.8569417</v>
      </c>
      <c r="AF164" s="271">
        <f t="shared" si="185"/>
        <v>3551464199.8720379</v>
      </c>
      <c r="AG164" s="271"/>
      <c r="AH164" s="33" t="str">
        <f t="shared" si="144"/>
        <v>BERTAHAP</v>
      </c>
      <c r="AI164" s="273">
        <f t="shared" si="145"/>
        <v>0</v>
      </c>
      <c r="AJ164" s="274">
        <v>2</v>
      </c>
      <c r="AK164" s="275"/>
      <c r="AL164" s="271" t="e">
        <f>IF(AK164&gt;#REF!,"LB","KR")</f>
        <v>#REF!</v>
      </c>
      <c r="AM164" s="52">
        <f t="shared" si="146"/>
        <v>2436206000</v>
      </c>
      <c r="AN164" s="52">
        <f t="shared" si="146"/>
        <v>2745993000</v>
      </c>
      <c r="AO164" s="52">
        <f t="shared" si="146"/>
        <v>2915360000</v>
      </c>
      <c r="AP164" s="438">
        <f t="shared" si="146"/>
        <v>3095173000</v>
      </c>
      <c r="AQ164" s="438">
        <f t="shared" si="147"/>
        <v>2915360000</v>
      </c>
      <c r="AR164" s="52">
        <f t="shared" si="147"/>
        <v>3095173000</v>
      </c>
      <c r="AS164" s="52">
        <f t="shared" si="147"/>
        <v>3286076000</v>
      </c>
      <c r="AT164" s="43"/>
      <c r="AU164" s="43"/>
      <c r="AV164" s="311">
        <f t="shared" si="186"/>
        <v>-1565099.486627996</v>
      </c>
      <c r="AW164" s="311"/>
      <c r="AX164" s="311"/>
      <c r="AY164" s="311"/>
      <c r="AZ164" s="311"/>
      <c r="BA164" s="43"/>
      <c r="BB164" s="43"/>
      <c r="BC164" s="43"/>
      <c r="BD164" s="43"/>
      <c r="BE164" s="43"/>
      <c r="BF164" s="43"/>
      <c r="BG164" s="43"/>
      <c r="BH164" s="43"/>
      <c r="BI164" s="43"/>
      <c r="BJ164" s="43"/>
      <c r="BK164" s="43"/>
      <c r="BL164" s="43"/>
      <c r="BM164" s="43"/>
      <c r="BN164" s="43"/>
      <c r="BO164" s="43"/>
      <c r="BP164" s="43"/>
      <c r="BQ164" s="43"/>
      <c r="BR164" s="43"/>
      <c r="BS164" s="43"/>
      <c r="BT164" s="43"/>
      <c r="BU164" s="43"/>
      <c r="BV164" s="43"/>
      <c r="BW164" s="43"/>
      <c r="BX164" s="446"/>
      <c r="BY164" s="444"/>
      <c r="BZ164" s="444" t="str">
        <f t="shared" si="240"/>
        <v>3BR-19</v>
      </c>
      <c r="CA164" s="445">
        <f t="shared" si="241"/>
        <v>19</v>
      </c>
      <c r="CB164" s="444">
        <f t="shared" si="242"/>
        <v>138</v>
      </c>
      <c r="CC164" s="444">
        <f t="shared" si="242"/>
        <v>120</v>
      </c>
      <c r="CD164" s="444">
        <f t="shared" si="243"/>
        <v>30031205.966616005</v>
      </c>
      <c r="CE164" s="444">
        <f t="shared" si="244"/>
        <v>3312597000</v>
      </c>
      <c r="CF164" s="444">
        <f t="shared" si="244"/>
        <v>3733826000</v>
      </c>
      <c r="CG164" s="444">
        <f t="shared" si="244"/>
        <v>3964120000</v>
      </c>
      <c r="CH164" s="444">
        <f t="shared" si="244"/>
        <v>4208618000</v>
      </c>
      <c r="CI164" s="444">
        <f t="shared" si="245"/>
        <v>4468196000</v>
      </c>
      <c r="CJ164" s="43"/>
      <c r="CK164" s="438">
        <f t="shared" si="188"/>
        <v>3286076210.4227395</v>
      </c>
      <c r="CL164" s="43">
        <f t="shared" si="189"/>
        <v>3090282000</v>
      </c>
      <c r="CM164" s="43">
        <f t="shared" si="189"/>
        <v>3280884000</v>
      </c>
      <c r="CN164" s="44">
        <f t="shared" si="148"/>
        <v>46354230</v>
      </c>
      <c r="CO164" s="44">
        <f t="shared" si="149"/>
        <v>32808840</v>
      </c>
      <c r="CP164" s="44">
        <f t="shared" si="150"/>
        <v>72884000</v>
      </c>
      <c r="CQ164" s="44">
        <f t="shared" si="151"/>
        <v>64482770.833333336</v>
      </c>
      <c r="CR164" s="440">
        <f t="shared" si="152"/>
        <v>3483242000</v>
      </c>
      <c r="CT164" s="264" t="s">
        <v>167</v>
      </c>
      <c r="CU164" s="265" t="s">
        <v>35</v>
      </c>
      <c r="CV164" s="266"/>
      <c r="CW164" s="41" t="s">
        <v>42</v>
      </c>
      <c r="CX164" s="267">
        <f t="shared" si="153"/>
        <v>0</v>
      </c>
      <c r="CY164" s="267">
        <f t="shared" si="154"/>
        <v>0</v>
      </c>
      <c r="CZ164" s="268">
        <f t="shared" si="155"/>
        <v>27506142.120000001</v>
      </c>
      <c r="DA164" s="268">
        <f t="shared" si="156"/>
        <v>0</v>
      </c>
      <c r="DB164" s="269">
        <f t="shared" si="157"/>
        <v>0</v>
      </c>
      <c r="DC164" s="270">
        <f t="shared" si="247"/>
        <v>0</v>
      </c>
      <c r="DD164" s="271">
        <f t="shared" si="158"/>
        <v>24608134.872101717</v>
      </c>
      <c r="DE164" s="271">
        <f t="shared" si="159"/>
        <v>27737299.795270164</v>
      </c>
      <c r="DF164" s="271">
        <f t="shared" si="160"/>
        <v>0</v>
      </c>
      <c r="DG164" s="271">
        <f t="shared" si="161"/>
        <v>31264368.62977846</v>
      </c>
      <c r="DH164" s="272">
        <f t="shared" si="162"/>
        <v>0</v>
      </c>
      <c r="DI164" s="271">
        <f t="shared" si="162"/>
        <v>31264368.62977846</v>
      </c>
      <c r="DJ164" s="271">
        <f t="shared" si="163"/>
        <v>33192686.476188242</v>
      </c>
      <c r="DK164" s="271"/>
      <c r="DL164" s="271">
        <f t="shared" si="164"/>
        <v>0</v>
      </c>
      <c r="DM164" s="271">
        <f t="shared" si="165"/>
        <v>0</v>
      </c>
      <c r="DN164" s="271">
        <f t="shared" si="166"/>
        <v>0</v>
      </c>
      <c r="DO164" s="272">
        <f t="shared" si="167"/>
        <v>0</v>
      </c>
      <c r="DP164" s="272">
        <f t="shared" si="168"/>
        <v>0</v>
      </c>
      <c r="DQ164" s="271">
        <f t="shared" si="169"/>
        <v>0</v>
      </c>
      <c r="DR164" s="271">
        <f t="shared" si="170"/>
        <v>0</v>
      </c>
      <c r="DS164" s="271"/>
      <c r="DT164" s="33" t="str">
        <f t="shared" si="171"/>
        <v>BERTAHAP</v>
      </c>
      <c r="DU164" s="273">
        <f t="shared" si="172"/>
        <v>0</v>
      </c>
      <c r="DV164" s="274">
        <v>2</v>
      </c>
      <c r="DW164" s="275"/>
      <c r="DX164" s="271" t="e">
        <f>IF(DW164&gt;#REF!,"LB","KR")</f>
        <v>#REF!</v>
      </c>
      <c r="DY164" s="275">
        <f t="shared" si="230"/>
        <v>0</v>
      </c>
      <c r="DZ164" s="275">
        <f t="shared" si="230"/>
        <v>0</v>
      </c>
      <c r="EA164" s="275">
        <f t="shared" si="230"/>
        <v>0</v>
      </c>
      <c r="EB164" s="276">
        <f t="shared" si="230"/>
        <v>0</v>
      </c>
      <c r="EC164" s="276">
        <f t="shared" si="230"/>
        <v>0</v>
      </c>
      <c r="ED164" s="275">
        <f t="shared" si="230"/>
        <v>0</v>
      </c>
      <c r="EE164" s="275">
        <f t="shared" si="229"/>
        <v>0</v>
      </c>
      <c r="EF164" s="275">
        <f t="shared" si="190"/>
        <v>0</v>
      </c>
      <c r="EG164" s="52">
        <f t="shared" si="191"/>
        <v>0</v>
      </c>
      <c r="EH164" s="43">
        <f t="shared" si="191"/>
        <v>0</v>
      </c>
      <c r="EI164" s="63">
        <f t="shared" si="173"/>
        <v>0</v>
      </c>
      <c r="EJ164" s="63">
        <f t="shared" si="174"/>
        <v>0</v>
      </c>
      <c r="EK164" s="351">
        <f t="shared" si="175"/>
        <v>0</v>
      </c>
      <c r="EL164" s="141">
        <f t="shared" si="176"/>
        <v>0</v>
      </c>
      <c r="EM164" s="5">
        <f t="shared" si="177"/>
        <v>0</v>
      </c>
      <c r="EN164" s="5">
        <f t="shared" si="178"/>
        <v>0</v>
      </c>
      <c r="EO164" s="280">
        <f t="shared" si="192"/>
        <v>0</v>
      </c>
    </row>
    <row r="165" spans="1:145">
      <c r="A165" s="3">
        <f t="shared" si="179"/>
        <v>126</v>
      </c>
      <c r="B165" s="263">
        <v>8</v>
      </c>
      <c r="C165" s="556"/>
      <c r="D165" s="264" t="s">
        <v>163</v>
      </c>
      <c r="E165" s="299">
        <v>17</v>
      </c>
      <c r="F165" s="266"/>
      <c r="G165" s="41" t="s">
        <v>67</v>
      </c>
      <c r="H165" s="267">
        <f t="shared" si="127"/>
        <v>85</v>
      </c>
      <c r="I165" s="267">
        <f t="shared" si="128"/>
        <v>74</v>
      </c>
      <c r="J165" s="268">
        <f t="shared" si="129"/>
        <v>27506142.120000001</v>
      </c>
      <c r="K165" s="268">
        <f t="shared" si="130"/>
        <v>1</v>
      </c>
      <c r="L165" s="269">
        <f t="shared" si="131"/>
        <v>1.06</v>
      </c>
      <c r="M165" s="270">
        <f t="shared" si="246"/>
        <v>1.01</v>
      </c>
      <c r="N165" s="271">
        <f t="shared" si="133"/>
        <v>24608134.872101717</v>
      </c>
      <c r="O165" s="271">
        <f t="shared" si="134"/>
        <v>27737299.795270164</v>
      </c>
      <c r="P165" s="271">
        <f t="shared" si="135"/>
        <v>29448075.753672004</v>
      </c>
      <c r="Q165" s="271">
        <f t="shared" si="136"/>
        <v>31264368.62977846</v>
      </c>
      <c r="R165" s="271">
        <f t="shared" si="180"/>
        <v>35121004.32259801</v>
      </c>
      <c r="S165" s="272">
        <f t="shared" si="137"/>
        <v>29448075.753672004</v>
      </c>
      <c r="T165" s="271">
        <f t="shared" si="137"/>
        <v>31264368.62977846</v>
      </c>
      <c r="U165" s="271">
        <f t="shared" si="138"/>
        <v>33192686.476188242</v>
      </c>
      <c r="V165" s="271">
        <f t="shared" si="181"/>
        <v>39460713.331911534</v>
      </c>
      <c r="W165" s="271"/>
      <c r="X165" s="271">
        <f t="shared" si="139"/>
        <v>1821001980.535527</v>
      </c>
      <c r="Y165" s="271">
        <f t="shared" si="140"/>
        <v>2052560184.849992</v>
      </c>
      <c r="Z165" s="271">
        <f t="shared" si="141"/>
        <v>2179157605.7717285</v>
      </c>
      <c r="AA165" s="272">
        <f t="shared" si="182"/>
        <v>2313563278.6036062</v>
      </c>
      <c r="AB165" s="272">
        <f t="shared" si="183"/>
        <v>2598954319.8722529</v>
      </c>
      <c r="AC165" s="272">
        <f t="shared" si="142"/>
        <v>2179157605.7717285</v>
      </c>
      <c r="AD165" s="271">
        <f t="shared" si="143"/>
        <v>2313563278.6036062</v>
      </c>
      <c r="AE165" s="271">
        <f t="shared" si="184"/>
        <v>2456258799.2379298</v>
      </c>
      <c r="AF165" s="271">
        <f t="shared" si="185"/>
        <v>2920092786.5614533</v>
      </c>
      <c r="AG165" s="271"/>
      <c r="AH165" s="33" t="str">
        <f t="shared" si="144"/>
        <v>BERTAHAP</v>
      </c>
      <c r="AI165" s="273">
        <f t="shared" si="145"/>
        <v>0</v>
      </c>
      <c r="AJ165" s="274">
        <v>2</v>
      </c>
      <c r="AK165" s="275"/>
      <c r="AL165" s="271" t="e">
        <f>IF(AK165&gt;#REF!,"LB","KR")</f>
        <v>#REF!</v>
      </c>
      <c r="AM165" s="52">
        <f t="shared" si="146"/>
        <v>2003103000</v>
      </c>
      <c r="AN165" s="52">
        <f t="shared" si="146"/>
        <v>2257817000</v>
      </c>
      <c r="AO165" s="52">
        <f t="shared" si="146"/>
        <v>2397074000</v>
      </c>
      <c r="AP165" s="438">
        <f t="shared" si="146"/>
        <v>2544920000</v>
      </c>
      <c r="AQ165" s="438">
        <f t="shared" si="147"/>
        <v>2397074000</v>
      </c>
      <c r="AR165" s="52">
        <f t="shared" si="147"/>
        <v>2544920000</v>
      </c>
      <c r="AS165" s="52">
        <f t="shared" si="147"/>
        <v>2701885000</v>
      </c>
      <c r="AT165" s="43"/>
      <c r="AU165" s="43"/>
      <c r="AV165" s="311">
        <f t="shared" si="186"/>
        <v>-1565099.486627996</v>
      </c>
      <c r="AW165" s="311"/>
      <c r="AX165" s="311"/>
      <c r="AY165" s="311"/>
      <c r="AZ165" s="311"/>
      <c r="BA165" s="43"/>
      <c r="BB165" s="43"/>
      <c r="BC165" s="43"/>
      <c r="BD165" s="43"/>
      <c r="BE165" s="43"/>
      <c r="BF165" s="43"/>
      <c r="BG165" s="43"/>
      <c r="BH165" s="43"/>
      <c r="BI165" s="43"/>
      <c r="BJ165" s="43"/>
      <c r="BK165" s="43"/>
      <c r="BL165" s="43"/>
      <c r="BM165" s="43"/>
      <c r="BN165" s="43"/>
      <c r="BO165" s="43"/>
      <c r="BP165" s="43"/>
      <c r="BQ165" s="43"/>
      <c r="BR165" s="43"/>
      <c r="BS165" s="43"/>
      <c r="BT165" s="43"/>
      <c r="BU165" s="43"/>
      <c r="BV165" s="43"/>
      <c r="BW165" s="43"/>
      <c r="BX165" s="446">
        <v>35</v>
      </c>
      <c r="BY165" s="449" t="s">
        <v>164</v>
      </c>
      <c r="BZ165" s="444" t="str">
        <f t="shared" ref="BZ165:BZ171" si="248">G213</f>
        <v>2BR-5</v>
      </c>
      <c r="CA165" s="445" t="str">
        <f t="shared" ref="CA165:CA171" si="249">E213</f>
        <v>05</v>
      </c>
      <c r="CB165" s="444">
        <f t="shared" ref="CB165:CC171" si="250">H213</f>
        <v>85</v>
      </c>
      <c r="CC165" s="444">
        <f t="shared" si="250"/>
        <v>74</v>
      </c>
      <c r="CD165" s="444">
        <f t="shared" ref="CD165:CD171" si="251">P213</f>
        <v>30031205.966616005</v>
      </c>
      <c r="CE165" s="444">
        <f t="shared" ref="CE165:CH171" si="252">AM213</f>
        <v>2042768000</v>
      </c>
      <c r="CF165" s="444">
        <f t="shared" si="252"/>
        <v>2302526000</v>
      </c>
      <c r="CG165" s="444">
        <f t="shared" si="252"/>
        <v>2444541000</v>
      </c>
      <c r="CH165" s="444">
        <f t="shared" si="252"/>
        <v>2595315000</v>
      </c>
      <c r="CI165" s="444">
        <f t="shared" ref="CI165:CI171" si="253">AS213</f>
        <v>2755388000</v>
      </c>
      <c r="CJ165" s="43">
        <v>7</v>
      </c>
      <c r="CK165" s="438">
        <f t="shared" si="188"/>
        <v>2701884860.5325255</v>
      </c>
      <c r="CL165" s="43">
        <f t="shared" si="189"/>
        <v>2540899000</v>
      </c>
      <c r="CM165" s="43">
        <f t="shared" si="189"/>
        <v>2697616000</v>
      </c>
      <c r="CN165" s="44">
        <f t="shared" si="148"/>
        <v>38113485</v>
      </c>
      <c r="CO165" s="44">
        <f t="shared" si="149"/>
        <v>26976160</v>
      </c>
      <c r="CP165" s="44">
        <f t="shared" si="150"/>
        <v>59926850</v>
      </c>
      <c r="CQ165" s="44">
        <f t="shared" si="151"/>
        <v>53019166.666666664</v>
      </c>
      <c r="CR165" s="440">
        <f t="shared" si="152"/>
        <v>2863999000</v>
      </c>
      <c r="CT165" s="264" t="s">
        <v>167</v>
      </c>
      <c r="CU165" s="265" t="s">
        <v>41</v>
      </c>
      <c r="CV165" s="266"/>
      <c r="CW165" s="41" t="s">
        <v>45</v>
      </c>
      <c r="CX165" s="267">
        <f t="shared" si="153"/>
        <v>0</v>
      </c>
      <c r="CY165" s="267">
        <f t="shared" si="154"/>
        <v>0</v>
      </c>
      <c r="CZ165" s="268">
        <f t="shared" si="155"/>
        <v>27506142.120000001</v>
      </c>
      <c r="DA165" s="268">
        <f t="shared" si="156"/>
        <v>0</v>
      </c>
      <c r="DB165" s="269">
        <f t="shared" si="157"/>
        <v>0</v>
      </c>
      <c r="DC165" s="270">
        <f t="shared" si="247"/>
        <v>0</v>
      </c>
      <c r="DD165" s="271">
        <f t="shared" si="158"/>
        <v>24608134.872101717</v>
      </c>
      <c r="DE165" s="271">
        <f t="shared" si="159"/>
        <v>27737299.795270164</v>
      </c>
      <c r="DF165" s="271">
        <f t="shared" si="160"/>
        <v>0</v>
      </c>
      <c r="DG165" s="271">
        <f t="shared" si="161"/>
        <v>31264368.62977846</v>
      </c>
      <c r="DH165" s="272">
        <f t="shared" si="162"/>
        <v>0</v>
      </c>
      <c r="DI165" s="271">
        <f t="shared" si="162"/>
        <v>31264368.62977846</v>
      </c>
      <c r="DJ165" s="271">
        <f t="shared" si="163"/>
        <v>33192686.476188242</v>
      </c>
      <c r="DK165" s="271"/>
      <c r="DL165" s="271">
        <f t="shared" si="164"/>
        <v>0</v>
      </c>
      <c r="DM165" s="271">
        <f t="shared" si="165"/>
        <v>0</v>
      </c>
      <c r="DN165" s="271">
        <f t="shared" si="166"/>
        <v>0</v>
      </c>
      <c r="DO165" s="272">
        <f t="shared" si="167"/>
        <v>0</v>
      </c>
      <c r="DP165" s="272">
        <f t="shared" si="168"/>
        <v>0</v>
      </c>
      <c r="DQ165" s="271">
        <f t="shared" si="169"/>
        <v>0</v>
      </c>
      <c r="DR165" s="271">
        <f t="shared" si="170"/>
        <v>0</v>
      </c>
      <c r="DS165" s="271"/>
      <c r="DT165" s="33" t="str">
        <f t="shared" si="171"/>
        <v>BERTAHAP</v>
      </c>
      <c r="DU165" s="273">
        <f t="shared" si="172"/>
        <v>0</v>
      </c>
      <c r="DV165" s="274">
        <v>2</v>
      </c>
      <c r="DW165" s="275"/>
      <c r="DX165" s="271" t="e">
        <f>IF(DW165&gt;#REF!,"LB","KR")</f>
        <v>#REF!</v>
      </c>
      <c r="DY165" s="275">
        <f t="shared" si="230"/>
        <v>0</v>
      </c>
      <c r="DZ165" s="275">
        <f t="shared" si="230"/>
        <v>0</v>
      </c>
      <c r="EA165" s="275">
        <f t="shared" si="230"/>
        <v>0</v>
      </c>
      <c r="EB165" s="276">
        <f t="shared" si="230"/>
        <v>0</v>
      </c>
      <c r="EC165" s="276">
        <f t="shared" si="230"/>
        <v>0</v>
      </c>
      <c r="ED165" s="275">
        <f t="shared" si="230"/>
        <v>0</v>
      </c>
      <c r="EE165" s="275">
        <f t="shared" si="229"/>
        <v>0</v>
      </c>
      <c r="EF165" s="275">
        <f t="shared" si="190"/>
        <v>0</v>
      </c>
      <c r="EG165" s="52">
        <f t="shared" si="191"/>
        <v>0</v>
      </c>
      <c r="EH165" s="43">
        <f t="shared" si="191"/>
        <v>0</v>
      </c>
      <c r="EI165" s="63">
        <f t="shared" si="173"/>
        <v>0</v>
      </c>
      <c r="EJ165" s="63">
        <f t="shared" si="174"/>
        <v>0</v>
      </c>
      <c r="EK165" s="351">
        <f t="shared" si="175"/>
        <v>0</v>
      </c>
      <c r="EL165" s="141">
        <f t="shared" si="176"/>
        <v>0</v>
      </c>
      <c r="EM165" s="5">
        <f t="shared" si="177"/>
        <v>0</v>
      </c>
      <c r="EN165" s="5">
        <f t="shared" si="178"/>
        <v>0</v>
      </c>
      <c r="EO165" s="280">
        <f t="shared" si="192"/>
        <v>0</v>
      </c>
    </row>
    <row r="166" spans="1:145">
      <c r="A166" s="3">
        <f t="shared" si="179"/>
        <v>127</v>
      </c>
      <c r="B166" s="263">
        <v>9</v>
      </c>
      <c r="C166" s="556"/>
      <c r="D166" s="264" t="s">
        <v>163</v>
      </c>
      <c r="E166" s="299">
        <v>19</v>
      </c>
      <c r="F166" s="266"/>
      <c r="G166" s="41" t="s">
        <v>78</v>
      </c>
      <c r="H166" s="267">
        <f t="shared" si="127"/>
        <v>138</v>
      </c>
      <c r="I166" s="267">
        <f t="shared" si="128"/>
        <v>120</v>
      </c>
      <c r="J166" s="268">
        <f t="shared" si="129"/>
        <v>27506142.120000001</v>
      </c>
      <c r="K166" s="268">
        <f t="shared" si="130"/>
        <v>1</v>
      </c>
      <c r="L166" s="269">
        <f t="shared" si="131"/>
        <v>1.06</v>
      </c>
      <c r="M166" s="270">
        <f t="shared" si="246"/>
        <v>1.01</v>
      </c>
      <c r="N166" s="271">
        <f t="shared" si="133"/>
        <v>24608134.872101717</v>
      </c>
      <c r="O166" s="271">
        <f t="shared" si="134"/>
        <v>27737299.795270164</v>
      </c>
      <c r="P166" s="271">
        <f t="shared" si="135"/>
        <v>29448075.753672004</v>
      </c>
      <c r="Q166" s="271">
        <f t="shared" si="136"/>
        <v>31264368.62977846</v>
      </c>
      <c r="R166" s="271">
        <f t="shared" si="180"/>
        <v>35121004.32259801</v>
      </c>
      <c r="S166" s="272">
        <f t="shared" si="137"/>
        <v>29448075.753672004</v>
      </c>
      <c r="T166" s="271">
        <f t="shared" si="137"/>
        <v>31264368.62977846</v>
      </c>
      <c r="U166" s="271">
        <f t="shared" si="138"/>
        <v>33192686.476188242</v>
      </c>
      <c r="V166" s="271">
        <f t="shared" si="181"/>
        <v>39460713.331911534</v>
      </c>
      <c r="W166" s="271"/>
      <c r="X166" s="271">
        <f t="shared" si="139"/>
        <v>2952976184.6522059</v>
      </c>
      <c r="Y166" s="271">
        <f t="shared" si="140"/>
        <v>3328475975.4324198</v>
      </c>
      <c r="Z166" s="271">
        <f t="shared" si="141"/>
        <v>3533769090.4406404</v>
      </c>
      <c r="AA166" s="272">
        <f t="shared" si="182"/>
        <v>3751724235.5734153</v>
      </c>
      <c r="AB166" s="272">
        <f t="shared" si="183"/>
        <v>4214520518.7117615</v>
      </c>
      <c r="AC166" s="272">
        <f t="shared" si="142"/>
        <v>3533769090.4406404</v>
      </c>
      <c r="AD166" s="271">
        <f t="shared" si="143"/>
        <v>3751724235.5734153</v>
      </c>
      <c r="AE166" s="271">
        <f t="shared" si="184"/>
        <v>3983122377.1425891</v>
      </c>
      <c r="AF166" s="271">
        <f t="shared" si="185"/>
        <v>4735285599.8293839</v>
      </c>
      <c r="AG166" s="271"/>
      <c r="AH166" s="33" t="str">
        <f t="shared" si="144"/>
        <v>BERTAHAP</v>
      </c>
      <c r="AI166" s="273">
        <f t="shared" si="145"/>
        <v>0</v>
      </c>
      <c r="AJ166" s="274">
        <v>2</v>
      </c>
      <c r="AK166" s="275"/>
      <c r="AL166" s="271" t="e">
        <f>IF(AK166&gt;#REF!,"LB","KR")</f>
        <v>#REF!</v>
      </c>
      <c r="AM166" s="52">
        <f t="shared" si="146"/>
        <v>3248274000</v>
      </c>
      <c r="AN166" s="52">
        <f t="shared" si="146"/>
        <v>3661324000</v>
      </c>
      <c r="AO166" s="52">
        <f t="shared" si="146"/>
        <v>3887146000</v>
      </c>
      <c r="AP166" s="438">
        <f t="shared" si="146"/>
        <v>4126897000</v>
      </c>
      <c r="AQ166" s="438">
        <f t="shared" si="147"/>
        <v>3887146000</v>
      </c>
      <c r="AR166" s="52">
        <f t="shared" si="147"/>
        <v>4126897000</v>
      </c>
      <c r="AS166" s="52">
        <f t="shared" si="147"/>
        <v>4381435000</v>
      </c>
      <c r="AT166" s="43"/>
      <c r="AU166" s="43"/>
      <c r="AV166" s="311">
        <f t="shared" si="186"/>
        <v>-1565099.486627996</v>
      </c>
      <c r="AW166" s="311"/>
      <c r="AX166" s="311"/>
      <c r="AY166" s="311"/>
      <c r="AZ166" s="311"/>
      <c r="BA166" s="43"/>
      <c r="BB166" s="43"/>
      <c r="BC166" s="43"/>
      <c r="BD166" s="43"/>
      <c r="BE166" s="43"/>
      <c r="BF166" s="43"/>
      <c r="BG166" s="43"/>
      <c r="BH166" s="43"/>
      <c r="BI166" s="43"/>
      <c r="BJ166" s="43"/>
      <c r="BK166" s="43"/>
      <c r="BL166" s="43"/>
      <c r="BM166" s="43"/>
      <c r="BN166" s="43"/>
      <c r="BO166" s="43"/>
      <c r="BP166" s="43"/>
      <c r="BQ166" s="43"/>
      <c r="BR166" s="43"/>
      <c r="BS166" s="43"/>
      <c r="BT166" s="43"/>
      <c r="BU166" s="43"/>
      <c r="BV166" s="43"/>
      <c r="BW166" s="43"/>
      <c r="BX166" s="446"/>
      <c r="BY166" s="444"/>
      <c r="BZ166" s="444" t="str">
        <f t="shared" si="248"/>
        <v>2BR-7</v>
      </c>
      <c r="CA166" s="445" t="str">
        <f t="shared" si="249"/>
        <v>07</v>
      </c>
      <c r="CB166" s="444">
        <f t="shared" si="250"/>
        <v>101</v>
      </c>
      <c r="CC166" s="444">
        <f t="shared" si="250"/>
        <v>90</v>
      </c>
      <c r="CD166" s="444">
        <f t="shared" si="251"/>
        <v>30031205.966616005</v>
      </c>
      <c r="CE166" s="444">
        <f t="shared" si="252"/>
        <v>2484448000</v>
      </c>
      <c r="CF166" s="444">
        <f t="shared" si="252"/>
        <v>2800369000</v>
      </c>
      <c r="CG166" s="444">
        <f t="shared" si="252"/>
        <v>2973090000</v>
      </c>
      <c r="CH166" s="444">
        <f t="shared" si="252"/>
        <v>3156464000</v>
      </c>
      <c r="CI166" s="444">
        <f t="shared" si="253"/>
        <v>3351147000</v>
      </c>
      <c r="CJ166" s="43"/>
      <c r="CK166" s="438">
        <f t="shared" si="188"/>
        <v>4381434593.3377466</v>
      </c>
      <c r="CL166" s="43">
        <f t="shared" si="189"/>
        <v>4120375000</v>
      </c>
      <c r="CM166" s="43">
        <f t="shared" si="189"/>
        <v>4374511000</v>
      </c>
      <c r="CN166" s="44">
        <f t="shared" si="148"/>
        <v>61805625</v>
      </c>
      <c r="CO166" s="44">
        <f t="shared" si="149"/>
        <v>43745110</v>
      </c>
      <c r="CP166" s="44">
        <f t="shared" si="150"/>
        <v>97178650</v>
      </c>
      <c r="CQ166" s="44">
        <f t="shared" si="151"/>
        <v>85977020.833333328</v>
      </c>
      <c r="CR166" s="440">
        <f t="shared" si="152"/>
        <v>4644321000</v>
      </c>
      <c r="CT166" s="264" t="s">
        <v>167</v>
      </c>
      <c r="CU166" s="265">
        <v>10</v>
      </c>
      <c r="CV166" s="266"/>
      <c r="CW166" s="41" t="s">
        <v>48</v>
      </c>
      <c r="CX166" s="267">
        <f t="shared" si="153"/>
        <v>0</v>
      </c>
      <c r="CY166" s="267">
        <f t="shared" si="154"/>
        <v>0</v>
      </c>
      <c r="CZ166" s="268">
        <f t="shared" si="155"/>
        <v>27506142.120000001</v>
      </c>
      <c r="DA166" s="268">
        <f t="shared" si="156"/>
        <v>0</v>
      </c>
      <c r="DB166" s="269">
        <f t="shared" si="157"/>
        <v>0</v>
      </c>
      <c r="DC166" s="270">
        <f t="shared" si="247"/>
        <v>0</v>
      </c>
      <c r="DD166" s="271">
        <f t="shared" si="158"/>
        <v>24608134.872101717</v>
      </c>
      <c r="DE166" s="271">
        <f t="shared" si="159"/>
        <v>27737299.795270164</v>
      </c>
      <c r="DF166" s="271">
        <f t="shared" si="160"/>
        <v>0</v>
      </c>
      <c r="DG166" s="271">
        <f t="shared" si="161"/>
        <v>31264368.62977846</v>
      </c>
      <c r="DH166" s="272">
        <f t="shared" si="162"/>
        <v>0</v>
      </c>
      <c r="DI166" s="271">
        <f t="shared" si="162"/>
        <v>31264368.62977846</v>
      </c>
      <c r="DJ166" s="271">
        <f t="shared" si="163"/>
        <v>33192686.476188242</v>
      </c>
      <c r="DK166" s="271"/>
      <c r="DL166" s="271">
        <f t="shared" si="164"/>
        <v>0</v>
      </c>
      <c r="DM166" s="271">
        <f t="shared" si="165"/>
        <v>0</v>
      </c>
      <c r="DN166" s="271">
        <f t="shared" si="166"/>
        <v>0</v>
      </c>
      <c r="DO166" s="272">
        <f t="shared" si="167"/>
        <v>0</v>
      </c>
      <c r="DP166" s="272">
        <f t="shared" si="168"/>
        <v>0</v>
      </c>
      <c r="DQ166" s="271">
        <f t="shared" si="169"/>
        <v>0</v>
      </c>
      <c r="DR166" s="271">
        <f t="shared" si="170"/>
        <v>0</v>
      </c>
      <c r="DS166" s="271"/>
      <c r="DT166" s="33" t="str">
        <f t="shared" si="171"/>
        <v>BERTAHAP</v>
      </c>
      <c r="DU166" s="273">
        <f t="shared" si="172"/>
        <v>0</v>
      </c>
      <c r="DV166" s="274">
        <v>2</v>
      </c>
      <c r="DW166" s="275"/>
      <c r="DX166" s="271" t="e">
        <f>IF(DW166&gt;#REF!,"LB","KR")</f>
        <v>#REF!</v>
      </c>
      <c r="DY166" s="275">
        <f t="shared" si="230"/>
        <v>0</v>
      </c>
      <c r="DZ166" s="275">
        <f t="shared" si="230"/>
        <v>0</v>
      </c>
      <c r="EA166" s="275">
        <f t="shared" si="230"/>
        <v>0</v>
      </c>
      <c r="EB166" s="276">
        <f t="shared" si="230"/>
        <v>0</v>
      </c>
      <c r="EC166" s="276">
        <f t="shared" si="230"/>
        <v>0</v>
      </c>
      <c r="ED166" s="275">
        <f t="shared" si="230"/>
        <v>0</v>
      </c>
      <c r="EE166" s="275">
        <f t="shared" si="229"/>
        <v>0</v>
      </c>
      <c r="EF166" s="275">
        <f t="shared" si="190"/>
        <v>0</v>
      </c>
      <c r="EG166" s="52">
        <f t="shared" si="191"/>
        <v>0</v>
      </c>
      <c r="EH166" s="43">
        <f t="shared" si="191"/>
        <v>0</v>
      </c>
      <c r="EI166" s="63">
        <f t="shared" si="173"/>
        <v>0</v>
      </c>
      <c r="EJ166" s="63">
        <f t="shared" si="174"/>
        <v>0</v>
      </c>
      <c r="EK166" s="351">
        <f t="shared" si="175"/>
        <v>0</v>
      </c>
      <c r="EL166" s="141">
        <f t="shared" si="176"/>
        <v>0</v>
      </c>
      <c r="EM166" s="5">
        <f t="shared" si="177"/>
        <v>0</v>
      </c>
      <c r="EN166" s="5">
        <f t="shared" si="178"/>
        <v>0</v>
      </c>
      <c r="EO166" s="280">
        <f t="shared" si="192"/>
        <v>0</v>
      </c>
    </row>
    <row r="167" spans="1:145">
      <c r="A167" s="3">
        <f t="shared" si="179"/>
        <v>128</v>
      </c>
      <c r="B167" s="263">
        <v>10</v>
      </c>
      <c r="C167" s="556"/>
      <c r="D167" s="264" t="s">
        <v>163</v>
      </c>
      <c r="E167" s="299">
        <v>21</v>
      </c>
      <c r="F167" s="266"/>
      <c r="G167" s="41" t="s">
        <v>84</v>
      </c>
      <c r="H167" s="267">
        <f t="shared" si="127"/>
        <v>132</v>
      </c>
      <c r="I167" s="267">
        <f t="shared" si="128"/>
        <v>112</v>
      </c>
      <c r="J167" s="268">
        <f t="shared" si="129"/>
        <v>27506142.120000001</v>
      </c>
      <c r="K167" s="268">
        <f t="shared" si="130"/>
        <v>3</v>
      </c>
      <c r="L167" s="269">
        <f t="shared" si="131"/>
        <v>1.1000000000000001</v>
      </c>
      <c r="M167" s="270">
        <f t="shared" si="246"/>
        <v>1.01</v>
      </c>
      <c r="N167" s="271">
        <f t="shared" si="133"/>
        <v>25536743.735199891</v>
      </c>
      <c r="O167" s="271">
        <f t="shared" si="134"/>
        <v>28783990.353582241</v>
      </c>
      <c r="P167" s="271">
        <f t="shared" si="135"/>
        <v>30559323.895320002</v>
      </c>
      <c r="Q167" s="271">
        <f t="shared" si="136"/>
        <v>32444156.125241794</v>
      </c>
      <c r="R167" s="271">
        <f t="shared" si="180"/>
        <v>36446325.240431897</v>
      </c>
      <c r="S167" s="272">
        <f t="shared" si="137"/>
        <v>30559323.895320002</v>
      </c>
      <c r="T167" s="271">
        <f t="shared" si="137"/>
        <v>32444156.125241794</v>
      </c>
      <c r="U167" s="271">
        <f t="shared" si="138"/>
        <v>34445240.682836853</v>
      </c>
      <c r="V167" s="271">
        <f t="shared" si="181"/>
        <v>40949796.853870459</v>
      </c>
      <c r="W167" s="271"/>
      <c r="X167" s="271">
        <f t="shared" si="139"/>
        <v>2860115298.3423877</v>
      </c>
      <c r="Y167" s="271">
        <f t="shared" si="140"/>
        <v>3223806919.6012111</v>
      </c>
      <c r="Z167" s="271">
        <f t="shared" si="141"/>
        <v>3422644276.2758403</v>
      </c>
      <c r="AA167" s="272">
        <f t="shared" si="182"/>
        <v>3633745486.027081</v>
      </c>
      <c r="AB167" s="272">
        <f t="shared" si="183"/>
        <v>4081988426.9283724</v>
      </c>
      <c r="AC167" s="272">
        <f t="shared" si="142"/>
        <v>3422644276.2758403</v>
      </c>
      <c r="AD167" s="271">
        <f t="shared" si="143"/>
        <v>3633745486.027081</v>
      </c>
      <c r="AE167" s="271">
        <f t="shared" si="184"/>
        <v>3857866956.4777274</v>
      </c>
      <c r="AF167" s="271">
        <f t="shared" si="185"/>
        <v>4586377247.6334915</v>
      </c>
      <c r="AG167" s="271"/>
      <c r="AH167" s="33" t="str">
        <f t="shared" si="144"/>
        <v>BERTAHAP</v>
      </c>
      <c r="AI167" s="273">
        <f t="shared" si="145"/>
        <v>0</v>
      </c>
      <c r="AJ167" s="274">
        <v>2</v>
      </c>
      <c r="AK167" s="275"/>
      <c r="AL167" s="271" t="e">
        <f>IF(AK167&gt;#REF!,"LB","KR")</f>
        <v>#REF!</v>
      </c>
      <c r="AM167" s="52">
        <f t="shared" si="146"/>
        <v>3146127000</v>
      </c>
      <c r="AN167" s="52">
        <f t="shared" si="146"/>
        <v>3546188000</v>
      </c>
      <c r="AO167" s="52">
        <f t="shared" si="146"/>
        <v>3764909000</v>
      </c>
      <c r="AP167" s="438">
        <f t="shared" ref="AP167:AP230" si="254">ROUNDUP((AA167*(1+$K$5)),-3)</f>
        <v>3997121000</v>
      </c>
      <c r="AQ167" s="438">
        <f t="shared" si="147"/>
        <v>3764909000</v>
      </c>
      <c r="AR167" s="52">
        <f t="shared" si="147"/>
        <v>3997121000</v>
      </c>
      <c r="AS167" s="52">
        <f t="shared" si="147"/>
        <v>4243654000</v>
      </c>
      <c r="AT167" s="43"/>
      <c r="AU167" s="43"/>
      <c r="AV167" s="311">
        <f t="shared" si="186"/>
        <v>-453851.34497999772</v>
      </c>
      <c r="AW167" s="311"/>
      <c r="AX167" s="311"/>
      <c r="AY167" s="311"/>
      <c r="AZ167" s="311"/>
      <c r="BA167" s="43"/>
      <c r="BB167" s="43"/>
      <c r="BC167" s="43"/>
      <c r="BD167" s="43"/>
      <c r="BE167" s="43"/>
      <c r="BF167" s="43"/>
      <c r="BG167" s="43"/>
      <c r="BH167" s="43"/>
      <c r="BI167" s="43"/>
      <c r="BJ167" s="43"/>
      <c r="BK167" s="43"/>
      <c r="BL167" s="43"/>
      <c r="BM167" s="43"/>
      <c r="BN167" s="43"/>
      <c r="BO167" s="43"/>
      <c r="BP167" s="43"/>
      <c r="BQ167" s="43"/>
      <c r="BR167" s="43"/>
      <c r="BS167" s="43"/>
      <c r="BT167" s="43"/>
      <c r="BU167" s="43"/>
      <c r="BV167" s="43"/>
      <c r="BW167" s="43"/>
      <c r="BX167" s="446"/>
      <c r="BY167" s="444"/>
      <c r="BZ167" s="444" t="str">
        <f t="shared" si="248"/>
        <v>2BR-9</v>
      </c>
      <c r="CA167" s="445" t="str">
        <f t="shared" si="249"/>
        <v>09</v>
      </c>
      <c r="CB167" s="444">
        <f t="shared" si="250"/>
        <v>101</v>
      </c>
      <c r="CC167" s="444">
        <f t="shared" si="250"/>
        <v>90</v>
      </c>
      <c r="CD167" s="444">
        <f t="shared" si="251"/>
        <v>30031205.966616005</v>
      </c>
      <c r="CE167" s="444">
        <f t="shared" si="252"/>
        <v>2484448000</v>
      </c>
      <c r="CF167" s="444">
        <f t="shared" si="252"/>
        <v>2800369000</v>
      </c>
      <c r="CG167" s="444">
        <f t="shared" si="252"/>
        <v>2973090000</v>
      </c>
      <c r="CH167" s="444">
        <f t="shared" si="252"/>
        <v>3156464000</v>
      </c>
      <c r="CI167" s="444">
        <f t="shared" si="253"/>
        <v>3351147000</v>
      </c>
      <c r="CJ167" s="43"/>
      <c r="CK167" s="438">
        <f t="shared" si="188"/>
        <v>4243654305.6821547</v>
      </c>
      <c r="CL167" s="43">
        <f t="shared" si="189"/>
        <v>3990804000</v>
      </c>
      <c r="CM167" s="43">
        <f t="shared" si="189"/>
        <v>4236949000</v>
      </c>
      <c r="CN167" s="44">
        <f t="shared" si="148"/>
        <v>59862060</v>
      </c>
      <c r="CO167" s="44">
        <f t="shared" si="149"/>
        <v>42369490</v>
      </c>
      <c r="CP167" s="44">
        <f t="shared" si="150"/>
        <v>94122725</v>
      </c>
      <c r="CQ167" s="44">
        <f t="shared" si="151"/>
        <v>83273354.166666672</v>
      </c>
      <c r="CR167" s="440">
        <f t="shared" si="152"/>
        <v>4498275000</v>
      </c>
      <c r="CT167" s="264" t="s">
        <v>167</v>
      </c>
      <c r="CU167" s="299">
        <v>12</v>
      </c>
      <c r="CV167" s="266"/>
      <c r="CW167" s="41" t="s">
        <v>50</v>
      </c>
      <c r="CX167" s="267">
        <f t="shared" si="153"/>
        <v>0</v>
      </c>
      <c r="CY167" s="267">
        <f t="shared" si="154"/>
        <v>0</v>
      </c>
      <c r="CZ167" s="268">
        <f t="shared" si="155"/>
        <v>27506142.120000001</v>
      </c>
      <c r="DA167" s="268">
        <f t="shared" si="156"/>
        <v>0</v>
      </c>
      <c r="DB167" s="269">
        <f t="shared" si="157"/>
        <v>0</v>
      </c>
      <c r="DC167" s="270">
        <f t="shared" si="247"/>
        <v>0</v>
      </c>
      <c r="DD167" s="271">
        <f t="shared" si="158"/>
        <v>25536743.735199891</v>
      </c>
      <c r="DE167" s="271">
        <f t="shared" si="159"/>
        <v>28783990.353582241</v>
      </c>
      <c r="DF167" s="271">
        <f t="shared" si="160"/>
        <v>0</v>
      </c>
      <c r="DG167" s="271">
        <f t="shared" si="161"/>
        <v>32444156.125241794</v>
      </c>
      <c r="DH167" s="272">
        <f t="shared" si="162"/>
        <v>0</v>
      </c>
      <c r="DI167" s="271">
        <f t="shared" si="162"/>
        <v>32444156.125241794</v>
      </c>
      <c r="DJ167" s="271">
        <f t="shared" si="163"/>
        <v>34445240.682836853</v>
      </c>
      <c r="DK167" s="271"/>
      <c r="DL167" s="271">
        <f t="shared" si="164"/>
        <v>0</v>
      </c>
      <c r="DM167" s="271">
        <f t="shared" si="165"/>
        <v>0</v>
      </c>
      <c r="DN167" s="271">
        <f t="shared" si="166"/>
        <v>0</v>
      </c>
      <c r="DO167" s="272">
        <f t="shared" si="167"/>
        <v>0</v>
      </c>
      <c r="DP167" s="272">
        <f t="shared" si="168"/>
        <v>0</v>
      </c>
      <c r="DQ167" s="271">
        <f t="shared" si="169"/>
        <v>0</v>
      </c>
      <c r="DR167" s="271">
        <f t="shared" si="170"/>
        <v>0</v>
      </c>
      <c r="DS167" s="271"/>
      <c r="DT167" s="33" t="str">
        <f t="shared" si="171"/>
        <v>BERTAHAP</v>
      </c>
      <c r="DU167" s="273">
        <f t="shared" si="172"/>
        <v>0</v>
      </c>
      <c r="DV167" s="274">
        <v>2</v>
      </c>
      <c r="DW167" s="275"/>
      <c r="DX167" s="271" t="e">
        <f>IF(DW167&gt;#REF!,"LB","KR")</f>
        <v>#REF!</v>
      </c>
      <c r="DY167" s="275">
        <f t="shared" si="230"/>
        <v>0</v>
      </c>
      <c r="DZ167" s="275">
        <f t="shared" si="230"/>
        <v>0</v>
      </c>
      <c r="EA167" s="275">
        <f t="shared" si="230"/>
        <v>0</v>
      </c>
      <c r="EB167" s="276">
        <f t="shared" si="230"/>
        <v>0</v>
      </c>
      <c r="EC167" s="276">
        <f t="shared" si="230"/>
        <v>0</v>
      </c>
      <c r="ED167" s="275">
        <f t="shared" si="230"/>
        <v>0</v>
      </c>
      <c r="EE167" s="275">
        <f t="shared" si="229"/>
        <v>0</v>
      </c>
      <c r="EF167" s="275">
        <f t="shared" si="190"/>
        <v>0</v>
      </c>
      <c r="EG167" s="52">
        <f t="shared" si="191"/>
        <v>0</v>
      </c>
      <c r="EH167" s="43">
        <f t="shared" si="191"/>
        <v>0</v>
      </c>
      <c r="EI167" s="63">
        <f t="shared" si="173"/>
        <v>0</v>
      </c>
      <c r="EJ167" s="63">
        <f t="shared" si="174"/>
        <v>0</v>
      </c>
      <c r="EK167" s="351">
        <f t="shared" si="175"/>
        <v>0</v>
      </c>
      <c r="EL167" s="141">
        <f t="shared" si="176"/>
        <v>0</v>
      </c>
      <c r="EM167" s="5">
        <f t="shared" si="177"/>
        <v>0</v>
      </c>
      <c r="EN167" s="5">
        <f t="shared" si="178"/>
        <v>0</v>
      </c>
      <c r="EO167" s="280">
        <f t="shared" si="192"/>
        <v>0</v>
      </c>
    </row>
    <row r="168" spans="1:145">
      <c r="A168" s="3">
        <f t="shared" si="179"/>
        <v>129</v>
      </c>
      <c r="B168" s="263">
        <v>1</v>
      </c>
      <c r="C168" s="556"/>
      <c r="D168" s="264" t="s">
        <v>165</v>
      </c>
      <c r="E168" s="265" t="s">
        <v>19</v>
      </c>
      <c r="F168" s="266"/>
      <c r="G168" s="41" t="s">
        <v>72</v>
      </c>
      <c r="H168" s="267">
        <f t="shared" ref="H168:H231" si="255">SUMIF($Y$10:$Y$28,G168,$AE$10:$AE$28)</f>
        <v>175</v>
      </c>
      <c r="I168" s="267">
        <f t="shared" ref="I168:I231" si="256">SUMIF($Y$10:$Y$28,G168,$AA$10:$AA$28)</f>
        <v>156</v>
      </c>
      <c r="J168" s="268">
        <f t="shared" ref="J168:J231" si="257">$J$27</f>
        <v>27506142.120000001</v>
      </c>
      <c r="K168" s="268">
        <f t="shared" ref="K168:K231" si="258">SUMIF($AS$4:$AS$22,E168,$AT$4:$AT$22)</f>
        <v>5</v>
      </c>
      <c r="L168" s="269">
        <f t="shared" ref="L168:L231" si="259">IF(K168=$AO$25,$AN$25,IF(K168=$AO$26,$AN$26,IF(K168=$AO$27,$AN$27,IF(K168=$AO$28,$AN$28,IF(K168=$AO$29,$AN$29,IF(K168=$AO$30,$AN$30))))))</f>
        <v>1.08</v>
      </c>
      <c r="M168" s="319">
        <f t="shared" ref="M168:M175" si="260">SUMIF($AS$4:$AS$22,E168,$BM$4:$BM$22)</f>
        <v>1.02</v>
      </c>
      <c r="N168" s="271">
        <f t="shared" ref="N168:N231" si="261">$P168/(1+6%/12)^36</f>
        <v>25320681.276954275</v>
      </c>
      <c r="O168" s="271">
        <f t="shared" ref="O168:O231" si="262">$P168/(1+6%/12)^12</f>
        <v>28540453.441499729</v>
      </c>
      <c r="P168" s="271">
        <f t="shared" ref="P168:P231" si="263">$J$27*L168*M168</f>
        <v>30300766.159392003</v>
      </c>
      <c r="Q168" s="271">
        <f t="shared" ref="Q168:Q231" si="264">$P168*(1+6%/12)^12</f>
        <v>32169651.113921117</v>
      </c>
      <c r="R168" s="271">
        <f t="shared" si="180"/>
        <v>36137958.492223024</v>
      </c>
      <c r="S168" s="272">
        <f t="shared" ref="S168:T231" si="265">P168</f>
        <v>30300766.159392003</v>
      </c>
      <c r="T168" s="271">
        <f t="shared" si="265"/>
        <v>32169651.113921117</v>
      </c>
      <c r="U168" s="271">
        <f t="shared" ref="U168:U231" si="266">$P168*(1+6%/12)^24</f>
        <v>34153804.80307208</v>
      </c>
      <c r="V168" s="271">
        <f t="shared" si="181"/>
        <v>40603326.925493881</v>
      </c>
      <c r="W168" s="271"/>
      <c r="X168" s="271">
        <f t="shared" ref="X168:X231" si="267">N168*I168</f>
        <v>3950026279.2048669</v>
      </c>
      <c r="Y168" s="271">
        <f t="shared" ref="Y168:Y231" si="268">O168*I168</f>
        <v>4452310736.8739576</v>
      </c>
      <c r="Z168" s="271">
        <f t="shared" ref="Z168:Z231" si="269">P168*I168</f>
        <v>4726919520.8651524</v>
      </c>
      <c r="AA168" s="272">
        <f t="shared" si="182"/>
        <v>5018465573.7716942</v>
      </c>
      <c r="AB168" s="272">
        <f t="shared" si="183"/>
        <v>5637521524.7867918</v>
      </c>
      <c r="AC168" s="272">
        <f t="shared" ref="AC168:AC231" si="270">S168*I168</f>
        <v>4726919520.8651524</v>
      </c>
      <c r="AD168" s="271">
        <f t="shared" ref="AD168:AD231" si="271">T168*I168</f>
        <v>5018465573.7716942</v>
      </c>
      <c r="AE168" s="271">
        <f t="shared" si="184"/>
        <v>5327993549.2792444</v>
      </c>
      <c r="AF168" s="271">
        <f t="shared" si="185"/>
        <v>6334119000.3770456</v>
      </c>
      <c r="AG168" s="271"/>
      <c r="AH168" s="33" t="str">
        <f t="shared" ref="AH168:AH231" si="272">IF(AJ168=$I$32,$N$32,IF(AJ168=$I$33,$N$33,IF(AJ168=$I$34,$N$34)))</f>
        <v>BERTAHAP</v>
      </c>
      <c r="AI168" s="273">
        <f t="shared" ref="AI168:AI231" si="273">IF(AH168=$N$32,$O$32,IF(AH168=$N$33,$O$33,$O$34))</f>
        <v>0</v>
      </c>
      <c r="AJ168" s="274">
        <v>2</v>
      </c>
      <c r="AK168" s="275"/>
      <c r="AL168" s="271" t="e">
        <f>IF(AK168&gt;#REF!,"LB","KR")</f>
        <v>#REF!</v>
      </c>
      <c r="AM168" s="52">
        <f t="shared" ref="AM168:AP231" si="274">ROUNDUP((X168*(1+$K$5)),-3)</f>
        <v>4345029000</v>
      </c>
      <c r="AN168" s="52">
        <f t="shared" si="274"/>
        <v>4897542000</v>
      </c>
      <c r="AO168" s="52">
        <f t="shared" si="274"/>
        <v>5199612000</v>
      </c>
      <c r="AP168" s="438">
        <f t="shared" si="254"/>
        <v>5520313000</v>
      </c>
      <c r="AQ168" s="438">
        <f t="shared" ref="AQ168:AS231" si="275">ROUNDUP((AC168*(1+$K$5)),-3)</f>
        <v>5199612000</v>
      </c>
      <c r="AR168" s="52">
        <f t="shared" si="275"/>
        <v>5520313000</v>
      </c>
      <c r="AS168" s="52">
        <f t="shared" si="275"/>
        <v>5860793000</v>
      </c>
      <c r="AT168" s="43"/>
      <c r="AU168" s="43"/>
      <c r="AV168" s="311">
        <f t="shared" si="186"/>
        <v>-712409.08090799674</v>
      </c>
      <c r="AW168" s="311"/>
      <c r="AX168" s="311"/>
      <c r="AY168" s="311"/>
      <c r="AZ168" s="311"/>
      <c r="BA168" s="43"/>
      <c r="BB168" s="43"/>
      <c r="BC168" s="43"/>
      <c r="BD168" s="43"/>
      <c r="BE168" s="43"/>
      <c r="BF168" s="43"/>
      <c r="BG168" s="43"/>
      <c r="BH168" s="43"/>
      <c r="BI168" s="43"/>
      <c r="BJ168" s="43"/>
      <c r="BK168" s="43"/>
      <c r="BL168" s="43"/>
      <c r="BM168" s="43"/>
      <c r="BN168" s="43"/>
      <c r="BO168" s="43"/>
      <c r="BP168" s="43"/>
      <c r="BQ168" s="43"/>
      <c r="BR168" s="43"/>
      <c r="BS168" s="43"/>
      <c r="BT168" s="43"/>
      <c r="BU168" s="43"/>
      <c r="BV168" s="43"/>
      <c r="BW168" s="43"/>
      <c r="BX168" s="446"/>
      <c r="BY168" s="444"/>
      <c r="BZ168" s="444" t="str">
        <f t="shared" si="248"/>
        <v>2BR-11</v>
      </c>
      <c r="CA168" s="445">
        <f t="shared" si="249"/>
        <v>11</v>
      </c>
      <c r="CB168" s="444">
        <f t="shared" si="250"/>
        <v>101</v>
      </c>
      <c r="CC168" s="444">
        <f t="shared" si="250"/>
        <v>90</v>
      </c>
      <c r="CD168" s="444">
        <f t="shared" si="251"/>
        <v>30031205.966616005</v>
      </c>
      <c r="CE168" s="444">
        <f t="shared" si="252"/>
        <v>2484448000</v>
      </c>
      <c r="CF168" s="444">
        <f t="shared" si="252"/>
        <v>2800369000</v>
      </c>
      <c r="CG168" s="444">
        <f t="shared" si="252"/>
        <v>2973090000</v>
      </c>
      <c r="CH168" s="444">
        <f t="shared" si="252"/>
        <v>3156464000</v>
      </c>
      <c r="CI168" s="444">
        <f t="shared" si="253"/>
        <v>3351147000</v>
      </c>
      <c r="CJ168" s="43"/>
      <c r="CK168" s="438">
        <f t="shared" si="188"/>
        <v>5860793313.7783852</v>
      </c>
      <c r="CL168" s="43">
        <f t="shared" si="189"/>
        <v>5511589000</v>
      </c>
      <c r="CM168" s="43">
        <f t="shared" si="189"/>
        <v>5851532000</v>
      </c>
      <c r="CN168" s="44">
        <f t="shared" ref="CN168:CN231" si="276">(CL168*90%)*40%/24</f>
        <v>82673835</v>
      </c>
      <c r="CO168" s="44">
        <f t="shared" ref="CO168:CO231" si="277">(CM168*90%)*40%/36</f>
        <v>58515320</v>
      </c>
      <c r="CP168" s="44">
        <f t="shared" ref="CP168:CP231" si="278">(AO168*90%)/36</f>
        <v>129990300</v>
      </c>
      <c r="CQ168" s="44">
        <f t="shared" ref="CQ168:CQ231" si="279">AP168/48</f>
        <v>115006520.83333333</v>
      </c>
      <c r="CR168" s="440">
        <f t="shared" ref="CR168:CR231" si="280">ROUNDUP(CM168*$CR$39, -3)</f>
        <v>6212442000</v>
      </c>
      <c r="CT168" s="264" t="s">
        <v>167</v>
      </c>
      <c r="CU168" s="265">
        <v>16</v>
      </c>
      <c r="CV168" s="266"/>
      <c r="CW168" s="41" t="s">
        <v>52</v>
      </c>
      <c r="CX168" s="267">
        <f t="shared" ref="CX168:CX188" si="281">SUMIF($W$10:$W$28,CW168,$AB$10:$AB$28)</f>
        <v>0</v>
      </c>
      <c r="CY168" s="267">
        <f t="shared" ref="CY168:CY188" si="282">SUMIF($W$10:$W$28,CW168,$Y$10:$Y$28)</f>
        <v>0</v>
      </c>
      <c r="CZ168" s="268">
        <f t="shared" ref="CZ168:CZ188" si="283">$J$27</f>
        <v>27506142.120000001</v>
      </c>
      <c r="DA168" s="268">
        <f t="shared" ref="DA168:DA188" si="284">SUMIF($AO$4:$AO$22,CU168,$AR$4:$AR$22)</f>
        <v>0</v>
      </c>
      <c r="DB168" s="269">
        <f t="shared" ref="DB168:DB188" si="285">IF(DA168=$AK$25,$AJ$25,IF(DA168=$AK$26,$AJ$26,IF(DA168=$AK$27,$AJ$27,IF(DA168=$AK$28,$AJ$28,IF(DA168=$AK$29,$AJ$29,IF(DA168=$AK$30,$AJ$30))))))</f>
        <v>0</v>
      </c>
      <c r="DC168" s="270">
        <f t="shared" si="247"/>
        <v>0</v>
      </c>
      <c r="DD168" s="271">
        <f t="shared" ref="DD168:DD188" si="286">$P168/(1+6%/12)^36</f>
        <v>25320681.276954275</v>
      </c>
      <c r="DE168" s="271">
        <f t="shared" ref="DE168:DE188" si="287">$P168/(1+6%/12)^12</f>
        <v>28540453.441499729</v>
      </c>
      <c r="DF168" s="271">
        <f t="shared" ref="DF168:DF188" si="288">$J$27*DB168*DC168</f>
        <v>0</v>
      </c>
      <c r="DG168" s="271">
        <f t="shared" ref="DG168:DG188" si="289">$P168*(1+6%/12)^12</f>
        <v>32169651.113921117</v>
      </c>
      <c r="DH168" s="272">
        <f t="shared" ref="DH168:DI188" si="290">DF168</f>
        <v>0</v>
      </c>
      <c r="DI168" s="271">
        <f t="shared" si="290"/>
        <v>32169651.113921117</v>
      </c>
      <c r="DJ168" s="271">
        <f t="shared" ref="DJ168:DJ188" si="291">$P168*(1+6%/12)^24</f>
        <v>34153804.80307208</v>
      </c>
      <c r="DK168" s="271"/>
      <c r="DL168" s="271">
        <f t="shared" ref="DL168:DL188" si="292">DD168*CY168</f>
        <v>0</v>
      </c>
      <c r="DM168" s="271">
        <f t="shared" ref="DM168:DM188" si="293">DE168*CY168</f>
        <v>0</v>
      </c>
      <c r="DN168" s="271">
        <f t="shared" ref="DN168:DN188" si="294">DF168*CY168</f>
        <v>0</v>
      </c>
      <c r="DO168" s="272">
        <f t="shared" ref="DO168:DO188" si="295">DG168*CY168</f>
        <v>0</v>
      </c>
      <c r="DP168" s="272">
        <f t="shared" ref="DP168:DP188" si="296">DH168*CY168</f>
        <v>0</v>
      </c>
      <c r="DQ168" s="271">
        <f t="shared" ref="DQ168:DQ188" si="297">DI168*CY168</f>
        <v>0</v>
      </c>
      <c r="DR168" s="271">
        <f t="shared" ref="DR168:DR188" si="298">DJ168*CY168</f>
        <v>0</v>
      </c>
      <c r="DS168" s="271"/>
      <c r="DT168" s="33" t="str">
        <f t="shared" ref="DT168:DT188" si="299">IF(DV168=$I$32,$N$32,IF(DV168=$I$33,$N$33,IF(DV168=$I$34,$N$34)))</f>
        <v>BERTAHAP</v>
      </c>
      <c r="DU168" s="273">
        <f t="shared" ref="DU168:DU188" si="300">IF(DT168=$N$32,$O$32,IF(DT168=$N$33,$O$33,$O$34))</f>
        <v>0</v>
      </c>
      <c r="DV168" s="274">
        <v>2</v>
      </c>
      <c r="DW168" s="275"/>
      <c r="DX168" s="271" t="e">
        <f>IF(DW168&gt;#REF!,"LB","KR")</f>
        <v>#REF!</v>
      </c>
      <c r="DY168" s="275">
        <f t="shared" si="230"/>
        <v>0</v>
      </c>
      <c r="DZ168" s="275">
        <f t="shared" si="230"/>
        <v>0</v>
      </c>
      <c r="EA168" s="275">
        <f t="shared" si="230"/>
        <v>0</v>
      </c>
      <c r="EB168" s="276">
        <f t="shared" si="230"/>
        <v>0</v>
      </c>
      <c r="EC168" s="276">
        <f t="shared" si="230"/>
        <v>0</v>
      </c>
      <c r="ED168" s="275">
        <f t="shared" si="230"/>
        <v>0</v>
      </c>
      <c r="EE168" s="275">
        <f t="shared" si="229"/>
        <v>0</v>
      </c>
      <c r="EF168" s="275">
        <f t="shared" si="190"/>
        <v>0</v>
      </c>
      <c r="EG168" s="52">
        <f t="shared" si="191"/>
        <v>0</v>
      </c>
      <c r="EH168" s="43">
        <f t="shared" si="191"/>
        <v>0</v>
      </c>
      <c r="EI168" s="63">
        <f t="shared" ref="EI168:EI188" si="301">EG168-(EG168*10%)</f>
        <v>0</v>
      </c>
      <c r="EJ168" s="63">
        <f t="shared" ref="EJ168:EJ188" si="302">(EI168*40%)/24</f>
        <v>0</v>
      </c>
      <c r="EK168" s="351">
        <f t="shared" ref="EK168:EK188" si="303">(EB168*90%)/48</f>
        <v>0</v>
      </c>
      <c r="EL168" s="141">
        <f t="shared" ref="EL168:EL188" si="304">(EH168*90%)*40%/36</f>
        <v>0</v>
      </c>
      <c r="EM168" s="5">
        <f t="shared" ref="EM168:EM188" si="305">(EG168*90%)*40%/24</f>
        <v>0</v>
      </c>
      <c r="EN168" s="5">
        <f t="shared" ref="EN168:EN188" si="306">EA168*90%/36</f>
        <v>0</v>
      </c>
      <c r="EO168" s="280">
        <f t="shared" si="192"/>
        <v>0</v>
      </c>
    </row>
    <row r="169" spans="1:145">
      <c r="A169" s="3">
        <f t="shared" ref="A169:A232" si="307">A168+1</f>
        <v>130</v>
      </c>
      <c r="B169" s="263">
        <v>2</v>
      </c>
      <c r="C169" s="556"/>
      <c r="D169" s="264" t="s">
        <v>165</v>
      </c>
      <c r="E169" s="265" t="s">
        <v>29</v>
      </c>
      <c r="F169" s="266"/>
      <c r="G169" s="41" t="s">
        <v>74</v>
      </c>
      <c r="H169" s="267">
        <f t="shared" si="255"/>
        <v>85</v>
      </c>
      <c r="I169" s="267">
        <f t="shared" si="256"/>
        <v>74</v>
      </c>
      <c r="J169" s="268">
        <f t="shared" si="257"/>
        <v>27506142.120000001</v>
      </c>
      <c r="K169" s="268">
        <f t="shared" si="258"/>
        <v>1</v>
      </c>
      <c r="L169" s="269">
        <f t="shared" si="259"/>
        <v>1.06</v>
      </c>
      <c r="M169" s="319">
        <f t="shared" si="260"/>
        <v>1.02</v>
      </c>
      <c r="N169" s="271">
        <f t="shared" si="261"/>
        <v>24851779.771825496</v>
      </c>
      <c r="O169" s="271">
        <f t="shared" si="262"/>
        <v>28011926.525916401</v>
      </c>
      <c r="P169" s="271">
        <f t="shared" si="263"/>
        <v>29739640.860144004</v>
      </c>
      <c r="Q169" s="271">
        <f t="shared" si="264"/>
        <v>31573916.83403369</v>
      </c>
      <c r="R169" s="271">
        <f t="shared" ref="R169:R232" si="308">Q169*$R$39</f>
        <v>35468737.038663335</v>
      </c>
      <c r="S169" s="272">
        <f t="shared" si="265"/>
        <v>29739640.860144004</v>
      </c>
      <c r="T169" s="271">
        <f t="shared" si="265"/>
        <v>31573916.83403369</v>
      </c>
      <c r="U169" s="271">
        <f t="shared" si="266"/>
        <v>33521326.93634852</v>
      </c>
      <c r="V169" s="271">
        <f t="shared" ref="V169:V232" si="309">U169*$V$39</f>
        <v>39851413.463910654</v>
      </c>
      <c r="W169" s="271"/>
      <c r="X169" s="271">
        <f t="shared" si="267"/>
        <v>1839031703.1150868</v>
      </c>
      <c r="Y169" s="271">
        <f t="shared" si="268"/>
        <v>2072882562.9178138</v>
      </c>
      <c r="Z169" s="271">
        <f t="shared" si="269"/>
        <v>2200733423.6506562</v>
      </c>
      <c r="AA169" s="272">
        <f t="shared" ref="AA169:AA232" si="310">Q169*I169</f>
        <v>2336469845.718493</v>
      </c>
      <c r="AB169" s="272">
        <f t="shared" ref="AB169:AB232" si="311">I169*R169</f>
        <v>2624686540.8610868</v>
      </c>
      <c r="AC169" s="272">
        <f t="shared" si="270"/>
        <v>2200733423.6506562</v>
      </c>
      <c r="AD169" s="271">
        <f t="shared" si="271"/>
        <v>2336469845.718493</v>
      </c>
      <c r="AE169" s="271">
        <f t="shared" ref="AE169:AE232" si="312">U169*I169</f>
        <v>2480578193.2897906</v>
      </c>
      <c r="AF169" s="271">
        <f t="shared" ref="AF169:AF232" si="313">I169*V169</f>
        <v>2949004596.3293886</v>
      </c>
      <c r="AG169" s="271"/>
      <c r="AH169" s="33" t="str">
        <f t="shared" si="272"/>
        <v>BERTAHAP</v>
      </c>
      <c r="AI169" s="273">
        <f t="shared" si="273"/>
        <v>0</v>
      </c>
      <c r="AJ169" s="274">
        <v>2</v>
      </c>
      <c r="AK169" s="275"/>
      <c r="AL169" s="271" t="e">
        <f>IF(AK169&gt;#REF!,"LB","KR")</f>
        <v>#REF!</v>
      </c>
      <c r="AM169" s="52">
        <f t="shared" si="274"/>
        <v>2022935000</v>
      </c>
      <c r="AN169" s="52">
        <f t="shared" si="274"/>
        <v>2280171000</v>
      </c>
      <c r="AO169" s="52">
        <f t="shared" si="274"/>
        <v>2420807000</v>
      </c>
      <c r="AP169" s="438">
        <f t="shared" si="254"/>
        <v>2570117000</v>
      </c>
      <c r="AQ169" s="438">
        <f t="shared" si="275"/>
        <v>2420807000</v>
      </c>
      <c r="AR169" s="52">
        <f t="shared" si="275"/>
        <v>2570117000</v>
      </c>
      <c r="AS169" s="52">
        <f t="shared" si="275"/>
        <v>2728637000</v>
      </c>
      <c r="AT169" s="43"/>
      <c r="AU169" s="43"/>
      <c r="AV169" s="311">
        <f t="shared" ref="AV169:AV232" si="314">P169-$P$318</f>
        <v>-1273534.3801559955</v>
      </c>
      <c r="AW169" s="311"/>
      <c r="AX169" s="311"/>
      <c r="AY169" s="311"/>
      <c r="AZ169" s="311"/>
      <c r="BA169" s="43"/>
      <c r="BB169" s="43"/>
      <c r="BC169" s="43"/>
      <c r="BD169" s="43"/>
      <c r="BE169" s="43"/>
      <c r="BF169" s="43"/>
      <c r="BG169" s="43"/>
      <c r="BH169" s="43"/>
      <c r="BI169" s="43"/>
      <c r="BJ169" s="43"/>
      <c r="BK169" s="43"/>
      <c r="BL169" s="43"/>
      <c r="BM169" s="43"/>
      <c r="BN169" s="43"/>
      <c r="BO169" s="43"/>
      <c r="BP169" s="43"/>
      <c r="BQ169" s="43"/>
      <c r="BR169" s="43"/>
      <c r="BS169" s="43"/>
      <c r="BT169" s="43"/>
      <c r="BU169" s="43"/>
      <c r="BV169" s="43"/>
      <c r="BW169" s="43"/>
      <c r="BX169" s="446"/>
      <c r="BY169" s="449"/>
      <c r="BZ169" s="444" t="str">
        <f t="shared" si="248"/>
        <v>2BR-15</v>
      </c>
      <c r="CA169" s="445">
        <f t="shared" si="249"/>
        <v>15</v>
      </c>
      <c r="CB169" s="444">
        <f t="shared" si="250"/>
        <v>101</v>
      </c>
      <c r="CC169" s="444">
        <f t="shared" si="250"/>
        <v>90</v>
      </c>
      <c r="CD169" s="444">
        <f t="shared" si="251"/>
        <v>30031205.966616005</v>
      </c>
      <c r="CE169" s="444">
        <f t="shared" si="252"/>
        <v>2484448000</v>
      </c>
      <c r="CF169" s="444">
        <f t="shared" si="252"/>
        <v>2800369000</v>
      </c>
      <c r="CG169" s="444">
        <f t="shared" si="252"/>
        <v>2973090000</v>
      </c>
      <c r="CH169" s="444">
        <f t="shared" si="252"/>
        <v>3156464000</v>
      </c>
      <c r="CI169" s="444">
        <f t="shared" si="253"/>
        <v>3351147000</v>
      </c>
      <c r="CJ169" s="43"/>
      <c r="CK169" s="438">
        <f t="shared" ref="CK169:CK232" si="315">AP169*$CK$38</f>
        <v>2728635954.0171294</v>
      </c>
      <c r="CL169" s="43">
        <f t="shared" ref="CL169:CM232" si="316">ROUNDUP(AO169+(AO169*6%),-3)</f>
        <v>2566056000</v>
      </c>
      <c r="CM169" s="43">
        <f t="shared" si="316"/>
        <v>2724325000</v>
      </c>
      <c r="CN169" s="44">
        <f t="shared" si="276"/>
        <v>38490840</v>
      </c>
      <c r="CO169" s="44">
        <f t="shared" si="277"/>
        <v>27243250</v>
      </c>
      <c r="CP169" s="44">
        <f t="shared" si="278"/>
        <v>60520175</v>
      </c>
      <c r="CQ169" s="44">
        <f t="shared" si="279"/>
        <v>53544104.166666664</v>
      </c>
      <c r="CR169" s="440">
        <f t="shared" si="280"/>
        <v>2892356000</v>
      </c>
      <c r="CT169" s="264" t="s">
        <v>167</v>
      </c>
      <c r="CU169" s="299">
        <v>18</v>
      </c>
      <c r="CV169" s="266"/>
      <c r="CW169" s="41" t="s">
        <v>54</v>
      </c>
      <c r="CX169" s="267">
        <f t="shared" si="281"/>
        <v>0</v>
      </c>
      <c r="CY169" s="267">
        <f t="shared" si="282"/>
        <v>0</v>
      </c>
      <c r="CZ169" s="268">
        <f t="shared" si="283"/>
        <v>27506142.120000001</v>
      </c>
      <c r="DA169" s="268">
        <f t="shared" si="284"/>
        <v>0</v>
      </c>
      <c r="DB169" s="269">
        <f t="shared" si="285"/>
        <v>0</v>
      </c>
      <c r="DC169" s="270">
        <f t="shared" si="247"/>
        <v>0</v>
      </c>
      <c r="DD169" s="271">
        <f t="shared" si="286"/>
        <v>24851779.771825496</v>
      </c>
      <c r="DE169" s="271">
        <f t="shared" si="287"/>
        <v>28011926.525916401</v>
      </c>
      <c r="DF169" s="271">
        <f t="shared" si="288"/>
        <v>0</v>
      </c>
      <c r="DG169" s="271">
        <f t="shared" si="289"/>
        <v>31573916.83403369</v>
      </c>
      <c r="DH169" s="272">
        <f t="shared" si="290"/>
        <v>0</v>
      </c>
      <c r="DI169" s="271">
        <f t="shared" si="290"/>
        <v>31573916.83403369</v>
      </c>
      <c r="DJ169" s="271">
        <f t="shared" si="291"/>
        <v>33521326.93634852</v>
      </c>
      <c r="DK169" s="271"/>
      <c r="DL169" s="271">
        <f t="shared" si="292"/>
        <v>0</v>
      </c>
      <c r="DM169" s="271">
        <f t="shared" si="293"/>
        <v>0</v>
      </c>
      <c r="DN169" s="271">
        <f t="shared" si="294"/>
        <v>0</v>
      </c>
      <c r="DO169" s="272">
        <f t="shared" si="295"/>
        <v>0</v>
      </c>
      <c r="DP169" s="272">
        <f t="shared" si="296"/>
        <v>0</v>
      </c>
      <c r="DQ169" s="271">
        <f t="shared" si="297"/>
        <v>0</v>
      </c>
      <c r="DR169" s="271">
        <f t="shared" si="298"/>
        <v>0</v>
      </c>
      <c r="DS169" s="271"/>
      <c r="DT169" s="33" t="str">
        <f t="shared" si="299"/>
        <v>BERTAHAP</v>
      </c>
      <c r="DU169" s="273">
        <f t="shared" si="300"/>
        <v>0</v>
      </c>
      <c r="DV169" s="274">
        <v>2</v>
      </c>
      <c r="DW169" s="275"/>
      <c r="DX169" s="271" t="e">
        <f>IF(DW169&gt;#REF!,"LB","KR")</f>
        <v>#REF!</v>
      </c>
      <c r="DY169" s="275">
        <f t="shared" si="230"/>
        <v>0</v>
      </c>
      <c r="DZ169" s="275">
        <f t="shared" si="230"/>
        <v>0</v>
      </c>
      <c r="EA169" s="275">
        <f t="shared" si="230"/>
        <v>0</v>
      </c>
      <c r="EB169" s="276">
        <f t="shared" si="230"/>
        <v>0</v>
      </c>
      <c r="EC169" s="276">
        <f t="shared" si="230"/>
        <v>0</v>
      </c>
      <c r="ED169" s="275">
        <f t="shared" si="230"/>
        <v>0</v>
      </c>
      <c r="EE169" s="275">
        <f t="shared" si="229"/>
        <v>0</v>
      </c>
      <c r="EF169" s="275">
        <f t="shared" ref="EF169:EF188" si="317">EB169*$AP$38</f>
        <v>0</v>
      </c>
      <c r="EG169" s="52">
        <f t="shared" ref="EG169:EH188" si="318">ROUNDUP(EA169+(EA169*6%),-3)</f>
        <v>0</v>
      </c>
      <c r="EH169" s="43">
        <f t="shared" si="318"/>
        <v>0</v>
      </c>
      <c r="EI169" s="63">
        <f t="shared" si="301"/>
        <v>0</v>
      </c>
      <c r="EJ169" s="63">
        <f t="shared" si="302"/>
        <v>0</v>
      </c>
      <c r="EK169" s="351">
        <f t="shared" si="303"/>
        <v>0</v>
      </c>
      <c r="EL169" s="141">
        <f t="shared" si="304"/>
        <v>0</v>
      </c>
      <c r="EM169" s="5">
        <f t="shared" si="305"/>
        <v>0</v>
      </c>
      <c r="EN169" s="5">
        <f t="shared" si="306"/>
        <v>0</v>
      </c>
      <c r="EO169" s="280">
        <f t="shared" ref="EO169:EO188" si="319">EH169*$AY$38</f>
        <v>0</v>
      </c>
    </row>
    <row r="170" spans="1:145">
      <c r="A170" s="3">
        <f t="shared" si="307"/>
        <v>131</v>
      </c>
      <c r="B170" s="263">
        <v>3</v>
      </c>
      <c r="C170" s="556"/>
      <c r="D170" s="264" t="s">
        <v>165</v>
      </c>
      <c r="E170" s="265" t="s">
        <v>32</v>
      </c>
      <c r="F170" s="266"/>
      <c r="G170" s="41" t="s">
        <v>56</v>
      </c>
      <c r="H170" s="267">
        <f t="shared" si="255"/>
        <v>85</v>
      </c>
      <c r="I170" s="267">
        <f t="shared" si="256"/>
        <v>74</v>
      </c>
      <c r="J170" s="268">
        <f t="shared" si="257"/>
        <v>27506142.120000001</v>
      </c>
      <c r="K170" s="268">
        <f t="shared" si="258"/>
        <v>1</v>
      </c>
      <c r="L170" s="269">
        <f t="shared" si="259"/>
        <v>1.06</v>
      </c>
      <c r="M170" s="319">
        <f t="shared" si="260"/>
        <v>1.02</v>
      </c>
      <c r="N170" s="271">
        <f t="shared" si="261"/>
        <v>24851779.771825496</v>
      </c>
      <c r="O170" s="271">
        <f t="shared" si="262"/>
        <v>28011926.525916401</v>
      </c>
      <c r="P170" s="271">
        <f t="shared" si="263"/>
        <v>29739640.860144004</v>
      </c>
      <c r="Q170" s="271">
        <f t="shared" si="264"/>
        <v>31573916.83403369</v>
      </c>
      <c r="R170" s="271">
        <f t="shared" si="308"/>
        <v>35468737.038663335</v>
      </c>
      <c r="S170" s="272">
        <f t="shared" si="265"/>
        <v>29739640.860144004</v>
      </c>
      <c r="T170" s="271">
        <f t="shared" si="265"/>
        <v>31573916.83403369</v>
      </c>
      <c r="U170" s="271">
        <f t="shared" si="266"/>
        <v>33521326.93634852</v>
      </c>
      <c r="V170" s="271">
        <f t="shared" si="309"/>
        <v>39851413.463910654</v>
      </c>
      <c r="W170" s="271"/>
      <c r="X170" s="271">
        <f t="shared" si="267"/>
        <v>1839031703.1150868</v>
      </c>
      <c r="Y170" s="271">
        <f t="shared" si="268"/>
        <v>2072882562.9178138</v>
      </c>
      <c r="Z170" s="271">
        <f t="shared" si="269"/>
        <v>2200733423.6506562</v>
      </c>
      <c r="AA170" s="272">
        <f t="shared" si="310"/>
        <v>2336469845.718493</v>
      </c>
      <c r="AB170" s="272">
        <f t="shared" si="311"/>
        <v>2624686540.8610868</v>
      </c>
      <c r="AC170" s="272">
        <f t="shared" si="270"/>
        <v>2200733423.6506562</v>
      </c>
      <c r="AD170" s="271">
        <f t="shared" si="271"/>
        <v>2336469845.718493</v>
      </c>
      <c r="AE170" s="271">
        <f t="shared" si="312"/>
        <v>2480578193.2897906</v>
      </c>
      <c r="AF170" s="271">
        <f t="shared" si="313"/>
        <v>2949004596.3293886</v>
      </c>
      <c r="AG170" s="271"/>
      <c r="AH170" s="33" t="str">
        <f t="shared" si="272"/>
        <v>BERTAHAP</v>
      </c>
      <c r="AI170" s="273">
        <f t="shared" si="273"/>
        <v>0</v>
      </c>
      <c r="AJ170" s="274">
        <v>2</v>
      </c>
      <c r="AK170" s="275"/>
      <c r="AL170" s="271" t="e">
        <f>IF(AK170&gt;#REF!,"LB","KR")</f>
        <v>#REF!</v>
      </c>
      <c r="AM170" s="52">
        <f t="shared" si="274"/>
        <v>2022935000</v>
      </c>
      <c r="AN170" s="52">
        <f t="shared" si="274"/>
        <v>2280171000</v>
      </c>
      <c r="AO170" s="52">
        <f t="shared" si="274"/>
        <v>2420807000</v>
      </c>
      <c r="AP170" s="438">
        <f t="shared" si="254"/>
        <v>2570117000</v>
      </c>
      <c r="AQ170" s="438">
        <f t="shared" si="275"/>
        <v>2420807000</v>
      </c>
      <c r="AR170" s="52">
        <f t="shared" si="275"/>
        <v>2570117000</v>
      </c>
      <c r="AS170" s="52">
        <f t="shared" si="275"/>
        <v>2728637000</v>
      </c>
      <c r="AT170" s="43"/>
      <c r="AU170" s="43"/>
      <c r="AV170" s="311">
        <f t="shared" si="314"/>
        <v>-1273534.3801559955</v>
      </c>
      <c r="AW170" s="311"/>
      <c r="AX170" s="311"/>
      <c r="AY170" s="311"/>
      <c r="AZ170" s="311"/>
      <c r="BA170" s="43"/>
      <c r="BB170" s="43"/>
      <c r="BC170" s="43"/>
      <c r="BD170" s="43"/>
      <c r="BE170" s="43"/>
      <c r="BF170" s="43"/>
      <c r="BG170" s="43"/>
      <c r="BH170" s="43"/>
      <c r="BI170" s="43"/>
      <c r="BJ170" s="43"/>
      <c r="BK170" s="43"/>
      <c r="BL170" s="43"/>
      <c r="BM170" s="43"/>
      <c r="BN170" s="43"/>
      <c r="BO170" s="43"/>
      <c r="BP170" s="43"/>
      <c r="BQ170" s="43"/>
      <c r="BR170" s="43"/>
      <c r="BS170" s="43"/>
      <c r="BT170" s="43"/>
      <c r="BU170" s="43"/>
      <c r="BV170" s="43"/>
      <c r="BW170" s="43"/>
      <c r="BX170" s="446"/>
      <c r="BY170" s="444"/>
      <c r="BZ170" s="444" t="str">
        <f t="shared" si="248"/>
        <v>2BR-17</v>
      </c>
      <c r="CA170" s="445">
        <f t="shared" si="249"/>
        <v>17</v>
      </c>
      <c r="CB170" s="444">
        <f t="shared" si="250"/>
        <v>85</v>
      </c>
      <c r="CC170" s="444">
        <f t="shared" si="250"/>
        <v>74</v>
      </c>
      <c r="CD170" s="444">
        <f t="shared" si="251"/>
        <v>30031205.966616005</v>
      </c>
      <c r="CE170" s="444">
        <f t="shared" si="252"/>
        <v>2042768000</v>
      </c>
      <c r="CF170" s="444">
        <f t="shared" si="252"/>
        <v>2302526000</v>
      </c>
      <c r="CG170" s="444">
        <f t="shared" si="252"/>
        <v>2444541000</v>
      </c>
      <c r="CH170" s="444">
        <f t="shared" si="252"/>
        <v>2595315000</v>
      </c>
      <c r="CI170" s="444">
        <f t="shared" si="253"/>
        <v>2755388000</v>
      </c>
      <c r="CJ170" s="43"/>
      <c r="CK170" s="438">
        <f t="shared" si="315"/>
        <v>2728635954.0171294</v>
      </c>
      <c r="CL170" s="43">
        <f t="shared" si="316"/>
        <v>2566056000</v>
      </c>
      <c r="CM170" s="43">
        <f t="shared" si="316"/>
        <v>2724325000</v>
      </c>
      <c r="CN170" s="44">
        <f t="shared" si="276"/>
        <v>38490840</v>
      </c>
      <c r="CO170" s="44">
        <f t="shared" si="277"/>
        <v>27243250</v>
      </c>
      <c r="CP170" s="44">
        <f t="shared" si="278"/>
        <v>60520175</v>
      </c>
      <c r="CQ170" s="44">
        <f t="shared" si="279"/>
        <v>53544104.166666664</v>
      </c>
      <c r="CR170" s="440">
        <f t="shared" si="280"/>
        <v>2892356000</v>
      </c>
      <c r="CT170" s="264" t="s">
        <v>167</v>
      </c>
      <c r="CU170" s="299">
        <v>20</v>
      </c>
      <c r="CV170" s="266"/>
      <c r="CW170" s="41" t="s">
        <v>70</v>
      </c>
      <c r="CX170" s="267">
        <f t="shared" si="281"/>
        <v>0</v>
      </c>
      <c r="CY170" s="267">
        <f t="shared" si="282"/>
        <v>0</v>
      </c>
      <c r="CZ170" s="268">
        <f t="shared" si="283"/>
        <v>27506142.120000001</v>
      </c>
      <c r="DA170" s="268">
        <f t="shared" si="284"/>
        <v>0</v>
      </c>
      <c r="DB170" s="269">
        <f t="shared" si="285"/>
        <v>0</v>
      </c>
      <c r="DC170" s="270">
        <f t="shared" si="247"/>
        <v>0</v>
      </c>
      <c r="DD170" s="271">
        <f t="shared" si="286"/>
        <v>24851779.771825496</v>
      </c>
      <c r="DE170" s="271">
        <f t="shared" si="287"/>
        <v>28011926.525916401</v>
      </c>
      <c r="DF170" s="271">
        <f t="shared" si="288"/>
        <v>0</v>
      </c>
      <c r="DG170" s="271">
        <f t="shared" si="289"/>
        <v>31573916.83403369</v>
      </c>
      <c r="DH170" s="272">
        <f t="shared" si="290"/>
        <v>0</v>
      </c>
      <c r="DI170" s="271">
        <f t="shared" si="290"/>
        <v>31573916.83403369</v>
      </c>
      <c r="DJ170" s="271">
        <f t="shared" si="291"/>
        <v>33521326.93634852</v>
      </c>
      <c r="DK170" s="271"/>
      <c r="DL170" s="271">
        <f t="shared" si="292"/>
        <v>0</v>
      </c>
      <c r="DM170" s="271">
        <f t="shared" si="293"/>
        <v>0</v>
      </c>
      <c r="DN170" s="271">
        <f t="shared" si="294"/>
        <v>0</v>
      </c>
      <c r="DO170" s="272">
        <f t="shared" si="295"/>
        <v>0</v>
      </c>
      <c r="DP170" s="272">
        <f t="shared" si="296"/>
        <v>0</v>
      </c>
      <c r="DQ170" s="271">
        <f t="shared" si="297"/>
        <v>0</v>
      </c>
      <c r="DR170" s="271">
        <f t="shared" si="298"/>
        <v>0</v>
      </c>
      <c r="DS170" s="271"/>
      <c r="DT170" s="33" t="str">
        <f t="shared" si="299"/>
        <v>BERTAHAP</v>
      </c>
      <c r="DU170" s="273">
        <f t="shared" si="300"/>
        <v>0</v>
      </c>
      <c r="DV170" s="274">
        <v>2</v>
      </c>
      <c r="DW170" s="275"/>
      <c r="DX170" s="271" t="e">
        <f>IF(DW170&gt;#REF!,"LB","KR")</f>
        <v>#REF!</v>
      </c>
      <c r="DY170" s="275">
        <f t="shared" si="230"/>
        <v>0</v>
      </c>
      <c r="DZ170" s="275">
        <f t="shared" si="230"/>
        <v>0</v>
      </c>
      <c r="EA170" s="275">
        <f t="shared" si="230"/>
        <v>0</v>
      </c>
      <c r="EB170" s="276">
        <f t="shared" si="230"/>
        <v>0</v>
      </c>
      <c r="EC170" s="276">
        <f t="shared" si="230"/>
        <v>0</v>
      </c>
      <c r="ED170" s="275">
        <f t="shared" si="230"/>
        <v>0</v>
      </c>
      <c r="EE170" s="275">
        <f t="shared" si="229"/>
        <v>0</v>
      </c>
      <c r="EF170" s="275">
        <f t="shared" si="317"/>
        <v>0</v>
      </c>
      <c r="EG170" s="52">
        <f t="shared" si="318"/>
        <v>0</v>
      </c>
      <c r="EH170" s="43">
        <f t="shared" si="318"/>
        <v>0</v>
      </c>
      <c r="EI170" s="63">
        <f t="shared" si="301"/>
        <v>0</v>
      </c>
      <c r="EJ170" s="63">
        <f t="shared" si="302"/>
        <v>0</v>
      </c>
      <c r="EK170" s="351">
        <f t="shared" si="303"/>
        <v>0</v>
      </c>
      <c r="EL170" s="141">
        <f t="shared" si="304"/>
        <v>0</v>
      </c>
      <c r="EM170" s="5">
        <f t="shared" si="305"/>
        <v>0</v>
      </c>
      <c r="EN170" s="5">
        <f t="shared" si="306"/>
        <v>0</v>
      </c>
      <c r="EO170" s="280">
        <f t="shared" si="319"/>
        <v>0</v>
      </c>
    </row>
    <row r="171" spans="1:145">
      <c r="A171" s="3">
        <f t="shared" si="307"/>
        <v>132</v>
      </c>
      <c r="B171" s="263">
        <v>4</v>
      </c>
      <c r="C171" s="556"/>
      <c r="D171" s="264" t="s">
        <v>165</v>
      </c>
      <c r="E171" s="265" t="s">
        <v>38</v>
      </c>
      <c r="F171" s="266"/>
      <c r="G171" s="41" t="s">
        <v>58</v>
      </c>
      <c r="H171" s="267">
        <f t="shared" si="255"/>
        <v>101</v>
      </c>
      <c r="I171" s="267">
        <f t="shared" si="256"/>
        <v>90</v>
      </c>
      <c r="J171" s="268">
        <f t="shared" si="257"/>
        <v>27506142.120000001</v>
      </c>
      <c r="K171" s="268">
        <f t="shared" si="258"/>
        <v>1</v>
      </c>
      <c r="L171" s="269">
        <f t="shared" si="259"/>
        <v>1.06</v>
      </c>
      <c r="M171" s="319">
        <f t="shared" si="260"/>
        <v>1.02</v>
      </c>
      <c r="N171" s="271">
        <f t="shared" si="261"/>
        <v>24851779.771825496</v>
      </c>
      <c r="O171" s="271">
        <f t="shared" si="262"/>
        <v>28011926.525916401</v>
      </c>
      <c r="P171" s="271">
        <f t="shared" si="263"/>
        <v>29739640.860144004</v>
      </c>
      <c r="Q171" s="271">
        <f t="shared" si="264"/>
        <v>31573916.83403369</v>
      </c>
      <c r="R171" s="271">
        <f t="shared" si="308"/>
        <v>35468737.038663335</v>
      </c>
      <c r="S171" s="272">
        <f t="shared" si="265"/>
        <v>29739640.860144004</v>
      </c>
      <c r="T171" s="271">
        <f t="shared" si="265"/>
        <v>31573916.83403369</v>
      </c>
      <c r="U171" s="271">
        <f t="shared" si="266"/>
        <v>33521326.93634852</v>
      </c>
      <c r="V171" s="271">
        <f t="shared" si="309"/>
        <v>39851413.463910654</v>
      </c>
      <c r="W171" s="271"/>
      <c r="X171" s="271">
        <f t="shared" si="267"/>
        <v>2236660179.4642944</v>
      </c>
      <c r="Y171" s="271">
        <f t="shared" si="268"/>
        <v>2521073387.3324761</v>
      </c>
      <c r="Z171" s="271">
        <f t="shared" si="269"/>
        <v>2676567677.4129605</v>
      </c>
      <c r="AA171" s="272">
        <f t="shared" si="310"/>
        <v>2841652515.0630322</v>
      </c>
      <c r="AB171" s="272">
        <f t="shared" si="311"/>
        <v>3192186333.4797001</v>
      </c>
      <c r="AC171" s="272">
        <f t="shared" si="270"/>
        <v>2676567677.4129605</v>
      </c>
      <c r="AD171" s="271">
        <f t="shared" si="271"/>
        <v>2841652515.0630322</v>
      </c>
      <c r="AE171" s="271">
        <f t="shared" si="312"/>
        <v>3016919424.2713666</v>
      </c>
      <c r="AF171" s="271">
        <f t="shared" si="313"/>
        <v>3586627211.7519588</v>
      </c>
      <c r="AG171" s="271"/>
      <c r="AH171" s="33" t="str">
        <f t="shared" si="272"/>
        <v>BERTAHAP</v>
      </c>
      <c r="AI171" s="273">
        <f t="shared" si="273"/>
        <v>0</v>
      </c>
      <c r="AJ171" s="274">
        <v>2</v>
      </c>
      <c r="AK171" s="275"/>
      <c r="AL171" s="271" t="e">
        <f>IF(AK171&gt;#REF!,"LB","KR")</f>
        <v>#REF!</v>
      </c>
      <c r="AM171" s="52">
        <f t="shared" si="274"/>
        <v>2460327000</v>
      </c>
      <c r="AN171" s="52">
        <f t="shared" si="274"/>
        <v>2773181000</v>
      </c>
      <c r="AO171" s="52">
        <f t="shared" si="274"/>
        <v>2944225000</v>
      </c>
      <c r="AP171" s="438">
        <f t="shared" si="254"/>
        <v>3125818000</v>
      </c>
      <c r="AQ171" s="438">
        <f t="shared" si="275"/>
        <v>2944225000</v>
      </c>
      <c r="AR171" s="52">
        <f t="shared" si="275"/>
        <v>3125818000</v>
      </c>
      <c r="AS171" s="52">
        <f t="shared" si="275"/>
        <v>3318612000</v>
      </c>
      <c r="AT171" s="43"/>
      <c r="AU171" s="43"/>
      <c r="AV171" s="311">
        <f t="shared" si="314"/>
        <v>-1273534.3801559955</v>
      </c>
      <c r="AW171" s="311"/>
      <c r="AX171" s="311"/>
      <c r="AY171" s="311"/>
      <c r="AZ171" s="311"/>
      <c r="BA171" s="43"/>
      <c r="BB171" s="43"/>
      <c r="BC171" s="43"/>
      <c r="BD171" s="43"/>
      <c r="BE171" s="43"/>
      <c r="BF171" s="43"/>
      <c r="BG171" s="43"/>
      <c r="BH171" s="43"/>
      <c r="BI171" s="43"/>
      <c r="BJ171" s="43"/>
      <c r="BK171" s="43"/>
      <c r="BL171" s="43"/>
      <c r="BM171" s="43"/>
      <c r="BN171" s="43"/>
      <c r="BO171" s="43"/>
      <c r="BP171" s="43"/>
      <c r="BQ171" s="43"/>
      <c r="BR171" s="43"/>
      <c r="BS171" s="43"/>
      <c r="BT171" s="43"/>
      <c r="BU171" s="43"/>
      <c r="BV171" s="43"/>
      <c r="BW171" s="43"/>
      <c r="BX171" s="446"/>
      <c r="BY171" s="444"/>
      <c r="BZ171" s="444" t="str">
        <f t="shared" si="248"/>
        <v>3BR-19</v>
      </c>
      <c r="CA171" s="445">
        <f t="shared" si="249"/>
        <v>19</v>
      </c>
      <c r="CB171" s="444">
        <f t="shared" si="250"/>
        <v>138</v>
      </c>
      <c r="CC171" s="444">
        <f t="shared" si="250"/>
        <v>120</v>
      </c>
      <c r="CD171" s="444">
        <f t="shared" si="251"/>
        <v>30031205.966616005</v>
      </c>
      <c r="CE171" s="444">
        <f t="shared" si="252"/>
        <v>3312597000</v>
      </c>
      <c r="CF171" s="444">
        <f t="shared" si="252"/>
        <v>3733826000</v>
      </c>
      <c r="CG171" s="444">
        <f t="shared" si="252"/>
        <v>3964120000</v>
      </c>
      <c r="CH171" s="444">
        <f t="shared" si="252"/>
        <v>4208618000</v>
      </c>
      <c r="CI171" s="444">
        <f t="shared" si="253"/>
        <v>4468196000</v>
      </c>
      <c r="CJ171" s="43"/>
      <c r="CK171" s="438">
        <f t="shared" si="315"/>
        <v>3318611324.1202307</v>
      </c>
      <c r="CL171" s="43">
        <f t="shared" si="316"/>
        <v>3120879000</v>
      </c>
      <c r="CM171" s="43">
        <f t="shared" si="316"/>
        <v>3313368000</v>
      </c>
      <c r="CN171" s="44">
        <f t="shared" si="276"/>
        <v>46813185</v>
      </c>
      <c r="CO171" s="44">
        <f t="shared" si="277"/>
        <v>33133680</v>
      </c>
      <c r="CP171" s="44">
        <f t="shared" si="278"/>
        <v>73605625</v>
      </c>
      <c r="CQ171" s="44">
        <f t="shared" si="279"/>
        <v>65121208.333333336</v>
      </c>
      <c r="CR171" s="440">
        <f t="shared" si="280"/>
        <v>3517730000</v>
      </c>
      <c r="CT171" s="264" t="s">
        <v>167</v>
      </c>
      <c r="CU171" s="299">
        <v>22</v>
      </c>
      <c r="CV171" s="266"/>
      <c r="CW171" s="41" t="s">
        <v>89</v>
      </c>
      <c r="CX171" s="267">
        <f t="shared" si="281"/>
        <v>0</v>
      </c>
      <c r="CY171" s="267">
        <f t="shared" si="282"/>
        <v>0</v>
      </c>
      <c r="CZ171" s="268">
        <f t="shared" si="283"/>
        <v>27506142.120000001</v>
      </c>
      <c r="DA171" s="268">
        <f t="shared" si="284"/>
        <v>0</v>
      </c>
      <c r="DB171" s="269">
        <f t="shared" si="285"/>
        <v>0</v>
      </c>
      <c r="DC171" s="270">
        <f t="shared" si="247"/>
        <v>0</v>
      </c>
      <c r="DD171" s="271">
        <f t="shared" si="286"/>
        <v>24851779.771825496</v>
      </c>
      <c r="DE171" s="271">
        <f t="shared" si="287"/>
        <v>28011926.525916401</v>
      </c>
      <c r="DF171" s="271">
        <f t="shared" si="288"/>
        <v>0</v>
      </c>
      <c r="DG171" s="271">
        <f t="shared" si="289"/>
        <v>31573916.83403369</v>
      </c>
      <c r="DH171" s="272">
        <f t="shared" si="290"/>
        <v>0</v>
      </c>
      <c r="DI171" s="271">
        <f t="shared" si="290"/>
        <v>31573916.83403369</v>
      </c>
      <c r="DJ171" s="271">
        <f t="shared" si="291"/>
        <v>33521326.93634852</v>
      </c>
      <c r="DK171" s="271"/>
      <c r="DL171" s="271">
        <f t="shared" si="292"/>
        <v>0</v>
      </c>
      <c r="DM171" s="271">
        <f t="shared" si="293"/>
        <v>0</v>
      </c>
      <c r="DN171" s="271">
        <f t="shared" si="294"/>
        <v>0</v>
      </c>
      <c r="DO171" s="272">
        <f t="shared" si="295"/>
        <v>0</v>
      </c>
      <c r="DP171" s="272">
        <f t="shared" si="296"/>
        <v>0</v>
      </c>
      <c r="DQ171" s="271">
        <f t="shared" si="297"/>
        <v>0</v>
      </c>
      <c r="DR171" s="271">
        <f t="shared" si="298"/>
        <v>0</v>
      </c>
      <c r="DS171" s="271"/>
      <c r="DT171" s="33" t="str">
        <f t="shared" si="299"/>
        <v>BERTAHAP</v>
      </c>
      <c r="DU171" s="273">
        <f t="shared" si="300"/>
        <v>0</v>
      </c>
      <c r="DV171" s="274">
        <v>2</v>
      </c>
      <c r="DW171" s="275"/>
      <c r="DX171" s="271" t="e">
        <f>IF(DW171&gt;#REF!,"LB","KR")</f>
        <v>#REF!</v>
      </c>
      <c r="DY171" s="275">
        <f t="shared" si="230"/>
        <v>0</v>
      </c>
      <c r="DZ171" s="275">
        <f t="shared" si="230"/>
        <v>0</v>
      </c>
      <c r="EA171" s="275">
        <f t="shared" si="230"/>
        <v>0</v>
      </c>
      <c r="EB171" s="276">
        <f t="shared" si="230"/>
        <v>0</v>
      </c>
      <c r="EC171" s="276">
        <f t="shared" si="230"/>
        <v>0</v>
      </c>
      <c r="ED171" s="275">
        <f t="shared" si="230"/>
        <v>0</v>
      </c>
      <c r="EE171" s="275">
        <f t="shared" si="229"/>
        <v>0</v>
      </c>
      <c r="EF171" s="275">
        <f t="shared" si="317"/>
        <v>0</v>
      </c>
      <c r="EG171" s="52">
        <f t="shared" si="318"/>
        <v>0</v>
      </c>
      <c r="EH171" s="43">
        <f t="shared" si="318"/>
        <v>0</v>
      </c>
      <c r="EI171" s="63">
        <f t="shared" si="301"/>
        <v>0</v>
      </c>
      <c r="EJ171" s="63">
        <f t="shared" si="302"/>
        <v>0</v>
      </c>
      <c r="EK171" s="351">
        <f t="shared" si="303"/>
        <v>0</v>
      </c>
      <c r="EL171" s="141">
        <f t="shared" si="304"/>
        <v>0</v>
      </c>
      <c r="EM171" s="5">
        <f t="shared" si="305"/>
        <v>0</v>
      </c>
      <c r="EN171" s="5">
        <f t="shared" si="306"/>
        <v>0</v>
      </c>
      <c r="EO171" s="280">
        <f t="shared" si="319"/>
        <v>0</v>
      </c>
    </row>
    <row r="172" spans="1:145">
      <c r="A172" s="3">
        <f t="shared" si="307"/>
        <v>133</v>
      </c>
      <c r="B172" s="263">
        <v>5</v>
      </c>
      <c r="C172" s="556"/>
      <c r="D172" s="264" t="s">
        <v>165</v>
      </c>
      <c r="E172" s="265" t="s">
        <v>44</v>
      </c>
      <c r="F172" s="266"/>
      <c r="G172" s="41" t="s">
        <v>60</v>
      </c>
      <c r="H172" s="267">
        <f t="shared" si="255"/>
        <v>101</v>
      </c>
      <c r="I172" s="267">
        <f t="shared" si="256"/>
        <v>90</v>
      </c>
      <c r="J172" s="268">
        <f t="shared" si="257"/>
        <v>27506142.120000001</v>
      </c>
      <c r="K172" s="268">
        <f t="shared" si="258"/>
        <v>1</v>
      </c>
      <c r="L172" s="269">
        <f t="shared" si="259"/>
        <v>1.06</v>
      </c>
      <c r="M172" s="319">
        <f t="shared" si="260"/>
        <v>1.02</v>
      </c>
      <c r="N172" s="271">
        <f t="shared" si="261"/>
        <v>24851779.771825496</v>
      </c>
      <c r="O172" s="271">
        <f t="shared" si="262"/>
        <v>28011926.525916401</v>
      </c>
      <c r="P172" s="271">
        <f t="shared" si="263"/>
        <v>29739640.860144004</v>
      </c>
      <c r="Q172" s="271">
        <f t="shared" si="264"/>
        <v>31573916.83403369</v>
      </c>
      <c r="R172" s="271">
        <f t="shared" si="308"/>
        <v>35468737.038663335</v>
      </c>
      <c r="S172" s="272">
        <f t="shared" si="265"/>
        <v>29739640.860144004</v>
      </c>
      <c r="T172" s="271">
        <f t="shared" si="265"/>
        <v>31573916.83403369</v>
      </c>
      <c r="U172" s="271">
        <f t="shared" si="266"/>
        <v>33521326.93634852</v>
      </c>
      <c r="V172" s="271">
        <f t="shared" si="309"/>
        <v>39851413.463910654</v>
      </c>
      <c r="W172" s="271"/>
      <c r="X172" s="271">
        <f t="shared" si="267"/>
        <v>2236660179.4642944</v>
      </c>
      <c r="Y172" s="271">
        <f t="shared" si="268"/>
        <v>2521073387.3324761</v>
      </c>
      <c r="Z172" s="271">
        <f t="shared" si="269"/>
        <v>2676567677.4129605</v>
      </c>
      <c r="AA172" s="272">
        <f t="shared" si="310"/>
        <v>2841652515.0630322</v>
      </c>
      <c r="AB172" s="272">
        <f t="shared" si="311"/>
        <v>3192186333.4797001</v>
      </c>
      <c r="AC172" s="272">
        <f t="shared" si="270"/>
        <v>2676567677.4129605</v>
      </c>
      <c r="AD172" s="271">
        <f t="shared" si="271"/>
        <v>2841652515.0630322</v>
      </c>
      <c r="AE172" s="271">
        <f t="shared" si="312"/>
        <v>3016919424.2713666</v>
      </c>
      <c r="AF172" s="271">
        <f t="shared" si="313"/>
        <v>3586627211.7519588</v>
      </c>
      <c r="AG172" s="271"/>
      <c r="AH172" s="33" t="str">
        <f t="shared" si="272"/>
        <v>BERTAHAP</v>
      </c>
      <c r="AI172" s="273">
        <f t="shared" si="273"/>
        <v>0</v>
      </c>
      <c r="AJ172" s="274">
        <v>2</v>
      </c>
      <c r="AK172" s="275"/>
      <c r="AL172" s="271" t="e">
        <f>IF(AK172&gt;#REF!,"LB","KR")</f>
        <v>#REF!</v>
      </c>
      <c r="AM172" s="52">
        <f t="shared" si="274"/>
        <v>2460327000</v>
      </c>
      <c r="AN172" s="52">
        <f t="shared" si="274"/>
        <v>2773181000</v>
      </c>
      <c r="AO172" s="52">
        <f t="shared" si="274"/>
        <v>2944225000</v>
      </c>
      <c r="AP172" s="438">
        <f t="shared" si="254"/>
        <v>3125818000</v>
      </c>
      <c r="AQ172" s="438">
        <f t="shared" si="275"/>
        <v>2944225000</v>
      </c>
      <c r="AR172" s="52">
        <f t="shared" si="275"/>
        <v>3125818000</v>
      </c>
      <c r="AS172" s="52">
        <f t="shared" si="275"/>
        <v>3318612000</v>
      </c>
      <c r="AT172" s="43"/>
      <c r="AU172" s="43"/>
      <c r="AV172" s="311">
        <f t="shared" si="314"/>
        <v>-1273534.3801559955</v>
      </c>
      <c r="AW172" s="311"/>
      <c r="AX172" s="311"/>
      <c r="AY172" s="311"/>
      <c r="AZ172" s="311"/>
      <c r="BA172" s="43"/>
      <c r="BB172" s="43"/>
      <c r="BC172" s="43"/>
      <c r="BD172" s="43"/>
      <c r="BE172" s="43"/>
      <c r="BF172" s="43"/>
      <c r="BG172" s="43"/>
      <c r="BH172" s="43"/>
      <c r="BI172" s="43"/>
      <c r="BJ172" s="43"/>
      <c r="BK172" s="43"/>
      <c r="BL172" s="43"/>
      <c r="BM172" s="43"/>
      <c r="BN172" s="43"/>
      <c r="BO172" s="43"/>
      <c r="BP172" s="43"/>
      <c r="BQ172" s="43"/>
      <c r="BR172" s="43"/>
      <c r="BS172" s="43"/>
      <c r="BT172" s="43"/>
      <c r="BU172" s="43"/>
      <c r="BV172" s="43"/>
      <c r="BW172" s="43"/>
      <c r="BX172" s="446">
        <v>36</v>
      </c>
      <c r="BY172" s="449" t="s">
        <v>166</v>
      </c>
      <c r="BZ172" s="444" t="str">
        <f>G240</f>
        <v>2BR-3</v>
      </c>
      <c r="CA172" s="445" t="str">
        <f>E240</f>
        <v>03</v>
      </c>
      <c r="CB172" s="444">
        <f t="shared" ref="CB172:CC175" si="320">H240</f>
        <v>85</v>
      </c>
      <c r="CC172" s="444">
        <f t="shared" si="320"/>
        <v>74</v>
      </c>
      <c r="CD172" s="444">
        <f>P240</f>
        <v>30031205.966616005</v>
      </c>
      <c r="CE172" s="444">
        <f t="shared" ref="CE172:CH175" si="321">AM240</f>
        <v>2042768000</v>
      </c>
      <c r="CF172" s="444">
        <f t="shared" si="321"/>
        <v>2302526000</v>
      </c>
      <c r="CG172" s="444">
        <f t="shared" si="321"/>
        <v>2444541000</v>
      </c>
      <c r="CH172" s="444">
        <f t="shared" si="321"/>
        <v>2595315000</v>
      </c>
      <c r="CI172" s="444">
        <f>AS240</f>
        <v>2755388000</v>
      </c>
      <c r="CJ172" s="43">
        <v>7</v>
      </c>
      <c r="CK172" s="438">
        <f t="shared" si="315"/>
        <v>3318611324.1202307</v>
      </c>
      <c r="CL172" s="43">
        <f t="shared" si="316"/>
        <v>3120879000</v>
      </c>
      <c r="CM172" s="43">
        <f t="shared" si="316"/>
        <v>3313368000</v>
      </c>
      <c r="CN172" s="44">
        <f t="shared" si="276"/>
        <v>46813185</v>
      </c>
      <c r="CO172" s="44">
        <f t="shared" si="277"/>
        <v>33133680</v>
      </c>
      <c r="CP172" s="44">
        <f t="shared" si="278"/>
        <v>73605625</v>
      </c>
      <c r="CQ172" s="44">
        <f t="shared" si="279"/>
        <v>65121208.333333336</v>
      </c>
      <c r="CR172" s="440">
        <f t="shared" si="280"/>
        <v>3517730000</v>
      </c>
      <c r="CT172" s="264" t="s">
        <v>169</v>
      </c>
      <c r="CU172" s="265" t="s">
        <v>24</v>
      </c>
      <c r="CV172" s="266"/>
      <c r="CW172" s="41" t="s">
        <v>39</v>
      </c>
      <c r="CX172" s="267">
        <f t="shared" si="281"/>
        <v>0</v>
      </c>
      <c r="CY172" s="267">
        <f t="shared" si="282"/>
        <v>0</v>
      </c>
      <c r="CZ172" s="268">
        <f t="shared" si="283"/>
        <v>27506142.120000001</v>
      </c>
      <c r="DA172" s="268">
        <f t="shared" si="284"/>
        <v>0</v>
      </c>
      <c r="DB172" s="269">
        <f t="shared" si="285"/>
        <v>0</v>
      </c>
      <c r="DC172" s="270">
        <f t="shared" ref="DC172:DC180" si="322">SUMIF($AO$4:$AO$22,CU172,$AZ$4:$AZ$22)</f>
        <v>0</v>
      </c>
      <c r="DD172" s="271">
        <f t="shared" si="286"/>
        <v>24851779.771825496</v>
      </c>
      <c r="DE172" s="271">
        <f t="shared" si="287"/>
        <v>28011926.525916401</v>
      </c>
      <c r="DF172" s="271">
        <f t="shared" si="288"/>
        <v>0</v>
      </c>
      <c r="DG172" s="271">
        <f t="shared" si="289"/>
        <v>31573916.83403369</v>
      </c>
      <c r="DH172" s="272">
        <f t="shared" si="290"/>
        <v>0</v>
      </c>
      <c r="DI172" s="271">
        <f t="shared" si="290"/>
        <v>31573916.83403369</v>
      </c>
      <c r="DJ172" s="271">
        <f t="shared" si="291"/>
        <v>33521326.93634852</v>
      </c>
      <c r="DK172" s="271"/>
      <c r="DL172" s="271">
        <f t="shared" si="292"/>
        <v>0</v>
      </c>
      <c r="DM172" s="271">
        <f t="shared" si="293"/>
        <v>0</v>
      </c>
      <c r="DN172" s="271">
        <f t="shared" si="294"/>
        <v>0</v>
      </c>
      <c r="DO172" s="272">
        <f t="shared" si="295"/>
        <v>0</v>
      </c>
      <c r="DP172" s="272">
        <f t="shared" si="296"/>
        <v>0</v>
      </c>
      <c r="DQ172" s="271">
        <f t="shared" si="297"/>
        <v>0</v>
      </c>
      <c r="DR172" s="271">
        <f t="shared" si="298"/>
        <v>0</v>
      </c>
      <c r="DS172" s="271"/>
      <c r="DT172" s="33" t="str">
        <f t="shared" si="299"/>
        <v>BERTAHAP</v>
      </c>
      <c r="DU172" s="273">
        <f t="shared" si="300"/>
        <v>0</v>
      </c>
      <c r="DV172" s="274">
        <v>2</v>
      </c>
      <c r="DW172" s="275"/>
      <c r="DX172" s="271" t="e">
        <f>IF(DW172&gt;#REF!,"LB","KR")</f>
        <v>#REF!</v>
      </c>
      <c r="DY172" s="275">
        <f t="shared" si="230"/>
        <v>0</v>
      </c>
      <c r="DZ172" s="275">
        <f t="shared" si="230"/>
        <v>0</v>
      </c>
      <c r="EA172" s="275">
        <f t="shared" si="230"/>
        <v>0</v>
      </c>
      <c r="EB172" s="276">
        <f t="shared" si="230"/>
        <v>0</v>
      </c>
      <c r="EC172" s="276">
        <f t="shared" si="230"/>
        <v>0</v>
      </c>
      <c r="ED172" s="275">
        <f t="shared" si="230"/>
        <v>0</v>
      </c>
      <c r="EE172" s="275">
        <f t="shared" si="229"/>
        <v>0</v>
      </c>
      <c r="EF172" s="275">
        <f t="shared" si="317"/>
        <v>0</v>
      </c>
      <c r="EG172" s="52">
        <f t="shared" si="318"/>
        <v>0</v>
      </c>
      <c r="EH172" s="43">
        <f t="shared" si="318"/>
        <v>0</v>
      </c>
      <c r="EI172" s="63">
        <f t="shared" si="301"/>
        <v>0</v>
      </c>
      <c r="EJ172" s="63">
        <f t="shared" si="302"/>
        <v>0</v>
      </c>
      <c r="EK172" s="351">
        <f t="shared" si="303"/>
        <v>0</v>
      </c>
      <c r="EL172" s="141">
        <f t="shared" si="304"/>
        <v>0</v>
      </c>
      <c r="EM172" s="5">
        <f t="shared" si="305"/>
        <v>0</v>
      </c>
      <c r="EN172" s="5">
        <f t="shared" si="306"/>
        <v>0</v>
      </c>
      <c r="EO172" s="280">
        <f t="shared" si="319"/>
        <v>0</v>
      </c>
    </row>
    <row r="173" spans="1:145">
      <c r="A173" s="3">
        <f t="shared" si="307"/>
        <v>134</v>
      </c>
      <c r="B173" s="263">
        <v>6</v>
      </c>
      <c r="C173" s="556"/>
      <c r="D173" s="264" t="s">
        <v>165</v>
      </c>
      <c r="E173" s="299">
        <v>11</v>
      </c>
      <c r="F173" s="266"/>
      <c r="G173" s="41" t="s">
        <v>62</v>
      </c>
      <c r="H173" s="267">
        <f t="shared" si="255"/>
        <v>101</v>
      </c>
      <c r="I173" s="267">
        <f t="shared" si="256"/>
        <v>90</v>
      </c>
      <c r="J173" s="268">
        <f t="shared" si="257"/>
        <v>27506142.120000001</v>
      </c>
      <c r="K173" s="268">
        <f t="shared" si="258"/>
        <v>1</v>
      </c>
      <c r="L173" s="269">
        <f t="shared" si="259"/>
        <v>1.06</v>
      </c>
      <c r="M173" s="319">
        <f t="shared" si="260"/>
        <v>1.02</v>
      </c>
      <c r="N173" s="271">
        <f t="shared" si="261"/>
        <v>24851779.771825496</v>
      </c>
      <c r="O173" s="271">
        <f t="shared" si="262"/>
        <v>28011926.525916401</v>
      </c>
      <c r="P173" s="271">
        <f t="shared" si="263"/>
        <v>29739640.860144004</v>
      </c>
      <c r="Q173" s="271">
        <f t="shared" si="264"/>
        <v>31573916.83403369</v>
      </c>
      <c r="R173" s="271">
        <f t="shared" si="308"/>
        <v>35468737.038663335</v>
      </c>
      <c r="S173" s="272">
        <f t="shared" si="265"/>
        <v>29739640.860144004</v>
      </c>
      <c r="T173" s="271">
        <f t="shared" si="265"/>
        <v>31573916.83403369</v>
      </c>
      <c r="U173" s="271">
        <f t="shared" si="266"/>
        <v>33521326.93634852</v>
      </c>
      <c r="V173" s="271">
        <f t="shared" si="309"/>
        <v>39851413.463910654</v>
      </c>
      <c r="W173" s="271"/>
      <c r="X173" s="271">
        <f t="shared" si="267"/>
        <v>2236660179.4642944</v>
      </c>
      <c r="Y173" s="271">
        <f t="shared" si="268"/>
        <v>2521073387.3324761</v>
      </c>
      <c r="Z173" s="271">
        <f t="shared" si="269"/>
        <v>2676567677.4129605</v>
      </c>
      <c r="AA173" s="272">
        <f t="shared" si="310"/>
        <v>2841652515.0630322</v>
      </c>
      <c r="AB173" s="272">
        <f t="shared" si="311"/>
        <v>3192186333.4797001</v>
      </c>
      <c r="AC173" s="272">
        <f t="shared" si="270"/>
        <v>2676567677.4129605</v>
      </c>
      <c r="AD173" s="271">
        <f t="shared" si="271"/>
        <v>2841652515.0630322</v>
      </c>
      <c r="AE173" s="271">
        <f t="shared" si="312"/>
        <v>3016919424.2713666</v>
      </c>
      <c r="AF173" s="271">
        <f t="shared" si="313"/>
        <v>3586627211.7519588</v>
      </c>
      <c r="AG173" s="271"/>
      <c r="AH173" s="33" t="str">
        <f t="shared" si="272"/>
        <v>BERTAHAP</v>
      </c>
      <c r="AI173" s="273">
        <f t="shared" si="273"/>
        <v>0</v>
      </c>
      <c r="AJ173" s="274">
        <v>2</v>
      </c>
      <c r="AK173" s="275"/>
      <c r="AL173" s="271" t="e">
        <f>IF(AK173&gt;#REF!,"LB","KR")</f>
        <v>#REF!</v>
      </c>
      <c r="AM173" s="52">
        <f t="shared" si="274"/>
        <v>2460327000</v>
      </c>
      <c r="AN173" s="52">
        <f t="shared" si="274"/>
        <v>2773181000</v>
      </c>
      <c r="AO173" s="52">
        <f t="shared" si="274"/>
        <v>2944225000</v>
      </c>
      <c r="AP173" s="438">
        <f t="shared" si="254"/>
        <v>3125818000</v>
      </c>
      <c r="AQ173" s="438">
        <f t="shared" si="275"/>
        <v>2944225000</v>
      </c>
      <c r="AR173" s="52">
        <f t="shared" si="275"/>
        <v>3125818000</v>
      </c>
      <c r="AS173" s="52">
        <f t="shared" si="275"/>
        <v>3318612000</v>
      </c>
      <c r="AT173" s="43"/>
      <c r="AU173" s="43"/>
      <c r="AV173" s="311">
        <f t="shared" si="314"/>
        <v>-1273534.3801559955</v>
      </c>
      <c r="AW173" s="311"/>
      <c r="AX173" s="311"/>
      <c r="AY173" s="311"/>
      <c r="AZ173" s="311"/>
      <c r="BA173" s="43"/>
      <c r="BB173" s="43"/>
      <c r="BC173" s="43"/>
      <c r="BD173" s="43"/>
      <c r="BE173" s="43"/>
      <c r="BF173" s="43"/>
      <c r="BG173" s="43"/>
      <c r="BH173" s="43"/>
      <c r="BI173" s="43"/>
      <c r="BJ173" s="43"/>
      <c r="BK173" s="43"/>
      <c r="BL173" s="43"/>
      <c r="BM173" s="43"/>
      <c r="BN173" s="43"/>
      <c r="BO173" s="43"/>
      <c r="BP173" s="43"/>
      <c r="BQ173" s="43"/>
      <c r="BR173" s="43"/>
      <c r="BS173" s="43"/>
      <c r="BT173" s="43"/>
      <c r="BU173" s="43"/>
      <c r="BV173" s="43"/>
      <c r="BW173" s="43"/>
      <c r="BX173" s="446"/>
      <c r="BY173" s="444"/>
      <c r="BZ173" s="444" t="str">
        <f>G241</f>
        <v>2BR-5</v>
      </c>
      <c r="CA173" s="445" t="str">
        <f>E241</f>
        <v>05</v>
      </c>
      <c r="CB173" s="444">
        <f t="shared" si="320"/>
        <v>85</v>
      </c>
      <c r="CC173" s="444">
        <f t="shared" si="320"/>
        <v>74</v>
      </c>
      <c r="CD173" s="444">
        <f>P241</f>
        <v>30031205.966616005</v>
      </c>
      <c r="CE173" s="444">
        <f t="shared" si="321"/>
        <v>2042768000</v>
      </c>
      <c r="CF173" s="444">
        <f t="shared" si="321"/>
        <v>2302526000</v>
      </c>
      <c r="CG173" s="444">
        <f t="shared" si="321"/>
        <v>2444541000</v>
      </c>
      <c r="CH173" s="444">
        <f t="shared" si="321"/>
        <v>2595315000</v>
      </c>
      <c r="CI173" s="444">
        <f>AS241</f>
        <v>2755388000</v>
      </c>
      <c r="CJ173" s="43"/>
      <c r="CK173" s="438">
        <f t="shared" si="315"/>
        <v>3318611324.1202307</v>
      </c>
      <c r="CL173" s="43">
        <f t="shared" si="316"/>
        <v>3120879000</v>
      </c>
      <c r="CM173" s="43">
        <f t="shared" si="316"/>
        <v>3313368000</v>
      </c>
      <c r="CN173" s="44">
        <f t="shared" si="276"/>
        <v>46813185</v>
      </c>
      <c r="CO173" s="44">
        <f t="shared" si="277"/>
        <v>33133680</v>
      </c>
      <c r="CP173" s="44">
        <f t="shared" si="278"/>
        <v>73605625</v>
      </c>
      <c r="CQ173" s="44">
        <f t="shared" si="279"/>
        <v>65121208.333333336</v>
      </c>
      <c r="CR173" s="440">
        <f t="shared" si="280"/>
        <v>3517730000</v>
      </c>
      <c r="CT173" s="264" t="s">
        <v>169</v>
      </c>
      <c r="CU173" s="265" t="s">
        <v>35</v>
      </c>
      <c r="CV173" s="266"/>
      <c r="CW173" s="41" t="s">
        <v>42</v>
      </c>
      <c r="CX173" s="267">
        <f t="shared" si="281"/>
        <v>0</v>
      </c>
      <c r="CY173" s="267">
        <f t="shared" si="282"/>
        <v>0</v>
      </c>
      <c r="CZ173" s="268">
        <f t="shared" si="283"/>
        <v>27506142.120000001</v>
      </c>
      <c r="DA173" s="268">
        <f t="shared" si="284"/>
        <v>0</v>
      </c>
      <c r="DB173" s="269">
        <f t="shared" si="285"/>
        <v>0</v>
      </c>
      <c r="DC173" s="270">
        <f t="shared" si="322"/>
        <v>0</v>
      </c>
      <c r="DD173" s="271">
        <f t="shared" si="286"/>
        <v>24851779.771825496</v>
      </c>
      <c r="DE173" s="271">
        <f t="shared" si="287"/>
        <v>28011926.525916401</v>
      </c>
      <c r="DF173" s="271">
        <f t="shared" si="288"/>
        <v>0</v>
      </c>
      <c r="DG173" s="271">
        <f t="shared" si="289"/>
        <v>31573916.83403369</v>
      </c>
      <c r="DH173" s="272">
        <f t="shared" si="290"/>
        <v>0</v>
      </c>
      <c r="DI173" s="271">
        <f t="shared" si="290"/>
        <v>31573916.83403369</v>
      </c>
      <c r="DJ173" s="271">
        <f t="shared" si="291"/>
        <v>33521326.93634852</v>
      </c>
      <c r="DK173" s="271"/>
      <c r="DL173" s="271">
        <f t="shared" si="292"/>
        <v>0</v>
      </c>
      <c r="DM173" s="271">
        <f t="shared" si="293"/>
        <v>0</v>
      </c>
      <c r="DN173" s="271">
        <f t="shared" si="294"/>
        <v>0</v>
      </c>
      <c r="DO173" s="272">
        <f t="shared" si="295"/>
        <v>0</v>
      </c>
      <c r="DP173" s="272">
        <f t="shared" si="296"/>
        <v>0</v>
      </c>
      <c r="DQ173" s="271">
        <f t="shared" si="297"/>
        <v>0</v>
      </c>
      <c r="DR173" s="271">
        <f t="shared" si="298"/>
        <v>0</v>
      </c>
      <c r="DS173" s="271"/>
      <c r="DT173" s="33" t="str">
        <f t="shared" si="299"/>
        <v>BERTAHAP</v>
      </c>
      <c r="DU173" s="273">
        <f t="shared" si="300"/>
        <v>0</v>
      </c>
      <c r="DV173" s="274">
        <v>2</v>
      </c>
      <c r="DW173" s="275"/>
      <c r="DX173" s="271" t="e">
        <f>IF(DW173&gt;#REF!,"LB","KR")</f>
        <v>#REF!</v>
      </c>
      <c r="DY173" s="275">
        <f t="shared" si="230"/>
        <v>0</v>
      </c>
      <c r="DZ173" s="275">
        <f t="shared" si="230"/>
        <v>0</v>
      </c>
      <c r="EA173" s="275">
        <f t="shared" si="230"/>
        <v>0</v>
      </c>
      <c r="EB173" s="276">
        <f t="shared" si="230"/>
        <v>0</v>
      </c>
      <c r="EC173" s="276">
        <f t="shared" si="230"/>
        <v>0</v>
      </c>
      <c r="ED173" s="275">
        <f t="shared" si="230"/>
        <v>0</v>
      </c>
      <c r="EE173" s="275">
        <f t="shared" si="229"/>
        <v>0</v>
      </c>
      <c r="EF173" s="275">
        <f t="shared" si="317"/>
        <v>0</v>
      </c>
      <c r="EG173" s="52">
        <f t="shared" si="318"/>
        <v>0</v>
      </c>
      <c r="EH173" s="43">
        <f t="shared" si="318"/>
        <v>0</v>
      </c>
      <c r="EI173" s="63">
        <f t="shared" si="301"/>
        <v>0</v>
      </c>
      <c r="EJ173" s="63">
        <f t="shared" si="302"/>
        <v>0</v>
      </c>
      <c r="EK173" s="351">
        <f t="shared" si="303"/>
        <v>0</v>
      </c>
      <c r="EL173" s="141">
        <f t="shared" si="304"/>
        <v>0</v>
      </c>
      <c r="EM173" s="5">
        <f t="shared" si="305"/>
        <v>0</v>
      </c>
      <c r="EN173" s="5">
        <f t="shared" si="306"/>
        <v>0</v>
      </c>
      <c r="EO173" s="280">
        <f t="shared" si="319"/>
        <v>0</v>
      </c>
    </row>
    <row r="174" spans="1:145">
      <c r="A174" s="3">
        <f t="shared" si="307"/>
        <v>135</v>
      </c>
      <c r="B174" s="263">
        <v>7</v>
      </c>
      <c r="C174" s="556"/>
      <c r="D174" s="264" t="s">
        <v>165</v>
      </c>
      <c r="E174" s="299">
        <v>15</v>
      </c>
      <c r="F174" s="266"/>
      <c r="G174" s="41" t="s">
        <v>64</v>
      </c>
      <c r="H174" s="267">
        <f t="shared" si="255"/>
        <v>101</v>
      </c>
      <c r="I174" s="267">
        <f t="shared" si="256"/>
        <v>90</v>
      </c>
      <c r="J174" s="268">
        <f t="shared" si="257"/>
        <v>27506142.120000001</v>
      </c>
      <c r="K174" s="268">
        <f t="shared" si="258"/>
        <v>1</v>
      </c>
      <c r="L174" s="269">
        <f t="shared" si="259"/>
        <v>1.06</v>
      </c>
      <c r="M174" s="319">
        <f t="shared" si="260"/>
        <v>1.02</v>
      </c>
      <c r="N174" s="271">
        <f t="shared" si="261"/>
        <v>24851779.771825496</v>
      </c>
      <c r="O174" s="271">
        <f t="shared" si="262"/>
        <v>28011926.525916401</v>
      </c>
      <c r="P174" s="271">
        <f t="shared" si="263"/>
        <v>29739640.860144004</v>
      </c>
      <c r="Q174" s="271">
        <f t="shared" si="264"/>
        <v>31573916.83403369</v>
      </c>
      <c r="R174" s="271">
        <f t="shared" si="308"/>
        <v>35468737.038663335</v>
      </c>
      <c r="S174" s="272">
        <f t="shared" si="265"/>
        <v>29739640.860144004</v>
      </c>
      <c r="T174" s="271">
        <f t="shared" si="265"/>
        <v>31573916.83403369</v>
      </c>
      <c r="U174" s="271">
        <f t="shared" si="266"/>
        <v>33521326.93634852</v>
      </c>
      <c r="V174" s="271">
        <f t="shared" si="309"/>
        <v>39851413.463910654</v>
      </c>
      <c r="W174" s="271"/>
      <c r="X174" s="271">
        <f t="shared" si="267"/>
        <v>2236660179.4642944</v>
      </c>
      <c r="Y174" s="271">
        <f t="shared" si="268"/>
        <v>2521073387.3324761</v>
      </c>
      <c r="Z174" s="271">
        <f t="shared" si="269"/>
        <v>2676567677.4129605</v>
      </c>
      <c r="AA174" s="272">
        <f t="shared" si="310"/>
        <v>2841652515.0630322</v>
      </c>
      <c r="AB174" s="272">
        <f t="shared" si="311"/>
        <v>3192186333.4797001</v>
      </c>
      <c r="AC174" s="272">
        <f t="shared" si="270"/>
        <v>2676567677.4129605</v>
      </c>
      <c r="AD174" s="271">
        <f t="shared" si="271"/>
        <v>2841652515.0630322</v>
      </c>
      <c r="AE174" s="271">
        <f t="shared" si="312"/>
        <v>3016919424.2713666</v>
      </c>
      <c r="AF174" s="271">
        <f t="shared" si="313"/>
        <v>3586627211.7519588</v>
      </c>
      <c r="AG174" s="271"/>
      <c r="AH174" s="33" t="str">
        <f t="shared" si="272"/>
        <v>BERTAHAP</v>
      </c>
      <c r="AI174" s="273">
        <f t="shared" si="273"/>
        <v>0</v>
      </c>
      <c r="AJ174" s="274">
        <v>2</v>
      </c>
      <c r="AK174" s="275"/>
      <c r="AL174" s="271" t="e">
        <f>IF(AK174&gt;#REF!,"LB","KR")</f>
        <v>#REF!</v>
      </c>
      <c r="AM174" s="52">
        <f t="shared" si="274"/>
        <v>2460327000</v>
      </c>
      <c r="AN174" s="52">
        <f t="shared" si="274"/>
        <v>2773181000</v>
      </c>
      <c r="AO174" s="52">
        <f t="shared" si="274"/>
        <v>2944225000</v>
      </c>
      <c r="AP174" s="438">
        <f t="shared" si="254"/>
        <v>3125818000</v>
      </c>
      <c r="AQ174" s="438">
        <f t="shared" si="275"/>
        <v>2944225000</v>
      </c>
      <c r="AR174" s="52">
        <f t="shared" si="275"/>
        <v>3125818000</v>
      </c>
      <c r="AS174" s="52">
        <f t="shared" si="275"/>
        <v>3318612000</v>
      </c>
      <c r="AT174" s="43"/>
      <c r="AU174" s="43"/>
      <c r="AV174" s="311">
        <f t="shared" si="314"/>
        <v>-1273534.3801559955</v>
      </c>
      <c r="AW174" s="311"/>
      <c r="AX174" s="311"/>
      <c r="AY174" s="311"/>
      <c r="AZ174" s="311"/>
      <c r="BA174" s="43"/>
      <c r="BB174" s="43"/>
      <c r="BC174" s="43"/>
      <c r="BD174" s="43"/>
      <c r="BE174" s="43"/>
      <c r="BF174" s="43"/>
      <c r="BG174" s="43"/>
      <c r="BH174" s="43"/>
      <c r="BI174" s="43"/>
      <c r="BJ174" s="43"/>
      <c r="BK174" s="43"/>
      <c r="BL174" s="43"/>
      <c r="BM174" s="43"/>
      <c r="BN174" s="43"/>
      <c r="BO174" s="43"/>
      <c r="BP174" s="43"/>
      <c r="BQ174" s="43"/>
      <c r="BR174" s="43"/>
      <c r="BS174" s="43"/>
      <c r="BT174" s="43"/>
      <c r="BU174" s="43"/>
      <c r="BV174" s="43"/>
      <c r="BW174" s="43"/>
      <c r="BX174" s="446"/>
      <c r="BY174" s="444"/>
      <c r="BZ174" s="444" t="str">
        <f>G242</f>
        <v>2BR-7</v>
      </c>
      <c r="CA174" s="445" t="str">
        <f>E242</f>
        <v>07</v>
      </c>
      <c r="CB174" s="444">
        <f t="shared" si="320"/>
        <v>101</v>
      </c>
      <c r="CC174" s="444">
        <f t="shared" si="320"/>
        <v>90</v>
      </c>
      <c r="CD174" s="444">
        <f>P242</f>
        <v>30031205.966616005</v>
      </c>
      <c r="CE174" s="444">
        <f t="shared" si="321"/>
        <v>2484448000</v>
      </c>
      <c r="CF174" s="444">
        <f t="shared" si="321"/>
        <v>2800369000</v>
      </c>
      <c r="CG174" s="444">
        <f t="shared" si="321"/>
        <v>2973090000</v>
      </c>
      <c r="CH174" s="444">
        <f t="shared" si="321"/>
        <v>3156464000</v>
      </c>
      <c r="CI174" s="444">
        <f>AS242</f>
        <v>3351147000</v>
      </c>
      <c r="CJ174" s="43"/>
      <c r="CK174" s="438">
        <f t="shared" si="315"/>
        <v>3318611324.1202307</v>
      </c>
      <c r="CL174" s="43">
        <f t="shared" si="316"/>
        <v>3120879000</v>
      </c>
      <c r="CM174" s="43">
        <f t="shared" si="316"/>
        <v>3313368000</v>
      </c>
      <c r="CN174" s="44">
        <f t="shared" si="276"/>
        <v>46813185</v>
      </c>
      <c r="CO174" s="44">
        <f t="shared" si="277"/>
        <v>33133680</v>
      </c>
      <c r="CP174" s="44">
        <f t="shared" si="278"/>
        <v>73605625</v>
      </c>
      <c r="CQ174" s="44">
        <f t="shared" si="279"/>
        <v>65121208.333333336</v>
      </c>
      <c r="CR174" s="440">
        <f t="shared" si="280"/>
        <v>3517730000</v>
      </c>
      <c r="CT174" s="264" t="s">
        <v>169</v>
      </c>
      <c r="CU174" s="265" t="s">
        <v>41</v>
      </c>
      <c r="CV174" s="266"/>
      <c r="CW174" s="41" t="s">
        <v>45</v>
      </c>
      <c r="CX174" s="267">
        <f t="shared" si="281"/>
        <v>0</v>
      </c>
      <c r="CY174" s="267">
        <f t="shared" si="282"/>
        <v>0</v>
      </c>
      <c r="CZ174" s="268">
        <f t="shared" si="283"/>
        <v>27506142.120000001</v>
      </c>
      <c r="DA174" s="268">
        <f t="shared" si="284"/>
        <v>0</v>
      </c>
      <c r="DB174" s="269">
        <f t="shared" si="285"/>
        <v>0</v>
      </c>
      <c r="DC174" s="270">
        <f t="shared" si="322"/>
        <v>0</v>
      </c>
      <c r="DD174" s="271">
        <f t="shared" si="286"/>
        <v>24851779.771825496</v>
      </c>
      <c r="DE174" s="271">
        <f t="shared" si="287"/>
        <v>28011926.525916401</v>
      </c>
      <c r="DF174" s="271">
        <f t="shared" si="288"/>
        <v>0</v>
      </c>
      <c r="DG174" s="271">
        <f t="shared" si="289"/>
        <v>31573916.83403369</v>
      </c>
      <c r="DH174" s="272">
        <f t="shared" si="290"/>
        <v>0</v>
      </c>
      <c r="DI174" s="271">
        <f t="shared" si="290"/>
        <v>31573916.83403369</v>
      </c>
      <c r="DJ174" s="271">
        <f t="shared" si="291"/>
        <v>33521326.93634852</v>
      </c>
      <c r="DK174" s="271"/>
      <c r="DL174" s="271">
        <f t="shared" si="292"/>
        <v>0</v>
      </c>
      <c r="DM174" s="271">
        <f t="shared" si="293"/>
        <v>0</v>
      </c>
      <c r="DN174" s="271">
        <f t="shared" si="294"/>
        <v>0</v>
      </c>
      <c r="DO174" s="272">
        <f t="shared" si="295"/>
        <v>0</v>
      </c>
      <c r="DP174" s="272">
        <f t="shared" si="296"/>
        <v>0</v>
      </c>
      <c r="DQ174" s="271">
        <f t="shared" si="297"/>
        <v>0</v>
      </c>
      <c r="DR174" s="271">
        <f t="shared" si="298"/>
        <v>0</v>
      </c>
      <c r="DS174" s="271"/>
      <c r="DT174" s="33" t="str">
        <f t="shared" si="299"/>
        <v>BERTAHAP</v>
      </c>
      <c r="DU174" s="273">
        <f t="shared" si="300"/>
        <v>0</v>
      </c>
      <c r="DV174" s="274">
        <v>2</v>
      </c>
      <c r="DW174" s="275"/>
      <c r="DX174" s="271" t="e">
        <f>IF(DW174&gt;#REF!,"LB","KR")</f>
        <v>#REF!</v>
      </c>
      <c r="DY174" s="275">
        <f t="shared" si="230"/>
        <v>0</v>
      </c>
      <c r="DZ174" s="275">
        <f t="shared" si="230"/>
        <v>0</v>
      </c>
      <c r="EA174" s="275">
        <f t="shared" si="230"/>
        <v>0</v>
      </c>
      <c r="EB174" s="276">
        <f t="shared" si="230"/>
        <v>0</v>
      </c>
      <c r="EC174" s="276">
        <f t="shared" si="230"/>
        <v>0</v>
      </c>
      <c r="ED174" s="275">
        <f t="shared" si="230"/>
        <v>0</v>
      </c>
      <c r="EE174" s="275">
        <f t="shared" si="229"/>
        <v>0</v>
      </c>
      <c r="EF174" s="275">
        <f t="shared" si="317"/>
        <v>0</v>
      </c>
      <c r="EG174" s="52">
        <f t="shared" si="318"/>
        <v>0</v>
      </c>
      <c r="EH174" s="43">
        <f t="shared" si="318"/>
        <v>0</v>
      </c>
      <c r="EI174" s="63">
        <f t="shared" si="301"/>
        <v>0</v>
      </c>
      <c r="EJ174" s="63">
        <f t="shared" si="302"/>
        <v>0</v>
      </c>
      <c r="EK174" s="351">
        <f t="shared" si="303"/>
        <v>0</v>
      </c>
      <c r="EL174" s="141">
        <f t="shared" si="304"/>
        <v>0</v>
      </c>
      <c r="EM174" s="5">
        <f t="shared" si="305"/>
        <v>0</v>
      </c>
      <c r="EN174" s="5">
        <f t="shared" si="306"/>
        <v>0</v>
      </c>
      <c r="EO174" s="280">
        <f t="shared" si="319"/>
        <v>0</v>
      </c>
    </row>
    <row r="175" spans="1:145">
      <c r="A175" s="3">
        <f t="shared" si="307"/>
        <v>136</v>
      </c>
      <c r="B175" s="263">
        <v>8</v>
      </c>
      <c r="C175" s="556"/>
      <c r="D175" s="264" t="s">
        <v>165</v>
      </c>
      <c r="E175" s="299">
        <v>17</v>
      </c>
      <c r="F175" s="266"/>
      <c r="G175" s="41" t="s">
        <v>67</v>
      </c>
      <c r="H175" s="267">
        <f t="shared" si="255"/>
        <v>85</v>
      </c>
      <c r="I175" s="267">
        <f t="shared" si="256"/>
        <v>74</v>
      </c>
      <c r="J175" s="268">
        <f t="shared" si="257"/>
        <v>27506142.120000001</v>
      </c>
      <c r="K175" s="268">
        <f t="shared" si="258"/>
        <v>1</v>
      </c>
      <c r="L175" s="269">
        <f t="shared" si="259"/>
        <v>1.06</v>
      </c>
      <c r="M175" s="319">
        <f t="shared" si="260"/>
        <v>1.02</v>
      </c>
      <c r="N175" s="271">
        <f t="shared" si="261"/>
        <v>24851779.771825496</v>
      </c>
      <c r="O175" s="271">
        <f t="shared" si="262"/>
        <v>28011926.525916401</v>
      </c>
      <c r="P175" s="271">
        <f t="shared" si="263"/>
        <v>29739640.860144004</v>
      </c>
      <c r="Q175" s="271">
        <f t="shared" si="264"/>
        <v>31573916.83403369</v>
      </c>
      <c r="R175" s="271">
        <f t="shared" si="308"/>
        <v>35468737.038663335</v>
      </c>
      <c r="S175" s="272">
        <f t="shared" si="265"/>
        <v>29739640.860144004</v>
      </c>
      <c r="T175" s="271">
        <f t="shared" si="265"/>
        <v>31573916.83403369</v>
      </c>
      <c r="U175" s="271">
        <f t="shared" si="266"/>
        <v>33521326.93634852</v>
      </c>
      <c r="V175" s="271">
        <f t="shared" si="309"/>
        <v>39851413.463910654</v>
      </c>
      <c r="W175" s="271"/>
      <c r="X175" s="271">
        <f t="shared" si="267"/>
        <v>1839031703.1150868</v>
      </c>
      <c r="Y175" s="271">
        <f t="shared" si="268"/>
        <v>2072882562.9178138</v>
      </c>
      <c r="Z175" s="271">
        <f t="shared" si="269"/>
        <v>2200733423.6506562</v>
      </c>
      <c r="AA175" s="272">
        <f t="shared" si="310"/>
        <v>2336469845.718493</v>
      </c>
      <c r="AB175" s="272">
        <f t="shared" si="311"/>
        <v>2624686540.8610868</v>
      </c>
      <c r="AC175" s="272">
        <f t="shared" si="270"/>
        <v>2200733423.6506562</v>
      </c>
      <c r="AD175" s="271">
        <f t="shared" si="271"/>
        <v>2336469845.718493</v>
      </c>
      <c r="AE175" s="271">
        <f t="shared" si="312"/>
        <v>2480578193.2897906</v>
      </c>
      <c r="AF175" s="271">
        <f t="shared" si="313"/>
        <v>2949004596.3293886</v>
      </c>
      <c r="AG175" s="271"/>
      <c r="AH175" s="33" t="str">
        <f t="shared" si="272"/>
        <v>BERTAHAP</v>
      </c>
      <c r="AI175" s="273">
        <f t="shared" si="273"/>
        <v>0</v>
      </c>
      <c r="AJ175" s="274">
        <v>2</v>
      </c>
      <c r="AK175" s="275"/>
      <c r="AL175" s="271" t="e">
        <f>IF(AK175&gt;#REF!,"LB","KR")</f>
        <v>#REF!</v>
      </c>
      <c r="AM175" s="52">
        <f t="shared" si="274"/>
        <v>2022935000</v>
      </c>
      <c r="AN175" s="52">
        <f t="shared" si="274"/>
        <v>2280171000</v>
      </c>
      <c r="AO175" s="52">
        <f t="shared" si="274"/>
        <v>2420807000</v>
      </c>
      <c r="AP175" s="438">
        <f t="shared" si="254"/>
        <v>2570117000</v>
      </c>
      <c r="AQ175" s="438">
        <f t="shared" si="275"/>
        <v>2420807000</v>
      </c>
      <c r="AR175" s="52">
        <f t="shared" si="275"/>
        <v>2570117000</v>
      </c>
      <c r="AS175" s="52">
        <f t="shared" si="275"/>
        <v>2728637000</v>
      </c>
      <c r="AT175" s="43"/>
      <c r="AU175" s="43"/>
      <c r="AV175" s="311">
        <f t="shared" si="314"/>
        <v>-1273534.3801559955</v>
      </c>
      <c r="AW175" s="311"/>
      <c r="AX175" s="311"/>
      <c r="AY175" s="311"/>
      <c r="AZ175" s="311"/>
      <c r="BA175" s="43"/>
      <c r="BB175" s="43"/>
      <c r="BC175" s="43"/>
      <c r="BD175" s="43"/>
      <c r="BE175" s="43"/>
      <c r="BF175" s="43"/>
      <c r="BG175" s="43"/>
      <c r="BH175" s="43"/>
      <c r="BI175" s="43"/>
      <c r="BJ175" s="43"/>
      <c r="BK175" s="43"/>
      <c r="BL175" s="43"/>
      <c r="BM175" s="43"/>
      <c r="BN175" s="43"/>
      <c r="BO175" s="43"/>
      <c r="BP175" s="43"/>
      <c r="BQ175" s="43"/>
      <c r="BR175" s="43"/>
      <c r="BS175" s="43"/>
      <c r="BT175" s="43"/>
      <c r="BU175" s="43"/>
      <c r="BV175" s="43"/>
      <c r="BW175" s="43"/>
      <c r="BX175" s="446"/>
      <c r="BY175" s="444"/>
      <c r="BZ175" s="444" t="str">
        <f>G243</f>
        <v>2BR-9</v>
      </c>
      <c r="CA175" s="445" t="str">
        <f>E243</f>
        <v>09</v>
      </c>
      <c r="CB175" s="444">
        <f t="shared" si="320"/>
        <v>101</v>
      </c>
      <c r="CC175" s="444">
        <f t="shared" si="320"/>
        <v>90</v>
      </c>
      <c r="CD175" s="444">
        <f>P243</f>
        <v>30031205.966616005</v>
      </c>
      <c r="CE175" s="444">
        <f t="shared" si="321"/>
        <v>2484448000</v>
      </c>
      <c r="CF175" s="444">
        <f t="shared" si="321"/>
        <v>2800369000</v>
      </c>
      <c r="CG175" s="444">
        <f t="shared" si="321"/>
        <v>2973090000</v>
      </c>
      <c r="CH175" s="444">
        <f t="shared" si="321"/>
        <v>3156464000</v>
      </c>
      <c r="CI175" s="444">
        <f>AS243</f>
        <v>3351147000</v>
      </c>
      <c r="CJ175" s="43"/>
      <c r="CK175" s="438">
        <f t="shared" si="315"/>
        <v>2728635954.0171294</v>
      </c>
      <c r="CL175" s="43">
        <f t="shared" si="316"/>
        <v>2566056000</v>
      </c>
      <c r="CM175" s="43">
        <f t="shared" si="316"/>
        <v>2724325000</v>
      </c>
      <c r="CN175" s="44">
        <f t="shared" si="276"/>
        <v>38490840</v>
      </c>
      <c r="CO175" s="44">
        <f t="shared" si="277"/>
        <v>27243250</v>
      </c>
      <c r="CP175" s="44">
        <f t="shared" si="278"/>
        <v>60520175</v>
      </c>
      <c r="CQ175" s="44">
        <f t="shared" si="279"/>
        <v>53544104.166666664</v>
      </c>
      <c r="CR175" s="440">
        <f t="shared" si="280"/>
        <v>2892356000</v>
      </c>
      <c r="CT175" s="264" t="s">
        <v>169</v>
      </c>
      <c r="CU175" s="265">
        <v>10</v>
      </c>
      <c r="CV175" s="266"/>
      <c r="CW175" s="41" t="s">
        <v>48</v>
      </c>
      <c r="CX175" s="267">
        <f t="shared" si="281"/>
        <v>0</v>
      </c>
      <c r="CY175" s="267">
        <f t="shared" si="282"/>
        <v>0</v>
      </c>
      <c r="CZ175" s="268">
        <f t="shared" si="283"/>
        <v>27506142.120000001</v>
      </c>
      <c r="DA175" s="268">
        <f t="shared" si="284"/>
        <v>0</v>
      </c>
      <c r="DB175" s="269">
        <f t="shared" si="285"/>
        <v>0</v>
      </c>
      <c r="DC175" s="270">
        <f t="shared" si="322"/>
        <v>0</v>
      </c>
      <c r="DD175" s="271">
        <f t="shared" si="286"/>
        <v>24851779.771825496</v>
      </c>
      <c r="DE175" s="271">
        <f t="shared" si="287"/>
        <v>28011926.525916401</v>
      </c>
      <c r="DF175" s="271">
        <f t="shared" si="288"/>
        <v>0</v>
      </c>
      <c r="DG175" s="271">
        <f t="shared" si="289"/>
        <v>31573916.83403369</v>
      </c>
      <c r="DH175" s="272">
        <f t="shared" si="290"/>
        <v>0</v>
      </c>
      <c r="DI175" s="271">
        <f t="shared" si="290"/>
        <v>31573916.83403369</v>
      </c>
      <c r="DJ175" s="271">
        <f t="shared" si="291"/>
        <v>33521326.93634852</v>
      </c>
      <c r="DK175" s="271"/>
      <c r="DL175" s="271">
        <f t="shared" si="292"/>
        <v>0</v>
      </c>
      <c r="DM175" s="271">
        <f t="shared" si="293"/>
        <v>0</v>
      </c>
      <c r="DN175" s="271">
        <f t="shared" si="294"/>
        <v>0</v>
      </c>
      <c r="DO175" s="272">
        <f t="shared" si="295"/>
        <v>0</v>
      </c>
      <c r="DP175" s="272">
        <f t="shared" si="296"/>
        <v>0</v>
      </c>
      <c r="DQ175" s="271">
        <f t="shared" si="297"/>
        <v>0</v>
      </c>
      <c r="DR175" s="271">
        <f t="shared" si="298"/>
        <v>0</v>
      </c>
      <c r="DS175" s="271"/>
      <c r="DT175" s="33" t="str">
        <f t="shared" si="299"/>
        <v>BERTAHAP</v>
      </c>
      <c r="DU175" s="273">
        <f t="shared" si="300"/>
        <v>0</v>
      </c>
      <c r="DV175" s="274">
        <v>2</v>
      </c>
      <c r="DW175" s="275"/>
      <c r="DX175" s="271" t="e">
        <f>IF(DW175&gt;#REF!,"LB","KR")</f>
        <v>#REF!</v>
      </c>
      <c r="DY175" s="275">
        <f t="shared" si="230"/>
        <v>0</v>
      </c>
      <c r="DZ175" s="275">
        <f t="shared" si="230"/>
        <v>0</v>
      </c>
      <c r="EA175" s="275">
        <f t="shared" si="230"/>
        <v>0</v>
      </c>
      <c r="EB175" s="276">
        <f t="shared" si="230"/>
        <v>0</v>
      </c>
      <c r="EC175" s="276">
        <f t="shared" si="230"/>
        <v>0</v>
      </c>
      <c r="ED175" s="275">
        <f t="shared" si="230"/>
        <v>0</v>
      </c>
      <c r="EE175" s="275">
        <f t="shared" si="229"/>
        <v>0</v>
      </c>
      <c r="EF175" s="275">
        <f t="shared" si="317"/>
        <v>0</v>
      </c>
      <c r="EG175" s="52">
        <f t="shared" si="318"/>
        <v>0</v>
      </c>
      <c r="EH175" s="43">
        <f t="shared" si="318"/>
        <v>0</v>
      </c>
      <c r="EI175" s="63">
        <f t="shared" si="301"/>
        <v>0</v>
      </c>
      <c r="EJ175" s="63">
        <f t="shared" si="302"/>
        <v>0</v>
      </c>
      <c r="EK175" s="351">
        <f t="shared" si="303"/>
        <v>0</v>
      </c>
      <c r="EL175" s="141">
        <f t="shared" si="304"/>
        <v>0</v>
      </c>
      <c r="EM175" s="5">
        <f t="shared" si="305"/>
        <v>0</v>
      </c>
      <c r="EN175" s="5">
        <f t="shared" si="306"/>
        <v>0</v>
      </c>
      <c r="EO175" s="280">
        <f t="shared" si="319"/>
        <v>0</v>
      </c>
    </row>
    <row r="176" spans="1:145">
      <c r="A176" s="3">
        <f t="shared" si="307"/>
        <v>137</v>
      </c>
      <c r="B176" s="263">
        <v>1</v>
      </c>
      <c r="C176" s="556"/>
      <c r="D176" s="264" t="s">
        <v>167</v>
      </c>
      <c r="E176" s="265" t="s">
        <v>19</v>
      </c>
      <c r="F176" s="266"/>
      <c r="G176" s="41" t="s">
        <v>72</v>
      </c>
      <c r="H176" s="267">
        <f t="shared" si="255"/>
        <v>175</v>
      </c>
      <c r="I176" s="267">
        <f t="shared" si="256"/>
        <v>156</v>
      </c>
      <c r="J176" s="268">
        <f t="shared" si="257"/>
        <v>27506142.120000001</v>
      </c>
      <c r="K176" s="268">
        <f t="shared" si="258"/>
        <v>5</v>
      </c>
      <c r="L176" s="269">
        <f t="shared" si="259"/>
        <v>1.08</v>
      </c>
      <c r="M176" s="270">
        <f t="shared" ref="M176:M183" si="323">SUMIF($AS$4:$AS$22,E176,$AY$4:$AY$22)</f>
        <v>1.01</v>
      </c>
      <c r="N176" s="271">
        <f t="shared" si="261"/>
        <v>25072439.303650804</v>
      </c>
      <c r="O176" s="271">
        <f t="shared" si="262"/>
        <v>28260645.074426204</v>
      </c>
      <c r="P176" s="271">
        <f t="shared" si="263"/>
        <v>30003699.824496005</v>
      </c>
      <c r="Q176" s="271">
        <f t="shared" si="264"/>
        <v>31854262.37751013</v>
      </c>
      <c r="R176" s="271">
        <f t="shared" si="308"/>
        <v>35783664.781514958</v>
      </c>
      <c r="S176" s="272">
        <f t="shared" si="265"/>
        <v>30003699.824496005</v>
      </c>
      <c r="T176" s="271">
        <f t="shared" si="265"/>
        <v>31854262.37751013</v>
      </c>
      <c r="U176" s="271">
        <f t="shared" si="266"/>
        <v>33818963.579512551</v>
      </c>
      <c r="V176" s="271">
        <f t="shared" si="309"/>
        <v>40205255.092891</v>
      </c>
      <c r="W176" s="271"/>
      <c r="X176" s="271">
        <f t="shared" si="267"/>
        <v>3911300531.3695254</v>
      </c>
      <c r="Y176" s="271">
        <f t="shared" si="268"/>
        <v>4408660631.6104879</v>
      </c>
      <c r="Z176" s="271">
        <f t="shared" si="269"/>
        <v>4680577172.621377</v>
      </c>
      <c r="AA176" s="272">
        <f t="shared" si="310"/>
        <v>4969264930.8915806</v>
      </c>
      <c r="AB176" s="272">
        <f t="shared" si="311"/>
        <v>5582251705.9163332</v>
      </c>
      <c r="AC176" s="272">
        <f t="shared" si="270"/>
        <v>4680577172.621377</v>
      </c>
      <c r="AD176" s="271">
        <f t="shared" si="271"/>
        <v>4969264930.8915806</v>
      </c>
      <c r="AE176" s="271">
        <f t="shared" si="312"/>
        <v>5275758318.4039583</v>
      </c>
      <c r="AF176" s="271">
        <f t="shared" si="313"/>
        <v>6272019794.4909964</v>
      </c>
      <c r="AG176" s="271"/>
      <c r="AH176" s="33" t="str">
        <f t="shared" si="272"/>
        <v>BERTAHAP</v>
      </c>
      <c r="AI176" s="273">
        <f t="shared" si="273"/>
        <v>0</v>
      </c>
      <c r="AJ176" s="274">
        <v>2</v>
      </c>
      <c r="AK176" s="275"/>
      <c r="AL176" s="271" t="e">
        <f>IF(AK176&gt;#REF!,"LB","KR")</f>
        <v>#REF!</v>
      </c>
      <c r="AM176" s="52">
        <f t="shared" si="274"/>
        <v>4302431000</v>
      </c>
      <c r="AN176" s="52">
        <f t="shared" si="274"/>
        <v>4849527000</v>
      </c>
      <c r="AO176" s="52">
        <f t="shared" si="274"/>
        <v>5148635000</v>
      </c>
      <c r="AP176" s="438">
        <f t="shared" si="254"/>
        <v>5466192000</v>
      </c>
      <c r="AQ176" s="438">
        <f t="shared" si="275"/>
        <v>5148635000</v>
      </c>
      <c r="AR176" s="52">
        <f t="shared" si="275"/>
        <v>5466192000</v>
      </c>
      <c r="AS176" s="52">
        <f t="shared" si="275"/>
        <v>5803335000</v>
      </c>
      <c r="AT176" s="43"/>
      <c r="AU176" s="43"/>
      <c r="AV176" s="311">
        <f t="shared" si="314"/>
        <v>-1009475.415803995</v>
      </c>
      <c r="AW176" s="311"/>
      <c r="AX176" s="311"/>
      <c r="AY176" s="311"/>
      <c r="AZ176" s="311"/>
      <c r="BA176" s="43"/>
      <c r="BB176" s="43"/>
      <c r="BC176" s="43"/>
      <c r="BD176" s="43"/>
      <c r="BE176" s="43"/>
      <c r="BF176" s="43"/>
      <c r="BG176" s="43"/>
      <c r="BH176" s="43"/>
      <c r="BI176" s="43"/>
      <c r="BJ176" s="43"/>
      <c r="BK176" s="43"/>
      <c r="BL176" s="43"/>
      <c r="BM176" s="43"/>
      <c r="BN176" s="43"/>
      <c r="BO176" s="43"/>
      <c r="BP176" s="43"/>
      <c r="BQ176" s="43"/>
      <c r="BR176" s="43"/>
      <c r="BS176" s="43"/>
      <c r="BT176" s="43"/>
      <c r="BU176" s="43"/>
      <c r="BV176" s="43"/>
      <c r="BW176" s="43"/>
      <c r="BX176" s="446"/>
      <c r="BY176" s="449"/>
      <c r="BZ176" s="444" t="str">
        <f>G245</f>
        <v>2BR-15</v>
      </c>
      <c r="CA176" s="445">
        <f>E245</f>
        <v>15</v>
      </c>
      <c r="CB176" s="444">
        <f t="shared" ref="CB176:CC178" si="324">H245</f>
        <v>101</v>
      </c>
      <c r="CC176" s="444">
        <f t="shared" si="324"/>
        <v>90</v>
      </c>
      <c r="CD176" s="444">
        <f>P245</f>
        <v>30031205.966616005</v>
      </c>
      <c r="CE176" s="444">
        <f t="shared" ref="CE176:CH178" si="325">AM245</f>
        <v>2484448000</v>
      </c>
      <c r="CF176" s="444">
        <f t="shared" si="325"/>
        <v>2800369000</v>
      </c>
      <c r="CG176" s="444">
        <f t="shared" si="325"/>
        <v>2973090000</v>
      </c>
      <c r="CH176" s="444">
        <f t="shared" si="325"/>
        <v>3156464000</v>
      </c>
      <c r="CI176" s="444">
        <f>AS245</f>
        <v>3351147000</v>
      </c>
      <c r="CJ176" s="43"/>
      <c r="CK176" s="438">
        <f t="shared" si="315"/>
        <v>5803334253.9506178</v>
      </c>
      <c r="CL176" s="43">
        <f t="shared" si="316"/>
        <v>5457554000</v>
      </c>
      <c r="CM176" s="43">
        <f t="shared" si="316"/>
        <v>5794164000</v>
      </c>
      <c r="CN176" s="44">
        <f t="shared" si="276"/>
        <v>81863310</v>
      </c>
      <c r="CO176" s="44">
        <f t="shared" si="277"/>
        <v>57941640</v>
      </c>
      <c r="CP176" s="44">
        <f t="shared" si="278"/>
        <v>128715875</v>
      </c>
      <c r="CQ176" s="44">
        <f t="shared" si="279"/>
        <v>113879000</v>
      </c>
      <c r="CR176" s="440">
        <f t="shared" si="280"/>
        <v>6151535000</v>
      </c>
      <c r="CT176" s="264" t="s">
        <v>169</v>
      </c>
      <c r="CU176" s="299">
        <v>12</v>
      </c>
      <c r="CV176" s="266"/>
      <c r="CW176" s="41" t="s">
        <v>50</v>
      </c>
      <c r="CX176" s="267">
        <f t="shared" si="281"/>
        <v>0</v>
      </c>
      <c r="CY176" s="267">
        <f t="shared" si="282"/>
        <v>0</v>
      </c>
      <c r="CZ176" s="268">
        <f t="shared" si="283"/>
        <v>27506142.120000001</v>
      </c>
      <c r="DA176" s="268">
        <f t="shared" si="284"/>
        <v>0</v>
      </c>
      <c r="DB176" s="269">
        <f t="shared" si="285"/>
        <v>0</v>
      </c>
      <c r="DC176" s="270">
        <f t="shared" si="322"/>
        <v>0</v>
      </c>
      <c r="DD176" s="271">
        <f t="shared" si="286"/>
        <v>25072439.303650804</v>
      </c>
      <c r="DE176" s="271">
        <f t="shared" si="287"/>
        <v>28260645.074426204</v>
      </c>
      <c r="DF176" s="271">
        <f t="shared" si="288"/>
        <v>0</v>
      </c>
      <c r="DG176" s="271">
        <f t="shared" si="289"/>
        <v>31854262.37751013</v>
      </c>
      <c r="DH176" s="272">
        <f t="shared" si="290"/>
        <v>0</v>
      </c>
      <c r="DI176" s="271">
        <f t="shared" si="290"/>
        <v>31854262.37751013</v>
      </c>
      <c r="DJ176" s="271">
        <f t="shared" si="291"/>
        <v>33818963.579512551</v>
      </c>
      <c r="DK176" s="271"/>
      <c r="DL176" s="271">
        <f t="shared" si="292"/>
        <v>0</v>
      </c>
      <c r="DM176" s="271">
        <f t="shared" si="293"/>
        <v>0</v>
      </c>
      <c r="DN176" s="271">
        <f t="shared" si="294"/>
        <v>0</v>
      </c>
      <c r="DO176" s="272">
        <f t="shared" si="295"/>
        <v>0</v>
      </c>
      <c r="DP176" s="272">
        <f t="shared" si="296"/>
        <v>0</v>
      </c>
      <c r="DQ176" s="271">
        <f t="shared" si="297"/>
        <v>0</v>
      </c>
      <c r="DR176" s="271">
        <f t="shared" si="298"/>
        <v>0</v>
      </c>
      <c r="DS176" s="271"/>
      <c r="DT176" s="33" t="str">
        <f t="shared" si="299"/>
        <v>BERTAHAP</v>
      </c>
      <c r="DU176" s="273">
        <f t="shared" si="300"/>
        <v>0</v>
      </c>
      <c r="DV176" s="274">
        <v>2</v>
      </c>
      <c r="DW176" s="275"/>
      <c r="DX176" s="271" t="e">
        <f>IF(DW176&gt;#REF!,"LB","KR")</f>
        <v>#REF!</v>
      </c>
      <c r="DY176" s="275">
        <f t="shared" si="230"/>
        <v>0</v>
      </c>
      <c r="DZ176" s="275">
        <f t="shared" si="230"/>
        <v>0</v>
      </c>
      <c r="EA176" s="275">
        <f t="shared" si="230"/>
        <v>0</v>
      </c>
      <c r="EB176" s="276">
        <f t="shared" si="230"/>
        <v>0</v>
      </c>
      <c r="EC176" s="276">
        <f t="shared" si="230"/>
        <v>0</v>
      </c>
      <c r="ED176" s="275">
        <f t="shared" si="230"/>
        <v>0</v>
      </c>
      <c r="EE176" s="275">
        <f t="shared" si="229"/>
        <v>0</v>
      </c>
      <c r="EF176" s="275">
        <f t="shared" si="317"/>
        <v>0</v>
      </c>
      <c r="EG176" s="52">
        <f t="shared" si="318"/>
        <v>0</v>
      </c>
      <c r="EH176" s="43">
        <f t="shared" si="318"/>
        <v>0</v>
      </c>
      <c r="EI176" s="63">
        <f t="shared" si="301"/>
        <v>0</v>
      </c>
      <c r="EJ176" s="63">
        <f t="shared" si="302"/>
        <v>0</v>
      </c>
      <c r="EK176" s="351">
        <f t="shared" si="303"/>
        <v>0</v>
      </c>
      <c r="EL176" s="141">
        <f t="shared" si="304"/>
        <v>0</v>
      </c>
      <c r="EM176" s="5">
        <f t="shared" si="305"/>
        <v>0</v>
      </c>
      <c r="EN176" s="5">
        <f t="shared" si="306"/>
        <v>0</v>
      </c>
      <c r="EO176" s="280">
        <f t="shared" si="319"/>
        <v>0</v>
      </c>
    </row>
    <row r="177" spans="1:145">
      <c r="A177" s="3">
        <f t="shared" si="307"/>
        <v>138</v>
      </c>
      <c r="B177" s="263">
        <v>2</v>
      </c>
      <c r="C177" s="556"/>
      <c r="D177" s="264" t="s">
        <v>167</v>
      </c>
      <c r="E177" s="265" t="s">
        <v>29</v>
      </c>
      <c r="F177" s="266"/>
      <c r="G177" s="41" t="s">
        <v>74</v>
      </c>
      <c r="H177" s="267">
        <f t="shared" si="255"/>
        <v>85</v>
      </c>
      <c r="I177" s="267">
        <f t="shared" si="256"/>
        <v>74</v>
      </c>
      <c r="J177" s="268">
        <f t="shared" si="257"/>
        <v>27506142.120000001</v>
      </c>
      <c r="K177" s="268">
        <f t="shared" si="258"/>
        <v>1</v>
      </c>
      <c r="L177" s="269">
        <f t="shared" si="259"/>
        <v>1.06</v>
      </c>
      <c r="M177" s="270">
        <f t="shared" si="323"/>
        <v>1.01</v>
      </c>
      <c r="N177" s="271">
        <f t="shared" si="261"/>
        <v>24608134.872101717</v>
      </c>
      <c r="O177" s="271">
        <f t="shared" si="262"/>
        <v>27737299.795270164</v>
      </c>
      <c r="P177" s="271">
        <f t="shared" si="263"/>
        <v>29448075.753672004</v>
      </c>
      <c r="Q177" s="271">
        <f t="shared" si="264"/>
        <v>31264368.62977846</v>
      </c>
      <c r="R177" s="271">
        <f t="shared" si="308"/>
        <v>35121004.32259801</v>
      </c>
      <c r="S177" s="272">
        <f t="shared" si="265"/>
        <v>29448075.753672004</v>
      </c>
      <c r="T177" s="271">
        <f t="shared" si="265"/>
        <v>31264368.62977846</v>
      </c>
      <c r="U177" s="271">
        <f t="shared" si="266"/>
        <v>33192686.476188242</v>
      </c>
      <c r="V177" s="271">
        <f t="shared" si="309"/>
        <v>39460713.331911534</v>
      </c>
      <c r="W177" s="271"/>
      <c r="X177" s="271">
        <f t="shared" si="267"/>
        <v>1821001980.535527</v>
      </c>
      <c r="Y177" s="271">
        <f t="shared" si="268"/>
        <v>2052560184.849992</v>
      </c>
      <c r="Z177" s="271">
        <f t="shared" si="269"/>
        <v>2179157605.7717285</v>
      </c>
      <c r="AA177" s="272">
        <f t="shared" si="310"/>
        <v>2313563278.6036062</v>
      </c>
      <c r="AB177" s="272">
        <f t="shared" si="311"/>
        <v>2598954319.8722529</v>
      </c>
      <c r="AC177" s="272">
        <f t="shared" si="270"/>
        <v>2179157605.7717285</v>
      </c>
      <c r="AD177" s="271">
        <f t="shared" si="271"/>
        <v>2313563278.6036062</v>
      </c>
      <c r="AE177" s="271">
        <f t="shared" si="312"/>
        <v>2456258799.2379298</v>
      </c>
      <c r="AF177" s="271">
        <f t="shared" si="313"/>
        <v>2920092786.5614533</v>
      </c>
      <c r="AG177" s="271"/>
      <c r="AH177" s="33" t="str">
        <f t="shared" si="272"/>
        <v>BERTAHAP</v>
      </c>
      <c r="AI177" s="273">
        <f t="shared" si="273"/>
        <v>0</v>
      </c>
      <c r="AJ177" s="274">
        <v>2</v>
      </c>
      <c r="AK177" s="275"/>
      <c r="AL177" s="271" t="e">
        <f>IF(AK177&gt;#REF!,"LB","KR")</f>
        <v>#REF!</v>
      </c>
      <c r="AM177" s="52">
        <f t="shared" si="274"/>
        <v>2003103000</v>
      </c>
      <c r="AN177" s="52">
        <f t="shared" si="274"/>
        <v>2257817000</v>
      </c>
      <c r="AO177" s="52">
        <f t="shared" si="274"/>
        <v>2397074000</v>
      </c>
      <c r="AP177" s="438">
        <f t="shared" si="254"/>
        <v>2544920000</v>
      </c>
      <c r="AQ177" s="438">
        <f t="shared" si="275"/>
        <v>2397074000</v>
      </c>
      <c r="AR177" s="52">
        <f t="shared" si="275"/>
        <v>2544920000</v>
      </c>
      <c r="AS177" s="52">
        <f t="shared" si="275"/>
        <v>2701885000</v>
      </c>
      <c r="AT177" s="43"/>
      <c r="AU177" s="43"/>
      <c r="AV177" s="311">
        <f t="shared" si="314"/>
        <v>-1565099.486627996</v>
      </c>
      <c r="AW177" s="311"/>
      <c r="AX177" s="311"/>
      <c r="AY177" s="311"/>
      <c r="AZ177" s="311"/>
      <c r="BA177" s="43"/>
      <c r="BB177" s="43"/>
      <c r="BC177" s="43"/>
      <c r="BD177" s="43"/>
      <c r="BE177" s="43"/>
      <c r="BF177" s="43"/>
      <c r="BG177" s="43"/>
      <c r="BH177" s="43"/>
      <c r="BI177" s="43"/>
      <c r="BJ177" s="43"/>
      <c r="BK177" s="43"/>
      <c r="BL177" s="43"/>
      <c r="BM177" s="43"/>
      <c r="BN177" s="43"/>
      <c r="BO177" s="43"/>
      <c r="BP177" s="43"/>
      <c r="BQ177" s="43"/>
      <c r="BR177" s="43"/>
      <c r="BS177" s="43"/>
      <c r="BT177" s="43"/>
      <c r="BU177" s="43"/>
      <c r="BV177" s="43"/>
      <c r="BW177" s="43"/>
      <c r="BX177" s="446"/>
      <c r="BY177" s="449"/>
      <c r="BZ177" s="444" t="str">
        <f>G246</f>
        <v>2BR-17</v>
      </c>
      <c r="CA177" s="445">
        <f>E246</f>
        <v>17</v>
      </c>
      <c r="CB177" s="444">
        <f t="shared" si="324"/>
        <v>85</v>
      </c>
      <c r="CC177" s="444">
        <f t="shared" si="324"/>
        <v>74</v>
      </c>
      <c r="CD177" s="444">
        <f>P246</f>
        <v>30031205.966616005</v>
      </c>
      <c r="CE177" s="444">
        <f t="shared" si="325"/>
        <v>2042768000</v>
      </c>
      <c r="CF177" s="444">
        <f t="shared" si="325"/>
        <v>2302526000</v>
      </c>
      <c r="CG177" s="444">
        <f t="shared" si="325"/>
        <v>2444541000</v>
      </c>
      <c r="CH177" s="444">
        <f t="shared" si="325"/>
        <v>2595315000</v>
      </c>
      <c r="CI177" s="444">
        <f>AS246</f>
        <v>2755388000</v>
      </c>
      <c r="CJ177" s="43"/>
      <c r="CK177" s="438">
        <f t="shared" si="315"/>
        <v>2701884860.5325255</v>
      </c>
      <c r="CL177" s="43">
        <f t="shared" si="316"/>
        <v>2540899000</v>
      </c>
      <c r="CM177" s="43">
        <f t="shared" si="316"/>
        <v>2697616000</v>
      </c>
      <c r="CN177" s="44">
        <f t="shared" si="276"/>
        <v>38113485</v>
      </c>
      <c r="CO177" s="44">
        <f t="shared" si="277"/>
        <v>26976160</v>
      </c>
      <c r="CP177" s="44">
        <f t="shared" si="278"/>
        <v>59926850</v>
      </c>
      <c r="CQ177" s="44">
        <f t="shared" si="279"/>
        <v>53019166.666666664</v>
      </c>
      <c r="CR177" s="440">
        <f t="shared" si="280"/>
        <v>2863999000</v>
      </c>
      <c r="CT177" s="264" t="s">
        <v>169</v>
      </c>
      <c r="CU177" s="265">
        <v>16</v>
      </c>
      <c r="CV177" s="266"/>
      <c r="CW177" s="41" t="s">
        <v>52</v>
      </c>
      <c r="CX177" s="267">
        <f t="shared" si="281"/>
        <v>0</v>
      </c>
      <c r="CY177" s="267">
        <f t="shared" si="282"/>
        <v>0</v>
      </c>
      <c r="CZ177" s="268">
        <f t="shared" si="283"/>
        <v>27506142.120000001</v>
      </c>
      <c r="DA177" s="268">
        <f t="shared" si="284"/>
        <v>0</v>
      </c>
      <c r="DB177" s="269">
        <f t="shared" si="285"/>
        <v>0</v>
      </c>
      <c r="DC177" s="270">
        <f t="shared" si="322"/>
        <v>0</v>
      </c>
      <c r="DD177" s="271">
        <f t="shared" si="286"/>
        <v>24608134.872101717</v>
      </c>
      <c r="DE177" s="271">
        <f t="shared" si="287"/>
        <v>27737299.795270164</v>
      </c>
      <c r="DF177" s="271">
        <f t="shared" si="288"/>
        <v>0</v>
      </c>
      <c r="DG177" s="271">
        <f t="shared" si="289"/>
        <v>31264368.62977846</v>
      </c>
      <c r="DH177" s="272">
        <f t="shared" si="290"/>
        <v>0</v>
      </c>
      <c r="DI177" s="271">
        <f t="shared" si="290"/>
        <v>31264368.62977846</v>
      </c>
      <c r="DJ177" s="271">
        <f t="shared" si="291"/>
        <v>33192686.476188242</v>
      </c>
      <c r="DK177" s="271"/>
      <c r="DL177" s="271">
        <f t="shared" si="292"/>
        <v>0</v>
      </c>
      <c r="DM177" s="271">
        <f t="shared" si="293"/>
        <v>0</v>
      </c>
      <c r="DN177" s="271">
        <f t="shared" si="294"/>
        <v>0</v>
      </c>
      <c r="DO177" s="272">
        <f t="shared" si="295"/>
        <v>0</v>
      </c>
      <c r="DP177" s="272">
        <f t="shared" si="296"/>
        <v>0</v>
      </c>
      <c r="DQ177" s="271">
        <f t="shared" si="297"/>
        <v>0</v>
      </c>
      <c r="DR177" s="271">
        <f t="shared" si="298"/>
        <v>0</v>
      </c>
      <c r="DS177" s="271"/>
      <c r="DT177" s="33" t="str">
        <f t="shared" si="299"/>
        <v>BERTAHAP</v>
      </c>
      <c r="DU177" s="273">
        <f t="shared" si="300"/>
        <v>0</v>
      </c>
      <c r="DV177" s="274">
        <v>2</v>
      </c>
      <c r="DW177" s="275"/>
      <c r="DX177" s="271" t="e">
        <f>IF(DW177&gt;#REF!,"LB","KR")</f>
        <v>#REF!</v>
      </c>
      <c r="DY177" s="275">
        <f t="shared" si="230"/>
        <v>0</v>
      </c>
      <c r="DZ177" s="275">
        <f t="shared" si="230"/>
        <v>0</v>
      </c>
      <c r="EA177" s="275">
        <f t="shared" si="230"/>
        <v>0</v>
      </c>
      <c r="EB177" s="276">
        <f t="shared" si="230"/>
        <v>0</v>
      </c>
      <c r="EC177" s="276">
        <f t="shared" si="230"/>
        <v>0</v>
      </c>
      <c r="ED177" s="275">
        <f t="shared" si="230"/>
        <v>0</v>
      </c>
      <c r="EE177" s="275">
        <f t="shared" si="229"/>
        <v>0</v>
      </c>
      <c r="EF177" s="275">
        <f t="shared" si="317"/>
        <v>0</v>
      </c>
      <c r="EG177" s="52">
        <f t="shared" si="318"/>
        <v>0</v>
      </c>
      <c r="EH177" s="43">
        <f t="shared" si="318"/>
        <v>0</v>
      </c>
      <c r="EI177" s="63">
        <f t="shared" si="301"/>
        <v>0</v>
      </c>
      <c r="EJ177" s="63">
        <f t="shared" si="302"/>
        <v>0</v>
      </c>
      <c r="EK177" s="351">
        <f t="shared" si="303"/>
        <v>0</v>
      </c>
      <c r="EL177" s="141">
        <f t="shared" si="304"/>
        <v>0</v>
      </c>
      <c r="EM177" s="5">
        <f t="shared" si="305"/>
        <v>0</v>
      </c>
      <c r="EN177" s="5">
        <f t="shared" si="306"/>
        <v>0</v>
      </c>
      <c r="EO177" s="280">
        <f t="shared" si="319"/>
        <v>0</v>
      </c>
    </row>
    <row r="178" spans="1:145">
      <c r="A178" s="3">
        <f t="shared" si="307"/>
        <v>139</v>
      </c>
      <c r="B178" s="263">
        <v>3</v>
      </c>
      <c r="C178" s="556"/>
      <c r="D178" s="264" t="s">
        <v>167</v>
      </c>
      <c r="E178" s="265" t="s">
        <v>32</v>
      </c>
      <c r="F178" s="266"/>
      <c r="G178" s="41" t="s">
        <v>56</v>
      </c>
      <c r="H178" s="267">
        <f t="shared" si="255"/>
        <v>85</v>
      </c>
      <c r="I178" s="267">
        <f t="shared" si="256"/>
        <v>74</v>
      </c>
      <c r="J178" s="268">
        <f t="shared" si="257"/>
        <v>27506142.120000001</v>
      </c>
      <c r="K178" s="268">
        <f t="shared" si="258"/>
        <v>1</v>
      </c>
      <c r="L178" s="269">
        <f t="shared" si="259"/>
        <v>1.06</v>
      </c>
      <c r="M178" s="270">
        <f t="shared" si="323"/>
        <v>1.01</v>
      </c>
      <c r="N178" s="271">
        <f t="shared" si="261"/>
        <v>24608134.872101717</v>
      </c>
      <c r="O178" s="271">
        <f t="shared" si="262"/>
        <v>27737299.795270164</v>
      </c>
      <c r="P178" s="271">
        <f t="shared" si="263"/>
        <v>29448075.753672004</v>
      </c>
      <c r="Q178" s="271">
        <f t="shared" si="264"/>
        <v>31264368.62977846</v>
      </c>
      <c r="R178" s="271">
        <f t="shared" si="308"/>
        <v>35121004.32259801</v>
      </c>
      <c r="S178" s="272">
        <f t="shared" si="265"/>
        <v>29448075.753672004</v>
      </c>
      <c r="T178" s="271">
        <f t="shared" si="265"/>
        <v>31264368.62977846</v>
      </c>
      <c r="U178" s="271">
        <f t="shared" si="266"/>
        <v>33192686.476188242</v>
      </c>
      <c r="V178" s="271">
        <f t="shared" si="309"/>
        <v>39460713.331911534</v>
      </c>
      <c r="W178" s="271"/>
      <c r="X178" s="271">
        <f t="shared" si="267"/>
        <v>1821001980.535527</v>
      </c>
      <c r="Y178" s="271">
        <f t="shared" si="268"/>
        <v>2052560184.849992</v>
      </c>
      <c r="Z178" s="271">
        <f t="shared" si="269"/>
        <v>2179157605.7717285</v>
      </c>
      <c r="AA178" s="272">
        <f t="shared" si="310"/>
        <v>2313563278.6036062</v>
      </c>
      <c r="AB178" s="272">
        <f t="shared" si="311"/>
        <v>2598954319.8722529</v>
      </c>
      <c r="AC178" s="272">
        <f t="shared" si="270"/>
        <v>2179157605.7717285</v>
      </c>
      <c r="AD178" s="271">
        <f t="shared" si="271"/>
        <v>2313563278.6036062</v>
      </c>
      <c r="AE178" s="271">
        <f t="shared" si="312"/>
        <v>2456258799.2379298</v>
      </c>
      <c r="AF178" s="271">
        <f t="shared" si="313"/>
        <v>2920092786.5614533</v>
      </c>
      <c r="AG178" s="271"/>
      <c r="AH178" s="33" t="str">
        <f t="shared" si="272"/>
        <v>BERTAHAP</v>
      </c>
      <c r="AI178" s="273">
        <f t="shared" si="273"/>
        <v>0</v>
      </c>
      <c r="AJ178" s="274">
        <v>2</v>
      </c>
      <c r="AK178" s="275"/>
      <c r="AL178" s="271" t="e">
        <f>IF(AK178&gt;#REF!,"LB","KR")</f>
        <v>#REF!</v>
      </c>
      <c r="AM178" s="52">
        <f t="shared" si="274"/>
        <v>2003103000</v>
      </c>
      <c r="AN178" s="52">
        <f t="shared" si="274"/>
        <v>2257817000</v>
      </c>
      <c r="AO178" s="52">
        <f t="shared" si="274"/>
        <v>2397074000</v>
      </c>
      <c r="AP178" s="438">
        <f t="shared" si="254"/>
        <v>2544920000</v>
      </c>
      <c r="AQ178" s="438">
        <f t="shared" si="275"/>
        <v>2397074000</v>
      </c>
      <c r="AR178" s="52">
        <f t="shared" si="275"/>
        <v>2544920000</v>
      </c>
      <c r="AS178" s="52">
        <f t="shared" si="275"/>
        <v>2701885000</v>
      </c>
      <c r="AT178" s="43"/>
      <c r="AU178" s="43"/>
      <c r="AV178" s="311">
        <f t="shared" si="314"/>
        <v>-1565099.486627996</v>
      </c>
      <c r="AW178" s="311"/>
      <c r="AX178" s="311"/>
      <c r="AY178" s="311"/>
      <c r="AZ178" s="311"/>
      <c r="BA178" s="43"/>
      <c r="BB178" s="43"/>
      <c r="BC178" s="43"/>
      <c r="BD178" s="43"/>
      <c r="BE178" s="43"/>
      <c r="BF178" s="43"/>
      <c r="BG178" s="43"/>
      <c r="BH178" s="43"/>
      <c r="BI178" s="43"/>
      <c r="BJ178" s="43"/>
      <c r="BK178" s="43"/>
      <c r="BL178" s="43"/>
      <c r="BM178" s="43"/>
      <c r="BN178" s="43"/>
      <c r="BO178" s="43"/>
      <c r="BP178" s="43"/>
      <c r="BQ178" s="43"/>
      <c r="BR178" s="43"/>
      <c r="BS178" s="43"/>
      <c r="BT178" s="43"/>
      <c r="BU178" s="43"/>
      <c r="BV178" s="43"/>
      <c r="BW178" s="43"/>
      <c r="BX178" s="446"/>
      <c r="BY178" s="444"/>
      <c r="BZ178" s="444" t="str">
        <f>G247</f>
        <v>3BR-19</v>
      </c>
      <c r="CA178" s="445">
        <f>E247</f>
        <v>19</v>
      </c>
      <c r="CB178" s="444">
        <f t="shared" si="324"/>
        <v>138</v>
      </c>
      <c r="CC178" s="444">
        <f t="shared" si="324"/>
        <v>120</v>
      </c>
      <c r="CD178" s="444">
        <f>P247</f>
        <v>30031205.966616005</v>
      </c>
      <c r="CE178" s="444">
        <f t="shared" si="325"/>
        <v>3312597000</v>
      </c>
      <c r="CF178" s="444">
        <f t="shared" si="325"/>
        <v>3733826000</v>
      </c>
      <c r="CG178" s="444">
        <f t="shared" si="325"/>
        <v>3964120000</v>
      </c>
      <c r="CH178" s="444">
        <f t="shared" si="325"/>
        <v>4208618000</v>
      </c>
      <c r="CI178" s="444">
        <f>AS247</f>
        <v>4468196000</v>
      </c>
      <c r="CJ178" s="43"/>
      <c r="CK178" s="438">
        <f t="shared" si="315"/>
        <v>2701884860.5325255</v>
      </c>
      <c r="CL178" s="43">
        <f t="shared" si="316"/>
        <v>2540899000</v>
      </c>
      <c r="CM178" s="43">
        <f t="shared" si="316"/>
        <v>2697616000</v>
      </c>
      <c r="CN178" s="44">
        <f t="shared" si="276"/>
        <v>38113485</v>
      </c>
      <c r="CO178" s="44">
        <f t="shared" si="277"/>
        <v>26976160</v>
      </c>
      <c r="CP178" s="44">
        <f t="shared" si="278"/>
        <v>59926850</v>
      </c>
      <c r="CQ178" s="44">
        <f t="shared" si="279"/>
        <v>53019166.666666664</v>
      </c>
      <c r="CR178" s="440">
        <f t="shared" si="280"/>
        <v>2863999000</v>
      </c>
      <c r="CT178" s="264" t="s">
        <v>169</v>
      </c>
      <c r="CU178" s="299">
        <v>18</v>
      </c>
      <c r="CV178" s="266"/>
      <c r="CW178" s="41" t="s">
        <v>54</v>
      </c>
      <c r="CX178" s="267">
        <f t="shared" si="281"/>
        <v>0</v>
      </c>
      <c r="CY178" s="267">
        <f t="shared" si="282"/>
        <v>0</v>
      </c>
      <c r="CZ178" s="268">
        <f t="shared" si="283"/>
        <v>27506142.120000001</v>
      </c>
      <c r="DA178" s="268">
        <f t="shared" si="284"/>
        <v>0</v>
      </c>
      <c r="DB178" s="269">
        <f t="shared" si="285"/>
        <v>0</v>
      </c>
      <c r="DC178" s="270">
        <f t="shared" si="322"/>
        <v>0</v>
      </c>
      <c r="DD178" s="271">
        <f t="shared" si="286"/>
        <v>24608134.872101717</v>
      </c>
      <c r="DE178" s="271">
        <f t="shared" si="287"/>
        <v>27737299.795270164</v>
      </c>
      <c r="DF178" s="271">
        <f t="shared" si="288"/>
        <v>0</v>
      </c>
      <c r="DG178" s="271">
        <f t="shared" si="289"/>
        <v>31264368.62977846</v>
      </c>
      <c r="DH178" s="272">
        <f t="shared" si="290"/>
        <v>0</v>
      </c>
      <c r="DI178" s="271">
        <f t="shared" si="290"/>
        <v>31264368.62977846</v>
      </c>
      <c r="DJ178" s="271">
        <f t="shared" si="291"/>
        <v>33192686.476188242</v>
      </c>
      <c r="DK178" s="271"/>
      <c r="DL178" s="271">
        <f t="shared" si="292"/>
        <v>0</v>
      </c>
      <c r="DM178" s="271">
        <f t="shared" si="293"/>
        <v>0</v>
      </c>
      <c r="DN178" s="271">
        <f t="shared" si="294"/>
        <v>0</v>
      </c>
      <c r="DO178" s="272">
        <f t="shared" si="295"/>
        <v>0</v>
      </c>
      <c r="DP178" s="272">
        <f t="shared" si="296"/>
        <v>0</v>
      </c>
      <c r="DQ178" s="271">
        <f t="shared" si="297"/>
        <v>0</v>
      </c>
      <c r="DR178" s="271">
        <f t="shared" si="298"/>
        <v>0</v>
      </c>
      <c r="DS178" s="271"/>
      <c r="DT178" s="33" t="str">
        <f t="shared" si="299"/>
        <v>BERTAHAP</v>
      </c>
      <c r="DU178" s="273">
        <f t="shared" si="300"/>
        <v>0</v>
      </c>
      <c r="DV178" s="274">
        <v>2</v>
      </c>
      <c r="DW178" s="275"/>
      <c r="DX178" s="271" t="e">
        <f>IF(DW178&gt;#REF!,"LB","KR")</f>
        <v>#REF!</v>
      </c>
      <c r="DY178" s="275">
        <f t="shared" si="230"/>
        <v>0</v>
      </c>
      <c r="DZ178" s="275">
        <f t="shared" si="230"/>
        <v>0</v>
      </c>
      <c r="EA178" s="275">
        <f t="shared" si="230"/>
        <v>0</v>
      </c>
      <c r="EB178" s="276">
        <f t="shared" si="230"/>
        <v>0</v>
      </c>
      <c r="EC178" s="276">
        <f t="shared" si="230"/>
        <v>0</v>
      </c>
      <c r="ED178" s="275">
        <f t="shared" si="230"/>
        <v>0</v>
      </c>
      <c r="EE178" s="275">
        <f t="shared" si="229"/>
        <v>0</v>
      </c>
      <c r="EF178" s="275">
        <f t="shared" si="317"/>
        <v>0</v>
      </c>
      <c r="EG178" s="52">
        <f t="shared" si="318"/>
        <v>0</v>
      </c>
      <c r="EH178" s="43">
        <f t="shared" si="318"/>
        <v>0</v>
      </c>
      <c r="EI178" s="63">
        <f t="shared" si="301"/>
        <v>0</v>
      </c>
      <c r="EJ178" s="63">
        <f t="shared" si="302"/>
        <v>0</v>
      </c>
      <c r="EK178" s="351">
        <f t="shared" si="303"/>
        <v>0</v>
      </c>
      <c r="EL178" s="141">
        <f t="shared" si="304"/>
        <v>0</v>
      </c>
      <c r="EM178" s="5">
        <f t="shared" si="305"/>
        <v>0</v>
      </c>
      <c r="EN178" s="5">
        <f t="shared" si="306"/>
        <v>0</v>
      </c>
      <c r="EO178" s="280">
        <f t="shared" si="319"/>
        <v>0</v>
      </c>
    </row>
    <row r="179" spans="1:145">
      <c r="A179" s="3">
        <f t="shared" si="307"/>
        <v>140</v>
      </c>
      <c r="B179" s="263">
        <v>4</v>
      </c>
      <c r="C179" s="556"/>
      <c r="D179" s="264" t="s">
        <v>167</v>
      </c>
      <c r="E179" s="265" t="s">
        <v>38</v>
      </c>
      <c r="F179" s="266"/>
      <c r="G179" s="41" t="s">
        <v>58</v>
      </c>
      <c r="H179" s="267">
        <f t="shared" si="255"/>
        <v>101</v>
      </c>
      <c r="I179" s="267">
        <f t="shared" si="256"/>
        <v>90</v>
      </c>
      <c r="J179" s="268">
        <f t="shared" si="257"/>
        <v>27506142.120000001</v>
      </c>
      <c r="K179" s="268">
        <f t="shared" si="258"/>
        <v>1</v>
      </c>
      <c r="L179" s="269">
        <f t="shared" si="259"/>
        <v>1.06</v>
      </c>
      <c r="M179" s="270">
        <f t="shared" si="323"/>
        <v>1.01</v>
      </c>
      <c r="N179" s="271">
        <f t="shared" si="261"/>
        <v>24608134.872101717</v>
      </c>
      <c r="O179" s="271">
        <f t="shared" si="262"/>
        <v>27737299.795270164</v>
      </c>
      <c r="P179" s="271">
        <f t="shared" si="263"/>
        <v>29448075.753672004</v>
      </c>
      <c r="Q179" s="271">
        <f t="shared" si="264"/>
        <v>31264368.62977846</v>
      </c>
      <c r="R179" s="271">
        <f t="shared" si="308"/>
        <v>35121004.32259801</v>
      </c>
      <c r="S179" s="272">
        <f t="shared" si="265"/>
        <v>29448075.753672004</v>
      </c>
      <c r="T179" s="271">
        <f t="shared" si="265"/>
        <v>31264368.62977846</v>
      </c>
      <c r="U179" s="271">
        <f t="shared" si="266"/>
        <v>33192686.476188242</v>
      </c>
      <c r="V179" s="271">
        <f t="shared" si="309"/>
        <v>39460713.331911534</v>
      </c>
      <c r="W179" s="271"/>
      <c r="X179" s="271">
        <f t="shared" si="267"/>
        <v>2214732138.4891543</v>
      </c>
      <c r="Y179" s="271">
        <f t="shared" si="268"/>
        <v>2496356981.5743146</v>
      </c>
      <c r="Z179" s="271">
        <f t="shared" si="269"/>
        <v>2650326817.8304806</v>
      </c>
      <c r="AA179" s="272">
        <f t="shared" si="310"/>
        <v>2813793176.6800613</v>
      </c>
      <c r="AB179" s="272">
        <f t="shared" si="311"/>
        <v>3160890389.0338211</v>
      </c>
      <c r="AC179" s="272">
        <f t="shared" si="270"/>
        <v>2650326817.8304806</v>
      </c>
      <c r="AD179" s="271">
        <f t="shared" si="271"/>
        <v>2813793176.6800613</v>
      </c>
      <c r="AE179" s="271">
        <f t="shared" si="312"/>
        <v>2987341782.8569417</v>
      </c>
      <c r="AF179" s="271">
        <f t="shared" si="313"/>
        <v>3551464199.8720379</v>
      </c>
      <c r="AG179" s="271"/>
      <c r="AH179" s="33" t="str">
        <f t="shared" si="272"/>
        <v>BERTAHAP</v>
      </c>
      <c r="AI179" s="273">
        <f t="shared" si="273"/>
        <v>0</v>
      </c>
      <c r="AJ179" s="274">
        <v>2</v>
      </c>
      <c r="AK179" s="275"/>
      <c r="AL179" s="271" t="e">
        <f>IF(AK179&gt;#REF!,"LB","KR")</f>
        <v>#REF!</v>
      </c>
      <c r="AM179" s="52">
        <f t="shared" si="274"/>
        <v>2436206000</v>
      </c>
      <c r="AN179" s="52">
        <f t="shared" si="274"/>
        <v>2745993000</v>
      </c>
      <c r="AO179" s="52">
        <f t="shared" si="274"/>
        <v>2915360000</v>
      </c>
      <c r="AP179" s="438">
        <f t="shared" si="254"/>
        <v>3095173000</v>
      </c>
      <c r="AQ179" s="438">
        <f t="shared" si="275"/>
        <v>2915360000</v>
      </c>
      <c r="AR179" s="52">
        <f t="shared" si="275"/>
        <v>3095173000</v>
      </c>
      <c r="AS179" s="52">
        <f t="shared" si="275"/>
        <v>3286076000</v>
      </c>
      <c r="AT179" s="43"/>
      <c r="AU179" s="43"/>
      <c r="AV179" s="311">
        <f t="shared" si="314"/>
        <v>-1565099.486627996</v>
      </c>
      <c r="AW179" s="311"/>
      <c r="AX179" s="311"/>
      <c r="AY179" s="311"/>
      <c r="AZ179" s="311"/>
      <c r="BA179" s="43"/>
      <c r="BB179" s="43"/>
      <c r="BC179" s="43"/>
      <c r="BD179" s="43"/>
      <c r="BE179" s="43"/>
      <c r="BF179" s="43"/>
      <c r="BG179" s="43"/>
      <c r="BH179" s="43"/>
      <c r="BI179" s="43"/>
      <c r="BJ179" s="43"/>
      <c r="BK179" s="43"/>
      <c r="BL179" s="43"/>
      <c r="BM179" s="43"/>
      <c r="BN179" s="43"/>
      <c r="BO179" s="43"/>
      <c r="BP179" s="43"/>
      <c r="BQ179" s="43"/>
      <c r="BR179" s="43"/>
      <c r="BS179" s="43"/>
      <c r="BT179" s="43"/>
      <c r="BU179" s="43"/>
      <c r="BV179" s="43"/>
      <c r="BW179" s="43"/>
      <c r="BX179" s="446">
        <v>37</v>
      </c>
      <c r="BY179" s="449" t="s">
        <v>168</v>
      </c>
      <c r="BZ179" s="444" t="str">
        <f>G260</f>
        <v>2BR-3</v>
      </c>
      <c r="CA179" s="445" t="str">
        <f>E260</f>
        <v>03</v>
      </c>
      <c r="CB179" s="444">
        <f>H260</f>
        <v>85</v>
      </c>
      <c r="CC179" s="444">
        <f>I260</f>
        <v>74</v>
      </c>
      <c r="CD179" s="444">
        <f>P260</f>
        <v>30031205.966616005</v>
      </c>
      <c r="CE179" s="444">
        <f t="shared" ref="CE179:CH180" si="326">AM260</f>
        <v>2042768000</v>
      </c>
      <c r="CF179" s="444">
        <f t="shared" si="326"/>
        <v>2302526000</v>
      </c>
      <c r="CG179" s="444">
        <f t="shared" si="326"/>
        <v>2444541000</v>
      </c>
      <c r="CH179" s="444">
        <f t="shared" si="326"/>
        <v>2595315000</v>
      </c>
      <c r="CI179" s="444">
        <f>AS260</f>
        <v>2755388000</v>
      </c>
      <c r="CJ179" s="43">
        <v>4</v>
      </c>
      <c r="CK179" s="438">
        <f t="shared" si="315"/>
        <v>3286076210.4227395</v>
      </c>
      <c r="CL179" s="43">
        <f t="shared" si="316"/>
        <v>3090282000</v>
      </c>
      <c r="CM179" s="43">
        <f t="shared" si="316"/>
        <v>3280884000</v>
      </c>
      <c r="CN179" s="44">
        <f t="shared" si="276"/>
        <v>46354230</v>
      </c>
      <c r="CO179" s="44">
        <f t="shared" si="277"/>
        <v>32808840</v>
      </c>
      <c r="CP179" s="44">
        <f t="shared" si="278"/>
        <v>72884000</v>
      </c>
      <c r="CQ179" s="44">
        <f t="shared" si="279"/>
        <v>64482770.833333336</v>
      </c>
      <c r="CR179" s="440">
        <f t="shared" si="280"/>
        <v>3483242000</v>
      </c>
      <c r="CT179" s="264" t="s">
        <v>169</v>
      </c>
      <c r="CU179" s="299">
        <v>20</v>
      </c>
      <c r="CV179" s="266"/>
      <c r="CW179" s="41" t="s">
        <v>70</v>
      </c>
      <c r="CX179" s="267">
        <f t="shared" si="281"/>
        <v>0</v>
      </c>
      <c r="CY179" s="267">
        <f t="shared" si="282"/>
        <v>0</v>
      </c>
      <c r="CZ179" s="268">
        <f t="shared" si="283"/>
        <v>27506142.120000001</v>
      </c>
      <c r="DA179" s="268">
        <f t="shared" si="284"/>
        <v>0</v>
      </c>
      <c r="DB179" s="269">
        <f t="shared" si="285"/>
        <v>0</v>
      </c>
      <c r="DC179" s="270">
        <f t="shared" si="322"/>
        <v>0</v>
      </c>
      <c r="DD179" s="271">
        <f t="shared" si="286"/>
        <v>24608134.872101717</v>
      </c>
      <c r="DE179" s="271">
        <f t="shared" si="287"/>
        <v>27737299.795270164</v>
      </c>
      <c r="DF179" s="271">
        <f t="shared" si="288"/>
        <v>0</v>
      </c>
      <c r="DG179" s="271">
        <f t="shared" si="289"/>
        <v>31264368.62977846</v>
      </c>
      <c r="DH179" s="272">
        <f t="shared" si="290"/>
        <v>0</v>
      </c>
      <c r="DI179" s="271">
        <f t="shared" si="290"/>
        <v>31264368.62977846</v>
      </c>
      <c r="DJ179" s="271">
        <f t="shared" si="291"/>
        <v>33192686.476188242</v>
      </c>
      <c r="DK179" s="271"/>
      <c r="DL179" s="271">
        <f t="shared" si="292"/>
        <v>0</v>
      </c>
      <c r="DM179" s="271">
        <f t="shared" si="293"/>
        <v>0</v>
      </c>
      <c r="DN179" s="271">
        <f t="shared" si="294"/>
        <v>0</v>
      </c>
      <c r="DO179" s="272">
        <f t="shared" si="295"/>
        <v>0</v>
      </c>
      <c r="DP179" s="272">
        <f t="shared" si="296"/>
        <v>0</v>
      </c>
      <c r="DQ179" s="271">
        <f t="shared" si="297"/>
        <v>0</v>
      </c>
      <c r="DR179" s="271">
        <f t="shared" si="298"/>
        <v>0</v>
      </c>
      <c r="DS179" s="271"/>
      <c r="DT179" s="33" t="str">
        <f t="shared" si="299"/>
        <v>BERTAHAP</v>
      </c>
      <c r="DU179" s="273">
        <f t="shared" si="300"/>
        <v>0</v>
      </c>
      <c r="DV179" s="274">
        <v>2</v>
      </c>
      <c r="DW179" s="275"/>
      <c r="DX179" s="271" t="e">
        <f>IF(DW179&gt;#REF!,"LB","KR")</f>
        <v>#REF!</v>
      </c>
      <c r="DY179" s="275">
        <f t="shared" si="230"/>
        <v>0</v>
      </c>
      <c r="DZ179" s="275">
        <f t="shared" si="230"/>
        <v>0</v>
      </c>
      <c r="EA179" s="275">
        <f t="shared" si="230"/>
        <v>0</v>
      </c>
      <c r="EB179" s="276">
        <f t="shared" si="230"/>
        <v>0</v>
      </c>
      <c r="EC179" s="276">
        <f t="shared" si="230"/>
        <v>0</v>
      </c>
      <c r="ED179" s="275">
        <f t="shared" si="230"/>
        <v>0</v>
      </c>
      <c r="EE179" s="275">
        <f t="shared" si="229"/>
        <v>0</v>
      </c>
      <c r="EF179" s="275">
        <f t="shared" si="317"/>
        <v>0</v>
      </c>
      <c r="EG179" s="52">
        <f t="shared" si="318"/>
        <v>0</v>
      </c>
      <c r="EH179" s="43">
        <f t="shared" si="318"/>
        <v>0</v>
      </c>
      <c r="EI179" s="63">
        <f t="shared" si="301"/>
        <v>0</v>
      </c>
      <c r="EJ179" s="63">
        <f t="shared" si="302"/>
        <v>0</v>
      </c>
      <c r="EK179" s="351">
        <f t="shared" si="303"/>
        <v>0</v>
      </c>
      <c r="EL179" s="141">
        <f t="shared" si="304"/>
        <v>0</v>
      </c>
      <c r="EM179" s="5">
        <f t="shared" si="305"/>
        <v>0</v>
      </c>
      <c r="EN179" s="5">
        <f t="shared" si="306"/>
        <v>0</v>
      </c>
      <c r="EO179" s="280">
        <f t="shared" si="319"/>
        <v>0</v>
      </c>
    </row>
    <row r="180" spans="1:145">
      <c r="A180" s="3">
        <f t="shared" si="307"/>
        <v>141</v>
      </c>
      <c r="B180" s="263">
        <v>5</v>
      </c>
      <c r="C180" s="556"/>
      <c r="D180" s="264" t="s">
        <v>167</v>
      </c>
      <c r="E180" s="265" t="s">
        <v>44</v>
      </c>
      <c r="F180" s="266"/>
      <c r="G180" s="41" t="s">
        <v>60</v>
      </c>
      <c r="H180" s="267">
        <f t="shared" si="255"/>
        <v>101</v>
      </c>
      <c r="I180" s="267">
        <f t="shared" si="256"/>
        <v>90</v>
      </c>
      <c r="J180" s="268">
        <f t="shared" si="257"/>
        <v>27506142.120000001</v>
      </c>
      <c r="K180" s="268">
        <f t="shared" si="258"/>
        <v>1</v>
      </c>
      <c r="L180" s="269">
        <f t="shared" si="259"/>
        <v>1.06</v>
      </c>
      <c r="M180" s="270">
        <f t="shared" si="323"/>
        <v>1.01</v>
      </c>
      <c r="N180" s="271">
        <f t="shared" si="261"/>
        <v>24608134.872101717</v>
      </c>
      <c r="O180" s="271">
        <f t="shared" si="262"/>
        <v>27737299.795270164</v>
      </c>
      <c r="P180" s="271">
        <f t="shared" si="263"/>
        <v>29448075.753672004</v>
      </c>
      <c r="Q180" s="271">
        <f t="shared" si="264"/>
        <v>31264368.62977846</v>
      </c>
      <c r="R180" s="271">
        <f t="shared" si="308"/>
        <v>35121004.32259801</v>
      </c>
      <c r="S180" s="272">
        <f t="shared" si="265"/>
        <v>29448075.753672004</v>
      </c>
      <c r="T180" s="271">
        <f t="shared" si="265"/>
        <v>31264368.62977846</v>
      </c>
      <c r="U180" s="271">
        <f t="shared" si="266"/>
        <v>33192686.476188242</v>
      </c>
      <c r="V180" s="271">
        <f t="shared" si="309"/>
        <v>39460713.331911534</v>
      </c>
      <c r="W180" s="271"/>
      <c r="X180" s="271">
        <f t="shared" si="267"/>
        <v>2214732138.4891543</v>
      </c>
      <c r="Y180" s="271">
        <f t="shared" si="268"/>
        <v>2496356981.5743146</v>
      </c>
      <c r="Z180" s="271">
        <f t="shared" si="269"/>
        <v>2650326817.8304806</v>
      </c>
      <c r="AA180" s="272">
        <f t="shared" si="310"/>
        <v>2813793176.6800613</v>
      </c>
      <c r="AB180" s="272">
        <f t="shared" si="311"/>
        <v>3160890389.0338211</v>
      </c>
      <c r="AC180" s="272">
        <f t="shared" si="270"/>
        <v>2650326817.8304806</v>
      </c>
      <c r="AD180" s="271">
        <f t="shared" si="271"/>
        <v>2813793176.6800613</v>
      </c>
      <c r="AE180" s="271">
        <f t="shared" si="312"/>
        <v>2987341782.8569417</v>
      </c>
      <c r="AF180" s="271">
        <f t="shared" si="313"/>
        <v>3551464199.8720379</v>
      </c>
      <c r="AG180" s="271"/>
      <c r="AH180" s="33" t="str">
        <f t="shared" si="272"/>
        <v>BERTAHAP</v>
      </c>
      <c r="AI180" s="273">
        <f t="shared" si="273"/>
        <v>0</v>
      </c>
      <c r="AJ180" s="274">
        <v>2</v>
      </c>
      <c r="AK180" s="275"/>
      <c r="AL180" s="271" t="e">
        <f>IF(AK180&gt;#REF!,"LB","KR")</f>
        <v>#REF!</v>
      </c>
      <c r="AM180" s="52">
        <f t="shared" si="274"/>
        <v>2436206000</v>
      </c>
      <c r="AN180" s="52">
        <f t="shared" si="274"/>
        <v>2745993000</v>
      </c>
      <c r="AO180" s="52">
        <f t="shared" si="274"/>
        <v>2915360000</v>
      </c>
      <c r="AP180" s="438">
        <f t="shared" si="254"/>
        <v>3095173000</v>
      </c>
      <c r="AQ180" s="438">
        <f t="shared" si="275"/>
        <v>2915360000</v>
      </c>
      <c r="AR180" s="52">
        <f t="shared" si="275"/>
        <v>3095173000</v>
      </c>
      <c r="AS180" s="52">
        <f t="shared" si="275"/>
        <v>3286076000</v>
      </c>
      <c r="AT180" s="43"/>
      <c r="AU180" s="43"/>
      <c r="AV180" s="311">
        <f t="shared" si="314"/>
        <v>-1565099.486627996</v>
      </c>
      <c r="AW180" s="311"/>
      <c r="AX180" s="311"/>
      <c r="AY180" s="311"/>
      <c r="AZ180" s="311"/>
      <c r="BA180" s="43"/>
      <c r="BB180" s="43"/>
      <c r="BC180" s="43"/>
      <c r="BD180" s="43"/>
      <c r="BE180" s="43"/>
      <c r="BF180" s="43"/>
      <c r="BG180" s="43"/>
      <c r="BH180" s="43"/>
      <c r="BI180" s="43"/>
      <c r="BJ180" s="43"/>
      <c r="BK180" s="43"/>
      <c r="BL180" s="43"/>
      <c r="BM180" s="43"/>
      <c r="BN180" s="43"/>
      <c r="BO180" s="43"/>
      <c r="BP180" s="43"/>
      <c r="BQ180" s="43"/>
      <c r="BR180" s="43"/>
      <c r="BS180" s="43"/>
      <c r="BT180" s="43"/>
      <c r="BU180" s="43"/>
      <c r="BV180" s="43"/>
      <c r="BW180" s="43"/>
      <c r="BX180" s="446"/>
      <c r="BY180" s="444"/>
      <c r="BZ180" s="444" t="str">
        <f>G261</f>
        <v>2BR-5</v>
      </c>
      <c r="CA180" s="445" t="str">
        <f>E261</f>
        <v>05</v>
      </c>
      <c r="CB180" s="444">
        <f>H261</f>
        <v>85</v>
      </c>
      <c r="CC180" s="444">
        <f>I261</f>
        <v>74</v>
      </c>
      <c r="CD180" s="444">
        <f>P261</f>
        <v>30031205.966616005</v>
      </c>
      <c r="CE180" s="444">
        <f t="shared" si="326"/>
        <v>2042768000</v>
      </c>
      <c r="CF180" s="444">
        <f t="shared" si="326"/>
        <v>2302526000</v>
      </c>
      <c r="CG180" s="444">
        <f t="shared" si="326"/>
        <v>2444541000</v>
      </c>
      <c r="CH180" s="444">
        <f t="shared" si="326"/>
        <v>2595315000</v>
      </c>
      <c r="CI180" s="444">
        <f>AS261</f>
        <v>2755388000</v>
      </c>
      <c r="CJ180" s="43"/>
      <c r="CK180" s="438">
        <f t="shared" si="315"/>
        <v>3286076210.4227395</v>
      </c>
      <c r="CL180" s="43">
        <f t="shared" si="316"/>
        <v>3090282000</v>
      </c>
      <c r="CM180" s="43">
        <f t="shared" si="316"/>
        <v>3280884000</v>
      </c>
      <c r="CN180" s="44">
        <f t="shared" si="276"/>
        <v>46354230</v>
      </c>
      <c r="CO180" s="44">
        <f t="shared" si="277"/>
        <v>32808840</v>
      </c>
      <c r="CP180" s="44">
        <f t="shared" si="278"/>
        <v>72884000</v>
      </c>
      <c r="CQ180" s="44">
        <f t="shared" si="279"/>
        <v>64482770.833333336</v>
      </c>
      <c r="CR180" s="440">
        <f t="shared" si="280"/>
        <v>3483242000</v>
      </c>
      <c r="CT180" s="264" t="s">
        <v>169</v>
      </c>
      <c r="CU180" s="299">
        <v>22</v>
      </c>
      <c r="CV180" s="266"/>
      <c r="CW180" s="41" t="s">
        <v>89</v>
      </c>
      <c r="CX180" s="267">
        <f t="shared" si="281"/>
        <v>0</v>
      </c>
      <c r="CY180" s="267">
        <f t="shared" si="282"/>
        <v>0</v>
      </c>
      <c r="CZ180" s="268">
        <f t="shared" si="283"/>
        <v>27506142.120000001</v>
      </c>
      <c r="DA180" s="268">
        <f t="shared" si="284"/>
        <v>0</v>
      </c>
      <c r="DB180" s="269">
        <f t="shared" si="285"/>
        <v>0</v>
      </c>
      <c r="DC180" s="270">
        <f t="shared" si="322"/>
        <v>0</v>
      </c>
      <c r="DD180" s="271">
        <f t="shared" si="286"/>
        <v>24608134.872101717</v>
      </c>
      <c r="DE180" s="271">
        <f t="shared" si="287"/>
        <v>27737299.795270164</v>
      </c>
      <c r="DF180" s="271">
        <f t="shared" si="288"/>
        <v>0</v>
      </c>
      <c r="DG180" s="271">
        <f t="shared" si="289"/>
        <v>31264368.62977846</v>
      </c>
      <c r="DH180" s="272">
        <f t="shared" si="290"/>
        <v>0</v>
      </c>
      <c r="DI180" s="271">
        <f t="shared" si="290"/>
        <v>31264368.62977846</v>
      </c>
      <c r="DJ180" s="271">
        <f t="shared" si="291"/>
        <v>33192686.476188242</v>
      </c>
      <c r="DK180" s="271"/>
      <c r="DL180" s="271">
        <f t="shared" si="292"/>
        <v>0</v>
      </c>
      <c r="DM180" s="271">
        <f t="shared" si="293"/>
        <v>0</v>
      </c>
      <c r="DN180" s="271">
        <f t="shared" si="294"/>
        <v>0</v>
      </c>
      <c r="DO180" s="272">
        <f t="shared" si="295"/>
        <v>0</v>
      </c>
      <c r="DP180" s="272">
        <f t="shared" si="296"/>
        <v>0</v>
      </c>
      <c r="DQ180" s="271">
        <f t="shared" si="297"/>
        <v>0</v>
      </c>
      <c r="DR180" s="271">
        <f t="shared" si="298"/>
        <v>0</v>
      </c>
      <c r="DS180" s="271"/>
      <c r="DT180" s="33" t="str">
        <f t="shared" si="299"/>
        <v>BERTAHAP</v>
      </c>
      <c r="DU180" s="273">
        <f t="shared" si="300"/>
        <v>0</v>
      </c>
      <c r="DV180" s="274">
        <v>2</v>
      </c>
      <c r="DW180" s="275"/>
      <c r="DX180" s="271" t="e">
        <f>IF(DW180&gt;#REF!,"LB","KR")</f>
        <v>#REF!</v>
      </c>
      <c r="DY180" s="275">
        <f t="shared" si="230"/>
        <v>0</v>
      </c>
      <c r="DZ180" s="275">
        <f t="shared" si="230"/>
        <v>0</v>
      </c>
      <c r="EA180" s="275">
        <f t="shared" si="230"/>
        <v>0</v>
      </c>
      <c r="EB180" s="276">
        <f t="shared" si="230"/>
        <v>0</v>
      </c>
      <c r="EC180" s="276">
        <f t="shared" si="230"/>
        <v>0</v>
      </c>
      <c r="ED180" s="275">
        <f t="shared" si="230"/>
        <v>0</v>
      </c>
      <c r="EE180" s="275">
        <f t="shared" si="229"/>
        <v>0</v>
      </c>
      <c r="EF180" s="275">
        <f t="shared" si="317"/>
        <v>0</v>
      </c>
      <c r="EG180" s="52">
        <f t="shared" si="318"/>
        <v>0</v>
      </c>
      <c r="EH180" s="43">
        <f t="shared" si="318"/>
        <v>0</v>
      </c>
      <c r="EI180" s="63">
        <f t="shared" si="301"/>
        <v>0</v>
      </c>
      <c r="EJ180" s="63">
        <f t="shared" si="302"/>
        <v>0</v>
      </c>
      <c r="EK180" s="351">
        <f t="shared" si="303"/>
        <v>0</v>
      </c>
      <c r="EL180" s="141">
        <f t="shared" si="304"/>
        <v>0</v>
      </c>
      <c r="EM180" s="5">
        <f t="shared" si="305"/>
        <v>0</v>
      </c>
      <c r="EN180" s="5">
        <f t="shared" si="306"/>
        <v>0</v>
      </c>
      <c r="EO180" s="280">
        <f t="shared" si="319"/>
        <v>0</v>
      </c>
    </row>
    <row r="181" spans="1:145">
      <c r="A181" s="3">
        <f t="shared" si="307"/>
        <v>142</v>
      </c>
      <c r="B181" s="263">
        <v>6</v>
      </c>
      <c r="C181" s="556"/>
      <c r="D181" s="264" t="s">
        <v>167</v>
      </c>
      <c r="E181" s="299">
        <v>11</v>
      </c>
      <c r="F181" s="266"/>
      <c r="G181" s="41" t="s">
        <v>62</v>
      </c>
      <c r="H181" s="267">
        <f t="shared" si="255"/>
        <v>101</v>
      </c>
      <c r="I181" s="267">
        <f t="shared" si="256"/>
        <v>90</v>
      </c>
      <c r="J181" s="268">
        <f t="shared" si="257"/>
        <v>27506142.120000001</v>
      </c>
      <c r="K181" s="268">
        <f t="shared" si="258"/>
        <v>1</v>
      </c>
      <c r="L181" s="269">
        <f t="shared" si="259"/>
        <v>1.06</v>
      </c>
      <c r="M181" s="270">
        <f t="shared" si="323"/>
        <v>1.01</v>
      </c>
      <c r="N181" s="271">
        <f t="shared" si="261"/>
        <v>24608134.872101717</v>
      </c>
      <c r="O181" s="271">
        <f t="shared" si="262"/>
        <v>27737299.795270164</v>
      </c>
      <c r="P181" s="271">
        <f t="shared" si="263"/>
        <v>29448075.753672004</v>
      </c>
      <c r="Q181" s="271">
        <f t="shared" si="264"/>
        <v>31264368.62977846</v>
      </c>
      <c r="R181" s="271">
        <f t="shared" si="308"/>
        <v>35121004.32259801</v>
      </c>
      <c r="S181" s="272">
        <f t="shared" si="265"/>
        <v>29448075.753672004</v>
      </c>
      <c r="T181" s="271">
        <f t="shared" si="265"/>
        <v>31264368.62977846</v>
      </c>
      <c r="U181" s="271">
        <f t="shared" si="266"/>
        <v>33192686.476188242</v>
      </c>
      <c r="V181" s="271">
        <f t="shared" si="309"/>
        <v>39460713.331911534</v>
      </c>
      <c r="W181" s="271"/>
      <c r="X181" s="271">
        <f t="shared" si="267"/>
        <v>2214732138.4891543</v>
      </c>
      <c r="Y181" s="271">
        <f t="shared" si="268"/>
        <v>2496356981.5743146</v>
      </c>
      <c r="Z181" s="271">
        <f t="shared" si="269"/>
        <v>2650326817.8304806</v>
      </c>
      <c r="AA181" s="272">
        <f t="shared" si="310"/>
        <v>2813793176.6800613</v>
      </c>
      <c r="AB181" s="272">
        <f t="shared" si="311"/>
        <v>3160890389.0338211</v>
      </c>
      <c r="AC181" s="272">
        <f t="shared" si="270"/>
        <v>2650326817.8304806</v>
      </c>
      <c r="AD181" s="271">
        <f t="shared" si="271"/>
        <v>2813793176.6800613</v>
      </c>
      <c r="AE181" s="271">
        <f t="shared" si="312"/>
        <v>2987341782.8569417</v>
      </c>
      <c r="AF181" s="271">
        <f t="shared" si="313"/>
        <v>3551464199.8720379</v>
      </c>
      <c r="AG181" s="271"/>
      <c r="AH181" s="33" t="str">
        <f t="shared" si="272"/>
        <v>BERTAHAP</v>
      </c>
      <c r="AI181" s="273">
        <f t="shared" si="273"/>
        <v>0</v>
      </c>
      <c r="AJ181" s="274">
        <v>2</v>
      </c>
      <c r="AK181" s="275"/>
      <c r="AL181" s="271" t="e">
        <f>IF(AK181&gt;#REF!,"LB","KR")</f>
        <v>#REF!</v>
      </c>
      <c r="AM181" s="52">
        <f t="shared" si="274"/>
        <v>2436206000</v>
      </c>
      <c r="AN181" s="52">
        <f t="shared" si="274"/>
        <v>2745993000</v>
      </c>
      <c r="AO181" s="52">
        <f t="shared" si="274"/>
        <v>2915360000</v>
      </c>
      <c r="AP181" s="438">
        <f t="shared" si="254"/>
        <v>3095173000</v>
      </c>
      <c r="AQ181" s="438">
        <f t="shared" si="275"/>
        <v>2915360000</v>
      </c>
      <c r="AR181" s="52">
        <f t="shared" si="275"/>
        <v>3095173000</v>
      </c>
      <c r="AS181" s="52">
        <f t="shared" si="275"/>
        <v>3286076000</v>
      </c>
      <c r="AT181" s="43"/>
      <c r="AU181" s="43"/>
      <c r="AV181" s="311">
        <f t="shared" si="314"/>
        <v>-1565099.486627996</v>
      </c>
      <c r="AW181" s="311"/>
      <c r="AX181" s="311"/>
      <c r="AY181" s="311"/>
      <c r="AZ181" s="311"/>
      <c r="BA181" s="43"/>
      <c r="BB181" s="43"/>
      <c r="BC181" s="43"/>
      <c r="BD181" s="43"/>
      <c r="BE181" s="43"/>
      <c r="BF181" s="43"/>
      <c r="BG181" s="43"/>
      <c r="BH181" s="43"/>
      <c r="BI181" s="43"/>
      <c r="BJ181" s="43"/>
      <c r="BK181" s="43"/>
      <c r="BL181" s="43"/>
      <c r="BM181" s="43"/>
      <c r="BN181" s="43"/>
      <c r="BO181" s="43"/>
      <c r="BP181" s="43"/>
      <c r="BQ181" s="43"/>
      <c r="BR181" s="43"/>
      <c r="BS181" s="43"/>
      <c r="BT181" s="43"/>
      <c r="BU181" s="43"/>
      <c r="BV181" s="43"/>
      <c r="BW181" s="43"/>
      <c r="BX181" s="446"/>
      <c r="BY181" s="444"/>
      <c r="BZ181" s="444" t="str">
        <f>G264</f>
        <v>2BR-17</v>
      </c>
      <c r="CA181" s="445">
        <f>E264</f>
        <v>17</v>
      </c>
      <c r="CB181" s="444">
        <f>H264</f>
        <v>85</v>
      </c>
      <c r="CC181" s="444">
        <f>I264</f>
        <v>74</v>
      </c>
      <c r="CD181" s="444">
        <f>P264</f>
        <v>30031205.966616005</v>
      </c>
      <c r="CE181" s="444">
        <f t="shared" ref="CE181:CH182" si="327">AM264</f>
        <v>2042768000</v>
      </c>
      <c r="CF181" s="444">
        <f t="shared" si="327"/>
        <v>2302526000</v>
      </c>
      <c r="CG181" s="444">
        <f t="shared" si="327"/>
        <v>2444541000</v>
      </c>
      <c r="CH181" s="444">
        <f t="shared" si="327"/>
        <v>2595315000</v>
      </c>
      <c r="CI181" s="444">
        <f>AS264</f>
        <v>2755388000</v>
      </c>
      <c r="CJ181" s="43"/>
      <c r="CK181" s="438">
        <f t="shared" si="315"/>
        <v>3286076210.4227395</v>
      </c>
      <c r="CL181" s="43">
        <f t="shared" si="316"/>
        <v>3090282000</v>
      </c>
      <c r="CM181" s="43">
        <f t="shared" si="316"/>
        <v>3280884000</v>
      </c>
      <c r="CN181" s="44">
        <f t="shared" si="276"/>
        <v>46354230</v>
      </c>
      <c r="CO181" s="44">
        <f t="shared" si="277"/>
        <v>32808840</v>
      </c>
      <c r="CP181" s="44">
        <f t="shared" si="278"/>
        <v>72884000</v>
      </c>
      <c r="CQ181" s="44">
        <f t="shared" si="279"/>
        <v>64482770.833333336</v>
      </c>
      <c r="CR181" s="440">
        <f t="shared" si="280"/>
        <v>3483242000</v>
      </c>
      <c r="CT181" s="264" t="s">
        <v>173</v>
      </c>
      <c r="CU181" s="265" t="s">
        <v>35</v>
      </c>
      <c r="CV181" s="266"/>
      <c r="CW181" s="41" t="s">
        <v>42</v>
      </c>
      <c r="CX181" s="267">
        <f t="shared" si="281"/>
        <v>0</v>
      </c>
      <c r="CY181" s="267">
        <f t="shared" si="282"/>
        <v>0</v>
      </c>
      <c r="CZ181" s="268">
        <f t="shared" si="283"/>
        <v>27506142.120000001</v>
      </c>
      <c r="DA181" s="268">
        <f t="shared" si="284"/>
        <v>0</v>
      </c>
      <c r="DB181" s="269">
        <f t="shared" si="285"/>
        <v>0</v>
      </c>
      <c r="DC181" s="319">
        <f t="shared" ref="DC181:DC188" si="328">SUMIF($AO$4:$AO$22,CU181,$BN$4:$BN$22)</f>
        <v>0</v>
      </c>
      <c r="DD181" s="271">
        <f t="shared" si="286"/>
        <v>24608134.872101717</v>
      </c>
      <c r="DE181" s="271">
        <f t="shared" si="287"/>
        <v>27737299.795270164</v>
      </c>
      <c r="DF181" s="271">
        <f t="shared" si="288"/>
        <v>0</v>
      </c>
      <c r="DG181" s="271">
        <f t="shared" si="289"/>
        <v>31264368.62977846</v>
      </c>
      <c r="DH181" s="272">
        <f t="shared" si="290"/>
        <v>0</v>
      </c>
      <c r="DI181" s="271">
        <f t="shared" si="290"/>
        <v>31264368.62977846</v>
      </c>
      <c r="DJ181" s="271">
        <f t="shared" si="291"/>
        <v>33192686.476188242</v>
      </c>
      <c r="DK181" s="271"/>
      <c r="DL181" s="271">
        <f t="shared" si="292"/>
        <v>0</v>
      </c>
      <c r="DM181" s="271">
        <f t="shared" si="293"/>
        <v>0</v>
      </c>
      <c r="DN181" s="271">
        <f t="shared" si="294"/>
        <v>0</v>
      </c>
      <c r="DO181" s="272">
        <f t="shared" si="295"/>
        <v>0</v>
      </c>
      <c r="DP181" s="272">
        <f t="shared" si="296"/>
        <v>0</v>
      </c>
      <c r="DQ181" s="271">
        <f t="shared" si="297"/>
        <v>0</v>
      </c>
      <c r="DR181" s="271">
        <f t="shared" si="298"/>
        <v>0</v>
      </c>
      <c r="DS181" s="271"/>
      <c r="DT181" s="33" t="str">
        <f t="shared" si="299"/>
        <v>BERTAHAP</v>
      </c>
      <c r="DU181" s="273">
        <f t="shared" si="300"/>
        <v>0</v>
      </c>
      <c r="DV181" s="274">
        <v>2</v>
      </c>
      <c r="DW181" s="275"/>
      <c r="DX181" s="271" t="e">
        <f>IF(DW181&gt;#REF!,"LB","KR")</f>
        <v>#REF!</v>
      </c>
      <c r="DY181" s="275">
        <f t="shared" si="230"/>
        <v>0</v>
      </c>
      <c r="DZ181" s="275">
        <f t="shared" si="230"/>
        <v>0</v>
      </c>
      <c r="EA181" s="275">
        <f t="shared" si="230"/>
        <v>0</v>
      </c>
      <c r="EB181" s="276">
        <f t="shared" si="230"/>
        <v>0</v>
      </c>
      <c r="EC181" s="276">
        <f t="shared" si="230"/>
        <v>0</v>
      </c>
      <c r="ED181" s="275">
        <f t="shared" si="230"/>
        <v>0</v>
      </c>
      <c r="EE181" s="275">
        <f t="shared" si="229"/>
        <v>0</v>
      </c>
      <c r="EF181" s="275">
        <f t="shared" si="317"/>
        <v>0</v>
      </c>
      <c r="EG181" s="52">
        <f t="shared" si="318"/>
        <v>0</v>
      </c>
      <c r="EH181" s="43">
        <f t="shared" si="318"/>
        <v>0</v>
      </c>
      <c r="EI181" s="63">
        <f t="shared" si="301"/>
        <v>0</v>
      </c>
      <c r="EJ181" s="63">
        <f t="shared" si="302"/>
        <v>0</v>
      </c>
      <c r="EK181" s="351">
        <f t="shared" si="303"/>
        <v>0</v>
      </c>
      <c r="EL181" s="141">
        <f t="shared" si="304"/>
        <v>0</v>
      </c>
      <c r="EM181" s="5">
        <f t="shared" si="305"/>
        <v>0</v>
      </c>
      <c r="EN181" s="5">
        <f t="shared" si="306"/>
        <v>0</v>
      </c>
      <c r="EO181" s="280">
        <f t="shared" si="319"/>
        <v>0</v>
      </c>
    </row>
    <row r="182" spans="1:145">
      <c r="A182" s="3">
        <f t="shared" si="307"/>
        <v>143</v>
      </c>
      <c r="B182" s="263">
        <v>7</v>
      </c>
      <c r="C182" s="556"/>
      <c r="D182" s="264" t="s">
        <v>167</v>
      </c>
      <c r="E182" s="299">
        <v>15</v>
      </c>
      <c r="F182" s="266"/>
      <c r="G182" s="41" t="s">
        <v>64</v>
      </c>
      <c r="H182" s="267">
        <f t="shared" si="255"/>
        <v>101</v>
      </c>
      <c r="I182" s="267">
        <f t="shared" si="256"/>
        <v>90</v>
      </c>
      <c r="J182" s="268">
        <f t="shared" si="257"/>
        <v>27506142.120000001</v>
      </c>
      <c r="K182" s="268">
        <f t="shared" si="258"/>
        <v>1</v>
      </c>
      <c r="L182" s="269">
        <f t="shared" si="259"/>
        <v>1.06</v>
      </c>
      <c r="M182" s="270">
        <f t="shared" si="323"/>
        <v>1.01</v>
      </c>
      <c r="N182" s="271">
        <f t="shared" si="261"/>
        <v>24608134.872101717</v>
      </c>
      <c r="O182" s="271">
        <f t="shared" si="262"/>
        <v>27737299.795270164</v>
      </c>
      <c r="P182" s="271">
        <f t="shared" si="263"/>
        <v>29448075.753672004</v>
      </c>
      <c r="Q182" s="271">
        <f t="shared" si="264"/>
        <v>31264368.62977846</v>
      </c>
      <c r="R182" s="271">
        <f t="shared" si="308"/>
        <v>35121004.32259801</v>
      </c>
      <c r="S182" s="272">
        <f t="shared" si="265"/>
        <v>29448075.753672004</v>
      </c>
      <c r="T182" s="271">
        <f t="shared" si="265"/>
        <v>31264368.62977846</v>
      </c>
      <c r="U182" s="271">
        <f t="shared" si="266"/>
        <v>33192686.476188242</v>
      </c>
      <c r="V182" s="271">
        <f t="shared" si="309"/>
        <v>39460713.331911534</v>
      </c>
      <c r="W182" s="271"/>
      <c r="X182" s="271">
        <f t="shared" si="267"/>
        <v>2214732138.4891543</v>
      </c>
      <c r="Y182" s="271">
        <f t="shared" si="268"/>
        <v>2496356981.5743146</v>
      </c>
      <c r="Z182" s="271">
        <f t="shared" si="269"/>
        <v>2650326817.8304806</v>
      </c>
      <c r="AA182" s="272">
        <f t="shared" si="310"/>
        <v>2813793176.6800613</v>
      </c>
      <c r="AB182" s="272">
        <f t="shared" si="311"/>
        <v>3160890389.0338211</v>
      </c>
      <c r="AC182" s="272">
        <f t="shared" si="270"/>
        <v>2650326817.8304806</v>
      </c>
      <c r="AD182" s="271">
        <f t="shared" si="271"/>
        <v>2813793176.6800613</v>
      </c>
      <c r="AE182" s="271">
        <f t="shared" si="312"/>
        <v>2987341782.8569417</v>
      </c>
      <c r="AF182" s="271">
        <f t="shared" si="313"/>
        <v>3551464199.8720379</v>
      </c>
      <c r="AG182" s="271"/>
      <c r="AH182" s="33" t="str">
        <f t="shared" si="272"/>
        <v>BERTAHAP</v>
      </c>
      <c r="AI182" s="273">
        <f t="shared" si="273"/>
        <v>0</v>
      </c>
      <c r="AJ182" s="274">
        <v>2</v>
      </c>
      <c r="AK182" s="275"/>
      <c r="AL182" s="271" t="e">
        <f>IF(AK182&gt;#REF!,"LB","KR")</f>
        <v>#REF!</v>
      </c>
      <c r="AM182" s="52">
        <f t="shared" si="274"/>
        <v>2436206000</v>
      </c>
      <c r="AN182" s="52">
        <f t="shared" si="274"/>
        <v>2745993000</v>
      </c>
      <c r="AO182" s="52">
        <f t="shared" si="274"/>
        <v>2915360000</v>
      </c>
      <c r="AP182" s="438">
        <f t="shared" si="254"/>
        <v>3095173000</v>
      </c>
      <c r="AQ182" s="438">
        <f t="shared" si="275"/>
        <v>2915360000</v>
      </c>
      <c r="AR182" s="52">
        <f t="shared" si="275"/>
        <v>3095173000</v>
      </c>
      <c r="AS182" s="52">
        <f t="shared" si="275"/>
        <v>3286076000</v>
      </c>
      <c r="AT182" s="43"/>
      <c r="AU182" s="43"/>
      <c r="AV182" s="311">
        <f t="shared" si="314"/>
        <v>-1565099.486627996</v>
      </c>
      <c r="AW182" s="311"/>
      <c r="AX182" s="311"/>
      <c r="AY182" s="311"/>
      <c r="AZ182" s="311"/>
      <c r="BA182" s="43"/>
      <c r="BB182" s="43"/>
      <c r="BC182" s="43"/>
      <c r="BD182" s="43"/>
      <c r="BE182" s="43"/>
      <c r="BF182" s="43"/>
      <c r="BG182" s="43"/>
      <c r="BH182" s="43"/>
      <c r="BI182" s="43"/>
      <c r="BJ182" s="43"/>
      <c r="BK182" s="43"/>
      <c r="BL182" s="43"/>
      <c r="BM182" s="43"/>
      <c r="BN182" s="43"/>
      <c r="BO182" s="43"/>
      <c r="BP182" s="43"/>
      <c r="BQ182" s="43"/>
      <c r="BR182" s="43"/>
      <c r="BS182" s="43"/>
      <c r="BT182" s="43"/>
      <c r="BU182" s="43"/>
      <c r="BV182" s="43"/>
      <c r="BW182" s="43"/>
      <c r="BX182" s="446"/>
      <c r="BY182" s="444"/>
      <c r="BZ182" s="444" t="str">
        <f>G265</f>
        <v>3BR-19</v>
      </c>
      <c r="CA182" s="445">
        <f>E265</f>
        <v>19</v>
      </c>
      <c r="CB182" s="444">
        <f>H265</f>
        <v>138</v>
      </c>
      <c r="CC182" s="444">
        <f>I265</f>
        <v>120</v>
      </c>
      <c r="CD182" s="444">
        <f>P265</f>
        <v>30031205.966616005</v>
      </c>
      <c r="CE182" s="444">
        <f t="shared" si="327"/>
        <v>3312597000</v>
      </c>
      <c r="CF182" s="444">
        <f t="shared" si="327"/>
        <v>3733826000</v>
      </c>
      <c r="CG182" s="444">
        <f t="shared" si="327"/>
        <v>3964120000</v>
      </c>
      <c r="CH182" s="444">
        <f t="shared" si="327"/>
        <v>4208618000</v>
      </c>
      <c r="CI182" s="444">
        <f>AS265</f>
        <v>4468196000</v>
      </c>
      <c r="CJ182" s="43"/>
      <c r="CK182" s="438">
        <f t="shared" si="315"/>
        <v>3286076210.4227395</v>
      </c>
      <c r="CL182" s="43">
        <f t="shared" si="316"/>
        <v>3090282000</v>
      </c>
      <c r="CM182" s="43">
        <f t="shared" si="316"/>
        <v>3280884000</v>
      </c>
      <c r="CN182" s="44">
        <f t="shared" si="276"/>
        <v>46354230</v>
      </c>
      <c r="CO182" s="44">
        <f t="shared" si="277"/>
        <v>32808840</v>
      </c>
      <c r="CP182" s="44">
        <f t="shared" si="278"/>
        <v>72884000</v>
      </c>
      <c r="CQ182" s="44">
        <f t="shared" si="279"/>
        <v>64482770.833333336</v>
      </c>
      <c r="CR182" s="440">
        <f t="shared" si="280"/>
        <v>3483242000</v>
      </c>
      <c r="CT182" s="264" t="s">
        <v>173</v>
      </c>
      <c r="CU182" s="265" t="s">
        <v>41</v>
      </c>
      <c r="CV182" s="266"/>
      <c r="CW182" s="41" t="s">
        <v>45</v>
      </c>
      <c r="CX182" s="267">
        <f t="shared" si="281"/>
        <v>0</v>
      </c>
      <c r="CY182" s="267">
        <f t="shared" si="282"/>
        <v>0</v>
      </c>
      <c r="CZ182" s="268">
        <f t="shared" si="283"/>
        <v>27506142.120000001</v>
      </c>
      <c r="DA182" s="268">
        <f t="shared" si="284"/>
        <v>0</v>
      </c>
      <c r="DB182" s="269">
        <f t="shared" si="285"/>
        <v>0</v>
      </c>
      <c r="DC182" s="319">
        <f t="shared" si="328"/>
        <v>0</v>
      </c>
      <c r="DD182" s="271">
        <f t="shared" si="286"/>
        <v>24608134.872101717</v>
      </c>
      <c r="DE182" s="271">
        <f t="shared" si="287"/>
        <v>27737299.795270164</v>
      </c>
      <c r="DF182" s="271">
        <f t="shared" si="288"/>
        <v>0</v>
      </c>
      <c r="DG182" s="271">
        <f t="shared" si="289"/>
        <v>31264368.62977846</v>
      </c>
      <c r="DH182" s="272">
        <f t="shared" si="290"/>
        <v>0</v>
      </c>
      <c r="DI182" s="271">
        <f t="shared" si="290"/>
        <v>31264368.62977846</v>
      </c>
      <c r="DJ182" s="271">
        <f t="shared" si="291"/>
        <v>33192686.476188242</v>
      </c>
      <c r="DK182" s="271"/>
      <c r="DL182" s="271">
        <f t="shared" si="292"/>
        <v>0</v>
      </c>
      <c r="DM182" s="271">
        <f t="shared" si="293"/>
        <v>0</v>
      </c>
      <c r="DN182" s="271">
        <f t="shared" si="294"/>
        <v>0</v>
      </c>
      <c r="DO182" s="272">
        <f t="shared" si="295"/>
        <v>0</v>
      </c>
      <c r="DP182" s="272">
        <f t="shared" si="296"/>
        <v>0</v>
      </c>
      <c r="DQ182" s="271">
        <f t="shared" si="297"/>
        <v>0</v>
      </c>
      <c r="DR182" s="271">
        <f t="shared" si="298"/>
        <v>0</v>
      </c>
      <c r="DS182" s="271"/>
      <c r="DT182" s="33" t="str">
        <f t="shared" si="299"/>
        <v>BERTAHAP</v>
      </c>
      <c r="DU182" s="273">
        <f t="shared" si="300"/>
        <v>0</v>
      </c>
      <c r="DV182" s="274">
        <v>2</v>
      </c>
      <c r="DW182" s="275"/>
      <c r="DX182" s="271" t="e">
        <f>IF(DW182&gt;#REF!,"LB","KR")</f>
        <v>#REF!</v>
      </c>
      <c r="DY182" s="275">
        <f t="shared" si="230"/>
        <v>0</v>
      </c>
      <c r="DZ182" s="275">
        <f t="shared" si="230"/>
        <v>0</v>
      </c>
      <c r="EA182" s="275">
        <f t="shared" si="230"/>
        <v>0</v>
      </c>
      <c r="EB182" s="276">
        <f t="shared" si="230"/>
        <v>0</v>
      </c>
      <c r="EC182" s="276">
        <f t="shared" si="230"/>
        <v>0</v>
      </c>
      <c r="ED182" s="275">
        <f t="shared" si="230"/>
        <v>0</v>
      </c>
      <c r="EE182" s="275">
        <f t="shared" si="229"/>
        <v>0</v>
      </c>
      <c r="EF182" s="275">
        <f t="shared" si="317"/>
        <v>0</v>
      </c>
      <c r="EG182" s="52">
        <f t="shared" si="318"/>
        <v>0</v>
      </c>
      <c r="EH182" s="43">
        <f t="shared" si="318"/>
        <v>0</v>
      </c>
      <c r="EI182" s="63">
        <f t="shared" si="301"/>
        <v>0</v>
      </c>
      <c r="EJ182" s="63">
        <f t="shared" si="302"/>
        <v>0</v>
      </c>
      <c r="EK182" s="351">
        <f t="shared" si="303"/>
        <v>0</v>
      </c>
      <c r="EL182" s="141">
        <f t="shared" si="304"/>
        <v>0</v>
      </c>
      <c r="EM182" s="5">
        <f t="shared" si="305"/>
        <v>0</v>
      </c>
      <c r="EN182" s="5">
        <f t="shared" si="306"/>
        <v>0</v>
      </c>
      <c r="EO182" s="280">
        <f t="shared" si="319"/>
        <v>0</v>
      </c>
    </row>
    <row r="183" spans="1:145">
      <c r="A183" s="3">
        <f t="shared" si="307"/>
        <v>144</v>
      </c>
      <c r="B183" s="263">
        <v>8</v>
      </c>
      <c r="C183" s="556"/>
      <c r="D183" s="264" t="s">
        <v>167</v>
      </c>
      <c r="E183" s="299">
        <v>17</v>
      </c>
      <c r="F183" s="266"/>
      <c r="G183" s="41" t="s">
        <v>67</v>
      </c>
      <c r="H183" s="267">
        <f t="shared" si="255"/>
        <v>85</v>
      </c>
      <c r="I183" s="267">
        <f t="shared" si="256"/>
        <v>74</v>
      </c>
      <c r="J183" s="268">
        <f t="shared" si="257"/>
        <v>27506142.120000001</v>
      </c>
      <c r="K183" s="268">
        <f t="shared" si="258"/>
        <v>1</v>
      </c>
      <c r="L183" s="269">
        <f t="shared" si="259"/>
        <v>1.06</v>
      </c>
      <c r="M183" s="270">
        <f t="shared" si="323"/>
        <v>1.01</v>
      </c>
      <c r="N183" s="271">
        <f t="shared" si="261"/>
        <v>24608134.872101717</v>
      </c>
      <c r="O183" s="271">
        <f t="shared" si="262"/>
        <v>27737299.795270164</v>
      </c>
      <c r="P183" s="271">
        <f t="shared" si="263"/>
        <v>29448075.753672004</v>
      </c>
      <c r="Q183" s="271">
        <f t="shared" si="264"/>
        <v>31264368.62977846</v>
      </c>
      <c r="R183" s="271">
        <f t="shared" si="308"/>
        <v>35121004.32259801</v>
      </c>
      <c r="S183" s="272">
        <f t="shared" si="265"/>
        <v>29448075.753672004</v>
      </c>
      <c r="T183" s="271">
        <f t="shared" si="265"/>
        <v>31264368.62977846</v>
      </c>
      <c r="U183" s="271">
        <f t="shared" si="266"/>
        <v>33192686.476188242</v>
      </c>
      <c r="V183" s="271">
        <f t="shared" si="309"/>
        <v>39460713.331911534</v>
      </c>
      <c r="W183" s="271"/>
      <c r="X183" s="271">
        <f t="shared" si="267"/>
        <v>1821001980.535527</v>
      </c>
      <c r="Y183" s="271">
        <f t="shared" si="268"/>
        <v>2052560184.849992</v>
      </c>
      <c r="Z183" s="271">
        <f t="shared" si="269"/>
        <v>2179157605.7717285</v>
      </c>
      <c r="AA183" s="272">
        <f t="shared" si="310"/>
        <v>2313563278.6036062</v>
      </c>
      <c r="AB183" s="272">
        <f t="shared" si="311"/>
        <v>2598954319.8722529</v>
      </c>
      <c r="AC183" s="272">
        <f t="shared" si="270"/>
        <v>2179157605.7717285</v>
      </c>
      <c r="AD183" s="271">
        <f t="shared" si="271"/>
        <v>2313563278.6036062</v>
      </c>
      <c r="AE183" s="271">
        <f t="shared" si="312"/>
        <v>2456258799.2379298</v>
      </c>
      <c r="AF183" s="271">
        <f t="shared" si="313"/>
        <v>2920092786.5614533</v>
      </c>
      <c r="AG183" s="271"/>
      <c r="AH183" s="33" t="str">
        <f t="shared" si="272"/>
        <v>BERTAHAP</v>
      </c>
      <c r="AI183" s="273">
        <f t="shared" si="273"/>
        <v>0</v>
      </c>
      <c r="AJ183" s="274">
        <v>2</v>
      </c>
      <c r="AK183" s="275"/>
      <c r="AL183" s="271" t="e">
        <f>IF(AK183&gt;#REF!,"LB","KR")</f>
        <v>#REF!</v>
      </c>
      <c r="AM183" s="52">
        <f t="shared" si="274"/>
        <v>2003103000</v>
      </c>
      <c r="AN183" s="52">
        <f t="shared" si="274"/>
        <v>2257817000</v>
      </c>
      <c r="AO183" s="52">
        <f t="shared" si="274"/>
        <v>2397074000</v>
      </c>
      <c r="AP183" s="438">
        <f t="shared" si="254"/>
        <v>2544920000</v>
      </c>
      <c r="AQ183" s="438">
        <f t="shared" si="275"/>
        <v>2397074000</v>
      </c>
      <c r="AR183" s="52">
        <f t="shared" si="275"/>
        <v>2544920000</v>
      </c>
      <c r="AS183" s="52">
        <f t="shared" si="275"/>
        <v>2701885000</v>
      </c>
      <c r="AT183" s="43"/>
      <c r="AU183" s="43"/>
      <c r="AV183" s="311">
        <f t="shared" si="314"/>
        <v>-1565099.486627996</v>
      </c>
      <c r="AW183" s="311"/>
      <c r="AX183" s="311"/>
      <c r="AY183" s="311"/>
      <c r="AZ183" s="311"/>
      <c r="BA183" s="43"/>
      <c r="BB183" s="43"/>
      <c r="BC183" s="43"/>
      <c r="BD183" s="43"/>
      <c r="BE183" s="43"/>
      <c r="BF183" s="43"/>
      <c r="BG183" s="43"/>
      <c r="BH183" s="43"/>
      <c r="BI183" s="43"/>
      <c r="BJ183" s="43"/>
      <c r="BK183" s="43"/>
      <c r="BL183" s="43"/>
      <c r="BM183" s="43"/>
      <c r="BN183" s="43"/>
      <c r="BO183" s="43"/>
      <c r="BP183" s="43"/>
      <c r="BQ183" s="43"/>
      <c r="BR183" s="43"/>
      <c r="BS183" s="43"/>
      <c r="BT183" s="43"/>
      <c r="BU183" s="43"/>
      <c r="BV183" s="43"/>
      <c r="BW183" s="43"/>
      <c r="BX183" s="446">
        <v>38</v>
      </c>
      <c r="BY183" s="444" t="s">
        <v>160</v>
      </c>
      <c r="BZ183" s="444" t="str">
        <f>G157</f>
        <v>3BR-21</v>
      </c>
      <c r="CA183" s="445">
        <f>E157</f>
        <v>21</v>
      </c>
      <c r="CB183" s="444">
        <f>H157</f>
        <v>132</v>
      </c>
      <c r="CC183" s="444">
        <f>I157</f>
        <v>112</v>
      </c>
      <c r="CD183" s="444">
        <f>P157</f>
        <v>30861891.458640002</v>
      </c>
      <c r="CE183" s="444">
        <f>AM157</f>
        <v>3177277000</v>
      </c>
      <c r="CF183" s="444">
        <f>AN157</f>
        <v>3581299000</v>
      </c>
      <c r="CG183" s="444">
        <f>AO157</f>
        <v>3802186000</v>
      </c>
      <c r="CH183" s="444">
        <f>AP157</f>
        <v>4036696000</v>
      </c>
      <c r="CI183" s="444">
        <f>AS157</f>
        <v>4285671000</v>
      </c>
      <c r="CJ183" s="43">
        <v>2</v>
      </c>
      <c r="CK183" s="438">
        <f t="shared" si="315"/>
        <v>2701884860.5325255</v>
      </c>
      <c r="CL183" s="43">
        <f t="shared" si="316"/>
        <v>2540899000</v>
      </c>
      <c r="CM183" s="43">
        <f t="shared" si="316"/>
        <v>2697616000</v>
      </c>
      <c r="CN183" s="44">
        <f t="shared" si="276"/>
        <v>38113485</v>
      </c>
      <c r="CO183" s="44">
        <f t="shared" si="277"/>
        <v>26976160</v>
      </c>
      <c r="CP183" s="44">
        <f t="shared" si="278"/>
        <v>59926850</v>
      </c>
      <c r="CQ183" s="44">
        <f t="shared" si="279"/>
        <v>53019166.666666664</v>
      </c>
      <c r="CR183" s="440">
        <f t="shared" si="280"/>
        <v>2863999000</v>
      </c>
      <c r="CT183" s="264" t="s">
        <v>173</v>
      </c>
      <c r="CU183" s="265">
        <v>10</v>
      </c>
      <c r="CV183" s="266"/>
      <c r="CW183" s="41" t="s">
        <v>48</v>
      </c>
      <c r="CX183" s="267">
        <f t="shared" si="281"/>
        <v>0</v>
      </c>
      <c r="CY183" s="267">
        <f t="shared" si="282"/>
        <v>0</v>
      </c>
      <c r="CZ183" s="268">
        <f t="shared" si="283"/>
        <v>27506142.120000001</v>
      </c>
      <c r="DA183" s="268">
        <f t="shared" si="284"/>
        <v>0</v>
      </c>
      <c r="DB183" s="269">
        <f t="shared" si="285"/>
        <v>0</v>
      </c>
      <c r="DC183" s="319">
        <f t="shared" si="328"/>
        <v>0</v>
      </c>
      <c r="DD183" s="271">
        <f t="shared" si="286"/>
        <v>24608134.872101717</v>
      </c>
      <c r="DE183" s="271">
        <f t="shared" si="287"/>
        <v>27737299.795270164</v>
      </c>
      <c r="DF183" s="271">
        <f t="shared" si="288"/>
        <v>0</v>
      </c>
      <c r="DG183" s="271">
        <f t="shared" si="289"/>
        <v>31264368.62977846</v>
      </c>
      <c r="DH183" s="272">
        <f t="shared" si="290"/>
        <v>0</v>
      </c>
      <c r="DI183" s="271">
        <f t="shared" si="290"/>
        <v>31264368.62977846</v>
      </c>
      <c r="DJ183" s="271">
        <f t="shared" si="291"/>
        <v>33192686.476188242</v>
      </c>
      <c r="DK183" s="271"/>
      <c r="DL183" s="271">
        <f t="shared" si="292"/>
        <v>0</v>
      </c>
      <c r="DM183" s="271">
        <f t="shared" si="293"/>
        <v>0</v>
      </c>
      <c r="DN183" s="271">
        <f t="shared" si="294"/>
        <v>0</v>
      </c>
      <c r="DO183" s="272">
        <f t="shared" si="295"/>
        <v>0</v>
      </c>
      <c r="DP183" s="272">
        <f t="shared" si="296"/>
        <v>0</v>
      </c>
      <c r="DQ183" s="271">
        <f t="shared" si="297"/>
        <v>0</v>
      </c>
      <c r="DR183" s="271">
        <f t="shared" si="298"/>
        <v>0</v>
      </c>
      <c r="DS183" s="271"/>
      <c r="DT183" s="33" t="str">
        <f t="shared" si="299"/>
        <v>BERTAHAP</v>
      </c>
      <c r="DU183" s="273">
        <f t="shared" si="300"/>
        <v>0</v>
      </c>
      <c r="DV183" s="274">
        <v>2</v>
      </c>
      <c r="DW183" s="275"/>
      <c r="DX183" s="271" t="e">
        <f>IF(DW183&gt;#REF!,"LB","KR")</f>
        <v>#REF!</v>
      </c>
      <c r="DY183" s="275">
        <f t="shared" si="230"/>
        <v>0</v>
      </c>
      <c r="DZ183" s="275">
        <f t="shared" si="230"/>
        <v>0</v>
      </c>
      <c r="EA183" s="275">
        <f t="shared" si="230"/>
        <v>0</v>
      </c>
      <c r="EB183" s="276">
        <f t="shared" ref="EB183:ED188" si="329">ROUNDUP((DO183*(1+$K$5)),-3)</f>
        <v>0</v>
      </c>
      <c r="EC183" s="276">
        <f t="shared" si="329"/>
        <v>0</v>
      </c>
      <c r="ED183" s="275">
        <f t="shared" si="329"/>
        <v>0</v>
      </c>
      <c r="EE183" s="275">
        <f t="shared" si="229"/>
        <v>0</v>
      </c>
      <c r="EF183" s="275">
        <f t="shared" si="317"/>
        <v>0</v>
      </c>
      <c r="EG183" s="52">
        <f t="shared" si="318"/>
        <v>0</v>
      </c>
      <c r="EH183" s="43">
        <f t="shared" si="318"/>
        <v>0</v>
      </c>
      <c r="EI183" s="63">
        <f t="shared" si="301"/>
        <v>0</v>
      </c>
      <c r="EJ183" s="63">
        <f t="shared" si="302"/>
        <v>0</v>
      </c>
      <c r="EK183" s="351">
        <f t="shared" si="303"/>
        <v>0</v>
      </c>
      <c r="EL183" s="141">
        <f t="shared" si="304"/>
        <v>0</v>
      </c>
      <c r="EM183" s="5">
        <f t="shared" si="305"/>
        <v>0</v>
      </c>
      <c r="EN183" s="5">
        <f t="shared" si="306"/>
        <v>0</v>
      </c>
      <c r="EO183" s="280">
        <f t="shared" si="319"/>
        <v>0</v>
      </c>
    </row>
    <row r="184" spans="1:145">
      <c r="A184" s="3">
        <f t="shared" si="307"/>
        <v>145</v>
      </c>
      <c r="B184" s="263">
        <v>1</v>
      </c>
      <c r="C184" s="556"/>
      <c r="D184" s="264" t="s">
        <v>169</v>
      </c>
      <c r="E184" s="265" t="s">
        <v>19</v>
      </c>
      <c r="F184" s="266"/>
      <c r="G184" s="41" t="s">
        <v>72</v>
      </c>
      <c r="H184" s="267">
        <f t="shared" si="255"/>
        <v>175</v>
      </c>
      <c r="I184" s="267">
        <f t="shared" si="256"/>
        <v>156</v>
      </c>
      <c r="J184" s="268">
        <f t="shared" si="257"/>
        <v>27506142.120000001</v>
      </c>
      <c r="K184" s="268">
        <f t="shared" si="258"/>
        <v>5</v>
      </c>
      <c r="L184" s="269">
        <f t="shared" si="259"/>
        <v>1.08</v>
      </c>
      <c r="M184" s="270">
        <f t="shared" ref="M184:M191" si="330">SUMIF($AS$4:$AS$22,E184,$AZ$4:$AZ$22)</f>
        <v>1.02</v>
      </c>
      <c r="N184" s="271">
        <f t="shared" si="261"/>
        <v>25320681.276954275</v>
      </c>
      <c r="O184" s="271">
        <f t="shared" si="262"/>
        <v>28540453.441499729</v>
      </c>
      <c r="P184" s="271">
        <f t="shared" si="263"/>
        <v>30300766.159392003</v>
      </c>
      <c r="Q184" s="271">
        <f t="shared" si="264"/>
        <v>32169651.113921117</v>
      </c>
      <c r="R184" s="271">
        <f t="shared" si="308"/>
        <v>36137958.492223024</v>
      </c>
      <c r="S184" s="272">
        <f t="shared" si="265"/>
        <v>30300766.159392003</v>
      </c>
      <c r="T184" s="271">
        <f t="shared" si="265"/>
        <v>32169651.113921117</v>
      </c>
      <c r="U184" s="271">
        <f t="shared" si="266"/>
        <v>34153804.80307208</v>
      </c>
      <c r="V184" s="271">
        <f t="shared" si="309"/>
        <v>40603326.925493881</v>
      </c>
      <c r="W184" s="271"/>
      <c r="X184" s="271">
        <f t="shared" si="267"/>
        <v>3950026279.2048669</v>
      </c>
      <c r="Y184" s="271">
        <f t="shared" si="268"/>
        <v>4452310736.8739576</v>
      </c>
      <c r="Z184" s="271">
        <f t="shared" si="269"/>
        <v>4726919520.8651524</v>
      </c>
      <c r="AA184" s="272">
        <f t="shared" si="310"/>
        <v>5018465573.7716942</v>
      </c>
      <c r="AB184" s="272">
        <f t="shared" si="311"/>
        <v>5637521524.7867918</v>
      </c>
      <c r="AC184" s="272">
        <f t="shared" si="270"/>
        <v>4726919520.8651524</v>
      </c>
      <c r="AD184" s="271">
        <f t="shared" si="271"/>
        <v>5018465573.7716942</v>
      </c>
      <c r="AE184" s="271">
        <f t="shared" si="312"/>
        <v>5327993549.2792444</v>
      </c>
      <c r="AF184" s="271">
        <f t="shared" si="313"/>
        <v>6334119000.3770456</v>
      </c>
      <c r="AG184" s="271"/>
      <c r="AH184" s="33" t="str">
        <f t="shared" si="272"/>
        <v>BERTAHAP</v>
      </c>
      <c r="AI184" s="273">
        <f t="shared" si="273"/>
        <v>0</v>
      </c>
      <c r="AJ184" s="274">
        <v>2</v>
      </c>
      <c r="AK184" s="275"/>
      <c r="AL184" s="271" t="e">
        <f>IF(AK184&gt;#REF!,"LB","KR")</f>
        <v>#REF!</v>
      </c>
      <c r="AM184" s="52">
        <f t="shared" si="274"/>
        <v>4345029000</v>
      </c>
      <c r="AN184" s="52">
        <f t="shared" si="274"/>
        <v>4897542000</v>
      </c>
      <c r="AO184" s="52">
        <f t="shared" si="274"/>
        <v>5199612000</v>
      </c>
      <c r="AP184" s="438">
        <f t="shared" si="254"/>
        <v>5520313000</v>
      </c>
      <c r="AQ184" s="438">
        <f t="shared" si="275"/>
        <v>5199612000</v>
      </c>
      <c r="AR184" s="52">
        <f t="shared" si="275"/>
        <v>5520313000</v>
      </c>
      <c r="AS184" s="52">
        <f t="shared" si="275"/>
        <v>5860793000</v>
      </c>
      <c r="AT184" s="43"/>
      <c r="AU184" s="43"/>
      <c r="AV184" s="311">
        <f t="shared" si="314"/>
        <v>-712409.08090799674</v>
      </c>
      <c r="AW184" s="311"/>
      <c r="AX184" s="311"/>
      <c r="AY184" s="311"/>
      <c r="AZ184" s="311"/>
      <c r="BA184" s="43"/>
      <c r="BB184" s="43"/>
      <c r="BC184" s="43"/>
      <c r="BD184" s="43"/>
      <c r="BE184" s="43"/>
      <c r="BF184" s="43"/>
      <c r="BG184" s="43"/>
      <c r="BH184" s="43"/>
      <c r="BI184" s="43"/>
      <c r="BJ184" s="43"/>
      <c r="BK184" s="43"/>
      <c r="BL184" s="43"/>
      <c r="BM184" s="43"/>
      <c r="BN184" s="43"/>
      <c r="BO184" s="43"/>
      <c r="BP184" s="43"/>
      <c r="BQ184" s="43"/>
      <c r="BR184" s="43"/>
      <c r="BS184" s="43"/>
      <c r="BT184" s="43"/>
      <c r="BU184" s="43"/>
      <c r="BV184" s="43"/>
      <c r="BW184" s="43"/>
      <c r="BX184" s="446">
        <v>39</v>
      </c>
      <c r="BY184" s="449" t="s">
        <v>63</v>
      </c>
      <c r="BZ184" s="444" t="str">
        <f>G191</f>
        <v>2BR-17</v>
      </c>
      <c r="CA184" s="445">
        <f>E191</f>
        <v>17</v>
      </c>
      <c r="CB184" s="444">
        <f>H191</f>
        <v>85</v>
      </c>
      <c r="CC184" s="444">
        <f>I191</f>
        <v>74</v>
      </c>
      <c r="CD184" s="444">
        <f>P191</f>
        <v>29739640.860144004</v>
      </c>
      <c r="CE184" s="444">
        <f>AM191</f>
        <v>2022935000</v>
      </c>
      <c r="CF184" s="444">
        <f>AN191</f>
        <v>2280171000</v>
      </c>
      <c r="CG184" s="444">
        <f>AO191</f>
        <v>2420807000</v>
      </c>
      <c r="CH184" s="444">
        <f>AP191</f>
        <v>2570117000</v>
      </c>
      <c r="CI184" s="444">
        <f>AS191</f>
        <v>2728637000</v>
      </c>
      <c r="CJ184" s="43">
        <v>1</v>
      </c>
      <c r="CK184" s="438">
        <f t="shared" si="315"/>
        <v>5860793313.7783852</v>
      </c>
      <c r="CL184" s="43">
        <f t="shared" si="316"/>
        <v>5511589000</v>
      </c>
      <c r="CM184" s="43">
        <f t="shared" si="316"/>
        <v>5851532000</v>
      </c>
      <c r="CN184" s="44">
        <f t="shared" si="276"/>
        <v>82673835</v>
      </c>
      <c r="CO184" s="44">
        <f t="shared" si="277"/>
        <v>58515320</v>
      </c>
      <c r="CP184" s="44">
        <f t="shared" si="278"/>
        <v>129990300</v>
      </c>
      <c r="CQ184" s="44">
        <f t="shared" si="279"/>
        <v>115006520.83333333</v>
      </c>
      <c r="CR184" s="440">
        <f t="shared" si="280"/>
        <v>6212442000</v>
      </c>
      <c r="CT184" s="264" t="s">
        <v>173</v>
      </c>
      <c r="CU184" s="299">
        <v>12</v>
      </c>
      <c r="CV184" s="266"/>
      <c r="CW184" s="41" t="s">
        <v>50</v>
      </c>
      <c r="CX184" s="267">
        <f t="shared" si="281"/>
        <v>0</v>
      </c>
      <c r="CY184" s="267">
        <f t="shared" si="282"/>
        <v>0</v>
      </c>
      <c r="CZ184" s="268">
        <f t="shared" si="283"/>
        <v>27506142.120000001</v>
      </c>
      <c r="DA184" s="268">
        <f t="shared" si="284"/>
        <v>0</v>
      </c>
      <c r="DB184" s="269">
        <f t="shared" si="285"/>
        <v>0</v>
      </c>
      <c r="DC184" s="319">
        <f t="shared" si="328"/>
        <v>0</v>
      </c>
      <c r="DD184" s="271">
        <f t="shared" si="286"/>
        <v>25320681.276954275</v>
      </c>
      <c r="DE184" s="271">
        <f t="shared" si="287"/>
        <v>28540453.441499729</v>
      </c>
      <c r="DF184" s="271">
        <f t="shared" si="288"/>
        <v>0</v>
      </c>
      <c r="DG184" s="271">
        <f t="shared" si="289"/>
        <v>32169651.113921117</v>
      </c>
      <c r="DH184" s="272">
        <f t="shared" si="290"/>
        <v>0</v>
      </c>
      <c r="DI184" s="271">
        <f t="shared" si="290"/>
        <v>32169651.113921117</v>
      </c>
      <c r="DJ184" s="271">
        <f t="shared" si="291"/>
        <v>34153804.80307208</v>
      </c>
      <c r="DK184" s="271"/>
      <c r="DL184" s="271">
        <f t="shared" si="292"/>
        <v>0</v>
      </c>
      <c r="DM184" s="271">
        <f t="shared" si="293"/>
        <v>0</v>
      </c>
      <c r="DN184" s="271">
        <f t="shared" si="294"/>
        <v>0</v>
      </c>
      <c r="DO184" s="272">
        <f t="shared" si="295"/>
        <v>0</v>
      </c>
      <c r="DP184" s="272">
        <f t="shared" si="296"/>
        <v>0</v>
      </c>
      <c r="DQ184" s="271">
        <f t="shared" si="297"/>
        <v>0</v>
      </c>
      <c r="DR184" s="271">
        <f t="shared" si="298"/>
        <v>0</v>
      </c>
      <c r="DS184" s="271"/>
      <c r="DT184" s="33" t="str">
        <f t="shared" si="299"/>
        <v>BERTAHAP</v>
      </c>
      <c r="DU184" s="273">
        <f t="shared" si="300"/>
        <v>0</v>
      </c>
      <c r="DV184" s="274">
        <v>2</v>
      </c>
      <c r="DW184" s="275"/>
      <c r="DX184" s="271" t="e">
        <f>IF(DW184&gt;#REF!,"LB","KR")</f>
        <v>#REF!</v>
      </c>
      <c r="DY184" s="275">
        <f t="shared" ref="DY184:EA188" si="331">ROUNDUP((DL184*(1+$K$5)),-3)</f>
        <v>0</v>
      </c>
      <c r="DZ184" s="275">
        <f t="shared" si="331"/>
        <v>0</v>
      </c>
      <c r="EA184" s="275">
        <f t="shared" si="331"/>
        <v>0</v>
      </c>
      <c r="EB184" s="276">
        <f t="shared" si="329"/>
        <v>0</v>
      </c>
      <c r="EC184" s="276">
        <f t="shared" si="329"/>
        <v>0</v>
      </c>
      <c r="ED184" s="275">
        <f t="shared" si="329"/>
        <v>0</v>
      </c>
      <c r="EE184" s="275">
        <f t="shared" si="229"/>
        <v>0</v>
      </c>
      <c r="EF184" s="275">
        <f t="shared" si="317"/>
        <v>0</v>
      </c>
      <c r="EG184" s="52">
        <f t="shared" si="318"/>
        <v>0</v>
      </c>
      <c r="EH184" s="43">
        <f t="shared" si="318"/>
        <v>0</v>
      </c>
      <c r="EI184" s="63">
        <f t="shared" si="301"/>
        <v>0</v>
      </c>
      <c r="EJ184" s="63">
        <f t="shared" si="302"/>
        <v>0</v>
      </c>
      <c r="EK184" s="351">
        <f t="shared" si="303"/>
        <v>0</v>
      </c>
      <c r="EL184" s="141">
        <f t="shared" si="304"/>
        <v>0</v>
      </c>
      <c r="EM184" s="5">
        <f t="shared" si="305"/>
        <v>0</v>
      </c>
      <c r="EN184" s="5">
        <f t="shared" si="306"/>
        <v>0</v>
      </c>
      <c r="EO184" s="280">
        <f t="shared" si="319"/>
        <v>0</v>
      </c>
    </row>
    <row r="185" spans="1:145">
      <c r="A185" s="3">
        <f t="shared" si="307"/>
        <v>146</v>
      </c>
      <c r="B185" s="263">
        <v>2</v>
      </c>
      <c r="C185" s="556"/>
      <c r="D185" s="264" t="s">
        <v>169</v>
      </c>
      <c r="E185" s="265" t="s">
        <v>29</v>
      </c>
      <c r="F185" s="266"/>
      <c r="G185" s="41" t="s">
        <v>74</v>
      </c>
      <c r="H185" s="267">
        <f t="shared" si="255"/>
        <v>85</v>
      </c>
      <c r="I185" s="267">
        <f t="shared" si="256"/>
        <v>74</v>
      </c>
      <c r="J185" s="268">
        <f t="shared" si="257"/>
        <v>27506142.120000001</v>
      </c>
      <c r="K185" s="268">
        <f t="shared" si="258"/>
        <v>1</v>
      </c>
      <c r="L185" s="269">
        <f t="shared" si="259"/>
        <v>1.06</v>
      </c>
      <c r="M185" s="270">
        <f t="shared" si="330"/>
        <v>1.02</v>
      </c>
      <c r="N185" s="271">
        <f t="shared" si="261"/>
        <v>24851779.771825496</v>
      </c>
      <c r="O185" s="271">
        <f t="shared" si="262"/>
        <v>28011926.525916401</v>
      </c>
      <c r="P185" s="271">
        <f t="shared" si="263"/>
        <v>29739640.860144004</v>
      </c>
      <c r="Q185" s="271">
        <f t="shared" si="264"/>
        <v>31573916.83403369</v>
      </c>
      <c r="R185" s="271">
        <f t="shared" si="308"/>
        <v>35468737.038663335</v>
      </c>
      <c r="S185" s="272">
        <f t="shared" si="265"/>
        <v>29739640.860144004</v>
      </c>
      <c r="T185" s="271">
        <f t="shared" si="265"/>
        <v>31573916.83403369</v>
      </c>
      <c r="U185" s="271">
        <f t="shared" si="266"/>
        <v>33521326.93634852</v>
      </c>
      <c r="V185" s="271">
        <f t="shared" si="309"/>
        <v>39851413.463910654</v>
      </c>
      <c r="W185" s="271"/>
      <c r="X185" s="271">
        <f t="shared" si="267"/>
        <v>1839031703.1150868</v>
      </c>
      <c r="Y185" s="271">
        <f t="shared" si="268"/>
        <v>2072882562.9178138</v>
      </c>
      <c r="Z185" s="271">
        <f t="shared" si="269"/>
        <v>2200733423.6506562</v>
      </c>
      <c r="AA185" s="272">
        <f t="shared" si="310"/>
        <v>2336469845.718493</v>
      </c>
      <c r="AB185" s="272">
        <f t="shared" si="311"/>
        <v>2624686540.8610868</v>
      </c>
      <c r="AC185" s="272">
        <f t="shared" si="270"/>
        <v>2200733423.6506562</v>
      </c>
      <c r="AD185" s="271">
        <f t="shared" si="271"/>
        <v>2336469845.718493</v>
      </c>
      <c r="AE185" s="271">
        <f t="shared" si="312"/>
        <v>2480578193.2897906</v>
      </c>
      <c r="AF185" s="271">
        <f t="shared" si="313"/>
        <v>2949004596.3293886</v>
      </c>
      <c r="AG185" s="271"/>
      <c r="AH185" s="33" t="str">
        <f t="shared" si="272"/>
        <v>BERTAHAP</v>
      </c>
      <c r="AI185" s="273">
        <f t="shared" si="273"/>
        <v>0</v>
      </c>
      <c r="AJ185" s="274">
        <v>2</v>
      </c>
      <c r="AK185" s="275"/>
      <c r="AL185" s="271" t="e">
        <f>IF(AK185&gt;#REF!,"LB","KR")</f>
        <v>#REF!</v>
      </c>
      <c r="AM185" s="52">
        <f t="shared" si="274"/>
        <v>2022935000</v>
      </c>
      <c r="AN185" s="52">
        <f t="shared" si="274"/>
        <v>2280171000</v>
      </c>
      <c r="AO185" s="52">
        <f t="shared" si="274"/>
        <v>2420807000</v>
      </c>
      <c r="AP185" s="438">
        <f t="shared" si="254"/>
        <v>2570117000</v>
      </c>
      <c r="AQ185" s="438">
        <f t="shared" si="275"/>
        <v>2420807000</v>
      </c>
      <c r="AR185" s="52">
        <f t="shared" si="275"/>
        <v>2570117000</v>
      </c>
      <c r="AS185" s="52">
        <f t="shared" si="275"/>
        <v>2728637000</v>
      </c>
      <c r="AT185" s="43"/>
      <c r="AU185" s="43"/>
      <c r="AV185" s="311">
        <f t="shared" si="314"/>
        <v>-1273534.3801559955</v>
      </c>
      <c r="AW185" s="311"/>
      <c r="AX185" s="311"/>
      <c r="AY185" s="311"/>
      <c r="AZ185" s="311"/>
      <c r="BA185" s="43"/>
      <c r="BB185" s="43"/>
      <c r="BC185" s="43"/>
      <c r="BD185" s="43"/>
      <c r="BE185" s="43"/>
      <c r="BF185" s="43"/>
      <c r="BG185" s="43"/>
      <c r="BH185" s="43"/>
      <c r="BI185" s="43"/>
      <c r="BJ185" s="43"/>
      <c r="BK185" s="43"/>
      <c r="BL185" s="43"/>
      <c r="BM185" s="43"/>
      <c r="BN185" s="43"/>
      <c r="BO185" s="43"/>
      <c r="BP185" s="43"/>
      <c r="BQ185" s="43"/>
      <c r="BR185" s="43"/>
      <c r="BS185" s="43"/>
      <c r="BT185" s="43"/>
      <c r="BU185" s="43"/>
      <c r="BV185" s="43"/>
      <c r="BW185" s="43"/>
      <c r="BX185" s="446">
        <v>40</v>
      </c>
      <c r="BY185" s="444" t="s">
        <v>156</v>
      </c>
      <c r="BZ185" s="444" t="str">
        <f>G221</f>
        <v>2BR-3</v>
      </c>
      <c r="CA185" s="445" t="str">
        <f>E221</f>
        <v>03</v>
      </c>
      <c r="CB185" s="444">
        <f>H221</f>
        <v>85</v>
      </c>
      <c r="CC185" s="444">
        <f>I221</f>
        <v>74</v>
      </c>
      <c r="CD185" s="444">
        <f>P221</f>
        <v>29739640.860144004</v>
      </c>
      <c r="CE185" s="444">
        <f>AM221</f>
        <v>2022935000</v>
      </c>
      <c r="CF185" s="444">
        <f>AN221</f>
        <v>2280171000</v>
      </c>
      <c r="CG185" s="444">
        <f>AO221</f>
        <v>2420807000</v>
      </c>
      <c r="CH185" s="444">
        <f>AP221</f>
        <v>2570117000</v>
      </c>
      <c r="CI185" s="444">
        <f>AS221</f>
        <v>2728637000</v>
      </c>
      <c r="CJ185" s="43">
        <v>2</v>
      </c>
      <c r="CK185" s="438">
        <f t="shared" si="315"/>
        <v>2728635954.0171294</v>
      </c>
      <c r="CL185" s="43">
        <f t="shared" si="316"/>
        <v>2566056000</v>
      </c>
      <c r="CM185" s="43">
        <f t="shared" si="316"/>
        <v>2724325000</v>
      </c>
      <c r="CN185" s="44">
        <f t="shared" si="276"/>
        <v>38490840</v>
      </c>
      <c r="CO185" s="44">
        <f t="shared" si="277"/>
        <v>27243250</v>
      </c>
      <c r="CP185" s="44">
        <f t="shared" si="278"/>
        <v>60520175</v>
      </c>
      <c r="CQ185" s="44">
        <f t="shared" si="279"/>
        <v>53544104.166666664</v>
      </c>
      <c r="CR185" s="440">
        <f t="shared" si="280"/>
        <v>2892356000</v>
      </c>
      <c r="CT185" s="264" t="s">
        <v>173</v>
      </c>
      <c r="CU185" s="265">
        <v>16</v>
      </c>
      <c r="CV185" s="266"/>
      <c r="CW185" s="41" t="s">
        <v>52</v>
      </c>
      <c r="CX185" s="267">
        <f t="shared" si="281"/>
        <v>0</v>
      </c>
      <c r="CY185" s="267">
        <f t="shared" si="282"/>
        <v>0</v>
      </c>
      <c r="CZ185" s="268">
        <f t="shared" si="283"/>
        <v>27506142.120000001</v>
      </c>
      <c r="DA185" s="268">
        <f t="shared" si="284"/>
        <v>0</v>
      </c>
      <c r="DB185" s="269">
        <f t="shared" si="285"/>
        <v>0</v>
      </c>
      <c r="DC185" s="319">
        <f t="shared" si="328"/>
        <v>0</v>
      </c>
      <c r="DD185" s="271">
        <f t="shared" si="286"/>
        <v>24851779.771825496</v>
      </c>
      <c r="DE185" s="271">
        <f t="shared" si="287"/>
        <v>28011926.525916401</v>
      </c>
      <c r="DF185" s="271">
        <f t="shared" si="288"/>
        <v>0</v>
      </c>
      <c r="DG185" s="271">
        <f t="shared" si="289"/>
        <v>31573916.83403369</v>
      </c>
      <c r="DH185" s="272">
        <f t="shared" si="290"/>
        <v>0</v>
      </c>
      <c r="DI185" s="271">
        <f t="shared" si="290"/>
        <v>31573916.83403369</v>
      </c>
      <c r="DJ185" s="271">
        <f t="shared" si="291"/>
        <v>33521326.93634852</v>
      </c>
      <c r="DK185" s="271"/>
      <c r="DL185" s="271">
        <f t="shared" si="292"/>
        <v>0</v>
      </c>
      <c r="DM185" s="271">
        <f t="shared" si="293"/>
        <v>0</v>
      </c>
      <c r="DN185" s="271">
        <f t="shared" si="294"/>
        <v>0</v>
      </c>
      <c r="DO185" s="272">
        <f t="shared" si="295"/>
        <v>0</v>
      </c>
      <c r="DP185" s="272">
        <f t="shared" si="296"/>
        <v>0</v>
      </c>
      <c r="DQ185" s="271">
        <f t="shared" si="297"/>
        <v>0</v>
      </c>
      <c r="DR185" s="271">
        <f t="shared" si="298"/>
        <v>0</v>
      </c>
      <c r="DS185" s="271"/>
      <c r="DT185" s="33" t="str">
        <f t="shared" si="299"/>
        <v>BERTAHAP</v>
      </c>
      <c r="DU185" s="273">
        <f t="shared" si="300"/>
        <v>0</v>
      </c>
      <c r="DV185" s="274">
        <v>2</v>
      </c>
      <c r="DW185" s="275"/>
      <c r="DX185" s="271" t="e">
        <f>IF(DW185&gt;#REF!,"LB","KR")</f>
        <v>#REF!</v>
      </c>
      <c r="DY185" s="275">
        <f t="shared" si="331"/>
        <v>0</v>
      </c>
      <c r="DZ185" s="275">
        <f t="shared" si="331"/>
        <v>0</v>
      </c>
      <c r="EA185" s="275">
        <f t="shared" si="331"/>
        <v>0</v>
      </c>
      <c r="EB185" s="276">
        <f t="shared" si="329"/>
        <v>0</v>
      </c>
      <c r="EC185" s="276">
        <f t="shared" si="329"/>
        <v>0</v>
      </c>
      <c r="ED185" s="275">
        <f t="shared" si="329"/>
        <v>0</v>
      </c>
      <c r="EE185" s="275">
        <f t="shared" si="229"/>
        <v>0</v>
      </c>
      <c r="EF185" s="275">
        <f t="shared" si="317"/>
        <v>0</v>
      </c>
      <c r="EG185" s="52">
        <f t="shared" si="318"/>
        <v>0</v>
      </c>
      <c r="EH185" s="43">
        <f t="shared" si="318"/>
        <v>0</v>
      </c>
      <c r="EI185" s="63">
        <f t="shared" si="301"/>
        <v>0</v>
      </c>
      <c r="EJ185" s="63">
        <f t="shared" si="302"/>
        <v>0</v>
      </c>
      <c r="EK185" s="351">
        <f t="shared" si="303"/>
        <v>0</v>
      </c>
      <c r="EL185" s="141">
        <f t="shared" si="304"/>
        <v>0</v>
      </c>
      <c r="EM185" s="5">
        <f t="shared" si="305"/>
        <v>0</v>
      </c>
      <c r="EN185" s="5">
        <f t="shared" si="306"/>
        <v>0</v>
      </c>
      <c r="EO185" s="280">
        <f t="shared" si="319"/>
        <v>0</v>
      </c>
    </row>
    <row r="186" spans="1:145">
      <c r="A186" s="3">
        <f t="shared" si="307"/>
        <v>147</v>
      </c>
      <c r="B186" s="263">
        <v>3</v>
      </c>
      <c r="C186" s="556"/>
      <c r="D186" s="264" t="s">
        <v>169</v>
      </c>
      <c r="E186" s="265" t="s">
        <v>32</v>
      </c>
      <c r="F186" s="266"/>
      <c r="G186" s="41" t="s">
        <v>56</v>
      </c>
      <c r="H186" s="267">
        <f t="shared" si="255"/>
        <v>85</v>
      </c>
      <c r="I186" s="267">
        <f t="shared" si="256"/>
        <v>74</v>
      </c>
      <c r="J186" s="268">
        <f t="shared" si="257"/>
        <v>27506142.120000001</v>
      </c>
      <c r="K186" s="268">
        <f t="shared" si="258"/>
        <v>1</v>
      </c>
      <c r="L186" s="269">
        <f t="shared" si="259"/>
        <v>1.06</v>
      </c>
      <c r="M186" s="270">
        <f t="shared" si="330"/>
        <v>1.02</v>
      </c>
      <c r="N186" s="271">
        <f t="shared" si="261"/>
        <v>24851779.771825496</v>
      </c>
      <c r="O186" s="271">
        <f t="shared" si="262"/>
        <v>28011926.525916401</v>
      </c>
      <c r="P186" s="271">
        <f t="shared" si="263"/>
        <v>29739640.860144004</v>
      </c>
      <c r="Q186" s="271">
        <f t="shared" si="264"/>
        <v>31573916.83403369</v>
      </c>
      <c r="R186" s="271">
        <f t="shared" si="308"/>
        <v>35468737.038663335</v>
      </c>
      <c r="S186" s="272">
        <f t="shared" si="265"/>
        <v>29739640.860144004</v>
      </c>
      <c r="T186" s="271">
        <f t="shared" si="265"/>
        <v>31573916.83403369</v>
      </c>
      <c r="U186" s="271">
        <f t="shared" si="266"/>
        <v>33521326.93634852</v>
      </c>
      <c r="V186" s="271">
        <f t="shared" si="309"/>
        <v>39851413.463910654</v>
      </c>
      <c r="W186" s="271"/>
      <c r="X186" s="271">
        <f t="shared" si="267"/>
        <v>1839031703.1150868</v>
      </c>
      <c r="Y186" s="271">
        <f t="shared" si="268"/>
        <v>2072882562.9178138</v>
      </c>
      <c r="Z186" s="271">
        <f t="shared" si="269"/>
        <v>2200733423.6506562</v>
      </c>
      <c r="AA186" s="272">
        <f t="shared" si="310"/>
        <v>2336469845.718493</v>
      </c>
      <c r="AB186" s="272">
        <f t="shared" si="311"/>
        <v>2624686540.8610868</v>
      </c>
      <c r="AC186" s="272">
        <f t="shared" si="270"/>
        <v>2200733423.6506562</v>
      </c>
      <c r="AD186" s="271">
        <f t="shared" si="271"/>
        <v>2336469845.718493</v>
      </c>
      <c r="AE186" s="271">
        <f t="shared" si="312"/>
        <v>2480578193.2897906</v>
      </c>
      <c r="AF186" s="271">
        <f t="shared" si="313"/>
        <v>2949004596.3293886</v>
      </c>
      <c r="AG186" s="271"/>
      <c r="AH186" s="33" t="str">
        <f t="shared" si="272"/>
        <v>BERTAHAP</v>
      </c>
      <c r="AI186" s="273">
        <f t="shared" si="273"/>
        <v>0</v>
      </c>
      <c r="AJ186" s="274">
        <v>2</v>
      </c>
      <c r="AK186" s="275"/>
      <c r="AL186" s="271" t="e">
        <f>IF(AK186&gt;#REF!,"LB","KR")</f>
        <v>#REF!</v>
      </c>
      <c r="AM186" s="52">
        <f t="shared" si="274"/>
        <v>2022935000</v>
      </c>
      <c r="AN186" s="52">
        <f t="shared" si="274"/>
        <v>2280171000</v>
      </c>
      <c r="AO186" s="52">
        <f t="shared" si="274"/>
        <v>2420807000</v>
      </c>
      <c r="AP186" s="438">
        <f t="shared" si="254"/>
        <v>2570117000</v>
      </c>
      <c r="AQ186" s="438">
        <f t="shared" si="275"/>
        <v>2420807000</v>
      </c>
      <c r="AR186" s="52">
        <f t="shared" si="275"/>
        <v>2570117000</v>
      </c>
      <c r="AS186" s="52">
        <f t="shared" si="275"/>
        <v>2728637000</v>
      </c>
      <c r="AT186" s="43"/>
      <c r="AU186" s="43"/>
      <c r="AV186" s="311">
        <f t="shared" si="314"/>
        <v>-1273534.3801559955</v>
      </c>
      <c r="AW186" s="311"/>
      <c r="AX186" s="311"/>
      <c r="AY186" s="311"/>
      <c r="AZ186" s="311"/>
      <c r="BA186" s="43"/>
      <c r="BB186" s="43"/>
      <c r="BC186" s="43"/>
      <c r="BD186" s="43"/>
      <c r="BE186" s="43"/>
      <c r="BF186" s="43"/>
      <c r="BG186" s="43"/>
      <c r="BH186" s="43"/>
      <c r="BI186" s="43"/>
      <c r="BJ186" s="43"/>
      <c r="BK186" s="43"/>
      <c r="BL186" s="43"/>
      <c r="BM186" s="43"/>
      <c r="BN186" s="43"/>
      <c r="BO186" s="43"/>
      <c r="BP186" s="43"/>
      <c r="BQ186" s="43"/>
      <c r="BR186" s="43"/>
      <c r="BS186" s="43"/>
      <c r="BT186" s="43"/>
      <c r="BU186" s="43"/>
      <c r="BV186" s="43"/>
      <c r="BW186" s="43"/>
      <c r="BX186" s="446">
        <v>41</v>
      </c>
      <c r="BY186" s="444" t="s">
        <v>170</v>
      </c>
      <c r="BZ186" s="444" t="str">
        <f>G192</f>
        <v>3BR-1</v>
      </c>
      <c r="CA186" s="445" t="str">
        <f>E192</f>
        <v>01</v>
      </c>
      <c r="CB186" s="444">
        <f>H192</f>
        <v>175</v>
      </c>
      <c r="CC186" s="444">
        <f>I192</f>
        <v>156</v>
      </c>
      <c r="CD186" s="444">
        <f>P192</f>
        <v>30597832.494288005</v>
      </c>
      <c r="CE186" s="444">
        <f>AM192</f>
        <v>4387628000</v>
      </c>
      <c r="CF186" s="444">
        <f>AN192</f>
        <v>4945557000</v>
      </c>
      <c r="CG186" s="444">
        <f>AO192</f>
        <v>5250589000</v>
      </c>
      <c r="CH186" s="444">
        <f>AP192</f>
        <v>5574433000</v>
      </c>
      <c r="CI186" s="444">
        <f>AS192</f>
        <v>5918252000</v>
      </c>
      <c r="CJ186" s="43">
        <v>2</v>
      </c>
      <c r="CK186" s="438">
        <f t="shared" si="315"/>
        <v>2728635954.0171294</v>
      </c>
      <c r="CL186" s="43">
        <f t="shared" si="316"/>
        <v>2566056000</v>
      </c>
      <c r="CM186" s="43">
        <f t="shared" si="316"/>
        <v>2724325000</v>
      </c>
      <c r="CN186" s="44">
        <f t="shared" si="276"/>
        <v>38490840</v>
      </c>
      <c r="CO186" s="44">
        <f t="shared" si="277"/>
        <v>27243250</v>
      </c>
      <c r="CP186" s="44">
        <f t="shared" si="278"/>
        <v>60520175</v>
      </c>
      <c r="CQ186" s="44">
        <f t="shared" si="279"/>
        <v>53544104.166666664</v>
      </c>
      <c r="CR186" s="440">
        <f t="shared" si="280"/>
        <v>2892356000</v>
      </c>
      <c r="CT186" s="264" t="s">
        <v>173</v>
      </c>
      <c r="CU186" s="299">
        <v>18</v>
      </c>
      <c r="CV186" s="266"/>
      <c r="CW186" s="41" t="s">
        <v>54</v>
      </c>
      <c r="CX186" s="267">
        <f t="shared" si="281"/>
        <v>0</v>
      </c>
      <c r="CY186" s="267">
        <f t="shared" si="282"/>
        <v>0</v>
      </c>
      <c r="CZ186" s="268">
        <f t="shared" si="283"/>
        <v>27506142.120000001</v>
      </c>
      <c r="DA186" s="268">
        <f t="shared" si="284"/>
        <v>0</v>
      </c>
      <c r="DB186" s="269">
        <f t="shared" si="285"/>
        <v>0</v>
      </c>
      <c r="DC186" s="319">
        <f t="shared" si="328"/>
        <v>0</v>
      </c>
      <c r="DD186" s="271">
        <f t="shared" si="286"/>
        <v>24851779.771825496</v>
      </c>
      <c r="DE186" s="271">
        <f t="shared" si="287"/>
        <v>28011926.525916401</v>
      </c>
      <c r="DF186" s="271">
        <f t="shared" si="288"/>
        <v>0</v>
      </c>
      <c r="DG186" s="271">
        <f t="shared" si="289"/>
        <v>31573916.83403369</v>
      </c>
      <c r="DH186" s="272">
        <f t="shared" si="290"/>
        <v>0</v>
      </c>
      <c r="DI186" s="271">
        <f t="shared" si="290"/>
        <v>31573916.83403369</v>
      </c>
      <c r="DJ186" s="271">
        <f t="shared" si="291"/>
        <v>33521326.93634852</v>
      </c>
      <c r="DK186" s="271"/>
      <c r="DL186" s="271">
        <f t="shared" si="292"/>
        <v>0</v>
      </c>
      <c r="DM186" s="271">
        <f t="shared" si="293"/>
        <v>0</v>
      </c>
      <c r="DN186" s="271">
        <f t="shared" si="294"/>
        <v>0</v>
      </c>
      <c r="DO186" s="272">
        <f t="shared" si="295"/>
        <v>0</v>
      </c>
      <c r="DP186" s="272">
        <f t="shared" si="296"/>
        <v>0</v>
      </c>
      <c r="DQ186" s="271">
        <f t="shared" si="297"/>
        <v>0</v>
      </c>
      <c r="DR186" s="271">
        <f t="shared" si="298"/>
        <v>0</v>
      </c>
      <c r="DS186" s="271"/>
      <c r="DT186" s="33" t="str">
        <f t="shared" si="299"/>
        <v>BERTAHAP</v>
      </c>
      <c r="DU186" s="273">
        <f t="shared" si="300"/>
        <v>0</v>
      </c>
      <c r="DV186" s="274">
        <v>2</v>
      </c>
      <c r="DW186" s="275"/>
      <c r="DX186" s="271" t="e">
        <f>IF(DW186&gt;#REF!,"LB","KR")</f>
        <v>#REF!</v>
      </c>
      <c r="DY186" s="275">
        <f t="shared" si="331"/>
        <v>0</v>
      </c>
      <c r="DZ186" s="275">
        <f t="shared" si="331"/>
        <v>0</v>
      </c>
      <c r="EA186" s="275">
        <f t="shared" si="331"/>
        <v>0</v>
      </c>
      <c r="EB186" s="276">
        <f t="shared" si="329"/>
        <v>0</v>
      </c>
      <c r="EC186" s="276">
        <f t="shared" si="329"/>
        <v>0</v>
      </c>
      <c r="ED186" s="275">
        <f t="shared" si="329"/>
        <v>0</v>
      </c>
      <c r="EE186" s="275">
        <f t="shared" si="229"/>
        <v>0</v>
      </c>
      <c r="EF186" s="275">
        <f t="shared" si="317"/>
        <v>0</v>
      </c>
      <c r="EG186" s="52">
        <f t="shared" si="318"/>
        <v>0</v>
      </c>
      <c r="EH186" s="43">
        <f t="shared" si="318"/>
        <v>0</v>
      </c>
      <c r="EI186" s="63">
        <f t="shared" si="301"/>
        <v>0</v>
      </c>
      <c r="EJ186" s="63">
        <f t="shared" si="302"/>
        <v>0</v>
      </c>
      <c r="EK186" s="351">
        <f t="shared" si="303"/>
        <v>0</v>
      </c>
      <c r="EL186" s="141">
        <f t="shared" si="304"/>
        <v>0</v>
      </c>
      <c r="EM186" s="5">
        <f t="shared" si="305"/>
        <v>0</v>
      </c>
      <c r="EN186" s="5">
        <f t="shared" si="306"/>
        <v>0</v>
      </c>
      <c r="EO186" s="280">
        <f t="shared" si="319"/>
        <v>0</v>
      </c>
    </row>
    <row r="187" spans="1:145">
      <c r="A187" s="3">
        <f t="shared" si="307"/>
        <v>148</v>
      </c>
      <c r="B187" s="263">
        <v>4</v>
      </c>
      <c r="C187" s="556"/>
      <c r="D187" s="264" t="s">
        <v>169</v>
      </c>
      <c r="E187" s="265" t="s">
        <v>38</v>
      </c>
      <c r="F187" s="266"/>
      <c r="G187" s="41" t="s">
        <v>58</v>
      </c>
      <c r="H187" s="267">
        <f t="shared" si="255"/>
        <v>101</v>
      </c>
      <c r="I187" s="267">
        <f t="shared" si="256"/>
        <v>90</v>
      </c>
      <c r="J187" s="268">
        <f t="shared" si="257"/>
        <v>27506142.120000001</v>
      </c>
      <c r="K187" s="268">
        <f t="shared" si="258"/>
        <v>1</v>
      </c>
      <c r="L187" s="269">
        <f t="shared" si="259"/>
        <v>1.06</v>
      </c>
      <c r="M187" s="270">
        <f t="shared" si="330"/>
        <v>1.02</v>
      </c>
      <c r="N187" s="271">
        <f t="shared" si="261"/>
        <v>24851779.771825496</v>
      </c>
      <c r="O187" s="271">
        <f t="shared" si="262"/>
        <v>28011926.525916401</v>
      </c>
      <c r="P187" s="271">
        <f t="shared" si="263"/>
        <v>29739640.860144004</v>
      </c>
      <c r="Q187" s="271">
        <f t="shared" si="264"/>
        <v>31573916.83403369</v>
      </c>
      <c r="R187" s="271">
        <f t="shared" si="308"/>
        <v>35468737.038663335</v>
      </c>
      <c r="S187" s="272">
        <f t="shared" si="265"/>
        <v>29739640.860144004</v>
      </c>
      <c r="T187" s="271">
        <f t="shared" si="265"/>
        <v>31573916.83403369</v>
      </c>
      <c r="U187" s="271">
        <f t="shared" si="266"/>
        <v>33521326.93634852</v>
      </c>
      <c r="V187" s="271">
        <f t="shared" si="309"/>
        <v>39851413.463910654</v>
      </c>
      <c r="W187" s="271"/>
      <c r="X187" s="271">
        <f t="shared" si="267"/>
        <v>2236660179.4642944</v>
      </c>
      <c r="Y187" s="271">
        <f t="shared" si="268"/>
        <v>2521073387.3324761</v>
      </c>
      <c r="Z187" s="271">
        <f t="shared" si="269"/>
        <v>2676567677.4129605</v>
      </c>
      <c r="AA187" s="272">
        <f t="shared" si="310"/>
        <v>2841652515.0630322</v>
      </c>
      <c r="AB187" s="272">
        <f t="shared" si="311"/>
        <v>3192186333.4797001</v>
      </c>
      <c r="AC187" s="272">
        <f t="shared" si="270"/>
        <v>2676567677.4129605</v>
      </c>
      <c r="AD187" s="271">
        <f t="shared" si="271"/>
        <v>2841652515.0630322</v>
      </c>
      <c r="AE187" s="271">
        <f t="shared" si="312"/>
        <v>3016919424.2713666</v>
      </c>
      <c r="AF187" s="271">
        <f t="shared" si="313"/>
        <v>3586627211.7519588</v>
      </c>
      <c r="AG187" s="271"/>
      <c r="AH187" s="33" t="str">
        <f t="shared" si="272"/>
        <v>BERTAHAP</v>
      </c>
      <c r="AI187" s="273">
        <f t="shared" si="273"/>
        <v>0</v>
      </c>
      <c r="AJ187" s="274">
        <v>2</v>
      </c>
      <c r="AK187" s="275"/>
      <c r="AL187" s="271" t="e">
        <f>IF(AK187&gt;#REF!,"LB","KR")</f>
        <v>#REF!</v>
      </c>
      <c r="AM187" s="52">
        <f t="shared" si="274"/>
        <v>2460327000</v>
      </c>
      <c r="AN187" s="52">
        <f t="shared" si="274"/>
        <v>2773181000</v>
      </c>
      <c r="AO187" s="52">
        <f t="shared" si="274"/>
        <v>2944225000</v>
      </c>
      <c r="AP187" s="438">
        <f t="shared" si="254"/>
        <v>3125818000</v>
      </c>
      <c r="AQ187" s="438">
        <f t="shared" si="275"/>
        <v>2944225000</v>
      </c>
      <c r="AR187" s="52">
        <f t="shared" si="275"/>
        <v>3125818000</v>
      </c>
      <c r="AS187" s="52">
        <f t="shared" si="275"/>
        <v>3318612000</v>
      </c>
      <c r="AT187" s="43"/>
      <c r="AU187" s="43"/>
      <c r="AV187" s="311">
        <f t="shared" si="314"/>
        <v>-1273534.3801559955</v>
      </c>
      <c r="AW187" s="311"/>
      <c r="AX187" s="311"/>
      <c r="AY187" s="311"/>
      <c r="AZ187" s="311"/>
      <c r="BA187" s="43"/>
      <c r="BB187" s="43"/>
      <c r="BC187" s="43"/>
      <c r="BD187" s="43"/>
      <c r="BE187" s="43"/>
      <c r="BF187" s="43"/>
      <c r="BG187" s="43"/>
      <c r="BH187" s="43"/>
      <c r="BI187" s="43"/>
      <c r="BJ187" s="43"/>
      <c r="BK187" s="43"/>
      <c r="BL187" s="43"/>
      <c r="BM187" s="43"/>
      <c r="BN187" s="43"/>
      <c r="BO187" s="43"/>
      <c r="BP187" s="43"/>
      <c r="BQ187" s="43"/>
      <c r="BR187" s="43"/>
      <c r="BS187" s="43"/>
      <c r="BT187" s="43"/>
      <c r="BU187" s="43"/>
      <c r="BV187" s="43"/>
      <c r="BW187" s="43"/>
      <c r="BX187" s="446">
        <v>42</v>
      </c>
      <c r="BY187" s="444" t="s">
        <v>171</v>
      </c>
      <c r="BZ187" s="444" t="str">
        <f>G201</f>
        <v>3BR-21</v>
      </c>
      <c r="CA187" s="445">
        <f>E201</f>
        <v>21</v>
      </c>
      <c r="CB187" s="444">
        <f>H201</f>
        <v>132</v>
      </c>
      <c r="CC187" s="444">
        <f>I201</f>
        <v>112</v>
      </c>
      <c r="CD187" s="444">
        <f>P201</f>
        <v>31164459.021960001</v>
      </c>
      <c r="CE187" s="444">
        <f>AM201</f>
        <v>3208427000</v>
      </c>
      <c r="CF187" s="444">
        <f>AN201</f>
        <v>3616410000</v>
      </c>
      <c r="CG187" s="444">
        <f>AO201</f>
        <v>3839462000</v>
      </c>
      <c r="CH187" s="444">
        <f>AP201</f>
        <v>4076271000</v>
      </c>
      <c r="CI187" s="444">
        <f>AS201</f>
        <v>4327687000</v>
      </c>
      <c r="CJ187" s="43">
        <v>4</v>
      </c>
      <c r="CK187" s="438">
        <f t="shared" si="315"/>
        <v>3318611324.1202307</v>
      </c>
      <c r="CL187" s="43">
        <f t="shared" si="316"/>
        <v>3120879000</v>
      </c>
      <c r="CM187" s="43">
        <f t="shared" si="316"/>
        <v>3313368000</v>
      </c>
      <c r="CN187" s="44">
        <f t="shared" si="276"/>
        <v>46813185</v>
      </c>
      <c r="CO187" s="44">
        <f t="shared" si="277"/>
        <v>33133680</v>
      </c>
      <c r="CP187" s="44">
        <f t="shared" si="278"/>
        <v>73605625</v>
      </c>
      <c r="CQ187" s="44">
        <f t="shared" si="279"/>
        <v>65121208.333333336</v>
      </c>
      <c r="CR187" s="440">
        <f t="shared" si="280"/>
        <v>3517730000</v>
      </c>
      <c r="CT187" s="264" t="s">
        <v>173</v>
      </c>
      <c r="CU187" s="299">
        <v>20</v>
      </c>
      <c r="CV187" s="266"/>
      <c r="CW187" s="41" t="s">
        <v>70</v>
      </c>
      <c r="CX187" s="267">
        <f t="shared" si="281"/>
        <v>0</v>
      </c>
      <c r="CY187" s="267">
        <f t="shared" si="282"/>
        <v>0</v>
      </c>
      <c r="CZ187" s="268">
        <f t="shared" si="283"/>
        <v>27506142.120000001</v>
      </c>
      <c r="DA187" s="268">
        <f t="shared" si="284"/>
        <v>0</v>
      </c>
      <c r="DB187" s="269">
        <f t="shared" si="285"/>
        <v>0</v>
      </c>
      <c r="DC187" s="319">
        <f t="shared" si="328"/>
        <v>0</v>
      </c>
      <c r="DD187" s="271">
        <f t="shared" si="286"/>
        <v>24851779.771825496</v>
      </c>
      <c r="DE187" s="271">
        <f t="shared" si="287"/>
        <v>28011926.525916401</v>
      </c>
      <c r="DF187" s="271">
        <f t="shared" si="288"/>
        <v>0</v>
      </c>
      <c r="DG187" s="271">
        <f t="shared" si="289"/>
        <v>31573916.83403369</v>
      </c>
      <c r="DH187" s="272">
        <f t="shared" si="290"/>
        <v>0</v>
      </c>
      <c r="DI187" s="271">
        <f t="shared" si="290"/>
        <v>31573916.83403369</v>
      </c>
      <c r="DJ187" s="271">
        <f t="shared" si="291"/>
        <v>33521326.93634852</v>
      </c>
      <c r="DK187" s="271"/>
      <c r="DL187" s="271">
        <f t="shared" si="292"/>
        <v>0</v>
      </c>
      <c r="DM187" s="271">
        <f t="shared" si="293"/>
        <v>0</v>
      </c>
      <c r="DN187" s="271">
        <f t="shared" si="294"/>
        <v>0</v>
      </c>
      <c r="DO187" s="272">
        <f t="shared" si="295"/>
        <v>0</v>
      </c>
      <c r="DP187" s="272">
        <f t="shared" si="296"/>
        <v>0</v>
      </c>
      <c r="DQ187" s="271">
        <f t="shared" si="297"/>
        <v>0</v>
      </c>
      <c r="DR187" s="271">
        <f t="shared" si="298"/>
        <v>0</v>
      </c>
      <c r="DS187" s="271"/>
      <c r="DT187" s="33" t="str">
        <f t="shared" si="299"/>
        <v>BERTAHAP</v>
      </c>
      <c r="DU187" s="273">
        <f t="shared" si="300"/>
        <v>0</v>
      </c>
      <c r="DV187" s="274">
        <v>2</v>
      </c>
      <c r="DW187" s="275"/>
      <c r="DX187" s="271" t="e">
        <f>IF(DW187&gt;#REF!,"LB","KR")</f>
        <v>#REF!</v>
      </c>
      <c r="DY187" s="275">
        <f t="shared" si="331"/>
        <v>0</v>
      </c>
      <c r="DZ187" s="275">
        <f t="shared" si="331"/>
        <v>0</v>
      </c>
      <c r="EA187" s="275">
        <f t="shared" si="331"/>
        <v>0</v>
      </c>
      <c r="EB187" s="276">
        <f t="shared" si="329"/>
        <v>0</v>
      </c>
      <c r="EC187" s="276">
        <f t="shared" si="329"/>
        <v>0</v>
      </c>
      <c r="ED187" s="275">
        <f t="shared" si="329"/>
        <v>0</v>
      </c>
      <c r="EE187" s="275">
        <f t="shared" si="229"/>
        <v>0</v>
      </c>
      <c r="EF187" s="275">
        <f t="shared" si="317"/>
        <v>0</v>
      </c>
      <c r="EG187" s="52">
        <f t="shared" si="318"/>
        <v>0</v>
      </c>
      <c r="EH187" s="43">
        <f t="shared" si="318"/>
        <v>0</v>
      </c>
      <c r="EI187" s="63">
        <f t="shared" si="301"/>
        <v>0</v>
      </c>
      <c r="EJ187" s="63">
        <f t="shared" si="302"/>
        <v>0</v>
      </c>
      <c r="EK187" s="351">
        <f t="shared" si="303"/>
        <v>0</v>
      </c>
      <c r="EL187" s="141">
        <f t="shared" si="304"/>
        <v>0</v>
      </c>
      <c r="EM187" s="5">
        <f t="shared" si="305"/>
        <v>0</v>
      </c>
      <c r="EN187" s="5">
        <f t="shared" si="306"/>
        <v>0</v>
      </c>
      <c r="EO187" s="280">
        <f t="shared" si="319"/>
        <v>0</v>
      </c>
    </row>
    <row r="188" spans="1:145">
      <c r="A188" s="3">
        <f t="shared" si="307"/>
        <v>149</v>
      </c>
      <c r="B188" s="263">
        <v>5</v>
      </c>
      <c r="C188" s="556"/>
      <c r="D188" s="264" t="s">
        <v>169</v>
      </c>
      <c r="E188" s="265" t="s">
        <v>44</v>
      </c>
      <c r="F188" s="266"/>
      <c r="G188" s="41" t="s">
        <v>60</v>
      </c>
      <c r="H188" s="267">
        <f t="shared" si="255"/>
        <v>101</v>
      </c>
      <c r="I188" s="267">
        <f t="shared" si="256"/>
        <v>90</v>
      </c>
      <c r="J188" s="268">
        <f t="shared" si="257"/>
        <v>27506142.120000001</v>
      </c>
      <c r="K188" s="268">
        <f t="shared" si="258"/>
        <v>1</v>
      </c>
      <c r="L188" s="269">
        <f t="shared" si="259"/>
        <v>1.06</v>
      </c>
      <c r="M188" s="270">
        <f t="shared" si="330"/>
        <v>1.02</v>
      </c>
      <c r="N188" s="271">
        <f t="shared" si="261"/>
        <v>24851779.771825496</v>
      </c>
      <c r="O188" s="271">
        <f t="shared" si="262"/>
        <v>28011926.525916401</v>
      </c>
      <c r="P188" s="271">
        <f t="shared" si="263"/>
        <v>29739640.860144004</v>
      </c>
      <c r="Q188" s="271">
        <f t="shared" si="264"/>
        <v>31573916.83403369</v>
      </c>
      <c r="R188" s="271">
        <f t="shared" si="308"/>
        <v>35468737.038663335</v>
      </c>
      <c r="S188" s="272">
        <f t="shared" si="265"/>
        <v>29739640.860144004</v>
      </c>
      <c r="T188" s="271">
        <f t="shared" si="265"/>
        <v>31573916.83403369</v>
      </c>
      <c r="U188" s="271">
        <f t="shared" si="266"/>
        <v>33521326.93634852</v>
      </c>
      <c r="V188" s="271">
        <f t="shared" si="309"/>
        <v>39851413.463910654</v>
      </c>
      <c r="W188" s="271"/>
      <c r="X188" s="271">
        <f t="shared" si="267"/>
        <v>2236660179.4642944</v>
      </c>
      <c r="Y188" s="271">
        <f t="shared" si="268"/>
        <v>2521073387.3324761</v>
      </c>
      <c r="Z188" s="271">
        <f t="shared" si="269"/>
        <v>2676567677.4129605</v>
      </c>
      <c r="AA188" s="272">
        <f t="shared" si="310"/>
        <v>2841652515.0630322</v>
      </c>
      <c r="AB188" s="272">
        <f t="shared" si="311"/>
        <v>3192186333.4797001</v>
      </c>
      <c r="AC188" s="272">
        <f t="shared" si="270"/>
        <v>2676567677.4129605</v>
      </c>
      <c r="AD188" s="271">
        <f t="shared" si="271"/>
        <v>2841652515.0630322</v>
      </c>
      <c r="AE188" s="271">
        <f t="shared" si="312"/>
        <v>3016919424.2713666</v>
      </c>
      <c r="AF188" s="271">
        <f t="shared" si="313"/>
        <v>3586627211.7519588</v>
      </c>
      <c r="AG188" s="271"/>
      <c r="AH188" s="33" t="str">
        <f t="shared" si="272"/>
        <v>BERTAHAP</v>
      </c>
      <c r="AI188" s="273">
        <f t="shared" si="273"/>
        <v>0</v>
      </c>
      <c r="AJ188" s="274">
        <v>2</v>
      </c>
      <c r="AK188" s="275"/>
      <c r="AL188" s="271" t="e">
        <f>IF(AK188&gt;#REF!,"LB","KR")</f>
        <v>#REF!</v>
      </c>
      <c r="AM188" s="52">
        <f t="shared" si="274"/>
        <v>2460327000</v>
      </c>
      <c r="AN188" s="52">
        <f t="shared" si="274"/>
        <v>2773181000</v>
      </c>
      <c r="AO188" s="52">
        <f t="shared" si="274"/>
        <v>2944225000</v>
      </c>
      <c r="AP188" s="438">
        <f t="shared" si="254"/>
        <v>3125818000</v>
      </c>
      <c r="AQ188" s="438">
        <f t="shared" si="275"/>
        <v>2944225000</v>
      </c>
      <c r="AR188" s="52">
        <f t="shared" si="275"/>
        <v>3125818000</v>
      </c>
      <c r="AS188" s="52">
        <f t="shared" si="275"/>
        <v>3318612000</v>
      </c>
      <c r="AT188" s="43"/>
      <c r="AU188" s="43"/>
      <c r="AV188" s="311">
        <f t="shared" si="314"/>
        <v>-1273534.3801559955</v>
      </c>
      <c r="AW188" s="311"/>
      <c r="AX188" s="311"/>
      <c r="AY188" s="311"/>
      <c r="AZ188" s="311"/>
      <c r="BA188" s="43"/>
      <c r="BB188" s="43"/>
      <c r="BC188" s="43"/>
      <c r="BD188" s="43"/>
      <c r="BE188" s="43"/>
      <c r="BF188" s="43"/>
      <c r="BG188" s="43"/>
      <c r="BH188" s="43"/>
      <c r="BI188" s="43"/>
      <c r="BJ188" s="43"/>
      <c r="BK188" s="43"/>
      <c r="BL188" s="43"/>
      <c r="BM188" s="43"/>
      <c r="BN188" s="43"/>
      <c r="BO188" s="43"/>
      <c r="BP188" s="43"/>
      <c r="BQ188" s="43"/>
      <c r="BR188" s="43"/>
      <c r="BS188" s="43"/>
      <c r="BT188" s="43"/>
      <c r="BU188" s="43"/>
      <c r="BV188" s="43"/>
      <c r="BW188" s="43"/>
      <c r="BX188" s="446">
        <v>43</v>
      </c>
      <c r="BY188" s="449" t="s">
        <v>164</v>
      </c>
      <c r="BZ188" s="444" t="str">
        <f>G212</f>
        <v>2BR-3</v>
      </c>
      <c r="CA188" s="445" t="str">
        <f>E212</f>
        <v>03</v>
      </c>
      <c r="CB188" s="444">
        <f>H212</f>
        <v>85</v>
      </c>
      <c r="CC188" s="444">
        <f>I212</f>
        <v>74</v>
      </c>
      <c r="CD188" s="444">
        <f>P212</f>
        <v>30031205.966616005</v>
      </c>
      <c r="CE188" s="444">
        <f>AM212</f>
        <v>2042768000</v>
      </c>
      <c r="CF188" s="444">
        <f>AN212</f>
        <v>2302526000</v>
      </c>
      <c r="CG188" s="444">
        <f>AO212</f>
        <v>2444541000</v>
      </c>
      <c r="CH188" s="444">
        <f>AP212</f>
        <v>2595315000</v>
      </c>
      <c r="CI188" s="444">
        <f>AS212</f>
        <v>2755388000</v>
      </c>
      <c r="CJ188" s="43">
        <v>1</v>
      </c>
      <c r="CK188" s="438">
        <f t="shared" si="315"/>
        <v>3318611324.1202307</v>
      </c>
      <c r="CL188" s="43">
        <f t="shared" si="316"/>
        <v>3120879000</v>
      </c>
      <c r="CM188" s="43">
        <f t="shared" si="316"/>
        <v>3313368000</v>
      </c>
      <c r="CN188" s="44">
        <f t="shared" si="276"/>
        <v>46813185</v>
      </c>
      <c r="CO188" s="44">
        <f t="shared" si="277"/>
        <v>33133680</v>
      </c>
      <c r="CP188" s="44">
        <f t="shared" si="278"/>
        <v>73605625</v>
      </c>
      <c r="CQ188" s="44">
        <f t="shared" si="279"/>
        <v>65121208.333333336</v>
      </c>
      <c r="CR188" s="440">
        <f t="shared" si="280"/>
        <v>3517730000</v>
      </c>
      <c r="CT188" s="264" t="s">
        <v>173</v>
      </c>
      <c r="CU188" s="299">
        <v>22</v>
      </c>
      <c r="CV188" s="266"/>
      <c r="CW188" s="41" t="s">
        <v>89</v>
      </c>
      <c r="CX188" s="267">
        <f t="shared" si="281"/>
        <v>0</v>
      </c>
      <c r="CY188" s="267">
        <f t="shared" si="282"/>
        <v>0</v>
      </c>
      <c r="CZ188" s="268">
        <f t="shared" si="283"/>
        <v>27506142.120000001</v>
      </c>
      <c r="DA188" s="268">
        <f t="shared" si="284"/>
        <v>0</v>
      </c>
      <c r="DB188" s="269">
        <f t="shared" si="285"/>
        <v>0</v>
      </c>
      <c r="DC188" s="319">
        <f t="shared" si="328"/>
        <v>0</v>
      </c>
      <c r="DD188" s="271">
        <f t="shared" si="286"/>
        <v>24851779.771825496</v>
      </c>
      <c r="DE188" s="271">
        <f t="shared" si="287"/>
        <v>28011926.525916401</v>
      </c>
      <c r="DF188" s="271">
        <f t="shared" si="288"/>
        <v>0</v>
      </c>
      <c r="DG188" s="271">
        <f t="shared" si="289"/>
        <v>31573916.83403369</v>
      </c>
      <c r="DH188" s="272">
        <f t="shared" si="290"/>
        <v>0</v>
      </c>
      <c r="DI188" s="271">
        <f t="shared" si="290"/>
        <v>31573916.83403369</v>
      </c>
      <c r="DJ188" s="271">
        <f t="shared" si="291"/>
        <v>33521326.93634852</v>
      </c>
      <c r="DK188" s="271"/>
      <c r="DL188" s="271">
        <f t="shared" si="292"/>
        <v>0</v>
      </c>
      <c r="DM188" s="271">
        <f t="shared" si="293"/>
        <v>0</v>
      </c>
      <c r="DN188" s="271">
        <f t="shared" si="294"/>
        <v>0</v>
      </c>
      <c r="DO188" s="272">
        <f t="shared" si="295"/>
        <v>0</v>
      </c>
      <c r="DP188" s="272">
        <f t="shared" si="296"/>
        <v>0</v>
      </c>
      <c r="DQ188" s="271">
        <f t="shared" si="297"/>
        <v>0</v>
      </c>
      <c r="DR188" s="271">
        <f t="shared" si="298"/>
        <v>0</v>
      </c>
      <c r="DS188" s="271"/>
      <c r="DT188" s="33" t="str">
        <f t="shared" si="299"/>
        <v>BERTAHAP</v>
      </c>
      <c r="DU188" s="273">
        <f t="shared" si="300"/>
        <v>0</v>
      </c>
      <c r="DV188" s="274">
        <v>2</v>
      </c>
      <c r="DW188" s="275"/>
      <c r="DX188" s="271" t="e">
        <f>IF(DW188&gt;#REF!,"LB","KR")</f>
        <v>#REF!</v>
      </c>
      <c r="DY188" s="275">
        <f t="shared" si="331"/>
        <v>0</v>
      </c>
      <c r="DZ188" s="275">
        <f t="shared" si="331"/>
        <v>0</v>
      </c>
      <c r="EA188" s="275">
        <f t="shared" si="331"/>
        <v>0</v>
      </c>
      <c r="EB188" s="276">
        <f t="shared" si="329"/>
        <v>0</v>
      </c>
      <c r="EC188" s="276">
        <f t="shared" si="329"/>
        <v>0</v>
      </c>
      <c r="ED188" s="275">
        <f t="shared" si="329"/>
        <v>0</v>
      </c>
      <c r="EE188" s="275">
        <f t="shared" si="229"/>
        <v>0</v>
      </c>
      <c r="EF188" s="275">
        <f t="shared" si="317"/>
        <v>0</v>
      </c>
      <c r="EG188" s="52">
        <f t="shared" si="318"/>
        <v>0</v>
      </c>
      <c r="EH188" s="43">
        <f t="shared" si="318"/>
        <v>0</v>
      </c>
      <c r="EI188" s="63">
        <f t="shared" si="301"/>
        <v>0</v>
      </c>
      <c r="EJ188" s="63">
        <f t="shared" si="302"/>
        <v>0</v>
      </c>
      <c r="EK188" s="351">
        <f t="shared" si="303"/>
        <v>0</v>
      </c>
      <c r="EL188" s="141">
        <f t="shared" si="304"/>
        <v>0</v>
      </c>
      <c r="EM188" s="5">
        <f t="shared" si="305"/>
        <v>0</v>
      </c>
      <c r="EN188" s="5">
        <f t="shared" si="306"/>
        <v>0</v>
      </c>
      <c r="EO188" s="280">
        <f t="shared" si="319"/>
        <v>0</v>
      </c>
    </row>
    <row r="189" spans="1:145">
      <c r="A189" s="3">
        <f t="shared" si="307"/>
        <v>150</v>
      </c>
      <c r="B189" s="263">
        <v>6</v>
      </c>
      <c r="C189" s="556"/>
      <c r="D189" s="264" t="s">
        <v>169</v>
      </c>
      <c r="E189" s="299">
        <v>11</v>
      </c>
      <c r="F189" s="266"/>
      <c r="G189" s="41" t="s">
        <v>62</v>
      </c>
      <c r="H189" s="267">
        <f t="shared" si="255"/>
        <v>101</v>
      </c>
      <c r="I189" s="267">
        <f t="shared" si="256"/>
        <v>90</v>
      </c>
      <c r="J189" s="268">
        <f t="shared" si="257"/>
        <v>27506142.120000001</v>
      </c>
      <c r="K189" s="268">
        <f t="shared" si="258"/>
        <v>1</v>
      </c>
      <c r="L189" s="269">
        <f t="shared" si="259"/>
        <v>1.06</v>
      </c>
      <c r="M189" s="270">
        <f t="shared" si="330"/>
        <v>1.02</v>
      </c>
      <c r="N189" s="271">
        <f t="shared" si="261"/>
        <v>24851779.771825496</v>
      </c>
      <c r="O189" s="271">
        <f t="shared" si="262"/>
        <v>28011926.525916401</v>
      </c>
      <c r="P189" s="271">
        <f t="shared" si="263"/>
        <v>29739640.860144004</v>
      </c>
      <c r="Q189" s="271">
        <f t="shared" si="264"/>
        <v>31573916.83403369</v>
      </c>
      <c r="R189" s="271">
        <f t="shared" si="308"/>
        <v>35468737.038663335</v>
      </c>
      <c r="S189" s="272">
        <f t="shared" si="265"/>
        <v>29739640.860144004</v>
      </c>
      <c r="T189" s="271">
        <f t="shared" si="265"/>
        <v>31573916.83403369</v>
      </c>
      <c r="U189" s="271">
        <f t="shared" si="266"/>
        <v>33521326.93634852</v>
      </c>
      <c r="V189" s="271">
        <f t="shared" si="309"/>
        <v>39851413.463910654</v>
      </c>
      <c r="W189" s="271"/>
      <c r="X189" s="271">
        <f t="shared" si="267"/>
        <v>2236660179.4642944</v>
      </c>
      <c r="Y189" s="271">
        <f t="shared" si="268"/>
        <v>2521073387.3324761</v>
      </c>
      <c r="Z189" s="271">
        <f t="shared" si="269"/>
        <v>2676567677.4129605</v>
      </c>
      <c r="AA189" s="272">
        <f t="shared" si="310"/>
        <v>2841652515.0630322</v>
      </c>
      <c r="AB189" s="272">
        <f t="shared" si="311"/>
        <v>3192186333.4797001</v>
      </c>
      <c r="AC189" s="272">
        <f t="shared" si="270"/>
        <v>2676567677.4129605</v>
      </c>
      <c r="AD189" s="271">
        <f t="shared" si="271"/>
        <v>2841652515.0630322</v>
      </c>
      <c r="AE189" s="271">
        <f t="shared" si="312"/>
        <v>3016919424.2713666</v>
      </c>
      <c r="AF189" s="271">
        <f t="shared" si="313"/>
        <v>3586627211.7519588</v>
      </c>
      <c r="AG189" s="271"/>
      <c r="AH189" s="33" t="str">
        <f t="shared" si="272"/>
        <v>BERTAHAP</v>
      </c>
      <c r="AI189" s="273">
        <f t="shared" si="273"/>
        <v>0</v>
      </c>
      <c r="AJ189" s="274">
        <v>2</v>
      </c>
      <c r="AK189" s="275"/>
      <c r="AL189" s="271" t="e">
        <f>IF(AK189&gt;#REF!,"LB","KR")</f>
        <v>#REF!</v>
      </c>
      <c r="AM189" s="52">
        <f t="shared" si="274"/>
        <v>2460327000</v>
      </c>
      <c r="AN189" s="52">
        <f t="shared" si="274"/>
        <v>2773181000</v>
      </c>
      <c r="AO189" s="52">
        <f t="shared" si="274"/>
        <v>2944225000</v>
      </c>
      <c r="AP189" s="438">
        <f t="shared" si="254"/>
        <v>3125818000</v>
      </c>
      <c r="AQ189" s="438">
        <f t="shared" si="275"/>
        <v>2944225000</v>
      </c>
      <c r="AR189" s="52">
        <f t="shared" si="275"/>
        <v>3125818000</v>
      </c>
      <c r="AS189" s="52">
        <f t="shared" si="275"/>
        <v>3318612000</v>
      </c>
      <c r="AT189" s="43"/>
      <c r="AU189" s="43"/>
      <c r="AV189" s="311">
        <f t="shared" si="314"/>
        <v>-1273534.3801559955</v>
      </c>
      <c r="AW189" s="311"/>
      <c r="AX189" s="311"/>
      <c r="AY189" s="311"/>
      <c r="AZ189" s="311"/>
      <c r="BA189" s="43"/>
      <c r="BB189" s="43"/>
      <c r="BC189" s="43"/>
      <c r="BD189" s="43"/>
      <c r="BE189" s="43"/>
      <c r="BF189" s="43"/>
      <c r="BG189" s="43"/>
      <c r="BH189" s="43"/>
      <c r="BI189" s="43"/>
      <c r="BJ189" s="43"/>
      <c r="BK189" s="43"/>
      <c r="BL189" s="43"/>
      <c r="BM189" s="43"/>
      <c r="BN189" s="43"/>
      <c r="BO189" s="43"/>
      <c r="BP189" s="43"/>
      <c r="BQ189" s="43"/>
      <c r="BR189" s="43"/>
      <c r="BS189" s="43"/>
      <c r="BT189" s="43"/>
      <c r="BU189" s="43"/>
      <c r="BV189" s="43"/>
      <c r="BW189" s="43"/>
      <c r="BX189" s="446">
        <v>44</v>
      </c>
      <c r="BY189" s="444" t="s">
        <v>172</v>
      </c>
      <c r="BZ189" s="444" t="str">
        <f>G244</f>
        <v>2BR-11</v>
      </c>
      <c r="CA189" s="445">
        <f>E244</f>
        <v>11</v>
      </c>
      <c r="CB189" s="444">
        <f>H244</f>
        <v>101</v>
      </c>
      <c r="CC189" s="444">
        <f>I244</f>
        <v>90</v>
      </c>
      <c r="CD189" s="444">
        <f>P244</f>
        <v>30031205.966616005</v>
      </c>
      <c r="CE189" s="444">
        <f>AM244</f>
        <v>2484448000</v>
      </c>
      <c r="CF189" s="444">
        <f>AN244</f>
        <v>2800369000</v>
      </c>
      <c r="CG189" s="444">
        <f>AO244</f>
        <v>2973090000</v>
      </c>
      <c r="CH189" s="444">
        <f>AP244</f>
        <v>3156464000</v>
      </c>
      <c r="CI189" s="444">
        <f>AS244</f>
        <v>3351147000</v>
      </c>
      <c r="CJ189" s="43">
        <v>2</v>
      </c>
      <c r="CK189" s="438">
        <f t="shared" si="315"/>
        <v>3318611324.1202307</v>
      </c>
      <c r="CL189" s="43">
        <f t="shared" si="316"/>
        <v>3120879000</v>
      </c>
      <c r="CM189" s="43">
        <f t="shared" si="316"/>
        <v>3313368000</v>
      </c>
      <c r="CN189" s="44">
        <f t="shared" si="276"/>
        <v>46813185</v>
      </c>
      <c r="CO189" s="44">
        <f t="shared" si="277"/>
        <v>33133680</v>
      </c>
      <c r="CP189" s="44">
        <f t="shared" si="278"/>
        <v>73605625</v>
      </c>
      <c r="CQ189" s="44">
        <f t="shared" si="279"/>
        <v>65121208.333333336</v>
      </c>
      <c r="CR189" s="440">
        <f t="shared" si="280"/>
        <v>3517730000</v>
      </c>
    </row>
    <row r="190" spans="1:145">
      <c r="A190" s="3">
        <f t="shared" si="307"/>
        <v>151</v>
      </c>
      <c r="B190" s="263">
        <v>7</v>
      </c>
      <c r="C190" s="556"/>
      <c r="D190" s="264" t="s">
        <v>169</v>
      </c>
      <c r="E190" s="299">
        <v>15</v>
      </c>
      <c r="F190" s="266"/>
      <c r="G190" s="41" t="s">
        <v>64</v>
      </c>
      <c r="H190" s="267">
        <f t="shared" si="255"/>
        <v>101</v>
      </c>
      <c r="I190" s="267">
        <f t="shared" si="256"/>
        <v>90</v>
      </c>
      <c r="J190" s="268">
        <f t="shared" si="257"/>
        <v>27506142.120000001</v>
      </c>
      <c r="K190" s="268">
        <f t="shared" si="258"/>
        <v>1</v>
      </c>
      <c r="L190" s="269">
        <f t="shared" si="259"/>
        <v>1.06</v>
      </c>
      <c r="M190" s="270">
        <f t="shared" si="330"/>
        <v>1.02</v>
      </c>
      <c r="N190" s="271">
        <f t="shared" si="261"/>
        <v>24851779.771825496</v>
      </c>
      <c r="O190" s="271">
        <f t="shared" si="262"/>
        <v>28011926.525916401</v>
      </c>
      <c r="P190" s="271">
        <f t="shared" si="263"/>
        <v>29739640.860144004</v>
      </c>
      <c r="Q190" s="271">
        <f t="shared" si="264"/>
        <v>31573916.83403369</v>
      </c>
      <c r="R190" s="271">
        <f t="shared" si="308"/>
        <v>35468737.038663335</v>
      </c>
      <c r="S190" s="272">
        <f t="shared" si="265"/>
        <v>29739640.860144004</v>
      </c>
      <c r="T190" s="271">
        <f t="shared" si="265"/>
        <v>31573916.83403369</v>
      </c>
      <c r="U190" s="271">
        <f t="shared" si="266"/>
        <v>33521326.93634852</v>
      </c>
      <c r="V190" s="271">
        <f t="shared" si="309"/>
        <v>39851413.463910654</v>
      </c>
      <c r="W190" s="271"/>
      <c r="X190" s="271">
        <f t="shared" si="267"/>
        <v>2236660179.4642944</v>
      </c>
      <c r="Y190" s="271">
        <f t="shared" si="268"/>
        <v>2521073387.3324761</v>
      </c>
      <c r="Z190" s="271">
        <f t="shared" si="269"/>
        <v>2676567677.4129605</v>
      </c>
      <c r="AA190" s="272">
        <f t="shared" si="310"/>
        <v>2841652515.0630322</v>
      </c>
      <c r="AB190" s="272">
        <f t="shared" si="311"/>
        <v>3192186333.4797001</v>
      </c>
      <c r="AC190" s="272">
        <f t="shared" si="270"/>
        <v>2676567677.4129605</v>
      </c>
      <c r="AD190" s="271">
        <f t="shared" si="271"/>
        <v>2841652515.0630322</v>
      </c>
      <c r="AE190" s="271">
        <f t="shared" si="312"/>
        <v>3016919424.2713666</v>
      </c>
      <c r="AF190" s="271">
        <f t="shared" si="313"/>
        <v>3586627211.7519588</v>
      </c>
      <c r="AG190" s="271"/>
      <c r="AH190" s="33" t="str">
        <f t="shared" si="272"/>
        <v>BERTAHAP</v>
      </c>
      <c r="AI190" s="273">
        <f t="shared" si="273"/>
        <v>0</v>
      </c>
      <c r="AJ190" s="274">
        <v>2</v>
      </c>
      <c r="AK190" s="275"/>
      <c r="AL190" s="271" t="e">
        <f>IF(AK190&gt;#REF!,"LB","KR")</f>
        <v>#REF!</v>
      </c>
      <c r="AM190" s="52">
        <f t="shared" si="274"/>
        <v>2460327000</v>
      </c>
      <c r="AN190" s="52">
        <f t="shared" si="274"/>
        <v>2773181000</v>
      </c>
      <c r="AO190" s="52">
        <f t="shared" si="274"/>
        <v>2944225000</v>
      </c>
      <c r="AP190" s="438">
        <f t="shared" si="254"/>
        <v>3125818000</v>
      </c>
      <c r="AQ190" s="438">
        <f t="shared" si="275"/>
        <v>2944225000</v>
      </c>
      <c r="AR190" s="52">
        <f t="shared" si="275"/>
        <v>3125818000</v>
      </c>
      <c r="AS190" s="52">
        <f t="shared" si="275"/>
        <v>3318612000</v>
      </c>
      <c r="AT190" s="43"/>
      <c r="AU190" s="43"/>
      <c r="AV190" s="311">
        <f t="shared" si="314"/>
        <v>-1273534.3801559955</v>
      </c>
      <c r="AW190" s="311"/>
      <c r="AX190" s="311"/>
      <c r="AY190" s="311"/>
      <c r="AZ190" s="311"/>
      <c r="BA190" s="43"/>
      <c r="BB190" s="43"/>
      <c r="BC190" s="43"/>
      <c r="BD190" s="43"/>
      <c r="BE190" s="43"/>
      <c r="BF190" s="43"/>
      <c r="BG190" s="43"/>
      <c r="BH190" s="43"/>
      <c r="BI190" s="43"/>
      <c r="BJ190" s="43"/>
      <c r="BK190" s="43"/>
      <c r="BL190" s="43"/>
      <c r="BM190" s="43"/>
      <c r="BN190" s="43"/>
      <c r="BO190" s="43"/>
      <c r="BP190" s="43"/>
      <c r="BQ190" s="43"/>
      <c r="BR190" s="43"/>
      <c r="BS190" s="43"/>
      <c r="BT190" s="43"/>
      <c r="BU190" s="43"/>
      <c r="BV190" s="43"/>
      <c r="BW190" s="43"/>
      <c r="BX190" s="446">
        <v>45</v>
      </c>
      <c r="BY190" s="449" t="s">
        <v>168</v>
      </c>
      <c r="BZ190" s="444" t="str">
        <f>G262</f>
        <v>2BR-7</v>
      </c>
      <c r="CA190" s="445" t="str">
        <f>E262</f>
        <v>07</v>
      </c>
      <c r="CB190" s="444">
        <f>H262</f>
        <v>101</v>
      </c>
      <c r="CC190" s="444">
        <f>I262</f>
        <v>90</v>
      </c>
      <c r="CD190" s="444">
        <f>P262</f>
        <v>30031205.966616005</v>
      </c>
      <c r="CE190" s="444">
        <f t="shared" ref="CE190:CH191" si="332">AM262</f>
        <v>2484448000</v>
      </c>
      <c r="CF190" s="444">
        <f t="shared" si="332"/>
        <v>2800369000</v>
      </c>
      <c r="CG190" s="444">
        <f t="shared" si="332"/>
        <v>2973090000</v>
      </c>
      <c r="CH190" s="444">
        <f t="shared" si="332"/>
        <v>3156464000</v>
      </c>
      <c r="CI190" s="444">
        <f>AS262</f>
        <v>3351147000</v>
      </c>
      <c r="CJ190" s="43">
        <v>2</v>
      </c>
      <c r="CK190" s="438">
        <f t="shared" si="315"/>
        <v>3318611324.1202307</v>
      </c>
      <c r="CL190" s="43">
        <f t="shared" si="316"/>
        <v>3120879000</v>
      </c>
      <c r="CM190" s="43">
        <f t="shared" si="316"/>
        <v>3313368000</v>
      </c>
      <c r="CN190" s="44">
        <f t="shared" si="276"/>
        <v>46813185</v>
      </c>
      <c r="CO190" s="44">
        <f t="shared" si="277"/>
        <v>33133680</v>
      </c>
      <c r="CP190" s="44">
        <f t="shared" si="278"/>
        <v>73605625</v>
      </c>
      <c r="CQ190" s="44">
        <f t="shared" si="279"/>
        <v>65121208.333333336</v>
      </c>
      <c r="CR190" s="440">
        <f t="shared" si="280"/>
        <v>3517730000</v>
      </c>
    </row>
    <row r="191" spans="1:145">
      <c r="A191" s="3">
        <f t="shared" si="307"/>
        <v>152</v>
      </c>
      <c r="B191" s="263">
        <v>8</v>
      </c>
      <c r="C191" s="556"/>
      <c r="D191" s="264" t="s">
        <v>169</v>
      </c>
      <c r="E191" s="299">
        <v>17</v>
      </c>
      <c r="F191" s="266"/>
      <c r="G191" s="41" t="s">
        <v>67</v>
      </c>
      <c r="H191" s="267">
        <f t="shared" si="255"/>
        <v>85</v>
      </c>
      <c r="I191" s="267">
        <f t="shared" si="256"/>
        <v>74</v>
      </c>
      <c r="J191" s="268">
        <f t="shared" si="257"/>
        <v>27506142.120000001</v>
      </c>
      <c r="K191" s="268">
        <f t="shared" si="258"/>
        <v>1</v>
      </c>
      <c r="L191" s="269">
        <f t="shared" si="259"/>
        <v>1.06</v>
      </c>
      <c r="M191" s="270">
        <f t="shared" si="330"/>
        <v>1.02</v>
      </c>
      <c r="N191" s="271">
        <f t="shared" si="261"/>
        <v>24851779.771825496</v>
      </c>
      <c r="O191" s="271">
        <f t="shared" si="262"/>
        <v>28011926.525916401</v>
      </c>
      <c r="P191" s="271">
        <f t="shared" si="263"/>
        <v>29739640.860144004</v>
      </c>
      <c r="Q191" s="271">
        <f t="shared" si="264"/>
        <v>31573916.83403369</v>
      </c>
      <c r="R191" s="271">
        <f t="shared" si="308"/>
        <v>35468737.038663335</v>
      </c>
      <c r="S191" s="272">
        <f t="shared" si="265"/>
        <v>29739640.860144004</v>
      </c>
      <c r="T191" s="271">
        <f t="shared" si="265"/>
        <v>31573916.83403369</v>
      </c>
      <c r="U191" s="271">
        <f t="shared" si="266"/>
        <v>33521326.93634852</v>
      </c>
      <c r="V191" s="271">
        <f t="shared" si="309"/>
        <v>39851413.463910654</v>
      </c>
      <c r="W191" s="271"/>
      <c r="X191" s="271">
        <f t="shared" si="267"/>
        <v>1839031703.1150868</v>
      </c>
      <c r="Y191" s="271">
        <f t="shared" si="268"/>
        <v>2072882562.9178138</v>
      </c>
      <c r="Z191" s="271">
        <f t="shared" si="269"/>
        <v>2200733423.6506562</v>
      </c>
      <c r="AA191" s="272">
        <f t="shared" si="310"/>
        <v>2336469845.718493</v>
      </c>
      <c r="AB191" s="272">
        <f t="shared" si="311"/>
        <v>2624686540.8610868</v>
      </c>
      <c r="AC191" s="272">
        <f t="shared" si="270"/>
        <v>2200733423.6506562</v>
      </c>
      <c r="AD191" s="271">
        <f t="shared" si="271"/>
        <v>2336469845.718493</v>
      </c>
      <c r="AE191" s="271">
        <f t="shared" si="312"/>
        <v>2480578193.2897906</v>
      </c>
      <c r="AF191" s="271">
        <f t="shared" si="313"/>
        <v>2949004596.3293886</v>
      </c>
      <c r="AG191" s="271"/>
      <c r="AH191" s="33" t="str">
        <f t="shared" si="272"/>
        <v>BERTAHAP</v>
      </c>
      <c r="AI191" s="273">
        <f t="shared" si="273"/>
        <v>0</v>
      </c>
      <c r="AJ191" s="274">
        <v>2</v>
      </c>
      <c r="AK191" s="275"/>
      <c r="AL191" s="271" t="e">
        <f>IF(AK191&gt;#REF!,"LB","KR")</f>
        <v>#REF!</v>
      </c>
      <c r="AM191" s="52">
        <f t="shared" si="274"/>
        <v>2022935000</v>
      </c>
      <c r="AN191" s="52">
        <f t="shared" si="274"/>
        <v>2280171000</v>
      </c>
      <c r="AO191" s="52">
        <f t="shared" si="274"/>
        <v>2420807000</v>
      </c>
      <c r="AP191" s="438">
        <f t="shared" si="254"/>
        <v>2570117000</v>
      </c>
      <c r="AQ191" s="438">
        <f t="shared" si="275"/>
        <v>2420807000</v>
      </c>
      <c r="AR191" s="52">
        <f t="shared" si="275"/>
        <v>2570117000</v>
      </c>
      <c r="AS191" s="52">
        <f t="shared" si="275"/>
        <v>2728637000</v>
      </c>
      <c r="AT191" s="43"/>
      <c r="AU191" s="43"/>
      <c r="AV191" s="311">
        <f t="shared" si="314"/>
        <v>-1273534.3801559955</v>
      </c>
      <c r="AW191" s="311"/>
      <c r="AX191" s="311"/>
      <c r="AY191" s="311"/>
      <c r="AZ191" s="311"/>
      <c r="BA191" s="43"/>
      <c r="BB191" s="43"/>
      <c r="BC191" s="43"/>
      <c r="BD191" s="43"/>
      <c r="BE191" s="43"/>
      <c r="BF191" s="43"/>
      <c r="BG191" s="43"/>
      <c r="BH191" s="43"/>
      <c r="BI191" s="43"/>
      <c r="BJ191" s="43"/>
      <c r="BK191" s="43"/>
      <c r="BL191" s="43"/>
      <c r="BM191" s="43"/>
      <c r="BN191" s="43"/>
      <c r="BO191" s="43"/>
      <c r="BP191" s="43"/>
      <c r="BQ191" s="43"/>
      <c r="BR191" s="43"/>
      <c r="BS191" s="43"/>
      <c r="BT191" s="43"/>
      <c r="BU191" s="43"/>
      <c r="BV191" s="43"/>
      <c r="BW191" s="43"/>
      <c r="BX191" s="446"/>
      <c r="BY191" s="444"/>
      <c r="BZ191" s="444" t="str">
        <f>G263</f>
        <v>2BR-15</v>
      </c>
      <c r="CA191" s="445">
        <f>E263</f>
        <v>15</v>
      </c>
      <c r="CB191" s="444">
        <f>H263</f>
        <v>101</v>
      </c>
      <c r="CC191" s="444">
        <f>I263</f>
        <v>90</v>
      </c>
      <c r="CD191" s="444">
        <f>P263</f>
        <v>30031205.966616005</v>
      </c>
      <c r="CE191" s="444">
        <f t="shared" si="332"/>
        <v>2484448000</v>
      </c>
      <c r="CF191" s="444">
        <f t="shared" si="332"/>
        <v>2800369000</v>
      </c>
      <c r="CG191" s="444">
        <f t="shared" si="332"/>
        <v>2973090000</v>
      </c>
      <c r="CH191" s="444">
        <f t="shared" si="332"/>
        <v>3156464000</v>
      </c>
      <c r="CI191" s="444">
        <f>AS263</f>
        <v>3351147000</v>
      </c>
      <c r="CJ191" s="43"/>
      <c r="CK191" s="438">
        <f t="shared" si="315"/>
        <v>2728635954.0171294</v>
      </c>
      <c r="CL191" s="43">
        <f t="shared" si="316"/>
        <v>2566056000</v>
      </c>
      <c r="CM191" s="43">
        <f t="shared" si="316"/>
        <v>2724325000</v>
      </c>
      <c r="CN191" s="44">
        <f t="shared" si="276"/>
        <v>38490840</v>
      </c>
      <c r="CO191" s="44">
        <f t="shared" si="277"/>
        <v>27243250</v>
      </c>
      <c r="CP191" s="44">
        <f t="shared" si="278"/>
        <v>60520175</v>
      </c>
      <c r="CQ191" s="44">
        <f t="shared" si="279"/>
        <v>53544104.166666664</v>
      </c>
      <c r="CR191" s="440">
        <f t="shared" si="280"/>
        <v>2892356000</v>
      </c>
    </row>
    <row r="192" spans="1:145">
      <c r="A192" s="3">
        <f t="shared" si="307"/>
        <v>153</v>
      </c>
      <c r="B192" s="263">
        <v>1</v>
      </c>
      <c r="C192" s="556"/>
      <c r="D192" s="264" t="s">
        <v>173</v>
      </c>
      <c r="E192" s="265" t="s">
        <v>19</v>
      </c>
      <c r="F192" s="266"/>
      <c r="G192" s="41" t="s">
        <v>72</v>
      </c>
      <c r="H192" s="267">
        <f t="shared" si="255"/>
        <v>175</v>
      </c>
      <c r="I192" s="267">
        <f t="shared" si="256"/>
        <v>156</v>
      </c>
      <c r="J192" s="268">
        <f t="shared" si="257"/>
        <v>27506142.120000001</v>
      </c>
      <c r="K192" s="268">
        <f t="shared" si="258"/>
        <v>5</v>
      </c>
      <c r="L192" s="269">
        <f t="shared" si="259"/>
        <v>1.08</v>
      </c>
      <c r="M192" s="319">
        <f t="shared" ref="M192:M201" si="333">SUMIF($AS$4:$AS$22,E192,$BN$4:$BN$22)</f>
        <v>1.03</v>
      </c>
      <c r="N192" s="271">
        <f t="shared" si="261"/>
        <v>25568923.250257753</v>
      </c>
      <c r="O192" s="271">
        <f t="shared" si="262"/>
        <v>28820261.808573257</v>
      </c>
      <c r="P192" s="271">
        <f t="shared" si="263"/>
        <v>30597832.494288005</v>
      </c>
      <c r="Q192" s="271">
        <f t="shared" si="264"/>
        <v>32485039.850332111</v>
      </c>
      <c r="R192" s="271">
        <f t="shared" si="308"/>
        <v>36492252.202931091</v>
      </c>
      <c r="S192" s="272">
        <f t="shared" si="265"/>
        <v>30597832.494288005</v>
      </c>
      <c r="T192" s="271">
        <f t="shared" si="265"/>
        <v>32485039.850332111</v>
      </c>
      <c r="U192" s="271">
        <f t="shared" si="266"/>
        <v>34488646.026631609</v>
      </c>
      <c r="V192" s="271">
        <f t="shared" si="309"/>
        <v>41001398.758096755</v>
      </c>
      <c r="W192" s="271"/>
      <c r="X192" s="271">
        <f t="shared" si="267"/>
        <v>3988752027.0402093</v>
      </c>
      <c r="Y192" s="271">
        <f t="shared" si="268"/>
        <v>4495960842.1374283</v>
      </c>
      <c r="Z192" s="271">
        <f t="shared" si="269"/>
        <v>4773261869.1089287</v>
      </c>
      <c r="AA192" s="272">
        <f t="shared" si="310"/>
        <v>5067666216.6518097</v>
      </c>
      <c r="AB192" s="272">
        <f t="shared" si="311"/>
        <v>5692791343.6572504</v>
      </c>
      <c r="AC192" s="272">
        <f t="shared" si="270"/>
        <v>4773261869.1089287</v>
      </c>
      <c r="AD192" s="271">
        <f t="shared" si="271"/>
        <v>5067666216.6518097</v>
      </c>
      <c r="AE192" s="271">
        <f t="shared" si="312"/>
        <v>5380228780.1545305</v>
      </c>
      <c r="AF192" s="271">
        <f t="shared" si="313"/>
        <v>6396218206.2630939</v>
      </c>
      <c r="AG192" s="271"/>
      <c r="AH192" s="33" t="str">
        <f t="shared" si="272"/>
        <v>BERTAHAP</v>
      </c>
      <c r="AI192" s="273">
        <f t="shared" si="273"/>
        <v>0</v>
      </c>
      <c r="AJ192" s="274">
        <v>2</v>
      </c>
      <c r="AK192" s="275"/>
      <c r="AL192" s="271" t="e">
        <f>IF(AK192&gt;#REF!,"LB","KR")</f>
        <v>#REF!</v>
      </c>
      <c r="AM192" s="52">
        <f t="shared" si="274"/>
        <v>4387628000</v>
      </c>
      <c r="AN192" s="52">
        <f t="shared" si="274"/>
        <v>4945557000</v>
      </c>
      <c r="AO192" s="52">
        <f t="shared" si="274"/>
        <v>5250589000</v>
      </c>
      <c r="AP192" s="438">
        <f t="shared" si="254"/>
        <v>5574433000</v>
      </c>
      <c r="AQ192" s="438">
        <f t="shared" si="275"/>
        <v>5250589000</v>
      </c>
      <c r="AR192" s="52">
        <f t="shared" si="275"/>
        <v>5574433000</v>
      </c>
      <c r="AS192" s="52">
        <f t="shared" si="275"/>
        <v>5918252000</v>
      </c>
      <c r="AT192" s="43"/>
      <c r="AU192" s="43"/>
      <c r="AV192" s="311">
        <f t="shared" si="314"/>
        <v>-415342.74601199478</v>
      </c>
      <c r="AW192" s="311"/>
      <c r="AX192" s="311"/>
      <c r="AY192" s="311"/>
      <c r="AZ192" s="311"/>
      <c r="BA192" s="43"/>
      <c r="BB192" s="43"/>
      <c r="BC192" s="43"/>
      <c r="BD192" s="43"/>
      <c r="BE192" s="43"/>
      <c r="BF192" s="43"/>
      <c r="BG192" s="43"/>
      <c r="BH192" s="43"/>
      <c r="BI192" s="43"/>
      <c r="BJ192" s="43"/>
      <c r="BK192" s="43"/>
      <c r="BL192" s="43"/>
      <c r="BM192" s="43"/>
      <c r="BN192" s="43"/>
      <c r="BO192" s="43"/>
      <c r="BP192" s="43"/>
      <c r="BQ192" s="43"/>
      <c r="BR192" s="43"/>
      <c r="BS192" s="43"/>
      <c r="BT192" s="43"/>
      <c r="BU192" s="43"/>
      <c r="BV192" s="43"/>
      <c r="BW192" s="43"/>
      <c r="BX192" s="446">
        <v>46</v>
      </c>
      <c r="BY192" s="444" t="s">
        <v>174</v>
      </c>
      <c r="BZ192" s="444" t="str">
        <f>G239</f>
        <v>3BR-1</v>
      </c>
      <c r="CA192" s="445" t="str">
        <f>E239</f>
        <v>01</v>
      </c>
      <c r="CB192" s="444">
        <f>H239</f>
        <v>175</v>
      </c>
      <c r="CC192" s="444">
        <f>I239</f>
        <v>156</v>
      </c>
      <c r="CD192" s="444">
        <f>P239</f>
        <v>30597832.494288005</v>
      </c>
      <c r="CE192" s="444">
        <f>AM239</f>
        <v>4387628000</v>
      </c>
      <c r="CF192" s="444">
        <f>AN239</f>
        <v>4945557000</v>
      </c>
      <c r="CG192" s="444">
        <f>AO239</f>
        <v>5250589000</v>
      </c>
      <c r="CH192" s="444">
        <f>AP239</f>
        <v>5574433000</v>
      </c>
      <c r="CI192" s="444">
        <f>AS239</f>
        <v>5918252000</v>
      </c>
      <c r="CJ192" s="43">
        <v>2</v>
      </c>
      <c r="CK192" s="438">
        <f t="shared" si="315"/>
        <v>5918251311.9284325</v>
      </c>
      <c r="CL192" s="43">
        <f t="shared" si="316"/>
        <v>5565625000</v>
      </c>
      <c r="CM192" s="43">
        <f t="shared" si="316"/>
        <v>5908899000</v>
      </c>
      <c r="CN192" s="44">
        <f t="shared" si="276"/>
        <v>83484375</v>
      </c>
      <c r="CO192" s="44">
        <f t="shared" si="277"/>
        <v>59088990</v>
      </c>
      <c r="CP192" s="44">
        <f t="shared" si="278"/>
        <v>131264725</v>
      </c>
      <c r="CQ192" s="44">
        <f t="shared" si="279"/>
        <v>116134020.83333333</v>
      </c>
      <c r="CR192" s="440">
        <f t="shared" si="280"/>
        <v>6273347000</v>
      </c>
    </row>
    <row r="193" spans="1:99">
      <c r="A193" s="3">
        <f t="shared" si="307"/>
        <v>154</v>
      </c>
      <c r="B193" s="263">
        <v>2</v>
      </c>
      <c r="C193" s="556"/>
      <c r="D193" s="264" t="s">
        <v>173</v>
      </c>
      <c r="E193" s="265" t="s">
        <v>29</v>
      </c>
      <c r="F193" s="266"/>
      <c r="G193" s="41" t="s">
        <v>74</v>
      </c>
      <c r="H193" s="267">
        <f t="shared" si="255"/>
        <v>85</v>
      </c>
      <c r="I193" s="267">
        <f t="shared" si="256"/>
        <v>74</v>
      </c>
      <c r="J193" s="268">
        <f t="shared" si="257"/>
        <v>27506142.120000001</v>
      </c>
      <c r="K193" s="268">
        <f t="shared" si="258"/>
        <v>1</v>
      </c>
      <c r="L193" s="269">
        <f t="shared" si="259"/>
        <v>1.06</v>
      </c>
      <c r="M193" s="319">
        <f t="shared" si="333"/>
        <v>1.03</v>
      </c>
      <c r="N193" s="271">
        <f t="shared" si="261"/>
        <v>25095424.671549276</v>
      </c>
      <c r="O193" s="271">
        <f t="shared" si="262"/>
        <v>28286553.256562643</v>
      </c>
      <c r="P193" s="271">
        <f t="shared" si="263"/>
        <v>30031205.966616005</v>
      </c>
      <c r="Q193" s="271">
        <f t="shared" si="264"/>
        <v>31883465.038288925</v>
      </c>
      <c r="R193" s="271">
        <f t="shared" si="308"/>
        <v>35816469.754728667</v>
      </c>
      <c r="S193" s="272">
        <f t="shared" si="265"/>
        <v>30031205.966616005</v>
      </c>
      <c r="T193" s="271">
        <f t="shared" si="265"/>
        <v>31883465.038288925</v>
      </c>
      <c r="U193" s="271">
        <f t="shared" si="266"/>
        <v>33849967.396508798</v>
      </c>
      <c r="V193" s="271">
        <f t="shared" si="309"/>
        <v>40242113.595909774</v>
      </c>
      <c r="W193" s="271"/>
      <c r="X193" s="271">
        <f t="shared" si="267"/>
        <v>1857061425.6946464</v>
      </c>
      <c r="Y193" s="271">
        <f t="shared" si="268"/>
        <v>2093204940.9856355</v>
      </c>
      <c r="Z193" s="271">
        <f t="shared" si="269"/>
        <v>2222309241.5295844</v>
      </c>
      <c r="AA193" s="272">
        <f t="shared" si="310"/>
        <v>2359376412.8333802</v>
      </c>
      <c r="AB193" s="272">
        <f t="shared" si="311"/>
        <v>2650418761.8499212</v>
      </c>
      <c r="AC193" s="272">
        <f t="shared" si="270"/>
        <v>2222309241.5295844</v>
      </c>
      <c r="AD193" s="271">
        <f t="shared" si="271"/>
        <v>2359376412.8333802</v>
      </c>
      <c r="AE193" s="271">
        <f t="shared" si="312"/>
        <v>2504897587.341651</v>
      </c>
      <c r="AF193" s="271">
        <f t="shared" si="313"/>
        <v>2977916406.0973234</v>
      </c>
      <c r="AG193" s="271"/>
      <c r="AH193" s="33" t="str">
        <f t="shared" si="272"/>
        <v>BERTAHAP</v>
      </c>
      <c r="AI193" s="273">
        <f t="shared" si="273"/>
        <v>0</v>
      </c>
      <c r="AJ193" s="274">
        <v>2</v>
      </c>
      <c r="AK193" s="275"/>
      <c r="AL193" s="271" t="e">
        <f>IF(AK193&gt;#REF!,"LB","KR")</f>
        <v>#REF!</v>
      </c>
      <c r="AM193" s="52">
        <f t="shared" si="274"/>
        <v>2042768000</v>
      </c>
      <c r="AN193" s="52">
        <f t="shared" si="274"/>
        <v>2302526000</v>
      </c>
      <c r="AO193" s="52">
        <f t="shared" si="274"/>
        <v>2444541000</v>
      </c>
      <c r="AP193" s="438">
        <f t="shared" si="254"/>
        <v>2595315000</v>
      </c>
      <c r="AQ193" s="438">
        <f t="shared" si="275"/>
        <v>2444541000</v>
      </c>
      <c r="AR193" s="52">
        <f t="shared" si="275"/>
        <v>2595315000</v>
      </c>
      <c r="AS193" s="52">
        <f t="shared" si="275"/>
        <v>2755388000</v>
      </c>
      <c r="AT193" s="43"/>
      <c r="AU193" s="43"/>
      <c r="AV193" s="311">
        <f t="shared" si="314"/>
        <v>-981969.27368399501</v>
      </c>
      <c r="AW193" s="311"/>
      <c r="AX193" s="311"/>
      <c r="AY193" s="311"/>
      <c r="AZ193" s="311"/>
      <c r="BA193" s="43"/>
      <c r="BB193" s="43"/>
      <c r="BC193" s="43"/>
      <c r="BD193" s="43"/>
      <c r="BE193" s="43"/>
      <c r="BF193" s="43"/>
      <c r="BG193" s="43"/>
      <c r="BH193" s="43"/>
      <c r="BI193" s="43"/>
      <c r="BJ193" s="43"/>
      <c r="BK193" s="43"/>
      <c r="BL193" s="43"/>
      <c r="BM193" s="43"/>
      <c r="BN193" s="43"/>
      <c r="BO193" s="43"/>
      <c r="BP193" s="43"/>
      <c r="BQ193" s="43"/>
      <c r="BR193" s="43"/>
      <c r="BS193" s="43"/>
      <c r="BT193" s="43"/>
      <c r="BU193" s="43"/>
      <c r="BV193" s="43"/>
      <c r="BW193" s="43"/>
      <c r="BX193" s="446">
        <v>47</v>
      </c>
      <c r="BY193" s="444" t="s">
        <v>175</v>
      </c>
      <c r="BZ193" s="444" t="str">
        <f>G267</f>
        <v>3BR-1</v>
      </c>
      <c r="CA193" s="445" t="str">
        <f>E267</f>
        <v>01</v>
      </c>
      <c r="CB193" s="444">
        <f t="shared" ref="CB193:CC195" si="334">H267</f>
        <v>175</v>
      </c>
      <c r="CC193" s="444">
        <f t="shared" si="334"/>
        <v>156</v>
      </c>
      <c r="CD193" s="444">
        <f>P267</f>
        <v>30152232.991944</v>
      </c>
      <c r="CE193" s="444">
        <f t="shared" ref="CE193:CH195" si="335">AM267</f>
        <v>4323730000</v>
      </c>
      <c r="CF193" s="444">
        <f t="shared" si="335"/>
        <v>4873535000</v>
      </c>
      <c r="CG193" s="444">
        <f t="shared" si="335"/>
        <v>5174124000</v>
      </c>
      <c r="CH193" s="444">
        <f t="shared" si="335"/>
        <v>5493252000</v>
      </c>
      <c r="CI193" s="444">
        <f>AS267</f>
        <v>5832064000</v>
      </c>
      <c r="CJ193" s="43">
        <v>5</v>
      </c>
      <c r="CK193" s="438">
        <f t="shared" si="315"/>
        <v>2755388109.1794519</v>
      </c>
      <c r="CL193" s="43">
        <f t="shared" si="316"/>
        <v>2591214000</v>
      </c>
      <c r="CM193" s="43">
        <f t="shared" si="316"/>
        <v>2751034000</v>
      </c>
      <c r="CN193" s="44">
        <f t="shared" si="276"/>
        <v>38868210</v>
      </c>
      <c r="CO193" s="44">
        <f t="shared" si="277"/>
        <v>27510340</v>
      </c>
      <c r="CP193" s="44">
        <f t="shared" si="278"/>
        <v>61113525</v>
      </c>
      <c r="CQ193" s="44">
        <f t="shared" si="279"/>
        <v>54069062.5</v>
      </c>
      <c r="CR193" s="440">
        <f t="shared" si="280"/>
        <v>2920712000</v>
      </c>
    </row>
    <row r="194" spans="1:99">
      <c r="A194" s="3">
        <f t="shared" si="307"/>
        <v>155</v>
      </c>
      <c r="B194" s="263">
        <v>3</v>
      </c>
      <c r="C194" s="556"/>
      <c r="D194" s="264" t="s">
        <v>173</v>
      </c>
      <c r="E194" s="265" t="s">
        <v>32</v>
      </c>
      <c r="F194" s="266"/>
      <c r="G194" s="41" t="s">
        <v>56</v>
      </c>
      <c r="H194" s="267">
        <f t="shared" si="255"/>
        <v>85</v>
      </c>
      <c r="I194" s="267">
        <f t="shared" si="256"/>
        <v>74</v>
      </c>
      <c r="J194" s="268">
        <f t="shared" si="257"/>
        <v>27506142.120000001</v>
      </c>
      <c r="K194" s="268">
        <f t="shared" si="258"/>
        <v>1</v>
      </c>
      <c r="L194" s="269">
        <f t="shared" si="259"/>
        <v>1.06</v>
      </c>
      <c r="M194" s="319">
        <f t="shared" si="333"/>
        <v>1.03</v>
      </c>
      <c r="N194" s="271">
        <f t="shared" si="261"/>
        <v>25095424.671549276</v>
      </c>
      <c r="O194" s="271">
        <f t="shared" si="262"/>
        <v>28286553.256562643</v>
      </c>
      <c r="P194" s="271">
        <f t="shared" si="263"/>
        <v>30031205.966616005</v>
      </c>
      <c r="Q194" s="271">
        <f t="shared" si="264"/>
        <v>31883465.038288925</v>
      </c>
      <c r="R194" s="271">
        <f t="shared" si="308"/>
        <v>35816469.754728667</v>
      </c>
      <c r="S194" s="272">
        <f t="shared" si="265"/>
        <v>30031205.966616005</v>
      </c>
      <c r="T194" s="271">
        <f t="shared" si="265"/>
        <v>31883465.038288925</v>
      </c>
      <c r="U194" s="271">
        <f t="shared" si="266"/>
        <v>33849967.396508798</v>
      </c>
      <c r="V194" s="271">
        <f t="shared" si="309"/>
        <v>40242113.595909774</v>
      </c>
      <c r="W194" s="271"/>
      <c r="X194" s="271">
        <f t="shared" si="267"/>
        <v>1857061425.6946464</v>
      </c>
      <c r="Y194" s="271">
        <f t="shared" si="268"/>
        <v>2093204940.9856355</v>
      </c>
      <c r="Z194" s="271">
        <f t="shared" si="269"/>
        <v>2222309241.5295844</v>
      </c>
      <c r="AA194" s="272">
        <f t="shared" si="310"/>
        <v>2359376412.8333802</v>
      </c>
      <c r="AB194" s="272">
        <f t="shared" si="311"/>
        <v>2650418761.8499212</v>
      </c>
      <c r="AC194" s="272">
        <f t="shared" si="270"/>
        <v>2222309241.5295844</v>
      </c>
      <c r="AD194" s="271">
        <f t="shared" si="271"/>
        <v>2359376412.8333802</v>
      </c>
      <c r="AE194" s="271">
        <f t="shared" si="312"/>
        <v>2504897587.341651</v>
      </c>
      <c r="AF194" s="271">
        <f t="shared" si="313"/>
        <v>2977916406.0973234</v>
      </c>
      <c r="AG194" s="271"/>
      <c r="AH194" s="33" t="str">
        <f t="shared" si="272"/>
        <v>BERTAHAP</v>
      </c>
      <c r="AI194" s="273">
        <f t="shared" si="273"/>
        <v>0</v>
      </c>
      <c r="AJ194" s="274">
        <v>2</v>
      </c>
      <c r="AK194" s="275"/>
      <c r="AL194" s="271" t="e">
        <f>IF(AK194&gt;#REF!,"LB","KR")</f>
        <v>#REF!</v>
      </c>
      <c r="AM194" s="52">
        <f t="shared" si="274"/>
        <v>2042768000</v>
      </c>
      <c r="AN194" s="52">
        <f t="shared" si="274"/>
        <v>2302526000</v>
      </c>
      <c r="AO194" s="52">
        <f t="shared" si="274"/>
        <v>2444541000</v>
      </c>
      <c r="AP194" s="438">
        <f t="shared" si="254"/>
        <v>2595315000</v>
      </c>
      <c r="AQ194" s="438">
        <f t="shared" si="275"/>
        <v>2444541000</v>
      </c>
      <c r="AR194" s="52">
        <f t="shared" si="275"/>
        <v>2595315000</v>
      </c>
      <c r="AS194" s="52">
        <f t="shared" si="275"/>
        <v>2755388000</v>
      </c>
      <c r="AT194" s="43"/>
      <c r="AU194" s="43"/>
      <c r="AV194" s="311">
        <f t="shared" si="314"/>
        <v>-981969.27368399501</v>
      </c>
      <c r="AW194" s="311"/>
      <c r="AX194" s="311"/>
      <c r="AY194" s="311"/>
      <c r="AZ194" s="311"/>
      <c r="BA194" s="43"/>
      <c r="BB194" s="43"/>
      <c r="BC194" s="43"/>
      <c r="BD194" s="43"/>
      <c r="BE194" s="43"/>
      <c r="BF194" s="43"/>
      <c r="BG194" s="43"/>
      <c r="BH194" s="43"/>
      <c r="BI194" s="43"/>
      <c r="BJ194" s="43"/>
      <c r="BK194" s="43"/>
      <c r="BL194" s="43"/>
      <c r="BM194" s="43"/>
      <c r="BN194" s="43"/>
      <c r="BO194" s="43"/>
      <c r="BP194" s="43"/>
      <c r="BQ194" s="43"/>
      <c r="BR194" s="43"/>
      <c r="BS194" s="43"/>
      <c r="BT194" s="43"/>
      <c r="BU194" s="43"/>
      <c r="BV194" s="43"/>
      <c r="BW194" s="43"/>
      <c r="BX194" s="446">
        <v>48</v>
      </c>
      <c r="BY194" s="444" t="s">
        <v>176</v>
      </c>
      <c r="BZ194" s="444" t="str">
        <f>G268</f>
        <v>2BR-3</v>
      </c>
      <c r="CA194" s="445" t="str">
        <f>E268</f>
        <v>03</v>
      </c>
      <c r="CB194" s="444">
        <f t="shared" si="334"/>
        <v>85</v>
      </c>
      <c r="CC194" s="444">
        <f t="shared" si="334"/>
        <v>74</v>
      </c>
      <c r="CD194" s="444">
        <f>P268</f>
        <v>29593858.306908</v>
      </c>
      <c r="CE194" s="444">
        <f t="shared" si="335"/>
        <v>2013019000</v>
      </c>
      <c r="CF194" s="444">
        <f t="shared" si="335"/>
        <v>2268994000</v>
      </c>
      <c r="CG194" s="444">
        <f t="shared" si="335"/>
        <v>2408941000</v>
      </c>
      <c r="CH194" s="444">
        <f t="shared" si="335"/>
        <v>2557519000</v>
      </c>
      <c r="CI194" s="444">
        <f>AS268</f>
        <v>2715261000</v>
      </c>
      <c r="CJ194" s="43">
        <v>8</v>
      </c>
      <c r="CK194" s="438">
        <f t="shared" si="315"/>
        <v>2755388109.1794519</v>
      </c>
      <c r="CL194" s="43">
        <f t="shared" si="316"/>
        <v>2591214000</v>
      </c>
      <c r="CM194" s="43">
        <f t="shared" si="316"/>
        <v>2751034000</v>
      </c>
      <c r="CN194" s="44">
        <f t="shared" si="276"/>
        <v>38868210</v>
      </c>
      <c r="CO194" s="44">
        <f t="shared" si="277"/>
        <v>27510340</v>
      </c>
      <c r="CP194" s="44">
        <f t="shared" si="278"/>
        <v>61113525</v>
      </c>
      <c r="CQ194" s="44">
        <f t="shared" si="279"/>
        <v>54069062.5</v>
      </c>
      <c r="CR194" s="440">
        <f t="shared" si="280"/>
        <v>2920712000</v>
      </c>
    </row>
    <row r="195" spans="1:99">
      <c r="A195" s="3">
        <f t="shared" si="307"/>
        <v>156</v>
      </c>
      <c r="B195" s="263">
        <v>4</v>
      </c>
      <c r="C195" s="556"/>
      <c r="D195" s="264" t="s">
        <v>173</v>
      </c>
      <c r="E195" s="265" t="s">
        <v>38</v>
      </c>
      <c r="F195" s="266"/>
      <c r="G195" s="41" t="s">
        <v>58</v>
      </c>
      <c r="H195" s="267">
        <f t="shared" si="255"/>
        <v>101</v>
      </c>
      <c r="I195" s="267">
        <f t="shared" si="256"/>
        <v>90</v>
      </c>
      <c r="J195" s="268">
        <f t="shared" si="257"/>
        <v>27506142.120000001</v>
      </c>
      <c r="K195" s="268">
        <f t="shared" si="258"/>
        <v>1</v>
      </c>
      <c r="L195" s="269">
        <f t="shared" si="259"/>
        <v>1.06</v>
      </c>
      <c r="M195" s="319">
        <f t="shared" si="333"/>
        <v>1.03</v>
      </c>
      <c r="N195" s="271">
        <f t="shared" si="261"/>
        <v>25095424.671549276</v>
      </c>
      <c r="O195" s="271">
        <f t="shared" si="262"/>
        <v>28286553.256562643</v>
      </c>
      <c r="P195" s="271">
        <f t="shared" si="263"/>
        <v>30031205.966616005</v>
      </c>
      <c r="Q195" s="271">
        <f t="shared" si="264"/>
        <v>31883465.038288925</v>
      </c>
      <c r="R195" s="271">
        <f t="shared" si="308"/>
        <v>35816469.754728667</v>
      </c>
      <c r="S195" s="272">
        <f t="shared" si="265"/>
        <v>30031205.966616005</v>
      </c>
      <c r="T195" s="271">
        <f t="shared" si="265"/>
        <v>31883465.038288925</v>
      </c>
      <c r="U195" s="271">
        <f t="shared" si="266"/>
        <v>33849967.396508798</v>
      </c>
      <c r="V195" s="271">
        <f t="shared" si="309"/>
        <v>40242113.595909774</v>
      </c>
      <c r="W195" s="271"/>
      <c r="X195" s="271">
        <f t="shared" si="267"/>
        <v>2258588220.439435</v>
      </c>
      <c r="Y195" s="271">
        <f t="shared" si="268"/>
        <v>2545789793.0906377</v>
      </c>
      <c r="Z195" s="271">
        <f t="shared" si="269"/>
        <v>2702808536.9954405</v>
      </c>
      <c r="AA195" s="272">
        <f t="shared" si="310"/>
        <v>2869511853.4460034</v>
      </c>
      <c r="AB195" s="272">
        <f t="shared" si="311"/>
        <v>3223482277.92558</v>
      </c>
      <c r="AC195" s="272">
        <f t="shared" si="270"/>
        <v>2702808536.9954405</v>
      </c>
      <c r="AD195" s="271">
        <f t="shared" si="271"/>
        <v>2869511853.4460034</v>
      </c>
      <c r="AE195" s="271">
        <f t="shared" si="312"/>
        <v>3046497065.685792</v>
      </c>
      <c r="AF195" s="271">
        <f t="shared" si="313"/>
        <v>3621790223.6318798</v>
      </c>
      <c r="AG195" s="271"/>
      <c r="AH195" s="33" t="str">
        <f t="shared" si="272"/>
        <v>BERTAHAP</v>
      </c>
      <c r="AI195" s="273">
        <f t="shared" si="273"/>
        <v>0</v>
      </c>
      <c r="AJ195" s="274">
        <v>2</v>
      </c>
      <c r="AK195" s="275"/>
      <c r="AL195" s="271" t="e">
        <f>IF(AK195&gt;#REF!,"LB","KR")</f>
        <v>#REF!</v>
      </c>
      <c r="AM195" s="52">
        <f t="shared" si="274"/>
        <v>2484448000</v>
      </c>
      <c r="AN195" s="52">
        <f t="shared" si="274"/>
        <v>2800369000</v>
      </c>
      <c r="AO195" s="52">
        <f t="shared" si="274"/>
        <v>2973090000</v>
      </c>
      <c r="AP195" s="438">
        <f t="shared" si="254"/>
        <v>3156464000</v>
      </c>
      <c r="AQ195" s="438">
        <f t="shared" si="275"/>
        <v>2973090000</v>
      </c>
      <c r="AR195" s="52">
        <f t="shared" si="275"/>
        <v>3156464000</v>
      </c>
      <c r="AS195" s="52">
        <f t="shared" si="275"/>
        <v>3351147000</v>
      </c>
      <c r="AT195" s="43"/>
      <c r="AU195" s="43"/>
      <c r="AV195" s="311">
        <f t="shared" si="314"/>
        <v>-981969.27368399501</v>
      </c>
      <c r="AW195" s="311"/>
      <c r="AX195" s="311"/>
      <c r="AY195" s="311"/>
      <c r="AZ195" s="311"/>
      <c r="BA195" s="43"/>
      <c r="BB195" s="43"/>
      <c r="BC195" s="43"/>
      <c r="BD195" s="43"/>
      <c r="BE195" s="43"/>
      <c r="BF195" s="43"/>
      <c r="BG195" s="43"/>
      <c r="BH195" s="43"/>
      <c r="BI195" s="43"/>
      <c r="BJ195" s="43"/>
      <c r="BK195" s="43"/>
      <c r="BL195" s="43"/>
      <c r="BM195" s="43"/>
      <c r="BN195" s="43"/>
      <c r="BO195" s="43"/>
      <c r="BP195" s="43"/>
      <c r="BQ195" s="43"/>
      <c r="BR195" s="43"/>
      <c r="BS195" s="43"/>
      <c r="BT195" s="43"/>
      <c r="BU195" s="43"/>
      <c r="BV195" s="43"/>
      <c r="BW195" s="43"/>
      <c r="BX195" s="446"/>
      <c r="BY195" s="444"/>
      <c r="BZ195" s="444" t="str">
        <f>G269</f>
        <v>2BR-5</v>
      </c>
      <c r="CA195" s="445" t="str">
        <f>E269</f>
        <v>05</v>
      </c>
      <c r="CB195" s="444">
        <f t="shared" si="334"/>
        <v>85</v>
      </c>
      <c r="CC195" s="444">
        <f t="shared" si="334"/>
        <v>74</v>
      </c>
      <c r="CD195" s="444">
        <f>P269</f>
        <v>29593858.306908</v>
      </c>
      <c r="CE195" s="444">
        <f t="shared" si="335"/>
        <v>2013019000</v>
      </c>
      <c r="CF195" s="444">
        <f t="shared" si="335"/>
        <v>2268994000</v>
      </c>
      <c r="CG195" s="444">
        <f t="shared" si="335"/>
        <v>2408941000</v>
      </c>
      <c r="CH195" s="444">
        <f t="shared" si="335"/>
        <v>2557519000</v>
      </c>
      <c r="CI195" s="444">
        <f>AS269</f>
        <v>2715261000</v>
      </c>
      <c r="CJ195" s="43"/>
      <c r="CK195" s="438">
        <f t="shared" si="315"/>
        <v>3351147499.495441</v>
      </c>
      <c r="CL195" s="43">
        <f t="shared" si="316"/>
        <v>3151476000</v>
      </c>
      <c r="CM195" s="43">
        <f t="shared" si="316"/>
        <v>3345852000</v>
      </c>
      <c r="CN195" s="44">
        <f t="shared" si="276"/>
        <v>47272140</v>
      </c>
      <c r="CO195" s="44">
        <f t="shared" si="277"/>
        <v>33458520</v>
      </c>
      <c r="CP195" s="44">
        <f t="shared" si="278"/>
        <v>74327250</v>
      </c>
      <c r="CQ195" s="44">
        <f t="shared" si="279"/>
        <v>65759666.666666664</v>
      </c>
      <c r="CR195" s="440">
        <f t="shared" si="280"/>
        <v>3552217000</v>
      </c>
    </row>
    <row r="196" spans="1:99">
      <c r="A196" s="3">
        <f t="shared" si="307"/>
        <v>157</v>
      </c>
      <c r="B196" s="263">
        <v>5</v>
      </c>
      <c r="C196" s="556"/>
      <c r="D196" s="264" t="s">
        <v>173</v>
      </c>
      <c r="E196" s="265" t="s">
        <v>44</v>
      </c>
      <c r="F196" s="266"/>
      <c r="G196" s="41" t="s">
        <v>60</v>
      </c>
      <c r="H196" s="267">
        <f t="shared" si="255"/>
        <v>101</v>
      </c>
      <c r="I196" s="267">
        <f t="shared" si="256"/>
        <v>90</v>
      </c>
      <c r="J196" s="268">
        <f t="shared" si="257"/>
        <v>27506142.120000001</v>
      </c>
      <c r="K196" s="268">
        <f t="shared" si="258"/>
        <v>1</v>
      </c>
      <c r="L196" s="269">
        <f t="shared" si="259"/>
        <v>1.06</v>
      </c>
      <c r="M196" s="319">
        <f t="shared" si="333"/>
        <v>1.03</v>
      </c>
      <c r="N196" s="271">
        <f t="shared" si="261"/>
        <v>25095424.671549276</v>
      </c>
      <c r="O196" s="271">
        <f t="shared" si="262"/>
        <v>28286553.256562643</v>
      </c>
      <c r="P196" s="271">
        <f t="shared" si="263"/>
        <v>30031205.966616005</v>
      </c>
      <c r="Q196" s="271">
        <f t="shared" si="264"/>
        <v>31883465.038288925</v>
      </c>
      <c r="R196" s="271">
        <f t="shared" si="308"/>
        <v>35816469.754728667</v>
      </c>
      <c r="S196" s="272">
        <f t="shared" si="265"/>
        <v>30031205.966616005</v>
      </c>
      <c r="T196" s="271">
        <f t="shared" si="265"/>
        <v>31883465.038288925</v>
      </c>
      <c r="U196" s="271">
        <f t="shared" si="266"/>
        <v>33849967.396508798</v>
      </c>
      <c r="V196" s="271">
        <f t="shared" si="309"/>
        <v>40242113.595909774</v>
      </c>
      <c r="W196" s="271"/>
      <c r="X196" s="271">
        <f t="shared" si="267"/>
        <v>2258588220.439435</v>
      </c>
      <c r="Y196" s="271">
        <f t="shared" si="268"/>
        <v>2545789793.0906377</v>
      </c>
      <c r="Z196" s="271">
        <f t="shared" si="269"/>
        <v>2702808536.9954405</v>
      </c>
      <c r="AA196" s="272">
        <f t="shared" si="310"/>
        <v>2869511853.4460034</v>
      </c>
      <c r="AB196" s="272">
        <f t="shared" si="311"/>
        <v>3223482277.92558</v>
      </c>
      <c r="AC196" s="272">
        <f t="shared" si="270"/>
        <v>2702808536.9954405</v>
      </c>
      <c r="AD196" s="271">
        <f t="shared" si="271"/>
        <v>2869511853.4460034</v>
      </c>
      <c r="AE196" s="271">
        <f t="shared" si="312"/>
        <v>3046497065.685792</v>
      </c>
      <c r="AF196" s="271">
        <f t="shared" si="313"/>
        <v>3621790223.6318798</v>
      </c>
      <c r="AG196" s="271"/>
      <c r="AH196" s="33" t="str">
        <f t="shared" si="272"/>
        <v>BERTAHAP</v>
      </c>
      <c r="AI196" s="273">
        <f t="shared" si="273"/>
        <v>0</v>
      </c>
      <c r="AJ196" s="274">
        <v>2</v>
      </c>
      <c r="AK196" s="275"/>
      <c r="AL196" s="271" t="e">
        <f>IF(AK196&gt;#REF!,"LB","KR")</f>
        <v>#REF!</v>
      </c>
      <c r="AM196" s="52">
        <f t="shared" si="274"/>
        <v>2484448000</v>
      </c>
      <c r="AN196" s="52">
        <f t="shared" si="274"/>
        <v>2800369000</v>
      </c>
      <c r="AO196" s="52">
        <f t="shared" si="274"/>
        <v>2973090000</v>
      </c>
      <c r="AP196" s="438">
        <f t="shared" si="254"/>
        <v>3156464000</v>
      </c>
      <c r="AQ196" s="438">
        <f t="shared" si="275"/>
        <v>2973090000</v>
      </c>
      <c r="AR196" s="52">
        <f t="shared" si="275"/>
        <v>3156464000</v>
      </c>
      <c r="AS196" s="52">
        <f t="shared" si="275"/>
        <v>3351147000</v>
      </c>
      <c r="AT196" s="43"/>
      <c r="AU196" s="43"/>
      <c r="AV196" s="311">
        <f t="shared" si="314"/>
        <v>-981969.27368399501</v>
      </c>
      <c r="AW196" s="311"/>
      <c r="AX196" s="311"/>
      <c r="AY196" s="311"/>
      <c r="AZ196" s="311"/>
      <c r="BA196" s="43"/>
      <c r="BB196" s="43"/>
      <c r="BC196" s="43"/>
      <c r="BD196" s="43"/>
      <c r="BE196" s="43"/>
      <c r="BF196" s="43"/>
      <c r="BG196" s="43"/>
      <c r="BH196" s="43"/>
      <c r="BI196" s="43"/>
      <c r="BJ196" s="43"/>
      <c r="BK196" s="43"/>
      <c r="BL196" s="43"/>
      <c r="BM196" s="43"/>
      <c r="BN196" s="43"/>
      <c r="BO196" s="43"/>
      <c r="BP196" s="43"/>
      <c r="BQ196" s="43"/>
      <c r="BR196" s="43"/>
      <c r="BS196" s="43"/>
      <c r="BT196" s="43"/>
      <c r="BU196" s="43"/>
      <c r="BV196" s="43"/>
      <c r="BW196" s="43"/>
      <c r="BX196" s="446"/>
      <c r="BY196" s="444"/>
      <c r="BZ196" s="444" t="str">
        <f>G272</f>
        <v>2BR-17</v>
      </c>
      <c r="CA196" s="445">
        <f>E272</f>
        <v>17</v>
      </c>
      <c r="CB196" s="444">
        <f>H272</f>
        <v>85</v>
      </c>
      <c r="CC196" s="444">
        <f>I272</f>
        <v>74</v>
      </c>
      <c r="CD196" s="444">
        <f>P272</f>
        <v>29593858.306908</v>
      </c>
      <c r="CE196" s="444">
        <f t="shared" ref="CE196:CH197" si="336">AM272</f>
        <v>2013019000</v>
      </c>
      <c r="CF196" s="444">
        <f t="shared" si="336"/>
        <v>2268994000</v>
      </c>
      <c r="CG196" s="444">
        <f t="shared" si="336"/>
        <v>2408941000</v>
      </c>
      <c r="CH196" s="444">
        <f t="shared" si="336"/>
        <v>2557519000</v>
      </c>
      <c r="CI196" s="444">
        <f>AS272</f>
        <v>2715261000</v>
      </c>
      <c r="CJ196" s="43"/>
      <c r="CK196" s="438">
        <f t="shared" si="315"/>
        <v>3351147499.495441</v>
      </c>
      <c r="CL196" s="43">
        <f t="shared" si="316"/>
        <v>3151476000</v>
      </c>
      <c r="CM196" s="43">
        <f t="shared" si="316"/>
        <v>3345852000</v>
      </c>
      <c r="CN196" s="44">
        <f t="shared" si="276"/>
        <v>47272140</v>
      </c>
      <c r="CO196" s="44">
        <f t="shared" si="277"/>
        <v>33458520</v>
      </c>
      <c r="CP196" s="44">
        <f t="shared" si="278"/>
        <v>74327250</v>
      </c>
      <c r="CQ196" s="44">
        <f t="shared" si="279"/>
        <v>65759666.666666664</v>
      </c>
      <c r="CR196" s="440">
        <f t="shared" si="280"/>
        <v>3552217000</v>
      </c>
    </row>
    <row r="197" spans="1:99">
      <c r="A197" s="3">
        <f t="shared" si="307"/>
        <v>158</v>
      </c>
      <c r="B197" s="263">
        <v>6</v>
      </c>
      <c r="C197" s="556"/>
      <c r="D197" s="264" t="s">
        <v>173</v>
      </c>
      <c r="E197" s="299">
        <v>11</v>
      </c>
      <c r="F197" s="266"/>
      <c r="G197" s="41" t="s">
        <v>62</v>
      </c>
      <c r="H197" s="267">
        <f t="shared" si="255"/>
        <v>101</v>
      </c>
      <c r="I197" s="267">
        <f t="shared" si="256"/>
        <v>90</v>
      </c>
      <c r="J197" s="268">
        <f t="shared" si="257"/>
        <v>27506142.120000001</v>
      </c>
      <c r="K197" s="268">
        <f t="shared" si="258"/>
        <v>1</v>
      </c>
      <c r="L197" s="269">
        <f t="shared" si="259"/>
        <v>1.06</v>
      </c>
      <c r="M197" s="319">
        <f t="shared" si="333"/>
        <v>1.03</v>
      </c>
      <c r="N197" s="271">
        <f t="shared" si="261"/>
        <v>25095424.671549276</v>
      </c>
      <c r="O197" s="271">
        <f t="shared" si="262"/>
        <v>28286553.256562643</v>
      </c>
      <c r="P197" s="271">
        <f t="shared" si="263"/>
        <v>30031205.966616005</v>
      </c>
      <c r="Q197" s="271">
        <f t="shared" si="264"/>
        <v>31883465.038288925</v>
      </c>
      <c r="R197" s="271">
        <f t="shared" si="308"/>
        <v>35816469.754728667</v>
      </c>
      <c r="S197" s="272">
        <f t="shared" si="265"/>
        <v>30031205.966616005</v>
      </c>
      <c r="T197" s="271">
        <f t="shared" si="265"/>
        <v>31883465.038288925</v>
      </c>
      <c r="U197" s="271">
        <f t="shared" si="266"/>
        <v>33849967.396508798</v>
      </c>
      <c r="V197" s="271">
        <f t="shared" si="309"/>
        <v>40242113.595909774</v>
      </c>
      <c r="W197" s="271"/>
      <c r="X197" s="271">
        <f t="shared" si="267"/>
        <v>2258588220.439435</v>
      </c>
      <c r="Y197" s="271">
        <f t="shared" si="268"/>
        <v>2545789793.0906377</v>
      </c>
      <c r="Z197" s="271">
        <f t="shared" si="269"/>
        <v>2702808536.9954405</v>
      </c>
      <c r="AA197" s="272">
        <f t="shared" si="310"/>
        <v>2869511853.4460034</v>
      </c>
      <c r="AB197" s="272">
        <f t="shared" si="311"/>
        <v>3223482277.92558</v>
      </c>
      <c r="AC197" s="272">
        <f t="shared" si="270"/>
        <v>2702808536.9954405</v>
      </c>
      <c r="AD197" s="271">
        <f t="shared" si="271"/>
        <v>2869511853.4460034</v>
      </c>
      <c r="AE197" s="271">
        <f t="shared" si="312"/>
        <v>3046497065.685792</v>
      </c>
      <c r="AF197" s="271">
        <f t="shared" si="313"/>
        <v>3621790223.6318798</v>
      </c>
      <c r="AG197" s="271"/>
      <c r="AH197" s="33" t="str">
        <f t="shared" si="272"/>
        <v>BERTAHAP</v>
      </c>
      <c r="AI197" s="273">
        <f t="shared" si="273"/>
        <v>0</v>
      </c>
      <c r="AJ197" s="274">
        <v>2</v>
      </c>
      <c r="AK197" s="275"/>
      <c r="AL197" s="271" t="e">
        <f>IF(AK197&gt;#REF!,"LB","KR")</f>
        <v>#REF!</v>
      </c>
      <c r="AM197" s="52">
        <f t="shared" si="274"/>
        <v>2484448000</v>
      </c>
      <c r="AN197" s="52">
        <f t="shared" si="274"/>
        <v>2800369000</v>
      </c>
      <c r="AO197" s="52">
        <f t="shared" si="274"/>
        <v>2973090000</v>
      </c>
      <c r="AP197" s="438">
        <f t="shared" si="254"/>
        <v>3156464000</v>
      </c>
      <c r="AQ197" s="438">
        <f t="shared" si="275"/>
        <v>2973090000</v>
      </c>
      <c r="AR197" s="52">
        <f t="shared" si="275"/>
        <v>3156464000</v>
      </c>
      <c r="AS197" s="52">
        <f t="shared" si="275"/>
        <v>3351147000</v>
      </c>
      <c r="AT197" s="43"/>
      <c r="AU197" s="43"/>
      <c r="AV197" s="311">
        <f t="shared" si="314"/>
        <v>-981969.27368399501</v>
      </c>
      <c r="AW197" s="311"/>
      <c r="AX197" s="311"/>
      <c r="AY197" s="311"/>
      <c r="AZ197" s="311"/>
      <c r="BA197" s="43"/>
      <c r="BB197" s="43"/>
      <c r="BC197" s="43"/>
      <c r="BD197" s="43"/>
      <c r="BE197" s="43"/>
      <c r="BF197" s="43"/>
      <c r="BG197" s="43"/>
      <c r="BH197" s="43"/>
      <c r="BI197" s="43"/>
      <c r="BJ197" s="43"/>
      <c r="BK197" s="43"/>
      <c r="BL197" s="43"/>
      <c r="BM197" s="43"/>
      <c r="BN197" s="43"/>
      <c r="BO197" s="43"/>
      <c r="BP197" s="43"/>
      <c r="BQ197" s="43"/>
      <c r="BR197" s="43"/>
      <c r="BS197" s="43"/>
      <c r="BT197" s="43"/>
      <c r="BU197" s="43"/>
      <c r="BV197" s="43"/>
      <c r="BW197" s="43"/>
      <c r="BX197" s="446"/>
      <c r="BY197" s="444"/>
      <c r="BZ197" s="444" t="str">
        <f>G273</f>
        <v>3BR-19</v>
      </c>
      <c r="CA197" s="445">
        <f>E273</f>
        <v>19</v>
      </c>
      <c r="CB197" s="444">
        <f>H273</f>
        <v>138</v>
      </c>
      <c r="CC197" s="444">
        <f>I273</f>
        <v>120</v>
      </c>
      <c r="CD197" s="444">
        <f>P273</f>
        <v>29593858.306908</v>
      </c>
      <c r="CE197" s="444">
        <f t="shared" si="336"/>
        <v>3264355000</v>
      </c>
      <c r="CF197" s="444">
        <f t="shared" si="336"/>
        <v>3679449000</v>
      </c>
      <c r="CG197" s="444">
        <f t="shared" si="336"/>
        <v>3906390000</v>
      </c>
      <c r="CH197" s="444">
        <f t="shared" si="336"/>
        <v>4147327000</v>
      </c>
      <c r="CI197" s="444">
        <f>AS273</f>
        <v>4403125000</v>
      </c>
      <c r="CJ197" s="43"/>
      <c r="CK197" s="438">
        <f t="shared" si="315"/>
        <v>3351147499.495441</v>
      </c>
      <c r="CL197" s="43">
        <f t="shared" si="316"/>
        <v>3151476000</v>
      </c>
      <c r="CM197" s="43">
        <f t="shared" si="316"/>
        <v>3345852000</v>
      </c>
      <c r="CN197" s="44">
        <f t="shared" si="276"/>
        <v>47272140</v>
      </c>
      <c r="CO197" s="44">
        <f t="shared" si="277"/>
        <v>33458520</v>
      </c>
      <c r="CP197" s="44">
        <f t="shared" si="278"/>
        <v>74327250</v>
      </c>
      <c r="CQ197" s="44">
        <f t="shared" si="279"/>
        <v>65759666.666666664</v>
      </c>
      <c r="CR197" s="440">
        <f t="shared" si="280"/>
        <v>3552217000</v>
      </c>
    </row>
    <row r="198" spans="1:99">
      <c r="A198" s="3">
        <f t="shared" si="307"/>
        <v>159</v>
      </c>
      <c r="B198" s="263">
        <v>7</v>
      </c>
      <c r="C198" s="556"/>
      <c r="D198" s="264" t="s">
        <v>173</v>
      </c>
      <c r="E198" s="299">
        <v>15</v>
      </c>
      <c r="F198" s="266"/>
      <c r="G198" s="41" t="s">
        <v>64</v>
      </c>
      <c r="H198" s="267">
        <f t="shared" si="255"/>
        <v>101</v>
      </c>
      <c r="I198" s="267">
        <f t="shared" si="256"/>
        <v>90</v>
      </c>
      <c r="J198" s="268">
        <f t="shared" si="257"/>
        <v>27506142.120000001</v>
      </c>
      <c r="K198" s="268">
        <f t="shared" si="258"/>
        <v>1</v>
      </c>
      <c r="L198" s="269">
        <f t="shared" si="259"/>
        <v>1.06</v>
      </c>
      <c r="M198" s="319">
        <f t="shared" si="333"/>
        <v>1.03</v>
      </c>
      <c r="N198" s="271">
        <f t="shared" si="261"/>
        <v>25095424.671549276</v>
      </c>
      <c r="O198" s="271">
        <f t="shared" si="262"/>
        <v>28286553.256562643</v>
      </c>
      <c r="P198" s="271">
        <f t="shared" si="263"/>
        <v>30031205.966616005</v>
      </c>
      <c r="Q198" s="271">
        <f t="shared" si="264"/>
        <v>31883465.038288925</v>
      </c>
      <c r="R198" s="271">
        <f t="shared" si="308"/>
        <v>35816469.754728667</v>
      </c>
      <c r="S198" s="272">
        <f t="shared" si="265"/>
        <v>30031205.966616005</v>
      </c>
      <c r="T198" s="271">
        <f t="shared" si="265"/>
        <v>31883465.038288925</v>
      </c>
      <c r="U198" s="271">
        <f t="shared" si="266"/>
        <v>33849967.396508798</v>
      </c>
      <c r="V198" s="271">
        <f t="shared" si="309"/>
        <v>40242113.595909774</v>
      </c>
      <c r="W198" s="271"/>
      <c r="X198" s="271">
        <f t="shared" si="267"/>
        <v>2258588220.439435</v>
      </c>
      <c r="Y198" s="271">
        <f t="shared" si="268"/>
        <v>2545789793.0906377</v>
      </c>
      <c r="Z198" s="271">
        <f t="shared" si="269"/>
        <v>2702808536.9954405</v>
      </c>
      <c r="AA198" s="272">
        <f t="shared" si="310"/>
        <v>2869511853.4460034</v>
      </c>
      <c r="AB198" s="272">
        <f t="shared" si="311"/>
        <v>3223482277.92558</v>
      </c>
      <c r="AC198" s="272">
        <f t="shared" si="270"/>
        <v>2702808536.9954405</v>
      </c>
      <c r="AD198" s="271">
        <f t="shared" si="271"/>
        <v>2869511853.4460034</v>
      </c>
      <c r="AE198" s="271">
        <f t="shared" si="312"/>
        <v>3046497065.685792</v>
      </c>
      <c r="AF198" s="271">
        <f t="shared" si="313"/>
        <v>3621790223.6318798</v>
      </c>
      <c r="AG198" s="271"/>
      <c r="AH198" s="33" t="str">
        <f t="shared" si="272"/>
        <v>BERTAHAP</v>
      </c>
      <c r="AI198" s="273">
        <f t="shared" si="273"/>
        <v>0</v>
      </c>
      <c r="AJ198" s="274">
        <v>2</v>
      </c>
      <c r="AK198" s="275"/>
      <c r="AL198" s="271" t="e">
        <f>IF(AK198&gt;#REF!,"LB","KR")</f>
        <v>#REF!</v>
      </c>
      <c r="AM198" s="52">
        <f t="shared" si="274"/>
        <v>2484448000</v>
      </c>
      <c r="AN198" s="52">
        <f t="shared" si="274"/>
        <v>2800369000</v>
      </c>
      <c r="AO198" s="52">
        <f t="shared" si="274"/>
        <v>2973090000</v>
      </c>
      <c r="AP198" s="438">
        <f t="shared" si="254"/>
        <v>3156464000</v>
      </c>
      <c r="AQ198" s="438">
        <f t="shared" si="275"/>
        <v>2973090000</v>
      </c>
      <c r="AR198" s="52">
        <f t="shared" si="275"/>
        <v>3156464000</v>
      </c>
      <c r="AS198" s="52">
        <f t="shared" si="275"/>
        <v>3351147000</v>
      </c>
      <c r="AT198" s="43"/>
      <c r="AU198" s="43"/>
      <c r="AV198" s="311">
        <f t="shared" si="314"/>
        <v>-981969.27368399501</v>
      </c>
      <c r="AW198" s="311"/>
      <c r="AX198" s="311"/>
      <c r="AY198" s="311"/>
      <c r="AZ198" s="311"/>
      <c r="BA198" s="43"/>
      <c r="BB198" s="43"/>
      <c r="BC198" s="43"/>
      <c r="BD198" s="43"/>
      <c r="BE198" s="43"/>
      <c r="BF198" s="43"/>
      <c r="BG198" s="43"/>
      <c r="BH198" s="43"/>
      <c r="BI198" s="43"/>
      <c r="BJ198" s="43"/>
      <c r="BK198" s="43"/>
      <c r="BL198" s="43"/>
      <c r="BM198" s="43"/>
      <c r="BN198" s="43"/>
      <c r="BO198" s="43"/>
      <c r="BP198" s="43"/>
      <c r="BQ198" s="43"/>
      <c r="BR198" s="43"/>
      <c r="BS198" s="43"/>
      <c r="BT198" s="43"/>
      <c r="BU198" s="43"/>
      <c r="BV198" s="43"/>
      <c r="BW198" s="43"/>
      <c r="BX198" s="446">
        <v>49</v>
      </c>
      <c r="BY198" s="444" t="s">
        <v>177</v>
      </c>
      <c r="BZ198" s="444" t="str">
        <f t="shared" ref="BZ198:BZ205" si="337">G284</f>
        <v>2BR-3</v>
      </c>
      <c r="CA198" s="445" t="str">
        <f t="shared" ref="CA198:CA205" si="338">E284</f>
        <v>03</v>
      </c>
      <c r="CB198" s="444">
        <f t="shared" ref="CB198:CC205" si="339">H284</f>
        <v>85</v>
      </c>
      <c r="CC198" s="444">
        <f t="shared" si="339"/>
        <v>74</v>
      </c>
      <c r="CD198" s="444">
        <f t="shared" ref="CD198:CD205" si="340">P284</f>
        <v>29593858.306908</v>
      </c>
      <c r="CE198" s="444">
        <f t="shared" ref="CE198:CH205" si="341">AM284</f>
        <v>2013019000</v>
      </c>
      <c r="CF198" s="444">
        <f t="shared" si="341"/>
        <v>2268994000</v>
      </c>
      <c r="CG198" s="444">
        <f t="shared" si="341"/>
        <v>2408941000</v>
      </c>
      <c r="CH198" s="444">
        <f t="shared" si="341"/>
        <v>2557519000</v>
      </c>
      <c r="CI198" s="444">
        <f t="shared" ref="CI198:CI205" si="342">AS284</f>
        <v>2715261000</v>
      </c>
      <c r="CJ198" s="43">
        <v>24</v>
      </c>
      <c r="CK198" s="438">
        <f t="shared" si="315"/>
        <v>3351147499.495441</v>
      </c>
      <c r="CL198" s="43">
        <f t="shared" si="316"/>
        <v>3151476000</v>
      </c>
      <c r="CM198" s="43">
        <f t="shared" si="316"/>
        <v>3345852000</v>
      </c>
      <c r="CN198" s="44">
        <f t="shared" si="276"/>
        <v>47272140</v>
      </c>
      <c r="CO198" s="44">
        <f t="shared" si="277"/>
        <v>33458520</v>
      </c>
      <c r="CP198" s="44">
        <f t="shared" si="278"/>
        <v>74327250</v>
      </c>
      <c r="CQ198" s="44">
        <f t="shared" si="279"/>
        <v>65759666.666666664</v>
      </c>
      <c r="CR198" s="440">
        <f t="shared" si="280"/>
        <v>3552217000</v>
      </c>
    </row>
    <row r="199" spans="1:99">
      <c r="A199" s="3">
        <f t="shared" si="307"/>
        <v>160</v>
      </c>
      <c r="B199" s="263">
        <v>8</v>
      </c>
      <c r="C199" s="556"/>
      <c r="D199" s="264" t="s">
        <v>173</v>
      </c>
      <c r="E199" s="299">
        <v>17</v>
      </c>
      <c r="F199" s="266"/>
      <c r="G199" s="41" t="s">
        <v>67</v>
      </c>
      <c r="H199" s="267">
        <f t="shared" si="255"/>
        <v>85</v>
      </c>
      <c r="I199" s="267">
        <f t="shared" si="256"/>
        <v>74</v>
      </c>
      <c r="J199" s="268">
        <f t="shared" si="257"/>
        <v>27506142.120000001</v>
      </c>
      <c r="K199" s="268">
        <f t="shared" si="258"/>
        <v>1</v>
      </c>
      <c r="L199" s="269">
        <f t="shared" si="259"/>
        <v>1.06</v>
      </c>
      <c r="M199" s="319">
        <f t="shared" si="333"/>
        <v>1.03</v>
      </c>
      <c r="N199" s="271">
        <f t="shared" si="261"/>
        <v>25095424.671549276</v>
      </c>
      <c r="O199" s="271">
        <f t="shared" si="262"/>
        <v>28286553.256562643</v>
      </c>
      <c r="P199" s="271">
        <f t="shared" si="263"/>
        <v>30031205.966616005</v>
      </c>
      <c r="Q199" s="271">
        <f t="shared" si="264"/>
        <v>31883465.038288925</v>
      </c>
      <c r="R199" s="271">
        <f t="shared" si="308"/>
        <v>35816469.754728667</v>
      </c>
      <c r="S199" s="272">
        <f t="shared" si="265"/>
        <v>30031205.966616005</v>
      </c>
      <c r="T199" s="271">
        <f t="shared" si="265"/>
        <v>31883465.038288925</v>
      </c>
      <c r="U199" s="271">
        <f t="shared" si="266"/>
        <v>33849967.396508798</v>
      </c>
      <c r="V199" s="271">
        <f t="shared" si="309"/>
        <v>40242113.595909774</v>
      </c>
      <c r="W199" s="271"/>
      <c r="X199" s="271">
        <f t="shared" si="267"/>
        <v>1857061425.6946464</v>
      </c>
      <c r="Y199" s="271">
        <f t="shared" si="268"/>
        <v>2093204940.9856355</v>
      </c>
      <c r="Z199" s="271">
        <f t="shared" si="269"/>
        <v>2222309241.5295844</v>
      </c>
      <c r="AA199" s="272">
        <f t="shared" si="310"/>
        <v>2359376412.8333802</v>
      </c>
      <c r="AB199" s="272">
        <f t="shared" si="311"/>
        <v>2650418761.8499212</v>
      </c>
      <c r="AC199" s="272">
        <f t="shared" si="270"/>
        <v>2222309241.5295844</v>
      </c>
      <c r="AD199" s="271">
        <f t="shared" si="271"/>
        <v>2359376412.8333802</v>
      </c>
      <c r="AE199" s="271">
        <f t="shared" si="312"/>
        <v>2504897587.341651</v>
      </c>
      <c r="AF199" s="271">
        <f t="shared" si="313"/>
        <v>2977916406.0973234</v>
      </c>
      <c r="AG199" s="271"/>
      <c r="AH199" s="33" t="str">
        <f t="shared" si="272"/>
        <v>BERTAHAP</v>
      </c>
      <c r="AI199" s="273">
        <f t="shared" si="273"/>
        <v>0</v>
      </c>
      <c r="AJ199" s="274">
        <v>2</v>
      </c>
      <c r="AK199" s="275"/>
      <c r="AL199" s="271" t="e">
        <f>IF(AK199&gt;#REF!,"LB","KR")</f>
        <v>#REF!</v>
      </c>
      <c r="AM199" s="52">
        <f t="shared" si="274"/>
        <v>2042768000</v>
      </c>
      <c r="AN199" s="52">
        <f t="shared" si="274"/>
        <v>2302526000</v>
      </c>
      <c r="AO199" s="52">
        <f t="shared" si="274"/>
        <v>2444541000</v>
      </c>
      <c r="AP199" s="438">
        <f t="shared" si="254"/>
        <v>2595315000</v>
      </c>
      <c r="AQ199" s="438">
        <f t="shared" si="275"/>
        <v>2444541000</v>
      </c>
      <c r="AR199" s="52">
        <f t="shared" si="275"/>
        <v>2595315000</v>
      </c>
      <c r="AS199" s="52">
        <f t="shared" si="275"/>
        <v>2755388000</v>
      </c>
      <c r="AT199" s="43"/>
      <c r="AU199" s="43"/>
      <c r="AV199" s="311">
        <f t="shared" si="314"/>
        <v>-981969.27368399501</v>
      </c>
      <c r="AW199" s="311"/>
      <c r="AX199" s="311"/>
      <c r="AY199" s="311"/>
      <c r="AZ199" s="311"/>
      <c r="BA199" s="43"/>
      <c r="BB199" s="43"/>
      <c r="BC199" s="43"/>
      <c r="BD199" s="43"/>
      <c r="BE199" s="43"/>
      <c r="BF199" s="43"/>
      <c r="BG199" s="43"/>
      <c r="BH199" s="43"/>
      <c r="BI199" s="43"/>
      <c r="BJ199" s="43"/>
      <c r="BK199" s="43"/>
      <c r="BL199" s="43"/>
      <c r="BM199" s="43"/>
      <c r="BN199" s="43"/>
      <c r="BO199" s="43"/>
      <c r="BP199" s="43"/>
      <c r="BQ199" s="43"/>
      <c r="BR199" s="43"/>
      <c r="BS199" s="43"/>
      <c r="BT199" s="43"/>
      <c r="BU199" s="43"/>
      <c r="BV199" s="43"/>
      <c r="BW199" s="43"/>
      <c r="BX199" s="446"/>
      <c r="BY199" s="444"/>
      <c r="BZ199" s="444" t="str">
        <f t="shared" si="337"/>
        <v>2BR-5</v>
      </c>
      <c r="CA199" s="445" t="str">
        <f t="shared" si="338"/>
        <v>05</v>
      </c>
      <c r="CB199" s="444">
        <f t="shared" si="339"/>
        <v>85</v>
      </c>
      <c r="CC199" s="444">
        <f t="shared" si="339"/>
        <v>74</v>
      </c>
      <c r="CD199" s="444">
        <f t="shared" si="340"/>
        <v>29593858.306908</v>
      </c>
      <c r="CE199" s="444">
        <f t="shared" si="341"/>
        <v>2013019000</v>
      </c>
      <c r="CF199" s="444">
        <f t="shared" si="341"/>
        <v>2268994000</v>
      </c>
      <c r="CG199" s="444">
        <f t="shared" si="341"/>
        <v>2408941000</v>
      </c>
      <c r="CH199" s="444">
        <f t="shared" si="341"/>
        <v>2557519000</v>
      </c>
      <c r="CI199" s="444">
        <f t="shared" si="342"/>
        <v>2715261000</v>
      </c>
      <c r="CJ199" s="43"/>
      <c r="CK199" s="438">
        <f t="shared" si="315"/>
        <v>2755388109.1794519</v>
      </c>
      <c r="CL199" s="43">
        <f t="shared" si="316"/>
        <v>2591214000</v>
      </c>
      <c r="CM199" s="43">
        <f t="shared" si="316"/>
        <v>2751034000</v>
      </c>
      <c r="CN199" s="44">
        <f t="shared" si="276"/>
        <v>38868210</v>
      </c>
      <c r="CO199" s="44">
        <f t="shared" si="277"/>
        <v>27510340</v>
      </c>
      <c r="CP199" s="44">
        <f t="shared" si="278"/>
        <v>61113525</v>
      </c>
      <c r="CQ199" s="44">
        <f t="shared" si="279"/>
        <v>54069062.5</v>
      </c>
      <c r="CR199" s="440">
        <f t="shared" si="280"/>
        <v>2920712000</v>
      </c>
    </row>
    <row r="200" spans="1:99">
      <c r="A200" s="3">
        <f t="shared" si="307"/>
        <v>161</v>
      </c>
      <c r="B200" s="263">
        <v>9</v>
      </c>
      <c r="C200" s="556"/>
      <c r="D200" s="264" t="s">
        <v>173</v>
      </c>
      <c r="E200" s="299">
        <v>19</v>
      </c>
      <c r="F200" s="266"/>
      <c r="G200" s="41" t="s">
        <v>78</v>
      </c>
      <c r="H200" s="267">
        <f t="shared" si="255"/>
        <v>138</v>
      </c>
      <c r="I200" s="267">
        <f t="shared" si="256"/>
        <v>120</v>
      </c>
      <c r="J200" s="268">
        <f t="shared" si="257"/>
        <v>27506142.120000001</v>
      </c>
      <c r="K200" s="268">
        <f t="shared" si="258"/>
        <v>1</v>
      </c>
      <c r="L200" s="269">
        <f t="shared" si="259"/>
        <v>1.06</v>
      </c>
      <c r="M200" s="319">
        <f t="shared" si="333"/>
        <v>1.03</v>
      </c>
      <c r="N200" s="271">
        <f t="shared" si="261"/>
        <v>25095424.671549276</v>
      </c>
      <c r="O200" s="271">
        <f t="shared" si="262"/>
        <v>28286553.256562643</v>
      </c>
      <c r="P200" s="271">
        <f t="shared" si="263"/>
        <v>30031205.966616005</v>
      </c>
      <c r="Q200" s="271">
        <f t="shared" si="264"/>
        <v>31883465.038288925</v>
      </c>
      <c r="R200" s="271">
        <f t="shared" si="308"/>
        <v>35816469.754728667</v>
      </c>
      <c r="S200" s="272">
        <f t="shared" si="265"/>
        <v>30031205.966616005</v>
      </c>
      <c r="T200" s="271">
        <f t="shared" si="265"/>
        <v>31883465.038288925</v>
      </c>
      <c r="U200" s="271">
        <f t="shared" si="266"/>
        <v>33849967.396508798</v>
      </c>
      <c r="V200" s="271">
        <f t="shared" si="309"/>
        <v>40242113.595909774</v>
      </c>
      <c r="W200" s="271"/>
      <c r="X200" s="271">
        <f t="shared" si="267"/>
        <v>3011450960.5859132</v>
      </c>
      <c r="Y200" s="271">
        <f t="shared" si="268"/>
        <v>3394386390.7875171</v>
      </c>
      <c r="Z200" s="271">
        <f t="shared" si="269"/>
        <v>3603744715.9939203</v>
      </c>
      <c r="AA200" s="272">
        <f t="shared" si="310"/>
        <v>3826015804.5946708</v>
      </c>
      <c r="AB200" s="272">
        <f t="shared" si="311"/>
        <v>4297976370.56744</v>
      </c>
      <c r="AC200" s="272">
        <f t="shared" si="270"/>
        <v>3603744715.9939203</v>
      </c>
      <c r="AD200" s="271">
        <f t="shared" si="271"/>
        <v>3826015804.5946708</v>
      </c>
      <c r="AE200" s="271">
        <f t="shared" si="312"/>
        <v>4061996087.5810556</v>
      </c>
      <c r="AF200" s="271">
        <f t="shared" si="313"/>
        <v>4829053631.5091724</v>
      </c>
      <c r="AG200" s="271"/>
      <c r="AH200" s="33" t="str">
        <f t="shared" si="272"/>
        <v>BERTAHAP</v>
      </c>
      <c r="AI200" s="273">
        <f t="shared" si="273"/>
        <v>0</v>
      </c>
      <c r="AJ200" s="274">
        <v>2</v>
      </c>
      <c r="AK200" s="275"/>
      <c r="AL200" s="271" t="e">
        <f>IF(AK200&gt;#REF!,"LB","KR")</f>
        <v>#REF!</v>
      </c>
      <c r="AM200" s="52">
        <f t="shared" si="274"/>
        <v>3312597000</v>
      </c>
      <c r="AN200" s="52">
        <f t="shared" si="274"/>
        <v>3733826000</v>
      </c>
      <c r="AO200" s="52">
        <f t="shared" si="274"/>
        <v>3964120000</v>
      </c>
      <c r="AP200" s="438">
        <f t="shared" si="254"/>
        <v>4208618000</v>
      </c>
      <c r="AQ200" s="438">
        <f t="shared" si="275"/>
        <v>3964120000</v>
      </c>
      <c r="AR200" s="52">
        <f t="shared" si="275"/>
        <v>4208618000</v>
      </c>
      <c r="AS200" s="52">
        <f t="shared" si="275"/>
        <v>4468196000</v>
      </c>
      <c r="AT200" s="43"/>
      <c r="AU200" s="43"/>
      <c r="AV200" s="311">
        <f t="shared" si="314"/>
        <v>-981969.27368399501</v>
      </c>
      <c r="AW200" s="311"/>
      <c r="AX200" s="311"/>
      <c r="AY200" s="311"/>
      <c r="AZ200" s="311"/>
      <c r="BA200" s="43"/>
      <c r="BB200" s="43"/>
      <c r="BC200" s="43"/>
      <c r="BD200" s="43"/>
      <c r="BE200" s="43"/>
      <c r="BF200" s="43"/>
      <c r="BG200" s="43"/>
      <c r="BH200" s="43"/>
      <c r="BI200" s="43"/>
      <c r="BJ200" s="43"/>
      <c r="BK200" s="43"/>
      <c r="BL200" s="43"/>
      <c r="BM200" s="43"/>
      <c r="BN200" s="43"/>
      <c r="BO200" s="43"/>
      <c r="BP200" s="43"/>
      <c r="BQ200" s="43"/>
      <c r="BR200" s="43"/>
      <c r="BS200" s="43"/>
      <c r="BT200" s="43"/>
      <c r="BU200" s="43"/>
      <c r="BV200" s="43"/>
      <c r="BW200" s="43"/>
      <c r="BX200" s="446"/>
      <c r="BY200" s="449"/>
      <c r="BZ200" s="444" t="str">
        <f t="shared" si="337"/>
        <v>2BR-7</v>
      </c>
      <c r="CA200" s="445" t="str">
        <f t="shared" si="338"/>
        <v>07</v>
      </c>
      <c r="CB200" s="444">
        <f t="shared" si="339"/>
        <v>101</v>
      </c>
      <c r="CC200" s="444">
        <f t="shared" si="339"/>
        <v>90</v>
      </c>
      <c r="CD200" s="444">
        <f t="shared" si="340"/>
        <v>29593858.306908</v>
      </c>
      <c r="CE200" s="444">
        <f t="shared" si="341"/>
        <v>2448266000</v>
      </c>
      <c r="CF200" s="444">
        <f t="shared" si="341"/>
        <v>2759587000</v>
      </c>
      <c r="CG200" s="444">
        <f t="shared" si="341"/>
        <v>2929792000</v>
      </c>
      <c r="CH200" s="444">
        <f t="shared" si="341"/>
        <v>3110496000</v>
      </c>
      <c r="CI200" s="444">
        <f t="shared" si="342"/>
        <v>3302344000</v>
      </c>
      <c r="CJ200" s="43"/>
      <c r="CK200" s="438">
        <f t="shared" si="315"/>
        <v>4468195958.2087755</v>
      </c>
      <c r="CL200" s="43">
        <f t="shared" si="316"/>
        <v>4201968000</v>
      </c>
      <c r="CM200" s="43">
        <f t="shared" si="316"/>
        <v>4461136000</v>
      </c>
      <c r="CN200" s="44">
        <f t="shared" si="276"/>
        <v>63029520</v>
      </c>
      <c r="CO200" s="44">
        <f t="shared" si="277"/>
        <v>44611360</v>
      </c>
      <c r="CP200" s="44">
        <f t="shared" si="278"/>
        <v>99103000</v>
      </c>
      <c r="CQ200" s="44">
        <f t="shared" si="279"/>
        <v>87679541.666666672</v>
      </c>
      <c r="CR200" s="440">
        <f t="shared" si="280"/>
        <v>4736289000</v>
      </c>
    </row>
    <row r="201" spans="1:99">
      <c r="A201" s="3">
        <f t="shared" si="307"/>
        <v>162</v>
      </c>
      <c r="B201" s="263">
        <v>10</v>
      </c>
      <c r="C201" s="556"/>
      <c r="D201" s="264" t="s">
        <v>173</v>
      </c>
      <c r="E201" s="299">
        <v>21</v>
      </c>
      <c r="F201" s="266"/>
      <c r="G201" s="41" t="s">
        <v>84</v>
      </c>
      <c r="H201" s="267">
        <f t="shared" si="255"/>
        <v>132</v>
      </c>
      <c r="I201" s="267">
        <f t="shared" si="256"/>
        <v>112</v>
      </c>
      <c r="J201" s="268">
        <f t="shared" si="257"/>
        <v>27506142.120000001</v>
      </c>
      <c r="K201" s="268">
        <f t="shared" si="258"/>
        <v>3</v>
      </c>
      <c r="L201" s="269">
        <f t="shared" si="259"/>
        <v>1.1000000000000001</v>
      </c>
      <c r="M201" s="319">
        <f t="shared" si="333"/>
        <v>1.03</v>
      </c>
      <c r="N201" s="271">
        <f t="shared" si="261"/>
        <v>26042421.828966226</v>
      </c>
      <c r="O201" s="271">
        <f t="shared" si="262"/>
        <v>29353970.360583872</v>
      </c>
      <c r="P201" s="271">
        <f t="shared" si="263"/>
        <v>31164459.021960001</v>
      </c>
      <c r="Q201" s="271">
        <f t="shared" si="264"/>
        <v>33086614.662375297</v>
      </c>
      <c r="R201" s="271">
        <f t="shared" si="308"/>
        <v>37168034.651133522</v>
      </c>
      <c r="S201" s="272">
        <f t="shared" si="265"/>
        <v>31164459.021960001</v>
      </c>
      <c r="T201" s="271">
        <f t="shared" si="265"/>
        <v>33086614.662375297</v>
      </c>
      <c r="U201" s="271">
        <f t="shared" si="266"/>
        <v>35127324.656754412</v>
      </c>
      <c r="V201" s="271">
        <f t="shared" si="309"/>
        <v>41760683.920283727</v>
      </c>
      <c r="W201" s="271"/>
      <c r="X201" s="271">
        <f t="shared" si="267"/>
        <v>2916751244.8442173</v>
      </c>
      <c r="Y201" s="271">
        <f t="shared" si="268"/>
        <v>3287644680.3853936</v>
      </c>
      <c r="Z201" s="271">
        <f t="shared" si="269"/>
        <v>3490419410.4595203</v>
      </c>
      <c r="AA201" s="272">
        <f t="shared" si="310"/>
        <v>3705700842.1860332</v>
      </c>
      <c r="AB201" s="272">
        <f t="shared" si="311"/>
        <v>4162819880.9269543</v>
      </c>
      <c r="AC201" s="272">
        <f t="shared" si="270"/>
        <v>3490419410.4595203</v>
      </c>
      <c r="AD201" s="271">
        <f t="shared" si="271"/>
        <v>3705700842.1860332</v>
      </c>
      <c r="AE201" s="271">
        <f t="shared" si="312"/>
        <v>3934260361.5564942</v>
      </c>
      <c r="AF201" s="271">
        <f t="shared" si="313"/>
        <v>4677196599.0717773</v>
      </c>
      <c r="AG201" s="271"/>
      <c r="AH201" s="33" t="str">
        <f t="shared" si="272"/>
        <v>BERTAHAP</v>
      </c>
      <c r="AI201" s="273">
        <f t="shared" si="273"/>
        <v>0</v>
      </c>
      <c r="AJ201" s="274">
        <v>2</v>
      </c>
      <c r="AK201" s="275"/>
      <c r="AL201" s="271" t="e">
        <f>IF(AK201&gt;#REF!,"LB","KR")</f>
        <v>#REF!</v>
      </c>
      <c r="AM201" s="52">
        <f t="shared" si="274"/>
        <v>3208427000</v>
      </c>
      <c r="AN201" s="52">
        <f t="shared" si="274"/>
        <v>3616410000</v>
      </c>
      <c r="AO201" s="52">
        <f t="shared" si="274"/>
        <v>3839462000</v>
      </c>
      <c r="AP201" s="438">
        <f t="shared" si="254"/>
        <v>4076271000</v>
      </c>
      <c r="AQ201" s="438">
        <f t="shared" si="275"/>
        <v>3839462000</v>
      </c>
      <c r="AR201" s="52">
        <f t="shared" si="275"/>
        <v>4076271000</v>
      </c>
      <c r="AS201" s="52">
        <f t="shared" si="275"/>
        <v>4327687000</v>
      </c>
      <c r="AT201" s="43"/>
      <c r="AU201" s="43"/>
      <c r="AV201" s="311">
        <f t="shared" si="314"/>
        <v>151283.78166000172</v>
      </c>
      <c r="AW201" s="311"/>
      <c r="AX201" s="311"/>
      <c r="AY201" s="311"/>
      <c r="AZ201" s="311"/>
      <c r="BA201" s="43"/>
      <c r="BB201" s="43"/>
      <c r="BC201" s="43"/>
      <c r="BD201" s="43"/>
      <c r="BE201" s="43"/>
      <c r="BF201" s="43"/>
      <c r="BG201" s="43"/>
      <c r="BH201" s="43"/>
      <c r="BI201" s="43"/>
      <c r="BJ201" s="43"/>
      <c r="BK201" s="43"/>
      <c r="BL201" s="43"/>
      <c r="BM201" s="43"/>
      <c r="BN201" s="43"/>
      <c r="BO201" s="43"/>
      <c r="BP201" s="43"/>
      <c r="BQ201" s="43"/>
      <c r="BR201" s="43"/>
      <c r="BS201" s="43"/>
      <c r="BT201" s="43"/>
      <c r="BU201" s="43"/>
      <c r="BV201" s="43"/>
      <c r="BW201" s="43"/>
      <c r="BX201" s="446"/>
      <c r="BY201" s="444"/>
      <c r="BZ201" s="444" t="str">
        <f t="shared" si="337"/>
        <v>2BR-9</v>
      </c>
      <c r="CA201" s="445" t="str">
        <f t="shared" si="338"/>
        <v>09</v>
      </c>
      <c r="CB201" s="444">
        <f t="shared" si="339"/>
        <v>101</v>
      </c>
      <c r="CC201" s="444">
        <f t="shared" si="339"/>
        <v>90</v>
      </c>
      <c r="CD201" s="444">
        <f t="shared" si="340"/>
        <v>29593858.306908</v>
      </c>
      <c r="CE201" s="444">
        <f t="shared" si="341"/>
        <v>2448266000</v>
      </c>
      <c r="CF201" s="444">
        <f t="shared" si="341"/>
        <v>2759587000</v>
      </c>
      <c r="CG201" s="444">
        <f t="shared" si="341"/>
        <v>2929792000</v>
      </c>
      <c r="CH201" s="444">
        <f t="shared" si="341"/>
        <v>3110496000</v>
      </c>
      <c r="CI201" s="444">
        <f t="shared" si="342"/>
        <v>3302344000</v>
      </c>
      <c r="CJ201" s="43"/>
      <c r="CK201" s="438">
        <f t="shared" si="315"/>
        <v>4327686097.1377401</v>
      </c>
      <c r="CL201" s="43">
        <f t="shared" si="316"/>
        <v>4069830000</v>
      </c>
      <c r="CM201" s="43">
        <f t="shared" si="316"/>
        <v>4320848000</v>
      </c>
      <c r="CN201" s="44">
        <f t="shared" si="276"/>
        <v>61047450</v>
      </c>
      <c r="CO201" s="44">
        <f t="shared" si="277"/>
        <v>43208480</v>
      </c>
      <c r="CP201" s="44">
        <f t="shared" si="278"/>
        <v>95986550</v>
      </c>
      <c r="CQ201" s="44">
        <f t="shared" si="279"/>
        <v>84922312.5</v>
      </c>
      <c r="CR201" s="440">
        <f t="shared" si="280"/>
        <v>4587349000</v>
      </c>
    </row>
    <row r="202" spans="1:99">
      <c r="A202" s="3">
        <f t="shared" si="307"/>
        <v>163</v>
      </c>
      <c r="B202" s="263">
        <v>1</v>
      </c>
      <c r="C202" s="556"/>
      <c r="D202" s="264" t="s">
        <v>178</v>
      </c>
      <c r="E202" s="265" t="s">
        <v>19</v>
      </c>
      <c r="F202" s="266"/>
      <c r="G202" s="41" t="s">
        <v>72</v>
      </c>
      <c r="H202" s="267">
        <f t="shared" si="255"/>
        <v>175</v>
      </c>
      <c r="I202" s="267">
        <f t="shared" si="256"/>
        <v>156</v>
      </c>
      <c r="J202" s="268">
        <f t="shared" si="257"/>
        <v>27506142.120000001</v>
      </c>
      <c r="K202" s="268">
        <f t="shared" si="258"/>
        <v>5</v>
      </c>
      <c r="L202" s="269">
        <f t="shared" si="259"/>
        <v>1.08</v>
      </c>
      <c r="M202" s="270">
        <f t="shared" ref="M202:M211" si="343">SUMIF($AS$4:$AS$22,E202,$AZ$4:$AZ$22)</f>
        <v>1.02</v>
      </c>
      <c r="N202" s="271">
        <f t="shared" si="261"/>
        <v>25320681.276954275</v>
      </c>
      <c r="O202" s="271">
        <f t="shared" si="262"/>
        <v>28540453.441499729</v>
      </c>
      <c r="P202" s="271">
        <f t="shared" si="263"/>
        <v>30300766.159392003</v>
      </c>
      <c r="Q202" s="271">
        <f t="shared" si="264"/>
        <v>32169651.113921117</v>
      </c>
      <c r="R202" s="271">
        <f t="shared" si="308"/>
        <v>36137958.492223024</v>
      </c>
      <c r="S202" s="272">
        <f t="shared" si="265"/>
        <v>30300766.159392003</v>
      </c>
      <c r="T202" s="271">
        <f t="shared" si="265"/>
        <v>32169651.113921117</v>
      </c>
      <c r="U202" s="271">
        <f t="shared" si="266"/>
        <v>34153804.80307208</v>
      </c>
      <c r="V202" s="271">
        <f t="shared" si="309"/>
        <v>40603326.925493881</v>
      </c>
      <c r="W202" s="271"/>
      <c r="X202" s="271">
        <f t="shared" si="267"/>
        <v>3950026279.2048669</v>
      </c>
      <c r="Y202" s="271">
        <f t="shared" si="268"/>
        <v>4452310736.8739576</v>
      </c>
      <c r="Z202" s="271">
        <f t="shared" si="269"/>
        <v>4726919520.8651524</v>
      </c>
      <c r="AA202" s="272">
        <f t="shared" si="310"/>
        <v>5018465573.7716942</v>
      </c>
      <c r="AB202" s="272">
        <f t="shared" si="311"/>
        <v>5637521524.7867918</v>
      </c>
      <c r="AC202" s="272">
        <f t="shared" si="270"/>
        <v>4726919520.8651524</v>
      </c>
      <c r="AD202" s="271">
        <f t="shared" si="271"/>
        <v>5018465573.7716942</v>
      </c>
      <c r="AE202" s="271">
        <f t="shared" si="312"/>
        <v>5327993549.2792444</v>
      </c>
      <c r="AF202" s="271">
        <f t="shared" si="313"/>
        <v>6334119000.3770456</v>
      </c>
      <c r="AG202" s="271"/>
      <c r="AH202" s="33" t="str">
        <f t="shared" si="272"/>
        <v>BERTAHAP</v>
      </c>
      <c r="AI202" s="273">
        <f t="shared" si="273"/>
        <v>0</v>
      </c>
      <c r="AJ202" s="274">
        <v>2</v>
      </c>
      <c r="AK202" s="275"/>
      <c r="AL202" s="271" t="e">
        <f>IF(AK202&gt;#REF!,"LB","KR")</f>
        <v>#REF!</v>
      </c>
      <c r="AM202" s="52">
        <f t="shared" si="274"/>
        <v>4345029000</v>
      </c>
      <c r="AN202" s="52">
        <f t="shared" si="274"/>
        <v>4897542000</v>
      </c>
      <c r="AO202" s="52">
        <f t="shared" si="274"/>
        <v>5199612000</v>
      </c>
      <c r="AP202" s="438">
        <f t="shared" si="254"/>
        <v>5520313000</v>
      </c>
      <c r="AQ202" s="438">
        <f t="shared" si="275"/>
        <v>5199612000</v>
      </c>
      <c r="AR202" s="52">
        <f t="shared" si="275"/>
        <v>5520313000</v>
      </c>
      <c r="AS202" s="52">
        <f t="shared" si="275"/>
        <v>5860793000</v>
      </c>
      <c r="AT202" s="43"/>
      <c r="AU202" s="43"/>
      <c r="AV202" s="311">
        <f t="shared" si="314"/>
        <v>-712409.08090799674</v>
      </c>
      <c r="AW202" s="311"/>
      <c r="AX202" s="311"/>
      <c r="AY202" s="311"/>
      <c r="AZ202" s="311"/>
      <c r="BA202" s="43"/>
      <c r="BB202" s="43"/>
      <c r="BC202" s="43"/>
      <c r="BD202" s="43"/>
      <c r="BE202" s="43"/>
      <c r="BF202" s="43"/>
      <c r="BG202" s="43"/>
      <c r="BH202" s="43"/>
      <c r="BI202" s="43"/>
      <c r="BJ202" s="43"/>
      <c r="BK202" s="43"/>
      <c r="BL202" s="43"/>
      <c r="BM202" s="43"/>
      <c r="BN202" s="43"/>
      <c r="BO202" s="43"/>
      <c r="BP202" s="43"/>
      <c r="BQ202" s="43"/>
      <c r="BR202" s="43"/>
      <c r="BS202" s="43"/>
      <c r="BT202" s="43"/>
      <c r="BU202" s="43"/>
      <c r="BV202" s="43"/>
      <c r="BW202" s="43"/>
      <c r="BX202" s="446"/>
      <c r="BY202" s="444"/>
      <c r="BZ202" s="444" t="str">
        <f t="shared" si="337"/>
        <v>2BR-11</v>
      </c>
      <c r="CA202" s="445">
        <f t="shared" si="338"/>
        <v>11</v>
      </c>
      <c r="CB202" s="444">
        <f t="shared" si="339"/>
        <v>101</v>
      </c>
      <c r="CC202" s="444">
        <f t="shared" si="339"/>
        <v>90</v>
      </c>
      <c r="CD202" s="444">
        <f t="shared" si="340"/>
        <v>29593858.306908</v>
      </c>
      <c r="CE202" s="444">
        <f t="shared" si="341"/>
        <v>2448266000</v>
      </c>
      <c r="CF202" s="444">
        <f t="shared" si="341"/>
        <v>2759587000</v>
      </c>
      <c r="CG202" s="444">
        <f t="shared" si="341"/>
        <v>2929792000</v>
      </c>
      <c r="CH202" s="444">
        <f t="shared" si="341"/>
        <v>3110496000</v>
      </c>
      <c r="CI202" s="444">
        <f t="shared" si="342"/>
        <v>3302344000</v>
      </c>
      <c r="CJ202" s="43"/>
      <c r="CK202" s="438">
        <f t="shared" si="315"/>
        <v>5860793313.7783852</v>
      </c>
      <c r="CL202" s="43">
        <f t="shared" si="316"/>
        <v>5511589000</v>
      </c>
      <c r="CM202" s="43">
        <f t="shared" si="316"/>
        <v>5851532000</v>
      </c>
      <c r="CN202" s="44">
        <f t="shared" si="276"/>
        <v>82673835</v>
      </c>
      <c r="CO202" s="44">
        <f t="shared" si="277"/>
        <v>58515320</v>
      </c>
      <c r="CP202" s="44">
        <f t="shared" si="278"/>
        <v>129990300</v>
      </c>
      <c r="CQ202" s="44">
        <f t="shared" si="279"/>
        <v>115006520.83333333</v>
      </c>
      <c r="CR202" s="440">
        <f t="shared" si="280"/>
        <v>6212442000</v>
      </c>
    </row>
    <row r="203" spans="1:99">
      <c r="A203" s="3">
        <f t="shared" si="307"/>
        <v>164</v>
      </c>
      <c r="B203" s="263">
        <v>2</v>
      </c>
      <c r="C203" s="556"/>
      <c r="D203" s="264" t="s">
        <v>178</v>
      </c>
      <c r="E203" s="265" t="s">
        <v>29</v>
      </c>
      <c r="F203" s="266"/>
      <c r="G203" s="41" t="s">
        <v>74</v>
      </c>
      <c r="H203" s="267">
        <f t="shared" si="255"/>
        <v>85</v>
      </c>
      <c r="I203" s="267">
        <f t="shared" si="256"/>
        <v>74</v>
      </c>
      <c r="J203" s="268">
        <f t="shared" si="257"/>
        <v>27506142.120000001</v>
      </c>
      <c r="K203" s="268">
        <f t="shared" si="258"/>
        <v>1</v>
      </c>
      <c r="L203" s="269">
        <f t="shared" si="259"/>
        <v>1.06</v>
      </c>
      <c r="M203" s="270">
        <f t="shared" si="343"/>
        <v>1.02</v>
      </c>
      <c r="N203" s="271">
        <f t="shared" si="261"/>
        <v>24851779.771825496</v>
      </c>
      <c r="O203" s="271">
        <f t="shared" si="262"/>
        <v>28011926.525916401</v>
      </c>
      <c r="P203" s="271">
        <f t="shared" si="263"/>
        <v>29739640.860144004</v>
      </c>
      <c r="Q203" s="271">
        <f t="shared" si="264"/>
        <v>31573916.83403369</v>
      </c>
      <c r="R203" s="271">
        <f t="shared" si="308"/>
        <v>35468737.038663335</v>
      </c>
      <c r="S203" s="272">
        <f t="shared" si="265"/>
        <v>29739640.860144004</v>
      </c>
      <c r="T203" s="271">
        <f t="shared" si="265"/>
        <v>31573916.83403369</v>
      </c>
      <c r="U203" s="271">
        <f t="shared" si="266"/>
        <v>33521326.93634852</v>
      </c>
      <c r="V203" s="271">
        <f t="shared" si="309"/>
        <v>39851413.463910654</v>
      </c>
      <c r="W203" s="271"/>
      <c r="X203" s="271">
        <f t="shared" si="267"/>
        <v>1839031703.1150868</v>
      </c>
      <c r="Y203" s="271">
        <f t="shared" si="268"/>
        <v>2072882562.9178138</v>
      </c>
      <c r="Z203" s="271">
        <f t="shared" si="269"/>
        <v>2200733423.6506562</v>
      </c>
      <c r="AA203" s="272">
        <f t="shared" si="310"/>
        <v>2336469845.718493</v>
      </c>
      <c r="AB203" s="272">
        <f t="shared" si="311"/>
        <v>2624686540.8610868</v>
      </c>
      <c r="AC203" s="272">
        <f t="shared" si="270"/>
        <v>2200733423.6506562</v>
      </c>
      <c r="AD203" s="271">
        <f t="shared" si="271"/>
        <v>2336469845.718493</v>
      </c>
      <c r="AE203" s="271">
        <f t="shared" si="312"/>
        <v>2480578193.2897906</v>
      </c>
      <c r="AF203" s="271">
        <f t="shared" si="313"/>
        <v>2949004596.3293886</v>
      </c>
      <c r="AG203" s="271"/>
      <c r="AH203" s="33" t="str">
        <f t="shared" si="272"/>
        <v>BERTAHAP</v>
      </c>
      <c r="AI203" s="273">
        <f t="shared" si="273"/>
        <v>0</v>
      </c>
      <c r="AJ203" s="274">
        <v>2</v>
      </c>
      <c r="AK203" s="275"/>
      <c r="AL203" s="271" t="e">
        <f>IF(AK203&gt;#REF!,"LB","KR")</f>
        <v>#REF!</v>
      </c>
      <c r="AM203" s="52">
        <f t="shared" si="274"/>
        <v>2022935000</v>
      </c>
      <c r="AN203" s="52">
        <f t="shared" si="274"/>
        <v>2280171000</v>
      </c>
      <c r="AO203" s="52">
        <f t="shared" si="274"/>
        <v>2420807000</v>
      </c>
      <c r="AP203" s="438">
        <f t="shared" si="254"/>
        <v>2570117000</v>
      </c>
      <c r="AQ203" s="438">
        <f t="shared" si="275"/>
        <v>2420807000</v>
      </c>
      <c r="AR203" s="52">
        <f t="shared" si="275"/>
        <v>2570117000</v>
      </c>
      <c r="AS203" s="52">
        <f t="shared" si="275"/>
        <v>2728637000</v>
      </c>
      <c r="AT203" s="43"/>
      <c r="AU203" s="43"/>
      <c r="AV203" s="311">
        <f t="shared" si="314"/>
        <v>-1273534.3801559955</v>
      </c>
      <c r="AW203" s="311"/>
      <c r="AX203" s="311"/>
      <c r="AY203" s="311"/>
      <c r="AZ203" s="311"/>
      <c r="BA203" s="43"/>
      <c r="BB203" s="43"/>
      <c r="BC203" s="43"/>
      <c r="BD203" s="43"/>
      <c r="BE203" s="43"/>
      <c r="BF203" s="43"/>
      <c r="BG203" s="43"/>
      <c r="BH203" s="43"/>
      <c r="BI203" s="43"/>
      <c r="BJ203" s="43"/>
      <c r="BK203" s="43"/>
      <c r="BL203" s="43"/>
      <c r="BM203" s="43"/>
      <c r="BN203" s="43"/>
      <c r="BO203" s="43"/>
      <c r="BP203" s="43"/>
      <c r="BQ203" s="43"/>
      <c r="BR203" s="43"/>
      <c r="BS203" s="43"/>
      <c r="BT203" s="43"/>
      <c r="BU203" s="43"/>
      <c r="BV203" s="43"/>
      <c r="BW203" s="43"/>
      <c r="BX203" s="446"/>
      <c r="BY203" s="444"/>
      <c r="BZ203" s="444" t="str">
        <f t="shared" si="337"/>
        <v>2BR-15</v>
      </c>
      <c r="CA203" s="445">
        <f t="shared" si="338"/>
        <v>15</v>
      </c>
      <c r="CB203" s="444">
        <f t="shared" si="339"/>
        <v>101</v>
      </c>
      <c r="CC203" s="444">
        <f t="shared" si="339"/>
        <v>90</v>
      </c>
      <c r="CD203" s="444">
        <f t="shared" si="340"/>
        <v>29593858.306908</v>
      </c>
      <c r="CE203" s="444">
        <f t="shared" si="341"/>
        <v>2448266000</v>
      </c>
      <c r="CF203" s="444">
        <f t="shared" si="341"/>
        <v>2759587000</v>
      </c>
      <c r="CG203" s="444">
        <f t="shared" si="341"/>
        <v>2929792000</v>
      </c>
      <c r="CH203" s="444">
        <f t="shared" si="341"/>
        <v>3110496000</v>
      </c>
      <c r="CI203" s="444">
        <f t="shared" si="342"/>
        <v>3302344000</v>
      </c>
      <c r="CJ203" s="43"/>
      <c r="CK203" s="438">
        <f t="shared" si="315"/>
        <v>2728635954.0171294</v>
      </c>
      <c r="CL203" s="43">
        <f t="shared" si="316"/>
        <v>2566056000</v>
      </c>
      <c r="CM203" s="43">
        <f t="shared" si="316"/>
        <v>2724325000</v>
      </c>
      <c r="CN203" s="44">
        <f t="shared" si="276"/>
        <v>38490840</v>
      </c>
      <c r="CO203" s="44">
        <f t="shared" si="277"/>
        <v>27243250</v>
      </c>
      <c r="CP203" s="44">
        <f t="shared" si="278"/>
        <v>60520175</v>
      </c>
      <c r="CQ203" s="44">
        <f t="shared" si="279"/>
        <v>53544104.166666664</v>
      </c>
      <c r="CR203" s="440">
        <f t="shared" si="280"/>
        <v>2892356000</v>
      </c>
    </row>
    <row r="204" spans="1:99">
      <c r="A204" s="3">
        <f t="shared" si="307"/>
        <v>165</v>
      </c>
      <c r="B204" s="263">
        <v>3</v>
      </c>
      <c r="C204" s="556"/>
      <c r="D204" s="264" t="s">
        <v>178</v>
      </c>
      <c r="E204" s="265" t="s">
        <v>32</v>
      </c>
      <c r="F204" s="266"/>
      <c r="G204" s="41" t="s">
        <v>56</v>
      </c>
      <c r="H204" s="267">
        <f t="shared" si="255"/>
        <v>85</v>
      </c>
      <c r="I204" s="267">
        <f t="shared" si="256"/>
        <v>74</v>
      </c>
      <c r="J204" s="268">
        <f t="shared" si="257"/>
        <v>27506142.120000001</v>
      </c>
      <c r="K204" s="268">
        <f t="shared" si="258"/>
        <v>1</v>
      </c>
      <c r="L204" s="269">
        <f t="shared" si="259"/>
        <v>1.06</v>
      </c>
      <c r="M204" s="270">
        <f t="shared" si="343"/>
        <v>1.02</v>
      </c>
      <c r="N204" s="271">
        <f t="shared" si="261"/>
        <v>24851779.771825496</v>
      </c>
      <c r="O204" s="271">
        <f t="shared" si="262"/>
        <v>28011926.525916401</v>
      </c>
      <c r="P204" s="271">
        <f t="shared" si="263"/>
        <v>29739640.860144004</v>
      </c>
      <c r="Q204" s="271">
        <f t="shared" si="264"/>
        <v>31573916.83403369</v>
      </c>
      <c r="R204" s="271">
        <f t="shared" si="308"/>
        <v>35468737.038663335</v>
      </c>
      <c r="S204" s="272">
        <f t="shared" si="265"/>
        <v>29739640.860144004</v>
      </c>
      <c r="T204" s="271">
        <f t="shared" si="265"/>
        <v>31573916.83403369</v>
      </c>
      <c r="U204" s="271">
        <f t="shared" si="266"/>
        <v>33521326.93634852</v>
      </c>
      <c r="V204" s="271">
        <f t="shared" si="309"/>
        <v>39851413.463910654</v>
      </c>
      <c r="W204" s="271"/>
      <c r="X204" s="271">
        <f t="shared" si="267"/>
        <v>1839031703.1150868</v>
      </c>
      <c r="Y204" s="271">
        <f t="shared" si="268"/>
        <v>2072882562.9178138</v>
      </c>
      <c r="Z204" s="271">
        <f t="shared" si="269"/>
        <v>2200733423.6506562</v>
      </c>
      <c r="AA204" s="272">
        <f t="shared" si="310"/>
        <v>2336469845.718493</v>
      </c>
      <c r="AB204" s="272">
        <f t="shared" si="311"/>
        <v>2624686540.8610868</v>
      </c>
      <c r="AC204" s="272">
        <f t="shared" si="270"/>
        <v>2200733423.6506562</v>
      </c>
      <c r="AD204" s="271">
        <f t="shared" si="271"/>
        <v>2336469845.718493</v>
      </c>
      <c r="AE204" s="271">
        <f t="shared" si="312"/>
        <v>2480578193.2897906</v>
      </c>
      <c r="AF204" s="271">
        <f t="shared" si="313"/>
        <v>2949004596.3293886</v>
      </c>
      <c r="AG204" s="271"/>
      <c r="AH204" s="33" t="str">
        <f t="shared" si="272"/>
        <v>BERTAHAP</v>
      </c>
      <c r="AI204" s="273">
        <f t="shared" si="273"/>
        <v>0</v>
      </c>
      <c r="AJ204" s="274">
        <v>2</v>
      </c>
      <c r="AK204" s="275"/>
      <c r="AL204" s="271" t="e">
        <f>IF(AK204&gt;#REF!,"LB","KR")</f>
        <v>#REF!</v>
      </c>
      <c r="AM204" s="52">
        <f t="shared" si="274"/>
        <v>2022935000</v>
      </c>
      <c r="AN204" s="52">
        <f t="shared" si="274"/>
        <v>2280171000</v>
      </c>
      <c r="AO204" s="52">
        <f t="shared" si="274"/>
        <v>2420807000</v>
      </c>
      <c r="AP204" s="438">
        <f t="shared" si="254"/>
        <v>2570117000</v>
      </c>
      <c r="AQ204" s="438">
        <f t="shared" si="275"/>
        <v>2420807000</v>
      </c>
      <c r="AR204" s="52">
        <f t="shared" si="275"/>
        <v>2570117000</v>
      </c>
      <c r="AS204" s="52">
        <f t="shared" si="275"/>
        <v>2728637000</v>
      </c>
      <c r="AT204" s="43"/>
      <c r="AU204" s="43"/>
      <c r="AV204" s="311">
        <f t="shared" si="314"/>
        <v>-1273534.3801559955</v>
      </c>
      <c r="AW204" s="311"/>
      <c r="AX204" s="311"/>
      <c r="AY204" s="311"/>
      <c r="AZ204" s="311"/>
      <c r="BA204" s="43"/>
      <c r="BB204" s="43"/>
      <c r="BC204" s="43"/>
      <c r="BD204" s="43"/>
      <c r="BE204" s="43"/>
      <c r="BF204" s="43"/>
      <c r="BG204" s="43"/>
      <c r="BH204" s="43"/>
      <c r="BI204" s="43"/>
      <c r="BJ204" s="43"/>
      <c r="BK204" s="43"/>
      <c r="BL204" s="43"/>
      <c r="BM204" s="43"/>
      <c r="BN204" s="43"/>
      <c r="BO204" s="43"/>
      <c r="BP204" s="43"/>
      <c r="BQ204" s="43"/>
      <c r="BR204" s="43"/>
      <c r="BS204" s="43"/>
      <c r="BT204" s="43"/>
      <c r="BU204" s="43"/>
      <c r="BV204" s="43"/>
      <c r="BW204" s="43"/>
      <c r="BX204" s="446"/>
      <c r="BY204" s="444"/>
      <c r="BZ204" s="444" t="str">
        <f t="shared" si="337"/>
        <v>2BR-17</v>
      </c>
      <c r="CA204" s="445">
        <f t="shared" si="338"/>
        <v>17</v>
      </c>
      <c r="CB204" s="444">
        <f t="shared" si="339"/>
        <v>85</v>
      </c>
      <c r="CC204" s="444">
        <f t="shared" si="339"/>
        <v>74</v>
      </c>
      <c r="CD204" s="444">
        <f t="shared" si="340"/>
        <v>29593858.306908</v>
      </c>
      <c r="CE204" s="444">
        <f t="shared" si="341"/>
        <v>2013019000</v>
      </c>
      <c r="CF204" s="444">
        <f t="shared" si="341"/>
        <v>2268994000</v>
      </c>
      <c r="CG204" s="444">
        <f t="shared" si="341"/>
        <v>2408941000</v>
      </c>
      <c r="CH204" s="444">
        <f t="shared" si="341"/>
        <v>2557519000</v>
      </c>
      <c r="CI204" s="444">
        <f t="shared" si="342"/>
        <v>2715261000</v>
      </c>
      <c r="CJ204" s="43"/>
      <c r="CK204" s="438">
        <f t="shared" si="315"/>
        <v>2728635954.0171294</v>
      </c>
      <c r="CL204" s="43">
        <f t="shared" si="316"/>
        <v>2566056000</v>
      </c>
      <c r="CM204" s="43">
        <f t="shared" si="316"/>
        <v>2724325000</v>
      </c>
      <c r="CN204" s="44">
        <f t="shared" si="276"/>
        <v>38490840</v>
      </c>
      <c r="CO204" s="44">
        <f t="shared" si="277"/>
        <v>27243250</v>
      </c>
      <c r="CP204" s="44">
        <f t="shared" si="278"/>
        <v>60520175</v>
      </c>
      <c r="CQ204" s="44">
        <f t="shared" si="279"/>
        <v>53544104.166666664</v>
      </c>
      <c r="CR204" s="440">
        <f t="shared" si="280"/>
        <v>2892356000</v>
      </c>
    </row>
    <row r="205" spans="1:99">
      <c r="A205" s="3">
        <f t="shared" si="307"/>
        <v>166</v>
      </c>
      <c r="B205" s="263">
        <v>4</v>
      </c>
      <c r="C205" s="556"/>
      <c r="D205" s="264" t="s">
        <v>178</v>
      </c>
      <c r="E205" s="265" t="s">
        <v>38</v>
      </c>
      <c r="F205" s="266"/>
      <c r="G205" s="41" t="s">
        <v>58</v>
      </c>
      <c r="H205" s="267">
        <f t="shared" si="255"/>
        <v>101</v>
      </c>
      <c r="I205" s="267">
        <f t="shared" si="256"/>
        <v>90</v>
      </c>
      <c r="J205" s="268">
        <f t="shared" si="257"/>
        <v>27506142.120000001</v>
      </c>
      <c r="K205" s="268">
        <f t="shared" si="258"/>
        <v>1</v>
      </c>
      <c r="L205" s="269">
        <f t="shared" si="259"/>
        <v>1.06</v>
      </c>
      <c r="M205" s="270">
        <f t="shared" si="343"/>
        <v>1.02</v>
      </c>
      <c r="N205" s="271">
        <f t="shared" si="261"/>
        <v>24851779.771825496</v>
      </c>
      <c r="O205" s="271">
        <f t="shared" si="262"/>
        <v>28011926.525916401</v>
      </c>
      <c r="P205" s="271">
        <f t="shared" si="263"/>
        <v>29739640.860144004</v>
      </c>
      <c r="Q205" s="271">
        <f t="shared" si="264"/>
        <v>31573916.83403369</v>
      </c>
      <c r="R205" s="271">
        <f t="shared" si="308"/>
        <v>35468737.038663335</v>
      </c>
      <c r="S205" s="272">
        <f t="shared" si="265"/>
        <v>29739640.860144004</v>
      </c>
      <c r="T205" s="271">
        <f t="shared" si="265"/>
        <v>31573916.83403369</v>
      </c>
      <c r="U205" s="271">
        <f t="shared" si="266"/>
        <v>33521326.93634852</v>
      </c>
      <c r="V205" s="271">
        <f t="shared" si="309"/>
        <v>39851413.463910654</v>
      </c>
      <c r="W205" s="271"/>
      <c r="X205" s="271">
        <f t="shared" si="267"/>
        <v>2236660179.4642944</v>
      </c>
      <c r="Y205" s="271">
        <f t="shared" si="268"/>
        <v>2521073387.3324761</v>
      </c>
      <c r="Z205" s="271">
        <f t="shared" si="269"/>
        <v>2676567677.4129605</v>
      </c>
      <c r="AA205" s="272">
        <f t="shared" si="310"/>
        <v>2841652515.0630322</v>
      </c>
      <c r="AB205" s="272">
        <f t="shared" si="311"/>
        <v>3192186333.4797001</v>
      </c>
      <c r="AC205" s="272">
        <f t="shared" si="270"/>
        <v>2676567677.4129605</v>
      </c>
      <c r="AD205" s="271">
        <f t="shared" si="271"/>
        <v>2841652515.0630322</v>
      </c>
      <c r="AE205" s="271">
        <f t="shared" si="312"/>
        <v>3016919424.2713666</v>
      </c>
      <c r="AF205" s="271">
        <f t="shared" si="313"/>
        <v>3586627211.7519588</v>
      </c>
      <c r="AG205" s="271"/>
      <c r="AH205" s="33" t="str">
        <f t="shared" si="272"/>
        <v>BERTAHAP</v>
      </c>
      <c r="AI205" s="273">
        <f t="shared" si="273"/>
        <v>0</v>
      </c>
      <c r="AJ205" s="274">
        <v>2</v>
      </c>
      <c r="AK205" s="275"/>
      <c r="AL205" s="271" t="e">
        <f>IF(AK205&gt;#REF!,"LB","KR")</f>
        <v>#REF!</v>
      </c>
      <c r="AM205" s="52">
        <f t="shared" si="274"/>
        <v>2460327000</v>
      </c>
      <c r="AN205" s="52">
        <f t="shared" si="274"/>
        <v>2773181000</v>
      </c>
      <c r="AO205" s="52">
        <f t="shared" si="274"/>
        <v>2944225000</v>
      </c>
      <c r="AP205" s="438">
        <f t="shared" si="254"/>
        <v>3125818000</v>
      </c>
      <c r="AQ205" s="438">
        <f t="shared" si="275"/>
        <v>2944225000</v>
      </c>
      <c r="AR205" s="52">
        <f t="shared" si="275"/>
        <v>3125818000</v>
      </c>
      <c r="AS205" s="52">
        <f t="shared" si="275"/>
        <v>3318612000</v>
      </c>
      <c r="AT205" s="43"/>
      <c r="AU205" s="43"/>
      <c r="AV205" s="311">
        <f t="shared" si="314"/>
        <v>-1273534.3801559955</v>
      </c>
      <c r="AW205" s="311"/>
      <c r="AX205" s="311"/>
      <c r="AY205" s="311"/>
      <c r="AZ205" s="311"/>
      <c r="BA205" s="43"/>
      <c r="BB205" s="43"/>
      <c r="BC205" s="43"/>
      <c r="BD205" s="43"/>
      <c r="BE205" s="43"/>
      <c r="BF205" s="43"/>
      <c r="BG205" s="43"/>
      <c r="BH205" s="43"/>
      <c r="BI205" s="43"/>
      <c r="BJ205" s="43"/>
      <c r="BK205" s="43"/>
      <c r="BL205" s="43"/>
      <c r="BM205" s="43"/>
      <c r="BN205" s="43"/>
      <c r="BO205" s="43"/>
      <c r="BP205" s="43"/>
      <c r="BQ205" s="43"/>
      <c r="BR205" s="43"/>
      <c r="BS205" s="43"/>
      <c r="BT205" s="43"/>
      <c r="BU205" s="43"/>
      <c r="BV205" s="43"/>
      <c r="BW205" s="43"/>
      <c r="BX205" s="446"/>
      <c r="BY205" s="444"/>
      <c r="BZ205" s="444" t="str">
        <f t="shared" si="337"/>
        <v>3BR-19</v>
      </c>
      <c r="CA205" s="445">
        <f t="shared" si="338"/>
        <v>19</v>
      </c>
      <c r="CB205" s="444">
        <f t="shared" si="339"/>
        <v>138</v>
      </c>
      <c r="CC205" s="444">
        <f t="shared" si="339"/>
        <v>120</v>
      </c>
      <c r="CD205" s="444">
        <f t="shared" si="340"/>
        <v>29593858.306908</v>
      </c>
      <c r="CE205" s="444">
        <f t="shared" si="341"/>
        <v>3264355000</v>
      </c>
      <c r="CF205" s="444">
        <f t="shared" si="341"/>
        <v>3679449000</v>
      </c>
      <c r="CG205" s="444">
        <f t="shared" si="341"/>
        <v>3906390000</v>
      </c>
      <c r="CH205" s="444">
        <f t="shared" si="341"/>
        <v>4147327000</v>
      </c>
      <c r="CI205" s="444">
        <f t="shared" si="342"/>
        <v>4403125000</v>
      </c>
      <c r="CJ205" s="43"/>
      <c r="CK205" s="438">
        <f t="shared" si="315"/>
        <v>3318611324.1202307</v>
      </c>
      <c r="CL205" s="43">
        <f t="shared" si="316"/>
        <v>3120879000</v>
      </c>
      <c r="CM205" s="43">
        <f t="shared" si="316"/>
        <v>3313368000</v>
      </c>
      <c r="CN205" s="44">
        <f t="shared" si="276"/>
        <v>46813185</v>
      </c>
      <c r="CO205" s="44">
        <f t="shared" si="277"/>
        <v>33133680</v>
      </c>
      <c r="CP205" s="44">
        <f t="shared" si="278"/>
        <v>73605625</v>
      </c>
      <c r="CQ205" s="44">
        <f t="shared" si="279"/>
        <v>65121208.333333336</v>
      </c>
      <c r="CR205" s="440">
        <f t="shared" si="280"/>
        <v>3517730000</v>
      </c>
    </row>
    <row r="206" spans="1:99">
      <c r="A206" s="3">
        <f t="shared" si="307"/>
        <v>167</v>
      </c>
      <c r="B206" s="263">
        <v>5</v>
      </c>
      <c r="C206" s="556"/>
      <c r="D206" s="264" t="s">
        <v>178</v>
      </c>
      <c r="E206" s="265" t="s">
        <v>44</v>
      </c>
      <c r="F206" s="266"/>
      <c r="G206" s="41" t="s">
        <v>60</v>
      </c>
      <c r="H206" s="267">
        <f t="shared" si="255"/>
        <v>101</v>
      </c>
      <c r="I206" s="267">
        <f t="shared" si="256"/>
        <v>90</v>
      </c>
      <c r="J206" s="268">
        <f t="shared" si="257"/>
        <v>27506142.120000001</v>
      </c>
      <c r="K206" s="268">
        <f t="shared" si="258"/>
        <v>1</v>
      </c>
      <c r="L206" s="269">
        <f t="shared" si="259"/>
        <v>1.06</v>
      </c>
      <c r="M206" s="270">
        <f t="shared" si="343"/>
        <v>1.02</v>
      </c>
      <c r="N206" s="271">
        <f t="shared" si="261"/>
        <v>24851779.771825496</v>
      </c>
      <c r="O206" s="271">
        <f t="shared" si="262"/>
        <v>28011926.525916401</v>
      </c>
      <c r="P206" s="271">
        <f t="shared" si="263"/>
        <v>29739640.860144004</v>
      </c>
      <c r="Q206" s="271">
        <f t="shared" si="264"/>
        <v>31573916.83403369</v>
      </c>
      <c r="R206" s="271">
        <f t="shared" si="308"/>
        <v>35468737.038663335</v>
      </c>
      <c r="S206" s="272">
        <f t="shared" si="265"/>
        <v>29739640.860144004</v>
      </c>
      <c r="T206" s="271">
        <f t="shared" si="265"/>
        <v>31573916.83403369</v>
      </c>
      <c r="U206" s="271">
        <f t="shared" si="266"/>
        <v>33521326.93634852</v>
      </c>
      <c r="V206" s="271">
        <f t="shared" si="309"/>
        <v>39851413.463910654</v>
      </c>
      <c r="W206" s="271"/>
      <c r="X206" s="271">
        <f t="shared" si="267"/>
        <v>2236660179.4642944</v>
      </c>
      <c r="Y206" s="271">
        <f t="shared" si="268"/>
        <v>2521073387.3324761</v>
      </c>
      <c r="Z206" s="271">
        <f t="shared" si="269"/>
        <v>2676567677.4129605</v>
      </c>
      <c r="AA206" s="272">
        <f t="shared" si="310"/>
        <v>2841652515.0630322</v>
      </c>
      <c r="AB206" s="272">
        <f t="shared" si="311"/>
        <v>3192186333.4797001</v>
      </c>
      <c r="AC206" s="272">
        <f t="shared" si="270"/>
        <v>2676567677.4129605</v>
      </c>
      <c r="AD206" s="271">
        <f t="shared" si="271"/>
        <v>2841652515.0630322</v>
      </c>
      <c r="AE206" s="271">
        <f t="shared" si="312"/>
        <v>3016919424.2713666</v>
      </c>
      <c r="AF206" s="271">
        <f t="shared" si="313"/>
        <v>3586627211.7519588</v>
      </c>
      <c r="AG206" s="271"/>
      <c r="AH206" s="33" t="str">
        <f t="shared" si="272"/>
        <v>BERTAHAP</v>
      </c>
      <c r="AI206" s="273">
        <f t="shared" si="273"/>
        <v>0</v>
      </c>
      <c r="AJ206" s="274">
        <v>2</v>
      </c>
      <c r="AK206" s="275"/>
      <c r="AL206" s="271" t="e">
        <f>IF(AK206&gt;#REF!,"LB","KR")</f>
        <v>#REF!</v>
      </c>
      <c r="AM206" s="52">
        <f t="shared" si="274"/>
        <v>2460327000</v>
      </c>
      <c r="AN206" s="52">
        <f t="shared" si="274"/>
        <v>2773181000</v>
      </c>
      <c r="AO206" s="52">
        <f t="shared" si="274"/>
        <v>2944225000</v>
      </c>
      <c r="AP206" s="438">
        <f t="shared" si="254"/>
        <v>3125818000</v>
      </c>
      <c r="AQ206" s="438">
        <f t="shared" si="275"/>
        <v>2944225000</v>
      </c>
      <c r="AR206" s="52">
        <f t="shared" si="275"/>
        <v>3125818000</v>
      </c>
      <c r="AS206" s="52">
        <f t="shared" si="275"/>
        <v>3318612000</v>
      </c>
      <c r="AT206" s="43"/>
      <c r="AU206" s="43"/>
      <c r="AV206" s="311">
        <f t="shared" si="314"/>
        <v>-1273534.3801559955</v>
      </c>
      <c r="AW206" s="311"/>
      <c r="AX206" s="311"/>
      <c r="AY206" s="311"/>
      <c r="AZ206" s="311"/>
      <c r="BA206" s="43"/>
      <c r="BB206" s="43"/>
      <c r="BC206" s="43"/>
      <c r="BD206" s="43"/>
      <c r="BE206" s="43"/>
      <c r="BF206" s="43"/>
      <c r="BG206" s="43"/>
      <c r="BH206" s="43"/>
      <c r="BI206" s="43"/>
      <c r="BJ206" s="43"/>
      <c r="BK206" s="43"/>
      <c r="BL206" s="43"/>
      <c r="BM206" s="43"/>
      <c r="BN206" s="43"/>
      <c r="BO206" s="43"/>
      <c r="BP206" s="43"/>
      <c r="BQ206" s="43"/>
      <c r="BR206" s="43"/>
      <c r="BS206" s="43"/>
      <c r="BT206" s="43"/>
      <c r="BU206" s="43"/>
      <c r="BV206" s="43"/>
      <c r="BW206" s="43"/>
      <c r="BX206" s="446">
        <v>50</v>
      </c>
      <c r="BY206" s="444" t="s">
        <v>176</v>
      </c>
      <c r="BZ206" s="444" t="str">
        <f>G270</f>
        <v>2BR-7</v>
      </c>
      <c r="CA206" s="445" t="str">
        <f>E270</f>
        <v>07</v>
      </c>
      <c r="CB206" s="444">
        <f>H270</f>
        <v>101</v>
      </c>
      <c r="CC206" s="444">
        <f>I270</f>
        <v>90</v>
      </c>
      <c r="CD206" s="444">
        <f>P270</f>
        <v>29593858.306908</v>
      </c>
      <c r="CE206" s="444">
        <f t="shared" ref="CE206:CH207" si="344">AM270</f>
        <v>2448266000</v>
      </c>
      <c r="CF206" s="444">
        <f t="shared" si="344"/>
        <v>2759587000</v>
      </c>
      <c r="CG206" s="444">
        <f t="shared" si="344"/>
        <v>2929792000</v>
      </c>
      <c r="CH206" s="444">
        <f t="shared" si="344"/>
        <v>3110496000</v>
      </c>
      <c r="CI206" s="444">
        <f>AS270</f>
        <v>3302344000</v>
      </c>
      <c r="CJ206" s="43">
        <v>4</v>
      </c>
      <c r="CK206" s="438">
        <f t="shared" si="315"/>
        <v>3318611324.1202307</v>
      </c>
      <c r="CL206" s="43">
        <f t="shared" si="316"/>
        <v>3120879000</v>
      </c>
      <c r="CM206" s="43">
        <f t="shared" si="316"/>
        <v>3313368000</v>
      </c>
      <c r="CN206" s="44">
        <f t="shared" si="276"/>
        <v>46813185</v>
      </c>
      <c r="CO206" s="44">
        <f t="shared" si="277"/>
        <v>33133680</v>
      </c>
      <c r="CP206" s="44">
        <f t="shared" si="278"/>
        <v>73605625</v>
      </c>
      <c r="CQ206" s="44">
        <f t="shared" si="279"/>
        <v>65121208.333333336</v>
      </c>
      <c r="CR206" s="440">
        <f t="shared" si="280"/>
        <v>3517730000</v>
      </c>
      <c r="CU206" s="44"/>
    </row>
    <row r="207" spans="1:99">
      <c r="A207" s="3">
        <f t="shared" si="307"/>
        <v>168</v>
      </c>
      <c r="B207" s="263">
        <v>6</v>
      </c>
      <c r="C207" s="556"/>
      <c r="D207" s="264" t="s">
        <v>178</v>
      </c>
      <c r="E207" s="299">
        <v>11</v>
      </c>
      <c r="F207" s="266"/>
      <c r="G207" s="41" t="s">
        <v>62</v>
      </c>
      <c r="H207" s="267">
        <f t="shared" si="255"/>
        <v>101</v>
      </c>
      <c r="I207" s="267">
        <f t="shared" si="256"/>
        <v>90</v>
      </c>
      <c r="J207" s="268">
        <f t="shared" si="257"/>
        <v>27506142.120000001</v>
      </c>
      <c r="K207" s="268">
        <f t="shared" si="258"/>
        <v>1</v>
      </c>
      <c r="L207" s="269">
        <f t="shared" si="259"/>
        <v>1.06</v>
      </c>
      <c r="M207" s="270">
        <f t="shared" si="343"/>
        <v>1.02</v>
      </c>
      <c r="N207" s="271">
        <f t="shared" si="261"/>
        <v>24851779.771825496</v>
      </c>
      <c r="O207" s="271">
        <f t="shared" si="262"/>
        <v>28011926.525916401</v>
      </c>
      <c r="P207" s="271">
        <f t="shared" si="263"/>
        <v>29739640.860144004</v>
      </c>
      <c r="Q207" s="271">
        <f t="shared" si="264"/>
        <v>31573916.83403369</v>
      </c>
      <c r="R207" s="271">
        <f t="shared" si="308"/>
        <v>35468737.038663335</v>
      </c>
      <c r="S207" s="272">
        <f t="shared" si="265"/>
        <v>29739640.860144004</v>
      </c>
      <c r="T207" s="271">
        <f t="shared" si="265"/>
        <v>31573916.83403369</v>
      </c>
      <c r="U207" s="271">
        <f t="shared" si="266"/>
        <v>33521326.93634852</v>
      </c>
      <c r="V207" s="271">
        <f t="shared" si="309"/>
        <v>39851413.463910654</v>
      </c>
      <c r="W207" s="271"/>
      <c r="X207" s="271">
        <f t="shared" si="267"/>
        <v>2236660179.4642944</v>
      </c>
      <c r="Y207" s="271">
        <f t="shared" si="268"/>
        <v>2521073387.3324761</v>
      </c>
      <c r="Z207" s="271">
        <f t="shared" si="269"/>
        <v>2676567677.4129605</v>
      </c>
      <c r="AA207" s="272">
        <f t="shared" si="310"/>
        <v>2841652515.0630322</v>
      </c>
      <c r="AB207" s="272">
        <f t="shared" si="311"/>
        <v>3192186333.4797001</v>
      </c>
      <c r="AC207" s="272">
        <f t="shared" si="270"/>
        <v>2676567677.4129605</v>
      </c>
      <c r="AD207" s="271">
        <f t="shared" si="271"/>
        <v>2841652515.0630322</v>
      </c>
      <c r="AE207" s="271">
        <f t="shared" si="312"/>
        <v>3016919424.2713666</v>
      </c>
      <c r="AF207" s="271">
        <f t="shared" si="313"/>
        <v>3586627211.7519588</v>
      </c>
      <c r="AG207" s="271"/>
      <c r="AH207" s="33" t="str">
        <f t="shared" si="272"/>
        <v>BERTAHAP</v>
      </c>
      <c r="AI207" s="273">
        <f t="shared" si="273"/>
        <v>0</v>
      </c>
      <c r="AJ207" s="274">
        <v>2</v>
      </c>
      <c r="AK207" s="275"/>
      <c r="AL207" s="271" t="e">
        <f>IF(AK207&gt;#REF!,"LB","KR")</f>
        <v>#REF!</v>
      </c>
      <c r="AM207" s="52">
        <f t="shared" si="274"/>
        <v>2460327000</v>
      </c>
      <c r="AN207" s="52">
        <f t="shared" si="274"/>
        <v>2773181000</v>
      </c>
      <c r="AO207" s="52">
        <f t="shared" si="274"/>
        <v>2944225000</v>
      </c>
      <c r="AP207" s="438">
        <f t="shared" si="254"/>
        <v>3125818000</v>
      </c>
      <c r="AQ207" s="438">
        <f t="shared" si="275"/>
        <v>2944225000</v>
      </c>
      <c r="AR207" s="52">
        <f t="shared" si="275"/>
        <v>3125818000</v>
      </c>
      <c r="AS207" s="52">
        <f t="shared" si="275"/>
        <v>3318612000</v>
      </c>
      <c r="AT207" s="43"/>
      <c r="AU207" s="43"/>
      <c r="AV207" s="311">
        <f t="shared" si="314"/>
        <v>-1273534.3801559955</v>
      </c>
      <c r="AW207" s="311"/>
      <c r="AX207" s="311"/>
      <c r="AY207" s="311"/>
      <c r="AZ207" s="311"/>
      <c r="BA207" s="43"/>
      <c r="BB207" s="43"/>
      <c r="BC207" s="43"/>
      <c r="BD207" s="43"/>
      <c r="BE207" s="43"/>
      <c r="BF207" s="43"/>
      <c r="BG207" s="43"/>
      <c r="BH207" s="43"/>
      <c r="BI207" s="43"/>
      <c r="BJ207" s="43"/>
      <c r="BK207" s="43"/>
      <c r="BL207" s="43"/>
      <c r="BM207" s="43"/>
      <c r="BN207" s="43"/>
      <c r="BO207" s="43"/>
      <c r="BP207" s="43"/>
      <c r="BQ207" s="43"/>
      <c r="BR207" s="43"/>
      <c r="BS207" s="43"/>
      <c r="BT207" s="43"/>
      <c r="BU207" s="43"/>
      <c r="BV207" s="43"/>
      <c r="BW207" s="43"/>
      <c r="BX207" s="446"/>
      <c r="BY207" s="449"/>
      <c r="BZ207" s="444" t="str">
        <f>G271</f>
        <v>2BR-15</v>
      </c>
      <c r="CA207" s="445">
        <f>E271</f>
        <v>15</v>
      </c>
      <c r="CB207" s="444">
        <f>H271</f>
        <v>101</v>
      </c>
      <c r="CC207" s="444">
        <f>I271</f>
        <v>90</v>
      </c>
      <c r="CD207" s="444">
        <f>P271</f>
        <v>29593858.306908</v>
      </c>
      <c r="CE207" s="444">
        <f t="shared" si="344"/>
        <v>2448266000</v>
      </c>
      <c r="CF207" s="444">
        <f t="shared" si="344"/>
        <v>2759587000</v>
      </c>
      <c r="CG207" s="444">
        <f t="shared" si="344"/>
        <v>2929792000</v>
      </c>
      <c r="CH207" s="444">
        <f t="shared" si="344"/>
        <v>3110496000</v>
      </c>
      <c r="CI207" s="444">
        <f>AS271</f>
        <v>3302344000</v>
      </c>
      <c r="CJ207" s="43"/>
      <c r="CK207" s="438">
        <f t="shared" si="315"/>
        <v>3318611324.1202307</v>
      </c>
      <c r="CL207" s="43">
        <f t="shared" si="316"/>
        <v>3120879000</v>
      </c>
      <c r="CM207" s="43">
        <f t="shared" si="316"/>
        <v>3313368000</v>
      </c>
      <c r="CN207" s="44">
        <f t="shared" si="276"/>
        <v>46813185</v>
      </c>
      <c r="CO207" s="44">
        <f t="shared" si="277"/>
        <v>33133680</v>
      </c>
      <c r="CP207" s="44">
        <f t="shared" si="278"/>
        <v>73605625</v>
      </c>
      <c r="CQ207" s="44">
        <f t="shared" si="279"/>
        <v>65121208.333333336</v>
      </c>
      <c r="CR207" s="440">
        <f t="shared" si="280"/>
        <v>3517730000</v>
      </c>
    </row>
    <row r="208" spans="1:99">
      <c r="A208" s="3">
        <f t="shared" si="307"/>
        <v>169</v>
      </c>
      <c r="B208" s="263">
        <v>7</v>
      </c>
      <c r="C208" s="556"/>
      <c r="D208" s="264" t="s">
        <v>178</v>
      </c>
      <c r="E208" s="299">
        <v>15</v>
      </c>
      <c r="F208" s="266"/>
      <c r="G208" s="41" t="s">
        <v>64</v>
      </c>
      <c r="H208" s="267">
        <f t="shared" si="255"/>
        <v>101</v>
      </c>
      <c r="I208" s="267">
        <f t="shared" si="256"/>
        <v>90</v>
      </c>
      <c r="J208" s="268">
        <f t="shared" si="257"/>
        <v>27506142.120000001</v>
      </c>
      <c r="K208" s="268">
        <f t="shared" si="258"/>
        <v>1</v>
      </c>
      <c r="L208" s="269">
        <f t="shared" si="259"/>
        <v>1.06</v>
      </c>
      <c r="M208" s="270">
        <f t="shared" si="343"/>
        <v>1.02</v>
      </c>
      <c r="N208" s="271">
        <f t="shared" si="261"/>
        <v>24851779.771825496</v>
      </c>
      <c r="O208" s="271">
        <f t="shared" si="262"/>
        <v>28011926.525916401</v>
      </c>
      <c r="P208" s="271">
        <f t="shared" si="263"/>
        <v>29739640.860144004</v>
      </c>
      <c r="Q208" s="271">
        <f t="shared" si="264"/>
        <v>31573916.83403369</v>
      </c>
      <c r="R208" s="271">
        <f t="shared" si="308"/>
        <v>35468737.038663335</v>
      </c>
      <c r="S208" s="272">
        <f t="shared" si="265"/>
        <v>29739640.860144004</v>
      </c>
      <c r="T208" s="271">
        <f t="shared" si="265"/>
        <v>31573916.83403369</v>
      </c>
      <c r="U208" s="271">
        <f t="shared" si="266"/>
        <v>33521326.93634852</v>
      </c>
      <c r="V208" s="271">
        <f t="shared" si="309"/>
        <v>39851413.463910654</v>
      </c>
      <c r="W208" s="271"/>
      <c r="X208" s="271">
        <f t="shared" si="267"/>
        <v>2236660179.4642944</v>
      </c>
      <c r="Y208" s="271">
        <f t="shared" si="268"/>
        <v>2521073387.3324761</v>
      </c>
      <c r="Z208" s="271">
        <f t="shared" si="269"/>
        <v>2676567677.4129605</v>
      </c>
      <c r="AA208" s="272">
        <f t="shared" si="310"/>
        <v>2841652515.0630322</v>
      </c>
      <c r="AB208" s="272">
        <f t="shared" si="311"/>
        <v>3192186333.4797001</v>
      </c>
      <c r="AC208" s="272">
        <f t="shared" si="270"/>
        <v>2676567677.4129605</v>
      </c>
      <c r="AD208" s="271">
        <f t="shared" si="271"/>
        <v>2841652515.0630322</v>
      </c>
      <c r="AE208" s="271">
        <f t="shared" si="312"/>
        <v>3016919424.2713666</v>
      </c>
      <c r="AF208" s="271">
        <f t="shared" si="313"/>
        <v>3586627211.7519588</v>
      </c>
      <c r="AG208" s="271"/>
      <c r="AH208" s="33" t="str">
        <f t="shared" si="272"/>
        <v>BERTAHAP</v>
      </c>
      <c r="AI208" s="273">
        <f t="shared" si="273"/>
        <v>0</v>
      </c>
      <c r="AJ208" s="274">
        <v>2</v>
      </c>
      <c r="AK208" s="275"/>
      <c r="AL208" s="271" t="e">
        <f>IF(AK208&gt;#REF!,"LB","KR")</f>
        <v>#REF!</v>
      </c>
      <c r="AM208" s="52">
        <f t="shared" si="274"/>
        <v>2460327000</v>
      </c>
      <c r="AN208" s="52">
        <f t="shared" si="274"/>
        <v>2773181000</v>
      </c>
      <c r="AO208" s="52">
        <f t="shared" si="274"/>
        <v>2944225000</v>
      </c>
      <c r="AP208" s="438">
        <f t="shared" si="254"/>
        <v>3125818000</v>
      </c>
      <c r="AQ208" s="438">
        <f t="shared" si="275"/>
        <v>2944225000</v>
      </c>
      <c r="AR208" s="52">
        <f t="shared" si="275"/>
        <v>3125818000</v>
      </c>
      <c r="AS208" s="52">
        <f t="shared" si="275"/>
        <v>3318612000</v>
      </c>
      <c r="AT208" s="43"/>
      <c r="AU208" s="43"/>
      <c r="AV208" s="311">
        <f t="shared" si="314"/>
        <v>-1273534.3801559955</v>
      </c>
      <c r="AW208" s="311"/>
      <c r="AX208" s="311"/>
      <c r="AY208" s="311"/>
      <c r="AZ208" s="311"/>
      <c r="BA208" s="43"/>
      <c r="BB208" s="43"/>
      <c r="BC208" s="43"/>
      <c r="BD208" s="43"/>
      <c r="BE208" s="43"/>
      <c r="BF208" s="43"/>
      <c r="BG208" s="43"/>
      <c r="BH208" s="43"/>
      <c r="BI208" s="43"/>
      <c r="BJ208" s="43"/>
      <c r="BK208" s="43"/>
      <c r="BL208" s="43"/>
      <c r="BM208" s="43"/>
      <c r="BN208" s="43"/>
      <c r="BO208" s="43"/>
      <c r="BP208" s="43"/>
      <c r="BQ208" s="43"/>
      <c r="BR208" s="43"/>
      <c r="BS208" s="43"/>
      <c r="BT208" s="43"/>
      <c r="BU208" s="43"/>
      <c r="BV208" s="43"/>
      <c r="BW208" s="43"/>
      <c r="BX208" s="446">
        <v>51</v>
      </c>
      <c r="BY208" s="444" t="s">
        <v>175</v>
      </c>
      <c r="BZ208" s="444" t="str">
        <f>G274</f>
        <v>3BR-21</v>
      </c>
      <c r="CA208" s="445">
        <f>E274</f>
        <v>21</v>
      </c>
      <c r="CB208" s="444">
        <f>H274</f>
        <v>132</v>
      </c>
      <c r="CC208" s="444">
        <f>I274</f>
        <v>112</v>
      </c>
      <c r="CD208" s="444">
        <f>P274</f>
        <v>30710607.67698</v>
      </c>
      <c r="CE208" s="444">
        <f>AM274</f>
        <v>3161702000</v>
      </c>
      <c r="CF208" s="444">
        <f>AN274</f>
        <v>3563743000</v>
      </c>
      <c r="CG208" s="444">
        <f>AO274</f>
        <v>3783547000</v>
      </c>
      <c r="CH208" s="444">
        <f>AP274</f>
        <v>4016908000</v>
      </c>
      <c r="CI208" s="444">
        <f>AS274</f>
        <v>4264662000</v>
      </c>
      <c r="CJ208" s="43">
        <v>5</v>
      </c>
      <c r="CK208" s="438">
        <f t="shared" si="315"/>
        <v>3318611324.1202307</v>
      </c>
      <c r="CL208" s="43">
        <f t="shared" si="316"/>
        <v>3120879000</v>
      </c>
      <c r="CM208" s="43">
        <f t="shared" si="316"/>
        <v>3313368000</v>
      </c>
      <c r="CN208" s="44">
        <f t="shared" si="276"/>
        <v>46813185</v>
      </c>
      <c r="CO208" s="44">
        <f t="shared" si="277"/>
        <v>33133680</v>
      </c>
      <c r="CP208" s="44">
        <f t="shared" si="278"/>
        <v>73605625</v>
      </c>
      <c r="CQ208" s="44">
        <f t="shared" si="279"/>
        <v>65121208.333333336</v>
      </c>
      <c r="CR208" s="440">
        <f t="shared" si="280"/>
        <v>3517730000</v>
      </c>
      <c r="CU208" s="63"/>
    </row>
    <row r="209" spans="1:100">
      <c r="A209" s="3">
        <f t="shared" si="307"/>
        <v>170</v>
      </c>
      <c r="B209" s="263">
        <v>8</v>
      </c>
      <c r="C209" s="556"/>
      <c r="D209" s="264" t="s">
        <v>178</v>
      </c>
      <c r="E209" s="299">
        <v>17</v>
      </c>
      <c r="F209" s="266"/>
      <c r="G209" s="41" t="s">
        <v>67</v>
      </c>
      <c r="H209" s="267">
        <f t="shared" si="255"/>
        <v>85</v>
      </c>
      <c r="I209" s="267">
        <f t="shared" si="256"/>
        <v>74</v>
      </c>
      <c r="J209" s="268">
        <f t="shared" si="257"/>
        <v>27506142.120000001</v>
      </c>
      <c r="K209" s="268">
        <f t="shared" si="258"/>
        <v>1</v>
      </c>
      <c r="L209" s="269">
        <f t="shared" si="259"/>
        <v>1.06</v>
      </c>
      <c r="M209" s="270">
        <f t="shared" si="343"/>
        <v>1.02</v>
      </c>
      <c r="N209" s="271">
        <f t="shared" si="261"/>
        <v>24851779.771825496</v>
      </c>
      <c r="O209" s="271">
        <f t="shared" si="262"/>
        <v>28011926.525916401</v>
      </c>
      <c r="P209" s="271">
        <f t="shared" si="263"/>
        <v>29739640.860144004</v>
      </c>
      <c r="Q209" s="271">
        <f t="shared" si="264"/>
        <v>31573916.83403369</v>
      </c>
      <c r="R209" s="271">
        <f t="shared" si="308"/>
        <v>35468737.038663335</v>
      </c>
      <c r="S209" s="272">
        <f t="shared" si="265"/>
        <v>29739640.860144004</v>
      </c>
      <c r="T209" s="271">
        <f t="shared" si="265"/>
        <v>31573916.83403369</v>
      </c>
      <c r="U209" s="271">
        <f t="shared" si="266"/>
        <v>33521326.93634852</v>
      </c>
      <c r="V209" s="271">
        <f t="shared" si="309"/>
        <v>39851413.463910654</v>
      </c>
      <c r="W209" s="271"/>
      <c r="X209" s="271">
        <f t="shared" si="267"/>
        <v>1839031703.1150868</v>
      </c>
      <c r="Y209" s="271">
        <f t="shared" si="268"/>
        <v>2072882562.9178138</v>
      </c>
      <c r="Z209" s="271">
        <f t="shared" si="269"/>
        <v>2200733423.6506562</v>
      </c>
      <c r="AA209" s="272">
        <f t="shared" si="310"/>
        <v>2336469845.718493</v>
      </c>
      <c r="AB209" s="272">
        <f t="shared" si="311"/>
        <v>2624686540.8610868</v>
      </c>
      <c r="AC209" s="272">
        <f t="shared" si="270"/>
        <v>2200733423.6506562</v>
      </c>
      <c r="AD209" s="271">
        <f t="shared" si="271"/>
        <v>2336469845.718493</v>
      </c>
      <c r="AE209" s="271">
        <f t="shared" si="312"/>
        <v>2480578193.2897906</v>
      </c>
      <c r="AF209" s="271">
        <f t="shared" si="313"/>
        <v>2949004596.3293886</v>
      </c>
      <c r="AG209" s="271"/>
      <c r="AH209" s="33" t="str">
        <f t="shared" si="272"/>
        <v>BERTAHAP</v>
      </c>
      <c r="AI209" s="273">
        <f t="shared" si="273"/>
        <v>0</v>
      </c>
      <c r="AJ209" s="274">
        <v>2</v>
      </c>
      <c r="AK209" s="275"/>
      <c r="AL209" s="271" t="e">
        <f>IF(AK209&gt;#REF!,"LB","KR")</f>
        <v>#REF!</v>
      </c>
      <c r="AM209" s="52">
        <f t="shared" si="274"/>
        <v>2022935000</v>
      </c>
      <c r="AN209" s="52">
        <f t="shared" si="274"/>
        <v>2280171000</v>
      </c>
      <c r="AO209" s="52">
        <f t="shared" si="274"/>
        <v>2420807000</v>
      </c>
      <c r="AP209" s="438">
        <f t="shared" si="254"/>
        <v>2570117000</v>
      </c>
      <c r="AQ209" s="438">
        <f t="shared" si="275"/>
        <v>2420807000</v>
      </c>
      <c r="AR209" s="52">
        <f t="shared" si="275"/>
        <v>2570117000</v>
      </c>
      <c r="AS209" s="52">
        <f t="shared" si="275"/>
        <v>2728637000</v>
      </c>
      <c r="AT209" s="43"/>
      <c r="AU209" s="43"/>
      <c r="AV209" s="311">
        <f t="shared" si="314"/>
        <v>-1273534.3801559955</v>
      </c>
      <c r="AW209" s="311"/>
      <c r="AX209" s="311"/>
      <c r="AY209" s="311"/>
      <c r="AZ209" s="311"/>
      <c r="BA209" s="43"/>
      <c r="BB209" s="43"/>
      <c r="BC209" s="43"/>
      <c r="BD209" s="43"/>
      <c r="BE209" s="43"/>
      <c r="BF209" s="43"/>
      <c r="BG209" s="43"/>
      <c r="BH209" s="43"/>
      <c r="BI209" s="43"/>
      <c r="BJ209" s="43"/>
      <c r="BK209" s="43"/>
      <c r="BL209" s="43"/>
      <c r="BM209" s="43"/>
      <c r="BN209" s="43"/>
      <c r="BO209" s="43"/>
      <c r="BP209" s="43"/>
      <c r="BQ209" s="43"/>
      <c r="BR209" s="43"/>
      <c r="BS209" s="43"/>
      <c r="BT209" s="43"/>
      <c r="BU209" s="43"/>
      <c r="BV209" s="43"/>
      <c r="BW209" s="43"/>
      <c r="BX209" s="446">
        <v>52</v>
      </c>
      <c r="BY209" s="449" t="s">
        <v>179</v>
      </c>
      <c r="BZ209" s="444" t="str">
        <f t="shared" ref="BZ209:BZ214" si="345">G313</f>
        <v>3BR-1</v>
      </c>
      <c r="CA209" s="445" t="str">
        <f t="shared" ref="CA209:CA214" si="346">E313</f>
        <v>01</v>
      </c>
      <c r="CB209" s="444">
        <f t="shared" ref="CB209:CC214" si="347">H313</f>
        <v>175</v>
      </c>
      <c r="CC209" s="444">
        <f t="shared" si="347"/>
        <v>156</v>
      </c>
      <c r="CD209" s="444">
        <f t="shared" ref="CD209:CD214" si="348">P313</f>
        <v>30449299.326839998</v>
      </c>
      <c r="CE209" s="444">
        <f t="shared" ref="CE209:CH214" si="349">AM313</f>
        <v>4366329000</v>
      </c>
      <c r="CF209" s="444">
        <f t="shared" si="349"/>
        <v>4921550000</v>
      </c>
      <c r="CG209" s="444">
        <f t="shared" si="349"/>
        <v>5225100000</v>
      </c>
      <c r="CH209" s="444">
        <f t="shared" si="349"/>
        <v>5547373000</v>
      </c>
      <c r="CI209" s="444">
        <f t="shared" ref="CI209:CI214" si="350">AS313</f>
        <v>5889523000</v>
      </c>
      <c r="CJ209" s="43">
        <v>1</v>
      </c>
      <c r="CK209" s="438">
        <f t="shared" si="315"/>
        <v>2728635954.0171294</v>
      </c>
      <c r="CL209" s="43">
        <f t="shared" si="316"/>
        <v>2566056000</v>
      </c>
      <c r="CM209" s="43">
        <f t="shared" si="316"/>
        <v>2724325000</v>
      </c>
      <c r="CN209" s="44">
        <f t="shared" si="276"/>
        <v>38490840</v>
      </c>
      <c r="CO209" s="44">
        <f t="shared" si="277"/>
        <v>27243250</v>
      </c>
      <c r="CP209" s="44">
        <f t="shared" si="278"/>
        <v>60520175</v>
      </c>
      <c r="CQ209" s="44">
        <f t="shared" si="279"/>
        <v>53544104.166666664</v>
      </c>
      <c r="CR209" s="440">
        <f t="shared" si="280"/>
        <v>2892356000</v>
      </c>
    </row>
    <row r="210" spans="1:100">
      <c r="A210" s="3">
        <f t="shared" si="307"/>
        <v>171</v>
      </c>
      <c r="B210" s="263">
        <v>9</v>
      </c>
      <c r="C210" s="556"/>
      <c r="D210" s="264" t="s">
        <v>178</v>
      </c>
      <c r="E210" s="299">
        <v>19</v>
      </c>
      <c r="F210" s="266"/>
      <c r="G210" s="41" t="s">
        <v>78</v>
      </c>
      <c r="H210" s="267">
        <f t="shared" si="255"/>
        <v>138</v>
      </c>
      <c r="I210" s="267">
        <f t="shared" si="256"/>
        <v>120</v>
      </c>
      <c r="J210" s="268">
        <f t="shared" si="257"/>
        <v>27506142.120000001</v>
      </c>
      <c r="K210" s="268">
        <f t="shared" si="258"/>
        <v>1</v>
      </c>
      <c r="L210" s="269">
        <f t="shared" si="259"/>
        <v>1.06</v>
      </c>
      <c r="M210" s="270">
        <f t="shared" si="343"/>
        <v>1.02</v>
      </c>
      <c r="N210" s="271">
        <f t="shared" si="261"/>
        <v>24851779.771825496</v>
      </c>
      <c r="O210" s="271">
        <f t="shared" si="262"/>
        <v>28011926.525916401</v>
      </c>
      <c r="P210" s="271">
        <f t="shared" si="263"/>
        <v>29739640.860144004</v>
      </c>
      <c r="Q210" s="271">
        <f t="shared" si="264"/>
        <v>31573916.83403369</v>
      </c>
      <c r="R210" s="271">
        <f t="shared" si="308"/>
        <v>35468737.038663335</v>
      </c>
      <c r="S210" s="272">
        <f t="shared" si="265"/>
        <v>29739640.860144004</v>
      </c>
      <c r="T210" s="271">
        <f t="shared" si="265"/>
        <v>31573916.83403369</v>
      </c>
      <c r="U210" s="271">
        <f t="shared" si="266"/>
        <v>33521326.93634852</v>
      </c>
      <c r="V210" s="271">
        <f t="shared" si="309"/>
        <v>39851413.463910654</v>
      </c>
      <c r="W210" s="271"/>
      <c r="X210" s="271">
        <f t="shared" si="267"/>
        <v>2982213572.6190596</v>
      </c>
      <c r="Y210" s="271">
        <f t="shared" si="268"/>
        <v>3361431183.1099682</v>
      </c>
      <c r="Z210" s="271">
        <f t="shared" si="269"/>
        <v>3568756903.2172804</v>
      </c>
      <c r="AA210" s="272">
        <f t="shared" si="310"/>
        <v>3788870020.084043</v>
      </c>
      <c r="AB210" s="272">
        <f t="shared" si="311"/>
        <v>4256248444.6396003</v>
      </c>
      <c r="AC210" s="272">
        <f t="shared" si="270"/>
        <v>3568756903.2172804</v>
      </c>
      <c r="AD210" s="271">
        <f t="shared" si="271"/>
        <v>3788870020.084043</v>
      </c>
      <c r="AE210" s="271">
        <f t="shared" si="312"/>
        <v>4022559232.3618226</v>
      </c>
      <c r="AF210" s="271">
        <f t="shared" si="313"/>
        <v>4782169615.6692781</v>
      </c>
      <c r="AG210" s="271"/>
      <c r="AH210" s="33" t="str">
        <f t="shared" si="272"/>
        <v>BERTAHAP</v>
      </c>
      <c r="AI210" s="273">
        <f t="shared" si="273"/>
        <v>0</v>
      </c>
      <c r="AJ210" s="274">
        <v>2</v>
      </c>
      <c r="AK210" s="275"/>
      <c r="AL210" s="271" t="e">
        <f>IF(AK210&gt;#REF!,"LB","KR")</f>
        <v>#REF!</v>
      </c>
      <c r="AM210" s="52">
        <f t="shared" si="274"/>
        <v>3280435000</v>
      </c>
      <c r="AN210" s="52">
        <f t="shared" si="274"/>
        <v>3697575000</v>
      </c>
      <c r="AO210" s="52">
        <f t="shared" si="274"/>
        <v>3925633000</v>
      </c>
      <c r="AP210" s="438">
        <f t="shared" si="254"/>
        <v>4167758000</v>
      </c>
      <c r="AQ210" s="438">
        <f t="shared" si="275"/>
        <v>3925633000</v>
      </c>
      <c r="AR210" s="52">
        <f t="shared" si="275"/>
        <v>4167758000</v>
      </c>
      <c r="AS210" s="52">
        <f t="shared" si="275"/>
        <v>4424816000</v>
      </c>
      <c r="AT210" s="43"/>
      <c r="AU210" s="43"/>
      <c r="AV210" s="311">
        <f t="shared" si="314"/>
        <v>-1273534.3801559955</v>
      </c>
      <c r="AW210" s="311"/>
      <c r="AX210" s="311"/>
      <c r="AY210" s="311"/>
      <c r="AZ210" s="311"/>
      <c r="BA210" s="43"/>
      <c r="BB210" s="43"/>
      <c r="BC210" s="43"/>
      <c r="BD210" s="43"/>
      <c r="BE210" s="43"/>
      <c r="BF210" s="43"/>
      <c r="BG210" s="43"/>
      <c r="BH210" s="43"/>
      <c r="BI210" s="43"/>
      <c r="BJ210" s="43"/>
      <c r="BK210" s="43"/>
      <c r="BL210" s="43"/>
      <c r="BM210" s="43"/>
      <c r="BN210" s="43"/>
      <c r="BO210" s="43"/>
      <c r="BP210" s="43"/>
      <c r="BQ210" s="43"/>
      <c r="BR210" s="43"/>
      <c r="BS210" s="43"/>
      <c r="BT210" s="43"/>
      <c r="BU210" s="43"/>
      <c r="BV210" s="43"/>
      <c r="BW210" s="43"/>
      <c r="BX210" s="446">
        <v>53</v>
      </c>
      <c r="BY210" s="449" t="s">
        <v>179</v>
      </c>
      <c r="BZ210" s="444" t="str">
        <f t="shared" si="345"/>
        <v>2BR-3</v>
      </c>
      <c r="CA210" s="445" t="str">
        <f t="shared" si="346"/>
        <v>03</v>
      </c>
      <c r="CB210" s="444">
        <f t="shared" si="347"/>
        <v>85</v>
      </c>
      <c r="CC210" s="444">
        <f t="shared" si="347"/>
        <v>74</v>
      </c>
      <c r="CD210" s="444">
        <f t="shared" si="348"/>
        <v>29885423.413380001</v>
      </c>
      <c r="CE210" s="444">
        <f t="shared" si="349"/>
        <v>2032852000</v>
      </c>
      <c r="CF210" s="444">
        <f t="shared" si="349"/>
        <v>2291349000</v>
      </c>
      <c r="CG210" s="444">
        <f t="shared" si="349"/>
        <v>2432674000</v>
      </c>
      <c r="CH210" s="444">
        <f t="shared" si="349"/>
        <v>2582716000</v>
      </c>
      <c r="CI210" s="444">
        <f t="shared" si="350"/>
        <v>2742012000</v>
      </c>
      <c r="CJ210" s="43">
        <v>4</v>
      </c>
      <c r="CK210" s="438">
        <f t="shared" si="315"/>
        <v>4424815806.6121206</v>
      </c>
      <c r="CL210" s="43">
        <f t="shared" si="316"/>
        <v>4161171000</v>
      </c>
      <c r="CM210" s="43">
        <f t="shared" si="316"/>
        <v>4417824000</v>
      </c>
      <c r="CN210" s="44">
        <f t="shared" si="276"/>
        <v>62417565</v>
      </c>
      <c r="CO210" s="44">
        <f t="shared" si="277"/>
        <v>44178240</v>
      </c>
      <c r="CP210" s="44">
        <f t="shared" si="278"/>
        <v>98140825</v>
      </c>
      <c r="CQ210" s="44">
        <f t="shared" si="279"/>
        <v>86828291.666666672</v>
      </c>
      <c r="CR210" s="440">
        <f t="shared" si="280"/>
        <v>4690306000</v>
      </c>
      <c r="CV210" s="49"/>
    </row>
    <row r="211" spans="1:100">
      <c r="A211" s="3">
        <f t="shared" si="307"/>
        <v>172</v>
      </c>
      <c r="B211" s="263">
        <v>10</v>
      </c>
      <c r="C211" s="556"/>
      <c r="D211" s="264" t="s">
        <v>178</v>
      </c>
      <c r="E211" s="299">
        <v>21</v>
      </c>
      <c r="F211" s="266"/>
      <c r="G211" s="41" t="s">
        <v>84</v>
      </c>
      <c r="H211" s="267">
        <f t="shared" si="255"/>
        <v>132</v>
      </c>
      <c r="I211" s="267">
        <f t="shared" si="256"/>
        <v>112</v>
      </c>
      <c r="J211" s="268">
        <f t="shared" si="257"/>
        <v>27506142.120000001</v>
      </c>
      <c r="K211" s="268">
        <f t="shared" si="258"/>
        <v>3</v>
      </c>
      <c r="L211" s="269">
        <f t="shared" si="259"/>
        <v>1.1000000000000001</v>
      </c>
      <c r="M211" s="270">
        <f t="shared" si="343"/>
        <v>1.02</v>
      </c>
      <c r="N211" s="271">
        <f t="shared" si="261"/>
        <v>25789582.782083057</v>
      </c>
      <c r="O211" s="271">
        <f t="shared" si="262"/>
        <v>29068980.357083056</v>
      </c>
      <c r="P211" s="271">
        <f t="shared" si="263"/>
        <v>30861891.458640002</v>
      </c>
      <c r="Q211" s="271">
        <f t="shared" si="264"/>
        <v>32765385.393808544</v>
      </c>
      <c r="R211" s="271">
        <f t="shared" si="308"/>
        <v>36807179.945782706</v>
      </c>
      <c r="S211" s="272">
        <f t="shared" si="265"/>
        <v>30861891.458640002</v>
      </c>
      <c r="T211" s="271">
        <f t="shared" si="265"/>
        <v>32765385.393808544</v>
      </c>
      <c r="U211" s="271">
        <f t="shared" si="266"/>
        <v>34786282.669795632</v>
      </c>
      <c r="V211" s="271">
        <f t="shared" si="309"/>
        <v>41355240.387077093</v>
      </c>
      <c r="W211" s="271"/>
      <c r="X211" s="271">
        <f t="shared" si="267"/>
        <v>2888433271.5933022</v>
      </c>
      <c r="Y211" s="271">
        <f t="shared" si="268"/>
        <v>3255725799.9933023</v>
      </c>
      <c r="Z211" s="271">
        <f t="shared" si="269"/>
        <v>3456531843.3676801</v>
      </c>
      <c r="AA211" s="272">
        <f t="shared" si="310"/>
        <v>3669723164.1065569</v>
      </c>
      <c r="AB211" s="272">
        <f t="shared" si="311"/>
        <v>4122404153.9276628</v>
      </c>
      <c r="AC211" s="272">
        <f t="shared" si="270"/>
        <v>3456531843.3676801</v>
      </c>
      <c r="AD211" s="271">
        <f t="shared" si="271"/>
        <v>3669723164.1065569</v>
      </c>
      <c r="AE211" s="271">
        <f t="shared" si="312"/>
        <v>3896063659.0171108</v>
      </c>
      <c r="AF211" s="271">
        <f t="shared" si="313"/>
        <v>4631786923.3526344</v>
      </c>
      <c r="AG211" s="271"/>
      <c r="AH211" s="33" t="str">
        <f t="shared" si="272"/>
        <v>BERTAHAP</v>
      </c>
      <c r="AI211" s="273">
        <f t="shared" si="273"/>
        <v>0</v>
      </c>
      <c r="AJ211" s="274">
        <v>2</v>
      </c>
      <c r="AK211" s="275"/>
      <c r="AL211" s="271" t="e">
        <f>IF(AK211&gt;#REF!,"LB","KR")</f>
        <v>#REF!</v>
      </c>
      <c r="AM211" s="52">
        <f t="shared" si="274"/>
        <v>3177277000</v>
      </c>
      <c r="AN211" s="52">
        <f t="shared" si="274"/>
        <v>3581299000</v>
      </c>
      <c r="AO211" s="52">
        <f t="shared" si="274"/>
        <v>3802186000</v>
      </c>
      <c r="AP211" s="438">
        <f t="shared" si="254"/>
        <v>4036696000</v>
      </c>
      <c r="AQ211" s="438">
        <f t="shared" si="275"/>
        <v>3802186000</v>
      </c>
      <c r="AR211" s="52">
        <f t="shared" si="275"/>
        <v>4036696000</v>
      </c>
      <c r="AS211" s="52">
        <f t="shared" si="275"/>
        <v>4285671000</v>
      </c>
      <c r="AT211" s="43"/>
      <c r="AU211" s="43"/>
      <c r="AV211" s="311">
        <f t="shared" si="314"/>
        <v>-151283.781659998</v>
      </c>
      <c r="AW211" s="311"/>
      <c r="AX211" s="311"/>
      <c r="AY211" s="311"/>
      <c r="AZ211" s="311"/>
      <c r="BA211" s="43"/>
      <c r="BB211" s="43"/>
      <c r="BC211" s="43"/>
      <c r="BD211" s="43"/>
      <c r="BE211" s="43"/>
      <c r="BF211" s="43"/>
      <c r="BG211" s="43"/>
      <c r="BH211" s="43"/>
      <c r="BI211" s="43"/>
      <c r="BJ211" s="43"/>
      <c r="BK211" s="43"/>
      <c r="BL211" s="43"/>
      <c r="BM211" s="43"/>
      <c r="BN211" s="43"/>
      <c r="BO211" s="43"/>
      <c r="BP211" s="43"/>
      <c r="BQ211" s="43"/>
      <c r="BR211" s="43"/>
      <c r="BS211" s="43"/>
      <c r="BT211" s="43"/>
      <c r="BU211" s="43"/>
      <c r="BV211" s="43"/>
      <c r="BW211" s="43"/>
      <c r="BX211" s="446"/>
      <c r="BY211" s="449"/>
      <c r="BZ211" s="444" t="str">
        <f t="shared" si="345"/>
        <v>2BR-9</v>
      </c>
      <c r="CA211" s="445" t="str">
        <f t="shared" si="346"/>
        <v>09</v>
      </c>
      <c r="CB211" s="444">
        <f t="shared" si="347"/>
        <v>101</v>
      </c>
      <c r="CC211" s="444">
        <f t="shared" si="347"/>
        <v>90</v>
      </c>
      <c r="CD211" s="444">
        <f t="shared" si="348"/>
        <v>29885423.413380001</v>
      </c>
      <c r="CE211" s="444">
        <f t="shared" si="349"/>
        <v>2472387000</v>
      </c>
      <c r="CF211" s="444">
        <f t="shared" si="349"/>
        <v>2786775000</v>
      </c>
      <c r="CG211" s="444">
        <f t="shared" si="349"/>
        <v>2958657000</v>
      </c>
      <c r="CH211" s="444">
        <f t="shared" si="349"/>
        <v>3141141000</v>
      </c>
      <c r="CI211" s="444">
        <f t="shared" si="350"/>
        <v>3334880000</v>
      </c>
      <c r="CJ211" s="43"/>
      <c r="CK211" s="438">
        <f t="shared" si="315"/>
        <v>4285670201.4099474</v>
      </c>
      <c r="CL211" s="43">
        <f t="shared" si="316"/>
        <v>4030318000</v>
      </c>
      <c r="CM211" s="43">
        <f t="shared" si="316"/>
        <v>4278898000</v>
      </c>
      <c r="CN211" s="44">
        <f t="shared" si="276"/>
        <v>60454770</v>
      </c>
      <c r="CO211" s="44">
        <f t="shared" si="277"/>
        <v>42788980</v>
      </c>
      <c r="CP211" s="44">
        <f t="shared" si="278"/>
        <v>95054650</v>
      </c>
      <c r="CQ211" s="44">
        <f t="shared" si="279"/>
        <v>84097833.333333328</v>
      </c>
      <c r="CR211" s="440">
        <f t="shared" si="280"/>
        <v>4542811000</v>
      </c>
    </row>
    <row r="212" spans="1:100">
      <c r="A212" s="3">
        <f t="shared" si="307"/>
        <v>173</v>
      </c>
      <c r="B212" s="263">
        <v>1</v>
      </c>
      <c r="C212" s="556"/>
      <c r="D212" s="264" t="s">
        <v>180</v>
      </c>
      <c r="E212" s="265" t="s">
        <v>29</v>
      </c>
      <c r="F212" s="266"/>
      <c r="G212" s="41" t="s">
        <v>74</v>
      </c>
      <c r="H212" s="267">
        <f t="shared" si="255"/>
        <v>85</v>
      </c>
      <c r="I212" s="267">
        <f t="shared" si="256"/>
        <v>74</v>
      </c>
      <c r="J212" s="268">
        <f t="shared" si="257"/>
        <v>27506142.120000001</v>
      </c>
      <c r="K212" s="268">
        <f t="shared" si="258"/>
        <v>1</v>
      </c>
      <c r="L212" s="269">
        <f t="shared" si="259"/>
        <v>1.06</v>
      </c>
      <c r="M212" s="319">
        <f t="shared" ref="M212:M220" si="351">SUMIF($AS$4:$AS$22,E212,$BO$4:$BO$22)</f>
        <v>1.03</v>
      </c>
      <c r="N212" s="271">
        <f t="shared" si="261"/>
        <v>25095424.671549276</v>
      </c>
      <c r="O212" s="271">
        <f t="shared" si="262"/>
        <v>28286553.256562643</v>
      </c>
      <c r="P212" s="271">
        <f t="shared" si="263"/>
        <v>30031205.966616005</v>
      </c>
      <c r="Q212" s="271">
        <f t="shared" si="264"/>
        <v>31883465.038288925</v>
      </c>
      <c r="R212" s="271">
        <f t="shared" si="308"/>
        <v>35816469.754728667</v>
      </c>
      <c r="S212" s="272">
        <f t="shared" si="265"/>
        <v>30031205.966616005</v>
      </c>
      <c r="T212" s="271">
        <f t="shared" si="265"/>
        <v>31883465.038288925</v>
      </c>
      <c r="U212" s="271">
        <f t="shared" si="266"/>
        <v>33849967.396508798</v>
      </c>
      <c r="V212" s="271">
        <f t="shared" si="309"/>
        <v>40242113.595909774</v>
      </c>
      <c r="W212" s="271"/>
      <c r="X212" s="271">
        <f t="shared" si="267"/>
        <v>1857061425.6946464</v>
      </c>
      <c r="Y212" s="271">
        <f t="shared" si="268"/>
        <v>2093204940.9856355</v>
      </c>
      <c r="Z212" s="271">
        <f t="shared" si="269"/>
        <v>2222309241.5295844</v>
      </c>
      <c r="AA212" s="272">
        <f t="shared" si="310"/>
        <v>2359376412.8333802</v>
      </c>
      <c r="AB212" s="272">
        <f t="shared" si="311"/>
        <v>2650418761.8499212</v>
      </c>
      <c r="AC212" s="272">
        <f t="shared" si="270"/>
        <v>2222309241.5295844</v>
      </c>
      <c r="AD212" s="271">
        <f t="shared" si="271"/>
        <v>2359376412.8333802</v>
      </c>
      <c r="AE212" s="271">
        <f t="shared" si="312"/>
        <v>2504897587.341651</v>
      </c>
      <c r="AF212" s="271">
        <f t="shared" si="313"/>
        <v>2977916406.0973234</v>
      </c>
      <c r="AG212" s="271"/>
      <c r="AH212" s="33" t="str">
        <f t="shared" si="272"/>
        <v>BERTAHAP</v>
      </c>
      <c r="AI212" s="273">
        <f t="shared" si="273"/>
        <v>0</v>
      </c>
      <c r="AJ212" s="274">
        <v>2</v>
      </c>
      <c r="AK212" s="275"/>
      <c r="AL212" s="271" t="e">
        <f>IF(AK212&gt;#REF!,"LB","KR")</f>
        <v>#REF!</v>
      </c>
      <c r="AM212" s="52">
        <f t="shared" si="274"/>
        <v>2042768000</v>
      </c>
      <c r="AN212" s="52">
        <f t="shared" si="274"/>
        <v>2302526000</v>
      </c>
      <c r="AO212" s="52">
        <f t="shared" si="274"/>
        <v>2444541000</v>
      </c>
      <c r="AP212" s="438">
        <f t="shared" si="254"/>
        <v>2595315000</v>
      </c>
      <c r="AQ212" s="438">
        <f t="shared" si="275"/>
        <v>2444541000</v>
      </c>
      <c r="AR212" s="52">
        <f t="shared" si="275"/>
        <v>2595315000</v>
      </c>
      <c r="AS212" s="52">
        <f t="shared" si="275"/>
        <v>2755388000</v>
      </c>
      <c r="AT212" s="43"/>
      <c r="AU212" s="43"/>
      <c r="AV212" s="311">
        <f t="shared" si="314"/>
        <v>-981969.27368399501</v>
      </c>
      <c r="AW212" s="311"/>
      <c r="AX212" s="311"/>
      <c r="AY212" s="311"/>
      <c r="AZ212" s="311"/>
      <c r="BA212" s="43"/>
      <c r="BB212" s="43"/>
      <c r="BC212" s="43"/>
      <c r="BD212" s="43"/>
      <c r="BE212" s="43"/>
      <c r="BF212" s="43"/>
      <c r="BG212" s="43"/>
      <c r="BH212" s="43"/>
      <c r="BI212" s="43"/>
      <c r="BJ212" s="43"/>
      <c r="BK212" s="43"/>
      <c r="BL212" s="43"/>
      <c r="BM212" s="43"/>
      <c r="BN212" s="43"/>
      <c r="BO212" s="43"/>
      <c r="BP212" s="43"/>
      <c r="BQ212" s="43"/>
      <c r="BR212" s="43"/>
      <c r="BS212" s="43"/>
      <c r="BT212" s="43"/>
      <c r="BU212" s="43"/>
      <c r="BV212" s="43"/>
      <c r="BW212" s="43"/>
      <c r="BX212" s="446"/>
      <c r="BY212" s="444"/>
      <c r="BZ212" s="444" t="str">
        <f t="shared" si="345"/>
        <v>2BR-11</v>
      </c>
      <c r="CA212" s="445">
        <f t="shared" si="346"/>
        <v>11</v>
      </c>
      <c r="CB212" s="444">
        <f t="shared" si="347"/>
        <v>101</v>
      </c>
      <c r="CC212" s="444">
        <f t="shared" si="347"/>
        <v>90</v>
      </c>
      <c r="CD212" s="444">
        <f t="shared" si="348"/>
        <v>29885423.413380001</v>
      </c>
      <c r="CE212" s="444">
        <f t="shared" si="349"/>
        <v>2472387000</v>
      </c>
      <c r="CF212" s="444">
        <f t="shared" si="349"/>
        <v>2786775000</v>
      </c>
      <c r="CG212" s="444">
        <f t="shared" si="349"/>
        <v>2958657000</v>
      </c>
      <c r="CH212" s="444">
        <f t="shared" si="349"/>
        <v>3141141000</v>
      </c>
      <c r="CI212" s="444">
        <f t="shared" si="350"/>
        <v>3334880000</v>
      </c>
      <c r="CJ212" s="43"/>
      <c r="CK212" s="438">
        <f t="shared" si="315"/>
        <v>2755388109.1794519</v>
      </c>
      <c r="CL212" s="43">
        <f t="shared" si="316"/>
        <v>2591214000</v>
      </c>
      <c r="CM212" s="43">
        <f t="shared" si="316"/>
        <v>2751034000</v>
      </c>
      <c r="CN212" s="44">
        <f t="shared" si="276"/>
        <v>38868210</v>
      </c>
      <c r="CO212" s="44">
        <f t="shared" si="277"/>
        <v>27510340</v>
      </c>
      <c r="CP212" s="44">
        <f t="shared" si="278"/>
        <v>61113525</v>
      </c>
      <c r="CQ212" s="44">
        <f t="shared" si="279"/>
        <v>54069062.5</v>
      </c>
      <c r="CR212" s="440">
        <f t="shared" si="280"/>
        <v>2920712000</v>
      </c>
    </row>
    <row r="213" spans="1:100">
      <c r="A213" s="3">
        <f t="shared" si="307"/>
        <v>174</v>
      </c>
      <c r="B213" s="263">
        <v>2</v>
      </c>
      <c r="C213" s="556"/>
      <c r="D213" s="264" t="s">
        <v>180</v>
      </c>
      <c r="E213" s="265" t="s">
        <v>32</v>
      </c>
      <c r="F213" s="266"/>
      <c r="G213" s="41" t="s">
        <v>56</v>
      </c>
      <c r="H213" s="267">
        <f t="shared" si="255"/>
        <v>85</v>
      </c>
      <c r="I213" s="267">
        <f t="shared" si="256"/>
        <v>74</v>
      </c>
      <c r="J213" s="268">
        <f t="shared" si="257"/>
        <v>27506142.120000001</v>
      </c>
      <c r="K213" s="268">
        <f t="shared" si="258"/>
        <v>1</v>
      </c>
      <c r="L213" s="269">
        <f t="shared" si="259"/>
        <v>1.06</v>
      </c>
      <c r="M213" s="319">
        <f t="shared" si="351"/>
        <v>1.03</v>
      </c>
      <c r="N213" s="271">
        <f t="shared" si="261"/>
        <v>25095424.671549276</v>
      </c>
      <c r="O213" s="271">
        <f t="shared" si="262"/>
        <v>28286553.256562643</v>
      </c>
      <c r="P213" s="271">
        <f t="shared" si="263"/>
        <v>30031205.966616005</v>
      </c>
      <c r="Q213" s="271">
        <f t="shared" si="264"/>
        <v>31883465.038288925</v>
      </c>
      <c r="R213" s="271">
        <f t="shared" si="308"/>
        <v>35816469.754728667</v>
      </c>
      <c r="S213" s="272">
        <f t="shared" si="265"/>
        <v>30031205.966616005</v>
      </c>
      <c r="T213" s="271">
        <f t="shared" si="265"/>
        <v>31883465.038288925</v>
      </c>
      <c r="U213" s="271">
        <f t="shared" si="266"/>
        <v>33849967.396508798</v>
      </c>
      <c r="V213" s="271">
        <f t="shared" si="309"/>
        <v>40242113.595909774</v>
      </c>
      <c r="W213" s="271"/>
      <c r="X213" s="271">
        <f t="shared" si="267"/>
        <v>1857061425.6946464</v>
      </c>
      <c r="Y213" s="271">
        <f t="shared" si="268"/>
        <v>2093204940.9856355</v>
      </c>
      <c r="Z213" s="271">
        <f t="shared" si="269"/>
        <v>2222309241.5295844</v>
      </c>
      <c r="AA213" s="272">
        <f t="shared" si="310"/>
        <v>2359376412.8333802</v>
      </c>
      <c r="AB213" s="272">
        <f t="shared" si="311"/>
        <v>2650418761.8499212</v>
      </c>
      <c r="AC213" s="272">
        <f t="shared" si="270"/>
        <v>2222309241.5295844</v>
      </c>
      <c r="AD213" s="271">
        <f t="shared" si="271"/>
        <v>2359376412.8333802</v>
      </c>
      <c r="AE213" s="271">
        <f t="shared" si="312"/>
        <v>2504897587.341651</v>
      </c>
      <c r="AF213" s="271">
        <f t="shared" si="313"/>
        <v>2977916406.0973234</v>
      </c>
      <c r="AG213" s="271"/>
      <c r="AH213" s="33" t="str">
        <f t="shared" si="272"/>
        <v>BERTAHAP</v>
      </c>
      <c r="AI213" s="273">
        <f t="shared" si="273"/>
        <v>0</v>
      </c>
      <c r="AJ213" s="274">
        <v>2</v>
      </c>
      <c r="AK213" s="275"/>
      <c r="AL213" s="271" t="e">
        <f>IF(AK213&gt;#REF!,"LB","KR")</f>
        <v>#REF!</v>
      </c>
      <c r="AM213" s="52">
        <f t="shared" si="274"/>
        <v>2042768000</v>
      </c>
      <c r="AN213" s="52">
        <f t="shared" si="274"/>
        <v>2302526000</v>
      </c>
      <c r="AO213" s="52">
        <f t="shared" si="274"/>
        <v>2444541000</v>
      </c>
      <c r="AP213" s="438">
        <f t="shared" si="254"/>
        <v>2595315000</v>
      </c>
      <c r="AQ213" s="438">
        <f t="shared" si="275"/>
        <v>2444541000</v>
      </c>
      <c r="AR213" s="52">
        <f t="shared" si="275"/>
        <v>2595315000</v>
      </c>
      <c r="AS213" s="52">
        <f t="shared" si="275"/>
        <v>2755388000</v>
      </c>
      <c r="AT213" s="43"/>
      <c r="AU213" s="43"/>
      <c r="AV213" s="311">
        <f t="shared" si="314"/>
        <v>-981969.27368399501</v>
      </c>
      <c r="AW213" s="311"/>
      <c r="AX213" s="311"/>
      <c r="AY213" s="311"/>
      <c r="AZ213" s="311"/>
      <c r="BA213" s="43"/>
      <c r="BB213" s="43"/>
      <c r="BC213" s="43"/>
      <c r="BD213" s="43"/>
      <c r="BE213" s="43"/>
      <c r="BF213" s="43"/>
      <c r="BG213" s="43"/>
      <c r="BH213" s="43"/>
      <c r="BI213" s="43"/>
      <c r="BJ213" s="43"/>
      <c r="BK213" s="43"/>
      <c r="BL213" s="43"/>
      <c r="BM213" s="43"/>
      <c r="BN213" s="43"/>
      <c r="BO213" s="43"/>
      <c r="BP213" s="43"/>
      <c r="BQ213" s="43"/>
      <c r="BR213" s="43"/>
      <c r="BS213" s="43"/>
      <c r="BT213" s="43"/>
      <c r="BU213" s="43"/>
      <c r="BV213" s="43"/>
      <c r="BW213" s="43"/>
      <c r="BX213" s="446"/>
      <c r="BY213" s="444"/>
      <c r="BZ213" s="444" t="str">
        <f t="shared" si="345"/>
        <v>3BR-19</v>
      </c>
      <c r="CA213" s="445">
        <f t="shared" si="346"/>
        <v>19</v>
      </c>
      <c r="CB213" s="444">
        <f t="shared" si="347"/>
        <v>138</v>
      </c>
      <c r="CC213" s="444">
        <f t="shared" si="347"/>
        <v>120</v>
      </c>
      <c r="CD213" s="444">
        <f t="shared" si="348"/>
        <v>29885423.413380001</v>
      </c>
      <c r="CE213" s="444">
        <f t="shared" si="349"/>
        <v>3296516000</v>
      </c>
      <c r="CF213" s="444">
        <f t="shared" si="349"/>
        <v>3715700000</v>
      </c>
      <c r="CG213" s="444">
        <f t="shared" si="349"/>
        <v>3944876000</v>
      </c>
      <c r="CH213" s="444">
        <f t="shared" si="349"/>
        <v>4188188000</v>
      </c>
      <c r="CI213" s="444">
        <f t="shared" si="350"/>
        <v>4446506000</v>
      </c>
      <c r="CJ213" s="43"/>
      <c r="CK213" s="438">
        <f t="shared" si="315"/>
        <v>2755388109.1794519</v>
      </c>
      <c r="CL213" s="43">
        <f t="shared" si="316"/>
        <v>2591214000</v>
      </c>
      <c r="CM213" s="43">
        <f t="shared" si="316"/>
        <v>2751034000</v>
      </c>
      <c r="CN213" s="44">
        <f t="shared" si="276"/>
        <v>38868210</v>
      </c>
      <c r="CO213" s="44">
        <f t="shared" si="277"/>
        <v>27510340</v>
      </c>
      <c r="CP213" s="44">
        <f t="shared" si="278"/>
        <v>61113525</v>
      </c>
      <c r="CQ213" s="44">
        <f t="shared" si="279"/>
        <v>54069062.5</v>
      </c>
      <c r="CR213" s="440">
        <f t="shared" si="280"/>
        <v>2920712000</v>
      </c>
    </row>
    <row r="214" spans="1:100">
      <c r="A214" s="3">
        <f t="shared" si="307"/>
        <v>175</v>
      </c>
      <c r="B214" s="263">
        <v>3</v>
      </c>
      <c r="C214" s="556"/>
      <c r="D214" s="264" t="s">
        <v>180</v>
      </c>
      <c r="E214" s="265" t="s">
        <v>38</v>
      </c>
      <c r="F214" s="266"/>
      <c r="G214" s="41" t="s">
        <v>58</v>
      </c>
      <c r="H214" s="267">
        <f t="shared" si="255"/>
        <v>101</v>
      </c>
      <c r="I214" s="267">
        <f t="shared" si="256"/>
        <v>90</v>
      </c>
      <c r="J214" s="268">
        <f t="shared" si="257"/>
        <v>27506142.120000001</v>
      </c>
      <c r="K214" s="268">
        <f t="shared" si="258"/>
        <v>1</v>
      </c>
      <c r="L214" s="269">
        <f t="shared" si="259"/>
        <v>1.06</v>
      </c>
      <c r="M214" s="319">
        <f t="shared" si="351"/>
        <v>1.03</v>
      </c>
      <c r="N214" s="271">
        <f t="shared" si="261"/>
        <v>25095424.671549276</v>
      </c>
      <c r="O214" s="271">
        <f t="shared" si="262"/>
        <v>28286553.256562643</v>
      </c>
      <c r="P214" s="271">
        <f t="shared" si="263"/>
        <v>30031205.966616005</v>
      </c>
      <c r="Q214" s="271">
        <f t="shared" si="264"/>
        <v>31883465.038288925</v>
      </c>
      <c r="R214" s="271">
        <f t="shared" si="308"/>
        <v>35816469.754728667</v>
      </c>
      <c r="S214" s="272">
        <f t="shared" si="265"/>
        <v>30031205.966616005</v>
      </c>
      <c r="T214" s="271">
        <f t="shared" si="265"/>
        <v>31883465.038288925</v>
      </c>
      <c r="U214" s="271">
        <f t="shared" si="266"/>
        <v>33849967.396508798</v>
      </c>
      <c r="V214" s="271">
        <f t="shared" si="309"/>
        <v>40242113.595909774</v>
      </c>
      <c r="W214" s="271"/>
      <c r="X214" s="271">
        <f t="shared" si="267"/>
        <v>2258588220.439435</v>
      </c>
      <c r="Y214" s="271">
        <f t="shared" si="268"/>
        <v>2545789793.0906377</v>
      </c>
      <c r="Z214" s="271">
        <f t="shared" si="269"/>
        <v>2702808536.9954405</v>
      </c>
      <c r="AA214" s="272">
        <f t="shared" si="310"/>
        <v>2869511853.4460034</v>
      </c>
      <c r="AB214" s="272">
        <f t="shared" si="311"/>
        <v>3223482277.92558</v>
      </c>
      <c r="AC214" s="272">
        <f t="shared" si="270"/>
        <v>2702808536.9954405</v>
      </c>
      <c r="AD214" s="271">
        <f t="shared" si="271"/>
        <v>2869511853.4460034</v>
      </c>
      <c r="AE214" s="271">
        <f t="shared" si="312"/>
        <v>3046497065.685792</v>
      </c>
      <c r="AF214" s="271">
        <f t="shared" si="313"/>
        <v>3621790223.6318798</v>
      </c>
      <c r="AG214" s="271"/>
      <c r="AH214" s="33" t="str">
        <f t="shared" si="272"/>
        <v>BERTAHAP</v>
      </c>
      <c r="AI214" s="273">
        <f t="shared" si="273"/>
        <v>0</v>
      </c>
      <c r="AJ214" s="274">
        <v>2</v>
      </c>
      <c r="AK214" s="275"/>
      <c r="AL214" s="271" t="e">
        <f>IF(AK214&gt;#REF!,"LB","KR")</f>
        <v>#REF!</v>
      </c>
      <c r="AM214" s="52">
        <f t="shared" si="274"/>
        <v>2484448000</v>
      </c>
      <c r="AN214" s="52">
        <f t="shared" si="274"/>
        <v>2800369000</v>
      </c>
      <c r="AO214" s="52">
        <f t="shared" si="274"/>
        <v>2973090000</v>
      </c>
      <c r="AP214" s="438">
        <f t="shared" si="254"/>
        <v>3156464000</v>
      </c>
      <c r="AQ214" s="438">
        <f t="shared" si="275"/>
        <v>2973090000</v>
      </c>
      <c r="AR214" s="52">
        <f t="shared" si="275"/>
        <v>3156464000</v>
      </c>
      <c r="AS214" s="52">
        <f t="shared" si="275"/>
        <v>3351147000</v>
      </c>
      <c r="AT214" s="43"/>
      <c r="AU214" s="43"/>
      <c r="AV214" s="311">
        <f t="shared" si="314"/>
        <v>-981969.27368399501</v>
      </c>
      <c r="AW214" s="311"/>
      <c r="AX214" s="311"/>
      <c r="AY214" s="311"/>
      <c r="AZ214" s="311"/>
      <c r="BA214" s="43"/>
      <c r="BB214" s="43"/>
      <c r="BC214" s="43"/>
      <c r="BD214" s="43"/>
      <c r="BE214" s="43"/>
      <c r="BF214" s="43"/>
      <c r="BG214" s="43"/>
      <c r="BH214" s="43"/>
      <c r="BI214" s="43"/>
      <c r="BJ214" s="43"/>
      <c r="BK214" s="43"/>
      <c r="BL214" s="43"/>
      <c r="BM214" s="43"/>
      <c r="BN214" s="43"/>
      <c r="BO214" s="43"/>
      <c r="BP214" s="43"/>
      <c r="BQ214" s="43"/>
      <c r="BR214" s="43"/>
      <c r="BS214" s="43"/>
      <c r="BT214" s="43"/>
      <c r="BU214" s="43"/>
      <c r="BV214" s="43"/>
      <c r="BW214" s="43"/>
      <c r="BX214" s="446">
        <v>54</v>
      </c>
      <c r="BY214" s="449" t="s">
        <v>179</v>
      </c>
      <c r="BZ214" s="444" t="str">
        <f t="shared" si="345"/>
        <v>3BR-21</v>
      </c>
      <c r="CA214" s="445">
        <f t="shared" si="346"/>
        <v>21</v>
      </c>
      <c r="CB214" s="444">
        <f t="shared" si="347"/>
        <v>132</v>
      </c>
      <c r="CC214" s="444">
        <f t="shared" si="347"/>
        <v>112</v>
      </c>
      <c r="CD214" s="444">
        <f t="shared" si="348"/>
        <v>31013175.2403</v>
      </c>
      <c r="CE214" s="444">
        <f t="shared" si="349"/>
        <v>3192852000</v>
      </c>
      <c r="CF214" s="444">
        <f t="shared" si="349"/>
        <v>3598854000</v>
      </c>
      <c r="CG214" s="444">
        <f t="shared" si="349"/>
        <v>3820824000</v>
      </c>
      <c r="CH214" s="444">
        <f t="shared" si="349"/>
        <v>4056484000</v>
      </c>
      <c r="CI214" s="444">
        <f t="shared" si="350"/>
        <v>4306679000</v>
      </c>
      <c r="CJ214" s="43">
        <v>1</v>
      </c>
      <c r="CK214" s="438">
        <f t="shared" si="315"/>
        <v>3351147499.495441</v>
      </c>
      <c r="CL214" s="43">
        <f t="shared" si="316"/>
        <v>3151476000</v>
      </c>
      <c r="CM214" s="43">
        <f t="shared" si="316"/>
        <v>3345852000</v>
      </c>
      <c r="CN214" s="44">
        <f t="shared" si="276"/>
        <v>47272140</v>
      </c>
      <c r="CO214" s="44">
        <f t="shared" si="277"/>
        <v>33458520</v>
      </c>
      <c r="CP214" s="44">
        <f t="shared" si="278"/>
        <v>74327250</v>
      </c>
      <c r="CQ214" s="44">
        <f t="shared" si="279"/>
        <v>65759666.666666664</v>
      </c>
      <c r="CR214" s="440">
        <f t="shared" si="280"/>
        <v>3552217000</v>
      </c>
    </row>
    <row r="215" spans="1:100">
      <c r="A215" s="3">
        <f t="shared" si="307"/>
        <v>176</v>
      </c>
      <c r="B215" s="263">
        <v>4</v>
      </c>
      <c r="C215" s="556"/>
      <c r="D215" s="264" t="s">
        <v>180</v>
      </c>
      <c r="E215" s="265" t="s">
        <v>44</v>
      </c>
      <c r="F215" s="266"/>
      <c r="G215" s="41" t="s">
        <v>60</v>
      </c>
      <c r="H215" s="267">
        <f t="shared" si="255"/>
        <v>101</v>
      </c>
      <c r="I215" s="267">
        <f t="shared" si="256"/>
        <v>90</v>
      </c>
      <c r="J215" s="268">
        <f t="shared" si="257"/>
        <v>27506142.120000001</v>
      </c>
      <c r="K215" s="268">
        <f t="shared" si="258"/>
        <v>1</v>
      </c>
      <c r="L215" s="269">
        <f t="shared" si="259"/>
        <v>1.06</v>
      </c>
      <c r="M215" s="319">
        <f t="shared" si="351"/>
        <v>1.03</v>
      </c>
      <c r="N215" s="271">
        <f t="shared" si="261"/>
        <v>25095424.671549276</v>
      </c>
      <c r="O215" s="271">
        <f t="shared" si="262"/>
        <v>28286553.256562643</v>
      </c>
      <c r="P215" s="271">
        <f t="shared" si="263"/>
        <v>30031205.966616005</v>
      </c>
      <c r="Q215" s="271">
        <f t="shared" si="264"/>
        <v>31883465.038288925</v>
      </c>
      <c r="R215" s="271">
        <f t="shared" si="308"/>
        <v>35816469.754728667</v>
      </c>
      <c r="S215" s="272">
        <f t="shared" si="265"/>
        <v>30031205.966616005</v>
      </c>
      <c r="T215" s="271">
        <f t="shared" si="265"/>
        <v>31883465.038288925</v>
      </c>
      <c r="U215" s="271">
        <f t="shared" si="266"/>
        <v>33849967.396508798</v>
      </c>
      <c r="V215" s="271">
        <f t="shared" si="309"/>
        <v>40242113.595909774</v>
      </c>
      <c r="W215" s="271"/>
      <c r="X215" s="271">
        <f t="shared" si="267"/>
        <v>2258588220.439435</v>
      </c>
      <c r="Y215" s="271">
        <f t="shared" si="268"/>
        <v>2545789793.0906377</v>
      </c>
      <c r="Z215" s="271">
        <f t="shared" si="269"/>
        <v>2702808536.9954405</v>
      </c>
      <c r="AA215" s="272">
        <f t="shared" si="310"/>
        <v>2869511853.4460034</v>
      </c>
      <c r="AB215" s="272">
        <f t="shared" si="311"/>
        <v>3223482277.92558</v>
      </c>
      <c r="AC215" s="272">
        <f t="shared" si="270"/>
        <v>2702808536.9954405</v>
      </c>
      <c r="AD215" s="271">
        <f t="shared" si="271"/>
        <v>2869511853.4460034</v>
      </c>
      <c r="AE215" s="271">
        <f t="shared" si="312"/>
        <v>3046497065.685792</v>
      </c>
      <c r="AF215" s="271">
        <f t="shared" si="313"/>
        <v>3621790223.6318798</v>
      </c>
      <c r="AG215" s="271"/>
      <c r="AH215" s="33" t="str">
        <f t="shared" si="272"/>
        <v>BERTAHAP</v>
      </c>
      <c r="AI215" s="273">
        <f t="shared" si="273"/>
        <v>0</v>
      </c>
      <c r="AJ215" s="274">
        <v>2</v>
      </c>
      <c r="AK215" s="275"/>
      <c r="AL215" s="271" t="e">
        <f>IF(AK215&gt;#REF!,"LB","KR")</f>
        <v>#REF!</v>
      </c>
      <c r="AM215" s="52">
        <f t="shared" si="274"/>
        <v>2484448000</v>
      </c>
      <c r="AN215" s="52">
        <f t="shared" si="274"/>
        <v>2800369000</v>
      </c>
      <c r="AO215" s="52">
        <f t="shared" si="274"/>
        <v>2973090000</v>
      </c>
      <c r="AP215" s="438">
        <f t="shared" si="254"/>
        <v>3156464000</v>
      </c>
      <c r="AQ215" s="438">
        <f t="shared" si="275"/>
        <v>2973090000</v>
      </c>
      <c r="AR215" s="52">
        <f t="shared" si="275"/>
        <v>3156464000</v>
      </c>
      <c r="AS215" s="52">
        <f t="shared" si="275"/>
        <v>3351147000</v>
      </c>
      <c r="AT215" s="43"/>
      <c r="AU215" s="43"/>
      <c r="AV215" s="311">
        <f t="shared" si="314"/>
        <v>-981969.27368399501</v>
      </c>
      <c r="AW215" s="311"/>
      <c r="AX215" s="311"/>
      <c r="AY215" s="311"/>
      <c r="AZ215" s="311"/>
      <c r="BA215" s="43"/>
      <c r="BB215" s="43"/>
      <c r="BC215" s="43"/>
      <c r="BD215" s="43"/>
      <c r="BE215" s="43"/>
      <c r="BF215" s="43"/>
      <c r="BG215" s="43"/>
      <c r="BH215" s="43"/>
      <c r="BI215" s="43"/>
      <c r="BJ215" s="43"/>
      <c r="BK215" s="43"/>
      <c r="BL215" s="43"/>
      <c r="BM215" s="43"/>
      <c r="BN215" s="43"/>
      <c r="BO215" s="43"/>
      <c r="BP215" s="43"/>
      <c r="BQ215" s="43"/>
      <c r="BR215" s="43"/>
      <c r="BS215" s="43"/>
      <c r="BT215" s="43"/>
      <c r="BU215" s="43"/>
      <c r="BV215" s="43"/>
      <c r="BW215" s="43"/>
      <c r="BX215" s="465"/>
      <c r="BY215" s="43"/>
      <c r="BZ215" s="43"/>
      <c r="CA215" s="311"/>
      <c r="CB215" s="43"/>
      <c r="CC215" s="43"/>
      <c r="CD215" s="43"/>
      <c r="CE215" s="43"/>
      <c r="CF215" s="43"/>
      <c r="CG215" s="43"/>
      <c r="CH215" s="43"/>
      <c r="CI215" s="43"/>
      <c r="CJ215" s="43">
        <f>SUM(CJ40:CJ214)</f>
        <v>8112286277</v>
      </c>
      <c r="CK215" s="438">
        <f t="shared" si="315"/>
        <v>3351147499.495441</v>
      </c>
      <c r="CL215" s="43">
        <f t="shared" si="316"/>
        <v>3151476000</v>
      </c>
      <c r="CM215" s="43">
        <f t="shared" si="316"/>
        <v>3345852000</v>
      </c>
      <c r="CN215" s="44">
        <f t="shared" si="276"/>
        <v>47272140</v>
      </c>
      <c r="CO215" s="44">
        <f t="shared" si="277"/>
        <v>33458520</v>
      </c>
      <c r="CP215" s="44">
        <f t="shared" si="278"/>
        <v>74327250</v>
      </c>
      <c r="CQ215" s="44">
        <f t="shared" si="279"/>
        <v>65759666.666666664</v>
      </c>
      <c r="CR215" s="440">
        <f t="shared" si="280"/>
        <v>3552217000</v>
      </c>
    </row>
    <row r="216" spans="1:100">
      <c r="A216" s="3">
        <f t="shared" si="307"/>
        <v>177</v>
      </c>
      <c r="B216" s="263">
        <v>5</v>
      </c>
      <c r="C216" s="556"/>
      <c r="D216" s="264" t="s">
        <v>180</v>
      </c>
      <c r="E216" s="299">
        <v>11</v>
      </c>
      <c r="F216" s="266"/>
      <c r="G216" s="41" t="s">
        <v>62</v>
      </c>
      <c r="H216" s="267">
        <f t="shared" si="255"/>
        <v>101</v>
      </c>
      <c r="I216" s="267">
        <f t="shared" si="256"/>
        <v>90</v>
      </c>
      <c r="J216" s="268">
        <f t="shared" si="257"/>
        <v>27506142.120000001</v>
      </c>
      <c r="K216" s="268">
        <f t="shared" si="258"/>
        <v>1</v>
      </c>
      <c r="L216" s="269">
        <f t="shared" si="259"/>
        <v>1.06</v>
      </c>
      <c r="M216" s="319">
        <f t="shared" si="351"/>
        <v>1.03</v>
      </c>
      <c r="N216" s="271">
        <f t="shared" si="261"/>
        <v>25095424.671549276</v>
      </c>
      <c r="O216" s="271">
        <f t="shared" si="262"/>
        <v>28286553.256562643</v>
      </c>
      <c r="P216" s="271">
        <f t="shared" si="263"/>
        <v>30031205.966616005</v>
      </c>
      <c r="Q216" s="271">
        <f t="shared" si="264"/>
        <v>31883465.038288925</v>
      </c>
      <c r="R216" s="271">
        <f t="shared" si="308"/>
        <v>35816469.754728667</v>
      </c>
      <c r="S216" s="272">
        <f t="shared" si="265"/>
        <v>30031205.966616005</v>
      </c>
      <c r="T216" s="271">
        <f t="shared" si="265"/>
        <v>31883465.038288925</v>
      </c>
      <c r="U216" s="271">
        <f t="shared" si="266"/>
        <v>33849967.396508798</v>
      </c>
      <c r="V216" s="271">
        <f t="shared" si="309"/>
        <v>40242113.595909774</v>
      </c>
      <c r="W216" s="271"/>
      <c r="X216" s="271">
        <f t="shared" si="267"/>
        <v>2258588220.439435</v>
      </c>
      <c r="Y216" s="271">
        <f t="shared" si="268"/>
        <v>2545789793.0906377</v>
      </c>
      <c r="Z216" s="271">
        <f t="shared" si="269"/>
        <v>2702808536.9954405</v>
      </c>
      <c r="AA216" s="272">
        <f t="shared" si="310"/>
        <v>2869511853.4460034</v>
      </c>
      <c r="AB216" s="272">
        <f t="shared" si="311"/>
        <v>3223482277.92558</v>
      </c>
      <c r="AC216" s="272">
        <f t="shared" si="270"/>
        <v>2702808536.9954405</v>
      </c>
      <c r="AD216" s="271">
        <f t="shared" si="271"/>
        <v>2869511853.4460034</v>
      </c>
      <c r="AE216" s="271">
        <f t="shared" si="312"/>
        <v>3046497065.685792</v>
      </c>
      <c r="AF216" s="271">
        <f t="shared" si="313"/>
        <v>3621790223.6318798</v>
      </c>
      <c r="AG216" s="271"/>
      <c r="AH216" s="33" t="str">
        <f t="shared" si="272"/>
        <v>BERTAHAP</v>
      </c>
      <c r="AI216" s="273">
        <f t="shared" si="273"/>
        <v>0</v>
      </c>
      <c r="AJ216" s="274">
        <v>2</v>
      </c>
      <c r="AK216" s="275"/>
      <c r="AL216" s="271" t="e">
        <f>IF(AK216&gt;#REF!,"LB","KR")</f>
        <v>#REF!</v>
      </c>
      <c r="AM216" s="52">
        <f t="shared" si="274"/>
        <v>2484448000</v>
      </c>
      <c r="AN216" s="52">
        <f t="shared" si="274"/>
        <v>2800369000</v>
      </c>
      <c r="AO216" s="52">
        <f t="shared" si="274"/>
        <v>2973090000</v>
      </c>
      <c r="AP216" s="438">
        <f t="shared" si="254"/>
        <v>3156464000</v>
      </c>
      <c r="AQ216" s="438">
        <f t="shared" si="275"/>
        <v>2973090000</v>
      </c>
      <c r="AR216" s="52">
        <f t="shared" si="275"/>
        <v>3156464000</v>
      </c>
      <c r="AS216" s="52">
        <f t="shared" si="275"/>
        <v>3351147000</v>
      </c>
      <c r="AT216" s="43"/>
      <c r="AU216" s="43"/>
      <c r="AV216" s="311">
        <f t="shared" si="314"/>
        <v>-981969.27368399501</v>
      </c>
      <c r="AW216" s="311"/>
      <c r="AX216" s="311"/>
      <c r="AY216" s="311"/>
      <c r="AZ216" s="311"/>
      <c r="BA216" s="43"/>
      <c r="BB216" s="43"/>
      <c r="BC216" s="43"/>
      <c r="BD216" s="43"/>
      <c r="BE216" s="43"/>
      <c r="BF216" s="43"/>
      <c r="BG216" s="43"/>
      <c r="BH216" s="43"/>
      <c r="BI216" s="43"/>
      <c r="BJ216" s="43"/>
      <c r="BK216" s="43"/>
      <c r="BL216" s="43"/>
      <c r="BM216" s="43"/>
      <c r="BN216" s="43"/>
      <c r="BO216" s="43"/>
      <c r="BP216" s="43"/>
      <c r="BQ216" s="43"/>
      <c r="BR216" s="43"/>
      <c r="BS216" s="43"/>
      <c r="BT216" s="43"/>
      <c r="BU216" s="43"/>
      <c r="BV216" s="43"/>
      <c r="BW216" s="43"/>
      <c r="BX216" s="465"/>
      <c r="BY216" s="466"/>
      <c r="BZ216" s="43"/>
      <c r="CA216" s="311"/>
      <c r="CB216" s="43"/>
      <c r="CC216" s="43"/>
      <c r="CD216" s="43"/>
      <c r="CE216" s="43"/>
      <c r="CF216" s="43"/>
      <c r="CG216" s="43"/>
      <c r="CH216" s="43"/>
      <c r="CI216" s="43"/>
      <c r="CJ216" s="43"/>
      <c r="CK216" s="438">
        <f t="shared" si="315"/>
        <v>3351147499.495441</v>
      </c>
      <c r="CL216" s="43">
        <f t="shared" si="316"/>
        <v>3151476000</v>
      </c>
      <c r="CM216" s="43">
        <f t="shared" si="316"/>
        <v>3345852000</v>
      </c>
      <c r="CN216" s="44">
        <f t="shared" si="276"/>
        <v>47272140</v>
      </c>
      <c r="CO216" s="44">
        <f t="shared" si="277"/>
        <v>33458520</v>
      </c>
      <c r="CP216" s="44">
        <f t="shared" si="278"/>
        <v>74327250</v>
      </c>
      <c r="CQ216" s="44">
        <f t="shared" si="279"/>
        <v>65759666.666666664</v>
      </c>
      <c r="CR216" s="440">
        <f t="shared" si="280"/>
        <v>3552217000</v>
      </c>
    </row>
    <row r="217" spans="1:100">
      <c r="A217" s="3">
        <f t="shared" si="307"/>
        <v>178</v>
      </c>
      <c r="B217" s="263">
        <v>6</v>
      </c>
      <c r="C217" s="556"/>
      <c r="D217" s="264" t="s">
        <v>180</v>
      </c>
      <c r="E217" s="299">
        <v>15</v>
      </c>
      <c r="F217" s="266"/>
      <c r="G217" s="41" t="s">
        <v>64</v>
      </c>
      <c r="H217" s="267">
        <f t="shared" si="255"/>
        <v>101</v>
      </c>
      <c r="I217" s="267">
        <f t="shared" si="256"/>
        <v>90</v>
      </c>
      <c r="J217" s="268">
        <f t="shared" si="257"/>
        <v>27506142.120000001</v>
      </c>
      <c r="K217" s="268">
        <f t="shared" si="258"/>
        <v>1</v>
      </c>
      <c r="L217" s="269">
        <f t="shared" si="259"/>
        <v>1.06</v>
      </c>
      <c r="M217" s="319">
        <f t="shared" si="351"/>
        <v>1.03</v>
      </c>
      <c r="N217" s="271">
        <f t="shared" si="261"/>
        <v>25095424.671549276</v>
      </c>
      <c r="O217" s="271">
        <f t="shared" si="262"/>
        <v>28286553.256562643</v>
      </c>
      <c r="P217" s="271">
        <f t="shared" si="263"/>
        <v>30031205.966616005</v>
      </c>
      <c r="Q217" s="271">
        <f t="shared" si="264"/>
        <v>31883465.038288925</v>
      </c>
      <c r="R217" s="271">
        <f t="shared" si="308"/>
        <v>35816469.754728667</v>
      </c>
      <c r="S217" s="272">
        <f t="shared" si="265"/>
        <v>30031205.966616005</v>
      </c>
      <c r="T217" s="271">
        <f t="shared" si="265"/>
        <v>31883465.038288925</v>
      </c>
      <c r="U217" s="271">
        <f t="shared" si="266"/>
        <v>33849967.396508798</v>
      </c>
      <c r="V217" s="271">
        <f t="shared" si="309"/>
        <v>40242113.595909774</v>
      </c>
      <c r="W217" s="271"/>
      <c r="X217" s="271">
        <f t="shared" si="267"/>
        <v>2258588220.439435</v>
      </c>
      <c r="Y217" s="271">
        <f t="shared" si="268"/>
        <v>2545789793.0906377</v>
      </c>
      <c r="Z217" s="271">
        <f t="shared" si="269"/>
        <v>2702808536.9954405</v>
      </c>
      <c r="AA217" s="272">
        <f t="shared" si="310"/>
        <v>2869511853.4460034</v>
      </c>
      <c r="AB217" s="272">
        <f t="shared" si="311"/>
        <v>3223482277.92558</v>
      </c>
      <c r="AC217" s="272">
        <f t="shared" si="270"/>
        <v>2702808536.9954405</v>
      </c>
      <c r="AD217" s="271">
        <f t="shared" si="271"/>
        <v>2869511853.4460034</v>
      </c>
      <c r="AE217" s="271">
        <f t="shared" si="312"/>
        <v>3046497065.685792</v>
      </c>
      <c r="AF217" s="271">
        <f t="shared" si="313"/>
        <v>3621790223.6318798</v>
      </c>
      <c r="AG217" s="271"/>
      <c r="AH217" s="33" t="str">
        <f t="shared" si="272"/>
        <v>BERTAHAP</v>
      </c>
      <c r="AI217" s="273">
        <f t="shared" si="273"/>
        <v>0</v>
      </c>
      <c r="AJ217" s="274">
        <v>2</v>
      </c>
      <c r="AK217" s="275"/>
      <c r="AL217" s="271" t="e">
        <f>IF(AK217&gt;#REF!,"LB","KR")</f>
        <v>#REF!</v>
      </c>
      <c r="AM217" s="52">
        <f t="shared" si="274"/>
        <v>2484448000</v>
      </c>
      <c r="AN217" s="52">
        <f t="shared" si="274"/>
        <v>2800369000</v>
      </c>
      <c r="AO217" s="52">
        <f t="shared" si="274"/>
        <v>2973090000</v>
      </c>
      <c r="AP217" s="438">
        <f t="shared" si="254"/>
        <v>3156464000</v>
      </c>
      <c r="AQ217" s="438">
        <f t="shared" si="275"/>
        <v>2973090000</v>
      </c>
      <c r="AR217" s="52">
        <f t="shared" si="275"/>
        <v>3156464000</v>
      </c>
      <c r="AS217" s="52">
        <f t="shared" si="275"/>
        <v>3351147000</v>
      </c>
      <c r="AT217" s="43"/>
      <c r="AU217" s="43"/>
      <c r="AV217" s="311">
        <f t="shared" si="314"/>
        <v>-981969.27368399501</v>
      </c>
      <c r="AW217" s="311"/>
      <c r="AX217" s="311"/>
      <c r="AY217" s="311"/>
      <c r="AZ217" s="311"/>
      <c r="BA217" s="43"/>
      <c r="BB217" s="43"/>
      <c r="BC217" s="43"/>
      <c r="BD217" s="43"/>
      <c r="BE217" s="43"/>
      <c r="BF217" s="43"/>
      <c r="BG217" s="43"/>
      <c r="BH217" s="43"/>
      <c r="BI217" s="43"/>
      <c r="BJ217" s="43"/>
      <c r="BK217" s="43"/>
      <c r="BL217" s="43"/>
      <c r="BM217" s="43"/>
      <c r="BN217" s="43"/>
      <c r="BO217" s="43"/>
      <c r="BP217" s="43"/>
      <c r="BQ217" s="43"/>
      <c r="BR217" s="43"/>
      <c r="BS217" s="43"/>
      <c r="BT217" s="43"/>
      <c r="BU217" s="43"/>
      <c r="BV217" s="43"/>
      <c r="BW217" s="43"/>
      <c r="BX217" s="465"/>
      <c r="BY217" s="466"/>
      <c r="BZ217" s="43"/>
      <c r="CA217" s="311"/>
      <c r="CB217" s="43"/>
      <c r="CC217" s="43"/>
      <c r="CD217" s="43"/>
      <c r="CE217" s="43"/>
      <c r="CF217" s="43"/>
      <c r="CG217" s="43"/>
      <c r="CH217" s="43"/>
      <c r="CI217" s="43"/>
      <c r="CJ217" s="43"/>
      <c r="CK217" s="438">
        <f t="shared" si="315"/>
        <v>3351147499.495441</v>
      </c>
      <c r="CL217" s="43">
        <f t="shared" si="316"/>
        <v>3151476000</v>
      </c>
      <c r="CM217" s="43">
        <f t="shared" si="316"/>
        <v>3345852000</v>
      </c>
      <c r="CN217" s="44">
        <f t="shared" si="276"/>
        <v>47272140</v>
      </c>
      <c r="CO217" s="44">
        <f t="shared" si="277"/>
        <v>33458520</v>
      </c>
      <c r="CP217" s="44">
        <f t="shared" si="278"/>
        <v>74327250</v>
      </c>
      <c r="CQ217" s="44">
        <f t="shared" si="279"/>
        <v>65759666.666666664</v>
      </c>
      <c r="CR217" s="440">
        <f t="shared" si="280"/>
        <v>3552217000</v>
      </c>
    </row>
    <row r="218" spans="1:100">
      <c r="A218" s="3">
        <f t="shared" si="307"/>
        <v>179</v>
      </c>
      <c r="B218" s="263">
        <v>7</v>
      </c>
      <c r="C218" s="556"/>
      <c r="D218" s="264" t="s">
        <v>180</v>
      </c>
      <c r="E218" s="299">
        <v>17</v>
      </c>
      <c r="F218" s="266"/>
      <c r="G218" s="41" t="s">
        <v>67</v>
      </c>
      <c r="H218" s="267">
        <f t="shared" si="255"/>
        <v>85</v>
      </c>
      <c r="I218" s="267">
        <f t="shared" si="256"/>
        <v>74</v>
      </c>
      <c r="J218" s="268">
        <f t="shared" si="257"/>
        <v>27506142.120000001</v>
      </c>
      <c r="K218" s="268">
        <f t="shared" si="258"/>
        <v>1</v>
      </c>
      <c r="L218" s="269">
        <f t="shared" si="259"/>
        <v>1.06</v>
      </c>
      <c r="M218" s="319">
        <f t="shared" si="351"/>
        <v>1.03</v>
      </c>
      <c r="N218" s="271">
        <f t="shared" si="261"/>
        <v>25095424.671549276</v>
      </c>
      <c r="O218" s="271">
        <f t="shared" si="262"/>
        <v>28286553.256562643</v>
      </c>
      <c r="P218" s="271">
        <f t="shared" si="263"/>
        <v>30031205.966616005</v>
      </c>
      <c r="Q218" s="271">
        <f t="shared" si="264"/>
        <v>31883465.038288925</v>
      </c>
      <c r="R218" s="271">
        <f t="shared" si="308"/>
        <v>35816469.754728667</v>
      </c>
      <c r="S218" s="272">
        <f t="shared" si="265"/>
        <v>30031205.966616005</v>
      </c>
      <c r="T218" s="271">
        <f t="shared" si="265"/>
        <v>31883465.038288925</v>
      </c>
      <c r="U218" s="271">
        <f t="shared" si="266"/>
        <v>33849967.396508798</v>
      </c>
      <c r="V218" s="271">
        <f t="shared" si="309"/>
        <v>40242113.595909774</v>
      </c>
      <c r="W218" s="271"/>
      <c r="X218" s="271">
        <f t="shared" si="267"/>
        <v>1857061425.6946464</v>
      </c>
      <c r="Y218" s="271">
        <f t="shared" si="268"/>
        <v>2093204940.9856355</v>
      </c>
      <c r="Z218" s="271">
        <f t="shared" si="269"/>
        <v>2222309241.5295844</v>
      </c>
      <c r="AA218" s="272">
        <f t="shared" si="310"/>
        <v>2359376412.8333802</v>
      </c>
      <c r="AB218" s="272">
        <f t="shared" si="311"/>
        <v>2650418761.8499212</v>
      </c>
      <c r="AC218" s="272">
        <f t="shared" si="270"/>
        <v>2222309241.5295844</v>
      </c>
      <c r="AD218" s="271">
        <f t="shared" si="271"/>
        <v>2359376412.8333802</v>
      </c>
      <c r="AE218" s="271">
        <f t="shared" si="312"/>
        <v>2504897587.341651</v>
      </c>
      <c r="AF218" s="271">
        <f t="shared" si="313"/>
        <v>2977916406.0973234</v>
      </c>
      <c r="AG218" s="271"/>
      <c r="AH218" s="33" t="str">
        <f t="shared" si="272"/>
        <v>BERTAHAP</v>
      </c>
      <c r="AI218" s="273">
        <f t="shared" si="273"/>
        <v>0</v>
      </c>
      <c r="AJ218" s="274">
        <v>2</v>
      </c>
      <c r="AK218" s="275"/>
      <c r="AL218" s="271" t="e">
        <f>IF(AK218&gt;#REF!,"LB","KR")</f>
        <v>#REF!</v>
      </c>
      <c r="AM218" s="52">
        <f t="shared" si="274"/>
        <v>2042768000</v>
      </c>
      <c r="AN218" s="52">
        <f t="shared" si="274"/>
        <v>2302526000</v>
      </c>
      <c r="AO218" s="52">
        <f t="shared" si="274"/>
        <v>2444541000</v>
      </c>
      <c r="AP218" s="438">
        <f t="shared" si="254"/>
        <v>2595315000</v>
      </c>
      <c r="AQ218" s="438">
        <f t="shared" si="275"/>
        <v>2444541000</v>
      </c>
      <c r="AR218" s="52">
        <f t="shared" si="275"/>
        <v>2595315000</v>
      </c>
      <c r="AS218" s="52">
        <f t="shared" si="275"/>
        <v>2755388000</v>
      </c>
      <c r="AT218" s="43"/>
      <c r="AU218" s="43"/>
      <c r="AV218" s="311">
        <f t="shared" si="314"/>
        <v>-981969.27368399501</v>
      </c>
      <c r="AW218" s="311"/>
      <c r="AX218" s="311"/>
      <c r="AY218" s="311"/>
      <c r="AZ218" s="311"/>
      <c r="BA218" s="43"/>
      <c r="BB218" s="43"/>
      <c r="BC218" s="43"/>
      <c r="BD218" s="43"/>
      <c r="BE218" s="43"/>
      <c r="BF218" s="43"/>
      <c r="BG218" s="43"/>
      <c r="BH218" s="43"/>
      <c r="BI218" s="43"/>
      <c r="BJ218" s="43"/>
      <c r="BK218" s="43"/>
      <c r="BL218" s="43"/>
      <c r="BM218" s="43"/>
      <c r="BN218" s="43"/>
      <c r="BO218" s="43"/>
      <c r="BP218" s="43"/>
      <c r="BQ218" s="43"/>
      <c r="BR218" s="43"/>
      <c r="BS218" s="43"/>
      <c r="BT218" s="43"/>
      <c r="BU218" s="43"/>
      <c r="BV218" s="43"/>
      <c r="BW218" s="43"/>
      <c r="BX218" s="465"/>
      <c r="BY218" s="466"/>
      <c r="BZ218" s="43"/>
      <c r="CA218" s="311"/>
      <c r="CB218" s="43"/>
      <c r="CC218" s="43"/>
      <c r="CD218" s="43"/>
      <c r="CE218" s="43"/>
      <c r="CF218" s="43"/>
      <c r="CG218" s="43"/>
      <c r="CH218" s="43"/>
      <c r="CI218" s="43"/>
      <c r="CJ218" s="43"/>
      <c r="CK218" s="438">
        <f t="shared" si="315"/>
        <v>2755388109.1794519</v>
      </c>
      <c r="CL218" s="43">
        <f t="shared" si="316"/>
        <v>2591214000</v>
      </c>
      <c r="CM218" s="43">
        <f t="shared" si="316"/>
        <v>2751034000</v>
      </c>
      <c r="CN218" s="44">
        <f t="shared" si="276"/>
        <v>38868210</v>
      </c>
      <c r="CO218" s="44">
        <f t="shared" si="277"/>
        <v>27510340</v>
      </c>
      <c r="CP218" s="44">
        <f t="shared" si="278"/>
        <v>61113525</v>
      </c>
      <c r="CQ218" s="44">
        <f t="shared" si="279"/>
        <v>54069062.5</v>
      </c>
      <c r="CR218" s="440">
        <f t="shared" si="280"/>
        <v>2920712000</v>
      </c>
    </row>
    <row r="219" spans="1:100">
      <c r="A219" s="3">
        <f t="shared" si="307"/>
        <v>180</v>
      </c>
      <c r="B219" s="263">
        <v>8</v>
      </c>
      <c r="C219" s="556"/>
      <c r="D219" s="264" t="s">
        <v>180</v>
      </c>
      <c r="E219" s="299">
        <v>19</v>
      </c>
      <c r="F219" s="266"/>
      <c r="G219" s="41" t="s">
        <v>78</v>
      </c>
      <c r="H219" s="267">
        <f t="shared" si="255"/>
        <v>138</v>
      </c>
      <c r="I219" s="267">
        <f t="shared" si="256"/>
        <v>120</v>
      </c>
      <c r="J219" s="268">
        <f t="shared" si="257"/>
        <v>27506142.120000001</v>
      </c>
      <c r="K219" s="268">
        <f t="shared" si="258"/>
        <v>1</v>
      </c>
      <c r="L219" s="269">
        <f t="shared" si="259"/>
        <v>1.06</v>
      </c>
      <c r="M219" s="319">
        <f t="shared" si="351"/>
        <v>1.03</v>
      </c>
      <c r="N219" s="271">
        <f t="shared" si="261"/>
        <v>25095424.671549276</v>
      </c>
      <c r="O219" s="271">
        <f t="shared" si="262"/>
        <v>28286553.256562643</v>
      </c>
      <c r="P219" s="271">
        <f t="shared" si="263"/>
        <v>30031205.966616005</v>
      </c>
      <c r="Q219" s="271">
        <f t="shared" si="264"/>
        <v>31883465.038288925</v>
      </c>
      <c r="R219" s="271">
        <f t="shared" si="308"/>
        <v>35816469.754728667</v>
      </c>
      <c r="S219" s="272">
        <f t="shared" si="265"/>
        <v>30031205.966616005</v>
      </c>
      <c r="T219" s="271">
        <f t="shared" si="265"/>
        <v>31883465.038288925</v>
      </c>
      <c r="U219" s="271">
        <f t="shared" si="266"/>
        <v>33849967.396508798</v>
      </c>
      <c r="V219" s="271">
        <f t="shared" si="309"/>
        <v>40242113.595909774</v>
      </c>
      <c r="W219" s="271"/>
      <c r="X219" s="271">
        <f t="shared" si="267"/>
        <v>3011450960.5859132</v>
      </c>
      <c r="Y219" s="271">
        <f t="shared" si="268"/>
        <v>3394386390.7875171</v>
      </c>
      <c r="Z219" s="271">
        <f t="shared" si="269"/>
        <v>3603744715.9939203</v>
      </c>
      <c r="AA219" s="272">
        <f t="shared" si="310"/>
        <v>3826015804.5946708</v>
      </c>
      <c r="AB219" s="272">
        <f t="shared" si="311"/>
        <v>4297976370.56744</v>
      </c>
      <c r="AC219" s="272">
        <f t="shared" si="270"/>
        <v>3603744715.9939203</v>
      </c>
      <c r="AD219" s="271">
        <f t="shared" si="271"/>
        <v>3826015804.5946708</v>
      </c>
      <c r="AE219" s="271">
        <f t="shared" si="312"/>
        <v>4061996087.5810556</v>
      </c>
      <c r="AF219" s="271">
        <f t="shared" si="313"/>
        <v>4829053631.5091724</v>
      </c>
      <c r="AG219" s="271"/>
      <c r="AH219" s="33" t="str">
        <f t="shared" si="272"/>
        <v>BERTAHAP</v>
      </c>
      <c r="AI219" s="273">
        <f t="shared" si="273"/>
        <v>0</v>
      </c>
      <c r="AJ219" s="274">
        <v>2</v>
      </c>
      <c r="AK219" s="275"/>
      <c r="AL219" s="271" t="e">
        <f>IF(AK219&gt;#REF!,"LB","KR")</f>
        <v>#REF!</v>
      </c>
      <c r="AM219" s="52">
        <f t="shared" si="274"/>
        <v>3312597000</v>
      </c>
      <c r="AN219" s="52">
        <f t="shared" si="274"/>
        <v>3733826000</v>
      </c>
      <c r="AO219" s="52">
        <f t="shared" si="274"/>
        <v>3964120000</v>
      </c>
      <c r="AP219" s="438">
        <f t="shared" si="254"/>
        <v>4208618000</v>
      </c>
      <c r="AQ219" s="438">
        <f t="shared" si="275"/>
        <v>3964120000</v>
      </c>
      <c r="AR219" s="52">
        <f t="shared" si="275"/>
        <v>4208618000</v>
      </c>
      <c r="AS219" s="52">
        <f t="shared" si="275"/>
        <v>4468196000</v>
      </c>
      <c r="AT219" s="43"/>
      <c r="AU219" s="43"/>
      <c r="AV219" s="311">
        <f t="shared" si="314"/>
        <v>-981969.27368399501</v>
      </c>
      <c r="AW219" s="311"/>
      <c r="AX219" s="311"/>
      <c r="AY219" s="311"/>
      <c r="AZ219" s="311"/>
      <c r="BA219" s="43"/>
      <c r="BB219" s="43"/>
      <c r="BC219" s="43"/>
      <c r="BD219" s="43"/>
      <c r="BE219" s="43"/>
      <c r="BF219" s="43"/>
      <c r="BG219" s="43"/>
      <c r="BH219" s="43"/>
      <c r="BI219" s="43"/>
      <c r="BJ219" s="43"/>
      <c r="BK219" s="43"/>
      <c r="BL219" s="43"/>
      <c r="BM219" s="43"/>
      <c r="BN219" s="43"/>
      <c r="BO219" s="43"/>
      <c r="BP219" s="43"/>
      <c r="BQ219" s="43"/>
      <c r="BR219" s="43"/>
      <c r="BS219" s="43"/>
      <c r="BT219" s="43"/>
      <c r="BU219" s="43"/>
      <c r="BV219" s="43"/>
      <c r="BW219" s="43"/>
      <c r="BX219" s="465"/>
      <c r="BY219" s="43"/>
      <c r="BZ219" s="43"/>
      <c r="CA219" s="311"/>
      <c r="CB219" s="43"/>
      <c r="CC219" s="43"/>
      <c r="CD219" s="43"/>
      <c r="CE219" s="43"/>
      <c r="CF219" s="43"/>
      <c r="CG219" s="43"/>
      <c r="CH219" s="43"/>
      <c r="CI219" s="43"/>
      <c r="CJ219" s="43"/>
      <c r="CK219" s="438">
        <f t="shared" si="315"/>
        <v>4468195958.2087755</v>
      </c>
      <c r="CL219" s="43">
        <f t="shared" si="316"/>
        <v>4201968000</v>
      </c>
      <c r="CM219" s="43">
        <f t="shared" si="316"/>
        <v>4461136000</v>
      </c>
      <c r="CN219" s="44">
        <f t="shared" si="276"/>
        <v>63029520</v>
      </c>
      <c r="CO219" s="44">
        <f t="shared" si="277"/>
        <v>44611360</v>
      </c>
      <c r="CP219" s="44">
        <f t="shared" si="278"/>
        <v>99103000</v>
      </c>
      <c r="CQ219" s="44">
        <f t="shared" si="279"/>
        <v>87679541.666666672</v>
      </c>
      <c r="CR219" s="440">
        <f t="shared" si="280"/>
        <v>4736289000</v>
      </c>
    </row>
    <row r="220" spans="1:100">
      <c r="A220" s="3">
        <f t="shared" si="307"/>
        <v>181</v>
      </c>
      <c r="B220" s="263">
        <v>9</v>
      </c>
      <c r="C220" s="556"/>
      <c r="D220" s="264" t="s">
        <v>180</v>
      </c>
      <c r="E220" s="299">
        <v>21</v>
      </c>
      <c r="F220" s="266"/>
      <c r="G220" s="41" t="s">
        <v>84</v>
      </c>
      <c r="H220" s="267">
        <f t="shared" si="255"/>
        <v>132</v>
      </c>
      <c r="I220" s="267">
        <f t="shared" si="256"/>
        <v>112</v>
      </c>
      <c r="J220" s="268">
        <f t="shared" si="257"/>
        <v>27506142.120000001</v>
      </c>
      <c r="K220" s="268">
        <f t="shared" si="258"/>
        <v>3</v>
      </c>
      <c r="L220" s="269">
        <f t="shared" si="259"/>
        <v>1.1000000000000001</v>
      </c>
      <c r="M220" s="319">
        <f t="shared" si="351"/>
        <v>1.03</v>
      </c>
      <c r="N220" s="271">
        <f t="shared" si="261"/>
        <v>26042421.828966226</v>
      </c>
      <c r="O220" s="271">
        <f t="shared" si="262"/>
        <v>29353970.360583872</v>
      </c>
      <c r="P220" s="271">
        <f t="shared" si="263"/>
        <v>31164459.021960001</v>
      </c>
      <c r="Q220" s="271">
        <f t="shared" si="264"/>
        <v>33086614.662375297</v>
      </c>
      <c r="R220" s="271">
        <f t="shared" si="308"/>
        <v>37168034.651133522</v>
      </c>
      <c r="S220" s="272">
        <f t="shared" si="265"/>
        <v>31164459.021960001</v>
      </c>
      <c r="T220" s="271">
        <f t="shared" si="265"/>
        <v>33086614.662375297</v>
      </c>
      <c r="U220" s="271">
        <f t="shared" si="266"/>
        <v>35127324.656754412</v>
      </c>
      <c r="V220" s="271">
        <f t="shared" si="309"/>
        <v>41760683.920283727</v>
      </c>
      <c r="W220" s="271"/>
      <c r="X220" s="271">
        <f t="shared" si="267"/>
        <v>2916751244.8442173</v>
      </c>
      <c r="Y220" s="271">
        <f t="shared" si="268"/>
        <v>3287644680.3853936</v>
      </c>
      <c r="Z220" s="271">
        <f t="shared" si="269"/>
        <v>3490419410.4595203</v>
      </c>
      <c r="AA220" s="272">
        <f t="shared" si="310"/>
        <v>3705700842.1860332</v>
      </c>
      <c r="AB220" s="272">
        <f t="shared" si="311"/>
        <v>4162819880.9269543</v>
      </c>
      <c r="AC220" s="272">
        <f t="shared" si="270"/>
        <v>3490419410.4595203</v>
      </c>
      <c r="AD220" s="271">
        <f t="shared" si="271"/>
        <v>3705700842.1860332</v>
      </c>
      <c r="AE220" s="271">
        <f t="shared" si="312"/>
        <v>3934260361.5564942</v>
      </c>
      <c r="AF220" s="271">
        <f t="shared" si="313"/>
        <v>4677196599.0717773</v>
      </c>
      <c r="AG220" s="271"/>
      <c r="AH220" s="33" t="str">
        <f t="shared" si="272"/>
        <v>BERTAHAP</v>
      </c>
      <c r="AI220" s="273">
        <f t="shared" si="273"/>
        <v>0</v>
      </c>
      <c r="AJ220" s="274">
        <v>2</v>
      </c>
      <c r="AK220" s="275"/>
      <c r="AL220" s="271" t="e">
        <f>IF(AK220&gt;#REF!,"LB","KR")</f>
        <v>#REF!</v>
      </c>
      <c r="AM220" s="52">
        <f t="shared" si="274"/>
        <v>3208427000</v>
      </c>
      <c r="AN220" s="52">
        <f t="shared" si="274"/>
        <v>3616410000</v>
      </c>
      <c r="AO220" s="52">
        <f t="shared" si="274"/>
        <v>3839462000</v>
      </c>
      <c r="AP220" s="438">
        <f t="shared" si="254"/>
        <v>4076271000</v>
      </c>
      <c r="AQ220" s="438">
        <f t="shared" si="275"/>
        <v>3839462000</v>
      </c>
      <c r="AR220" s="52">
        <f t="shared" si="275"/>
        <v>4076271000</v>
      </c>
      <c r="AS220" s="52">
        <f t="shared" si="275"/>
        <v>4327687000</v>
      </c>
      <c r="AT220" s="43"/>
      <c r="AU220" s="43"/>
      <c r="AV220" s="311">
        <f t="shared" si="314"/>
        <v>151283.78166000172</v>
      </c>
      <c r="AW220" s="311"/>
      <c r="AX220" s="311"/>
      <c r="AY220" s="311"/>
      <c r="AZ220" s="311"/>
      <c r="BA220" s="43"/>
      <c r="BB220" s="43"/>
      <c r="BC220" s="43"/>
      <c r="BD220" s="43"/>
      <c r="BE220" s="43"/>
      <c r="BF220" s="43"/>
      <c r="BG220" s="43"/>
      <c r="BH220" s="43"/>
      <c r="BI220" s="43"/>
      <c r="BJ220" s="43"/>
      <c r="BK220" s="43"/>
      <c r="BL220" s="43"/>
      <c r="BM220" s="43"/>
      <c r="BN220" s="43"/>
      <c r="BO220" s="43"/>
      <c r="BP220" s="43"/>
      <c r="BQ220" s="43"/>
      <c r="BR220" s="43"/>
      <c r="BS220" s="43"/>
      <c r="BT220" s="43"/>
      <c r="BU220" s="43"/>
      <c r="BV220" s="43"/>
      <c r="BW220" s="43"/>
      <c r="BX220" s="465"/>
      <c r="BY220" s="466"/>
      <c r="BZ220" s="43"/>
      <c r="CA220" s="311"/>
      <c r="CB220" s="43"/>
      <c r="CC220" s="43"/>
      <c r="CD220" s="43"/>
      <c r="CE220" s="43"/>
      <c r="CF220" s="43"/>
      <c r="CG220" s="43"/>
      <c r="CH220" s="43"/>
      <c r="CI220" s="43"/>
      <c r="CJ220" s="43"/>
      <c r="CK220" s="438">
        <f t="shared" si="315"/>
        <v>4327686097.1377401</v>
      </c>
      <c r="CL220" s="43">
        <f t="shared" si="316"/>
        <v>4069830000</v>
      </c>
      <c r="CM220" s="43">
        <f t="shared" si="316"/>
        <v>4320848000</v>
      </c>
      <c r="CN220" s="44">
        <f t="shared" si="276"/>
        <v>61047450</v>
      </c>
      <c r="CO220" s="44">
        <f t="shared" si="277"/>
        <v>43208480</v>
      </c>
      <c r="CP220" s="44">
        <f t="shared" si="278"/>
        <v>95986550</v>
      </c>
      <c r="CQ220" s="44">
        <f t="shared" si="279"/>
        <v>84922312.5</v>
      </c>
      <c r="CR220" s="440">
        <f t="shared" si="280"/>
        <v>4587349000</v>
      </c>
    </row>
    <row r="221" spans="1:100">
      <c r="A221" s="3">
        <f t="shared" si="307"/>
        <v>182</v>
      </c>
      <c r="B221" s="263">
        <v>1</v>
      </c>
      <c r="C221" s="556"/>
      <c r="D221" s="264" t="s">
        <v>181</v>
      </c>
      <c r="E221" s="265" t="s">
        <v>29</v>
      </c>
      <c r="F221" s="266"/>
      <c r="G221" s="41" t="s">
        <v>74</v>
      </c>
      <c r="H221" s="267">
        <f t="shared" si="255"/>
        <v>85</v>
      </c>
      <c r="I221" s="267">
        <f t="shared" si="256"/>
        <v>74</v>
      </c>
      <c r="J221" s="268">
        <f t="shared" si="257"/>
        <v>27506142.120000001</v>
      </c>
      <c r="K221" s="268">
        <f t="shared" si="258"/>
        <v>1</v>
      </c>
      <c r="L221" s="269">
        <f t="shared" si="259"/>
        <v>1.06</v>
      </c>
      <c r="M221" s="270">
        <f t="shared" ref="M221:M238" si="352">SUMIF($AS$4:$AS$22,E221,$AZ$4:$AZ$22)</f>
        <v>1.02</v>
      </c>
      <c r="N221" s="271">
        <f t="shared" si="261"/>
        <v>24851779.771825496</v>
      </c>
      <c r="O221" s="271">
        <f t="shared" si="262"/>
        <v>28011926.525916401</v>
      </c>
      <c r="P221" s="271">
        <f t="shared" si="263"/>
        <v>29739640.860144004</v>
      </c>
      <c r="Q221" s="271">
        <f t="shared" si="264"/>
        <v>31573916.83403369</v>
      </c>
      <c r="R221" s="271">
        <f t="shared" si="308"/>
        <v>35468737.038663335</v>
      </c>
      <c r="S221" s="272">
        <f t="shared" si="265"/>
        <v>29739640.860144004</v>
      </c>
      <c r="T221" s="271">
        <f t="shared" si="265"/>
        <v>31573916.83403369</v>
      </c>
      <c r="U221" s="271">
        <f t="shared" si="266"/>
        <v>33521326.93634852</v>
      </c>
      <c r="V221" s="271">
        <f t="shared" si="309"/>
        <v>39851413.463910654</v>
      </c>
      <c r="W221" s="271"/>
      <c r="X221" s="271">
        <f t="shared" si="267"/>
        <v>1839031703.1150868</v>
      </c>
      <c r="Y221" s="271">
        <f t="shared" si="268"/>
        <v>2072882562.9178138</v>
      </c>
      <c r="Z221" s="271">
        <f t="shared" si="269"/>
        <v>2200733423.6506562</v>
      </c>
      <c r="AA221" s="272">
        <f t="shared" si="310"/>
        <v>2336469845.718493</v>
      </c>
      <c r="AB221" s="272">
        <f t="shared" si="311"/>
        <v>2624686540.8610868</v>
      </c>
      <c r="AC221" s="272">
        <f t="shared" si="270"/>
        <v>2200733423.6506562</v>
      </c>
      <c r="AD221" s="271">
        <f t="shared" si="271"/>
        <v>2336469845.718493</v>
      </c>
      <c r="AE221" s="271">
        <f t="shared" si="312"/>
        <v>2480578193.2897906</v>
      </c>
      <c r="AF221" s="271">
        <f t="shared" si="313"/>
        <v>2949004596.3293886</v>
      </c>
      <c r="AG221" s="271"/>
      <c r="AH221" s="33" t="str">
        <f t="shared" si="272"/>
        <v>BERTAHAP</v>
      </c>
      <c r="AI221" s="273">
        <f t="shared" si="273"/>
        <v>0</v>
      </c>
      <c r="AJ221" s="274">
        <v>2</v>
      </c>
      <c r="AK221" s="275"/>
      <c r="AL221" s="271" t="e">
        <f>IF(AK221&gt;#REF!,"LB","KR")</f>
        <v>#REF!</v>
      </c>
      <c r="AM221" s="52">
        <f t="shared" si="274"/>
        <v>2022935000</v>
      </c>
      <c r="AN221" s="52">
        <f t="shared" si="274"/>
        <v>2280171000</v>
      </c>
      <c r="AO221" s="52">
        <f t="shared" si="274"/>
        <v>2420807000</v>
      </c>
      <c r="AP221" s="438">
        <f t="shared" si="254"/>
        <v>2570117000</v>
      </c>
      <c r="AQ221" s="438">
        <f t="shared" si="275"/>
        <v>2420807000</v>
      </c>
      <c r="AR221" s="52">
        <f t="shared" si="275"/>
        <v>2570117000</v>
      </c>
      <c r="AS221" s="52">
        <f t="shared" si="275"/>
        <v>2728637000</v>
      </c>
      <c r="AT221" s="43"/>
      <c r="AU221" s="43"/>
      <c r="AV221" s="311">
        <f t="shared" si="314"/>
        <v>-1273534.3801559955</v>
      </c>
      <c r="AW221" s="311"/>
      <c r="AX221" s="311"/>
      <c r="AY221" s="311"/>
      <c r="AZ221" s="311"/>
      <c r="BA221" s="43"/>
      <c r="BB221" s="43"/>
      <c r="BC221" s="43"/>
      <c r="BD221" s="43"/>
      <c r="BE221" s="43"/>
      <c r="BF221" s="43"/>
      <c r="BG221" s="43"/>
      <c r="BH221" s="43"/>
      <c r="BI221" s="43"/>
      <c r="BJ221" s="43"/>
      <c r="BK221" s="43"/>
      <c r="BL221" s="43"/>
      <c r="BM221" s="43"/>
      <c r="BN221" s="43"/>
      <c r="BO221" s="43"/>
      <c r="BP221" s="43"/>
      <c r="BQ221" s="43"/>
      <c r="BR221" s="43"/>
      <c r="BS221" s="43"/>
      <c r="BT221" s="43"/>
      <c r="BU221" s="43"/>
      <c r="BV221" s="43"/>
      <c r="BW221" s="43"/>
      <c r="BX221" s="465"/>
      <c r="BY221" s="43"/>
      <c r="BZ221" s="43"/>
      <c r="CA221" s="311"/>
      <c r="CB221" s="43"/>
      <c r="CC221" s="43"/>
      <c r="CD221" s="43"/>
      <c r="CE221" s="43"/>
      <c r="CF221" s="43"/>
      <c r="CG221" s="43"/>
      <c r="CH221" s="43"/>
      <c r="CI221" s="43"/>
      <c r="CJ221" s="43"/>
      <c r="CK221" s="438">
        <f t="shared" si="315"/>
        <v>2728635954.0171294</v>
      </c>
      <c r="CL221" s="43">
        <f t="shared" si="316"/>
        <v>2566056000</v>
      </c>
      <c r="CM221" s="43">
        <f t="shared" si="316"/>
        <v>2724325000</v>
      </c>
      <c r="CN221" s="44">
        <f t="shared" si="276"/>
        <v>38490840</v>
      </c>
      <c r="CO221" s="44">
        <f t="shared" si="277"/>
        <v>27243250</v>
      </c>
      <c r="CP221" s="44">
        <f t="shared" si="278"/>
        <v>60520175</v>
      </c>
      <c r="CQ221" s="44">
        <f t="shared" si="279"/>
        <v>53544104.166666664</v>
      </c>
      <c r="CR221" s="440">
        <f t="shared" si="280"/>
        <v>2892356000</v>
      </c>
    </row>
    <row r="222" spans="1:100">
      <c r="A222" s="3">
        <f t="shared" si="307"/>
        <v>183</v>
      </c>
      <c r="B222" s="263">
        <v>2</v>
      </c>
      <c r="C222" s="556"/>
      <c r="D222" s="264" t="s">
        <v>181</v>
      </c>
      <c r="E222" s="265" t="s">
        <v>32</v>
      </c>
      <c r="F222" s="266"/>
      <c r="G222" s="41" t="s">
        <v>56</v>
      </c>
      <c r="H222" s="267">
        <f t="shared" si="255"/>
        <v>85</v>
      </c>
      <c r="I222" s="267">
        <f t="shared" si="256"/>
        <v>74</v>
      </c>
      <c r="J222" s="268">
        <f t="shared" si="257"/>
        <v>27506142.120000001</v>
      </c>
      <c r="K222" s="268">
        <f t="shared" si="258"/>
        <v>1</v>
      </c>
      <c r="L222" s="269">
        <f t="shared" si="259"/>
        <v>1.06</v>
      </c>
      <c r="M222" s="270">
        <f t="shared" si="352"/>
        <v>1.02</v>
      </c>
      <c r="N222" s="271">
        <f t="shared" si="261"/>
        <v>24851779.771825496</v>
      </c>
      <c r="O222" s="271">
        <f t="shared" si="262"/>
        <v>28011926.525916401</v>
      </c>
      <c r="P222" s="271">
        <f t="shared" si="263"/>
        <v>29739640.860144004</v>
      </c>
      <c r="Q222" s="271">
        <f t="shared" si="264"/>
        <v>31573916.83403369</v>
      </c>
      <c r="R222" s="271">
        <f t="shared" si="308"/>
        <v>35468737.038663335</v>
      </c>
      <c r="S222" s="272">
        <f t="shared" si="265"/>
        <v>29739640.860144004</v>
      </c>
      <c r="T222" s="271">
        <f t="shared" si="265"/>
        <v>31573916.83403369</v>
      </c>
      <c r="U222" s="271">
        <f t="shared" si="266"/>
        <v>33521326.93634852</v>
      </c>
      <c r="V222" s="271">
        <f t="shared" si="309"/>
        <v>39851413.463910654</v>
      </c>
      <c r="W222" s="271"/>
      <c r="X222" s="271">
        <f t="shared" si="267"/>
        <v>1839031703.1150868</v>
      </c>
      <c r="Y222" s="271">
        <f t="shared" si="268"/>
        <v>2072882562.9178138</v>
      </c>
      <c r="Z222" s="271">
        <f t="shared" si="269"/>
        <v>2200733423.6506562</v>
      </c>
      <c r="AA222" s="272">
        <f t="shared" si="310"/>
        <v>2336469845.718493</v>
      </c>
      <c r="AB222" s="272">
        <f t="shared" si="311"/>
        <v>2624686540.8610868</v>
      </c>
      <c r="AC222" s="272">
        <f t="shared" si="270"/>
        <v>2200733423.6506562</v>
      </c>
      <c r="AD222" s="271">
        <f t="shared" si="271"/>
        <v>2336469845.718493</v>
      </c>
      <c r="AE222" s="271">
        <f t="shared" si="312"/>
        <v>2480578193.2897906</v>
      </c>
      <c r="AF222" s="271">
        <f t="shared" si="313"/>
        <v>2949004596.3293886</v>
      </c>
      <c r="AG222" s="271"/>
      <c r="AH222" s="33" t="str">
        <f t="shared" si="272"/>
        <v>BERTAHAP</v>
      </c>
      <c r="AI222" s="273">
        <f t="shared" si="273"/>
        <v>0</v>
      </c>
      <c r="AJ222" s="274">
        <v>2</v>
      </c>
      <c r="AK222" s="275"/>
      <c r="AL222" s="271" t="e">
        <f>IF(AK222&gt;#REF!,"LB","KR")</f>
        <v>#REF!</v>
      </c>
      <c r="AM222" s="52">
        <f t="shared" si="274"/>
        <v>2022935000</v>
      </c>
      <c r="AN222" s="52">
        <f t="shared" si="274"/>
        <v>2280171000</v>
      </c>
      <c r="AO222" s="52">
        <f t="shared" si="274"/>
        <v>2420807000</v>
      </c>
      <c r="AP222" s="438">
        <f t="shared" si="254"/>
        <v>2570117000</v>
      </c>
      <c r="AQ222" s="438">
        <f t="shared" si="275"/>
        <v>2420807000</v>
      </c>
      <c r="AR222" s="52">
        <f t="shared" si="275"/>
        <v>2570117000</v>
      </c>
      <c r="AS222" s="52">
        <f t="shared" si="275"/>
        <v>2728637000</v>
      </c>
      <c r="AT222" s="43"/>
      <c r="AU222" s="43"/>
      <c r="AV222" s="311">
        <f t="shared" si="314"/>
        <v>-1273534.3801559955</v>
      </c>
      <c r="AW222" s="311"/>
      <c r="AX222" s="311"/>
      <c r="AY222" s="311"/>
      <c r="AZ222" s="311"/>
      <c r="BA222" s="43"/>
      <c r="BB222" s="43"/>
      <c r="BC222" s="43"/>
      <c r="BD222" s="43"/>
      <c r="BE222" s="43"/>
      <c r="BF222" s="43"/>
      <c r="BG222" s="43"/>
      <c r="BH222" s="43"/>
      <c r="BI222" s="43"/>
      <c r="BJ222" s="43"/>
      <c r="BK222" s="43"/>
      <c r="BL222" s="43"/>
      <c r="BM222" s="43"/>
      <c r="BN222" s="43"/>
      <c r="BO222" s="43"/>
      <c r="BP222" s="43"/>
      <c r="BQ222" s="43"/>
      <c r="BR222" s="43"/>
      <c r="BS222" s="43"/>
      <c r="BT222" s="43"/>
      <c r="BU222" s="43"/>
      <c r="BV222" s="43"/>
      <c r="BW222" s="43"/>
      <c r="BX222" s="465"/>
      <c r="BY222" s="43"/>
      <c r="BZ222" s="43"/>
      <c r="CA222" s="311"/>
      <c r="CB222" s="43"/>
      <c r="CC222" s="43"/>
      <c r="CD222" s="43"/>
      <c r="CE222" s="43"/>
      <c r="CF222" s="43"/>
      <c r="CG222" s="43"/>
      <c r="CH222" s="43"/>
      <c r="CI222" s="43"/>
      <c r="CJ222" s="43"/>
      <c r="CK222" s="438">
        <f t="shared" si="315"/>
        <v>2728635954.0171294</v>
      </c>
      <c r="CL222" s="43">
        <f t="shared" si="316"/>
        <v>2566056000</v>
      </c>
      <c r="CM222" s="43">
        <f t="shared" si="316"/>
        <v>2724325000</v>
      </c>
      <c r="CN222" s="44">
        <f t="shared" si="276"/>
        <v>38490840</v>
      </c>
      <c r="CO222" s="44">
        <f t="shared" si="277"/>
        <v>27243250</v>
      </c>
      <c r="CP222" s="44">
        <f t="shared" si="278"/>
        <v>60520175</v>
      </c>
      <c r="CQ222" s="44">
        <f t="shared" si="279"/>
        <v>53544104.166666664</v>
      </c>
      <c r="CR222" s="440">
        <f t="shared" si="280"/>
        <v>2892356000</v>
      </c>
    </row>
    <row r="223" spans="1:100">
      <c r="A223" s="3">
        <f t="shared" si="307"/>
        <v>184</v>
      </c>
      <c r="B223" s="263">
        <v>3</v>
      </c>
      <c r="C223" s="556"/>
      <c r="D223" s="264" t="s">
        <v>181</v>
      </c>
      <c r="E223" s="265" t="s">
        <v>38</v>
      </c>
      <c r="F223" s="266"/>
      <c r="G223" s="41" t="s">
        <v>58</v>
      </c>
      <c r="H223" s="267">
        <f t="shared" si="255"/>
        <v>101</v>
      </c>
      <c r="I223" s="267">
        <f t="shared" si="256"/>
        <v>90</v>
      </c>
      <c r="J223" s="268">
        <f t="shared" si="257"/>
        <v>27506142.120000001</v>
      </c>
      <c r="K223" s="268">
        <f t="shared" si="258"/>
        <v>1</v>
      </c>
      <c r="L223" s="269">
        <f t="shared" si="259"/>
        <v>1.06</v>
      </c>
      <c r="M223" s="270">
        <f t="shared" si="352"/>
        <v>1.02</v>
      </c>
      <c r="N223" s="271">
        <f t="shared" si="261"/>
        <v>24851779.771825496</v>
      </c>
      <c r="O223" s="271">
        <f t="shared" si="262"/>
        <v>28011926.525916401</v>
      </c>
      <c r="P223" s="271">
        <f t="shared" si="263"/>
        <v>29739640.860144004</v>
      </c>
      <c r="Q223" s="271">
        <f t="shared" si="264"/>
        <v>31573916.83403369</v>
      </c>
      <c r="R223" s="271">
        <f t="shared" si="308"/>
        <v>35468737.038663335</v>
      </c>
      <c r="S223" s="272">
        <f t="shared" si="265"/>
        <v>29739640.860144004</v>
      </c>
      <c r="T223" s="271">
        <f t="shared" si="265"/>
        <v>31573916.83403369</v>
      </c>
      <c r="U223" s="271">
        <f t="shared" si="266"/>
        <v>33521326.93634852</v>
      </c>
      <c r="V223" s="271">
        <f t="shared" si="309"/>
        <v>39851413.463910654</v>
      </c>
      <c r="W223" s="271"/>
      <c r="X223" s="271">
        <f t="shared" si="267"/>
        <v>2236660179.4642944</v>
      </c>
      <c r="Y223" s="271">
        <f t="shared" si="268"/>
        <v>2521073387.3324761</v>
      </c>
      <c r="Z223" s="271">
        <f t="shared" si="269"/>
        <v>2676567677.4129605</v>
      </c>
      <c r="AA223" s="272">
        <f t="shared" si="310"/>
        <v>2841652515.0630322</v>
      </c>
      <c r="AB223" s="272">
        <f t="shared" si="311"/>
        <v>3192186333.4797001</v>
      </c>
      <c r="AC223" s="272">
        <f t="shared" si="270"/>
        <v>2676567677.4129605</v>
      </c>
      <c r="AD223" s="271">
        <f t="shared" si="271"/>
        <v>2841652515.0630322</v>
      </c>
      <c r="AE223" s="271">
        <f t="shared" si="312"/>
        <v>3016919424.2713666</v>
      </c>
      <c r="AF223" s="271">
        <f t="shared" si="313"/>
        <v>3586627211.7519588</v>
      </c>
      <c r="AG223" s="271"/>
      <c r="AH223" s="33" t="str">
        <f t="shared" si="272"/>
        <v>BERTAHAP</v>
      </c>
      <c r="AI223" s="273">
        <f t="shared" si="273"/>
        <v>0</v>
      </c>
      <c r="AJ223" s="274">
        <v>2</v>
      </c>
      <c r="AK223" s="275"/>
      <c r="AL223" s="271" t="e">
        <f>IF(AK223&gt;#REF!,"LB","KR")</f>
        <v>#REF!</v>
      </c>
      <c r="AM223" s="52">
        <f t="shared" si="274"/>
        <v>2460327000</v>
      </c>
      <c r="AN223" s="52">
        <f t="shared" si="274"/>
        <v>2773181000</v>
      </c>
      <c r="AO223" s="52">
        <f t="shared" si="274"/>
        <v>2944225000</v>
      </c>
      <c r="AP223" s="438">
        <f t="shared" si="254"/>
        <v>3125818000</v>
      </c>
      <c r="AQ223" s="438">
        <f t="shared" si="275"/>
        <v>2944225000</v>
      </c>
      <c r="AR223" s="52">
        <f t="shared" si="275"/>
        <v>3125818000</v>
      </c>
      <c r="AS223" s="52">
        <f t="shared" si="275"/>
        <v>3318612000</v>
      </c>
      <c r="AT223" s="43"/>
      <c r="AU223" s="43"/>
      <c r="AV223" s="311">
        <f t="shared" si="314"/>
        <v>-1273534.3801559955</v>
      </c>
      <c r="AW223" s="311"/>
      <c r="AX223" s="311"/>
      <c r="AY223" s="311"/>
      <c r="AZ223" s="311"/>
      <c r="BA223" s="43"/>
      <c r="BB223" s="43"/>
      <c r="BC223" s="43"/>
      <c r="BD223" s="43"/>
      <c r="BE223" s="43"/>
      <c r="BF223" s="43"/>
      <c r="BG223" s="43"/>
      <c r="BH223" s="43"/>
      <c r="BI223" s="43"/>
      <c r="BJ223" s="43"/>
      <c r="BK223" s="43"/>
      <c r="BL223" s="43"/>
      <c r="BM223" s="43"/>
      <c r="BN223" s="43"/>
      <c r="BO223" s="43"/>
      <c r="BP223" s="43"/>
      <c r="BQ223" s="43"/>
      <c r="BR223" s="43"/>
      <c r="BS223" s="43"/>
      <c r="BT223" s="43"/>
      <c r="BU223" s="43"/>
      <c r="BV223" s="43"/>
      <c r="BW223" s="43"/>
      <c r="BX223" s="465"/>
      <c r="BY223" s="43"/>
      <c r="BZ223" s="43"/>
      <c r="CA223" s="311"/>
      <c r="CB223" s="43"/>
      <c r="CC223" s="43"/>
      <c r="CD223" s="43"/>
      <c r="CE223" s="43"/>
      <c r="CF223" s="43"/>
      <c r="CG223" s="43"/>
      <c r="CH223" s="43"/>
      <c r="CI223" s="43"/>
      <c r="CJ223" s="43"/>
      <c r="CK223" s="438">
        <f t="shared" si="315"/>
        <v>3318611324.1202307</v>
      </c>
      <c r="CL223" s="43">
        <f t="shared" si="316"/>
        <v>3120879000</v>
      </c>
      <c r="CM223" s="43">
        <f t="shared" si="316"/>
        <v>3313368000</v>
      </c>
      <c r="CN223" s="44">
        <f t="shared" si="276"/>
        <v>46813185</v>
      </c>
      <c r="CO223" s="44">
        <f t="shared" si="277"/>
        <v>33133680</v>
      </c>
      <c r="CP223" s="44">
        <f t="shared" si="278"/>
        <v>73605625</v>
      </c>
      <c r="CQ223" s="44">
        <f t="shared" si="279"/>
        <v>65121208.333333336</v>
      </c>
      <c r="CR223" s="440">
        <f t="shared" si="280"/>
        <v>3517730000</v>
      </c>
    </row>
    <row r="224" spans="1:100">
      <c r="A224" s="3">
        <f t="shared" si="307"/>
        <v>185</v>
      </c>
      <c r="B224" s="263">
        <v>4</v>
      </c>
      <c r="C224" s="556"/>
      <c r="D224" s="264" t="s">
        <v>181</v>
      </c>
      <c r="E224" s="265" t="s">
        <v>44</v>
      </c>
      <c r="F224" s="266"/>
      <c r="G224" s="41" t="s">
        <v>60</v>
      </c>
      <c r="H224" s="267">
        <f t="shared" si="255"/>
        <v>101</v>
      </c>
      <c r="I224" s="267">
        <f t="shared" si="256"/>
        <v>90</v>
      </c>
      <c r="J224" s="268">
        <f t="shared" si="257"/>
        <v>27506142.120000001</v>
      </c>
      <c r="K224" s="268">
        <f t="shared" si="258"/>
        <v>1</v>
      </c>
      <c r="L224" s="269">
        <f t="shared" si="259"/>
        <v>1.06</v>
      </c>
      <c r="M224" s="270">
        <f t="shared" si="352"/>
        <v>1.02</v>
      </c>
      <c r="N224" s="271">
        <f t="shared" si="261"/>
        <v>24851779.771825496</v>
      </c>
      <c r="O224" s="271">
        <f t="shared" si="262"/>
        <v>28011926.525916401</v>
      </c>
      <c r="P224" s="271">
        <f t="shared" si="263"/>
        <v>29739640.860144004</v>
      </c>
      <c r="Q224" s="271">
        <f t="shared" si="264"/>
        <v>31573916.83403369</v>
      </c>
      <c r="R224" s="271">
        <f t="shared" si="308"/>
        <v>35468737.038663335</v>
      </c>
      <c r="S224" s="272">
        <f t="shared" si="265"/>
        <v>29739640.860144004</v>
      </c>
      <c r="T224" s="271">
        <f t="shared" si="265"/>
        <v>31573916.83403369</v>
      </c>
      <c r="U224" s="271">
        <f t="shared" si="266"/>
        <v>33521326.93634852</v>
      </c>
      <c r="V224" s="271">
        <f t="shared" si="309"/>
        <v>39851413.463910654</v>
      </c>
      <c r="W224" s="271"/>
      <c r="X224" s="271">
        <f t="shared" si="267"/>
        <v>2236660179.4642944</v>
      </c>
      <c r="Y224" s="271">
        <f t="shared" si="268"/>
        <v>2521073387.3324761</v>
      </c>
      <c r="Z224" s="271">
        <f t="shared" si="269"/>
        <v>2676567677.4129605</v>
      </c>
      <c r="AA224" s="272">
        <f t="shared" si="310"/>
        <v>2841652515.0630322</v>
      </c>
      <c r="AB224" s="272">
        <f t="shared" si="311"/>
        <v>3192186333.4797001</v>
      </c>
      <c r="AC224" s="272">
        <f t="shared" si="270"/>
        <v>2676567677.4129605</v>
      </c>
      <c r="AD224" s="271">
        <f t="shared" si="271"/>
        <v>2841652515.0630322</v>
      </c>
      <c r="AE224" s="271">
        <f t="shared" si="312"/>
        <v>3016919424.2713666</v>
      </c>
      <c r="AF224" s="271">
        <f t="shared" si="313"/>
        <v>3586627211.7519588</v>
      </c>
      <c r="AG224" s="271"/>
      <c r="AH224" s="33" t="str">
        <f t="shared" si="272"/>
        <v>BERTAHAP</v>
      </c>
      <c r="AI224" s="273">
        <f t="shared" si="273"/>
        <v>0</v>
      </c>
      <c r="AJ224" s="274">
        <v>2</v>
      </c>
      <c r="AK224" s="275"/>
      <c r="AL224" s="271" t="e">
        <f>IF(AK224&gt;#REF!,"LB","KR")</f>
        <v>#REF!</v>
      </c>
      <c r="AM224" s="52">
        <f t="shared" si="274"/>
        <v>2460327000</v>
      </c>
      <c r="AN224" s="52">
        <f t="shared" si="274"/>
        <v>2773181000</v>
      </c>
      <c r="AO224" s="52">
        <f t="shared" si="274"/>
        <v>2944225000</v>
      </c>
      <c r="AP224" s="438">
        <f t="shared" si="254"/>
        <v>3125818000</v>
      </c>
      <c r="AQ224" s="438">
        <f t="shared" si="275"/>
        <v>2944225000</v>
      </c>
      <c r="AR224" s="52">
        <f t="shared" si="275"/>
        <v>3125818000</v>
      </c>
      <c r="AS224" s="52">
        <f t="shared" si="275"/>
        <v>3318612000</v>
      </c>
      <c r="AT224" s="43"/>
      <c r="AU224" s="43"/>
      <c r="AV224" s="311">
        <f t="shared" si="314"/>
        <v>-1273534.3801559955</v>
      </c>
      <c r="AW224" s="311"/>
      <c r="AX224" s="311"/>
      <c r="AY224" s="311"/>
      <c r="AZ224" s="311"/>
      <c r="BA224" s="43"/>
      <c r="BB224" s="43"/>
      <c r="BC224" s="43"/>
      <c r="BD224" s="43"/>
      <c r="BE224" s="43"/>
      <c r="BF224" s="43"/>
      <c r="BG224" s="43"/>
      <c r="BH224" s="43"/>
      <c r="BI224" s="43"/>
      <c r="BJ224" s="43"/>
      <c r="BK224" s="43"/>
      <c r="BL224" s="43"/>
      <c r="BM224" s="43"/>
      <c r="BN224" s="43"/>
      <c r="BO224" s="43"/>
      <c r="BP224" s="43"/>
      <c r="BQ224" s="43"/>
      <c r="BR224" s="43"/>
      <c r="BS224" s="43"/>
      <c r="BT224" s="43"/>
      <c r="BU224" s="43"/>
      <c r="BV224" s="43"/>
      <c r="BW224" s="43"/>
      <c r="BX224" s="465"/>
      <c r="BY224" s="43"/>
      <c r="BZ224" s="43"/>
      <c r="CA224" s="311"/>
      <c r="CB224" s="43"/>
      <c r="CC224" s="43"/>
      <c r="CD224" s="43"/>
      <c r="CE224" s="43"/>
      <c r="CF224" s="43"/>
      <c r="CG224" s="43"/>
      <c r="CH224" s="43"/>
      <c r="CI224" s="43"/>
      <c r="CJ224" s="43"/>
      <c r="CK224" s="438">
        <f t="shared" si="315"/>
        <v>3318611324.1202307</v>
      </c>
      <c r="CL224" s="43">
        <f t="shared" si="316"/>
        <v>3120879000</v>
      </c>
      <c r="CM224" s="43">
        <f t="shared" si="316"/>
        <v>3313368000</v>
      </c>
      <c r="CN224" s="44">
        <f t="shared" si="276"/>
        <v>46813185</v>
      </c>
      <c r="CO224" s="44">
        <f t="shared" si="277"/>
        <v>33133680</v>
      </c>
      <c r="CP224" s="44">
        <f t="shared" si="278"/>
        <v>73605625</v>
      </c>
      <c r="CQ224" s="44">
        <f t="shared" si="279"/>
        <v>65121208.333333336</v>
      </c>
      <c r="CR224" s="440">
        <f t="shared" si="280"/>
        <v>3517730000</v>
      </c>
    </row>
    <row r="225" spans="1:96">
      <c r="A225" s="3">
        <f t="shared" si="307"/>
        <v>186</v>
      </c>
      <c r="B225" s="263">
        <v>5</v>
      </c>
      <c r="C225" s="556"/>
      <c r="D225" s="264" t="s">
        <v>181</v>
      </c>
      <c r="E225" s="299">
        <v>11</v>
      </c>
      <c r="F225" s="266"/>
      <c r="G225" s="41" t="s">
        <v>62</v>
      </c>
      <c r="H225" s="267">
        <f t="shared" si="255"/>
        <v>101</v>
      </c>
      <c r="I225" s="267">
        <f t="shared" si="256"/>
        <v>90</v>
      </c>
      <c r="J225" s="268">
        <f t="shared" si="257"/>
        <v>27506142.120000001</v>
      </c>
      <c r="K225" s="268">
        <f t="shared" si="258"/>
        <v>1</v>
      </c>
      <c r="L225" s="269">
        <f t="shared" si="259"/>
        <v>1.06</v>
      </c>
      <c r="M225" s="270">
        <f t="shared" si="352"/>
        <v>1.02</v>
      </c>
      <c r="N225" s="271">
        <f t="shared" si="261"/>
        <v>24851779.771825496</v>
      </c>
      <c r="O225" s="271">
        <f t="shared" si="262"/>
        <v>28011926.525916401</v>
      </c>
      <c r="P225" s="271">
        <f t="shared" si="263"/>
        <v>29739640.860144004</v>
      </c>
      <c r="Q225" s="271">
        <f t="shared" si="264"/>
        <v>31573916.83403369</v>
      </c>
      <c r="R225" s="271">
        <f t="shared" si="308"/>
        <v>35468737.038663335</v>
      </c>
      <c r="S225" s="272">
        <f t="shared" si="265"/>
        <v>29739640.860144004</v>
      </c>
      <c r="T225" s="271">
        <f t="shared" si="265"/>
        <v>31573916.83403369</v>
      </c>
      <c r="U225" s="271">
        <f t="shared" si="266"/>
        <v>33521326.93634852</v>
      </c>
      <c r="V225" s="271">
        <f t="shared" si="309"/>
        <v>39851413.463910654</v>
      </c>
      <c r="W225" s="271"/>
      <c r="X225" s="271">
        <f t="shared" si="267"/>
        <v>2236660179.4642944</v>
      </c>
      <c r="Y225" s="271">
        <f t="shared" si="268"/>
        <v>2521073387.3324761</v>
      </c>
      <c r="Z225" s="271">
        <f t="shared" si="269"/>
        <v>2676567677.4129605</v>
      </c>
      <c r="AA225" s="272">
        <f t="shared" si="310"/>
        <v>2841652515.0630322</v>
      </c>
      <c r="AB225" s="272">
        <f t="shared" si="311"/>
        <v>3192186333.4797001</v>
      </c>
      <c r="AC225" s="272">
        <f t="shared" si="270"/>
        <v>2676567677.4129605</v>
      </c>
      <c r="AD225" s="271">
        <f t="shared" si="271"/>
        <v>2841652515.0630322</v>
      </c>
      <c r="AE225" s="271">
        <f t="shared" si="312"/>
        <v>3016919424.2713666</v>
      </c>
      <c r="AF225" s="271">
        <f t="shared" si="313"/>
        <v>3586627211.7519588</v>
      </c>
      <c r="AG225" s="271"/>
      <c r="AH225" s="33" t="str">
        <f t="shared" si="272"/>
        <v>BERTAHAP</v>
      </c>
      <c r="AI225" s="273">
        <f t="shared" si="273"/>
        <v>0</v>
      </c>
      <c r="AJ225" s="274">
        <v>2</v>
      </c>
      <c r="AK225" s="275"/>
      <c r="AL225" s="271" t="e">
        <f>IF(AK225&gt;#REF!,"LB","KR")</f>
        <v>#REF!</v>
      </c>
      <c r="AM225" s="52">
        <f t="shared" si="274"/>
        <v>2460327000</v>
      </c>
      <c r="AN225" s="52">
        <f t="shared" si="274"/>
        <v>2773181000</v>
      </c>
      <c r="AO225" s="52">
        <f t="shared" si="274"/>
        <v>2944225000</v>
      </c>
      <c r="AP225" s="438">
        <f t="shared" si="254"/>
        <v>3125818000</v>
      </c>
      <c r="AQ225" s="438">
        <f t="shared" si="275"/>
        <v>2944225000</v>
      </c>
      <c r="AR225" s="52">
        <f t="shared" si="275"/>
        <v>3125818000</v>
      </c>
      <c r="AS225" s="52">
        <f t="shared" si="275"/>
        <v>3318612000</v>
      </c>
      <c r="AT225" s="43"/>
      <c r="AU225" s="43"/>
      <c r="AV225" s="311">
        <f t="shared" si="314"/>
        <v>-1273534.3801559955</v>
      </c>
      <c r="AW225" s="311"/>
      <c r="AX225" s="311"/>
      <c r="AY225" s="311"/>
      <c r="AZ225" s="311"/>
      <c r="BA225" s="43"/>
      <c r="BB225" s="43"/>
      <c r="BC225" s="43"/>
      <c r="BD225" s="43"/>
      <c r="BE225" s="43"/>
      <c r="BF225" s="43"/>
      <c r="BG225" s="43"/>
      <c r="BH225" s="43"/>
      <c r="BI225" s="43"/>
      <c r="BJ225" s="43"/>
      <c r="BK225" s="43"/>
      <c r="BL225" s="43"/>
      <c r="BM225" s="43"/>
      <c r="BN225" s="43"/>
      <c r="BO225" s="43"/>
      <c r="BP225" s="43"/>
      <c r="BQ225" s="43"/>
      <c r="BR225" s="43"/>
      <c r="BS225" s="43"/>
      <c r="BT225" s="43"/>
      <c r="BU225" s="43"/>
      <c r="BV225" s="43"/>
      <c r="BW225" s="43"/>
      <c r="BX225" s="465"/>
      <c r="BY225" s="43"/>
      <c r="BZ225" s="43"/>
      <c r="CA225" s="311"/>
      <c r="CB225" s="43"/>
      <c r="CC225" s="43"/>
      <c r="CD225" s="43"/>
      <c r="CE225" s="43"/>
      <c r="CF225" s="43"/>
      <c r="CG225" s="43"/>
      <c r="CH225" s="43"/>
      <c r="CI225" s="43"/>
      <c r="CJ225" s="43"/>
      <c r="CK225" s="438">
        <f t="shared" si="315"/>
        <v>3318611324.1202307</v>
      </c>
      <c r="CL225" s="43">
        <f t="shared" si="316"/>
        <v>3120879000</v>
      </c>
      <c r="CM225" s="43">
        <f t="shared" si="316"/>
        <v>3313368000</v>
      </c>
      <c r="CN225" s="44">
        <f t="shared" si="276"/>
        <v>46813185</v>
      </c>
      <c r="CO225" s="44">
        <f t="shared" si="277"/>
        <v>33133680</v>
      </c>
      <c r="CP225" s="44">
        <f t="shared" si="278"/>
        <v>73605625</v>
      </c>
      <c r="CQ225" s="44">
        <f t="shared" si="279"/>
        <v>65121208.333333336</v>
      </c>
      <c r="CR225" s="440">
        <f t="shared" si="280"/>
        <v>3517730000</v>
      </c>
    </row>
    <row r="226" spans="1:96">
      <c r="A226" s="3">
        <f t="shared" si="307"/>
        <v>187</v>
      </c>
      <c r="B226" s="263">
        <v>6</v>
      </c>
      <c r="C226" s="556"/>
      <c r="D226" s="264" t="s">
        <v>181</v>
      </c>
      <c r="E226" s="299">
        <v>15</v>
      </c>
      <c r="F226" s="266"/>
      <c r="G226" s="41" t="s">
        <v>64</v>
      </c>
      <c r="H226" s="267">
        <f t="shared" si="255"/>
        <v>101</v>
      </c>
      <c r="I226" s="267">
        <f t="shared" si="256"/>
        <v>90</v>
      </c>
      <c r="J226" s="268">
        <f t="shared" si="257"/>
        <v>27506142.120000001</v>
      </c>
      <c r="K226" s="268">
        <f t="shared" si="258"/>
        <v>1</v>
      </c>
      <c r="L226" s="269">
        <f t="shared" si="259"/>
        <v>1.06</v>
      </c>
      <c r="M226" s="270">
        <f t="shared" si="352"/>
        <v>1.02</v>
      </c>
      <c r="N226" s="271">
        <f t="shared" si="261"/>
        <v>24851779.771825496</v>
      </c>
      <c r="O226" s="271">
        <f t="shared" si="262"/>
        <v>28011926.525916401</v>
      </c>
      <c r="P226" s="271">
        <f t="shared" si="263"/>
        <v>29739640.860144004</v>
      </c>
      <c r="Q226" s="271">
        <f t="shared" si="264"/>
        <v>31573916.83403369</v>
      </c>
      <c r="R226" s="271">
        <f t="shared" si="308"/>
        <v>35468737.038663335</v>
      </c>
      <c r="S226" s="272">
        <f t="shared" si="265"/>
        <v>29739640.860144004</v>
      </c>
      <c r="T226" s="271">
        <f t="shared" si="265"/>
        <v>31573916.83403369</v>
      </c>
      <c r="U226" s="271">
        <f t="shared" si="266"/>
        <v>33521326.93634852</v>
      </c>
      <c r="V226" s="271">
        <f t="shared" si="309"/>
        <v>39851413.463910654</v>
      </c>
      <c r="W226" s="271"/>
      <c r="X226" s="271">
        <f t="shared" si="267"/>
        <v>2236660179.4642944</v>
      </c>
      <c r="Y226" s="271">
        <f t="shared" si="268"/>
        <v>2521073387.3324761</v>
      </c>
      <c r="Z226" s="271">
        <f t="shared" si="269"/>
        <v>2676567677.4129605</v>
      </c>
      <c r="AA226" s="272">
        <f t="shared" si="310"/>
        <v>2841652515.0630322</v>
      </c>
      <c r="AB226" s="272">
        <f t="shared" si="311"/>
        <v>3192186333.4797001</v>
      </c>
      <c r="AC226" s="272">
        <f t="shared" si="270"/>
        <v>2676567677.4129605</v>
      </c>
      <c r="AD226" s="271">
        <f t="shared" si="271"/>
        <v>2841652515.0630322</v>
      </c>
      <c r="AE226" s="271">
        <f t="shared" si="312"/>
        <v>3016919424.2713666</v>
      </c>
      <c r="AF226" s="271">
        <f t="shared" si="313"/>
        <v>3586627211.7519588</v>
      </c>
      <c r="AG226" s="271"/>
      <c r="AH226" s="33" t="str">
        <f t="shared" si="272"/>
        <v>BERTAHAP</v>
      </c>
      <c r="AI226" s="273">
        <f t="shared" si="273"/>
        <v>0</v>
      </c>
      <c r="AJ226" s="274">
        <v>2</v>
      </c>
      <c r="AK226" s="275"/>
      <c r="AL226" s="271" t="e">
        <f>IF(AK226&gt;#REF!,"LB","KR")</f>
        <v>#REF!</v>
      </c>
      <c r="AM226" s="52">
        <f t="shared" si="274"/>
        <v>2460327000</v>
      </c>
      <c r="AN226" s="52">
        <f t="shared" si="274"/>
        <v>2773181000</v>
      </c>
      <c r="AO226" s="52">
        <f t="shared" si="274"/>
        <v>2944225000</v>
      </c>
      <c r="AP226" s="438">
        <f t="shared" si="254"/>
        <v>3125818000</v>
      </c>
      <c r="AQ226" s="438">
        <f t="shared" si="275"/>
        <v>2944225000</v>
      </c>
      <c r="AR226" s="52">
        <f t="shared" si="275"/>
        <v>3125818000</v>
      </c>
      <c r="AS226" s="52">
        <f t="shared" si="275"/>
        <v>3318612000</v>
      </c>
      <c r="AT226" s="43"/>
      <c r="AU226" s="43"/>
      <c r="AV226" s="311">
        <f t="shared" si="314"/>
        <v>-1273534.3801559955</v>
      </c>
      <c r="AW226" s="311"/>
      <c r="AX226" s="311"/>
      <c r="AY226" s="311"/>
      <c r="AZ226" s="311"/>
      <c r="BA226" s="43"/>
      <c r="BB226" s="43"/>
      <c r="BC226" s="43"/>
      <c r="BD226" s="43"/>
      <c r="BE226" s="43"/>
      <c r="BF226" s="43"/>
      <c r="BG226" s="43"/>
      <c r="BH226" s="43"/>
      <c r="BI226" s="43"/>
      <c r="BJ226" s="43"/>
      <c r="BK226" s="43"/>
      <c r="BL226" s="43"/>
      <c r="BM226" s="43"/>
      <c r="BN226" s="43"/>
      <c r="BO226" s="43"/>
      <c r="BP226" s="43"/>
      <c r="BQ226" s="43"/>
      <c r="BR226" s="43"/>
      <c r="BS226" s="43"/>
      <c r="BT226" s="43"/>
      <c r="BU226" s="43"/>
      <c r="BV226" s="43"/>
      <c r="BW226" s="43"/>
      <c r="BX226" s="465"/>
      <c r="BY226" s="43"/>
      <c r="BZ226" s="43"/>
      <c r="CA226" s="311"/>
      <c r="CB226" s="43"/>
      <c r="CC226" s="43"/>
      <c r="CD226" s="43"/>
      <c r="CE226" s="43"/>
      <c r="CF226" s="43"/>
      <c r="CG226" s="43"/>
      <c r="CH226" s="43"/>
      <c r="CI226" s="43"/>
      <c r="CJ226" s="43"/>
      <c r="CK226" s="438">
        <f t="shared" si="315"/>
        <v>3318611324.1202307</v>
      </c>
      <c r="CL226" s="43">
        <f t="shared" si="316"/>
        <v>3120879000</v>
      </c>
      <c r="CM226" s="43">
        <f t="shared" si="316"/>
        <v>3313368000</v>
      </c>
      <c r="CN226" s="44">
        <f t="shared" si="276"/>
        <v>46813185</v>
      </c>
      <c r="CO226" s="44">
        <f t="shared" si="277"/>
        <v>33133680</v>
      </c>
      <c r="CP226" s="44">
        <f t="shared" si="278"/>
        <v>73605625</v>
      </c>
      <c r="CQ226" s="44">
        <f t="shared" si="279"/>
        <v>65121208.333333336</v>
      </c>
      <c r="CR226" s="440">
        <f t="shared" si="280"/>
        <v>3517730000</v>
      </c>
    </row>
    <row r="227" spans="1:96">
      <c r="A227" s="3">
        <f t="shared" si="307"/>
        <v>188</v>
      </c>
      <c r="B227" s="263">
        <v>7</v>
      </c>
      <c r="C227" s="556"/>
      <c r="D227" s="264" t="s">
        <v>181</v>
      </c>
      <c r="E227" s="299">
        <v>17</v>
      </c>
      <c r="F227" s="266"/>
      <c r="G227" s="41" t="s">
        <v>67</v>
      </c>
      <c r="H227" s="267">
        <f t="shared" si="255"/>
        <v>85</v>
      </c>
      <c r="I227" s="267">
        <f t="shared" si="256"/>
        <v>74</v>
      </c>
      <c r="J227" s="268">
        <f t="shared" si="257"/>
        <v>27506142.120000001</v>
      </c>
      <c r="K227" s="268">
        <f t="shared" si="258"/>
        <v>1</v>
      </c>
      <c r="L227" s="269">
        <f t="shared" si="259"/>
        <v>1.06</v>
      </c>
      <c r="M227" s="270">
        <f t="shared" si="352"/>
        <v>1.02</v>
      </c>
      <c r="N227" s="271">
        <f t="shared" si="261"/>
        <v>24851779.771825496</v>
      </c>
      <c r="O227" s="271">
        <f t="shared" si="262"/>
        <v>28011926.525916401</v>
      </c>
      <c r="P227" s="271">
        <f t="shared" si="263"/>
        <v>29739640.860144004</v>
      </c>
      <c r="Q227" s="271">
        <f t="shared" si="264"/>
        <v>31573916.83403369</v>
      </c>
      <c r="R227" s="271">
        <f t="shared" si="308"/>
        <v>35468737.038663335</v>
      </c>
      <c r="S227" s="272">
        <f t="shared" si="265"/>
        <v>29739640.860144004</v>
      </c>
      <c r="T227" s="271">
        <f t="shared" si="265"/>
        <v>31573916.83403369</v>
      </c>
      <c r="U227" s="271">
        <f t="shared" si="266"/>
        <v>33521326.93634852</v>
      </c>
      <c r="V227" s="271">
        <f t="shared" si="309"/>
        <v>39851413.463910654</v>
      </c>
      <c r="W227" s="271"/>
      <c r="X227" s="271">
        <f t="shared" si="267"/>
        <v>1839031703.1150868</v>
      </c>
      <c r="Y227" s="271">
        <f t="shared" si="268"/>
        <v>2072882562.9178138</v>
      </c>
      <c r="Z227" s="271">
        <f t="shared" si="269"/>
        <v>2200733423.6506562</v>
      </c>
      <c r="AA227" s="272">
        <f t="shared" si="310"/>
        <v>2336469845.718493</v>
      </c>
      <c r="AB227" s="272">
        <f t="shared" si="311"/>
        <v>2624686540.8610868</v>
      </c>
      <c r="AC227" s="272">
        <f t="shared" si="270"/>
        <v>2200733423.6506562</v>
      </c>
      <c r="AD227" s="271">
        <f t="shared" si="271"/>
        <v>2336469845.718493</v>
      </c>
      <c r="AE227" s="271">
        <f t="shared" si="312"/>
        <v>2480578193.2897906</v>
      </c>
      <c r="AF227" s="271">
        <f t="shared" si="313"/>
        <v>2949004596.3293886</v>
      </c>
      <c r="AG227" s="271"/>
      <c r="AH227" s="33" t="str">
        <f t="shared" si="272"/>
        <v>BERTAHAP</v>
      </c>
      <c r="AI227" s="273">
        <f t="shared" si="273"/>
        <v>0</v>
      </c>
      <c r="AJ227" s="274">
        <v>2</v>
      </c>
      <c r="AK227" s="275"/>
      <c r="AL227" s="271" t="e">
        <f>IF(AK227&gt;#REF!,"LB","KR")</f>
        <v>#REF!</v>
      </c>
      <c r="AM227" s="52">
        <f t="shared" si="274"/>
        <v>2022935000</v>
      </c>
      <c r="AN227" s="52">
        <f t="shared" si="274"/>
        <v>2280171000</v>
      </c>
      <c r="AO227" s="52">
        <f t="shared" si="274"/>
        <v>2420807000</v>
      </c>
      <c r="AP227" s="438">
        <f t="shared" si="254"/>
        <v>2570117000</v>
      </c>
      <c r="AQ227" s="438">
        <f t="shared" si="275"/>
        <v>2420807000</v>
      </c>
      <c r="AR227" s="52">
        <f t="shared" si="275"/>
        <v>2570117000</v>
      </c>
      <c r="AS227" s="52">
        <f t="shared" si="275"/>
        <v>2728637000</v>
      </c>
      <c r="AT227" s="43"/>
      <c r="AU227" s="43"/>
      <c r="AV227" s="311">
        <f t="shared" si="314"/>
        <v>-1273534.3801559955</v>
      </c>
      <c r="AW227" s="311"/>
      <c r="AX227" s="311"/>
      <c r="AY227" s="311"/>
      <c r="AZ227" s="311"/>
      <c r="BA227" s="43"/>
      <c r="BB227" s="43"/>
      <c r="BC227" s="43"/>
      <c r="BD227" s="43"/>
      <c r="BE227" s="43"/>
      <c r="BF227" s="43"/>
      <c r="BG227" s="43"/>
      <c r="BH227" s="43"/>
      <c r="BI227" s="43"/>
      <c r="BJ227" s="43"/>
      <c r="BK227" s="43"/>
      <c r="BL227" s="43"/>
      <c r="BM227" s="43"/>
      <c r="BN227" s="43"/>
      <c r="BO227" s="43"/>
      <c r="BP227" s="43"/>
      <c r="BQ227" s="43"/>
      <c r="BR227" s="43"/>
      <c r="BS227" s="43"/>
      <c r="BT227" s="43"/>
      <c r="BU227" s="43"/>
      <c r="BV227" s="43"/>
      <c r="BW227" s="43"/>
      <c r="BX227" s="465"/>
      <c r="BY227" s="43"/>
      <c r="BZ227" s="43"/>
      <c r="CA227" s="311"/>
      <c r="CB227" s="43"/>
      <c r="CC227" s="43"/>
      <c r="CD227" s="43"/>
      <c r="CE227" s="43"/>
      <c r="CF227" s="43"/>
      <c r="CG227" s="43"/>
      <c r="CH227" s="43"/>
      <c r="CI227" s="43"/>
      <c r="CJ227" s="43"/>
      <c r="CK227" s="438">
        <f t="shared" si="315"/>
        <v>2728635954.0171294</v>
      </c>
      <c r="CL227" s="43">
        <f t="shared" si="316"/>
        <v>2566056000</v>
      </c>
      <c r="CM227" s="43">
        <f t="shared" si="316"/>
        <v>2724325000</v>
      </c>
      <c r="CN227" s="44">
        <f t="shared" si="276"/>
        <v>38490840</v>
      </c>
      <c r="CO227" s="44">
        <f t="shared" si="277"/>
        <v>27243250</v>
      </c>
      <c r="CP227" s="44">
        <f t="shared" si="278"/>
        <v>60520175</v>
      </c>
      <c r="CQ227" s="44">
        <f t="shared" si="279"/>
        <v>53544104.166666664</v>
      </c>
      <c r="CR227" s="440">
        <f t="shared" si="280"/>
        <v>2892356000</v>
      </c>
    </row>
    <row r="228" spans="1:96">
      <c r="A228" s="3">
        <f t="shared" si="307"/>
        <v>189</v>
      </c>
      <c r="B228" s="263">
        <v>8</v>
      </c>
      <c r="C228" s="556"/>
      <c r="D228" s="264" t="s">
        <v>181</v>
      </c>
      <c r="E228" s="299">
        <v>19</v>
      </c>
      <c r="F228" s="266"/>
      <c r="G228" s="41" t="s">
        <v>78</v>
      </c>
      <c r="H228" s="267">
        <f t="shared" si="255"/>
        <v>138</v>
      </c>
      <c r="I228" s="267">
        <f t="shared" si="256"/>
        <v>120</v>
      </c>
      <c r="J228" s="268">
        <f t="shared" si="257"/>
        <v>27506142.120000001</v>
      </c>
      <c r="K228" s="268">
        <f t="shared" si="258"/>
        <v>1</v>
      </c>
      <c r="L228" s="269">
        <f t="shared" si="259"/>
        <v>1.06</v>
      </c>
      <c r="M228" s="270">
        <f t="shared" si="352"/>
        <v>1.02</v>
      </c>
      <c r="N228" s="271">
        <f t="shared" si="261"/>
        <v>24851779.771825496</v>
      </c>
      <c r="O228" s="271">
        <f t="shared" si="262"/>
        <v>28011926.525916401</v>
      </c>
      <c r="P228" s="271">
        <f t="shared" si="263"/>
        <v>29739640.860144004</v>
      </c>
      <c r="Q228" s="271">
        <f t="shared" si="264"/>
        <v>31573916.83403369</v>
      </c>
      <c r="R228" s="271">
        <f t="shared" si="308"/>
        <v>35468737.038663335</v>
      </c>
      <c r="S228" s="272">
        <f t="shared" si="265"/>
        <v>29739640.860144004</v>
      </c>
      <c r="T228" s="271">
        <f t="shared" si="265"/>
        <v>31573916.83403369</v>
      </c>
      <c r="U228" s="271">
        <f t="shared" si="266"/>
        <v>33521326.93634852</v>
      </c>
      <c r="V228" s="271">
        <f t="shared" si="309"/>
        <v>39851413.463910654</v>
      </c>
      <c r="W228" s="271"/>
      <c r="X228" s="271">
        <f t="shared" si="267"/>
        <v>2982213572.6190596</v>
      </c>
      <c r="Y228" s="271">
        <f t="shared" si="268"/>
        <v>3361431183.1099682</v>
      </c>
      <c r="Z228" s="271">
        <f t="shared" si="269"/>
        <v>3568756903.2172804</v>
      </c>
      <c r="AA228" s="272">
        <f t="shared" si="310"/>
        <v>3788870020.084043</v>
      </c>
      <c r="AB228" s="272">
        <f t="shared" si="311"/>
        <v>4256248444.6396003</v>
      </c>
      <c r="AC228" s="272">
        <f t="shared" si="270"/>
        <v>3568756903.2172804</v>
      </c>
      <c r="AD228" s="271">
        <f t="shared" si="271"/>
        <v>3788870020.084043</v>
      </c>
      <c r="AE228" s="271">
        <f t="shared" si="312"/>
        <v>4022559232.3618226</v>
      </c>
      <c r="AF228" s="271">
        <f t="shared" si="313"/>
        <v>4782169615.6692781</v>
      </c>
      <c r="AG228" s="271"/>
      <c r="AH228" s="33" t="str">
        <f t="shared" si="272"/>
        <v>BERTAHAP</v>
      </c>
      <c r="AI228" s="273">
        <f t="shared" si="273"/>
        <v>0</v>
      </c>
      <c r="AJ228" s="274">
        <v>2</v>
      </c>
      <c r="AK228" s="275"/>
      <c r="AL228" s="271" t="e">
        <f>IF(AK228&gt;#REF!,"LB","KR")</f>
        <v>#REF!</v>
      </c>
      <c r="AM228" s="52">
        <f t="shared" si="274"/>
        <v>3280435000</v>
      </c>
      <c r="AN228" s="52">
        <f t="shared" si="274"/>
        <v>3697575000</v>
      </c>
      <c r="AO228" s="52">
        <f t="shared" si="274"/>
        <v>3925633000</v>
      </c>
      <c r="AP228" s="438">
        <f t="shared" si="254"/>
        <v>4167758000</v>
      </c>
      <c r="AQ228" s="438">
        <f t="shared" si="275"/>
        <v>3925633000</v>
      </c>
      <c r="AR228" s="52">
        <f t="shared" si="275"/>
        <v>4167758000</v>
      </c>
      <c r="AS228" s="52">
        <f t="shared" si="275"/>
        <v>4424816000</v>
      </c>
      <c r="AT228" s="43"/>
      <c r="AU228" s="43"/>
      <c r="AV228" s="311">
        <f t="shared" si="314"/>
        <v>-1273534.3801559955</v>
      </c>
      <c r="AW228" s="311"/>
      <c r="AX228" s="311"/>
      <c r="AY228" s="311"/>
      <c r="AZ228" s="311"/>
      <c r="BA228" s="43"/>
      <c r="BB228" s="43"/>
      <c r="BC228" s="43"/>
      <c r="BD228" s="43"/>
      <c r="BE228" s="43"/>
      <c r="BF228" s="43"/>
      <c r="BG228" s="43"/>
      <c r="BH228" s="43"/>
      <c r="BI228" s="43"/>
      <c r="BJ228" s="43"/>
      <c r="BK228" s="43"/>
      <c r="BL228" s="43"/>
      <c r="BM228" s="43"/>
      <c r="BN228" s="43"/>
      <c r="BO228" s="43"/>
      <c r="BP228" s="43"/>
      <c r="BQ228" s="43"/>
      <c r="BR228" s="43"/>
      <c r="BS228" s="43"/>
      <c r="BT228" s="43"/>
      <c r="BU228" s="43"/>
      <c r="BV228" s="43"/>
      <c r="BW228" s="43"/>
      <c r="BX228" s="465"/>
      <c r="BY228" s="43"/>
      <c r="BZ228" s="43"/>
      <c r="CA228" s="311"/>
      <c r="CB228" s="43"/>
      <c r="CC228" s="43"/>
      <c r="CD228" s="43"/>
      <c r="CE228" s="43"/>
      <c r="CF228" s="43"/>
      <c r="CG228" s="43"/>
      <c r="CH228" s="43"/>
      <c r="CI228" s="43"/>
      <c r="CJ228" s="43"/>
      <c r="CK228" s="438">
        <f t="shared" si="315"/>
        <v>4424815806.6121206</v>
      </c>
      <c r="CL228" s="43">
        <f t="shared" si="316"/>
        <v>4161171000</v>
      </c>
      <c r="CM228" s="43">
        <f t="shared" si="316"/>
        <v>4417824000</v>
      </c>
      <c r="CN228" s="44">
        <f t="shared" si="276"/>
        <v>62417565</v>
      </c>
      <c r="CO228" s="44">
        <f t="shared" si="277"/>
        <v>44178240</v>
      </c>
      <c r="CP228" s="44">
        <f t="shared" si="278"/>
        <v>98140825</v>
      </c>
      <c r="CQ228" s="44">
        <f t="shared" si="279"/>
        <v>86828291.666666672</v>
      </c>
      <c r="CR228" s="440">
        <f t="shared" si="280"/>
        <v>4690306000</v>
      </c>
    </row>
    <row r="229" spans="1:96">
      <c r="A229" s="3">
        <f t="shared" si="307"/>
        <v>190</v>
      </c>
      <c r="B229" s="263">
        <v>9</v>
      </c>
      <c r="C229" s="556"/>
      <c r="D229" s="264" t="s">
        <v>181</v>
      </c>
      <c r="E229" s="299">
        <v>21</v>
      </c>
      <c r="F229" s="266"/>
      <c r="G229" s="41" t="s">
        <v>84</v>
      </c>
      <c r="H229" s="267">
        <f t="shared" si="255"/>
        <v>132</v>
      </c>
      <c r="I229" s="267">
        <f t="shared" si="256"/>
        <v>112</v>
      </c>
      <c r="J229" s="268">
        <f t="shared" si="257"/>
        <v>27506142.120000001</v>
      </c>
      <c r="K229" s="268">
        <f t="shared" si="258"/>
        <v>3</v>
      </c>
      <c r="L229" s="269">
        <f t="shared" si="259"/>
        <v>1.1000000000000001</v>
      </c>
      <c r="M229" s="270">
        <f t="shared" si="352"/>
        <v>1.02</v>
      </c>
      <c r="N229" s="271">
        <f t="shared" si="261"/>
        <v>25789582.782083057</v>
      </c>
      <c r="O229" s="271">
        <f t="shared" si="262"/>
        <v>29068980.357083056</v>
      </c>
      <c r="P229" s="271">
        <f t="shared" si="263"/>
        <v>30861891.458640002</v>
      </c>
      <c r="Q229" s="271">
        <f t="shared" si="264"/>
        <v>32765385.393808544</v>
      </c>
      <c r="R229" s="271">
        <f t="shared" si="308"/>
        <v>36807179.945782706</v>
      </c>
      <c r="S229" s="272">
        <f t="shared" si="265"/>
        <v>30861891.458640002</v>
      </c>
      <c r="T229" s="271">
        <f t="shared" si="265"/>
        <v>32765385.393808544</v>
      </c>
      <c r="U229" s="271">
        <f t="shared" si="266"/>
        <v>34786282.669795632</v>
      </c>
      <c r="V229" s="271">
        <f t="shared" si="309"/>
        <v>41355240.387077093</v>
      </c>
      <c r="W229" s="271"/>
      <c r="X229" s="271">
        <f t="shared" si="267"/>
        <v>2888433271.5933022</v>
      </c>
      <c r="Y229" s="271">
        <f t="shared" si="268"/>
        <v>3255725799.9933023</v>
      </c>
      <c r="Z229" s="271">
        <f t="shared" si="269"/>
        <v>3456531843.3676801</v>
      </c>
      <c r="AA229" s="272">
        <f t="shared" si="310"/>
        <v>3669723164.1065569</v>
      </c>
      <c r="AB229" s="272">
        <f t="shared" si="311"/>
        <v>4122404153.9276628</v>
      </c>
      <c r="AC229" s="272">
        <f t="shared" si="270"/>
        <v>3456531843.3676801</v>
      </c>
      <c r="AD229" s="271">
        <f t="shared" si="271"/>
        <v>3669723164.1065569</v>
      </c>
      <c r="AE229" s="271">
        <f t="shared" si="312"/>
        <v>3896063659.0171108</v>
      </c>
      <c r="AF229" s="271">
        <f t="shared" si="313"/>
        <v>4631786923.3526344</v>
      </c>
      <c r="AG229" s="271"/>
      <c r="AH229" s="33" t="str">
        <f t="shared" si="272"/>
        <v>BERTAHAP</v>
      </c>
      <c r="AI229" s="273">
        <f t="shared" si="273"/>
        <v>0</v>
      </c>
      <c r="AJ229" s="274">
        <v>2</v>
      </c>
      <c r="AK229" s="275"/>
      <c r="AL229" s="271" t="e">
        <f>IF(AK229&gt;#REF!,"LB","KR")</f>
        <v>#REF!</v>
      </c>
      <c r="AM229" s="52">
        <f t="shared" si="274"/>
        <v>3177277000</v>
      </c>
      <c r="AN229" s="52">
        <f t="shared" si="274"/>
        <v>3581299000</v>
      </c>
      <c r="AO229" s="52">
        <f t="shared" si="274"/>
        <v>3802186000</v>
      </c>
      <c r="AP229" s="438">
        <f t="shared" si="254"/>
        <v>4036696000</v>
      </c>
      <c r="AQ229" s="438">
        <f t="shared" si="275"/>
        <v>3802186000</v>
      </c>
      <c r="AR229" s="52">
        <f t="shared" si="275"/>
        <v>4036696000</v>
      </c>
      <c r="AS229" s="52">
        <f t="shared" si="275"/>
        <v>4285671000</v>
      </c>
      <c r="AT229" s="43"/>
      <c r="AU229" s="43"/>
      <c r="AV229" s="311">
        <f t="shared" si="314"/>
        <v>-151283.781659998</v>
      </c>
      <c r="AW229" s="311"/>
      <c r="AX229" s="311"/>
      <c r="AY229" s="311"/>
      <c r="AZ229" s="311"/>
      <c r="BA229" s="43"/>
      <c r="BB229" s="43"/>
      <c r="BC229" s="43"/>
      <c r="BD229" s="43"/>
      <c r="BE229" s="43"/>
      <c r="BF229" s="43"/>
      <c r="BG229" s="43"/>
      <c r="BH229" s="43"/>
      <c r="BI229" s="43"/>
      <c r="BJ229" s="43"/>
      <c r="BK229" s="43"/>
      <c r="BL229" s="43"/>
      <c r="BM229" s="43"/>
      <c r="BN229" s="43"/>
      <c r="BO229" s="43"/>
      <c r="BP229" s="43"/>
      <c r="BQ229" s="43"/>
      <c r="BR229" s="43"/>
      <c r="BS229" s="43"/>
      <c r="BT229" s="43"/>
      <c r="BU229" s="43"/>
      <c r="BV229" s="43"/>
      <c r="BW229" s="43"/>
      <c r="BX229" s="465"/>
      <c r="BY229" s="43"/>
      <c r="BZ229" s="43"/>
      <c r="CA229" s="311"/>
      <c r="CB229" s="43"/>
      <c r="CC229" s="43"/>
      <c r="CD229" s="43"/>
      <c r="CE229" s="43"/>
      <c r="CF229" s="43"/>
      <c r="CG229" s="43"/>
      <c r="CH229" s="43"/>
      <c r="CI229" s="43"/>
      <c r="CJ229" s="43"/>
      <c r="CK229" s="438">
        <f t="shared" si="315"/>
        <v>4285670201.4099474</v>
      </c>
      <c r="CL229" s="43">
        <f t="shared" si="316"/>
        <v>4030318000</v>
      </c>
      <c r="CM229" s="43">
        <f t="shared" si="316"/>
        <v>4278898000</v>
      </c>
      <c r="CN229" s="44">
        <f t="shared" si="276"/>
        <v>60454770</v>
      </c>
      <c r="CO229" s="44">
        <f t="shared" si="277"/>
        <v>42788980</v>
      </c>
      <c r="CP229" s="44">
        <f t="shared" si="278"/>
        <v>95054650</v>
      </c>
      <c r="CQ229" s="44">
        <f t="shared" si="279"/>
        <v>84097833.333333328</v>
      </c>
      <c r="CR229" s="440">
        <f t="shared" si="280"/>
        <v>4542811000</v>
      </c>
    </row>
    <row r="230" spans="1:96">
      <c r="A230" s="3">
        <f t="shared" si="307"/>
        <v>191</v>
      </c>
      <c r="B230" s="263">
        <v>1</v>
      </c>
      <c r="C230" s="556"/>
      <c r="D230" s="264" t="s">
        <v>182</v>
      </c>
      <c r="E230" s="265" t="s">
        <v>29</v>
      </c>
      <c r="F230" s="266"/>
      <c r="G230" s="41" t="s">
        <v>74</v>
      </c>
      <c r="H230" s="267">
        <f t="shared" si="255"/>
        <v>85</v>
      </c>
      <c r="I230" s="267">
        <f t="shared" si="256"/>
        <v>74</v>
      </c>
      <c r="J230" s="268">
        <f t="shared" si="257"/>
        <v>27506142.120000001</v>
      </c>
      <c r="K230" s="268">
        <f t="shared" si="258"/>
        <v>1</v>
      </c>
      <c r="L230" s="269">
        <f t="shared" si="259"/>
        <v>1.06</v>
      </c>
      <c r="M230" s="270">
        <f t="shared" si="352"/>
        <v>1.02</v>
      </c>
      <c r="N230" s="271">
        <f t="shared" si="261"/>
        <v>24851779.771825496</v>
      </c>
      <c r="O230" s="271">
        <f t="shared" si="262"/>
        <v>28011926.525916401</v>
      </c>
      <c r="P230" s="271">
        <f t="shared" si="263"/>
        <v>29739640.860144004</v>
      </c>
      <c r="Q230" s="271">
        <f t="shared" si="264"/>
        <v>31573916.83403369</v>
      </c>
      <c r="R230" s="271">
        <f t="shared" si="308"/>
        <v>35468737.038663335</v>
      </c>
      <c r="S230" s="272">
        <f t="shared" si="265"/>
        <v>29739640.860144004</v>
      </c>
      <c r="T230" s="271">
        <f t="shared" si="265"/>
        <v>31573916.83403369</v>
      </c>
      <c r="U230" s="271">
        <f t="shared" si="266"/>
        <v>33521326.93634852</v>
      </c>
      <c r="V230" s="271">
        <f t="shared" si="309"/>
        <v>39851413.463910654</v>
      </c>
      <c r="W230" s="271"/>
      <c r="X230" s="271">
        <f t="shared" si="267"/>
        <v>1839031703.1150868</v>
      </c>
      <c r="Y230" s="271">
        <f t="shared" si="268"/>
        <v>2072882562.9178138</v>
      </c>
      <c r="Z230" s="271">
        <f t="shared" si="269"/>
        <v>2200733423.6506562</v>
      </c>
      <c r="AA230" s="272">
        <f t="shared" si="310"/>
        <v>2336469845.718493</v>
      </c>
      <c r="AB230" s="272">
        <f t="shared" si="311"/>
        <v>2624686540.8610868</v>
      </c>
      <c r="AC230" s="272">
        <f t="shared" si="270"/>
        <v>2200733423.6506562</v>
      </c>
      <c r="AD230" s="271">
        <f t="shared" si="271"/>
        <v>2336469845.718493</v>
      </c>
      <c r="AE230" s="271">
        <f t="shared" si="312"/>
        <v>2480578193.2897906</v>
      </c>
      <c r="AF230" s="271">
        <f t="shared" si="313"/>
        <v>2949004596.3293886</v>
      </c>
      <c r="AG230" s="271"/>
      <c r="AH230" s="33" t="str">
        <f t="shared" si="272"/>
        <v>BERTAHAP</v>
      </c>
      <c r="AI230" s="273">
        <f t="shared" si="273"/>
        <v>0</v>
      </c>
      <c r="AJ230" s="274">
        <v>2</v>
      </c>
      <c r="AK230" s="275"/>
      <c r="AL230" s="271" t="e">
        <f>IF(AK230&gt;#REF!,"LB","KR")</f>
        <v>#REF!</v>
      </c>
      <c r="AM230" s="52">
        <f t="shared" si="274"/>
        <v>2022935000</v>
      </c>
      <c r="AN230" s="52">
        <f t="shared" si="274"/>
        <v>2280171000</v>
      </c>
      <c r="AO230" s="52">
        <f t="shared" si="274"/>
        <v>2420807000</v>
      </c>
      <c r="AP230" s="438">
        <f t="shared" si="254"/>
        <v>2570117000</v>
      </c>
      <c r="AQ230" s="438">
        <f t="shared" si="275"/>
        <v>2420807000</v>
      </c>
      <c r="AR230" s="52">
        <f t="shared" si="275"/>
        <v>2570117000</v>
      </c>
      <c r="AS230" s="52">
        <f t="shared" si="275"/>
        <v>2728637000</v>
      </c>
      <c r="AT230" s="43"/>
      <c r="AU230" s="43"/>
      <c r="AV230" s="311">
        <f t="shared" si="314"/>
        <v>-1273534.3801559955</v>
      </c>
      <c r="AW230" s="311"/>
      <c r="AX230" s="311"/>
      <c r="AY230" s="311"/>
      <c r="AZ230" s="311"/>
      <c r="BA230" s="43"/>
      <c r="BB230" s="43"/>
      <c r="BC230" s="43"/>
      <c r="BD230" s="43"/>
      <c r="BE230" s="43"/>
      <c r="BF230" s="43"/>
      <c r="BG230" s="43"/>
      <c r="BH230" s="43"/>
      <c r="BI230" s="43"/>
      <c r="BJ230" s="43"/>
      <c r="BK230" s="43"/>
      <c r="BL230" s="43"/>
      <c r="BM230" s="43"/>
      <c r="BN230" s="43"/>
      <c r="BO230" s="43"/>
      <c r="BP230" s="43"/>
      <c r="BQ230" s="43"/>
      <c r="BR230" s="43"/>
      <c r="BS230" s="43"/>
      <c r="BT230" s="43"/>
      <c r="BU230" s="43"/>
      <c r="BV230" s="43"/>
      <c r="BW230" s="43"/>
      <c r="BX230" s="465"/>
      <c r="BY230" s="43"/>
      <c r="BZ230" s="43"/>
      <c r="CA230" s="311"/>
      <c r="CB230" s="43"/>
      <c r="CC230" s="43"/>
      <c r="CD230" s="43"/>
      <c r="CE230" s="43"/>
      <c r="CF230" s="43"/>
      <c r="CG230" s="43"/>
      <c r="CH230" s="43"/>
      <c r="CI230" s="43"/>
      <c r="CJ230" s="43"/>
      <c r="CK230" s="438">
        <f t="shared" si="315"/>
        <v>2728635954.0171294</v>
      </c>
      <c r="CL230" s="43">
        <f t="shared" si="316"/>
        <v>2566056000</v>
      </c>
      <c r="CM230" s="43">
        <f t="shared" si="316"/>
        <v>2724325000</v>
      </c>
      <c r="CN230" s="44">
        <f t="shared" si="276"/>
        <v>38490840</v>
      </c>
      <c r="CO230" s="44">
        <f t="shared" si="277"/>
        <v>27243250</v>
      </c>
      <c r="CP230" s="44">
        <f t="shared" si="278"/>
        <v>60520175</v>
      </c>
      <c r="CQ230" s="44">
        <f t="shared" si="279"/>
        <v>53544104.166666664</v>
      </c>
      <c r="CR230" s="440">
        <f t="shared" si="280"/>
        <v>2892356000</v>
      </c>
    </row>
    <row r="231" spans="1:96">
      <c r="A231" s="3">
        <f t="shared" si="307"/>
        <v>192</v>
      </c>
      <c r="B231" s="263">
        <v>2</v>
      </c>
      <c r="C231" s="556"/>
      <c r="D231" s="264" t="s">
        <v>182</v>
      </c>
      <c r="E231" s="265" t="s">
        <v>32</v>
      </c>
      <c r="F231" s="266"/>
      <c r="G231" s="41" t="s">
        <v>56</v>
      </c>
      <c r="H231" s="267">
        <f t="shared" si="255"/>
        <v>85</v>
      </c>
      <c r="I231" s="267">
        <f t="shared" si="256"/>
        <v>74</v>
      </c>
      <c r="J231" s="268">
        <f t="shared" si="257"/>
        <v>27506142.120000001</v>
      </c>
      <c r="K231" s="268">
        <f t="shared" si="258"/>
        <v>1</v>
      </c>
      <c r="L231" s="269">
        <f t="shared" si="259"/>
        <v>1.06</v>
      </c>
      <c r="M231" s="270">
        <f t="shared" si="352"/>
        <v>1.02</v>
      </c>
      <c r="N231" s="271">
        <f t="shared" si="261"/>
        <v>24851779.771825496</v>
      </c>
      <c r="O231" s="271">
        <f t="shared" si="262"/>
        <v>28011926.525916401</v>
      </c>
      <c r="P231" s="271">
        <f t="shared" si="263"/>
        <v>29739640.860144004</v>
      </c>
      <c r="Q231" s="271">
        <f t="shared" si="264"/>
        <v>31573916.83403369</v>
      </c>
      <c r="R231" s="271">
        <f t="shared" si="308"/>
        <v>35468737.038663335</v>
      </c>
      <c r="S231" s="272">
        <f t="shared" si="265"/>
        <v>29739640.860144004</v>
      </c>
      <c r="T231" s="271">
        <f t="shared" si="265"/>
        <v>31573916.83403369</v>
      </c>
      <c r="U231" s="271">
        <f t="shared" si="266"/>
        <v>33521326.93634852</v>
      </c>
      <c r="V231" s="271">
        <f t="shared" si="309"/>
        <v>39851413.463910654</v>
      </c>
      <c r="W231" s="271"/>
      <c r="X231" s="271">
        <f t="shared" si="267"/>
        <v>1839031703.1150868</v>
      </c>
      <c r="Y231" s="271">
        <f t="shared" si="268"/>
        <v>2072882562.9178138</v>
      </c>
      <c r="Z231" s="271">
        <f t="shared" si="269"/>
        <v>2200733423.6506562</v>
      </c>
      <c r="AA231" s="272">
        <f t="shared" si="310"/>
        <v>2336469845.718493</v>
      </c>
      <c r="AB231" s="272">
        <f t="shared" si="311"/>
        <v>2624686540.8610868</v>
      </c>
      <c r="AC231" s="272">
        <f t="shared" si="270"/>
        <v>2200733423.6506562</v>
      </c>
      <c r="AD231" s="271">
        <f t="shared" si="271"/>
        <v>2336469845.718493</v>
      </c>
      <c r="AE231" s="271">
        <f t="shared" si="312"/>
        <v>2480578193.2897906</v>
      </c>
      <c r="AF231" s="271">
        <f t="shared" si="313"/>
        <v>2949004596.3293886</v>
      </c>
      <c r="AG231" s="271"/>
      <c r="AH231" s="33" t="str">
        <f t="shared" si="272"/>
        <v>BERTAHAP</v>
      </c>
      <c r="AI231" s="273">
        <f t="shared" si="273"/>
        <v>0</v>
      </c>
      <c r="AJ231" s="274">
        <v>2</v>
      </c>
      <c r="AK231" s="275"/>
      <c r="AL231" s="271" t="e">
        <f>IF(AK231&gt;#REF!,"LB","KR")</f>
        <v>#REF!</v>
      </c>
      <c r="AM231" s="52">
        <f t="shared" si="274"/>
        <v>2022935000</v>
      </c>
      <c r="AN231" s="52">
        <f t="shared" si="274"/>
        <v>2280171000</v>
      </c>
      <c r="AO231" s="52">
        <f t="shared" si="274"/>
        <v>2420807000</v>
      </c>
      <c r="AP231" s="438">
        <f t="shared" si="274"/>
        <v>2570117000</v>
      </c>
      <c r="AQ231" s="438">
        <f t="shared" si="275"/>
        <v>2420807000</v>
      </c>
      <c r="AR231" s="52">
        <f t="shared" si="275"/>
        <v>2570117000</v>
      </c>
      <c r="AS231" s="52">
        <f t="shared" si="275"/>
        <v>2728637000</v>
      </c>
      <c r="AT231" s="43"/>
      <c r="AU231" s="43"/>
      <c r="AV231" s="311">
        <f t="shared" si="314"/>
        <v>-1273534.3801559955</v>
      </c>
      <c r="AW231" s="311"/>
      <c r="AX231" s="311"/>
      <c r="AY231" s="311"/>
      <c r="AZ231" s="311"/>
      <c r="BA231" s="43"/>
      <c r="BB231" s="43"/>
      <c r="BC231" s="43"/>
      <c r="BD231" s="43"/>
      <c r="BE231" s="43"/>
      <c r="BF231" s="43"/>
      <c r="BG231" s="43"/>
      <c r="BH231" s="43"/>
      <c r="BI231" s="43"/>
      <c r="BJ231" s="43"/>
      <c r="BK231" s="43"/>
      <c r="BL231" s="43"/>
      <c r="BM231" s="43"/>
      <c r="BN231" s="43"/>
      <c r="BO231" s="43"/>
      <c r="BP231" s="43"/>
      <c r="BQ231" s="43"/>
      <c r="BR231" s="43"/>
      <c r="BS231" s="43"/>
      <c r="BT231" s="43"/>
      <c r="BU231" s="43"/>
      <c r="BV231" s="43"/>
      <c r="BW231" s="43"/>
      <c r="BX231" s="465"/>
      <c r="BY231" s="43"/>
      <c r="BZ231" s="43"/>
      <c r="CA231" s="311"/>
      <c r="CB231" s="43"/>
      <c r="CC231" s="43"/>
      <c r="CD231" s="43"/>
      <c r="CE231" s="43"/>
      <c r="CF231" s="43"/>
      <c r="CG231" s="43"/>
      <c r="CH231" s="43"/>
      <c r="CI231" s="43"/>
      <c r="CJ231" s="43"/>
      <c r="CK231" s="438">
        <f t="shared" si="315"/>
        <v>2728635954.0171294</v>
      </c>
      <c r="CL231" s="43">
        <f t="shared" si="316"/>
        <v>2566056000</v>
      </c>
      <c r="CM231" s="43">
        <f t="shared" si="316"/>
        <v>2724325000</v>
      </c>
      <c r="CN231" s="44">
        <f t="shared" si="276"/>
        <v>38490840</v>
      </c>
      <c r="CO231" s="44">
        <f t="shared" si="277"/>
        <v>27243250</v>
      </c>
      <c r="CP231" s="44">
        <f t="shared" si="278"/>
        <v>60520175</v>
      </c>
      <c r="CQ231" s="44">
        <f t="shared" si="279"/>
        <v>53544104.166666664</v>
      </c>
      <c r="CR231" s="440">
        <f t="shared" si="280"/>
        <v>2892356000</v>
      </c>
    </row>
    <row r="232" spans="1:96">
      <c r="A232" s="3">
        <f t="shared" si="307"/>
        <v>193</v>
      </c>
      <c r="B232" s="263">
        <v>3</v>
      </c>
      <c r="C232" s="556"/>
      <c r="D232" s="264" t="s">
        <v>182</v>
      </c>
      <c r="E232" s="265" t="s">
        <v>38</v>
      </c>
      <c r="F232" s="266"/>
      <c r="G232" s="41" t="s">
        <v>58</v>
      </c>
      <c r="H232" s="267">
        <f t="shared" ref="H232:H295" si="353">SUMIF($Y$10:$Y$28,G232,$AE$10:$AE$28)</f>
        <v>101</v>
      </c>
      <c r="I232" s="267">
        <f t="shared" ref="I232:I295" si="354">SUMIF($Y$10:$Y$28,G232,$AA$10:$AA$28)</f>
        <v>90</v>
      </c>
      <c r="J232" s="268">
        <f t="shared" ref="J232:J295" si="355">$J$27</f>
        <v>27506142.120000001</v>
      </c>
      <c r="K232" s="268">
        <f t="shared" ref="K232:K295" si="356">SUMIF($AS$4:$AS$22,E232,$AT$4:$AT$22)</f>
        <v>1</v>
      </c>
      <c r="L232" s="269">
        <f t="shared" ref="L232:L295" si="357">IF(K232=$AO$25,$AN$25,IF(K232=$AO$26,$AN$26,IF(K232=$AO$27,$AN$27,IF(K232=$AO$28,$AN$28,IF(K232=$AO$29,$AN$29,IF(K232=$AO$30,$AN$30))))))</f>
        <v>1.06</v>
      </c>
      <c r="M232" s="270">
        <f t="shared" si="352"/>
        <v>1.02</v>
      </c>
      <c r="N232" s="271">
        <f t="shared" ref="N232:N295" si="358">$P232/(1+6%/12)^36</f>
        <v>24851779.771825496</v>
      </c>
      <c r="O232" s="271">
        <f t="shared" ref="O232:O295" si="359">$P232/(1+6%/12)^12</f>
        <v>28011926.525916401</v>
      </c>
      <c r="P232" s="271">
        <f t="shared" ref="P232:P295" si="360">$J$27*L232*M232</f>
        <v>29739640.860144004</v>
      </c>
      <c r="Q232" s="271">
        <f t="shared" ref="Q232:Q295" si="361">$P232*(1+6%/12)^12</f>
        <v>31573916.83403369</v>
      </c>
      <c r="R232" s="271">
        <f t="shared" si="308"/>
        <v>35468737.038663335</v>
      </c>
      <c r="S232" s="272">
        <f t="shared" ref="S232:T295" si="362">P232</f>
        <v>29739640.860144004</v>
      </c>
      <c r="T232" s="271">
        <f t="shared" si="362"/>
        <v>31573916.83403369</v>
      </c>
      <c r="U232" s="271">
        <f t="shared" ref="U232:U295" si="363">$P232*(1+6%/12)^24</f>
        <v>33521326.93634852</v>
      </c>
      <c r="V232" s="271">
        <f t="shared" si="309"/>
        <v>39851413.463910654</v>
      </c>
      <c r="W232" s="271"/>
      <c r="X232" s="271">
        <f t="shared" ref="X232:X295" si="364">N232*I232</f>
        <v>2236660179.4642944</v>
      </c>
      <c r="Y232" s="271">
        <f t="shared" ref="Y232:Y295" si="365">O232*I232</f>
        <v>2521073387.3324761</v>
      </c>
      <c r="Z232" s="271">
        <f t="shared" ref="Z232:Z295" si="366">P232*I232</f>
        <v>2676567677.4129605</v>
      </c>
      <c r="AA232" s="272">
        <f t="shared" si="310"/>
        <v>2841652515.0630322</v>
      </c>
      <c r="AB232" s="272">
        <f t="shared" si="311"/>
        <v>3192186333.4797001</v>
      </c>
      <c r="AC232" s="272">
        <f t="shared" ref="AC232:AC295" si="367">S232*I232</f>
        <v>2676567677.4129605</v>
      </c>
      <c r="AD232" s="271">
        <f t="shared" ref="AD232:AD295" si="368">T232*I232</f>
        <v>2841652515.0630322</v>
      </c>
      <c r="AE232" s="271">
        <f t="shared" si="312"/>
        <v>3016919424.2713666</v>
      </c>
      <c r="AF232" s="271">
        <f t="shared" si="313"/>
        <v>3586627211.7519588</v>
      </c>
      <c r="AG232" s="271"/>
      <c r="AH232" s="33" t="str">
        <f t="shared" ref="AH232:AH295" si="369">IF(AJ232=$I$32,$N$32,IF(AJ232=$I$33,$N$33,IF(AJ232=$I$34,$N$34)))</f>
        <v>BERTAHAP</v>
      </c>
      <c r="AI232" s="273">
        <f t="shared" ref="AI232:AI295" si="370">IF(AH232=$N$32,$O$32,IF(AH232=$N$33,$O$33,$O$34))</f>
        <v>0</v>
      </c>
      <c r="AJ232" s="274">
        <v>2</v>
      </c>
      <c r="AK232" s="275"/>
      <c r="AL232" s="271" t="e">
        <f>IF(AK232&gt;#REF!,"LB","KR")</f>
        <v>#REF!</v>
      </c>
      <c r="AM232" s="52">
        <f t="shared" ref="AM232:AP295" si="371">ROUNDUP((X232*(1+$K$5)),-3)</f>
        <v>2460327000</v>
      </c>
      <c r="AN232" s="52">
        <f t="shared" si="371"/>
        <v>2773181000</v>
      </c>
      <c r="AO232" s="52">
        <f t="shared" si="371"/>
        <v>2944225000</v>
      </c>
      <c r="AP232" s="438">
        <f t="shared" si="371"/>
        <v>3125818000</v>
      </c>
      <c r="AQ232" s="438">
        <f t="shared" ref="AQ232:AS295" si="372">ROUNDUP((AC232*(1+$K$5)),-3)</f>
        <v>2944225000</v>
      </c>
      <c r="AR232" s="52">
        <f t="shared" si="372"/>
        <v>3125818000</v>
      </c>
      <c r="AS232" s="52">
        <f t="shared" si="372"/>
        <v>3318612000</v>
      </c>
      <c r="AT232" s="43"/>
      <c r="AU232" s="43"/>
      <c r="AV232" s="311">
        <f t="shared" si="314"/>
        <v>-1273534.3801559955</v>
      </c>
      <c r="AW232" s="311"/>
      <c r="AX232" s="311"/>
      <c r="AY232" s="311"/>
      <c r="AZ232" s="311"/>
      <c r="BA232" s="43"/>
      <c r="BB232" s="43"/>
      <c r="BC232" s="43"/>
      <c r="BD232" s="43"/>
      <c r="BE232" s="43"/>
      <c r="BF232" s="43"/>
      <c r="BG232" s="43"/>
      <c r="BH232" s="43"/>
      <c r="BI232" s="43"/>
      <c r="BJ232" s="43"/>
      <c r="BK232" s="43"/>
      <c r="BL232" s="43"/>
      <c r="BM232" s="43"/>
      <c r="BN232" s="43"/>
      <c r="BO232" s="43"/>
      <c r="BP232" s="43"/>
      <c r="BQ232" s="43"/>
      <c r="BR232" s="43"/>
      <c r="BS232" s="43"/>
      <c r="BT232" s="43"/>
      <c r="BU232" s="43"/>
      <c r="BV232" s="43"/>
      <c r="BW232" s="43"/>
      <c r="BX232" s="465"/>
      <c r="BY232" s="43"/>
      <c r="BZ232" s="43"/>
      <c r="CA232" s="311"/>
      <c r="CB232" s="43"/>
      <c r="CC232" s="43"/>
      <c r="CD232" s="43"/>
      <c r="CE232" s="43"/>
      <c r="CF232" s="43"/>
      <c r="CG232" s="43"/>
      <c r="CH232" s="43"/>
      <c r="CI232" s="43"/>
      <c r="CJ232" s="43"/>
      <c r="CK232" s="438">
        <f t="shared" si="315"/>
        <v>3318611324.1202307</v>
      </c>
      <c r="CL232" s="43">
        <f t="shared" si="316"/>
        <v>3120879000</v>
      </c>
      <c r="CM232" s="43">
        <f t="shared" si="316"/>
        <v>3313368000</v>
      </c>
      <c r="CN232" s="44">
        <f t="shared" ref="CN232:CN295" si="373">(CL232*90%)*40%/24</f>
        <v>46813185</v>
      </c>
      <c r="CO232" s="44">
        <f t="shared" ref="CO232:CO295" si="374">(CM232*90%)*40%/36</f>
        <v>33133680</v>
      </c>
      <c r="CP232" s="44">
        <f t="shared" ref="CP232:CP295" si="375">(AO232*90%)/36</f>
        <v>73605625</v>
      </c>
      <c r="CQ232" s="44">
        <f t="shared" ref="CQ232:CQ295" si="376">AP232/48</f>
        <v>65121208.333333336</v>
      </c>
      <c r="CR232" s="440">
        <f t="shared" ref="CR232:CR295" si="377">ROUNDUP(CM232*$CR$39, -3)</f>
        <v>3517730000</v>
      </c>
    </row>
    <row r="233" spans="1:96">
      <c r="A233" s="3">
        <f t="shared" ref="A233:A296" si="378">A232+1</f>
        <v>194</v>
      </c>
      <c r="B233" s="263">
        <v>4</v>
      </c>
      <c r="C233" s="556"/>
      <c r="D233" s="264" t="s">
        <v>182</v>
      </c>
      <c r="E233" s="265" t="s">
        <v>44</v>
      </c>
      <c r="F233" s="266"/>
      <c r="G233" s="41" t="s">
        <v>60</v>
      </c>
      <c r="H233" s="267">
        <f t="shared" si="353"/>
        <v>101</v>
      </c>
      <c r="I233" s="267">
        <f t="shared" si="354"/>
        <v>90</v>
      </c>
      <c r="J233" s="268">
        <f t="shared" si="355"/>
        <v>27506142.120000001</v>
      </c>
      <c r="K233" s="268">
        <f t="shared" si="356"/>
        <v>1</v>
      </c>
      <c r="L233" s="269">
        <f t="shared" si="357"/>
        <v>1.06</v>
      </c>
      <c r="M233" s="270">
        <f t="shared" si="352"/>
        <v>1.02</v>
      </c>
      <c r="N233" s="271">
        <f t="shared" si="358"/>
        <v>24851779.771825496</v>
      </c>
      <c r="O233" s="271">
        <f t="shared" si="359"/>
        <v>28011926.525916401</v>
      </c>
      <c r="P233" s="271">
        <f t="shared" si="360"/>
        <v>29739640.860144004</v>
      </c>
      <c r="Q233" s="271">
        <f t="shared" si="361"/>
        <v>31573916.83403369</v>
      </c>
      <c r="R233" s="271">
        <f t="shared" ref="R233:R296" si="379">Q233*$R$39</f>
        <v>35468737.038663335</v>
      </c>
      <c r="S233" s="272">
        <f t="shared" si="362"/>
        <v>29739640.860144004</v>
      </c>
      <c r="T233" s="271">
        <f t="shared" si="362"/>
        <v>31573916.83403369</v>
      </c>
      <c r="U233" s="271">
        <f t="shared" si="363"/>
        <v>33521326.93634852</v>
      </c>
      <c r="V233" s="271">
        <f t="shared" ref="V233:V296" si="380">U233*$V$39</f>
        <v>39851413.463910654</v>
      </c>
      <c r="W233" s="271"/>
      <c r="X233" s="271">
        <f t="shared" si="364"/>
        <v>2236660179.4642944</v>
      </c>
      <c r="Y233" s="271">
        <f t="shared" si="365"/>
        <v>2521073387.3324761</v>
      </c>
      <c r="Z233" s="271">
        <f t="shared" si="366"/>
        <v>2676567677.4129605</v>
      </c>
      <c r="AA233" s="272">
        <f t="shared" ref="AA233:AA296" si="381">Q233*I233</f>
        <v>2841652515.0630322</v>
      </c>
      <c r="AB233" s="272">
        <f t="shared" ref="AB233:AB296" si="382">I233*R233</f>
        <v>3192186333.4797001</v>
      </c>
      <c r="AC233" s="272">
        <f t="shared" si="367"/>
        <v>2676567677.4129605</v>
      </c>
      <c r="AD233" s="271">
        <f t="shared" si="368"/>
        <v>2841652515.0630322</v>
      </c>
      <c r="AE233" s="271">
        <f t="shared" ref="AE233:AE296" si="383">U233*I233</f>
        <v>3016919424.2713666</v>
      </c>
      <c r="AF233" s="271">
        <f t="shared" ref="AF233:AF296" si="384">I233*V233</f>
        <v>3586627211.7519588</v>
      </c>
      <c r="AG233" s="271"/>
      <c r="AH233" s="33" t="str">
        <f t="shared" si="369"/>
        <v>BERTAHAP</v>
      </c>
      <c r="AI233" s="273">
        <f t="shared" si="370"/>
        <v>0</v>
      </c>
      <c r="AJ233" s="274">
        <v>2</v>
      </c>
      <c r="AK233" s="275"/>
      <c r="AL233" s="271" t="e">
        <f>IF(AK233&gt;#REF!,"LB","KR")</f>
        <v>#REF!</v>
      </c>
      <c r="AM233" s="52">
        <f t="shared" si="371"/>
        <v>2460327000</v>
      </c>
      <c r="AN233" s="52">
        <f t="shared" si="371"/>
        <v>2773181000</v>
      </c>
      <c r="AO233" s="52">
        <f t="shared" si="371"/>
        <v>2944225000</v>
      </c>
      <c r="AP233" s="438">
        <f t="shared" si="371"/>
        <v>3125818000</v>
      </c>
      <c r="AQ233" s="438">
        <f t="shared" si="372"/>
        <v>2944225000</v>
      </c>
      <c r="AR233" s="52">
        <f t="shared" si="372"/>
        <v>3125818000</v>
      </c>
      <c r="AS233" s="52">
        <f t="shared" si="372"/>
        <v>3318612000</v>
      </c>
      <c r="AT233" s="43"/>
      <c r="AU233" s="43"/>
      <c r="AV233" s="311">
        <f t="shared" ref="AV233:AV296" si="385">P233-$P$318</f>
        <v>-1273534.3801559955</v>
      </c>
      <c r="AW233" s="311"/>
      <c r="AX233" s="311"/>
      <c r="AY233" s="311"/>
      <c r="AZ233" s="311"/>
      <c r="BA233" s="43"/>
      <c r="BB233" s="43"/>
      <c r="BC233" s="43"/>
      <c r="BD233" s="43"/>
      <c r="BE233" s="43"/>
      <c r="BF233" s="43"/>
      <c r="BG233" s="43"/>
      <c r="BH233" s="43"/>
      <c r="BI233" s="43"/>
      <c r="BJ233" s="43"/>
      <c r="BK233" s="43"/>
      <c r="BL233" s="43"/>
      <c r="BM233" s="43"/>
      <c r="BN233" s="43"/>
      <c r="BO233" s="43"/>
      <c r="BP233" s="43"/>
      <c r="BQ233" s="43"/>
      <c r="BR233" s="43"/>
      <c r="BS233" s="43"/>
      <c r="BT233" s="43"/>
      <c r="BU233" s="43"/>
      <c r="BV233" s="43"/>
      <c r="BW233" s="43"/>
      <c r="BX233" s="465"/>
      <c r="BY233" s="43"/>
      <c r="BZ233" s="43"/>
      <c r="CA233" s="311"/>
      <c r="CB233" s="43"/>
      <c r="CC233" s="43"/>
      <c r="CD233" s="43"/>
      <c r="CE233" s="43"/>
      <c r="CF233" s="43"/>
      <c r="CG233" s="43"/>
      <c r="CH233" s="43"/>
      <c r="CI233" s="43"/>
      <c r="CJ233" s="43"/>
      <c r="CK233" s="438">
        <f t="shared" ref="CK233:CK296" si="386">AP233*$CK$38</f>
        <v>3318611324.1202307</v>
      </c>
      <c r="CL233" s="43">
        <f t="shared" ref="CL233:CM296" si="387">ROUNDUP(AO233+(AO233*6%),-3)</f>
        <v>3120879000</v>
      </c>
      <c r="CM233" s="43">
        <f t="shared" si="387"/>
        <v>3313368000</v>
      </c>
      <c r="CN233" s="44">
        <f t="shared" si="373"/>
        <v>46813185</v>
      </c>
      <c r="CO233" s="44">
        <f t="shared" si="374"/>
        <v>33133680</v>
      </c>
      <c r="CP233" s="44">
        <f t="shared" si="375"/>
        <v>73605625</v>
      </c>
      <c r="CQ233" s="44">
        <f t="shared" si="376"/>
        <v>65121208.333333336</v>
      </c>
      <c r="CR233" s="440">
        <f t="shared" si="377"/>
        <v>3517730000</v>
      </c>
    </row>
    <row r="234" spans="1:96">
      <c r="A234" s="3">
        <f t="shared" si="378"/>
        <v>195</v>
      </c>
      <c r="B234" s="263">
        <v>5</v>
      </c>
      <c r="C234" s="556"/>
      <c r="D234" s="264" t="s">
        <v>182</v>
      </c>
      <c r="E234" s="299">
        <v>11</v>
      </c>
      <c r="F234" s="266"/>
      <c r="G234" s="41" t="s">
        <v>62</v>
      </c>
      <c r="H234" s="267">
        <f t="shared" si="353"/>
        <v>101</v>
      </c>
      <c r="I234" s="267">
        <f t="shared" si="354"/>
        <v>90</v>
      </c>
      <c r="J234" s="268">
        <f t="shared" si="355"/>
        <v>27506142.120000001</v>
      </c>
      <c r="K234" s="268">
        <f t="shared" si="356"/>
        <v>1</v>
      </c>
      <c r="L234" s="269">
        <f t="shared" si="357"/>
        <v>1.06</v>
      </c>
      <c r="M234" s="270">
        <f t="shared" si="352"/>
        <v>1.02</v>
      </c>
      <c r="N234" s="271">
        <f t="shared" si="358"/>
        <v>24851779.771825496</v>
      </c>
      <c r="O234" s="271">
        <f t="shared" si="359"/>
        <v>28011926.525916401</v>
      </c>
      <c r="P234" s="271">
        <f t="shared" si="360"/>
        <v>29739640.860144004</v>
      </c>
      <c r="Q234" s="271">
        <f t="shared" si="361"/>
        <v>31573916.83403369</v>
      </c>
      <c r="R234" s="271">
        <f t="shared" si="379"/>
        <v>35468737.038663335</v>
      </c>
      <c r="S234" s="272">
        <f t="shared" si="362"/>
        <v>29739640.860144004</v>
      </c>
      <c r="T234" s="271">
        <f t="shared" si="362"/>
        <v>31573916.83403369</v>
      </c>
      <c r="U234" s="271">
        <f t="shared" si="363"/>
        <v>33521326.93634852</v>
      </c>
      <c r="V234" s="271">
        <f t="shared" si="380"/>
        <v>39851413.463910654</v>
      </c>
      <c r="W234" s="271"/>
      <c r="X234" s="271">
        <f t="shared" si="364"/>
        <v>2236660179.4642944</v>
      </c>
      <c r="Y234" s="271">
        <f t="shared" si="365"/>
        <v>2521073387.3324761</v>
      </c>
      <c r="Z234" s="271">
        <f t="shared" si="366"/>
        <v>2676567677.4129605</v>
      </c>
      <c r="AA234" s="272">
        <f t="shared" si="381"/>
        <v>2841652515.0630322</v>
      </c>
      <c r="AB234" s="272">
        <f t="shared" si="382"/>
        <v>3192186333.4797001</v>
      </c>
      <c r="AC234" s="272">
        <f t="shared" si="367"/>
        <v>2676567677.4129605</v>
      </c>
      <c r="AD234" s="271">
        <f t="shared" si="368"/>
        <v>2841652515.0630322</v>
      </c>
      <c r="AE234" s="271">
        <f t="shared" si="383"/>
        <v>3016919424.2713666</v>
      </c>
      <c r="AF234" s="271">
        <f t="shared" si="384"/>
        <v>3586627211.7519588</v>
      </c>
      <c r="AG234" s="271"/>
      <c r="AH234" s="33" t="str">
        <f t="shared" si="369"/>
        <v>BERTAHAP</v>
      </c>
      <c r="AI234" s="273">
        <f t="shared" si="370"/>
        <v>0</v>
      </c>
      <c r="AJ234" s="274">
        <v>2</v>
      </c>
      <c r="AK234" s="275"/>
      <c r="AL234" s="271" t="e">
        <f>IF(AK234&gt;#REF!,"LB","KR")</f>
        <v>#REF!</v>
      </c>
      <c r="AM234" s="52">
        <f t="shared" si="371"/>
        <v>2460327000</v>
      </c>
      <c r="AN234" s="52">
        <f t="shared" si="371"/>
        <v>2773181000</v>
      </c>
      <c r="AO234" s="52">
        <f t="shared" si="371"/>
        <v>2944225000</v>
      </c>
      <c r="AP234" s="438">
        <f t="shared" si="371"/>
        <v>3125818000</v>
      </c>
      <c r="AQ234" s="438">
        <f t="shared" si="372"/>
        <v>2944225000</v>
      </c>
      <c r="AR234" s="52">
        <f t="shared" si="372"/>
        <v>3125818000</v>
      </c>
      <c r="AS234" s="52">
        <f t="shared" si="372"/>
        <v>3318612000</v>
      </c>
      <c r="AT234" s="43"/>
      <c r="AU234" s="43"/>
      <c r="AV234" s="311">
        <f t="shared" si="385"/>
        <v>-1273534.3801559955</v>
      </c>
      <c r="AW234" s="311"/>
      <c r="AX234" s="311"/>
      <c r="AY234" s="311"/>
      <c r="AZ234" s="311"/>
      <c r="BA234" s="43"/>
      <c r="BB234" s="43"/>
      <c r="BC234" s="43"/>
      <c r="BD234" s="43"/>
      <c r="BE234" s="43"/>
      <c r="BF234" s="43"/>
      <c r="BG234" s="43"/>
      <c r="BH234" s="43"/>
      <c r="BI234" s="43"/>
      <c r="BJ234" s="43"/>
      <c r="BK234" s="43"/>
      <c r="BL234" s="43"/>
      <c r="BM234" s="43"/>
      <c r="BN234" s="43"/>
      <c r="BO234" s="43"/>
      <c r="BP234" s="43"/>
      <c r="BQ234" s="43"/>
      <c r="BR234" s="43"/>
      <c r="BS234" s="43"/>
      <c r="BT234" s="43"/>
      <c r="BU234" s="43"/>
      <c r="BV234" s="43"/>
      <c r="BW234" s="43"/>
      <c r="BX234" s="465"/>
      <c r="BY234" s="43"/>
      <c r="BZ234" s="43"/>
      <c r="CA234" s="311"/>
      <c r="CB234" s="43"/>
      <c r="CC234" s="43"/>
      <c r="CD234" s="43"/>
      <c r="CE234" s="43"/>
      <c r="CF234" s="43"/>
      <c r="CG234" s="43"/>
      <c r="CH234" s="43"/>
      <c r="CI234" s="43"/>
      <c r="CJ234" s="43"/>
      <c r="CK234" s="438">
        <f t="shared" si="386"/>
        <v>3318611324.1202307</v>
      </c>
      <c r="CL234" s="43">
        <f t="shared" si="387"/>
        <v>3120879000</v>
      </c>
      <c r="CM234" s="43">
        <f t="shared" si="387"/>
        <v>3313368000</v>
      </c>
      <c r="CN234" s="44">
        <f t="shared" si="373"/>
        <v>46813185</v>
      </c>
      <c r="CO234" s="44">
        <f t="shared" si="374"/>
        <v>33133680</v>
      </c>
      <c r="CP234" s="44">
        <f t="shared" si="375"/>
        <v>73605625</v>
      </c>
      <c r="CQ234" s="44">
        <f t="shared" si="376"/>
        <v>65121208.333333336</v>
      </c>
      <c r="CR234" s="440">
        <f t="shared" si="377"/>
        <v>3517730000</v>
      </c>
    </row>
    <row r="235" spans="1:96">
      <c r="A235" s="3">
        <f t="shared" si="378"/>
        <v>196</v>
      </c>
      <c r="B235" s="263">
        <v>6</v>
      </c>
      <c r="C235" s="556"/>
      <c r="D235" s="264" t="s">
        <v>182</v>
      </c>
      <c r="E235" s="299">
        <v>15</v>
      </c>
      <c r="F235" s="266"/>
      <c r="G235" s="41" t="s">
        <v>64</v>
      </c>
      <c r="H235" s="267">
        <f t="shared" si="353"/>
        <v>101</v>
      </c>
      <c r="I235" s="267">
        <f t="shared" si="354"/>
        <v>90</v>
      </c>
      <c r="J235" s="268">
        <f t="shared" si="355"/>
        <v>27506142.120000001</v>
      </c>
      <c r="K235" s="268">
        <f t="shared" si="356"/>
        <v>1</v>
      </c>
      <c r="L235" s="269">
        <f t="shared" si="357"/>
        <v>1.06</v>
      </c>
      <c r="M235" s="270">
        <f t="shared" si="352"/>
        <v>1.02</v>
      </c>
      <c r="N235" s="271">
        <f t="shared" si="358"/>
        <v>24851779.771825496</v>
      </c>
      <c r="O235" s="271">
        <f t="shared" si="359"/>
        <v>28011926.525916401</v>
      </c>
      <c r="P235" s="271">
        <f t="shared" si="360"/>
        <v>29739640.860144004</v>
      </c>
      <c r="Q235" s="271">
        <f t="shared" si="361"/>
        <v>31573916.83403369</v>
      </c>
      <c r="R235" s="271">
        <f t="shared" si="379"/>
        <v>35468737.038663335</v>
      </c>
      <c r="S235" s="272">
        <f t="shared" si="362"/>
        <v>29739640.860144004</v>
      </c>
      <c r="T235" s="271">
        <f t="shared" si="362"/>
        <v>31573916.83403369</v>
      </c>
      <c r="U235" s="271">
        <f t="shared" si="363"/>
        <v>33521326.93634852</v>
      </c>
      <c r="V235" s="271">
        <f t="shared" si="380"/>
        <v>39851413.463910654</v>
      </c>
      <c r="W235" s="271"/>
      <c r="X235" s="271">
        <f t="shared" si="364"/>
        <v>2236660179.4642944</v>
      </c>
      <c r="Y235" s="271">
        <f t="shared" si="365"/>
        <v>2521073387.3324761</v>
      </c>
      <c r="Z235" s="271">
        <f t="shared" si="366"/>
        <v>2676567677.4129605</v>
      </c>
      <c r="AA235" s="272">
        <f t="shared" si="381"/>
        <v>2841652515.0630322</v>
      </c>
      <c r="AB235" s="272">
        <f t="shared" si="382"/>
        <v>3192186333.4797001</v>
      </c>
      <c r="AC235" s="272">
        <f t="shared" si="367"/>
        <v>2676567677.4129605</v>
      </c>
      <c r="AD235" s="271">
        <f t="shared" si="368"/>
        <v>2841652515.0630322</v>
      </c>
      <c r="AE235" s="271">
        <f t="shared" si="383"/>
        <v>3016919424.2713666</v>
      </c>
      <c r="AF235" s="271">
        <f t="shared" si="384"/>
        <v>3586627211.7519588</v>
      </c>
      <c r="AG235" s="271"/>
      <c r="AH235" s="33" t="str">
        <f t="shared" si="369"/>
        <v>BERTAHAP</v>
      </c>
      <c r="AI235" s="273">
        <f t="shared" si="370"/>
        <v>0</v>
      </c>
      <c r="AJ235" s="274">
        <v>2</v>
      </c>
      <c r="AK235" s="275"/>
      <c r="AL235" s="271" t="e">
        <f>IF(AK235&gt;#REF!,"LB","KR")</f>
        <v>#REF!</v>
      </c>
      <c r="AM235" s="52">
        <f t="shared" si="371"/>
        <v>2460327000</v>
      </c>
      <c r="AN235" s="52">
        <f t="shared" si="371"/>
        <v>2773181000</v>
      </c>
      <c r="AO235" s="52">
        <f t="shared" si="371"/>
        <v>2944225000</v>
      </c>
      <c r="AP235" s="438">
        <f t="shared" si="371"/>
        <v>3125818000</v>
      </c>
      <c r="AQ235" s="438">
        <f t="shared" si="372"/>
        <v>2944225000</v>
      </c>
      <c r="AR235" s="52">
        <f t="shared" si="372"/>
        <v>3125818000</v>
      </c>
      <c r="AS235" s="52">
        <f t="shared" si="372"/>
        <v>3318612000</v>
      </c>
      <c r="AT235" s="43"/>
      <c r="AU235" s="43"/>
      <c r="AV235" s="311">
        <f t="shared" si="385"/>
        <v>-1273534.3801559955</v>
      </c>
      <c r="AW235" s="311"/>
      <c r="AX235" s="311"/>
      <c r="AY235" s="311"/>
      <c r="AZ235" s="311"/>
      <c r="BA235" s="43"/>
      <c r="BB235" s="43"/>
      <c r="BC235" s="43"/>
      <c r="BD235" s="43"/>
      <c r="BE235" s="43"/>
      <c r="BF235" s="43"/>
      <c r="BG235" s="43"/>
      <c r="BH235" s="43"/>
      <c r="BI235" s="43"/>
      <c r="BJ235" s="43"/>
      <c r="BK235" s="43"/>
      <c r="BL235" s="43"/>
      <c r="BM235" s="43"/>
      <c r="BN235" s="43"/>
      <c r="BO235" s="43"/>
      <c r="BP235" s="43"/>
      <c r="BQ235" s="43"/>
      <c r="BR235" s="43"/>
      <c r="BS235" s="43"/>
      <c r="BT235" s="43"/>
      <c r="BU235" s="43"/>
      <c r="BV235" s="43"/>
      <c r="BW235" s="43"/>
      <c r="BX235" s="465"/>
      <c r="BY235" s="43"/>
      <c r="BZ235" s="43"/>
      <c r="CA235" s="311"/>
      <c r="CB235" s="43"/>
      <c r="CC235" s="43"/>
      <c r="CD235" s="43"/>
      <c r="CE235" s="43"/>
      <c r="CF235" s="43"/>
      <c r="CG235" s="43"/>
      <c r="CH235" s="43"/>
      <c r="CI235" s="43"/>
      <c r="CJ235" s="43"/>
      <c r="CK235" s="438">
        <f t="shared" si="386"/>
        <v>3318611324.1202307</v>
      </c>
      <c r="CL235" s="43">
        <f t="shared" si="387"/>
        <v>3120879000</v>
      </c>
      <c r="CM235" s="43">
        <f t="shared" si="387"/>
        <v>3313368000</v>
      </c>
      <c r="CN235" s="44">
        <f t="shared" si="373"/>
        <v>46813185</v>
      </c>
      <c r="CO235" s="44">
        <f t="shared" si="374"/>
        <v>33133680</v>
      </c>
      <c r="CP235" s="44">
        <f t="shared" si="375"/>
        <v>73605625</v>
      </c>
      <c r="CQ235" s="44">
        <f t="shared" si="376"/>
        <v>65121208.333333336</v>
      </c>
      <c r="CR235" s="440">
        <f t="shared" si="377"/>
        <v>3517730000</v>
      </c>
    </row>
    <row r="236" spans="1:96">
      <c r="A236" s="3">
        <f t="shared" si="378"/>
        <v>197</v>
      </c>
      <c r="B236" s="263">
        <v>7</v>
      </c>
      <c r="C236" s="556"/>
      <c r="D236" s="264" t="s">
        <v>182</v>
      </c>
      <c r="E236" s="299">
        <v>17</v>
      </c>
      <c r="F236" s="266"/>
      <c r="G236" s="41" t="s">
        <v>67</v>
      </c>
      <c r="H236" s="267">
        <f t="shared" si="353"/>
        <v>85</v>
      </c>
      <c r="I236" s="267">
        <f t="shared" si="354"/>
        <v>74</v>
      </c>
      <c r="J236" s="268">
        <f t="shared" si="355"/>
        <v>27506142.120000001</v>
      </c>
      <c r="K236" s="268">
        <f t="shared" si="356"/>
        <v>1</v>
      </c>
      <c r="L236" s="269">
        <f t="shared" si="357"/>
        <v>1.06</v>
      </c>
      <c r="M236" s="270">
        <f t="shared" si="352"/>
        <v>1.02</v>
      </c>
      <c r="N236" s="271">
        <f t="shared" si="358"/>
        <v>24851779.771825496</v>
      </c>
      <c r="O236" s="271">
        <f t="shared" si="359"/>
        <v>28011926.525916401</v>
      </c>
      <c r="P236" s="271">
        <f t="shared" si="360"/>
        <v>29739640.860144004</v>
      </c>
      <c r="Q236" s="271">
        <f t="shared" si="361"/>
        <v>31573916.83403369</v>
      </c>
      <c r="R236" s="271">
        <f t="shared" si="379"/>
        <v>35468737.038663335</v>
      </c>
      <c r="S236" s="272">
        <f t="shared" si="362"/>
        <v>29739640.860144004</v>
      </c>
      <c r="T236" s="271">
        <f t="shared" si="362"/>
        <v>31573916.83403369</v>
      </c>
      <c r="U236" s="271">
        <f t="shared" si="363"/>
        <v>33521326.93634852</v>
      </c>
      <c r="V236" s="271">
        <f t="shared" si="380"/>
        <v>39851413.463910654</v>
      </c>
      <c r="W236" s="271"/>
      <c r="X236" s="271">
        <f t="shared" si="364"/>
        <v>1839031703.1150868</v>
      </c>
      <c r="Y236" s="271">
        <f t="shared" si="365"/>
        <v>2072882562.9178138</v>
      </c>
      <c r="Z236" s="271">
        <f t="shared" si="366"/>
        <v>2200733423.6506562</v>
      </c>
      <c r="AA236" s="272">
        <f t="shared" si="381"/>
        <v>2336469845.718493</v>
      </c>
      <c r="AB236" s="272">
        <f t="shared" si="382"/>
        <v>2624686540.8610868</v>
      </c>
      <c r="AC236" s="272">
        <f t="shared" si="367"/>
        <v>2200733423.6506562</v>
      </c>
      <c r="AD236" s="271">
        <f t="shared" si="368"/>
        <v>2336469845.718493</v>
      </c>
      <c r="AE236" s="271">
        <f t="shared" si="383"/>
        <v>2480578193.2897906</v>
      </c>
      <c r="AF236" s="271">
        <f t="shared" si="384"/>
        <v>2949004596.3293886</v>
      </c>
      <c r="AG236" s="271"/>
      <c r="AH236" s="33" t="str">
        <f t="shared" si="369"/>
        <v>BERTAHAP</v>
      </c>
      <c r="AI236" s="273">
        <f t="shared" si="370"/>
        <v>0</v>
      </c>
      <c r="AJ236" s="274">
        <v>2</v>
      </c>
      <c r="AK236" s="275"/>
      <c r="AL236" s="271" t="e">
        <f>IF(AK236&gt;#REF!,"LB","KR")</f>
        <v>#REF!</v>
      </c>
      <c r="AM236" s="52">
        <f t="shared" si="371"/>
        <v>2022935000</v>
      </c>
      <c r="AN236" s="52">
        <f t="shared" si="371"/>
        <v>2280171000</v>
      </c>
      <c r="AO236" s="52">
        <f t="shared" si="371"/>
        <v>2420807000</v>
      </c>
      <c r="AP236" s="438">
        <f t="shared" si="371"/>
        <v>2570117000</v>
      </c>
      <c r="AQ236" s="438">
        <f t="shared" si="372"/>
        <v>2420807000</v>
      </c>
      <c r="AR236" s="52">
        <f t="shared" si="372"/>
        <v>2570117000</v>
      </c>
      <c r="AS236" s="52">
        <f t="shared" si="372"/>
        <v>2728637000</v>
      </c>
      <c r="AT236" s="43"/>
      <c r="AU236" s="43"/>
      <c r="AV236" s="311">
        <f t="shared" si="385"/>
        <v>-1273534.3801559955</v>
      </c>
      <c r="AW236" s="311"/>
      <c r="AX236" s="311"/>
      <c r="AY236" s="311"/>
      <c r="AZ236" s="311"/>
      <c r="BA236" s="43"/>
      <c r="BB236" s="43"/>
      <c r="BC236" s="43"/>
      <c r="BD236" s="43"/>
      <c r="BE236" s="43"/>
      <c r="BF236" s="43"/>
      <c r="BG236" s="43"/>
      <c r="BH236" s="43"/>
      <c r="BI236" s="43"/>
      <c r="BJ236" s="43"/>
      <c r="BK236" s="43"/>
      <c r="BL236" s="43"/>
      <c r="BM236" s="43"/>
      <c r="BN236" s="43"/>
      <c r="BO236" s="43"/>
      <c r="BP236" s="43"/>
      <c r="BQ236" s="43"/>
      <c r="BR236" s="43"/>
      <c r="BS236" s="43"/>
      <c r="BT236" s="43"/>
      <c r="BU236" s="43"/>
      <c r="BV236" s="43"/>
      <c r="BW236" s="43"/>
      <c r="BX236" s="465"/>
      <c r="BY236" s="43"/>
      <c r="BZ236" s="43"/>
      <c r="CA236" s="311"/>
      <c r="CB236" s="43"/>
      <c r="CC236" s="43"/>
      <c r="CD236" s="43"/>
      <c r="CE236" s="43"/>
      <c r="CF236" s="43"/>
      <c r="CG236" s="43"/>
      <c r="CH236" s="43"/>
      <c r="CI236" s="43"/>
      <c r="CJ236" s="43"/>
      <c r="CK236" s="438">
        <f t="shared" si="386"/>
        <v>2728635954.0171294</v>
      </c>
      <c r="CL236" s="43">
        <f t="shared" si="387"/>
        <v>2566056000</v>
      </c>
      <c r="CM236" s="43">
        <f t="shared" si="387"/>
        <v>2724325000</v>
      </c>
      <c r="CN236" s="44">
        <f t="shared" si="373"/>
        <v>38490840</v>
      </c>
      <c r="CO236" s="44">
        <f t="shared" si="374"/>
        <v>27243250</v>
      </c>
      <c r="CP236" s="44">
        <f t="shared" si="375"/>
        <v>60520175</v>
      </c>
      <c r="CQ236" s="44">
        <f t="shared" si="376"/>
        <v>53544104.166666664</v>
      </c>
      <c r="CR236" s="440">
        <f t="shared" si="377"/>
        <v>2892356000</v>
      </c>
    </row>
    <row r="237" spans="1:96">
      <c r="A237" s="3">
        <f t="shared" si="378"/>
        <v>198</v>
      </c>
      <c r="B237" s="263">
        <v>8</v>
      </c>
      <c r="C237" s="556"/>
      <c r="D237" s="264" t="s">
        <v>182</v>
      </c>
      <c r="E237" s="299">
        <v>19</v>
      </c>
      <c r="F237" s="266"/>
      <c r="G237" s="41" t="s">
        <v>78</v>
      </c>
      <c r="H237" s="267">
        <f t="shared" si="353"/>
        <v>138</v>
      </c>
      <c r="I237" s="267">
        <f t="shared" si="354"/>
        <v>120</v>
      </c>
      <c r="J237" s="268">
        <f t="shared" si="355"/>
        <v>27506142.120000001</v>
      </c>
      <c r="K237" s="268">
        <f t="shared" si="356"/>
        <v>1</v>
      </c>
      <c r="L237" s="269">
        <f t="shared" si="357"/>
        <v>1.06</v>
      </c>
      <c r="M237" s="270">
        <f t="shared" si="352"/>
        <v>1.02</v>
      </c>
      <c r="N237" s="271">
        <f t="shared" si="358"/>
        <v>24851779.771825496</v>
      </c>
      <c r="O237" s="271">
        <f t="shared" si="359"/>
        <v>28011926.525916401</v>
      </c>
      <c r="P237" s="271">
        <f t="shared" si="360"/>
        <v>29739640.860144004</v>
      </c>
      <c r="Q237" s="271">
        <f t="shared" si="361"/>
        <v>31573916.83403369</v>
      </c>
      <c r="R237" s="271">
        <f t="shared" si="379"/>
        <v>35468737.038663335</v>
      </c>
      <c r="S237" s="272">
        <f t="shared" si="362"/>
        <v>29739640.860144004</v>
      </c>
      <c r="T237" s="271">
        <f t="shared" si="362"/>
        <v>31573916.83403369</v>
      </c>
      <c r="U237" s="271">
        <f t="shared" si="363"/>
        <v>33521326.93634852</v>
      </c>
      <c r="V237" s="271">
        <f t="shared" si="380"/>
        <v>39851413.463910654</v>
      </c>
      <c r="W237" s="271"/>
      <c r="X237" s="271">
        <f t="shared" si="364"/>
        <v>2982213572.6190596</v>
      </c>
      <c r="Y237" s="271">
        <f t="shared" si="365"/>
        <v>3361431183.1099682</v>
      </c>
      <c r="Z237" s="271">
        <f t="shared" si="366"/>
        <v>3568756903.2172804</v>
      </c>
      <c r="AA237" s="272">
        <f t="shared" si="381"/>
        <v>3788870020.084043</v>
      </c>
      <c r="AB237" s="272">
        <f t="shared" si="382"/>
        <v>4256248444.6396003</v>
      </c>
      <c r="AC237" s="272">
        <f t="shared" si="367"/>
        <v>3568756903.2172804</v>
      </c>
      <c r="AD237" s="271">
        <f t="shared" si="368"/>
        <v>3788870020.084043</v>
      </c>
      <c r="AE237" s="271">
        <f t="shared" si="383"/>
        <v>4022559232.3618226</v>
      </c>
      <c r="AF237" s="271">
        <f t="shared" si="384"/>
        <v>4782169615.6692781</v>
      </c>
      <c r="AG237" s="271"/>
      <c r="AH237" s="33" t="str">
        <f t="shared" si="369"/>
        <v>BERTAHAP</v>
      </c>
      <c r="AI237" s="273">
        <f t="shared" si="370"/>
        <v>0</v>
      </c>
      <c r="AJ237" s="274">
        <v>2</v>
      </c>
      <c r="AK237" s="275"/>
      <c r="AL237" s="271" t="e">
        <f>IF(AK237&gt;#REF!,"LB","KR")</f>
        <v>#REF!</v>
      </c>
      <c r="AM237" s="52">
        <f t="shared" si="371"/>
        <v>3280435000</v>
      </c>
      <c r="AN237" s="52">
        <f t="shared" si="371"/>
        <v>3697575000</v>
      </c>
      <c r="AO237" s="52">
        <f t="shared" si="371"/>
        <v>3925633000</v>
      </c>
      <c r="AP237" s="438">
        <f t="shared" si="371"/>
        <v>4167758000</v>
      </c>
      <c r="AQ237" s="438">
        <f t="shared" si="372"/>
        <v>3925633000</v>
      </c>
      <c r="AR237" s="52">
        <f t="shared" si="372"/>
        <v>4167758000</v>
      </c>
      <c r="AS237" s="52">
        <f t="shared" si="372"/>
        <v>4424816000</v>
      </c>
      <c r="AT237" s="43"/>
      <c r="AU237" s="43"/>
      <c r="AV237" s="311">
        <f t="shared" si="385"/>
        <v>-1273534.3801559955</v>
      </c>
      <c r="AW237" s="311"/>
      <c r="AX237" s="311"/>
      <c r="AY237" s="311"/>
      <c r="AZ237" s="311"/>
      <c r="BA237" s="43"/>
      <c r="BB237" s="43"/>
      <c r="BC237" s="43"/>
      <c r="BD237" s="43"/>
      <c r="BE237" s="43"/>
      <c r="BF237" s="43"/>
      <c r="BG237" s="43"/>
      <c r="BH237" s="43"/>
      <c r="BI237" s="43"/>
      <c r="BJ237" s="43"/>
      <c r="BK237" s="43"/>
      <c r="BL237" s="43"/>
      <c r="BM237" s="43"/>
      <c r="BN237" s="43"/>
      <c r="BO237" s="43"/>
      <c r="BP237" s="43"/>
      <c r="BQ237" s="43"/>
      <c r="BR237" s="43"/>
      <c r="BS237" s="43"/>
      <c r="BT237" s="43"/>
      <c r="BU237" s="43"/>
      <c r="BV237" s="43"/>
      <c r="BW237" s="43"/>
      <c r="BX237" s="465"/>
      <c r="BY237" s="43"/>
      <c r="BZ237" s="43"/>
      <c r="CA237" s="311"/>
      <c r="CB237" s="43"/>
      <c r="CC237" s="43"/>
      <c r="CD237" s="43"/>
      <c r="CE237" s="43"/>
      <c r="CF237" s="43"/>
      <c r="CG237" s="43"/>
      <c r="CH237" s="43"/>
      <c r="CI237" s="43"/>
      <c r="CJ237" s="43"/>
      <c r="CK237" s="438">
        <f t="shared" si="386"/>
        <v>4424815806.6121206</v>
      </c>
      <c r="CL237" s="43">
        <f t="shared" si="387"/>
        <v>4161171000</v>
      </c>
      <c r="CM237" s="43">
        <f t="shared" si="387"/>
        <v>4417824000</v>
      </c>
      <c r="CN237" s="44">
        <f t="shared" si="373"/>
        <v>62417565</v>
      </c>
      <c r="CO237" s="44">
        <f t="shared" si="374"/>
        <v>44178240</v>
      </c>
      <c r="CP237" s="44">
        <f t="shared" si="375"/>
        <v>98140825</v>
      </c>
      <c r="CQ237" s="44">
        <f t="shared" si="376"/>
        <v>86828291.666666672</v>
      </c>
      <c r="CR237" s="440">
        <f t="shared" si="377"/>
        <v>4690306000</v>
      </c>
    </row>
    <row r="238" spans="1:96">
      <c r="A238" s="3">
        <f t="shared" si="378"/>
        <v>199</v>
      </c>
      <c r="B238" s="263">
        <v>9</v>
      </c>
      <c r="C238" s="556"/>
      <c r="D238" s="264" t="s">
        <v>182</v>
      </c>
      <c r="E238" s="299">
        <v>21</v>
      </c>
      <c r="F238" s="266"/>
      <c r="G238" s="41" t="s">
        <v>84</v>
      </c>
      <c r="H238" s="267">
        <f t="shared" si="353"/>
        <v>132</v>
      </c>
      <c r="I238" s="267">
        <f t="shared" si="354"/>
        <v>112</v>
      </c>
      <c r="J238" s="268">
        <f t="shared" si="355"/>
        <v>27506142.120000001</v>
      </c>
      <c r="K238" s="268">
        <f t="shared" si="356"/>
        <v>3</v>
      </c>
      <c r="L238" s="269">
        <f t="shared" si="357"/>
        <v>1.1000000000000001</v>
      </c>
      <c r="M238" s="270">
        <f t="shared" si="352"/>
        <v>1.02</v>
      </c>
      <c r="N238" s="271">
        <f t="shared" si="358"/>
        <v>25789582.782083057</v>
      </c>
      <c r="O238" s="271">
        <f t="shared" si="359"/>
        <v>29068980.357083056</v>
      </c>
      <c r="P238" s="271">
        <f t="shared" si="360"/>
        <v>30861891.458640002</v>
      </c>
      <c r="Q238" s="271">
        <f t="shared" si="361"/>
        <v>32765385.393808544</v>
      </c>
      <c r="R238" s="271">
        <f t="shared" si="379"/>
        <v>36807179.945782706</v>
      </c>
      <c r="S238" s="272">
        <f t="shared" si="362"/>
        <v>30861891.458640002</v>
      </c>
      <c r="T238" s="271">
        <f t="shared" si="362"/>
        <v>32765385.393808544</v>
      </c>
      <c r="U238" s="271">
        <f t="shared" si="363"/>
        <v>34786282.669795632</v>
      </c>
      <c r="V238" s="271">
        <f t="shared" si="380"/>
        <v>41355240.387077093</v>
      </c>
      <c r="W238" s="271"/>
      <c r="X238" s="271">
        <f t="shared" si="364"/>
        <v>2888433271.5933022</v>
      </c>
      <c r="Y238" s="271">
        <f t="shared" si="365"/>
        <v>3255725799.9933023</v>
      </c>
      <c r="Z238" s="271">
        <f t="shared" si="366"/>
        <v>3456531843.3676801</v>
      </c>
      <c r="AA238" s="272">
        <f t="shared" si="381"/>
        <v>3669723164.1065569</v>
      </c>
      <c r="AB238" s="272">
        <f t="shared" si="382"/>
        <v>4122404153.9276628</v>
      </c>
      <c r="AC238" s="272">
        <f t="shared" si="367"/>
        <v>3456531843.3676801</v>
      </c>
      <c r="AD238" s="271">
        <f t="shared" si="368"/>
        <v>3669723164.1065569</v>
      </c>
      <c r="AE238" s="271">
        <f t="shared" si="383"/>
        <v>3896063659.0171108</v>
      </c>
      <c r="AF238" s="271">
        <f t="shared" si="384"/>
        <v>4631786923.3526344</v>
      </c>
      <c r="AG238" s="271"/>
      <c r="AH238" s="33" t="str">
        <f t="shared" si="369"/>
        <v>BERTAHAP</v>
      </c>
      <c r="AI238" s="273">
        <f t="shared" si="370"/>
        <v>0</v>
      </c>
      <c r="AJ238" s="274">
        <v>2</v>
      </c>
      <c r="AK238" s="275"/>
      <c r="AL238" s="271" t="e">
        <f>IF(AK238&gt;#REF!,"LB","KR")</f>
        <v>#REF!</v>
      </c>
      <c r="AM238" s="52">
        <f t="shared" si="371"/>
        <v>3177277000</v>
      </c>
      <c r="AN238" s="52">
        <f t="shared" si="371"/>
        <v>3581299000</v>
      </c>
      <c r="AO238" s="52">
        <f t="shared" si="371"/>
        <v>3802186000</v>
      </c>
      <c r="AP238" s="438">
        <f t="shared" si="371"/>
        <v>4036696000</v>
      </c>
      <c r="AQ238" s="438">
        <f t="shared" si="372"/>
        <v>3802186000</v>
      </c>
      <c r="AR238" s="52">
        <f t="shared" si="372"/>
        <v>4036696000</v>
      </c>
      <c r="AS238" s="52">
        <f t="shared" si="372"/>
        <v>4285671000</v>
      </c>
      <c r="AT238" s="43"/>
      <c r="AU238" s="43"/>
      <c r="AV238" s="311">
        <f t="shared" si="385"/>
        <v>-151283.781659998</v>
      </c>
      <c r="AW238" s="311"/>
      <c r="AX238" s="311"/>
      <c r="AY238" s="311"/>
      <c r="AZ238" s="311"/>
      <c r="BA238" s="43"/>
      <c r="BB238" s="43"/>
      <c r="BC238" s="43"/>
      <c r="BD238" s="43"/>
      <c r="BE238" s="43"/>
      <c r="BF238" s="43"/>
      <c r="BG238" s="43"/>
      <c r="BH238" s="43"/>
      <c r="BI238" s="43"/>
      <c r="BJ238" s="43"/>
      <c r="BK238" s="43"/>
      <c r="BL238" s="43"/>
      <c r="BM238" s="43"/>
      <c r="BN238" s="43"/>
      <c r="BO238" s="43"/>
      <c r="BP238" s="43"/>
      <c r="BQ238" s="43"/>
      <c r="BR238" s="43"/>
      <c r="BS238" s="43"/>
      <c r="BT238" s="43"/>
      <c r="BU238" s="43"/>
      <c r="BV238" s="43"/>
      <c r="BW238" s="43"/>
      <c r="BX238" s="465"/>
      <c r="BY238" s="43"/>
      <c r="BZ238" s="43"/>
      <c r="CA238" s="311"/>
      <c r="CB238" s="43"/>
      <c r="CC238" s="43"/>
      <c r="CD238" s="43"/>
      <c r="CE238" s="43"/>
      <c r="CF238" s="43"/>
      <c r="CG238" s="43"/>
      <c r="CH238" s="43"/>
      <c r="CI238" s="43"/>
      <c r="CJ238" s="43"/>
      <c r="CK238" s="438">
        <f t="shared" si="386"/>
        <v>4285670201.4099474</v>
      </c>
      <c r="CL238" s="43">
        <f t="shared" si="387"/>
        <v>4030318000</v>
      </c>
      <c r="CM238" s="43">
        <f t="shared" si="387"/>
        <v>4278898000</v>
      </c>
      <c r="CN238" s="44">
        <f t="shared" si="373"/>
        <v>60454770</v>
      </c>
      <c r="CO238" s="44">
        <f t="shared" si="374"/>
        <v>42788980</v>
      </c>
      <c r="CP238" s="44">
        <f t="shared" si="375"/>
        <v>95054650</v>
      </c>
      <c r="CQ238" s="44">
        <f t="shared" si="376"/>
        <v>84097833.333333328</v>
      </c>
      <c r="CR238" s="440">
        <f t="shared" si="377"/>
        <v>4542811000</v>
      </c>
    </row>
    <row r="239" spans="1:96">
      <c r="A239" s="3">
        <f t="shared" si="378"/>
        <v>200</v>
      </c>
      <c r="B239" s="263">
        <v>1</v>
      </c>
      <c r="C239" s="556"/>
      <c r="D239" s="264" t="s">
        <v>183</v>
      </c>
      <c r="E239" s="265" t="s">
        <v>19</v>
      </c>
      <c r="F239" s="266"/>
      <c r="G239" s="41" t="s">
        <v>72</v>
      </c>
      <c r="H239" s="267">
        <f t="shared" si="353"/>
        <v>175</v>
      </c>
      <c r="I239" s="267">
        <f t="shared" si="354"/>
        <v>156</v>
      </c>
      <c r="J239" s="268">
        <f t="shared" si="355"/>
        <v>27506142.120000001</v>
      </c>
      <c r="K239" s="268">
        <f t="shared" si="356"/>
        <v>5</v>
      </c>
      <c r="L239" s="269">
        <f t="shared" si="357"/>
        <v>1.08</v>
      </c>
      <c r="M239" s="319">
        <f t="shared" ref="M239:M248" si="388">SUMIF($AS$4:$AS$22,E239,$BP$4:$BP$22)</f>
        <v>1.03</v>
      </c>
      <c r="N239" s="271">
        <f t="shared" si="358"/>
        <v>25568923.250257753</v>
      </c>
      <c r="O239" s="271">
        <f t="shared" si="359"/>
        <v>28820261.808573257</v>
      </c>
      <c r="P239" s="271">
        <f t="shared" si="360"/>
        <v>30597832.494288005</v>
      </c>
      <c r="Q239" s="271">
        <f t="shared" si="361"/>
        <v>32485039.850332111</v>
      </c>
      <c r="R239" s="271">
        <f t="shared" si="379"/>
        <v>36492252.202931091</v>
      </c>
      <c r="S239" s="272">
        <f t="shared" si="362"/>
        <v>30597832.494288005</v>
      </c>
      <c r="T239" s="271">
        <f t="shared" si="362"/>
        <v>32485039.850332111</v>
      </c>
      <c r="U239" s="271">
        <f t="shared" si="363"/>
        <v>34488646.026631609</v>
      </c>
      <c r="V239" s="271">
        <f t="shared" si="380"/>
        <v>41001398.758096755</v>
      </c>
      <c r="W239" s="271"/>
      <c r="X239" s="271">
        <f t="shared" si="364"/>
        <v>3988752027.0402093</v>
      </c>
      <c r="Y239" s="271">
        <f t="shared" si="365"/>
        <v>4495960842.1374283</v>
      </c>
      <c r="Z239" s="271">
        <f t="shared" si="366"/>
        <v>4773261869.1089287</v>
      </c>
      <c r="AA239" s="272">
        <f t="shared" si="381"/>
        <v>5067666216.6518097</v>
      </c>
      <c r="AB239" s="272">
        <f t="shared" si="382"/>
        <v>5692791343.6572504</v>
      </c>
      <c r="AC239" s="272">
        <f t="shared" si="367"/>
        <v>4773261869.1089287</v>
      </c>
      <c r="AD239" s="271">
        <f t="shared" si="368"/>
        <v>5067666216.6518097</v>
      </c>
      <c r="AE239" s="271">
        <f t="shared" si="383"/>
        <v>5380228780.1545305</v>
      </c>
      <c r="AF239" s="271">
        <f t="shared" si="384"/>
        <v>6396218206.2630939</v>
      </c>
      <c r="AG239" s="271"/>
      <c r="AH239" s="33" t="str">
        <f t="shared" si="369"/>
        <v>BERTAHAP</v>
      </c>
      <c r="AI239" s="273">
        <f t="shared" si="370"/>
        <v>0</v>
      </c>
      <c r="AJ239" s="274">
        <v>2</v>
      </c>
      <c r="AK239" s="275"/>
      <c r="AL239" s="271" t="e">
        <f>IF(AK239&gt;#REF!,"LB","KR")</f>
        <v>#REF!</v>
      </c>
      <c r="AM239" s="52">
        <f t="shared" si="371"/>
        <v>4387628000</v>
      </c>
      <c r="AN239" s="52">
        <f t="shared" si="371"/>
        <v>4945557000</v>
      </c>
      <c r="AO239" s="52">
        <f t="shared" si="371"/>
        <v>5250589000</v>
      </c>
      <c r="AP239" s="438">
        <f t="shared" si="371"/>
        <v>5574433000</v>
      </c>
      <c r="AQ239" s="438">
        <f t="shared" si="372"/>
        <v>5250589000</v>
      </c>
      <c r="AR239" s="52">
        <f t="shared" si="372"/>
        <v>5574433000</v>
      </c>
      <c r="AS239" s="52">
        <f t="shared" si="372"/>
        <v>5918252000</v>
      </c>
      <c r="AT239" s="43"/>
      <c r="AU239" s="43"/>
      <c r="AV239" s="311">
        <f t="shared" si="385"/>
        <v>-415342.74601199478</v>
      </c>
      <c r="AW239" s="311"/>
      <c r="AX239" s="311"/>
      <c r="AY239" s="311"/>
      <c r="AZ239" s="311"/>
      <c r="BA239" s="43"/>
      <c r="BB239" s="43"/>
      <c r="BC239" s="43"/>
      <c r="BD239" s="43"/>
      <c r="BE239" s="43"/>
      <c r="BF239" s="43"/>
      <c r="BG239" s="43"/>
      <c r="BH239" s="43"/>
      <c r="BI239" s="43"/>
      <c r="BJ239" s="43"/>
      <c r="BK239" s="43"/>
      <c r="BL239" s="43"/>
      <c r="BM239" s="43"/>
      <c r="BN239" s="43"/>
      <c r="BO239" s="43"/>
      <c r="BP239" s="43"/>
      <c r="BQ239" s="43"/>
      <c r="BR239" s="43"/>
      <c r="BS239" s="43"/>
      <c r="BT239" s="43"/>
      <c r="BU239" s="43"/>
      <c r="BV239" s="43"/>
      <c r="BW239" s="43"/>
      <c r="BX239" s="465"/>
      <c r="BY239" s="43"/>
      <c r="BZ239" s="43"/>
      <c r="CA239" s="311"/>
      <c r="CB239" s="43"/>
      <c r="CC239" s="43"/>
      <c r="CD239" s="43"/>
      <c r="CE239" s="43"/>
      <c r="CF239" s="43"/>
      <c r="CG239" s="43"/>
      <c r="CH239" s="43"/>
      <c r="CI239" s="43"/>
      <c r="CJ239" s="43"/>
      <c r="CK239" s="438">
        <f t="shared" si="386"/>
        <v>5918251311.9284325</v>
      </c>
      <c r="CL239" s="43">
        <f t="shared" si="387"/>
        <v>5565625000</v>
      </c>
      <c r="CM239" s="43">
        <f t="shared" si="387"/>
        <v>5908899000</v>
      </c>
      <c r="CN239" s="44">
        <f t="shared" si="373"/>
        <v>83484375</v>
      </c>
      <c r="CO239" s="44">
        <f t="shared" si="374"/>
        <v>59088990</v>
      </c>
      <c r="CP239" s="44">
        <f t="shared" si="375"/>
        <v>131264725</v>
      </c>
      <c r="CQ239" s="44">
        <f t="shared" si="376"/>
        <v>116134020.83333333</v>
      </c>
      <c r="CR239" s="440">
        <f t="shared" si="377"/>
        <v>6273347000</v>
      </c>
    </row>
    <row r="240" spans="1:96">
      <c r="A240" s="3">
        <f t="shared" si="378"/>
        <v>201</v>
      </c>
      <c r="B240" s="263">
        <v>2</v>
      </c>
      <c r="C240" s="556"/>
      <c r="D240" s="264" t="s">
        <v>183</v>
      </c>
      <c r="E240" s="265" t="s">
        <v>29</v>
      </c>
      <c r="F240" s="266"/>
      <c r="G240" s="41" t="s">
        <v>74</v>
      </c>
      <c r="H240" s="267">
        <f t="shared" si="353"/>
        <v>85</v>
      </c>
      <c r="I240" s="267">
        <f t="shared" si="354"/>
        <v>74</v>
      </c>
      <c r="J240" s="268">
        <f t="shared" si="355"/>
        <v>27506142.120000001</v>
      </c>
      <c r="K240" s="268">
        <f t="shared" si="356"/>
        <v>1</v>
      </c>
      <c r="L240" s="269">
        <f t="shared" si="357"/>
        <v>1.06</v>
      </c>
      <c r="M240" s="319">
        <f t="shared" si="388"/>
        <v>1.03</v>
      </c>
      <c r="N240" s="271">
        <f t="shared" si="358"/>
        <v>25095424.671549276</v>
      </c>
      <c r="O240" s="271">
        <f t="shared" si="359"/>
        <v>28286553.256562643</v>
      </c>
      <c r="P240" s="271">
        <f t="shared" si="360"/>
        <v>30031205.966616005</v>
      </c>
      <c r="Q240" s="271">
        <f t="shared" si="361"/>
        <v>31883465.038288925</v>
      </c>
      <c r="R240" s="271">
        <f t="shared" si="379"/>
        <v>35816469.754728667</v>
      </c>
      <c r="S240" s="272">
        <f t="shared" si="362"/>
        <v>30031205.966616005</v>
      </c>
      <c r="T240" s="271">
        <f t="shared" si="362"/>
        <v>31883465.038288925</v>
      </c>
      <c r="U240" s="271">
        <f t="shared" si="363"/>
        <v>33849967.396508798</v>
      </c>
      <c r="V240" s="271">
        <f t="shared" si="380"/>
        <v>40242113.595909774</v>
      </c>
      <c r="W240" s="271"/>
      <c r="X240" s="271">
        <f t="shared" si="364"/>
        <v>1857061425.6946464</v>
      </c>
      <c r="Y240" s="271">
        <f t="shared" si="365"/>
        <v>2093204940.9856355</v>
      </c>
      <c r="Z240" s="271">
        <f t="shared" si="366"/>
        <v>2222309241.5295844</v>
      </c>
      <c r="AA240" s="272">
        <f t="shared" si="381"/>
        <v>2359376412.8333802</v>
      </c>
      <c r="AB240" s="272">
        <f t="shared" si="382"/>
        <v>2650418761.8499212</v>
      </c>
      <c r="AC240" s="272">
        <f t="shared" si="367"/>
        <v>2222309241.5295844</v>
      </c>
      <c r="AD240" s="271">
        <f t="shared" si="368"/>
        <v>2359376412.8333802</v>
      </c>
      <c r="AE240" s="271">
        <f t="shared" si="383"/>
        <v>2504897587.341651</v>
      </c>
      <c r="AF240" s="271">
        <f t="shared" si="384"/>
        <v>2977916406.0973234</v>
      </c>
      <c r="AG240" s="271"/>
      <c r="AH240" s="33" t="str">
        <f t="shared" si="369"/>
        <v>BERTAHAP</v>
      </c>
      <c r="AI240" s="273">
        <f t="shared" si="370"/>
        <v>0</v>
      </c>
      <c r="AJ240" s="274">
        <v>2</v>
      </c>
      <c r="AK240" s="275"/>
      <c r="AL240" s="271" t="e">
        <f>IF(AK240&gt;#REF!,"LB","KR")</f>
        <v>#REF!</v>
      </c>
      <c r="AM240" s="52">
        <f t="shared" si="371"/>
        <v>2042768000</v>
      </c>
      <c r="AN240" s="52">
        <f t="shared" si="371"/>
        <v>2302526000</v>
      </c>
      <c r="AO240" s="52">
        <f t="shared" si="371"/>
        <v>2444541000</v>
      </c>
      <c r="AP240" s="438">
        <f t="shared" si="371"/>
        <v>2595315000</v>
      </c>
      <c r="AQ240" s="438">
        <f t="shared" si="372"/>
        <v>2444541000</v>
      </c>
      <c r="AR240" s="52">
        <f t="shared" si="372"/>
        <v>2595315000</v>
      </c>
      <c r="AS240" s="52">
        <f t="shared" si="372"/>
        <v>2755388000</v>
      </c>
      <c r="AT240" s="43"/>
      <c r="AU240" s="43"/>
      <c r="AV240" s="311">
        <f t="shared" si="385"/>
        <v>-981969.27368399501</v>
      </c>
      <c r="AW240" s="311"/>
      <c r="AX240" s="311"/>
      <c r="AY240" s="311"/>
      <c r="AZ240" s="311"/>
      <c r="BA240" s="43"/>
      <c r="BB240" s="43"/>
      <c r="BC240" s="43"/>
      <c r="BD240" s="43"/>
      <c r="BE240" s="43"/>
      <c r="BF240" s="43"/>
      <c r="BG240" s="43"/>
      <c r="BH240" s="43"/>
      <c r="BI240" s="43"/>
      <c r="BJ240" s="43"/>
      <c r="BK240" s="43"/>
      <c r="BL240" s="43"/>
      <c r="BM240" s="43"/>
      <c r="BN240" s="43"/>
      <c r="BO240" s="43"/>
      <c r="BP240" s="43"/>
      <c r="BQ240" s="43"/>
      <c r="BR240" s="43"/>
      <c r="BS240" s="43"/>
      <c r="BT240" s="43"/>
      <c r="BU240" s="43"/>
      <c r="BV240" s="43"/>
      <c r="BW240" s="43"/>
      <c r="BX240" s="465"/>
      <c r="BY240" s="43"/>
      <c r="BZ240" s="43"/>
      <c r="CA240" s="311"/>
      <c r="CB240" s="43"/>
      <c r="CC240" s="43"/>
      <c r="CD240" s="43"/>
      <c r="CE240" s="43"/>
      <c r="CF240" s="43"/>
      <c r="CG240" s="43"/>
      <c r="CH240" s="43"/>
      <c r="CI240" s="43"/>
      <c r="CJ240" s="43"/>
      <c r="CK240" s="438">
        <f t="shared" si="386"/>
        <v>2755388109.1794519</v>
      </c>
      <c r="CL240" s="43">
        <f t="shared" si="387"/>
        <v>2591214000</v>
      </c>
      <c r="CM240" s="43">
        <f t="shared" si="387"/>
        <v>2751034000</v>
      </c>
      <c r="CN240" s="44">
        <f t="shared" si="373"/>
        <v>38868210</v>
      </c>
      <c r="CO240" s="44">
        <f t="shared" si="374"/>
        <v>27510340</v>
      </c>
      <c r="CP240" s="44">
        <f t="shared" si="375"/>
        <v>61113525</v>
      </c>
      <c r="CQ240" s="44">
        <f t="shared" si="376"/>
        <v>54069062.5</v>
      </c>
      <c r="CR240" s="440">
        <f t="shared" si="377"/>
        <v>2920712000</v>
      </c>
    </row>
    <row r="241" spans="1:96">
      <c r="A241" s="3">
        <f t="shared" si="378"/>
        <v>202</v>
      </c>
      <c r="B241" s="263">
        <v>3</v>
      </c>
      <c r="C241" s="556"/>
      <c r="D241" s="264" t="s">
        <v>183</v>
      </c>
      <c r="E241" s="265" t="s">
        <v>32</v>
      </c>
      <c r="F241" s="266"/>
      <c r="G241" s="41" t="s">
        <v>56</v>
      </c>
      <c r="H241" s="267">
        <f t="shared" si="353"/>
        <v>85</v>
      </c>
      <c r="I241" s="267">
        <f t="shared" si="354"/>
        <v>74</v>
      </c>
      <c r="J241" s="268">
        <f t="shared" si="355"/>
        <v>27506142.120000001</v>
      </c>
      <c r="K241" s="268">
        <f t="shared" si="356"/>
        <v>1</v>
      </c>
      <c r="L241" s="269">
        <f t="shared" si="357"/>
        <v>1.06</v>
      </c>
      <c r="M241" s="319">
        <f t="shared" si="388"/>
        <v>1.03</v>
      </c>
      <c r="N241" s="271">
        <f t="shared" si="358"/>
        <v>25095424.671549276</v>
      </c>
      <c r="O241" s="271">
        <f t="shared" si="359"/>
        <v>28286553.256562643</v>
      </c>
      <c r="P241" s="271">
        <f t="shared" si="360"/>
        <v>30031205.966616005</v>
      </c>
      <c r="Q241" s="271">
        <f t="shared" si="361"/>
        <v>31883465.038288925</v>
      </c>
      <c r="R241" s="271">
        <f t="shared" si="379"/>
        <v>35816469.754728667</v>
      </c>
      <c r="S241" s="272">
        <f t="shared" si="362"/>
        <v>30031205.966616005</v>
      </c>
      <c r="T241" s="271">
        <f t="shared" si="362"/>
        <v>31883465.038288925</v>
      </c>
      <c r="U241" s="271">
        <f t="shared" si="363"/>
        <v>33849967.396508798</v>
      </c>
      <c r="V241" s="271">
        <f t="shared" si="380"/>
        <v>40242113.595909774</v>
      </c>
      <c r="W241" s="271"/>
      <c r="X241" s="271">
        <f t="shared" si="364"/>
        <v>1857061425.6946464</v>
      </c>
      <c r="Y241" s="271">
        <f t="shared" si="365"/>
        <v>2093204940.9856355</v>
      </c>
      <c r="Z241" s="271">
        <f t="shared" si="366"/>
        <v>2222309241.5295844</v>
      </c>
      <c r="AA241" s="272">
        <f t="shared" si="381"/>
        <v>2359376412.8333802</v>
      </c>
      <c r="AB241" s="272">
        <f t="shared" si="382"/>
        <v>2650418761.8499212</v>
      </c>
      <c r="AC241" s="272">
        <f t="shared" si="367"/>
        <v>2222309241.5295844</v>
      </c>
      <c r="AD241" s="271">
        <f t="shared" si="368"/>
        <v>2359376412.8333802</v>
      </c>
      <c r="AE241" s="271">
        <f t="shared" si="383"/>
        <v>2504897587.341651</v>
      </c>
      <c r="AF241" s="271">
        <f t="shared" si="384"/>
        <v>2977916406.0973234</v>
      </c>
      <c r="AG241" s="271"/>
      <c r="AH241" s="33" t="str">
        <f t="shared" si="369"/>
        <v>BERTAHAP</v>
      </c>
      <c r="AI241" s="273">
        <f t="shared" si="370"/>
        <v>0</v>
      </c>
      <c r="AJ241" s="274">
        <v>2</v>
      </c>
      <c r="AK241" s="275"/>
      <c r="AL241" s="271" t="e">
        <f>IF(AK241&gt;#REF!,"LB","KR")</f>
        <v>#REF!</v>
      </c>
      <c r="AM241" s="52">
        <f t="shared" si="371"/>
        <v>2042768000</v>
      </c>
      <c r="AN241" s="52">
        <f t="shared" si="371"/>
        <v>2302526000</v>
      </c>
      <c r="AO241" s="52">
        <f t="shared" si="371"/>
        <v>2444541000</v>
      </c>
      <c r="AP241" s="438">
        <f t="shared" si="371"/>
        <v>2595315000</v>
      </c>
      <c r="AQ241" s="438">
        <f t="shared" si="372"/>
        <v>2444541000</v>
      </c>
      <c r="AR241" s="52">
        <f t="shared" si="372"/>
        <v>2595315000</v>
      </c>
      <c r="AS241" s="52">
        <f t="shared" si="372"/>
        <v>2755388000</v>
      </c>
      <c r="AT241" s="43"/>
      <c r="AU241" s="43"/>
      <c r="AV241" s="311">
        <f t="shared" si="385"/>
        <v>-981969.27368399501</v>
      </c>
      <c r="AW241" s="311"/>
      <c r="AX241" s="311"/>
      <c r="AY241" s="311"/>
      <c r="AZ241" s="311"/>
      <c r="BA241" s="43"/>
      <c r="BB241" s="43"/>
      <c r="BC241" s="43"/>
      <c r="BD241" s="43"/>
      <c r="BE241" s="43"/>
      <c r="BF241" s="43"/>
      <c r="BG241" s="43"/>
      <c r="BH241" s="43"/>
      <c r="BI241" s="43"/>
      <c r="BJ241" s="43"/>
      <c r="BK241" s="43"/>
      <c r="BL241" s="43"/>
      <c r="BM241" s="43"/>
      <c r="BN241" s="43"/>
      <c r="BO241" s="43"/>
      <c r="BP241" s="43"/>
      <c r="BQ241" s="43"/>
      <c r="BR241" s="43"/>
      <c r="BS241" s="43"/>
      <c r="BT241" s="43"/>
      <c r="BU241" s="43"/>
      <c r="BV241" s="43"/>
      <c r="BW241" s="43"/>
      <c r="BX241" s="465"/>
      <c r="BY241" s="43"/>
      <c r="BZ241" s="43"/>
      <c r="CA241" s="311"/>
      <c r="CB241" s="43"/>
      <c r="CC241" s="43"/>
      <c r="CD241" s="43"/>
      <c r="CE241" s="43"/>
      <c r="CF241" s="43"/>
      <c r="CG241" s="43"/>
      <c r="CH241" s="43"/>
      <c r="CI241" s="43"/>
      <c r="CJ241" s="43"/>
      <c r="CK241" s="438">
        <f t="shared" si="386"/>
        <v>2755388109.1794519</v>
      </c>
      <c r="CL241" s="43">
        <f t="shared" si="387"/>
        <v>2591214000</v>
      </c>
      <c r="CM241" s="43">
        <f t="shared" si="387"/>
        <v>2751034000</v>
      </c>
      <c r="CN241" s="44">
        <f t="shared" si="373"/>
        <v>38868210</v>
      </c>
      <c r="CO241" s="44">
        <f t="shared" si="374"/>
        <v>27510340</v>
      </c>
      <c r="CP241" s="44">
        <f t="shared" si="375"/>
        <v>61113525</v>
      </c>
      <c r="CQ241" s="44">
        <f t="shared" si="376"/>
        <v>54069062.5</v>
      </c>
      <c r="CR241" s="440">
        <f t="shared" si="377"/>
        <v>2920712000</v>
      </c>
    </row>
    <row r="242" spans="1:96">
      <c r="A242" s="3">
        <f t="shared" si="378"/>
        <v>203</v>
      </c>
      <c r="B242" s="263">
        <v>4</v>
      </c>
      <c r="C242" s="556"/>
      <c r="D242" s="264" t="s">
        <v>183</v>
      </c>
      <c r="E242" s="265" t="s">
        <v>38</v>
      </c>
      <c r="F242" s="266"/>
      <c r="G242" s="41" t="s">
        <v>58</v>
      </c>
      <c r="H242" s="267">
        <f t="shared" si="353"/>
        <v>101</v>
      </c>
      <c r="I242" s="267">
        <f t="shared" si="354"/>
        <v>90</v>
      </c>
      <c r="J242" s="268">
        <f t="shared" si="355"/>
        <v>27506142.120000001</v>
      </c>
      <c r="K242" s="268">
        <f t="shared" si="356"/>
        <v>1</v>
      </c>
      <c r="L242" s="269">
        <f t="shared" si="357"/>
        <v>1.06</v>
      </c>
      <c r="M242" s="319">
        <f t="shared" si="388"/>
        <v>1.03</v>
      </c>
      <c r="N242" s="271">
        <f t="shared" si="358"/>
        <v>25095424.671549276</v>
      </c>
      <c r="O242" s="271">
        <f t="shared" si="359"/>
        <v>28286553.256562643</v>
      </c>
      <c r="P242" s="271">
        <f t="shared" si="360"/>
        <v>30031205.966616005</v>
      </c>
      <c r="Q242" s="271">
        <f t="shared" si="361"/>
        <v>31883465.038288925</v>
      </c>
      <c r="R242" s="271">
        <f t="shared" si="379"/>
        <v>35816469.754728667</v>
      </c>
      <c r="S242" s="272">
        <f t="shared" si="362"/>
        <v>30031205.966616005</v>
      </c>
      <c r="T242" s="271">
        <f t="shared" si="362"/>
        <v>31883465.038288925</v>
      </c>
      <c r="U242" s="271">
        <f t="shared" si="363"/>
        <v>33849967.396508798</v>
      </c>
      <c r="V242" s="271">
        <f t="shared" si="380"/>
        <v>40242113.595909774</v>
      </c>
      <c r="W242" s="271"/>
      <c r="X242" s="271">
        <f t="shared" si="364"/>
        <v>2258588220.439435</v>
      </c>
      <c r="Y242" s="271">
        <f t="shared" si="365"/>
        <v>2545789793.0906377</v>
      </c>
      <c r="Z242" s="271">
        <f t="shared" si="366"/>
        <v>2702808536.9954405</v>
      </c>
      <c r="AA242" s="272">
        <f t="shared" si="381"/>
        <v>2869511853.4460034</v>
      </c>
      <c r="AB242" s="272">
        <f t="shared" si="382"/>
        <v>3223482277.92558</v>
      </c>
      <c r="AC242" s="272">
        <f t="shared" si="367"/>
        <v>2702808536.9954405</v>
      </c>
      <c r="AD242" s="271">
        <f t="shared" si="368"/>
        <v>2869511853.4460034</v>
      </c>
      <c r="AE242" s="271">
        <f t="shared" si="383"/>
        <v>3046497065.685792</v>
      </c>
      <c r="AF242" s="271">
        <f t="shared" si="384"/>
        <v>3621790223.6318798</v>
      </c>
      <c r="AG242" s="271"/>
      <c r="AH242" s="33" t="str">
        <f t="shared" si="369"/>
        <v>BERTAHAP</v>
      </c>
      <c r="AI242" s="273">
        <f t="shared" si="370"/>
        <v>0</v>
      </c>
      <c r="AJ242" s="274">
        <v>2</v>
      </c>
      <c r="AK242" s="275"/>
      <c r="AL242" s="271" t="e">
        <f>IF(AK242&gt;#REF!,"LB","KR")</f>
        <v>#REF!</v>
      </c>
      <c r="AM242" s="52">
        <f t="shared" si="371"/>
        <v>2484448000</v>
      </c>
      <c r="AN242" s="52">
        <f t="shared" si="371"/>
        <v>2800369000</v>
      </c>
      <c r="AO242" s="52">
        <f t="shared" si="371"/>
        <v>2973090000</v>
      </c>
      <c r="AP242" s="438">
        <f t="shared" si="371"/>
        <v>3156464000</v>
      </c>
      <c r="AQ242" s="438">
        <f t="shared" si="372"/>
        <v>2973090000</v>
      </c>
      <c r="AR242" s="52">
        <f t="shared" si="372"/>
        <v>3156464000</v>
      </c>
      <c r="AS242" s="52">
        <f t="shared" si="372"/>
        <v>3351147000</v>
      </c>
      <c r="AT242" s="43"/>
      <c r="AU242" s="43"/>
      <c r="AV242" s="311">
        <f t="shared" si="385"/>
        <v>-981969.27368399501</v>
      </c>
      <c r="AW242" s="311"/>
      <c r="AX242" s="311"/>
      <c r="AY242" s="311"/>
      <c r="AZ242" s="311"/>
      <c r="BA242" s="43"/>
      <c r="BB242" s="43"/>
      <c r="BC242" s="43"/>
      <c r="BD242" s="43"/>
      <c r="BE242" s="43"/>
      <c r="BF242" s="43"/>
      <c r="BG242" s="43"/>
      <c r="BH242" s="43"/>
      <c r="BI242" s="43"/>
      <c r="BJ242" s="43"/>
      <c r="BK242" s="43"/>
      <c r="BL242" s="43"/>
      <c r="BM242" s="43"/>
      <c r="BN242" s="43"/>
      <c r="BO242" s="43"/>
      <c r="BP242" s="43"/>
      <c r="BQ242" s="43"/>
      <c r="BR242" s="43"/>
      <c r="BS242" s="43"/>
      <c r="BT242" s="43"/>
      <c r="BU242" s="43"/>
      <c r="BV242" s="43"/>
      <c r="BW242" s="43"/>
      <c r="BX242" s="465"/>
      <c r="BY242" s="43"/>
      <c r="BZ242" s="43"/>
      <c r="CA242" s="311"/>
      <c r="CB242" s="43"/>
      <c r="CC242" s="43"/>
      <c r="CD242" s="43"/>
      <c r="CE242" s="43"/>
      <c r="CF242" s="43"/>
      <c r="CG242" s="43"/>
      <c r="CH242" s="43"/>
      <c r="CI242" s="43"/>
      <c r="CJ242" s="43"/>
      <c r="CK242" s="438">
        <f t="shared" si="386"/>
        <v>3351147499.495441</v>
      </c>
      <c r="CL242" s="43">
        <f t="shared" si="387"/>
        <v>3151476000</v>
      </c>
      <c r="CM242" s="43">
        <f t="shared" si="387"/>
        <v>3345852000</v>
      </c>
      <c r="CN242" s="44">
        <f t="shared" si="373"/>
        <v>47272140</v>
      </c>
      <c r="CO242" s="44">
        <f t="shared" si="374"/>
        <v>33458520</v>
      </c>
      <c r="CP242" s="44">
        <f t="shared" si="375"/>
        <v>74327250</v>
      </c>
      <c r="CQ242" s="44">
        <f t="shared" si="376"/>
        <v>65759666.666666664</v>
      </c>
      <c r="CR242" s="440">
        <f t="shared" si="377"/>
        <v>3552217000</v>
      </c>
    </row>
    <row r="243" spans="1:96">
      <c r="A243" s="3">
        <f t="shared" si="378"/>
        <v>204</v>
      </c>
      <c r="B243" s="263">
        <v>5</v>
      </c>
      <c r="C243" s="556"/>
      <c r="D243" s="264" t="s">
        <v>183</v>
      </c>
      <c r="E243" s="265" t="s">
        <v>44</v>
      </c>
      <c r="F243" s="266"/>
      <c r="G243" s="41" t="s">
        <v>60</v>
      </c>
      <c r="H243" s="267">
        <f t="shared" si="353"/>
        <v>101</v>
      </c>
      <c r="I243" s="267">
        <f t="shared" si="354"/>
        <v>90</v>
      </c>
      <c r="J243" s="268">
        <f t="shared" si="355"/>
        <v>27506142.120000001</v>
      </c>
      <c r="K243" s="268">
        <f t="shared" si="356"/>
        <v>1</v>
      </c>
      <c r="L243" s="269">
        <f t="shared" si="357"/>
        <v>1.06</v>
      </c>
      <c r="M243" s="319">
        <f t="shared" si="388"/>
        <v>1.03</v>
      </c>
      <c r="N243" s="271">
        <f t="shared" si="358"/>
        <v>25095424.671549276</v>
      </c>
      <c r="O243" s="271">
        <f t="shared" si="359"/>
        <v>28286553.256562643</v>
      </c>
      <c r="P243" s="271">
        <f t="shared" si="360"/>
        <v>30031205.966616005</v>
      </c>
      <c r="Q243" s="271">
        <f t="shared" si="361"/>
        <v>31883465.038288925</v>
      </c>
      <c r="R243" s="271">
        <f t="shared" si="379"/>
        <v>35816469.754728667</v>
      </c>
      <c r="S243" s="272">
        <f t="shared" si="362"/>
        <v>30031205.966616005</v>
      </c>
      <c r="T243" s="271">
        <f t="shared" si="362"/>
        <v>31883465.038288925</v>
      </c>
      <c r="U243" s="271">
        <f t="shared" si="363"/>
        <v>33849967.396508798</v>
      </c>
      <c r="V243" s="271">
        <f t="shared" si="380"/>
        <v>40242113.595909774</v>
      </c>
      <c r="W243" s="271"/>
      <c r="X243" s="271">
        <f t="shared" si="364"/>
        <v>2258588220.439435</v>
      </c>
      <c r="Y243" s="271">
        <f t="shared" si="365"/>
        <v>2545789793.0906377</v>
      </c>
      <c r="Z243" s="271">
        <f t="shared" si="366"/>
        <v>2702808536.9954405</v>
      </c>
      <c r="AA243" s="272">
        <f t="shared" si="381"/>
        <v>2869511853.4460034</v>
      </c>
      <c r="AB243" s="272">
        <f t="shared" si="382"/>
        <v>3223482277.92558</v>
      </c>
      <c r="AC243" s="272">
        <f t="shared" si="367"/>
        <v>2702808536.9954405</v>
      </c>
      <c r="AD243" s="271">
        <f t="shared" si="368"/>
        <v>2869511853.4460034</v>
      </c>
      <c r="AE243" s="271">
        <f t="shared" si="383"/>
        <v>3046497065.685792</v>
      </c>
      <c r="AF243" s="271">
        <f t="shared" si="384"/>
        <v>3621790223.6318798</v>
      </c>
      <c r="AG243" s="271"/>
      <c r="AH243" s="33" t="str">
        <f t="shared" si="369"/>
        <v>BERTAHAP</v>
      </c>
      <c r="AI243" s="273">
        <f t="shared" si="370"/>
        <v>0</v>
      </c>
      <c r="AJ243" s="274">
        <v>2</v>
      </c>
      <c r="AK243" s="275"/>
      <c r="AL243" s="271" t="e">
        <f>IF(AK243&gt;#REF!,"LB","KR")</f>
        <v>#REF!</v>
      </c>
      <c r="AM243" s="52">
        <f t="shared" si="371"/>
        <v>2484448000</v>
      </c>
      <c r="AN243" s="52">
        <f t="shared" si="371"/>
        <v>2800369000</v>
      </c>
      <c r="AO243" s="52">
        <f t="shared" si="371"/>
        <v>2973090000</v>
      </c>
      <c r="AP243" s="438">
        <f t="shared" si="371"/>
        <v>3156464000</v>
      </c>
      <c r="AQ243" s="438">
        <f t="shared" si="372"/>
        <v>2973090000</v>
      </c>
      <c r="AR243" s="52">
        <f t="shared" si="372"/>
        <v>3156464000</v>
      </c>
      <c r="AS243" s="52">
        <f t="shared" si="372"/>
        <v>3351147000</v>
      </c>
      <c r="AT243" s="43"/>
      <c r="AU243" s="43"/>
      <c r="AV243" s="311">
        <f t="shared" si="385"/>
        <v>-981969.27368399501</v>
      </c>
      <c r="AW243" s="311"/>
      <c r="AX243" s="311"/>
      <c r="AY243" s="311"/>
      <c r="AZ243" s="311"/>
      <c r="BA243" s="43"/>
      <c r="BB243" s="43"/>
      <c r="BC243" s="43"/>
      <c r="BD243" s="43"/>
      <c r="BE243" s="43"/>
      <c r="BF243" s="43"/>
      <c r="BG243" s="43"/>
      <c r="BH243" s="43"/>
      <c r="BI243" s="43"/>
      <c r="BJ243" s="43"/>
      <c r="BK243" s="43"/>
      <c r="BL243" s="43"/>
      <c r="BM243" s="43"/>
      <c r="BN243" s="43"/>
      <c r="BO243" s="43"/>
      <c r="BP243" s="43"/>
      <c r="BQ243" s="43"/>
      <c r="BR243" s="43"/>
      <c r="BS243" s="43"/>
      <c r="BT243" s="43"/>
      <c r="BU243" s="43"/>
      <c r="BV243" s="43"/>
      <c r="BW243" s="43"/>
      <c r="BX243" s="465"/>
      <c r="BY243" s="43"/>
      <c r="BZ243" s="43"/>
      <c r="CA243" s="311"/>
      <c r="CB243" s="43"/>
      <c r="CC243" s="43"/>
      <c r="CD243" s="43"/>
      <c r="CE243" s="43"/>
      <c r="CF243" s="43"/>
      <c r="CG243" s="43"/>
      <c r="CH243" s="43"/>
      <c r="CI243" s="43"/>
      <c r="CJ243" s="43"/>
      <c r="CK243" s="438">
        <f t="shared" si="386"/>
        <v>3351147499.495441</v>
      </c>
      <c r="CL243" s="43">
        <f t="shared" si="387"/>
        <v>3151476000</v>
      </c>
      <c r="CM243" s="43">
        <f t="shared" si="387"/>
        <v>3345852000</v>
      </c>
      <c r="CN243" s="44">
        <f t="shared" si="373"/>
        <v>47272140</v>
      </c>
      <c r="CO243" s="44">
        <f t="shared" si="374"/>
        <v>33458520</v>
      </c>
      <c r="CP243" s="44">
        <f t="shared" si="375"/>
        <v>74327250</v>
      </c>
      <c r="CQ243" s="44">
        <f t="shared" si="376"/>
        <v>65759666.666666664</v>
      </c>
      <c r="CR243" s="440">
        <f t="shared" si="377"/>
        <v>3552217000</v>
      </c>
    </row>
    <row r="244" spans="1:96">
      <c r="A244" s="3">
        <f t="shared" si="378"/>
        <v>205</v>
      </c>
      <c r="B244" s="263">
        <v>6</v>
      </c>
      <c r="C244" s="556"/>
      <c r="D244" s="264" t="s">
        <v>183</v>
      </c>
      <c r="E244" s="299">
        <v>11</v>
      </c>
      <c r="F244" s="266"/>
      <c r="G244" s="41" t="s">
        <v>62</v>
      </c>
      <c r="H244" s="267">
        <f t="shared" si="353"/>
        <v>101</v>
      </c>
      <c r="I244" s="267">
        <f t="shared" si="354"/>
        <v>90</v>
      </c>
      <c r="J244" s="268">
        <f t="shared" si="355"/>
        <v>27506142.120000001</v>
      </c>
      <c r="K244" s="268">
        <f t="shared" si="356"/>
        <v>1</v>
      </c>
      <c r="L244" s="269">
        <f t="shared" si="357"/>
        <v>1.06</v>
      </c>
      <c r="M244" s="319">
        <f t="shared" si="388"/>
        <v>1.03</v>
      </c>
      <c r="N244" s="271">
        <f t="shared" si="358"/>
        <v>25095424.671549276</v>
      </c>
      <c r="O244" s="271">
        <f t="shared" si="359"/>
        <v>28286553.256562643</v>
      </c>
      <c r="P244" s="271">
        <f t="shared" si="360"/>
        <v>30031205.966616005</v>
      </c>
      <c r="Q244" s="271">
        <f t="shared" si="361"/>
        <v>31883465.038288925</v>
      </c>
      <c r="R244" s="271">
        <f t="shared" si="379"/>
        <v>35816469.754728667</v>
      </c>
      <c r="S244" s="272">
        <f t="shared" si="362"/>
        <v>30031205.966616005</v>
      </c>
      <c r="T244" s="271">
        <f t="shared" si="362"/>
        <v>31883465.038288925</v>
      </c>
      <c r="U244" s="271">
        <f t="shared" si="363"/>
        <v>33849967.396508798</v>
      </c>
      <c r="V244" s="271">
        <f t="shared" si="380"/>
        <v>40242113.595909774</v>
      </c>
      <c r="W244" s="271"/>
      <c r="X244" s="271">
        <f t="shared" si="364"/>
        <v>2258588220.439435</v>
      </c>
      <c r="Y244" s="271">
        <f t="shared" si="365"/>
        <v>2545789793.0906377</v>
      </c>
      <c r="Z244" s="271">
        <f t="shared" si="366"/>
        <v>2702808536.9954405</v>
      </c>
      <c r="AA244" s="272">
        <f t="shared" si="381"/>
        <v>2869511853.4460034</v>
      </c>
      <c r="AB244" s="272">
        <f t="shared" si="382"/>
        <v>3223482277.92558</v>
      </c>
      <c r="AC244" s="272">
        <f t="shared" si="367"/>
        <v>2702808536.9954405</v>
      </c>
      <c r="AD244" s="271">
        <f t="shared" si="368"/>
        <v>2869511853.4460034</v>
      </c>
      <c r="AE244" s="271">
        <f t="shared" si="383"/>
        <v>3046497065.685792</v>
      </c>
      <c r="AF244" s="271">
        <f t="shared" si="384"/>
        <v>3621790223.6318798</v>
      </c>
      <c r="AG244" s="271"/>
      <c r="AH244" s="33" t="str">
        <f t="shared" si="369"/>
        <v>BERTAHAP</v>
      </c>
      <c r="AI244" s="273">
        <f t="shared" si="370"/>
        <v>0</v>
      </c>
      <c r="AJ244" s="274">
        <v>2</v>
      </c>
      <c r="AK244" s="275"/>
      <c r="AL244" s="271" t="e">
        <f>IF(AK244&gt;#REF!,"LB","KR")</f>
        <v>#REF!</v>
      </c>
      <c r="AM244" s="52">
        <f t="shared" si="371"/>
        <v>2484448000</v>
      </c>
      <c r="AN244" s="52">
        <f t="shared" si="371"/>
        <v>2800369000</v>
      </c>
      <c r="AO244" s="52">
        <f t="shared" si="371"/>
        <v>2973090000</v>
      </c>
      <c r="AP244" s="438">
        <f t="shared" si="371"/>
        <v>3156464000</v>
      </c>
      <c r="AQ244" s="438">
        <f t="shared" si="372"/>
        <v>2973090000</v>
      </c>
      <c r="AR244" s="52">
        <f t="shared" si="372"/>
        <v>3156464000</v>
      </c>
      <c r="AS244" s="52">
        <f t="shared" si="372"/>
        <v>3351147000</v>
      </c>
      <c r="AT244" s="43"/>
      <c r="AU244" s="43"/>
      <c r="AV244" s="311">
        <f t="shared" si="385"/>
        <v>-981969.27368399501</v>
      </c>
      <c r="AW244" s="311"/>
      <c r="AX244" s="311"/>
      <c r="AY244" s="311"/>
      <c r="AZ244" s="311"/>
      <c r="BA244" s="43"/>
      <c r="BB244" s="43"/>
      <c r="BC244" s="43"/>
      <c r="BD244" s="43"/>
      <c r="BE244" s="43"/>
      <c r="BF244" s="43"/>
      <c r="BG244" s="43"/>
      <c r="BH244" s="43"/>
      <c r="BI244" s="43"/>
      <c r="BJ244" s="43"/>
      <c r="BK244" s="43"/>
      <c r="BL244" s="43"/>
      <c r="BM244" s="43"/>
      <c r="BN244" s="43"/>
      <c r="BO244" s="43"/>
      <c r="BP244" s="43"/>
      <c r="BQ244" s="43"/>
      <c r="BR244" s="43"/>
      <c r="BS244" s="43"/>
      <c r="BT244" s="43"/>
      <c r="BU244" s="43"/>
      <c r="BV244" s="43"/>
      <c r="BW244" s="43"/>
      <c r="BX244" s="465"/>
      <c r="BY244" s="43"/>
      <c r="BZ244" s="43"/>
      <c r="CA244" s="311"/>
      <c r="CB244" s="43"/>
      <c r="CC244" s="43"/>
      <c r="CD244" s="43"/>
      <c r="CE244" s="43"/>
      <c r="CF244" s="43"/>
      <c r="CG244" s="43"/>
      <c r="CH244" s="43"/>
      <c r="CI244" s="43"/>
      <c r="CJ244" s="43"/>
      <c r="CK244" s="438">
        <f t="shared" si="386"/>
        <v>3351147499.495441</v>
      </c>
      <c r="CL244" s="43">
        <f t="shared" si="387"/>
        <v>3151476000</v>
      </c>
      <c r="CM244" s="43">
        <f t="shared" si="387"/>
        <v>3345852000</v>
      </c>
      <c r="CN244" s="44">
        <f t="shared" si="373"/>
        <v>47272140</v>
      </c>
      <c r="CO244" s="44">
        <f t="shared" si="374"/>
        <v>33458520</v>
      </c>
      <c r="CP244" s="44">
        <f t="shared" si="375"/>
        <v>74327250</v>
      </c>
      <c r="CQ244" s="44">
        <f t="shared" si="376"/>
        <v>65759666.666666664</v>
      </c>
      <c r="CR244" s="440">
        <f t="shared" si="377"/>
        <v>3552217000</v>
      </c>
    </row>
    <row r="245" spans="1:96">
      <c r="A245" s="3">
        <f t="shared" si="378"/>
        <v>206</v>
      </c>
      <c r="B245" s="263">
        <v>7</v>
      </c>
      <c r="C245" s="556"/>
      <c r="D245" s="264" t="s">
        <v>183</v>
      </c>
      <c r="E245" s="299">
        <v>15</v>
      </c>
      <c r="F245" s="266"/>
      <c r="G245" s="41" t="s">
        <v>64</v>
      </c>
      <c r="H245" s="267">
        <f t="shared" si="353"/>
        <v>101</v>
      </c>
      <c r="I245" s="267">
        <f t="shared" si="354"/>
        <v>90</v>
      </c>
      <c r="J245" s="268">
        <f t="shared" si="355"/>
        <v>27506142.120000001</v>
      </c>
      <c r="K245" s="268">
        <f t="shared" si="356"/>
        <v>1</v>
      </c>
      <c r="L245" s="269">
        <f t="shared" si="357"/>
        <v>1.06</v>
      </c>
      <c r="M245" s="319">
        <f t="shared" si="388"/>
        <v>1.03</v>
      </c>
      <c r="N245" s="271">
        <f t="shared" si="358"/>
        <v>25095424.671549276</v>
      </c>
      <c r="O245" s="271">
        <f t="shared" si="359"/>
        <v>28286553.256562643</v>
      </c>
      <c r="P245" s="271">
        <f t="shared" si="360"/>
        <v>30031205.966616005</v>
      </c>
      <c r="Q245" s="271">
        <f t="shared" si="361"/>
        <v>31883465.038288925</v>
      </c>
      <c r="R245" s="271">
        <f t="shared" si="379"/>
        <v>35816469.754728667</v>
      </c>
      <c r="S245" s="272">
        <f t="shared" si="362"/>
        <v>30031205.966616005</v>
      </c>
      <c r="T245" s="271">
        <f t="shared" si="362"/>
        <v>31883465.038288925</v>
      </c>
      <c r="U245" s="271">
        <f t="shared" si="363"/>
        <v>33849967.396508798</v>
      </c>
      <c r="V245" s="271">
        <f t="shared" si="380"/>
        <v>40242113.595909774</v>
      </c>
      <c r="W245" s="271"/>
      <c r="X245" s="271">
        <f t="shared" si="364"/>
        <v>2258588220.439435</v>
      </c>
      <c r="Y245" s="271">
        <f t="shared" si="365"/>
        <v>2545789793.0906377</v>
      </c>
      <c r="Z245" s="271">
        <f t="shared" si="366"/>
        <v>2702808536.9954405</v>
      </c>
      <c r="AA245" s="272">
        <f t="shared" si="381"/>
        <v>2869511853.4460034</v>
      </c>
      <c r="AB245" s="272">
        <f t="shared" si="382"/>
        <v>3223482277.92558</v>
      </c>
      <c r="AC245" s="272">
        <f t="shared" si="367"/>
        <v>2702808536.9954405</v>
      </c>
      <c r="AD245" s="271">
        <f t="shared" si="368"/>
        <v>2869511853.4460034</v>
      </c>
      <c r="AE245" s="271">
        <f t="shared" si="383"/>
        <v>3046497065.685792</v>
      </c>
      <c r="AF245" s="271">
        <f t="shared" si="384"/>
        <v>3621790223.6318798</v>
      </c>
      <c r="AG245" s="271"/>
      <c r="AH245" s="33" t="str">
        <f t="shared" si="369"/>
        <v>BERTAHAP</v>
      </c>
      <c r="AI245" s="273">
        <f t="shared" si="370"/>
        <v>0</v>
      </c>
      <c r="AJ245" s="274">
        <v>2</v>
      </c>
      <c r="AK245" s="275"/>
      <c r="AL245" s="271" t="e">
        <f>IF(AK245&gt;#REF!,"LB","KR")</f>
        <v>#REF!</v>
      </c>
      <c r="AM245" s="52">
        <f t="shared" si="371"/>
        <v>2484448000</v>
      </c>
      <c r="AN245" s="52">
        <f t="shared" si="371"/>
        <v>2800369000</v>
      </c>
      <c r="AO245" s="52">
        <f t="shared" si="371"/>
        <v>2973090000</v>
      </c>
      <c r="AP245" s="438">
        <f t="shared" si="371"/>
        <v>3156464000</v>
      </c>
      <c r="AQ245" s="438">
        <f t="shared" si="372"/>
        <v>2973090000</v>
      </c>
      <c r="AR245" s="52">
        <f t="shared" si="372"/>
        <v>3156464000</v>
      </c>
      <c r="AS245" s="52">
        <f t="shared" si="372"/>
        <v>3351147000</v>
      </c>
      <c r="AT245" s="43"/>
      <c r="AU245" s="43"/>
      <c r="AV245" s="311">
        <f t="shared" si="385"/>
        <v>-981969.27368399501</v>
      </c>
      <c r="AW245" s="311"/>
      <c r="AX245" s="311"/>
      <c r="AY245" s="311"/>
      <c r="AZ245" s="311"/>
      <c r="BA245" s="43"/>
      <c r="BB245" s="43"/>
      <c r="BC245" s="43"/>
      <c r="BD245" s="43"/>
      <c r="BE245" s="43"/>
      <c r="BF245" s="43"/>
      <c r="BG245" s="43"/>
      <c r="BH245" s="43"/>
      <c r="BI245" s="43"/>
      <c r="BJ245" s="43"/>
      <c r="BK245" s="43"/>
      <c r="BL245" s="43"/>
      <c r="BM245" s="43"/>
      <c r="BN245" s="43"/>
      <c r="BO245" s="43"/>
      <c r="BP245" s="43"/>
      <c r="BQ245" s="43"/>
      <c r="BR245" s="43"/>
      <c r="BS245" s="43"/>
      <c r="BT245" s="43"/>
      <c r="BU245" s="43"/>
      <c r="BV245" s="43"/>
      <c r="BW245" s="43"/>
      <c r="BX245" s="465"/>
      <c r="BY245" s="43"/>
      <c r="BZ245" s="43"/>
      <c r="CA245" s="311"/>
      <c r="CB245" s="43"/>
      <c r="CC245" s="43"/>
      <c r="CD245" s="43"/>
      <c r="CE245" s="43"/>
      <c r="CF245" s="43"/>
      <c r="CG245" s="43"/>
      <c r="CH245" s="43"/>
      <c r="CI245" s="43"/>
      <c r="CJ245" s="43"/>
      <c r="CK245" s="438">
        <f t="shared" si="386"/>
        <v>3351147499.495441</v>
      </c>
      <c r="CL245" s="43">
        <f t="shared" si="387"/>
        <v>3151476000</v>
      </c>
      <c r="CM245" s="43">
        <f t="shared" si="387"/>
        <v>3345852000</v>
      </c>
      <c r="CN245" s="44">
        <f t="shared" si="373"/>
        <v>47272140</v>
      </c>
      <c r="CO245" s="44">
        <f t="shared" si="374"/>
        <v>33458520</v>
      </c>
      <c r="CP245" s="44">
        <f t="shared" si="375"/>
        <v>74327250</v>
      </c>
      <c r="CQ245" s="44">
        <f t="shared" si="376"/>
        <v>65759666.666666664</v>
      </c>
      <c r="CR245" s="440">
        <f t="shared" si="377"/>
        <v>3552217000</v>
      </c>
    </row>
    <row r="246" spans="1:96">
      <c r="A246" s="3">
        <f t="shared" si="378"/>
        <v>207</v>
      </c>
      <c r="B246" s="263">
        <v>8</v>
      </c>
      <c r="C246" s="556"/>
      <c r="D246" s="264" t="s">
        <v>183</v>
      </c>
      <c r="E246" s="299">
        <v>17</v>
      </c>
      <c r="F246" s="266"/>
      <c r="G246" s="41" t="s">
        <v>67</v>
      </c>
      <c r="H246" s="267">
        <f t="shared" si="353"/>
        <v>85</v>
      </c>
      <c r="I246" s="267">
        <f t="shared" si="354"/>
        <v>74</v>
      </c>
      <c r="J246" s="268">
        <f t="shared" si="355"/>
        <v>27506142.120000001</v>
      </c>
      <c r="K246" s="268">
        <f t="shared" si="356"/>
        <v>1</v>
      </c>
      <c r="L246" s="269">
        <f t="shared" si="357"/>
        <v>1.06</v>
      </c>
      <c r="M246" s="319">
        <f t="shared" si="388"/>
        <v>1.03</v>
      </c>
      <c r="N246" s="271">
        <f t="shared" si="358"/>
        <v>25095424.671549276</v>
      </c>
      <c r="O246" s="271">
        <f t="shared" si="359"/>
        <v>28286553.256562643</v>
      </c>
      <c r="P246" s="271">
        <f t="shared" si="360"/>
        <v>30031205.966616005</v>
      </c>
      <c r="Q246" s="271">
        <f t="shared" si="361"/>
        <v>31883465.038288925</v>
      </c>
      <c r="R246" s="271">
        <f t="shared" si="379"/>
        <v>35816469.754728667</v>
      </c>
      <c r="S246" s="272">
        <f t="shared" si="362"/>
        <v>30031205.966616005</v>
      </c>
      <c r="T246" s="271">
        <f t="shared" si="362"/>
        <v>31883465.038288925</v>
      </c>
      <c r="U246" s="271">
        <f t="shared" si="363"/>
        <v>33849967.396508798</v>
      </c>
      <c r="V246" s="271">
        <f t="shared" si="380"/>
        <v>40242113.595909774</v>
      </c>
      <c r="W246" s="271"/>
      <c r="X246" s="271">
        <f t="shared" si="364"/>
        <v>1857061425.6946464</v>
      </c>
      <c r="Y246" s="271">
        <f t="shared" si="365"/>
        <v>2093204940.9856355</v>
      </c>
      <c r="Z246" s="271">
        <f t="shared" si="366"/>
        <v>2222309241.5295844</v>
      </c>
      <c r="AA246" s="272">
        <f t="shared" si="381"/>
        <v>2359376412.8333802</v>
      </c>
      <c r="AB246" s="272">
        <f t="shared" si="382"/>
        <v>2650418761.8499212</v>
      </c>
      <c r="AC246" s="272">
        <f t="shared" si="367"/>
        <v>2222309241.5295844</v>
      </c>
      <c r="AD246" s="271">
        <f t="shared" si="368"/>
        <v>2359376412.8333802</v>
      </c>
      <c r="AE246" s="271">
        <f t="shared" si="383"/>
        <v>2504897587.341651</v>
      </c>
      <c r="AF246" s="271">
        <f t="shared" si="384"/>
        <v>2977916406.0973234</v>
      </c>
      <c r="AG246" s="271"/>
      <c r="AH246" s="33" t="str">
        <f t="shared" si="369"/>
        <v>BERTAHAP</v>
      </c>
      <c r="AI246" s="273">
        <f t="shared" si="370"/>
        <v>0</v>
      </c>
      <c r="AJ246" s="274">
        <v>2</v>
      </c>
      <c r="AK246" s="275"/>
      <c r="AL246" s="271" t="e">
        <f>IF(AK246&gt;#REF!,"LB","KR")</f>
        <v>#REF!</v>
      </c>
      <c r="AM246" s="52">
        <f t="shared" si="371"/>
        <v>2042768000</v>
      </c>
      <c r="AN246" s="52">
        <f t="shared" si="371"/>
        <v>2302526000</v>
      </c>
      <c r="AO246" s="52">
        <f t="shared" si="371"/>
        <v>2444541000</v>
      </c>
      <c r="AP246" s="438">
        <f t="shared" si="371"/>
        <v>2595315000</v>
      </c>
      <c r="AQ246" s="438">
        <f t="shared" si="372"/>
        <v>2444541000</v>
      </c>
      <c r="AR246" s="52">
        <f t="shared" si="372"/>
        <v>2595315000</v>
      </c>
      <c r="AS246" s="52">
        <f t="shared" si="372"/>
        <v>2755388000</v>
      </c>
      <c r="AT246" s="43"/>
      <c r="AU246" s="43"/>
      <c r="AV246" s="311">
        <f t="shared" si="385"/>
        <v>-981969.27368399501</v>
      </c>
      <c r="AW246" s="311"/>
      <c r="AX246" s="311"/>
      <c r="AY246" s="311"/>
      <c r="AZ246" s="311"/>
      <c r="BA246" s="43"/>
      <c r="BB246" s="43"/>
      <c r="BC246" s="43"/>
      <c r="BD246" s="43"/>
      <c r="BE246" s="43"/>
      <c r="BF246" s="43"/>
      <c r="BG246" s="43"/>
      <c r="BH246" s="43"/>
      <c r="BI246" s="43"/>
      <c r="BJ246" s="43"/>
      <c r="BK246" s="43"/>
      <c r="BL246" s="43"/>
      <c r="BM246" s="43"/>
      <c r="BN246" s="43"/>
      <c r="BO246" s="43"/>
      <c r="BP246" s="43"/>
      <c r="BQ246" s="43"/>
      <c r="BR246" s="43"/>
      <c r="BS246" s="43"/>
      <c r="BT246" s="43"/>
      <c r="BU246" s="43"/>
      <c r="BV246" s="43"/>
      <c r="BW246" s="43"/>
      <c r="BX246" s="465"/>
      <c r="BY246" s="43"/>
      <c r="BZ246" s="43"/>
      <c r="CA246" s="311"/>
      <c r="CB246" s="43"/>
      <c r="CC246" s="43"/>
      <c r="CD246" s="43"/>
      <c r="CE246" s="43"/>
      <c r="CF246" s="43"/>
      <c r="CG246" s="43"/>
      <c r="CH246" s="43"/>
      <c r="CI246" s="43"/>
      <c r="CJ246" s="43"/>
      <c r="CK246" s="438">
        <f t="shared" si="386"/>
        <v>2755388109.1794519</v>
      </c>
      <c r="CL246" s="43">
        <f t="shared" si="387"/>
        <v>2591214000</v>
      </c>
      <c r="CM246" s="43">
        <f t="shared" si="387"/>
        <v>2751034000</v>
      </c>
      <c r="CN246" s="44">
        <f t="shared" si="373"/>
        <v>38868210</v>
      </c>
      <c r="CO246" s="44">
        <f t="shared" si="374"/>
        <v>27510340</v>
      </c>
      <c r="CP246" s="44">
        <f t="shared" si="375"/>
        <v>61113525</v>
      </c>
      <c r="CQ246" s="44">
        <f t="shared" si="376"/>
        <v>54069062.5</v>
      </c>
      <c r="CR246" s="440">
        <f t="shared" si="377"/>
        <v>2920712000</v>
      </c>
    </row>
    <row r="247" spans="1:96">
      <c r="A247" s="3">
        <f t="shared" si="378"/>
        <v>208</v>
      </c>
      <c r="B247" s="263">
        <v>9</v>
      </c>
      <c r="C247" s="556"/>
      <c r="D247" s="264" t="s">
        <v>183</v>
      </c>
      <c r="E247" s="299">
        <v>19</v>
      </c>
      <c r="F247" s="266"/>
      <c r="G247" s="41" t="s">
        <v>78</v>
      </c>
      <c r="H247" s="267">
        <f t="shared" si="353"/>
        <v>138</v>
      </c>
      <c r="I247" s="267">
        <f t="shared" si="354"/>
        <v>120</v>
      </c>
      <c r="J247" s="268">
        <f t="shared" si="355"/>
        <v>27506142.120000001</v>
      </c>
      <c r="K247" s="268">
        <f t="shared" si="356"/>
        <v>1</v>
      </c>
      <c r="L247" s="269">
        <f t="shared" si="357"/>
        <v>1.06</v>
      </c>
      <c r="M247" s="319">
        <f t="shared" si="388"/>
        <v>1.03</v>
      </c>
      <c r="N247" s="271">
        <f t="shared" si="358"/>
        <v>25095424.671549276</v>
      </c>
      <c r="O247" s="271">
        <f t="shared" si="359"/>
        <v>28286553.256562643</v>
      </c>
      <c r="P247" s="271">
        <f t="shared" si="360"/>
        <v>30031205.966616005</v>
      </c>
      <c r="Q247" s="271">
        <f t="shared" si="361"/>
        <v>31883465.038288925</v>
      </c>
      <c r="R247" s="271">
        <f t="shared" si="379"/>
        <v>35816469.754728667</v>
      </c>
      <c r="S247" s="272">
        <f t="shared" si="362"/>
        <v>30031205.966616005</v>
      </c>
      <c r="T247" s="271">
        <f t="shared" si="362"/>
        <v>31883465.038288925</v>
      </c>
      <c r="U247" s="271">
        <f t="shared" si="363"/>
        <v>33849967.396508798</v>
      </c>
      <c r="V247" s="271">
        <f t="shared" si="380"/>
        <v>40242113.595909774</v>
      </c>
      <c r="W247" s="271"/>
      <c r="X247" s="271">
        <f t="shared" si="364"/>
        <v>3011450960.5859132</v>
      </c>
      <c r="Y247" s="271">
        <f t="shared" si="365"/>
        <v>3394386390.7875171</v>
      </c>
      <c r="Z247" s="271">
        <f t="shared" si="366"/>
        <v>3603744715.9939203</v>
      </c>
      <c r="AA247" s="272">
        <f t="shared" si="381"/>
        <v>3826015804.5946708</v>
      </c>
      <c r="AB247" s="272">
        <f t="shared" si="382"/>
        <v>4297976370.56744</v>
      </c>
      <c r="AC247" s="272">
        <f t="shared" si="367"/>
        <v>3603744715.9939203</v>
      </c>
      <c r="AD247" s="271">
        <f t="shared" si="368"/>
        <v>3826015804.5946708</v>
      </c>
      <c r="AE247" s="271">
        <f t="shared" si="383"/>
        <v>4061996087.5810556</v>
      </c>
      <c r="AF247" s="271">
        <f t="shared" si="384"/>
        <v>4829053631.5091724</v>
      </c>
      <c r="AG247" s="271"/>
      <c r="AH247" s="33" t="str">
        <f t="shared" si="369"/>
        <v>BERTAHAP</v>
      </c>
      <c r="AI247" s="273">
        <f t="shared" si="370"/>
        <v>0</v>
      </c>
      <c r="AJ247" s="274">
        <v>2</v>
      </c>
      <c r="AK247" s="275"/>
      <c r="AL247" s="271" t="e">
        <f>IF(AK247&gt;#REF!,"LB","KR")</f>
        <v>#REF!</v>
      </c>
      <c r="AM247" s="52">
        <f t="shared" si="371"/>
        <v>3312597000</v>
      </c>
      <c r="AN247" s="52">
        <f t="shared" si="371"/>
        <v>3733826000</v>
      </c>
      <c r="AO247" s="52">
        <f t="shared" si="371"/>
        <v>3964120000</v>
      </c>
      <c r="AP247" s="438">
        <f t="shared" si="371"/>
        <v>4208618000</v>
      </c>
      <c r="AQ247" s="438">
        <f t="shared" si="372"/>
        <v>3964120000</v>
      </c>
      <c r="AR247" s="52">
        <f t="shared" si="372"/>
        <v>4208618000</v>
      </c>
      <c r="AS247" s="52">
        <f t="shared" si="372"/>
        <v>4468196000</v>
      </c>
      <c r="AT247" s="43"/>
      <c r="AU247" s="43"/>
      <c r="AV247" s="311">
        <f t="shared" si="385"/>
        <v>-981969.27368399501</v>
      </c>
      <c r="AW247" s="311"/>
      <c r="AX247" s="311"/>
      <c r="AY247" s="311"/>
      <c r="AZ247" s="311"/>
      <c r="BA247" s="43"/>
      <c r="BB247" s="43"/>
      <c r="BC247" s="43"/>
      <c r="BD247" s="43"/>
      <c r="BE247" s="43"/>
      <c r="BF247" s="43"/>
      <c r="BG247" s="43"/>
      <c r="BH247" s="43"/>
      <c r="BI247" s="43"/>
      <c r="BJ247" s="43"/>
      <c r="BK247" s="43"/>
      <c r="BL247" s="43"/>
      <c r="BM247" s="43"/>
      <c r="BN247" s="43"/>
      <c r="BO247" s="43"/>
      <c r="BP247" s="43"/>
      <c r="BQ247" s="43"/>
      <c r="BR247" s="43"/>
      <c r="BS247" s="43"/>
      <c r="BT247" s="43"/>
      <c r="BU247" s="43"/>
      <c r="BV247" s="43"/>
      <c r="BW247" s="43"/>
      <c r="BX247" s="465"/>
      <c r="BY247" s="43"/>
      <c r="BZ247" s="43"/>
      <c r="CA247" s="311"/>
      <c r="CB247" s="43"/>
      <c r="CC247" s="43"/>
      <c r="CD247" s="43"/>
      <c r="CE247" s="43"/>
      <c r="CF247" s="43"/>
      <c r="CG247" s="43"/>
      <c r="CH247" s="43"/>
      <c r="CI247" s="43"/>
      <c r="CJ247" s="43"/>
      <c r="CK247" s="438">
        <f t="shared" si="386"/>
        <v>4468195958.2087755</v>
      </c>
      <c r="CL247" s="43">
        <f t="shared" si="387"/>
        <v>4201968000</v>
      </c>
      <c r="CM247" s="43">
        <f t="shared" si="387"/>
        <v>4461136000</v>
      </c>
      <c r="CN247" s="44">
        <f t="shared" si="373"/>
        <v>63029520</v>
      </c>
      <c r="CO247" s="44">
        <f t="shared" si="374"/>
        <v>44611360</v>
      </c>
      <c r="CP247" s="44">
        <f t="shared" si="375"/>
        <v>99103000</v>
      </c>
      <c r="CQ247" s="44">
        <f t="shared" si="376"/>
        <v>87679541.666666672</v>
      </c>
      <c r="CR247" s="440">
        <f t="shared" si="377"/>
        <v>4736289000</v>
      </c>
    </row>
    <row r="248" spans="1:96">
      <c r="A248" s="3">
        <f t="shared" si="378"/>
        <v>209</v>
      </c>
      <c r="B248" s="263">
        <v>10</v>
      </c>
      <c r="C248" s="556"/>
      <c r="D248" s="264" t="s">
        <v>183</v>
      </c>
      <c r="E248" s="299">
        <v>21</v>
      </c>
      <c r="F248" s="266"/>
      <c r="G248" s="41" t="s">
        <v>84</v>
      </c>
      <c r="H248" s="267">
        <f t="shared" si="353"/>
        <v>132</v>
      </c>
      <c r="I248" s="267">
        <f t="shared" si="354"/>
        <v>112</v>
      </c>
      <c r="J248" s="268">
        <f t="shared" si="355"/>
        <v>27506142.120000001</v>
      </c>
      <c r="K248" s="268">
        <f t="shared" si="356"/>
        <v>3</v>
      </c>
      <c r="L248" s="269">
        <f t="shared" si="357"/>
        <v>1.1000000000000001</v>
      </c>
      <c r="M248" s="319">
        <f t="shared" si="388"/>
        <v>1.03</v>
      </c>
      <c r="N248" s="271">
        <f t="shared" si="358"/>
        <v>26042421.828966226</v>
      </c>
      <c r="O248" s="271">
        <f t="shared" si="359"/>
        <v>29353970.360583872</v>
      </c>
      <c r="P248" s="271">
        <f t="shared" si="360"/>
        <v>31164459.021960001</v>
      </c>
      <c r="Q248" s="271">
        <f t="shared" si="361"/>
        <v>33086614.662375297</v>
      </c>
      <c r="R248" s="271">
        <f t="shared" si="379"/>
        <v>37168034.651133522</v>
      </c>
      <c r="S248" s="272">
        <f t="shared" si="362"/>
        <v>31164459.021960001</v>
      </c>
      <c r="T248" s="271">
        <f t="shared" si="362"/>
        <v>33086614.662375297</v>
      </c>
      <c r="U248" s="271">
        <f t="shared" si="363"/>
        <v>35127324.656754412</v>
      </c>
      <c r="V248" s="271">
        <f t="shared" si="380"/>
        <v>41760683.920283727</v>
      </c>
      <c r="W248" s="271"/>
      <c r="X248" s="271">
        <f t="shared" si="364"/>
        <v>2916751244.8442173</v>
      </c>
      <c r="Y248" s="271">
        <f t="shared" si="365"/>
        <v>3287644680.3853936</v>
      </c>
      <c r="Z248" s="271">
        <f t="shared" si="366"/>
        <v>3490419410.4595203</v>
      </c>
      <c r="AA248" s="272">
        <f t="shared" si="381"/>
        <v>3705700842.1860332</v>
      </c>
      <c r="AB248" s="272">
        <f t="shared" si="382"/>
        <v>4162819880.9269543</v>
      </c>
      <c r="AC248" s="272">
        <f t="shared" si="367"/>
        <v>3490419410.4595203</v>
      </c>
      <c r="AD248" s="271">
        <f t="shared" si="368"/>
        <v>3705700842.1860332</v>
      </c>
      <c r="AE248" s="271">
        <f t="shared" si="383"/>
        <v>3934260361.5564942</v>
      </c>
      <c r="AF248" s="271">
        <f t="shared" si="384"/>
        <v>4677196599.0717773</v>
      </c>
      <c r="AG248" s="271"/>
      <c r="AH248" s="33" t="str">
        <f t="shared" si="369"/>
        <v>BERTAHAP</v>
      </c>
      <c r="AI248" s="273">
        <f t="shared" si="370"/>
        <v>0</v>
      </c>
      <c r="AJ248" s="274">
        <v>2</v>
      </c>
      <c r="AK248" s="275"/>
      <c r="AL248" s="271" t="e">
        <f>IF(AK248&gt;#REF!,"LB","KR")</f>
        <v>#REF!</v>
      </c>
      <c r="AM248" s="52">
        <f t="shared" si="371"/>
        <v>3208427000</v>
      </c>
      <c r="AN248" s="52">
        <f t="shared" si="371"/>
        <v>3616410000</v>
      </c>
      <c r="AO248" s="52">
        <f t="shared" si="371"/>
        <v>3839462000</v>
      </c>
      <c r="AP248" s="438">
        <f t="shared" si="371"/>
        <v>4076271000</v>
      </c>
      <c r="AQ248" s="438">
        <f t="shared" si="372"/>
        <v>3839462000</v>
      </c>
      <c r="AR248" s="52">
        <f t="shared" si="372"/>
        <v>4076271000</v>
      </c>
      <c r="AS248" s="52">
        <f t="shared" si="372"/>
        <v>4327687000</v>
      </c>
      <c r="AT248" s="43"/>
      <c r="AU248" s="43"/>
      <c r="AV248" s="311">
        <f t="shared" si="385"/>
        <v>151283.78166000172</v>
      </c>
      <c r="AW248" s="311"/>
      <c r="AX248" s="311"/>
      <c r="AY248" s="311"/>
      <c r="AZ248" s="311"/>
      <c r="BA248" s="43"/>
      <c r="BB248" s="43"/>
      <c r="BC248" s="43"/>
      <c r="BD248" s="43"/>
      <c r="BE248" s="43"/>
      <c r="BF248" s="43"/>
      <c r="BG248" s="43"/>
      <c r="BH248" s="43"/>
      <c r="BI248" s="43"/>
      <c r="BJ248" s="43"/>
      <c r="BK248" s="43"/>
      <c r="BL248" s="43"/>
      <c r="BM248" s="43"/>
      <c r="BN248" s="43"/>
      <c r="BO248" s="43"/>
      <c r="BP248" s="43"/>
      <c r="BQ248" s="43"/>
      <c r="BR248" s="43"/>
      <c r="BS248" s="43"/>
      <c r="BT248" s="43"/>
      <c r="BU248" s="43"/>
      <c r="BV248" s="43"/>
      <c r="BW248" s="43"/>
      <c r="BX248" s="465"/>
      <c r="BY248" s="43"/>
      <c r="BZ248" s="43"/>
      <c r="CA248" s="311"/>
      <c r="CB248" s="43"/>
      <c r="CC248" s="43"/>
      <c r="CD248" s="43"/>
      <c r="CE248" s="43"/>
      <c r="CF248" s="43"/>
      <c r="CG248" s="43"/>
      <c r="CH248" s="43"/>
      <c r="CI248" s="43"/>
      <c r="CJ248" s="43"/>
      <c r="CK248" s="438">
        <f t="shared" si="386"/>
        <v>4327686097.1377401</v>
      </c>
      <c r="CL248" s="43">
        <f t="shared" si="387"/>
        <v>4069830000</v>
      </c>
      <c r="CM248" s="43">
        <f t="shared" si="387"/>
        <v>4320848000</v>
      </c>
      <c r="CN248" s="44">
        <f t="shared" si="373"/>
        <v>61047450</v>
      </c>
      <c r="CO248" s="44">
        <f t="shared" si="374"/>
        <v>43208480</v>
      </c>
      <c r="CP248" s="44">
        <f t="shared" si="375"/>
        <v>95986550</v>
      </c>
      <c r="CQ248" s="44">
        <f t="shared" si="376"/>
        <v>84922312.5</v>
      </c>
      <c r="CR248" s="440">
        <f t="shared" si="377"/>
        <v>4587349000</v>
      </c>
    </row>
    <row r="249" spans="1:96">
      <c r="A249" s="3">
        <f t="shared" si="378"/>
        <v>210</v>
      </c>
      <c r="B249" s="263">
        <v>1</v>
      </c>
      <c r="C249" s="556"/>
      <c r="D249" s="264" t="s">
        <v>184</v>
      </c>
      <c r="E249" s="265" t="s">
        <v>19</v>
      </c>
      <c r="F249" s="266"/>
      <c r="G249" s="41" t="s">
        <v>72</v>
      </c>
      <c r="H249" s="267">
        <f t="shared" si="353"/>
        <v>175</v>
      </c>
      <c r="I249" s="267">
        <f t="shared" si="354"/>
        <v>156</v>
      </c>
      <c r="J249" s="268">
        <f t="shared" si="355"/>
        <v>27506142.120000001</v>
      </c>
      <c r="K249" s="268">
        <f t="shared" si="356"/>
        <v>5</v>
      </c>
      <c r="L249" s="269">
        <f t="shared" si="357"/>
        <v>1.08</v>
      </c>
      <c r="M249" s="270">
        <f t="shared" ref="M249:M258" si="389">SUMIF($AS$4:$AS$22,E249,$BG$4:$BG$22)</f>
        <v>1.02</v>
      </c>
      <c r="N249" s="271">
        <f t="shared" si="358"/>
        <v>25320681.276954275</v>
      </c>
      <c r="O249" s="271">
        <f t="shared" si="359"/>
        <v>28540453.441499729</v>
      </c>
      <c r="P249" s="271">
        <f t="shared" si="360"/>
        <v>30300766.159392003</v>
      </c>
      <c r="Q249" s="271">
        <f t="shared" si="361"/>
        <v>32169651.113921117</v>
      </c>
      <c r="R249" s="271">
        <f t="shared" si="379"/>
        <v>36137958.492223024</v>
      </c>
      <c r="S249" s="272">
        <f t="shared" si="362"/>
        <v>30300766.159392003</v>
      </c>
      <c r="T249" s="271">
        <f t="shared" si="362"/>
        <v>32169651.113921117</v>
      </c>
      <c r="U249" s="271">
        <f t="shared" si="363"/>
        <v>34153804.80307208</v>
      </c>
      <c r="V249" s="271">
        <f t="shared" si="380"/>
        <v>40603326.925493881</v>
      </c>
      <c r="W249" s="271"/>
      <c r="X249" s="271">
        <f t="shared" si="364"/>
        <v>3950026279.2048669</v>
      </c>
      <c r="Y249" s="271">
        <f t="shared" si="365"/>
        <v>4452310736.8739576</v>
      </c>
      <c r="Z249" s="271">
        <f t="shared" si="366"/>
        <v>4726919520.8651524</v>
      </c>
      <c r="AA249" s="272">
        <f t="shared" si="381"/>
        <v>5018465573.7716942</v>
      </c>
      <c r="AB249" s="272">
        <f t="shared" si="382"/>
        <v>5637521524.7867918</v>
      </c>
      <c r="AC249" s="272">
        <f t="shared" si="367"/>
        <v>4726919520.8651524</v>
      </c>
      <c r="AD249" s="271">
        <f t="shared" si="368"/>
        <v>5018465573.7716942</v>
      </c>
      <c r="AE249" s="271">
        <f t="shared" si="383"/>
        <v>5327993549.2792444</v>
      </c>
      <c r="AF249" s="271">
        <f t="shared" si="384"/>
        <v>6334119000.3770456</v>
      </c>
      <c r="AG249" s="271"/>
      <c r="AH249" s="33" t="str">
        <f t="shared" si="369"/>
        <v>BERTAHAP</v>
      </c>
      <c r="AI249" s="273">
        <f t="shared" si="370"/>
        <v>0</v>
      </c>
      <c r="AJ249" s="274">
        <v>2</v>
      </c>
      <c r="AK249" s="275"/>
      <c r="AL249" s="271" t="e">
        <f>IF(AK249&gt;#REF!,"LB","KR")</f>
        <v>#REF!</v>
      </c>
      <c r="AM249" s="52">
        <f t="shared" si="371"/>
        <v>4345029000</v>
      </c>
      <c r="AN249" s="52">
        <f t="shared" si="371"/>
        <v>4897542000</v>
      </c>
      <c r="AO249" s="52">
        <f t="shared" si="371"/>
        <v>5199612000</v>
      </c>
      <c r="AP249" s="438">
        <f t="shared" si="371"/>
        <v>5520313000</v>
      </c>
      <c r="AQ249" s="438">
        <f t="shared" si="372"/>
        <v>5199612000</v>
      </c>
      <c r="AR249" s="52">
        <f t="shared" si="372"/>
        <v>5520313000</v>
      </c>
      <c r="AS249" s="52">
        <f t="shared" si="372"/>
        <v>5860793000</v>
      </c>
      <c r="AT249" s="43"/>
      <c r="AU249" s="43"/>
      <c r="AV249" s="311">
        <f t="shared" si="385"/>
        <v>-712409.08090799674</v>
      </c>
      <c r="AW249" s="311"/>
      <c r="AX249" s="311"/>
      <c r="AY249" s="311"/>
      <c r="AZ249" s="311"/>
      <c r="BA249" s="43"/>
      <c r="BB249" s="43"/>
      <c r="BC249" s="43"/>
      <c r="BD249" s="43"/>
      <c r="BE249" s="43"/>
      <c r="BF249" s="43"/>
      <c r="BG249" s="43"/>
      <c r="BH249" s="43"/>
      <c r="BI249" s="43"/>
      <c r="BJ249" s="43"/>
      <c r="BK249" s="43"/>
      <c r="BL249" s="43"/>
      <c r="BM249" s="43"/>
      <c r="BN249" s="43"/>
      <c r="BO249" s="43"/>
      <c r="BP249" s="43"/>
      <c r="BQ249" s="43"/>
      <c r="BR249" s="43"/>
      <c r="BS249" s="43"/>
      <c r="BT249" s="43"/>
      <c r="BU249" s="43"/>
      <c r="BV249" s="43"/>
      <c r="BW249" s="43"/>
      <c r="BX249" s="465"/>
      <c r="BY249" s="43"/>
      <c r="BZ249" s="43"/>
      <c r="CA249" s="311"/>
      <c r="CB249" s="43"/>
      <c r="CC249" s="43"/>
      <c r="CD249" s="43"/>
      <c r="CE249" s="43"/>
      <c r="CF249" s="43"/>
      <c r="CG249" s="43"/>
      <c r="CH249" s="43"/>
      <c r="CI249" s="43"/>
      <c r="CJ249" s="43"/>
      <c r="CK249" s="438">
        <f t="shared" si="386"/>
        <v>5860793313.7783852</v>
      </c>
      <c r="CL249" s="43">
        <f t="shared" si="387"/>
        <v>5511589000</v>
      </c>
      <c r="CM249" s="43">
        <f t="shared" si="387"/>
        <v>5851532000</v>
      </c>
      <c r="CN249" s="44">
        <f t="shared" si="373"/>
        <v>82673835</v>
      </c>
      <c r="CO249" s="44">
        <f t="shared" si="374"/>
        <v>58515320</v>
      </c>
      <c r="CP249" s="44">
        <f t="shared" si="375"/>
        <v>129990300</v>
      </c>
      <c r="CQ249" s="44">
        <f t="shared" si="376"/>
        <v>115006520.83333333</v>
      </c>
      <c r="CR249" s="440">
        <f t="shared" si="377"/>
        <v>6212442000</v>
      </c>
    </row>
    <row r="250" spans="1:96">
      <c r="A250" s="3">
        <f t="shared" si="378"/>
        <v>211</v>
      </c>
      <c r="B250" s="263">
        <v>2</v>
      </c>
      <c r="C250" s="556"/>
      <c r="D250" s="264" t="s">
        <v>184</v>
      </c>
      <c r="E250" s="265" t="s">
        <v>29</v>
      </c>
      <c r="F250" s="266"/>
      <c r="G250" s="41" t="s">
        <v>74</v>
      </c>
      <c r="H250" s="267">
        <f t="shared" si="353"/>
        <v>85</v>
      </c>
      <c r="I250" s="267">
        <f t="shared" si="354"/>
        <v>74</v>
      </c>
      <c r="J250" s="268">
        <f t="shared" si="355"/>
        <v>27506142.120000001</v>
      </c>
      <c r="K250" s="268">
        <f t="shared" si="356"/>
        <v>1</v>
      </c>
      <c r="L250" s="269">
        <f t="shared" si="357"/>
        <v>1.06</v>
      </c>
      <c r="M250" s="270">
        <f t="shared" si="389"/>
        <v>1.02</v>
      </c>
      <c r="N250" s="271">
        <f t="shared" si="358"/>
        <v>24851779.771825496</v>
      </c>
      <c r="O250" s="271">
        <f t="shared" si="359"/>
        <v>28011926.525916401</v>
      </c>
      <c r="P250" s="271">
        <f t="shared" si="360"/>
        <v>29739640.860144004</v>
      </c>
      <c r="Q250" s="271">
        <f t="shared" si="361"/>
        <v>31573916.83403369</v>
      </c>
      <c r="R250" s="271">
        <f t="shared" si="379"/>
        <v>35468737.038663335</v>
      </c>
      <c r="S250" s="272">
        <f t="shared" si="362"/>
        <v>29739640.860144004</v>
      </c>
      <c r="T250" s="271">
        <f t="shared" si="362"/>
        <v>31573916.83403369</v>
      </c>
      <c r="U250" s="271">
        <f t="shared" si="363"/>
        <v>33521326.93634852</v>
      </c>
      <c r="V250" s="271">
        <f t="shared" si="380"/>
        <v>39851413.463910654</v>
      </c>
      <c r="W250" s="271"/>
      <c r="X250" s="271">
        <f t="shared" si="364"/>
        <v>1839031703.1150868</v>
      </c>
      <c r="Y250" s="271">
        <f t="shared" si="365"/>
        <v>2072882562.9178138</v>
      </c>
      <c r="Z250" s="271">
        <f t="shared" si="366"/>
        <v>2200733423.6506562</v>
      </c>
      <c r="AA250" s="272">
        <f t="shared" si="381"/>
        <v>2336469845.718493</v>
      </c>
      <c r="AB250" s="272">
        <f t="shared" si="382"/>
        <v>2624686540.8610868</v>
      </c>
      <c r="AC250" s="272">
        <f t="shared" si="367"/>
        <v>2200733423.6506562</v>
      </c>
      <c r="AD250" s="271">
        <f t="shared" si="368"/>
        <v>2336469845.718493</v>
      </c>
      <c r="AE250" s="271">
        <f t="shared" si="383"/>
        <v>2480578193.2897906</v>
      </c>
      <c r="AF250" s="271">
        <f t="shared" si="384"/>
        <v>2949004596.3293886</v>
      </c>
      <c r="AG250" s="271"/>
      <c r="AH250" s="33" t="str">
        <f t="shared" si="369"/>
        <v>BERTAHAP</v>
      </c>
      <c r="AI250" s="273">
        <f t="shared" si="370"/>
        <v>0</v>
      </c>
      <c r="AJ250" s="274">
        <v>2</v>
      </c>
      <c r="AK250" s="275"/>
      <c r="AL250" s="271" t="e">
        <f>IF(AK250&gt;#REF!,"LB","KR")</f>
        <v>#REF!</v>
      </c>
      <c r="AM250" s="52">
        <f t="shared" si="371"/>
        <v>2022935000</v>
      </c>
      <c r="AN250" s="52">
        <f t="shared" si="371"/>
        <v>2280171000</v>
      </c>
      <c r="AO250" s="52">
        <f t="shared" si="371"/>
        <v>2420807000</v>
      </c>
      <c r="AP250" s="438">
        <f t="shared" si="371"/>
        <v>2570117000</v>
      </c>
      <c r="AQ250" s="438">
        <f t="shared" si="372"/>
        <v>2420807000</v>
      </c>
      <c r="AR250" s="52">
        <f t="shared" si="372"/>
        <v>2570117000</v>
      </c>
      <c r="AS250" s="52">
        <f t="shared" si="372"/>
        <v>2728637000</v>
      </c>
      <c r="AT250" s="43"/>
      <c r="AU250" s="43"/>
      <c r="AV250" s="311">
        <f t="shared" si="385"/>
        <v>-1273534.3801559955</v>
      </c>
      <c r="AW250" s="311"/>
      <c r="AX250" s="311"/>
      <c r="AY250" s="311"/>
      <c r="AZ250" s="311"/>
      <c r="BA250" s="43"/>
      <c r="BB250" s="43"/>
      <c r="BC250" s="43"/>
      <c r="BD250" s="43"/>
      <c r="BE250" s="43"/>
      <c r="BF250" s="43"/>
      <c r="BG250" s="43"/>
      <c r="BH250" s="43"/>
      <c r="BI250" s="43"/>
      <c r="BJ250" s="43"/>
      <c r="BK250" s="43"/>
      <c r="BL250" s="43"/>
      <c r="BM250" s="43"/>
      <c r="BN250" s="43"/>
      <c r="BO250" s="43"/>
      <c r="BP250" s="43"/>
      <c r="BQ250" s="43"/>
      <c r="BR250" s="43"/>
      <c r="BS250" s="43"/>
      <c r="BT250" s="43"/>
      <c r="BU250" s="43"/>
      <c r="BV250" s="43"/>
      <c r="BW250" s="43"/>
      <c r="BX250" s="465"/>
      <c r="BY250" s="43"/>
      <c r="BZ250" s="43"/>
      <c r="CA250" s="311"/>
      <c r="CB250" s="43"/>
      <c r="CC250" s="43"/>
      <c r="CD250" s="43"/>
      <c r="CE250" s="43"/>
      <c r="CF250" s="43"/>
      <c r="CG250" s="43"/>
      <c r="CH250" s="43"/>
      <c r="CI250" s="43"/>
      <c r="CJ250" s="43"/>
      <c r="CK250" s="438">
        <f t="shared" si="386"/>
        <v>2728635954.0171294</v>
      </c>
      <c r="CL250" s="43">
        <f t="shared" si="387"/>
        <v>2566056000</v>
      </c>
      <c r="CM250" s="43">
        <f t="shared" si="387"/>
        <v>2724325000</v>
      </c>
      <c r="CN250" s="44">
        <f t="shared" si="373"/>
        <v>38490840</v>
      </c>
      <c r="CO250" s="44">
        <f t="shared" si="374"/>
        <v>27243250</v>
      </c>
      <c r="CP250" s="44">
        <f t="shared" si="375"/>
        <v>60520175</v>
      </c>
      <c r="CQ250" s="44">
        <f t="shared" si="376"/>
        <v>53544104.166666664</v>
      </c>
      <c r="CR250" s="440">
        <f t="shared" si="377"/>
        <v>2892356000</v>
      </c>
    </row>
    <row r="251" spans="1:96">
      <c r="A251" s="3">
        <f t="shared" si="378"/>
        <v>212</v>
      </c>
      <c r="B251" s="263">
        <v>3</v>
      </c>
      <c r="C251" s="556"/>
      <c r="D251" s="264" t="s">
        <v>184</v>
      </c>
      <c r="E251" s="265" t="s">
        <v>32</v>
      </c>
      <c r="F251" s="266"/>
      <c r="G251" s="41" t="s">
        <v>56</v>
      </c>
      <c r="H251" s="267">
        <f t="shared" si="353"/>
        <v>85</v>
      </c>
      <c r="I251" s="267">
        <f t="shared" si="354"/>
        <v>74</v>
      </c>
      <c r="J251" s="268">
        <f t="shared" si="355"/>
        <v>27506142.120000001</v>
      </c>
      <c r="K251" s="268">
        <f t="shared" si="356"/>
        <v>1</v>
      </c>
      <c r="L251" s="269">
        <f t="shared" si="357"/>
        <v>1.06</v>
      </c>
      <c r="M251" s="270">
        <f t="shared" si="389"/>
        <v>1.02</v>
      </c>
      <c r="N251" s="271">
        <f t="shared" si="358"/>
        <v>24851779.771825496</v>
      </c>
      <c r="O251" s="271">
        <f t="shared" si="359"/>
        <v>28011926.525916401</v>
      </c>
      <c r="P251" s="271">
        <f t="shared" si="360"/>
        <v>29739640.860144004</v>
      </c>
      <c r="Q251" s="271">
        <f t="shared" si="361"/>
        <v>31573916.83403369</v>
      </c>
      <c r="R251" s="271">
        <f t="shared" si="379"/>
        <v>35468737.038663335</v>
      </c>
      <c r="S251" s="272">
        <f t="shared" si="362"/>
        <v>29739640.860144004</v>
      </c>
      <c r="T251" s="271">
        <f t="shared" si="362"/>
        <v>31573916.83403369</v>
      </c>
      <c r="U251" s="271">
        <f t="shared" si="363"/>
        <v>33521326.93634852</v>
      </c>
      <c r="V251" s="271">
        <f t="shared" si="380"/>
        <v>39851413.463910654</v>
      </c>
      <c r="W251" s="271"/>
      <c r="X251" s="271">
        <f t="shared" si="364"/>
        <v>1839031703.1150868</v>
      </c>
      <c r="Y251" s="271">
        <f t="shared" si="365"/>
        <v>2072882562.9178138</v>
      </c>
      <c r="Z251" s="271">
        <f t="shared" si="366"/>
        <v>2200733423.6506562</v>
      </c>
      <c r="AA251" s="272">
        <f t="shared" si="381"/>
        <v>2336469845.718493</v>
      </c>
      <c r="AB251" s="272">
        <f t="shared" si="382"/>
        <v>2624686540.8610868</v>
      </c>
      <c r="AC251" s="272">
        <f t="shared" si="367"/>
        <v>2200733423.6506562</v>
      </c>
      <c r="AD251" s="271">
        <f t="shared" si="368"/>
        <v>2336469845.718493</v>
      </c>
      <c r="AE251" s="271">
        <f t="shared" si="383"/>
        <v>2480578193.2897906</v>
      </c>
      <c r="AF251" s="271">
        <f t="shared" si="384"/>
        <v>2949004596.3293886</v>
      </c>
      <c r="AG251" s="271"/>
      <c r="AH251" s="33" t="str">
        <f t="shared" si="369"/>
        <v>BERTAHAP</v>
      </c>
      <c r="AI251" s="273">
        <f t="shared" si="370"/>
        <v>0</v>
      </c>
      <c r="AJ251" s="274">
        <v>2</v>
      </c>
      <c r="AK251" s="275"/>
      <c r="AL251" s="271" t="e">
        <f>IF(AK251&gt;#REF!,"LB","KR")</f>
        <v>#REF!</v>
      </c>
      <c r="AM251" s="52">
        <f t="shared" si="371"/>
        <v>2022935000</v>
      </c>
      <c r="AN251" s="52">
        <f t="shared" si="371"/>
        <v>2280171000</v>
      </c>
      <c r="AO251" s="52">
        <f t="shared" si="371"/>
        <v>2420807000</v>
      </c>
      <c r="AP251" s="438">
        <f t="shared" si="371"/>
        <v>2570117000</v>
      </c>
      <c r="AQ251" s="438">
        <f t="shared" si="372"/>
        <v>2420807000</v>
      </c>
      <c r="AR251" s="52">
        <f t="shared" si="372"/>
        <v>2570117000</v>
      </c>
      <c r="AS251" s="52">
        <f t="shared" si="372"/>
        <v>2728637000</v>
      </c>
      <c r="AT251" s="43"/>
      <c r="AU251" s="43"/>
      <c r="AV251" s="311">
        <f t="shared" si="385"/>
        <v>-1273534.3801559955</v>
      </c>
      <c r="AW251" s="311"/>
      <c r="AX251" s="311"/>
      <c r="AY251" s="311"/>
      <c r="AZ251" s="311"/>
      <c r="BA251" s="43"/>
      <c r="BB251" s="43"/>
      <c r="BC251" s="43"/>
      <c r="BD251" s="43"/>
      <c r="BE251" s="43"/>
      <c r="BF251" s="43"/>
      <c r="BG251" s="43"/>
      <c r="BH251" s="43"/>
      <c r="BI251" s="43"/>
      <c r="BJ251" s="43"/>
      <c r="BK251" s="43"/>
      <c r="BL251" s="43"/>
      <c r="BM251" s="43"/>
      <c r="BN251" s="43"/>
      <c r="BO251" s="43"/>
      <c r="BP251" s="43"/>
      <c r="BQ251" s="43"/>
      <c r="BR251" s="43"/>
      <c r="BS251" s="43"/>
      <c r="BT251" s="43"/>
      <c r="BU251" s="43"/>
      <c r="BV251" s="43"/>
      <c r="BW251" s="43"/>
      <c r="BX251" s="465"/>
      <c r="BY251" s="43"/>
      <c r="BZ251" s="43"/>
      <c r="CA251" s="311"/>
      <c r="CB251" s="43"/>
      <c r="CC251" s="43"/>
      <c r="CD251" s="43"/>
      <c r="CE251" s="43"/>
      <c r="CF251" s="43"/>
      <c r="CG251" s="43"/>
      <c r="CH251" s="43"/>
      <c r="CI251" s="43"/>
      <c r="CJ251" s="43"/>
      <c r="CK251" s="438">
        <f t="shared" si="386"/>
        <v>2728635954.0171294</v>
      </c>
      <c r="CL251" s="43">
        <f t="shared" si="387"/>
        <v>2566056000</v>
      </c>
      <c r="CM251" s="43">
        <f t="shared" si="387"/>
        <v>2724325000</v>
      </c>
      <c r="CN251" s="44">
        <f t="shared" si="373"/>
        <v>38490840</v>
      </c>
      <c r="CO251" s="44">
        <f t="shared" si="374"/>
        <v>27243250</v>
      </c>
      <c r="CP251" s="44">
        <f t="shared" si="375"/>
        <v>60520175</v>
      </c>
      <c r="CQ251" s="44">
        <f t="shared" si="376"/>
        <v>53544104.166666664</v>
      </c>
      <c r="CR251" s="440">
        <f t="shared" si="377"/>
        <v>2892356000</v>
      </c>
    </row>
    <row r="252" spans="1:96">
      <c r="A252" s="3">
        <f t="shared" si="378"/>
        <v>213</v>
      </c>
      <c r="B252" s="263">
        <v>4</v>
      </c>
      <c r="C252" s="556"/>
      <c r="D252" s="264" t="s">
        <v>184</v>
      </c>
      <c r="E252" s="265" t="s">
        <v>38</v>
      </c>
      <c r="F252" s="266"/>
      <c r="G252" s="41" t="s">
        <v>58</v>
      </c>
      <c r="H252" s="267">
        <f t="shared" si="353"/>
        <v>101</v>
      </c>
      <c r="I252" s="267">
        <f t="shared" si="354"/>
        <v>90</v>
      </c>
      <c r="J252" s="268">
        <f t="shared" si="355"/>
        <v>27506142.120000001</v>
      </c>
      <c r="K252" s="268">
        <f t="shared" si="356"/>
        <v>1</v>
      </c>
      <c r="L252" s="269">
        <f t="shared" si="357"/>
        <v>1.06</v>
      </c>
      <c r="M252" s="270">
        <f t="shared" si="389"/>
        <v>1.02</v>
      </c>
      <c r="N252" s="271">
        <f t="shared" si="358"/>
        <v>24851779.771825496</v>
      </c>
      <c r="O252" s="271">
        <f t="shared" si="359"/>
        <v>28011926.525916401</v>
      </c>
      <c r="P252" s="271">
        <f t="shared" si="360"/>
        <v>29739640.860144004</v>
      </c>
      <c r="Q252" s="271">
        <f t="shared" si="361"/>
        <v>31573916.83403369</v>
      </c>
      <c r="R252" s="271">
        <f t="shared" si="379"/>
        <v>35468737.038663335</v>
      </c>
      <c r="S252" s="272">
        <f t="shared" si="362"/>
        <v>29739640.860144004</v>
      </c>
      <c r="T252" s="271">
        <f t="shared" si="362"/>
        <v>31573916.83403369</v>
      </c>
      <c r="U252" s="271">
        <f t="shared" si="363"/>
        <v>33521326.93634852</v>
      </c>
      <c r="V252" s="271">
        <f t="shared" si="380"/>
        <v>39851413.463910654</v>
      </c>
      <c r="W252" s="271"/>
      <c r="X252" s="271">
        <f t="shared" si="364"/>
        <v>2236660179.4642944</v>
      </c>
      <c r="Y252" s="271">
        <f t="shared" si="365"/>
        <v>2521073387.3324761</v>
      </c>
      <c r="Z252" s="271">
        <f t="shared" si="366"/>
        <v>2676567677.4129605</v>
      </c>
      <c r="AA252" s="272">
        <f t="shared" si="381"/>
        <v>2841652515.0630322</v>
      </c>
      <c r="AB252" s="272">
        <f t="shared" si="382"/>
        <v>3192186333.4797001</v>
      </c>
      <c r="AC252" s="272">
        <f t="shared" si="367"/>
        <v>2676567677.4129605</v>
      </c>
      <c r="AD252" s="271">
        <f t="shared" si="368"/>
        <v>2841652515.0630322</v>
      </c>
      <c r="AE252" s="271">
        <f t="shared" si="383"/>
        <v>3016919424.2713666</v>
      </c>
      <c r="AF252" s="271">
        <f t="shared" si="384"/>
        <v>3586627211.7519588</v>
      </c>
      <c r="AG252" s="271"/>
      <c r="AH252" s="33" t="str">
        <f t="shared" si="369"/>
        <v>BERTAHAP</v>
      </c>
      <c r="AI252" s="273">
        <f t="shared" si="370"/>
        <v>0</v>
      </c>
      <c r="AJ252" s="274">
        <v>2</v>
      </c>
      <c r="AK252" s="275"/>
      <c r="AL252" s="271" t="e">
        <f>IF(AK252&gt;#REF!,"LB","KR")</f>
        <v>#REF!</v>
      </c>
      <c r="AM252" s="52">
        <f t="shared" si="371"/>
        <v>2460327000</v>
      </c>
      <c r="AN252" s="52">
        <f t="shared" si="371"/>
        <v>2773181000</v>
      </c>
      <c r="AO252" s="52">
        <f t="shared" si="371"/>
        <v>2944225000</v>
      </c>
      <c r="AP252" s="438">
        <f t="shared" si="371"/>
        <v>3125818000</v>
      </c>
      <c r="AQ252" s="438">
        <f t="shared" si="372"/>
        <v>2944225000</v>
      </c>
      <c r="AR252" s="52">
        <f t="shared" si="372"/>
        <v>3125818000</v>
      </c>
      <c r="AS252" s="52">
        <f t="shared" si="372"/>
        <v>3318612000</v>
      </c>
      <c r="AT252" s="43"/>
      <c r="AU252" s="43"/>
      <c r="AV252" s="311">
        <f t="shared" si="385"/>
        <v>-1273534.3801559955</v>
      </c>
      <c r="AW252" s="311"/>
      <c r="AX252" s="311"/>
      <c r="AY252" s="311"/>
      <c r="AZ252" s="311"/>
      <c r="BA252" s="43"/>
      <c r="BB252" s="43"/>
      <c r="BC252" s="43"/>
      <c r="BD252" s="43"/>
      <c r="BE252" s="43"/>
      <c r="BF252" s="43"/>
      <c r="BG252" s="43"/>
      <c r="BH252" s="43"/>
      <c r="BI252" s="43"/>
      <c r="BJ252" s="43"/>
      <c r="BK252" s="43"/>
      <c r="BL252" s="43"/>
      <c r="BM252" s="43"/>
      <c r="BN252" s="43"/>
      <c r="BO252" s="43"/>
      <c r="BP252" s="43"/>
      <c r="BQ252" s="43"/>
      <c r="BR252" s="43"/>
      <c r="BS252" s="43"/>
      <c r="BT252" s="43"/>
      <c r="BU252" s="43"/>
      <c r="BV252" s="43"/>
      <c r="BW252" s="43"/>
      <c r="BX252" s="465"/>
      <c r="BY252" s="43"/>
      <c r="BZ252" s="43"/>
      <c r="CA252" s="311"/>
      <c r="CB252" s="43"/>
      <c r="CC252" s="43"/>
      <c r="CD252" s="43"/>
      <c r="CE252" s="43"/>
      <c r="CF252" s="43"/>
      <c r="CG252" s="43"/>
      <c r="CH252" s="43"/>
      <c r="CI252" s="43"/>
      <c r="CJ252" s="43"/>
      <c r="CK252" s="438">
        <f t="shared" si="386"/>
        <v>3318611324.1202307</v>
      </c>
      <c r="CL252" s="43">
        <f t="shared" si="387"/>
        <v>3120879000</v>
      </c>
      <c r="CM252" s="43">
        <f t="shared" si="387"/>
        <v>3313368000</v>
      </c>
      <c r="CN252" s="44">
        <f t="shared" si="373"/>
        <v>46813185</v>
      </c>
      <c r="CO252" s="44">
        <f t="shared" si="374"/>
        <v>33133680</v>
      </c>
      <c r="CP252" s="44">
        <f t="shared" si="375"/>
        <v>73605625</v>
      </c>
      <c r="CQ252" s="44">
        <f t="shared" si="376"/>
        <v>65121208.333333336</v>
      </c>
      <c r="CR252" s="440">
        <f t="shared" si="377"/>
        <v>3517730000</v>
      </c>
    </row>
    <row r="253" spans="1:96">
      <c r="A253" s="3">
        <f t="shared" si="378"/>
        <v>214</v>
      </c>
      <c r="B253" s="263">
        <v>5</v>
      </c>
      <c r="C253" s="556"/>
      <c r="D253" s="264" t="s">
        <v>184</v>
      </c>
      <c r="E253" s="265" t="s">
        <v>44</v>
      </c>
      <c r="F253" s="266"/>
      <c r="G253" s="41" t="s">
        <v>60</v>
      </c>
      <c r="H253" s="267">
        <f t="shared" si="353"/>
        <v>101</v>
      </c>
      <c r="I253" s="267">
        <f t="shared" si="354"/>
        <v>90</v>
      </c>
      <c r="J253" s="268">
        <f t="shared" si="355"/>
        <v>27506142.120000001</v>
      </c>
      <c r="K253" s="268">
        <f t="shared" si="356"/>
        <v>1</v>
      </c>
      <c r="L253" s="269">
        <f t="shared" si="357"/>
        <v>1.06</v>
      </c>
      <c r="M253" s="270">
        <f t="shared" si="389"/>
        <v>1.02</v>
      </c>
      <c r="N253" s="271">
        <f t="shared" si="358"/>
        <v>24851779.771825496</v>
      </c>
      <c r="O253" s="271">
        <f t="shared" si="359"/>
        <v>28011926.525916401</v>
      </c>
      <c r="P253" s="271">
        <f t="shared" si="360"/>
        <v>29739640.860144004</v>
      </c>
      <c r="Q253" s="271">
        <f t="shared" si="361"/>
        <v>31573916.83403369</v>
      </c>
      <c r="R253" s="271">
        <f t="shared" si="379"/>
        <v>35468737.038663335</v>
      </c>
      <c r="S253" s="272">
        <f t="shared" si="362"/>
        <v>29739640.860144004</v>
      </c>
      <c r="T253" s="271">
        <f t="shared" si="362"/>
        <v>31573916.83403369</v>
      </c>
      <c r="U253" s="271">
        <f t="shared" si="363"/>
        <v>33521326.93634852</v>
      </c>
      <c r="V253" s="271">
        <f t="shared" si="380"/>
        <v>39851413.463910654</v>
      </c>
      <c r="W253" s="271"/>
      <c r="X253" s="271">
        <f t="shared" si="364"/>
        <v>2236660179.4642944</v>
      </c>
      <c r="Y253" s="271">
        <f t="shared" si="365"/>
        <v>2521073387.3324761</v>
      </c>
      <c r="Z253" s="271">
        <f t="shared" si="366"/>
        <v>2676567677.4129605</v>
      </c>
      <c r="AA253" s="272">
        <f t="shared" si="381"/>
        <v>2841652515.0630322</v>
      </c>
      <c r="AB253" s="272">
        <f t="shared" si="382"/>
        <v>3192186333.4797001</v>
      </c>
      <c r="AC253" s="272">
        <f t="shared" si="367"/>
        <v>2676567677.4129605</v>
      </c>
      <c r="AD253" s="271">
        <f t="shared" si="368"/>
        <v>2841652515.0630322</v>
      </c>
      <c r="AE253" s="271">
        <f t="shared" si="383"/>
        <v>3016919424.2713666</v>
      </c>
      <c r="AF253" s="271">
        <f t="shared" si="384"/>
        <v>3586627211.7519588</v>
      </c>
      <c r="AG253" s="271"/>
      <c r="AH253" s="33" t="str">
        <f t="shared" si="369"/>
        <v>BERTAHAP</v>
      </c>
      <c r="AI253" s="273">
        <f t="shared" si="370"/>
        <v>0</v>
      </c>
      <c r="AJ253" s="274">
        <v>2</v>
      </c>
      <c r="AK253" s="275"/>
      <c r="AL253" s="271" t="e">
        <f>IF(AK253&gt;#REF!,"LB","KR")</f>
        <v>#REF!</v>
      </c>
      <c r="AM253" s="52">
        <f t="shared" si="371"/>
        <v>2460327000</v>
      </c>
      <c r="AN253" s="52">
        <f t="shared" si="371"/>
        <v>2773181000</v>
      </c>
      <c r="AO253" s="52">
        <f t="shared" si="371"/>
        <v>2944225000</v>
      </c>
      <c r="AP253" s="438">
        <f t="shared" si="371"/>
        <v>3125818000</v>
      </c>
      <c r="AQ253" s="438">
        <f t="shared" si="372"/>
        <v>2944225000</v>
      </c>
      <c r="AR253" s="52">
        <f t="shared" si="372"/>
        <v>3125818000</v>
      </c>
      <c r="AS253" s="52">
        <f t="shared" si="372"/>
        <v>3318612000</v>
      </c>
      <c r="AT253" s="43"/>
      <c r="AU253" s="43"/>
      <c r="AV253" s="311">
        <f t="shared" si="385"/>
        <v>-1273534.3801559955</v>
      </c>
      <c r="AW253" s="311"/>
      <c r="AX253" s="311"/>
      <c r="AY253" s="311"/>
      <c r="AZ253" s="311"/>
      <c r="BA253" s="43"/>
      <c r="BB253" s="43"/>
      <c r="BC253" s="43"/>
      <c r="BD253" s="43"/>
      <c r="BE253" s="43"/>
      <c r="BF253" s="43"/>
      <c r="BG253" s="43"/>
      <c r="BH253" s="43"/>
      <c r="BI253" s="43"/>
      <c r="BJ253" s="43"/>
      <c r="BK253" s="43"/>
      <c r="BL253" s="43"/>
      <c r="BM253" s="43"/>
      <c r="BN253" s="43"/>
      <c r="BO253" s="43"/>
      <c r="BP253" s="43"/>
      <c r="BQ253" s="43"/>
      <c r="BR253" s="43"/>
      <c r="BS253" s="43"/>
      <c r="BT253" s="43"/>
      <c r="BU253" s="43"/>
      <c r="BV253" s="43"/>
      <c r="BW253" s="43"/>
      <c r="BX253" s="465"/>
      <c r="BY253" s="43"/>
      <c r="BZ253" s="43"/>
      <c r="CA253" s="311"/>
      <c r="CB253" s="43"/>
      <c r="CC253" s="43"/>
      <c r="CD253" s="43"/>
      <c r="CE253" s="43"/>
      <c r="CF253" s="43"/>
      <c r="CG253" s="43"/>
      <c r="CH253" s="43"/>
      <c r="CI253" s="43"/>
      <c r="CJ253" s="43"/>
      <c r="CK253" s="438">
        <f t="shared" si="386"/>
        <v>3318611324.1202307</v>
      </c>
      <c r="CL253" s="43">
        <f t="shared" si="387"/>
        <v>3120879000</v>
      </c>
      <c r="CM253" s="43">
        <f t="shared" si="387"/>
        <v>3313368000</v>
      </c>
      <c r="CN253" s="44">
        <f t="shared" si="373"/>
        <v>46813185</v>
      </c>
      <c r="CO253" s="44">
        <f t="shared" si="374"/>
        <v>33133680</v>
      </c>
      <c r="CP253" s="44">
        <f t="shared" si="375"/>
        <v>73605625</v>
      </c>
      <c r="CQ253" s="44">
        <f t="shared" si="376"/>
        <v>65121208.333333336</v>
      </c>
      <c r="CR253" s="440">
        <f t="shared" si="377"/>
        <v>3517730000</v>
      </c>
    </row>
    <row r="254" spans="1:96">
      <c r="A254" s="3">
        <f t="shared" si="378"/>
        <v>215</v>
      </c>
      <c r="B254" s="263">
        <v>6</v>
      </c>
      <c r="C254" s="556"/>
      <c r="D254" s="264" t="s">
        <v>184</v>
      </c>
      <c r="E254" s="299">
        <v>11</v>
      </c>
      <c r="F254" s="266"/>
      <c r="G254" s="41" t="s">
        <v>62</v>
      </c>
      <c r="H254" s="267">
        <f t="shared" si="353"/>
        <v>101</v>
      </c>
      <c r="I254" s="267">
        <f t="shared" si="354"/>
        <v>90</v>
      </c>
      <c r="J254" s="268">
        <f t="shared" si="355"/>
        <v>27506142.120000001</v>
      </c>
      <c r="K254" s="268">
        <f t="shared" si="356"/>
        <v>1</v>
      </c>
      <c r="L254" s="269">
        <f t="shared" si="357"/>
        <v>1.06</v>
      </c>
      <c r="M254" s="270">
        <f t="shared" si="389"/>
        <v>1.02</v>
      </c>
      <c r="N254" s="271">
        <f t="shared" si="358"/>
        <v>24851779.771825496</v>
      </c>
      <c r="O254" s="271">
        <f t="shared" si="359"/>
        <v>28011926.525916401</v>
      </c>
      <c r="P254" s="271">
        <f t="shared" si="360"/>
        <v>29739640.860144004</v>
      </c>
      <c r="Q254" s="271">
        <f t="shared" si="361"/>
        <v>31573916.83403369</v>
      </c>
      <c r="R254" s="271">
        <f t="shared" si="379"/>
        <v>35468737.038663335</v>
      </c>
      <c r="S254" s="272">
        <f t="shared" si="362"/>
        <v>29739640.860144004</v>
      </c>
      <c r="T254" s="271">
        <f t="shared" si="362"/>
        <v>31573916.83403369</v>
      </c>
      <c r="U254" s="271">
        <f t="shared" si="363"/>
        <v>33521326.93634852</v>
      </c>
      <c r="V254" s="271">
        <f t="shared" si="380"/>
        <v>39851413.463910654</v>
      </c>
      <c r="W254" s="271"/>
      <c r="X254" s="271">
        <f t="shared" si="364"/>
        <v>2236660179.4642944</v>
      </c>
      <c r="Y254" s="271">
        <f t="shared" si="365"/>
        <v>2521073387.3324761</v>
      </c>
      <c r="Z254" s="271">
        <f t="shared" si="366"/>
        <v>2676567677.4129605</v>
      </c>
      <c r="AA254" s="272">
        <f t="shared" si="381"/>
        <v>2841652515.0630322</v>
      </c>
      <c r="AB254" s="272">
        <f t="shared" si="382"/>
        <v>3192186333.4797001</v>
      </c>
      <c r="AC254" s="272">
        <f t="shared" si="367"/>
        <v>2676567677.4129605</v>
      </c>
      <c r="AD254" s="271">
        <f t="shared" si="368"/>
        <v>2841652515.0630322</v>
      </c>
      <c r="AE254" s="271">
        <f t="shared" si="383"/>
        <v>3016919424.2713666</v>
      </c>
      <c r="AF254" s="271">
        <f t="shared" si="384"/>
        <v>3586627211.7519588</v>
      </c>
      <c r="AG254" s="271"/>
      <c r="AH254" s="33" t="str">
        <f t="shared" si="369"/>
        <v>BERTAHAP</v>
      </c>
      <c r="AI254" s="273">
        <f t="shared" si="370"/>
        <v>0</v>
      </c>
      <c r="AJ254" s="274">
        <v>2</v>
      </c>
      <c r="AK254" s="275"/>
      <c r="AL254" s="271" t="e">
        <f>IF(AK254&gt;#REF!,"LB","KR")</f>
        <v>#REF!</v>
      </c>
      <c r="AM254" s="52">
        <f t="shared" si="371"/>
        <v>2460327000</v>
      </c>
      <c r="AN254" s="52">
        <f t="shared" si="371"/>
        <v>2773181000</v>
      </c>
      <c r="AO254" s="52">
        <f t="shared" si="371"/>
        <v>2944225000</v>
      </c>
      <c r="AP254" s="438">
        <f t="shared" si="371"/>
        <v>3125818000</v>
      </c>
      <c r="AQ254" s="438">
        <f t="shared" si="372"/>
        <v>2944225000</v>
      </c>
      <c r="AR254" s="52">
        <f t="shared" si="372"/>
        <v>3125818000</v>
      </c>
      <c r="AS254" s="52">
        <f t="shared" si="372"/>
        <v>3318612000</v>
      </c>
      <c r="AT254" s="43"/>
      <c r="AU254" s="43"/>
      <c r="AV254" s="311">
        <f t="shared" si="385"/>
        <v>-1273534.3801559955</v>
      </c>
      <c r="AW254" s="311"/>
      <c r="AX254" s="311"/>
      <c r="AY254" s="311"/>
      <c r="AZ254" s="311"/>
      <c r="BA254" s="43"/>
      <c r="BB254" s="43"/>
      <c r="BC254" s="43"/>
      <c r="BD254" s="43"/>
      <c r="BE254" s="43"/>
      <c r="BF254" s="43"/>
      <c r="BG254" s="43"/>
      <c r="BH254" s="43"/>
      <c r="BI254" s="43"/>
      <c r="BJ254" s="43"/>
      <c r="BK254" s="43"/>
      <c r="BL254" s="43"/>
      <c r="BM254" s="43"/>
      <c r="BN254" s="43"/>
      <c r="BO254" s="43"/>
      <c r="BP254" s="43"/>
      <c r="BQ254" s="43"/>
      <c r="BR254" s="43"/>
      <c r="BS254" s="43"/>
      <c r="BT254" s="43"/>
      <c r="BU254" s="43"/>
      <c r="BV254" s="43"/>
      <c r="BW254" s="43"/>
      <c r="BX254" s="465"/>
      <c r="BY254" s="43"/>
      <c r="BZ254" s="43"/>
      <c r="CA254" s="311"/>
      <c r="CB254" s="43"/>
      <c r="CC254" s="43"/>
      <c r="CD254" s="43"/>
      <c r="CE254" s="43"/>
      <c r="CF254" s="43"/>
      <c r="CG254" s="43"/>
      <c r="CH254" s="43"/>
      <c r="CI254" s="43"/>
      <c r="CJ254" s="43"/>
      <c r="CK254" s="438">
        <f t="shared" si="386"/>
        <v>3318611324.1202307</v>
      </c>
      <c r="CL254" s="43">
        <f t="shared" si="387"/>
        <v>3120879000</v>
      </c>
      <c r="CM254" s="43">
        <f t="shared" si="387"/>
        <v>3313368000</v>
      </c>
      <c r="CN254" s="44">
        <f t="shared" si="373"/>
        <v>46813185</v>
      </c>
      <c r="CO254" s="44">
        <f t="shared" si="374"/>
        <v>33133680</v>
      </c>
      <c r="CP254" s="44">
        <f t="shared" si="375"/>
        <v>73605625</v>
      </c>
      <c r="CQ254" s="44">
        <f t="shared" si="376"/>
        <v>65121208.333333336</v>
      </c>
      <c r="CR254" s="440">
        <f t="shared" si="377"/>
        <v>3517730000</v>
      </c>
    </row>
    <row r="255" spans="1:96">
      <c r="A255" s="3">
        <f t="shared" si="378"/>
        <v>216</v>
      </c>
      <c r="B255" s="263">
        <v>7</v>
      </c>
      <c r="C255" s="556"/>
      <c r="D255" s="264" t="s">
        <v>184</v>
      </c>
      <c r="E255" s="299">
        <v>15</v>
      </c>
      <c r="F255" s="266"/>
      <c r="G255" s="41" t="s">
        <v>64</v>
      </c>
      <c r="H255" s="267">
        <f t="shared" si="353"/>
        <v>101</v>
      </c>
      <c r="I255" s="267">
        <f t="shared" si="354"/>
        <v>90</v>
      </c>
      <c r="J255" s="268">
        <f t="shared" si="355"/>
        <v>27506142.120000001</v>
      </c>
      <c r="K255" s="268">
        <f t="shared" si="356"/>
        <v>1</v>
      </c>
      <c r="L255" s="269">
        <f t="shared" si="357"/>
        <v>1.06</v>
      </c>
      <c r="M255" s="270">
        <f t="shared" si="389"/>
        <v>1.02</v>
      </c>
      <c r="N255" s="271">
        <f t="shared" si="358"/>
        <v>24851779.771825496</v>
      </c>
      <c r="O255" s="271">
        <f t="shared" si="359"/>
        <v>28011926.525916401</v>
      </c>
      <c r="P255" s="271">
        <f t="shared" si="360"/>
        <v>29739640.860144004</v>
      </c>
      <c r="Q255" s="271">
        <f t="shared" si="361"/>
        <v>31573916.83403369</v>
      </c>
      <c r="R255" s="271">
        <f t="shared" si="379"/>
        <v>35468737.038663335</v>
      </c>
      <c r="S255" s="272">
        <f t="shared" si="362"/>
        <v>29739640.860144004</v>
      </c>
      <c r="T255" s="271">
        <f t="shared" si="362"/>
        <v>31573916.83403369</v>
      </c>
      <c r="U255" s="271">
        <f t="shared" si="363"/>
        <v>33521326.93634852</v>
      </c>
      <c r="V255" s="271">
        <f t="shared" si="380"/>
        <v>39851413.463910654</v>
      </c>
      <c r="W255" s="271"/>
      <c r="X255" s="271">
        <f t="shared" si="364"/>
        <v>2236660179.4642944</v>
      </c>
      <c r="Y255" s="271">
        <f t="shared" si="365"/>
        <v>2521073387.3324761</v>
      </c>
      <c r="Z255" s="271">
        <f t="shared" si="366"/>
        <v>2676567677.4129605</v>
      </c>
      <c r="AA255" s="272">
        <f t="shared" si="381"/>
        <v>2841652515.0630322</v>
      </c>
      <c r="AB255" s="272">
        <f t="shared" si="382"/>
        <v>3192186333.4797001</v>
      </c>
      <c r="AC255" s="272">
        <f t="shared" si="367"/>
        <v>2676567677.4129605</v>
      </c>
      <c r="AD255" s="271">
        <f t="shared" si="368"/>
        <v>2841652515.0630322</v>
      </c>
      <c r="AE255" s="271">
        <f t="shared" si="383"/>
        <v>3016919424.2713666</v>
      </c>
      <c r="AF255" s="271">
        <f t="shared" si="384"/>
        <v>3586627211.7519588</v>
      </c>
      <c r="AG255" s="271"/>
      <c r="AH255" s="33" t="str">
        <f t="shared" si="369"/>
        <v>BERTAHAP</v>
      </c>
      <c r="AI255" s="273">
        <f t="shared" si="370"/>
        <v>0</v>
      </c>
      <c r="AJ255" s="274">
        <v>2</v>
      </c>
      <c r="AK255" s="275"/>
      <c r="AL255" s="271" t="e">
        <f>IF(AK255&gt;#REF!,"LB","KR")</f>
        <v>#REF!</v>
      </c>
      <c r="AM255" s="52">
        <f t="shared" si="371"/>
        <v>2460327000</v>
      </c>
      <c r="AN255" s="52">
        <f t="shared" si="371"/>
        <v>2773181000</v>
      </c>
      <c r="AO255" s="52">
        <f t="shared" si="371"/>
        <v>2944225000</v>
      </c>
      <c r="AP255" s="438">
        <f t="shared" si="371"/>
        <v>3125818000</v>
      </c>
      <c r="AQ255" s="438">
        <f t="shared" si="372"/>
        <v>2944225000</v>
      </c>
      <c r="AR255" s="52">
        <f t="shared" si="372"/>
        <v>3125818000</v>
      </c>
      <c r="AS255" s="52">
        <f t="shared" si="372"/>
        <v>3318612000</v>
      </c>
      <c r="AT255" s="43"/>
      <c r="AU255" s="43"/>
      <c r="AV255" s="311">
        <f t="shared" si="385"/>
        <v>-1273534.3801559955</v>
      </c>
      <c r="AW255" s="311"/>
      <c r="AX255" s="311"/>
      <c r="AY255" s="311"/>
      <c r="AZ255" s="311"/>
      <c r="BA255" s="43"/>
      <c r="BB255" s="43"/>
      <c r="BC255" s="43"/>
      <c r="BD255" s="43"/>
      <c r="BE255" s="43"/>
      <c r="BF255" s="43"/>
      <c r="BG255" s="43"/>
      <c r="BH255" s="43"/>
      <c r="BI255" s="43"/>
      <c r="BJ255" s="43"/>
      <c r="BK255" s="43"/>
      <c r="BL255" s="43"/>
      <c r="BM255" s="43"/>
      <c r="BN255" s="43"/>
      <c r="BO255" s="43"/>
      <c r="BP255" s="43"/>
      <c r="BQ255" s="43"/>
      <c r="BR255" s="43"/>
      <c r="BS255" s="43"/>
      <c r="BT255" s="43"/>
      <c r="BU255" s="43"/>
      <c r="BV255" s="43"/>
      <c r="BW255" s="43"/>
      <c r="BX255" s="465"/>
      <c r="BY255" s="43"/>
      <c r="BZ255" s="43"/>
      <c r="CA255" s="311"/>
      <c r="CB255" s="43"/>
      <c r="CC255" s="43"/>
      <c r="CD255" s="43"/>
      <c r="CE255" s="43"/>
      <c r="CF255" s="43"/>
      <c r="CG255" s="43"/>
      <c r="CH255" s="43"/>
      <c r="CI255" s="43"/>
      <c r="CJ255" s="43"/>
      <c r="CK255" s="438">
        <f t="shared" si="386"/>
        <v>3318611324.1202307</v>
      </c>
      <c r="CL255" s="43">
        <f t="shared" si="387"/>
        <v>3120879000</v>
      </c>
      <c r="CM255" s="43">
        <f t="shared" si="387"/>
        <v>3313368000</v>
      </c>
      <c r="CN255" s="44">
        <f t="shared" si="373"/>
        <v>46813185</v>
      </c>
      <c r="CO255" s="44">
        <f t="shared" si="374"/>
        <v>33133680</v>
      </c>
      <c r="CP255" s="44">
        <f t="shared" si="375"/>
        <v>73605625</v>
      </c>
      <c r="CQ255" s="44">
        <f t="shared" si="376"/>
        <v>65121208.333333336</v>
      </c>
      <c r="CR255" s="440">
        <f t="shared" si="377"/>
        <v>3517730000</v>
      </c>
    </row>
    <row r="256" spans="1:96">
      <c r="A256" s="3">
        <f t="shared" si="378"/>
        <v>217</v>
      </c>
      <c r="B256" s="263">
        <v>8</v>
      </c>
      <c r="C256" s="556"/>
      <c r="D256" s="264" t="s">
        <v>184</v>
      </c>
      <c r="E256" s="299">
        <v>17</v>
      </c>
      <c r="F256" s="266"/>
      <c r="G256" s="41" t="s">
        <v>67</v>
      </c>
      <c r="H256" s="267">
        <f t="shared" si="353"/>
        <v>85</v>
      </c>
      <c r="I256" s="267">
        <f t="shared" si="354"/>
        <v>74</v>
      </c>
      <c r="J256" s="268">
        <f t="shared" si="355"/>
        <v>27506142.120000001</v>
      </c>
      <c r="K256" s="268">
        <f t="shared" si="356"/>
        <v>1</v>
      </c>
      <c r="L256" s="269">
        <f t="shared" si="357"/>
        <v>1.06</v>
      </c>
      <c r="M256" s="270">
        <f t="shared" si="389"/>
        <v>1.02</v>
      </c>
      <c r="N256" s="271">
        <f t="shared" si="358"/>
        <v>24851779.771825496</v>
      </c>
      <c r="O256" s="271">
        <f t="shared" si="359"/>
        <v>28011926.525916401</v>
      </c>
      <c r="P256" s="271">
        <f t="shared" si="360"/>
        <v>29739640.860144004</v>
      </c>
      <c r="Q256" s="271">
        <f t="shared" si="361"/>
        <v>31573916.83403369</v>
      </c>
      <c r="R256" s="271">
        <f t="shared" si="379"/>
        <v>35468737.038663335</v>
      </c>
      <c r="S256" s="272">
        <f t="shared" si="362"/>
        <v>29739640.860144004</v>
      </c>
      <c r="T256" s="271">
        <f t="shared" si="362"/>
        <v>31573916.83403369</v>
      </c>
      <c r="U256" s="271">
        <f t="shared" si="363"/>
        <v>33521326.93634852</v>
      </c>
      <c r="V256" s="271">
        <f t="shared" si="380"/>
        <v>39851413.463910654</v>
      </c>
      <c r="W256" s="271"/>
      <c r="X256" s="271">
        <f t="shared" si="364"/>
        <v>1839031703.1150868</v>
      </c>
      <c r="Y256" s="271">
        <f t="shared" si="365"/>
        <v>2072882562.9178138</v>
      </c>
      <c r="Z256" s="271">
        <f t="shared" si="366"/>
        <v>2200733423.6506562</v>
      </c>
      <c r="AA256" s="272">
        <f t="shared" si="381"/>
        <v>2336469845.718493</v>
      </c>
      <c r="AB256" s="272">
        <f t="shared" si="382"/>
        <v>2624686540.8610868</v>
      </c>
      <c r="AC256" s="272">
        <f t="shared" si="367"/>
        <v>2200733423.6506562</v>
      </c>
      <c r="AD256" s="271">
        <f t="shared" si="368"/>
        <v>2336469845.718493</v>
      </c>
      <c r="AE256" s="271">
        <f t="shared" si="383"/>
        <v>2480578193.2897906</v>
      </c>
      <c r="AF256" s="271">
        <f t="shared" si="384"/>
        <v>2949004596.3293886</v>
      </c>
      <c r="AG256" s="271"/>
      <c r="AH256" s="33" t="str">
        <f t="shared" si="369"/>
        <v>BERTAHAP</v>
      </c>
      <c r="AI256" s="273">
        <f t="shared" si="370"/>
        <v>0</v>
      </c>
      <c r="AJ256" s="274">
        <v>2</v>
      </c>
      <c r="AK256" s="275"/>
      <c r="AL256" s="271" t="e">
        <f>IF(AK256&gt;#REF!,"LB","KR")</f>
        <v>#REF!</v>
      </c>
      <c r="AM256" s="52">
        <f t="shared" si="371"/>
        <v>2022935000</v>
      </c>
      <c r="AN256" s="52">
        <f t="shared" si="371"/>
        <v>2280171000</v>
      </c>
      <c r="AO256" s="52">
        <f t="shared" si="371"/>
        <v>2420807000</v>
      </c>
      <c r="AP256" s="438">
        <f t="shared" si="371"/>
        <v>2570117000</v>
      </c>
      <c r="AQ256" s="438">
        <f t="shared" si="372"/>
        <v>2420807000</v>
      </c>
      <c r="AR256" s="52">
        <f t="shared" si="372"/>
        <v>2570117000</v>
      </c>
      <c r="AS256" s="52">
        <f t="shared" si="372"/>
        <v>2728637000</v>
      </c>
      <c r="AT256" s="43"/>
      <c r="AU256" s="43"/>
      <c r="AV256" s="311">
        <f t="shared" si="385"/>
        <v>-1273534.3801559955</v>
      </c>
      <c r="AW256" s="311"/>
      <c r="AX256" s="311"/>
      <c r="AY256" s="311"/>
      <c r="AZ256" s="311"/>
      <c r="BA256" s="43"/>
      <c r="BB256" s="43"/>
      <c r="BC256" s="43"/>
      <c r="BD256" s="43"/>
      <c r="BE256" s="43"/>
      <c r="BF256" s="43"/>
      <c r="BG256" s="43"/>
      <c r="BH256" s="43"/>
      <c r="BI256" s="43"/>
      <c r="BJ256" s="43"/>
      <c r="BK256" s="43"/>
      <c r="BL256" s="43"/>
      <c r="BM256" s="43"/>
      <c r="BN256" s="43"/>
      <c r="BO256" s="43"/>
      <c r="BP256" s="43"/>
      <c r="BQ256" s="43"/>
      <c r="BR256" s="43"/>
      <c r="BS256" s="43"/>
      <c r="BT256" s="43"/>
      <c r="BU256" s="43"/>
      <c r="BV256" s="43"/>
      <c r="BW256" s="43"/>
      <c r="BX256" s="465"/>
      <c r="BY256" s="43"/>
      <c r="BZ256" s="43"/>
      <c r="CA256" s="311"/>
      <c r="CB256" s="43"/>
      <c r="CC256" s="43"/>
      <c r="CD256" s="43"/>
      <c r="CE256" s="43"/>
      <c r="CF256" s="43"/>
      <c r="CG256" s="43"/>
      <c r="CH256" s="43"/>
      <c r="CI256" s="43"/>
      <c r="CJ256" s="43"/>
      <c r="CK256" s="438">
        <f t="shared" si="386"/>
        <v>2728635954.0171294</v>
      </c>
      <c r="CL256" s="43">
        <f t="shared" si="387"/>
        <v>2566056000</v>
      </c>
      <c r="CM256" s="43">
        <f t="shared" si="387"/>
        <v>2724325000</v>
      </c>
      <c r="CN256" s="44">
        <f t="shared" si="373"/>
        <v>38490840</v>
      </c>
      <c r="CO256" s="44">
        <f t="shared" si="374"/>
        <v>27243250</v>
      </c>
      <c r="CP256" s="44">
        <f t="shared" si="375"/>
        <v>60520175</v>
      </c>
      <c r="CQ256" s="44">
        <f t="shared" si="376"/>
        <v>53544104.166666664</v>
      </c>
      <c r="CR256" s="440">
        <f t="shared" si="377"/>
        <v>2892356000</v>
      </c>
    </row>
    <row r="257" spans="1:98">
      <c r="A257" s="3">
        <f t="shared" si="378"/>
        <v>218</v>
      </c>
      <c r="B257" s="263">
        <v>9</v>
      </c>
      <c r="C257" s="556"/>
      <c r="D257" s="264" t="s">
        <v>184</v>
      </c>
      <c r="E257" s="299">
        <v>19</v>
      </c>
      <c r="F257" s="266"/>
      <c r="G257" s="41" t="s">
        <v>78</v>
      </c>
      <c r="H257" s="267">
        <f t="shared" si="353"/>
        <v>138</v>
      </c>
      <c r="I257" s="267">
        <f t="shared" si="354"/>
        <v>120</v>
      </c>
      <c r="J257" s="268">
        <f t="shared" si="355"/>
        <v>27506142.120000001</v>
      </c>
      <c r="K257" s="268">
        <f t="shared" si="356"/>
        <v>1</v>
      </c>
      <c r="L257" s="269">
        <f t="shared" si="357"/>
        <v>1.06</v>
      </c>
      <c r="M257" s="270">
        <f t="shared" si="389"/>
        <v>1.02</v>
      </c>
      <c r="N257" s="271">
        <f t="shared" si="358"/>
        <v>24851779.771825496</v>
      </c>
      <c r="O257" s="271">
        <f t="shared" si="359"/>
        <v>28011926.525916401</v>
      </c>
      <c r="P257" s="271">
        <f t="shared" si="360"/>
        <v>29739640.860144004</v>
      </c>
      <c r="Q257" s="271">
        <f t="shared" si="361"/>
        <v>31573916.83403369</v>
      </c>
      <c r="R257" s="271">
        <f t="shared" si="379"/>
        <v>35468737.038663335</v>
      </c>
      <c r="S257" s="272">
        <f t="shared" si="362"/>
        <v>29739640.860144004</v>
      </c>
      <c r="T257" s="271">
        <f t="shared" si="362"/>
        <v>31573916.83403369</v>
      </c>
      <c r="U257" s="271">
        <f t="shared" si="363"/>
        <v>33521326.93634852</v>
      </c>
      <c r="V257" s="271">
        <f t="shared" si="380"/>
        <v>39851413.463910654</v>
      </c>
      <c r="W257" s="271"/>
      <c r="X257" s="271">
        <f t="shared" si="364"/>
        <v>2982213572.6190596</v>
      </c>
      <c r="Y257" s="271">
        <f t="shared" si="365"/>
        <v>3361431183.1099682</v>
      </c>
      <c r="Z257" s="271">
        <f t="shared" si="366"/>
        <v>3568756903.2172804</v>
      </c>
      <c r="AA257" s="272">
        <f t="shared" si="381"/>
        <v>3788870020.084043</v>
      </c>
      <c r="AB257" s="272">
        <f t="shared" si="382"/>
        <v>4256248444.6396003</v>
      </c>
      <c r="AC257" s="272">
        <f t="shared" si="367"/>
        <v>3568756903.2172804</v>
      </c>
      <c r="AD257" s="271">
        <f t="shared" si="368"/>
        <v>3788870020.084043</v>
      </c>
      <c r="AE257" s="271">
        <f t="shared" si="383"/>
        <v>4022559232.3618226</v>
      </c>
      <c r="AF257" s="271">
        <f t="shared" si="384"/>
        <v>4782169615.6692781</v>
      </c>
      <c r="AG257" s="271"/>
      <c r="AH257" s="33" t="str">
        <f t="shared" si="369"/>
        <v>BERTAHAP</v>
      </c>
      <c r="AI257" s="273">
        <f t="shared" si="370"/>
        <v>0</v>
      </c>
      <c r="AJ257" s="274">
        <v>2</v>
      </c>
      <c r="AK257" s="275"/>
      <c r="AL257" s="271" t="e">
        <f>IF(AK257&gt;#REF!,"LB","KR")</f>
        <v>#REF!</v>
      </c>
      <c r="AM257" s="52">
        <f t="shared" si="371"/>
        <v>3280435000</v>
      </c>
      <c r="AN257" s="52">
        <f t="shared" si="371"/>
        <v>3697575000</v>
      </c>
      <c r="AO257" s="52">
        <f t="shared" si="371"/>
        <v>3925633000</v>
      </c>
      <c r="AP257" s="438">
        <f t="shared" si="371"/>
        <v>4167758000</v>
      </c>
      <c r="AQ257" s="438">
        <f t="shared" si="372"/>
        <v>3925633000</v>
      </c>
      <c r="AR257" s="52">
        <f t="shared" si="372"/>
        <v>4167758000</v>
      </c>
      <c r="AS257" s="52">
        <f t="shared" si="372"/>
        <v>4424816000</v>
      </c>
      <c r="AT257" s="43"/>
      <c r="AU257" s="43"/>
      <c r="AV257" s="311">
        <f t="shared" si="385"/>
        <v>-1273534.3801559955</v>
      </c>
      <c r="AW257" s="311"/>
      <c r="AX257" s="311"/>
      <c r="AY257" s="311"/>
      <c r="AZ257" s="311"/>
      <c r="BA257" s="43"/>
      <c r="BB257" s="43"/>
      <c r="BC257" s="43"/>
      <c r="BD257" s="43"/>
      <c r="BE257" s="43"/>
      <c r="BF257" s="43"/>
      <c r="BG257" s="43"/>
      <c r="BH257" s="43"/>
      <c r="BI257" s="43"/>
      <c r="BJ257" s="43"/>
      <c r="BK257" s="43"/>
      <c r="BL257" s="43"/>
      <c r="BM257" s="43"/>
      <c r="BN257" s="43"/>
      <c r="BO257" s="43"/>
      <c r="BP257" s="43"/>
      <c r="BQ257" s="43"/>
      <c r="BR257" s="43"/>
      <c r="BS257" s="43"/>
      <c r="BT257" s="43"/>
      <c r="BU257" s="43"/>
      <c r="BV257" s="43"/>
      <c r="BW257" s="43"/>
      <c r="BX257" s="465"/>
      <c r="BY257" s="43"/>
      <c r="BZ257" s="43"/>
      <c r="CA257" s="311"/>
      <c r="CB257" s="43"/>
      <c r="CC257" s="43"/>
      <c r="CD257" s="43"/>
      <c r="CE257" s="43"/>
      <c r="CF257" s="43"/>
      <c r="CG257" s="43"/>
      <c r="CH257" s="43"/>
      <c r="CI257" s="43"/>
      <c r="CJ257" s="43"/>
      <c r="CK257" s="438">
        <f t="shared" si="386"/>
        <v>4424815806.6121206</v>
      </c>
      <c r="CL257" s="43">
        <f t="shared" si="387"/>
        <v>4161171000</v>
      </c>
      <c r="CM257" s="43">
        <f t="shared" si="387"/>
        <v>4417824000</v>
      </c>
      <c r="CN257" s="44">
        <f t="shared" si="373"/>
        <v>62417565</v>
      </c>
      <c r="CO257" s="44">
        <f t="shared" si="374"/>
        <v>44178240</v>
      </c>
      <c r="CP257" s="44">
        <f t="shared" si="375"/>
        <v>98140825</v>
      </c>
      <c r="CQ257" s="44">
        <f t="shared" si="376"/>
        <v>86828291.666666672</v>
      </c>
      <c r="CR257" s="440">
        <f t="shared" si="377"/>
        <v>4690306000</v>
      </c>
    </row>
    <row r="258" spans="1:98">
      <c r="A258" s="3">
        <f t="shared" si="378"/>
        <v>219</v>
      </c>
      <c r="B258" s="263">
        <v>10</v>
      </c>
      <c r="C258" s="556"/>
      <c r="D258" s="264" t="s">
        <v>184</v>
      </c>
      <c r="E258" s="299">
        <v>21</v>
      </c>
      <c r="F258" s="266"/>
      <c r="G258" s="41" t="s">
        <v>84</v>
      </c>
      <c r="H258" s="267">
        <f t="shared" si="353"/>
        <v>132</v>
      </c>
      <c r="I258" s="267">
        <f t="shared" si="354"/>
        <v>112</v>
      </c>
      <c r="J258" s="268">
        <f t="shared" si="355"/>
        <v>27506142.120000001</v>
      </c>
      <c r="K258" s="268">
        <f t="shared" si="356"/>
        <v>3</v>
      </c>
      <c r="L258" s="269">
        <f t="shared" si="357"/>
        <v>1.1000000000000001</v>
      </c>
      <c r="M258" s="270">
        <f t="shared" si="389"/>
        <v>1.02</v>
      </c>
      <c r="N258" s="271">
        <f t="shared" si="358"/>
        <v>25789582.782083057</v>
      </c>
      <c r="O258" s="271">
        <f t="shared" si="359"/>
        <v>29068980.357083056</v>
      </c>
      <c r="P258" s="271">
        <f t="shared" si="360"/>
        <v>30861891.458640002</v>
      </c>
      <c r="Q258" s="271">
        <f t="shared" si="361"/>
        <v>32765385.393808544</v>
      </c>
      <c r="R258" s="271">
        <f t="shared" si="379"/>
        <v>36807179.945782706</v>
      </c>
      <c r="S258" s="272">
        <f t="shared" si="362"/>
        <v>30861891.458640002</v>
      </c>
      <c r="T258" s="271">
        <f t="shared" si="362"/>
        <v>32765385.393808544</v>
      </c>
      <c r="U258" s="271">
        <f t="shared" si="363"/>
        <v>34786282.669795632</v>
      </c>
      <c r="V258" s="271">
        <f t="shared" si="380"/>
        <v>41355240.387077093</v>
      </c>
      <c r="W258" s="271"/>
      <c r="X258" s="271">
        <f t="shared" si="364"/>
        <v>2888433271.5933022</v>
      </c>
      <c r="Y258" s="271">
        <f t="shared" si="365"/>
        <v>3255725799.9933023</v>
      </c>
      <c r="Z258" s="271">
        <f t="shared" si="366"/>
        <v>3456531843.3676801</v>
      </c>
      <c r="AA258" s="272">
        <f t="shared" si="381"/>
        <v>3669723164.1065569</v>
      </c>
      <c r="AB258" s="272">
        <f t="shared" si="382"/>
        <v>4122404153.9276628</v>
      </c>
      <c r="AC258" s="272">
        <f t="shared" si="367"/>
        <v>3456531843.3676801</v>
      </c>
      <c r="AD258" s="271">
        <f t="shared" si="368"/>
        <v>3669723164.1065569</v>
      </c>
      <c r="AE258" s="271">
        <f t="shared" si="383"/>
        <v>3896063659.0171108</v>
      </c>
      <c r="AF258" s="271">
        <f t="shared" si="384"/>
        <v>4631786923.3526344</v>
      </c>
      <c r="AG258" s="271"/>
      <c r="AH258" s="33" t="str">
        <f t="shared" si="369"/>
        <v>BERTAHAP</v>
      </c>
      <c r="AI258" s="273">
        <f t="shared" si="370"/>
        <v>0</v>
      </c>
      <c r="AJ258" s="274">
        <v>2</v>
      </c>
      <c r="AK258" s="275"/>
      <c r="AL258" s="271" t="e">
        <f>IF(AK258&gt;#REF!,"LB","KR")</f>
        <v>#REF!</v>
      </c>
      <c r="AM258" s="52">
        <f t="shared" si="371"/>
        <v>3177277000</v>
      </c>
      <c r="AN258" s="52">
        <f t="shared" si="371"/>
        <v>3581299000</v>
      </c>
      <c r="AO258" s="52">
        <f t="shared" si="371"/>
        <v>3802186000</v>
      </c>
      <c r="AP258" s="438">
        <f t="shared" si="371"/>
        <v>4036696000</v>
      </c>
      <c r="AQ258" s="438">
        <f t="shared" si="372"/>
        <v>3802186000</v>
      </c>
      <c r="AR258" s="52">
        <f t="shared" si="372"/>
        <v>4036696000</v>
      </c>
      <c r="AS258" s="52">
        <f t="shared" si="372"/>
        <v>4285671000</v>
      </c>
      <c r="AT258" s="43"/>
      <c r="AU258" s="43"/>
      <c r="AV258" s="311">
        <f t="shared" si="385"/>
        <v>-151283.781659998</v>
      </c>
      <c r="AW258" s="311"/>
      <c r="AX258" s="311"/>
      <c r="AY258" s="311"/>
      <c r="AZ258" s="311"/>
      <c r="BA258" s="43"/>
      <c r="BB258" s="43"/>
      <c r="BC258" s="43"/>
      <c r="BD258" s="43"/>
      <c r="BE258" s="43"/>
      <c r="BF258" s="43"/>
      <c r="BG258" s="43"/>
      <c r="BH258" s="43"/>
      <c r="BI258" s="43"/>
      <c r="BJ258" s="43"/>
      <c r="BK258" s="43"/>
      <c r="BL258" s="43"/>
      <c r="BM258" s="43"/>
      <c r="BN258" s="43"/>
      <c r="BO258" s="43"/>
      <c r="BP258" s="43"/>
      <c r="BQ258" s="43"/>
      <c r="BR258" s="43"/>
      <c r="BS258" s="43"/>
      <c r="BT258" s="43"/>
      <c r="BU258" s="43"/>
      <c r="BV258" s="43"/>
      <c r="BW258" s="43"/>
      <c r="BX258" s="465"/>
      <c r="BY258" s="43"/>
      <c r="BZ258" s="43"/>
      <c r="CA258" s="311"/>
      <c r="CB258" s="43"/>
      <c r="CC258" s="43"/>
      <c r="CD258" s="43"/>
      <c r="CE258" s="43"/>
      <c r="CF258" s="43"/>
      <c r="CG258" s="43"/>
      <c r="CH258" s="43"/>
      <c r="CI258" s="43"/>
      <c r="CJ258" s="43"/>
      <c r="CK258" s="438">
        <f t="shared" si="386"/>
        <v>4285670201.4099474</v>
      </c>
      <c r="CL258" s="43">
        <f t="shared" si="387"/>
        <v>4030318000</v>
      </c>
      <c r="CM258" s="43">
        <f t="shared" si="387"/>
        <v>4278898000</v>
      </c>
      <c r="CN258" s="44">
        <f t="shared" si="373"/>
        <v>60454770</v>
      </c>
      <c r="CO258" s="44">
        <f t="shared" si="374"/>
        <v>42788980</v>
      </c>
      <c r="CP258" s="44">
        <f t="shared" si="375"/>
        <v>95054650</v>
      </c>
      <c r="CQ258" s="44">
        <f t="shared" si="376"/>
        <v>84097833.333333328</v>
      </c>
      <c r="CR258" s="440">
        <f t="shared" si="377"/>
        <v>4542811000</v>
      </c>
    </row>
    <row r="259" spans="1:98">
      <c r="A259" s="3">
        <f t="shared" si="378"/>
        <v>220</v>
      </c>
      <c r="B259" s="263">
        <v>1</v>
      </c>
      <c r="C259" s="556"/>
      <c r="D259" s="264" t="s">
        <v>185</v>
      </c>
      <c r="E259" s="265" t="s">
        <v>19</v>
      </c>
      <c r="F259" s="266"/>
      <c r="G259" s="41" t="s">
        <v>72</v>
      </c>
      <c r="H259" s="267">
        <f t="shared" si="353"/>
        <v>175</v>
      </c>
      <c r="I259" s="267">
        <f t="shared" si="354"/>
        <v>156</v>
      </c>
      <c r="J259" s="268">
        <f t="shared" si="355"/>
        <v>27506142.120000001</v>
      </c>
      <c r="K259" s="268">
        <f t="shared" si="356"/>
        <v>5</v>
      </c>
      <c r="L259" s="269">
        <f t="shared" si="357"/>
        <v>1.08</v>
      </c>
      <c r="M259" s="319">
        <f t="shared" ref="M259:M266" si="390">SUMIF($AS$4:$AS$22,E259,$BQ$4:$BQ$22)</f>
        <v>1.03</v>
      </c>
      <c r="N259" s="271">
        <f t="shared" si="358"/>
        <v>25568923.250257753</v>
      </c>
      <c r="O259" s="271">
        <f t="shared" si="359"/>
        <v>28820261.808573257</v>
      </c>
      <c r="P259" s="271">
        <f t="shared" si="360"/>
        <v>30597832.494288005</v>
      </c>
      <c r="Q259" s="271">
        <f t="shared" si="361"/>
        <v>32485039.850332111</v>
      </c>
      <c r="R259" s="271">
        <f t="shared" si="379"/>
        <v>36492252.202931091</v>
      </c>
      <c r="S259" s="272">
        <f t="shared" si="362"/>
        <v>30597832.494288005</v>
      </c>
      <c r="T259" s="271">
        <f t="shared" si="362"/>
        <v>32485039.850332111</v>
      </c>
      <c r="U259" s="271">
        <f t="shared" si="363"/>
        <v>34488646.026631609</v>
      </c>
      <c r="V259" s="271">
        <f t="shared" si="380"/>
        <v>41001398.758096755</v>
      </c>
      <c r="W259" s="271"/>
      <c r="X259" s="271">
        <f t="shared" si="364"/>
        <v>3988752027.0402093</v>
      </c>
      <c r="Y259" s="271">
        <f t="shared" si="365"/>
        <v>4495960842.1374283</v>
      </c>
      <c r="Z259" s="271">
        <f t="shared" si="366"/>
        <v>4773261869.1089287</v>
      </c>
      <c r="AA259" s="272">
        <f t="shared" si="381"/>
        <v>5067666216.6518097</v>
      </c>
      <c r="AB259" s="272">
        <f t="shared" si="382"/>
        <v>5692791343.6572504</v>
      </c>
      <c r="AC259" s="272">
        <f t="shared" si="367"/>
        <v>4773261869.1089287</v>
      </c>
      <c r="AD259" s="271">
        <f t="shared" si="368"/>
        <v>5067666216.6518097</v>
      </c>
      <c r="AE259" s="271">
        <f t="shared" si="383"/>
        <v>5380228780.1545305</v>
      </c>
      <c r="AF259" s="271">
        <f t="shared" si="384"/>
        <v>6396218206.2630939</v>
      </c>
      <c r="AG259" s="271"/>
      <c r="AH259" s="33" t="str">
        <f t="shared" si="369"/>
        <v>BERTAHAP</v>
      </c>
      <c r="AI259" s="273">
        <f t="shared" si="370"/>
        <v>0</v>
      </c>
      <c r="AJ259" s="274">
        <v>2</v>
      </c>
      <c r="AK259" s="275"/>
      <c r="AL259" s="271" t="e">
        <f>IF(AK259&gt;#REF!,"LB","KR")</f>
        <v>#REF!</v>
      </c>
      <c r="AM259" s="52">
        <f t="shared" si="371"/>
        <v>4387628000</v>
      </c>
      <c r="AN259" s="52">
        <f t="shared" si="371"/>
        <v>4945557000</v>
      </c>
      <c r="AO259" s="52">
        <f t="shared" si="371"/>
        <v>5250589000</v>
      </c>
      <c r="AP259" s="438">
        <f t="shared" si="371"/>
        <v>5574433000</v>
      </c>
      <c r="AQ259" s="438">
        <f t="shared" si="372"/>
        <v>5250589000</v>
      </c>
      <c r="AR259" s="52">
        <f t="shared" si="372"/>
        <v>5574433000</v>
      </c>
      <c r="AS259" s="52">
        <f t="shared" si="372"/>
        <v>5918252000</v>
      </c>
      <c r="AT259" s="43"/>
      <c r="AU259" s="43"/>
      <c r="AV259" s="311">
        <f t="shared" si="385"/>
        <v>-415342.74601199478</v>
      </c>
      <c r="AW259" s="311"/>
      <c r="AX259" s="311"/>
      <c r="AY259" s="311"/>
      <c r="AZ259" s="311"/>
      <c r="BA259" s="43"/>
      <c r="BB259" s="43"/>
      <c r="BC259" s="43"/>
      <c r="BD259" s="43"/>
      <c r="BE259" s="43"/>
      <c r="BF259" s="43"/>
      <c r="BG259" s="43"/>
      <c r="BH259" s="43"/>
      <c r="BI259" s="43"/>
      <c r="BJ259" s="43"/>
      <c r="BK259" s="43"/>
      <c r="BL259" s="43"/>
      <c r="BM259" s="43"/>
      <c r="BN259" s="43"/>
      <c r="BO259" s="43"/>
      <c r="BP259" s="43"/>
      <c r="BQ259" s="43"/>
      <c r="BR259" s="43"/>
      <c r="BS259" s="43"/>
      <c r="BT259" s="43"/>
      <c r="BU259" s="43"/>
      <c r="BV259" s="43"/>
      <c r="BW259" s="43"/>
      <c r="BX259" s="465"/>
      <c r="BY259" s="43"/>
      <c r="BZ259" s="43"/>
      <c r="CA259" s="311"/>
      <c r="CB259" s="43"/>
      <c r="CC259" s="43"/>
      <c r="CD259" s="43"/>
      <c r="CE259" s="43"/>
      <c r="CF259" s="43"/>
      <c r="CG259" s="43"/>
      <c r="CH259" s="43"/>
      <c r="CI259" s="43"/>
      <c r="CJ259" s="43"/>
      <c r="CK259" s="438">
        <f t="shared" si="386"/>
        <v>5918251311.9284325</v>
      </c>
      <c r="CL259" s="43">
        <f t="shared" si="387"/>
        <v>5565625000</v>
      </c>
      <c r="CM259" s="43">
        <f t="shared" si="387"/>
        <v>5908899000</v>
      </c>
      <c r="CN259" s="44">
        <f t="shared" si="373"/>
        <v>83484375</v>
      </c>
      <c r="CO259" s="44">
        <f t="shared" si="374"/>
        <v>59088990</v>
      </c>
      <c r="CP259" s="44">
        <f t="shared" si="375"/>
        <v>131264725</v>
      </c>
      <c r="CQ259" s="44">
        <f t="shared" si="376"/>
        <v>116134020.83333333</v>
      </c>
      <c r="CR259" s="440">
        <f t="shared" si="377"/>
        <v>6273347000</v>
      </c>
      <c r="CT259" s="49"/>
    </row>
    <row r="260" spans="1:98">
      <c r="A260" s="3">
        <f t="shared" si="378"/>
        <v>221</v>
      </c>
      <c r="B260" s="263">
        <v>2</v>
      </c>
      <c r="C260" s="556"/>
      <c r="D260" s="264" t="s">
        <v>185</v>
      </c>
      <c r="E260" s="265" t="s">
        <v>29</v>
      </c>
      <c r="F260" s="266"/>
      <c r="G260" s="41" t="s">
        <v>74</v>
      </c>
      <c r="H260" s="267">
        <f t="shared" si="353"/>
        <v>85</v>
      </c>
      <c r="I260" s="267">
        <f t="shared" si="354"/>
        <v>74</v>
      </c>
      <c r="J260" s="268">
        <f t="shared" si="355"/>
        <v>27506142.120000001</v>
      </c>
      <c r="K260" s="268">
        <f t="shared" si="356"/>
        <v>1</v>
      </c>
      <c r="L260" s="269">
        <f t="shared" si="357"/>
        <v>1.06</v>
      </c>
      <c r="M260" s="319">
        <f t="shared" si="390"/>
        <v>1.03</v>
      </c>
      <c r="N260" s="271">
        <f t="shared" si="358"/>
        <v>25095424.671549276</v>
      </c>
      <c r="O260" s="271">
        <f t="shared" si="359"/>
        <v>28286553.256562643</v>
      </c>
      <c r="P260" s="271">
        <f t="shared" si="360"/>
        <v>30031205.966616005</v>
      </c>
      <c r="Q260" s="271">
        <f t="shared" si="361"/>
        <v>31883465.038288925</v>
      </c>
      <c r="R260" s="271">
        <f t="shared" si="379"/>
        <v>35816469.754728667</v>
      </c>
      <c r="S260" s="272">
        <f t="shared" si="362"/>
        <v>30031205.966616005</v>
      </c>
      <c r="T260" s="271">
        <f t="shared" si="362"/>
        <v>31883465.038288925</v>
      </c>
      <c r="U260" s="271">
        <f t="shared" si="363"/>
        <v>33849967.396508798</v>
      </c>
      <c r="V260" s="271">
        <f t="shared" si="380"/>
        <v>40242113.595909774</v>
      </c>
      <c r="W260" s="271"/>
      <c r="X260" s="271">
        <f t="shared" si="364"/>
        <v>1857061425.6946464</v>
      </c>
      <c r="Y260" s="271">
        <f t="shared" si="365"/>
        <v>2093204940.9856355</v>
      </c>
      <c r="Z260" s="271">
        <f t="shared" si="366"/>
        <v>2222309241.5295844</v>
      </c>
      <c r="AA260" s="272">
        <f t="shared" si="381"/>
        <v>2359376412.8333802</v>
      </c>
      <c r="AB260" s="272">
        <f t="shared" si="382"/>
        <v>2650418761.8499212</v>
      </c>
      <c r="AC260" s="272">
        <f t="shared" si="367"/>
        <v>2222309241.5295844</v>
      </c>
      <c r="AD260" s="271">
        <f t="shared" si="368"/>
        <v>2359376412.8333802</v>
      </c>
      <c r="AE260" s="271">
        <f t="shared" si="383"/>
        <v>2504897587.341651</v>
      </c>
      <c r="AF260" s="271">
        <f t="shared" si="384"/>
        <v>2977916406.0973234</v>
      </c>
      <c r="AG260" s="271"/>
      <c r="AH260" s="33" t="str">
        <f t="shared" si="369"/>
        <v>BERTAHAP</v>
      </c>
      <c r="AI260" s="273">
        <f t="shared" si="370"/>
        <v>0</v>
      </c>
      <c r="AJ260" s="274">
        <v>2</v>
      </c>
      <c r="AK260" s="275"/>
      <c r="AL260" s="271" t="e">
        <f>IF(AK260&gt;#REF!,"LB","KR")</f>
        <v>#REF!</v>
      </c>
      <c r="AM260" s="52">
        <f t="shared" si="371"/>
        <v>2042768000</v>
      </c>
      <c r="AN260" s="52">
        <f t="shared" si="371"/>
        <v>2302526000</v>
      </c>
      <c r="AO260" s="52">
        <f t="shared" si="371"/>
        <v>2444541000</v>
      </c>
      <c r="AP260" s="438">
        <f t="shared" si="371"/>
        <v>2595315000</v>
      </c>
      <c r="AQ260" s="438">
        <f t="shared" si="372"/>
        <v>2444541000</v>
      </c>
      <c r="AR260" s="52">
        <f t="shared" si="372"/>
        <v>2595315000</v>
      </c>
      <c r="AS260" s="52">
        <f t="shared" si="372"/>
        <v>2755388000</v>
      </c>
      <c r="AT260" s="43"/>
      <c r="AU260" s="43"/>
      <c r="AV260" s="311">
        <f t="shared" si="385"/>
        <v>-981969.27368399501</v>
      </c>
      <c r="AW260" s="311"/>
      <c r="AX260" s="311"/>
      <c r="AY260" s="311"/>
      <c r="AZ260" s="311"/>
      <c r="BA260" s="43"/>
      <c r="BB260" s="43"/>
      <c r="BC260" s="43"/>
      <c r="BD260" s="43"/>
      <c r="BE260" s="43"/>
      <c r="BF260" s="43"/>
      <c r="BG260" s="43"/>
      <c r="BH260" s="43"/>
      <c r="BI260" s="43"/>
      <c r="BJ260" s="43"/>
      <c r="BK260" s="43"/>
      <c r="BL260" s="43"/>
      <c r="BM260" s="43"/>
      <c r="BN260" s="43"/>
      <c r="BO260" s="43"/>
      <c r="BP260" s="43"/>
      <c r="BQ260" s="43"/>
      <c r="BR260" s="43"/>
      <c r="BS260" s="43"/>
      <c r="BT260" s="43"/>
      <c r="BU260" s="43"/>
      <c r="BV260" s="43"/>
      <c r="BW260" s="43"/>
      <c r="BX260" s="465"/>
      <c r="BY260" s="43"/>
      <c r="BZ260" s="43"/>
      <c r="CA260" s="311"/>
      <c r="CB260" s="43"/>
      <c r="CC260" s="43"/>
      <c r="CD260" s="43"/>
      <c r="CE260" s="43"/>
      <c r="CF260" s="43"/>
      <c r="CG260" s="43"/>
      <c r="CH260" s="43"/>
      <c r="CI260" s="43"/>
      <c r="CJ260" s="43"/>
      <c r="CK260" s="438">
        <f t="shared" si="386"/>
        <v>2755388109.1794519</v>
      </c>
      <c r="CL260" s="43">
        <f t="shared" si="387"/>
        <v>2591214000</v>
      </c>
      <c r="CM260" s="43">
        <f t="shared" si="387"/>
        <v>2751034000</v>
      </c>
      <c r="CN260" s="44">
        <f t="shared" si="373"/>
        <v>38868210</v>
      </c>
      <c r="CO260" s="44">
        <f t="shared" si="374"/>
        <v>27510340</v>
      </c>
      <c r="CP260" s="44">
        <f t="shared" si="375"/>
        <v>61113525</v>
      </c>
      <c r="CQ260" s="44">
        <f t="shared" si="376"/>
        <v>54069062.5</v>
      </c>
      <c r="CR260" s="440">
        <f t="shared" si="377"/>
        <v>2920712000</v>
      </c>
    </row>
    <row r="261" spans="1:98">
      <c r="A261" s="3">
        <f t="shared" si="378"/>
        <v>222</v>
      </c>
      <c r="B261" s="263">
        <v>3</v>
      </c>
      <c r="C261" s="556"/>
      <c r="D261" s="264" t="s">
        <v>185</v>
      </c>
      <c r="E261" s="265" t="s">
        <v>32</v>
      </c>
      <c r="F261" s="266"/>
      <c r="G261" s="41" t="s">
        <v>56</v>
      </c>
      <c r="H261" s="267">
        <f t="shared" si="353"/>
        <v>85</v>
      </c>
      <c r="I261" s="267">
        <f t="shared" si="354"/>
        <v>74</v>
      </c>
      <c r="J261" s="268">
        <f t="shared" si="355"/>
        <v>27506142.120000001</v>
      </c>
      <c r="K261" s="268">
        <f t="shared" si="356"/>
        <v>1</v>
      </c>
      <c r="L261" s="269">
        <f t="shared" si="357"/>
        <v>1.06</v>
      </c>
      <c r="M261" s="319">
        <f t="shared" si="390"/>
        <v>1.03</v>
      </c>
      <c r="N261" s="271">
        <f t="shared" si="358"/>
        <v>25095424.671549276</v>
      </c>
      <c r="O261" s="271">
        <f t="shared" si="359"/>
        <v>28286553.256562643</v>
      </c>
      <c r="P261" s="271">
        <f t="shared" si="360"/>
        <v>30031205.966616005</v>
      </c>
      <c r="Q261" s="271">
        <f t="shared" si="361"/>
        <v>31883465.038288925</v>
      </c>
      <c r="R261" s="271">
        <f t="shared" si="379"/>
        <v>35816469.754728667</v>
      </c>
      <c r="S261" s="272">
        <f t="shared" si="362"/>
        <v>30031205.966616005</v>
      </c>
      <c r="T261" s="271">
        <f t="shared" si="362"/>
        <v>31883465.038288925</v>
      </c>
      <c r="U261" s="271">
        <f t="shared" si="363"/>
        <v>33849967.396508798</v>
      </c>
      <c r="V261" s="271">
        <f t="shared" si="380"/>
        <v>40242113.595909774</v>
      </c>
      <c r="W261" s="271"/>
      <c r="X261" s="271">
        <f t="shared" si="364"/>
        <v>1857061425.6946464</v>
      </c>
      <c r="Y261" s="271">
        <f t="shared" si="365"/>
        <v>2093204940.9856355</v>
      </c>
      <c r="Z261" s="271">
        <f t="shared" si="366"/>
        <v>2222309241.5295844</v>
      </c>
      <c r="AA261" s="272">
        <f t="shared" si="381"/>
        <v>2359376412.8333802</v>
      </c>
      <c r="AB261" s="272">
        <f t="shared" si="382"/>
        <v>2650418761.8499212</v>
      </c>
      <c r="AC261" s="272">
        <f t="shared" si="367"/>
        <v>2222309241.5295844</v>
      </c>
      <c r="AD261" s="271">
        <f t="shared" si="368"/>
        <v>2359376412.8333802</v>
      </c>
      <c r="AE261" s="271">
        <f t="shared" si="383"/>
        <v>2504897587.341651</v>
      </c>
      <c r="AF261" s="271">
        <f t="shared" si="384"/>
        <v>2977916406.0973234</v>
      </c>
      <c r="AG261" s="271"/>
      <c r="AH261" s="33" t="str">
        <f t="shared" si="369"/>
        <v>BERTAHAP</v>
      </c>
      <c r="AI261" s="273">
        <f t="shared" si="370"/>
        <v>0</v>
      </c>
      <c r="AJ261" s="274">
        <v>2</v>
      </c>
      <c r="AK261" s="275"/>
      <c r="AL261" s="271" t="e">
        <f>IF(AK261&gt;#REF!,"LB","KR")</f>
        <v>#REF!</v>
      </c>
      <c r="AM261" s="52">
        <f t="shared" si="371"/>
        <v>2042768000</v>
      </c>
      <c r="AN261" s="52">
        <f t="shared" si="371"/>
        <v>2302526000</v>
      </c>
      <c r="AO261" s="52">
        <f t="shared" si="371"/>
        <v>2444541000</v>
      </c>
      <c r="AP261" s="438">
        <f t="shared" si="371"/>
        <v>2595315000</v>
      </c>
      <c r="AQ261" s="438">
        <f t="shared" si="372"/>
        <v>2444541000</v>
      </c>
      <c r="AR261" s="52">
        <f t="shared" si="372"/>
        <v>2595315000</v>
      </c>
      <c r="AS261" s="52">
        <f t="shared" si="372"/>
        <v>2755388000</v>
      </c>
      <c r="AT261" s="43"/>
      <c r="AU261" s="43"/>
      <c r="AV261" s="311">
        <f t="shared" si="385"/>
        <v>-981969.27368399501</v>
      </c>
      <c r="AW261" s="311"/>
      <c r="AX261" s="311"/>
      <c r="AY261" s="311"/>
      <c r="AZ261" s="311"/>
      <c r="BA261" s="43"/>
      <c r="BB261" s="43"/>
      <c r="BC261" s="43"/>
      <c r="BD261" s="43"/>
      <c r="BE261" s="43"/>
      <c r="BF261" s="43"/>
      <c r="BG261" s="43"/>
      <c r="BH261" s="43"/>
      <c r="BI261" s="43"/>
      <c r="BJ261" s="43"/>
      <c r="BK261" s="43"/>
      <c r="BL261" s="43"/>
      <c r="BM261" s="43"/>
      <c r="BN261" s="43"/>
      <c r="BO261" s="43"/>
      <c r="BP261" s="43"/>
      <c r="BQ261" s="43"/>
      <c r="BR261" s="43"/>
      <c r="BS261" s="43"/>
      <c r="BT261" s="43"/>
      <c r="BU261" s="43"/>
      <c r="BV261" s="43"/>
      <c r="BW261" s="43"/>
      <c r="BX261" s="465"/>
      <c r="BY261" s="43"/>
      <c r="BZ261" s="43"/>
      <c r="CA261" s="311"/>
      <c r="CB261" s="43"/>
      <c r="CC261" s="43"/>
      <c r="CD261" s="43"/>
      <c r="CE261" s="43"/>
      <c r="CF261" s="43"/>
      <c r="CG261" s="43"/>
      <c r="CH261" s="43"/>
      <c r="CI261" s="43"/>
      <c r="CJ261" s="43"/>
      <c r="CK261" s="438">
        <f t="shared" si="386"/>
        <v>2755388109.1794519</v>
      </c>
      <c r="CL261" s="43">
        <f t="shared" si="387"/>
        <v>2591214000</v>
      </c>
      <c r="CM261" s="43">
        <f t="shared" si="387"/>
        <v>2751034000</v>
      </c>
      <c r="CN261" s="44">
        <f t="shared" si="373"/>
        <v>38868210</v>
      </c>
      <c r="CO261" s="44">
        <f t="shared" si="374"/>
        <v>27510340</v>
      </c>
      <c r="CP261" s="44">
        <f t="shared" si="375"/>
        <v>61113525</v>
      </c>
      <c r="CQ261" s="44">
        <f t="shared" si="376"/>
        <v>54069062.5</v>
      </c>
      <c r="CR261" s="440">
        <f t="shared" si="377"/>
        <v>2920712000</v>
      </c>
    </row>
    <row r="262" spans="1:98">
      <c r="A262" s="3">
        <f t="shared" si="378"/>
        <v>223</v>
      </c>
      <c r="B262" s="263">
        <v>4</v>
      </c>
      <c r="C262" s="556"/>
      <c r="D262" s="264" t="s">
        <v>185</v>
      </c>
      <c r="E262" s="265" t="s">
        <v>38</v>
      </c>
      <c r="F262" s="266"/>
      <c r="G262" s="41" t="s">
        <v>58</v>
      </c>
      <c r="H262" s="267">
        <f t="shared" si="353"/>
        <v>101</v>
      </c>
      <c r="I262" s="267">
        <f t="shared" si="354"/>
        <v>90</v>
      </c>
      <c r="J262" s="268">
        <f t="shared" si="355"/>
        <v>27506142.120000001</v>
      </c>
      <c r="K262" s="268">
        <f t="shared" si="356"/>
        <v>1</v>
      </c>
      <c r="L262" s="269">
        <f t="shared" si="357"/>
        <v>1.06</v>
      </c>
      <c r="M262" s="319">
        <f t="shared" si="390"/>
        <v>1.03</v>
      </c>
      <c r="N262" s="271">
        <f t="shared" si="358"/>
        <v>25095424.671549276</v>
      </c>
      <c r="O262" s="271">
        <f t="shared" si="359"/>
        <v>28286553.256562643</v>
      </c>
      <c r="P262" s="271">
        <f t="shared" si="360"/>
        <v>30031205.966616005</v>
      </c>
      <c r="Q262" s="271">
        <f t="shared" si="361"/>
        <v>31883465.038288925</v>
      </c>
      <c r="R262" s="271">
        <f t="shared" si="379"/>
        <v>35816469.754728667</v>
      </c>
      <c r="S262" s="272">
        <f t="shared" si="362"/>
        <v>30031205.966616005</v>
      </c>
      <c r="T262" s="271">
        <f t="shared" si="362"/>
        <v>31883465.038288925</v>
      </c>
      <c r="U262" s="271">
        <f t="shared" si="363"/>
        <v>33849967.396508798</v>
      </c>
      <c r="V262" s="271">
        <f t="shared" si="380"/>
        <v>40242113.595909774</v>
      </c>
      <c r="W262" s="271"/>
      <c r="X262" s="271">
        <f t="shared" si="364"/>
        <v>2258588220.439435</v>
      </c>
      <c r="Y262" s="271">
        <f t="shared" si="365"/>
        <v>2545789793.0906377</v>
      </c>
      <c r="Z262" s="271">
        <f t="shared" si="366"/>
        <v>2702808536.9954405</v>
      </c>
      <c r="AA262" s="272">
        <f t="shared" si="381"/>
        <v>2869511853.4460034</v>
      </c>
      <c r="AB262" s="272">
        <f t="shared" si="382"/>
        <v>3223482277.92558</v>
      </c>
      <c r="AC262" s="272">
        <f t="shared" si="367"/>
        <v>2702808536.9954405</v>
      </c>
      <c r="AD262" s="271">
        <f t="shared" si="368"/>
        <v>2869511853.4460034</v>
      </c>
      <c r="AE262" s="271">
        <f t="shared" si="383"/>
        <v>3046497065.685792</v>
      </c>
      <c r="AF262" s="271">
        <f t="shared" si="384"/>
        <v>3621790223.6318798</v>
      </c>
      <c r="AG262" s="271"/>
      <c r="AH262" s="33" t="str">
        <f t="shared" si="369"/>
        <v>BERTAHAP</v>
      </c>
      <c r="AI262" s="273">
        <f t="shared" si="370"/>
        <v>0</v>
      </c>
      <c r="AJ262" s="274">
        <v>2</v>
      </c>
      <c r="AK262" s="275"/>
      <c r="AL262" s="271" t="e">
        <f>IF(AK262&gt;#REF!,"LB","KR")</f>
        <v>#REF!</v>
      </c>
      <c r="AM262" s="52">
        <f t="shared" si="371"/>
        <v>2484448000</v>
      </c>
      <c r="AN262" s="52">
        <f t="shared" si="371"/>
        <v>2800369000</v>
      </c>
      <c r="AO262" s="52">
        <f t="shared" si="371"/>
        <v>2973090000</v>
      </c>
      <c r="AP262" s="438">
        <f t="shared" si="371"/>
        <v>3156464000</v>
      </c>
      <c r="AQ262" s="438">
        <f t="shared" si="372"/>
        <v>2973090000</v>
      </c>
      <c r="AR262" s="52">
        <f t="shared" si="372"/>
        <v>3156464000</v>
      </c>
      <c r="AS262" s="52">
        <f t="shared" si="372"/>
        <v>3351147000</v>
      </c>
      <c r="AT262" s="43"/>
      <c r="AU262" s="43"/>
      <c r="AV262" s="311">
        <f t="shared" si="385"/>
        <v>-981969.27368399501</v>
      </c>
      <c r="AW262" s="311"/>
      <c r="AX262" s="311"/>
      <c r="AY262" s="311"/>
      <c r="AZ262" s="311"/>
      <c r="BA262" s="43"/>
      <c r="BB262" s="43"/>
      <c r="BC262" s="43"/>
      <c r="BD262" s="43"/>
      <c r="BE262" s="43"/>
      <c r="BF262" s="43"/>
      <c r="BG262" s="43"/>
      <c r="BH262" s="43"/>
      <c r="BI262" s="43"/>
      <c r="BJ262" s="43"/>
      <c r="BK262" s="43"/>
      <c r="BL262" s="43"/>
      <c r="BM262" s="43"/>
      <c r="BN262" s="43"/>
      <c r="BO262" s="43"/>
      <c r="BP262" s="43"/>
      <c r="BQ262" s="43"/>
      <c r="BR262" s="43"/>
      <c r="BS262" s="43"/>
      <c r="BT262" s="43"/>
      <c r="BU262" s="43"/>
      <c r="BV262" s="43"/>
      <c r="BW262" s="43"/>
      <c r="BX262" s="465"/>
      <c r="BY262" s="43"/>
      <c r="BZ262" s="43"/>
      <c r="CA262" s="311"/>
      <c r="CB262" s="43"/>
      <c r="CC262" s="43"/>
      <c r="CD262" s="43"/>
      <c r="CE262" s="43"/>
      <c r="CF262" s="43"/>
      <c r="CG262" s="43"/>
      <c r="CH262" s="43"/>
      <c r="CI262" s="43"/>
      <c r="CJ262" s="43"/>
      <c r="CK262" s="438">
        <f t="shared" si="386"/>
        <v>3351147499.495441</v>
      </c>
      <c r="CL262" s="43">
        <f t="shared" si="387"/>
        <v>3151476000</v>
      </c>
      <c r="CM262" s="43">
        <f t="shared" si="387"/>
        <v>3345852000</v>
      </c>
      <c r="CN262" s="44">
        <f t="shared" si="373"/>
        <v>47272140</v>
      </c>
      <c r="CO262" s="44">
        <f t="shared" si="374"/>
        <v>33458520</v>
      </c>
      <c r="CP262" s="44">
        <f t="shared" si="375"/>
        <v>74327250</v>
      </c>
      <c r="CQ262" s="44">
        <f t="shared" si="376"/>
        <v>65759666.666666664</v>
      </c>
      <c r="CR262" s="440">
        <f t="shared" si="377"/>
        <v>3552217000</v>
      </c>
    </row>
    <row r="263" spans="1:98">
      <c r="A263" s="3">
        <f t="shared" si="378"/>
        <v>224</v>
      </c>
      <c r="B263" s="263">
        <v>5</v>
      </c>
      <c r="C263" s="556"/>
      <c r="D263" s="264" t="s">
        <v>185</v>
      </c>
      <c r="E263" s="299">
        <v>15</v>
      </c>
      <c r="F263" s="266"/>
      <c r="G263" s="41" t="s">
        <v>64</v>
      </c>
      <c r="H263" s="267">
        <f t="shared" si="353"/>
        <v>101</v>
      </c>
      <c r="I263" s="267">
        <f t="shared" si="354"/>
        <v>90</v>
      </c>
      <c r="J263" s="268">
        <f t="shared" si="355"/>
        <v>27506142.120000001</v>
      </c>
      <c r="K263" s="268">
        <f t="shared" si="356"/>
        <v>1</v>
      </c>
      <c r="L263" s="269">
        <f t="shared" si="357"/>
        <v>1.06</v>
      </c>
      <c r="M263" s="319">
        <f t="shared" si="390"/>
        <v>1.03</v>
      </c>
      <c r="N263" s="271">
        <f t="shared" si="358"/>
        <v>25095424.671549276</v>
      </c>
      <c r="O263" s="271">
        <f t="shared" si="359"/>
        <v>28286553.256562643</v>
      </c>
      <c r="P263" s="271">
        <f t="shared" si="360"/>
        <v>30031205.966616005</v>
      </c>
      <c r="Q263" s="271">
        <f t="shared" si="361"/>
        <v>31883465.038288925</v>
      </c>
      <c r="R263" s="271">
        <f t="shared" si="379"/>
        <v>35816469.754728667</v>
      </c>
      <c r="S263" s="272">
        <f t="shared" si="362"/>
        <v>30031205.966616005</v>
      </c>
      <c r="T263" s="271">
        <f t="shared" si="362"/>
        <v>31883465.038288925</v>
      </c>
      <c r="U263" s="271">
        <f t="shared" si="363"/>
        <v>33849967.396508798</v>
      </c>
      <c r="V263" s="271">
        <f t="shared" si="380"/>
        <v>40242113.595909774</v>
      </c>
      <c r="W263" s="271"/>
      <c r="X263" s="271">
        <f t="shared" si="364"/>
        <v>2258588220.439435</v>
      </c>
      <c r="Y263" s="271">
        <f t="shared" si="365"/>
        <v>2545789793.0906377</v>
      </c>
      <c r="Z263" s="271">
        <f t="shared" si="366"/>
        <v>2702808536.9954405</v>
      </c>
      <c r="AA263" s="272">
        <f t="shared" si="381"/>
        <v>2869511853.4460034</v>
      </c>
      <c r="AB263" s="272">
        <f t="shared" si="382"/>
        <v>3223482277.92558</v>
      </c>
      <c r="AC263" s="272">
        <f t="shared" si="367"/>
        <v>2702808536.9954405</v>
      </c>
      <c r="AD263" s="271">
        <f t="shared" si="368"/>
        <v>2869511853.4460034</v>
      </c>
      <c r="AE263" s="271">
        <f t="shared" si="383"/>
        <v>3046497065.685792</v>
      </c>
      <c r="AF263" s="271">
        <f t="shared" si="384"/>
        <v>3621790223.6318798</v>
      </c>
      <c r="AG263" s="271"/>
      <c r="AH263" s="33" t="str">
        <f t="shared" si="369"/>
        <v>BERTAHAP</v>
      </c>
      <c r="AI263" s="273">
        <f t="shared" si="370"/>
        <v>0</v>
      </c>
      <c r="AJ263" s="274">
        <v>2</v>
      </c>
      <c r="AK263" s="275"/>
      <c r="AL263" s="271" t="e">
        <f>IF(AK263&gt;#REF!,"LB","KR")</f>
        <v>#REF!</v>
      </c>
      <c r="AM263" s="52">
        <f t="shared" si="371"/>
        <v>2484448000</v>
      </c>
      <c r="AN263" s="52">
        <f t="shared" si="371"/>
        <v>2800369000</v>
      </c>
      <c r="AO263" s="52">
        <f t="shared" si="371"/>
        <v>2973090000</v>
      </c>
      <c r="AP263" s="438">
        <f t="shared" si="371"/>
        <v>3156464000</v>
      </c>
      <c r="AQ263" s="438">
        <f t="shared" si="372"/>
        <v>2973090000</v>
      </c>
      <c r="AR263" s="52">
        <f t="shared" si="372"/>
        <v>3156464000</v>
      </c>
      <c r="AS263" s="52">
        <f t="shared" si="372"/>
        <v>3351147000</v>
      </c>
      <c r="AT263" s="43"/>
      <c r="AU263" s="43"/>
      <c r="AV263" s="311">
        <f t="shared" si="385"/>
        <v>-981969.27368399501</v>
      </c>
      <c r="AW263" s="311"/>
      <c r="AX263" s="311"/>
      <c r="AY263" s="311"/>
      <c r="AZ263" s="311"/>
      <c r="BA263" s="43"/>
      <c r="BB263" s="43"/>
      <c r="BC263" s="43"/>
      <c r="BD263" s="43"/>
      <c r="BE263" s="43"/>
      <c r="BF263" s="43"/>
      <c r="BG263" s="43"/>
      <c r="BH263" s="43"/>
      <c r="BI263" s="43"/>
      <c r="BJ263" s="43"/>
      <c r="BK263" s="43"/>
      <c r="BL263" s="43"/>
      <c r="BM263" s="43"/>
      <c r="BN263" s="43"/>
      <c r="BO263" s="43"/>
      <c r="BP263" s="43"/>
      <c r="BQ263" s="43"/>
      <c r="BR263" s="43"/>
      <c r="BS263" s="43"/>
      <c r="BT263" s="43"/>
      <c r="BU263" s="43"/>
      <c r="BV263" s="43"/>
      <c r="BW263" s="43"/>
      <c r="BX263" s="465"/>
      <c r="BY263" s="43"/>
      <c r="BZ263" s="43"/>
      <c r="CA263" s="311"/>
      <c r="CB263" s="43"/>
      <c r="CC263" s="43"/>
      <c r="CD263" s="43"/>
      <c r="CE263" s="43"/>
      <c r="CF263" s="43"/>
      <c r="CG263" s="43"/>
      <c r="CH263" s="43"/>
      <c r="CI263" s="43"/>
      <c r="CJ263" s="43"/>
      <c r="CK263" s="438">
        <f t="shared" si="386"/>
        <v>3351147499.495441</v>
      </c>
      <c r="CL263" s="43">
        <f t="shared" si="387"/>
        <v>3151476000</v>
      </c>
      <c r="CM263" s="43">
        <f t="shared" si="387"/>
        <v>3345852000</v>
      </c>
      <c r="CN263" s="44">
        <f t="shared" si="373"/>
        <v>47272140</v>
      </c>
      <c r="CO263" s="44">
        <f t="shared" si="374"/>
        <v>33458520</v>
      </c>
      <c r="CP263" s="44">
        <f t="shared" si="375"/>
        <v>74327250</v>
      </c>
      <c r="CQ263" s="44">
        <f t="shared" si="376"/>
        <v>65759666.666666664</v>
      </c>
      <c r="CR263" s="440">
        <f t="shared" si="377"/>
        <v>3552217000</v>
      </c>
    </row>
    <row r="264" spans="1:98">
      <c r="A264" s="3">
        <f t="shared" si="378"/>
        <v>225</v>
      </c>
      <c r="B264" s="263">
        <v>6</v>
      </c>
      <c r="C264" s="556"/>
      <c r="D264" s="264" t="s">
        <v>185</v>
      </c>
      <c r="E264" s="299">
        <v>17</v>
      </c>
      <c r="F264" s="266"/>
      <c r="G264" s="41" t="s">
        <v>67</v>
      </c>
      <c r="H264" s="267">
        <f t="shared" si="353"/>
        <v>85</v>
      </c>
      <c r="I264" s="267">
        <f t="shared" si="354"/>
        <v>74</v>
      </c>
      <c r="J264" s="268">
        <f t="shared" si="355"/>
        <v>27506142.120000001</v>
      </c>
      <c r="K264" s="268">
        <f t="shared" si="356"/>
        <v>1</v>
      </c>
      <c r="L264" s="269">
        <f t="shared" si="357"/>
        <v>1.06</v>
      </c>
      <c r="M264" s="319">
        <f t="shared" si="390"/>
        <v>1.03</v>
      </c>
      <c r="N264" s="271">
        <f t="shared" si="358"/>
        <v>25095424.671549276</v>
      </c>
      <c r="O264" s="271">
        <f t="shared" si="359"/>
        <v>28286553.256562643</v>
      </c>
      <c r="P264" s="271">
        <f t="shared" si="360"/>
        <v>30031205.966616005</v>
      </c>
      <c r="Q264" s="271">
        <f t="shared" si="361"/>
        <v>31883465.038288925</v>
      </c>
      <c r="R264" s="271">
        <f t="shared" si="379"/>
        <v>35816469.754728667</v>
      </c>
      <c r="S264" s="272">
        <f t="shared" si="362"/>
        <v>30031205.966616005</v>
      </c>
      <c r="T264" s="271">
        <f t="shared" si="362"/>
        <v>31883465.038288925</v>
      </c>
      <c r="U264" s="271">
        <f t="shared" si="363"/>
        <v>33849967.396508798</v>
      </c>
      <c r="V264" s="271">
        <f t="shared" si="380"/>
        <v>40242113.595909774</v>
      </c>
      <c r="W264" s="271"/>
      <c r="X264" s="271">
        <f t="shared" si="364"/>
        <v>1857061425.6946464</v>
      </c>
      <c r="Y264" s="271">
        <f t="shared" si="365"/>
        <v>2093204940.9856355</v>
      </c>
      <c r="Z264" s="271">
        <f t="shared" si="366"/>
        <v>2222309241.5295844</v>
      </c>
      <c r="AA264" s="272">
        <f t="shared" si="381"/>
        <v>2359376412.8333802</v>
      </c>
      <c r="AB264" s="272">
        <f t="shared" si="382"/>
        <v>2650418761.8499212</v>
      </c>
      <c r="AC264" s="272">
        <f t="shared" si="367"/>
        <v>2222309241.5295844</v>
      </c>
      <c r="AD264" s="271">
        <f t="shared" si="368"/>
        <v>2359376412.8333802</v>
      </c>
      <c r="AE264" s="271">
        <f t="shared" si="383"/>
        <v>2504897587.341651</v>
      </c>
      <c r="AF264" s="271">
        <f t="shared" si="384"/>
        <v>2977916406.0973234</v>
      </c>
      <c r="AG264" s="271"/>
      <c r="AH264" s="33" t="str">
        <f t="shared" si="369"/>
        <v>BERTAHAP</v>
      </c>
      <c r="AI264" s="273">
        <f t="shared" si="370"/>
        <v>0</v>
      </c>
      <c r="AJ264" s="274">
        <v>2</v>
      </c>
      <c r="AK264" s="275"/>
      <c r="AL264" s="271" t="e">
        <f>IF(AK264&gt;#REF!,"LB","KR")</f>
        <v>#REF!</v>
      </c>
      <c r="AM264" s="52">
        <f t="shared" si="371"/>
        <v>2042768000</v>
      </c>
      <c r="AN264" s="52">
        <f t="shared" si="371"/>
        <v>2302526000</v>
      </c>
      <c r="AO264" s="52">
        <f t="shared" si="371"/>
        <v>2444541000</v>
      </c>
      <c r="AP264" s="438">
        <f t="shared" si="371"/>
        <v>2595315000</v>
      </c>
      <c r="AQ264" s="438">
        <f t="shared" si="372"/>
        <v>2444541000</v>
      </c>
      <c r="AR264" s="52">
        <f t="shared" si="372"/>
        <v>2595315000</v>
      </c>
      <c r="AS264" s="52">
        <f t="shared" si="372"/>
        <v>2755388000</v>
      </c>
      <c r="AT264" s="43"/>
      <c r="AU264" s="43"/>
      <c r="AV264" s="311">
        <f t="shared" si="385"/>
        <v>-981969.27368399501</v>
      </c>
      <c r="AW264" s="311"/>
      <c r="AX264" s="311"/>
      <c r="AY264" s="311"/>
      <c r="AZ264" s="311"/>
      <c r="BA264" s="43"/>
      <c r="BB264" s="43"/>
      <c r="BC264" s="43"/>
      <c r="BD264" s="43"/>
      <c r="BE264" s="43"/>
      <c r="BF264" s="43"/>
      <c r="BG264" s="43"/>
      <c r="BH264" s="43"/>
      <c r="BI264" s="43"/>
      <c r="BJ264" s="43"/>
      <c r="BK264" s="43"/>
      <c r="BL264" s="43"/>
      <c r="BM264" s="43"/>
      <c r="BN264" s="43"/>
      <c r="BO264" s="43"/>
      <c r="BP264" s="43"/>
      <c r="BQ264" s="43"/>
      <c r="BR264" s="43"/>
      <c r="BS264" s="43"/>
      <c r="BT264" s="43"/>
      <c r="BU264" s="43"/>
      <c r="BV264" s="43"/>
      <c r="BW264" s="43"/>
      <c r="BX264" s="465"/>
      <c r="BY264" s="43"/>
      <c r="BZ264" s="43"/>
      <c r="CA264" s="311"/>
      <c r="CB264" s="43"/>
      <c r="CC264" s="43"/>
      <c r="CD264" s="43"/>
      <c r="CE264" s="43"/>
      <c r="CF264" s="43"/>
      <c r="CG264" s="43"/>
      <c r="CH264" s="43"/>
      <c r="CI264" s="43"/>
      <c r="CJ264" s="43"/>
      <c r="CK264" s="438">
        <f t="shared" si="386"/>
        <v>2755388109.1794519</v>
      </c>
      <c r="CL264" s="43">
        <f t="shared" si="387"/>
        <v>2591214000</v>
      </c>
      <c r="CM264" s="43">
        <f t="shared" si="387"/>
        <v>2751034000</v>
      </c>
      <c r="CN264" s="44">
        <f t="shared" si="373"/>
        <v>38868210</v>
      </c>
      <c r="CO264" s="44">
        <f t="shared" si="374"/>
        <v>27510340</v>
      </c>
      <c r="CP264" s="44">
        <f t="shared" si="375"/>
        <v>61113525</v>
      </c>
      <c r="CQ264" s="44">
        <f t="shared" si="376"/>
        <v>54069062.5</v>
      </c>
      <c r="CR264" s="440">
        <f t="shared" si="377"/>
        <v>2920712000</v>
      </c>
    </row>
    <row r="265" spans="1:98">
      <c r="A265" s="3">
        <f t="shared" si="378"/>
        <v>226</v>
      </c>
      <c r="B265" s="263">
        <v>7</v>
      </c>
      <c r="C265" s="556"/>
      <c r="D265" s="264" t="s">
        <v>185</v>
      </c>
      <c r="E265" s="299">
        <v>19</v>
      </c>
      <c r="F265" s="266"/>
      <c r="G265" s="41" t="s">
        <v>78</v>
      </c>
      <c r="H265" s="267">
        <f t="shared" si="353"/>
        <v>138</v>
      </c>
      <c r="I265" s="267">
        <f t="shared" si="354"/>
        <v>120</v>
      </c>
      <c r="J265" s="268">
        <f t="shared" si="355"/>
        <v>27506142.120000001</v>
      </c>
      <c r="K265" s="268">
        <f t="shared" si="356"/>
        <v>1</v>
      </c>
      <c r="L265" s="269">
        <f t="shared" si="357"/>
        <v>1.06</v>
      </c>
      <c r="M265" s="319">
        <f t="shared" si="390"/>
        <v>1.03</v>
      </c>
      <c r="N265" s="271">
        <f t="shared" si="358"/>
        <v>25095424.671549276</v>
      </c>
      <c r="O265" s="271">
        <f t="shared" si="359"/>
        <v>28286553.256562643</v>
      </c>
      <c r="P265" s="271">
        <f t="shared" si="360"/>
        <v>30031205.966616005</v>
      </c>
      <c r="Q265" s="271">
        <f t="shared" si="361"/>
        <v>31883465.038288925</v>
      </c>
      <c r="R265" s="271">
        <f t="shared" si="379"/>
        <v>35816469.754728667</v>
      </c>
      <c r="S265" s="272">
        <f t="shared" si="362"/>
        <v>30031205.966616005</v>
      </c>
      <c r="T265" s="271">
        <f t="shared" si="362"/>
        <v>31883465.038288925</v>
      </c>
      <c r="U265" s="271">
        <f t="shared" si="363"/>
        <v>33849967.396508798</v>
      </c>
      <c r="V265" s="271">
        <f t="shared" si="380"/>
        <v>40242113.595909774</v>
      </c>
      <c r="W265" s="271"/>
      <c r="X265" s="271">
        <f t="shared" si="364"/>
        <v>3011450960.5859132</v>
      </c>
      <c r="Y265" s="271">
        <f t="shared" si="365"/>
        <v>3394386390.7875171</v>
      </c>
      <c r="Z265" s="271">
        <f t="shared" si="366"/>
        <v>3603744715.9939203</v>
      </c>
      <c r="AA265" s="272">
        <f t="shared" si="381"/>
        <v>3826015804.5946708</v>
      </c>
      <c r="AB265" s="272">
        <f t="shared" si="382"/>
        <v>4297976370.56744</v>
      </c>
      <c r="AC265" s="272">
        <f t="shared" si="367"/>
        <v>3603744715.9939203</v>
      </c>
      <c r="AD265" s="271">
        <f t="shared" si="368"/>
        <v>3826015804.5946708</v>
      </c>
      <c r="AE265" s="271">
        <f t="shared" si="383"/>
        <v>4061996087.5810556</v>
      </c>
      <c r="AF265" s="271">
        <f t="shared" si="384"/>
        <v>4829053631.5091724</v>
      </c>
      <c r="AG265" s="271"/>
      <c r="AH265" s="33" t="str">
        <f t="shared" si="369"/>
        <v>BERTAHAP</v>
      </c>
      <c r="AI265" s="273">
        <f t="shared" si="370"/>
        <v>0</v>
      </c>
      <c r="AJ265" s="274">
        <v>2</v>
      </c>
      <c r="AK265" s="275"/>
      <c r="AL265" s="271" t="e">
        <f>IF(AK265&gt;#REF!,"LB","KR")</f>
        <v>#REF!</v>
      </c>
      <c r="AM265" s="52">
        <f t="shared" si="371"/>
        <v>3312597000</v>
      </c>
      <c r="AN265" s="52">
        <f t="shared" si="371"/>
        <v>3733826000</v>
      </c>
      <c r="AO265" s="52">
        <f t="shared" si="371"/>
        <v>3964120000</v>
      </c>
      <c r="AP265" s="438">
        <f t="shared" si="371"/>
        <v>4208618000</v>
      </c>
      <c r="AQ265" s="438">
        <f t="shared" si="372"/>
        <v>3964120000</v>
      </c>
      <c r="AR265" s="52">
        <f t="shared" si="372"/>
        <v>4208618000</v>
      </c>
      <c r="AS265" s="52">
        <f t="shared" si="372"/>
        <v>4468196000</v>
      </c>
      <c r="AT265" s="43"/>
      <c r="AU265" s="43"/>
      <c r="AV265" s="311">
        <f t="shared" si="385"/>
        <v>-981969.27368399501</v>
      </c>
      <c r="AW265" s="311"/>
      <c r="AX265" s="311"/>
      <c r="AY265" s="311"/>
      <c r="AZ265" s="311"/>
      <c r="BA265" s="43"/>
      <c r="BB265" s="43"/>
      <c r="BC265" s="43"/>
      <c r="BD265" s="43"/>
      <c r="BE265" s="43"/>
      <c r="BF265" s="43"/>
      <c r="BG265" s="43"/>
      <c r="BH265" s="43"/>
      <c r="BI265" s="43"/>
      <c r="BJ265" s="43"/>
      <c r="BK265" s="43"/>
      <c r="BL265" s="43"/>
      <c r="BM265" s="43"/>
      <c r="BN265" s="43"/>
      <c r="BO265" s="43"/>
      <c r="BP265" s="43"/>
      <c r="BQ265" s="43"/>
      <c r="BR265" s="43"/>
      <c r="BS265" s="43"/>
      <c r="BT265" s="43"/>
      <c r="BU265" s="43"/>
      <c r="BV265" s="43"/>
      <c r="BW265" s="43"/>
      <c r="BX265" s="465"/>
      <c r="BY265" s="43"/>
      <c r="BZ265" s="43"/>
      <c r="CA265" s="311"/>
      <c r="CB265" s="43"/>
      <c r="CC265" s="43"/>
      <c r="CD265" s="43"/>
      <c r="CE265" s="43"/>
      <c r="CF265" s="43"/>
      <c r="CG265" s="43"/>
      <c r="CH265" s="43"/>
      <c r="CI265" s="43"/>
      <c r="CJ265" s="43"/>
      <c r="CK265" s="438">
        <f t="shared" si="386"/>
        <v>4468195958.2087755</v>
      </c>
      <c r="CL265" s="43">
        <f t="shared" si="387"/>
        <v>4201968000</v>
      </c>
      <c r="CM265" s="43">
        <f t="shared" si="387"/>
        <v>4461136000</v>
      </c>
      <c r="CN265" s="44">
        <f t="shared" si="373"/>
        <v>63029520</v>
      </c>
      <c r="CO265" s="44">
        <f t="shared" si="374"/>
        <v>44611360</v>
      </c>
      <c r="CP265" s="44">
        <f t="shared" si="375"/>
        <v>99103000</v>
      </c>
      <c r="CQ265" s="44">
        <f t="shared" si="376"/>
        <v>87679541.666666672</v>
      </c>
      <c r="CR265" s="440">
        <f t="shared" si="377"/>
        <v>4736289000</v>
      </c>
    </row>
    <row r="266" spans="1:98">
      <c r="A266" s="3">
        <f t="shared" si="378"/>
        <v>227</v>
      </c>
      <c r="B266" s="263">
        <v>8</v>
      </c>
      <c r="C266" s="556"/>
      <c r="D266" s="264" t="s">
        <v>185</v>
      </c>
      <c r="E266" s="299">
        <v>21</v>
      </c>
      <c r="F266" s="266"/>
      <c r="G266" s="41" t="s">
        <v>84</v>
      </c>
      <c r="H266" s="267">
        <f t="shared" si="353"/>
        <v>132</v>
      </c>
      <c r="I266" s="267">
        <f t="shared" si="354"/>
        <v>112</v>
      </c>
      <c r="J266" s="268">
        <f t="shared" si="355"/>
        <v>27506142.120000001</v>
      </c>
      <c r="K266" s="268">
        <f t="shared" si="356"/>
        <v>3</v>
      </c>
      <c r="L266" s="269">
        <f t="shared" si="357"/>
        <v>1.1000000000000001</v>
      </c>
      <c r="M266" s="319">
        <f t="shared" si="390"/>
        <v>1.03</v>
      </c>
      <c r="N266" s="271">
        <f t="shared" si="358"/>
        <v>26042421.828966226</v>
      </c>
      <c r="O266" s="271">
        <f t="shared" si="359"/>
        <v>29353970.360583872</v>
      </c>
      <c r="P266" s="271">
        <f t="shared" si="360"/>
        <v>31164459.021960001</v>
      </c>
      <c r="Q266" s="271">
        <f t="shared" si="361"/>
        <v>33086614.662375297</v>
      </c>
      <c r="R266" s="271">
        <f t="shared" si="379"/>
        <v>37168034.651133522</v>
      </c>
      <c r="S266" s="272">
        <f t="shared" si="362"/>
        <v>31164459.021960001</v>
      </c>
      <c r="T266" s="271">
        <f t="shared" si="362"/>
        <v>33086614.662375297</v>
      </c>
      <c r="U266" s="271">
        <f t="shared" si="363"/>
        <v>35127324.656754412</v>
      </c>
      <c r="V266" s="271">
        <f t="shared" si="380"/>
        <v>41760683.920283727</v>
      </c>
      <c r="W266" s="271"/>
      <c r="X266" s="271">
        <f t="shared" si="364"/>
        <v>2916751244.8442173</v>
      </c>
      <c r="Y266" s="271">
        <f t="shared" si="365"/>
        <v>3287644680.3853936</v>
      </c>
      <c r="Z266" s="271">
        <f t="shared" si="366"/>
        <v>3490419410.4595203</v>
      </c>
      <c r="AA266" s="272">
        <f t="shared" si="381"/>
        <v>3705700842.1860332</v>
      </c>
      <c r="AB266" s="272">
        <f t="shared" si="382"/>
        <v>4162819880.9269543</v>
      </c>
      <c r="AC266" s="272">
        <f t="shared" si="367"/>
        <v>3490419410.4595203</v>
      </c>
      <c r="AD266" s="271">
        <f t="shared" si="368"/>
        <v>3705700842.1860332</v>
      </c>
      <c r="AE266" s="271">
        <f t="shared" si="383"/>
        <v>3934260361.5564942</v>
      </c>
      <c r="AF266" s="271">
        <f t="shared" si="384"/>
        <v>4677196599.0717773</v>
      </c>
      <c r="AG266" s="271"/>
      <c r="AH266" s="33" t="str">
        <f t="shared" si="369"/>
        <v>BERTAHAP</v>
      </c>
      <c r="AI266" s="273">
        <f t="shared" si="370"/>
        <v>0</v>
      </c>
      <c r="AJ266" s="274">
        <v>2</v>
      </c>
      <c r="AK266" s="275"/>
      <c r="AL266" s="271" t="e">
        <f>IF(AK266&gt;#REF!,"LB","KR")</f>
        <v>#REF!</v>
      </c>
      <c r="AM266" s="52">
        <f t="shared" si="371"/>
        <v>3208427000</v>
      </c>
      <c r="AN266" s="52">
        <f t="shared" si="371"/>
        <v>3616410000</v>
      </c>
      <c r="AO266" s="52">
        <f t="shared" si="371"/>
        <v>3839462000</v>
      </c>
      <c r="AP266" s="438">
        <f t="shared" si="371"/>
        <v>4076271000</v>
      </c>
      <c r="AQ266" s="438">
        <f t="shared" si="372"/>
        <v>3839462000</v>
      </c>
      <c r="AR266" s="52">
        <f t="shared" si="372"/>
        <v>4076271000</v>
      </c>
      <c r="AS266" s="52">
        <f t="shared" si="372"/>
        <v>4327687000</v>
      </c>
      <c r="AT266" s="43"/>
      <c r="AU266" s="43"/>
      <c r="AV266" s="311">
        <f t="shared" si="385"/>
        <v>151283.78166000172</v>
      </c>
      <c r="AW266" s="311"/>
      <c r="AX266" s="311"/>
      <c r="AY266" s="311"/>
      <c r="AZ266" s="311"/>
      <c r="BA266" s="43"/>
      <c r="BB266" s="43"/>
      <c r="BC266" s="43"/>
      <c r="BD266" s="43"/>
      <c r="BE266" s="43"/>
      <c r="BF266" s="43"/>
      <c r="BG266" s="43"/>
      <c r="BH266" s="43"/>
      <c r="BI266" s="43"/>
      <c r="BJ266" s="43"/>
      <c r="BK266" s="43"/>
      <c r="BL266" s="43"/>
      <c r="BM266" s="43"/>
      <c r="BN266" s="43"/>
      <c r="BO266" s="43"/>
      <c r="BP266" s="43"/>
      <c r="BQ266" s="43"/>
      <c r="BR266" s="43"/>
      <c r="BS266" s="43"/>
      <c r="BT266" s="43"/>
      <c r="BU266" s="43"/>
      <c r="BV266" s="43"/>
      <c r="BW266" s="43"/>
      <c r="BX266" s="465"/>
      <c r="BY266" s="43"/>
      <c r="BZ266" s="43"/>
      <c r="CA266" s="311"/>
      <c r="CB266" s="43"/>
      <c r="CC266" s="43"/>
      <c r="CD266" s="43"/>
      <c r="CE266" s="43"/>
      <c r="CF266" s="43"/>
      <c r="CG266" s="43"/>
      <c r="CH266" s="43"/>
      <c r="CI266" s="43"/>
      <c r="CJ266" s="43"/>
      <c r="CK266" s="438">
        <f t="shared" si="386"/>
        <v>4327686097.1377401</v>
      </c>
      <c r="CL266" s="43">
        <f t="shared" si="387"/>
        <v>4069830000</v>
      </c>
      <c r="CM266" s="43">
        <f t="shared" si="387"/>
        <v>4320848000</v>
      </c>
      <c r="CN266" s="44">
        <f t="shared" si="373"/>
        <v>61047450</v>
      </c>
      <c r="CO266" s="44">
        <f t="shared" si="374"/>
        <v>43208480</v>
      </c>
      <c r="CP266" s="44">
        <f t="shared" si="375"/>
        <v>95986550</v>
      </c>
      <c r="CQ266" s="44">
        <f t="shared" si="376"/>
        <v>84922312.5</v>
      </c>
      <c r="CR266" s="440">
        <f t="shared" si="377"/>
        <v>4587349000</v>
      </c>
    </row>
    <row r="267" spans="1:98">
      <c r="A267" s="3">
        <f t="shared" si="378"/>
        <v>228</v>
      </c>
      <c r="B267" s="263">
        <v>1</v>
      </c>
      <c r="C267" s="556"/>
      <c r="D267" s="264" t="s">
        <v>186</v>
      </c>
      <c r="E267" s="265" t="s">
        <v>19</v>
      </c>
      <c r="F267" s="266"/>
      <c r="G267" s="41" t="s">
        <v>72</v>
      </c>
      <c r="H267" s="267">
        <f t="shared" si="353"/>
        <v>175</v>
      </c>
      <c r="I267" s="267">
        <f t="shared" si="354"/>
        <v>156</v>
      </c>
      <c r="J267" s="268">
        <f t="shared" si="355"/>
        <v>27506142.120000001</v>
      </c>
      <c r="K267" s="268">
        <f t="shared" si="356"/>
        <v>5</v>
      </c>
      <c r="L267" s="269">
        <f t="shared" si="357"/>
        <v>1.08</v>
      </c>
      <c r="M267" s="270">
        <f t="shared" ref="M267:M302" si="391">SUMIF($AS$4:$AS$22,E267,$BB$4:$BB$22)</f>
        <v>1.0149999999999999</v>
      </c>
      <c r="N267" s="271">
        <f t="shared" si="358"/>
        <v>25196560.290302537</v>
      </c>
      <c r="O267" s="271">
        <f t="shared" si="359"/>
        <v>28400549.257962964</v>
      </c>
      <c r="P267" s="271">
        <f t="shared" si="360"/>
        <v>30152232.991944</v>
      </c>
      <c r="Q267" s="271">
        <f t="shared" si="361"/>
        <v>32011956.745715622</v>
      </c>
      <c r="R267" s="271">
        <f t="shared" si="379"/>
        <v>35960811.636868991</v>
      </c>
      <c r="S267" s="272">
        <f t="shared" si="362"/>
        <v>30152232.991944</v>
      </c>
      <c r="T267" s="271">
        <f t="shared" si="362"/>
        <v>32011956.745715622</v>
      </c>
      <c r="U267" s="271">
        <f t="shared" si="363"/>
        <v>33986384.191292308</v>
      </c>
      <c r="V267" s="271">
        <f t="shared" si="380"/>
        <v>40404291.009192429</v>
      </c>
      <c r="W267" s="271"/>
      <c r="X267" s="271">
        <f t="shared" si="364"/>
        <v>3930663405.2871957</v>
      </c>
      <c r="Y267" s="271">
        <f t="shared" si="365"/>
        <v>4430485684.2422228</v>
      </c>
      <c r="Z267" s="271">
        <f t="shared" si="366"/>
        <v>4703748346.7432642</v>
      </c>
      <c r="AA267" s="272">
        <f t="shared" si="381"/>
        <v>4993865252.3316374</v>
      </c>
      <c r="AB267" s="272">
        <f t="shared" si="382"/>
        <v>5609886615.3515625</v>
      </c>
      <c r="AC267" s="272">
        <f t="shared" si="367"/>
        <v>4703748346.7432642</v>
      </c>
      <c r="AD267" s="271">
        <f t="shared" si="368"/>
        <v>4993865252.3316374</v>
      </c>
      <c r="AE267" s="271">
        <f t="shared" si="383"/>
        <v>5301875933.8416004</v>
      </c>
      <c r="AF267" s="271">
        <f t="shared" si="384"/>
        <v>6303069397.4340191</v>
      </c>
      <c r="AG267" s="271"/>
      <c r="AH267" s="33" t="str">
        <f t="shared" si="369"/>
        <v>BERTAHAP</v>
      </c>
      <c r="AI267" s="273">
        <f t="shared" si="370"/>
        <v>0</v>
      </c>
      <c r="AJ267" s="274">
        <v>2</v>
      </c>
      <c r="AK267" s="275"/>
      <c r="AL267" s="271" t="e">
        <f>IF(AK267&gt;#REF!,"LB","KR")</f>
        <v>#REF!</v>
      </c>
      <c r="AM267" s="52">
        <f t="shared" si="371"/>
        <v>4323730000</v>
      </c>
      <c r="AN267" s="52">
        <f t="shared" si="371"/>
        <v>4873535000</v>
      </c>
      <c r="AO267" s="52">
        <f t="shared" si="371"/>
        <v>5174124000</v>
      </c>
      <c r="AP267" s="438">
        <f t="shared" si="371"/>
        <v>5493252000</v>
      </c>
      <c r="AQ267" s="438">
        <f t="shared" si="372"/>
        <v>5174124000</v>
      </c>
      <c r="AR267" s="52">
        <f t="shared" si="372"/>
        <v>5493252000</v>
      </c>
      <c r="AS267" s="52">
        <f t="shared" si="372"/>
        <v>5832064000</v>
      </c>
      <c r="AT267" s="43"/>
      <c r="AU267" s="43"/>
      <c r="AV267" s="311">
        <f t="shared" si="385"/>
        <v>-860942.24835599959</v>
      </c>
      <c r="AW267" s="311"/>
      <c r="AX267" s="311"/>
      <c r="AY267" s="311"/>
      <c r="AZ267" s="311"/>
      <c r="BA267" s="43"/>
      <c r="BB267" s="43"/>
      <c r="BC267" s="43"/>
      <c r="BD267" s="43"/>
      <c r="BE267" s="43"/>
      <c r="BF267" s="43"/>
      <c r="BG267" s="43"/>
      <c r="BH267" s="43"/>
      <c r="BI267" s="43"/>
      <c r="BJ267" s="43"/>
      <c r="BK267" s="43"/>
      <c r="BL267" s="43"/>
      <c r="BM267" s="43"/>
      <c r="BN267" s="43"/>
      <c r="BO267" s="43"/>
      <c r="BP267" s="43"/>
      <c r="BQ267" s="43"/>
      <c r="BR267" s="43"/>
      <c r="BS267" s="43"/>
      <c r="BT267" s="43"/>
      <c r="BU267" s="43"/>
      <c r="BV267" s="43"/>
      <c r="BW267" s="43"/>
      <c r="BX267" s="465"/>
      <c r="BY267" s="43"/>
      <c r="BZ267" s="43"/>
      <c r="CA267" s="311"/>
      <c r="CB267" s="43"/>
      <c r="CC267" s="43"/>
      <c r="CD267" s="43"/>
      <c r="CE267" s="43"/>
      <c r="CF267" s="43"/>
      <c r="CG267" s="43"/>
      <c r="CH267" s="43"/>
      <c r="CI267" s="43"/>
      <c r="CJ267" s="43"/>
      <c r="CK267" s="438">
        <f t="shared" si="386"/>
        <v>5832063253.0256414</v>
      </c>
      <c r="CL267" s="43">
        <f t="shared" si="387"/>
        <v>5484572000</v>
      </c>
      <c r="CM267" s="43">
        <f t="shared" si="387"/>
        <v>5822848000</v>
      </c>
      <c r="CN267" s="44">
        <f t="shared" si="373"/>
        <v>82268580</v>
      </c>
      <c r="CO267" s="44">
        <f t="shared" si="374"/>
        <v>58228480</v>
      </c>
      <c r="CP267" s="44">
        <f t="shared" si="375"/>
        <v>129353100</v>
      </c>
      <c r="CQ267" s="44">
        <f t="shared" si="376"/>
        <v>114442750</v>
      </c>
      <c r="CR267" s="440">
        <f t="shared" si="377"/>
        <v>6181989000</v>
      </c>
    </row>
    <row r="268" spans="1:98">
      <c r="A268" s="3">
        <f t="shared" si="378"/>
        <v>229</v>
      </c>
      <c r="B268" s="263">
        <v>2</v>
      </c>
      <c r="C268" s="556"/>
      <c r="D268" s="264" t="s">
        <v>186</v>
      </c>
      <c r="E268" s="265" t="s">
        <v>29</v>
      </c>
      <c r="F268" s="266"/>
      <c r="G268" s="41" t="s">
        <v>74</v>
      </c>
      <c r="H268" s="267">
        <f t="shared" si="353"/>
        <v>85</v>
      </c>
      <c r="I268" s="267">
        <f t="shared" si="354"/>
        <v>74</v>
      </c>
      <c r="J268" s="268">
        <f t="shared" si="355"/>
        <v>27506142.120000001</v>
      </c>
      <c r="K268" s="268">
        <f t="shared" si="356"/>
        <v>1</v>
      </c>
      <c r="L268" s="269">
        <f t="shared" si="357"/>
        <v>1.06</v>
      </c>
      <c r="M268" s="270">
        <f t="shared" si="391"/>
        <v>1.0149999999999999</v>
      </c>
      <c r="N268" s="271">
        <f t="shared" si="358"/>
        <v>24729957.321963601</v>
      </c>
      <c r="O268" s="271">
        <f t="shared" si="359"/>
        <v>27874613.160593279</v>
      </c>
      <c r="P268" s="271">
        <f t="shared" si="360"/>
        <v>29593858.306908</v>
      </c>
      <c r="Q268" s="271">
        <f t="shared" si="361"/>
        <v>31419142.731906071</v>
      </c>
      <c r="R268" s="271">
        <f t="shared" si="379"/>
        <v>35294870.680630669</v>
      </c>
      <c r="S268" s="272">
        <f t="shared" si="362"/>
        <v>29593858.306908</v>
      </c>
      <c r="T268" s="271">
        <f t="shared" si="362"/>
        <v>31419142.731906071</v>
      </c>
      <c r="U268" s="271">
        <f t="shared" si="363"/>
        <v>33357006.706268378</v>
      </c>
      <c r="V268" s="271">
        <f t="shared" si="380"/>
        <v>39656063.397911087</v>
      </c>
      <c r="W268" s="271"/>
      <c r="X268" s="271">
        <f t="shared" si="364"/>
        <v>1830016841.8253064</v>
      </c>
      <c r="Y268" s="271">
        <f t="shared" si="365"/>
        <v>2062721373.8839025</v>
      </c>
      <c r="Z268" s="271">
        <f t="shared" si="366"/>
        <v>2189945514.7111921</v>
      </c>
      <c r="AA268" s="272">
        <f t="shared" si="381"/>
        <v>2325016562.1610494</v>
      </c>
      <c r="AB268" s="272">
        <f t="shared" si="382"/>
        <v>2611820430.3666697</v>
      </c>
      <c r="AC268" s="272">
        <f t="shared" si="367"/>
        <v>2189945514.7111921</v>
      </c>
      <c r="AD268" s="271">
        <f t="shared" si="368"/>
        <v>2325016562.1610494</v>
      </c>
      <c r="AE268" s="271">
        <f t="shared" si="383"/>
        <v>2468418496.2638597</v>
      </c>
      <c r="AF268" s="271">
        <f t="shared" si="384"/>
        <v>2934548691.4454203</v>
      </c>
      <c r="AG268" s="271"/>
      <c r="AH268" s="33" t="str">
        <f t="shared" si="369"/>
        <v>BERTAHAP</v>
      </c>
      <c r="AI268" s="273">
        <f t="shared" si="370"/>
        <v>0</v>
      </c>
      <c r="AJ268" s="274">
        <v>2</v>
      </c>
      <c r="AK268" s="275"/>
      <c r="AL268" s="271" t="e">
        <f>IF(AK268&gt;#REF!,"LB","KR")</f>
        <v>#REF!</v>
      </c>
      <c r="AM268" s="52">
        <f t="shared" si="371"/>
        <v>2013019000</v>
      </c>
      <c r="AN268" s="52">
        <f t="shared" si="371"/>
        <v>2268994000</v>
      </c>
      <c r="AO268" s="52">
        <f t="shared" si="371"/>
        <v>2408941000</v>
      </c>
      <c r="AP268" s="438">
        <f t="shared" si="371"/>
        <v>2557519000</v>
      </c>
      <c r="AQ268" s="438">
        <f t="shared" si="372"/>
        <v>2408941000</v>
      </c>
      <c r="AR268" s="52">
        <f t="shared" si="372"/>
        <v>2557519000</v>
      </c>
      <c r="AS268" s="52">
        <f t="shared" si="372"/>
        <v>2715261000</v>
      </c>
      <c r="AT268" s="43"/>
      <c r="AU268" s="43"/>
      <c r="AV268" s="311">
        <f t="shared" si="385"/>
        <v>-1419316.9333919995</v>
      </c>
      <c r="AW268" s="311"/>
      <c r="AX268" s="311"/>
      <c r="AY268" s="311"/>
      <c r="AZ268" s="311"/>
      <c r="BA268" s="43"/>
      <c r="BB268" s="43"/>
      <c r="BC268" s="43"/>
      <c r="BD268" s="43"/>
      <c r="BE268" s="43"/>
      <c r="BF268" s="43"/>
      <c r="BG268" s="43"/>
      <c r="BH268" s="43"/>
      <c r="BI268" s="43"/>
      <c r="BJ268" s="43"/>
      <c r="BK268" s="43"/>
      <c r="BL268" s="43"/>
      <c r="BM268" s="43"/>
      <c r="BN268" s="43"/>
      <c r="BO268" s="43"/>
      <c r="BP268" s="43"/>
      <c r="BQ268" s="43"/>
      <c r="BR268" s="43"/>
      <c r="BS268" s="43"/>
      <c r="BT268" s="43"/>
      <c r="BU268" s="43"/>
      <c r="BV268" s="43"/>
      <c r="BW268" s="43"/>
      <c r="BX268" s="465"/>
      <c r="BY268" s="43"/>
      <c r="BZ268" s="43"/>
      <c r="CA268" s="311"/>
      <c r="CB268" s="43"/>
      <c r="CC268" s="43"/>
      <c r="CD268" s="43"/>
      <c r="CE268" s="43"/>
      <c r="CF268" s="43"/>
      <c r="CG268" s="43"/>
      <c r="CH268" s="43"/>
      <c r="CI268" s="43"/>
      <c r="CJ268" s="43"/>
      <c r="CK268" s="438">
        <f t="shared" si="386"/>
        <v>2715260938.113687</v>
      </c>
      <c r="CL268" s="43">
        <f t="shared" si="387"/>
        <v>2553478000</v>
      </c>
      <c r="CM268" s="43">
        <f t="shared" si="387"/>
        <v>2710971000</v>
      </c>
      <c r="CN268" s="44">
        <f t="shared" si="373"/>
        <v>38302170</v>
      </c>
      <c r="CO268" s="44">
        <f t="shared" si="374"/>
        <v>27109710</v>
      </c>
      <c r="CP268" s="44">
        <f t="shared" si="375"/>
        <v>60223525</v>
      </c>
      <c r="CQ268" s="44">
        <f t="shared" si="376"/>
        <v>53281645.833333336</v>
      </c>
      <c r="CR268" s="440">
        <f t="shared" si="377"/>
        <v>2878178000</v>
      </c>
    </row>
    <row r="269" spans="1:98">
      <c r="A269" s="3">
        <f t="shared" si="378"/>
        <v>230</v>
      </c>
      <c r="B269" s="263">
        <v>3</v>
      </c>
      <c r="C269" s="556"/>
      <c r="D269" s="264" t="s">
        <v>186</v>
      </c>
      <c r="E269" s="265" t="s">
        <v>32</v>
      </c>
      <c r="F269" s="266"/>
      <c r="G269" s="41" t="s">
        <v>56</v>
      </c>
      <c r="H269" s="267">
        <f t="shared" si="353"/>
        <v>85</v>
      </c>
      <c r="I269" s="267">
        <f t="shared" si="354"/>
        <v>74</v>
      </c>
      <c r="J269" s="268">
        <f t="shared" si="355"/>
        <v>27506142.120000001</v>
      </c>
      <c r="K269" s="268">
        <f t="shared" si="356"/>
        <v>1</v>
      </c>
      <c r="L269" s="269">
        <f t="shared" si="357"/>
        <v>1.06</v>
      </c>
      <c r="M269" s="270">
        <f t="shared" si="391"/>
        <v>1.0149999999999999</v>
      </c>
      <c r="N269" s="271">
        <f t="shared" si="358"/>
        <v>24729957.321963601</v>
      </c>
      <c r="O269" s="271">
        <f t="shared" si="359"/>
        <v>27874613.160593279</v>
      </c>
      <c r="P269" s="271">
        <f t="shared" si="360"/>
        <v>29593858.306908</v>
      </c>
      <c r="Q269" s="271">
        <f t="shared" si="361"/>
        <v>31419142.731906071</v>
      </c>
      <c r="R269" s="271">
        <f t="shared" si="379"/>
        <v>35294870.680630669</v>
      </c>
      <c r="S269" s="272">
        <f t="shared" si="362"/>
        <v>29593858.306908</v>
      </c>
      <c r="T269" s="271">
        <f t="shared" si="362"/>
        <v>31419142.731906071</v>
      </c>
      <c r="U269" s="271">
        <f t="shared" si="363"/>
        <v>33357006.706268378</v>
      </c>
      <c r="V269" s="271">
        <f t="shared" si="380"/>
        <v>39656063.397911087</v>
      </c>
      <c r="W269" s="271"/>
      <c r="X269" s="271">
        <f t="shared" si="364"/>
        <v>1830016841.8253064</v>
      </c>
      <c r="Y269" s="271">
        <f t="shared" si="365"/>
        <v>2062721373.8839025</v>
      </c>
      <c r="Z269" s="271">
        <f t="shared" si="366"/>
        <v>2189945514.7111921</v>
      </c>
      <c r="AA269" s="272">
        <f t="shared" si="381"/>
        <v>2325016562.1610494</v>
      </c>
      <c r="AB269" s="272">
        <f t="shared" si="382"/>
        <v>2611820430.3666697</v>
      </c>
      <c r="AC269" s="272">
        <f t="shared" si="367"/>
        <v>2189945514.7111921</v>
      </c>
      <c r="AD269" s="271">
        <f t="shared" si="368"/>
        <v>2325016562.1610494</v>
      </c>
      <c r="AE269" s="271">
        <f t="shared" si="383"/>
        <v>2468418496.2638597</v>
      </c>
      <c r="AF269" s="271">
        <f t="shared" si="384"/>
        <v>2934548691.4454203</v>
      </c>
      <c r="AG269" s="271"/>
      <c r="AH269" s="33" t="str">
        <f t="shared" si="369"/>
        <v>BERTAHAP</v>
      </c>
      <c r="AI269" s="273">
        <f t="shared" si="370"/>
        <v>0</v>
      </c>
      <c r="AJ269" s="274">
        <v>2</v>
      </c>
      <c r="AK269" s="275"/>
      <c r="AL269" s="271" t="e">
        <f>IF(AK269&gt;#REF!,"LB","KR")</f>
        <v>#REF!</v>
      </c>
      <c r="AM269" s="52">
        <f t="shared" si="371"/>
        <v>2013019000</v>
      </c>
      <c r="AN269" s="52">
        <f t="shared" si="371"/>
        <v>2268994000</v>
      </c>
      <c r="AO269" s="52">
        <f t="shared" si="371"/>
        <v>2408941000</v>
      </c>
      <c r="AP269" s="438">
        <f t="shared" si="371"/>
        <v>2557519000</v>
      </c>
      <c r="AQ269" s="438">
        <f t="shared" si="372"/>
        <v>2408941000</v>
      </c>
      <c r="AR269" s="52">
        <f t="shared" si="372"/>
        <v>2557519000</v>
      </c>
      <c r="AS269" s="52">
        <f t="shared" si="372"/>
        <v>2715261000</v>
      </c>
      <c r="AT269" s="43"/>
      <c r="AU269" s="43"/>
      <c r="AV269" s="311">
        <f t="shared" si="385"/>
        <v>-1419316.9333919995</v>
      </c>
      <c r="AW269" s="311"/>
      <c r="AX269" s="311"/>
      <c r="AY269" s="311"/>
      <c r="AZ269" s="311"/>
      <c r="BA269" s="43"/>
      <c r="BB269" s="43"/>
      <c r="BC269" s="43"/>
      <c r="BD269" s="43"/>
      <c r="BE269" s="43"/>
      <c r="BF269" s="43"/>
      <c r="BG269" s="43"/>
      <c r="BH269" s="43"/>
      <c r="BI269" s="43"/>
      <c r="BJ269" s="43"/>
      <c r="BK269" s="43"/>
      <c r="BL269" s="43"/>
      <c r="BM269" s="43"/>
      <c r="BN269" s="43"/>
      <c r="BO269" s="43"/>
      <c r="BP269" s="43"/>
      <c r="BQ269" s="43"/>
      <c r="BR269" s="43"/>
      <c r="BS269" s="43"/>
      <c r="BT269" s="43"/>
      <c r="BU269" s="43"/>
      <c r="BV269" s="43"/>
      <c r="BW269" s="43"/>
      <c r="BX269" s="465"/>
      <c r="BY269" s="43"/>
      <c r="BZ269" s="43"/>
      <c r="CA269" s="311"/>
      <c r="CB269" s="43"/>
      <c r="CC269" s="43"/>
      <c r="CD269" s="43"/>
      <c r="CE269" s="43"/>
      <c r="CF269" s="43"/>
      <c r="CG269" s="43"/>
      <c r="CH269" s="43"/>
      <c r="CI269" s="43"/>
      <c r="CJ269" s="43"/>
      <c r="CK269" s="438">
        <f t="shared" si="386"/>
        <v>2715260938.113687</v>
      </c>
      <c r="CL269" s="43">
        <f t="shared" si="387"/>
        <v>2553478000</v>
      </c>
      <c r="CM269" s="43">
        <f t="shared" si="387"/>
        <v>2710971000</v>
      </c>
      <c r="CN269" s="44">
        <f t="shared" si="373"/>
        <v>38302170</v>
      </c>
      <c r="CO269" s="44">
        <f t="shared" si="374"/>
        <v>27109710</v>
      </c>
      <c r="CP269" s="44">
        <f t="shared" si="375"/>
        <v>60223525</v>
      </c>
      <c r="CQ269" s="44">
        <f t="shared" si="376"/>
        <v>53281645.833333336</v>
      </c>
      <c r="CR269" s="440">
        <f t="shared" si="377"/>
        <v>2878178000</v>
      </c>
    </row>
    <row r="270" spans="1:98">
      <c r="A270" s="3">
        <f t="shared" si="378"/>
        <v>231</v>
      </c>
      <c r="B270" s="263">
        <v>4</v>
      </c>
      <c r="C270" s="556"/>
      <c r="D270" s="264" t="s">
        <v>186</v>
      </c>
      <c r="E270" s="265" t="s">
        <v>38</v>
      </c>
      <c r="F270" s="266"/>
      <c r="G270" s="41" t="s">
        <v>58</v>
      </c>
      <c r="H270" s="267">
        <f t="shared" si="353"/>
        <v>101</v>
      </c>
      <c r="I270" s="267">
        <f t="shared" si="354"/>
        <v>90</v>
      </c>
      <c r="J270" s="268">
        <f t="shared" si="355"/>
        <v>27506142.120000001</v>
      </c>
      <c r="K270" s="268">
        <f t="shared" si="356"/>
        <v>1</v>
      </c>
      <c r="L270" s="269">
        <f t="shared" si="357"/>
        <v>1.06</v>
      </c>
      <c r="M270" s="270">
        <f t="shared" si="391"/>
        <v>1.0149999999999999</v>
      </c>
      <c r="N270" s="271">
        <f t="shared" si="358"/>
        <v>24729957.321963601</v>
      </c>
      <c r="O270" s="271">
        <f t="shared" si="359"/>
        <v>27874613.160593279</v>
      </c>
      <c r="P270" s="271">
        <f t="shared" si="360"/>
        <v>29593858.306908</v>
      </c>
      <c r="Q270" s="271">
        <f t="shared" si="361"/>
        <v>31419142.731906071</v>
      </c>
      <c r="R270" s="271">
        <f t="shared" si="379"/>
        <v>35294870.680630669</v>
      </c>
      <c r="S270" s="272">
        <f t="shared" si="362"/>
        <v>29593858.306908</v>
      </c>
      <c r="T270" s="271">
        <f t="shared" si="362"/>
        <v>31419142.731906071</v>
      </c>
      <c r="U270" s="271">
        <f t="shared" si="363"/>
        <v>33357006.706268378</v>
      </c>
      <c r="V270" s="271">
        <f t="shared" si="380"/>
        <v>39656063.397911087</v>
      </c>
      <c r="W270" s="271"/>
      <c r="X270" s="271">
        <f t="shared" si="364"/>
        <v>2225696158.9767241</v>
      </c>
      <c r="Y270" s="271">
        <f t="shared" si="365"/>
        <v>2508715184.4533949</v>
      </c>
      <c r="Z270" s="271">
        <f t="shared" si="366"/>
        <v>2663447247.6217198</v>
      </c>
      <c r="AA270" s="272">
        <f t="shared" si="381"/>
        <v>2827722845.8715463</v>
      </c>
      <c r="AB270" s="272">
        <f t="shared" si="382"/>
        <v>3176538361.2567601</v>
      </c>
      <c r="AC270" s="272">
        <f t="shared" si="367"/>
        <v>2663447247.6217198</v>
      </c>
      <c r="AD270" s="271">
        <f t="shared" si="368"/>
        <v>2827722845.8715463</v>
      </c>
      <c r="AE270" s="271">
        <f t="shared" si="383"/>
        <v>3002130603.5641541</v>
      </c>
      <c r="AF270" s="271">
        <f t="shared" si="384"/>
        <v>3569045705.8119979</v>
      </c>
      <c r="AG270" s="271"/>
      <c r="AH270" s="33" t="str">
        <f t="shared" si="369"/>
        <v>BERTAHAP</v>
      </c>
      <c r="AI270" s="273">
        <f t="shared" si="370"/>
        <v>0</v>
      </c>
      <c r="AJ270" s="274">
        <v>2</v>
      </c>
      <c r="AK270" s="275"/>
      <c r="AL270" s="271" t="e">
        <f>IF(AK270&gt;#REF!,"LB","KR")</f>
        <v>#REF!</v>
      </c>
      <c r="AM270" s="52">
        <f t="shared" si="371"/>
        <v>2448266000</v>
      </c>
      <c r="AN270" s="52">
        <f t="shared" si="371"/>
        <v>2759587000</v>
      </c>
      <c r="AO270" s="52">
        <f t="shared" si="371"/>
        <v>2929792000</v>
      </c>
      <c r="AP270" s="438">
        <f t="shared" si="371"/>
        <v>3110496000</v>
      </c>
      <c r="AQ270" s="438">
        <f t="shared" si="372"/>
        <v>2929792000</v>
      </c>
      <c r="AR270" s="52">
        <f t="shared" si="372"/>
        <v>3110496000</v>
      </c>
      <c r="AS270" s="52">
        <f t="shared" si="372"/>
        <v>3302344000</v>
      </c>
      <c r="AT270" s="43"/>
      <c r="AU270" s="43"/>
      <c r="AV270" s="311">
        <f t="shared" si="385"/>
        <v>-1419316.9333919995</v>
      </c>
      <c r="AW270" s="311"/>
      <c r="AX270" s="311"/>
      <c r="AY270" s="311"/>
      <c r="AZ270" s="311"/>
      <c r="BA270" s="43"/>
      <c r="BB270" s="43"/>
      <c r="BC270" s="43"/>
      <c r="BD270" s="43"/>
      <c r="BE270" s="43"/>
      <c r="BF270" s="43"/>
      <c r="BG270" s="43"/>
      <c r="BH270" s="43"/>
      <c r="BI270" s="43"/>
      <c r="BJ270" s="43"/>
      <c r="BK270" s="43"/>
      <c r="BL270" s="43"/>
      <c r="BM270" s="43"/>
      <c r="BN270" s="43"/>
      <c r="BO270" s="43"/>
      <c r="BP270" s="43"/>
      <c r="BQ270" s="43"/>
      <c r="BR270" s="43"/>
      <c r="BS270" s="43"/>
      <c r="BT270" s="43"/>
      <c r="BU270" s="43"/>
      <c r="BV270" s="43"/>
      <c r="BW270" s="43"/>
      <c r="BX270" s="465"/>
      <c r="BY270" s="43"/>
      <c r="BZ270" s="43"/>
      <c r="CA270" s="311"/>
      <c r="CB270" s="43"/>
      <c r="CC270" s="43"/>
      <c r="CD270" s="43"/>
      <c r="CE270" s="43"/>
      <c r="CF270" s="43"/>
      <c r="CG270" s="43"/>
      <c r="CH270" s="43"/>
      <c r="CI270" s="43"/>
      <c r="CJ270" s="43"/>
      <c r="CK270" s="438">
        <f t="shared" si="386"/>
        <v>3302344298.1103444</v>
      </c>
      <c r="CL270" s="43">
        <f t="shared" si="387"/>
        <v>3105580000</v>
      </c>
      <c r="CM270" s="43">
        <f t="shared" si="387"/>
        <v>3297126000</v>
      </c>
      <c r="CN270" s="44">
        <f t="shared" si="373"/>
        <v>46583700</v>
      </c>
      <c r="CO270" s="44">
        <f t="shared" si="374"/>
        <v>32971260</v>
      </c>
      <c r="CP270" s="44">
        <f t="shared" si="375"/>
        <v>73244800</v>
      </c>
      <c r="CQ270" s="44">
        <f t="shared" si="376"/>
        <v>64802000</v>
      </c>
      <c r="CR270" s="440">
        <f t="shared" si="377"/>
        <v>3500486000</v>
      </c>
    </row>
    <row r="271" spans="1:98">
      <c r="A271" s="3">
        <f t="shared" si="378"/>
        <v>232</v>
      </c>
      <c r="B271" s="263">
        <v>5</v>
      </c>
      <c r="C271" s="556"/>
      <c r="D271" s="264" t="s">
        <v>186</v>
      </c>
      <c r="E271" s="299">
        <v>15</v>
      </c>
      <c r="F271" s="266"/>
      <c r="G271" s="41" t="s">
        <v>64</v>
      </c>
      <c r="H271" s="267">
        <f t="shared" si="353"/>
        <v>101</v>
      </c>
      <c r="I271" s="267">
        <f t="shared" si="354"/>
        <v>90</v>
      </c>
      <c r="J271" s="268">
        <f t="shared" si="355"/>
        <v>27506142.120000001</v>
      </c>
      <c r="K271" s="268">
        <f t="shared" si="356"/>
        <v>1</v>
      </c>
      <c r="L271" s="269">
        <f t="shared" si="357"/>
        <v>1.06</v>
      </c>
      <c r="M271" s="270">
        <f t="shared" si="391"/>
        <v>1.0149999999999999</v>
      </c>
      <c r="N271" s="271">
        <f t="shared" si="358"/>
        <v>24729957.321963601</v>
      </c>
      <c r="O271" s="271">
        <f t="shared" si="359"/>
        <v>27874613.160593279</v>
      </c>
      <c r="P271" s="271">
        <f t="shared" si="360"/>
        <v>29593858.306908</v>
      </c>
      <c r="Q271" s="271">
        <f t="shared" si="361"/>
        <v>31419142.731906071</v>
      </c>
      <c r="R271" s="271">
        <f t="shared" si="379"/>
        <v>35294870.680630669</v>
      </c>
      <c r="S271" s="272">
        <f t="shared" si="362"/>
        <v>29593858.306908</v>
      </c>
      <c r="T271" s="271">
        <f t="shared" si="362"/>
        <v>31419142.731906071</v>
      </c>
      <c r="U271" s="271">
        <f t="shared" si="363"/>
        <v>33357006.706268378</v>
      </c>
      <c r="V271" s="271">
        <f t="shared" si="380"/>
        <v>39656063.397911087</v>
      </c>
      <c r="W271" s="271"/>
      <c r="X271" s="271">
        <f t="shared" si="364"/>
        <v>2225696158.9767241</v>
      </c>
      <c r="Y271" s="271">
        <f t="shared" si="365"/>
        <v>2508715184.4533949</v>
      </c>
      <c r="Z271" s="271">
        <f t="shared" si="366"/>
        <v>2663447247.6217198</v>
      </c>
      <c r="AA271" s="272">
        <f t="shared" si="381"/>
        <v>2827722845.8715463</v>
      </c>
      <c r="AB271" s="272">
        <f t="shared" si="382"/>
        <v>3176538361.2567601</v>
      </c>
      <c r="AC271" s="272">
        <f t="shared" si="367"/>
        <v>2663447247.6217198</v>
      </c>
      <c r="AD271" s="271">
        <f t="shared" si="368"/>
        <v>2827722845.8715463</v>
      </c>
      <c r="AE271" s="271">
        <f t="shared" si="383"/>
        <v>3002130603.5641541</v>
      </c>
      <c r="AF271" s="271">
        <f t="shared" si="384"/>
        <v>3569045705.8119979</v>
      </c>
      <c r="AG271" s="271"/>
      <c r="AH271" s="33" t="str">
        <f t="shared" si="369"/>
        <v>BERTAHAP</v>
      </c>
      <c r="AI271" s="273">
        <f t="shared" si="370"/>
        <v>0</v>
      </c>
      <c r="AJ271" s="274">
        <v>2</v>
      </c>
      <c r="AK271" s="275"/>
      <c r="AL271" s="271" t="e">
        <f>IF(AK271&gt;#REF!,"LB","KR")</f>
        <v>#REF!</v>
      </c>
      <c r="AM271" s="52">
        <f t="shared" si="371"/>
        <v>2448266000</v>
      </c>
      <c r="AN271" s="52">
        <f t="shared" si="371"/>
        <v>2759587000</v>
      </c>
      <c r="AO271" s="52">
        <f t="shared" si="371"/>
        <v>2929792000</v>
      </c>
      <c r="AP271" s="438">
        <f t="shared" si="371"/>
        <v>3110496000</v>
      </c>
      <c r="AQ271" s="438">
        <f t="shared" si="372"/>
        <v>2929792000</v>
      </c>
      <c r="AR271" s="52">
        <f t="shared" si="372"/>
        <v>3110496000</v>
      </c>
      <c r="AS271" s="52">
        <f t="shared" si="372"/>
        <v>3302344000</v>
      </c>
      <c r="AT271" s="43"/>
      <c r="AU271" s="43"/>
      <c r="AV271" s="311">
        <f t="shared" si="385"/>
        <v>-1419316.9333919995</v>
      </c>
      <c r="AW271" s="311"/>
      <c r="AX271" s="311"/>
      <c r="AY271" s="311"/>
      <c r="AZ271" s="311"/>
      <c r="BA271" s="43"/>
      <c r="BB271" s="43"/>
      <c r="BC271" s="43"/>
      <c r="BD271" s="43"/>
      <c r="BE271" s="43"/>
      <c r="BF271" s="43"/>
      <c r="BG271" s="43"/>
      <c r="BH271" s="43"/>
      <c r="BI271" s="43"/>
      <c r="BJ271" s="43"/>
      <c r="BK271" s="43"/>
      <c r="BL271" s="43"/>
      <c r="BM271" s="43"/>
      <c r="BN271" s="43"/>
      <c r="BO271" s="43"/>
      <c r="BP271" s="43"/>
      <c r="BQ271" s="43"/>
      <c r="BR271" s="43"/>
      <c r="BS271" s="43"/>
      <c r="BT271" s="43"/>
      <c r="BU271" s="43"/>
      <c r="BV271" s="43"/>
      <c r="BW271" s="43"/>
      <c r="BX271" s="465"/>
      <c r="BY271" s="43"/>
      <c r="BZ271" s="43"/>
      <c r="CA271" s="311"/>
      <c r="CB271" s="43"/>
      <c r="CC271" s="43"/>
      <c r="CD271" s="43"/>
      <c r="CE271" s="43"/>
      <c r="CF271" s="43"/>
      <c r="CG271" s="43"/>
      <c r="CH271" s="43"/>
      <c r="CI271" s="43"/>
      <c r="CJ271" s="43"/>
      <c r="CK271" s="438">
        <f t="shared" si="386"/>
        <v>3302344298.1103444</v>
      </c>
      <c r="CL271" s="43">
        <f t="shared" si="387"/>
        <v>3105580000</v>
      </c>
      <c r="CM271" s="43">
        <f t="shared" si="387"/>
        <v>3297126000</v>
      </c>
      <c r="CN271" s="44">
        <f t="shared" si="373"/>
        <v>46583700</v>
      </c>
      <c r="CO271" s="44">
        <f t="shared" si="374"/>
        <v>32971260</v>
      </c>
      <c r="CP271" s="44">
        <f t="shared" si="375"/>
        <v>73244800</v>
      </c>
      <c r="CQ271" s="44">
        <f t="shared" si="376"/>
        <v>64802000</v>
      </c>
      <c r="CR271" s="440">
        <f t="shared" si="377"/>
        <v>3500486000</v>
      </c>
    </row>
    <row r="272" spans="1:98">
      <c r="A272" s="3">
        <f t="shared" si="378"/>
        <v>233</v>
      </c>
      <c r="B272" s="263">
        <v>6</v>
      </c>
      <c r="C272" s="556"/>
      <c r="D272" s="264" t="s">
        <v>186</v>
      </c>
      <c r="E272" s="299">
        <v>17</v>
      </c>
      <c r="F272" s="266"/>
      <c r="G272" s="41" t="s">
        <v>67</v>
      </c>
      <c r="H272" s="267">
        <f t="shared" si="353"/>
        <v>85</v>
      </c>
      <c r="I272" s="267">
        <f t="shared" si="354"/>
        <v>74</v>
      </c>
      <c r="J272" s="268">
        <f t="shared" si="355"/>
        <v>27506142.120000001</v>
      </c>
      <c r="K272" s="268">
        <f t="shared" si="356"/>
        <v>1</v>
      </c>
      <c r="L272" s="269">
        <f t="shared" si="357"/>
        <v>1.06</v>
      </c>
      <c r="M272" s="270">
        <f t="shared" si="391"/>
        <v>1.0149999999999999</v>
      </c>
      <c r="N272" s="271">
        <f t="shared" si="358"/>
        <v>24729957.321963601</v>
      </c>
      <c r="O272" s="271">
        <f t="shared" si="359"/>
        <v>27874613.160593279</v>
      </c>
      <c r="P272" s="271">
        <f t="shared" si="360"/>
        <v>29593858.306908</v>
      </c>
      <c r="Q272" s="271">
        <f t="shared" si="361"/>
        <v>31419142.731906071</v>
      </c>
      <c r="R272" s="271">
        <f t="shared" si="379"/>
        <v>35294870.680630669</v>
      </c>
      <c r="S272" s="272">
        <f t="shared" si="362"/>
        <v>29593858.306908</v>
      </c>
      <c r="T272" s="271">
        <f t="shared" si="362"/>
        <v>31419142.731906071</v>
      </c>
      <c r="U272" s="271">
        <f t="shared" si="363"/>
        <v>33357006.706268378</v>
      </c>
      <c r="V272" s="271">
        <f t="shared" si="380"/>
        <v>39656063.397911087</v>
      </c>
      <c r="W272" s="271"/>
      <c r="X272" s="271">
        <f t="shared" si="364"/>
        <v>1830016841.8253064</v>
      </c>
      <c r="Y272" s="271">
        <f t="shared" si="365"/>
        <v>2062721373.8839025</v>
      </c>
      <c r="Z272" s="271">
        <f t="shared" si="366"/>
        <v>2189945514.7111921</v>
      </c>
      <c r="AA272" s="272">
        <f t="shared" si="381"/>
        <v>2325016562.1610494</v>
      </c>
      <c r="AB272" s="272">
        <f t="shared" si="382"/>
        <v>2611820430.3666697</v>
      </c>
      <c r="AC272" s="272">
        <f t="shared" si="367"/>
        <v>2189945514.7111921</v>
      </c>
      <c r="AD272" s="271">
        <f t="shared" si="368"/>
        <v>2325016562.1610494</v>
      </c>
      <c r="AE272" s="271">
        <f t="shared" si="383"/>
        <v>2468418496.2638597</v>
      </c>
      <c r="AF272" s="271">
        <f t="shared" si="384"/>
        <v>2934548691.4454203</v>
      </c>
      <c r="AG272" s="271"/>
      <c r="AH272" s="33" t="str">
        <f t="shared" si="369"/>
        <v>BERTAHAP</v>
      </c>
      <c r="AI272" s="273">
        <f t="shared" si="370"/>
        <v>0</v>
      </c>
      <c r="AJ272" s="274">
        <v>2</v>
      </c>
      <c r="AK272" s="275"/>
      <c r="AL272" s="271" t="e">
        <f>IF(AK272&gt;#REF!,"LB","KR")</f>
        <v>#REF!</v>
      </c>
      <c r="AM272" s="52">
        <f t="shared" si="371"/>
        <v>2013019000</v>
      </c>
      <c r="AN272" s="52">
        <f t="shared" si="371"/>
        <v>2268994000</v>
      </c>
      <c r="AO272" s="52">
        <f t="shared" si="371"/>
        <v>2408941000</v>
      </c>
      <c r="AP272" s="438">
        <f t="shared" si="371"/>
        <v>2557519000</v>
      </c>
      <c r="AQ272" s="438">
        <f t="shared" si="372"/>
        <v>2408941000</v>
      </c>
      <c r="AR272" s="52">
        <f t="shared" si="372"/>
        <v>2557519000</v>
      </c>
      <c r="AS272" s="52">
        <f t="shared" si="372"/>
        <v>2715261000</v>
      </c>
      <c r="AT272" s="43"/>
      <c r="AU272" s="43"/>
      <c r="AV272" s="311">
        <f t="shared" si="385"/>
        <v>-1419316.9333919995</v>
      </c>
      <c r="AW272" s="311"/>
      <c r="AX272" s="311"/>
      <c r="AY272" s="311"/>
      <c r="AZ272" s="311"/>
      <c r="BA272" s="43"/>
      <c r="BB272" s="43"/>
      <c r="BC272" s="43"/>
      <c r="BD272" s="43"/>
      <c r="BE272" s="43"/>
      <c r="BF272" s="43"/>
      <c r="BG272" s="43"/>
      <c r="BH272" s="43"/>
      <c r="BI272" s="43"/>
      <c r="BJ272" s="43"/>
      <c r="BK272" s="43"/>
      <c r="BL272" s="43"/>
      <c r="BM272" s="43"/>
      <c r="BN272" s="43"/>
      <c r="BO272" s="43"/>
      <c r="BP272" s="43"/>
      <c r="BQ272" s="43"/>
      <c r="BR272" s="43"/>
      <c r="BS272" s="43"/>
      <c r="BT272" s="43"/>
      <c r="BU272" s="43"/>
      <c r="BV272" s="43"/>
      <c r="BW272" s="43"/>
      <c r="BX272" s="465"/>
      <c r="BY272" s="43"/>
      <c r="BZ272" s="43"/>
      <c r="CA272" s="311"/>
      <c r="CB272" s="43"/>
      <c r="CC272" s="43"/>
      <c r="CD272" s="43"/>
      <c r="CE272" s="43"/>
      <c r="CF272" s="43"/>
      <c r="CG272" s="43"/>
      <c r="CH272" s="43"/>
      <c r="CI272" s="43"/>
      <c r="CJ272" s="43"/>
      <c r="CK272" s="438">
        <f t="shared" si="386"/>
        <v>2715260938.113687</v>
      </c>
      <c r="CL272" s="43">
        <f t="shared" si="387"/>
        <v>2553478000</v>
      </c>
      <c r="CM272" s="43">
        <f t="shared" si="387"/>
        <v>2710971000</v>
      </c>
      <c r="CN272" s="44">
        <f t="shared" si="373"/>
        <v>38302170</v>
      </c>
      <c r="CO272" s="44">
        <f t="shared" si="374"/>
        <v>27109710</v>
      </c>
      <c r="CP272" s="44">
        <f t="shared" si="375"/>
        <v>60223525</v>
      </c>
      <c r="CQ272" s="44">
        <f t="shared" si="376"/>
        <v>53281645.833333336</v>
      </c>
      <c r="CR272" s="440">
        <f t="shared" si="377"/>
        <v>2878178000</v>
      </c>
    </row>
    <row r="273" spans="1:96">
      <c r="A273" s="3">
        <f t="shared" si="378"/>
        <v>234</v>
      </c>
      <c r="B273" s="263">
        <v>7</v>
      </c>
      <c r="C273" s="556"/>
      <c r="D273" s="264" t="s">
        <v>186</v>
      </c>
      <c r="E273" s="299">
        <v>19</v>
      </c>
      <c r="F273" s="266"/>
      <c r="G273" s="41" t="s">
        <v>78</v>
      </c>
      <c r="H273" s="267">
        <f t="shared" si="353"/>
        <v>138</v>
      </c>
      <c r="I273" s="267">
        <f t="shared" si="354"/>
        <v>120</v>
      </c>
      <c r="J273" s="268">
        <f t="shared" si="355"/>
        <v>27506142.120000001</v>
      </c>
      <c r="K273" s="268">
        <f t="shared" si="356"/>
        <v>1</v>
      </c>
      <c r="L273" s="269">
        <f t="shared" si="357"/>
        <v>1.06</v>
      </c>
      <c r="M273" s="270">
        <f t="shared" si="391"/>
        <v>1.0149999999999999</v>
      </c>
      <c r="N273" s="271">
        <f t="shared" si="358"/>
        <v>24729957.321963601</v>
      </c>
      <c r="O273" s="271">
        <f t="shared" si="359"/>
        <v>27874613.160593279</v>
      </c>
      <c r="P273" s="271">
        <f t="shared" si="360"/>
        <v>29593858.306908</v>
      </c>
      <c r="Q273" s="271">
        <f t="shared" si="361"/>
        <v>31419142.731906071</v>
      </c>
      <c r="R273" s="271">
        <f t="shared" si="379"/>
        <v>35294870.680630669</v>
      </c>
      <c r="S273" s="272">
        <f t="shared" si="362"/>
        <v>29593858.306908</v>
      </c>
      <c r="T273" s="271">
        <f t="shared" si="362"/>
        <v>31419142.731906071</v>
      </c>
      <c r="U273" s="271">
        <f t="shared" si="363"/>
        <v>33357006.706268378</v>
      </c>
      <c r="V273" s="271">
        <f t="shared" si="380"/>
        <v>39656063.397911087</v>
      </c>
      <c r="W273" s="271"/>
      <c r="X273" s="271">
        <f t="shared" si="364"/>
        <v>2967594878.635632</v>
      </c>
      <c r="Y273" s="271">
        <f t="shared" si="365"/>
        <v>3344953579.2711935</v>
      </c>
      <c r="Z273" s="271">
        <f t="shared" si="366"/>
        <v>3551262996.8289599</v>
      </c>
      <c r="AA273" s="272">
        <f t="shared" si="381"/>
        <v>3770297127.8287287</v>
      </c>
      <c r="AB273" s="272">
        <f t="shared" si="382"/>
        <v>4235384481.6756802</v>
      </c>
      <c r="AC273" s="272">
        <f t="shared" si="367"/>
        <v>3551262996.8289599</v>
      </c>
      <c r="AD273" s="271">
        <f t="shared" si="368"/>
        <v>3770297127.8287287</v>
      </c>
      <c r="AE273" s="271">
        <f t="shared" si="383"/>
        <v>4002840804.7522054</v>
      </c>
      <c r="AF273" s="271">
        <f t="shared" si="384"/>
        <v>4758727607.7493305</v>
      </c>
      <c r="AG273" s="271"/>
      <c r="AH273" s="33" t="str">
        <f t="shared" si="369"/>
        <v>BERTAHAP</v>
      </c>
      <c r="AI273" s="273">
        <f t="shared" si="370"/>
        <v>0</v>
      </c>
      <c r="AJ273" s="274">
        <v>2</v>
      </c>
      <c r="AK273" s="275"/>
      <c r="AL273" s="271" t="e">
        <f>IF(AK273&gt;#REF!,"LB","KR")</f>
        <v>#REF!</v>
      </c>
      <c r="AM273" s="52">
        <f t="shared" si="371"/>
        <v>3264355000</v>
      </c>
      <c r="AN273" s="52">
        <f t="shared" si="371"/>
        <v>3679449000</v>
      </c>
      <c r="AO273" s="52">
        <f t="shared" si="371"/>
        <v>3906390000</v>
      </c>
      <c r="AP273" s="438">
        <f t="shared" si="371"/>
        <v>4147327000</v>
      </c>
      <c r="AQ273" s="438">
        <f t="shared" si="372"/>
        <v>3906390000</v>
      </c>
      <c r="AR273" s="52">
        <f t="shared" si="372"/>
        <v>4147327000</v>
      </c>
      <c r="AS273" s="52">
        <f t="shared" si="372"/>
        <v>4403125000</v>
      </c>
      <c r="AT273" s="43"/>
      <c r="AU273" s="43"/>
      <c r="AV273" s="311">
        <f t="shared" si="385"/>
        <v>-1419316.9333919995</v>
      </c>
      <c r="AW273" s="311"/>
      <c r="AX273" s="311"/>
      <c r="AY273" s="311"/>
      <c r="AZ273" s="311"/>
      <c r="BA273" s="43"/>
      <c r="BB273" s="43"/>
      <c r="BC273" s="43"/>
      <c r="BD273" s="43"/>
      <c r="BE273" s="43"/>
      <c r="BF273" s="43"/>
      <c r="BG273" s="43"/>
      <c r="BH273" s="43"/>
      <c r="BI273" s="43"/>
      <c r="BJ273" s="43"/>
      <c r="BK273" s="43"/>
      <c r="BL273" s="43"/>
      <c r="BM273" s="43"/>
      <c r="BN273" s="43"/>
      <c r="BO273" s="43"/>
      <c r="BP273" s="43"/>
      <c r="BQ273" s="43"/>
      <c r="BR273" s="43"/>
      <c r="BS273" s="43"/>
      <c r="BT273" s="43"/>
      <c r="BU273" s="43"/>
      <c r="BV273" s="43"/>
      <c r="BW273" s="43"/>
      <c r="BX273" s="465"/>
      <c r="BY273" s="43"/>
      <c r="BZ273" s="43"/>
      <c r="CA273" s="311"/>
      <c r="CB273" s="43"/>
      <c r="CC273" s="43"/>
      <c r="CD273" s="43"/>
      <c r="CE273" s="43"/>
      <c r="CF273" s="43"/>
      <c r="CG273" s="43"/>
      <c r="CH273" s="43"/>
      <c r="CI273" s="43"/>
      <c r="CJ273" s="43"/>
      <c r="CK273" s="438">
        <f t="shared" si="386"/>
        <v>4403124669.1360741</v>
      </c>
      <c r="CL273" s="43">
        <f t="shared" si="387"/>
        <v>4140774000</v>
      </c>
      <c r="CM273" s="43">
        <f t="shared" si="387"/>
        <v>4396167000</v>
      </c>
      <c r="CN273" s="44">
        <f t="shared" si="373"/>
        <v>62111610</v>
      </c>
      <c r="CO273" s="44">
        <f t="shared" si="374"/>
        <v>43961670</v>
      </c>
      <c r="CP273" s="44">
        <f t="shared" si="375"/>
        <v>97659750</v>
      </c>
      <c r="CQ273" s="44">
        <f t="shared" si="376"/>
        <v>86402645.833333328</v>
      </c>
      <c r="CR273" s="440">
        <f t="shared" si="377"/>
        <v>4667313000</v>
      </c>
    </row>
    <row r="274" spans="1:96">
      <c r="A274" s="3">
        <f t="shared" si="378"/>
        <v>235</v>
      </c>
      <c r="B274" s="263">
        <v>8</v>
      </c>
      <c r="C274" s="556"/>
      <c r="D274" s="264" t="s">
        <v>186</v>
      </c>
      <c r="E274" s="299">
        <v>21</v>
      </c>
      <c r="F274" s="266"/>
      <c r="G274" s="41" t="s">
        <v>84</v>
      </c>
      <c r="H274" s="267">
        <f t="shared" si="353"/>
        <v>132</v>
      </c>
      <c r="I274" s="267">
        <f t="shared" si="354"/>
        <v>112</v>
      </c>
      <c r="J274" s="268">
        <f t="shared" si="355"/>
        <v>27506142.120000001</v>
      </c>
      <c r="K274" s="268">
        <f t="shared" si="356"/>
        <v>3</v>
      </c>
      <c r="L274" s="269">
        <f t="shared" si="357"/>
        <v>1.1000000000000001</v>
      </c>
      <c r="M274" s="270">
        <f t="shared" si="391"/>
        <v>1.0149999999999999</v>
      </c>
      <c r="N274" s="271">
        <f t="shared" si="358"/>
        <v>25663163.258641474</v>
      </c>
      <c r="O274" s="271">
        <f t="shared" si="359"/>
        <v>28926485.355332647</v>
      </c>
      <c r="P274" s="271">
        <f t="shared" si="360"/>
        <v>30710607.67698</v>
      </c>
      <c r="Q274" s="271">
        <f t="shared" si="361"/>
        <v>32604770.759525169</v>
      </c>
      <c r="R274" s="271">
        <f t="shared" si="379"/>
        <v>36626752.593107298</v>
      </c>
      <c r="S274" s="272">
        <f t="shared" si="362"/>
        <v>30710607.67698</v>
      </c>
      <c r="T274" s="271">
        <f t="shared" si="362"/>
        <v>32604770.759525169</v>
      </c>
      <c r="U274" s="271">
        <f t="shared" si="363"/>
        <v>34615761.676316239</v>
      </c>
      <c r="V274" s="271">
        <f t="shared" si="380"/>
        <v>41152518.620473772</v>
      </c>
      <c r="W274" s="271"/>
      <c r="X274" s="271">
        <f t="shared" si="364"/>
        <v>2874274284.967845</v>
      </c>
      <c r="Y274" s="271">
        <f t="shared" si="365"/>
        <v>3239766359.7972565</v>
      </c>
      <c r="Z274" s="271">
        <f t="shared" si="366"/>
        <v>3439588059.8217602</v>
      </c>
      <c r="AA274" s="272">
        <f t="shared" si="381"/>
        <v>3651734325.0668187</v>
      </c>
      <c r="AB274" s="272">
        <f t="shared" si="382"/>
        <v>4102196290.4280176</v>
      </c>
      <c r="AC274" s="272">
        <f t="shared" si="367"/>
        <v>3439588059.8217602</v>
      </c>
      <c r="AD274" s="271">
        <f t="shared" si="368"/>
        <v>3651734325.0668187</v>
      </c>
      <c r="AE274" s="271">
        <f t="shared" si="383"/>
        <v>3876965307.7474189</v>
      </c>
      <c r="AF274" s="271">
        <f t="shared" si="384"/>
        <v>4609082085.493063</v>
      </c>
      <c r="AG274" s="271"/>
      <c r="AH274" s="33" t="str">
        <f t="shared" si="369"/>
        <v>BERTAHAP</v>
      </c>
      <c r="AI274" s="273">
        <f t="shared" si="370"/>
        <v>0</v>
      </c>
      <c r="AJ274" s="274">
        <v>2</v>
      </c>
      <c r="AK274" s="275"/>
      <c r="AL274" s="271" t="e">
        <f>IF(AK274&gt;#REF!,"LB","KR")</f>
        <v>#REF!</v>
      </c>
      <c r="AM274" s="52">
        <f t="shared" si="371"/>
        <v>3161702000</v>
      </c>
      <c r="AN274" s="52">
        <f t="shared" si="371"/>
        <v>3563743000</v>
      </c>
      <c r="AO274" s="52">
        <f t="shared" si="371"/>
        <v>3783547000</v>
      </c>
      <c r="AP274" s="438">
        <f t="shared" si="371"/>
        <v>4016908000</v>
      </c>
      <c r="AQ274" s="438">
        <f t="shared" si="372"/>
        <v>3783547000</v>
      </c>
      <c r="AR274" s="52">
        <f t="shared" si="372"/>
        <v>4016908000</v>
      </c>
      <c r="AS274" s="52">
        <f t="shared" si="372"/>
        <v>4264662000</v>
      </c>
      <c r="AT274" s="43"/>
      <c r="AU274" s="43"/>
      <c r="AV274" s="311">
        <f t="shared" si="385"/>
        <v>-302567.56331999972</v>
      </c>
      <c r="AW274" s="311"/>
      <c r="AX274" s="311"/>
      <c r="AY274" s="311"/>
      <c r="AZ274" s="311"/>
      <c r="BA274" s="43"/>
      <c r="BB274" s="43"/>
      <c r="BC274" s="43"/>
      <c r="BD274" s="43"/>
      <c r="BE274" s="43"/>
      <c r="BF274" s="43"/>
      <c r="BG274" s="43"/>
      <c r="BH274" s="43"/>
      <c r="BI274" s="43"/>
      <c r="BJ274" s="43"/>
      <c r="BK274" s="43"/>
      <c r="BL274" s="43"/>
      <c r="BM274" s="43"/>
      <c r="BN274" s="43"/>
      <c r="BO274" s="43"/>
      <c r="BP274" s="43"/>
      <c r="BQ274" s="43"/>
      <c r="BR274" s="43"/>
      <c r="BS274" s="43"/>
      <c r="BT274" s="43"/>
      <c r="BU274" s="43"/>
      <c r="BV274" s="43"/>
      <c r="BW274" s="43"/>
      <c r="BX274" s="465"/>
      <c r="BY274" s="43"/>
      <c r="BZ274" s="43"/>
      <c r="CA274" s="311"/>
      <c r="CB274" s="43"/>
      <c r="CC274" s="43"/>
      <c r="CD274" s="43"/>
      <c r="CE274" s="43"/>
      <c r="CF274" s="43"/>
      <c r="CG274" s="43"/>
      <c r="CH274" s="43"/>
      <c r="CI274" s="43"/>
      <c r="CJ274" s="43"/>
      <c r="CK274" s="438">
        <f t="shared" si="386"/>
        <v>4264661722.7071915</v>
      </c>
      <c r="CL274" s="43">
        <f t="shared" si="387"/>
        <v>4010560000</v>
      </c>
      <c r="CM274" s="43">
        <f t="shared" si="387"/>
        <v>4257923000</v>
      </c>
      <c r="CN274" s="44">
        <f t="shared" si="373"/>
        <v>60158400</v>
      </c>
      <c r="CO274" s="44">
        <f t="shared" si="374"/>
        <v>42579230</v>
      </c>
      <c r="CP274" s="44">
        <f t="shared" si="375"/>
        <v>94588675</v>
      </c>
      <c r="CQ274" s="44">
        <f t="shared" si="376"/>
        <v>83685583.333333328</v>
      </c>
      <c r="CR274" s="440">
        <f t="shared" si="377"/>
        <v>4520543000</v>
      </c>
    </row>
    <row r="275" spans="1:96">
      <c r="A275" s="3">
        <f t="shared" si="378"/>
        <v>236</v>
      </c>
      <c r="B275" s="263">
        <v>1</v>
      </c>
      <c r="C275" s="556"/>
      <c r="D275" s="264" t="s">
        <v>187</v>
      </c>
      <c r="E275" s="265" t="s">
        <v>19</v>
      </c>
      <c r="F275" s="266"/>
      <c r="G275" s="41" t="s">
        <v>72</v>
      </c>
      <c r="H275" s="267">
        <f t="shared" si="353"/>
        <v>175</v>
      </c>
      <c r="I275" s="267">
        <f t="shared" si="354"/>
        <v>156</v>
      </c>
      <c r="J275" s="268">
        <f t="shared" si="355"/>
        <v>27506142.120000001</v>
      </c>
      <c r="K275" s="268">
        <f t="shared" si="356"/>
        <v>5</v>
      </c>
      <c r="L275" s="269">
        <f t="shared" si="357"/>
        <v>1.08</v>
      </c>
      <c r="M275" s="270">
        <f t="shared" si="391"/>
        <v>1.0149999999999999</v>
      </c>
      <c r="N275" s="271">
        <f t="shared" si="358"/>
        <v>25196560.290302537</v>
      </c>
      <c r="O275" s="271">
        <f t="shared" si="359"/>
        <v>28400549.257962964</v>
      </c>
      <c r="P275" s="271">
        <f t="shared" si="360"/>
        <v>30152232.991944</v>
      </c>
      <c r="Q275" s="271">
        <f t="shared" si="361"/>
        <v>32011956.745715622</v>
      </c>
      <c r="R275" s="271">
        <f t="shared" si="379"/>
        <v>35960811.636868991</v>
      </c>
      <c r="S275" s="272">
        <f t="shared" si="362"/>
        <v>30152232.991944</v>
      </c>
      <c r="T275" s="271">
        <f t="shared" si="362"/>
        <v>32011956.745715622</v>
      </c>
      <c r="U275" s="271">
        <f t="shared" si="363"/>
        <v>33986384.191292308</v>
      </c>
      <c r="V275" s="271">
        <f t="shared" si="380"/>
        <v>40404291.009192429</v>
      </c>
      <c r="W275" s="271"/>
      <c r="X275" s="271">
        <f t="shared" si="364"/>
        <v>3930663405.2871957</v>
      </c>
      <c r="Y275" s="271">
        <f t="shared" si="365"/>
        <v>4430485684.2422228</v>
      </c>
      <c r="Z275" s="271">
        <f t="shared" si="366"/>
        <v>4703748346.7432642</v>
      </c>
      <c r="AA275" s="272">
        <f t="shared" si="381"/>
        <v>4993865252.3316374</v>
      </c>
      <c r="AB275" s="272">
        <f t="shared" si="382"/>
        <v>5609886615.3515625</v>
      </c>
      <c r="AC275" s="272">
        <f t="shared" si="367"/>
        <v>4703748346.7432642</v>
      </c>
      <c r="AD275" s="271">
        <f t="shared" si="368"/>
        <v>4993865252.3316374</v>
      </c>
      <c r="AE275" s="271">
        <f t="shared" si="383"/>
        <v>5301875933.8416004</v>
      </c>
      <c r="AF275" s="271">
        <f t="shared" si="384"/>
        <v>6303069397.4340191</v>
      </c>
      <c r="AG275" s="271"/>
      <c r="AH275" s="33" t="str">
        <f t="shared" si="369"/>
        <v>BERTAHAP</v>
      </c>
      <c r="AI275" s="273">
        <f t="shared" si="370"/>
        <v>0</v>
      </c>
      <c r="AJ275" s="274">
        <v>2</v>
      </c>
      <c r="AK275" s="275"/>
      <c r="AL275" s="271" t="e">
        <f>IF(AK275&gt;#REF!,"LB","KR")</f>
        <v>#REF!</v>
      </c>
      <c r="AM275" s="52">
        <f t="shared" si="371"/>
        <v>4323730000</v>
      </c>
      <c r="AN275" s="52">
        <f t="shared" si="371"/>
        <v>4873535000</v>
      </c>
      <c r="AO275" s="52">
        <f t="shared" si="371"/>
        <v>5174124000</v>
      </c>
      <c r="AP275" s="438">
        <f t="shared" si="371"/>
        <v>5493252000</v>
      </c>
      <c r="AQ275" s="438">
        <f t="shared" si="372"/>
        <v>5174124000</v>
      </c>
      <c r="AR275" s="52">
        <f t="shared" si="372"/>
        <v>5493252000</v>
      </c>
      <c r="AS275" s="52">
        <f t="shared" si="372"/>
        <v>5832064000</v>
      </c>
      <c r="AT275" s="43"/>
      <c r="AU275" s="43"/>
      <c r="AV275" s="311">
        <f t="shared" si="385"/>
        <v>-860942.24835599959</v>
      </c>
      <c r="AW275" s="311"/>
      <c r="AX275" s="311"/>
      <c r="AY275" s="311"/>
      <c r="AZ275" s="311"/>
      <c r="BA275" s="43"/>
      <c r="BB275" s="43"/>
      <c r="BC275" s="43"/>
      <c r="BD275" s="43"/>
      <c r="BE275" s="43"/>
      <c r="BF275" s="43"/>
      <c r="BG275" s="43"/>
      <c r="BH275" s="43"/>
      <c r="BI275" s="43"/>
      <c r="BJ275" s="43"/>
      <c r="BK275" s="43"/>
      <c r="BL275" s="43"/>
      <c r="BM275" s="43"/>
      <c r="BN275" s="43"/>
      <c r="BO275" s="43"/>
      <c r="BP275" s="43"/>
      <c r="BQ275" s="43"/>
      <c r="BR275" s="43"/>
      <c r="BS275" s="43"/>
      <c r="BT275" s="43"/>
      <c r="BU275" s="43"/>
      <c r="BV275" s="43"/>
      <c r="BW275" s="43"/>
      <c r="BX275" s="465"/>
      <c r="BY275" s="43"/>
      <c r="BZ275" s="43"/>
      <c r="CA275" s="311"/>
      <c r="CB275" s="43"/>
      <c r="CC275" s="43"/>
      <c r="CD275" s="43"/>
      <c r="CE275" s="43"/>
      <c r="CF275" s="43"/>
      <c r="CG275" s="43"/>
      <c r="CH275" s="43"/>
      <c r="CI275" s="43"/>
      <c r="CJ275" s="43"/>
      <c r="CK275" s="438">
        <f t="shared" si="386"/>
        <v>5832063253.0256414</v>
      </c>
      <c r="CL275" s="43">
        <f t="shared" si="387"/>
        <v>5484572000</v>
      </c>
      <c r="CM275" s="43">
        <f t="shared" si="387"/>
        <v>5822848000</v>
      </c>
      <c r="CN275" s="44">
        <f t="shared" si="373"/>
        <v>82268580</v>
      </c>
      <c r="CO275" s="44">
        <f t="shared" si="374"/>
        <v>58228480</v>
      </c>
      <c r="CP275" s="44">
        <f t="shared" si="375"/>
        <v>129353100</v>
      </c>
      <c r="CQ275" s="44">
        <f t="shared" si="376"/>
        <v>114442750</v>
      </c>
      <c r="CR275" s="440">
        <f t="shared" si="377"/>
        <v>6181989000</v>
      </c>
    </row>
    <row r="276" spans="1:96">
      <c r="A276" s="3">
        <f t="shared" si="378"/>
        <v>237</v>
      </c>
      <c r="B276" s="263">
        <v>2</v>
      </c>
      <c r="C276" s="556"/>
      <c r="D276" s="264" t="s">
        <v>187</v>
      </c>
      <c r="E276" s="265" t="s">
        <v>29</v>
      </c>
      <c r="F276" s="266"/>
      <c r="G276" s="41" t="s">
        <v>74</v>
      </c>
      <c r="H276" s="267">
        <f t="shared" si="353"/>
        <v>85</v>
      </c>
      <c r="I276" s="267">
        <f t="shared" si="354"/>
        <v>74</v>
      </c>
      <c r="J276" s="268">
        <f t="shared" si="355"/>
        <v>27506142.120000001</v>
      </c>
      <c r="K276" s="268">
        <f t="shared" si="356"/>
        <v>1</v>
      </c>
      <c r="L276" s="269">
        <f t="shared" si="357"/>
        <v>1.06</v>
      </c>
      <c r="M276" s="270">
        <f t="shared" si="391"/>
        <v>1.0149999999999999</v>
      </c>
      <c r="N276" s="271">
        <f t="shared" si="358"/>
        <v>24729957.321963601</v>
      </c>
      <c r="O276" s="271">
        <f t="shared" si="359"/>
        <v>27874613.160593279</v>
      </c>
      <c r="P276" s="271">
        <f t="shared" si="360"/>
        <v>29593858.306908</v>
      </c>
      <c r="Q276" s="271">
        <f t="shared" si="361"/>
        <v>31419142.731906071</v>
      </c>
      <c r="R276" s="271">
        <f t="shared" si="379"/>
        <v>35294870.680630669</v>
      </c>
      <c r="S276" s="272">
        <f t="shared" si="362"/>
        <v>29593858.306908</v>
      </c>
      <c r="T276" s="271">
        <f t="shared" si="362"/>
        <v>31419142.731906071</v>
      </c>
      <c r="U276" s="271">
        <f t="shared" si="363"/>
        <v>33357006.706268378</v>
      </c>
      <c r="V276" s="271">
        <f t="shared" si="380"/>
        <v>39656063.397911087</v>
      </c>
      <c r="W276" s="271"/>
      <c r="X276" s="271">
        <f t="shared" si="364"/>
        <v>1830016841.8253064</v>
      </c>
      <c r="Y276" s="271">
        <f t="shared" si="365"/>
        <v>2062721373.8839025</v>
      </c>
      <c r="Z276" s="271">
        <f t="shared" si="366"/>
        <v>2189945514.7111921</v>
      </c>
      <c r="AA276" s="272">
        <f t="shared" si="381"/>
        <v>2325016562.1610494</v>
      </c>
      <c r="AB276" s="272">
        <f t="shared" si="382"/>
        <v>2611820430.3666697</v>
      </c>
      <c r="AC276" s="272">
        <f t="shared" si="367"/>
        <v>2189945514.7111921</v>
      </c>
      <c r="AD276" s="271">
        <f t="shared" si="368"/>
        <v>2325016562.1610494</v>
      </c>
      <c r="AE276" s="271">
        <f t="shared" si="383"/>
        <v>2468418496.2638597</v>
      </c>
      <c r="AF276" s="271">
        <f t="shared" si="384"/>
        <v>2934548691.4454203</v>
      </c>
      <c r="AG276" s="271"/>
      <c r="AH276" s="33" t="str">
        <f t="shared" si="369"/>
        <v>BERTAHAP</v>
      </c>
      <c r="AI276" s="273">
        <f t="shared" si="370"/>
        <v>0</v>
      </c>
      <c r="AJ276" s="274">
        <v>2</v>
      </c>
      <c r="AK276" s="275"/>
      <c r="AL276" s="271" t="e">
        <f>IF(AK276&gt;#REF!,"LB","KR")</f>
        <v>#REF!</v>
      </c>
      <c r="AM276" s="52">
        <f t="shared" si="371"/>
        <v>2013019000</v>
      </c>
      <c r="AN276" s="52">
        <f t="shared" si="371"/>
        <v>2268994000</v>
      </c>
      <c r="AO276" s="52">
        <f t="shared" si="371"/>
        <v>2408941000</v>
      </c>
      <c r="AP276" s="438">
        <f t="shared" si="371"/>
        <v>2557519000</v>
      </c>
      <c r="AQ276" s="438">
        <f t="shared" si="372"/>
        <v>2408941000</v>
      </c>
      <c r="AR276" s="52">
        <f t="shared" si="372"/>
        <v>2557519000</v>
      </c>
      <c r="AS276" s="52">
        <f t="shared" si="372"/>
        <v>2715261000</v>
      </c>
      <c r="AT276" s="43"/>
      <c r="AU276" s="43"/>
      <c r="AV276" s="311">
        <f t="shared" si="385"/>
        <v>-1419316.9333919995</v>
      </c>
      <c r="AW276" s="311"/>
      <c r="AX276" s="311"/>
      <c r="AY276" s="311"/>
      <c r="AZ276" s="311"/>
      <c r="BA276" s="43"/>
      <c r="BB276" s="43"/>
      <c r="BC276" s="43"/>
      <c r="BD276" s="43"/>
      <c r="BE276" s="43"/>
      <c r="BF276" s="43"/>
      <c r="BG276" s="43"/>
      <c r="BH276" s="43"/>
      <c r="BI276" s="43"/>
      <c r="BJ276" s="43"/>
      <c r="BK276" s="43"/>
      <c r="BL276" s="43"/>
      <c r="BM276" s="43"/>
      <c r="BN276" s="43"/>
      <c r="BO276" s="43"/>
      <c r="BP276" s="43"/>
      <c r="BQ276" s="43"/>
      <c r="BR276" s="43"/>
      <c r="BS276" s="43"/>
      <c r="BT276" s="43"/>
      <c r="BU276" s="43"/>
      <c r="BV276" s="43"/>
      <c r="BW276" s="43"/>
      <c r="BX276" s="465"/>
      <c r="BY276" s="43"/>
      <c r="BZ276" s="43"/>
      <c r="CA276" s="311"/>
      <c r="CB276" s="43"/>
      <c r="CC276" s="43"/>
      <c r="CD276" s="43"/>
      <c r="CE276" s="43"/>
      <c r="CF276" s="43"/>
      <c r="CG276" s="43"/>
      <c r="CH276" s="43"/>
      <c r="CI276" s="43"/>
      <c r="CJ276" s="43"/>
      <c r="CK276" s="438">
        <f t="shared" si="386"/>
        <v>2715260938.113687</v>
      </c>
      <c r="CL276" s="43">
        <f t="shared" si="387"/>
        <v>2553478000</v>
      </c>
      <c r="CM276" s="43">
        <f t="shared" si="387"/>
        <v>2710971000</v>
      </c>
      <c r="CN276" s="44">
        <f t="shared" si="373"/>
        <v>38302170</v>
      </c>
      <c r="CO276" s="44">
        <f t="shared" si="374"/>
        <v>27109710</v>
      </c>
      <c r="CP276" s="44">
        <f t="shared" si="375"/>
        <v>60223525</v>
      </c>
      <c r="CQ276" s="44">
        <f t="shared" si="376"/>
        <v>53281645.833333336</v>
      </c>
      <c r="CR276" s="440">
        <f t="shared" si="377"/>
        <v>2878178000</v>
      </c>
    </row>
    <row r="277" spans="1:96">
      <c r="A277" s="3">
        <f t="shared" si="378"/>
        <v>238</v>
      </c>
      <c r="B277" s="263">
        <v>3</v>
      </c>
      <c r="C277" s="556"/>
      <c r="D277" s="264" t="s">
        <v>187</v>
      </c>
      <c r="E277" s="265" t="s">
        <v>32</v>
      </c>
      <c r="F277" s="266"/>
      <c r="G277" s="41" t="s">
        <v>56</v>
      </c>
      <c r="H277" s="267">
        <f t="shared" si="353"/>
        <v>85</v>
      </c>
      <c r="I277" s="267">
        <f t="shared" si="354"/>
        <v>74</v>
      </c>
      <c r="J277" s="268">
        <f t="shared" si="355"/>
        <v>27506142.120000001</v>
      </c>
      <c r="K277" s="268">
        <f t="shared" si="356"/>
        <v>1</v>
      </c>
      <c r="L277" s="269">
        <f t="shared" si="357"/>
        <v>1.06</v>
      </c>
      <c r="M277" s="270">
        <f t="shared" si="391"/>
        <v>1.0149999999999999</v>
      </c>
      <c r="N277" s="271">
        <f t="shared" si="358"/>
        <v>24729957.321963601</v>
      </c>
      <c r="O277" s="271">
        <f t="shared" si="359"/>
        <v>27874613.160593279</v>
      </c>
      <c r="P277" s="271">
        <f t="shared" si="360"/>
        <v>29593858.306908</v>
      </c>
      <c r="Q277" s="271">
        <f t="shared" si="361"/>
        <v>31419142.731906071</v>
      </c>
      <c r="R277" s="271">
        <f t="shared" si="379"/>
        <v>35294870.680630669</v>
      </c>
      <c r="S277" s="272">
        <f t="shared" si="362"/>
        <v>29593858.306908</v>
      </c>
      <c r="T277" s="271">
        <f t="shared" si="362"/>
        <v>31419142.731906071</v>
      </c>
      <c r="U277" s="271">
        <f t="shared" si="363"/>
        <v>33357006.706268378</v>
      </c>
      <c r="V277" s="271">
        <f t="shared" si="380"/>
        <v>39656063.397911087</v>
      </c>
      <c r="W277" s="271"/>
      <c r="X277" s="271">
        <f t="shared" si="364"/>
        <v>1830016841.8253064</v>
      </c>
      <c r="Y277" s="271">
        <f t="shared" si="365"/>
        <v>2062721373.8839025</v>
      </c>
      <c r="Z277" s="271">
        <f t="shared" si="366"/>
        <v>2189945514.7111921</v>
      </c>
      <c r="AA277" s="272">
        <f t="shared" si="381"/>
        <v>2325016562.1610494</v>
      </c>
      <c r="AB277" s="272">
        <f t="shared" si="382"/>
        <v>2611820430.3666697</v>
      </c>
      <c r="AC277" s="272">
        <f t="shared" si="367"/>
        <v>2189945514.7111921</v>
      </c>
      <c r="AD277" s="271">
        <f t="shared" si="368"/>
        <v>2325016562.1610494</v>
      </c>
      <c r="AE277" s="271">
        <f t="shared" si="383"/>
        <v>2468418496.2638597</v>
      </c>
      <c r="AF277" s="271">
        <f t="shared" si="384"/>
        <v>2934548691.4454203</v>
      </c>
      <c r="AG277" s="271"/>
      <c r="AH277" s="33" t="str">
        <f t="shared" si="369"/>
        <v>BERTAHAP</v>
      </c>
      <c r="AI277" s="273">
        <f t="shared" si="370"/>
        <v>0</v>
      </c>
      <c r="AJ277" s="274">
        <v>2</v>
      </c>
      <c r="AK277" s="275"/>
      <c r="AL277" s="271" t="e">
        <f>IF(AK277&gt;#REF!,"LB","KR")</f>
        <v>#REF!</v>
      </c>
      <c r="AM277" s="52">
        <f t="shared" si="371"/>
        <v>2013019000</v>
      </c>
      <c r="AN277" s="52">
        <f t="shared" si="371"/>
        <v>2268994000</v>
      </c>
      <c r="AO277" s="52">
        <f t="shared" si="371"/>
        <v>2408941000</v>
      </c>
      <c r="AP277" s="438">
        <f t="shared" si="371"/>
        <v>2557519000</v>
      </c>
      <c r="AQ277" s="438">
        <f t="shared" si="372"/>
        <v>2408941000</v>
      </c>
      <c r="AR277" s="52">
        <f t="shared" si="372"/>
        <v>2557519000</v>
      </c>
      <c r="AS277" s="52">
        <f t="shared" si="372"/>
        <v>2715261000</v>
      </c>
      <c r="AT277" s="43"/>
      <c r="AU277" s="43"/>
      <c r="AV277" s="311">
        <f t="shared" si="385"/>
        <v>-1419316.9333919995</v>
      </c>
      <c r="AW277" s="311"/>
      <c r="AX277" s="311"/>
      <c r="AY277" s="311"/>
      <c r="AZ277" s="311"/>
      <c r="BA277" s="43"/>
      <c r="BB277" s="43"/>
      <c r="BC277" s="43"/>
      <c r="BD277" s="43"/>
      <c r="BE277" s="43"/>
      <c r="BF277" s="43"/>
      <c r="BG277" s="43"/>
      <c r="BH277" s="43"/>
      <c r="BI277" s="43"/>
      <c r="BJ277" s="43"/>
      <c r="BK277" s="43"/>
      <c r="BL277" s="43"/>
      <c r="BM277" s="43"/>
      <c r="BN277" s="43"/>
      <c r="BO277" s="43"/>
      <c r="BP277" s="43"/>
      <c r="BQ277" s="43"/>
      <c r="BR277" s="43"/>
      <c r="BS277" s="43"/>
      <c r="BT277" s="43"/>
      <c r="BU277" s="43"/>
      <c r="BV277" s="43"/>
      <c r="BW277" s="43"/>
      <c r="BX277" s="465"/>
      <c r="BY277" s="43"/>
      <c r="BZ277" s="43"/>
      <c r="CA277" s="311"/>
      <c r="CB277" s="43"/>
      <c r="CC277" s="43"/>
      <c r="CD277" s="43"/>
      <c r="CE277" s="43"/>
      <c r="CF277" s="43"/>
      <c r="CG277" s="43"/>
      <c r="CH277" s="43"/>
      <c r="CI277" s="43"/>
      <c r="CJ277" s="43"/>
      <c r="CK277" s="438">
        <f t="shared" si="386"/>
        <v>2715260938.113687</v>
      </c>
      <c r="CL277" s="43">
        <f t="shared" si="387"/>
        <v>2553478000</v>
      </c>
      <c r="CM277" s="43">
        <f t="shared" si="387"/>
        <v>2710971000</v>
      </c>
      <c r="CN277" s="44">
        <f t="shared" si="373"/>
        <v>38302170</v>
      </c>
      <c r="CO277" s="44">
        <f t="shared" si="374"/>
        <v>27109710</v>
      </c>
      <c r="CP277" s="44">
        <f t="shared" si="375"/>
        <v>60223525</v>
      </c>
      <c r="CQ277" s="44">
        <f t="shared" si="376"/>
        <v>53281645.833333336</v>
      </c>
      <c r="CR277" s="440">
        <f t="shared" si="377"/>
        <v>2878178000</v>
      </c>
    </row>
    <row r="278" spans="1:96">
      <c r="A278" s="3">
        <f t="shared" si="378"/>
        <v>239</v>
      </c>
      <c r="B278" s="263">
        <v>4</v>
      </c>
      <c r="C278" s="556"/>
      <c r="D278" s="264" t="s">
        <v>187</v>
      </c>
      <c r="E278" s="265" t="s">
        <v>38</v>
      </c>
      <c r="F278" s="266"/>
      <c r="G278" s="41" t="s">
        <v>58</v>
      </c>
      <c r="H278" s="267">
        <f t="shared" si="353"/>
        <v>101</v>
      </c>
      <c r="I278" s="267">
        <f t="shared" si="354"/>
        <v>90</v>
      </c>
      <c r="J278" s="268">
        <f t="shared" si="355"/>
        <v>27506142.120000001</v>
      </c>
      <c r="K278" s="268">
        <f t="shared" si="356"/>
        <v>1</v>
      </c>
      <c r="L278" s="269">
        <f t="shared" si="357"/>
        <v>1.06</v>
      </c>
      <c r="M278" s="270">
        <f t="shared" si="391"/>
        <v>1.0149999999999999</v>
      </c>
      <c r="N278" s="271">
        <f t="shared" si="358"/>
        <v>24729957.321963601</v>
      </c>
      <c r="O278" s="271">
        <f t="shared" si="359"/>
        <v>27874613.160593279</v>
      </c>
      <c r="P278" s="271">
        <f t="shared" si="360"/>
        <v>29593858.306908</v>
      </c>
      <c r="Q278" s="271">
        <f t="shared" si="361"/>
        <v>31419142.731906071</v>
      </c>
      <c r="R278" s="271">
        <f t="shared" si="379"/>
        <v>35294870.680630669</v>
      </c>
      <c r="S278" s="272">
        <f t="shared" si="362"/>
        <v>29593858.306908</v>
      </c>
      <c r="T278" s="271">
        <f t="shared" si="362"/>
        <v>31419142.731906071</v>
      </c>
      <c r="U278" s="271">
        <f t="shared" si="363"/>
        <v>33357006.706268378</v>
      </c>
      <c r="V278" s="271">
        <f t="shared" si="380"/>
        <v>39656063.397911087</v>
      </c>
      <c r="W278" s="271"/>
      <c r="X278" s="271">
        <f t="shared" si="364"/>
        <v>2225696158.9767241</v>
      </c>
      <c r="Y278" s="271">
        <f t="shared" si="365"/>
        <v>2508715184.4533949</v>
      </c>
      <c r="Z278" s="271">
        <f t="shared" si="366"/>
        <v>2663447247.6217198</v>
      </c>
      <c r="AA278" s="272">
        <f t="shared" si="381"/>
        <v>2827722845.8715463</v>
      </c>
      <c r="AB278" s="272">
        <f t="shared" si="382"/>
        <v>3176538361.2567601</v>
      </c>
      <c r="AC278" s="272">
        <f t="shared" si="367"/>
        <v>2663447247.6217198</v>
      </c>
      <c r="AD278" s="271">
        <f t="shared" si="368"/>
        <v>2827722845.8715463</v>
      </c>
      <c r="AE278" s="271">
        <f t="shared" si="383"/>
        <v>3002130603.5641541</v>
      </c>
      <c r="AF278" s="271">
        <f t="shared" si="384"/>
        <v>3569045705.8119979</v>
      </c>
      <c r="AG278" s="271"/>
      <c r="AH278" s="33" t="str">
        <f t="shared" si="369"/>
        <v>BERTAHAP</v>
      </c>
      <c r="AI278" s="273">
        <f t="shared" si="370"/>
        <v>0</v>
      </c>
      <c r="AJ278" s="274">
        <v>2</v>
      </c>
      <c r="AK278" s="275"/>
      <c r="AL278" s="271" t="e">
        <f>IF(AK278&gt;#REF!,"LB","KR")</f>
        <v>#REF!</v>
      </c>
      <c r="AM278" s="52">
        <f t="shared" si="371"/>
        <v>2448266000</v>
      </c>
      <c r="AN278" s="52">
        <f t="shared" si="371"/>
        <v>2759587000</v>
      </c>
      <c r="AO278" s="52">
        <f t="shared" si="371"/>
        <v>2929792000</v>
      </c>
      <c r="AP278" s="438">
        <f t="shared" si="371"/>
        <v>3110496000</v>
      </c>
      <c r="AQ278" s="438">
        <f t="shared" si="372"/>
        <v>2929792000</v>
      </c>
      <c r="AR278" s="52">
        <f t="shared" si="372"/>
        <v>3110496000</v>
      </c>
      <c r="AS278" s="52">
        <f t="shared" si="372"/>
        <v>3302344000</v>
      </c>
      <c r="AT278" s="43"/>
      <c r="AU278" s="43"/>
      <c r="AV278" s="311">
        <f t="shared" si="385"/>
        <v>-1419316.9333919995</v>
      </c>
      <c r="AW278" s="311"/>
      <c r="AX278" s="311"/>
      <c r="AY278" s="311"/>
      <c r="AZ278" s="311"/>
      <c r="BA278" s="43"/>
      <c r="BB278" s="43"/>
      <c r="BC278" s="43"/>
      <c r="BD278" s="43"/>
      <c r="BE278" s="43"/>
      <c r="BF278" s="43"/>
      <c r="BG278" s="43"/>
      <c r="BH278" s="43"/>
      <c r="BI278" s="43"/>
      <c r="BJ278" s="43"/>
      <c r="BK278" s="43"/>
      <c r="BL278" s="43"/>
      <c r="BM278" s="43"/>
      <c r="BN278" s="43"/>
      <c r="BO278" s="43"/>
      <c r="BP278" s="43"/>
      <c r="BQ278" s="43"/>
      <c r="BR278" s="43"/>
      <c r="BS278" s="43"/>
      <c r="BT278" s="43"/>
      <c r="BU278" s="43"/>
      <c r="BV278" s="43"/>
      <c r="BW278" s="43"/>
      <c r="BX278" s="465"/>
      <c r="BY278" s="43"/>
      <c r="BZ278" s="43"/>
      <c r="CA278" s="311"/>
      <c r="CB278" s="43"/>
      <c r="CC278" s="43"/>
      <c r="CD278" s="43"/>
      <c r="CE278" s="43"/>
      <c r="CF278" s="43"/>
      <c r="CG278" s="43"/>
      <c r="CH278" s="43"/>
      <c r="CI278" s="43"/>
      <c r="CJ278" s="43"/>
      <c r="CK278" s="438">
        <f t="shared" si="386"/>
        <v>3302344298.1103444</v>
      </c>
      <c r="CL278" s="43">
        <f t="shared" si="387"/>
        <v>3105580000</v>
      </c>
      <c r="CM278" s="43">
        <f t="shared" si="387"/>
        <v>3297126000</v>
      </c>
      <c r="CN278" s="44">
        <f t="shared" si="373"/>
        <v>46583700</v>
      </c>
      <c r="CO278" s="44">
        <f t="shared" si="374"/>
        <v>32971260</v>
      </c>
      <c r="CP278" s="44">
        <f t="shared" si="375"/>
        <v>73244800</v>
      </c>
      <c r="CQ278" s="44">
        <f t="shared" si="376"/>
        <v>64802000</v>
      </c>
      <c r="CR278" s="440">
        <f t="shared" si="377"/>
        <v>3500486000</v>
      </c>
    </row>
    <row r="279" spans="1:96">
      <c r="A279" s="3">
        <f t="shared" si="378"/>
        <v>240</v>
      </c>
      <c r="B279" s="263">
        <v>5</v>
      </c>
      <c r="C279" s="556"/>
      <c r="D279" s="264" t="s">
        <v>187</v>
      </c>
      <c r="E279" s="299">
        <v>15</v>
      </c>
      <c r="F279" s="266"/>
      <c r="G279" s="41" t="s">
        <v>64</v>
      </c>
      <c r="H279" s="267">
        <f t="shared" si="353"/>
        <v>101</v>
      </c>
      <c r="I279" s="267">
        <f t="shared" si="354"/>
        <v>90</v>
      </c>
      <c r="J279" s="268">
        <f t="shared" si="355"/>
        <v>27506142.120000001</v>
      </c>
      <c r="K279" s="268">
        <f t="shared" si="356"/>
        <v>1</v>
      </c>
      <c r="L279" s="269">
        <f t="shared" si="357"/>
        <v>1.06</v>
      </c>
      <c r="M279" s="270">
        <f t="shared" si="391"/>
        <v>1.0149999999999999</v>
      </c>
      <c r="N279" s="271">
        <f t="shared" si="358"/>
        <v>24729957.321963601</v>
      </c>
      <c r="O279" s="271">
        <f t="shared" si="359"/>
        <v>27874613.160593279</v>
      </c>
      <c r="P279" s="271">
        <f t="shared" si="360"/>
        <v>29593858.306908</v>
      </c>
      <c r="Q279" s="271">
        <f t="shared" si="361"/>
        <v>31419142.731906071</v>
      </c>
      <c r="R279" s="271">
        <f t="shared" si="379"/>
        <v>35294870.680630669</v>
      </c>
      <c r="S279" s="272">
        <f t="shared" si="362"/>
        <v>29593858.306908</v>
      </c>
      <c r="T279" s="271">
        <f t="shared" si="362"/>
        <v>31419142.731906071</v>
      </c>
      <c r="U279" s="271">
        <f t="shared" si="363"/>
        <v>33357006.706268378</v>
      </c>
      <c r="V279" s="271">
        <f t="shared" si="380"/>
        <v>39656063.397911087</v>
      </c>
      <c r="W279" s="271"/>
      <c r="X279" s="271">
        <f t="shared" si="364"/>
        <v>2225696158.9767241</v>
      </c>
      <c r="Y279" s="271">
        <f t="shared" si="365"/>
        <v>2508715184.4533949</v>
      </c>
      <c r="Z279" s="271">
        <f t="shared" si="366"/>
        <v>2663447247.6217198</v>
      </c>
      <c r="AA279" s="272">
        <f t="shared" si="381"/>
        <v>2827722845.8715463</v>
      </c>
      <c r="AB279" s="272">
        <f t="shared" si="382"/>
        <v>3176538361.2567601</v>
      </c>
      <c r="AC279" s="272">
        <f t="shared" si="367"/>
        <v>2663447247.6217198</v>
      </c>
      <c r="AD279" s="271">
        <f t="shared" si="368"/>
        <v>2827722845.8715463</v>
      </c>
      <c r="AE279" s="271">
        <f t="shared" si="383"/>
        <v>3002130603.5641541</v>
      </c>
      <c r="AF279" s="271">
        <f t="shared" si="384"/>
        <v>3569045705.8119979</v>
      </c>
      <c r="AG279" s="271"/>
      <c r="AH279" s="33" t="str">
        <f t="shared" si="369"/>
        <v>BERTAHAP</v>
      </c>
      <c r="AI279" s="273">
        <f t="shared" si="370"/>
        <v>0</v>
      </c>
      <c r="AJ279" s="274">
        <v>2</v>
      </c>
      <c r="AK279" s="275"/>
      <c r="AL279" s="271" t="e">
        <f>IF(AK279&gt;#REF!,"LB","KR")</f>
        <v>#REF!</v>
      </c>
      <c r="AM279" s="52">
        <f t="shared" si="371"/>
        <v>2448266000</v>
      </c>
      <c r="AN279" s="52">
        <f t="shared" si="371"/>
        <v>2759587000</v>
      </c>
      <c r="AO279" s="52">
        <f t="shared" si="371"/>
        <v>2929792000</v>
      </c>
      <c r="AP279" s="438">
        <f t="shared" si="371"/>
        <v>3110496000</v>
      </c>
      <c r="AQ279" s="438">
        <f t="shared" si="372"/>
        <v>2929792000</v>
      </c>
      <c r="AR279" s="52">
        <f t="shared" si="372"/>
        <v>3110496000</v>
      </c>
      <c r="AS279" s="52">
        <f t="shared" si="372"/>
        <v>3302344000</v>
      </c>
      <c r="AT279" s="43"/>
      <c r="AU279" s="43"/>
      <c r="AV279" s="311">
        <f t="shared" si="385"/>
        <v>-1419316.9333919995</v>
      </c>
      <c r="AW279" s="311"/>
      <c r="AX279" s="311"/>
      <c r="AY279" s="311"/>
      <c r="AZ279" s="311"/>
      <c r="BA279" s="43"/>
      <c r="BB279" s="43"/>
      <c r="BC279" s="43"/>
      <c r="BD279" s="43"/>
      <c r="BE279" s="43"/>
      <c r="BF279" s="43"/>
      <c r="BG279" s="43"/>
      <c r="BH279" s="43"/>
      <c r="BI279" s="43"/>
      <c r="BJ279" s="43"/>
      <c r="BK279" s="43"/>
      <c r="BL279" s="43"/>
      <c r="BM279" s="43"/>
      <c r="BN279" s="43"/>
      <c r="BO279" s="43"/>
      <c r="BP279" s="43"/>
      <c r="BQ279" s="43"/>
      <c r="BR279" s="43"/>
      <c r="BS279" s="43"/>
      <c r="BT279" s="43"/>
      <c r="BU279" s="43"/>
      <c r="BV279" s="43"/>
      <c r="BW279" s="43"/>
      <c r="BX279" s="465"/>
      <c r="BY279" s="43"/>
      <c r="BZ279" s="43"/>
      <c r="CA279" s="311"/>
      <c r="CB279" s="43"/>
      <c r="CC279" s="43"/>
      <c r="CD279" s="43"/>
      <c r="CE279" s="43"/>
      <c r="CF279" s="43"/>
      <c r="CG279" s="43"/>
      <c r="CH279" s="43"/>
      <c r="CI279" s="43"/>
      <c r="CJ279" s="43"/>
      <c r="CK279" s="438">
        <f t="shared" si="386"/>
        <v>3302344298.1103444</v>
      </c>
      <c r="CL279" s="43">
        <f t="shared" si="387"/>
        <v>3105580000</v>
      </c>
      <c r="CM279" s="43">
        <f t="shared" si="387"/>
        <v>3297126000</v>
      </c>
      <c r="CN279" s="44">
        <f t="shared" si="373"/>
        <v>46583700</v>
      </c>
      <c r="CO279" s="44">
        <f t="shared" si="374"/>
        <v>32971260</v>
      </c>
      <c r="CP279" s="44">
        <f t="shared" si="375"/>
        <v>73244800</v>
      </c>
      <c r="CQ279" s="44">
        <f t="shared" si="376"/>
        <v>64802000</v>
      </c>
      <c r="CR279" s="440">
        <f t="shared" si="377"/>
        <v>3500486000</v>
      </c>
    </row>
    <row r="280" spans="1:96">
      <c r="A280" s="3">
        <f t="shared" si="378"/>
        <v>241</v>
      </c>
      <c r="B280" s="263">
        <v>6</v>
      </c>
      <c r="C280" s="556"/>
      <c r="D280" s="264" t="s">
        <v>187</v>
      </c>
      <c r="E280" s="299">
        <v>17</v>
      </c>
      <c r="F280" s="266"/>
      <c r="G280" s="41" t="s">
        <v>67</v>
      </c>
      <c r="H280" s="267">
        <f t="shared" si="353"/>
        <v>85</v>
      </c>
      <c r="I280" s="267">
        <f t="shared" si="354"/>
        <v>74</v>
      </c>
      <c r="J280" s="268">
        <f t="shared" si="355"/>
        <v>27506142.120000001</v>
      </c>
      <c r="K280" s="268">
        <f t="shared" si="356"/>
        <v>1</v>
      </c>
      <c r="L280" s="269">
        <f t="shared" si="357"/>
        <v>1.06</v>
      </c>
      <c r="M280" s="270">
        <f t="shared" si="391"/>
        <v>1.0149999999999999</v>
      </c>
      <c r="N280" s="271">
        <f t="shared" si="358"/>
        <v>24729957.321963601</v>
      </c>
      <c r="O280" s="271">
        <f t="shared" si="359"/>
        <v>27874613.160593279</v>
      </c>
      <c r="P280" s="271">
        <f t="shared" si="360"/>
        <v>29593858.306908</v>
      </c>
      <c r="Q280" s="271">
        <f t="shared" si="361"/>
        <v>31419142.731906071</v>
      </c>
      <c r="R280" s="271">
        <f t="shared" si="379"/>
        <v>35294870.680630669</v>
      </c>
      <c r="S280" s="272">
        <f t="shared" si="362"/>
        <v>29593858.306908</v>
      </c>
      <c r="T280" s="271">
        <f t="shared" si="362"/>
        <v>31419142.731906071</v>
      </c>
      <c r="U280" s="271">
        <f t="shared" si="363"/>
        <v>33357006.706268378</v>
      </c>
      <c r="V280" s="271">
        <f t="shared" si="380"/>
        <v>39656063.397911087</v>
      </c>
      <c r="W280" s="271"/>
      <c r="X280" s="271">
        <f t="shared" si="364"/>
        <v>1830016841.8253064</v>
      </c>
      <c r="Y280" s="271">
        <f t="shared" si="365"/>
        <v>2062721373.8839025</v>
      </c>
      <c r="Z280" s="271">
        <f t="shared" si="366"/>
        <v>2189945514.7111921</v>
      </c>
      <c r="AA280" s="272">
        <f t="shared" si="381"/>
        <v>2325016562.1610494</v>
      </c>
      <c r="AB280" s="272">
        <f t="shared" si="382"/>
        <v>2611820430.3666697</v>
      </c>
      <c r="AC280" s="272">
        <f t="shared" si="367"/>
        <v>2189945514.7111921</v>
      </c>
      <c r="AD280" s="271">
        <f t="shared" si="368"/>
        <v>2325016562.1610494</v>
      </c>
      <c r="AE280" s="271">
        <f t="shared" si="383"/>
        <v>2468418496.2638597</v>
      </c>
      <c r="AF280" s="271">
        <f t="shared" si="384"/>
        <v>2934548691.4454203</v>
      </c>
      <c r="AG280" s="271"/>
      <c r="AH280" s="33" t="str">
        <f t="shared" si="369"/>
        <v>BERTAHAP</v>
      </c>
      <c r="AI280" s="273">
        <f t="shared" si="370"/>
        <v>0</v>
      </c>
      <c r="AJ280" s="274">
        <v>2</v>
      </c>
      <c r="AK280" s="275"/>
      <c r="AL280" s="271" t="e">
        <f>IF(AK280&gt;#REF!,"LB","KR")</f>
        <v>#REF!</v>
      </c>
      <c r="AM280" s="52">
        <f t="shared" si="371"/>
        <v>2013019000</v>
      </c>
      <c r="AN280" s="52">
        <f t="shared" si="371"/>
        <v>2268994000</v>
      </c>
      <c r="AO280" s="52">
        <f t="shared" si="371"/>
        <v>2408941000</v>
      </c>
      <c r="AP280" s="438">
        <f t="shared" si="371"/>
        <v>2557519000</v>
      </c>
      <c r="AQ280" s="438">
        <f t="shared" si="372"/>
        <v>2408941000</v>
      </c>
      <c r="AR280" s="52">
        <f t="shared" si="372"/>
        <v>2557519000</v>
      </c>
      <c r="AS280" s="52">
        <f t="shared" si="372"/>
        <v>2715261000</v>
      </c>
      <c r="AT280" s="43"/>
      <c r="AU280" s="43"/>
      <c r="AV280" s="311">
        <f t="shared" si="385"/>
        <v>-1419316.9333919995</v>
      </c>
      <c r="AW280" s="311"/>
      <c r="AX280" s="311"/>
      <c r="AY280" s="311"/>
      <c r="AZ280" s="311"/>
      <c r="BA280" s="43"/>
      <c r="BB280" s="43"/>
      <c r="BC280" s="43"/>
      <c r="BD280" s="43"/>
      <c r="BE280" s="43"/>
      <c r="BF280" s="43"/>
      <c r="BG280" s="43"/>
      <c r="BH280" s="43"/>
      <c r="BI280" s="43"/>
      <c r="BJ280" s="43"/>
      <c r="BK280" s="43"/>
      <c r="BL280" s="43"/>
      <c r="BM280" s="43"/>
      <c r="BN280" s="43"/>
      <c r="BO280" s="43"/>
      <c r="BP280" s="43"/>
      <c r="BQ280" s="43"/>
      <c r="BR280" s="43"/>
      <c r="BS280" s="43"/>
      <c r="BT280" s="43"/>
      <c r="BU280" s="43"/>
      <c r="BV280" s="43"/>
      <c r="BW280" s="43"/>
      <c r="BX280" s="465"/>
      <c r="BY280" s="43"/>
      <c r="BZ280" s="43"/>
      <c r="CA280" s="311"/>
      <c r="CB280" s="43"/>
      <c r="CC280" s="43"/>
      <c r="CD280" s="43"/>
      <c r="CE280" s="43"/>
      <c r="CF280" s="43"/>
      <c r="CG280" s="43"/>
      <c r="CH280" s="43"/>
      <c r="CI280" s="43"/>
      <c r="CJ280" s="43"/>
      <c r="CK280" s="438">
        <f t="shared" si="386"/>
        <v>2715260938.113687</v>
      </c>
      <c r="CL280" s="43">
        <f t="shared" si="387"/>
        <v>2553478000</v>
      </c>
      <c r="CM280" s="43">
        <f t="shared" si="387"/>
        <v>2710971000</v>
      </c>
      <c r="CN280" s="44">
        <f t="shared" si="373"/>
        <v>38302170</v>
      </c>
      <c r="CO280" s="44">
        <f t="shared" si="374"/>
        <v>27109710</v>
      </c>
      <c r="CP280" s="44">
        <f t="shared" si="375"/>
        <v>60223525</v>
      </c>
      <c r="CQ280" s="44">
        <f t="shared" si="376"/>
        <v>53281645.833333336</v>
      </c>
      <c r="CR280" s="440">
        <f t="shared" si="377"/>
        <v>2878178000</v>
      </c>
    </row>
    <row r="281" spans="1:96">
      <c r="A281" s="3">
        <f t="shared" si="378"/>
        <v>242</v>
      </c>
      <c r="B281" s="263">
        <v>7</v>
      </c>
      <c r="C281" s="556"/>
      <c r="D281" s="264" t="s">
        <v>187</v>
      </c>
      <c r="E281" s="299">
        <v>19</v>
      </c>
      <c r="F281" s="266"/>
      <c r="G281" s="41" t="s">
        <v>78</v>
      </c>
      <c r="H281" s="267">
        <f t="shared" si="353"/>
        <v>138</v>
      </c>
      <c r="I281" s="267">
        <f t="shared" si="354"/>
        <v>120</v>
      </c>
      <c r="J281" s="268">
        <f t="shared" si="355"/>
        <v>27506142.120000001</v>
      </c>
      <c r="K281" s="268">
        <f t="shared" si="356"/>
        <v>1</v>
      </c>
      <c r="L281" s="269">
        <f t="shared" si="357"/>
        <v>1.06</v>
      </c>
      <c r="M281" s="270">
        <f t="shared" si="391"/>
        <v>1.0149999999999999</v>
      </c>
      <c r="N281" s="271">
        <f t="shared" si="358"/>
        <v>24729957.321963601</v>
      </c>
      <c r="O281" s="271">
        <f t="shared" si="359"/>
        <v>27874613.160593279</v>
      </c>
      <c r="P281" s="271">
        <f t="shared" si="360"/>
        <v>29593858.306908</v>
      </c>
      <c r="Q281" s="271">
        <f t="shared" si="361"/>
        <v>31419142.731906071</v>
      </c>
      <c r="R281" s="271">
        <f t="shared" si="379"/>
        <v>35294870.680630669</v>
      </c>
      <c r="S281" s="272">
        <f t="shared" si="362"/>
        <v>29593858.306908</v>
      </c>
      <c r="T281" s="271">
        <f t="shared" si="362"/>
        <v>31419142.731906071</v>
      </c>
      <c r="U281" s="271">
        <f t="shared" si="363"/>
        <v>33357006.706268378</v>
      </c>
      <c r="V281" s="271">
        <f t="shared" si="380"/>
        <v>39656063.397911087</v>
      </c>
      <c r="W281" s="271"/>
      <c r="X281" s="271">
        <f t="shared" si="364"/>
        <v>2967594878.635632</v>
      </c>
      <c r="Y281" s="271">
        <f t="shared" si="365"/>
        <v>3344953579.2711935</v>
      </c>
      <c r="Z281" s="271">
        <f t="shared" si="366"/>
        <v>3551262996.8289599</v>
      </c>
      <c r="AA281" s="272">
        <f t="shared" si="381"/>
        <v>3770297127.8287287</v>
      </c>
      <c r="AB281" s="272">
        <f t="shared" si="382"/>
        <v>4235384481.6756802</v>
      </c>
      <c r="AC281" s="272">
        <f t="shared" si="367"/>
        <v>3551262996.8289599</v>
      </c>
      <c r="AD281" s="271">
        <f t="shared" si="368"/>
        <v>3770297127.8287287</v>
      </c>
      <c r="AE281" s="271">
        <f t="shared" si="383"/>
        <v>4002840804.7522054</v>
      </c>
      <c r="AF281" s="271">
        <f t="shared" si="384"/>
        <v>4758727607.7493305</v>
      </c>
      <c r="AG281" s="271"/>
      <c r="AH281" s="33" t="str">
        <f t="shared" si="369"/>
        <v>BERTAHAP</v>
      </c>
      <c r="AI281" s="273">
        <f t="shared" si="370"/>
        <v>0</v>
      </c>
      <c r="AJ281" s="274">
        <v>2</v>
      </c>
      <c r="AK281" s="275"/>
      <c r="AL281" s="271" t="e">
        <f>IF(AK281&gt;#REF!,"LB","KR")</f>
        <v>#REF!</v>
      </c>
      <c r="AM281" s="52">
        <f t="shared" si="371"/>
        <v>3264355000</v>
      </c>
      <c r="AN281" s="52">
        <f t="shared" si="371"/>
        <v>3679449000</v>
      </c>
      <c r="AO281" s="52">
        <f t="shared" si="371"/>
        <v>3906390000</v>
      </c>
      <c r="AP281" s="438">
        <f t="shared" si="371"/>
        <v>4147327000</v>
      </c>
      <c r="AQ281" s="438">
        <f t="shared" si="372"/>
        <v>3906390000</v>
      </c>
      <c r="AR281" s="52">
        <f t="shared" si="372"/>
        <v>4147327000</v>
      </c>
      <c r="AS281" s="52">
        <f t="shared" si="372"/>
        <v>4403125000</v>
      </c>
      <c r="AT281" s="43"/>
      <c r="AU281" s="43"/>
      <c r="AV281" s="311">
        <f t="shared" si="385"/>
        <v>-1419316.9333919995</v>
      </c>
      <c r="AW281" s="311"/>
      <c r="AX281" s="311"/>
      <c r="AY281" s="311"/>
      <c r="AZ281" s="311"/>
      <c r="BA281" s="43"/>
      <c r="BB281" s="43"/>
      <c r="BC281" s="43"/>
      <c r="BD281" s="43"/>
      <c r="BE281" s="43"/>
      <c r="BF281" s="43"/>
      <c r="BG281" s="43"/>
      <c r="BH281" s="43"/>
      <c r="BI281" s="43"/>
      <c r="BJ281" s="43"/>
      <c r="BK281" s="43"/>
      <c r="BL281" s="43"/>
      <c r="BM281" s="43"/>
      <c r="BN281" s="43"/>
      <c r="BO281" s="43"/>
      <c r="BP281" s="43"/>
      <c r="BQ281" s="43"/>
      <c r="BR281" s="43"/>
      <c r="BS281" s="43"/>
      <c r="BT281" s="43"/>
      <c r="BU281" s="43"/>
      <c r="BV281" s="43"/>
      <c r="BW281" s="43"/>
      <c r="BX281" s="465"/>
      <c r="BY281" s="43"/>
      <c r="BZ281" s="43"/>
      <c r="CA281" s="311"/>
      <c r="CB281" s="43"/>
      <c r="CC281" s="43"/>
      <c r="CD281" s="43"/>
      <c r="CE281" s="43"/>
      <c r="CF281" s="43"/>
      <c r="CG281" s="43"/>
      <c r="CH281" s="43"/>
      <c r="CI281" s="43"/>
      <c r="CJ281" s="43"/>
      <c r="CK281" s="438">
        <f t="shared" si="386"/>
        <v>4403124669.1360741</v>
      </c>
      <c r="CL281" s="43">
        <f t="shared" si="387"/>
        <v>4140774000</v>
      </c>
      <c r="CM281" s="43">
        <f t="shared" si="387"/>
        <v>4396167000</v>
      </c>
      <c r="CN281" s="44">
        <f t="shared" si="373"/>
        <v>62111610</v>
      </c>
      <c r="CO281" s="44">
        <f t="shared" si="374"/>
        <v>43961670</v>
      </c>
      <c r="CP281" s="44">
        <f t="shared" si="375"/>
        <v>97659750</v>
      </c>
      <c r="CQ281" s="44">
        <f t="shared" si="376"/>
        <v>86402645.833333328</v>
      </c>
      <c r="CR281" s="440">
        <f t="shared" si="377"/>
        <v>4667313000</v>
      </c>
    </row>
    <row r="282" spans="1:96">
      <c r="A282" s="3">
        <f t="shared" si="378"/>
        <v>243</v>
      </c>
      <c r="B282" s="263">
        <v>8</v>
      </c>
      <c r="C282" s="556"/>
      <c r="D282" s="264" t="s">
        <v>187</v>
      </c>
      <c r="E282" s="299">
        <v>21</v>
      </c>
      <c r="F282" s="266"/>
      <c r="G282" s="41" t="s">
        <v>84</v>
      </c>
      <c r="H282" s="267">
        <f t="shared" si="353"/>
        <v>132</v>
      </c>
      <c r="I282" s="267">
        <f t="shared" si="354"/>
        <v>112</v>
      </c>
      <c r="J282" s="268">
        <f t="shared" si="355"/>
        <v>27506142.120000001</v>
      </c>
      <c r="K282" s="268">
        <f t="shared" si="356"/>
        <v>3</v>
      </c>
      <c r="L282" s="269">
        <f t="shared" si="357"/>
        <v>1.1000000000000001</v>
      </c>
      <c r="M282" s="270">
        <f t="shared" si="391"/>
        <v>1.0149999999999999</v>
      </c>
      <c r="N282" s="271">
        <f t="shared" si="358"/>
        <v>25663163.258641474</v>
      </c>
      <c r="O282" s="271">
        <f t="shared" si="359"/>
        <v>28926485.355332647</v>
      </c>
      <c r="P282" s="271">
        <f t="shared" si="360"/>
        <v>30710607.67698</v>
      </c>
      <c r="Q282" s="271">
        <f t="shared" si="361"/>
        <v>32604770.759525169</v>
      </c>
      <c r="R282" s="271">
        <f t="shared" si="379"/>
        <v>36626752.593107298</v>
      </c>
      <c r="S282" s="272">
        <f t="shared" si="362"/>
        <v>30710607.67698</v>
      </c>
      <c r="T282" s="271">
        <f t="shared" si="362"/>
        <v>32604770.759525169</v>
      </c>
      <c r="U282" s="271">
        <f t="shared" si="363"/>
        <v>34615761.676316239</v>
      </c>
      <c r="V282" s="271">
        <f t="shared" si="380"/>
        <v>41152518.620473772</v>
      </c>
      <c r="W282" s="271"/>
      <c r="X282" s="271">
        <f t="shared" si="364"/>
        <v>2874274284.967845</v>
      </c>
      <c r="Y282" s="271">
        <f t="shared" si="365"/>
        <v>3239766359.7972565</v>
      </c>
      <c r="Z282" s="271">
        <f t="shared" si="366"/>
        <v>3439588059.8217602</v>
      </c>
      <c r="AA282" s="272">
        <f t="shared" si="381"/>
        <v>3651734325.0668187</v>
      </c>
      <c r="AB282" s="272">
        <f t="shared" si="382"/>
        <v>4102196290.4280176</v>
      </c>
      <c r="AC282" s="272">
        <f t="shared" si="367"/>
        <v>3439588059.8217602</v>
      </c>
      <c r="AD282" s="271">
        <f t="shared" si="368"/>
        <v>3651734325.0668187</v>
      </c>
      <c r="AE282" s="271">
        <f t="shared" si="383"/>
        <v>3876965307.7474189</v>
      </c>
      <c r="AF282" s="271">
        <f t="shared" si="384"/>
        <v>4609082085.493063</v>
      </c>
      <c r="AG282" s="271"/>
      <c r="AH282" s="33" t="str">
        <f t="shared" si="369"/>
        <v>BERTAHAP</v>
      </c>
      <c r="AI282" s="273">
        <f t="shared" si="370"/>
        <v>0</v>
      </c>
      <c r="AJ282" s="274">
        <v>2</v>
      </c>
      <c r="AK282" s="275"/>
      <c r="AL282" s="271" t="e">
        <f>IF(AK282&gt;#REF!,"LB","KR")</f>
        <v>#REF!</v>
      </c>
      <c r="AM282" s="52">
        <f t="shared" si="371"/>
        <v>3161702000</v>
      </c>
      <c r="AN282" s="52">
        <f t="shared" si="371"/>
        <v>3563743000</v>
      </c>
      <c r="AO282" s="52">
        <f t="shared" si="371"/>
        <v>3783547000</v>
      </c>
      <c r="AP282" s="438">
        <f t="shared" si="371"/>
        <v>4016908000</v>
      </c>
      <c r="AQ282" s="438">
        <f t="shared" si="372"/>
        <v>3783547000</v>
      </c>
      <c r="AR282" s="52">
        <f t="shared" si="372"/>
        <v>4016908000</v>
      </c>
      <c r="AS282" s="52">
        <f t="shared" si="372"/>
        <v>4264662000</v>
      </c>
      <c r="AT282" s="43"/>
      <c r="AU282" s="43"/>
      <c r="AV282" s="311">
        <f t="shared" si="385"/>
        <v>-302567.56331999972</v>
      </c>
      <c r="AW282" s="311"/>
      <c r="AX282" s="311"/>
      <c r="AY282" s="311"/>
      <c r="AZ282" s="311"/>
      <c r="BA282" s="43"/>
      <c r="BB282" s="43"/>
      <c r="BC282" s="43"/>
      <c r="BD282" s="43"/>
      <c r="BE282" s="43"/>
      <c r="BF282" s="43"/>
      <c r="BG282" s="43"/>
      <c r="BH282" s="43"/>
      <c r="BI282" s="43"/>
      <c r="BJ282" s="43"/>
      <c r="BK282" s="43"/>
      <c r="BL282" s="43"/>
      <c r="BM282" s="43"/>
      <c r="BN282" s="43"/>
      <c r="BO282" s="43"/>
      <c r="BP282" s="43"/>
      <c r="BQ282" s="43"/>
      <c r="BR282" s="43"/>
      <c r="BS282" s="43"/>
      <c r="BT282" s="43"/>
      <c r="BU282" s="43"/>
      <c r="BV282" s="43"/>
      <c r="BW282" s="43"/>
      <c r="BX282" s="465"/>
      <c r="BY282" s="43"/>
      <c r="BZ282" s="43"/>
      <c r="CA282" s="311"/>
      <c r="CB282" s="43"/>
      <c r="CC282" s="43"/>
      <c r="CD282" s="43"/>
      <c r="CE282" s="43"/>
      <c r="CF282" s="43"/>
      <c r="CG282" s="43"/>
      <c r="CH282" s="43"/>
      <c r="CI282" s="43"/>
      <c r="CJ282" s="43"/>
      <c r="CK282" s="438">
        <f t="shared" si="386"/>
        <v>4264661722.7071915</v>
      </c>
      <c r="CL282" s="43">
        <f t="shared" si="387"/>
        <v>4010560000</v>
      </c>
      <c r="CM282" s="43">
        <f t="shared" si="387"/>
        <v>4257923000</v>
      </c>
      <c r="CN282" s="44">
        <f t="shared" si="373"/>
        <v>60158400</v>
      </c>
      <c r="CO282" s="44">
        <f t="shared" si="374"/>
        <v>42579230</v>
      </c>
      <c r="CP282" s="44">
        <f t="shared" si="375"/>
        <v>94588675</v>
      </c>
      <c r="CQ282" s="44">
        <f t="shared" si="376"/>
        <v>83685583.333333328</v>
      </c>
      <c r="CR282" s="440">
        <f t="shared" si="377"/>
        <v>4520543000</v>
      </c>
    </row>
    <row r="283" spans="1:96">
      <c r="A283" s="3">
        <f t="shared" si="378"/>
        <v>244</v>
      </c>
      <c r="B283" s="263">
        <v>1</v>
      </c>
      <c r="C283" s="556"/>
      <c r="D283" s="264" t="s">
        <v>188</v>
      </c>
      <c r="E283" s="265" t="s">
        <v>19</v>
      </c>
      <c r="F283" s="266"/>
      <c r="G283" s="41" t="s">
        <v>72</v>
      </c>
      <c r="H283" s="267">
        <f t="shared" si="353"/>
        <v>175</v>
      </c>
      <c r="I283" s="267">
        <f t="shared" si="354"/>
        <v>156</v>
      </c>
      <c r="J283" s="268">
        <f t="shared" si="355"/>
        <v>27506142.120000001</v>
      </c>
      <c r="K283" s="268">
        <f t="shared" si="356"/>
        <v>5</v>
      </c>
      <c r="L283" s="269">
        <f t="shared" si="357"/>
        <v>1.08</v>
      </c>
      <c r="M283" s="270">
        <f t="shared" si="391"/>
        <v>1.0149999999999999</v>
      </c>
      <c r="N283" s="271">
        <f t="shared" si="358"/>
        <v>25196560.290302537</v>
      </c>
      <c r="O283" s="271">
        <f t="shared" si="359"/>
        <v>28400549.257962964</v>
      </c>
      <c r="P283" s="271">
        <f t="shared" si="360"/>
        <v>30152232.991944</v>
      </c>
      <c r="Q283" s="271">
        <f t="shared" si="361"/>
        <v>32011956.745715622</v>
      </c>
      <c r="R283" s="271">
        <f t="shared" si="379"/>
        <v>35960811.636868991</v>
      </c>
      <c r="S283" s="272">
        <f t="shared" si="362"/>
        <v>30152232.991944</v>
      </c>
      <c r="T283" s="271">
        <f t="shared" si="362"/>
        <v>32011956.745715622</v>
      </c>
      <c r="U283" s="271">
        <f t="shared" si="363"/>
        <v>33986384.191292308</v>
      </c>
      <c r="V283" s="271">
        <f t="shared" si="380"/>
        <v>40404291.009192429</v>
      </c>
      <c r="W283" s="271"/>
      <c r="X283" s="271">
        <f t="shared" si="364"/>
        <v>3930663405.2871957</v>
      </c>
      <c r="Y283" s="271">
        <f t="shared" si="365"/>
        <v>4430485684.2422228</v>
      </c>
      <c r="Z283" s="271">
        <f t="shared" si="366"/>
        <v>4703748346.7432642</v>
      </c>
      <c r="AA283" s="272">
        <f t="shared" si="381"/>
        <v>4993865252.3316374</v>
      </c>
      <c r="AB283" s="272">
        <f t="shared" si="382"/>
        <v>5609886615.3515625</v>
      </c>
      <c r="AC283" s="272">
        <f t="shared" si="367"/>
        <v>4703748346.7432642</v>
      </c>
      <c r="AD283" s="271">
        <f t="shared" si="368"/>
        <v>4993865252.3316374</v>
      </c>
      <c r="AE283" s="271">
        <f t="shared" si="383"/>
        <v>5301875933.8416004</v>
      </c>
      <c r="AF283" s="271">
        <f t="shared" si="384"/>
        <v>6303069397.4340191</v>
      </c>
      <c r="AG283" s="271"/>
      <c r="AH283" s="33" t="str">
        <f t="shared" si="369"/>
        <v>BERTAHAP</v>
      </c>
      <c r="AI283" s="273">
        <f t="shared" si="370"/>
        <v>0</v>
      </c>
      <c r="AJ283" s="274">
        <v>2</v>
      </c>
      <c r="AK283" s="275"/>
      <c r="AL283" s="271" t="e">
        <f>IF(AK283&gt;#REF!,"LB","KR")</f>
        <v>#REF!</v>
      </c>
      <c r="AM283" s="52">
        <f t="shared" si="371"/>
        <v>4323730000</v>
      </c>
      <c r="AN283" s="52">
        <f t="shared" si="371"/>
        <v>4873535000</v>
      </c>
      <c r="AO283" s="52">
        <f t="shared" si="371"/>
        <v>5174124000</v>
      </c>
      <c r="AP283" s="438">
        <f t="shared" si="371"/>
        <v>5493252000</v>
      </c>
      <c r="AQ283" s="438">
        <f t="shared" si="372"/>
        <v>5174124000</v>
      </c>
      <c r="AR283" s="52">
        <f t="shared" si="372"/>
        <v>5493252000</v>
      </c>
      <c r="AS283" s="52">
        <f t="shared" si="372"/>
        <v>5832064000</v>
      </c>
      <c r="AT283" s="43"/>
      <c r="AU283" s="43"/>
      <c r="AV283" s="311">
        <f t="shared" si="385"/>
        <v>-860942.24835599959</v>
      </c>
      <c r="AW283" s="311"/>
      <c r="AX283" s="311"/>
      <c r="AY283" s="311"/>
      <c r="AZ283" s="311"/>
      <c r="BA283" s="43"/>
      <c r="BB283" s="43"/>
      <c r="BC283" s="43"/>
      <c r="BD283" s="43"/>
      <c r="BE283" s="43"/>
      <c r="BF283" s="43"/>
      <c r="BG283" s="43"/>
      <c r="BH283" s="43"/>
      <c r="BI283" s="43"/>
      <c r="BJ283" s="43"/>
      <c r="BK283" s="43"/>
      <c r="BL283" s="43"/>
      <c r="BM283" s="43"/>
      <c r="BN283" s="43"/>
      <c r="BO283" s="43"/>
      <c r="BP283" s="43"/>
      <c r="BQ283" s="43"/>
      <c r="BR283" s="43"/>
      <c r="BS283" s="43"/>
      <c r="BT283" s="43"/>
      <c r="BU283" s="43"/>
      <c r="BV283" s="43"/>
      <c r="BW283" s="43"/>
      <c r="BX283" s="465"/>
      <c r="BY283" s="43"/>
      <c r="BZ283" s="43"/>
      <c r="CA283" s="311"/>
      <c r="CB283" s="43"/>
      <c r="CC283" s="43"/>
      <c r="CD283" s="43"/>
      <c r="CE283" s="43"/>
      <c r="CF283" s="43"/>
      <c r="CG283" s="43"/>
      <c r="CH283" s="43"/>
      <c r="CI283" s="43"/>
      <c r="CJ283" s="43"/>
      <c r="CK283" s="438">
        <f t="shared" si="386"/>
        <v>5832063253.0256414</v>
      </c>
      <c r="CL283" s="43">
        <f t="shared" si="387"/>
        <v>5484572000</v>
      </c>
      <c r="CM283" s="43">
        <f t="shared" si="387"/>
        <v>5822848000</v>
      </c>
      <c r="CN283" s="44">
        <f t="shared" si="373"/>
        <v>82268580</v>
      </c>
      <c r="CO283" s="44">
        <f t="shared" si="374"/>
        <v>58228480</v>
      </c>
      <c r="CP283" s="44">
        <f t="shared" si="375"/>
        <v>129353100</v>
      </c>
      <c r="CQ283" s="44">
        <f t="shared" si="376"/>
        <v>114442750</v>
      </c>
      <c r="CR283" s="440">
        <f t="shared" si="377"/>
        <v>6181989000</v>
      </c>
    </row>
    <row r="284" spans="1:96">
      <c r="A284" s="3">
        <f t="shared" si="378"/>
        <v>245</v>
      </c>
      <c r="B284" s="263">
        <v>2</v>
      </c>
      <c r="C284" s="556"/>
      <c r="D284" s="264" t="s">
        <v>188</v>
      </c>
      <c r="E284" s="265" t="s">
        <v>29</v>
      </c>
      <c r="F284" s="266"/>
      <c r="G284" s="41" t="s">
        <v>74</v>
      </c>
      <c r="H284" s="267">
        <f t="shared" si="353"/>
        <v>85</v>
      </c>
      <c r="I284" s="267">
        <f t="shared" si="354"/>
        <v>74</v>
      </c>
      <c r="J284" s="268">
        <f t="shared" si="355"/>
        <v>27506142.120000001</v>
      </c>
      <c r="K284" s="268">
        <f t="shared" si="356"/>
        <v>1</v>
      </c>
      <c r="L284" s="269">
        <f t="shared" si="357"/>
        <v>1.06</v>
      </c>
      <c r="M284" s="270">
        <f t="shared" si="391"/>
        <v>1.0149999999999999</v>
      </c>
      <c r="N284" s="271">
        <f t="shared" si="358"/>
        <v>24729957.321963601</v>
      </c>
      <c r="O284" s="271">
        <f t="shared" si="359"/>
        <v>27874613.160593279</v>
      </c>
      <c r="P284" s="271">
        <f t="shared" si="360"/>
        <v>29593858.306908</v>
      </c>
      <c r="Q284" s="271">
        <f t="shared" si="361"/>
        <v>31419142.731906071</v>
      </c>
      <c r="R284" s="271">
        <f t="shared" si="379"/>
        <v>35294870.680630669</v>
      </c>
      <c r="S284" s="272">
        <f t="shared" si="362"/>
        <v>29593858.306908</v>
      </c>
      <c r="T284" s="271">
        <f t="shared" si="362"/>
        <v>31419142.731906071</v>
      </c>
      <c r="U284" s="271">
        <f t="shared" si="363"/>
        <v>33357006.706268378</v>
      </c>
      <c r="V284" s="271">
        <f t="shared" si="380"/>
        <v>39656063.397911087</v>
      </c>
      <c r="W284" s="271"/>
      <c r="X284" s="271">
        <f t="shared" si="364"/>
        <v>1830016841.8253064</v>
      </c>
      <c r="Y284" s="271">
        <f t="shared" si="365"/>
        <v>2062721373.8839025</v>
      </c>
      <c r="Z284" s="271">
        <f t="shared" si="366"/>
        <v>2189945514.7111921</v>
      </c>
      <c r="AA284" s="272">
        <f t="shared" si="381"/>
        <v>2325016562.1610494</v>
      </c>
      <c r="AB284" s="272">
        <f t="shared" si="382"/>
        <v>2611820430.3666697</v>
      </c>
      <c r="AC284" s="272">
        <f t="shared" si="367"/>
        <v>2189945514.7111921</v>
      </c>
      <c r="AD284" s="271">
        <f t="shared" si="368"/>
        <v>2325016562.1610494</v>
      </c>
      <c r="AE284" s="271">
        <f t="shared" si="383"/>
        <v>2468418496.2638597</v>
      </c>
      <c r="AF284" s="271">
        <f t="shared" si="384"/>
        <v>2934548691.4454203</v>
      </c>
      <c r="AG284" s="271"/>
      <c r="AH284" s="33" t="str">
        <f t="shared" si="369"/>
        <v>BERTAHAP</v>
      </c>
      <c r="AI284" s="273">
        <f t="shared" si="370"/>
        <v>0</v>
      </c>
      <c r="AJ284" s="274">
        <v>2</v>
      </c>
      <c r="AK284" s="275"/>
      <c r="AL284" s="271" t="e">
        <f>IF(AK284&gt;#REF!,"LB","KR")</f>
        <v>#REF!</v>
      </c>
      <c r="AM284" s="52">
        <f t="shared" si="371"/>
        <v>2013019000</v>
      </c>
      <c r="AN284" s="52">
        <f t="shared" si="371"/>
        <v>2268994000</v>
      </c>
      <c r="AO284" s="52">
        <f t="shared" si="371"/>
        <v>2408941000</v>
      </c>
      <c r="AP284" s="438">
        <f t="shared" si="371"/>
        <v>2557519000</v>
      </c>
      <c r="AQ284" s="438">
        <f t="shared" si="372"/>
        <v>2408941000</v>
      </c>
      <c r="AR284" s="52">
        <f t="shared" si="372"/>
        <v>2557519000</v>
      </c>
      <c r="AS284" s="52">
        <f t="shared" si="372"/>
        <v>2715261000</v>
      </c>
      <c r="AT284" s="43"/>
      <c r="AU284" s="43"/>
      <c r="AV284" s="311">
        <f t="shared" si="385"/>
        <v>-1419316.9333919995</v>
      </c>
      <c r="AW284" s="311"/>
      <c r="AX284" s="311"/>
      <c r="AY284" s="311"/>
      <c r="AZ284" s="311"/>
      <c r="BA284" s="43"/>
      <c r="BB284" s="43"/>
      <c r="BC284" s="43"/>
      <c r="BD284" s="43"/>
      <c r="BE284" s="43"/>
      <c r="BF284" s="43"/>
      <c r="BG284" s="43"/>
      <c r="BH284" s="43"/>
      <c r="BI284" s="43"/>
      <c r="BJ284" s="43"/>
      <c r="BK284" s="43"/>
      <c r="BL284" s="43"/>
      <c r="BM284" s="43"/>
      <c r="BN284" s="43"/>
      <c r="BO284" s="43"/>
      <c r="BP284" s="43"/>
      <c r="BQ284" s="43"/>
      <c r="BR284" s="43"/>
      <c r="BS284" s="43"/>
      <c r="BT284" s="43"/>
      <c r="BU284" s="43"/>
      <c r="BV284" s="43"/>
      <c r="BW284" s="43"/>
      <c r="BX284" s="465"/>
      <c r="BY284" s="43"/>
      <c r="BZ284" s="43"/>
      <c r="CA284" s="311"/>
      <c r="CB284" s="43"/>
      <c r="CC284" s="43"/>
      <c r="CD284" s="43"/>
      <c r="CE284" s="43"/>
      <c r="CF284" s="43"/>
      <c r="CG284" s="43"/>
      <c r="CH284" s="43"/>
      <c r="CI284" s="43"/>
      <c r="CJ284" s="43"/>
      <c r="CK284" s="438">
        <f t="shared" si="386"/>
        <v>2715260938.113687</v>
      </c>
      <c r="CL284" s="43">
        <f t="shared" si="387"/>
        <v>2553478000</v>
      </c>
      <c r="CM284" s="43">
        <f t="shared" si="387"/>
        <v>2710971000</v>
      </c>
      <c r="CN284" s="44">
        <f t="shared" si="373"/>
        <v>38302170</v>
      </c>
      <c r="CO284" s="44">
        <f t="shared" si="374"/>
        <v>27109710</v>
      </c>
      <c r="CP284" s="44">
        <f t="shared" si="375"/>
        <v>60223525</v>
      </c>
      <c r="CQ284" s="44">
        <f t="shared" si="376"/>
        <v>53281645.833333336</v>
      </c>
      <c r="CR284" s="440">
        <f t="shared" si="377"/>
        <v>2878178000</v>
      </c>
    </row>
    <row r="285" spans="1:96">
      <c r="A285" s="3">
        <f t="shared" si="378"/>
        <v>246</v>
      </c>
      <c r="B285" s="263">
        <v>3</v>
      </c>
      <c r="C285" s="556"/>
      <c r="D285" s="264" t="s">
        <v>188</v>
      </c>
      <c r="E285" s="265" t="s">
        <v>32</v>
      </c>
      <c r="F285" s="266"/>
      <c r="G285" s="41" t="s">
        <v>56</v>
      </c>
      <c r="H285" s="267">
        <f t="shared" si="353"/>
        <v>85</v>
      </c>
      <c r="I285" s="267">
        <f t="shared" si="354"/>
        <v>74</v>
      </c>
      <c r="J285" s="268">
        <f t="shared" si="355"/>
        <v>27506142.120000001</v>
      </c>
      <c r="K285" s="268">
        <f t="shared" si="356"/>
        <v>1</v>
      </c>
      <c r="L285" s="269">
        <f t="shared" si="357"/>
        <v>1.06</v>
      </c>
      <c r="M285" s="270">
        <f t="shared" si="391"/>
        <v>1.0149999999999999</v>
      </c>
      <c r="N285" s="271">
        <f t="shared" si="358"/>
        <v>24729957.321963601</v>
      </c>
      <c r="O285" s="271">
        <f t="shared" si="359"/>
        <v>27874613.160593279</v>
      </c>
      <c r="P285" s="271">
        <f t="shared" si="360"/>
        <v>29593858.306908</v>
      </c>
      <c r="Q285" s="271">
        <f t="shared" si="361"/>
        <v>31419142.731906071</v>
      </c>
      <c r="R285" s="271">
        <f t="shared" si="379"/>
        <v>35294870.680630669</v>
      </c>
      <c r="S285" s="272">
        <f t="shared" si="362"/>
        <v>29593858.306908</v>
      </c>
      <c r="T285" s="271">
        <f t="shared" si="362"/>
        <v>31419142.731906071</v>
      </c>
      <c r="U285" s="271">
        <f t="shared" si="363"/>
        <v>33357006.706268378</v>
      </c>
      <c r="V285" s="271">
        <f t="shared" si="380"/>
        <v>39656063.397911087</v>
      </c>
      <c r="W285" s="271"/>
      <c r="X285" s="271">
        <f t="shared" si="364"/>
        <v>1830016841.8253064</v>
      </c>
      <c r="Y285" s="271">
        <f t="shared" si="365"/>
        <v>2062721373.8839025</v>
      </c>
      <c r="Z285" s="271">
        <f t="shared" si="366"/>
        <v>2189945514.7111921</v>
      </c>
      <c r="AA285" s="272">
        <f t="shared" si="381"/>
        <v>2325016562.1610494</v>
      </c>
      <c r="AB285" s="272">
        <f t="shared" si="382"/>
        <v>2611820430.3666697</v>
      </c>
      <c r="AC285" s="272">
        <f t="shared" si="367"/>
        <v>2189945514.7111921</v>
      </c>
      <c r="AD285" s="271">
        <f t="shared" si="368"/>
        <v>2325016562.1610494</v>
      </c>
      <c r="AE285" s="271">
        <f t="shared" si="383"/>
        <v>2468418496.2638597</v>
      </c>
      <c r="AF285" s="271">
        <f t="shared" si="384"/>
        <v>2934548691.4454203</v>
      </c>
      <c r="AG285" s="271"/>
      <c r="AH285" s="33" t="str">
        <f t="shared" si="369"/>
        <v>BERTAHAP</v>
      </c>
      <c r="AI285" s="273">
        <f t="shared" si="370"/>
        <v>0</v>
      </c>
      <c r="AJ285" s="274">
        <v>2</v>
      </c>
      <c r="AK285" s="275"/>
      <c r="AL285" s="271" t="e">
        <f>IF(AK285&gt;#REF!,"LB","KR")</f>
        <v>#REF!</v>
      </c>
      <c r="AM285" s="52">
        <f t="shared" si="371"/>
        <v>2013019000</v>
      </c>
      <c r="AN285" s="52">
        <f t="shared" si="371"/>
        <v>2268994000</v>
      </c>
      <c r="AO285" s="52">
        <f t="shared" si="371"/>
        <v>2408941000</v>
      </c>
      <c r="AP285" s="438">
        <f t="shared" si="371"/>
        <v>2557519000</v>
      </c>
      <c r="AQ285" s="438">
        <f t="shared" si="372"/>
        <v>2408941000</v>
      </c>
      <c r="AR285" s="52">
        <f t="shared" si="372"/>
        <v>2557519000</v>
      </c>
      <c r="AS285" s="52">
        <f t="shared" si="372"/>
        <v>2715261000</v>
      </c>
      <c r="AT285" s="43"/>
      <c r="AU285" s="43"/>
      <c r="AV285" s="311">
        <f t="shared" si="385"/>
        <v>-1419316.9333919995</v>
      </c>
      <c r="AW285" s="311"/>
      <c r="AX285" s="311"/>
      <c r="AY285" s="311"/>
      <c r="AZ285" s="311"/>
      <c r="BA285" s="43"/>
      <c r="BB285" s="43"/>
      <c r="BC285" s="43"/>
      <c r="BD285" s="43"/>
      <c r="BE285" s="43"/>
      <c r="BF285" s="43"/>
      <c r="BG285" s="43"/>
      <c r="BH285" s="43"/>
      <c r="BI285" s="43"/>
      <c r="BJ285" s="43"/>
      <c r="BK285" s="43"/>
      <c r="BL285" s="43"/>
      <c r="BM285" s="43"/>
      <c r="BN285" s="43"/>
      <c r="BO285" s="43"/>
      <c r="BP285" s="43"/>
      <c r="BQ285" s="43"/>
      <c r="BR285" s="43"/>
      <c r="BS285" s="43"/>
      <c r="BT285" s="43"/>
      <c r="BU285" s="43"/>
      <c r="BV285" s="43"/>
      <c r="BW285" s="43"/>
      <c r="BX285" s="465"/>
      <c r="BY285" s="43"/>
      <c r="BZ285" s="43"/>
      <c r="CA285" s="311"/>
      <c r="CB285" s="43"/>
      <c r="CC285" s="43"/>
      <c r="CD285" s="43"/>
      <c r="CE285" s="43"/>
      <c r="CF285" s="43"/>
      <c r="CG285" s="43"/>
      <c r="CH285" s="43"/>
      <c r="CI285" s="43"/>
      <c r="CJ285" s="43"/>
      <c r="CK285" s="438">
        <f t="shared" si="386"/>
        <v>2715260938.113687</v>
      </c>
      <c r="CL285" s="43">
        <f t="shared" si="387"/>
        <v>2553478000</v>
      </c>
      <c r="CM285" s="43">
        <f t="shared" si="387"/>
        <v>2710971000</v>
      </c>
      <c r="CN285" s="44">
        <f t="shared" si="373"/>
        <v>38302170</v>
      </c>
      <c r="CO285" s="44">
        <f t="shared" si="374"/>
        <v>27109710</v>
      </c>
      <c r="CP285" s="44">
        <f t="shared" si="375"/>
        <v>60223525</v>
      </c>
      <c r="CQ285" s="44">
        <f t="shared" si="376"/>
        <v>53281645.833333336</v>
      </c>
      <c r="CR285" s="440">
        <f t="shared" si="377"/>
        <v>2878178000</v>
      </c>
    </row>
    <row r="286" spans="1:96">
      <c r="A286" s="3">
        <f t="shared" si="378"/>
        <v>247</v>
      </c>
      <c r="B286" s="263">
        <v>4</v>
      </c>
      <c r="C286" s="556"/>
      <c r="D286" s="264" t="s">
        <v>188</v>
      </c>
      <c r="E286" s="265" t="s">
        <v>38</v>
      </c>
      <c r="F286" s="266"/>
      <c r="G286" s="41" t="s">
        <v>58</v>
      </c>
      <c r="H286" s="267">
        <f t="shared" si="353"/>
        <v>101</v>
      </c>
      <c r="I286" s="267">
        <f t="shared" si="354"/>
        <v>90</v>
      </c>
      <c r="J286" s="268">
        <f t="shared" si="355"/>
        <v>27506142.120000001</v>
      </c>
      <c r="K286" s="268">
        <f t="shared" si="356"/>
        <v>1</v>
      </c>
      <c r="L286" s="269">
        <f t="shared" si="357"/>
        <v>1.06</v>
      </c>
      <c r="M286" s="270">
        <f t="shared" si="391"/>
        <v>1.0149999999999999</v>
      </c>
      <c r="N286" s="271">
        <f t="shared" si="358"/>
        <v>24729957.321963601</v>
      </c>
      <c r="O286" s="271">
        <f t="shared" si="359"/>
        <v>27874613.160593279</v>
      </c>
      <c r="P286" s="271">
        <f t="shared" si="360"/>
        <v>29593858.306908</v>
      </c>
      <c r="Q286" s="271">
        <f t="shared" si="361"/>
        <v>31419142.731906071</v>
      </c>
      <c r="R286" s="271">
        <f t="shared" si="379"/>
        <v>35294870.680630669</v>
      </c>
      <c r="S286" s="272">
        <f t="shared" si="362"/>
        <v>29593858.306908</v>
      </c>
      <c r="T286" s="271">
        <f t="shared" si="362"/>
        <v>31419142.731906071</v>
      </c>
      <c r="U286" s="271">
        <f t="shared" si="363"/>
        <v>33357006.706268378</v>
      </c>
      <c r="V286" s="271">
        <f t="shared" si="380"/>
        <v>39656063.397911087</v>
      </c>
      <c r="W286" s="271"/>
      <c r="X286" s="271">
        <f t="shared" si="364"/>
        <v>2225696158.9767241</v>
      </c>
      <c r="Y286" s="271">
        <f t="shared" si="365"/>
        <v>2508715184.4533949</v>
      </c>
      <c r="Z286" s="271">
        <f t="shared" si="366"/>
        <v>2663447247.6217198</v>
      </c>
      <c r="AA286" s="272">
        <f t="shared" si="381"/>
        <v>2827722845.8715463</v>
      </c>
      <c r="AB286" s="272">
        <f t="shared" si="382"/>
        <v>3176538361.2567601</v>
      </c>
      <c r="AC286" s="272">
        <f t="shared" si="367"/>
        <v>2663447247.6217198</v>
      </c>
      <c r="AD286" s="271">
        <f t="shared" si="368"/>
        <v>2827722845.8715463</v>
      </c>
      <c r="AE286" s="271">
        <f t="shared" si="383"/>
        <v>3002130603.5641541</v>
      </c>
      <c r="AF286" s="271">
        <f t="shared" si="384"/>
        <v>3569045705.8119979</v>
      </c>
      <c r="AG286" s="271"/>
      <c r="AH286" s="33" t="str">
        <f t="shared" si="369"/>
        <v>BERTAHAP</v>
      </c>
      <c r="AI286" s="273">
        <f t="shared" si="370"/>
        <v>0</v>
      </c>
      <c r="AJ286" s="274">
        <v>2</v>
      </c>
      <c r="AK286" s="275"/>
      <c r="AL286" s="271" t="e">
        <f>IF(AK286&gt;#REF!,"LB","KR")</f>
        <v>#REF!</v>
      </c>
      <c r="AM286" s="52">
        <f t="shared" si="371"/>
        <v>2448266000</v>
      </c>
      <c r="AN286" s="52">
        <f t="shared" si="371"/>
        <v>2759587000</v>
      </c>
      <c r="AO286" s="52">
        <f t="shared" si="371"/>
        <v>2929792000</v>
      </c>
      <c r="AP286" s="438">
        <f t="shared" si="371"/>
        <v>3110496000</v>
      </c>
      <c r="AQ286" s="438">
        <f t="shared" si="372"/>
        <v>2929792000</v>
      </c>
      <c r="AR286" s="52">
        <f t="shared" si="372"/>
        <v>3110496000</v>
      </c>
      <c r="AS286" s="52">
        <f t="shared" si="372"/>
        <v>3302344000</v>
      </c>
      <c r="AT286" s="43"/>
      <c r="AU286" s="43"/>
      <c r="AV286" s="311">
        <f t="shared" si="385"/>
        <v>-1419316.9333919995</v>
      </c>
      <c r="AW286" s="311"/>
      <c r="AX286" s="311"/>
      <c r="AY286" s="311"/>
      <c r="AZ286" s="311"/>
      <c r="BA286" s="43"/>
      <c r="BB286" s="43"/>
      <c r="BC286" s="43"/>
      <c r="BD286" s="43"/>
      <c r="BE286" s="43"/>
      <c r="BF286" s="43"/>
      <c r="BG286" s="43"/>
      <c r="BH286" s="43"/>
      <c r="BI286" s="43"/>
      <c r="BJ286" s="43"/>
      <c r="BK286" s="43"/>
      <c r="BL286" s="43"/>
      <c r="BM286" s="43"/>
      <c r="BN286" s="43"/>
      <c r="BO286" s="43"/>
      <c r="BP286" s="43"/>
      <c r="BQ286" s="43"/>
      <c r="BR286" s="43"/>
      <c r="BS286" s="43"/>
      <c r="BT286" s="43"/>
      <c r="BU286" s="43"/>
      <c r="BV286" s="43"/>
      <c r="BW286" s="43"/>
      <c r="BX286" s="465"/>
      <c r="BY286" s="43"/>
      <c r="BZ286" s="43"/>
      <c r="CA286" s="311"/>
      <c r="CB286" s="43"/>
      <c r="CC286" s="43"/>
      <c r="CD286" s="43"/>
      <c r="CE286" s="43"/>
      <c r="CF286" s="43"/>
      <c r="CG286" s="43"/>
      <c r="CH286" s="43"/>
      <c r="CI286" s="43"/>
      <c r="CJ286" s="43"/>
      <c r="CK286" s="438">
        <f t="shared" si="386"/>
        <v>3302344298.1103444</v>
      </c>
      <c r="CL286" s="43">
        <f t="shared" si="387"/>
        <v>3105580000</v>
      </c>
      <c r="CM286" s="43">
        <f t="shared" si="387"/>
        <v>3297126000</v>
      </c>
      <c r="CN286" s="44">
        <f t="shared" si="373"/>
        <v>46583700</v>
      </c>
      <c r="CO286" s="44">
        <f t="shared" si="374"/>
        <v>32971260</v>
      </c>
      <c r="CP286" s="44">
        <f t="shared" si="375"/>
        <v>73244800</v>
      </c>
      <c r="CQ286" s="44">
        <f t="shared" si="376"/>
        <v>64802000</v>
      </c>
      <c r="CR286" s="440">
        <f t="shared" si="377"/>
        <v>3500486000</v>
      </c>
    </row>
    <row r="287" spans="1:96">
      <c r="A287" s="3">
        <f t="shared" si="378"/>
        <v>248</v>
      </c>
      <c r="B287" s="263">
        <v>5</v>
      </c>
      <c r="C287" s="556"/>
      <c r="D287" s="264" t="s">
        <v>188</v>
      </c>
      <c r="E287" s="265" t="s">
        <v>44</v>
      </c>
      <c r="F287" s="266"/>
      <c r="G287" s="41" t="s">
        <v>60</v>
      </c>
      <c r="H287" s="267">
        <f t="shared" si="353"/>
        <v>101</v>
      </c>
      <c r="I287" s="267">
        <f t="shared" si="354"/>
        <v>90</v>
      </c>
      <c r="J287" s="268">
        <f t="shared" si="355"/>
        <v>27506142.120000001</v>
      </c>
      <c r="K287" s="268">
        <f t="shared" si="356"/>
        <v>1</v>
      </c>
      <c r="L287" s="269">
        <f t="shared" si="357"/>
        <v>1.06</v>
      </c>
      <c r="M287" s="270">
        <f t="shared" si="391"/>
        <v>1.0149999999999999</v>
      </c>
      <c r="N287" s="271">
        <f t="shared" si="358"/>
        <v>24729957.321963601</v>
      </c>
      <c r="O287" s="271">
        <f t="shared" si="359"/>
        <v>27874613.160593279</v>
      </c>
      <c r="P287" s="271">
        <f t="shared" si="360"/>
        <v>29593858.306908</v>
      </c>
      <c r="Q287" s="271">
        <f t="shared" si="361"/>
        <v>31419142.731906071</v>
      </c>
      <c r="R287" s="271">
        <f t="shared" si="379"/>
        <v>35294870.680630669</v>
      </c>
      <c r="S287" s="272">
        <f t="shared" si="362"/>
        <v>29593858.306908</v>
      </c>
      <c r="T287" s="271">
        <f t="shared" si="362"/>
        <v>31419142.731906071</v>
      </c>
      <c r="U287" s="271">
        <f t="shared" si="363"/>
        <v>33357006.706268378</v>
      </c>
      <c r="V287" s="271">
        <f t="shared" si="380"/>
        <v>39656063.397911087</v>
      </c>
      <c r="W287" s="271"/>
      <c r="X287" s="271">
        <f t="shared" si="364"/>
        <v>2225696158.9767241</v>
      </c>
      <c r="Y287" s="271">
        <f t="shared" si="365"/>
        <v>2508715184.4533949</v>
      </c>
      <c r="Z287" s="271">
        <f t="shared" si="366"/>
        <v>2663447247.6217198</v>
      </c>
      <c r="AA287" s="272">
        <f t="shared" si="381"/>
        <v>2827722845.8715463</v>
      </c>
      <c r="AB287" s="272">
        <f t="shared" si="382"/>
        <v>3176538361.2567601</v>
      </c>
      <c r="AC287" s="272">
        <f t="shared" si="367"/>
        <v>2663447247.6217198</v>
      </c>
      <c r="AD287" s="271">
        <f t="shared" si="368"/>
        <v>2827722845.8715463</v>
      </c>
      <c r="AE287" s="271">
        <f t="shared" si="383"/>
        <v>3002130603.5641541</v>
      </c>
      <c r="AF287" s="271">
        <f t="shared" si="384"/>
        <v>3569045705.8119979</v>
      </c>
      <c r="AG287" s="271"/>
      <c r="AH287" s="33" t="str">
        <f t="shared" si="369"/>
        <v>BERTAHAP</v>
      </c>
      <c r="AI287" s="273">
        <f t="shared" si="370"/>
        <v>0</v>
      </c>
      <c r="AJ287" s="274">
        <v>2</v>
      </c>
      <c r="AK287" s="275"/>
      <c r="AL287" s="271" t="e">
        <f>IF(AK287&gt;#REF!,"LB","KR")</f>
        <v>#REF!</v>
      </c>
      <c r="AM287" s="52">
        <f t="shared" si="371"/>
        <v>2448266000</v>
      </c>
      <c r="AN287" s="52">
        <f t="shared" si="371"/>
        <v>2759587000</v>
      </c>
      <c r="AO287" s="52">
        <f t="shared" si="371"/>
        <v>2929792000</v>
      </c>
      <c r="AP287" s="438">
        <f t="shared" si="371"/>
        <v>3110496000</v>
      </c>
      <c r="AQ287" s="438">
        <f t="shared" si="372"/>
        <v>2929792000</v>
      </c>
      <c r="AR287" s="52">
        <f t="shared" si="372"/>
        <v>3110496000</v>
      </c>
      <c r="AS287" s="52">
        <f t="shared" si="372"/>
        <v>3302344000</v>
      </c>
      <c r="AT287" s="43"/>
      <c r="AU287" s="43"/>
      <c r="AV287" s="311">
        <f t="shared" si="385"/>
        <v>-1419316.9333919995</v>
      </c>
      <c r="AW287" s="311"/>
      <c r="AX287" s="311"/>
      <c r="AY287" s="311"/>
      <c r="AZ287" s="311"/>
      <c r="BA287" s="43"/>
      <c r="BB287" s="43"/>
      <c r="BC287" s="43"/>
      <c r="BD287" s="43"/>
      <c r="BE287" s="43"/>
      <c r="BF287" s="43"/>
      <c r="BG287" s="43"/>
      <c r="BH287" s="43"/>
      <c r="BI287" s="43"/>
      <c r="BJ287" s="43"/>
      <c r="BK287" s="43"/>
      <c r="BL287" s="43"/>
      <c r="BM287" s="43"/>
      <c r="BN287" s="43"/>
      <c r="BO287" s="43"/>
      <c r="BP287" s="43"/>
      <c r="BQ287" s="43"/>
      <c r="BR287" s="43"/>
      <c r="BS287" s="43"/>
      <c r="BT287" s="43"/>
      <c r="BU287" s="43"/>
      <c r="BV287" s="43"/>
      <c r="BW287" s="43"/>
      <c r="BX287" s="465"/>
      <c r="BY287" s="43"/>
      <c r="BZ287" s="43"/>
      <c r="CA287" s="311"/>
      <c r="CB287" s="43"/>
      <c r="CC287" s="43"/>
      <c r="CD287" s="43"/>
      <c r="CE287" s="43"/>
      <c r="CF287" s="43"/>
      <c r="CG287" s="43"/>
      <c r="CH287" s="43"/>
      <c r="CI287" s="43"/>
      <c r="CJ287" s="43"/>
      <c r="CK287" s="438">
        <f t="shared" si="386"/>
        <v>3302344298.1103444</v>
      </c>
      <c r="CL287" s="43">
        <f t="shared" si="387"/>
        <v>3105580000</v>
      </c>
      <c r="CM287" s="43">
        <f t="shared" si="387"/>
        <v>3297126000</v>
      </c>
      <c r="CN287" s="44">
        <f t="shared" si="373"/>
        <v>46583700</v>
      </c>
      <c r="CO287" s="44">
        <f t="shared" si="374"/>
        <v>32971260</v>
      </c>
      <c r="CP287" s="44">
        <f t="shared" si="375"/>
        <v>73244800</v>
      </c>
      <c r="CQ287" s="44">
        <f t="shared" si="376"/>
        <v>64802000</v>
      </c>
      <c r="CR287" s="440">
        <f t="shared" si="377"/>
        <v>3500486000</v>
      </c>
    </row>
    <row r="288" spans="1:96">
      <c r="A288" s="3">
        <f t="shared" si="378"/>
        <v>249</v>
      </c>
      <c r="B288" s="263">
        <v>6</v>
      </c>
      <c r="C288" s="556"/>
      <c r="D288" s="264" t="s">
        <v>188</v>
      </c>
      <c r="E288" s="299">
        <v>11</v>
      </c>
      <c r="F288" s="266"/>
      <c r="G288" s="41" t="s">
        <v>62</v>
      </c>
      <c r="H288" s="267">
        <f t="shared" si="353"/>
        <v>101</v>
      </c>
      <c r="I288" s="267">
        <f t="shared" si="354"/>
        <v>90</v>
      </c>
      <c r="J288" s="268">
        <f t="shared" si="355"/>
        <v>27506142.120000001</v>
      </c>
      <c r="K288" s="268">
        <f t="shared" si="356"/>
        <v>1</v>
      </c>
      <c r="L288" s="269">
        <f t="shared" si="357"/>
        <v>1.06</v>
      </c>
      <c r="M288" s="270">
        <f t="shared" si="391"/>
        <v>1.0149999999999999</v>
      </c>
      <c r="N288" s="271">
        <f t="shared" si="358"/>
        <v>24729957.321963601</v>
      </c>
      <c r="O288" s="271">
        <f t="shared" si="359"/>
        <v>27874613.160593279</v>
      </c>
      <c r="P288" s="271">
        <f t="shared" si="360"/>
        <v>29593858.306908</v>
      </c>
      <c r="Q288" s="271">
        <f t="shared" si="361"/>
        <v>31419142.731906071</v>
      </c>
      <c r="R288" s="271">
        <f t="shared" si="379"/>
        <v>35294870.680630669</v>
      </c>
      <c r="S288" s="272">
        <f t="shared" si="362"/>
        <v>29593858.306908</v>
      </c>
      <c r="T288" s="271">
        <f t="shared" si="362"/>
        <v>31419142.731906071</v>
      </c>
      <c r="U288" s="271">
        <f t="shared" si="363"/>
        <v>33357006.706268378</v>
      </c>
      <c r="V288" s="271">
        <f t="shared" si="380"/>
        <v>39656063.397911087</v>
      </c>
      <c r="W288" s="271"/>
      <c r="X288" s="271">
        <f t="shared" si="364"/>
        <v>2225696158.9767241</v>
      </c>
      <c r="Y288" s="271">
        <f t="shared" si="365"/>
        <v>2508715184.4533949</v>
      </c>
      <c r="Z288" s="271">
        <f t="shared" si="366"/>
        <v>2663447247.6217198</v>
      </c>
      <c r="AA288" s="272">
        <f t="shared" si="381"/>
        <v>2827722845.8715463</v>
      </c>
      <c r="AB288" s="272">
        <f t="shared" si="382"/>
        <v>3176538361.2567601</v>
      </c>
      <c r="AC288" s="272">
        <f t="shared" si="367"/>
        <v>2663447247.6217198</v>
      </c>
      <c r="AD288" s="271">
        <f t="shared" si="368"/>
        <v>2827722845.8715463</v>
      </c>
      <c r="AE288" s="271">
        <f t="shared" si="383"/>
        <v>3002130603.5641541</v>
      </c>
      <c r="AF288" s="271">
        <f t="shared" si="384"/>
        <v>3569045705.8119979</v>
      </c>
      <c r="AG288" s="271"/>
      <c r="AH288" s="33" t="str">
        <f t="shared" si="369"/>
        <v>BERTAHAP</v>
      </c>
      <c r="AI288" s="273">
        <f t="shared" si="370"/>
        <v>0</v>
      </c>
      <c r="AJ288" s="274">
        <v>2</v>
      </c>
      <c r="AK288" s="275"/>
      <c r="AL288" s="271" t="e">
        <f>IF(AK288&gt;#REF!,"LB","KR")</f>
        <v>#REF!</v>
      </c>
      <c r="AM288" s="52">
        <f t="shared" si="371"/>
        <v>2448266000</v>
      </c>
      <c r="AN288" s="52">
        <f t="shared" si="371"/>
        <v>2759587000</v>
      </c>
      <c r="AO288" s="52">
        <f t="shared" si="371"/>
        <v>2929792000</v>
      </c>
      <c r="AP288" s="438">
        <f t="shared" si="371"/>
        <v>3110496000</v>
      </c>
      <c r="AQ288" s="438">
        <f t="shared" si="372"/>
        <v>2929792000</v>
      </c>
      <c r="AR288" s="52">
        <f t="shared" si="372"/>
        <v>3110496000</v>
      </c>
      <c r="AS288" s="52">
        <f t="shared" si="372"/>
        <v>3302344000</v>
      </c>
      <c r="AT288" s="43"/>
      <c r="AU288" s="43"/>
      <c r="AV288" s="311">
        <f t="shared" si="385"/>
        <v>-1419316.9333919995</v>
      </c>
      <c r="AW288" s="311"/>
      <c r="AX288" s="311"/>
      <c r="AY288" s="311"/>
      <c r="AZ288" s="311"/>
      <c r="BA288" s="43"/>
      <c r="BB288" s="43"/>
      <c r="BC288" s="43"/>
      <c r="BD288" s="43"/>
      <c r="BE288" s="43"/>
      <c r="BF288" s="43"/>
      <c r="BG288" s="43"/>
      <c r="BH288" s="43"/>
      <c r="BI288" s="43"/>
      <c r="BJ288" s="43"/>
      <c r="BK288" s="43"/>
      <c r="BL288" s="43"/>
      <c r="BM288" s="43"/>
      <c r="BN288" s="43"/>
      <c r="BO288" s="43"/>
      <c r="BP288" s="43"/>
      <c r="BQ288" s="43"/>
      <c r="BR288" s="43"/>
      <c r="BS288" s="43"/>
      <c r="BT288" s="43"/>
      <c r="BU288" s="43"/>
      <c r="BV288" s="43"/>
      <c r="BW288" s="43"/>
      <c r="BX288" s="465"/>
      <c r="BY288" s="43"/>
      <c r="BZ288" s="43"/>
      <c r="CA288" s="311"/>
      <c r="CB288" s="43"/>
      <c r="CC288" s="43"/>
      <c r="CD288" s="43"/>
      <c r="CE288" s="43"/>
      <c r="CF288" s="43"/>
      <c r="CG288" s="43"/>
      <c r="CH288" s="43"/>
      <c r="CI288" s="43"/>
      <c r="CJ288" s="43"/>
      <c r="CK288" s="438">
        <f t="shared" si="386"/>
        <v>3302344298.1103444</v>
      </c>
      <c r="CL288" s="43">
        <f t="shared" si="387"/>
        <v>3105580000</v>
      </c>
      <c r="CM288" s="43">
        <f t="shared" si="387"/>
        <v>3297126000</v>
      </c>
      <c r="CN288" s="44">
        <f t="shared" si="373"/>
        <v>46583700</v>
      </c>
      <c r="CO288" s="44">
        <f t="shared" si="374"/>
        <v>32971260</v>
      </c>
      <c r="CP288" s="44">
        <f t="shared" si="375"/>
        <v>73244800</v>
      </c>
      <c r="CQ288" s="44">
        <f t="shared" si="376"/>
        <v>64802000</v>
      </c>
      <c r="CR288" s="440">
        <f t="shared" si="377"/>
        <v>3500486000</v>
      </c>
    </row>
    <row r="289" spans="1:96">
      <c r="A289" s="3">
        <f t="shared" si="378"/>
        <v>250</v>
      </c>
      <c r="B289" s="263">
        <v>7</v>
      </c>
      <c r="C289" s="556"/>
      <c r="D289" s="264" t="s">
        <v>188</v>
      </c>
      <c r="E289" s="299">
        <v>15</v>
      </c>
      <c r="F289" s="266"/>
      <c r="G289" s="41" t="s">
        <v>64</v>
      </c>
      <c r="H289" s="267">
        <f t="shared" si="353"/>
        <v>101</v>
      </c>
      <c r="I289" s="267">
        <f t="shared" si="354"/>
        <v>90</v>
      </c>
      <c r="J289" s="268">
        <f t="shared" si="355"/>
        <v>27506142.120000001</v>
      </c>
      <c r="K289" s="268">
        <f t="shared" si="356"/>
        <v>1</v>
      </c>
      <c r="L289" s="269">
        <f t="shared" si="357"/>
        <v>1.06</v>
      </c>
      <c r="M289" s="270">
        <f t="shared" si="391"/>
        <v>1.0149999999999999</v>
      </c>
      <c r="N289" s="271">
        <f t="shared" si="358"/>
        <v>24729957.321963601</v>
      </c>
      <c r="O289" s="271">
        <f t="shared" si="359"/>
        <v>27874613.160593279</v>
      </c>
      <c r="P289" s="271">
        <f t="shared" si="360"/>
        <v>29593858.306908</v>
      </c>
      <c r="Q289" s="271">
        <f t="shared" si="361"/>
        <v>31419142.731906071</v>
      </c>
      <c r="R289" s="271">
        <f t="shared" si="379"/>
        <v>35294870.680630669</v>
      </c>
      <c r="S289" s="272">
        <f t="shared" si="362"/>
        <v>29593858.306908</v>
      </c>
      <c r="T289" s="271">
        <f t="shared" si="362"/>
        <v>31419142.731906071</v>
      </c>
      <c r="U289" s="271">
        <f t="shared" si="363"/>
        <v>33357006.706268378</v>
      </c>
      <c r="V289" s="271">
        <f t="shared" si="380"/>
        <v>39656063.397911087</v>
      </c>
      <c r="W289" s="271"/>
      <c r="X289" s="271">
        <f t="shared" si="364"/>
        <v>2225696158.9767241</v>
      </c>
      <c r="Y289" s="271">
        <f t="shared" si="365"/>
        <v>2508715184.4533949</v>
      </c>
      <c r="Z289" s="271">
        <f t="shared" si="366"/>
        <v>2663447247.6217198</v>
      </c>
      <c r="AA289" s="272">
        <f t="shared" si="381"/>
        <v>2827722845.8715463</v>
      </c>
      <c r="AB289" s="272">
        <f t="shared" si="382"/>
        <v>3176538361.2567601</v>
      </c>
      <c r="AC289" s="272">
        <f t="shared" si="367"/>
        <v>2663447247.6217198</v>
      </c>
      <c r="AD289" s="271">
        <f t="shared" si="368"/>
        <v>2827722845.8715463</v>
      </c>
      <c r="AE289" s="271">
        <f t="shared" si="383"/>
        <v>3002130603.5641541</v>
      </c>
      <c r="AF289" s="271">
        <f t="shared" si="384"/>
        <v>3569045705.8119979</v>
      </c>
      <c r="AG289" s="271"/>
      <c r="AH289" s="33" t="str">
        <f t="shared" si="369"/>
        <v>BERTAHAP</v>
      </c>
      <c r="AI289" s="273">
        <f t="shared" si="370"/>
        <v>0</v>
      </c>
      <c r="AJ289" s="274">
        <v>2</v>
      </c>
      <c r="AK289" s="275"/>
      <c r="AL289" s="271" t="e">
        <f>IF(AK289&gt;#REF!,"LB","KR")</f>
        <v>#REF!</v>
      </c>
      <c r="AM289" s="52">
        <f t="shared" si="371"/>
        <v>2448266000</v>
      </c>
      <c r="AN289" s="52">
        <f t="shared" si="371"/>
        <v>2759587000</v>
      </c>
      <c r="AO289" s="52">
        <f t="shared" si="371"/>
        <v>2929792000</v>
      </c>
      <c r="AP289" s="438">
        <f t="shared" si="371"/>
        <v>3110496000</v>
      </c>
      <c r="AQ289" s="438">
        <f t="shared" si="372"/>
        <v>2929792000</v>
      </c>
      <c r="AR289" s="52">
        <f t="shared" si="372"/>
        <v>3110496000</v>
      </c>
      <c r="AS289" s="52">
        <f t="shared" si="372"/>
        <v>3302344000</v>
      </c>
      <c r="AT289" s="43"/>
      <c r="AU289" s="43"/>
      <c r="AV289" s="311">
        <f t="shared" si="385"/>
        <v>-1419316.9333919995</v>
      </c>
      <c r="AW289" s="311"/>
      <c r="AX289" s="311"/>
      <c r="AY289" s="311"/>
      <c r="AZ289" s="311"/>
      <c r="BA289" s="43"/>
      <c r="BB289" s="43"/>
      <c r="BC289" s="43"/>
      <c r="BD289" s="43"/>
      <c r="BE289" s="43"/>
      <c r="BF289" s="43"/>
      <c r="BG289" s="43"/>
      <c r="BH289" s="43"/>
      <c r="BI289" s="43"/>
      <c r="BJ289" s="43"/>
      <c r="BK289" s="43"/>
      <c r="BL289" s="43"/>
      <c r="BM289" s="43"/>
      <c r="BN289" s="43"/>
      <c r="BO289" s="43"/>
      <c r="BP289" s="43"/>
      <c r="BQ289" s="43"/>
      <c r="BR289" s="43"/>
      <c r="BS289" s="43"/>
      <c r="BT289" s="43"/>
      <c r="BU289" s="43"/>
      <c r="BV289" s="43"/>
      <c r="BW289" s="43"/>
      <c r="BX289" s="465"/>
      <c r="BY289" s="43"/>
      <c r="BZ289" s="43"/>
      <c r="CA289" s="311"/>
      <c r="CB289" s="43"/>
      <c r="CC289" s="43"/>
      <c r="CD289" s="43"/>
      <c r="CE289" s="43"/>
      <c r="CF289" s="43"/>
      <c r="CG289" s="43"/>
      <c r="CH289" s="43"/>
      <c r="CI289" s="43"/>
      <c r="CJ289" s="43"/>
      <c r="CK289" s="438">
        <f t="shared" si="386"/>
        <v>3302344298.1103444</v>
      </c>
      <c r="CL289" s="43">
        <f t="shared" si="387"/>
        <v>3105580000</v>
      </c>
      <c r="CM289" s="43">
        <f t="shared" si="387"/>
        <v>3297126000</v>
      </c>
      <c r="CN289" s="44">
        <f t="shared" si="373"/>
        <v>46583700</v>
      </c>
      <c r="CO289" s="44">
        <f t="shared" si="374"/>
        <v>32971260</v>
      </c>
      <c r="CP289" s="44">
        <f t="shared" si="375"/>
        <v>73244800</v>
      </c>
      <c r="CQ289" s="44">
        <f t="shared" si="376"/>
        <v>64802000</v>
      </c>
      <c r="CR289" s="440">
        <f t="shared" si="377"/>
        <v>3500486000</v>
      </c>
    </row>
    <row r="290" spans="1:96">
      <c r="A290" s="3">
        <f t="shared" si="378"/>
        <v>251</v>
      </c>
      <c r="B290" s="263">
        <v>8</v>
      </c>
      <c r="C290" s="556"/>
      <c r="D290" s="264" t="s">
        <v>188</v>
      </c>
      <c r="E290" s="299">
        <v>17</v>
      </c>
      <c r="F290" s="266"/>
      <c r="G290" s="41" t="s">
        <v>67</v>
      </c>
      <c r="H290" s="267">
        <f t="shared" si="353"/>
        <v>85</v>
      </c>
      <c r="I290" s="267">
        <f t="shared" si="354"/>
        <v>74</v>
      </c>
      <c r="J290" s="268">
        <f t="shared" si="355"/>
        <v>27506142.120000001</v>
      </c>
      <c r="K290" s="268">
        <f t="shared" si="356"/>
        <v>1</v>
      </c>
      <c r="L290" s="269">
        <f t="shared" si="357"/>
        <v>1.06</v>
      </c>
      <c r="M290" s="270">
        <f t="shared" si="391"/>
        <v>1.0149999999999999</v>
      </c>
      <c r="N290" s="271">
        <f t="shared" si="358"/>
        <v>24729957.321963601</v>
      </c>
      <c r="O290" s="271">
        <f t="shared" si="359"/>
        <v>27874613.160593279</v>
      </c>
      <c r="P290" s="271">
        <f t="shared" si="360"/>
        <v>29593858.306908</v>
      </c>
      <c r="Q290" s="271">
        <f t="shared" si="361"/>
        <v>31419142.731906071</v>
      </c>
      <c r="R290" s="271">
        <f t="shared" si="379"/>
        <v>35294870.680630669</v>
      </c>
      <c r="S290" s="272">
        <f t="shared" si="362"/>
        <v>29593858.306908</v>
      </c>
      <c r="T290" s="271">
        <f t="shared" si="362"/>
        <v>31419142.731906071</v>
      </c>
      <c r="U290" s="271">
        <f t="shared" si="363"/>
        <v>33357006.706268378</v>
      </c>
      <c r="V290" s="271">
        <f t="shared" si="380"/>
        <v>39656063.397911087</v>
      </c>
      <c r="W290" s="271"/>
      <c r="X290" s="271">
        <f t="shared" si="364"/>
        <v>1830016841.8253064</v>
      </c>
      <c r="Y290" s="271">
        <f t="shared" si="365"/>
        <v>2062721373.8839025</v>
      </c>
      <c r="Z290" s="271">
        <f t="shared" si="366"/>
        <v>2189945514.7111921</v>
      </c>
      <c r="AA290" s="272">
        <f t="shared" si="381"/>
        <v>2325016562.1610494</v>
      </c>
      <c r="AB290" s="272">
        <f t="shared" si="382"/>
        <v>2611820430.3666697</v>
      </c>
      <c r="AC290" s="272">
        <f t="shared" si="367"/>
        <v>2189945514.7111921</v>
      </c>
      <c r="AD290" s="271">
        <f t="shared" si="368"/>
        <v>2325016562.1610494</v>
      </c>
      <c r="AE290" s="271">
        <f t="shared" si="383"/>
        <v>2468418496.2638597</v>
      </c>
      <c r="AF290" s="271">
        <f t="shared" si="384"/>
        <v>2934548691.4454203</v>
      </c>
      <c r="AG290" s="271"/>
      <c r="AH290" s="33" t="str">
        <f t="shared" si="369"/>
        <v>BERTAHAP</v>
      </c>
      <c r="AI290" s="273">
        <f t="shared" si="370"/>
        <v>0</v>
      </c>
      <c r="AJ290" s="274">
        <v>2</v>
      </c>
      <c r="AK290" s="275"/>
      <c r="AL290" s="271" t="e">
        <f>IF(AK290&gt;#REF!,"LB","KR")</f>
        <v>#REF!</v>
      </c>
      <c r="AM290" s="52">
        <f t="shared" si="371"/>
        <v>2013019000</v>
      </c>
      <c r="AN290" s="52">
        <f t="shared" si="371"/>
        <v>2268994000</v>
      </c>
      <c r="AO290" s="52">
        <f t="shared" si="371"/>
        <v>2408941000</v>
      </c>
      <c r="AP290" s="438">
        <f t="shared" si="371"/>
        <v>2557519000</v>
      </c>
      <c r="AQ290" s="438">
        <f t="shared" si="372"/>
        <v>2408941000</v>
      </c>
      <c r="AR290" s="52">
        <f t="shared" si="372"/>
        <v>2557519000</v>
      </c>
      <c r="AS290" s="52">
        <f t="shared" si="372"/>
        <v>2715261000</v>
      </c>
      <c r="AT290" s="43"/>
      <c r="AU290" s="43"/>
      <c r="AV290" s="311">
        <f t="shared" si="385"/>
        <v>-1419316.9333919995</v>
      </c>
      <c r="AW290" s="311"/>
      <c r="AX290" s="311"/>
      <c r="AY290" s="311"/>
      <c r="AZ290" s="311"/>
      <c r="BA290" s="43"/>
      <c r="BB290" s="43"/>
      <c r="BC290" s="43"/>
      <c r="BD290" s="43"/>
      <c r="BE290" s="43"/>
      <c r="BF290" s="43"/>
      <c r="BG290" s="43"/>
      <c r="BH290" s="43"/>
      <c r="BI290" s="43"/>
      <c r="BJ290" s="43"/>
      <c r="BK290" s="43"/>
      <c r="BL290" s="43"/>
      <c r="BM290" s="43"/>
      <c r="BN290" s="43"/>
      <c r="BO290" s="43"/>
      <c r="BP290" s="43"/>
      <c r="BQ290" s="43"/>
      <c r="BR290" s="43"/>
      <c r="BS290" s="43"/>
      <c r="BT290" s="43"/>
      <c r="BU290" s="43"/>
      <c r="BV290" s="43"/>
      <c r="BW290" s="43"/>
      <c r="BX290" s="465"/>
      <c r="BY290" s="43"/>
      <c r="BZ290" s="43"/>
      <c r="CA290" s="311"/>
      <c r="CB290" s="43"/>
      <c r="CC290" s="43"/>
      <c r="CD290" s="43"/>
      <c r="CE290" s="43"/>
      <c r="CF290" s="43"/>
      <c r="CG290" s="43"/>
      <c r="CH290" s="43"/>
      <c r="CI290" s="43"/>
      <c r="CJ290" s="43"/>
      <c r="CK290" s="438">
        <f t="shared" si="386"/>
        <v>2715260938.113687</v>
      </c>
      <c r="CL290" s="43">
        <f t="shared" si="387"/>
        <v>2553478000</v>
      </c>
      <c r="CM290" s="43">
        <f t="shared" si="387"/>
        <v>2710971000</v>
      </c>
      <c r="CN290" s="44">
        <f t="shared" si="373"/>
        <v>38302170</v>
      </c>
      <c r="CO290" s="44">
        <f t="shared" si="374"/>
        <v>27109710</v>
      </c>
      <c r="CP290" s="44">
        <f t="shared" si="375"/>
        <v>60223525</v>
      </c>
      <c r="CQ290" s="44">
        <f t="shared" si="376"/>
        <v>53281645.833333336</v>
      </c>
      <c r="CR290" s="440">
        <f t="shared" si="377"/>
        <v>2878178000</v>
      </c>
    </row>
    <row r="291" spans="1:96">
      <c r="A291" s="3">
        <f t="shared" si="378"/>
        <v>252</v>
      </c>
      <c r="B291" s="263">
        <v>9</v>
      </c>
      <c r="C291" s="556"/>
      <c r="D291" s="264" t="s">
        <v>188</v>
      </c>
      <c r="E291" s="299">
        <v>19</v>
      </c>
      <c r="F291" s="266"/>
      <c r="G291" s="41" t="s">
        <v>78</v>
      </c>
      <c r="H291" s="267">
        <f t="shared" si="353"/>
        <v>138</v>
      </c>
      <c r="I291" s="267">
        <f t="shared" si="354"/>
        <v>120</v>
      </c>
      <c r="J291" s="268">
        <f t="shared" si="355"/>
        <v>27506142.120000001</v>
      </c>
      <c r="K291" s="268">
        <f t="shared" si="356"/>
        <v>1</v>
      </c>
      <c r="L291" s="269">
        <f t="shared" si="357"/>
        <v>1.06</v>
      </c>
      <c r="M291" s="270">
        <f t="shared" si="391"/>
        <v>1.0149999999999999</v>
      </c>
      <c r="N291" s="271">
        <f t="shared" si="358"/>
        <v>24729957.321963601</v>
      </c>
      <c r="O291" s="271">
        <f t="shared" si="359"/>
        <v>27874613.160593279</v>
      </c>
      <c r="P291" s="271">
        <f t="shared" si="360"/>
        <v>29593858.306908</v>
      </c>
      <c r="Q291" s="271">
        <f t="shared" si="361"/>
        <v>31419142.731906071</v>
      </c>
      <c r="R291" s="271">
        <f t="shared" si="379"/>
        <v>35294870.680630669</v>
      </c>
      <c r="S291" s="272">
        <f t="shared" si="362"/>
        <v>29593858.306908</v>
      </c>
      <c r="T291" s="271">
        <f t="shared" si="362"/>
        <v>31419142.731906071</v>
      </c>
      <c r="U291" s="271">
        <f t="shared" si="363"/>
        <v>33357006.706268378</v>
      </c>
      <c r="V291" s="271">
        <f t="shared" si="380"/>
        <v>39656063.397911087</v>
      </c>
      <c r="W291" s="271"/>
      <c r="X291" s="271">
        <f t="shared" si="364"/>
        <v>2967594878.635632</v>
      </c>
      <c r="Y291" s="271">
        <f t="shared" si="365"/>
        <v>3344953579.2711935</v>
      </c>
      <c r="Z291" s="271">
        <f t="shared" si="366"/>
        <v>3551262996.8289599</v>
      </c>
      <c r="AA291" s="272">
        <f t="shared" si="381"/>
        <v>3770297127.8287287</v>
      </c>
      <c r="AB291" s="272">
        <f t="shared" si="382"/>
        <v>4235384481.6756802</v>
      </c>
      <c r="AC291" s="272">
        <f t="shared" si="367"/>
        <v>3551262996.8289599</v>
      </c>
      <c r="AD291" s="271">
        <f t="shared" si="368"/>
        <v>3770297127.8287287</v>
      </c>
      <c r="AE291" s="271">
        <f t="shared" si="383"/>
        <v>4002840804.7522054</v>
      </c>
      <c r="AF291" s="271">
        <f t="shared" si="384"/>
        <v>4758727607.7493305</v>
      </c>
      <c r="AG291" s="271"/>
      <c r="AH291" s="33" t="str">
        <f t="shared" si="369"/>
        <v>BERTAHAP</v>
      </c>
      <c r="AI291" s="273">
        <f t="shared" si="370"/>
        <v>0</v>
      </c>
      <c r="AJ291" s="274">
        <v>2</v>
      </c>
      <c r="AK291" s="275"/>
      <c r="AL291" s="271" t="e">
        <f>IF(AK291&gt;#REF!,"LB","KR")</f>
        <v>#REF!</v>
      </c>
      <c r="AM291" s="52">
        <f t="shared" si="371"/>
        <v>3264355000</v>
      </c>
      <c r="AN291" s="52">
        <f t="shared" si="371"/>
        <v>3679449000</v>
      </c>
      <c r="AO291" s="52">
        <f t="shared" si="371"/>
        <v>3906390000</v>
      </c>
      <c r="AP291" s="438">
        <f t="shared" si="371"/>
        <v>4147327000</v>
      </c>
      <c r="AQ291" s="438">
        <f t="shared" si="372"/>
        <v>3906390000</v>
      </c>
      <c r="AR291" s="52">
        <f t="shared" si="372"/>
        <v>4147327000</v>
      </c>
      <c r="AS291" s="52">
        <f t="shared" si="372"/>
        <v>4403125000</v>
      </c>
      <c r="AT291" s="43"/>
      <c r="AU291" s="43"/>
      <c r="AV291" s="311">
        <f t="shared" si="385"/>
        <v>-1419316.9333919995</v>
      </c>
      <c r="AW291" s="311"/>
      <c r="AX291" s="311"/>
      <c r="AY291" s="311"/>
      <c r="AZ291" s="311"/>
      <c r="BA291" s="43"/>
      <c r="BB291" s="43"/>
      <c r="BC291" s="43"/>
      <c r="BD291" s="43"/>
      <c r="BE291" s="43"/>
      <c r="BF291" s="43"/>
      <c r="BG291" s="43"/>
      <c r="BH291" s="43"/>
      <c r="BI291" s="43"/>
      <c r="BJ291" s="43"/>
      <c r="BK291" s="43"/>
      <c r="BL291" s="43"/>
      <c r="BM291" s="43"/>
      <c r="BN291" s="43"/>
      <c r="BO291" s="43"/>
      <c r="BP291" s="43"/>
      <c r="BQ291" s="43"/>
      <c r="BR291" s="43"/>
      <c r="BS291" s="43"/>
      <c r="BT291" s="43"/>
      <c r="BU291" s="43"/>
      <c r="BV291" s="43"/>
      <c r="BW291" s="43"/>
      <c r="BX291" s="465"/>
      <c r="BY291" s="43"/>
      <c r="BZ291" s="43"/>
      <c r="CA291" s="311"/>
      <c r="CB291" s="43"/>
      <c r="CC291" s="43"/>
      <c r="CD291" s="43"/>
      <c r="CE291" s="43"/>
      <c r="CF291" s="43"/>
      <c r="CG291" s="43"/>
      <c r="CH291" s="43"/>
      <c r="CI291" s="43"/>
      <c r="CJ291" s="43"/>
      <c r="CK291" s="438">
        <f t="shared" si="386"/>
        <v>4403124669.1360741</v>
      </c>
      <c r="CL291" s="43">
        <f t="shared" si="387"/>
        <v>4140774000</v>
      </c>
      <c r="CM291" s="43">
        <f t="shared" si="387"/>
        <v>4396167000</v>
      </c>
      <c r="CN291" s="44">
        <f t="shared" si="373"/>
        <v>62111610</v>
      </c>
      <c r="CO291" s="44">
        <f t="shared" si="374"/>
        <v>43961670</v>
      </c>
      <c r="CP291" s="44">
        <f t="shared" si="375"/>
        <v>97659750</v>
      </c>
      <c r="CQ291" s="44">
        <f t="shared" si="376"/>
        <v>86402645.833333328</v>
      </c>
      <c r="CR291" s="440">
        <f t="shared" si="377"/>
        <v>4667313000</v>
      </c>
    </row>
    <row r="292" spans="1:96">
      <c r="A292" s="3">
        <f t="shared" si="378"/>
        <v>253</v>
      </c>
      <c r="B292" s="263">
        <v>10</v>
      </c>
      <c r="C292" s="556"/>
      <c r="D292" s="264" t="s">
        <v>188</v>
      </c>
      <c r="E292" s="299">
        <v>21</v>
      </c>
      <c r="F292" s="266"/>
      <c r="G292" s="41" t="s">
        <v>84</v>
      </c>
      <c r="H292" s="267">
        <f t="shared" si="353"/>
        <v>132</v>
      </c>
      <c r="I292" s="267">
        <f t="shared" si="354"/>
        <v>112</v>
      </c>
      <c r="J292" s="268">
        <f t="shared" si="355"/>
        <v>27506142.120000001</v>
      </c>
      <c r="K292" s="268">
        <f t="shared" si="356"/>
        <v>3</v>
      </c>
      <c r="L292" s="269">
        <f t="shared" si="357"/>
        <v>1.1000000000000001</v>
      </c>
      <c r="M292" s="270">
        <f t="shared" si="391"/>
        <v>1.0149999999999999</v>
      </c>
      <c r="N292" s="271">
        <f t="shared" si="358"/>
        <v>25663163.258641474</v>
      </c>
      <c r="O292" s="271">
        <f t="shared" si="359"/>
        <v>28926485.355332647</v>
      </c>
      <c r="P292" s="271">
        <f t="shared" si="360"/>
        <v>30710607.67698</v>
      </c>
      <c r="Q292" s="271">
        <f t="shared" si="361"/>
        <v>32604770.759525169</v>
      </c>
      <c r="R292" s="271">
        <f t="shared" si="379"/>
        <v>36626752.593107298</v>
      </c>
      <c r="S292" s="272">
        <f t="shared" si="362"/>
        <v>30710607.67698</v>
      </c>
      <c r="T292" s="271">
        <f t="shared" si="362"/>
        <v>32604770.759525169</v>
      </c>
      <c r="U292" s="271">
        <f t="shared" si="363"/>
        <v>34615761.676316239</v>
      </c>
      <c r="V292" s="271">
        <f t="shared" si="380"/>
        <v>41152518.620473772</v>
      </c>
      <c r="W292" s="271"/>
      <c r="X292" s="271">
        <f t="shared" si="364"/>
        <v>2874274284.967845</v>
      </c>
      <c r="Y292" s="271">
        <f t="shared" si="365"/>
        <v>3239766359.7972565</v>
      </c>
      <c r="Z292" s="271">
        <f t="shared" si="366"/>
        <v>3439588059.8217602</v>
      </c>
      <c r="AA292" s="272">
        <f t="shared" si="381"/>
        <v>3651734325.0668187</v>
      </c>
      <c r="AB292" s="272">
        <f t="shared" si="382"/>
        <v>4102196290.4280176</v>
      </c>
      <c r="AC292" s="272">
        <f t="shared" si="367"/>
        <v>3439588059.8217602</v>
      </c>
      <c r="AD292" s="271">
        <f t="shared" si="368"/>
        <v>3651734325.0668187</v>
      </c>
      <c r="AE292" s="271">
        <f t="shared" si="383"/>
        <v>3876965307.7474189</v>
      </c>
      <c r="AF292" s="271">
        <f t="shared" si="384"/>
        <v>4609082085.493063</v>
      </c>
      <c r="AG292" s="271"/>
      <c r="AH292" s="33" t="str">
        <f t="shared" si="369"/>
        <v>BERTAHAP</v>
      </c>
      <c r="AI292" s="273">
        <f t="shared" si="370"/>
        <v>0</v>
      </c>
      <c r="AJ292" s="274">
        <v>2</v>
      </c>
      <c r="AK292" s="275"/>
      <c r="AL292" s="271" t="e">
        <f>IF(AK292&gt;#REF!,"LB","KR")</f>
        <v>#REF!</v>
      </c>
      <c r="AM292" s="52">
        <f t="shared" si="371"/>
        <v>3161702000</v>
      </c>
      <c r="AN292" s="52">
        <f t="shared" si="371"/>
        <v>3563743000</v>
      </c>
      <c r="AO292" s="52">
        <f t="shared" si="371"/>
        <v>3783547000</v>
      </c>
      <c r="AP292" s="438">
        <f t="shared" si="371"/>
        <v>4016908000</v>
      </c>
      <c r="AQ292" s="438">
        <f t="shared" si="372"/>
        <v>3783547000</v>
      </c>
      <c r="AR292" s="52">
        <f t="shared" si="372"/>
        <v>4016908000</v>
      </c>
      <c r="AS292" s="52">
        <f t="shared" si="372"/>
        <v>4264662000</v>
      </c>
      <c r="AT292" s="43"/>
      <c r="AU292" s="43"/>
      <c r="AV292" s="311">
        <f t="shared" si="385"/>
        <v>-302567.56331999972</v>
      </c>
      <c r="AW292" s="311"/>
      <c r="AX292" s="311"/>
      <c r="AY292" s="311"/>
      <c r="AZ292" s="311"/>
      <c r="BA292" s="43"/>
      <c r="BB292" s="43"/>
      <c r="BC292" s="43"/>
      <c r="BD292" s="43"/>
      <c r="BE292" s="43"/>
      <c r="BF292" s="43"/>
      <c r="BG292" s="43"/>
      <c r="BH292" s="43"/>
      <c r="BI292" s="43"/>
      <c r="BJ292" s="43"/>
      <c r="BK292" s="43"/>
      <c r="BL292" s="43"/>
      <c r="BM292" s="43"/>
      <c r="BN292" s="43"/>
      <c r="BO292" s="43"/>
      <c r="BP292" s="43"/>
      <c r="BQ292" s="43"/>
      <c r="BR292" s="43"/>
      <c r="BS292" s="43"/>
      <c r="BT292" s="43"/>
      <c r="BU292" s="43"/>
      <c r="BV292" s="43"/>
      <c r="BW292" s="43"/>
      <c r="BX292" s="465"/>
      <c r="BY292" s="43"/>
      <c r="BZ292" s="43"/>
      <c r="CA292" s="311"/>
      <c r="CB292" s="43"/>
      <c r="CC292" s="43"/>
      <c r="CD292" s="43"/>
      <c r="CE292" s="43"/>
      <c r="CF292" s="43"/>
      <c r="CG292" s="43"/>
      <c r="CH292" s="43"/>
      <c r="CI292" s="43"/>
      <c r="CJ292" s="43"/>
      <c r="CK292" s="438">
        <f t="shared" si="386"/>
        <v>4264661722.7071915</v>
      </c>
      <c r="CL292" s="43">
        <f t="shared" si="387"/>
        <v>4010560000</v>
      </c>
      <c r="CM292" s="43">
        <f t="shared" si="387"/>
        <v>4257923000</v>
      </c>
      <c r="CN292" s="44">
        <f t="shared" si="373"/>
        <v>60158400</v>
      </c>
      <c r="CO292" s="44">
        <f t="shared" si="374"/>
        <v>42579230</v>
      </c>
      <c r="CP292" s="44">
        <f t="shared" si="375"/>
        <v>94588675</v>
      </c>
      <c r="CQ292" s="44">
        <f t="shared" si="376"/>
        <v>83685583.333333328</v>
      </c>
      <c r="CR292" s="440">
        <f t="shared" si="377"/>
        <v>4520543000</v>
      </c>
    </row>
    <row r="293" spans="1:96">
      <c r="A293" s="3">
        <f t="shared" si="378"/>
        <v>254</v>
      </c>
      <c r="B293" s="263">
        <v>1</v>
      </c>
      <c r="C293" s="556"/>
      <c r="D293" s="264" t="s">
        <v>189</v>
      </c>
      <c r="E293" s="265" t="s">
        <v>19</v>
      </c>
      <c r="F293" s="266"/>
      <c r="G293" s="41" t="s">
        <v>72</v>
      </c>
      <c r="H293" s="267">
        <f t="shared" si="353"/>
        <v>175</v>
      </c>
      <c r="I293" s="267">
        <f t="shared" si="354"/>
        <v>156</v>
      </c>
      <c r="J293" s="268">
        <f t="shared" si="355"/>
        <v>27506142.120000001</v>
      </c>
      <c r="K293" s="268">
        <f t="shared" si="356"/>
        <v>5</v>
      </c>
      <c r="L293" s="269">
        <f t="shared" si="357"/>
        <v>1.08</v>
      </c>
      <c r="M293" s="270">
        <f t="shared" si="391"/>
        <v>1.0149999999999999</v>
      </c>
      <c r="N293" s="271">
        <f t="shared" si="358"/>
        <v>25196560.290302537</v>
      </c>
      <c r="O293" s="271">
        <f t="shared" si="359"/>
        <v>28400549.257962964</v>
      </c>
      <c r="P293" s="271">
        <f t="shared" si="360"/>
        <v>30152232.991944</v>
      </c>
      <c r="Q293" s="271">
        <f t="shared" si="361"/>
        <v>32011956.745715622</v>
      </c>
      <c r="R293" s="271">
        <f t="shared" si="379"/>
        <v>35960811.636868991</v>
      </c>
      <c r="S293" s="272">
        <f t="shared" si="362"/>
        <v>30152232.991944</v>
      </c>
      <c r="T293" s="271">
        <f t="shared" si="362"/>
        <v>32011956.745715622</v>
      </c>
      <c r="U293" s="271">
        <f t="shared" si="363"/>
        <v>33986384.191292308</v>
      </c>
      <c r="V293" s="271">
        <f t="shared" si="380"/>
        <v>40404291.009192429</v>
      </c>
      <c r="W293" s="271"/>
      <c r="X293" s="271">
        <f t="shared" si="364"/>
        <v>3930663405.2871957</v>
      </c>
      <c r="Y293" s="271">
        <f t="shared" si="365"/>
        <v>4430485684.2422228</v>
      </c>
      <c r="Z293" s="271">
        <f t="shared" si="366"/>
        <v>4703748346.7432642</v>
      </c>
      <c r="AA293" s="272">
        <f t="shared" si="381"/>
        <v>4993865252.3316374</v>
      </c>
      <c r="AB293" s="272">
        <f t="shared" si="382"/>
        <v>5609886615.3515625</v>
      </c>
      <c r="AC293" s="272">
        <f t="shared" si="367"/>
        <v>4703748346.7432642</v>
      </c>
      <c r="AD293" s="271">
        <f t="shared" si="368"/>
        <v>4993865252.3316374</v>
      </c>
      <c r="AE293" s="271">
        <f t="shared" si="383"/>
        <v>5301875933.8416004</v>
      </c>
      <c r="AF293" s="271">
        <f t="shared" si="384"/>
        <v>6303069397.4340191</v>
      </c>
      <c r="AG293" s="271"/>
      <c r="AH293" s="33" t="str">
        <f t="shared" si="369"/>
        <v>BERTAHAP</v>
      </c>
      <c r="AI293" s="273">
        <f t="shared" si="370"/>
        <v>0</v>
      </c>
      <c r="AJ293" s="274">
        <v>2</v>
      </c>
      <c r="AK293" s="275"/>
      <c r="AL293" s="271" t="e">
        <f>IF(AK293&gt;#REF!,"LB","KR")</f>
        <v>#REF!</v>
      </c>
      <c r="AM293" s="52">
        <f t="shared" si="371"/>
        <v>4323730000</v>
      </c>
      <c r="AN293" s="52">
        <f t="shared" si="371"/>
        <v>4873535000</v>
      </c>
      <c r="AO293" s="52">
        <f t="shared" si="371"/>
        <v>5174124000</v>
      </c>
      <c r="AP293" s="438">
        <f t="shared" si="371"/>
        <v>5493252000</v>
      </c>
      <c r="AQ293" s="438">
        <f t="shared" si="372"/>
        <v>5174124000</v>
      </c>
      <c r="AR293" s="52">
        <f t="shared" si="372"/>
        <v>5493252000</v>
      </c>
      <c r="AS293" s="52">
        <f t="shared" si="372"/>
        <v>5832064000</v>
      </c>
      <c r="AT293" s="43"/>
      <c r="AU293" s="43"/>
      <c r="AV293" s="311">
        <f t="shared" si="385"/>
        <v>-860942.24835599959</v>
      </c>
      <c r="AW293" s="311"/>
      <c r="AX293" s="311"/>
      <c r="AY293" s="311"/>
      <c r="AZ293" s="311"/>
      <c r="BA293" s="43"/>
      <c r="BB293" s="43"/>
      <c r="BC293" s="43"/>
      <c r="BD293" s="43"/>
      <c r="BE293" s="43"/>
      <c r="BF293" s="43"/>
      <c r="BG293" s="43"/>
      <c r="BH293" s="43"/>
      <c r="BI293" s="43"/>
      <c r="BJ293" s="43"/>
      <c r="BK293" s="43"/>
      <c r="BL293" s="43"/>
      <c r="BM293" s="43"/>
      <c r="BN293" s="43"/>
      <c r="BO293" s="43"/>
      <c r="BP293" s="43"/>
      <c r="BQ293" s="43"/>
      <c r="BR293" s="43"/>
      <c r="BS293" s="43"/>
      <c r="BT293" s="43"/>
      <c r="BU293" s="43"/>
      <c r="BV293" s="43"/>
      <c r="BW293" s="43"/>
      <c r="BX293" s="465"/>
      <c r="BY293" s="43"/>
      <c r="BZ293" s="43"/>
      <c r="CA293" s="311"/>
      <c r="CB293" s="43"/>
      <c r="CC293" s="43"/>
      <c r="CD293" s="43"/>
      <c r="CE293" s="43"/>
      <c r="CF293" s="43"/>
      <c r="CG293" s="43"/>
      <c r="CH293" s="43"/>
      <c r="CI293" s="43"/>
      <c r="CJ293" s="43"/>
      <c r="CK293" s="438">
        <f t="shared" si="386"/>
        <v>5832063253.0256414</v>
      </c>
      <c r="CL293" s="43">
        <f t="shared" si="387"/>
        <v>5484572000</v>
      </c>
      <c r="CM293" s="43">
        <f t="shared" si="387"/>
        <v>5822848000</v>
      </c>
      <c r="CN293" s="44">
        <f t="shared" si="373"/>
        <v>82268580</v>
      </c>
      <c r="CO293" s="44">
        <f t="shared" si="374"/>
        <v>58228480</v>
      </c>
      <c r="CP293" s="44">
        <f t="shared" si="375"/>
        <v>129353100</v>
      </c>
      <c r="CQ293" s="44">
        <f t="shared" si="376"/>
        <v>114442750</v>
      </c>
      <c r="CR293" s="440">
        <f t="shared" si="377"/>
        <v>6181989000</v>
      </c>
    </row>
    <row r="294" spans="1:96">
      <c r="A294" s="3">
        <f t="shared" si="378"/>
        <v>255</v>
      </c>
      <c r="B294" s="263">
        <v>2</v>
      </c>
      <c r="C294" s="556"/>
      <c r="D294" s="264" t="s">
        <v>189</v>
      </c>
      <c r="E294" s="265" t="s">
        <v>29</v>
      </c>
      <c r="F294" s="266"/>
      <c r="G294" s="41" t="s">
        <v>74</v>
      </c>
      <c r="H294" s="267">
        <f t="shared" si="353"/>
        <v>85</v>
      </c>
      <c r="I294" s="267">
        <f t="shared" si="354"/>
        <v>74</v>
      </c>
      <c r="J294" s="268">
        <f t="shared" si="355"/>
        <v>27506142.120000001</v>
      </c>
      <c r="K294" s="268">
        <f t="shared" si="356"/>
        <v>1</v>
      </c>
      <c r="L294" s="269">
        <f t="shared" si="357"/>
        <v>1.06</v>
      </c>
      <c r="M294" s="270">
        <f t="shared" si="391"/>
        <v>1.0149999999999999</v>
      </c>
      <c r="N294" s="271">
        <f t="shared" si="358"/>
        <v>24729957.321963601</v>
      </c>
      <c r="O294" s="271">
        <f t="shared" si="359"/>
        <v>27874613.160593279</v>
      </c>
      <c r="P294" s="271">
        <f t="shared" si="360"/>
        <v>29593858.306908</v>
      </c>
      <c r="Q294" s="271">
        <f t="shared" si="361"/>
        <v>31419142.731906071</v>
      </c>
      <c r="R294" s="271">
        <f t="shared" si="379"/>
        <v>35294870.680630669</v>
      </c>
      <c r="S294" s="272">
        <f t="shared" si="362"/>
        <v>29593858.306908</v>
      </c>
      <c r="T294" s="271">
        <f t="shared" si="362"/>
        <v>31419142.731906071</v>
      </c>
      <c r="U294" s="271">
        <f t="shared" si="363"/>
        <v>33357006.706268378</v>
      </c>
      <c r="V294" s="271">
        <f t="shared" si="380"/>
        <v>39656063.397911087</v>
      </c>
      <c r="W294" s="271"/>
      <c r="X294" s="271">
        <f t="shared" si="364"/>
        <v>1830016841.8253064</v>
      </c>
      <c r="Y294" s="271">
        <f t="shared" si="365"/>
        <v>2062721373.8839025</v>
      </c>
      <c r="Z294" s="271">
        <f t="shared" si="366"/>
        <v>2189945514.7111921</v>
      </c>
      <c r="AA294" s="272">
        <f t="shared" si="381"/>
        <v>2325016562.1610494</v>
      </c>
      <c r="AB294" s="272">
        <f t="shared" si="382"/>
        <v>2611820430.3666697</v>
      </c>
      <c r="AC294" s="272">
        <f t="shared" si="367"/>
        <v>2189945514.7111921</v>
      </c>
      <c r="AD294" s="271">
        <f t="shared" si="368"/>
        <v>2325016562.1610494</v>
      </c>
      <c r="AE294" s="271">
        <f t="shared" si="383"/>
        <v>2468418496.2638597</v>
      </c>
      <c r="AF294" s="271">
        <f t="shared" si="384"/>
        <v>2934548691.4454203</v>
      </c>
      <c r="AG294" s="271"/>
      <c r="AH294" s="33" t="str">
        <f t="shared" si="369"/>
        <v>BERTAHAP</v>
      </c>
      <c r="AI294" s="273">
        <f t="shared" si="370"/>
        <v>0</v>
      </c>
      <c r="AJ294" s="274">
        <v>2</v>
      </c>
      <c r="AK294" s="275"/>
      <c r="AL294" s="271" t="e">
        <f>IF(AK294&gt;#REF!,"LB","KR")</f>
        <v>#REF!</v>
      </c>
      <c r="AM294" s="52">
        <f t="shared" si="371"/>
        <v>2013019000</v>
      </c>
      <c r="AN294" s="52">
        <f t="shared" si="371"/>
        <v>2268994000</v>
      </c>
      <c r="AO294" s="52">
        <f t="shared" si="371"/>
        <v>2408941000</v>
      </c>
      <c r="AP294" s="438">
        <f t="shared" si="371"/>
        <v>2557519000</v>
      </c>
      <c r="AQ294" s="438">
        <f t="shared" si="372"/>
        <v>2408941000</v>
      </c>
      <c r="AR294" s="52">
        <f t="shared" si="372"/>
        <v>2557519000</v>
      </c>
      <c r="AS294" s="52">
        <f t="shared" si="372"/>
        <v>2715261000</v>
      </c>
      <c r="AT294" s="43"/>
      <c r="AU294" s="43"/>
      <c r="AV294" s="311">
        <f t="shared" si="385"/>
        <v>-1419316.9333919995</v>
      </c>
      <c r="AW294" s="311"/>
      <c r="AX294" s="311"/>
      <c r="AY294" s="311"/>
      <c r="AZ294" s="311"/>
      <c r="BA294" s="43"/>
      <c r="BB294" s="43"/>
      <c r="BC294" s="43"/>
      <c r="BD294" s="43"/>
      <c r="BE294" s="43"/>
      <c r="BF294" s="43"/>
      <c r="BG294" s="43"/>
      <c r="BH294" s="43"/>
      <c r="BI294" s="43"/>
      <c r="BJ294" s="43"/>
      <c r="BK294" s="43"/>
      <c r="BL294" s="43"/>
      <c r="BM294" s="43"/>
      <c r="BN294" s="43"/>
      <c r="BO294" s="43"/>
      <c r="BP294" s="43"/>
      <c r="BQ294" s="43"/>
      <c r="BR294" s="43"/>
      <c r="BS294" s="43"/>
      <c r="BT294" s="43"/>
      <c r="BU294" s="43"/>
      <c r="BV294" s="43"/>
      <c r="BW294" s="43"/>
      <c r="BX294" s="465"/>
      <c r="BY294" s="43"/>
      <c r="BZ294" s="43"/>
      <c r="CA294" s="311"/>
      <c r="CB294" s="43"/>
      <c r="CC294" s="43"/>
      <c r="CD294" s="43"/>
      <c r="CE294" s="43"/>
      <c r="CF294" s="43"/>
      <c r="CG294" s="43"/>
      <c r="CH294" s="43"/>
      <c r="CI294" s="43"/>
      <c r="CJ294" s="43"/>
      <c r="CK294" s="438">
        <f t="shared" si="386"/>
        <v>2715260938.113687</v>
      </c>
      <c r="CL294" s="43">
        <f t="shared" si="387"/>
        <v>2553478000</v>
      </c>
      <c r="CM294" s="43">
        <f t="shared" si="387"/>
        <v>2710971000</v>
      </c>
      <c r="CN294" s="44">
        <f t="shared" si="373"/>
        <v>38302170</v>
      </c>
      <c r="CO294" s="44">
        <f t="shared" si="374"/>
        <v>27109710</v>
      </c>
      <c r="CP294" s="44">
        <f t="shared" si="375"/>
        <v>60223525</v>
      </c>
      <c r="CQ294" s="44">
        <f t="shared" si="376"/>
        <v>53281645.833333336</v>
      </c>
      <c r="CR294" s="440">
        <f t="shared" si="377"/>
        <v>2878178000</v>
      </c>
    </row>
    <row r="295" spans="1:96">
      <c r="A295" s="3">
        <f t="shared" si="378"/>
        <v>256</v>
      </c>
      <c r="B295" s="263">
        <v>3</v>
      </c>
      <c r="C295" s="556"/>
      <c r="D295" s="264" t="s">
        <v>189</v>
      </c>
      <c r="E295" s="265" t="s">
        <v>32</v>
      </c>
      <c r="F295" s="266"/>
      <c r="G295" s="41" t="s">
        <v>56</v>
      </c>
      <c r="H295" s="267">
        <f t="shared" si="353"/>
        <v>85</v>
      </c>
      <c r="I295" s="267">
        <f t="shared" si="354"/>
        <v>74</v>
      </c>
      <c r="J295" s="268">
        <f t="shared" si="355"/>
        <v>27506142.120000001</v>
      </c>
      <c r="K295" s="268">
        <f t="shared" si="356"/>
        <v>1</v>
      </c>
      <c r="L295" s="269">
        <f t="shared" si="357"/>
        <v>1.06</v>
      </c>
      <c r="M295" s="270">
        <f t="shared" si="391"/>
        <v>1.0149999999999999</v>
      </c>
      <c r="N295" s="271">
        <f t="shared" si="358"/>
        <v>24729957.321963601</v>
      </c>
      <c r="O295" s="271">
        <f t="shared" si="359"/>
        <v>27874613.160593279</v>
      </c>
      <c r="P295" s="271">
        <f t="shared" si="360"/>
        <v>29593858.306908</v>
      </c>
      <c r="Q295" s="271">
        <f t="shared" si="361"/>
        <v>31419142.731906071</v>
      </c>
      <c r="R295" s="271">
        <f t="shared" si="379"/>
        <v>35294870.680630669</v>
      </c>
      <c r="S295" s="272">
        <f t="shared" si="362"/>
        <v>29593858.306908</v>
      </c>
      <c r="T295" s="271">
        <f t="shared" si="362"/>
        <v>31419142.731906071</v>
      </c>
      <c r="U295" s="271">
        <f t="shared" si="363"/>
        <v>33357006.706268378</v>
      </c>
      <c r="V295" s="271">
        <f t="shared" si="380"/>
        <v>39656063.397911087</v>
      </c>
      <c r="W295" s="271"/>
      <c r="X295" s="271">
        <f t="shared" si="364"/>
        <v>1830016841.8253064</v>
      </c>
      <c r="Y295" s="271">
        <f t="shared" si="365"/>
        <v>2062721373.8839025</v>
      </c>
      <c r="Z295" s="271">
        <f t="shared" si="366"/>
        <v>2189945514.7111921</v>
      </c>
      <c r="AA295" s="272">
        <f t="shared" si="381"/>
        <v>2325016562.1610494</v>
      </c>
      <c r="AB295" s="272">
        <f t="shared" si="382"/>
        <v>2611820430.3666697</v>
      </c>
      <c r="AC295" s="272">
        <f t="shared" si="367"/>
        <v>2189945514.7111921</v>
      </c>
      <c r="AD295" s="271">
        <f t="shared" si="368"/>
        <v>2325016562.1610494</v>
      </c>
      <c r="AE295" s="271">
        <f t="shared" si="383"/>
        <v>2468418496.2638597</v>
      </c>
      <c r="AF295" s="271">
        <f t="shared" si="384"/>
        <v>2934548691.4454203</v>
      </c>
      <c r="AG295" s="271"/>
      <c r="AH295" s="33" t="str">
        <f t="shared" si="369"/>
        <v>BERTAHAP</v>
      </c>
      <c r="AI295" s="273">
        <f t="shared" si="370"/>
        <v>0</v>
      </c>
      <c r="AJ295" s="274">
        <v>2</v>
      </c>
      <c r="AK295" s="275"/>
      <c r="AL295" s="271" t="e">
        <f>IF(AK295&gt;#REF!,"LB","KR")</f>
        <v>#REF!</v>
      </c>
      <c r="AM295" s="52">
        <f t="shared" si="371"/>
        <v>2013019000</v>
      </c>
      <c r="AN295" s="52">
        <f t="shared" si="371"/>
        <v>2268994000</v>
      </c>
      <c r="AO295" s="52">
        <f t="shared" si="371"/>
        <v>2408941000</v>
      </c>
      <c r="AP295" s="438">
        <f t="shared" ref="AP295:AP318" si="392">ROUNDUP((AA295*(1+$K$5)),-3)</f>
        <v>2557519000</v>
      </c>
      <c r="AQ295" s="438">
        <f t="shared" si="372"/>
        <v>2408941000</v>
      </c>
      <c r="AR295" s="52">
        <f t="shared" si="372"/>
        <v>2557519000</v>
      </c>
      <c r="AS295" s="52">
        <f t="shared" si="372"/>
        <v>2715261000</v>
      </c>
      <c r="AT295" s="43"/>
      <c r="AU295" s="43"/>
      <c r="AV295" s="311">
        <f t="shared" si="385"/>
        <v>-1419316.9333919995</v>
      </c>
      <c r="AW295" s="311"/>
      <c r="AX295" s="311"/>
      <c r="AY295" s="311"/>
      <c r="AZ295" s="311"/>
      <c r="BA295" s="43"/>
      <c r="BB295" s="43"/>
      <c r="BC295" s="43"/>
      <c r="BD295" s="43"/>
      <c r="BE295" s="43"/>
      <c r="BF295" s="43"/>
      <c r="BG295" s="43"/>
      <c r="BH295" s="43"/>
      <c r="BI295" s="43"/>
      <c r="BJ295" s="43"/>
      <c r="BK295" s="43"/>
      <c r="BL295" s="43"/>
      <c r="BM295" s="43"/>
      <c r="BN295" s="43"/>
      <c r="BO295" s="43"/>
      <c r="BP295" s="43"/>
      <c r="BQ295" s="43"/>
      <c r="BR295" s="43"/>
      <c r="BS295" s="43"/>
      <c r="BT295" s="43"/>
      <c r="BU295" s="43"/>
      <c r="BV295" s="43"/>
      <c r="BW295" s="43"/>
      <c r="BX295" s="465"/>
      <c r="BY295" s="43"/>
      <c r="BZ295" s="43"/>
      <c r="CA295" s="311"/>
      <c r="CB295" s="43"/>
      <c r="CC295" s="43"/>
      <c r="CD295" s="43"/>
      <c r="CE295" s="43"/>
      <c r="CF295" s="43"/>
      <c r="CG295" s="43"/>
      <c r="CH295" s="43"/>
      <c r="CI295" s="43"/>
      <c r="CJ295" s="43"/>
      <c r="CK295" s="438">
        <f t="shared" si="386"/>
        <v>2715260938.113687</v>
      </c>
      <c r="CL295" s="43">
        <f t="shared" si="387"/>
        <v>2553478000</v>
      </c>
      <c r="CM295" s="43">
        <f t="shared" si="387"/>
        <v>2710971000</v>
      </c>
      <c r="CN295" s="44">
        <f t="shared" si="373"/>
        <v>38302170</v>
      </c>
      <c r="CO295" s="44">
        <f t="shared" si="374"/>
        <v>27109710</v>
      </c>
      <c r="CP295" s="44">
        <f t="shared" si="375"/>
        <v>60223525</v>
      </c>
      <c r="CQ295" s="44">
        <f t="shared" si="376"/>
        <v>53281645.833333336</v>
      </c>
      <c r="CR295" s="440">
        <f t="shared" si="377"/>
        <v>2878178000</v>
      </c>
    </row>
    <row r="296" spans="1:96">
      <c r="A296" s="3">
        <f t="shared" si="378"/>
        <v>257</v>
      </c>
      <c r="B296" s="263">
        <v>4</v>
      </c>
      <c r="C296" s="556"/>
      <c r="D296" s="264" t="s">
        <v>189</v>
      </c>
      <c r="E296" s="265" t="s">
        <v>38</v>
      </c>
      <c r="F296" s="266"/>
      <c r="G296" s="41" t="s">
        <v>58</v>
      </c>
      <c r="H296" s="267">
        <f t="shared" ref="H296:H318" si="393">SUMIF($Y$10:$Y$28,G296,$AE$10:$AE$28)</f>
        <v>101</v>
      </c>
      <c r="I296" s="267">
        <f t="shared" ref="I296:I318" si="394">SUMIF($Y$10:$Y$28,G296,$AA$10:$AA$28)</f>
        <v>90</v>
      </c>
      <c r="J296" s="268">
        <f t="shared" ref="J296:J318" si="395">$J$27</f>
        <v>27506142.120000001</v>
      </c>
      <c r="K296" s="268">
        <f t="shared" ref="K296:K318" si="396">SUMIF($AS$4:$AS$22,E296,$AT$4:$AT$22)</f>
        <v>1</v>
      </c>
      <c r="L296" s="269">
        <f t="shared" ref="L296:L318" si="397">IF(K296=$AO$25,$AN$25,IF(K296=$AO$26,$AN$26,IF(K296=$AO$27,$AN$27,IF(K296=$AO$28,$AN$28,IF(K296=$AO$29,$AN$29,IF(K296=$AO$30,$AN$30))))))</f>
        <v>1.06</v>
      </c>
      <c r="M296" s="270">
        <f t="shared" si="391"/>
        <v>1.0149999999999999</v>
      </c>
      <c r="N296" s="271">
        <f t="shared" ref="N296:N318" si="398">$P296/(1+6%/12)^36</f>
        <v>24729957.321963601</v>
      </c>
      <c r="O296" s="271">
        <f t="shared" ref="O296:O318" si="399">$P296/(1+6%/12)^12</f>
        <v>27874613.160593279</v>
      </c>
      <c r="P296" s="271">
        <f t="shared" ref="P296:P318" si="400">$J$27*L296*M296</f>
        <v>29593858.306908</v>
      </c>
      <c r="Q296" s="271">
        <f t="shared" ref="Q296:Q318" si="401">$P296*(1+6%/12)^12</f>
        <v>31419142.731906071</v>
      </c>
      <c r="R296" s="271">
        <f t="shared" si="379"/>
        <v>35294870.680630669</v>
      </c>
      <c r="S296" s="272">
        <f t="shared" ref="S296:T318" si="402">P296</f>
        <v>29593858.306908</v>
      </c>
      <c r="T296" s="271">
        <f t="shared" si="402"/>
        <v>31419142.731906071</v>
      </c>
      <c r="U296" s="271">
        <f t="shared" ref="U296:U318" si="403">$P296*(1+6%/12)^24</f>
        <v>33357006.706268378</v>
      </c>
      <c r="V296" s="271">
        <f t="shared" si="380"/>
        <v>39656063.397911087</v>
      </c>
      <c r="W296" s="271"/>
      <c r="X296" s="271">
        <f t="shared" ref="X296:X318" si="404">N296*I296</f>
        <v>2225696158.9767241</v>
      </c>
      <c r="Y296" s="271">
        <f t="shared" ref="Y296:Y318" si="405">O296*I296</f>
        <v>2508715184.4533949</v>
      </c>
      <c r="Z296" s="271">
        <f t="shared" ref="Z296:Z318" si="406">P296*I296</f>
        <v>2663447247.6217198</v>
      </c>
      <c r="AA296" s="272">
        <f t="shared" si="381"/>
        <v>2827722845.8715463</v>
      </c>
      <c r="AB296" s="272">
        <f t="shared" si="382"/>
        <v>3176538361.2567601</v>
      </c>
      <c r="AC296" s="272">
        <f t="shared" ref="AC296:AC318" si="407">S296*I296</f>
        <v>2663447247.6217198</v>
      </c>
      <c r="AD296" s="271">
        <f t="shared" ref="AD296:AD318" si="408">T296*I296</f>
        <v>2827722845.8715463</v>
      </c>
      <c r="AE296" s="271">
        <f t="shared" si="383"/>
        <v>3002130603.5641541</v>
      </c>
      <c r="AF296" s="271">
        <f t="shared" si="384"/>
        <v>3569045705.8119979</v>
      </c>
      <c r="AG296" s="271"/>
      <c r="AH296" s="33" t="str">
        <f t="shared" ref="AH296:AH318" si="409">IF(AJ296=$I$32,$N$32,IF(AJ296=$I$33,$N$33,IF(AJ296=$I$34,$N$34)))</f>
        <v>BERTAHAP</v>
      </c>
      <c r="AI296" s="273">
        <f t="shared" ref="AI296:AI318" si="410">IF(AH296=$N$32,$O$32,IF(AH296=$N$33,$O$33,$O$34))</f>
        <v>0</v>
      </c>
      <c r="AJ296" s="274">
        <v>2</v>
      </c>
      <c r="AK296" s="275"/>
      <c r="AL296" s="271" t="e">
        <f>IF(AK296&gt;#REF!,"LB","KR")</f>
        <v>#REF!</v>
      </c>
      <c r="AM296" s="52">
        <f t="shared" ref="AM296:AO318" si="411">ROUNDUP((X296*(1+$K$5)),-3)</f>
        <v>2448266000</v>
      </c>
      <c r="AN296" s="52">
        <f t="shared" si="411"/>
        <v>2759587000</v>
      </c>
      <c r="AO296" s="52">
        <f t="shared" si="411"/>
        <v>2929792000</v>
      </c>
      <c r="AP296" s="438">
        <f t="shared" si="392"/>
        <v>3110496000</v>
      </c>
      <c r="AQ296" s="438">
        <f t="shared" ref="AQ296:AS318" si="412">ROUNDUP((AC296*(1+$K$5)),-3)</f>
        <v>2929792000</v>
      </c>
      <c r="AR296" s="52">
        <f t="shared" si="412"/>
        <v>3110496000</v>
      </c>
      <c r="AS296" s="52">
        <f t="shared" si="412"/>
        <v>3302344000</v>
      </c>
      <c r="AT296" s="43"/>
      <c r="AU296" s="43"/>
      <c r="AV296" s="311">
        <f t="shared" si="385"/>
        <v>-1419316.9333919995</v>
      </c>
      <c r="AW296" s="311"/>
      <c r="AX296" s="311"/>
      <c r="AY296" s="311"/>
      <c r="AZ296" s="311"/>
      <c r="BA296" s="43"/>
      <c r="BB296" s="43"/>
      <c r="BC296" s="43"/>
      <c r="BD296" s="43"/>
      <c r="BE296" s="43"/>
      <c r="BF296" s="43"/>
      <c r="BG296" s="43"/>
      <c r="BH296" s="43"/>
      <c r="BI296" s="43"/>
      <c r="BJ296" s="43"/>
      <c r="BK296" s="43"/>
      <c r="BL296" s="43"/>
      <c r="BM296" s="43"/>
      <c r="BN296" s="43"/>
      <c r="BO296" s="43"/>
      <c r="BP296" s="43"/>
      <c r="BQ296" s="43"/>
      <c r="BR296" s="43"/>
      <c r="BS296" s="43"/>
      <c r="BT296" s="43"/>
      <c r="BU296" s="43"/>
      <c r="BV296" s="43"/>
      <c r="BW296" s="43"/>
      <c r="BX296" s="465"/>
      <c r="BY296" s="43"/>
      <c r="BZ296" s="43"/>
      <c r="CA296" s="311"/>
      <c r="CB296" s="43"/>
      <c r="CC296" s="43"/>
      <c r="CD296" s="43"/>
      <c r="CE296" s="43"/>
      <c r="CF296" s="43"/>
      <c r="CG296" s="43"/>
      <c r="CH296" s="43"/>
      <c r="CI296" s="43"/>
      <c r="CJ296" s="43"/>
      <c r="CK296" s="438">
        <f t="shared" si="386"/>
        <v>3302344298.1103444</v>
      </c>
      <c r="CL296" s="43">
        <f t="shared" si="387"/>
        <v>3105580000</v>
      </c>
      <c r="CM296" s="43">
        <f t="shared" si="387"/>
        <v>3297126000</v>
      </c>
      <c r="CN296" s="44">
        <f t="shared" ref="CN296:CN318" si="413">(CL296*90%)*40%/24</f>
        <v>46583700</v>
      </c>
      <c r="CO296" s="44">
        <f t="shared" ref="CO296:CO318" si="414">(CM296*90%)*40%/36</f>
        <v>32971260</v>
      </c>
      <c r="CP296" s="44">
        <f t="shared" ref="CP296:CP318" si="415">(AO296*90%)/36</f>
        <v>73244800</v>
      </c>
      <c r="CQ296" s="44">
        <f t="shared" ref="CQ296:CQ318" si="416">AP296/48</f>
        <v>64802000</v>
      </c>
      <c r="CR296" s="440">
        <f t="shared" ref="CR296:CR318" si="417">ROUNDUP(CM296*$CR$39, -3)</f>
        <v>3500486000</v>
      </c>
    </row>
    <row r="297" spans="1:96">
      <c r="A297" s="3">
        <f t="shared" ref="A297:A318" si="418">A296+1</f>
        <v>258</v>
      </c>
      <c r="B297" s="263">
        <v>5</v>
      </c>
      <c r="C297" s="556"/>
      <c r="D297" s="264" t="s">
        <v>189</v>
      </c>
      <c r="E297" s="265" t="s">
        <v>44</v>
      </c>
      <c r="F297" s="266"/>
      <c r="G297" s="41" t="s">
        <v>60</v>
      </c>
      <c r="H297" s="267">
        <f t="shared" si="393"/>
        <v>101</v>
      </c>
      <c r="I297" s="267">
        <f t="shared" si="394"/>
        <v>90</v>
      </c>
      <c r="J297" s="268">
        <f t="shared" si="395"/>
        <v>27506142.120000001</v>
      </c>
      <c r="K297" s="268">
        <f t="shared" si="396"/>
        <v>1</v>
      </c>
      <c r="L297" s="269">
        <f t="shared" si="397"/>
        <v>1.06</v>
      </c>
      <c r="M297" s="270">
        <f t="shared" si="391"/>
        <v>1.0149999999999999</v>
      </c>
      <c r="N297" s="271">
        <f t="shared" si="398"/>
        <v>24729957.321963601</v>
      </c>
      <c r="O297" s="271">
        <f t="shared" si="399"/>
        <v>27874613.160593279</v>
      </c>
      <c r="P297" s="271">
        <f t="shared" si="400"/>
        <v>29593858.306908</v>
      </c>
      <c r="Q297" s="271">
        <f t="shared" si="401"/>
        <v>31419142.731906071</v>
      </c>
      <c r="R297" s="271">
        <f t="shared" ref="R297:R318" si="419">Q297*$R$39</f>
        <v>35294870.680630669</v>
      </c>
      <c r="S297" s="272">
        <f t="shared" si="402"/>
        <v>29593858.306908</v>
      </c>
      <c r="T297" s="271">
        <f t="shared" si="402"/>
        <v>31419142.731906071</v>
      </c>
      <c r="U297" s="271">
        <f t="shared" si="403"/>
        <v>33357006.706268378</v>
      </c>
      <c r="V297" s="271">
        <f t="shared" ref="V297:V318" si="420">U297*$V$39</f>
        <v>39656063.397911087</v>
      </c>
      <c r="W297" s="271"/>
      <c r="X297" s="271">
        <f t="shared" si="404"/>
        <v>2225696158.9767241</v>
      </c>
      <c r="Y297" s="271">
        <f t="shared" si="405"/>
        <v>2508715184.4533949</v>
      </c>
      <c r="Z297" s="271">
        <f t="shared" si="406"/>
        <v>2663447247.6217198</v>
      </c>
      <c r="AA297" s="272">
        <f t="shared" ref="AA297:AA318" si="421">Q297*I297</f>
        <v>2827722845.8715463</v>
      </c>
      <c r="AB297" s="272">
        <f t="shared" ref="AB297:AB318" si="422">I297*R297</f>
        <v>3176538361.2567601</v>
      </c>
      <c r="AC297" s="272">
        <f t="shared" si="407"/>
        <v>2663447247.6217198</v>
      </c>
      <c r="AD297" s="271">
        <f t="shared" si="408"/>
        <v>2827722845.8715463</v>
      </c>
      <c r="AE297" s="271">
        <f t="shared" ref="AE297:AE318" si="423">U297*I297</f>
        <v>3002130603.5641541</v>
      </c>
      <c r="AF297" s="271">
        <f t="shared" ref="AF297:AF318" si="424">I297*V297</f>
        <v>3569045705.8119979</v>
      </c>
      <c r="AG297" s="271"/>
      <c r="AH297" s="33" t="str">
        <f t="shared" si="409"/>
        <v>BERTAHAP</v>
      </c>
      <c r="AI297" s="273">
        <f t="shared" si="410"/>
        <v>0</v>
      </c>
      <c r="AJ297" s="274">
        <v>2</v>
      </c>
      <c r="AK297" s="275"/>
      <c r="AL297" s="271" t="e">
        <f>IF(AK297&gt;#REF!,"LB","KR")</f>
        <v>#REF!</v>
      </c>
      <c r="AM297" s="52">
        <f t="shared" si="411"/>
        <v>2448266000</v>
      </c>
      <c r="AN297" s="52">
        <f t="shared" si="411"/>
        <v>2759587000</v>
      </c>
      <c r="AO297" s="52">
        <f t="shared" si="411"/>
        <v>2929792000</v>
      </c>
      <c r="AP297" s="438">
        <f t="shared" si="392"/>
        <v>3110496000</v>
      </c>
      <c r="AQ297" s="438">
        <f t="shared" si="412"/>
        <v>2929792000</v>
      </c>
      <c r="AR297" s="52">
        <f t="shared" si="412"/>
        <v>3110496000</v>
      </c>
      <c r="AS297" s="52">
        <f t="shared" si="412"/>
        <v>3302344000</v>
      </c>
      <c r="AT297" s="43"/>
      <c r="AU297" s="43"/>
      <c r="AV297" s="311">
        <f t="shared" ref="AV297:AV318" si="425">P297-$P$318</f>
        <v>-1419316.9333919995</v>
      </c>
      <c r="AW297" s="311"/>
      <c r="AX297" s="311"/>
      <c r="AY297" s="311"/>
      <c r="AZ297" s="311"/>
      <c r="BA297" s="43"/>
      <c r="BB297" s="43"/>
      <c r="BC297" s="43"/>
      <c r="BD297" s="43"/>
      <c r="BE297" s="43"/>
      <c r="BF297" s="43"/>
      <c r="BG297" s="43"/>
      <c r="BH297" s="43"/>
      <c r="BI297" s="43"/>
      <c r="BJ297" s="43"/>
      <c r="BK297" s="43"/>
      <c r="BL297" s="43"/>
      <c r="BM297" s="43"/>
      <c r="BN297" s="43"/>
      <c r="BO297" s="43"/>
      <c r="BP297" s="43"/>
      <c r="BQ297" s="43"/>
      <c r="BR297" s="43"/>
      <c r="BS297" s="43"/>
      <c r="BT297" s="43"/>
      <c r="BU297" s="43"/>
      <c r="BV297" s="43"/>
      <c r="BW297" s="43"/>
      <c r="BX297" s="465"/>
      <c r="BY297" s="43"/>
      <c r="BZ297" s="43"/>
      <c r="CA297" s="311"/>
      <c r="CB297" s="43"/>
      <c r="CC297" s="43"/>
      <c r="CD297" s="43"/>
      <c r="CE297" s="43"/>
      <c r="CF297" s="43"/>
      <c r="CG297" s="43"/>
      <c r="CH297" s="43"/>
      <c r="CI297" s="43"/>
      <c r="CJ297" s="43"/>
      <c r="CK297" s="438">
        <f t="shared" ref="CK297:CK318" si="426">AP297*$CK$38</f>
        <v>3302344298.1103444</v>
      </c>
      <c r="CL297" s="43">
        <f t="shared" ref="CL297:CM318" si="427">ROUNDUP(AO297+(AO297*6%),-3)</f>
        <v>3105580000</v>
      </c>
      <c r="CM297" s="43">
        <f t="shared" si="427"/>
        <v>3297126000</v>
      </c>
      <c r="CN297" s="44">
        <f t="shared" si="413"/>
        <v>46583700</v>
      </c>
      <c r="CO297" s="44">
        <f t="shared" si="414"/>
        <v>32971260</v>
      </c>
      <c r="CP297" s="44">
        <f t="shared" si="415"/>
        <v>73244800</v>
      </c>
      <c r="CQ297" s="44">
        <f t="shared" si="416"/>
        <v>64802000</v>
      </c>
      <c r="CR297" s="440">
        <f t="shared" si="417"/>
        <v>3500486000</v>
      </c>
    </row>
    <row r="298" spans="1:96">
      <c r="A298" s="3">
        <f t="shared" si="418"/>
        <v>259</v>
      </c>
      <c r="B298" s="263">
        <v>6</v>
      </c>
      <c r="C298" s="556"/>
      <c r="D298" s="264" t="s">
        <v>189</v>
      </c>
      <c r="E298" s="299">
        <v>11</v>
      </c>
      <c r="F298" s="266"/>
      <c r="G298" s="41" t="s">
        <v>62</v>
      </c>
      <c r="H298" s="267">
        <f t="shared" si="393"/>
        <v>101</v>
      </c>
      <c r="I298" s="267">
        <f t="shared" si="394"/>
        <v>90</v>
      </c>
      <c r="J298" s="268">
        <f t="shared" si="395"/>
        <v>27506142.120000001</v>
      </c>
      <c r="K298" s="268">
        <f t="shared" si="396"/>
        <v>1</v>
      </c>
      <c r="L298" s="269">
        <f t="shared" si="397"/>
        <v>1.06</v>
      </c>
      <c r="M298" s="270">
        <f t="shared" si="391"/>
        <v>1.0149999999999999</v>
      </c>
      <c r="N298" s="271">
        <f t="shared" si="398"/>
        <v>24729957.321963601</v>
      </c>
      <c r="O298" s="271">
        <f t="shared" si="399"/>
        <v>27874613.160593279</v>
      </c>
      <c r="P298" s="271">
        <f t="shared" si="400"/>
        <v>29593858.306908</v>
      </c>
      <c r="Q298" s="271">
        <f t="shared" si="401"/>
        <v>31419142.731906071</v>
      </c>
      <c r="R298" s="271">
        <f t="shared" si="419"/>
        <v>35294870.680630669</v>
      </c>
      <c r="S298" s="272">
        <f t="shared" si="402"/>
        <v>29593858.306908</v>
      </c>
      <c r="T298" s="271">
        <f t="shared" si="402"/>
        <v>31419142.731906071</v>
      </c>
      <c r="U298" s="271">
        <f t="shared" si="403"/>
        <v>33357006.706268378</v>
      </c>
      <c r="V298" s="271">
        <f t="shared" si="420"/>
        <v>39656063.397911087</v>
      </c>
      <c r="W298" s="271"/>
      <c r="X298" s="271">
        <f t="shared" si="404"/>
        <v>2225696158.9767241</v>
      </c>
      <c r="Y298" s="271">
        <f t="shared" si="405"/>
        <v>2508715184.4533949</v>
      </c>
      <c r="Z298" s="271">
        <f t="shared" si="406"/>
        <v>2663447247.6217198</v>
      </c>
      <c r="AA298" s="272">
        <f t="shared" si="421"/>
        <v>2827722845.8715463</v>
      </c>
      <c r="AB298" s="272">
        <f t="shared" si="422"/>
        <v>3176538361.2567601</v>
      </c>
      <c r="AC298" s="272">
        <f t="shared" si="407"/>
        <v>2663447247.6217198</v>
      </c>
      <c r="AD298" s="271">
        <f t="shared" si="408"/>
        <v>2827722845.8715463</v>
      </c>
      <c r="AE298" s="271">
        <f t="shared" si="423"/>
        <v>3002130603.5641541</v>
      </c>
      <c r="AF298" s="271">
        <f t="shared" si="424"/>
        <v>3569045705.8119979</v>
      </c>
      <c r="AG298" s="271"/>
      <c r="AH298" s="33" t="str">
        <f t="shared" si="409"/>
        <v>BERTAHAP</v>
      </c>
      <c r="AI298" s="273">
        <f t="shared" si="410"/>
        <v>0</v>
      </c>
      <c r="AJ298" s="274">
        <v>2</v>
      </c>
      <c r="AK298" s="275"/>
      <c r="AL298" s="271" t="e">
        <f>IF(AK298&gt;#REF!,"LB","KR")</f>
        <v>#REF!</v>
      </c>
      <c r="AM298" s="52">
        <f t="shared" si="411"/>
        <v>2448266000</v>
      </c>
      <c r="AN298" s="52">
        <f t="shared" si="411"/>
        <v>2759587000</v>
      </c>
      <c r="AO298" s="52">
        <f t="shared" si="411"/>
        <v>2929792000</v>
      </c>
      <c r="AP298" s="438">
        <f t="shared" si="392"/>
        <v>3110496000</v>
      </c>
      <c r="AQ298" s="438">
        <f t="shared" si="412"/>
        <v>2929792000</v>
      </c>
      <c r="AR298" s="52">
        <f t="shared" si="412"/>
        <v>3110496000</v>
      </c>
      <c r="AS298" s="52">
        <f t="shared" si="412"/>
        <v>3302344000</v>
      </c>
      <c r="AT298" s="43"/>
      <c r="AU298" s="43"/>
      <c r="AV298" s="311">
        <f t="shared" si="425"/>
        <v>-1419316.9333919995</v>
      </c>
      <c r="AW298" s="311"/>
      <c r="AX298" s="311"/>
      <c r="AY298" s="311"/>
      <c r="AZ298" s="311"/>
      <c r="BA298" s="43"/>
      <c r="BB298" s="43"/>
      <c r="BC298" s="43"/>
      <c r="BD298" s="43"/>
      <c r="BE298" s="43"/>
      <c r="BF298" s="43"/>
      <c r="BG298" s="43"/>
      <c r="BH298" s="43"/>
      <c r="BI298" s="43"/>
      <c r="BJ298" s="43"/>
      <c r="BK298" s="43"/>
      <c r="BL298" s="43"/>
      <c r="BM298" s="43"/>
      <c r="BN298" s="43"/>
      <c r="BO298" s="43"/>
      <c r="BP298" s="43"/>
      <c r="BQ298" s="43"/>
      <c r="BR298" s="43"/>
      <c r="BS298" s="43"/>
      <c r="BT298" s="43"/>
      <c r="BU298" s="43"/>
      <c r="BV298" s="43"/>
      <c r="BW298" s="43"/>
      <c r="BX298" s="465"/>
      <c r="BY298" s="43"/>
      <c r="BZ298" s="43"/>
      <c r="CA298" s="311"/>
      <c r="CB298" s="43"/>
      <c r="CC298" s="43"/>
      <c r="CD298" s="43"/>
      <c r="CE298" s="43"/>
      <c r="CF298" s="43"/>
      <c r="CG298" s="43"/>
      <c r="CH298" s="43"/>
      <c r="CI298" s="43"/>
      <c r="CJ298" s="43"/>
      <c r="CK298" s="438">
        <f t="shared" si="426"/>
        <v>3302344298.1103444</v>
      </c>
      <c r="CL298" s="43">
        <f t="shared" si="427"/>
        <v>3105580000</v>
      </c>
      <c r="CM298" s="43">
        <f t="shared" si="427"/>
        <v>3297126000</v>
      </c>
      <c r="CN298" s="44">
        <f t="shared" si="413"/>
        <v>46583700</v>
      </c>
      <c r="CO298" s="44">
        <f t="shared" si="414"/>
        <v>32971260</v>
      </c>
      <c r="CP298" s="44">
        <f t="shared" si="415"/>
        <v>73244800</v>
      </c>
      <c r="CQ298" s="44">
        <f t="shared" si="416"/>
        <v>64802000</v>
      </c>
      <c r="CR298" s="440">
        <f t="shared" si="417"/>
        <v>3500486000</v>
      </c>
    </row>
    <row r="299" spans="1:96">
      <c r="A299" s="3">
        <f t="shared" si="418"/>
        <v>260</v>
      </c>
      <c r="B299" s="263">
        <v>7</v>
      </c>
      <c r="C299" s="556"/>
      <c r="D299" s="264" t="s">
        <v>189</v>
      </c>
      <c r="E299" s="299">
        <v>15</v>
      </c>
      <c r="F299" s="266"/>
      <c r="G299" s="41" t="s">
        <v>64</v>
      </c>
      <c r="H299" s="267">
        <f t="shared" si="393"/>
        <v>101</v>
      </c>
      <c r="I299" s="267">
        <f t="shared" si="394"/>
        <v>90</v>
      </c>
      <c r="J299" s="268">
        <f t="shared" si="395"/>
        <v>27506142.120000001</v>
      </c>
      <c r="K299" s="268">
        <f t="shared" si="396"/>
        <v>1</v>
      </c>
      <c r="L299" s="269">
        <f t="shared" si="397"/>
        <v>1.06</v>
      </c>
      <c r="M299" s="270">
        <f t="shared" si="391"/>
        <v>1.0149999999999999</v>
      </c>
      <c r="N299" s="271">
        <f t="shared" si="398"/>
        <v>24729957.321963601</v>
      </c>
      <c r="O299" s="271">
        <f t="shared" si="399"/>
        <v>27874613.160593279</v>
      </c>
      <c r="P299" s="271">
        <f t="shared" si="400"/>
        <v>29593858.306908</v>
      </c>
      <c r="Q299" s="271">
        <f t="shared" si="401"/>
        <v>31419142.731906071</v>
      </c>
      <c r="R299" s="271">
        <f t="shared" si="419"/>
        <v>35294870.680630669</v>
      </c>
      <c r="S299" s="272">
        <f t="shared" si="402"/>
        <v>29593858.306908</v>
      </c>
      <c r="T299" s="271">
        <f t="shared" si="402"/>
        <v>31419142.731906071</v>
      </c>
      <c r="U299" s="271">
        <f t="shared" si="403"/>
        <v>33357006.706268378</v>
      </c>
      <c r="V299" s="271">
        <f t="shared" si="420"/>
        <v>39656063.397911087</v>
      </c>
      <c r="W299" s="271"/>
      <c r="X299" s="271">
        <f t="shared" si="404"/>
        <v>2225696158.9767241</v>
      </c>
      <c r="Y299" s="271">
        <f t="shared" si="405"/>
        <v>2508715184.4533949</v>
      </c>
      <c r="Z299" s="271">
        <f t="shared" si="406"/>
        <v>2663447247.6217198</v>
      </c>
      <c r="AA299" s="272">
        <f t="shared" si="421"/>
        <v>2827722845.8715463</v>
      </c>
      <c r="AB299" s="272">
        <f t="shared" si="422"/>
        <v>3176538361.2567601</v>
      </c>
      <c r="AC299" s="272">
        <f t="shared" si="407"/>
        <v>2663447247.6217198</v>
      </c>
      <c r="AD299" s="271">
        <f t="shared" si="408"/>
        <v>2827722845.8715463</v>
      </c>
      <c r="AE299" s="271">
        <f t="shared" si="423"/>
        <v>3002130603.5641541</v>
      </c>
      <c r="AF299" s="271">
        <f t="shared" si="424"/>
        <v>3569045705.8119979</v>
      </c>
      <c r="AG299" s="271"/>
      <c r="AH299" s="33" t="str">
        <f t="shared" si="409"/>
        <v>BERTAHAP</v>
      </c>
      <c r="AI299" s="273">
        <f t="shared" si="410"/>
        <v>0</v>
      </c>
      <c r="AJ299" s="274">
        <v>2</v>
      </c>
      <c r="AK299" s="275"/>
      <c r="AL299" s="271" t="e">
        <f>IF(AK299&gt;#REF!,"LB","KR")</f>
        <v>#REF!</v>
      </c>
      <c r="AM299" s="52">
        <f t="shared" si="411"/>
        <v>2448266000</v>
      </c>
      <c r="AN299" s="52">
        <f t="shared" si="411"/>
        <v>2759587000</v>
      </c>
      <c r="AO299" s="52">
        <f t="shared" si="411"/>
        <v>2929792000</v>
      </c>
      <c r="AP299" s="438">
        <f t="shared" si="392"/>
        <v>3110496000</v>
      </c>
      <c r="AQ299" s="438">
        <f t="shared" si="412"/>
        <v>2929792000</v>
      </c>
      <c r="AR299" s="52">
        <f t="shared" si="412"/>
        <v>3110496000</v>
      </c>
      <c r="AS299" s="52">
        <f t="shared" si="412"/>
        <v>3302344000</v>
      </c>
      <c r="AT299" s="43"/>
      <c r="AU299" s="43"/>
      <c r="AV299" s="311">
        <f t="shared" si="425"/>
        <v>-1419316.9333919995</v>
      </c>
      <c r="AW299" s="311"/>
      <c r="AX299" s="311"/>
      <c r="AY299" s="311"/>
      <c r="AZ299" s="311"/>
      <c r="BA299" s="43"/>
      <c r="BB299" s="43"/>
      <c r="BC299" s="43"/>
      <c r="BD299" s="43"/>
      <c r="BE299" s="43"/>
      <c r="BF299" s="43"/>
      <c r="BG299" s="43"/>
      <c r="BH299" s="43"/>
      <c r="BI299" s="43"/>
      <c r="BJ299" s="43"/>
      <c r="BK299" s="43"/>
      <c r="BL299" s="43"/>
      <c r="BM299" s="43"/>
      <c r="BN299" s="43"/>
      <c r="BO299" s="43"/>
      <c r="BP299" s="43"/>
      <c r="BQ299" s="43"/>
      <c r="BR299" s="43"/>
      <c r="BS299" s="43"/>
      <c r="BT299" s="43"/>
      <c r="BU299" s="43"/>
      <c r="BV299" s="43"/>
      <c r="BW299" s="43"/>
      <c r="BX299" s="465"/>
      <c r="BY299" s="43"/>
      <c r="BZ299" s="43"/>
      <c r="CA299" s="311"/>
      <c r="CB299" s="43"/>
      <c r="CC299" s="43"/>
      <c r="CD299" s="43"/>
      <c r="CE299" s="43"/>
      <c r="CF299" s="43"/>
      <c r="CG299" s="43"/>
      <c r="CH299" s="43"/>
      <c r="CI299" s="43"/>
      <c r="CJ299" s="43"/>
      <c r="CK299" s="438">
        <f t="shared" si="426"/>
        <v>3302344298.1103444</v>
      </c>
      <c r="CL299" s="43">
        <f t="shared" si="427"/>
        <v>3105580000</v>
      </c>
      <c r="CM299" s="43">
        <f t="shared" si="427"/>
        <v>3297126000</v>
      </c>
      <c r="CN299" s="44">
        <f t="shared" si="413"/>
        <v>46583700</v>
      </c>
      <c r="CO299" s="44">
        <f t="shared" si="414"/>
        <v>32971260</v>
      </c>
      <c r="CP299" s="44">
        <f t="shared" si="415"/>
        <v>73244800</v>
      </c>
      <c r="CQ299" s="44">
        <f t="shared" si="416"/>
        <v>64802000</v>
      </c>
      <c r="CR299" s="440">
        <f t="shared" si="417"/>
        <v>3500486000</v>
      </c>
    </row>
    <row r="300" spans="1:96">
      <c r="A300" s="3">
        <f t="shared" si="418"/>
        <v>261</v>
      </c>
      <c r="B300" s="263">
        <v>8</v>
      </c>
      <c r="C300" s="556"/>
      <c r="D300" s="264" t="s">
        <v>189</v>
      </c>
      <c r="E300" s="299">
        <v>17</v>
      </c>
      <c r="F300" s="266"/>
      <c r="G300" s="41" t="s">
        <v>67</v>
      </c>
      <c r="H300" s="267">
        <f t="shared" si="393"/>
        <v>85</v>
      </c>
      <c r="I300" s="267">
        <f t="shared" si="394"/>
        <v>74</v>
      </c>
      <c r="J300" s="268">
        <f t="shared" si="395"/>
        <v>27506142.120000001</v>
      </c>
      <c r="K300" s="268">
        <f t="shared" si="396"/>
        <v>1</v>
      </c>
      <c r="L300" s="269">
        <f t="shared" si="397"/>
        <v>1.06</v>
      </c>
      <c r="M300" s="270">
        <f t="shared" si="391"/>
        <v>1.0149999999999999</v>
      </c>
      <c r="N300" s="271">
        <f t="shared" si="398"/>
        <v>24729957.321963601</v>
      </c>
      <c r="O300" s="271">
        <f t="shared" si="399"/>
        <v>27874613.160593279</v>
      </c>
      <c r="P300" s="271">
        <f t="shared" si="400"/>
        <v>29593858.306908</v>
      </c>
      <c r="Q300" s="271">
        <f t="shared" si="401"/>
        <v>31419142.731906071</v>
      </c>
      <c r="R300" s="271">
        <f t="shared" si="419"/>
        <v>35294870.680630669</v>
      </c>
      <c r="S300" s="272">
        <f t="shared" si="402"/>
        <v>29593858.306908</v>
      </c>
      <c r="T300" s="271">
        <f t="shared" si="402"/>
        <v>31419142.731906071</v>
      </c>
      <c r="U300" s="271">
        <f t="shared" si="403"/>
        <v>33357006.706268378</v>
      </c>
      <c r="V300" s="271">
        <f t="shared" si="420"/>
        <v>39656063.397911087</v>
      </c>
      <c r="W300" s="271"/>
      <c r="X300" s="271">
        <f t="shared" si="404"/>
        <v>1830016841.8253064</v>
      </c>
      <c r="Y300" s="271">
        <f t="shared" si="405"/>
        <v>2062721373.8839025</v>
      </c>
      <c r="Z300" s="271">
        <f t="shared" si="406"/>
        <v>2189945514.7111921</v>
      </c>
      <c r="AA300" s="272">
        <f t="shared" si="421"/>
        <v>2325016562.1610494</v>
      </c>
      <c r="AB300" s="272">
        <f t="shared" si="422"/>
        <v>2611820430.3666697</v>
      </c>
      <c r="AC300" s="272">
        <f t="shared" si="407"/>
        <v>2189945514.7111921</v>
      </c>
      <c r="AD300" s="271">
        <f t="shared" si="408"/>
        <v>2325016562.1610494</v>
      </c>
      <c r="AE300" s="271">
        <f t="shared" si="423"/>
        <v>2468418496.2638597</v>
      </c>
      <c r="AF300" s="271">
        <f t="shared" si="424"/>
        <v>2934548691.4454203</v>
      </c>
      <c r="AG300" s="271"/>
      <c r="AH300" s="33" t="str">
        <f t="shared" si="409"/>
        <v>BERTAHAP</v>
      </c>
      <c r="AI300" s="273">
        <f t="shared" si="410"/>
        <v>0</v>
      </c>
      <c r="AJ300" s="274">
        <v>2</v>
      </c>
      <c r="AK300" s="275"/>
      <c r="AL300" s="271" t="e">
        <f>IF(AK300&gt;#REF!,"LB","KR")</f>
        <v>#REF!</v>
      </c>
      <c r="AM300" s="52">
        <f t="shared" si="411"/>
        <v>2013019000</v>
      </c>
      <c r="AN300" s="52">
        <f t="shared" si="411"/>
        <v>2268994000</v>
      </c>
      <c r="AO300" s="52">
        <f t="shared" si="411"/>
        <v>2408941000</v>
      </c>
      <c r="AP300" s="438">
        <f t="shared" si="392"/>
        <v>2557519000</v>
      </c>
      <c r="AQ300" s="438">
        <f t="shared" si="412"/>
        <v>2408941000</v>
      </c>
      <c r="AR300" s="52">
        <f t="shared" si="412"/>
        <v>2557519000</v>
      </c>
      <c r="AS300" s="52">
        <f t="shared" si="412"/>
        <v>2715261000</v>
      </c>
      <c r="AT300" s="43"/>
      <c r="AU300" s="43"/>
      <c r="AV300" s="311">
        <f t="shared" si="425"/>
        <v>-1419316.9333919995</v>
      </c>
      <c r="AW300" s="311"/>
      <c r="AX300" s="311"/>
      <c r="AY300" s="311"/>
      <c r="AZ300" s="311"/>
      <c r="BA300" s="43"/>
      <c r="BB300" s="43"/>
      <c r="BC300" s="43"/>
      <c r="BD300" s="43"/>
      <c r="BE300" s="43"/>
      <c r="BF300" s="43"/>
      <c r="BG300" s="43"/>
      <c r="BH300" s="43"/>
      <c r="BI300" s="43"/>
      <c r="BJ300" s="43"/>
      <c r="BK300" s="43"/>
      <c r="BL300" s="43"/>
      <c r="BM300" s="43"/>
      <c r="BN300" s="43"/>
      <c r="BO300" s="43"/>
      <c r="BP300" s="43"/>
      <c r="BQ300" s="43"/>
      <c r="BR300" s="43"/>
      <c r="BS300" s="43"/>
      <c r="BT300" s="43"/>
      <c r="BU300" s="43"/>
      <c r="BV300" s="43"/>
      <c r="BW300" s="43"/>
      <c r="BX300" s="465"/>
      <c r="BY300" s="43"/>
      <c r="BZ300" s="43"/>
      <c r="CA300" s="311"/>
      <c r="CB300" s="43"/>
      <c r="CC300" s="43"/>
      <c r="CD300" s="43"/>
      <c r="CE300" s="43"/>
      <c r="CF300" s="43"/>
      <c r="CG300" s="43"/>
      <c r="CH300" s="43"/>
      <c r="CI300" s="43"/>
      <c r="CJ300" s="43"/>
      <c r="CK300" s="438">
        <f t="shared" si="426"/>
        <v>2715260938.113687</v>
      </c>
      <c r="CL300" s="43">
        <f t="shared" si="427"/>
        <v>2553478000</v>
      </c>
      <c r="CM300" s="43">
        <f t="shared" si="427"/>
        <v>2710971000</v>
      </c>
      <c r="CN300" s="44">
        <f t="shared" si="413"/>
        <v>38302170</v>
      </c>
      <c r="CO300" s="44">
        <f t="shared" si="414"/>
        <v>27109710</v>
      </c>
      <c r="CP300" s="44">
        <f t="shared" si="415"/>
        <v>60223525</v>
      </c>
      <c r="CQ300" s="44">
        <f t="shared" si="416"/>
        <v>53281645.833333336</v>
      </c>
      <c r="CR300" s="440">
        <f t="shared" si="417"/>
        <v>2878178000</v>
      </c>
    </row>
    <row r="301" spans="1:96">
      <c r="A301" s="3">
        <f t="shared" si="418"/>
        <v>262</v>
      </c>
      <c r="B301" s="263">
        <v>9</v>
      </c>
      <c r="C301" s="556"/>
      <c r="D301" s="264" t="s">
        <v>189</v>
      </c>
      <c r="E301" s="299">
        <v>19</v>
      </c>
      <c r="F301" s="266"/>
      <c r="G301" s="41" t="s">
        <v>78</v>
      </c>
      <c r="H301" s="267">
        <f t="shared" si="393"/>
        <v>138</v>
      </c>
      <c r="I301" s="267">
        <f t="shared" si="394"/>
        <v>120</v>
      </c>
      <c r="J301" s="268">
        <f t="shared" si="395"/>
        <v>27506142.120000001</v>
      </c>
      <c r="K301" s="268">
        <f t="shared" si="396"/>
        <v>1</v>
      </c>
      <c r="L301" s="269">
        <f t="shared" si="397"/>
        <v>1.06</v>
      </c>
      <c r="M301" s="270">
        <f t="shared" si="391"/>
        <v>1.0149999999999999</v>
      </c>
      <c r="N301" s="271">
        <f t="shared" si="398"/>
        <v>24729957.321963601</v>
      </c>
      <c r="O301" s="271">
        <f t="shared" si="399"/>
        <v>27874613.160593279</v>
      </c>
      <c r="P301" s="271">
        <f t="shared" si="400"/>
        <v>29593858.306908</v>
      </c>
      <c r="Q301" s="271">
        <f t="shared" si="401"/>
        <v>31419142.731906071</v>
      </c>
      <c r="R301" s="271">
        <f t="shared" si="419"/>
        <v>35294870.680630669</v>
      </c>
      <c r="S301" s="272">
        <f t="shared" si="402"/>
        <v>29593858.306908</v>
      </c>
      <c r="T301" s="271">
        <f t="shared" si="402"/>
        <v>31419142.731906071</v>
      </c>
      <c r="U301" s="271">
        <f t="shared" si="403"/>
        <v>33357006.706268378</v>
      </c>
      <c r="V301" s="271">
        <f t="shared" si="420"/>
        <v>39656063.397911087</v>
      </c>
      <c r="W301" s="271"/>
      <c r="X301" s="271">
        <f t="shared" si="404"/>
        <v>2967594878.635632</v>
      </c>
      <c r="Y301" s="271">
        <f t="shared" si="405"/>
        <v>3344953579.2711935</v>
      </c>
      <c r="Z301" s="271">
        <f t="shared" si="406"/>
        <v>3551262996.8289599</v>
      </c>
      <c r="AA301" s="272">
        <f t="shared" si="421"/>
        <v>3770297127.8287287</v>
      </c>
      <c r="AB301" s="272">
        <f t="shared" si="422"/>
        <v>4235384481.6756802</v>
      </c>
      <c r="AC301" s="272">
        <f t="shared" si="407"/>
        <v>3551262996.8289599</v>
      </c>
      <c r="AD301" s="271">
        <f t="shared" si="408"/>
        <v>3770297127.8287287</v>
      </c>
      <c r="AE301" s="271">
        <f t="shared" si="423"/>
        <v>4002840804.7522054</v>
      </c>
      <c r="AF301" s="271">
        <f t="shared" si="424"/>
        <v>4758727607.7493305</v>
      </c>
      <c r="AG301" s="271"/>
      <c r="AH301" s="33" t="str">
        <f t="shared" si="409"/>
        <v>BERTAHAP</v>
      </c>
      <c r="AI301" s="273">
        <f t="shared" si="410"/>
        <v>0</v>
      </c>
      <c r="AJ301" s="274">
        <v>2</v>
      </c>
      <c r="AK301" s="275"/>
      <c r="AL301" s="271" t="e">
        <f>IF(AK301&gt;#REF!,"LB","KR")</f>
        <v>#REF!</v>
      </c>
      <c r="AM301" s="52">
        <f t="shared" si="411"/>
        <v>3264355000</v>
      </c>
      <c r="AN301" s="52">
        <f t="shared" si="411"/>
        <v>3679449000</v>
      </c>
      <c r="AO301" s="52">
        <f t="shared" si="411"/>
        <v>3906390000</v>
      </c>
      <c r="AP301" s="438">
        <f t="shared" si="392"/>
        <v>4147327000</v>
      </c>
      <c r="AQ301" s="438">
        <f t="shared" si="412"/>
        <v>3906390000</v>
      </c>
      <c r="AR301" s="52">
        <f t="shared" si="412"/>
        <v>4147327000</v>
      </c>
      <c r="AS301" s="52">
        <f t="shared" si="412"/>
        <v>4403125000</v>
      </c>
      <c r="AT301" s="43"/>
      <c r="AU301" s="43"/>
      <c r="AV301" s="311">
        <f t="shared" si="425"/>
        <v>-1419316.9333919995</v>
      </c>
      <c r="AW301" s="311"/>
      <c r="AX301" s="311"/>
      <c r="AY301" s="311"/>
      <c r="AZ301" s="311"/>
      <c r="BA301" s="43"/>
      <c r="BB301" s="43"/>
      <c r="BC301" s="43"/>
      <c r="BD301" s="43"/>
      <c r="BE301" s="43"/>
      <c r="BF301" s="43"/>
      <c r="BG301" s="43"/>
      <c r="BH301" s="43"/>
      <c r="BI301" s="43"/>
      <c r="BJ301" s="43"/>
      <c r="BK301" s="43"/>
      <c r="BL301" s="43"/>
      <c r="BM301" s="43"/>
      <c r="BN301" s="43"/>
      <c r="BO301" s="43"/>
      <c r="BP301" s="43"/>
      <c r="BQ301" s="43"/>
      <c r="BR301" s="43"/>
      <c r="BS301" s="43"/>
      <c r="BT301" s="43"/>
      <c r="BU301" s="43"/>
      <c r="BV301" s="43"/>
      <c r="BW301" s="43"/>
      <c r="BX301" s="465"/>
      <c r="BY301" s="43"/>
      <c r="BZ301" s="43"/>
      <c r="CA301" s="311"/>
      <c r="CB301" s="43"/>
      <c r="CC301" s="43"/>
      <c r="CD301" s="43"/>
      <c r="CE301" s="43"/>
      <c r="CF301" s="43"/>
      <c r="CG301" s="43"/>
      <c r="CH301" s="43"/>
      <c r="CI301" s="43"/>
      <c r="CJ301" s="43"/>
      <c r="CK301" s="438">
        <f t="shared" si="426"/>
        <v>4403124669.1360741</v>
      </c>
      <c r="CL301" s="43">
        <f t="shared" si="427"/>
        <v>4140774000</v>
      </c>
      <c r="CM301" s="43">
        <f t="shared" si="427"/>
        <v>4396167000</v>
      </c>
      <c r="CN301" s="44">
        <f t="shared" si="413"/>
        <v>62111610</v>
      </c>
      <c r="CO301" s="44">
        <f t="shared" si="414"/>
        <v>43961670</v>
      </c>
      <c r="CP301" s="44">
        <f t="shared" si="415"/>
        <v>97659750</v>
      </c>
      <c r="CQ301" s="44">
        <f t="shared" si="416"/>
        <v>86402645.833333328</v>
      </c>
      <c r="CR301" s="440">
        <f t="shared" si="417"/>
        <v>4667313000</v>
      </c>
    </row>
    <row r="302" spans="1:96">
      <c r="A302" s="3">
        <f t="shared" si="418"/>
        <v>263</v>
      </c>
      <c r="B302" s="263">
        <v>10</v>
      </c>
      <c r="C302" s="556"/>
      <c r="D302" s="264" t="s">
        <v>189</v>
      </c>
      <c r="E302" s="299">
        <v>21</v>
      </c>
      <c r="F302" s="266"/>
      <c r="G302" s="41" t="s">
        <v>84</v>
      </c>
      <c r="H302" s="267">
        <f t="shared" si="393"/>
        <v>132</v>
      </c>
      <c r="I302" s="267">
        <f t="shared" si="394"/>
        <v>112</v>
      </c>
      <c r="J302" s="268">
        <f t="shared" si="395"/>
        <v>27506142.120000001</v>
      </c>
      <c r="K302" s="268">
        <f t="shared" si="396"/>
        <v>3</v>
      </c>
      <c r="L302" s="269">
        <f t="shared" si="397"/>
        <v>1.1000000000000001</v>
      </c>
      <c r="M302" s="270">
        <f t="shared" si="391"/>
        <v>1.0149999999999999</v>
      </c>
      <c r="N302" s="271">
        <f t="shared" si="398"/>
        <v>25663163.258641474</v>
      </c>
      <c r="O302" s="271">
        <f t="shared" si="399"/>
        <v>28926485.355332647</v>
      </c>
      <c r="P302" s="271">
        <f t="shared" si="400"/>
        <v>30710607.67698</v>
      </c>
      <c r="Q302" s="271">
        <f t="shared" si="401"/>
        <v>32604770.759525169</v>
      </c>
      <c r="R302" s="271">
        <f t="shared" si="419"/>
        <v>36626752.593107298</v>
      </c>
      <c r="S302" s="272">
        <f t="shared" si="402"/>
        <v>30710607.67698</v>
      </c>
      <c r="T302" s="271">
        <f t="shared" si="402"/>
        <v>32604770.759525169</v>
      </c>
      <c r="U302" s="271">
        <f t="shared" si="403"/>
        <v>34615761.676316239</v>
      </c>
      <c r="V302" s="271">
        <f t="shared" si="420"/>
        <v>41152518.620473772</v>
      </c>
      <c r="W302" s="271"/>
      <c r="X302" s="271">
        <f t="shared" si="404"/>
        <v>2874274284.967845</v>
      </c>
      <c r="Y302" s="271">
        <f t="shared" si="405"/>
        <v>3239766359.7972565</v>
      </c>
      <c r="Z302" s="271">
        <f t="shared" si="406"/>
        <v>3439588059.8217602</v>
      </c>
      <c r="AA302" s="272">
        <f t="shared" si="421"/>
        <v>3651734325.0668187</v>
      </c>
      <c r="AB302" s="272">
        <f t="shared" si="422"/>
        <v>4102196290.4280176</v>
      </c>
      <c r="AC302" s="272">
        <f t="shared" si="407"/>
        <v>3439588059.8217602</v>
      </c>
      <c r="AD302" s="271">
        <f t="shared" si="408"/>
        <v>3651734325.0668187</v>
      </c>
      <c r="AE302" s="271">
        <f t="shared" si="423"/>
        <v>3876965307.7474189</v>
      </c>
      <c r="AF302" s="271">
        <f t="shared" si="424"/>
        <v>4609082085.493063</v>
      </c>
      <c r="AG302" s="271"/>
      <c r="AH302" s="33" t="str">
        <f t="shared" si="409"/>
        <v>BERTAHAP</v>
      </c>
      <c r="AI302" s="273">
        <f t="shared" si="410"/>
        <v>0</v>
      </c>
      <c r="AJ302" s="274">
        <v>2</v>
      </c>
      <c r="AK302" s="275"/>
      <c r="AL302" s="271" t="e">
        <f>IF(AK302&gt;#REF!,"LB","KR")</f>
        <v>#REF!</v>
      </c>
      <c r="AM302" s="52">
        <f t="shared" si="411"/>
        <v>3161702000</v>
      </c>
      <c r="AN302" s="52">
        <f t="shared" si="411"/>
        <v>3563743000</v>
      </c>
      <c r="AO302" s="52">
        <f t="shared" si="411"/>
        <v>3783547000</v>
      </c>
      <c r="AP302" s="438">
        <f t="shared" si="392"/>
        <v>4016908000</v>
      </c>
      <c r="AQ302" s="438">
        <f t="shared" si="412"/>
        <v>3783547000</v>
      </c>
      <c r="AR302" s="52">
        <f t="shared" si="412"/>
        <v>4016908000</v>
      </c>
      <c r="AS302" s="52">
        <f t="shared" si="412"/>
        <v>4264662000</v>
      </c>
      <c r="AT302" s="43"/>
      <c r="AU302" s="43"/>
      <c r="AV302" s="311">
        <f t="shared" si="425"/>
        <v>-302567.56331999972</v>
      </c>
      <c r="AW302" s="311"/>
      <c r="AX302" s="311"/>
      <c r="AY302" s="311"/>
      <c r="AZ302" s="311"/>
      <c r="BA302" s="43"/>
      <c r="BB302" s="43"/>
      <c r="BC302" s="43"/>
      <c r="BD302" s="43"/>
      <c r="BE302" s="43"/>
      <c r="BF302" s="43"/>
      <c r="BG302" s="43"/>
      <c r="BH302" s="43"/>
      <c r="BI302" s="43"/>
      <c r="BJ302" s="43"/>
      <c r="BK302" s="43"/>
      <c r="BL302" s="43"/>
      <c r="BM302" s="43"/>
      <c r="BN302" s="43"/>
      <c r="BO302" s="43"/>
      <c r="BP302" s="43"/>
      <c r="BQ302" s="43"/>
      <c r="BR302" s="43"/>
      <c r="BS302" s="43"/>
      <c r="BT302" s="43"/>
      <c r="BU302" s="43"/>
      <c r="BV302" s="43"/>
      <c r="BW302" s="43"/>
      <c r="BX302" s="465"/>
      <c r="BY302" s="43"/>
      <c r="BZ302" s="43"/>
      <c r="CA302" s="311"/>
      <c r="CB302" s="43"/>
      <c r="CC302" s="43"/>
      <c r="CD302" s="43"/>
      <c r="CE302" s="43"/>
      <c r="CF302" s="43"/>
      <c r="CG302" s="43"/>
      <c r="CH302" s="43"/>
      <c r="CI302" s="43"/>
      <c r="CJ302" s="43"/>
      <c r="CK302" s="438">
        <f t="shared" si="426"/>
        <v>4264661722.7071915</v>
      </c>
      <c r="CL302" s="43">
        <f t="shared" si="427"/>
        <v>4010560000</v>
      </c>
      <c r="CM302" s="43">
        <f t="shared" si="427"/>
        <v>4257923000</v>
      </c>
      <c r="CN302" s="44">
        <f t="shared" si="413"/>
        <v>60158400</v>
      </c>
      <c r="CO302" s="44">
        <f t="shared" si="414"/>
        <v>42579230</v>
      </c>
      <c r="CP302" s="44">
        <f t="shared" si="415"/>
        <v>94588675</v>
      </c>
      <c r="CQ302" s="44">
        <f t="shared" si="416"/>
        <v>83685583.333333328</v>
      </c>
      <c r="CR302" s="440">
        <f t="shared" si="417"/>
        <v>4520543000</v>
      </c>
    </row>
    <row r="303" spans="1:96">
      <c r="A303" s="3">
        <f t="shared" si="418"/>
        <v>264</v>
      </c>
      <c r="B303" s="263">
        <v>1</v>
      </c>
      <c r="C303" s="556"/>
      <c r="D303" s="264" t="s">
        <v>190</v>
      </c>
      <c r="E303" s="265" t="s">
        <v>19</v>
      </c>
      <c r="F303" s="266"/>
      <c r="G303" s="41" t="s">
        <v>72</v>
      </c>
      <c r="H303" s="267">
        <f t="shared" si="393"/>
        <v>175</v>
      </c>
      <c r="I303" s="267">
        <f t="shared" si="394"/>
        <v>156</v>
      </c>
      <c r="J303" s="268">
        <f t="shared" si="395"/>
        <v>27506142.120000001</v>
      </c>
      <c r="K303" s="268">
        <f t="shared" si="396"/>
        <v>5</v>
      </c>
      <c r="L303" s="269">
        <f t="shared" si="397"/>
        <v>1.08</v>
      </c>
      <c r="M303" s="270">
        <f t="shared" ref="M303:M312" si="428">SUMIF($AS$4:$AS$22,E303,$BC$4:$BC$22)</f>
        <v>1.0149999999999999</v>
      </c>
      <c r="N303" s="271">
        <f t="shared" si="398"/>
        <v>25196560.290302537</v>
      </c>
      <c r="O303" s="271">
        <f t="shared" si="399"/>
        <v>28400549.257962964</v>
      </c>
      <c r="P303" s="271">
        <f t="shared" si="400"/>
        <v>30152232.991944</v>
      </c>
      <c r="Q303" s="271">
        <f t="shared" si="401"/>
        <v>32011956.745715622</v>
      </c>
      <c r="R303" s="271">
        <f t="shared" si="419"/>
        <v>35960811.636868991</v>
      </c>
      <c r="S303" s="272">
        <f t="shared" si="402"/>
        <v>30152232.991944</v>
      </c>
      <c r="T303" s="271">
        <f t="shared" si="402"/>
        <v>32011956.745715622</v>
      </c>
      <c r="U303" s="271">
        <f t="shared" si="403"/>
        <v>33986384.191292308</v>
      </c>
      <c r="V303" s="271">
        <f t="shared" si="420"/>
        <v>40404291.009192429</v>
      </c>
      <c r="W303" s="271"/>
      <c r="X303" s="271">
        <f t="shared" si="404"/>
        <v>3930663405.2871957</v>
      </c>
      <c r="Y303" s="271">
        <f t="shared" si="405"/>
        <v>4430485684.2422228</v>
      </c>
      <c r="Z303" s="271">
        <f t="shared" si="406"/>
        <v>4703748346.7432642</v>
      </c>
      <c r="AA303" s="272">
        <f t="shared" si="421"/>
        <v>4993865252.3316374</v>
      </c>
      <c r="AB303" s="272">
        <f t="shared" si="422"/>
        <v>5609886615.3515625</v>
      </c>
      <c r="AC303" s="272">
        <f t="shared" si="407"/>
        <v>4703748346.7432642</v>
      </c>
      <c r="AD303" s="271">
        <f t="shared" si="408"/>
        <v>4993865252.3316374</v>
      </c>
      <c r="AE303" s="271">
        <f t="shared" si="423"/>
        <v>5301875933.8416004</v>
      </c>
      <c r="AF303" s="271">
        <f t="shared" si="424"/>
        <v>6303069397.4340191</v>
      </c>
      <c r="AG303" s="271"/>
      <c r="AH303" s="33" t="str">
        <f t="shared" si="409"/>
        <v>BERTAHAP</v>
      </c>
      <c r="AI303" s="273">
        <f t="shared" si="410"/>
        <v>0</v>
      </c>
      <c r="AJ303" s="274">
        <v>2</v>
      </c>
      <c r="AK303" s="275"/>
      <c r="AL303" s="271" t="e">
        <f>IF(AK303&gt;#REF!,"LB","KR")</f>
        <v>#REF!</v>
      </c>
      <c r="AM303" s="52">
        <f t="shared" si="411"/>
        <v>4323730000</v>
      </c>
      <c r="AN303" s="52">
        <f t="shared" si="411"/>
        <v>4873535000</v>
      </c>
      <c r="AO303" s="52">
        <f t="shared" si="411"/>
        <v>5174124000</v>
      </c>
      <c r="AP303" s="438">
        <f t="shared" si="392"/>
        <v>5493252000</v>
      </c>
      <c r="AQ303" s="438">
        <f t="shared" si="412"/>
        <v>5174124000</v>
      </c>
      <c r="AR303" s="52">
        <f t="shared" si="412"/>
        <v>5493252000</v>
      </c>
      <c r="AS303" s="52">
        <f t="shared" si="412"/>
        <v>5832064000</v>
      </c>
      <c r="AT303" s="43"/>
      <c r="AU303" s="43"/>
      <c r="AV303" s="311">
        <f t="shared" si="425"/>
        <v>-860942.24835599959</v>
      </c>
      <c r="AW303" s="311"/>
      <c r="AX303" s="311"/>
      <c r="AY303" s="311"/>
      <c r="AZ303" s="311"/>
      <c r="BA303" s="43"/>
      <c r="BB303" s="43"/>
      <c r="BC303" s="43"/>
      <c r="BD303" s="43"/>
      <c r="BE303" s="43"/>
      <c r="BF303" s="43"/>
      <c r="BG303" s="43"/>
      <c r="BH303" s="43"/>
      <c r="BI303" s="43"/>
      <c r="BJ303" s="43"/>
      <c r="BK303" s="43"/>
      <c r="BL303" s="43"/>
      <c r="BM303" s="43"/>
      <c r="BN303" s="43"/>
      <c r="BO303" s="43"/>
      <c r="BP303" s="43"/>
      <c r="BQ303" s="43"/>
      <c r="BR303" s="43"/>
      <c r="BS303" s="43"/>
      <c r="BT303" s="43"/>
      <c r="BU303" s="43"/>
      <c r="BV303" s="43"/>
      <c r="BW303" s="43"/>
      <c r="BX303" s="465"/>
      <c r="BY303" s="43"/>
      <c r="BZ303" s="43"/>
      <c r="CA303" s="311"/>
      <c r="CB303" s="43"/>
      <c r="CC303" s="43"/>
      <c r="CD303" s="43"/>
      <c r="CE303" s="43"/>
      <c r="CF303" s="43"/>
      <c r="CG303" s="43"/>
      <c r="CH303" s="43"/>
      <c r="CI303" s="43"/>
      <c r="CJ303" s="43"/>
      <c r="CK303" s="438">
        <f t="shared" si="426"/>
        <v>5832063253.0256414</v>
      </c>
      <c r="CL303" s="43">
        <f t="shared" si="427"/>
        <v>5484572000</v>
      </c>
      <c r="CM303" s="43">
        <f t="shared" si="427"/>
        <v>5822848000</v>
      </c>
      <c r="CN303" s="44">
        <f t="shared" si="413"/>
        <v>82268580</v>
      </c>
      <c r="CO303" s="44">
        <f t="shared" si="414"/>
        <v>58228480</v>
      </c>
      <c r="CP303" s="44">
        <f t="shared" si="415"/>
        <v>129353100</v>
      </c>
      <c r="CQ303" s="44">
        <f t="shared" si="416"/>
        <v>114442750</v>
      </c>
      <c r="CR303" s="440">
        <f t="shared" si="417"/>
        <v>6181989000</v>
      </c>
    </row>
    <row r="304" spans="1:96">
      <c r="A304" s="3">
        <f t="shared" si="418"/>
        <v>265</v>
      </c>
      <c r="B304" s="263">
        <v>2</v>
      </c>
      <c r="C304" s="556"/>
      <c r="D304" s="264" t="s">
        <v>190</v>
      </c>
      <c r="E304" s="265" t="s">
        <v>29</v>
      </c>
      <c r="F304" s="266"/>
      <c r="G304" s="41" t="s">
        <v>74</v>
      </c>
      <c r="H304" s="267">
        <f t="shared" si="393"/>
        <v>85</v>
      </c>
      <c r="I304" s="267">
        <f t="shared" si="394"/>
        <v>74</v>
      </c>
      <c r="J304" s="268">
        <f t="shared" si="395"/>
        <v>27506142.120000001</v>
      </c>
      <c r="K304" s="268">
        <f t="shared" si="396"/>
        <v>1</v>
      </c>
      <c r="L304" s="269">
        <f t="shared" si="397"/>
        <v>1.06</v>
      </c>
      <c r="M304" s="270">
        <f t="shared" si="428"/>
        <v>1.0149999999999999</v>
      </c>
      <c r="N304" s="271">
        <f t="shared" si="398"/>
        <v>24729957.321963601</v>
      </c>
      <c r="O304" s="271">
        <f t="shared" si="399"/>
        <v>27874613.160593279</v>
      </c>
      <c r="P304" s="271">
        <f t="shared" si="400"/>
        <v>29593858.306908</v>
      </c>
      <c r="Q304" s="271">
        <f t="shared" si="401"/>
        <v>31419142.731906071</v>
      </c>
      <c r="R304" s="271">
        <f t="shared" si="419"/>
        <v>35294870.680630669</v>
      </c>
      <c r="S304" s="272">
        <f t="shared" si="402"/>
        <v>29593858.306908</v>
      </c>
      <c r="T304" s="271">
        <f t="shared" si="402"/>
        <v>31419142.731906071</v>
      </c>
      <c r="U304" s="271">
        <f t="shared" si="403"/>
        <v>33357006.706268378</v>
      </c>
      <c r="V304" s="271">
        <f t="shared" si="420"/>
        <v>39656063.397911087</v>
      </c>
      <c r="W304" s="271"/>
      <c r="X304" s="271">
        <f t="shared" si="404"/>
        <v>1830016841.8253064</v>
      </c>
      <c r="Y304" s="271">
        <f t="shared" si="405"/>
        <v>2062721373.8839025</v>
      </c>
      <c r="Z304" s="271">
        <f t="shared" si="406"/>
        <v>2189945514.7111921</v>
      </c>
      <c r="AA304" s="272">
        <f t="shared" si="421"/>
        <v>2325016562.1610494</v>
      </c>
      <c r="AB304" s="272">
        <f t="shared" si="422"/>
        <v>2611820430.3666697</v>
      </c>
      <c r="AC304" s="272">
        <f t="shared" si="407"/>
        <v>2189945514.7111921</v>
      </c>
      <c r="AD304" s="271">
        <f t="shared" si="408"/>
        <v>2325016562.1610494</v>
      </c>
      <c r="AE304" s="271">
        <f t="shared" si="423"/>
        <v>2468418496.2638597</v>
      </c>
      <c r="AF304" s="271">
        <f t="shared" si="424"/>
        <v>2934548691.4454203</v>
      </c>
      <c r="AG304" s="271"/>
      <c r="AH304" s="33" t="str">
        <f t="shared" si="409"/>
        <v>BERTAHAP</v>
      </c>
      <c r="AI304" s="273">
        <f t="shared" si="410"/>
        <v>0</v>
      </c>
      <c r="AJ304" s="274">
        <v>2</v>
      </c>
      <c r="AK304" s="275"/>
      <c r="AL304" s="271" t="e">
        <f>IF(AK304&gt;#REF!,"LB","KR")</f>
        <v>#REF!</v>
      </c>
      <c r="AM304" s="52">
        <f t="shared" si="411"/>
        <v>2013019000</v>
      </c>
      <c r="AN304" s="52">
        <f t="shared" si="411"/>
        <v>2268994000</v>
      </c>
      <c r="AO304" s="52">
        <f t="shared" si="411"/>
        <v>2408941000</v>
      </c>
      <c r="AP304" s="438">
        <f t="shared" si="392"/>
        <v>2557519000</v>
      </c>
      <c r="AQ304" s="438">
        <f t="shared" si="412"/>
        <v>2408941000</v>
      </c>
      <c r="AR304" s="52">
        <f t="shared" si="412"/>
        <v>2557519000</v>
      </c>
      <c r="AS304" s="52">
        <f t="shared" si="412"/>
        <v>2715261000</v>
      </c>
      <c r="AT304" s="43"/>
      <c r="AU304" s="43"/>
      <c r="AV304" s="311">
        <f t="shared" si="425"/>
        <v>-1419316.9333919995</v>
      </c>
      <c r="AW304" s="311"/>
      <c r="AX304" s="311"/>
      <c r="AY304" s="311"/>
      <c r="AZ304" s="311"/>
      <c r="BA304" s="43"/>
      <c r="BB304" s="43"/>
      <c r="BC304" s="43"/>
      <c r="BD304" s="43"/>
      <c r="BE304" s="43"/>
      <c r="BF304" s="43"/>
      <c r="BG304" s="43"/>
      <c r="BH304" s="43"/>
      <c r="BI304" s="43"/>
      <c r="BJ304" s="43"/>
      <c r="BK304" s="43"/>
      <c r="BL304" s="43"/>
      <c r="BM304" s="43"/>
      <c r="BN304" s="43"/>
      <c r="BO304" s="43"/>
      <c r="BP304" s="43"/>
      <c r="BQ304" s="43"/>
      <c r="BR304" s="43"/>
      <c r="BS304" s="43"/>
      <c r="BT304" s="43"/>
      <c r="BU304" s="43"/>
      <c r="BV304" s="43"/>
      <c r="BW304" s="43"/>
      <c r="BX304" s="465"/>
      <c r="BY304" s="43"/>
      <c r="BZ304" s="43"/>
      <c r="CA304" s="311"/>
      <c r="CB304" s="43"/>
      <c r="CC304" s="43"/>
      <c r="CD304" s="43"/>
      <c r="CE304" s="43"/>
      <c r="CF304" s="43"/>
      <c r="CG304" s="43"/>
      <c r="CH304" s="43"/>
      <c r="CI304" s="43"/>
      <c r="CJ304" s="43"/>
      <c r="CK304" s="438">
        <f t="shared" si="426"/>
        <v>2715260938.113687</v>
      </c>
      <c r="CL304" s="43">
        <f t="shared" si="427"/>
        <v>2553478000</v>
      </c>
      <c r="CM304" s="43">
        <f t="shared" si="427"/>
        <v>2710971000</v>
      </c>
      <c r="CN304" s="44">
        <f t="shared" si="413"/>
        <v>38302170</v>
      </c>
      <c r="CO304" s="44">
        <f t="shared" si="414"/>
        <v>27109710</v>
      </c>
      <c r="CP304" s="44">
        <f t="shared" si="415"/>
        <v>60223525</v>
      </c>
      <c r="CQ304" s="44">
        <f t="shared" si="416"/>
        <v>53281645.833333336</v>
      </c>
      <c r="CR304" s="440">
        <f t="shared" si="417"/>
        <v>2878178000</v>
      </c>
    </row>
    <row r="305" spans="1:96">
      <c r="A305" s="3">
        <f t="shared" si="418"/>
        <v>266</v>
      </c>
      <c r="B305" s="263">
        <v>3</v>
      </c>
      <c r="C305" s="556"/>
      <c r="D305" s="264" t="s">
        <v>190</v>
      </c>
      <c r="E305" s="265" t="s">
        <v>32</v>
      </c>
      <c r="F305" s="266"/>
      <c r="G305" s="41" t="s">
        <v>56</v>
      </c>
      <c r="H305" s="267">
        <f t="shared" si="393"/>
        <v>85</v>
      </c>
      <c r="I305" s="267">
        <f t="shared" si="394"/>
        <v>74</v>
      </c>
      <c r="J305" s="268">
        <f t="shared" si="395"/>
        <v>27506142.120000001</v>
      </c>
      <c r="K305" s="268">
        <f t="shared" si="396"/>
        <v>1</v>
      </c>
      <c r="L305" s="269">
        <f t="shared" si="397"/>
        <v>1.06</v>
      </c>
      <c r="M305" s="270">
        <f t="shared" si="428"/>
        <v>1.0149999999999999</v>
      </c>
      <c r="N305" s="271">
        <f t="shared" si="398"/>
        <v>24729957.321963601</v>
      </c>
      <c r="O305" s="271">
        <f t="shared" si="399"/>
        <v>27874613.160593279</v>
      </c>
      <c r="P305" s="271">
        <f t="shared" si="400"/>
        <v>29593858.306908</v>
      </c>
      <c r="Q305" s="271">
        <f t="shared" si="401"/>
        <v>31419142.731906071</v>
      </c>
      <c r="R305" s="271">
        <f t="shared" si="419"/>
        <v>35294870.680630669</v>
      </c>
      <c r="S305" s="272">
        <f t="shared" si="402"/>
        <v>29593858.306908</v>
      </c>
      <c r="T305" s="271">
        <f t="shared" si="402"/>
        <v>31419142.731906071</v>
      </c>
      <c r="U305" s="271">
        <f t="shared" si="403"/>
        <v>33357006.706268378</v>
      </c>
      <c r="V305" s="271">
        <f t="shared" si="420"/>
        <v>39656063.397911087</v>
      </c>
      <c r="W305" s="271"/>
      <c r="X305" s="271">
        <f t="shared" si="404"/>
        <v>1830016841.8253064</v>
      </c>
      <c r="Y305" s="271">
        <f t="shared" si="405"/>
        <v>2062721373.8839025</v>
      </c>
      <c r="Z305" s="271">
        <f t="shared" si="406"/>
        <v>2189945514.7111921</v>
      </c>
      <c r="AA305" s="272">
        <f t="shared" si="421"/>
        <v>2325016562.1610494</v>
      </c>
      <c r="AB305" s="272">
        <f t="shared" si="422"/>
        <v>2611820430.3666697</v>
      </c>
      <c r="AC305" s="272">
        <f t="shared" si="407"/>
        <v>2189945514.7111921</v>
      </c>
      <c r="AD305" s="271">
        <f t="shared" si="408"/>
        <v>2325016562.1610494</v>
      </c>
      <c r="AE305" s="271">
        <f t="shared" si="423"/>
        <v>2468418496.2638597</v>
      </c>
      <c r="AF305" s="271">
        <f t="shared" si="424"/>
        <v>2934548691.4454203</v>
      </c>
      <c r="AG305" s="271"/>
      <c r="AH305" s="33" t="str">
        <f t="shared" si="409"/>
        <v>BERTAHAP</v>
      </c>
      <c r="AI305" s="273">
        <f t="shared" si="410"/>
        <v>0</v>
      </c>
      <c r="AJ305" s="274">
        <v>2</v>
      </c>
      <c r="AK305" s="275"/>
      <c r="AL305" s="271" t="e">
        <f>IF(AK305&gt;#REF!,"LB","KR")</f>
        <v>#REF!</v>
      </c>
      <c r="AM305" s="52">
        <f t="shared" si="411"/>
        <v>2013019000</v>
      </c>
      <c r="AN305" s="52">
        <f t="shared" si="411"/>
        <v>2268994000</v>
      </c>
      <c r="AO305" s="52">
        <f t="shared" si="411"/>
        <v>2408941000</v>
      </c>
      <c r="AP305" s="438">
        <f t="shared" si="392"/>
        <v>2557519000</v>
      </c>
      <c r="AQ305" s="438">
        <f t="shared" si="412"/>
        <v>2408941000</v>
      </c>
      <c r="AR305" s="52">
        <f t="shared" si="412"/>
        <v>2557519000</v>
      </c>
      <c r="AS305" s="52">
        <f t="shared" si="412"/>
        <v>2715261000</v>
      </c>
      <c r="AT305" s="43"/>
      <c r="AU305" s="43"/>
      <c r="AV305" s="311">
        <f t="shared" si="425"/>
        <v>-1419316.9333919995</v>
      </c>
      <c r="AW305" s="311"/>
      <c r="AX305" s="311"/>
      <c r="AY305" s="311"/>
      <c r="AZ305" s="311"/>
      <c r="BA305" s="43"/>
      <c r="BB305" s="43"/>
      <c r="BC305" s="43"/>
      <c r="BD305" s="43"/>
      <c r="BE305" s="43"/>
      <c r="BF305" s="43"/>
      <c r="BG305" s="43"/>
      <c r="BH305" s="43"/>
      <c r="BI305" s="43"/>
      <c r="BJ305" s="43"/>
      <c r="BK305" s="43"/>
      <c r="BL305" s="43"/>
      <c r="BM305" s="43"/>
      <c r="BN305" s="43"/>
      <c r="BO305" s="43"/>
      <c r="BP305" s="43"/>
      <c r="BQ305" s="43"/>
      <c r="BR305" s="43"/>
      <c r="BS305" s="43"/>
      <c r="BT305" s="43"/>
      <c r="BU305" s="43"/>
      <c r="BV305" s="43"/>
      <c r="BW305" s="43"/>
      <c r="BX305" s="465"/>
      <c r="BY305" s="43"/>
      <c r="BZ305" s="43"/>
      <c r="CA305" s="311"/>
      <c r="CB305" s="43"/>
      <c r="CC305" s="43"/>
      <c r="CD305" s="43"/>
      <c r="CE305" s="43"/>
      <c r="CF305" s="43"/>
      <c r="CG305" s="43"/>
      <c r="CH305" s="43"/>
      <c r="CI305" s="43"/>
      <c r="CJ305" s="43"/>
      <c r="CK305" s="438">
        <f t="shared" si="426"/>
        <v>2715260938.113687</v>
      </c>
      <c r="CL305" s="43">
        <f t="shared" si="427"/>
        <v>2553478000</v>
      </c>
      <c r="CM305" s="43">
        <f t="shared" si="427"/>
        <v>2710971000</v>
      </c>
      <c r="CN305" s="44">
        <f t="shared" si="413"/>
        <v>38302170</v>
      </c>
      <c r="CO305" s="44">
        <f t="shared" si="414"/>
        <v>27109710</v>
      </c>
      <c r="CP305" s="44">
        <f t="shared" si="415"/>
        <v>60223525</v>
      </c>
      <c r="CQ305" s="44">
        <f t="shared" si="416"/>
        <v>53281645.833333336</v>
      </c>
      <c r="CR305" s="440">
        <f t="shared" si="417"/>
        <v>2878178000</v>
      </c>
    </row>
    <row r="306" spans="1:96">
      <c r="A306" s="3">
        <f t="shared" si="418"/>
        <v>267</v>
      </c>
      <c r="B306" s="263">
        <v>4</v>
      </c>
      <c r="C306" s="556"/>
      <c r="D306" s="264" t="s">
        <v>190</v>
      </c>
      <c r="E306" s="265" t="s">
        <v>38</v>
      </c>
      <c r="F306" s="266"/>
      <c r="G306" s="41" t="s">
        <v>58</v>
      </c>
      <c r="H306" s="267">
        <f t="shared" si="393"/>
        <v>101</v>
      </c>
      <c r="I306" s="267">
        <f t="shared" si="394"/>
        <v>90</v>
      </c>
      <c r="J306" s="268">
        <f t="shared" si="395"/>
        <v>27506142.120000001</v>
      </c>
      <c r="K306" s="268">
        <f t="shared" si="396"/>
        <v>1</v>
      </c>
      <c r="L306" s="269">
        <f t="shared" si="397"/>
        <v>1.06</v>
      </c>
      <c r="M306" s="270">
        <f t="shared" si="428"/>
        <v>1.0149999999999999</v>
      </c>
      <c r="N306" s="271">
        <f t="shared" si="398"/>
        <v>24729957.321963601</v>
      </c>
      <c r="O306" s="271">
        <f t="shared" si="399"/>
        <v>27874613.160593279</v>
      </c>
      <c r="P306" s="271">
        <f t="shared" si="400"/>
        <v>29593858.306908</v>
      </c>
      <c r="Q306" s="271">
        <f t="shared" si="401"/>
        <v>31419142.731906071</v>
      </c>
      <c r="R306" s="271">
        <f t="shared" si="419"/>
        <v>35294870.680630669</v>
      </c>
      <c r="S306" s="272">
        <f t="shared" si="402"/>
        <v>29593858.306908</v>
      </c>
      <c r="T306" s="271">
        <f t="shared" si="402"/>
        <v>31419142.731906071</v>
      </c>
      <c r="U306" s="271">
        <f t="shared" si="403"/>
        <v>33357006.706268378</v>
      </c>
      <c r="V306" s="271">
        <f t="shared" si="420"/>
        <v>39656063.397911087</v>
      </c>
      <c r="W306" s="271"/>
      <c r="X306" s="271">
        <f t="shared" si="404"/>
        <v>2225696158.9767241</v>
      </c>
      <c r="Y306" s="271">
        <f t="shared" si="405"/>
        <v>2508715184.4533949</v>
      </c>
      <c r="Z306" s="271">
        <f t="shared" si="406"/>
        <v>2663447247.6217198</v>
      </c>
      <c r="AA306" s="272">
        <f t="shared" si="421"/>
        <v>2827722845.8715463</v>
      </c>
      <c r="AB306" s="272">
        <f t="shared" si="422"/>
        <v>3176538361.2567601</v>
      </c>
      <c r="AC306" s="272">
        <f t="shared" si="407"/>
        <v>2663447247.6217198</v>
      </c>
      <c r="AD306" s="271">
        <f t="shared" si="408"/>
        <v>2827722845.8715463</v>
      </c>
      <c r="AE306" s="271">
        <f t="shared" si="423"/>
        <v>3002130603.5641541</v>
      </c>
      <c r="AF306" s="271">
        <f t="shared" si="424"/>
        <v>3569045705.8119979</v>
      </c>
      <c r="AG306" s="271"/>
      <c r="AH306" s="33" t="str">
        <f t="shared" si="409"/>
        <v>BERTAHAP</v>
      </c>
      <c r="AI306" s="273">
        <f t="shared" si="410"/>
        <v>0</v>
      </c>
      <c r="AJ306" s="274">
        <v>2</v>
      </c>
      <c r="AK306" s="275"/>
      <c r="AL306" s="271" t="e">
        <f>IF(AK306&gt;#REF!,"LB","KR")</f>
        <v>#REF!</v>
      </c>
      <c r="AM306" s="52">
        <f t="shared" si="411"/>
        <v>2448266000</v>
      </c>
      <c r="AN306" s="52">
        <f t="shared" si="411"/>
        <v>2759587000</v>
      </c>
      <c r="AO306" s="52">
        <f t="shared" si="411"/>
        <v>2929792000</v>
      </c>
      <c r="AP306" s="438">
        <f t="shared" si="392"/>
        <v>3110496000</v>
      </c>
      <c r="AQ306" s="438">
        <f t="shared" si="412"/>
        <v>2929792000</v>
      </c>
      <c r="AR306" s="52">
        <f t="shared" si="412"/>
        <v>3110496000</v>
      </c>
      <c r="AS306" s="52">
        <f t="shared" si="412"/>
        <v>3302344000</v>
      </c>
      <c r="AT306" s="43"/>
      <c r="AU306" s="43"/>
      <c r="AV306" s="311">
        <f t="shared" si="425"/>
        <v>-1419316.9333919995</v>
      </c>
      <c r="AW306" s="311"/>
      <c r="AX306" s="311"/>
      <c r="AY306" s="311"/>
      <c r="AZ306" s="311"/>
      <c r="BA306" s="43"/>
      <c r="BB306" s="43"/>
      <c r="BC306" s="43"/>
      <c r="BD306" s="43"/>
      <c r="BE306" s="43"/>
      <c r="BF306" s="43"/>
      <c r="BG306" s="43"/>
      <c r="BH306" s="43"/>
      <c r="BI306" s="43"/>
      <c r="BJ306" s="43"/>
      <c r="BK306" s="43"/>
      <c r="BL306" s="43"/>
      <c r="BM306" s="43"/>
      <c r="BN306" s="43"/>
      <c r="BO306" s="43"/>
      <c r="BP306" s="43"/>
      <c r="BQ306" s="43"/>
      <c r="BR306" s="43"/>
      <c r="BS306" s="43"/>
      <c r="BT306" s="43"/>
      <c r="BU306" s="43"/>
      <c r="BV306" s="43"/>
      <c r="BW306" s="43"/>
      <c r="BX306" s="465"/>
      <c r="BY306" s="43"/>
      <c r="BZ306" s="43"/>
      <c r="CA306" s="311"/>
      <c r="CB306" s="43"/>
      <c r="CC306" s="43"/>
      <c r="CD306" s="43"/>
      <c r="CE306" s="43"/>
      <c r="CF306" s="43"/>
      <c r="CG306" s="43"/>
      <c r="CH306" s="43"/>
      <c r="CI306" s="43"/>
      <c r="CJ306" s="43"/>
      <c r="CK306" s="438">
        <f t="shared" si="426"/>
        <v>3302344298.1103444</v>
      </c>
      <c r="CL306" s="43">
        <f t="shared" si="427"/>
        <v>3105580000</v>
      </c>
      <c r="CM306" s="43">
        <f t="shared" si="427"/>
        <v>3297126000</v>
      </c>
      <c r="CN306" s="44">
        <f t="shared" si="413"/>
        <v>46583700</v>
      </c>
      <c r="CO306" s="44">
        <f t="shared" si="414"/>
        <v>32971260</v>
      </c>
      <c r="CP306" s="44">
        <f t="shared" si="415"/>
        <v>73244800</v>
      </c>
      <c r="CQ306" s="44">
        <f t="shared" si="416"/>
        <v>64802000</v>
      </c>
      <c r="CR306" s="440">
        <f t="shared" si="417"/>
        <v>3500486000</v>
      </c>
    </row>
    <row r="307" spans="1:96">
      <c r="A307" s="3">
        <f t="shared" si="418"/>
        <v>268</v>
      </c>
      <c r="B307" s="263">
        <v>5</v>
      </c>
      <c r="C307" s="556"/>
      <c r="D307" s="264" t="s">
        <v>190</v>
      </c>
      <c r="E307" s="265" t="s">
        <v>44</v>
      </c>
      <c r="F307" s="266"/>
      <c r="G307" s="41" t="s">
        <v>60</v>
      </c>
      <c r="H307" s="267">
        <f t="shared" si="393"/>
        <v>101</v>
      </c>
      <c r="I307" s="267">
        <f t="shared" si="394"/>
        <v>90</v>
      </c>
      <c r="J307" s="268">
        <f t="shared" si="395"/>
        <v>27506142.120000001</v>
      </c>
      <c r="K307" s="268">
        <f t="shared" si="396"/>
        <v>1</v>
      </c>
      <c r="L307" s="269">
        <f t="shared" si="397"/>
        <v>1.06</v>
      </c>
      <c r="M307" s="270">
        <f t="shared" si="428"/>
        <v>1.0149999999999999</v>
      </c>
      <c r="N307" s="271">
        <f t="shared" si="398"/>
        <v>24729957.321963601</v>
      </c>
      <c r="O307" s="271">
        <f t="shared" si="399"/>
        <v>27874613.160593279</v>
      </c>
      <c r="P307" s="271">
        <f t="shared" si="400"/>
        <v>29593858.306908</v>
      </c>
      <c r="Q307" s="271">
        <f t="shared" si="401"/>
        <v>31419142.731906071</v>
      </c>
      <c r="R307" s="271">
        <f t="shared" si="419"/>
        <v>35294870.680630669</v>
      </c>
      <c r="S307" s="272">
        <f t="shared" si="402"/>
        <v>29593858.306908</v>
      </c>
      <c r="T307" s="271">
        <f t="shared" si="402"/>
        <v>31419142.731906071</v>
      </c>
      <c r="U307" s="271">
        <f t="shared" si="403"/>
        <v>33357006.706268378</v>
      </c>
      <c r="V307" s="271">
        <f t="shared" si="420"/>
        <v>39656063.397911087</v>
      </c>
      <c r="W307" s="271"/>
      <c r="X307" s="271">
        <f t="shared" si="404"/>
        <v>2225696158.9767241</v>
      </c>
      <c r="Y307" s="271">
        <f t="shared" si="405"/>
        <v>2508715184.4533949</v>
      </c>
      <c r="Z307" s="271">
        <f t="shared" si="406"/>
        <v>2663447247.6217198</v>
      </c>
      <c r="AA307" s="272">
        <f t="shared" si="421"/>
        <v>2827722845.8715463</v>
      </c>
      <c r="AB307" s="272">
        <f t="shared" si="422"/>
        <v>3176538361.2567601</v>
      </c>
      <c r="AC307" s="272">
        <f t="shared" si="407"/>
        <v>2663447247.6217198</v>
      </c>
      <c r="AD307" s="271">
        <f t="shared" si="408"/>
        <v>2827722845.8715463</v>
      </c>
      <c r="AE307" s="271">
        <f t="shared" si="423"/>
        <v>3002130603.5641541</v>
      </c>
      <c r="AF307" s="271">
        <f t="shared" si="424"/>
        <v>3569045705.8119979</v>
      </c>
      <c r="AG307" s="271"/>
      <c r="AH307" s="33" t="str">
        <f t="shared" si="409"/>
        <v>BERTAHAP</v>
      </c>
      <c r="AI307" s="273">
        <f t="shared" si="410"/>
        <v>0</v>
      </c>
      <c r="AJ307" s="274">
        <v>2</v>
      </c>
      <c r="AK307" s="275"/>
      <c r="AL307" s="271" t="e">
        <f>IF(AK307&gt;#REF!,"LB","KR")</f>
        <v>#REF!</v>
      </c>
      <c r="AM307" s="52">
        <f t="shared" si="411"/>
        <v>2448266000</v>
      </c>
      <c r="AN307" s="52">
        <f t="shared" si="411"/>
        <v>2759587000</v>
      </c>
      <c r="AO307" s="52">
        <f t="shared" si="411"/>
        <v>2929792000</v>
      </c>
      <c r="AP307" s="438">
        <f t="shared" si="392"/>
        <v>3110496000</v>
      </c>
      <c r="AQ307" s="438">
        <f t="shared" si="412"/>
        <v>2929792000</v>
      </c>
      <c r="AR307" s="52">
        <f t="shared" si="412"/>
        <v>3110496000</v>
      </c>
      <c r="AS307" s="52">
        <f t="shared" si="412"/>
        <v>3302344000</v>
      </c>
      <c r="AT307" s="43"/>
      <c r="AU307" s="43"/>
      <c r="AV307" s="311">
        <f t="shared" si="425"/>
        <v>-1419316.9333919995</v>
      </c>
      <c r="AW307" s="311"/>
      <c r="AX307" s="311"/>
      <c r="AY307" s="311"/>
      <c r="AZ307" s="311"/>
      <c r="BA307" s="43"/>
      <c r="BB307" s="43"/>
      <c r="BC307" s="43"/>
      <c r="BD307" s="43"/>
      <c r="BE307" s="43"/>
      <c r="BF307" s="43"/>
      <c r="BG307" s="43"/>
      <c r="BH307" s="43"/>
      <c r="BI307" s="43"/>
      <c r="BJ307" s="43"/>
      <c r="BK307" s="43"/>
      <c r="BL307" s="43"/>
      <c r="BM307" s="43"/>
      <c r="BN307" s="43"/>
      <c r="BO307" s="43"/>
      <c r="BP307" s="43"/>
      <c r="BQ307" s="43"/>
      <c r="BR307" s="43"/>
      <c r="BS307" s="43"/>
      <c r="BT307" s="43"/>
      <c r="BU307" s="43"/>
      <c r="BV307" s="43"/>
      <c r="BW307" s="43"/>
      <c r="BX307" s="465"/>
      <c r="BY307" s="43"/>
      <c r="BZ307" s="43"/>
      <c r="CA307" s="311"/>
      <c r="CB307" s="43"/>
      <c r="CC307" s="43"/>
      <c r="CD307" s="43"/>
      <c r="CE307" s="43"/>
      <c r="CF307" s="43"/>
      <c r="CG307" s="43"/>
      <c r="CH307" s="43"/>
      <c r="CI307" s="43"/>
      <c r="CJ307" s="43"/>
      <c r="CK307" s="438">
        <f t="shared" si="426"/>
        <v>3302344298.1103444</v>
      </c>
      <c r="CL307" s="43">
        <f t="shared" si="427"/>
        <v>3105580000</v>
      </c>
      <c r="CM307" s="43">
        <f t="shared" si="427"/>
        <v>3297126000</v>
      </c>
      <c r="CN307" s="44">
        <f t="shared" si="413"/>
        <v>46583700</v>
      </c>
      <c r="CO307" s="44">
        <f t="shared" si="414"/>
        <v>32971260</v>
      </c>
      <c r="CP307" s="44">
        <f t="shared" si="415"/>
        <v>73244800</v>
      </c>
      <c r="CQ307" s="44">
        <f t="shared" si="416"/>
        <v>64802000</v>
      </c>
      <c r="CR307" s="440">
        <f t="shared" si="417"/>
        <v>3500486000</v>
      </c>
    </row>
    <row r="308" spans="1:96">
      <c r="A308" s="3">
        <f t="shared" si="418"/>
        <v>269</v>
      </c>
      <c r="B308" s="263">
        <v>6</v>
      </c>
      <c r="C308" s="556"/>
      <c r="D308" s="264" t="s">
        <v>190</v>
      </c>
      <c r="E308" s="299">
        <v>11</v>
      </c>
      <c r="F308" s="266"/>
      <c r="G308" s="41" t="s">
        <v>62</v>
      </c>
      <c r="H308" s="267">
        <f t="shared" si="393"/>
        <v>101</v>
      </c>
      <c r="I308" s="267">
        <f t="shared" si="394"/>
        <v>90</v>
      </c>
      <c r="J308" s="268">
        <f t="shared" si="395"/>
        <v>27506142.120000001</v>
      </c>
      <c r="K308" s="268">
        <f t="shared" si="396"/>
        <v>1</v>
      </c>
      <c r="L308" s="269">
        <f t="shared" si="397"/>
        <v>1.06</v>
      </c>
      <c r="M308" s="270">
        <f t="shared" si="428"/>
        <v>1.0149999999999999</v>
      </c>
      <c r="N308" s="271">
        <f t="shared" si="398"/>
        <v>24729957.321963601</v>
      </c>
      <c r="O308" s="271">
        <f t="shared" si="399"/>
        <v>27874613.160593279</v>
      </c>
      <c r="P308" s="271">
        <f t="shared" si="400"/>
        <v>29593858.306908</v>
      </c>
      <c r="Q308" s="271">
        <f t="shared" si="401"/>
        <v>31419142.731906071</v>
      </c>
      <c r="R308" s="271">
        <f t="shared" si="419"/>
        <v>35294870.680630669</v>
      </c>
      <c r="S308" s="272">
        <f t="shared" si="402"/>
        <v>29593858.306908</v>
      </c>
      <c r="T308" s="271">
        <f t="shared" si="402"/>
        <v>31419142.731906071</v>
      </c>
      <c r="U308" s="271">
        <f t="shared" si="403"/>
        <v>33357006.706268378</v>
      </c>
      <c r="V308" s="271">
        <f t="shared" si="420"/>
        <v>39656063.397911087</v>
      </c>
      <c r="W308" s="271"/>
      <c r="X308" s="271">
        <f t="shared" si="404"/>
        <v>2225696158.9767241</v>
      </c>
      <c r="Y308" s="271">
        <f t="shared" si="405"/>
        <v>2508715184.4533949</v>
      </c>
      <c r="Z308" s="271">
        <f t="shared" si="406"/>
        <v>2663447247.6217198</v>
      </c>
      <c r="AA308" s="272">
        <f t="shared" si="421"/>
        <v>2827722845.8715463</v>
      </c>
      <c r="AB308" s="272">
        <f t="shared" si="422"/>
        <v>3176538361.2567601</v>
      </c>
      <c r="AC308" s="272">
        <f t="shared" si="407"/>
        <v>2663447247.6217198</v>
      </c>
      <c r="AD308" s="271">
        <f t="shared" si="408"/>
        <v>2827722845.8715463</v>
      </c>
      <c r="AE308" s="271">
        <f t="shared" si="423"/>
        <v>3002130603.5641541</v>
      </c>
      <c r="AF308" s="271">
        <f t="shared" si="424"/>
        <v>3569045705.8119979</v>
      </c>
      <c r="AG308" s="271"/>
      <c r="AH308" s="33" t="str">
        <f t="shared" si="409"/>
        <v>BERTAHAP</v>
      </c>
      <c r="AI308" s="273">
        <f t="shared" si="410"/>
        <v>0</v>
      </c>
      <c r="AJ308" s="274">
        <v>2</v>
      </c>
      <c r="AK308" s="275"/>
      <c r="AL308" s="271" t="e">
        <f>IF(AK308&gt;#REF!,"LB","KR")</f>
        <v>#REF!</v>
      </c>
      <c r="AM308" s="52">
        <f t="shared" si="411"/>
        <v>2448266000</v>
      </c>
      <c r="AN308" s="52">
        <f t="shared" si="411"/>
        <v>2759587000</v>
      </c>
      <c r="AO308" s="52">
        <f t="shared" si="411"/>
        <v>2929792000</v>
      </c>
      <c r="AP308" s="438">
        <f t="shared" si="392"/>
        <v>3110496000</v>
      </c>
      <c r="AQ308" s="438">
        <f t="shared" si="412"/>
        <v>2929792000</v>
      </c>
      <c r="AR308" s="52">
        <f t="shared" si="412"/>
        <v>3110496000</v>
      </c>
      <c r="AS308" s="52">
        <f t="shared" si="412"/>
        <v>3302344000</v>
      </c>
      <c r="AT308" s="43"/>
      <c r="AU308" s="43"/>
      <c r="AV308" s="311">
        <f t="shared" si="425"/>
        <v>-1419316.9333919995</v>
      </c>
      <c r="AW308" s="311"/>
      <c r="AX308" s="311"/>
      <c r="AY308" s="311"/>
      <c r="AZ308" s="311"/>
      <c r="BA308" s="43"/>
      <c r="BB308" s="43"/>
      <c r="BC308" s="43"/>
      <c r="BD308" s="43"/>
      <c r="BE308" s="43"/>
      <c r="BF308" s="43"/>
      <c r="BG308" s="43"/>
      <c r="BH308" s="43"/>
      <c r="BI308" s="43"/>
      <c r="BJ308" s="43"/>
      <c r="BK308" s="43"/>
      <c r="BL308" s="43"/>
      <c r="BM308" s="43"/>
      <c r="BN308" s="43"/>
      <c r="BO308" s="43"/>
      <c r="BP308" s="43"/>
      <c r="BQ308" s="43"/>
      <c r="BR308" s="43"/>
      <c r="BS308" s="43"/>
      <c r="BT308" s="43"/>
      <c r="BU308" s="43"/>
      <c r="BV308" s="43"/>
      <c r="BW308" s="43"/>
      <c r="BX308" s="465"/>
      <c r="BY308" s="43"/>
      <c r="BZ308" s="43"/>
      <c r="CA308" s="311"/>
      <c r="CB308" s="43"/>
      <c r="CC308" s="43"/>
      <c r="CD308" s="43"/>
      <c r="CE308" s="43"/>
      <c r="CF308" s="43"/>
      <c r="CG308" s="43"/>
      <c r="CH308" s="43"/>
      <c r="CI308" s="43"/>
      <c r="CJ308" s="43"/>
      <c r="CK308" s="438">
        <f t="shared" si="426"/>
        <v>3302344298.1103444</v>
      </c>
      <c r="CL308" s="43">
        <f t="shared" si="427"/>
        <v>3105580000</v>
      </c>
      <c r="CM308" s="43">
        <f t="shared" si="427"/>
        <v>3297126000</v>
      </c>
      <c r="CN308" s="44">
        <f t="shared" si="413"/>
        <v>46583700</v>
      </c>
      <c r="CO308" s="44">
        <f t="shared" si="414"/>
        <v>32971260</v>
      </c>
      <c r="CP308" s="44">
        <f t="shared" si="415"/>
        <v>73244800</v>
      </c>
      <c r="CQ308" s="44">
        <f t="shared" si="416"/>
        <v>64802000</v>
      </c>
      <c r="CR308" s="440">
        <f t="shared" si="417"/>
        <v>3500486000</v>
      </c>
    </row>
    <row r="309" spans="1:96">
      <c r="A309" s="3">
        <f t="shared" si="418"/>
        <v>270</v>
      </c>
      <c r="B309" s="263">
        <v>7</v>
      </c>
      <c r="C309" s="556"/>
      <c r="D309" s="264" t="s">
        <v>190</v>
      </c>
      <c r="E309" s="299">
        <v>15</v>
      </c>
      <c r="F309" s="266"/>
      <c r="G309" s="41" t="s">
        <v>64</v>
      </c>
      <c r="H309" s="267">
        <f t="shared" si="393"/>
        <v>101</v>
      </c>
      <c r="I309" s="267">
        <f t="shared" si="394"/>
        <v>90</v>
      </c>
      <c r="J309" s="268">
        <f t="shared" si="395"/>
        <v>27506142.120000001</v>
      </c>
      <c r="K309" s="268">
        <f t="shared" si="396"/>
        <v>1</v>
      </c>
      <c r="L309" s="269">
        <f t="shared" si="397"/>
        <v>1.06</v>
      </c>
      <c r="M309" s="270">
        <f t="shared" si="428"/>
        <v>1.0149999999999999</v>
      </c>
      <c r="N309" s="271">
        <f t="shared" si="398"/>
        <v>24729957.321963601</v>
      </c>
      <c r="O309" s="271">
        <f t="shared" si="399"/>
        <v>27874613.160593279</v>
      </c>
      <c r="P309" s="271">
        <f t="shared" si="400"/>
        <v>29593858.306908</v>
      </c>
      <c r="Q309" s="271">
        <f t="shared" si="401"/>
        <v>31419142.731906071</v>
      </c>
      <c r="R309" s="271">
        <f t="shared" si="419"/>
        <v>35294870.680630669</v>
      </c>
      <c r="S309" s="272">
        <f t="shared" si="402"/>
        <v>29593858.306908</v>
      </c>
      <c r="T309" s="271">
        <f t="shared" si="402"/>
        <v>31419142.731906071</v>
      </c>
      <c r="U309" s="271">
        <f t="shared" si="403"/>
        <v>33357006.706268378</v>
      </c>
      <c r="V309" s="271">
        <f t="shared" si="420"/>
        <v>39656063.397911087</v>
      </c>
      <c r="W309" s="271"/>
      <c r="X309" s="271">
        <f t="shared" si="404"/>
        <v>2225696158.9767241</v>
      </c>
      <c r="Y309" s="271">
        <f t="shared" si="405"/>
        <v>2508715184.4533949</v>
      </c>
      <c r="Z309" s="271">
        <f t="shared" si="406"/>
        <v>2663447247.6217198</v>
      </c>
      <c r="AA309" s="272">
        <f t="shared" si="421"/>
        <v>2827722845.8715463</v>
      </c>
      <c r="AB309" s="272">
        <f t="shared" si="422"/>
        <v>3176538361.2567601</v>
      </c>
      <c r="AC309" s="272">
        <f t="shared" si="407"/>
        <v>2663447247.6217198</v>
      </c>
      <c r="AD309" s="271">
        <f t="shared" si="408"/>
        <v>2827722845.8715463</v>
      </c>
      <c r="AE309" s="271">
        <f t="shared" si="423"/>
        <v>3002130603.5641541</v>
      </c>
      <c r="AF309" s="271">
        <f t="shared" si="424"/>
        <v>3569045705.8119979</v>
      </c>
      <c r="AG309" s="271"/>
      <c r="AH309" s="33" t="str">
        <f t="shared" si="409"/>
        <v>BERTAHAP</v>
      </c>
      <c r="AI309" s="273">
        <f t="shared" si="410"/>
        <v>0</v>
      </c>
      <c r="AJ309" s="274">
        <v>2</v>
      </c>
      <c r="AK309" s="275"/>
      <c r="AL309" s="271" t="e">
        <f>IF(AK309&gt;#REF!,"LB","KR")</f>
        <v>#REF!</v>
      </c>
      <c r="AM309" s="52">
        <f t="shared" si="411"/>
        <v>2448266000</v>
      </c>
      <c r="AN309" s="52">
        <f t="shared" si="411"/>
        <v>2759587000</v>
      </c>
      <c r="AO309" s="52">
        <f t="shared" si="411"/>
        <v>2929792000</v>
      </c>
      <c r="AP309" s="438">
        <f t="shared" si="392"/>
        <v>3110496000</v>
      </c>
      <c r="AQ309" s="438">
        <f t="shared" si="412"/>
        <v>2929792000</v>
      </c>
      <c r="AR309" s="52">
        <f t="shared" si="412"/>
        <v>3110496000</v>
      </c>
      <c r="AS309" s="52">
        <f t="shared" si="412"/>
        <v>3302344000</v>
      </c>
      <c r="AT309" s="43"/>
      <c r="AU309" s="43"/>
      <c r="AV309" s="311">
        <f t="shared" si="425"/>
        <v>-1419316.9333919995</v>
      </c>
      <c r="AW309" s="311"/>
      <c r="AX309" s="311"/>
      <c r="AY309" s="311"/>
      <c r="AZ309" s="311"/>
      <c r="BA309" s="43"/>
      <c r="BB309" s="43"/>
      <c r="BC309" s="43"/>
      <c r="BD309" s="43"/>
      <c r="BE309" s="43"/>
      <c r="BF309" s="43"/>
      <c r="BG309" s="43"/>
      <c r="BH309" s="43"/>
      <c r="BI309" s="43"/>
      <c r="BJ309" s="43"/>
      <c r="BK309" s="43"/>
      <c r="BL309" s="43"/>
      <c r="BM309" s="43"/>
      <c r="BN309" s="43"/>
      <c r="BO309" s="43"/>
      <c r="BP309" s="43"/>
      <c r="BQ309" s="43"/>
      <c r="BR309" s="43"/>
      <c r="BS309" s="43"/>
      <c r="BT309" s="43"/>
      <c r="BU309" s="43"/>
      <c r="BV309" s="43"/>
      <c r="BW309" s="43"/>
      <c r="BX309" s="465"/>
      <c r="BY309" s="43"/>
      <c r="BZ309" s="43"/>
      <c r="CA309" s="311"/>
      <c r="CB309" s="43"/>
      <c r="CC309" s="43"/>
      <c r="CD309" s="43"/>
      <c r="CE309" s="43"/>
      <c r="CF309" s="43"/>
      <c r="CG309" s="43"/>
      <c r="CH309" s="43"/>
      <c r="CI309" s="43"/>
      <c r="CJ309" s="43"/>
      <c r="CK309" s="438">
        <f t="shared" si="426"/>
        <v>3302344298.1103444</v>
      </c>
      <c r="CL309" s="43">
        <f t="shared" si="427"/>
        <v>3105580000</v>
      </c>
      <c r="CM309" s="43">
        <f t="shared" si="427"/>
        <v>3297126000</v>
      </c>
      <c r="CN309" s="44">
        <f t="shared" si="413"/>
        <v>46583700</v>
      </c>
      <c r="CO309" s="44">
        <f t="shared" si="414"/>
        <v>32971260</v>
      </c>
      <c r="CP309" s="44">
        <f t="shared" si="415"/>
        <v>73244800</v>
      </c>
      <c r="CQ309" s="44">
        <f t="shared" si="416"/>
        <v>64802000</v>
      </c>
      <c r="CR309" s="440">
        <f t="shared" si="417"/>
        <v>3500486000</v>
      </c>
    </row>
    <row r="310" spans="1:96">
      <c r="A310" s="3">
        <f t="shared" si="418"/>
        <v>271</v>
      </c>
      <c r="B310" s="263">
        <v>8</v>
      </c>
      <c r="C310" s="556"/>
      <c r="D310" s="264" t="s">
        <v>190</v>
      </c>
      <c r="E310" s="299">
        <v>17</v>
      </c>
      <c r="F310" s="266"/>
      <c r="G310" s="41" t="s">
        <v>67</v>
      </c>
      <c r="H310" s="267">
        <f t="shared" si="393"/>
        <v>85</v>
      </c>
      <c r="I310" s="267">
        <f t="shared" si="394"/>
        <v>74</v>
      </c>
      <c r="J310" s="268">
        <f t="shared" si="395"/>
        <v>27506142.120000001</v>
      </c>
      <c r="K310" s="268">
        <f t="shared" si="396"/>
        <v>1</v>
      </c>
      <c r="L310" s="269">
        <f t="shared" si="397"/>
        <v>1.06</v>
      </c>
      <c r="M310" s="270">
        <f t="shared" si="428"/>
        <v>1.0149999999999999</v>
      </c>
      <c r="N310" s="271">
        <f t="shared" si="398"/>
        <v>24729957.321963601</v>
      </c>
      <c r="O310" s="271">
        <f t="shared" si="399"/>
        <v>27874613.160593279</v>
      </c>
      <c r="P310" s="271">
        <f t="shared" si="400"/>
        <v>29593858.306908</v>
      </c>
      <c r="Q310" s="271">
        <f t="shared" si="401"/>
        <v>31419142.731906071</v>
      </c>
      <c r="R310" s="271">
        <f t="shared" si="419"/>
        <v>35294870.680630669</v>
      </c>
      <c r="S310" s="272">
        <f t="shared" si="402"/>
        <v>29593858.306908</v>
      </c>
      <c r="T310" s="271">
        <f t="shared" si="402"/>
        <v>31419142.731906071</v>
      </c>
      <c r="U310" s="271">
        <f t="shared" si="403"/>
        <v>33357006.706268378</v>
      </c>
      <c r="V310" s="271">
        <f t="shared" si="420"/>
        <v>39656063.397911087</v>
      </c>
      <c r="W310" s="271"/>
      <c r="X310" s="271">
        <f t="shared" si="404"/>
        <v>1830016841.8253064</v>
      </c>
      <c r="Y310" s="271">
        <f t="shared" si="405"/>
        <v>2062721373.8839025</v>
      </c>
      <c r="Z310" s="271">
        <f t="shared" si="406"/>
        <v>2189945514.7111921</v>
      </c>
      <c r="AA310" s="272">
        <f t="shared" si="421"/>
        <v>2325016562.1610494</v>
      </c>
      <c r="AB310" s="272">
        <f t="shared" si="422"/>
        <v>2611820430.3666697</v>
      </c>
      <c r="AC310" s="272">
        <f t="shared" si="407"/>
        <v>2189945514.7111921</v>
      </c>
      <c r="AD310" s="271">
        <f t="shared" si="408"/>
        <v>2325016562.1610494</v>
      </c>
      <c r="AE310" s="271">
        <f t="shared" si="423"/>
        <v>2468418496.2638597</v>
      </c>
      <c r="AF310" s="271">
        <f t="shared" si="424"/>
        <v>2934548691.4454203</v>
      </c>
      <c r="AG310" s="271"/>
      <c r="AH310" s="33" t="str">
        <f t="shared" si="409"/>
        <v>BERTAHAP</v>
      </c>
      <c r="AI310" s="273">
        <f t="shared" si="410"/>
        <v>0</v>
      </c>
      <c r="AJ310" s="274">
        <v>2</v>
      </c>
      <c r="AK310" s="275"/>
      <c r="AL310" s="271" t="e">
        <f>IF(AK310&gt;#REF!,"LB","KR")</f>
        <v>#REF!</v>
      </c>
      <c r="AM310" s="52">
        <f t="shared" si="411"/>
        <v>2013019000</v>
      </c>
      <c r="AN310" s="52">
        <f t="shared" si="411"/>
        <v>2268994000</v>
      </c>
      <c r="AO310" s="52">
        <f t="shared" si="411"/>
        <v>2408941000</v>
      </c>
      <c r="AP310" s="438">
        <f t="shared" si="392"/>
        <v>2557519000</v>
      </c>
      <c r="AQ310" s="438">
        <f t="shared" si="412"/>
        <v>2408941000</v>
      </c>
      <c r="AR310" s="52">
        <f t="shared" si="412"/>
        <v>2557519000</v>
      </c>
      <c r="AS310" s="52">
        <f t="shared" si="412"/>
        <v>2715261000</v>
      </c>
      <c r="AT310" s="43"/>
      <c r="AU310" s="43"/>
      <c r="AV310" s="311">
        <f t="shared" si="425"/>
        <v>-1419316.9333919995</v>
      </c>
      <c r="AW310" s="311"/>
      <c r="AX310" s="311"/>
      <c r="AY310" s="311"/>
      <c r="AZ310" s="311"/>
      <c r="BA310" s="43"/>
      <c r="BB310" s="43"/>
      <c r="BC310" s="43"/>
      <c r="BD310" s="43"/>
      <c r="BE310" s="43"/>
      <c r="BF310" s="43"/>
      <c r="BG310" s="43"/>
      <c r="BH310" s="43"/>
      <c r="BI310" s="43"/>
      <c r="BJ310" s="43"/>
      <c r="BK310" s="43"/>
      <c r="BL310" s="43"/>
      <c r="BM310" s="43"/>
      <c r="BN310" s="43"/>
      <c r="BO310" s="43"/>
      <c r="BP310" s="43"/>
      <c r="BQ310" s="43"/>
      <c r="BR310" s="43"/>
      <c r="BS310" s="43"/>
      <c r="BT310" s="43"/>
      <c r="BU310" s="43"/>
      <c r="BV310" s="43"/>
      <c r="BW310" s="43"/>
      <c r="BX310" s="465"/>
      <c r="BY310" s="43"/>
      <c r="BZ310" s="43"/>
      <c r="CA310" s="311"/>
      <c r="CB310" s="43"/>
      <c r="CC310" s="43"/>
      <c r="CD310" s="43"/>
      <c r="CE310" s="43"/>
      <c r="CF310" s="43"/>
      <c r="CG310" s="43"/>
      <c r="CH310" s="43"/>
      <c r="CI310" s="43"/>
      <c r="CJ310" s="43"/>
      <c r="CK310" s="438">
        <f t="shared" si="426"/>
        <v>2715260938.113687</v>
      </c>
      <c r="CL310" s="43">
        <f t="shared" si="427"/>
        <v>2553478000</v>
      </c>
      <c r="CM310" s="43">
        <f t="shared" si="427"/>
        <v>2710971000</v>
      </c>
      <c r="CN310" s="44">
        <f t="shared" si="413"/>
        <v>38302170</v>
      </c>
      <c r="CO310" s="44">
        <f t="shared" si="414"/>
        <v>27109710</v>
      </c>
      <c r="CP310" s="44">
        <f t="shared" si="415"/>
        <v>60223525</v>
      </c>
      <c r="CQ310" s="44">
        <f t="shared" si="416"/>
        <v>53281645.833333336</v>
      </c>
      <c r="CR310" s="440">
        <f t="shared" si="417"/>
        <v>2878178000</v>
      </c>
    </row>
    <row r="311" spans="1:96">
      <c r="A311" s="3">
        <f t="shared" si="418"/>
        <v>272</v>
      </c>
      <c r="B311" s="263">
        <v>9</v>
      </c>
      <c r="C311" s="556"/>
      <c r="D311" s="264" t="s">
        <v>190</v>
      </c>
      <c r="E311" s="299">
        <v>19</v>
      </c>
      <c r="F311" s="266"/>
      <c r="G311" s="41" t="s">
        <v>78</v>
      </c>
      <c r="H311" s="267">
        <f t="shared" si="393"/>
        <v>138</v>
      </c>
      <c r="I311" s="267">
        <f t="shared" si="394"/>
        <v>120</v>
      </c>
      <c r="J311" s="268">
        <f t="shared" si="395"/>
        <v>27506142.120000001</v>
      </c>
      <c r="K311" s="268">
        <f t="shared" si="396"/>
        <v>1</v>
      </c>
      <c r="L311" s="269">
        <f t="shared" si="397"/>
        <v>1.06</v>
      </c>
      <c r="M311" s="270">
        <f t="shared" si="428"/>
        <v>1.0149999999999999</v>
      </c>
      <c r="N311" s="271">
        <f t="shared" si="398"/>
        <v>24729957.321963601</v>
      </c>
      <c r="O311" s="271">
        <f t="shared" si="399"/>
        <v>27874613.160593279</v>
      </c>
      <c r="P311" s="271">
        <f t="shared" si="400"/>
        <v>29593858.306908</v>
      </c>
      <c r="Q311" s="271">
        <f t="shared" si="401"/>
        <v>31419142.731906071</v>
      </c>
      <c r="R311" s="271">
        <f t="shared" si="419"/>
        <v>35294870.680630669</v>
      </c>
      <c r="S311" s="272">
        <f t="shared" si="402"/>
        <v>29593858.306908</v>
      </c>
      <c r="T311" s="271">
        <f t="shared" si="402"/>
        <v>31419142.731906071</v>
      </c>
      <c r="U311" s="271">
        <f t="shared" si="403"/>
        <v>33357006.706268378</v>
      </c>
      <c r="V311" s="271">
        <f t="shared" si="420"/>
        <v>39656063.397911087</v>
      </c>
      <c r="W311" s="271"/>
      <c r="X311" s="271">
        <f t="shared" si="404"/>
        <v>2967594878.635632</v>
      </c>
      <c r="Y311" s="271">
        <f t="shared" si="405"/>
        <v>3344953579.2711935</v>
      </c>
      <c r="Z311" s="271">
        <f t="shared" si="406"/>
        <v>3551262996.8289599</v>
      </c>
      <c r="AA311" s="272">
        <f t="shared" si="421"/>
        <v>3770297127.8287287</v>
      </c>
      <c r="AB311" s="272">
        <f t="shared" si="422"/>
        <v>4235384481.6756802</v>
      </c>
      <c r="AC311" s="272">
        <f t="shared" si="407"/>
        <v>3551262996.8289599</v>
      </c>
      <c r="AD311" s="271">
        <f t="shared" si="408"/>
        <v>3770297127.8287287</v>
      </c>
      <c r="AE311" s="271">
        <f t="shared" si="423"/>
        <v>4002840804.7522054</v>
      </c>
      <c r="AF311" s="271">
        <f t="shared" si="424"/>
        <v>4758727607.7493305</v>
      </c>
      <c r="AG311" s="271"/>
      <c r="AH311" s="33" t="str">
        <f t="shared" si="409"/>
        <v>BERTAHAP</v>
      </c>
      <c r="AI311" s="273">
        <f t="shared" si="410"/>
        <v>0</v>
      </c>
      <c r="AJ311" s="274">
        <v>2</v>
      </c>
      <c r="AK311" s="275"/>
      <c r="AL311" s="271" t="e">
        <f>IF(AK311&gt;#REF!,"LB","KR")</f>
        <v>#REF!</v>
      </c>
      <c r="AM311" s="52">
        <f t="shared" si="411"/>
        <v>3264355000</v>
      </c>
      <c r="AN311" s="52">
        <f t="shared" si="411"/>
        <v>3679449000</v>
      </c>
      <c r="AO311" s="52">
        <f t="shared" si="411"/>
        <v>3906390000</v>
      </c>
      <c r="AP311" s="438">
        <f t="shared" si="392"/>
        <v>4147327000</v>
      </c>
      <c r="AQ311" s="438">
        <f t="shared" si="412"/>
        <v>3906390000</v>
      </c>
      <c r="AR311" s="52">
        <f t="shared" si="412"/>
        <v>4147327000</v>
      </c>
      <c r="AS311" s="52">
        <f t="shared" si="412"/>
        <v>4403125000</v>
      </c>
      <c r="AT311" s="43"/>
      <c r="AU311" s="43"/>
      <c r="AV311" s="311">
        <f t="shared" si="425"/>
        <v>-1419316.9333919995</v>
      </c>
      <c r="AW311" s="311"/>
      <c r="AX311" s="311"/>
      <c r="AY311" s="311"/>
      <c r="AZ311" s="311"/>
      <c r="BA311" s="43"/>
      <c r="BB311" s="43"/>
      <c r="BC311" s="43"/>
      <c r="BD311" s="43"/>
      <c r="BE311" s="43"/>
      <c r="BF311" s="43"/>
      <c r="BG311" s="43"/>
      <c r="BH311" s="43"/>
      <c r="BI311" s="43"/>
      <c r="BJ311" s="43"/>
      <c r="BK311" s="43"/>
      <c r="BL311" s="43"/>
      <c r="BM311" s="43"/>
      <c r="BN311" s="43"/>
      <c r="BO311" s="43"/>
      <c r="BP311" s="43"/>
      <c r="BQ311" s="43"/>
      <c r="BR311" s="43"/>
      <c r="BS311" s="43"/>
      <c r="BT311" s="43"/>
      <c r="BU311" s="43"/>
      <c r="BV311" s="43"/>
      <c r="BW311" s="43"/>
      <c r="BX311" s="465"/>
      <c r="BY311" s="43"/>
      <c r="BZ311" s="43"/>
      <c r="CA311" s="311"/>
      <c r="CB311" s="43"/>
      <c r="CC311" s="43"/>
      <c r="CD311" s="43"/>
      <c r="CE311" s="43"/>
      <c r="CF311" s="43"/>
      <c r="CG311" s="43"/>
      <c r="CH311" s="43"/>
      <c r="CI311" s="43"/>
      <c r="CJ311" s="43"/>
      <c r="CK311" s="438">
        <f t="shared" si="426"/>
        <v>4403124669.1360741</v>
      </c>
      <c r="CL311" s="43">
        <f t="shared" si="427"/>
        <v>4140774000</v>
      </c>
      <c r="CM311" s="43">
        <f t="shared" si="427"/>
        <v>4396167000</v>
      </c>
      <c r="CN311" s="44">
        <f t="shared" si="413"/>
        <v>62111610</v>
      </c>
      <c r="CO311" s="44">
        <f t="shared" si="414"/>
        <v>43961670</v>
      </c>
      <c r="CP311" s="44">
        <f t="shared" si="415"/>
        <v>97659750</v>
      </c>
      <c r="CQ311" s="44">
        <f t="shared" si="416"/>
        <v>86402645.833333328</v>
      </c>
      <c r="CR311" s="440">
        <f t="shared" si="417"/>
        <v>4667313000</v>
      </c>
    </row>
    <row r="312" spans="1:96">
      <c r="A312" s="3">
        <f t="shared" si="418"/>
        <v>273</v>
      </c>
      <c r="B312" s="263">
        <v>10</v>
      </c>
      <c r="C312" s="556"/>
      <c r="D312" s="264" t="s">
        <v>190</v>
      </c>
      <c r="E312" s="299">
        <v>21</v>
      </c>
      <c r="F312" s="266"/>
      <c r="G312" s="41" t="s">
        <v>84</v>
      </c>
      <c r="H312" s="267">
        <f t="shared" si="393"/>
        <v>132</v>
      </c>
      <c r="I312" s="267">
        <f t="shared" si="394"/>
        <v>112</v>
      </c>
      <c r="J312" s="268">
        <f t="shared" si="395"/>
        <v>27506142.120000001</v>
      </c>
      <c r="K312" s="268">
        <f t="shared" si="396"/>
        <v>3</v>
      </c>
      <c r="L312" s="269">
        <f t="shared" si="397"/>
        <v>1.1000000000000001</v>
      </c>
      <c r="M312" s="270">
        <f t="shared" si="428"/>
        <v>1.0149999999999999</v>
      </c>
      <c r="N312" s="271">
        <f t="shared" si="398"/>
        <v>25663163.258641474</v>
      </c>
      <c r="O312" s="271">
        <f t="shared" si="399"/>
        <v>28926485.355332647</v>
      </c>
      <c r="P312" s="271">
        <f t="shared" si="400"/>
        <v>30710607.67698</v>
      </c>
      <c r="Q312" s="271">
        <f t="shared" si="401"/>
        <v>32604770.759525169</v>
      </c>
      <c r="R312" s="271">
        <f t="shared" si="419"/>
        <v>36626752.593107298</v>
      </c>
      <c r="S312" s="272">
        <f t="shared" si="402"/>
        <v>30710607.67698</v>
      </c>
      <c r="T312" s="271">
        <f t="shared" si="402"/>
        <v>32604770.759525169</v>
      </c>
      <c r="U312" s="271">
        <f t="shared" si="403"/>
        <v>34615761.676316239</v>
      </c>
      <c r="V312" s="271">
        <f t="shared" si="420"/>
        <v>41152518.620473772</v>
      </c>
      <c r="W312" s="271"/>
      <c r="X312" s="271">
        <f t="shared" si="404"/>
        <v>2874274284.967845</v>
      </c>
      <c r="Y312" s="271">
        <f t="shared" si="405"/>
        <v>3239766359.7972565</v>
      </c>
      <c r="Z312" s="271">
        <f t="shared" si="406"/>
        <v>3439588059.8217602</v>
      </c>
      <c r="AA312" s="272">
        <f t="shared" si="421"/>
        <v>3651734325.0668187</v>
      </c>
      <c r="AB312" s="272">
        <f t="shared" si="422"/>
        <v>4102196290.4280176</v>
      </c>
      <c r="AC312" s="272">
        <f t="shared" si="407"/>
        <v>3439588059.8217602</v>
      </c>
      <c r="AD312" s="271">
        <f t="shared" si="408"/>
        <v>3651734325.0668187</v>
      </c>
      <c r="AE312" s="271">
        <f t="shared" si="423"/>
        <v>3876965307.7474189</v>
      </c>
      <c r="AF312" s="271">
        <f t="shared" si="424"/>
        <v>4609082085.493063</v>
      </c>
      <c r="AG312" s="271"/>
      <c r="AH312" s="33" t="str">
        <f t="shared" si="409"/>
        <v>BERTAHAP</v>
      </c>
      <c r="AI312" s="273">
        <f t="shared" si="410"/>
        <v>0</v>
      </c>
      <c r="AJ312" s="274">
        <v>2</v>
      </c>
      <c r="AK312" s="275"/>
      <c r="AL312" s="271" t="e">
        <f>IF(AK312&gt;#REF!,"LB","KR")</f>
        <v>#REF!</v>
      </c>
      <c r="AM312" s="52">
        <f t="shared" si="411"/>
        <v>3161702000</v>
      </c>
      <c r="AN312" s="52">
        <f t="shared" si="411"/>
        <v>3563743000</v>
      </c>
      <c r="AO312" s="52">
        <f t="shared" si="411"/>
        <v>3783547000</v>
      </c>
      <c r="AP312" s="438">
        <f t="shared" si="392"/>
        <v>4016908000</v>
      </c>
      <c r="AQ312" s="438">
        <f t="shared" si="412"/>
        <v>3783547000</v>
      </c>
      <c r="AR312" s="52">
        <f t="shared" si="412"/>
        <v>4016908000</v>
      </c>
      <c r="AS312" s="52">
        <f t="shared" si="412"/>
        <v>4264662000</v>
      </c>
      <c r="AT312" s="43"/>
      <c r="AU312" s="43"/>
      <c r="AV312" s="311">
        <f t="shared" si="425"/>
        <v>-302567.56331999972</v>
      </c>
      <c r="AW312" s="311"/>
      <c r="AX312" s="311"/>
      <c r="AY312" s="311"/>
      <c r="AZ312" s="311"/>
      <c r="BA312" s="43"/>
      <c r="BB312" s="43"/>
      <c r="BC312" s="43"/>
      <c r="BD312" s="43"/>
      <c r="BE312" s="43"/>
      <c r="BF312" s="43"/>
      <c r="BG312" s="43"/>
      <c r="BH312" s="43"/>
      <c r="BI312" s="43"/>
      <c r="BJ312" s="43"/>
      <c r="BK312" s="43"/>
      <c r="BL312" s="43"/>
      <c r="BM312" s="43"/>
      <c r="BN312" s="43"/>
      <c r="BO312" s="43"/>
      <c r="BP312" s="43"/>
      <c r="BQ312" s="43"/>
      <c r="BR312" s="43"/>
      <c r="BS312" s="43"/>
      <c r="BT312" s="43"/>
      <c r="BU312" s="43"/>
      <c r="BV312" s="43"/>
      <c r="BW312" s="43"/>
      <c r="BX312" s="465"/>
      <c r="BY312" s="43"/>
      <c r="BZ312" s="43"/>
      <c r="CA312" s="311"/>
      <c r="CB312" s="43"/>
      <c r="CC312" s="43"/>
      <c r="CD312" s="43"/>
      <c r="CE312" s="43"/>
      <c r="CF312" s="43"/>
      <c r="CG312" s="43"/>
      <c r="CH312" s="43"/>
      <c r="CI312" s="43"/>
      <c r="CJ312" s="43"/>
      <c r="CK312" s="438">
        <f t="shared" si="426"/>
        <v>4264661722.7071915</v>
      </c>
      <c r="CL312" s="43">
        <f t="shared" si="427"/>
        <v>4010560000</v>
      </c>
      <c r="CM312" s="43">
        <f t="shared" si="427"/>
        <v>4257923000</v>
      </c>
      <c r="CN312" s="44">
        <f t="shared" si="413"/>
        <v>60158400</v>
      </c>
      <c r="CO312" s="44">
        <f t="shared" si="414"/>
        <v>42579230</v>
      </c>
      <c r="CP312" s="44">
        <f t="shared" si="415"/>
        <v>94588675</v>
      </c>
      <c r="CQ312" s="44">
        <f t="shared" si="416"/>
        <v>83685583.333333328</v>
      </c>
      <c r="CR312" s="440">
        <f t="shared" si="417"/>
        <v>4520543000</v>
      </c>
    </row>
    <row r="313" spans="1:96">
      <c r="A313" s="3">
        <f t="shared" si="418"/>
        <v>274</v>
      </c>
      <c r="B313" s="263">
        <v>1</v>
      </c>
      <c r="C313" s="556"/>
      <c r="D313" s="264" t="s">
        <v>191</v>
      </c>
      <c r="E313" s="265" t="s">
        <v>19</v>
      </c>
      <c r="F313" s="266"/>
      <c r="G313" s="41" t="s">
        <v>72</v>
      </c>
      <c r="H313" s="267">
        <f t="shared" si="393"/>
        <v>175</v>
      </c>
      <c r="I313" s="267">
        <f t="shared" si="394"/>
        <v>156</v>
      </c>
      <c r="J313" s="268">
        <f t="shared" si="395"/>
        <v>27506142.120000001</v>
      </c>
      <c r="K313" s="268">
        <f t="shared" si="396"/>
        <v>5</v>
      </c>
      <c r="L313" s="269">
        <f t="shared" si="397"/>
        <v>1.08</v>
      </c>
      <c r="M313" s="319">
        <f t="shared" ref="M313:M318" si="429">SUMIF($AS$4:$AS$22,E313,$BR$4:$BR$22)</f>
        <v>1.0249999999999999</v>
      </c>
      <c r="N313" s="271">
        <f t="shared" si="398"/>
        <v>25444802.263606008</v>
      </c>
      <c r="O313" s="271">
        <f t="shared" si="399"/>
        <v>28680357.625036489</v>
      </c>
      <c r="P313" s="271">
        <f t="shared" si="400"/>
        <v>30449299.326839998</v>
      </c>
      <c r="Q313" s="271">
        <f t="shared" si="401"/>
        <v>32327345.482126608</v>
      </c>
      <c r="R313" s="271">
        <f t="shared" si="419"/>
        <v>36315105.34757705</v>
      </c>
      <c r="S313" s="272">
        <f t="shared" si="402"/>
        <v>30449299.326839998</v>
      </c>
      <c r="T313" s="271">
        <f t="shared" si="402"/>
        <v>32327345.482126608</v>
      </c>
      <c r="U313" s="271">
        <f t="shared" si="403"/>
        <v>34321225.414851837</v>
      </c>
      <c r="V313" s="271">
        <f t="shared" si="420"/>
        <v>40802362.84179531</v>
      </c>
      <c r="W313" s="271"/>
      <c r="X313" s="271">
        <f t="shared" si="404"/>
        <v>3969389153.1225371</v>
      </c>
      <c r="Y313" s="271">
        <f t="shared" si="405"/>
        <v>4474135789.5056925</v>
      </c>
      <c r="Z313" s="271">
        <f t="shared" si="406"/>
        <v>4750090694.9870396</v>
      </c>
      <c r="AA313" s="272">
        <f t="shared" si="421"/>
        <v>5043065895.211751</v>
      </c>
      <c r="AB313" s="272">
        <f t="shared" si="422"/>
        <v>5665156434.2220201</v>
      </c>
      <c r="AC313" s="272">
        <f t="shared" si="407"/>
        <v>4750090694.9870396</v>
      </c>
      <c r="AD313" s="271">
        <f t="shared" si="408"/>
        <v>5043065895.211751</v>
      </c>
      <c r="AE313" s="271">
        <f t="shared" si="423"/>
        <v>5354111164.7168865</v>
      </c>
      <c r="AF313" s="271">
        <f t="shared" si="424"/>
        <v>6365168603.3200684</v>
      </c>
      <c r="AG313" s="271"/>
      <c r="AH313" s="33" t="str">
        <f t="shared" si="409"/>
        <v>BERTAHAP</v>
      </c>
      <c r="AI313" s="273">
        <f t="shared" si="410"/>
        <v>0</v>
      </c>
      <c r="AJ313" s="274">
        <v>2</v>
      </c>
      <c r="AK313" s="275"/>
      <c r="AL313" s="271" t="e">
        <f>IF(AK313&gt;#REF!,"LB","KR")</f>
        <v>#REF!</v>
      </c>
      <c r="AM313" s="52">
        <f t="shared" si="411"/>
        <v>4366329000</v>
      </c>
      <c r="AN313" s="52">
        <f t="shared" si="411"/>
        <v>4921550000</v>
      </c>
      <c r="AO313" s="52">
        <f t="shared" si="411"/>
        <v>5225100000</v>
      </c>
      <c r="AP313" s="438">
        <f t="shared" si="392"/>
        <v>5547373000</v>
      </c>
      <c r="AQ313" s="438">
        <f t="shared" si="412"/>
        <v>5225100000</v>
      </c>
      <c r="AR313" s="52">
        <f t="shared" si="412"/>
        <v>5547373000</v>
      </c>
      <c r="AS313" s="52">
        <f t="shared" si="412"/>
        <v>5889523000</v>
      </c>
      <c r="AT313" s="43"/>
      <c r="AU313" s="43"/>
      <c r="AV313" s="311">
        <f t="shared" si="425"/>
        <v>-563875.91346000135</v>
      </c>
      <c r="AW313" s="311"/>
      <c r="AX313" s="311"/>
      <c r="AY313" s="311"/>
      <c r="AZ313" s="311"/>
      <c r="BA313" s="43"/>
      <c r="BB313" s="43"/>
      <c r="BC313" s="43"/>
      <c r="BD313" s="43"/>
      <c r="BE313" s="43"/>
      <c r="BF313" s="43"/>
      <c r="BG313" s="43"/>
      <c r="BH313" s="43"/>
      <c r="BI313" s="43"/>
      <c r="BJ313" s="43"/>
      <c r="BK313" s="43"/>
      <c r="BL313" s="43"/>
      <c r="BM313" s="43"/>
      <c r="BN313" s="43"/>
      <c r="BO313" s="43"/>
      <c r="BP313" s="43"/>
      <c r="BQ313" s="43"/>
      <c r="BR313" s="43"/>
      <c r="BS313" s="43"/>
      <c r="BT313" s="43"/>
      <c r="BU313" s="43"/>
      <c r="BV313" s="43"/>
      <c r="BW313" s="43"/>
      <c r="BX313" s="465"/>
      <c r="BY313" s="43"/>
      <c r="BZ313" s="43"/>
      <c r="CA313" s="311"/>
      <c r="CB313" s="43"/>
      <c r="CC313" s="43"/>
      <c r="CD313" s="43"/>
      <c r="CE313" s="43"/>
      <c r="CF313" s="43"/>
      <c r="CG313" s="43"/>
      <c r="CH313" s="43"/>
      <c r="CI313" s="43"/>
      <c r="CJ313" s="43"/>
      <c r="CK313" s="438">
        <f t="shared" si="426"/>
        <v>5889522312.8534088</v>
      </c>
      <c r="CL313" s="43">
        <f t="shared" si="427"/>
        <v>5538606000</v>
      </c>
      <c r="CM313" s="43">
        <f t="shared" si="427"/>
        <v>5880216000</v>
      </c>
      <c r="CN313" s="44">
        <f t="shared" si="413"/>
        <v>83079090</v>
      </c>
      <c r="CO313" s="44">
        <f t="shared" si="414"/>
        <v>58802160</v>
      </c>
      <c r="CP313" s="44">
        <f t="shared" si="415"/>
        <v>130627500</v>
      </c>
      <c r="CQ313" s="44">
        <f t="shared" si="416"/>
        <v>115570270.83333333</v>
      </c>
      <c r="CR313" s="440">
        <f t="shared" si="417"/>
        <v>6242895000</v>
      </c>
    </row>
    <row r="314" spans="1:96">
      <c r="A314" s="3">
        <f t="shared" si="418"/>
        <v>275</v>
      </c>
      <c r="B314" s="263">
        <v>2</v>
      </c>
      <c r="C314" s="556"/>
      <c r="D314" s="264" t="s">
        <v>191</v>
      </c>
      <c r="E314" s="265" t="s">
        <v>29</v>
      </c>
      <c r="F314" s="266"/>
      <c r="G314" s="41" t="s">
        <v>74</v>
      </c>
      <c r="H314" s="267">
        <f t="shared" si="393"/>
        <v>85</v>
      </c>
      <c r="I314" s="267">
        <f t="shared" si="394"/>
        <v>74</v>
      </c>
      <c r="J314" s="268">
        <f t="shared" si="395"/>
        <v>27506142.120000001</v>
      </c>
      <c r="K314" s="268">
        <f t="shared" si="396"/>
        <v>1</v>
      </c>
      <c r="L314" s="269">
        <f t="shared" si="397"/>
        <v>1.06</v>
      </c>
      <c r="M314" s="319">
        <f t="shared" si="429"/>
        <v>1.0249999999999999</v>
      </c>
      <c r="N314" s="271">
        <f t="shared" si="398"/>
        <v>24973602.22168738</v>
      </c>
      <c r="O314" s="271">
        <f t="shared" si="399"/>
        <v>28149239.89123952</v>
      </c>
      <c r="P314" s="271">
        <f t="shared" si="400"/>
        <v>29885423.413380001</v>
      </c>
      <c r="Q314" s="271">
        <f t="shared" si="401"/>
        <v>31728690.936161306</v>
      </c>
      <c r="R314" s="271">
        <f t="shared" si="419"/>
        <v>35642603.396696001</v>
      </c>
      <c r="S314" s="272">
        <f t="shared" si="402"/>
        <v>29885423.413380001</v>
      </c>
      <c r="T314" s="271">
        <f t="shared" si="402"/>
        <v>31728690.936161306</v>
      </c>
      <c r="U314" s="271">
        <f t="shared" si="403"/>
        <v>33685647.166428655</v>
      </c>
      <c r="V314" s="271">
        <f t="shared" si="420"/>
        <v>40046763.529910214</v>
      </c>
      <c r="W314" s="271"/>
      <c r="X314" s="271">
        <f t="shared" si="404"/>
        <v>1848046564.4048662</v>
      </c>
      <c r="Y314" s="271">
        <f t="shared" si="405"/>
        <v>2083043751.9517245</v>
      </c>
      <c r="Z314" s="271">
        <f t="shared" si="406"/>
        <v>2211521332.5901198</v>
      </c>
      <c r="AA314" s="272">
        <f t="shared" si="421"/>
        <v>2347923129.2759366</v>
      </c>
      <c r="AB314" s="272">
        <f t="shared" si="422"/>
        <v>2637552651.355504</v>
      </c>
      <c r="AC314" s="272">
        <f t="shared" si="407"/>
        <v>2211521332.5901198</v>
      </c>
      <c r="AD314" s="271">
        <f t="shared" si="408"/>
        <v>2347923129.2759366</v>
      </c>
      <c r="AE314" s="271">
        <f t="shared" si="423"/>
        <v>2492737890.3157206</v>
      </c>
      <c r="AF314" s="271">
        <f t="shared" si="424"/>
        <v>2963460501.213356</v>
      </c>
      <c r="AG314" s="271"/>
      <c r="AH314" s="33" t="str">
        <f t="shared" si="409"/>
        <v>BERTAHAP</v>
      </c>
      <c r="AI314" s="273">
        <f t="shared" si="410"/>
        <v>0</v>
      </c>
      <c r="AJ314" s="274">
        <v>2</v>
      </c>
      <c r="AK314" s="275"/>
      <c r="AL314" s="271" t="e">
        <f>IF(AK314&gt;#REF!,"LB","KR")</f>
        <v>#REF!</v>
      </c>
      <c r="AM314" s="52">
        <f t="shared" si="411"/>
        <v>2032852000</v>
      </c>
      <c r="AN314" s="52">
        <f t="shared" si="411"/>
        <v>2291349000</v>
      </c>
      <c r="AO314" s="52">
        <f t="shared" si="411"/>
        <v>2432674000</v>
      </c>
      <c r="AP314" s="438">
        <f t="shared" si="392"/>
        <v>2582716000</v>
      </c>
      <c r="AQ314" s="438">
        <f t="shared" si="412"/>
        <v>2432674000</v>
      </c>
      <c r="AR314" s="52">
        <f t="shared" si="412"/>
        <v>2582716000</v>
      </c>
      <c r="AS314" s="52">
        <f t="shared" si="412"/>
        <v>2742012000</v>
      </c>
      <c r="AT314" s="43"/>
      <c r="AU314" s="43"/>
      <c r="AV314" s="311">
        <f t="shared" si="425"/>
        <v>-1127751.826919999</v>
      </c>
      <c r="AW314" s="311"/>
      <c r="AX314" s="311"/>
      <c r="AY314" s="311"/>
      <c r="AZ314" s="311"/>
      <c r="BA314" s="43"/>
      <c r="BB314" s="43"/>
      <c r="BC314" s="43"/>
      <c r="BD314" s="43"/>
      <c r="BE314" s="43"/>
      <c r="BF314" s="43"/>
      <c r="BG314" s="43"/>
      <c r="BH314" s="43"/>
      <c r="BI314" s="43"/>
      <c r="BJ314" s="43"/>
      <c r="BK314" s="43"/>
      <c r="BL314" s="43"/>
      <c r="BM314" s="43"/>
      <c r="BN314" s="43"/>
      <c r="BO314" s="43"/>
      <c r="BP314" s="43"/>
      <c r="BQ314" s="43"/>
      <c r="BR314" s="43"/>
      <c r="BS314" s="43"/>
      <c r="BT314" s="43"/>
      <c r="BU314" s="43"/>
      <c r="BV314" s="43"/>
      <c r="BW314" s="43"/>
      <c r="BX314" s="465"/>
      <c r="BY314" s="43"/>
      <c r="BZ314" s="43"/>
      <c r="CA314" s="311"/>
      <c r="CB314" s="43"/>
      <c r="CC314" s="43"/>
      <c r="CD314" s="43"/>
      <c r="CE314" s="43"/>
      <c r="CF314" s="43"/>
      <c r="CG314" s="43"/>
      <c r="CH314" s="43"/>
      <c r="CI314" s="43"/>
      <c r="CJ314" s="43"/>
      <c r="CK314" s="438">
        <f t="shared" si="426"/>
        <v>2742012031.5982904</v>
      </c>
      <c r="CL314" s="43">
        <f t="shared" si="427"/>
        <v>2578635000</v>
      </c>
      <c r="CM314" s="43">
        <f t="shared" si="427"/>
        <v>2737679000</v>
      </c>
      <c r="CN314" s="44">
        <f t="shared" si="413"/>
        <v>38679525</v>
      </c>
      <c r="CO314" s="44">
        <f t="shared" si="414"/>
        <v>27376790</v>
      </c>
      <c r="CP314" s="44">
        <f t="shared" si="415"/>
        <v>60816850</v>
      </c>
      <c r="CQ314" s="44">
        <f t="shared" si="416"/>
        <v>53806583.333333336</v>
      </c>
      <c r="CR314" s="440">
        <f t="shared" si="417"/>
        <v>2906533000</v>
      </c>
    </row>
    <row r="315" spans="1:96">
      <c r="A315" s="3">
        <f t="shared" si="418"/>
        <v>276</v>
      </c>
      <c r="B315" s="263">
        <v>3</v>
      </c>
      <c r="C315" s="556"/>
      <c r="D315" s="264" t="s">
        <v>191</v>
      </c>
      <c r="E315" s="265" t="s">
        <v>44</v>
      </c>
      <c r="F315" s="266"/>
      <c r="G315" s="41" t="s">
        <v>60</v>
      </c>
      <c r="H315" s="267">
        <f t="shared" si="393"/>
        <v>101</v>
      </c>
      <c r="I315" s="267">
        <f t="shared" si="394"/>
        <v>90</v>
      </c>
      <c r="J315" s="268">
        <f t="shared" si="395"/>
        <v>27506142.120000001</v>
      </c>
      <c r="K315" s="268">
        <f t="shared" si="396"/>
        <v>1</v>
      </c>
      <c r="L315" s="269">
        <f t="shared" si="397"/>
        <v>1.06</v>
      </c>
      <c r="M315" s="319">
        <f t="shared" si="429"/>
        <v>1.0249999999999999</v>
      </c>
      <c r="N315" s="271">
        <f t="shared" si="398"/>
        <v>24973602.22168738</v>
      </c>
      <c r="O315" s="271">
        <f t="shared" si="399"/>
        <v>28149239.89123952</v>
      </c>
      <c r="P315" s="271">
        <f t="shared" si="400"/>
        <v>29885423.413380001</v>
      </c>
      <c r="Q315" s="271">
        <f t="shared" si="401"/>
        <v>31728690.936161306</v>
      </c>
      <c r="R315" s="271">
        <f t="shared" si="419"/>
        <v>35642603.396696001</v>
      </c>
      <c r="S315" s="272">
        <f t="shared" si="402"/>
        <v>29885423.413380001</v>
      </c>
      <c r="T315" s="271">
        <f t="shared" si="402"/>
        <v>31728690.936161306</v>
      </c>
      <c r="U315" s="271">
        <f t="shared" si="403"/>
        <v>33685647.166428655</v>
      </c>
      <c r="V315" s="271">
        <f t="shared" si="420"/>
        <v>40046763.529910214</v>
      </c>
      <c r="W315" s="271"/>
      <c r="X315" s="271">
        <f t="shared" si="404"/>
        <v>2247624199.9518642</v>
      </c>
      <c r="Y315" s="271">
        <f t="shared" si="405"/>
        <v>2533431590.2115569</v>
      </c>
      <c r="Z315" s="271">
        <f t="shared" si="406"/>
        <v>2689688107.2042003</v>
      </c>
      <c r="AA315" s="272">
        <f t="shared" si="421"/>
        <v>2855582184.2545176</v>
      </c>
      <c r="AB315" s="272">
        <f t="shared" si="422"/>
        <v>3207834305.7026401</v>
      </c>
      <c r="AC315" s="272">
        <f t="shared" si="407"/>
        <v>2689688107.2042003</v>
      </c>
      <c r="AD315" s="271">
        <f t="shared" si="408"/>
        <v>2855582184.2545176</v>
      </c>
      <c r="AE315" s="271">
        <f t="shared" si="423"/>
        <v>3031708244.978579</v>
      </c>
      <c r="AF315" s="271">
        <f t="shared" si="424"/>
        <v>3604208717.6919193</v>
      </c>
      <c r="AG315" s="271"/>
      <c r="AH315" s="33" t="str">
        <f t="shared" si="409"/>
        <v>BERTAHAP</v>
      </c>
      <c r="AI315" s="273">
        <f t="shared" si="410"/>
        <v>0</v>
      </c>
      <c r="AJ315" s="274">
        <v>2</v>
      </c>
      <c r="AK315" s="275"/>
      <c r="AL315" s="271" t="e">
        <f>IF(AK315&gt;#REF!,"LB","KR")</f>
        <v>#REF!</v>
      </c>
      <c r="AM315" s="52">
        <f t="shared" si="411"/>
        <v>2472387000</v>
      </c>
      <c r="AN315" s="52">
        <f t="shared" si="411"/>
        <v>2786775000</v>
      </c>
      <c r="AO315" s="52">
        <f t="shared" si="411"/>
        <v>2958657000</v>
      </c>
      <c r="AP315" s="438">
        <f t="shared" si="392"/>
        <v>3141141000</v>
      </c>
      <c r="AQ315" s="438">
        <f t="shared" si="412"/>
        <v>2958657000</v>
      </c>
      <c r="AR315" s="52">
        <f t="shared" si="412"/>
        <v>3141141000</v>
      </c>
      <c r="AS315" s="52">
        <f t="shared" si="412"/>
        <v>3334880000</v>
      </c>
      <c r="AT315" s="43"/>
      <c r="AU315" s="43"/>
      <c r="AV315" s="311">
        <f t="shared" si="425"/>
        <v>-1127751.826919999</v>
      </c>
      <c r="AW315" s="311"/>
      <c r="AX315" s="311"/>
      <c r="AY315" s="311"/>
      <c r="AZ315" s="311"/>
      <c r="BA315" s="43"/>
      <c r="BB315" s="43"/>
      <c r="BC315" s="43"/>
      <c r="BD315" s="43"/>
      <c r="BE315" s="43"/>
      <c r="BF315" s="43"/>
      <c r="BG315" s="43"/>
      <c r="BH315" s="43"/>
      <c r="BI315" s="43"/>
      <c r="BJ315" s="43"/>
      <c r="BK315" s="43"/>
      <c r="BL315" s="43"/>
      <c r="BM315" s="43"/>
      <c r="BN315" s="43"/>
      <c r="BO315" s="43"/>
      <c r="BP315" s="43"/>
      <c r="BQ315" s="43"/>
      <c r="BR315" s="43"/>
      <c r="BS315" s="43"/>
      <c r="BT315" s="43"/>
      <c r="BU315" s="43"/>
      <c r="BV315" s="43"/>
      <c r="BW315" s="43"/>
      <c r="BX315" s="465"/>
      <c r="BY315" s="43"/>
      <c r="BZ315" s="43"/>
      <c r="CA315" s="311"/>
      <c r="CB315" s="43"/>
      <c r="CC315" s="43"/>
      <c r="CD315" s="43"/>
      <c r="CE315" s="43"/>
      <c r="CF315" s="43"/>
      <c r="CG315" s="43"/>
      <c r="CH315" s="43"/>
      <c r="CI315" s="43"/>
      <c r="CJ315" s="43"/>
      <c r="CK315" s="438">
        <f t="shared" si="426"/>
        <v>3334879411.8078356</v>
      </c>
      <c r="CL315" s="43">
        <f t="shared" si="427"/>
        <v>3136177000</v>
      </c>
      <c r="CM315" s="43">
        <f t="shared" si="427"/>
        <v>3329610000</v>
      </c>
      <c r="CN315" s="44">
        <f t="shared" si="413"/>
        <v>47042655</v>
      </c>
      <c r="CO315" s="44">
        <f t="shared" si="414"/>
        <v>33296100</v>
      </c>
      <c r="CP315" s="44">
        <f t="shared" si="415"/>
        <v>73966425</v>
      </c>
      <c r="CQ315" s="44">
        <f t="shared" si="416"/>
        <v>65440437.5</v>
      </c>
      <c r="CR315" s="440">
        <f t="shared" si="417"/>
        <v>3534973000</v>
      </c>
    </row>
    <row r="316" spans="1:96">
      <c r="A316" s="3">
        <f t="shared" si="418"/>
        <v>277</v>
      </c>
      <c r="B316" s="263">
        <v>4</v>
      </c>
      <c r="C316" s="556"/>
      <c r="D316" s="264" t="s">
        <v>191</v>
      </c>
      <c r="E316" s="299">
        <v>11</v>
      </c>
      <c r="F316" s="266"/>
      <c r="G316" s="41" t="s">
        <v>62</v>
      </c>
      <c r="H316" s="267">
        <f t="shared" si="393"/>
        <v>101</v>
      </c>
      <c r="I316" s="267">
        <f t="shared" si="394"/>
        <v>90</v>
      </c>
      <c r="J316" s="268">
        <f t="shared" si="395"/>
        <v>27506142.120000001</v>
      </c>
      <c r="K316" s="268">
        <f t="shared" si="396"/>
        <v>1</v>
      </c>
      <c r="L316" s="269">
        <f t="shared" si="397"/>
        <v>1.06</v>
      </c>
      <c r="M316" s="319">
        <f t="shared" si="429"/>
        <v>1.0249999999999999</v>
      </c>
      <c r="N316" s="271">
        <f t="shared" si="398"/>
        <v>24973602.22168738</v>
      </c>
      <c r="O316" s="271">
        <f t="shared" si="399"/>
        <v>28149239.89123952</v>
      </c>
      <c r="P316" s="271">
        <f t="shared" si="400"/>
        <v>29885423.413380001</v>
      </c>
      <c r="Q316" s="271">
        <f t="shared" si="401"/>
        <v>31728690.936161306</v>
      </c>
      <c r="R316" s="271">
        <f t="shared" si="419"/>
        <v>35642603.396696001</v>
      </c>
      <c r="S316" s="272">
        <f t="shared" si="402"/>
        <v>29885423.413380001</v>
      </c>
      <c r="T316" s="271">
        <f t="shared" si="402"/>
        <v>31728690.936161306</v>
      </c>
      <c r="U316" s="271">
        <f t="shared" si="403"/>
        <v>33685647.166428655</v>
      </c>
      <c r="V316" s="271">
        <f t="shared" si="420"/>
        <v>40046763.529910214</v>
      </c>
      <c r="W316" s="271"/>
      <c r="X316" s="271">
        <f t="shared" si="404"/>
        <v>2247624199.9518642</v>
      </c>
      <c r="Y316" s="271">
        <f t="shared" si="405"/>
        <v>2533431590.2115569</v>
      </c>
      <c r="Z316" s="271">
        <f t="shared" si="406"/>
        <v>2689688107.2042003</v>
      </c>
      <c r="AA316" s="272">
        <f t="shared" si="421"/>
        <v>2855582184.2545176</v>
      </c>
      <c r="AB316" s="272">
        <f t="shared" si="422"/>
        <v>3207834305.7026401</v>
      </c>
      <c r="AC316" s="272">
        <f t="shared" si="407"/>
        <v>2689688107.2042003</v>
      </c>
      <c r="AD316" s="271">
        <f t="shared" si="408"/>
        <v>2855582184.2545176</v>
      </c>
      <c r="AE316" s="271">
        <f t="shared" si="423"/>
        <v>3031708244.978579</v>
      </c>
      <c r="AF316" s="271">
        <f t="shared" si="424"/>
        <v>3604208717.6919193</v>
      </c>
      <c r="AG316" s="271"/>
      <c r="AH316" s="33" t="str">
        <f t="shared" si="409"/>
        <v>BERTAHAP</v>
      </c>
      <c r="AI316" s="273">
        <f t="shared" si="410"/>
        <v>0</v>
      </c>
      <c r="AJ316" s="274">
        <v>2</v>
      </c>
      <c r="AK316" s="275"/>
      <c r="AL316" s="271" t="e">
        <f>IF(AK316&gt;#REF!,"LB","KR")</f>
        <v>#REF!</v>
      </c>
      <c r="AM316" s="52">
        <f t="shared" si="411"/>
        <v>2472387000</v>
      </c>
      <c r="AN316" s="52">
        <f t="shared" si="411"/>
        <v>2786775000</v>
      </c>
      <c r="AO316" s="52">
        <f t="shared" si="411"/>
        <v>2958657000</v>
      </c>
      <c r="AP316" s="438">
        <f t="shared" si="392"/>
        <v>3141141000</v>
      </c>
      <c r="AQ316" s="438">
        <f t="shared" si="412"/>
        <v>2958657000</v>
      </c>
      <c r="AR316" s="52">
        <f t="shared" si="412"/>
        <v>3141141000</v>
      </c>
      <c r="AS316" s="52">
        <f t="shared" si="412"/>
        <v>3334880000</v>
      </c>
      <c r="AT316" s="43"/>
      <c r="AU316" s="43"/>
      <c r="AV316" s="311">
        <f t="shared" si="425"/>
        <v>-1127751.826919999</v>
      </c>
      <c r="AW316" s="311"/>
      <c r="AX316" s="311"/>
      <c r="AY316" s="311"/>
      <c r="AZ316" s="311"/>
      <c r="BA316" s="43"/>
      <c r="BB316" s="43"/>
      <c r="BC316" s="43"/>
      <c r="BD316" s="43"/>
      <c r="BE316" s="43"/>
      <c r="BF316" s="43"/>
      <c r="BG316" s="43"/>
      <c r="BH316" s="43"/>
      <c r="BI316" s="43"/>
      <c r="BJ316" s="43"/>
      <c r="BK316" s="43"/>
      <c r="BL316" s="43"/>
      <c r="BM316" s="43"/>
      <c r="BN316" s="43"/>
      <c r="BO316" s="43"/>
      <c r="BP316" s="43"/>
      <c r="BQ316" s="43"/>
      <c r="BR316" s="43"/>
      <c r="BS316" s="43"/>
      <c r="BT316" s="43"/>
      <c r="BU316" s="43"/>
      <c r="BV316" s="43"/>
      <c r="BW316" s="43"/>
      <c r="BX316" s="465"/>
      <c r="BY316" s="43"/>
      <c r="BZ316" s="43"/>
      <c r="CA316" s="311"/>
      <c r="CB316" s="43"/>
      <c r="CC316" s="43"/>
      <c r="CD316" s="43"/>
      <c r="CE316" s="43"/>
      <c r="CF316" s="43"/>
      <c r="CG316" s="43"/>
      <c r="CH316" s="43"/>
      <c r="CI316" s="43"/>
      <c r="CJ316" s="43"/>
      <c r="CK316" s="438">
        <f t="shared" si="426"/>
        <v>3334879411.8078356</v>
      </c>
      <c r="CL316" s="43">
        <f t="shared" si="427"/>
        <v>3136177000</v>
      </c>
      <c r="CM316" s="43">
        <f t="shared" si="427"/>
        <v>3329610000</v>
      </c>
      <c r="CN316" s="44">
        <f t="shared" si="413"/>
        <v>47042655</v>
      </c>
      <c r="CO316" s="44">
        <f t="shared" si="414"/>
        <v>33296100</v>
      </c>
      <c r="CP316" s="44">
        <f t="shared" si="415"/>
        <v>73966425</v>
      </c>
      <c r="CQ316" s="44">
        <f t="shared" si="416"/>
        <v>65440437.5</v>
      </c>
      <c r="CR316" s="440">
        <f t="shared" si="417"/>
        <v>3534973000</v>
      </c>
    </row>
    <row r="317" spans="1:96">
      <c r="A317" s="3">
        <f t="shared" si="418"/>
        <v>278</v>
      </c>
      <c r="B317" s="263">
        <v>5</v>
      </c>
      <c r="C317" s="556"/>
      <c r="D317" s="264" t="s">
        <v>191</v>
      </c>
      <c r="E317" s="299">
        <v>19</v>
      </c>
      <c r="F317" s="266"/>
      <c r="G317" s="41" t="s">
        <v>78</v>
      </c>
      <c r="H317" s="267">
        <f t="shared" si="393"/>
        <v>138</v>
      </c>
      <c r="I317" s="267">
        <f t="shared" si="394"/>
        <v>120</v>
      </c>
      <c r="J317" s="268">
        <f t="shared" si="395"/>
        <v>27506142.120000001</v>
      </c>
      <c r="K317" s="268">
        <f t="shared" si="396"/>
        <v>1</v>
      </c>
      <c r="L317" s="269">
        <f t="shared" si="397"/>
        <v>1.06</v>
      </c>
      <c r="M317" s="319">
        <f t="shared" si="429"/>
        <v>1.0249999999999999</v>
      </c>
      <c r="N317" s="271">
        <f t="shared" si="398"/>
        <v>24973602.22168738</v>
      </c>
      <c r="O317" s="271">
        <f t="shared" si="399"/>
        <v>28149239.89123952</v>
      </c>
      <c r="P317" s="271">
        <f t="shared" si="400"/>
        <v>29885423.413380001</v>
      </c>
      <c r="Q317" s="271">
        <f t="shared" si="401"/>
        <v>31728690.936161306</v>
      </c>
      <c r="R317" s="271">
        <f t="shared" si="419"/>
        <v>35642603.396696001</v>
      </c>
      <c r="S317" s="272">
        <f t="shared" si="402"/>
        <v>29885423.413380001</v>
      </c>
      <c r="T317" s="271">
        <f t="shared" si="402"/>
        <v>31728690.936161306</v>
      </c>
      <c r="U317" s="271">
        <f t="shared" si="403"/>
        <v>33685647.166428655</v>
      </c>
      <c r="V317" s="271">
        <f t="shared" si="420"/>
        <v>40046763.529910214</v>
      </c>
      <c r="W317" s="271"/>
      <c r="X317" s="271">
        <f t="shared" si="404"/>
        <v>2996832266.6024857</v>
      </c>
      <c r="Y317" s="271">
        <f t="shared" si="405"/>
        <v>3377908786.9487424</v>
      </c>
      <c r="Z317" s="271">
        <f t="shared" si="406"/>
        <v>3586250809.6055999</v>
      </c>
      <c r="AA317" s="272">
        <f t="shared" si="421"/>
        <v>3807442912.3393569</v>
      </c>
      <c r="AB317" s="272">
        <f t="shared" si="422"/>
        <v>4277112407.6035204</v>
      </c>
      <c r="AC317" s="272">
        <f t="shared" si="407"/>
        <v>3586250809.6055999</v>
      </c>
      <c r="AD317" s="271">
        <f t="shared" si="408"/>
        <v>3807442912.3393569</v>
      </c>
      <c r="AE317" s="271">
        <f t="shared" si="423"/>
        <v>4042277659.9714384</v>
      </c>
      <c r="AF317" s="271">
        <f t="shared" si="424"/>
        <v>4805611623.5892258</v>
      </c>
      <c r="AG317" s="271"/>
      <c r="AH317" s="33" t="str">
        <f t="shared" si="409"/>
        <v>BERTAHAP</v>
      </c>
      <c r="AI317" s="273">
        <f t="shared" si="410"/>
        <v>0</v>
      </c>
      <c r="AJ317" s="274">
        <v>2</v>
      </c>
      <c r="AK317" s="275"/>
      <c r="AL317" s="271" t="e">
        <f>IF(AK317&gt;#REF!,"LB","KR")</f>
        <v>#REF!</v>
      </c>
      <c r="AM317" s="52">
        <f t="shared" si="411"/>
        <v>3296516000</v>
      </c>
      <c r="AN317" s="52">
        <f t="shared" si="411"/>
        <v>3715700000</v>
      </c>
      <c r="AO317" s="52">
        <f t="shared" si="411"/>
        <v>3944876000</v>
      </c>
      <c r="AP317" s="438">
        <f t="shared" si="392"/>
        <v>4188188000</v>
      </c>
      <c r="AQ317" s="438">
        <f t="shared" si="412"/>
        <v>3944876000</v>
      </c>
      <c r="AR317" s="52">
        <f t="shared" si="412"/>
        <v>4188188000</v>
      </c>
      <c r="AS317" s="52">
        <f t="shared" si="412"/>
        <v>4446506000</v>
      </c>
      <c r="AT317" s="43"/>
      <c r="AU317" s="43"/>
      <c r="AV317" s="311">
        <f t="shared" si="425"/>
        <v>-1127751.826919999</v>
      </c>
      <c r="AW317" s="311"/>
      <c r="AX317" s="311"/>
      <c r="AY317" s="311"/>
      <c r="AZ317" s="311"/>
      <c r="BA317" s="43"/>
      <c r="BB317" s="43"/>
      <c r="BC317" s="43"/>
      <c r="BD317" s="43"/>
      <c r="BE317" s="43"/>
      <c r="BF317" s="43"/>
      <c r="BG317" s="43"/>
      <c r="BH317" s="43"/>
      <c r="BI317" s="43"/>
      <c r="BJ317" s="43"/>
      <c r="BK317" s="43"/>
      <c r="BL317" s="43"/>
      <c r="BM317" s="43"/>
      <c r="BN317" s="43"/>
      <c r="BO317" s="43"/>
      <c r="BP317" s="43"/>
      <c r="BQ317" s="43"/>
      <c r="BR317" s="43"/>
      <c r="BS317" s="43"/>
      <c r="BT317" s="43"/>
      <c r="BU317" s="43"/>
      <c r="BV317" s="43"/>
      <c r="BW317" s="43"/>
      <c r="BX317" s="465"/>
      <c r="BY317" s="43"/>
      <c r="BZ317" s="43"/>
      <c r="CA317" s="311"/>
      <c r="CB317" s="43"/>
      <c r="CC317" s="43"/>
      <c r="CD317" s="43"/>
      <c r="CE317" s="43"/>
      <c r="CF317" s="43"/>
      <c r="CG317" s="43"/>
      <c r="CH317" s="43"/>
      <c r="CI317" s="43"/>
      <c r="CJ317" s="43"/>
      <c r="CK317" s="438">
        <f t="shared" si="426"/>
        <v>4446505882.4104481</v>
      </c>
      <c r="CL317" s="43">
        <f t="shared" si="427"/>
        <v>4181569000</v>
      </c>
      <c r="CM317" s="43">
        <f t="shared" si="427"/>
        <v>4439480000</v>
      </c>
      <c r="CN317" s="44">
        <f t="shared" si="413"/>
        <v>62723535</v>
      </c>
      <c r="CO317" s="44">
        <f t="shared" si="414"/>
        <v>44394800</v>
      </c>
      <c r="CP317" s="44">
        <f t="shared" si="415"/>
        <v>98621900</v>
      </c>
      <c r="CQ317" s="44">
        <f t="shared" si="416"/>
        <v>87253916.666666672</v>
      </c>
      <c r="CR317" s="440">
        <f t="shared" si="417"/>
        <v>4713298000</v>
      </c>
    </row>
    <row r="318" spans="1:96">
      <c r="A318" s="3">
        <f t="shared" si="418"/>
        <v>279</v>
      </c>
      <c r="B318" s="263">
        <v>6</v>
      </c>
      <c r="C318" s="556"/>
      <c r="D318" s="264" t="s">
        <v>191</v>
      </c>
      <c r="E318" s="299">
        <v>21</v>
      </c>
      <c r="F318" s="266"/>
      <c r="G318" s="41" t="s">
        <v>84</v>
      </c>
      <c r="H318" s="267">
        <f t="shared" si="393"/>
        <v>132</v>
      </c>
      <c r="I318" s="267">
        <f t="shared" si="394"/>
        <v>112</v>
      </c>
      <c r="J318" s="268">
        <f t="shared" si="395"/>
        <v>27506142.120000001</v>
      </c>
      <c r="K318" s="268">
        <f t="shared" si="396"/>
        <v>3</v>
      </c>
      <c r="L318" s="269">
        <f t="shared" si="397"/>
        <v>1.1000000000000001</v>
      </c>
      <c r="M318" s="319">
        <f t="shared" si="429"/>
        <v>1.0249999999999999</v>
      </c>
      <c r="N318" s="271">
        <f t="shared" si="398"/>
        <v>25916002.30552464</v>
      </c>
      <c r="O318" s="271">
        <f t="shared" si="399"/>
        <v>29211475.358833462</v>
      </c>
      <c r="P318" s="271">
        <f t="shared" si="400"/>
        <v>31013175.2403</v>
      </c>
      <c r="Q318" s="271">
        <f t="shared" si="401"/>
        <v>32926000.028091919</v>
      </c>
      <c r="R318" s="271">
        <f t="shared" si="419"/>
        <v>36987607.298458114</v>
      </c>
      <c r="S318" s="272">
        <f t="shared" si="402"/>
        <v>31013175.2403</v>
      </c>
      <c r="T318" s="271">
        <f t="shared" si="402"/>
        <v>32926000.028091919</v>
      </c>
      <c r="U318" s="271">
        <f t="shared" si="403"/>
        <v>34956803.663275018</v>
      </c>
      <c r="V318" s="271">
        <f t="shared" si="420"/>
        <v>41557962.153680407</v>
      </c>
      <c r="W318" s="271"/>
      <c r="X318" s="271">
        <f t="shared" si="404"/>
        <v>2902592258.2187595</v>
      </c>
      <c r="Y318" s="271">
        <f t="shared" si="405"/>
        <v>3271685240.1893477</v>
      </c>
      <c r="Z318" s="271">
        <f t="shared" si="406"/>
        <v>3473475626.9136</v>
      </c>
      <c r="AA318" s="272">
        <f t="shared" si="421"/>
        <v>3687712003.1462951</v>
      </c>
      <c r="AB318" s="272">
        <f t="shared" si="422"/>
        <v>4142612017.427309</v>
      </c>
      <c r="AC318" s="272">
        <f t="shared" si="407"/>
        <v>3473475626.9136</v>
      </c>
      <c r="AD318" s="271">
        <f t="shared" si="408"/>
        <v>3687712003.1462951</v>
      </c>
      <c r="AE318" s="271">
        <f t="shared" si="423"/>
        <v>3915162010.2868023</v>
      </c>
      <c r="AF318" s="271">
        <f t="shared" si="424"/>
        <v>4654491761.2122059</v>
      </c>
      <c r="AG318" s="271"/>
      <c r="AH318" s="33" t="str">
        <f t="shared" si="409"/>
        <v>BERTAHAP</v>
      </c>
      <c r="AI318" s="273">
        <f t="shared" si="410"/>
        <v>0</v>
      </c>
      <c r="AJ318" s="274">
        <v>2</v>
      </c>
      <c r="AK318" s="275"/>
      <c r="AL318" s="271" t="e">
        <f>IF(AK318&gt;#REF!,"LB","KR")</f>
        <v>#REF!</v>
      </c>
      <c r="AM318" s="52">
        <f t="shared" si="411"/>
        <v>3192852000</v>
      </c>
      <c r="AN318" s="52">
        <f t="shared" si="411"/>
        <v>3598854000</v>
      </c>
      <c r="AO318" s="52">
        <f t="shared" si="411"/>
        <v>3820824000</v>
      </c>
      <c r="AP318" s="438">
        <f t="shared" si="392"/>
        <v>4056484000</v>
      </c>
      <c r="AQ318" s="438">
        <f t="shared" si="412"/>
        <v>3820824000</v>
      </c>
      <c r="AR318" s="52">
        <f t="shared" si="412"/>
        <v>4056484000</v>
      </c>
      <c r="AS318" s="52">
        <f t="shared" si="412"/>
        <v>4306679000</v>
      </c>
      <c r="AT318" s="43"/>
      <c r="AU318" s="43"/>
      <c r="AV318" s="311">
        <f t="shared" si="425"/>
        <v>0</v>
      </c>
      <c r="AW318" s="311"/>
      <c r="AX318" s="311"/>
      <c r="AY318" s="311"/>
      <c r="AZ318" s="311"/>
      <c r="BA318" s="43"/>
      <c r="BB318" s="43"/>
      <c r="BC318" s="43"/>
      <c r="BD318" s="43"/>
      <c r="BE318" s="43"/>
      <c r="BF318" s="43"/>
      <c r="BG318" s="43"/>
      <c r="BH318" s="43"/>
      <c r="BI318" s="43"/>
      <c r="BJ318" s="43"/>
      <c r="BK318" s="43"/>
      <c r="BL318" s="43"/>
      <c r="BM318" s="43"/>
      <c r="BN318" s="43"/>
      <c r="BO318" s="43"/>
      <c r="BP318" s="43"/>
      <c r="BQ318" s="43"/>
      <c r="BR318" s="43"/>
      <c r="BS318" s="43"/>
      <c r="BT318" s="43"/>
      <c r="BU318" s="43"/>
      <c r="BV318" s="43"/>
      <c r="BW318" s="43"/>
      <c r="BX318" s="465"/>
      <c r="BY318" s="43"/>
      <c r="BZ318" s="43"/>
      <c r="CA318" s="311"/>
      <c r="CB318" s="43"/>
      <c r="CC318" s="43"/>
      <c r="CD318" s="43"/>
      <c r="CE318" s="43"/>
      <c r="CF318" s="43"/>
      <c r="CG318" s="43"/>
      <c r="CH318" s="43"/>
      <c r="CI318" s="43"/>
      <c r="CJ318" s="43"/>
      <c r="CK318" s="438">
        <f t="shared" si="426"/>
        <v>4306678680.1127033</v>
      </c>
      <c r="CL318" s="43">
        <f t="shared" si="427"/>
        <v>4050074000</v>
      </c>
      <c r="CM318" s="43">
        <f t="shared" si="427"/>
        <v>4299874000</v>
      </c>
      <c r="CN318" s="44">
        <f t="shared" si="413"/>
        <v>60751110</v>
      </c>
      <c r="CO318" s="44">
        <f t="shared" si="414"/>
        <v>42998740</v>
      </c>
      <c r="CP318" s="44">
        <f t="shared" si="415"/>
        <v>95520600</v>
      </c>
      <c r="CQ318" s="44">
        <f t="shared" si="416"/>
        <v>84510083.333333328</v>
      </c>
      <c r="CR318" s="440">
        <f t="shared" si="417"/>
        <v>4565081000</v>
      </c>
    </row>
    <row r="319" spans="1:96" hidden="1">
      <c r="A319" s="144"/>
      <c r="B319" s="145"/>
      <c r="C319" s="332"/>
      <c r="D319" s="331"/>
      <c r="E319" s="332"/>
      <c r="F319" s="332"/>
      <c r="G319" s="333"/>
      <c r="H319" s="333"/>
      <c r="I319" s="334"/>
      <c r="J319" s="335"/>
      <c r="K319" s="335"/>
      <c r="L319" s="335"/>
      <c r="M319" s="336"/>
      <c r="N319" s="336"/>
      <c r="O319" s="336"/>
      <c r="P319" s="336"/>
      <c r="Q319" s="336"/>
      <c r="R319" s="336"/>
      <c r="S319" s="336"/>
      <c r="T319" s="336"/>
      <c r="U319" s="336"/>
      <c r="V319" s="336"/>
      <c r="W319" s="337"/>
      <c r="X319" s="338"/>
      <c r="Y319" s="338"/>
      <c r="Z319" s="338"/>
      <c r="AA319" s="339"/>
      <c r="AB319" s="339"/>
      <c r="AC319" s="339"/>
      <c r="AD319" s="339"/>
      <c r="AE319" s="340"/>
      <c r="AF319" s="340"/>
      <c r="AG319" s="337"/>
      <c r="AH319" s="333"/>
      <c r="AI319" s="341"/>
      <c r="AJ319" s="342"/>
      <c r="AK319" s="340"/>
      <c r="AL319" s="338"/>
      <c r="AM319" s="340"/>
      <c r="AN319" s="340"/>
      <c r="AO319" s="340"/>
      <c r="AP319" s="343"/>
      <c r="AQ319" s="343"/>
      <c r="AR319" s="343"/>
      <c r="AS319" s="333"/>
      <c r="AX319" s="5"/>
      <c r="AY319" s="5"/>
      <c r="BA319" s="2"/>
      <c r="BB319" s="2"/>
    </row>
    <row r="320" spans="1:96" hidden="1">
      <c r="A320" s="144"/>
      <c r="B320" s="145"/>
      <c r="C320" s="145"/>
      <c r="D320" s="157"/>
      <c r="E320" s="145"/>
      <c r="F320" s="145"/>
      <c r="G320" s="147"/>
      <c r="H320" s="147"/>
      <c r="I320" s="148"/>
      <c r="J320" s="89"/>
      <c r="K320" s="89"/>
      <c r="L320" s="89"/>
      <c r="M320" s="149"/>
      <c r="N320" s="149"/>
      <c r="O320" s="149"/>
      <c r="P320" s="149"/>
      <c r="Q320" s="149"/>
      <c r="R320" s="149"/>
      <c r="S320" s="149"/>
      <c r="T320" s="149"/>
      <c r="U320" s="149"/>
      <c r="V320" s="149"/>
      <c r="W320" s="150"/>
      <c r="X320" s="151"/>
      <c r="Y320" s="151"/>
      <c r="Z320" s="151"/>
      <c r="AA320" s="152"/>
      <c r="AB320" s="152"/>
      <c r="AC320" s="152"/>
      <c r="AD320" s="152"/>
      <c r="AE320" s="153"/>
      <c r="AF320" s="153"/>
      <c r="AG320" s="150"/>
      <c r="AH320" s="147"/>
      <c r="AI320" s="154"/>
      <c r="AJ320" s="155"/>
      <c r="AK320" s="153"/>
      <c r="AL320" s="151"/>
      <c r="AM320" s="153"/>
      <c r="AN320" s="153"/>
      <c r="AO320" s="153"/>
      <c r="AP320" s="156"/>
      <c r="AQ320" s="156"/>
      <c r="AR320" s="156"/>
      <c r="AS320" s="147"/>
      <c r="AX320" s="5"/>
      <c r="AY320" s="5"/>
      <c r="BA320" s="2"/>
      <c r="BB320" s="2"/>
    </row>
    <row r="321" spans="1:96" hidden="1">
      <c r="A321" s="158"/>
      <c r="B321" s="159"/>
      <c r="C321" s="159"/>
      <c r="D321" s="160"/>
      <c r="E321" s="160"/>
      <c r="F321" s="160"/>
      <c r="G321" s="160"/>
      <c r="H321" s="160"/>
      <c r="I321" s="161"/>
      <c r="J321" s="162"/>
      <c r="K321" s="162"/>
      <c r="L321" s="162"/>
      <c r="M321" s="163"/>
      <c r="N321" s="163"/>
      <c r="O321" s="163"/>
      <c r="P321" s="163"/>
      <c r="Q321" s="163"/>
      <c r="R321" s="163"/>
      <c r="S321" s="163"/>
      <c r="T321" s="163"/>
      <c r="U321" s="163"/>
      <c r="V321" s="163"/>
      <c r="W321" s="164"/>
      <c r="X321" s="165"/>
      <c r="Y321" s="165"/>
      <c r="Z321" s="165"/>
      <c r="AA321" s="165"/>
      <c r="AB321" s="165"/>
      <c r="AC321" s="165"/>
      <c r="AD321" s="165"/>
      <c r="AE321" s="161"/>
      <c r="AF321" s="161"/>
      <c r="AG321" s="164"/>
      <c r="AH321" s="160"/>
      <c r="AI321" s="166"/>
      <c r="AJ321" s="167"/>
      <c r="AK321" s="161"/>
      <c r="AL321" s="161"/>
      <c r="AM321" s="168"/>
      <c r="AN321" s="161"/>
      <c r="AO321" s="168"/>
      <c r="AP321" s="160"/>
      <c r="AQ321" s="160"/>
      <c r="AR321" s="160"/>
      <c r="AS321" s="160"/>
      <c r="AX321" s="5"/>
      <c r="AY321" s="5"/>
      <c r="BA321" s="2"/>
      <c r="BB321" s="2"/>
    </row>
    <row r="322" spans="1:96" hidden="1">
      <c r="A322" s="169">
        <f>COUNT(A40:A320)</f>
        <v>279</v>
      </c>
      <c r="B322" s="170"/>
      <c r="C322" s="171"/>
      <c r="D322" s="171"/>
      <c r="E322" s="172" t="s">
        <v>192</v>
      </c>
      <c r="F322" s="173"/>
      <c r="G322" s="173"/>
      <c r="H322" s="173"/>
      <c r="I322" s="174">
        <f>SUM(I40:I321)</f>
        <v>27054</v>
      </c>
      <c r="M322" s="175" t="s">
        <v>193</v>
      </c>
      <c r="N322" s="176">
        <f>Z322/I322</f>
        <v>29808529.847693622</v>
      </c>
      <c r="O322" s="177"/>
      <c r="P322" s="177"/>
      <c r="Q322" s="178"/>
      <c r="R322" s="178"/>
      <c r="S322" s="178"/>
      <c r="T322" s="178"/>
      <c r="U322" s="178"/>
      <c r="V322" s="178"/>
      <c r="W322" s="178"/>
      <c r="X322" s="179">
        <f t="shared" ref="X322:AE322" si="430">SUM(X40:X320)</f>
        <v>673897460325.51733</v>
      </c>
      <c r="Y322" s="179">
        <f t="shared" si="430"/>
        <v>759590110565.88757</v>
      </c>
      <c r="Z322" s="180">
        <f t="shared" si="430"/>
        <v>806439966499.5033</v>
      </c>
      <c r="AA322" s="179">
        <f t="shared" si="430"/>
        <v>856179419033.27148</v>
      </c>
      <c r="AB322" s="179"/>
      <c r="AC322" s="179">
        <f t="shared" si="430"/>
        <v>806439966499.5033</v>
      </c>
      <c r="AD322" s="179">
        <f t="shared" si="430"/>
        <v>856179419033.27148</v>
      </c>
      <c r="AE322" s="179">
        <f t="shared" si="430"/>
        <v>908986692162.66223</v>
      </c>
      <c r="AF322" s="467"/>
      <c r="AG322" s="181"/>
      <c r="AH322" s="182" t="e">
        <f>#REF!/I322</f>
        <v>#REF!</v>
      </c>
      <c r="AI322" s="183"/>
      <c r="AJ322" s="183"/>
      <c r="AK322" s="183"/>
      <c r="AL322" s="184"/>
      <c r="AM322" s="185">
        <f t="shared" ref="AM322:AS322" si="431">SUM(AM40:AM320)</f>
        <v>741287347000</v>
      </c>
      <c r="AN322" s="185">
        <f t="shared" si="431"/>
        <v>835549233000</v>
      </c>
      <c r="AO322" s="185">
        <f t="shared" si="431"/>
        <v>887084100000</v>
      </c>
      <c r="AP322" s="185">
        <f t="shared" si="431"/>
        <v>941797508000</v>
      </c>
      <c r="AQ322" s="185">
        <f t="shared" si="431"/>
        <v>888068577000</v>
      </c>
      <c r="AR322" s="185">
        <f t="shared" si="431"/>
        <v>941482310000</v>
      </c>
      <c r="AS322" s="185">
        <f t="shared" si="431"/>
        <v>999550864000</v>
      </c>
      <c r="AT322" s="147"/>
      <c r="AU322" s="147"/>
      <c r="CN322" s="63">
        <f>MIN(CN40:CN318)</f>
        <v>37736115</v>
      </c>
      <c r="CO322" s="63">
        <f>MIN(CO40:CO318)</f>
        <v>26709070</v>
      </c>
      <c r="CP322" s="63">
        <f>MIN(CP40:CP318)</f>
        <v>59333500</v>
      </c>
      <c r="CQ322" s="63">
        <f>MIN(CQ40:CQ318)</f>
        <v>52494229.166666664</v>
      </c>
    </row>
    <row r="323" spans="1:96" s="3" customFormat="1" hidden="1">
      <c r="B323" s="186"/>
      <c r="C323" s="186"/>
      <c r="D323" s="186"/>
      <c r="E323" s="187"/>
      <c r="F323" s="187"/>
      <c r="G323" s="187"/>
      <c r="H323" s="187"/>
      <c r="I323" s="188"/>
      <c r="M323" s="189"/>
      <c r="N323" s="190">
        <v>24461000</v>
      </c>
      <c r="O323" s="189">
        <f>N323/N322</f>
        <v>0.8206040393465639</v>
      </c>
      <c r="P323" s="189"/>
      <c r="Q323" s="189"/>
      <c r="R323" s="189"/>
      <c r="S323" s="189"/>
      <c r="T323" s="189"/>
      <c r="U323" s="189"/>
      <c r="V323" s="189"/>
      <c r="W323" s="189"/>
      <c r="X323" s="191"/>
      <c r="Y323" s="191"/>
      <c r="Z323" s="191"/>
      <c r="AA323" s="191"/>
      <c r="AB323" s="191"/>
      <c r="AC323" s="191"/>
      <c r="AD323" s="191"/>
      <c r="AE323" s="191"/>
      <c r="AF323" s="191"/>
      <c r="AG323" s="187"/>
      <c r="AH323" s="192"/>
      <c r="AI323" s="186"/>
      <c r="AJ323" s="186"/>
      <c r="AK323" s="186"/>
      <c r="AL323" s="186"/>
      <c r="AM323" s="188"/>
      <c r="AN323" s="188"/>
      <c r="AO323" s="188"/>
      <c r="AP323" s="188"/>
      <c r="AQ323" s="188"/>
      <c r="AR323" s="188"/>
      <c r="AS323" s="188"/>
      <c r="AT323" s="117"/>
      <c r="AU323" s="117"/>
      <c r="AV323" s="91"/>
      <c r="AW323" s="91"/>
      <c r="AX323" s="91"/>
      <c r="AY323" s="91"/>
      <c r="AZ323" s="193"/>
      <c r="BA323" s="194"/>
      <c r="BB323" s="194"/>
      <c r="BX323" s="91"/>
      <c r="CA323" s="91"/>
    </row>
    <row r="324" spans="1:96" s="3" customFormat="1" hidden="1">
      <c r="B324" s="186"/>
      <c r="C324" s="186"/>
      <c r="D324" s="186"/>
      <c r="E324" s="187"/>
      <c r="F324" s="187"/>
      <c r="G324" s="187"/>
      <c r="H324" s="187"/>
      <c r="I324" s="188"/>
      <c r="M324" s="189"/>
      <c r="N324" s="190"/>
      <c r="O324" s="190"/>
      <c r="P324" s="190"/>
      <c r="Q324" s="190"/>
      <c r="R324" s="190"/>
      <c r="S324" s="190"/>
      <c r="T324" s="190"/>
      <c r="U324" s="190"/>
      <c r="V324" s="190"/>
      <c r="W324" s="189"/>
      <c r="X324" s="190">
        <f t="shared" ref="X324:AE324" si="432">SUM(X40:X318)</f>
        <v>673897460325.51733</v>
      </c>
      <c r="Y324" s="190">
        <f t="shared" si="432"/>
        <v>759590110565.88757</v>
      </c>
      <c r="Z324" s="190">
        <f t="shared" si="432"/>
        <v>806439966499.5033</v>
      </c>
      <c r="AA324" s="190">
        <f t="shared" si="432"/>
        <v>856179419033.27148</v>
      </c>
      <c r="AB324" s="190"/>
      <c r="AC324" s="190">
        <f t="shared" si="432"/>
        <v>806439966499.5033</v>
      </c>
      <c r="AD324" s="190">
        <f t="shared" si="432"/>
        <v>856179419033.27148</v>
      </c>
      <c r="AE324" s="190">
        <f t="shared" si="432"/>
        <v>908986692162.66223</v>
      </c>
      <c r="AF324" s="190"/>
      <c r="AG324" s="187"/>
      <c r="AH324" s="192"/>
      <c r="AI324" s="186"/>
      <c r="AJ324" s="186"/>
      <c r="AK324" s="186"/>
      <c r="AL324" s="186"/>
      <c r="AM324" s="188"/>
      <c r="AN324" s="188"/>
      <c r="AO324" s="188"/>
      <c r="AP324" s="188"/>
      <c r="AQ324" s="188"/>
      <c r="AR324" s="188"/>
      <c r="AS324" s="188"/>
      <c r="AT324" s="117"/>
      <c r="AU324" s="117"/>
      <c r="AV324" s="91"/>
      <c r="AW324" s="91"/>
      <c r="AX324" s="91"/>
      <c r="AY324" s="91"/>
      <c r="AZ324" s="193"/>
      <c r="BA324" s="194"/>
      <c r="BB324" s="194"/>
      <c r="BX324" s="91"/>
      <c r="CA324" s="91"/>
    </row>
    <row r="325" spans="1:96" s="3" customFormat="1" hidden="1">
      <c r="B325" s="186"/>
      <c r="C325" s="186"/>
      <c r="D325" s="186"/>
      <c r="E325" s="187"/>
      <c r="F325" s="187"/>
      <c r="G325" s="187"/>
      <c r="H325" s="187"/>
      <c r="I325" s="188"/>
      <c r="M325" s="195"/>
      <c r="N325" s="190"/>
      <c r="O325" s="190"/>
      <c r="P325" s="190"/>
      <c r="Q325" s="190"/>
      <c r="R325" s="190"/>
      <c r="S325" s="190"/>
      <c r="T325" s="190"/>
      <c r="U325" s="190"/>
      <c r="V325" s="190"/>
      <c r="W325" s="189"/>
      <c r="X325" s="196">
        <f t="shared" ref="X325:AE325" si="433">X324/$I$322</f>
        <v>24909346.504232917</v>
      </c>
      <c r="Y325" s="196">
        <f t="shared" si="433"/>
        <v>28076813.431133568</v>
      </c>
      <c r="Z325" s="196">
        <f t="shared" si="433"/>
        <v>29808529.847693622</v>
      </c>
      <c r="AA325" s="196">
        <f t="shared" si="433"/>
        <v>31647054.743596934</v>
      </c>
      <c r="AB325" s="196"/>
      <c r="AC325" s="196">
        <f t="shared" si="433"/>
        <v>29808529.847693622</v>
      </c>
      <c r="AD325" s="196">
        <f t="shared" si="433"/>
        <v>31647054.743596934</v>
      </c>
      <c r="AE325" s="196">
        <f t="shared" si="433"/>
        <v>33598975.832138032</v>
      </c>
      <c r="AF325" s="196"/>
      <c r="AG325" s="187"/>
      <c r="AH325" s="192"/>
      <c r="AI325" s="186"/>
      <c r="AJ325" s="186"/>
      <c r="AK325" s="186"/>
      <c r="AL325" s="186"/>
      <c r="AM325" s="188"/>
      <c r="AN325" s="188"/>
      <c r="AO325" s="188"/>
      <c r="AP325" s="188"/>
      <c r="AQ325" s="188"/>
      <c r="AR325" s="188"/>
      <c r="AS325" s="188"/>
      <c r="AT325" s="117"/>
      <c r="AU325" s="117"/>
      <c r="AV325" s="91"/>
      <c r="AW325" s="91"/>
      <c r="AX325" s="91"/>
      <c r="AY325" s="91"/>
      <c r="AZ325" s="193"/>
      <c r="BA325" s="194"/>
      <c r="BB325" s="194"/>
      <c r="BX325" s="91"/>
      <c r="CA325" s="91"/>
    </row>
    <row r="326" spans="1:96" s="3" customFormat="1" hidden="1">
      <c r="B326" s="186"/>
      <c r="C326" s="186"/>
      <c r="D326" s="186"/>
      <c r="E326" s="187"/>
      <c r="F326" s="187"/>
      <c r="G326" s="187"/>
      <c r="H326" s="187"/>
      <c r="I326" s="188"/>
      <c r="M326" s="189"/>
      <c r="N326" s="94" t="s">
        <v>116</v>
      </c>
      <c r="O326" s="94" t="s">
        <v>117</v>
      </c>
      <c r="P326" s="94" t="s">
        <v>118</v>
      </c>
      <c r="Q326" s="94" t="s">
        <v>119</v>
      </c>
      <c r="R326" s="94"/>
      <c r="S326" s="94" t="s">
        <v>120</v>
      </c>
      <c r="T326" s="94" t="s">
        <v>121</v>
      </c>
      <c r="U326" s="94" t="s">
        <v>122</v>
      </c>
      <c r="V326" s="468"/>
      <c r="W326" s="189"/>
      <c r="X326" s="191"/>
      <c r="Y326" s="191"/>
      <c r="Z326" s="191"/>
      <c r="AA326" s="191"/>
      <c r="AB326" s="191"/>
      <c r="AC326" s="191"/>
      <c r="AD326" s="191"/>
      <c r="AE326" s="191"/>
      <c r="AF326" s="191"/>
      <c r="AG326" s="187"/>
      <c r="AH326" s="192"/>
      <c r="AI326" s="186"/>
      <c r="AJ326" s="186"/>
      <c r="AK326" s="186"/>
      <c r="AL326" s="186"/>
      <c r="AM326" s="94" t="s">
        <v>116</v>
      </c>
      <c r="AN326" s="94" t="s">
        <v>117</v>
      </c>
      <c r="AO326" s="94" t="s">
        <v>118</v>
      </c>
      <c r="AP326" s="94" t="s">
        <v>119</v>
      </c>
      <c r="AQ326" s="94" t="s">
        <v>120</v>
      </c>
      <c r="AR326" s="94" t="s">
        <v>121</v>
      </c>
      <c r="AS326" s="94" t="s">
        <v>122</v>
      </c>
      <c r="AT326" s="117"/>
      <c r="AU326" s="117"/>
      <c r="AV326" s="91"/>
      <c r="AW326" s="91"/>
      <c r="AX326" s="91"/>
      <c r="AY326" s="91"/>
      <c r="AZ326" s="193"/>
      <c r="BA326" s="194"/>
      <c r="BB326" s="194"/>
      <c r="BX326" s="91"/>
      <c r="CA326" s="91"/>
    </row>
    <row r="327" spans="1:96" hidden="1">
      <c r="M327" s="16" t="s">
        <v>194</v>
      </c>
      <c r="N327" s="197">
        <f t="shared" ref="N327:U327" si="434">MIN(N40:N318)</f>
        <v>24364489.972377934</v>
      </c>
      <c r="O327" s="197">
        <f t="shared" si="434"/>
        <v>27462673.064623922</v>
      </c>
      <c r="P327" s="197">
        <f t="shared" si="434"/>
        <v>29156510.647200003</v>
      </c>
      <c r="Q327" s="197">
        <f t="shared" si="434"/>
        <v>30954820.425523225</v>
      </c>
      <c r="R327" s="197"/>
      <c r="S327" s="197">
        <f t="shared" si="434"/>
        <v>29156510.647200003</v>
      </c>
      <c r="T327" s="197">
        <f t="shared" si="434"/>
        <v>30954820.425523225</v>
      </c>
      <c r="U327" s="197">
        <f t="shared" si="434"/>
        <v>32864046.016027961</v>
      </c>
      <c r="V327" s="198"/>
      <c r="X327" s="197">
        <f t="shared" ref="X327:AE327" si="435">MIN(X40:X318)</f>
        <v>1802972257.9559672</v>
      </c>
      <c r="Y327" s="197">
        <f t="shared" si="435"/>
        <v>2032237806.7821703</v>
      </c>
      <c r="Z327" s="197">
        <f t="shared" si="435"/>
        <v>2157581787.8928003</v>
      </c>
      <c r="AA327" s="197">
        <f t="shared" si="435"/>
        <v>2290656711.4887185</v>
      </c>
      <c r="AB327" s="197"/>
      <c r="AC327" s="197">
        <f t="shared" si="435"/>
        <v>2157581787.8928003</v>
      </c>
      <c r="AD327" s="197">
        <f t="shared" si="435"/>
        <v>2290656711.4887185</v>
      </c>
      <c r="AE327" s="197">
        <f t="shared" si="435"/>
        <v>2431939405.186069</v>
      </c>
      <c r="AF327" s="198"/>
      <c r="AM327" s="197">
        <f t="shared" ref="AM327:CR327" si="436">MIN(AM40:AM318)</f>
        <v>1983270000</v>
      </c>
      <c r="AN327" s="197">
        <f t="shared" si="436"/>
        <v>2235462000</v>
      </c>
      <c r="AO327" s="197">
        <f t="shared" si="436"/>
        <v>2373340000</v>
      </c>
      <c r="AP327" s="197">
        <f t="shared" si="436"/>
        <v>2519723000</v>
      </c>
      <c r="AQ327" s="197">
        <f t="shared" si="436"/>
        <v>2373340000</v>
      </c>
      <c r="AR327" s="197">
        <f t="shared" si="436"/>
        <v>2519723000</v>
      </c>
      <c r="AS327" s="197">
        <f t="shared" si="436"/>
        <v>2675134000</v>
      </c>
      <c r="AT327" s="197">
        <f t="shared" si="436"/>
        <v>5760241000</v>
      </c>
      <c r="AU327" s="197">
        <f t="shared" si="436"/>
        <v>2</v>
      </c>
      <c r="AV327" s="197">
        <f t="shared" si="436"/>
        <v>-1856664.5930999964</v>
      </c>
      <c r="AW327" s="197" t="e">
        <f t="shared" si="436"/>
        <v>#VALUE!</v>
      </c>
      <c r="AX327" s="197">
        <f t="shared" si="436"/>
        <v>0</v>
      </c>
      <c r="AY327" s="197">
        <f t="shared" si="436"/>
        <v>1000</v>
      </c>
      <c r="AZ327" s="197">
        <f t="shared" si="436"/>
        <v>0</v>
      </c>
      <c r="BA327" s="197" t="e">
        <f t="shared" si="436"/>
        <v>#REF!</v>
      </c>
      <c r="BB327" s="197">
        <f t="shared" si="436"/>
        <v>4697531000</v>
      </c>
      <c r="BC327" s="197">
        <f t="shared" si="436"/>
        <v>5294868000</v>
      </c>
      <c r="BD327" s="197">
        <f t="shared" si="436"/>
        <v>5621444000</v>
      </c>
      <c r="BE327" s="197">
        <f t="shared" si="436"/>
        <v>5968162000</v>
      </c>
      <c r="BF327" s="197">
        <f t="shared" si="436"/>
        <v>6704368000</v>
      </c>
      <c r="BG327" s="197">
        <f t="shared" si="436"/>
        <v>5621444000</v>
      </c>
      <c r="BH327" s="197">
        <f t="shared" si="436"/>
        <v>5968162000</v>
      </c>
      <c r="BI327" s="197">
        <f t="shared" si="436"/>
        <v>6336266000</v>
      </c>
      <c r="BJ327" s="197">
        <f t="shared" si="436"/>
        <v>7532789000</v>
      </c>
      <c r="BK327" s="197">
        <f t="shared" si="436"/>
        <v>0</v>
      </c>
      <c r="BL327" s="197" t="e">
        <f t="shared" si="436"/>
        <v>#VALUE!</v>
      </c>
      <c r="BM327" s="197">
        <f t="shared" si="436"/>
        <v>0</v>
      </c>
      <c r="BN327" s="197">
        <f t="shared" si="436"/>
        <v>2000</v>
      </c>
      <c r="BO327" s="197">
        <f t="shared" si="436"/>
        <v>0</v>
      </c>
      <c r="BP327" s="197" t="e">
        <f t="shared" si="436"/>
        <v>#REF!</v>
      </c>
      <c r="BQ327" s="197">
        <f t="shared" si="436"/>
        <v>5167285000</v>
      </c>
      <c r="BR327" s="197">
        <f t="shared" si="436"/>
        <v>5824355000</v>
      </c>
      <c r="BS327" s="197">
        <f t="shared" si="436"/>
        <v>6183589000</v>
      </c>
      <c r="BT327" s="197">
        <f t="shared" si="436"/>
        <v>6564979000</v>
      </c>
      <c r="BU327" s="197">
        <f t="shared" si="436"/>
        <v>7374805000</v>
      </c>
      <c r="BV327" s="197">
        <f t="shared" si="436"/>
        <v>29156510.647200003</v>
      </c>
      <c r="BW327" s="197">
        <f t="shared" si="436"/>
        <v>6564979000</v>
      </c>
      <c r="BX327" s="197">
        <f t="shared" si="436"/>
        <v>2</v>
      </c>
      <c r="BY327" s="197">
        <f t="shared" si="436"/>
        <v>8286068000</v>
      </c>
      <c r="BZ327" s="197">
        <f t="shared" si="436"/>
        <v>0</v>
      </c>
      <c r="CA327" s="197" t="e">
        <f t="shared" si="436"/>
        <v>#VALUE!</v>
      </c>
      <c r="CB327" s="197">
        <f t="shared" si="436"/>
        <v>0</v>
      </c>
      <c r="CC327" s="197">
        <f t="shared" si="436"/>
        <v>74</v>
      </c>
      <c r="CD327" s="197">
        <f t="shared" si="436"/>
        <v>0</v>
      </c>
      <c r="CE327" s="197" t="e">
        <f t="shared" si="436"/>
        <v>#REF!</v>
      </c>
      <c r="CF327" s="197">
        <f t="shared" si="436"/>
        <v>2235462000</v>
      </c>
      <c r="CG327" s="197">
        <f t="shared" si="436"/>
        <v>2373340000</v>
      </c>
      <c r="CH327" s="197">
        <f t="shared" si="436"/>
        <v>2519723000</v>
      </c>
      <c r="CI327" s="197">
        <f t="shared" si="436"/>
        <v>2675134000</v>
      </c>
      <c r="CJ327" s="197">
        <f t="shared" si="436"/>
        <v>1</v>
      </c>
      <c r="CK327" s="197">
        <f t="shared" si="436"/>
        <v>2675133767.0479217</v>
      </c>
      <c r="CL327" s="197">
        <f t="shared" si="436"/>
        <v>2515741000</v>
      </c>
      <c r="CM327" s="197">
        <f t="shared" si="436"/>
        <v>2670907000</v>
      </c>
      <c r="CN327" s="197">
        <f t="shared" si="436"/>
        <v>37736115</v>
      </c>
      <c r="CO327" s="197">
        <f t="shared" si="436"/>
        <v>26709070</v>
      </c>
      <c r="CP327" s="197">
        <f t="shared" si="436"/>
        <v>59333500</v>
      </c>
      <c r="CQ327" s="197">
        <f t="shared" si="436"/>
        <v>52494229.166666664</v>
      </c>
      <c r="CR327" s="197">
        <f t="shared" si="436"/>
        <v>2835643000</v>
      </c>
    </row>
    <row r="328" spans="1:96" hidden="1">
      <c r="I328" s="56"/>
      <c r="M328" s="16" t="s">
        <v>195</v>
      </c>
      <c r="N328" s="197">
        <f t="shared" ref="N328:U328" si="437">MAX(N40:N318)</f>
        <v>26042421.828966226</v>
      </c>
      <c r="O328" s="197">
        <f t="shared" si="437"/>
        <v>29353970.360583872</v>
      </c>
      <c r="P328" s="197">
        <f t="shared" si="437"/>
        <v>31164459.021960001</v>
      </c>
      <c r="Q328" s="197">
        <f t="shared" si="437"/>
        <v>33086614.662375297</v>
      </c>
      <c r="R328" s="197"/>
      <c r="S328" s="197">
        <f t="shared" si="437"/>
        <v>31164459.021960001</v>
      </c>
      <c r="T328" s="197">
        <f t="shared" si="437"/>
        <v>33086614.662375297</v>
      </c>
      <c r="U328" s="197">
        <f t="shared" si="437"/>
        <v>35127324.656754412</v>
      </c>
      <c r="V328" s="198"/>
      <c r="X328" s="197">
        <f t="shared" ref="X328:AE328" si="438">MAX(X40:X318)</f>
        <v>3988752027.0402093</v>
      </c>
      <c r="Y328" s="197">
        <f t="shared" si="438"/>
        <v>4495960842.1374283</v>
      </c>
      <c r="Z328" s="197">
        <f t="shared" si="438"/>
        <v>4773261869.1089287</v>
      </c>
      <c r="AA328" s="197">
        <f t="shared" si="438"/>
        <v>5067666216.6518097</v>
      </c>
      <c r="AB328" s="197"/>
      <c r="AC328" s="197">
        <f t="shared" si="438"/>
        <v>4773261869.1089287</v>
      </c>
      <c r="AD328" s="197">
        <f t="shared" si="438"/>
        <v>5067666216.6518097</v>
      </c>
      <c r="AE328" s="197">
        <f t="shared" si="438"/>
        <v>5380228780.1545305</v>
      </c>
      <c r="AF328" s="198"/>
      <c r="AM328" s="197">
        <f t="shared" ref="AM328:CR328" si="439">MAX(AM40:AM318)</f>
        <v>4387628000</v>
      </c>
      <c r="AN328" s="197">
        <f t="shared" si="439"/>
        <v>4945557000</v>
      </c>
      <c r="AO328" s="197">
        <f t="shared" si="439"/>
        <v>5250589000</v>
      </c>
      <c r="AP328" s="197">
        <f t="shared" si="439"/>
        <v>5574433000</v>
      </c>
      <c r="AQ328" s="197">
        <f t="shared" si="439"/>
        <v>6094880000</v>
      </c>
      <c r="AR328" s="197">
        <f t="shared" si="439"/>
        <v>5574433000</v>
      </c>
      <c r="AS328" s="197">
        <f t="shared" si="439"/>
        <v>5918252000</v>
      </c>
      <c r="AT328" s="197">
        <f t="shared" si="439"/>
        <v>5760241000</v>
      </c>
      <c r="AU328" s="197">
        <f t="shared" si="439"/>
        <v>6847990000</v>
      </c>
      <c r="AV328" s="197">
        <f t="shared" si="439"/>
        <v>151283.78166000172</v>
      </c>
      <c r="AW328" s="197" t="e">
        <f t="shared" si="439"/>
        <v>#VALUE!</v>
      </c>
      <c r="AX328" s="197">
        <f t="shared" si="439"/>
        <v>0</v>
      </c>
      <c r="AY328" s="197">
        <f t="shared" si="439"/>
        <v>1000</v>
      </c>
      <c r="AZ328" s="197">
        <f t="shared" si="439"/>
        <v>0</v>
      </c>
      <c r="BA328" s="197" t="e">
        <f t="shared" si="439"/>
        <v>#REF!</v>
      </c>
      <c r="BB328" s="197">
        <f t="shared" si="439"/>
        <v>4697531000</v>
      </c>
      <c r="BC328" s="197">
        <f t="shared" si="439"/>
        <v>5294868000</v>
      </c>
      <c r="BD328" s="197">
        <f t="shared" si="439"/>
        <v>5621444000</v>
      </c>
      <c r="BE328" s="197">
        <f t="shared" si="439"/>
        <v>5968162000</v>
      </c>
      <c r="BF328" s="197">
        <f t="shared" si="439"/>
        <v>6704368000</v>
      </c>
      <c r="BG328" s="197">
        <f t="shared" si="439"/>
        <v>5621444000</v>
      </c>
      <c r="BH328" s="197">
        <f t="shared" si="439"/>
        <v>5968162000</v>
      </c>
      <c r="BI328" s="197">
        <f t="shared" si="439"/>
        <v>6336266000</v>
      </c>
      <c r="BJ328" s="197">
        <f t="shared" si="439"/>
        <v>7532789000</v>
      </c>
      <c r="BK328" s="197">
        <f t="shared" si="439"/>
        <v>0</v>
      </c>
      <c r="BL328" s="197" t="e">
        <f t="shared" si="439"/>
        <v>#VALUE!</v>
      </c>
      <c r="BM328" s="197">
        <f t="shared" si="439"/>
        <v>0</v>
      </c>
      <c r="BN328" s="197">
        <f t="shared" si="439"/>
        <v>2000</v>
      </c>
      <c r="BO328" s="197">
        <f t="shared" si="439"/>
        <v>0</v>
      </c>
      <c r="BP328" s="197" t="e">
        <f t="shared" si="439"/>
        <v>#REF!</v>
      </c>
      <c r="BQ328" s="197">
        <f t="shared" si="439"/>
        <v>5167285000</v>
      </c>
      <c r="BR328" s="197">
        <f t="shared" si="439"/>
        <v>5824355000</v>
      </c>
      <c r="BS328" s="197">
        <f t="shared" si="439"/>
        <v>6183589000</v>
      </c>
      <c r="BT328" s="197">
        <f t="shared" si="439"/>
        <v>6564979000</v>
      </c>
      <c r="BU328" s="197">
        <f t="shared" si="439"/>
        <v>7374805000</v>
      </c>
      <c r="BV328" s="197">
        <f t="shared" si="439"/>
        <v>6183589000</v>
      </c>
      <c r="BW328" s="197">
        <f t="shared" si="439"/>
        <v>6564979000</v>
      </c>
      <c r="BX328" s="197">
        <f t="shared" si="439"/>
        <v>6969893000</v>
      </c>
      <c r="BY328" s="197">
        <f t="shared" si="439"/>
        <v>8286068000</v>
      </c>
      <c r="BZ328" s="197">
        <f t="shared" si="439"/>
        <v>0</v>
      </c>
      <c r="CA328" s="197" t="e">
        <f t="shared" si="439"/>
        <v>#VALUE!</v>
      </c>
      <c r="CB328" s="197">
        <f t="shared" si="439"/>
        <v>175</v>
      </c>
      <c r="CC328" s="197">
        <f t="shared" si="439"/>
        <v>3000</v>
      </c>
      <c r="CD328" s="197">
        <f t="shared" si="439"/>
        <v>31164459.021960001</v>
      </c>
      <c r="CE328" s="197" t="e">
        <f t="shared" si="439"/>
        <v>#REF!</v>
      </c>
      <c r="CF328" s="197">
        <f t="shared" si="439"/>
        <v>5684014000</v>
      </c>
      <c r="CG328" s="197">
        <f t="shared" si="439"/>
        <v>6406791000</v>
      </c>
      <c r="CH328" s="197">
        <f t="shared" si="439"/>
        <v>6801948000</v>
      </c>
      <c r="CI328" s="197">
        <f t="shared" si="439"/>
        <v>7221477000</v>
      </c>
      <c r="CJ328" s="197">
        <f t="shared" si="439"/>
        <v>8112286277</v>
      </c>
      <c r="CK328" s="197">
        <f t="shared" si="439"/>
        <v>5918251311.9284325</v>
      </c>
      <c r="CL328" s="197">
        <f t="shared" si="439"/>
        <v>5565625000</v>
      </c>
      <c r="CM328" s="197">
        <f t="shared" si="439"/>
        <v>5908899000</v>
      </c>
      <c r="CN328" s="197">
        <f t="shared" si="439"/>
        <v>83484375</v>
      </c>
      <c r="CO328" s="197">
        <f t="shared" si="439"/>
        <v>59088990</v>
      </c>
      <c r="CP328" s="197">
        <f t="shared" si="439"/>
        <v>131264725</v>
      </c>
      <c r="CQ328" s="197">
        <f t="shared" si="439"/>
        <v>116134020.83333333</v>
      </c>
      <c r="CR328" s="197">
        <f t="shared" si="439"/>
        <v>6273347000</v>
      </c>
    </row>
    <row r="329" spans="1:96" hidden="1">
      <c r="I329" s="56"/>
      <c r="M329" s="16" t="s">
        <v>196</v>
      </c>
      <c r="N329" s="197">
        <f>N330</f>
        <v>24909346.504232917</v>
      </c>
      <c r="O329" s="197">
        <f>N331</f>
        <v>28076813.431133568</v>
      </c>
      <c r="P329" s="197">
        <f>N332</f>
        <v>29808529.847693622</v>
      </c>
      <c r="Q329" s="197">
        <f>N333</f>
        <v>31647054.743596934</v>
      </c>
      <c r="R329" s="197"/>
      <c r="S329" s="197">
        <f>N334</f>
        <v>29808529.847693622</v>
      </c>
      <c r="T329" s="197">
        <f>N335</f>
        <v>31647054.743596934</v>
      </c>
      <c r="U329" s="197">
        <f>N336</f>
        <v>33598975.832138032</v>
      </c>
      <c r="V329" s="198"/>
      <c r="X329" s="198"/>
      <c r="Y329" s="62"/>
      <c r="Z329" s="62"/>
      <c r="AA329" s="62"/>
      <c r="AB329" s="62"/>
      <c r="AC329" s="62"/>
      <c r="AD329" s="62"/>
      <c r="AE329" s="62"/>
      <c r="AF329" s="62"/>
      <c r="AT329" s="147"/>
      <c r="AU329" s="147"/>
      <c r="AZ329" s="4"/>
      <c r="BA329" s="2"/>
      <c r="BB329" s="2"/>
    </row>
    <row r="330" spans="1:96" hidden="1">
      <c r="J330" s="56"/>
      <c r="M330" s="2" t="s">
        <v>197</v>
      </c>
      <c r="N330" s="199">
        <f>X322/I322</f>
        <v>24909346.504232917</v>
      </c>
      <c r="O330" s="18" t="s">
        <v>198</v>
      </c>
      <c r="AH330" s="6" t="e">
        <f>#REF!/J330</f>
        <v>#REF!</v>
      </c>
      <c r="AT330" s="147"/>
      <c r="AU330" s="147"/>
      <c r="AZ330" s="4"/>
      <c r="BA330" s="2"/>
      <c r="BB330" s="2"/>
    </row>
    <row r="331" spans="1:96" hidden="1">
      <c r="J331" s="47"/>
      <c r="N331" s="199">
        <f>Y322/I322</f>
        <v>28076813.431133568</v>
      </c>
      <c r="O331" s="18" t="s">
        <v>199</v>
      </c>
      <c r="X331" s="200"/>
      <c r="Y331" s="200"/>
      <c r="Z331" s="200"/>
      <c r="AA331" s="200"/>
      <c r="AB331" s="200"/>
      <c r="AC331" s="200"/>
      <c r="AD331" s="200"/>
      <c r="AE331" s="200"/>
      <c r="AF331" s="200"/>
      <c r="AH331" s="6"/>
      <c r="AT331" s="147"/>
      <c r="AU331" s="147"/>
      <c r="AZ331" s="4"/>
      <c r="BA331" s="2"/>
      <c r="BB331" s="2"/>
    </row>
    <row r="332" spans="1:96" hidden="1">
      <c r="J332" s="56"/>
      <c r="N332" s="199">
        <f>Z322/I322</f>
        <v>29808529.847693622</v>
      </c>
      <c r="O332" s="18" t="s">
        <v>200</v>
      </c>
      <c r="X332" s="62"/>
      <c r="Y332" s="62"/>
      <c r="Z332" s="62"/>
      <c r="AA332" s="62"/>
      <c r="AB332" s="62"/>
      <c r="AC332" s="62"/>
      <c r="AD332" s="62"/>
      <c r="AH332" s="6"/>
      <c r="AT332" s="147"/>
      <c r="AU332" s="147"/>
      <c r="AZ332" s="4"/>
      <c r="BA332" s="2"/>
      <c r="BB332" s="2"/>
    </row>
    <row r="333" spans="1:96" hidden="1">
      <c r="I333" s="56"/>
      <c r="J333" s="56"/>
      <c r="N333" s="199">
        <f>AA322/I322</f>
        <v>31647054.743596934</v>
      </c>
      <c r="O333" s="18" t="s">
        <v>201</v>
      </c>
      <c r="AH333" s="6"/>
      <c r="AT333" s="147"/>
      <c r="AU333" s="147"/>
      <c r="AZ333" s="4"/>
      <c r="BA333" s="2"/>
      <c r="BB333" s="2"/>
    </row>
    <row r="334" spans="1:96" hidden="1">
      <c r="N334" s="199">
        <f>AC322/I322</f>
        <v>29808529.847693622</v>
      </c>
      <c r="O334" s="18" t="s">
        <v>202</v>
      </c>
      <c r="U334" s="56"/>
      <c r="V334" s="56"/>
      <c r="X334" s="200"/>
      <c r="Y334" s="200"/>
      <c r="Z334" s="200"/>
      <c r="AA334" s="200"/>
      <c r="AB334" s="200"/>
      <c r="AC334" s="200"/>
      <c r="AD334" s="200"/>
      <c r="AE334" s="200"/>
      <c r="AF334" s="200"/>
      <c r="AM334" s="56">
        <f t="shared" ref="AM334:AS335" si="440">AM327*90%</f>
        <v>1784943000</v>
      </c>
      <c r="AN334" s="56">
        <f t="shared" si="440"/>
        <v>2011915800</v>
      </c>
      <c r="AO334" s="56">
        <f t="shared" si="440"/>
        <v>2136006000</v>
      </c>
      <c r="AP334" s="56">
        <f t="shared" si="440"/>
        <v>2267750700</v>
      </c>
      <c r="AQ334" s="56">
        <f t="shared" si="440"/>
        <v>2136006000</v>
      </c>
      <c r="AR334" s="56">
        <f t="shared" si="440"/>
        <v>2267750700</v>
      </c>
      <c r="AS334" s="56">
        <f t="shared" si="440"/>
        <v>2407620600</v>
      </c>
      <c r="AT334" s="147"/>
      <c r="AU334" s="147"/>
      <c r="AZ334" s="4"/>
      <c r="BA334" s="2"/>
      <c r="BB334" s="2"/>
    </row>
    <row r="335" spans="1:96" hidden="1">
      <c r="N335" s="199">
        <f>AD322/I322</f>
        <v>31647054.743596934</v>
      </c>
      <c r="O335" s="18" t="s">
        <v>203</v>
      </c>
      <c r="X335" s="62"/>
      <c r="Y335" s="62"/>
      <c r="Z335" s="62"/>
      <c r="AA335" s="62"/>
      <c r="AB335" s="62"/>
      <c r="AC335" s="62"/>
      <c r="AD335" s="62"/>
      <c r="AM335" s="56">
        <f t="shared" si="440"/>
        <v>3948865200</v>
      </c>
      <c r="AN335" s="56">
        <f t="shared" si="440"/>
        <v>4451001300</v>
      </c>
      <c r="AO335" s="56">
        <f t="shared" si="440"/>
        <v>4725530100</v>
      </c>
      <c r="AP335" s="56">
        <f t="shared" si="440"/>
        <v>5016989700</v>
      </c>
      <c r="AQ335" s="56">
        <f t="shared" si="440"/>
        <v>5485392000</v>
      </c>
      <c r="AR335" s="56">
        <f t="shared" si="440"/>
        <v>5016989700</v>
      </c>
      <c r="AS335" s="56">
        <f t="shared" si="440"/>
        <v>5326426800</v>
      </c>
      <c r="AT335" s="147"/>
      <c r="AU335" s="147"/>
      <c r="AZ335" s="4"/>
      <c r="BA335" s="2"/>
      <c r="BB335" s="2"/>
    </row>
    <row r="336" spans="1:96" hidden="1">
      <c r="N336" s="199">
        <f>AE322/I322</f>
        <v>33598975.832138032</v>
      </c>
      <c r="O336" s="18" t="s">
        <v>204</v>
      </c>
      <c r="AT336" s="147"/>
      <c r="AU336" s="147"/>
      <c r="AZ336" s="4"/>
      <c r="BA336" s="2"/>
      <c r="BB336" s="2"/>
    </row>
    <row r="337" spans="1:147" hidden="1">
      <c r="AT337" s="147"/>
      <c r="AU337" s="147"/>
      <c r="AZ337" s="4"/>
      <c r="BA337" s="2"/>
      <c r="BB337" s="2"/>
    </row>
    <row r="338" spans="1:147" hidden="1">
      <c r="N338" s="47">
        <f t="shared" ref="N338:U339" si="441">N327/1.15</f>
        <v>21186513.019459073</v>
      </c>
      <c r="O338" s="47">
        <f t="shared" si="441"/>
        <v>23880585.27358602</v>
      </c>
      <c r="P338" s="47">
        <f t="shared" si="441"/>
        <v>25353487.519304354</v>
      </c>
      <c r="Q338" s="47">
        <f t="shared" si="441"/>
        <v>26917235.152628895</v>
      </c>
      <c r="R338" s="47"/>
      <c r="S338" s="47">
        <f t="shared" si="441"/>
        <v>25353487.519304354</v>
      </c>
      <c r="T338" s="47">
        <f t="shared" si="441"/>
        <v>26917235.152628895</v>
      </c>
      <c r="U338" s="47">
        <f t="shared" si="441"/>
        <v>28577431.318285186</v>
      </c>
      <c r="V338" s="47"/>
      <c r="AT338" s="147"/>
      <c r="AU338" s="147"/>
      <c r="AZ338" s="4"/>
      <c r="BA338" s="2"/>
      <c r="BB338" s="2"/>
    </row>
    <row r="339" spans="1:147" hidden="1">
      <c r="N339" s="47">
        <f t="shared" si="441"/>
        <v>22645584.199101068</v>
      </c>
      <c r="O339" s="47">
        <f t="shared" si="441"/>
        <v>25525191.617899019</v>
      </c>
      <c r="P339" s="47">
        <f t="shared" si="441"/>
        <v>27099529.584313046</v>
      </c>
      <c r="Q339" s="47">
        <f t="shared" si="441"/>
        <v>28770969.271630697</v>
      </c>
      <c r="R339" s="47"/>
      <c r="S339" s="47">
        <f t="shared" si="441"/>
        <v>27099529.584313046</v>
      </c>
      <c r="T339" s="47">
        <f t="shared" si="441"/>
        <v>28770969.271630697</v>
      </c>
      <c r="U339" s="47">
        <f t="shared" si="441"/>
        <v>30545499.701525576</v>
      </c>
      <c r="V339" s="47"/>
      <c r="AT339" s="147"/>
      <c r="AU339" s="147"/>
      <c r="AZ339" s="4"/>
      <c r="BA339" s="2"/>
      <c r="BB339" s="2"/>
    </row>
    <row r="340" spans="1:147" hidden="1">
      <c r="AT340" s="147"/>
      <c r="AU340" s="147"/>
      <c r="AZ340" s="4"/>
      <c r="BA340" s="2"/>
      <c r="BB340" s="2"/>
    </row>
    <row r="341" spans="1:147" hidden="1">
      <c r="AT341" s="147"/>
      <c r="AU341" s="147"/>
      <c r="AZ341" s="4"/>
      <c r="BA341" s="2"/>
      <c r="BB341" s="2"/>
    </row>
    <row r="342" spans="1:147" hidden="1">
      <c r="AT342" s="147"/>
      <c r="AU342" s="147"/>
      <c r="AZ342" s="4"/>
      <c r="BA342" s="2"/>
      <c r="BB342" s="2"/>
    </row>
    <row r="343" spans="1:147" hidden="1">
      <c r="AT343" s="147"/>
      <c r="AU343" s="147"/>
      <c r="AZ343" s="4"/>
      <c r="BA343" s="2"/>
      <c r="BB343" s="2"/>
    </row>
    <row r="344" spans="1:147" hidden="1">
      <c r="AT344" s="147"/>
      <c r="AU344" s="147"/>
      <c r="AZ344" s="4"/>
      <c r="BA344" s="2"/>
      <c r="BB344" s="2"/>
    </row>
    <row r="345" spans="1:147">
      <c r="AT345" s="147"/>
      <c r="AU345" s="147"/>
      <c r="AZ345" s="4"/>
      <c r="BA345" s="2"/>
      <c r="BB345" s="2"/>
    </row>
    <row r="346" spans="1:147">
      <c r="C346" s="558" t="s">
        <v>258</v>
      </c>
      <c r="D346" s="558"/>
      <c r="E346" s="558"/>
      <c r="F346" s="558"/>
      <c r="G346" s="558"/>
      <c r="H346" s="558"/>
      <c r="I346" s="559"/>
      <c r="J346" s="559"/>
      <c r="K346" s="559"/>
      <c r="L346" s="560"/>
      <c r="M346" s="561"/>
      <c r="N346" s="561"/>
      <c r="O346" s="562"/>
      <c r="P346" s="563"/>
      <c r="Q346" s="563"/>
      <c r="R346" s="558"/>
      <c r="S346" s="558"/>
      <c r="T346" s="558"/>
      <c r="U346" s="564"/>
      <c r="V346" s="558"/>
      <c r="W346" s="558"/>
      <c r="X346" s="558"/>
      <c r="Y346" s="558"/>
      <c r="Z346" s="558"/>
      <c r="AA346" s="558"/>
      <c r="AB346" s="558"/>
      <c r="AC346" s="564"/>
      <c r="AD346" s="558"/>
      <c r="AE346" s="558"/>
      <c r="AF346" s="558"/>
      <c r="AG346" s="558"/>
      <c r="AH346" s="558"/>
      <c r="AI346" s="558"/>
      <c r="AJ346" s="558"/>
      <c r="AK346" s="558"/>
      <c r="AL346" s="558"/>
      <c r="AM346" s="558"/>
      <c r="AN346" s="558"/>
      <c r="AO346" s="558"/>
      <c r="AP346" s="558"/>
      <c r="AQ346" s="558"/>
      <c r="AR346" s="558"/>
      <c r="AS346" s="558"/>
      <c r="AT346" s="558"/>
      <c r="AU346" s="565"/>
      <c r="AV346" s="565"/>
      <c r="AW346" s="565"/>
      <c r="AX346" s="565"/>
      <c r="AY346" s="565"/>
      <c r="AZ346" s="566"/>
      <c r="BA346" s="567"/>
      <c r="BB346" s="567"/>
      <c r="BC346" s="558"/>
      <c r="BD346" s="558"/>
      <c r="BE346" s="558"/>
      <c r="BF346" s="558"/>
      <c r="BG346" s="558"/>
      <c r="BH346" s="558"/>
      <c r="BI346" s="558"/>
      <c r="BJ346" s="558"/>
      <c r="BK346" s="558"/>
      <c r="BL346" s="558"/>
      <c r="BM346" s="558"/>
      <c r="BN346" s="558"/>
      <c r="BO346" s="558"/>
      <c r="BP346" s="558"/>
      <c r="BQ346" s="558"/>
      <c r="BR346" s="558"/>
      <c r="BS346" s="558"/>
      <c r="BT346" s="558"/>
      <c r="BU346" s="558"/>
      <c r="BV346" s="558"/>
      <c r="BW346" s="558"/>
      <c r="BX346" s="558"/>
      <c r="BY346" s="568"/>
      <c r="BZ346" s="558"/>
      <c r="CA346" s="558"/>
      <c r="CB346" s="565"/>
      <c r="CC346" s="558"/>
      <c r="CD346" s="558"/>
      <c r="CE346" s="558"/>
      <c r="CF346" s="558"/>
      <c r="CG346" s="558"/>
      <c r="CH346" s="558"/>
      <c r="CI346" s="558"/>
      <c r="CJ346" s="558"/>
      <c r="CK346" s="558"/>
      <c r="CL346" s="558"/>
      <c r="CM346" s="558"/>
      <c r="CN346" s="558"/>
      <c r="CO346" s="558"/>
      <c r="CP346" s="558"/>
      <c r="CQ346" s="558"/>
      <c r="CR346" s="558"/>
      <c r="CS346" s="558"/>
      <c r="CT346" s="558"/>
      <c r="CU346" s="558"/>
      <c r="CV346" s="558"/>
      <c r="CW346" s="558"/>
      <c r="CX346" s="558"/>
      <c r="CY346" s="558"/>
      <c r="CZ346" s="558"/>
      <c r="DA346" s="558"/>
      <c r="DB346" s="558"/>
      <c r="DC346" s="558"/>
      <c r="DD346" s="558"/>
      <c r="DE346" s="558"/>
      <c r="DF346" s="558"/>
      <c r="DG346" s="558"/>
      <c r="DH346" s="558"/>
      <c r="DI346" s="558"/>
      <c r="DJ346" s="558"/>
      <c r="DK346" s="558"/>
      <c r="DL346" s="558"/>
      <c r="DM346" s="558"/>
      <c r="DN346" s="558"/>
      <c r="DO346" s="558"/>
      <c r="DP346" s="558"/>
      <c r="DQ346" s="558"/>
      <c r="DR346" s="558"/>
      <c r="DS346" s="558"/>
      <c r="DT346" s="558"/>
      <c r="DU346" s="558"/>
      <c r="DV346" s="558"/>
      <c r="DW346" s="558"/>
      <c r="DX346" s="558"/>
      <c r="DY346" s="558"/>
      <c r="DZ346" s="558"/>
      <c r="EA346" s="558"/>
      <c r="EB346" s="558"/>
      <c r="EC346" s="558"/>
      <c r="ED346" s="558"/>
      <c r="EE346" s="558"/>
      <c r="EF346" s="558"/>
      <c r="EG346" s="558"/>
      <c r="EH346" s="558"/>
      <c r="EI346" s="558"/>
      <c r="EJ346" s="558"/>
      <c r="EK346" s="558"/>
      <c r="EL346" s="558"/>
      <c r="EM346" s="558"/>
      <c r="EN346" s="558"/>
      <c r="EO346" s="558"/>
      <c r="EP346" s="558"/>
      <c r="EQ346" s="558"/>
    </row>
    <row r="347" spans="1:147">
      <c r="C347" s="558">
        <v>1</v>
      </c>
      <c r="D347" s="558" t="s">
        <v>259</v>
      </c>
      <c r="E347" s="558"/>
      <c r="F347" s="558"/>
      <c r="G347" s="558"/>
      <c r="H347" s="558"/>
      <c r="I347" s="559"/>
      <c r="J347" s="559"/>
      <c r="K347" s="559"/>
      <c r="L347" s="560"/>
      <c r="M347" s="561"/>
      <c r="N347" s="561"/>
      <c r="O347" s="562"/>
      <c r="P347" s="563"/>
      <c r="Q347" s="563"/>
      <c r="R347" s="558"/>
      <c r="S347" s="558"/>
      <c r="T347" s="558"/>
      <c r="U347" s="564"/>
      <c r="V347" s="558"/>
      <c r="W347" s="558"/>
      <c r="X347" s="558"/>
      <c r="Y347" s="558"/>
      <c r="Z347" s="558"/>
      <c r="AA347" s="558"/>
      <c r="AB347" s="558"/>
      <c r="AC347" s="564"/>
      <c r="AD347" s="558"/>
      <c r="AE347" s="558"/>
      <c r="AF347" s="558"/>
      <c r="AG347" s="558"/>
      <c r="AH347" s="558"/>
      <c r="AI347" s="558"/>
      <c r="AJ347" s="558"/>
      <c r="AK347" s="558"/>
      <c r="AL347" s="558"/>
      <c r="AM347" s="558"/>
      <c r="AN347" s="558"/>
      <c r="AO347" s="558"/>
      <c r="AP347" s="558"/>
      <c r="AQ347" s="558"/>
      <c r="AR347" s="558"/>
      <c r="AS347" s="558"/>
      <c r="AT347" s="558"/>
      <c r="AU347" s="565"/>
      <c r="AV347" s="565"/>
      <c r="AW347" s="565"/>
      <c r="AX347" s="565"/>
      <c r="AY347" s="565"/>
      <c r="AZ347" s="566"/>
      <c r="BA347" s="567"/>
      <c r="BB347" s="567"/>
      <c r="BC347" s="558"/>
      <c r="BD347" s="558"/>
      <c r="BE347" s="558"/>
      <c r="BF347" s="558"/>
      <c r="BG347" s="558"/>
      <c r="BH347" s="558"/>
      <c r="BI347" s="558"/>
      <c r="BJ347" s="558"/>
      <c r="BK347" s="558"/>
      <c r="BL347" s="558"/>
      <c r="BM347" s="558"/>
      <c r="BN347" s="558"/>
      <c r="BO347" s="558"/>
      <c r="BP347" s="558"/>
      <c r="BQ347" s="558"/>
      <c r="BR347" s="558"/>
      <c r="BS347" s="558"/>
      <c r="BT347" s="558"/>
      <c r="BU347" s="558"/>
      <c r="BV347" s="558"/>
      <c r="BW347" s="558"/>
      <c r="BX347" s="558"/>
      <c r="BY347" s="568"/>
      <c r="BZ347" s="558"/>
      <c r="CA347" s="558"/>
      <c r="CB347" s="565"/>
      <c r="CC347" s="558"/>
      <c r="CD347" s="558"/>
      <c r="CE347" s="558"/>
      <c r="CF347" s="558"/>
      <c r="CG347" s="558"/>
      <c r="CH347" s="558"/>
      <c r="CI347" s="558"/>
      <c r="CJ347" s="558"/>
      <c r="CK347" s="558"/>
      <c r="CL347" s="558"/>
      <c r="CM347" s="558"/>
      <c r="CN347" s="558"/>
      <c r="CO347" s="558"/>
      <c r="CP347" s="558"/>
      <c r="CQ347" s="558"/>
      <c r="CR347" s="558"/>
      <c r="CS347" s="558"/>
      <c r="CT347" s="558"/>
      <c r="CU347" s="558"/>
      <c r="CV347" s="558"/>
      <c r="CW347" s="558"/>
      <c r="CX347" s="558"/>
      <c r="CY347" s="558"/>
      <c r="CZ347" s="558"/>
      <c r="DA347" s="558"/>
      <c r="DB347" s="558"/>
      <c r="DC347" s="558"/>
      <c r="DD347" s="558"/>
      <c r="DE347" s="558"/>
      <c r="DF347" s="558"/>
      <c r="DG347" s="558"/>
      <c r="DH347" s="558"/>
      <c r="DI347" s="558"/>
      <c r="DJ347" s="558"/>
      <c r="DK347" s="558"/>
      <c r="DL347" s="558"/>
      <c r="DM347" s="558"/>
      <c r="DN347" s="558"/>
      <c r="DO347" s="558"/>
      <c r="DP347" s="558"/>
      <c r="DQ347" s="558"/>
      <c r="DR347" s="558"/>
      <c r="DS347" s="558"/>
      <c r="DT347" s="558"/>
      <c r="DU347" s="558"/>
      <c r="DV347" s="558"/>
      <c r="DW347" s="558"/>
      <c r="DX347" s="558"/>
      <c r="DY347" s="558"/>
      <c r="DZ347" s="558"/>
      <c r="EA347" s="558"/>
      <c r="EB347" s="558"/>
      <c r="EC347" s="558"/>
      <c r="ED347" s="558"/>
      <c r="EE347" s="558"/>
      <c r="EF347" s="558"/>
      <c r="EG347" s="558"/>
      <c r="EH347" s="558"/>
      <c r="EI347" s="558"/>
      <c r="EJ347" s="558"/>
      <c r="EK347" s="558"/>
      <c r="EL347" s="558"/>
      <c r="EM347" s="558"/>
      <c r="EN347" s="558"/>
      <c r="EO347" s="558"/>
      <c r="EP347" s="558"/>
      <c r="EQ347" s="558"/>
    </row>
    <row r="348" spans="1:147">
      <c r="C348" s="558">
        <v>2</v>
      </c>
      <c r="D348" s="558" t="s">
        <v>260</v>
      </c>
      <c r="E348" s="558"/>
      <c r="F348" s="558"/>
      <c r="G348" s="558"/>
      <c r="H348" s="558"/>
      <c r="I348" s="559"/>
      <c r="J348" s="559"/>
      <c r="K348" s="559"/>
      <c r="L348" s="560"/>
      <c r="M348" s="561"/>
      <c r="N348" s="561"/>
      <c r="O348" s="562"/>
      <c r="P348" s="563"/>
      <c r="Q348" s="563"/>
      <c r="R348" s="558"/>
      <c r="S348" s="558"/>
      <c r="T348" s="558"/>
      <c r="U348" s="564"/>
      <c r="V348" s="558"/>
      <c r="W348" s="558"/>
      <c r="X348" s="558"/>
      <c r="Y348" s="558"/>
      <c r="Z348" s="558"/>
      <c r="AA348" s="558"/>
      <c r="AB348" s="558"/>
      <c r="AC348" s="564"/>
      <c r="AD348" s="558"/>
      <c r="AE348" s="558"/>
      <c r="AF348" s="558"/>
      <c r="AG348" s="558"/>
      <c r="AH348" s="558"/>
      <c r="AI348" s="558"/>
      <c r="AJ348" s="558"/>
      <c r="AK348" s="558"/>
      <c r="AL348" s="558"/>
      <c r="AM348" s="558"/>
      <c r="AN348" s="558"/>
      <c r="AO348" s="558"/>
      <c r="AP348" s="558"/>
      <c r="AQ348" s="558"/>
      <c r="AR348" s="558"/>
      <c r="AS348" s="558"/>
      <c r="AT348" s="558"/>
      <c r="AU348" s="565"/>
      <c r="AV348" s="565"/>
      <c r="AW348" s="565"/>
      <c r="AX348" s="565"/>
      <c r="AY348" s="565"/>
      <c r="AZ348" s="566"/>
      <c r="BA348" s="567"/>
      <c r="BB348" s="567"/>
      <c r="BC348" s="558"/>
      <c r="BD348" s="558"/>
      <c r="BE348" s="558"/>
      <c r="BF348" s="558"/>
      <c r="BG348" s="558"/>
      <c r="BH348" s="558"/>
      <c r="BI348" s="558"/>
      <c r="BJ348" s="558"/>
      <c r="BK348" s="558"/>
      <c r="BL348" s="558"/>
      <c r="BM348" s="558"/>
      <c r="BN348" s="558"/>
      <c r="BO348" s="558"/>
      <c r="BP348" s="558"/>
      <c r="BQ348" s="558"/>
      <c r="BR348" s="558"/>
      <c r="BS348" s="558"/>
      <c r="BT348" s="558"/>
      <c r="BU348" s="558"/>
      <c r="BV348" s="558"/>
      <c r="BW348" s="558"/>
      <c r="BX348" s="558"/>
      <c r="BY348" s="568"/>
      <c r="BZ348" s="558"/>
      <c r="CA348" s="558"/>
      <c r="CB348" s="565"/>
      <c r="CC348" s="558"/>
      <c r="CD348" s="558"/>
      <c r="CE348" s="558"/>
      <c r="CF348" s="558"/>
      <c r="CG348" s="558"/>
      <c r="CH348" s="558"/>
      <c r="CI348" s="558"/>
      <c r="CJ348" s="558"/>
      <c r="CK348" s="558"/>
      <c r="CL348" s="558"/>
      <c r="CM348" s="558"/>
      <c r="CN348" s="558"/>
      <c r="CO348" s="558"/>
      <c r="CP348" s="558"/>
      <c r="CQ348" s="558"/>
      <c r="CR348" s="558"/>
      <c r="CS348" s="558"/>
      <c r="CT348" s="558"/>
      <c r="CU348" s="558"/>
      <c r="CV348" s="558"/>
      <c r="CW348" s="558"/>
      <c r="CX348" s="558"/>
      <c r="CY348" s="558"/>
      <c r="CZ348" s="558"/>
      <c r="DA348" s="558"/>
      <c r="DB348" s="558"/>
      <c r="DC348" s="558"/>
      <c r="DD348" s="558"/>
      <c r="DE348" s="558"/>
      <c r="DF348" s="558"/>
      <c r="DG348" s="558"/>
      <c r="DH348" s="558"/>
      <c r="DI348" s="558"/>
      <c r="DJ348" s="558"/>
      <c r="DK348" s="558"/>
      <c r="DL348" s="558"/>
      <c r="DM348" s="558"/>
      <c r="DN348" s="558"/>
      <c r="DO348" s="558"/>
      <c r="DP348" s="558"/>
      <c r="DQ348" s="558"/>
      <c r="DR348" s="558"/>
      <c r="DS348" s="558"/>
      <c r="DT348" s="558"/>
      <c r="DU348" s="558"/>
      <c r="DV348" s="558"/>
      <c r="DW348" s="558"/>
      <c r="DX348" s="558"/>
      <c r="DY348" s="558"/>
      <c r="DZ348" s="558"/>
      <c r="EA348" s="558"/>
      <c r="EB348" s="558"/>
      <c r="EC348" s="558"/>
      <c r="ED348" s="558"/>
      <c r="EE348" s="558"/>
      <c r="EF348" s="558"/>
      <c r="EG348" s="558"/>
      <c r="EH348" s="558"/>
      <c r="EI348" s="558"/>
      <c r="EJ348" s="558"/>
      <c r="EK348" s="558"/>
      <c r="EL348" s="558"/>
      <c r="EM348" s="558"/>
      <c r="EN348" s="558"/>
      <c r="EO348" s="558"/>
      <c r="EP348" s="558"/>
      <c r="EQ348" s="558"/>
    </row>
    <row r="349" spans="1:147" s="15" customFormat="1">
      <c r="A349" s="2"/>
      <c r="B349" s="2"/>
      <c r="C349" s="558">
        <v>3</v>
      </c>
      <c r="D349" s="558" t="s">
        <v>261</v>
      </c>
      <c r="E349" s="558"/>
      <c r="F349" s="558"/>
      <c r="G349" s="558"/>
      <c r="H349" s="558"/>
      <c r="I349" s="559"/>
      <c r="J349" s="559"/>
      <c r="K349" s="559"/>
      <c r="L349" s="560"/>
      <c r="M349" s="561"/>
      <c r="N349" s="561"/>
      <c r="O349" s="562"/>
      <c r="P349" s="563"/>
      <c r="Q349" s="563"/>
      <c r="R349" s="558"/>
      <c r="S349" s="558"/>
      <c r="T349" s="558"/>
      <c r="U349" s="564"/>
      <c r="V349" s="558"/>
      <c r="W349" s="558"/>
      <c r="X349" s="558"/>
      <c r="Y349" s="558"/>
      <c r="Z349" s="558"/>
      <c r="AA349" s="558"/>
      <c r="AB349" s="558"/>
      <c r="AC349" s="564"/>
      <c r="AD349" s="558"/>
      <c r="AE349" s="558"/>
      <c r="AF349" s="558"/>
      <c r="AG349" s="558"/>
      <c r="AH349" s="558"/>
      <c r="AI349" s="558"/>
      <c r="AJ349" s="558"/>
      <c r="AK349" s="558"/>
      <c r="AL349" s="558"/>
      <c r="AM349" s="558"/>
      <c r="AN349" s="558"/>
      <c r="AO349" s="558"/>
      <c r="AP349" s="558"/>
      <c r="AQ349" s="558"/>
      <c r="AR349" s="558"/>
      <c r="AS349" s="558"/>
      <c r="AT349" s="558"/>
      <c r="AU349" s="565"/>
      <c r="AV349" s="565"/>
      <c r="AW349" s="565"/>
      <c r="AX349" s="565"/>
      <c r="AY349" s="565"/>
      <c r="AZ349" s="566"/>
      <c r="BA349" s="567"/>
      <c r="BB349" s="567"/>
      <c r="BC349" s="558"/>
      <c r="BD349" s="558"/>
      <c r="BE349" s="558"/>
      <c r="BF349" s="558"/>
      <c r="BG349" s="558"/>
      <c r="BH349" s="558"/>
      <c r="BI349" s="558"/>
      <c r="BJ349" s="558"/>
      <c r="BK349" s="558"/>
      <c r="BL349" s="558"/>
      <c r="BM349" s="558"/>
      <c r="BN349" s="558"/>
      <c r="BO349" s="558"/>
      <c r="BP349" s="558"/>
      <c r="BQ349" s="558"/>
      <c r="BR349" s="558"/>
      <c r="BS349" s="558"/>
      <c r="BT349" s="558"/>
      <c r="BU349" s="558"/>
      <c r="BV349" s="558"/>
      <c r="BW349" s="558"/>
      <c r="BX349" s="558"/>
      <c r="BY349" s="568"/>
      <c r="BZ349" s="558"/>
      <c r="CA349" s="558"/>
      <c r="CB349" s="565"/>
      <c r="CC349" s="558"/>
      <c r="CD349" s="558"/>
      <c r="CE349" s="558"/>
      <c r="CF349" s="558"/>
      <c r="CG349" s="558"/>
      <c r="CH349" s="558"/>
      <c r="CI349" s="558"/>
      <c r="CJ349" s="558"/>
      <c r="CK349" s="558"/>
      <c r="CL349" s="558"/>
      <c r="CM349" s="558"/>
      <c r="CN349" s="558"/>
      <c r="CO349" s="558"/>
      <c r="CP349" s="558"/>
      <c r="CQ349" s="558"/>
      <c r="CR349" s="558"/>
      <c r="CS349" s="558"/>
      <c r="CT349" s="558"/>
      <c r="CU349" s="558"/>
      <c r="CV349" s="558"/>
      <c r="CW349" s="558"/>
      <c r="CX349" s="558"/>
      <c r="CY349" s="558"/>
      <c r="CZ349" s="558"/>
      <c r="DA349" s="558"/>
      <c r="DB349" s="558"/>
      <c r="DC349" s="558"/>
      <c r="DD349" s="558"/>
      <c r="DE349" s="558"/>
      <c r="DF349" s="558"/>
      <c r="DG349" s="558"/>
      <c r="DH349" s="558"/>
      <c r="DI349" s="558"/>
      <c r="DJ349" s="629"/>
      <c r="DK349" s="629"/>
      <c r="DL349" s="629"/>
      <c r="DM349" s="629"/>
      <c r="DN349" s="629"/>
      <c r="DO349" s="629"/>
      <c r="DP349" s="629"/>
      <c r="DQ349" s="629"/>
      <c r="DR349" s="629"/>
      <c r="DS349" s="629"/>
      <c r="DT349" s="629"/>
      <c r="DU349" s="629"/>
      <c r="DV349" s="629"/>
      <c r="DW349" s="629"/>
      <c r="DX349" s="629"/>
      <c r="DY349" s="629"/>
      <c r="DZ349" s="629"/>
      <c r="EA349" s="629"/>
      <c r="EB349" s="629"/>
      <c r="EC349" s="629"/>
      <c r="ED349" s="629"/>
      <c r="EE349" s="629"/>
      <c r="EF349" s="629"/>
      <c r="EG349" s="629"/>
      <c r="EH349" s="629"/>
      <c r="EI349" s="629"/>
      <c r="EJ349" s="629"/>
      <c r="EK349" s="629"/>
      <c r="EL349" s="629"/>
      <c r="EM349" s="629"/>
      <c r="EN349" s="629"/>
      <c r="EO349" s="629"/>
      <c r="EP349" s="629"/>
      <c r="EQ349" s="629"/>
    </row>
    <row r="350" spans="1:147">
      <c r="C350" s="558"/>
      <c r="D350" s="558"/>
      <c r="E350" s="558"/>
      <c r="F350" s="558"/>
      <c r="G350" s="558"/>
      <c r="H350" s="558"/>
      <c r="I350" s="559"/>
      <c r="J350" s="559"/>
      <c r="K350" s="559"/>
      <c r="L350" s="560"/>
      <c r="M350" s="561"/>
      <c r="N350" s="561"/>
      <c r="O350" s="562"/>
      <c r="P350" s="563"/>
      <c r="Q350" s="563"/>
      <c r="R350" s="558"/>
      <c r="S350" s="558"/>
      <c r="T350" s="558"/>
      <c r="U350" s="564"/>
      <c r="V350" s="558"/>
      <c r="W350" s="558"/>
      <c r="X350" s="558"/>
      <c r="Y350" s="558"/>
      <c r="Z350" s="558"/>
      <c r="AA350" s="558"/>
      <c r="AB350" s="558"/>
      <c r="AC350" s="564"/>
      <c r="AD350" s="558"/>
      <c r="AE350" s="558"/>
      <c r="AF350" s="558"/>
      <c r="AG350" s="558"/>
      <c r="AH350" s="558"/>
      <c r="AI350" s="558"/>
      <c r="AJ350" s="558"/>
      <c r="AK350" s="558"/>
      <c r="AL350" s="558"/>
      <c r="AM350" s="558"/>
      <c r="AN350" s="558"/>
      <c r="AO350" s="558"/>
      <c r="AP350" s="558"/>
      <c r="AQ350" s="558"/>
      <c r="AR350" s="558"/>
      <c r="AS350" s="558"/>
      <c r="AT350" s="558"/>
      <c r="AU350" s="565"/>
      <c r="AV350" s="565"/>
      <c r="AW350" s="565"/>
      <c r="AX350" s="565"/>
      <c r="AY350" s="565"/>
      <c r="AZ350" s="566"/>
      <c r="BA350" s="567"/>
      <c r="BB350" s="567"/>
      <c r="BC350" s="558"/>
      <c r="BD350" s="558"/>
      <c r="BE350" s="558"/>
      <c r="BF350" s="558"/>
      <c r="BG350" s="558"/>
      <c r="BH350" s="558"/>
      <c r="BI350" s="558"/>
      <c r="BJ350" s="558"/>
      <c r="BK350" s="558"/>
      <c r="BL350" s="558"/>
      <c r="BM350" s="558"/>
      <c r="BN350" s="558"/>
      <c r="BO350" s="558"/>
      <c r="BP350" s="558"/>
      <c r="BQ350" s="558"/>
      <c r="BR350" s="558"/>
      <c r="BS350" s="558"/>
      <c r="BT350" s="558"/>
      <c r="BU350" s="558"/>
      <c r="BV350" s="558"/>
      <c r="BW350" s="558"/>
      <c r="BX350" s="558"/>
      <c r="BY350" s="568"/>
      <c r="BZ350" s="558"/>
      <c r="CA350" s="558"/>
      <c r="CB350" s="565"/>
      <c r="CC350" s="558"/>
      <c r="CD350" s="558"/>
      <c r="CE350" s="558"/>
      <c r="CF350" s="558"/>
      <c r="CG350" s="558"/>
      <c r="CH350" s="558"/>
      <c r="CI350" s="558"/>
      <c r="CJ350" s="558"/>
      <c r="CK350" s="558"/>
      <c r="CL350" s="558"/>
      <c r="CM350" s="558"/>
      <c r="CN350" s="558"/>
      <c r="CO350" s="558"/>
      <c r="CP350" s="558"/>
      <c r="CQ350" s="558"/>
      <c r="CR350" s="558"/>
      <c r="CS350" s="558"/>
      <c r="CT350" s="558"/>
      <c r="CU350" s="558"/>
      <c r="CV350" s="558"/>
      <c r="CW350" s="558"/>
      <c r="CX350" s="558"/>
      <c r="CY350" s="558"/>
      <c r="CZ350" s="558"/>
      <c r="DA350" s="558"/>
      <c r="DB350" s="558"/>
      <c r="DC350" s="558"/>
      <c r="DD350" s="558"/>
      <c r="DE350" s="558"/>
      <c r="DF350" s="558"/>
      <c r="DG350" s="558"/>
      <c r="DH350" s="558"/>
      <c r="DI350" s="558"/>
      <c r="DJ350" s="558"/>
      <c r="DK350" s="558"/>
      <c r="DL350" s="558"/>
      <c r="DM350" s="558"/>
      <c r="DN350" s="558"/>
      <c r="DO350" s="558"/>
      <c r="DP350" s="558"/>
      <c r="DQ350" s="558"/>
      <c r="DR350" s="558"/>
      <c r="DS350" s="558"/>
      <c r="DT350" s="558"/>
      <c r="DU350" s="558"/>
      <c r="DV350" s="558"/>
      <c r="DW350" s="558"/>
      <c r="DX350" s="558"/>
      <c r="DY350" s="558"/>
      <c r="DZ350" s="558"/>
      <c r="EA350" s="558"/>
      <c r="EB350" s="558"/>
      <c r="EC350" s="558"/>
      <c r="ED350" s="558"/>
      <c r="EE350" s="558"/>
      <c r="EF350" s="558"/>
      <c r="EG350" s="558"/>
      <c r="EH350" s="558"/>
      <c r="EI350" s="558"/>
      <c r="EJ350" s="558"/>
      <c r="EK350" s="558"/>
      <c r="EL350" s="558"/>
      <c r="EM350" s="558"/>
      <c r="EN350" s="558"/>
      <c r="EO350" s="558"/>
      <c r="EP350" s="558"/>
      <c r="EQ350" s="558"/>
    </row>
    <row r="351" spans="1:147">
      <c r="C351" s="558" t="s">
        <v>262</v>
      </c>
      <c r="D351" s="558"/>
      <c r="E351" s="558"/>
      <c r="F351" s="558"/>
      <c r="G351" s="558"/>
      <c r="H351" s="558"/>
      <c r="I351" s="559"/>
      <c r="J351" s="559"/>
      <c r="K351" s="559"/>
      <c r="L351" s="560"/>
      <c r="M351" s="561"/>
      <c r="N351" s="561"/>
      <c r="O351" s="562"/>
      <c r="P351" s="563"/>
      <c r="Q351" s="563"/>
      <c r="R351" s="558"/>
      <c r="S351" s="558"/>
      <c r="T351" s="558"/>
      <c r="U351" s="564"/>
      <c r="V351" s="558"/>
      <c r="W351" s="558"/>
      <c r="X351" s="558"/>
      <c r="Y351" s="558"/>
      <c r="Z351" s="558"/>
      <c r="AA351" s="558"/>
      <c r="AB351" s="558"/>
      <c r="AC351" s="564"/>
      <c r="AD351" s="558"/>
      <c r="AE351" s="558"/>
      <c r="AF351" s="558"/>
      <c r="AG351" s="558"/>
      <c r="AH351" s="558"/>
      <c r="AI351" s="558"/>
      <c r="AJ351" s="558"/>
      <c r="AK351" s="558"/>
      <c r="AL351" s="558"/>
      <c r="AM351" s="558"/>
      <c r="AN351" s="558"/>
      <c r="AO351" s="558"/>
      <c r="AP351" s="558"/>
      <c r="AQ351" s="558"/>
      <c r="AR351" s="558"/>
      <c r="AS351" s="558"/>
      <c r="AT351" s="558"/>
      <c r="AU351" s="565"/>
      <c r="AV351" s="565"/>
      <c r="AW351" s="565"/>
      <c r="AX351" s="565"/>
      <c r="AY351" s="565"/>
      <c r="AZ351" s="566"/>
      <c r="BA351" s="567"/>
      <c r="BB351" s="567"/>
      <c r="BC351" s="558"/>
      <c r="BD351" s="558"/>
      <c r="BE351" s="558"/>
      <c r="BF351" s="558"/>
      <c r="BG351" s="558"/>
      <c r="BH351" s="558"/>
      <c r="BI351" s="558"/>
      <c r="BJ351" s="558"/>
      <c r="BK351" s="558"/>
      <c r="BL351" s="558"/>
      <c r="BM351" s="558"/>
      <c r="BN351" s="558"/>
      <c r="BO351" s="558"/>
      <c r="BP351" s="558"/>
      <c r="BQ351" s="558"/>
      <c r="BR351" s="558"/>
      <c r="BS351" s="558"/>
      <c r="BT351" s="558"/>
      <c r="BU351" s="558"/>
      <c r="BV351" s="558"/>
      <c r="BW351" s="558"/>
      <c r="BX351" s="558"/>
      <c r="BY351" s="568"/>
      <c r="BZ351" s="558"/>
      <c r="CA351" s="558"/>
      <c r="CB351" s="565"/>
      <c r="CC351" s="558"/>
      <c r="CD351" s="558"/>
      <c r="CE351" s="558"/>
      <c r="CF351" s="558"/>
      <c r="CG351" s="558"/>
      <c r="CH351" s="558"/>
      <c r="CI351" s="558"/>
      <c r="CJ351" s="558"/>
      <c r="CK351" s="558"/>
      <c r="CL351" s="558"/>
      <c r="CM351" s="558"/>
      <c r="CN351" s="558"/>
      <c r="CO351" s="558"/>
      <c r="CP351" s="558"/>
      <c r="CQ351" s="558"/>
      <c r="CR351" s="558"/>
      <c r="CS351" s="558"/>
      <c r="CT351" s="558"/>
      <c r="CU351" s="558"/>
      <c r="CV351" s="558"/>
      <c r="CW351" s="558"/>
      <c r="CX351" s="558"/>
      <c r="CY351" s="558"/>
      <c r="CZ351" s="558"/>
      <c r="DA351" s="558"/>
      <c r="DB351" s="558"/>
      <c r="DC351" s="558"/>
      <c r="DD351" s="558"/>
      <c r="DE351" s="558"/>
      <c r="DF351" s="558"/>
      <c r="DG351" s="558"/>
      <c r="DH351" s="558"/>
      <c r="DI351" s="558"/>
      <c r="DJ351" s="558"/>
      <c r="DK351" s="558"/>
      <c r="DL351" s="558"/>
      <c r="DM351" s="558"/>
      <c r="DN351" s="558"/>
      <c r="DO351" s="558"/>
      <c r="DP351" s="558"/>
      <c r="DQ351" s="558"/>
      <c r="DR351" s="558"/>
      <c r="DS351" s="558"/>
      <c r="DT351" s="558"/>
      <c r="DU351" s="558"/>
      <c r="DV351" s="558"/>
      <c r="DW351" s="558"/>
      <c r="DX351" s="558"/>
      <c r="DY351" s="558"/>
      <c r="DZ351" s="558"/>
      <c r="EA351" s="558"/>
      <c r="EB351" s="558"/>
      <c r="EC351" s="558"/>
      <c r="ED351" s="558"/>
      <c r="EE351" s="558"/>
      <c r="EF351" s="558"/>
      <c r="EG351" s="558"/>
      <c r="EH351" s="558"/>
      <c r="EI351" s="558"/>
      <c r="EJ351" s="558"/>
      <c r="EK351" s="558"/>
      <c r="EL351" s="558"/>
      <c r="EM351" s="558"/>
      <c r="EN351" s="558"/>
      <c r="EO351" s="558"/>
      <c r="EP351" s="558"/>
      <c r="EQ351" s="558"/>
    </row>
    <row r="352" spans="1:147">
      <c r="C352" s="558">
        <v>1</v>
      </c>
      <c r="D352" s="558" t="s">
        <v>263</v>
      </c>
      <c r="E352" s="558"/>
      <c r="F352" s="558"/>
      <c r="G352" s="558"/>
      <c r="H352" s="558"/>
      <c r="I352" s="559"/>
      <c r="J352" s="559"/>
      <c r="K352" s="559"/>
      <c r="L352" s="560"/>
      <c r="M352" s="561"/>
      <c r="N352" s="561"/>
      <c r="O352" s="562"/>
      <c r="P352" s="563"/>
      <c r="Q352" s="563"/>
      <c r="R352" s="558"/>
      <c r="S352" s="558"/>
      <c r="T352" s="558"/>
      <c r="U352" s="564"/>
      <c r="V352" s="558"/>
      <c r="W352" s="558"/>
      <c r="X352" s="558"/>
      <c r="Y352" s="558"/>
      <c r="Z352" s="558"/>
      <c r="AA352" s="558"/>
      <c r="AB352" s="558"/>
      <c r="AC352" s="564"/>
      <c r="AD352" s="558"/>
      <c r="AE352" s="558"/>
      <c r="AF352" s="558"/>
      <c r="AG352" s="558"/>
      <c r="AH352" s="558"/>
      <c r="AI352" s="558"/>
      <c r="AJ352" s="558"/>
      <c r="AK352" s="558"/>
      <c r="AL352" s="558"/>
      <c r="AM352" s="558"/>
      <c r="AN352" s="558"/>
      <c r="AO352" s="558"/>
      <c r="AP352" s="558"/>
      <c r="AQ352" s="558"/>
      <c r="AR352" s="558"/>
      <c r="AS352" s="558"/>
      <c r="AT352" s="558"/>
      <c r="AU352" s="565"/>
      <c r="AV352" s="565"/>
      <c r="AW352" s="565"/>
      <c r="AX352" s="565"/>
      <c r="AY352" s="565"/>
      <c r="AZ352" s="566"/>
      <c r="BA352" s="567"/>
      <c r="BB352" s="567"/>
      <c r="BC352" s="558"/>
      <c r="BD352" s="558"/>
      <c r="BE352" s="558"/>
      <c r="BF352" s="558"/>
      <c r="BG352" s="558"/>
      <c r="BH352" s="558"/>
      <c r="BI352" s="558"/>
      <c r="BJ352" s="558"/>
      <c r="BK352" s="558"/>
      <c r="BL352" s="558"/>
      <c r="BM352" s="558"/>
      <c r="BN352" s="558"/>
      <c r="BO352" s="558"/>
      <c r="BP352" s="558"/>
      <c r="BQ352" s="558"/>
      <c r="BR352" s="558"/>
      <c r="BS352" s="558"/>
      <c r="BT352" s="558"/>
      <c r="BU352" s="558"/>
      <c r="BV352" s="558"/>
      <c r="BW352" s="558"/>
      <c r="BX352" s="558"/>
      <c r="BY352" s="568"/>
      <c r="BZ352" s="558"/>
      <c r="CA352" s="558"/>
      <c r="CB352" s="565"/>
      <c r="CC352" s="558"/>
      <c r="CD352" s="558"/>
      <c r="CE352" s="558"/>
      <c r="CF352" s="558"/>
      <c r="CG352" s="558"/>
      <c r="CH352" s="558"/>
      <c r="CI352" s="558"/>
      <c r="CJ352" s="558"/>
      <c r="CK352" s="558"/>
      <c r="CL352" s="558"/>
      <c r="CM352" s="558"/>
      <c r="CN352" s="558"/>
      <c r="CO352" s="558"/>
      <c r="CP352" s="558"/>
      <c r="CQ352" s="558"/>
      <c r="CR352" s="558"/>
      <c r="CS352" s="558"/>
      <c r="CT352" s="558"/>
      <c r="CU352" s="558"/>
      <c r="CV352" s="558"/>
      <c r="CW352" s="558"/>
      <c r="CX352" s="558"/>
      <c r="CY352" s="558"/>
      <c r="CZ352" s="558"/>
      <c r="DA352" s="558"/>
      <c r="DB352" s="558"/>
      <c r="DC352" s="558"/>
      <c r="DD352" s="558"/>
      <c r="DE352" s="558"/>
      <c r="DF352" s="558"/>
      <c r="DG352" s="558"/>
      <c r="DH352" s="558"/>
      <c r="DI352" s="558"/>
      <c r="DJ352" s="558"/>
      <c r="DK352" s="558"/>
      <c r="DL352" s="558"/>
      <c r="DM352" s="558"/>
      <c r="DN352" s="558"/>
      <c r="DO352" s="558"/>
      <c r="DP352" s="558"/>
      <c r="DQ352" s="558"/>
      <c r="DR352" s="558"/>
      <c r="DS352" s="558"/>
      <c r="DT352" s="558"/>
      <c r="DU352" s="558"/>
      <c r="DV352" s="558"/>
      <c r="DW352" s="558"/>
      <c r="DX352" s="558"/>
      <c r="DY352" s="558"/>
      <c r="DZ352" s="558"/>
      <c r="EA352" s="558"/>
      <c r="EB352" s="558"/>
      <c r="EC352" s="558"/>
      <c r="ED352" s="558"/>
      <c r="EE352" s="558"/>
      <c r="EF352" s="558"/>
      <c r="EG352" s="558"/>
      <c r="EH352" s="558"/>
      <c r="EI352" s="558"/>
      <c r="EJ352" s="558"/>
      <c r="EK352" s="558"/>
      <c r="EL352" s="558"/>
      <c r="EM352" s="558"/>
      <c r="EN352" s="558"/>
      <c r="EO352" s="558"/>
      <c r="EP352" s="558"/>
      <c r="EQ352" s="558"/>
    </row>
    <row r="353" spans="3:147">
      <c r="C353" s="558">
        <v>2</v>
      </c>
      <c r="D353" s="558" t="s">
        <v>264</v>
      </c>
      <c r="E353" s="558"/>
      <c r="F353" s="558"/>
      <c r="G353" s="558"/>
      <c r="H353" s="558"/>
      <c r="I353" s="559"/>
      <c r="J353" s="559"/>
      <c r="K353" s="559"/>
      <c r="L353" s="560"/>
      <c r="M353" s="561"/>
      <c r="N353" s="561"/>
      <c r="O353" s="562"/>
      <c r="P353" s="563"/>
      <c r="Q353" s="563"/>
      <c r="R353" s="558"/>
      <c r="S353" s="558"/>
      <c r="T353" s="558"/>
      <c r="U353" s="564"/>
      <c r="V353" s="558"/>
      <c r="W353" s="558"/>
      <c r="X353" s="558"/>
      <c r="Y353" s="558"/>
      <c r="Z353" s="558"/>
      <c r="AA353" s="558"/>
      <c r="AB353" s="558"/>
      <c r="AC353" s="564"/>
      <c r="AD353" s="558"/>
      <c r="AE353" s="558"/>
      <c r="AF353" s="558"/>
      <c r="AG353" s="558"/>
      <c r="AH353" s="558"/>
      <c r="AI353" s="558"/>
      <c r="AJ353" s="558"/>
      <c r="AK353" s="558"/>
      <c r="AL353" s="558"/>
      <c r="AM353" s="558"/>
      <c r="AN353" s="558"/>
      <c r="AO353" s="558"/>
      <c r="AP353" s="558"/>
      <c r="AQ353" s="558"/>
      <c r="AR353" s="558"/>
      <c r="AS353" s="558"/>
      <c r="AT353" s="558"/>
      <c r="AU353" s="565"/>
      <c r="AV353" s="565"/>
      <c r="AW353" s="565"/>
      <c r="AX353" s="565"/>
      <c r="AY353" s="565"/>
      <c r="AZ353" s="566"/>
      <c r="BA353" s="567"/>
      <c r="BB353" s="567"/>
      <c r="BC353" s="558"/>
      <c r="BD353" s="558"/>
      <c r="BE353" s="558"/>
      <c r="BF353" s="558"/>
      <c r="BG353" s="558"/>
      <c r="BH353" s="558"/>
      <c r="BI353" s="558"/>
      <c r="BJ353" s="558"/>
      <c r="BK353" s="558"/>
      <c r="BL353" s="558"/>
      <c r="BM353" s="558"/>
      <c r="BN353" s="558"/>
      <c r="BO353" s="558"/>
      <c r="BP353" s="558"/>
      <c r="BQ353" s="558"/>
      <c r="BR353" s="558"/>
      <c r="BS353" s="558"/>
      <c r="BT353" s="558"/>
      <c r="BU353" s="558"/>
      <c r="BV353" s="558"/>
      <c r="BW353" s="558"/>
      <c r="BX353" s="558"/>
      <c r="BY353" s="568"/>
      <c r="BZ353" s="558"/>
      <c r="CA353" s="558"/>
      <c r="CB353" s="565"/>
      <c r="CC353" s="558"/>
      <c r="CD353" s="558"/>
      <c r="CE353" s="558"/>
      <c r="CF353" s="558"/>
      <c r="CG353" s="558"/>
      <c r="CH353" s="558"/>
      <c r="CI353" s="558"/>
      <c r="CJ353" s="558"/>
      <c r="CK353" s="558"/>
      <c r="CL353" s="558"/>
      <c r="CM353" s="558"/>
      <c r="CN353" s="558"/>
      <c r="CO353" s="558"/>
      <c r="CP353" s="558"/>
      <c r="CQ353" s="558"/>
      <c r="CR353" s="558"/>
      <c r="CS353" s="558"/>
      <c r="CT353" s="558"/>
      <c r="CU353" s="558"/>
      <c r="CV353" s="558"/>
      <c r="CW353" s="558"/>
      <c r="CX353" s="558"/>
      <c r="CY353" s="558"/>
      <c r="CZ353" s="558"/>
      <c r="DA353" s="558"/>
      <c r="DB353" s="558"/>
      <c r="DC353" s="558"/>
      <c r="DD353" s="558"/>
      <c r="DE353" s="558"/>
      <c r="DF353" s="558"/>
      <c r="DG353" s="558"/>
      <c r="DH353" s="558"/>
      <c r="DI353" s="558"/>
      <c r="DJ353" s="558"/>
      <c r="DK353" s="558"/>
      <c r="DL353" s="558"/>
      <c r="DM353" s="558"/>
      <c r="DN353" s="558"/>
      <c r="DO353" s="558"/>
      <c r="DP353" s="558"/>
      <c r="DQ353" s="558"/>
      <c r="DR353" s="558"/>
      <c r="DS353" s="558"/>
      <c r="DT353" s="558"/>
      <c r="DU353" s="558"/>
      <c r="DV353" s="558"/>
      <c r="DW353" s="558"/>
      <c r="DX353" s="558"/>
      <c r="DY353" s="558"/>
      <c r="DZ353" s="558"/>
      <c r="EA353" s="558"/>
      <c r="EB353" s="558"/>
      <c r="EC353" s="558"/>
      <c r="ED353" s="558"/>
      <c r="EE353" s="558"/>
      <c r="EF353" s="558"/>
      <c r="EG353" s="558"/>
      <c r="EH353" s="558"/>
      <c r="EI353" s="558"/>
      <c r="EJ353" s="558"/>
      <c r="EK353" s="558"/>
      <c r="EL353" s="558"/>
      <c r="EM353" s="558"/>
      <c r="EN353" s="558"/>
      <c r="EO353" s="558"/>
      <c r="EP353" s="558"/>
      <c r="EQ353" s="558"/>
    </row>
    <row r="354" spans="3:147">
      <c r="C354" s="558">
        <v>3</v>
      </c>
      <c r="D354" s="558" t="s">
        <v>265</v>
      </c>
      <c r="E354" s="558"/>
      <c r="F354" s="558"/>
      <c r="G354" s="558"/>
      <c r="H354" s="558"/>
      <c r="I354" s="559"/>
      <c r="J354" s="559"/>
      <c r="K354" s="559"/>
      <c r="L354" s="560"/>
      <c r="M354" s="561"/>
      <c r="N354" s="561"/>
      <c r="O354" s="562"/>
      <c r="P354" s="563"/>
      <c r="Q354" s="563"/>
      <c r="R354" s="558"/>
      <c r="S354" s="558"/>
      <c r="T354" s="558"/>
      <c r="U354" s="564"/>
      <c r="V354" s="558"/>
      <c r="W354" s="558"/>
      <c r="X354" s="558"/>
      <c r="Y354" s="558"/>
      <c r="Z354" s="558"/>
      <c r="AA354" s="558"/>
      <c r="AB354" s="558"/>
      <c r="AC354" s="564"/>
      <c r="AD354" s="558"/>
      <c r="AE354" s="558"/>
      <c r="AF354" s="558"/>
      <c r="AG354" s="558"/>
      <c r="AH354" s="558"/>
      <c r="AI354" s="558"/>
      <c r="AJ354" s="558"/>
      <c r="AK354" s="558"/>
      <c r="AL354" s="558"/>
      <c r="AM354" s="558"/>
      <c r="AN354" s="558"/>
      <c r="AO354" s="558"/>
      <c r="AP354" s="558"/>
      <c r="AQ354" s="558"/>
      <c r="AR354" s="558"/>
      <c r="AS354" s="558"/>
      <c r="AT354" s="558"/>
      <c r="AU354" s="565"/>
      <c r="AV354" s="565"/>
      <c r="AW354" s="565"/>
      <c r="AX354" s="565"/>
      <c r="AY354" s="565"/>
      <c r="AZ354" s="566"/>
      <c r="BA354" s="567"/>
      <c r="BB354" s="567"/>
      <c r="BC354" s="558"/>
      <c r="BD354" s="558"/>
      <c r="BE354" s="558"/>
      <c r="BF354" s="558"/>
      <c r="BG354" s="558"/>
      <c r="BH354" s="558"/>
      <c r="BI354" s="558"/>
      <c r="BJ354" s="558"/>
      <c r="BK354" s="558"/>
      <c r="BL354" s="558"/>
      <c r="BM354" s="558"/>
      <c r="BN354" s="558"/>
      <c r="BO354" s="558"/>
      <c r="BP354" s="558"/>
      <c r="BQ354" s="558"/>
      <c r="BR354" s="558"/>
      <c r="BS354" s="558"/>
      <c r="BT354" s="558"/>
      <c r="BU354" s="558"/>
      <c r="BV354" s="558"/>
      <c r="BW354" s="558"/>
      <c r="BX354" s="558"/>
      <c r="BY354" s="568"/>
      <c r="BZ354" s="558"/>
      <c r="CA354" s="558"/>
      <c r="CB354" s="565"/>
      <c r="CC354" s="558"/>
      <c r="CD354" s="558"/>
      <c r="CE354" s="558"/>
      <c r="CF354" s="558"/>
      <c r="CG354" s="558"/>
      <c r="CH354" s="558"/>
      <c r="CI354" s="558"/>
      <c r="CJ354" s="558"/>
      <c r="CK354" s="558"/>
      <c r="CL354" s="558"/>
      <c r="CM354" s="558"/>
      <c r="CN354" s="558"/>
      <c r="CO354" s="558"/>
      <c r="CP354" s="558"/>
      <c r="CQ354" s="558"/>
      <c r="CR354" s="558"/>
      <c r="CS354" s="558"/>
      <c r="CT354" s="558"/>
      <c r="CU354" s="558"/>
      <c r="CV354" s="558"/>
      <c r="CW354" s="558"/>
      <c r="CX354" s="558"/>
      <c r="CY354" s="558"/>
      <c r="CZ354" s="558"/>
      <c r="DA354" s="558"/>
      <c r="DB354" s="558"/>
      <c r="DC354" s="558"/>
      <c r="DD354" s="558"/>
      <c r="DE354" s="558"/>
      <c r="DF354" s="558"/>
      <c r="DG354" s="558"/>
      <c r="DH354" s="558"/>
      <c r="DI354" s="558"/>
      <c r="DJ354" s="558"/>
      <c r="DK354" s="558"/>
      <c r="DL354" s="558"/>
      <c r="DM354" s="558"/>
      <c r="DN354" s="558"/>
      <c r="DO354" s="558"/>
      <c r="DP354" s="558"/>
      <c r="DQ354" s="558"/>
      <c r="DR354" s="558"/>
      <c r="DS354" s="558"/>
      <c r="DT354" s="558"/>
      <c r="DU354" s="558"/>
      <c r="DV354" s="558"/>
      <c r="DW354" s="558"/>
      <c r="DX354" s="558"/>
      <c r="DY354" s="558"/>
      <c r="DZ354" s="558"/>
      <c r="EA354" s="558"/>
      <c r="EB354" s="558"/>
      <c r="EC354" s="558"/>
      <c r="ED354" s="558"/>
      <c r="EE354" s="558"/>
      <c r="EF354" s="558"/>
      <c r="EG354" s="558"/>
      <c r="EH354" s="558"/>
      <c r="EI354" s="558"/>
      <c r="EJ354" s="558"/>
      <c r="EK354" s="558"/>
      <c r="EL354" s="558"/>
      <c r="EM354" s="558"/>
      <c r="EN354" s="558"/>
      <c r="EO354" s="558"/>
      <c r="EP354" s="558"/>
      <c r="EQ354" s="558"/>
    </row>
    <row r="355" spans="3:147">
      <c r="C355" s="558">
        <v>4</v>
      </c>
      <c r="D355" s="558" t="s">
        <v>266</v>
      </c>
      <c r="E355" s="558"/>
      <c r="F355" s="558"/>
      <c r="G355" s="558"/>
      <c r="H355" s="558"/>
      <c r="I355" s="559"/>
      <c r="J355" s="559"/>
      <c r="K355" s="559"/>
      <c r="L355" s="560"/>
      <c r="M355" s="561"/>
      <c r="N355" s="561"/>
      <c r="O355" s="562"/>
      <c r="P355" s="563"/>
      <c r="Q355" s="563"/>
      <c r="R355" s="558"/>
      <c r="S355" s="558"/>
      <c r="T355" s="558"/>
      <c r="U355" s="564"/>
      <c r="V355" s="558"/>
      <c r="W355" s="558"/>
      <c r="X355" s="558"/>
      <c r="Y355" s="558"/>
      <c r="Z355" s="558"/>
      <c r="AA355" s="558"/>
      <c r="AB355" s="558"/>
      <c r="AC355" s="564"/>
      <c r="AD355" s="558"/>
      <c r="AE355" s="558"/>
      <c r="AF355" s="558"/>
      <c r="AG355" s="558"/>
      <c r="AH355" s="558"/>
      <c r="AI355" s="558"/>
      <c r="AJ355" s="558"/>
      <c r="AK355" s="558"/>
      <c r="AL355" s="558"/>
      <c r="AM355" s="558"/>
      <c r="AN355" s="558"/>
      <c r="AO355" s="558"/>
      <c r="AP355" s="558"/>
      <c r="AQ355" s="558"/>
      <c r="AR355" s="558"/>
      <c r="AS355" s="558"/>
      <c r="AT355" s="558"/>
      <c r="AU355" s="565"/>
      <c r="AV355" s="565"/>
      <c r="AW355" s="565"/>
      <c r="AX355" s="565"/>
      <c r="AY355" s="565"/>
      <c r="AZ355" s="566"/>
      <c r="BA355" s="567"/>
      <c r="BB355" s="567"/>
      <c r="BC355" s="558"/>
      <c r="BD355" s="558"/>
      <c r="BE355" s="558"/>
      <c r="BF355" s="558"/>
      <c r="BG355" s="558"/>
      <c r="BH355" s="558"/>
      <c r="BI355" s="558"/>
      <c r="BJ355" s="558"/>
      <c r="BK355" s="558"/>
      <c r="BL355" s="558"/>
      <c r="BM355" s="558"/>
      <c r="BN355" s="558"/>
      <c r="BO355" s="558"/>
      <c r="BP355" s="558"/>
      <c r="BQ355" s="558"/>
      <c r="BR355" s="558"/>
      <c r="BS355" s="558"/>
      <c r="BT355" s="558"/>
      <c r="BU355" s="558"/>
      <c r="BV355" s="558"/>
      <c r="BW355" s="558"/>
      <c r="BX355" s="558"/>
      <c r="BY355" s="568"/>
      <c r="BZ355" s="558"/>
      <c r="CA355" s="558"/>
      <c r="CB355" s="565"/>
      <c r="CC355" s="558"/>
      <c r="CD355" s="558"/>
      <c r="CE355" s="558"/>
      <c r="CF355" s="558"/>
      <c r="CG355" s="558"/>
      <c r="CH355" s="558"/>
      <c r="CI355" s="558"/>
      <c r="CJ355" s="558"/>
      <c r="CK355" s="558"/>
      <c r="CL355" s="558"/>
      <c r="CM355" s="558"/>
      <c r="CN355" s="558"/>
      <c r="CO355" s="558"/>
      <c r="CP355" s="558"/>
      <c r="CQ355" s="558"/>
      <c r="CR355" s="558"/>
      <c r="CS355" s="558"/>
      <c r="CT355" s="558"/>
      <c r="CU355" s="558"/>
      <c r="CV355" s="558"/>
      <c r="CW355" s="558"/>
      <c r="CX355" s="558"/>
      <c r="CY355" s="558"/>
      <c r="CZ355" s="558"/>
      <c r="DA355" s="558"/>
      <c r="DB355" s="558"/>
      <c r="DC355" s="558"/>
      <c r="DD355" s="558"/>
      <c r="DE355" s="558"/>
      <c r="DF355" s="558"/>
      <c r="DG355" s="558"/>
      <c r="DH355" s="558"/>
      <c r="DI355" s="558"/>
      <c r="DJ355" s="558"/>
      <c r="DK355" s="558"/>
      <c r="DL355" s="558"/>
      <c r="DM355" s="558"/>
      <c r="DN355" s="558"/>
      <c r="DO355" s="558"/>
      <c r="DP355" s="558"/>
      <c r="DQ355" s="558"/>
      <c r="DR355" s="558"/>
      <c r="DS355" s="558"/>
      <c r="DT355" s="558"/>
      <c r="DU355" s="558"/>
      <c r="DV355" s="558"/>
      <c r="DW355" s="558"/>
      <c r="DX355" s="558"/>
      <c r="DY355" s="558"/>
      <c r="DZ355" s="558"/>
      <c r="EA355" s="558"/>
      <c r="EB355" s="558"/>
      <c r="EC355" s="558"/>
      <c r="ED355" s="558"/>
      <c r="EE355" s="558"/>
      <c r="EF355" s="558"/>
      <c r="EG355" s="558"/>
      <c r="EH355" s="558"/>
      <c r="EI355" s="558"/>
      <c r="EJ355" s="558"/>
      <c r="EK355" s="558"/>
      <c r="EL355" s="558"/>
      <c r="EM355" s="558"/>
      <c r="EN355" s="558"/>
      <c r="EO355" s="558"/>
      <c r="EP355" s="558"/>
      <c r="EQ355" s="558"/>
    </row>
    <row r="356" spans="3:147">
      <c r="C356" s="558">
        <v>5</v>
      </c>
      <c r="D356" s="558" t="s">
        <v>267</v>
      </c>
      <c r="E356" s="558"/>
      <c r="F356" s="558"/>
      <c r="G356" s="558"/>
      <c r="H356" s="558"/>
      <c r="I356" s="559"/>
      <c r="J356" s="559"/>
      <c r="K356" s="559"/>
      <c r="L356" s="560"/>
      <c r="M356" s="561"/>
      <c r="N356" s="561"/>
      <c r="O356" s="562"/>
      <c r="P356" s="563"/>
      <c r="Q356" s="563"/>
      <c r="R356" s="558"/>
      <c r="S356" s="558"/>
      <c r="T356" s="558"/>
      <c r="U356" s="564"/>
      <c r="V356" s="558"/>
      <c r="W356" s="558"/>
      <c r="X356" s="558"/>
      <c r="Y356" s="558"/>
      <c r="Z356" s="558"/>
      <c r="AA356" s="558"/>
      <c r="AB356" s="558"/>
      <c r="AC356" s="564"/>
      <c r="AD356" s="558"/>
      <c r="AE356" s="558"/>
      <c r="AF356" s="558"/>
      <c r="AG356" s="558"/>
      <c r="AH356" s="558"/>
      <c r="AI356" s="558"/>
      <c r="AJ356" s="558"/>
      <c r="AK356" s="558"/>
      <c r="AL356" s="558"/>
      <c r="AM356" s="558"/>
      <c r="AN356" s="558"/>
      <c r="AO356" s="558"/>
      <c r="AP356" s="558"/>
      <c r="AQ356" s="558"/>
      <c r="AR356" s="558"/>
      <c r="AS356" s="558"/>
      <c r="AT356" s="558"/>
      <c r="AU356" s="565"/>
      <c r="AV356" s="565"/>
      <c r="AW356" s="565"/>
      <c r="AX356" s="565"/>
      <c r="AY356" s="565"/>
      <c r="AZ356" s="566"/>
      <c r="BA356" s="567"/>
      <c r="BB356" s="567"/>
      <c r="BC356" s="558"/>
      <c r="BD356" s="558"/>
      <c r="BE356" s="558"/>
      <c r="BF356" s="558"/>
      <c r="BG356" s="558"/>
      <c r="BH356" s="558"/>
      <c r="BI356" s="558"/>
      <c r="BJ356" s="558"/>
      <c r="BK356" s="558"/>
      <c r="BL356" s="558"/>
      <c r="BM356" s="558"/>
      <c r="BN356" s="558"/>
      <c r="BO356" s="558"/>
      <c r="BP356" s="558"/>
      <c r="BQ356" s="558"/>
      <c r="BR356" s="558"/>
      <c r="BS356" s="558"/>
      <c r="BT356" s="558"/>
      <c r="BU356" s="558"/>
      <c r="BV356" s="558"/>
      <c r="BW356" s="558"/>
      <c r="BX356" s="558"/>
      <c r="BY356" s="568"/>
      <c r="BZ356" s="558"/>
      <c r="CA356" s="558"/>
      <c r="CB356" s="565"/>
      <c r="CC356" s="558"/>
      <c r="CD356" s="558"/>
      <c r="CE356" s="558"/>
      <c r="CF356" s="558"/>
      <c r="CG356" s="558"/>
      <c r="CH356" s="558"/>
      <c r="CI356" s="558"/>
      <c r="CJ356" s="558"/>
      <c r="CK356" s="558"/>
      <c r="CL356" s="558"/>
      <c r="CM356" s="558"/>
      <c r="CN356" s="558"/>
      <c r="CO356" s="558"/>
      <c r="CP356" s="558"/>
      <c r="CQ356" s="558"/>
      <c r="CR356" s="558"/>
      <c r="CS356" s="558"/>
      <c r="CT356" s="558"/>
      <c r="CU356" s="558"/>
      <c r="CV356" s="558"/>
      <c r="CW356" s="558"/>
      <c r="CX356" s="558"/>
      <c r="CY356" s="558"/>
      <c r="CZ356" s="558"/>
      <c r="DA356" s="558"/>
      <c r="DB356" s="558"/>
      <c r="DC356" s="558"/>
      <c r="DD356" s="558"/>
      <c r="DE356" s="558"/>
      <c r="DF356" s="558"/>
      <c r="DG356" s="558"/>
      <c r="DH356" s="558"/>
      <c r="DI356" s="558"/>
      <c r="DJ356" s="558"/>
      <c r="DK356" s="558"/>
      <c r="DL356" s="558"/>
      <c r="DM356" s="558"/>
      <c r="DN356" s="558"/>
      <c r="DO356" s="558"/>
      <c r="DP356" s="558"/>
      <c r="DQ356" s="558"/>
      <c r="DR356" s="558"/>
      <c r="DS356" s="558"/>
      <c r="DT356" s="558"/>
      <c r="DU356" s="558"/>
      <c r="DV356" s="558"/>
      <c r="DW356" s="558"/>
      <c r="DX356" s="558"/>
      <c r="DY356" s="558"/>
      <c r="DZ356" s="558"/>
      <c r="EA356" s="558"/>
      <c r="EB356" s="558"/>
      <c r="EC356" s="558"/>
      <c r="ED356" s="558"/>
      <c r="EE356" s="558"/>
      <c r="EF356" s="558"/>
      <c r="EG356" s="558"/>
      <c r="EH356" s="558"/>
      <c r="EI356" s="558"/>
      <c r="EJ356" s="558"/>
      <c r="EK356" s="558"/>
      <c r="EL356" s="558"/>
      <c r="EM356" s="558"/>
      <c r="EN356" s="558"/>
      <c r="EO356" s="558"/>
      <c r="EP356" s="558"/>
      <c r="EQ356" s="558"/>
    </row>
    <row r="357" spans="3:147">
      <c r="C357" s="558">
        <v>6</v>
      </c>
      <c r="D357" s="558" t="s">
        <v>268</v>
      </c>
      <c r="E357" s="558"/>
      <c r="F357" s="558"/>
      <c r="G357" s="558"/>
      <c r="H357" s="558"/>
      <c r="I357" s="559"/>
      <c r="J357" s="559"/>
      <c r="K357" s="559"/>
      <c r="L357" s="560"/>
      <c r="M357" s="561"/>
      <c r="N357" s="561"/>
      <c r="O357" s="562"/>
      <c r="P357" s="563"/>
      <c r="Q357" s="563"/>
      <c r="R357" s="558"/>
      <c r="S357" s="558"/>
      <c r="T357" s="558"/>
      <c r="U357" s="564"/>
      <c r="V357" s="558"/>
      <c r="W357" s="558"/>
      <c r="X357" s="558"/>
      <c r="Y357" s="558"/>
      <c r="Z357" s="558"/>
      <c r="AA357" s="558"/>
      <c r="AB357" s="558"/>
      <c r="AC357" s="564"/>
      <c r="AD357" s="558"/>
      <c r="AE357" s="558"/>
      <c r="AF357" s="558"/>
      <c r="AG357" s="558"/>
      <c r="AH357" s="558"/>
      <c r="AI357" s="558"/>
      <c r="AJ357" s="558"/>
      <c r="AK357" s="558"/>
      <c r="AL357" s="558"/>
      <c r="AM357" s="558"/>
      <c r="AN357" s="558"/>
      <c r="AO357" s="558"/>
      <c r="AP357" s="558"/>
      <c r="AQ357" s="558"/>
      <c r="AR357" s="558"/>
      <c r="AS357" s="558"/>
      <c r="AT357" s="558"/>
      <c r="AU357" s="565"/>
      <c r="AV357" s="565"/>
      <c r="AW357" s="565"/>
      <c r="AX357" s="565"/>
      <c r="AY357" s="565"/>
      <c r="AZ357" s="566"/>
      <c r="BA357" s="567"/>
      <c r="BB357" s="567"/>
      <c r="BC357" s="558"/>
      <c r="BD357" s="558"/>
      <c r="BE357" s="558"/>
      <c r="BF357" s="558"/>
      <c r="BG357" s="558"/>
      <c r="BH357" s="558"/>
      <c r="BI357" s="558"/>
      <c r="BJ357" s="558"/>
      <c r="BK357" s="558"/>
      <c r="BL357" s="558"/>
      <c r="BM357" s="558"/>
      <c r="BN357" s="558"/>
      <c r="BO357" s="558"/>
      <c r="BP357" s="558"/>
      <c r="BQ357" s="558"/>
      <c r="BR357" s="558"/>
      <c r="BS357" s="558"/>
      <c r="BT357" s="558"/>
      <c r="BU357" s="558"/>
      <c r="BV357" s="558"/>
      <c r="BW357" s="558"/>
      <c r="BX357" s="558"/>
      <c r="BY357" s="568"/>
      <c r="BZ357" s="558"/>
      <c r="CA357" s="558"/>
      <c r="CB357" s="565"/>
      <c r="CC357" s="558"/>
      <c r="CD357" s="558"/>
      <c r="CE357" s="558"/>
      <c r="CF357" s="558"/>
      <c r="CG357" s="558"/>
      <c r="CH357" s="558"/>
      <c r="CI357" s="558"/>
      <c r="CJ357" s="558"/>
      <c r="CK357" s="558"/>
      <c r="CL357" s="558"/>
      <c r="CM357" s="558"/>
      <c r="CN357" s="558"/>
      <c r="CO357" s="558"/>
      <c r="CP357" s="558"/>
      <c r="CQ357" s="558"/>
      <c r="CR357" s="558"/>
      <c r="CS357" s="558"/>
      <c r="CT357" s="558"/>
      <c r="CU357" s="558"/>
      <c r="CV357" s="558"/>
      <c r="CW357" s="558"/>
      <c r="CX357" s="558"/>
      <c r="CY357" s="558"/>
      <c r="CZ357" s="558"/>
      <c r="DA357" s="558"/>
      <c r="DB357" s="558"/>
      <c r="DC357" s="558"/>
      <c r="DD357" s="558"/>
      <c r="DE357" s="558"/>
      <c r="DF357" s="558"/>
      <c r="DG357" s="558"/>
      <c r="DH357" s="558"/>
      <c r="DI357" s="558"/>
      <c r="DJ357" s="558"/>
      <c r="DK357" s="558"/>
      <c r="DL357" s="558"/>
      <c r="DM357" s="558"/>
      <c r="DN357" s="558"/>
      <c r="DO357" s="558"/>
      <c r="DP357" s="558"/>
      <c r="DQ357" s="558"/>
      <c r="DR357" s="558"/>
      <c r="DS357" s="558"/>
      <c r="DT357" s="558"/>
      <c r="DU357" s="558"/>
      <c r="DV357" s="558"/>
      <c r="DW357" s="558"/>
      <c r="DX357" s="558"/>
      <c r="DY357" s="558"/>
      <c r="DZ357" s="558"/>
      <c r="EA357" s="558"/>
      <c r="EB357" s="558"/>
      <c r="EC357" s="558"/>
      <c r="ED357" s="558"/>
      <c r="EE357" s="558"/>
      <c r="EF357" s="558"/>
      <c r="EG357" s="558"/>
      <c r="EH357" s="558"/>
      <c r="EI357" s="558"/>
      <c r="EJ357" s="558"/>
      <c r="EK357" s="558"/>
      <c r="EL357" s="558"/>
      <c r="EM357" s="558"/>
      <c r="EN357" s="558"/>
      <c r="EO357" s="558"/>
      <c r="EP357" s="558"/>
      <c r="EQ357" s="558"/>
    </row>
    <row r="358" spans="3:147">
      <c r="C358" s="558">
        <v>7</v>
      </c>
      <c r="D358" s="558" t="s">
        <v>269</v>
      </c>
      <c r="E358" s="558"/>
      <c r="F358" s="558"/>
      <c r="G358" s="558"/>
      <c r="H358" s="558"/>
      <c r="I358" s="559"/>
      <c r="J358" s="559"/>
      <c r="K358" s="559"/>
      <c r="L358" s="560"/>
      <c r="M358" s="561"/>
      <c r="N358" s="561"/>
      <c r="O358" s="562"/>
      <c r="P358" s="563"/>
      <c r="Q358" s="563"/>
      <c r="R358" s="558"/>
      <c r="S358" s="558"/>
      <c r="T358" s="558"/>
      <c r="U358" s="564"/>
      <c r="V358" s="558"/>
      <c r="W358" s="558"/>
      <c r="X358" s="558"/>
      <c r="Y358" s="558"/>
      <c r="Z358" s="558"/>
      <c r="AA358" s="558"/>
      <c r="AB358" s="558"/>
      <c r="AC358" s="564"/>
      <c r="AD358" s="558"/>
      <c r="AE358" s="558"/>
      <c r="AF358" s="558"/>
      <c r="AG358" s="558"/>
      <c r="AH358" s="558"/>
      <c r="AI358" s="558"/>
      <c r="AJ358" s="558"/>
      <c r="AK358" s="558"/>
      <c r="AL358" s="558"/>
      <c r="AM358" s="558"/>
      <c r="AN358" s="558"/>
      <c r="AO358" s="558"/>
      <c r="AP358" s="558"/>
      <c r="AQ358" s="558"/>
      <c r="AR358" s="558"/>
      <c r="AS358" s="558"/>
      <c r="AT358" s="558"/>
      <c r="AU358" s="565"/>
      <c r="AV358" s="565"/>
      <c r="AW358" s="565"/>
      <c r="AX358" s="565"/>
      <c r="AY358" s="565"/>
      <c r="AZ358" s="566"/>
      <c r="BA358" s="567"/>
      <c r="BB358" s="567"/>
      <c r="BC358" s="558"/>
      <c r="BD358" s="558"/>
      <c r="BE358" s="558"/>
      <c r="BF358" s="558"/>
      <c r="BG358" s="558"/>
      <c r="BH358" s="558"/>
      <c r="BI358" s="558"/>
      <c r="BJ358" s="558"/>
      <c r="BK358" s="558"/>
      <c r="BL358" s="558"/>
      <c r="BM358" s="558"/>
      <c r="BN358" s="558"/>
      <c r="BO358" s="558"/>
      <c r="BP358" s="558"/>
      <c r="BQ358" s="558"/>
      <c r="BR358" s="558"/>
      <c r="BS358" s="558"/>
      <c r="BT358" s="558"/>
      <c r="BU358" s="558"/>
      <c r="BV358" s="558"/>
      <c r="BW358" s="558"/>
      <c r="BX358" s="558"/>
      <c r="BY358" s="568"/>
      <c r="BZ358" s="558"/>
      <c r="CA358" s="558"/>
      <c r="CB358" s="565"/>
      <c r="CC358" s="558"/>
      <c r="CD358" s="558"/>
      <c r="CE358" s="558"/>
      <c r="CF358" s="558"/>
      <c r="CG358" s="558"/>
      <c r="CH358" s="558"/>
      <c r="CI358" s="558"/>
      <c r="CJ358" s="558"/>
      <c r="CK358" s="558"/>
      <c r="CL358" s="558"/>
      <c r="CM358" s="558"/>
      <c r="CN358" s="558"/>
      <c r="CO358" s="558"/>
      <c r="CP358" s="558"/>
      <c r="CQ358" s="558"/>
      <c r="CR358" s="558"/>
      <c r="CS358" s="558"/>
      <c r="CT358" s="558"/>
      <c r="CU358" s="558"/>
      <c r="CV358" s="558"/>
      <c r="CW358" s="558"/>
      <c r="CX358" s="558"/>
      <c r="CY358" s="558"/>
      <c r="CZ358" s="558"/>
      <c r="DA358" s="558"/>
      <c r="DB358" s="558"/>
      <c r="DC358" s="558"/>
      <c r="DD358" s="558"/>
      <c r="DE358" s="558"/>
      <c r="DF358" s="558"/>
      <c r="DG358" s="558"/>
      <c r="DH358" s="558"/>
      <c r="DI358" s="558"/>
      <c r="DJ358" s="558"/>
      <c r="DK358" s="558"/>
      <c r="DL358" s="558"/>
      <c r="DM358" s="558"/>
      <c r="DN358" s="558"/>
      <c r="DO358" s="558"/>
      <c r="DP358" s="558"/>
      <c r="DQ358" s="558"/>
      <c r="DR358" s="558"/>
      <c r="DS358" s="558"/>
      <c r="DT358" s="558"/>
      <c r="DU358" s="558"/>
      <c r="DV358" s="558"/>
      <c r="DW358" s="558"/>
      <c r="DX358" s="558"/>
      <c r="DY358" s="558"/>
      <c r="DZ358" s="558"/>
      <c r="EA358" s="558"/>
      <c r="EB358" s="558"/>
      <c r="EC358" s="558"/>
      <c r="ED358" s="558"/>
      <c r="EE358" s="558"/>
      <c r="EF358" s="558"/>
      <c r="EG358" s="558"/>
      <c r="EH358" s="558"/>
      <c r="EI358" s="558"/>
      <c r="EJ358" s="558"/>
      <c r="EK358" s="558"/>
      <c r="EL358" s="558"/>
      <c r="EM358" s="558"/>
      <c r="EN358" s="558"/>
      <c r="EO358" s="558"/>
      <c r="EP358" s="558"/>
      <c r="EQ358" s="558"/>
    </row>
    <row r="359" spans="3:147">
      <c r="C359" s="558"/>
      <c r="D359" s="558"/>
      <c r="E359" s="558"/>
      <c r="F359" s="558"/>
      <c r="G359" s="558"/>
      <c r="H359" s="558"/>
      <c r="I359" s="559"/>
      <c r="J359" s="559"/>
      <c r="K359" s="559"/>
      <c r="L359" s="559"/>
      <c r="M359" s="559"/>
      <c r="N359" s="559"/>
      <c r="O359" s="570"/>
      <c r="P359" s="559"/>
      <c r="Q359" s="559"/>
      <c r="R359" s="559"/>
      <c r="S359" s="558"/>
      <c r="T359" s="558"/>
      <c r="U359" s="564"/>
      <c r="V359" s="558"/>
      <c r="W359" s="558"/>
      <c r="X359" s="558"/>
      <c r="Y359" s="558"/>
      <c r="Z359" s="558"/>
      <c r="AA359" s="558"/>
      <c r="AB359" s="558"/>
      <c r="AC359" s="564"/>
      <c r="AD359" s="558"/>
      <c r="AE359" s="558"/>
      <c r="AF359" s="558"/>
      <c r="AG359" s="558"/>
      <c r="AH359" s="558"/>
      <c r="AI359" s="558"/>
      <c r="AJ359" s="558"/>
      <c r="AK359" s="558"/>
      <c r="AL359" s="558"/>
      <c r="AM359" s="558"/>
      <c r="AN359" s="558"/>
      <c r="AO359" s="558"/>
      <c r="AP359" s="558"/>
      <c r="AQ359" s="558"/>
      <c r="AR359" s="558"/>
      <c r="AS359" s="558"/>
      <c r="AT359" s="558"/>
      <c r="AU359" s="565"/>
      <c r="AV359" s="565"/>
      <c r="AW359" s="565"/>
      <c r="AX359" s="565"/>
      <c r="AY359" s="565"/>
      <c r="AZ359" s="566"/>
      <c r="BA359" s="567"/>
      <c r="BB359" s="567"/>
      <c r="BC359" s="558"/>
      <c r="BD359" s="558"/>
      <c r="BE359" s="558"/>
      <c r="BF359" s="558"/>
      <c r="BG359" s="558"/>
      <c r="BH359" s="558"/>
      <c r="BI359" s="558"/>
      <c r="BJ359" s="558"/>
      <c r="BK359" s="558"/>
      <c r="BL359" s="558"/>
      <c r="BM359" s="558"/>
      <c r="BN359" s="558"/>
      <c r="BO359" s="558"/>
      <c r="BP359" s="558"/>
      <c r="BQ359" s="558"/>
      <c r="BR359" s="558"/>
      <c r="BS359" s="558"/>
      <c r="BT359" s="558"/>
      <c r="BU359" s="558"/>
      <c r="BV359" s="558"/>
      <c r="BW359" s="558"/>
      <c r="BX359" s="558"/>
      <c r="BY359" s="568"/>
      <c r="BZ359" s="558"/>
      <c r="CA359" s="558"/>
      <c r="CB359" s="565"/>
      <c r="CC359" s="558"/>
      <c r="CD359" s="558"/>
      <c r="CE359" s="558"/>
      <c r="CF359" s="558"/>
      <c r="CG359" s="558"/>
      <c r="CH359" s="558"/>
      <c r="CI359" s="558"/>
      <c r="CJ359" s="558"/>
      <c r="CK359" s="558"/>
      <c r="CL359" s="558"/>
      <c r="CM359" s="558"/>
      <c r="CN359" s="558"/>
      <c r="CO359" s="558"/>
      <c r="CP359" s="558"/>
      <c r="CQ359" s="558"/>
      <c r="CR359" s="558"/>
      <c r="CS359" s="558"/>
      <c r="CT359" s="558"/>
      <c r="CU359" s="558"/>
      <c r="CV359" s="558"/>
      <c r="CW359" s="558"/>
      <c r="CX359" s="558"/>
      <c r="CY359" s="558"/>
      <c r="CZ359" s="558"/>
      <c r="DA359" s="558"/>
      <c r="DB359" s="558"/>
      <c r="DC359" s="558"/>
      <c r="DD359" s="558"/>
      <c r="DE359" s="558"/>
      <c r="DF359" s="558"/>
      <c r="DG359" s="558"/>
      <c r="DH359" s="558"/>
      <c r="DI359" s="558"/>
      <c r="DJ359" s="558"/>
      <c r="DK359" s="558"/>
      <c r="DL359" s="558"/>
      <c r="DM359" s="558"/>
      <c r="DN359" s="558"/>
      <c r="DO359" s="558"/>
      <c r="DP359" s="558"/>
      <c r="DQ359" s="558"/>
      <c r="DR359" s="558"/>
      <c r="DS359" s="558"/>
      <c r="DT359" s="558"/>
      <c r="DU359" s="558"/>
      <c r="DV359" s="558"/>
      <c r="DW359" s="558"/>
      <c r="DX359" s="558"/>
      <c r="DY359" s="558"/>
      <c r="DZ359" s="558"/>
      <c r="EA359" s="558"/>
      <c r="EB359" s="558"/>
      <c r="EC359" s="558"/>
      <c r="ED359" s="558"/>
      <c r="EE359" s="558"/>
      <c r="EF359" s="558"/>
      <c r="EG359" s="558"/>
      <c r="EH359" s="558"/>
      <c r="EI359" s="558"/>
      <c r="EJ359" s="558"/>
      <c r="EK359" s="558"/>
      <c r="EL359" s="558"/>
      <c r="EM359" s="558"/>
      <c r="EN359" s="558"/>
      <c r="EO359" s="558"/>
      <c r="EP359" s="558"/>
      <c r="EQ359" s="558"/>
    </row>
    <row r="360" spans="3:147">
      <c r="C360" s="558" t="s">
        <v>270</v>
      </c>
      <c r="D360" s="558"/>
      <c r="E360" s="558"/>
      <c r="F360" s="558"/>
      <c r="G360" s="558"/>
      <c r="H360" s="558"/>
      <c r="I360" s="559"/>
      <c r="J360" s="559"/>
      <c r="K360" s="559"/>
      <c r="L360" s="559"/>
      <c r="M360" s="559"/>
      <c r="N360" s="559"/>
      <c r="O360" s="570"/>
      <c r="P360" s="559"/>
      <c r="Q360" s="559"/>
      <c r="R360" s="559"/>
      <c r="S360" s="558"/>
      <c r="T360" s="558"/>
      <c r="U360" s="564"/>
      <c r="V360" s="558"/>
      <c r="W360" s="558"/>
      <c r="X360" s="558"/>
      <c r="Y360" s="558"/>
      <c r="Z360" s="558"/>
      <c r="AA360" s="558"/>
      <c r="AB360" s="558"/>
      <c r="AC360" s="564"/>
      <c r="AD360" s="558"/>
      <c r="AE360" s="558"/>
      <c r="AF360" s="558"/>
      <c r="AG360" s="558"/>
      <c r="AH360" s="558"/>
      <c r="AI360" s="558"/>
      <c r="AJ360" s="558"/>
      <c r="AK360" s="558"/>
      <c r="AL360" s="558"/>
      <c r="AM360" s="558"/>
      <c r="AN360" s="558"/>
      <c r="AO360" s="558"/>
      <c r="AP360" s="558"/>
      <c r="AQ360" s="558"/>
      <c r="AR360" s="558"/>
      <c r="AS360" s="558"/>
      <c r="AT360" s="558"/>
      <c r="AU360" s="565"/>
      <c r="AV360" s="565"/>
      <c r="AW360" s="565"/>
      <c r="AX360" s="565"/>
      <c r="AY360" s="565"/>
      <c r="AZ360" s="566"/>
      <c r="BA360" s="567"/>
      <c r="BB360" s="567"/>
      <c r="BC360" s="558"/>
      <c r="BD360" s="558"/>
      <c r="BE360" s="558"/>
      <c r="BF360" s="558"/>
      <c r="BG360" s="558"/>
      <c r="BH360" s="558"/>
      <c r="BI360" s="558"/>
      <c r="BJ360" s="558"/>
      <c r="BK360" s="558"/>
      <c r="BL360" s="558"/>
      <c r="BM360" s="558"/>
      <c r="BN360" s="558"/>
      <c r="BO360" s="558"/>
      <c r="BP360" s="558"/>
      <c r="BQ360" s="558"/>
      <c r="BR360" s="558"/>
      <c r="BS360" s="558"/>
      <c r="BT360" s="558"/>
      <c r="BU360" s="558"/>
      <c r="BV360" s="558"/>
      <c r="BW360" s="558"/>
      <c r="BX360" s="558"/>
      <c r="BY360" s="568"/>
      <c r="BZ360" s="558"/>
      <c r="CA360" s="558"/>
      <c r="CB360" s="565"/>
      <c r="CC360" s="558"/>
      <c r="CD360" s="558"/>
      <c r="CE360" s="558"/>
      <c r="CF360" s="558"/>
      <c r="CG360" s="558"/>
      <c r="CH360" s="558"/>
      <c r="CI360" s="558"/>
      <c r="CJ360" s="558"/>
      <c r="CK360" s="558"/>
      <c r="CL360" s="558"/>
      <c r="CM360" s="558"/>
      <c r="CN360" s="558"/>
      <c r="CO360" s="558"/>
      <c r="CP360" s="558"/>
      <c r="CQ360" s="558"/>
      <c r="CR360" s="558"/>
      <c r="CS360" s="558"/>
      <c r="CT360" s="558"/>
      <c r="CU360" s="558"/>
      <c r="CV360" s="558"/>
      <c r="CW360" s="558"/>
      <c r="CX360" s="558"/>
      <c r="CY360" s="558"/>
      <c r="CZ360" s="558"/>
      <c r="DA360" s="558"/>
      <c r="DB360" s="558"/>
      <c r="DC360" s="558"/>
      <c r="DD360" s="558"/>
      <c r="DE360" s="558"/>
      <c r="DF360" s="558"/>
      <c r="DG360" s="558"/>
      <c r="DH360" s="558"/>
      <c r="DI360" s="558"/>
      <c r="DJ360" s="558"/>
      <c r="DK360" s="558"/>
      <c r="DL360" s="558"/>
      <c r="DM360" s="558"/>
      <c r="DN360" s="558"/>
      <c r="DO360" s="558"/>
      <c r="DP360" s="558"/>
      <c r="DQ360" s="558"/>
      <c r="DR360" s="558"/>
      <c r="DS360" s="558"/>
      <c r="DT360" s="558"/>
      <c r="DU360" s="558"/>
      <c r="DV360" s="558"/>
      <c r="DW360" s="558"/>
      <c r="DX360" s="558"/>
      <c r="DY360" s="558"/>
      <c r="DZ360" s="558"/>
      <c r="EA360" s="558"/>
      <c r="EB360" s="558"/>
      <c r="EC360" s="558"/>
      <c r="ED360" s="558"/>
      <c r="EE360" s="558"/>
      <c r="EF360" s="558"/>
      <c r="EG360" s="558"/>
      <c r="EH360" s="558"/>
      <c r="EI360" s="558"/>
      <c r="EJ360" s="558"/>
      <c r="EK360" s="558"/>
      <c r="EL360" s="558"/>
      <c r="EM360" s="558"/>
      <c r="EN360" s="558"/>
      <c r="EO360" s="558"/>
      <c r="EP360" s="558"/>
      <c r="EQ360" s="558"/>
    </row>
    <row r="361" spans="3:147">
      <c r="C361" s="558">
        <v>1</v>
      </c>
      <c r="D361" s="558" t="s">
        <v>271</v>
      </c>
      <c r="E361" s="558"/>
      <c r="F361" s="558"/>
      <c r="G361" s="558"/>
      <c r="H361" s="558"/>
      <c r="I361" s="559"/>
      <c r="J361" s="559"/>
      <c r="K361" s="559"/>
      <c r="L361" s="559"/>
      <c r="M361" s="559"/>
      <c r="N361" s="559"/>
      <c r="O361" s="570"/>
      <c r="P361" s="559"/>
      <c r="Q361" s="559"/>
      <c r="R361" s="559"/>
      <c r="S361" s="558"/>
      <c r="T361" s="558"/>
      <c r="U361" s="564"/>
      <c r="V361" s="558"/>
      <c r="W361" s="558"/>
      <c r="X361" s="558"/>
      <c r="Y361" s="558"/>
      <c r="Z361" s="558"/>
      <c r="AA361" s="558"/>
      <c r="AB361" s="558"/>
      <c r="AC361" s="564"/>
      <c r="AD361" s="558"/>
      <c r="AE361" s="558"/>
      <c r="AF361" s="558"/>
      <c r="AG361" s="558"/>
      <c r="AH361" s="558"/>
      <c r="AI361" s="558"/>
      <c r="AJ361" s="558"/>
      <c r="AK361" s="558"/>
      <c r="AL361" s="558"/>
      <c r="AM361" s="558"/>
      <c r="AN361" s="558"/>
      <c r="AO361" s="558"/>
      <c r="AP361" s="558"/>
      <c r="AQ361" s="558"/>
      <c r="AR361" s="558"/>
      <c r="AS361" s="558"/>
      <c r="AT361" s="558"/>
      <c r="AU361" s="565"/>
      <c r="AV361" s="565"/>
      <c r="AW361" s="565"/>
      <c r="AX361" s="565"/>
      <c r="AY361" s="565"/>
      <c r="AZ361" s="566"/>
      <c r="BA361" s="567"/>
      <c r="BB361" s="567"/>
      <c r="BC361" s="558"/>
      <c r="BD361" s="558"/>
      <c r="BE361" s="558"/>
      <c r="BF361" s="558"/>
      <c r="BG361" s="558"/>
      <c r="BH361" s="558"/>
      <c r="BI361" s="558"/>
      <c r="BJ361" s="558"/>
      <c r="BK361" s="558"/>
      <c r="BL361" s="558"/>
      <c r="BM361" s="558"/>
      <c r="BN361" s="558"/>
      <c r="BO361" s="558"/>
      <c r="BP361" s="558"/>
      <c r="BQ361" s="558"/>
      <c r="BR361" s="558"/>
      <c r="BS361" s="558"/>
      <c r="BT361" s="558"/>
      <c r="BU361" s="558"/>
      <c r="BV361" s="558"/>
      <c r="BW361" s="558"/>
      <c r="BX361" s="558"/>
      <c r="BY361" s="568"/>
      <c r="BZ361" s="558"/>
      <c r="CA361" s="558"/>
      <c r="CB361" s="565"/>
      <c r="CC361" s="558"/>
      <c r="CD361" s="558"/>
      <c r="CE361" s="558"/>
      <c r="CF361" s="558"/>
      <c r="CG361" s="558"/>
      <c r="CH361" s="558"/>
      <c r="CI361" s="558"/>
      <c r="CJ361" s="558"/>
      <c r="CK361" s="558"/>
      <c r="CL361" s="558"/>
      <c r="CM361" s="558"/>
      <c r="CN361" s="558"/>
      <c r="CO361" s="558"/>
      <c r="CP361" s="558"/>
      <c r="CQ361" s="558"/>
      <c r="CR361" s="558"/>
      <c r="CS361" s="558"/>
      <c r="CT361" s="558"/>
      <c r="CU361" s="558"/>
      <c r="CV361" s="558"/>
      <c r="CW361" s="558"/>
      <c r="CX361" s="558"/>
      <c r="CY361" s="558"/>
      <c r="CZ361" s="558"/>
      <c r="DA361" s="558"/>
      <c r="DB361" s="558"/>
      <c r="DC361" s="558"/>
      <c r="DD361" s="558"/>
      <c r="DE361" s="558"/>
      <c r="DF361" s="558"/>
      <c r="DG361" s="558"/>
      <c r="DH361" s="558"/>
      <c r="DI361" s="558"/>
      <c r="DJ361" s="558"/>
      <c r="DK361" s="558"/>
      <c r="DL361" s="558"/>
      <c r="DM361" s="558"/>
      <c r="DN361" s="558"/>
      <c r="DO361" s="558"/>
      <c r="DP361" s="558"/>
      <c r="DQ361" s="558"/>
      <c r="DR361" s="558"/>
      <c r="DS361" s="558"/>
      <c r="DT361" s="558"/>
      <c r="DU361" s="558"/>
      <c r="DV361" s="558"/>
      <c r="DW361" s="558"/>
      <c r="DX361" s="558"/>
      <c r="DY361" s="558"/>
      <c r="DZ361" s="558"/>
      <c r="EA361" s="558"/>
      <c r="EB361" s="558"/>
      <c r="EC361" s="558"/>
      <c r="ED361" s="558"/>
      <c r="EE361" s="558"/>
      <c r="EF361" s="558"/>
      <c r="EG361" s="558"/>
      <c r="EH361" s="558"/>
      <c r="EI361" s="558"/>
      <c r="EJ361" s="558"/>
      <c r="EK361" s="558"/>
      <c r="EL361" s="558"/>
      <c r="EM361" s="558"/>
      <c r="EN361" s="558"/>
      <c r="EO361" s="558"/>
      <c r="EP361" s="558"/>
      <c r="EQ361" s="558"/>
    </row>
    <row r="362" spans="3:147">
      <c r="C362" s="558">
        <v>2</v>
      </c>
      <c r="D362" s="558" t="s">
        <v>272</v>
      </c>
      <c r="E362" s="558"/>
      <c r="F362" s="558"/>
      <c r="G362" s="558"/>
      <c r="H362" s="558"/>
      <c r="I362" s="559"/>
      <c r="J362" s="559"/>
      <c r="K362" s="559"/>
      <c r="L362" s="559"/>
      <c r="M362" s="559"/>
      <c r="N362" s="558"/>
      <c r="O362" s="558"/>
      <c r="P362" s="558"/>
      <c r="Q362" s="558"/>
      <c r="R362" s="558"/>
      <c r="S362" s="558"/>
      <c r="T362" s="558"/>
      <c r="U362" s="564"/>
      <c r="V362" s="558"/>
      <c r="W362" s="558"/>
      <c r="X362" s="558"/>
      <c r="Y362" s="558"/>
      <c r="Z362" s="558"/>
      <c r="AA362" s="558"/>
      <c r="AB362" s="558"/>
      <c r="AC362" s="564"/>
      <c r="AD362" s="558"/>
      <c r="AE362" s="558"/>
      <c r="AF362" s="558"/>
      <c r="AG362" s="558"/>
      <c r="AH362" s="558"/>
      <c r="AI362" s="558"/>
      <c r="AJ362" s="558"/>
      <c r="AK362" s="558"/>
      <c r="AL362" s="558"/>
      <c r="AM362" s="558"/>
      <c r="AN362" s="558"/>
      <c r="AO362" s="558"/>
      <c r="AP362" s="558"/>
      <c r="AQ362" s="558"/>
      <c r="AR362" s="558"/>
      <c r="AS362" s="558"/>
      <c r="AT362" s="558"/>
      <c r="AU362" s="565"/>
      <c r="AV362" s="565"/>
      <c r="AW362" s="565"/>
      <c r="AX362" s="565"/>
      <c r="AY362" s="565"/>
      <c r="AZ362" s="566"/>
      <c r="BA362" s="567"/>
      <c r="BB362" s="567"/>
      <c r="BC362" s="558"/>
      <c r="BD362" s="558"/>
      <c r="BE362" s="558"/>
      <c r="BF362" s="558"/>
      <c r="BG362" s="558"/>
      <c r="BH362" s="558"/>
      <c r="BI362" s="558"/>
      <c r="BJ362" s="558"/>
      <c r="BK362" s="558"/>
      <c r="BL362" s="558"/>
      <c r="BM362" s="558"/>
      <c r="BN362" s="558"/>
      <c r="BO362" s="558"/>
      <c r="BP362" s="558"/>
      <c r="BQ362" s="558"/>
      <c r="BR362" s="558"/>
      <c r="BS362" s="558"/>
      <c r="BT362" s="558"/>
      <c r="BU362" s="558"/>
      <c r="BV362" s="558"/>
      <c r="BW362" s="558"/>
      <c r="BX362" s="558"/>
      <c r="BY362" s="568"/>
      <c r="BZ362" s="558"/>
      <c r="CA362" s="558"/>
      <c r="CB362" s="565"/>
      <c r="CC362" s="558"/>
      <c r="CD362" s="558"/>
      <c r="CE362" s="558"/>
      <c r="CF362" s="558"/>
      <c r="CG362" s="558"/>
      <c r="CH362" s="558"/>
      <c r="CI362" s="558"/>
      <c r="CJ362" s="558"/>
      <c r="CK362" s="558"/>
      <c r="CL362" s="558"/>
      <c r="CM362" s="558"/>
      <c r="CN362" s="558"/>
      <c r="CO362" s="558"/>
      <c r="CP362" s="558"/>
      <c r="CQ362" s="558"/>
      <c r="CR362" s="558"/>
      <c r="CS362" s="558"/>
      <c r="CT362" s="558"/>
      <c r="CU362" s="558"/>
      <c r="CV362" s="558"/>
      <c r="CW362" s="558"/>
      <c r="CX362" s="558"/>
      <c r="CY362" s="558"/>
      <c r="CZ362" s="558"/>
      <c r="DA362" s="558"/>
      <c r="DB362" s="558"/>
      <c r="DC362" s="558"/>
      <c r="DD362" s="558"/>
      <c r="DE362" s="558"/>
      <c r="DF362" s="558"/>
      <c r="DG362" s="558"/>
      <c r="DH362" s="558"/>
      <c r="DI362" s="558"/>
      <c r="DJ362" s="558"/>
      <c r="DK362" s="558"/>
      <c r="DL362" s="558"/>
      <c r="DM362" s="558"/>
      <c r="DN362" s="558"/>
      <c r="DO362" s="558"/>
      <c r="DP362" s="558"/>
      <c r="DQ362" s="558"/>
      <c r="DR362" s="558"/>
      <c r="DS362" s="558"/>
      <c r="DT362" s="558"/>
      <c r="DU362" s="558"/>
      <c r="DV362" s="558"/>
      <c r="DW362" s="558"/>
      <c r="DX362" s="558"/>
      <c r="DY362" s="558"/>
      <c r="DZ362" s="558"/>
      <c r="EA362" s="558"/>
      <c r="EB362" s="558"/>
      <c r="EC362" s="558"/>
      <c r="ED362" s="558"/>
      <c r="EE362" s="558"/>
      <c r="EF362" s="558"/>
      <c r="EG362" s="558"/>
      <c r="EH362" s="558"/>
      <c r="EI362" s="558"/>
      <c r="EJ362" s="558"/>
      <c r="EK362" s="558"/>
      <c r="EL362" s="558"/>
      <c r="EM362" s="558"/>
      <c r="EN362" s="558"/>
      <c r="EO362" s="558"/>
      <c r="EP362" s="558"/>
      <c r="EQ362" s="558"/>
    </row>
    <row r="363" spans="3:147">
      <c r="C363" s="558">
        <v>3</v>
      </c>
      <c r="D363" s="558" t="s">
        <v>273</v>
      </c>
      <c r="E363" s="558"/>
      <c r="F363" s="558"/>
      <c r="G363" s="558"/>
      <c r="H363" s="558"/>
      <c r="I363" s="558"/>
      <c r="J363" s="558"/>
      <c r="K363" s="558"/>
      <c r="L363" s="558"/>
      <c r="M363" s="571" t="s">
        <v>220</v>
      </c>
      <c r="N363" s="572"/>
      <c r="O363" s="573" t="s">
        <v>221</v>
      </c>
      <c r="P363" s="574"/>
      <c r="Q363" s="574"/>
      <c r="R363" s="558"/>
      <c r="S363" s="558"/>
      <c r="T363" s="558"/>
      <c r="U363" s="564"/>
      <c r="V363" s="558"/>
      <c r="W363" s="558"/>
      <c r="X363" s="558"/>
      <c r="Y363" s="558"/>
      <c r="Z363" s="558"/>
      <c r="AA363" s="558"/>
      <c r="AB363" s="558"/>
      <c r="AC363" s="564"/>
      <c r="AD363" s="558"/>
      <c r="AE363" s="558"/>
      <c r="AF363" s="558"/>
      <c r="AG363" s="558"/>
      <c r="AH363" s="558"/>
      <c r="AI363" s="558"/>
      <c r="AJ363" s="558"/>
      <c r="AK363" s="558"/>
      <c r="AL363" s="558"/>
      <c r="AM363" s="558"/>
      <c r="AN363" s="558"/>
      <c r="AO363" s="558"/>
      <c r="AP363" s="558"/>
      <c r="AQ363" s="558"/>
      <c r="AR363" s="558"/>
      <c r="AS363" s="558"/>
      <c r="AT363" s="558"/>
      <c r="AU363" s="565"/>
      <c r="AV363" s="565"/>
      <c r="AW363" s="565"/>
      <c r="AX363" s="565"/>
      <c r="AY363" s="565"/>
      <c r="AZ363" s="566"/>
      <c r="BA363" s="567"/>
      <c r="BB363" s="567"/>
      <c r="BC363" s="558"/>
      <c r="BD363" s="558"/>
      <c r="BE363" s="558"/>
      <c r="BF363" s="558"/>
      <c r="BG363" s="558"/>
      <c r="BH363" s="558"/>
      <c r="BI363" s="558"/>
      <c r="BJ363" s="558"/>
      <c r="BK363" s="558"/>
      <c r="BL363" s="558"/>
      <c r="BM363" s="558"/>
      <c r="BN363" s="558"/>
      <c r="BO363" s="558"/>
      <c r="BP363" s="558"/>
      <c r="BQ363" s="558"/>
      <c r="BR363" s="558"/>
      <c r="BS363" s="558"/>
      <c r="BT363" s="558"/>
      <c r="BU363" s="558"/>
      <c r="BV363" s="558"/>
      <c r="BW363" s="558"/>
      <c r="BX363" s="558"/>
      <c r="BY363" s="568"/>
      <c r="BZ363" s="558"/>
      <c r="CA363" s="558"/>
      <c r="CB363" s="565"/>
      <c r="CC363" s="558"/>
      <c r="CD363" s="558"/>
      <c r="CE363" s="558"/>
      <c r="CF363" s="558"/>
      <c r="CG363" s="558"/>
      <c r="CH363" s="558"/>
      <c r="CI363" s="558"/>
      <c r="CJ363" s="558"/>
      <c r="CK363" s="558"/>
      <c r="CL363" s="558"/>
      <c r="CM363" s="558"/>
      <c r="CN363" s="558"/>
      <c r="CO363" s="558"/>
      <c r="CP363" s="558"/>
      <c r="CQ363" s="558"/>
      <c r="CR363" s="558"/>
      <c r="CS363" s="558"/>
      <c r="CT363" s="558"/>
      <c r="CU363" s="558"/>
      <c r="CV363" s="558"/>
      <c r="CW363" s="558"/>
      <c r="CX363" s="558"/>
      <c r="CY363" s="558"/>
      <c r="CZ363" s="558"/>
      <c r="DA363" s="558"/>
      <c r="DB363" s="558"/>
      <c r="DC363" s="558"/>
      <c r="DD363" s="558"/>
      <c r="DE363" s="558"/>
      <c r="DF363" s="558"/>
      <c r="DG363" s="558"/>
      <c r="DH363" s="558"/>
      <c r="DI363" s="558"/>
      <c r="DJ363" s="558"/>
      <c r="DK363" s="558"/>
      <c r="DL363" s="558"/>
      <c r="DM363" s="558"/>
      <c r="DN363" s="558"/>
      <c r="DO363" s="558"/>
      <c r="DP363" s="558"/>
      <c r="DQ363" s="558"/>
      <c r="DR363" s="558"/>
      <c r="DS363" s="558"/>
      <c r="DT363" s="558"/>
      <c r="DU363" s="558"/>
      <c r="DV363" s="558"/>
      <c r="DW363" s="558"/>
      <c r="DX363" s="558"/>
      <c r="DY363" s="558"/>
      <c r="DZ363" s="558"/>
      <c r="EA363" s="558"/>
      <c r="EB363" s="558"/>
      <c r="EC363" s="558"/>
      <c r="ED363" s="558"/>
      <c r="EE363" s="558"/>
      <c r="EF363" s="558"/>
      <c r="EG363" s="558"/>
      <c r="EH363" s="558"/>
      <c r="EI363" s="558"/>
      <c r="EJ363" s="558"/>
      <c r="EK363" s="558"/>
      <c r="EL363" s="558"/>
      <c r="EM363" s="558"/>
      <c r="EN363" s="558"/>
      <c r="EO363" s="558"/>
      <c r="EP363" s="558"/>
      <c r="EQ363" s="558"/>
    </row>
    <row r="364" spans="3:147">
      <c r="C364" s="558"/>
      <c r="D364" s="558"/>
      <c r="E364" s="558"/>
      <c r="F364" s="558"/>
      <c r="G364" s="558"/>
      <c r="H364" s="558"/>
      <c r="I364" s="558"/>
      <c r="J364" s="558"/>
      <c r="K364" s="558"/>
      <c r="L364" s="558"/>
      <c r="M364" s="572" t="s">
        <v>75</v>
      </c>
      <c r="N364" s="575">
        <v>1.08</v>
      </c>
      <c r="O364" s="576" t="s">
        <v>13</v>
      </c>
      <c r="P364" s="577" t="s">
        <v>222</v>
      </c>
      <c r="Q364" s="578">
        <v>101</v>
      </c>
      <c r="R364" s="579">
        <v>0.02</v>
      </c>
      <c r="S364" s="572" t="s">
        <v>21</v>
      </c>
      <c r="T364" s="558"/>
      <c r="U364" s="564"/>
      <c r="V364" s="558"/>
      <c r="W364" s="558"/>
      <c r="X364" s="558"/>
      <c r="Y364" s="558"/>
      <c r="Z364" s="558"/>
      <c r="AA364" s="558"/>
      <c r="AB364" s="558"/>
      <c r="AC364" s="564"/>
      <c r="AD364" s="558"/>
      <c r="AE364" s="558"/>
      <c r="AF364" s="558"/>
      <c r="AG364" s="558"/>
      <c r="AH364" s="558"/>
      <c r="AI364" s="558"/>
      <c r="AJ364" s="558"/>
      <c r="AK364" s="558"/>
      <c r="AL364" s="558"/>
      <c r="AM364" s="558"/>
      <c r="AN364" s="558"/>
      <c r="AO364" s="558"/>
      <c r="AP364" s="558"/>
      <c r="AQ364" s="558"/>
      <c r="AR364" s="558"/>
      <c r="AS364" s="558"/>
      <c r="AT364" s="558"/>
      <c r="AU364" s="565"/>
      <c r="AV364" s="565"/>
      <c r="AW364" s="565"/>
      <c r="AX364" s="565"/>
      <c r="AY364" s="565"/>
      <c r="AZ364" s="566"/>
      <c r="BA364" s="567"/>
      <c r="BB364" s="567"/>
      <c r="BC364" s="558"/>
      <c r="BD364" s="558"/>
      <c r="BE364" s="558"/>
      <c r="BF364" s="558"/>
      <c r="BG364" s="558"/>
      <c r="BH364" s="558"/>
      <c r="BI364" s="558"/>
      <c r="BJ364" s="558"/>
      <c r="BK364" s="558"/>
      <c r="BL364" s="558"/>
      <c r="BM364" s="558"/>
      <c r="BN364" s="558"/>
      <c r="BO364" s="558"/>
      <c r="BP364" s="558"/>
      <c r="BQ364" s="558"/>
      <c r="BR364" s="558"/>
      <c r="BS364" s="558"/>
      <c r="BT364" s="558"/>
      <c r="BU364" s="558"/>
      <c r="BV364" s="558"/>
      <c r="BW364" s="558"/>
      <c r="BX364" s="558"/>
      <c r="BY364" s="568"/>
      <c r="BZ364" s="558"/>
      <c r="CA364" s="558"/>
      <c r="CB364" s="565"/>
      <c r="CC364" s="558"/>
      <c r="CD364" s="558"/>
      <c r="CE364" s="558"/>
      <c r="CF364" s="558"/>
      <c r="CG364" s="558"/>
      <c r="CH364" s="558"/>
      <c r="CI364" s="558"/>
      <c r="CJ364" s="558"/>
      <c r="CK364" s="558"/>
      <c r="CL364" s="558"/>
      <c r="CM364" s="558"/>
      <c r="CN364" s="558"/>
      <c r="CO364" s="558"/>
      <c r="CP364" s="558"/>
      <c r="CQ364" s="558"/>
      <c r="CR364" s="558"/>
      <c r="CS364" s="558"/>
      <c r="CT364" s="558"/>
      <c r="CU364" s="558"/>
      <c r="CV364" s="558"/>
      <c r="CW364" s="558"/>
      <c r="CX364" s="558"/>
      <c r="CY364" s="558"/>
      <c r="CZ364" s="558"/>
      <c r="DA364" s="558"/>
      <c r="DB364" s="558"/>
      <c r="DC364" s="558"/>
      <c r="DD364" s="558"/>
      <c r="DE364" s="558"/>
      <c r="DF364" s="558"/>
      <c r="DG364" s="558"/>
      <c r="DH364" s="558"/>
      <c r="DI364" s="558"/>
      <c r="DJ364" s="558"/>
      <c r="DK364" s="558"/>
      <c r="DL364" s="558"/>
      <c r="DM364" s="558"/>
      <c r="DN364" s="558"/>
      <c r="DO364" s="558"/>
      <c r="DP364" s="558"/>
      <c r="DQ364" s="558"/>
      <c r="DR364" s="558"/>
      <c r="DS364" s="558"/>
      <c r="DT364" s="558"/>
      <c r="DU364" s="558"/>
      <c r="DV364" s="558"/>
      <c r="DW364" s="558"/>
      <c r="DX364" s="558"/>
      <c r="DY364" s="558"/>
      <c r="DZ364" s="558"/>
      <c r="EA364" s="558"/>
      <c r="EB364" s="558"/>
      <c r="EC364" s="558"/>
      <c r="ED364" s="558"/>
      <c r="EE364" s="558"/>
      <c r="EF364" s="558"/>
      <c r="EG364" s="558"/>
      <c r="EH364" s="558"/>
      <c r="EI364" s="558"/>
      <c r="EJ364" s="558"/>
      <c r="EK364" s="558"/>
      <c r="EL364" s="558"/>
      <c r="EM364" s="558"/>
      <c r="EN364" s="558"/>
      <c r="EO364" s="558"/>
      <c r="EP364" s="558"/>
      <c r="EQ364" s="558"/>
    </row>
    <row r="365" spans="3:147">
      <c r="C365" s="558" t="s">
        <v>274</v>
      </c>
      <c r="D365" s="558"/>
      <c r="E365" s="558"/>
      <c r="F365" s="558"/>
      <c r="G365" s="558"/>
      <c r="H365" s="558"/>
      <c r="I365" s="559"/>
      <c r="J365" s="559"/>
      <c r="K365" s="559"/>
      <c r="L365" s="559"/>
      <c r="M365" s="559"/>
      <c r="N365" s="559"/>
      <c r="O365" s="570"/>
      <c r="P365" s="559"/>
      <c r="Q365" s="559"/>
      <c r="R365" s="559"/>
      <c r="S365" s="558"/>
      <c r="T365" s="558"/>
      <c r="U365" s="564"/>
      <c r="V365" s="558"/>
      <c r="W365" s="558"/>
      <c r="X365" s="558"/>
      <c r="Y365" s="558"/>
      <c r="Z365" s="558"/>
      <c r="AA365" s="558"/>
      <c r="AB365" s="558"/>
      <c r="AC365" s="564"/>
      <c r="AD365" s="558"/>
      <c r="AE365" s="558"/>
      <c r="AF365" s="558"/>
      <c r="AG365" s="558"/>
      <c r="AH365" s="558"/>
      <c r="AI365" s="558"/>
      <c r="AJ365" s="558"/>
      <c r="AK365" s="558"/>
      <c r="AL365" s="558"/>
      <c r="AM365" s="558"/>
      <c r="AN365" s="558"/>
      <c r="AO365" s="558"/>
      <c r="AP365" s="558"/>
      <c r="AQ365" s="558"/>
      <c r="AR365" s="558"/>
      <c r="AS365" s="558"/>
      <c r="AT365" s="558"/>
      <c r="AU365" s="565"/>
      <c r="AV365" s="565"/>
      <c r="AW365" s="565"/>
      <c r="AX365" s="565"/>
      <c r="AY365" s="565"/>
      <c r="AZ365" s="566"/>
      <c r="BA365" s="567"/>
      <c r="BB365" s="567"/>
      <c r="BC365" s="558"/>
      <c r="BD365" s="558"/>
      <c r="BE365" s="558"/>
      <c r="BF365" s="558"/>
      <c r="BG365" s="558"/>
      <c r="BH365" s="558"/>
      <c r="BI365" s="558"/>
      <c r="BJ365" s="558"/>
      <c r="BK365" s="558"/>
      <c r="BL365" s="558"/>
      <c r="BM365" s="558"/>
      <c r="BN365" s="558"/>
      <c r="BO365" s="558"/>
      <c r="BP365" s="558"/>
      <c r="BQ365" s="558"/>
      <c r="BR365" s="558"/>
      <c r="BS365" s="558"/>
      <c r="BT365" s="558"/>
      <c r="BU365" s="558"/>
      <c r="BV365" s="558"/>
      <c r="BW365" s="558"/>
      <c r="BX365" s="558"/>
      <c r="BY365" s="568"/>
      <c r="BZ365" s="558"/>
      <c r="CA365" s="558"/>
      <c r="CB365" s="565"/>
      <c r="CC365" s="558"/>
      <c r="CD365" s="558"/>
      <c r="CE365" s="558"/>
      <c r="CF365" s="558"/>
      <c r="CG365" s="558"/>
      <c r="CH365" s="558"/>
      <c r="CI365" s="558"/>
      <c r="CJ365" s="558"/>
      <c r="CK365" s="558"/>
      <c r="CL365" s="558"/>
      <c r="CM365" s="558"/>
      <c r="CN365" s="558"/>
      <c r="CO365" s="558"/>
      <c r="CP365" s="558"/>
      <c r="CQ365" s="558"/>
      <c r="CR365" s="558"/>
      <c r="CS365" s="558"/>
      <c r="CT365" s="558"/>
      <c r="CU365" s="558"/>
      <c r="CV365" s="558"/>
      <c r="CW365" s="558"/>
      <c r="CX365" s="558"/>
      <c r="CY365" s="558"/>
      <c r="CZ365" s="558"/>
      <c r="DA365" s="558"/>
      <c r="DB365" s="558"/>
      <c r="DC365" s="558"/>
      <c r="DD365" s="558"/>
      <c r="DE365" s="558"/>
      <c r="DF365" s="558"/>
      <c r="DG365" s="558"/>
      <c r="DH365" s="558"/>
      <c r="DI365" s="558"/>
      <c r="DJ365" s="558"/>
      <c r="DK365" s="558"/>
      <c r="DL365" s="558"/>
      <c r="DM365" s="558"/>
      <c r="DN365" s="558"/>
      <c r="DO365" s="558"/>
      <c r="DP365" s="558"/>
      <c r="DQ365" s="558"/>
      <c r="DR365" s="558"/>
      <c r="DS365" s="558"/>
      <c r="DT365" s="558"/>
      <c r="DU365" s="558"/>
      <c r="DV365" s="558"/>
      <c r="DW365" s="558"/>
      <c r="DX365" s="558"/>
      <c r="DY365" s="558"/>
      <c r="DZ365" s="558"/>
      <c r="EA365" s="558"/>
      <c r="EB365" s="558"/>
      <c r="EC365" s="558"/>
      <c r="ED365" s="558"/>
      <c r="EE365" s="558"/>
      <c r="EF365" s="558"/>
      <c r="EG365" s="558"/>
      <c r="EH365" s="558"/>
      <c r="EI365" s="558"/>
      <c r="EJ365" s="558"/>
      <c r="EK365" s="558"/>
      <c r="EL365" s="558"/>
      <c r="EM365" s="558"/>
      <c r="EN365" s="558"/>
      <c r="EO365" s="558"/>
      <c r="EP365" s="558"/>
      <c r="EQ365" s="558"/>
    </row>
    <row r="366" spans="3:147">
      <c r="C366" s="558">
        <v>1</v>
      </c>
      <c r="D366" s="558" t="s">
        <v>271</v>
      </c>
      <c r="E366" s="558"/>
      <c r="F366" s="558"/>
      <c r="G366" s="558"/>
      <c r="H366" s="558"/>
      <c r="I366" s="559"/>
      <c r="J366" s="559"/>
      <c r="K366" s="559"/>
      <c r="L366" s="559"/>
      <c r="M366" s="559"/>
      <c r="N366" s="559"/>
      <c r="O366" s="570"/>
      <c r="P366" s="559"/>
      <c r="Q366" s="559"/>
      <c r="R366" s="559"/>
      <c r="S366" s="558"/>
      <c r="T366" s="558"/>
      <c r="U366" s="564"/>
      <c r="V366" s="558"/>
      <c r="W366" s="558"/>
      <c r="X366" s="558"/>
      <c r="Y366" s="558"/>
      <c r="Z366" s="558"/>
      <c r="AA366" s="558"/>
      <c r="AB366" s="558"/>
      <c r="AC366" s="564"/>
      <c r="AD366" s="558"/>
      <c r="AE366" s="558"/>
      <c r="AF366" s="558"/>
      <c r="AG366" s="558"/>
      <c r="AH366" s="558"/>
      <c r="AI366" s="558"/>
      <c r="AJ366" s="558"/>
      <c r="AK366" s="558"/>
      <c r="AL366" s="558"/>
      <c r="AM366" s="558"/>
      <c r="AN366" s="558"/>
      <c r="AO366" s="558"/>
      <c r="AP366" s="558"/>
      <c r="AQ366" s="558"/>
      <c r="AR366" s="558"/>
      <c r="AS366" s="558"/>
      <c r="AT366" s="558"/>
      <c r="AU366" s="565"/>
      <c r="AV366" s="565"/>
      <c r="AW366" s="565"/>
      <c r="AX366" s="565"/>
      <c r="AY366" s="565"/>
      <c r="AZ366" s="566"/>
      <c r="BA366" s="567"/>
      <c r="BB366" s="567"/>
      <c r="BC366" s="558"/>
      <c r="BD366" s="558"/>
      <c r="BE366" s="558"/>
      <c r="BF366" s="558"/>
      <c r="BG366" s="558"/>
      <c r="BH366" s="558"/>
      <c r="BI366" s="558"/>
      <c r="BJ366" s="558"/>
      <c r="BK366" s="558"/>
      <c r="BL366" s="558"/>
      <c r="BM366" s="558"/>
      <c r="BN366" s="558"/>
      <c r="BO366" s="558"/>
      <c r="BP366" s="558"/>
      <c r="BQ366" s="558"/>
      <c r="BR366" s="558"/>
      <c r="BS366" s="558"/>
      <c r="BT366" s="558"/>
      <c r="BU366" s="558"/>
      <c r="BV366" s="558"/>
      <c r="BW366" s="558"/>
      <c r="BX366" s="558"/>
      <c r="BY366" s="568"/>
      <c r="BZ366" s="558"/>
      <c r="CA366" s="558"/>
      <c r="CB366" s="565"/>
      <c r="CC366" s="558"/>
      <c r="CD366" s="558"/>
      <c r="CE366" s="558"/>
      <c r="CF366" s="558"/>
      <c r="CG366" s="558"/>
      <c r="CH366" s="558"/>
      <c r="CI366" s="558"/>
      <c r="CJ366" s="558"/>
      <c r="CK366" s="558"/>
      <c r="CL366" s="558"/>
      <c r="CM366" s="558"/>
      <c r="CN366" s="558"/>
      <c r="CO366" s="558"/>
      <c r="CP366" s="558"/>
      <c r="CQ366" s="558"/>
      <c r="CR366" s="558"/>
      <c r="CS366" s="558"/>
      <c r="CT366" s="558"/>
      <c r="CU366" s="558"/>
      <c r="CV366" s="558"/>
      <c r="CW366" s="558"/>
      <c r="CX366" s="558"/>
      <c r="CY366" s="558"/>
      <c r="CZ366" s="558"/>
      <c r="DA366" s="558"/>
      <c r="DB366" s="558"/>
      <c r="DC366" s="558"/>
      <c r="DD366" s="558"/>
      <c r="DE366" s="558"/>
      <c r="DF366" s="558"/>
      <c r="DG366" s="558"/>
      <c r="DH366" s="558"/>
      <c r="DI366" s="558"/>
      <c r="DJ366" s="558"/>
      <c r="DK366" s="558"/>
      <c r="DL366" s="558"/>
      <c r="DM366" s="558"/>
      <c r="DN366" s="558"/>
      <c r="DO366" s="558"/>
      <c r="DP366" s="558"/>
      <c r="DQ366" s="558"/>
      <c r="DR366" s="558"/>
      <c r="DS366" s="558"/>
      <c r="DT366" s="558"/>
      <c r="DU366" s="558"/>
      <c r="DV366" s="558"/>
      <c r="DW366" s="558"/>
      <c r="DX366" s="558"/>
      <c r="DY366" s="558"/>
      <c r="DZ366" s="558"/>
      <c r="EA366" s="558"/>
      <c r="EB366" s="558"/>
      <c r="EC366" s="558"/>
      <c r="ED366" s="558"/>
      <c r="EE366" s="558"/>
      <c r="EF366" s="558"/>
      <c r="EG366" s="558"/>
      <c r="EH366" s="558"/>
      <c r="EI366" s="558"/>
      <c r="EJ366" s="558"/>
      <c r="EK366" s="558"/>
      <c r="EL366" s="558"/>
      <c r="EM366" s="558"/>
      <c r="EN366" s="558"/>
      <c r="EO366" s="558"/>
      <c r="EP366" s="558"/>
      <c r="EQ366" s="558"/>
    </row>
    <row r="367" spans="3:147">
      <c r="C367" s="558">
        <v>2</v>
      </c>
      <c r="D367" s="558" t="s">
        <v>275</v>
      </c>
      <c r="E367" s="558"/>
      <c r="F367" s="558"/>
      <c r="G367" s="558"/>
      <c r="H367" s="558"/>
      <c r="I367" s="559"/>
      <c r="J367" s="559"/>
      <c r="K367" s="559"/>
      <c r="L367" s="559"/>
      <c r="M367" s="559"/>
      <c r="N367" s="558"/>
      <c r="O367" s="558"/>
      <c r="P367" s="558"/>
      <c r="Q367" s="558"/>
      <c r="R367" s="558"/>
      <c r="S367" s="558"/>
      <c r="T367" s="558"/>
      <c r="U367" s="564"/>
      <c r="V367" s="558"/>
      <c r="W367" s="558"/>
      <c r="X367" s="558"/>
      <c r="Y367" s="558"/>
      <c r="Z367" s="558"/>
      <c r="AA367" s="558"/>
      <c r="AB367" s="558"/>
      <c r="AC367" s="564"/>
      <c r="AD367" s="558"/>
      <c r="AE367" s="558"/>
      <c r="AF367" s="558"/>
      <c r="AG367" s="558"/>
      <c r="AH367" s="558"/>
      <c r="AI367" s="558"/>
      <c r="AJ367" s="558"/>
      <c r="AK367" s="558"/>
      <c r="AL367" s="558"/>
      <c r="AM367" s="558"/>
      <c r="AN367" s="558"/>
      <c r="AO367" s="558"/>
      <c r="AP367" s="558"/>
      <c r="AQ367" s="558"/>
      <c r="AR367" s="558"/>
      <c r="AS367" s="558"/>
      <c r="AT367" s="558"/>
      <c r="AU367" s="565"/>
      <c r="AV367" s="565"/>
      <c r="AW367" s="565"/>
      <c r="AX367" s="565"/>
      <c r="AY367" s="565"/>
      <c r="AZ367" s="566"/>
      <c r="BA367" s="567"/>
      <c r="BB367" s="567"/>
      <c r="BC367" s="558"/>
      <c r="BD367" s="558"/>
      <c r="BE367" s="558"/>
      <c r="BF367" s="558"/>
      <c r="BG367" s="558"/>
      <c r="BH367" s="558"/>
      <c r="BI367" s="558"/>
      <c r="BJ367" s="558"/>
      <c r="BK367" s="558"/>
      <c r="BL367" s="558"/>
      <c r="BM367" s="558"/>
      <c r="BN367" s="558"/>
      <c r="BO367" s="558"/>
      <c r="BP367" s="558"/>
      <c r="BQ367" s="558"/>
      <c r="BR367" s="558"/>
      <c r="BS367" s="558"/>
      <c r="BT367" s="558"/>
      <c r="BU367" s="558"/>
      <c r="BV367" s="558"/>
      <c r="BW367" s="558"/>
      <c r="BX367" s="558"/>
      <c r="BY367" s="568"/>
      <c r="BZ367" s="558"/>
      <c r="CA367" s="558"/>
      <c r="CB367" s="565"/>
      <c r="CC367" s="558"/>
      <c r="CD367" s="558"/>
      <c r="CE367" s="558"/>
      <c r="CF367" s="558"/>
      <c r="CG367" s="558"/>
      <c r="CH367" s="558"/>
      <c r="CI367" s="558"/>
      <c r="CJ367" s="558"/>
      <c r="CK367" s="558"/>
      <c r="CL367" s="558"/>
      <c r="CM367" s="558"/>
      <c r="CN367" s="558"/>
      <c r="CO367" s="558"/>
      <c r="CP367" s="558"/>
      <c r="CQ367" s="558"/>
      <c r="CR367" s="558"/>
      <c r="CS367" s="558"/>
      <c r="CT367" s="558"/>
      <c r="CU367" s="558"/>
      <c r="CV367" s="558"/>
      <c r="CW367" s="558"/>
      <c r="CX367" s="558"/>
      <c r="CY367" s="558"/>
      <c r="CZ367" s="558"/>
      <c r="DA367" s="558"/>
      <c r="DB367" s="558"/>
      <c r="DC367" s="558"/>
      <c r="DD367" s="558"/>
      <c r="DE367" s="558"/>
      <c r="DF367" s="558"/>
      <c r="DG367" s="558"/>
      <c r="DH367" s="558"/>
      <c r="DI367" s="558"/>
      <c r="DJ367" s="558"/>
      <c r="DK367" s="558"/>
      <c r="DL367" s="558"/>
      <c r="DM367" s="558"/>
      <c r="DN367" s="558"/>
      <c r="DO367" s="558"/>
      <c r="DP367" s="558"/>
      <c r="DQ367" s="558"/>
      <c r="DR367" s="558"/>
      <c r="DS367" s="558"/>
      <c r="DT367" s="558"/>
      <c r="DU367" s="558"/>
      <c r="DV367" s="558"/>
      <c r="DW367" s="558"/>
      <c r="DX367" s="558"/>
      <c r="DY367" s="558"/>
      <c r="DZ367" s="558"/>
      <c r="EA367" s="558"/>
      <c r="EB367" s="558"/>
      <c r="EC367" s="558"/>
      <c r="ED367" s="558"/>
      <c r="EE367" s="558"/>
      <c r="EF367" s="558"/>
      <c r="EG367" s="558"/>
      <c r="EH367" s="558"/>
      <c r="EI367" s="558"/>
      <c r="EJ367" s="558"/>
      <c r="EK367" s="558"/>
      <c r="EL367" s="558"/>
      <c r="EM367" s="558"/>
      <c r="EN367" s="558"/>
      <c r="EO367" s="558"/>
      <c r="EP367" s="558"/>
      <c r="EQ367" s="558"/>
    </row>
    <row r="368" spans="3:147">
      <c r="C368" s="558">
        <v>3</v>
      </c>
      <c r="D368" s="558" t="s">
        <v>276</v>
      </c>
      <c r="E368" s="558"/>
      <c r="F368" s="558"/>
      <c r="G368" s="558"/>
      <c r="H368" s="558"/>
      <c r="I368" s="558"/>
      <c r="J368" s="558"/>
      <c r="K368" s="558"/>
      <c r="L368" s="558"/>
      <c r="M368" s="572" t="s">
        <v>91</v>
      </c>
      <c r="N368" s="575">
        <v>1.1000000000000001</v>
      </c>
      <c r="O368" s="580" t="s">
        <v>14</v>
      </c>
      <c r="P368" s="577" t="s">
        <v>222</v>
      </c>
      <c r="Q368" s="578">
        <v>101.5</v>
      </c>
      <c r="R368" s="558"/>
      <c r="S368" s="558"/>
      <c r="T368" s="558"/>
      <c r="U368" s="564"/>
      <c r="V368" s="558"/>
      <c r="W368" s="558"/>
      <c r="X368" s="558"/>
      <c r="Y368" s="558"/>
      <c r="Z368" s="558"/>
      <c r="AA368" s="558"/>
      <c r="AB368" s="558"/>
      <c r="AC368" s="564"/>
      <c r="AD368" s="558"/>
      <c r="AE368" s="558"/>
      <c r="AF368" s="558"/>
      <c r="AG368" s="558"/>
      <c r="AH368" s="558"/>
      <c r="AI368" s="558"/>
      <c r="AJ368" s="558"/>
      <c r="AK368" s="558"/>
      <c r="AL368" s="558"/>
      <c r="AM368" s="558"/>
      <c r="AN368" s="558"/>
      <c r="AO368" s="558"/>
      <c r="AP368" s="558"/>
      <c r="AQ368" s="558"/>
      <c r="AR368" s="558"/>
      <c r="AS368" s="558"/>
      <c r="AT368" s="558"/>
      <c r="AU368" s="565"/>
      <c r="AV368" s="565"/>
      <c r="AW368" s="565"/>
      <c r="AX368" s="565"/>
      <c r="AY368" s="565"/>
      <c r="AZ368" s="566"/>
      <c r="BA368" s="567"/>
      <c r="BB368" s="567"/>
      <c r="BC368" s="558"/>
      <c r="BD368" s="558"/>
      <c r="BE368" s="558"/>
      <c r="BF368" s="558"/>
      <c r="BG368" s="558"/>
      <c r="BH368" s="558"/>
      <c r="BI368" s="558"/>
      <c r="BJ368" s="558"/>
      <c r="BK368" s="558"/>
      <c r="BL368" s="558"/>
      <c r="BM368" s="558"/>
      <c r="BN368" s="558"/>
      <c r="BO368" s="558"/>
      <c r="BP368" s="558"/>
      <c r="BQ368" s="558"/>
      <c r="BR368" s="558"/>
      <c r="BS368" s="558"/>
      <c r="BT368" s="558"/>
      <c r="BU368" s="558"/>
      <c r="BV368" s="558"/>
      <c r="BW368" s="558"/>
      <c r="BX368" s="558"/>
      <c r="BY368" s="568"/>
      <c r="BZ368" s="558"/>
      <c r="CA368" s="558"/>
      <c r="CB368" s="565"/>
      <c r="CC368" s="558"/>
      <c r="CD368" s="558"/>
      <c r="CE368" s="558"/>
      <c r="CF368" s="558"/>
      <c r="CG368" s="558"/>
      <c r="CH368" s="558"/>
      <c r="CI368" s="558"/>
      <c r="CJ368" s="558"/>
      <c r="CK368" s="558"/>
      <c r="CL368" s="558"/>
      <c r="CM368" s="558"/>
      <c r="CN368" s="558"/>
      <c r="CO368" s="558"/>
      <c r="CP368" s="558"/>
      <c r="CQ368" s="558"/>
      <c r="CR368" s="558"/>
      <c r="CS368" s="558"/>
      <c r="CT368" s="558"/>
      <c r="CU368" s="558"/>
      <c r="CV368" s="558"/>
      <c r="CW368" s="558"/>
      <c r="CX368" s="558"/>
      <c r="CY368" s="558"/>
      <c r="CZ368" s="558"/>
      <c r="DA368" s="558"/>
      <c r="DB368" s="558"/>
      <c r="DC368" s="558"/>
      <c r="DD368" s="558"/>
      <c r="DE368" s="558"/>
      <c r="DF368" s="558"/>
      <c r="DG368" s="558"/>
      <c r="DH368" s="558"/>
      <c r="DI368" s="558"/>
      <c r="DJ368" s="558"/>
      <c r="DK368" s="558"/>
      <c r="DL368" s="558"/>
      <c r="DM368" s="558"/>
      <c r="DN368" s="558"/>
      <c r="DO368" s="558"/>
      <c r="DP368" s="558"/>
      <c r="DQ368" s="558"/>
      <c r="DR368" s="558"/>
      <c r="DS368" s="558"/>
      <c r="DT368" s="558"/>
      <c r="DU368" s="558"/>
      <c r="DV368" s="558"/>
      <c r="DW368" s="558"/>
      <c r="DX368" s="558"/>
      <c r="DY368" s="558"/>
      <c r="DZ368" s="558"/>
      <c r="EA368" s="558"/>
      <c r="EB368" s="558"/>
      <c r="EC368" s="558"/>
      <c r="ED368" s="558"/>
      <c r="EE368" s="558"/>
      <c r="EF368" s="558"/>
      <c r="EG368" s="558"/>
      <c r="EH368" s="558"/>
      <c r="EI368" s="558"/>
      <c r="EJ368" s="558"/>
      <c r="EK368" s="558"/>
      <c r="EL368" s="558"/>
      <c r="EM368" s="558"/>
      <c r="EN368" s="558"/>
      <c r="EO368" s="558"/>
      <c r="EP368" s="558"/>
      <c r="EQ368" s="558"/>
    </row>
    <row r="369" spans="3:147">
      <c r="C369" s="558">
        <v>4</v>
      </c>
      <c r="D369" s="558" t="s">
        <v>277</v>
      </c>
      <c r="E369" s="558"/>
      <c r="F369" s="558"/>
      <c r="G369" s="558"/>
      <c r="H369" s="558"/>
      <c r="I369" s="558"/>
      <c r="J369" s="558"/>
      <c r="K369" s="558"/>
      <c r="L369" s="558"/>
      <c r="M369" s="572" t="s">
        <v>92</v>
      </c>
      <c r="N369" s="581">
        <v>0.93</v>
      </c>
      <c r="O369" s="580"/>
      <c r="P369" s="577" t="s">
        <v>223</v>
      </c>
      <c r="Q369" s="578">
        <v>101.5</v>
      </c>
      <c r="R369" s="558"/>
      <c r="S369" s="558"/>
      <c r="T369" s="558"/>
      <c r="U369" s="564"/>
      <c r="V369" s="558"/>
      <c r="W369" s="558"/>
      <c r="X369" s="558"/>
      <c r="Y369" s="558"/>
      <c r="Z369" s="558"/>
      <c r="AA369" s="558"/>
      <c r="AB369" s="558"/>
      <c r="AC369" s="564"/>
      <c r="AD369" s="558"/>
      <c r="AE369" s="558"/>
      <c r="AF369" s="558"/>
      <c r="AG369" s="558"/>
      <c r="AH369" s="558"/>
      <c r="AI369" s="558"/>
      <c r="AJ369" s="558"/>
      <c r="AK369" s="558"/>
      <c r="AL369" s="558"/>
      <c r="AM369" s="558"/>
      <c r="AN369" s="558"/>
      <c r="AO369" s="558"/>
      <c r="AP369" s="558"/>
      <c r="AQ369" s="558"/>
      <c r="AR369" s="558"/>
      <c r="AS369" s="558"/>
      <c r="AT369" s="558"/>
      <c r="AU369" s="565"/>
      <c r="AV369" s="565"/>
      <c r="AW369" s="565"/>
      <c r="AX369" s="565"/>
      <c r="AY369" s="565"/>
      <c r="AZ369" s="566"/>
      <c r="BA369" s="567"/>
      <c r="BB369" s="567"/>
      <c r="BC369" s="558"/>
      <c r="BD369" s="558"/>
      <c r="BE369" s="558"/>
      <c r="BF369" s="558"/>
      <c r="BG369" s="558"/>
      <c r="BH369" s="558"/>
      <c r="BI369" s="558"/>
      <c r="BJ369" s="558"/>
      <c r="BK369" s="558"/>
      <c r="BL369" s="558"/>
      <c r="BM369" s="558"/>
      <c r="BN369" s="558"/>
      <c r="BO369" s="558"/>
      <c r="BP369" s="558"/>
      <c r="BQ369" s="558"/>
      <c r="BR369" s="558"/>
      <c r="BS369" s="558"/>
      <c r="BT369" s="558"/>
      <c r="BU369" s="558"/>
      <c r="BV369" s="558"/>
      <c r="BW369" s="558"/>
      <c r="BX369" s="558"/>
      <c r="BY369" s="568"/>
      <c r="BZ369" s="558"/>
      <c r="CA369" s="558"/>
      <c r="CB369" s="565"/>
      <c r="CC369" s="558"/>
      <c r="CD369" s="558"/>
      <c r="CE369" s="558"/>
      <c r="CF369" s="558"/>
      <c r="CG369" s="558"/>
      <c r="CH369" s="558"/>
      <c r="CI369" s="558"/>
      <c r="CJ369" s="558"/>
      <c r="CK369" s="558"/>
      <c r="CL369" s="558"/>
      <c r="CM369" s="558"/>
      <c r="CN369" s="558"/>
      <c r="CO369" s="558"/>
      <c r="CP369" s="558"/>
      <c r="CQ369" s="558"/>
      <c r="CR369" s="558"/>
      <c r="CS369" s="558"/>
      <c r="CT369" s="558"/>
      <c r="CU369" s="558"/>
      <c r="CV369" s="558"/>
      <c r="CW369" s="558"/>
      <c r="CX369" s="558"/>
      <c r="CY369" s="558"/>
      <c r="CZ369" s="558"/>
      <c r="DA369" s="558"/>
      <c r="DB369" s="558"/>
      <c r="DC369" s="558"/>
      <c r="DD369" s="558"/>
      <c r="DE369" s="558"/>
      <c r="DF369" s="558"/>
      <c r="DG369" s="558"/>
      <c r="DH369" s="558"/>
      <c r="DI369" s="558"/>
      <c r="DJ369" s="558"/>
      <c r="DK369" s="558"/>
      <c r="DL369" s="558"/>
      <c r="DM369" s="558"/>
      <c r="DN369" s="558"/>
      <c r="DO369" s="558"/>
      <c r="DP369" s="558"/>
      <c r="DQ369" s="558"/>
      <c r="DR369" s="558"/>
      <c r="DS369" s="558"/>
      <c r="DT369" s="558"/>
      <c r="DU369" s="558"/>
      <c r="DV369" s="558"/>
      <c r="DW369" s="558"/>
      <c r="DX369" s="558"/>
      <c r="DY369" s="558"/>
      <c r="DZ369" s="558"/>
      <c r="EA369" s="558"/>
      <c r="EB369" s="558"/>
      <c r="EC369" s="558"/>
      <c r="ED369" s="558"/>
      <c r="EE369" s="558"/>
      <c r="EF369" s="558"/>
      <c r="EG369" s="558"/>
      <c r="EH369" s="558"/>
      <c r="EI369" s="558"/>
      <c r="EJ369" s="558"/>
      <c r="EK369" s="558"/>
      <c r="EL369" s="558"/>
      <c r="EM369" s="558"/>
      <c r="EN369" s="558"/>
      <c r="EO369" s="558"/>
      <c r="EP369" s="558"/>
      <c r="EQ369" s="558"/>
    </row>
    <row r="370" spans="3:147">
      <c r="C370" s="558"/>
      <c r="D370" s="558"/>
      <c r="E370" s="558"/>
      <c r="F370" s="558"/>
      <c r="G370" s="558"/>
      <c r="H370" s="558"/>
      <c r="I370" s="558"/>
      <c r="J370" s="558"/>
      <c r="K370" s="558"/>
      <c r="L370" s="558"/>
      <c r="M370" s="572"/>
      <c r="N370" s="581"/>
      <c r="O370" s="580"/>
      <c r="P370" s="577"/>
      <c r="Q370" s="578"/>
      <c r="R370" s="558"/>
      <c r="S370" s="558"/>
      <c r="T370" s="558"/>
      <c r="U370" s="564"/>
      <c r="V370" s="558"/>
      <c r="W370" s="558"/>
      <c r="X370" s="558"/>
      <c r="Y370" s="558"/>
      <c r="Z370" s="558"/>
      <c r="AA370" s="558"/>
      <c r="AB370" s="558"/>
      <c r="AC370" s="564"/>
      <c r="AD370" s="558"/>
      <c r="AE370" s="558"/>
      <c r="AF370" s="558"/>
      <c r="AG370" s="558"/>
      <c r="AH370" s="558"/>
      <c r="AI370" s="558"/>
      <c r="AJ370" s="558"/>
      <c r="AK370" s="558"/>
      <c r="AL370" s="558"/>
      <c r="AM370" s="558"/>
      <c r="AN370" s="558"/>
      <c r="AO370" s="558"/>
      <c r="AP370" s="558"/>
      <c r="AQ370" s="558"/>
      <c r="AR370" s="558"/>
      <c r="AS370" s="558"/>
      <c r="AT370" s="558"/>
      <c r="AU370" s="565"/>
      <c r="AV370" s="565"/>
      <c r="AW370" s="565"/>
      <c r="AX370" s="565"/>
      <c r="AY370" s="565"/>
      <c r="AZ370" s="566"/>
      <c r="BA370" s="567"/>
      <c r="BB370" s="567"/>
      <c r="BC370" s="558"/>
      <c r="BD370" s="558"/>
      <c r="BE370" s="558"/>
      <c r="BF370" s="558"/>
      <c r="BG370" s="558"/>
      <c r="BH370" s="558"/>
      <c r="BI370" s="558"/>
      <c r="BJ370" s="558"/>
      <c r="BK370" s="558"/>
      <c r="BL370" s="558"/>
      <c r="BM370" s="558"/>
      <c r="BN370" s="558"/>
      <c r="BO370" s="558"/>
      <c r="BP370" s="558"/>
      <c r="BQ370" s="558"/>
      <c r="BR370" s="558"/>
      <c r="BS370" s="558"/>
      <c r="BT370" s="558"/>
      <c r="BU370" s="558"/>
      <c r="BV370" s="558"/>
      <c r="BW370" s="558"/>
      <c r="BX370" s="558"/>
      <c r="BY370" s="568"/>
      <c r="BZ370" s="558"/>
      <c r="CA370" s="558"/>
      <c r="CB370" s="565"/>
      <c r="CC370" s="558"/>
      <c r="CD370" s="558"/>
      <c r="CE370" s="558"/>
      <c r="CF370" s="558"/>
      <c r="CG370" s="558"/>
      <c r="CH370" s="558"/>
      <c r="CI370" s="558"/>
      <c r="CJ370" s="558"/>
      <c r="CK370" s="558"/>
      <c r="CL370" s="558"/>
      <c r="CM370" s="558"/>
      <c r="CN370" s="558"/>
      <c r="CO370" s="558"/>
      <c r="CP370" s="558"/>
      <c r="CQ370" s="558"/>
      <c r="CR370" s="558"/>
      <c r="CS370" s="558"/>
      <c r="CT370" s="558"/>
      <c r="CU370" s="558"/>
      <c r="CV370" s="558"/>
      <c r="CW370" s="558"/>
      <c r="CX370" s="558"/>
      <c r="CY370" s="558"/>
      <c r="CZ370" s="558"/>
      <c r="DA370" s="558"/>
      <c r="DB370" s="558"/>
      <c r="DC370" s="558"/>
      <c r="DD370" s="558"/>
      <c r="DE370" s="558"/>
      <c r="DF370" s="558"/>
      <c r="DG370" s="558"/>
      <c r="DH370" s="558"/>
      <c r="DI370" s="558"/>
      <c r="DJ370" s="558"/>
      <c r="DK370" s="558"/>
      <c r="DL370" s="558"/>
      <c r="DM370" s="558"/>
      <c r="DN370" s="558"/>
      <c r="DO370" s="558"/>
      <c r="DP370" s="558"/>
      <c r="DQ370" s="558"/>
      <c r="DR370" s="558"/>
      <c r="DS370" s="558"/>
      <c r="DT370" s="558"/>
      <c r="DU370" s="558"/>
      <c r="DV370" s="558"/>
      <c r="DW370" s="558"/>
      <c r="DX370" s="558"/>
      <c r="DY370" s="558"/>
      <c r="DZ370" s="558"/>
      <c r="EA370" s="558"/>
      <c r="EB370" s="558"/>
      <c r="EC370" s="558"/>
      <c r="ED370" s="558"/>
      <c r="EE370" s="558"/>
      <c r="EF370" s="558"/>
      <c r="EG370" s="558"/>
      <c r="EH370" s="558"/>
      <c r="EI370" s="558"/>
      <c r="EJ370" s="558"/>
      <c r="EK370" s="558"/>
      <c r="EL370" s="558"/>
      <c r="EM370" s="558"/>
      <c r="EN370" s="558"/>
      <c r="EO370" s="558"/>
      <c r="EP370" s="558"/>
      <c r="EQ370" s="558"/>
    </row>
    <row r="371" spans="3:147">
      <c r="C371" s="558" t="s">
        <v>278</v>
      </c>
      <c r="D371" s="558"/>
      <c r="E371" s="558"/>
      <c r="F371" s="558"/>
      <c r="G371" s="558"/>
      <c r="H371" s="558"/>
      <c r="I371" s="558"/>
      <c r="J371" s="558"/>
      <c r="K371" s="558"/>
      <c r="L371" s="558"/>
      <c r="M371" s="558"/>
      <c r="N371" s="558"/>
      <c r="O371" s="582"/>
      <c r="P371" s="583"/>
      <c r="Q371" s="584"/>
      <c r="R371" s="558"/>
      <c r="S371" s="558"/>
      <c r="T371" s="558"/>
      <c r="U371" s="564"/>
      <c r="V371" s="558"/>
      <c r="W371" s="558"/>
      <c r="X371" s="558"/>
      <c r="Y371" s="558"/>
      <c r="Z371" s="558"/>
      <c r="AA371" s="558"/>
      <c r="AB371" s="558"/>
      <c r="AC371" s="564"/>
      <c r="AD371" s="558"/>
      <c r="AE371" s="558"/>
      <c r="AF371" s="558"/>
      <c r="AG371" s="558"/>
      <c r="AH371" s="558"/>
      <c r="AI371" s="558"/>
      <c r="AJ371" s="558"/>
      <c r="AK371" s="558"/>
      <c r="AL371" s="558"/>
      <c r="AM371" s="558"/>
      <c r="AN371" s="558"/>
      <c r="AO371" s="558"/>
      <c r="AP371" s="558"/>
      <c r="AQ371" s="558"/>
      <c r="AR371" s="558"/>
      <c r="AS371" s="558"/>
      <c r="AT371" s="558"/>
      <c r="AU371" s="565"/>
      <c r="AV371" s="565"/>
      <c r="AW371" s="565"/>
      <c r="AX371" s="565"/>
      <c r="AY371" s="565"/>
      <c r="AZ371" s="566"/>
      <c r="BA371" s="567"/>
      <c r="BB371" s="567"/>
      <c r="BC371" s="558"/>
      <c r="BD371" s="558"/>
      <c r="BE371" s="558"/>
      <c r="BF371" s="558"/>
      <c r="BG371" s="558"/>
      <c r="BH371" s="558"/>
      <c r="BI371" s="558"/>
      <c r="BJ371" s="558"/>
      <c r="BK371" s="558"/>
      <c r="BL371" s="558"/>
      <c r="BM371" s="558"/>
      <c r="BN371" s="558"/>
      <c r="BO371" s="558"/>
      <c r="BP371" s="558"/>
      <c r="BQ371" s="558"/>
      <c r="BR371" s="558"/>
      <c r="BS371" s="558"/>
      <c r="BT371" s="558"/>
      <c r="BU371" s="558"/>
      <c r="BV371" s="558"/>
      <c r="BW371" s="558"/>
      <c r="BX371" s="558"/>
      <c r="BY371" s="568"/>
      <c r="BZ371" s="558"/>
      <c r="CA371" s="558"/>
      <c r="CB371" s="565"/>
      <c r="CC371" s="558"/>
      <c r="CD371" s="558"/>
      <c r="CE371" s="558"/>
      <c r="CF371" s="558"/>
      <c r="CG371" s="558"/>
      <c r="CH371" s="558"/>
      <c r="CI371" s="558"/>
      <c r="CJ371" s="558"/>
      <c r="CK371" s="558"/>
      <c r="CL371" s="558"/>
      <c r="CM371" s="558"/>
      <c r="CN371" s="558"/>
      <c r="CO371" s="558"/>
      <c r="CP371" s="558"/>
      <c r="CQ371" s="558"/>
      <c r="CR371" s="558"/>
      <c r="CS371" s="558"/>
      <c r="CT371" s="558"/>
      <c r="CU371" s="558"/>
      <c r="CV371" s="558"/>
      <c r="CW371" s="558"/>
      <c r="CX371" s="558"/>
      <c r="CY371" s="558"/>
      <c r="CZ371" s="558"/>
      <c r="DA371" s="558"/>
      <c r="DB371" s="558"/>
      <c r="DC371" s="558"/>
      <c r="DD371" s="558"/>
      <c r="DE371" s="558"/>
      <c r="DF371" s="558"/>
      <c r="DG371" s="558"/>
      <c r="DH371" s="558"/>
      <c r="DI371" s="558"/>
      <c r="DJ371" s="558"/>
      <c r="DK371" s="558"/>
      <c r="DL371" s="558"/>
      <c r="DM371" s="558"/>
      <c r="DN371" s="558"/>
      <c r="DO371" s="558"/>
      <c r="DP371" s="558"/>
      <c r="DQ371" s="558"/>
      <c r="DR371" s="558"/>
      <c r="DS371" s="558"/>
      <c r="DT371" s="558"/>
      <c r="DU371" s="558"/>
      <c r="DV371" s="558"/>
      <c r="DW371" s="558"/>
      <c r="DX371" s="558"/>
      <c r="DY371" s="558"/>
      <c r="DZ371" s="558"/>
      <c r="EA371" s="558"/>
      <c r="EB371" s="558"/>
      <c r="EC371" s="558"/>
      <c r="ED371" s="558"/>
      <c r="EE371" s="558"/>
      <c r="EF371" s="558"/>
      <c r="EG371" s="558"/>
      <c r="EH371" s="558"/>
      <c r="EI371" s="558"/>
      <c r="EJ371" s="558"/>
      <c r="EK371" s="558"/>
      <c r="EL371" s="558"/>
      <c r="EM371" s="558"/>
      <c r="EN371" s="558"/>
      <c r="EO371" s="558"/>
      <c r="EP371" s="558"/>
      <c r="EQ371" s="558"/>
    </row>
    <row r="372" spans="3:147">
      <c r="C372" s="558">
        <v>1</v>
      </c>
      <c r="D372" s="558" t="s">
        <v>271</v>
      </c>
      <c r="E372" s="558"/>
      <c r="F372" s="558"/>
      <c r="G372" s="558"/>
      <c r="H372" s="558"/>
      <c r="I372" s="558"/>
      <c r="J372" s="558"/>
      <c r="K372" s="558"/>
      <c r="L372" s="558"/>
      <c r="M372" s="558"/>
      <c r="N372" s="558"/>
      <c r="O372" s="582"/>
      <c r="P372" s="583"/>
      <c r="Q372" s="584"/>
      <c r="R372" s="558"/>
      <c r="S372" s="558"/>
      <c r="T372" s="558"/>
      <c r="U372" s="564"/>
      <c r="V372" s="558"/>
      <c r="W372" s="558"/>
      <c r="X372" s="558"/>
      <c r="Y372" s="558"/>
      <c r="Z372" s="558"/>
      <c r="AA372" s="558"/>
      <c r="AB372" s="558"/>
      <c r="AC372" s="564"/>
      <c r="AD372" s="558"/>
      <c r="AE372" s="558"/>
      <c r="AF372" s="558"/>
      <c r="AG372" s="558"/>
      <c r="AH372" s="558"/>
      <c r="AI372" s="558"/>
      <c r="AJ372" s="558"/>
      <c r="AK372" s="558"/>
      <c r="AL372" s="558"/>
      <c r="AM372" s="558"/>
      <c r="AN372" s="558"/>
      <c r="AO372" s="558"/>
      <c r="AP372" s="558"/>
      <c r="AQ372" s="558"/>
      <c r="AR372" s="558"/>
      <c r="AS372" s="558"/>
      <c r="AT372" s="558"/>
      <c r="AU372" s="565"/>
      <c r="AV372" s="565"/>
      <c r="AW372" s="565"/>
      <c r="AX372" s="565"/>
      <c r="AY372" s="565"/>
      <c r="AZ372" s="566"/>
      <c r="BA372" s="567"/>
      <c r="BB372" s="567"/>
      <c r="BC372" s="558"/>
      <c r="BD372" s="558"/>
      <c r="BE372" s="558"/>
      <c r="BF372" s="558"/>
      <c r="BG372" s="558"/>
      <c r="BH372" s="558"/>
      <c r="BI372" s="558"/>
      <c r="BJ372" s="558"/>
      <c r="BK372" s="558"/>
      <c r="BL372" s="558"/>
      <c r="BM372" s="558"/>
      <c r="BN372" s="558"/>
      <c r="BO372" s="558"/>
      <c r="BP372" s="558"/>
      <c r="BQ372" s="558"/>
      <c r="BR372" s="558"/>
      <c r="BS372" s="558"/>
      <c r="BT372" s="558"/>
      <c r="BU372" s="558"/>
      <c r="BV372" s="558"/>
      <c r="BW372" s="558"/>
      <c r="BX372" s="558"/>
      <c r="BY372" s="568"/>
      <c r="BZ372" s="558"/>
      <c r="CA372" s="558"/>
      <c r="CB372" s="565"/>
      <c r="CC372" s="558"/>
      <c r="CD372" s="558"/>
      <c r="CE372" s="558"/>
      <c r="CF372" s="558"/>
      <c r="CG372" s="558"/>
      <c r="CH372" s="558"/>
      <c r="CI372" s="558"/>
      <c r="CJ372" s="558"/>
      <c r="CK372" s="558"/>
      <c r="CL372" s="558"/>
      <c r="CM372" s="558"/>
      <c r="CN372" s="558"/>
      <c r="CO372" s="558"/>
      <c r="CP372" s="558"/>
      <c r="CQ372" s="558"/>
      <c r="CR372" s="558"/>
      <c r="CS372" s="558"/>
      <c r="CT372" s="558"/>
      <c r="CU372" s="558"/>
      <c r="CV372" s="558"/>
      <c r="CW372" s="558"/>
      <c r="CX372" s="558"/>
      <c r="CY372" s="558"/>
      <c r="CZ372" s="558"/>
      <c r="DA372" s="558"/>
      <c r="DB372" s="558"/>
      <c r="DC372" s="558"/>
      <c r="DD372" s="558"/>
      <c r="DE372" s="558"/>
      <c r="DF372" s="558"/>
      <c r="DG372" s="558"/>
      <c r="DH372" s="558"/>
      <c r="DI372" s="558"/>
      <c r="DJ372" s="558"/>
      <c r="DK372" s="558"/>
      <c r="DL372" s="558"/>
      <c r="DM372" s="558"/>
      <c r="DN372" s="558"/>
      <c r="DO372" s="558"/>
      <c r="DP372" s="558"/>
      <c r="DQ372" s="558"/>
      <c r="DR372" s="558"/>
      <c r="DS372" s="558"/>
      <c r="DT372" s="558"/>
      <c r="DU372" s="558"/>
      <c r="DV372" s="558"/>
      <c r="DW372" s="558"/>
      <c r="DX372" s="558"/>
      <c r="DY372" s="558"/>
      <c r="DZ372" s="558"/>
      <c r="EA372" s="558"/>
      <c r="EB372" s="558"/>
      <c r="EC372" s="558"/>
      <c r="ED372" s="558"/>
      <c r="EE372" s="558"/>
      <c r="EF372" s="558"/>
      <c r="EG372" s="558"/>
      <c r="EH372" s="558"/>
      <c r="EI372" s="558"/>
      <c r="EJ372" s="558"/>
      <c r="EK372" s="558"/>
      <c r="EL372" s="558"/>
      <c r="EM372" s="558"/>
      <c r="EN372" s="558"/>
      <c r="EO372" s="558"/>
      <c r="EP372" s="558"/>
      <c r="EQ372" s="558"/>
    </row>
    <row r="373" spans="3:147">
      <c r="C373" s="558">
        <v>2</v>
      </c>
      <c r="D373" s="558" t="s">
        <v>279</v>
      </c>
      <c r="E373" s="558"/>
      <c r="F373" s="558"/>
      <c r="G373" s="558"/>
      <c r="H373" s="558"/>
      <c r="I373" s="558"/>
      <c r="J373" s="558"/>
      <c r="K373" s="558"/>
      <c r="L373" s="558"/>
      <c r="M373" s="558"/>
      <c r="N373" s="558"/>
      <c r="O373" s="582"/>
      <c r="P373" s="583"/>
      <c r="Q373" s="584"/>
      <c r="R373" s="558"/>
      <c r="S373" s="558"/>
      <c r="T373" s="558"/>
      <c r="U373" s="564"/>
      <c r="V373" s="558"/>
      <c r="W373" s="558"/>
      <c r="X373" s="558"/>
      <c r="Y373" s="558"/>
      <c r="Z373" s="558"/>
      <c r="AA373" s="558"/>
      <c r="AB373" s="558"/>
      <c r="AC373" s="564"/>
      <c r="AD373" s="558"/>
      <c r="AE373" s="558"/>
      <c r="AF373" s="558"/>
      <c r="AG373" s="558"/>
      <c r="AH373" s="558"/>
      <c r="AI373" s="558"/>
      <c r="AJ373" s="558"/>
      <c r="AK373" s="558"/>
      <c r="AL373" s="558"/>
      <c r="AM373" s="558"/>
      <c r="AN373" s="558"/>
      <c r="AO373" s="558"/>
      <c r="AP373" s="558"/>
      <c r="AQ373" s="558"/>
      <c r="AR373" s="558"/>
      <c r="AS373" s="558"/>
      <c r="AT373" s="558"/>
      <c r="AU373" s="565"/>
      <c r="AV373" s="565"/>
      <c r="AW373" s="565"/>
      <c r="AX373" s="565"/>
      <c r="AY373" s="565"/>
      <c r="AZ373" s="566"/>
      <c r="BA373" s="567"/>
      <c r="BB373" s="567"/>
      <c r="BC373" s="558"/>
      <c r="BD373" s="558"/>
      <c r="BE373" s="558"/>
      <c r="BF373" s="558"/>
      <c r="BG373" s="558"/>
      <c r="BH373" s="558"/>
      <c r="BI373" s="558"/>
      <c r="BJ373" s="558"/>
      <c r="BK373" s="558"/>
      <c r="BL373" s="558"/>
      <c r="BM373" s="558"/>
      <c r="BN373" s="558"/>
      <c r="BO373" s="558"/>
      <c r="BP373" s="558"/>
      <c r="BQ373" s="558"/>
      <c r="BR373" s="558"/>
      <c r="BS373" s="558"/>
      <c r="BT373" s="558"/>
      <c r="BU373" s="558"/>
      <c r="BV373" s="558"/>
      <c r="BW373" s="558"/>
      <c r="BX373" s="558"/>
      <c r="BY373" s="568"/>
      <c r="BZ373" s="558"/>
      <c r="CA373" s="558"/>
      <c r="CB373" s="565"/>
      <c r="CC373" s="558"/>
      <c r="CD373" s="558"/>
      <c r="CE373" s="558"/>
      <c r="CF373" s="558"/>
      <c r="CG373" s="558"/>
      <c r="CH373" s="558"/>
      <c r="CI373" s="558"/>
      <c r="CJ373" s="558"/>
      <c r="CK373" s="558"/>
      <c r="CL373" s="558"/>
      <c r="CM373" s="558"/>
      <c r="CN373" s="558"/>
      <c r="CO373" s="558"/>
      <c r="CP373" s="558"/>
      <c r="CQ373" s="558"/>
      <c r="CR373" s="558"/>
      <c r="CS373" s="558"/>
      <c r="CT373" s="558"/>
      <c r="CU373" s="558"/>
      <c r="CV373" s="558"/>
      <c r="CW373" s="558"/>
      <c r="CX373" s="558"/>
      <c r="CY373" s="558"/>
      <c r="CZ373" s="558"/>
      <c r="DA373" s="558"/>
      <c r="DB373" s="558"/>
      <c r="DC373" s="558"/>
      <c r="DD373" s="558"/>
      <c r="DE373" s="558"/>
      <c r="DF373" s="558"/>
      <c r="DG373" s="558"/>
      <c r="DH373" s="558"/>
      <c r="DI373" s="558"/>
      <c r="DJ373" s="558"/>
      <c r="DK373" s="558"/>
      <c r="DL373" s="558"/>
      <c r="DM373" s="558"/>
      <c r="DN373" s="558"/>
      <c r="DO373" s="558"/>
      <c r="DP373" s="558"/>
      <c r="DQ373" s="558"/>
      <c r="DR373" s="558"/>
      <c r="DS373" s="558"/>
      <c r="DT373" s="558"/>
      <c r="DU373" s="558"/>
      <c r="DV373" s="558"/>
      <c r="DW373" s="558"/>
      <c r="DX373" s="558"/>
      <c r="DY373" s="558"/>
      <c r="DZ373" s="558"/>
      <c r="EA373" s="558"/>
      <c r="EB373" s="558"/>
      <c r="EC373" s="558"/>
      <c r="ED373" s="558"/>
      <c r="EE373" s="558"/>
      <c r="EF373" s="558"/>
      <c r="EG373" s="558"/>
      <c r="EH373" s="558"/>
      <c r="EI373" s="558"/>
      <c r="EJ373" s="558"/>
      <c r="EK373" s="558"/>
      <c r="EL373" s="558"/>
      <c r="EM373" s="558"/>
      <c r="EN373" s="558"/>
      <c r="EO373" s="558"/>
      <c r="EP373" s="558"/>
      <c r="EQ373" s="558"/>
    </row>
    <row r="374" spans="3:147">
      <c r="C374" s="558">
        <v>3</v>
      </c>
      <c r="D374" s="558" t="s">
        <v>280</v>
      </c>
      <c r="E374" s="558"/>
      <c r="F374" s="558"/>
      <c r="G374" s="558"/>
      <c r="H374" s="558"/>
      <c r="I374" s="558"/>
      <c r="J374" s="558"/>
      <c r="K374" s="558"/>
      <c r="L374" s="558"/>
      <c r="M374" s="558"/>
      <c r="N374" s="558"/>
      <c r="O374" s="582"/>
      <c r="P374" s="583"/>
      <c r="Q374" s="584"/>
      <c r="R374" s="558"/>
      <c r="S374" s="558"/>
      <c r="T374" s="558"/>
      <c r="U374" s="564"/>
      <c r="V374" s="558"/>
      <c r="W374" s="558"/>
      <c r="X374" s="558"/>
      <c r="Y374" s="558"/>
      <c r="Z374" s="558"/>
      <c r="AA374" s="558"/>
      <c r="AB374" s="558"/>
      <c r="AC374" s="564"/>
      <c r="AD374" s="558"/>
      <c r="AE374" s="558"/>
      <c r="AF374" s="558"/>
      <c r="AG374" s="558"/>
      <c r="AH374" s="558"/>
      <c r="AI374" s="558"/>
      <c r="AJ374" s="558"/>
      <c r="AK374" s="558"/>
      <c r="AL374" s="558"/>
      <c r="AM374" s="558"/>
      <c r="AN374" s="558"/>
      <c r="AO374" s="558"/>
      <c r="AP374" s="558"/>
      <c r="AQ374" s="558"/>
      <c r="AR374" s="558"/>
      <c r="AS374" s="558"/>
      <c r="AT374" s="558"/>
      <c r="AU374" s="565"/>
      <c r="AV374" s="565"/>
      <c r="AW374" s="565"/>
      <c r="AX374" s="565"/>
      <c r="AY374" s="565"/>
      <c r="AZ374" s="566"/>
      <c r="BA374" s="567"/>
      <c r="BB374" s="567"/>
      <c r="BC374" s="558"/>
      <c r="BD374" s="558"/>
      <c r="BE374" s="558"/>
      <c r="BF374" s="558"/>
      <c r="BG374" s="558"/>
      <c r="BH374" s="558"/>
      <c r="BI374" s="558"/>
      <c r="BJ374" s="558"/>
      <c r="BK374" s="558"/>
      <c r="BL374" s="558"/>
      <c r="BM374" s="558"/>
      <c r="BN374" s="558"/>
      <c r="BO374" s="558"/>
      <c r="BP374" s="558"/>
      <c r="BQ374" s="558"/>
      <c r="BR374" s="558"/>
      <c r="BS374" s="558"/>
      <c r="BT374" s="558"/>
      <c r="BU374" s="558"/>
      <c r="BV374" s="558"/>
      <c r="BW374" s="558"/>
      <c r="BX374" s="558"/>
      <c r="BY374" s="568"/>
      <c r="BZ374" s="558"/>
      <c r="CA374" s="558"/>
      <c r="CB374" s="565"/>
      <c r="CC374" s="558"/>
      <c r="CD374" s="558"/>
      <c r="CE374" s="558"/>
      <c r="CF374" s="558"/>
      <c r="CG374" s="558"/>
      <c r="CH374" s="558"/>
      <c r="CI374" s="558"/>
      <c r="CJ374" s="558"/>
      <c r="CK374" s="558"/>
      <c r="CL374" s="558"/>
      <c r="CM374" s="558"/>
      <c r="CN374" s="558"/>
      <c r="CO374" s="558"/>
      <c r="CP374" s="558"/>
      <c r="CQ374" s="558"/>
      <c r="CR374" s="558"/>
      <c r="CS374" s="558"/>
      <c r="CT374" s="558"/>
      <c r="CU374" s="558"/>
      <c r="CV374" s="558"/>
      <c r="CW374" s="558"/>
      <c r="CX374" s="558"/>
      <c r="CY374" s="558"/>
      <c r="CZ374" s="558"/>
      <c r="DA374" s="558"/>
      <c r="DB374" s="558"/>
      <c r="DC374" s="558"/>
      <c r="DD374" s="558"/>
      <c r="DE374" s="558"/>
      <c r="DF374" s="558"/>
      <c r="DG374" s="558"/>
      <c r="DH374" s="558"/>
      <c r="DI374" s="558"/>
      <c r="DJ374" s="558"/>
      <c r="DK374" s="558"/>
      <c r="DL374" s="558"/>
      <c r="DM374" s="558"/>
      <c r="DN374" s="558"/>
      <c r="DO374" s="558"/>
      <c r="DP374" s="558"/>
      <c r="DQ374" s="558"/>
      <c r="DR374" s="558"/>
      <c r="DS374" s="558"/>
      <c r="DT374" s="558"/>
      <c r="DU374" s="558"/>
      <c r="DV374" s="558"/>
      <c r="DW374" s="558"/>
      <c r="DX374" s="558"/>
      <c r="DY374" s="558"/>
      <c r="DZ374" s="558"/>
      <c r="EA374" s="558"/>
      <c r="EB374" s="558"/>
      <c r="EC374" s="558"/>
      <c r="ED374" s="558"/>
      <c r="EE374" s="558"/>
      <c r="EF374" s="558"/>
      <c r="EG374" s="558"/>
      <c r="EH374" s="558"/>
      <c r="EI374" s="558"/>
      <c r="EJ374" s="558"/>
      <c r="EK374" s="558"/>
      <c r="EL374" s="558"/>
      <c r="EM374" s="558"/>
      <c r="EN374" s="558"/>
      <c r="EO374" s="558"/>
      <c r="EP374" s="558"/>
      <c r="EQ374" s="558"/>
    </row>
    <row r="375" spans="3:147">
      <c r="C375" s="558">
        <v>4</v>
      </c>
      <c r="D375" s="558" t="s">
        <v>281</v>
      </c>
      <c r="E375" s="558"/>
      <c r="F375" s="558"/>
      <c r="G375" s="558"/>
      <c r="H375" s="558"/>
      <c r="I375" s="558"/>
      <c r="J375" s="558"/>
      <c r="K375" s="558"/>
      <c r="L375" s="558"/>
      <c r="M375" s="558"/>
      <c r="N375" s="558"/>
      <c r="O375" s="583"/>
      <c r="P375" s="583"/>
      <c r="Q375" s="584"/>
      <c r="R375" s="558"/>
      <c r="S375" s="558"/>
      <c r="T375" s="558"/>
      <c r="U375" s="564"/>
      <c r="V375" s="558"/>
      <c r="W375" s="558"/>
      <c r="X375" s="558"/>
      <c r="Y375" s="558"/>
      <c r="Z375" s="558"/>
      <c r="AA375" s="558"/>
      <c r="AB375" s="558"/>
      <c r="AC375" s="564"/>
      <c r="AD375" s="558"/>
      <c r="AE375" s="558"/>
      <c r="AF375" s="558"/>
      <c r="AG375" s="558"/>
      <c r="AH375" s="558"/>
      <c r="AI375" s="558"/>
      <c r="AJ375" s="558"/>
      <c r="AK375" s="558"/>
      <c r="AL375" s="558"/>
      <c r="AM375" s="558"/>
      <c r="AN375" s="558"/>
      <c r="AO375" s="558"/>
      <c r="AP375" s="558"/>
      <c r="AQ375" s="558"/>
      <c r="AR375" s="558"/>
      <c r="AS375" s="558"/>
      <c r="AT375" s="558"/>
      <c r="AU375" s="565"/>
      <c r="AV375" s="565"/>
      <c r="AW375" s="565"/>
      <c r="AX375" s="565"/>
      <c r="AY375" s="565"/>
      <c r="AZ375" s="566"/>
      <c r="BA375" s="567"/>
      <c r="BB375" s="567"/>
      <c r="BC375" s="558"/>
      <c r="BD375" s="558"/>
      <c r="BE375" s="558"/>
      <c r="BF375" s="558"/>
      <c r="BG375" s="558"/>
      <c r="BH375" s="558"/>
      <c r="BI375" s="558"/>
      <c r="BJ375" s="558"/>
      <c r="BK375" s="558"/>
      <c r="BL375" s="558"/>
      <c r="BM375" s="558"/>
      <c r="BN375" s="558"/>
      <c r="BO375" s="558"/>
      <c r="BP375" s="558"/>
      <c r="BQ375" s="558"/>
      <c r="BR375" s="558"/>
      <c r="BS375" s="558"/>
      <c r="BT375" s="558"/>
      <c r="BU375" s="558"/>
      <c r="BV375" s="558"/>
      <c r="BW375" s="558"/>
      <c r="BX375" s="558"/>
      <c r="BY375" s="568"/>
      <c r="BZ375" s="558"/>
      <c r="CA375" s="558"/>
      <c r="CB375" s="565"/>
      <c r="CC375" s="558"/>
      <c r="CD375" s="558"/>
      <c r="CE375" s="558"/>
      <c r="CF375" s="558"/>
      <c r="CG375" s="558"/>
      <c r="CH375" s="558"/>
      <c r="CI375" s="558"/>
      <c r="CJ375" s="558"/>
      <c r="CK375" s="558"/>
      <c r="CL375" s="558"/>
      <c r="CM375" s="558"/>
      <c r="CN375" s="558"/>
      <c r="CO375" s="558"/>
      <c r="CP375" s="558"/>
      <c r="CQ375" s="558"/>
      <c r="CR375" s="558"/>
      <c r="CS375" s="558"/>
      <c r="CT375" s="558"/>
      <c r="CU375" s="558"/>
      <c r="CV375" s="558"/>
      <c r="CW375" s="558"/>
      <c r="CX375" s="558"/>
      <c r="CY375" s="558"/>
      <c r="CZ375" s="558"/>
      <c r="DA375" s="558"/>
      <c r="DB375" s="558"/>
      <c r="DC375" s="558"/>
      <c r="DD375" s="558"/>
      <c r="DE375" s="558"/>
      <c r="DF375" s="558"/>
      <c r="DG375" s="558"/>
      <c r="DH375" s="558"/>
      <c r="DI375" s="558"/>
      <c r="DJ375" s="558"/>
      <c r="DK375" s="558"/>
      <c r="DL375" s="558"/>
      <c r="DM375" s="558"/>
      <c r="DN375" s="558"/>
      <c r="DO375" s="558"/>
      <c r="DP375" s="558"/>
      <c r="DQ375" s="558"/>
      <c r="DR375" s="558"/>
      <c r="DS375" s="558"/>
      <c r="DT375" s="558"/>
      <c r="DU375" s="558"/>
      <c r="DV375" s="558"/>
      <c r="DW375" s="558"/>
      <c r="DX375" s="558"/>
      <c r="DY375" s="558"/>
      <c r="DZ375" s="558"/>
      <c r="EA375" s="558"/>
      <c r="EB375" s="558"/>
      <c r="EC375" s="558"/>
      <c r="ED375" s="558"/>
      <c r="EE375" s="558"/>
      <c r="EF375" s="558"/>
      <c r="EG375" s="558"/>
      <c r="EH375" s="558"/>
      <c r="EI375" s="558"/>
      <c r="EJ375" s="558"/>
      <c r="EK375" s="558"/>
      <c r="EL375" s="558"/>
      <c r="EM375" s="558"/>
      <c r="EN375" s="558"/>
      <c r="EO375" s="558"/>
      <c r="EP375" s="558"/>
      <c r="EQ375" s="558"/>
    </row>
    <row r="376" spans="3:147">
      <c r="C376" s="558"/>
      <c r="D376" s="558"/>
      <c r="E376" s="558"/>
      <c r="F376" s="558"/>
      <c r="G376" s="558"/>
      <c r="H376" s="558"/>
      <c r="I376" s="558"/>
      <c r="J376" s="558"/>
      <c r="K376" s="558"/>
      <c r="L376" s="558"/>
      <c r="M376" s="558"/>
      <c r="N376" s="558"/>
      <c r="O376" s="582"/>
      <c r="P376" s="583"/>
      <c r="Q376" s="584"/>
      <c r="R376" s="558"/>
      <c r="S376" s="558"/>
      <c r="T376" s="558"/>
      <c r="U376" s="564"/>
      <c r="V376" s="558"/>
      <c r="W376" s="558"/>
      <c r="X376" s="558"/>
      <c r="Y376" s="558"/>
      <c r="Z376" s="558"/>
      <c r="AA376" s="558"/>
      <c r="AB376" s="558"/>
      <c r="AC376" s="564"/>
      <c r="AD376" s="558"/>
      <c r="AE376" s="558"/>
      <c r="AF376" s="558"/>
      <c r="AG376" s="558"/>
      <c r="AH376" s="558"/>
      <c r="AI376" s="558"/>
      <c r="AJ376" s="558"/>
      <c r="AK376" s="558"/>
      <c r="AL376" s="558"/>
      <c r="AM376" s="558"/>
      <c r="AN376" s="558"/>
      <c r="AO376" s="558"/>
      <c r="AP376" s="558"/>
      <c r="AQ376" s="558"/>
      <c r="AR376" s="558"/>
      <c r="AS376" s="558"/>
      <c r="AT376" s="558"/>
      <c r="AU376" s="565"/>
      <c r="AV376" s="565"/>
      <c r="AW376" s="565"/>
      <c r="AX376" s="565"/>
      <c r="AY376" s="565"/>
      <c r="AZ376" s="566"/>
      <c r="BA376" s="567"/>
      <c r="BB376" s="567"/>
      <c r="BC376" s="558"/>
      <c r="BD376" s="558"/>
      <c r="BE376" s="558"/>
      <c r="BF376" s="558"/>
      <c r="BG376" s="558"/>
      <c r="BH376" s="558"/>
      <c r="BI376" s="558"/>
      <c r="BJ376" s="558"/>
      <c r="BK376" s="558"/>
      <c r="BL376" s="558"/>
      <c r="BM376" s="558"/>
      <c r="BN376" s="558"/>
      <c r="BO376" s="558"/>
      <c r="BP376" s="558"/>
      <c r="BQ376" s="558"/>
      <c r="BR376" s="558"/>
      <c r="BS376" s="558"/>
      <c r="BT376" s="558"/>
      <c r="BU376" s="558"/>
      <c r="BV376" s="558"/>
      <c r="BW376" s="558"/>
      <c r="BX376" s="558"/>
      <c r="BY376" s="568"/>
      <c r="BZ376" s="558"/>
      <c r="CA376" s="558"/>
      <c r="CB376" s="565"/>
      <c r="CC376" s="558"/>
      <c r="CD376" s="558"/>
      <c r="CE376" s="558"/>
      <c r="CF376" s="558"/>
      <c r="CG376" s="558"/>
      <c r="CH376" s="558"/>
      <c r="CI376" s="558"/>
      <c r="CJ376" s="558"/>
      <c r="CK376" s="558"/>
      <c r="CL376" s="558"/>
      <c r="CM376" s="558"/>
      <c r="CN376" s="558"/>
      <c r="CO376" s="558"/>
      <c r="CP376" s="558"/>
      <c r="CQ376" s="558"/>
      <c r="CR376" s="558"/>
      <c r="CS376" s="558"/>
      <c r="CT376" s="558"/>
      <c r="CU376" s="558"/>
      <c r="CV376" s="558"/>
      <c r="CW376" s="558"/>
      <c r="CX376" s="558"/>
      <c r="CY376" s="558"/>
      <c r="CZ376" s="558"/>
      <c r="DA376" s="558"/>
      <c r="DB376" s="558"/>
      <c r="DC376" s="558"/>
      <c r="DD376" s="558"/>
      <c r="DE376" s="558"/>
      <c r="DF376" s="558"/>
      <c r="DG376" s="558"/>
      <c r="DH376" s="558"/>
      <c r="DI376" s="558"/>
      <c r="DJ376" s="558"/>
      <c r="DK376" s="558"/>
      <c r="DL376" s="558"/>
      <c r="DM376" s="558"/>
      <c r="DN376" s="558"/>
      <c r="DO376" s="558"/>
      <c r="DP376" s="558"/>
      <c r="DQ376" s="558"/>
      <c r="DR376" s="558"/>
      <c r="DS376" s="558"/>
      <c r="DT376" s="558"/>
      <c r="DU376" s="558"/>
      <c r="DV376" s="558"/>
      <c r="DW376" s="558"/>
      <c r="DX376" s="558"/>
      <c r="DY376" s="558"/>
      <c r="DZ376" s="558"/>
      <c r="EA376" s="558"/>
      <c r="EB376" s="558"/>
      <c r="EC376" s="558"/>
      <c r="ED376" s="558"/>
      <c r="EE376" s="558"/>
      <c r="EF376" s="558"/>
      <c r="EG376" s="558"/>
      <c r="EH376" s="558"/>
      <c r="EI376" s="558"/>
      <c r="EJ376" s="558"/>
      <c r="EK376" s="558"/>
      <c r="EL376" s="558"/>
      <c r="EM376" s="558"/>
      <c r="EN376" s="558"/>
      <c r="EO376" s="558"/>
      <c r="EP376" s="558"/>
      <c r="EQ376" s="558"/>
    </row>
    <row r="377" spans="3:147">
      <c r="C377" s="558" t="s">
        <v>282</v>
      </c>
      <c r="D377" s="558"/>
      <c r="E377" s="558"/>
      <c r="F377" s="558"/>
      <c r="G377" s="558"/>
      <c r="H377" s="558"/>
      <c r="I377" s="558"/>
      <c r="J377" s="558"/>
      <c r="K377" s="558"/>
      <c r="L377" s="558"/>
      <c r="M377" s="558"/>
      <c r="N377" s="558"/>
      <c r="O377" s="583" t="s">
        <v>227</v>
      </c>
      <c r="P377" s="583" t="s">
        <v>16</v>
      </c>
      <c r="Q377" s="584">
        <v>102</v>
      </c>
      <c r="R377" s="558"/>
      <c r="S377" s="558"/>
      <c r="T377" s="558"/>
      <c r="U377" s="564"/>
      <c r="V377" s="558"/>
      <c r="W377" s="558"/>
      <c r="X377" s="558"/>
      <c r="Y377" s="558"/>
      <c r="Z377" s="558"/>
      <c r="AA377" s="558"/>
      <c r="AB377" s="558"/>
      <c r="AC377" s="564"/>
      <c r="AD377" s="558"/>
      <c r="AE377" s="558"/>
      <c r="AF377" s="558"/>
      <c r="AG377" s="558"/>
      <c r="AH377" s="558"/>
      <c r="AI377" s="558"/>
      <c r="AJ377" s="558"/>
      <c r="AK377" s="558"/>
      <c r="AL377" s="558"/>
      <c r="AM377" s="558"/>
      <c r="AN377" s="558"/>
      <c r="AO377" s="558"/>
      <c r="AP377" s="558"/>
      <c r="AQ377" s="558"/>
      <c r="AR377" s="558"/>
      <c r="AS377" s="558"/>
      <c r="AT377" s="558"/>
      <c r="AU377" s="565"/>
      <c r="AV377" s="565"/>
      <c r="AW377" s="565"/>
      <c r="AX377" s="565"/>
      <c r="AY377" s="565"/>
      <c r="AZ377" s="566"/>
      <c r="BA377" s="567"/>
      <c r="BB377" s="567"/>
      <c r="BC377" s="558"/>
      <c r="BD377" s="558"/>
      <c r="BE377" s="558"/>
      <c r="BF377" s="558"/>
      <c r="BG377" s="558"/>
      <c r="BH377" s="558"/>
      <c r="BI377" s="558"/>
      <c r="BJ377" s="558"/>
      <c r="BK377" s="558"/>
      <c r="BL377" s="558"/>
      <c r="BM377" s="558"/>
      <c r="BN377" s="558"/>
      <c r="BO377" s="558"/>
      <c r="BP377" s="558"/>
      <c r="BQ377" s="558"/>
      <c r="BR377" s="558"/>
      <c r="BS377" s="558"/>
      <c r="BT377" s="558"/>
      <c r="BU377" s="558"/>
      <c r="BV377" s="558"/>
      <c r="BW377" s="558"/>
      <c r="BX377" s="558"/>
      <c r="BY377" s="568"/>
      <c r="BZ377" s="558"/>
      <c r="CA377" s="558"/>
      <c r="CB377" s="565"/>
      <c r="CC377" s="558"/>
      <c r="CD377" s="558"/>
      <c r="CE377" s="558"/>
      <c r="CF377" s="558"/>
      <c r="CG377" s="558"/>
      <c r="CH377" s="558"/>
      <c r="CI377" s="558"/>
      <c r="CJ377" s="558"/>
      <c r="CK377" s="558"/>
      <c r="CL377" s="558"/>
      <c r="CM377" s="558"/>
      <c r="CN377" s="558"/>
      <c r="CO377" s="558"/>
      <c r="CP377" s="558"/>
      <c r="CQ377" s="558"/>
      <c r="CR377" s="558"/>
      <c r="CS377" s="558"/>
      <c r="CT377" s="558"/>
      <c r="CU377" s="558"/>
      <c r="CV377" s="558"/>
      <c r="CW377" s="558"/>
      <c r="CX377" s="558"/>
      <c r="CY377" s="558"/>
      <c r="CZ377" s="558"/>
      <c r="DA377" s="558"/>
      <c r="DB377" s="558"/>
      <c r="DC377" s="558"/>
      <c r="DD377" s="558"/>
      <c r="DE377" s="558"/>
      <c r="DF377" s="558"/>
      <c r="DG377" s="558"/>
      <c r="DH377" s="558"/>
      <c r="DI377" s="558"/>
      <c r="DJ377" s="558"/>
      <c r="DK377" s="558"/>
      <c r="DL377" s="558"/>
      <c r="DM377" s="558"/>
      <c r="DN377" s="558"/>
      <c r="DO377" s="558"/>
      <c r="DP377" s="558"/>
      <c r="DQ377" s="558"/>
      <c r="DR377" s="558"/>
      <c r="DS377" s="558"/>
      <c r="DT377" s="558"/>
      <c r="DU377" s="558"/>
      <c r="DV377" s="558"/>
      <c r="DW377" s="558"/>
      <c r="DX377" s="558"/>
      <c r="DY377" s="558"/>
      <c r="DZ377" s="558"/>
      <c r="EA377" s="558"/>
      <c r="EB377" s="558"/>
      <c r="EC377" s="558"/>
      <c r="ED377" s="558"/>
      <c r="EE377" s="558"/>
      <c r="EF377" s="558"/>
      <c r="EG377" s="558"/>
      <c r="EH377" s="558"/>
      <c r="EI377" s="558"/>
      <c r="EJ377" s="558"/>
      <c r="EK377" s="558"/>
      <c r="EL377" s="558"/>
      <c r="EM377" s="558"/>
      <c r="EN377" s="558"/>
      <c r="EO377" s="558"/>
      <c r="EP377" s="558"/>
      <c r="EQ377" s="558"/>
    </row>
    <row r="378" spans="3:147">
      <c r="C378" s="558"/>
      <c r="D378" s="558"/>
      <c r="E378" s="558"/>
      <c r="F378" s="558"/>
      <c r="G378" s="558"/>
      <c r="H378" s="558"/>
      <c r="I378" s="558"/>
      <c r="J378" s="558"/>
      <c r="K378" s="558"/>
      <c r="L378" s="558"/>
      <c r="M378" s="558"/>
      <c r="N378" s="558"/>
      <c r="O378" s="582"/>
      <c r="P378" s="583" t="s">
        <v>225</v>
      </c>
      <c r="Q378" s="584">
        <v>102.5</v>
      </c>
      <c r="R378" s="630"/>
      <c r="S378" s="558"/>
      <c r="T378" s="558"/>
      <c r="U378" s="558"/>
      <c r="V378" s="558"/>
      <c r="W378" s="564"/>
      <c r="X378" s="558"/>
      <c r="Y378" s="558"/>
      <c r="Z378" s="558"/>
      <c r="AA378" s="558"/>
      <c r="AB378" s="558"/>
      <c r="AC378" s="558"/>
      <c r="AD378" s="558"/>
      <c r="AE378" s="558"/>
      <c r="AF378" s="558"/>
      <c r="AG378" s="564"/>
      <c r="AH378" s="558"/>
      <c r="AI378" s="558"/>
      <c r="AJ378" s="558"/>
      <c r="AK378" s="558"/>
      <c r="AL378" s="558"/>
      <c r="AM378" s="558"/>
      <c r="AN378" s="558"/>
      <c r="AO378" s="558"/>
      <c r="AP378" s="558"/>
      <c r="AQ378" s="558"/>
      <c r="AR378" s="558"/>
      <c r="AS378" s="558"/>
      <c r="AT378" s="558"/>
      <c r="AU378" s="558"/>
      <c r="AV378" s="565"/>
      <c r="AW378" s="565"/>
      <c r="AX378" s="565"/>
      <c r="AY378" s="565"/>
      <c r="AZ378" s="566"/>
      <c r="BA378" s="567"/>
      <c r="BB378" s="567"/>
      <c r="BC378" s="558"/>
      <c r="BD378" s="558"/>
      <c r="BE378" s="558"/>
      <c r="BF378" s="558"/>
      <c r="BG378" s="558"/>
      <c r="BH378" s="558"/>
      <c r="BI378" s="558"/>
      <c r="BJ378" s="558"/>
      <c r="BK378" s="558"/>
      <c r="BL378" s="558"/>
      <c r="BM378" s="558"/>
      <c r="BN378" s="558"/>
      <c r="BO378" s="558"/>
      <c r="BP378" s="558"/>
      <c r="BQ378" s="558"/>
      <c r="BR378" s="558"/>
      <c r="BS378" s="558"/>
      <c r="BT378" s="558"/>
      <c r="BU378" s="558"/>
      <c r="BV378" s="558"/>
      <c r="BW378" s="558"/>
      <c r="BX378" s="568"/>
      <c r="BY378" s="558"/>
      <c r="BZ378" s="558"/>
      <c r="CA378" s="565"/>
      <c r="CB378" s="558"/>
      <c r="CC378" s="558"/>
      <c r="CD378" s="558"/>
      <c r="CE378" s="558"/>
      <c r="CF378" s="558"/>
      <c r="CG378" s="558"/>
      <c r="CH378" s="558"/>
      <c r="CI378" s="558"/>
      <c r="CJ378" s="558"/>
      <c r="CK378" s="558"/>
      <c r="CL378" s="558"/>
      <c r="CM378" s="558"/>
      <c r="CN378" s="558"/>
      <c r="CO378" s="558"/>
      <c r="CP378" s="558"/>
      <c r="CQ378" s="558"/>
      <c r="CR378" s="558"/>
      <c r="CS378" s="558"/>
      <c r="CT378" s="558"/>
      <c r="CU378" s="558"/>
      <c r="CV378" s="558"/>
      <c r="CW378" s="558"/>
      <c r="CX378" s="558"/>
      <c r="CY378" s="558"/>
      <c r="CZ378" s="558"/>
      <c r="DA378" s="558"/>
      <c r="DB378" s="558"/>
      <c r="DC378" s="558"/>
      <c r="DD378" s="558"/>
      <c r="DE378" s="558"/>
      <c r="DF378" s="558"/>
      <c r="DG378" s="558"/>
      <c r="DH378" s="558"/>
      <c r="DI378" s="558"/>
      <c r="DJ378" s="558"/>
      <c r="DK378" s="558"/>
      <c r="DL378" s="558"/>
      <c r="DM378" s="558"/>
      <c r="DN378" s="558"/>
      <c r="DO378" s="558"/>
      <c r="DP378" s="558"/>
      <c r="DQ378" s="558"/>
      <c r="DR378" s="558"/>
      <c r="DS378" s="558"/>
      <c r="DT378" s="558"/>
      <c r="DU378" s="558"/>
      <c r="DV378" s="558"/>
      <c r="DW378" s="558"/>
      <c r="DX378" s="558"/>
      <c r="DY378" s="558"/>
      <c r="DZ378" s="558"/>
      <c r="EA378" s="558"/>
      <c r="EB378" s="558"/>
      <c r="EC378" s="558"/>
      <c r="ED378" s="558"/>
      <c r="EE378" s="558"/>
      <c r="EF378" s="558"/>
      <c r="EG378" s="558"/>
      <c r="EH378" s="558"/>
      <c r="EI378" s="558"/>
      <c r="EJ378" s="558"/>
      <c r="EK378" s="558"/>
      <c r="EL378" s="558"/>
      <c r="EM378" s="558"/>
      <c r="EN378" s="558"/>
      <c r="EO378" s="558"/>
      <c r="EP378" s="558"/>
      <c r="EQ378" s="558"/>
    </row>
    <row r="379" spans="3:147">
      <c r="O379" s="227" t="s">
        <v>227</v>
      </c>
      <c r="P379" s="227" t="s">
        <v>16</v>
      </c>
      <c r="Q379" s="228">
        <v>102</v>
      </c>
      <c r="R379" s="472"/>
    </row>
    <row r="380" spans="3:147">
      <c r="O380" s="229"/>
      <c r="P380" s="212" t="s">
        <v>225</v>
      </c>
      <c r="Q380" s="230">
        <v>102</v>
      </c>
      <c r="R380" s="473"/>
    </row>
    <row r="381" spans="3:147">
      <c r="O381" s="229"/>
      <c r="P381" s="212"/>
      <c r="Q381" s="212"/>
      <c r="R381" s="474"/>
    </row>
  </sheetData>
  <mergeCells count="14">
    <mergeCell ref="CT36:CU36"/>
    <mergeCell ref="DD36:DJ36"/>
    <mergeCell ref="DL36:DR36"/>
    <mergeCell ref="DY36:EO36"/>
    <mergeCell ref="BH2:BR2"/>
    <mergeCell ref="J26:K26"/>
    <mergeCell ref="J27:K27"/>
    <mergeCell ref="J28:K28"/>
    <mergeCell ref="D36:E39"/>
    <mergeCell ref="G36:G39"/>
    <mergeCell ref="H36:H39"/>
    <mergeCell ref="N36:U36"/>
    <mergeCell ref="X36:AE36"/>
    <mergeCell ref="AM36:CM36"/>
  </mergeCells>
  <printOptions horizontalCentered="1"/>
  <pageMargins left="0.45" right="0.45" top="0.75" bottom="0.75" header="0.3" footer="0.3"/>
  <pageSetup paperSize="9" orientation="portrait" horizontalDpi="300" verticalDpi="300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FF00B0F0"/>
  </sheetPr>
  <dimension ref="A1:DJ366"/>
  <sheetViews>
    <sheetView tabSelected="1" topLeftCell="C1" workbookViewId="0">
      <selection activeCell="DL56" sqref="DL56"/>
    </sheetView>
  </sheetViews>
  <sheetFormatPr defaultColWidth="9" defaultRowHeight="12.75"/>
  <cols>
    <col min="1" max="1" width="9" style="2" hidden="1" customWidth="1"/>
    <col min="2" max="2" width="7" style="2" hidden="1" customWidth="1"/>
    <col min="3" max="3" width="2.7109375" style="2" customWidth="1"/>
    <col min="4" max="4" width="5.140625" style="2" customWidth="1"/>
    <col min="5" max="5" width="6.7109375" style="2" customWidth="1"/>
    <col min="6" max="6" width="15" style="2" hidden="1" customWidth="1"/>
    <col min="7" max="7" width="10" style="2" customWidth="1"/>
    <col min="8" max="8" width="11" style="2" customWidth="1"/>
    <col min="9" max="9" width="11.85546875" style="2" hidden="1" customWidth="1"/>
    <col min="10" max="10" width="16.140625" style="2" hidden="1" customWidth="1"/>
    <col min="11" max="11" width="13.140625" style="2" hidden="1" customWidth="1"/>
    <col min="12" max="12" width="13.5703125" style="2" hidden="1" customWidth="1"/>
    <col min="13" max="13" width="15" style="2" hidden="1" customWidth="1"/>
    <col min="14" max="14" width="18.85546875" style="2" hidden="1" customWidth="1"/>
    <col min="15" max="15" width="19.28515625" style="2" hidden="1" customWidth="1"/>
    <col min="16" max="16" width="16.42578125" style="2" hidden="1" customWidth="1"/>
    <col min="17" max="18" width="19.28515625" style="2" hidden="1" customWidth="1"/>
    <col min="19" max="19" width="22.5703125" style="2" hidden="1" customWidth="1"/>
    <col min="20" max="20" width="19.28515625" style="2" hidden="1" customWidth="1"/>
    <col min="21" max="21" width="2.28515625" style="3" hidden="1" customWidth="1"/>
    <col min="22" max="22" width="20.140625" style="2" hidden="1" customWidth="1"/>
    <col min="23" max="28" width="22.42578125" style="2" hidden="1" customWidth="1"/>
    <col min="29" max="29" width="2.28515625" style="3" hidden="1" customWidth="1"/>
    <col min="30" max="30" width="16.5703125" style="2" hidden="1" customWidth="1"/>
    <col min="31" max="31" width="14.85546875" style="2" hidden="1" customWidth="1"/>
    <col min="32" max="32" width="12.5703125" style="2" hidden="1" customWidth="1"/>
    <col min="33" max="33" width="9.140625" style="2" hidden="1" customWidth="1"/>
    <col min="34" max="34" width="9" style="2" hidden="1" customWidth="1"/>
    <col min="35" max="35" width="18" style="2" hidden="1" customWidth="1"/>
    <col min="36" max="36" width="24.5703125" style="2" hidden="1" customWidth="1"/>
    <col min="37" max="37" width="18.140625" style="2" hidden="1" customWidth="1"/>
    <col min="38" max="38" width="17.42578125" style="2" hidden="1" customWidth="1"/>
    <col min="39" max="40" width="17.5703125" style="2" hidden="1" customWidth="1"/>
    <col min="41" max="41" width="20.7109375" style="2" hidden="1" customWidth="1"/>
    <col min="42" max="42" width="17.28515625" style="2" hidden="1" customWidth="1"/>
    <col min="43" max="43" width="20.42578125" style="2" hidden="1" customWidth="1"/>
    <col min="44" max="44" width="19.42578125" style="2" hidden="1" customWidth="1"/>
    <col min="45" max="45" width="19" style="2" hidden="1" customWidth="1"/>
    <col min="46" max="46" width="21.28515625" style="2" hidden="1" customWidth="1"/>
    <col min="47" max="47" width="17.7109375" style="4" hidden="1" customWidth="1"/>
    <col min="48" max="48" width="16" style="4" hidden="1" customWidth="1"/>
    <col min="49" max="49" width="15.42578125" style="4" hidden="1" customWidth="1"/>
    <col min="50" max="50" width="17.140625" style="4" hidden="1" customWidth="1"/>
    <col min="51" max="51" width="17.85546875" style="4" customWidth="1"/>
    <col min="52" max="52" width="20.28515625" style="5" hidden="1" customWidth="1"/>
    <col min="53" max="53" width="23.7109375" style="6" hidden="1" customWidth="1"/>
    <col min="54" max="54" width="14.7109375" style="6" hidden="1" customWidth="1"/>
    <col min="55" max="55" width="20.140625" style="2" hidden="1" customWidth="1"/>
    <col min="56" max="56" width="11" style="2" hidden="1" customWidth="1"/>
    <col min="57" max="70" width="14.7109375" style="2" hidden="1" customWidth="1"/>
    <col min="71" max="71" width="18" style="2" hidden="1" customWidth="1"/>
    <col min="72" max="72" width="11.7109375" style="2" hidden="1" customWidth="1"/>
    <col min="73" max="73" width="23.5703125" style="2" hidden="1" customWidth="1"/>
    <col min="74" max="74" width="3.28515625" style="2" hidden="1" customWidth="1"/>
    <col min="75" max="75" width="14.28515625" style="2" hidden="1" customWidth="1"/>
    <col min="76" max="76" width="14.5703125" style="2" hidden="1" customWidth="1"/>
    <col min="77" max="77" width="3.42578125" style="91" hidden="1" customWidth="1"/>
    <col min="78" max="78" width="16.7109375" style="2" hidden="1" customWidth="1"/>
    <col min="79" max="79" width="9.140625" style="2" hidden="1" customWidth="1"/>
    <col min="80" max="80" width="9.140625" style="4" hidden="1" customWidth="1"/>
    <col min="81" max="81" width="10.140625" style="2" hidden="1" customWidth="1"/>
    <col min="82" max="82" width="9.140625" style="2" hidden="1" customWidth="1"/>
    <col min="83" max="83" width="14.28515625" style="2" hidden="1" customWidth="1"/>
    <col min="84" max="84" width="9.5703125" style="2" hidden="1" customWidth="1"/>
    <col min="85" max="85" width="11.28515625" style="2" hidden="1" customWidth="1"/>
    <col min="86" max="86" width="8.42578125" style="2" hidden="1" customWidth="1"/>
    <col min="87" max="87" width="8.5703125" style="2" hidden="1" customWidth="1"/>
    <col min="88" max="88" width="10.85546875" style="2" hidden="1" customWidth="1"/>
    <col min="89" max="100" width="9" style="2" hidden="1" customWidth="1"/>
    <col min="101" max="101" width="20" style="2" hidden="1" customWidth="1"/>
    <col min="102" max="102" width="17.85546875" style="2" hidden="1" customWidth="1"/>
    <col min="103" max="103" width="22.42578125" style="2" hidden="1" customWidth="1"/>
    <col min="104" max="104" width="0" style="2" hidden="1" customWidth="1"/>
    <col min="105" max="105" width="17.85546875" style="2" hidden="1" customWidth="1"/>
    <col min="106" max="106" width="17.42578125" style="2" hidden="1" customWidth="1"/>
    <col min="107" max="107" width="17.5703125" style="2" hidden="1" customWidth="1"/>
    <col min="108" max="108" width="17.7109375" style="2" hidden="1" customWidth="1"/>
    <col min="109" max="109" width="0" style="2" hidden="1" customWidth="1"/>
    <col min="110" max="111" width="9" style="2"/>
    <col min="112" max="112" width="18.5703125" style="2" customWidth="1"/>
    <col min="113" max="16384" width="9" style="2"/>
  </cols>
  <sheetData>
    <row r="1" spans="2:114" ht="18">
      <c r="D1" s="511" t="s">
        <v>0</v>
      </c>
      <c r="E1" s="512"/>
      <c r="F1" s="512"/>
      <c r="G1" s="512"/>
      <c r="H1" s="512"/>
      <c r="I1" s="512"/>
      <c r="J1" s="512"/>
      <c r="K1" s="512"/>
      <c r="L1" s="512"/>
      <c r="M1" s="512"/>
      <c r="N1" s="512"/>
      <c r="O1" s="512"/>
      <c r="P1" s="512"/>
      <c r="Q1" s="512"/>
      <c r="R1" s="512"/>
      <c r="S1" s="512"/>
      <c r="T1" s="512"/>
      <c r="U1" s="512"/>
      <c r="V1" s="512"/>
      <c r="W1" s="512"/>
      <c r="X1" s="512"/>
      <c r="Y1" s="512"/>
      <c r="Z1" s="512"/>
      <c r="AA1" s="512"/>
      <c r="AB1" s="512"/>
      <c r="AC1" s="512"/>
      <c r="AD1" s="512"/>
      <c r="AE1" s="512"/>
      <c r="AF1" s="512"/>
      <c r="AG1" s="512"/>
      <c r="AH1" s="512"/>
      <c r="AI1" s="512"/>
      <c r="AJ1" s="512"/>
      <c r="AK1" s="512"/>
      <c r="AL1" s="512"/>
      <c r="AM1" s="512"/>
      <c r="AN1" s="512"/>
      <c r="AO1" s="512"/>
      <c r="AP1" s="512"/>
      <c r="AQ1" s="512"/>
      <c r="AR1" s="512"/>
      <c r="AS1" s="512"/>
      <c r="AT1" s="512"/>
      <c r="AU1" s="513"/>
      <c r="AV1" s="513"/>
      <c r="AW1" s="513"/>
      <c r="AX1" s="513"/>
      <c r="AY1" s="513"/>
      <c r="AZ1" s="514"/>
      <c r="BA1" s="515"/>
      <c r="BB1" s="515"/>
      <c r="BC1" s="516"/>
      <c r="BD1" s="516"/>
      <c r="BE1" s="516"/>
      <c r="BF1" s="516"/>
      <c r="BG1" s="516"/>
      <c r="BH1" s="516"/>
      <c r="BI1" s="516"/>
      <c r="BJ1" s="516"/>
      <c r="BK1" s="516"/>
      <c r="BL1" s="516"/>
      <c r="BM1" s="516"/>
      <c r="BN1" s="516"/>
      <c r="BO1" s="516"/>
      <c r="BP1" s="516"/>
      <c r="BQ1" s="516"/>
      <c r="BR1" s="516"/>
      <c r="BS1" s="516"/>
      <c r="BT1" s="516"/>
      <c r="BU1" s="516"/>
      <c r="BV1" s="516"/>
      <c r="BW1" s="516"/>
      <c r="BX1" s="516"/>
      <c r="BY1" s="517"/>
      <c r="BZ1" s="516"/>
      <c r="CA1" s="516"/>
      <c r="CB1" s="518"/>
      <c r="CC1" s="516"/>
      <c r="CD1" s="516"/>
      <c r="CE1" s="516"/>
      <c r="CF1" s="516"/>
      <c r="CG1" s="516"/>
      <c r="CH1" s="516"/>
      <c r="CI1" s="516"/>
      <c r="CJ1" s="516"/>
      <c r="CK1" s="516"/>
      <c r="CL1" s="516"/>
      <c r="CM1" s="516"/>
      <c r="CN1" s="516"/>
      <c r="CO1" s="516"/>
      <c r="CP1" s="516"/>
      <c r="CQ1" s="516"/>
      <c r="CR1" s="516"/>
      <c r="CS1" s="516"/>
      <c r="CT1" s="516"/>
      <c r="CU1" s="516"/>
      <c r="CV1" s="516"/>
      <c r="CW1" s="516"/>
      <c r="CX1" s="516"/>
      <c r="CY1" s="516"/>
      <c r="CZ1" s="516"/>
      <c r="DA1" s="516"/>
      <c r="DB1" s="516"/>
      <c r="DC1" s="516"/>
      <c r="DD1" s="516"/>
      <c r="DE1" s="516"/>
      <c r="DF1" s="516"/>
      <c r="DG1" s="516"/>
      <c r="DH1" s="516"/>
      <c r="DI1" s="516"/>
      <c r="DJ1" s="516"/>
    </row>
    <row r="2" spans="2:114" ht="18">
      <c r="D2" s="511" t="s">
        <v>228</v>
      </c>
      <c r="E2" s="519"/>
      <c r="F2" s="512"/>
      <c r="G2" s="512"/>
      <c r="H2" s="512"/>
      <c r="I2" s="512"/>
      <c r="J2" s="512"/>
      <c r="K2" s="512"/>
      <c r="L2" s="512"/>
      <c r="M2" s="512"/>
      <c r="N2" s="512"/>
      <c r="O2" s="512"/>
      <c r="P2" s="512"/>
      <c r="Q2" s="512"/>
      <c r="R2" s="512"/>
      <c r="S2" s="512"/>
      <c r="T2" s="512"/>
      <c r="U2" s="512"/>
      <c r="V2" s="512"/>
      <c r="W2" s="512"/>
      <c r="X2" s="512"/>
      <c r="Y2" s="512"/>
      <c r="Z2" s="512"/>
      <c r="AA2" s="512"/>
      <c r="AB2" s="512"/>
      <c r="AC2" s="512"/>
      <c r="AD2" s="512"/>
      <c r="AE2" s="512"/>
      <c r="AF2" s="512"/>
      <c r="AG2" s="512"/>
      <c r="AH2" s="512"/>
      <c r="AI2" s="512"/>
      <c r="AJ2" s="512"/>
      <c r="AK2" s="512"/>
      <c r="AL2" s="512"/>
      <c r="AM2" s="512"/>
      <c r="AN2" s="512"/>
      <c r="AO2" s="512"/>
      <c r="AP2" s="512"/>
      <c r="AQ2" s="512"/>
      <c r="AR2" s="512"/>
      <c r="AS2" s="512"/>
      <c r="AT2" s="512"/>
      <c r="AU2" s="513"/>
      <c r="AV2" s="513"/>
      <c r="AW2" s="513"/>
      <c r="AX2" s="513"/>
      <c r="AY2" s="513"/>
      <c r="AZ2" s="514"/>
      <c r="BA2" s="515"/>
      <c r="BB2" s="515"/>
      <c r="BC2" s="516"/>
      <c r="BD2" s="516"/>
      <c r="BE2" s="516"/>
      <c r="BF2" s="516"/>
      <c r="BG2" s="516"/>
      <c r="BH2" s="520" t="s">
        <v>2</v>
      </c>
      <c r="BI2" s="520"/>
      <c r="BJ2" s="520"/>
      <c r="BK2" s="520"/>
      <c r="BL2" s="520"/>
      <c r="BM2" s="520"/>
      <c r="BN2" s="520"/>
      <c r="BO2" s="520"/>
      <c r="BP2" s="520"/>
      <c r="BQ2" s="520"/>
      <c r="BR2" s="520"/>
      <c r="BS2" s="516"/>
      <c r="BT2" s="516"/>
      <c r="BU2" s="516"/>
      <c r="BV2" s="516"/>
      <c r="BW2" s="516"/>
      <c r="BX2" s="516"/>
      <c r="BY2" s="517"/>
      <c r="BZ2" s="516"/>
      <c r="CA2" s="516"/>
      <c r="CB2" s="518"/>
      <c r="CC2" s="516"/>
      <c r="CD2" s="516"/>
      <c r="CE2" s="516"/>
      <c r="CF2" s="516"/>
      <c r="CG2" s="516"/>
      <c r="CH2" s="516"/>
      <c r="CI2" s="516"/>
      <c r="CJ2" s="516"/>
      <c r="CK2" s="516"/>
      <c r="CL2" s="516"/>
      <c r="CM2" s="516"/>
      <c r="CN2" s="516"/>
      <c r="CO2" s="516"/>
      <c r="CP2" s="516"/>
      <c r="CQ2" s="516"/>
      <c r="CR2" s="516"/>
      <c r="CS2" s="516"/>
      <c r="CT2" s="516"/>
      <c r="CU2" s="516"/>
      <c r="CV2" s="516"/>
      <c r="CW2" s="516"/>
      <c r="CX2" s="516"/>
      <c r="CY2" s="516"/>
      <c r="CZ2" s="516"/>
      <c r="DA2" s="516"/>
      <c r="DB2" s="516"/>
      <c r="DC2" s="516"/>
      <c r="DD2" s="516"/>
      <c r="DE2" s="516"/>
      <c r="DF2" s="516"/>
      <c r="DG2" s="521"/>
      <c r="DH2" s="516"/>
      <c r="DI2" s="516"/>
      <c r="DJ2" s="516"/>
    </row>
    <row r="3" spans="2:114" ht="22.5">
      <c r="B3" s="231"/>
      <c r="C3" s="231"/>
      <c r="D3" s="522" t="s">
        <v>256</v>
      </c>
      <c r="E3" s="512"/>
      <c r="F3" s="512"/>
      <c r="G3" s="512"/>
      <c r="H3" s="512"/>
      <c r="I3" s="512"/>
      <c r="J3" s="512"/>
      <c r="K3" s="512"/>
      <c r="L3" s="512"/>
      <c r="M3" s="512"/>
      <c r="N3" s="512"/>
      <c r="O3" s="512"/>
      <c r="P3" s="512"/>
      <c r="Q3" s="512"/>
      <c r="R3" s="512"/>
      <c r="S3" s="512"/>
      <c r="T3" s="512"/>
      <c r="U3" s="512"/>
      <c r="V3" s="512"/>
      <c r="W3" s="512"/>
      <c r="X3" s="512"/>
      <c r="Y3" s="512"/>
      <c r="Z3" s="512"/>
      <c r="AA3" s="512"/>
      <c r="AB3" s="512"/>
      <c r="AC3" s="512"/>
      <c r="AD3" s="512"/>
      <c r="AE3" s="512"/>
      <c r="AF3" s="512"/>
      <c r="AG3" s="512"/>
      <c r="AH3" s="512"/>
      <c r="AI3" s="512"/>
      <c r="AJ3" s="512"/>
      <c r="AK3" s="512"/>
      <c r="AL3" s="512"/>
      <c r="AM3" s="512"/>
      <c r="AN3" s="512"/>
      <c r="AO3" s="523" t="s">
        <v>4</v>
      </c>
      <c r="AP3" s="523"/>
      <c r="AQ3" s="523"/>
      <c r="AR3" s="512"/>
      <c r="AS3" s="512"/>
      <c r="AT3" s="512"/>
      <c r="AU3" s="524" t="s">
        <v>5</v>
      </c>
      <c r="AV3" s="525" t="s">
        <v>6</v>
      </c>
      <c r="AW3" s="525" t="s">
        <v>7</v>
      </c>
      <c r="AX3" s="513" t="s">
        <v>8</v>
      </c>
      <c r="AY3" s="513"/>
      <c r="AZ3" s="526" t="s">
        <v>9</v>
      </c>
      <c r="BA3" s="526" t="s">
        <v>10</v>
      </c>
      <c r="BB3" s="526" t="s">
        <v>11</v>
      </c>
      <c r="BC3" s="527" t="s">
        <v>12</v>
      </c>
      <c r="BD3" s="528" t="s">
        <v>13</v>
      </c>
      <c r="BE3" s="528" t="s">
        <v>14</v>
      </c>
      <c r="BF3" s="529">
        <v>18</v>
      </c>
      <c r="BG3" s="529">
        <v>28</v>
      </c>
      <c r="BH3" s="529">
        <v>3</v>
      </c>
      <c r="BI3" s="529">
        <v>6</v>
      </c>
      <c r="BJ3" s="529">
        <v>9</v>
      </c>
      <c r="BK3" s="529">
        <v>11</v>
      </c>
      <c r="BL3" s="529">
        <v>16</v>
      </c>
      <c r="BM3" s="529">
        <v>18</v>
      </c>
      <c r="BN3" s="529">
        <v>21</v>
      </c>
      <c r="BO3" s="529">
        <v>23</v>
      </c>
      <c r="BP3" s="529">
        <v>27</v>
      </c>
      <c r="BQ3" s="529">
        <v>29</v>
      </c>
      <c r="BR3" s="529">
        <v>36</v>
      </c>
      <c r="BS3" s="516"/>
      <c r="BT3" s="530" t="s">
        <v>15</v>
      </c>
      <c r="BU3" s="516"/>
      <c r="BV3" s="516"/>
      <c r="BW3" s="516"/>
      <c r="BX3" s="516"/>
      <c r="BY3" s="517"/>
      <c r="BZ3" s="516"/>
      <c r="CA3" s="516"/>
      <c r="CB3" s="518"/>
      <c r="CC3" s="516"/>
      <c r="CD3" s="516"/>
      <c r="CE3" s="516"/>
      <c r="CF3" s="516"/>
      <c r="CG3" s="516"/>
      <c r="CH3" s="516"/>
      <c r="CI3" s="516"/>
      <c r="CJ3" s="516"/>
      <c r="CK3" s="516"/>
      <c r="CL3" s="516"/>
      <c r="CM3" s="516"/>
      <c r="CN3" s="516"/>
      <c r="CO3" s="516"/>
      <c r="CP3" s="516"/>
      <c r="CQ3" s="516"/>
      <c r="CR3" s="516"/>
      <c r="CS3" s="516"/>
      <c r="CT3" s="516"/>
      <c r="CU3" s="516"/>
      <c r="CV3" s="516"/>
      <c r="CW3" s="516"/>
      <c r="CX3" s="516"/>
      <c r="CY3" s="516"/>
      <c r="CZ3" s="516"/>
      <c r="DA3" s="516"/>
      <c r="DB3" s="516"/>
      <c r="DC3" s="516"/>
      <c r="DD3" s="516"/>
      <c r="DE3" s="516"/>
      <c r="DF3" s="516"/>
      <c r="DG3" s="516"/>
      <c r="DH3" s="516"/>
      <c r="DI3" s="516"/>
      <c r="DJ3" s="516"/>
    </row>
    <row r="4" spans="2:114" ht="12.75" hidden="1" customHeight="1">
      <c r="D4" s="355"/>
      <c r="E4" s="355"/>
      <c r="F4" s="355"/>
      <c r="G4" s="355"/>
      <c r="H4" s="355"/>
      <c r="I4" s="355"/>
      <c r="J4" s="355"/>
      <c r="K4" s="355"/>
      <c r="L4" s="355"/>
      <c r="M4" s="355"/>
      <c r="N4" s="355"/>
      <c r="O4" s="355"/>
      <c r="P4" s="355"/>
      <c r="Q4" s="355"/>
      <c r="R4" s="355"/>
      <c r="S4" s="355"/>
      <c r="T4" s="355"/>
      <c r="U4" s="355"/>
      <c r="V4" s="355"/>
      <c r="W4" s="355"/>
      <c r="X4" s="355"/>
      <c r="Y4" s="355"/>
      <c r="Z4" s="355"/>
      <c r="AA4" s="355"/>
      <c r="AB4" s="355"/>
      <c r="AC4" s="355"/>
      <c r="AD4" s="355"/>
      <c r="AE4" s="355"/>
      <c r="AF4" s="355"/>
      <c r="AG4" s="355"/>
      <c r="AH4" s="355"/>
      <c r="AI4" s="355"/>
      <c r="AJ4" s="367"/>
      <c r="AK4" s="367" t="s">
        <v>16</v>
      </c>
      <c r="AL4" s="367" t="s">
        <v>17</v>
      </c>
      <c r="AM4" s="355" t="s">
        <v>18</v>
      </c>
      <c r="AN4" s="355"/>
      <c r="AO4" s="368" t="s">
        <v>19</v>
      </c>
      <c r="AP4" s="368"/>
      <c r="AQ4" s="368"/>
      <c r="AR4" s="355">
        <v>5</v>
      </c>
      <c r="AS4" s="355" t="s">
        <v>20</v>
      </c>
      <c r="AT4" s="355"/>
      <c r="AU4" s="369">
        <v>1</v>
      </c>
      <c r="AV4" s="369">
        <v>1</v>
      </c>
      <c r="AW4" s="370">
        <v>1.01</v>
      </c>
      <c r="AX4" s="370">
        <v>1.01</v>
      </c>
      <c r="AY4" s="370"/>
      <c r="AZ4" s="20">
        <v>1.02</v>
      </c>
      <c r="BA4" s="20">
        <v>1.02</v>
      </c>
      <c r="BB4" s="20">
        <v>1.0149999999999999</v>
      </c>
      <c r="BC4" s="20">
        <v>1.0149999999999999</v>
      </c>
      <c r="BD4" s="20">
        <v>1.0024999999999999</v>
      </c>
      <c r="BE4" s="19">
        <v>1</v>
      </c>
      <c r="BF4" s="20">
        <v>1.01</v>
      </c>
      <c r="BG4" s="20">
        <v>1.02</v>
      </c>
      <c r="BH4" s="20">
        <v>1.01</v>
      </c>
      <c r="BI4" s="20">
        <v>1.01</v>
      </c>
      <c r="BJ4" s="20">
        <v>1.01</v>
      </c>
      <c r="BK4" s="20">
        <v>1.02</v>
      </c>
      <c r="BL4" s="20">
        <v>1.02</v>
      </c>
      <c r="BM4" s="20">
        <v>1.02</v>
      </c>
      <c r="BN4" s="20">
        <v>1.03</v>
      </c>
      <c r="BO4" s="20">
        <v>1.03</v>
      </c>
      <c r="BP4" s="20">
        <v>1.03</v>
      </c>
      <c r="BQ4" s="20">
        <v>1.03</v>
      </c>
      <c r="BR4" s="20">
        <v>1.0249999999999999</v>
      </c>
      <c r="BS4" s="18" t="s">
        <v>20</v>
      </c>
      <c r="BT4" s="19">
        <v>0.02</v>
      </c>
      <c r="BU4" s="18" t="s">
        <v>21</v>
      </c>
    </row>
    <row r="5" spans="2:114" ht="12.75" hidden="1" customHeight="1">
      <c r="D5" s="355" t="s">
        <v>22</v>
      </c>
      <c r="E5" s="355"/>
      <c r="F5" s="355"/>
      <c r="G5" s="355"/>
      <c r="H5" s="355"/>
      <c r="I5" s="355"/>
      <c r="J5" s="355"/>
      <c r="K5" s="371">
        <v>0.1</v>
      </c>
      <c r="L5" s="355"/>
      <c r="M5" s="355"/>
      <c r="N5" s="355"/>
      <c r="O5" s="355"/>
      <c r="P5" s="355"/>
      <c r="Q5" s="355"/>
      <c r="R5" s="355"/>
      <c r="S5" s="355"/>
      <c r="T5" s="355"/>
      <c r="U5" s="355"/>
      <c r="V5" s="355"/>
      <c r="W5" s="355"/>
      <c r="X5" s="355"/>
      <c r="Y5" s="355"/>
      <c r="Z5" s="355"/>
      <c r="AA5" s="355"/>
      <c r="AB5" s="355"/>
      <c r="AC5" s="355"/>
      <c r="AD5" s="355"/>
      <c r="AE5" s="355"/>
      <c r="AF5" s="355"/>
      <c r="AG5" s="355"/>
      <c r="AH5" s="355"/>
      <c r="AI5" s="355"/>
      <c r="AJ5" s="367" t="s">
        <v>23</v>
      </c>
      <c r="AK5" s="367">
        <v>109</v>
      </c>
      <c r="AL5" s="367">
        <v>105</v>
      </c>
      <c r="AM5" s="355"/>
      <c r="AN5" s="355"/>
      <c r="AO5" s="368" t="s">
        <v>24</v>
      </c>
      <c r="AP5" s="368"/>
      <c r="AQ5" s="368"/>
      <c r="AR5" s="355">
        <v>6</v>
      </c>
      <c r="AS5" s="355" t="s">
        <v>25</v>
      </c>
      <c r="AT5" s="355"/>
      <c r="AU5" s="369">
        <v>1</v>
      </c>
      <c r="AV5" s="369">
        <v>1</v>
      </c>
      <c r="AW5" s="370">
        <v>1.01</v>
      </c>
      <c r="AX5" s="370">
        <v>1.01</v>
      </c>
      <c r="AY5" s="370"/>
      <c r="AZ5" s="20">
        <v>1.02</v>
      </c>
      <c r="BA5" s="20">
        <v>1.02</v>
      </c>
      <c r="BB5" s="20">
        <v>1.0149999999999999</v>
      </c>
      <c r="BC5" s="20">
        <v>1.0149999999999999</v>
      </c>
      <c r="BD5" s="20">
        <v>1</v>
      </c>
      <c r="BE5" s="19">
        <v>1</v>
      </c>
      <c r="BF5" s="20">
        <v>1.01</v>
      </c>
      <c r="BG5" s="20">
        <v>1.02</v>
      </c>
      <c r="BH5" s="20">
        <v>1.01</v>
      </c>
      <c r="BI5" s="20">
        <v>1.01</v>
      </c>
      <c r="BJ5" s="20">
        <v>1.01</v>
      </c>
      <c r="BK5" s="20">
        <v>1.02</v>
      </c>
      <c r="BL5" s="20">
        <v>1.02</v>
      </c>
      <c r="BM5" s="20">
        <v>1.02</v>
      </c>
      <c r="BN5" s="20">
        <v>1.03</v>
      </c>
      <c r="BO5" s="20">
        <v>1.03</v>
      </c>
      <c r="BP5" s="20">
        <v>1.03</v>
      </c>
      <c r="BQ5" s="20">
        <v>1.03</v>
      </c>
      <c r="BR5" s="20">
        <v>1.0249999999999999</v>
      </c>
      <c r="BS5" s="18" t="s">
        <v>25</v>
      </c>
      <c r="BT5" s="19">
        <v>0.05</v>
      </c>
      <c r="BU5" s="18" t="s">
        <v>26</v>
      </c>
    </row>
    <row r="6" spans="2:114" ht="12.75" hidden="1" customHeight="1">
      <c r="D6" s="355"/>
      <c r="E6" s="355"/>
      <c r="F6" s="355"/>
      <c r="G6" s="355"/>
      <c r="H6" s="355"/>
      <c r="I6" s="355"/>
      <c r="J6" s="355"/>
      <c r="K6" s="371"/>
      <c r="L6" s="355"/>
      <c r="M6" s="355"/>
      <c r="N6" s="355"/>
      <c r="O6" s="355"/>
      <c r="P6" s="355"/>
      <c r="Q6" s="355"/>
      <c r="R6" s="355"/>
      <c r="S6" s="355"/>
      <c r="T6" s="355"/>
      <c r="U6" s="355"/>
      <c r="V6" s="355"/>
      <c r="W6" s="355"/>
      <c r="X6" s="355"/>
      <c r="Y6" s="355"/>
      <c r="Z6" s="355"/>
      <c r="AA6" s="355"/>
      <c r="AB6" s="355"/>
      <c r="AC6" s="355"/>
      <c r="AD6" s="355"/>
      <c r="AE6" s="355"/>
      <c r="AF6" s="355"/>
      <c r="AG6" s="372" t="s">
        <v>27</v>
      </c>
      <c r="AH6" s="373">
        <v>100</v>
      </c>
      <c r="AI6" s="374"/>
      <c r="AJ6" s="375" t="s">
        <v>28</v>
      </c>
      <c r="AK6" s="367">
        <v>108</v>
      </c>
      <c r="AL6" s="367">
        <v>104</v>
      </c>
      <c r="AM6" s="355"/>
      <c r="AN6" s="355"/>
      <c r="AO6" s="368" t="s">
        <v>29</v>
      </c>
      <c r="AP6" s="368"/>
      <c r="AQ6" s="368"/>
      <c r="AR6" s="355">
        <v>1</v>
      </c>
      <c r="AS6" s="355" t="s">
        <v>20</v>
      </c>
      <c r="AT6" s="355"/>
      <c r="AU6" s="369">
        <v>1</v>
      </c>
      <c r="AV6" s="369">
        <v>1</v>
      </c>
      <c r="AW6" s="370">
        <v>1.01</v>
      </c>
      <c r="AX6" s="370">
        <v>1.01</v>
      </c>
      <c r="AY6" s="370"/>
      <c r="AZ6" s="20">
        <v>1.02</v>
      </c>
      <c r="BA6" s="20">
        <v>1.02</v>
      </c>
      <c r="BB6" s="20">
        <v>1.0149999999999999</v>
      </c>
      <c r="BC6" s="20">
        <v>1.0149999999999999</v>
      </c>
      <c r="BD6" s="20">
        <v>1.0024999999999999</v>
      </c>
      <c r="BE6" s="19">
        <v>1</v>
      </c>
      <c r="BF6" s="20">
        <v>1.01</v>
      </c>
      <c r="BG6" s="20">
        <v>1.02</v>
      </c>
      <c r="BH6" s="20">
        <v>1.01</v>
      </c>
      <c r="BI6" s="20">
        <v>1.01</v>
      </c>
      <c r="BJ6" s="20">
        <v>1.01</v>
      </c>
      <c r="BK6" s="20">
        <v>1.02</v>
      </c>
      <c r="BL6" s="20">
        <v>1.02</v>
      </c>
      <c r="BM6" s="20">
        <v>1.02</v>
      </c>
      <c r="BN6" s="20">
        <v>1.03</v>
      </c>
      <c r="BO6" s="20">
        <v>1.03</v>
      </c>
      <c r="BP6" s="20">
        <v>1.03</v>
      </c>
      <c r="BQ6" s="20">
        <v>1.03</v>
      </c>
      <c r="BR6" s="20">
        <v>1.0249999999999999</v>
      </c>
      <c r="BS6" s="18" t="s">
        <v>20</v>
      </c>
      <c r="BT6" s="19">
        <v>0.05</v>
      </c>
      <c r="BU6" s="18" t="s">
        <v>30</v>
      </c>
    </row>
    <row r="7" spans="2:114" ht="12.75" hidden="1" customHeight="1">
      <c r="D7" s="355"/>
      <c r="E7" s="355"/>
      <c r="F7" s="355"/>
      <c r="G7" s="355"/>
      <c r="H7" s="355"/>
      <c r="I7" s="355"/>
      <c r="J7" s="355"/>
      <c r="K7" s="371"/>
      <c r="L7" s="355"/>
      <c r="M7" s="355"/>
      <c r="N7" s="355"/>
      <c r="O7" s="355"/>
      <c r="P7" s="355"/>
      <c r="Q7" s="355"/>
      <c r="R7" s="355"/>
      <c r="S7" s="355"/>
      <c r="T7" s="355"/>
      <c r="U7" s="355"/>
      <c r="V7" s="355"/>
      <c r="W7" s="355"/>
      <c r="X7" s="355"/>
      <c r="Y7" s="355"/>
      <c r="Z7" s="355"/>
      <c r="AA7" s="355"/>
      <c r="AB7" s="355"/>
      <c r="AC7" s="355"/>
      <c r="AD7" s="355"/>
      <c r="AE7" s="355"/>
      <c r="AF7" s="355"/>
      <c r="AG7" s="355"/>
      <c r="AH7" s="355"/>
      <c r="AI7" s="355"/>
      <c r="AJ7" s="367" t="s">
        <v>31</v>
      </c>
      <c r="AK7" s="367">
        <v>107</v>
      </c>
      <c r="AL7" s="367">
        <v>103</v>
      </c>
      <c r="AM7" s="355"/>
      <c r="AN7" s="355"/>
      <c r="AO7" s="368" t="s">
        <v>32</v>
      </c>
      <c r="AP7" s="368"/>
      <c r="AQ7" s="368"/>
      <c r="AR7" s="355">
        <v>1</v>
      </c>
      <c r="AS7" s="355" t="s">
        <v>20</v>
      </c>
      <c r="AT7" s="355"/>
      <c r="AU7" s="369">
        <v>1</v>
      </c>
      <c r="AV7" s="369">
        <v>1</v>
      </c>
      <c r="AW7" s="370">
        <v>1.01</v>
      </c>
      <c r="AX7" s="370">
        <v>1.01</v>
      </c>
      <c r="AY7" s="370"/>
      <c r="AZ7" s="20">
        <v>1.02</v>
      </c>
      <c r="BA7" s="20">
        <v>1.02</v>
      </c>
      <c r="BB7" s="20">
        <v>1.0149999999999999</v>
      </c>
      <c r="BC7" s="20">
        <v>1.0149999999999999</v>
      </c>
      <c r="BD7" s="20">
        <v>1.0024999999999999</v>
      </c>
      <c r="BE7" s="19">
        <v>1</v>
      </c>
      <c r="BF7" s="20">
        <v>1.01</v>
      </c>
      <c r="BG7" s="20">
        <v>1.02</v>
      </c>
      <c r="BH7" s="20">
        <v>1.01</v>
      </c>
      <c r="BI7" s="20">
        <v>1.01</v>
      </c>
      <c r="BJ7" s="20">
        <v>1.01</v>
      </c>
      <c r="BK7" s="20">
        <v>1.02</v>
      </c>
      <c r="BL7" s="20">
        <v>1.02</v>
      </c>
      <c r="BM7" s="20">
        <v>1.02</v>
      </c>
      <c r="BN7" s="20">
        <v>1.03</v>
      </c>
      <c r="BO7" s="20">
        <v>1.03</v>
      </c>
      <c r="BP7" s="20">
        <v>1.03</v>
      </c>
      <c r="BQ7" s="20">
        <v>1.03</v>
      </c>
      <c r="BR7" s="20">
        <v>1.0249999999999999</v>
      </c>
      <c r="BS7" s="18" t="s">
        <v>20</v>
      </c>
      <c r="BT7" s="19">
        <v>0.05</v>
      </c>
      <c r="BU7" s="18" t="s">
        <v>33</v>
      </c>
    </row>
    <row r="8" spans="2:114" ht="12.75" hidden="1" customHeight="1">
      <c r="D8" s="355"/>
      <c r="E8" s="355"/>
      <c r="F8" s="355"/>
      <c r="G8" s="355"/>
      <c r="H8" s="355"/>
      <c r="I8" s="355"/>
      <c r="J8" s="355"/>
      <c r="K8" s="371"/>
      <c r="L8" s="355"/>
      <c r="M8" s="355"/>
      <c r="N8" s="355"/>
      <c r="O8" s="355"/>
      <c r="P8" s="355"/>
      <c r="Q8" s="355"/>
      <c r="R8" s="355"/>
      <c r="S8" s="355"/>
      <c r="T8" s="355"/>
      <c r="U8" s="355"/>
      <c r="V8" s="355"/>
      <c r="W8" s="355"/>
      <c r="X8" s="355"/>
      <c r="Y8" s="355"/>
      <c r="Z8" s="355"/>
      <c r="AA8" s="355"/>
      <c r="AB8" s="355"/>
      <c r="AC8" s="355"/>
      <c r="AD8" s="355"/>
      <c r="AE8" s="355"/>
      <c r="AF8" s="355"/>
      <c r="AG8" s="355"/>
      <c r="AH8" s="355"/>
      <c r="AI8" s="355"/>
      <c r="AJ8" s="367" t="s">
        <v>34</v>
      </c>
      <c r="AK8" s="367">
        <v>106</v>
      </c>
      <c r="AL8" s="367">
        <v>101</v>
      </c>
      <c r="AM8" s="355"/>
      <c r="AN8" s="355"/>
      <c r="AO8" s="368" t="s">
        <v>35</v>
      </c>
      <c r="AP8" s="368"/>
      <c r="AQ8" s="368"/>
      <c r="AR8" s="355">
        <v>2</v>
      </c>
      <c r="AS8" s="355" t="s">
        <v>25</v>
      </c>
      <c r="AT8" s="355"/>
      <c r="AU8" s="369">
        <v>1</v>
      </c>
      <c r="AV8" s="369">
        <v>1</v>
      </c>
      <c r="AW8" s="370">
        <v>1.01</v>
      </c>
      <c r="AX8" s="370">
        <v>1.01</v>
      </c>
      <c r="AY8" s="370"/>
      <c r="AZ8" s="20">
        <v>1.02</v>
      </c>
      <c r="BA8" s="20">
        <v>1.02</v>
      </c>
      <c r="BB8" s="20">
        <v>1.0149999999999999</v>
      </c>
      <c r="BC8" s="20">
        <v>1.0149999999999999</v>
      </c>
      <c r="BD8" s="20">
        <v>1</v>
      </c>
      <c r="BE8" s="19">
        <v>1</v>
      </c>
      <c r="BF8" s="20">
        <v>1.01</v>
      </c>
      <c r="BG8" s="20">
        <v>1.02</v>
      </c>
      <c r="BH8" s="20">
        <v>1.01</v>
      </c>
      <c r="BI8" s="20">
        <v>1.01</v>
      </c>
      <c r="BJ8" s="20">
        <v>1.01</v>
      </c>
      <c r="BK8" s="20">
        <v>1.02</v>
      </c>
      <c r="BL8" s="20">
        <v>1.02</v>
      </c>
      <c r="BM8" s="20">
        <v>1.02</v>
      </c>
      <c r="BN8" s="20">
        <v>1.03</v>
      </c>
      <c r="BO8" s="20">
        <v>1.03</v>
      </c>
      <c r="BP8" s="20">
        <v>1.03</v>
      </c>
      <c r="BQ8" s="20">
        <v>1.03</v>
      </c>
      <c r="BR8" s="20">
        <v>1.0249999999999999</v>
      </c>
      <c r="BS8" s="18" t="s">
        <v>25</v>
      </c>
      <c r="BT8" s="27"/>
    </row>
    <row r="9" spans="2:114" ht="12.75" hidden="1" customHeight="1">
      <c r="D9" s="355"/>
      <c r="E9" s="355"/>
      <c r="F9" s="355"/>
      <c r="G9" s="355"/>
      <c r="H9" s="355"/>
      <c r="I9" s="355"/>
      <c r="J9" s="355"/>
      <c r="K9" s="371"/>
      <c r="L9" s="355"/>
      <c r="M9" s="355"/>
      <c r="N9" s="355"/>
      <c r="O9" s="355"/>
      <c r="P9" s="355"/>
      <c r="Q9" s="355"/>
      <c r="R9" s="355"/>
      <c r="S9" s="355"/>
      <c r="T9" s="355"/>
      <c r="U9" s="355"/>
      <c r="V9" s="355"/>
      <c r="W9" s="355"/>
      <c r="X9" s="355"/>
      <c r="Y9" s="355" t="s">
        <v>36</v>
      </c>
      <c r="Z9" s="355"/>
      <c r="AA9" s="355"/>
      <c r="AB9" s="355" t="s">
        <v>37</v>
      </c>
      <c r="AC9" s="355"/>
      <c r="AD9" s="355"/>
      <c r="AE9" s="355"/>
      <c r="AF9" s="355"/>
      <c r="AG9" s="355"/>
      <c r="AH9" s="355"/>
      <c r="AI9" s="355"/>
      <c r="AJ9" s="372" t="s">
        <v>27</v>
      </c>
      <c r="AK9" s="367">
        <v>100</v>
      </c>
      <c r="AL9" s="367">
        <v>100</v>
      </c>
      <c r="AM9" s="355"/>
      <c r="AN9" s="355"/>
      <c r="AO9" s="368" t="s">
        <v>38</v>
      </c>
      <c r="AP9" s="368"/>
      <c r="AQ9" s="368"/>
      <c r="AR9" s="355">
        <v>1</v>
      </c>
      <c r="AS9" s="355" t="s">
        <v>20</v>
      </c>
      <c r="AT9" s="355"/>
      <c r="AU9" s="369">
        <v>1</v>
      </c>
      <c r="AV9" s="369">
        <v>1</v>
      </c>
      <c r="AW9" s="370">
        <v>1.01</v>
      </c>
      <c r="AX9" s="370">
        <v>1.01</v>
      </c>
      <c r="AY9" s="370"/>
      <c r="AZ9" s="20">
        <v>1.02</v>
      </c>
      <c r="BA9" s="20">
        <v>1.02</v>
      </c>
      <c r="BB9" s="20">
        <v>1.0149999999999999</v>
      </c>
      <c r="BC9" s="20">
        <v>1.0149999999999999</v>
      </c>
      <c r="BD9" s="20">
        <v>1.0024999999999999</v>
      </c>
      <c r="BE9" s="19">
        <v>1</v>
      </c>
      <c r="BF9" s="20">
        <v>1.01</v>
      </c>
      <c r="BG9" s="20">
        <v>1.02</v>
      </c>
      <c r="BH9" s="20">
        <v>1.01</v>
      </c>
      <c r="BI9" s="20">
        <v>1.01</v>
      </c>
      <c r="BJ9" s="20">
        <v>1.01</v>
      </c>
      <c r="BK9" s="20">
        <v>1.02</v>
      </c>
      <c r="BL9" s="20">
        <v>1.02</v>
      </c>
      <c r="BM9" s="20">
        <v>1.02</v>
      </c>
      <c r="BN9" s="20">
        <v>1.03</v>
      </c>
      <c r="BO9" s="20">
        <v>1.03</v>
      </c>
      <c r="BP9" s="20">
        <v>1.03</v>
      </c>
      <c r="BQ9" s="20">
        <v>1.03</v>
      </c>
      <c r="BR9" s="20">
        <v>1.0249999999999999</v>
      </c>
      <c r="BS9" s="18" t="s">
        <v>20</v>
      </c>
      <c r="BT9" s="27"/>
    </row>
    <row r="10" spans="2:114" ht="12.75" hidden="1" customHeight="1">
      <c r="D10" s="355"/>
      <c r="E10" s="355"/>
      <c r="F10" s="355"/>
      <c r="G10" s="355"/>
      <c r="H10" s="355"/>
      <c r="I10" s="355"/>
      <c r="J10" s="355"/>
      <c r="K10" s="371"/>
      <c r="L10" s="355"/>
      <c r="M10" s="376"/>
      <c r="N10" s="355"/>
      <c r="O10" s="355"/>
      <c r="P10" s="355"/>
      <c r="Q10" s="355"/>
      <c r="R10" s="355"/>
      <c r="S10" s="355"/>
      <c r="T10" s="355"/>
      <c r="U10" s="355"/>
      <c r="V10" s="355"/>
      <c r="W10" s="377" t="s">
        <v>39</v>
      </c>
      <c r="X10" s="378">
        <f t="shared" ref="X10:X28" si="0">Z10/$Z$29</f>
        <v>0.10810810810810811</v>
      </c>
      <c r="Y10" s="379">
        <v>101</v>
      </c>
      <c r="Z10" s="367">
        <f>COUNTIF($I$40:$I$298,Y10)</f>
        <v>28</v>
      </c>
      <c r="AA10" s="380">
        <f t="shared" ref="AA10:AA28" si="1">Y10*Z10</f>
        <v>2828</v>
      </c>
      <c r="AB10" s="381">
        <v>113</v>
      </c>
      <c r="AC10" s="355"/>
      <c r="AD10" s="355"/>
      <c r="AE10" s="355"/>
      <c r="AF10" s="355"/>
      <c r="AG10" s="355"/>
      <c r="AH10" s="355"/>
      <c r="AI10" s="382"/>
      <c r="AJ10" s="383" t="s">
        <v>40</v>
      </c>
      <c r="AK10" s="367">
        <v>101</v>
      </c>
      <c r="AL10" s="367">
        <v>102</v>
      </c>
      <c r="AM10" s="384"/>
      <c r="AN10" s="355"/>
      <c r="AO10" s="368" t="s">
        <v>41</v>
      </c>
      <c r="AP10" s="368"/>
      <c r="AQ10" s="368"/>
      <c r="AR10" s="355">
        <v>2</v>
      </c>
      <c r="AS10" s="355" t="s">
        <v>25</v>
      </c>
      <c r="AT10" s="355"/>
      <c r="AU10" s="369">
        <v>1</v>
      </c>
      <c r="AV10" s="369">
        <v>1</v>
      </c>
      <c r="AW10" s="370">
        <v>1.01</v>
      </c>
      <c r="AX10" s="370">
        <v>1.01</v>
      </c>
      <c r="AY10" s="370"/>
      <c r="AZ10" s="20">
        <v>1.02</v>
      </c>
      <c r="BA10" s="20">
        <v>1.02</v>
      </c>
      <c r="BB10" s="20">
        <v>1.0149999999999999</v>
      </c>
      <c r="BC10" s="20">
        <v>1.0149999999999999</v>
      </c>
      <c r="BD10" s="20">
        <v>1</v>
      </c>
      <c r="BE10" s="19">
        <v>1</v>
      </c>
      <c r="BF10" s="20">
        <v>1.01</v>
      </c>
      <c r="BG10" s="20">
        <v>1.02</v>
      </c>
      <c r="BH10" s="20">
        <v>1.01</v>
      </c>
      <c r="BI10" s="20">
        <v>1.01</v>
      </c>
      <c r="BJ10" s="20">
        <v>1.01</v>
      </c>
      <c r="BK10" s="20">
        <v>1.02</v>
      </c>
      <c r="BL10" s="20">
        <v>1.02</v>
      </c>
      <c r="BM10" s="20">
        <v>1.02</v>
      </c>
      <c r="BN10" s="20">
        <v>1.03</v>
      </c>
      <c r="BO10" s="20">
        <v>1.03</v>
      </c>
      <c r="BP10" s="20">
        <v>1.03</v>
      </c>
      <c r="BQ10" s="20">
        <v>1.03</v>
      </c>
      <c r="BR10" s="20">
        <v>1.0249999999999999</v>
      </c>
      <c r="BS10" s="18" t="s">
        <v>25</v>
      </c>
      <c r="BT10" s="27"/>
    </row>
    <row r="11" spans="2:114" ht="12.75" hidden="1" customHeight="1">
      <c r="D11" s="355"/>
      <c r="E11" s="355"/>
      <c r="F11" s="355"/>
      <c r="G11" s="355"/>
      <c r="H11" s="355"/>
      <c r="I11" s="355"/>
      <c r="J11" s="355"/>
      <c r="K11" s="371"/>
      <c r="L11" s="355"/>
      <c r="M11" s="385"/>
      <c r="N11" s="355"/>
      <c r="O11" s="355"/>
      <c r="P11" s="384"/>
      <c r="Q11" s="355"/>
      <c r="R11" s="355"/>
      <c r="S11" s="355"/>
      <c r="T11" s="355"/>
      <c r="U11" s="355"/>
      <c r="V11" s="355"/>
      <c r="W11" s="377" t="s">
        <v>42</v>
      </c>
      <c r="X11" s="378">
        <f t="shared" si="0"/>
        <v>0.11969111969111969</v>
      </c>
      <c r="Y11" s="379">
        <v>66</v>
      </c>
      <c r="Z11" s="367">
        <f>COUNTIF($I$40:$I$298,Y11)</f>
        <v>31</v>
      </c>
      <c r="AA11" s="380">
        <f t="shared" si="1"/>
        <v>2046</v>
      </c>
      <c r="AB11" s="381">
        <v>78</v>
      </c>
      <c r="AC11" s="355"/>
      <c r="AD11" s="355"/>
      <c r="AE11" s="355"/>
      <c r="AF11" s="355"/>
      <c r="AG11" s="355"/>
      <c r="AH11" s="355"/>
      <c r="AI11" s="382"/>
      <c r="AJ11" s="367" t="s">
        <v>43</v>
      </c>
      <c r="AK11" s="367">
        <v>102</v>
      </c>
      <c r="AL11" s="367">
        <v>106</v>
      </c>
      <c r="AM11" s="384"/>
      <c r="AN11" s="355"/>
      <c r="AO11" s="368" t="s">
        <v>44</v>
      </c>
      <c r="AP11" s="368"/>
      <c r="AQ11" s="368"/>
      <c r="AR11" s="355">
        <v>1</v>
      </c>
      <c r="AS11" s="355" t="s">
        <v>20</v>
      </c>
      <c r="AT11" s="355"/>
      <c r="AU11" s="369">
        <v>1</v>
      </c>
      <c r="AV11" s="369">
        <v>1</v>
      </c>
      <c r="AW11" s="370">
        <v>1.01</v>
      </c>
      <c r="AX11" s="370">
        <v>1.01</v>
      </c>
      <c r="AY11" s="370"/>
      <c r="AZ11" s="20">
        <v>1.02</v>
      </c>
      <c r="BA11" s="20">
        <v>1.02</v>
      </c>
      <c r="BB11" s="20">
        <v>1.0149999999999999</v>
      </c>
      <c r="BC11" s="20">
        <v>1.0149999999999999</v>
      </c>
      <c r="BD11" s="20">
        <v>1.0024999999999999</v>
      </c>
      <c r="BE11" s="19">
        <v>1</v>
      </c>
      <c r="BF11" s="20">
        <v>1.01</v>
      </c>
      <c r="BG11" s="20">
        <v>1.02</v>
      </c>
      <c r="BH11" s="20">
        <v>1.01</v>
      </c>
      <c r="BI11" s="20">
        <v>1.01</v>
      </c>
      <c r="BJ11" s="20">
        <v>1.01</v>
      </c>
      <c r="BK11" s="20">
        <v>1.02</v>
      </c>
      <c r="BL11" s="20">
        <v>1.02</v>
      </c>
      <c r="BM11" s="20">
        <v>1.02</v>
      </c>
      <c r="BN11" s="20">
        <v>1.03</v>
      </c>
      <c r="BO11" s="20">
        <v>1.03</v>
      </c>
      <c r="BP11" s="20">
        <v>1.03</v>
      </c>
      <c r="BQ11" s="20">
        <v>1.03</v>
      </c>
      <c r="BR11" s="20">
        <v>1.0249999999999999</v>
      </c>
      <c r="BS11" s="18" t="s">
        <v>20</v>
      </c>
      <c r="BT11" s="27"/>
    </row>
    <row r="12" spans="2:114" ht="12.75" hidden="1" customHeight="1">
      <c r="D12" s="355"/>
      <c r="E12" s="355"/>
      <c r="F12" s="355"/>
      <c r="G12" s="355"/>
      <c r="H12" s="355"/>
      <c r="I12" s="355"/>
      <c r="J12" s="355"/>
      <c r="K12" s="371"/>
      <c r="L12" s="355"/>
      <c r="M12" s="355"/>
      <c r="N12" s="355"/>
      <c r="O12" s="355"/>
      <c r="P12" s="355"/>
      <c r="Q12" s="355"/>
      <c r="R12" s="355"/>
      <c r="S12" s="355"/>
      <c r="T12" s="355"/>
      <c r="U12" s="355"/>
      <c r="V12" s="355"/>
      <c r="W12" s="377" t="s">
        <v>45</v>
      </c>
      <c r="X12" s="378">
        <f t="shared" si="0"/>
        <v>0.10424710424710425</v>
      </c>
      <c r="Y12" s="379">
        <v>52</v>
      </c>
      <c r="Z12" s="367">
        <f>COUNTIF($I$40:$I$298,Y12)</f>
        <v>27</v>
      </c>
      <c r="AA12" s="380">
        <f t="shared" si="1"/>
        <v>1404</v>
      </c>
      <c r="AB12" s="381">
        <v>60</v>
      </c>
      <c r="AC12" s="355"/>
      <c r="AD12" s="355"/>
      <c r="AE12" s="355"/>
      <c r="AF12" s="355"/>
      <c r="AG12" s="355"/>
      <c r="AH12" s="355"/>
      <c r="AI12" s="382"/>
      <c r="AJ12" s="367" t="s">
        <v>46</v>
      </c>
      <c r="AK12" s="367">
        <v>103</v>
      </c>
      <c r="AL12" s="367">
        <v>107</v>
      </c>
      <c r="AM12" s="384"/>
      <c r="AN12" s="355"/>
      <c r="AO12" s="368" t="s">
        <v>47</v>
      </c>
      <c r="AP12" s="368"/>
      <c r="AQ12" s="368"/>
      <c r="AR12" s="355">
        <v>2</v>
      </c>
      <c r="AS12" s="355" t="s">
        <v>25</v>
      </c>
      <c r="AT12" s="355"/>
      <c r="AU12" s="369">
        <v>1</v>
      </c>
      <c r="AV12" s="369">
        <v>1</v>
      </c>
      <c r="AW12" s="370">
        <v>1.01</v>
      </c>
      <c r="AX12" s="370">
        <v>1.01</v>
      </c>
      <c r="AY12" s="370"/>
      <c r="AZ12" s="20">
        <v>1.02</v>
      </c>
      <c r="BA12" s="20">
        <v>1.02</v>
      </c>
      <c r="BB12" s="20">
        <v>1.0149999999999999</v>
      </c>
      <c r="BC12" s="20">
        <v>1.0149999999999999</v>
      </c>
      <c r="BD12" s="20">
        <v>1</v>
      </c>
      <c r="BE12" s="19">
        <v>1</v>
      </c>
      <c r="BF12" s="20">
        <v>1.01</v>
      </c>
      <c r="BG12" s="20">
        <v>1.02</v>
      </c>
      <c r="BH12" s="20">
        <v>1.01</v>
      </c>
      <c r="BI12" s="20">
        <v>1.01</v>
      </c>
      <c r="BJ12" s="20">
        <v>1.01</v>
      </c>
      <c r="BK12" s="20">
        <v>1.02</v>
      </c>
      <c r="BL12" s="20">
        <v>1.02</v>
      </c>
      <c r="BM12" s="20">
        <v>1.02</v>
      </c>
      <c r="BN12" s="20">
        <v>1.03</v>
      </c>
      <c r="BO12" s="20">
        <v>1.03</v>
      </c>
      <c r="BP12" s="20">
        <v>1.03</v>
      </c>
      <c r="BQ12" s="20">
        <v>1.03</v>
      </c>
      <c r="BR12" s="20">
        <v>1.0249999999999999</v>
      </c>
      <c r="BS12" s="18" t="s">
        <v>25</v>
      </c>
      <c r="BT12" s="27"/>
    </row>
    <row r="13" spans="2:114" ht="12.75" hidden="1" customHeight="1">
      <c r="D13" s="355"/>
      <c r="E13" s="355"/>
      <c r="F13" s="355"/>
      <c r="G13" s="355"/>
      <c r="H13" s="355"/>
      <c r="I13" s="355"/>
      <c r="J13" s="355"/>
      <c r="K13" s="371"/>
      <c r="L13" s="355"/>
      <c r="M13" s="355"/>
      <c r="N13" s="355"/>
      <c r="O13" s="355"/>
      <c r="P13" s="355"/>
      <c r="Q13" s="355"/>
      <c r="R13" s="355"/>
      <c r="S13" s="355"/>
      <c r="T13" s="355"/>
      <c r="U13" s="355"/>
      <c r="V13" s="355"/>
      <c r="W13" s="377" t="s">
        <v>48</v>
      </c>
      <c r="X13" s="378">
        <f t="shared" si="0"/>
        <v>0.11196911196911197</v>
      </c>
      <c r="Y13" s="379">
        <v>63</v>
      </c>
      <c r="Z13" s="367">
        <f>COUNTIF($I$40:$I$298,Y13)/2</f>
        <v>29</v>
      </c>
      <c r="AA13" s="380">
        <f t="shared" si="1"/>
        <v>1827</v>
      </c>
      <c r="AB13" s="381">
        <v>74</v>
      </c>
      <c r="AC13" s="355"/>
      <c r="AD13" s="355"/>
      <c r="AE13" s="355"/>
      <c r="AF13" s="355"/>
      <c r="AG13" s="355"/>
      <c r="AH13" s="355"/>
      <c r="AI13" s="382"/>
      <c r="AJ13" s="367" t="s">
        <v>11</v>
      </c>
      <c r="AK13" s="367">
        <v>104</v>
      </c>
      <c r="AL13" s="367">
        <v>108</v>
      </c>
      <c r="AM13" s="384"/>
      <c r="AN13" s="355"/>
      <c r="AO13" s="368" t="s">
        <v>49</v>
      </c>
      <c r="AP13" s="368"/>
      <c r="AQ13" s="368"/>
      <c r="AR13" s="355">
        <v>1</v>
      </c>
      <c r="AS13" s="355" t="s">
        <v>20</v>
      </c>
      <c r="AT13" s="355"/>
      <c r="AU13" s="369">
        <v>1</v>
      </c>
      <c r="AV13" s="369">
        <v>1</v>
      </c>
      <c r="AW13" s="370">
        <v>1.01</v>
      </c>
      <c r="AX13" s="370">
        <v>1.01</v>
      </c>
      <c r="AY13" s="370"/>
      <c r="AZ13" s="20">
        <v>1.02</v>
      </c>
      <c r="BA13" s="20">
        <v>1.02</v>
      </c>
      <c r="BB13" s="20">
        <v>1.0149999999999999</v>
      </c>
      <c r="BC13" s="20">
        <v>1.0149999999999999</v>
      </c>
      <c r="BD13" s="20">
        <v>1.0024999999999999</v>
      </c>
      <c r="BE13" s="19">
        <v>1</v>
      </c>
      <c r="BF13" s="20">
        <v>1.01</v>
      </c>
      <c r="BG13" s="20">
        <v>1.02</v>
      </c>
      <c r="BH13" s="20">
        <v>1.01</v>
      </c>
      <c r="BI13" s="20">
        <v>1.01</v>
      </c>
      <c r="BJ13" s="20">
        <v>1.01</v>
      </c>
      <c r="BK13" s="20">
        <v>1.02</v>
      </c>
      <c r="BL13" s="20">
        <v>1.02</v>
      </c>
      <c r="BM13" s="20">
        <v>1.02</v>
      </c>
      <c r="BN13" s="20">
        <v>1.03</v>
      </c>
      <c r="BO13" s="20">
        <v>1.03</v>
      </c>
      <c r="BP13" s="20">
        <v>1.03</v>
      </c>
      <c r="BQ13" s="20">
        <v>1.03</v>
      </c>
      <c r="BR13" s="20">
        <v>1.0249999999999999</v>
      </c>
      <c r="BS13" s="18" t="s">
        <v>20</v>
      </c>
      <c r="BT13" s="27"/>
    </row>
    <row r="14" spans="2:114" ht="12.75" hidden="1" customHeight="1">
      <c r="D14" s="355"/>
      <c r="E14" s="355"/>
      <c r="F14" s="355"/>
      <c r="G14" s="355"/>
      <c r="H14" s="355"/>
      <c r="I14" s="355"/>
      <c r="J14" s="355"/>
      <c r="K14" s="371"/>
      <c r="L14" s="355"/>
      <c r="M14" s="355"/>
      <c r="N14" s="355"/>
      <c r="O14" s="355"/>
      <c r="P14" s="355"/>
      <c r="Q14" s="355"/>
      <c r="R14" s="355"/>
      <c r="S14" s="355"/>
      <c r="T14" s="355"/>
      <c r="U14" s="355"/>
      <c r="V14" s="355"/>
      <c r="W14" s="377" t="s">
        <v>50</v>
      </c>
      <c r="X14" s="378">
        <f t="shared" si="0"/>
        <v>0.10810810810810811</v>
      </c>
      <c r="Y14" s="379">
        <v>57</v>
      </c>
      <c r="Z14" s="367">
        <f>COUNTIF($I$40:$I$298,Y14)</f>
        <v>28</v>
      </c>
      <c r="AA14" s="380">
        <f t="shared" si="1"/>
        <v>1596</v>
      </c>
      <c r="AB14" s="381">
        <v>67</v>
      </c>
      <c r="AC14" s="355"/>
      <c r="AD14" s="355"/>
      <c r="AE14" s="355"/>
      <c r="AF14" s="355"/>
      <c r="AG14" s="355"/>
      <c r="AH14" s="355"/>
      <c r="AI14" s="382"/>
      <c r="AJ14" s="367" t="s">
        <v>12</v>
      </c>
      <c r="AK14" s="367">
        <v>105</v>
      </c>
      <c r="AL14" s="367">
        <v>109</v>
      </c>
      <c r="AM14" s="384"/>
      <c r="AN14" s="355"/>
      <c r="AO14" s="368" t="s">
        <v>51</v>
      </c>
      <c r="AP14" s="368"/>
      <c r="AQ14" s="368"/>
      <c r="AR14" s="355">
        <v>2</v>
      </c>
      <c r="AS14" s="355" t="s">
        <v>25</v>
      </c>
      <c r="AT14" s="355"/>
      <c r="AU14" s="369">
        <v>1</v>
      </c>
      <c r="AV14" s="369">
        <v>1</v>
      </c>
      <c r="AW14" s="370">
        <v>1.01</v>
      </c>
      <c r="AX14" s="370">
        <v>1.01</v>
      </c>
      <c r="AY14" s="370"/>
      <c r="AZ14" s="20">
        <v>1.02</v>
      </c>
      <c r="BA14" s="20">
        <v>1.02</v>
      </c>
      <c r="BB14" s="20">
        <v>1.0149999999999999</v>
      </c>
      <c r="BC14" s="20">
        <v>1.0149999999999999</v>
      </c>
      <c r="BD14" s="20">
        <v>1</v>
      </c>
      <c r="BE14" s="19">
        <v>1</v>
      </c>
      <c r="BF14" s="20">
        <v>1.01</v>
      </c>
      <c r="BG14" s="20">
        <v>1.02</v>
      </c>
      <c r="BH14" s="20">
        <v>1.01</v>
      </c>
      <c r="BI14" s="20">
        <v>1.01</v>
      </c>
      <c r="BJ14" s="20">
        <v>1.01</v>
      </c>
      <c r="BK14" s="20">
        <v>1.02</v>
      </c>
      <c r="BL14" s="20">
        <v>1.02</v>
      </c>
      <c r="BM14" s="20">
        <v>1.02</v>
      </c>
      <c r="BN14" s="20">
        <v>1.03</v>
      </c>
      <c r="BO14" s="20">
        <v>1.03</v>
      </c>
      <c r="BP14" s="20">
        <v>1.03</v>
      </c>
      <c r="BQ14" s="20">
        <v>1.03</v>
      </c>
      <c r="BR14" s="20">
        <v>1.0249999999999999</v>
      </c>
      <c r="BS14" s="18" t="s">
        <v>25</v>
      </c>
      <c r="BT14" s="27"/>
    </row>
    <row r="15" spans="2:114" ht="12.75" hidden="1" customHeight="1">
      <c r="D15" s="355"/>
      <c r="E15" s="355"/>
      <c r="F15" s="355"/>
      <c r="G15" s="355"/>
      <c r="H15" s="355"/>
      <c r="I15" s="355"/>
      <c r="J15" s="355"/>
      <c r="K15" s="371"/>
      <c r="L15" s="355"/>
      <c r="M15" s="355"/>
      <c r="N15" s="355"/>
      <c r="O15" s="355"/>
      <c r="P15" s="355"/>
      <c r="Q15" s="355"/>
      <c r="R15" s="355"/>
      <c r="S15" s="355"/>
      <c r="T15" s="355"/>
      <c r="U15" s="355"/>
      <c r="V15" s="355"/>
      <c r="W15" s="377" t="s">
        <v>52</v>
      </c>
      <c r="X15" s="378">
        <f t="shared" si="0"/>
        <v>0.11196911196911197</v>
      </c>
      <c r="Y15" s="379">
        <v>63</v>
      </c>
      <c r="Z15" s="367">
        <f>COUNTIF($I$40:$I$298,Y15)/2</f>
        <v>29</v>
      </c>
      <c r="AA15" s="380">
        <f t="shared" si="1"/>
        <v>1827</v>
      </c>
      <c r="AB15" s="381">
        <v>71</v>
      </c>
      <c r="AC15" s="355"/>
      <c r="AD15" s="355"/>
      <c r="AE15" s="355"/>
      <c r="AF15" s="355"/>
      <c r="AG15" s="355"/>
      <c r="AH15" s="355"/>
      <c r="AI15" s="382"/>
      <c r="AJ15" s="355"/>
      <c r="AK15" s="355"/>
      <c r="AL15" s="355"/>
      <c r="AM15" s="384"/>
      <c r="AN15" s="355"/>
      <c r="AO15" s="368" t="s">
        <v>53</v>
      </c>
      <c r="AP15" s="368"/>
      <c r="AQ15" s="368"/>
      <c r="AR15" s="355">
        <v>1</v>
      </c>
      <c r="AS15" s="355" t="s">
        <v>20</v>
      </c>
      <c r="AT15" s="355"/>
      <c r="AU15" s="369">
        <v>1</v>
      </c>
      <c r="AV15" s="369">
        <v>1</v>
      </c>
      <c r="AW15" s="370">
        <v>1.01</v>
      </c>
      <c r="AX15" s="370">
        <v>1.01</v>
      </c>
      <c r="AY15" s="370"/>
      <c r="AZ15" s="20">
        <v>1.02</v>
      </c>
      <c r="BA15" s="20">
        <v>1.02</v>
      </c>
      <c r="BB15" s="20">
        <v>1.0149999999999999</v>
      </c>
      <c r="BC15" s="20">
        <v>1.0149999999999999</v>
      </c>
      <c r="BD15" s="20">
        <v>1.0024999999999999</v>
      </c>
      <c r="BE15" s="19">
        <v>1</v>
      </c>
      <c r="BF15" s="20">
        <v>1.01</v>
      </c>
      <c r="BG15" s="20">
        <v>1.02</v>
      </c>
      <c r="BH15" s="20">
        <v>1.01</v>
      </c>
      <c r="BI15" s="20">
        <v>1.01</v>
      </c>
      <c r="BJ15" s="20">
        <v>1.01</v>
      </c>
      <c r="BK15" s="20">
        <v>1.02</v>
      </c>
      <c r="BL15" s="20">
        <v>1.02</v>
      </c>
      <c r="BM15" s="20">
        <v>1.02</v>
      </c>
      <c r="BN15" s="20">
        <v>1.03</v>
      </c>
      <c r="BO15" s="20">
        <v>1.03</v>
      </c>
      <c r="BP15" s="20">
        <v>1.03</v>
      </c>
      <c r="BQ15" s="20">
        <v>1.03</v>
      </c>
      <c r="BR15" s="20">
        <v>1.0249999999999999</v>
      </c>
      <c r="BS15" s="18" t="s">
        <v>20</v>
      </c>
      <c r="BT15" s="27"/>
    </row>
    <row r="16" spans="2:114" ht="12.75" hidden="1" customHeight="1">
      <c r="D16" s="355"/>
      <c r="E16" s="355"/>
      <c r="F16" s="355"/>
      <c r="G16" s="355"/>
      <c r="H16" s="355"/>
      <c r="I16" s="355"/>
      <c r="J16" s="355"/>
      <c r="K16" s="371"/>
      <c r="L16" s="355"/>
      <c r="M16" s="355"/>
      <c r="N16" s="355"/>
      <c r="O16" s="355"/>
      <c r="P16" s="355"/>
      <c r="Q16" s="355"/>
      <c r="R16" s="355"/>
      <c r="S16" s="355"/>
      <c r="T16" s="355"/>
      <c r="U16" s="355"/>
      <c r="V16" s="355"/>
      <c r="W16" s="377" t="s">
        <v>54</v>
      </c>
      <c r="X16" s="378">
        <f t="shared" si="0"/>
        <v>0.11969111969111969</v>
      </c>
      <c r="Y16" s="379">
        <v>85</v>
      </c>
      <c r="Z16" s="367">
        <f>COUNTIF($I$40:$I$298,Y16)</f>
        <v>31</v>
      </c>
      <c r="AA16" s="380">
        <f t="shared" si="1"/>
        <v>2635</v>
      </c>
      <c r="AB16" s="381">
        <v>97</v>
      </c>
      <c r="AC16" s="355"/>
      <c r="AD16" s="355"/>
      <c r="AE16" s="355"/>
      <c r="AF16" s="355"/>
      <c r="AG16" s="355"/>
      <c r="AH16" s="355"/>
      <c r="AI16" s="382"/>
      <c r="AJ16" s="355"/>
      <c r="AK16" s="355"/>
      <c r="AL16" s="355"/>
      <c r="AM16" s="384"/>
      <c r="AN16" s="355"/>
      <c r="AO16" s="368" t="s">
        <v>55</v>
      </c>
      <c r="AP16" s="368"/>
      <c r="AQ16" s="368"/>
      <c r="AR16" s="355">
        <v>2</v>
      </c>
      <c r="AS16" s="355" t="s">
        <v>25</v>
      </c>
      <c r="AT16" s="355"/>
      <c r="AU16" s="369">
        <v>1</v>
      </c>
      <c r="AV16" s="369">
        <v>1</v>
      </c>
      <c r="AW16" s="370">
        <v>1.01</v>
      </c>
      <c r="AX16" s="370">
        <v>1.01</v>
      </c>
      <c r="AY16" s="370"/>
      <c r="AZ16" s="20">
        <v>1.02</v>
      </c>
      <c r="BA16" s="20">
        <v>1.02</v>
      </c>
      <c r="BB16" s="20">
        <v>1.0149999999999999</v>
      </c>
      <c r="BC16" s="20">
        <v>1.0149999999999999</v>
      </c>
      <c r="BD16" s="20">
        <v>1</v>
      </c>
      <c r="BE16" s="19">
        <v>1</v>
      </c>
      <c r="BF16" s="20">
        <v>1.01</v>
      </c>
      <c r="BG16" s="20">
        <v>1.02</v>
      </c>
      <c r="BH16" s="20">
        <v>1.01</v>
      </c>
      <c r="BI16" s="20">
        <v>1.01</v>
      </c>
      <c r="BJ16" s="20">
        <v>1.01</v>
      </c>
      <c r="BK16" s="20">
        <v>1.02</v>
      </c>
      <c r="BL16" s="20">
        <v>1.02</v>
      </c>
      <c r="BM16" s="20">
        <v>1.02</v>
      </c>
      <c r="BN16" s="20">
        <v>1.03</v>
      </c>
      <c r="BO16" s="20">
        <v>1.03</v>
      </c>
      <c r="BP16" s="20">
        <v>1.03</v>
      </c>
      <c r="BQ16" s="20">
        <v>1.03</v>
      </c>
      <c r="BR16" s="20">
        <v>1.0249999999999999</v>
      </c>
      <c r="BS16" s="18" t="s">
        <v>25</v>
      </c>
      <c r="BT16" s="27"/>
    </row>
    <row r="17" spans="4:72" ht="12.75" hidden="1" customHeight="1">
      <c r="D17" s="355"/>
      <c r="E17" s="355"/>
      <c r="F17" s="355"/>
      <c r="G17" s="355"/>
      <c r="H17" s="355"/>
      <c r="I17" s="355"/>
      <c r="J17" s="355"/>
      <c r="K17" s="371"/>
      <c r="L17" s="355"/>
      <c r="M17" s="355"/>
      <c r="N17" s="355"/>
      <c r="O17" s="355"/>
      <c r="P17" s="355"/>
      <c r="Q17" s="355"/>
      <c r="R17" s="355"/>
      <c r="S17" s="355"/>
      <c r="T17" s="355"/>
      <c r="U17" s="355"/>
      <c r="V17" s="355"/>
      <c r="W17" s="377" t="s">
        <v>56</v>
      </c>
      <c r="X17" s="378">
        <f t="shared" si="0"/>
        <v>0</v>
      </c>
      <c r="Y17" s="379">
        <v>74</v>
      </c>
      <c r="Z17" s="386">
        <f>COUNTIF($I$40:$I$298,Y17)/3</f>
        <v>0</v>
      </c>
      <c r="AA17" s="380">
        <f t="shared" si="1"/>
        <v>0</v>
      </c>
      <c r="AB17" s="381">
        <v>85</v>
      </c>
      <c r="AC17" s="355"/>
      <c r="AD17" s="355"/>
      <c r="AE17" s="355"/>
      <c r="AF17" s="355"/>
      <c r="AG17" s="355"/>
      <c r="AH17" s="355"/>
      <c r="AI17" s="382"/>
      <c r="AJ17" s="355"/>
      <c r="AK17" s="355"/>
      <c r="AL17" s="355"/>
      <c r="AM17" s="384"/>
      <c r="AN17" s="355"/>
      <c r="AO17" s="368" t="s">
        <v>57</v>
      </c>
      <c r="AP17" s="368"/>
      <c r="AQ17" s="368"/>
      <c r="AR17" s="355">
        <v>1</v>
      </c>
      <c r="AS17" s="355" t="s">
        <v>20</v>
      </c>
      <c r="AT17" s="355"/>
      <c r="AU17" s="369">
        <v>1</v>
      </c>
      <c r="AV17" s="369">
        <v>1</v>
      </c>
      <c r="AW17" s="370">
        <v>1.01</v>
      </c>
      <c r="AX17" s="370">
        <v>1.01</v>
      </c>
      <c r="AY17" s="370"/>
      <c r="AZ17" s="20">
        <v>1.02</v>
      </c>
      <c r="BA17" s="20">
        <v>1.02</v>
      </c>
      <c r="BB17" s="20">
        <v>1.0149999999999999</v>
      </c>
      <c r="BC17" s="20">
        <v>1.0149999999999999</v>
      </c>
      <c r="BD17" s="20">
        <v>1.0024999999999999</v>
      </c>
      <c r="BE17" s="19">
        <v>1</v>
      </c>
      <c r="BF17" s="20">
        <v>1.01</v>
      </c>
      <c r="BG17" s="20">
        <v>1.02</v>
      </c>
      <c r="BH17" s="20">
        <v>1.01</v>
      </c>
      <c r="BI17" s="20">
        <v>1.01</v>
      </c>
      <c r="BJ17" s="20">
        <v>1.01</v>
      </c>
      <c r="BK17" s="20">
        <v>1.02</v>
      </c>
      <c r="BL17" s="20">
        <v>1.02</v>
      </c>
      <c r="BM17" s="20">
        <v>1.02</v>
      </c>
      <c r="BN17" s="20">
        <v>1.03</v>
      </c>
      <c r="BO17" s="20">
        <v>1.03</v>
      </c>
      <c r="BP17" s="20">
        <v>1.03</v>
      </c>
      <c r="BQ17" s="20">
        <v>1.03</v>
      </c>
      <c r="BR17" s="20">
        <v>1.0249999999999999</v>
      </c>
      <c r="BS17" s="18" t="s">
        <v>20</v>
      </c>
      <c r="BT17" s="27"/>
    </row>
    <row r="18" spans="4:72" ht="12.75" hidden="1" customHeight="1">
      <c r="D18" s="355"/>
      <c r="E18" s="355"/>
      <c r="F18" s="355"/>
      <c r="G18" s="355"/>
      <c r="H18" s="355"/>
      <c r="I18" s="355"/>
      <c r="J18" s="387">
        <v>23794050</v>
      </c>
      <c r="K18" s="371"/>
      <c r="L18" s="355"/>
      <c r="M18" s="355"/>
      <c r="N18" s="355"/>
      <c r="O18" s="355"/>
      <c r="P18" s="355"/>
      <c r="Q18" s="355"/>
      <c r="R18" s="355"/>
      <c r="S18" s="355"/>
      <c r="T18" s="355"/>
      <c r="U18" s="355"/>
      <c r="V18" s="355"/>
      <c r="W18" s="377" t="s">
        <v>58</v>
      </c>
      <c r="X18" s="378">
        <f t="shared" si="0"/>
        <v>0</v>
      </c>
      <c r="Y18" s="379">
        <v>90</v>
      </c>
      <c r="Z18" s="388">
        <f>COUNTIF($I$40:$I$298,Y18)/4</f>
        <v>0</v>
      </c>
      <c r="AA18" s="380">
        <f t="shared" si="1"/>
        <v>0</v>
      </c>
      <c r="AB18" s="381">
        <v>101</v>
      </c>
      <c r="AC18" s="355"/>
      <c r="AD18" s="355"/>
      <c r="AE18" s="355"/>
      <c r="AF18" s="355"/>
      <c r="AG18" s="355"/>
      <c r="AH18" s="355"/>
      <c r="AI18" s="382"/>
      <c r="AJ18" s="368"/>
      <c r="AK18" s="355"/>
      <c r="AL18" s="355"/>
      <c r="AM18" s="384"/>
      <c r="AN18" s="355"/>
      <c r="AO18" s="368" t="s">
        <v>59</v>
      </c>
      <c r="AP18" s="368"/>
      <c r="AQ18" s="368"/>
      <c r="AR18" s="355">
        <v>2</v>
      </c>
      <c r="AS18" s="355" t="s">
        <v>25</v>
      </c>
      <c r="AT18" s="355"/>
      <c r="AU18" s="369">
        <v>1</v>
      </c>
      <c r="AV18" s="369">
        <v>1</v>
      </c>
      <c r="AW18" s="370">
        <v>1.01</v>
      </c>
      <c r="AX18" s="370">
        <v>1.01</v>
      </c>
      <c r="AY18" s="370"/>
      <c r="AZ18" s="20">
        <v>1.02</v>
      </c>
      <c r="BA18" s="20">
        <v>1.02</v>
      </c>
      <c r="BB18" s="20">
        <v>1.0149999999999999</v>
      </c>
      <c r="BC18" s="20">
        <v>1.0149999999999999</v>
      </c>
      <c r="BD18" s="20">
        <v>1</v>
      </c>
      <c r="BE18" s="19">
        <v>1</v>
      </c>
      <c r="BF18" s="20">
        <v>1.01</v>
      </c>
      <c r="BG18" s="20">
        <v>1.02</v>
      </c>
      <c r="BH18" s="20">
        <v>1.01</v>
      </c>
      <c r="BI18" s="20">
        <v>1.01</v>
      </c>
      <c r="BJ18" s="20">
        <v>1.01</v>
      </c>
      <c r="BK18" s="20">
        <v>1.02</v>
      </c>
      <c r="BL18" s="20">
        <v>1.02</v>
      </c>
      <c r="BM18" s="20">
        <v>1.02</v>
      </c>
      <c r="BN18" s="20">
        <v>1.03</v>
      </c>
      <c r="BO18" s="20">
        <v>1.03</v>
      </c>
      <c r="BP18" s="20">
        <v>1.03</v>
      </c>
      <c r="BQ18" s="20">
        <v>1.03</v>
      </c>
      <c r="BR18" s="20">
        <v>1.0249999999999999</v>
      </c>
      <c r="BS18" s="18" t="s">
        <v>25</v>
      </c>
      <c r="BT18" s="27"/>
    </row>
    <row r="19" spans="4:72" ht="12.75" hidden="1" customHeight="1">
      <c r="D19" s="355"/>
      <c r="E19" s="355"/>
      <c r="F19" s="355"/>
      <c r="G19" s="355"/>
      <c r="H19" s="355"/>
      <c r="I19" s="355"/>
      <c r="J19" s="387">
        <f>J18+(J18*5%)</f>
        <v>24983752.5</v>
      </c>
      <c r="K19" s="371"/>
      <c r="L19" s="355"/>
      <c r="M19" s="355"/>
      <c r="N19" s="355"/>
      <c r="O19" s="355"/>
      <c r="P19" s="355"/>
      <c r="Q19" s="355"/>
      <c r="R19" s="355"/>
      <c r="S19" s="355"/>
      <c r="T19" s="355"/>
      <c r="U19" s="355"/>
      <c r="V19" s="355"/>
      <c r="W19" s="377" t="s">
        <v>60</v>
      </c>
      <c r="X19" s="378">
        <f t="shared" si="0"/>
        <v>0</v>
      </c>
      <c r="Y19" s="379">
        <v>90</v>
      </c>
      <c r="Z19" s="388">
        <f>COUNTIF($I$40:$I$298,Y19)/4</f>
        <v>0</v>
      </c>
      <c r="AA19" s="380">
        <f t="shared" si="1"/>
        <v>0</v>
      </c>
      <c r="AB19" s="381">
        <v>101</v>
      </c>
      <c r="AC19" s="355"/>
      <c r="AD19" s="355"/>
      <c r="AE19" s="355"/>
      <c r="AF19" s="355"/>
      <c r="AG19" s="355"/>
      <c r="AH19" s="355"/>
      <c r="AI19" s="355"/>
      <c r="AJ19" s="355"/>
      <c r="AK19" s="355"/>
      <c r="AL19" s="355"/>
      <c r="AM19" s="384"/>
      <c r="AN19" s="355"/>
      <c r="AO19" s="368" t="s">
        <v>61</v>
      </c>
      <c r="AP19" s="368"/>
      <c r="AQ19" s="368"/>
      <c r="AR19" s="355">
        <v>1</v>
      </c>
      <c r="AS19" s="355" t="s">
        <v>20</v>
      </c>
      <c r="AT19" s="355"/>
      <c r="AU19" s="369">
        <v>1</v>
      </c>
      <c r="AV19" s="369">
        <v>1</v>
      </c>
      <c r="AW19" s="370">
        <v>1.01</v>
      </c>
      <c r="AX19" s="370">
        <v>1.01</v>
      </c>
      <c r="AY19" s="370"/>
      <c r="AZ19" s="20">
        <v>1.02</v>
      </c>
      <c r="BA19" s="20">
        <v>1.02</v>
      </c>
      <c r="BB19" s="20">
        <v>1.0149999999999999</v>
      </c>
      <c r="BC19" s="20">
        <v>1.0149999999999999</v>
      </c>
      <c r="BD19" s="20">
        <v>1.0024999999999999</v>
      </c>
      <c r="BE19" s="19">
        <v>1</v>
      </c>
      <c r="BF19" s="20">
        <v>1.01</v>
      </c>
      <c r="BG19" s="20">
        <v>1.02</v>
      </c>
      <c r="BH19" s="20">
        <v>1.01</v>
      </c>
      <c r="BI19" s="20">
        <v>1.01</v>
      </c>
      <c r="BJ19" s="20">
        <v>1.01</v>
      </c>
      <c r="BK19" s="20">
        <v>1.02</v>
      </c>
      <c r="BL19" s="20">
        <v>1.02</v>
      </c>
      <c r="BM19" s="20">
        <v>1.02</v>
      </c>
      <c r="BN19" s="20">
        <v>1.03</v>
      </c>
      <c r="BO19" s="20">
        <v>1.03</v>
      </c>
      <c r="BP19" s="20">
        <v>1.03</v>
      </c>
      <c r="BQ19" s="20">
        <v>1.03</v>
      </c>
      <c r="BR19" s="20">
        <v>1.0249999999999999</v>
      </c>
      <c r="BS19" s="18" t="s">
        <v>20</v>
      </c>
      <c r="BT19" s="27"/>
    </row>
    <row r="20" spans="4:72" ht="12.75" hidden="1" customHeight="1">
      <c r="D20" s="355"/>
      <c r="E20" s="355"/>
      <c r="F20" s="355"/>
      <c r="G20" s="355"/>
      <c r="H20" s="355"/>
      <c r="I20" s="355"/>
      <c r="J20" s="387">
        <f>J18+(J18*11.112%)</f>
        <v>26438044.835999999</v>
      </c>
      <c r="K20" s="371"/>
      <c r="L20" s="355"/>
      <c r="M20" s="355"/>
      <c r="N20" s="355"/>
      <c r="O20" s="355"/>
      <c r="P20" s="355"/>
      <c r="Q20" s="355"/>
      <c r="R20" s="355"/>
      <c r="S20" s="355"/>
      <c r="T20" s="355"/>
      <c r="U20" s="355"/>
      <c r="V20" s="355"/>
      <c r="W20" s="377" t="s">
        <v>62</v>
      </c>
      <c r="X20" s="378">
        <f t="shared" si="0"/>
        <v>0</v>
      </c>
      <c r="Y20" s="379">
        <v>90</v>
      </c>
      <c r="Z20" s="388">
        <f>COUNTIF($I$40:$I$298,Y20)/4</f>
        <v>0</v>
      </c>
      <c r="AA20" s="380">
        <f t="shared" si="1"/>
        <v>0</v>
      </c>
      <c r="AB20" s="381">
        <v>101</v>
      </c>
      <c r="AC20" s="355"/>
      <c r="AD20" s="355"/>
      <c r="AE20" s="355"/>
      <c r="AF20" s="355"/>
      <c r="AG20" s="355"/>
      <c r="AH20" s="355"/>
      <c r="AI20" s="355"/>
      <c r="AJ20" s="355"/>
      <c r="AK20" s="355"/>
      <c r="AL20" s="355"/>
      <c r="AM20" s="384"/>
      <c r="AN20" s="355"/>
      <c r="AO20" s="368" t="s">
        <v>63</v>
      </c>
      <c r="AP20" s="368"/>
      <c r="AQ20" s="368"/>
      <c r="AR20" s="355">
        <v>2</v>
      </c>
      <c r="AS20" s="355" t="s">
        <v>25</v>
      </c>
      <c r="AT20" s="355"/>
      <c r="AU20" s="369">
        <v>1</v>
      </c>
      <c r="AV20" s="369">
        <v>1</v>
      </c>
      <c r="AW20" s="370">
        <v>1.01</v>
      </c>
      <c r="AX20" s="370">
        <v>1.01</v>
      </c>
      <c r="AY20" s="370"/>
      <c r="AZ20" s="20">
        <v>1.02</v>
      </c>
      <c r="BA20" s="20">
        <v>1.02</v>
      </c>
      <c r="BB20" s="20">
        <v>1.0149999999999999</v>
      </c>
      <c r="BC20" s="20">
        <v>1.0149999999999999</v>
      </c>
      <c r="BD20" s="20">
        <v>1</v>
      </c>
      <c r="BE20" s="19">
        <v>1</v>
      </c>
      <c r="BF20" s="20">
        <v>1.01</v>
      </c>
      <c r="BG20" s="20">
        <v>1.02</v>
      </c>
      <c r="BH20" s="20">
        <v>1.01</v>
      </c>
      <c r="BI20" s="20">
        <v>1.01</v>
      </c>
      <c r="BJ20" s="20">
        <v>1.01</v>
      </c>
      <c r="BK20" s="20">
        <v>1.02</v>
      </c>
      <c r="BL20" s="20">
        <v>1.02</v>
      </c>
      <c r="BM20" s="20">
        <v>1.02</v>
      </c>
      <c r="BN20" s="20">
        <v>1.03</v>
      </c>
      <c r="BO20" s="20">
        <v>1.03</v>
      </c>
      <c r="BP20" s="20">
        <v>1.03</v>
      </c>
      <c r="BQ20" s="20">
        <v>1.03</v>
      </c>
      <c r="BR20" s="20">
        <v>1.0249999999999999</v>
      </c>
      <c r="BS20" s="18" t="s">
        <v>25</v>
      </c>
      <c r="BT20" s="27"/>
    </row>
    <row r="21" spans="4:72" ht="12.75" hidden="1" customHeight="1">
      <c r="D21" s="355"/>
      <c r="E21" s="355"/>
      <c r="F21" s="355"/>
      <c r="G21" s="355"/>
      <c r="H21" s="355"/>
      <c r="I21" s="355"/>
      <c r="J21" s="389">
        <f>J20+(J20*2%)</f>
        <v>26966805.732719999</v>
      </c>
      <c r="K21" s="371"/>
      <c r="L21" s="355"/>
      <c r="M21" s="355"/>
      <c r="N21" s="355"/>
      <c r="O21" s="355"/>
      <c r="P21" s="355"/>
      <c r="Q21" s="355"/>
      <c r="R21" s="355"/>
      <c r="S21" s="355"/>
      <c r="T21" s="355"/>
      <c r="U21" s="355"/>
      <c r="V21" s="355"/>
      <c r="W21" s="377" t="s">
        <v>64</v>
      </c>
      <c r="X21" s="378">
        <f t="shared" si="0"/>
        <v>0</v>
      </c>
      <c r="Y21" s="379">
        <v>90</v>
      </c>
      <c r="Z21" s="388">
        <f>COUNTIF($I$40:$I$298,Y21)/4</f>
        <v>0</v>
      </c>
      <c r="AA21" s="380">
        <f t="shared" si="1"/>
        <v>0</v>
      </c>
      <c r="AB21" s="381">
        <v>101</v>
      </c>
      <c r="AC21" s="355"/>
      <c r="AD21" s="355"/>
      <c r="AE21" s="355"/>
      <c r="AF21" s="355"/>
      <c r="AG21" s="355"/>
      <c r="AH21" s="355"/>
      <c r="AI21" s="355"/>
      <c r="AJ21" s="355"/>
      <c r="AK21" s="355"/>
      <c r="AL21" s="355"/>
      <c r="AM21" s="384"/>
      <c r="AN21" s="355"/>
      <c r="AO21" s="368" t="s">
        <v>65</v>
      </c>
      <c r="AP21" s="368"/>
      <c r="AQ21" s="368"/>
      <c r="AR21" s="355">
        <v>3</v>
      </c>
      <c r="AS21" s="355" t="s">
        <v>20</v>
      </c>
      <c r="AT21" s="355"/>
      <c r="AU21" s="369">
        <v>1</v>
      </c>
      <c r="AV21" s="369">
        <v>1</v>
      </c>
      <c r="AW21" s="370">
        <v>1.01</v>
      </c>
      <c r="AX21" s="370">
        <v>1.01</v>
      </c>
      <c r="AY21" s="370"/>
      <c r="AZ21" s="20">
        <v>1.02</v>
      </c>
      <c r="BA21" s="20">
        <v>1.02</v>
      </c>
      <c r="BB21" s="20">
        <v>1.0149999999999999</v>
      </c>
      <c r="BC21" s="20">
        <v>1.0149999999999999</v>
      </c>
      <c r="BD21" s="20">
        <v>1.0024999999999999</v>
      </c>
      <c r="BE21" s="19">
        <v>1</v>
      </c>
      <c r="BF21" s="20">
        <v>1.01</v>
      </c>
      <c r="BG21" s="20">
        <v>1.02</v>
      </c>
      <c r="BH21" s="20">
        <v>1.01</v>
      </c>
      <c r="BI21" s="20">
        <v>1.01</v>
      </c>
      <c r="BJ21" s="20">
        <v>1.01</v>
      </c>
      <c r="BK21" s="20">
        <v>1.02</v>
      </c>
      <c r="BL21" s="20">
        <v>1.02</v>
      </c>
      <c r="BM21" s="20">
        <v>1.02</v>
      </c>
      <c r="BN21" s="20">
        <v>1.03</v>
      </c>
      <c r="BO21" s="20">
        <v>1.03</v>
      </c>
      <c r="BP21" s="20">
        <v>1.03</v>
      </c>
      <c r="BQ21" s="20">
        <v>1.03</v>
      </c>
      <c r="BR21" s="20">
        <v>1.0249999999999999</v>
      </c>
      <c r="BS21" s="18" t="s">
        <v>20</v>
      </c>
      <c r="BT21" s="27"/>
    </row>
    <row r="22" spans="4:72" ht="12.75" hidden="1" customHeight="1">
      <c r="D22" s="355"/>
      <c r="E22" s="355"/>
      <c r="F22" s="355"/>
      <c r="G22" s="355"/>
      <c r="H22" s="355"/>
      <c r="I22" s="355"/>
      <c r="J22" s="355"/>
      <c r="K22" s="371"/>
      <c r="L22" s="355"/>
      <c r="M22" s="355"/>
      <c r="N22" s="355"/>
      <c r="O22" s="355"/>
      <c r="P22" s="355"/>
      <c r="Q22" s="355"/>
      <c r="R22" s="355"/>
      <c r="S22" s="355"/>
      <c r="T22" s="390"/>
      <c r="U22" s="355"/>
      <c r="V22" s="373" t="s">
        <v>66</v>
      </c>
      <c r="W22" s="377" t="s">
        <v>67</v>
      </c>
      <c r="X22" s="378">
        <f t="shared" si="0"/>
        <v>0</v>
      </c>
      <c r="Y22" s="379">
        <v>74</v>
      </c>
      <c r="Z22" s="386">
        <f>COUNTIF($I$40:$I$298,Y22)/3</f>
        <v>0</v>
      </c>
      <c r="AA22" s="380">
        <f t="shared" si="1"/>
        <v>0</v>
      </c>
      <c r="AB22" s="381">
        <v>85</v>
      </c>
      <c r="AC22" s="355"/>
      <c r="AD22" s="355"/>
      <c r="AE22" s="355"/>
      <c r="AF22" s="355"/>
      <c r="AG22" s="355"/>
      <c r="AH22" s="355"/>
      <c r="AI22" s="366" t="s">
        <v>68</v>
      </c>
      <c r="AJ22" s="355"/>
      <c r="AK22" s="355"/>
      <c r="AL22" s="355"/>
      <c r="AM22" s="384"/>
      <c r="AN22" s="355"/>
      <c r="AO22" s="368" t="s">
        <v>69</v>
      </c>
      <c r="AP22" s="368"/>
      <c r="AQ22" s="368"/>
      <c r="AR22" s="355">
        <v>4</v>
      </c>
      <c r="AS22" s="355" t="s">
        <v>25</v>
      </c>
      <c r="AT22" s="355"/>
      <c r="AU22" s="369">
        <v>1</v>
      </c>
      <c r="AV22" s="369">
        <v>1</v>
      </c>
      <c r="AW22" s="370">
        <v>1.01</v>
      </c>
      <c r="AX22" s="370">
        <v>1.01</v>
      </c>
      <c r="AY22" s="370"/>
      <c r="AZ22" s="20">
        <v>1.02</v>
      </c>
      <c r="BA22" s="20">
        <v>1.02</v>
      </c>
      <c r="BB22" s="20">
        <v>1.0149999999999999</v>
      </c>
      <c r="BC22" s="20">
        <v>1.0149999999999999</v>
      </c>
      <c r="BD22" s="20">
        <v>1</v>
      </c>
      <c r="BE22" s="19">
        <v>1</v>
      </c>
      <c r="BF22" s="20">
        <v>1.01</v>
      </c>
      <c r="BG22" s="20">
        <v>1.02</v>
      </c>
      <c r="BH22" s="20">
        <v>1.01</v>
      </c>
      <c r="BI22" s="20">
        <v>1.01</v>
      </c>
      <c r="BJ22" s="20">
        <v>1.01</v>
      </c>
      <c r="BK22" s="20">
        <v>1.02</v>
      </c>
      <c r="BL22" s="20">
        <v>1.02</v>
      </c>
      <c r="BM22" s="20">
        <v>1.02</v>
      </c>
      <c r="BN22" s="20">
        <v>1.03</v>
      </c>
      <c r="BO22" s="20">
        <v>1.03</v>
      </c>
      <c r="BP22" s="20">
        <v>1.03</v>
      </c>
      <c r="BQ22" s="20">
        <v>1.03</v>
      </c>
      <c r="BR22" s="20">
        <v>1.0249999999999999</v>
      </c>
      <c r="BS22" s="18" t="s">
        <v>25</v>
      </c>
      <c r="BT22" s="27"/>
    </row>
    <row r="23" spans="4:72" ht="12.75" hidden="1" customHeight="1">
      <c r="D23" s="355"/>
      <c r="E23" s="355"/>
      <c r="F23" s="355"/>
      <c r="G23" s="355"/>
      <c r="H23" s="355"/>
      <c r="I23" s="355"/>
      <c r="J23" s="355"/>
      <c r="K23" s="371"/>
      <c r="L23" s="355"/>
      <c r="M23" s="355"/>
      <c r="N23" s="355"/>
      <c r="O23" s="355"/>
      <c r="P23" s="355"/>
      <c r="Q23" s="355"/>
      <c r="R23" s="355"/>
      <c r="S23" s="355"/>
      <c r="T23" s="390"/>
      <c r="U23" s="355"/>
      <c r="V23" s="373" t="s">
        <v>66</v>
      </c>
      <c r="W23" s="377" t="s">
        <v>70</v>
      </c>
      <c r="X23" s="378">
        <f t="shared" si="0"/>
        <v>0.10810810810810811</v>
      </c>
      <c r="Y23" s="391">
        <v>51</v>
      </c>
      <c r="Z23" s="367">
        <f>COUNTIF($I$40:$I$298,Y23)</f>
        <v>28</v>
      </c>
      <c r="AA23" s="380">
        <f t="shared" si="1"/>
        <v>1428</v>
      </c>
      <c r="AB23" s="381">
        <v>60</v>
      </c>
      <c r="AC23" s="355"/>
      <c r="AD23" s="355"/>
      <c r="AE23" s="355"/>
      <c r="AF23" s="355"/>
      <c r="AG23" s="355"/>
      <c r="AH23" s="355"/>
      <c r="AI23" s="355" t="s">
        <v>71</v>
      </c>
      <c r="AJ23" s="355"/>
      <c r="AK23" s="355"/>
      <c r="AL23" s="355"/>
      <c r="AM23" s="384"/>
      <c r="AN23" s="355"/>
      <c r="AO23" s="355"/>
      <c r="AP23" s="355"/>
      <c r="AQ23" s="355"/>
      <c r="AR23" s="355"/>
      <c r="AS23" s="355"/>
      <c r="AT23" s="355"/>
      <c r="AU23" s="356"/>
      <c r="AV23" s="356"/>
      <c r="AW23" s="356"/>
      <c r="AX23" s="356"/>
      <c r="AY23" s="356"/>
      <c r="AZ23" s="4"/>
      <c r="BA23" s="4"/>
      <c r="BB23" s="4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</row>
    <row r="24" spans="4:72" ht="12.75" hidden="1" customHeight="1">
      <c r="D24" s="355"/>
      <c r="E24" s="355"/>
      <c r="F24" s="355"/>
      <c r="G24" s="355"/>
      <c r="H24" s="355"/>
      <c r="I24" s="355"/>
      <c r="J24" s="355"/>
      <c r="K24" s="392"/>
      <c r="L24" s="355"/>
      <c r="M24" s="355"/>
      <c r="N24" s="355"/>
      <c r="O24" s="355"/>
      <c r="P24" s="355"/>
      <c r="Q24" s="355"/>
      <c r="R24" s="355"/>
      <c r="S24" s="355"/>
      <c r="T24" s="355"/>
      <c r="U24" s="355"/>
      <c r="V24" s="373" t="s">
        <v>66</v>
      </c>
      <c r="W24" s="393" t="s">
        <v>72</v>
      </c>
      <c r="X24" s="378">
        <f t="shared" si="0"/>
        <v>0</v>
      </c>
      <c r="Y24" s="391">
        <v>156</v>
      </c>
      <c r="Z24" s="367">
        <f>COUNTIF($I$40:$I$298,Y24)</f>
        <v>0</v>
      </c>
      <c r="AA24" s="380">
        <f t="shared" si="1"/>
        <v>0</v>
      </c>
      <c r="AB24" s="381">
        <v>175</v>
      </c>
      <c r="AC24" s="355"/>
      <c r="AD24" s="355"/>
      <c r="AE24" s="355"/>
      <c r="AF24" s="355"/>
      <c r="AG24" s="355"/>
      <c r="AH24" s="355"/>
      <c r="AI24" s="355" t="s">
        <v>73</v>
      </c>
      <c r="AJ24" s="355"/>
      <c r="AK24" s="355"/>
      <c r="AL24" s="355"/>
      <c r="AM24" s="384"/>
      <c r="AN24" s="355"/>
      <c r="AO24" s="355"/>
      <c r="AP24" s="355"/>
      <c r="AQ24" s="355"/>
      <c r="AR24" s="355"/>
      <c r="AS24" s="355"/>
      <c r="AT24" s="355"/>
      <c r="AU24" s="356"/>
      <c r="AV24" s="356"/>
      <c r="AW24" s="356"/>
      <c r="AX24" s="356"/>
      <c r="AY24" s="356"/>
      <c r="AZ24" s="4"/>
      <c r="BA24" s="4"/>
      <c r="BB24" s="4"/>
      <c r="BE24" s="6"/>
      <c r="BF24" s="6"/>
      <c r="BG24" s="6"/>
      <c r="BH24" s="6"/>
      <c r="BI24" s="6"/>
      <c r="BJ24" s="6"/>
      <c r="BK24" s="6"/>
      <c r="BL24" s="6"/>
      <c r="BM24" s="6"/>
      <c r="BN24" s="6"/>
      <c r="BO24" s="6"/>
      <c r="BP24" s="6"/>
      <c r="BQ24" s="6"/>
      <c r="BR24" s="6"/>
      <c r="BS24" s="6"/>
      <c r="BT24" s="6"/>
    </row>
    <row r="25" spans="4:72" ht="12.75" hidden="1" customHeight="1">
      <c r="D25" s="355"/>
      <c r="E25" s="355"/>
      <c r="F25" s="355"/>
      <c r="G25" s="355"/>
      <c r="H25" s="355"/>
      <c r="I25" s="355"/>
      <c r="J25" s="355"/>
      <c r="K25" s="371"/>
      <c r="L25" s="355"/>
      <c r="M25" s="355"/>
      <c r="N25" s="355"/>
      <c r="O25" s="355"/>
      <c r="P25" s="355"/>
      <c r="Q25" s="355"/>
      <c r="R25" s="355"/>
      <c r="S25" s="355"/>
      <c r="T25" s="390"/>
      <c r="U25" s="355"/>
      <c r="V25" s="373" t="s">
        <v>66</v>
      </c>
      <c r="W25" s="393" t="s">
        <v>74</v>
      </c>
      <c r="X25" s="378">
        <f t="shared" si="0"/>
        <v>0</v>
      </c>
      <c r="Y25" s="391">
        <v>74</v>
      </c>
      <c r="Z25" s="386">
        <f>COUNTIF($I$40:$I$298,Y25)/3</f>
        <v>0</v>
      </c>
      <c r="AA25" s="380">
        <f t="shared" si="1"/>
        <v>0</v>
      </c>
      <c r="AB25" s="381">
        <v>85</v>
      </c>
      <c r="AC25" s="355"/>
      <c r="AD25" s="355"/>
      <c r="AE25" s="355"/>
      <c r="AF25" s="355"/>
      <c r="AG25" s="355"/>
      <c r="AH25" s="355"/>
      <c r="AI25" s="355">
        <v>19</v>
      </c>
      <c r="AJ25" s="371">
        <v>1.06</v>
      </c>
      <c r="AK25" s="355">
        <v>1</v>
      </c>
      <c r="AL25" s="355" t="s">
        <v>75</v>
      </c>
      <c r="AM25" s="384"/>
      <c r="AN25" s="355"/>
      <c r="AO25" s="355"/>
      <c r="AP25" s="355"/>
      <c r="AQ25" s="355"/>
      <c r="AR25" s="355"/>
      <c r="AS25" s="355"/>
      <c r="AT25" s="355"/>
      <c r="AU25" s="356"/>
      <c r="AV25" s="356"/>
      <c r="AW25" s="356"/>
      <c r="AX25" s="356"/>
      <c r="AY25" s="356"/>
      <c r="AZ25" s="4"/>
      <c r="BA25" s="2"/>
      <c r="BB25" s="2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</row>
    <row r="26" spans="4:72" ht="12.75" hidden="1" customHeight="1">
      <c r="D26" s="394"/>
      <c r="E26" s="394"/>
      <c r="F26" s="394"/>
      <c r="G26" s="394"/>
      <c r="H26" s="394"/>
      <c r="I26" s="394"/>
      <c r="J26" s="395">
        <v>0</v>
      </c>
      <c r="K26" s="396"/>
      <c r="L26" s="368" t="s">
        <v>76</v>
      </c>
      <c r="M26" s="355" t="s">
        <v>77</v>
      </c>
      <c r="N26" s="397">
        <f>N310</f>
        <v>21865954.354636911</v>
      </c>
      <c r="O26" s="398">
        <f>N26/N27</f>
        <v>0.83564491880367453</v>
      </c>
      <c r="P26" s="355"/>
      <c r="Q26" s="355"/>
      <c r="R26" s="355"/>
      <c r="S26" s="355"/>
      <c r="T26" s="390"/>
      <c r="U26" s="355"/>
      <c r="V26" s="373" t="s">
        <v>66</v>
      </c>
      <c r="W26" s="393" t="s">
        <v>78</v>
      </c>
      <c r="X26" s="378">
        <f t="shared" si="0"/>
        <v>0</v>
      </c>
      <c r="Y26" s="391">
        <v>120</v>
      </c>
      <c r="Z26" s="367">
        <f>COUNTIF($I$40:$I$298,Y26)</f>
        <v>0</v>
      </c>
      <c r="AA26" s="380">
        <f t="shared" si="1"/>
        <v>0</v>
      </c>
      <c r="AB26" s="381">
        <v>138</v>
      </c>
      <c r="AC26" s="355"/>
      <c r="AD26" s="355"/>
      <c r="AE26" s="355"/>
      <c r="AF26" s="355"/>
      <c r="AG26" s="355"/>
      <c r="AH26" s="355"/>
      <c r="AI26" s="374" t="s">
        <v>79</v>
      </c>
      <c r="AJ26" s="371">
        <v>0.93</v>
      </c>
      <c r="AK26" s="355">
        <v>2</v>
      </c>
      <c r="AL26" s="355" t="s">
        <v>80</v>
      </c>
      <c r="AM26" s="384"/>
      <c r="AN26" s="355"/>
      <c r="AO26" s="368"/>
      <c r="AP26" s="368"/>
      <c r="AQ26" s="368"/>
      <c r="AR26" s="355"/>
      <c r="AS26" s="355"/>
      <c r="AT26" s="355"/>
      <c r="AU26" s="356"/>
      <c r="AV26" s="356"/>
      <c r="AW26" s="356"/>
      <c r="AX26" s="356"/>
      <c r="AY26" s="356"/>
      <c r="AZ26" s="4"/>
      <c r="BA26" s="2"/>
      <c r="BB26" s="2"/>
      <c r="BE26" s="6"/>
      <c r="BF26" s="6"/>
      <c r="BG26" s="6"/>
      <c r="BH26" s="6"/>
      <c r="BI26" s="6"/>
      <c r="BJ26" s="6"/>
      <c r="BK26" s="6"/>
      <c r="BL26" s="6"/>
      <c r="BM26" s="6"/>
      <c r="BN26" s="6"/>
      <c r="BO26" s="6"/>
      <c r="BP26" s="6"/>
      <c r="BQ26" s="6"/>
      <c r="BR26" s="6"/>
      <c r="BS26" s="6"/>
      <c r="BT26" s="6"/>
    </row>
    <row r="27" spans="4:72" ht="12.75" hidden="1" customHeight="1">
      <c r="D27" s="394" t="s">
        <v>81</v>
      </c>
      <c r="E27" s="394"/>
      <c r="F27" s="394"/>
      <c r="G27" s="394"/>
      <c r="H27" s="394"/>
      <c r="I27" s="394"/>
      <c r="J27" s="395">
        <f>26966806*1.02</f>
        <v>27506142.120000001</v>
      </c>
      <c r="K27" s="396"/>
      <c r="L27" s="368" t="s">
        <v>76</v>
      </c>
      <c r="M27" s="355" t="s">
        <v>82</v>
      </c>
      <c r="N27" s="397">
        <f>N312</f>
        <v>26166561.732871704</v>
      </c>
      <c r="O27" s="399"/>
      <c r="P27" s="400">
        <f>N27*95%</f>
        <v>24858233.646228116</v>
      </c>
      <c r="Q27" s="355"/>
      <c r="R27" s="397"/>
      <c r="S27" s="397"/>
      <c r="T27" s="397"/>
      <c r="U27" s="397"/>
      <c r="V27" s="373" t="s">
        <v>83</v>
      </c>
      <c r="W27" s="393" t="s">
        <v>84</v>
      </c>
      <c r="X27" s="378">
        <f t="shared" si="0"/>
        <v>0</v>
      </c>
      <c r="Y27" s="391">
        <v>112</v>
      </c>
      <c r="Z27" s="367">
        <f>COUNTIF($I$40:$I$298,Y27)</f>
        <v>0</v>
      </c>
      <c r="AA27" s="380">
        <f t="shared" si="1"/>
        <v>0</v>
      </c>
      <c r="AB27" s="381">
        <v>132</v>
      </c>
      <c r="AC27" s="397"/>
      <c r="AD27" s="397"/>
      <c r="AE27" s="397"/>
      <c r="AF27" s="397"/>
      <c r="AG27" s="397"/>
      <c r="AH27" s="397"/>
      <c r="AI27" s="374">
        <v>21</v>
      </c>
      <c r="AJ27" s="371">
        <v>1.1000000000000001</v>
      </c>
      <c r="AK27" s="355">
        <v>3</v>
      </c>
      <c r="AL27" s="355" t="s">
        <v>85</v>
      </c>
      <c r="AM27" s="384"/>
      <c r="AN27" s="355"/>
      <c r="AO27" s="368"/>
      <c r="AP27" s="368"/>
      <c r="AQ27" s="368"/>
      <c r="AR27" s="355"/>
      <c r="AS27" s="355"/>
      <c r="AT27" s="355"/>
      <c r="AU27" s="356"/>
      <c r="AV27" s="356"/>
      <c r="AW27" s="356"/>
      <c r="AX27" s="356"/>
      <c r="AY27" s="356"/>
      <c r="AZ27" s="4"/>
      <c r="BA27" s="2"/>
      <c r="BB27" s="2"/>
      <c r="BE27" s="6"/>
      <c r="BF27" s="6"/>
      <c r="BG27" s="6"/>
      <c r="BH27" s="6"/>
      <c r="BI27" s="6"/>
      <c r="BJ27" s="6"/>
      <c r="BK27" s="6"/>
      <c r="BL27" s="6"/>
      <c r="BM27" s="6"/>
      <c r="BN27" s="6"/>
      <c r="BO27" s="6"/>
      <c r="BP27" s="6"/>
      <c r="BQ27" s="6"/>
      <c r="BR27" s="6"/>
      <c r="BS27" s="6"/>
      <c r="BT27" s="6"/>
    </row>
    <row r="28" spans="4:72" ht="12.75" hidden="1" customHeight="1">
      <c r="D28" s="475" t="s">
        <v>86</v>
      </c>
      <c r="E28" s="401"/>
      <c r="F28" s="401"/>
      <c r="G28" s="402"/>
      <c r="H28" s="402"/>
      <c r="I28" s="394"/>
      <c r="J28" s="395">
        <f>COUNT(B40:B300)</f>
        <v>259</v>
      </c>
      <c r="K28" s="396"/>
      <c r="L28" s="355" t="s">
        <v>87</v>
      </c>
      <c r="M28" s="355" t="s">
        <v>88</v>
      </c>
      <c r="N28" s="397">
        <f>N316</f>
        <v>29493895.866888139</v>
      </c>
      <c r="O28" s="398">
        <f>N28/N27</f>
        <v>1.127159776205388</v>
      </c>
      <c r="P28" s="355"/>
      <c r="Q28" s="355"/>
      <c r="R28" s="355"/>
      <c r="S28" s="355"/>
      <c r="T28" s="355"/>
      <c r="U28" s="355"/>
      <c r="V28" s="373" t="s">
        <v>83</v>
      </c>
      <c r="W28" s="393" t="s">
        <v>89</v>
      </c>
      <c r="X28" s="378">
        <f t="shared" si="0"/>
        <v>0.10810810810810811</v>
      </c>
      <c r="Y28" s="391">
        <v>70</v>
      </c>
      <c r="Z28" s="367">
        <f>COUNTIF($I$40:$I$298,Y28)</f>
        <v>28</v>
      </c>
      <c r="AA28" s="380">
        <f t="shared" si="1"/>
        <v>1960</v>
      </c>
      <c r="AB28" s="381">
        <v>81</v>
      </c>
      <c r="AC28" s="355"/>
      <c r="AD28" s="355"/>
      <c r="AE28" s="355"/>
      <c r="AF28" s="355"/>
      <c r="AG28" s="355"/>
      <c r="AH28" s="355"/>
      <c r="AI28" s="374">
        <v>22</v>
      </c>
      <c r="AJ28" s="371">
        <v>0.97</v>
      </c>
      <c r="AK28" s="355">
        <v>4</v>
      </c>
      <c r="AL28" s="355" t="s">
        <v>90</v>
      </c>
      <c r="AM28" s="384"/>
      <c r="AN28" s="355"/>
      <c r="AO28" s="368"/>
      <c r="AP28" s="368"/>
      <c r="AQ28" s="368"/>
      <c r="AR28" s="355"/>
      <c r="AS28" s="355"/>
      <c r="AT28" s="355"/>
      <c r="AU28" s="356"/>
      <c r="AV28" s="356"/>
      <c r="AW28" s="356"/>
      <c r="AX28" s="356"/>
      <c r="AY28" s="356"/>
      <c r="AZ28" s="4"/>
      <c r="BA28" s="2"/>
      <c r="BB28" s="2"/>
      <c r="BE28" s="6"/>
      <c r="BF28" s="6"/>
      <c r="BG28" s="6"/>
      <c r="BH28" s="6"/>
      <c r="BI28" s="6"/>
      <c r="BJ28" s="6"/>
      <c r="BK28" s="6"/>
      <c r="BL28" s="6"/>
      <c r="BM28" s="6"/>
      <c r="BN28" s="6"/>
      <c r="BO28" s="6"/>
      <c r="BP28" s="6"/>
      <c r="BQ28" s="6"/>
      <c r="BR28" s="6"/>
      <c r="BS28" s="6"/>
      <c r="BT28" s="6"/>
    </row>
    <row r="29" spans="4:72" ht="12.75" hidden="1" customHeight="1">
      <c r="D29" s="403"/>
      <c r="E29" s="403"/>
      <c r="F29" s="403"/>
      <c r="G29" s="403"/>
      <c r="H29" s="403"/>
      <c r="I29" s="403"/>
      <c r="J29" s="404"/>
      <c r="K29" s="404"/>
      <c r="L29" s="355"/>
      <c r="M29" s="355"/>
      <c r="N29" s="355"/>
      <c r="O29" s="355"/>
      <c r="P29" s="355"/>
      <c r="Q29" s="355"/>
      <c r="R29" s="355"/>
      <c r="S29" s="355"/>
      <c r="T29" s="355"/>
      <c r="U29" s="355"/>
      <c r="V29" s="355"/>
      <c r="W29" s="355"/>
      <c r="X29" s="382">
        <f>SUM(X10:X28)</f>
        <v>1</v>
      </c>
      <c r="Y29" s="405">
        <f>SUM(Y10:Y28)</f>
        <v>1578</v>
      </c>
      <c r="Z29" s="397">
        <f>SUM(Z10:Z28)</f>
        <v>259</v>
      </c>
      <c r="AA29" s="406">
        <f>SUM(AA10:AA28)</f>
        <v>17551</v>
      </c>
      <c r="AB29" s="387">
        <f>SUM(AB10:AB28)</f>
        <v>1805</v>
      </c>
      <c r="AC29" s="355"/>
      <c r="AD29" s="355"/>
      <c r="AE29" s="355"/>
      <c r="AF29" s="355"/>
      <c r="AG29" s="355"/>
      <c r="AH29" s="355"/>
      <c r="AI29" s="374">
        <v>1</v>
      </c>
      <c r="AJ29" s="371">
        <v>1.08</v>
      </c>
      <c r="AK29" s="355">
        <v>5</v>
      </c>
      <c r="AL29" s="355" t="s">
        <v>91</v>
      </c>
      <c r="AM29" s="407"/>
      <c r="AN29" s="355"/>
      <c r="AO29" s="368"/>
      <c r="AP29" s="368"/>
      <c r="AQ29" s="368"/>
      <c r="AR29" s="355"/>
      <c r="AS29" s="355"/>
      <c r="AT29" s="355"/>
      <c r="AU29" s="356"/>
      <c r="AV29" s="356"/>
      <c r="AW29" s="356"/>
      <c r="AX29" s="356"/>
      <c r="AY29" s="356"/>
      <c r="AZ29" s="4"/>
      <c r="BA29" s="2"/>
      <c r="BB29" s="2"/>
      <c r="BE29" s="6"/>
      <c r="BF29" s="6"/>
      <c r="BG29" s="6"/>
      <c r="BH29" s="6"/>
      <c r="BI29" s="6"/>
      <c r="BJ29" s="6"/>
      <c r="BK29" s="6"/>
      <c r="BL29" s="6"/>
      <c r="BM29" s="6"/>
      <c r="BN29" s="6"/>
      <c r="BO29" s="6"/>
      <c r="BP29" s="6"/>
      <c r="BQ29" s="6"/>
      <c r="BR29" s="6"/>
      <c r="BS29" s="6"/>
      <c r="BT29" s="6"/>
    </row>
    <row r="30" spans="4:72" ht="12.75" hidden="1" customHeight="1">
      <c r="D30" s="408" t="s">
        <v>4</v>
      </c>
      <c r="E30" s="408"/>
      <c r="F30" s="408"/>
      <c r="G30" s="408"/>
      <c r="H30" s="408"/>
      <c r="I30" s="408"/>
      <c r="J30" s="409"/>
      <c r="K30" s="410">
        <v>0.01</v>
      </c>
      <c r="L30" s="355"/>
      <c r="M30" s="355"/>
      <c r="N30" s="399">
        <f>[45]HPP!$G$18</f>
        <v>0.41727741322426332</v>
      </c>
      <c r="O30" s="355"/>
      <c r="P30" s="355"/>
      <c r="Q30" s="355"/>
      <c r="R30" s="355"/>
      <c r="S30" s="355"/>
      <c r="T30" s="355"/>
      <c r="U30" s="355"/>
      <c r="V30" s="374"/>
      <c r="W30" s="374"/>
      <c r="X30" s="374"/>
      <c r="Y30" s="374"/>
      <c r="Z30" s="355"/>
      <c r="AA30" s="355"/>
      <c r="AB30" s="355"/>
      <c r="AC30" s="355"/>
      <c r="AD30" s="355"/>
      <c r="AE30" s="355"/>
      <c r="AF30" s="355"/>
      <c r="AG30" s="355"/>
      <c r="AH30" s="355"/>
      <c r="AI30" s="374">
        <v>2</v>
      </c>
      <c r="AJ30" s="411">
        <v>0.95</v>
      </c>
      <c r="AK30" s="355">
        <v>6</v>
      </c>
      <c r="AL30" s="355" t="s">
        <v>92</v>
      </c>
      <c r="AM30" s="355"/>
      <c r="AN30" s="355"/>
      <c r="AO30" s="368"/>
      <c r="AP30" s="368"/>
      <c r="AQ30" s="368"/>
      <c r="AR30" s="355"/>
      <c r="AS30" s="355"/>
      <c r="AT30" s="355"/>
      <c r="AU30" s="356"/>
      <c r="AV30" s="356"/>
      <c r="AW30" s="356"/>
      <c r="AX30" s="356"/>
      <c r="AY30" s="356"/>
      <c r="AZ30" s="4"/>
      <c r="BA30" s="2"/>
      <c r="BB30" s="2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36"/>
      <c r="BT30" s="6"/>
    </row>
    <row r="31" spans="4:72" ht="12.75" hidden="1" customHeight="1">
      <c r="D31" s="412"/>
      <c r="E31" s="412"/>
      <c r="F31" s="412"/>
      <c r="G31" s="412"/>
      <c r="H31" s="412"/>
      <c r="I31" s="412"/>
      <c r="J31" s="413"/>
      <c r="K31" s="413"/>
      <c r="L31" s="355"/>
      <c r="M31" s="355"/>
      <c r="N31" s="355"/>
      <c r="O31" s="355"/>
      <c r="P31" s="355"/>
      <c r="Q31" s="355"/>
      <c r="R31" s="355"/>
      <c r="S31" s="355"/>
      <c r="T31" s="355"/>
      <c r="U31" s="355"/>
      <c r="V31" s="374"/>
      <c r="W31" s="374"/>
      <c r="X31" s="374"/>
      <c r="Y31" s="374"/>
      <c r="Z31" s="355"/>
      <c r="AA31" s="355"/>
      <c r="AB31" s="355"/>
      <c r="AC31" s="355"/>
      <c r="AD31" s="355"/>
      <c r="AE31" s="355"/>
      <c r="AF31" s="355"/>
      <c r="AG31" s="355"/>
      <c r="AH31" s="355"/>
      <c r="AI31" s="374"/>
      <c r="AJ31" s="414" t="s">
        <v>93</v>
      </c>
      <c r="AK31" s="374"/>
      <c r="AL31" s="355"/>
      <c r="AM31" s="355"/>
      <c r="AN31" s="355"/>
      <c r="AO31" s="355"/>
      <c r="AP31" s="355"/>
      <c r="AQ31" s="355"/>
      <c r="AR31" s="355"/>
      <c r="AS31" s="355"/>
      <c r="AT31" s="355"/>
      <c r="AU31" s="356"/>
      <c r="AV31" s="356"/>
      <c r="AW31" s="356"/>
      <c r="AX31" s="356"/>
      <c r="AY31" s="356"/>
      <c r="AZ31" s="4"/>
      <c r="BA31" s="2"/>
      <c r="BB31" s="2"/>
      <c r="BE31" s="6"/>
      <c r="BF31" s="6"/>
      <c r="BG31" s="6"/>
      <c r="BH31" s="6"/>
      <c r="BI31" s="6"/>
      <c r="BJ31" s="6"/>
      <c r="BK31" s="6"/>
      <c r="BL31" s="6"/>
      <c r="BM31" s="6"/>
      <c r="BN31" s="6"/>
      <c r="BO31" s="6"/>
      <c r="BP31" s="6"/>
      <c r="BQ31" s="6"/>
      <c r="BR31" s="6"/>
      <c r="BS31" s="36"/>
      <c r="BT31" s="6"/>
    </row>
    <row r="32" spans="4:72" ht="12.75" hidden="1" customHeight="1">
      <c r="D32" s="394" t="s">
        <v>94</v>
      </c>
      <c r="E32" s="394"/>
      <c r="F32" s="394"/>
      <c r="G32" s="394"/>
      <c r="H32" s="394"/>
      <c r="I32" s="415">
        <v>1</v>
      </c>
      <c r="J32" s="416">
        <f>K32/$J$28</f>
        <v>0</v>
      </c>
      <c r="K32" s="417">
        <f>COUNTIF(AF41:AF301,I32)</f>
        <v>0</v>
      </c>
      <c r="L32" s="355" t="s">
        <v>87</v>
      </c>
      <c r="M32" s="355"/>
      <c r="N32" s="355" t="s">
        <v>95</v>
      </c>
      <c r="O32" s="371">
        <v>0.2</v>
      </c>
      <c r="P32" s="355" t="s">
        <v>95</v>
      </c>
      <c r="Q32" s="371">
        <v>0.2</v>
      </c>
      <c r="R32" s="355"/>
      <c r="S32" s="355"/>
      <c r="T32" s="382"/>
      <c r="U32" s="355"/>
      <c r="V32" s="418" t="s">
        <v>96</v>
      </c>
      <c r="W32" s="418"/>
      <c r="X32" s="418"/>
      <c r="Y32" s="419">
        <f>MIN(AG41:AG301)</f>
        <v>0</v>
      </c>
      <c r="Z32" s="419"/>
      <c r="AA32" s="419"/>
      <c r="AB32" s="419" t="e">
        <f>MIN(#REF!)</f>
        <v>#REF!</v>
      </c>
      <c r="AC32" s="355"/>
      <c r="AD32" s="355"/>
      <c r="AE32" s="355"/>
      <c r="AF32" s="355"/>
      <c r="AG32" s="355"/>
      <c r="AH32" s="355"/>
      <c r="AI32" s="355"/>
      <c r="AJ32" s="421"/>
      <c r="AK32" s="355"/>
      <c r="AL32" s="355"/>
      <c r="AM32" s="355"/>
      <c r="AN32" s="355"/>
      <c r="AO32" s="355"/>
      <c r="AP32" s="355"/>
      <c r="AQ32" s="355"/>
      <c r="AR32" s="355"/>
      <c r="AS32" s="355"/>
      <c r="AT32" s="355"/>
      <c r="AU32" s="356"/>
      <c r="AV32" s="356"/>
      <c r="AW32" s="356"/>
      <c r="AX32" s="356"/>
      <c r="AY32" s="356"/>
      <c r="AZ32" s="4"/>
      <c r="BA32" s="2"/>
      <c r="BB32" s="2"/>
      <c r="BE32" s="6"/>
      <c r="BF32" s="6"/>
      <c r="BG32" s="6"/>
      <c r="BH32" s="6"/>
      <c r="BI32" s="6"/>
      <c r="BJ32" s="6"/>
      <c r="BK32" s="6"/>
      <c r="BL32" s="6"/>
      <c r="BM32" s="6"/>
      <c r="BN32" s="6"/>
      <c r="BO32" s="6"/>
      <c r="BP32" s="6"/>
      <c r="BQ32" s="6"/>
      <c r="BR32" s="6"/>
      <c r="BS32" s="36"/>
      <c r="BT32" s="6"/>
    </row>
    <row r="33" spans="1:112" ht="12.75" hidden="1" customHeight="1">
      <c r="D33" s="394" t="s">
        <v>97</v>
      </c>
      <c r="E33" s="394"/>
      <c r="F33" s="394"/>
      <c r="G33" s="394"/>
      <c r="H33" s="394"/>
      <c r="I33" s="415">
        <v>2</v>
      </c>
      <c r="J33" s="416">
        <f>K33/$J$28</f>
        <v>0</v>
      </c>
      <c r="K33" s="417"/>
      <c r="L33" s="355" t="s">
        <v>87</v>
      </c>
      <c r="M33" s="355"/>
      <c r="N33" s="355" t="s">
        <v>98</v>
      </c>
      <c r="O33" s="371">
        <v>0</v>
      </c>
      <c r="P33" s="355" t="s">
        <v>98</v>
      </c>
      <c r="Q33" s="371">
        <v>0</v>
      </c>
      <c r="R33" s="355"/>
      <c r="S33" s="355"/>
      <c r="T33" s="382"/>
      <c r="U33" s="355"/>
      <c r="V33" s="394" t="s">
        <v>99</v>
      </c>
      <c r="W33" s="394"/>
      <c r="X33" s="394"/>
      <c r="Y33" s="419">
        <f>MAX(AG41:AG301)</f>
        <v>0</v>
      </c>
      <c r="Z33" s="419"/>
      <c r="AA33" s="419"/>
      <c r="AB33" s="419" t="e">
        <f>MAX(#REF!)</f>
        <v>#REF!</v>
      </c>
      <c r="AC33" s="355"/>
      <c r="AD33" s="355"/>
      <c r="AE33" s="355"/>
      <c r="AF33" s="355"/>
      <c r="AG33" s="355"/>
      <c r="AH33" s="355"/>
      <c r="AI33" s="355"/>
      <c r="AJ33" s="421"/>
      <c r="AK33" s="355"/>
      <c r="AL33" s="355"/>
      <c r="AM33" s="355"/>
      <c r="AN33" s="355"/>
      <c r="AO33" s="355"/>
      <c r="AP33" s="355"/>
      <c r="AQ33" s="355"/>
      <c r="AR33" s="355"/>
      <c r="AS33" s="355"/>
      <c r="AT33" s="355"/>
      <c r="AU33" s="356"/>
      <c r="AV33" s="356"/>
      <c r="AW33" s="356"/>
      <c r="AX33" s="356"/>
      <c r="AY33" s="356"/>
      <c r="AZ33" s="4"/>
      <c r="BA33" s="2"/>
      <c r="BB33" s="2"/>
      <c r="BE33" s="6"/>
      <c r="BF33" s="6"/>
      <c r="BG33" s="6"/>
      <c r="BH33" s="6"/>
      <c r="BI33" s="6"/>
      <c r="BJ33" s="6"/>
      <c r="BK33" s="6"/>
      <c r="BL33" s="6"/>
      <c r="BM33" s="6"/>
      <c r="BN33" s="6"/>
      <c r="BO33" s="6"/>
      <c r="BP33" s="6"/>
      <c r="BQ33" s="6"/>
      <c r="BR33" s="6"/>
      <c r="BS33" s="36"/>
      <c r="BT33" s="6"/>
    </row>
    <row r="34" spans="1:112" ht="12.75" hidden="1" customHeight="1">
      <c r="D34" s="475" t="s">
        <v>100</v>
      </c>
      <c r="E34" s="401"/>
      <c r="F34" s="401"/>
      <c r="G34" s="402"/>
      <c r="H34" s="402"/>
      <c r="I34" s="415">
        <v>3</v>
      </c>
      <c r="J34" s="416">
        <f>K34/$J$28</f>
        <v>0</v>
      </c>
      <c r="K34" s="417">
        <f>COUNTIF(AF41:AF301,I34)</f>
        <v>0</v>
      </c>
      <c r="L34" s="355" t="s">
        <v>87</v>
      </c>
      <c r="M34" s="355"/>
      <c r="N34" s="355" t="s">
        <v>100</v>
      </c>
      <c r="O34" s="371">
        <v>0.1</v>
      </c>
      <c r="P34" s="355" t="s">
        <v>100</v>
      </c>
      <c r="Q34" s="371">
        <v>0.1</v>
      </c>
      <c r="R34" s="355"/>
      <c r="S34" s="392"/>
      <c r="T34" s="382"/>
      <c r="U34" s="355"/>
      <c r="V34" s="394" t="s">
        <v>101</v>
      </c>
      <c r="W34" s="394"/>
      <c r="X34" s="394"/>
      <c r="Y34" s="419" t="e">
        <f>AVERAGE(AG41:AG301)</f>
        <v>#DIV/0!</v>
      </c>
      <c r="Z34" s="419" t="e">
        <f>#REF!-#REF!</f>
        <v>#REF!</v>
      </c>
      <c r="AA34" s="419"/>
      <c r="AB34" s="419" t="e">
        <f>AVERAGE(#REF!)</f>
        <v>#REF!</v>
      </c>
      <c r="AC34" s="355"/>
      <c r="AD34" s="355"/>
      <c r="AE34" s="355"/>
      <c r="AF34" s="355"/>
      <c r="AG34" s="355"/>
      <c r="AH34" s="355"/>
      <c r="AI34" s="355"/>
      <c r="AJ34" s="421"/>
      <c r="AK34" s="355"/>
      <c r="AL34" s="355"/>
      <c r="AM34" s="355"/>
      <c r="AN34" s="355"/>
      <c r="AO34" s="387"/>
      <c r="AP34" s="387"/>
      <c r="AQ34" s="387"/>
      <c r="AR34" s="355"/>
      <c r="AS34" s="355"/>
      <c r="AT34" s="355"/>
      <c r="AU34" s="356"/>
      <c r="AV34" s="356"/>
      <c r="AW34" s="356"/>
      <c r="AX34" s="356"/>
      <c r="AY34" s="356"/>
      <c r="AZ34" s="4"/>
      <c r="BA34" s="2"/>
      <c r="BB34" s="2"/>
      <c r="BE34" s="6"/>
      <c r="BF34" s="6"/>
      <c r="BG34" s="6"/>
      <c r="BH34" s="6"/>
      <c r="BI34" s="6"/>
      <c r="BJ34" s="6"/>
      <c r="BK34" s="6"/>
      <c r="BL34" s="6"/>
      <c r="BM34" s="6"/>
      <c r="BN34" s="6"/>
      <c r="BO34" s="6"/>
      <c r="BP34" s="6"/>
      <c r="BQ34" s="6"/>
      <c r="BR34" s="6"/>
      <c r="BS34" s="6"/>
      <c r="BT34" s="6"/>
    </row>
    <row r="35" spans="1:112">
      <c r="D35" s="355"/>
      <c r="E35" s="355"/>
      <c r="F35" s="355"/>
      <c r="G35" s="355"/>
      <c r="H35" s="355"/>
      <c r="I35" s="355"/>
      <c r="J35" s="355"/>
      <c r="K35" s="355"/>
      <c r="L35" s="355"/>
      <c r="M35" s="355"/>
      <c r="N35" s="355"/>
      <c r="O35" s="355"/>
      <c r="P35" s="355"/>
      <c r="Q35" s="355"/>
      <c r="R35" s="355"/>
      <c r="S35" s="355"/>
      <c r="T35" s="355"/>
      <c r="U35" s="355"/>
      <c r="V35" s="355"/>
      <c r="W35" s="355"/>
      <c r="X35" s="355"/>
      <c r="Y35" s="355"/>
      <c r="Z35" s="355"/>
      <c r="AA35" s="355"/>
      <c r="AB35" s="355"/>
      <c r="AC35" s="355"/>
      <c r="AD35" s="355"/>
      <c r="AE35" s="355"/>
      <c r="AF35" s="355"/>
      <c r="AG35" s="355"/>
      <c r="AH35" s="355"/>
      <c r="AI35" s="355"/>
      <c r="AJ35" s="355"/>
      <c r="AK35" s="355"/>
      <c r="AL35" s="355"/>
      <c r="AM35" s="355"/>
      <c r="AN35" s="355"/>
      <c r="AO35" s="356"/>
      <c r="AP35" s="356"/>
      <c r="AQ35" s="356"/>
      <c r="AR35" s="356"/>
      <c r="AS35" s="356"/>
      <c r="AT35" s="356"/>
      <c r="AU35" s="356"/>
      <c r="AV35" s="356"/>
      <c r="AW35" s="356"/>
      <c r="AX35" s="356"/>
      <c r="AY35" s="356"/>
    </row>
    <row r="36" spans="1:112" s="4" customFormat="1" ht="25.5" customHeight="1">
      <c r="A36" s="93"/>
      <c r="B36" s="101"/>
      <c r="C36" s="531"/>
      <c r="D36" s="532" t="s">
        <v>102</v>
      </c>
      <c r="E36" s="533"/>
      <c r="F36" s="257"/>
      <c r="G36" s="532" t="s">
        <v>103</v>
      </c>
      <c r="H36" s="534" t="s">
        <v>104</v>
      </c>
      <c r="I36" s="257" t="s">
        <v>105</v>
      </c>
      <c r="J36" s="258" t="s">
        <v>106</v>
      </c>
      <c r="K36" s="258" t="s">
        <v>107</v>
      </c>
      <c r="L36" s="258" t="s">
        <v>108</v>
      </c>
      <c r="M36" s="258" t="s">
        <v>109</v>
      </c>
      <c r="N36" s="478"/>
      <c r="O36" s="478"/>
      <c r="P36" s="478"/>
      <c r="Q36" s="478"/>
      <c r="R36" s="478"/>
      <c r="S36" s="478"/>
      <c r="T36" s="477"/>
      <c r="U36" s="479"/>
      <c r="V36" s="478" t="s">
        <v>110</v>
      </c>
      <c r="W36" s="478"/>
      <c r="X36" s="478"/>
      <c r="Y36" s="478"/>
      <c r="Z36" s="478"/>
      <c r="AA36" s="478"/>
      <c r="AB36" s="477"/>
      <c r="AC36" s="479"/>
      <c r="AD36" s="258" t="s">
        <v>111</v>
      </c>
      <c r="AE36" s="258" t="s">
        <v>112</v>
      </c>
      <c r="AF36" s="258" t="s">
        <v>113</v>
      </c>
      <c r="AG36" s="258"/>
      <c r="AH36" s="256" t="s">
        <v>114</v>
      </c>
      <c r="AI36" s="535"/>
      <c r="AJ36" s="535"/>
      <c r="AK36" s="535"/>
      <c r="AL36" s="535"/>
      <c r="AM36" s="535"/>
      <c r="AN36" s="535"/>
      <c r="AO36" s="535"/>
      <c r="AP36" s="535"/>
      <c r="AQ36" s="535"/>
      <c r="AR36" s="535"/>
      <c r="AS36" s="535"/>
      <c r="AT36" s="535"/>
      <c r="AU36" s="535"/>
      <c r="AV36" s="535"/>
      <c r="AW36" s="535"/>
      <c r="AX36" s="535"/>
      <c r="AY36" s="536"/>
      <c r="AZ36" s="5"/>
      <c r="BY36" s="91"/>
    </row>
    <row r="37" spans="1:112" s="4" customFormat="1">
      <c r="A37" s="93"/>
      <c r="B37" s="101"/>
      <c r="C37" s="531"/>
      <c r="D37" s="537"/>
      <c r="E37" s="538"/>
      <c r="F37" s="539"/>
      <c r="G37" s="537"/>
      <c r="H37" s="540"/>
      <c r="I37" s="539"/>
      <c r="J37" s="480"/>
      <c r="K37" s="480"/>
      <c r="L37" s="480"/>
      <c r="M37" s="480"/>
      <c r="N37" s="480" t="s">
        <v>116</v>
      </c>
      <c r="O37" s="480" t="s">
        <v>117</v>
      </c>
      <c r="P37" s="480" t="s">
        <v>118</v>
      </c>
      <c r="Q37" s="480" t="s">
        <v>119</v>
      </c>
      <c r="R37" s="480" t="s">
        <v>120</v>
      </c>
      <c r="S37" s="480" t="s">
        <v>121</v>
      </c>
      <c r="T37" s="480" t="s">
        <v>122</v>
      </c>
      <c r="U37" s="481"/>
      <c r="V37" s="480" t="s">
        <v>116</v>
      </c>
      <c r="W37" s="480" t="s">
        <v>117</v>
      </c>
      <c r="X37" s="480" t="s">
        <v>118</v>
      </c>
      <c r="Y37" s="480" t="s">
        <v>119</v>
      </c>
      <c r="Z37" s="480" t="s">
        <v>120</v>
      </c>
      <c r="AA37" s="480" t="s">
        <v>121</v>
      </c>
      <c r="AB37" s="480" t="s">
        <v>122</v>
      </c>
      <c r="AC37" s="481"/>
      <c r="AD37" s="480"/>
      <c r="AE37" s="480"/>
      <c r="AF37" s="480"/>
      <c r="AG37" s="480"/>
      <c r="AH37" s="541"/>
      <c r="AI37" s="542" t="s">
        <v>257</v>
      </c>
      <c r="AJ37" s="542"/>
      <c r="AK37" s="542"/>
      <c r="AL37" s="542"/>
      <c r="AM37" s="542"/>
      <c r="AN37" s="542"/>
      <c r="AO37" s="542"/>
      <c r="AP37" s="542"/>
      <c r="AQ37" s="542"/>
      <c r="AR37" s="542"/>
      <c r="AS37" s="542"/>
      <c r="AT37" s="542"/>
      <c r="AU37" s="542"/>
      <c r="AV37" s="542"/>
      <c r="AW37" s="542"/>
      <c r="AX37" s="542"/>
      <c r="AY37" s="542"/>
      <c r="AZ37" s="5" t="s">
        <v>255</v>
      </c>
      <c r="BY37" s="91"/>
      <c r="CY37" s="4" t="s">
        <v>243</v>
      </c>
    </row>
    <row r="38" spans="1:112" s="4" customFormat="1">
      <c r="A38" s="93"/>
      <c r="B38" s="101"/>
      <c r="C38" s="531"/>
      <c r="D38" s="537"/>
      <c r="E38" s="538"/>
      <c r="F38" s="539"/>
      <c r="G38" s="537"/>
      <c r="H38" s="540"/>
      <c r="I38" s="539"/>
      <c r="J38" s="480"/>
      <c r="K38" s="480"/>
      <c r="L38" s="480"/>
      <c r="M38" s="480"/>
      <c r="N38" s="486">
        <f t="shared" ref="N38:T38" si="2">1-N39</f>
        <v>0.1643550811963248</v>
      </c>
      <c r="O38" s="486">
        <f t="shared" si="2"/>
        <v>5.8094660334080395E-2</v>
      </c>
      <c r="P38" s="486">
        <f t="shared" si="2"/>
        <v>0</v>
      </c>
      <c r="Q38" s="486">
        <f t="shared" si="2"/>
        <v>-6.1677811864497611E-2</v>
      </c>
      <c r="R38" s="486">
        <f t="shared" si="2"/>
        <v>0</v>
      </c>
      <c r="S38" s="486">
        <f t="shared" si="2"/>
        <v>-6.1677811864497611E-2</v>
      </c>
      <c r="T38" s="486">
        <f t="shared" si="2"/>
        <v>-0.12715977620538776</v>
      </c>
      <c r="U38" s="487"/>
      <c r="V38" s="480"/>
      <c r="W38" s="480"/>
      <c r="X38" s="480"/>
      <c r="Y38" s="480"/>
      <c r="Z38" s="480"/>
      <c r="AA38" s="480"/>
      <c r="AB38" s="480"/>
      <c r="AC38" s="487"/>
      <c r="AD38" s="480"/>
      <c r="AE38" s="480"/>
      <c r="AF38" s="480"/>
      <c r="AG38" s="480"/>
      <c r="AH38" s="541"/>
      <c r="AI38" s="543"/>
      <c r="AJ38" s="544"/>
      <c r="AK38" s="543"/>
      <c r="AL38" s="543"/>
      <c r="AM38" s="543"/>
      <c r="AN38" s="543"/>
      <c r="AO38" s="543"/>
      <c r="AP38" s="543">
        <f>AL40/AK40</f>
        <v>1.0616777856772814</v>
      </c>
      <c r="AQ38" s="543"/>
      <c r="AR38" s="543"/>
      <c r="AS38" s="545"/>
      <c r="AT38" s="545"/>
      <c r="AU38" s="545"/>
      <c r="AV38" s="545"/>
      <c r="AW38" s="546"/>
      <c r="AX38" s="546"/>
      <c r="AY38" s="535"/>
      <c r="AZ38" s="5"/>
      <c r="BY38" s="91"/>
      <c r="DG38" s="547"/>
    </row>
    <row r="39" spans="1:112" s="4" customFormat="1">
      <c r="A39" s="93"/>
      <c r="B39" s="101"/>
      <c r="C39" s="531"/>
      <c r="D39" s="548"/>
      <c r="E39" s="549"/>
      <c r="F39" s="539"/>
      <c r="G39" s="548"/>
      <c r="H39" s="550"/>
      <c r="I39" s="539"/>
      <c r="J39" s="480"/>
      <c r="K39" s="480"/>
      <c r="L39" s="480"/>
      <c r="M39" s="480"/>
      <c r="N39" s="486">
        <f t="shared" ref="N39:T39" si="3">N40/$P$40</f>
        <v>0.8356449188036752</v>
      </c>
      <c r="O39" s="486">
        <f t="shared" si="3"/>
        <v>0.94190533966591961</v>
      </c>
      <c r="P39" s="486">
        <f t="shared" si="3"/>
        <v>1</v>
      </c>
      <c r="Q39" s="486">
        <f t="shared" si="3"/>
        <v>1.0616778118644976</v>
      </c>
      <c r="R39" s="486">
        <f t="shared" si="3"/>
        <v>1</v>
      </c>
      <c r="S39" s="486">
        <f t="shared" si="3"/>
        <v>1.0616778118644976</v>
      </c>
      <c r="T39" s="486">
        <f t="shared" si="3"/>
        <v>1.1271597762053878</v>
      </c>
      <c r="U39" s="487"/>
      <c r="V39" s="480"/>
      <c r="W39" s="480"/>
      <c r="X39" s="480"/>
      <c r="Y39" s="480"/>
      <c r="Z39" s="480"/>
      <c r="AA39" s="480"/>
      <c r="AB39" s="480"/>
      <c r="AC39" s="487"/>
      <c r="AD39" s="480"/>
      <c r="AE39" s="480"/>
      <c r="AF39" s="480"/>
      <c r="AG39" s="480"/>
      <c r="AH39" s="541"/>
      <c r="AI39" s="551"/>
      <c r="AJ39" s="468"/>
      <c r="AK39" s="551"/>
      <c r="AL39" s="551"/>
      <c r="AM39" s="551"/>
      <c r="AN39" s="551"/>
      <c r="AO39" s="551"/>
      <c r="AP39" s="551"/>
      <c r="AQ39" s="551"/>
      <c r="AR39" s="552"/>
      <c r="AS39" s="553"/>
      <c r="AT39" s="553"/>
      <c r="AU39" s="553"/>
      <c r="AV39" s="553"/>
      <c r="AW39" s="127"/>
      <c r="AX39" s="127"/>
      <c r="AY39" s="554">
        <f>AR40/AQ40</f>
        <v>1.0616775933643667</v>
      </c>
      <c r="AZ39" s="493">
        <f>AR40/AQ40</f>
        <v>1.0616775933643667</v>
      </c>
      <c r="BY39" s="91" t="s">
        <v>123</v>
      </c>
      <c r="BZ39" s="4" t="s">
        <v>124</v>
      </c>
      <c r="CA39" s="4" t="s">
        <v>125</v>
      </c>
      <c r="CB39" s="4" t="s">
        <v>126</v>
      </c>
      <c r="CC39" s="4" t="s">
        <v>127</v>
      </c>
      <c r="CD39" s="4" t="s">
        <v>128</v>
      </c>
      <c r="CE39" s="4" t="s">
        <v>129</v>
      </c>
      <c r="CF39" s="4" t="s">
        <v>130</v>
      </c>
      <c r="CG39" s="4" t="s">
        <v>117</v>
      </c>
      <c r="CH39" s="4" t="s">
        <v>118</v>
      </c>
      <c r="CI39" s="4" t="s">
        <v>119</v>
      </c>
      <c r="CJ39" s="4" t="s">
        <v>131</v>
      </c>
      <c r="CX39" s="350"/>
      <c r="DH39" s="555"/>
    </row>
    <row r="40" spans="1:112">
      <c r="A40" s="3">
        <v>1</v>
      </c>
      <c r="B40" s="263">
        <v>1</v>
      </c>
      <c r="C40" s="556"/>
      <c r="D40" s="494" t="s">
        <v>132</v>
      </c>
      <c r="E40" s="495" t="s">
        <v>24</v>
      </c>
      <c r="F40" s="496"/>
      <c r="G40" s="497" t="s">
        <v>39</v>
      </c>
      <c r="H40" s="498">
        <f t="shared" ref="H40:H103" si="4">SUMIF($W$10:$W$28,G40,$AB$10:$AB$28)</f>
        <v>113</v>
      </c>
      <c r="I40" s="498">
        <f t="shared" ref="I40:I103" si="5">SUMIF($W$10:$W$28,G40,$Y$10:$Y$28)</f>
        <v>101</v>
      </c>
      <c r="J40" s="499">
        <f t="shared" ref="J40:J103" si="6">$J$27</f>
        <v>27506142.120000001</v>
      </c>
      <c r="K40" s="499">
        <f t="shared" ref="K40:K103" si="7">SUMIF($AO$4:$AO$22,E40,$AR$4:$AR$22)</f>
        <v>6</v>
      </c>
      <c r="L40" s="500">
        <f t="shared" ref="L40:L103" si="8">IF(K40=$AK$25,$AJ$25,IF(K40=$AK$26,$AJ$26,IF(K40=$AK$27,$AJ$27,IF(K40=$AK$28,$AJ$28,IF(K40=$AK$29,$AJ$29,IF(K40=$AK$30,$AJ$30))))))</f>
        <v>0.95</v>
      </c>
      <c r="M40" s="501">
        <f t="shared" ref="M40:M57" si="9">SUMIF($AO$4:$AO$22,E40,$BD$4:$BD$22)</f>
        <v>1</v>
      </c>
      <c r="N40" s="502">
        <f t="shared" ref="N40:N103" si="10">$P40/(1+6%/12)^36</f>
        <v>21836099.50354626</v>
      </c>
      <c r="O40" s="502">
        <f t="shared" ref="O40:O103" si="11">$P40/(1+6%/12)^12</f>
        <v>24612773.029615775</v>
      </c>
      <c r="P40" s="502">
        <f t="shared" ref="P40:P103" si="12">$J$27*L40*M40</f>
        <v>26130835.013999999</v>
      </c>
      <c r="Q40" s="502">
        <f t="shared" ref="Q40:Q103" si="13">$P40*(1+6%/12)^12</f>
        <v>27742527.739855718</v>
      </c>
      <c r="R40" s="503">
        <f t="shared" ref="R40:S103" si="14">P40</f>
        <v>26130835.013999999</v>
      </c>
      <c r="S40" s="502">
        <f t="shared" si="14"/>
        <v>27742527.739855718</v>
      </c>
      <c r="T40" s="502">
        <f t="shared" ref="T40:T103" si="15">$P40*(1+6%/12)^24</f>
        <v>29453626.146440148</v>
      </c>
      <c r="U40" s="502"/>
      <c r="V40" s="502">
        <f t="shared" ref="V40:V103" si="16">N40*I40</f>
        <v>2205446049.8581724</v>
      </c>
      <c r="W40" s="502">
        <f t="shared" ref="W40:W103" si="17">O40*I40</f>
        <v>2485890075.9911933</v>
      </c>
      <c r="X40" s="502">
        <f t="shared" ref="X40:X103" si="18">P40*I40</f>
        <v>2639214336.414</v>
      </c>
      <c r="Y40" s="503">
        <f t="shared" ref="Y40:Y103" si="19">Q40*I40</f>
        <v>2801995301.7254276</v>
      </c>
      <c r="Z40" s="503">
        <f t="shared" ref="Z40:Z103" si="20">R40*I40</f>
        <v>2639214336.414</v>
      </c>
      <c r="AA40" s="502">
        <f t="shared" ref="AA40:AA103" si="21">S40*I40</f>
        <v>2801995301.7254276</v>
      </c>
      <c r="AB40" s="502">
        <f t="shared" ref="AB40:AB103" si="22">T40*I40</f>
        <v>2974816240.7904549</v>
      </c>
      <c r="AC40" s="502"/>
      <c r="AD40" s="504" t="str">
        <f t="shared" ref="AD40:AD103" si="23">IF(AF40=$I$32,$N$32,IF(AF40=$I$33,$N$33,IF(AF40=$I$34,$N$34)))</f>
        <v>BERTAHAP</v>
      </c>
      <c r="AE40" s="505">
        <f t="shared" ref="AE40:AE103" si="24">IF(AD40=$N$32,$O$32,IF(AD40=$N$33,$O$33,$O$34))</f>
        <v>0</v>
      </c>
      <c r="AF40" s="506">
        <v>2</v>
      </c>
      <c r="AG40" s="507"/>
      <c r="AH40" s="502" t="str">
        <f t="shared" ref="AH40:AH70" si="25">IF(AG40&gt;$BC$42,"LB","KR")</f>
        <v>KR</v>
      </c>
      <c r="AI40" s="507">
        <f t="shared" ref="AI40:AO76" si="26">ROUNDUP((V40*(1+$K$5)),-3)</f>
        <v>2425991000</v>
      </c>
      <c r="AJ40" s="507">
        <f t="shared" si="26"/>
        <v>2734480000</v>
      </c>
      <c r="AK40" s="507">
        <f t="shared" si="26"/>
        <v>2903136000</v>
      </c>
      <c r="AL40" s="508">
        <f t="shared" si="26"/>
        <v>3082195000</v>
      </c>
      <c r="AM40" s="508">
        <f t="shared" si="26"/>
        <v>2903136000</v>
      </c>
      <c r="AN40" s="507">
        <f t="shared" si="26"/>
        <v>3082195000</v>
      </c>
      <c r="AO40" s="507">
        <f t="shared" si="26"/>
        <v>3272298000</v>
      </c>
      <c r="AP40" s="507">
        <f>AL40*$AP$38</f>
        <v>3272297962.6255884</v>
      </c>
      <c r="AQ40" s="509">
        <f>ROUNDUP(AK40+(AK40*6%),-3)</f>
        <v>3077325000</v>
      </c>
      <c r="AR40" s="440">
        <f>ROUNDUP(AL40+(AL40*6%),-3)</f>
        <v>3267127000</v>
      </c>
      <c r="AS40" s="63">
        <f t="shared" ref="AS40:AS103" si="27">AQ40-(AQ40*10%)</f>
        <v>2769592500</v>
      </c>
      <c r="AT40" s="63">
        <f t="shared" ref="AT40:AT103" si="28">(AS40*40%)/24</f>
        <v>46159875</v>
      </c>
      <c r="AU40" s="351">
        <f t="shared" ref="AU40:AU103" si="29">(AL40*90%)/48</f>
        <v>57791156.25</v>
      </c>
      <c r="AV40" s="141">
        <f t="shared" ref="AV40:AV103" si="30">(AR40*90%)*40%/36</f>
        <v>32671270</v>
      </c>
      <c r="AW40" s="5">
        <f t="shared" ref="AW40:AW103" si="31">(AQ40*90%)*40%/24</f>
        <v>46159875</v>
      </c>
      <c r="AX40" s="5">
        <f t="shared" ref="AX40:AX103" si="32">AK40*90%/36</f>
        <v>72578400</v>
      </c>
      <c r="AY40" s="510">
        <f t="shared" ref="AY40:AY103" si="33">ROUNDUP(AR40*$AY$39,-3)</f>
        <v>3468636000</v>
      </c>
      <c r="AZ40" s="5">
        <f>AR40*$AZ$39</f>
        <v>3468635530.5757432</v>
      </c>
      <c r="BA40" s="2"/>
      <c r="BB40" s="2"/>
      <c r="BW40" s="56">
        <f t="shared" ref="BW40:BW103" si="34">P40-$P$298</f>
        <v>-1217146.7888099998</v>
      </c>
      <c r="BX40" s="233">
        <f>P40</f>
        <v>26130835.013999999</v>
      </c>
      <c r="BY40" s="126">
        <v>1</v>
      </c>
      <c r="BZ40" s="122" t="s">
        <v>229</v>
      </c>
      <c r="CA40" s="122" t="str">
        <f t="shared" ref="CA40:CA47" si="35">G40</f>
        <v>2BR-2</v>
      </c>
      <c r="CB40" s="123" t="str">
        <f t="shared" ref="CB40:CB47" si="36">E40</f>
        <v>02</v>
      </c>
      <c r="CC40" s="124">
        <f t="shared" ref="CC40:CD47" si="37">H40</f>
        <v>113</v>
      </c>
      <c r="CD40" s="124">
        <f t="shared" si="37"/>
        <v>101</v>
      </c>
      <c r="CE40" s="125">
        <f t="shared" ref="CE40:CE47" si="38">P40</f>
        <v>26130835.013999999</v>
      </c>
      <c r="CF40" s="125">
        <f t="shared" ref="CF40:CI47" si="39">AI40</f>
        <v>2425991000</v>
      </c>
      <c r="CG40" s="125">
        <f t="shared" si="39"/>
        <v>2734480000</v>
      </c>
      <c r="CH40" s="125">
        <f t="shared" si="39"/>
        <v>2903136000</v>
      </c>
      <c r="CI40" s="125">
        <f t="shared" si="39"/>
        <v>3082195000</v>
      </c>
      <c r="CJ40" s="125">
        <f t="shared" ref="CJ40:CJ47" si="40">AO40</f>
        <v>3272298000</v>
      </c>
      <c r="CK40" s="2">
        <v>5</v>
      </c>
      <c r="CW40" s="63">
        <f t="shared" ref="CW40:CW103" si="41">AR40-(AR40*10%)</f>
        <v>2940414300</v>
      </c>
      <c r="CX40" s="44">
        <f t="shared" ref="CX40:CX103" si="42">(CW40*40%)/36</f>
        <v>32671270</v>
      </c>
      <c r="CY40" s="36">
        <f>40%/3</f>
        <v>0.13333333333333333</v>
      </c>
      <c r="DA40" s="56">
        <f t="shared" ref="DA40:DA103" si="43">AK40*90%</f>
        <v>2612822400</v>
      </c>
      <c r="DB40" s="44">
        <f t="shared" ref="DB40:DB103" si="44">(DA40*40%)/24</f>
        <v>43547040</v>
      </c>
      <c r="DC40" s="49">
        <f t="shared" ref="DC40:DC103" si="45">(AK40*90%)/36</f>
        <v>72578400</v>
      </c>
      <c r="DH40" s="44"/>
    </row>
    <row r="41" spans="1:112" ht="15" customHeight="1">
      <c r="A41" s="3">
        <f t="shared" ref="A41:A104" si="46">A40+1</f>
        <v>2</v>
      </c>
      <c r="B41" s="263">
        <v>2</v>
      </c>
      <c r="C41" s="556"/>
      <c r="D41" s="264" t="s">
        <v>132</v>
      </c>
      <c r="E41" s="265" t="s">
        <v>35</v>
      </c>
      <c r="F41" s="266"/>
      <c r="G41" s="41" t="s">
        <v>42</v>
      </c>
      <c r="H41" s="267">
        <f t="shared" si="4"/>
        <v>78</v>
      </c>
      <c r="I41" s="267">
        <f t="shared" si="5"/>
        <v>66</v>
      </c>
      <c r="J41" s="268">
        <f t="shared" si="6"/>
        <v>27506142.120000001</v>
      </c>
      <c r="K41" s="268">
        <f t="shared" si="7"/>
        <v>2</v>
      </c>
      <c r="L41" s="269">
        <f t="shared" si="8"/>
        <v>0.93</v>
      </c>
      <c r="M41" s="270">
        <f t="shared" si="9"/>
        <v>1</v>
      </c>
      <c r="N41" s="271">
        <f t="shared" si="10"/>
        <v>21376392.145576868</v>
      </c>
      <c r="O41" s="271">
        <f t="shared" si="11"/>
        <v>24094609.386887025</v>
      </c>
      <c r="P41" s="271">
        <f t="shared" si="12"/>
        <v>25580712.171600003</v>
      </c>
      <c r="Q41" s="271">
        <f t="shared" si="13"/>
        <v>27158474.52427981</v>
      </c>
      <c r="R41" s="272">
        <f t="shared" si="14"/>
        <v>25580712.171600003</v>
      </c>
      <c r="S41" s="271">
        <f t="shared" si="14"/>
        <v>27158474.52427981</v>
      </c>
      <c r="T41" s="271">
        <f t="shared" si="15"/>
        <v>28833549.806515098</v>
      </c>
      <c r="U41" s="271"/>
      <c r="V41" s="271">
        <f t="shared" si="16"/>
        <v>1410841881.6080732</v>
      </c>
      <c r="W41" s="271">
        <f t="shared" si="17"/>
        <v>1590244219.5345438</v>
      </c>
      <c r="X41" s="271">
        <f t="shared" si="18"/>
        <v>1688327003.3256001</v>
      </c>
      <c r="Y41" s="272">
        <f t="shared" si="19"/>
        <v>1792459318.6024675</v>
      </c>
      <c r="Z41" s="272">
        <f t="shared" si="20"/>
        <v>1688327003.3256001</v>
      </c>
      <c r="AA41" s="271">
        <f t="shared" si="21"/>
        <v>1792459318.6024675</v>
      </c>
      <c r="AB41" s="271">
        <f t="shared" si="22"/>
        <v>1903014287.2299964</v>
      </c>
      <c r="AC41" s="271"/>
      <c r="AD41" s="33" t="str">
        <f t="shared" si="23"/>
        <v>BERTAHAP</v>
      </c>
      <c r="AE41" s="273">
        <f t="shared" si="24"/>
        <v>0</v>
      </c>
      <c r="AF41" s="274">
        <v>2</v>
      </c>
      <c r="AG41" s="275"/>
      <c r="AH41" s="271" t="str">
        <f t="shared" si="25"/>
        <v>KR</v>
      </c>
      <c r="AI41" s="275">
        <f t="shared" si="26"/>
        <v>1551927000</v>
      </c>
      <c r="AJ41" s="275">
        <f t="shared" si="26"/>
        <v>1749269000</v>
      </c>
      <c r="AK41" s="275">
        <f t="shared" si="26"/>
        <v>1857160000</v>
      </c>
      <c r="AL41" s="276">
        <f t="shared" si="26"/>
        <v>1971706000</v>
      </c>
      <c r="AM41" s="276">
        <f t="shared" si="26"/>
        <v>1857160000</v>
      </c>
      <c r="AN41" s="275">
        <f t="shared" si="26"/>
        <v>1971706000</v>
      </c>
      <c r="AO41" s="275">
        <f t="shared" si="26"/>
        <v>2093316000</v>
      </c>
      <c r="AP41" s="275">
        <f t="shared" ref="AP41:AP104" si="47">AL41*$AP$38</f>
        <v>2093316460.0866098</v>
      </c>
      <c r="AQ41" s="52">
        <f t="shared" ref="AQ41:AR104" si="48">ROUNDUP(AK41+(AK41*6%),-3)</f>
        <v>1968590000</v>
      </c>
      <c r="AR41" s="43">
        <f t="shared" si="48"/>
        <v>2090009000</v>
      </c>
      <c r="AS41" s="63">
        <f t="shared" si="27"/>
        <v>1771731000</v>
      </c>
      <c r="AT41" s="63">
        <f t="shared" si="28"/>
        <v>29528850</v>
      </c>
      <c r="AU41" s="351">
        <f t="shared" si="29"/>
        <v>36969487.5</v>
      </c>
      <c r="AV41" s="141">
        <f t="shared" si="30"/>
        <v>20900090</v>
      </c>
      <c r="AW41" s="5">
        <f t="shared" si="31"/>
        <v>29528850</v>
      </c>
      <c r="AX41" s="5">
        <f t="shared" si="32"/>
        <v>46429000</v>
      </c>
      <c r="AY41" s="510">
        <f t="shared" si="33"/>
        <v>2218916000</v>
      </c>
      <c r="AZ41" s="127">
        <f>AR41*$AZ$39</f>
        <v>2218915725.229867</v>
      </c>
      <c r="BA41" s="234"/>
      <c r="BB41" s="234"/>
      <c r="BC41" s="234"/>
      <c r="BD41" s="25"/>
      <c r="BE41" s="234"/>
      <c r="BF41" s="234"/>
      <c r="BG41" s="234"/>
      <c r="BH41" s="234"/>
      <c r="BI41" s="234"/>
      <c r="BJ41" s="234"/>
      <c r="BK41" s="234"/>
      <c r="BL41" s="234"/>
      <c r="BM41" s="234"/>
      <c r="BN41" s="234"/>
      <c r="BO41" s="234"/>
      <c r="BP41" s="234"/>
      <c r="BQ41" s="234"/>
      <c r="BR41" s="234"/>
      <c r="BS41" s="234"/>
      <c r="BT41" s="234"/>
      <c r="BW41" s="56">
        <f t="shared" si="34"/>
        <v>-1767269.6312099956</v>
      </c>
      <c r="BX41" s="137">
        <f>P41</f>
        <v>25580712.171600003</v>
      </c>
      <c r="BY41" s="126">
        <v>2</v>
      </c>
      <c r="BZ41" s="122" t="s">
        <v>133</v>
      </c>
      <c r="CA41" s="122" t="str">
        <f t="shared" si="35"/>
        <v>1BR-6</v>
      </c>
      <c r="CB41" s="123" t="str">
        <f t="shared" si="36"/>
        <v>06</v>
      </c>
      <c r="CC41" s="124">
        <f t="shared" si="37"/>
        <v>78</v>
      </c>
      <c r="CD41" s="124">
        <f t="shared" si="37"/>
        <v>66</v>
      </c>
      <c r="CE41" s="125">
        <f t="shared" si="38"/>
        <v>25580712.171600003</v>
      </c>
      <c r="CF41" s="125">
        <f t="shared" si="39"/>
        <v>1551927000</v>
      </c>
      <c r="CG41" s="125">
        <f t="shared" si="39"/>
        <v>1749269000</v>
      </c>
      <c r="CH41" s="125">
        <f t="shared" si="39"/>
        <v>1857160000</v>
      </c>
      <c r="CI41" s="125">
        <f t="shared" si="39"/>
        <v>1971706000</v>
      </c>
      <c r="CJ41" s="125">
        <f t="shared" si="40"/>
        <v>2093316000</v>
      </c>
      <c r="CK41" s="2">
        <v>14</v>
      </c>
      <c r="CW41" s="63">
        <f t="shared" si="41"/>
        <v>1881008100</v>
      </c>
      <c r="CX41" s="44">
        <f t="shared" si="42"/>
        <v>20900090</v>
      </c>
      <c r="DA41" s="56">
        <f t="shared" si="43"/>
        <v>1671444000</v>
      </c>
      <c r="DB41" s="44">
        <f t="shared" si="44"/>
        <v>27857400</v>
      </c>
      <c r="DC41" s="49">
        <f t="shared" si="45"/>
        <v>46429000</v>
      </c>
    </row>
    <row r="42" spans="1:112">
      <c r="A42" s="3">
        <f t="shared" si="46"/>
        <v>3</v>
      </c>
      <c r="B42" s="263">
        <v>3</v>
      </c>
      <c r="C42" s="556"/>
      <c r="D42" s="264" t="s">
        <v>132</v>
      </c>
      <c r="E42" s="265" t="s">
        <v>41</v>
      </c>
      <c r="F42" s="266"/>
      <c r="G42" s="41" t="s">
        <v>45</v>
      </c>
      <c r="H42" s="267">
        <f t="shared" si="4"/>
        <v>60</v>
      </c>
      <c r="I42" s="267">
        <f t="shared" si="5"/>
        <v>52</v>
      </c>
      <c r="J42" s="268">
        <f t="shared" si="6"/>
        <v>27506142.120000001</v>
      </c>
      <c r="K42" s="268">
        <f t="shared" si="7"/>
        <v>2</v>
      </c>
      <c r="L42" s="269">
        <f t="shared" si="8"/>
        <v>0.93</v>
      </c>
      <c r="M42" s="270">
        <f t="shared" si="9"/>
        <v>1</v>
      </c>
      <c r="N42" s="271">
        <f t="shared" si="10"/>
        <v>21376392.145576868</v>
      </c>
      <c r="O42" s="271">
        <f t="shared" si="11"/>
        <v>24094609.386887025</v>
      </c>
      <c r="P42" s="271">
        <f t="shared" si="12"/>
        <v>25580712.171600003</v>
      </c>
      <c r="Q42" s="271">
        <f t="shared" si="13"/>
        <v>27158474.52427981</v>
      </c>
      <c r="R42" s="272">
        <f t="shared" si="14"/>
        <v>25580712.171600003</v>
      </c>
      <c r="S42" s="271">
        <f t="shared" si="14"/>
        <v>27158474.52427981</v>
      </c>
      <c r="T42" s="271">
        <f t="shared" si="15"/>
        <v>28833549.806515098</v>
      </c>
      <c r="U42" s="271"/>
      <c r="V42" s="271">
        <f t="shared" si="16"/>
        <v>1111572391.5699971</v>
      </c>
      <c r="W42" s="271">
        <f t="shared" si="17"/>
        <v>1252919688.1181252</v>
      </c>
      <c r="X42" s="271">
        <f t="shared" si="18"/>
        <v>1330197032.9232001</v>
      </c>
      <c r="Y42" s="272">
        <f t="shared" si="19"/>
        <v>1412240675.2625501</v>
      </c>
      <c r="Z42" s="272">
        <f t="shared" si="20"/>
        <v>1330197032.9232001</v>
      </c>
      <c r="AA42" s="271">
        <f t="shared" si="21"/>
        <v>1412240675.2625501</v>
      </c>
      <c r="AB42" s="271">
        <f t="shared" si="22"/>
        <v>1499344589.9387851</v>
      </c>
      <c r="AC42" s="271"/>
      <c r="AD42" s="33" t="str">
        <f t="shared" si="23"/>
        <v>BERTAHAP</v>
      </c>
      <c r="AE42" s="273">
        <f t="shared" si="24"/>
        <v>0</v>
      </c>
      <c r="AF42" s="274">
        <v>2</v>
      </c>
      <c r="AG42" s="275"/>
      <c r="AH42" s="271" t="str">
        <f t="shared" si="25"/>
        <v>KR</v>
      </c>
      <c r="AI42" s="275">
        <f t="shared" si="26"/>
        <v>1222730000</v>
      </c>
      <c r="AJ42" s="275">
        <f t="shared" si="26"/>
        <v>1378212000</v>
      </c>
      <c r="AK42" s="275">
        <f t="shared" si="26"/>
        <v>1463217000</v>
      </c>
      <c r="AL42" s="276">
        <f t="shared" si="26"/>
        <v>1553465000</v>
      </c>
      <c r="AM42" s="276">
        <f t="shared" si="26"/>
        <v>1463217000</v>
      </c>
      <c r="AN42" s="275">
        <f t="shared" si="26"/>
        <v>1553465000</v>
      </c>
      <c r="AO42" s="275">
        <f t="shared" si="26"/>
        <v>1649280000</v>
      </c>
      <c r="AP42" s="275">
        <f t="shared" si="47"/>
        <v>1649279281.327158</v>
      </c>
      <c r="AQ42" s="52">
        <f t="shared" si="48"/>
        <v>1551011000</v>
      </c>
      <c r="AR42" s="43">
        <f t="shared" si="48"/>
        <v>1646673000</v>
      </c>
      <c r="AS42" s="63">
        <f t="shared" si="27"/>
        <v>1395909900</v>
      </c>
      <c r="AT42" s="63">
        <f t="shared" si="28"/>
        <v>23265165</v>
      </c>
      <c r="AU42" s="351">
        <f t="shared" si="29"/>
        <v>29127468.75</v>
      </c>
      <c r="AV42" s="141">
        <f t="shared" si="30"/>
        <v>16466730</v>
      </c>
      <c r="AW42" s="5">
        <f t="shared" si="31"/>
        <v>23265165</v>
      </c>
      <c r="AX42" s="5">
        <f t="shared" si="32"/>
        <v>36580425</v>
      </c>
      <c r="AY42" s="510">
        <f t="shared" si="33"/>
        <v>1748236000</v>
      </c>
      <c r="AZ42" s="127">
        <f t="shared" ref="AZ42:AZ105" si="49">AR42*$AZ$39</f>
        <v>1748235827.698082</v>
      </c>
      <c r="BA42" s="238"/>
      <c r="BB42" s="238"/>
      <c r="BC42" s="128"/>
      <c r="BD42" s="25"/>
      <c r="BE42" s="238"/>
      <c r="BF42" s="238"/>
      <c r="BG42" s="238"/>
      <c r="BH42" s="238"/>
      <c r="BI42" s="238"/>
      <c r="BJ42" s="238"/>
      <c r="BK42" s="238"/>
      <c r="BL42" s="238"/>
      <c r="BM42" s="238"/>
      <c r="BN42" s="238"/>
      <c r="BO42" s="238"/>
      <c r="BP42" s="238"/>
      <c r="BQ42" s="238"/>
      <c r="BR42" s="238"/>
      <c r="BS42" s="25"/>
      <c r="BT42" s="128"/>
      <c r="BW42" s="56">
        <f t="shared" si="34"/>
        <v>-1767269.6312099956</v>
      </c>
      <c r="BX42" s="136">
        <f>P48</f>
        <v>26680957.856400002</v>
      </c>
      <c r="BY42" s="126"/>
      <c r="BZ42" s="122"/>
      <c r="CA42" s="122" t="str">
        <f t="shared" si="35"/>
        <v>1BR-8</v>
      </c>
      <c r="CB42" s="123" t="str">
        <f t="shared" si="36"/>
        <v>08</v>
      </c>
      <c r="CC42" s="124">
        <f t="shared" si="37"/>
        <v>60</v>
      </c>
      <c r="CD42" s="124">
        <f t="shared" si="37"/>
        <v>52</v>
      </c>
      <c r="CE42" s="125">
        <f t="shared" si="38"/>
        <v>25580712.171600003</v>
      </c>
      <c r="CF42" s="125">
        <f t="shared" si="39"/>
        <v>1222730000</v>
      </c>
      <c r="CG42" s="125">
        <f t="shared" si="39"/>
        <v>1378212000</v>
      </c>
      <c r="CH42" s="125">
        <f t="shared" si="39"/>
        <v>1463217000</v>
      </c>
      <c r="CI42" s="125">
        <f t="shared" si="39"/>
        <v>1553465000</v>
      </c>
      <c r="CJ42" s="125">
        <f t="shared" si="40"/>
        <v>1649280000</v>
      </c>
      <c r="CW42" s="63">
        <f t="shared" si="41"/>
        <v>1482005700</v>
      </c>
      <c r="CX42" s="44">
        <f t="shared" si="42"/>
        <v>16466730</v>
      </c>
      <c r="DA42" s="56">
        <f t="shared" si="43"/>
        <v>1316895300</v>
      </c>
      <c r="DB42" s="44">
        <f t="shared" si="44"/>
        <v>21948255</v>
      </c>
      <c r="DC42" s="49">
        <f t="shared" si="45"/>
        <v>36580425</v>
      </c>
    </row>
    <row r="43" spans="1:112">
      <c r="A43" s="3">
        <f t="shared" si="46"/>
        <v>4</v>
      </c>
      <c r="B43" s="263">
        <v>4</v>
      </c>
      <c r="C43" s="556"/>
      <c r="D43" s="264" t="s">
        <v>132</v>
      </c>
      <c r="E43" s="265">
        <v>10</v>
      </c>
      <c r="F43" s="266"/>
      <c r="G43" s="41" t="s">
        <v>48</v>
      </c>
      <c r="H43" s="267">
        <f t="shared" si="4"/>
        <v>74</v>
      </c>
      <c r="I43" s="267">
        <f t="shared" si="5"/>
        <v>63</v>
      </c>
      <c r="J43" s="268">
        <f t="shared" si="6"/>
        <v>27506142.120000001</v>
      </c>
      <c r="K43" s="268">
        <f t="shared" si="7"/>
        <v>2</v>
      </c>
      <c r="L43" s="269">
        <f t="shared" si="8"/>
        <v>0.93</v>
      </c>
      <c r="M43" s="270">
        <f t="shared" si="9"/>
        <v>1</v>
      </c>
      <c r="N43" s="271">
        <f t="shared" si="10"/>
        <v>21376392.145576868</v>
      </c>
      <c r="O43" s="271">
        <f t="shared" si="11"/>
        <v>24094609.386887025</v>
      </c>
      <c r="P43" s="271">
        <f t="shared" si="12"/>
        <v>25580712.171600003</v>
      </c>
      <c r="Q43" s="271">
        <f t="shared" si="13"/>
        <v>27158474.52427981</v>
      </c>
      <c r="R43" s="272">
        <f t="shared" si="14"/>
        <v>25580712.171600003</v>
      </c>
      <c r="S43" s="271">
        <f t="shared" si="14"/>
        <v>27158474.52427981</v>
      </c>
      <c r="T43" s="271">
        <f t="shared" si="15"/>
        <v>28833549.806515098</v>
      </c>
      <c r="U43" s="271"/>
      <c r="V43" s="271">
        <f t="shared" si="16"/>
        <v>1346712705.1713426</v>
      </c>
      <c r="W43" s="271">
        <f t="shared" si="17"/>
        <v>1517960391.3738825</v>
      </c>
      <c r="X43" s="271">
        <f t="shared" si="18"/>
        <v>1611584866.8108001</v>
      </c>
      <c r="Y43" s="272">
        <f t="shared" si="19"/>
        <v>1710983895.029628</v>
      </c>
      <c r="Z43" s="272">
        <f t="shared" si="20"/>
        <v>1611584866.8108001</v>
      </c>
      <c r="AA43" s="271">
        <f t="shared" si="21"/>
        <v>1710983895.029628</v>
      </c>
      <c r="AB43" s="271">
        <f t="shared" si="22"/>
        <v>1816513637.810451</v>
      </c>
      <c r="AC43" s="271"/>
      <c r="AD43" s="33" t="str">
        <f t="shared" si="23"/>
        <v>BERTAHAP</v>
      </c>
      <c r="AE43" s="273">
        <f t="shared" si="24"/>
        <v>0</v>
      </c>
      <c r="AF43" s="274">
        <v>2</v>
      </c>
      <c r="AG43" s="275"/>
      <c r="AH43" s="271" t="str">
        <f t="shared" si="25"/>
        <v>KR</v>
      </c>
      <c r="AI43" s="275">
        <f t="shared" si="26"/>
        <v>1481384000</v>
      </c>
      <c r="AJ43" s="275">
        <f t="shared" si="26"/>
        <v>1669757000</v>
      </c>
      <c r="AK43" s="275">
        <f t="shared" si="26"/>
        <v>1772744000</v>
      </c>
      <c r="AL43" s="276">
        <f t="shared" si="26"/>
        <v>1882083000</v>
      </c>
      <c r="AM43" s="276">
        <f t="shared" si="26"/>
        <v>1772744000</v>
      </c>
      <c r="AN43" s="275">
        <f t="shared" si="26"/>
        <v>1882083000</v>
      </c>
      <c r="AO43" s="275">
        <f t="shared" si="26"/>
        <v>1998166000</v>
      </c>
      <c r="AP43" s="275">
        <f t="shared" si="47"/>
        <v>1998165711.9008548</v>
      </c>
      <c r="AQ43" s="52">
        <f t="shared" si="48"/>
        <v>1879109000</v>
      </c>
      <c r="AR43" s="43">
        <f t="shared" si="48"/>
        <v>1995008000</v>
      </c>
      <c r="AS43" s="63">
        <f t="shared" si="27"/>
        <v>1691198100</v>
      </c>
      <c r="AT43" s="63">
        <f t="shared" si="28"/>
        <v>28186635</v>
      </c>
      <c r="AU43" s="351">
        <f t="shared" si="29"/>
        <v>35289056.25</v>
      </c>
      <c r="AV43" s="141">
        <f t="shared" si="30"/>
        <v>19950080</v>
      </c>
      <c r="AW43" s="5">
        <f t="shared" si="31"/>
        <v>28186635</v>
      </c>
      <c r="AX43" s="5">
        <f t="shared" si="32"/>
        <v>44318600</v>
      </c>
      <c r="AY43" s="510">
        <f t="shared" si="33"/>
        <v>2118056000</v>
      </c>
      <c r="AZ43" s="127">
        <f t="shared" si="49"/>
        <v>2118055292.1826584</v>
      </c>
      <c r="BA43" s="2"/>
      <c r="BB43" s="2"/>
      <c r="BW43" s="56">
        <f t="shared" si="34"/>
        <v>-1767269.6312099956</v>
      </c>
      <c r="BX43" s="75">
        <f>P58</f>
        <v>26392143.36414</v>
      </c>
      <c r="BY43" s="126"/>
      <c r="BZ43" s="122"/>
      <c r="CA43" s="122" t="str">
        <f t="shared" si="35"/>
        <v>1BR-10</v>
      </c>
      <c r="CB43" s="123">
        <f t="shared" si="36"/>
        <v>10</v>
      </c>
      <c r="CC43" s="124">
        <f t="shared" si="37"/>
        <v>74</v>
      </c>
      <c r="CD43" s="124">
        <f t="shared" si="37"/>
        <v>63</v>
      </c>
      <c r="CE43" s="125">
        <f t="shared" si="38"/>
        <v>25580712.171600003</v>
      </c>
      <c r="CF43" s="125">
        <f t="shared" si="39"/>
        <v>1481384000</v>
      </c>
      <c r="CG43" s="125">
        <f t="shared" si="39"/>
        <v>1669757000</v>
      </c>
      <c r="CH43" s="125">
        <f t="shared" si="39"/>
        <v>1772744000</v>
      </c>
      <c r="CI43" s="125">
        <f t="shared" si="39"/>
        <v>1882083000</v>
      </c>
      <c r="CJ43" s="125">
        <f t="shared" si="40"/>
        <v>1998166000</v>
      </c>
      <c r="CW43" s="63">
        <f t="shared" si="41"/>
        <v>1795507200</v>
      </c>
      <c r="CX43" s="44">
        <f t="shared" si="42"/>
        <v>19950080</v>
      </c>
      <c r="CY43" s="36"/>
      <c r="DA43" s="56">
        <f t="shared" si="43"/>
        <v>1595469600</v>
      </c>
      <c r="DB43" s="44">
        <f t="shared" si="44"/>
        <v>26591160</v>
      </c>
      <c r="DC43" s="49">
        <f t="shared" si="45"/>
        <v>44318600</v>
      </c>
      <c r="DH43" s="44"/>
    </row>
    <row r="44" spans="1:112">
      <c r="A44" s="3">
        <f t="shared" si="46"/>
        <v>5</v>
      </c>
      <c r="B44" s="263">
        <v>5</v>
      </c>
      <c r="C44" s="556"/>
      <c r="D44" s="264" t="s">
        <v>132</v>
      </c>
      <c r="E44" s="299">
        <v>12</v>
      </c>
      <c r="F44" s="266"/>
      <c r="G44" s="41" t="s">
        <v>50</v>
      </c>
      <c r="H44" s="267">
        <f t="shared" si="4"/>
        <v>67</v>
      </c>
      <c r="I44" s="267">
        <f t="shared" si="5"/>
        <v>57</v>
      </c>
      <c r="J44" s="268">
        <f t="shared" si="6"/>
        <v>27506142.120000001</v>
      </c>
      <c r="K44" s="268">
        <f t="shared" si="7"/>
        <v>2</v>
      </c>
      <c r="L44" s="269">
        <f t="shared" si="8"/>
        <v>0.93</v>
      </c>
      <c r="M44" s="270">
        <f t="shared" si="9"/>
        <v>1</v>
      </c>
      <c r="N44" s="271">
        <f t="shared" si="10"/>
        <v>21376392.145576868</v>
      </c>
      <c r="O44" s="271">
        <f t="shared" si="11"/>
        <v>24094609.386887025</v>
      </c>
      <c r="P44" s="271">
        <f t="shared" si="12"/>
        <v>25580712.171600003</v>
      </c>
      <c r="Q44" s="271">
        <f t="shared" si="13"/>
        <v>27158474.52427981</v>
      </c>
      <c r="R44" s="272">
        <f t="shared" si="14"/>
        <v>25580712.171600003</v>
      </c>
      <c r="S44" s="271">
        <f t="shared" si="14"/>
        <v>27158474.52427981</v>
      </c>
      <c r="T44" s="271">
        <f t="shared" si="15"/>
        <v>28833549.806515098</v>
      </c>
      <c r="U44" s="271"/>
      <c r="V44" s="271">
        <f t="shared" si="16"/>
        <v>1218454352.2978816</v>
      </c>
      <c r="W44" s="271">
        <f t="shared" si="17"/>
        <v>1373392735.0525603</v>
      </c>
      <c r="X44" s="271">
        <f t="shared" si="18"/>
        <v>1458100593.7812002</v>
      </c>
      <c r="Y44" s="272">
        <f t="shared" si="19"/>
        <v>1548033047.8839493</v>
      </c>
      <c r="Z44" s="272">
        <f t="shared" si="20"/>
        <v>1458100593.7812002</v>
      </c>
      <c r="AA44" s="271">
        <f t="shared" si="21"/>
        <v>1548033047.8839493</v>
      </c>
      <c r="AB44" s="271">
        <f t="shared" si="22"/>
        <v>1643512338.9713607</v>
      </c>
      <c r="AC44" s="271"/>
      <c r="AD44" s="33" t="str">
        <f t="shared" si="23"/>
        <v>BERTAHAP</v>
      </c>
      <c r="AE44" s="273">
        <f t="shared" si="24"/>
        <v>0</v>
      </c>
      <c r="AF44" s="274">
        <v>2</v>
      </c>
      <c r="AG44" s="275"/>
      <c r="AH44" s="271" t="str">
        <f t="shared" si="25"/>
        <v>KR</v>
      </c>
      <c r="AI44" s="275">
        <f t="shared" si="26"/>
        <v>1340300000</v>
      </c>
      <c r="AJ44" s="275">
        <f t="shared" si="26"/>
        <v>1510733000</v>
      </c>
      <c r="AK44" s="275">
        <f t="shared" si="26"/>
        <v>1603911000</v>
      </c>
      <c r="AL44" s="276">
        <f t="shared" si="26"/>
        <v>1702837000</v>
      </c>
      <c r="AM44" s="276">
        <f t="shared" si="26"/>
        <v>1603911000</v>
      </c>
      <c r="AN44" s="275">
        <f t="shared" si="26"/>
        <v>1702837000</v>
      </c>
      <c r="AO44" s="275">
        <f t="shared" si="26"/>
        <v>1807864000</v>
      </c>
      <c r="AP44" s="275">
        <f t="shared" si="47"/>
        <v>1807864215.5293448</v>
      </c>
      <c r="AQ44" s="52">
        <f t="shared" si="48"/>
        <v>1700146000</v>
      </c>
      <c r="AR44" s="43">
        <f t="shared" si="48"/>
        <v>1805008000</v>
      </c>
      <c r="AS44" s="63">
        <f t="shared" si="27"/>
        <v>1530131400</v>
      </c>
      <c r="AT44" s="63">
        <f t="shared" si="28"/>
        <v>25502190</v>
      </c>
      <c r="AU44" s="351">
        <f t="shared" si="29"/>
        <v>31928193.75</v>
      </c>
      <c r="AV44" s="141">
        <f t="shared" si="30"/>
        <v>18050080</v>
      </c>
      <c r="AW44" s="5">
        <f t="shared" si="31"/>
        <v>25502190</v>
      </c>
      <c r="AX44" s="5">
        <f t="shared" si="32"/>
        <v>40097775</v>
      </c>
      <c r="AY44" s="510">
        <f t="shared" si="33"/>
        <v>1916337000</v>
      </c>
      <c r="AZ44" s="127">
        <f t="shared" si="49"/>
        <v>1916336549.4434288</v>
      </c>
      <c r="BA44" s="2"/>
      <c r="BB44" s="56"/>
      <c r="BW44" s="56">
        <f t="shared" si="34"/>
        <v>-1767269.6312099956</v>
      </c>
      <c r="BX44" s="139">
        <f>P59</f>
        <v>25836519.293316003</v>
      </c>
      <c r="BY44" s="126"/>
      <c r="BZ44" s="122"/>
      <c r="CA44" s="122" t="str">
        <f t="shared" si="35"/>
        <v>1BR-12</v>
      </c>
      <c r="CB44" s="123">
        <f t="shared" si="36"/>
        <v>12</v>
      </c>
      <c r="CC44" s="124">
        <f t="shared" si="37"/>
        <v>67</v>
      </c>
      <c r="CD44" s="124">
        <f t="shared" si="37"/>
        <v>57</v>
      </c>
      <c r="CE44" s="125">
        <f t="shared" si="38"/>
        <v>25580712.171600003</v>
      </c>
      <c r="CF44" s="125">
        <f t="shared" si="39"/>
        <v>1340300000</v>
      </c>
      <c r="CG44" s="125">
        <f t="shared" si="39"/>
        <v>1510733000</v>
      </c>
      <c r="CH44" s="125">
        <f t="shared" si="39"/>
        <v>1603911000</v>
      </c>
      <c r="CI44" s="125">
        <f t="shared" si="39"/>
        <v>1702837000</v>
      </c>
      <c r="CJ44" s="125">
        <f t="shared" si="40"/>
        <v>1807864000</v>
      </c>
      <c r="CW44" s="63">
        <f t="shared" si="41"/>
        <v>1624507200</v>
      </c>
      <c r="CX44" s="44">
        <f t="shared" si="42"/>
        <v>18050080</v>
      </c>
      <c r="DA44" s="56">
        <f t="shared" si="43"/>
        <v>1443519900</v>
      </c>
      <c r="DB44" s="44">
        <f t="shared" si="44"/>
        <v>24058665</v>
      </c>
      <c r="DC44" s="49">
        <f t="shared" si="45"/>
        <v>40097775</v>
      </c>
      <c r="DH44" s="44"/>
    </row>
    <row r="45" spans="1:112">
      <c r="A45" s="3">
        <f t="shared" si="46"/>
        <v>6</v>
      </c>
      <c r="B45" s="263">
        <v>6</v>
      </c>
      <c r="C45" s="556"/>
      <c r="D45" s="264" t="s">
        <v>132</v>
      </c>
      <c r="E45" s="265">
        <v>16</v>
      </c>
      <c r="F45" s="266"/>
      <c r="G45" s="41" t="s">
        <v>52</v>
      </c>
      <c r="H45" s="267">
        <f t="shared" si="4"/>
        <v>71</v>
      </c>
      <c r="I45" s="267">
        <f t="shared" si="5"/>
        <v>63</v>
      </c>
      <c r="J45" s="268">
        <f t="shared" si="6"/>
        <v>27506142.120000001</v>
      </c>
      <c r="K45" s="268">
        <f t="shared" si="7"/>
        <v>2</v>
      </c>
      <c r="L45" s="269">
        <f t="shared" si="8"/>
        <v>0.93</v>
      </c>
      <c r="M45" s="270">
        <f t="shared" si="9"/>
        <v>1</v>
      </c>
      <c r="N45" s="271">
        <f t="shared" si="10"/>
        <v>21376392.145576868</v>
      </c>
      <c r="O45" s="271">
        <f t="shared" si="11"/>
        <v>24094609.386887025</v>
      </c>
      <c r="P45" s="271">
        <f t="shared" si="12"/>
        <v>25580712.171600003</v>
      </c>
      <c r="Q45" s="271">
        <f t="shared" si="13"/>
        <v>27158474.52427981</v>
      </c>
      <c r="R45" s="272">
        <f t="shared" si="14"/>
        <v>25580712.171600003</v>
      </c>
      <c r="S45" s="271">
        <f t="shared" si="14"/>
        <v>27158474.52427981</v>
      </c>
      <c r="T45" s="271">
        <f t="shared" si="15"/>
        <v>28833549.806515098</v>
      </c>
      <c r="U45" s="271"/>
      <c r="V45" s="271">
        <f t="shared" si="16"/>
        <v>1346712705.1713426</v>
      </c>
      <c r="W45" s="271">
        <f t="shared" si="17"/>
        <v>1517960391.3738825</v>
      </c>
      <c r="X45" s="271">
        <f t="shared" si="18"/>
        <v>1611584866.8108001</v>
      </c>
      <c r="Y45" s="272">
        <f t="shared" si="19"/>
        <v>1710983895.029628</v>
      </c>
      <c r="Z45" s="272">
        <f t="shared" si="20"/>
        <v>1611584866.8108001</v>
      </c>
      <c r="AA45" s="271">
        <f t="shared" si="21"/>
        <v>1710983895.029628</v>
      </c>
      <c r="AB45" s="271">
        <f t="shared" si="22"/>
        <v>1816513637.810451</v>
      </c>
      <c r="AC45" s="271"/>
      <c r="AD45" s="33" t="str">
        <f t="shared" si="23"/>
        <v>BERTAHAP</v>
      </c>
      <c r="AE45" s="273">
        <f t="shared" si="24"/>
        <v>0</v>
      </c>
      <c r="AF45" s="274">
        <v>2</v>
      </c>
      <c r="AG45" s="275"/>
      <c r="AH45" s="271" t="str">
        <f t="shared" si="25"/>
        <v>KR</v>
      </c>
      <c r="AI45" s="275">
        <f t="shared" si="26"/>
        <v>1481384000</v>
      </c>
      <c r="AJ45" s="275">
        <f t="shared" si="26"/>
        <v>1669757000</v>
      </c>
      <c r="AK45" s="275">
        <f t="shared" si="26"/>
        <v>1772744000</v>
      </c>
      <c r="AL45" s="276">
        <f t="shared" si="26"/>
        <v>1882083000</v>
      </c>
      <c r="AM45" s="276">
        <f t="shared" si="26"/>
        <v>1772744000</v>
      </c>
      <c r="AN45" s="275">
        <f t="shared" si="26"/>
        <v>1882083000</v>
      </c>
      <c r="AO45" s="275">
        <f t="shared" si="26"/>
        <v>1998166000</v>
      </c>
      <c r="AP45" s="275">
        <f t="shared" si="47"/>
        <v>1998165711.9008548</v>
      </c>
      <c r="AQ45" s="52">
        <f t="shared" si="48"/>
        <v>1879109000</v>
      </c>
      <c r="AR45" s="43">
        <f t="shared" si="48"/>
        <v>1995008000</v>
      </c>
      <c r="AS45" s="63">
        <f t="shared" si="27"/>
        <v>1691198100</v>
      </c>
      <c r="AT45" s="63">
        <f t="shared" si="28"/>
        <v>28186635</v>
      </c>
      <c r="AU45" s="351">
        <f t="shared" si="29"/>
        <v>35289056.25</v>
      </c>
      <c r="AV45" s="141">
        <f t="shared" si="30"/>
        <v>19950080</v>
      </c>
      <c r="AW45" s="5">
        <f t="shared" si="31"/>
        <v>28186635</v>
      </c>
      <c r="AX45" s="5">
        <f t="shared" si="32"/>
        <v>44318600</v>
      </c>
      <c r="AY45" s="510">
        <f t="shared" si="33"/>
        <v>2118056000</v>
      </c>
      <c r="AZ45" s="127">
        <f t="shared" si="49"/>
        <v>2118055292.1826584</v>
      </c>
      <c r="BA45" s="234"/>
      <c r="BB45" s="234"/>
      <c r="BW45" s="56">
        <f t="shared" si="34"/>
        <v>-1767269.6312099956</v>
      </c>
      <c r="BX45" s="138">
        <f>P62</f>
        <v>25836519.293316003</v>
      </c>
      <c r="BY45" s="126"/>
      <c r="BZ45" s="122"/>
      <c r="CA45" s="122" t="str">
        <f t="shared" si="35"/>
        <v>1BR-16</v>
      </c>
      <c r="CB45" s="123">
        <f t="shared" si="36"/>
        <v>16</v>
      </c>
      <c r="CC45" s="124">
        <f t="shared" si="37"/>
        <v>71</v>
      </c>
      <c r="CD45" s="124">
        <f t="shared" si="37"/>
        <v>63</v>
      </c>
      <c r="CE45" s="125">
        <f t="shared" si="38"/>
        <v>25580712.171600003</v>
      </c>
      <c r="CF45" s="125">
        <f t="shared" si="39"/>
        <v>1481384000</v>
      </c>
      <c r="CG45" s="125">
        <f t="shared" si="39"/>
        <v>1669757000</v>
      </c>
      <c r="CH45" s="125">
        <f t="shared" si="39"/>
        <v>1772744000</v>
      </c>
      <c r="CI45" s="125">
        <f t="shared" si="39"/>
        <v>1882083000</v>
      </c>
      <c r="CJ45" s="125">
        <f t="shared" si="40"/>
        <v>1998166000</v>
      </c>
      <c r="CW45" s="63">
        <f t="shared" si="41"/>
        <v>1795507200</v>
      </c>
      <c r="CX45" s="44">
        <f t="shared" si="42"/>
        <v>19950080</v>
      </c>
      <c r="DA45" s="56">
        <f t="shared" si="43"/>
        <v>1595469600</v>
      </c>
      <c r="DB45" s="44">
        <f t="shared" si="44"/>
        <v>26591160</v>
      </c>
      <c r="DC45" s="49">
        <f t="shared" si="45"/>
        <v>44318600</v>
      </c>
      <c r="DH45" s="44"/>
    </row>
    <row r="46" spans="1:112">
      <c r="A46" s="3">
        <f t="shared" si="46"/>
        <v>7</v>
      </c>
      <c r="B46" s="263">
        <v>7</v>
      </c>
      <c r="C46" s="556"/>
      <c r="D46" s="264" t="s">
        <v>132</v>
      </c>
      <c r="E46" s="299">
        <v>18</v>
      </c>
      <c r="F46" s="266"/>
      <c r="G46" s="41" t="s">
        <v>54</v>
      </c>
      <c r="H46" s="267">
        <f t="shared" si="4"/>
        <v>97</v>
      </c>
      <c r="I46" s="267">
        <f t="shared" si="5"/>
        <v>85</v>
      </c>
      <c r="J46" s="268">
        <f t="shared" si="6"/>
        <v>27506142.120000001</v>
      </c>
      <c r="K46" s="268">
        <f t="shared" si="7"/>
        <v>2</v>
      </c>
      <c r="L46" s="269">
        <f t="shared" si="8"/>
        <v>0.93</v>
      </c>
      <c r="M46" s="270">
        <f t="shared" si="9"/>
        <v>1</v>
      </c>
      <c r="N46" s="271">
        <f t="shared" si="10"/>
        <v>21376392.145576868</v>
      </c>
      <c r="O46" s="271">
        <f t="shared" si="11"/>
        <v>24094609.386887025</v>
      </c>
      <c r="P46" s="271">
        <f t="shared" si="12"/>
        <v>25580712.171600003</v>
      </c>
      <c r="Q46" s="271">
        <f t="shared" si="13"/>
        <v>27158474.52427981</v>
      </c>
      <c r="R46" s="272">
        <f t="shared" si="14"/>
        <v>25580712.171600003</v>
      </c>
      <c r="S46" s="271">
        <f t="shared" si="14"/>
        <v>27158474.52427981</v>
      </c>
      <c r="T46" s="271">
        <f t="shared" si="15"/>
        <v>28833549.806515098</v>
      </c>
      <c r="U46" s="271"/>
      <c r="V46" s="271">
        <f t="shared" si="16"/>
        <v>1816993332.3740337</v>
      </c>
      <c r="W46" s="271">
        <f t="shared" si="17"/>
        <v>2048041797.8853972</v>
      </c>
      <c r="X46" s="271">
        <f t="shared" si="18"/>
        <v>2174360534.5860004</v>
      </c>
      <c r="Y46" s="272">
        <f t="shared" si="19"/>
        <v>2308470334.5637841</v>
      </c>
      <c r="Z46" s="272">
        <f t="shared" si="20"/>
        <v>2174360534.5860004</v>
      </c>
      <c r="AA46" s="271">
        <f t="shared" si="21"/>
        <v>2308470334.5637841</v>
      </c>
      <c r="AB46" s="271">
        <f t="shared" si="22"/>
        <v>2450851733.5537834</v>
      </c>
      <c r="AC46" s="271"/>
      <c r="AD46" s="33" t="str">
        <f t="shared" si="23"/>
        <v>BERTAHAP</v>
      </c>
      <c r="AE46" s="273">
        <f t="shared" si="24"/>
        <v>0</v>
      </c>
      <c r="AF46" s="274">
        <v>2</v>
      </c>
      <c r="AG46" s="275"/>
      <c r="AH46" s="271" t="str">
        <f t="shared" si="25"/>
        <v>KR</v>
      </c>
      <c r="AI46" s="275">
        <f t="shared" si="26"/>
        <v>1998693000</v>
      </c>
      <c r="AJ46" s="275">
        <f t="shared" si="26"/>
        <v>2252846000</v>
      </c>
      <c r="AK46" s="275">
        <f t="shared" si="26"/>
        <v>2391797000</v>
      </c>
      <c r="AL46" s="276">
        <f t="shared" si="26"/>
        <v>2539318000</v>
      </c>
      <c r="AM46" s="276">
        <f t="shared" si="26"/>
        <v>2391797000</v>
      </c>
      <c r="AN46" s="275">
        <f t="shared" si="26"/>
        <v>2539318000</v>
      </c>
      <c r="AO46" s="275">
        <f t="shared" si="26"/>
        <v>2695937000</v>
      </c>
      <c r="AP46" s="275">
        <f t="shared" si="47"/>
        <v>2695937511.3704629</v>
      </c>
      <c r="AQ46" s="52">
        <f t="shared" si="48"/>
        <v>2535305000</v>
      </c>
      <c r="AR46" s="43">
        <f t="shared" si="48"/>
        <v>2691678000</v>
      </c>
      <c r="AS46" s="63">
        <f t="shared" si="27"/>
        <v>2281774500</v>
      </c>
      <c r="AT46" s="63">
        <f t="shared" si="28"/>
        <v>38029575</v>
      </c>
      <c r="AU46" s="351">
        <f t="shared" si="29"/>
        <v>47612212.5</v>
      </c>
      <c r="AV46" s="141">
        <f t="shared" si="30"/>
        <v>26916780</v>
      </c>
      <c r="AW46" s="5">
        <f t="shared" si="31"/>
        <v>38029575</v>
      </c>
      <c r="AX46" s="5">
        <f t="shared" si="32"/>
        <v>59794925</v>
      </c>
      <c r="AY46" s="510">
        <f t="shared" si="33"/>
        <v>2857695000</v>
      </c>
      <c r="AZ46" s="127">
        <f t="shared" si="49"/>
        <v>2857694221.1518121</v>
      </c>
      <c r="BA46" s="130"/>
      <c r="BB46" s="130"/>
      <c r="BT46" s="63"/>
      <c r="BU46" s="6"/>
      <c r="BV46" s="241"/>
      <c r="BW46" s="56">
        <f t="shared" si="34"/>
        <v>-1767269.6312099956</v>
      </c>
      <c r="BX46" s="242">
        <f>P65</f>
        <v>26947767.434964001</v>
      </c>
      <c r="BY46" s="126"/>
      <c r="BZ46" s="122"/>
      <c r="CA46" s="122" t="str">
        <f t="shared" si="35"/>
        <v>2BR-18</v>
      </c>
      <c r="CB46" s="123">
        <f t="shared" si="36"/>
        <v>18</v>
      </c>
      <c r="CC46" s="124">
        <f t="shared" si="37"/>
        <v>97</v>
      </c>
      <c r="CD46" s="124">
        <f t="shared" si="37"/>
        <v>85</v>
      </c>
      <c r="CE46" s="125">
        <f t="shared" si="38"/>
        <v>25580712.171600003</v>
      </c>
      <c r="CF46" s="125">
        <f t="shared" si="39"/>
        <v>1998693000</v>
      </c>
      <c r="CG46" s="125">
        <f t="shared" si="39"/>
        <v>2252846000</v>
      </c>
      <c r="CH46" s="125">
        <f t="shared" si="39"/>
        <v>2391797000</v>
      </c>
      <c r="CI46" s="125">
        <f t="shared" si="39"/>
        <v>2539318000</v>
      </c>
      <c r="CJ46" s="125">
        <f t="shared" si="40"/>
        <v>2695937000</v>
      </c>
      <c r="CW46" s="63">
        <f t="shared" si="41"/>
        <v>2422510200</v>
      </c>
      <c r="CX46" s="44">
        <f t="shared" si="42"/>
        <v>26916780</v>
      </c>
      <c r="DA46" s="56">
        <f t="shared" si="43"/>
        <v>2152617300</v>
      </c>
      <c r="DB46" s="44">
        <f t="shared" si="44"/>
        <v>35876955</v>
      </c>
      <c r="DC46" s="49">
        <f t="shared" si="45"/>
        <v>59794925</v>
      </c>
    </row>
    <row r="47" spans="1:112">
      <c r="A47" s="3">
        <f t="shared" si="46"/>
        <v>8</v>
      </c>
      <c r="B47" s="263">
        <v>8</v>
      </c>
      <c r="C47" s="556"/>
      <c r="D47" s="264" t="s">
        <v>132</v>
      </c>
      <c r="E47" s="299">
        <v>20</v>
      </c>
      <c r="F47" s="266"/>
      <c r="G47" s="41" t="s">
        <v>70</v>
      </c>
      <c r="H47" s="267">
        <f t="shared" si="4"/>
        <v>60</v>
      </c>
      <c r="I47" s="267">
        <f t="shared" si="5"/>
        <v>51</v>
      </c>
      <c r="J47" s="268">
        <f t="shared" si="6"/>
        <v>27506142.120000001</v>
      </c>
      <c r="K47" s="268">
        <f t="shared" si="7"/>
        <v>2</v>
      </c>
      <c r="L47" s="269">
        <f t="shared" si="8"/>
        <v>0.93</v>
      </c>
      <c r="M47" s="270">
        <f t="shared" si="9"/>
        <v>1</v>
      </c>
      <c r="N47" s="271">
        <f t="shared" si="10"/>
        <v>21376392.145576868</v>
      </c>
      <c r="O47" s="271">
        <f t="shared" si="11"/>
        <v>24094609.386887025</v>
      </c>
      <c r="P47" s="271">
        <f t="shared" si="12"/>
        <v>25580712.171600003</v>
      </c>
      <c r="Q47" s="271">
        <f t="shared" si="13"/>
        <v>27158474.52427981</v>
      </c>
      <c r="R47" s="272">
        <f t="shared" si="14"/>
        <v>25580712.171600003</v>
      </c>
      <c r="S47" s="271">
        <f t="shared" si="14"/>
        <v>27158474.52427981</v>
      </c>
      <c r="T47" s="271">
        <f t="shared" si="15"/>
        <v>28833549.806515098</v>
      </c>
      <c r="U47" s="271"/>
      <c r="V47" s="271">
        <f t="shared" si="16"/>
        <v>1090195999.4244204</v>
      </c>
      <c r="W47" s="271">
        <f t="shared" si="17"/>
        <v>1228825078.7312384</v>
      </c>
      <c r="X47" s="271">
        <f t="shared" si="18"/>
        <v>1304616320.7516</v>
      </c>
      <c r="Y47" s="272">
        <f t="shared" si="19"/>
        <v>1385082200.7382703</v>
      </c>
      <c r="Z47" s="272">
        <f t="shared" si="20"/>
        <v>1304616320.7516</v>
      </c>
      <c r="AA47" s="271">
        <f t="shared" si="21"/>
        <v>1385082200.7382703</v>
      </c>
      <c r="AB47" s="271">
        <f t="shared" si="22"/>
        <v>1470511040.1322699</v>
      </c>
      <c r="AC47" s="271"/>
      <c r="AD47" s="33" t="str">
        <f t="shared" si="23"/>
        <v>BERTAHAP</v>
      </c>
      <c r="AE47" s="273">
        <f t="shared" si="24"/>
        <v>0</v>
      </c>
      <c r="AF47" s="274">
        <v>2</v>
      </c>
      <c r="AG47" s="275"/>
      <c r="AH47" s="271" t="str">
        <f t="shared" si="25"/>
        <v>KR</v>
      </c>
      <c r="AI47" s="275">
        <f t="shared" si="26"/>
        <v>1199216000</v>
      </c>
      <c r="AJ47" s="275">
        <f t="shared" si="26"/>
        <v>1351708000</v>
      </c>
      <c r="AK47" s="275">
        <f t="shared" si="26"/>
        <v>1435078000</v>
      </c>
      <c r="AL47" s="276">
        <f t="shared" si="26"/>
        <v>1523591000</v>
      </c>
      <c r="AM47" s="276">
        <f t="shared" si="26"/>
        <v>1435078000</v>
      </c>
      <c r="AN47" s="275">
        <f t="shared" si="26"/>
        <v>1523591000</v>
      </c>
      <c r="AO47" s="275">
        <f t="shared" si="26"/>
        <v>1617563000</v>
      </c>
      <c r="AP47" s="275">
        <f t="shared" si="47"/>
        <v>1617562719.157835</v>
      </c>
      <c r="AQ47" s="52">
        <f t="shared" si="48"/>
        <v>1521183000</v>
      </c>
      <c r="AR47" s="43">
        <f t="shared" si="48"/>
        <v>1615007000</v>
      </c>
      <c r="AS47" s="63">
        <f t="shared" si="27"/>
        <v>1369064700</v>
      </c>
      <c r="AT47" s="63">
        <f t="shared" si="28"/>
        <v>22817745</v>
      </c>
      <c r="AU47" s="351">
        <f t="shared" si="29"/>
        <v>28567331.25</v>
      </c>
      <c r="AV47" s="141">
        <f t="shared" si="30"/>
        <v>16150070</v>
      </c>
      <c r="AW47" s="5">
        <f t="shared" si="31"/>
        <v>22817745</v>
      </c>
      <c r="AX47" s="5">
        <f t="shared" si="32"/>
        <v>35876950</v>
      </c>
      <c r="AY47" s="510">
        <f t="shared" si="33"/>
        <v>1714617000</v>
      </c>
      <c r="AZ47" s="127">
        <f t="shared" si="49"/>
        <v>1714616745.0266058</v>
      </c>
      <c r="BA47" s="130"/>
      <c r="BB47" s="130"/>
      <c r="BU47" s="6"/>
      <c r="BV47" s="22"/>
      <c r="BW47" s="56">
        <f t="shared" si="34"/>
        <v>-1767269.6312099956</v>
      </c>
      <c r="BX47" s="140">
        <f>P70</f>
        <v>25580712.171600003</v>
      </c>
      <c r="BY47" s="126"/>
      <c r="BZ47" s="122"/>
      <c r="CA47" s="122" t="str">
        <f t="shared" si="35"/>
        <v>1BR-20</v>
      </c>
      <c r="CB47" s="123">
        <f t="shared" si="36"/>
        <v>20</v>
      </c>
      <c r="CC47" s="124">
        <f t="shared" si="37"/>
        <v>60</v>
      </c>
      <c r="CD47" s="124">
        <f t="shared" si="37"/>
        <v>51</v>
      </c>
      <c r="CE47" s="125">
        <f t="shared" si="38"/>
        <v>25580712.171600003</v>
      </c>
      <c r="CF47" s="125">
        <f t="shared" si="39"/>
        <v>1199216000</v>
      </c>
      <c r="CG47" s="125">
        <f t="shared" si="39"/>
        <v>1351708000</v>
      </c>
      <c r="CH47" s="125">
        <f t="shared" si="39"/>
        <v>1435078000</v>
      </c>
      <c r="CI47" s="125">
        <f t="shared" si="39"/>
        <v>1523591000</v>
      </c>
      <c r="CJ47" s="125">
        <f t="shared" si="40"/>
        <v>1617563000</v>
      </c>
      <c r="CW47" s="63">
        <f t="shared" si="41"/>
        <v>1453506300</v>
      </c>
      <c r="CX47" s="44">
        <f t="shared" si="42"/>
        <v>16150070</v>
      </c>
      <c r="DA47" s="56">
        <f t="shared" si="43"/>
        <v>1291570200</v>
      </c>
      <c r="DB47" s="44">
        <f t="shared" si="44"/>
        <v>21526170</v>
      </c>
      <c r="DC47" s="49">
        <f t="shared" si="45"/>
        <v>35876950</v>
      </c>
      <c r="DH47" s="44"/>
    </row>
    <row r="48" spans="1:112">
      <c r="A48" s="3">
        <f t="shared" si="46"/>
        <v>9</v>
      </c>
      <c r="B48" s="263">
        <v>9</v>
      </c>
      <c r="C48" s="556"/>
      <c r="D48" s="264" t="s">
        <v>132</v>
      </c>
      <c r="E48" s="299">
        <v>22</v>
      </c>
      <c r="F48" s="266"/>
      <c r="G48" s="41" t="s">
        <v>89</v>
      </c>
      <c r="H48" s="267">
        <f t="shared" si="4"/>
        <v>81</v>
      </c>
      <c r="I48" s="267">
        <f t="shared" si="5"/>
        <v>70</v>
      </c>
      <c r="J48" s="268">
        <f t="shared" si="6"/>
        <v>27506142.120000001</v>
      </c>
      <c r="K48" s="268">
        <f t="shared" si="7"/>
        <v>4</v>
      </c>
      <c r="L48" s="269">
        <f t="shared" si="8"/>
        <v>0.97</v>
      </c>
      <c r="M48" s="270">
        <f t="shared" si="9"/>
        <v>1</v>
      </c>
      <c r="N48" s="271">
        <f t="shared" si="10"/>
        <v>22295806.861515656</v>
      </c>
      <c r="O48" s="271">
        <f t="shared" si="11"/>
        <v>25130936.672344532</v>
      </c>
      <c r="P48" s="271">
        <f t="shared" si="12"/>
        <v>26680957.856400002</v>
      </c>
      <c r="Q48" s="271">
        <f t="shared" si="13"/>
        <v>28326580.955431629</v>
      </c>
      <c r="R48" s="272">
        <f t="shared" si="14"/>
        <v>26680957.856400002</v>
      </c>
      <c r="S48" s="271">
        <f t="shared" si="14"/>
        <v>28326580.955431629</v>
      </c>
      <c r="T48" s="271">
        <f t="shared" si="15"/>
        <v>30073702.48636521</v>
      </c>
      <c r="U48" s="271"/>
      <c r="V48" s="271">
        <f t="shared" si="16"/>
        <v>1560706480.3060958</v>
      </c>
      <c r="W48" s="271">
        <f t="shared" si="17"/>
        <v>1759165567.0641172</v>
      </c>
      <c r="X48" s="271">
        <f t="shared" si="18"/>
        <v>1867667049.9480002</v>
      </c>
      <c r="Y48" s="272">
        <f t="shared" si="19"/>
        <v>1982860666.880214</v>
      </c>
      <c r="Z48" s="272">
        <f t="shared" si="20"/>
        <v>1867667049.9480002</v>
      </c>
      <c r="AA48" s="271">
        <f t="shared" si="21"/>
        <v>1982860666.880214</v>
      </c>
      <c r="AB48" s="271">
        <f t="shared" si="22"/>
        <v>2105159174.0455647</v>
      </c>
      <c r="AC48" s="271"/>
      <c r="AD48" s="33" t="str">
        <f t="shared" si="23"/>
        <v>BERTAHAP</v>
      </c>
      <c r="AE48" s="273">
        <f t="shared" si="24"/>
        <v>0</v>
      </c>
      <c r="AF48" s="274">
        <v>2</v>
      </c>
      <c r="AG48" s="275"/>
      <c r="AH48" s="271" t="str">
        <f t="shared" si="25"/>
        <v>KR</v>
      </c>
      <c r="AI48" s="275">
        <f t="shared" si="26"/>
        <v>1716778000</v>
      </c>
      <c r="AJ48" s="275">
        <f t="shared" si="26"/>
        <v>1935083000</v>
      </c>
      <c r="AK48" s="275">
        <f t="shared" si="26"/>
        <v>2054434000</v>
      </c>
      <c r="AL48" s="276">
        <f t="shared" si="26"/>
        <v>2181147000</v>
      </c>
      <c r="AM48" s="276">
        <f t="shared" si="26"/>
        <v>2054434000</v>
      </c>
      <c r="AN48" s="275">
        <f t="shared" si="26"/>
        <v>2181147000</v>
      </c>
      <c r="AO48" s="275">
        <f t="shared" si="26"/>
        <v>2315676000</v>
      </c>
      <c r="AP48" s="275">
        <f t="shared" si="47"/>
        <v>2315675317.1966453</v>
      </c>
      <c r="AQ48" s="52">
        <f t="shared" si="48"/>
        <v>2177701000</v>
      </c>
      <c r="AR48" s="43">
        <f t="shared" si="48"/>
        <v>2312016000</v>
      </c>
      <c r="AS48" s="63">
        <f t="shared" si="27"/>
        <v>1959930900</v>
      </c>
      <c r="AT48" s="63">
        <f t="shared" si="28"/>
        <v>32665515</v>
      </c>
      <c r="AU48" s="351">
        <f t="shared" si="29"/>
        <v>40896506.25</v>
      </c>
      <c r="AV48" s="141">
        <f t="shared" si="30"/>
        <v>23120160</v>
      </c>
      <c r="AW48" s="5">
        <f t="shared" si="31"/>
        <v>32665515</v>
      </c>
      <c r="AX48" s="5">
        <f t="shared" si="32"/>
        <v>51360850</v>
      </c>
      <c r="AY48" s="510">
        <f t="shared" si="33"/>
        <v>2454616000</v>
      </c>
      <c r="AZ48" s="127">
        <f t="shared" si="49"/>
        <v>2454615582.6999097</v>
      </c>
      <c r="BA48" s="130"/>
      <c r="BB48" s="130"/>
      <c r="BW48" s="56">
        <f t="shared" si="34"/>
        <v>-667023.9464099966</v>
      </c>
      <c r="BX48" s="142">
        <f>P109</f>
        <v>25836519.293316003</v>
      </c>
      <c r="BY48" s="126">
        <v>3</v>
      </c>
      <c r="BZ48" s="131" t="s">
        <v>148</v>
      </c>
      <c r="CA48" s="122" t="str">
        <f>G67</f>
        <v>1BR-6</v>
      </c>
      <c r="CB48" s="123" t="str">
        <f>E67</f>
        <v>06</v>
      </c>
      <c r="CC48" s="124">
        <f t="shared" ref="CC48:CD50" si="50">H67</f>
        <v>78</v>
      </c>
      <c r="CD48" s="124">
        <f t="shared" si="50"/>
        <v>66</v>
      </c>
      <c r="CE48" s="125">
        <f>P67</f>
        <v>25580712.171600003</v>
      </c>
      <c r="CF48" s="125">
        <f t="shared" ref="CF48:CI50" si="51">AI67</f>
        <v>1551927000</v>
      </c>
      <c r="CG48" s="125">
        <f t="shared" si="51"/>
        <v>1749269000</v>
      </c>
      <c r="CH48" s="125">
        <f t="shared" si="51"/>
        <v>1857160000</v>
      </c>
      <c r="CI48" s="125">
        <f t="shared" si="51"/>
        <v>1971706000</v>
      </c>
      <c r="CJ48" s="125">
        <f>AO67</f>
        <v>2093316000</v>
      </c>
      <c r="CK48" s="2">
        <v>4</v>
      </c>
      <c r="CW48" s="63">
        <f t="shared" si="41"/>
        <v>2080814400</v>
      </c>
      <c r="CX48" s="44">
        <f t="shared" si="42"/>
        <v>23120160</v>
      </c>
      <c r="DA48" s="56">
        <f t="shared" si="43"/>
        <v>1848990600</v>
      </c>
      <c r="DB48" s="44">
        <f t="shared" si="44"/>
        <v>30816510</v>
      </c>
      <c r="DC48" s="49">
        <f t="shared" si="45"/>
        <v>51360850</v>
      </c>
      <c r="DF48" s="557"/>
      <c r="DH48" s="44"/>
    </row>
    <row r="49" spans="1:112">
      <c r="A49" s="3">
        <f t="shared" si="46"/>
        <v>10</v>
      </c>
      <c r="B49" s="263">
        <v>1</v>
      </c>
      <c r="C49" s="556"/>
      <c r="D49" s="264" t="s">
        <v>134</v>
      </c>
      <c r="E49" s="265" t="s">
        <v>24</v>
      </c>
      <c r="F49" s="266"/>
      <c r="G49" s="41" t="s">
        <v>39</v>
      </c>
      <c r="H49" s="267">
        <f t="shared" si="4"/>
        <v>113</v>
      </c>
      <c r="I49" s="267">
        <f t="shared" si="5"/>
        <v>101</v>
      </c>
      <c r="J49" s="268">
        <f t="shared" si="6"/>
        <v>27506142.120000001</v>
      </c>
      <c r="K49" s="268">
        <f t="shared" si="7"/>
        <v>6</v>
      </c>
      <c r="L49" s="269">
        <f t="shared" si="8"/>
        <v>0.95</v>
      </c>
      <c r="M49" s="270">
        <f t="shared" si="9"/>
        <v>1</v>
      </c>
      <c r="N49" s="271">
        <f t="shared" si="10"/>
        <v>21836099.50354626</v>
      </c>
      <c r="O49" s="271">
        <f t="shared" si="11"/>
        <v>24612773.029615775</v>
      </c>
      <c r="P49" s="271">
        <f t="shared" si="12"/>
        <v>26130835.013999999</v>
      </c>
      <c r="Q49" s="271">
        <f t="shared" si="13"/>
        <v>27742527.739855718</v>
      </c>
      <c r="R49" s="272">
        <f t="shared" si="14"/>
        <v>26130835.013999999</v>
      </c>
      <c r="S49" s="271">
        <f t="shared" si="14"/>
        <v>27742527.739855718</v>
      </c>
      <c r="T49" s="271">
        <f t="shared" si="15"/>
        <v>29453626.146440148</v>
      </c>
      <c r="U49" s="271"/>
      <c r="V49" s="271">
        <f t="shared" si="16"/>
        <v>2205446049.8581724</v>
      </c>
      <c r="W49" s="271">
        <f t="shared" si="17"/>
        <v>2485890075.9911933</v>
      </c>
      <c r="X49" s="271">
        <f t="shared" si="18"/>
        <v>2639214336.414</v>
      </c>
      <c r="Y49" s="272">
        <f t="shared" si="19"/>
        <v>2801995301.7254276</v>
      </c>
      <c r="Z49" s="272">
        <f t="shared" si="20"/>
        <v>2639214336.414</v>
      </c>
      <c r="AA49" s="271">
        <f t="shared" si="21"/>
        <v>2801995301.7254276</v>
      </c>
      <c r="AB49" s="271">
        <f t="shared" si="22"/>
        <v>2974816240.7904549</v>
      </c>
      <c r="AC49" s="271"/>
      <c r="AD49" s="33" t="str">
        <f t="shared" si="23"/>
        <v>BERTAHAP</v>
      </c>
      <c r="AE49" s="273">
        <f t="shared" si="24"/>
        <v>0</v>
      </c>
      <c r="AF49" s="274">
        <v>2</v>
      </c>
      <c r="AG49" s="275"/>
      <c r="AH49" s="271" t="str">
        <f t="shared" si="25"/>
        <v>KR</v>
      </c>
      <c r="AI49" s="275">
        <f t="shared" si="26"/>
        <v>2425991000</v>
      </c>
      <c r="AJ49" s="275">
        <f t="shared" si="26"/>
        <v>2734480000</v>
      </c>
      <c r="AK49" s="275">
        <f t="shared" si="26"/>
        <v>2903136000</v>
      </c>
      <c r="AL49" s="276">
        <f t="shared" si="26"/>
        <v>3082195000</v>
      </c>
      <c r="AM49" s="276">
        <f t="shared" si="26"/>
        <v>2903136000</v>
      </c>
      <c r="AN49" s="275">
        <f t="shared" si="26"/>
        <v>3082195000</v>
      </c>
      <c r="AO49" s="275">
        <f t="shared" si="26"/>
        <v>3272298000</v>
      </c>
      <c r="AP49" s="275">
        <f t="shared" si="47"/>
        <v>3272297962.6255884</v>
      </c>
      <c r="AQ49" s="52">
        <f t="shared" si="48"/>
        <v>3077325000</v>
      </c>
      <c r="AR49" s="43">
        <f t="shared" si="48"/>
        <v>3267127000</v>
      </c>
      <c r="AS49" s="63">
        <f t="shared" si="27"/>
        <v>2769592500</v>
      </c>
      <c r="AT49" s="63">
        <f t="shared" si="28"/>
        <v>46159875</v>
      </c>
      <c r="AU49" s="351">
        <f t="shared" si="29"/>
        <v>57791156.25</v>
      </c>
      <c r="AV49" s="141">
        <f t="shared" si="30"/>
        <v>32671270</v>
      </c>
      <c r="AW49" s="5">
        <f t="shared" si="31"/>
        <v>46159875</v>
      </c>
      <c r="AX49" s="5">
        <f t="shared" si="32"/>
        <v>72578400</v>
      </c>
      <c r="AY49" s="510">
        <f t="shared" si="33"/>
        <v>3468636000</v>
      </c>
      <c r="AZ49" s="127">
        <f t="shared" si="49"/>
        <v>3468635530.5757432</v>
      </c>
      <c r="BA49" s="130"/>
      <c r="BB49" s="130"/>
      <c r="BW49" s="56">
        <f t="shared" si="34"/>
        <v>-1217146.7888099998</v>
      </c>
      <c r="BX49" s="243">
        <f>P116</f>
        <v>26653451.714279998</v>
      </c>
      <c r="BY49" s="126"/>
      <c r="BZ49" s="122"/>
      <c r="CA49" s="122" t="str">
        <f>G68</f>
        <v>1BR-8</v>
      </c>
      <c r="CB49" s="123" t="str">
        <f>E68</f>
        <v>08</v>
      </c>
      <c r="CC49" s="124">
        <f t="shared" si="50"/>
        <v>60</v>
      </c>
      <c r="CD49" s="124">
        <f t="shared" si="50"/>
        <v>52</v>
      </c>
      <c r="CE49" s="125">
        <f>P68</f>
        <v>25580712.171600003</v>
      </c>
      <c r="CF49" s="125">
        <f t="shared" si="51"/>
        <v>1222730000</v>
      </c>
      <c r="CG49" s="125">
        <f t="shared" si="51"/>
        <v>1378212000</v>
      </c>
      <c r="CH49" s="125">
        <f t="shared" si="51"/>
        <v>1463217000</v>
      </c>
      <c r="CI49" s="125">
        <f t="shared" si="51"/>
        <v>1553465000</v>
      </c>
      <c r="CJ49" s="125">
        <f>AO68</f>
        <v>1649280000</v>
      </c>
      <c r="CW49" s="63">
        <f t="shared" si="41"/>
        <v>2940414300</v>
      </c>
      <c r="CX49" s="44">
        <f t="shared" si="42"/>
        <v>32671270</v>
      </c>
      <c r="DA49" s="56">
        <f t="shared" si="43"/>
        <v>2612822400</v>
      </c>
      <c r="DB49" s="44">
        <f t="shared" si="44"/>
        <v>43547040</v>
      </c>
      <c r="DC49" s="49">
        <f t="shared" si="45"/>
        <v>72578400</v>
      </c>
    </row>
    <row r="50" spans="1:112">
      <c r="A50" s="3">
        <f t="shared" si="46"/>
        <v>11</v>
      </c>
      <c r="B50" s="263">
        <v>2</v>
      </c>
      <c r="C50" s="556"/>
      <c r="D50" s="264" t="s">
        <v>134</v>
      </c>
      <c r="E50" s="265" t="s">
        <v>35</v>
      </c>
      <c r="F50" s="266"/>
      <c r="G50" s="41" t="s">
        <v>42</v>
      </c>
      <c r="H50" s="267">
        <f t="shared" si="4"/>
        <v>78</v>
      </c>
      <c r="I50" s="267">
        <f t="shared" si="5"/>
        <v>66</v>
      </c>
      <c r="J50" s="268">
        <f t="shared" si="6"/>
        <v>27506142.120000001</v>
      </c>
      <c r="K50" s="268">
        <f t="shared" si="7"/>
        <v>2</v>
      </c>
      <c r="L50" s="269">
        <f t="shared" si="8"/>
        <v>0.93</v>
      </c>
      <c r="M50" s="270">
        <f t="shared" si="9"/>
        <v>1</v>
      </c>
      <c r="N50" s="271">
        <f t="shared" si="10"/>
        <v>21376392.145576868</v>
      </c>
      <c r="O50" s="271">
        <f t="shared" si="11"/>
        <v>24094609.386887025</v>
      </c>
      <c r="P50" s="271">
        <f t="shared" si="12"/>
        <v>25580712.171600003</v>
      </c>
      <c r="Q50" s="271">
        <f t="shared" si="13"/>
        <v>27158474.52427981</v>
      </c>
      <c r="R50" s="272">
        <f t="shared" si="14"/>
        <v>25580712.171600003</v>
      </c>
      <c r="S50" s="271">
        <f t="shared" si="14"/>
        <v>27158474.52427981</v>
      </c>
      <c r="T50" s="271">
        <f t="shared" si="15"/>
        <v>28833549.806515098</v>
      </c>
      <c r="U50" s="271"/>
      <c r="V50" s="271">
        <f t="shared" si="16"/>
        <v>1410841881.6080732</v>
      </c>
      <c r="W50" s="271">
        <f t="shared" si="17"/>
        <v>1590244219.5345438</v>
      </c>
      <c r="X50" s="271">
        <f t="shared" si="18"/>
        <v>1688327003.3256001</v>
      </c>
      <c r="Y50" s="272">
        <f t="shared" si="19"/>
        <v>1792459318.6024675</v>
      </c>
      <c r="Z50" s="272">
        <f t="shared" si="20"/>
        <v>1688327003.3256001</v>
      </c>
      <c r="AA50" s="271">
        <f t="shared" si="21"/>
        <v>1792459318.6024675</v>
      </c>
      <c r="AB50" s="271">
        <f t="shared" si="22"/>
        <v>1903014287.2299964</v>
      </c>
      <c r="AC50" s="271"/>
      <c r="AD50" s="33" t="str">
        <f t="shared" si="23"/>
        <v>BERTAHAP</v>
      </c>
      <c r="AE50" s="273">
        <f t="shared" si="24"/>
        <v>0</v>
      </c>
      <c r="AF50" s="274">
        <v>2</v>
      </c>
      <c r="AG50" s="275"/>
      <c r="AH50" s="271" t="str">
        <f t="shared" si="25"/>
        <v>KR</v>
      </c>
      <c r="AI50" s="275">
        <f t="shared" si="26"/>
        <v>1551927000</v>
      </c>
      <c r="AJ50" s="275">
        <f t="shared" si="26"/>
        <v>1749269000</v>
      </c>
      <c r="AK50" s="275">
        <f t="shared" si="26"/>
        <v>1857160000</v>
      </c>
      <c r="AL50" s="276">
        <f t="shared" si="26"/>
        <v>1971706000</v>
      </c>
      <c r="AM50" s="276">
        <f t="shared" si="26"/>
        <v>1857160000</v>
      </c>
      <c r="AN50" s="275">
        <f t="shared" si="26"/>
        <v>1971706000</v>
      </c>
      <c r="AO50" s="275">
        <f t="shared" si="26"/>
        <v>2093316000</v>
      </c>
      <c r="AP50" s="275">
        <f t="shared" si="47"/>
        <v>2093316460.0866098</v>
      </c>
      <c r="AQ50" s="52">
        <f t="shared" si="48"/>
        <v>1968590000</v>
      </c>
      <c r="AR50" s="43">
        <f t="shared" si="48"/>
        <v>2090009000</v>
      </c>
      <c r="AS50" s="63">
        <f t="shared" si="27"/>
        <v>1771731000</v>
      </c>
      <c r="AT50" s="63">
        <f t="shared" si="28"/>
        <v>29528850</v>
      </c>
      <c r="AU50" s="351">
        <f t="shared" si="29"/>
        <v>36969487.5</v>
      </c>
      <c r="AV50" s="141">
        <f t="shared" si="30"/>
        <v>20900090</v>
      </c>
      <c r="AW50" s="5">
        <f t="shared" si="31"/>
        <v>29528850</v>
      </c>
      <c r="AX50" s="5">
        <f t="shared" si="32"/>
        <v>46429000</v>
      </c>
      <c r="AY50" s="510">
        <f t="shared" si="33"/>
        <v>2218916000</v>
      </c>
      <c r="AZ50" s="127">
        <f t="shared" si="49"/>
        <v>2218915725.229867</v>
      </c>
      <c r="BA50" s="130"/>
      <c r="BB50" s="130"/>
      <c r="BW50" s="56">
        <f t="shared" si="34"/>
        <v>-1767269.6312099956</v>
      </c>
      <c r="BX50" s="244">
        <f>P123</f>
        <v>27214577.013528001</v>
      </c>
      <c r="BY50" s="126"/>
      <c r="BZ50" s="122"/>
      <c r="CA50" s="122" t="str">
        <f>G69</f>
        <v>1BR-10</v>
      </c>
      <c r="CB50" s="123">
        <f>E69</f>
        <v>10</v>
      </c>
      <c r="CC50" s="124">
        <f t="shared" si="50"/>
        <v>74</v>
      </c>
      <c r="CD50" s="124">
        <f t="shared" si="50"/>
        <v>63</v>
      </c>
      <c r="CE50" s="125">
        <f>P69</f>
        <v>25580712.171600003</v>
      </c>
      <c r="CF50" s="125">
        <f t="shared" si="51"/>
        <v>1481384000</v>
      </c>
      <c r="CG50" s="125">
        <f t="shared" si="51"/>
        <v>1669757000</v>
      </c>
      <c r="CH50" s="125">
        <f t="shared" si="51"/>
        <v>1772744000</v>
      </c>
      <c r="CI50" s="125">
        <f t="shared" si="51"/>
        <v>1882083000</v>
      </c>
      <c r="CJ50" s="125">
        <f>AO69</f>
        <v>1998166000</v>
      </c>
      <c r="CW50" s="63">
        <f t="shared" si="41"/>
        <v>1881008100</v>
      </c>
      <c r="CX50" s="44">
        <f t="shared" si="42"/>
        <v>20900090</v>
      </c>
      <c r="DA50" s="56">
        <f t="shared" si="43"/>
        <v>1671444000</v>
      </c>
      <c r="DB50" s="44">
        <f t="shared" si="44"/>
        <v>27857400</v>
      </c>
      <c r="DC50" s="49">
        <f t="shared" si="45"/>
        <v>46429000</v>
      </c>
    </row>
    <row r="51" spans="1:112">
      <c r="A51" s="3">
        <f t="shared" si="46"/>
        <v>12</v>
      </c>
      <c r="B51" s="263">
        <v>3</v>
      </c>
      <c r="C51" s="556"/>
      <c r="D51" s="264" t="s">
        <v>134</v>
      </c>
      <c r="E51" s="265" t="s">
        <v>41</v>
      </c>
      <c r="F51" s="266"/>
      <c r="G51" s="41" t="s">
        <v>45</v>
      </c>
      <c r="H51" s="267">
        <f t="shared" si="4"/>
        <v>60</v>
      </c>
      <c r="I51" s="267">
        <f t="shared" si="5"/>
        <v>52</v>
      </c>
      <c r="J51" s="268">
        <f t="shared" si="6"/>
        <v>27506142.120000001</v>
      </c>
      <c r="K51" s="268">
        <f t="shared" si="7"/>
        <v>2</v>
      </c>
      <c r="L51" s="269">
        <f t="shared" si="8"/>
        <v>0.93</v>
      </c>
      <c r="M51" s="270">
        <f t="shared" si="9"/>
        <v>1</v>
      </c>
      <c r="N51" s="271">
        <f t="shared" si="10"/>
        <v>21376392.145576868</v>
      </c>
      <c r="O51" s="271">
        <f t="shared" si="11"/>
        <v>24094609.386887025</v>
      </c>
      <c r="P51" s="271">
        <f t="shared" si="12"/>
        <v>25580712.171600003</v>
      </c>
      <c r="Q51" s="271">
        <f t="shared" si="13"/>
        <v>27158474.52427981</v>
      </c>
      <c r="R51" s="272">
        <f t="shared" si="14"/>
        <v>25580712.171600003</v>
      </c>
      <c r="S51" s="271">
        <f t="shared" si="14"/>
        <v>27158474.52427981</v>
      </c>
      <c r="T51" s="271">
        <f t="shared" si="15"/>
        <v>28833549.806515098</v>
      </c>
      <c r="U51" s="271"/>
      <c r="V51" s="271">
        <f t="shared" si="16"/>
        <v>1111572391.5699971</v>
      </c>
      <c r="W51" s="271">
        <f t="shared" si="17"/>
        <v>1252919688.1181252</v>
      </c>
      <c r="X51" s="271">
        <f t="shared" si="18"/>
        <v>1330197032.9232001</v>
      </c>
      <c r="Y51" s="272">
        <f t="shared" si="19"/>
        <v>1412240675.2625501</v>
      </c>
      <c r="Z51" s="272">
        <f t="shared" si="20"/>
        <v>1330197032.9232001</v>
      </c>
      <c r="AA51" s="271">
        <f t="shared" si="21"/>
        <v>1412240675.2625501</v>
      </c>
      <c r="AB51" s="271">
        <f t="shared" si="22"/>
        <v>1499344589.9387851</v>
      </c>
      <c r="AC51" s="271"/>
      <c r="AD51" s="33" t="str">
        <f t="shared" si="23"/>
        <v>BERTAHAP</v>
      </c>
      <c r="AE51" s="273">
        <f t="shared" si="24"/>
        <v>0</v>
      </c>
      <c r="AF51" s="274">
        <v>2</v>
      </c>
      <c r="AG51" s="275"/>
      <c r="AH51" s="271" t="str">
        <f t="shared" si="25"/>
        <v>KR</v>
      </c>
      <c r="AI51" s="275">
        <f t="shared" si="26"/>
        <v>1222730000</v>
      </c>
      <c r="AJ51" s="275">
        <f t="shared" si="26"/>
        <v>1378212000</v>
      </c>
      <c r="AK51" s="275">
        <f t="shared" si="26"/>
        <v>1463217000</v>
      </c>
      <c r="AL51" s="276">
        <f t="shared" si="26"/>
        <v>1553465000</v>
      </c>
      <c r="AM51" s="276">
        <f t="shared" si="26"/>
        <v>1463217000</v>
      </c>
      <c r="AN51" s="275">
        <f t="shared" si="26"/>
        <v>1553465000</v>
      </c>
      <c r="AO51" s="275">
        <f t="shared" si="26"/>
        <v>1649280000</v>
      </c>
      <c r="AP51" s="275">
        <f t="shared" si="47"/>
        <v>1649279281.327158</v>
      </c>
      <c r="AQ51" s="52">
        <f t="shared" si="48"/>
        <v>1551011000</v>
      </c>
      <c r="AR51" s="43">
        <f t="shared" si="48"/>
        <v>1646673000</v>
      </c>
      <c r="AS51" s="63">
        <f t="shared" si="27"/>
        <v>1395909900</v>
      </c>
      <c r="AT51" s="63">
        <f t="shared" si="28"/>
        <v>23265165</v>
      </c>
      <c r="AU51" s="351">
        <f t="shared" si="29"/>
        <v>29127468.75</v>
      </c>
      <c r="AV51" s="141">
        <f t="shared" si="30"/>
        <v>16466730</v>
      </c>
      <c r="AW51" s="5">
        <f t="shared" si="31"/>
        <v>23265165</v>
      </c>
      <c r="AX51" s="5">
        <f t="shared" si="32"/>
        <v>36580425</v>
      </c>
      <c r="AY51" s="510">
        <f t="shared" si="33"/>
        <v>1748236000</v>
      </c>
      <c r="AZ51" s="127">
        <f t="shared" si="49"/>
        <v>1748235827.698082</v>
      </c>
      <c r="BA51" s="130"/>
      <c r="BB51" s="130"/>
      <c r="BW51" s="56">
        <f t="shared" si="34"/>
        <v>-1767269.6312099956</v>
      </c>
      <c r="BX51" s="245">
        <f>P126</f>
        <v>25836519.293316003</v>
      </c>
      <c r="BY51" s="126"/>
      <c r="BZ51" s="122"/>
      <c r="CA51" s="122" t="str">
        <f>G72</f>
        <v>1BR-20</v>
      </c>
      <c r="CB51" s="123">
        <f>E72</f>
        <v>20</v>
      </c>
      <c r="CC51" s="124">
        <f>H72</f>
        <v>60</v>
      </c>
      <c r="CD51" s="124">
        <f>I72</f>
        <v>51</v>
      </c>
      <c r="CE51" s="125">
        <f>P72</f>
        <v>25580712.171600003</v>
      </c>
      <c r="CF51" s="125">
        <f>AI72</f>
        <v>1199216000</v>
      </c>
      <c r="CG51" s="125">
        <f>AJ72</f>
        <v>1351708000</v>
      </c>
      <c r="CH51" s="125">
        <f>AK72</f>
        <v>1435078000</v>
      </c>
      <c r="CI51" s="125">
        <f>AL72</f>
        <v>1523591000</v>
      </c>
      <c r="CJ51" s="125">
        <f>AO72</f>
        <v>1617563000</v>
      </c>
      <c r="CW51" s="63">
        <f t="shared" si="41"/>
        <v>1482005700</v>
      </c>
      <c r="CX51" s="44">
        <f t="shared" si="42"/>
        <v>16466730</v>
      </c>
      <c r="DA51" s="56">
        <f t="shared" si="43"/>
        <v>1316895300</v>
      </c>
      <c r="DB51" s="44">
        <f t="shared" si="44"/>
        <v>21948255</v>
      </c>
      <c r="DC51" s="49">
        <f t="shared" si="45"/>
        <v>36580425</v>
      </c>
      <c r="DH51" s="47"/>
    </row>
    <row r="52" spans="1:112">
      <c r="A52" s="3">
        <f t="shared" si="46"/>
        <v>13</v>
      </c>
      <c r="B52" s="263">
        <v>4</v>
      </c>
      <c r="C52" s="556"/>
      <c r="D52" s="264" t="s">
        <v>134</v>
      </c>
      <c r="E52" s="265">
        <v>10</v>
      </c>
      <c r="F52" s="266"/>
      <c r="G52" s="41" t="s">
        <v>48</v>
      </c>
      <c r="H52" s="267">
        <f t="shared" si="4"/>
        <v>74</v>
      </c>
      <c r="I52" s="267">
        <f t="shared" si="5"/>
        <v>63</v>
      </c>
      <c r="J52" s="268">
        <f t="shared" si="6"/>
        <v>27506142.120000001</v>
      </c>
      <c r="K52" s="268">
        <f t="shared" si="7"/>
        <v>2</v>
      </c>
      <c r="L52" s="269">
        <f t="shared" si="8"/>
        <v>0.93</v>
      </c>
      <c r="M52" s="270">
        <f t="shared" si="9"/>
        <v>1</v>
      </c>
      <c r="N52" s="271">
        <f t="shared" si="10"/>
        <v>21376392.145576868</v>
      </c>
      <c r="O52" s="271">
        <f t="shared" si="11"/>
        <v>24094609.386887025</v>
      </c>
      <c r="P52" s="271">
        <f t="shared" si="12"/>
        <v>25580712.171600003</v>
      </c>
      <c r="Q52" s="271">
        <f t="shared" si="13"/>
        <v>27158474.52427981</v>
      </c>
      <c r="R52" s="272">
        <f t="shared" si="14"/>
        <v>25580712.171600003</v>
      </c>
      <c r="S52" s="271">
        <f t="shared" si="14"/>
        <v>27158474.52427981</v>
      </c>
      <c r="T52" s="271">
        <f t="shared" si="15"/>
        <v>28833549.806515098</v>
      </c>
      <c r="U52" s="271"/>
      <c r="V52" s="271">
        <f t="shared" si="16"/>
        <v>1346712705.1713426</v>
      </c>
      <c r="W52" s="271">
        <f t="shared" si="17"/>
        <v>1517960391.3738825</v>
      </c>
      <c r="X52" s="271">
        <f t="shared" si="18"/>
        <v>1611584866.8108001</v>
      </c>
      <c r="Y52" s="272">
        <f t="shared" si="19"/>
        <v>1710983895.029628</v>
      </c>
      <c r="Z52" s="272">
        <f t="shared" si="20"/>
        <v>1611584866.8108001</v>
      </c>
      <c r="AA52" s="271">
        <f t="shared" si="21"/>
        <v>1710983895.029628</v>
      </c>
      <c r="AB52" s="271">
        <f t="shared" si="22"/>
        <v>1816513637.810451</v>
      </c>
      <c r="AC52" s="271"/>
      <c r="AD52" s="33" t="str">
        <f t="shared" si="23"/>
        <v>BERTAHAP</v>
      </c>
      <c r="AE52" s="273">
        <f t="shared" si="24"/>
        <v>0</v>
      </c>
      <c r="AF52" s="274">
        <v>2</v>
      </c>
      <c r="AG52" s="275"/>
      <c r="AH52" s="271" t="str">
        <f t="shared" si="25"/>
        <v>KR</v>
      </c>
      <c r="AI52" s="275">
        <f t="shared" si="26"/>
        <v>1481384000</v>
      </c>
      <c r="AJ52" s="275">
        <f t="shared" si="26"/>
        <v>1669757000</v>
      </c>
      <c r="AK52" s="275">
        <f t="shared" si="26"/>
        <v>1772744000</v>
      </c>
      <c r="AL52" s="276">
        <f t="shared" si="26"/>
        <v>1882083000</v>
      </c>
      <c r="AM52" s="276">
        <f t="shared" si="26"/>
        <v>1772744000</v>
      </c>
      <c r="AN52" s="275">
        <f t="shared" si="26"/>
        <v>1882083000</v>
      </c>
      <c r="AO52" s="275">
        <f t="shared" si="26"/>
        <v>1998166000</v>
      </c>
      <c r="AP52" s="275">
        <f t="shared" si="47"/>
        <v>1998165711.9008548</v>
      </c>
      <c r="AQ52" s="52">
        <f t="shared" si="48"/>
        <v>1879109000</v>
      </c>
      <c r="AR52" s="43">
        <f t="shared" si="48"/>
        <v>1995008000</v>
      </c>
      <c r="AS52" s="63">
        <f t="shared" si="27"/>
        <v>1691198100</v>
      </c>
      <c r="AT52" s="63">
        <f t="shared" si="28"/>
        <v>28186635</v>
      </c>
      <c r="AU52" s="351">
        <f t="shared" si="29"/>
        <v>35289056.25</v>
      </c>
      <c r="AV52" s="141">
        <f t="shared" si="30"/>
        <v>19950080</v>
      </c>
      <c r="AW52" s="5">
        <f t="shared" si="31"/>
        <v>28186635</v>
      </c>
      <c r="AX52" s="5">
        <f t="shared" si="32"/>
        <v>44318600</v>
      </c>
      <c r="AY52" s="510">
        <f t="shared" si="33"/>
        <v>2118056000</v>
      </c>
      <c r="AZ52" s="127">
        <f t="shared" si="49"/>
        <v>2118055292.1826584</v>
      </c>
      <c r="BA52" s="130"/>
      <c r="BB52" s="130"/>
      <c r="BW52" s="56">
        <f t="shared" si="34"/>
        <v>-1767269.6312099956</v>
      </c>
      <c r="BX52" s="246">
        <f>P171</f>
        <v>26947767.434964001</v>
      </c>
      <c r="BY52" s="126">
        <v>4</v>
      </c>
      <c r="BZ52" s="122" t="s">
        <v>150</v>
      </c>
      <c r="CA52" s="122" t="str">
        <f>G83</f>
        <v>1BR-6</v>
      </c>
      <c r="CB52" s="123" t="str">
        <f>E83</f>
        <v>06</v>
      </c>
      <c r="CC52" s="124">
        <f t="shared" ref="CC52:CD55" si="52">H83</f>
        <v>78</v>
      </c>
      <c r="CD52" s="124">
        <f t="shared" si="52"/>
        <v>66</v>
      </c>
      <c r="CE52" s="125">
        <f>P83</f>
        <v>25580712.171600003</v>
      </c>
      <c r="CF52" s="125">
        <f t="shared" ref="CF52:CI55" si="53">AI83</f>
        <v>1551927000</v>
      </c>
      <c r="CG52" s="125">
        <f t="shared" si="53"/>
        <v>1749269000</v>
      </c>
      <c r="CH52" s="125">
        <f t="shared" si="53"/>
        <v>1857160000</v>
      </c>
      <c r="CI52" s="125">
        <f t="shared" si="53"/>
        <v>1971706000</v>
      </c>
      <c r="CJ52" s="125">
        <f>AO83</f>
        <v>2093316000</v>
      </c>
      <c r="CK52" s="2">
        <v>12</v>
      </c>
      <c r="CW52" s="63">
        <f t="shared" si="41"/>
        <v>1795507200</v>
      </c>
      <c r="CX52" s="44">
        <f t="shared" si="42"/>
        <v>19950080</v>
      </c>
      <c r="DA52" s="56">
        <f t="shared" si="43"/>
        <v>1595469600</v>
      </c>
      <c r="DB52" s="44">
        <f t="shared" si="44"/>
        <v>26591160</v>
      </c>
      <c r="DC52" s="49">
        <f t="shared" si="45"/>
        <v>44318600</v>
      </c>
    </row>
    <row r="53" spans="1:112">
      <c r="A53" s="3">
        <f t="shared" si="46"/>
        <v>14</v>
      </c>
      <c r="B53" s="263">
        <v>5</v>
      </c>
      <c r="C53" s="556"/>
      <c r="D53" s="264" t="s">
        <v>134</v>
      </c>
      <c r="E53" s="299">
        <v>12</v>
      </c>
      <c r="F53" s="266"/>
      <c r="G53" s="41" t="s">
        <v>50</v>
      </c>
      <c r="H53" s="267">
        <f t="shared" si="4"/>
        <v>67</v>
      </c>
      <c r="I53" s="267">
        <f t="shared" si="5"/>
        <v>57</v>
      </c>
      <c r="J53" s="268">
        <f t="shared" si="6"/>
        <v>27506142.120000001</v>
      </c>
      <c r="K53" s="268">
        <f t="shared" si="7"/>
        <v>2</v>
      </c>
      <c r="L53" s="269">
        <f t="shared" si="8"/>
        <v>0.93</v>
      </c>
      <c r="M53" s="270">
        <f t="shared" si="9"/>
        <v>1</v>
      </c>
      <c r="N53" s="271">
        <f t="shared" si="10"/>
        <v>21376392.145576868</v>
      </c>
      <c r="O53" s="271">
        <f t="shared" si="11"/>
        <v>24094609.386887025</v>
      </c>
      <c r="P53" s="271">
        <f t="shared" si="12"/>
        <v>25580712.171600003</v>
      </c>
      <c r="Q53" s="271">
        <f t="shared" si="13"/>
        <v>27158474.52427981</v>
      </c>
      <c r="R53" s="272">
        <f t="shared" si="14"/>
        <v>25580712.171600003</v>
      </c>
      <c r="S53" s="271">
        <f t="shared" si="14"/>
        <v>27158474.52427981</v>
      </c>
      <c r="T53" s="271">
        <f t="shared" si="15"/>
        <v>28833549.806515098</v>
      </c>
      <c r="U53" s="271"/>
      <c r="V53" s="271">
        <f t="shared" si="16"/>
        <v>1218454352.2978816</v>
      </c>
      <c r="W53" s="271">
        <f t="shared" si="17"/>
        <v>1373392735.0525603</v>
      </c>
      <c r="X53" s="271">
        <f t="shared" si="18"/>
        <v>1458100593.7812002</v>
      </c>
      <c r="Y53" s="272">
        <f t="shared" si="19"/>
        <v>1548033047.8839493</v>
      </c>
      <c r="Z53" s="272">
        <f t="shared" si="20"/>
        <v>1458100593.7812002</v>
      </c>
      <c r="AA53" s="271">
        <f t="shared" si="21"/>
        <v>1548033047.8839493</v>
      </c>
      <c r="AB53" s="271">
        <f t="shared" si="22"/>
        <v>1643512338.9713607</v>
      </c>
      <c r="AC53" s="271"/>
      <c r="AD53" s="33" t="str">
        <f t="shared" si="23"/>
        <v>BERTAHAP</v>
      </c>
      <c r="AE53" s="273">
        <f t="shared" si="24"/>
        <v>0</v>
      </c>
      <c r="AF53" s="274">
        <v>2</v>
      </c>
      <c r="AG53" s="275"/>
      <c r="AH53" s="271" t="str">
        <f t="shared" si="25"/>
        <v>KR</v>
      </c>
      <c r="AI53" s="275">
        <f t="shared" si="26"/>
        <v>1340300000</v>
      </c>
      <c r="AJ53" s="275">
        <f t="shared" si="26"/>
        <v>1510733000</v>
      </c>
      <c r="AK53" s="275">
        <f t="shared" si="26"/>
        <v>1603911000</v>
      </c>
      <c r="AL53" s="276">
        <f t="shared" si="26"/>
        <v>1702837000</v>
      </c>
      <c r="AM53" s="276">
        <f t="shared" si="26"/>
        <v>1603911000</v>
      </c>
      <c r="AN53" s="275">
        <f t="shared" si="26"/>
        <v>1702837000</v>
      </c>
      <c r="AO53" s="275">
        <f t="shared" si="26"/>
        <v>1807864000</v>
      </c>
      <c r="AP53" s="275">
        <f t="shared" si="47"/>
        <v>1807864215.5293448</v>
      </c>
      <c r="AQ53" s="52">
        <f t="shared" si="48"/>
        <v>1700146000</v>
      </c>
      <c r="AR53" s="43">
        <f t="shared" si="48"/>
        <v>1805008000</v>
      </c>
      <c r="AS53" s="63">
        <f t="shared" si="27"/>
        <v>1530131400</v>
      </c>
      <c r="AT53" s="63">
        <f t="shared" si="28"/>
        <v>25502190</v>
      </c>
      <c r="AU53" s="351">
        <f t="shared" si="29"/>
        <v>31928193.75</v>
      </c>
      <c r="AV53" s="141">
        <f t="shared" si="30"/>
        <v>18050080</v>
      </c>
      <c r="AW53" s="5">
        <f t="shared" si="31"/>
        <v>25502190</v>
      </c>
      <c r="AX53" s="5">
        <f t="shared" si="32"/>
        <v>40097775</v>
      </c>
      <c r="AY53" s="510">
        <f t="shared" si="33"/>
        <v>1916337000</v>
      </c>
      <c r="AZ53" s="127">
        <f t="shared" si="49"/>
        <v>1916336549.4434288</v>
      </c>
      <c r="BA53" s="130"/>
      <c r="BB53" s="130"/>
      <c r="BW53" s="56">
        <f t="shared" si="34"/>
        <v>-1767269.6312099956</v>
      </c>
      <c r="BX53" s="133">
        <f>P179</f>
        <v>26092326.415032003</v>
      </c>
      <c r="BY53" s="126"/>
      <c r="BZ53" s="122"/>
      <c r="CA53" s="122" t="str">
        <f>G84</f>
        <v>1BR-8</v>
      </c>
      <c r="CB53" s="123" t="str">
        <f>E84</f>
        <v>08</v>
      </c>
      <c r="CC53" s="124">
        <f t="shared" si="52"/>
        <v>60</v>
      </c>
      <c r="CD53" s="124">
        <f t="shared" si="52"/>
        <v>52</v>
      </c>
      <c r="CE53" s="125">
        <f>P84</f>
        <v>25580712.171600003</v>
      </c>
      <c r="CF53" s="125">
        <f t="shared" si="53"/>
        <v>1222730000</v>
      </c>
      <c r="CG53" s="125">
        <f t="shared" si="53"/>
        <v>1378212000</v>
      </c>
      <c r="CH53" s="125">
        <f t="shared" si="53"/>
        <v>1463217000</v>
      </c>
      <c r="CI53" s="125">
        <f t="shared" si="53"/>
        <v>1553465000</v>
      </c>
      <c r="CJ53" s="125">
        <f>AO84</f>
        <v>1649280000</v>
      </c>
      <c r="CW53" s="63">
        <f t="shared" si="41"/>
        <v>1624507200</v>
      </c>
      <c r="CX53" s="44">
        <f t="shared" si="42"/>
        <v>18050080</v>
      </c>
      <c r="DA53" s="56">
        <f t="shared" si="43"/>
        <v>1443519900</v>
      </c>
      <c r="DB53" s="44">
        <f t="shared" si="44"/>
        <v>24058665</v>
      </c>
      <c r="DC53" s="49">
        <f t="shared" si="45"/>
        <v>40097775</v>
      </c>
    </row>
    <row r="54" spans="1:112">
      <c r="A54" s="3">
        <f t="shared" si="46"/>
        <v>15</v>
      </c>
      <c r="B54" s="263">
        <v>6</v>
      </c>
      <c r="C54" s="556"/>
      <c r="D54" s="264" t="s">
        <v>134</v>
      </c>
      <c r="E54" s="265">
        <v>16</v>
      </c>
      <c r="F54" s="266"/>
      <c r="G54" s="41" t="s">
        <v>52</v>
      </c>
      <c r="H54" s="267">
        <f t="shared" si="4"/>
        <v>71</v>
      </c>
      <c r="I54" s="267">
        <f t="shared" si="5"/>
        <v>63</v>
      </c>
      <c r="J54" s="268">
        <f t="shared" si="6"/>
        <v>27506142.120000001</v>
      </c>
      <c r="K54" s="268">
        <f t="shared" si="7"/>
        <v>2</v>
      </c>
      <c r="L54" s="269">
        <f t="shared" si="8"/>
        <v>0.93</v>
      </c>
      <c r="M54" s="270">
        <f t="shared" si="9"/>
        <v>1</v>
      </c>
      <c r="N54" s="271">
        <f t="shared" si="10"/>
        <v>21376392.145576868</v>
      </c>
      <c r="O54" s="271">
        <f t="shared" si="11"/>
        <v>24094609.386887025</v>
      </c>
      <c r="P54" s="271">
        <f t="shared" si="12"/>
        <v>25580712.171600003</v>
      </c>
      <c r="Q54" s="271">
        <f t="shared" si="13"/>
        <v>27158474.52427981</v>
      </c>
      <c r="R54" s="272">
        <f t="shared" si="14"/>
        <v>25580712.171600003</v>
      </c>
      <c r="S54" s="271">
        <f t="shared" si="14"/>
        <v>27158474.52427981</v>
      </c>
      <c r="T54" s="271">
        <f t="shared" si="15"/>
        <v>28833549.806515098</v>
      </c>
      <c r="U54" s="271"/>
      <c r="V54" s="271">
        <f t="shared" si="16"/>
        <v>1346712705.1713426</v>
      </c>
      <c r="W54" s="271">
        <f t="shared" si="17"/>
        <v>1517960391.3738825</v>
      </c>
      <c r="X54" s="271">
        <f t="shared" si="18"/>
        <v>1611584866.8108001</v>
      </c>
      <c r="Y54" s="272">
        <f t="shared" si="19"/>
        <v>1710983895.029628</v>
      </c>
      <c r="Z54" s="272">
        <f t="shared" si="20"/>
        <v>1611584866.8108001</v>
      </c>
      <c r="AA54" s="271">
        <f t="shared" si="21"/>
        <v>1710983895.029628</v>
      </c>
      <c r="AB54" s="271">
        <f t="shared" si="22"/>
        <v>1816513637.810451</v>
      </c>
      <c r="AC54" s="271"/>
      <c r="AD54" s="33" t="str">
        <f t="shared" si="23"/>
        <v>BERTAHAP</v>
      </c>
      <c r="AE54" s="273">
        <f t="shared" si="24"/>
        <v>0</v>
      </c>
      <c r="AF54" s="274">
        <v>2</v>
      </c>
      <c r="AG54" s="275"/>
      <c r="AH54" s="271" t="str">
        <f t="shared" si="25"/>
        <v>KR</v>
      </c>
      <c r="AI54" s="275">
        <f t="shared" si="26"/>
        <v>1481384000</v>
      </c>
      <c r="AJ54" s="275">
        <f t="shared" si="26"/>
        <v>1669757000</v>
      </c>
      <c r="AK54" s="275">
        <f t="shared" si="26"/>
        <v>1772744000</v>
      </c>
      <c r="AL54" s="276">
        <f t="shared" si="26"/>
        <v>1882083000</v>
      </c>
      <c r="AM54" s="276">
        <f t="shared" si="26"/>
        <v>1772744000</v>
      </c>
      <c r="AN54" s="275">
        <f t="shared" si="26"/>
        <v>1882083000</v>
      </c>
      <c r="AO54" s="275">
        <f t="shared" si="26"/>
        <v>1998166000</v>
      </c>
      <c r="AP54" s="275">
        <f t="shared" si="47"/>
        <v>1998165711.9008548</v>
      </c>
      <c r="AQ54" s="52">
        <f t="shared" si="48"/>
        <v>1879109000</v>
      </c>
      <c r="AR54" s="43">
        <f t="shared" si="48"/>
        <v>1995008000</v>
      </c>
      <c r="AS54" s="63">
        <f t="shared" si="27"/>
        <v>1691198100</v>
      </c>
      <c r="AT54" s="63">
        <f t="shared" si="28"/>
        <v>28186635</v>
      </c>
      <c r="AU54" s="351">
        <f t="shared" si="29"/>
        <v>35289056.25</v>
      </c>
      <c r="AV54" s="141">
        <f t="shared" si="30"/>
        <v>19950080</v>
      </c>
      <c r="AW54" s="5">
        <f t="shared" si="31"/>
        <v>28186635</v>
      </c>
      <c r="AX54" s="5">
        <f t="shared" si="32"/>
        <v>44318600</v>
      </c>
      <c r="AY54" s="510">
        <f t="shared" si="33"/>
        <v>2118056000</v>
      </c>
      <c r="AZ54" s="127">
        <f t="shared" si="49"/>
        <v>2118055292.1826584</v>
      </c>
      <c r="BA54" s="130"/>
      <c r="BB54" s="130"/>
      <c r="BW54" s="56">
        <f t="shared" si="34"/>
        <v>-1767269.6312099956</v>
      </c>
      <c r="BX54" s="247">
        <f>P180</f>
        <v>27214577.013528001</v>
      </c>
      <c r="BY54" s="126"/>
      <c r="BZ54" s="131"/>
      <c r="CA54" s="122" t="str">
        <f>G85</f>
        <v>1BR-10</v>
      </c>
      <c r="CB54" s="123">
        <f>E85</f>
        <v>10</v>
      </c>
      <c r="CC54" s="124">
        <f t="shared" si="52"/>
        <v>74</v>
      </c>
      <c r="CD54" s="124">
        <f t="shared" si="52"/>
        <v>63</v>
      </c>
      <c r="CE54" s="125">
        <f>P85</f>
        <v>25580712.171600003</v>
      </c>
      <c r="CF54" s="125">
        <f t="shared" si="53"/>
        <v>1481384000</v>
      </c>
      <c r="CG54" s="125">
        <f t="shared" si="53"/>
        <v>1669757000</v>
      </c>
      <c r="CH54" s="125">
        <f t="shared" si="53"/>
        <v>1772744000</v>
      </c>
      <c r="CI54" s="125">
        <f t="shared" si="53"/>
        <v>1882083000</v>
      </c>
      <c r="CJ54" s="125">
        <f>AO85</f>
        <v>1998166000</v>
      </c>
      <c r="CW54" s="63">
        <f t="shared" si="41"/>
        <v>1795507200</v>
      </c>
      <c r="CX54" s="44">
        <f t="shared" si="42"/>
        <v>19950080</v>
      </c>
      <c r="DA54" s="56">
        <f t="shared" si="43"/>
        <v>1595469600</v>
      </c>
      <c r="DB54" s="44">
        <f t="shared" si="44"/>
        <v>26591160</v>
      </c>
      <c r="DC54" s="49">
        <f t="shared" si="45"/>
        <v>44318600</v>
      </c>
    </row>
    <row r="55" spans="1:112">
      <c r="A55" s="3">
        <f t="shared" si="46"/>
        <v>16</v>
      </c>
      <c r="B55" s="263">
        <v>7</v>
      </c>
      <c r="C55" s="556"/>
      <c r="D55" s="264" t="s">
        <v>134</v>
      </c>
      <c r="E55" s="299">
        <v>18</v>
      </c>
      <c r="F55" s="266"/>
      <c r="G55" s="41" t="s">
        <v>54</v>
      </c>
      <c r="H55" s="267">
        <f t="shared" si="4"/>
        <v>97</v>
      </c>
      <c r="I55" s="267">
        <f t="shared" si="5"/>
        <v>85</v>
      </c>
      <c r="J55" s="268">
        <f t="shared" si="6"/>
        <v>27506142.120000001</v>
      </c>
      <c r="K55" s="268">
        <f t="shared" si="7"/>
        <v>2</v>
      </c>
      <c r="L55" s="269">
        <f t="shared" si="8"/>
        <v>0.93</v>
      </c>
      <c r="M55" s="270">
        <f t="shared" si="9"/>
        <v>1</v>
      </c>
      <c r="N55" s="271">
        <f t="shared" si="10"/>
        <v>21376392.145576868</v>
      </c>
      <c r="O55" s="271">
        <f t="shared" si="11"/>
        <v>24094609.386887025</v>
      </c>
      <c r="P55" s="271">
        <f t="shared" si="12"/>
        <v>25580712.171600003</v>
      </c>
      <c r="Q55" s="271">
        <f t="shared" si="13"/>
        <v>27158474.52427981</v>
      </c>
      <c r="R55" s="272">
        <f t="shared" si="14"/>
        <v>25580712.171600003</v>
      </c>
      <c r="S55" s="271">
        <f t="shared" si="14"/>
        <v>27158474.52427981</v>
      </c>
      <c r="T55" s="271">
        <f t="shared" si="15"/>
        <v>28833549.806515098</v>
      </c>
      <c r="U55" s="271"/>
      <c r="V55" s="271">
        <f t="shared" si="16"/>
        <v>1816993332.3740337</v>
      </c>
      <c r="W55" s="271">
        <f t="shared" si="17"/>
        <v>2048041797.8853972</v>
      </c>
      <c r="X55" s="271">
        <f t="shared" si="18"/>
        <v>2174360534.5860004</v>
      </c>
      <c r="Y55" s="272">
        <f t="shared" si="19"/>
        <v>2308470334.5637841</v>
      </c>
      <c r="Z55" s="272">
        <f t="shared" si="20"/>
        <v>2174360534.5860004</v>
      </c>
      <c r="AA55" s="271">
        <f t="shared" si="21"/>
        <v>2308470334.5637841</v>
      </c>
      <c r="AB55" s="271">
        <f t="shared" si="22"/>
        <v>2450851733.5537834</v>
      </c>
      <c r="AC55" s="271"/>
      <c r="AD55" s="33" t="str">
        <f t="shared" si="23"/>
        <v>BERTAHAP</v>
      </c>
      <c r="AE55" s="273">
        <f t="shared" si="24"/>
        <v>0</v>
      </c>
      <c r="AF55" s="274">
        <v>2</v>
      </c>
      <c r="AG55" s="275"/>
      <c r="AH55" s="271" t="str">
        <f t="shared" si="25"/>
        <v>KR</v>
      </c>
      <c r="AI55" s="275">
        <f t="shared" si="26"/>
        <v>1998693000</v>
      </c>
      <c r="AJ55" s="275">
        <f t="shared" si="26"/>
        <v>2252846000</v>
      </c>
      <c r="AK55" s="275">
        <f t="shared" si="26"/>
        <v>2391797000</v>
      </c>
      <c r="AL55" s="276">
        <f t="shared" si="26"/>
        <v>2539318000</v>
      </c>
      <c r="AM55" s="276">
        <f t="shared" si="26"/>
        <v>2391797000</v>
      </c>
      <c r="AN55" s="275">
        <f t="shared" si="26"/>
        <v>2539318000</v>
      </c>
      <c r="AO55" s="275">
        <f t="shared" si="26"/>
        <v>2695937000</v>
      </c>
      <c r="AP55" s="275">
        <f t="shared" si="47"/>
        <v>2695937511.3704629</v>
      </c>
      <c r="AQ55" s="52">
        <f t="shared" si="48"/>
        <v>2535305000</v>
      </c>
      <c r="AR55" s="43">
        <f t="shared" si="48"/>
        <v>2691678000</v>
      </c>
      <c r="AS55" s="63">
        <f t="shared" si="27"/>
        <v>2281774500</v>
      </c>
      <c r="AT55" s="63">
        <f t="shared" si="28"/>
        <v>38029575</v>
      </c>
      <c r="AU55" s="351">
        <f t="shared" si="29"/>
        <v>47612212.5</v>
      </c>
      <c r="AV55" s="141">
        <f t="shared" si="30"/>
        <v>26916780</v>
      </c>
      <c r="AW55" s="5">
        <f t="shared" si="31"/>
        <v>38029575</v>
      </c>
      <c r="AX55" s="5">
        <f t="shared" si="32"/>
        <v>59794925</v>
      </c>
      <c r="AY55" s="510">
        <f t="shared" si="33"/>
        <v>2857695000</v>
      </c>
      <c r="AZ55" s="127">
        <f t="shared" si="49"/>
        <v>2857694221.1518121</v>
      </c>
      <c r="BA55" s="130"/>
      <c r="BB55" s="130"/>
      <c r="BW55" s="56">
        <f t="shared" si="34"/>
        <v>-1767269.6312099956</v>
      </c>
      <c r="BX55" s="137">
        <f>P188</f>
        <v>27481386.592092004</v>
      </c>
      <c r="BY55" s="126"/>
      <c r="BZ55" s="122"/>
      <c r="CA55" s="122" t="str">
        <f>G86</f>
        <v>1BR-12</v>
      </c>
      <c r="CB55" s="123">
        <f>E86</f>
        <v>12</v>
      </c>
      <c r="CC55" s="124">
        <f t="shared" si="52"/>
        <v>67</v>
      </c>
      <c r="CD55" s="124">
        <f t="shared" si="52"/>
        <v>57</v>
      </c>
      <c r="CE55" s="125">
        <f>P86</f>
        <v>25580712.171600003</v>
      </c>
      <c r="CF55" s="125">
        <f t="shared" si="53"/>
        <v>1340300000</v>
      </c>
      <c r="CG55" s="125">
        <f t="shared" si="53"/>
        <v>1510733000</v>
      </c>
      <c r="CH55" s="125">
        <f t="shared" si="53"/>
        <v>1603911000</v>
      </c>
      <c r="CI55" s="125">
        <f t="shared" si="53"/>
        <v>1702837000</v>
      </c>
      <c r="CJ55" s="125">
        <f>AO86</f>
        <v>1807864000</v>
      </c>
      <c r="CW55" s="63">
        <f t="shared" si="41"/>
        <v>2422510200</v>
      </c>
      <c r="CX55" s="44">
        <f t="shared" si="42"/>
        <v>26916780</v>
      </c>
      <c r="DA55" s="56">
        <f t="shared" si="43"/>
        <v>2152617300</v>
      </c>
      <c r="DB55" s="44">
        <f t="shared" si="44"/>
        <v>35876955</v>
      </c>
      <c r="DC55" s="49">
        <f t="shared" si="45"/>
        <v>59794925</v>
      </c>
    </row>
    <row r="56" spans="1:112">
      <c r="A56" s="3">
        <f t="shared" si="46"/>
        <v>17</v>
      </c>
      <c r="B56" s="263">
        <v>8</v>
      </c>
      <c r="C56" s="556"/>
      <c r="D56" s="264" t="s">
        <v>134</v>
      </c>
      <c r="E56" s="299">
        <v>20</v>
      </c>
      <c r="F56" s="266"/>
      <c r="G56" s="41" t="s">
        <v>70</v>
      </c>
      <c r="H56" s="267">
        <f t="shared" si="4"/>
        <v>60</v>
      </c>
      <c r="I56" s="267">
        <f t="shared" si="5"/>
        <v>51</v>
      </c>
      <c r="J56" s="268">
        <f t="shared" si="6"/>
        <v>27506142.120000001</v>
      </c>
      <c r="K56" s="268">
        <f t="shared" si="7"/>
        <v>2</v>
      </c>
      <c r="L56" s="269">
        <f t="shared" si="8"/>
        <v>0.93</v>
      </c>
      <c r="M56" s="270">
        <f t="shared" si="9"/>
        <v>1</v>
      </c>
      <c r="N56" s="271">
        <f t="shared" si="10"/>
        <v>21376392.145576868</v>
      </c>
      <c r="O56" s="271">
        <f t="shared" si="11"/>
        <v>24094609.386887025</v>
      </c>
      <c r="P56" s="271">
        <f t="shared" si="12"/>
        <v>25580712.171600003</v>
      </c>
      <c r="Q56" s="271">
        <f t="shared" si="13"/>
        <v>27158474.52427981</v>
      </c>
      <c r="R56" s="272">
        <f t="shared" si="14"/>
        <v>25580712.171600003</v>
      </c>
      <c r="S56" s="271">
        <f t="shared" si="14"/>
        <v>27158474.52427981</v>
      </c>
      <c r="T56" s="271">
        <f t="shared" si="15"/>
        <v>28833549.806515098</v>
      </c>
      <c r="U56" s="271"/>
      <c r="V56" s="271">
        <f t="shared" si="16"/>
        <v>1090195999.4244204</v>
      </c>
      <c r="W56" s="271">
        <f t="shared" si="17"/>
        <v>1228825078.7312384</v>
      </c>
      <c r="X56" s="271">
        <f t="shared" si="18"/>
        <v>1304616320.7516</v>
      </c>
      <c r="Y56" s="272">
        <f t="shared" si="19"/>
        <v>1385082200.7382703</v>
      </c>
      <c r="Z56" s="272">
        <f t="shared" si="20"/>
        <v>1304616320.7516</v>
      </c>
      <c r="AA56" s="271">
        <f t="shared" si="21"/>
        <v>1385082200.7382703</v>
      </c>
      <c r="AB56" s="271">
        <f t="shared" si="22"/>
        <v>1470511040.1322699</v>
      </c>
      <c r="AC56" s="271"/>
      <c r="AD56" s="33" t="str">
        <f t="shared" si="23"/>
        <v>BERTAHAP</v>
      </c>
      <c r="AE56" s="273">
        <f t="shared" si="24"/>
        <v>0</v>
      </c>
      <c r="AF56" s="274">
        <v>2</v>
      </c>
      <c r="AG56" s="275"/>
      <c r="AH56" s="271" t="str">
        <f t="shared" si="25"/>
        <v>KR</v>
      </c>
      <c r="AI56" s="275">
        <f t="shared" si="26"/>
        <v>1199216000</v>
      </c>
      <c r="AJ56" s="275">
        <f t="shared" si="26"/>
        <v>1351708000</v>
      </c>
      <c r="AK56" s="275">
        <f t="shared" si="26"/>
        <v>1435078000</v>
      </c>
      <c r="AL56" s="276">
        <f t="shared" si="26"/>
        <v>1523591000</v>
      </c>
      <c r="AM56" s="276">
        <f t="shared" si="26"/>
        <v>1435078000</v>
      </c>
      <c r="AN56" s="275">
        <f t="shared" si="26"/>
        <v>1523591000</v>
      </c>
      <c r="AO56" s="275">
        <f t="shared" si="26"/>
        <v>1617563000</v>
      </c>
      <c r="AP56" s="275">
        <f t="shared" si="47"/>
        <v>1617562719.157835</v>
      </c>
      <c r="AQ56" s="52">
        <f t="shared" si="48"/>
        <v>1521183000</v>
      </c>
      <c r="AR56" s="43">
        <f t="shared" si="48"/>
        <v>1615007000</v>
      </c>
      <c r="AS56" s="63">
        <f t="shared" si="27"/>
        <v>1369064700</v>
      </c>
      <c r="AT56" s="63">
        <f t="shared" si="28"/>
        <v>22817745</v>
      </c>
      <c r="AU56" s="351">
        <f t="shared" si="29"/>
        <v>28567331.25</v>
      </c>
      <c r="AV56" s="141">
        <f t="shared" si="30"/>
        <v>16150070</v>
      </c>
      <c r="AW56" s="5">
        <f t="shared" si="31"/>
        <v>22817745</v>
      </c>
      <c r="AX56" s="5">
        <f t="shared" si="32"/>
        <v>35876950</v>
      </c>
      <c r="AY56" s="510">
        <f t="shared" si="33"/>
        <v>1714617000</v>
      </c>
      <c r="AZ56" s="127">
        <f t="shared" si="49"/>
        <v>1714616745.0266058</v>
      </c>
      <c r="BA56" s="130"/>
      <c r="BB56" s="130"/>
      <c r="BW56" s="56">
        <f t="shared" si="34"/>
        <v>-1767269.6312099956</v>
      </c>
      <c r="BX56" s="75">
        <f>P189</f>
        <v>26092326.415032003</v>
      </c>
      <c r="BY56" s="126"/>
      <c r="BZ56" s="122"/>
      <c r="CA56" s="122" t="str">
        <f>G88</f>
        <v>2BR-18</v>
      </c>
      <c r="CB56" s="123">
        <f>E88</f>
        <v>18</v>
      </c>
      <c r="CC56" s="124">
        <f>H88</f>
        <v>97</v>
      </c>
      <c r="CD56" s="124">
        <f>I88</f>
        <v>85</v>
      </c>
      <c r="CE56" s="125">
        <f>P88</f>
        <v>25580712.171600003</v>
      </c>
      <c r="CF56" s="125">
        <f t="shared" ref="CF56:CI57" si="54">AI88</f>
        <v>1998693000</v>
      </c>
      <c r="CG56" s="125">
        <f t="shared" si="54"/>
        <v>2252846000</v>
      </c>
      <c r="CH56" s="125">
        <f t="shared" si="54"/>
        <v>2391797000</v>
      </c>
      <c r="CI56" s="125">
        <f t="shared" si="54"/>
        <v>2539318000</v>
      </c>
      <c r="CJ56" s="125">
        <f>AO88</f>
        <v>2695937000</v>
      </c>
      <c r="CW56" s="63">
        <f t="shared" si="41"/>
        <v>1453506300</v>
      </c>
      <c r="CX56" s="44">
        <f t="shared" si="42"/>
        <v>16150070</v>
      </c>
      <c r="DA56" s="56">
        <f t="shared" si="43"/>
        <v>1291570200</v>
      </c>
      <c r="DB56" s="44">
        <f t="shared" si="44"/>
        <v>21526170</v>
      </c>
      <c r="DC56" s="49">
        <f t="shared" si="45"/>
        <v>35876950</v>
      </c>
    </row>
    <row r="57" spans="1:112">
      <c r="A57" s="3">
        <f t="shared" si="46"/>
        <v>18</v>
      </c>
      <c r="B57" s="263">
        <v>9</v>
      </c>
      <c r="C57" s="556"/>
      <c r="D57" s="264" t="s">
        <v>134</v>
      </c>
      <c r="E57" s="299">
        <v>22</v>
      </c>
      <c r="F57" s="266"/>
      <c r="G57" s="41" t="s">
        <v>89</v>
      </c>
      <c r="H57" s="267">
        <f t="shared" si="4"/>
        <v>81</v>
      </c>
      <c r="I57" s="267">
        <f t="shared" si="5"/>
        <v>70</v>
      </c>
      <c r="J57" s="268">
        <f t="shared" si="6"/>
        <v>27506142.120000001</v>
      </c>
      <c r="K57" s="268">
        <f t="shared" si="7"/>
        <v>4</v>
      </c>
      <c r="L57" s="269">
        <f t="shared" si="8"/>
        <v>0.97</v>
      </c>
      <c r="M57" s="270">
        <f t="shared" si="9"/>
        <v>1</v>
      </c>
      <c r="N57" s="271">
        <f t="shared" si="10"/>
        <v>22295806.861515656</v>
      </c>
      <c r="O57" s="271">
        <f t="shared" si="11"/>
        <v>25130936.672344532</v>
      </c>
      <c r="P57" s="271">
        <f t="shared" si="12"/>
        <v>26680957.856400002</v>
      </c>
      <c r="Q57" s="271">
        <f t="shared" si="13"/>
        <v>28326580.955431629</v>
      </c>
      <c r="R57" s="272">
        <f t="shared" si="14"/>
        <v>26680957.856400002</v>
      </c>
      <c r="S57" s="271">
        <f t="shared" si="14"/>
        <v>28326580.955431629</v>
      </c>
      <c r="T57" s="271">
        <f t="shared" si="15"/>
        <v>30073702.48636521</v>
      </c>
      <c r="U57" s="271"/>
      <c r="V57" s="271">
        <f t="shared" si="16"/>
        <v>1560706480.3060958</v>
      </c>
      <c r="W57" s="271">
        <f t="shared" si="17"/>
        <v>1759165567.0641172</v>
      </c>
      <c r="X57" s="271">
        <f t="shared" si="18"/>
        <v>1867667049.9480002</v>
      </c>
      <c r="Y57" s="272">
        <f t="shared" si="19"/>
        <v>1982860666.880214</v>
      </c>
      <c r="Z57" s="272">
        <f t="shared" si="20"/>
        <v>1867667049.9480002</v>
      </c>
      <c r="AA57" s="271">
        <f t="shared" si="21"/>
        <v>1982860666.880214</v>
      </c>
      <c r="AB57" s="271">
        <f t="shared" si="22"/>
        <v>2105159174.0455647</v>
      </c>
      <c r="AC57" s="271"/>
      <c r="AD57" s="33" t="str">
        <f t="shared" si="23"/>
        <v>BERTAHAP</v>
      </c>
      <c r="AE57" s="273">
        <f t="shared" si="24"/>
        <v>0</v>
      </c>
      <c r="AF57" s="274">
        <v>2</v>
      </c>
      <c r="AG57" s="275"/>
      <c r="AH57" s="271" t="str">
        <f t="shared" si="25"/>
        <v>KR</v>
      </c>
      <c r="AI57" s="275">
        <f t="shared" si="26"/>
        <v>1716778000</v>
      </c>
      <c r="AJ57" s="275">
        <f t="shared" si="26"/>
        <v>1935083000</v>
      </c>
      <c r="AK57" s="275">
        <f t="shared" si="26"/>
        <v>2054434000</v>
      </c>
      <c r="AL57" s="276">
        <f t="shared" si="26"/>
        <v>2181147000</v>
      </c>
      <c r="AM57" s="276">
        <f t="shared" si="26"/>
        <v>2054434000</v>
      </c>
      <c r="AN57" s="275">
        <f t="shared" si="26"/>
        <v>2181147000</v>
      </c>
      <c r="AO57" s="275">
        <f t="shared" si="26"/>
        <v>2315676000</v>
      </c>
      <c r="AP57" s="275">
        <f t="shared" si="47"/>
        <v>2315675317.1966453</v>
      </c>
      <c r="AQ57" s="52">
        <f t="shared" si="48"/>
        <v>2177701000</v>
      </c>
      <c r="AR57" s="43">
        <f t="shared" si="48"/>
        <v>2312016000</v>
      </c>
      <c r="AS57" s="63">
        <f t="shared" si="27"/>
        <v>1959930900</v>
      </c>
      <c r="AT57" s="63">
        <f t="shared" si="28"/>
        <v>32665515</v>
      </c>
      <c r="AU57" s="351">
        <f t="shared" si="29"/>
        <v>40896506.25</v>
      </c>
      <c r="AV57" s="141">
        <f t="shared" si="30"/>
        <v>23120160</v>
      </c>
      <c r="AW57" s="5">
        <f t="shared" si="31"/>
        <v>32665515</v>
      </c>
      <c r="AX57" s="5">
        <f t="shared" si="32"/>
        <v>51360850</v>
      </c>
      <c r="AY57" s="510">
        <f t="shared" si="33"/>
        <v>2454616000</v>
      </c>
      <c r="AZ57" s="127">
        <f t="shared" si="49"/>
        <v>2454615582.6999097</v>
      </c>
      <c r="BA57" s="130"/>
      <c r="BB57" s="130"/>
      <c r="BW57" s="56">
        <f t="shared" si="34"/>
        <v>-667023.9464099966</v>
      </c>
      <c r="BX57" s="136">
        <f>P205</f>
        <v>26653451.714279998</v>
      </c>
      <c r="BY57" s="126"/>
      <c r="BZ57" s="122"/>
      <c r="CA57" s="122" t="str">
        <f>G89</f>
        <v>1BR-20</v>
      </c>
      <c r="CB57" s="123">
        <f>E89</f>
        <v>20</v>
      </c>
      <c r="CC57" s="124">
        <f>H89</f>
        <v>60</v>
      </c>
      <c r="CD57" s="124">
        <f>I89</f>
        <v>51</v>
      </c>
      <c r="CE57" s="125">
        <f>P89</f>
        <v>25580712.171600003</v>
      </c>
      <c r="CF57" s="125">
        <f t="shared" si="54"/>
        <v>1199216000</v>
      </c>
      <c r="CG57" s="125">
        <f t="shared" si="54"/>
        <v>1351708000</v>
      </c>
      <c r="CH57" s="125">
        <f t="shared" si="54"/>
        <v>1435078000</v>
      </c>
      <c r="CI57" s="125">
        <f t="shared" si="54"/>
        <v>1523591000</v>
      </c>
      <c r="CJ57" s="125">
        <f>AO89</f>
        <v>1617563000</v>
      </c>
      <c r="CW57" s="63">
        <f t="shared" si="41"/>
        <v>2080814400</v>
      </c>
      <c r="CX57" s="44">
        <f t="shared" si="42"/>
        <v>23120160</v>
      </c>
      <c r="DA57" s="56">
        <f t="shared" si="43"/>
        <v>1848990600</v>
      </c>
      <c r="DB57" s="44">
        <f t="shared" si="44"/>
        <v>30816510</v>
      </c>
      <c r="DC57" s="49">
        <f t="shared" si="45"/>
        <v>51360850</v>
      </c>
    </row>
    <row r="58" spans="1:112">
      <c r="A58" s="3">
        <f t="shared" si="46"/>
        <v>19</v>
      </c>
      <c r="B58" s="263">
        <v>1</v>
      </c>
      <c r="C58" s="556"/>
      <c r="D58" s="264" t="s">
        <v>139</v>
      </c>
      <c r="E58" s="265" t="s">
        <v>24</v>
      </c>
      <c r="F58" s="266"/>
      <c r="G58" s="41" t="s">
        <v>39</v>
      </c>
      <c r="H58" s="267">
        <f t="shared" si="4"/>
        <v>113</v>
      </c>
      <c r="I58" s="267">
        <f t="shared" si="5"/>
        <v>101</v>
      </c>
      <c r="J58" s="268">
        <f t="shared" si="6"/>
        <v>27506142.120000001</v>
      </c>
      <c r="K58" s="268">
        <f t="shared" si="7"/>
        <v>6</v>
      </c>
      <c r="L58" s="269">
        <f t="shared" si="8"/>
        <v>0.95</v>
      </c>
      <c r="M58" s="319">
        <f t="shared" ref="M58:M65" si="55">SUMIF($AO$4:$AO$22,E58,$BH$4:$BH$22)</f>
        <v>1.01</v>
      </c>
      <c r="N58" s="271">
        <f t="shared" si="10"/>
        <v>22054460.498581722</v>
      </c>
      <c r="O58" s="271">
        <f t="shared" si="11"/>
        <v>24858900.759911936</v>
      </c>
      <c r="P58" s="271">
        <f t="shared" si="12"/>
        <v>26392143.36414</v>
      </c>
      <c r="Q58" s="271">
        <f t="shared" si="13"/>
        <v>28019953.017254278</v>
      </c>
      <c r="R58" s="272">
        <f t="shared" si="14"/>
        <v>26392143.36414</v>
      </c>
      <c r="S58" s="271">
        <f t="shared" si="14"/>
        <v>28019953.017254278</v>
      </c>
      <c r="T58" s="271">
        <f t="shared" si="15"/>
        <v>29748162.407904554</v>
      </c>
      <c r="U58" s="271"/>
      <c r="V58" s="271">
        <f t="shared" si="16"/>
        <v>2227500510.3567538</v>
      </c>
      <c r="W58" s="271">
        <f t="shared" si="17"/>
        <v>2510748976.7511053</v>
      </c>
      <c r="X58" s="271">
        <f t="shared" si="18"/>
        <v>2665606479.7781401</v>
      </c>
      <c r="Y58" s="272">
        <f t="shared" si="19"/>
        <v>2830015254.742682</v>
      </c>
      <c r="Z58" s="272">
        <f t="shared" si="20"/>
        <v>2665606479.7781401</v>
      </c>
      <c r="AA58" s="271">
        <f t="shared" si="21"/>
        <v>2830015254.742682</v>
      </c>
      <c r="AB58" s="271">
        <f t="shared" si="22"/>
        <v>3004564403.19836</v>
      </c>
      <c r="AC58" s="271"/>
      <c r="AD58" s="33" t="str">
        <f t="shared" si="23"/>
        <v>BERTAHAP</v>
      </c>
      <c r="AE58" s="273">
        <f t="shared" si="24"/>
        <v>0</v>
      </c>
      <c r="AF58" s="274">
        <v>2</v>
      </c>
      <c r="AG58" s="275"/>
      <c r="AH58" s="271" t="str">
        <f t="shared" si="25"/>
        <v>KR</v>
      </c>
      <c r="AI58" s="275">
        <f t="shared" si="26"/>
        <v>2450251000</v>
      </c>
      <c r="AJ58" s="275">
        <f t="shared" si="26"/>
        <v>2761824000</v>
      </c>
      <c r="AK58" s="275">
        <f t="shared" si="26"/>
        <v>2932168000</v>
      </c>
      <c r="AL58" s="276">
        <f t="shared" si="26"/>
        <v>3113017000</v>
      </c>
      <c r="AM58" s="276">
        <f t="shared" si="26"/>
        <v>2932168000</v>
      </c>
      <c r="AN58" s="275">
        <f t="shared" si="26"/>
        <v>3113017000</v>
      </c>
      <c r="AO58" s="275">
        <f t="shared" si="26"/>
        <v>3305021000</v>
      </c>
      <c r="AP58" s="275">
        <f t="shared" si="47"/>
        <v>3305020995.3357334</v>
      </c>
      <c r="AQ58" s="52">
        <f t="shared" si="48"/>
        <v>3108099000</v>
      </c>
      <c r="AR58" s="43">
        <f t="shared" si="48"/>
        <v>3299799000</v>
      </c>
      <c r="AS58" s="63">
        <f t="shared" si="27"/>
        <v>2797289100</v>
      </c>
      <c r="AT58" s="63">
        <f t="shared" si="28"/>
        <v>46621485</v>
      </c>
      <c r="AU58" s="351">
        <f t="shared" si="29"/>
        <v>58369068.75</v>
      </c>
      <c r="AV58" s="141">
        <f t="shared" si="30"/>
        <v>32997990</v>
      </c>
      <c r="AW58" s="5">
        <f t="shared" si="31"/>
        <v>46621485</v>
      </c>
      <c r="AX58" s="5">
        <f t="shared" si="32"/>
        <v>73304200</v>
      </c>
      <c r="AY58" s="510">
        <f t="shared" si="33"/>
        <v>3503323000</v>
      </c>
      <c r="AZ58" s="127">
        <f t="shared" si="49"/>
        <v>3503322660.9061441</v>
      </c>
      <c r="BA58" s="130"/>
      <c r="BB58" s="130"/>
      <c r="BW58" s="56">
        <f t="shared" si="34"/>
        <v>-955838.4386699982</v>
      </c>
      <c r="BX58" s="140">
        <f>P223</f>
        <v>26914760.06442</v>
      </c>
      <c r="BY58" s="126">
        <v>5</v>
      </c>
      <c r="BZ58" s="122" t="s">
        <v>229</v>
      </c>
      <c r="CA58" s="122" t="str">
        <f>G48</f>
        <v>2BR-22</v>
      </c>
      <c r="CB58" s="123">
        <f>E48</f>
        <v>22</v>
      </c>
      <c r="CC58" s="124">
        <f>H48</f>
        <v>81</v>
      </c>
      <c r="CD58" s="124">
        <f>I48</f>
        <v>70</v>
      </c>
      <c r="CE58" s="125">
        <f>P48</f>
        <v>26680957.856400002</v>
      </c>
      <c r="CF58" s="125">
        <f>AI48</f>
        <v>1716778000</v>
      </c>
      <c r="CG58" s="125">
        <f>AJ48</f>
        <v>1935083000</v>
      </c>
      <c r="CH58" s="125">
        <f>AK48</f>
        <v>2054434000</v>
      </c>
      <c r="CI58" s="125">
        <f>AL48</f>
        <v>2181147000</v>
      </c>
      <c r="CJ58" s="125">
        <f>AO48</f>
        <v>2315676000</v>
      </c>
      <c r="CK58" s="2">
        <v>5</v>
      </c>
      <c r="CW58" s="63">
        <f t="shared" si="41"/>
        <v>2969819100</v>
      </c>
      <c r="CX58" s="44">
        <f t="shared" si="42"/>
        <v>32997990</v>
      </c>
      <c r="DA58" s="56">
        <f t="shared" si="43"/>
        <v>2638951200</v>
      </c>
      <c r="DB58" s="44">
        <f t="shared" si="44"/>
        <v>43982520</v>
      </c>
      <c r="DC58" s="49">
        <f t="shared" si="45"/>
        <v>73304200</v>
      </c>
    </row>
    <row r="59" spans="1:112">
      <c r="A59" s="3">
        <f t="shared" si="46"/>
        <v>20</v>
      </c>
      <c r="B59" s="263">
        <v>2</v>
      </c>
      <c r="C59" s="556"/>
      <c r="D59" s="264" t="s">
        <v>139</v>
      </c>
      <c r="E59" s="265" t="s">
        <v>35</v>
      </c>
      <c r="F59" s="266"/>
      <c r="G59" s="41" t="s">
        <v>42</v>
      </c>
      <c r="H59" s="267">
        <f t="shared" si="4"/>
        <v>78</v>
      </c>
      <c r="I59" s="267">
        <f t="shared" si="5"/>
        <v>66</v>
      </c>
      <c r="J59" s="268">
        <f t="shared" si="6"/>
        <v>27506142.120000001</v>
      </c>
      <c r="K59" s="268">
        <f t="shared" si="7"/>
        <v>2</v>
      </c>
      <c r="L59" s="269">
        <f t="shared" si="8"/>
        <v>0.93</v>
      </c>
      <c r="M59" s="319">
        <f t="shared" si="55"/>
        <v>1.01</v>
      </c>
      <c r="N59" s="271">
        <f t="shared" si="10"/>
        <v>21590156.067032635</v>
      </c>
      <c r="O59" s="271">
        <f t="shared" si="11"/>
        <v>24335555.480755895</v>
      </c>
      <c r="P59" s="271">
        <f t="shared" si="12"/>
        <v>25836519.293316003</v>
      </c>
      <c r="Q59" s="271">
        <f t="shared" si="13"/>
        <v>27430059.269522611</v>
      </c>
      <c r="R59" s="272">
        <f t="shared" si="14"/>
        <v>25836519.293316003</v>
      </c>
      <c r="S59" s="271">
        <f t="shared" si="14"/>
        <v>27430059.269522611</v>
      </c>
      <c r="T59" s="271">
        <f t="shared" si="15"/>
        <v>29121885.304580249</v>
      </c>
      <c r="U59" s="271"/>
      <c r="V59" s="271">
        <f t="shared" si="16"/>
        <v>1424950300.4241538</v>
      </c>
      <c r="W59" s="271">
        <f t="shared" si="17"/>
        <v>1606146661.7298892</v>
      </c>
      <c r="X59" s="271">
        <f t="shared" si="18"/>
        <v>1705210273.3588562</v>
      </c>
      <c r="Y59" s="272">
        <f t="shared" si="19"/>
        <v>1810383911.7884924</v>
      </c>
      <c r="Z59" s="272">
        <f t="shared" si="20"/>
        <v>1705210273.3588562</v>
      </c>
      <c r="AA59" s="271">
        <f t="shared" si="21"/>
        <v>1810383911.7884924</v>
      </c>
      <c r="AB59" s="271">
        <f t="shared" si="22"/>
        <v>1922044430.1022964</v>
      </c>
      <c r="AC59" s="271"/>
      <c r="AD59" s="33" t="str">
        <f t="shared" si="23"/>
        <v>BERTAHAP</v>
      </c>
      <c r="AE59" s="273">
        <f t="shared" si="24"/>
        <v>0</v>
      </c>
      <c r="AF59" s="274">
        <v>2</v>
      </c>
      <c r="AG59" s="275"/>
      <c r="AH59" s="271" t="str">
        <f t="shared" si="25"/>
        <v>KR</v>
      </c>
      <c r="AI59" s="275">
        <f t="shared" si="26"/>
        <v>1567446000</v>
      </c>
      <c r="AJ59" s="275">
        <f t="shared" si="26"/>
        <v>1766762000</v>
      </c>
      <c r="AK59" s="275">
        <f t="shared" si="26"/>
        <v>1875732000</v>
      </c>
      <c r="AL59" s="276">
        <f t="shared" si="26"/>
        <v>1991423000</v>
      </c>
      <c r="AM59" s="276">
        <f t="shared" si="26"/>
        <v>1875732000</v>
      </c>
      <c r="AN59" s="275">
        <f t="shared" si="26"/>
        <v>1991423000</v>
      </c>
      <c r="AO59" s="275">
        <f t="shared" si="26"/>
        <v>2114249000</v>
      </c>
      <c r="AP59" s="275">
        <f t="shared" si="47"/>
        <v>2114249560.9868088</v>
      </c>
      <c r="AQ59" s="52">
        <f t="shared" si="48"/>
        <v>1988276000</v>
      </c>
      <c r="AR59" s="43">
        <f t="shared" si="48"/>
        <v>2110909000</v>
      </c>
      <c r="AS59" s="63">
        <f t="shared" si="27"/>
        <v>1789448400</v>
      </c>
      <c r="AT59" s="63">
        <f t="shared" si="28"/>
        <v>29824140</v>
      </c>
      <c r="AU59" s="351">
        <f t="shared" si="29"/>
        <v>37339181.25</v>
      </c>
      <c r="AV59" s="141">
        <f t="shared" si="30"/>
        <v>21109090</v>
      </c>
      <c r="AW59" s="5">
        <f t="shared" si="31"/>
        <v>29824140</v>
      </c>
      <c r="AX59" s="5">
        <f t="shared" si="32"/>
        <v>46893300</v>
      </c>
      <c r="AY59" s="510">
        <f t="shared" si="33"/>
        <v>2241105000</v>
      </c>
      <c r="AZ59" s="127">
        <f t="shared" si="49"/>
        <v>2241104786.9311819</v>
      </c>
      <c r="BA59" s="130"/>
      <c r="BB59" s="130"/>
      <c r="BW59" s="56">
        <f t="shared" si="34"/>
        <v>-1511462.5094939955</v>
      </c>
      <c r="BX59" s="142">
        <f>P247</f>
        <v>26522797.539209995</v>
      </c>
      <c r="BY59" s="126">
        <v>6</v>
      </c>
      <c r="BZ59" s="122" t="s">
        <v>135</v>
      </c>
      <c r="CA59" s="122" t="str">
        <f>G58</f>
        <v>2BR-2</v>
      </c>
      <c r="CB59" s="123" t="str">
        <f>E58</f>
        <v>02</v>
      </c>
      <c r="CC59" s="124">
        <f>H58</f>
        <v>113</v>
      </c>
      <c r="CD59" s="124">
        <f>I58</f>
        <v>101</v>
      </c>
      <c r="CE59" s="125">
        <f>P58</f>
        <v>26392143.36414</v>
      </c>
      <c r="CF59" s="125">
        <f>AI58</f>
        <v>2450251000</v>
      </c>
      <c r="CG59" s="125">
        <f>AJ58</f>
        <v>2761824000</v>
      </c>
      <c r="CH59" s="125">
        <f>AK58</f>
        <v>2932168000</v>
      </c>
      <c r="CI59" s="125">
        <f>AL58</f>
        <v>3113017000</v>
      </c>
      <c r="CJ59" s="125">
        <f>AO58</f>
        <v>3305021000</v>
      </c>
      <c r="CK59" s="2">
        <v>8</v>
      </c>
      <c r="CW59" s="63">
        <f t="shared" si="41"/>
        <v>1899818100</v>
      </c>
      <c r="CX59" s="44">
        <f t="shared" si="42"/>
        <v>21109090</v>
      </c>
      <c r="DA59" s="56">
        <f t="shared" si="43"/>
        <v>1688158800</v>
      </c>
      <c r="DB59" s="44">
        <f t="shared" si="44"/>
        <v>28135980</v>
      </c>
      <c r="DC59" s="49">
        <f t="shared" si="45"/>
        <v>46893300</v>
      </c>
    </row>
    <row r="60" spans="1:112">
      <c r="A60" s="3">
        <f t="shared" si="46"/>
        <v>21</v>
      </c>
      <c r="B60" s="263">
        <v>3</v>
      </c>
      <c r="C60" s="556"/>
      <c r="D60" s="264" t="s">
        <v>139</v>
      </c>
      <c r="E60" s="265" t="s">
        <v>41</v>
      </c>
      <c r="F60" s="266"/>
      <c r="G60" s="41" t="s">
        <v>45</v>
      </c>
      <c r="H60" s="267">
        <f t="shared" si="4"/>
        <v>60</v>
      </c>
      <c r="I60" s="267">
        <f t="shared" si="5"/>
        <v>52</v>
      </c>
      <c r="J60" s="268">
        <f t="shared" si="6"/>
        <v>27506142.120000001</v>
      </c>
      <c r="K60" s="268">
        <f t="shared" si="7"/>
        <v>2</v>
      </c>
      <c r="L60" s="269">
        <f t="shared" si="8"/>
        <v>0.93</v>
      </c>
      <c r="M60" s="319">
        <f t="shared" si="55"/>
        <v>1.01</v>
      </c>
      <c r="N60" s="271">
        <f t="shared" si="10"/>
        <v>21590156.067032635</v>
      </c>
      <c r="O60" s="271">
        <f t="shared" si="11"/>
        <v>24335555.480755895</v>
      </c>
      <c r="P60" s="271">
        <f t="shared" si="12"/>
        <v>25836519.293316003</v>
      </c>
      <c r="Q60" s="271">
        <f t="shared" si="13"/>
        <v>27430059.269522611</v>
      </c>
      <c r="R60" s="272">
        <f t="shared" si="14"/>
        <v>25836519.293316003</v>
      </c>
      <c r="S60" s="271">
        <f t="shared" si="14"/>
        <v>27430059.269522611</v>
      </c>
      <c r="T60" s="271">
        <f t="shared" si="15"/>
        <v>29121885.304580249</v>
      </c>
      <c r="U60" s="271"/>
      <c r="V60" s="271">
        <f t="shared" si="16"/>
        <v>1122688115.485697</v>
      </c>
      <c r="W60" s="271">
        <f t="shared" si="17"/>
        <v>1265448884.9993067</v>
      </c>
      <c r="X60" s="271">
        <f t="shared" si="18"/>
        <v>1343499003.2524321</v>
      </c>
      <c r="Y60" s="272">
        <f t="shared" si="19"/>
        <v>1426363082.0151758</v>
      </c>
      <c r="Z60" s="272">
        <f t="shared" si="20"/>
        <v>1343499003.2524321</v>
      </c>
      <c r="AA60" s="271">
        <f t="shared" si="21"/>
        <v>1426363082.0151758</v>
      </c>
      <c r="AB60" s="271">
        <f t="shared" si="22"/>
        <v>1514338035.8381729</v>
      </c>
      <c r="AC60" s="271"/>
      <c r="AD60" s="33" t="str">
        <f t="shared" si="23"/>
        <v>BERTAHAP</v>
      </c>
      <c r="AE60" s="273">
        <f t="shared" si="24"/>
        <v>0</v>
      </c>
      <c r="AF60" s="274">
        <v>2</v>
      </c>
      <c r="AG60" s="275"/>
      <c r="AH60" s="271" t="str">
        <f t="shared" si="25"/>
        <v>KR</v>
      </c>
      <c r="AI60" s="275">
        <f t="shared" si="26"/>
        <v>1234957000</v>
      </c>
      <c r="AJ60" s="275">
        <f t="shared" si="26"/>
        <v>1391994000</v>
      </c>
      <c r="AK60" s="275">
        <f t="shared" si="26"/>
        <v>1477849000</v>
      </c>
      <c r="AL60" s="276">
        <f t="shared" si="26"/>
        <v>1569000000</v>
      </c>
      <c r="AM60" s="276">
        <f t="shared" si="26"/>
        <v>1477849000</v>
      </c>
      <c r="AN60" s="275">
        <f t="shared" si="26"/>
        <v>1569000000</v>
      </c>
      <c r="AO60" s="275">
        <f t="shared" si="26"/>
        <v>1665772000</v>
      </c>
      <c r="AP60" s="275">
        <f t="shared" si="47"/>
        <v>1665772445.7276547</v>
      </c>
      <c r="AQ60" s="52">
        <f t="shared" si="48"/>
        <v>1566520000</v>
      </c>
      <c r="AR60" s="43">
        <f t="shared" si="48"/>
        <v>1663140000</v>
      </c>
      <c r="AS60" s="63">
        <f t="shared" si="27"/>
        <v>1409868000</v>
      </c>
      <c r="AT60" s="63">
        <f t="shared" si="28"/>
        <v>23497800</v>
      </c>
      <c r="AU60" s="351">
        <f t="shared" si="29"/>
        <v>29418750</v>
      </c>
      <c r="AV60" s="141">
        <f t="shared" si="30"/>
        <v>16631400</v>
      </c>
      <c r="AW60" s="5">
        <f t="shared" si="31"/>
        <v>23497800</v>
      </c>
      <c r="AX60" s="5">
        <f t="shared" si="32"/>
        <v>36946225</v>
      </c>
      <c r="AY60" s="510">
        <f t="shared" si="33"/>
        <v>1765719000</v>
      </c>
      <c r="AZ60" s="127">
        <f t="shared" si="49"/>
        <v>1765718472.6280129</v>
      </c>
      <c r="BA60" s="130"/>
      <c r="BB60" s="130"/>
      <c r="BW60" s="56">
        <f t="shared" si="34"/>
        <v>-1511462.5094939955</v>
      </c>
      <c r="BX60" s="143">
        <f>P248</f>
        <v>25964422.854173999</v>
      </c>
      <c r="BY60" s="126"/>
      <c r="BZ60" s="122" t="s">
        <v>136</v>
      </c>
      <c r="CA60" s="122"/>
      <c r="CB60" s="123"/>
      <c r="CC60" s="124"/>
      <c r="CD60" s="124"/>
      <c r="CE60" s="125"/>
      <c r="CF60" s="125"/>
      <c r="CG60" s="125"/>
      <c r="CH60" s="125"/>
      <c r="CI60" s="125"/>
      <c r="CJ60" s="125"/>
      <c r="CW60" s="63">
        <f t="shared" si="41"/>
        <v>1496826000</v>
      </c>
      <c r="CX60" s="44">
        <f t="shared" si="42"/>
        <v>16631400</v>
      </c>
      <c r="DA60" s="56">
        <f t="shared" si="43"/>
        <v>1330064100</v>
      </c>
      <c r="DB60" s="44">
        <f t="shared" si="44"/>
        <v>22167735</v>
      </c>
      <c r="DC60" s="49">
        <f t="shared" si="45"/>
        <v>36946225</v>
      </c>
    </row>
    <row r="61" spans="1:112">
      <c r="A61" s="3">
        <f t="shared" si="46"/>
        <v>22</v>
      </c>
      <c r="B61" s="263">
        <v>4</v>
      </c>
      <c r="C61" s="556"/>
      <c r="D61" s="264" t="s">
        <v>139</v>
      </c>
      <c r="E61" s="265">
        <v>10</v>
      </c>
      <c r="F61" s="266"/>
      <c r="G61" s="41" t="s">
        <v>48</v>
      </c>
      <c r="H61" s="267">
        <f t="shared" si="4"/>
        <v>74</v>
      </c>
      <c r="I61" s="267">
        <f t="shared" si="5"/>
        <v>63</v>
      </c>
      <c r="J61" s="268">
        <f t="shared" si="6"/>
        <v>27506142.120000001</v>
      </c>
      <c r="K61" s="268">
        <f t="shared" si="7"/>
        <v>2</v>
      </c>
      <c r="L61" s="269">
        <f t="shared" si="8"/>
        <v>0.93</v>
      </c>
      <c r="M61" s="319">
        <f t="shared" si="55"/>
        <v>1.01</v>
      </c>
      <c r="N61" s="271">
        <f t="shared" si="10"/>
        <v>21590156.067032635</v>
      </c>
      <c r="O61" s="271">
        <f t="shared" si="11"/>
        <v>24335555.480755895</v>
      </c>
      <c r="P61" s="271">
        <f t="shared" si="12"/>
        <v>25836519.293316003</v>
      </c>
      <c r="Q61" s="271">
        <f t="shared" si="13"/>
        <v>27430059.269522611</v>
      </c>
      <c r="R61" s="272">
        <f t="shared" si="14"/>
        <v>25836519.293316003</v>
      </c>
      <c r="S61" s="271">
        <f t="shared" si="14"/>
        <v>27430059.269522611</v>
      </c>
      <c r="T61" s="271">
        <f t="shared" si="15"/>
        <v>29121885.304580249</v>
      </c>
      <c r="U61" s="271"/>
      <c r="V61" s="271">
        <f t="shared" si="16"/>
        <v>1360179832.2230561</v>
      </c>
      <c r="W61" s="271">
        <f t="shared" si="17"/>
        <v>1533139995.2876215</v>
      </c>
      <c r="X61" s="271">
        <f t="shared" si="18"/>
        <v>1627700715.4789083</v>
      </c>
      <c r="Y61" s="272">
        <f t="shared" si="19"/>
        <v>1728093733.9799244</v>
      </c>
      <c r="Z61" s="272">
        <f t="shared" si="20"/>
        <v>1627700715.4789083</v>
      </c>
      <c r="AA61" s="271">
        <f t="shared" si="21"/>
        <v>1728093733.9799244</v>
      </c>
      <c r="AB61" s="271">
        <f t="shared" si="22"/>
        <v>1834678774.1885557</v>
      </c>
      <c r="AC61" s="271"/>
      <c r="AD61" s="33" t="str">
        <f t="shared" si="23"/>
        <v>BERTAHAP</v>
      </c>
      <c r="AE61" s="273">
        <f t="shared" si="24"/>
        <v>0</v>
      </c>
      <c r="AF61" s="274">
        <v>2</v>
      </c>
      <c r="AG61" s="275"/>
      <c r="AH61" s="271" t="str">
        <f t="shared" si="25"/>
        <v>KR</v>
      </c>
      <c r="AI61" s="275">
        <f t="shared" si="26"/>
        <v>1496198000</v>
      </c>
      <c r="AJ61" s="275">
        <f t="shared" si="26"/>
        <v>1686454000</v>
      </c>
      <c r="AK61" s="275">
        <f t="shared" si="26"/>
        <v>1790471000</v>
      </c>
      <c r="AL61" s="276">
        <f t="shared" si="26"/>
        <v>1900904000</v>
      </c>
      <c r="AM61" s="276">
        <f t="shared" si="26"/>
        <v>1790471000</v>
      </c>
      <c r="AN61" s="275">
        <f t="shared" si="26"/>
        <v>1900904000</v>
      </c>
      <c r="AO61" s="275">
        <f t="shared" si="26"/>
        <v>2018147000</v>
      </c>
      <c r="AP61" s="275">
        <f t="shared" si="47"/>
        <v>2018147549.5050869</v>
      </c>
      <c r="AQ61" s="52">
        <f t="shared" si="48"/>
        <v>1897900000</v>
      </c>
      <c r="AR61" s="43">
        <f t="shared" si="48"/>
        <v>2014959000</v>
      </c>
      <c r="AS61" s="63">
        <f t="shared" si="27"/>
        <v>1708110000</v>
      </c>
      <c r="AT61" s="63">
        <f t="shared" si="28"/>
        <v>28468500</v>
      </c>
      <c r="AU61" s="351">
        <f t="shared" si="29"/>
        <v>35641950</v>
      </c>
      <c r="AV61" s="141">
        <f t="shared" si="30"/>
        <v>20149590</v>
      </c>
      <c r="AW61" s="5">
        <f t="shared" si="31"/>
        <v>28468500</v>
      </c>
      <c r="AX61" s="5">
        <f t="shared" si="32"/>
        <v>44761775</v>
      </c>
      <c r="AY61" s="510">
        <f t="shared" si="33"/>
        <v>2139237000</v>
      </c>
      <c r="AZ61" s="127">
        <f t="shared" si="49"/>
        <v>2139236821.8478711</v>
      </c>
      <c r="BA61" s="2"/>
      <c r="BB61" s="2"/>
      <c r="BW61" s="56">
        <f t="shared" si="34"/>
        <v>-1511462.5094939955</v>
      </c>
      <c r="BX61" s="133">
        <f>P250</f>
        <v>25964422.854173999</v>
      </c>
      <c r="BY61" s="126">
        <v>7</v>
      </c>
      <c r="BZ61" s="122" t="s">
        <v>230</v>
      </c>
      <c r="CA61" s="122" t="str">
        <f>G59</f>
        <v>1BR-6</v>
      </c>
      <c r="CB61" s="123" t="str">
        <f>E59</f>
        <v>06</v>
      </c>
      <c r="CC61" s="124">
        <f t="shared" ref="CC61:CD63" si="56">H59</f>
        <v>78</v>
      </c>
      <c r="CD61" s="124">
        <f t="shared" si="56"/>
        <v>66</v>
      </c>
      <c r="CE61" s="125">
        <f>P59</f>
        <v>25836519.293316003</v>
      </c>
      <c r="CF61" s="125">
        <f t="shared" ref="CF61:CI63" si="57">AI59</f>
        <v>1567446000</v>
      </c>
      <c r="CG61" s="125">
        <f t="shared" si="57"/>
        <v>1766762000</v>
      </c>
      <c r="CH61" s="125">
        <f t="shared" si="57"/>
        <v>1875732000</v>
      </c>
      <c r="CI61" s="125">
        <f t="shared" si="57"/>
        <v>1991423000</v>
      </c>
      <c r="CJ61" s="125">
        <f>AO59</f>
        <v>2114249000</v>
      </c>
      <c r="CK61" s="2">
        <v>8</v>
      </c>
      <c r="CW61" s="63">
        <f t="shared" si="41"/>
        <v>1813463100</v>
      </c>
      <c r="CX61" s="44">
        <f t="shared" si="42"/>
        <v>20149590</v>
      </c>
      <c r="DA61" s="56">
        <f t="shared" si="43"/>
        <v>1611423900</v>
      </c>
      <c r="DB61" s="44">
        <f t="shared" si="44"/>
        <v>26857065</v>
      </c>
      <c r="DC61" s="49">
        <f t="shared" si="45"/>
        <v>44761775</v>
      </c>
    </row>
    <row r="62" spans="1:112">
      <c r="A62" s="3">
        <f t="shared" si="46"/>
        <v>23</v>
      </c>
      <c r="B62" s="263">
        <v>5</v>
      </c>
      <c r="C62" s="556"/>
      <c r="D62" s="264" t="s">
        <v>139</v>
      </c>
      <c r="E62" s="299">
        <v>12</v>
      </c>
      <c r="F62" s="266"/>
      <c r="G62" s="41" t="s">
        <v>50</v>
      </c>
      <c r="H62" s="267">
        <f t="shared" si="4"/>
        <v>67</v>
      </c>
      <c r="I62" s="267">
        <f t="shared" si="5"/>
        <v>57</v>
      </c>
      <c r="J62" s="268">
        <f t="shared" si="6"/>
        <v>27506142.120000001</v>
      </c>
      <c r="K62" s="268">
        <f t="shared" si="7"/>
        <v>2</v>
      </c>
      <c r="L62" s="269">
        <f t="shared" si="8"/>
        <v>0.93</v>
      </c>
      <c r="M62" s="319">
        <f t="shared" si="55"/>
        <v>1.01</v>
      </c>
      <c r="N62" s="271">
        <f t="shared" si="10"/>
        <v>21590156.067032635</v>
      </c>
      <c r="O62" s="271">
        <f t="shared" si="11"/>
        <v>24335555.480755895</v>
      </c>
      <c r="P62" s="271">
        <f t="shared" si="12"/>
        <v>25836519.293316003</v>
      </c>
      <c r="Q62" s="271">
        <f t="shared" si="13"/>
        <v>27430059.269522611</v>
      </c>
      <c r="R62" s="272">
        <f t="shared" si="14"/>
        <v>25836519.293316003</v>
      </c>
      <c r="S62" s="271">
        <f t="shared" si="14"/>
        <v>27430059.269522611</v>
      </c>
      <c r="T62" s="271">
        <f t="shared" si="15"/>
        <v>29121885.304580249</v>
      </c>
      <c r="U62" s="271"/>
      <c r="V62" s="271">
        <f t="shared" si="16"/>
        <v>1230638895.8208601</v>
      </c>
      <c r="W62" s="271">
        <f t="shared" si="17"/>
        <v>1387126662.4030859</v>
      </c>
      <c r="X62" s="271">
        <f t="shared" si="18"/>
        <v>1472681599.7190123</v>
      </c>
      <c r="Y62" s="272">
        <f t="shared" si="19"/>
        <v>1563513378.3627889</v>
      </c>
      <c r="Z62" s="272">
        <f t="shared" si="20"/>
        <v>1472681599.7190123</v>
      </c>
      <c r="AA62" s="271">
        <f t="shared" si="21"/>
        <v>1563513378.3627889</v>
      </c>
      <c r="AB62" s="271">
        <f t="shared" si="22"/>
        <v>1659947462.3610742</v>
      </c>
      <c r="AC62" s="271"/>
      <c r="AD62" s="33" t="str">
        <f t="shared" si="23"/>
        <v>BERTAHAP</v>
      </c>
      <c r="AE62" s="273">
        <f t="shared" si="24"/>
        <v>0</v>
      </c>
      <c r="AF62" s="274">
        <v>2</v>
      </c>
      <c r="AG62" s="275"/>
      <c r="AH62" s="271" t="str">
        <f t="shared" si="25"/>
        <v>KR</v>
      </c>
      <c r="AI62" s="275">
        <f t="shared" si="26"/>
        <v>1353703000</v>
      </c>
      <c r="AJ62" s="275">
        <f t="shared" si="26"/>
        <v>1525840000</v>
      </c>
      <c r="AK62" s="275">
        <f t="shared" si="26"/>
        <v>1619950000</v>
      </c>
      <c r="AL62" s="276">
        <f t="shared" si="26"/>
        <v>1719865000</v>
      </c>
      <c r="AM62" s="276">
        <f t="shared" si="26"/>
        <v>1619950000</v>
      </c>
      <c r="AN62" s="275">
        <f t="shared" si="26"/>
        <v>1719865000</v>
      </c>
      <c r="AO62" s="275">
        <f t="shared" si="26"/>
        <v>1825943000</v>
      </c>
      <c r="AP62" s="275">
        <f t="shared" si="47"/>
        <v>1825942464.8638577</v>
      </c>
      <c r="AQ62" s="52">
        <f t="shared" si="48"/>
        <v>1717147000</v>
      </c>
      <c r="AR62" s="43">
        <f t="shared" si="48"/>
        <v>1823057000</v>
      </c>
      <c r="AS62" s="63">
        <f t="shared" si="27"/>
        <v>1545432300</v>
      </c>
      <c r="AT62" s="63">
        <f t="shared" si="28"/>
        <v>25757205</v>
      </c>
      <c r="AU62" s="351">
        <f t="shared" si="29"/>
        <v>32247468.75</v>
      </c>
      <c r="AV62" s="141">
        <f t="shared" si="30"/>
        <v>18230570</v>
      </c>
      <c r="AW62" s="5">
        <f t="shared" si="31"/>
        <v>25757205</v>
      </c>
      <c r="AX62" s="5">
        <f t="shared" si="32"/>
        <v>40498750</v>
      </c>
      <c r="AY62" s="510">
        <f t="shared" si="33"/>
        <v>1935499000</v>
      </c>
      <c r="AZ62" s="127">
        <f t="shared" si="49"/>
        <v>1935498768.3260624</v>
      </c>
      <c r="BA62" s="2"/>
      <c r="BB62" s="2"/>
      <c r="BW62" s="56">
        <f t="shared" si="34"/>
        <v>-1511462.5094939955</v>
      </c>
      <c r="BX62" s="248">
        <f>P255</f>
        <v>27081172.224245999</v>
      </c>
      <c r="BY62" s="126"/>
      <c r="BZ62" s="122"/>
      <c r="CA62" s="122" t="str">
        <f>G60</f>
        <v>1BR-8</v>
      </c>
      <c r="CB62" s="123" t="str">
        <f>E60</f>
        <v>08</v>
      </c>
      <c r="CC62" s="124">
        <f t="shared" si="56"/>
        <v>60</v>
      </c>
      <c r="CD62" s="124">
        <f t="shared" si="56"/>
        <v>52</v>
      </c>
      <c r="CE62" s="125">
        <f>P60</f>
        <v>25836519.293316003</v>
      </c>
      <c r="CF62" s="125">
        <f t="shared" si="57"/>
        <v>1234957000</v>
      </c>
      <c r="CG62" s="125">
        <f t="shared" si="57"/>
        <v>1391994000</v>
      </c>
      <c r="CH62" s="125">
        <f t="shared" si="57"/>
        <v>1477849000</v>
      </c>
      <c r="CI62" s="125">
        <f t="shared" si="57"/>
        <v>1569000000</v>
      </c>
      <c r="CJ62" s="125">
        <f>AO60</f>
        <v>1665772000</v>
      </c>
      <c r="CW62" s="63">
        <f t="shared" si="41"/>
        <v>1640751300</v>
      </c>
      <c r="CX62" s="44">
        <f t="shared" si="42"/>
        <v>18230570</v>
      </c>
      <c r="DA62" s="56">
        <f t="shared" si="43"/>
        <v>1457955000</v>
      </c>
      <c r="DB62" s="44">
        <f t="shared" si="44"/>
        <v>24299250</v>
      </c>
      <c r="DC62" s="49">
        <f t="shared" si="45"/>
        <v>40498750</v>
      </c>
    </row>
    <row r="63" spans="1:112">
      <c r="A63" s="3">
        <f t="shared" si="46"/>
        <v>24</v>
      </c>
      <c r="B63" s="263">
        <v>6</v>
      </c>
      <c r="C63" s="556"/>
      <c r="D63" s="264" t="s">
        <v>139</v>
      </c>
      <c r="E63" s="299">
        <v>18</v>
      </c>
      <c r="F63" s="266"/>
      <c r="G63" s="41" t="s">
        <v>54</v>
      </c>
      <c r="H63" s="267">
        <f t="shared" si="4"/>
        <v>97</v>
      </c>
      <c r="I63" s="267">
        <f t="shared" si="5"/>
        <v>85</v>
      </c>
      <c r="J63" s="268">
        <f t="shared" si="6"/>
        <v>27506142.120000001</v>
      </c>
      <c r="K63" s="268">
        <f t="shared" si="7"/>
        <v>2</v>
      </c>
      <c r="L63" s="269">
        <f t="shared" si="8"/>
        <v>0.93</v>
      </c>
      <c r="M63" s="319">
        <f t="shared" si="55"/>
        <v>1.01</v>
      </c>
      <c r="N63" s="271">
        <f t="shared" si="10"/>
        <v>21590156.067032635</v>
      </c>
      <c r="O63" s="271">
        <f t="shared" si="11"/>
        <v>24335555.480755895</v>
      </c>
      <c r="P63" s="271">
        <f t="shared" si="12"/>
        <v>25836519.293316003</v>
      </c>
      <c r="Q63" s="271">
        <f t="shared" si="13"/>
        <v>27430059.269522611</v>
      </c>
      <c r="R63" s="272">
        <f t="shared" si="14"/>
        <v>25836519.293316003</v>
      </c>
      <c r="S63" s="271">
        <f t="shared" si="14"/>
        <v>27430059.269522611</v>
      </c>
      <c r="T63" s="271">
        <f t="shared" si="15"/>
        <v>29121885.304580249</v>
      </c>
      <c r="U63" s="271"/>
      <c r="V63" s="271">
        <f t="shared" si="16"/>
        <v>1835163265.6977739</v>
      </c>
      <c r="W63" s="271">
        <f t="shared" si="17"/>
        <v>2068522215.8642511</v>
      </c>
      <c r="X63" s="271">
        <f t="shared" si="18"/>
        <v>2196104139.9318604</v>
      </c>
      <c r="Y63" s="272">
        <f t="shared" si="19"/>
        <v>2331555037.9094219</v>
      </c>
      <c r="Z63" s="272">
        <f t="shared" si="20"/>
        <v>2196104139.9318604</v>
      </c>
      <c r="AA63" s="271">
        <f t="shared" si="21"/>
        <v>2331555037.9094219</v>
      </c>
      <c r="AB63" s="271">
        <f t="shared" si="22"/>
        <v>2475360250.8893213</v>
      </c>
      <c r="AC63" s="271"/>
      <c r="AD63" s="33" t="str">
        <f t="shared" si="23"/>
        <v>BERTAHAP</v>
      </c>
      <c r="AE63" s="273">
        <f t="shared" si="24"/>
        <v>0</v>
      </c>
      <c r="AF63" s="274">
        <v>2</v>
      </c>
      <c r="AG63" s="275"/>
      <c r="AH63" s="271" t="str">
        <f t="shared" si="25"/>
        <v>KR</v>
      </c>
      <c r="AI63" s="275">
        <f t="shared" si="26"/>
        <v>2018680000</v>
      </c>
      <c r="AJ63" s="275">
        <f t="shared" si="26"/>
        <v>2275375000</v>
      </c>
      <c r="AK63" s="275">
        <f t="shared" si="26"/>
        <v>2415715000</v>
      </c>
      <c r="AL63" s="276">
        <f t="shared" si="26"/>
        <v>2564711000</v>
      </c>
      <c r="AM63" s="276">
        <f t="shared" si="26"/>
        <v>2415715000</v>
      </c>
      <c r="AN63" s="275">
        <f t="shared" si="26"/>
        <v>2564711000</v>
      </c>
      <c r="AO63" s="275">
        <f t="shared" si="26"/>
        <v>2722897000</v>
      </c>
      <c r="AP63" s="275">
        <f t="shared" si="47"/>
        <v>2722896695.3821664</v>
      </c>
      <c r="AQ63" s="52">
        <f t="shared" si="48"/>
        <v>2560658000</v>
      </c>
      <c r="AR63" s="43">
        <f t="shared" si="48"/>
        <v>2718594000</v>
      </c>
      <c r="AS63" s="63">
        <f t="shared" si="27"/>
        <v>2304592200</v>
      </c>
      <c r="AT63" s="63">
        <f t="shared" si="28"/>
        <v>38409870</v>
      </c>
      <c r="AU63" s="351">
        <f t="shared" si="29"/>
        <v>48088331.25</v>
      </c>
      <c r="AV63" s="141">
        <f t="shared" si="30"/>
        <v>27185940</v>
      </c>
      <c r="AW63" s="5">
        <f t="shared" si="31"/>
        <v>38409870</v>
      </c>
      <c r="AX63" s="5">
        <f t="shared" si="32"/>
        <v>60392875</v>
      </c>
      <c r="AY63" s="510">
        <f t="shared" si="33"/>
        <v>2886271000</v>
      </c>
      <c r="AZ63" s="127">
        <f t="shared" si="49"/>
        <v>2886270335.254807</v>
      </c>
      <c r="BA63" s="2"/>
      <c r="BB63" s="2"/>
      <c r="BW63" s="56">
        <f t="shared" si="34"/>
        <v>-1511462.5094939955</v>
      </c>
      <c r="BX63" s="135">
        <f>P292</f>
        <v>26784105.889349997</v>
      </c>
      <c r="BY63" s="126"/>
      <c r="BZ63" s="122"/>
      <c r="CA63" s="122" t="str">
        <f>G61</f>
        <v>1BR-10</v>
      </c>
      <c r="CB63" s="123">
        <f>E61</f>
        <v>10</v>
      </c>
      <c r="CC63" s="124">
        <f t="shared" si="56"/>
        <v>74</v>
      </c>
      <c r="CD63" s="124">
        <f t="shared" si="56"/>
        <v>63</v>
      </c>
      <c r="CE63" s="125">
        <f>P61</f>
        <v>25836519.293316003</v>
      </c>
      <c r="CF63" s="125">
        <f t="shared" si="57"/>
        <v>1496198000</v>
      </c>
      <c r="CG63" s="125">
        <f t="shared" si="57"/>
        <v>1686454000</v>
      </c>
      <c r="CH63" s="125">
        <f t="shared" si="57"/>
        <v>1790471000</v>
      </c>
      <c r="CI63" s="125">
        <f t="shared" si="57"/>
        <v>1900904000</v>
      </c>
      <c r="CJ63" s="125">
        <f>AO61</f>
        <v>2018147000</v>
      </c>
      <c r="CW63" s="63">
        <f t="shared" si="41"/>
        <v>2446734600</v>
      </c>
      <c r="CX63" s="44">
        <f t="shared" si="42"/>
        <v>27185940</v>
      </c>
      <c r="DA63" s="56">
        <f t="shared" si="43"/>
        <v>2174143500</v>
      </c>
      <c r="DB63" s="44">
        <f t="shared" si="44"/>
        <v>36235725</v>
      </c>
      <c r="DC63" s="49">
        <f t="shared" si="45"/>
        <v>60392875</v>
      </c>
    </row>
    <row r="64" spans="1:112">
      <c r="A64" s="3">
        <f t="shared" si="46"/>
        <v>25</v>
      </c>
      <c r="B64" s="263">
        <v>7</v>
      </c>
      <c r="C64" s="556"/>
      <c r="D64" s="264" t="s">
        <v>139</v>
      </c>
      <c r="E64" s="299">
        <v>20</v>
      </c>
      <c r="F64" s="266"/>
      <c r="G64" s="41" t="s">
        <v>70</v>
      </c>
      <c r="H64" s="267">
        <f t="shared" si="4"/>
        <v>60</v>
      </c>
      <c r="I64" s="267">
        <f t="shared" si="5"/>
        <v>51</v>
      </c>
      <c r="J64" s="268">
        <f t="shared" si="6"/>
        <v>27506142.120000001</v>
      </c>
      <c r="K64" s="268">
        <f t="shared" si="7"/>
        <v>2</v>
      </c>
      <c r="L64" s="269">
        <f t="shared" si="8"/>
        <v>0.93</v>
      </c>
      <c r="M64" s="319">
        <f t="shared" si="55"/>
        <v>1.01</v>
      </c>
      <c r="N64" s="271">
        <f t="shared" si="10"/>
        <v>21590156.067032635</v>
      </c>
      <c r="O64" s="271">
        <f t="shared" si="11"/>
        <v>24335555.480755895</v>
      </c>
      <c r="P64" s="271">
        <f t="shared" si="12"/>
        <v>25836519.293316003</v>
      </c>
      <c r="Q64" s="271">
        <f t="shared" si="13"/>
        <v>27430059.269522611</v>
      </c>
      <c r="R64" s="272">
        <f t="shared" si="14"/>
        <v>25836519.293316003</v>
      </c>
      <c r="S64" s="271">
        <f t="shared" si="14"/>
        <v>27430059.269522611</v>
      </c>
      <c r="T64" s="271">
        <f t="shared" si="15"/>
        <v>29121885.304580249</v>
      </c>
      <c r="U64" s="271"/>
      <c r="V64" s="271">
        <f t="shared" si="16"/>
        <v>1101097959.4186645</v>
      </c>
      <c r="W64" s="271">
        <f t="shared" si="17"/>
        <v>1241113329.5185506</v>
      </c>
      <c r="X64" s="271">
        <f t="shared" si="18"/>
        <v>1317662483.9591162</v>
      </c>
      <c r="Y64" s="272">
        <f t="shared" si="19"/>
        <v>1398933022.7456532</v>
      </c>
      <c r="Z64" s="272">
        <f t="shared" si="20"/>
        <v>1317662483.9591162</v>
      </c>
      <c r="AA64" s="271">
        <f t="shared" si="21"/>
        <v>1398933022.7456532</v>
      </c>
      <c r="AB64" s="271">
        <f t="shared" si="22"/>
        <v>1485216150.5335927</v>
      </c>
      <c r="AC64" s="271"/>
      <c r="AD64" s="33" t="str">
        <f t="shared" si="23"/>
        <v>BERTAHAP</v>
      </c>
      <c r="AE64" s="273">
        <f t="shared" si="24"/>
        <v>0</v>
      </c>
      <c r="AF64" s="274">
        <v>2</v>
      </c>
      <c r="AG64" s="275"/>
      <c r="AH64" s="271" t="str">
        <f t="shared" si="25"/>
        <v>KR</v>
      </c>
      <c r="AI64" s="275">
        <f t="shared" si="26"/>
        <v>1211208000</v>
      </c>
      <c r="AJ64" s="275">
        <f t="shared" si="26"/>
        <v>1365225000</v>
      </c>
      <c r="AK64" s="275">
        <f t="shared" si="26"/>
        <v>1449429000</v>
      </c>
      <c r="AL64" s="276">
        <f t="shared" si="26"/>
        <v>1538827000</v>
      </c>
      <c r="AM64" s="276">
        <f t="shared" si="26"/>
        <v>1449429000</v>
      </c>
      <c r="AN64" s="275">
        <f t="shared" si="26"/>
        <v>1538827000</v>
      </c>
      <c r="AO64" s="275">
        <f t="shared" si="26"/>
        <v>1633738000</v>
      </c>
      <c r="AP64" s="275">
        <f t="shared" si="47"/>
        <v>1633738441.900414</v>
      </c>
      <c r="AQ64" s="52">
        <f t="shared" si="48"/>
        <v>1536395000</v>
      </c>
      <c r="AR64" s="43">
        <f t="shared" si="48"/>
        <v>1631157000</v>
      </c>
      <c r="AS64" s="63">
        <f t="shared" si="27"/>
        <v>1382755500</v>
      </c>
      <c r="AT64" s="63">
        <f t="shared" si="28"/>
        <v>23045925</v>
      </c>
      <c r="AU64" s="351">
        <f t="shared" si="29"/>
        <v>28853006.25</v>
      </c>
      <c r="AV64" s="141">
        <f t="shared" si="30"/>
        <v>16311570</v>
      </c>
      <c r="AW64" s="5">
        <f t="shared" si="31"/>
        <v>23045925</v>
      </c>
      <c r="AX64" s="5">
        <f t="shared" si="32"/>
        <v>36235725</v>
      </c>
      <c r="AY64" s="510">
        <f t="shared" si="33"/>
        <v>1731763000</v>
      </c>
      <c r="AZ64" s="127">
        <f t="shared" si="49"/>
        <v>1731762838.1594403</v>
      </c>
      <c r="BA64" s="2"/>
      <c r="BB64" s="2"/>
      <c r="BW64" s="56">
        <f t="shared" si="34"/>
        <v>-1511462.5094939955</v>
      </c>
      <c r="BX64" s="132">
        <f>P297</f>
        <v>26220229.975889999</v>
      </c>
      <c r="BY64" s="126"/>
      <c r="BZ64" s="122"/>
      <c r="CA64" s="122" t="str">
        <f>G64</f>
        <v>1BR-20</v>
      </c>
      <c r="CB64" s="123">
        <f>E64</f>
        <v>20</v>
      </c>
      <c r="CC64" s="124">
        <f>H64</f>
        <v>60</v>
      </c>
      <c r="CD64" s="124">
        <f>I64</f>
        <v>51</v>
      </c>
      <c r="CE64" s="125">
        <f>P64</f>
        <v>25836519.293316003</v>
      </c>
      <c r="CF64" s="125">
        <f>AI64</f>
        <v>1211208000</v>
      </c>
      <c r="CG64" s="125">
        <f>AJ64</f>
        <v>1365225000</v>
      </c>
      <c r="CH64" s="125">
        <f>AK64</f>
        <v>1449429000</v>
      </c>
      <c r="CI64" s="125">
        <f>AL64</f>
        <v>1538827000</v>
      </c>
      <c r="CJ64" s="125">
        <f>AO64</f>
        <v>1633738000</v>
      </c>
      <c r="CW64" s="63">
        <f t="shared" si="41"/>
        <v>1468041300</v>
      </c>
      <c r="CX64" s="44">
        <f t="shared" si="42"/>
        <v>16311570</v>
      </c>
      <c r="DA64" s="56">
        <f t="shared" si="43"/>
        <v>1304486100</v>
      </c>
      <c r="DB64" s="44">
        <f t="shared" si="44"/>
        <v>21741435</v>
      </c>
      <c r="DC64" s="49">
        <f t="shared" si="45"/>
        <v>36235725</v>
      </c>
    </row>
    <row r="65" spans="1:107">
      <c r="A65" s="3">
        <f t="shared" si="46"/>
        <v>26</v>
      </c>
      <c r="B65" s="263">
        <v>8</v>
      </c>
      <c r="C65" s="556"/>
      <c r="D65" s="264" t="s">
        <v>139</v>
      </c>
      <c r="E65" s="299">
        <v>22</v>
      </c>
      <c r="F65" s="266"/>
      <c r="G65" s="41" t="s">
        <v>89</v>
      </c>
      <c r="H65" s="267">
        <f t="shared" si="4"/>
        <v>81</v>
      </c>
      <c r="I65" s="267">
        <f t="shared" si="5"/>
        <v>70</v>
      </c>
      <c r="J65" s="268">
        <f t="shared" si="6"/>
        <v>27506142.120000001</v>
      </c>
      <c r="K65" s="268">
        <f t="shared" si="7"/>
        <v>4</v>
      </c>
      <c r="L65" s="269">
        <f t="shared" si="8"/>
        <v>0.97</v>
      </c>
      <c r="M65" s="319">
        <f t="shared" si="55"/>
        <v>1.01</v>
      </c>
      <c r="N65" s="271">
        <f t="shared" si="10"/>
        <v>22518764.930130813</v>
      </c>
      <c r="O65" s="271">
        <f t="shared" si="11"/>
        <v>25382246.039067976</v>
      </c>
      <c r="P65" s="271">
        <f t="shared" si="12"/>
        <v>26947767.434964001</v>
      </c>
      <c r="Q65" s="271">
        <f t="shared" si="13"/>
        <v>28609846.764985945</v>
      </c>
      <c r="R65" s="272">
        <f t="shared" si="14"/>
        <v>26947767.434964001</v>
      </c>
      <c r="S65" s="271">
        <f t="shared" si="14"/>
        <v>28609846.764985945</v>
      </c>
      <c r="T65" s="271">
        <f t="shared" si="15"/>
        <v>30374439.511228859</v>
      </c>
      <c r="U65" s="271"/>
      <c r="V65" s="271">
        <f t="shared" si="16"/>
        <v>1576313545.1091568</v>
      </c>
      <c r="W65" s="271">
        <f t="shared" si="17"/>
        <v>1776757222.7347584</v>
      </c>
      <c r="X65" s="271">
        <f t="shared" si="18"/>
        <v>1886343720.4474802</v>
      </c>
      <c r="Y65" s="272">
        <f t="shared" si="19"/>
        <v>2002689273.5490162</v>
      </c>
      <c r="Z65" s="272">
        <f t="shared" si="20"/>
        <v>1886343720.4474802</v>
      </c>
      <c r="AA65" s="271">
        <f t="shared" si="21"/>
        <v>2002689273.5490162</v>
      </c>
      <c r="AB65" s="271">
        <f t="shared" si="22"/>
        <v>2126210765.7860203</v>
      </c>
      <c r="AC65" s="271"/>
      <c r="AD65" s="33" t="str">
        <f t="shared" si="23"/>
        <v>BERTAHAP</v>
      </c>
      <c r="AE65" s="273">
        <f t="shared" si="24"/>
        <v>0</v>
      </c>
      <c r="AF65" s="274">
        <v>2</v>
      </c>
      <c r="AG65" s="275"/>
      <c r="AH65" s="271" t="str">
        <f t="shared" si="25"/>
        <v>KR</v>
      </c>
      <c r="AI65" s="275">
        <f t="shared" si="26"/>
        <v>1733945000</v>
      </c>
      <c r="AJ65" s="275">
        <f t="shared" si="26"/>
        <v>1954433000</v>
      </c>
      <c r="AK65" s="275">
        <f t="shared" si="26"/>
        <v>2074979000</v>
      </c>
      <c r="AL65" s="276">
        <f t="shared" si="26"/>
        <v>2202959000</v>
      </c>
      <c r="AM65" s="276">
        <f t="shared" si="26"/>
        <v>2074979000</v>
      </c>
      <c r="AN65" s="275">
        <f t="shared" si="26"/>
        <v>2202959000</v>
      </c>
      <c r="AO65" s="275">
        <f t="shared" si="26"/>
        <v>2338832000</v>
      </c>
      <c r="AP65" s="275">
        <f t="shared" si="47"/>
        <v>2338832633.0578384</v>
      </c>
      <c r="AQ65" s="52">
        <f t="shared" si="48"/>
        <v>2199478000</v>
      </c>
      <c r="AR65" s="43">
        <f t="shared" si="48"/>
        <v>2335137000</v>
      </c>
      <c r="AS65" s="63">
        <f t="shared" si="27"/>
        <v>1979530200</v>
      </c>
      <c r="AT65" s="63">
        <f t="shared" si="28"/>
        <v>32992170</v>
      </c>
      <c r="AU65" s="351">
        <f t="shared" si="29"/>
        <v>41305481.25</v>
      </c>
      <c r="AV65" s="141">
        <f t="shared" si="30"/>
        <v>23351370</v>
      </c>
      <c r="AW65" s="5">
        <f t="shared" si="31"/>
        <v>32992170</v>
      </c>
      <c r="AX65" s="5">
        <f t="shared" si="32"/>
        <v>51874475</v>
      </c>
      <c r="AY65" s="510">
        <f t="shared" si="33"/>
        <v>2479163000</v>
      </c>
      <c r="AZ65" s="127">
        <f t="shared" si="49"/>
        <v>2479162630.3360872</v>
      </c>
      <c r="BA65" s="2"/>
      <c r="BB65" s="2"/>
      <c r="BW65" s="56">
        <f t="shared" si="34"/>
        <v>-400214.36784599721</v>
      </c>
      <c r="BX65" s="134">
        <f>P298</f>
        <v>27347981.802809998</v>
      </c>
      <c r="BY65" s="126">
        <v>8</v>
      </c>
      <c r="BZ65" s="122" t="s">
        <v>140</v>
      </c>
      <c r="CA65" s="122" t="str">
        <f>G103</f>
        <v>1BR-12</v>
      </c>
      <c r="CB65" s="123">
        <f>E103</f>
        <v>12</v>
      </c>
      <c r="CC65" s="124">
        <f t="shared" ref="CC65:CD68" si="58">H103</f>
        <v>67</v>
      </c>
      <c r="CD65" s="124">
        <f t="shared" si="58"/>
        <v>57</v>
      </c>
      <c r="CE65" s="125">
        <f>P103</f>
        <v>25836519.293316003</v>
      </c>
      <c r="CF65" s="125">
        <f t="shared" ref="CF65:CI68" si="59">AI103</f>
        <v>1353703000</v>
      </c>
      <c r="CG65" s="125">
        <f t="shared" si="59"/>
        <v>1525840000</v>
      </c>
      <c r="CH65" s="125">
        <f t="shared" si="59"/>
        <v>1619950000</v>
      </c>
      <c r="CI65" s="125">
        <f t="shared" si="59"/>
        <v>1719865000</v>
      </c>
      <c r="CJ65" s="125">
        <f>AO103</f>
        <v>1825943000</v>
      </c>
      <c r="CK65" s="2">
        <v>8</v>
      </c>
      <c r="CW65" s="63">
        <f t="shared" si="41"/>
        <v>2101623300</v>
      </c>
      <c r="CX65" s="44">
        <f t="shared" si="42"/>
        <v>23351370</v>
      </c>
      <c r="DA65" s="56">
        <f t="shared" si="43"/>
        <v>1867481100</v>
      </c>
      <c r="DB65" s="44">
        <f t="shared" si="44"/>
        <v>31124685</v>
      </c>
      <c r="DC65" s="49">
        <f t="shared" si="45"/>
        <v>51874475</v>
      </c>
    </row>
    <row r="66" spans="1:107">
      <c r="A66" s="3">
        <f t="shared" si="46"/>
        <v>27</v>
      </c>
      <c r="B66" s="263">
        <v>1</v>
      </c>
      <c r="C66" s="556"/>
      <c r="D66" s="264" t="s">
        <v>142</v>
      </c>
      <c r="E66" s="265" t="s">
        <v>24</v>
      </c>
      <c r="F66" s="266"/>
      <c r="G66" s="41" t="s">
        <v>39</v>
      </c>
      <c r="H66" s="267">
        <f t="shared" si="4"/>
        <v>113</v>
      </c>
      <c r="I66" s="267">
        <f t="shared" si="5"/>
        <v>101</v>
      </c>
      <c r="J66" s="268">
        <f t="shared" si="6"/>
        <v>27506142.120000001</v>
      </c>
      <c r="K66" s="268">
        <f t="shared" si="7"/>
        <v>6</v>
      </c>
      <c r="L66" s="269">
        <f t="shared" si="8"/>
        <v>0.95</v>
      </c>
      <c r="M66" s="270">
        <f t="shared" ref="M66:M73" si="60">SUMIF($AO$4:$AO$22,E66,$AU$4:$AU$22)</f>
        <v>1</v>
      </c>
      <c r="N66" s="271">
        <f t="shared" si="10"/>
        <v>21836099.50354626</v>
      </c>
      <c r="O66" s="271">
        <f t="shared" si="11"/>
        <v>24612773.029615775</v>
      </c>
      <c r="P66" s="271">
        <f t="shared" si="12"/>
        <v>26130835.013999999</v>
      </c>
      <c r="Q66" s="271">
        <f t="shared" si="13"/>
        <v>27742527.739855718</v>
      </c>
      <c r="R66" s="272">
        <f t="shared" si="14"/>
        <v>26130835.013999999</v>
      </c>
      <c r="S66" s="271">
        <f t="shared" si="14"/>
        <v>27742527.739855718</v>
      </c>
      <c r="T66" s="271">
        <f t="shared" si="15"/>
        <v>29453626.146440148</v>
      </c>
      <c r="U66" s="271"/>
      <c r="V66" s="271">
        <f t="shared" si="16"/>
        <v>2205446049.8581724</v>
      </c>
      <c r="W66" s="271">
        <f t="shared" si="17"/>
        <v>2485890075.9911933</v>
      </c>
      <c r="X66" s="271">
        <f t="shared" si="18"/>
        <v>2639214336.414</v>
      </c>
      <c r="Y66" s="272">
        <f t="shared" si="19"/>
        <v>2801995301.7254276</v>
      </c>
      <c r="Z66" s="272">
        <f t="shared" si="20"/>
        <v>2639214336.414</v>
      </c>
      <c r="AA66" s="271">
        <f t="shared" si="21"/>
        <v>2801995301.7254276</v>
      </c>
      <c r="AB66" s="271">
        <f t="shared" si="22"/>
        <v>2974816240.7904549</v>
      </c>
      <c r="AC66" s="271"/>
      <c r="AD66" s="33" t="str">
        <f t="shared" si="23"/>
        <v>BERTAHAP</v>
      </c>
      <c r="AE66" s="273">
        <f t="shared" si="24"/>
        <v>0</v>
      </c>
      <c r="AF66" s="274">
        <v>2</v>
      </c>
      <c r="AG66" s="275"/>
      <c r="AH66" s="271" t="str">
        <f t="shared" si="25"/>
        <v>KR</v>
      </c>
      <c r="AI66" s="275">
        <f t="shared" si="26"/>
        <v>2425991000</v>
      </c>
      <c r="AJ66" s="275">
        <f t="shared" si="26"/>
        <v>2734480000</v>
      </c>
      <c r="AK66" s="275">
        <f t="shared" si="26"/>
        <v>2903136000</v>
      </c>
      <c r="AL66" s="276">
        <f t="shared" si="26"/>
        <v>3082195000</v>
      </c>
      <c r="AM66" s="276">
        <f t="shared" si="26"/>
        <v>2903136000</v>
      </c>
      <c r="AN66" s="275">
        <f t="shared" si="26"/>
        <v>3082195000</v>
      </c>
      <c r="AO66" s="275">
        <f t="shared" si="26"/>
        <v>3272298000</v>
      </c>
      <c r="AP66" s="275">
        <f t="shared" si="47"/>
        <v>3272297962.6255884</v>
      </c>
      <c r="AQ66" s="52">
        <f t="shared" si="48"/>
        <v>3077325000</v>
      </c>
      <c r="AR66" s="43">
        <f t="shared" si="48"/>
        <v>3267127000</v>
      </c>
      <c r="AS66" s="63">
        <f t="shared" si="27"/>
        <v>2769592500</v>
      </c>
      <c r="AT66" s="63">
        <f t="shared" si="28"/>
        <v>46159875</v>
      </c>
      <c r="AU66" s="351">
        <f t="shared" si="29"/>
        <v>57791156.25</v>
      </c>
      <c r="AV66" s="141">
        <f t="shared" si="30"/>
        <v>32671270</v>
      </c>
      <c r="AW66" s="5">
        <f t="shared" si="31"/>
        <v>46159875</v>
      </c>
      <c r="AX66" s="5">
        <f t="shared" si="32"/>
        <v>72578400</v>
      </c>
      <c r="AY66" s="510">
        <f t="shared" si="33"/>
        <v>3468636000</v>
      </c>
      <c r="AZ66" s="127">
        <f t="shared" si="49"/>
        <v>3468635530.5757432</v>
      </c>
      <c r="BA66" s="2"/>
      <c r="BB66" s="2"/>
      <c r="BW66" s="56">
        <f t="shared" si="34"/>
        <v>-1217146.7888099998</v>
      </c>
      <c r="BX66" s="64"/>
      <c r="BY66" s="126"/>
      <c r="BZ66" s="131"/>
      <c r="CA66" s="122" t="str">
        <f>G104</f>
        <v>1BR-16</v>
      </c>
      <c r="CB66" s="123">
        <f>E104</f>
        <v>16</v>
      </c>
      <c r="CC66" s="124">
        <f t="shared" si="58"/>
        <v>71</v>
      </c>
      <c r="CD66" s="124">
        <f t="shared" si="58"/>
        <v>63</v>
      </c>
      <c r="CE66" s="125">
        <f>P104</f>
        <v>25836519.293316003</v>
      </c>
      <c r="CF66" s="125">
        <f t="shared" si="59"/>
        <v>1496198000</v>
      </c>
      <c r="CG66" s="125">
        <f t="shared" si="59"/>
        <v>1686454000</v>
      </c>
      <c r="CH66" s="125">
        <f t="shared" si="59"/>
        <v>1790471000</v>
      </c>
      <c r="CI66" s="125">
        <f t="shared" si="59"/>
        <v>1900904000</v>
      </c>
      <c r="CJ66" s="125">
        <f>AO104</f>
        <v>2018147000</v>
      </c>
      <c r="CW66" s="63">
        <f t="shared" si="41"/>
        <v>2940414300</v>
      </c>
      <c r="CX66" s="44">
        <f t="shared" si="42"/>
        <v>32671270</v>
      </c>
      <c r="DA66" s="56">
        <f t="shared" si="43"/>
        <v>2612822400</v>
      </c>
      <c r="DB66" s="44">
        <f t="shared" si="44"/>
        <v>43547040</v>
      </c>
      <c r="DC66" s="49">
        <f t="shared" si="45"/>
        <v>72578400</v>
      </c>
    </row>
    <row r="67" spans="1:107">
      <c r="A67" s="3">
        <f t="shared" si="46"/>
        <v>28</v>
      </c>
      <c r="B67" s="263">
        <v>2</v>
      </c>
      <c r="C67" s="556"/>
      <c r="D67" s="264" t="s">
        <v>142</v>
      </c>
      <c r="E67" s="265" t="s">
        <v>35</v>
      </c>
      <c r="F67" s="266"/>
      <c r="G67" s="41" t="s">
        <v>42</v>
      </c>
      <c r="H67" s="267">
        <f t="shared" si="4"/>
        <v>78</v>
      </c>
      <c r="I67" s="267">
        <f t="shared" si="5"/>
        <v>66</v>
      </c>
      <c r="J67" s="268">
        <f t="shared" si="6"/>
        <v>27506142.120000001</v>
      </c>
      <c r="K67" s="268">
        <f t="shared" si="7"/>
        <v>2</v>
      </c>
      <c r="L67" s="269">
        <f t="shared" si="8"/>
        <v>0.93</v>
      </c>
      <c r="M67" s="270">
        <f t="shared" si="60"/>
        <v>1</v>
      </c>
      <c r="N67" s="271">
        <f t="shared" si="10"/>
        <v>21376392.145576868</v>
      </c>
      <c r="O67" s="271">
        <f t="shared" si="11"/>
        <v>24094609.386887025</v>
      </c>
      <c r="P67" s="271">
        <f t="shared" si="12"/>
        <v>25580712.171600003</v>
      </c>
      <c r="Q67" s="271">
        <f t="shared" si="13"/>
        <v>27158474.52427981</v>
      </c>
      <c r="R67" s="272">
        <f t="shared" si="14"/>
        <v>25580712.171600003</v>
      </c>
      <c r="S67" s="271">
        <f t="shared" si="14"/>
        <v>27158474.52427981</v>
      </c>
      <c r="T67" s="271">
        <f t="shared" si="15"/>
        <v>28833549.806515098</v>
      </c>
      <c r="U67" s="271"/>
      <c r="V67" s="271">
        <f t="shared" si="16"/>
        <v>1410841881.6080732</v>
      </c>
      <c r="W67" s="271">
        <f t="shared" si="17"/>
        <v>1590244219.5345438</v>
      </c>
      <c r="X67" s="271">
        <f t="shared" si="18"/>
        <v>1688327003.3256001</v>
      </c>
      <c r="Y67" s="272">
        <f t="shared" si="19"/>
        <v>1792459318.6024675</v>
      </c>
      <c r="Z67" s="272">
        <f t="shared" si="20"/>
        <v>1688327003.3256001</v>
      </c>
      <c r="AA67" s="271">
        <f t="shared" si="21"/>
        <v>1792459318.6024675</v>
      </c>
      <c r="AB67" s="271">
        <f t="shared" si="22"/>
        <v>1903014287.2299964</v>
      </c>
      <c r="AC67" s="271"/>
      <c r="AD67" s="33" t="str">
        <f t="shared" si="23"/>
        <v>BERTAHAP</v>
      </c>
      <c r="AE67" s="273">
        <f t="shared" si="24"/>
        <v>0</v>
      </c>
      <c r="AF67" s="274">
        <v>2</v>
      </c>
      <c r="AG67" s="275"/>
      <c r="AH67" s="271" t="str">
        <f t="shared" si="25"/>
        <v>KR</v>
      </c>
      <c r="AI67" s="275">
        <f t="shared" si="26"/>
        <v>1551927000</v>
      </c>
      <c r="AJ67" s="275">
        <f t="shared" si="26"/>
        <v>1749269000</v>
      </c>
      <c r="AK67" s="275">
        <f t="shared" si="26"/>
        <v>1857160000</v>
      </c>
      <c r="AL67" s="276">
        <f t="shared" si="26"/>
        <v>1971706000</v>
      </c>
      <c r="AM67" s="276">
        <f t="shared" si="26"/>
        <v>1857160000</v>
      </c>
      <c r="AN67" s="275">
        <f t="shared" si="26"/>
        <v>1971706000</v>
      </c>
      <c r="AO67" s="275">
        <f t="shared" si="26"/>
        <v>2093316000</v>
      </c>
      <c r="AP67" s="275">
        <f t="shared" si="47"/>
        <v>2093316460.0866098</v>
      </c>
      <c r="AQ67" s="52">
        <f t="shared" si="48"/>
        <v>1968590000</v>
      </c>
      <c r="AR67" s="43">
        <f t="shared" si="48"/>
        <v>2090009000</v>
      </c>
      <c r="AS67" s="63">
        <f t="shared" si="27"/>
        <v>1771731000</v>
      </c>
      <c r="AT67" s="63">
        <f t="shared" si="28"/>
        <v>29528850</v>
      </c>
      <c r="AU67" s="351">
        <f t="shared" si="29"/>
        <v>36969487.5</v>
      </c>
      <c r="AV67" s="141">
        <f t="shared" si="30"/>
        <v>20900090</v>
      </c>
      <c r="AW67" s="5">
        <f t="shared" si="31"/>
        <v>29528850</v>
      </c>
      <c r="AX67" s="5">
        <f t="shared" si="32"/>
        <v>46429000</v>
      </c>
      <c r="AY67" s="510">
        <f t="shared" si="33"/>
        <v>2218916000</v>
      </c>
      <c r="AZ67" s="127">
        <f t="shared" si="49"/>
        <v>2218915725.229867</v>
      </c>
      <c r="BA67" s="2"/>
      <c r="BB67" s="2"/>
      <c r="BW67" s="56">
        <f t="shared" si="34"/>
        <v>-1767269.6312099956</v>
      </c>
      <c r="BX67" s="64"/>
      <c r="BY67" s="126"/>
      <c r="BZ67" s="122"/>
      <c r="CA67" s="122" t="str">
        <f>G105</f>
        <v>2BR-18</v>
      </c>
      <c r="CB67" s="123">
        <f>E105</f>
        <v>18</v>
      </c>
      <c r="CC67" s="124">
        <f t="shared" si="58"/>
        <v>97</v>
      </c>
      <c r="CD67" s="124">
        <f t="shared" si="58"/>
        <v>85</v>
      </c>
      <c r="CE67" s="125">
        <f>P105</f>
        <v>25836519.293316003</v>
      </c>
      <c r="CF67" s="125">
        <f t="shared" si="59"/>
        <v>2018680000</v>
      </c>
      <c r="CG67" s="125">
        <f t="shared" si="59"/>
        <v>2275375000</v>
      </c>
      <c r="CH67" s="125">
        <f t="shared" si="59"/>
        <v>2415715000</v>
      </c>
      <c r="CI67" s="125">
        <f t="shared" si="59"/>
        <v>2564711000</v>
      </c>
      <c r="CJ67" s="125">
        <f>AO105</f>
        <v>2722897000</v>
      </c>
      <c r="CW67" s="63">
        <f t="shared" si="41"/>
        <v>1881008100</v>
      </c>
      <c r="CX67" s="44">
        <f t="shared" si="42"/>
        <v>20900090</v>
      </c>
      <c r="DA67" s="56">
        <f t="shared" si="43"/>
        <v>1671444000</v>
      </c>
      <c r="DB67" s="44">
        <f t="shared" si="44"/>
        <v>27857400</v>
      </c>
      <c r="DC67" s="49">
        <f t="shared" si="45"/>
        <v>46429000</v>
      </c>
    </row>
    <row r="68" spans="1:107">
      <c r="A68" s="3">
        <f t="shared" si="46"/>
        <v>29</v>
      </c>
      <c r="B68" s="263">
        <v>3</v>
      </c>
      <c r="C68" s="556"/>
      <c r="D68" s="264" t="s">
        <v>142</v>
      </c>
      <c r="E68" s="265" t="s">
        <v>41</v>
      </c>
      <c r="F68" s="266"/>
      <c r="G68" s="41" t="s">
        <v>45</v>
      </c>
      <c r="H68" s="267">
        <f t="shared" si="4"/>
        <v>60</v>
      </c>
      <c r="I68" s="267">
        <f t="shared" si="5"/>
        <v>52</v>
      </c>
      <c r="J68" s="268">
        <f t="shared" si="6"/>
        <v>27506142.120000001</v>
      </c>
      <c r="K68" s="268">
        <f t="shared" si="7"/>
        <v>2</v>
      </c>
      <c r="L68" s="269">
        <f t="shared" si="8"/>
        <v>0.93</v>
      </c>
      <c r="M68" s="270">
        <f t="shared" si="60"/>
        <v>1</v>
      </c>
      <c r="N68" s="271">
        <f t="shared" si="10"/>
        <v>21376392.145576868</v>
      </c>
      <c r="O68" s="271">
        <f t="shared" si="11"/>
        <v>24094609.386887025</v>
      </c>
      <c r="P68" s="271">
        <f t="shared" si="12"/>
        <v>25580712.171600003</v>
      </c>
      <c r="Q68" s="271">
        <f t="shared" si="13"/>
        <v>27158474.52427981</v>
      </c>
      <c r="R68" s="272">
        <f t="shared" si="14"/>
        <v>25580712.171600003</v>
      </c>
      <c r="S68" s="271">
        <f t="shared" si="14"/>
        <v>27158474.52427981</v>
      </c>
      <c r="T68" s="271">
        <f t="shared" si="15"/>
        <v>28833549.806515098</v>
      </c>
      <c r="U68" s="271"/>
      <c r="V68" s="271">
        <f t="shared" si="16"/>
        <v>1111572391.5699971</v>
      </c>
      <c r="W68" s="271">
        <f t="shared" si="17"/>
        <v>1252919688.1181252</v>
      </c>
      <c r="X68" s="271">
        <f t="shared" si="18"/>
        <v>1330197032.9232001</v>
      </c>
      <c r="Y68" s="272">
        <f t="shared" si="19"/>
        <v>1412240675.2625501</v>
      </c>
      <c r="Z68" s="272">
        <f t="shared" si="20"/>
        <v>1330197032.9232001</v>
      </c>
      <c r="AA68" s="271">
        <f t="shared" si="21"/>
        <v>1412240675.2625501</v>
      </c>
      <c r="AB68" s="271">
        <f t="shared" si="22"/>
        <v>1499344589.9387851</v>
      </c>
      <c r="AC68" s="271"/>
      <c r="AD68" s="33" t="str">
        <f t="shared" si="23"/>
        <v>BERTAHAP</v>
      </c>
      <c r="AE68" s="273">
        <f t="shared" si="24"/>
        <v>0</v>
      </c>
      <c r="AF68" s="274">
        <v>2</v>
      </c>
      <c r="AG68" s="275"/>
      <c r="AH68" s="271" t="str">
        <f t="shared" si="25"/>
        <v>KR</v>
      </c>
      <c r="AI68" s="275">
        <f t="shared" si="26"/>
        <v>1222730000</v>
      </c>
      <c r="AJ68" s="275">
        <f t="shared" si="26"/>
        <v>1378212000</v>
      </c>
      <c r="AK68" s="275">
        <f t="shared" si="26"/>
        <v>1463217000</v>
      </c>
      <c r="AL68" s="276">
        <f t="shared" si="26"/>
        <v>1553465000</v>
      </c>
      <c r="AM68" s="276">
        <f t="shared" si="26"/>
        <v>1463217000</v>
      </c>
      <c r="AN68" s="275">
        <f t="shared" si="26"/>
        <v>1553465000</v>
      </c>
      <c r="AO68" s="275">
        <f t="shared" si="26"/>
        <v>1649280000</v>
      </c>
      <c r="AP68" s="275">
        <f t="shared" si="47"/>
        <v>1649279281.327158</v>
      </c>
      <c r="AQ68" s="52">
        <f t="shared" si="48"/>
        <v>1551011000</v>
      </c>
      <c r="AR68" s="43">
        <f t="shared" si="48"/>
        <v>1646673000</v>
      </c>
      <c r="AS68" s="63">
        <f t="shared" si="27"/>
        <v>1395909900</v>
      </c>
      <c r="AT68" s="63">
        <f t="shared" si="28"/>
        <v>23265165</v>
      </c>
      <c r="AU68" s="351">
        <f t="shared" si="29"/>
        <v>29127468.75</v>
      </c>
      <c r="AV68" s="141">
        <f t="shared" si="30"/>
        <v>16466730</v>
      </c>
      <c r="AW68" s="5">
        <f t="shared" si="31"/>
        <v>23265165</v>
      </c>
      <c r="AX68" s="5">
        <f t="shared" si="32"/>
        <v>36580425</v>
      </c>
      <c r="AY68" s="510">
        <f t="shared" si="33"/>
        <v>1748236000</v>
      </c>
      <c r="AZ68" s="127">
        <f t="shared" si="49"/>
        <v>1748235827.698082</v>
      </c>
      <c r="BA68" s="2"/>
      <c r="BB68" s="2"/>
      <c r="BW68" s="56">
        <f t="shared" si="34"/>
        <v>-1767269.6312099956</v>
      </c>
      <c r="BX68" s="64"/>
      <c r="BY68" s="126"/>
      <c r="BZ68" s="122"/>
      <c r="CA68" s="122" t="str">
        <f>G106</f>
        <v>1BR-20</v>
      </c>
      <c r="CB68" s="123">
        <f>E106</f>
        <v>20</v>
      </c>
      <c r="CC68" s="124">
        <f t="shared" si="58"/>
        <v>60</v>
      </c>
      <c r="CD68" s="124">
        <f t="shared" si="58"/>
        <v>51</v>
      </c>
      <c r="CE68" s="125">
        <f>P106</f>
        <v>25836519.293316003</v>
      </c>
      <c r="CF68" s="125">
        <f t="shared" si="59"/>
        <v>1211208000</v>
      </c>
      <c r="CG68" s="125">
        <f t="shared" si="59"/>
        <v>1365225000</v>
      </c>
      <c r="CH68" s="125">
        <f t="shared" si="59"/>
        <v>1449429000</v>
      </c>
      <c r="CI68" s="125">
        <f t="shared" si="59"/>
        <v>1538827000</v>
      </c>
      <c r="CJ68" s="125">
        <f>AO106</f>
        <v>1633738000</v>
      </c>
      <c r="CW68" s="63">
        <f t="shared" si="41"/>
        <v>1482005700</v>
      </c>
      <c r="CX68" s="44">
        <f t="shared" si="42"/>
        <v>16466730</v>
      </c>
      <c r="DA68" s="56">
        <f t="shared" si="43"/>
        <v>1316895300</v>
      </c>
      <c r="DB68" s="44">
        <f t="shared" si="44"/>
        <v>21948255</v>
      </c>
      <c r="DC68" s="49">
        <f t="shared" si="45"/>
        <v>36580425</v>
      </c>
    </row>
    <row r="69" spans="1:107">
      <c r="A69" s="3">
        <f t="shared" si="46"/>
        <v>30</v>
      </c>
      <c r="B69" s="263">
        <v>4</v>
      </c>
      <c r="C69" s="556"/>
      <c r="D69" s="264" t="s">
        <v>142</v>
      </c>
      <c r="E69" s="265">
        <v>10</v>
      </c>
      <c r="F69" s="266"/>
      <c r="G69" s="41" t="s">
        <v>48</v>
      </c>
      <c r="H69" s="267">
        <f t="shared" si="4"/>
        <v>74</v>
      </c>
      <c r="I69" s="267">
        <f t="shared" si="5"/>
        <v>63</v>
      </c>
      <c r="J69" s="268">
        <f t="shared" si="6"/>
        <v>27506142.120000001</v>
      </c>
      <c r="K69" s="268">
        <f t="shared" si="7"/>
        <v>2</v>
      </c>
      <c r="L69" s="269">
        <f t="shared" si="8"/>
        <v>0.93</v>
      </c>
      <c r="M69" s="270">
        <f t="shared" si="60"/>
        <v>1</v>
      </c>
      <c r="N69" s="271">
        <f t="shared" si="10"/>
        <v>21376392.145576868</v>
      </c>
      <c r="O69" s="271">
        <f t="shared" si="11"/>
        <v>24094609.386887025</v>
      </c>
      <c r="P69" s="271">
        <f t="shared" si="12"/>
        <v>25580712.171600003</v>
      </c>
      <c r="Q69" s="271">
        <f t="shared" si="13"/>
        <v>27158474.52427981</v>
      </c>
      <c r="R69" s="272">
        <f t="shared" si="14"/>
        <v>25580712.171600003</v>
      </c>
      <c r="S69" s="271">
        <f t="shared" si="14"/>
        <v>27158474.52427981</v>
      </c>
      <c r="T69" s="271">
        <f t="shared" si="15"/>
        <v>28833549.806515098</v>
      </c>
      <c r="U69" s="271"/>
      <c r="V69" s="271">
        <f t="shared" si="16"/>
        <v>1346712705.1713426</v>
      </c>
      <c r="W69" s="271">
        <f t="shared" si="17"/>
        <v>1517960391.3738825</v>
      </c>
      <c r="X69" s="271">
        <f t="shared" si="18"/>
        <v>1611584866.8108001</v>
      </c>
      <c r="Y69" s="272">
        <f t="shared" si="19"/>
        <v>1710983895.029628</v>
      </c>
      <c r="Z69" s="272">
        <f t="shared" si="20"/>
        <v>1611584866.8108001</v>
      </c>
      <c r="AA69" s="271">
        <f t="shared" si="21"/>
        <v>1710983895.029628</v>
      </c>
      <c r="AB69" s="271">
        <f t="shared" si="22"/>
        <v>1816513637.810451</v>
      </c>
      <c r="AC69" s="271"/>
      <c r="AD69" s="33" t="str">
        <f t="shared" si="23"/>
        <v>BERTAHAP</v>
      </c>
      <c r="AE69" s="273">
        <f t="shared" si="24"/>
        <v>0</v>
      </c>
      <c r="AF69" s="274">
        <v>2</v>
      </c>
      <c r="AG69" s="275"/>
      <c r="AH69" s="271" t="str">
        <f t="shared" si="25"/>
        <v>KR</v>
      </c>
      <c r="AI69" s="275">
        <f t="shared" si="26"/>
        <v>1481384000</v>
      </c>
      <c r="AJ69" s="275">
        <f t="shared" si="26"/>
        <v>1669757000</v>
      </c>
      <c r="AK69" s="275">
        <f t="shared" si="26"/>
        <v>1772744000</v>
      </c>
      <c r="AL69" s="276">
        <f t="shared" si="26"/>
        <v>1882083000</v>
      </c>
      <c r="AM69" s="276">
        <f t="shared" si="26"/>
        <v>1772744000</v>
      </c>
      <c r="AN69" s="275">
        <f t="shared" si="26"/>
        <v>1882083000</v>
      </c>
      <c r="AO69" s="275">
        <f t="shared" si="26"/>
        <v>1998166000</v>
      </c>
      <c r="AP69" s="275">
        <f t="shared" si="47"/>
        <v>1998165711.9008548</v>
      </c>
      <c r="AQ69" s="52">
        <f t="shared" si="48"/>
        <v>1879109000</v>
      </c>
      <c r="AR69" s="43">
        <f t="shared" si="48"/>
        <v>1995008000</v>
      </c>
      <c r="AS69" s="63">
        <f t="shared" si="27"/>
        <v>1691198100</v>
      </c>
      <c r="AT69" s="63">
        <f t="shared" si="28"/>
        <v>28186635</v>
      </c>
      <c r="AU69" s="351">
        <f t="shared" si="29"/>
        <v>35289056.25</v>
      </c>
      <c r="AV69" s="141">
        <f t="shared" si="30"/>
        <v>19950080</v>
      </c>
      <c r="AW69" s="5">
        <f t="shared" si="31"/>
        <v>28186635</v>
      </c>
      <c r="AX69" s="5">
        <f t="shared" si="32"/>
        <v>44318600</v>
      </c>
      <c r="AY69" s="510">
        <f t="shared" si="33"/>
        <v>2118056000</v>
      </c>
      <c r="AZ69" s="127">
        <f t="shared" si="49"/>
        <v>2118055292.1826584</v>
      </c>
      <c r="BA69" s="2"/>
      <c r="BB69" s="2"/>
      <c r="BW69" s="56">
        <f t="shared" si="34"/>
        <v>-1767269.6312099956</v>
      </c>
      <c r="BX69" s="64"/>
      <c r="BY69" s="126">
        <v>9</v>
      </c>
      <c r="BZ69" s="131" t="s">
        <v>141</v>
      </c>
      <c r="CA69" s="122" t="str">
        <f>G125</f>
        <v>1BR-6</v>
      </c>
      <c r="CB69" s="123" t="str">
        <f>E125</f>
        <v>06</v>
      </c>
      <c r="CC69" s="124">
        <f>H125</f>
        <v>78</v>
      </c>
      <c r="CD69" s="124">
        <f>I125</f>
        <v>66</v>
      </c>
      <c r="CE69" s="125">
        <f>P125</f>
        <v>25836519.293316003</v>
      </c>
      <c r="CF69" s="125">
        <f>AI125</f>
        <v>1567446000</v>
      </c>
      <c r="CG69" s="125">
        <f>AJ125</f>
        <v>1766762000</v>
      </c>
      <c r="CH69" s="125">
        <f>AK125</f>
        <v>1875732000</v>
      </c>
      <c r="CI69" s="125">
        <f>AL125</f>
        <v>1991423000</v>
      </c>
      <c r="CJ69" s="125">
        <f>AO125</f>
        <v>2114249000</v>
      </c>
      <c r="CK69" s="2">
        <v>12</v>
      </c>
      <c r="CW69" s="63">
        <f t="shared" si="41"/>
        <v>1795507200</v>
      </c>
      <c r="CX69" s="44">
        <f t="shared" si="42"/>
        <v>19950080</v>
      </c>
      <c r="DA69" s="56">
        <f t="shared" si="43"/>
        <v>1595469600</v>
      </c>
      <c r="DB69" s="44">
        <f t="shared" si="44"/>
        <v>26591160</v>
      </c>
      <c r="DC69" s="49">
        <f t="shared" si="45"/>
        <v>44318600</v>
      </c>
    </row>
    <row r="70" spans="1:107">
      <c r="A70" s="3">
        <f t="shared" si="46"/>
        <v>31</v>
      </c>
      <c r="B70" s="263">
        <v>5</v>
      </c>
      <c r="C70" s="556"/>
      <c r="D70" s="264" t="s">
        <v>142</v>
      </c>
      <c r="E70" s="299">
        <v>12</v>
      </c>
      <c r="F70" s="266"/>
      <c r="G70" s="41" t="s">
        <v>50</v>
      </c>
      <c r="H70" s="267">
        <f t="shared" si="4"/>
        <v>67</v>
      </c>
      <c r="I70" s="267">
        <f t="shared" si="5"/>
        <v>57</v>
      </c>
      <c r="J70" s="268">
        <f t="shared" si="6"/>
        <v>27506142.120000001</v>
      </c>
      <c r="K70" s="268">
        <f t="shared" si="7"/>
        <v>2</v>
      </c>
      <c r="L70" s="269">
        <f t="shared" si="8"/>
        <v>0.93</v>
      </c>
      <c r="M70" s="270">
        <f t="shared" si="60"/>
        <v>1</v>
      </c>
      <c r="N70" s="271">
        <f t="shared" si="10"/>
        <v>21376392.145576868</v>
      </c>
      <c r="O70" s="271">
        <f t="shared" si="11"/>
        <v>24094609.386887025</v>
      </c>
      <c r="P70" s="271">
        <f t="shared" si="12"/>
        <v>25580712.171600003</v>
      </c>
      <c r="Q70" s="271">
        <f t="shared" si="13"/>
        <v>27158474.52427981</v>
      </c>
      <c r="R70" s="272">
        <f t="shared" si="14"/>
        <v>25580712.171600003</v>
      </c>
      <c r="S70" s="271">
        <f t="shared" si="14"/>
        <v>27158474.52427981</v>
      </c>
      <c r="T70" s="271">
        <f t="shared" si="15"/>
        <v>28833549.806515098</v>
      </c>
      <c r="U70" s="271"/>
      <c r="V70" s="271">
        <f t="shared" si="16"/>
        <v>1218454352.2978816</v>
      </c>
      <c r="W70" s="271">
        <f t="shared" si="17"/>
        <v>1373392735.0525603</v>
      </c>
      <c r="X70" s="271">
        <f t="shared" si="18"/>
        <v>1458100593.7812002</v>
      </c>
      <c r="Y70" s="272">
        <f t="shared" si="19"/>
        <v>1548033047.8839493</v>
      </c>
      <c r="Z70" s="272">
        <f t="shared" si="20"/>
        <v>1458100593.7812002</v>
      </c>
      <c r="AA70" s="271">
        <f t="shared" si="21"/>
        <v>1548033047.8839493</v>
      </c>
      <c r="AB70" s="271">
        <f t="shared" si="22"/>
        <v>1643512338.9713607</v>
      </c>
      <c r="AC70" s="271"/>
      <c r="AD70" s="33" t="str">
        <f t="shared" si="23"/>
        <v>BERTAHAP</v>
      </c>
      <c r="AE70" s="273">
        <f t="shared" si="24"/>
        <v>0</v>
      </c>
      <c r="AF70" s="274">
        <v>2</v>
      </c>
      <c r="AG70" s="275"/>
      <c r="AH70" s="271" t="str">
        <f t="shared" si="25"/>
        <v>KR</v>
      </c>
      <c r="AI70" s="275">
        <f t="shared" si="26"/>
        <v>1340300000</v>
      </c>
      <c r="AJ70" s="275">
        <f t="shared" si="26"/>
        <v>1510733000</v>
      </c>
      <c r="AK70" s="275">
        <f t="shared" si="26"/>
        <v>1603911000</v>
      </c>
      <c r="AL70" s="276">
        <f t="shared" si="26"/>
        <v>1702837000</v>
      </c>
      <c r="AM70" s="276">
        <f t="shared" si="26"/>
        <v>1603911000</v>
      </c>
      <c r="AN70" s="275">
        <f t="shared" si="26"/>
        <v>1702837000</v>
      </c>
      <c r="AO70" s="275">
        <f t="shared" si="26"/>
        <v>1807864000</v>
      </c>
      <c r="AP70" s="275">
        <f t="shared" si="47"/>
        <v>1807864215.5293448</v>
      </c>
      <c r="AQ70" s="52">
        <f t="shared" si="48"/>
        <v>1700146000</v>
      </c>
      <c r="AR70" s="43">
        <f t="shared" si="48"/>
        <v>1805008000</v>
      </c>
      <c r="AS70" s="63">
        <f t="shared" si="27"/>
        <v>1530131400</v>
      </c>
      <c r="AT70" s="63">
        <f t="shared" si="28"/>
        <v>25502190</v>
      </c>
      <c r="AU70" s="351">
        <f t="shared" si="29"/>
        <v>31928193.75</v>
      </c>
      <c r="AV70" s="141">
        <f t="shared" si="30"/>
        <v>18050080</v>
      </c>
      <c r="AW70" s="5">
        <f t="shared" si="31"/>
        <v>25502190</v>
      </c>
      <c r="AX70" s="5">
        <f t="shared" si="32"/>
        <v>40097775</v>
      </c>
      <c r="AY70" s="510">
        <f t="shared" si="33"/>
        <v>1916337000</v>
      </c>
      <c r="AZ70" s="127">
        <f t="shared" si="49"/>
        <v>1916336549.4434288</v>
      </c>
      <c r="BA70" s="2"/>
      <c r="BB70" s="2"/>
      <c r="BW70" s="56">
        <f t="shared" si="34"/>
        <v>-1767269.6312099956</v>
      </c>
      <c r="BX70" s="64"/>
      <c r="BY70" s="126"/>
      <c r="BZ70" s="131"/>
      <c r="CA70" s="122" t="str">
        <f>G127</f>
        <v>1BR-10</v>
      </c>
      <c r="CB70" s="123">
        <f>E127</f>
        <v>10</v>
      </c>
      <c r="CC70" s="124">
        <f t="shared" ref="CC70:CD74" si="61">H127</f>
        <v>74</v>
      </c>
      <c r="CD70" s="124">
        <f t="shared" si="61"/>
        <v>63</v>
      </c>
      <c r="CE70" s="125">
        <f>P127</f>
        <v>25836519.293316003</v>
      </c>
      <c r="CF70" s="125">
        <f t="shared" ref="CF70:CI74" si="62">AI127</f>
        <v>1496198000</v>
      </c>
      <c r="CG70" s="125">
        <f t="shared" si="62"/>
        <v>1686454000</v>
      </c>
      <c r="CH70" s="125">
        <f t="shared" si="62"/>
        <v>1790471000</v>
      </c>
      <c r="CI70" s="125">
        <f t="shared" si="62"/>
        <v>1900904000</v>
      </c>
      <c r="CJ70" s="125">
        <f>AO127</f>
        <v>2018147000</v>
      </c>
      <c r="CW70" s="63">
        <f t="shared" si="41"/>
        <v>1624507200</v>
      </c>
      <c r="CX70" s="44">
        <f t="shared" si="42"/>
        <v>18050080</v>
      </c>
      <c r="DA70" s="56">
        <f t="shared" si="43"/>
        <v>1443519900</v>
      </c>
      <c r="DB70" s="44">
        <f t="shared" si="44"/>
        <v>24058665</v>
      </c>
      <c r="DC70" s="49">
        <f t="shared" si="45"/>
        <v>40097775</v>
      </c>
    </row>
    <row r="71" spans="1:107">
      <c r="A71" s="3">
        <f t="shared" si="46"/>
        <v>32</v>
      </c>
      <c r="B71" s="263">
        <v>6</v>
      </c>
      <c r="C71" s="556"/>
      <c r="D71" s="264" t="s">
        <v>142</v>
      </c>
      <c r="E71" s="299">
        <v>18</v>
      </c>
      <c r="F71" s="266"/>
      <c r="G71" s="41" t="s">
        <v>54</v>
      </c>
      <c r="H71" s="267">
        <f t="shared" si="4"/>
        <v>97</v>
      </c>
      <c r="I71" s="267">
        <f t="shared" si="5"/>
        <v>85</v>
      </c>
      <c r="J71" s="268">
        <f t="shared" si="6"/>
        <v>27506142.120000001</v>
      </c>
      <c r="K71" s="268">
        <f t="shared" si="7"/>
        <v>2</v>
      </c>
      <c r="L71" s="269">
        <f t="shared" si="8"/>
        <v>0.93</v>
      </c>
      <c r="M71" s="270">
        <f t="shared" si="60"/>
        <v>1</v>
      </c>
      <c r="N71" s="271">
        <f t="shared" si="10"/>
        <v>21376392.145576868</v>
      </c>
      <c r="O71" s="271">
        <f t="shared" si="11"/>
        <v>24094609.386887025</v>
      </c>
      <c r="P71" s="271">
        <f t="shared" si="12"/>
        <v>25580712.171600003</v>
      </c>
      <c r="Q71" s="271">
        <f t="shared" si="13"/>
        <v>27158474.52427981</v>
      </c>
      <c r="R71" s="272">
        <f t="shared" si="14"/>
        <v>25580712.171600003</v>
      </c>
      <c r="S71" s="271">
        <f t="shared" si="14"/>
        <v>27158474.52427981</v>
      </c>
      <c r="T71" s="271">
        <f t="shared" si="15"/>
        <v>28833549.806515098</v>
      </c>
      <c r="U71" s="271"/>
      <c r="V71" s="271">
        <f t="shared" si="16"/>
        <v>1816993332.3740337</v>
      </c>
      <c r="W71" s="271">
        <f t="shared" si="17"/>
        <v>2048041797.8853972</v>
      </c>
      <c r="X71" s="271">
        <f t="shared" si="18"/>
        <v>2174360534.5860004</v>
      </c>
      <c r="Y71" s="272">
        <f t="shared" si="19"/>
        <v>2308470334.5637841</v>
      </c>
      <c r="Z71" s="272">
        <f t="shared" si="20"/>
        <v>2174360534.5860004</v>
      </c>
      <c r="AA71" s="271">
        <f t="shared" si="21"/>
        <v>2308470334.5637841</v>
      </c>
      <c r="AB71" s="271">
        <f t="shared" si="22"/>
        <v>2450851733.5537834</v>
      </c>
      <c r="AC71" s="271"/>
      <c r="AD71" s="33" t="str">
        <f t="shared" si="23"/>
        <v>BERTAHAP</v>
      </c>
      <c r="AE71" s="273">
        <f t="shared" si="24"/>
        <v>0</v>
      </c>
      <c r="AF71" s="274">
        <v>2</v>
      </c>
      <c r="AG71" s="275"/>
      <c r="AH71" s="271" t="e">
        <f>IF(AG71&gt;#REF!,"LB","KR")</f>
        <v>#REF!</v>
      </c>
      <c r="AI71" s="275">
        <f t="shared" si="26"/>
        <v>1998693000</v>
      </c>
      <c r="AJ71" s="275">
        <f t="shared" si="26"/>
        <v>2252846000</v>
      </c>
      <c r="AK71" s="275">
        <f t="shared" si="26"/>
        <v>2391797000</v>
      </c>
      <c r="AL71" s="276">
        <f t="shared" si="26"/>
        <v>2539318000</v>
      </c>
      <c r="AM71" s="276">
        <f t="shared" si="26"/>
        <v>2391797000</v>
      </c>
      <c r="AN71" s="275">
        <f t="shared" si="26"/>
        <v>2539318000</v>
      </c>
      <c r="AO71" s="275">
        <f t="shared" si="26"/>
        <v>2695937000</v>
      </c>
      <c r="AP71" s="275">
        <f t="shared" si="47"/>
        <v>2695937511.3704629</v>
      </c>
      <c r="AQ71" s="52">
        <f t="shared" si="48"/>
        <v>2535305000</v>
      </c>
      <c r="AR71" s="43">
        <f t="shared" si="48"/>
        <v>2691678000</v>
      </c>
      <c r="AS71" s="63">
        <f t="shared" si="27"/>
        <v>2281774500</v>
      </c>
      <c r="AT71" s="63">
        <f t="shared" si="28"/>
        <v>38029575</v>
      </c>
      <c r="AU71" s="351">
        <f t="shared" si="29"/>
        <v>47612212.5</v>
      </c>
      <c r="AV71" s="141">
        <f t="shared" si="30"/>
        <v>26916780</v>
      </c>
      <c r="AW71" s="5">
        <f t="shared" si="31"/>
        <v>38029575</v>
      </c>
      <c r="AX71" s="5">
        <f t="shared" si="32"/>
        <v>59794925</v>
      </c>
      <c r="AY71" s="510">
        <f t="shared" si="33"/>
        <v>2857695000</v>
      </c>
      <c r="AZ71" s="127">
        <f t="shared" si="49"/>
        <v>2857694221.1518121</v>
      </c>
      <c r="BA71" s="2"/>
      <c r="BB71" s="2"/>
      <c r="BW71" s="56">
        <f t="shared" si="34"/>
        <v>-1767269.6312099956</v>
      </c>
      <c r="BX71" s="64"/>
      <c r="BY71" s="126"/>
      <c r="BZ71" s="131"/>
      <c r="CA71" s="122" t="str">
        <f>G128</f>
        <v>1BR-12</v>
      </c>
      <c r="CB71" s="123">
        <f>E128</f>
        <v>12</v>
      </c>
      <c r="CC71" s="124">
        <f t="shared" si="61"/>
        <v>67</v>
      </c>
      <c r="CD71" s="124">
        <f t="shared" si="61"/>
        <v>57</v>
      </c>
      <c r="CE71" s="125">
        <f>P128</f>
        <v>25836519.293316003</v>
      </c>
      <c r="CF71" s="125">
        <f t="shared" si="62"/>
        <v>1353703000</v>
      </c>
      <c r="CG71" s="125">
        <f t="shared" si="62"/>
        <v>1525840000</v>
      </c>
      <c r="CH71" s="125">
        <f t="shared" si="62"/>
        <v>1619950000</v>
      </c>
      <c r="CI71" s="125">
        <f t="shared" si="62"/>
        <v>1719865000</v>
      </c>
      <c r="CJ71" s="125">
        <f>AO128</f>
        <v>1825943000</v>
      </c>
      <c r="CW71" s="63">
        <f t="shared" si="41"/>
        <v>2422510200</v>
      </c>
      <c r="CX71" s="44">
        <f t="shared" si="42"/>
        <v>26916780</v>
      </c>
      <c r="DA71" s="56">
        <f t="shared" si="43"/>
        <v>2152617300</v>
      </c>
      <c r="DB71" s="44">
        <f t="shared" si="44"/>
        <v>35876955</v>
      </c>
      <c r="DC71" s="49">
        <f t="shared" si="45"/>
        <v>59794925</v>
      </c>
    </row>
    <row r="72" spans="1:107">
      <c r="A72" s="3">
        <f t="shared" si="46"/>
        <v>33</v>
      </c>
      <c r="B72" s="263">
        <v>7</v>
      </c>
      <c r="C72" s="556"/>
      <c r="D72" s="264" t="s">
        <v>142</v>
      </c>
      <c r="E72" s="299">
        <v>20</v>
      </c>
      <c r="F72" s="266"/>
      <c r="G72" s="41" t="s">
        <v>70</v>
      </c>
      <c r="H72" s="267">
        <f t="shared" si="4"/>
        <v>60</v>
      </c>
      <c r="I72" s="267">
        <f t="shared" si="5"/>
        <v>51</v>
      </c>
      <c r="J72" s="268">
        <f t="shared" si="6"/>
        <v>27506142.120000001</v>
      </c>
      <c r="K72" s="268">
        <f t="shared" si="7"/>
        <v>2</v>
      </c>
      <c r="L72" s="269">
        <f t="shared" si="8"/>
        <v>0.93</v>
      </c>
      <c r="M72" s="270">
        <f t="shared" si="60"/>
        <v>1</v>
      </c>
      <c r="N72" s="271">
        <f t="shared" si="10"/>
        <v>21376392.145576868</v>
      </c>
      <c r="O72" s="271">
        <f t="shared" si="11"/>
        <v>24094609.386887025</v>
      </c>
      <c r="P72" s="271">
        <f t="shared" si="12"/>
        <v>25580712.171600003</v>
      </c>
      <c r="Q72" s="271">
        <f t="shared" si="13"/>
        <v>27158474.52427981</v>
      </c>
      <c r="R72" s="272">
        <f t="shared" si="14"/>
        <v>25580712.171600003</v>
      </c>
      <c r="S72" s="271">
        <f t="shared" si="14"/>
        <v>27158474.52427981</v>
      </c>
      <c r="T72" s="271">
        <f t="shared" si="15"/>
        <v>28833549.806515098</v>
      </c>
      <c r="U72" s="271"/>
      <c r="V72" s="271">
        <f t="shared" si="16"/>
        <v>1090195999.4244204</v>
      </c>
      <c r="W72" s="271">
        <f t="shared" si="17"/>
        <v>1228825078.7312384</v>
      </c>
      <c r="X72" s="271">
        <f t="shared" si="18"/>
        <v>1304616320.7516</v>
      </c>
      <c r="Y72" s="272">
        <f t="shared" si="19"/>
        <v>1385082200.7382703</v>
      </c>
      <c r="Z72" s="272">
        <f t="shared" si="20"/>
        <v>1304616320.7516</v>
      </c>
      <c r="AA72" s="271">
        <f t="shared" si="21"/>
        <v>1385082200.7382703</v>
      </c>
      <c r="AB72" s="271">
        <f t="shared" si="22"/>
        <v>1470511040.1322699</v>
      </c>
      <c r="AC72" s="271"/>
      <c r="AD72" s="33" t="str">
        <f t="shared" si="23"/>
        <v>BERTAHAP</v>
      </c>
      <c r="AE72" s="273">
        <f t="shared" si="24"/>
        <v>0</v>
      </c>
      <c r="AF72" s="274">
        <v>2</v>
      </c>
      <c r="AG72" s="275"/>
      <c r="AH72" s="271" t="e">
        <f>IF(AG72&gt;#REF!,"LB","KR")</f>
        <v>#REF!</v>
      </c>
      <c r="AI72" s="275">
        <f t="shared" si="26"/>
        <v>1199216000</v>
      </c>
      <c r="AJ72" s="275">
        <f t="shared" si="26"/>
        <v>1351708000</v>
      </c>
      <c r="AK72" s="275">
        <f t="shared" si="26"/>
        <v>1435078000</v>
      </c>
      <c r="AL72" s="276">
        <f t="shared" si="26"/>
        <v>1523591000</v>
      </c>
      <c r="AM72" s="276">
        <f t="shared" si="26"/>
        <v>1435078000</v>
      </c>
      <c r="AN72" s="275">
        <f t="shared" si="26"/>
        <v>1523591000</v>
      </c>
      <c r="AO72" s="275">
        <f t="shared" si="26"/>
        <v>1617563000</v>
      </c>
      <c r="AP72" s="275">
        <f t="shared" si="47"/>
        <v>1617562719.157835</v>
      </c>
      <c r="AQ72" s="52">
        <f t="shared" si="48"/>
        <v>1521183000</v>
      </c>
      <c r="AR72" s="43">
        <f t="shared" si="48"/>
        <v>1615007000</v>
      </c>
      <c r="AS72" s="63">
        <f t="shared" si="27"/>
        <v>1369064700</v>
      </c>
      <c r="AT72" s="63">
        <f t="shared" si="28"/>
        <v>22817745</v>
      </c>
      <c r="AU72" s="351">
        <f t="shared" si="29"/>
        <v>28567331.25</v>
      </c>
      <c r="AV72" s="141">
        <f t="shared" si="30"/>
        <v>16150070</v>
      </c>
      <c r="AW72" s="5">
        <f t="shared" si="31"/>
        <v>22817745</v>
      </c>
      <c r="AX72" s="5">
        <f t="shared" si="32"/>
        <v>35876950</v>
      </c>
      <c r="AY72" s="510">
        <f t="shared" si="33"/>
        <v>1714617000</v>
      </c>
      <c r="AZ72" s="127">
        <f t="shared" si="49"/>
        <v>1714616745.0266058</v>
      </c>
      <c r="BA72" s="2"/>
      <c r="BB72" s="2"/>
      <c r="BW72" s="56">
        <f t="shared" si="34"/>
        <v>-1767269.6312099956</v>
      </c>
      <c r="BX72" s="64"/>
      <c r="BY72" s="126"/>
      <c r="BZ72" s="122"/>
      <c r="CA72" s="122" t="str">
        <f>G129</f>
        <v>1BR-16</v>
      </c>
      <c r="CB72" s="123">
        <f>E129</f>
        <v>16</v>
      </c>
      <c r="CC72" s="124">
        <f t="shared" si="61"/>
        <v>71</v>
      </c>
      <c r="CD72" s="124">
        <f t="shared" si="61"/>
        <v>63</v>
      </c>
      <c r="CE72" s="125">
        <f>P129</f>
        <v>25836519.293316003</v>
      </c>
      <c r="CF72" s="125">
        <f t="shared" si="62"/>
        <v>1496198000</v>
      </c>
      <c r="CG72" s="125">
        <f t="shared" si="62"/>
        <v>1686454000</v>
      </c>
      <c r="CH72" s="125">
        <f t="shared" si="62"/>
        <v>1790471000</v>
      </c>
      <c r="CI72" s="125">
        <f t="shared" si="62"/>
        <v>1900904000</v>
      </c>
      <c r="CJ72" s="125">
        <f>AO129</f>
        <v>2018147000</v>
      </c>
      <c r="CW72" s="63">
        <f t="shared" si="41"/>
        <v>1453506300</v>
      </c>
      <c r="CX72" s="44">
        <f t="shared" si="42"/>
        <v>16150070</v>
      </c>
      <c r="DA72" s="56">
        <f t="shared" si="43"/>
        <v>1291570200</v>
      </c>
      <c r="DB72" s="44">
        <f t="shared" si="44"/>
        <v>21526170</v>
      </c>
      <c r="DC72" s="49">
        <f t="shared" si="45"/>
        <v>35876950</v>
      </c>
    </row>
    <row r="73" spans="1:107">
      <c r="A73" s="3">
        <f t="shared" si="46"/>
        <v>34</v>
      </c>
      <c r="B73" s="263">
        <v>8</v>
      </c>
      <c r="C73" s="556"/>
      <c r="D73" s="264" t="s">
        <v>142</v>
      </c>
      <c r="E73" s="299">
        <v>22</v>
      </c>
      <c r="F73" s="266"/>
      <c r="G73" s="41" t="s">
        <v>89</v>
      </c>
      <c r="H73" s="267">
        <f t="shared" si="4"/>
        <v>81</v>
      </c>
      <c r="I73" s="267">
        <f t="shared" si="5"/>
        <v>70</v>
      </c>
      <c r="J73" s="268">
        <f t="shared" si="6"/>
        <v>27506142.120000001</v>
      </c>
      <c r="K73" s="268">
        <f t="shared" si="7"/>
        <v>4</v>
      </c>
      <c r="L73" s="269">
        <f t="shared" si="8"/>
        <v>0.97</v>
      </c>
      <c r="M73" s="270">
        <f t="shared" si="60"/>
        <v>1</v>
      </c>
      <c r="N73" s="271">
        <f t="shared" si="10"/>
        <v>22295806.861515656</v>
      </c>
      <c r="O73" s="271">
        <f t="shared" si="11"/>
        <v>25130936.672344532</v>
      </c>
      <c r="P73" s="271">
        <f t="shared" si="12"/>
        <v>26680957.856400002</v>
      </c>
      <c r="Q73" s="271">
        <f t="shared" si="13"/>
        <v>28326580.955431629</v>
      </c>
      <c r="R73" s="272">
        <f t="shared" si="14"/>
        <v>26680957.856400002</v>
      </c>
      <c r="S73" s="271">
        <f t="shared" si="14"/>
        <v>28326580.955431629</v>
      </c>
      <c r="T73" s="271">
        <f t="shared" si="15"/>
        <v>30073702.48636521</v>
      </c>
      <c r="U73" s="271"/>
      <c r="V73" s="271">
        <f t="shared" si="16"/>
        <v>1560706480.3060958</v>
      </c>
      <c r="W73" s="271">
        <f t="shared" si="17"/>
        <v>1759165567.0641172</v>
      </c>
      <c r="X73" s="271">
        <f t="shared" si="18"/>
        <v>1867667049.9480002</v>
      </c>
      <c r="Y73" s="272">
        <f t="shared" si="19"/>
        <v>1982860666.880214</v>
      </c>
      <c r="Z73" s="272">
        <f t="shared" si="20"/>
        <v>1867667049.9480002</v>
      </c>
      <c r="AA73" s="271">
        <f t="shared" si="21"/>
        <v>1982860666.880214</v>
      </c>
      <c r="AB73" s="271">
        <f t="shared" si="22"/>
        <v>2105159174.0455647</v>
      </c>
      <c r="AC73" s="271"/>
      <c r="AD73" s="33" t="str">
        <f t="shared" si="23"/>
        <v>BERTAHAP</v>
      </c>
      <c r="AE73" s="273">
        <f t="shared" si="24"/>
        <v>0</v>
      </c>
      <c r="AF73" s="274">
        <v>2</v>
      </c>
      <c r="AG73" s="275"/>
      <c r="AH73" s="271" t="e">
        <f>IF(AG73&gt;#REF!,"LB","KR")</f>
        <v>#REF!</v>
      </c>
      <c r="AI73" s="275">
        <f t="shared" si="26"/>
        <v>1716778000</v>
      </c>
      <c r="AJ73" s="275">
        <f t="shared" si="26"/>
        <v>1935083000</v>
      </c>
      <c r="AK73" s="275">
        <f t="shared" si="26"/>
        <v>2054434000</v>
      </c>
      <c r="AL73" s="276">
        <f t="shared" si="26"/>
        <v>2181147000</v>
      </c>
      <c r="AM73" s="276">
        <f t="shared" si="26"/>
        <v>2054434000</v>
      </c>
      <c r="AN73" s="275">
        <f t="shared" si="26"/>
        <v>2181147000</v>
      </c>
      <c r="AO73" s="275">
        <f t="shared" si="26"/>
        <v>2315676000</v>
      </c>
      <c r="AP73" s="275">
        <f t="shared" si="47"/>
        <v>2315675317.1966453</v>
      </c>
      <c r="AQ73" s="52">
        <f t="shared" si="48"/>
        <v>2177701000</v>
      </c>
      <c r="AR73" s="43">
        <f t="shared" si="48"/>
        <v>2312016000</v>
      </c>
      <c r="AS73" s="63">
        <f t="shared" si="27"/>
        <v>1959930900</v>
      </c>
      <c r="AT73" s="63">
        <f t="shared" si="28"/>
        <v>32665515</v>
      </c>
      <c r="AU73" s="351">
        <f t="shared" si="29"/>
        <v>40896506.25</v>
      </c>
      <c r="AV73" s="141">
        <f t="shared" si="30"/>
        <v>23120160</v>
      </c>
      <c r="AW73" s="5">
        <f t="shared" si="31"/>
        <v>32665515</v>
      </c>
      <c r="AX73" s="5">
        <f t="shared" si="32"/>
        <v>51360850</v>
      </c>
      <c r="AY73" s="510">
        <f t="shared" si="33"/>
        <v>2454616000</v>
      </c>
      <c r="AZ73" s="127">
        <f t="shared" si="49"/>
        <v>2454615582.6999097</v>
      </c>
      <c r="BA73" s="2"/>
      <c r="BB73" s="2"/>
      <c r="BW73" s="56">
        <f t="shared" si="34"/>
        <v>-667023.9464099966</v>
      </c>
      <c r="BY73" s="126"/>
      <c r="BZ73" s="122"/>
      <c r="CA73" s="122" t="str">
        <f>G130</f>
        <v>2BR-18</v>
      </c>
      <c r="CB73" s="123">
        <f>E130</f>
        <v>18</v>
      </c>
      <c r="CC73" s="124">
        <f t="shared" si="61"/>
        <v>97</v>
      </c>
      <c r="CD73" s="124">
        <f t="shared" si="61"/>
        <v>85</v>
      </c>
      <c r="CE73" s="125">
        <f>P130</f>
        <v>25836519.293316003</v>
      </c>
      <c r="CF73" s="125">
        <f t="shared" si="62"/>
        <v>2018680000</v>
      </c>
      <c r="CG73" s="125">
        <f t="shared" si="62"/>
        <v>2275375000</v>
      </c>
      <c r="CH73" s="125">
        <f t="shared" si="62"/>
        <v>2415715000</v>
      </c>
      <c r="CI73" s="125">
        <f t="shared" si="62"/>
        <v>2564711000</v>
      </c>
      <c r="CJ73" s="125">
        <f>AO130</f>
        <v>2722897000</v>
      </c>
      <c r="CW73" s="63">
        <f t="shared" si="41"/>
        <v>2080814400</v>
      </c>
      <c r="CX73" s="44">
        <f t="shared" si="42"/>
        <v>23120160</v>
      </c>
      <c r="DA73" s="56">
        <f t="shared" si="43"/>
        <v>1848990600</v>
      </c>
      <c r="DB73" s="44">
        <f t="shared" si="44"/>
        <v>30816510</v>
      </c>
      <c r="DC73" s="49">
        <f t="shared" si="45"/>
        <v>51360850</v>
      </c>
    </row>
    <row r="74" spans="1:107">
      <c r="A74" s="3">
        <f t="shared" si="46"/>
        <v>35</v>
      </c>
      <c r="B74" s="263">
        <v>1</v>
      </c>
      <c r="C74" s="556"/>
      <c r="D74" s="264" t="s">
        <v>143</v>
      </c>
      <c r="E74" s="265" t="s">
        <v>24</v>
      </c>
      <c r="F74" s="266"/>
      <c r="G74" s="41" t="s">
        <v>39</v>
      </c>
      <c r="H74" s="267">
        <f t="shared" si="4"/>
        <v>113</v>
      </c>
      <c r="I74" s="267">
        <f t="shared" si="5"/>
        <v>101</v>
      </c>
      <c r="J74" s="268">
        <f t="shared" si="6"/>
        <v>27506142.120000001</v>
      </c>
      <c r="K74" s="268">
        <f t="shared" si="7"/>
        <v>6</v>
      </c>
      <c r="L74" s="269">
        <f t="shared" si="8"/>
        <v>0.95</v>
      </c>
      <c r="M74" s="319">
        <f t="shared" ref="M74:M81" si="63">SUMIF($AO$4:$AO$22,E74,$BI$4:$BI$22)</f>
        <v>1.01</v>
      </c>
      <c r="N74" s="271">
        <f t="shared" si="10"/>
        <v>22054460.498581722</v>
      </c>
      <c r="O74" s="271">
        <f t="shared" si="11"/>
        <v>24858900.759911936</v>
      </c>
      <c r="P74" s="271">
        <f t="shared" si="12"/>
        <v>26392143.36414</v>
      </c>
      <c r="Q74" s="271">
        <f t="shared" si="13"/>
        <v>28019953.017254278</v>
      </c>
      <c r="R74" s="272">
        <f t="shared" si="14"/>
        <v>26392143.36414</v>
      </c>
      <c r="S74" s="271">
        <f t="shared" si="14"/>
        <v>28019953.017254278</v>
      </c>
      <c r="T74" s="271">
        <f t="shared" si="15"/>
        <v>29748162.407904554</v>
      </c>
      <c r="U74" s="271"/>
      <c r="V74" s="271">
        <f t="shared" si="16"/>
        <v>2227500510.3567538</v>
      </c>
      <c r="W74" s="271">
        <f t="shared" si="17"/>
        <v>2510748976.7511053</v>
      </c>
      <c r="X74" s="271">
        <f t="shared" si="18"/>
        <v>2665606479.7781401</v>
      </c>
      <c r="Y74" s="272">
        <f t="shared" si="19"/>
        <v>2830015254.742682</v>
      </c>
      <c r="Z74" s="272">
        <f t="shared" si="20"/>
        <v>2665606479.7781401</v>
      </c>
      <c r="AA74" s="271">
        <f t="shared" si="21"/>
        <v>2830015254.742682</v>
      </c>
      <c r="AB74" s="271">
        <f t="shared" si="22"/>
        <v>3004564403.19836</v>
      </c>
      <c r="AC74" s="271"/>
      <c r="AD74" s="33" t="str">
        <f t="shared" si="23"/>
        <v>BERTAHAP</v>
      </c>
      <c r="AE74" s="273">
        <f t="shared" si="24"/>
        <v>0</v>
      </c>
      <c r="AF74" s="274">
        <v>2</v>
      </c>
      <c r="AG74" s="275"/>
      <c r="AH74" s="271" t="e">
        <f>IF(AG74&gt;#REF!,"LB","KR")</f>
        <v>#REF!</v>
      </c>
      <c r="AI74" s="275">
        <f t="shared" si="26"/>
        <v>2450251000</v>
      </c>
      <c r="AJ74" s="275">
        <f t="shared" si="26"/>
        <v>2761824000</v>
      </c>
      <c r="AK74" s="275">
        <f t="shared" si="26"/>
        <v>2932168000</v>
      </c>
      <c r="AL74" s="276">
        <f t="shared" si="26"/>
        <v>3113017000</v>
      </c>
      <c r="AM74" s="276">
        <f t="shared" si="26"/>
        <v>2932168000</v>
      </c>
      <c r="AN74" s="275">
        <f t="shared" si="26"/>
        <v>3113017000</v>
      </c>
      <c r="AO74" s="275">
        <f t="shared" si="26"/>
        <v>3305021000</v>
      </c>
      <c r="AP74" s="275">
        <f t="shared" si="47"/>
        <v>3305020995.3357334</v>
      </c>
      <c r="AQ74" s="52">
        <f t="shared" si="48"/>
        <v>3108099000</v>
      </c>
      <c r="AR74" s="43">
        <f t="shared" si="48"/>
        <v>3299799000</v>
      </c>
      <c r="AS74" s="63">
        <f t="shared" si="27"/>
        <v>2797289100</v>
      </c>
      <c r="AT74" s="63">
        <f t="shared" si="28"/>
        <v>46621485</v>
      </c>
      <c r="AU74" s="351">
        <f t="shared" si="29"/>
        <v>58369068.75</v>
      </c>
      <c r="AV74" s="141">
        <f t="shared" si="30"/>
        <v>32997990</v>
      </c>
      <c r="AW74" s="5">
        <f t="shared" si="31"/>
        <v>46621485</v>
      </c>
      <c r="AX74" s="5">
        <f t="shared" si="32"/>
        <v>73304200</v>
      </c>
      <c r="AY74" s="510">
        <f t="shared" si="33"/>
        <v>3503323000</v>
      </c>
      <c r="AZ74" s="127">
        <f t="shared" si="49"/>
        <v>3503322660.9061441</v>
      </c>
      <c r="BA74" s="2"/>
      <c r="BB74" s="2"/>
      <c r="BW74" s="56">
        <f t="shared" si="34"/>
        <v>-955838.4386699982</v>
      </c>
      <c r="BY74" s="126"/>
      <c r="BZ74" s="131"/>
      <c r="CA74" s="122" t="str">
        <f>G131</f>
        <v>1BR-20</v>
      </c>
      <c r="CB74" s="123">
        <f>E131</f>
        <v>20</v>
      </c>
      <c r="CC74" s="124">
        <f t="shared" si="61"/>
        <v>60</v>
      </c>
      <c r="CD74" s="124">
        <f t="shared" si="61"/>
        <v>51</v>
      </c>
      <c r="CE74" s="125">
        <f>P131</f>
        <v>25836519.293316003</v>
      </c>
      <c r="CF74" s="125">
        <f t="shared" si="62"/>
        <v>1211208000</v>
      </c>
      <c r="CG74" s="125">
        <f t="shared" si="62"/>
        <v>1365225000</v>
      </c>
      <c r="CH74" s="125">
        <f t="shared" si="62"/>
        <v>1449429000</v>
      </c>
      <c r="CI74" s="125">
        <f t="shared" si="62"/>
        <v>1538827000</v>
      </c>
      <c r="CJ74" s="125">
        <f>AO131</f>
        <v>1633738000</v>
      </c>
      <c r="CW74" s="63">
        <f t="shared" si="41"/>
        <v>2969819100</v>
      </c>
      <c r="CX74" s="44">
        <f t="shared" si="42"/>
        <v>32997990</v>
      </c>
      <c r="DA74" s="56">
        <f t="shared" si="43"/>
        <v>2638951200</v>
      </c>
      <c r="DB74" s="44">
        <f t="shared" si="44"/>
        <v>43982520</v>
      </c>
      <c r="DC74" s="49">
        <f t="shared" si="45"/>
        <v>73304200</v>
      </c>
    </row>
    <row r="75" spans="1:107">
      <c r="A75" s="3">
        <f t="shared" si="46"/>
        <v>36</v>
      </c>
      <c r="B75" s="263">
        <v>2</v>
      </c>
      <c r="C75" s="556"/>
      <c r="D75" s="264" t="s">
        <v>143</v>
      </c>
      <c r="E75" s="265" t="s">
        <v>35</v>
      </c>
      <c r="F75" s="266"/>
      <c r="G75" s="41" t="s">
        <v>42</v>
      </c>
      <c r="H75" s="267">
        <f t="shared" si="4"/>
        <v>78</v>
      </c>
      <c r="I75" s="267">
        <f t="shared" si="5"/>
        <v>66</v>
      </c>
      <c r="J75" s="268">
        <f t="shared" si="6"/>
        <v>27506142.120000001</v>
      </c>
      <c r="K75" s="268">
        <f t="shared" si="7"/>
        <v>2</v>
      </c>
      <c r="L75" s="269">
        <f t="shared" si="8"/>
        <v>0.93</v>
      </c>
      <c r="M75" s="319">
        <f t="shared" si="63"/>
        <v>1.01</v>
      </c>
      <c r="N75" s="271">
        <f t="shared" si="10"/>
        <v>21590156.067032635</v>
      </c>
      <c r="O75" s="271">
        <f t="shared" si="11"/>
        <v>24335555.480755895</v>
      </c>
      <c r="P75" s="271">
        <f t="shared" si="12"/>
        <v>25836519.293316003</v>
      </c>
      <c r="Q75" s="271">
        <f t="shared" si="13"/>
        <v>27430059.269522611</v>
      </c>
      <c r="R75" s="272">
        <f t="shared" si="14"/>
        <v>25836519.293316003</v>
      </c>
      <c r="S75" s="271">
        <f t="shared" si="14"/>
        <v>27430059.269522611</v>
      </c>
      <c r="T75" s="271">
        <f t="shared" si="15"/>
        <v>29121885.304580249</v>
      </c>
      <c r="U75" s="271"/>
      <c r="V75" s="271">
        <f t="shared" si="16"/>
        <v>1424950300.4241538</v>
      </c>
      <c r="W75" s="271">
        <f t="shared" si="17"/>
        <v>1606146661.7298892</v>
      </c>
      <c r="X75" s="271">
        <f t="shared" si="18"/>
        <v>1705210273.3588562</v>
      </c>
      <c r="Y75" s="272">
        <f t="shared" si="19"/>
        <v>1810383911.7884924</v>
      </c>
      <c r="Z75" s="272">
        <f t="shared" si="20"/>
        <v>1705210273.3588562</v>
      </c>
      <c r="AA75" s="271">
        <f t="shared" si="21"/>
        <v>1810383911.7884924</v>
      </c>
      <c r="AB75" s="271">
        <f t="shared" si="22"/>
        <v>1922044430.1022964</v>
      </c>
      <c r="AC75" s="271"/>
      <c r="AD75" s="33" t="str">
        <f t="shared" si="23"/>
        <v>BERTAHAP</v>
      </c>
      <c r="AE75" s="273">
        <f t="shared" si="24"/>
        <v>0</v>
      </c>
      <c r="AF75" s="274">
        <v>2</v>
      </c>
      <c r="AG75" s="275"/>
      <c r="AH75" s="271" t="str">
        <f t="shared" ref="AH75:AH89" si="64">IF(AG75&gt;$BC$42,"LB","KR")</f>
        <v>KR</v>
      </c>
      <c r="AI75" s="275">
        <f t="shared" si="26"/>
        <v>1567446000</v>
      </c>
      <c r="AJ75" s="275">
        <f t="shared" si="26"/>
        <v>1766762000</v>
      </c>
      <c r="AK75" s="275">
        <f t="shared" si="26"/>
        <v>1875732000</v>
      </c>
      <c r="AL75" s="276">
        <f t="shared" si="26"/>
        <v>1991423000</v>
      </c>
      <c r="AM75" s="276">
        <f t="shared" si="26"/>
        <v>1875732000</v>
      </c>
      <c r="AN75" s="275">
        <f t="shared" si="26"/>
        <v>1991423000</v>
      </c>
      <c r="AO75" s="275">
        <f t="shared" si="26"/>
        <v>2114249000</v>
      </c>
      <c r="AP75" s="275">
        <f t="shared" si="47"/>
        <v>2114249560.9868088</v>
      </c>
      <c r="AQ75" s="52">
        <f t="shared" si="48"/>
        <v>1988276000</v>
      </c>
      <c r="AR75" s="43">
        <f t="shared" si="48"/>
        <v>2110909000</v>
      </c>
      <c r="AS75" s="63">
        <f t="shared" si="27"/>
        <v>1789448400</v>
      </c>
      <c r="AT75" s="63">
        <f t="shared" si="28"/>
        <v>29824140</v>
      </c>
      <c r="AU75" s="351">
        <f t="shared" si="29"/>
        <v>37339181.25</v>
      </c>
      <c r="AV75" s="141">
        <f t="shared" si="30"/>
        <v>21109090</v>
      </c>
      <c r="AW75" s="5">
        <f t="shared" si="31"/>
        <v>29824140</v>
      </c>
      <c r="AX75" s="5">
        <f t="shared" si="32"/>
        <v>46893300</v>
      </c>
      <c r="AY75" s="510">
        <f t="shared" si="33"/>
        <v>2241105000</v>
      </c>
      <c r="AZ75" s="127">
        <f t="shared" si="49"/>
        <v>2241104786.9311819</v>
      </c>
      <c r="BA75" s="2"/>
      <c r="BB75" s="2"/>
      <c r="BW75" s="56">
        <f t="shared" si="34"/>
        <v>-1511462.5094939955</v>
      </c>
      <c r="BY75" s="126">
        <v>10</v>
      </c>
      <c r="BZ75" s="131" t="s">
        <v>57</v>
      </c>
      <c r="CA75" s="122" t="str">
        <f>G150</f>
        <v>1BR-6</v>
      </c>
      <c r="CB75" s="123" t="str">
        <f>E150</f>
        <v>06</v>
      </c>
      <c r="CC75" s="124">
        <f t="shared" ref="CC75:CD79" si="65">H150</f>
        <v>78</v>
      </c>
      <c r="CD75" s="124">
        <f t="shared" si="65"/>
        <v>66</v>
      </c>
      <c r="CE75" s="125">
        <f>P150</f>
        <v>25836519.293316003</v>
      </c>
      <c r="CF75" s="125">
        <f t="shared" ref="CF75:CI79" si="66">AI150</f>
        <v>1567446000</v>
      </c>
      <c r="CG75" s="125">
        <f t="shared" si="66"/>
        <v>1766762000</v>
      </c>
      <c r="CH75" s="125">
        <f t="shared" si="66"/>
        <v>1875732000</v>
      </c>
      <c r="CI75" s="125">
        <f t="shared" si="66"/>
        <v>1991423000</v>
      </c>
      <c r="CJ75" s="125">
        <f>AO150</f>
        <v>2114249000</v>
      </c>
      <c r="CK75" s="2">
        <v>5</v>
      </c>
      <c r="CW75" s="63">
        <f t="shared" si="41"/>
        <v>1899818100</v>
      </c>
      <c r="CX75" s="44">
        <f t="shared" si="42"/>
        <v>21109090</v>
      </c>
      <c r="DA75" s="56">
        <f t="shared" si="43"/>
        <v>1688158800</v>
      </c>
      <c r="DB75" s="44">
        <f t="shared" si="44"/>
        <v>28135980</v>
      </c>
      <c r="DC75" s="49">
        <f t="shared" si="45"/>
        <v>46893300</v>
      </c>
    </row>
    <row r="76" spans="1:107">
      <c r="A76" s="3">
        <f t="shared" si="46"/>
        <v>37</v>
      </c>
      <c r="B76" s="263">
        <v>3</v>
      </c>
      <c r="C76" s="556"/>
      <c r="D76" s="264" t="s">
        <v>143</v>
      </c>
      <c r="E76" s="265" t="s">
        <v>41</v>
      </c>
      <c r="F76" s="266"/>
      <c r="G76" s="41" t="s">
        <v>45</v>
      </c>
      <c r="H76" s="267">
        <f t="shared" si="4"/>
        <v>60</v>
      </c>
      <c r="I76" s="267">
        <f t="shared" si="5"/>
        <v>52</v>
      </c>
      <c r="J76" s="268">
        <f t="shared" si="6"/>
        <v>27506142.120000001</v>
      </c>
      <c r="K76" s="268">
        <f t="shared" si="7"/>
        <v>2</v>
      </c>
      <c r="L76" s="269">
        <f t="shared" si="8"/>
        <v>0.93</v>
      </c>
      <c r="M76" s="319">
        <f t="shared" si="63"/>
        <v>1.01</v>
      </c>
      <c r="N76" s="271">
        <f t="shared" si="10"/>
        <v>21590156.067032635</v>
      </c>
      <c r="O76" s="271">
        <f t="shared" si="11"/>
        <v>24335555.480755895</v>
      </c>
      <c r="P76" s="271">
        <f t="shared" si="12"/>
        <v>25836519.293316003</v>
      </c>
      <c r="Q76" s="271">
        <f t="shared" si="13"/>
        <v>27430059.269522611</v>
      </c>
      <c r="R76" s="272">
        <f t="shared" si="14"/>
        <v>25836519.293316003</v>
      </c>
      <c r="S76" s="271">
        <f t="shared" si="14"/>
        <v>27430059.269522611</v>
      </c>
      <c r="T76" s="271">
        <f t="shared" si="15"/>
        <v>29121885.304580249</v>
      </c>
      <c r="U76" s="271"/>
      <c r="V76" s="271">
        <f t="shared" si="16"/>
        <v>1122688115.485697</v>
      </c>
      <c r="W76" s="271">
        <f t="shared" si="17"/>
        <v>1265448884.9993067</v>
      </c>
      <c r="X76" s="271">
        <f t="shared" si="18"/>
        <v>1343499003.2524321</v>
      </c>
      <c r="Y76" s="272">
        <f t="shared" si="19"/>
        <v>1426363082.0151758</v>
      </c>
      <c r="Z76" s="272">
        <f t="shared" si="20"/>
        <v>1343499003.2524321</v>
      </c>
      <c r="AA76" s="271">
        <f t="shared" si="21"/>
        <v>1426363082.0151758</v>
      </c>
      <c r="AB76" s="271">
        <f t="shared" si="22"/>
        <v>1514338035.8381729</v>
      </c>
      <c r="AC76" s="271"/>
      <c r="AD76" s="33" t="str">
        <f t="shared" si="23"/>
        <v>BERTAHAP</v>
      </c>
      <c r="AE76" s="273">
        <f t="shared" si="24"/>
        <v>0</v>
      </c>
      <c r="AF76" s="274">
        <v>2</v>
      </c>
      <c r="AG76" s="275"/>
      <c r="AH76" s="271" t="str">
        <f t="shared" si="64"/>
        <v>KR</v>
      </c>
      <c r="AI76" s="275">
        <f t="shared" si="26"/>
        <v>1234957000</v>
      </c>
      <c r="AJ76" s="275">
        <f t="shared" si="26"/>
        <v>1391994000</v>
      </c>
      <c r="AK76" s="275">
        <f t="shared" si="26"/>
        <v>1477849000</v>
      </c>
      <c r="AL76" s="276">
        <f t="shared" ref="AL76:AO139" si="67">ROUNDUP((Y76*(1+$K$5)),-3)</f>
        <v>1569000000</v>
      </c>
      <c r="AM76" s="276">
        <f t="shared" si="67"/>
        <v>1477849000</v>
      </c>
      <c r="AN76" s="275">
        <f t="shared" si="67"/>
        <v>1569000000</v>
      </c>
      <c r="AO76" s="275">
        <f t="shared" si="67"/>
        <v>1665772000</v>
      </c>
      <c r="AP76" s="275">
        <f t="shared" si="47"/>
        <v>1665772445.7276547</v>
      </c>
      <c r="AQ76" s="52">
        <f t="shared" si="48"/>
        <v>1566520000</v>
      </c>
      <c r="AR76" s="43">
        <f t="shared" si="48"/>
        <v>1663140000</v>
      </c>
      <c r="AS76" s="63">
        <f t="shared" si="27"/>
        <v>1409868000</v>
      </c>
      <c r="AT76" s="63">
        <f t="shared" si="28"/>
        <v>23497800</v>
      </c>
      <c r="AU76" s="351">
        <f t="shared" si="29"/>
        <v>29418750</v>
      </c>
      <c r="AV76" s="141">
        <f t="shared" si="30"/>
        <v>16631400</v>
      </c>
      <c r="AW76" s="5">
        <f t="shared" si="31"/>
        <v>23497800</v>
      </c>
      <c r="AX76" s="5">
        <f t="shared" si="32"/>
        <v>36946225</v>
      </c>
      <c r="AY76" s="510">
        <f t="shared" si="33"/>
        <v>1765719000</v>
      </c>
      <c r="AZ76" s="127">
        <f t="shared" si="49"/>
        <v>1765718472.6280129</v>
      </c>
      <c r="BA76" s="2"/>
      <c r="BB76" s="2"/>
      <c r="BW76" s="56">
        <f t="shared" si="34"/>
        <v>-1511462.5094939955</v>
      </c>
      <c r="BY76" s="126"/>
      <c r="BZ76" s="131"/>
      <c r="CA76" s="122" t="str">
        <f>G151</f>
        <v>1BR-8</v>
      </c>
      <c r="CB76" s="123" t="str">
        <f>E151</f>
        <v>08</v>
      </c>
      <c r="CC76" s="124">
        <f t="shared" si="65"/>
        <v>60</v>
      </c>
      <c r="CD76" s="124">
        <f t="shared" si="65"/>
        <v>52</v>
      </c>
      <c r="CE76" s="125">
        <f>P151</f>
        <v>25836519.293316003</v>
      </c>
      <c r="CF76" s="125">
        <f t="shared" si="66"/>
        <v>1234957000</v>
      </c>
      <c r="CG76" s="125">
        <f t="shared" si="66"/>
        <v>1391994000</v>
      </c>
      <c r="CH76" s="125">
        <f t="shared" si="66"/>
        <v>1477849000</v>
      </c>
      <c r="CI76" s="125">
        <f t="shared" si="66"/>
        <v>1569000000</v>
      </c>
      <c r="CJ76" s="125">
        <f>AO151</f>
        <v>1665772000</v>
      </c>
      <c r="CW76" s="63">
        <f t="shared" si="41"/>
        <v>1496826000</v>
      </c>
      <c r="CX76" s="44">
        <f t="shared" si="42"/>
        <v>16631400</v>
      </c>
      <c r="DA76" s="56">
        <f t="shared" si="43"/>
        <v>1330064100</v>
      </c>
      <c r="DB76" s="44">
        <f t="shared" si="44"/>
        <v>22167735</v>
      </c>
      <c r="DC76" s="49">
        <f t="shared" si="45"/>
        <v>36946225</v>
      </c>
    </row>
    <row r="77" spans="1:107">
      <c r="A77" s="3">
        <f t="shared" si="46"/>
        <v>38</v>
      </c>
      <c r="B77" s="263">
        <v>4</v>
      </c>
      <c r="C77" s="556"/>
      <c r="D77" s="264" t="s">
        <v>143</v>
      </c>
      <c r="E77" s="265">
        <v>10</v>
      </c>
      <c r="F77" s="266"/>
      <c r="G77" s="41" t="s">
        <v>48</v>
      </c>
      <c r="H77" s="267">
        <f t="shared" si="4"/>
        <v>74</v>
      </c>
      <c r="I77" s="267">
        <f t="shared" si="5"/>
        <v>63</v>
      </c>
      <c r="J77" s="268">
        <f t="shared" si="6"/>
        <v>27506142.120000001</v>
      </c>
      <c r="K77" s="268">
        <f t="shared" si="7"/>
        <v>2</v>
      </c>
      <c r="L77" s="269">
        <f t="shared" si="8"/>
        <v>0.93</v>
      </c>
      <c r="M77" s="319">
        <f t="shared" si="63"/>
        <v>1.01</v>
      </c>
      <c r="N77" s="271">
        <f t="shared" si="10"/>
        <v>21590156.067032635</v>
      </c>
      <c r="O77" s="271">
        <f t="shared" si="11"/>
        <v>24335555.480755895</v>
      </c>
      <c r="P77" s="271">
        <f t="shared" si="12"/>
        <v>25836519.293316003</v>
      </c>
      <c r="Q77" s="271">
        <f t="shared" si="13"/>
        <v>27430059.269522611</v>
      </c>
      <c r="R77" s="272">
        <f t="shared" si="14"/>
        <v>25836519.293316003</v>
      </c>
      <c r="S77" s="271">
        <f t="shared" si="14"/>
        <v>27430059.269522611</v>
      </c>
      <c r="T77" s="271">
        <f t="shared" si="15"/>
        <v>29121885.304580249</v>
      </c>
      <c r="U77" s="271"/>
      <c r="V77" s="271">
        <f t="shared" si="16"/>
        <v>1360179832.2230561</v>
      </c>
      <c r="W77" s="271">
        <f t="shared" si="17"/>
        <v>1533139995.2876215</v>
      </c>
      <c r="X77" s="271">
        <f t="shared" si="18"/>
        <v>1627700715.4789083</v>
      </c>
      <c r="Y77" s="272">
        <f t="shared" si="19"/>
        <v>1728093733.9799244</v>
      </c>
      <c r="Z77" s="272">
        <f t="shared" si="20"/>
        <v>1627700715.4789083</v>
      </c>
      <c r="AA77" s="271">
        <f t="shared" si="21"/>
        <v>1728093733.9799244</v>
      </c>
      <c r="AB77" s="271">
        <f t="shared" si="22"/>
        <v>1834678774.1885557</v>
      </c>
      <c r="AC77" s="271"/>
      <c r="AD77" s="33" t="str">
        <f t="shared" si="23"/>
        <v>BERTAHAP</v>
      </c>
      <c r="AE77" s="273">
        <f t="shared" si="24"/>
        <v>0</v>
      </c>
      <c r="AF77" s="274">
        <v>2</v>
      </c>
      <c r="AG77" s="275"/>
      <c r="AH77" s="271" t="str">
        <f t="shared" si="64"/>
        <v>KR</v>
      </c>
      <c r="AI77" s="275">
        <f t="shared" ref="AI77:AN140" si="68">ROUNDUP((V77*(1+$K$5)),-3)</f>
        <v>1496198000</v>
      </c>
      <c r="AJ77" s="275">
        <f t="shared" si="68"/>
        <v>1686454000</v>
      </c>
      <c r="AK77" s="275">
        <f t="shared" si="68"/>
        <v>1790471000</v>
      </c>
      <c r="AL77" s="276">
        <f t="shared" si="67"/>
        <v>1900904000</v>
      </c>
      <c r="AM77" s="276">
        <f t="shared" si="67"/>
        <v>1790471000</v>
      </c>
      <c r="AN77" s="275">
        <f t="shared" si="67"/>
        <v>1900904000</v>
      </c>
      <c r="AO77" s="275">
        <f t="shared" si="67"/>
        <v>2018147000</v>
      </c>
      <c r="AP77" s="275">
        <f t="shared" si="47"/>
        <v>2018147549.5050869</v>
      </c>
      <c r="AQ77" s="52">
        <f t="shared" si="48"/>
        <v>1897900000</v>
      </c>
      <c r="AR77" s="43">
        <f t="shared" si="48"/>
        <v>2014959000</v>
      </c>
      <c r="AS77" s="63">
        <f t="shared" si="27"/>
        <v>1708110000</v>
      </c>
      <c r="AT77" s="63">
        <f t="shared" si="28"/>
        <v>28468500</v>
      </c>
      <c r="AU77" s="351">
        <f t="shared" si="29"/>
        <v>35641950</v>
      </c>
      <c r="AV77" s="141">
        <f t="shared" si="30"/>
        <v>20149590</v>
      </c>
      <c r="AW77" s="5">
        <f t="shared" si="31"/>
        <v>28468500</v>
      </c>
      <c r="AX77" s="5">
        <f t="shared" si="32"/>
        <v>44761775</v>
      </c>
      <c r="AY77" s="510">
        <f t="shared" si="33"/>
        <v>2139237000</v>
      </c>
      <c r="AZ77" s="127">
        <f t="shared" si="49"/>
        <v>2139236821.8478711</v>
      </c>
      <c r="BA77" s="2"/>
      <c r="BB77" s="2"/>
      <c r="BW77" s="56">
        <f t="shared" si="34"/>
        <v>-1511462.5094939955</v>
      </c>
      <c r="BY77" s="126"/>
      <c r="BZ77" s="131"/>
      <c r="CA77" s="122" t="str">
        <f>G152</f>
        <v>1BR-10</v>
      </c>
      <c r="CB77" s="123">
        <f>E152</f>
        <v>10</v>
      </c>
      <c r="CC77" s="124">
        <f t="shared" si="65"/>
        <v>74</v>
      </c>
      <c r="CD77" s="124">
        <f t="shared" si="65"/>
        <v>63</v>
      </c>
      <c r="CE77" s="125">
        <f>P152</f>
        <v>25836519.293316003</v>
      </c>
      <c r="CF77" s="125">
        <f t="shared" si="66"/>
        <v>1496198000</v>
      </c>
      <c r="CG77" s="125">
        <f t="shared" si="66"/>
        <v>1686454000</v>
      </c>
      <c r="CH77" s="125">
        <f t="shared" si="66"/>
        <v>1790471000</v>
      </c>
      <c r="CI77" s="125">
        <f t="shared" si="66"/>
        <v>1900904000</v>
      </c>
      <c r="CJ77" s="125">
        <f>AO152</f>
        <v>2018147000</v>
      </c>
      <c r="CW77" s="63">
        <f t="shared" si="41"/>
        <v>1813463100</v>
      </c>
      <c r="CX77" s="44">
        <f t="shared" si="42"/>
        <v>20149590</v>
      </c>
      <c r="DA77" s="56">
        <f t="shared" si="43"/>
        <v>1611423900</v>
      </c>
      <c r="DB77" s="44">
        <f t="shared" si="44"/>
        <v>26857065</v>
      </c>
      <c r="DC77" s="49">
        <f t="shared" si="45"/>
        <v>44761775</v>
      </c>
    </row>
    <row r="78" spans="1:107">
      <c r="A78" s="3">
        <f t="shared" si="46"/>
        <v>39</v>
      </c>
      <c r="B78" s="263">
        <v>5</v>
      </c>
      <c r="C78" s="556"/>
      <c r="D78" s="264" t="s">
        <v>143</v>
      </c>
      <c r="E78" s="299">
        <v>12</v>
      </c>
      <c r="F78" s="266"/>
      <c r="G78" s="41" t="s">
        <v>50</v>
      </c>
      <c r="H78" s="267">
        <f t="shared" si="4"/>
        <v>67</v>
      </c>
      <c r="I78" s="267">
        <f t="shared" si="5"/>
        <v>57</v>
      </c>
      <c r="J78" s="268">
        <f t="shared" si="6"/>
        <v>27506142.120000001</v>
      </c>
      <c r="K78" s="268">
        <f t="shared" si="7"/>
        <v>2</v>
      </c>
      <c r="L78" s="269">
        <f t="shared" si="8"/>
        <v>0.93</v>
      </c>
      <c r="M78" s="319">
        <f t="shared" si="63"/>
        <v>1.01</v>
      </c>
      <c r="N78" s="271">
        <f t="shared" si="10"/>
        <v>21590156.067032635</v>
      </c>
      <c r="O78" s="271">
        <f t="shared" si="11"/>
        <v>24335555.480755895</v>
      </c>
      <c r="P78" s="271">
        <f t="shared" si="12"/>
        <v>25836519.293316003</v>
      </c>
      <c r="Q78" s="271">
        <f t="shared" si="13"/>
        <v>27430059.269522611</v>
      </c>
      <c r="R78" s="272">
        <f t="shared" si="14"/>
        <v>25836519.293316003</v>
      </c>
      <c r="S78" s="271">
        <f t="shared" si="14"/>
        <v>27430059.269522611</v>
      </c>
      <c r="T78" s="271">
        <f t="shared" si="15"/>
        <v>29121885.304580249</v>
      </c>
      <c r="U78" s="271"/>
      <c r="V78" s="271">
        <f t="shared" si="16"/>
        <v>1230638895.8208601</v>
      </c>
      <c r="W78" s="271">
        <f t="shared" si="17"/>
        <v>1387126662.4030859</v>
      </c>
      <c r="X78" s="271">
        <f t="shared" si="18"/>
        <v>1472681599.7190123</v>
      </c>
      <c r="Y78" s="272">
        <f t="shared" si="19"/>
        <v>1563513378.3627889</v>
      </c>
      <c r="Z78" s="272">
        <f t="shared" si="20"/>
        <v>1472681599.7190123</v>
      </c>
      <c r="AA78" s="271">
        <f t="shared" si="21"/>
        <v>1563513378.3627889</v>
      </c>
      <c r="AB78" s="271">
        <f t="shared" si="22"/>
        <v>1659947462.3610742</v>
      </c>
      <c r="AC78" s="271"/>
      <c r="AD78" s="33" t="str">
        <f t="shared" si="23"/>
        <v>BERTAHAP</v>
      </c>
      <c r="AE78" s="273">
        <f t="shared" si="24"/>
        <v>0</v>
      </c>
      <c r="AF78" s="274">
        <v>2</v>
      </c>
      <c r="AG78" s="275"/>
      <c r="AH78" s="271" t="str">
        <f t="shared" si="64"/>
        <v>KR</v>
      </c>
      <c r="AI78" s="275">
        <f t="shared" si="68"/>
        <v>1353703000</v>
      </c>
      <c r="AJ78" s="275">
        <f t="shared" si="68"/>
        <v>1525840000</v>
      </c>
      <c r="AK78" s="275">
        <f t="shared" si="68"/>
        <v>1619950000</v>
      </c>
      <c r="AL78" s="276">
        <f t="shared" si="67"/>
        <v>1719865000</v>
      </c>
      <c r="AM78" s="276">
        <f t="shared" si="67"/>
        <v>1619950000</v>
      </c>
      <c r="AN78" s="275">
        <f t="shared" si="67"/>
        <v>1719865000</v>
      </c>
      <c r="AO78" s="275">
        <f t="shared" si="67"/>
        <v>1825943000</v>
      </c>
      <c r="AP78" s="275">
        <f t="shared" si="47"/>
        <v>1825942464.8638577</v>
      </c>
      <c r="AQ78" s="52">
        <f t="shared" si="48"/>
        <v>1717147000</v>
      </c>
      <c r="AR78" s="43">
        <f t="shared" si="48"/>
        <v>1823057000</v>
      </c>
      <c r="AS78" s="63">
        <f t="shared" si="27"/>
        <v>1545432300</v>
      </c>
      <c r="AT78" s="63">
        <f t="shared" si="28"/>
        <v>25757205</v>
      </c>
      <c r="AU78" s="351">
        <f t="shared" si="29"/>
        <v>32247468.75</v>
      </c>
      <c r="AV78" s="141">
        <f t="shared" si="30"/>
        <v>18230570</v>
      </c>
      <c r="AW78" s="5">
        <f t="shared" si="31"/>
        <v>25757205</v>
      </c>
      <c r="AX78" s="5">
        <f t="shared" si="32"/>
        <v>40498750</v>
      </c>
      <c r="AY78" s="510">
        <f t="shared" si="33"/>
        <v>1935499000</v>
      </c>
      <c r="AZ78" s="127">
        <f t="shared" si="49"/>
        <v>1935498768.3260624</v>
      </c>
      <c r="BA78" s="2"/>
      <c r="BB78" s="2"/>
      <c r="BW78" s="56">
        <f t="shared" si="34"/>
        <v>-1511462.5094939955</v>
      </c>
      <c r="BY78" s="126"/>
      <c r="BZ78" s="122"/>
      <c r="CA78" s="122" t="str">
        <f>G153</f>
        <v>1BR-12</v>
      </c>
      <c r="CB78" s="123">
        <f>E153</f>
        <v>12</v>
      </c>
      <c r="CC78" s="124">
        <f t="shared" si="65"/>
        <v>67</v>
      </c>
      <c r="CD78" s="124">
        <f t="shared" si="65"/>
        <v>57</v>
      </c>
      <c r="CE78" s="125">
        <f>P153</f>
        <v>25836519.293316003</v>
      </c>
      <c r="CF78" s="125">
        <f t="shared" si="66"/>
        <v>1353703000</v>
      </c>
      <c r="CG78" s="125">
        <f t="shared" si="66"/>
        <v>1525840000</v>
      </c>
      <c r="CH78" s="125">
        <f t="shared" si="66"/>
        <v>1619950000</v>
      </c>
      <c r="CI78" s="125">
        <f t="shared" si="66"/>
        <v>1719865000</v>
      </c>
      <c r="CJ78" s="125">
        <f>AO153</f>
        <v>1825943000</v>
      </c>
      <c r="CW78" s="63">
        <f t="shared" si="41"/>
        <v>1640751300</v>
      </c>
      <c r="CX78" s="44">
        <f t="shared" si="42"/>
        <v>18230570</v>
      </c>
      <c r="DA78" s="56">
        <f t="shared" si="43"/>
        <v>1457955000</v>
      </c>
      <c r="DB78" s="44">
        <f t="shared" si="44"/>
        <v>24299250</v>
      </c>
      <c r="DC78" s="49">
        <f t="shared" si="45"/>
        <v>40498750</v>
      </c>
    </row>
    <row r="79" spans="1:107">
      <c r="A79" s="3">
        <f t="shared" si="46"/>
        <v>40</v>
      </c>
      <c r="B79" s="263">
        <v>6</v>
      </c>
      <c r="C79" s="556"/>
      <c r="D79" s="264" t="s">
        <v>143</v>
      </c>
      <c r="E79" s="299">
        <v>18</v>
      </c>
      <c r="F79" s="266"/>
      <c r="G79" s="41" t="s">
        <v>54</v>
      </c>
      <c r="H79" s="267">
        <f t="shared" si="4"/>
        <v>97</v>
      </c>
      <c r="I79" s="267">
        <f t="shared" si="5"/>
        <v>85</v>
      </c>
      <c r="J79" s="268">
        <f t="shared" si="6"/>
        <v>27506142.120000001</v>
      </c>
      <c r="K79" s="268">
        <f t="shared" si="7"/>
        <v>2</v>
      </c>
      <c r="L79" s="269">
        <f t="shared" si="8"/>
        <v>0.93</v>
      </c>
      <c r="M79" s="319">
        <f t="shared" si="63"/>
        <v>1.01</v>
      </c>
      <c r="N79" s="271">
        <f t="shared" si="10"/>
        <v>21590156.067032635</v>
      </c>
      <c r="O79" s="271">
        <f t="shared" si="11"/>
        <v>24335555.480755895</v>
      </c>
      <c r="P79" s="271">
        <f t="shared" si="12"/>
        <v>25836519.293316003</v>
      </c>
      <c r="Q79" s="271">
        <f t="shared" si="13"/>
        <v>27430059.269522611</v>
      </c>
      <c r="R79" s="272">
        <f t="shared" si="14"/>
        <v>25836519.293316003</v>
      </c>
      <c r="S79" s="271">
        <f t="shared" si="14"/>
        <v>27430059.269522611</v>
      </c>
      <c r="T79" s="271">
        <f t="shared" si="15"/>
        <v>29121885.304580249</v>
      </c>
      <c r="U79" s="271"/>
      <c r="V79" s="271">
        <f t="shared" si="16"/>
        <v>1835163265.6977739</v>
      </c>
      <c r="W79" s="271">
        <f t="shared" si="17"/>
        <v>2068522215.8642511</v>
      </c>
      <c r="X79" s="271">
        <f t="shared" si="18"/>
        <v>2196104139.9318604</v>
      </c>
      <c r="Y79" s="272">
        <f t="shared" si="19"/>
        <v>2331555037.9094219</v>
      </c>
      <c r="Z79" s="272">
        <f t="shared" si="20"/>
        <v>2196104139.9318604</v>
      </c>
      <c r="AA79" s="271">
        <f t="shared" si="21"/>
        <v>2331555037.9094219</v>
      </c>
      <c r="AB79" s="271">
        <f t="shared" si="22"/>
        <v>2475360250.8893213</v>
      </c>
      <c r="AC79" s="271"/>
      <c r="AD79" s="33" t="str">
        <f t="shared" si="23"/>
        <v>BERTAHAP</v>
      </c>
      <c r="AE79" s="273">
        <f t="shared" si="24"/>
        <v>0</v>
      </c>
      <c r="AF79" s="274">
        <v>2</v>
      </c>
      <c r="AG79" s="275"/>
      <c r="AH79" s="271" t="str">
        <f t="shared" si="64"/>
        <v>KR</v>
      </c>
      <c r="AI79" s="275">
        <f t="shared" si="68"/>
        <v>2018680000</v>
      </c>
      <c r="AJ79" s="275">
        <f t="shared" si="68"/>
        <v>2275375000</v>
      </c>
      <c r="AK79" s="275">
        <f t="shared" si="68"/>
        <v>2415715000</v>
      </c>
      <c r="AL79" s="276">
        <f t="shared" si="67"/>
        <v>2564711000</v>
      </c>
      <c r="AM79" s="276">
        <f t="shared" si="67"/>
        <v>2415715000</v>
      </c>
      <c r="AN79" s="275">
        <f t="shared" si="67"/>
        <v>2564711000</v>
      </c>
      <c r="AO79" s="275">
        <f t="shared" si="67"/>
        <v>2722897000</v>
      </c>
      <c r="AP79" s="275">
        <f t="shared" si="47"/>
        <v>2722896695.3821664</v>
      </c>
      <c r="AQ79" s="52">
        <f t="shared" si="48"/>
        <v>2560658000</v>
      </c>
      <c r="AR79" s="43">
        <f t="shared" si="48"/>
        <v>2718594000</v>
      </c>
      <c r="AS79" s="63">
        <f t="shared" si="27"/>
        <v>2304592200</v>
      </c>
      <c r="AT79" s="63">
        <f t="shared" si="28"/>
        <v>38409870</v>
      </c>
      <c r="AU79" s="351">
        <f t="shared" si="29"/>
        <v>48088331.25</v>
      </c>
      <c r="AV79" s="141">
        <f t="shared" si="30"/>
        <v>27185940</v>
      </c>
      <c r="AW79" s="5">
        <f t="shared" si="31"/>
        <v>38409870</v>
      </c>
      <c r="AX79" s="5">
        <f t="shared" si="32"/>
        <v>60392875</v>
      </c>
      <c r="AY79" s="510">
        <f t="shared" si="33"/>
        <v>2886271000</v>
      </c>
      <c r="AZ79" s="127">
        <f t="shared" si="49"/>
        <v>2886270335.254807</v>
      </c>
      <c r="BA79" s="2"/>
      <c r="BB79" s="2"/>
      <c r="BW79" s="56">
        <f t="shared" si="34"/>
        <v>-1511462.5094939955</v>
      </c>
      <c r="BY79" s="126"/>
      <c r="BZ79" s="122"/>
      <c r="CA79" s="122" t="str">
        <f>G154</f>
        <v>1BR-16</v>
      </c>
      <c r="CB79" s="123">
        <f>E154</f>
        <v>16</v>
      </c>
      <c r="CC79" s="124">
        <f t="shared" si="65"/>
        <v>71</v>
      </c>
      <c r="CD79" s="124">
        <f t="shared" si="65"/>
        <v>63</v>
      </c>
      <c r="CE79" s="125">
        <f>P154</f>
        <v>25836519.293316003</v>
      </c>
      <c r="CF79" s="125">
        <f t="shared" si="66"/>
        <v>1496198000</v>
      </c>
      <c r="CG79" s="125">
        <f t="shared" si="66"/>
        <v>1686454000</v>
      </c>
      <c r="CH79" s="125">
        <f t="shared" si="66"/>
        <v>1790471000</v>
      </c>
      <c r="CI79" s="125">
        <f t="shared" si="66"/>
        <v>1900904000</v>
      </c>
      <c r="CJ79" s="125">
        <f>AO154</f>
        <v>2018147000</v>
      </c>
      <c r="CW79" s="63">
        <f t="shared" si="41"/>
        <v>2446734600</v>
      </c>
      <c r="CX79" s="44">
        <f t="shared" si="42"/>
        <v>27185940</v>
      </c>
      <c r="DA79" s="56">
        <f t="shared" si="43"/>
        <v>2174143500</v>
      </c>
      <c r="DB79" s="44">
        <f t="shared" si="44"/>
        <v>36235725</v>
      </c>
      <c r="DC79" s="49">
        <f t="shared" si="45"/>
        <v>60392875</v>
      </c>
    </row>
    <row r="80" spans="1:107">
      <c r="A80" s="3">
        <f t="shared" si="46"/>
        <v>41</v>
      </c>
      <c r="B80" s="263">
        <v>7</v>
      </c>
      <c r="C80" s="556"/>
      <c r="D80" s="264" t="s">
        <v>143</v>
      </c>
      <c r="E80" s="299">
        <v>20</v>
      </c>
      <c r="F80" s="266"/>
      <c r="G80" s="41" t="s">
        <v>70</v>
      </c>
      <c r="H80" s="267">
        <f t="shared" si="4"/>
        <v>60</v>
      </c>
      <c r="I80" s="267">
        <f t="shared" si="5"/>
        <v>51</v>
      </c>
      <c r="J80" s="268">
        <f t="shared" si="6"/>
        <v>27506142.120000001</v>
      </c>
      <c r="K80" s="268">
        <f t="shared" si="7"/>
        <v>2</v>
      </c>
      <c r="L80" s="269">
        <f t="shared" si="8"/>
        <v>0.93</v>
      </c>
      <c r="M80" s="319">
        <f t="shared" si="63"/>
        <v>1.01</v>
      </c>
      <c r="N80" s="271">
        <f t="shared" si="10"/>
        <v>21590156.067032635</v>
      </c>
      <c r="O80" s="271">
        <f t="shared" si="11"/>
        <v>24335555.480755895</v>
      </c>
      <c r="P80" s="271">
        <f t="shared" si="12"/>
        <v>25836519.293316003</v>
      </c>
      <c r="Q80" s="271">
        <f t="shared" si="13"/>
        <v>27430059.269522611</v>
      </c>
      <c r="R80" s="272">
        <f t="shared" si="14"/>
        <v>25836519.293316003</v>
      </c>
      <c r="S80" s="271">
        <f t="shared" si="14"/>
        <v>27430059.269522611</v>
      </c>
      <c r="T80" s="271">
        <f t="shared" si="15"/>
        <v>29121885.304580249</v>
      </c>
      <c r="U80" s="271"/>
      <c r="V80" s="271">
        <f t="shared" si="16"/>
        <v>1101097959.4186645</v>
      </c>
      <c r="W80" s="271">
        <f t="shared" si="17"/>
        <v>1241113329.5185506</v>
      </c>
      <c r="X80" s="271">
        <f t="shared" si="18"/>
        <v>1317662483.9591162</v>
      </c>
      <c r="Y80" s="272">
        <f t="shared" si="19"/>
        <v>1398933022.7456532</v>
      </c>
      <c r="Z80" s="272">
        <f t="shared" si="20"/>
        <v>1317662483.9591162</v>
      </c>
      <c r="AA80" s="271">
        <f t="shared" si="21"/>
        <v>1398933022.7456532</v>
      </c>
      <c r="AB80" s="271">
        <f t="shared" si="22"/>
        <v>1485216150.5335927</v>
      </c>
      <c r="AC80" s="271"/>
      <c r="AD80" s="33" t="str">
        <f t="shared" si="23"/>
        <v>BERTAHAP</v>
      </c>
      <c r="AE80" s="273">
        <f t="shared" si="24"/>
        <v>0</v>
      </c>
      <c r="AF80" s="274">
        <v>2</v>
      </c>
      <c r="AG80" s="275"/>
      <c r="AH80" s="271" t="str">
        <f t="shared" si="64"/>
        <v>KR</v>
      </c>
      <c r="AI80" s="275">
        <f t="shared" si="68"/>
        <v>1211208000</v>
      </c>
      <c r="AJ80" s="275">
        <f t="shared" si="68"/>
        <v>1365225000</v>
      </c>
      <c r="AK80" s="275">
        <f t="shared" si="68"/>
        <v>1449429000</v>
      </c>
      <c r="AL80" s="276">
        <f t="shared" si="67"/>
        <v>1538827000</v>
      </c>
      <c r="AM80" s="276">
        <f t="shared" si="67"/>
        <v>1449429000</v>
      </c>
      <c r="AN80" s="275">
        <f t="shared" si="67"/>
        <v>1538827000</v>
      </c>
      <c r="AO80" s="275">
        <f t="shared" si="67"/>
        <v>1633738000</v>
      </c>
      <c r="AP80" s="275">
        <f t="shared" si="47"/>
        <v>1633738441.900414</v>
      </c>
      <c r="AQ80" s="52">
        <f t="shared" si="48"/>
        <v>1536395000</v>
      </c>
      <c r="AR80" s="43">
        <f t="shared" si="48"/>
        <v>1631157000</v>
      </c>
      <c r="AS80" s="63">
        <f t="shared" si="27"/>
        <v>1382755500</v>
      </c>
      <c r="AT80" s="63">
        <f t="shared" si="28"/>
        <v>23045925</v>
      </c>
      <c r="AU80" s="351">
        <f t="shared" si="29"/>
        <v>28853006.25</v>
      </c>
      <c r="AV80" s="141">
        <f t="shared" si="30"/>
        <v>16311570</v>
      </c>
      <c r="AW80" s="5">
        <f t="shared" si="31"/>
        <v>23045925</v>
      </c>
      <c r="AX80" s="5">
        <f t="shared" si="32"/>
        <v>36235725</v>
      </c>
      <c r="AY80" s="510">
        <f t="shared" si="33"/>
        <v>1731763000</v>
      </c>
      <c r="AZ80" s="127">
        <f t="shared" si="49"/>
        <v>1731762838.1594403</v>
      </c>
      <c r="BA80" s="2"/>
      <c r="BB80" s="2"/>
      <c r="BW80" s="56">
        <f t="shared" si="34"/>
        <v>-1511462.5094939955</v>
      </c>
      <c r="BY80" s="126">
        <v>11</v>
      </c>
      <c r="BZ80" s="131" t="s">
        <v>61</v>
      </c>
      <c r="CA80" s="122" t="str">
        <f t="shared" ref="CA80:CA85" si="69">G164</f>
        <v>1BR-6</v>
      </c>
      <c r="CB80" s="123" t="str">
        <f t="shared" ref="CB80:CB85" si="70">E164</f>
        <v>06</v>
      </c>
      <c r="CC80" s="124">
        <f t="shared" ref="CC80:CD85" si="71">H164</f>
        <v>78</v>
      </c>
      <c r="CD80" s="124">
        <f t="shared" si="71"/>
        <v>66</v>
      </c>
      <c r="CE80" s="125">
        <f t="shared" ref="CE80:CE85" si="72">P164</f>
        <v>25836519.293316003</v>
      </c>
      <c r="CF80" s="125">
        <f t="shared" ref="CF80:CI85" si="73">AI164</f>
        <v>1567446000</v>
      </c>
      <c r="CG80" s="125">
        <f t="shared" si="73"/>
        <v>1766762000</v>
      </c>
      <c r="CH80" s="125">
        <f t="shared" si="73"/>
        <v>1875732000</v>
      </c>
      <c r="CI80" s="125">
        <f t="shared" si="73"/>
        <v>1991423000</v>
      </c>
      <c r="CJ80" s="125">
        <f t="shared" ref="CJ80:CJ85" si="74">AO164</f>
        <v>2114249000</v>
      </c>
      <c r="CK80" s="2">
        <v>6</v>
      </c>
      <c r="CW80" s="63">
        <f t="shared" si="41"/>
        <v>1468041300</v>
      </c>
      <c r="CX80" s="44">
        <f t="shared" si="42"/>
        <v>16311570</v>
      </c>
      <c r="DA80" s="56">
        <f t="shared" si="43"/>
        <v>1304486100</v>
      </c>
      <c r="DB80" s="44">
        <f t="shared" si="44"/>
        <v>21741435</v>
      </c>
      <c r="DC80" s="49">
        <f t="shared" si="45"/>
        <v>36235725</v>
      </c>
    </row>
    <row r="81" spans="1:107">
      <c r="A81" s="3">
        <f t="shared" si="46"/>
        <v>42</v>
      </c>
      <c r="B81" s="263">
        <v>8</v>
      </c>
      <c r="C81" s="556"/>
      <c r="D81" s="264" t="s">
        <v>143</v>
      </c>
      <c r="E81" s="299">
        <v>22</v>
      </c>
      <c r="F81" s="266"/>
      <c r="G81" s="41" t="s">
        <v>89</v>
      </c>
      <c r="H81" s="267">
        <f t="shared" si="4"/>
        <v>81</v>
      </c>
      <c r="I81" s="267">
        <f t="shared" si="5"/>
        <v>70</v>
      </c>
      <c r="J81" s="268">
        <f t="shared" si="6"/>
        <v>27506142.120000001</v>
      </c>
      <c r="K81" s="268">
        <f t="shared" si="7"/>
        <v>4</v>
      </c>
      <c r="L81" s="269">
        <f t="shared" si="8"/>
        <v>0.97</v>
      </c>
      <c r="M81" s="319">
        <f t="shared" si="63"/>
        <v>1.01</v>
      </c>
      <c r="N81" s="271">
        <f t="shared" si="10"/>
        <v>22518764.930130813</v>
      </c>
      <c r="O81" s="271">
        <f t="shared" si="11"/>
        <v>25382246.039067976</v>
      </c>
      <c r="P81" s="271">
        <f t="shared" si="12"/>
        <v>26947767.434964001</v>
      </c>
      <c r="Q81" s="271">
        <f t="shared" si="13"/>
        <v>28609846.764985945</v>
      </c>
      <c r="R81" s="272">
        <f t="shared" si="14"/>
        <v>26947767.434964001</v>
      </c>
      <c r="S81" s="271">
        <f t="shared" si="14"/>
        <v>28609846.764985945</v>
      </c>
      <c r="T81" s="271">
        <f t="shared" si="15"/>
        <v>30374439.511228859</v>
      </c>
      <c r="U81" s="271"/>
      <c r="V81" s="271">
        <f t="shared" si="16"/>
        <v>1576313545.1091568</v>
      </c>
      <c r="W81" s="271">
        <f t="shared" si="17"/>
        <v>1776757222.7347584</v>
      </c>
      <c r="X81" s="271">
        <f t="shared" si="18"/>
        <v>1886343720.4474802</v>
      </c>
      <c r="Y81" s="272">
        <f t="shared" si="19"/>
        <v>2002689273.5490162</v>
      </c>
      <c r="Z81" s="272">
        <f t="shared" si="20"/>
        <v>1886343720.4474802</v>
      </c>
      <c r="AA81" s="271">
        <f t="shared" si="21"/>
        <v>2002689273.5490162</v>
      </c>
      <c r="AB81" s="271">
        <f t="shared" si="22"/>
        <v>2126210765.7860203</v>
      </c>
      <c r="AC81" s="271"/>
      <c r="AD81" s="33" t="str">
        <f t="shared" si="23"/>
        <v>BERTAHAP</v>
      </c>
      <c r="AE81" s="273">
        <f t="shared" si="24"/>
        <v>0</v>
      </c>
      <c r="AF81" s="274">
        <v>2</v>
      </c>
      <c r="AG81" s="275"/>
      <c r="AH81" s="271" t="str">
        <f t="shared" si="64"/>
        <v>KR</v>
      </c>
      <c r="AI81" s="275">
        <f t="shared" si="68"/>
        <v>1733945000</v>
      </c>
      <c r="AJ81" s="275">
        <f t="shared" si="68"/>
        <v>1954433000</v>
      </c>
      <c r="AK81" s="275">
        <f t="shared" si="68"/>
        <v>2074979000</v>
      </c>
      <c r="AL81" s="276">
        <f t="shared" si="67"/>
        <v>2202959000</v>
      </c>
      <c r="AM81" s="276">
        <f t="shared" si="67"/>
        <v>2074979000</v>
      </c>
      <c r="AN81" s="275">
        <f t="shared" si="67"/>
        <v>2202959000</v>
      </c>
      <c r="AO81" s="275">
        <f t="shared" si="67"/>
        <v>2338832000</v>
      </c>
      <c r="AP81" s="275">
        <f t="shared" si="47"/>
        <v>2338832633.0578384</v>
      </c>
      <c r="AQ81" s="52">
        <f t="shared" si="48"/>
        <v>2199478000</v>
      </c>
      <c r="AR81" s="43">
        <f t="shared" si="48"/>
        <v>2335137000</v>
      </c>
      <c r="AS81" s="63">
        <f t="shared" si="27"/>
        <v>1979530200</v>
      </c>
      <c r="AT81" s="63">
        <f t="shared" si="28"/>
        <v>32992170</v>
      </c>
      <c r="AU81" s="351">
        <f t="shared" si="29"/>
        <v>41305481.25</v>
      </c>
      <c r="AV81" s="141">
        <f t="shared" si="30"/>
        <v>23351370</v>
      </c>
      <c r="AW81" s="5">
        <f t="shared" si="31"/>
        <v>32992170</v>
      </c>
      <c r="AX81" s="5">
        <f t="shared" si="32"/>
        <v>51874475</v>
      </c>
      <c r="AY81" s="510">
        <f t="shared" si="33"/>
        <v>2479163000</v>
      </c>
      <c r="AZ81" s="127">
        <f t="shared" si="49"/>
        <v>2479162630.3360872</v>
      </c>
      <c r="BA81" s="2"/>
      <c r="BB81" s="2"/>
      <c r="BW81" s="56">
        <f t="shared" si="34"/>
        <v>-400214.36784599721</v>
      </c>
      <c r="BY81" s="126"/>
      <c r="BZ81" s="122"/>
      <c r="CA81" s="122" t="str">
        <f t="shared" si="69"/>
        <v>1BR-8</v>
      </c>
      <c r="CB81" s="123" t="str">
        <f t="shared" si="70"/>
        <v>08</v>
      </c>
      <c r="CC81" s="124">
        <f t="shared" si="71"/>
        <v>60</v>
      </c>
      <c r="CD81" s="124">
        <f t="shared" si="71"/>
        <v>52</v>
      </c>
      <c r="CE81" s="125">
        <f t="shared" si="72"/>
        <v>25836519.293316003</v>
      </c>
      <c r="CF81" s="125">
        <f t="shared" si="73"/>
        <v>1234957000</v>
      </c>
      <c r="CG81" s="125">
        <f t="shared" si="73"/>
        <v>1391994000</v>
      </c>
      <c r="CH81" s="125">
        <f t="shared" si="73"/>
        <v>1477849000</v>
      </c>
      <c r="CI81" s="125">
        <f t="shared" si="73"/>
        <v>1569000000</v>
      </c>
      <c r="CJ81" s="125">
        <f t="shared" si="74"/>
        <v>1665772000</v>
      </c>
      <c r="CW81" s="63">
        <f t="shared" si="41"/>
        <v>2101623300</v>
      </c>
      <c r="CX81" s="44">
        <f t="shared" si="42"/>
        <v>23351370</v>
      </c>
      <c r="DA81" s="56">
        <f t="shared" si="43"/>
        <v>1867481100</v>
      </c>
      <c r="DB81" s="44">
        <f t="shared" si="44"/>
        <v>31124685</v>
      </c>
      <c r="DC81" s="49">
        <f t="shared" si="45"/>
        <v>51874475</v>
      </c>
    </row>
    <row r="82" spans="1:107">
      <c r="A82" s="3">
        <f t="shared" si="46"/>
        <v>43</v>
      </c>
      <c r="B82" s="263">
        <v>1</v>
      </c>
      <c r="C82" s="556"/>
      <c r="D82" s="264" t="s">
        <v>145</v>
      </c>
      <c r="E82" s="265" t="s">
        <v>24</v>
      </c>
      <c r="F82" s="266"/>
      <c r="G82" s="41" t="s">
        <v>39</v>
      </c>
      <c r="H82" s="267">
        <f t="shared" si="4"/>
        <v>113</v>
      </c>
      <c r="I82" s="267">
        <f t="shared" si="5"/>
        <v>101</v>
      </c>
      <c r="J82" s="268">
        <f t="shared" si="6"/>
        <v>27506142.120000001</v>
      </c>
      <c r="K82" s="268">
        <f t="shared" si="7"/>
        <v>6</v>
      </c>
      <c r="L82" s="269">
        <f t="shared" si="8"/>
        <v>0.95</v>
      </c>
      <c r="M82" s="270">
        <f t="shared" ref="M82:M90" si="75">SUMIF($AO$4:$AO$22,E82,$AV$4:$AV$22)</f>
        <v>1</v>
      </c>
      <c r="N82" s="271">
        <f t="shared" si="10"/>
        <v>21836099.50354626</v>
      </c>
      <c r="O82" s="271">
        <f t="shared" si="11"/>
        <v>24612773.029615775</v>
      </c>
      <c r="P82" s="271">
        <f t="shared" si="12"/>
        <v>26130835.013999999</v>
      </c>
      <c r="Q82" s="271">
        <f t="shared" si="13"/>
        <v>27742527.739855718</v>
      </c>
      <c r="R82" s="272">
        <f t="shared" si="14"/>
        <v>26130835.013999999</v>
      </c>
      <c r="S82" s="271">
        <f t="shared" si="14"/>
        <v>27742527.739855718</v>
      </c>
      <c r="T82" s="271">
        <f t="shared" si="15"/>
        <v>29453626.146440148</v>
      </c>
      <c r="U82" s="271"/>
      <c r="V82" s="271">
        <f t="shared" si="16"/>
        <v>2205446049.8581724</v>
      </c>
      <c r="W82" s="271">
        <f t="shared" si="17"/>
        <v>2485890075.9911933</v>
      </c>
      <c r="X82" s="271">
        <f t="shared" si="18"/>
        <v>2639214336.414</v>
      </c>
      <c r="Y82" s="272">
        <f t="shared" si="19"/>
        <v>2801995301.7254276</v>
      </c>
      <c r="Z82" s="272">
        <f t="shared" si="20"/>
        <v>2639214336.414</v>
      </c>
      <c r="AA82" s="271">
        <f t="shared" si="21"/>
        <v>2801995301.7254276</v>
      </c>
      <c r="AB82" s="271">
        <f t="shared" si="22"/>
        <v>2974816240.7904549</v>
      </c>
      <c r="AC82" s="271"/>
      <c r="AD82" s="33" t="str">
        <f t="shared" si="23"/>
        <v>BERTAHAP</v>
      </c>
      <c r="AE82" s="273">
        <f t="shared" si="24"/>
        <v>0</v>
      </c>
      <c r="AF82" s="274">
        <v>2</v>
      </c>
      <c r="AG82" s="275"/>
      <c r="AH82" s="271" t="str">
        <f t="shared" si="64"/>
        <v>KR</v>
      </c>
      <c r="AI82" s="275">
        <f t="shared" si="68"/>
        <v>2425991000</v>
      </c>
      <c r="AJ82" s="275">
        <f t="shared" si="68"/>
        <v>2734480000</v>
      </c>
      <c r="AK82" s="275">
        <f t="shared" si="68"/>
        <v>2903136000</v>
      </c>
      <c r="AL82" s="276">
        <f t="shared" si="67"/>
        <v>3082195000</v>
      </c>
      <c r="AM82" s="276">
        <f t="shared" si="67"/>
        <v>2903136000</v>
      </c>
      <c r="AN82" s="275">
        <f t="shared" si="67"/>
        <v>3082195000</v>
      </c>
      <c r="AO82" s="275">
        <f t="shared" si="67"/>
        <v>3272298000</v>
      </c>
      <c r="AP82" s="275">
        <f t="shared" si="47"/>
        <v>3272297962.6255884</v>
      </c>
      <c r="AQ82" s="52">
        <f t="shared" si="48"/>
        <v>3077325000</v>
      </c>
      <c r="AR82" s="43">
        <f t="shared" si="48"/>
        <v>3267127000</v>
      </c>
      <c r="AS82" s="63">
        <f t="shared" si="27"/>
        <v>2769592500</v>
      </c>
      <c r="AT82" s="63">
        <f t="shared" si="28"/>
        <v>46159875</v>
      </c>
      <c r="AU82" s="351">
        <f t="shared" si="29"/>
        <v>57791156.25</v>
      </c>
      <c r="AV82" s="141">
        <f t="shared" si="30"/>
        <v>32671270</v>
      </c>
      <c r="AW82" s="5">
        <f t="shared" si="31"/>
        <v>46159875</v>
      </c>
      <c r="AX82" s="5">
        <f t="shared" si="32"/>
        <v>72578400</v>
      </c>
      <c r="AY82" s="510">
        <f t="shared" si="33"/>
        <v>3468636000</v>
      </c>
      <c r="AZ82" s="127">
        <f t="shared" si="49"/>
        <v>3468635530.5757432</v>
      </c>
      <c r="BA82" s="2"/>
      <c r="BB82" s="2"/>
      <c r="BW82" s="56">
        <f t="shared" si="34"/>
        <v>-1217146.7888099998</v>
      </c>
      <c r="BY82" s="126"/>
      <c r="BZ82" s="122"/>
      <c r="CA82" s="122" t="str">
        <f t="shared" si="69"/>
        <v>1BR-10</v>
      </c>
      <c r="CB82" s="123">
        <f t="shared" si="70"/>
        <v>10</v>
      </c>
      <c r="CC82" s="124">
        <f t="shared" si="71"/>
        <v>74</v>
      </c>
      <c r="CD82" s="124">
        <f t="shared" si="71"/>
        <v>63</v>
      </c>
      <c r="CE82" s="125">
        <f t="shared" si="72"/>
        <v>25836519.293316003</v>
      </c>
      <c r="CF82" s="125">
        <f t="shared" si="73"/>
        <v>1496198000</v>
      </c>
      <c r="CG82" s="125">
        <f t="shared" si="73"/>
        <v>1686454000</v>
      </c>
      <c r="CH82" s="125">
        <f t="shared" si="73"/>
        <v>1790471000</v>
      </c>
      <c r="CI82" s="125">
        <f t="shared" si="73"/>
        <v>1900904000</v>
      </c>
      <c r="CJ82" s="125">
        <f t="shared" si="74"/>
        <v>2018147000</v>
      </c>
      <c r="CW82" s="63">
        <f t="shared" si="41"/>
        <v>2940414300</v>
      </c>
      <c r="CX82" s="44">
        <f t="shared" si="42"/>
        <v>32671270</v>
      </c>
      <c r="DA82" s="56">
        <f t="shared" si="43"/>
        <v>2612822400</v>
      </c>
      <c r="DB82" s="44">
        <f t="shared" si="44"/>
        <v>43547040</v>
      </c>
      <c r="DC82" s="49">
        <f t="shared" si="45"/>
        <v>72578400</v>
      </c>
    </row>
    <row r="83" spans="1:107">
      <c r="A83" s="3">
        <f t="shared" si="46"/>
        <v>44</v>
      </c>
      <c r="B83" s="263">
        <v>2</v>
      </c>
      <c r="C83" s="556"/>
      <c r="D83" s="264" t="s">
        <v>145</v>
      </c>
      <c r="E83" s="265" t="s">
        <v>35</v>
      </c>
      <c r="F83" s="266"/>
      <c r="G83" s="41" t="s">
        <v>42</v>
      </c>
      <c r="H83" s="267">
        <f t="shared" si="4"/>
        <v>78</v>
      </c>
      <c r="I83" s="267">
        <f t="shared" si="5"/>
        <v>66</v>
      </c>
      <c r="J83" s="268">
        <f t="shared" si="6"/>
        <v>27506142.120000001</v>
      </c>
      <c r="K83" s="268">
        <f t="shared" si="7"/>
        <v>2</v>
      </c>
      <c r="L83" s="269">
        <f t="shared" si="8"/>
        <v>0.93</v>
      </c>
      <c r="M83" s="270">
        <f t="shared" si="75"/>
        <v>1</v>
      </c>
      <c r="N83" s="271">
        <f t="shared" si="10"/>
        <v>21376392.145576868</v>
      </c>
      <c r="O83" s="271">
        <f t="shared" si="11"/>
        <v>24094609.386887025</v>
      </c>
      <c r="P83" s="271">
        <f t="shared" si="12"/>
        <v>25580712.171600003</v>
      </c>
      <c r="Q83" s="271">
        <f t="shared" si="13"/>
        <v>27158474.52427981</v>
      </c>
      <c r="R83" s="272">
        <f t="shared" si="14"/>
        <v>25580712.171600003</v>
      </c>
      <c r="S83" s="271">
        <f t="shared" si="14"/>
        <v>27158474.52427981</v>
      </c>
      <c r="T83" s="271">
        <f t="shared" si="15"/>
        <v>28833549.806515098</v>
      </c>
      <c r="U83" s="271"/>
      <c r="V83" s="271">
        <f t="shared" si="16"/>
        <v>1410841881.6080732</v>
      </c>
      <c r="W83" s="271">
        <f t="shared" si="17"/>
        <v>1590244219.5345438</v>
      </c>
      <c r="X83" s="271">
        <f t="shared" si="18"/>
        <v>1688327003.3256001</v>
      </c>
      <c r="Y83" s="272">
        <f t="shared" si="19"/>
        <v>1792459318.6024675</v>
      </c>
      <c r="Z83" s="272">
        <f t="shared" si="20"/>
        <v>1688327003.3256001</v>
      </c>
      <c r="AA83" s="271">
        <f t="shared" si="21"/>
        <v>1792459318.6024675</v>
      </c>
      <c r="AB83" s="271">
        <f t="shared" si="22"/>
        <v>1903014287.2299964</v>
      </c>
      <c r="AC83" s="271"/>
      <c r="AD83" s="33" t="str">
        <f t="shared" si="23"/>
        <v>BERTAHAP</v>
      </c>
      <c r="AE83" s="273">
        <f t="shared" si="24"/>
        <v>0</v>
      </c>
      <c r="AF83" s="274">
        <v>2</v>
      </c>
      <c r="AG83" s="275"/>
      <c r="AH83" s="271" t="str">
        <f t="shared" si="64"/>
        <v>KR</v>
      </c>
      <c r="AI83" s="275">
        <f t="shared" si="68"/>
        <v>1551927000</v>
      </c>
      <c r="AJ83" s="275">
        <f t="shared" si="68"/>
        <v>1749269000</v>
      </c>
      <c r="AK83" s="275">
        <f t="shared" si="68"/>
        <v>1857160000</v>
      </c>
      <c r="AL83" s="276">
        <f t="shared" si="67"/>
        <v>1971706000</v>
      </c>
      <c r="AM83" s="276">
        <f t="shared" si="67"/>
        <v>1857160000</v>
      </c>
      <c r="AN83" s="275">
        <f t="shared" si="67"/>
        <v>1971706000</v>
      </c>
      <c r="AO83" s="275">
        <f t="shared" si="67"/>
        <v>2093316000</v>
      </c>
      <c r="AP83" s="275">
        <f t="shared" si="47"/>
        <v>2093316460.0866098</v>
      </c>
      <c r="AQ83" s="52">
        <f t="shared" si="48"/>
        <v>1968590000</v>
      </c>
      <c r="AR83" s="43">
        <f t="shared" si="48"/>
        <v>2090009000</v>
      </c>
      <c r="AS83" s="63">
        <f t="shared" si="27"/>
        <v>1771731000</v>
      </c>
      <c r="AT83" s="63">
        <f t="shared" si="28"/>
        <v>29528850</v>
      </c>
      <c r="AU83" s="351">
        <f t="shared" si="29"/>
        <v>36969487.5</v>
      </c>
      <c r="AV83" s="141">
        <f t="shared" si="30"/>
        <v>20900090</v>
      </c>
      <c r="AW83" s="5">
        <f t="shared" si="31"/>
        <v>29528850</v>
      </c>
      <c r="AX83" s="5">
        <f t="shared" si="32"/>
        <v>46429000</v>
      </c>
      <c r="AY83" s="510">
        <f t="shared" si="33"/>
        <v>2218916000</v>
      </c>
      <c r="AZ83" s="127">
        <f t="shared" si="49"/>
        <v>2218915725.229867</v>
      </c>
      <c r="BA83" s="2"/>
      <c r="BB83" s="2"/>
      <c r="BW83" s="56">
        <f t="shared" si="34"/>
        <v>-1767269.6312099956</v>
      </c>
      <c r="BY83" s="126"/>
      <c r="BZ83" s="131"/>
      <c r="CA83" s="122" t="str">
        <f t="shared" si="69"/>
        <v>1BR-12</v>
      </c>
      <c r="CB83" s="123">
        <f t="shared" si="70"/>
        <v>12</v>
      </c>
      <c r="CC83" s="124">
        <f t="shared" si="71"/>
        <v>67</v>
      </c>
      <c r="CD83" s="124">
        <f t="shared" si="71"/>
        <v>57</v>
      </c>
      <c r="CE83" s="125">
        <f t="shared" si="72"/>
        <v>25836519.293316003</v>
      </c>
      <c r="CF83" s="125">
        <f t="shared" si="73"/>
        <v>1353703000</v>
      </c>
      <c r="CG83" s="125">
        <f t="shared" si="73"/>
        <v>1525840000</v>
      </c>
      <c r="CH83" s="125">
        <f t="shared" si="73"/>
        <v>1619950000</v>
      </c>
      <c r="CI83" s="125">
        <f t="shared" si="73"/>
        <v>1719865000</v>
      </c>
      <c r="CJ83" s="125">
        <f t="shared" si="74"/>
        <v>1825943000</v>
      </c>
      <c r="CW83" s="63">
        <f t="shared" si="41"/>
        <v>1881008100</v>
      </c>
      <c r="CX83" s="44">
        <f t="shared" si="42"/>
        <v>20900090</v>
      </c>
      <c r="DA83" s="56">
        <f t="shared" si="43"/>
        <v>1671444000</v>
      </c>
      <c r="DB83" s="44">
        <f t="shared" si="44"/>
        <v>27857400</v>
      </c>
      <c r="DC83" s="49">
        <f t="shared" si="45"/>
        <v>46429000</v>
      </c>
    </row>
    <row r="84" spans="1:107">
      <c r="A84" s="3">
        <f t="shared" si="46"/>
        <v>45</v>
      </c>
      <c r="B84" s="263">
        <v>3</v>
      </c>
      <c r="C84" s="556"/>
      <c r="D84" s="264" t="s">
        <v>145</v>
      </c>
      <c r="E84" s="265" t="s">
        <v>41</v>
      </c>
      <c r="F84" s="266"/>
      <c r="G84" s="41" t="s">
        <v>45</v>
      </c>
      <c r="H84" s="267">
        <f t="shared" si="4"/>
        <v>60</v>
      </c>
      <c r="I84" s="267">
        <f t="shared" si="5"/>
        <v>52</v>
      </c>
      <c r="J84" s="268">
        <f t="shared" si="6"/>
        <v>27506142.120000001</v>
      </c>
      <c r="K84" s="268">
        <f t="shared" si="7"/>
        <v>2</v>
      </c>
      <c r="L84" s="269">
        <f t="shared" si="8"/>
        <v>0.93</v>
      </c>
      <c r="M84" s="270">
        <f t="shared" si="75"/>
        <v>1</v>
      </c>
      <c r="N84" s="271">
        <f t="shared" si="10"/>
        <v>21376392.145576868</v>
      </c>
      <c r="O84" s="271">
        <f t="shared" si="11"/>
        <v>24094609.386887025</v>
      </c>
      <c r="P84" s="271">
        <f t="shared" si="12"/>
        <v>25580712.171600003</v>
      </c>
      <c r="Q84" s="271">
        <f t="shared" si="13"/>
        <v>27158474.52427981</v>
      </c>
      <c r="R84" s="272">
        <f t="shared" si="14"/>
        <v>25580712.171600003</v>
      </c>
      <c r="S84" s="271">
        <f t="shared" si="14"/>
        <v>27158474.52427981</v>
      </c>
      <c r="T84" s="271">
        <f t="shared" si="15"/>
        <v>28833549.806515098</v>
      </c>
      <c r="U84" s="271"/>
      <c r="V84" s="271">
        <f t="shared" si="16"/>
        <v>1111572391.5699971</v>
      </c>
      <c r="W84" s="271">
        <f t="shared" si="17"/>
        <v>1252919688.1181252</v>
      </c>
      <c r="X84" s="271">
        <f t="shared" si="18"/>
        <v>1330197032.9232001</v>
      </c>
      <c r="Y84" s="272">
        <f t="shared" si="19"/>
        <v>1412240675.2625501</v>
      </c>
      <c r="Z84" s="272">
        <f t="shared" si="20"/>
        <v>1330197032.9232001</v>
      </c>
      <c r="AA84" s="271">
        <f t="shared" si="21"/>
        <v>1412240675.2625501</v>
      </c>
      <c r="AB84" s="271">
        <f t="shared" si="22"/>
        <v>1499344589.9387851</v>
      </c>
      <c r="AC84" s="271"/>
      <c r="AD84" s="33" t="str">
        <f t="shared" si="23"/>
        <v>BERTAHAP</v>
      </c>
      <c r="AE84" s="273">
        <f t="shared" si="24"/>
        <v>0</v>
      </c>
      <c r="AF84" s="274">
        <v>2</v>
      </c>
      <c r="AG84" s="275"/>
      <c r="AH84" s="271" t="str">
        <f t="shared" si="64"/>
        <v>KR</v>
      </c>
      <c r="AI84" s="275">
        <f t="shared" si="68"/>
        <v>1222730000</v>
      </c>
      <c r="AJ84" s="275">
        <f t="shared" si="68"/>
        <v>1378212000</v>
      </c>
      <c r="AK84" s="275">
        <f t="shared" si="68"/>
        <v>1463217000</v>
      </c>
      <c r="AL84" s="276">
        <f t="shared" si="67"/>
        <v>1553465000</v>
      </c>
      <c r="AM84" s="276">
        <f t="shared" si="67"/>
        <v>1463217000</v>
      </c>
      <c r="AN84" s="275">
        <f t="shared" si="67"/>
        <v>1553465000</v>
      </c>
      <c r="AO84" s="275">
        <f t="shared" si="67"/>
        <v>1649280000</v>
      </c>
      <c r="AP84" s="275">
        <f t="shared" si="47"/>
        <v>1649279281.327158</v>
      </c>
      <c r="AQ84" s="52">
        <f t="shared" si="48"/>
        <v>1551011000</v>
      </c>
      <c r="AR84" s="43">
        <f t="shared" si="48"/>
        <v>1646673000</v>
      </c>
      <c r="AS84" s="63">
        <f t="shared" si="27"/>
        <v>1395909900</v>
      </c>
      <c r="AT84" s="63">
        <f t="shared" si="28"/>
        <v>23265165</v>
      </c>
      <c r="AU84" s="351">
        <f t="shared" si="29"/>
        <v>29127468.75</v>
      </c>
      <c r="AV84" s="141">
        <f t="shared" si="30"/>
        <v>16466730</v>
      </c>
      <c r="AW84" s="5">
        <f t="shared" si="31"/>
        <v>23265165</v>
      </c>
      <c r="AX84" s="5">
        <f t="shared" si="32"/>
        <v>36580425</v>
      </c>
      <c r="AY84" s="510">
        <f t="shared" si="33"/>
        <v>1748236000</v>
      </c>
      <c r="AZ84" s="127">
        <f t="shared" si="49"/>
        <v>1748235827.698082</v>
      </c>
      <c r="BA84" s="2"/>
      <c r="BB84" s="2"/>
      <c r="BW84" s="56">
        <f t="shared" si="34"/>
        <v>-1767269.6312099956</v>
      </c>
      <c r="BY84" s="126"/>
      <c r="BZ84" s="122"/>
      <c r="CA84" s="122" t="str">
        <f t="shared" si="69"/>
        <v>1BR-16</v>
      </c>
      <c r="CB84" s="123">
        <f t="shared" si="70"/>
        <v>16</v>
      </c>
      <c r="CC84" s="124">
        <f t="shared" si="71"/>
        <v>71</v>
      </c>
      <c r="CD84" s="124">
        <f t="shared" si="71"/>
        <v>63</v>
      </c>
      <c r="CE84" s="125">
        <f t="shared" si="72"/>
        <v>25836519.293316003</v>
      </c>
      <c r="CF84" s="125">
        <f t="shared" si="73"/>
        <v>1496198000</v>
      </c>
      <c r="CG84" s="125">
        <f t="shared" si="73"/>
        <v>1686454000</v>
      </c>
      <c r="CH84" s="125">
        <f t="shared" si="73"/>
        <v>1790471000</v>
      </c>
      <c r="CI84" s="125">
        <f t="shared" si="73"/>
        <v>1900904000</v>
      </c>
      <c r="CJ84" s="125">
        <f t="shared" si="74"/>
        <v>2018147000</v>
      </c>
      <c r="CW84" s="63">
        <f t="shared" si="41"/>
        <v>1482005700</v>
      </c>
      <c r="CX84" s="44">
        <f t="shared" si="42"/>
        <v>16466730</v>
      </c>
      <c r="DA84" s="56">
        <f t="shared" si="43"/>
        <v>1316895300</v>
      </c>
      <c r="DB84" s="44">
        <f t="shared" si="44"/>
        <v>21948255</v>
      </c>
      <c r="DC84" s="49">
        <f t="shared" si="45"/>
        <v>36580425</v>
      </c>
    </row>
    <row r="85" spans="1:107">
      <c r="A85" s="3">
        <f t="shared" si="46"/>
        <v>46</v>
      </c>
      <c r="B85" s="263">
        <v>4</v>
      </c>
      <c r="C85" s="556"/>
      <c r="D85" s="264" t="s">
        <v>145</v>
      </c>
      <c r="E85" s="265">
        <v>10</v>
      </c>
      <c r="F85" s="266"/>
      <c r="G85" s="41" t="s">
        <v>48</v>
      </c>
      <c r="H85" s="267">
        <f t="shared" si="4"/>
        <v>74</v>
      </c>
      <c r="I85" s="267">
        <f t="shared" si="5"/>
        <v>63</v>
      </c>
      <c r="J85" s="268">
        <f t="shared" si="6"/>
        <v>27506142.120000001</v>
      </c>
      <c r="K85" s="268">
        <f t="shared" si="7"/>
        <v>2</v>
      </c>
      <c r="L85" s="269">
        <f t="shared" si="8"/>
        <v>0.93</v>
      </c>
      <c r="M85" s="270">
        <f t="shared" si="75"/>
        <v>1</v>
      </c>
      <c r="N85" s="271">
        <f t="shared" si="10"/>
        <v>21376392.145576868</v>
      </c>
      <c r="O85" s="271">
        <f t="shared" si="11"/>
        <v>24094609.386887025</v>
      </c>
      <c r="P85" s="271">
        <f t="shared" si="12"/>
        <v>25580712.171600003</v>
      </c>
      <c r="Q85" s="271">
        <f t="shared" si="13"/>
        <v>27158474.52427981</v>
      </c>
      <c r="R85" s="272">
        <f t="shared" si="14"/>
        <v>25580712.171600003</v>
      </c>
      <c r="S85" s="271">
        <f t="shared" si="14"/>
        <v>27158474.52427981</v>
      </c>
      <c r="T85" s="271">
        <f t="shared" si="15"/>
        <v>28833549.806515098</v>
      </c>
      <c r="U85" s="271"/>
      <c r="V85" s="271">
        <f t="shared" si="16"/>
        <v>1346712705.1713426</v>
      </c>
      <c r="W85" s="271">
        <f t="shared" si="17"/>
        <v>1517960391.3738825</v>
      </c>
      <c r="X85" s="271">
        <f t="shared" si="18"/>
        <v>1611584866.8108001</v>
      </c>
      <c r="Y85" s="272">
        <f t="shared" si="19"/>
        <v>1710983895.029628</v>
      </c>
      <c r="Z85" s="272">
        <f t="shared" si="20"/>
        <v>1611584866.8108001</v>
      </c>
      <c r="AA85" s="271">
        <f t="shared" si="21"/>
        <v>1710983895.029628</v>
      </c>
      <c r="AB85" s="271">
        <f t="shared" si="22"/>
        <v>1816513637.810451</v>
      </c>
      <c r="AC85" s="271"/>
      <c r="AD85" s="33" t="str">
        <f t="shared" si="23"/>
        <v>BERTAHAP</v>
      </c>
      <c r="AE85" s="273">
        <f t="shared" si="24"/>
        <v>0</v>
      </c>
      <c r="AF85" s="274">
        <v>2</v>
      </c>
      <c r="AG85" s="275"/>
      <c r="AH85" s="271" t="str">
        <f t="shared" si="64"/>
        <v>KR</v>
      </c>
      <c r="AI85" s="275">
        <f t="shared" si="68"/>
        <v>1481384000</v>
      </c>
      <c r="AJ85" s="275">
        <f t="shared" si="68"/>
        <v>1669757000</v>
      </c>
      <c r="AK85" s="275">
        <f t="shared" si="68"/>
        <v>1772744000</v>
      </c>
      <c r="AL85" s="276">
        <f t="shared" si="67"/>
        <v>1882083000</v>
      </c>
      <c r="AM85" s="276">
        <f t="shared" si="67"/>
        <v>1772744000</v>
      </c>
      <c r="AN85" s="275">
        <f t="shared" si="67"/>
        <v>1882083000</v>
      </c>
      <c r="AO85" s="275">
        <f t="shared" si="67"/>
        <v>1998166000</v>
      </c>
      <c r="AP85" s="275">
        <f t="shared" si="47"/>
        <v>1998165711.9008548</v>
      </c>
      <c r="AQ85" s="52">
        <f t="shared" si="48"/>
        <v>1879109000</v>
      </c>
      <c r="AR85" s="43">
        <f t="shared" si="48"/>
        <v>1995008000</v>
      </c>
      <c r="AS85" s="63">
        <f t="shared" si="27"/>
        <v>1691198100</v>
      </c>
      <c r="AT85" s="63">
        <f t="shared" si="28"/>
        <v>28186635</v>
      </c>
      <c r="AU85" s="351">
        <f t="shared" si="29"/>
        <v>35289056.25</v>
      </c>
      <c r="AV85" s="141">
        <f t="shared" si="30"/>
        <v>19950080</v>
      </c>
      <c r="AW85" s="5">
        <f t="shared" si="31"/>
        <v>28186635</v>
      </c>
      <c r="AX85" s="5">
        <f t="shared" si="32"/>
        <v>44318600</v>
      </c>
      <c r="AY85" s="510">
        <f t="shared" si="33"/>
        <v>2118056000</v>
      </c>
      <c r="AZ85" s="127">
        <f t="shared" si="49"/>
        <v>2118055292.1826584</v>
      </c>
      <c r="BA85" s="2"/>
      <c r="BB85" s="2"/>
      <c r="BW85" s="56">
        <f t="shared" si="34"/>
        <v>-1767269.6312099956</v>
      </c>
      <c r="BY85" s="126"/>
      <c r="BZ85" s="122"/>
      <c r="CA85" s="122" t="str">
        <f t="shared" si="69"/>
        <v>2BR-18</v>
      </c>
      <c r="CB85" s="123">
        <f t="shared" si="70"/>
        <v>18</v>
      </c>
      <c r="CC85" s="124">
        <f t="shared" si="71"/>
        <v>97</v>
      </c>
      <c r="CD85" s="124">
        <f t="shared" si="71"/>
        <v>85</v>
      </c>
      <c r="CE85" s="125">
        <f t="shared" si="72"/>
        <v>25836519.293316003</v>
      </c>
      <c r="CF85" s="125">
        <f t="shared" si="73"/>
        <v>2018680000</v>
      </c>
      <c r="CG85" s="125">
        <f t="shared" si="73"/>
        <v>2275375000</v>
      </c>
      <c r="CH85" s="125">
        <f t="shared" si="73"/>
        <v>2415715000</v>
      </c>
      <c r="CI85" s="125">
        <f t="shared" si="73"/>
        <v>2564711000</v>
      </c>
      <c r="CJ85" s="125">
        <f t="shared" si="74"/>
        <v>2722897000</v>
      </c>
      <c r="CW85" s="63">
        <f t="shared" si="41"/>
        <v>1795507200</v>
      </c>
      <c r="CX85" s="44">
        <f t="shared" si="42"/>
        <v>19950080</v>
      </c>
      <c r="DA85" s="56">
        <f t="shared" si="43"/>
        <v>1595469600</v>
      </c>
      <c r="DB85" s="44">
        <f t="shared" si="44"/>
        <v>26591160</v>
      </c>
      <c r="DC85" s="49">
        <f t="shared" si="45"/>
        <v>44318600</v>
      </c>
    </row>
    <row r="86" spans="1:107">
      <c r="A86" s="3">
        <f t="shared" si="46"/>
        <v>47</v>
      </c>
      <c r="B86" s="263">
        <v>5</v>
      </c>
      <c r="C86" s="556"/>
      <c r="D86" s="264" t="s">
        <v>145</v>
      </c>
      <c r="E86" s="299">
        <v>12</v>
      </c>
      <c r="F86" s="266"/>
      <c r="G86" s="41" t="s">
        <v>50</v>
      </c>
      <c r="H86" s="267">
        <f t="shared" si="4"/>
        <v>67</v>
      </c>
      <c r="I86" s="267">
        <f t="shared" si="5"/>
        <v>57</v>
      </c>
      <c r="J86" s="268">
        <f t="shared" si="6"/>
        <v>27506142.120000001</v>
      </c>
      <c r="K86" s="268">
        <f t="shared" si="7"/>
        <v>2</v>
      </c>
      <c r="L86" s="269">
        <f t="shared" si="8"/>
        <v>0.93</v>
      </c>
      <c r="M86" s="270">
        <f t="shared" si="75"/>
        <v>1</v>
      </c>
      <c r="N86" s="271">
        <f t="shared" si="10"/>
        <v>21376392.145576868</v>
      </c>
      <c r="O86" s="271">
        <f t="shared" si="11"/>
        <v>24094609.386887025</v>
      </c>
      <c r="P86" s="271">
        <f t="shared" si="12"/>
        <v>25580712.171600003</v>
      </c>
      <c r="Q86" s="271">
        <f t="shared" si="13"/>
        <v>27158474.52427981</v>
      </c>
      <c r="R86" s="272">
        <f t="shared" si="14"/>
        <v>25580712.171600003</v>
      </c>
      <c r="S86" s="271">
        <f t="shared" si="14"/>
        <v>27158474.52427981</v>
      </c>
      <c r="T86" s="271">
        <f t="shared" si="15"/>
        <v>28833549.806515098</v>
      </c>
      <c r="U86" s="271"/>
      <c r="V86" s="271">
        <f t="shared" si="16"/>
        <v>1218454352.2978816</v>
      </c>
      <c r="W86" s="271">
        <f t="shared" si="17"/>
        <v>1373392735.0525603</v>
      </c>
      <c r="X86" s="271">
        <f t="shared" si="18"/>
        <v>1458100593.7812002</v>
      </c>
      <c r="Y86" s="272">
        <f t="shared" si="19"/>
        <v>1548033047.8839493</v>
      </c>
      <c r="Z86" s="272">
        <f t="shared" si="20"/>
        <v>1458100593.7812002</v>
      </c>
      <c r="AA86" s="271">
        <f t="shared" si="21"/>
        <v>1548033047.8839493</v>
      </c>
      <c r="AB86" s="271">
        <f t="shared" si="22"/>
        <v>1643512338.9713607</v>
      </c>
      <c r="AC86" s="271"/>
      <c r="AD86" s="33" t="str">
        <f t="shared" si="23"/>
        <v>BERTAHAP</v>
      </c>
      <c r="AE86" s="273">
        <f t="shared" si="24"/>
        <v>0</v>
      </c>
      <c r="AF86" s="274">
        <v>2</v>
      </c>
      <c r="AG86" s="275"/>
      <c r="AH86" s="271" t="str">
        <f t="shared" si="64"/>
        <v>KR</v>
      </c>
      <c r="AI86" s="275">
        <f t="shared" si="68"/>
        <v>1340300000</v>
      </c>
      <c r="AJ86" s="275">
        <f t="shared" si="68"/>
        <v>1510733000</v>
      </c>
      <c r="AK86" s="275">
        <f t="shared" si="68"/>
        <v>1603911000</v>
      </c>
      <c r="AL86" s="276">
        <f t="shared" si="67"/>
        <v>1702837000</v>
      </c>
      <c r="AM86" s="276">
        <f t="shared" si="67"/>
        <v>1603911000</v>
      </c>
      <c r="AN86" s="275">
        <f t="shared" si="67"/>
        <v>1702837000</v>
      </c>
      <c r="AO86" s="275">
        <f t="shared" si="67"/>
        <v>1807864000</v>
      </c>
      <c r="AP86" s="275">
        <f t="shared" si="47"/>
        <v>1807864215.5293448</v>
      </c>
      <c r="AQ86" s="52">
        <f t="shared" si="48"/>
        <v>1700146000</v>
      </c>
      <c r="AR86" s="43">
        <f t="shared" si="48"/>
        <v>1805008000</v>
      </c>
      <c r="AS86" s="63">
        <f t="shared" si="27"/>
        <v>1530131400</v>
      </c>
      <c r="AT86" s="63">
        <f t="shared" si="28"/>
        <v>25502190</v>
      </c>
      <c r="AU86" s="351">
        <f t="shared" si="29"/>
        <v>31928193.75</v>
      </c>
      <c r="AV86" s="141">
        <f t="shared" si="30"/>
        <v>18050080</v>
      </c>
      <c r="AW86" s="5">
        <f t="shared" si="31"/>
        <v>25502190</v>
      </c>
      <c r="AX86" s="5">
        <f t="shared" si="32"/>
        <v>40097775</v>
      </c>
      <c r="AY86" s="510">
        <f t="shared" si="33"/>
        <v>1916337000</v>
      </c>
      <c r="AZ86" s="127">
        <f t="shared" si="49"/>
        <v>1916336549.4434288</v>
      </c>
      <c r="BA86" s="2"/>
      <c r="BB86" s="2"/>
      <c r="BW86" s="56">
        <f t="shared" si="34"/>
        <v>-1767269.6312099956</v>
      </c>
      <c r="BY86" s="126">
        <v>12</v>
      </c>
      <c r="BZ86" s="131" t="s">
        <v>137</v>
      </c>
      <c r="CA86" s="122" t="str">
        <f>G62</f>
        <v>1BR-12</v>
      </c>
      <c r="CB86" s="123">
        <f>E62</f>
        <v>12</v>
      </c>
      <c r="CC86" s="124">
        <f>H62</f>
        <v>67</v>
      </c>
      <c r="CD86" s="124">
        <f>I62</f>
        <v>57</v>
      </c>
      <c r="CE86" s="125">
        <f>P62</f>
        <v>25836519.293316003</v>
      </c>
      <c r="CF86" s="125">
        <f t="shared" ref="CF86:CI87" si="76">AI62</f>
        <v>1353703000</v>
      </c>
      <c r="CG86" s="125">
        <f t="shared" si="76"/>
        <v>1525840000</v>
      </c>
      <c r="CH86" s="125">
        <f t="shared" si="76"/>
        <v>1619950000</v>
      </c>
      <c r="CI86" s="125">
        <f t="shared" si="76"/>
        <v>1719865000</v>
      </c>
      <c r="CJ86" s="125">
        <f>AO62</f>
        <v>1825943000</v>
      </c>
      <c r="CK86" s="2">
        <v>2</v>
      </c>
      <c r="CW86" s="63">
        <f t="shared" si="41"/>
        <v>1624507200</v>
      </c>
      <c r="CX86" s="44">
        <f t="shared" si="42"/>
        <v>18050080</v>
      </c>
      <c r="DA86" s="56">
        <f t="shared" si="43"/>
        <v>1443519900</v>
      </c>
      <c r="DB86" s="44">
        <f t="shared" si="44"/>
        <v>24058665</v>
      </c>
      <c r="DC86" s="49">
        <f t="shared" si="45"/>
        <v>40097775</v>
      </c>
    </row>
    <row r="87" spans="1:107">
      <c r="A87" s="3">
        <f t="shared" si="46"/>
        <v>48</v>
      </c>
      <c r="B87" s="263">
        <v>6</v>
      </c>
      <c r="C87" s="556"/>
      <c r="D87" s="264" t="s">
        <v>145</v>
      </c>
      <c r="E87" s="265">
        <v>16</v>
      </c>
      <c r="F87" s="266"/>
      <c r="G87" s="41" t="s">
        <v>52</v>
      </c>
      <c r="H87" s="267">
        <f t="shared" si="4"/>
        <v>71</v>
      </c>
      <c r="I87" s="267">
        <f t="shared" si="5"/>
        <v>63</v>
      </c>
      <c r="J87" s="268">
        <f t="shared" si="6"/>
        <v>27506142.120000001</v>
      </c>
      <c r="K87" s="268">
        <f t="shared" si="7"/>
        <v>2</v>
      </c>
      <c r="L87" s="269">
        <f t="shared" si="8"/>
        <v>0.93</v>
      </c>
      <c r="M87" s="270">
        <f t="shared" si="75"/>
        <v>1</v>
      </c>
      <c r="N87" s="271">
        <f t="shared" si="10"/>
        <v>21376392.145576868</v>
      </c>
      <c r="O87" s="271">
        <f t="shared" si="11"/>
        <v>24094609.386887025</v>
      </c>
      <c r="P87" s="271">
        <f t="shared" si="12"/>
        <v>25580712.171600003</v>
      </c>
      <c r="Q87" s="271">
        <f t="shared" si="13"/>
        <v>27158474.52427981</v>
      </c>
      <c r="R87" s="272">
        <f t="shared" si="14"/>
        <v>25580712.171600003</v>
      </c>
      <c r="S87" s="271">
        <f t="shared" si="14"/>
        <v>27158474.52427981</v>
      </c>
      <c r="T87" s="271">
        <f t="shared" si="15"/>
        <v>28833549.806515098</v>
      </c>
      <c r="U87" s="271"/>
      <c r="V87" s="271">
        <f t="shared" si="16"/>
        <v>1346712705.1713426</v>
      </c>
      <c r="W87" s="271">
        <f t="shared" si="17"/>
        <v>1517960391.3738825</v>
      </c>
      <c r="X87" s="271">
        <f t="shared" si="18"/>
        <v>1611584866.8108001</v>
      </c>
      <c r="Y87" s="272">
        <f t="shared" si="19"/>
        <v>1710983895.029628</v>
      </c>
      <c r="Z87" s="272">
        <f t="shared" si="20"/>
        <v>1611584866.8108001</v>
      </c>
      <c r="AA87" s="271">
        <f t="shared" si="21"/>
        <v>1710983895.029628</v>
      </c>
      <c r="AB87" s="271">
        <f t="shared" si="22"/>
        <v>1816513637.810451</v>
      </c>
      <c r="AC87" s="271"/>
      <c r="AD87" s="33" t="str">
        <f t="shared" si="23"/>
        <v>BERTAHAP</v>
      </c>
      <c r="AE87" s="273">
        <f t="shared" si="24"/>
        <v>0</v>
      </c>
      <c r="AF87" s="274">
        <v>2</v>
      </c>
      <c r="AG87" s="275"/>
      <c r="AH87" s="271" t="str">
        <f t="shared" si="64"/>
        <v>KR</v>
      </c>
      <c r="AI87" s="275">
        <f t="shared" si="68"/>
        <v>1481384000</v>
      </c>
      <c r="AJ87" s="275">
        <f t="shared" si="68"/>
        <v>1669757000</v>
      </c>
      <c r="AK87" s="275">
        <f t="shared" si="68"/>
        <v>1772744000</v>
      </c>
      <c r="AL87" s="276">
        <f t="shared" si="67"/>
        <v>1882083000</v>
      </c>
      <c r="AM87" s="276">
        <f t="shared" si="67"/>
        <v>1772744000</v>
      </c>
      <c r="AN87" s="275">
        <f t="shared" si="67"/>
        <v>1882083000</v>
      </c>
      <c r="AO87" s="275">
        <f t="shared" si="67"/>
        <v>1998166000</v>
      </c>
      <c r="AP87" s="275">
        <f t="shared" si="47"/>
        <v>1998165711.9008548</v>
      </c>
      <c r="AQ87" s="52">
        <f t="shared" si="48"/>
        <v>1879109000</v>
      </c>
      <c r="AR87" s="43">
        <f t="shared" si="48"/>
        <v>1995008000</v>
      </c>
      <c r="AS87" s="63">
        <f t="shared" si="27"/>
        <v>1691198100</v>
      </c>
      <c r="AT87" s="63">
        <f t="shared" si="28"/>
        <v>28186635</v>
      </c>
      <c r="AU87" s="351">
        <f t="shared" si="29"/>
        <v>35289056.25</v>
      </c>
      <c r="AV87" s="141">
        <f t="shared" si="30"/>
        <v>19950080</v>
      </c>
      <c r="AW87" s="5">
        <f t="shared" si="31"/>
        <v>28186635</v>
      </c>
      <c r="AX87" s="5">
        <f t="shared" si="32"/>
        <v>44318600</v>
      </c>
      <c r="AY87" s="510">
        <f t="shared" si="33"/>
        <v>2118056000</v>
      </c>
      <c r="AZ87" s="127">
        <f t="shared" si="49"/>
        <v>2118055292.1826584</v>
      </c>
      <c r="BA87" s="2"/>
      <c r="BB87" s="2"/>
      <c r="BW87" s="56">
        <f t="shared" si="34"/>
        <v>-1767269.6312099956</v>
      </c>
      <c r="BY87" s="126"/>
      <c r="BZ87" s="122"/>
      <c r="CA87" s="122" t="str">
        <f>G63</f>
        <v>2BR-18</v>
      </c>
      <c r="CB87" s="123">
        <f>E63</f>
        <v>18</v>
      </c>
      <c r="CC87" s="124">
        <f>H63</f>
        <v>97</v>
      </c>
      <c r="CD87" s="124">
        <f>I63</f>
        <v>85</v>
      </c>
      <c r="CE87" s="125">
        <f>P63</f>
        <v>25836519.293316003</v>
      </c>
      <c r="CF87" s="125">
        <f t="shared" si="76"/>
        <v>2018680000</v>
      </c>
      <c r="CG87" s="125">
        <f t="shared" si="76"/>
        <v>2275375000</v>
      </c>
      <c r="CH87" s="125">
        <f t="shared" si="76"/>
        <v>2415715000</v>
      </c>
      <c r="CI87" s="125">
        <f t="shared" si="76"/>
        <v>2564711000</v>
      </c>
      <c r="CJ87" s="125">
        <f>AO63</f>
        <v>2722897000</v>
      </c>
      <c r="CW87" s="63">
        <f t="shared" si="41"/>
        <v>1795507200</v>
      </c>
      <c r="CX87" s="44">
        <f t="shared" si="42"/>
        <v>19950080</v>
      </c>
      <c r="DA87" s="56">
        <f t="shared" si="43"/>
        <v>1595469600</v>
      </c>
      <c r="DB87" s="44">
        <f t="shared" si="44"/>
        <v>26591160</v>
      </c>
      <c r="DC87" s="49">
        <f t="shared" si="45"/>
        <v>44318600</v>
      </c>
    </row>
    <row r="88" spans="1:107">
      <c r="A88" s="3">
        <f t="shared" si="46"/>
        <v>49</v>
      </c>
      <c r="B88" s="263">
        <v>7</v>
      </c>
      <c r="C88" s="556"/>
      <c r="D88" s="264" t="s">
        <v>145</v>
      </c>
      <c r="E88" s="299">
        <v>18</v>
      </c>
      <c r="F88" s="266"/>
      <c r="G88" s="41" t="s">
        <v>54</v>
      </c>
      <c r="H88" s="267">
        <f t="shared" si="4"/>
        <v>97</v>
      </c>
      <c r="I88" s="267">
        <f t="shared" si="5"/>
        <v>85</v>
      </c>
      <c r="J88" s="268">
        <f t="shared" si="6"/>
        <v>27506142.120000001</v>
      </c>
      <c r="K88" s="268">
        <f t="shared" si="7"/>
        <v>2</v>
      </c>
      <c r="L88" s="269">
        <f t="shared" si="8"/>
        <v>0.93</v>
      </c>
      <c r="M88" s="270">
        <f t="shared" si="75"/>
        <v>1</v>
      </c>
      <c r="N88" s="271">
        <f t="shared" si="10"/>
        <v>21376392.145576868</v>
      </c>
      <c r="O88" s="271">
        <f t="shared" si="11"/>
        <v>24094609.386887025</v>
      </c>
      <c r="P88" s="271">
        <f t="shared" si="12"/>
        <v>25580712.171600003</v>
      </c>
      <c r="Q88" s="271">
        <f t="shared" si="13"/>
        <v>27158474.52427981</v>
      </c>
      <c r="R88" s="272">
        <f t="shared" si="14"/>
        <v>25580712.171600003</v>
      </c>
      <c r="S88" s="271">
        <f t="shared" si="14"/>
        <v>27158474.52427981</v>
      </c>
      <c r="T88" s="271">
        <f t="shared" si="15"/>
        <v>28833549.806515098</v>
      </c>
      <c r="U88" s="271"/>
      <c r="V88" s="271">
        <f t="shared" si="16"/>
        <v>1816993332.3740337</v>
      </c>
      <c r="W88" s="271">
        <f t="shared" si="17"/>
        <v>2048041797.8853972</v>
      </c>
      <c r="X88" s="271">
        <f t="shared" si="18"/>
        <v>2174360534.5860004</v>
      </c>
      <c r="Y88" s="272">
        <f t="shared" si="19"/>
        <v>2308470334.5637841</v>
      </c>
      <c r="Z88" s="272">
        <f t="shared" si="20"/>
        <v>2174360534.5860004</v>
      </c>
      <c r="AA88" s="271">
        <f t="shared" si="21"/>
        <v>2308470334.5637841</v>
      </c>
      <c r="AB88" s="271">
        <f t="shared" si="22"/>
        <v>2450851733.5537834</v>
      </c>
      <c r="AC88" s="271"/>
      <c r="AD88" s="33" t="str">
        <f t="shared" si="23"/>
        <v>BERTAHAP</v>
      </c>
      <c r="AE88" s="273">
        <f t="shared" si="24"/>
        <v>0</v>
      </c>
      <c r="AF88" s="274">
        <v>2</v>
      </c>
      <c r="AG88" s="275"/>
      <c r="AH88" s="271" t="str">
        <f t="shared" si="64"/>
        <v>KR</v>
      </c>
      <c r="AI88" s="275">
        <f t="shared" si="68"/>
        <v>1998693000</v>
      </c>
      <c r="AJ88" s="275">
        <f t="shared" si="68"/>
        <v>2252846000</v>
      </c>
      <c r="AK88" s="275">
        <f t="shared" si="68"/>
        <v>2391797000</v>
      </c>
      <c r="AL88" s="276">
        <f t="shared" si="67"/>
        <v>2539318000</v>
      </c>
      <c r="AM88" s="276">
        <f t="shared" si="67"/>
        <v>2391797000</v>
      </c>
      <c r="AN88" s="275">
        <f t="shared" si="67"/>
        <v>2539318000</v>
      </c>
      <c r="AO88" s="275">
        <f t="shared" si="67"/>
        <v>2695937000</v>
      </c>
      <c r="AP88" s="275">
        <f t="shared" si="47"/>
        <v>2695937511.3704629</v>
      </c>
      <c r="AQ88" s="52">
        <f t="shared" si="48"/>
        <v>2535305000</v>
      </c>
      <c r="AR88" s="43">
        <f t="shared" si="48"/>
        <v>2691678000</v>
      </c>
      <c r="AS88" s="63">
        <f t="shared" si="27"/>
        <v>2281774500</v>
      </c>
      <c r="AT88" s="63">
        <f t="shared" si="28"/>
        <v>38029575</v>
      </c>
      <c r="AU88" s="351">
        <f t="shared" si="29"/>
        <v>47612212.5</v>
      </c>
      <c r="AV88" s="141">
        <f t="shared" si="30"/>
        <v>26916780</v>
      </c>
      <c r="AW88" s="5">
        <f t="shared" si="31"/>
        <v>38029575</v>
      </c>
      <c r="AX88" s="5">
        <f t="shared" si="32"/>
        <v>59794925</v>
      </c>
      <c r="AY88" s="510">
        <f t="shared" si="33"/>
        <v>2857695000</v>
      </c>
      <c r="AZ88" s="127">
        <f t="shared" si="49"/>
        <v>2857694221.1518121</v>
      </c>
      <c r="BA88" s="2"/>
      <c r="BB88" s="2"/>
      <c r="BW88" s="56">
        <f t="shared" si="34"/>
        <v>-1767269.6312099956</v>
      </c>
      <c r="BY88" s="126">
        <v>13</v>
      </c>
      <c r="BZ88" s="122" t="s">
        <v>150</v>
      </c>
      <c r="CA88" s="122" t="str">
        <f>G87</f>
        <v>1BR-16</v>
      </c>
      <c r="CB88" s="123">
        <f>E87</f>
        <v>16</v>
      </c>
      <c r="CC88" s="124">
        <f>H87</f>
        <v>71</v>
      </c>
      <c r="CD88" s="124">
        <f>I87</f>
        <v>63</v>
      </c>
      <c r="CE88" s="125">
        <f>P87</f>
        <v>25580712.171600003</v>
      </c>
      <c r="CF88" s="125">
        <f>AI87</f>
        <v>1481384000</v>
      </c>
      <c r="CG88" s="125">
        <f>AJ87</f>
        <v>1669757000</v>
      </c>
      <c r="CH88" s="125">
        <f>AK87</f>
        <v>1772744000</v>
      </c>
      <c r="CI88" s="125">
        <f>AL87</f>
        <v>1882083000</v>
      </c>
      <c r="CJ88" s="125">
        <f>AO87</f>
        <v>1998166000</v>
      </c>
      <c r="CK88" s="2">
        <v>2</v>
      </c>
      <c r="CW88" s="63">
        <f t="shared" si="41"/>
        <v>2422510200</v>
      </c>
      <c r="CX88" s="44">
        <f t="shared" si="42"/>
        <v>26916780</v>
      </c>
      <c r="DA88" s="56">
        <f t="shared" si="43"/>
        <v>2152617300</v>
      </c>
      <c r="DB88" s="44">
        <f t="shared" si="44"/>
        <v>35876955</v>
      </c>
      <c r="DC88" s="49">
        <f t="shared" si="45"/>
        <v>59794925</v>
      </c>
    </row>
    <row r="89" spans="1:107">
      <c r="A89" s="3">
        <f t="shared" si="46"/>
        <v>50</v>
      </c>
      <c r="B89" s="263">
        <v>8</v>
      </c>
      <c r="C89" s="556"/>
      <c r="D89" s="264" t="s">
        <v>145</v>
      </c>
      <c r="E89" s="299">
        <v>20</v>
      </c>
      <c r="F89" s="266"/>
      <c r="G89" s="41" t="s">
        <v>70</v>
      </c>
      <c r="H89" s="267">
        <f t="shared" si="4"/>
        <v>60</v>
      </c>
      <c r="I89" s="267">
        <f t="shared" si="5"/>
        <v>51</v>
      </c>
      <c r="J89" s="268">
        <f t="shared" si="6"/>
        <v>27506142.120000001</v>
      </c>
      <c r="K89" s="268">
        <f t="shared" si="7"/>
        <v>2</v>
      </c>
      <c r="L89" s="269">
        <f t="shared" si="8"/>
        <v>0.93</v>
      </c>
      <c r="M89" s="270">
        <f t="shared" si="75"/>
        <v>1</v>
      </c>
      <c r="N89" s="271">
        <f t="shared" si="10"/>
        <v>21376392.145576868</v>
      </c>
      <c r="O89" s="271">
        <f t="shared" si="11"/>
        <v>24094609.386887025</v>
      </c>
      <c r="P89" s="271">
        <f t="shared" si="12"/>
        <v>25580712.171600003</v>
      </c>
      <c r="Q89" s="271">
        <f t="shared" si="13"/>
        <v>27158474.52427981</v>
      </c>
      <c r="R89" s="272">
        <f t="shared" si="14"/>
        <v>25580712.171600003</v>
      </c>
      <c r="S89" s="271">
        <f t="shared" si="14"/>
        <v>27158474.52427981</v>
      </c>
      <c r="T89" s="271">
        <f t="shared" si="15"/>
        <v>28833549.806515098</v>
      </c>
      <c r="U89" s="271"/>
      <c r="V89" s="271">
        <f t="shared" si="16"/>
        <v>1090195999.4244204</v>
      </c>
      <c r="W89" s="271">
        <f t="shared" si="17"/>
        <v>1228825078.7312384</v>
      </c>
      <c r="X89" s="271">
        <f t="shared" si="18"/>
        <v>1304616320.7516</v>
      </c>
      <c r="Y89" s="272">
        <f t="shared" si="19"/>
        <v>1385082200.7382703</v>
      </c>
      <c r="Z89" s="272">
        <f t="shared" si="20"/>
        <v>1304616320.7516</v>
      </c>
      <c r="AA89" s="271">
        <f t="shared" si="21"/>
        <v>1385082200.7382703</v>
      </c>
      <c r="AB89" s="271">
        <f t="shared" si="22"/>
        <v>1470511040.1322699</v>
      </c>
      <c r="AC89" s="271"/>
      <c r="AD89" s="33" t="str">
        <f t="shared" si="23"/>
        <v>BERTAHAP</v>
      </c>
      <c r="AE89" s="273">
        <f t="shared" si="24"/>
        <v>0</v>
      </c>
      <c r="AF89" s="274">
        <v>2</v>
      </c>
      <c r="AG89" s="275"/>
      <c r="AH89" s="271" t="str">
        <f t="shared" si="64"/>
        <v>KR</v>
      </c>
      <c r="AI89" s="275">
        <f t="shared" si="68"/>
        <v>1199216000</v>
      </c>
      <c r="AJ89" s="275">
        <f t="shared" si="68"/>
        <v>1351708000</v>
      </c>
      <c r="AK89" s="275">
        <f t="shared" si="68"/>
        <v>1435078000</v>
      </c>
      <c r="AL89" s="276">
        <f t="shared" si="67"/>
        <v>1523591000</v>
      </c>
      <c r="AM89" s="276">
        <f t="shared" si="67"/>
        <v>1435078000</v>
      </c>
      <c r="AN89" s="275">
        <f t="shared" si="67"/>
        <v>1523591000</v>
      </c>
      <c r="AO89" s="275">
        <f t="shared" si="67"/>
        <v>1617563000</v>
      </c>
      <c r="AP89" s="275">
        <f t="shared" si="47"/>
        <v>1617562719.157835</v>
      </c>
      <c r="AQ89" s="52">
        <f t="shared" si="48"/>
        <v>1521183000</v>
      </c>
      <c r="AR89" s="43">
        <f t="shared" si="48"/>
        <v>1615007000</v>
      </c>
      <c r="AS89" s="63">
        <f t="shared" si="27"/>
        <v>1369064700</v>
      </c>
      <c r="AT89" s="63">
        <f t="shared" si="28"/>
        <v>22817745</v>
      </c>
      <c r="AU89" s="351">
        <f t="shared" si="29"/>
        <v>28567331.25</v>
      </c>
      <c r="AV89" s="141">
        <f t="shared" si="30"/>
        <v>16150070</v>
      </c>
      <c r="AW89" s="5">
        <f t="shared" si="31"/>
        <v>22817745</v>
      </c>
      <c r="AX89" s="5">
        <f t="shared" si="32"/>
        <v>35876950</v>
      </c>
      <c r="AY89" s="510">
        <f t="shared" si="33"/>
        <v>1714617000</v>
      </c>
      <c r="AZ89" s="127">
        <f t="shared" si="49"/>
        <v>1714616745.0266058</v>
      </c>
      <c r="BA89" s="2"/>
      <c r="BB89" s="2"/>
      <c r="BW89" s="56">
        <f t="shared" si="34"/>
        <v>-1767269.6312099956</v>
      </c>
      <c r="BY89" s="126">
        <v>14</v>
      </c>
      <c r="BZ89" s="131" t="s">
        <v>146</v>
      </c>
      <c r="CA89" s="122" t="str">
        <f>G101</f>
        <v>1BR-6</v>
      </c>
      <c r="CB89" s="123" t="str">
        <f>E101</f>
        <v>06</v>
      </c>
      <c r="CC89" s="124">
        <f>H101</f>
        <v>78</v>
      </c>
      <c r="CD89" s="124">
        <f>I101</f>
        <v>66</v>
      </c>
      <c r="CE89" s="125">
        <f>P101</f>
        <v>25836519.293316003</v>
      </c>
      <c r="CF89" s="125">
        <f t="shared" ref="CF89:CI90" si="77">AI101</f>
        <v>1567446000</v>
      </c>
      <c r="CG89" s="125">
        <f t="shared" si="77"/>
        <v>1766762000</v>
      </c>
      <c r="CH89" s="125">
        <f t="shared" si="77"/>
        <v>1875732000</v>
      </c>
      <c r="CI89" s="125">
        <f t="shared" si="77"/>
        <v>1991423000</v>
      </c>
      <c r="CJ89" s="125">
        <f>AO101</f>
        <v>2114249000</v>
      </c>
      <c r="CK89" s="2">
        <v>2</v>
      </c>
      <c r="CW89" s="63">
        <f t="shared" si="41"/>
        <v>1453506300</v>
      </c>
      <c r="CX89" s="44">
        <f t="shared" si="42"/>
        <v>16150070</v>
      </c>
      <c r="DA89" s="56">
        <f t="shared" si="43"/>
        <v>1291570200</v>
      </c>
      <c r="DB89" s="44">
        <f t="shared" si="44"/>
        <v>21526170</v>
      </c>
      <c r="DC89" s="49">
        <f t="shared" si="45"/>
        <v>35876950</v>
      </c>
    </row>
    <row r="90" spans="1:107">
      <c r="A90" s="3">
        <f t="shared" si="46"/>
        <v>51</v>
      </c>
      <c r="B90" s="263">
        <v>9</v>
      </c>
      <c r="C90" s="556"/>
      <c r="D90" s="264" t="s">
        <v>145</v>
      </c>
      <c r="E90" s="299">
        <v>22</v>
      </c>
      <c r="F90" s="266"/>
      <c r="G90" s="41" t="s">
        <v>89</v>
      </c>
      <c r="H90" s="267">
        <f t="shared" si="4"/>
        <v>81</v>
      </c>
      <c r="I90" s="267">
        <f t="shared" si="5"/>
        <v>70</v>
      </c>
      <c r="J90" s="268">
        <f t="shared" si="6"/>
        <v>27506142.120000001</v>
      </c>
      <c r="K90" s="268">
        <f t="shared" si="7"/>
        <v>4</v>
      </c>
      <c r="L90" s="269">
        <f t="shared" si="8"/>
        <v>0.97</v>
      </c>
      <c r="M90" s="270">
        <f t="shared" si="75"/>
        <v>1</v>
      </c>
      <c r="N90" s="271">
        <f t="shared" si="10"/>
        <v>22295806.861515656</v>
      </c>
      <c r="O90" s="271">
        <f t="shared" si="11"/>
        <v>25130936.672344532</v>
      </c>
      <c r="P90" s="271">
        <f t="shared" si="12"/>
        <v>26680957.856400002</v>
      </c>
      <c r="Q90" s="271">
        <f t="shared" si="13"/>
        <v>28326580.955431629</v>
      </c>
      <c r="R90" s="272">
        <f t="shared" si="14"/>
        <v>26680957.856400002</v>
      </c>
      <c r="S90" s="271">
        <f t="shared" si="14"/>
        <v>28326580.955431629</v>
      </c>
      <c r="T90" s="271">
        <f t="shared" si="15"/>
        <v>30073702.48636521</v>
      </c>
      <c r="U90" s="271"/>
      <c r="V90" s="271">
        <f t="shared" si="16"/>
        <v>1560706480.3060958</v>
      </c>
      <c r="W90" s="271">
        <f t="shared" si="17"/>
        <v>1759165567.0641172</v>
      </c>
      <c r="X90" s="271">
        <f t="shared" si="18"/>
        <v>1867667049.9480002</v>
      </c>
      <c r="Y90" s="272">
        <f t="shared" si="19"/>
        <v>1982860666.880214</v>
      </c>
      <c r="Z90" s="272">
        <f t="shared" si="20"/>
        <v>1867667049.9480002</v>
      </c>
      <c r="AA90" s="271">
        <f t="shared" si="21"/>
        <v>1982860666.880214</v>
      </c>
      <c r="AB90" s="271">
        <f t="shared" si="22"/>
        <v>2105159174.0455647</v>
      </c>
      <c r="AC90" s="271"/>
      <c r="AD90" s="33" t="str">
        <f t="shared" si="23"/>
        <v>BERTAHAP</v>
      </c>
      <c r="AE90" s="273">
        <f t="shared" si="24"/>
        <v>0</v>
      </c>
      <c r="AF90" s="274">
        <v>2</v>
      </c>
      <c r="AG90" s="275"/>
      <c r="AH90" s="271" t="e">
        <f>IF(AG90&gt;#REF!,"LB","KR")</f>
        <v>#REF!</v>
      </c>
      <c r="AI90" s="275">
        <f t="shared" si="68"/>
        <v>1716778000</v>
      </c>
      <c r="AJ90" s="275">
        <f t="shared" si="68"/>
        <v>1935083000</v>
      </c>
      <c r="AK90" s="275">
        <f t="shared" si="68"/>
        <v>2054434000</v>
      </c>
      <c r="AL90" s="276">
        <f t="shared" si="67"/>
        <v>2181147000</v>
      </c>
      <c r="AM90" s="276">
        <f t="shared" si="67"/>
        <v>2054434000</v>
      </c>
      <c r="AN90" s="275">
        <f t="shared" si="67"/>
        <v>2181147000</v>
      </c>
      <c r="AO90" s="275">
        <f t="shared" si="67"/>
        <v>2315676000</v>
      </c>
      <c r="AP90" s="275">
        <f t="shared" si="47"/>
        <v>2315675317.1966453</v>
      </c>
      <c r="AQ90" s="52">
        <f t="shared" si="48"/>
        <v>2177701000</v>
      </c>
      <c r="AR90" s="43">
        <f t="shared" si="48"/>
        <v>2312016000</v>
      </c>
      <c r="AS90" s="63">
        <f t="shared" si="27"/>
        <v>1959930900</v>
      </c>
      <c r="AT90" s="63">
        <f t="shared" si="28"/>
        <v>32665515</v>
      </c>
      <c r="AU90" s="351">
        <f t="shared" si="29"/>
        <v>40896506.25</v>
      </c>
      <c r="AV90" s="141">
        <f t="shared" si="30"/>
        <v>23120160</v>
      </c>
      <c r="AW90" s="5">
        <f t="shared" si="31"/>
        <v>32665515</v>
      </c>
      <c r="AX90" s="5">
        <f t="shared" si="32"/>
        <v>51360850</v>
      </c>
      <c r="AY90" s="510">
        <f t="shared" si="33"/>
        <v>2454616000</v>
      </c>
      <c r="AZ90" s="127">
        <f t="shared" si="49"/>
        <v>2454615582.6999097</v>
      </c>
      <c r="BA90" s="2"/>
      <c r="BB90" s="2"/>
      <c r="BW90" s="56">
        <f t="shared" si="34"/>
        <v>-667023.9464099966</v>
      </c>
      <c r="BY90" s="126"/>
      <c r="BZ90" s="122"/>
      <c r="CA90" s="122" t="str">
        <f>G102</f>
        <v>1BR-10</v>
      </c>
      <c r="CB90" s="123">
        <f>E102</f>
        <v>10</v>
      </c>
      <c r="CC90" s="124">
        <f>H102</f>
        <v>74</v>
      </c>
      <c r="CD90" s="124">
        <f>I102</f>
        <v>63</v>
      </c>
      <c r="CE90" s="125">
        <f>P102</f>
        <v>25836519.293316003</v>
      </c>
      <c r="CF90" s="125">
        <f t="shared" si="77"/>
        <v>1496198000</v>
      </c>
      <c r="CG90" s="125">
        <f t="shared" si="77"/>
        <v>1686454000</v>
      </c>
      <c r="CH90" s="125">
        <f t="shared" si="77"/>
        <v>1790471000</v>
      </c>
      <c r="CI90" s="125">
        <f t="shared" si="77"/>
        <v>1900904000</v>
      </c>
      <c r="CJ90" s="125">
        <f>AO102</f>
        <v>2018147000</v>
      </c>
      <c r="CW90" s="63">
        <f t="shared" si="41"/>
        <v>2080814400</v>
      </c>
      <c r="CX90" s="44">
        <f t="shared" si="42"/>
        <v>23120160</v>
      </c>
      <c r="DA90" s="56">
        <f t="shared" si="43"/>
        <v>1848990600</v>
      </c>
      <c r="DB90" s="44">
        <f t="shared" si="44"/>
        <v>30816510</v>
      </c>
      <c r="DC90" s="49">
        <f t="shared" si="45"/>
        <v>51360850</v>
      </c>
    </row>
    <row r="91" spans="1:107">
      <c r="A91" s="3">
        <f t="shared" si="46"/>
        <v>52</v>
      </c>
      <c r="B91" s="263">
        <v>1</v>
      </c>
      <c r="C91" s="556"/>
      <c r="D91" s="264" t="s">
        <v>149</v>
      </c>
      <c r="E91" s="265" t="s">
        <v>24</v>
      </c>
      <c r="F91" s="266"/>
      <c r="G91" s="41" t="s">
        <v>39</v>
      </c>
      <c r="H91" s="267">
        <f t="shared" si="4"/>
        <v>113</v>
      </c>
      <c r="I91" s="267">
        <f t="shared" si="5"/>
        <v>101</v>
      </c>
      <c r="J91" s="268">
        <f t="shared" si="6"/>
        <v>27506142.120000001</v>
      </c>
      <c r="K91" s="268">
        <f t="shared" si="7"/>
        <v>6</v>
      </c>
      <c r="L91" s="269">
        <f t="shared" si="8"/>
        <v>0.95</v>
      </c>
      <c r="M91" s="270">
        <f t="shared" ref="M91:M99" si="78">SUMIF($AO$4:$AO$22,E91,$BE$4:$BE$22)</f>
        <v>1</v>
      </c>
      <c r="N91" s="271">
        <f t="shared" si="10"/>
        <v>21836099.50354626</v>
      </c>
      <c r="O91" s="271">
        <f t="shared" si="11"/>
        <v>24612773.029615775</v>
      </c>
      <c r="P91" s="271">
        <f t="shared" si="12"/>
        <v>26130835.013999999</v>
      </c>
      <c r="Q91" s="271">
        <f t="shared" si="13"/>
        <v>27742527.739855718</v>
      </c>
      <c r="R91" s="272">
        <f t="shared" si="14"/>
        <v>26130835.013999999</v>
      </c>
      <c r="S91" s="271">
        <f t="shared" si="14"/>
        <v>27742527.739855718</v>
      </c>
      <c r="T91" s="271">
        <f t="shared" si="15"/>
        <v>29453626.146440148</v>
      </c>
      <c r="U91" s="271"/>
      <c r="V91" s="271">
        <f t="shared" si="16"/>
        <v>2205446049.8581724</v>
      </c>
      <c r="W91" s="271">
        <f t="shared" si="17"/>
        <v>2485890075.9911933</v>
      </c>
      <c r="X91" s="271">
        <f t="shared" si="18"/>
        <v>2639214336.414</v>
      </c>
      <c r="Y91" s="272">
        <f t="shared" si="19"/>
        <v>2801995301.7254276</v>
      </c>
      <c r="Z91" s="272">
        <f t="shared" si="20"/>
        <v>2639214336.414</v>
      </c>
      <c r="AA91" s="271">
        <f t="shared" si="21"/>
        <v>2801995301.7254276</v>
      </c>
      <c r="AB91" s="271">
        <f t="shared" si="22"/>
        <v>2974816240.7904549</v>
      </c>
      <c r="AC91" s="271"/>
      <c r="AD91" s="33" t="str">
        <f t="shared" si="23"/>
        <v>BERTAHAP</v>
      </c>
      <c r="AE91" s="273">
        <f t="shared" si="24"/>
        <v>0</v>
      </c>
      <c r="AF91" s="274">
        <v>2</v>
      </c>
      <c r="AG91" s="275"/>
      <c r="AH91" s="271" t="e">
        <f>IF(AG91&gt;#REF!,"LB","KR")</f>
        <v>#REF!</v>
      </c>
      <c r="AI91" s="275">
        <f t="shared" si="68"/>
        <v>2425991000</v>
      </c>
      <c r="AJ91" s="275">
        <f t="shared" si="68"/>
        <v>2734480000</v>
      </c>
      <c r="AK91" s="275">
        <f t="shared" si="68"/>
        <v>2903136000</v>
      </c>
      <c r="AL91" s="276">
        <f t="shared" si="67"/>
        <v>3082195000</v>
      </c>
      <c r="AM91" s="276">
        <f t="shared" si="67"/>
        <v>2903136000</v>
      </c>
      <c r="AN91" s="275">
        <f t="shared" si="67"/>
        <v>3082195000</v>
      </c>
      <c r="AO91" s="275">
        <f t="shared" si="67"/>
        <v>3272298000</v>
      </c>
      <c r="AP91" s="275">
        <f t="shared" si="47"/>
        <v>3272297962.6255884</v>
      </c>
      <c r="AQ91" s="52">
        <f t="shared" si="48"/>
        <v>3077325000</v>
      </c>
      <c r="AR91" s="43">
        <f t="shared" si="48"/>
        <v>3267127000</v>
      </c>
      <c r="AS91" s="63">
        <f t="shared" si="27"/>
        <v>2769592500</v>
      </c>
      <c r="AT91" s="63">
        <f t="shared" si="28"/>
        <v>46159875</v>
      </c>
      <c r="AU91" s="351">
        <f t="shared" si="29"/>
        <v>57791156.25</v>
      </c>
      <c r="AV91" s="141">
        <f t="shared" si="30"/>
        <v>32671270</v>
      </c>
      <c r="AW91" s="5">
        <f t="shared" si="31"/>
        <v>46159875</v>
      </c>
      <c r="AX91" s="5">
        <f t="shared" si="32"/>
        <v>72578400</v>
      </c>
      <c r="AY91" s="510">
        <f t="shared" si="33"/>
        <v>3468636000</v>
      </c>
      <c r="AZ91" s="127">
        <f t="shared" si="49"/>
        <v>3468635530.5757432</v>
      </c>
      <c r="BA91" s="2"/>
      <c r="BB91" s="2"/>
      <c r="BW91" s="56">
        <f t="shared" si="34"/>
        <v>-1217146.7888099998</v>
      </c>
      <c r="BY91" s="126">
        <v>15</v>
      </c>
      <c r="BZ91" s="122" t="s">
        <v>135</v>
      </c>
      <c r="CA91" s="122" t="str">
        <f>G65</f>
        <v>2BR-22</v>
      </c>
      <c r="CB91" s="123">
        <f>E65</f>
        <v>22</v>
      </c>
      <c r="CC91" s="124">
        <f>H65</f>
        <v>81</v>
      </c>
      <c r="CD91" s="124">
        <f>I65</f>
        <v>70</v>
      </c>
      <c r="CE91" s="125">
        <f>P65</f>
        <v>26947767.434964001</v>
      </c>
      <c r="CF91" s="125">
        <f>AI65</f>
        <v>1733945000</v>
      </c>
      <c r="CG91" s="125">
        <f>AJ65</f>
        <v>1954433000</v>
      </c>
      <c r="CH91" s="125">
        <f>AK65</f>
        <v>2074979000</v>
      </c>
      <c r="CI91" s="125">
        <f>AL65</f>
        <v>2202959000</v>
      </c>
      <c r="CJ91" s="125">
        <f>AO65</f>
        <v>2338832000</v>
      </c>
      <c r="CK91" s="2">
        <v>6</v>
      </c>
      <c r="CW91" s="63">
        <f t="shared" si="41"/>
        <v>2940414300</v>
      </c>
      <c r="CX91" s="44">
        <f t="shared" si="42"/>
        <v>32671270</v>
      </c>
      <c r="DA91" s="56">
        <f t="shared" si="43"/>
        <v>2612822400</v>
      </c>
      <c r="DB91" s="44">
        <f t="shared" si="44"/>
        <v>43547040</v>
      </c>
      <c r="DC91" s="49">
        <f t="shared" si="45"/>
        <v>72578400</v>
      </c>
    </row>
    <row r="92" spans="1:107">
      <c r="A92" s="3">
        <f t="shared" si="46"/>
        <v>53</v>
      </c>
      <c r="B92" s="263">
        <v>2</v>
      </c>
      <c r="C92" s="556"/>
      <c r="D92" s="264" t="s">
        <v>149</v>
      </c>
      <c r="E92" s="265" t="s">
        <v>35</v>
      </c>
      <c r="F92" s="266"/>
      <c r="G92" s="41" t="s">
        <v>42</v>
      </c>
      <c r="H92" s="267">
        <f t="shared" si="4"/>
        <v>78</v>
      </c>
      <c r="I92" s="267">
        <f t="shared" si="5"/>
        <v>66</v>
      </c>
      <c r="J92" s="268">
        <f t="shared" si="6"/>
        <v>27506142.120000001</v>
      </c>
      <c r="K92" s="268">
        <f t="shared" si="7"/>
        <v>2</v>
      </c>
      <c r="L92" s="269">
        <f t="shared" si="8"/>
        <v>0.93</v>
      </c>
      <c r="M92" s="270">
        <f t="shared" si="78"/>
        <v>1</v>
      </c>
      <c r="N92" s="271">
        <f t="shared" si="10"/>
        <v>21376392.145576868</v>
      </c>
      <c r="O92" s="271">
        <f t="shared" si="11"/>
        <v>24094609.386887025</v>
      </c>
      <c r="P92" s="271">
        <f t="shared" si="12"/>
        <v>25580712.171600003</v>
      </c>
      <c r="Q92" s="271">
        <f t="shared" si="13"/>
        <v>27158474.52427981</v>
      </c>
      <c r="R92" s="272">
        <f t="shared" si="14"/>
        <v>25580712.171600003</v>
      </c>
      <c r="S92" s="271">
        <f t="shared" si="14"/>
        <v>27158474.52427981</v>
      </c>
      <c r="T92" s="271">
        <f t="shared" si="15"/>
        <v>28833549.806515098</v>
      </c>
      <c r="U92" s="271"/>
      <c r="V92" s="271">
        <f t="shared" si="16"/>
        <v>1410841881.6080732</v>
      </c>
      <c r="W92" s="271">
        <f t="shared" si="17"/>
        <v>1590244219.5345438</v>
      </c>
      <c r="X92" s="271">
        <f t="shared" si="18"/>
        <v>1688327003.3256001</v>
      </c>
      <c r="Y92" s="272">
        <f t="shared" si="19"/>
        <v>1792459318.6024675</v>
      </c>
      <c r="Z92" s="272">
        <f t="shared" si="20"/>
        <v>1688327003.3256001</v>
      </c>
      <c r="AA92" s="271">
        <f t="shared" si="21"/>
        <v>1792459318.6024675</v>
      </c>
      <c r="AB92" s="271">
        <f t="shared" si="22"/>
        <v>1903014287.2299964</v>
      </c>
      <c r="AC92" s="271"/>
      <c r="AD92" s="33" t="str">
        <f t="shared" si="23"/>
        <v>BERTAHAP</v>
      </c>
      <c r="AE92" s="273">
        <f t="shared" si="24"/>
        <v>0</v>
      </c>
      <c r="AF92" s="274">
        <v>2</v>
      </c>
      <c r="AG92" s="275"/>
      <c r="AH92" s="271" t="str">
        <f t="shared" ref="AH92:AH100" si="79">IF(AG92&gt;$BC$42,"LB","KR")</f>
        <v>KR</v>
      </c>
      <c r="AI92" s="275">
        <f t="shared" si="68"/>
        <v>1551927000</v>
      </c>
      <c r="AJ92" s="275">
        <f t="shared" si="68"/>
        <v>1749269000</v>
      </c>
      <c r="AK92" s="275">
        <f t="shared" si="68"/>
        <v>1857160000</v>
      </c>
      <c r="AL92" s="276">
        <f t="shared" si="67"/>
        <v>1971706000</v>
      </c>
      <c r="AM92" s="276">
        <f t="shared" si="67"/>
        <v>1857160000</v>
      </c>
      <c r="AN92" s="275">
        <f t="shared" si="67"/>
        <v>1971706000</v>
      </c>
      <c r="AO92" s="275">
        <f t="shared" si="67"/>
        <v>2093316000</v>
      </c>
      <c r="AP92" s="275">
        <f t="shared" si="47"/>
        <v>2093316460.0866098</v>
      </c>
      <c r="AQ92" s="52">
        <f t="shared" si="48"/>
        <v>1968590000</v>
      </c>
      <c r="AR92" s="43">
        <f t="shared" si="48"/>
        <v>2090009000</v>
      </c>
      <c r="AS92" s="63">
        <f t="shared" si="27"/>
        <v>1771731000</v>
      </c>
      <c r="AT92" s="63">
        <f t="shared" si="28"/>
        <v>29528850</v>
      </c>
      <c r="AU92" s="351">
        <f t="shared" si="29"/>
        <v>36969487.5</v>
      </c>
      <c r="AV92" s="141">
        <f t="shared" si="30"/>
        <v>20900090</v>
      </c>
      <c r="AW92" s="5">
        <f t="shared" si="31"/>
        <v>29528850</v>
      </c>
      <c r="AX92" s="5">
        <f t="shared" si="32"/>
        <v>46429000</v>
      </c>
      <c r="AY92" s="510">
        <f t="shared" si="33"/>
        <v>2218916000</v>
      </c>
      <c r="AZ92" s="127">
        <f t="shared" si="49"/>
        <v>2218915725.229867</v>
      </c>
      <c r="BA92" s="2"/>
      <c r="BB92" s="2"/>
      <c r="BW92" s="56">
        <f t="shared" si="34"/>
        <v>-1767269.6312099956</v>
      </c>
      <c r="BY92" s="126"/>
      <c r="BZ92" s="131" t="s">
        <v>53</v>
      </c>
      <c r="CA92" s="122"/>
      <c r="CB92" s="123"/>
      <c r="CC92" s="124"/>
      <c r="CD92" s="124"/>
      <c r="CE92" s="125"/>
      <c r="CF92" s="125"/>
      <c r="CG92" s="125"/>
      <c r="CH92" s="125"/>
      <c r="CI92" s="125"/>
      <c r="CJ92" s="125"/>
      <c r="CW92" s="63">
        <f t="shared" si="41"/>
        <v>1881008100</v>
      </c>
      <c r="CX92" s="44">
        <f t="shared" si="42"/>
        <v>20900090</v>
      </c>
      <c r="DA92" s="56">
        <f t="shared" si="43"/>
        <v>1671444000</v>
      </c>
      <c r="DB92" s="44">
        <f t="shared" si="44"/>
        <v>27857400</v>
      </c>
      <c r="DC92" s="49">
        <f t="shared" si="45"/>
        <v>46429000</v>
      </c>
    </row>
    <row r="93" spans="1:107">
      <c r="A93" s="3">
        <f t="shared" si="46"/>
        <v>54</v>
      </c>
      <c r="B93" s="263">
        <v>3</v>
      </c>
      <c r="C93" s="556"/>
      <c r="D93" s="264" t="s">
        <v>149</v>
      </c>
      <c r="E93" s="265" t="s">
        <v>41</v>
      </c>
      <c r="F93" s="266"/>
      <c r="G93" s="41" t="s">
        <v>45</v>
      </c>
      <c r="H93" s="267">
        <f t="shared" si="4"/>
        <v>60</v>
      </c>
      <c r="I93" s="267">
        <f t="shared" si="5"/>
        <v>52</v>
      </c>
      <c r="J93" s="268">
        <f t="shared" si="6"/>
        <v>27506142.120000001</v>
      </c>
      <c r="K93" s="268">
        <f t="shared" si="7"/>
        <v>2</v>
      </c>
      <c r="L93" s="269">
        <f t="shared" si="8"/>
        <v>0.93</v>
      </c>
      <c r="M93" s="270">
        <f t="shared" si="78"/>
        <v>1</v>
      </c>
      <c r="N93" s="271">
        <f t="shared" si="10"/>
        <v>21376392.145576868</v>
      </c>
      <c r="O93" s="271">
        <f t="shared" si="11"/>
        <v>24094609.386887025</v>
      </c>
      <c r="P93" s="271">
        <f t="shared" si="12"/>
        <v>25580712.171600003</v>
      </c>
      <c r="Q93" s="271">
        <f t="shared" si="13"/>
        <v>27158474.52427981</v>
      </c>
      <c r="R93" s="272">
        <f t="shared" si="14"/>
        <v>25580712.171600003</v>
      </c>
      <c r="S93" s="271">
        <f t="shared" si="14"/>
        <v>27158474.52427981</v>
      </c>
      <c r="T93" s="271">
        <f t="shared" si="15"/>
        <v>28833549.806515098</v>
      </c>
      <c r="U93" s="271"/>
      <c r="V93" s="271">
        <f t="shared" si="16"/>
        <v>1111572391.5699971</v>
      </c>
      <c r="W93" s="271">
        <f t="shared" si="17"/>
        <v>1252919688.1181252</v>
      </c>
      <c r="X93" s="271">
        <f t="shared" si="18"/>
        <v>1330197032.9232001</v>
      </c>
      <c r="Y93" s="272">
        <f t="shared" si="19"/>
        <v>1412240675.2625501</v>
      </c>
      <c r="Z93" s="272">
        <f t="shared" si="20"/>
        <v>1330197032.9232001</v>
      </c>
      <c r="AA93" s="271">
        <f t="shared" si="21"/>
        <v>1412240675.2625501</v>
      </c>
      <c r="AB93" s="271">
        <f t="shared" si="22"/>
        <v>1499344589.9387851</v>
      </c>
      <c r="AC93" s="271"/>
      <c r="AD93" s="33" t="str">
        <f t="shared" si="23"/>
        <v>BERTAHAP</v>
      </c>
      <c r="AE93" s="273">
        <f t="shared" si="24"/>
        <v>0</v>
      </c>
      <c r="AF93" s="274">
        <v>2</v>
      </c>
      <c r="AG93" s="275"/>
      <c r="AH93" s="271" t="str">
        <f t="shared" si="79"/>
        <v>KR</v>
      </c>
      <c r="AI93" s="275">
        <f t="shared" si="68"/>
        <v>1222730000</v>
      </c>
      <c r="AJ93" s="275">
        <f t="shared" si="68"/>
        <v>1378212000</v>
      </c>
      <c r="AK93" s="275">
        <f t="shared" si="68"/>
        <v>1463217000</v>
      </c>
      <c r="AL93" s="276">
        <f t="shared" si="67"/>
        <v>1553465000</v>
      </c>
      <c r="AM93" s="276">
        <f t="shared" si="67"/>
        <v>1463217000</v>
      </c>
      <c r="AN93" s="275">
        <f t="shared" si="67"/>
        <v>1553465000</v>
      </c>
      <c r="AO93" s="275">
        <f t="shared" si="67"/>
        <v>1649280000</v>
      </c>
      <c r="AP93" s="275">
        <f t="shared" si="47"/>
        <v>1649279281.327158</v>
      </c>
      <c r="AQ93" s="52">
        <f t="shared" si="48"/>
        <v>1551011000</v>
      </c>
      <c r="AR93" s="43">
        <f t="shared" si="48"/>
        <v>1646673000</v>
      </c>
      <c r="AS93" s="63">
        <f t="shared" si="27"/>
        <v>1395909900</v>
      </c>
      <c r="AT93" s="63">
        <f t="shared" si="28"/>
        <v>23265165</v>
      </c>
      <c r="AU93" s="351">
        <f t="shared" si="29"/>
        <v>29127468.75</v>
      </c>
      <c r="AV93" s="141">
        <f t="shared" si="30"/>
        <v>16466730</v>
      </c>
      <c r="AW93" s="5">
        <f t="shared" si="31"/>
        <v>23265165</v>
      </c>
      <c r="AX93" s="5">
        <f t="shared" si="32"/>
        <v>36580425</v>
      </c>
      <c r="AY93" s="510">
        <f t="shared" si="33"/>
        <v>1748236000</v>
      </c>
      <c r="AZ93" s="127">
        <f t="shared" si="49"/>
        <v>1748235827.698082</v>
      </c>
      <c r="BA93" s="2"/>
      <c r="BB93" s="2"/>
      <c r="BW93" s="56">
        <f t="shared" si="34"/>
        <v>-1767269.6312099956</v>
      </c>
      <c r="BY93" s="126">
        <v>16</v>
      </c>
      <c r="BZ93" s="122" t="s">
        <v>231</v>
      </c>
      <c r="CA93" s="122" t="str">
        <f>G70</f>
        <v>1BR-12</v>
      </c>
      <c r="CB93" s="123">
        <f>E70</f>
        <v>12</v>
      </c>
      <c r="CC93" s="124">
        <f>H70</f>
        <v>67</v>
      </c>
      <c r="CD93" s="124">
        <f>I70</f>
        <v>57</v>
      </c>
      <c r="CE93" s="125">
        <f>P70</f>
        <v>25580712.171600003</v>
      </c>
      <c r="CF93" s="125">
        <f t="shared" ref="CF93:CI94" si="80">AI70</f>
        <v>1340300000</v>
      </c>
      <c r="CG93" s="125">
        <f t="shared" si="80"/>
        <v>1510733000</v>
      </c>
      <c r="CH93" s="125">
        <f t="shared" si="80"/>
        <v>1603911000</v>
      </c>
      <c r="CI93" s="125">
        <f t="shared" si="80"/>
        <v>1702837000</v>
      </c>
      <c r="CJ93" s="125">
        <f>AO70</f>
        <v>1807864000</v>
      </c>
      <c r="CK93" s="2">
        <v>4</v>
      </c>
      <c r="CW93" s="63">
        <f t="shared" si="41"/>
        <v>1482005700</v>
      </c>
      <c r="CX93" s="44">
        <f t="shared" si="42"/>
        <v>16466730</v>
      </c>
      <c r="DA93" s="56">
        <f t="shared" si="43"/>
        <v>1316895300</v>
      </c>
      <c r="DB93" s="44">
        <f t="shared" si="44"/>
        <v>21948255</v>
      </c>
      <c r="DC93" s="49">
        <f t="shared" si="45"/>
        <v>36580425</v>
      </c>
    </row>
    <row r="94" spans="1:107">
      <c r="A94" s="3">
        <f t="shared" si="46"/>
        <v>55</v>
      </c>
      <c r="B94" s="263">
        <v>4</v>
      </c>
      <c r="C94" s="556"/>
      <c r="D94" s="264" t="s">
        <v>149</v>
      </c>
      <c r="E94" s="265">
        <v>10</v>
      </c>
      <c r="F94" s="266"/>
      <c r="G94" s="41" t="s">
        <v>48</v>
      </c>
      <c r="H94" s="267">
        <f t="shared" si="4"/>
        <v>74</v>
      </c>
      <c r="I94" s="267">
        <f t="shared" si="5"/>
        <v>63</v>
      </c>
      <c r="J94" s="268">
        <f t="shared" si="6"/>
        <v>27506142.120000001</v>
      </c>
      <c r="K94" s="268">
        <f t="shared" si="7"/>
        <v>2</v>
      </c>
      <c r="L94" s="269">
        <f t="shared" si="8"/>
        <v>0.93</v>
      </c>
      <c r="M94" s="270">
        <f t="shared" si="78"/>
        <v>1</v>
      </c>
      <c r="N94" s="271">
        <f t="shared" si="10"/>
        <v>21376392.145576868</v>
      </c>
      <c r="O94" s="271">
        <f t="shared" si="11"/>
        <v>24094609.386887025</v>
      </c>
      <c r="P94" s="271">
        <f t="shared" si="12"/>
        <v>25580712.171600003</v>
      </c>
      <c r="Q94" s="271">
        <f t="shared" si="13"/>
        <v>27158474.52427981</v>
      </c>
      <c r="R94" s="272">
        <f t="shared" si="14"/>
        <v>25580712.171600003</v>
      </c>
      <c r="S94" s="271">
        <f t="shared" si="14"/>
        <v>27158474.52427981</v>
      </c>
      <c r="T94" s="271">
        <f t="shared" si="15"/>
        <v>28833549.806515098</v>
      </c>
      <c r="U94" s="271"/>
      <c r="V94" s="271">
        <f t="shared" si="16"/>
        <v>1346712705.1713426</v>
      </c>
      <c r="W94" s="271">
        <f t="shared" si="17"/>
        <v>1517960391.3738825</v>
      </c>
      <c r="X94" s="271">
        <f t="shared" si="18"/>
        <v>1611584866.8108001</v>
      </c>
      <c r="Y94" s="272">
        <f t="shared" si="19"/>
        <v>1710983895.029628</v>
      </c>
      <c r="Z94" s="272">
        <f t="shared" si="20"/>
        <v>1611584866.8108001</v>
      </c>
      <c r="AA94" s="271">
        <f t="shared" si="21"/>
        <v>1710983895.029628</v>
      </c>
      <c r="AB94" s="271">
        <f t="shared" si="22"/>
        <v>1816513637.810451</v>
      </c>
      <c r="AC94" s="271"/>
      <c r="AD94" s="33" t="str">
        <f t="shared" si="23"/>
        <v>BERTAHAP</v>
      </c>
      <c r="AE94" s="273">
        <f t="shared" si="24"/>
        <v>0</v>
      </c>
      <c r="AF94" s="274">
        <v>2</v>
      </c>
      <c r="AG94" s="275"/>
      <c r="AH94" s="271" t="str">
        <f t="shared" si="79"/>
        <v>KR</v>
      </c>
      <c r="AI94" s="275">
        <f t="shared" si="68"/>
        <v>1481384000</v>
      </c>
      <c r="AJ94" s="275">
        <f t="shared" si="68"/>
        <v>1669757000</v>
      </c>
      <c r="AK94" s="275">
        <f t="shared" si="68"/>
        <v>1772744000</v>
      </c>
      <c r="AL94" s="276">
        <f t="shared" si="67"/>
        <v>1882083000</v>
      </c>
      <c r="AM94" s="276">
        <f t="shared" si="67"/>
        <v>1772744000</v>
      </c>
      <c r="AN94" s="275">
        <f t="shared" si="67"/>
        <v>1882083000</v>
      </c>
      <c r="AO94" s="275">
        <f t="shared" si="67"/>
        <v>1998166000</v>
      </c>
      <c r="AP94" s="275">
        <f t="shared" si="47"/>
        <v>1998165711.9008548</v>
      </c>
      <c r="AQ94" s="52">
        <f t="shared" si="48"/>
        <v>1879109000</v>
      </c>
      <c r="AR94" s="43">
        <f t="shared" si="48"/>
        <v>1995008000</v>
      </c>
      <c r="AS94" s="63">
        <f t="shared" si="27"/>
        <v>1691198100</v>
      </c>
      <c r="AT94" s="63">
        <f t="shared" si="28"/>
        <v>28186635</v>
      </c>
      <c r="AU94" s="351">
        <f t="shared" si="29"/>
        <v>35289056.25</v>
      </c>
      <c r="AV94" s="141">
        <f t="shared" si="30"/>
        <v>19950080</v>
      </c>
      <c r="AW94" s="5">
        <f t="shared" si="31"/>
        <v>28186635</v>
      </c>
      <c r="AX94" s="5">
        <f t="shared" si="32"/>
        <v>44318600</v>
      </c>
      <c r="AY94" s="510">
        <f t="shared" si="33"/>
        <v>2118056000</v>
      </c>
      <c r="AZ94" s="127">
        <f t="shared" si="49"/>
        <v>2118055292.1826584</v>
      </c>
      <c r="BA94" s="2"/>
      <c r="BB94" s="2"/>
      <c r="BW94" s="56">
        <f t="shared" si="34"/>
        <v>-1767269.6312099956</v>
      </c>
      <c r="BY94" s="126"/>
      <c r="BZ94" s="122"/>
      <c r="CA94" s="122" t="str">
        <f>G71</f>
        <v>2BR-18</v>
      </c>
      <c r="CB94" s="123">
        <f>E71</f>
        <v>18</v>
      </c>
      <c r="CC94" s="124">
        <f>H71</f>
        <v>97</v>
      </c>
      <c r="CD94" s="124">
        <f>I71</f>
        <v>85</v>
      </c>
      <c r="CE94" s="125">
        <f>P71</f>
        <v>25580712.171600003</v>
      </c>
      <c r="CF94" s="125">
        <f t="shared" si="80"/>
        <v>1998693000</v>
      </c>
      <c r="CG94" s="125">
        <f t="shared" si="80"/>
        <v>2252846000</v>
      </c>
      <c r="CH94" s="125">
        <f t="shared" si="80"/>
        <v>2391797000</v>
      </c>
      <c r="CI94" s="125">
        <f t="shared" si="80"/>
        <v>2539318000</v>
      </c>
      <c r="CJ94" s="125">
        <f>AO71</f>
        <v>2695937000</v>
      </c>
      <c r="CW94" s="63">
        <f t="shared" si="41"/>
        <v>1795507200</v>
      </c>
      <c r="CX94" s="44">
        <f t="shared" si="42"/>
        <v>19950080</v>
      </c>
      <c r="DA94" s="56">
        <f t="shared" si="43"/>
        <v>1595469600</v>
      </c>
      <c r="DB94" s="44">
        <f t="shared" si="44"/>
        <v>26591160</v>
      </c>
      <c r="DC94" s="49">
        <f t="shared" si="45"/>
        <v>44318600</v>
      </c>
    </row>
    <row r="95" spans="1:107">
      <c r="A95" s="3">
        <f t="shared" si="46"/>
        <v>56</v>
      </c>
      <c r="B95" s="263">
        <v>5</v>
      </c>
      <c r="C95" s="556"/>
      <c r="D95" s="264" t="s">
        <v>149</v>
      </c>
      <c r="E95" s="299">
        <v>12</v>
      </c>
      <c r="F95" s="266"/>
      <c r="G95" s="41" t="s">
        <v>50</v>
      </c>
      <c r="H95" s="267">
        <f t="shared" si="4"/>
        <v>67</v>
      </c>
      <c r="I95" s="267">
        <f t="shared" si="5"/>
        <v>57</v>
      </c>
      <c r="J95" s="268">
        <f t="shared" si="6"/>
        <v>27506142.120000001</v>
      </c>
      <c r="K95" s="268">
        <f t="shared" si="7"/>
        <v>2</v>
      </c>
      <c r="L95" s="269">
        <f t="shared" si="8"/>
        <v>0.93</v>
      </c>
      <c r="M95" s="270">
        <f t="shared" si="78"/>
        <v>1</v>
      </c>
      <c r="N95" s="271">
        <f t="shared" si="10"/>
        <v>21376392.145576868</v>
      </c>
      <c r="O95" s="271">
        <f t="shared" si="11"/>
        <v>24094609.386887025</v>
      </c>
      <c r="P95" s="271">
        <f t="shared" si="12"/>
        <v>25580712.171600003</v>
      </c>
      <c r="Q95" s="271">
        <f t="shared" si="13"/>
        <v>27158474.52427981</v>
      </c>
      <c r="R95" s="272">
        <f t="shared" si="14"/>
        <v>25580712.171600003</v>
      </c>
      <c r="S95" s="271">
        <f t="shared" si="14"/>
        <v>27158474.52427981</v>
      </c>
      <c r="T95" s="271">
        <f t="shared" si="15"/>
        <v>28833549.806515098</v>
      </c>
      <c r="U95" s="271"/>
      <c r="V95" s="271">
        <f t="shared" si="16"/>
        <v>1218454352.2978816</v>
      </c>
      <c r="W95" s="271">
        <f t="shared" si="17"/>
        <v>1373392735.0525603</v>
      </c>
      <c r="X95" s="271">
        <f t="shared" si="18"/>
        <v>1458100593.7812002</v>
      </c>
      <c r="Y95" s="272">
        <f t="shared" si="19"/>
        <v>1548033047.8839493</v>
      </c>
      <c r="Z95" s="272">
        <f t="shared" si="20"/>
        <v>1458100593.7812002</v>
      </c>
      <c r="AA95" s="271">
        <f t="shared" si="21"/>
        <v>1548033047.8839493</v>
      </c>
      <c r="AB95" s="271">
        <f t="shared" si="22"/>
        <v>1643512338.9713607</v>
      </c>
      <c r="AC95" s="271"/>
      <c r="AD95" s="33" t="str">
        <f t="shared" si="23"/>
        <v>BERTAHAP</v>
      </c>
      <c r="AE95" s="273">
        <f t="shared" si="24"/>
        <v>0</v>
      </c>
      <c r="AF95" s="274">
        <v>2</v>
      </c>
      <c r="AG95" s="275"/>
      <c r="AH95" s="271" t="str">
        <f t="shared" si="79"/>
        <v>KR</v>
      </c>
      <c r="AI95" s="275">
        <f t="shared" si="68"/>
        <v>1340300000</v>
      </c>
      <c r="AJ95" s="275">
        <f t="shared" si="68"/>
        <v>1510733000</v>
      </c>
      <c r="AK95" s="275">
        <f t="shared" si="68"/>
        <v>1603911000</v>
      </c>
      <c r="AL95" s="276">
        <f t="shared" si="67"/>
        <v>1702837000</v>
      </c>
      <c r="AM95" s="276">
        <f t="shared" si="67"/>
        <v>1603911000</v>
      </c>
      <c r="AN95" s="275">
        <f t="shared" si="67"/>
        <v>1702837000</v>
      </c>
      <c r="AO95" s="275">
        <f t="shared" si="67"/>
        <v>1807864000</v>
      </c>
      <c r="AP95" s="275">
        <f t="shared" si="47"/>
        <v>1807864215.5293448</v>
      </c>
      <c r="AQ95" s="52">
        <f t="shared" si="48"/>
        <v>1700146000</v>
      </c>
      <c r="AR95" s="43">
        <f t="shared" si="48"/>
        <v>1805008000</v>
      </c>
      <c r="AS95" s="63">
        <f t="shared" si="27"/>
        <v>1530131400</v>
      </c>
      <c r="AT95" s="63">
        <f t="shared" si="28"/>
        <v>25502190</v>
      </c>
      <c r="AU95" s="351">
        <f t="shared" si="29"/>
        <v>31928193.75</v>
      </c>
      <c r="AV95" s="141">
        <f t="shared" si="30"/>
        <v>18050080</v>
      </c>
      <c r="AW95" s="5">
        <f t="shared" si="31"/>
        <v>25502190</v>
      </c>
      <c r="AX95" s="5">
        <f t="shared" si="32"/>
        <v>40097775</v>
      </c>
      <c r="AY95" s="510">
        <f t="shared" si="33"/>
        <v>1916337000</v>
      </c>
      <c r="AZ95" s="127">
        <f t="shared" si="49"/>
        <v>1916336549.4434288</v>
      </c>
      <c r="BA95" s="2"/>
      <c r="BB95" s="2"/>
      <c r="BW95" s="56">
        <f t="shared" si="34"/>
        <v>-1767269.6312099956</v>
      </c>
      <c r="BY95" s="126">
        <v>17</v>
      </c>
      <c r="BZ95" s="131" t="s">
        <v>49</v>
      </c>
      <c r="CA95" s="122" t="str">
        <f>G119</f>
        <v>1BR-12</v>
      </c>
      <c r="CB95" s="123">
        <f>E119</f>
        <v>12</v>
      </c>
      <c r="CC95" s="124">
        <f t="shared" ref="CC95:CD98" si="81">H119</f>
        <v>67</v>
      </c>
      <c r="CD95" s="124">
        <f t="shared" si="81"/>
        <v>57</v>
      </c>
      <c r="CE95" s="125">
        <f>P119</f>
        <v>26092326.415032003</v>
      </c>
      <c r="CF95" s="125">
        <f t="shared" ref="CF95:CI98" si="82">AI119</f>
        <v>1367106000</v>
      </c>
      <c r="CG95" s="125">
        <f t="shared" si="82"/>
        <v>1540947000</v>
      </c>
      <c r="CH95" s="125">
        <f t="shared" si="82"/>
        <v>1635989000</v>
      </c>
      <c r="CI95" s="125">
        <f t="shared" si="82"/>
        <v>1736894000</v>
      </c>
      <c r="CJ95" s="125">
        <f>AO119</f>
        <v>1844021000</v>
      </c>
      <c r="CK95" s="2">
        <v>4</v>
      </c>
      <c r="CW95" s="63">
        <f t="shared" si="41"/>
        <v>1624507200</v>
      </c>
      <c r="CX95" s="44">
        <f t="shared" si="42"/>
        <v>18050080</v>
      </c>
      <c r="DA95" s="56">
        <f t="shared" si="43"/>
        <v>1443519900</v>
      </c>
      <c r="DB95" s="44">
        <f t="shared" si="44"/>
        <v>24058665</v>
      </c>
      <c r="DC95" s="49">
        <f t="shared" si="45"/>
        <v>40097775</v>
      </c>
    </row>
    <row r="96" spans="1:107">
      <c r="A96" s="3">
        <f t="shared" si="46"/>
        <v>57</v>
      </c>
      <c r="B96" s="263">
        <v>6</v>
      </c>
      <c r="C96" s="556"/>
      <c r="D96" s="264" t="s">
        <v>149</v>
      </c>
      <c r="E96" s="265">
        <v>16</v>
      </c>
      <c r="F96" s="266"/>
      <c r="G96" s="41" t="s">
        <v>52</v>
      </c>
      <c r="H96" s="267">
        <f t="shared" si="4"/>
        <v>71</v>
      </c>
      <c r="I96" s="267">
        <f t="shared" si="5"/>
        <v>63</v>
      </c>
      <c r="J96" s="268">
        <f t="shared" si="6"/>
        <v>27506142.120000001</v>
      </c>
      <c r="K96" s="268">
        <f t="shared" si="7"/>
        <v>2</v>
      </c>
      <c r="L96" s="269">
        <f t="shared" si="8"/>
        <v>0.93</v>
      </c>
      <c r="M96" s="270">
        <f t="shared" si="78"/>
        <v>1</v>
      </c>
      <c r="N96" s="271">
        <f t="shared" si="10"/>
        <v>21376392.145576868</v>
      </c>
      <c r="O96" s="271">
        <f t="shared" si="11"/>
        <v>24094609.386887025</v>
      </c>
      <c r="P96" s="271">
        <f t="shared" si="12"/>
        <v>25580712.171600003</v>
      </c>
      <c r="Q96" s="271">
        <f t="shared" si="13"/>
        <v>27158474.52427981</v>
      </c>
      <c r="R96" s="272">
        <f t="shared" si="14"/>
        <v>25580712.171600003</v>
      </c>
      <c r="S96" s="271">
        <f t="shared" si="14"/>
        <v>27158474.52427981</v>
      </c>
      <c r="T96" s="271">
        <f t="shared" si="15"/>
        <v>28833549.806515098</v>
      </c>
      <c r="U96" s="271"/>
      <c r="V96" s="271">
        <f t="shared" si="16"/>
        <v>1346712705.1713426</v>
      </c>
      <c r="W96" s="271">
        <f t="shared" si="17"/>
        <v>1517960391.3738825</v>
      </c>
      <c r="X96" s="271">
        <f t="shared" si="18"/>
        <v>1611584866.8108001</v>
      </c>
      <c r="Y96" s="272">
        <f t="shared" si="19"/>
        <v>1710983895.029628</v>
      </c>
      <c r="Z96" s="272">
        <f t="shared" si="20"/>
        <v>1611584866.8108001</v>
      </c>
      <c r="AA96" s="271">
        <f t="shared" si="21"/>
        <v>1710983895.029628</v>
      </c>
      <c r="AB96" s="271">
        <f t="shared" si="22"/>
        <v>1816513637.810451</v>
      </c>
      <c r="AC96" s="271"/>
      <c r="AD96" s="33" t="str">
        <f t="shared" si="23"/>
        <v>BERTAHAP</v>
      </c>
      <c r="AE96" s="273">
        <f t="shared" si="24"/>
        <v>0</v>
      </c>
      <c r="AF96" s="274">
        <v>2</v>
      </c>
      <c r="AG96" s="275"/>
      <c r="AH96" s="271" t="str">
        <f t="shared" si="79"/>
        <v>KR</v>
      </c>
      <c r="AI96" s="275">
        <f t="shared" si="68"/>
        <v>1481384000</v>
      </c>
      <c r="AJ96" s="275">
        <f t="shared" si="68"/>
        <v>1669757000</v>
      </c>
      <c r="AK96" s="275">
        <f t="shared" si="68"/>
        <v>1772744000</v>
      </c>
      <c r="AL96" s="276">
        <f t="shared" si="67"/>
        <v>1882083000</v>
      </c>
      <c r="AM96" s="276">
        <f t="shared" si="67"/>
        <v>1772744000</v>
      </c>
      <c r="AN96" s="275">
        <f t="shared" si="67"/>
        <v>1882083000</v>
      </c>
      <c r="AO96" s="275">
        <f t="shared" si="67"/>
        <v>1998166000</v>
      </c>
      <c r="AP96" s="275">
        <f t="shared" si="47"/>
        <v>1998165711.9008548</v>
      </c>
      <c r="AQ96" s="52">
        <f t="shared" si="48"/>
        <v>1879109000</v>
      </c>
      <c r="AR96" s="43">
        <f t="shared" si="48"/>
        <v>1995008000</v>
      </c>
      <c r="AS96" s="63">
        <f t="shared" si="27"/>
        <v>1691198100</v>
      </c>
      <c r="AT96" s="63">
        <f t="shared" si="28"/>
        <v>28186635</v>
      </c>
      <c r="AU96" s="351">
        <f t="shared" si="29"/>
        <v>35289056.25</v>
      </c>
      <c r="AV96" s="141">
        <f t="shared" si="30"/>
        <v>19950080</v>
      </c>
      <c r="AW96" s="5">
        <f t="shared" si="31"/>
        <v>28186635</v>
      </c>
      <c r="AX96" s="5">
        <f t="shared" si="32"/>
        <v>44318600</v>
      </c>
      <c r="AY96" s="510">
        <f t="shared" si="33"/>
        <v>2118056000</v>
      </c>
      <c r="AZ96" s="127">
        <f t="shared" si="49"/>
        <v>2118055292.1826584</v>
      </c>
      <c r="BA96" s="2"/>
      <c r="BB96" s="2"/>
      <c r="BW96" s="56">
        <f t="shared" si="34"/>
        <v>-1767269.6312099956</v>
      </c>
      <c r="BY96" s="126"/>
      <c r="BZ96" s="122"/>
      <c r="CA96" s="122" t="str">
        <f>G120</f>
        <v>1BR-16</v>
      </c>
      <c r="CB96" s="123">
        <f>E120</f>
        <v>16</v>
      </c>
      <c r="CC96" s="124">
        <f t="shared" si="81"/>
        <v>71</v>
      </c>
      <c r="CD96" s="124">
        <f t="shared" si="81"/>
        <v>63</v>
      </c>
      <c r="CE96" s="125">
        <f>P120</f>
        <v>26092326.415032003</v>
      </c>
      <c r="CF96" s="125">
        <f t="shared" si="82"/>
        <v>1511012000</v>
      </c>
      <c r="CG96" s="125">
        <f t="shared" si="82"/>
        <v>1703152000</v>
      </c>
      <c r="CH96" s="125">
        <f t="shared" si="82"/>
        <v>1808199000</v>
      </c>
      <c r="CI96" s="125">
        <f t="shared" si="82"/>
        <v>1919724000</v>
      </c>
      <c r="CJ96" s="125">
        <f>AO120</f>
        <v>2038129000</v>
      </c>
      <c r="CW96" s="63">
        <f t="shared" si="41"/>
        <v>1795507200</v>
      </c>
      <c r="CX96" s="44">
        <f t="shared" si="42"/>
        <v>19950080</v>
      </c>
      <c r="DA96" s="56">
        <f t="shared" si="43"/>
        <v>1595469600</v>
      </c>
      <c r="DB96" s="44">
        <f t="shared" si="44"/>
        <v>26591160</v>
      </c>
      <c r="DC96" s="49">
        <f t="shared" si="45"/>
        <v>44318600</v>
      </c>
    </row>
    <row r="97" spans="1:107">
      <c r="A97" s="3">
        <f t="shared" si="46"/>
        <v>58</v>
      </c>
      <c r="B97" s="263">
        <v>7</v>
      </c>
      <c r="C97" s="556"/>
      <c r="D97" s="264" t="s">
        <v>149</v>
      </c>
      <c r="E97" s="299">
        <v>18</v>
      </c>
      <c r="F97" s="266"/>
      <c r="G97" s="41" t="s">
        <v>54</v>
      </c>
      <c r="H97" s="267">
        <f t="shared" si="4"/>
        <v>97</v>
      </c>
      <c r="I97" s="267">
        <f t="shared" si="5"/>
        <v>85</v>
      </c>
      <c r="J97" s="268">
        <f t="shared" si="6"/>
        <v>27506142.120000001</v>
      </c>
      <c r="K97" s="268">
        <f t="shared" si="7"/>
        <v>2</v>
      </c>
      <c r="L97" s="269">
        <f t="shared" si="8"/>
        <v>0.93</v>
      </c>
      <c r="M97" s="270">
        <f t="shared" si="78"/>
        <v>1</v>
      </c>
      <c r="N97" s="271">
        <f t="shared" si="10"/>
        <v>21376392.145576868</v>
      </c>
      <c r="O97" s="271">
        <f t="shared" si="11"/>
        <v>24094609.386887025</v>
      </c>
      <c r="P97" s="271">
        <f t="shared" si="12"/>
        <v>25580712.171600003</v>
      </c>
      <c r="Q97" s="271">
        <f t="shared" si="13"/>
        <v>27158474.52427981</v>
      </c>
      <c r="R97" s="272">
        <f t="shared" si="14"/>
        <v>25580712.171600003</v>
      </c>
      <c r="S97" s="271">
        <f t="shared" si="14"/>
        <v>27158474.52427981</v>
      </c>
      <c r="T97" s="271">
        <f t="shared" si="15"/>
        <v>28833549.806515098</v>
      </c>
      <c r="U97" s="271"/>
      <c r="V97" s="271">
        <f t="shared" si="16"/>
        <v>1816993332.3740337</v>
      </c>
      <c r="W97" s="271">
        <f t="shared" si="17"/>
        <v>2048041797.8853972</v>
      </c>
      <c r="X97" s="271">
        <f t="shared" si="18"/>
        <v>2174360534.5860004</v>
      </c>
      <c r="Y97" s="272">
        <f t="shared" si="19"/>
        <v>2308470334.5637841</v>
      </c>
      <c r="Z97" s="272">
        <f t="shared" si="20"/>
        <v>2174360534.5860004</v>
      </c>
      <c r="AA97" s="271">
        <f t="shared" si="21"/>
        <v>2308470334.5637841</v>
      </c>
      <c r="AB97" s="271">
        <f t="shared" si="22"/>
        <v>2450851733.5537834</v>
      </c>
      <c r="AC97" s="271"/>
      <c r="AD97" s="33" t="str">
        <f t="shared" si="23"/>
        <v>BERTAHAP</v>
      </c>
      <c r="AE97" s="273">
        <f t="shared" si="24"/>
        <v>0</v>
      </c>
      <c r="AF97" s="274">
        <v>2</v>
      </c>
      <c r="AG97" s="275"/>
      <c r="AH97" s="271" t="str">
        <f t="shared" si="79"/>
        <v>KR</v>
      </c>
      <c r="AI97" s="275">
        <f t="shared" si="68"/>
        <v>1998693000</v>
      </c>
      <c r="AJ97" s="275">
        <f t="shared" si="68"/>
        <v>2252846000</v>
      </c>
      <c r="AK97" s="275">
        <f t="shared" si="68"/>
        <v>2391797000</v>
      </c>
      <c r="AL97" s="276">
        <f t="shared" si="67"/>
        <v>2539318000</v>
      </c>
      <c r="AM97" s="276">
        <f t="shared" si="67"/>
        <v>2391797000</v>
      </c>
      <c r="AN97" s="275">
        <f t="shared" si="67"/>
        <v>2539318000</v>
      </c>
      <c r="AO97" s="275">
        <f t="shared" si="67"/>
        <v>2695937000</v>
      </c>
      <c r="AP97" s="275">
        <f t="shared" si="47"/>
        <v>2695937511.3704629</v>
      </c>
      <c r="AQ97" s="52">
        <f t="shared" si="48"/>
        <v>2535305000</v>
      </c>
      <c r="AR97" s="43">
        <f t="shared" si="48"/>
        <v>2691678000</v>
      </c>
      <c r="AS97" s="63">
        <f t="shared" si="27"/>
        <v>2281774500</v>
      </c>
      <c r="AT97" s="63">
        <f t="shared" si="28"/>
        <v>38029575</v>
      </c>
      <c r="AU97" s="351">
        <f t="shared" si="29"/>
        <v>47612212.5</v>
      </c>
      <c r="AV97" s="141">
        <f t="shared" si="30"/>
        <v>26916780</v>
      </c>
      <c r="AW97" s="5">
        <f t="shared" si="31"/>
        <v>38029575</v>
      </c>
      <c r="AX97" s="5">
        <f t="shared" si="32"/>
        <v>59794925</v>
      </c>
      <c r="AY97" s="510">
        <f t="shared" si="33"/>
        <v>2857695000</v>
      </c>
      <c r="AZ97" s="127">
        <f t="shared" si="49"/>
        <v>2857694221.1518121</v>
      </c>
      <c r="BA97" s="2"/>
      <c r="BB97" s="2"/>
      <c r="BW97" s="56">
        <f t="shared" si="34"/>
        <v>-1767269.6312099956</v>
      </c>
      <c r="BY97" s="126"/>
      <c r="BZ97" s="122"/>
      <c r="CA97" s="122" t="str">
        <f>G121</f>
        <v>2BR-18</v>
      </c>
      <c r="CB97" s="123">
        <f>E121</f>
        <v>18</v>
      </c>
      <c r="CC97" s="124">
        <f t="shared" si="81"/>
        <v>97</v>
      </c>
      <c r="CD97" s="124">
        <f t="shared" si="81"/>
        <v>85</v>
      </c>
      <c r="CE97" s="125">
        <f>P121</f>
        <v>26092326.415032003</v>
      </c>
      <c r="CF97" s="125">
        <f t="shared" si="82"/>
        <v>2038667000</v>
      </c>
      <c r="CG97" s="125">
        <f t="shared" si="82"/>
        <v>2297903000</v>
      </c>
      <c r="CH97" s="125">
        <f t="shared" si="82"/>
        <v>2439633000</v>
      </c>
      <c r="CI97" s="125">
        <f t="shared" si="82"/>
        <v>2590104000</v>
      </c>
      <c r="CJ97" s="125">
        <f>AO121</f>
        <v>2749856000</v>
      </c>
      <c r="CW97" s="63">
        <f t="shared" si="41"/>
        <v>2422510200</v>
      </c>
      <c r="CX97" s="44">
        <f t="shared" si="42"/>
        <v>26916780</v>
      </c>
      <c r="DA97" s="56">
        <f t="shared" si="43"/>
        <v>2152617300</v>
      </c>
      <c r="DB97" s="44">
        <f t="shared" si="44"/>
        <v>35876955</v>
      </c>
      <c r="DC97" s="49">
        <f t="shared" si="45"/>
        <v>59794925</v>
      </c>
    </row>
    <row r="98" spans="1:107">
      <c r="A98" s="3">
        <f t="shared" si="46"/>
        <v>59</v>
      </c>
      <c r="B98" s="263">
        <v>8</v>
      </c>
      <c r="C98" s="556"/>
      <c r="D98" s="264" t="s">
        <v>149</v>
      </c>
      <c r="E98" s="299">
        <v>20</v>
      </c>
      <c r="F98" s="266"/>
      <c r="G98" s="41" t="s">
        <v>70</v>
      </c>
      <c r="H98" s="267">
        <f t="shared" si="4"/>
        <v>60</v>
      </c>
      <c r="I98" s="267">
        <f t="shared" si="5"/>
        <v>51</v>
      </c>
      <c r="J98" s="268">
        <f t="shared" si="6"/>
        <v>27506142.120000001</v>
      </c>
      <c r="K98" s="268">
        <f t="shared" si="7"/>
        <v>2</v>
      </c>
      <c r="L98" s="269">
        <f t="shared" si="8"/>
        <v>0.93</v>
      </c>
      <c r="M98" s="270">
        <f t="shared" si="78"/>
        <v>1</v>
      </c>
      <c r="N98" s="271">
        <f t="shared" si="10"/>
        <v>21376392.145576868</v>
      </c>
      <c r="O98" s="271">
        <f t="shared" si="11"/>
        <v>24094609.386887025</v>
      </c>
      <c r="P98" s="271">
        <f t="shared" si="12"/>
        <v>25580712.171600003</v>
      </c>
      <c r="Q98" s="271">
        <f t="shared" si="13"/>
        <v>27158474.52427981</v>
      </c>
      <c r="R98" s="272">
        <f t="shared" si="14"/>
        <v>25580712.171600003</v>
      </c>
      <c r="S98" s="271">
        <f t="shared" si="14"/>
        <v>27158474.52427981</v>
      </c>
      <c r="T98" s="271">
        <f t="shared" si="15"/>
        <v>28833549.806515098</v>
      </c>
      <c r="U98" s="271"/>
      <c r="V98" s="271">
        <f t="shared" si="16"/>
        <v>1090195999.4244204</v>
      </c>
      <c r="W98" s="271">
        <f t="shared" si="17"/>
        <v>1228825078.7312384</v>
      </c>
      <c r="X98" s="271">
        <f t="shared" si="18"/>
        <v>1304616320.7516</v>
      </c>
      <c r="Y98" s="272">
        <f t="shared" si="19"/>
        <v>1385082200.7382703</v>
      </c>
      <c r="Z98" s="272">
        <f t="shared" si="20"/>
        <v>1304616320.7516</v>
      </c>
      <c r="AA98" s="271">
        <f t="shared" si="21"/>
        <v>1385082200.7382703</v>
      </c>
      <c r="AB98" s="271">
        <f t="shared" si="22"/>
        <v>1470511040.1322699</v>
      </c>
      <c r="AC98" s="271"/>
      <c r="AD98" s="33" t="str">
        <f t="shared" si="23"/>
        <v>BERTAHAP</v>
      </c>
      <c r="AE98" s="273">
        <f t="shared" si="24"/>
        <v>0</v>
      </c>
      <c r="AF98" s="274">
        <v>2</v>
      </c>
      <c r="AG98" s="275"/>
      <c r="AH98" s="271" t="str">
        <f t="shared" si="79"/>
        <v>KR</v>
      </c>
      <c r="AI98" s="275">
        <f t="shared" si="68"/>
        <v>1199216000</v>
      </c>
      <c r="AJ98" s="275">
        <f t="shared" si="68"/>
        <v>1351708000</v>
      </c>
      <c r="AK98" s="275">
        <f t="shared" si="68"/>
        <v>1435078000</v>
      </c>
      <c r="AL98" s="276">
        <f t="shared" si="67"/>
        <v>1523591000</v>
      </c>
      <c r="AM98" s="276">
        <f t="shared" si="67"/>
        <v>1435078000</v>
      </c>
      <c r="AN98" s="275">
        <f t="shared" si="67"/>
        <v>1523591000</v>
      </c>
      <c r="AO98" s="275">
        <f t="shared" si="67"/>
        <v>1617563000</v>
      </c>
      <c r="AP98" s="275">
        <f t="shared" si="47"/>
        <v>1617562719.157835</v>
      </c>
      <c r="AQ98" s="52">
        <f t="shared" si="48"/>
        <v>1521183000</v>
      </c>
      <c r="AR98" s="43">
        <f t="shared" si="48"/>
        <v>1615007000</v>
      </c>
      <c r="AS98" s="63">
        <f t="shared" si="27"/>
        <v>1369064700</v>
      </c>
      <c r="AT98" s="63">
        <f t="shared" si="28"/>
        <v>22817745</v>
      </c>
      <c r="AU98" s="351">
        <f t="shared" si="29"/>
        <v>28567331.25</v>
      </c>
      <c r="AV98" s="141">
        <f t="shared" si="30"/>
        <v>16150070</v>
      </c>
      <c r="AW98" s="5">
        <f t="shared" si="31"/>
        <v>22817745</v>
      </c>
      <c r="AX98" s="5">
        <f t="shared" si="32"/>
        <v>35876950</v>
      </c>
      <c r="AY98" s="510">
        <f t="shared" si="33"/>
        <v>1714617000</v>
      </c>
      <c r="AZ98" s="127">
        <f t="shared" si="49"/>
        <v>1714616745.0266058</v>
      </c>
      <c r="BA98" s="2"/>
      <c r="BB98" s="2"/>
      <c r="BW98" s="56">
        <f t="shared" si="34"/>
        <v>-1767269.6312099956</v>
      </c>
      <c r="BY98" s="126"/>
      <c r="BZ98" s="122"/>
      <c r="CA98" s="122" t="str">
        <f>G122</f>
        <v>1BR-20</v>
      </c>
      <c r="CB98" s="123">
        <f>E122</f>
        <v>20</v>
      </c>
      <c r="CC98" s="124">
        <f t="shared" si="81"/>
        <v>60</v>
      </c>
      <c r="CD98" s="124">
        <f t="shared" si="81"/>
        <v>51</v>
      </c>
      <c r="CE98" s="125">
        <f>P122</f>
        <v>26092326.415032003</v>
      </c>
      <c r="CF98" s="125">
        <f t="shared" si="82"/>
        <v>1223200000</v>
      </c>
      <c r="CG98" s="125">
        <f t="shared" si="82"/>
        <v>1378742000</v>
      </c>
      <c r="CH98" s="125">
        <f t="shared" si="82"/>
        <v>1463780000</v>
      </c>
      <c r="CI98" s="125">
        <f t="shared" si="82"/>
        <v>1554063000</v>
      </c>
      <c r="CJ98" s="125">
        <f>AO122</f>
        <v>1649914000</v>
      </c>
      <c r="CW98" s="63">
        <f t="shared" si="41"/>
        <v>1453506300</v>
      </c>
      <c r="CX98" s="44">
        <f t="shared" si="42"/>
        <v>16150070</v>
      </c>
      <c r="DA98" s="56">
        <f t="shared" si="43"/>
        <v>1291570200</v>
      </c>
      <c r="DB98" s="44">
        <f t="shared" si="44"/>
        <v>21526170</v>
      </c>
      <c r="DC98" s="49">
        <f t="shared" si="45"/>
        <v>35876950</v>
      </c>
    </row>
    <row r="99" spans="1:107">
      <c r="A99" s="3">
        <f t="shared" si="46"/>
        <v>60</v>
      </c>
      <c r="B99" s="263">
        <v>9</v>
      </c>
      <c r="C99" s="556"/>
      <c r="D99" s="264" t="s">
        <v>149</v>
      </c>
      <c r="E99" s="299">
        <v>22</v>
      </c>
      <c r="F99" s="266"/>
      <c r="G99" s="41" t="s">
        <v>89</v>
      </c>
      <c r="H99" s="267">
        <f t="shared" si="4"/>
        <v>81</v>
      </c>
      <c r="I99" s="267">
        <f t="shared" si="5"/>
        <v>70</v>
      </c>
      <c r="J99" s="268">
        <f t="shared" si="6"/>
        <v>27506142.120000001</v>
      </c>
      <c r="K99" s="268">
        <f t="shared" si="7"/>
        <v>4</v>
      </c>
      <c r="L99" s="269">
        <f t="shared" si="8"/>
        <v>0.97</v>
      </c>
      <c r="M99" s="270">
        <f t="shared" si="78"/>
        <v>1</v>
      </c>
      <c r="N99" s="271">
        <f t="shared" si="10"/>
        <v>22295806.861515656</v>
      </c>
      <c r="O99" s="271">
        <f t="shared" si="11"/>
        <v>25130936.672344532</v>
      </c>
      <c r="P99" s="271">
        <f t="shared" si="12"/>
        <v>26680957.856400002</v>
      </c>
      <c r="Q99" s="271">
        <f t="shared" si="13"/>
        <v>28326580.955431629</v>
      </c>
      <c r="R99" s="272">
        <f t="shared" si="14"/>
        <v>26680957.856400002</v>
      </c>
      <c r="S99" s="271">
        <f t="shared" si="14"/>
        <v>28326580.955431629</v>
      </c>
      <c r="T99" s="271">
        <f t="shared" si="15"/>
        <v>30073702.48636521</v>
      </c>
      <c r="U99" s="271"/>
      <c r="V99" s="271">
        <f t="shared" si="16"/>
        <v>1560706480.3060958</v>
      </c>
      <c r="W99" s="271">
        <f t="shared" si="17"/>
        <v>1759165567.0641172</v>
      </c>
      <c r="X99" s="271">
        <f t="shared" si="18"/>
        <v>1867667049.9480002</v>
      </c>
      <c r="Y99" s="272">
        <f t="shared" si="19"/>
        <v>1982860666.880214</v>
      </c>
      <c r="Z99" s="272">
        <f t="shared" si="20"/>
        <v>1867667049.9480002</v>
      </c>
      <c r="AA99" s="271">
        <f t="shared" si="21"/>
        <v>1982860666.880214</v>
      </c>
      <c r="AB99" s="271">
        <f t="shared" si="22"/>
        <v>2105159174.0455647</v>
      </c>
      <c r="AC99" s="271"/>
      <c r="AD99" s="33" t="str">
        <f t="shared" si="23"/>
        <v>BERTAHAP</v>
      </c>
      <c r="AE99" s="273">
        <f t="shared" si="24"/>
        <v>0</v>
      </c>
      <c r="AF99" s="274">
        <v>2</v>
      </c>
      <c r="AG99" s="275"/>
      <c r="AH99" s="271" t="str">
        <f t="shared" si="79"/>
        <v>KR</v>
      </c>
      <c r="AI99" s="275">
        <f t="shared" si="68"/>
        <v>1716778000</v>
      </c>
      <c r="AJ99" s="275">
        <f t="shared" si="68"/>
        <v>1935083000</v>
      </c>
      <c r="AK99" s="275">
        <f t="shared" si="68"/>
        <v>2054434000</v>
      </c>
      <c r="AL99" s="276">
        <f t="shared" si="67"/>
        <v>2181147000</v>
      </c>
      <c r="AM99" s="276">
        <f t="shared" si="67"/>
        <v>2054434000</v>
      </c>
      <c r="AN99" s="275">
        <f t="shared" si="67"/>
        <v>2181147000</v>
      </c>
      <c r="AO99" s="275">
        <f t="shared" si="67"/>
        <v>2315676000</v>
      </c>
      <c r="AP99" s="275">
        <f t="shared" si="47"/>
        <v>2315675317.1966453</v>
      </c>
      <c r="AQ99" s="52">
        <f t="shared" si="48"/>
        <v>2177701000</v>
      </c>
      <c r="AR99" s="43">
        <f t="shared" si="48"/>
        <v>2312016000</v>
      </c>
      <c r="AS99" s="63">
        <f t="shared" si="27"/>
        <v>1959930900</v>
      </c>
      <c r="AT99" s="63">
        <f t="shared" si="28"/>
        <v>32665515</v>
      </c>
      <c r="AU99" s="351">
        <f t="shared" si="29"/>
        <v>40896506.25</v>
      </c>
      <c r="AV99" s="141">
        <f t="shared" si="30"/>
        <v>23120160</v>
      </c>
      <c r="AW99" s="5">
        <f t="shared" si="31"/>
        <v>32665515</v>
      </c>
      <c r="AX99" s="5">
        <f t="shared" si="32"/>
        <v>51360850</v>
      </c>
      <c r="AY99" s="510">
        <f t="shared" si="33"/>
        <v>2454616000</v>
      </c>
      <c r="AZ99" s="127">
        <f t="shared" si="49"/>
        <v>2454615582.6999097</v>
      </c>
      <c r="BA99" s="2"/>
      <c r="BB99" s="2"/>
      <c r="BW99" s="56">
        <f t="shared" si="34"/>
        <v>-667023.9464099966</v>
      </c>
      <c r="BY99" s="126">
        <v>18</v>
      </c>
      <c r="BZ99" s="122" t="s">
        <v>232</v>
      </c>
      <c r="CA99" s="122" t="str">
        <f>G143</f>
        <v>1BR-6</v>
      </c>
      <c r="CB99" s="123" t="str">
        <f>E143</f>
        <v>06</v>
      </c>
      <c r="CC99" s="124">
        <f t="shared" ref="CC99:CD103" si="83">H143</f>
        <v>78</v>
      </c>
      <c r="CD99" s="124">
        <f t="shared" si="83"/>
        <v>66</v>
      </c>
      <c r="CE99" s="125">
        <f>P143</f>
        <v>26092326.415032003</v>
      </c>
      <c r="CF99" s="125">
        <f t="shared" ref="CF99:CI103" si="84">AI143</f>
        <v>1582965000</v>
      </c>
      <c r="CG99" s="125">
        <f t="shared" si="84"/>
        <v>1784255000</v>
      </c>
      <c r="CH99" s="125">
        <f t="shared" si="84"/>
        <v>1894303000</v>
      </c>
      <c r="CI99" s="125">
        <f t="shared" si="84"/>
        <v>2011140000</v>
      </c>
      <c r="CJ99" s="125">
        <f>AO143</f>
        <v>2135183000</v>
      </c>
      <c r="CK99" s="2">
        <v>10</v>
      </c>
      <c r="CW99" s="63">
        <f t="shared" si="41"/>
        <v>2080814400</v>
      </c>
      <c r="CX99" s="44">
        <f t="shared" si="42"/>
        <v>23120160</v>
      </c>
      <c r="DA99" s="56">
        <f t="shared" si="43"/>
        <v>1848990600</v>
      </c>
      <c r="DB99" s="44">
        <f t="shared" si="44"/>
        <v>30816510</v>
      </c>
      <c r="DC99" s="49">
        <f t="shared" si="45"/>
        <v>51360850</v>
      </c>
    </row>
    <row r="100" spans="1:107">
      <c r="A100" s="3">
        <f t="shared" si="46"/>
        <v>61</v>
      </c>
      <c r="B100" s="263">
        <v>1</v>
      </c>
      <c r="C100" s="556"/>
      <c r="D100" s="264" t="s">
        <v>151</v>
      </c>
      <c r="E100" s="265" t="s">
        <v>24</v>
      </c>
      <c r="F100" s="266"/>
      <c r="G100" s="41" t="s">
        <v>39</v>
      </c>
      <c r="H100" s="267">
        <f t="shared" si="4"/>
        <v>113</v>
      </c>
      <c r="I100" s="267">
        <f t="shared" si="5"/>
        <v>101</v>
      </c>
      <c r="J100" s="268">
        <f t="shared" si="6"/>
        <v>27506142.120000001</v>
      </c>
      <c r="K100" s="268">
        <f t="shared" si="7"/>
        <v>6</v>
      </c>
      <c r="L100" s="269">
        <f t="shared" si="8"/>
        <v>0.95</v>
      </c>
      <c r="M100" s="319">
        <f t="shared" ref="M100:M107" si="85">SUMIF($AO$4:$AO$22,E100,$BJ$4:$BJ$22)</f>
        <v>1.01</v>
      </c>
      <c r="N100" s="271">
        <f t="shared" si="10"/>
        <v>22054460.498581722</v>
      </c>
      <c r="O100" s="271">
        <f t="shared" si="11"/>
        <v>24858900.759911936</v>
      </c>
      <c r="P100" s="271">
        <f t="shared" si="12"/>
        <v>26392143.36414</v>
      </c>
      <c r="Q100" s="271">
        <f t="shared" si="13"/>
        <v>28019953.017254278</v>
      </c>
      <c r="R100" s="272">
        <f t="shared" si="14"/>
        <v>26392143.36414</v>
      </c>
      <c r="S100" s="271">
        <f t="shared" si="14"/>
        <v>28019953.017254278</v>
      </c>
      <c r="T100" s="271">
        <f t="shared" si="15"/>
        <v>29748162.407904554</v>
      </c>
      <c r="U100" s="271"/>
      <c r="V100" s="271">
        <f t="shared" si="16"/>
        <v>2227500510.3567538</v>
      </c>
      <c r="W100" s="271">
        <f t="shared" si="17"/>
        <v>2510748976.7511053</v>
      </c>
      <c r="X100" s="271">
        <f t="shared" si="18"/>
        <v>2665606479.7781401</v>
      </c>
      <c r="Y100" s="272">
        <f t="shared" si="19"/>
        <v>2830015254.742682</v>
      </c>
      <c r="Z100" s="272">
        <f t="shared" si="20"/>
        <v>2665606479.7781401</v>
      </c>
      <c r="AA100" s="271">
        <f t="shared" si="21"/>
        <v>2830015254.742682</v>
      </c>
      <c r="AB100" s="271">
        <f t="shared" si="22"/>
        <v>3004564403.19836</v>
      </c>
      <c r="AC100" s="271"/>
      <c r="AD100" s="33" t="str">
        <f t="shared" si="23"/>
        <v>BERTAHAP</v>
      </c>
      <c r="AE100" s="273">
        <f t="shared" si="24"/>
        <v>0</v>
      </c>
      <c r="AF100" s="274">
        <v>2</v>
      </c>
      <c r="AG100" s="275"/>
      <c r="AH100" s="271" t="str">
        <f t="shared" si="79"/>
        <v>KR</v>
      </c>
      <c r="AI100" s="275">
        <f t="shared" si="68"/>
        <v>2450251000</v>
      </c>
      <c r="AJ100" s="275">
        <f t="shared" si="68"/>
        <v>2761824000</v>
      </c>
      <c r="AK100" s="275">
        <f t="shared" si="68"/>
        <v>2932168000</v>
      </c>
      <c r="AL100" s="276">
        <f t="shared" si="67"/>
        <v>3113017000</v>
      </c>
      <c r="AM100" s="276">
        <f t="shared" si="67"/>
        <v>2932168000</v>
      </c>
      <c r="AN100" s="275">
        <f t="shared" si="67"/>
        <v>3113017000</v>
      </c>
      <c r="AO100" s="275">
        <f t="shared" si="67"/>
        <v>3305021000</v>
      </c>
      <c r="AP100" s="275">
        <f t="shared" si="47"/>
        <v>3305020995.3357334</v>
      </c>
      <c r="AQ100" s="52">
        <f t="shared" si="48"/>
        <v>3108099000</v>
      </c>
      <c r="AR100" s="43">
        <f t="shared" si="48"/>
        <v>3299799000</v>
      </c>
      <c r="AS100" s="63">
        <f t="shared" si="27"/>
        <v>2797289100</v>
      </c>
      <c r="AT100" s="63">
        <f t="shared" si="28"/>
        <v>46621485</v>
      </c>
      <c r="AU100" s="351">
        <f t="shared" si="29"/>
        <v>58369068.75</v>
      </c>
      <c r="AV100" s="141">
        <f t="shared" si="30"/>
        <v>32997990</v>
      </c>
      <c r="AW100" s="5">
        <f t="shared" si="31"/>
        <v>46621485</v>
      </c>
      <c r="AX100" s="5">
        <f t="shared" si="32"/>
        <v>73304200</v>
      </c>
      <c r="AY100" s="510">
        <f t="shared" si="33"/>
        <v>3503323000</v>
      </c>
      <c r="AZ100" s="127">
        <f t="shared" si="49"/>
        <v>3503322660.9061441</v>
      </c>
      <c r="BA100" s="2"/>
      <c r="BB100" s="2"/>
      <c r="BW100" s="56">
        <f t="shared" si="34"/>
        <v>-955838.4386699982</v>
      </c>
      <c r="BY100" s="126"/>
      <c r="BZ100" s="122"/>
      <c r="CA100" s="122" t="str">
        <f>G144</f>
        <v>1BR-8</v>
      </c>
      <c r="CB100" s="123" t="str">
        <f>E144</f>
        <v>08</v>
      </c>
      <c r="CC100" s="124">
        <f t="shared" si="83"/>
        <v>60</v>
      </c>
      <c r="CD100" s="124">
        <f t="shared" si="83"/>
        <v>52</v>
      </c>
      <c r="CE100" s="125">
        <f>P144</f>
        <v>26092326.415032003</v>
      </c>
      <c r="CF100" s="125">
        <f t="shared" si="84"/>
        <v>1247185000</v>
      </c>
      <c r="CG100" s="125">
        <f t="shared" si="84"/>
        <v>1405776000</v>
      </c>
      <c r="CH100" s="125">
        <f t="shared" si="84"/>
        <v>1492482000</v>
      </c>
      <c r="CI100" s="125">
        <f t="shared" si="84"/>
        <v>1584535000</v>
      </c>
      <c r="CJ100" s="125">
        <f>AO144</f>
        <v>1682265000</v>
      </c>
      <c r="CW100" s="63">
        <f t="shared" si="41"/>
        <v>2969819100</v>
      </c>
      <c r="CX100" s="44">
        <f t="shared" si="42"/>
        <v>32997990</v>
      </c>
      <c r="DA100" s="56">
        <f t="shared" si="43"/>
        <v>2638951200</v>
      </c>
      <c r="DB100" s="44">
        <f t="shared" si="44"/>
        <v>43982520</v>
      </c>
      <c r="DC100" s="49">
        <f t="shared" si="45"/>
        <v>73304200</v>
      </c>
    </row>
    <row r="101" spans="1:107">
      <c r="A101" s="3">
        <f t="shared" si="46"/>
        <v>62</v>
      </c>
      <c r="B101" s="263">
        <v>2</v>
      </c>
      <c r="C101" s="556"/>
      <c r="D101" s="264" t="s">
        <v>151</v>
      </c>
      <c r="E101" s="265" t="s">
        <v>35</v>
      </c>
      <c r="F101" s="266"/>
      <c r="G101" s="41" t="s">
        <v>42</v>
      </c>
      <c r="H101" s="267">
        <f t="shared" si="4"/>
        <v>78</v>
      </c>
      <c r="I101" s="267">
        <f t="shared" si="5"/>
        <v>66</v>
      </c>
      <c r="J101" s="268">
        <f t="shared" si="6"/>
        <v>27506142.120000001</v>
      </c>
      <c r="K101" s="268">
        <f t="shared" si="7"/>
        <v>2</v>
      </c>
      <c r="L101" s="269">
        <f t="shared" si="8"/>
        <v>0.93</v>
      </c>
      <c r="M101" s="319">
        <f t="shared" si="85"/>
        <v>1.01</v>
      </c>
      <c r="N101" s="271">
        <f t="shared" si="10"/>
        <v>21590156.067032635</v>
      </c>
      <c r="O101" s="271">
        <f t="shared" si="11"/>
        <v>24335555.480755895</v>
      </c>
      <c r="P101" s="271">
        <f t="shared" si="12"/>
        <v>25836519.293316003</v>
      </c>
      <c r="Q101" s="271">
        <f t="shared" si="13"/>
        <v>27430059.269522611</v>
      </c>
      <c r="R101" s="272">
        <f t="shared" si="14"/>
        <v>25836519.293316003</v>
      </c>
      <c r="S101" s="271">
        <f t="shared" si="14"/>
        <v>27430059.269522611</v>
      </c>
      <c r="T101" s="271">
        <f t="shared" si="15"/>
        <v>29121885.304580249</v>
      </c>
      <c r="U101" s="271"/>
      <c r="V101" s="271">
        <f t="shared" si="16"/>
        <v>1424950300.4241538</v>
      </c>
      <c r="W101" s="271">
        <f t="shared" si="17"/>
        <v>1606146661.7298892</v>
      </c>
      <c r="X101" s="271">
        <f t="shared" si="18"/>
        <v>1705210273.3588562</v>
      </c>
      <c r="Y101" s="272">
        <f t="shared" si="19"/>
        <v>1810383911.7884924</v>
      </c>
      <c r="Z101" s="272">
        <f t="shared" si="20"/>
        <v>1705210273.3588562</v>
      </c>
      <c r="AA101" s="271">
        <f t="shared" si="21"/>
        <v>1810383911.7884924</v>
      </c>
      <c r="AB101" s="271">
        <f t="shared" si="22"/>
        <v>1922044430.1022964</v>
      </c>
      <c r="AC101" s="271"/>
      <c r="AD101" s="33" t="str">
        <f t="shared" si="23"/>
        <v>BERTAHAP</v>
      </c>
      <c r="AE101" s="273">
        <f t="shared" si="24"/>
        <v>0</v>
      </c>
      <c r="AF101" s="274">
        <v>2</v>
      </c>
      <c r="AG101" s="275"/>
      <c r="AH101" s="271" t="e">
        <f>IF(AG101&gt;#REF!,"LB","KR")</f>
        <v>#REF!</v>
      </c>
      <c r="AI101" s="275">
        <f t="shared" si="68"/>
        <v>1567446000</v>
      </c>
      <c r="AJ101" s="275">
        <f t="shared" si="68"/>
        <v>1766762000</v>
      </c>
      <c r="AK101" s="275">
        <f t="shared" si="68"/>
        <v>1875732000</v>
      </c>
      <c r="AL101" s="276">
        <f t="shared" si="67"/>
        <v>1991423000</v>
      </c>
      <c r="AM101" s="276">
        <f t="shared" si="67"/>
        <v>1875732000</v>
      </c>
      <c r="AN101" s="275">
        <f t="shared" si="67"/>
        <v>1991423000</v>
      </c>
      <c r="AO101" s="275">
        <f t="shared" si="67"/>
        <v>2114249000</v>
      </c>
      <c r="AP101" s="275">
        <f t="shared" si="47"/>
        <v>2114249560.9868088</v>
      </c>
      <c r="AQ101" s="52">
        <f t="shared" si="48"/>
        <v>1988276000</v>
      </c>
      <c r="AR101" s="43">
        <f t="shared" si="48"/>
        <v>2110909000</v>
      </c>
      <c r="AS101" s="63">
        <f t="shared" si="27"/>
        <v>1789448400</v>
      </c>
      <c r="AT101" s="63">
        <f t="shared" si="28"/>
        <v>29824140</v>
      </c>
      <c r="AU101" s="351">
        <f t="shared" si="29"/>
        <v>37339181.25</v>
      </c>
      <c r="AV101" s="141">
        <f t="shared" si="30"/>
        <v>21109090</v>
      </c>
      <c r="AW101" s="5">
        <f t="shared" si="31"/>
        <v>29824140</v>
      </c>
      <c r="AX101" s="5">
        <f t="shared" si="32"/>
        <v>46893300</v>
      </c>
      <c r="AY101" s="510">
        <f t="shared" si="33"/>
        <v>2241105000</v>
      </c>
      <c r="AZ101" s="127">
        <f t="shared" si="49"/>
        <v>2241104786.9311819</v>
      </c>
      <c r="BA101" s="2"/>
      <c r="BB101" s="2"/>
      <c r="BW101" s="56">
        <f t="shared" si="34"/>
        <v>-1511462.5094939955</v>
      </c>
      <c r="BY101" s="126"/>
      <c r="BZ101" s="122"/>
      <c r="CA101" s="122" t="str">
        <f>G145</f>
        <v>1BR-10</v>
      </c>
      <c r="CB101" s="123">
        <f>E145</f>
        <v>10</v>
      </c>
      <c r="CC101" s="124">
        <f t="shared" si="83"/>
        <v>74</v>
      </c>
      <c r="CD101" s="124">
        <f t="shared" si="83"/>
        <v>63</v>
      </c>
      <c r="CE101" s="125">
        <f>P145</f>
        <v>26092326.415032003</v>
      </c>
      <c r="CF101" s="125">
        <f t="shared" si="84"/>
        <v>1511012000</v>
      </c>
      <c r="CG101" s="125">
        <f t="shared" si="84"/>
        <v>1703152000</v>
      </c>
      <c r="CH101" s="125">
        <f t="shared" si="84"/>
        <v>1808199000</v>
      </c>
      <c r="CI101" s="125">
        <f t="shared" si="84"/>
        <v>1919724000</v>
      </c>
      <c r="CJ101" s="125">
        <f>AO145</f>
        <v>2038129000</v>
      </c>
      <c r="CW101" s="63">
        <f t="shared" si="41"/>
        <v>1899818100</v>
      </c>
      <c r="CX101" s="44">
        <f t="shared" si="42"/>
        <v>21109090</v>
      </c>
      <c r="DA101" s="56">
        <f t="shared" si="43"/>
        <v>1688158800</v>
      </c>
      <c r="DB101" s="44">
        <f t="shared" si="44"/>
        <v>28135980</v>
      </c>
      <c r="DC101" s="49">
        <f t="shared" si="45"/>
        <v>46893300</v>
      </c>
    </row>
    <row r="102" spans="1:107">
      <c r="A102" s="3">
        <f t="shared" si="46"/>
        <v>63</v>
      </c>
      <c r="B102" s="263">
        <v>3</v>
      </c>
      <c r="C102" s="556"/>
      <c r="D102" s="264" t="s">
        <v>151</v>
      </c>
      <c r="E102" s="265">
        <v>10</v>
      </c>
      <c r="F102" s="266"/>
      <c r="G102" s="41" t="s">
        <v>48</v>
      </c>
      <c r="H102" s="267">
        <f t="shared" si="4"/>
        <v>74</v>
      </c>
      <c r="I102" s="267">
        <f t="shared" si="5"/>
        <v>63</v>
      </c>
      <c r="J102" s="268">
        <f t="shared" si="6"/>
        <v>27506142.120000001</v>
      </c>
      <c r="K102" s="268">
        <f t="shared" si="7"/>
        <v>2</v>
      </c>
      <c r="L102" s="269">
        <f t="shared" si="8"/>
        <v>0.93</v>
      </c>
      <c r="M102" s="319">
        <f t="shared" si="85"/>
        <v>1.01</v>
      </c>
      <c r="N102" s="271">
        <f t="shared" si="10"/>
        <v>21590156.067032635</v>
      </c>
      <c r="O102" s="271">
        <f t="shared" si="11"/>
        <v>24335555.480755895</v>
      </c>
      <c r="P102" s="271">
        <f t="shared" si="12"/>
        <v>25836519.293316003</v>
      </c>
      <c r="Q102" s="271">
        <f t="shared" si="13"/>
        <v>27430059.269522611</v>
      </c>
      <c r="R102" s="272">
        <f t="shared" si="14"/>
        <v>25836519.293316003</v>
      </c>
      <c r="S102" s="271">
        <f t="shared" si="14"/>
        <v>27430059.269522611</v>
      </c>
      <c r="T102" s="271">
        <f t="shared" si="15"/>
        <v>29121885.304580249</v>
      </c>
      <c r="U102" s="271"/>
      <c r="V102" s="271">
        <f t="shared" si="16"/>
        <v>1360179832.2230561</v>
      </c>
      <c r="W102" s="271">
        <f t="shared" si="17"/>
        <v>1533139995.2876215</v>
      </c>
      <c r="X102" s="271">
        <f t="shared" si="18"/>
        <v>1627700715.4789083</v>
      </c>
      <c r="Y102" s="272">
        <f t="shared" si="19"/>
        <v>1728093733.9799244</v>
      </c>
      <c r="Z102" s="272">
        <f t="shared" si="20"/>
        <v>1627700715.4789083</v>
      </c>
      <c r="AA102" s="271">
        <f t="shared" si="21"/>
        <v>1728093733.9799244</v>
      </c>
      <c r="AB102" s="271">
        <f t="shared" si="22"/>
        <v>1834678774.1885557</v>
      </c>
      <c r="AC102" s="271"/>
      <c r="AD102" s="33" t="str">
        <f t="shared" si="23"/>
        <v>BERTAHAP</v>
      </c>
      <c r="AE102" s="273">
        <f t="shared" si="24"/>
        <v>0</v>
      </c>
      <c r="AF102" s="274">
        <v>2</v>
      </c>
      <c r="AG102" s="275"/>
      <c r="AH102" s="271" t="str">
        <f t="shared" ref="AH102:AH108" si="86">IF(AG102&gt;$BC$42,"LB","KR")</f>
        <v>KR</v>
      </c>
      <c r="AI102" s="275">
        <f t="shared" si="68"/>
        <v>1496198000</v>
      </c>
      <c r="AJ102" s="275">
        <f t="shared" si="68"/>
        <v>1686454000</v>
      </c>
      <c r="AK102" s="275">
        <f t="shared" si="68"/>
        <v>1790471000</v>
      </c>
      <c r="AL102" s="276">
        <f t="shared" si="67"/>
        <v>1900904000</v>
      </c>
      <c r="AM102" s="276">
        <f t="shared" si="67"/>
        <v>1790471000</v>
      </c>
      <c r="AN102" s="275">
        <f t="shared" si="67"/>
        <v>1900904000</v>
      </c>
      <c r="AO102" s="275">
        <f t="shared" si="67"/>
        <v>2018147000</v>
      </c>
      <c r="AP102" s="275">
        <f t="shared" si="47"/>
        <v>2018147549.5050869</v>
      </c>
      <c r="AQ102" s="52">
        <f t="shared" si="48"/>
        <v>1897900000</v>
      </c>
      <c r="AR102" s="43">
        <f t="shared" si="48"/>
        <v>2014959000</v>
      </c>
      <c r="AS102" s="63">
        <f t="shared" si="27"/>
        <v>1708110000</v>
      </c>
      <c r="AT102" s="63">
        <f t="shared" si="28"/>
        <v>28468500</v>
      </c>
      <c r="AU102" s="351">
        <f t="shared" si="29"/>
        <v>35641950</v>
      </c>
      <c r="AV102" s="141">
        <f t="shared" si="30"/>
        <v>20149590</v>
      </c>
      <c r="AW102" s="5">
        <f t="shared" si="31"/>
        <v>28468500</v>
      </c>
      <c r="AX102" s="5">
        <f t="shared" si="32"/>
        <v>44761775</v>
      </c>
      <c r="AY102" s="510">
        <f t="shared" si="33"/>
        <v>2139237000</v>
      </c>
      <c r="AZ102" s="127">
        <f t="shared" si="49"/>
        <v>2139236821.8478711</v>
      </c>
      <c r="BA102" s="2"/>
      <c r="BB102" s="2"/>
      <c r="BW102" s="56">
        <f t="shared" si="34"/>
        <v>-1511462.5094939955</v>
      </c>
      <c r="BY102" s="126"/>
      <c r="BZ102" s="122"/>
      <c r="CA102" s="122" t="str">
        <f>G146</f>
        <v>1BR-12</v>
      </c>
      <c r="CB102" s="123">
        <f>E146</f>
        <v>12</v>
      </c>
      <c r="CC102" s="124">
        <f t="shared" si="83"/>
        <v>67</v>
      </c>
      <c r="CD102" s="124">
        <f t="shared" si="83"/>
        <v>57</v>
      </c>
      <c r="CE102" s="125">
        <f>P146</f>
        <v>26092326.415032003</v>
      </c>
      <c r="CF102" s="125">
        <f t="shared" si="84"/>
        <v>1367106000</v>
      </c>
      <c r="CG102" s="125">
        <f t="shared" si="84"/>
        <v>1540947000</v>
      </c>
      <c r="CH102" s="125">
        <f t="shared" si="84"/>
        <v>1635989000</v>
      </c>
      <c r="CI102" s="125">
        <f t="shared" si="84"/>
        <v>1736894000</v>
      </c>
      <c r="CJ102" s="125">
        <f>AO146</f>
        <v>1844021000</v>
      </c>
      <c r="CW102" s="63">
        <f t="shared" si="41"/>
        <v>1813463100</v>
      </c>
      <c r="CX102" s="44">
        <f t="shared" si="42"/>
        <v>20149590</v>
      </c>
      <c r="DA102" s="56">
        <f t="shared" si="43"/>
        <v>1611423900</v>
      </c>
      <c r="DB102" s="44">
        <f t="shared" si="44"/>
        <v>26857065</v>
      </c>
      <c r="DC102" s="49">
        <f t="shared" si="45"/>
        <v>44761775</v>
      </c>
    </row>
    <row r="103" spans="1:107">
      <c r="A103" s="3">
        <f t="shared" si="46"/>
        <v>64</v>
      </c>
      <c r="B103" s="263">
        <v>4</v>
      </c>
      <c r="C103" s="556"/>
      <c r="D103" s="264" t="s">
        <v>151</v>
      </c>
      <c r="E103" s="299">
        <v>12</v>
      </c>
      <c r="F103" s="266"/>
      <c r="G103" s="41" t="s">
        <v>50</v>
      </c>
      <c r="H103" s="267">
        <f t="shared" si="4"/>
        <v>67</v>
      </c>
      <c r="I103" s="267">
        <f t="shared" si="5"/>
        <v>57</v>
      </c>
      <c r="J103" s="268">
        <f t="shared" si="6"/>
        <v>27506142.120000001</v>
      </c>
      <c r="K103" s="268">
        <f t="shared" si="7"/>
        <v>2</v>
      </c>
      <c r="L103" s="269">
        <f t="shared" si="8"/>
        <v>0.93</v>
      </c>
      <c r="M103" s="319">
        <f t="shared" si="85"/>
        <v>1.01</v>
      </c>
      <c r="N103" s="271">
        <f t="shared" si="10"/>
        <v>21590156.067032635</v>
      </c>
      <c r="O103" s="271">
        <f t="shared" si="11"/>
        <v>24335555.480755895</v>
      </c>
      <c r="P103" s="271">
        <f t="shared" si="12"/>
        <v>25836519.293316003</v>
      </c>
      <c r="Q103" s="271">
        <f t="shared" si="13"/>
        <v>27430059.269522611</v>
      </c>
      <c r="R103" s="272">
        <f t="shared" si="14"/>
        <v>25836519.293316003</v>
      </c>
      <c r="S103" s="271">
        <f t="shared" si="14"/>
        <v>27430059.269522611</v>
      </c>
      <c r="T103" s="271">
        <f t="shared" si="15"/>
        <v>29121885.304580249</v>
      </c>
      <c r="U103" s="271"/>
      <c r="V103" s="271">
        <f t="shared" si="16"/>
        <v>1230638895.8208601</v>
      </c>
      <c r="W103" s="271">
        <f t="shared" si="17"/>
        <v>1387126662.4030859</v>
      </c>
      <c r="X103" s="271">
        <f t="shared" si="18"/>
        <v>1472681599.7190123</v>
      </c>
      <c r="Y103" s="272">
        <f t="shared" si="19"/>
        <v>1563513378.3627889</v>
      </c>
      <c r="Z103" s="272">
        <f t="shared" si="20"/>
        <v>1472681599.7190123</v>
      </c>
      <c r="AA103" s="271">
        <f t="shared" si="21"/>
        <v>1563513378.3627889</v>
      </c>
      <c r="AB103" s="271">
        <f t="shared" si="22"/>
        <v>1659947462.3610742</v>
      </c>
      <c r="AC103" s="271"/>
      <c r="AD103" s="33" t="str">
        <f t="shared" si="23"/>
        <v>BERTAHAP</v>
      </c>
      <c r="AE103" s="273">
        <f t="shared" si="24"/>
        <v>0</v>
      </c>
      <c r="AF103" s="274">
        <v>2</v>
      </c>
      <c r="AG103" s="275"/>
      <c r="AH103" s="271" t="str">
        <f t="shared" si="86"/>
        <v>KR</v>
      </c>
      <c r="AI103" s="275">
        <f t="shared" si="68"/>
        <v>1353703000</v>
      </c>
      <c r="AJ103" s="275">
        <f t="shared" si="68"/>
        <v>1525840000</v>
      </c>
      <c r="AK103" s="275">
        <f t="shared" si="68"/>
        <v>1619950000</v>
      </c>
      <c r="AL103" s="276">
        <f t="shared" si="67"/>
        <v>1719865000</v>
      </c>
      <c r="AM103" s="276">
        <f t="shared" si="67"/>
        <v>1619950000</v>
      </c>
      <c r="AN103" s="275">
        <f t="shared" si="67"/>
        <v>1719865000</v>
      </c>
      <c r="AO103" s="275">
        <f t="shared" si="67"/>
        <v>1825943000</v>
      </c>
      <c r="AP103" s="275">
        <f t="shared" si="47"/>
        <v>1825942464.8638577</v>
      </c>
      <c r="AQ103" s="52">
        <f t="shared" si="48"/>
        <v>1717147000</v>
      </c>
      <c r="AR103" s="43">
        <f t="shared" si="48"/>
        <v>1823057000</v>
      </c>
      <c r="AS103" s="63">
        <f t="shared" si="27"/>
        <v>1545432300</v>
      </c>
      <c r="AT103" s="63">
        <f t="shared" si="28"/>
        <v>25757205</v>
      </c>
      <c r="AU103" s="351">
        <f t="shared" si="29"/>
        <v>32247468.75</v>
      </c>
      <c r="AV103" s="141">
        <f t="shared" si="30"/>
        <v>18230570</v>
      </c>
      <c r="AW103" s="5">
        <f t="shared" si="31"/>
        <v>25757205</v>
      </c>
      <c r="AX103" s="5">
        <f t="shared" si="32"/>
        <v>40498750</v>
      </c>
      <c r="AY103" s="510">
        <f t="shared" si="33"/>
        <v>1935499000</v>
      </c>
      <c r="AZ103" s="127">
        <f t="shared" si="49"/>
        <v>1935498768.3260624</v>
      </c>
      <c r="BA103" s="2"/>
      <c r="BB103" s="2"/>
      <c r="BW103" s="56">
        <f t="shared" si="34"/>
        <v>-1511462.5094939955</v>
      </c>
      <c r="BY103" s="126"/>
      <c r="BZ103" s="122"/>
      <c r="CA103" s="122" t="str">
        <f>G147</f>
        <v>1BR-16</v>
      </c>
      <c r="CB103" s="123">
        <f>E147</f>
        <v>16</v>
      </c>
      <c r="CC103" s="124">
        <f t="shared" si="83"/>
        <v>71</v>
      </c>
      <c r="CD103" s="124">
        <f t="shared" si="83"/>
        <v>63</v>
      </c>
      <c r="CE103" s="125">
        <f>P147</f>
        <v>26092326.415032003</v>
      </c>
      <c r="CF103" s="125">
        <f t="shared" si="84"/>
        <v>1511012000</v>
      </c>
      <c r="CG103" s="125">
        <f t="shared" si="84"/>
        <v>1703152000</v>
      </c>
      <c r="CH103" s="125">
        <f t="shared" si="84"/>
        <v>1808199000</v>
      </c>
      <c r="CI103" s="125">
        <f t="shared" si="84"/>
        <v>1919724000</v>
      </c>
      <c r="CJ103" s="125">
        <f>AO147</f>
        <v>2038129000</v>
      </c>
      <c r="CW103" s="63">
        <f t="shared" si="41"/>
        <v>1640751300</v>
      </c>
      <c r="CX103" s="44">
        <f t="shared" si="42"/>
        <v>18230570</v>
      </c>
      <c r="DA103" s="56">
        <f t="shared" si="43"/>
        <v>1457955000</v>
      </c>
      <c r="DB103" s="44">
        <f t="shared" si="44"/>
        <v>24299250</v>
      </c>
      <c r="DC103" s="49">
        <f t="shared" si="45"/>
        <v>40498750</v>
      </c>
    </row>
    <row r="104" spans="1:107">
      <c r="A104" s="3">
        <f t="shared" si="46"/>
        <v>65</v>
      </c>
      <c r="B104" s="263">
        <v>5</v>
      </c>
      <c r="C104" s="556"/>
      <c r="D104" s="264" t="s">
        <v>151</v>
      </c>
      <c r="E104" s="265">
        <v>16</v>
      </c>
      <c r="F104" s="266"/>
      <c r="G104" s="41" t="s">
        <v>52</v>
      </c>
      <c r="H104" s="267">
        <f t="shared" ref="H104:H167" si="87">SUMIF($W$10:$W$28,G104,$AB$10:$AB$28)</f>
        <v>71</v>
      </c>
      <c r="I104" s="267">
        <f t="shared" ref="I104:I167" si="88">SUMIF($W$10:$W$28,G104,$Y$10:$Y$28)</f>
        <v>63</v>
      </c>
      <c r="J104" s="268">
        <f t="shared" ref="J104:J167" si="89">$J$27</f>
        <v>27506142.120000001</v>
      </c>
      <c r="K104" s="268">
        <f t="shared" ref="K104:K167" si="90">SUMIF($AO$4:$AO$22,E104,$AR$4:$AR$22)</f>
        <v>2</v>
      </c>
      <c r="L104" s="269">
        <f t="shared" ref="L104:L167" si="91">IF(K104=$AK$25,$AJ$25,IF(K104=$AK$26,$AJ$26,IF(K104=$AK$27,$AJ$27,IF(K104=$AK$28,$AJ$28,IF(K104=$AK$29,$AJ$29,IF(K104=$AK$30,$AJ$30))))))</f>
        <v>0.93</v>
      </c>
      <c r="M104" s="319">
        <f t="shared" si="85"/>
        <v>1.01</v>
      </c>
      <c r="N104" s="271">
        <f t="shared" ref="N104:N167" si="92">$P104/(1+6%/12)^36</f>
        <v>21590156.067032635</v>
      </c>
      <c r="O104" s="271">
        <f t="shared" ref="O104:O167" si="93">$P104/(1+6%/12)^12</f>
        <v>24335555.480755895</v>
      </c>
      <c r="P104" s="271">
        <f t="shared" ref="P104:P167" si="94">$J$27*L104*M104</f>
        <v>25836519.293316003</v>
      </c>
      <c r="Q104" s="271">
        <f t="shared" ref="Q104:Q167" si="95">$P104*(1+6%/12)^12</f>
        <v>27430059.269522611</v>
      </c>
      <c r="R104" s="272">
        <f t="shared" ref="R104:S167" si="96">P104</f>
        <v>25836519.293316003</v>
      </c>
      <c r="S104" s="271">
        <f t="shared" si="96"/>
        <v>27430059.269522611</v>
      </c>
      <c r="T104" s="271">
        <f t="shared" ref="T104:T167" si="97">$P104*(1+6%/12)^24</f>
        <v>29121885.304580249</v>
      </c>
      <c r="U104" s="271"/>
      <c r="V104" s="271">
        <f t="shared" ref="V104:V167" si="98">N104*I104</f>
        <v>1360179832.2230561</v>
      </c>
      <c r="W104" s="271">
        <f t="shared" ref="W104:W167" si="99">O104*I104</f>
        <v>1533139995.2876215</v>
      </c>
      <c r="X104" s="271">
        <f t="shared" ref="X104:X167" si="100">P104*I104</f>
        <v>1627700715.4789083</v>
      </c>
      <c r="Y104" s="272">
        <f t="shared" ref="Y104:Y167" si="101">Q104*I104</f>
        <v>1728093733.9799244</v>
      </c>
      <c r="Z104" s="272">
        <f t="shared" ref="Z104:Z167" si="102">R104*I104</f>
        <v>1627700715.4789083</v>
      </c>
      <c r="AA104" s="271">
        <f t="shared" ref="AA104:AA167" si="103">S104*I104</f>
        <v>1728093733.9799244</v>
      </c>
      <c r="AB104" s="271">
        <f t="shared" ref="AB104:AB167" si="104">T104*I104</f>
        <v>1834678774.1885557</v>
      </c>
      <c r="AC104" s="271"/>
      <c r="AD104" s="33" t="str">
        <f t="shared" ref="AD104:AD167" si="105">IF(AF104=$I$32,$N$32,IF(AF104=$I$33,$N$33,IF(AF104=$I$34,$N$34)))</f>
        <v>BERTAHAP</v>
      </c>
      <c r="AE104" s="273">
        <f t="shared" ref="AE104:AE167" si="106">IF(AD104=$N$32,$O$32,IF(AD104=$N$33,$O$33,$O$34))</f>
        <v>0</v>
      </c>
      <c r="AF104" s="274">
        <v>2</v>
      </c>
      <c r="AG104" s="275"/>
      <c r="AH104" s="271" t="str">
        <f t="shared" si="86"/>
        <v>KR</v>
      </c>
      <c r="AI104" s="275">
        <f t="shared" si="68"/>
        <v>1496198000</v>
      </c>
      <c r="AJ104" s="275">
        <f t="shared" si="68"/>
        <v>1686454000</v>
      </c>
      <c r="AK104" s="275">
        <f t="shared" si="68"/>
        <v>1790471000</v>
      </c>
      <c r="AL104" s="276">
        <f t="shared" si="67"/>
        <v>1900904000</v>
      </c>
      <c r="AM104" s="276">
        <f t="shared" si="67"/>
        <v>1790471000</v>
      </c>
      <c r="AN104" s="275">
        <f t="shared" si="67"/>
        <v>1900904000</v>
      </c>
      <c r="AO104" s="275">
        <f t="shared" si="67"/>
        <v>2018147000</v>
      </c>
      <c r="AP104" s="275">
        <f t="shared" si="47"/>
        <v>2018147549.5050869</v>
      </c>
      <c r="AQ104" s="52">
        <f t="shared" si="48"/>
        <v>1897900000</v>
      </c>
      <c r="AR104" s="43">
        <f t="shared" si="48"/>
        <v>2014959000</v>
      </c>
      <c r="AS104" s="63">
        <f t="shared" ref="AS104:AS167" si="107">AQ104-(AQ104*10%)</f>
        <v>1708110000</v>
      </c>
      <c r="AT104" s="63">
        <f t="shared" ref="AT104:AT167" si="108">(AS104*40%)/24</f>
        <v>28468500</v>
      </c>
      <c r="AU104" s="351">
        <f t="shared" ref="AU104:AU167" si="109">(AL104*90%)/48</f>
        <v>35641950</v>
      </c>
      <c r="AV104" s="141">
        <f t="shared" ref="AV104:AV167" si="110">(AR104*90%)*40%/36</f>
        <v>20149590</v>
      </c>
      <c r="AW104" s="5">
        <f t="shared" ref="AW104:AW167" si="111">(AQ104*90%)*40%/24</f>
        <v>28468500</v>
      </c>
      <c r="AX104" s="5">
        <f t="shared" ref="AX104:AX167" si="112">AK104*90%/36</f>
        <v>44761775</v>
      </c>
      <c r="AY104" s="510">
        <f t="shared" ref="AY104:AY167" si="113">ROUNDUP(AR104*$AY$39,-3)</f>
        <v>2139237000</v>
      </c>
      <c r="AZ104" s="127">
        <f t="shared" si="49"/>
        <v>2139236821.8478711</v>
      </c>
      <c r="BA104" s="2"/>
      <c r="BB104" s="2"/>
      <c r="BW104" s="56">
        <f t="shared" ref="BW104:BW167" si="114">P104-$P$298</f>
        <v>-1511462.5094939955</v>
      </c>
      <c r="BY104" s="126">
        <v>19</v>
      </c>
      <c r="BZ104" s="131" t="s">
        <v>63</v>
      </c>
      <c r="CA104" s="122" t="str">
        <f t="shared" ref="CA104:CA109" si="115">G173</f>
        <v>1BR-6</v>
      </c>
      <c r="CB104" s="123" t="str">
        <f t="shared" ref="CB104:CB109" si="116">E173</f>
        <v>06</v>
      </c>
      <c r="CC104" s="124">
        <f t="shared" ref="CC104:CD109" si="117">H173</f>
        <v>78</v>
      </c>
      <c r="CD104" s="124">
        <f t="shared" si="117"/>
        <v>66</v>
      </c>
      <c r="CE104" s="125">
        <f t="shared" ref="CE104:CE109" si="118">P173</f>
        <v>26092326.415032003</v>
      </c>
      <c r="CF104" s="125">
        <f t="shared" ref="CF104:CI109" si="119">AI173</f>
        <v>1582965000</v>
      </c>
      <c r="CG104" s="125">
        <f t="shared" si="119"/>
        <v>1784255000</v>
      </c>
      <c r="CH104" s="125">
        <f t="shared" si="119"/>
        <v>1894303000</v>
      </c>
      <c r="CI104" s="125">
        <f t="shared" si="119"/>
        <v>2011140000</v>
      </c>
      <c r="CJ104" s="125">
        <f t="shared" ref="CJ104:CJ109" si="120">AO173</f>
        <v>2135183000</v>
      </c>
      <c r="CK104" s="2">
        <v>6</v>
      </c>
      <c r="CW104" s="63">
        <f t="shared" ref="CW104:CW167" si="121">AR104-(AR104*10%)</f>
        <v>1813463100</v>
      </c>
      <c r="CX104" s="44">
        <f t="shared" ref="CX104:CX167" si="122">(CW104*40%)/36</f>
        <v>20149590</v>
      </c>
      <c r="DA104" s="56">
        <f t="shared" ref="DA104:DA167" si="123">AK104*90%</f>
        <v>1611423900</v>
      </c>
      <c r="DB104" s="44">
        <f t="shared" ref="DB104:DB167" si="124">(DA104*40%)/24</f>
        <v>26857065</v>
      </c>
      <c r="DC104" s="49">
        <f t="shared" ref="DC104:DC167" si="125">(AK104*90%)/36</f>
        <v>44761775</v>
      </c>
    </row>
    <row r="105" spans="1:107">
      <c r="A105" s="3">
        <f t="shared" ref="A105:A168" si="126">A104+1</f>
        <v>66</v>
      </c>
      <c r="B105" s="263">
        <v>6</v>
      </c>
      <c r="C105" s="556"/>
      <c r="D105" s="264" t="s">
        <v>151</v>
      </c>
      <c r="E105" s="299">
        <v>18</v>
      </c>
      <c r="F105" s="266"/>
      <c r="G105" s="41" t="s">
        <v>54</v>
      </c>
      <c r="H105" s="267">
        <f t="shared" si="87"/>
        <v>97</v>
      </c>
      <c r="I105" s="267">
        <f t="shared" si="88"/>
        <v>85</v>
      </c>
      <c r="J105" s="268">
        <f t="shared" si="89"/>
        <v>27506142.120000001</v>
      </c>
      <c r="K105" s="268">
        <f t="shared" si="90"/>
        <v>2</v>
      </c>
      <c r="L105" s="269">
        <f t="shared" si="91"/>
        <v>0.93</v>
      </c>
      <c r="M105" s="319">
        <f t="shared" si="85"/>
        <v>1.01</v>
      </c>
      <c r="N105" s="271">
        <f t="shared" si="92"/>
        <v>21590156.067032635</v>
      </c>
      <c r="O105" s="271">
        <f t="shared" si="93"/>
        <v>24335555.480755895</v>
      </c>
      <c r="P105" s="271">
        <f t="shared" si="94"/>
        <v>25836519.293316003</v>
      </c>
      <c r="Q105" s="271">
        <f t="shared" si="95"/>
        <v>27430059.269522611</v>
      </c>
      <c r="R105" s="272">
        <f t="shared" si="96"/>
        <v>25836519.293316003</v>
      </c>
      <c r="S105" s="271">
        <f t="shared" si="96"/>
        <v>27430059.269522611</v>
      </c>
      <c r="T105" s="271">
        <f t="shared" si="97"/>
        <v>29121885.304580249</v>
      </c>
      <c r="U105" s="271"/>
      <c r="V105" s="271">
        <f t="shared" si="98"/>
        <v>1835163265.6977739</v>
      </c>
      <c r="W105" s="271">
        <f t="shared" si="99"/>
        <v>2068522215.8642511</v>
      </c>
      <c r="X105" s="271">
        <f t="shared" si="100"/>
        <v>2196104139.9318604</v>
      </c>
      <c r="Y105" s="272">
        <f t="shared" si="101"/>
        <v>2331555037.9094219</v>
      </c>
      <c r="Z105" s="272">
        <f t="shared" si="102"/>
        <v>2196104139.9318604</v>
      </c>
      <c r="AA105" s="271">
        <f t="shared" si="103"/>
        <v>2331555037.9094219</v>
      </c>
      <c r="AB105" s="271">
        <f t="shared" si="104"/>
        <v>2475360250.8893213</v>
      </c>
      <c r="AC105" s="271"/>
      <c r="AD105" s="33" t="str">
        <f t="shared" si="105"/>
        <v>BERTAHAP</v>
      </c>
      <c r="AE105" s="273">
        <f t="shared" si="106"/>
        <v>0</v>
      </c>
      <c r="AF105" s="274">
        <v>2</v>
      </c>
      <c r="AG105" s="275"/>
      <c r="AH105" s="271" t="str">
        <f t="shared" si="86"/>
        <v>KR</v>
      </c>
      <c r="AI105" s="275">
        <f t="shared" si="68"/>
        <v>2018680000</v>
      </c>
      <c r="AJ105" s="275">
        <f t="shared" si="68"/>
        <v>2275375000</v>
      </c>
      <c r="AK105" s="275">
        <f t="shared" si="68"/>
        <v>2415715000</v>
      </c>
      <c r="AL105" s="276">
        <f t="shared" si="67"/>
        <v>2564711000</v>
      </c>
      <c r="AM105" s="276">
        <f t="shared" si="67"/>
        <v>2415715000</v>
      </c>
      <c r="AN105" s="275">
        <f t="shared" si="67"/>
        <v>2564711000</v>
      </c>
      <c r="AO105" s="275">
        <f t="shared" si="67"/>
        <v>2722897000</v>
      </c>
      <c r="AP105" s="275">
        <f t="shared" ref="AP105:AP168" si="127">AL105*$AP$38</f>
        <v>2722896695.3821664</v>
      </c>
      <c r="AQ105" s="52">
        <f t="shared" ref="AQ105:AR168" si="128">ROUNDUP(AK105+(AK105*6%),-3)</f>
        <v>2560658000</v>
      </c>
      <c r="AR105" s="43">
        <f t="shared" si="128"/>
        <v>2718594000</v>
      </c>
      <c r="AS105" s="63">
        <f t="shared" si="107"/>
        <v>2304592200</v>
      </c>
      <c r="AT105" s="63">
        <f t="shared" si="108"/>
        <v>38409870</v>
      </c>
      <c r="AU105" s="351">
        <f t="shared" si="109"/>
        <v>48088331.25</v>
      </c>
      <c r="AV105" s="141">
        <f t="shared" si="110"/>
        <v>27185940</v>
      </c>
      <c r="AW105" s="5">
        <f t="shared" si="111"/>
        <v>38409870</v>
      </c>
      <c r="AX105" s="5">
        <f t="shared" si="112"/>
        <v>60392875</v>
      </c>
      <c r="AY105" s="510">
        <f t="shared" si="113"/>
        <v>2886271000</v>
      </c>
      <c r="AZ105" s="127">
        <f t="shared" si="49"/>
        <v>2886270335.254807</v>
      </c>
      <c r="BA105" s="2"/>
      <c r="BB105" s="2"/>
      <c r="BW105" s="56">
        <f t="shared" si="114"/>
        <v>-1511462.5094939955</v>
      </c>
      <c r="BY105" s="126"/>
      <c r="BZ105" s="122"/>
      <c r="CA105" s="122" t="str">
        <f t="shared" si="115"/>
        <v>1BR-8</v>
      </c>
      <c r="CB105" s="123" t="str">
        <f t="shared" si="116"/>
        <v>08</v>
      </c>
      <c r="CC105" s="124">
        <f t="shared" si="117"/>
        <v>60</v>
      </c>
      <c r="CD105" s="124">
        <f t="shared" si="117"/>
        <v>52</v>
      </c>
      <c r="CE105" s="125">
        <f t="shared" si="118"/>
        <v>26092326.415032003</v>
      </c>
      <c r="CF105" s="125">
        <f t="shared" si="119"/>
        <v>1247185000</v>
      </c>
      <c r="CG105" s="125">
        <f t="shared" si="119"/>
        <v>1405776000</v>
      </c>
      <c r="CH105" s="125">
        <f t="shared" si="119"/>
        <v>1492482000</v>
      </c>
      <c r="CI105" s="125">
        <f t="shared" si="119"/>
        <v>1584535000</v>
      </c>
      <c r="CJ105" s="125">
        <f t="shared" si="120"/>
        <v>1682265000</v>
      </c>
      <c r="CW105" s="63">
        <f t="shared" si="121"/>
        <v>2446734600</v>
      </c>
      <c r="CX105" s="44">
        <f t="shared" si="122"/>
        <v>27185940</v>
      </c>
      <c r="DA105" s="56">
        <f t="shared" si="123"/>
        <v>2174143500</v>
      </c>
      <c r="DB105" s="44">
        <f t="shared" si="124"/>
        <v>36235725</v>
      </c>
      <c r="DC105" s="49">
        <f t="shared" si="125"/>
        <v>60392875</v>
      </c>
    </row>
    <row r="106" spans="1:107">
      <c r="A106" s="3">
        <f t="shared" si="126"/>
        <v>67</v>
      </c>
      <c r="B106" s="263">
        <v>7</v>
      </c>
      <c r="C106" s="556"/>
      <c r="D106" s="264" t="s">
        <v>151</v>
      </c>
      <c r="E106" s="299">
        <v>20</v>
      </c>
      <c r="F106" s="266"/>
      <c r="G106" s="41" t="s">
        <v>70</v>
      </c>
      <c r="H106" s="267">
        <f t="shared" si="87"/>
        <v>60</v>
      </c>
      <c r="I106" s="267">
        <f t="shared" si="88"/>
        <v>51</v>
      </c>
      <c r="J106" s="268">
        <f t="shared" si="89"/>
        <v>27506142.120000001</v>
      </c>
      <c r="K106" s="268">
        <f t="shared" si="90"/>
        <v>2</v>
      </c>
      <c r="L106" s="269">
        <f t="shared" si="91"/>
        <v>0.93</v>
      </c>
      <c r="M106" s="319">
        <f t="shared" si="85"/>
        <v>1.01</v>
      </c>
      <c r="N106" s="271">
        <f t="shared" si="92"/>
        <v>21590156.067032635</v>
      </c>
      <c r="O106" s="271">
        <f t="shared" si="93"/>
        <v>24335555.480755895</v>
      </c>
      <c r="P106" s="271">
        <f t="shared" si="94"/>
        <v>25836519.293316003</v>
      </c>
      <c r="Q106" s="271">
        <f t="shared" si="95"/>
        <v>27430059.269522611</v>
      </c>
      <c r="R106" s="272">
        <f t="shared" si="96"/>
        <v>25836519.293316003</v>
      </c>
      <c r="S106" s="271">
        <f t="shared" si="96"/>
        <v>27430059.269522611</v>
      </c>
      <c r="T106" s="271">
        <f t="shared" si="97"/>
        <v>29121885.304580249</v>
      </c>
      <c r="U106" s="271"/>
      <c r="V106" s="271">
        <f t="shared" si="98"/>
        <v>1101097959.4186645</v>
      </c>
      <c r="W106" s="271">
        <f t="shared" si="99"/>
        <v>1241113329.5185506</v>
      </c>
      <c r="X106" s="271">
        <f t="shared" si="100"/>
        <v>1317662483.9591162</v>
      </c>
      <c r="Y106" s="272">
        <f t="shared" si="101"/>
        <v>1398933022.7456532</v>
      </c>
      <c r="Z106" s="272">
        <f t="shared" si="102"/>
        <v>1317662483.9591162</v>
      </c>
      <c r="AA106" s="271">
        <f t="shared" si="103"/>
        <v>1398933022.7456532</v>
      </c>
      <c r="AB106" s="271">
        <f t="shared" si="104"/>
        <v>1485216150.5335927</v>
      </c>
      <c r="AC106" s="271"/>
      <c r="AD106" s="33" t="str">
        <f t="shared" si="105"/>
        <v>BERTAHAP</v>
      </c>
      <c r="AE106" s="273">
        <f t="shared" si="106"/>
        <v>0</v>
      </c>
      <c r="AF106" s="274">
        <v>2</v>
      </c>
      <c r="AG106" s="275"/>
      <c r="AH106" s="271" t="str">
        <f t="shared" si="86"/>
        <v>KR</v>
      </c>
      <c r="AI106" s="275">
        <f t="shared" si="68"/>
        <v>1211208000</v>
      </c>
      <c r="AJ106" s="275">
        <f t="shared" si="68"/>
        <v>1365225000</v>
      </c>
      <c r="AK106" s="275">
        <f t="shared" si="68"/>
        <v>1449429000</v>
      </c>
      <c r="AL106" s="276">
        <f t="shared" si="67"/>
        <v>1538827000</v>
      </c>
      <c r="AM106" s="276">
        <f t="shared" si="67"/>
        <v>1449429000</v>
      </c>
      <c r="AN106" s="275">
        <f t="shared" si="67"/>
        <v>1538827000</v>
      </c>
      <c r="AO106" s="275">
        <f t="shared" si="67"/>
        <v>1633738000</v>
      </c>
      <c r="AP106" s="275">
        <f t="shared" si="127"/>
        <v>1633738441.900414</v>
      </c>
      <c r="AQ106" s="52">
        <f t="shared" si="128"/>
        <v>1536395000</v>
      </c>
      <c r="AR106" s="43">
        <f t="shared" si="128"/>
        <v>1631157000</v>
      </c>
      <c r="AS106" s="63">
        <f t="shared" si="107"/>
        <v>1382755500</v>
      </c>
      <c r="AT106" s="63">
        <f t="shared" si="108"/>
        <v>23045925</v>
      </c>
      <c r="AU106" s="351">
        <f t="shared" si="109"/>
        <v>28853006.25</v>
      </c>
      <c r="AV106" s="141">
        <f t="shared" si="110"/>
        <v>16311570</v>
      </c>
      <c r="AW106" s="5">
        <f t="shared" si="111"/>
        <v>23045925</v>
      </c>
      <c r="AX106" s="5">
        <f t="shared" si="112"/>
        <v>36235725</v>
      </c>
      <c r="AY106" s="510">
        <f t="shared" si="113"/>
        <v>1731763000</v>
      </c>
      <c r="AZ106" s="127">
        <f t="shared" ref="AZ106:AZ169" si="129">AR106*$AZ$39</f>
        <v>1731762838.1594403</v>
      </c>
      <c r="BA106" s="2"/>
      <c r="BB106" s="2"/>
      <c r="BW106" s="56">
        <f t="shared" si="114"/>
        <v>-1511462.5094939955</v>
      </c>
      <c r="BY106" s="126"/>
      <c r="BZ106" s="122"/>
      <c r="CA106" s="122" t="str">
        <f t="shared" si="115"/>
        <v>1BR-10</v>
      </c>
      <c r="CB106" s="123">
        <f t="shared" si="116"/>
        <v>10</v>
      </c>
      <c r="CC106" s="124">
        <f t="shared" si="117"/>
        <v>74</v>
      </c>
      <c r="CD106" s="124">
        <f t="shared" si="117"/>
        <v>63</v>
      </c>
      <c r="CE106" s="125">
        <f t="shared" si="118"/>
        <v>26092326.415032003</v>
      </c>
      <c r="CF106" s="125">
        <f t="shared" si="119"/>
        <v>1511012000</v>
      </c>
      <c r="CG106" s="125">
        <f t="shared" si="119"/>
        <v>1703152000</v>
      </c>
      <c r="CH106" s="125">
        <f t="shared" si="119"/>
        <v>1808199000</v>
      </c>
      <c r="CI106" s="125">
        <f t="shared" si="119"/>
        <v>1919724000</v>
      </c>
      <c r="CJ106" s="125">
        <f t="shared" si="120"/>
        <v>2038129000</v>
      </c>
      <c r="CW106" s="63">
        <f t="shared" si="121"/>
        <v>1468041300</v>
      </c>
      <c r="CX106" s="44">
        <f t="shared" si="122"/>
        <v>16311570</v>
      </c>
      <c r="DA106" s="56">
        <f t="shared" si="123"/>
        <v>1304486100</v>
      </c>
      <c r="DB106" s="44">
        <f t="shared" si="124"/>
        <v>21741435</v>
      </c>
      <c r="DC106" s="49">
        <f t="shared" si="125"/>
        <v>36235725</v>
      </c>
    </row>
    <row r="107" spans="1:107">
      <c r="A107" s="3">
        <f t="shared" si="126"/>
        <v>68</v>
      </c>
      <c r="B107" s="263">
        <v>8</v>
      </c>
      <c r="C107" s="556"/>
      <c r="D107" s="264" t="s">
        <v>151</v>
      </c>
      <c r="E107" s="299">
        <v>22</v>
      </c>
      <c r="F107" s="266"/>
      <c r="G107" s="41" t="s">
        <v>89</v>
      </c>
      <c r="H107" s="267">
        <f t="shared" si="87"/>
        <v>81</v>
      </c>
      <c r="I107" s="267">
        <f t="shared" si="88"/>
        <v>70</v>
      </c>
      <c r="J107" s="268">
        <f t="shared" si="89"/>
        <v>27506142.120000001</v>
      </c>
      <c r="K107" s="268">
        <f t="shared" si="90"/>
        <v>4</v>
      </c>
      <c r="L107" s="269">
        <f t="shared" si="91"/>
        <v>0.97</v>
      </c>
      <c r="M107" s="319">
        <f t="shared" si="85"/>
        <v>1.01</v>
      </c>
      <c r="N107" s="271">
        <f t="shared" si="92"/>
        <v>22518764.930130813</v>
      </c>
      <c r="O107" s="271">
        <f t="shared" si="93"/>
        <v>25382246.039067976</v>
      </c>
      <c r="P107" s="271">
        <f t="shared" si="94"/>
        <v>26947767.434964001</v>
      </c>
      <c r="Q107" s="271">
        <f t="shared" si="95"/>
        <v>28609846.764985945</v>
      </c>
      <c r="R107" s="272">
        <f t="shared" si="96"/>
        <v>26947767.434964001</v>
      </c>
      <c r="S107" s="271">
        <f t="shared" si="96"/>
        <v>28609846.764985945</v>
      </c>
      <c r="T107" s="271">
        <f t="shared" si="97"/>
        <v>30374439.511228859</v>
      </c>
      <c r="U107" s="271"/>
      <c r="V107" s="271">
        <f t="shared" si="98"/>
        <v>1576313545.1091568</v>
      </c>
      <c r="W107" s="271">
        <f t="shared" si="99"/>
        <v>1776757222.7347584</v>
      </c>
      <c r="X107" s="271">
        <f t="shared" si="100"/>
        <v>1886343720.4474802</v>
      </c>
      <c r="Y107" s="272">
        <f t="shared" si="101"/>
        <v>2002689273.5490162</v>
      </c>
      <c r="Z107" s="272">
        <f t="shared" si="102"/>
        <v>1886343720.4474802</v>
      </c>
      <c r="AA107" s="271">
        <f t="shared" si="103"/>
        <v>2002689273.5490162</v>
      </c>
      <c r="AB107" s="271">
        <f t="shared" si="104"/>
        <v>2126210765.7860203</v>
      </c>
      <c r="AC107" s="271"/>
      <c r="AD107" s="33" t="str">
        <f t="shared" si="105"/>
        <v>BERTAHAP</v>
      </c>
      <c r="AE107" s="273">
        <f t="shared" si="106"/>
        <v>0</v>
      </c>
      <c r="AF107" s="274">
        <v>2</v>
      </c>
      <c r="AG107" s="275"/>
      <c r="AH107" s="271" t="str">
        <f t="shared" si="86"/>
        <v>KR</v>
      </c>
      <c r="AI107" s="275">
        <f t="shared" si="68"/>
        <v>1733945000</v>
      </c>
      <c r="AJ107" s="275">
        <f t="shared" si="68"/>
        <v>1954433000</v>
      </c>
      <c r="AK107" s="275">
        <f t="shared" si="68"/>
        <v>2074979000</v>
      </c>
      <c r="AL107" s="276">
        <f t="shared" si="67"/>
        <v>2202959000</v>
      </c>
      <c r="AM107" s="276">
        <f t="shared" si="67"/>
        <v>2074979000</v>
      </c>
      <c r="AN107" s="275">
        <f t="shared" si="67"/>
        <v>2202959000</v>
      </c>
      <c r="AO107" s="275">
        <f t="shared" si="67"/>
        <v>2338832000</v>
      </c>
      <c r="AP107" s="275">
        <f t="shared" si="127"/>
        <v>2338832633.0578384</v>
      </c>
      <c r="AQ107" s="52">
        <f t="shared" si="128"/>
        <v>2199478000</v>
      </c>
      <c r="AR107" s="43">
        <f t="shared" si="128"/>
        <v>2335137000</v>
      </c>
      <c r="AS107" s="63">
        <f t="shared" si="107"/>
        <v>1979530200</v>
      </c>
      <c r="AT107" s="63">
        <f t="shared" si="108"/>
        <v>32992170</v>
      </c>
      <c r="AU107" s="351">
        <f t="shared" si="109"/>
        <v>41305481.25</v>
      </c>
      <c r="AV107" s="141">
        <f t="shared" si="110"/>
        <v>23351370</v>
      </c>
      <c r="AW107" s="5">
        <f t="shared" si="111"/>
        <v>32992170</v>
      </c>
      <c r="AX107" s="5">
        <f t="shared" si="112"/>
        <v>51874475</v>
      </c>
      <c r="AY107" s="510">
        <f t="shared" si="113"/>
        <v>2479163000</v>
      </c>
      <c r="AZ107" s="127">
        <f t="shared" si="129"/>
        <v>2479162630.3360872</v>
      </c>
      <c r="BA107" s="2"/>
      <c r="BB107" s="2"/>
      <c r="BW107" s="56">
        <f t="shared" si="114"/>
        <v>-400214.36784599721</v>
      </c>
      <c r="BY107" s="126"/>
      <c r="BZ107" s="122"/>
      <c r="CA107" s="122" t="str">
        <f t="shared" si="115"/>
        <v>1BR-12</v>
      </c>
      <c r="CB107" s="123">
        <f t="shared" si="116"/>
        <v>12</v>
      </c>
      <c r="CC107" s="124">
        <f t="shared" si="117"/>
        <v>67</v>
      </c>
      <c r="CD107" s="124">
        <f t="shared" si="117"/>
        <v>57</v>
      </c>
      <c r="CE107" s="125">
        <f t="shared" si="118"/>
        <v>26092326.415032003</v>
      </c>
      <c r="CF107" s="125">
        <f t="shared" si="119"/>
        <v>1367106000</v>
      </c>
      <c r="CG107" s="125">
        <f t="shared" si="119"/>
        <v>1540947000</v>
      </c>
      <c r="CH107" s="125">
        <f t="shared" si="119"/>
        <v>1635989000</v>
      </c>
      <c r="CI107" s="125">
        <f t="shared" si="119"/>
        <v>1736894000</v>
      </c>
      <c r="CJ107" s="125">
        <f t="shared" si="120"/>
        <v>1844021000</v>
      </c>
      <c r="CW107" s="63">
        <f t="shared" si="121"/>
        <v>2101623300</v>
      </c>
      <c r="CX107" s="44">
        <f t="shared" si="122"/>
        <v>23351370</v>
      </c>
      <c r="DA107" s="56">
        <f t="shared" si="123"/>
        <v>1867481100</v>
      </c>
      <c r="DB107" s="44">
        <f t="shared" si="124"/>
        <v>31124685</v>
      </c>
      <c r="DC107" s="49">
        <f t="shared" si="125"/>
        <v>51874475</v>
      </c>
    </row>
    <row r="108" spans="1:107">
      <c r="A108" s="3">
        <f t="shared" si="126"/>
        <v>69</v>
      </c>
      <c r="B108" s="263">
        <v>1</v>
      </c>
      <c r="C108" s="556"/>
      <c r="D108" s="264" t="s">
        <v>152</v>
      </c>
      <c r="E108" s="265" t="s">
        <v>24</v>
      </c>
      <c r="F108" s="266"/>
      <c r="G108" s="41" t="s">
        <v>39</v>
      </c>
      <c r="H108" s="267">
        <f t="shared" si="87"/>
        <v>113</v>
      </c>
      <c r="I108" s="267">
        <f t="shared" si="88"/>
        <v>101</v>
      </c>
      <c r="J108" s="268">
        <f t="shared" si="89"/>
        <v>27506142.120000001</v>
      </c>
      <c r="K108" s="268">
        <f t="shared" si="90"/>
        <v>6</v>
      </c>
      <c r="L108" s="269">
        <f t="shared" si="91"/>
        <v>0.95</v>
      </c>
      <c r="M108" s="270">
        <f t="shared" ref="M108:M115" si="130">SUMIF($AO$4:$AO$22,E108,$AW$4:$AW$22)</f>
        <v>1.01</v>
      </c>
      <c r="N108" s="271">
        <f t="shared" si="92"/>
        <v>22054460.498581722</v>
      </c>
      <c r="O108" s="271">
        <f t="shared" si="93"/>
        <v>24858900.759911936</v>
      </c>
      <c r="P108" s="271">
        <f t="shared" si="94"/>
        <v>26392143.36414</v>
      </c>
      <c r="Q108" s="271">
        <f t="shared" si="95"/>
        <v>28019953.017254278</v>
      </c>
      <c r="R108" s="272">
        <f t="shared" si="96"/>
        <v>26392143.36414</v>
      </c>
      <c r="S108" s="271">
        <f t="shared" si="96"/>
        <v>28019953.017254278</v>
      </c>
      <c r="T108" s="271">
        <f t="shared" si="97"/>
        <v>29748162.407904554</v>
      </c>
      <c r="U108" s="271"/>
      <c r="V108" s="271">
        <f t="shared" si="98"/>
        <v>2227500510.3567538</v>
      </c>
      <c r="W108" s="271">
        <f t="shared" si="99"/>
        <v>2510748976.7511053</v>
      </c>
      <c r="X108" s="271">
        <f t="shared" si="100"/>
        <v>2665606479.7781401</v>
      </c>
      <c r="Y108" s="272">
        <f t="shared" si="101"/>
        <v>2830015254.742682</v>
      </c>
      <c r="Z108" s="272">
        <f t="shared" si="102"/>
        <v>2665606479.7781401</v>
      </c>
      <c r="AA108" s="271">
        <f t="shared" si="103"/>
        <v>2830015254.742682</v>
      </c>
      <c r="AB108" s="271">
        <f t="shared" si="104"/>
        <v>3004564403.19836</v>
      </c>
      <c r="AC108" s="271"/>
      <c r="AD108" s="33" t="str">
        <f t="shared" si="105"/>
        <v>BERTAHAP</v>
      </c>
      <c r="AE108" s="273">
        <f t="shared" si="106"/>
        <v>0</v>
      </c>
      <c r="AF108" s="274">
        <v>2</v>
      </c>
      <c r="AG108" s="275"/>
      <c r="AH108" s="271" t="str">
        <f t="shared" si="86"/>
        <v>KR</v>
      </c>
      <c r="AI108" s="275">
        <f t="shared" si="68"/>
        <v>2450251000</v>
      </c>
      <c r="AJ108" s="275">
        <f t="shared" si="68"/>
        <v>2761824000</v>
      </c>
      <c r="AK108" s="275">
        <f t="shared" si="68"/>
        <v>2932168000</v>
      </c>
      <c r="AL108" s="276">
        <f t="shared" si="67"/>
        <v>3113017000</v>
      </c>
      <c r="AM108" s="276">
        <f t="shared" si="67"/>
        <v>2932168000</v>
      </c>
      <c r="AN108" s="275">
        <f t="shared" si="67"/>
        <v>3113017000</v>
      </c>
      <c r="AO108" s="275">
        <f t="shared" si="67"/>
        <v>3305021000</v>
      </c>
      <c r="AP108" s="275">
        <f t="shared" si="127"/>
        <v>3305020995.3357334</v>
      </c>
      <c r="AQ108" s="52">
        <f t="shared" si="128"/>
        <v>3108099000</v>
      </c>
      <c r="AR108" s="43">
        <f t="shared" si="128"/>
        <v>3299799000</v>
      </c>
      <c r="AS108" s="63">
        <f t="shared" si="107"/>
        <v>2797289100</v>
      </c>
      <c r="AT108" s="63">
        <f t="shared" si="108"/>
        <v>46621485</v>
      </c>
      <c r="AU108" s="351">
        <f t="shared" si="109"/>
        <v>58369068.75</v>
      </c>
      <c r="AV108" s="141">
        <f t="shared" si="110"/>
        <v>32997990</v>
      </c>
      <c r="AW108" s="5">
        <f t="shared" si="111"/>
        <v>46621485</v>
      </c>
      <c r="AX108" s="5">
        <f t="shared" si="112"/>
        <v>73304200</v>
      </c>
      <c r="AY108" s="510">
        <f t="shared" si="113"/>
        <v>3503323000</v>
      </c>
      <c r="AZ108" s="127">
        <f t="shared" si="129"/>
        <v>3503322660.9061441</v>
      </c>
      <c r="BA108" s="2"/>
      <c r="BB108" s="2"/>
      <c r="BW108" s="56">
        <f t="shared" si="114"/>
        <v>-955838.4386699982</v>
      </c>
      <c r="BY108" s="126"/>
      <c r="BZ108" s="122"/>
      <c r="CA108" s="122" t="str">
        <f t="shared" si="115"/>
        <v>1BR-16</v>
      </c>
      <c r="CB108" s="123">
        <f t="shared" si="116"/>
        <v>16</v>
      </c>
      <c r="CC108" s="124">
        <f t="shared" si="117"/>
        <v>71</v>
      </c>
      <c r="CD108" s="124">
        <f t="shared" si="117"/>
        <v>63</v>
      </c>
      <c r="CE108" s="125">
        <f t="shared" si="118"/>
        <v>26092326.415032003</v>
      </c>
      <c r="CF108" s="125">
        <f t="shared" si="119"/>
        <v>1511012000</v>
      </c>
      <c r="CG108" s="125">
        <f t="shared" si="119"/>
        <v>1703152000</v>
      </c>
      <c r="CH108" s="125">
        <f t="shared" si="119"/>
        <v>1808199000</v>
      </c>
      <c r="CI108" s="125">
        <f t="shared" si="119"/>
        <v>1919724000</v>
      </c>
      <c r="CJ108" s="125">
        <f t="shared" si="120"/>
        <v>2038129000</v>
      </c>
      <c r="CW108" s="63">
        <f t="shared" si="121"/>
        <v>2969819100</v>
      </c>
      <c r="CX108" s="44">
        <f t="shared" si="122"/>
        <v>32997990</v>
      </c>
      <c r="DA108" s="56">
        <f t="shared" si="123"/>
        <v>2638951200</v>
      </c>
      <c r="DB108" s="44">
        <f t="shared" si="124"/>
        <v>43982520</v>
      </c>
      <c r="DC108" s="49">
        <f t="shared" si="125"/>
        <v>73304200</v>
      </c>
    </row>
    <row r="109" spans="1:107">
      <c r="A109" s="3">
        <f t="shared" si="126"/>
        <v>70</v>
      </c>
      <c r="B109" s="263">
        <v>2</v>
      </c>
      <c r="C109" s="556"/>
      <c r="D109" s="264" t="s">
        <v>152</v>
      </c>
      <c r="E109" s="265" t="s">
        <v>35</v>
      </c>
      <c r="F109" s="266"/>
      <c r="G109" s="41" t="s">
        <v>42</v>
      </c>
      <c r="H109" s="267">
        <f t="shared" si="87"/>
        <v>78</v>
      </c>
      <c r="I109" s="267">
        <f t="shared" si="88"/>
        <v>66</v>
      </c>
      <c r="J109" s="268">
        <f t="shared" si="89"/>
        <v>27506142.120000001</v>
      </c>
      <c r="K109" s="268">
        <f t="shared" si="90"/>
        <v>2</v>
      </c>
      <c r="L109" s="269">
        <f t="shared" si="91"/>
        <v>0.93</v>
      </c>
      <c r="M109" s="270">
        <f t="shared" si="130"/>
        <v>1.01</v>
      </c>
      <c r="N109" s="271">
        <f t="shared" si="92"/>
        <v>21590156.067032635</v>
      </c>
      <c r="O109" s="271">
        <f t="shared" si="93"/>
        <v>24335555.480755895</v>
      </c>
      <c r="P109" s="271">
        <f t="shared" si="94"/>
        <v>25836519.293316003</v>
      </c>
      <c r="Q109" s="271">
        <f t="shared" si="95"/>
        <v>27430059.269522611</v>
      </c>
      <c r="R109" s="272">
        <f t="shared" si="96"/>
        <v>25836519.293316003</v>
      </c>
      <c r="S109" s="271">
        <f t="shared" si="96"/>
        <v>27430059.269522611</v>
      </c>
      <c r="T109" s="271">
        <f t="shared" si="97"/>
        <v>29121885.304580249</v>
      </c>
      <c r="U109" s="271"/>
      <c r="V109" s="271">
        <f t="shared" si="98"/>
        <v>1424950300.4241538</v>
      </c>
      <c r="W109" s="271">
        <f t="shared" si="99"/>
        <v>1606146661.7298892</v>
      </c>
      <c r="X109" s="271">
        <f t="shared" si="100"/>
        <v>1705210273.3588562</v>
      </c>
      <c r="Y109" s="272">
        <f t="shared" si="101"/>
        <v>1810383911.7884924</v>
      </c>
      <c r="Z109" s="272">
        <f t="shared" si="102"/>
        <v>1705210273.3588562</v>
      </c>
      <c r="AA109" s="271">
        <f t="shared" si="103"/>
        <v>1810383911.7884924</v>
      </c>
      <c r="AB109" s="271">
        <f t="shared" si="104"/>
        <v>1922044430.1022964</v>
      </c>
      <c r="AC109" s="271"/>
      <c r="AD109" s="33" t="str">
        <f t="shared" si="105"/>
        <v>BERTAHAP</v>
      </c>
      <c r="AE109" s="273">
        <f t="shared" si="106"/>
        <v>0</v>
      </c>
      <c r="AF109" s="274">
        <v>2</v>
      </c>
      <c r="AG109" s="275"/>
      <c r="AH109" s="271" t="e">
        <f>IF(AG109&gt;#REF!,"LB","KR")</f>
        <v>#REF!</v>
      </c>
      <c r="AI109" s="275">
        <f t="shared" si="68"/>
        <v>1567446000</v>
      </c>
      <c r="AJ109" s="275">
        <f t="shared" si="68"/>
        <v>1766762000</v>
      </c>
      <c r="AK109" s="275">
        <f t="shared" si="68"/>
        <v>1875732000</v>
      </c>
      <c r="AL109" s="276">
        <f t="shared" si="67"/>
        <v>1991423000</v>
      </c>
      <c r="AM109" s="276">
        <f t="shared" si="67"/>
        <v>1875732000</v>
      </c>
      <c r="AN109" s="275">
        <f t="shared" si="67"/>
        <v>1991423000</v>
      </c>
      <c r="AO109" s="275">
        <f t="shared" si="67"/>
        <v>2114249000</v>
      </c>
      <c r="AP109" s="275">
        <f t="shared" si="127"/>
        <v>2114249560.9868088</v>
      </c>
      <c r="AQ109" s="52">
        <f t="shared" si="128"/>
        <v>1988276000</v>
      </c>
      <c r="AR109" s="43">
        <f t="shared" si="128"/>
        <v>2110909000</v>
      </c>
      <c r="AS109" s="63">
        <f t="shared" si="107"/>
        <v>1789448400</v>
      </c>
      <c r="AT109" s="63">
        <f t="shared" si="108"/>
        <v>29824140</v>
      </c>
      <c r="AU109" s="351">
        <f t="shared" si="109"/>
        <v>37339181.25</v>
      </c>
      <c r="AV109" s="141">
        <f t="shared" si="110"/>
        <v>21109090</v>
      </c>
      <c r="AW109" s="5">
        <f t="shared" si="111"/>
        <v>29824140</v>
      </c>
      <c r="AX109" s="5">
        <f t="shared" si="112"/>
        <v>46893300</v>
      </c>
      <c r="AY109" s="510">
        <f t="shared" si="113"/>
        <v>2241105000</v>
      </c>
      <c r="AZ109" s="127">
        <f t="shared" si="129"/>
        <v>2241104786.9311819</v>
      </c>
      <c r="BA109" s="2"/>
      <c r="BB109" s="2"/>
      <c r="BW109" s="56">
        <f t="shared" si="114"/>
        <v>-1511462.5094939955</v>
      </c>
      <c r="BY109" s="126"/>
      <c r="BZ109" s="122"/>
      <c r="CA109" s="122" t="str">
        <f t="shared" si="115"/>
        <v>2BR-18</v>
      </c>
      <c r="CB109" s="123">
        <f t="shared" si="116"/>
        <v>18</v>
      </c>
      <c r="CC109" s="124">
        <f t="shared" si="117"/>
        <v>97</v>
      </c>
      <c r="CD109" s="124">
        <f t="shared" si="117"/>
        <v>85</v>
      </c>
      <c r="CE109" s="125">
        <f t="shared" si="118"/>
        <v>26092326.415032003</v>
      </c>
      <c r="CF109" s="125">
        <f t="shared" si="119"/>
        <v>2038667000</v>
      </c>
      <c r="CG109" s="125">
        <f t="shared" si="119"/>
        <v>2297903000</v>
      </c>
      <c r="CH109" s="125">
        <f t="shared" si="119"/>
        <v>2439633000</v>
      </c>
      <c r="CI109" s="125">
        <f t="shared" si="119"/>
        <v>2590104000</v>
      </c>
      <c r="CJ109" s="125">
        <f t="shared" si="120"/>
        <v>2749856000</v>
      </c>
      <c r="CW109" s="63">
        <f t="shared" si="121"/>
        <v>1899818100</v>
      </c>
      <c r="CX109" s="44">
        <f t="shared" si="122"/>
        <v>21109090</v>
      </c>
      <c r="DA109" s="56">
        <f t="shared" si="123"/>
        <v>1688158800</v>
      </c>
      <c r="DB109" s="44">
        <f t="shared" si="124"/>
        <v>28135980</v>
      </c>
      <c r="DC109" s="49">
        <f t="shared" si="125"/>
        <v>46893300</v>
      </c>
    </row>
    <row r="110" spans="1:107">
      <c r="A110" s="3">
        <f t="shared" si="126"/>
        <v>71</v>
      </c>
      <c r="B110" s="263">
        <v>3</v>
      </c>
      <c r="C110" s="556"/>
      <c r="D110" s="264" t="s">
        <v>152</v>
      </c>
      <c r="E110" s="265">
        <v>10</v>
      </c>
      <c r="F110" s="266"/>
      <c r="G110" s="41" t="s">
        <v>48</v>
      </c>
      <c r="H110" s="267">
        <f t="shared" si="87"/>
        <v>74</v>
      </c>
      <c r="I110" s="267">
        <f t="shared" si="88"/>
        <v>63</v>
      </c>
      <c r="J110" s="268">
        <f t="shared" si="89"/>
        <v>27506142.120000001</v>
      </c>
      <c r="K110" s="268">
        <f t="shared" si="90"/>
        <v>2</v>
      </c>
      <c r="L110" s="269">
        <f t="shared" si="91"/>
        <v>0.93</v>
      </c>
      <c r="M110" s="270">
        <f t="shared" si="130"/>
        <v>1.01</v>
      </c>
      <c r="N110" s="271">
        <f t="shared" si="92"/>
        <v>21590156.067032635</v>
      </c>
      <c r="O110" s="271">
        <f t="shared" si="93"/>
        <v>24335555.480755895</v>
      </c>
      <c r="P110" s="271">
        <f t="shared" si="94"/>
        <v>25836519.293316003</v>
      </c>
      <c r="Q110" s="271">
        <f t="shared" si="95"/>
        <v>27430059.269522611</v>
      </c>
      <c r="R110" s="272">
        <f t="shared" si="96"/>
        <v>25836519.293316003</v>
      </c>
      <c r="S110" s="271">
        <f t="shared" si="96"/>
        <v>27430059.269522611</v>
      </c>
      <c r="T110" s="271">
        <f t="shared" si="97"/>
        <v>29121885.304580249</v>
      </c>
      <c r="U110" s="271"/>
      <c r="V110" s="271">
        <f t="shared" si="98"/>
        <v>1360179832.2230561</v>
      </c>
      <c r="W110" s="271">
        <f t="shared" si="99"/>
        <v>1533139995.2876215</v>
      </c>
      <c r="X110" s="271">
        <f t="shared" si="100"/>
        <v>1627700715.4789083</v>
      </c>
      <c r="Y110" s="272">
        <f t="shared" si="101"/>
        <v>1728093733.9799244</v>
      </c>
      <c r="Z110" s="272">
        <f t="shared" si="102"/>
        <v>1627700715.4789083</v>
      </c>
      <c r="AA110" s="271">
        <f t="shared" si="103"/>
        <v>1728093733.9799244</v>
      </c>
      <c r="AB110" s="271">
        <f t="shared" si="104"/>
        <v>1834678774.1885557</v>
      </c>
      <c r="AC110" s="271"/>
      <c r="AD110" s="33" t="str">
        <f t="shared" si="105"/>
        <v>BERTAHAP</v>
      </c>
      <c r="AE110" s="273">
        <f t="shared" si="106"/>
        <v>0</v>
      </c>
      <c r="AF110" s="274">
        <v>2</v>
      </c>
      <c r="AG110" s="275"/>
      <c r="AH110" s="271" t="str">
        <f t="shared" ref="AH110:AH116" si="131">IF(AG110&gt;$BC$42,"LB","KR")</f>
        <v>KR</v>
      </c>
      <c r="AI110" s="275">
        <f t="shared" si="68"/>
        <v>1496198000</v>
      </c>
      <c r="AJ110" s="275">
        <f t="shared" si="68"/>
        <v>1686454000</v>
      </c>
      <c r="AK110" s="275">
        <f t="shared" si="68"/>
        <v>1790471000</v>
      </c>
      <c r="AL110" s="276">
        <f t="shared" si="67"/>
        <v>1900904000</v>
      </c>
      <c r="AM110" s="276">
        <f t="shared" si="67"/>
        <v>1790471000</v>
      </c>
      <c r="AN110" s="275">
        <f t="shared" si="67"/>
        <v>1900904000</v>
      </c>
      <c r="AO110" s="275">
        <f t="shared" si="67"/>
        <v>2018147000</v>
      </c>
      <c r="AP110" s="275">
        <f t="shared" si="127"/>
        <v>2018147549.5050869</v>
      </c>
      <c r="AQ110" s="52">
        <f t="shared" si="128"/>
        <v>1897900000</v>
      </c>
      <c r="AR110" s="43">
        <f t="shared" si="128"/>
        <v>2014959000</v>
      </c>
      <c r="AS110" s="63">
        <f t="shared" si="107"/>
        <v>1708110000</v>
      </c>
      <c r="AT110" s="63">
        <f t="shared" si="108"/>
        <v>28468500</v>
      </c>
      <c r="AU110" s="351">
        <f t="shared" si="109"/>
        <v>35641950</v>
      </c>
      <c r="AV110" s="141">
        <f t="shared" si="110"/>
        <v>20149590</v>
      </c>
      <c r="AW110" s="5">
        <f t="shared" si="111"/>
        <v>28468500</v>
      </c>
      <c r="AX110" s="5">
        <f t="shared" si="112"/>
        <v>44761775</v>
      </c>
      <c r="AY110" s="510">
        <f t="shared" si="113"/>
        <v>2139237000</v>
      </c>
      <c r="AZ110" s="127">
        <f t="shared" si="129"/>
        <v>2139236821.8478711</v>
      </c>
      <c r="BA110" s="2"/>
      <c r="BB110" s="2"/>
      <c r="BW110" s="56">
        <f t="shared" si="114"/>
        <v>-1511462.5094939955</v>
      </c>
      <c r="BY110" s="126">
        <v>20</v>
      </c>
      <c r="BZ110" s="131" t="s">
        <v>69</v>
      </c>
      <c r="CA110" s="122" t="str">
        <f t="shared" ref="CA110:CA115" si="132">G190</f>
        <v>1BR-8</v>
      </c>
      <c r="CB110" s="123" t="str">
        <f t="shared" ref="CB110:CB115" si="133">E190</f>
        <v>08</v>
      </c>
      <c r="CC110" s="124">
        <f t="shared" ref="CC110:CD115" si="134">H190</f>
        <v>60</v>
      </c>
      <c r="CD110" s="124">
        <f t="shared" si="134"/>
        <v>52</v>
      </c>
      <c r="CE110" s="125">
        <f t="shared" ref="CE110:CE115" si="135">P190</f>
        <v>26092326.415032003</v>
      </c>
      <c r="CF110" s="125">
        <f t="shared" ref="CF110:CI115" si="136">AI190</f>
        <v>1247185000</v>
      </c>
      <c r="CG110" s="125">
        <f t="shared" si="136"/>
        <v>1405776000</v>
      </c>
      <c r="CH110" s="125">
        <f t="shared" si="136"/>
        <v>1492482000</v>
      </c>
      <c r="CI110" s="125">
        <f t="shared" si="136"/>
        <v>1584535000</v>
      </c>
      <c r="CJ110" s="125">
        <f t="shared" ref="CJ110:CJ115" si="137">AO190</f>
        <v>1682265000</v>
      </c>
      <c r="CK110" s="2">
        <v>6</v>
      </c>
      <c r="CW110" s="63">
        <f t="shared" si="121"/>
        <v>1813463100</v>
      </c>
      <c r="CX110" s="44">
        <f t="shared" si="122"/>
        <v>20149590</v>
      </c>
      <c r="DA110" s="56">
        <f t="shared" si="123"/>
        <v>1611423900</v>
      </c>
      <c r="DB110" s="44">
        <f t="shared" si="124"/>
        <v>26857065</v>
      </c>
      <c r="DC110" s="49">
        <f t="shared" si="125"/>
        <v>44761775</v>
      </c>
    </row>
    <row r="111" spans="1:107">
      <c r="A111" s="3">
        <f t="shared" si="126"/>
        <v>72</v>
      </c>
      <c r="B111" s="263">
        <v>4</v>
      </c>
      <c r="C111" s="556"/>
      <c r="D111" s="264" t="s">
        <v>152</v>
      </c>
      <c r="E111" s="299">
        <v>12</v>
      </c>
      <c r="F111" s="266"/>
      <c r="G111" s="41" t="s">
        <v>50</v>
      </c>
      <c r="H111" s="267">
        <f t="shared" si="87"/>
        <v>67</v>
      </c>
      <c r="I111" s="267">
        <f t="shared" si="88"/>
        <v>57</v>
      </c>
      <c r="J111" s="268">
        <f t="shared" si="89"/>
        <v>27506142.120000001</v>
      </c>
      <c r="K111" s="268">
        <f t="shared" si="90"/>
        <v>2</v>
      </c>
      <c r="L111" s="269">
        <f t="shared" si="91"/>
        <v>0.93</v>
      </c>
      <c r="M111" s="270">
        <f t="shared" si="130"/>
        <v>1.01</v>
      </c>
      <c r="N111" s="271">
        <f t="shared" si="92"/>
        <v>21590156.067032635</v>
      </c>
      <c r="O111" s="271">
        <f t="shared" si="93"/>
        <v>24335555.480755895</v>
      </c>
      <c r="P111" s="271">
        <f t="shared" si="94"/>
        <v>25836519.293316003</v>
      </c>
      <c r="Q111" s="271">
        <f t="shared" si="95"/>
        <v>27430059.269522611</v>
      </c>
      <c r="R111" s="272">
        <f t="shared" si="96"/>
        <v>25836519.293316003</v>
      </c>
      <c r="S111" s="271">
        <f t="shared" si="96"/>
        <v>27430059.269522611</v>
      </c>
      <c r="T111" s="271">
        <f t="shared" si="97"/>
        <v>29121885.304580249</v>
      </c>
      <c r="U111" s="271"/>
      <c r="V111" s="271">
        <f t="shared" si="98"/>
        <v>1230638895.8208601</v>
      </c>
      <c r="W111" s="271">
        <f t="shared" si="99"/>
        <v>1387126662.4030859</v>
      </c>
      <c r="X111" s="271">
        <f t="shared" si="100"/>
        <v>1472681599.7190123</v>
      </c>
      <c r="Y111" s="272">
        <f t="shared" si="101"/>
        <v>1563513378.3627889</v>
      </c>
      <c r="Z111" s="272">
        <f t="shared" si="102"/>
        <v>1472681599.7190123</v>
      </c>
      <c r="AA111" s="271">
        <f t="shared" si="103"/>
        <v>1563513378.3627889</v>
      </c>
      <c r="AB111" s="271">
        <f t="shared" si="104"/>
        <v>1659947462.3610742</v>
      </c>
      <c r="AC111" s="271"/>
      <c r="AD111" s="33" t="str">
        <f t="shared" si="105"/>
        <v>BERTAHAP</v>
      </c>
      <c r="AE111" s="273">
        <f t="shared" si="106"/>
        <v>0</v>
      </c>
      <c r="AF111" s="274">
        <v>2</v>
      </c>
      <c r="AG111" s="275"/>
      <c r="AH111" s="271" t="str">
        <f t="shared" si="131"/>
        <v>KR</v>
      </c>
      <c r="AI111" s="275">
        <f t="shared" si="68"/>
        <v>1353703000</v>
      </c>
      <c r="AJ111" s="275">
        <f t="shared" si="68"/>
        <v>1525840000</v>
      </c>
      <c r="AK111" s="275">
        <f t="shared" si="68"/>
        <v>1619950000</v>
      </c>
      <c r="AL111" s="276">
        <f t="shared" si="67"/>
        <v>1719865000</v>
      </c>
      <c r="AM111" s="276">
        <f t="shared" si="67"/>
        <v>1619950000</v>
      </c>
      <c r="AN111" s="275">
        <f t="shared" si="67"/>
        <v>1719865000</v>
      </c>
      <c r="AO111" s="275">
        <f t="shared" si="67"/>
        <v>1825943000</v>
      </c>
      <c r="AP111" s="275">
        <f t="shared" si="127"/>
        <v>1825942464.8638577</v>
      </c>
      <c r="AQ111" s="52">
        <f t="shared" si="128"/>
        <v>1717147000</v>
      </c>
      <c r="AR111" s="43">
        <f t="shared" si="128"/>
        <v>1823057000</v>
      </c>
      <c r="AS111" s="63">
        <f t="shared" si="107"/>
        <v>1545432300</v>
      </c>
      <c r="AT111" s="63">
        <f t="shared" si="108"/>
        <v>25757205</v>
      </c>
      <c r="AU111" s="351">
        <f t="shared" si="109"/>
        <v>32247468.75</v>
      </c>
      <c r="AV111" s="141">
        <f t="shared" si="110"/>
        <v>18230570</v>
      </c>
      <c r="AW111" s="5">
        <f t="shared" si="111"/>
        <v>25757205</v>
      </c>
      <c r="AX111" s="5">
        <f t="shared" si="112"/>
        <v>40498750</v>
      </c>
      <c r="AY111" s="510">
        <f t="shared" si="113"/>
        <v>1935499000</v>
      </c>
      <c r="AZ111" s="127">
        <f t="shared" si="129"/>
        <v>1935498768.3260624</v>
      </c>
      <c r="BA111" s="2"/>
      <c r="BB111" s="2"/>
      <c r="BW111" s="56">
        <f t="shared" si="114"/>
        <v>-1511462.5094939955</v>
      </c>
      <c r="BY111" s="126"/>
      <c r="BZ111" s="122"/>
      <c r="CA111" s="122" t="str">
        <f t="shared" si="132"/>
        <v>1BR-10</v>
      </c>
      <c r="CB111" s="123">
        <f t="shared" si="133"/>
        <v>10</v>
      </c>
      <c r="CC111" s="124">
        <f t="shared" si="134"/>
        <v>74</v>
      </c>
      <c r="CD111" s="124">
        <f t="shared" si="134"/>
        <v>63</v>
      </c>
      <c r="CE111" s="125">
        <f t="shared" si="135"/>
        <v>26092326.415032003</v>
      </c>
      <c r="CF111" s="125">
        <f t="shared" si="136"/>
        <v>1511012000</v>
      </c>
      <c r="CG111" s="125">
        <f t="shared" si="136"/>
        <v>1703152000</v>
      </c>
      <c r="CH111" s="125">
        <f t="shared" si="136"/>
        <v>1808199000</v>
      </c>
      <c r="CI111" s="125">
        <f t="shared" si="136"/>
        <v>1919724000</v>
      </c>
      <c r="CJ111" s="125">
        <f t="shared" si="137"/>
        <v>2038129000</v>
      </c>
      <c r="CW111" s="63">
        <f t="shared" si="121"/>
        <v>1640751300</v>
      </c>
      <c r="CX111" s="44">
        <f t="shared" si="122"/>
        <v>18230570</v>
      </c>
      <c r="DA111" s="56">
        <f t="shared" si="123"/>
        <v>1457955000</v>
      </c>
      <c r="DB111" s="44">
        <f t="shared" si="124"/>
        <v>24299250</v>
      </c>
      <c r="DC111" s="49">
        <f t="shared" si="125"/>
        <v>40498750</v>
      </c>
    </row>
    <row r="112" spans="1:107">
      <c r="A112" s="3">
        <f t="shared" si="126"/>
        <v>73</v>
      </c>
      <c r="B112" s="263">
        <v>5</v>
      </c>
      <c r="C112" s="556"/>
      <c r="D112" s="264" t="s">
        <v>152</v>
      </c>
      <c r="E112" s="265">
        <v>16</v>
      </c>
      <c r="F112" s="266"/>
      <c r="G112" s="41" t="s">
        <v>52</v>
      </c>
      <c r="H112" s="267">
        <f t="shared" si="87"/>
        <v>71</v>
      </c>
      <c r="I112" s="267">
        <f t="shared" si="88"/>
        <v>63</v>
      </c>
      <c r="J112" s="268">
        <f t="shared" si="89"/>
        <v>27506142.120000001</v>
      </c>
      <c r="K112" s="268">
        <f t="shared" si="90"/>
        <v>2</v>
      </c>
      <c r="L112" s="269">
        <f t="shared" si="91"/>
        <v>0.93</v>
      </c>
      <c r="M112" s="270">
        <f t="shared" si="130"/>
        <v>1.01</v>
      </c>
      <c r="N112" s="271">
        <f t="shared" si="92"/>
        <v>21590156.067032635</v>
      </c>
      <c r="O112" s="271">
        <f t="shared" si="93"/>
        <v>24335555.480755895</v>
      </c>
      <c r="P112" s="271">
        <f t="shared" si="94"/>
        <v>25836519.293316003</v>
      </c>
      <c r="Q112" s="271">
        <f t="shared" si="95"/>
        <v>27430059.269522611</v>
      </c>
      <c r="R112" s="272">
        <f t="shared" si="96"/>
        <v>25836519.293316003</v>
      </c>
      <c r="S112" s="271">
        <f t="shared" si="96"/>
        <v>27430059.269522611</v>
      </c>
      <c r="T112" s="271">
        <f t="shared" si="97"/>
        <v>29121885.304580249</v>
      </c>
      <c r="U112" s="271"/>
      <c r="V112" s="271">
        <f t="shared" si="98"/>
        <v>1360179832.2230561</v>
      </c>
      <c r="W112" s="271">
        <f t="shared" si="99"/>
        <v>1533139995.2876215</v>
      </c>
      <c r="X112" s="271">
        <f t="shared" si="100"/>
        <v>1627700715.4789083</v>
      </c>
      <c r="Y112" s="272">
        <f t="shared" si="101"/>
        <v>1728093733.9799244</v>
      </c>
      <c r="Z112" s="272">
        <f t="shared" si="102"/>
        <v>1627700715.4789083</v>
      </c>
      <c r="AA112" s="271">
        <f t="shared" si="103"/>
        <v>1728093733.9799244</v>
      </c>
      <c r="AB112" s="271">
        <f t="shared" si="104"/>
        <v>1834678774.1885557</v>
      </c>
      <c r="AC112" s="271"/>
      <c r="AD112" s="33" t="str">
        <f t="shared" si="105"/>
        <v>BERTAHAP</v>
      </c>
      <c r="AE112" s="273">
        <f t="shared" si="106"/>
        <v>0</v>
      </c>
      <c r="AF112" s="274">
        <v>2</v>
      </c>
      <c r="AG112" s="275"/>
      <c r="AH112" s="271" t="str">
        <f t="shared" si="131"/>
        <v>KR</v>
      </c>
      <c r="AI112" s="275">
        <f t="shared" si="68"/>
        <v>1496198000</v>
      </c>
      <c r="AJ112" s="275">
        <f t="shared" si="68"/>
        <v>1686454000</v>
      </c>
      <c r="AK112" s="275">
        <f t="shared" si="68"/>
        <v>1790471000</v>
      </c>
      <c r="AL112" s="276">
        <f t="shared" si="67"/>
        <v>1900904000</v>
      </c>
      <c r="AM112" s="276">
        <f t="shared" si="67"/>
        <v>1790471000</v>
      </c>
      <c r="AN112" s="275">
        <f t="shared" si="67"/>
        <v>1900904000</v>
      </c>
      <c r="AO112" s="275">
        <f t="shared" si="67"/>
        <v>2018147000</v>
      </c>
      <c r="AP112" s="275">
        <f t="shared" si="127"/>
        <v>2018147549.5050869</v>
      </c>
      <c r="AQ112" s="52">
        <f t="shared" si="128"/>
        <v>1897900000</v>
      </c>
      <c r="AR112" s="43">
        <f t="shared" si="128"/>
        <v>2014959000</v>
      </c>
      <c r="AS112" s="63">
        <f t="shared" si="107"/>
        <v>1708110000</v>
      </c>
      <c r="AT112" s="63">
        <f t="shared" si="108"/>
        <v>28468500</v>
      </c>
      <c r="AU112" s="351">
        <f t="shared" si="109"/>
        <v>35641950</v>
      </c>
      <c r="AV112" s="141">
        <f t="shared" si="110"/>
        <v>20149590</v>
      </c>
      <c r="AW112" s="5">
        <f t="shared" si="111"/>
        <v>28468500</v>
      </c>
      <c r="AX112" s="5">
        <f t="shared" si="112"/>
        <v>44761775</v>
      </c>
      <c r="AY112" s="510">
        <f t="shared" si="113"/>
        <v>2139237000</v>
      </c>
      <c r="AZ112" s="127">
        <f t="shared" si="129"/>
        <v>2139236821.8478711</v>
      </c>
      <c r="BA112" s="2"/>
      <c r="BB112" s="2"/>
      <c r="BW112" s="56">
        <f t="shared" si="114"/>
        <v>-1511462.5094939955</v>
      </c>
      <c r="BY112" s="126"/>
      <c r="BZ112" s="122"/>
      <c r="CA112" s="122" t="str">
        <f t="shared" si="132"/>
        <v>1BR-12</v>
      </c>
      <c r="CB112" s="123">
        <f t="shared" si="133"/>
        <v>12</v>
      </c>
      <c r="CC112" s="124">
        <f t="shared" si="134"/>
        <v>67</v>
      </c>
      <c r="CD112" s="124">
        <f t="shared" si="134"/>
        <v>57</v>
      </c>
      <c r="CE112" s="125">
        <f t="shared" si="135"/>
        <v>26092326.415032003</v>
      </c>
      <c r="CF112" s="125">
        <f t="shared" si="136"/>
        <v>1367106000</v>
      </c>
      <c r="CG112" s="125">
        <f t="shared" si="136"/>
        <v>1540947000</v>
      </c>
      <c r="CH112" s="125">
        <f t="shared" si="136"/>
        <v>1635989000</v>
      </c>
      <c r="CI112" s="125">
        <f t="shared" si="136"/>
        <v>1736894000</v>
      </c>
      <c r="CJ112" s="125">
        <f t="shared" si="137"/>
        <v>1844021000</v>
      </c>
      <c r="CW112" s="63">
        <f t="shared" si="121"/>
        <v>1813463100</v>
      </c>
      <c r="CX112" s="44">
        <f t="shared" si="122"/>
        <v>20149590</v>
      </c>
      <c r="DA112" s="56">
        <f t="shared" si="123"/>
        <v>1611423900</v>
      </c>
      <c r="DB112" s="44">
        <f t="shared" si="124"/>
        <v>26857065</v>
      </c>
      <c r="DC112" s="49">
        <f t="shared" si="125"/>
        <v>44761775</v>
      </c>
    </row>
    <row r="113" spans="1:107">
      <c r="A113" s="3">
        <f t="shared" si="126"/>
        <v>74</v>
      </c>
      <c r="B113" s="263">
        <v>6</v>
      </c>
      <c r="C113" s="556"/>
      <c r="D113" s="264" t="s">
        <v>152</v>
      </c>
      <c r="E113" s="299">
        <v>18</v>
      </c>
      <c r="F113" s="266"/>
      <c r="G113" s="41" t="s">
        <v>54</v>
      </c>
      <c r="H113" s="267">
        <f t="shared" si="87"/>
        <v>97</v>
      </c>
      <c r="I113" s="267">
        <f t="shared" si="88"/>
        <v>85</v>
      </c>
      <c r="J113" s="268">
        <f t="shared" si="89"/>
        <v>27506142.120000001</v>
      </c>
      <c r="K113" s="268">
        <f t="shared" si="90"/>
        <v>2</v>
      </c>
      <c r="L113" s="269">
        <f t="shared" si="91"/>
        <v>0.93</v>
      </c>
      <c r="M113" s="270">
        <f t="shared" si="130"/>
        <v>1.01</v>
      </c>
      <c r="N113" s="271">
        <f t="shared" si="92"/>
        <v>21590156.067032635</v>
      </c>
      <c r="O113" s="271">
        <f t="shared" si="93"/>
        <v>24335555.480755895</v>
      </c>
      <c r="P113" s="271">
        <f t="shared" si="94"/>
        <v>25836519.293316003</v>
      </c>
      <c r="Q113" s="271">
        <f t="shared" si="95"/>
        <v>27430059.269522611</v>
      </c>
      <c r="R113" s="272">
        <f t="shared" si="96"/>
        <v>25836519.293316003</v>
      </c>
      <c r="S113" s="271">
        <f t="shared" si="96"/>
        <v>27430059.269522611</v>
      </c>
      <c r="T113" s="271">
        <f t="shared" si="97"/>
        <v>29121885.304580249</v>
      </c>
      <c r="U113" s="271"/>
      <c r="V113" s="271">
        <f t="shared" si="98"/>
        <v>1835163265.6977739</v>
      </c>
      <c r="W113" s="271">
        <f t="shared" si="99"/>
        <v>2068522215.8642511</v>
      </c>
      <c r="X113" s="271">
        <f t="shared" si="100"/>
        <v>2196104139.9318604</v>
      </c>
      <c r="Y113" s="272">
        <f t="shared" si="101"/>
        <v>2331555037.9094219</v>
      </c>
      <c r="Z113" s="272">
        <f t="shared" si="102"/>
        <v>2196104139.9318604</v>
      </c>
      <c r="AA113" s="271">
        <f t="shared" si="103"/>
        <v>2331555037.9094219</v>
      </c>
      <c r="AB113" s="271">
        <f t="shared" si="104"/>
        <v>2475360250.8893213</v>
      </c>
      <c r="AC113" s="271"/>
      <c r="AD113" s="33" t="str">
        <f t="shared" si="105"/>
        <v>BERTAHAP</v>
      </c>
      <c r="AE113" s="273">
        <f t="shared" si="106"/>
        <v>0</v>
      </c>
      <c r="AF113" s="274">
        <v>2</v>
      </c>
      <c r="AG113" s="275"/>
      <c r="AH113" s="271" t="str">
        <f t="shared" si="131"/>
        <v>KR</v>
      </c>
      <c r="AI113" s="275">
        <f t="shared" si="68"/>
        <v>2018680000</v>
      </c>
      <c r="AJ113" s="275">
        <f t="shared" si="68"/>
        <v>2275375000</v>
      </c>
      <c r="AK113" s="275">
        <f t="shared" si="68"/>
        <v>2415715000</v>
      </c>
      <c r="AL113" s="276">
        <f t="shared" si="67"/>
        <v>2564711000</v>
      </c>
      <c r="AM113" s="276">
        <f t="shared" si="67"/>
        <v>2415715000</v>
      </c>
      <c r="AN113" s="275">
        <f t="shared" si="67"/>
        <v>2564711000</v>
      </c>
      <c r="AO113" s="275">
        <f t="shared" si="67"/>
        <v>2722897000</v>
      </c>
      <c r="AP113" s="275">
        <f t="shared" si="127"/>
        <v>2722896695.3821664</v>
      </c>
      <c r="AQ113" s="52">
        <f t="shared" si="128"/>
        <v>2560658000</v>
      </c>
      <c r="AR113" s="43">
        <f t="shared" si="128"/>
        <v>2718594000</v>
      </c>
      <c r="AS113" s="63">
        <f t="shared" si="107"/>
        <v>2304592200</v>
      </c>
      <c r="AT113" s="63">
        <f t="shared" si="108"/>
        <v>38409870</v>
      </c>
      <c r="AU113" s="351">
        <f t="shared" si="109"/>
        <v>48088331.25</v>
      </c>
      <c r="AV113" s="141">
        <f t="shared" si="110"/>
        <v>27185940</v>
      </c>
      <c r="AW113" s="5">
        <f t="shared" si="111"/>
        <v>38409870</v>
      </c>
      <c r="AX113" s="5">
        <f t="shared" si="112"/>
        <v>60392875</v>
      </c>
      <c r="AY113" s="510">
        <f t="shared" si="113"/>
        <v>2886271000</v>
      </c>
      <c r="AZ113" s="127">
        <f t="shared" si="129"/>
        <v>2886270335.254807</v>
      </c>
      <c r="BA113" s="2"/>
      <c r="BB113" s="2"/>
      <c r="BW113" s="56">
        <f t="shared" si="114"/>
        <v>-1511462.5094939955</v>
      </c>
      <c r="BY113" s="126"/>
      <c r="BZ113" s="122"/>
      <c r="CA113" s="122" t="str">
        <f t="shared" si="132"/>
        <v>1BR-16</v>
      </c>
      <c r="CB113" s="123">
        <f t="shared" si="133"/>
        <v>16</v>
      </c>
      <c r="CC113" s="124">
        <f t="shared" si="134"/>
        <v>71</v>
      </c>
      <c r="CD113" s="124">
        <f t="shared" si="134"/>
        <v>63</v>
      </c>
      <c r="CE113" s="125">
        <f t="shared" si="135"/>
        <v>26092326.415032003</v>
      </c>
      <c r="CF113" s="125">
        <f t="shared" si="136"/>
        <v>1511012000</v>
      </c>
      <c r="CG113" s="125">
        <f t="shared" si="136"/>
        <v>1703152000</v>
      </c>
      <c r="CH113" s="125">
        <f t="shared" si="136"/>
        <v>1808199000</v>
      </c>
      <c r="CI113" s="125">
        <f t="shared" si="136"/>
        <v>1919724000</v>
      </c>
      <c r="CJ113" s="125">
        <f t="shared" si="137"/>
        <v>2038129000</v>
      </c>
      <c r="CW113" s="63">
        <f t="shared" si="121"/>
        <v>2446734600</v>
      </c>
      <c r="CX113" s="44">
        <f t="shared" si="122"/>
        <v>27185940</v>
      </c>
      <c r="DA113" s="56">
        <f t="shared" si="123"/>
        <v>2174143500</v>
      </c>
      <c r="DB113" s="44">
        <f t="shared" si="124"/>
        <v>36235725</v>
      </c>
      <c r="DC113" s="49">
        <f t="shared" si="125"/>
        <v>60392875</v>
      </c>
    </row>
    <row r="114" spans="1:107">
      <c r="A114" s="3">
        <f t="shared" si="126"/>
        <v>75</v>
      </c>
      <c r="B114" s="263">
        <v>7</v>
      </c>
      <c r="C114" s="556"/>
      <c r="D114" s="264" t="s">
        <v>152</v>
      </c>
      <c r="E114" s="299">
        <v>20</v>
      </c>
      <c r="F114" s="266"/>
      <c r="G114" s="41" t="s">
        <v>70</v>
      </c>
      <c r="H114" s="267">
        <f t="shared" si="87"/>
        <v>60</v>
      </c>
      <c r="I114" s="267">
        <f t="shared" si="88"/>
        <v>51</v>
      </c>
      <c r="J114" s="268">
        <f t="shared" si="89"/>
        <v>27506142.120000001</v>
      </c>
      <c r="K114" s="268">
        <f t="shared" si="90"/>
        <v>2</v>
      </c>
      <c r="L114" s="269">
        <f t="shared" si="91"/>
        <v>0.93</v>
      </c>
      <c r="M114" s="270">
        <f t="shared" si="130"/>
        <v>1.01</v>
      </c>
      <c r="N114" s="271">
        <f t="shared" si="92"/>
        <v>21590156.067032635</v>
      </c>
      <c r="O114" s="271">
        <f t="shared" si="93"/>
        <v>24335555.480755895</v>
      </c>
      <c r="P114" s="271">
        <f t="shared" si="94"/>
        <v>25836519.293316003</v>
      </c>
      <c r="Q114" s="271">
        <f t="shared" si="95"/>
        <v>27430059.269522611</v>
      </c>
      <c r="R114" s="272">
        <f t="shared" si="96"/>
        <v>25836519.293316003</v>
      </c>
      <c r="S114" s="271">
        <f t="shared" si="96"/>
        <v>27430059.269522611</v>
      </c>
      <c r="T114" s="271">
        <f t="shared" si="97"/>
        <v>29121885.304580249</v>
      </c>
      <c r="U114" s="271"/>
      <c r="V114" s="271">
        <f t="shared" si="98"/>
        <v>1101097959.4186645</v>
      </c>
      <c r="W114" s="271">
        <f t="shared" si="99"/>
        <v>1241113329.5185506</v>
      </c>
      <c r="X114" s="271">
        <f t="shared" si="100"/>
        <v>1317662483.9591162</v>
      </c>
      <c r="Y114" s="272">
        <f t="shared" si="101"/>
        <v>1398933022.7456532</v>
      </c>
      <c r="Z114" s="272">
        <f t="shared" si="102"/>
        <v>1317662483.9591162</v>
      </c>
      <c r="AA114" s="271">
        <f t="shared" si="103"/>
        <v>1398933022.7456532</v>
      </c>
      <c r="AB114" s="271">
        <f t="shared" si="104"/>
        <v>1485216150.5335927</v>
      </c>
      <c r="AC114" s="271"/>
      <c r="AD114" s="33" t="str">
        <f t="shared" si="105"/>
        <v>BERTAHAP</v>
      </c>
      <c r="AE114" s="273">
        <f t="shared" si="106"/>
        <v>0</v>
      </c>
      <c r="AF114" s="274">
        <v>2</v>
      </c>
      <c r="AG114" s="275"/>
      <c r="AH114" s="271" t="str">
        <f t="shared" si="131"/>
        <v>KR</v>
      </c>
      <c r="AI114" s="275">
        <f t="shared" si="68"/>
        <v>1211208000</v>
      </c>
      <c r="AJ114" s="275">
        <f t="shared" si="68"/>
        <v>1365225000</v>
      </c>
      <c r="AK114" s="275">
        <f t="shared" si="68"/>
        <v>1449429000</v>
      </c>
      <c r="AL114" s="276">
        <f t="shared" si="67"/>
        <v>1538827000</v>
      </c>
      <c r="AM114" s="276">
        <f t="shared" si="67"/>
        <v>1449429000</v>
      </c>
      <c r="AN114" s="275">
        <f t="shared" si="67"/>
        <v>1538827000</v>
      </c>
      <c r="AO114" s="275">
        <f t="shared" si="67"/>
        <v>1633738000</v>
      </c>
      <c r="AP114" s="275">
        <f t="shared" si="127"/>
        <v>1633738441.900414</v>
      </c>
      <c r="AQ114" s="52">
        <f t="shared" si="128"/>
        <v>1536395000</v>
      </c>
      <c r="AR114" s="43">
        <f t="shared" si="128"/>
        <v>1631157000</v>
      </c>
      <c r="AS114" s="63">
        <f t="shared" si="107"/>
        <v>1382755500</v>
      </c>
      <c r="AT114" s="63">
        <f t="shared" si="108"/>
        <v>23045925</v>
      </c>
      <c r="AU114" s="351">
        <f t="shared" si="109"/>
        <v>28853006.25</v>
      </c>
      <c r="AV114" s="141">
        <f t="shared" si="110"/>
        <v>16311570</v>
      </c>
      <c r="AW114" s="5">
        <f t="shared" si="111"/>
        <v>23045925</v>
      </c>
      <c r="AX114" s="5">
        <f t="shared" si="112"/>
        <v>36235725</v>
      </c>
      <c r="AY114" s="510">
        <f t="shared" si="113"/>
        <v>1731763000</v>
      </c>
      <c r="AZ114" s="127">
        <f t="shared" si="129"/>
        <v>1731762838.1594403</v>
      </c>
      <c r="BA114" s="2"/>
      <c r="BB114" s="2"/>
      <c r="BW114" s="56">
        <f t="shared" si="114"/>
        <v>-1511462.5094939955</v>
      </c>
      <c r="BY114" s="126"/>
      <c r="BZ114" s="122"/>
      <c r="CA114" s="122" t="str">
        <f t="shared" si="132"/>
        <v>2BR-18</v>
      </c>
      <c r="CB114" s="123">
        <f t="shared" si="133"/>
        <v>18</v>
      </c>
      <c r="CC114" s="124">
        <f t="shared" si="134"/>
        <v>97</v>
      </c>
      <c r="CD114" s="124">
        <f t="shared" si="134"/>
        <v>85</v>
      </c>
      <c r="CE114" s="125">
        <f t="shared" si="135"/>
        <v>26092326.415032003</v>
      </c>
      <c r="CF114" s="125">
        <f t="shared" si="136"/>
        <v>2038667000</v>
      </c>
      <c r="CG114" s="125">
        <f t="shared" si="136"/>
        <v>2297903000</v>
      </c>
      <c r="CH114" s="125">
        <f t="shared" si="136"/>
        <v>2439633000</v>
      </c>
      <c r="CI114" s="125">
        <f t="shared" si="136"/>
        <v>2590104000</v>
      </c>
      <c r="CJ114" s="125">
        <f t="shared" si="137"/>
        <v>2749856000</v>
      </c>
      <c r="CW114" s="63">
        <f t="shared" si="121"/>
        <v>1468041300</v>
      </c>
      <c r="CX114" s="44">
        <f t="shared" si="122"/>
        <v>16311570</v>
      </c>
      <c r="DA114" s="56">
        <f t="shared" si="123"/>
        <v>1304486100</v>
      </c>
      <c r="DB114" s="44">
        <f t="shared" si="124"/>
        <v>21741435</v>
      </c>
      <c r="DC114" s="49">
        <f t="shared" si="125"/>
        <v>36235725</v>
      </c>
    </row>
    <row r="115" spans="1:107">
      <c r="A115" s="3">
        <f t="shared" si="126"/>
        <v>76</v>
      </c>
      <c r="B115" s="263">
        <v>8</v>
      </c>
      <c r="C115" s="556"/>
      <c r="D115" s="264" t="s">
        <v>152</v>
      </c>
      <c r="E115" s="299">
        <v>22</v>
      </c>
      <c r="F115" s="266"/>
      <c r="G115" s="41" t="s">
        <v>89</v>
      </c>
      <c r="H115" s="267">
        <f t="shared" si="87"/>
        <v>81</v>
      </c>
      <c r="I115" s="267">
        <f t="shared" si="88"/>
        <v>70</v>
      </c>
      <c r="J115" s="268">
        <f t="shared" si="89"/>
        <v>27506142.120000001</v>
      </c>
      <c r="K115" s="268">
        <f t="shared" si="90"/>
        <v>4</v>
      </c>
      <c r="L115" s="269">
        <f t="shared" si="91"/>
        <v>0.97</v>
      </c>
      <c r="M115" s="270">
        <f t="shared" si="130"/>
        <v>1.01</v>
      </c>
      <c r="N115" s="271">
        <f t="shared" si="92"/>
        <v>22518764.930130813</v>
      </c>
      <c r="O115" s="271">
        <f t="shared" si="93"/>
        <v>25382246.039067976</v>
      </c>
      <c r="P115" s="271">
        <f t="shared" si="94"/>
        <v>26947767.434964001</v>
      </c>
      <c r="Q115" s="271">
        <f t="shared" si="95"/>
        <v>28609846.764985945</v>
      </c>
      <c r="R115" s="272">
        <f t="shared" si="96"/>
        <v>26947767.434964001</v>
      </c>
      <c r="S115" s="271">
        <f t="shared" si="96"/>
        <v>28609846.764985945</v>
      </c>
      <c r="T115" s="271">
        <f t="shared" si="97"/>
        <v>30374439.511228859</v>
      </c>
      <c r="U115" s="271"/>
      <c r="V115" s="271">
        <f t="shared" si="98"/>
        <v>1576313545.1091568</v>
      </c>
      <c r="W115" s="271">
        <f t="shared" si="99"/>
        <v>1776757222.7347584</v>
      </c>
      <c r="X115" s="271">
        <f t="shared" si="100"/>
        <v>1886343720.4474802</v>
      </c>
      <c r="Y115" s="272">
        <f t="shared" si="101"/>
        <v>2002689273.5490162</v>
      </c>
      <c r="Z115" s="272">
        <f t="shared" si="102"/>
        <v>1886343720.4474802</v>
      </c>
      <c r="AA115" s="271">
        <f t="shared" si="103"/>
        <v>2002689273.5490162</v>
      </c>
      <c r="AB115" s="271">
        <f t="shared" si="104"/>
        <v>2126210765.7860203</v>
      </c>
      <c r="AC115" s="271"/>
      <c r="AD115" s="33" t="str">
        <f t="shared" si="105"/>
        <v>BERTAHAP</v>
      </c>
      <c r="AE115" s="273">
        <f t="shared" si="106"/>
        <v>0</v>
      </c>
      <c r="AF115" s="274">
        <v>2</v>
      </c>
      <c r="AG115" s="275"/>
      <c r="AH115" s="271" t="str">
        <f t="shared" si="131"/>
        <v>KR</v>
      </c>
      <c r="AI115" s="275">
        <f t="shared" si="68"/>
        <v>1733945000</v>
      </c>
      <c r="AJ115" s="275">
        <f t="shared" si="68"/>
        <v>1954433000</v>
      </c>
      <c r="AK115" s="275">
        <f t="shared" si="68"/>
        <v>2074979000</v>
      </c>
      <c r="AL115" s="276">
        <f t="shared" si="67"/>
        <v>2202959000</v>
      </c>
      <c r="AM115" s="276">
        <f t="shared" si="67"/>
        <v>2074979000</v>
      </c>
      <c r="AN115" s="275">
        <f t="shared" si="67"/>
        <v>2202959000</v>
      </c>
      <c r="AO115" s="275">
        <f t="shared" si="67"/>
        <v>2338832000</v>
      </c>
      <c r="AP115" s="275">
        <f t="shared" si="127"/>
        <v>2338832633.0578384</v>
      </c>
      <c r="AQ115" s="52">
        <f t="shared" si="128"/>
        <v>2199478000</v>
      </c>
      <c r="AR115" s="43">
        <f t="shared" si="128"/>
        <v>2335137000</v>
      </c>
      <c r="AS115" s="63">
        <f t="shared" si="107"/>
        <v>1979530200</v>
      </c>
      <c r="AT115" s="63">
        <f t="shared" si="108"/>
        <v>32992170</v>
      </c>
      <c r="AU115" s="351">
        <f t="shared" si="109"/>
        <v>41305481.25</v>
      </c>
      <c r="AV115" s="141">
        <f t="shared" si="110"/>
        <v>23351370</v>
      </c>
      <c r="AW115" s="5">
        <f t="shared" si="111"/>
        <v>32992170</v>
      </c>
      <c r="AX115" s="5">
        <f t="shared" si="112"/>
        <v>51874475</v>
      </c>
      <c r="AY115" s="510">
        <f t="shared" si="113"/>
        <v>2479163000</v>
      </c>
      <c r="AZ115" s="127">
        <f t="shared" si="129"/>
        <v>2479162630.3360872</v>
      </c>
      <c r="BA115" s="2"/>
      <c r="BB115" s="2"/>
      <c r="BW115" s="56">
        <f t="shared" si="114"/>
        <v>-400214.36784599721</v>
      </c>
      <c r="BY115" s="126"/>
      <c r="BZ115" s="122"/>
      <c r="CA115" s="122" t="str">
        <f t="shared" si="132"/>
        <v>1BR-20</v>
      </c>
      <c r="CB115" s="123">
        <f t="shared" si="133"/>
        <v>20</v>
      </c>
      <c r="CC115" s="124">
        <f t="shared" si="134"/>
        <v>60</v>
      </c>
      <c r="CD115" s="124">
        <f t="shared" si="134"/>
        <v>51</v>
      </c>
      <c r="CE115" s="125">
        <f t="shared" si="135"/>
        <v>26092326.415032003</v>
      </c>
      <c r="CF115" s="125">
        <f t="shared" si="136"/>
        <v>1223200000</v>
      </c>
      <c r="CG115" s="125">
        <f t="shared" si="136"/>
        <v>1378742000</v>
      </c>
      <c r="CH115" s="125">
        <f t="shared" si="136"/>
        <v>1463780000</v>
      </c>
      <c r="CI115" s="125">
        <f t="shared" si="136"/>
        <v>1554063000</v>
      </c>
      <c r="CJ115" s="125">
        <f t="shared" si="137"/>
        <v>1649914000</v>
      </c>
      <c r="CW115" s="63">
        <f t="shared" si="121"/>
        <v>2101623300</v>
      </c>
      <c r="CX115" s="44">
        <f t="shared" si="122"/>
        <v>23351370</v>
      </c>
      <c r="DA115" s="56">
        <f t="shared" si="123"/>
        <v>1867481100</v>
      </c>
      <c r="DB115" s="44">
        <f t="shared" si="124"/>
        <v>31124685</v>
      </c>
      <c r="DC115" s="49">
        <f t="shared" si="125"/>
        <v>51874475</v>
      </c>
    </row>
    <row r="116" spans="1:107">
      <c r="A116" s="3">
        <f t="shared" si="126"/>
        <v>77</v>
      </c>
      <c r="B116" s="263">
        <v>1</v>
      </c>
      <c r="C116" s="556"/>
      <c r="D116" s="264" t="s">
        <v>154</v>
      </c>
      <c r="E116" s="265" t="s">
        <v>24</v>
      </c>
      <c r="F116" s="266"/>
      <c r="G116" s="41" t="s">
        <v>39</v>
      </c>
      <c r="H116" s="267">
        <f t="shared" si="87"/>
        <v>113</v>
      </c>
      <c r="I116" s="267">
        <f t="shared" si="88"/>
        <v>101</v>
      </c>
      <c r="J116" s="268">
        <f t="shared" si="89"/>
        <v>27506142.120000001</v>
      </c>
      <c r="K116" s="268">
        <f t="shared" si="90"/>
        <v>6</v>
      </c>
      <c r="L116" s="269">
        <f t="shared" si="91"/>
        <v>0.95</v>
      </c>
      <c r="M116" s="319">
        <f t="shared" ref="M116:M123" si="138">SUMIF($AO$4:$AO$22,E116,$BK$4:$BK$22)</f>
        <v>1.02</v>
      </c>
      <c r="N116" s="271">
        <f t="shared" si="92"/>
        <v>22272821.493617184</v>
      </c>
      <c r="O116" s="271">
        <f t="shared" si="93"/>
        <v>25105028.490208089</v>
      </c>
      <c r="P116" s="271">
        <f t="shared" si="94"/>
        <v>26653451.714279998</v>
      </c>
      <c r="Q116" s="271">
        <f t="shared" si="95"/>
        <v>28297378.294652831</v>
      </c>
      <c r="R116" s="272">
        <f t="shared" si="96"/>
        <v>26653451.714279998</v>
      </c>
      <c r="S116" s="271">
        <f t="shared" si="96"/>
        <v>28297378.294652831</v>
      </c>
      <c r="T116" s="271">
        <f t="shared" si="97"/>
        <v>30042698.669368953</v>
      </c>
      <c r="U116" s="271"/>
      <c r="V116" s="271">
        <f t="shared" si="98"/>
        <v>2249554970.8553357</v>
      </c>
      <c r="W116" s="271">
        <f t="shared" si="99"/>
        <v>2535607877.5110168</v>
      </c>
      <c r="X116" s="271">
        <f t="shared" si="100"/>
        <v>2691998623.1422796</v>
      </c>
      <c r="Y116" s="272">
        <f t="shared" si="101"/>
        <v>2858035207.7599359</v>
      </c>
      <c r="Z116" s="272">
        <f t="shared" si="102"/>
        <v>2691998623.1422796</v>
      </c>
      <c r="AA116" s="271">
        <f t="shared" si="103"/>
        <v>2858035207.7599359</v>
      </c>
      <c r="AB116" s="271">
        <f t="shared" si="104"/>
        <v>3034312565.6062641</v>
      </c>
      <c r="AC116" s="271"/>
      <c r="AD116" s="33" t="str">
        <f t="shared" si="105"/>
        <v>BERTAHAP</v>
      </c>
      <c r="AE116" s="273">
        <f t="shared" si="106"/>
        <v>0</v>
      </c>
      <c r="AF116" s="274">
        <v>2</v>
      </c>
      <c r="AG116" s="275"/>
      <c r="AH116" s="271" t="str">
        <f t="shared" si="131"/>
        <v>KR</v>
      </c>
      <c r="AI116" s="275">
        <f t="shared" si="68"/>
        <v>2474511000</v>
      </c>
      <c r="AJ116" s="275">
        <f t="shared" si="68"/>
        <v>2789169000</v>
      </c>
      <c r="AK116" s="275">
        <f t="shared" si="68"/>
        <v>2961199000</v>
      </c>
      <c r="AL116" s="276">
        <f t="shared" si="67"/>
        <v>3143839000</v>
      </c>
      <c r="AM116" s="276">
        <f t="shared" si="67"/>
        <v>2961199000</v>
      </c>
      <c r="AN116" s="275">
        <f t="shared" si="67"/>
        <v>3143839000</v>
      </c>
      <c r="AO116" s="275">
        <f t="shared" si="67"/>
        <v>3337744000</v>
      </c>
      <c r="AP116" s="275">
        <f t="shared" si="127"/>
        <v>3337744028.0458789</v>
      </c>
      <c r="AQ116" s="52">
        <f t="shared" si="128"/>
        <v>3138871000</v>
      </c>
      <c r="AR116" s="43">
        <f t="shared" si="128"/>
        <v>3332470000</v>
      </c>
      <c r="AS116" s="63">
        <f t="shared" si="107"/>
        <v>2824983900</v>
      </c>
      <c r="AT116" s="63">
        <f t="shared" si="108"/>
        <v>47083065</v>
      </c>
      <c r="AU116" s="351">
        <f t="shared" si="109"/>
        <v>58946981.25</v>
      </c>
      <c r="AV116" s="141">
        <f t="shared" si="110"/>
        <v>33324700</v>
      </c>
      <c r="AW116" s="5">
        <f t="shared" si="111"/>
        <v>47083065</v>
      </c>
      <c r="AX116" s="5">
        <f t="shared" si="112"/>
        <v>74029975</v>
      </c>
      <c r="AY116" s="510">
        <f t="shared" si="113"/>
        <v>3538009000</v>
      </c>
      <c r="AZ116" s="127">
        <f t="shared" si="129"/>
        <v>3538008729.5589514</v>
      </c>
      <c r="BA116" s="2"/>
      <c r="BB116" s="2"/>
      <c r="BW116" s="56">
        <f t="shared" si="114"/>
        <v>-694530.0885300003</v>
      </c>
      <c r="BY116" s="126">
        <v>21</v>
      </c>
      <c r="BZ116" s="122" t="s">
        <v>156</v>
      </c>
      <c r="CA116" s="122" t="str">
        <f t="shared" ref="CA116:CA122" si="139">G206</f>
        <v>1BR-6</v>
      </c>
      <c r="CB116" s="123" t="str">
        <f t="shared" ref="CB116:CB122" si="140">E206</f>
        <v>06</v>
      </c>
      <c r="CC116" s="124">
        <f t="shared" ref="CC116:CD122" si="141">H206</f>
        <v>78</v>
      </c>
      <c r="CD116" s="124">
        <f t="shared" si="141"/>
        <v>66</v>
      </c>
      <c r="CE116" s="125">
        <f t="shared" ref="CE116:CE122" si="142">P206</f>
        <v>26092326.415032003</v>
      </c>
      <c r="CF116" s="125">
        <f t="shared" ref="CF116:CI122" si="143">AI206</f>
        <v>1582965000</v>
      </c>
      <c r="CG116" s="125">
        <f t="shared" si="143"/>
        <v>1784255000</v>
      </c>
      <c r="CH116" s="125">
        <f t="shared" si="143"/>
        <v>1894303000</v>
      </c>
      <c r="CI116" s="125">
        <f t="shared" si="143"/>
        <v>2011140000</v>
      </c>
      <c r="CJ116" s="125">
        <f t="shared" ref="CJ116:CJ122" si="144">AO206</f>
        <v>2135183000</v>
      </c>
      <c r="CW116" s="63">
        <f t="shared" si="121"/>
        <v>2999223000</v>
      </c>
      <c r="CX116" s="44">
        <f t="shared" si="122"/>
        <v>33324700</v>
      </c>
      <c r="DA116" s="56">
        <f t="shared" si="123"/>
        <v>2665079100</v>
      </c>
      <c r="DB116" s="44">
        <f t="shared" si="124"/>
        <v>44417985</v>
      </c>
      <c r="DC116" s="49">
        <f t="shared" si="125"/>
        <v>74029975</v>
      </c>
    </row>
    <row r="117" spans="1:107">
      <c r="A117" s="3">
        <f t="shared" si="126"/>
        <v>78</v>
      </c>
      <c r="B117" s="263">
        <v>2</v>
      </c>
      <c r="C117" s="556"/>
      <c r="D117" s="264" t="s">
        <v>154</v>
      </c>
      <c r="E117" s="265" t="s">
        <v>35</v>
      </c>
      <c r="F117" s="266"/>
      <c r="G117" s="41" t="s">
        <v>42</v>
      </c>
      <c r="H117" s="267">
        <f t="shared" si="87"/>
        <v>78</v>
      </c>
      <c r="I117" s="267">
        <f t="shared" si="88"/>
        <v>66</v>
      </c>
      <c r="J117" s="268">
        <f t="shared" si="89"/>
        <v>27506142.120000001</v>
      </c>
      <c r="K117" s="268">
        <f t="shared" si="90"/>
        <v>2</v>
      </c>
      <c r="L117" s="269">
        <f t="shared" si="91"/>
        <v>0.93</v>
      </c>
      <c r="M117" s="319">
        <f t="shared" si="138"/>
        <v>1.02</v>
      </c>
      <c r="N117" s="271">
        <f t="shared" si="92"/>
        <v>21803919.988488406</v>
      </c>
      <c r="O117" s="271">
        <f t="shared" si="93"/>
        <v>24576501.574624766</v>
      </c>
      <c r="P117" s="271">
        <f t="shared" si="94"/>
        <v>26092326.415032003</v>
      </c>
      <c r="Q117" s="271">
        <f t="shared" si="95"/>
        <v>27701644.014765408</v>
      </c>
      <c r="R117" s="272">
        <f t="shared" si="96"/>
        <v>26092326.415032003</v>
      </c>
      <c r="S117" s="271">
        <f t="shared" si="96"/>
        <v>27701644.014765408</v>
      </c>
      <c r="T117" s="271">
        <f t="shared" si="97"/>
        <v>29410220.8026454</v>
      </c>
      <c r="U117" s="271"/>
      <c r="V117" s="271">
        <f t="shared" si="98"/>
        <v>1439058719.2402349</v>
      </c>
      <c r="W117" s="271">
        <f t="shared" si="99"/>
        <v>1622049103.9252346</v>
      </c>
      <c r="X117" s="271">
        <f t="shared" si="100"/>
        <v>1722093543.3921123</v>
      </c>
      <c r="Y117" s="272">
        <f t="shared" si="101"/>
        <v>1828308504.9745169</v>
      </c>
      <c r="Z117" s="272">
        <f t="shared" si="102"/>
        <v>1722093543.3921123</v>
      </c>
      <c r="AA117" s="271">
        <f t="shared" si="103"/>
        <v>1828308504.9745169</v>
      </c>
      <c r="AB117" s="271">
        <f t="shared" si="104"/>
        <v>1941074572.9745965</v>
      </c>
      <c r="AC117" s="271"/>
      <c r="AD117" s="33" t="str">
        <f t="shared" si="105"/>
        <v>BERTAHAP</v>
      </c>
      <c r="AE117" s="273">
        <f t="shared" si="106"/>
        <v>0</v>
      </c>
      <c r="AF117" s="274">
        <v>2</v>
      </c>
      <c r="AG117" s="275"/>
      <c r="AH117" s="271" t="e">
        <f>IF(AG117&gt;#REF!,"LB","KR")</f>
        <v>#REF!</v>
      </c>
      <c r="AI117" s="275">
        <f t="shared" si="68"/>
        <v>1582965000</v>
      </c>
      <c r="AJ117" s="275">
        <f t="shared" si="68"/>
        <v>1784255000</v>
      </c>
      <c r="AK117" s="275">
        <f t="shared" si="68"/>
        <v>1894303000</v>
      </c>
      <c r="AL117" s="276">
        <f t="shared" si="67"/>
        <v>2011140000</v>
      </c>
      <c r="AM117" s="276">
        <f t="shared" si="67"/>
        <v>1894303000</v>
      </c>
      <c r="AN117" s="275">
        <f t="shared" si="67"/>
        <v>2011140000</v>
      </c>
      <c r="AO117" s="275">
        <f t="shared" si="67"/>
        <v>2135183000</v>
      </c>
      <c r="AP117" s="275">
        <f t="shared" si="127"/>
        <v>2135182661.8870077</v>
      </c>
      <c r="AQ117" s="52">
        <f t="shared" si="128"/>
        <v>2007962000</v>
      </c>
      <c r="AR117" s="43">
        <f t="shared" si="128"/>
        <v>2131809000</v>
      </c>
      <c r="AS117" s="63">
        <f t="shared" si="107"/>
        <v>1807165800</v>
      </c>
      <c r="AT117" s="63">
        <f t="shared" si="108"/>
        <v>30119430</v>
      </c>
      <c r="AU117" s="351">
        <f t="shared" si="109"/>
        <v>37708875</v>
      </c>
      <c r="AV117" s="141">
        <f t="shared" si="110"/>
        <v>21318090</v>
      </c>
      <c r="AW117" s="5">
        <f t="shared" si="111"/>
        <v>30119430</v>
      </c>
      <c r="AX117" s="5">
        <f t="shared" si="112"/>
        <v>47357575</v>
      </c>
      <c r="AY117" s="510">
        <f t="shared" si="113"/>
        <v>2263294000</v>
      </c>
      <c r="AZ117" s="127">
        <f t="shared" si="129"/>
        <v>2263293848.6324973</v>
      </c>
      <c r="BA117" s="2"/>
      <c r="BB117" s="2"/>
      <c r="BW117" s="56">
        <f t="shared" si="114"/>
        <v>-1255655.3877779953</v>
      </c>
      <c r="BY117" s="126"/>
      <c r="BZ117" s="131"/>
      <c r="CA117" s="122" t="str">
        <f t="shared" si="139"/>
        <v>1BR-8</v>
      </c>
      <c r="CB117" s="123" t="str">
        <f t="shared" si="140"/>
        <v>08</v>
      </c>
      <c r="CC117" s="124">
        <f t="shared" si="141"/>
        <v>60</v>
      </c>
      <c r="CD117" s="124">
        <f t="shared" si="141"/>
        <v>52</v>
      </c>
      <c r="CE117" s="125">
        <f t="shared" si="142"/>
        <v>26092326.415032003</v>
      </c>
      <c r="CF117" s="125">
        <f t="shared" si="143"/>
        <v>1247185000</v>
      </c>
      <c r="CG117" s="125">
        <f t="shared" si="143"/>
        <v>1405776000</v>
      </c>
      <c r="CH117" s="125">
        <f t="shared" si="143"/>
        <v>1492482000</v>
      </c>
      <c r="CI117" s="125">
        <f t="shared" si="143"/>
        <v>1584535000</v>
      </c>
      <c r="CJ117" s="125">
        <f t="shared" si="144"/>
        <v>1682265000</v>
      </c>
      <c r="CK117" s="2">
        <v>14</v>
      </c>
      <c r="CW117" s="63">
        <f t="shared" si="121"/>
        <v>1918628100</v>
      </c>
      <c r="CX117" s="44">
        <f t="shared" si="122"/>
        <v>21318090</v>
      </c>
      <c r="DA117" s="56">
        <f t="shared" si="123"/>
        <v>1704872700</v>
      </c>
      <c r="DB117" s="44">
        <f t="shared" si="124"/>
        <v>28414545</v>
      </c>
      <c r="DC117" s="49">
        <f t="shared" si="125"/>
        <v>47357575</v>
      </c>
    </row>
    <row r="118" spans="1:107">
      <c r="A118" s="3">
        <f t="shared" si="126"/>
        <v>79</v>
      </c>
      <c r="B118" s="263">
        <v>3</v>
      </c>
      <c r="C118" s="556"/>
      <c r="D118" s="264" t="s">
        <v>154</v>
      </c>
      <c r="E118" s="265">
        <v>10</v>
      </c>
      <c r="F118" s="266"/>
      <c r="G118" s="41" t="s">
        <v>48</v>
      </c>
      <c r="H118" s="267">
        <f t="shared" si="87"/>
        <v>74</v>
      </c>
      <c r="I118" s="267">
        <f t="shared" si="88"/>
        <v>63</v>
      </c>
      <c r="J118" s="268">
        <f t="shared" si="89"/>
        <v>27506142.120000001</v>
      </c>
      <c r="K118" s="268">
        <f t="shared" si="90"/>
        <v>2</v>
      </c>
      <c r="L118" s="269">
        <f t="shared" si="91"/>
        <v>0.93</v>
      </c>
      <c r="M118" s="319">
        <f t="shared" si="138"/>
        <v>1.02</v>
      </c>
      <c r="N118" s="271">
        <f t="shared" si="92"/>
        <v>21803919.988488406</v>
      </c>
      <c r="O118" s="271">
        <f t="shared" si="93"/>
        <v>24576501.574624766</v>
      </c>
      <c r="P118" s="271">
        <f t="shared" si="94"/>
        <v>26092326.415032003</v>
      </c>
      <c r="Q118" s="271">
        <f t="shared" si="95"/>
        <v>27701644.014765408</v>
      </c>
      <c r="R118" s="272">
        <f t="shared" si="96"/>
        <v>26092326.415032003</v>
      </c>
      <c r="S118" s="271">
        <f t="shared" si="96"/>
        <v>27701644.014765408</v>
      </c>
      <c r="T118" s="271">
        <f t="shared" si="97"/>
        <v>29410220.8026454</v>
      </c>
      <c r="U118" s="271"/>
      <c r="V118" s="271">
        <f t="shared" si="98"/>
        <v>1373646959.2747695</v>
      </c>
      <c r="W118" s="271">
        <f t="shared" si="99"/>
        <v>1548319599.2013602</v>
      </c>
      <c r="X118" s="271">
        <f t="shared" si="100"/>
        <v>1643816564.1470163</v>
      </c>
      <c r="Y118" s="272">
        <f t="shared" si="101"/>
        <v>1745203572.9302206</v>
      </c>
      <c r="Z118" s="272">
        <f t="shared" si="102"/>
        <v>1643816564.1470163</v>
      </c>
      <c r="AA118" s="271">
        <f t="shared" si="103"/>
        <v>1745203572.9302206</v>
      </c>
      <c r="AB118" s="271">
        <f t="shared" si="104"/>
        <v>1852843910.5666602</v>
      </c>
      <c r="AC118" s="271"/>
      <c r="AD118" s="33" t="str">
        <f t="shared" si="105"/>
        <v>BERTAHAP</v>
      </c>
      <c r="AE118" s="273">
        <f t="shared" si="106"/>
        <v>0</v>
      </c>
      <c r="AF118" s="274">
        <v>2</v>
      </c>
      <c r="AG118" s="275"/>
      <c r="AH118" s="271" t="str">
        <f t="shared" ref="AH118:AH137" si="145">IF(AG118&gt;$BC$42,"LB","KR")</f>
        <v>KR</v>
      </c>
      <c r="AI118" s="275">
        <f t="shared" si="68"/>
        <v>1511012000</v>
      </c>
      <c r="AJ118" s="275">
        <f t="shared" si="68"/>
        <v>1703152000</v>
      </c>
      <c r="AK118" s="275">
        <f t="shared" si="68"/>
        <v>1808199000</v>
      </c>
      <c r="AL118" s="276">
        <f t="shared" si="67"/>
        <v>1919724000</v>
      </c>
      <c r="AM118" s="276">
        <f t="shared" si="67"/>
        <v>1808199000</v>
      </c>
      <c r="AN118" s="275">
        <f t="shared" si="67"/>
        <v>1919724000</v>
      </c>
      <c r="AO118" s="275">
        <f t="shared" si="67"/>
        <v>2038129000</v>
      </c>
      <c r="AP118" s="275">
        <f t="shared" si="127"/>
        <v>2038128325.4315333</v>
      </c>
      <c r="AQ118" s="52">
        <f t="shared" si="128"/>
        <v>1916691000</v>
      </c>
      <c r="AR118" s="43">
        <f t="shared" si="128"/>
        <v>2034908000</v>
      </c>
      <c r="AS118" s="63">
        <f t="shared" si="107"/>
        <v>1725021900</v>
      </c>
      <c r="AT118" s="63">
        <f t="shared" si="108"/>
        <v>28750365</v>
      </c>
      <c r="AU118" s="351">
        <f t="shared" si="109"/>
        <v>35994825</v>
      </c>
      <c r="AV118" s="141">
        <f t="shared" si="110"/>
        <v>20349080</v>
      </c>
      <c r="AW118" s="5">
        <f t="shared" si="111"/>
        <v>28750365</v>
      </c>
      <c r="AX118" s="5">
        <f t="shared" si="112"/>
        <v>45204975</v>
      </c>
      <c r="AY118" s="510">
        <f t="shared" si="113"/>
        <v>2160417000</v>
      </c>
      <c r="AZ118" s="127">
        <f t="shared" si="129"/>
        <v>2160416228.157897</v>
      </c>
      <c r="BA118" s="2"/>
      <c r="BB118" s="2"/>
      <c r="BW118" s="56">
        <f t="shared" si="114"/>
        <v>-1255655.3877779953</v>
      </c>
      <c r="BY118" s="126"/>
      <c r="BZ118" s="122"/>
      <c r="CA118" s="122" t="str">
        <f t="shared" si="139"/>
        <v>1BR-10</v>
      </c>
      <c r="CB118" s="123">
        <f t="shared" si="140"/>
        <v>10</v>
      </c>
      <c r="CC118" s="124">
        <f t="shared" si="141"/>
        <v>74</v>
      </c>
      <c r="CD118" s="124">
        <f t="shared" si="141"/>
        <v>63</v>
      </c>
      <c r="CE118" s="125">
        <f t="shared" si="142"/>
        <v>26092326.415032003</v>
      </c>
      <c r="CF118" s="125">
        <f t="shared" si="143"/>
        <v>1511012000</v>
      </c>
      <c r="CG118" s="125">
        <f t="shared" si="143"/>
        <v>1703152000</v>
      </c>
      <c r="CH118" s="125">
        <f t="shared" si="143"/>
        <v>1808199000</v>
      </c>
      <c r="CI118" s="125">
        <f t="shared" si="143"/>
        <v>1919724000</v>
      </c>
      <c r="CJ118" s="125">
        <f t="shared" si="144"/>
        <v>2038129000</v>
      </c>
      <c r="CW118" s="63">
        <f t="shared" si="121"/>
        <v>1831417200</v>
      </c>
      <c r="CX118" s="44">
        <f t="shared" si="122"/>
        <v>20349080</v>
      </c>
      <c r="DA118" s="56">
        <f t="shared" si="123"/>
        <v>1627379100</v>
      </c>
      <c r="DB118" s="44">
        <f t="shared" si="124"/>
        <v>27122985</v>
      </c>
      <c r="DC118" s="49">
        <f t="shared" si="125"/>
        <v>45204975</v>
      </c>
    </row>
    <row r="119" spans="1:107">
      <c r="A119" s="3">
        <f t="shared" si="126"/>
        <v>80</v>
      </c>
      <c r="B119" s="263">
        <v>4</v>
      </c>
      <c r="C119" s="556"/>
      <c r="D119" s="264" t="s">
        <v>154</v>
      </c>
      <c r="E119" s="299">
        <v>12</v>
      </c>
      <c r="F119" s="266"/>
      <c r="G119" s="41" t="s">
        <v>50</v>
      </c>
      <c r="H119" s="267">
        <f t="shared" si="87"/>
        <v>67</v>
      </c>
      <c r="I119" s="267">
        <f t="shared" si="88"/>
        <v>57</v>
      </c>
      <c r="J119" s="268">
        <f t="shared" si="89"/>
        <v>27506142.120000001</v>
      </c>
      <c r="K119" s="268">
        <f t="shared" si="90"/>
        <v>2</v>
      </c>
      <c r="L119" s="269">
        <f t="shared" si="91"/>
        <v>0.93</v>
      </c>
      <c r="M119" s="319">
        <f t="shared" si="138"/>
        <v>1.02</v>
      </c>
      <c r="N119" s="271">
        <f t="shared" si="92"/>
        <v>21803919.988488406</v>
      </c>
      <c r="O119" s="271">
        <f t="shared" si="93"/>
        <v>24576501.574624766</v>
      </c>
      <c r="P119" s="271">
        <f t="shared" si="94"/>
        <v>26092326.415032003</v>
      </c>
      <c r="Q119" s="271">
        <f t="shared" si="95"/>
        <v>27701644.014765408</v>
      </c>
      <c r="R119" s="272">
        <f t="shared" si="96"/>
        <v>26092326.415032003</v>
      </c>
      <c r="S119" s="271">
        <f t="shared" si="96"/>
        <v>27701644.014765408</v>
      </c>
      <c r="T119" s="271">
        <f t="shared" si="97"/>
        <v>29410220.8026454</v>
      </c>
      <c r="U119" s="271"/>
      <c r="V119" s="271">
        <f t="shared" si="98"/>
        <v>1242823439.3438392</v>
      </c>
      <c r="W119" s="271">
        <f t="shared" si="99"/>
        <v>1400860589.7536116</v>
      </c>
      <c r="X119" s="271">
        <f t="shared" si="100"/>
        <v>1487262605.6568241</v>
      </c>
      <c r="Y119" s="272">
        <f t="shared" si="101"/>
        <v>1578993708.8416283</v>
      </c>
      <c r="Z119" s="272">
        <f t="shared" si="102"/>
        <v>1487262605.6568241</v>
      </c>
      <c r="AA119" s="271">
        <f t="shared" si="103"/>
        <v>1578993708.8416283</v>
      </c>
      <c r="AB119" s="271">
        <f t="shared" si="104"/>
        <v>1676382585.7507877</v>
      </c>
      <c r="AC119" s="271"/>
      <c r="AD119" s="33" t="str">
        <f t="shared" si="105"/>
        <v>BERTAHAP</v>
      </c>
      <c r="AE119" s="273">
        <f t="shared" si="106"/>
        <v>0</v>
      </c>
      <c r="AF119" s="274">
        <v>2</v>
      </c>
      <c r="AG119" s="275"/>
      <c r="AH119" s="271" t="str">
        <f t="shared" si="145"/>
        <v>KR</v>
      </c>
      <c r="AI119" s="275">
        <f t="shared" si="68"/>
        <v>1367106000</v>
      </c>
      <c r="AJ119" s="275">
        <f t="shared" si="68"/>
        <v>1540947000</v>
      </c>
      <c r="AK119" s="275">
        <f t="shared" si="68"/>
        <v>1635989000</v>
      </c>
      <c r="AL119" s="276">
        <f t="shared" si="67"/>
        <v>1736894000</v>
      </c>
      <c r="AM119" s="276">
        <f t="shared" si="67"/>
        <v>1635989000</v>
      </c>
      <c r="AN119" s="275">
        <f t="shared" si="67"/>
        <v>1736894000</v>
      </c>
      <c r="AO119" s="275">
        <f t="shared" si="67"/>
        <v>1844021000</v>
      </c>
      <c r="AP119" s="275">
        <f t="shared" si="127"/>
        <v>1844021775.8761561</v>
      </c>
      <c r="AQ119" s="52">
        <f t="shared" si="128"/>
        <v>1734149000</v>
      </c>
      <c r="AR119" s="43">
        <f t="shared" si="128"/>
        <v>1841108000</v>
      </c>
      <c r="AS119" s="63">
        <f t="shared" si="107"/>
        <v>1560734100</v>
      </c>
      <c r="AT119" s="63">
        <f t="shared" si="108"/>
        <v>26012235</v>
      </c>
      <c r="AU119" s="351">
        <f t="shared" si="109"/>
        <v>32566762.5</v>
      </c>
      <c r="AV119" s="141">
        <f t="shared" si="110"/>
        <v>18411080</v>
      </c>
      <c r="AW119" s="5">
        <f t="shared" si="111"/>
        <v>26012235</v>
      </c>
      <c r="AX119" s="5">
        <f t="shared" si="112"/>
        <v>40899725</v>
      </c>
      <c r="AY119" s="510">
        <f t="shared" si="113"/>
        <v>1954664000</v>
      </c>
      <c r="AZ119" s="127">
        <f t="shared" si="129"/>
        <v>1954663110.5638826</v>
      </c>
      <c r="BA119" s="2"/>
      <c r="BB119" s="2"/>
      <c r="BW119" s="56">
        <f t="shared" si="114"/>
        <v>-1255655.3877779953</v>
      </c>
      <c r="BY119" s="126"/>
      <c r="BZ119" s="122"/>
      <c r="CA119" s="122" t="str">
        <f t="shared" si="139"/>
        <v>1BR-12</v>
      </c>
      <c r="CB119" s="123">
        <f t="shared" si="140"/>
        <v>12</v>
      </c>
      <c r="CC119" s="124">
        <f t="shared" si="141"/>
        <v>67</v>
      </c>
      <c r="CD119" s="124">
        <f t="shared" si="141"/>
        <v>57</v>
      </c>
      <c r="CE119" s="125">
        <f t="shared" si="142"/>
        <v>26092326.415032003</v>
      </c>
      <c r="CF119" s="125">
        <f t="shared" si="143"/>
        <v>1367106000</v>
      </c>
      <c r="CG119" s="125">
        <f t="shared" si="143"/>
        <v>1540947000</v>
      </c>
      <c r="CH119" s="125">
        <f t="shared" si="143"/>
        <v>1635989000</v>
      </c>
      <c r="CI119" s="125">
        <f t="shared" si="143"/>
        <v>1736894000</v>
      </c>
      <c r="CJ119" s="125">
        <f t="shared" si="144"/>
        <v>1844021000</v>
      </c>
      <c r="CW119" s="63">
        <f t="shared" si="121"/>
        <v>1656997200</v>
      </c>
      <c r="CX119" s="44">
        <f t="shared" si="122"/>
        <v>18411080</v>
      </c>
      <c r="DA119" s="56">
        <f t="shared" si="123"/>
        <v>1472390100</v>
      </c>
      <c r="DB119" s="44">
        <f t="shared" si="124"/>
        <v>24539835</v>
      </c>
      <c r="DC119" s="49">
        <f t="shared" si="125"/>
        <v>40899725</v>
      </c>
    </row>
    <row r="120" spans="1:107">
      <c r="A120" s="3">
        <f t="shared" si="126"/>
        <v>81</v>
      </c>
      <c r="B120" s="263">
        <v>5</v>
      </c>
      <c r="C120" s="556"/>
      <c r="D120" s="264" t="s">
        <v>154</v>
      </c>
      <c r="E120" s="265">
        <v>16</v>
      </c>
      <c r="F120" s="266"/>
      <c r="G120" s="41" t="s">
        <v>52</v>
      </c>
      <c r="H120" s="267">
        <f t="shared" si="87"/>
        <v>71</v>
      </c>
      <c r="I120" s="267">
        <f t="shared" si="88"/>
        <v>63</v>
      </c>
      <c r="J120" s="268">
        <f t="shared" si="89"/>
        <v>27506142.120000001</v>
      </c>
      <c r="K120" s="268">
        <f t="shared" si="90"/>
        <v>2</v>
      </c>
      <c r="L120" s="269">
        <f t="shared" si="91"/>
        <v>0.93</v>
      </c>
      <c r="M120" s="319">
        <f t="shared" si="138"/>
        <v>1.02</v>
      </c>
      <c r="N120" s="271">
        <f t="shared" si="92"/>
        <v>21803919.988488406</v>
      </c>
      <c r="O120" s="271">
        <f t="shared" si="93"/>
        <v>24576501.574624766</v>
      </c>
      <c r="P120" s="271">
        <f t="shared" si="94"/>
        <v>26092326.415032003</v>
      </c>
      <c r="Q120" s="271">
        <f t="shared" si="95"/>
        <v>27701644.014765408</v>
      </c>
      <c r="R120" s="272">
        <f t="shared" si="96"/>
        <v>26092326.415032003</v>
      </c>
      <c r="S120" s="271">
        <f t="shared" si="96"/>
        <v>27701644.014765408</v>
      </c>
      <c r="T120" s="271">
        <f t="shared" si="97"/>
        <v>29410220.8026454</v>
      </c>
      <c r="U120" s="271"/>
      <c r="V120" s="271">
        <f t="shared" si="98"/>
        <v>1373646959.2747695</v>
      </c>
      <c r="W120" s="271">
        <f t="shared" si="99"/>
        <v>1548319599.2013602</v>
      </c>
      <c r="X120" s="271">
        <f t="shared" si="100"/>
        <v>1643816564.1470163</v>
      </c>
      <c r="Y120" s="272">
        <f t="shared" si="101"/>
        <v>1745203572.9302206</v>
      </c>
      <c r="Z120" s="272">
        <f t="shared" si="102"/>
        <v>1643816564.1470163</v>
      </c>
      <c r="AA120" s="271">
        <f t="shared" si="103"/>
        <v>1745203572.9302206</v>
      </c>
      <c r="AB120" s="271">
        <f t="shared" si="104"/>
        <v>1852843910.5666602</v>
      </c>
      <c r="AC120" s="271"/>
      <c r="AD120" s="33" t="str">
        <f t="shared" si="105"/>
        <v>BERTAHAP</v>
      </c>
      <c r="AE120" s="273">
        <f t="shared" si="106"/>
        <v>0</v>
      </c>
      <c r="AF120" s="274">
        <v>2</v>
      </c>
      <c r="AG120" s="275"/>
      <c r="AH120" s="271" t="str">
        <f t="shared" si="145"/>
        <v>KR</v>
      </c>
      <c r="AI120" s="275">
        <f t="shared" si="68"/>
        <v>1511012000</v>
      </c>
      <c r="AJ120" s="275">
        <f t="shared" si="68"/>
        <v>1703152000</v>
      </c>
      <c r="AK120" s="275">
        <f t="shared" si="68"/>
        <v>1808199000</v>
      </c>
      <c r="AL120" s="276">
        <f t="shared" si="67"/>
        <v>1919724000</v>
      </c>
      <c r="AM120" s="276">
        <f t="shared" si="67"/>
        <v>1808199000</v>
      </c>
      <c r="AN120" s="275">
        <f t="shared" si="67"/>
        <v>1919724000</v>
      </c>
      <c r="AO120" s="275">
        <f t="shared" si="67"/>
        <v>2038129000</v>
      </c>
      <c r="AP120" s="275">
        <f t="shared" si="127"/>
        <v>2038128325.4315333</v>
      </c>
      <c r="AQ120" s="52">
        <f t="shared" si="128"/>
        <v>1916691000</v>
      </c>
      <c r="AR120" s="43">
        <f t="shared" si="128"/>
        <v>2034908000</v>
      </c>
      <c r="AS120" s="63">
        <f t="shared" si="107"/>
        <v>1725021900</v>
      </c>
      <c r="AT120" s="63">
        <f t="shared" si="108"/>
        <v>28750365</v>
      </c>
      <c r="AU120" s="351">
        <f t="shared" si="109"/>
        <v>35994825</v>
      </c>
      <c r="AV120" s="141">
        <f t="shared" si="110"/>
        <v>20349080</v>
      </c>
      <c r="AW120" s="5">
        <f t="shared" si="111"/>
        <v>28750365</v>
      </c>
      <c r="AX120" s="5">
        <f t="shared" si="112"/>
        <v>45204975</v>
      </c>
      <c r="AY120" s="510">
        <f t="shared" si="113"/>
        <v>2160417000</v>
      </c>
      <c r="AZ120" s="127">
        <f t="shared" si="129"/>
        <v>2160416228.157897</v>
      </c>
      <c r="BA120" s="2"/>
      <c r="BB120" s="2"/>
      <c r="BW120" s="56">
        <f t="shared" si="114"/>
        <v>-1255655.3877779953</v>
      </c>
      <c r="BY120" s="126"/>
      <c r="BZ120" s="122"/>
      <c r="CA120" s="122" t="str">
        <f t="shared" si="139"/>
        <v>1BR-16</v>
      </c>
      <c r="CB120" s="123">
        <f t="shared" si="140"/>
        <v>16</v>
      </c>
      <c r="CC120" s="124">
        <f t="shared" si="141"/>
        <v>71</v>
      </c>
      <c r="CD120" s="124">
        <f t="shared" si="141"/>
        <v>63</v>
      </c>
      <c r="CE120" s="125">
        <f t="shared" si="142"/>
        <v>26092326.415032003</v>
      </c>
      <c r="CF120" s="125">
        <f t="shared" si="143"/>
        <v>1511012000</v>
      </c>
      <c r="CG120" s="125">
        <f t="shared" si="143"/>
        <v>1703152000</v>
      </c>
      <c r="CH120" s="125">
        <f t="shared" si="143"/>
        <v>1808199000</v>
      </c>
      <c r="CI120" s="125">
        <f t="shared" si="143"/>
        <v>1919724000</v>
      </c>
      <c r="CJ120" s="125">
        <f t="shared" si="144"/>
        <v>2038129000</v>
      </c>
      <c r="CW120" s="63">
        <f t="shared" si="121"/>
        <v>1831417200</v>
      </c>
      <c r="CX120" s="44">
        <f t="shared" si="122"/>
        <v>20349080</v>
      </c>
      <c r="DA120" s="56">
        <f t="shared" si="123"/>
        <v>1627379100</v>
      </c>
      <c r="DB120" s="44">
        <f t="shared" si="124"/>
        <v>27122985</v>
      </c>
      <c r="DC120" s="49">
        <f t="shared" si="125"/>
        <v>45204975</v>
      </c>
    </row>
    <row r="121" spans="1:107">
      <c r="A121" s="3">
        <f t="shared" si="126"/>
        <v>82</v>
      </c>
      <c r="B121" s="263">
        <v>6</v>
      </c>
      <c r="C121" s="556"/>
      <c r="D121" s="264" t="s">
        <v>154</v>
      </c>
      <c r="E121" s="299">
        <v>18</v>
      </c>
      <c r="F121" s="266"/>
      <c r="G121" s="41" t="s">
        <v>54</v>
      </c>
      <c r="H121" s="267">
        <f t="shared" si="87"/>
        <v>97</v>
      </c>
      <c r="I121" s="267">
        <f t="shared" si="88"/>
        <v>85</v>
      </c>
      <c r="J121" s="268">
        <f t="shared" si="89"/>
        <v>27506142.120000001</v>
      </c>
      <c r="K121" s="268">
        <f t="shared" si="90"/>
        <v>2</v>
      </c>
      <c r="L121" s="269">
        <f t="shared" si="91"/>
        <v>0.93</v>
      </c>
      <c r="M121" s="319">
        <f t="shared" si="138"/>
        <v>1.02</v>
      </c>
      <c r="N121" s="271">
        <f t="shared" si="92"/>
        <v>21803919.988488406</v>
      </c>
      <c r="O121" s="271">
        <f t="shared" si="93"/>
        <v>24576501.574624766</v>
      </c>
      <c r="P121" s="271">
        <f t="shared" si="94"/>
        <v>26092326.415032003</v>
      </c>
      <c r="Q121" s="271">
        <f t="shared" si="95"/>
        <v>27701644.014765408</v>
      </c>
      <c r="R121" s="272">
        <f t="shared" si="96"/>
        <v>26092326.415032003</v>
      </c>
      <c r="S121" s="271">
        <f t="shared" si="96"/>
        <v>27701644.014765408</v>
      </c>
      <c r="T121" s="271">
        <f t="shared" si="97"/>
        <v>29410220.8026454</v>
      </c>
      <c r="U121" s="271"/>
      <c r="V121" s="271">
        <f t="shared" si="98"/>
        <v>1853333199.0215144</v>
      </c>
      <c r="W121" s="271">
        <f t="shared" si="99"/>
        <v>2089002633.8431051</v>
      </c>
      <c r="X121" s="271">
        <f t="shared" si="100"/>
        <v>2217847745.2777205</v>
      </c>
      <c r="Y121" s="272">
        <f t="shared" si="101"/>
        <v>2354639741.2550597</v>
      </c>
      <c r="Z121" s="272">
        <f t="shared" si="102"/>
        <v>2217847745.2777205</v>
      </c>
      <c r="AA121" s="271">
        <f t="shared" si="103"/>
        <v>2354639741.2550597</v>
      </c>
      <c r="AB121" s="271">
        <f t="shared" si="104"/>
        <v>2499868768.2248592</v>
      </c>
      <c r="AC121" s="271"/>
      <c r="AD121" s="33" t="str">
        <f t="shared" si="105"/>
        <v>BERTAHAP</v>
      </c>
      <c r="AE121" s="273">
        <f t="shared" si="106"/>
        <v>0</v>
      </c>
      <c r="AF121" s="274">
        <v>2</v>
      </c>
      <c r="AG121" s="275"/>
      <c r="AH121" s="271" t="str">
        <f t="shared" si="145"/>
        <v>KR</v>
      </c>
      <c r="AI121" s="275">
        <f t="shared" si="68"/>
        <v>2038667000</v>
      </c>
      <c r="AJ121" s="275">
        <f t="shared" si="68"/>
        <v>2297903000</v>
      </c>
      <c r="AK121" s="275">
        <f t="shared" si="68"/>
        <v>2439633000</v>
      </c>
      <c r="AL121" s="276">
        <f t="shared" si="67"/>
        <v>2590104000</v>
      </c>
      <c r="AM121" s="276">
        <f t="shared" si="67"/>
        <v>2439633000</v>
      </c>
      <c r="AN121" s="275">
        <f t="shared" si="67"/>
        <v>2590104000</v>
      </c>
      <c r="AO121" s="275">
        <f t="shared" si="67"/>
        <v>2749856000</v>
      </c>
      <c r="AP121" s="275">
        <f t="shared" si="127"/>
        <v>2749855879.3938694</v>
      </c>
      <c r="AQ121" s="52">
        <f t="shared" si="128"/>
        <v>2586011000</v>
      </c>
      <c r="AR121" s="43">
        <f t="shared" si="128"/>
        <v>2745511000</v>
      </c>
      <c r="AS121" s="63">
        <f t="shared" si="107"/>
        <v>2327409900</v>
      </c>
      <c r="AT121" s="63">
        <f t="shared" si="108"/>
        <v>38790165</v>
      </c>
      <c r="AU121" s="351">
        <f t="shared" si="109"/>
        <v>48564450</v>
      </c>
      <c r="AV121" s="141">
        <f t="shared" si="110"/>
        <v>27455110</v>
      </c>
      <c r="AW121" s="5">
        <f t="shared" si="111"/>
        <v>38790165</v>
      </c>
      <c r="AX121" s="5">
        <f t="shared" si="112"/>
        <v>60990825</v>
      </c>
      <c r="AY121" s="510">
        <f t="shared" si="113"/>
        <v>2914848000</v>
      </c>
      <c r="AZ121" s="127">
        <f t="shared" si="129"/>
        <v>2914847511.0353961</v>
      </c>
      <c r="BA121" s="2"/>
      <c r="BB121" s="2"/>
      <c r="BW121" s="56">
        <f t="shared" si="114"/>
        <v>-1255655.3877779953</v>
      </c>
      <c r="BY121" s="126"/>
      <c r="BZ121" s="131"/>
      <c r="CA121" s="122" t="str">
        <f t="shared" si="139"/>
        <v>2BR-18</v>
      </c>
      <c r="CB121" s="123">
        <f t="shared" si="140"/>
        <v>18</v>
      </c>
      <c r="CC121" s="124">
        <f t="shared" si="141"/>
        <v>97</v>
      </c>
      <c r="CD121" s="124">
        <f t="shared" si="141"/>
        <v>85</v>
      </c>
      <c r="CE121" s="125">
        <f t="shared" si="142"/>
        <v>26092326.415032003</v>
      </c>
      <c r="CF121" s="125">
        <f t="shared" si="143"/>
        <v>2038667000</v>
      </c>
      <c r="CG121" s="125">
        <f t="shared" si="143"/>
        <v>2297903000</v>
      </c>
      <c r="CH121" s="125">
        <f t="shared" si="143"/>
        <v>2439633000</v>
      </c>
      <c r="CI121" s="125">
        <f t="shared" si="143"/>
        <v>2590104000</v>
      </c>
      <c r="CJ121" s="125">
        <f t="shared" si="144"/>
        <v>2749856000</v>
      </c>
      <c r="CW121" s="63">
        <f t="shared" si="121"/>
        <v>2470959900</v>
      </c>
      <c r="CX121" s="44">
        <f t="shared" si="122"/>
        <v>27455110</v>
      </c>
      <c r="DA121" s="56">
        <f t="shared" si="123"/>
        <v>2195669700</v>
      </c>
      <c r="DB121" s="44">
        <f t="shared" si="124"/>
        <v>36594495</v>
      </c>
      <c r="DC121" s="49">
        <f t="shared" si="125"/>
        <v>60990825</v>
      </c>
    </row>
    <row r="122" spans="1:107">
      <c r="A122" s="3">
        <f t="shared" si="126"/>
        <v>83</v>
      </c>
      <c r="B122" s="263">
        <v>7</v>
      </c>
      <c r="C122" s="556"/>
      <c r="D122" s="264" t="s">
        <v>154</v>
      </c>
      <c r="E122" s="299">
        <v>20</v>
      </c>
      <c r="F122" s="266"/>
      <c r="G122" s="41" t="s">
        <v>70</v>
      </c>
      <c r="H122" s="267">
        <f t="shared" si="87"/>
        <v>60</v>
      </c>
      <c r="I122" s="267">
        <f t="shared" si="88"/>
        <v>51</v>
      </c>
      <c r="J122" s="268">
        <f t="shared" si="89"/>
        <v>27506142.120000001</v>
      </c>
      <c r="K122" s="268">
        <f t="shared" si="90"/>
        <v>2</v>
      </c>
      <c r="L122" s="269">
        <f t="shared" si="91"/>
        <v>0.93</v>
      </c>
      <c r="M122" s="319">
        <f t="shared" si="138"/>
        <v>1.02</v>
      </c>
      <c r="N122" s="271">
        <f t="shared" si="92"/>
        <v>21803919.988488406</v>
      </c>
      <c r="O122" s="271">
        <f t="shared" si="93"/>
        <v>24576501.574624766</v>
      </c>
      <c r="P122" s="271">
        <f t="shared" si="94"/>
        <v>26092326.415032003</v>
      </c>
      <c r="Q122" s="271">
        <f t="shared" si="95"/>
        <v>27701644.014765408</v>
      </c>
      <c r="R122" s="272">
        <f t="shared" si="96"/>
        <v>26092326.415032003</v>
      </c>
      <c r="S122" s="271">
        <f t="shared" si="96"/>
        <v>27701644.014765408</v>
      </c>
      <c r="T122" s="271">
        <f t="shared" si="97"/>
        <v>29410220.8026454</v>
      </c>
      <c r="U122" s="271"/>
      <c r="V122" s="271">
        <f t="shared" si="98"/>
        <v>1111999919.4129088</v>
      </c>
      <c r="W122" s="271">
        <f t="shared" si="99"/>
        <v>1253401580.3058631</v>
      </c>
      <c r="X122" s="271">
        <f t="shared" si="100"/>
        <v>1330708647.1666322</v>
      </c>
      <c r="Y122" s="272">
        <f t="shared" si="101"/>
        <v>1412783844.7530358</v>
      </c>
      <c r="Z122" s="272">
        <f t="shared" si="102"/>
        <v>1330708647.1666322</v>
      </c>
      <c r="AA122" s="271">
        <f t="shared" si="103"/>
        <v>1412783844.7530358</v>
      </c>
      <c r="AB122" s="271">
        <f t="shared" si="104"/>
        <v>1499921260.9349153</v>
      </c>
      <c r="AC122" s="271"/>
      <c r="AD122" s="33" t="str">
        <f t="shared" si="105"/>
        <v>BERTAHAP</v>
      </c>
      <c r="AE122" s="273">
        <f t="shared" si="106"/>
        <v>0</v>
      </c>
      <c r="AF122" s="274">
        <v>2</v>
      </c>
      <c r="AG122" s="275"/>
      <c r="AH122" s="271" t="str">
        <f t="shared" si="145"/>
        <v>KR</v>
      </c>
      <c r="AI122" s="275">
        <f t="shared" si="68"/>
        <v>1223200000</v>
      </c>
      <c r="AJ122" s="275">
        <f t="shared" si="68"/>
        <v>1378742000</v>
      </c>
      <c r="AK122" s="275">
        <f t="shared" si="68"/>
        <v>1463780000</v>
      </c>
      <c r="AL122" s="276">
        <f t="shared" si="67"/>
        <v>1554063000</v>
      </c>
      <c r="AM122" s="276">
        <f t="shared" si="67"/>
        <v>1463780000</v>
      </c>
      <c r="AN122" s="275">
        <f t="shared" si="67"/>
        <v>1554063000</v>
      </c>
      <c r="AO122" s="275">
        <f t="shared" si="67"/>
        <v>1649914000</v>
      </c>
      <c r="AP122" s="275">
        <f t="shared" si="127"/>
        <v>1649914164.642993</v>
      </c>
      <c r="AQ122" s="52">
        <f t="shared" si="128"/>
        <v>1551607000</v>
      </c>
      <c r="AR122" s="43">
        <f t="shared" si="128"/>
        <v>1647307000</v>
      </c>
      <c r="AS122" s="63">
        <f t="shared" si="107"/>
        <v>1396446300</v>
      </c>
      <c r="AT122" s="63">
        <f t="shared" si="108"/>
        <v>23274105</v>
      </c>
      <c r="AU122" s="351">
        <f t="shared" si="109"/>
        <v>29138681.25</v>
      </c>
      <c r="AV122" s="141">
        <f t="shared" si="110"/>
        <v>16473070</v>
      </c>
      <c r="AW122" s="5">
        <f t="shared" si="111"/>
        <v>23274105</v>
      </c>
      <c r="AX122" s="5">
        <f t="shared" si="112"/>
        <v>36594500</v>
      </c>
      <c r="AY122" s="510">
        <f t="shared" si="113"/>
        <v>1748909000</v>
      </c>
      <c r="AZ122" s="127">
        <f t="shared" si="129"/>
        <v>1748908931.292275</v>
      </c>
      <c r="BA122" s="2"/>
      <c r="BB122" s="2"/>
      <c r="BW122" s="56">
        <f t="shared" si="114"/>
        <v>-1255655.3877779953</v>
      </c>
      <c r="BY122" s="126"/>
      <c r="BZ122" s="131"/>
      <c r="CA122" s="122" t="str">
        <f t="shared" si="139"/>
        <v>1BR-20</v>
      </c>
      <c r="CB122" s="123">
        <f t="shared" si="140"/>
        <v>20</v>
      </c>
      <c r="CC122" s="124">
        <f t="shared" si="141"/>
        <v>60</v>
      </c>
      <c r="CD122" s="124">
        <f t="shared" si="141"/>
        <v>51</v>
      </c>
      <c r="CE122" s="125">
        <f t="shared" si="142"/>
        <v>26092326.415032003</v>
      </c>
      <c r="CF122" s="125">
        <f t="shared" si="143"/>
        <v>1223200000</v>
      </c>
      <c r="CG122" s="125">
        <f t="shared" si="143"/>
        <v>1378742000</v>
      </c>
      <c r="CH122" s="125">
        <f t="shared" si="143"/>
        <v>1463780000</v>
      </c>
      <c r="CI122" s="125">
        <f t="shared" si="143"/>
        <v>1554063000</v>
      </c>
      <c r="CJ122" s="125">
        <f t="shared" si="144"/>
        <v>1649914000</v>
      </c>
      <c r="CW122" s="63">
        <f t="shared" si="121"/>
        <v>1482576300</v>
      </c>
      <c r="CX122" s="44">
        <f t="shared" si="122"/>
        <v>16473070</v>
      </c>
      <c r="DA122" s="56">
        <f t="shared" si="123"/>
        <v>1317402000</v>
      </c>
      <c r="DB122" s="44">
        <f t="shared" si="124"/>
        <v>21956700</v>
      </c>
      <c r="DC122" s="49">
        <f t="shared" si="125"/>
        <v>36594500</v>
      </c>
    </row>
    <row r="123" spans="1:107">
      <c r="A123" s="3">
        <f t="shared" si="126"/>
        <v>84</v>
      </c>
      <c r="B123" s="263">
        <v>8</v>
      </c>
      <c r="C123" s="556"/>
      <c r="D123" s="264" t="s">
        <v>154</v>
      </c>
      <c r="E123" s="299">
        <v>22</v>
      </c>
      <c r="F123" s="266"/>
      <c r="G123" s="41" t="s">
        <v>89</v>
      </c>
      <c r="H123" s="267">
        <f t="shared" si="87"/>
        <v>81</v>
      </c>
      <c r="I123" s="267">
        <f t="shared" si="88"/>
        <v>70</v>
      </c>
      <c r="J123" s="268">
        <f t="shared" si="89"/>
        <v>27506142.120000001</v>
      </c>
      <c r="K123" s="268">
        <f t="shared" si="90"/>
        <v>4</v>
      </c>
      <c r="L123" s="269">
        <f t="shared" si="91"/>
        <v>0.97</v>
      </c>
      <c r="M123" s="319">
        <f t="shared" si="138"/>
        <v>1.02</v>
      </c>
      <c r="N123" s="271">
        <f t="shared" si="92"/>
        <v>22741722.99874597</v>
      </c>
      <c r="O123" s="271">
        <f t="shared" si="93"/>
        <v>25633555.40579142</v>
      </c>
      <c r="P123" s="271">
        <f t="shared" si="94"/>
        <v>27214577.013528001</v>
      </c>
      <c r="Q123" s="271">
        <f t="shared" si="95"/>
        <v>28893112.574540261</v>
      </c>
      <c r="R123" s="272">
        <f t="shared" si="96"/>
        <v>27214577.013528001</v>
      </c>
      <c r="S123" s="271">
        <f t="shared" si="96"/>
        <v>28893112.574540261</v>
      </c>
      <c r="T123" s="271">
        <f t="shared" si="97"/>
        <v>30675176.536092512</v>
      </c>
      <c r="U123" s="271"/>
      <c r="V123" s="271">
        <f t="shared" si="98"/>
        <v>1591920609.9122179</v>
      </c>
      <c r="W123" s="271">
        <f t="shared" si="99"/>
        <v>1794348878.4053993</v>
      </c>
      <c r="X123" s="271">
        <f t="shared" si="100"/>
        <v>1905020390.94696</v>
      </c>
      <c r="Y123" s="272">
        <f t="shared" si="101"/>
        <v>2022517880.2178183</v>
      </c>
      <c r="Z123" s="272">
        <f t="shared" si="102"/>
        <v>1905020390.94696</v>
      </c>
      <c r="AA123" s="271">
        <f t="shared" si="103"/>
        <v>2022517880.2178183</v>
      </c>
      <c r="AB123" s="271">
        <f t="shared" si="104"/>
        <v>2147262357.5264759</v>
      </c>
      <c r="AC123" s="271"/>
      <c r="AD123" s="33" t="str">
        <f t="shared" si="105"/>
        <v>BERTAHAP</v>
      </c>
      <c r="AE123" s="273">
        <f t="shared" si="106"/>
        <v>0</v>
      </c>
      <c r="AF123" s="274">
        <v>2</v>
      </c>
      <c r="AG123" s="275"/>
      <c r="AH123" s="271" t="str">
        <f t="shared" si="145"/>
        <v>KR</v>
      </c>
      <c r="AI123" s="275">
        <f t="shared" si="68"/>
        <v>1751113000</v>
      </c>
      <c r="AJ123" s="275">
        <f t="shared" si="68"/>
        <v>1973784000</v>
      </c>
      <c r="AK123" s="275">
        <f t="shared" si="68"/>
        <v>2095523000</v>
      </c>
      <c r="AL123" s="276">
        <f t="shared" si="67"/>
        <v>2224770000</v>
      </c>
      <c r="AM123" s="276">
        <f t="shared" si="67"/>
        <v>2095523000</v>
      </c>
      <c r="AN123" s="275">
        <f t="shared" si="67"/>
        <v>2224770000</v>
      </c>
      <c r="AO123" s="275">
        <f t="shared" si="67"/>
        <v>2361989000</v>
      </c>
      <c r="AP123" s="275">
        <f t="shared" si="127"/>
        <v>2361988887.2412453</v>
      </c>
      <c r="AQ123" s="52">
        <f t="shared" si="128"/>
        <v>2221255000</v>
      </c>
      <c r="AR123" s="43">
        <f t="shared" si="128"/>
        <v>2358257000</v>
      </c>
      <c r="AS123" s="63">
        <f t="shared" si="107"/>
        <v>1999129500</v>
      </c>
      <c r="AT123" s="63">
        <f t="shared" si="108"/>
        <v>33318825</v>
      </c>
      <c r="AU123" s="351">
        <f t="shared" si="109"/>
        <v>41714437.5</v>
      </c>
      <c r="AV123" s="141">
        <f t="shared" si="110"/>
        <v>23582570</v>
      </c>
      <c r="AW123" s="5">
        <f t="shared" si="111"/>
        <v>33318825</v>
      </c>
      <c r="AX123" s="5">
        <f t="shared" si="112"/>
        <v>52388075</v>
      </c>
      <c r="AY123" s="510">
        <f t="shared" si="113"/>
        <v>2503709000</v>
      </c>
      <c r="AZ123" s="127">
        <f t="shared" si="129"/>
        <v>2503708616.2946715</v>
      </c>
      <c r="BA123" s="2"/>
      <c r="BB123" s="2"/>
      <c r="BW123" s="56">
        <f t="shared" si="114"/>
        <v>-133404.78928199783</v>
      </c>
      <c r="BY123" s="126">
        <v>22</v>
      </c>
      <c r="BZ123" s="131" t="s">
        <v>157</v>
      </c>
      <c r="CA123" s="122" t="str">
        <f>G232</f>
        <v>1BR-6</v>
      </c>
      <c r="CB123" s="123" t="str">
        <f>E232</f>
        <v>06</v>
      </c>
      <c r="CC123" s="124">
        <f>H232</f>
        <v>78</v>
      </c>
      <c r="CD123" s="124">
        <f>I232</f>
        <v>66</v>
      </c>
      <c r="CE123" s="125">
        <f>P232</f>
        <v>26092326.415032003</v>
      </c>
      <c r="CF123" s="125">
        <f t="shared" ref="CF123:CI124" si="146">AI232</f>
        <v>1582965000</v>
      </c>
      <c r="CG123" s="125">
        <f t="shared" si="146"/>
        <v>1784255000</v>
      </c>
      <c r="CH123" s="125">
        <f t="shared" si="146"/>
        <v>1894303000</v>
      </c>
      <c r="CI123" s="125">
        <f t="shared" si="146"/>
        <v>2011140000</v>
      </c>
      <c r="CJ123" s="125">
        <f>AO232</f>
        <v>2135183000</v>
      </c>
      <c r="CK123" s="2">
        <v>4</v>
      </c>
      <c r="CW123" s="63">
        <f t="shared" si="121"/>
        <v>2122431300</v>
      </c>
      <c r="CX123" s="44">
        <f t="shared" si="122"/>
        <v>23582570</v>
      </c>
      <c r="DA123" s="56">
        <f t="shared" si="123"/>
        <v>1885970700</v>
      </c>
      <c r="DB123" s="44">
        <f t="shared" si="124"/>
        <v>31432845</v>
      </c>
      <c r="DC123" s="49">
        <f t="shared" si="125"/>
        <v>52388075</v>
      </c>
    </row>
    <row r="124" spans="1:107">
      <c r="A124" s="3">
        <f t="shared" si="126"/>
        <v>85</v>
      </c>
      <c r="B124" s="263">
        <v>1</v>
      </c>
      <c r="C124" s="556"/>
      <c r="D124" s="264" t="s">
        <v>155</v>
      </c>
      <c r="E124" s="265" t="s">
        <v>24</v>
      </c>
      <c r="F124" s="266"/>
      <c r="G124" s="41" t="s">
        <v>39</v>
      </c>
      <c r="H124" s="267">
        <f t="shared" si="87"/>
        <v>113</v>
      </c>
      <c r="I124" s="267">
        <f t="shared" si="88"/>
        <v>101</v>
      </c>
      <c r="J124" s="268">
        <f t="shared" si="89"/>
        <v>27506142.120000001</v>
      </c>
      <c r="K124" s="268">
        <f t="shared" si="90"/>
        <v>6</v>
      </c>
      <c r="L124" s="269">
        <f t="shared" si="91"/>
        <v>0.95</v>
      </c>
      <c r="M124" s="270">
        <f t="shared" ref="M124:M141" si="147">SUMIF($AO$4:$AO$22,E124,$AW$4:$AW$22)</f>
        <v>1.01</v>
      </c>
      <c r="N124" s="271">
        <f t="shared" si="92"/>
        <v>22054460.498581722</v>
      </c>
      <c r="O124" s="271">
        <f t="shared" si="93"/>
        <v>24858900.759911936</v>
      </c>
      <c r="P124" s="271">
        <f t="shared" si="94"/>
        <v>26392143.36414</v>
      </c>
      <c r="Q124" s="271">
        <f t="shared" si="95"/>
        <v>28019953.017254278</v>
      </c>
      <c r="R124" s="272">
        <f t="shared" si="96"/>
        <v>26392143.36414</v>
      </c>
      <c r="S124" s="271">
        <f t="shared" si="96"/>
        <v>28019953.017254278</v>
      </c>
      <c r="T124" s="271">
        <f t="shared" si="97"/>
        <v>29748162.407904554</v>
      </c>
      <c r="U124" s="271"/>
      <c r="V124" s="271">
        <f t="shared" si="98"/>
        <v>2227500510.3567538</v>
      </c>
      <c r="W124" s="271">
        <f t="shared" si="99"/>
        <v>2510748976.7511053</v>
      </c>
      <c r="X124" s="271">
        <f t="shared" si="100"/>
        <v>2665606479.7781401</v>
      </c>
      <c r="Y124" s="272">
        <f t="shared" si="101"/>
        <v>2830015254.742682</v>
      </c>
      <c r="Z124" s="272">
        <f t="shared" si="102"/>
        <v>2665606479.7781401</v>
      </c>
      <c r="AA124" s="271">
        <f t="shared" si="103"/>
        <v>2830015254.742682</v>
      </c>
      <c r="AB124" s="271">
        <f t="shared" si="104"/>
        <v>3004564403.19836</v>
      </c>
      <c r="AC124" s="271"/>
      <c r="AD124" s="33" t="str">
        <f t="shared" si="105"/>
        <v>BERTAHAP</v>
      </c>
      <c r="AE124" s="273">
        <f t="shared" si="106"/>
        <v>0</v>
      </c>
      <c r="AF124" s="274">
        <v>2</v>
      </c>
      <c r="AG124" s="275"/>
      <c r="AH124" s="271" t="str">
        <f t="shared" si="145"/>
        <v>KR</v>
      </c>
      <c r="AI124" s="275">
        <f t="shared" si="68"/>
        <v>2450251000</v>
      </c>
      <c r="AJ124" s="275">
        <f t="shared" si="68"/>
        <v>2761824000</v>
      </c>
      <c r="AK124" s="275">
        <f t="shared" si="68"/>
        <v>2932168000</v>
      </c>
      <c r="AL124" s="276">
        <f t="shared" si="67"/>
        <v>3113017000</v>
      </c>
      <c r="AM124" s="276">
        <f t="shared" si="67"/>
        <v>2932168000</v>
      </c>
      <c r="AN124" s="275">
        <f t="shared" si="67"/>
        <v>3113017000</v>
      </c>
      <c r="AO124" s="275">
        <f t="shared" si="67"/>
        <v>3305021000</v>
      </c>
      <c r="AP124" s="275">
        <f t="shared" si="127"/>
        <v>3305020995.3357334</v>
      </c>
      <c r="AQ124" s="52">
        <f t="shared" si="128"/>
        <v>3108099000</v>
      </c>
      <c r="AR124" s="43">
        <f t="shared" si="128"/>
        <v>3299799000</v>
      </c>
      <c r="AS124" s="63">
        <f t="shared" si="107"/>
        <v>2797289100</v>
      </c>
      <c r="AT124" s="63">
        <f t="shared" si="108"/>
        <v>46621485</v>
      </c>
      <c r="AU124" s="351">
        <f t="shared" si="109"/>
        <v>58369068.75</v>
      </c>
      <c r="AV124" s="141">
        <f t="shared" si="110"/>
        <v>32997990</v>
      </c>
      <c r="AW124" s="5">
        <f t="shared" si="111"/>
        <v>46621485</v>
      </c>
      <c r="AX124" s="5">
        <f t="shared" si="112"/>
        <v>73304200</v>
      </c>
      <c r="AY124" s="510">
        <f t="shared" si="113"/>
        <v>3503323000</v>
      </c>
      <c r="AZ124" s="127">
        <f t="shared" si="129"/>
        <v>3503322660.9061441</v>
      </c>
      <c r="BA124" s="2"/>
      <c r="BB124" s="2"/>
      <c r="BW124" s="56">
        <f t="shared" si="114"/>
        <v>-955838.4386699982</v>
      </c>
      <c r="BY124" s="126"/>
      <c r="BZ124" s="122"/>
      <c r="CA124" s="122" t="str">
        <f>G233</f>
        <v>1BR-8</v>
      </c>
      <c r="CB124" s="123" t="str">
        <f>E233</f>
        <v>08</v>
      </c>
      <c r="CC124" s="124">
        <f>H233</f>
        <v>60</v>
      </c>
      <c r="CD124" s="124">
        <f>I233</f>
        <v>52</v>
      </c>
      <c r="CE124" s="125">
        <f>P233</f>
        <v>26092326.415032003</v>
      </c>
      <c r="CF124" s="125">
        <f t="shared" si="146"/>
        <v>1247185000</v>
      </c>
      <c r="CG124" s="125">
        <f t="shared" si="146"/>
        <v>1405776000</v>
      </c>
      <c r="CH124" s="125">
        <f t="shared" si="146"/>
        <v>1492482000</v>
      </c>
      <c r="CI124" s="125">
        <f t="shared" si="146"/>
        <v>1584535000</v>
      </c>
      <c r="CJ124" s="125">
        <f>AO233</f>
        <v>1682265000</v>
      </c>
      <c r="CW124" s="63">
        <f t="shared" si="121"/>
        <v>2969819100</v>
      </c>
      <c r="CX124" s="44">
        <f t="shared" si="122"/>
        <v>32997990</v>
      </c>
      <c r="DA124" s="56">
        <f t="shared" si="123"/>
        <v>2638951200</v>
      </c>
      <c r="DB124" s="44">
        <f t="shared" si="124"/>
        <v>43982520</v>
      </c>
      <c r="DC124" s="49">
        <f t="shared" si="125"/>
        <v>73304200</v>
      </c>
    </row>
    <row r="125" spans="1:107">
      <c r="A125" s="3">
        <f t="shared" si="126"/>
        <v>86</v>
      </c>
      <c r="B125" s="263">
        <v>2</v>
      </c>
      <c r="C125" s="556"/>
      <c r="D125" s="264" t="s">
        <v>155</v>
      </c>
      <c r="E125" s="265" t="s">
        <v>35</v>
      </c>
      <c r="F125" s="266"/>
      <c r="G125" s="41" t="s">
        <v>42</v>
      </c>
      <c r="H125" s="267">
        <f t="shared" si="87"/>
        <v>78</v>
      </c>
      <c r="I125" s="267">
        <f t="shared" si="88"/>
        <v>66</v>
      </c>
      <c r="J125" s="268">
        <f t="shared" si="89"/>
        <v>27506142.120000001</v>
      </c>
      <c r="K125" s="268">
        <f t="shared" si="90"/>
        <v>2</v>
      </c>
      <c r="L125" s="269">
        <f t="shared" si="91"/>
        <v>0.93</v>
      </c>
      <c r="M125" s="270">
        <f t="shared" si="147"/>
        <v>1.01</v>
      </c>
      <c r="N125" s="271">
        <f t="shared" si="92"/>
        <v>21590156.067032635</v>
      </c>
      <c r="O125" s="271">
        <f t="shared" si="93"/>
        <v>24335555.480755895</v>
      </c>
      <c r="P125" s="271">
        <f t="shared" si="94"/>
        <v>25836519.293316003</v>
      </c>
      <c r="Q125" s="271">
        <f t="shared" si="95"/>
        <v>27430059.269522611</v>
      </c>
      <c r="R125" s="272">
        <f t="shared" si="96"/>
        <v>25836519.293316003</v>
      </c>
      <c r="S125" s="271">
        <f t="shared" si="96"/>
        <v>27430059.269522611</v>
      </c>
      <c r="T125" s="271">
        <f t="shared" si="97"/>
        <v>29121885.304580249</v>
      </c>
      <c r="U125" s="271"/>
      <c r="V125" s="271">
        <f t="shared" si="98"/>
        <v>1424950300.4241538</v>
      </c>
      <c r="W125" s="271">
        <f t="shared" si="99"/>
        <v>1606146661.7298892</v>
      </c>
      <c r="X125" s="271">
        <f t="shared" si="100"/>
        <v>1705210273.3588562</v>
      </c>
      <c r="Y125" s="272">
        <f t="shared" si="101"/>
        <v>1810383911.7884924</v>
      </c>
      <c r="Z125" s="272">
        <f t="shared" si="102"/>
        <v>1705210273.3588562</v>
      </c>
      <c r="AA125" s="271">
        <f t="shared" si="103"/>
        <v>1810383911.7884924</v>
      </c>
      <c r="AB125" s="271">
        <f t="shared" si="104"/>
        <v>1922044430.1022964</v>
      </c>
      <c r="AC125" s="271"/>
      <c r="AD125" s="33" t="str">
        <f t="shared" si="105"/>
        <v>BERTAHAP</v>
      </c>
      <c r="AE125" s="273">
        <f t="shared" si="106"/>
        <v>0</v>
      </c>
      <c r="AF125" s="274">
        <v>2</v>
      </c>
      <c r="AG125" s="275"/>
      <c r="AH125" s="271" t="str">
        <f t="shared" si="145"/>
        <v>KR</v>
      </c>
      <c r="AI125" s="275">
        <f t="shared" si="68"/>
        <v>1567446000</v>
      </c>
      <c r="AJ125" s="275">
        <f t="shared" si="68"/>
        <v>1766762000</v>
      </c>
      <c r="AK125" s="275">
        <f t="shared" si="68"/>
        <v>1875732000</v>
      </c>
      <c r="AL125" s="276">
        <f t="shared" si="67"/>
        <v>1991423000</v>
      </c>
      <c r="AM125" s="276">
        <f t="shared" si="67"/>
        <v>1875732000</v>
      </c>
      <c r="AN125" s="275">
        <f t="shared" si="67"/>
        <v>1991423000</v>
      </c>
      <c r="AO125" s="275">
        <f t="shared" si="67"/>
        <v>2114249000</v>
      </c>
      <c r="AP125" s="275">
        <f t="shared" si="127"/>
        <v>2114249560.9868088</v>
      </c>
      <c r="AQ125" s="52">
        <f t="shared" si="128"/>
        <v>1988276000</v>
      </c>
      <c r="AR125" s="43">
        <f t="shared" si="128"/>
        <v>2110909000</v>
      </c>
      <c r="AS125" s="63">
        <f t="shared" si="107"/>
        <v>1789448400</v>
      </c>
      <c r="AT125" s="63">
        <f t="shared" si="108"/>
        <v>29824140</v>
      </c>
      <c r="AU125" s="351">
        <f t="shared" si="109"/>
        <v>37339181.25</v>
      </c>
      <c r="AV125" s="141">
        <f t="shared" si="110"/>
        <v>21109090</v>
      </c>
      <c r="AW125" s="5">
        <f t="shared" si="111"/>
        <v>29824140</v>
      </c>
      <c r="AX125" s="5">
        <f t="shared" si="112"/>
        <v>46893300</v>
      </c>
      <c r="AY125" s="510">
        <f t="shared" si="113"/>
        <v>2241105000</v>
      </c>
      <c r="AZ125" s="127">
        <f t="shared" si="129"/>
        <v>2241104786.9311819</v>
      </c>
      <c r="BA125" s="2"/>
      <c r="BB125" s="2"/>
      <c r="BW125" s="56">
        <f t="shared" si="114"/>
        <v>-1511462.5094939955</v>
      </c>
      <c r="BY125" s="126"/>
      <c r="BZ125" s="131"/>
      <c r="CA125" s="122" t="str">
        <f>G236</f>
        <v>2BR-18</v>
      </c>
      <c r="CB125" s="123">
        <f>E236</f>
        <v>18</v>
      </c>
      <c r="CC125" s="124">
        <f>H236</f>
        <v>97</v>
      </c>
      <c r="CD125" s="124">
        <f>I236</f>
        <v>85</v>
      </c>
      <c r="CE125" s="125">
        <f>P236</f>
        <v>26092326.415032003</v>
      </c>
      <c r="CF125" s="125">
        <f t="shared" ref="CF125:CI126" si="148">AI236</f>
        <v>2038667000</v>
      </c>
      <c r="CG125" s="125">
        <f t="shared" si="148"/>
        <v>2297903000</v>
      </c>
      <c r="CH125" s="125">
        <f t="shared" si="148"/>
        <v>2439633000</v>
      </c>
      <c r="CI125" s="125">
        <f t="shared" si="148"/>
        <v>2590104000</v>
      </c>
      <c r="CJ125" s="125">
        <f>AO236</f>
        <v>2749856000</v>
      </c>
      <c r="CW125" s="63">
        <f t="shared" si="121"/>
        <v>1899818100</v>
      </c>
      <c r="CX125" s="44">
        <f t="shared" si="122"/>
        <v>21109090</v>
      </c>
      <c r="DA125" s="56">
        <f t="shared" si="123"/>
        <v>1688158800</v>
      </c>
      <c r="DB125" s="44">
        <f t="shared" si="124"/>
        <v>28135980</v>
      </c>
      <c r="DC125" s="49">
        <f t="shared" si="125"/>
        <v>46893300</v>
      </c>
    </row>
    <row r="126" spans="1:107">
      <c r="A126" s="3">
        <f t="shared" si="126"/>
        <v>87</v>
      </c>
      <c r="B126" s="263">
        <v>3</v>
      </c>
      <c r="C126" s="556"/>
      <c r="D126" s="264" t="s">
        <v>155</v>
      </c>
      <c r="E126" s="265" t="s">
        <v>41</v>
      </c>
      <c r="F126" s="266"/>
      <c r="G126" s="41" t="s">
        <v>45</v>
      </c>
      <c r="H126" s="267">
        <f t="shared" si="87"/>
        <v>60</v>
      </c>
      <c r="I126" s="267">
        <f t="shared" si="88"/>
        <v>52</v>
      </c>
      <c r="J126" s="268">
        <f t="shared" si="89"/>
        <v>27506142.120000001</v>
      </c>
      <c r="K126" s="268">
        <f t="shared" si="90"/>
        <v>2</v>
      </c>
      <c r="L126" s="269">
        <f t="shared" si="91"/>
        <v>0.93</v>
      </c>
      <c r="M126" s="270">
        <f t="shared" si="147"/>
        <v>1.01</v>
      </c>
      <c r="N126" s="271">
        <f t="shared" si="92"/>
        <v>21590156.067032635</v>
      </c>
      <c r="O126" s="271">
        <f t="shared" si="93"/>
        <v>24335555.480755895</v>
      </c>
      <c r="P126" s="271">
        <f t="shared" si="94"/>
        <v>25836519.293316003</v>
      </c>
      <c r="Q126" s="271">
        <f t="shared" si="95"/>
        <v>27430059.269522611</v>
      </c>
      <c r="R126" s="272">
        <f t="shared" si="96"/>
        <v>25836519.293316003</v>
      </c>
      <c r="S126" s="271">
        <f t="shared" si="96"/>
        <v>27430059.269522611</v>
      </c>
      <c r="T126" s="271">
        <f t="shared" si="97"/>
        <v>29121885.304580249</v>
      </c>
      <c r="U126" s="271"/>
      <c r="V126" s="271">
        <f t="shared" si="98"/>
        <v>1122688115.485697</v>
      </c>
      <c r="W126" s="271">
        <f t="shared" si="99"/>
        <v>1265448884.9993067</v>
      </c>
      <c r="X126" s="271">
        <f t="shared" si="100"/>
        <v>1343499003.2524321</v>
      </c>
      <c r="Y126" s="272">
        <f t="shared" si="101"/>
        <v>1426363082.0151758</v>
      </c>
      <c r="Z126" s="272">
        <f t="shared" si="102"/>
        <v>1343499003.2524321</v>
      </c>
      <c r="AA126" s="271">
        <f t="shared" si="103"/>
        <v>1426363082.0151758</v>
      </c>
      <c r="AB126" s="271">
        <f t="shared" si="104"/>
        <v>1514338035.8381729</v>
      </c>
      <c r="AC126" s="271"/>
      <c r="AD126" s="33" t="str">
        <f t="shared" si="105"/>
        <v>BERTAHAP</v>
      </c>
      <c r="AE126" s="273">
        <f t="shared" si="106"/>
        <v>0</v>
      </c>
      <c r="AF126" s="274">
        <v>2</v>
      </c>
      <c r="AG126" s="275"/>
      <c r="AH126" s="271" t="str">
        <f t="shared" si="145"/>
        <v>KR</v>
      </c>
      <c r="AI126" s="275">
        <f t="shared" si="68"/>
        <v>1234957000</v>
      </c>
      <c r="AJ126" s="275">
        <f t="shared" si="68"/>
        <v>1391994000</v>
      </c>
      <c r="AK126" s="275">
        <f t="shared" si="68"/>
        <v>1477849000</v>
      </c>
      <c r="AL126" s="276">
        <f t="shared" si="67"/>
        <v>1569000000</v>
      </c>
      <c r="AM126" s="276">
        <f t="shared" si="67"/>
        <v>1477849000</v>
      </c>
      <c r="AN126" s="275">
        <f t="shared" si="67"/>
        <v>1569000000</v>
      </c>
      <c r="AO126" s="275">
        <f t="shared" si="67"/>
        <v>1665772000</v>
      </c>
      <c r="AP126" s="275">
        <f t="shared" si="127"/>
        <v>1665772445.7276547</v>
      </c>
      <c r="AQ126" s="52">
        <f t="shared" si="128"/>
        <v>1566520000</v>
      </c>
      <c r="AR126" s="43">
        <f t="shared" si="128"/>
        <v>1663140000</v>
      </c>
      <c r="AS126" s="63">
        <f t="shared" si="107"/>
        <v>1409868000</v>
      </c>
      <c r="AT126" s="63">
        <f t="shared" si="108"/>
        <v>23497800</v>
      </c>
      <c r="AU126" s="351">
        <f t="shared" si="109"/>
        <v>29418750</v>
      </c>
      <c r="AV126" s="141">
        <f t="shared" si="110"/>
        <v>16631400</v>
      </c>
      <c r="AW126" s="5">
        <f t="shared" si="111"/>
        <v>23497800</v>
      </c>
      <c r="AX126" s="5">
        <f t="shared" si="112"/>
        <v>36946225</v>
      </c>
      <c r="AY126" s="510">
        <f t="shared" si="113"/>
        <v>1765719000</v>
      </c>
      <c r="AZ126" s="127">
        <f t="shared" si="129"/>
        <v>1765718472.6280129</v>
      </c>
      <c r="BA126" s="2"/>
      <c r="BB126" s="2"/>
      <c r="BW126" s="56">
        <f t="shared" si="114"/>
        <v>-1511462.5094939955</v>
      </c>
      <c r="BY126" s="126"/>
      <c r="BZ126" s="122"/>
      <c r="CA126" s="122" t="str">
        <f>G237</f>
        <v>1BR-20</v>
      </c>
      <c r="CB126" s="123">
        <f>E237</f>
        <v>20</v>
      </c>
      <c r="CC126" s="124">
        <f>H237</f>
        <v>60</v>
      </c>
      <c r="CD126" s="124">
        <f>I237</f>
        <v>51</v>
      </c>
      <c r="CE126" s="125">
        <f>P237</f>
        <v>26092326.415032003</v>
      </c>
      <c r="CF126" s="125">
        <f t="shared" si="148"/>
        <v>1223200000</v>
      </c>
      <c r="CG126" s="125">
        <f t="shared" si="148"/>
        <v>1378742000</v>
      </c>
      <c r="CH126" s="125">
        <f t="shared" si="148"/>
        <v>1463780000</v>
      </c>
      <c r="CI126" s="125">
        <f t="shared" si="148"/>
        <v>1554063000</v>
      </c>
      <c r="CJ126" s="125">
        <f>AO237</f>
        <v>1649914000</v>
      </c>
      <c r="CW126" s="63">
        <f t="shared" si="121"/>
        <v>1496826000</v>
      </c>
      <c r="CX126" s="44">
        <f t="shared" si="122"/>
        <v>16631400</v>
      </c>
      <c r="DA126" s="56">
        <f t="shared" si="123"/>
        <v>1330064100</v>
      </c>
      <c r="DB126" s="44">
        <f t="shared" si="124"/>
        <v>22167735</v>
      </c>
      <c r="DC126" s="49">
        <f t="shared" si="125"/>
        <v>36946225</v>
      </c>
    </row>
    <row r="127" spans="1:107">
      <c r="A127" s="3">
        <f t="shared" si="126"/>
        <v>88</v>
      </c>
      <c r="B127" s="263">
        <v>4</v>
      </c>
      <c r="C127" s="556"/>
      <c r="D127" s="264" t="s">
        <v>155</v>
      </c>
      <c r="E127" s="265">
        <v>10</v>
      </c>
      <c r="F127" s="266"/>
      <c r="G127" s="41" t="s">
        <v>48</v>
      </c>
      <c r="H127" s="267">
        <f t="shared" si="87"/>
        <v>74</v>
      </c>
      <c r="I127" s="267">
        <f t="shared" si="88"/>
        <v>63</v>
      </c>
      <c r="J127" s="268">
        <f t="shared" si="89"/>
        <v>27506142.120000001</v>
      </c>
      <c r="K127" s="268">
        <f t="shared" si="90"/>
        <v>2</v>
      </c>
      <c r="L127" s="269">
        <f t="shared" si="91"/>
        <v>0.93</v>
      </c>
      <c r="M127" s="270">
        <f t="shared" si="147"/>
        <v>1.01</v>
      </c>
      <c r="N127" s="271">
        <f t="shared" si="92"/>
        <v>21590156.067032635</v>
      </c>
      <c r="O127" s="271">
        <f t="shared" si="93"/>
        <v>24335555.480755895</v>
      </c>
      <c r="P127" s="271">
        <f t="shared" si="94"/>
        <v>25836519.293316003</v>
      </c>
      <c r="Q127" s="271">
        <f t="shared" si="95"/>
        <v>27430059.269522611</v>
      </c>
      <c r="R127" s="272">
        <f t="shared" si="96"/>
        <v>25836519.293316003</v>
      </c>
      <c r="S127" s="271">
        <f t="shared" si="96"/>
        <v>27430059.269522611</v>
      </c>
      <c r="T127" s="271">
        <f t="shared" si="97"/>
        <v>29121885.304580249</v>
      </c>
      <c r="U127" s="271"/>
      <c r="V127" s="271">
        <f t="shared" si="98"/>
        <v>1360179832.2230561</v>
      </c>
      <c r="W127" s="271">
        <f t="shared" si="99"/>
        <v>1533139995.2876215</v>
      </c>
      <c r="X127" s="271">
        <f t="shared" si="100"/>
        <v>1627700715.4789083</v>
      </c>
      <c r="Y127" s="272">
        <f t="shared" si="101"/>
        <v>1728093733.9799244</v>
      </c>
      <c r="Z127" s="272">
        <f t="shared" si="102"/>
        <v>1627700715.4789083</v>
      </c>
      <c r="AA127" s="271">
        <f t="shared" si="103"/>
        <v>1728093733.9799244</v>
      </c>
      <c r="AB127" s="271">
        <f t="shared" si="104"/>
        <v>1834678774.1885557</v>
      </c>
      <c r="AC127" s="271"/>
      <c r="AD127" s="33" t="str">
        <f t="shared" si="105"/>
        <v>BERTAHAP</v>
      </c>
      <c r="AE127" s="273">
        <f t="shared" si="106"/>
        <v>0</v>
      </c>
      <c r="AF127" s="274">
        <v>2</v>
      </c>
      <c r="AG127" s="275"/>
      <c r="AH127" s="271" t="str">
        <f t="shared" si="145"/>
        <v>KR</v>
      </c>
      <c r="AI127" s="275">
        <f t="shared" si="68"/>
        <v>1496198000</v>
      </c>
      <c r="AJ127" s="275">
        <f t="shared" si="68"/>
        <v>1686454000</v>
      </c>
      <c r="AK127" s="275">
        <f t="shared" si="68"/>
        <v>1790471000</v>
      </c>
      <c r="AL127" s="276">
        <f t="shared" si="67"/>
        <v>1900904000</v>
      </c>
      <c r="AM127" s="276">
        <f t="shared" si="67"/>
        <v>1790471000</v>
      </c>
      <c r="AN127" s="275">
        <f t="shared" si="67"/>
        <v>1900904000</v>
      </c>
      <c r="AO127" s="275">
        <f t="shared" si="67"/>
        <v>2018147000</v>
      </c>
      <c r="AP127" s="275">
        <f t="shared" si="127"/>
        <v>2018147549.5050869</v>
      </c>
      <c r="AQ127" s="52">
        <f t="shared" si="128"/>
        <v>1897900000</v>
      </c>
      <c r="AR127" s="43">
        <f t="shared" si="128"/>
        <v>2014959000</v>
      </c>
      <c r="AS127" s="63">
        <f t="shared" si="107"/>
        <v>1708110000</v>
      </c>
      <c r="AT127" s="63">
        <f t="shared" si="108"/>
        <v>28468500</v>
      </c>
      <c r="AU127" s="351">
        <f t="shared" si="109"/>
        <v>35641950</v>
      </c>
      <c r="AV127" s="141">
        <f t="shared" si="110"/>
        <v>20149590</v>
      </c>
      <c r="AW127" s="5">
        <f t="shared" si="111"/>
        <v>28468500</v>
      </c>
      <c r="AX127" s="5">
        <f t="shared" si="112"/>
        <v>44761775</v>
      </c>
      <c r="AY127" s="510">
        <f t="shared" si="113"/>
        <v>2139237000</v>
      </c>
      <c r="AZ127" s="127">
        <f t="shared" si="129"/>
        <v>2139236821.8478711</v>
      </c>
      <c r="BA127" s="2"/>
      <c r="BB127" s="2"/>
      <c r="BW127" s="56">
        <f t="shared" si="114"/>
        <v>-1511462.5094939955</v>
      </c>
      <c r="BY127" s="126">
        <v>23</v>
      </c>
      <c r="BZ127" s="122" t="s">
        <v>233</v>
      </c>
      <c r="CA127" s="122" t="str">
        <f>G109</f>
        <v>1BR-6</v>
      </c>
      <c r="CB127" s="123" t="str">
        <f>E109</f>
        <v>06</v>
      </c>
      <c r="CC127" s="124">
        <f>H109</f>
        <v>78</v>
      </c>
      <c r="CD127" s="124">
        <f>I109</f>
        <v>66</v>
      </c>
      <c r="CE127" s="125">
        <f>P109</f>
        <v>25836519.293316003</v>
      </c>
      <c r="CF127" s="125">
        <f t="shared" ref="CF127:CI128" si="149">AI109</f>
        <v>1567446000</v>
      </c>
      <c r="CG127" s="125">
        <f t="shared" si="149"/>
        <v>1766762000</v>
      </c>
      <c r="CH127" s="125">
        <f t="shared" si="149"/>
        <v>1875732000</v>
      </c>
      <c r="CI127" s="125">
        <f t="shared" si="149"/>
        <v>1991423000</v>
      </c>
      <c r="CJ127" s="125">
        <f>AO109</f>
        <v>2114249000</v>
      </c>
      <c r="CK127" s="2">
        <v>4</v>
      </c>
      <c r="CW127" s="63">
        <f t="shared" si="121"/>
        <v>1813463100</v>
      </c>
      <c r="CX127" s="44">
        <f t="shared" si="122"/>
        <v>20149590</v>
      </c>
      <c r="DA127" s="56">
        <f t="shared" si="123"/>
        <v>1611423900</v>
      </c>
      <c r="DB127" s="44">
        <f t="shared" si="124"/>
        <v>26857065</v>
      </c>
      <c r="DC127" s="49">
        <f t="shared" si="125"/>
        <v>44761775</v>
      </c>
    </row>
    <row r="128" spans="1:107">
      <c r="A128" s="3">
        <f t="shared" si="126"/>
        <v>89</v>
      </c>
      <c r="B128" s="263">
        <v>5</v>
      </c>
      <c r="C128" s="556"/>
      <c r="D128" s="264" t="s">
        <v>155</v>
      </c>
      <c r="E128" s="299">
        <v>12</v>
      </c>
      <c r="F128" s="266"/>
      <c r="G128" s="41" t="s">
        <v>50</v>
      </c>
      <c r="H128" s="267">
        <f t="shared" si="87"/>
        <v>67</v>
      </c>
      <c r="I128" s="267">
        <f t="shared" si="88"/>
        <v>57</v>
      </c>
      <c r="J128" s="268">
        <f t="shared" si="89"/>
        <v>27506142.120000001</v>
      </c>
      <c r="K128" s="268">
        <f t="shared" si="90"/>
        <v>2</v>
      </c>
      <c r="L128" s="269">
        <f t="shared" si="91"/>
        <v>0.93</v>
      </c>
      <c r="M128" s="270">
        <f t="shared" si="147"/>
        <v>1.01</v>
      </c>
      <c r="N128" s="271">
        <f t="shared" si="92"/>
        <v>21590156.067032635</v>
      </c>
      <c r="O128" s="271">
        <f t="shared" si="93"/>
        <v>24335555.480755895</v>
      </c>
      <c r="P128" s="271">
        <f t="shared" si="94"/>
        <v>25836519.293316003</v>
      </c>
      <c r="Q128" s="271">
        <f t="shared" si="95"/>
        <v>27430059.269522611</v>
      </c>
      <c r="R128" s="272">
        <f t="shared" si="96"/>
        <v>25836519.293316003</v>
      </c>
      <c r="S128" s="271">
        <f t="shared" si="96"/>
        <v>27430059.269522611</v>
      </c>
      <c r="T128" s="271">
        <f t="shared" si="97"/>
        <v>29121885.304580249</v>
      </c>
      <c r="U128" s="271"/>
      <c r="V128" s="271">
        <f t="shared" si="98"/>
        <v>1230638895.8208601</v>
      </c>
      <c r="W128" s="271">
        <f t="shared" si="99"/>
        <v>1387126662.4030859</v>
      </c>
      <c r="X128" s="271">
        <f t="shared" si="100"/>
        <v>1472681599.7190123</v>
      </c>
      <c r="Y128" s="272">
        <f t="shared" si="101"/>
        <v>1563513378.3627889</v>
      </c>
      <c r="Z128" s="272">
        <f t="shared" si="102"/>
        <v>1472681599.7190123</v>
      </c>
      <c r="AA128" s="271">
        <f t="shared" si="103"/>
        <v>1563513378.3627889</v>
      </c>
      <c r="AB128" s="271">
        <f t="shared" si="104"/>
        <v>1659947462.3610742</v>
      </c>
      <c r="AC128" s="271"/>
      <c r="AD128" s="33" t="str">
        <f t="shared" si="105"/>
        <v>BERTAHAP</v>
      </c>
      <c r="AE128" s="273">
        <f t="shared" si="106"/>
        <v>0</v>
      </c>
      <c r="AF128" s="274">
        <v>2</v>
      </c>
      <c r="AG128" s="275"/>
      <c r="AH128" s="271" t="str">
        <f t="shared" si="145"/>
        <v>KR</v>
      </c>
      <c r="AI128" s="275">
        <f t="shared" si="68"/>
        <v>1353703000</v>
      </c>
      <c r="AJ128" s="275">
        <f t="shared" si="68"/>
        <v>1525840000</v>
      </c>
      <c r="AK128" s="275">
        <f t="shared" si="68"/>
        <v>1619950000</v>
      </c>
      <c r="AL128" s="276">
        <f t="shared" si="67"/>
        <v>1719865000</v>
      </c>
      <c r="AM128" s="276">
        <f t="shared" si="67"/>
        <v>1619950000</v>
      </c>
      <c r="AN128" s="275">
        <f t="shared" si="67"/>
        <v>1719865000</v>
      </c>
      <c r="AO128" s="275">
        <f t="shared" si="67"/>
        <v>1825943000</v>
      </c>
      <c r="AP128" s="275">
        <f t="shared" si="127"/>
        <v>1825942464.8638577</v>
      </c>
      <c r="AQ128" s="52">
        <f t="shared" si="128"/>
        <v>1717147000</v>
      </c>
      <c r="AR128" s="43">
        <f t="shared" si="128"/>
        <v>1823057000</v>
      </c>
      <c r="AS128" s="63">
        <f t="shared" si="107"/>
        <v>1545432300</v>
      </c>
      <c r="AT128" s="63">
        <f t="shared" si="108"/>
        <v>25757205</v>
      </c>
      <c r="AU128" s="351">
        <f t="shared" si="109"/>
        <v>32247468.75</v>
      </c>
      <c r="AV128" s="141">
        <f t="shared" si="110"/>
        <v>18230570</v>
      </c>
      <c r="AW128" s="5">
        <f t="shared" si="111"/>
        <v>25757205</v>
      </c>
      <c r="AX128" s="5">
        <f t="shared" si="112"/>
        <v>40498750</v>
      </c>
      <c r="AY128" s="510">
        <f t="shared" si="113"/>
        <v>1935499000</v>
      </c>
      <c r="AZ128" s="127">
        <f t="shared" si="129"/>
        <v>1935498768.3260624</v>
      </c>
      <c r="BA128" s="2"/>
      <c r="BB128" s="2"/>
      <c r="BW128" s="56">
        <f t="shared" si="114"/>
        <v>-1511462.5094939955</v>
      </c>
      <c r="BY128" s="126"/>
      <c r="BZ128" s="122"/>
      <c r="CA128" s="122" t="str">
        <f>G110</f>
        <v>1BR-10</v>
      </c>
      <c r="CB128" s="123">
        <f>E110</f>
        <v>10</v>
      </c>
      <c r="CC128" s="124">
        <f>H110</f>
        <v>74</v>
      </c>
      <c r="CD128" s="124">
        <f>I110</f>
        <v>63</v>
      </c>
      <c r="CE128" s="125">
        <f>P110</f>
        <v>25836519.293316003</v>
      </c>
      <c r="CF128" s="125">
        <f t="shared" si="149"/>
        <v>1496198000</v>
      </c>
      <c r="CG128" s="125">
        <f t="shared" si="149"/>
        <v>1686454000</v>
      </c>
      <c r="CH128" s="125">
        <f t="shared" si="149"/>
        <v>1790471000</v>
      </c>
      <c r="CI128" s="125">
        <f t="shared" si="149"/>
        <v>1900904000</v>
      </c>
      <c r="CJ128" s="125">
        <f>AO110</f>
        <v>2018147000</v>
      </c>
      <c r="CW128" s="63">
        <f t="shared" si="121"/>
        <v>1640751300</v>
      </c>
      <c r="CX128" s="44">
        <f t="shared" si="122"/>
        <v>18230570</v>
      </c>
      <c r="DA128" s="56">
        <f t="shared" si="123"/>
        <v>1457955000</v>
      </c>
      <c r="DB128" s="44">
        <f t="shared" si="124"/>
        <v>24299250</v>
      </c>
      <c r="DC128" s="49">
        <f t="shared" si="125"/>
        <v>40498750</v>
      </c>
    </row>
    <row r="129" spans="1:107">
      <c r="A129" s="3">
        <f t="shared" si="126"/>
        <v>90</v>
      </c>
      <c r="B129" s="263">
        <v>6</v>
      </c>
      <c r="C129" s="556"/>
      <c r="D129" s="264" t="s">
        <v>155</v>
      </c>
      <c r="E129" s="265">
        <v>16</v>
      </c>
      <c r="F129" s="266"/>
      <c r="G129" s="41" t="s">
        <v>52</v>
      </c>
      <c r="H129" s="267">
        <f t="shared" si="87"/>
        <v>71</v>
      </c>
      <c r="I129" s="267">
        <f t="shared" si="88"/>
        <v>63</v>
      </c>
      <c r="J129" s="268">
        <f t="shared" si="89"/>
        <v>27506142.120000001</v>
      </c>
      <c r="K129" s="268">
        <f t="shared" si="90"/>
        <v>2</v>
      </c>
      <c r="L129" s="269">
        <f t="shared" si="91"/>
        <v>0.93</v>
      </c>
      <c r="M129" s="270">
        <f t="shared" si="147"/>
        <v>1.01</v>
      </c>
      <c r="N129" s="271">
        <f t="shared" si="92"/>
        <v>21590156.067032635</v>
      </c>
      <c r="O129" s="271">
        <f t="shared" si="93"/>
        <v>24335555.480755895</v>
      </c>
      <c r="P129" s="271">
        <f t="shared" si="94"/>
        <v>25836519.293316003</v>
      </c>
      <c r="Q129" s="271">
        <f t="shared" si="95"/>
        <v>27430059.269522611</v>
      </c>
      <c r="R129" s="272">
        <f t="shared" si="96"/>
        <v>25836519.293316003</v>
      </c>
      <c r="S129" s="271">
        <f t="shared" si="96"/>
        <v>27430059.269522611</v>
      </c>
      <c r="T129" s="271">
        <f t="shared" si="97"/>
        <v>29121885.304580249</v>
      </c>
      <c r="U129" s="271"/>
      <c r="V129" s="271">
        <f t="shared" si="98"/>
        <v>1360179832.2230561</v>
      </c>
      <c r="W129" s="271">
        <f t="shared" si="99"/>
        <v>1533139995.2876215</v>
      </c>
      <c r="X129" s="271">
        <f t="shared" si="100"/>
        <v>1627700715.4789083</v>
      </c>
      <c r="Y129" s="272">
        <f t="shared" si="101"/>
        <v>1728093733.9799244</v>
      </c>
      <c r="Z129" s="272">
        <f t="shared" si="102"/>
        <v>1627700715.4789083</v>
      </c>
      <c r="AA129" s="271">
        <f t="shared" si="103"/>
        <v>1728093733.9799244</v>
      </c>
      <c r="AB129" s="271">
        <f t="shared" si="104"/>
        <v>1834678774.1885557</v>
      </c>
      <c r="AC129" s="271"/>
      <c r="AD129" s="33" t="str">
        <f t="shared" si="105"/>
        <v>BERTAHAP</v>
      </c>
      <c r="AE129" s="273">
        <f t="shared" si="106"/>
        <v>0</v>
      </c>
      <c r="AF129" s="274">
        <v>2</v>
      </c>
      <c r="AG129" s="275"/>
      <c r="AH129" s="271" t="str">
        <f t="shared" si="145"/>
        <v>KR</v>
      </c>
      <c r="AI129" s="275">
        <f t="shared" si="68"/>
        <v>1496198000</v>
      </c>
      <c r="AJ129" s="275">
        <f t="shared" si="68"/>
        <v>1686454000</v>
      </c>
      <c r="AK129" s="275">
        <f t="shared" si="68"/>
        <v>1790471000</v>
      </c>
      <c r="AL129" s="276">
        <f t="shared" si="67"/>
        <v>1900904000</v>
      </c>
      <c r="AM129" s="276">
        <f t="shared" si="67"/>
        <v>1790471000</v>
      </c>
      <c r="AN129" s="275">
        <f t="shared" si="67"/>
        <v>1900904000</v>
      </c>
      <c r="AO129" s="275">
        <f t="shared" si="67"/>
        <v>2018147000</v>
      </c>
      <c r="AP129" s="275">
        <f t="shared" si="127"/>
        <v>2018147549.5050869</v>
      </c>
      <c r="AQ129" s="52">
        <f t="shared" si="128"/>
        <v>1897900000</v>
      </c>
      <c r="AR129" s="43">
        <f t="shared" si="128"/>
        <v>2014959000</v>
      </c>
      <c r="AS129" s="63">
        <f t="shared" si="107"/>
        <v>1708110000</v>
      </c>
      <c r="AT129" s="63">
        <f t="shared" si="108"/>
        <v>28468500</v>
      </c>
      <c r="AU129" s="351">
        <f t="shared" si="109"/>
        <v>35641950</v>
      </c>
      <c r="AV129" s="141">
        <f t="shared" si="110"/>
        <v>20149590</v>
      </c>
      <c r="AW129" s="5">
        <f t="shared" si="111"/>
        <v>28468500</v>
      </c>
      <c r="AX129" s="5">
        <f t="shared" si="112"/>
        <v>44761775</v>
      </c>
      <c r="AY129" s="510">
        <f t="shared" si="113"/>
        <v>2139237000</v>
      </c>
      <c r="AZ129" s="127">
        <f t="shared" si="129"/>
        <v>2139236821.8478711</v>
      </c>
      <c r="BA129" s="2"/>
      <c r="BB129" s="2"/>
      <c r="BW129" s="56">
        <f t="shared" si="114"/>
        <v>-1511462.5094939955</v>
      </c>
      <c r="BY129" s="126">
        <v>24</v>
      </c>
      <c r="BZ129" s="122" t="s">
        <v>234</v>
      </c>
      <c r="CA129" s="122" t="str">
        <f>G155</f>
        <v>2BR-18</v>
      </c>
      <c r="CB129" s="123">
        <f>E155</f>
        <v>18</v>
      </c>
      <c r="CC129" s="124">
        <f>H155</f>
        <v>97</v>
      </c>
      <c r="CD129" s="124">
        <f>I155</f>
        <v>85</v>
      </c>
      <c r="CE129" s="125">
        <f>P155</f>
        <v>25836519.293316003</v>
      </c>
      <c r="CF129" s="125">
        <f>AI155</f>
        <v>2018680000</v>
      </c>
      <c r="CG129" s="125">
        <f>AJ155</f>
        <v>2275375000</v>
      </c>
      <c r="CH129" s="125">
        <f>AK155</f>
        <v>2415715000</v>
      </c>
      <c r="CI129" s="125">
        <f>AL155</f>
        <v>2564711000</v>
      </c>
      <c r="CJ129" s="125">
        <f>AO155</f>
        <v>2722897000</v>
      </c>
      <c r="CK129" s="2">
        <v>2</v>
      </c>
      <c r="CW129" s="63">
        <f t="shared" si="121"/>
        <v>1813463100</v>
      </c>
      <c r="CX129" s="44">
        <f t="shared" si="122"/>
        <v>20149590</v>
      </c>
      <c r="DA129" s="56">
        <f t="shared" si="123"/>
        <v>1611423900</v>
      </c>
      <c r="DB129" s="44">
        <f t="shared" si="124"/>
        <v>26857065</v>
      </c>
      <c r="DC129" s="49">
        <f t="shared" si="125"/>
        <v>44761775</v>
      </c>
    </row>
    <row r="130" spans="1:107">
      <c r="A130" s="3">
        <f t="shared" si="126"/>
        <v>91</v>
      </c>
      <c r="B130" s="263">
        <v>7</v>
      </c>
      <c r="C130" s="556"/>
      <c r="D130" s="264" t="s">
        <v>155</v>
      </c>
      <c r="E130" s="299">
        <v>18</v>
      </c>
      <c r="F130" s="266"/>
      <c r="G130" s="41" t="s">
        <v>54</v>
      </c>
      <c r="H130" s="267">
        <f t="shared" si="87"/>
        <v>97</v>
      </c>
      <c r="I130" s="267">
        <f t="shared" si="88"/>
        <v>85</v>
      </c>
      <c r="J130" s="268">
        <f t="shared" si="89"/>
        <v>27506142.120000001</v>
      </c>
      <c r="K130" s="268">
        <f t="shared" si="90"/>
        <v>2</v>
      </c>
      <c r="L130" s="269">
        <f t="shared" si="91"/>
        <v>0.93</v>
      </c>
      <c r="M130" s="270">
        <f t="shared" si="147"/>
        <v>1.01</v>
      </c>
      <c r="N130" s="271">
        <f t="shared" si="92"/>
        <v>21590156.067032635</v>
      </c>
      <c r="O130" s="271">
        <f t="shared" si="93"/>
        <v>24335555.480755895</v>
      </c>
      <c r="P130" s="271">
        <f t="shared" si="94"/>
        <v>25836519.293316003</v>
      </c>
      <c r="Q130" s="271">
        <f t="shared" si="95"/>
        <v>27430059.269522611</v>
      </c>
      <c r="R130" s="272">
        <f t="shared" si="96"/>
        <v>25836519.293316003</v>
      </c>
      <c r="S130" s="271">
        <f t="shared" si="96"/>
        <v>27430059.269522611</v>
      </c>
      <c r="T130" s="271">
        <f t="shared" si="97"/>
        <v>29121885.304580249</v>
      </c>
      <c r="U130" s="271"/>
      <c r="V130" s="271">
        <f t="shared" si="98"/>
        <v>1835163265.6977739</v>
      </c>
      <c r="W130" s="271">
        <f t="shared" si="99"/>
        <v>2068522215.8642511</v>
      </c>
      <c r="X130" s="271">
        <f t="shared" si="100"/>
        <v>2196104139.9318604</v>
      </c>
      <c r="Y130" s="272">
        <f t="shared" si="101"/>
        <v>2331555037.9094219</v>
      </c>
      <c r="Z130" s="272">
        <f t="shared" si="102"/>
        <v>2196104139.9318604</v>
      </c>
      <c r="AA130" s="271">
        <f t="shared" si="103"/>
        <v>2331555037.9094219</v>
      </c>
      <c r="AB130" s="271">
        <f t="shared" si="104"/>
        <v>2475360250.8893213</v>
      </c>
      <c r="AC130" s="271"/>
      <c r="AD130" s="33" t="str">
        <f t="shared" si="105"/>
        <v>BERTAHAP</v>
      </c>
      <c r="AE130" s="273">
        <f t="shared" si="106"/>
        <v>0</v>
      </c>
      <c r="AF130" s="274">
        <v>2</v>
      </c>
      <c r="AG130" s="275"/>
      <c r="AH130" s="271" t="str">
        <f t="shared" si="145"/>
        <v>KR</v>
      </c>
      <c r="AI130" s="275">
        <f t="shared" si="68"/>
        <v>2018680000</v>
      </c>
      <c r="AJ130" s="275">
        <f t="shared" si="68"/>
        <v>2275375000</v>
      </c>
      <c r="AK130" s="275">
        <f t="shared" si="68"/>
        <v>2415715000</v>
      </c>
      <c r="AL130" s="276">
        <f t="shared" si="67"/>
        <v>2564711000</v>
      </c>
      <c r="AM130" s="276">
        <f t="shared" si="67"/>
        <v>2415715000</v>
      </c>
      <c r="AN130" s="275">
        <f t="shared" si="67"/>
        <v>2564711000</v>
      </c>
      <c r="AO130" s="275">
        <f t="shared" si="67"/>
        <v>2722897000</v>
      </c>
      <c r="AP130" s="275">
        <f t="shared" si="127"/>
        <v>2722896695.3821664</v>
      </c>
      <c r="AQ130" s="52">
        <f t="shared" si="128"/>
        <v>2560658000</v>
      </c>
      <c r="AR130" s="43">
        <f t="shared" si="128"/>
        <v>2718594000</v>
      </c>
      <c r="AS130" s="63">
        <f t="shared" si="107"/>
        <v>2304592200</v>
      </c>
      <c r="AT130" s="63">
        <f t="shared" si="108"/>
        <v>38409870</v>
      </c>
      <c r="AU130" s="351">
        <f t="shared" si="109"/>
        <v>48088331.25</v>
      </c>
      <c r="AV130" s="141">
        <f t="shared" si="110"/>
        <v>27185940</v>
      </c>
      <c r="AW130" s="5">
        <f t="shared" si="111"/>
        <v>38409870</v>
      </c>
      <c r="AX130" s="5">
        <f t="shared" si="112"/>
        <v>60392875</v>
      </c>
      <c r="AY130" s="510">
        <f t="shared" si="113"/>
        <v>2886271000</v>
      </c>
      <c r="AZ130" s="127">
        <f t="shared" si="129"/>
        <v>2886270335.254807</v>
      </c>
      <c r="BA130" s="2"/>
      <c r="BB130" s="2"/>
      <c r="BW130" s="56">
        <f t="shared" si="114"/>
        <v>-1511462.5094939955</v>
      </c>
      <c r="BY130" s="126">
        <v>25</v>
      </c>
      <c r="BZ130" s="122" t="s">
        <v>235</v>
      </c>
      <c r="CA130" s="122" t="str">
        <f t="shared" ref="CA130:CA135" si="150">G182</f>
        <v>1BR-8</v>
      </c>
      <c r="CB130" s="123" t="str">
        <f t="shared" ref="CB130:CB135" si="151">E182</f>
        <v>08</v>
      </c>
      <c r="CC130" s="124">
        <f t="shared" ref="CC130:CD135" si="152">H182</f>
        <v>60</v>
      </c>
      <c r="CD130" s="124">
        <f t="shared" si="152"/>
        <v>52</v>
      </c>
      <c r="CE130" s="125">
        <f t="shared" ref="CE130:CE135" si="153">P182</f>
        <v>26348133.536748003</v>
      </c>
      <c r="CF130" s="125">
        <f t="shared" ref="CF130:CI135" si="154">AI182</f>
        <v>1259412000</v>
      </c>
      <c r="CG130" s="125">
        <f t="shared" si="154"/>
        <v>1419559000</v>
      </c>
      <c r="CH130" s="125">
        <f t="shared" si="154"/>
        <v>1507114000</v>
      </c>
      <c r="CI130" s="125">
        <f t="shared" si="154"/>
        <v>1600069000</v>
      </c>
      <c r="CJ130" s="125">
        <f t="shared" ref="CJ130:CJ135" si="155">AO182</f>
        <v>1698758000</v>
      </c>
      <c r="CK130" s="2">
        <v>12</v>
      </c>
      <c r="CW130" s="63">
        <f t="shared" si="121"/>
        <v>2446734600</v>
      </c>
      <c r="CX130" s="44">
        <f t="shared" si="122"/>
        <v>27185940</v>
      </c>
      <c r="DA130" s="56">
        <f t="shared" si="123"/>
        <v>2174143500</v>
      </c>
      <c r="DB130" s="44">
        <f t="shared" si="124"/>
        <v>36235725</v>
      </c>
      <c r="DC130" s="49">
        <f t="shared" si="125"/>
        <v>60392875</v>
      </c>
    </row>
    <row r="131" spans="1:107">
      <c r="A131" s="3">
        <f t="shared" si="126"/>
        <v>92</v>
      </c>
      <c r="B131" s="263">
        <v>8</v>
      </c>
      <c r="C131" s="556"/>
      <c r="D131" s="264" t="s">
        <v>155</v>
      </c>
      <c r="E131" s="299">
        <v>20</v>
      </c>
      <c r="F131" s="266"/>
      <c r="G131" s="41" t="s">
        <v>70</v>
      </c>
      <c r="H131" s="267">
        <f t="shared" si="87"/>
        <v>60</v>
      </c>
      <c r="I131" s="267">
        <f t="shared" si="88"/>
        <v>51</v>
      </c>
      <c r="J131" s="268">
        <f t="shared" si="89"/>
        <v>27506142.120000001</v>
      </c>
      <c r="K131" s="268">
        <f t="shared" si="90"/>
        <v>2</v>
      </c>
      <c r="L131" s="269">
        <f t="shared" si="91"/>
        <v>0.93</v>
      </c>
      <c r="M131" s="270">
        <f t="shared" si="147"/>
        <v>1.01</v>
      </c>
      <c r="N131" s="271">
        <f t="shared" si="92"/>
        <v>21590156.067032635</v>
      </c>
      <c r="O131" s="271">
        <f t="shared" si="93"/>
        <v>24335555.480755895</v>
      </c>
      <c r="P131" s="271">
        <f t="shared" si="94"/>
        <v>25836519.293316003</v>
      </c>
      <c r="Q131" s="271">
        <f t="shared" si="95"/>
        <v>27430059.269522611</v>
      </c>
      <c r="R131" s="272">
        <f t="shared" si="96"/>
        <v>25836519.293316003</v>
      </c>
      <c r="S131" s="271">
        <f t="shared" si="96"/>
        <v>27430059.269522611</v>
      </c>
      <c r="T131" s="271">
        <f t="shared" si="97"/>
        <v>29121885.304580249</v>
      </c>
      <c r="U131" s="271"/>
      <c r="V131" s="271">
        <f t="shared" si="98"/>
        <v>1101097959.4186645</v>
      </c>
      <c r="W131" s="271">
        <f t="shared" si="99"/>
        <v>1241113329.5185506</v>
      </c>
      <c r="X131" s="271">
        <f t="shared" si="100"/>
        <v>1317662483.9591162</v>
      </c>
      <c r="Y131" s="272">
        <f t="shared" si="101"/>
        <v>1398933022.7456532</v>
      </c>
      <c r="Z131" s="272">
        <f t="shared" si="102"/>
        <v>1317662483.9591162</v>
      </c>
      <c r="AA131" s="271">
        <f t="shared" si="103"/>
        <v>1398933022.7456532</v>
      </c>
      <c r="AB131" s="271">
        <f t="shared" si="104"/>
        <v>1485216150.5335927</v>
      </c>
      <c r="AC131" s="271"/>
      <c r="AD131" s="33" t="str">
        <f t="shared" si="105"/>
        <v>BERTAHAP</v>
      </c>
      <c r="AE131" s="273">
        <f t="shared" si="106"/>
        <v>0</v>
      </c>
      <c r="AF131" s="274">
        <v>2</v>
      </c>
      <c r="AG131" s="275"/>
      <c r="AH131" s="271" t="str">
        <f t="shared" si="145"/>
        <v>KR</v>
      </c>
      <c r="AI131" s="275">
        <f t="shared" si="68"/>
        <v>1211208000</v>
      </c>
      <c r="AJ131" s="275">
        <f t="shared" si="68"/>
        <v>1365225000</v>
      </c>
      <c r="AK131" s="275">
        <f t="shared" si="68"/>
        <v>1449429000</v>
      </c>
      <c r="AL131" s="276">
        <f t="shared" si="67"/>
        <v>1538827000</v>
      </c>
      <c r="AM131" s="276">
        <f t="shared" si="67"/>
        <v>1449429000</v>
      </c>
      <c r="AN131" s="275">
        <f t="shared" si="67"/>
        <v>1538827000</v>
      </c>
      <c r="AO131" s="275">
        <f t="shared" si="67"/>
        <v>1633738000</v>
      </c>
      <c r="AP131" s="275">
        <f t="shared" si="127"/>
        <v>1633738441.900414</v>
      </c>
      <c r="AQ131" s="52">
        <f t="shared" si="128"/>
        <v>1536395000</v>
      </c>
      <c r="AR131" s="43">
        <f t="shared" si="128"/>
        <v>1631157000</v>
      </c>
      <c r="AS131" s="63">
        <f t="shared" si="107"/>
        <v>1382755500</v>
      </c>
      <c r="AT131" s="63">
        <f t="shared" si="108"/>
        <v>23045925</v>
      </c>
      <c r="AU131" s="351">
        <f t="shared" si="109"/>
        <v>28853006.25</v>
      </c>
      <c r="AV131" s="141">
        <f t="shared" si="110"/>
        <v>16311570</v>
      </c>
      <c r="AW131" s="5">
        <f t="shared" si="111"/>
        <v>23045925</v>
      </c>
      <c r="AX131" s="5">
        <f t="shared" si="112"/>
        <v>36235725</v>
      </c>
      <c r="AY131" s="510">
        <f t="shared" si="113"/>
        <v>1731763000</v>
      </c>
      <c r="AZ131" s="127">
        <f t="shared" si="129"/>
        <v>1731762838.1594403</v>
      </c>
      <c r="BA131" s="2"/>
      <c r="BB131" s="2"/>
      <c r="BW131" s="56">
        <f t="shared" si="114"/>
        <v>-1511462.5094939955</v>
      </c>
      <c r="BY131" s="126"/>
      <c r="BZ131" s="122"/>
      <c r="CA131" s="122" t="str">
        <f t="shared" si="150"/>
        <v>1BR-10</v>
      </c>
      <c r="CB131" s="123">
        <f t="shared" si="151"/>
        <v>10</v>
      </c>
      <c r="CC131" s="124">
        <f t="shared" si="152"/>
        <v>74</v>
      </c>
      <c r="CD131" s="124">
        <f t="shared" si="152"/>
        <v>63</v>
      </c>
      <c r="CE131" s="125">
        <f t="shared" si="153"/>
        <v>26348133.536748003</v>
      </c>
      <c r="CF131" s="125">
        <f t="shared" si="154"/>
        <v>1525826000</v>
      </c>
      <c r="CG131" s="125">
        <f t="shared" si="154"/>
        <v>1719850000</v>
      </c>
      <c r="CH131" s="125">
        <f t="shared" si="154"/>
        <v>1825926000</v>
      </c>
      <c r="CI131" s="125">
        <f t="shared" si="154"/>
        <v>1938545000</v>
      </c>
      <c r="CJ131" s="125">
        <f t="shared" si="155"/>
        <v>2058110000</v>
      </c>
      <c r="CW131" s="63">
        <f t="shared" si="121"/>
        <v>1468041300</v>
      </c>
      <c r="CX131" s="44">
        <f t="shared" si="122"/>
        <v>16311570</v>
      </c>
      <c r="DA131" s="56">
        <f t="shared" si="123"/>
        <v>1304486100</v>
      </c>
      <c r="DB131" s="44">
        <f t="shared" si="124"/>
        <v>21741435</v>
      </c>
      <c r="DC131" s="49">
        <f t="shared" si="125"/>
        <v>36235725</v>
      </c>
    </row>
    <row r="132" spans="1:107">
      <c r="A132" s="3">
        <f t="shared" si="126"/>
        <v>93</v>
      </c>
      <c r="B132" s="263">
        <v>9</v>
      </c>
      <c r="C132" s="556"/>
      <c r="D132" s="264" t="s">
        <v>155</v>
      </c>
      <c r="E132" s="299">
        <v>22</v>
      </c>
      <c r="F132" s="266"/>
      <c r="G132" s="41" t="s">
        <v>89</v>
      </c>
      <c r="H132" s="267">
        <f t="shared" si="87"/>
        <v>81</v>
      </c>
      <c r="I132" s="267">
        <f t="shared" si="88"/>
        <v>70</v>
      </c>
      <c r="J132" s="268">
        <f t="shared" si="89"/>
        <v>27506142.120000001</v>
      </c>
      <c r="K132" s="268">
        <f t="shared" si="90"/>
        <v>4</v>
      </c>
      <c r="L132" s="269">
        <f t="shared" si="91"/>
        <v>0.97</v>
      </c>
      <c r="M132" s="270">
        <f t="shared" si="147"/>
        <v>1.01</v>
      </c>
      <c r="N132" s="271">
        <f t="shared" si="92"/>
        <v>22518764.930130813</v>
      </c>
      <c r="O132" s="271">
        <f t="shared" si="93"/>
        <v>25382246.039067976</v>
      </c>
      <c r="P132" s="271">
        <f t="shared" si="94"/>
        <v>26947767.434964001</v>
      </c>
      <c r="Q132" s="271">
        <f t="shared" si="95"/>
        <v>28609846.764985945</v>
      </c>
      <c r="R132" s="272">
        <f t="shared" si="96"/>
        <v>26947767.434964001</v>
      </c>
      <c r="S132" s="271">
        <f t="shared" si="96"/>
        <v>28609846.764985945</v>
      </c>
      <c r="T132" s="271">
        <f t="shared" si="97"/>
        <v>30374439.511228859</v>
      </c>
      <c r="U132" s="271"/>
      <c r="V132" s="271">
        <f t="shared" si="98"/>
        <v>1576313545.1091568</v>
      </c>
      <c r="W132" s="271">
        <f t="shared" si="99"/>
        <v>1776757222.7347584</v>
      </c>
      <c r="X132" s="271">
        <f t="shared" si="100"/>
        <v>1886343720.4474802</v>
      </c>
      <c r="Y132" s="272">
        <f t="shared" si="101"/>
        <v>2002689273.5490162</v>
      </c>
      <c r="Z132" s="272">
        <f t="shared" si="102"/>
        <v>1886343720.4474802</v>
      </c>
      <c r="AA132" s="271">
        <f t="shared" si="103"/>
        <v>2002689273.5490162</v>
      </c>
      <c r="AB132" s="271">
        <f t="shared" si="104"/>
        <v>2126210765.7860203</v>
      </c>
      <c r="AC132" s="271"/>
      <c r="AD132" s="33" t="str">
        <f t="shared" si="105"/>
        <v>BERTAHAP</v>
      </c>
      <c r="AE132" s="273">
        <f t="shared" si="106"/>
        <v>0</v>
      </c>
      <c r="AF132" s="274">
        <v>2</v>
      </c>
      <c r="AG132" s="275"/>
      <c r="AH132" s="271" t="str">
        <f t="shared" si="145"/>
        <v>KR</v>
      </c>
      <c r="AI132" s="275">
        <f t="shared" si="68"/>
        <v>1733945000</v>
      </c>
      <c r="AJ132" s="275">
        <f t="shared" si="68"/>
        <v>1954433000</v>
      </c>
      <c r="AK132" s="275">
        <f t="shared" si="68"/>
        <v>2074979000</v>
      </c>
      <c r="AL132" s="276">
        <f t="shared" si="67"/>
        <v>2202959000</v>
      </c>
      <c r="AM132" s="276">
        <f t="shared" si="67"/>
        <v>2074979000</v>
      </c>
      <c r="AN132" s="275">
        <f t="shared" si="67"/>
        <v>2202959000</v>
      </c>
      <c r="AO132" s="275">
        <f t="shared" si="67"/>
        <v>2338832000</v>
      </c>
      <c r="AP132" s="275">
        <f t="shared" si="127"/>
        <v>2338832633.0578384</v>
      </c>
      <c r="AQ132" s="52">
        <f t="shared" si="128"/>
        <v>2199478000</v>
      </c>
      <c r="AR132" s="43">
        <f t="shared" si="128"/>
        <v>2335137000</v>
      </c>
      <c r="AS132" s="63">
        <f t="shared" si="107"/>
        <v>1979530200</v>
      </c>
      <c r="AT132" s="63">
        <f t="shared" si="108"/>
        <v>32992170</v>
      </c>
      <c r="AU132" s="351">
        <f t="shared" si="109"/>
        <v>41305481.25</v>
      </c>
      <c r="AV132" s="141">
        <f t="shared" si="110"/>
        <v>23351370</v>
      </c>
      <c r="AW132" s="5">
        <f t="shared" si="111"/>
        <v>32992170</v>
      </c>
      <c r="AX132" s="5">
        <f t="shared" si="112"/>
        <v>51874475</v>
      </c>
      <c r="AY132" s="510">
        <f t="shared" si="113"/>
        <v>2479163000</v>
      </c>
      <c r="AZ132" s="127">
        <f t="shared" si="129"/>
        <v>2479162630.3360872</v>
      </c>
      <c r="BA132" s="2"/>
      <c r="BB132" s="2"/>
      <c r="BW132" s="56">
        <f t="shared" si="114"/>
        <v>-400214.36784599721</v>
      </c>
      <c r="BY132" s="126"/>
      <c r="BZ132" s="122"/>
      <c r="CA132" s="122" t="str">
        <f t="shared" si="150"/>
        <v>1BR-12</v>
      </c>
      <c r="CB132" s="123">
        <f t="shared" si="151"/>
        <v>12</v>
      </c>
      <c r="CC132" s="124">
        <f t="shared" si="152"/>
        <v>67</v>
      </c>
      <c r="CD132" s="124">
        <f t="shared" si="152"/>
        <v>57</v>
      </c>
      <c r="CE132" s="125">
        <f t="shared" si="153"/>
        <v>26348133.536748003</v>
      </c>
      <c r="CF132" s="125">
        <f t="shared" si="154"/>
        <v>1380509000</v>
      </c>
      <c r="CG132" s="125">
        <f t="shared" si="154"/>
        <v>1556054000</v>
      </c>
      <c r="CH132" s="125">
        <f t="shared" si="154"/>
        <v>1652028000</v>
      </c>
      <c r="CI132" s="125">
        <f t="shared" si="154"/>
        <v>1753922000</v>
      </c>
      <c r="CJ132" s="125">
        <f t="shared" si="155"/>
        <v>1862100000</v>
      </c>
      <c r="CW132" s="63">
        <f t="shared" si="121"/>
        <v>2101623300</v>
      </c>
      <c r="CX132" s="44">
        <f t="shared" si="122"/>
        <v>23351370</v>
      </c>
      <c r="DA132" s="56">
        <f t="shared" si="123"/>
        <v>1867481100</v>
      </c>
      <c r="DB132" s="44">
        <f t="shared" si="124"/>
        <v>31124685</v>
      </c>
      <c r="DC132" s="49">
        <f t="shared" si="125"/>
        <v>51874475</v>
      </c>
    </row>
    <row r="133" spans="1:107">
      <c r="A133" s="3">
        <f t="shared" si="126"/>
        <v>94</v>
      </c>
      <c r="B133" s="263">
        <v>1</v>
      </c>
      <c r="C133" s="556"/>
      <c r="D133" s="264" t="s">
        <v>158</v>
      </c>
      <c r="E133" s="265" t="s">
        <v>24</v>
      </c>
      <c r="F133" s="266"/>
      <c r="G133" s="41" t="s">
        <v>39</v>
      </c>
      <c r="H133" s="267">
        <f t="shared" si="87"/>
        <v>113</v>
      </c>
      <c r="I133" s="267">
        <f t="shared" si="88"/>
        <v>101</v>
      </c>
      <c r="J133" s="268">
        <f t="shared" si="89"/>
        <v>27506142.120000001</v>
      </c>
      <c r="K133" s="268">
        <f t="shared" si="90"/>
        <v>6</v>
      </c>
      <c r="L133" s="269">
        <f t="shared" si="91"/>
        <v>0.95</v>
      </c>
      <c r="M133" s="270">
        <f t="shared" si="147"/>
        <v>1.01</v>
      </c>
      <c r="N133" s="271">
        <f t="shared" si="92"/>
        <v>22054460.498581722</v>
      </c>
      <c r="O133" s="271">
        <f t="shared" si="93"/>
        <v>24858900.759911936</v>
      </c>
      <c r="P133" s="271">
        <f t="shared" si="94"/>
        <v>26392143.36414</v>
      </c>
      <c r="Q133" s="271">
        <f t="shared" si="95"/>
        <v>28019953.017254278</v>
      </c>
      <c r="R133" s="272">
        <f t="shared" si="96"/>
        <v>26392143.36414</v>
      </c>
      <c r="S133" s="271">
        <f t="shared" si="96"/>
        <v>28019953.017254278</v>
      </c>
      <c r="T133" s="271">
        <f t="shared" si="97"/>
        <v>29748162.407904554</v>
      </c>
      <c r="U133" s="271"/>
      <c r="V133" s="271">
        <f t="shared" si="98"/>
        <v>2227500510.3567538</v>
      </c>
      <c r="W133" s="271">
        <f t="shared" si="99"/>
        <v>2510748976.7511053</v>
      </c>
      <c r="X133" s="271">
        <f t="shared" si="100"/>
        <v>2665606479.7781401</v>
      </c>
      <c r="Y133" s="272">
        <f t="shared" si="101"/>
        <v>2830015254.742682</v>
      </c>
      <c r="Z133" s="272">
        <f t="shared" si="102"/>
        <v>2665606479.7781401</v>
      </c>
      <c r="AA133" s="271">
        <f t="shared" si="103"/>
        <v>2830015254.742682</v>
      </c>
      <c r="AB133" s="271">
        <f t="shared" si="104"/>
        <v>3004564403.19836</v>
      </c>
      <c r="AC133" s="271"/>
      <c r="AD133" s="33" t="str">
        <f t="shared" si="105"/>
        <v>BERTAHAP</v>
      </c>
      <c r="AE133" s="273">
        <f t="shared" si="106"/>
        <v>0</v>
      </c>
      <c r="AF133" s="274">
        <v>2</v>
      </c>
      <c r="AG133" s="275"/>
      <c r="AH133" s="271" t="str">
        <f t="shared" si="145"/>
        <v>KR</v>
      </c>
      <c r="AI133" s="275">
        <f t="shared" si="68"/>
        <v>2450251000</v>
      </c>
      <c r="AJ133" s="275">
        <f t="shared" si="68"/>
        <v>2761824000</v>
      </c>
      <c r="AK133" s="275">
        <f t="shared" si="68"/>
        <v>2932168000</v>
      </c>
      <c r="AL133" s="276">
        <f t="shared" si="67"/>
        <v>3113017000</v>
      </c>
      <c r="AM133" s="276">
        <f t="shared" si="67"/>
        <v>2932168000</v>
      </c>
      <c r="AN133" s="275">
        <f t="shared" si="67"/>
        <v>3113017000</v>
      </c>
      <c r="AO133" s="275">
        <f t="shared" si="67"/>
        <v>3305021000</v>
      </c>
      <c r="AP133" s="275">
        <f t="shared" si="127"/>
        <v>3305020995.3357334</v>
      </c>
      <c r="AQ133" s="52">
        <f t="shared" si="128"/>
        <v>3108099000</v>
      </c>
      <c r="AR133" s="43">
        <f t="shared" si="128"/>
        <v>3299799000</v>
      </c>
      <c r="AS133" s="63">
        <f t="shared" si="107"/>
        <v>2797289100</v>
      </c>
      <c r="AT133" s="63">
        <f t="shared" si="108"/>
        <v>46621485</v>
      </c>
      <c r="AU133" s="351">
        <f t="shared" si="109"/>
        <v>58369068.75</v>
      </c>
      <c r="AV133" s="141">
        <f t="shared" si="110"/>
        <v>32997990</v>
      </c>
      <c r="AW133" s="5">
        <f t="shared" si="111"/>
        <v>46621485</v>
      </c>
      <c r="AX133" s="5">
        <f t="shared" si="112"/>
        <v>73304200</v>
      </c>
      <c r="AY133" s="510">
        <f t="shared" si="113"/>
        <v>3503323000</v>
      </c>
      <c r="AZ133" s="127">
        <f t="shared" si="129"/>
        <v>3503322660.9061441</v>
      </c>
      <c r="BA133" s="2"/>
      <c r="BB133" s="2"/>
      <c r="BW133" s="56">
        <f t="shared" si="114"/>
        <v>-955838.4386699982</v>
      </c>
      <c r="BY133" s="126"/>
      <c r="BZ133" s="122"/>
      <c r="CA133" s="122" t="str">
        <f t="shared" si="150"/>
        <v>1BR-16</v>
      </c>
      <c r="CB133" s="123">
        <f t="shared" si="151"/>
        <v>16</v>
      </c>
      <c r="CC133" s="124">
        <f t="shared" si="152"/>
        <v>71</v>
      </c>
      <c r="CD133" s="124">
        <f t="shared" si="152"/>
        <v>63</v>
      </c>
      <c r="CE133" s="125">
        <f t="shared" si="153"/>
        <v>26348133.536748003</v>
      </c>
      <c r="CF133" s="125">
        <f t="shared" si="154"/>
        <v>1525826000</v>
      </c>
      <c r="CG133" s="125">
        <f t="shared" si="154"/>
        <v>1719850000</v>
      </c>
      <c r="CH133" s="125">
        <f t="shared" si="154"/>
        <v>1825926000</v>
      </c>
      <c r="CI133" s="125">
        <f t="shared" si="154"/>
        <v>1938545000</v>
      </c>
      <c r="CJ133" s="125">
        <f t="shared" si="155"/>
        <v>2058110000</v>
      </c>
      <c r="CW133" s="63">
        <f t="shared" si="121"/>
        <v>2969819100</v>
      </c>
      <c r="CX133" s="44">
        <f t="shared" si="122"/>
        <v>32997990</v>
      </c>
      <c r="DA133" s="56">
        <f t="shared" si="123"/>
        <v>2638951200</v>
      </c>
      <c r="DB133" s="44">
        <f t="shared" si="124"/>
        <v>43982520</v>
      </c>
      <c r="DC133" s="49">
        <f t="shared" si="125"/>
        <v>73304200</v>
      </c>
    </row>
    <row r="134" spans="1:107">
      <c r="A134" s="3">
        <f t="shared" si="126"/>
        <v>95</v>
      </c>
      <c r="B134" s="263">
        <v>2</v>
      </c>
      <c r="C134" s="556"/>
      <c r="D134" s="264" t="s">
        <v>158</v>
      </c>
      <c r="E134" s="265" t="s">
        <v>35</v>
      </c>
      <c r="F134" s="266"/>
      <c r="G134" s="41" t="s">
        <v>42</v>
      </c>
      <c r="H134" s="267">
        <f t="shared" si="87"/>
        <v>78</v>
      </c>
      <c r="I134" s="267">
        <f t="shared" si="88"/>
        <v>66</v>
      </c>
      <c r="J134" s="268">
        <f t="shared" si="89"/>
        <v>27506142.120000001</v>
      </c>
      <c r="K134" s="268">
        <f t="shared" si="90"/>
        <v>2</v>
      </c>
      <c r="L134" s="269">
        <f t="shared" si="91"/>
        <v>0.93</v>
      </c>
      <c r="M134" s="270">
        <f t="shared" si="147"/>
        <v>1.01</v>
      </c>
      <c r="N134" s="271">
        <f t="shared" si="92"/>
        <v>21590156.067032635</v>
      </c>
      <c r="O134" s="271">
        <f t="shared" si="93"/>
        <v>24335555.480755895</v>
      </c>
      <c r="P134" s="271">
        <f t="shared" si="94"/>
        <v>25836519.293316003</v>
      </c>
      <c r="Q134" s="271">
        <f t="shared" si="95"/>
        <v>27430059.269522611</v>
      </c>
      <c r="R134" s="272">
        <f t="shared" si="96"/>
        <v>25836519.293316003</v>
      </c>
      <c r="S134" s="271">
        <f t="shared" si="96"/>
        <v>27430059.269522611</v>
      </c>
      <c r="T134" s="271">
        <f t="shared" si="97"/>
        <v>29121885.304580249</v>
      </c>
      <c r="U134" s="271"/>
      <c r="V134" s="271">
        <f t="shared" si="98"/>
        <v>1424950300.4241538</v>
      </c>
      <c r="W134" s="271">
        <f t="shared" si="99"/>
        <v>1606146661.7298892</v>
      </c>
      <c r="X134" s="271">
        <f t="shared" si="100"/>
        <v>1705210273.3588562</v>
      </c>
      <c r="Y134" s="272">
        <f t="shared" si="101"/>
        <v>1810383911.7884924</v>
      </c>
      <c r="Z134" s="272">
        <f t="shared" si="102"/>
        <v>1705210273.3588562</v>
      </c>
      <c r="AA134" s="271">
        <f t="shared" si="103"/>
        <v>1810383911.7884924</v>
      </c>
      <c r="AB134" s="271">
        <f t="shared" si="104"/>
        <v>1922044430.1022964</v>
      </c>
      <c r="AC134" s="271"/>
      <c r="AD134" s="33" t="str">
        <f t="shared" si="105"/>
        <v>BERTAHAP</v>
      </c>
      <c r="AE134" s="273">
        <f t="shared" si="106"/>
        <v>0</v>
      </c>
      <c r="AF134" s="274">
        <v>2</v>
      </c>
      <c r="AG134" s="275"/>
      <c r="AH134" s="271" t="str">
        <f t="shared" si="145"/>
        <v>KR</v>
      </c>
      <c r="AI134" s="275">
        <f t="shared" si="68"/>
        <v>1567446000</v>
      </c>
      <c r="AJ134" s="275">
        <f t="shared" si="68"/>
        <v>1766762000</v>
      </c>
      <c r="AK134" s="275">
        <f t="shared" si="68"/>
        <v>1875732000</v>
      </c>
      <c r="AL134" s="276">
        <f t="shared" si="67"/>
        <v>1991423000</v>
      </c>
      <c r="AM134" s="276">
        <f t="shared" si="67"/>
        <v>1875732000</v>
      </c>
      <c r="AN134" s="275">
        <f t="shared" si="67"/>
        <v>1991423000</v>
      </c>
      <c r="AO134" s="275">
        <f t="shared" si="67"/>
        <v>2114249000</v>
      </c>
      <c r="AP134" s="275">
        <f t="shared" si="127"/>
        <v>2114249560.9868088</v>
      </c>
      <c r="AQ134" s="52">
        <f t="shared" si="128"/>
        <v>1988276000</v>
      </c>
      <c r="AR134" s="43">
        <f t="shared" si="128"/>
        <v>2110909000</v>
      </c>
      <c r="AS134" s="63">
        <f t="shared" si="107"/>
        <v>1789448400</v>
      </c>
      <c r="AT134" s="63">
        <f t="shared" si="108"/>
        <v>29824140</v>
      </c>
      <c r="AU134" s="351">
        <f t="shared" si="109"/>
        <v>37339181.25</v>
      </c>
      <c r="AV134" s="141">
        <f t="shared" si="110"/>
        <v>21109090</v>
      </c>
      <c r="AW134" s="5">
        <f t="shared" si="111"/>
        <v>29824140</v>
      </c>
      <c r="AX134" s="5">
        <f t="shared" si="112"/>
        <v>46893300</v>
      </c>
      <c r="AY134" s="510">
        <f t="shared" si="113"/>
        <v>2241105000</v>
      </c>
      <c r="AZ134" s="127">
        <f t="shared" si="129"/>
        <v>2241104786.9311819</v>
      </c>
      <c r="BA134" s="2"/>
      <c r="BB134" s="2"/>
      <c r="BW134" s="56">
        <f t="shared" si="114"/>
        <v>-1511462.5094939955</v>
      </c>
      <c r="BY134" s="126"/>
      <c r="BZ134" s="122"/>
      <c r="CA134" s="122" t="str">
        <f t="shared" si="150"/>
        <v>2BR-18</v>
      </c>
      <c r="CB134" s="123">
        <f t="shared" si="151"/>
        <v>18</v>
      </c>
      <c r="CC134" s="124">
        <f t="shared" si="152"/>
        <v>97</v>
      </c>
      <c r="CD134" s="124">
        <f t="shared" si="152"/>
        <v>85</v>
      </c>
      <c r="CE134" s="125">
        <f t="shared" si="153"/>
        <v>26348133.536748003</v>
      </c>
      <c r="CF134" s="125">
        <f t="shared" si="154"/>
        <v>2058654000</v>
      </c>
      <c r="CG134" s="125">
        <f t="shared" si="154"/>
        <v>2320432000</v>
      </c>
      <c r="CH134" s="125">
        <f t="shared" si="154"/>
        <v>2463551000</v>
      </c>
      <c r="CI134" s="125">
        <f t="shared" si="154"/>
        <v>2615497000</v>
      </c>
      <c r="CJ134" s="125">
        <f t="shared" si="155"/>
        <v>2776816000</v>
      </c>
      <c r="CW134" s="63">
        <f t="shared" si="121"/>
        <v>1899818100</v>
      </c>
      <c r="CX134" s="44">
        <f t="shared" si="122"/>
        <v>21109090</v>
      </c>
      <c r="DA134" s="56">
        <f t="shared" si="123"/>
        <v>1688158800</v>
      </c>
      <c r="DB134" s="44">
        <f t="shared" si="124"/>
        <v>28135980</v>
      </c>
      <c r="DC134" s="49">
        <f t="shared" si="125"/>
        <v>46893300</v>
      </c>
    </row>
    <row r="135" spans="1:107">
      <c r="A135" s="3">
        <f t="shared" si="126"/>
        <v>96</v>
      </c>
      <c r="B135" s="263">
        <v>3</v>
      </c>
      <c r="C135" s="556"/>
      <c r="D135" s="264" t="s">
        <v>158</v>
      </c>
      <c r="E135" s="265" t="s">
        <v>41</v>
      </c>
      <c r="F135" s="266"/>
      <c r="G135" s="41" t="s">
        <v>45</v>
      </c>
      <c r="H135" s="267">
        <f t="shared" si="87"/>
        <v>60</v>
      </c>
      <c r="I135" s="267">
        <f t="shared" si="88"/>
        <v>52</v>
      </c>
      <c r="J135" s="268">
        <f t="shared" si="89"/>
        <v>27506142.120000001</v>
      </c>
      <c r="K135" s="268">
        <f t="shared" si="90"/>
        <v>2</v>
      </c>
      <c r="L135" s="269">
        <f t="shared" si="91"/>
        <v>0.93</v>
      </c>
      <c r="M135" s="270">
        <f t="shared" si="147"/>
        <v>1.01</v>
      </c>
      <c r="N135" s="271">
        <f t="shared" si="92"/>
        <v>21590156.067032635</v>
      </c>
      <c r="O135" s="271">
        <f t="shared" si="93"/>
        <v>24335555.480755895</v>
      </c>
      <c r="P135" s="271">
        <f t="shared" si="94"/>
        <v>25836519.293316003</v>
      </c>
      <c r="Q135" s="271">
        <f t="shared" si="95"/>
        <v>27430059.269522611</v>
      </c>
      <c r="R135" s="272">
        <f t="shared" si="96"/>
        <v>25836519.293316003</v>
      </c>
      <c r="S135" s="271">
        <f t="shared" si="96"/>
        <v>27430059.269522611</v>
      </c>
      <c r="T135" s="271">
        <f t="shared" si="97"/>
        <v>29121885.304580249</v>
      </c>
      <c r="U135" s="271"/>
      <c r="V135" s="271">
        <f t="shared" si="98"/>
        <v>1122688115.485697</v>
      </c>
      <c r="W135" s="271">
        <f t="shared" si="99"/>
        <v>1265448884.9993067</v>
      </c>
      <c r="X135" s="271">
        <f t="shared" si="100"/>
        <v>1343499003.2524321</v>
      </c>
      <c r="Y135" s="272">
        <f t="shared" si="101"/>
        <v>1426363082.0151758</v>
      </c>
      <c r="Z135" s="272">
        <f t="shared" si="102"/>
        <v>1343499003.2524321</v>
      </c>
      <c r="AA135" s="271">
        <f t="shared" si="103"/>
        <v>1426363082.0151758</v>
      </c>
      <c r="AB135" s="271">
        <f t="shared" si="104"/>
        <v>1514338035.8381729</v>
      </c>
      <c r="AC135" s="271"/>
      <c r="AD135" s="33" t="str">
        <f t="shared" si="105"/>
        <v>BERTAHAP</v>
      </c>
      <c r="AE135" s="273">
        <f t="shared" si="106"/>
        <v>0</v>
      </c>
      <c r="AF135" s="274">
        <v>2</v>
      </c>
      <c r="AG135" s="275"/>
      <c r="AH135" s="271" t="str">
        <f t="shared" si="145"/>
        <v>KR</v>
      </c>
      <c r="AI135" s="275">
        <f t="shared" si="68"/>
        <v>1234957000</v>
      </c>
      <c r="AJ135" s="275">
        <f t="shared" si="68"/>
        <v>1391994000</v>
      </c>
      <c r="AK135" s="275">
        <f t="shared" si="68"/>
        <v>1477849000</v>
      </c>
      <c r="AL135" s="276">
        <f t="shared" si="67"/>
        <v>1569000000</v>
      </c>
      <c r="AM135" s="276">
        <f t="shared" si="67"/>
        <v>1477849000</v>
      </c>
      <c r="AN135" s="275">
        <f t="shared" si="67"/>
        <v>1569000000</v>
      </c>
      <c r="AO135" s="275">
        <f t="shared" si="67"/>
        <v>1665772000</v>
      </c>
      <c r="AP135" s="275">
        <f t="shared" si="127"/>
        <v>1665772445.7276547</v>
      </c>
      <c r="AQ135" s="52">
        <f t="shared" si="128"/>
        <v>1566520000</v>
      </c>
      <c r="AR135" s="43">
        <f t="shared" si="128"/>
        <v>1663140000</v>
      </c>
      <c r="AS135" s="63">
        <f t="shared" si="107"/>
        <v>1409868000</v>
      </c>
      <c r="AT135" s="63">
        <f t="shared" si="108"/>
        <v>23497800</v>
      </c>
      <c r="AU135" s="351">
        <f t="shared" si="109"/>
        <v>29418750</v>
      </c>
      <c r="AV135" s="141">
        <f t="shared" si="110"/>
        <v>16631400</v>
      </c>
      <c r="AW135" s="5">
        <f t="shared" si="111"/>
        <v>23497800</v>
      </c>
      <c r="AX135" s="5">
        <f t="shared" si="112"/>
        <v>36946225</v>
      </c>
      <c r="AY135" s="510">
        <f t="shared" si="113"/>
        <v>1765719000</v>
      </c>
      <c r="AZ135" s="127">
        <f t="shared" si="129"/>
        <v>1765718472.6280129</v>
      </c>
      <c r="BA135" s="2"/>
      <c r="BB135" s="2"/>
      <c r="BW135" s="56">
        <f t="shared" si="114"/>
        <v>-1511462.5094939955</v>
      </c>
      <c r="BY135" s="126"/>
      <c r="BZ135" s="131"/>
      <c r="CA135" s="122" t="str">
        <f t="shared" si="150"/>
        <v>1BR-20</v>
      </c>
      <c r="CB135" s="123">
        <f t="shared" si="151"/>
        <v>20</v>
      </c>
      <c r="CC135" s="124">
        <f t="shared" si="152"/>
        <v>60</v>
      </c>
      <c r="CD135" s="124">
        <f t="shared" si="152"/>
        <v>51</v>
      </c>
      <c r="CE135" s="125">
        <f t="shared" si="153"/>
        <v>26348133.536748003</v>
      </c>
      <c r="CF135" s="125">
        <f t="shared" si="154"/>
        <v>1235193000</v>
      </c>
      <c r="CG135" s="125">
        <f t="shared" si="154"/>
        <v>1392259000</v>
      </c>
      <c r="CH135" s="125">
        <f t="shared" si="154"/>
        <v>1478131000</v>
      </c>
      <c r="CI135" s="125">
        <f t="shared" si="154"/>
        <v>1569299000</v>
      </c>
      <c r="CJ135" s="125">
        <f t="shared" si="155"/>
        <v>1666090000</v>
      </c>
      <c r="CW135" s="63">
        <f t="shared" si="121"/>
        <v>1496826000</v>
      </c>
      <c r="CX135" s="44">
        <f t="shared" si="122"/>
        <v>16631400</v>
      </c>
      <c r="DA135" s="56">
        <f t="shared" si="123"/>
        <v>1330064100</v>
      </c>
      <c r="DB135" s="44">
        <f t="shared" si="124"/>
        <v>22167735</v>
      </c>
      <c r="DC135" s="49">
        <f t="shared" si="125"/>
        <v>36946225</v>
      </c>
    </row>
    <row r="136" spans="1:107">
      <c r="A136" s="3">
        <f t="shared" si="126"/>
        <v>97</v>
      </c>
      <c r="B136" s="263">
        <v>4</v>
      </c>
      <c r="C136" s="556"/>
      <c r="D136" s="264" t="s">
        <v>158</v>
      </c>
      <c r="E136" s="265">
        <v>10</v>
      </c>
      <c r="F136" s="266"/>
      <c r="G136" s="41" t="s">
        <v>48</v>
      </c>
      <c r="H136" s="267">
        <f t="shared" si="87"/>
        <v>74</v>
      </c>
      <c r="I136" s="267">
        <f t="shared" si="88"/>
        <v>63</v>
      </c>
      <c r="J136" s="268">
        <f t="shared" si="89"/>
        <v>27506142.120000001</v>
      </c>
      <c r="K136" s="268">
        <f t="shared" si="90"/>
        <v>2</v>
      </c>
      <c r="L136" s="269">
        <f t="shared" si="91"/>
        <v>0.93</v>
      </c>
      <c r="M136" s="270">
        <f t="shared" si="147"/>
        <v>1.01</v>
      </c>
      <c r="N136" s="271">
        <f t="shared" si="92"/>
        <v>21590156.067032635</v>
      </c>
      <c r="O136" s="271">
        <f t="shared" si="93"/>
        <v>24335555.480755895</v>
      </c>
      <c r="P136" s="271">
        <f t="shared" si="94"/>
        <v>25836519.293316003</v>
      </c>
      <c r="Q136" s="271">
        <f t="shared" si="95"/>
        <v>27430059.269522611</v>
      </c>
      <c r="R136" s="272">
        <f t="shared" si="96"/>
        <v>25836519.293316003</v>
      </c>
      <c r="S136" s="271">
        <f t="shared" si="96"/>
        <v>27430059.269522611</v>
      </c>
      <c r="T136" s="271">
        <f t="shared" si="97"/>
        <v>29121885.304580249</v>
      </c>
      <c r="U136" s="271"/>
      <c r="V136" s="271">
        <f t="shared" si="98"/>
        <v>1360179832.2230561</v>
      </c>
      <c r="W136" s="271">
        <f t="shared" si="99"/>
        <v>1533139995.2876215</v>
      </c>
      <c r="X136" s="271">
        <f t="shared" si="100"/>
        <v>1627700715.4789083</v>
      </c>
      <c r="Y136" s="272">
        <f t="shared" si="101"/>
        <v>1728093733.9799244</v>
      </c>
      <c r="Z136" s="272">
        <f t="shared" si="102"/>
        <v>1627700715.4789083</v>
      </c>
      <c r="AA136" s="271">
        <f t="shared" si="103"/>
        <v>1728093733.9799244</v>
      </c>
      <c r="AB136" s="271">
        <f t="shared" si="104"/>
        <v>1834678774.1885557</v>
      </c>
      <c r="AC136" s="271"/>
      <c r="AD136" s="33" t="str">
        <f t="shared" si="105"/>
        <v>BERTAHAP</v>
      </c>
      <c r="AE136" s="273">
        <f t="shared" si="106"/>
        <v>0</v>
      </c>
      <c r="AF136" s="274">
        <v>2</v>
      </c>
      <c r="AG136" s="275"/>
      <c r="AH136" s="271" t="str">
        <f t="shared" si="145"/>
        <v>KR</v>
      </c>
      <c r="AI136" s="275">
        <f t="shared" si="68"/>
        <v>1496198000</v>
      </c>
      <c r="AJ136" s="275">
        <f t="shared" si="68"/>
        <v>1686454000</v>
      </c>
      <c r="AK136" s="275">
        <f t="shared" si="68"/>
        <v>1790471000</v>
      </c>
      <c r="AL136" s="276">
        <f t="shared" si="67"/>
        <v>1900904000</v>
      </c>
      <c r="AM136" s="276">
        <f t="shared" si="67"/>
        <v>1790471000</v>
      </c>
      <c r="AN136" s="275">
        <f t="shared" si="67"/>
        <v>1900904000</v>
      </c>
      <c r="AO136" s="275">
        <f t="shared" si="67"/>
        <v>2018147000</v>
      </c>
      <c r="AP136" s="275">
        <f t="shared" si="127"/>
        <v>2018147549.5050869</v>
      </c>
      <c r="AQ136" s="52">
        <f t="shared" si="128"/>
        <v>1897900000</v>
      </c>
      <c r="AR136" s="43">
        <f t="shared" si="128"/>
        <v>2014959000</v>
      </c>
      <c r="AS136" s="63">
        <f t="shared" si="107"/>
        <v>1708110000</v>
      </c>
      <c r="AT136" s="63">
        <f t="shared" si="108"/>
        <v>28468500</v>
      </c>
      <c r="AU136" s="351">
        <f t="shared" si="109"/>
        <v>35641950</v>
      </c>
      <c r="AV136" s="141">
        <f t="shared" si="110"/>
        <v>20149590</v>
      </c>
      <c r="AW136" s="5">
        <f t="shared" si="111"/>
        <v>28468500</v>
      </c>
      <c r="AX136" s="5">
        <f t="shared" si="112"/>
        <v>44761775</v>
      </c>
      <c r="AY136" s="510">
        <f t="shared" si="113"/>
        <v>2139237000</v>
      </c>
      <c r="AZ136" s="127">
        <f t="shared" si="129"/>
        <v>2139236821.8478711</v>
      </c>
      <c r="BA136" s="2"/>
      <c r="BB136" s="2"/>
      <c r="BW136" s="56">
        <f t="shared" si="114"/>
        <v>-1511462.5094939955</v>
      </c>
      <c r="BY136" s="126">
        <v>26</v>
      </c>
      <c r="BZ136" s="122" t="s">
        <v>174</v>
      </c>
      <c r="CA136" s="122" t="str">
        <f>G224</f>
        <v>1BR-6</v>
      </c>
      <c r="CB136" s="123" t="str">
        <f>E224</f>
        <v>06</v>
      </c>
      <c r="CC136" s="124">
        <f>H224</f>
        <v>78</v>
      </c>
      <c r="CD136" s="124">
        <f>I224</f>
        <v>66</v>
      </c>
      <c r="CE136" s="125">
        <f>P224</f>
        <v>26348133.536748003</v>
      </c>
      <c r="CF136" s="125">
        <f t="shared" ref="CF136:CI137" si="156">AI224</f>
        <v>1598484000</v>
      </c>
      <c r="CG136" s="125">
        <f t="shared" si="156"/>
        <v>1801747000</v>
      </c>
      <c r="CH136" s="125">
        <f t="shared" si="156"/>
        <v>1912875000</v>
      </c>
      <c r="CI136" s="125">
        <f t="shared" si="156"/>
        <v>2030857000</v>
      </c>
      <c r="CJ136" s="125">
        <f>AO224</f>
        <v>2156116000</v>
      </c>
      <c r="CK136" s="2">
        <v>8</v>
      </c>
      <c r="CW136" s="63">
        <f t="shared" si="121"/>
        <v>1813463100</v>
      </c>
      <c r="CX136" s="44">
        <f t="shared" si="122"/>
        <v>20149590</v>
      </c>
      <c r="DA136" s="56">
        <f t="shared" si="123"/>
        <v>1611423900</v>
      </c>
      <c r="DB136" s="44">
        <f t="shared" si="124"/>
        <v>26857065</v>
      </c>
      <c r="DC136" s="49">
        <f t="shared" si="125"/>
        <v>44761775</v>
      </c>
    </row>
    <row r="137" spans="1:107">
      <c r="A137" s="3">
        <f t="shared" si="126"/>
        <v>98</v>
      </c>
      <c r="B137" s="263">
        <v>5</v>
      </c>
      <c r="C137" s="556"/>
      <c r="D137" s="264" t="s">
        <v>158</v>
      </c>
      <c r="E137" s="299">
        <v>12</v>
      </c>
      <c r="F137" s="266"/>
      <c r="G137" s="41" t="s">
        <v>50</v>
      </c>
      <c r="H137" s="267">
        <f t="shared" si="87"/>
        <v>67</v>
      </c>
      <c r="I137" s="267">
        <f t="shared" si="88"/>
        <v>57</v>
      </c>
      <c r="J137" s="268">
        <f t="shared" si="89"/>
        <v>27506142.120000001</v>
      </c>
      <c r="K137" s="268">
        <f t="shared" si="90"/>
        <v>2</v>
      </c>
      <c r="L137" s="269">
        <f t="shared" si="91"/>
        <v>0.93</v>
      </c>
      <c r="M137" s="270">
        <f t="shared" si="147"/>
        <v>1.01</v>
      </c>
      <c r="N137" s="271">
        <f t="shared" si="92"/>
        <v>21590156.067032635</v>
      </c>
      <c r="O137" s="271">
        <f t="shared" si="93"/>
        <v>24335555.480755895</v>
      </c>
      <c r="P137" s="271">
        <f t="shared" si="94"/>
        <v>25836519.293316003</v>
      </c>
      <c r="Q137" s="271">
        <f t="shared" si="95"/>
        <v>27430059.269522611</v>
      </c>
      <c r="R137" s="272">
        <f t="shared" si="96"/>
        <v>25836519.293316003</v>
      </c>
      <c r="S137" s="271">
        <f t="shared" si="96"/>
        <v>27430059.269522611</v>
      </c>
      <c r="T137" s="271">
        <f t="shared" si="97"/>
        <v>29121885.304580249</v>
      </c>
      <c r="U137" s="271"/>
      <c r="V137" s="271">
        <f t="shared" si="98"/>
        <v>1230638895.8208601</v>
      </c>
      <c r="W137" s="271">
        <f t="shared" si="99"/>
        <v>1387126662.4030859</v>
      </c>
      <c r="X137" s="271">
        <f t="shared" si="100"/>
        <v>1472681599.7190123</v>
      </c>
      <c r="Y137" s="272">
        <f t="shared" si="101"/>
        <v>1563513378.3627889</v>
      </c>
      <c r="Z137" s="272">
        <f t="shared" si="102"/>
        <v>1472681599.7190123</v>
      </c>
      <c r="AA137" s="271">
        <f t="shared" si="103"/>
        <v>1563513378.3627889</v>
      </c>
      <c r="AB137" s="271">
        <f t="shared" si="104"/>
        <v>1659947462.3610742</v>
      </c>
      <c r="AC137" s="271"/>
      <c r="AD137" s="33" t="str">
        <f t="shared" si="105"/>
        <v>BERTAHAP</v>
      </c>
      <c r="AE137" s="273">
        <f t="shared" si="106"/>
        <v>0</v>
      </c>
      <c r="AF137" s="274">
        <v>2</v>
      </c>
      <c r="AG137" s="275"/>
      <c r="AH137" s="271" t="str">
        <f t="shared" si="145"/>
        <v>KR</v>
      </c>
      <c r="AI137" s="275">
        <f t="shared" si="68"/>
        <v>1353703000</v>
      </c>
      <c r="AJ137" s="275">
        <f t="shared" si="68"/>
        <v>1525840000</v>
      </c>
      <c r="AK137" s="275">
        <f t="shared" si="68"/>
        <v>1619950000</v>
      </c>
      <c r="AL137" s="276">
        <f t="shared" si="67"/>
        <v>1719865000</v>
      </c>
      <c r="AM137" s="276">
        <f t="shared" si="67"/>
        <v>1619950000</v>
      </c>
      <c r="AN137" s="275">
        <f t="shared" si="67"/>
        <v>1719865000</v>
      </c>
      <c r="AO137" s="275">
        <f t="shared" si="67"/>
        <v>1825943000</v>
      </c>
      <c r="AP137" s="275">
        <f t="shared" si="127"/>
        <v>1825942464.8638577</v>
      </c>
      <c r="AQ137" s="52">
        <f t="shared" si="128"/>
        <v>1717147000</v>
      </c>
      <c r="AR137" s="43">
        <f t="shared" si="128"/>
        <v>1823057000</v>
      </c>
      <c r="AS137" s="63">
        <f t="shared" si="107"/>
        <v>1545432300</v>
      </c>
      <c r="AT137" s="63">
        <f t="shared" si="108"/>
        <v>25757205</v>
      </c>
      <c r="AU137" s="351">
        <f t="shared" si="109"/>
        <v>32247468.75</v>
      </c>
      <c r="AV137" s="141">
        <f t="shared" si="110"/>
        <v>18230570</v>
      </c>
      <c r="AW137" s="5">
        <f t="shared" si="111"/>
        <v>25757205</v>
      </c>
      <c r="AX137" s="5">
        <f t="shared" si="112"/>
        <v>40498750</v>
      </c>
      <c r="AY137" s="510">
        <f t="shared" si="113"/>
        <v>1935499000</v>
      </c>
      <c r="AZ137" s="127">
        <f t="shared" si="129"/>
        <v>1935498768.3260624</v>
      </c>
      <c r="BA137" s="2"/>
      <c r="BB137" s="2"/>
      <c r="BW137" s="56">
        <f t="shared" si="114"/>
        <v>-1511462.5094939955</v>
      </c>
      <c r="BY137" s="126"/>
      <c r="BZ137" s="122"/>
      <c r="CA137" s="122" t="str">
        <f>G225</f>
        <v>1BR-8</v>
      </c>
      <c r="CB137" s="123" t="str">
        <f>E225</f>
        <v>08</v>
      </c>
      <c r="CC137" s="124">
        <f>H225</f>
        <v>60</v>
      </c>
      <c r="CD137" s="124">
        <f>I225</f>
        <v>52</v>
      </c>
      <c r="CE137" s="125">
        <f>P225</f>
        <v>26348133.536748003</v>
      </c>
      <c r="CF137" s="125">
        <f t="shared" si="156"/>
        <v>1259412000</v>
      </c>
      <c r="CG137" s="125">
        <f t="shared" si="156"/>
        <v>1419559000</v>
      </c>
      <c r="CH137" s="125">
        <f t="shared" si="156"/>
        <v>1507114000</v>
      </c>
      <c r="CI137" s="125">
        <f t="shared" si="156"/>
        <v>1600069000</v>
      </c>
      <c r="CJ137" s="125">
        <f>AO225</f>
        <v>1698758000</v>
      </c>
      <c r="CW137" s="63">
        <f t="shared" si="121"/>
        <v>1640751300</v>
      </c>
      <c r="CX137" s="44">
        <f t="shared" si="122"/>
        <v>18230570</v>
      </c>
      <c r="DA137" s="56">
        <f t="shared" si="123"/>
        <v>1457955000</v>
      </c>
      <c r="DB137" s="44">
        <f t="shared" si="124"/>
        <v>24299250</v>
      </c>
      <c r="DC137" s="49">
        <f t="shared" si="125"/>
        <v>40498750</v>
      </c>
    </row>
    <row r="138" spans="1:107">
      <c r="A138" s="3">
        <f t="shared" si="126"/>
        <v>99</v>
      </c>
      <c r="B138" s="263">
        <v>6</v>
      </c>
      <c r="C138" s="556"/>
      <c r="D138" s="264" t="s">
        <v>158</v>
      </c>
      <c r="E138" s="265">
        <v>16</v>
      </c>
      <c r="F138" s="266"/>
      <c r="G138" s="41" t="s">
        <v>52</v>
      </c>
      <c r="H138" s="267">
        <f t="shared" si="87"/>
        <v>71</v>
      </c>
      <c r="I138" s="267">
        <f t="shared" si="88"/>
        <v>63</v>
      </c>
      <c r="J138" s="268">
        <f t="shared" si="89"/>
        <v>27506142.120000001</v>
      </c>
      <c r="K138" s="268">
        <f t="shared" si="90"/>
        <v>2</v>
      </c>
      <c r="L138" s="269">
        <f t="shared" si="91"/>
        <v>0.93</v>
      </c>
      <c r="M138" s="270">
        <f t="shared" si="147"/>
        <v>1.01</v>
      </c>
      <c r="N138" s="271">
        <f t="shared" si="92"/>
        <v>21590156.067032635</v>
      </c>
      <c r="O138" s="271">
        <f t="shared" si="93"/>
        <v>24335555.480755895</v>
      </c>
      <c r="P138" s="271">
        <f t="shared" si="94"/>
        <v>25836519.293316003</v>
      </c>
      <c r="Q138" s="271">
        <f t="shared" si="95"/>
        <v>27430059.269522611</v>
      </c>
      <c r="R138" s="272">
        <f t="shared" si="96"/>
        <v>25836519.293316003</v>
      </c>
      <c r="S138" s="271">
        <f t="shared" si="96"/>
        <v>27430059.269522611</v>
      </c>
      <c r="T138" s="271">
        <f t="shared" si="97"/>
        <v>29121885.304580249</v>
      </c>
      <c r="U138" s="271"/>
      <c r="V138" s="271">
        <f t="shared" si="98"/>
        <v>1360179832.2230561</v>
      </c>
      <c r="W138" s="271">
        <f t="shared" si="99"/>
        <v>1533139995.2876215</v>
      </c>
      <c r="X138" s="271">
        <f t="shared" si="100"/>
        <v>1627700715.4789083</v>
      </c>
      <c r="Y138" s="272">
        <f t="shared" si="101"/>
        <v>1728093733.9799244</v>
      </c>
      <c r="Z138" s="272">
        <f t="shared" si="102"/>
        <v>1627700715.4789083</v>
      </c>
      <c r="AA138" s="271">
        <f t="shared" si="103"/>
        <v>1728093733.9799244</v>
      </c>
      <c r="AB138" s="271">
        <f t="shared" si="104"/>
        <v>1834678774.1885557</v>
      </c>
      <c r="AC138" s="271"/>
      <c r="AD138" s="33" t="str">
        <f t="shared" si="105"/>
        <v>BERTAHAP</v>
      </c>
      <c r="AE138" s="273">
        <f t="shared" si="106"/>
        <v>0</v>
      </c>
      <c r="AF138" s="274">
        <v>2</v>
      </c>
      <c r="AG138" s="275"/>
      <c r="AH138" s="271" t="e">
        <f>IF(AG138&gt;#REF!,"LB","KR")</f>
        <v>#REF!</v>
      </c>
      <c r="AI138" s="275">
        <f t="shared" si="68"/>
        <v>1496198000</v>
      </c>
      <c r="AJ138" s="275">
        <f t="shared" si="68"/>
        <v>1686454000</v>
      </c>
      <c r="AK138" s="275">
        <f t="shared" si="68"/>
        <v>1790471000</v>
      </c>
      <c r="AL138" s="276">
        <f t="shared" si="67"/>
        <v>1900904000</v>
      </c>
      <c r="AM138" s="276">
        <f t="shared" si="67"/>
        <v>1790471000</v>
      </c>
      <c r="AN138" s="275">
        <f t="shared" si="67"/>
        <v>1900904000</v>
      </c>
      <c r="AO138" s="275">
        <f t="shared" si="67"/>
        <v>2018147000</v>
      </c>
      <c r="AP138" s="275">
        <f t="shared" si="127"/>
        <v>2018147549.5050869</v>
      </c>
      <c r="AQ138" s="52">
        <f t="shared" si="128"/>
        <v>1897900000</v>
      </c>
      <c r="AR138" s="43">
        <f t="shared" si="128"/>
        <v>2014959000</v>
      </c>
      <c r="AS138" s="63">
        <f t="shared" si="107"/>
        <v>1708110000</v>
      </c>
      <c r="AT138" s="63">
        <f t="shared" si="108"/>
        <v>28468500</v>
      </c>
      <c r="AU138" s="351">
        <f t="shared" si="109"/>
        <v>35641950</v>
      </c>
      <c r="AV138" s="141">
        <f t="shared" si="110"/>
        <v>20149590</v>
      </c>
      <c r="AW138" s="5">
        <f t="shared" si="111"/>
        <v>28468500</v>
      </c>
      <c r="AX138" s="5">
        <f t="shared" si="112"/>
        <v>44761775</v>
      </c>
      <c r="AY138" s="510">
        <f t="shared" si="113"/>
        <v>2139237000</v>
      </c>
      <c r="AZ138" s="127">
        <f t="shared" si="129"/>
        <v>2139236821.8478711</v>
      </c>
      <c r="BA138" s="2"/>
      <c r="BB138" s="2"/>
      <c r="BW138" s="56">
        <f t="shared" si="114"/>
        <v>-1511462.5094939955</v>
      </c>
      <c r="BY138" s="126"/>
      <c r="BZ138" s="122"/>
      <c r="CA138" s="122" t="str">
        <f>G228</f>
        <v>2BR-18</v>
      </c>
      <c r="CB138" s="123">
        <f>E228</f>
        <v>18</v>
      </c>
      <c r="CC138" s="124">
        <f>H228</f>
        <v>97</v>
      </c>
      <c r="CD138" s="124">
        <f>I228</f>
        <v>85</v>
      </c>
      <c r="CE138" s="125">
        <f>P228</f>
        <v>26348133.536748003</v>
      </c>
      <c r="CF138" s="125">
        <f t="shared" ref="CF138:CI139" si="157">AI228</f>
        <v>2058654000</v>
      </c>
      <c r="CG138" s="125">
        <f t="shared" si="157"/>
        <v>2320432000</v>
      </c>
      <c r="CH138" s="125">
        <f t="shared" si="157"/>
        <v>2463551000</v>
      </c>
      <c r="CI138" s="125">
        <f t="shared" si="157"/>
        <v>2615497000</v>
      </c>
      <c r="CJ138" s="125">
        <f>AO228</f>
        <v>2776816000</v>
      </c>
      <c r="CW138" s="63">
        <f t="shared" si="121"/>
        <v>1813463100</v>
      </c>
      <c r="CX138" s="44">
        <f t="shared" si="122"/>
        <v>20149590</v>
      </c>
      <c r="DA138" s="56">
        <f t="shared" si="123"/>
        <v>1611423900</v>
      </c>
      <c r="DB138" s="44">
        <f t="shared" si="124"/>
        <v>26857065</v>
      </c>
      <c r="DC138" s="49">
        <f t="shared" si="125"/>
        <v>44761775</v>
      </c>
    </row>
    <row r="139" spans="1:107">
      <c r="A139" s="3">
        <f t="shared" si="126"/>
        <v>100</v>
      </c>
      <c r="B139" s="263">
        <v>7</v>
      </c>
      <c r="C139" s="556"/>
      <c r="D139" s="264" t="s">
        <v>158</v>
      </c>
      <c r="E139" s="299">
        <v>18</v>
      </c>
      <c r="F139" s="266"/>
      <c r="G139" s="41" t="s">
        <v>54</v>
      </c>
      <c r="H139" s="267">
        <f t="shared" si="87"/>
        <v>97</v>
      </c>
      <c r="I139" s="267">
        <f t="shared" si="88"/>
        <v>85</v>
      </c>
      <c r="J139" s="268">
        <f t="shared" si="89"/>
        <v>27506142.120000001</v>
      </c>
      <c r="K139" s="268">
        <f t="shared" si="90"/>
        <v>2</v>
      </c>
      <c r="L139" s="269">
        <f t="shared" si="91"/>
        <v>0.93</v>
      </c>
      <c r="M139" s="270">
        <f t="shared" si="147"/>
        <v>1.01</v>
      </c>
      <c r="N139" s="271">
        <f t="shared" si="92"/>
        <v>21590156.067032635</v>
      </c>
      <c r="O139" s="271">
        <f t="shared" si="93"/>
        <v>24335555.480755895</v>
      </c>
      <c r="P139" s="271">
        <f t="shared" si="94"/>
        <v>25836519.293316003</v>
      </c>
      <c r="Q139" s="271">
        <f t="shared" si="95"/>
        <v>27430059.269522611</v>
      </c>
      <c r="R139" s="272">
        <f t="shared" si="96"/>
        <v>25836519.293316003</v>
      </c>
      <c r="S139" s="271">
        <f t="shared" si="96"/>
        <v>27430059.269522611</v>
      </c>
      <c r="T139" s="271">
        <f t="shared" si="97"/>
        <v>29121885.304580249</v>
      </c>
      <c r="U139" s="271"/>
      <c r="V139" s="271">
        <f t="shared" si="98"/>
        <v>1835163265.6977739</v>
      </c>
      <c r="W139" s="271">
        <f t="shared" si="99"/>
        <v>2068522215.8642511</v>
      </c>
      <c r="X139" s="271">
        <f t="shared" si="100"/>
        <v>2196104139.9318604</v>
      </c>
      <c r="Y139" s="272">
        <f t="shared" si="101"/>
        <v>2331555037.9094219</v>
      </c>
      <c r="Z139" s="272">
        <f t="shared" si="102"/>
        <v>2196104139.9318604</v>
      </c>
      <c r="AA139" s="271">
        <f t="shared" si="103"/>
        <v>2331555037.9094219</v>
      </c>
      <c r="AB139" s="271">
        <f t="shared" si="104"/>
        <v>2475360250.8893213</v>
      </c>
      <c r="AC139" s="271"/>
      <c r="AD139" s="33" t="str">
        <f t="shared" si="105"/>
        <v>BERTAHAP</v>
      </c>
      <c r="AE139" s="273">
        <f t="shared" si="106"/>
        <v>0</v>
      </c>
      <c r="AF139" s="274">
        <v>2</v>
      </c>
      <c r="AG139" s="275"/>
      <c r="AH139" s="271" t="str">
        <f>IF(AG139&gt;$BC$42,"LB","KR")</f>
        <v>KR</v>
      </c>
      <c r="AI139" s="275">
        <f t="shared" si="68"/>
        <v>2018680000</v>
      </c>
      <c r="AJ139" s="275">
        <f t="shared" si="68"/>
        <v>2275375000</v>
      </c>
      <c r="AK139" s="275">
        <f t="shared" si="68"/>
        <v>2415715000</v>
      </c>
      <c r="AL139" s="276">
        <f t="shared" si="67"/>
        <v>2564711000</v>
      </c>
      <c r="AM139" s="276">
        <f t="shared" si="67"/>
        <v>2415715000</v>
      </c>
      <c r="AN139" s="275">
        <f t="shared" si="67"/>
        <v>2564711000</v>
      </c>
      <c r="AO139" s="275">
        <f t="shared" ref="AO139:AO202" si="158">ROUNDUP((AB139*(1+$K$5)),-3)</f>
        <v>2722897000</v>
      </c>
      <c r="AP139" s="275">
        <f t="shared" si="127"/>
        <v>2722896695.3821664</v>
      </c>
      <c r="AQ139" s="52">
        <f t="shared" si="128"/>
        <v>2560658000</v>
      </c>
      <c r="AR139" s="43">
        <f t="shared" si="128"/>
        <v>2718594000</v>
      </c>
      <c r="AS139" s="63">
        <f t="shared" si="107"/>
        <v>2304592200</v>
      </c>
      <c r="AT139" s="63">
        <f t="shared" si="108"/>
        <v>38409870</v>
      </c>
      <c r="AU139" s="351">
        <f t="shared" si="109"/>
        <v>48088331.25</v>
      </c>
      <c r="AV139" s="141">
        <f t="shared" si="110"/>
        <v>27185940</v>
      </c>
      <c r="AW139" s="5">
        <f t="shared" si="111"/>
        <v>38409870</v>
      </c>
      <c r="AX139" s="5">
        <f t="shared" si="112"/>
        <v>60392875</v>
      </c>
      <c r="AY139" s="510">
        <f t="shared" si="113"/>
        <v>2886271000</v>
      </c>
      <c r="AZ139" s="127">
        <f t="shared" si="129"/>
        <v>2886270335.254807</v>
      </c>
      <c r="BA139" s="2"/>
      <c r="BB139" s="2"/>
      <c r="BW139" s="56">
        <f t="shared" si="114"/>
        <v>-1511462.5094939955</v>
      </c>
      <c r="BY139" s="126"/>
      <c r="BZ139" s="131"/>
      <c r="CA139" s="122" t="str">
        <f>G229</f>
        <v>1BR-20</v>
      </c>
      <c r="CB139" s="123">
        <f>E229</f>
        <v>20</v>
      </c>
      <c r="CC139" s="124">
        <f>H229</f>
        <v>60</v>
      </c>
      <c r="CD139" s="124">
        <f>I229</f>
        <v>51</v>
      </c>
      <c r="CE139" s="125">
        <f>P229</f>
        <v>26348133.536748003</v>
      </c>
      <c r="CF139" s="125">
        <f t="shared" si="157"/>
        <v>1235193000</v>
      </c>
      <c r="CG139" s="125">
        <f t="shared" si="157"/>
        <v>1392259000</v>
      </c>
      <c r="CH139" s="125">
        <f t="shared" si="157"/>
        <v>1478131000</v>
      </c>
      <c r="CI139" s="125">
        <f t="shared" si="157"/>
        <v>1569299000</v>
      </c>
      <c r="CJ139" s="125">
        <f>AO229</f>
        <v>1666090000</v>
      </c>
      <c r="CW139" s="63">
        <f t="shared" si="121"/>
        <v>2446734600</v>
      </c>
      <c r="CX139" s="44">
        <f t="shared" si="122"/>
        <v>27185940</v>
      </c>
      <c r="DA139" s="56">
        <f t="shared" si="123"/>
        <v>2174143500</v>
      </c>
      <c r="DB139" s="44">
        <f t="shared" si="124"/>
        <v>36235725</v>
      </c>
      <c r="DC139" s="49">
        <f t="shared" si="125"/>
        <v>60392875</v>
      </c>
    </row>
    <row r="140" spans="1:107">
      <c r="A140" s="3">
        <f t="shared" si="126"/>
        <v>101</v>
      </c>
      <c r="B140" s="263">
        <v>8</v>
      </c>
      <c r="C140" s="556"/>
      <c r="D140" s="264" t="s">
        <v>158</v>
      </c>
      <c r="E140" s="299">
        <v>20</v>
      </c>
      <c r="F140" s="266"/>
      <c r="G140" s="41" t="s">
        <v>70</v>
      </c>
      <c r="H140" s="267">
        <f t="shared" si="87"/>
        <v>60</v>
      </c>
      <c r="I140" s="267">
        <f t="shared" si="88"/>
        <v>51</v>
      </c>
      <c r="J140" s="268">
        <f t="shared" si="89"/>
        <v>27506142.120000001</v>
      </c>
      <c r="K140" s="268">
        <f t="shared" si="90"/>
        <v>2</v>
      </c>
      <c r="L140" s="269">
        <f t="shared" si="91"/>
        <v>0.93</v>
      </c>
      <c r="M140" s="270">
        <f t="shared" si="147"/>
        <v>1.01</v>
      </c>
      <c r="N140" s="271">
        <f t="shared" si="92"/>
        <v>21590156.067032635</v>
      </c>
      <c r="O140" s="271">
        <f t="shared" si="93"/>
        <v>24335555.480755895</v>
      </c>
      <c r="P140" s="271">
        <f t="shared" si="94"/>
        <v>25836519.293316003</v>
      </c>
      <c r="Q140" s="271">
        <f t="shared" si="95"/>
        <v>27430059.269522611</v>
      </c>
      <c r="R140" s="272">
        <f t="shared" si="96"/>
        <v>25836519.293316003</v>
      </c>
      <c r="S140" s="271">
        <f t="shared" si="96"/>
        <v>27430059.269522611</v>
      </c>
      <c r="T140" s="271">
        <f t="shared" si="97"/>
        <v>29121885.304580249</v>
      </c>
      <c r="U140" s="271"/>
      <c r="V140" s="271">
        <f t="shared" si="98"/>
        <v>1101097959.4186645</v>
      </c>
      <c r="W140" s="271">
        <f t="shared" si="99"/>
        <v>1241113329.5185506</v>
      </c>
      <c r="X140" s="271">
        <f t="shared" si="100"/>
        <v>1317662483.9591162</v>
      </c>
      <c r="Y140" s="272">
        <f t="shared" si="101"/>
        <v>1398933022.7456532</v>
      </c>
      <c r="Z140" s="272">
        <f t="shared" si="102"/>
        <v>1317662483.9591162</v>
      </c>
      <c r="AA140" s="271">
        <f t="shared" si="103"/>
        <v>1398933022.7456532</v>
      </c>
      <c r="AB140" s="271">
        <f t="shared" si="104"/>
        <v>1485216150.5335927</v>
      </c>
      <c r="AC140" s="271"/>
      <c r="AD140" s="33" t="str">
        <f t="shared" si="105"/>
        <v>BERTAHAP</v>
      </c>
      <c r="AE140" s="273">
        <f t="shared" si="106"/>
        <v>0</v>
      </c>
      <c r="AF140" s="274">
        <v>2</v>
      </c>
      <c r="AG140" s="275"/>
      <c r="AH140" s="271" t="str">
        <f>IF(AG140&gt;$BC$42,"LB","KR")</f>
        <v>KR</v>
      </c>
      <c r="AI140" s="275">
        <f t="shared" si="68"/>
        <v>1211208000</v>
      </c>
      <c r="AJ140" s="275">
        <f t="shared" si="68"/>
        <v>1365225000</v>
      </c>
      <c r="AK140" s="275">
        <f t="shared" si="68"/>
        <v>1449429000</v>
      </c>
      <c r="AL140" s="276">
        <f t="shared" si="68"/>
        <v>1538827000</v>
      </c>
      <c r="AM140" s="276">
        <f t="shared" si="68"/>
        <v>1449429000</v>
      </c>
      <c r="AN140" s="275">
        <f t="shared" si="68"/>
        <v>1538827000</v>
      </c>
      <c r="AO140" s="275">
        <f t="shared" si="158"/>
        <v>1633738000</v>
      </c>
      <c r="AP140" s="275">
        <f t="shared" si="127"/>
        <v>1633738441.900414</v>
      </c>
      <c r="AQ140" s="52">
        <f t="shared" si="128"/>
        <v>1536395000</v>
      </c>
      <c r="AR140" s="43">
        <f t="shared" si="128"/>
        <v>1631157000</v>
      </c>
      <c r="AS140" s="63">
        <f t="shared" si="107"/>
        <v>1382755500</v>
      </c>
      <c r="AT140" s="63">
        <f t="shared" si="108"/>
        <v>23045925</v>
      </c>
      <c r="AU140" s="351">
        <f t="shared" si="109"/>
        <v>28853006.25</v>
      </c>
      <c r="AV140" s="141">
        <f t="shared" si="110"/>
        <v>16311570</v>
      </c>
      <c r="AW140" s="5">
        <f t="shared" si="111"/>
        <v>23045925</v>
      </c>
      <c r="AX140" s="5">
        <f t="shared" si="112"/>
        <v>36235725</v>
      </c>
      <c r="AY140" s="510">
        <f t="shared" si="113"/>
        <v>1731763000</v>
      </c>
      <c r="AZ140" s="127">
        <f t="shared" si="129"/>
        <v>1731762838.1594403</v>
      </c>
      <c r="BA140" s="2"/>
      <c r="BB140" s="2"/>
      <c r="BW140" s="56">
        <f t="shared" si="114"/>
        <v>-1511462.5094939955</v>
      </c>
      <c r="BY140" s="126">
        <v>27</v>
      </c>
      <c r="BZ140" s="122" t="s">
        <v>161</v>
      </c>
      <c r="CA140" s="122" t="str">
        <f>G116</f>
        <v>2BR-2</v>
      </c>
      <c r="CB140" s="123" t="str">
        <f>E116</f>
        <v>02</v>
      </c>
      <c r="CC140" s="124">
        <f>H116</f>
        <v>113</v>
      </c>
      <c r="CD140" s="124">
        <f>I116</f>
        <v>101</v>
      </c>
      <c r="CE140" s="125">
        <f>P116</f>
        <v>26653451.714279998</v>
      </c>
      <c r="CF140" s="125">
        <f>AI116</f>
        <v>2474511000</v>
      </c>
      <c r="CG140" s="125">
        <f>AJ116</f>
        <v>2789169000</v>
      </c>
      <c r="CH140" s="125">
        <f>AK116</f>
        <v>2961199000</v>
      </c>
      <c r="CI140" s="125">
        <f>AL116</f>
        <v>3143839000</v>
      </c>
      <c r="CJ140" s="125">
        <f>AO116</f>
        <v>3337744000</v>
      </c>
      <c r="CK140" s="2">
        <v>5</v>
      </c>
      <c r="CW140" s="63">
        <f t="shared" si="121"/>
        <v>1468041300</v>
      </c>
      <c r="CX140" s="44">
        <f t="shared" si="122"/>
        <v>16311570</v>
      </c>
      <c r="DA140" s="56">
        <f t="shared" si="123"/>
        <v>1304486100</v>
      </c>
      <c r="DB140" s="44">
        <f t="shared" si="124"/>
        <v>21741435</v>
      </c>
      <c r="DC140" s="49">
        <f t="shared" si="125"/>
        <v>36235725</v>
      </c>
    </row>
    <row r="141" spans="1:107">
      <c r="A141" s="3">
        <f t="shared" si="126"/>
        <v>102</v>
      </c>
      <c r="B141" s="263">
        <v>9</v>
      </c>
      <c r="C141" s="556"/>
      <c r="D141" s="264" t="s">
        <v>158</v>
      </c>
      <c r="E141" s="299">
        <v>22</v>
      </c>
      <c r="F141" s="266"/>
      <c r="G141" s="41" t="s">
        <v>89</v>
      </c>
      <c r="H141" s="267">
        <f t="shared" si="87"/>
        <v>81</v>
      </c>
      <c r="I141" s="267">
        <f t="shared" si="88"/>
        <v>70</v>
      </c>
      <c r="J141" s="268">
        <f t="shared" si="89"/>
        <v>27506142.120000001</v>
      </c>
      <c r="K141" s="268">
        <f t="shared" si="90"/>
        <v>4</v>
      </c>
      <c r="L141" s="269">
        <f t="shared" si="91"/>
        <v>0.97</v>
      </c>
      <c r="M141" s="270">
        <f t="shared" si="147"/>
        <v>1.01</v>
      </c>
      <c r="N141" s="271">
        <f t="shared" si="92"/>
        <v>22518764.930130813</v>
      </c>
      <c r="O141" s="271">
        <f t="shared" si="93"/>
        <v>25382246.039067976</v>
      </c>
      <c r="P141" s="271">
        <f t="shared" si="94"/>
        <v>26947767.434964001</v>
      </c>
      <c r="Q141" s="271">
        <f t="shared" si="95"/>
        <v>28609846.764985945</v>
      </c>
      <c r="R141" s="272">
        <f t="shared" si="96"/>
        <v>26947767.434964001</v>
      </c>
      <c r="S141" s="271">
        <f t="shared" si="96"/>
        <v>28609846.764985945</v>
      </c>
      <c r="T141" s="271">
        <f t="shared" si="97"/>
        <v>30374439.511228859</v>
      </c>
      <c r="U141" s="271"/>
      <c r="V141" s="271">
        <f t="shared" si="98"/>
        <v>1576313545.1091568</v>
      </c>
      <c r="W141" s="271">
        <f t="shared" si="99"/>
        <v>1776757222.7347584</v>
      </c>
      <c r="X141" s="271">
        <f t="shared" si="100"/>
        <v>1886343720.4474802</v>
      </c>
      <c r="Y141" s="272">
        <f t="shared" si="101"/>
        <v>2002689273.5490162</v>
      </c>
      <c r="Z141" s="272">
        <f t="shared" si="102"/>
        <v>1886343720.4474802</v>
      </c>
      <c r="AA141" s="271">
        <f t="shared" si="103"/>
        <v>2002689273.5490162</v>
      </c>
      <c r="AB141" s="271">
        <f t="shared" si="104"/>
        <v>2126210765.7860203</v>
      </c>
      <c r="AC141" s="271"/>
      <c r="AD141" s="33" t="str">
        <f t="shared" si="105"/>
        <v>BERTAHAP</v>
      </c>
      <c r="AE141" s="273">
        <f t="shared" si="106"/>
        <v>0</v>
      </c>
      <c r="AF141" s="274">
        <v>2</v>
      </c>
      <c r="AG141" s="275"/>
      <c r="AH141" s="271" t="str">
        <f>IF(AG141&gt;$BC$42,"LB","KR")</f>
        <v>KR</v>
      </c>
      <c r="AI141" s="275">
        <f t="shared" ref="AI141:AN183" si="159">ROUNDUP((V141*(1+$K$5)),-3)</f>
        <v>1733945000</v>
      </c>
      <c r="AJ141" s="275">
        <f t="shared" si="159"/>
        <v>1954433000</v>
      </c>
      <c r="AK141" s="275">
        <f t="shared" si="159"/>
        <v>2074979000</v>
      </c>
      <c r="AL141" s="276">
        <f t="shared" si="159"/>
        <v>2202959000</v>
      </c>
      <c r="AM141" s="276">
        <f t="shared" si="159"/>
        <v>2074979000</v>
      </c>
      <c r="AN141" s="275">
        <f t="shared" si="159"/>
        <v>2202959000</v>
      </c>
      <c r="AO141" s="275">
        <f t="shared" si="158"/>
        <v>2338832000</v>
      </c>
      <c r="AP141" s="275">
        <f t="shared" si="127"/>
        <v>2338832633.0578384</v>
      </c>
      <c r="AQ141" s="52">
        <f t="shared" si="128"/>
        <v>2199478000</v>
      </c>
      <c r="AR141" s="43">
        <f t="shared" si="128"/>
        <v>2335137000</v>
      </c>
      <c r="AS141" s="63">
        <f t="shared" si="107"/>
        <v>1979530200</v>
      </c>
      <c r="AT141" s="63">
        <f t="shared" si="108"/>
        <v>32992170</v>
      </c>
      <c r="AU141" s="351">
        <f t="shared" si="109"/>
        <v>41305481.25</v>
      </c>
      <c r="AV141" s="141">
        <f t="shared" si="110"/>
        <v>23351370</v>
      </c>
      <c r="AW141" s="5">
        <f t="shared" si="111"/>
        <v>32992170</v>
      </c>
      <c r="AX141" s="5">
        <f t="shared" si="112"/>
        <v>51874475</v>
      </c>
      <c r="AY141" s="510">
        <f t="shared" si="113"/>
        <v>2479163000</v>
      </c>
      <c r="AZ141" s="127">
        <f t="shared" si="129"/>
        <v>2479162630.3360872</v>
      </c>
      <c r="BA141" s="2"/>
      <c r="BB141" s="2"/>
      <c r="BW141" s="56">
        <f t="shared" si="114"/>
        <v>-400214.36784599721</v>
      </c>
      <c r="BY141" s="126">
        <v>28</v>
      </c>
      <c r="BZ141" s="122" t="s">
        <v>162</v>
      </c>
      <c r="CA141" s="122" t="str">
        <f>G123</f>
        <v>2BR-22</v>
      </c>
      <c r="CB141" s="123">
        <f>E123</f>
        <v>22</v>
      </c>
      <c r="CC141" s="124">
        <f>H123</f>
        <v>81</v>
      </c>
      <c r="CD141" s="124">
        <f>I123</f>
        <v>70</v>
      </c>
      <c r="CE141" s="125">
        <f>P123</f>
        <v>27214577.013528001</v>
      </c>
      <c r="CF141" s="125">
        <f>AI123</f>
        <v>1751113000</v>
      </c>
      <c r="CG141" s="125">
        <f>AJ123</f>
        <v>1973784000</v>
      </c>
      <c r="CH141" s="125">
        <f>AK123</f>
        <v>2095523000</v>
      </c>
      <c r="CI141" s="125">
        <f>AL123</f>
        <v>2224770000</v>
      </c>
      <c r="CJ141" s="125">
        <f>AO123</f>
        <v>2361989000</v>
      </c>
      <c r="CK141" s="2">
        <v>5</v>
      </c>
      <c r="CW141" s="63">
        <f t="shared" si="121"/>
        <v>2101623300</v>
      </c>
      <c r="CX141" s="44">
        <f t="shared" si="122"/>
        <v>23351370</v>
      </c>
      <c r="DA141" s="56">
        <f t="shared" si="123"/>
        <v>1867481100</v>
      </c>
      <c r="DB141" s="44">
        <f t="shared" si="124"/>
        <v>31124685</v>
      </c>
      <c r="DC141" s="49">
        <f t="shared" si="125"/>
        <v>51874475</v>
      </c>
    </row>
    <row r="142" spans="1:107">
      <c r="A142" s="3">
        <f t="shared" si="126"/>
        <v>103</v>
      </c>
      <c r="B142" s="263">
        <v>1</v>
      </c>
      <c r="C142" s="556"/>
      <c r="D142" s="264" t="s">
        <v>159</v>
      </c>
      <c r="E142" s="265" t="s">
        <v>24</v>
      </c>
      <c r="F142" s="266"/>
      <c r="G142" s="41" t="s">
        <v>39</v>
      </c>
      <c r="H142" s="267">
        <f t="shared" si="87"/>
        <v>113</v>
      </c>
      <c r="I142" s="267">
        <f t="shared" si="88"/>
        <v>101</v>
      </c>
      <c r="J142" s="268">
        <f t="shared" si="89"/>
        <v>27506142.120000001</v>
      </c>
      <c r="K142" s="268">
        <f t="shared" si="90"/>
        <v>6</v>
      </c>
      <c r="L142" s="269">
        <f t="shared" si="91"/>
        <v>0.95</v>
      </c>
      <c r="M142" s="319">
        <f t="shared" ref="M142:M148" si="160">SUMIF($AO$4:$AO$22,E142,$BL$4:$BL$22)</f>
        <v>1.02</v>
      </c>
      <c r="N142" s="271">
        <f t="shared" si="92"/>
        <v>22272821.493617184</v>
      </c>
      <c r="O142" s="271">
        <f t="shared" si="93"/>
        <v>25105028.490208089</v>
      </c>
      <c r="P142" s="271">
        <f t="shared" si="94"/>
        <v>26653451.714279998</v>
      </c>
      <c r="Q142" s="271">
        <f t="shared" si="95"/>
        <v>28297378.294652831</v>
      </c>
      <c r="R142" s="272">
        <f t="shared" si="96"/>
        <v>26653451.714279998</v>
      </c>
      <c r="S142" s="271">
        <f t="shared" si="96"/>
        <v>28297378.294652831</v>
      </c>
      <c r="T142" s="271">
        <f t="shared" si="97"/>
        <v>30042698.669368953</v>
      </c>
      <c r="U142" s="271"/>
      <c r="V142" s="271">
        <f t="shared" si="98"/>
        <v>2249554970.8553357</v>
      </c>
      <c r="W142" s="271">
        <f t="shared" si="99"/>
        <v>2535607877.5110168</v>
      </c>
      <c r="X142" s="271">
        <f t="shared" si="100"/>
        <v>2691998623.1422796</v>
      </c>
      <c r="Y142" s="272">
        <f t="shared" si="101"/>
        <v>2858035207.7599359</v>
      </c>
      <c r="Z142" s="272">
        <f t="shared" si="102"/>
        <v>2691998623.1422796</v>
      </c>
      <c r="AA142" s="271">
        <f t="shared" si="103"/>
        <v>2858035207.7599359</v>
      </c>
      <c r="AB142" s="271">
        <f t="shared" si="104"/>
        <v>3034312565.6062641</v>
      </c>
      <c r="AC142" s="271"/>
      <c r="AD142" s="33" t="str">
        <f t="shared" si="105"/>
        <v>BERTAHAP</v>
      </c>
      <c r="AE142" s="273">
        <f t="shared" si="106"/>
        <v>0</v>
      </c>
      <c r="AF142" s="274">
        <v>2</v>
      </c>
      <c r="AG142" s="275"/>
      <c r="AH142" s="271" t="str">
        <f>IF(AG142&gt;$BC$42,"LB","KR")</f>
        <v>KR</v>
      </c>
      <c r="AI142" s="275">
        <f t="shared" si="159"/>
        <v>2474511000</v>
      </c>
      <c r="AJ142" s="275">
        <f t="shared" si="159"/>
        <v>2789169000</v>
      </c>
      <c r="AK142" s="275">
        <f t="shared" si="159"/>
        <v>2961199000</v>
      </c>
      <c r="AL142" s="276">
        <f t="shared" si="159"/>
        <v>3143839000</v>
      </c>
      <c r="AM142" s="276">
        <f t="shared" si="159"/>
        <v>2961199000</v>
      </c>
      <c r="AN142" s="275">
        <f t="shared" si="159"/>
        <v>3143839000</v>
      </c>
      <c r="AO142" s="275">
        <f t="shared" si="158"/>
        <v>3337744000</v>
      </c>
      <c r="AP142" s="275">
        <f t="shared" si="127"/>
        <v>3337744028.0458789</v>
      </c>
      <c r="AQ142" s="52">
        <f t="shared" si="128"/>
        <v>3138871000</v>
      </c>
      <c r="AR142" s="43">
        <f t="shared" si="128"/>
        <v>3332470000</v>
      </c>
      <c r="AS142" s="63">
        <f t="shared" si="107"/>
        <v>2824983900</v>
      </c>
      <c r="AT142" s="63">
        <f t="shared" si="108"/>
        <v>47083065</v>
      </c>
      <c r="AU142" s="351">
        <f t="shared" si="109"/>
        <v>58946981.25</v>
      </c>
      <c r="AV142" s="141">
        <f t="shared" si="110"/>
        <v>33324700</v>
      </c>
      <c r="AW142" s="5">
        <f t="shared" si="111"/>
        <v>47083065</v>
      </c>
      <c r="AX142" s="5">
        <f t="shared" si="112"/>
        <v>74029975</v>
      </c>
      <c r="AY142" s="510">
        <f t="shared" si="113"/>
        <v>3538009000</v>
      </c>
      <c r="AZ142" s="127">
        <f t="shared" si="129"/>
        <v>3538008729.5589514</v>
      </c>
      <c r="BA142" s="2"/>
      <c r="BB142" s="2"/>
      <c r="BW142" s="56">
        <f t="shared" si="114"/>
        <v>-694530.0885300003</v>
      </c>
      <c r="BY142" s="126">
        <v>29</v>
      </c>
      <c r="BZ142" s="122" t="s">
        <v>141</v>
      </c>
      <c r="CA142" s="122" t="str">
        <f>G126</f>
        <v>1BR-8</v>
      </c>
      <c r="CB142" s="123" t="str">
        <f>E126</f>
        <v>08</v>
      </c>
      <c r="CC142" s="124">
        <f>H126</f>
        <v>60</v>
      </c>
      <c r="CD142" s="124">
        <f>I126</f>
        <v>52</v>
      </c>
      <c r="CE142" s="125">
        <f>P126</f>
        <v>25836519.293316003</v>
      </c>
      <c r="CF142" s="125">
        <f>AI126</f>
        <v>1234957000</v>
      </c>
      <c r="CG142" s="125">
        <f>AJ126</f>
        <v>1391994000</v>
      </c>
      <c r="CH142" s="125">
        <f>AK126</f>
        <v>1477849000</v>
      </c>
      <c r="CI142" s="125">
        <f>AL126</f>
        <v>1569000000</v>
      </c>
      <c r="CJ142" s="125">
        <f>AO126</f>
        <v>1665772000</v>
      </c>
      <c r="CK142" s="2">
        <v>2</v>
      </c>
      <c r="CW142" s="63">
        <f t="shared" si="121"/>
        <v>2999223000</v>
      </c>
      <c r="CX142" s="44">
        <f t="shared" si="122"/>
        <v>33324700</v>
      </c>
      <c r="DA142" s="56">
        <f t="shared" si="123"/>
        <v>2665079100</v>
      </c>
      <c r="DB142" s="44">
        <f t="shared" si="124"/>
        <v>44417985</v>
      </c>
      <c r="DC142" s="49">
        <f t="shared" si="125"/>
        <v>74029975</v>
      </c>
    </row>
    <row r="143" spans="1:107">
      <c r="A143" s="3">
        <f t="shared" si="126"/>
        <v>104</v>
      </c>
      <c r="B143" s="263">
        <v>2</v>
      </c>
      <c r="C143" s="556"/>
      <c r="D143" s="264" t="s">
        <v>159</v>
      </c>
      <c r="E143" s="265" t="s">
        <v>35</v>
      </c>
      <c r="F143" s="266"/>
      <c r="G143" s="41" t="s">
        <v>42</v>
      </c>
      <c r="H143" s="267">
        <f t="shared" si="87"/>
        <v>78</v>
      </c>
      <c r="I143" s="267">
        <f t="shared" si="88"/>
        <v>66</v>
      </c>
      <c r="J143" s="268">
        <f t="shared" si="89"/>
        <v>27506142.120000001</v>
      </c>
      <c r="K143" s="268">
        <f t="shared" si="90"/>
        <v>2</v>
      </c>
      <c r="L143" s="269">
        <f t="shared" si="91"/>
        <v>0.93</v>
      </c>
      <c r="M143" s="319">
        <f t="shared" si="160"/>
        <v>1.02</v>
      </c>
      <c r="N143" s="271">
        <f t="shared" si="92"/>
        <v>21803919.988488406</v>
      </c>
      <c r="O143" s="271">
        <f t="shared" si="93"/>
        <v>24576501.574624766</v>
      </c>
      <c r="P143" s="271">
        <f t="shared" si="94"/>
        <v>26092326.415032003</v>
      </c>
      <c r="Q143" s="271">
        <f t="shared" si="95"/>
        <v>27701644.014765408</v>
      </c>
      <c r="R143" s="272">
        <f t="shared" si="96"/>
        <v>26092326.415032003</v>
      </c>
      <c r="S143" s="271">
        <f t="shared" si="96"/>
        <v>27701644.014765408</v>
      </c>
      <c r="T143" s="271">
        <f t="shared" si="97"/>
        <v>29410220.8026454</v>
      </c>
      <c r="U143" s="271"/>
      <c r="V143" s="271">
        <f t="shared" si="98"/>
        <v>1439058719.2402349</v>
      </c>
      <c r="W143" s="271">
        <f t="shared" si="99"/>
        <v>1622049103.9252346</v>
      </c>
      <c r="X143" s="271">
        <f t="shared" si="100"/>
        <v>1722093543.3921123</v>
      </c>
      <c r="Y143" s="272">
        <f t="shared" si="101"/>
        <v>1828308504.9745169</v>
      </c>
      <c r="Z143" s="272">
        <f t="shared" si="102"/>
        <v>1722093543.3921123</v>
      </c>
      <c r="AA143" s="271">
        <f t="shared" si="103"/>
        <v>1828308504.9745169</v>
      </c>
      <c r="AB143" s="271">
        <f t="shared" si="104"/>
        <v>1941074572.9745965</v>
      </c>
      <c r="AC143" s="271"/>
      <c r="AD143" s="33" t="str">
        <f t="shared" si="105"/>
        <v>BERTAHAP</v>
      </c>
      <c r="AE143" s="273">
        <f t="shared" si="106"/>
        <v>0</v>
      </c>
      <c r="AF143" s="274">
        <v>2</v>
      </c>
      <c r="AG143" s="275"/>
      <c r="AH143" s="271" t="str">
        <f>IF(AG143&gt;$BC$42,"LB","KR")</f>
        <v>KR</v>
      </c>
      <c r="AI143" s="275">
        <f t="shared" si="159"/>
        <v>1582965000</v>
      </c>
      <c r="AJ143" s="275">
        <f t="shared" si="159"/>
        <v>1784255000</v>
      </c>
      <c r="AK143" s="275">
        <f t="shared" si="159"/>
        <v>1894303000</v>
      </c>
      <c r="AL143" s="276">
        <f t="shared" si="159"/>
        <v>2011140000</v>
      </c>
      <c r="AM143" s="276">
        <f t="shared" si="159"/>
        <v>1894303000</v>
      </c>
      <c r="AN143" s="275">
        <f t="shared" si="159"/>
        <v>2011140000</v>
      </c>
      <c r="AO143" s="275">
        <f t="shared" si="158"/>
        <v>2135183000</v>
      </c>
      <c r="AP143" s="275">
        <f t="shared" si="127"/>
        <v>2135182661.8870077</v>
      </c>
      <c r="AQ143" s="52">
        <f t="shared" si="128"/>
        <v>2007962000</v>
      </c>
      <c r="AR143" s="43">
        <f t="shared" si="128"/>
        <v>2131809000</v>
      </c>
      <c r="AS143" s="63">
        <f t="shared" si="107"/>
        <v>1807165800</v>
      </c>
      <c r="AT143" s="63">
        <f t="shared" si="108"/>
        <v>30119430</v>
      </c>
      <c r="AU143" s="351">
        <f t="shared" si="109"/>
        <v>37708875</v>
      </c>
      <c r="AV143" s="141">
        <f t="shared" si="110"/>
        <v>21318090</v>
      </c>
      <c r="AW143" s="5">
        <f t="shared" si="111"/>
        <v>30119430</v>
      </c>
      <c r="AX143" s="5">
        <f t="shared" si="112"/>
        <v>47357575</v>
      </c>
      <c r="AY143" s="510">
        <f t="shared" si="113"/>
        <v>2263294000</v>
      </c>
      <c r="AZ143" s="127">
        <f t="shared" si="129"/>
        <v>2263293848.6324973</v>
      </c>
      <c r="BA143" s="2"/>
      <c r="BB143" s="2"/>
      <c r="BW143" s="56">
        <f t="shared" si="114"/>
        <v>-1255655.3877779953</v>
      </c>
      <c r="BY143" s="126">
        <v>30</v>
      </c>
      <c r="BZ143" s="131" t="s">
        <v>55</v>
      </c>
      <c r="CA143" s="122" t="str">
        <f>G148</f>
        <v>2BR-18</v>
      </c>
      <c r="CB143" s="123">
        <f>E148</f>
        <v>18</v>
      </c>
      <c r="CC143" s="124">
        <f>H148</f>
        <v>97</v>
      </c>
      <c r="CD143" s="124">
        <f>I148</f>
        <v>85</v>
      </c>
      <c r="CE143" s="125">
        <f>P148</f>
        <v>26092326.415032003</v>
      </c>
      <c r="CF143" s="125">
        <f>AI148</f>
        <v>2038667000</v>
      </c>
      <c r="CG143" s="125">
        <f>AJ148</f>
        <v>2297903000</v>
      </c>
      <c r="CH143" s="125">
        <f>AK148</f>
        <v>2439633000</v>
      </c>
      <c r="CI143" s="125">
        <f>AL148</f>
        <v>2590104000</v>
      </c>
      <c r="CJ143" s="125">
        <f>AO148</f>
        <v>2749856000</v>
      </c>
      <c r="CK143" s="2">
        <v>1</v>
      </c>
      <c r="CW143" s="63">
        <f t="shared" si="121"/>
        <v>1918628100</v>
      </c>
      <c r="CX143" s="44">
        <f t="shared" si="122"/>
        <v>21318090</v>
      </c>
      <c r="DA143" s="56">
        <f t="shared" si="123"/>
        <v>1704872700</v>
      </c>
      <c r="DB143" s="44">
        <f t="shared" si="124"/>
        <v>28414545</v>
      </c>
      <c r="DC143" s="49">
        <f t="shared" si="125"/>
        <v>47357575</v>
      </c>
    </row>
    <row r="144" spans="1:107">
      <c r="A144" s="3">
        <f t="shared" si="126"/>
        <v>105</v>
      </c>
      <c r="B144" s="263">
        <v>3</v>
      </c>
      <c r="C144" s="556"/>
      <c r="D144" s="264" t="s">
        <v>159</v>
      </c>
      <c r="E144" s="265" t="s">
        <v>41</v>
      </c>
      <c r="F144" s="266"/>
      <c r="G144" s="41" t="s">
        <v>45</v>
      </c>
      <c r="H144" s="267">
        <f t="shared" si="87"/>
        <v>60</v>
      </c>
      <c r="I144" s="267">
        <f t="shared" si="88"/>
        <v>52</v>
      </c>
      <c r="J144" s="268">
        <f t="shared" si="89"/>
        <v>27506142.120000001</v>
      </c>
      <c r="K144" s="268">
        <f t="shared" si="90"/>
        <v>2</v>
      </c>
      <c r="L144" s="269">
        <f t="shared" si="91"/>
        <v>0.93</v>
      </c>
      <c r="M144" s="319">
        <f t="shared" si="160"/>
        <v>1.02</v>
      </c>
      <c r="N144" s="271">
        <f t="shared" si="92"/>
        <v>21803919.988488406</v>
      </c>
      <c r="O144" s="271">
        <f t="shared" si="93"/>
        <v>24576501.574624766</v>
      </c>
      <c r="P144" s="271">
        <f t="shared" si="94"/>
        <v>26092326.415032003</v>
      </c>
      <c r="Q144" s="271">
        <f t="shared" si="95"/>
        <v>27701644.014765408</v>
      </c>
      <c r="R144" s="272">
        <f t="shared" si="96"/>
        <v>26092326.415032003</v>
      </c>
      <c r="S144" s="271">
        <f t="shared" si="96"/>
        <v>27701644.014765408</v>
      </c>
      <c r="T144" s="271">
        <f t="shared" si="97"/>
        <v>29410220.8026454</v>
      </c>
      <c r="U144" s="271"/>
      <c r="V144" s="271">
        <f t="shared" si="98"/>
        <v>1133803839.4013972</v>
      </c>
      <c r="W144" s="271">
        <f t="shared" si="99"/>
        <v>1277978081.8804879</v>
      </c>
      <c r="X144" s="271">
        <f t="shared" si="100"/>
        <v>1356800973.5816641</v>
      </c>
      <c r="Y144" s="272">
        <f t="shared" si="101"/>
        <v>1440485488.7678013</v>
      </c>
      <c r="Z144" s="272">
        <f t="shared" si="102"/>
        <v>1356800973.5816641</v>
      </c>
      <c r="AA144" s="271">
        <f t="shared" si="103"/>
        <v>1440485488.7678013</v>
      </c>
      <c r="AB144" s="271">
        <f t="shared" si="104"/>
        <v>1529331481.7375607</v>
      </c>
      <c r="AC144" s="271"/>
      <c r="AD144" s="33" t="str">
        <f t="shared" si="105"/>
        <v>BERTAHAP</v>
      </c>
      <c r="AE144" s="273">
        <f t="shared" si="106"/>
        <v>0</v>
      </c>
      <c r="AF144" s="274">
        <v>2</v>
      </c>
      <c r="AG144" s="275"/>
      <c r="AH144" s="271" t="e">
        <f>IF(AG144&gt;#REF!,"LB","KR")</f>
        <v>#REF!</v>
      </c>
      <c r="AI144" s="275">
        <f t="shared" si="159"/>
        <v>1247185000</v>
      </c>
      <c r="AJ144" s="275">
        <f t="shared" si="159"/>
        <v>1405776000</v>
      </c>
      <c r="AK144" s="275">
        <f t="shared" si="159"/>
        <v>1492482000</v>
      </c>
      <c r="AL144" s="276">
        <f t="shared" si="159"/>
        <v>1584535000</v>
      </c>
      <c r="AM144" s="276">
        <f t="shared" si="159"/>
        <v>1492482000</v>
      </c>
      <c r="AN144" s="275">
        <f t="shared" si="159"/>
        <v>1584535000</v>
      </c>
      <c r="AO144" s="275">
        <f t="shared" si="158"/>
        <v>1682265000</v>
      </c>
      <c r="AP144" s="275">
        <f t="shared" si="127"/>
        <v>1682265610.1281512</v>
      </c>
      <c r="AQ144" s="52">
        <f t="shared" si="128"/>
        <v>1582031000</v>
      </c>
      <c r="AR144" s="43">
        <f t="shared" si="128"/>
        <v>1679608000</v>
      </c>
      <c r="AS144" s="63">
        <f t="shared" si="107"/>
        <v>1423827900</v>
      </c>
      <c r="AT144" s="63">
        <f t="shared" si="108"/>
        <v>23730465</v>
      </c>
      <c r="AU144" s="351">
        <f t="shared" si="109"/>
        <v>29710031.25</v>
      </c>
      <c r="AV144" s="141">
        <f t="shared" si="110"/>
        <v>16796080</v>
      </c>
      <c r="AW144" s="5">
        <f t="shared" si="111"/>
        <v>23730465</v>
      </c>
      <c r="AX144" s="5">
        <f t="shared" si="112"/>
        <v>37312050</v>
      </c>
      <c r="AY144" s="510">
        <f t="shared" si="113"/>
        <v>1783203000</v>
      </c>
      <c r="AZ144" s="127">
        <f t="shared" si="129"/>
        <v>1783202179.2355373</v>
      </c>
      <c r="BA144" s="2"/>
      <c r="BB144" s="2"/>
      <c r="BW144" s="56">
        <f t="shared" si="114"/>
        <v>-1255655.3877779953</v>
      </c>
      <c r="BY144" s="126">
        <v>31</v>
      </c>
      <c r="BZ144" s="131" t="s">
        <v>61</v>
      </c>
      <c r="CA144" s="122" t="str">
        <f>G170</f>
        <v>1BR-20</v>
      </c>
      <c r="CB144" s="123">
        <f>E170</f>
        <v>20</v>
      </c>
      <c r="CC144" s="124">
        <f>H170</f>
        <v>60</v>
      </c>
      <c r="CD144" s="124">
        <f>I170</f>
        <v>51</v>
      </c>
      <c r="CE144" s="125">
        <f>P170</f>
        <v>25836519.293316003</v>
      </c>
      <c r="CF144" s="125">
        <f t="shared" ref="CF144:CI145" si="161">AI170</f>
        <v>1211208000</v>
      </c>
      <c r="CG144" s="125">
        <f t="shared" si="161"/>
        <v>1365225000</v>
      </c>
      <c r="CH144" s="125">
        <f t="shared" si="161"/>
        <v>1449429000</v>
      </c>
      <c r="CI144" s="125">
        <f t="shared" si="161"/>
        <v>1538827000</v>
      </c>
      <c r="CJ144" s="125">
        <f>AO170</f>
        <v>1633738000</v>
      </c>
      <c r="CK144" s="2">
        <v>1</v>
      </c>
      <c r="CW144" s="63">
        <f t="shared" si="121"/>
        <v>1511647200</v>
      </c>
      <c r="CX144" s="44">
        <f t="shared" si="122"/>
        <v>16796080</v>
      </c>
      <c r="DA144" s="56">
        <f t="shared" si="123"/>
        <v>1343233800</v>
      </c>
      <c r="DB144" s="44">
        <f t="shared" si="124"/>
        <v>22387230</v>
      </c>
      <c r="DC144" s="49">
        <f t="shared" si="125"/>
        <v>37312050</v>
      </c>
    </row>
    <row r="145" spans="1:107">
      <c r="A145" s="3">
        <f t="shared" si="126"/>
        <v>106</v>
      </c>
      <c r="B145" s="263">
        <v>4</v>
      </c>
      <c r="C145" s="556"/>
      <c r="D145" s="264" t="s">
        <v>159</v>
      </c>
      <c r="E145" s="265">
        <v>10</v>
      </c>
      <c r="F145" s="266"/>
      <c r="G145" s="41" t="s">
        <v>48</v>
      </c>
      <c r="H145" s="267">
        <f t="shared" si="87"/>
        <v>74</v>
      </c>
      <c r="I145" s="267">
        <f t="shared" si="88"/>
        <v>63</v>
      </c>
      <c r="J145" s="268">
        <f t="shared" si="89"/>
        <v>27506142.120000001</v>
      </c>
      <c r="K145" s="268">
        <f t="shared" si="90"/>
        <v>2</v>
      </c>
      <c r="L145" s="269">
        <f t="shared" si="91"/>
        <v>0.93</v>
      </c>
      <c r="M145" s="319">
        <f t="shared" si="160"/>
        <v>1.02</v>
      </c>
      <c r="N145" s="271">
        <f t="shared" si="92"/>
        <v>21803919.988488406</v>
      </c>
      <c r="O145" s="271">
        <f t="shared" si="93"/>
        <v>24576501.574624766</v>
      </c>
      <c r="P145" s="271">
        <f t="shared" si="94"/>
        <v>26092326.415032003</v>
      </c>
      <c r="Q145" s="271">
        <f t="shared" si="95"/>
        <v>27701644.014765408</v>
      </c>
      <c r="R145" s="272">
        <f t="shared" si="96"/>
        <v>26092326.415032003</v>
      </c>
      <c r="S145" s="271">
        <f t="shared" si="96"/>
        <v>27701644.014765408</v>
      </c>
      <c r="T145" s="271">
        <f t="shared" si="97"/>
        <v>29410220.8026454</v>
      </c>
      <c r="U145" s="271"/>
      <c r="V145" s="271">
        <f t="shared" si="98"/>
        <v>1373646959.2747695</v>
      </c>
      <c r="W145" s="271">
        <f t="shared" si="99"/>
        <v>1548319599.2013602</v>
      </c>
      <c r="X145" s="271">
        <f t="shared" si="100"/>
        <v>1643816564.1470163</v>
      </c>
      <c r="Y145" s="272">
        <f t="shared" si="101"/>
        <v>1745203572.9302206</v>
      </c>
      <c r="Z145" s="272">
        <f t="shared" si="102"/>
        <v>1643816564.1470163</v>
      </c>
      <c r="AA145" s="271">
        <f t="shared" si="103"/>
        <v>1745203572.9302206</v>
      </c>
      <c r="AB145" s="271">
        <f t="shared" si="104"/>
        <v>1852843910.5666602</v>
      </c>
      <c r="AC145" s="271"/>
      <c r="AD145" s="33" t="str">
        <f t="shared" si="105"/>
        <v>BERTAHAP</v>
      </c>
      <c r="AE145" s="273">
        <f t="shared" si="106"/>
        <v>0</v>
      </c>
      <c r="AF145" s="274">
        <v>2</v>
      </c>
      <c r="AG145" s="275"/>
      <c r="AH145" s="271" t="e">
        <f>IF(AG145&gt;#REF!,"LB","KR")</f>
        <v>#REF!</v>
      </c>
      <c r="AI145" s="275">
        <f t="shared" si="159"/>
        <v>1511012000</v>
      </c>
      <c r="AJ145" s="275">
        <f t="shared" si="159"/>
        <v>1703152000</v>
      </c>
      <c r="AK145" s="275">
        <f t="shared" si="159"/>
        <v>1808199000</v>
      </c>
      <c r="AL145" s="276">
        <f t="shared" si="159"/>
        <v>1919724000</v>
      </c>
      <c r="AM145" s="276">
        <f t="shared" si="159"/>
        <v>1808199000</v>
      </c>
      <c r="AN145" s="275">
        <f t="shared" si="159"/>
        <v>1919724000</v>
      </c>
      <c r="AO145" s="275">
        <f t="shared" si="158"/>
        <v>2038129000</v>
      </c>
      <c r="AP145" s="275">
        <f t="shared" si="127"/>
        <v>2038128325.4315333</v>
      </c>
      <c r="AQ145" s="52">
        <f t="shared" si="128"/>
        <v>1916691000</v>
      </c>
      <c r="AR145" s="43">
        <f t="shared" si="128"/>
        <v>2034908000</v>
      </c>
      <c r="AS145" s="63">
        <f t="shared" si="107"/>
        <v>1725021900</v>
      </c>
      <c r="AT145" s="63">
        <f t="shared" si="108"/>
        <v>28750365</v>
      </c>
      <c r="AU145" s="351">
        <f t="shared" si="109"/>
        <v>35994825</v>
      </c>
      <c r="AV145" s="141">
        <f t="shared" si="110"/>
        <v>20349080</v>
      </c>
      <c r="AW145" s="5">
        <f t="shared" si="111"/>
        <v>28750365</v>
      </c>
      <c r="AX145" s="5">
        <f t="shared" si="112"/>
        <v>45204975</v>
      </c>
      <c r="AY145" s="510">
        <f t="shared" si="113"/>
        <v>2160417000</v>
      </c>
      <c r="AZ145" s="127">
        <f t="shared" si="129"/>
        <v>2160416228.157897</v>
      </c>
      <c r="BA145" s="2"/>
      <c r="BB145" s="2"/>
      <c r="BW145" s="56">
        <f t="shared" si="114"/>
        <v>-1255655.3877779953</v>
      </c>
      <c r="BY145" s="126">
        <v>32</v>
      </c>
      <c r="BZ145" s="131" t="s">
        <v>61</v>
      </c>
      <c r="CA145" s="122" t="str">
        <f>G171</f>
        <v>2BR-22</v>
      </c>
      <c r="CB145" s="123">
        <f>E171</f>
        <v>22</v>
      </c>
      <c r="CC145" s="124">
        <f>H171</f>
        <v>81</v>
      </c>
      <c r="CD145" s="124">
        <f>I171</f>
        <v>70</v>
      </c>
      <c r="CE145" s="125">
        <f>P171</f>
        <v>26947767.434964001</v>
      </c>
      <c r="CF145" s="125">
        <f t="shared" si="161"/>
        <v>1733945000</v>
      </c>
      <c r="CG145" s="125">
        <f t="shared" si="161"/>
        <v>1954433000</v>
      </c>
      <c r="CH145" s="125">
        <f t="shared" si="161"/>
        <v>2074979000</v>
      </c>
      <c r="CI145" s="125">
        <f t="shared" si="161"/>
        <v>2202959000</v>
      </c>
      <c r="CJ145" s="125">
        <f>AO171</f>
        <v>2338832000</v>
      </c>
      <c r="CK145" s="2">
        <v>1</v>
      </c>
      <c r="CW145" s="63">
        <f t="shared" si="121"/>
        <v>1831417200</v>
      </c>
      <c r="CX145" s="44">
        <f t="shared" si="122"/>
        <v>20349080</v>
      </c>
      <c r="DA145" s="56">
        <f t="shared" si="123"/>
        <v>1627379100</v>
      </c>
      <c r="DB145" s="44">
        <f t="shared" si="124"/>
        <v>27122985</v>
      </c>
      <c r="DC145" s="49">
        <f t="shared" si="125"/>
        <v>45204975</v>
      </c>
    </row>
    <row r="146" spans="1:107">
      <c r="A146" s="3">
        <f t="shared" si="126"/>
        <v>107</v>
      </c>
      <c r="B146" s="263">
        <v>5</v>
      </c>
      <c r="C146" s="556"/>
      <c r="D146" s="264" t="s">
        <v>159</v>
      </c>
      <c r="E146" s="299">
        <v>12</v>
      </c>
      <c r="F146" s="266"/>
      <c r="G146" s="41" t="s">
        <v>50</v>
      </c>
      <c r="H146" s="267">
        <f t="shared" si="87"/>
        <v>67</v>
      </c>
      <c r="I146" s="267">
        <f t="shared" si="88"/>
        <v>57</v>
      </c>
      <c r="J146" s="268">
        <f t="shared" si="89"/>
        <v>27506142.120000001</v>
      </c>
      <c r="K146" s="268">
        <f t="shared" si="90"/>
        <v>2</v>
      </c>
      <c r="L146" s="269">
        <f t="shared" si="91"/>
        <v>0.93</v>
      </c>
      <c r="M146" s="319">
        <f t="shared" si="160"/>
        <v>1.02</v>
      </c>
      <c r="N146" s="271">
        <f t="shared" si="92"/>
        <v>21803919.988488406</v>
      </c>
      <c r="O146" s="271">
        <f t="shared" si="93"/>
        <v>24576501.574624766</v>
      </c>
      <c r="P146" s="271">
        <f t="shared" si="94"/>
        <v>26092326.415032003</v>
      </c>
      <c r="Q146" s="271">
        <f t="shared" si="95"/>
        <v>27701644.014765408</v>
      </c>
      <c r="R146" s="272">
        <f t="shared" si="96"/>
        <v>26092326.415032003</v>
      </c>
      <c r="S146" s="271">
        <f t="shared" si="96"/>
        <v>27701644.014765408</v>
      </c>
      <c r="T146" s="271">
        <f t="shared" si="97"/>
        <v>29410220.8026454</v>
      </c>
      <c r="U146" s="271"/>
      <c r="V146" s="271">
        <f t="shared" si="98"/>
        <v>1242823439.3438392</v>
      </c>
      <c r="W146" s="271">
        <f t="shared" si="99"/>
        <v>1400860589.7536116</v>
      </c>
      <c r="X146" s="271">
        <f t="shared" si="100"/>
        <v>1487262605.6568241</v>
      </c>
      <c r="Y146" s="272">
        <f t="shared" si="101"/>
        <v>1578993708.8416283</v>
      </c>
      <c r="Z146" s="272">
        <f t="shared" si="102"/>
        <v>1487262605.6568241</v>
      </c>
      <c r="AA146" s="271">
        <f t="shared" si="103"/>
        <v>1578993708.8416283</v>
      </c>
      <c r="AB146" s="271">
        <f t="shared" si="104"/>
        <v>1676382585.7507877</v>
      </c>
      <c r="AC146" s="271"/>
      <c r="AD146" s="33" t="str">
        <f t="shared" si="105"/>
        <v>BERTAHAP</v>
      </c>
      <c r="AE146" s="273">
        <f t="shared" si="106"/>
        <v>0</v>
      </c>
      <c r="AF146" s="274">
        <v>2</v>
      </c>
      <c r="AG146" s="275"/>
      <c r="AH146" s="271" t="e">
        <f>IF(AG146&gt;#REF!,"LB","KR")</f>
        <v>#REF!</v>
      </c>
      <c r="AI146" s="275">
        <f t="shared" si="159"/>
        <v>1367106000</v>
      </c>
      <c r="AJ146" s="275">
        <f t="shared" si="159"/>
        <v>1540947000</v>
      </c>
      <c r="AK146" s="275">
        <f t="shared" si="159"/>
        <v>1635989000</v>
      </c>
      <c r="AL146" s="276">
        <f t="shared" si="159"/>
        <v>1736894000</v>
      </c>
      <c r="AM146" s="276">
        <f t="shared" si="159"/>
        <v>1635989000</v>
      </c>
      <c r="AN146" s="275">
        <f t="shared" si="159"/>
        <v>1736894000</v>
      </c>
      <c r="AO146" s="275">
        <f t="shared" si="158"/>
        <v>1844021000</v>
      </c>
      <c r="AP146" s="275">
        <f t="shared" si="127"/>
        <v>1844021775.8761561</v>
      </c>
      <c r="AQ146" s="52">
        <f t="shared" si="128"/>
        <v>1734149000</v>
      </c>
      <c r="AR146" s="43">
        <f t="shared" si="128"/>
        <v>1841108000</v>
      </c>
      <c r="AS146" s="63">
        <f t="shared" si="107"/>
        <v>1560734100</v>
      </c>
      <c r="AT146" s="63">
        <f t="shared" si="108"/>
        <v>26012235</v>
      </c>
      <c r="AU146" s="351">
        <f t="shared" si="109"/>
        <v>32566762.5</v>
      </c>
      <c r="AV146" s="141">
        <f t="shared" si="110"/>
        <v>18411080</v>
      </c>
      <c r="AW146" s="5">
        <f t="shared" si="111"/>
        <v>26012235</v>
      </c>
      <c r="AX146" s="5">
        <f t="shared" si="112"/>
        <v>40899725</v>
      </c>
      <c r="AY146" s="510">
        <f t="shared" si="113"/>
        <v>1954664000</v>
      </c>
      <c r="AZ146" s="127">
        <f t="shared" si="129"/>
        <v>1954663110.5638826</v>
      </c>
      <c r="BA146" s="2"/>
      <c r="BB146" s="2"/>
      <c r="BW146" s="56">
        <f t="shared" si="114"/>
        <v>-1255655.3877779953</v>
      </c>
      <c r="BY146" s="126">
        <v>33</v>
      </c>
      <c r="BZ146" s="131" t="s">
        <v>63</v>
      </c>
      <c r="CA146" s="122" t="str">
        <f>G179</f>
        <v>1BR-20</v>
      </c>
      <c r="CB146" s="123">
        <f>E179</f>
        <v>20</v>
      </c>
      <c r="CC146" s="124">
        <f>H179</f>
        <v>60</v>
      </c>
      <c r="CD146" s="124">
        <f>I179</f>
        <v>51</v>
      </c>
      <c r="CE146" s="125">
        <f>P179</f>
        <v>26092326.415032003</v>
      </c>
      <c r="CF146" s="125">
        <f>AI179</f>
        <v>1223200000</v>
      </c>
      <c r="CG146" s="125">
        <f>AJ179</f>
        <v>1378742000</v>
      </c>
      <c r="CH146" s="125">
        <f>AK179</f>
        <v>1463780000</v>
      </c>
      <c r="CI146" s="125">
        <f>AL179</f>
        <v>1554063000</v>
      </c>
      <c r="CJ146" s="125">
        <f>AO179</f>
        <v>1649914000</v>
      </c>
      <c r="CK146" s="2">
        <v>1</v>
      </c>
      <c r="CW146" s="63">
        <f t="shared" si="121"/>
        <v>1656997200</v>
      </c>
      <c r="CX146" s="44">
        <f t="shared" si="122"/>
        <v>18411080</v>
      </c>
      <c r="DA146" s="56">
        <f t="shared" si="123"/>
        <v>1472390100</v>
      </c>
      <c r="DB146" s="44">
        <f t="shared" si="124"/>
        <v>24539835</v>
      </c>
      <c r="DC146" s="49">
        <f t="shared" si="125"/>
        <v>40899725</v>
      </c>
    </row>
    <row r="147" spans="1:107">
      <c r="A147" s="3">
        <f t="shared" si="126"/>
        <v>108</v>
      </c>
      <c r="B147" s="263">
        <v>6</v>
      </c>
      <c r="C147" s="556"/>
      <c r="D147" s="264" t="s">
        <v>159</v>
      </c>
      <c r="E147" s="265">
        <v>16</v>
      </c>
      <c r="F147" s="266"/>
      <c r="G147" s="41" t="s">
        <v>52</v>
      </c>
      <c r="H147" s="267">
        <f t="shared" si="87"/>
        <v>71</v>
      </c>
      <c r="I147" s="267">
        <f t="shared" si="88"/>
        <v>63</v>
      </c>
      <c r="J147" s="268">
        <f t="shared" si="89"/>
        <v>27506142.120000001</v>
      </c>
      <c r="K147" s="268">
        <f t="shared" si="90"/>
        <v>2</v>
      </c>
      <c r="L147" s="269">
        <f t="shared" si="91"/>
        <v>0.93</v>
      </c>
      <c r="M147" s="319">
        <f t="shared" si="160"/>
        <v>1.02</v>
      </c>
      <c r="N147" s="271">
        <f t="shared" si="92"/>
        <v>21803919.988488406</v>
      </c>
      <c r="O147" s="271">
        <f t="shared" si="93"/>
        <v>24576501.574624766</v>
      </c>
      <c r="P147" s="271">
        <f t="shared" si="94"/>
        <v>26092326.415032003</v>
      </c>
      <c r="Q147" s="271">
        <f t="shared" si="95"/>
        <v>27701644.014765408</v>
      </c>
      <c r="R147" s="272">
        <f t="shared" si="96"/>
        <v>26092326.415032003</v>
      </c>
      <c r="S147" s="271">
        <f t="shared" si="96"/>
        <v>27701644.014765408</v>
      </c>
      <c r="T147" s="271">
        <f t="shared" si="97"/>
        <v>29410220.8026454</v>
      </c>
      <c r="U147" s="271"/>
      <c r="V147" s="271">
        <f t="shared" si="98"/>
        <v>1373646959.2747695</v>
      </c>
      <c r="W147" s="271">
        <f t="shared" si="99"/>
        <v>1548319599.2013602</v>
      </c>
      <c r="X147" s="271">
        <f t="shared" si="100"/>
        <v>1643816564.1470163</v>
      </c>
      <c r="Y147" s="272">
        <f t="shared" si="101"/>
        <v>1745203572.9302206</v>
      </c>
      <c r="Z147" s="272">
        <f t="shared" si="102"/>
        <v>1643816564.1470163</v>
      </c>
      <c r="AA147" s="271">
        <f t="shared" si="103"/>
        <v>1745203572.9302206</v>
      </c>
      <c r="AB147" s="271">
        <f t="shared" si="104"/>
        <v>1852843910.5666602</v>
      </c>
      <c r="AC147" s="271"/>
      <c r="AD147" s="33" t="str">
        <f t="shared" si="105"/>
        <v>BERTAHAP</v>
      </c>
      <c r="AE147" s="273">
        <f t="shared" si="106"/>
        <v>0</v>
      </c>
      <c r="AF147" s="274">
        <v>2</v>
      </c>
      <c r="AG147" s="275"/>
      <c r="AH147" s="271" t="e">
        <f>IF(AG147&gt;#REF!,"LB","KR")</f>
        <v>#REF!</v>
      </c>
      <c r="AI147" s="275">
        <f t="shared" si="159"/>
        <v>1511012000</v>
      </c>
      <c r="AJ147" s="275">
        <f t="shared" si="159"/>
        <v>1703152000</v>
      </c>
      <c r="AK147" s="275">
        <f t="shared" si="159"/>
        <v>1808199000</v>
      </c>
      <c r="AL147" s="276">
        <f t="shared" si="159"/>
        <v>1919724000</v>
      </c>
      <c r="AM147" s="276">
        <f t="shared" si="159"/>
        <v>1808199000</v>
      </c>
      <c r="AN147" s="275">
        <f t="shared" si="159"/>
        <v>1919724000</v>
      </c>
      <c r="AO147" s="275">
        <f t="shared" si="158"/>
        <v>2038129000</v>
      </c>
      <c r="AP147" s="275">
        <f t="shared" si="127"/>
        <v>2038128325.4315333</v>
      </c>
      <c r="AQ147" s="52">
        <f t="shared" si="128"/>
        <v>1916691000</v>
      </c>
      <c r="AR147" s="43">
        <f t="shared" si="128"/>
        <v>2034908000</v>
      </c>
      <c r="AS147" s="63">
        <f t="shared" si="107"/>
        <v>1725021900</v>
      </c>
      <c r="AT147" s="63">
        <f t="shared" si="108"/>
        <v>28750365</v>
      </c>
      <c r="AU147" s="351">
        <f t="shared" si="109"/>
        <v>35994825</v>
      </c>
      <c r="AV147" s="141">
        <f t="shared" si="110"/>
        <v>20349080</v>
      </c>
      <c r="AW147" s="5">
        <f t="shared" si="111"/>
        <v>28750365</v>
      </c>
      <c r="AX147" s="5">
        <f t="shared" si="112"/>
        <v>45204975</v>
      </c>
      <c r="AY147" s="510">
        <f t="shared" si="113"/>
        <v>2160417000</v>
      </c>
      <c r="AZ147" s="127">
        <f t="shared" si="129"/>
        <v>2160416228.157897</v>
      </c>
      <c r="BA147" s="2"/>
      <c r="BB147" s="2"/>
      <c r="BW147" s="56">
        <f t="shared" si="114"/>
        <v>-1255655.3877779953</v>
      </c>
      <c r="BY147" s="126">
        <v>34</v>
      </c>
      <c r="BZ147" s="131" t="s">
        <v>65</v>
      </c>
      <c r="CA147" s="122" t="str">
        <f>G181</f>
        <v>1BR-6</v>
      </c>
      <c r="CB147" s="123" t="str">
        <f>E181</f>
        <v>06</v>
      </c>
      <c r="CC147" s="124">
        <f>H181</f>
        <v>78</v>
      </c>
      <c r="CD147" s="124">
        <f>I181</f>
        <v>66</v>
      </c>
      <c r="CE147" s="125">
        <f>P181</f>
        <v>26348133.536748003</v>
      </c>
      <c r="CF147" s="125">
        <f>AI181</f>
        <v>1598484000</v>
      </c>
      <c r="CG147" s="125">
        <f>AJ181</f>
        <v>1801747000</v>
      </c>
      <c r="CH147" s="125">
        <f>AK181</f>
        <v>1912875000</v>
      </c>
      <c r="CI147" s="125">
        <f>AL181</f>
        <v>2030857000</v>
      </c>
      <c r="CJ147" s="125">
        <f>AO181</f>
        <v>2156116000</v>
      </c>
      <c r="CK147" s="2">
        <v>1</v>
      </c>
      <c r="CW147" s="63">
        <f t="shared" si="121"/>
        <v>1831417200</v>
      </c>
      <c r="CX147" s="44">
        <f t="shared" si="122"/>
        <v>20349080</v>
      </c>
      <c r="DA147" s="56">
        <f t="shared" si="123"/>
        <v>1627379100</v>
      </c>
      <c r="DB147" s="44">
        <f t="shared" si="124"/>
        <v>27122985</v>
      </c>
      <c r="DC147" s="49">
        <f t="shared" si="125"/>
        <v>45204975</v>
      </c>
    </row>
    <row r="148" spans="1:107">
      <c r="A148" s="3">
        <f t="shared" si="126"/>
        <v>109</v>
      </c>
      <c r="B148" s="263">
        <v>7</v>
      </c>
      <c r="C148" s="556"/>
      <c r="D148" s="264" t="s">
        <v>159</v>
      </c>
      <c r="E148" s="299">
        <v>18</v>
      </c>
      <c r="F148" s="266"/>
      <c r="G148" s="41" t="s">
        <v>54</v>
      </c>
      <c r="H148" s="267">
        <f t="shared" si="87"/>
        <v>97</v>
      </c>
      <c r="I148" s="267">
        <f t="shared" si="88"/>
        <v>85</v>
      </c>
      <c r="J148" s="268">
        <f t="shared" si="89"/>
        <v>27506142.120000001</v>
      </c>
      <c r="K148" s="268">
        <f t="shared" si="90"/>
        <v>2</v>
      </c>
      <c r="L148" s="269">
        <f t="shared" si="91"/>
        <v>0.93</v>
      </c>
      <c r="M148" s="319">
        <f t="shared" si="160"/>
        <v>1.02</v>
      </c>
      <c r="N148" s="271">
        <f t="shared" si="92"/>
        <v>21803919.988488406</v>
      </c>
      <c r="O148" s="271">
        <f t="shared" si="93"/>
        <v>24576501.574624766</v>
      </c>
      <c r="P148" s="271">
        <f t="shared" si="94"/>
        <v>26092326.415032003</v>
      </c>
      <c r="Q148" s="271">
        <f t="shared" si="95"/>
        <v>27701644.014765408</v>
      </c>
      <c r="R148" s="272">
        <f t="shared" si="96"/>
        <v>26092326.415032003</v>
      </c>
      <c r="S148" s="271">
        <f t="shared" si="96"/>
        <v>27701644.014765408</v>
      </c>
      <c r="T148" s="271">
        <f t="shared" si="97"/>
        <v>29410220.8026454</v>
      </c>
      <c r="U148" s="271"/>
      <c r="V148" s="271">
        <f t="shared" si="98"/>
        <v>1853333199.0215144</v>
      </c>
      <c r="W148" s="271">
        <f t="shared" si="99"/>
        <v>2089002633.8431051</v>
      </c>
      <c r="X148" s="271">
        <f t="shared" si="100"/>
        <v>2217847745.2777205</v>
      </c>
      <c r="Y148" s="272">
        <f t="shared" si="101"/>
        <v>2354639741.2550597</v>
      </c>
      <c r="Z148" s="272">
        <f t="shared" si="102"/>
        <v>2217847745.2777205</v>
      </c>
      <c r="AA148" s="271">
        <f t="shared" si="103"/>
        <v>2354639741.2550597</v>
      </c>
      <c r="AB148" s="271">
        <f t="shared" si="104"/>
        <v>2499868768.2248592</v>
      </c>
      <c r="AC148" s="271"/>
      <c r="AD148" s="33" t="str">
        <f t="shared" si="105"/>
        <v>BERTAHAP</v>
      </c>
      <c r="AE148" s="273">
        <f t="shared" si="106"/>
        <v>0</v>
      </c>
      <c r="AF148" s="274">
        <v>2</v>
      </c>
      <c r="AG148" s="275"/>
      <c r="AH148" s="271" t="e">
        <f>IF(AG148&gt;#REF!,"LB","KR")</f>
        <v>#REF!</v>
      </c>
      <c r="AI148" s="275">
        <f t="shared" si="159"/>
        <v>2038667000</v>
      </c>
      <c r="AJ148" s="275">
        <f t="shared" si="159"/>
        <v>2297903000</v>
      </c>
      <c r="AK148" s="275">
        <f t="shared" si="159"/>
        <v>2439633000</v>
      </c>
      <c r="AL148" s="276">
        <f t="shared" si="159"/>
        <v>2590104000</v>
      </c>
      <c r="AM148" s="276">
        <f t="shared" si="159"/>
        <v>2439633000</v>
      </c>
      <c r="AN148" s="275">
        <f t="shared" si="159"/>
        <v>2590104000</v>
      </c>
      <c r="AO148" s="275">
        <f t="shared" si="158"/>
        <v>2749856000</v>
      </c>
      <c r="AP148" s="275">
        <f t="shared" si="127"/>
        <v>2749855879.3938694</v>
      </c>
      <c r="AQ148" s="52">
        <f t="shared" si="128"/>
        <v>2586011000</v>
      </c>
      <c r="AR148" s="43">
        <f t="shared" si="128"/>
        <v>2745511000</v>
      </c>
      <c r="AS148" s="63">
        <f t="shared" si="107"/>
        <v>2327409900</v>
      </c>
      <c r="AT148" s="63">
        <f t="shared" si="108"/>
        <v>38790165</v>
      </c>
      <c r="AU148" s="351">
        <f t="shared" si="109"/>
        <v>48564450</v>
      </c>
      <c r="AV148" s="141">
        <f t="shared" si="110"/>
        <v>27455110</v>
      </c>
      <c r="AW148" s="5">
        <f t="shared" si="111"/>
        <v>38790165</v>
      </c>
      <c r="AX148" s="5">
        <f t="shared" si="112"/>
        <v>60990825</v>
      </c>
      <c r="AY148" s="510">
        <f t="shared" si="113"/>
        <v>2914848000</v>
      </c>
      <c r="AZ148" s="127">
        <f t="shared" si="129"/>
        <v>2914847511.0353961</v>
      </c>
      <c r="BA148" s="2"/>
      <c r="BB148" s="2"/>
      <c r="BW148" s="56">
        <f t="shared" si="114"/>
        <v>-1255655.3877779953</v>
      </c>
      <c r="BY148" s="126">
        <v>35</v>
      </c>
      <c r="BZ148" s="131" t="s">
        <v>166</v>
      </c>
      <c r="CA148" s="122" t="str">
        <f>G226</f>
        <v>1BR-10</v>
      </c>
      <c r="CB148" s="123">
        <f>E226</f>
        <v>10</v>
      </c>
      <c r="CC148" s="124">
        <f>H226</f>
        <v>74</v>
      </c>
      <c r="CD148" s="124">
        <f>I226</f>
        <v>63</v>
      </c>
      <c r="CE148" s="125">
        <f>P226</f>
        <v>26348133.536748003</v>
      </c>
      <c r="CF148" s="125">
        <f t="shared" ref="CF148:CI149" si="162">AI226</f>
        <v>1525826000</v>
      </c>
      <c r="CG148" s="125">
        <f t="shared" si="162"/>
        <v>1719850000</v>
      </c>
      <c r="CH148" s="125">
        <f t="shared" si="162"/>
        <v>1825926000</v>
      </c>
      <c r="CI148" s="125">
        <f t="shared" si="162"/>
        <v>1938545000</v>
      </c>
      <c r="CJ148" s="125">
        <f>AO226</f>
        <v>2058110000</v>
      </c>
      <c r="CK148" s="2">
        <v>2</v>
      </c>
      <c r="CW148" s="63">
        <f t="shared" si="121"/>
        <v>2470959900</v>
      </c>
      <c r="CX148" s="44">
        <f t="shared" si="122"/>
        <v>27455110</v>
      </c>
      <c r="DA148" s="56">
        <f t="shared" si="123"/>
        <v>2195669700</v>
      </c>
      <c r="DB148" s="44">
        <f t="shared" si="124"/>
        <v>36594495</v>
      </c>
      <c r="DC148" s="49">
        <f t="shared" si="125"/>
        <v>60990825</v>
      </c>
    </row>
    <row r="149" spans="1:107">
      <c r="A149" s="3">
        <f t="shared" si="126"/>
        <v>110</v>
      </c>
      <c r="B149" s="263">
        <v>1</v>
      </c>
      <c r="C149" s="556"/>
      <c r="D149" s="264" t="s">
        <v>163</v>
      </c>
      <c r="E149" s="265" t="s">
        <v>24</v>
      </c>
      <c r="F149" s="266"/>
      <c r="G149" s="41" t="s">
        <v>39</v>
      </c>
      <c r="H149" s="267">
        <f t="shared" si="87"/>
        <v>113</v>
      </c>
      <c r="I149" s="267">
        <f t="shared" si="88"/>
        <v>101</v>
      </c>
      <c r="J149" s="268">
        <f t="shared" si="89"/>
        <v>27506142.120000001</v>
      </c>
      <c r="K149" s="268">
        <f t="shared" si="90"/>
        <v>6</v>
      </c>
      <c r="L149" s="269">
        <f t="shared" si="91"/>
        <v>0.95</v>
      </c>
      <c r="M149" s="270">
        <f t="shared" ref="M149:M155" si="163">SUMIF($AO$4:$AO$22,E149,$AX$4:$AX$22)</f>
        <v>1.01</v>
      </c>
      <c r="N149" s="271">
        <f t="shared" si="92"/>
        <v>22054460.498581722</v>
      </c>
      <c r="O149" s="271">
        <f t="shared" si="93"/>
        <v>24858900.759911936</v>
      </c>
      <c r="P149" s="271">
        <f t="shared" si="94"/>
        <v>26392143.36414</v>
      </c>
      <c r="Q149" s="271">
        <f t="shared" si="95"/>
        <v>28019953.017254278</v>
      </c>
      <c r="R149" s="272">
        <f t="shared" si="96"/>
        <v>26392143.36414</v>
      </c>
      <c r="S149" s="271">
        <f t="shared" si="96"/>
        <v>28019953.017254278</v>
      </c>
      <c r="T149" s="271">
        <f t="shared" si="97"/>
        <v>29748162.407904554</v>
      </c>
      <c r="U149" s="271"/>
      <c r="V149" s="271">
        <f t="shared" si="98"/>
        <v>2227500510.3567538</v>
      </c>
      <c r="W149" s="271">
        <f t="shared" si="99"/>
        <v>2510748976.7511053</v>
      </c>
      <c r="X149" s="271">
        <f t="shared" si="100"/>
        <v>2665606479.7781401</v>
      </c>
      <c r="Y149" s="272">
        <f t="shared" si="101"/>
        <v>2830015254.742682</v>
      </c>
      <c r="Z149" s="272">
        <f t="shared" si="102"/>
        <v>2665606479.7781401</v>
      </c>
      <c r="AA149" s="271">
        <f t="shared" si="103"/>
        <v>2830015254.742682</v>
      </c>
      <c r="AB149" s="271">
        <f t="shared" si="104"/>
        <v>3004564403.19836</v>
      </c>
      <c r="AC149" s="271"/>
      <c r="AD149" s="33" t="str">
        <f t="shared" si="105"/>
        <v>BERTAHAP</v>
      </c>
      <c r="AE149" s="273">
        <f t="shared" si="106"/>
        <v>0</v>
      </c>
      <c r="AF149" s="274">
        <v>2</v>
      </c>
      <c r="AG149" s="275"/>
      <c r="AH149" s="271" t="e">
        <f>IF(AG149&gt;#REF!,"LB","KR")</f>
        <v>#REF!</v>
      </c>
      <c r="AI149" s="275">
        <f t="shared" si="159"/>
        <v>2450251000</v>
      </c>
      <c r="AJ149" s="275">
        <f t="shared" si="159"/>
        <v>2761824000</v>
      </c>
      <c r="AK149" s="275">
        <f t="shared" si="159"/>
        <v>2932168000</v>
      </c>
      <c r="AL149" s="276">
        <f t="shared" si="159"/>
        <v>3113017000</v>
      </c>
      <c r="AM149" s="276">
        <f t="shared" si="159"/>
        <v>2932168000</v>
      </c>
      <c r="AN149" s="275">
        <f t="shared" si="159"/>
        <v>3113017000</v>
      </c>
      <c r="AO149" s="275">
        <f t="shared" si="158"/>
        <v>3305021000</v>
      </c>
      <c r="AP149" s="275">
        <f t="shared" si="127"/>
        <v>3305020995.3357334</v>
      </c>
      <c r="AQ149" s="52">
        <f t="shared" si="128"/>
        <v>3108099000</v>
      </c>
      <c r="AR149" s="43">
        <f t="shared" si="128"/>
        <v>3299799000</v>
      </c>
      <c r="AS149" s="63">
        <f t="shared" si="107"/>
        <v>2797289100</v>
      </c>
      <c r="AT149" s="63">
        <f t="shared" si="108"/>
        <v>46621485</v>
      </c>
      <c r="AU149" s="351">
        <f t="shared" si="109"/>
        <v>58369068.75</v>
      </c>
      <c r="AV149" s="141">
        <f t="shared" si="110"/>
        <v>32997990</v>
      </c>
      <c r="AW149" s="5">
        <f t="shared" si="111"/>
        <v>46621485</v>
      </c>
      <c r="AX149" s="5">
        <f t="shared" si="112"/>
        <v>73304200</v>
      </c>
      <c r="AY149" s="510">
        <f t="shared" si="113"/>
        <v>3503323000</v>
      </c>
      <c r="AZ149" s="127">
        <f t="shared" si="129"/>
        <v>3503322660.9061441</v>
      </c>
      <c r="BA149" s="2"/>
      <c r="BB149" s="2"/>
      <c r="BW149" s="56">
        <f t="shared" si="114"/>
        <v>-955838.4386699982</v>
      </c>
      <c r="BY149" s="126"/>
      <c r="BZ149" s="122"/>
      <c r="CA149" s="122" t="str">
        <f>G227</f>
        <v>1BR-16</v>
      </c>
      <c r="CB149" s="123">
        <f>E227</f>
        <v>16</v>
      </c>
      <c r="CC149" s="124">
        <f>H227</f>
        <v>71</v>
      </c>
      <c r="CD149" s="124">
        <f>I227</f>
        <v>63</v>
      </c>
      <c r="CE149" s="125">
        <f>P227</f>
        <v>26348133.536748003</v>
      </c>
      <c r="CF149" s="125">
        <f t="shared" si="162"/>
        <v>1525826000</v>
      </c>
      <c r="CG149" s="125">
        <f t="shared" si="162"/>
        <v>1719850000</v>
      </c>
      <c r="CH149" s="125">
        <f t="shared" si="162"/>
        <v>1825926000</v>
      </c>
      <c r="CI149" s="125">
        <f t="shared" si="162"/>
        <v>1938545000</v>
      </c>
      <c r="CJ149" s="125">
        <f>AO227</f>
        <v>2058110000</v>
      </c>
      <c r="CW149" s="63">
        <f t="shared" si="121"/>
        <v>2969819100</v>
      </c>
      <c r="CX149" s="44">
        <f t="shared" si="122"/>
        <v>32997990</v>
      </c>
      <c r="DA149" s="56">
        <f t="shared" si="123"/>
        <v>2638951200</v>
      </c>
      <c r="DB149" s="44">
        <f t="shared" si="124"/>
        <v>43982520</v>
      </c>
      <c r="DC149" s="49">
        <f t="shared" si="125"/>
        <v>73304200</v>
      </c>
    </row>
    <row r="150" spans="1:107">
      <c r="A150" s="3">
        <f t="shared" si="126"/>
        <v>111</v>
      </c>
      <c r="B150" s="263">
        <v>2</v>
      </c>
      <c r="C150" s="556"/>
      <c r="D150" s="264" t="s">
        <v>163</v>
      </c>
      <c r="E150" s="265" t="s">
        <v>35</v>
      </c>
      <c r="F150" s="266"/>
      <c r="G150" s="41" t="s">
        <v>42</v>
      </c>
      <c r="H150" s="267">
        <f t="shared" si="87"/>
        <v>78</v>
      </c>
      <c r="I150" s="267">
        <f t="shared" si="88"/>
        <v>66</v>
      </c>
      <c r="J150" s="268">
        <f t="shared" si="89"/>
        <v>27506142.120000001</v>
      </c>
      <c r="K150" s="268">
        <f t="shared" si="90"/>
        <v>2</v>
      </c>
      <c r="L150" s="269">
        <f t="shared" si="91"/>
        <v>0.93</v>
      </c>
      <c r="M150" s="270">
        <f t="shared" si="163"/>
        <v>1.01</v>
      </c>
      <c r="N150" s="271">
        <f t="shared" si="92"/>
        <v>21590156.067032635</v>
      </c>
      <c r="O150" s="271">
        <f t="shared" si="93"/>
        <v>24335555.480755895</v>
      </c>
      <c r="P150" s="271">
        <f t="shared" si="94"/>
        <v>25836519.293316003</v>
      </c>
      <c r="Q150" s="271">
        <f t="shared" si="95"/>
        <v>27430059.269522611</v>
      </c>
      <c r="R150" s="272">
        <f t="shared" si="96"/>
        <v>25836519.293316003</v>
      </c>
      <c r="S150" s="271">
        <f t="shared" si="96"/>
        <v>27430059.269522611</v>
      </c>
      <c r="T150" s="271">
        <f t="shared" si="97"/>
        <v>29121885.304580249</v>
      </c>
      <c r="U150" s="271"/>
      <c r="V150" s="271">
        <f t="shared" si="98"/>
        <v>1424950300.4241538</v>
      </c>
      <c r="W150" s="271">
        <f t="shared" si="99"/>
        <v>1606146661.7298892</v>
      </c>
      <c r="X150" s="271">
        <f t="shared" si="100"/>
        <v>1705210273.3588562</v>
      </c>
      <c r="Y150" s="272">
        <f t="shared" si="101"/>
        <v>1810383911.7884924</v>
      </c>
      <c r="Z150" s="272">
        <f t="shared" si="102"/>
        <v>1705210273.3588562</v>
      </c>
      <c r="AA150" s="271">
        <f t="shared" si="103"/>
        <v>1810383911.7884924</v>
      </c>
      <c r="AB150" s="271">
        <f t="shared" si="104"/>
        <v>1922044430.1022964</v>
      </c>
      <c r="AC150" s="271"/>
      <c r="AD150" s="33" t="str">
        <f t="shared" si="105"/>
        <v>BERTAHAP</v>
      </c>
      <c r="AE150" s="273">
        <f t="shared" si="106"/>
        <v>0</v>
      </c>
      <c r="AF150" s="274">
        <v>2</v>
      </c>
      <c r="AG150" s="275"/>
      <c r="AH150" s="271" t="e">
        <f>IF(AG150&gt;#REF!,"LB","KR")</f>
        <v>#REF!</v>
      </c>
      <c r="AI150" s="275">
        <f t="shared" si="159"/>
        <v>1567446000</v>
      </c>
      <c r="AJ150" s="275">
        <f t="shared" si="159"/>
        <v>1766762000</v>
      </c>
      <c r="AK150" s="275">
        <f t="shared" si="159"/>
        <v>1875732000</v>
      </c>
      <c r="AL150" s="276">
        <f t="shared" si="159"/>
        <v>1991423000</v>
      </c>
      <c r="AM150" s="276">
        <f t="shared" si="159"/>
        <v>1875732000</v>
      </c>
      <c r="AN150" s="275">
        <f t="shared" si="159"/>
        <v>1991423000</v>
      </c>
      <c r="AO150" s="275">
        <f t="shared" si="158"/>
        <v>2114249000</v>
      </c>
      <c r="AP150" s="275">
        <f t="shared" si="127"/>
        <v>2114249560.9868088</v>
      </c>
      <c r="AQ150" s="52">
        <f t="shared" si="128"/>
        <v>1988276000</v>
      </c>
      <c r="AR150" s="43">
        <f t="shared" si="128"/>
        <v>2110909000</v>
      </c>
      <c r="AS150" s="63">
        <f t="shared" si="107"/>
        <v>1789448400</v>
      </c>
      <c r="AT150" s="63">
        <f t="shared" si="108"/>
        <v>29824140</v>
      </c>
      <c r="AU150" s="351">
        <f t="shared" si="109"/>
        <v>37339181.25</v>
      </c>
      <c r="AV150" s="141">
        <f t="shared" si="110"/>
        <v>21109090</v>
      </c>
      <c r="AW150" s="5">
        <f t="shared" si="111"/>
        <v>29824140</v>
      </c>
      <c r="AX150" s="5">
        <f t="shared" si="112"/>
        <v>46893300</v>
      </c>
      <c r="AY150" s="510">
        <f t="shared" si="113"/>
        <v>2241105000</v>
      </c>
      <c r="AZ150" s="127">
        <f t="shared" si="129"/>
        <v>2241104786.9311819</v>
      </c>
      <c r="BA150" s="2"/>
      <c r="BB150" s="2"/>
      <c r="BW150" s="56">
        <f t="shared" si="114"/>
        <v>-1511462.5094939955</v>
      </c>
      <c r="BY150" s="126">
        <v>36</v>
      </c>
      <c r="BZ150" s="131" t="s">
        <v>63</v>
      </c>
      <c r="CA150" s="122" t="str">
        <f>G180</f>
        <v>2BR-22</v>
      </c>
      <c r="CB150" s="123">
        <f>E180</f>
        <v>22</v>
      </c>
      <c r="CC150" s="124">
        <f>H180</f>
        <v>81</v>
      </c>
      <c r="CD150" s="124">
        <f>I180</f>
        <v>70</v>
      </c>
      <c r="CE150" s="125">
        <f>P180</f>
        <v>27214577.013528001</v>
      </c>
      <c r="CF150" s="125">
        <f>AI180</f>
        <v>1751113000</v>
      </c>
      <c r="CG150" s="125">
        <f>AJ180</f>
        <v>1973784000</v>
      </c>
      <c r="CH150" s="125">
        <f>AK180</f>
        <v>2095523000</v>
      </c>
      <c r="CI150" s="125">
        <f>AL180</f>
        <v>2224770000</v>
      </c>
      <c r="CJ150" s="125">
        <f>AO180</f>
        <v>2361989000</v>
      </c>
      <c r="CK150" s="2">
        <v>1</v>
      </c>
      <c r="CW150" s="63">
        <f t="shared" si="121"/>
        <v>1899818100</v>
      </c>
      <c r="CX150" s="44">
        <f t="shared" si="122"/>
        <v>21109090</v>
      </c>
      <c r="DA150" s="56">
        <f t="shared" si="123"/>
        <v>1688158800</v>
      </c>
      <c r="DB150" s="44">
        <f t="shared" si="124"/>
        <v>28135980</v>
      </c>
      <c r="DC150" s="49">
        <f t="shared" si="125"/>
        <v>46893300</v>
      </c>
    </row>
    <row r="151" spans="1:107">
      <c r="A151" s="3">
        <f t="shared" si="126"/>
        <v>112</v>
      </c>
      <c r="B151" s="263">
        <v>3</v>
      </c>
      <c r="C151" s="556"/>
      <c r="D151" s="264" t="s">
        <v>163</v>
      </c>
      <c r="E151" s="265" t="s">
        <v>41</v>
      </c>
      <c r="F151" s="266"/>
      <c r="G151" s="41" t="s">
        <v>45</v>
      </c>
      <c r="H151" s="267">
        <f t="shared" si="87"/>
        <v>60</v>
      </c>
      <c r="I151" s="267">
        <f t="shared" si="88"/>
        <v>52</v>
      </c>
      <c r="J151" s="268">
        <f t="shared" si="89"/>
        <v>27506142.120000001</v>
      </c>
      <c r="K151" s="268">
        <f t="shared" si="90"/>
        <v>2</v>
      </c>
      <c r="L151" s="269">
        <f t="shared" si="91"/>
        <v>0.93</v>
      </c>
      <c r="M151" s="270">
        <f t="shared" si="163"/>
        <v>1.01</v>
      </c>
      <c r="N151" s="271">
        <f t="shared" si="92"/>
        <v>21590156.067032635</v>
      </c>
      <c r="O151" s="271">
        <f t="shared" si="93"/>
        <v>24335555.480755895</v>
      </c>
      <c r="P151" s="271">
        <f t="shared" si="94"/>
        <v>25836519.293316003</v>
      </c>
      <c r="Q151" s="271">
        <f t="shared" si="95"/>
        <v>27430059.269522611</v>
      </c>
      <c r="R151" s="272">
        <f t="shared" si="96"/>
        <v>25836519.293316003</v>
      </c>
      <c r="S151" s="271">
        <f t="shared" si="96"/>
        <v>27430059.269522611</v>
      </c>
      <c r="T151" s="271">
        <f t="shared" si="97"/>
        <v>29121885.304580249</v>
      </c>
      <c r="U151" s="271"/>
      <c r="V151" s="271">
        <f t="shared" si="98"/>
        <v>1122688115.485697</v>
      </c>
      <c r="W151" s="271">
        <f t="shared" si="99"/>
        <v>1265448884.9993067</v>
      </c>
      <c r="X151" s="271">
        <f t="shared" si="100"/>
        <v>1343499003.2524321</v>
      </c>
      <c r="Y151" s="272">
        <f t="shared" si="101"/>
        <v>1426363082.0151758</v>
      </c>
      <c r="Z151" s="272">
        <f t="shared" si="102"/>
        <v>1343499003.2524321</v>
      </c>
      <c r="AA151" s="271">
        <f t="shared" si="103"/>
        <v>1426363082.0151758</v>
      </c>
      <c r="AB151" s="271">
        <f t="shared" si="104"/>
        <v>1514338035.8381729</v>
      </c>
      <c r="AC151" s="271"/>
      <c r="AD151" s="33" t="str">
        <f t="shared" si="105"/>
        <v>BERTAHAP</v>
      </c>
      <c r="AE151" s="273">
        <f t="shared" si="106"/>
        <v>0</v>
      </c>
      <c r="AF151" s="274">
        <v>2</v>
      </c>
      <c r="AG151" s="275"/>
      <c r="AH151" s="271" t="e">
        <f>IF(AG151&gt;#REF!,"LB","KR")</f>
        <v>#REF!</v>
      </c>
      <c r="AI151" s="275">
        <f t="shared" si="159"/>
        <v>1234957000</v>
      </c>
      <c r="AJ151" s="275">
        <f t="shared" si="159"/>
        <v>1391994000</v>
      </c>
      <c r="AK151" s="275">
        <f t="shared" si="159"/>
        <v>1477849000</v>
      </c>
      <c r="AL151" s="276">
        <f t="shared" si="159"/>
        <v>1569000000</v>
      </c>
      <c r="AM151" s="276">
        <f t="shared" si="159"/>
        <v>1477849000</v>
      </c>
      <c r="AN151" s="275">
        <f t="shared" si="159"/>
        <v>1569000000</v>
      </c>
      <c r="AO151" s="275">
        <f t="shared" si="158"/>
        <v>1665772000</v>
      </c>
      <c r="AP151" s="275">
        <f t="shared" si="127"/>
        <v>1665772445.7276547</v>
      </c>
      <c r="AQ151" s="52">
        <f t="shared" si="128"/>
        <v>1566520000</v>
      </c>
      <c r="AR151" s="43">
        <f t="shared" si="128"/>
        <v>1663140000</v>
      </c>
      <c r="AS151" s="63">
        <f t="shared" si="107"/>
        <v>1409868000</v>
      </c>
      <c r="AT151" s="63">
        <f t="shared" si="108"/>
        <v>23497800</v>
      </c>
      <c r="AU151" s="351">
        <f t="shared" si="109"/>
        <v>29418750</v>
      </c>
      <c r="AV151" s="141">
        <f t="shared" si="110"/>
        <v>16631400</v>
      </c>
      <c r="AW151" s="5">
        <f t="shared" si="111"/>
        <v>23497800</v>
      </c>
      <c r="AX151" s="5">
        <f t="shared" si="112"/>
        <v>36946225</v>
      </c>
      <c r="AY151" s="510">
        <f t="shared" si="113"/>
        <v>1765719000</v>
      </c>
      <c r="AZ151" s="127">
        <f t="shared" si="129"/>
        <v>1765718472.6280129</v>
      </c>
      <c r="BA151" s="2"/>
      <c r="BB151" s="2"/>
      <c r="BW151" s="56">
        <f t="shared" si="114"/>
        <v>-1511462.5094939955</v>
      </c>
      <c r="BY151" s="126">
        <v>37</v>
      </c>
      <c r="BZ151" s="122" t="s">
        <v>171</v>
      </c>
      <c r="CA151" s="122" t="str">
        <f>G188</f>
        <v>2BR-22</v>
      </c>
      <c r="CB151" s="123">
        <f>E188</f>
        <v>22</v>
      </c>
      <c r="CC151" s="124">
        <f>H188</f>
        <v>81</v>
      </c>
      <c r="CD151" s="124">
        <f>I188</f>
        <v>70</v>
      </c>
      <c r="CE151" s="125">
        <f>P188</f>
        <v>27481386.592092004</v>
      </c>
      <c r="CF151" s="125">
        <f t="shared" ref="CF151:CI152" si="164">AI188</f>
        <v>1768281000</v>
      </c>
      <c r="CG151" s="125">
        <f t="shared" si="164"/>
        <v>1993135000</v>
      </c>
      <c r="CH151" s="125">
        <f t="shared" si="164"/>
        <v>2116067000</v>
      </c>
      <c r="CI151" s="125">
        <f t="shared" si="164"/>
        <v>2246582000</v>
      </c>
      <c r="CJ151" s="125">
        <f>AO188</f>
        <v>2385146000</v>
      </c>
      <c r="CK151" s="2">
        <v>4</v>
      </c>
      <c r="CW151" s="63">
        <f t="shared" si="121"/>
        <v>1496826000</v>
      </c>
      <c r="CX151" s="44">
        <f t="shared" si="122"/>
        <v>16631400</v>
      </c>
      <c r="DA151" s="56">
        <f t="shared" si="123"/>
        <v>1330064100</v>
      </c>
      <c r="DB151" s="44">
        <f t="shared" si="124"/>
        <v>22167735</v>
      </c>
      <c r="DC151" s="49">
        <f t="shared" si="125"/>
        <v>36946225</v>
      </c>
    </row>
    <row r="152" spans="1:107">
      <c r="A152" s="3">
        <f t="shared" si="126"/>
        <v>113</v>
      </c>
      <c r="B152" s="263">
        <v>4</v>
      </c>
      <c r="C152" s="556"/>
      <c r="D152" s="264" t="s">
        <v>163</v>
      </c>
      <c r="E152" s="265">
        <v>10</v>
      </c>
      <c r="F152" s="266"/>
      <c r="G152" s="41" t="s">
        <v>48</v>
      </c>
      <c r="H152" s="267">
        <f t="shared" si="87"/>
        <v>74</v>
      </c>
      <c r="I152" s="267">
        <f t="shared" si="88"/>
        <v>63</v>
      </c>
      <c r="J152" s="268">
        <f t="shared" si="89"/>
        <v>27506142.120000001</v>
      </c>
      <c r="K152" s="268">
        <f t="shared" si="90"/>
        <v>2</v>
      </c>
      <c r="L152" s="269">
        <f t="shared" si="91"/>
        <v>0.93</v>
      </c>
      <c r="M152" s="270">
        <f t="shared" si="163"/>
        <v>1.01</v>
      </c>
      <c r="N152" s="271">
        <f t="shared" si="92"/>
        <v>21590156.067032635</v>
      </c>
      <c r="O152" s="271">
        <f t="shared" si="93"/>
        <v>24335555.480755895</v>
      </c>
      <c r="P152" s="271">
        <f t="shared" si="94"/>
        <v>25836519.293316003</v>
      </c>
      <c r="Q152" s="271">
        <f t="shared" si="95"/>
        <v>27430059.269522611</v>
      </c>
      <c r="R152" s="272">
        <f t="shared" si="96"/>
        <v>25836519.293316003</v>
      </c>
      <c r="S152" s="271">
        <f t="shared" si="96"/>
        <v>27430059.269522611</v>
      </c>
      <c r="T152" s="271">
        <f t="shared" si="97"/>
        <v>29121885.304580249</v>
      </c>
      <c r="U152" s="271"/>
      <c r="V152" s="271">
        <f t="shared" si="98"/>
        <v>1360179832.2230561</v>
      </c>
      <c r="W152" s="271">
        <f t="shared" si="99"/>
        <v>1533139995.2876215</v>
      </c>
      <c r="X152" s="271">
        <f t="shared" si="100"/>
        <v>1627700715.4789083</v>
      </c>
      <c r="Y152" s="272">
        <f t="shared" si="101"/>
        <v>1728093733.9799244</v>
      </c>
      <c r="Z152" s="272">
        <f t="shared" si="102"/>
        <v>1627700715.4789083</v>
      </c>
      <c r="AA152" s="271">
        <f t="shared" si="103"/>
        <v>1728093733.9799244</v>
      </c>
      <c r="AB152" s="271">
        <f t="shared" si="104"/>
        <v>1834678774.1885557</v>
      </c>
      <c r="AC152" s="271"/>
      <c r="AD152" s="33" t="str">
        <f t="shared" si="105"/>
        <v>BERTAHAP</v>
      </c>
      <c r="AE152" s="273">
        <f t="shared" si="106"/>
        <v>0</v>
      </c>
      <c r="AF152" s="274">
        <v>2</v>
      </c>
      <c r="AG152" s="275"/>
      <c r="AH152" s="271" t="e">
        <f>IF(AG152&gt;#REF!,"LB","KR")</f>
        <v>#REF!</v>
      </c>
      <c r="AI152" s="275">
        <f t="shared" si="159"/>
        <v>1496198000</v>
      </c>
      <c r="AJ152" s="275">
        <f t="shared" si="159"/>
        <v>1686454000</v>
      </c>
      <c r="AK152" s="275">
        <f t="shared" si="159"/>
        <v>1790471000</v>
      </c>
      <c r="AL152" s="276">
        <f t="shared" si="159"/>
        <v>1900904000</v>
      </c>
      <c r="AM152" s="276">
        <f t="shared" si="159"/>
        <v>1790471000</v>
      </c>
      <c r="AN152" s="275">
        <f t="shared" si="159"/>
        <v>1900904000</v>
      </c>
      <c r="AO152" s="275">
        <f t="shared" si="158"/>
        <v>2018147000</v>
      </c>
      <c r="AP152" s="275">
        <f t="shared" si="127"/>
        <v>2018147549.5050869</v>
      </c>
      <c r="AQ152" s="52">
        <f t="shared" si="128"/>
        <v>1897900000</v>
      </c>
      <c r="AR152" s="43">
        <f t="shared" si="128"/>
        <v>2014959000</v>
      </c>
      <c r="AS152" s="63">
        <f t="shared" si="107"/>
        <v>1708110000</v>
      </c>
      <c r="AT152" s="63">
        <f t="shared" si="108"/>
        <v>28468500</v>
      </c>
      <c r="AU152" s="351">
        <f t="shared" si="109"/>
        <v>35641950</v>
      </c>
      <c r="AV152" s="141">
        <f t="shared" si="110"/>
        <v>20149590</v>
      </c>
      <c r="AW152" s="5">
        <f t="shared" si="111"/>
        <v>28468500</v>
      </c>
      <c r="AX152" s="5">
        <f t="shared" si="112"/>
        <v>44761775</v>
      </c>
      <c r="AY152" s="510">
        <f t="shared" si="113"/>
        <v>2139237000</v>
      </c>
      <c r="AZ152" s="127">
        <f t="shared" si="129"/>
        <v>2139236821.8478711</v>
      </c>
      <c r="BA152" s="2"/>
      <c r="BB152" s="2"/>
      <c r="BW152" s="56">
        <f t="shared" si="114"/>
        <v>-1511462.5094939955</v>
      </c>
      <c r="BY152" s="126">
        <v>38</v>
      </c>
      <c r="BZ152" s="122" t="s">
        <v>236</v>
      </c>
      <c r="CA152" s="122" t="str">
        <f>G189</f>
        <v>1BR-6</v>
      </c>
      <c r="CB152" s="123" t="str">
        <f>E189</f>
        <v>06</v>
      </c>
      <c r="CC152" s="124">
        <f>H189</f>
        <v>78</v>
      </c>
      <c r="CD152" s="124">
        <f>I189</f>
        <v>66</v>
      </c>
      <c r="CE152" s="125">
        <f>P189</f>
        <v>26092326.415032003</v>
      </c>
      <c r="CF152" s="125">
        <f t="shared" si="164"/>
        <v>1582965000</v>
      </c>
      <c r="CG152" s="125">
        <f t="shared" si="164"/>
        <v>1784255000</v>
      </c>
      <c r="CH152" s="125">
        <f t="shared" si="164"/>
        <v>1894303000</v>
      </c>
      <c r="CI152" s="125">
        <f t="shared" si="164"/>
        <v>2011140000</v>
      </c>
      <c r="CJ152" s="125">
        <f>AO189</f>
        <v>2135183000</v>
      </c>
      <c r="CK152" s="2">
        <v>2</v>
      </c>
      <c r="CW152" s="63">
        <f t="shared" si="121"/>
        <v>1813463100</v>
      </c>
      <c r="CX152" s="44">
        <f t="shared" si="122"/>
        <v>20149590</v>
      </c>
      <c r="DA152" s="56">
        <f t="shared" si="123"/>
        <v>1611423900</v>
      </c>
      <c r="DB152" s="44">
        <f t="shared" si="124"/>
        <v>26857065</v>
      </c>
      <c r="DC152" s="49">
        <f t="shared" si="125"/>
        <v>44761775</v>
      </c>
    </row>
    <row r="153" spans="1:107">
      <c r="A153" s="3">
        <f t="shared" si="126"/>
        <v>114</v>
      </c>
      <c r="B153" s="263">
        <v>5</v>
      </c>
      <c r="C153" s="556"/>
      <c r="D153" s="264" t="s">
        <v>163</v>
      </c>
      <c r="E153" s="299">
        <v>12</v>
      </c>
      <c r="F153" s="266"/>
      <c r="G153" s="41" t="s">
        <v>50</v>
      </c>
      <c r="H153" s="267">
        <f t="shared" si="87"/>
        <v>67</v>
      </c>
      <c r="I153" s="267">
        <f t="shared" si="88"/>
        <v>57</v>
      </c>
      <c r="J153" s="268">
        <f t="shared" si="89"/>
        <v>27506142.120000001</v>
      </c>
      <c r="K153" s="268">
        <f t="shared" si="90"/>
        <v>2</v>
      </c>
      <c r="L153" s="269">
        <f t="shared" si="91"/>
        <v>0.93</v>
      </c>
      <c r="M153" s="270">
        <f t="shared" si="163"/>
        <v>1.01</v>
      </c>
      <c r="N153" s="271">
        <f t="shared" si="92"/>
        <v>21590156.067032635</v>
      </c>
      <c r="O153" s="271">
        <f t="shared" si="93"/>
        <v>24335555.480755895</v>
      </c>
      <c r="P153" s="271">
        <f t="shared" si="94"/>
        <v>25836519.293316003</v>
      </c>
      <c r="Q153" s="271">
        <f t="shared" si="95"/>
        <v>27430059.269522611</v>
      </c>
      <c r="R153" s="272">
        <f t="shared" si="96"/>
        <v>25836519.293316003</v>
      </c>
      <c r="S153" s="271">
        <f t="shared" si="96"/>
        <v>27430059.269522611</v>
      </c>
      <c r="T153" s="271">
        <f t="shared" si="97"/>
        <v>29121885.304580249</v>
      </c>
      <c r="U153" s="271"/>
      <c r="V153" s="271">
        <f t="shared" si="98"/>
        <v>1230638895.8208601</v>
      </c>
      <c r="W153" s="271">
        <f t="shared" si="99"/>
        <v>1387126662.4030859</v>
      </c>
      <c r="X153" s="271">
        <f t="shared" si="100"/>
        <v>1472681599.7190123</v>
      </c>
      <c r="Y153" s="272">
        <f t="shared" si="101"/>
        <v>1563513378.3627889</v>
      </c>
      <c r="Z153" s="272">
        <f t="shared" si="102"/>
        <v>1472681599.7190123</v>
      </c>
      <c r="AA153" s="271">
        <f t="shared" si="103"/>
        <v>1563513378.3627889</v>
      </c>
      <c r="AB153" s="271">
        <f t="shared" si="104"/>
        <v>1659947462.3610742</v>
      </c>
      <c r="AC153" s="271"/>
      <c r="AD153" s="33" t="str">
        <f t="shared" si="105"/>
        <v>BERTAHAP</v>
      </c>
      <c r="AE153" s="273">
        <f t="shared" si="106"/>
        <v>0</v>
      </c>
      <c r="AF153" s="274">
        <v>2</v>
      </c>
      <c r="AG153" s="275"/>
      <c r="AH153" s="271" t="e">
        <f>IF(AG153&gt;#REF!,"LB","KR")</f>
        <v>#REF!</v>
      </c>
      <c r="AI153" s="275">
        <f t="shared" si="159"/>
        <v>1353703000</v>
      </c>
      <c r="AJ153" s="275">
        <f t="shared" si="159"/>
        <v>1525840000</v>
      </c>
      <c r="AK153" s="275">
        <f t="shared" si="159"/>
        <v>1619950000</v>
      </c>
      <c r="AL153" s="276">
        <f t="shared" si="159"/>
        <v>1719865000</v>
      </c>
      <c r="AM153" s="276">
        <f t="shared" si="159"/>
        <v>1619950000</v>
      </c>
      <c r="AN153" s="275">
        <f t="shared" si="159"/>
        <v>1719865000</v>
      </c>
      <c r="AO153" s="275">
        <f t="shared" si="158"/>
        <v>1825943000</v>
      </c>
      <c r="AP153" s="275">
        <f t="shared" si="127"/>
        <v>1825942464.8638577</v>
      </c>
      <c r="AQ153" s="52">
        <f t="shared" si="128"/>
        <v>1717147000</v>
      </c>
      <c r="AR153" s="43">
        <f t="shared" si="128"/>
        <v>1823057000</v>
      </c>
      <c r="AS153" s="63">
        <f t="shared" si="107"/>
        <v>1545432300</v>
      </c>
      <c r="AT153" s="63">
        <f t="shared" si="108"/>
        <v>25757205</v>
      </c>
      <c r="AU153" s="351">
        <f t="shared" si="109"/>
        <v>32247468.75</v>
      </c>
      <c r="AV153" s="141">
        <f t="shared" si="110"/>
        <v>18230570</v>
      </c>
      <c r="AW153" s="5">
        <f t="shared" si="111"/>
        <v>25757205</v>
      </c>
      <c r="AX153" s="5">
        <f t="shared" si="112"/>
        <v>40498750</v>
      </c>
      <c r="AY153" s="510">
        <f t="shared" si="113"/>
        <v>1935499000</v>
      </c>
      <c r="AZ153" s="127">
        <f t="shared" si="129"/>
        <v>1935498768.3260624</v>
      </c>
      <c r="BA153" s="2"/>
      <c r="BB153" s="2"/>
      <c r="BW153" s="56">
        <f t="shared" si="114"/>
        <v>-1511462.5094939955</v>
      </c>
      <c r="BY153" s="126">
        <v>39</v>
      </c>
      <c r="BZ153" s="122" t="s">
        <v>237</v>
      </c>
      <c r="CA153" s="122" t="str">
        <f>G234</f>
        <v>1BR-10</v>
      </c>
      <c r="CB153" s="123">
        <f>E234</f>
        <v>10</v>
      </c>
      <c r="CC153" s="124">
        <f>H234</f>
        <v>74</v>
      </c>
      <c r="CD153" s="124">
        <f>I234</f>
        <v>63</v>
      </c>
      <c r="CE153" s="125">
        <f>P234</f>
        <v>26092326.415032003</v>
      </c>
      <c r="CF153" s="125">
        <f t="shared" ref="CF153:CI154" si="165">AI234</f>
        <v>1511012000</v>
      </c>
      <c r="CG153" s="125">
        <f t="shared" si="165"/>
        <v>1703152000</v>
      </c>
      <c r="CH153" s="125">
        <f t="shared" si="165"/>
        <v>1808199000</v>
      </c>
      <c r="CI153" s="125">
        <f t="shared" si="165"/>
        <v>1919724000</v>
      </c>
      <c r="CJ153" s="125">
        <f>AO234</f>
        <v>2038129000</v>
      </c>
      <c r="CK153" s="2">
        <v>4</v>
      </c>
      <c r="CW153" s="63">
        <f t="shared" si="121"/>
        <v>1640751300</v>
      </c>
      <c r="CX153" s="44">
        <f t="shared" si="122"/>
        <v>18230570</v>
      </c>
      <c r="DA153" s="56">
        <f t="shared" si="123"/>
        <v>1457955000</v>
      </c>
      <c r="DB153" s="44">
        <f t="shared" si="124"/>
        <v>24299250</v>
      </c>
      <c r="DC153" s="49">
        <f t="shared" si="125"/>
        <v>40498750</v>
      </c>
    </row>
    <row r="154" spans="1:107">
      <c r="A154" s="3">
        <f t="shared" si="126"/>
        <v>115</v>
      </c>
      <c r="B154" s="263">
        <v>6</v>
      </c>
      <c r="C154" s="556"/>
      <c r="D154" s="264" t="s">
        <v>163</v>
      </c>
      <c r="E154" s="265">
        <v>16</v>
      </c>
      <c r="F154" s="266"/>
      <c r="G154" s="41" t="s">
        <v>52</v>
      </c>
      <c r="H154" s="267">
        <f t="shared" si="87"/>
        <v>71</v>
      </c>
      <c r="I154" s="267">
        <f t="shared" si="88"/>
        <v>63</v>
      </c>
      <c r="J154" s="268">
        <f t="shared" si="89"/>
        <v>27506142.120000001</v>
      </c>
      <c r="K154" s="268">
        <f t="shared" si="90"/>
        <v>2</v>
      </c>
      <c r="L154" s="269">
        <f t="shared" si="91"/>
        <v>0.93</v>
      </c>
      <c r="M154" s="270">
        <f t="shared" si="163"/>
        <v>1.01</v>
      </c>
      <c r="N154" s="271">
        <f t="shared" si="92"/>
        <v>21590156.067032635</v>
      </c>
      <c r="O154" s="271">
        <f t="shared" si="93"/>
        <v>24335555.480755895</v>
      </c>
      <c r="P154" s="271">
        <f t="shared" si="94"/>
        <v>25836519.293316003</v>
      </c>
      <c r="Q154" s="271">
        <f t="shared" si="95"/>
        <v>27430059.269522611</v>
      </c>
      <c r="R154" s="272">
        <f t="shared" si="96"/>
        <v>25836519.293316003</v>
      </c>
      <c r="S154" s="271">
        <f t="shared" si="96"/>
        <v>27430059.269522611</v>
      </c>
      <c r="T154" s="271">
        <f t="shared" si="97"/>
        <v>29121885.304580249</v>
      </c>
      <c r="U154" s="271"/>
      <c r="V154" s="271">
        <f t="shared" si="98"/>
        <v>1360179832.2230561</v>
      </c>
      <c r="W154" s="271">
        <f t="shared" si="99"/>
        <v>1533139995.2876215</v>
      </c>
      <c r="X154" s="271">
        <f t="shared" si="100"/>
        <v>1627700715.4789083</v>
      </c>
      <c r="Y154" s="272">
        <f t="shared" si="101"/>
        <v>1728093733.9799244</v>
      </c>
      <c r="Z154" s="272">
        <f t="shared" si="102"/>
        <v>1627700715.4789083</v>
      </c>
      <c r="AA154" s="271">
        <f t="shared" si="103"/>
        <v>1728093733.9799244</v>
      </c>
      <c r="AB154" s="271">
        <f t="shared" si="104"/>
        <v>1834678774.1885557</v>
      </c>
      <c r="AC154" s="271"/>
      <c r="AD154" s="33" t="str">
        <f t="shared" si="105"/>
        <v>BERTAHAP</v>
      </c>
      <c r="AE154" s="273">
        <f t="shared" si="106"/>
        <v>0</v>
      </c>
      <c r="AF154" s="274">
        <v>2</v>
      </c>
      <c r="AG154" s="275"/>
      <c r="AH154" s="271" t="e">
        <f>IF(AG154&gt;#REF!,"LB","KR")</f>
        <v>#REF!</v>
      </c>
      <c r="AI154" s="275">
        <f t="shared" si="159"/>
        <v>1496198000</v>
      </c>
      <c r="AJ154" s="275">
        <f t="shared" si="159"/>
        <v>1686454000</v>
      </c>
      <c r="AK154" s="275">
        <f t="shared" si="159"/>
        <v>1790471000</v>
      </c>
      <c r="AL154" s="276">
        <f t="shared" si="159"/>
        <v>1900904000</v>
      </c>
      <c r="AM154" s="276">
        <f t="shared" si="159"/>
        <v>1790471000</v>
      </c>
      <c r="AN154" s="275">
        <f t="shared" si="159"/>
        <v>1900904000</v>
      </c>
      <c r="AO154" s="275">
        <f t="shared" si="158"/>
        <v>2018147000</v>
      </c>
      <c r="AP154" s="275">
        <f t="shared" si="127"/>
        <v>2018147549.5050869</v>
      </c>
      <c r="AQ154" s="52">
        <f t="shared" si="128"/>
        <v>1897900000</v>
      </c>
      <c r="AR154" s="43">
        <f t="shared" si="128"/>
        <v>2014959000</v>
      </c>
      <c r="AS154" s="63">
        <f t="shared" si="107"/>
        <v>1708110000</v>
      </c>
      <c r="AT154" s="63">
        <f t="shared" si="108"/>
        <v>28468500</v>
      </c>
      <c r="AU154" s="351">
        <f t="shared" si="109"/>
        <v>35641950</v>
      </c>
      <c r="AV154" s="141">
        <f t="shared" si="110"/>
        <v>20149590</v>
      </c>
      <c r="AW154" s="5">
        <f t="shared" si="111"/>
        <v>28468500</v>
      </c>
      <c r="AX154" s="5">
        <f t="shared" si="112"/>
        <v>44761775</v>
      </c>
      <c r="AY154" s="510">
        <f t="shared" si="113"/>
        <v>2139237000</v>
      </c>
      <c r="AZ154" s="127">
        <f t="shared" si="129"/>
        <v>2139236821.8478711</v>
      </c>
      <c r="BA154" s="2"/>
      <c r="BB154" s="2"/>
      <c r="BW154" s="56">
        <f t="shared" si="114"/>
        <v>-1511462.5094939955</v>
      </c>
      <c r="BY154" s="126"/>
      <c r="BZ154" s="122"/>
      <c r="CA154" s="122" t="str">
        <f>G235</f>
        <v>1BR-16</v>
      </c>
      <c r="CB154" s="123">
        <f>E235</f>
        <v>16</v>
      </c>
      <c r="CC154" s="124">
        <f>H235</f>
        <v>71</v>
      </c>
      <c r="CD154" s="124">
        <f>I235</f>
        <v>63</v>
      </c>
      <c r="CE154" s="125">
        <f>P235</f>
        <v>26092326.415032003</v>
      </c>
      <c r="CF154" s="125">
        <f t="shared" si="165"/>
        <v>1511012000</v>
      </c>
      <c r="CG154" s="125">
        <f t="shared" si="165"/>
        <v>1703152000</v>
      </c>
      <c r="CH154" s="125">
        <f t="shared" si="165"/>
        <v>1808199000</v>
      </c>
      <c r="CI154" s="125">
        <f t="shared" si="165"/>
        <v>1919724000</v>
      </c>
      <c r="CJ154" s="125">
        <f>AO235</f>
        <v>2038129000</v>
      </c>
      <c r="CW154" s="63">
        <f t="shared" si="121"/>
        <v>1813463100</v>
      </c>
      <c r="CX154" s="44">
        <f t="shared" si="122"/>
        <v>20149590</v>
      </c>
      <c r="DA154" s="56">
        <f t="shared" si="123"/>
        <v>1611423900</v>
      </c>
      <c r="DB154" s="44">
        <f t="shared" si="124"/>
        <v>26857065</v>
      </c>
      <c r="DC154" s="49">
        <f t="shared" si="125"/>
        <v>44761775</v>
      </c>
    </row>
    <row r="155" spans="1:107">
      <c r="A155" s="3">
        <f t="shared" si="126"/>
        <v>116</v>
      </c>
      <c r="B155" s="263">
        <v>7</v>
      </c>
      <c r="C155" s="556"/>
      <c r="D155" s="264" t="s">
        <v>163</v>
      </c>
      <c r="E155" s="299">
        <v>18</v>
      </c>
      <c r="F155" s="266"/>
      <c r="G155" s="41" t="s">
        <v>54</v>
      </c>
      <c r="H155" s="267">
        <f t="shared" si="87"/>
        <v>97</v>
      </c>
      <c r="I155" s="267">
        <f t="shared" si="88"/>
        <v>85</v>
      </c>
      <c r="J155" s="268">
        <f t="shared" si="89"/>
        <v>27506142.120000001</v>
      </c>
      <c r="K155" s="268">
        <f t="shared" si="90"/>
        <v>2</v>
      </c>
      <c r="L155" s="269">
        <f t="shared" si="91"/>
        <v>0.93</v>
      </c>
      <c r="M155" s="270">
        <f t="shared" si="163"/>
        <v>1.01</v>
      </c>
      <c r="N155" s="271">
        <f t="shared" si="92"/>
        <v>21590156.067032635</v>
      </c>
      <c r="O155" s="271">
        <f t="shared" si="93"/>
        <v>24335555.480755895</v>
      </c>
      <c r="P155" s="271">
        <f t="shared" si="94"/>
        <v>25836519.293316003</v>
      </c>
      <c r="Q155" s="271">
        <f t="shared" si="95"/>
        <v>27430059.269522611</v>
      </c>
      <c r="R155" s="272">
        <f t="shared" si="96"/>
        <v>25836519.293316003</v>
      </c>
      <c r="S155" s="271">
        <f t="shared" si="96"/>
        <v>27430059.269522611</v>
      </c>
      <c r="T155" s="271">
        <f t="shared" si="97"/>
        <v>29121885.304580249</v>
      </c>
      <c r="U155" s="271"/>
      <c r="V155" s="271">
        <f t="shared" si="98"/>
        <v>1835163265.6977739</v>
      </c>
      <c r="W155" s="271">
        <f t="shared" si="99"/>
        <v>2068522215.8642511</v>
      </c>
      <c r="X155" s="271">
        <f t="shared" si="100"/>
        <v>2196104139.9318604</v>
      </c>
      <c r="Y155" s="272">
        <f t="shared" si="101"/>
        <v>2331555037.9094219</v>
      </c>
      <c r="Z155" s="272">
        <f t="shared" si="102"/>
        <v>2196104139.9318604</v>
      </c>
      <c r="AA155" s="271">
        <f t="shared" si="103"/>
        <v>2331555037.9094219</v>
      </c>
      <c r="AB155" s="271">
        <f t="shared" si="104"/>
        <v>2475360250.8893213</v>
      </c>
      <c r="AC155" s="271"/>
      <c r="AD155" s="33" t="str">
        <f t="shared" si="105"/>
        <v>BERTAHAP</v>
      </c>
      <c r="AE155" s="273">
        <f t="shared" si="106"/>
        <v>0</v>
      </c>
      <c r="AF155" s="274">
        <v>2</v>
      </c>
      <c r="AG155" s="275"/>
      <c r="AH155" s="271" t="e">
        <f>IF(AG155&gt;#REF!,"LB","KR")</f>
        <v>#REF!</v>
      </c>
      <c r="AI155" s="275">
        <f t="shared" si="159"/>
        <v>2018680000</v>
      </c>
      <c r="AJ155" s="275">
        <f t="shared" si="159"/>
        <v>2275375000</v>
      </c>
      <c r="AK155" s="275">
        <f t="shared" si="159"/>
        <v>2415715000</v>
      </c>
      <c r="AL155" s="276">
        <f t="shared" si="159"/>
        <v>2564711000</v>
      </c>
      <c r="AM155" s="276">
        <f t="shared" si="159"/>
        <v>2415715000</v>
      </c>
      <c r="AN155" s="275">
        <f t="shared" si="159"/>
        <v>2564711000</v>
      </c>
      <c r="AO155" s="275">
        <f t="shared" si="158"/>
        <v>2722897000</v>
      </c>
      <c r="AP155" s="275">
        <f t="shared" si="127"/>
        <v>2722896695.3821664</v>
      </c>
      <c r="AQ155" s="52">
        <f t="shared" si="128"/>
        <v>2560658000</v>
      </c>
      <c r="AR155" s="43">
        <f t="shared" si="128"/>
        <v>2718594000</v>
      </c>
      <c r="AS155" s="63">
        <f t="shared" si="107"/>
        <v>2304592200</v>
      </c>
      <c r="AT155" s="63">
        <f t="shared" si="108"/>
        <v>38409870</v>
      </c>
      <c r="AU155" s="351">
        <f t="shared" si="109"/>
        <v>48088331.25</v>
      </c>
      <c r="AV155" s="141">
        <f t="shared" si="110"/>
        <v>27185940</v>
      </c>
      <c r="AW155" s="5">
        <f t="shared" si="111"/>
        <v>38409870</v>
      </c>
      <c r="AX155" s="5">
        <f t="shared" si="112"/>
        <v>60392875</v>
      </c>
      <c r="AY155" s="510">
        <f t="shared" si="113"/>
        <v>2886271000</v>
      </c>
      <c r="AZ155" s="127">
        <f t="shared" si="129"/>
        <v>2886270335.254807</v>
      </c>
      <c r="BA155" s="2"/>
      <c r="BB155" s="2"/>
      <c r="BW155" s="56">
        <f t="shared" si="114"/>
        <v>-1511462.5094939955</v>
      </c>
      <c r="BY155" s="126">
        <v>40</v>
      </c>
      <c r="BZ155" s="122" t="s">
        <v>156</v>
      </c>
      <c r="CA155" s="122" t="str">
        <f>G205</f>
        <v>2BR-2</v>
      </c>
      <c r="CB155" s="123" t="str">
        <f>E205</f>
        <v>02</v>
      </c>
      <c r="CC155" s="124">
        <f>H205</f>
        <v>113</v>
      </c>
      <c r="CD155" s="124">
        <f>I205</f>
        <v>101</v>
      </c>
      <c r="CE155" s="125">
        <f>P205</f>
        <v>26653451.714279998</v>
      </c>
      <c r="CF155" s="125">
        <f>AI205</f>
        <v>2474511000</v>
      </c>
      <c r="CG155" s="125">
        <f>AJ205</f>
        <v>2789169000</v>
      </c>
      <c r="CH155" s="125">
        <f>AK205</f>
        <v>2961199000</v>
      </c>
      <c r="CI155" s="125">
        <f>AL205</f>
        <v>3143839000</v>
      </c>
      <c r="CJ155" s="125">
        <f>AO205</f>
        <v>3337744000</v>
      </c>
      <c r="CK155" s="2">
        <v>2</v>
      </c>
      <c r="CW155" s="63">
        <f t="shared" si="121"/>
        <v>2446734600</v>
      </c>
      <c r="CX155" s="44">
        <f t="shared" si="122"/>
        <v>27185940</v>
      </c>
      <c r="DA155" s="56">
        <f t="shared" si="123"/>
        <v>2174143500</v>
      </c>
      <c r="DB155" s="44">
        <f t="shared" si="124"/>
        <v>36235725</v>
      </c>
      <c r="DC155" s="49">
        <f t="shared" si="125"/>
        <v>60392875</v>
      </c>
    </row>
    <row r="156" spans="1:107">
      <c r="A156" s="3">
        <f t="shared" si="126"/>
        <v>117</v>
      </c>
      <c r="B156" s="263">
        <v>1</v>
      </c>
      <c r="C156" s="556"/>
      <c r="D156" s="264" t="s">
        <v>165</v>
      </c>
      <c r="E156" s="265" t="s">
        <v>24</v>
      </c>
      <c r="F156" s="266"/>
      <c r="G156" s="41" t="s">
        <v>39</v>
      </c>
      <c r="H156" s="267">
        <f t="shared" si="87"/>
        <v>113</v>
      </c>
      <c r="I156" s="267">
        <f t="shared" si="88"/>
        <v>101</v>
      </c>
      <c r="J156" s="268">
        <f t="shared" si="89"/>
        <v>27506142.120000001</v>
      </c>
      <c r="K156" s="268">
        <f t="shared" si="90"/>
        <v>6</v>
      </c>
      <c r="L156" s="269">
        <f t="shared" si="91"/>
        <v>0.95</v>
      </c>
      <c r="M156" s="319">
        <f t="shared" ref="M156:M162" si="166">SUMIF($AO$4:$AO$22,E156,$BM$4:$BM$22)</f>
        <v>1.02</v>
      </c>
      <c r="N156" s="271">
        <f t="shared" si="92"/>
        <v>22272821.493617184</v>
      </c>
      <c r="O156" s="271">
        <f t="shared" si="93"/>
        <v>25105028.490208089</v>
      </c>
      <c r="P156" s="271">
        <f t="shared" si="94"/>
        <v>26653451.714279998</v>
      </c>
      <c r="Q156" s="271">
        <f t="shared" si="95"/>
        <v>28297378.294652831</v>
      </c>
      <c r="R156" s="272">
        <f t="shared" si="96"/>
        <v>26653451.714279998</v>
      </c>
      <c r="S156" s="271">
        <f t="shared" si="96"/>
        <v>28297378.294652831</v>
      </c>
      <c r="T156" s="271">
        <f t="shared" si="97"/>
        <v>30042698.669368953</v>
      </c>
      <c r="U156" s="271"/>
      <c r="V156" s="271">
        <f t="shared" si="98"/>
        <v>2249554970.8553357</v>
      </c>
      <c r="W156" s="271">
        <f t="shared" si="99"/>
        <v>2535607877.5110168</v>
      </c>
      <c r="X156" s="271">
        <f t="shared" si="100"/>
        <v>2691998623.1422796</v>
      </c>
      <c r="Y156" s="272">
        <f t="shared" si="101"/>
        <v>2858035207.7599359</v>
      </c>
      <c r="Z156" s="272">
        <f t="shared" si="102"/>
        <v>2691998623.1422796</v>
      </c>
      <c r="AA156" s="271">
        <f t="shared" si="103"/>
        <v>2858035207.7599359</v>
      </c>
      <c r="AB156" s="271">
        <f t="shared" si="104"/>
        <v>3034312565.6062641</v>
      </c>
      <c r="AC156" s="271"/>
      <c r="AD156" s="33" t="str">
        <f t="shared" si="105"/>
        <v>BERTAHAP</v>
      </c>
      <c r="AE156" s="273">
        <f t="shared" si="106"/>
        <v>0</v>
      </c>
      <c r="AF156" s="274">
        <v>2</v>
      </c>
      <c r="AG156" s="275"/>
      <c r="AH156" s="271" t="e">
        <f>IF(AG156&gt;#REF!,"LB","KR")</f>
        <v>#REF!</v>
      </c>
      <c r="AI156" s="275">
        <f t="shared" si="159"/>
        <v>2474511000</v>
      </c>
      <c r="AJ156" s="275">
        <f t="shared" si="159"/>
        <v>2789169000</v>
      </c>
      <c r="AK156" s="275">
        <f t="shared" si="159"/>
        <v>2961199000</v>
      </c>
      <c r="AL156" s="276">
        <f t="shared" si="159"/>
        <v>3143839000</v>
      </c>
      <c r="AM156" s="276">
        <f t="shared" si="159"/>
        <v>2961199000</v>
      </c>
      <c r="AN156" s="275">
        <f t="shared" si="159"/>
        <v>3143839000</v>
      </c>
      <c r="AO156" s="275">
        <f t="shared" si="158"/>
        <v>3337744000</v>
      </c>
      <c r="AP156" s="275">
        <f t="shared" si="127"/>
        <v>3337744028.0458789</v>
      </c>
      <c r="AQ156" s="52">
        <f t="shared" si="128"/>
        <v>3138871000</v>
      </c>
      <c r="AR156" s="43">
        <f t="shared" si="128"/>
        <v>3332470000</v>
      </c>
      <c r="AS156" s="63">
        <f t="shared" si="107"/>
        <v>2824983900</v>
      </c>
      <c r="AT156" s="63">
        <f t="shared" si="108"/>
        <v>47083065</v>
      </c>
      <c r="AU156" s="351">
        <f t="shared" si="109"/>
        <v>58946981.25</v>
      </c>
      <c r="AV156" s="141">
        <f t="shared" si="110"/>
        <v>33324700</v>
      </c>
      <c r="AW156" s="5">
        <f t="shared" si="111"/>
        <v>47083065</v>
      </c>
      <c r="AX156" s="5">
        <f t="shared" si="112"/>
        <v>74029975</v>
      </c>
      <c r="AY156" s="510">
        <f t="shared" si="113"/>
        <v>3538009000</v>
      </c>
      <c r="AZ156" s="127">
        <f t="shared" si="129"/>
        <v>3538008729.5589514</v>
      </c>
      <c r="BA156" s="2"/>
      <c r="BB156" s="2"/>
      <c r="BW156" s="56">
        <f t="shared" si="114"/>
        <v>-694530.0885300003</v>
      </c>
      <c r="BY156" s="126">
        <v>41</v>
      </c>
      <c r="BZ156" s="122" t="s">
        <v>174</v>
      </c>
      <c r="CA156" s="122" t="str">
        <f>G223</f>
        <v>2BR-2</v>
      </c>
      <c r="CB156" s="123" t="str">
        <f>E223</f>
        <v>02</v>
      </c>
      <c r="CC156" s="124">
        <f>H223</f>
        <v>113</v>
      </c>
      <c r="CD156" s="124">
        <f>I223</f>
        <v>101</v>
      </c>
      <c r="CE156" s="125">
        <f>P223</f>
        <v>26914760.06442</v>
      </c>
      <c r="CF156" s="125">
        <f>AI223</f>
        <v>2498771000</v>
      </c>
      <c r="CG156" s="125">
        <f>AJ223</f>
        <v>2816514000</v>
      </c>
      <c r="CH156" s="125">
        <f>AK223</f>
        <v>2990230000</v>
      </c>
      <c r="CI156" s="125">
        <f>AL223</f>
        <v>3174661000</v>
      </c>
      <c r="CJ156" s="125">
        <f>AO223</f>
        <v>3370467000</v>
      </c>
      <c r="CK156" s="2">
        <v>2</v>
      </c>
      <c r="CW156" s="63">
        <f t="shared" si="121"/>
        <v>2999223000</v>
      </c>
      <c r="CX156" s="44">
        <f t="shared" si="122"/>
        <v>33324700</v>
      </c>
      <c r="DA156" s="56">
        <f t="shared" si="123"/>
        <v>2665079100</v>
      </c>
      <c r="DB156" s="44">
        <f t="shared" si="124"/>
        <v>44417985</v>
      </c>
      <c r="DC156" s="49">
        <f t="shared" si="125"/>
        <v>74029975</v>
      </c>
    </row>
    <row r="157" spans="1:107">
      <c r="A157" s="3">
        <f t="shared" si="126"/>
        <v>118</v>
      </c>
      <c r="B157" s="263">
        <v>2</v>
      </c>
      <c r="C157" s="556"/>
      <c r="D157" s="264" t="s">
        <v>165</v>
      </c>
      <c r="E157" s="265" t="s">
        <v>35</v>
      </c>
      <c r="F157" s="266"/>
      <c r="G157" s="41" t="s">
        <v>42</v>
      </c>
      <c r="H157" s="267">
        <f t="shared" si="87"/>
        <v>78</v>
      </c>
      <c r="I157" s="267">
        <f t="shared" si="88"/>
        <v>66</v>
      </c>
      <c r="J157" s="268">
        <f t="shared" si="89"/>
        <v>27506142.120000001</v>
      </c>
      <c r="K157" s="268">
        <f t="shared" si="90"/>
        <v>2</v>
      </c>
      <c r="L157" s="269">
        <f t="shared" si="91"/>
        <v>0.93</v>
      </c>
      <c r="M157" s="319">
        <f t="shared" si="166"/>
        <v>1.02</v>
      </c>
      <c r="N157" s="271">
        <f t="shared" si="92"/>
        <v>21803919.988488406</v>
      </c>
      <c r="O157" s="271">
        <f t="shared" si="93"/>
        <v>24576501.574624766</v>
      </c>
      <c r="P157" s="271">
        <f t="shared" si="94"/>
        <v>26092326.415032003</v>
      </c>
      <c r="Q157" s="271">
        <f t="shared" si="95"/>
        <v>27701644.014765408</v>
      </c>
      <c r="R157" s="272">
        <f t="shared" si="96"/>
        <v>26092326.415032003</v>
      </c>
      <c r="S157" s="271">
        <f t="shared" si="96"/>
        <v>27701644.014765408</v>
      </c>
      <c r="T157" s="271">
        <f t="shared" si="97"/>
        <v>29410220.8026454</v>
      </c>
      <c r="U157" s="271"/>
      <c r="V157" s="271">
        <f t="shared" si="98"/>
        <v>1439058719.2402349</v>
      </c>
      <c r="W157" s="271">
        <f t="shared" si="99"/>
        <v>1622049103.9252346</v>
      </c>
      <c r="X157" s="271">
        <f t="shared" si="100"/>
        <v>1722093543.3921123</v>
      </c>
      <c r="Y157" s="272">
        <f t="shared" si="101"/>
        <v>1828308504.9745169</v>
      </c>
      <c r="Z157" s="272">
        <f t="shared" si="102"/>
        <v>1722093543.3921123</v>
      </c>
      <c r="AA157" s="271">
        <f t="shared" si="103"/>
        <v>1828308504.9745169</v>
      </c>
      <c r="AB157" s="271">
        <f t="shared" si="104"/>
        <v>1941074572.9745965</v>
      </c>
      <c r="AC157" s="271"/>
      <c r="AD157" s="33" t="str">
        <f t="shared" si="105"/>
        <v>BERTAHAP</v>
      </c>
      <c r="AE157" s="273">
        <f t="shared" si="106"/>
        <v>0</v>
      </c>
      <c r="AF157" s="274">
        <v>2</v>
      </c>
      <c r="AG157" s="275"/>
      <c r="AH157" s="271" t="e">
        <f>IF(AG157&gt;#REF!,"LB","KR")</f>
        <v>#REF!</v>
      </c>
      <c r="AI157" s="275">
        <f t="shared" si="159"/>
        <v>1582965000</v>
      </c>
      <c r="AJ157" s="275">
        <f t="shared" si="159"/>
        <v>1784255000</v>
      </c>
      <c r="AK157" s="275">
        <f t="shared" si="159"/>
        <v>1894303000</v>
      </c>
      <c r="AL157" s="276">
        <f t="shared" si="159"/>
        <v>2011140000</v>
      </c>
      <c r="AM157" s="276">
        <f t="shared" si="159"/>
        <v>1894303000</v>
      </c>
      <c r="AN157" s="275">
        <f t="shared" si="159"/>
        <v>2011140000</v>
      </c>
      <c r="AO157" s="275">
        <f t="shared" si="158"/>
        <v>2135183000</v>
      </c>
      <c r="AP157" s="275">
        <f t="shared" si="127"/>
        <v>2135182661.8870077</v>
      </c>
      <c r="AQ157" s="52">
        <f t="shared" si="128"/>
        <v>2007962000</v>
      </c>
      <c r="AR157" s="43">
        <f t="shared" si="128"/>
        <v>2131809000</v>
      </c>
      <c r="AS157" s="63">
        <f t="shared" si="107"/>
        <v>1807165800</v>
      </c>
      <c r="AT157" s="63">
        <f t="shared" si="108"/>
        <v>30119430</v>
      </c>
      <c r="AU157" s="351">
        <f t="shared" si="109"/>
        <v>37708875</v>
      </c>
      <c r="AV157" s="141">
        <f t="shared" si="110"/>
        <v>21318090</v>
      </c>
      <c r="AW157" s="5">
        <f t="shared" si="111"/>
        <v>30119430</v>
      </c>
      <c r="AX157" s="5">
        <f t="shared" si="112"/>
        <v>47357575</v>
      </c>
      <c r="AY157" s="510">
        <f t="shared" si="113"/>
        <v>2263294000</v>
      </c>
      <c r="AZ157" s="127">
        <f t="shared" si="129"/>
        <v>2263293848.6324973</v>
      </c>
      <c r="BA157" s="2"/>
      <c r="BB157" s="2"/>
      <c r="BW157" s="56">
        <f t="shared" si="114"/>
        <v>-1255655.3877779953</v>
      </c>
      <c r="BY157" s="126">
        <v>42</v>
      </c>
      <c r="BZ157" s="122" t="s">
        <v>175</v>
      </c>
      <c r="CA157" s="122" t="str">
        <f>G247</f>
        <v>2BR-2</v>
      </c>
      <c r="CB157" s="123" t="str">
        <f>E247</f>
        <v>02</v>
      </c>
      <c r="CC157" s="124">
        <f t="shared" ref="CC157:CD159" si="167">H247</f>
        <v>113</v>
      </c>
      <c r="CD157" s="124">
        <f t="shared" si="167"/>
        <v>101</v>
      </c>
      <c r="CE157" s="125">
        <f>P247</f>
        <v>26522797.539209995</v>
      </c>
      <c r="CF157" s="125">
        <f t="shared" ref="CF157:CI159" si="168">AI247</f>
        <v>2462381000</v>
      </c>
      <c r="CG157" s="125">
        <f t="shared" si="168"/>
        <v>2775497000</v>
      </c>
      <c r="CH157" s="125">
        <f t="shared" si="168"/>
        <v>2946683000</v>
      </c>
      <c r="CI157" s="125">
        <f t="shared" si="168"/>
        <v>3128428000</v>
      </c>
      <c r="CJ157" s="125">
        <f>AO247</f>
        <v>3321383000</v>
      </c>
      <c r="CK157" s="2">
        <v>5</v>
      </c>
      <c r="CW157" s="63">
        <f t="shared" si="121"/>
        <v>1918628100</v>
      </c>
      <c r="CX157" s="44">
        <f t="shared" si="122"/>
        <v>21318090</v>
      </c>
      <c r="DA157" s="56">
        <f t="shared" si="123"/>
        <v>1704872700</v>
      </c>
      <c r="DB157" s="44">
        <f t="shared" si="124"/>
        <v>28414545</v>
      </c>
      <c r="DC157" s="49">
        <f t="shared" si="125"/>
        <v>47357575</v>
      </c>
    </row>
    <row r="158" spans="1:107">
      <c r="A158" s="3">
        <f t="shared" si="126"/>
        <v>119</v>
      </c>
      <c r="B158" s="263">
        <v>3</v>
      </c>
      <c r="C158" s="556"/>
      <c r="D158" s="264" t="s">
        <v>165</v>
      </c>
      <c r="E158" s="265" t="s">
        <v>41</v>
      </c>
      <c r="F158" s="266"/>
      <c r="G158" s="41" t="s">
        <v>45</v>
      </c>
      <c r="H158" s="267">
        <f t="shared" si="87"/>
        <v>60</v>
      </c>
      <c r="I158" s="267">
        <f t="shared" si="88"/>
        <v>52</v>
      </c>
      <c r="J158" s="268">
        <f t="shared" si="89"/>
        <v>27506142.120000001</v>
      </c>
      <c r="K158" s="268">
        <f t="shared" si="90"/>
        <v>2</v>
      </c>
      <c r="L158" s="269">
        <f t="shared" si="91"/>
        <v>0.93</v>
      </c>
      <c r="M158" s="319">
        <f t="shared" si="166"/>
        <v>1.02</v>
      </c>
      <c r="N158" s="271">
        <f t="shared" si="92"/>
        <v>21803919.988488406</v>
      </c>
      <c r="O158" s="271">
        <f t="shared" si="93"/>
        <v>24576501.574624766</v>
      </c>
      <c r="P158" s="271">
        <f t="shared" si="94"/>
        <v>26092326.415032003</v>
      </c>
      <c r="Q158" s="271">
        <f t="shared" si="95"/>
        <v>27701644.014765408</v>
      </c>
      <c r="R158" s="272">
        <f t="shared" si="96"/>
        <v>26092326.415032003</v>
      </c>
      <c r="S158" s="271">
        <f t="shared" si="96"/>
        <v>27701644.014765408</v>
      </c>
      <c r="T158" s="271">
        <f t="shared" si="97"/>
        <v>29410220.8026454</v>
      </c>
      <c r="U158" s="271"/>
      <c r="V158" s="271">
        <f t="shared" si="98"/>
        <v>1133803839.4013972</v>
      </c>
      <c r="W158" s="271">
        <f t="shared" si="99"/>
        <v>1277978081.8804879</v>
      </c>
      <c r="X158" s="271">
        <f t="shared" si="100"/>
        <v>1356800973.5816641</v>
      </c>
      <c r="Y158" s="272">
        <f t="shared" si="101"/>
        <v>1440485488.7678013</v>
      </c>
      <c r="Z158" s="272">
        <f t="shared" si="102"/>
        <v>1356800973.5816641</v>
      </c>
      <c r="AA158" s="271">
        <f t="shared" si="103"/>
        <v>1440485488.7678013</v>
      </c>
      <c r="AB158" s="271">
        <f t="shared" si="104"/>
        <v>1529331481.7375607</v>
      </c>
      <c r="AC158" s="271"/>
      <c r="AD158" s="33" t="str">
        <f t="shared" si="105"/>
        <v>BERTAHAP</v>
      </c>
      <c r="AE158" s="273">
        <f t="shared" si="106"/>
        <v>0</v>
      </c>
      <c r="AF158" s="274">
        <v>2</v>
      </c>
      <c r="AG158" s="275"/>
      <c r="AH158" s="271" t="e">
        <f>IF(AG158&gt;#REF!,"LB","KR")</f>
        <v>#REF!</v>
      </c>
      <c r="AI158" s="275">
        <f t="shared" si="159"/>
        <v>1247185000</v>
      </c>
      <c r="AJ158" s="275">
        <f t="shared" si="159"/>
        <v>1405776000</v>
      </c>
      <c r="AK158" s="275">
        <f t="shared" si="159"/>
        <v>1492482000</v>
      </c>
      <c r="AL158" s="276">
        <f t="shared" si="159"/>
        <v>1584535000</v>
      </c>
      <c r="AM158" s="276">
        <f t="shared" si="159"/>
        <v>1492482000</v>
      </c>
      <c r="AN158" s="275">
        <f t="shared" si="159"/>
        <v>1584535000</v>
      </c>
      <c r="AO158" s="275">
        <f t="shared" si="158"/>
        <v>1682265000</v>
      </c>
      <c r="AP158" s="275">
        <f t="shared" si="127"/>
        <v>1682265610.1281512</v>
      </c>
      <c r="AQ158" s="52">
        <f t="shared" si="128"/>
        <v>1582031000</v>
      </c>
      <c r="AR158" s="43">
        <f t="shared" si="128"/>
        <v>1679608000</v>
      </c>
      <c r="AS158" s="63">
        <f t="shared" si="107"/>
        <v>1423827900</v>
      </c>
      <c r="AT158" s="63">
        <f t="shared" si="108"/>
        <v>23730465</v>
      </c>
      <c r="AU158" s="351">
        <f t="shared" si="109"/>
        <v>29710031.25</v>
      </c>
      <c r="AV158" s="141">
        <f t="shared" si="110"/>
        <v>16796080</v>
      </c>
      <c r="AW158" s="5">
        <f t="shared" si="111"/>
        <v>23730465</v>
      </c>
      <c r="AX158" s="5">
        <f t="shared" si="112"/>
        <v>37312050</v>
      </c>
      <c r="AY158" s="510">
        <f t="shared" si="113"/>
        <v>1783203000</v>
      </c>
      <c r="AZ158" s="127">
        <f t="shared" si="129"/>
        <v>1783202179.2355373</v>
      </c>
      <c r="BA158" s="2"/>
      <c r="BB158" s="2"/>
      <c r="BW158" s="56">
        <f t="shared" si="114"/>
        <v>-1255655.3877779953</v>
      </c>
      <c r="BY158" s="126">
        <v>43</v>
      </c>
      <c r="BZ158" s="122" t="s">
        <v>176</v>
      </c>
      <c r="CA158" s="122" t="str">
        <f>G248</f>
        <v>1BR-6</v>
      </c>
      <c r="CB158" s="123" t="str">
        <f>E248</f>
        <v>06</v>
      </c>
      <c r="CC158" s="124">
        <f t="shared" si="167"/>
        <v>78</v>
      </c>
      <c r="CD158" s="124">
        <f t="shared" si="167"/>
        <v>66</v>
      </c>
      <c r="CE158" s="125">
        <f>P248</f>
        <v>25964422.854173999</v>
      </c>
      <c r="CF158" s="125">
        <f t="shared" si="168"/>
        <v>1575205000</v>
      </c>
      <c r="CG158" s="125">
        <f t="shared" si="168"/>
        <v>1775508000</v>
      </c>
      <c r="CH158" s="125">
        <f t="shared" si="168"/>
        <v>1885018000</v>
      </c>
      <c r="CI158" s="125">
        <f t="shared" si="168"/>
        <v>2001281000</v>
      </c>
      <c r="CJ158" s="125">
        <f>AO248</f>
        <v>2124716000</v>
      </c>
      <c r="CK158" s="2">
        <v>10</v>
      </c>
      <c r="CW158" s="63">
        <f t="shared" si="121"/>
        <v>1511647200</v>
      </c>
      <c r="CX158" s="44">
        <f t="shared" si="122"/>
        <v>16796080</v>
      </c>
      <c r="DA158" s="56">
        <f t="shared" si="123"/>
        <v>1343233800</v>
      </c>
      <c r="DB158" s="44">
        <f t="shared" si="124"/>
        <v>22387230</v>
      </c>
      <c r="DC158" s="49">
        <f t="shared" si="125"/>
        <v>37312050</v>
      </c>
    </row>
    <row r="159" spans="1:107">
      <c r="A159" s="3">
        <f t="shared" si="126"/>
        <v>120</v>
      </c>
      <c r="B159" s="263">
        <v>4</v>
      </c>
      <c r="C159" s="556"/>
      <c r="D159" s="264" t="s">
        <v>165</v>
      </c>
      <c r="E159" s="265">
        <v>10</v>
      </c>
      <c r="F159" s="266"/>
      <c r="G159" s="41" t="s">
        <v>48</v>
      </c>
      <c r="H159" s="267">
        <f t="shared" si="87"/>
        <v>74</v>
      </c>
      <c r="I159" s="267">
        <f t="shared" si="88"/>
        <v>63</v>
      </c>
      <c r="J159" s="268">
        <f t="shared" si="89"/>
        <v>27506142.120000001</v>
      </c>
      <c r="K159" s="268">
        <f t="shared" si="90"/>
        <v>2</v>
      </c>
      <c r="L159" s="269">
        <f t="shared" si="91"/>
        <v>0.93</v>
      </c>
      <c r="M159" s="319">
        <f t="shared" si="166"/>
        <v>1.02</v>
      </c>
      <c r="N159" s="271">
        <f t="shared" si="92"/>
        <v>21803919.988488406</v>
      </c>
      <c r="O159" s="271">
        <f t="shared" si="93"/>
        <v>24576501.574624766</v>
      </c>
      <c r="P159" s="271">
        <f t="shared" si="94"/>
        <v>26092326.415032003</v>
      </c>
      <c r="Q159" s="271">
        <f t="shared" si="95"/>
        <v>27701644.014765408</v>
      </c>
      <c r="R159" s="272">
        <f t="shared" si="96"/>
        <v>26092326.415032003</v>
      </c>
      <c r="S159" s="271">
        <f t="shared" si="96"/>
        <v>27701644.014765408</v>
      </c>
      <c r="T159" s="271">
        <f t="shared" si="97"/>
        <v>29410220.8026454</v>
      </c>
      <c r="U159" s="271"/>
      <c r="V159" s="271">
        <f t="shared" si="98"/>
        <v>1373646959.2747695</v>
      </c>
      <c r="W159" s="271">
        <f t="shared" si="99"/>
        <v>1548319599.2013602</v>
      </c>
      <c r="X159" s="271">
        <f t="shared" si="100"/>
        <v>1643816564.1470163</v>
      </c>
      <c r="Y159" s="272">
        <f t="shared" si="101"/>
        <v>1745203572.9302206</v>
      </c>
      <c r="Z159" s="272">
        <f t="shared" si="102"/>
        <v>1643816564.1470163</v>
      </c>
      <c r="AA159" s="271">
        <f t="shared" si="103"/>
        <v>1745203572.9302206</v>
      </c>
      <c r="AB159" s="271">
        <f t="shared" si="104"/>
        <v>1852843910.5666602</v>
      </c>
      <c r="AC159" s="271"/>
      <c r="AD159" s="33" t="str">
        <f t="shared" si="105"/>
        <v>BERTAHAP</v>
      </c>
      <c r="AE159" s="273">
        <f t="shared" si="106"/>
        <v>0</v>
      </c>
      <c r="AF159" s="274">
        <v>2</v>
      </c>
      <c r="AG159" s="275"/>
      <c r="AH159" s="271" t="e">
        <f>IF(AG159&gt;#REF!,"LB","KR")</f>
        <v>#REF!</v>
      </c>
      <c r="AI159" s="275">
        <f t="shared" si="159"/>
        <v>1511012000</v>
      </c>
      <c r="AJ159" s="275">
        <f t="shared" si="159"/>
        <v>1703152000</v>
      </c>
      <c r="AK159" s="275">
        <f t="shared" si="159"/>
        <v>1808199000</v>
      </c>
      <c r="AL159" s="276">
        <f t="shared" si="159"/>
        <v>1919724000</v>
      </c>
      <c r="AM159" s="276">
        <f t="shared" si="159"/>
        <v>1808199000</v>
      </c>
      <c r="AN159" s="275">
        <f t="shared" si="159"/>
        <v>1919724000</v>
      </c>
      <c r="AO159" s="275">
        <f t="shared" si="158"/>
        <v>2038129000</v>
      </c>
      <c r="AP159" s="275">
        <f t="shared" si="127"/>
        <v>2038128325.4315333</v>
      </c>
      <c r="AQ159" s="52">
        <f t="shared" si="128"/>
        <v>1916691000</v>
      </c>
      <c r="AR159" s="43">
        <f t="shared" si="128"/>
        <v>2034908000</v>
      </c>
      <c r="AS159" s="63">
        <f t="shared" si="107"/>
        <v>1725021900</v>
      </c>
      <c r="AT159" s="63">
        <f t="shared" si="108"/>
        <v>28750365</v>
      </c>
      <c r="AU159" s="351">
        <f t="shared" si="109"/>
        <v>35994825</v>
      </c>
      <c r="AV159" s="141">
        <f t="shared" si="110"/>
        <v>20349080</v>
      </c>
      <c r="AW159" s="5">
        <f t="shared" si="111"/>
        <v>28750365</v>
      </c>
      <c r="AX159" s="5">
        <f t="shared" si="112"/>
        <v>45204975</v>
      </c>
      <c r="AY159" s="510">
        <f t="shared" si="113"/>
        <v>2160417000</v>
      </c>
      <c r="AZ159" s="127">
        <f t="shared" si="129"/>
        <v>2160416228.157897</v>
      </c>
      <c r="BA159" s="2"/>
      <c r="BB159" s="2"/>
      <c r="BW159" s="56">
        <f t="shared" si="114"/>
        <v>-1255655.3877779953</v>
      </c>
      <c r="BY159" s="126"/>
      <c r="BZ159" s="122"/>
      <c r="CA159" s="122" t="str">
        <f>G249</f>
        <v>1BR-8</v>
      </c>
      <c r="CB159" s="123" t="str">
        <f>E249</f>
        <v>08</v>
      </c>
      <c r="CC159" s="124">
        <f t="shared" si="167"/>
        <v>60</v>
      </c>
      <c r="CD159" s="124">
        <f t="shared" si="167"/>
        <v>52</v>
      </c>
      <c r="CE159" s="125">
        <f>P249</f>
        <v>25964422.854173999</v>
      </c>
      <c r="CF159" s="125">
        <f t="shared" si="168"/>
        <v>1241071000</v>
      </c>
      <c r="CG159" s="125">
        <f t="shared" si="168"/>
        <v>1398885000</v>
      </c>
      <c r="CH159" s="125">
        <f t="shared" si="168"/>
        <v>1485165000</v>
      </c>
      <c r="CI159" s="125">
        <f t="shared" si="168"/>
        <v>1576767000</v>
      </c>
      <c r="CJ159" s="125">
        <f>AO249</f>
        <v>1674019000</v>
      </c>
      <c r="CW159" s="63">
        <f t="shared" si="121"/>
        <v>1831417200</v>
      </c>
      <c r="CX159" s="44">
        <f t="shared" si="122"/>
        <v>20349080</v>
      </c>
      <c r="DA159" s="56">
        <f t="shared" si="123"/>
        <v>1627379100</v>
      </c>
      <c r="DB159" s="44">
        <f t="shared" si="124"/>
        <v>27122985</v>
      </c>
      <c r="DC159" s="49">
        <f t="shared" si="125"/>
        <v>45204975</v>
      </c>
    </row>
    <row r="160" spans="1:107">
      <c r="A160" s="3">
        <f t="shared" si="126"/>
        <v>121</v>
      </c>
      <c r="B160" s="263">
        <v>5</v>
      </c>
      <c r="C160" s="556"/>
      <c r="D160" s="264" t="s">
        <v>165</v>
      </c>
      <c r="E160" s="299">
        <v>12</v>
      </c>
      <c r="F160" s="266"/>
      <c r="G160" s="41" t="s">
        <v>50</v>
      </c>
      <c r="H160" s="267">
        <f t="shared" si="87"/>
        <v>67</v>
      </c>
      <c r="I160" s="267">
        <f t="shared" si="88"/>
        <v>57</v>
      </c>
      <c r="J160" s="268">
        <f t="shared" si="89"/>
        <v>27506142.120000001</v>
      </c>
      <c r="K160" s="268">
        <f t="shared" si="90"/>
        <v>2</v>
      </c>
      <c r="L160" s="269">
        <f t="shared" si="91"/>
        <v>0.93</v>
      </c>
      <c r="M160" s="319">
        <f t="shared" si="166"/>
        <v>1.02</v>
      </c>
      <c r="N160" s="271">
        <f t="shared" si="92"/>
        <v>21803919.988488406</v>
      </c>
      <c r="O160" s="271">
        <f t="shared" si="93"/>
        <v>24576501.574624766</v>
      </c>
      <c r="P160" s="271">
        <f t="shared" si="94"/>
        <v>26092326.415032003</v>
      </c>
      <c r="Q160" s="271">
        <f t="shared" si="95"/>
        <v>27701644.014765408</v>
      </c>
      <c r="R160" s="272">
        <f t="shared" si="96"/>
        <v>26092326.415032003</v>
      </c>
      <c r="S160" s="271">
        <f t="shared" si="96"/>
        <v>27701644.014765408</v>
      </c>
      <c r="T160" s="271">
        <f t="shared" si="97"/>
        <v>29410220.8026454</v>
      </c>
      <c r="U160" s="271"/>
      <c r="V160" s="271">
        <f t="shared" si="98"/>
        <v>1242823439.3438392</v>
      </c>
      <c r="W160" s="271">
        <f t="shared" si="99"/>
        <v>1400860589.7536116</v>
      </c>
      <c r="X160" s="271">
        <f t="shared" si="100"/>
        <v>1487262605.6568241</v>
      </c>
      <c r="Y160" s="272">
        <f t="shared" si="101"/>
        <v>1578993708.8416283</v>
      </c>
      <c r="Z160" s="272">
        <f t="shared" si="102"/>
        <v>1487262605.6568241</v>
      </c>
      <c r="AA160" s="271">
        <f t="shared" si="103"/>
        <v>1578993708.8416283</v>
      </c>
      <c r="AB160" s="271">
        <f t="shared" si="104"/>
        <v>1676382585.7507877</v>
      </c>
      <c r="AC160" s="271"/>
      <c r="AD160" s="33" t="str">
        <f t="shared" si="105"/>
        <v>BERTAHAP</v>
      </c>
      <c r="AE160" s="273">
        <f t="shared" si="106"/>
        <v>0</v>
      </c>
      <c r="AF160" s="274">
        <v>2</v>
      </c>
      <c r="AG160" s="275"/>
      <c r="AH160" s="271" t="e">
        <f>IF(AG160&gt;#REF!,"LB","KR")</f>
        <v>#REF!</v>
      </c>
      <c r="AI160" s="275">
        <f t="shared" si="159"/>
        <v>1367106000</v>
      </c>
      <c r="AJ160" s="275">
        <f t="shared" si="159"/>
        <v>1540947000</v>
      </c>
      <c r="AK160" s="275">
        <f t="shared" si="159"/>
        <v>1635989000</v>
      </c>
      <c r="AL160" s="276">
        <f t="shared" si="159"/>
        <v>1736894000</v>
      </c>
      <c r="AM160" s="276">
        <f t="shared" si="159"/>
        <v>1635989000</v>
      </c>
      <c r="AN160" s="275">
        <f t="shared" si="159"/>
        <v>1736894000</v>
      </c>
      <c r="AO160" s="275">
        <f t="shared" si="158"/>
        <v>1844021000</v>
      </c>
      <c r="AP160" s="275">
        <f t="shared" si="127"/>
        <v>1844021775.8761561</v>
      </c>
      <c r="AQ160" s="52">
        <f t="shared" si="128"/>
        <v>1734149000</v>
      </c>
      <c r="AR160" s="43">
        <f t="shared" si="128"/>
        <v>1841108000</v>
      </c>
      <c r="AS160" s="63">
        <f t="shared" si="107"/>
        <v>1560734100</v>
      </c>
      <c r="AT160" s="63">
        <f t="shared" si="108"/>
        <v>26012235</v>
      </c>
      <c r="AU160" s="351">
        <f t="shared" si="109"/>
        <v>32566762.5</v>
      </c>
      <c r="AV160" s="141">
        <f t="shared" si="110"/>
        <v>18411080</v>
      </c>
      <c r="AW160" s="5">
        <f t="shared" si="111"/>
        <v>26012235</v>
      </c>
      <c r="AX160" s="5">
        <f t="shared" si="112"/>
        <v>40899725</v>
      </c>
      <c r="AY160" s="510">
        <f t="shared" si="113"/>
        <v>1954664000</v>
      </c>
      <c r="AZ160" s="127">
        <f t="shared" si="129"/>
        <v>1954663110.5638826</v>
      </c>
      <c r="BA160" s="2"/>
      <c r="BB160" s="2"/>
      <c r="BW160" s="56">
        <f t="shared" si="114"/>
        <v>-1255655.3877779953</v>
      </c>
      <c r="BY160" s="126"/>
      <c r="BZ160" s="122"/>
      <c r="CA160" s="122" t="str">
        <f>G252</f>
        <v>1BR-16</v>
      </c>
      <c r="CB160" s="123">
        <f>E252</f>
        <v>16</v>
      </c>
      <c r="CC160" s="124">
        <f t="shared" ref="CC160:CD162" si="169">H252</f>
        <v>71</v>
      </c>
      <c r="CD160" s="124">
        <f t="shared" si="169"/>
        <v>63</v>
      </c>
      <c r="CE160" s="125">
        <f>P252</f>
        <v>25964422.854173999</v>
      </c>
      <c r="CF160" s="125">
        <f t="shared" ref="CF160:CI162" si="170">AI252</f>
        <v>1503605000</v>
      </c>
      <c r="CG160" s="125">
        <f t="shared" si="170"/>
        <v>1694803000</v>
      </c>
      <c r="CH160" s="125">
        <f t="shared" si="170"/>
        <v>1799335000</v>
      </c>
      <c r="CI160" s="125">
        <f t="shared" si="170"/>
        <v>1910314000</v>
      </c>
      <c r="CJ160" s="125">
        <f>AO252</f>
        <v>2028138000</v>
      </c>
      <c r="CW160" s="63">
        <f t="shared" si="121"/>
        <v>1656997200</v>
      </c>
      <c r="CX160" s="44">
        <f t="shared" si="122"/>
        <v>18411080</v>
      </c>
      <c r="DA160" s="56">
        <f t="shared" si="123"/>
        <v>1472390100</v>
      </c>
      <c r="DB160" s="44">
        <f t="shared" si="124"/>
        <v>24539835</v>
      </c>
      <c r="DC160" s="49">
        <f t="shared" si="125"/>
        <v>40899725</v>
      </c>
    </row>
    <row r="161" spans="1:107">
      <c r="A161" s="3">
        <f t="shared" si="126"/>
        <v>122</v>
      </c>
      <c r="B161" s="263">
        <v>6</v>
      </c>
      <c r="C161" s="556"/>
      <c r="D161" s="264" t="s">
        <v>165</v>
      </c>
      <c r="E161" s="265">
        <v>16</v>
      </c>
      <c r="F161" s="266"/>
      <c r="G161" s="41" t="s">
        <v>52</v>
      </c>
      <c r="H161" s="267">
        <f t="shared" si="87"/>
        <v>71</v>
      </c>
      <c r="I161" s="267">
        <f t="shared" si="88"/>
        <v>63</v>
      </c>
      <c r="J161" s="268">
        <f t="shared" si="89"/>
        <v>27506142.120000001</v>
      </c>
      <c r="K161" s="268">
        <f t="shared" si="90"/>
        <v>2</v>
      </c>
      <c r="L161" s="269">
        <f t="shared" si="91"/>
        <v>0.93</v>
      </c>
      <c r="M161" s="319">
        <f t="shared" si="166"/>
        <v>1.02</v>
      </c>
      <c r="N161" s="271">
        <f t="shared" si="92"/>
        <v>21803919.988488406</v>
      </c>
      <c r="O161" s="271">
        <f t="shared" si="93"/>
        <v>24576501.574624766</v>
      </c>
      <c r="P161" s="271">
        <f t="shared" si="94"/>
        <v>26092326.415032003</v>
      </c>
      <c r="Q161" s="271">
        <f t="shared" si="95"/>
        <v>27701644.014765408</v>
      </c>
      <c r="R161" s="272">
        <f t="shared" si="96"/>
        <v>26092326.415032003</v>
      </c>
      <c r="S161" s="271">
        <f t="shared" si="96"/>
        <v>27701644.014765408</v>
      </c>
      <c r="T161" s="271">
        <f t="shared" si="97"/>
        <v>29410220.8026454</v>
      </c>
      <c r="U161" s="271"/>
      <c r="V161" s="271">
        <f t="shared" si="98"/>
        <v>1373646959.2747695</v>
      </c>
      <c r="W161" s="271">
        <f t="shared" si="99"/>
        <v>1548319599.2013602</v>
      </c>
      <c r="X161" s="271">
        <f t="shared" si="100"/>
        <v>1643816564.1470163</v>
      </c>
      <c r="Y161" s="272">
        <f t="shared" si="101"/>
        <v>1745203572.9302206</v>
      </c>
      <c r="Z161" s="272">
        <f t="shared" si="102"/>
        <v>1643816564.1470163</v>
      </c>
      <c r="AA161" s="271">
        <f t="shared" si="103"/>
        <v>1745203572.9302206</v>
      </c>
      <c r="AB161" s="271">
        <f t="shared" si="104"/>
        <v>1852843910.5666602</v>
      </c>
      <c r="AC161" s="271"/>
      <c r="AD161" s="33" t="str">
        <f t="shared" si="105"/>
        <v>BERTAHAP</v>
      </c>
      <c r="AE161" s="273">
        <f t="shared" si="106"/>
        <v>0</v>
      </c>
      <c r="AF161" s="274">
        <v>2</v>
      </c>
      <c r="AG161" s="275"/>
      <c r="AH161" s="271" t="e">
        <f>IF(AG161&gt;#REF!,"LB","KR")</f>
        <v>#REF!</v>
      </c>
      <c r="AI161" s="275">
        <f t="shared" si="159"/>
        <v>1511012000</v>
      </c>
      <c r="AJ161" s="275">
        <f t="shared" si="159"/>
        <v>1703152000</v>
      </c>
      <c r="AK161" s="275">
        <f t="shared" si="159"/>
        <v>1808199000</v>
      </c>
      <c r="AL161" s="276">
        <f t="shared" si="159"/>
        <v>1919724000</v>
      </c>
      <c r="AM161" s="276">
        <f t="shared" si="159"/>
        <v>1808199000</v>
      </c>
      <c r="AN161" s="275">
        <f t="shared" si="159"/>
        <v>1919724000</v>
      </c>
      <c r="AO161" s="275">
        <f t="shared" si="158"/>
        <v>2038129000</v>
      </c>
      <c r="AP161" s="275">
        <f t="shared" si="127"/>
        <v>2038128325.4315333</v>
      </c>
      <c r="AQ161" s="52">
        <f t="shared" si="128"/>
        <v>1916691000</v>
      </c>
      <c r="AR161" s="43">
        <f t="shared" si="128"/>
        <v>2034908000</v>
      </c>
      <c r="AS161" s="63">
        <f t="shared" si="107"/>
        <v>1725021900</v>
      </c>
      <c r="AT161" s="63">
        <f t="shared" si="108"/>
        <v>28750365</v>
      </c>
      <c r="AU161" s="351">
        <f t="shared" si="109"/>
        <v>35994825</v>
      </c>
      <c r="AV161" s="141">
        <f t="shared" si="110"/>
        <v>20349080</v>
      </c>
      <c r="AW161" s="5">
        <f t="shared" si="111"/>
        <v>28750365</v>
      </c>
      <c r="AX161" s="5">
        <f t="shared" si="112"/>
        <v>45204975</v>
      </c>
      <c r="AY161" s="510">
        <f t="shared" si="113"/>
        <v>2160417000</v>
      </c>
      <c r="AZ161" s="127">
        <f t="shared" si="129"/>
        <v>2160416228.157897</v>
      </c>
      <c r="BA161" s="2"/>
      <c r="BB161" s="2"/>
      <c r="BW161" s="56">
        <f t="shared" si="114"/>
        <v>-1255655.3877779953</v>
      </c>
      <c r="BY161" s="126"/>
      <c r="BZ161" s="122"/>
      <c r="CA161" s="122" t="str">
        <f>G253</f>
        <v>2BR-18</v>
      </c>
      <c r="CB161" s="123">
        <f>E253</f>
        <v>18</v>
      </c>
      <c r="CC161" s="124">
        <f t="shared" si="169"/>
        <v>97</v>
      </c>
      <c r="CD161" s="124">
        <f t="shared" si="169"/>
        <v>85</v>
      </c>
      <c r="CE161" s="125">
        <f>P253</f>
        <v>25964422.854173999</v>
      </c>
      <c r="CF161" s="125">
        <f t="shared" si="170"/>
        <v>2028674000</v>
      </c>
      <c r="CG161" s="125">
        <f t="shared" si="170"/>
        <v>2286639000</v>
      </c>
      <c r="CH161" s="125">
        <f t="shared" si="170"/>
        <v>2427674000</v>
      </c>
      <c r="CI161" s="125">
        <f t="shared" si="170"/>
        <v>2577408000</v>
      </c>
      <c r="CJ161" s="125">
        <f>AO253</f>
        <v>2736376000</v>
      </c>
      <c r="CW161" s="63">
        <f t="shared" si="121"/>
        <v>1831417200</v>
      </c>
      <c r="CX161" s="44">
        <f t="shared" si="122"/>
        <v>20349080</v>
      </c>
      <c r="DA161" s="56">
        <f t="shared" si="123"/>
        <v>1627379100</v>
      </c>
      <c r="DB161" s="44">
        <f t="shared" si="124"/>
        <v>27122985</v>
      </c>
      <c r="DC161" s="49">
        <f t="shared" si="125"/>
        <v>45204975</v>
      </c>
    </row>
    <row r="162" spans="1:107">
      <c r="A162" s="3">
        <f t="shared" si="126"/>
        <v>123</v>
      </c>
      <c r="B162" s="263">
        <v>7</v>
      </c>
      <c r="C162" s="556"/>
      <c r="D162" s="264" t="s">
        <v>165</v>
      </c>
      <c r="E162" s="299">
        <v>18</v>
      </c>
      <c r="F162" s="266"/>
      <c r="G162" s="41" t="s">
        <v>54</v>
      </c>
      <c r="H162" s="267">
        <f t="shared" si="87"/>
        <v>97</v>
      </c>
      <c r="I162" s="267">
        <f t="shared" si="88"/>
        <v>85</v>
      </c>
      <c r="J162" s="268">
        <f t="shared" si="89"/>
        <v>27506142.120000001</v>
      </c>
      <c r="K162" s="268">
        <f t="shared" si="90"/>
        <v>2</v>
      </c>
      <c r="L162" s="269">
        <f t="shared" si="91"/>
        <v>0.93</v>
      </c>
      <c r="M162" s="319">
        <f t="shared" si="166"/>
        <v>1.02</v>
      </c>
      <c r="N162" s="271">
        <f t="shared" si="92"/>
        <v>21803919.988488406</v>
      </c>
      <c r="O162" s="271">
        <f t="shared" si="93"/>
        <v>24576501.574624766</v>
      </c>
      <c r="P162" s="271">
        <f t="shared" si="94"/>
        <v>26092326.415032003</v>
      </c>
      <c r="Q162" s="271">
        <f t="shared" si="95"/>
        <v>27701644.014765408</v>
      </c>
      <c r="R162" s="272">
        <f t="shared" si="96"/>
        <v>26092326.415032003</v>
      </c>
      <c r="S162" s="271">
        <f t="shared" si="96"/>
        <v>27701644.014765408</v>
      </c>
      <c r="T162" s="271">
        <f t="shared" si="97"/>
        <v>29410220.8026454</v>
      </c>
      <c r="U162" s="271"/>
      <c r="V162" s="271">
        <f t="shared" si="98"/>
        <v>1853333199.0215144</v>
      </c>
      <c r="W162" s="271">
        <f t="shared" si="99"/>
        <v>2089002633.8431051</v>
      </c>
      <c r="X162" s="271">
        <f t="shared" si="100"/>
        <v>2217847745.2777205</v>
      </c>
      <c r="Y162" s="272">
        <f t="shared" si="101"/>
        <v>2354639741.2550597</v>
      </c>
      <c r="Z162" s="272">
        <f t="shared" si="102"/>
        <v>2217847745.2777205</v>
      </c>
      <c r="AA162" s="271">
        <f t="shared" si="103"/>
        <v>2354639741.2550597</v>
      </c>
      <c r="AB162" s="271">
        <f t="shared" si="104"/>
        <v>2499868768.2248592</v>
      </c>
      <c r="AC162" s="271"/>
      <c r="AD162" s="33" t="str">
        <f t="shared" si="105"/>
        <v>BERTAHAP</v>
      </c>
      <c r="AE162" s="273">
        <f t="shared" si="106"/>
        <v>0</v>
      </c>
      <c r="AF162" s="274">
        <v>2</v>
      </c>
      <c r="AG162" s="275"/>
      <c r="AH162" s="271" t="e">
        <f>IF(AG162&gt;#REF!,"LB","KR")</f>
        <v>#REF!</v>
      </c>
      <c r="AI162" s="275">
        <f t="shared" si="159"/>
        <v>2038667000</v>
      </c>
      <c r="AJ162" s="275">
        <f t="shared" si="159"/>
        <v>2297903000</v>
      </c>
      <c r="AK162" s="275">
        <f t="shared" si="159"/>
        <v>2439633000</v>
      </c>
      <c r="AL162" s="276">
        <f t="shared" si="159"/>
        <v>2590104000</v>
      </c>
      <c r="AM162" s="276">
        <f t="shared" si="159"/>
        <v>2439633000</v>
      </c>
      <c r="AN162" s="275">
        <f t="shared" si="159"/>
        <v>2590104000</v>
      </c>
      <c r="AO162" s="275">
        <f t="shared" si="158"/>
        <v>2749856000</v>
      </c>
      <c r="AP162" s="275">
        <f t="shared" si="127"/>
        <v>2749855879.3938694</v>
      </c>
      <c r="AQ162" s="52">
        <f t="shared" si="128"/>
        <v>2586011000</v>
      </c>
      <c r="AR162" s="43">
        <f t="shared" si="128"/>
        <v>2745511000</v>
      </c>
      <c r="AS162" s="63">
        <f t="shared" si="107"/>
        <v>2327409900</v>
      </c>
      <c r="AT162" s="63">
        <f t="shared" si="108"/>
        <v>38790165</v>
      </c>
      <c r="AU162" s="351">
        <f t="shared" si="109"/>
        <v>48564450</v>
      </c>
      <c r="AV162" s="141">
        <f t="shared" si="110"/>
        <v>27455110</v>
      </c>
      <c r="AW162" s="5">
        <f t="shared" si="111"/>
        <v>38790165</v>
      </c>
      <c r="AX162" s="5">
        <f t="shared" si="112"/>
        <v>60990825</v>
      </c>
      <c r="AY162" s="510">
        <f t="shared" si="113"/>
        <v>2914848000</v>
      </c>
      <c r="AZ162" s="127">
        <f t="shared" si="129"/>
        <v>2914847511.0353961</v>
      </c>
      <c r="BA162" s="2"/>
      <c r="BB162" s="2"/>
      <c r="BW162" s="56">
        <f t="shared" si="114"/>
        <v>-1255655.3877779953</v>
      </c>
      <c r="BY162" s="126"/>
      <c r="BZ162" s="122"/>
      <c r="CA162" s="122" t="str">
        <f>G254</f>
        <v>1BR-20</v>
      </c>
      <c r="CB162" s="123">
        <f>E254</f>
        <v>20</v>
      </c>
      <c r="CC162" s="124">
        <f t="shared" si="169"/>
        <v>60</v>
      </c>
      <c r="CD162" s="124">
        <f t="shared" si="169"/>
        <v>51</v>
      </c>
      <c r="CE162" s="125">
        <f>P254</f>
        <v>25964422.854173999</v>
      </c>
      <c r="CF162" s="125">
        <f t="shared" si="170"/>
        <v>1217204000</v>
      </c>
      <c r="CG162" s="125">
        <f t="shared" si="170"/>
        <v>1371984000</v>
      </c>
      <c r="CH162" s="125">
        <f t="shared" si="170"/>
        <v>1456605000</v>
      </c>
      <c r="CI162" s="125">
        <f t="shared" si="170"/>
        <v>1546445000</v>
      </c>
      <c r="CJ162" s="125">
        <f>AO254</f>
        <v>1641826000</v>
      </c>
      <c r="CW162" s="63">
        <f t="shared" si="121"/>
        <v>2470959900</v>
      </c>
      <c r="CX162" s="44">
        <f t="shared" si="122"/>
        <v>27455110</v>
      </c>
      <c r="DA162" s="56">
        <f t="shared" si="123"/>
        <v>2195669700</v>
      </c>
      <c r="DB162" s="44">
        <f t="shared" si="124"/>
        <v>36594495</v>
      </c>
      <c r="DC162" s="49">
        <f t="shared" si="125"/>
        <v>60990825</v>
      </c>
    </row>
    <row r="163" spans="1:107">
      <c r="A163" s="3">
        <f t="shared" si="126"/>
        <v>124</v>
      </c>
      <c r="B163" s="263">
        <v>1</v>
      </c>
      <c r="C163" s="556"/>
      <c r="D163" s="264" t="s">
        <v>167</v>
      </c>
      <c r="E163" s="265" t="s">
        <v>24</v>
      </c>
      <c r="F163" s="266"/>
      <c r="G163" s="41" t="s">
        <v>39</v>
      </c>
      <c r="H163" s="267">
        <f t="shared" si="87"/>
        <v>113</v>
      </c>
      <c r="I163" s="267">
        <f t="shared" si="88"/>
        <v>101</v>
      </c>
      <c r="J163" s="268">
        <f t="shared" si="89"/>
        <v>27506142.120000001</v>
      </c>
      <c r="K163" s="268">
        <f t="shared" si="90"/>
        <v>6</v>
      </c>
      <c r="L163" s="269">
        <f t="shared" si="91"/>
        <v>0.95</v>
      </c>
      <c r="M163" s="270">
        <f t="shared" ref="M163:M171" si="171">SUMIF($AO$4:$AO$22,E163,$AX$4:$AX$22)</f>
        <v>1.01</v>
      </c>
      <c r="N163" s="271">
        <f t="shared" si="92"/>
        <v>22054460.498581722</v>
      </c>
      <c r="O163" s="271">
        <f t="shared" si="93"/>
        <v>24858900.759911936</v>
      </c>
      <c r="P163" s="271">
        <f t="shared" si="94"/>
        <v>26392143.36414</v>
      </c>
      <c r="Q163" s="271">
        <f t="shared" si="95"/>
        <v>28019953.017254278</v>
      </c>
      <c r="R163" s="272">
        <f t="shared" si="96"/>
        <v>26392143.36414</v>
      </c>
      <c r="S163" s="271">
        <f t="shared" si="96"/>
        <v>28019953.017254278</v>
      </c>
      <c r="T163" s="271">
        <f t="shared" si="97"/>
        <v>29748162.407904554</v>
      </c>
      <c r="U163" s="271"/>
      <c r="V163" s="271">
        <f t="shared" si="98"/>
        <v>2227500510.3567538</v>
      </c>
      <c r="W163" s="271">
        <f t="shared" si="99"/>
        <v>2510748976.7511053</v>
      </c>
      <c r="X163" s="271">
        <f t="shared" si="100"/>
        <v>2665606479.7781401</v>
      </c>
      <c r="Y163" s="272">
        <f t="shared" si="101"/>
        <v>2830015254.742682</v>
      </c>
      <c r="Z163" s="272">
        <f t="shared" si="102"/>
        <v>2665606479.7781401</v>
      </c>
      <c r="AA163" s="271">
        <f t="shared" si="103"/>
        <v>2830015254.742682</v>
      </c>
      <c r="AB163" s="271">
        <f t="shared" si="104"/>
        <v>3004564403.19836</v>
      </c>
      <c r="AC163" s="271"/>
      <c r="AD163" s="33" t="str">
        <f t="shared" si="105"/>
        <v>BERTAHAP</v>
      </c>
      <c r="AE163" s="273">
        <f t="shared" si="106"/>
        <v>0</v>
      </c>
      <c r="AF163" s="274">
        <v>2</v>
      </c>
      <c r="AG163" s="275"/>
      <c r="AH163" s="271" t="e">
        <f>IF(AG163&gt;#REF!,"LB","KR")</f>
        <v>#REF!</v>
      </c>
      <c r="AI163" s="275">
        <f t="shared" si="159"/>
        <v>2450251000</v>
      </c>
      <c r="AJ163" s="275">
        <f t="shared" si="159"/>
        <v>2761824000</v>
      </c>
      <c r="AK163" s="275">
        <f t="shared" si="159"/>
        <v>2932168000</v>
      </c>
      <c r="AL163" s="276">
        <f t="shared" si="159"/>
        <v>3113017000</v>
      </c>
      <c r="AM163" s="276">
        <f t="shared" si="159"/>
        <v>2932168000</v>
      </c>
      <c r="AN163" s="275">
        <f t="shared" si="159"/>
        <v>3113017000</v>
      </c>
      <c r="AO163" s="275">
        <f t="shared" si="158"/>
        <v>3305021000</v>
      </c>
      <c r="AP163" s="275">
        <f t="shared" si="127"/>
        <v>3305020995.3357334</v>
      </c>
      <c r="AQ163" s="52">
        <f t="shared" si="128"/>
        <v>3108099000</v>
      </c>
      <c r="AR163" s="43">
        <f t="shared" si="128"/>
        <v>3299799000</v>
      </c>
      <c r="AS163" s="63">
        <f t="shared" si="107"/>
        <v>2797289100</v>
      </c>
      <c r="AT163" s="63">
        <f t="shared" si="108"/>
        <v>46621485</v>
      </c>
      <c r="AU163" s="351">
        <f t="shared" si="109"/>
        <v>58369068.75</v>
      </c>
      <c r="AV163" s="141">
        <f t="shared" si="110"/>
        <v>32997990</v>
      </c>
      <c r="AW163" s="5">
        <f t="shared" si="111"/>
        <v>46621485</v>
      </c>
      <c r="AX163" s="5">
        <f t="shared" si="112"/>
        <v>73304200</v>
      </c>
      <c r="AY163" s="510">
        <f t="shared" si="113"/>
        <v>3503323000</v>
      </c>
      <c r="AZ163" s="127">
        <f t="shared" si="129"/>
        <v>3503322660.9061441</v>
      </c>
      <c r="BA163" s="2"/>
      <c r="BB163" s="2"/>
      <c r="BW163" s="56">
        <f t="shared" si="114"/>
        <v>-955838.4386699982</v>
      </c>
      <c r="BY163" s="126">
        <v>44</v>
      </c>
      <c r="BZ163" s="122" t="s">
        <v>177</v>
      </c>
      <c r="CA163" s="122" t="str">
        <f t="shared" ref="CA163:CA169" si="172">G266</f>
        <v>1BR-6</v>
      </c>
      <c r="CB163" s="123" t="str">
        <f t="shared" ref="CB163:CB169" si="173">E266</f>
        <v>06</v>
      </c>
      <c r="CC163" s="124">
        <f t="shared" ref="CC163:CD169" si="174">H266</f>
        <v>78</v>
      </c>
      <c r="CD163" s="124">
        <f t="shared" si="174"/>
        <v>66</v>
      </c>
      <c r="CE163" s="125">
        <f t="shared" ref="CE163:CE169" si="175">P266</f>
        <v>25964422.854173999</v>
      </c>
      <c r="CF163" s="125">
        <f t="shared" ref="CF163:CI169" si="176">AI266</f>
        <v>1575205000</v>
      </c>
      <c r="CG163" s="125">
        <f t="shared" si="176"/>
        <v>1775508000</v>
      </c>
      <c r="CH163" s="125">
        <f t="shared" si="176"/>
        <v>1885018000</v>
      </c>
      <c r="CI163" s="125">
        <f t="shared" si="176"/>
        <v>2001281000</v>
      </c>
      <c r="CJ163" s="125">
        <f t="shared" ref="CJ163:CJ169" si="177">AO266</f>
        <v>2124716000</v>
      </c>
      <c r="CK163" s="2">
        <v>21</v>
      </c>
      <c r="CW163" s="63">
        <f t="shared" si="121"/>
        <v>2969819100</v>
      </c>
      <c r="CX163" s="44">
        <f t="shared" si="122"/>
        <v>32997990</v>
      </c>
      <c r="DA163" s="56">
        <f t="shared" si="123"/>
        <v>2638951200</v>
      </c>
      <c r="DB163" s="44">
        <f t="shared" si="124"/>
        <v>43982520</v>
      </c>
      <c r="DC163" s="49">
        <f t="shared" si="125"/>
        <v>73304200</v>
      </c>
    </row>
    <row r="164" spans="1:107">
      <c r="A164" s="3">
        <f t="shared" si="126"/>
        <v>125</v>
      </c>
      <c r="B164" s="263">
        <v>2</v>
      </c>
      <c r="C164" s="556"/>
      <c r="D164" s="264" t="s">
        <v>167</v>
      </c>
      <c r="E164" s="265" t="s">
        <v>35</v>
      </c>
      <c r="F164" s="266"/>
      <c r="G164" s="41" t="s">
        <v>42</v>
      </c>
      <c r="H164" s="267">
        <f t="shared" si="87"/>
        <v>78</v>
      </c>
      <c r="I164" s="267">
        <f t="shared" si="88"/>
        <v>66</v>
      </c>
      <c r="J164" s="268">
        <f t="shared" si="89"/>
        <v>27506142.120000001</v>
      </c>
      <c r="K164" s="268">
        <f t="shared" si="90"/>
        <v>2</v>
      </c>
      <c r="L164" s="269">
        <f t="shared" si="91"/>
        <v>0.93</v>
      </c>
      <c r="M164" s="270">
        <f t="shared" si="171"/>
        <v>1.01</v>
      </c>
      <c r="N164" s="271">
        <f t="shared" si="92"/>
        <v>21590156.067032635</v>
      </c>
      <c r="O164" s="271">
        <f t="shared" si="93"/>
        <v>24335555.480755895</v>
      </c>
      <c r="P164" s="271">
        <f t="shared" si="94"/>
        <v>25836519.293316003</v>
      </c>
      <c r="Q164" s="271">
        <f t="shared" si="95"/>
        <v>27430059.269522611</v>
      </c>
      <c r="R164" s="272">
        <f t="shared" si="96"/>
        <v>25836519.293316003</v>
      </c>
      <c r="S164" s="271">
        <f t="shared" si="96"/>
        <v>27430059.269522611</v>
      </c>
      <c r="T164" s="271">
        <f t="shared" si="97"/>
        <v>29121885.304580249</v>
      </c>
      <c r="U164" s="271"/>
      <c r="V164" s="271">
        <f t="shared" si="98"/>
        <v>1424950300.4241538</v>
      </c>
      <c r="W164" s="271">
        <f t="shared" si="99"/>
        <v>1606146661.7298892</v>
      </c>
      <c r="X164" s="271">
        <f t="shared" si="100"/>
        <v>1705210273.3588562</v>
      </c>
      <c r="Y164" s="272">
        <f t="shared" si="101"/>
        <v>1810383911.7884924</v>
      </c>
      <c r="Z164" s="272">
        <f t="shared" si="102"/>
        <v>1705210273.3588562</v>
      </c>
      <c r="AA164" s="271">
        <f t="shared" si="103"/>
        <v>1810383911.7884924</v>
      </c>
      <c r="AB164" s="271">
        <f t="shared" si="104"/>
        <v>1922044430.1022964</v>
      </c>
      <c r="AC164" s="271"/>
      <c r="AD164" s="33" t="str">
        <f t="shared" si="105"/>
        <v>BERTAHAP</v>
      </c>
      <c r="AE164" s="273">
        <f t="shared" si="106"/>
        <v>0</v>
      </c>
      <c r="AF164" s="274">
        <v>2</v>
      </c>
      <c r="AG164" s="275"/>
      <c r="AH164" s="271" t="e">
        <f>IF(AG164&gt;#REF!,"LB","KR")</f>
        <v>#REF!</v>
      </c>
      <c r="AI164" s="275">
        <f t="shared" si="159"/>
        <v>1567446000</v>
      </c>
      <c r="AJ164" s="275">
        <f t="shared" si="159"/>
        <v>1766762000</v>
      </c>
      <c r="AK164" s="275">
        <f t="shared" si="159"/>
        <v>1875732000</v>
      </c>
      <c r="AL164" s="276">
        <f t="shared" si="159"/>
        <v>1991423000</v>
      </c>
      <c r="AM164" s="276">
        <f t="shared" si="159"/>
        <v>1875732000</v>
      </c>
      <c r="AN164" s="275">
        <f t="shared" si="159"/>
        <v>1991423000</v>
      </c>
      <c r="AO164" s="275">
        <f t="shared" si="158"/>
        <v>2114249000</v>
      </c>
      <c r="AP164" s="275">
        <f t="shared" si="127"/>
        <v>2114249560.9868088</v>
      </c>
      <c r="AQ164" s="52">
        <f t="shared" si="128"/>
        <v>1988276000</v>
      </c>
      <c r="AR164" s="43">
        <f t="shared" si="128"/>
        <v>2110909000</v>
      </c>
      <c r="AS164" s="63">
        <f t="shared" si="107"/>
        <v>1789448400</v>
      </c>
      <c r="AT164" s="63">
        <f t="shared" si="108"/>
        <v>29824140</v>
      </c>
      <c r="AU164" s="351">
        <f t="shared" si="109"/>
        <v>37339181.25</v>
      </c>
      <c r="AV164" s="141">
        <f t="shared" si="110"/>
        <v>21109090</v>
      </c>
      <c r="AW164" s="5">
        <f t="shared" si="111"/>
        <v>29824140</v>
      </c>
      <c r="AX164" s="5">
        <f t="shared" si="112"/>
        <v>46893300</v>
      </c>
      <c r="AY164" s="510">
        <f t="shared" si="113"/>
        <v>2241105000</v>
      </c>
      <c r="AZ164" s="127">
        <f t="shared" si="129"/>
        <v>2241104786.9311819</v>
      </c>
      <c r="BA164" s="2"/>
      <c r="BB164" s="2"/>
      <c r="BW164" s="56">
        <f t="shared" si="114"/>
        <v>-1511462.5094939955</v>
      </c>
      <c r="BY164" s="126"/>
      <c r="BZ164" s="122"/>
      <c r="CA164" s="122" t="str">
        <f t="shared" si="172"/>
        <v>1BR-8</v>
      </c>
      <c r="CB164" s="123" t="str">
        <f t="shared" si="173"/>
        <v>08</v>
      </c>
      <c r="CC164" s="124">
        <f t="shared" si="174"/>
        <v>60</v>
      </c>
      <c r="CD164" s="124">
        <f t="shared" si="174"/>
        <v>52</v>
      </c>
      <c r="CE164" s="125">
        <f t="shared" si="175"/>
        <v>25964422.854173999</v>
      </c>
      <c r="CF164" s="125">
        <f t="shared" si="176"/>
        <v>1241071000</v>
      </c>
      <c r="CG164" s="125">
        <f t="shared" si="176"/>
        <v>1398885000</v>
      </c>
      <c r="CH164" s="125">
        <f t="shared" si="176"/>
        <v>1485165000</v>
      </c>
      <c r="CI164" s="125">
        <f t="shared" si="176"/>
        <v>1576767000</v>
      </c>
      <c r="CJ164" s="125">
        <f t="shared" si="177"/>
        <v>1674019000</v>
      </c>
      <c r="CW164" s="63">
        <f t="shared" si="121"/>
        <v>1899818100</v>
      </c>
      <c r="CX164" s="44">
        <f t="shared" si="122"/>
        <v>21109090</v>
      </c>
      <c r="DA164" s="56">
        <f t="shared" si="123"/>
        <v>1688158800</v>
      </c>
      <c r="DB164" s="44">
        <f t="shared" si="124"/>
        <v>28135980</v>
      </c>
      <c r="DC164" s="49">
        <f t="shared" si="125"/>
        <v>46893300</v>
      </c>
    </row>
    <row r="165" spans="1:107">
      <c r="A165" s="3">
        <f t="shared" si="126"/>
        <v>126</v>
      </c>
      <c r="B165" s="263">
        <v>3</v>
      </c>
      <c r="C165" s="556"/>
      <c r="D165" s="264" t="s">
        <v>167</v>
      </c>
      <c r="E165" s="265" t="s">
        <v>41</v>
      </c>
      <c r="F165" s="266"/>
      <c r="G165" s="41" t="s">
        <v>45</v>
      </c>
      <c r="H165" s="267">
        <f t="shared" si="87"/>
        <v>60</v>
      </c>
      <c r="I165" s="267">
        <f t="shared" si="88"/>
        <v>52</v>
      </c>
      <c r="J165" s="268">
        <f t="shared" si="89"/>
        <v>27506142.120000001</v>
      </c>
      <c r="K165" s="268">
        <f t="shared" si="90"/>
        <v>2</v>
      </c>
      <c r="L165" s="269">
        <f t="shared" si="91"/>
        <v>0.93</v>
      </c>
      <c r="M165" s="270">
        <f t="shared" si="171"/>
        <v>1.01</v>
      </c>
      <c r="N165" s="271">
        <f t="shared" si="92"/>
        <v>21590156.067032635</v>
      </c>
      <c r="O165" s="271">
        <f t="shared" si="93"/>
        <v>24335555.480755895</v>
      </c>
      <c r="P165" s="271">
        <f t="shared" si="94"/>
        <v>25836519.293316003</v>
      </c>
      <c r="Q165" s="271">
        <f t="shared" si="95"/>
        <v>27430059.269522611</v>
      </c>
      <c r="R165" s="272">
        <f t="shared" si="96"/>
        <v>25836519.293316003</v>
      </c>
      <c r="S165" s="271">
        <f t="shared" si="96"/>
        <v>27430059.269522611</v>
      </c>
      <c r="T165" s="271">
        <f t="shared" si="97"/>
        <v>29121885.304580249</v>
      </c>
      <c r="U165" s="271"/>
      <c r="V165" s="271">
        <f t="shared" si="98"/>
        <v>1122688115.485697</v>
      </c>
      <c r="W165" s="271">
        <f t="shared" si="99"/>
        <v>1265448884.9993067</v>
      </c>
      <c r="X165" s="271">
        <f t="shared" si="100"/>
        <v>1343499003.2524321</v>
      </c>
      <c r="Y165" s="272">
        <f t="shared" si="101"/>
        <v>1426363082.0151758</v>
      </c>
      <c r="Z165" s="272">
        <f t="shared" si="102"/>
        <v>1343499003.2524321</v>
      </c>
      <c r="AA165" s="271">
        <f t="shared" si="103"/>
        <v>1426363082.0151758</v>
      </c>
      <c r="AB165" s="271">
        <f t="shared" si="104"/>
        <v>1514338035.8381729</v>
      </c>
      <c r="AC165" s="271"/>
      <c r="AD165" s="33" t="str">
        <f t="shared" si="105"/>
        <v>BERTAHAP</v>
      </c>
      <c r="AE165" s="273">
        <f t="shared" si="106"/>
        <v>0</v>
      </c>
      <c r="AF165" s="274">
        <v>2</v>
      </c>
      <c r="AG165" s="275"/>
      <c r="AH165" s="271" t="e">
        <f>IF(AG165&gt;#REF!,"LB","KR")</f>
        <v>#REF!</v>
      </c>
      <c r="AI165" s="275">
        <f t="shared" si="159"/>
        <v>1234957000</v>
      </c>
      <c r="AJ165" s="275">
        <f t="shared" si="159"/>
        <v>1391994000</v>
      </c>
      <c r="AK165" s="275">
        <f t="shared" si="159"/>
        <v>1477849000</v>
      </c>
      <c r="AL165" s="276">
        <f t="shared" si="159"/>
        <v>1569000000</v>
      </c>
      <c r="AM165" s="276">
        <f t="shared" si="159"/>
        <v>1477849000</v>
      </c>
      <c r="AN165" s="275">
        <f t="shared" si="159"/>
        <v>1569000000</v>
      </c>
      <c r="AO165" s="275">
        <f t="shared" si="158"/>
        <v>1665772000</v>
      </c>
      <c r="AP165" s="275">
        <f t="shared" si="127"/>
        <v>1665772445.7276547</v>
      </c>
      <c r="AQ165" s="52">
        <f t="shared" si="128"/>
        <v>1566520000</v>
      </c>
      <c r="AR165" s="43">
        <f t="shared" si="128"/>
        <v>1663140000</v>
      </c>
      <c r="AS165" s="63">
        <f t="shared" si="107"/>
        <v>1409868000</v>
      </c>
      <c r="AT165" s="63">
        <f t="shared" si="108"/>
        <v>23497800</v>
      </c>
      <c r="AU165" s="351">
        <f t="shared" si="109"/>
        <v>29418750</v>
      </c>
      <c r="AV165" s="141">
        <f t="shared" si="110"/>
        <v>16631400</v>
      </c>
      <c r="AW165" s="5">
        <f t="shared" si="111"/>
        <v>23497800</v>
      </c>
      <c r="AX165" s="5">
        <f t="shared" si="112"/>
        <v>36946225</v>
      </c>
      <c r="AY165" s="510">
        <f t="shared" si="113"/>
        <v>1765719000</v>
      </c>
      <c r="AZ165" s="127">
        <f t="shared" si="129"/>
        <v>1765718472.6280129</v>
      </c>
      <c r="BA165" s="2"/>
      <c r="BB165" s="2"/>
      <c r="BW165" s="56">
        <f t="shared" si="114"/>
        <v>-1511462.5094939955</v>
      </c>
      <c r="BY165" s="126"/>
      <c r="BZ165" s="122"/>
      <c r="CA165" s="122" t="str">
        <f t="shared" si="172"/>
        <v>1BR-10</v>
      </c>
      <c r="CB165" s="123">
        <f t="shared" si="173"/>
        <v>10</v>
      </c>
      <c r="CC165" s="124">
        <f t="shared" si="174"/>
        <v>74</v>
      </c>
      <c r="CD165" s="124">
        <f t="shared" si="174"/>
        <v>63</v>
      </c>
      <c r="CE165" s="125">
        <f t="shared" si="175"/>
        <v>25964422.854173999</v>
      </c>
      <c r="CF165" s="125">
        <f t="shared" si="176"/>
        <v>1503605000</v>
      </c>
      <c r="CG165" s="125">
        <f t="shared" si="176"/>
        <v>1694803000</v>
      </c>
      <c r="CH165" s="125">
        <f t="shared" si="176"/>
        <v>1799335000</v>
      </c>
      <c r="CI165" s="125">
        <f t="shared" si="176"/>
        <v>1910314000</v>
      </c>
      <c r="CJ165" s="125">
        <f t="shared" si="177"/>
        <v>2028138000</v>
      </c>
      <c r="CW165" s="63">
        <f t="shared" si="121"/>
        <v>1496826000</v>
      </c>
      <c r="CX165" s="44">
        <f t="shared" si="122"/>
        <v>16631400</v>
      </c>
      <c r="DA165" s="56">
        <f t="shared" si="123"/>
        <v>1330064100</v>
      </c>
      <c r="DB165" s="44">
        <f t="shared" si="124"/>
        <v>22167735</v>
      </c>
      <c r="DC165" s="49">
        <f t="shared" si="125"/>
        <v>36946225</v>
      </c>
    </row>
    <row r="166" spans="1:107">
      <c r="A166" s="3">
        <f t="shared" si="126"/>
        <v>127</v>
      </c>
      <c r="B166" s="263">
        <v>4</v>
      </c>
      <c r="C166" s="556"/>
      <c r="D166" s="264" t="s">
        <v>167</v>
      </c>
      <c r="E166" s="265">
        <v>10</v>
      </c>
      <c r="F166" s="266"/>
      <c r="G166" s="41" t="s">
        <v>48</v>
      </c>
      <c r="H166" s="267">
        <f t="shared" si="87"/>
        <v>74</v>
      </c>
      <c r="I166" s="267">
        <f t="shared" si="88"/>
        <v>63</v>
      </c>
      <c r="J166" s="268">
        <f t="shared" si="89"/>
        <v>27506142.120000001</v>
      </c>
      <c r="K166" s="268">
        <f t="shared" si="90"/>
        <v>2</v>
      </c>
      <c r="L166" s="269">
        <f t="shared" si="91"/>
        <v>0.93</v>
      </c>
      <c r="M166" s="270">
        <f t="shared" si="171"/>
        <v>1.01</v>
      </c>
      <c r="N166" s="271">
        <f t="shared" si="92"/>
        <v>21590156.067032635</v>
      </c>
      <c r="O166" s="271">
        <f t="shared" si="93"/>
        <v>24335555.480755895</v>
      </c>
      <c r="P166" s="271">
        <f t="shared" si="94"/>
        <v>25836519.293316003</v>
      </c>
      <c r="Q166" s="271">
        <f t="shared" si="95"/>
        <v>27430059.269522611</v>
      </c>
      <c r="R166" s="272">
        <f t="shared" si="96"/>
        <v>25836519.293316003</v>
      </c>
      <c r="S166" s="271">
        <f t="shared" si="96"/>
        <v>27430059.269522611</v>
      </c>
      <c r="T166" s="271">
        <f t="shared" si="97"/>
        <v>29121885.304580249</v>
      </c>
      <c r="U166" s="271"/>
      <c r="V166" s="271">
        <f t="shared" si="98"/>
        <v>1360179832.2230561</v>
      </c>
      <c r="W166" s="271">
        <f t="shared" si="99"/>
        <v>1533139995.2876215</v>
      </c>
      <c r="X166" s="271">
        <f t="shared" si="100"/>
        <v>1627700715.4789083</v>
      </c>
      <c r="Y166" s="272">
        <f t="shared" si="101"/>
        <v>1728093733.9799244</v>
      </c>
      <c r="Z166" s="272">
        <f t="shared" si="102"/>
        <v>1627700715.4789083</v>
      </c>
      <c r="AA166" s="271">
        <f t="shared" si="103"/>
        <v>1728093733.9799244</v>
      </c>
      <c r="AB166" s="271">
        <f t="shared" si="104"/>
        <v>1834678774.1885557</v>
      </c>
      <c r="AC166" s="271"/>
      <c r="AD166" s="33" t="str">
        <f t="shared" si="105"/>
        <v>BERTAHAP</v>
      </c>
      <c r="AE166" s="273">
        <f t="shared" si="106"/>
        <v>0</v>
      </c>
      <c r="AF166" s="274">
        <v>2</v>
      </c>
      <c r="AG166" s="275"/>
      <c r="AH166" s="271" t="e">
        <f>IF(AG166&gt;#REF!,"LB","KR")</f>
        <v>#REF!</v>
      </c>
      <c r="AI166" s="275">
        <f t="shared" si="159"/>
        <v>1496198000</v>
      </c>
      <c r="AJ166" s="275">
        <f t="shared" si="159"/>
        <v>1686454000</v>
      </c>
      <c r="AK166" s="275">
        <f t="shared" si="159"/>
        <v>1790471000</v>
      </c>
      <c r="AL166" s="276">
        <f t="shared" si="159"/>
        <v>1900904000</v>
      </c>
      <c r="AM166" s="276">
        <f t="shared" si="159"/>
        <v>1790471000</v>
      </c>
      <c r="AN166" s="275">
        <f t="shared" si="159"/>
        <v>1900904000</v>
      </c>
      <c r="AO166" s="275">
        <f t="shared" si="158"/>
        <v>2018147000</v>
      </c>
      <c r="AP166" s="275">
        <f t="shared" si="127"/>
        <v>2018147549.5050869</v>
      </c>
      <c r="AQ166" s="52">
        <f t="shared" si="128"/>
        <v>1897900000</v>
      </c>
      <c r="AR166" s="43">
        <f t="shared" si="128"/>
        <v>2014959000</v>
      </c>
      <c r="AS166" s="63">
        <f t="shared" si="107"/>
        <v>1708110000</v>
      </c>
      <c r="AT166" s="63">
        <f t="shared" si="108"/>
        <v>28468500</v>
      </c>
      <c r="AU166" s="351">
        <f t="shared" si="109"/>
        <v>35641950</v>
      </c>
      <c r="AV166" s="141">
        <f t="shared" si="110"/>
        <v>20149590</v>
      </c>
      <c r="AW166" s="5">
        <f t="shared" si="111"/>
        <v>28468500</v>
      </c>
      <c r="AX166" s="5">
        <f t="shared" si="112"/>
        <v>44761775</v>
      </c>
      <c r="AY166" s="510">
        <f t="shared" si="113"/>
        <v>2139237000</v>
      </c>
      <c r="AZ166" s="127">
        <f t="shared" si="129"/>
        <v>2139236821.8478711</v>
      </c>
      <c r="BA166" s="2"/>
      <c r="BB166" s="2"/>
      <c r="BW166" s="56">
        <f t="shared" si="114"/>
        <v>-1511462.5094939955</v>
      </c>
      <c r="BY166" s="126"/>
      <c r="BZ166" s="122"/>
      <c r="CA166" s="122" t="str">
        <f t="shared" si="172"/>
        <v>1BR-12</v>
      </c>
      <c r="CB166" s="123">
        <f t="shared" si="173"/>
        <v>12</v>
      </c>
      <c r="CC166" s="124">
        <f t="shared" si="174"/>
        <v>67</v>
      </c>
      <c r="CD166" s="124">
        <f t="shared" si="174"/>
        <v>57</v>
      </c>
      <c r="CE166" s="125">
        <f t="shared" si="175"/>
        <v>25964422.854173999</v>
      </c>
      <c r="CF166" s="125">
        <f t="shared" si="176"/>
        <v>1360405000</v>
      </c>
      <c r="CG166" s="125">
        <f t="shared" si="176"/>
        <v>1533393000</v>
      </c>
      <c r="CH166" s="125">
        <f t="shared" si="176"/>
        <v>1627970000</v>
      </c>
      <c r="CI166" s="125">
        <f t="shared" si="176"/>
        <v>1728379000</v>
      </c>
      <c r="CJ166" s="125">
        <f t="shared" si="177"/>
        <v>1834982000</v>
      </c>
      <c r="CW166" s="63">
        <f t="shared" si="121"/>
        <v>1813463100</v>
      </c>
      <c r="CX166" s="44">
        <f t="shared" si="122"/>
        <v>20149590</v>
      </c>
      <c r="DA166" s="56">
        <f t="shared" si="123"/>
        <v>1611423900</v>
      </c>
      <c r="DB166" s="44">
        <f t="shared" si="124"/>
        <v>26857065</v>
      </c>
      <c r="DC166" s="49">
        <f t="shared" si="125"/>
        <v>44761775</v>
      </c>
    </row>
    <row r="167" spans="1:107">
      <c r="A167" s="3">
        <f t="shared" si="126"/>
        <v>128</v>
      </c>
      <c r="B167" s="263">
        <v>5</v>
      </c>
      <c r="C167" s="556"/>
      <c r="D167" s="264" t="s">
        <v>167</v>
      </c>
      <c r="E167" s="299">
        <v>12</v>
      </c>
      <c r="F167" s="266"/>
      <c r="G167" s="41" t="s">
        <v>50</v>
      </c>
      <c r="H167" s="267">
        <f t="shared" si="87"/>
        <v>67</v>
      </c>
      <c r="I167" s="267">
        <f t="shared" si="88"/>
        <v>57</v>
      </c>
      <c r="J167" s="268">
        <f t="shared" si="89"/>
        <v>27506142.120000001</v>
      </c>
      <c r="K167" s="268">
        <f t="shared" si="90"/>
        <v>2</v>
      </c>
      <c r="L167" s="269">
        <f t="shared" si="91"/>
        <v>0.93</v>
      </c>
      <c r="M167" s="270">
        <f t="shared" si="171"/>
        <v>1.01</v>
      </c>
      <c r="N167" s="271">
        <f t="shared" si="92"/>
        <v>21590156.067032635</v>
      </c>
      <c r="O167" s="271">
        <f t="shared" si="93"/>
        <v>24335555.480755895</v>
      </c>
      <c r="P167" s="271">
        <f t="shared" si="94"/>
        <v>25836519.293316003</v>
      </c>
      <c r="Q167" s="271">
        <f t="shared" si="95"/>
        <v>27430059.269522611</v>
      </c>
      <c r="R167" s="272">
        <f t="shared" si="96"/>
        <v>25836519.293316003</v>
      </c>
      <c r="S167" s="271">
        <f t="shared" si="96"/>
        <v>27430059.269522611</v>
      </c>
      <c r="T167" s="271">
        <f t="shared" si="97"/>
        <v>29121885.304580249</v>
      </c>
      <c r="U167" s="271"/>
      <c r="V167" s="271">
        <f t="shared" si="98"/>
        <v>1230638895.8208601</v>
      </c>
      <c r="W167" s="271">
        <f t="shared" si="99"/>
        <v>1387126662.4030859</v>
      </c>
      <c r="X167" s="271">
        <f t="shared" si="100"/>
        <v>1472681599.7190123</v>
      </c>
      <c r="Y167" s="272">
        <f t="shared" si="101"/>
        <v>1563513378.3627889</v>
      </c>
      <c r="Z167" s="272">
        <f t="shared" si="102"/>
        <v>1472681599.7190123</v>
      </c>
      <c r="AA167" s="271">
        <f t="shared" si="103"/>
        <v>1563513378.3627889</v>
      </c>
      <c r="AB167" s="271">
        <f t="shared" si="104"/>
        <v>1659947462.3610742</v>
      </c>
      <c r="AC167" s="271"/>
      <c r="AD167" s="33" t="str">
        <f t="shared" si="105"/>
        <v>BERTAHAP</v>
      </c>
      <c r="AE167" s="273">
        <f t="shared" si="106"/>
        <v>0</v>
      </c>
      <c r="AF167" s="274">
        <v>2</v>
      </c>
      <c r="AG167" s="275"/>
      <c r="AH167" s="271" t="e">
        <f>IF(AG167&gt;#REF!,"LB","KR")</f>
        <v>#REF!</v>
      </c>
      <c r="AI167" s="275">
        <f t="shared" si="159"/>
        <v>1353703000</v>
      </c>
      <c r="AJ167" s="275">
        <f t="shared" si="159"/>
        <v>1525840000</v>
      </c>
      <c r="AK167" s="275">
        <f t="shared" si="159"/>
        <v>1619950000</v>
      </c>
      <c r="AL167" s="276">
        <f t="shared" si="159"/>
        <v>1719865000</v>
      </c>
      <c r="AM167" s="276">
        <f t="shared" si="159"/>
        <v>1619950000</v>
      </c>
      <c r="AN167" s="275">
        <f t="shared" si="159"/>
        <v>1719865000</v>
      </c>
      <c r="AO167" s="275">
        <f t="shared" si="158"/>
        <v>1825943000</v>
      </c>
      <c r="AP167" s="275">
        <f t="shared" si="127"/>
        <v>1825942464.8638577</v>
      </c>
      <c r="AQ167" s="52">
        <f t="shared" si="128"/>
        <v>1717147000</v>
      </c>
      <c r="AR167" s="43">
        <f t="shared" si="128"/>
        <v>1823057000</v>
      </c>
      <c r="AS167" s="63">
        <f t="shared" si="107"/>
        <v>1545432300</v>
      </c>
      <c r="AT167" s="63">
        <f t="shared" si="108"/>
        <v>25757205</v>
      </c>
      <c r="AU167" s="351">
        <f t="shared" si="109"/>
        <v>32247468.75</v>
      </c>
      <c r="AV167" s="141">
        <f t="shared" si="110"/>
        <v>18230570</v>
      </c>
      <c r="AW167" s="5">
        <f t="shared" si="111"/>
        <v>25757205</v>
      </c>
      <c r="AX167" s="5">
        <f t="shared" si="112"/>
        <v>40498750</v>
      </c>
      <c r="AY167" s="510">
        <f t="shared" si="113"/>
        <v>1935499000</v>
      </c>
      <c r="AZ167" s="127">
        <f t="shared" si="129"/>
        <v>1935498768.3260624</v>
      </c>
      <c r="BA167" s="2"/>
      <c r="BB167" s="2"/>
      <c r="BW167" s="56">
        <f t="shared" si="114"/>
        <v>-1511462.5094939955</v>
      </c>
      <c r="BY167" s="126"/>
      <c r="BZ167" s="122"/>
      <c r="CA167" s="122" t="str">
        <f t="shared" si="172"/>
        <v>1BR-16</v>
      </c>
      <c r="CB167" s="123">
        <f t="shared" si="173"/>
        <v>16</v>
      </c>
      <c r="CC167" s="124">
        <f t="shared" si="174"/>
        <v>71</v>
      </c>
      <c r="CD167" s="124">
        <f t="shared" si="174"/>
        <v>63</v>
      </c>
      <c r="CE167" s="125">
        <f t="shared" si="175"/>
        <v>25964422.854173999</v>
      </c>
      <c r="CF167" s="125">
        <f t="shared" si="176"/>
        <v>1503605000</v>
      </c>
      <c r="CG167" s="125">
        <f t="shared" si="176"/>
        <v>1694803000</v>
      </c>
      <c r="CH167" s="125">
        <f t="shared" si="176"/>
        <v>1799335000</v>
      </c>
      <c r="CI167" s="125">
        <f t="shared" si="176"/>
        <v>1910314000</v>
      </c>
      <c r="CJ167" s="125">
        <f t="shared" si="177"/>
        <v>2028138000</v>
      </c>
      <c r="CW167" s="63">
        <f t="shared" si="121"/>
        <v>1640751300</v>
      </c>
      <c r="CX167" s="44">
        <f t="shared" si="122"/>
        <v>18230570</v>
      </c>
      <c r="DA167" s="56">
        <f t="shared" si="123"/>
        <v>1457955000</v>
      </c>
      <c r="DB167" s="44">
        <f t="shared" si="124"/>
        <v>24299250</v>
      </c>
      <c r="DC167" s="49">
        <f t="shared" si="125"/>
        <v>40498750</v>
      </c>
    </row>
    <row r="168" spans="1:107">
      <c r="A168" s="3">
        <f t="shared" si="126"/>
        <v>129</v>
      </c>
      <c r="B168" s="263">
        <v>6</v>
      </c>
      <c r="C168" s="556"/>
      <c r="D168" s="264" t="s">
        <v>167</v>
      </c>
      <c r="E168" s="265">
        <v>16</v>
      </c>
      <c r="F168" s="266"/>
      <c r="G168" s="41" t="s">
        <v>52</v>
      </c>
      <c r="H168" s="267">
        <f t="shared" ref="H168:H231" si="178">SUMIF($W$10:$W$28,G168,$AB$10:$AB$28)</f>
        <v>71</v>
      </c>
      <c r="I168" s="267">
        <f t="shared" ref="I168:I231" si="179">SUMIF($W$10:$W$28,G168,$Y$10:$Y$28)</f>
        <v>63</v>
      </c>
      <c r="J168" s="268">
        <f t="shared" ref="J168:J231" si="180">$J$27</f>
        <v>27506142.120000001</v>
      </c>
      <c r="K168" s="268">
        <f t="shared" ref="K168:K231" si="181">SUMIF($AO$4:$AO$22,E168,$AR$4:$AR$22)</f>
        <v>2</v>
      </c>
      <c r="L168" s="269">
        <f t="shared" ref="L168:L231" si="182">IF(K168=$AK$25,$AJ$25,IF(K168=$AK$26,$AJ$26,IF(K168=$AK$27,$AJ$27,IF(K168=$AK$28,$AJ$28,IF(K168=$AK$29,$AJ$29,IF(K168=$AK$30,$AJ$30))))))</f>
        <v>0.93</v>
      </c>
      <c r="M168" s="270">
        <f t="shared" si="171"/>
        <v>1.01</v>
      </c>
      <c r="N168" s="271">
        <f t="shared" ref="N168:N231" si="183">$P168/(1+6%/12)^36</f>
        <v>21590156.067032635</v>
      </c>
      <c r="O168" s="271">
        <f t="shared" ref="O168:O231" si="184">$P168/(1+6%/12)^12</f>
        <v>24335555.480755895</v>
      </c>
      <c r="P168" s="271">
        <f t="shared" ref="P168:P231" si="185">$J$27*L168*M168</f>
        <v>25836519.293316003</v>
      </c>
      <c r="Q168" s="271">
        <f t="shared" ref="Q168:Q231" si="186">$P168*(1+6%/12)^12</f>
        <v>27430059.269522611</v>
      </c>
      <c r="R168" s="272">
        <f t="shared" ref="R168:S231" si="187">P168</f>
        <v>25836519.293316003</v>
      </c>
      <c r="S168" s="271">
        <f t="shared" si="187"/>
        <v>27430059.269522611</v>
      </c>
      <c r="T168" s="271">
        <f t="shared" ref="T168:T231" si="188">$P168*(1+6%/12)^24</f>
        <v>29121885.304580249</v>
      </c>
      <c r="U168" s="271"/>
      <c r="V168" s="271">
        <f t="shared" ref="V168:V231" si="189">N168*I168</f>
        <v>1360179832.2230561</v>
      </c>
      <c r="W168" s="271">
        <f t="shared" ref="W168:W231" si="190">O168*I168</f>
        <v>1533139995.2876215</v>
      </c>
      <c r="X168" s="271">
        <f t="shared" ref="X168:X231" si="191">P168*I168</f>
        <v>1627700715.4789083</v>
      </c>
      <c r="Y168" s="272">
        <f t="shared" ref="Y168:Y231" si="192">Q168*I168</f>
        <v>1728093733.9799244</v>
      </c>
      <c r="Z168" s="272">
        <f t="shared" ref="Z168:Z231" si="193">R168*I168</f>
        <v>1627700715.4789083</v>
      </c>
      <c r="AA168" s="271">
        <f t="shared" ref="AA168:AA231" si="194">S168*I168</f>
        <v>1728093733.9799244</v>
      </c>
      <c r="AB168" s="271">
        <f t="shared" ref="AB168:AB231" si="195">T168*I168</f>
        <v>1834678774.1885557</v>
      </c>
      <c r="AC168" s="271"/>
      <c r="AD168" s="33" t="str">
        <f t="shared" ref="AD168:AD231" si="196">IF(AF168=$I$32,$N$32,IF(AF168=$I$33,$N$33,IF(AF168=$I$34,$N$34)))</f>
        <v>BERTAHAP</v>
      </c>
      <c r="AE168" s="273">
        <f t="shared" ref="AE168:AE231" si="197">IF(AD168=$N$32,$O$32,IF(AD168=$N$33,$O$33,$O$34))</f>
        <v>0</v>
      </c>
      <c r="AF168" s="274">
        <v>2</v>
      </c>
      <c r="AG168" s="275"/>
      <c r="AH168" s="271" t="e">
        <f>IF(AG168&gt;#REF!,"LB","KR")</f>
        <v>#REF!</v>
      </c>
      <c r="AI168" s="275">
        <f t="shared" si="159"/>
        <v>1496198000</v>
      </c>
      <c r="AJ168" s="275">
        <f t="shared" si="159"/>
        <v>1686454000</v>
      </c>
      <c r="AK168" s="275">
        <f t="shared" si="159"/>
        <v>1790471000</v>
      </c>
      <c r="AL168" s="276">
        <f t="shared" si="159"/>
        <v>1900904000</v>
      </c>
      <c r="AM168" s="276">
        <f t="shared" si="159"/>
        <v>1790471000</v>
      </c>
      <c r="AN168" s="275">
        <f t="shared" si="159"/>
        <v>1900904000</v>
      </c>
      <c r="AO168" s="275">
        <f t="shared" si="158"/>
        <v>2018147000</v>
      </c>
      <c r="AP168" s="275">
        <f t="shared" si="127"/>
        <v>2018147549.5050869</v>
      </c>
      <c r="AQ168" s="52">
        <f t="shared" si="128"/>
        <v>1897900000</v>
      </c>
      <c r="AR168" s="43">
        <f t="shared" si="128"/>
        <v>2014959000</v>
      </c>
      <c r="AS168" s="63">
        <f t="shared" ref="AS168:AS231" si="198">AQ168-(AQ168*10%)</f>
        <v>1708110000</v>
      </c>
      <c r="AT168" s="63">
        <f t="shared" ref="AT168:AT231" si="199">(AS168*40%)/24</f>
        <v>28468500</v>
      </c>
      <c r="AU168" s="351">
        <f t="shared" ref="AU168:AU231" si="200">(AL168*90%)/48</f>
        <v>35641950</v>
      </c>
      <c r="AV168" s="141">
        <f t="shared" ref="AV168:AV231" si="201">(AR168*90%)*40%/36</f>
        <v>20149590</v>
      </c>
      <c r="AW168" s="5">
        <f t="shared" ref="AW168:AW231" si="202">(AQ168*90%)*40%/24</f>
        <v>28468500</v>
      </c>
      <c r="AX168" s="5">
        <f t="shared" ref="AX168:AX231" si="203">AK168*90%/36</f>
        <v>44761775</v>
      </c>
      <c r="AY168" s="510">
        <f t="shared" ref="AY168:AY231" si="204">ROUNDUP(AR168*$AY$39,-3)</f>
        <v>2139237000</v>
      </c>
      <c r="AZ168" s="127">
        <f t="shared" si="129"/>
        <v>2139236821.8478711</v>
      </c>
      <c r="BA168" s="2"/>
      <c r="BB168" s="2"/>
      <c r="BW168" s="56">
        <f t="shared" ref="BW168:BW231" si="205">P168-$P$298</f>
        <v>-1511462.5094939955</v>
      </c>
      <c r="BY168" s="126"/>
      <c r="BZ168" s="122"/>
      <c r="CA168" s="122" t="str">
        <f t="shared" si="172"/>
        <v>2BR-18</v>
      </c>
      <c r="CB168" s="123">
        <f t="shared" si="173"/>
        <v>18</v>
      </c>
      <c r="CC168" s="124">
        <f t="shared" si="174"/>
        <v>97</v>
      </c>
      <c r="CD168" s="124">
        <f t="shared" si="174"/>
        <v>85</v>
      </c>
      <c r="CE168" s="125">
        <f t="shared" si="175"/>
        <v>25964422.854173999</v>
      </c>
      <c r="CF168" s="125">
        <f t="shared" si="176"/>
        <v>2028674000</v>
      </c>
      <c r="CG168" s="125">
        <f t="shared" si="176"/>
        <v>2286639000</v>
      </c>
      <c r="CH168" s="125">
        <f t="shared" si="176"/>
        <v>2427674000</v>
      </c>
      <c r="CI168" s="125">
        <f t="shared" si="176"/>
        <v>2577408000</v>
      </c>
      <c r="CJ168" s="125">
        <f t="shared" si="177"/>
        <v>2736376000</v>
      </c>
      <c r="CW168" s="63">
        <f t="shared" ref="CW168:CW231" si="206">AR168-(AR168*10%)</f>
        <v>1813463100</v>
      </c>
      <c r="CX168" s="44">
        <f t="shared" ref="CX168:CX231" si="207">(CW168*40%)/36</f>
        <v>20149590</v>
      </c>
      <c r="DA168" s="56">
        <f t="shared" ref="DA168:DA231" si="208">AK168*90%</f>
        <v>1611423900</v>
      </c>
      <c r="DB168" s="44">
        <f t="shared" ref="DB168:DB231" si="209">(DA168*40%)/24</f>
        <v>26857065</v>
      </c>
      <c r="DC168" s="49">
        <f t="shared" ref="DC168:DC231" si="210">(AK168*90%)/36</f>
        <v>44761775</v>
      </c>
    </row>
    <row r="169" spans="1:107">
      <c r="A169" s="3">
        <f t="shared" ref="A169:A232" si="211">A168+1</f>
        <v>130</v>
      </c>
      <c r="B169" s="263">
        <v>7</v>
      </c>
      <c r="C169" s="556"/>
      <c r="D169" s="264" t="s">
        <v>167</v>
      </c>
      <c r="E169" s="299">
        <v>18</v>
      </c>
      <c r="F169" s="266"/>
      <c r="G169" s="41" t="s">
        <v>54</v>
      </c>
      <c r="H169" s="267">
        <f t="shared" si="178"/>
        <v>97</v>
      </c>
      <c r="I169" s="267">
        <f t="shared" si="179"/>
        <v>85</v>
      </c>
      <c r="J169" s="268">
        <f t="shared" si="180"/>
        <v>27506142.120000001</v>
      </c>
      <c r="K169" s="268">
        <f t="shared" si="181"/>
        <v>2</v>
      </c>
      <c r="L169" s="269">
        <f t="shared" si="182"/>
        <v>0.93</v>
      </c>
      <c r="M169" s="270">
        <f t="shared" si="171"/>
        <v>1.01</v>
      </c>
      <c r="N169" s="271">
        <f t="shared" si="183"/>
        <v>21590156.067032635</v>
      </c>
      <c r="O169" s="271">
        <f t="shared" si="184"/>
        <v>24335555.480755895</v>
      </c>
      <c r="P169" s="271">
        <f t="shared" si="185"/>
        <v>25836519.293316003</v>
      </c>
      <c r="Q169" s="271">
        <f t="shared" si="186"/>
        <v>27430059.269522611</v>
      </c>
      <c r="R169" s="272">
        <f t="shared" si="187"/>
        <v>25836519.293316003</v>
      </c>
      <c r="S169" s="271">
        <f t="shared" si="187"/>
        <v>27430059.269522611</v>
      </c>
      <c r="T169" s="271">
        <f t="shared" si="188"/>
        <v>29121885.304580249</v>
      </c>
      <c r="U169" s="271"/>
      <c r="V169" s="271">
        <f t="shared" si="189"/>
        <v>1835163265.6977739</v>
      </c>
      <c r="W169" s="271">
        <f t="shared" si="190"/>
        <v>2068522215.8642511</v>
      </c>
      <c r="X169" s="271">
        <f t="shared" si="191"/>
        <v>2196104139.9318604</v>
      </c>
      <c r="Y169" s="272">
        <f t="shared" si="192"/>
        <v>2331555037.9094219</v>
      </c>
      <c r="Z169" s="272">
        <f t="shared" si="193"/>
        <v>2196104139.9318604</v>
      </c>
      <c r="AA169" s="271">
        <f t="shared" si="194"/>
        <v>2331555037.9094219</v>
      </c>
      <c r="AB169" s="271">
        <f t="shared" si="195"/>
        <v>2475360250.8893213</v>
      </c>
      <c r="AC169" s="271"/>
      <c r="AD169" s="33" t="str">
        <f t="shared" si="196"/>
        <v>BERTAHAP</v>
      </c>
      <c r="AE169" s="273">
        <f t="shared" si="197"/>
        <v>0</v>
      </c>
      <c r="AF169" s="274">
        <v>2</v>
      </c>
      <c r="AG169" s="275"/>
      <c r="AH169" s="271" t="e">
        <f>IF(AG169&gt;#REF!,"LB","KR")</f>
        <v>#REF!</v>
      </c>
      <c r="AI169" s="275">
        <f t="shared" si="159"/>
        <v>2018680000</v>
      </c>
      <c r="AJ169" s="275">
        <f t="shared" si="159"/>
        <v>2275375000</v>
      </c>
      <c r="AK169" s="275">
        <f t="shared" si="159"/>
        <v>2415715000</v>
      </c>
      <c r="AL169" s="276">
        <f t="shared" si="159"/>
        <v>2564711000</v>
      </c>
      <c r="AM169" s="276">
        <f t="shared" si="159"/>
        <v>2415715000</v>
      </c>
      <c r="AN169" s="275">
        <f t="shared" si="159"/>
        <v>2564711000</v>
      </c>
      <c r="AO169" s="275">
        <f t="shared" si="158"/>
        <v>2722897000</v>
      </c>
      <c r="AP169" s="275">
        <f t="shared" ref="AP169:AP232" si="212">AL169*$AP$38</f>
        <v>2722896695.3821664</v>
      </c>
      <c r="AQ169" s="52">
        <f t="shared" ref="AQ169:AR232" si="213">ROUNDUP(AK169+(AK169*6%),-3)</f>
        <v>2560658000</v>
      </c>
      <c r="AR169" s="43">
        <f t="shared" si="213"/>
        <v>2718594000</v>
      </c>
      <c r="AS169" s="63">
        <f t="shared" si="198"/>
        <v>2304592200</v>
      </c>
      <c r="AT169" s="63">
        <f t="shared" si="199"/>
        <v>38409870</v>
      </c>
      <c r="AU169" s="351">
        <f t="shared" si="200"/>
        <v>48088331.25</v>
      </c>
      <c r="AV169" s="141">
        <f t="shared" si="201"/>
        <v>27185940</v>
      </c>
      <c r="AW169" s="5">
        <f t="shared" si="202"/>
        <v>38409870</v>
      </c>
      <c r="AX169" s="5">
        <f t="shared" si="203"/>
        <v>60392875</v>
      </c>
      <c r="AY169" s="510">
        <f t="shared" si="204"/>
        <v>2886271000</v>
      </c>
      <c r="AZ169" s="127">
        <f t="shared" si="129"/>
        <v>2886270335.254807</v>
      </c>
      <c r="BA169" s="2"/>
      <c r="BB169" s="2"/>
      <c r="BW169" s="56">
        <f t="shared" si="205"/>
        <v>-1511462.5094939955</v>
      </c>
      <c r="BY169" s="126"/>
      <c r="BZ169" s="122"/>
      <c r="CA169" s="122" t="str">
        <f t="shared" si="172"/>
        <v>1BR-20</v>
      </c>
      <c r="CB169" s="123">
        <f t="shared" si="173"/>
        <v>20</v>
      </c>
      <c r="CC169" s="124">
        <f t="shared" si="174"/>
        <v>60</v>
      </c>
      <c r="CD169" s="124">
        <f t="shared" si="174"/>
        <v>51</v>
      </c>
      <c r="CE169" s="125">
        <f t="shared" si="175"/>
        <v>25964422.854173999</v>
      </c>
      <c r="CF169" s="125">
        <f t="shared" si="176"/>
        <v>1217204000</v>
      </c>
      <c r="CG169" s="125">
        <f t="shared" si="176"/>
        <v>1371984000</v>
      </c>
      <c r="CH169" s="125">
        <f t="shared" si="176"/>
        <v>1456605000</v>
      </c>
      <c r="CI169" s="125">
        <f t="shared" si="176"/>
        <v>1546445000</v>
      </c>
      <c r="CJ169" s="125">
        <f t="shared" si="177"/>
        <v>1641826000</v>
      </c>
      <c r="CW169" s="63">
        <f t="shared" si="206"/>
        <v>2446734600</v>
      </c>
      <c r="CX169" s="44">
        <f t="shared" si="207"/>
        <v>27185940</v>
      </c>
      <c r="DA169" s="56">
        <f t="shared" si="208"/>
        <v>2174143500</v>
      </c>
      <c r="DB169" s="44">
        <f t="shared" si="209"/>
        <v>36235725</v>
      </c>
      <c r="DC169" s="49">
        <f t="shared" si="210"/>
        <v>60392875</v>
      </c>
    </row>
    <row r="170" spans="1:107">
      <c r="A170" s="3">
        <f t="shared" si="211"/>
        <v>131</v>
      </c>
      <c r="B170" s="263">
        <v>8</v>
      </c>
      <c r="C170" s="556"/>
      <c r="D170" s="264" t="s">
        <v>167</v>
      </c>
      <c r="E170" s="299">
        <v>20</v>
      </c>
      <c r="F170" s="266"/>
      <c r="G170" s="41" t="s">
        <v>70</v>
      </c>
      <c r="H170" s="267">
        <f t="shared" si="178"/>
        <v>60</v>
      </c>
      <c r="I170" s="267">
        <f t="shared" si="179"/>
        <v>51</v>
      </c>
      <c r="J170" s="268">
        <f t="shared" si="180"/>
        <v>27506142.120000001</v>
      </c>
      <c r="K170" s="268">
        <f t="shared" si="181"/>
        <v>2</v>
      </c>
      <c r="L170" s="269">
        <f t="shared" si="182"/>
        <v>0.93</v>
      </c>
      <c r="M170" s="270">
        <f t="shared" si="171"/>
        <v>1.01</v>
      </c>
      <c r="N170" s="271">
        <f t="shared" si="183"/>
        <v>21590156.067032635</v>
      </c>
      <c r="O170" s="271">
        <f t="shared" si="184"/>
        <v>24335555.480755895</v>
      </c>
      <c r="P170" s="271">
        <f t="shared" si="185"/>
        <v>25836519.293316003</v>
      </c>
      <c r="Q170" s="271">
        <f t="shared" si="186"/>
        <v>27430059.269522611</v>
      </c>
      <c r="R170" s="272">
        <f t="shared" si="187"/>
        <v>25836519.293316003</v>
      </c>
      <c r="S170" s="271">
        <f t="shared" si="187"/>
        <v>27430059.269522611</v>
      </c>
      <c r="T170" s="271">
        <f t="shared" si="188"/>
        <v>29121885.304580249</v>
      </c>
      <c r="U170" s="271"/>
      <c r="V170" s="271">
        <f t="shared" si="189"/>
        <v>1101097959.4186645</v>
      </c>
      <c r="W170" s="271">
        <f t="shared" si="190"/>
        <v>1241113329.5185506</v>
      </c>
      <c r="X170" s="271">
        <f t="shared" si="191"/>
        <v>1317662483.9591162</v>
      </c>
      <c r="Y170" s="272">
        <f t="shared" si="192"/>
        <v>1398933022.7456532</v>
      </c>
      <c r="Z170" s="272">
        <f t="shared" si="193"/>
        <v>1317662483.9591162</v>
      </c>
      <c r="AA170" s="271">
        <f t="shared" si="194"/>
        <v>1398933022.7456532</v>
      </c>
      <c r="AB170" s="271">
        <f t="shared" si="195"/>
        <v>1485216150.5335927</v>
      </c>
      <c r="AC170" s="271"/>
      <c r="AD170" s="33" t="str">
        <f t="shared" si="196"/>
        <v>BERTAHAP</v>
      </c>
      <c r="AE170" s="273">
        <f t="shared" si="197"/>
        <v>0</v>
      </c>
      <c r="AF170" s="274">
        <v>2</v>
      </c>
      <c r="AG170" s="275"/>
      <c r="AH170" s="271" t="e">
        <f>IF(AG170&gt;#REF!,"LB","KR")</f>
        <v>#REF!</v>
      </c>
      <c r="AI170" s="275">
        <f t="shared" si="159"/>
        <v>1211208000</v>
      </c>
      <c r="AJ170" s="275">
        <f t="shared" si="159"/>
        <v>1365225000</v>
      </c>
      <c r="AK170" s="275">
        <f t="shared" si="159"/>
        <v>1449429000</v>
      </c>
      <c r="AL170" s="276">
        <f t="shared" si="159"/>
        <v>1538827000</v>
      </c>
      <c r="AM170" s="276">
        <f t="shared" si="159"/>
        <v>1449429000</v>
      </c>
      <c r="AN170" s="275">
        <f t="shared" si="159"/>
        <v>1538827000</v>
      </c>
      <c r="AO170" s="275">
        <f t="shared" si="158"/>
        <v>1633738000</v>
      </c>
      <c r="AP170" s="275">
        <f t="shared" si="212"/>
        <v>1633738441.900414</v>
      </c>
      <c r="AQ170" s="52">
        <f t="shared" si="213"/>
        <v>1536395000</v>
      </c>
      <c r="AR170" s="43">
        <f t="shared" si="213"/>
        <v>1631157000</v>
      </c>
      <c r="AS170" s="63">
        <f t="shared" si="198"/>
        <v>1382755500</v>
      </c>
      <c r="AT170" s="63">
        <f t="shared" si="199"/>
        <v>23045925</v>
      </c>
      <c r="AU170" s="351">
        <f t="shared" si="200"/>
        <v>28853006.25</v>
      </c>
      <c r="AV170" s="141">
        <f t="shared" si="201"/>
        <v>16311570</v>
      </c>
      <c r="AW170" s="5">
        <f t="shared" si="202"/>
        <v>23045925</v>
      </c>
      <c r="AX170" s="5">
        <f t="shared" si="203"/>
        <v>36235725</v>
      </c>
      <c r="AY170" s="510">
        <f t="shared" si="204"/>
        <v>1731763000</v>
      </c>
      <c r="AZ170" s="127">
        <f t="shared" ref="AZ170:AZ233" si="214">AR170*$AZ$39</f>
        <v>1731762838.1594403</v>
      </c>
      <c r="BA170" s="2"/>
      <c r="BB170" s="2"/>
      <c r="BW170" s="56">
        <f t="shared" si="205"/>
        <v>-1511462.5094939955</v>
      </c>
      <c r="BY170" s="126">
        <v>45</v>
      </c>
      <c r="BZ170" s="122" t="s">
        <v>176</v>
      </c>
      <c r="CA170" s="122" t="str">
        <f>G250</f>
        <v>1BR-10</v>
      </c>
      <c r="CB170" s="123">
        <f>E250</f>
        <v>10</v>
      </c>
      <c r="CC170" s="124">
        <f>H250</f>
        <v>74</v>
      </c>
      <c r="CD170" s="124">
        <f>I250</f>
        <v>63</v>
      </c>
      <c r="CE170" s="125">
        <f>P250</f>
        <v>25964422.854173999</v>
      </c>
      <c r="CF170" s="125">
        <f t="shared" ref="CF170:CI171" si="215">AI250</f>
        <v>1503605000</v>
      </c>
      <c r="CG170" s="125">
        <f t="shared" si="215"/>
        <v>1694803000</v>
      </c>
      <c r="CH170" s="125">
        <f t="shared" si="215"/>
        <v>1799335000</v>
      </c>
      <c r="CI170" s="125">
        <f t="shared" si="215"/>
        <v>1910314000</v>
      </c>
      <c r="CJ170" s="125">
        <f>AO250</f>
        <v>2028138000</v>
      </c>
      <c r="CK170" s="2">
        <v>4</v>
      </c>
      <c r="CW170" s="63">
        <f t="shared" si="206"/>
        <v>1468041300</v>
      </c>
      <c r="CX170" s="44">
        <f t="shared" si="207"/>
        <v>16311570</v>
      </c>
      <c r="DA170" s="56">
        <f t="shared" si="208"/>
        <v>1304486100</v>
      </c>
      <c r="DB170" s="44">
        <f t="shared" si="209"/>
        <v>21741435</v>
      </c>
      <c r="DC170" s="49">
        <f t="shared" si="210"/>
        <v>36235725</v>
      </c>
    </row>
    <row r="171" spans="1:107">
      <c r="A171" s="3">
        <f t="shared" si="211"/>
        <v>132</v>
      </c>
      <c r="B171" s="263">
        <v>9</v>
      </c>
      <c r="C171" s="556"/>
      <c r="D171" s="264" t="s">
        <v>167</v>
      </c>
      <c r="E171" s="299">
        <v>22</v>
      </c>
      <c r="F171" s="266"/>
      <c r="G171" s="41" t="s">
        <v>89</v>
      </c>
      <c r="H171" s="267">
        <f t="shared" si="178"/>
        <v>81</v>
      </c>
      <c r="I171" s="267">
        <f t="shared" si="179"/>
        <v>70</v>
      </c>
      <c r="J171" s="268">
        <f t="shared" si="180"/>
        <v>27506142.120000001</v>
      </c>
      <c r="K171" s="268">
        <f t="shared" si="181"/>
        <v>4</v>
      </c>
      <c r="L171" s="269">
        <f t="shared" si="182"/>
        <v>0.97</v>
      </c>
      <c r="M171" s="270">
        <f t="shared" si="171"/>
        <v>1.01</v>
      </c>
      <c r="N171" s="271">
        <f t="shared" si="183"/>
        <v>22518764.930130813</v>
      </c>
      <c r="O171" s="271">
        <f t="shared" si="184"/>
        <v>25382246.039067976</v>
      </c>
      <c r="P171" s="271">
        <f t="shared" si="185"/>
        <v>26947767.434964001</v>
      </c>
      <c r="Q171" s="271">
        <f t="shared" si="186"/>
        <v>28609846.764985945</v>
      </c>
      <c r="R171" s="272">
        <f t="shared" si="187"/>
        <v>26947767.434964001</v>
      </c>
      <c r="S171" s="271">
        <f t="shared" si="187"/>
        <v>28609846.764985945</v>
      </c>
      <c r="T171" s="271">
        <f t="shared" si="188"/>
        <v>30374439.511228859</v>
      </c>
      <c r="U171" s="271"/>
      <c r="V171" s="271">
        <f t="shared" si="189"/>
        <v>1576313545.1091568</v>
      </c>
      <c r="W171" s="271">
        <f t="shared" si="190"/>
        <v>1776757222.7347584</v>
      </c>
      <c r="X171" s="271">
        <f t="shared" si="191"/>
        <v>1886343720.4474802</v>
      </c>
      <c r="Y171" s="272">
        <f t="shared" si="192"/>
        <v>2002689273.5490162</v>
      </c>
      <c r="Z171" s="272">
        <f t="shared" si="193"/>
        <v>1886343720.4474802</v>
      </c>
      <c r="AA171" s="271">
        <f t="shared" si="194"/>
        <v>2002689273.5490162</v>
      </c>
      <c r="AB171" s="271">
        <f t="shared" si="195"/>
        <v>2126210765.7860203</v>
      </c>
      <c r="AC171" s="271"/>
      <c r="AD171" s="33" t="str">
        <f t="shared" si="196"/>
        <v>BERTAHAP</v>
      </c>
      <c r="AE171" s="273">
        <f t="shared" si="197"/>
        <v>0</v>
      </c>
      <c r="AF171" s="274">
        <v>2</v>
      </c>
      <c r="AG171" s="275"/>
      <c r="AH171" s="271" t="e">
        <f>IF(AG171&gt;#REF!,"LB","KR")</f>
        <v>#REF!</v>
      </c>
      <c r="AI171" s="275">
        <f t="shared" si="159"/>
        <v>1733945000</v>
      </c>
      <c r="AJ171" s="275">
        <f t="shared" si="159"/>
        <v>1954433000</v>
      </c>
      <c r="AK171" s="275">
        <f t="shared" si="159"/>
        <v>2074979000</v>
      </c>
      <c r="AL171" s="276">
        <f t="shared" si="159"/>
        <v>2202959000</v>
      </c>
      <c r="AM171" s="276">
        <f t="shared" si="159"/>
        <v>2074979000</v>
      </c>
      <c r="AN171" s="275">
        <f t="shared" si="159"/>
        <v>2202959000</v>
      </c>
      <c r="AO171" s="275">
        <f t="shared" si="158"/>
        <v>2338832000</v>
      </c>
      <c r="AP171" s="275">
        <f t="shared" si="212"/>
        <v>2338832633.0578384</v>
      </c>
      <c r="AQ171" s="52">
        <f t="shared" si="213"/>
        <v>2199478000</v>
      </c>
      <c r="AR171" s="43">
        <f t="shared" si="213"/>
        <v>2335137000</v>
      </c>
      <c r="AS171" s="63">
        <f t="shared" si="198"/>
        <v>1979530200</v>
      </c>
      <c r="AT171" s="63">
        <f t="shared" si="199"/>
        <v>32992170</v>
      </c>
      <c r="AU171" s="351">
        <f t="shared" si="200"/>
        <v>41305481.25</v>
      </c>
      <c r="AV171" s="141">
        <f t="shared" si="201"/>
        <v>23351370</v>
      </c>
      <c r="AW171" s="5">
        <f t="shared" si="202"/>
        <v>32992170</v>
      </c>
      <c r="AX171" s="5">
        <f t="shared" si="203"/>
        <v>51874475</v>
      </c>
      <c r="AY171" s="510">
        <f t="shared" si="204"/>
        <v>2479163000</v>
      </c>
      <c r="AZ171" s="127">
        <f t="shared" si="214"/>
        <v>2479162630.3360872</v>
      </c>
      <c r="BA171" s="2"/>
      <c r="BB171" s="2"/>
      <c r="BW171" s="56">
        <f t="shared" si="205"/>
        <v>-400214.36784599721</v>
      </c>
      <c r="BY171" s="126"/>
      <c r="BZ171" s="122"/>
      <c r="CA171" s="122" t="str">
        <f>G251</f>
        <v>1BR-12</v>
      </c>
      <c r="CB171" s="123">
        <f>E251</f>
        <v>12</v>
      </c>
      <c r="CC171" s="124">
        <f>H251</f>
        <v>67</v>
      </c>
      <c r="CD171" s="124">
        <f>I251</f>
        <v>57</v>
      </c>
      <c r="CE171" s="125">
        <f>P251</f>
        <v>25964422.854173999</v>
      </c>
      <c r="CF171" s="125">
        <f t="shared" si="215"/>
        <v>1360405000</v>
      </c>
      <c r="CG171" s="125">
        <f t="shared" si="215"/>
        <v>1533393000</v>
      </c>
      <c r="CH171" s="125">
        <f t="shared" si="215"/>
        <v>1627970000</v>
      </c>
      <c r="CI171" s="125">
        <f t="shared" si="215"/>
        <v>1728379000</v>
      </c>
      <c r="CJ171" s="125">
        <f>AO251</f>
        <v>1834982000</v>
      </c>
      <c r="CW171" s="63">
        <f t="shared" si="206"/>
        <v>2101623300</v>
      </c>
      <c r="CX171" s="44">
        <f t="shared" si="207"/>
        <v>23351370</v>
      </c>
      <c r="DA171" s="56">
        <f t="shared" si="208"/>
        <v>1867481100</v>
      </c>
      <c r="DB171" s="44">
        <f t="shared" si="209"/>
        <v>31124685</v>
      </c>
      <c r="DC171" s="49">
        <f t="shared" si="210"/>
        <v>51874475</v>
      </c>
    </row>
    <row r="172" spans="1:107">
      <c r="A172" s="3">
        <f t="shared" si="211"/>
        <v>133</v>
      </c>
      <c r="B172" s="263">
        <v>1</v>
      </c>
      <c r="C172" s="556"/>
      <c r="D172" s="264" t="s">
        <v>169</v>
      </c>
      <c r="E172" s="265" t="s">
        <v>24</v>
      </c>
      <c r="F172" s="266"/>
      <c r="G172" s="41" t="s">
        <v>39</v>
      </c>
      <c r="H172" s="267">
        <f t="shared" si="178"/>
        <v>113</v>
      </c>
      <c r="I172" s="267">
        <f t="shared" si="179"/>
        <v>101</v>
      </c>
      <c r="J172" s="268">
        <f t="shared" si="180"/>
        <v>27506142.120000001</v>
      </c>
      <c r="K172" s="268">
        <f t="shared" si="181"/>
        <v>6</v>
      </c>
      <c r="L172" s="269">
        <f t="shared" si="182"/>
        <v>0.95</v>
      </c>
      <c r="M172" s="270">
        <f t="shared" ref="M172:M180" si="216">SUMIF($AO$4:$AO$22,E172,$AZ$4:$AZ$22)</f>
        <v>1.02</v>
      </c>
      <c r="N172" s="271">
        <f t="shared" si="183"/>
        <v>22272821.493617184</v>
      </c>
      <c r="O172" s="271">
        <f t="shared" si="184"/>
        <v>25105028.490208089</v>
      </c>
      <c r="P172" s="271">
        <f t="shared" si="185"/>
        <v>26653451.714279998</v>
      </c>
      <c r="Q172" s="271">
        <f t="shared" si="186"/>
        <v>28297378.294652831</v>
      </c>
      <c r="R172" s="272">
        <f t="shared" si="187"/>
        <v>26653451.714279998</v>
      </c>
      <c r="S172" s="271">
        <f t="shared" si="187"/>
        <v>28297378.294652831</v>
      </c>
      <c r="T172" s="271">
        <f t="shared" si="188"/>
        <v>30042698.669368953</v>
      </c>
      <c r="U172" s="271"/>
      <c r="V172" s="271">
        <f t="shared" si="189"/>
        <v>2249554970.8553357</v>
      </c>
      <c r="W172" s="271">
        <f t="shared" si="190"/>
        <v>2535607877.5110168</v>
      </c>
      <c r="X172" s="271">
        <f t="shared" si="191"/>
        <v>2691998623.1422796</v>
      </c>
      <c r="Y172" s="272">
        <f t="shared" si="192"/>
        <v>2858035207.7599359</v>
      </c>
      <c r="Z172" s="272">
        <f t="shared" si="193"/>
        <v>2691998623.1422796</v>
      </c>
      <c r="AA172" s="271">
        <f t="shared" si="194"/>
        <v>2858035207.7599359</v>
      </c>
      <c r="AB172" s="271">
        <f t="shared" si="195"/>
        <v>3034312565.6062641</v>
      </c>
      <c r="AC172" s="271"/>
      <c r="AD172" s="33" t="str">
        <f t="shared" si="196"/>
        <v>BERTAHAP</v>
      </c>
      <c r="AE172" s="273">
        <f t="shared" si="197"/>
        <v>0</v>
      </c>
      <c r="AF172" s="274">
        <v>2</v>
      </c>
      <c r="AG172" s="275"/>
      <c r="AH172" s="271" t="e">
        <f>IF(AG172&gt;#REF!,"LB","KR")</f>
        <v>#REF!</v>
      </c>
      <c r="AI172" s="275">
        <f t="shared" si="159"/>
        <v>2474511000</v>
      </c>
      <c r="AJ172" s="275">
        <f t="shared" si="159"/>
        <v>2789169000</v>
      </c>
      <c r="AK172" s="275">
        <f t="shared" si="159"/>
        <v>2961199000</v>
      </c>
      <c r="AL172" s="276">
        <f t="shared" si="159"/>
        <v>3143839000</v>
      </c>
      <c r="AM172" s="276">
        <f t="shared" si="159"/>
        <v>2961199000</v>
      </c>
      <c r="AN172" s="275">
        <f t="shared" si="159"/>
        <v>3143839000</v>
      </c>
      <c r="AO172" s="275">
        <f t="shared" si="158"/>
        <v>3337744000</v>
      </c>
      <c r="AP172" s="275">
        <f t="shared" si="212"/>
        <v>3337744028.0458789</v>
      </c>
      <c r="AQ172" s="52">
        <f t="shared" si="213"/>
        <v>3138871000</v>
      </c>
      <c r="AR172" s="43">
        <f t="shared" si="213"/>
        <v>3332470000</v>
      </c>
      <c r="AS172" s="63">
        <f t="shared" si="198"/>
        <v>2824983900</v>
      </c>
      <c r="AT172" s="63">
        <f t="shared" si="199"/>
        <v>47083065</v>
      </c>
      <c r="AU172" s="351">
        <f t="shared" si="200"/>
        <v>58946981.25</v>
      </c>
      <c r="AV172" s="141">
        <f t="shared" si="201"/>
        <v>33324700</v>
      </c>
      <c r="AW172" s="5">
        <f t="shared" si="202"/>
        <v>47083065</v>
      </c>
      <c r="AX172" s="5">
        <f t="shared" si="203"/>
        <v>74029975</v>
      </c>
      <c r="AY172" s="510">
        <f t="shared" si="204"/>
        <v>3538009000</v>
      </c>
      <c r="AZ172" s="127">
        <f t="shared" si="214"/>
        <v>3538008729.5589514</v>
      </c>
      <c r="BA172" s="2"/>
      <c r="BB172" s="2"/>
      <c r="BW172" s="56">
        <f t="shared" si="205"/>
        <v>-694530.0885300003</v>
      </c>
      <c r="BY172" s="126">
        <v>46</v>
      </c>
      <c r="BZ172" s="131" t="s">
        <v>179</v>
      </c>
      <c r="CA172" s="122" t="str">
        <f>G293</f>
        <v>1BR-6</v>
      </c>
      <c r="CB172" s="123" t="str">
        <f>E293</f>
        <v>06</v>
      </c>
      <c r="CC172" s="124">
        <f t="shared" ref="CC172:CD175" si="217">H293</f>
        <v>78</v>
      </c>
      <c r="CD172" s="124">
        <f t="shared" si="217"/>
        <v>66</v>
      </c>
      <c r="CE172" s="125">
        <f>P293</f>
        <v>26220229.975889999</v>
      </c>
      <c r="CF172" s="125">
        <f t="shared" ref="CF172:CI175" si="218">AI293</f>
        <v>1590725000</v>
      </c>
      <c r="CG172" s="125">
        <f t="shared" si="218"/>
        <v>1793001000</v>
      </c>
      <c r="CH172" s="125">
        <f t="shared" si="218"/>
        <v>1903589000</v>
      </c>
      <c r="CI172" s="125">
        <f t="shared" si="218"/>
        <v>2020998000</v>
      </c>
      <c r="CJ172" s="125">
        <f>AO293</f>
        <v>2145649000</v>
      </c>
      <c r="CK172" s="2">
        <v>4</v>
      </c>
      <c r="CW172" s="63">
        <f t="shared" si="206"/>
        <v>2999223000</v>
      </c>
      <c r="CX172" s="44">
        <f t="shared" si="207"/>
        <v>33324700</v>
      </c>
      <c r="DA172" s="56">
        <f t="shared" si="208"/>
        <v>2665079100</v>
      </c>
      <c r="DB172" s="44">
        <f t="shared" si="209"/>
        <v>44417985</v>
      </c>
      <c r="DC172" s="49">
        <f t="shared" si="210"/>
        <v>74029975</v>
      </c>
    </row>
    <row r="173" spans="1:107">
      <c r="A173" s="3">
        <f t="shared" si="211"/>
        <v>134</v>
      </c>
      <c r="B173" s="263">
        <v>2</v>
      </c>
      <c r="C173" s="556"/>
      <c r="D173" s="264" t="s">
        <v>169</v>
      </c>
      <c r="E173" s="265" t="s">
        <v>35</v>
      </c>
      <c r="F173" s="266"/>
      <c r="G173" s="41" t="s">
        <v>42</v>
      </c>
      <c r="H173" s="267">
        <f t="shared" si="178"/>
        <v>78</v>
      </c>
      <c r="I173" s="267">
        <f t="shared" si="179"/>
        <v>66</v>
      </c>
      <c r="J173" s="268">
        <f t="shared" si="180"/>
        <v>27506142.120000001</v>
      </c>
      <c r="K173" s="268">
        <f t="shared" si="181"/>
        <v>2</v>
      </c>
      <c r="L173" s="269">
        <f t="shared" si="182"/>
        <v>0.93</v>
      </c>
      <c r="M173" s="270">
        <f t="shared" si="216"/>
        <v>1.02</v>
      </c>
      <c r="N173" s="271">
        <f t="shared" si="183"/>
        <v>21803919.988488406</v>
      </c>
      <c r="O173" s="271">
        <f t="shared" si="184"/>
        <v>24576501.574624766</v>
      </c>
      <c r="P173" s="271">
        <f t="shared" si="185"/>
        <v>26092326.415032003</v>
      </c>
      <c r="Q173" s="271">
        <f t="shared" si="186"/>
        <v>27701644.014765408</v>
      </c>
      <c r="R173" s="272">
        <f t="shared" si="187"/>
        <v>26092326.415032003</v>
      </c>
      <c r="S173" s="271">
        <f t="shared" si="187"/>
        <v>27701644.014765408</v>
      </c>
      <c r="T173" s="271">
        <f t="shared" si="188"/>
        <v>29410220.8026454</v>
      </c>
      <c r="U173" s="271"/>
      <c r="V173" s="271">
        <f t="shared" si="189"/>
        <v>1439058719.2402349</v>
      </c>
      <c r="W173" s="271">
        <f t="shared" si="190"/>
        <v>1622049103.9252346</v>
      </c>
      <c r="X173" s="271">
        <f t="shared" si="191"/>
        <v>1722093543.3921123</v>
      </c>
      <c r="Y173" s="272">
        <f t="shared" si="192"/>
        <v>1828308504.9745169</v>
      </c>
      <c r="Z173" s="272">
        <f t="shared" si="193"/>
        <v>1722093543.3921123</v>
      </c>
      <c r="AA173" s="271">
        <f t="shared" si="194"/>
        <v>1828308504.9745169</v>
      </c>
      <c r="AB173" s="271">
        <f t="shared" si="195"/>
        <v>1941074572.9745965</v>
      </c>
      <c r="AC173" s="271"/>
      <c r="AD173" s="33" t="str">
        <f t="shared" si="196"/>
        <v>BERTAHAP</v>
      </c>
      <c r="AE173" s="273">
        <f t="shared" si="197"/>
        <v>0</v>
      </c>
      <c r="AF173" s="274">
        <v>2</v>
      </c>
      <c r="AG173" s="275"/>
      <c r="AH173" s="271" t="e">
        <f>IF(AG173&gt;#REF!,"LB","KR")</f>
        <v>#REF!</v>
      </c>
      <c r="AI173" s="275">
        <f t="shared" si="159"/>
        <v>1582965000</v>
      </c>
      <c r="AJ173" s="275">
        <f t="shared" si="159"/>
        <v>1784255000</v>
      </c>
      <c r="AK173" s="275">
        <f t="shared" si="159"/>
        <v>1894303000</v>
      </c>
      <c r="AL173" s="276">
        <f t="shared" si="159"/>
        <v>2011140000</v>
      </c>
      <c r="AM173" s="276">
        <f t="shared" si="159"/>
        <v>1894303000</v>
      </c>
      <c r="AN173" s="275">
        <f t="shared" si="159"/>
        <v>2011140000</v>
      </c>
      <c r="AO173" s="275">
        <f t="shared" si="158"/>
        <v>2135183000</v>
      </c>
      <c r="AP173" s="275">
        <f t="shared" si="212"/>
        <v>2135182661.8870077</v>
      </c>
      <c r="AQ173" s="52">
        <f t="shared" si="213"/>
        <v>2007962000</v>
      </c>
      <c r="AR173" s="43">
        <f t="shared" si="213"/>
        <v>2131809000</v>
      </c>
      <c r="AS173" s="63">
        <f t="shared" si="198"/>
        <v>1807165800</v>
      </c>
      <c r="AT173" s="63">
        <f t="shared" si="199"/>
        <v>30119430</v>
      </c>
      <c r="AU173" s="351">
        <f t="shared" si="200"/>
        <v>37708875</v>
      </c>
      <c r="AV173" s="141">
        <f t="shared" si="201"/>
        <v>21318090</v>
      </c>
      <c r="AW173" s="5">
        <f t="shared" si="202"/>
        <v>30119430</v>
      </c>
      <c r="AX173" s="5">
        <f t="shared" si="203"/>
        <v>47357575</v>
      </c>
      <c r="AY173" s="510">
        <f t="shared" si="204"/>
        <v>2263294000</v>
      </c>
      <c r="AZ173" s="127">
        <f t="shared" si="214"/>
        <v>2263293848.6324973</v>
      </c>
      <c r="BA173" s="2"/>
      <c r="BB173" s="2"/>
      <c r="BW173" s="56">
        <f t="shared" si="205"/>
        <v>-1255655.3877779953</v>
      </c>
      <c r="BY173" s="126"/>
      <c r="BZ173" s="131"/>
      <c r="CA173" s="122" t="str">
        <f>G294</f>
        <v>1BR-10</v>
      </c>
      <c r="CB173" s="123">
        <f>E294</f>
        <v>10</v>
      </c>
      <c r="CC173" s="124">
        <f t="shared" si="217"/>
        <v>74</v>
      </c>
      <c r="CD173" s="124">
        <f t="shared" si="217"/>
        <v>63</v>
      </c>
      <c r="CE173" s="125">
        <f>P294</f>
        <v>26220229.975889999</v>
      </c>
      <c r="CF173" s="125">
        <f t="shared" si="218"/>
        <v>1518419000</v>
      </c>
      <c r="CG173" s="125">
        <f t="shared" si="218"/>
        <v>1711501000</v>
      </c>
      <c r="CH173" s="125">
        <f t="shared" si="218"/>
        <v>1817062000</v>
      </c>
      <c r="CI173" s="125">
        <f t="shared" si="218"/>
        <v>1929135000</v>
      </c>
      <c r="CJ173" s="125">
        <f>AO294</f>
        <v>2048120000</v>
      </c>
      <c r="CW173" s="63">
        <f t="shared" si="206"/>
        <v>1918628100</v>
      </c>
      <c r="CX173" s="44">
        <f t="shared" si="207"/>
        <v>21318090</v>
      </c>
      <c r="DA173" s="56">
        <f t="shared" si="208"/>
        <v>1704872700</v>
      </c>
      <c r="DB173" s="44">
        <f t="shared" si="209"/>
        <v>28414545</v>
      </c>
      <c r="DC173" s="49">
        <f t="shared" si="210"/>
        <v>47357575</v>
      </c>
    </row>
    <row r="174" spans="1:107">
      <c r="A174" s="3">
        <f t="shared" si="211"/>
        <v>135</v>
      </c>
      <c r="B174" s="263">
        <v>3</v>
      </c>
      <c r="C174" s="556"/>
      <c r="D174" s="264" t="s">
        <v>169</v>
      </c>
      <c r="E174" s="265" t="s">
        <v>41</v>
      </c>
      <c r="F174" s="266"/>
      <c r="G174" s="41" t="s">
        <v>45</v>
      </c>
      <c r="H174" s="267">
        <f t="shared" si="178"/>
        <v>60</v>
      </c>
      <c r="I174" s="267">
        <f t="shared" si="179"/>
        <v>52</v>
      </c>
      <c r="J174" s="268">
        <f t="shared" si="180"/>
        <v>27506142.120000001</v>
      </c>
      <c r="K174" s="268">
        <f t="shared" si="181"/>
        <v>2</v>
      </c>
      <c r="L174" s="269">
        <f t="shared" si="182"/>
        <v>0.93</v>
      </c>
      <c r="M174" s="270">
        <f t="shared" si="216"/>
        <v>1.02</v>
      </c>
      <c r="N174" s="271">
        <f t="shared" si="183"/>
        <v>21803919.988488406</v>
      </c>
      <c r="O174" s="271">
        <f t="shared" si="184"/>
        <v>24576501.574624766</v>
      </c>
      <c r="P174" s="271">
        <f t="shared" si="185"/>
        <v>26092326.415032003</v>
      </c>
      <c r="Q174" s="271">
        <f t="shared" si="186"/>
        <v>27701644.014765408</v>
      </c>
      <c r="R174" s="272">
        <f t="shared" si="187"/>
        <v>26092326.415032003</v>
      </c>
      <c r="S174" s="271">
        <f t="shared" si="187"/>
        <v>27701644.014765408</v>
      </c>
      <c r="T174" s="271">
        <f t="shared" si="188"/>
        <v>29410220.8026454</v>
      </c>
      <c r="U174" s="271"/>
      <c r="V174" s="271">
        <f t="shared" si="189"/>
        <v>1133803839.4013972</v>
      </c>
      <c r="W174" s="271">
        <f t="shared" si="190"/>
        <v>1277978081.8804879</v>
      </c>
      <c r="X174" s="271">
        <f t="shared" si="191"/>
        <v>1356800973.5816641</v>
      </c>
      <c r="Y174" s="272">
        <f t="shared" si="192"/>
        <v>1440485488.7678013</v>
      </c>
      <c r="Z174" s="272">
        <f t="shared" si="193"/>
        <v>1356800973.5816641</v>
      </c>
      <c r="AA174" s="271">
        <f t="shared" si="194"/>
        <v>1440485488.7678013</v>
      </c>
      <c r="AB174" s="271">
        <f t="shared" si="195"/>
        <v>1529331481.7375607</v>
      </c>
      <c r="AC174" s="271"/>
      <c r="AD174" s="33" t="str">
        <f t="shared" si="196"/>
        <v>BERTAHAP</v>
      </c>
      <c r="AE174" s="273">
        <f t="shared" si="197"/>
        <v>0</v>
      </c>
      <c r="AF174" s="274">
        <v>2</v>
      </c>
      <c r="AG174" s="275"/>
      <c r="AH174" s="271" t="e">
        <f>IF(AG174&gt;#REF!,"LB","KR")</f>
        <v>#REF!</v>
      </c>
      <c r="AI174" s="275">
        <f t="shared" si="159"/>
        <v>1247185000</v>
      </c>
      <c r="AJ174" s="275">
        <f t="shared" si="159"/>
        <v>1405776000</v>
      </c>
      <c r="AK174" s="275">
        <f t="shared" si="159"/>
        <v>1492482000</v>
      </c>
      <c r="AL174" s="276">
        <f t="shared" si="159"/>
        <v>1584535000</v>
      </c>
      <c r="AM174" s="276">
        <f t="shared" si="159"/>
        <v>1492482000</v>
      </c>
      <c r="AN174" s="275">
        <f t="shared" si="159"/>
        <v>1584535000</v>
      </c>
      <c r="AO174" s="275">
        <f t="shared" si="158"/>
        <v>1682265000</v>
      </c>
      <c r="AP174" s="275">
        <f t="shared" si="212"/>
        <v>1682265610.1281512</v>
      </c>
      <c r="AQ174" s="52">
        <f t="shared" si="213"/>
        <v>1582031000</v>
      </c>
      <c r="AR174" s="43">
        <f t="shared" si="213"/>
        <v>1679608000</v>
      </c>
      <c r="AS174" s="63">
        <f t="shared" si="198"/>
        <v>1423827900</v>
      </c>
      <c r="AT174" s="63">
        <f t="shared" si="199"/>
        <v>23730465</v>
      </c>
      <c r="AU174" s="351">
        <f t="shared" si="200"/>
        <v>29710031.25</v>
      </c>
      <c r="AV174" s="141">
        <f t="shared" si="201"/>
        <v>16796080</v>
      </c>
      <c r="AW174" s="5">
        <f t="shared" si="202"/>
        <v>23730465</v>
      </c>
      <c r="AX174" s="5">
        <f t="shared" si="203"/>
        <v>37312050</v>
      </c>
      <c r="AY174" s="510">
        <f t="shared" si="204"/>
        <v>1783203000</v>
      </c>
      <c r="AZ174" s="127">
        <f t="shared" si="214"/>
        <v>1783202179.2355373</v>
      </c>
      <c r="BA174" s="2"/>
      <c r="BB174" s="2"/>
      <c r="BW174" s="56">
        <f t="shared" si="205"/>
        <v>-1255655.3877779953</v>
      </c>
      <c r="BY174" s="126"/>
      <c r="BZ174" s="131"/>
      <c r="CA174" s="122" t="str">
        <f>G295</f>
        <v>1BR-12</v>
      </c>
      <c r="CB174" s="123">
        <f>E295</f>
        <v>12</v>
      </c>
      <c r="CC174" s="124">
        <f t="shared" si="217"/>
        <v>67</v>
      </c>
      <c r="CD174" s="124">
        <f t="shared" si="217"/>
        <v>57</v>
      </c>
      <c r="CE174" s="125">
        <f>P295</f>
        <v>26220229.975889999</v>
      </c>
      <c r="CF174" s="125">
        <f t="shared" si="218"/>
        <v>1373808000</v>
      </c>
      <c r="CG174" s="125">
        <f t="shared" si="218"/>
        <v>1548501000</v>
      </c>
      <c r="CH174" s="125">
        <f t="shared" si="218"/>
        <v>1644009000</v>
      </c>
      <c r="CI174" s="125">
        <f t="shared" si="218"/>
        <v>1745408000</v>
      </c>
      <c r="CJ174" s="125">
        <f>AO295</f>
        <v>1853061000</v>
      </c>
      <c r="CW174" s="63">
        <f t="shared" si="206"/>
        <v>1511647200</v>
      </c>
      <c r="CX174" s="44">
        <f t="shared" si="207"/>
        <v>16796080</v>
      </c>
      <c r="DA174" s="56">
        <f t="shared" si="208"/>
        <v>1343233800</v>
      </c>
      <c r="DB174" s="44">
        <f t="shared" si="209"/>
        <v>22387230</v>
      </c>
      <c r="DC174" s="49">
        <f t="shared" si="210"/>
        <v>37312050</v>
      </c>
    </row>
    <row r="175" spans="1:107">
      <c r="A175" s="3">
        <f t="shared" si="211"/>
        <v>136</v>
      </c>
      <c r="B175" s="263">
        <v>4</v>
      </c>
      <c r="C175" s="556"/>
      <c r="D175" s="264" t="s">
        <v>169</v>
      </c>
      <c r="E175" s="265">
        <v>10</v>
      </c>
      <c r="F175" s="266"/>
      <c r="G175" s="41" t="s">
        <v>48</v>
      </c>
      <c r="H175" s="267">
        <f t="shared" si="178"/>
        <v>74</v>
      </c>
      <c r="I175" s="267">
        <f t="shared" si="179"/>
        <v>63</v>
      </c>
      <c r="J175" s="268">
        <f t="shared" si="180"/>
        <v>27506142.120000001</v>
      </c>
      <c r="K175" s="268">
        <f t="shared" si="181"/>
        <v>2</v>
      </c>
      <c r="L175" s="269">
        <f t="shared" si="182"/>
        <v>0.93</v>
      </c>
      <c r="M175" s="270">
        <f t="shared" si="216"/>
        <v>1.02</v>
      </c>
      <c r="N175" s="271">
        <f t="shared" si="183"/>
        <v>21803919.988488406</v>
      </c>
      <c r="O175" s="271">
        <f t="shared" si="184"/>
        <v>24576501.574624766</v>
      </c>
      <c r="P175" s="271">
        <f t="shared" si="185"/>
        <v>26092326.415032003</v>
      </c>
      <c r="Q175" s="271">
        <f t="shared" si="186"/>
        <v>27701644.014765408</v>
      </c>
      <c r="R175" s="272">
        <f t="shared" si="187"/>
        <v>26092326.415032003</v>
      </c>
      <c r="S175" s="271">
        <f t="shared" si="187"/>
        <v>27701644.014765408</v>
      </c>
      <c r="T175" s="271">
        <f t="shared" si="188"/>
        <v>29410220.8026454</v>
      </c>
      <c r="U175" s="271"/>
      <c r="V175" s="271">
        <f t="shared" si="189"/>
        <v>1373646959.2747695</v>
      </c>
      <c r="W175" s="271">
        <f t="shared" si="190"/>
        <v>1548319599.2013602</v>
      </c>
      <c r="X175" s="271">
        <f t="shared" si="191"/>
        <v>1643816564.1470163</v>
      </c>
      <c r="Y175" s="272">
        <f t="shared" si="192"/>
        <v>1745203572.9302206</v>
      </c>
      <c r="Z175" s="272">
        <f t="shared" si="193"/>
        <v>1643816564.1470163</v>
      </c>
      <c r="AA175" s="271">
        <f t="shared" si="194"/>
        <v>1745203572.9302206</v>
      </c>
      <c r="AB175" s="271">
        <f t="shared" si="195"/>
        <v>1852843910.5666602</v>
      </c>
      <c r="AC175" s="271"/>
      <c r="AD175" s="33" t="str">
        <f t="shared" si="196"/>
        <v>BERTAHAP</v>
      </c>
      <c r="AE175" s="273">
        <f t="shared" si="197"/>
        <v>0</v>
      </c>
      <c r="AF175" s="274">
        <v>2</v>
      </c>
      <c r="AG175" s="275"/>
      <c r="AH175" s="271" t="e">
        <f>IF(AG175&gt;#REF!,"LB","KR")</f>
        <v>#REF!</v>
      </c>
      <c r="AI175" s="275">
        <f t="shared" si="159"/>
        <v>1511012000</v>
      </c>
      <c r="AJ175" s="275">
        <f t="shared" si="159"/>
        <v>1703152000</v>
      </c>
      <c r="AK175" s="275">
        <f t="shared" si="159"/>
        <v>1808199000</v>
      </c>
      <c r="AL175" s="276">
        <f t="shared" si="159"/>
        <v>1919724000</v>
      </c>
      <c r="AM175" s="276">
        <f t="shared" si="159"/>
        <v>1808199000</v>
      </c>
      <c r="AN175" s="275">
        <f t="shared" si="159"/>
        <v>1919724000</v>
      </c>
      <c r="AO175" s="275">
        <f t="shared" si="158"/>
        <v>2038129000</v>
      </c>
      <c r="AP175" s="275">
        <f t="shared" si="212"/>
        <v>2038128325.4315333</v>
      </c>
      <c r="AQ175" s="52">
        <f t="shared" si="213"/>
        <v>1916691000</v>
      </c>
      <c r="AR175" s="43">
        <f t="shared" si="213"/>
        <v>2034908000</v>
      </c>
      <c r="AS175" s="63">
        <f t="shared" si="198"/>
        <v>1725021900</v>
      </c>
      <c r="AT175" s="63">
        <f t="shared" si="199"/>
        <v>28750365</v>
      </c>
      <c r="AU175" s="351">
        <f t="shared" si="200"/>
        <v>35994825</v>
      </c>
      <c r="AV175" s="141">
        <f t="shared" si="201"/>
        <v>20349080</v>
      </c>
      <c r="AW175" s="5">
        <f t="shared" si="202"/>
        <v>28750365</v>
      </c>
      <c r="AX175" s="5">
        <f t="shared" si="203"/>
        <v>45204975</v>
      </c>
      <c r="AY175" s="510">
        <f t="shared" si="204"/>
        <v>2160417000</v>
      </c>
      <c r="AZ175" s="127">
        <f t="shared" si="214"/>
        <v>2160416228.157897</v>
      </c>
      <c r="BA175" s="2"/>
      <c r="BB175" s="2"/>
      <c r="BW175" s="56">
        <f t="shared" si="205"/>
        <v>-1255655.3877779953</v>
      </c>
      <c r="BY175" s="126"/>
      <c r="BZ175" s="122"/>
      <c r="CA175" s="122" t="str">
        <f>G296</f>
        <v>2BR-18</v>
      </c>
      <c r="CB175" s="123">
        <f>E296</f>
        <v>18</v>
      </c>
      <c r="CC175" s="124">
        <f t="shared" si="217"/>
        <v>97</v>
      </c>
      <c r="CD175" s="124">
        <f t="shared" si="217"/>
        <v>85</v>
      </c>
      <c r="CE175" s="125">
        <f>P296</f>
        <v>26220229.975889999</v>
      </c>
      <c r="CF175" s="125">
        <f t="shared" si="218"/>
        <v>2048660000</v>
      </c>
      <c r="CG175" s="125">
        <f t="shared" si="218"/>
        <v>2309168000</v>
      </c>
      <c r="CH175" s="125">
        <f t="shared" si="218"/>
        <v>2451592000</v>
      </c>
      <c r="CI175" s="125">
        <f t="shared" si="218"/>
        <v>2602801000</v>
      </c>
      <c r="CJ175" s="125">
        <f>AO296</f>
        <v>2763336000</v>
      </c>
      <c r="CW175" s="63">
        <f t="shared" si="206"/>
        <v>1831417200</v>
      </c>
      <c r="CX175" s="44">
        <f t="shared" si="207"/>
        <v>20349080</v>
      </c>
      <c r="DA175" s="56">
        <f t="shared" si="208"/>
        <v>1627379100</v>
      </c>
      <c r="DB175" s="44">
        <f t="shared" si="209"/>
        <v>27122985</v>
      </c>
      <c r="DC175" s="49">
        <f t="shared" si="210"/>
        <v>45204975</v>
      </c>
    </row>
    <row r="176" spans="1:107">
      <c r="A176" s="3">
        <f t="shared" si="211"/>
        <v>137</v>
      </c>
      <c r="B176" s="263">
        <v>5</v>
      </c>
      <c r="C176" s="556"/>
      <c r="D176" s="264" t="s">
        <v>169</v>
      </c>
      <c r="E176" s="299">
        <v>12</v>
      </c>
      <c r="F176" s="266"/>
      <c r="G176" s="41" t="s">
        <v>50</v>
      </c>
      <c r="H176" s="267">
        <f t="shared" si="178"/>
        <v>67</v>
      </c>
      <c r="I176" s="267">
        <f t="shared" si="179"/>
        <v>57</v>
      </c>
      <c r="J176" s="268">
        <f t="shared" si="180"/>
        <v>27506142.120000001</v>
      </c>
      <c r="K176" s="268">
        <f t="shared" si="181"/>
        <v>2</v>
      </c>
      <c r="L176" s="269">
        <f t="shared" si="182"/>
        <v>0.93</v>
      </c>
      <c r="M176" s="270">
        <f t="shared" si="216"/>
        <v>1.02</v>
      </c>
      <c r="N176" s="271">
        <f t="shared" si="183"/>
        <v>21803919.988488406</v>
      </c>
      <c r="O176" s="271">
        <f t="shared" si="184"/>
        <v>24576501.574624766</v>
      </c>
      <c r="P176" s="271">
        <f t="shared" si="185"/>
        <v>26092326.415032003</v>
      </c>
      <c r="Q176" s="271">
        <f t="shared" si="186"/>
        <v>27701644.014765408</v>
      </c>
      <c r="R176" s="272">
        <f t="shared" si="187"/>
        <v>26092326.415032003</v>
      </c>
      <c r="S176" s="271">
        <f t="shared" si="187"/>
        <v>27701644.014765408</v>
      </c>
      <c r="T176" s="271">
        <f t="shared" si="188"/>
        <v>29410220.8026454</v>
      </c>
      <c r="U176" s="271"/>
      <c r="V176" s="271">
        <f t="shared" si="189"/>
        <v>1242823439.3438392</v>
      </c>
      <c r="W176" s="271">
        <f t="shared" si="190"/>
        <v>1400860589.7536116</v>
      </c>
      <c r="X176" s="271">
        <f t="shared" si="191"/>
        <v>1487262605.6568241</v>
      </c>
      <c r="Y176" s="272">
        <f t="shared" si="192"/>
        <v>1578993708.8416283</v>
      </c>
      <c r="Z176" s="272">
        <f t="shared" si="193"/>
        <v>1487262605.6568241</v>
      </c>
      <c r="AA176" s="271">
        <f t="shared" si="194"/>
        <v>1578993708.8416283</v>
      </c>
      <c r="AB176" s="271">
        <f t="shared" si="195"/>
        <v>1676382585.7507877</v>
      </c>
      <c r="AC176" s="271"/>
      <c r="AD176" s="33" t="str">
        <f t="shared" si="196"/>
        <v>BERTAHAP</v>
      </c>
      <c r="AE176" s="273">
        <f t="shared" si="197"/>
        <v>0</v>
      </c>
      <c r="AF176" s="274">
        <v>2</v>
      </c>
      <c r="AG176" s="275"/>
      <c r="AH176" s="271" t="e">
        <f>IF(AG176&gt;#REF!,"LB","KR")</f>
        <v>#REF!</v>
      </c>
      <c r="AI176" s="275">
        <f t="shared" si="159"/>
        <v>1367106000</v>
      </c>
      <c r="AJ176" s="275">
        <f t="shared" si="159"/>
        <v>1540947000</v>
      </c>
      <c r="AK176" s="275">
        <f t="shared" si="159"/>
        <v>1635989000</v>
      </c>
      <c r="AL176" s="276">
        <f t="shared" si="159"/>
        <v>1736894000</v>
      </c>
      <c r="AM176" s="276">
        <f t="shared" si="159"/>
        <v>1635989000</v>
      </c>
      <c r="AN176" s="275">
        <f t="shared" si="159"/>
        <v>1736894000</v>
      </c>
      <c r="AO176" s="275">
        <f t="shared" si="158"/>
        <v>1844021000</v>
      </c>
      <c r="AP176" s="275">
        <f t="shared" si="212"/>
        <v>1844021775.8761561</v>
      </c>
      <c r="AQ176" s="52">
        <f t="shared" si="213"/>
        <v>1734149000</v>
      </c>
      <c r="AR176" s="43">
        <f t="shared" si="213"/>
        <v>1841108000</v>
      </c>
      <c r="AS176" s="63">
        <f t="shared" si="198"/>
        <v>1560734100</v>
      </c>
      <c r="AT176" s="63">
        <f t="shared" si="199"/>
        <v>26012235</v>
      </c>
      <c r="AU176" s="351">
        <f t="shared" si="200"/>
        <v>32566762.5</v>
      </c>
      <c r="AV176" s="141">
        <f t="shared" si="201"/>
        <v>18411080</v>
      </c>
      <c r="AW176" s="5">
        <f t="shared" si="202"/>
        <v>26012235</v>
      </c>
      <c r="AX176" s="5">
        <f t="shared" si="203"/>
        <v>40899725</v>
      </c>
      <c r="AY176" s="510">
        <f t="shared" si="204"/>
        <v>1954664000</v>
      </c>
      <c r="AZ176" s="127">
        <f t="shared" si="214"/>
        <v>1954663110.5638826</v>
      </c>
      <c r="BA176" s="2"/>
      <c r="BB176" s="2"/>
      <c r="BW176" s="56">
        <f t="shared" si="205"/>
        <v>-1255655.3877779953</v>
      </c>
      <c r="BY176" s="126">
        <v>47</v>
      </c>
      <c r="BZ176" s="122" t="s">
        <v>175</v>
      </c>
      <c r="CA176" s="122" t="str">
        <f>G255</f>
        <v>2BR-22</v>
      </c>
      <c r="CB176" s="123">
        <f>E255</f>
        <v>22</v>
      </c>
      <c r="CC176" s="124">
        <f>H255</f>
        <v>81</v>
      </c>
      <c r="CD176" s="124">
        <f>I255</f>
        <v>70</v>
      </c>
      <c r="CE176" s="125">
        <f>P255</f>
        <v>27081172.224245999</v>
      </c>
      <c r="CF176" s="125">
        <f>AI255</f>
        <v>1742529000</v>
      </c>
      <c r="CG176" s="125">
        <f>AJ255</f>
        <v>1964109000</v>
      </c>
      <c r="CH176" s="125">
        <f>AK255</f>
        <v>2085251000</v>
      </c>
      <c r="CI176" s="125">
        <f>AL255</f>
        <v>2213864000</v>
      </c>
      <c r="CJ176" s="125">
        <f>AO255</f>
        <v>2350411000</v>
      </c>
      <c r="CK176" s="2">
        <v>5</v>
      </c>
      <c r="CW176" s="63">
        <f t="shared" si="206"/>
        <v>1656997200</v>
      </c>
      <c r="CX176" s="44">
        <f t="shared" si="207"/>
        <v>18411080</v>
      </c>
      <c r="DA176" s="56">
        <f t="shared" si="208"/>
        <v>1472390100</v>
      </c>
      <c r="DB176" s="44">
        <f t="shared" si="209"/>
        <v>24539835</v>
      </c>
      <c r="DC176" s="49">
        <f t="shared" si="210"/>
        <v>40899725</v>
      </c>
    </row>
    <row r="177" spans="1:107">
      <c r="A177" s="3">
        <f t="shared" si="211"/>
        <v>138</v>
      </c>
      <c r="B177" s="263">
        <v>6</v>
      </c>
      <c r="C177" s="556"/>
      <c r="D177" s="264" t="s">
        <v>169</v>
      </c>
      <c r="E177" s="265">
        <v>16</v>
      </c>
      <c r="F177" s="266"/>
      <c r="G177" s="41" t="s">
        <v>52</v>
      </c>
      <c r="H177" s="267">
        <f t="shared" si="178"/>
        <v>71</v>
      </c>
      <c r="I177" s="267">
        <f t="shared" si="179"/>
        <v>63</v>
      </c>
      <c r="J177" s="268">
        <f t="shared" si="180"/>
        <v>27506142.120000001</v>
      </c>
      <c r="K177" s="268">
        <f t="shared" si="181"/>
        <v>2</v>
      </c>
      <c r="L177" s="269">
        <f t="shared" si="182"/>
        <v>0.93</v>
      </c>
      <c r="M177" s="270">
        <f t="shared" si="216"/>
        <v>1.02</v>
      </c>
      <c r="N177" s="271">
        <f t="shared" si="183"/>
        <v>21803919.988488406</v>
      </c>
      <c r="O177" s="271">
        <f t="shared" si="184"/>
        <v>24576501.574624766</v>
      </c>
      <c r="P177" s="271">
        <f t="shared" si="185"/>
        <v>26092326.415032003</v>
      </c>
      <c r="Q177" s="271">
        <f t="shared" si="186"/>
        <v>27701644.014765408</v>
      </c>
      <c r="R177" s="272">
        <f t="shared" si="187"/>
        <v>26092326.415032003</v>
      </c>
      <c r="S177" s="271">
        <f t="shared" si="187"/>
        <v>27701644.014765408</v>
      </c>
      <c r="T177" s="271">
        <f t="shared" si="188"/>
        <v>29410220.8026454</v>
      </c>
      <c r="U177" s="271"/>
      <c r="V177" s="271">
        <f t="shared" si="189"/>
        <v>1373646959.2747695</v>
      </c>
      <c r="W177" s="271">
        <f t="shared" si="190"/>
        <v>1548319599.2013602</v>
      </c>
      <c r="X177" s="271">
        <f t="shared" si="191"/>
        <v>1643816564.1470163</v>
      </c>
      <c r="Y177" s="272">
        <f t="shared" si="192"/>
        <v>1745203572.9302206</v>
      </c>
      <c r="Z177" s="272">
        <f t="shared" si="193"/>
        <v>1643816564.1470163</v>
      </c>
      <c r="AA177" s="271">
        <f t="shared" si="194"/>
        <v>1745203572.9302206</v>
      </c>
      <c r="AB177" s="271">
        <f t="shared" si="195"/>
        <v>1852843910.5666602</v>
      </c>
      <c r="AC177" s="271"/>
      <c r="AD177" s="33" t="str">
        <f t="shared" si="196"/>
        <v>BERTAHAP</v>
      </c>
      <c r="AE177" s="273">
        <f t="shared" si="197"/>
        <v>0</v>
      </c>
      <c r="AF177" s="274">
        <v>2</v>
      </c>
      <c r="AG177" s="275"/>
      <c r="AH177" s="271" t="e">
        <f>IF(AG177&gt;#REF!,"LB","KR")</f>
        <v>#REF!</v>
      </c>
      <c r="AI177" s="275">
        <f t="shared" si="159"/>
        <v>1511012000</v>
      </c>
      <c r="AJ177" s="275">
        <f t="shared" si="159"/>
        <v>1703152000</v>
      </c>
      <c r="AK177" s="275">
        <f t="shared" si="159"/>
        <v>1808199000</v>
      </c>
      <c r="AL177" s="276">
        <f t="shared" si="159"/>
        <v>1919724000</v>
      </c>
      <c r="AM177" s="276">
        <f t="shared" si="159"/>
        <v>1808199000</v>
      </c>
      <c r="AN177" s="275">
        <f t="shared" si="159"/>
        <v>1919724000</v>
      </c>
      <c r="AO177" s="275">
        <f t="shared" si="158"/>
        <v>2038129000</v>
      </c>
      <c r="AP177" s="275">
        <f t="shared" si="212"/>
        <v>2038128325.4315333</v>
      </c>
      <c r="AQ177" s="52">
        <f t="shared" si="213"/>
        <v>1916691000</v>
      </c>
      <c r="AR177" s="43">
        <f t="shared" si="213"/>
        <v>2034908000</v>
      </c>
      <c r="AS177" s="63">
        <f t="shared" si="198"/>
        <v>1725021900</v>
      </c>
      <c r="AT177" s="63">
        <f t="shared" si="199"/>
        <v>28750365</v>
      </c>
      <c r="AU177" s="351">
        <f t="shared" si="200"/>
        <v>35994825</v>
      </c>
      <c r="AV177" s="141">
        <f t="shared" si="201"/>
        <v>20349080</v>
      </c>
      <c r="AW177" s="5">
        <f t="shared" si="202"/>
        <v>28750365</v>
      </c>
      <c r="AX177" s="5">
        <f t="shared" si="203"/>
        <v>45204975</v>
      </c>
      <c r="AY177" s="510">
        <f t="shared" si="204"/>
        <v>2160417000</v>
      </c>
      <c r="AZ177" s="127">
        <f t="shared" si="214"/>
        <v>2160416228.157897</v>
      </c>
      <c r="BA177" s="2"/>
      <c r="BB177" s="2"/>
      <c r="BW177" s="56">
        <f t="shared" si="205"/>
        <v>-1255655.3877779953</v>
      </c>
      <c r="BY177" s="126">
        <v>48</v>
      </c>
      <c r="BZ177" s="131" t="s">
        <v>179</v>
      </c>
      <c r="CA177" s="122" t="str">
        <f>G292</f>
        <v>2BR-2</v>
      </c>
      <c r="CB177" s="123" t="str">
        <f>E292</f>
        <v>02</v>
      </c>
      <c r="CC177" s="124">
        <f>H292</f>
        <v>113</v>
      </c>
      <c r="CD177" s="124">
        <f>I292</f>
        <v>101</v>
      </c>
      <c r="CE177" s="125">
        <f>P292</f>
        <v>26784105.889349997</v>
      </c>
      <c r="CF177" s="125">
        <f>AI292</f>
        <v>2486641000</v>
      </c>
      <c r="CG177" s="125">
        <f>AJ292</f>
        <v>2802842000</v>
      </c>
      <c r="CH177" s="125">
        <f>AK292</f>
        <v>2975715000</v>
      </c>
      <c r="CI177" s="125">
        <f>AL292</f>
        <v>3159250000</v>
      </c>
      <c r="CJ177" s="125">
        <f>AO292</f>
        <v>3354106000</v>
      </c>
      <c r="CK177" s="2">
        <v>1</v>
      </c>
      <c r="CW177" s="63">
        <f t="shared" si="206"/>
        <v>1831417200</v>
      </c>
      <c r="CX177" s="44">
        <f t="shared" si="207"/>
        <v>20349080</v>
      </c>
      <c r="DA177" s="56">
        <f t="shared" si="208"/>
        <v>1627379100</v>
      </c>
      <c r="DB177" s="44">
        <f t="shared" si="209"/>
        <v>27122985</v>
      </c>
      <c r="DC177" s="49">
        <f t="shared" si="210"/>
        <v>45204975</v>
      </c>
    </row>
    <row r="178" spans="1:107">
      <c r="A178" s="3">
        <f t="shared" si="211"/>
        <v>139</v>
      </c>
      <c r="B178" s="263">
        <v>7</v>
      </c>
      <c r="C178" s="556"/>
      <c r="D178" s="264" t="s">
        <v>169</v>
      </c>
      <c r="E178" s="299">
        <v>18</v>
      </c>
      <c r="F178" s="266"/>
      <c r="G178" s="41" t="s">
        <v>54</v>
      </c>
      <c r="H178" s="267">
        <f t="shared" si="178"/>
        <v>97</v>
      </c>
      <c r="I178" s="267">
        <f t="shared" si="179"/>
        <v>85</v>
      </c>
      <c r="J178" s="268">
        <f t="shared" si="180"/>
        <v>27506142.120000001</v>
      </c>
      <c r="K178" s="268">
        <f t="shared" si="181"/>
        <v>2</v>
      </c>
      <c r="L178" s="269">
        <f t="shared" si="182"/>
        <v>0.93</v>
      </c>
      <c r="M178" s="270">
        <f t="shared" si="216"/>
        <v>1.02</v>
      </c>
      <c r="N178" s="271">
        <f t="shared" si="183"/>
        <v>21803919.988488406</v>
      </c>
      <c r="O178" s="271">
        <f t="shared" si="184"/>
        <v>24576501.574624766</v>
      </c>
      <c r="P178" s="271">
        <f t="shared" si="185"/>
        <v>26092326.415032003</v>
      </c>
      <c r="Q178" s="271">
        <f t="shared" si="186"/>
        <v>27701644.014765408</v>
      </c>
      <c r="R178" s="272">
        <f t="shared" si="187"/>
        <v>26092326.415032003</v>
      </c>
      <c r="S178" s="271">
        <f t="shared" si="187"/>
        <v>27701644.014765408</v>
      </c>
      <c r="T178" s="271">
        <f t="shared" si="188"/>
        <v>29410220.8026454</v>
      </c>
      <c r="U178" s="271"/>
      <c r="V178" s="271">
        <f t="shared" si="189"/>
        <v>1853333199.0215144</v>
      </c>
      <c r="W178" s="271">
        <f t="shared" si="190"/>
        <v>2089002633.8431051</v>
      </c>
      <c r="X178" s="271">
        <f t="shared" si="191"/>
        <v>2217847745.2777205</v>
      </c>
      <c r="Y178" s="272">
        <f t="shared" si="192"/>
        <v>2354639741.2550597</v>
      </c>
      <c r="Z178" s="272">
        <f t="shared" si="193"/>
        <v>2217847745.2777205</v>
      </c>
      <c r="AA178" s="271">
        <f t="shared" si="194"/>
        <v>2354639741.2550597</v>
      </c>
      <c r="AB178" s="271">
        <f t="shared" si="195"/>
        <v>2499868768.2248592</v>
      </c>
      <c r="AC178" s="271"/>
      <c r="AD178" s="33" t="str">
        <f t="shared" si="196"/>
        <v>BERTAHAP</v>
      </c>
      <c r="AE178" s="273">
        <f t="shared" si="197"/>
        <v>0</v>
      </c>
      <c r="AF178" s="274">
        <v>2</v>
      </c>
      <c r="AG178" s="275"/>
      <c r="AH178" s="271" t="e">
        <f>IF(AG178&gt;#REF!,"LB","KR")</f>
        <v>#REF!</v>
      </c>
      <c r="AI178" s="275">
        <f t="shared" si="159"/>
        <v>2038667000</v>
      </c>
      <c r="AJ178" s="275">
        <f t="shared" si="159"/>
        <v>2297903000</v>
      </c>
      <c r="AK178" s="275">
        <f t="shared" si="159"/>
        <v>2439633000</v>
      </c>
      <c r="AL178" s="276">
        <f t="shared" si="159"/>
        <v>2590104000</v>
      </c>
      <c r="AM178" s="276">
        <f t="shared" si="159"/>
        <v>2439633000</v>
      </c>
      <c r="AN178" s="275">
        <f t="shared" si="159"/>
        <v>2590104000</v>
      </c>
      <c r="AO178" s="275">
        <f t="shared" si="158"/>
        <v>2749856000</v>
      </c>
      <c r="AP178" s="275">
        <f t="shared" si="212"/>
        <v>2749855879.3938694</v>
      </c>
      <c r="AQ178" s="52">
        <f t="shared" si="213"/>
        <v>2586011000</v>
      </c>
      <c r="AR178" s="43">
        <f t="shared" si="213"/>
        <v>2745511000</v>
      </c>
      <c r="AS178" s="63">
        <f t="shared" si="198"/>
        <v>2327409900</v>
      </c>
      <c r="AT178" s="63">
        <f t="shared" si="199"/>
        <v>38790165</v>
      </c>
      <c r="AU178" s="351">
        <f t="shared" si="200"/>
        <v>48564450</v>
      </c>
      <c r="AV178" s="141">
        <f t="shared" si="201"/>
        <v>27455110</v>
      </c>
      <c r="AW178" s="5">
        <f t="shared" si="202"/>
        <v>38790165</v>
      </c>
      <c r="AX178" s="5">
        <f t="shared" si="203"/>
        <v>60990825</v>
      </c>
      <c r="AY178" s="510">
        <f t="shared" si="204"/>
        <v>2914848000</v>
      </c>
      <c r="AZ178" s="127">
        <f t="shared" si="214"/>
        <v>2914847511.0353961</v>
      </c>
      <c r="BA178" s="2"/>
      <c r="BB178" s="2"/>
      <c r="BW178" s="56">
        <f t="shared" si="205"/>
        <v>-1255655.3877779953</v>
      </c>
      <c r="BY178" s="126">
        <v>49</v>
      </c>
      <c r="BZ178" s="131" t="s">
        <v>179</v>
      </c>
      <c r="CA178" s="122" t="str">
        <f>G297</f>
        <v>1BR-20</v>
      </c>
      <c r="CB178" s="123">
        <f>E297</f>
        <v>20</v>
      </c>
      <c r="CC178" s="124">
        <f>H297</f>
        <v>60</v>
      </c>
      <c r="CD178" s="124">
        <f>I297</f>
        <v>51</v>
      </c>
      <c r="CE178" s="125">
        <f>P297</f>
        <v>26220229.975889999</v>
      </c>
      <c r="CF178" s="125">
        <f t="shared" ref="CF178:CI179" si="219">AI297</f>
        <v>1229196000</v>
      </c>
      <c r="CG178" s="125">
        <f t="shared" si="219"/>
        <v>1385501000</v>
      </c>
      <c r="CH178" s="125">
        <f t="shared" si="219"/>
        <v>1470955000</v>
      </c>
      <c r="CI178" s="125">
        <f t="shared" si="219"/>
        <v>1561681000</v>
      </c>
      <c r="CJ178" s="125">
        <f>AO297</f>
        <v>1658002000</v>
      </c>
      <c r="CK178" s="2">
        <v>1</v>
      </c>
      <c r="CW178" s="63">
        <f t="shared" si="206"/>
        <v>2470959900</v>
      </c>
      <c r="CX178" s="44">
        <f t="shared" si="207"/>
        <v>27455110</v>
      </c>
      <c r="DA178" s="56">
        <f t="shared" si="208"/>
        <v>2195669700</v>
      </c>
      <c r="DB178" s="44">
        <f t="shared" si="209"/>
        <v>36594495</v>
      </c>
      <c r="DC178" s="49">
        <f t="shared" si="210"/>
        <v>60990825</v>
      </c>
    </row>
    <row r="179" spans="1:107">
      <c r="A179" s="3">
        <f t="shared" si="211"/>
        <v>140</v>
      </c>
      <c r="B179" s="263">
        <v>8</v>
      </c>
      <c r="C179" s="556"/>
      <c r="D179" s="264" t="s">
        <v>169</v>
      </c>
      <c r="E179" s="299">
        <v>20</v>
      </c>
      <c r="F179" s="266"/>
      <c r="G179" s="41" t="s">
        <v>70</v>
      </c>
      <c r="H179" s="267">
        <f t="shared" si="178"/>
        <v>60</v>
      </c>
      <c r="I179" s="267">
        <f t="shared" si="179"/>
        <v>51</v>
      </c>
      <c r="J179" s="268">
        <f t="shared" si="180"/>
        <v>27506142.120000001</v>
      </c>
      <c r="K179" s="268">
        <f t="shared" si="181"/>
        <v>2</v>
      </c>
      <c r="L179" s="269">
        <f t="shared" si="182"/>
        <v>0.93</v>
      </c>
      <c r="M179" s="270">
        <f t="shared" si="216"/>
        <v>1.02</v>
      </c>
      <c r="N179" s="271">
        <f t="shared" si="183"/>
        <v>21803919.988488406</v>
      </c>
      <c r="O179" s="271">
        <f t="shared" si="184"/>
        <v>24576501.574624766</v>
      </c>
      <c r="P179" s="271">
        <f t="shared" si="185"/>
        <v>26092326.415032003</v>
      </c>
      <c r="Q179" s="271">
        <f t="shared" si="186"/>
        <v>27701644.014765408</v>
      </c>
      <c r="R179" s="272">
        <f t="shared" si="187"/>
        <v>26092326.415032003</v>
      </c>
      <c r="S179" s="271">
        <f t="shared" si="187"/>
        <v>27701644.014765408</v>
      </c>
      <c r="T179" s="271">
        <f t="shared" si="188"/>
        <v>29410220.8026454</v>
      </c>
      <c r="U179" s="271"/>
      <c r="V179" s="271">
        <f t="shared" si="189"/>
        <v>1111999919.4129088</v>
      </c>
      <c r="W179" s="271">
        <f t="shared" si="190"/>
        <v>1253401580.3058631</v>
      </c>
      <c r="X179" s="271">
        <f t="shared" si="191"/>
        <v>1330708647.1666322</v>
      </c>
      <c r="Y179" s="272">
        <f t="shared" si="192"/>
        <v>1412783844.7530358</v>
      </c>
      <c r="Z179" s="272">
        <f t="shared" si="193"/>
        <v>1330708647.1666322</v>
      </c>
      <c r="AA179" s="271">
        <f t="shared" si="194"/>
        <v>1412783844.7530358</v>
      </c>
      <c r="AB179" s="271">
        <f t="shared" si="195"/>
        <v>1499921260.9349153</v>
      </c>
      <c r="AC179" s="271"/>
      <c r="AD179" s="33" t="str">
        <f t="shared" si="196"/>
        <v>BERTAHAP</v>
      </c>
      <c r="AE179" s="273">
        <f t="shared" si="197"/>
        <v>0</v>
      </c>
      <c r="AF179" s="274">
        <v>2</v>
      </c>
      <c r="AG179" s="275"/>
      <c r="AH179" s="271" t="e">
        <f>IF(AG179&gt;#REF!,"LB","KR")</f>
        <v>#REF!</v>
      </c>
      <c r="AI179" s="275">
        <f t="shared" si="159"/>
        <v>1223200000</v>
      </c>
      <c r="AJ179" s="275">
        <f t="shared" si="159"/>
        <v>1378742000</v>
      </c>
      <c r="AK179" s="275">
        <f t="shared" si="159"/>
        <v>1463780000</v>
      </c>
      <c r="AL179" s="276">
        <f t="shared" si="159"/>
        <v>1554063000</v>
      </c>
      <c r="AM179" s="276">
        <f t="shared" si="159"/>
        <v>1463780000</v>
      </c>
      <c r="AN179" s="275">
        <f t="shared" si="159"/>
        <v>1554063000</v>
      </c>
      <c r="AO179" s="275">
        <f t="shared" si="158"/>
        <v>1649914000</v>
      </c>
      <c r="AP179" s="275">
        <f t="shared" si="212"/>
        <v>1649914164.642993</v>
      </c>
      <c r="AQ179" s="52">
        <f t="shared" si="213"/>
        <v>1551607000</v>
      </c>
      <c r="AR179" s="43">
        <f t="shared" si="213"/>
        <v>1647307000</v>
      </c>
      <c r="AS179" s="63">
        <f t="shared" si="198"/>
        <v>1396446300</v>
      </c>
      <c r="AT179" s="63">
        <f t="shared" si="199"/>
        <v>23274105</v>
      </c>
      <c r="AU179" s="351">
        <f t="shared" si="200"/>
        <v>29138681.25</v>
      </c>
      <c r="AV179" s="141">
        <f t="shared" si="201"/>
        <v>16473070</v>
      </c>
      <c r="AW179" s="5">
        <f t="shared" si="202"/>
        <v>23274105</v>
      </c>
      <c r="AX179" s="5">
        <f t="shared" si="203"/>
        <v>36594500</v>
      </c>
      <c r="AY179" s="510">
        <f t="shared" si="204"/>
        <v>1748909000</v>
      </c>
      <c r="AZ179" s="127">
        <f t="shared" si="214"/>
        <v>1748908931.292275</v>
      </c>
      <c r="BA179" s="2"/>
      <c r="BB179" s="2"/>
      <c r="BW179" s="56">
        <f t="shared" si="205"/>
        <v>-1255655.3877779953</v>
      </c>
      <c r="BY179" s="126">
        <v>50</v>
      </c>
      <c r="BZ179" s="131" t="s">
        <v>179</v>
      </c>
      <c r="CA179" s="122" t="str">
        <f>G298</f>
        <v>2BR-22</v>
      </c>
      <c r="CB179" s="123">
        <f>E298</f>
        <v>22</v>
      </c>
      <c r="CC179" s="124">
        <f>H298</f>
        <v>81</v>
      </c>
      <c r="CD179" s="124">
        <f>I298</f>
        <v>70</v>
      </c>
      <c r="CE179" s="125">
        <f>P298</f>
        <v>27347981.802809998</v>
      </c>
      <c r="CF179" s="125">
        <f t="shared" si="219"/>
        <v>1759697000</v>
      </c>
      <c r="CG179" s="125">
        <f t="shared" si="219"/>
        <v>1983460000</v>
      </c>
      <c r="CH179" s="125">
        <f t="shared" si="219"/>
        <v>2105795000</v>
      </c>
      <c r="CI179" s="125">
        <f t="shared" si="219"/>
        <v>2235676000</v>
      </c>
      <c r="CJ179" s="125">
        <f>AO298</f>
        <v>2373567000</v>
      </c>
      <c r="CK179" s="2">
        <v>1</v>
      </c>
      <c r="CW179" s="63">
        <f t="shared" si="206"/>
        <v>1482576300</v>
      </c>
      <c r="CX179" s="44">
        <f t="shared" si="207"/>
        <v>16473070</v>
      </c>
      <c r="DA179" s="56">
        <f t="shared" si="208"/>
        <v>1317402000</v>
      </c>
      <c r="DB179" s="44">
        <f t="shared" si="209"/>
        <v>21956700</v>
      </c>
      <c r="DC179" s="49">
        <f t="shared" si="210"/>
        <v>36594500</v>
      </c>
    </row>
    <row r="180" spans="1:107">
      <c r="A180" s="3">
        <f t="shared" si="211"/>
        <v>141</v>
      </c>
      <c r="B180" s="263">
        <v>9</v>
      </c>
      <c r="C180" s="556"/>
      <c r="D180" s="264" t="s">
        <v>169</v>
      </c>
      <c r="E180" s="299">
        <v>22</v>
      </c>
      <c r="F180" s="266"/>
      <c r="G180" s="41" t="s">
        <v>89</v>
      </c>
      <c r="H180" s="267">
        <f t="shared" si="178"/>
        <v>81</v>
      </c>
      <c r="I180" s="267">
        <f t="shared" si="179"/>
        <v>70</v>
      </c>
      <c r="J180" s="268">
        <f t="shared" si="180"/>
        <v>27506142.120000001</v>
      </c>
      <c r="K180" s="268">
        <f t="shared" si="181"/>
        <v>4</v>
      </c>
      <c r="L180" s="269">
        <f t="shared" si="182"/>
        <v>0.97</v>
      </c>
      <c r="M180" s="270">
        <f t="shared" si="216"/>
        <v>1.02</v>
      </c>
      <c r="N180" s="271">
        <f t="shared" si="183"/>
        <v>22741722.99874597</v>
      </c>
      <c r="O180" s="271">
        <f t="shared" si="184"/>
        <v>25633555.40579142</v>
      </c>
      <c r="P180" s="271">
        <f t="shared" si="185"/>
        <v>27214577.013528001</v>
      </c>
      <c r="Q180" s="271">
        <f t="shared" si="186"/>
        <v>28893112.574540261</v>
      </c>
      <c r="R180" s="272">
        <f t="shared" si="187"/>
        <v>27214577.013528001</v>
      </c>
      <c r="S180" s="271">
        <f t="shared" si="187"/>
        <v>28893112.574540261</v>
      </c>
      <c r="T180" s="271">
        <f t="shared" si="188"/>
        <v>30675176.536092512</v>
      </c>
      <c r="U180" s="271"/>
      <c r="V180" s="271">
        <f t="shared" si="189"/>
        <v>1591920609.9122179</v>
      </c>
      <c r="W180" s="271">
        <f t="shared" si="190"/>
        <v>1794348878.4053993</v>
      </c>
      <c r="X180" s="271">
        <f t="shared" si="191"/>
        <v>1905020390.94696</v>
      </c>
      <c r="Y180" s="272">
        <f t="shared" si="192"/>
        <v>2022517880.2178183</v>
      </c>
      <c r="Z180" s="272">
        <f t="shared" si="193"/>
        <v>1905020390.94696</v>
      </c>
      <c r="AA180" s="271">
        <f t="shared" si="194"/>
        <v>2022517880.2178183</v>
      </c>
      <c r="AB180" s="271">
        <f t="shared" si="195"/>
        <v>2147262357.5264759</v>
      </c>
      <c r="AC180" s="271"/>
      <c r="AD180" s="33" t="str">
        <f t="shared" si="196"/>
        <v>BERTAHAP</v>
      </c>
      <c r="AE180" s="273">
        <f t="shared" si="197"/>
        <v>0</v>
      </c>
      <c r="AF180" s="274">
        <v>2</v>
      </c>
      <c r="AG180" s="275"/>
      <c r="AH180" s="271" t="e">
        <f>IF(AG180&gt;#REF!,"LB","KR")</f>
        <v>#REF!</v>
      </c>
      <c r="AI180" s="275">
        <f t="shared" si="159"/>
        <v>1751113000</v>
      </c>
      <c r="AJ180" s="275">
        <f t="shared" si="159"/>
        <v>1973784000</v>
      </c>
      <c r="AK180" s="275">
        <f t="shared" si="159"/>
        <v>2095523000</v>
      </c>
      <c r="AL180" s="276">
        <f t="shared" si="159"/>
        <v>2224770000</v>
      </c>
      <c r="AM180" s="276">
        <f t="shared" si="159"/>
        <v>2095523000</v>
      </c>
      <c r="AN180" s="275">
        <f t="shared" si="159"/>
        <v>2224770000</v>
      </c>
      <c r="AO180" s="275">
        <f t="shared" si="158"/>
        <v>2361989000</v>
      </c>
      <c r="AP180" s="275">
        <f t="shared" si="212"/>
        <v>2361988887.2412453</v>
      </c>
      <c r="AQ180" s="52">
        <f t="shared" si="213"/>
        <v>2221255000</v>
      </c>
      <c r="AR180" s="43">
        <f t="shared" si="213"/>
        <v>2358257000</v>
      </c>
      <c r="AS180" s="63">
        <f t="shared" si="198"/>
        <v>1999129500</v>
      </c>
      <c r="AT180" s="63">
        <f t="shared" si="199"/>
        <v>33318825</v>
      </c>
      <c r="AU180" s="351">
        <f t="shared" si="200"/>
        <v>41714437.5</v>
      </c>
      <c r="AV180" s="141">
        <f t="shared" si="201"/>
        <v>23582570</v>
      </c>
      <c r="AW180" s="5">
        <f t="shared" si="202"/>
        <v>33318825</v>
      </c>
      <c r="AX180" s="5">
        <f t="shared" si="203"/>
        <v>52388075</v>
      </c>
      <c r="AY180" s="510">
        <f t="shared" si="204"/>
        <v>2503709000</v>
      </c>
      <c r="AZ180" s="127">
        <f t="shared" si="214"/>
        <v>2503708616.2946715</v>
      </c>
      <c r="BA180" s="2"/>
      <c r="BB180" s="2"/>
      <c r="BW180" s="56">
        <f t="shared" si="205"/>
        <v>-133404.78928199783</v>
      </c>
      <c r="BY180" s="126"/>
      <c r="BZ180" s="131"/>
      <c r="CA180" s="122"/>
      <c r="CB180" s="123"/>
      <c r="CC180" s="124"/>
      <c r="CD180" s="124"/>
      <c r="CE180" s="125"/>
      <c r="CF180" s="125"/>
      <c r="CG180" s="125"/>
      <c r="CH180" s="125"/>
      <c r="CI180" s="125"/>
      <c r="CJ180" s="125"/>
      <c r="CK180" s="2">
        <f>SUM(CK40:CK179)</f>
        <v>259</v>
      </c>
      <c r="CW180" s="63">
        <f t="shared" si="206"/>
        <v>2122431300</v>
      </c>
      <c r="CX180" s="44">
        <f t="shared" si="207"/>
        <v>23582570</v>
      </c>
      <c r="DA180" s="56">
        <f t="shared" si="208"/>
        <v>1885970700</v>
      </c>
      <c r="DB180" s="44">
        <f t="shared" si="209"/>
        <v>31432845</v>
      </c>
      <c r="DC180" s="49">
        <f t="shared" si="210"/>
        <v>52388075</v>
      </c>
    </row>
    <row r="181" spans="1:107">
      <c r="A181" s="3">
        <f t="shared" si="211"/>
        <v>142</v>
      </c>
      <c r="B181" s="263">
        <v>1</v>
      </c>
      <c r="C181" s="556"/>
      <c r="D181" s="264" t="s">
        <v>173</v>
      </c>
      <c r="E181" s="265" t="s">
        <v>35</v>
      </c>
      <c r="F181" s="266"/>
      <c r="G181" s="41" t="s">
        <v>42</v>
      </c>
      <c r="H181" s="267">
        <f t="shared" si="178"/>
        <v>78</v>
      </c>
      <c r="I181" s="267">
        <f t="shared" si="179"/>
        <v>66</v>
      </c>
      <c r="J181" s="268">
        <f t="shared" si="180"/>
        <v>27506142.120000001</v>
      </c>
      <c r="K181" s="268">
        <f t="shared" si="181"/>
        <v>2</v>
      </c>
      <c r="L181" s="269">
        <f t="shared" si="182"/>
        <v>0.93</v>
      </c>
      <c r="M181" s="319">
        <f t="shared" ref="M181:M188" si="220">SUMIF($AO$4:$AO$22,E181,$BN$4:$BN$22)</f>
        <v>1.03</v>
      </c>
      <c r="N181" s="271">
        <f t="shared" si="183"/>
        <v>22017683.909944173</v>
      </c>
      <c r="O181" s="271">
        <f t="shared" si="184"/>
        <v>24817447.668493636</v>
      </c>
      <c r="P181" s="271">
        <f t="shared" si="185"/>
        <v>26348133.536748003</v>
      </c>
      <c r="Q181" s="271">
        <f t="shared" si="186"/>
        <v>27973228.760008208</v>
      </c>
      <c r="R181" s="272">
        <f t="shared" si="187"/>
        <v>26348133.536748003</v>
      </c>
      <c r="S181" s="271">
        <f t="shared" si="187"/>
        <v>27973228.760008208</v>
      </c>
      <c r="T181" s="271">
        <f t="shared" si="188"/>
        <v>29698556.300710551</v>
      </c>
      <c r="U181" s="271"/>
      <c r="V181" s="271">
        <f t="shared" si="189"/>
        <v>1453167138.0563154</v>
      </c>
      <c r="W181" s="271">
        <f t="shared" si="190"/>
        <v>1637951546.12058</v>
      </c>
      <c r="X181" s="271">
        <f t="shared" si="191"/>
        <v>1738976813.4253683</v>
      </c>
      <c r="Y181" s="272">
        <f t="shared" si="192"/>
        <v>1846233098.1605418</v>
      </c>
      <c r="Z181" s="272">
        <f t="shared" si="193"/>
        <v>1738976813.4253683</v>
      </c>
      <c r="AA181" s="271">
        <f t="shared" si="194"/>
        <v>1846233098.1605418</v>
      </c>
      <c r="AB181" s="271">
        <f t="shared" si="195"/>
        <v>1960104715.8468964</v>
      </c>
      <c r="AC181" s="271"/>
      <c r="AD181" s="33" t="str">
        <f t="shared" si="196"/>
        <v>BERTAHAP</v>
      </c>
      <c r="AE181" s="273">
        <f t="shared" si="197"/>
        <v>0</v>
      </c>
      <c r="AF181" s="274">
        <v>2</v>
      </c>
      <c r="AG181" s="275"/>
      <c r="AH181" s="271" t="e">
        <f>IF(AG181&gt;#REF!,"LB","KR")</f>
        <v>#REF!</v>
      </c>
      <c r="AI181" s="275">
        <f t="shared" si="159"/>
        <v>1598484000</v>
      </c>
      <c r="AJ181" s="275">
        <f t="shared" si="159"/>
        <v>1801747000</v>
      </c>
      <c r="AK181" s="275">
        <f t="shared" si="159"/>
        <v>1912875000</v>
      </c>
      <c r="AL181" s="276">
        <f t="shared" si="159"/>
        <v>2030857000</v>
      </c>
      <c r="AM181" s="276">
        <f t="shared" si="159"/>
        <v>1912875000</v>
      </c>
      <c r="AN181" s="275">
        <f t="shared" si="159"/>
        <v>2030857000</v>
      </c>
      <c r="AO181" s="275">
        <f t="shared" si="158"/>
        <v>2156116000</v>
      </c>
      <c r="AP181" s="275">
        <f t="shared" si="212"/>
        <v>2156115762.7872066</v>
      </c>
      <c r="AQ181" s="52">
        <f t="shared" si="213"/>
        <v>2027648000</v>
      </c>
      <c r="AR181" s="43">
        <f t="shared" si="213"/>
        <v>2152709000</v>
      </c>
      <c r="AS181" s="63">
        <f t="shared" si="198"/>
        <v>1824883200</v>
      </c>
      <c r="AT181" s="63">
        <f t="shared" si="199"/>
        <v>30414720</v>
      </c>
      <c r="AU181" s="351">
        <f t="shared" si="200"/>
        <v>38078568.75</v>
      </c>
      <c r="AV181" s="141">
        <f t="shared" si="201"/>
        <v>21527090</v>
      </c>
      <c r="AW181" s="5">
        <f t="shared" si="202"/>
        <v>30414720</v>
      </c>
      <c r="AX181" s="5">
        <f t="shared" si="203"/>
        <v>47821875</v>
      </c>
      <c r="AY181" s="510">
        <f t="shared" si="204"/>
        <v>2285483000</v>
      </c>
      <c r="AZ181" s="127">
        <f t="shared" si="214"/>
        <v>2285482910.3338127</v>
      </c>
      <c r="BA181" s="2"/>
      <c r="BB181" s="2"/>
      <c r="BW181" s="56">
        <f t="shared" si="205"/>
        <v>-999848.26606199518</v>
      </c>
      <c r="BY181" s="126"/>
      <c r="BZ181" s="122"/>
      <c r="CA181" s="122"/>
      <c r="CB181" s="123"/>
      <c r="CC181" s="124"/>
      <c r="CD181" s="124"/>
      <c r="CE181" s="125"/>
      <c r="CF181" s="125"/>
      <c r="CG181" s="125"/>
      <c r="CH181" s="125"/>
      <c r="CI181" s="125"/>
      <c r="CJ181" s="125"/>
      <c r="CW181" s="63">
        <f t="shared" si="206"/>
        <v>1937438100</v>
      </c>
      <c r="CX181" s="44">
        <f t="shared" si="207"/>
        <v>21527090</v>
      </c>
      <c r="DA181" s="56">
        <f t="shared" si="208"/>
        <v>1721587500</v>
      </c>
      <c r="DB181" s="44">
        <f t="shared" si="209"/>
        <v>28693125</v>
      </c>
      <c r="DC181" s="49">
        <f t="shared" si="210"/>
        <v>47821875</v>
      </c>
    </row>
    <row r="182" spans="1:107">
      <c r="A182" s="3">
        <f t="shared" si="211"/>
        <v>143</v>
      </c>
      <c r="B182" s="263">
        <v>2</v>
      </c>
      <c r="C182" s="556"/>
      <c r="D182" s="264" t="s">
        <v>173</v>
      </c>
      <c r="E182" s="265" t="s">
        <v>41</v>
      </c>
      <c r="F182" s="266"/>
      <c r="G182" s="41" t="s">
        <v>45</v>
      </c>
      <c r="H182" s="267">
        <f t="shared" si="178"/>
        <v>60</v>
      </c>
      <c r="I182" s="267">
        <f t="shared" si="179"/>
        <v>52</v>
      </c>
      <c r="J182" s="268">
        <f t="shared" si="180"/>
        <v>27506142.120000001</v>
      </c>
      <c r="K182" s="268">
        <f t="shared" si="181"/>
        <v>2</v>
      </c>
      <c r="L182" s="269">
        <f t="shared" si="182"/>
        <v>0.93</v>
      </c>
      <c r="M182" s="319">
        <f t="shared" si="220"/>
        <v>1.03</v>
      </c>
      <c r="N182" s="271">
        <f t="shared" si="183"/>
        <v>22017683.909944173</v>
      </c>
      <c r="O182" s="271">
        <f t="shared" si="184"/>
        <v>24817447.668493636</v>
      </c>
      <c r="P182" s="271">
        <f t="shared" si="185"/>
        <v>26348133.536748003</v>
      </c>
      <c r="Q182" s="271">
        <f t="shared" si="186"/>
        <v>27973228.760008208</v>
      </c>
      <c r="R182" s="272">
        <f t="shared" si="187"/>
        <v>26348133.536748003</v>
      </c>
      <c r="S182" s="271">
        <f t="shared" si="187"/>
        <v>27973228.760008208</v>
      </c>
      <c r="T182" s="271">
        <f t="shared" si="188"/>
        <v>29698556.300710551</v>
      </c>
      <c r="U182" s="271"/>
      <c r="V182" s="271">
        <f t="shared" si="189"/>
        <v>1144919563.3170969</v>
      </c>
      <c r="W182" s="271">
        <f t="shared" si="190"/>
        <v>1290507278.7616692</v>
      </c>
      <c r="X182" s="271">
        <f t="shared" si="191"/>
        <v>1370102943.9108961</v>
      </c>
      <c r="Y182" s="272">
        <f t="shared" si="192"/>
        <v>1454607895.5204268</v>
      </c>
      <c r="Z182" s="272">
        <f t="shared" si="193"/>
        <v>1370102943.9108961</v>
      </c>
      <c r="AA182" s="271">
        <f t="shared" si="194"/>
        <v>1454607895.5204268</v>
      </c>
      <c r="AB182" s="271">
        <f t="shared" si="195"/>
        <v>1544324927.6369486</v>
      </c>
      <c r="AC182" s="271"/>
      <c r="AD182" s="33" t="str">
        <f t="shared" si="196"/>
        <v>BERTAHAP</v>
      </c>
      <c r="AE182" s="273">
        <f t="shared" si="197"/>
        <v>0</v>
      </c>
      <c r="AF182" s="274">
        <v>2</v>
      </c>
      <c r="AG182" s="275"/>
      <c r="AH182" s="271" t="e">
        <f>IF(AG182&gt;#REF!,"LB","KR")</f>
        <v>#REF!</v>
      </c>
      <c r="AI182" s="275">
        <f t="shared" si="159"/>
        <v>1259412000</v>
      </c>
      <c r="AJ182" s="275">
        <f t="shared" si="159"/>
        <v>1419559000</v>
      </c>
      <c r="AK182" s="275">
        <f t="shared" si="159"/>
        <v>1507114000</v>
      </c>
      <c r="AL182" s="276">
        <f t="shared" si="159"/>
        <v>1600069000</v>
      </c>
      <c r="AM182" s="276">
        <f t="shared" si="159"/>
        <v>1507114000</v>
      </c>
      <c r="AN182" s="275">
        <f t="shared" si="159"/>
        <v>1600069000</v>
      </c>
      <c r="AO182" s="275">
        <f t="shared" si="158"/>
        <v>1698758000</v>
      </c>
      <c r="AP182" s="275">
        <f t="shared" si="212"/>
        <v>1698757712.850862</v>
      </c>
      <c r="AQ182" s="52">
        <f t="shared" si="213"/>
        <v>1597541000</v>
      </c>
      <c r="AR182" s="43">
        <f t="shared" si="213"/>
        <v>1696074000</v>
      </c>
      <c r="AS182" s="63">
        <f t="shared" si="198"/>
        <v>1437786900</v>
      </c>
      <c r="AT182" s="63">
        <f t="shared" si="199"/>
        <v>23963115</v>
      </c>
      <c r="AU182" s="351">
        <f t="shared" si="200"/>
        <v>30001293.75</v>
      </c>
      <c r="AV182" s="141">
        <f t="shared" si="201"/>
        <v>16960740</v>
      </c>
      <c r="AW182" s="5">
        <f t="shared" si="202"/>
        <v>23963115</v>
      </c>
      <c r="AX182" s="5">
        <f t="shared" si="203"/>
        <v>37677850</v>
      </c>
      <c r="AY182" s="510">
        <f t="shared" si="204"/>
        <v>1800684000</v>
      </c>
      <c r="AZ182" s="127">
        <f t="shared" si="214"/>
        <v>1800683762.487875</v>
      </c>
      <c r="BA182" s="47"/>
      <c r="BB182" s="2"/>
      <c r="BW182" s="56">
        <f t="shared" si="205"/>
        <v>-999848.26606199518</v>
      </c>
      <c r="BY182" s="126"/>
      <c r="BZ182" s="122"/>
      <c r="CA182" s="122"/>
      <c r="CB182" s="123"/>
      <c r="CC182" s="124"/>
      <c r="CD182" s="124"/>
      <c r="CE182" s="125"/>
      <c r="CF182" s="125"/>
      <c r="CG182" s="125"/>
      <c r="CH182" s="125"/>
      <c r="CI182" s="125"/>
      <c r="CJ182" s="125"/>
      <c r="CW182" s="63">
        <f t="shared" si="206"/>
        <v>1526466600</v>
      </c>
      <c r="CX182" s="44">
        <f t="shared" si="207"/>
        <v>16960740</v>
      </c>
      <c r="DA182" s="56">
        <f t="shared" si="208"/>
        <v>1356402600</v>
      </c>
      <c r="DB182" s="44">
        <f t="shared" si="209"/>
        <v>22606710</v>
      </c>
      <c r="DC182" s="49">
        <f t="shared" si="210"/>
        <v>37677850</v>
      </c>
    </row>
    <row r="183" spans="1:107">
      <c r="A183" s="3">
        <f t="shared" si="211"/>
        <v>144</v>
      </c>
      <c r="B183" s="263">
        <v>3</v>
      </c>
      <c r="C183" s="556"/>
      <c r="D183" s="264" t="s">
        <v>173</v>
      </c>
      <c r="E183" s="265">
        <v>10</v>
      </c>
      <c r="F183" s="266"/>
      <c r="G183" s="41" t="s">
        <v>48</v>
      </c>
      <c r="H183" s="267">
        <f t="shared" si="178"/>
        <v>74</v>
      </c>
      <c r="I183" s="267">
        <f t="shared" si="179"/>
        <v>63</v>
      </c>
      <c r="J183" s="268">
        <f t="shared" si="180"/>
        <v>27506142.120000001</v>
      </c>
      <c r="K183" s="268">
        <f t="shared" si="181"/>
        <v>2</v>
      </c>
      <c r="L183" s="269">
        <f t="shared" si="182"/>
        <v>0.93</v>
      </c>
      <c r="M183" s="319">
        <f t="shared" si="220"/>
        <v>1.03</v>
      </c>
      <c r="N183" s="271">
        <f t="shared" si="183"/>
        <v>22017683.909944173</v>
      </c>
      <c r="O183" s="271">
        <f t="shared" si="184"/>
        <v>24817447.668493636</v>
      </c>
      <c r="P183" s="271">
        <f t="shared" si="185"/>
        <v>26348133.536748003</v>
      </c>
      <c r="Q183" s="271">
        <f t="shared" si="186"/>
        <v>27973228.760008208</v>
      </c>
      <c r="R183" s="272">
        <f t="shared" si="187"/>
        <v>26348133.536748003</v>
      </c>
      <c r="S183" s="271">
        <f t="shared" si="187"/>
        <v>27973228.760008208</v>
      </c>
      <c r="T183" s="271">
        <f t="shared" si="188"/>
        <v>29698556.300710551</v>
      </c>
      <c r="U183" s="271"/>
      <c r="V183" s="271">
        <f t="shared" si="189"/>
        <v>1387114086.326483</v>
      </c>
      <c r="W183" s="271">
        <f t="shared" si="190"/>
        <v>1563499203.115099</v>
      </c>
      <c r="X183" s="271">
        <f t="shared" si="191"/>
        <v>1659932412.8151243</v>
      </c>
      <c r="Y183" s="272">
        <f t="shared" si="192"/>
        <v>1762313411.8805172</v>
      </c>
      <c r="Z183" s="272">
        <f t="shared" si="193"/>
        <v>1659932412.8151243</v>
      </c>
      <c r="AA183" s="271">
        <f t="shared" si="194"/>
        <v>1762313411.8805172</v>
      </c>
      <c r="AB183" s="271">
        <f t="shared" si="195"/>
        <v>1871009046.9447649</v>
      </c>
      <c r="AC183" s="271"/>
      <c r="AD183" s="33" t="str">
        <f t="shared" si="196"/>
        <v>BERTAHAP</v>
      </c>
      <c r="AE183" s="273">
        <f t="shared" si="197"/>
        <v>0</v>
      </c>
      <c r="AF183" s="274">
        <v>2</v>
      </c>
      <c r="AG183" s="275"/>
      <c r="AH183" s="271" t="e">
        <f>IF(AG183&gt;#REF!,"LB","KR")</f>
        <v>#REF!</v>
      </c>
      <c r="AI183" s="275">
        <f t="shared" si="159"/>
        <v>1525826000</v>
      </c>
      <c r="AJ183" s="275">
        <f t="shared" si="159"/>
        <v>1719850000</v>
      </c>
      <c r="AK183" s="275">
        <f t="shared" si="159"/>
        <v>1825926000</v>
      </c>
      <c r="AL183" s="276">
        <f t="shared" ref="AL183:AO246" si="221">ROUNDUP((Y183*(1+$K$5)),-3)</f>
        <v>1938545000</v>
      </c>
      <c r="AM183" s="276">
        <f t="shared" si="221"/>
        <v>1825926000</v>
      </c>
      <c r="AN183" s="275">
        <f t="shared" si="221"/>
        <v>1938545000</v>
      </c>
      <c r="AO183" s="275">
        <f t="shared" si="158"/>
        <v>2058110000</v>
      </c>
      <c r="AP183" s="275">
        <f t="shared" si="212"/>
        <v>2058110163.0357656</v>
      </c>
      <c r="AQ183" s="52">
        <f t="shared" si="213"/>
        <v>1935482000</v>
      </c>
      <c r="AR183" s="43">
        <f t="shared" si="213"/>
        <v>2054858000</v>
      </c>
      <c r="AS183" s="63">
        <f t="shared" si="198"/>
        <v>1741933800</v>
      </c>
      <c r="AT183" s="63">
        <f t="shared" si="199"/>
        <v>29032230</v>
      </c>
      <c r="AU183" s="351">
        <f t="shared" si="200"/>
        <v>36347718.75</v>
      </c>
      <c r="AV183" s="141">
        <f t="shared" si="201"/>
        <v>20548580</v>
      </c>
      <c r="AW183" s="5">
        <f t="shared" si="202"/>
        <v>29032230</v>
      </c>
      <c r="AX183" s="5">
        <f t="shared" si="203"/>
        <v>45648150</v>
      </c>
      <c r="AY183" s="510">
        <f t="shared" si="204"/>
        <v>2181597000</v>
      </c>
      <c r="AZ183" s="127">
        <f t="shared" si="214"/>
        <v>2181596696.1455159</v>
      </c>
      <c r="BA183" s="2"/>
      <c r="BB183" s="2"/>
      <c r="BW183" s="56">
        <f t="shared" si="205"/>
        <v>-999848.26606199518</v>
      </c>
      <c r="BY183" s="126"/>
      <c r="BZ183" s="131"/>
      <c r="CA183" s="122"/>
      <c r="CB183" s="123"/>
      <c r="CC183" s="124"/>
      <c r="CD183" s="124"/>
      <c r="CE183" s="125"/>
      <c r="CF183" s="125"/>
      <c r="CG183" s="125"/>
      <c r="CH183" s="125"/>
      <c r="CI183" s="125"/>
      <c r="CJ183" s="125"/>
      <c r="CW183" s="63">
        <f t="shared" si="206"/>
        <v>1849372200</v>
      </c>
      <c r="CX183" s="44">
        <f t="shared" si="207"/>
        <v>20548580</v>
      </c>
      <c r="DA183" s="56">
        <f t="shared" si="208"/>
        <v>1643333400</v>
      </c>
      <c r="DB183" s="44">
        <f t="shared" si="209"/>
        <v>27388890</v>
      </c>
      <c r="DC183" s="49">
        <f t="shared" si="210"/>
        <v>45648150</v>
      </c>
    </row>
    <row r="184" spans="1:107">
      <c r="A184" s="3">
        <f t="shared" si="211"/>
        <v>145</v>
      </c>
      <c r="B184" s="263">
        <v>4</v>
      </c>
      <c r="C184" s="556"/>
      <c r="D184" s="264" t="s">
        <v>173</v>
      </c>
      <c r="E184" s="299">
        <v>12</v>
      </c>
      <c r="F184" s="266"/>
      <c r="G184" s="41" t="s">
        <v>50</v>
      </c>
      <c r="H184" s="267">
        <f t="shared" si="178"/>
        <v>67</v>
      </c>
      <c r="I184" s="267">
        <f t="shared" si="179"/>
        <v>57</v>
      </c>
      <c r="J184" s="268">
        <f t="shared" si="180"/>
        <v>27506142.120000001</v>
      </c>
      <c r="K184" s="268">
        <f t="shared" si="181"/>
        <v>2</v>
      </c>
      <c r="L184" s="269">
        <f t="shared" si="182"/>
        <v>0.93</v>
      </c>
      <c r="M184" s="319">
        <f t="shared" si="220"/>
        <v>1.03</v>
      </c>
      <c r="N184" s="271">
        <f t="shared" si="183"/>
        <v>22017683.909944173</v>
      </c>
      <c r="O184" s="271">
        <f t="shared" si="184"/>
        <v>24817447.668493636</v>
      </c>
      <c r="P184" s="271">
        <f t="shared" si="185"/>
        <v>26348133.536748003</v>
      </c>
      <c r="Q184" s="271">
        <f t="shared" si="186"/>
        <v>27973228.760008208</v>
      </c>
      <c r="R184" s="272">
        <f t="shared" si="187"/>
        <v>26348133.536748003</v>
      </c>
      <c r="S184" s="271">
        <f t="shared" si="187"/>
        <v>27973228.760008208</v>
      </c>
      <c r="T184" s="271">
        <f t="shared" si="188"/>
        <v>29698556.300710551</v>
      </c>
      <c r="U184" s="271"/>
      <c r="V184" s="271">
        <f t="shared" si="189"/>
        <v>1255007982.866818</v>
      </c>
      <c r="W184" s="271">
        <f t="shared" si="190"/>
        <v>1414594517.1041372</v>
      </c>
      <c r="X184" s="271">
        <f t="shared" si="191"/>
        <v>1501843611.5946362</v>
      </c>
      <c r="Y184" s="272">
        <f t="shared" si="192"/>
        <v>1594474039.3204679</v>
      </c>
      <c r="Z184" s="272">
        <f t="shared" si="193"/>
        <v>1501843611.5946362</v>
      </c>
      <c r="AA184" s="271">
        <f t="shared" si="194"/>
        <v>1594474039.3204679</v>
      </c>
      <c r="AB184" s="271">
        <f t="shared" si="195"/>
        <v>1692817709.1405015</v>
      </c>
      <c r="AC184" s="271"/>
      <c r="AD184" s="33" t="str">
        <f t="shared" si="196"/>
        <v>BERTAHAP</v>
      </c>
      <c r="AE184" s="273">
        <f t="shared" si="197"/>
        <v>0</v>
      </c>
      <c r="AF184" s="274">
        <v>2</v>
      </c>
      <c r="AG184" s="275"/>
      <c r="AH184" s="271" t="e">
        <f>IF(AG184&gt;#REF!,"LB","KR")</f>
        <v>#REF!</v>
      </c>
      <c r="AI184" s="275">
        <f t="shared" ref="AI184:AK215" si="222">ROUNDUP((V184*(1+$K$5)),-3)</f>
        <v>1380509000</v>
      </c>
      <c r="AJ184" s="275">
        <f t="shared" si="222"/>
        <v>1556054000</v>
      </c>
      <c r="AK184" s="275">
        <f t="shared" si="222"/>
        <v>1652028000</v>
      </c>
      <c r="AL184" s="276">
        <f t="shared" si="221"/>
        <v>1753922000</v>
      </c>
      <c r="AM184" s="276">
        <f t="shared" si="221"/>
        <v>1652028000</v>
      </c>
      <c r="AN184" s="275">
        <f t="shared" si="221"/>
        <v>1753922000</v>
      </c>
      <c r="AO184" s="275">
        <f t="shared" si="158"/>
        <v>1862100000</v>
      </c>
      <c r="AP184" s="275">
        <f t="shared" si="212"/>
        <v>1862100025.2106688</v>
      </c>
      <c r="AQ184" s="52">
        <f t="shared" si="213"/>
        <v>1751150000</v>
      </c>
      <c r="AR184" s="43">
        <f t="shared" si="213"/>
        <v>1859158000</v>
      </c>
      <c r="AS184" s="63">
        <f t="shared" si="198"/>
        <v>1576035000</v>
      </c>
      <c r="AT184" s="63">
        <f t="shared" si="199"/>
        <v>26267250</v>
      </c>
      <c r="AU184" s="351">
        <f t="shared" si="200"/>
        <v>32886037.5</v>
      </c>
      <c r="AV184" s="141">
        <f t="shared" si="201"/>
        <v>18591580</v>
      </c>
      <c r="AW184" s="5">
        <f t="shared" si="202"/>
        <v>26267250</v>
      </c>
      <c r="AX184" s="5">
        <f t="shared" si="203"/>
        <v>41300700</v>
      </c>
      <c r="AY184" s="510">
        <f t="shared" si="204"/>
        <v>1973827000</v>
      </c>
      <c r="AZ184" s="127">
        <f t="shared" si="214"/>
        <v>1973826391.1241093</v>
      </c>
      <c r="BA184" s="2"/>
      <c r="BB184" s="2"/>
      <c r="BW184" s="56">
        <f t="shared" si="205"/>
        <v>-999848.26606199518</v>
      </c>
      <c r="BY184" s="126"/>
      <c r="BZ184" s="122"/>
      <c r="CA184" s="122"/>
      <c r="CB184" s="123"/>
      <c r="CC184" s="122"/>
      <c r="CD184" s="122"/>
      <c r="CE184" s="122"/>
      <c r="CF184" s="122"/>
      <c r="CG184" s="122"/>
      <c r="CH184" s="122"/>
      <c r="CI184" s="122"/>
      <c r="CJ184" s="122"/>
      <c r="CW184" s="63">
        <f t="shared" si="206"/>
        <v>1673242200</v>
      </c>
      <c r="CX184" s="44">
        <f t="shared" si="207"/>
        <v>18591580</v>
      </c>
      <c r="DA184" s="56">
        <f t="shared" si="208"/>
        <v>1486825200</v>
      </c>
      <c r="DB184" s="44">
        <f t="shared" si="209"/>
        <v>24780420</v>
      </c>
      <c r="DC184" s="49">
        <f t="shared" si="210"/>
        <v>41300700</v>
      </c>
    </row>
    <row r="185" spans="1:107">
      <c r="A185" s="3">
        <f t="shared" si="211"/>
        <v>146</v>
      </c>
      <c r="B185" s="263">
        <v>5</v>
      </c>
      <c r="C185" s="556"/>
      <c r="D185" s="264" t="s">
        <v>173</v>
      </c>
      <c r="E185" s="265">
        <v>16</v>
      </c>
      <c r="F185" s="266"/>
      <c r="G185" s="41" t="s">
        <v>52</v>
      </c>
      <c r="H185" s="267">
        <f t="shared" si="178"/>
        <v>71</v>
      </c>
      <c r="I185" s="267">
        <f t="shared" si="179"/>
        <v>63</v>
      </c>
      <c r="J185" s="268">
        <f t="shared" si="180"/>
        <v>27506142.120000001</v>
      </c>
      <c r="K185" s="268">
        <f t="shared" si="181"/>
        <v>2</v>
      </c>
      <c r="L185" s="269">
        <f t="shared" si="182"/>
        <v>0.93</v>
      </c>
      <c r="M185" s="319">
        <f t="shared" si="220"/>
        <v>1.03</v>
      </c>
      <c r="N185" s="271">
        <f t="shared" si="183"/>
        <v>22017683.909944173</v>
      </c>
      <c r="O185" s="271">
        <f t="shared" si="184"/>
        <v>24817447.668493636</v>
      </c>
      <c r="P185" s="271">
        <f t="shared" si="185"/>
        <v>26348133.536748003</v>
      </c>
      <c r="Q185" s="271">
        <f t="shared" si="186"/>
        <v>27973228.760008208</v>
      </c>
      <c r="R185" s="272">
        <f t="shared" si="187"/>
        <v>26348133.536748003</v>
      </c>
      <c r="S185" s="271">
        <f t="shared" si="187"/>
        <v>27973228.760008208</v>
      </c>
      <c r="T185" s="271">
        <f t="shared" si="188"/>
        <v>29698556.300710551</v>
      </c>
      <c r="U185" s="271"/>
      <c r="V185" s="271">
        <f t="shared" si="189"/>
        <v>1387114086.326483</v>
      </c>
      <c r="W185" s="271">
        <f t="shared" si="190"/>
        <v>1563499203.115099</v>
      </c>
      <c r="X185" s="271">
        <f t="shared" si="191"/>
        <v>1659932412.8151243</v>
      </c>
      <c r="Y185" s="272">
        <f t="shared" si="192"/>
        <v>1762313411.8805172</v>
      </c>
      <c r="Z185" s="272">
        <f t="shared" si="193"/>
        <v>1659932412.8151243</v>
      </c>
      <c r="AA185" s="271">
        <f t="shared" si="194"/>
        <v>1762313411.8805172</v>
      </c>
      <c r="AB185" s="271">
        <f t="shared" si="195"/>
        <v>1871009046.9447649</v>
      </c>
      <c r="AC185" s="271"/>
      <c r="AD185" s="33" t="str">
        <f t="shared" si="196"/>
        <v>BERTAHAP</v>
      </c>
      <c r="AE185" s="273">
        <f t="shared" si="197"/>
        <v>0</v>
      </c>
      <c r="AF185" s="274">
        <v>2</v>
      </c>
      <c r="AG185" s="275"/>
      <c r="AH185" s="271" t="e">
        <f>IF(AG185&gt;#REF!,"LB","KR")</f>
        <v>#REF!</v>
      </c>
      <c r="AI185" s="275">
        <f t="shared" si="222"/>
        <v>1525826000</v>
      </c>
      <c r="AJ185" s="275">
        <f t="shared" si="222"/>
        <v>1719850000</v>
      </c>
      <c r="AK185" s="275">
        <f t="shared" si="222"/>
        <v>1825926000</v>
      </c>
      <c r="AL185" s="276">
        <f t="shared" si="221"/>
        <v>1938545000</v>
      </c>
      <c r="AM185" s="276">
        <f t="shared" si="221"/>
        <v>1825926000</v>
      </c>
      <c r="AN185" s="275">
        <f t="shared" si="221"/>
        <v>1938545000</v>
      </c>
      <c r="AO185" s="275">
        <f t="shared" si="158"/>
        <v>2058110000</v>
      </c>
      <c r="AP185" s="275">
        <f t="shared" si="212"/>
        <v>2058110163.0357656</v>
      </c>
      <c r="AQ185" s="52">
        <f t="shared" si="213"/>
        <v>1935482000</v>
      </c>
      <c r="AR185" s="43">
        <f t="shared" si="213"/>
        <v>2054858000</v>
      </c>
      <c r="AS185" s="63">
        <f t="shared" si="198"/>
        <v>1741933800</v>
      </c>
      <c r="AT185" s="63">
        <f t="shared" si="199"/>
        <v>29032230</v>
      </c>
      <c r="AU185" s="351">
        <f t="shared" si="200"/>
        <v>36347718.75</v>
      </c>
      <c r="AV185" s="141">
        <f t="shared" si="201"/>
        <v>20548580</v>
      </c>
      <c r="AW185" s="5">
        <f t="shared" si="202"/>
        <v>29032230</v>
      </c>
      <c r="AX185" s="5">
        <f t="shared" si="203"/>
        <v>45648150</v>
      </c>
      <c r="AY185" s="510">
        <f t="shared" si="204"/>
        <v>2181597000</v>
      </c>
      <c r="AZ185" s="127">
        <f t="shared" si="214"/>
        <v>2181596696.1455159</v>
      </c>
      <c r="BA185" s="2"/>
      <c r="BB185" s="2"/>
      <c r="BW185" s="56">
        <f t="shared" si="205"/>
        <v>-999848.26606199518</v>
      </c>
      <c r="BY185" s="126"/>
      <c r="BZ185" s="122"/>
      <c r="CA185" s="122"/>
      <c r="CB185" s="123"/>
      <c r="CC185" s="122"/>
      <c r="CD185" s="122"/>
      <c r="CE185" s="122"/>
      <c r="CF185" s="122"/>
      <c r="CG185" s="122"/>
      <c r="CH185" s="122"/>
      <c r="CI185" s="122"/>
      <c r="CJ185" s="122"/>
      <c r="CW185" s="63">
        <f t="shared" si="206"/>
        <v>1849372200</v>
      </c>
      <c r="CX185" s="44">
        <f t="shared" si="207"/>
        <v>20548580</v>
      </c>
      <c r="DA185" s="56">
        <f t="shared" si="208"/>
        <v>1643333400</v>
      </c>
      <c r="DB185" s="44">
        <f t="shared" si="209"/>
        <v>27388890</v>
      </c>
      <c r="DC185" s="49">
        <f t="shared" si="210"/>
        <v>45648150</v>
      </c>
    </row>
    <row r="186" spans="1:107">
      <c r="A186" s="3">
        <f t="shared" si="211"/>
        <v>147</v>
      </c>
      <c r="B186" s="263">
        <v>6</v>
      </c>
      <c r="C186" s="556"/>
      <c r="D186" s="264" t="s">
        <v>173</v>
      </c>
      <c r="E186" s="299">
        <v>18</v>
      </c>
      <c r="F186" s="266"/>
      <c r="G186" s="41" t="s">
        <v>54</v>
      </c>
      <c r="H186" s="267">
        <f t="shared" si="178"/>
        <v>97</v>
      </c>
      <c r="I186" s="267">
        <f t="shared" si="179"/>
        <v>85</v>
      </c>
      <c r="J186" s="268">
        <f t="shared" si="180"/>
        <v>27506142.120000001</v>
      </c>
      <c r="K186" s="268">
        <f t="shared" si="181"/>
        <v>2</v>
      </c>
      <c r="L186" s="269">
        <f t="shared" si="182"/>
        <v>0.93</v>
      </c>
      <c r="M186" s="319">
        <f t="shared" si="220"/>
        <v>1.03</v>
      </c>
      <c r="N186" s="271">
        <f t="shared" si="183"/>
        <v>22017683.909944173</v>
      </c>
      <c r="O186" s="271">
        <f t="shared" si="184"/>
        <v>24817447.668493636</v>
      </c>
      <c r="P186" s="271">
        <f t="shared" si="185"/>
        <v>26348133.536748003</v>
      </c>
      <c r="Q186" s="271">
        <f t="shared" si="186"/>
        <v>27973228.760008208</v>
      </c>
      <c r="R186" s="272">
        <f t="shared" si="187"/>
        <v>26348133.536748003</v>
      </c>
      <c r="S186" s="271">
        <f t="shared" si="187"/>
        <v>27973228.760008208</v>
      </c>
      <c r="T186" s="271">
        <f t="shared" si="188"/>
        <v>29698556.300710551</v>
      </c>
      <c r="U186" s="271"/>
      <c r="V186" s="271">
        <f t="shared" si="189"/>
        <v>1871503132.3452547</v>
      </c>
      <c r="W186" s="271">
        <f t="shared" si="190"/>
        <v>2109483051.821959</v>
      </c>
      <c r="X186" s="271">
        <f t="shared" si="191"/>
        <v>2239591350.6235805</v>
      </c>
      <c r="Y186" s="272">
        <f t="shared" si="192"/>
        <v>2377724444.6006975</v>
      </c>
      <c r="Z186" s="272">
        <f t="shared" si="193"/>
        <v>2239591350.6235805</v>
      </c>
      <c r="AA186" s="271">
        <f t="shared" si="194"/>
        <v>2377724444.6006975</v>
      </c>
      <c r="AB186" s="271">
        <f t="shared" si="195"/>
        <v>2524377285.5603967</v>
      </c>
      <c r="AC186" s="271"/>
      <c r="AD186" s="33" t="str">
        <f t="shared" si="196"/>
        <v>BERTAHAP</v>
      </c>
      <c r="AE186" s="273">
        <f t="shared" si="197"/>
        <v>0</v>
      </c>
      <c r="AF186" s="274">
        <v>2</v>
      </c>
      <c r="AG186" s="275"/>
      <c r="AH186" s="271" t="e">
        <f>IF(AG186&gt;#REF!,"LB","KR")</f>
        <v>#REF!</v>
      </c>
      <c r="AI186" s="275">
        <f t="shared" si="222"/>
        <v>2058654000</v>
      </c>
      <c r="AJ186" s="275">
        <f t="shared" si="222"/>
        <v>2320432000</v>
      </c>
      <c r="AK186" s="275">
        <f t="shared" si="222"/>
        <v>2463551000</v>
      </c>
      <c r="AL186" s="276">
        <f t="shared" si="221"/>
        <v>2615497000</v>
      </c>
      <c r="AM186" s="276">
        <f t="shared" si="221"/>
        <v>2463551000</v>
      </c>
      <c r="AN186" s="275">
        <f t="shared" si="221"/>
        <v>2615497000</v>
      </c>
      <c r="AO186" s="275">
        <f t="shared" si="158"/>
        <v>2776816000</v>
      </c>
      <c r="AP186" s="275">
        <f t="shared" si="212"/>
        <v>2776815063.4055724</v>
      </c>
      <c r="AQ186" s="52">
        <f t="shared" si="213"/>
        <v>2611365000</v>
      </c>
      <c r="AR186" s="43">
        <f t="shared" si="213"/>
        <v>2772427000</v>
      </c>
      <c r="AS186" s="63">
        <f t="shared" si="198"/>
        <v>2350228500</v>
      </c>
      <c r="AT186" s="63">
        <f t="shared" si="199"/>
        <v>39170475</v>
      </c>
      <c r="AU186" s="351">
        <f t="shared" si="200"/>
        <v>49040568.75</v>
      </c>
      <c r="AV186" s="141">
        <f t="shared" si="201"/>
        <v>27724270</v>
      </c>
      <c r="AW186" s="5">
        <f t="shared" si="202"/>
        <v>39170475</v>
      </c>
      <c r="AX186" s="5">
        <f t="shared" si="203"/>
        <v>61588775</v>
      </c>
      <c r="AY186" s="510">
        <f t="shared" si="204"/>
        <v>2943424000</v>
      </c>
      <c r="AZ186" s="127">
        <f t="shared" si="214"/>
        <v>2943423625.138391</v>
      </c>
      <c r="BA186" s="2"/>
      <c r="BB186" s="2"/>
      <c r="BW186" s="56">
        <f t="shared" si="205"/>
        <v>-999848.26606199518</v>
      </c>
      <c r="BY186" s="126"/>
      <c r="BZ186" s="122"/>
      <c r="CA186" s="122"/>
      <c r="CB186" s="123"/>
      <c r="CC186" s="122"/>
      <c r="CD186" s="122"/>
      <c r="CE186" s="122"/>
      <c r="CF186" s="122"/>
      <c r="CG186" s="122"/>
      <c r="CH186" s="122"/>
      <c r="CI186" s="122"/>
      <c r="CJ186" s="122"/>
      <c r="CW186" s="63">
        <f t="shared" si="206"/>
        <v>2495184300</v>
      </c>
      <c r="CX186" s="44">
        <f t="shared" si="207"/>
        <v>27724270</v>
      </c>
      <c r="DA186" s="56">
        <f t="shared" si="208"/>
        <v>2217195900</v>
      </c>
      <c r="DB186" s="44">
        <f t="shared" si="209"/>
        <v>36953265</v>
      </c>
      <c r="DC186" s="49">
        <f t="shared" si="210"/>
        <v>61588775</v>
      </c>
    </row>
    <row r="187" spans="1:107">
      <c r="A187" s="3">
        <f t="shared" si="211"/>
        <v>148</v>
      </c>
      <c r="B187" s="263">
        <v>7</v>
      </c>
      <c r="C187" s="556"/>
      <c r="D187" s="264" t="s">
        <v>173</v>
      </c>
      <c r="E187" s="299">
        <v>20</v>
      </c>
      <c r="F187" s="266"/>
      <c r="G187" s="41" t="s">
        <v>70</v>
      </c>
      <c r="H187" s="267">
        <f t="shared" si="178"/>
        <v>60</v>
      </c>
      <c r="I187" s="267">
        <f t="shared" si="179"/>
        <v>51</v>
      </c>
      <c r="J187" s="268">
        <f t="shared" si="180"/>
        <v>27506142.120000001</v>
      </c>
      <c r="K187" s="268">
        <f t="shared" si="181"/>
        <v>2</v>
      </c>
      <c r="L187" s="269">
        <f t="shared" si="182"/>
        <v>0.93</v>
      </c>
      <c r="M187" s="319">
        <f t="shared" si="220"/>
        <v>1.03</v>
      </c>
      <c r="N187" s="271">
        <f t="shared" si="183"/>
        <v>22017683.909944173</v>
      </c>
      <c r="O187" s="271">
        <f t="shared" si="184"/>
        <v>24817447.668493636</v>
      </c>
      <c r="P187" s="271">
        <f t="shared" si="185"/>
        <v>26348133.536748003</v>
      </c>
      <c r="Q187" s="271">
        <f t="shared" si="186"/>
        <v>27973228.760008208</v>
      </c>
      <c r="R187" s="272">
        <f t="shared" si="187"/>
        <v>26348133.536748003</v>
      </c>
      <c r="S187" s="271">
        <f t="shared" si="187"/>
        <v>27973228.760008208</v>
      </c>
      <c r="T187" s="271">
        <f t="shared" si="188"/>
        <v>29698556.300710551</v>
      </c>
      <c r="U187" s="271"/>
      <c r="V187" s="271">
        <f t="shared" si="189"/>
        <v>1122901879.4071529</v>
      </c>
      <c r="W187" s="271">
        <f t="shared" si="190"/>
        <v>1265689831.0931754</v>
      </c>
      <c r="X187" s="271">
        <f t="shared" si="191"/>
        <v>1343754810.3741481</v>
      </c>
      <c r="Y187" s="272">
        <f t="shared" si="192"/>
        <v>1426634666.7604187</v>
      </c>
      <c r="Z187" s="272">
        <f t="shared" si="193"/>
        <v>1343754810.3741481</v>
      </c>
      <c r="AA187" s="271">
        <f t="shared" si="194"/>
        <v>1426634666.7604187</v>
      </c>
      <c r="AB187" s="271">
        <f t="shared" si="195"/>
        <v>1514626371.3362381</v>
      </c>
      <c r="AC187" s="271"/>
      <c r="AD187" s="33" t="str">
        <f t="shared" si="196"/>
        <v>BERTAHAP</v>
      </c>
      <c r="AE187" s="273">
        <f t="shared" si="197"/>
        <v>0</v>
      </c>
      <c r="AF187" s="274">
        <v>2</v>
      </c>
      <c r="AG187" s="275"/>
      <c r="AH187" s="271" t="e">
        <f>IF(AG187&gt;#REF!,"LB","KR")</f>
        <v>#REF!</v>
      </c>
      <c r="AI187" s="275">
        <f t="shared" si="222"/>
        <v>1235193000</v>
      </c>
      <c r="AJ187" s="275">
        <f t="shared" si="222"/>
        <v>1392259000</v>
      </c>
      <c r="AK187" s="275">
        <f t="shared" si="222"/>
        <v>1478131000</v>
      </c>
      <c r="AL187" s="276">
        <f t="shared" si="221"/>
        <v>1569299000</v>
      </c>
      <c r="AM187" s="276">
        <f t="shared" si="221"/>
        <v>1478131000</v>
      </c>
      <c r="AN187" s="275">
        <f t="shared" si="221"/>
        <v>1569299000</v>
      </c>
      <c r="AO187" s="275">
        <f t="shared" si="158"/>
        <v>1666090000</v>
      </c>
      <c r="AP187" s="275">
        <f t="shared" si="212"/>
        <v>1666089887.3855722</v>
      </c>
      <c r="AQ187" s="52">
        <f t="shared" si="213"/>
        <v>1566819000</v>
      </c>
      <c r="AR187" s="43">
        <f t="shared" si="213"/>
        <v>1663457000</v>
      </c>
      <c r="AS187" s="63">
        <f t="shared" si="198"/>
        <v>1410137100</v>
      </c>
      <c r="AT187" s="63">
        <f t="shared" si="199"/>
        <v>23502285</v>
      </c>
      <c r="AU187" s="351">
        <f t="shared" si="200"/>
        <v>29424356.25</v>
      </c>
      <c r="AV187" s="141">
        <f t="shared" si="201"/>
        <v>16634570</v>
      </c>
      <c r="AW187" s="5">
        <f t="shared" si="202"/>
        <v>23502285</v>
      </c>
      <c r="AX187" s="5">
        <f t="shared" si="203"/>
        <v>36953275</v>
      </c>
      <c r="AY187" s="510">
        <f t="shared" si="204"/>
        <v>1766056000</v>
      </c>
      <c r="AZ187" s="127">
        <f t="shared" si="214"/>
        <v>1766055024.4251094</v>
      </c>
      <c r="BA187" s="2"/>
      <c r="BB187" s="2"/>
      <c r="BW187" s="56">
        <f t="shared" si="205"/>
        <v>-999848.26606199518</v>
      </c>
      <c r="CW187" s="63">
        <f t="shared" si="206"/>
        <v>1497111300</v>
      </c>
      <c r="CX187" s="44">
        <f t="shared" si="207"/>
        <v>16634570</v>
      </c>
      <c r="DA187" s="56">
        <f t="shared" si="208"/>
        <v>1330317900</v>
      </c>
      <c r="DB187" s="44">
        <f t="shared" si="209"/>
        <v>22171965</v>
      </c>
      <c r="DC187" s="49">
        <f t="shared" si="210"/>
        <v>36953275</v>
      </c>
    </row>
    <row r="188" spans="1:107">
      <c r="A188" s="3">
        <f t="shared" si="211"/>
        <v>149</v>
      </c>
      <c r="B188" s="263">
        <v>8</v>
      </c>
      <c r="C188" s="556"/>
      <c r="D188" s="264" t="s">
        <v>173</v>
      </c>
      <c r="E188" s="299">
        <v>22</v>
      </c>
      <c r="F188" s="266"/>
      <c r="G188" s="41" t="s">
        <v>89</v>
      </c>
      <c r="H188" s="267">
        <f t="shared" si="178"/>
        <v>81</v>
      </c>
      <c r="I188" s="267">
        <f t="shared" si="179"/>
        <v>70</v>
      </c>
      <c r="J188" s="268">
        <f t="shared" si="180"/>
        <v>27506142.120000001</v>
      </c>
      <c r="K188" s="268">
        <f t="shared" si="181"/>
        <v>4</v>
      </c>
      <c r="L188" s="269">
        <f t="shared" si="182"/>
        <v>0.97</v>
      </c>
      <c r="M188" s="319">
        <f t="shared" si="220"/>
        <v>1.03</v>
      </c>
      <c r="N188" s="271">
        <f t="shared" si="183"/>
        <v>22964681.067361128</v>
      </c>
      <c r="O188" s="271">
        <f t="shared" si="184"/>
        <v>25884864.772514869</v>
      </c>
      <c r="P188" s="271">
        <f t="shared" si="185"/>
        <v>27481386.592092004</v>
      </c>
      <c r="Q188" s="271">
        <f t="shared" si="186"/>
        <v>29176378.384094581</v>
      </c>
      <c r="R188" s="272">
        <f t="shared" si="187"/>
        <v>27481386.592092004</v>
      </c>
      <c r="S188" s="271">
        <f t="shared" si="187"/>
        <v>29176378.384094581</v>
      </c>
      <c r="T188" s="271">
        <f t="shared" si="188"/>
        <v>30975913.560956165</v>
      </c>
      <c r="U188" s="271"/>
      <c r="V188" s="271">
        <f t="shared" si="189"/>
        <v>1607527674.7152789</v>
      </c>
      <c r="W188" s="271">
        <f t="shared" si="190"/>
        <v>1811940534.0760407</v>
      </c>
      <c r="X188" s="271">
        <f t="shared" si="191"/>
        <v>1923697061.4464402</v>
      </c>
      <c r="Y188" s="272">
        <f t="shared" si="192"/>
        <v>2042346486.8866208</v>
      </c>
      <c r="Z188" s="272">
        <f t="shared" si="193"/>
        <v>1923697061.4464402</v>
      </c>
      <c r="AA188" s="271">
        <f t="shared" si="194"/>
        <v>2042346486.8866208</v>
      </c>
      <c r="AB188" s="271">
        <f t="shared" si="195"/>
        <v>2168313949.2669315</v>
      </c>
      <c r="AC188" s="271"/>
      <c r="AD188" s="33" t="str">
        <f t="shared" si="196"/>
        <v>BERTAHAP</v>
      </c>
      <c r="AE188" s="273">
        <f t="shared" si="197"/>
        <v>0</v>
      </c>
      <c r="AF188" s="274">
        <v>2</v>
      </c>
      <c r="AG188" s="275"/>
      <c r="AH188" s="271" t="e">
        <f>IF(AG188&gt;#REF!,"LB","KR")</f>
        <v>#REF!</v>
      </c>
      <c r="AI188" s="275">
        <f t="shared" si="222"/>
        <v>1768281000</v>
      </c>
      <c r="AJ188" s="275">
        <f t="shared" si="222"/>
        <v>1993135000</v>
      </c>
      <c r="AK188" s="275">
        <f t="shared" si="222"/>
        <v>2116067000</v>
      </c>
      <c r="AL188" s="276">
        <f t="shared" si="221"/>
        <v>2246582000</v>
      </c>
      <c r="AM188" s="276">
        <f t="shared" si="221"/>
        <v>2116067000</v>
      </c>
      <c r="AN188" s="275">
        <f t="shared" si="221"/>
        <v>2246582000</v>
      </c>
      <c r="AO188" s="275">
        <f t="shared" si="158"/>
        <v>2385146000</v>
      </c>
      <c r="AP188" s="275">
        <f t="shared" si="212"/>
        <v>2385146203.1024384</v>
      </c>
      <c r="AQ188" s="52">
        <f t="shared" si="213"/>
        <v>2243032000</v>
      </c>
      <c r="AR188" s="43">
        <f t="shared" si="213"/>
        <v>2381377000</v>
      </c>
      <c r="AS188" s="63">
        <f t="shared" si="198"/>
        <v>2018728800</v>
      </c>
      <c r="AT188" s="63">
        <f t="shared" si="199"/>
        <v>33645480</v>
      </c>
      <c r="AU188" s="351">
        <f t="shared" si="200"/>
        <v>42123412.5</v>
      </c>
      <c r="AV188" s="141">
        <f t="shared" si="201"/>
        <v>23813770</v>
      </c>
      <c r="AW188" s="5">
        <f t="shared" si="202"/>
        <v>33645480</v>
      </c>
      <c r="AX188" s="5">
        <f t="shared" si="203"/>
        <v>52901675</v>
      </c>
      <c r="AY188" s="510">
        <f t="shared" si="204"/>
        <v>2528255000</v>
      </c>
      <c r="AZ188" s="127">
        <f t="shared" si="214"/>
        <v>2528254602.2532554</v>
      </c>
      <c r="BA188" s="2"/>
      <c r="BB188" s="2"/>
      <c r="BW188" s="56">
        <f t="shared" si="205"/>
        <v>133404.78928200528</v>
      </c>
      <c r="CW188" s="63">
        <f t="shared" si="206"/>
        <v>2143239300</v>
      </c>
      <c r="CX188" s="44">
        <f t="shared" si="207"/>
        <v>23813770</v>
      </c>
      <c r="DA188" s="56">
        <f t="shared" si="208"/>
        <v>1904460300</v>
      </c>
      <c r="DB188" s="44">
        <f t="shared" si="209"/>
        <v>31741005</v>
      </c>
      <c r="DC188" s="49">
        <f t="shared" si="210"/>
        <v>52901675</v>
      </c>
    </row>
    <row r="189" spans="1:107">
      <c r="A189" s="3">
        <f t="shared" si="211"/>
        <v>150</v>
      </c>
      <c r="B189" s="263">
        <v>1</v>
      </c>
      <c r="C189" s="556"/>
      <c r="D189" s="264" t="s">
        <v>178</v>
      </c>
      <c r="E189" s="265" t="s">
        <v>35</v>
      </c>
      <c r="F189" s="266"/>
      <c r="G189" s="41" t="s">
        <v>42</v>
      </c>
      <c r="H189" s="267">
        <f t="shared" si="178"/>
        <v>78</v>
      </c>
      <c r="I189" s="267">
        <f t="shared" si="179"/>
        <v>66</v>
      </c>
      <c r="J189" s="268">
        <f t="shared" si="180"/>
        <v>27506142.120000001</v>
      </c>
      <c r="K189" s="268">
        <f t="shared" si="181"/>
        <v>2</v>
      </c>
      <c r="L189" s="269">
        <f t="shared" si="182"/>
        <v>0.93</v>
      </c>
      <c r="M189" s="270">
        <f t="shared" ref="M189:M196" si="223">SUMIF($AO$4:$AO$22,E189,$AZ$4:$AZ$22)</f>
        <v>1.02</v>
      </c>
      <c r="N189" s="271">
        <f t="shared" si="183"/>
        <v>21803919.988488406</v>
      </c>
      <c r="O189" s="271">
        <f t="shared" si="184"/>
        <v>24576501.574624766</v>
      </c>
      <c r="P189" s="271">
        <f t="shared" si="185"/>
        <v>26092326.415032003</v>
      </c>
      <c r="Q189" s="271">
        <f t="shared" si="186"/>
        <v>27701644.014765408</v>
      </c>
      <c r="R189" s="272">
        <f t="shared" si="187"/>
        <v>26092326.415032003</v>
      </c>
      <c r="S189" s="271">
        <f t="shared" si="187"/>
        <v>27701644.014765408</v>
      </c>
      <c r="T189" s="271">
        <f t="shared" si="188"/>
        <v>29410220.8026454</v>
      </c>
      <c r="U189" s="271"/>
      <c r="V189" s="271">
        <f t="shared" si="189"/>
        <v>1439058719.2402349</v>
      </c>
      <c r="W189" s="271">
        <f t="shared" si="190"/>
        <v>1622049103.9252346</v>
      </c>
      <c r="X189" s="271">
        <f t="shared" si="191"/>
        <v>1722093543.3921123</v>
      </c>
      <c r="Y189" s="272">
        <f t="shared" si="192"/>
        <v>1828308504.9745169</v>
      </c>
      <c r="Z189" s="272">
        <f t="shared" si="193"/>
        <v>1722093543.3921123</v>
      </c>
      <c r="AA189" s="271">
        <f t="shared" si="194"/>
        <v>1828308504.9745169</v>
      </c>
      <c r="AB189" s="271">
        <f t="shared" si="195"/>
        <v>1941074572.9745965</v>
      </c>
      <c r="AC189" s="271"/>
      <c r="AD189" s="33" t="str">
        <f t="shared" si="196"/>
        <v>BERTAHAP</v>
      </c>
      <c r="AE189" s="273">
        <f t="shared" si="197"/>
        <v>0</v>
      </c>
      <c r="AF189" s="274">
        <v>2</v>
      </c>
      <c r="AG189" s="275"/>
      <c r="AH189" s="271" t="e">
        <f>IF(AG189&gt;#REF!,"LB","KR")</f>
        <v>#REF!</v>
      </c>
      <c r="AI189" s="275">
        <f t="shared" si="222"/>
        <v>1582965000</v>
      </c>
      <c r="AJ189" s="275">
        <f t="shared" si="222"/>
        <v>1784255000</v>
      </c>
      <c r="AK189" s="275">
        <f t="shared" si="222"/>
        <v>1894303000</v>
      </c>
      <c r="AL189" s="276">
        <f t="shared" si="221"/>
        <v>2011140000</v>
      </c>
      <c r="AM189" s="276">
        <f t="shared" si="221"/>
        <v>1894303000</v>
      </c>
      <c r="AN189" s="275">
        <f t="shared" si="221"/>
        <v>2011140000</v>
      </c>
      <c r="AO189" s="275">
        <f t="shared" si="158"/>
        <v>2135183000</v>
      </c>
      <c r="AP189" s="275">
        <f t="shared" si="212"/>
        <v>2135182661.8870077</v>
      </c>
      <c r="AQ189" s="52">
        <f t="shared" si="213"/>
        <v>2007962000</v>
      </c>
      <c r="AR189" s="43">
        <f t="shared" si="213"/>
        <v>2131809000</v>
      </c>
      <c r="AS189" s="63">
        <f t="shared" si="198"/>
        <v>1807165800</v>
      </c>
      <c r="AT189" s="63">
        <f t="shared" si="199"/>
        <v>30119430</v>
      </c>
      <c r="AU189" s="351">
        <f t="shared" si="200"/>
        <v>37708875</v>
      </c>
      <c r="AV189" s="141">
        <f t="shared" si="201"/>
        <v>21318090</v>
      </c>
      <c r="AW189" s="5">
        <f t="shared" si="202"/>
        <v>30119430</v>
      </c>
      <c r="AX189" s="5">
        <f t="shared" si="203"/>
        <v>47357575</v>
      </c>
      <c r="AY189" s="510">
        <f t="shared" si="204"/>
        <v>2263294000</v>
      </c>
      <c r="AZ189" s="127">
        <f t="shared" si="214"/>
        <v>2263293848.6324973</v>
      </c>
      <c r="BA189" s="2"/>
      <c r="BB189" s="2"/>
      <c r="BW189" s="56">
        <f t="shared" si="205"/>
        <v>-1255655.3877779953</v>
      </c>
      <c r="CW189" s="63">
        <f t="shared" si="206"/>
        <v>1918628100</v>
      </c>
      <c r="CX189" s="44">
        <f t="shared" si="207"/>
        <v>21318090</v>
      </c>
      <c r="DA189" s="56">
        <f t="shared" si="208"/>
        <v>1704872700</v>
      </c>
      <c r="DB189" s="44">
        <f t="shared" si="209"/>
        <v>28414545</v>
      </c>
      <c r="DC189" s="49">
        <f t="shared" si="210"/>
        <v>47357575</v>
      </c>
    </row>
    <row r="190" spans="1:107">
      <c r="A190" s="3">
        <f t="shared" si="211"/>
        <v>151</v>
      </c>
      <c r="B190" s="263">
        <v>2</v>
      </c>
      <c r="C190" s="556"/>
      <c r="D190" s="264" t="s">
        <v>178</v>
      </c>
      <c r="E190" s="265" t="s">
        <v>41</v>
      </c>
      <c r="F190" s="266"/>
      <c r="G190" s="41" t="s">
        <v>45</v>
      </c>
      <c r="H190" s="267">
        <f t="shared" si="178"/>
        <v>60</v>
      </c>
      <c r="I190" s="267">
        <f t="shared" si="179"/>
        <v>52</v>
      </c>
      <c r="J190" s="268">
        <f t="shared" si="180"/>
        <v>27506142.120000001</v>
      </c>
      <c r="K190" s="268">
        <f t="shared" si="181"/>
        <v>2</v>
      </c>
      <c r="L190" s="269">
        <f t="shared" si="182"/>
        <v>0.93</v>
      </c>
      <c r="M190" s="270">
        <f t="shared" si="223"/>
        <v>1.02</v>
      </c>
      <c r="N190" s="271">
        <f t="shared" si="183"/>
        <v>21803919.988488406</v>
      </c>
      <c r="O190" s="271">
        <f t="shared" si="184"/>
        <v>24576501.574624766</v>
      </c>
      <c r="P190" s="271">
        <f t="shared" si="185"/>
        <v>26092326.415032003</v>
      </c>
      <c r="Q190" s="271">
        <f t="shared" si="186"/>
        <v>27701644.014765408</v>
      </c>
      <c r="R190" s="272">
        <f t="shared" si="187"/>
        <v>26092326.415032003</v>
      </c>
      <c r="S190" s="271">
        <f t="shared" si="187"/>
        <v>27701644.014765408</v>
      </c>
      <c r="T190" s="271">
        <f t="shared" si="188"/>
        <v>29410220.8026454</v>
      </c>
      <c r="U190" s="271"/>
      <c r="V190" s="271">
        <f t="shared" si="189"/>
        <v>1133803839.4013972</v>
      </c>
      <c r="W190" s="271">
        <f t="shared" si="190"/>
        <v>1277978081.8804879</v>
      </c>
      <c r="X190" s="271">
        <f t="shared" si="191"/>
        <v>1356800973.5816641</v>
      </c>
      <c r="Y190" s="272">
        <f t="shared" si="192"/>
        <v>1440485488.7678013</v>
      </c>
      <c r="Z190" s="272">
        <f t="shared" si="193"/>
        <v>1356800973.5816641</v>
      </c>
      <c r="AA190" s="271">
        <f t="shared" si="194"/>
        <v>1440485488.7678013</v>
      </c>
      <c r="AB190" s="271">
        <f t="shared" si="195"/>
        <v>1529331481.7375607</v>
      </c>
      <c r="AC190" s="271"/>
      <c r="AD190" s="33" t="str">
        <f t="shared" si="196"/>
        <v>BERTAHAP</v>
      </c>
      <c r="AE190" s="273">
        <f t="shared" si="197"/>
        <v>0</v>
      </c>
      <c r="AF190" s="274">
        <v>2</v>
      </c>
      <c r="AG190" s="275"/>
      <c r="AH190" s="271" t="e">
        <f>IF(AG190&gt;#REF!,"LB","KR")</f>
        <v>#REF!</v>
      </c>
      <c r="AI190" s="275">
        <f t="shared" si="222"/>
        <v>1247185000</v>
      </c>
      <c r="AJ190" s="275">
        <f t="shared" si="222"/>
        <v>1405776000</v>
      </c>
      <c r="AK190" s="275">
        <f t="shared" si="222"/>
        <v>1492482000</v>
      </c>
      <c r="AL190" s="276">
        <f t="shared" si="221"/>
        <v>1584535000</v>
      </c>
      <c r="AM190" s="276">
        <f t="shared" si="221"/>
        <v>1492482000</v>
      </c>
      <c r="AN190" s="275">
        <f t="shared" si="221"/>
        <v>1584535000</v>
      </c>
      <c r="AO190" s="275">
        <f t="shared" si="158"/>
        <v>1682265000</v>
      </c>
      <c r="AP190" s="275">
        <f t="shared" si="212"/>
        <v>1682265610.1281512</v>
      </c>
      <c r="AQ190" s="52">
        <f t="shared" si="213"/>
        <v>1582031000</v>
      </c>
      <c r="AR190" s="43">
        <f t="shared" si="213"/>
        <v>1679608000</v>
      </c>
      <c r="AS190" s="63">
        <f t="shared" si="198"/>
        <v>1423827900</v>
      </c>
      <c r="AT190" s="63">
        <f t="shared" si="199"/>
        <v>23730465</v>
      </c>
      <c r="AU190" s="351">
        <f t="shared" si="200"/>
        <v>29710031.25</v>
      </c>
      <c r="AV190" s="141">
        <f t="shared" si="201"/>
        <v>16796080</v>
      </c>
      <c r="AW190" s="5">
        <f t="shared" si="202"/>
        <v>23730465</v>
      </c>
      <c r="AX190" s="5">
        <f t="shared" si="203"/>
        <v>37312050</v>
      </c>
      <c r="AY190" s="510">
        <f t="shared" si="204"/>
        <v>1783203000</v>
      </c>
      <c r="AZ190" s="127">
        <f t="shared" si="214"/>
        <v>1783202179.2355373</v>
      </c>
      <c r="BA190" s="2"/>
      <c r="BB190" s="2"/>
      <c r="BW190" s="56">
        <f t="shared" si="205"/>
        <v>-1255655.3877779953</v>
      </c>
      <c r="CW190" s="63">
        <f t="shared" si="206"/>
        <v>1511647200</v>
      </c>
      <c r="CX190" s="44">
        <f t="shared" si="207"/>
        <v>16796080</v>
      </c>
      <c r="DA190" s="56">
        <f t="shared" si="208"/>
        <v>1343233800</v>
      </c>
      <c r="DB190" s="44">
        <f t="shared" si="209"/>
        <v>22387230</v>
      </c>
      <c r="DC190" s="49">
        <f t="shared" si="210"/>
        <v>37312050</v>
      </c>
    </row>
    <row r="191" spans="1:107">
      <c r="A191" s="3">
        <f t="shared" si="211"/>
        <v>152</v>
      </c>
      <c r="B191" s="263">
        <v>3</v>
      </c>
      <c r="C191" s="556"/>
      <c r="D191" s="264" t="s">
        <v>178</v>
      </c>
      <c r="E191" s="265">
        <v>10</v>
      </c>
      <c r="F191" s="266"/>
      <c r="G191" s="41" t="s">
        <v>48</v>
      </c>
      <c r="H191" s="267">
        <f t="shared" si="178"/>
        <v>74</v>
      </c>
      <c r="I191" s="267">
        <f t="shared" si="179"/>
        <v>63</v>
      </c>
      <c r="J191" s="268">
        <f t="shared" si="180"/>
        <v>27506142.120000001</v>
      </c>
      <c r="K191" s="268">
        <f t="shared" si="181"/>
        <v>2</v>
      </c>
      <c r="L191" s="269">
        <f t="shared" si="182"/>
        <v>0.93</v>
      </c>
      <c r="M191" s="270">
        <f t="shared" si="223"/>
        <v>1.02</v>
      </c>
      <c r="N191" s="271">
        <f t="shared" si="183"/>
        <v>21803919.988488406</v>
      </c>
      <c r="O191" s="271">
        <f t="shared" si="184"/>
        <v>24576501.574624766</v>
      </c>
      <c r="P191" s="271">
        <f t="shared" si="185"/>
        <v>26092326.415032003</v>
      </c>
      <c r="Q191" s="271">
        <f t="shared" si="186"/>
        <v>27701644.014765408</v>
      </c>
      <c r="R191" s="272">
        <f t="shared" si="187"/>
        <v>26092326.415032003</v>
      </c>
      <c r="S191" s="271">
        <f t="shared" si="187"/>
        <v>27701644.014765408</v>
      </c>
      <c r="T191" s="271">
        <f t="shared" si="188"/>
        <v>29410220.8026454</v>
      </c>
      <c r="U191" s="271"/>
      <c r="V191" s="271">
        <f t="shared" si="189"/>
        <v>1373646959.2747695</v>
      </c>
      <c r="W191" s="271">
        <f t="shared" si="190"/>
        <v>1548319599.2013602</v>
      </c>
      <c r="X191" s="271">
        <f t="shared" si="191"/>
        <v>1643816564.1470163</v>
      </c>
      <c r="Y191" s="272">
        <f t="shared" si="192"/>
        <v>1745203572.9302206</v>
      </c>
      <c r="Z191" s="272">
        <f t="shared" si="193"/>
        <v>1643816564.1470163</v>
      </c>
      <c r="AA191" s="271">
        <f t="shared" si="194"/>
        <v>1745203572.9302206</v>
      </c>
      <c r="AB191" s="271">
        <f t="shared" si="195"/>
        <v>1852843910.5666602</v>
      </c>
      <c r="AC191" s="271"/>
      <c r="AD191" s="33" t="str">
        <f t="shared" si="196"/>
        <v>BERTAHAP</v>
      </c>
      <c r="AE191" s="273">
        <f t="shared" si="197"/>
        <v>0</v>
      </c>
      <c r="AF191" s="274">
        <v>2</v>
      </c>
      <c r="AG191" s="275"/>
      <c r="AH191" s="271" t="e">
        <f>IF(AG191&gt;#REF!,"LB","KR")</f>
        <v>#REF!</v>
      </c>
      <c r="AI191" s="275">
        <f t="shared" si="222"/>
        <v>1511012000</v>
      </c>
      <c r="AJ191" s="275">
        <f t="shared" si="222"/>
        <v>1703152000</v>
      </c>
      <c r="AK191" s="275">
        <f t="shared" si="222"/>
        <v>1808199000</v>
      </c>
      <c r="AL191" s="276">
        <f t="shared" si="221"/>
        <v>1919724000</v>
      </c>
      <c r="AM191" s="276">
        <f t="shared" si="221"/>
        <v>1808199000</v>
      </c>
      <c r="AN191" s="275">
        <f t="shared" si="221"/>
        <v>1919724000</v>
      </c>
      <c r="AO191" s="275">
        <f t="shared" si="158"/>
        <v>2038129000</v>
      </c>
      <c r="AP191" s="275">
        <f t="shared" si="212"/>
        <v>2038128325.4315333</v>
      </c>
      <c r="AQ191" s="52">
        <f t="shared" si="213"/>
        <v>1916691000</v>
      </c>
      <c r="AR191" s="43">
        <f t="shared" si="213"/>
        <v>2034908000</v>
      </c>
      <c r="AS191" s="63">
        <f t="shared" si="198"/>
        <v>1725021900</v>
      </c>
      <c r="AT191" s="63">
        <f t="shared" si="199"/>
        <v>28750365</v>
      </c>
      <c r="AU191" s="351">
        <f t="shared" si="200"/>
        <v>35994825</v>
      </c>
      <c r="AV191" s="141">
        <f t="shared" si="201"/>
        <v>20349080</v>
      </c>
      <c r="AW191" s="5">
        <f t="shared" si="202"/>
        <v>28750365</v>
      </c>
      <c r="AX191" s="5">
        <f t="shared" si="203"/>
        <v>45204975</v>
      </c>
      <c r="AY191" s="510">
        <f t="shared" si="204"/>
        <v>2160417000</v>
      </c>
      <c r="AZ191" s="127">
        <f t="shared" si="214"/>
        <v>2160416228.157897</v>
      </c>
      <c r="BA191" s="2"/>
      <c r="BB191" s="2"/>
      <c r="BW191" s="56">
        <f t="shared" si="205"/>
        <v>-1255655.3877779953</v>
      </c>
      <c r="CW191" s="63">
        <f t="shared" si="206"/>
        <v>1831417200</v>
      </c>
      <c r="CX191" s="44">
        <f t="shared" si="207"/>
        <v>20349080</v>
      </c>
      <c r="DA191" s="56">
        <f t="shared" si="208"/>
        <v>1627379100</v>
      </c>
      <c r="DB191" s="44">
        <f t="shared" si="209"/>
        <v>27122985</v>
      </c>
      <c r="DC191" s="49">
        <f t="shared" si="210"/>
        <v>45204975</v>
      </c>
    </row>
    <row r="192" spans="1:107">
      <c r="A192" s="3">
        <f t="shared" si="211"/>
        <v>153</v>
      </c>
      <c r="B192" s="263">
        <v>4</v>
      </c>
      <c r="C192" s="556"/>
      <c r="D192" s="264" t="s">
        <v>178</v>
      </c>
      <c r="E192" s="299">
        <v>12</v>
      </c>
      <c r="F192" s="266"/>
      <c r="G192" s="41" t="s">
        <v>50</v>
      </c>
      <c r="H192" s="267">
        <f t="shared" si="178"/>
        <v>67</v>
      </c>
      <c r="I192" s="267">
        <f t="shared" si="179"/>
        <v>57</v>
      </c>
      <c r="J192" s="268">
        <f t="shared" si="180"/>
        <v>27506142.120000001</v>
      </c>
      <c r="K192" s="268">
        <f t="shared" si="181"/>
        <v>2</v>
      </c>
      <c r="L192" s="269">
        <f t="shared" si="182"/>
        <v>0.93</v>
      </c>
      <c r="M192" s="270">
        <f t="shared" si="223"/>
        <v>1.02</v>
      </c>
      <c r="N192" s="271">
        <f t="shared" si="183"/>
        <v>21803919.988488406</v>
      </c>
      <c r="O192" s="271">
        <f t="shared" si="184"/>
        <v>24576501.574624766</v>
      </c>
      <c r="P192" s="271">
        <f t="shared" si="185"/>
        <v>26092326.415032003</v>
      </c>
      <c r="Q192" s="271">
        <f t="shared" si="186"/>
        <v>27701644.014765408</v>
      </c>
      <c r="R192" s="272">
        <f t="shared" si="187"/>
        <v>26092326.415032003</v>
      </c>
      <c r="S192" s="271">
        <f t="shared" si="187"/>
        <v>27701644.014765408</v>
      </c>
      <c r="T192" s="271">
        <f t="shared" si="188"/>
        <v>29410220.8026454</v>
      </c>
      <c r="U192" s="271"/>
      <c r="V192" s="271">
        <f t="shared" si="189"/>
        <v>1242823439.3438392</v>
      </c>
      <c r="W192" s="271">
        <f t="shared" si="190"/>
        <v>1400860589.7536116</v>
      </c>
      <c r="X192" s="271">
        <f t="shared" si="191"/>
        <v>1487262605.6568241</v>
      </c>
      <c r="Y192" s="272">
        <f t="shared" si="192"/>
        <v>1578993708.8416283</v>
      </c>
      <c r="Z192" s="272">
        <f t="shared" si="193"/>
        <v>1487262605.6568241</v>
      </c>
      <c r="AA192" s="271">
        <f t="shared" si="194"/>
        <v>1578993708.8416283</v>
      </c>
      <c r="AB192" s="271">
        <f t="shared" si="195"/>
        <v>1676382585.7507877</v>
      </c>
      <c r="AC192" s="271"/>
      <c r="AD192" s="33" t="str">
        <f t="shared" si="196"/>
        <v>BERTAHAP</v>
      </c>
      <c r="AE192" s="273">
        <f t="shared" si="197"/>
        <v>0</v>
      </c>
      <c r="AF192" s="274">
        <v>2</v>
      </c>
      <c r="AG192" s="275"/>
      <c r="AH192" s="271" t="e">
        <f>IF(AG192&gt;#REF!,"LB","KR")</f>
        <v>#REF!</v>
      </c>
      <c r="AI192" s="275">
        <f t="shared" si="222"/>
        <v>1367106000</v>
      </c>
      <c r="AJ192" s="275">
        <f t="shared" si="222"/>
        <v>1540947000</v>
      </c>
      <c r="AK192" s="275">
        <f t="shared" si="222"/>
        <v>1635989000</v>
      </c>
      <c r="AL192" s="276">
        <f t="shared" si="221"/>
        <v>1736894000</v>
      </c>
      <c r="AM192" s="276">
        <f t="shared" si="221"/>
        <v>1635989000</v>
      </c>
      <c r="AN192" s="275">
        <f t="shared" si="221"/>
        <v>1736894000</v>
      </c>
      <c r="AO192" s="275">
        <f t="shared" si="158"/>
        <v>1844021000</v>
      </c>
      <c r="AP192" s="275">
        <f t="shared" si="212"/>
        <v>1844021775.8761561</v>
      </c>
      <c r="AQ192" s="52">
        <f t="shared" si="213"/>
        <v>1734149000</v>
      </c>
      <c r="AR192" s="43">
        <f t="shared" si="213"/>
        <v>1841108000</v>
      </c>
      <c r="AS192" s="63">
        <f t="shared" si="198"/>
        <v>1560734100</v>
      </c>
      <c r="AT192" s="63">
        <f t="shared" si="199"/>
        <v>26012235</v>
      </c>
      <c r="AU192" s="351">
        <f t="shared" si="200"/>
        <v>32566762.5</v>
      </c>
      <c r="AV192" s="141">
        <f t="shared" si="201"/>
        <v>18411080</v>
      </c>
      <c r="AW192" s="5">
        <f t="shared" si="202"/>
        <v>26012235</v>
      </c>
      <c r="AX192" s="5">
        <f t="shared" si="203"/>
        <v>40899725</v>
      </c>
      <c r="AY192" s="510">
        <f t="shared" si="204"/>
        <v>1954664000</v>
      </c>
      <c r="AZ192" s="127">
        <f t="shared" si="214"/>
        <v>1954663110.5638826</v>
      </c>
      <c r="BA192" s="2"/>
      <c r="BB192" s="2"/>
      <c r="BW192" s="56">
        <f t="shared" si="205"/>
        <v>-1255655.3877779953</v>
      </c>
      <c r="CW192" s="63">
        <f t="shared" si="206"/>
        <v>1656997200</v>
      </c>
      <c r="CX192" s="44">
        <f t="shared" si="207"/>
        <v>18411080</v>
      </c>
      <c r="DA192" s="56">
        <f t="shared" si="208"/>
        <v>1472390100</v>
      </c>
      <c r="DB192" s="44">
        <f t="shared" si="209"/>
        <v>24539835</v>
      </c>
      <c r="DC192" s="49">
        <f t="shared" si="210"/>
        <v>40899725</v>
      </c>
    </row>
    <row r="193" spans="1:107">
      <c r="A193" s="3">
        <f t="shared" si="211"/>
        <v>154</v>
      </c>
      <c r="B193" s="263">
        <v>5</v>
      </c>
      <c r="C193" s="556"/>
      <c r="D193" s="264" t="s">
        <v>178</v>
      </c>
      <c r="E193" s="265">
        <v>16</v>
      </c>
      <c r="F193" s="266"/>
      <c r="G193" s="41" t="s">
        <v>52</v>
      </c>
      <c r="H193" s="267">
        <f t="shared" si="178"/>
        <v>71</v>
      </c>
      <c r="I193" s="267">
        <f t="shared" si="179"/>
        <v>63</v>
      </c>
      <c r="J193" s="268">
        <f t="shared" si="180"/>
        <v>27506142.120000001</v>
      </c>
      <c r="K193" s="268">
        <f t="shared" si="181"/>
        <v>2</v>
      </c>
      <c r="L193" s="269">
        <f t="shared" si="182"/>
        <v>0.93</v>
      </c>
      <c r="M193" s="270">
        <f t="shared" si="223"/>
        <v>1.02</v>
      </c>
      <c r="N193" s="271">
        <f t="shared" si="183"/>
        <v>21803919.988488406</v>
      </c>
      <c r="O193" s="271">
        <f t="shared" si="184"/>
        <v>24576501.574624766</v>
      </c>
      <c r="P193" s="271">
        <f t="shared" si="185"/>
        <v>26092326.415032003</v>
      </c>
      <c r="Q193" s="271">
        <f t="shared" si="186"/>
        <v>27701644.014765408</v>
      </c>
      <c r="R193" s="272">
        <f t="shared" si="187"/>
        <v>26092326.415032003</v>
      </c>
      <c r="S193" s="271">
        <f t="shared" si="187"/>
        <v>27701644.014765408</v>
      </c>
      <c r="T193" s="271">
        <f t="shared" si="188"/>
        <v>29410220.8026454</v>
      </c>
      <c r="U193" s="271"/>
      <c r="V193" s="271">
        <f t="shared" si="189"/>
        <v>1373646959.2747695</v>
      </c>
      <c r="W193" s="271">
        <f t="shared" si="190"/>
        <v>1548319599.2013602</v>
      </c>
      <c r="X193" s="271">
        <f t="shared" si="191"/>
        <v>1643816564.1470163</v>
      </c>
      <c r="Y193" s="272">
        <f t="shared" si="192"/>
        <v>1745203572.9302206</v>
      </c>
      <c r="Z193" s="272">
        <f t="shared" si="193"/>
        <v>1643816564.1470163</v>
      </c>
      <c r="AA193" s="271">
        <f t="shared" si="194"/>
        <v>1745203572.9302206</v>
      </c>
      <c r="AB193" s="271">
        <f t="shared" si="195"/>
        <v>1852843910.5666602</v>
      </c>
      <c r="AC193" s="271"/>
      <c r="AD193" s="33" t="str">
        <f t="shared" si="196"/>
        <v>BERTAHAP</v>
      </c>
      <c r="AE193" s="273">
        <f t="shared" si="197"/>
        <v>0</v>
      </c>
      <c r="AF193" s="274">
        <v>2</v>
      </c>
      <c r="AG193" s="275"/>
      <c r="AH193" s="271" t="e">
        <f>IF(AG193&gt;#REF!,"LB","KR")</f>
        <v>#REF!</v>
      </c>
      <c r="AI193" s="275">
        <f t="shared" si="222"/>
        <v>1511012000</v>
      </c>
      <c r="AJ193" s="275">
        <f t="shared" si="222"/>
        <v>1703152000</v>
      </c>
      <c r="AK193" s="275">
        <f t="shared" si="222"/>
        <v>1808199000</v>
      </c>
      <c r="AL193" s="276">
        <f t="shared" si="221"/>
        <v>1919724000</v>
      </c>
      <c r="AM193" s="276">
        <f t="shared" si="221"/>
        <v>1808199000</v>
      </c>
      <c r="AN193" s="275">
        <f t="shared" si="221"/>
        <v>1919724000</v>
      </c>
      <c r="AO193" s="275">
        <f t="shared" si="158"/>
        <v>2038129000</v>
      </c>
      <c r="AP193" s="275">
        <f t="shared" si="212"/>
        <v>2038128325.4315333</v>
      </c>
      <c r="AQ193" s="52">
        <f t="shared" si="213"/>
        <v>1916691000</v>
      </c>
      <c r="AR193" s="43">
        <f t="shared" si="213"/>
        <v>2034908000</v>
      </c>
      <c r="AS193" s="63">
        <f t="shared" si="198"/>
        <v>1725021900</v>
      </c>
      <c r="AT193" s="63">
        <f t="shared" si="199"/>
        <v>28750365</v>
      </c>
      <c r="AU193" s="351">
        <f t="shared" si="200"/>
        <v>35994825</v>
      </c>
      <c r="AV193" s="141">
        <f t="shared" si="201"/>
        <v>20349080</v>
      </c>
      <c r="AW193" s="5">
        <f t="shared" si="202"/>
        <v>28750365</v>
      </c>
      <c r="AX193" s="5">
        <f t="shared" si="203"/>
        <v>45204975</v>
      </c>
      <c r="AY193" s="510">
        <f t="shared" si="204"/>
        <v>2160417000</v>
      </c>
      <c r="AZ193" s="127">
        <f t="shared" si="214"/>
        <v>2160416228.157897</v>
      </c>
      <c r="BA193" s="2"/>
      <c r="BB193" s="2"/>
      <c r="BW193" s="56">
        <f t="shared" si="205"/>
        <v>-1255655.3877779953</v>
      </c>
      <c r="CW193" s="63">
        <f t="shared" si="206"/>
        <v>1831417200</v>
      </c>
      <c r="CX193" s="44">
        <f t="shared" si="207"/>
        <v>20349080</v>
      </c>
      <c r="DA193" s="56">
        <f t="shared" si="208"/>
        <v>1627379100</v>
      </c>
      <c r="DB193" s="44">
        <f t="shared" si="209"/>
        <v>27122985</v>
      </c>
      <c r="DC193" s="49">
        <f t="shared" si="210"/>
        <v>45204975</v>
      </c>
    </row>
    <row r="194" spans="1:107">
      <c r="A194" s="3">
        <f t="shared" si="211"/>
        <v>155</v>
      </c>
      <c r="B194" s="263">
        <v>6</v>
      </c>
      <c r="C194" s="556"/>
      <c r="D194" s="264" t="s">
        <v>178</v>
      </c>
      <c r="E194" s="299">
        <v>18</v>
      </c>
      <c r="F194" s="266"/>
      <c r="G194" s="41" t="s">
        <v>54</v>
      </c>
      <c r="H194" s="267">
        <f t="shared" si="178"/>
        <v>97</v>
      </c>
      <c r="I194" s="267">
        <f t="shared" si="179"/>
        <v>85</v>
      </c>
      <c r="J194" s="268">
        <f t="shared" si="180"/>
        <v>27506142.120000001</v>
      </c>
      <c r="K194" s="268">
        <f t="shared" si="181"/>
        <v>2</v>
      </c>
      <c r="L194" s="269">
        <f t="shared" si="182"/>
        <v>0.93</v>
      </c>
      <c r="M194" s="270">
        <f t="shared" si="223"/>
        <v>1.02</v>
      </c>
      <c r="N194" s="271">
        <f t="shared" si="183"/>
        <v>21803919.988488406</v>
      </c>
      <c r="O194" s="271">
        <f t="shared" si="184"/>
        <v>24576501.574624766</v>
      </c>
      <c r="P194" s="271">
        <f t="shared" si="185"/>
        <v>26092326.415032003</v>
      </c>
      <c r="Q194" s="271">
        <f t="shared" si="186"/>
        <v>27701644.014765408</v>
      </c>
      <c r="R194" s="272">
        <f t="shared" si="187"/>
        <v>26092326.415032003</v>
      </c>
      <c r="S194" s="271">
        <f t="shared" si="187"/>
        <v>27701644.014765408</v>
      </c>
      <c r="T194" s="271">
        <f t="shared" si="188"/>
        <v>29410220.8026454</v>
      </c>
      <c r="U194" s="271"/>
      <c r="V194" s="271">
        <f t="shared" si="189"/>
        <v>1853333199.0215144</v>
      </c>
      <c r="W194" s="271">
        <f t="shared" si="190"/>
        <v>2089002633.8431051</v>
      </c>
      <c r="X194" s="271">
        <f t="shared" si="191"/>
        <v>2217847745.2777205</v>
      </c>
      <c r="Y194" s="272">
        <f t="shared" si="192"/>
        <v>2354639741.2550597</v>
      </c>
      <c r="Z194" s="272">
        <f t="shared" si="193"/>
        <v>2217847745.2777205</v>
      </c>
      <c r="AA194" s="271">
        <f t="shared" si="194"/>
        <v>2354639741.2550597</v>
      </c>
      <c r="AB194" s="271">
        <f t="shared" si="195"/>
        <v>2499868768.2248592</v>
      </c>
      <c r="AC194" s="271"/>
      <c r="AD194" s="33" t="str">
        <f t="shared" si="196"/>
        <v>BERTAHAP</v>
      </c>
      <c r="AE194" s="273">
        <f t="shared" si="197"/>
        <v>0</v>
      </c>
      <c r="AF194" s="274">
        <v>2</v>
      </c>
      <c r="AG194" s="275"/>
      <c r="AH194" s="271" t="e">
        <f>IF(AG194&gt;#REF!,"LB","KR")</f>
        <v>#REF!</v>
      </c>
      <c r="AI194" s="275">
        <f t="shared" si="222"/>
        <v>2038667000</v>
      </c>
      <c r="AJ194" s="275">
        <f t="shared" si="222"/>
        <v>2297903000</v>
      </c>
      <c r="AK194" s="275">
        <f t="shared" si="222"/>
        <v>2439633000</v>
      </c>
      <c r="AL194" s="276">
        <f t="shared" si="221"/>
        <v>2590104000</v>
      </c>
      <c r="AM194" s="276">
        <f t="shared" si="221"/>
        <v>2439633000</v>
      </c>
      <c r="AN194" s="275">
        <f t="shared" si="221"/>
        <v>2590104000</v>
      </c>
      <c r="AO194" s="275">
        <f t="shared" si="158"/>
        <v>2749856000</v>
      </c>
      <c r="AP194" s="275">
        <f t="shared" si="212"/>
        <v>2749855879.3938694</v>
      </c>
      <c r="AQ194" s="52">
        <f t="shared" si="213"/>
        <v>2586011000</v>
      </c>
      <c r="AR194" s="43">
        <f t="shared" si="213"/>
        <v>2745511000</v>
      </c>
      <c r="AS194" s="63">
        <f t="shared" si="198"/>
        <v>2327409900</v>
      </c>
      <c r="AT194" s="63">
        <f t="shared" si="199"/>
        <v>38790165</v>
      </c>
      <c r="AU194" s="351">
        <f t="shared" si="200"/>
        <v>48564450</v>
      </c>
      <c r="AV194" s="141">
        <f t="shared" si="201"/>
        <v>27455110</v>
      </c>
      <c r="AW194" s="5">
        <f t="shared" si="202"/>
        <v>38790165</v>
      </c>
      <c r="AX194" s="5">
        <f t="shared" si="203"/>
        <v>60990825</v>
      </c>
      <c r="AY194" s="510">
        <f t="shared" si="204"/>
        <v>2914848000</v>
      </c>
      <c r="AZ194" s="127">
        <f t="shared" si="214"/>
        <v>2914847511.0353961</v>
      </c>
      <c r="BA194" s="2"/>
      <c r="BB194" s="2"/>
      <c r="BW194" s="56">
        <f t="shared" si="205"/>
        <v>-1255655.3877779953</v>
      </c>
      <c r="CW194" s="63">
        <f t="shared" si="206"/>
        <v>2470959900</v>
      </c>
      <c r="CX194" s="44">
        <f t="shared" si="207"/>
        <v>27455110</v>
      </c>
      <c r="DA194" s="56">
        <f t="shared" si="208"/>
        <v>2195669700</v>
      </c>
      <c r="DB194" s="44">
        <f t="shared" si="209"/>
        <v>36594495</v>
      </c>
      <c r="DC194" s="49">
        <f t="shared" si="210"/>
        <v>60990825</v>
      </c>
    </row>
    <row r="195" spans="1:107">
      <c r="A195" s="3">
        <f t="shared" si="211"/>
        <v>156</v>
      </c>
      <c r="B195" s="263">
        <v>7</v>
      </c>
      <c r="C195" s="556"/>
      <c r="D195" s="264" t="s">
        <v>178</v>
      </c>
      <c r="E195" s="299">
        <v>20</v>
      </c>
      <c r="F195" s="266"/>
      <c r="G195" s="41" t="s">
        <v>70</v>
      </c>
      <c r="H195" s="267">
        <f t="shared" si="178"/>
        <v>60</v>
      </c>
      <c r="I195" s="267">
        <f t="shared" si="179"/>
        <v>51</v>
      </c>
      <c r="J195" s="268">
        <f t="shared" si="180"/>
        <v>27506142.120000001</v>
      </c>
      <c r="K195" s="268">
        <f t="shared" si="181"/>
        <v>2</v>
      </c>
      <c r="L195" s="269">
        <f t="shared" si="182"/>
        <v>0.93</v>
      </c>
      <c r="M195" s="270">
        <f t="shared" si="223"/>
        <v>1.02</v>
      </c>
      <c r="N195" s="271">
        <f t="shared" si="183"/>
        <v>21803919.988488406</v>
      </c>
      <c r="O195" s="271">
        <f t="shared" si="184"/>
        <v>24576501.574624766</v>
      </c>
      <c r="P195" s="271">
        <f t="shared" si="185"/>
        <v>26092326.415032003</v>
      </c>
      <c r="Q195" s="271">
        <f t="shared" si="186"/>
        <v>27701644.014765408</v>
      </c>
      <c r="R195" s="272">
        <f t="shared" si="187"/>
        <v>26092326.415032003</v>
      </c>
      <c r="S195" s="271">
        <f t="shared" si="187"/>
        <v>27701644.014765408</v>
      </c>
      <c r="T195" s="271">
        <f t="shared" si="188"/>
        <v>29410220.8026454</v>
      </c>
      <c r="U195" s="271"/>
      <c r="V195" s="271">
        <f t="shared" si="189"/>
        <v>1111999919.4129088</v>
      </c>
      <c r="W195" s="271">
        <f t="shared" si="190"/>
        <v>1253401580.3058631</v>
      </c>
      <c r="X195" s="271">
        <f t="shared" si="191"/>
        <v>1330708647.1666322</v>
      </c>
      <c r="Y195" s="272">
        <f t="shared" si="192"/>
        <v>1412783844.7530358</v>
      </c>
      <c r="Z195" s="272">
        <f t="shared" si="193"/>
        <v>1330708647.1666322</v>
      </c>
      <c r="AA195" s="271">
        <f t="shared" si="194"/>
        <v>1412783844.7530358</v>
      </c>
      <c r="AB195" s="271">
        <f t="shared" si="195"/>
        <v>1499921260.9349153</v>
      </c>
      <c r="AC195" s="271"/>
      <c r="AD195" s="33" t="str">
        <f t="shared" si="196"/>
        <v>BERTAHAP</v>
      </c>
      <c r="AE195" s="273">
        <f t="shared" si="197"/>
        <v>0</v>
      </c>
      <c r="AF195" s="274">
        <v>2</v>
      </c>
      <c r="AG195" s="275"/>
      <c r="AH195" s="271" t="e">
        <f>IF(AG195&gt;#REF!,"LB","KR")</f>
        <v>#REF!</v>
      </c>
      <c r="AI195" s="275">
        <f t="shared" si="222"/>
        <v>1223200000</v>
      </c>
      <c r="AJ195" s="275">
        <f t="shared" si="222"/>
        <v>1378742000</v>
      </c>
      <c r="AK195" s="275">
        <f t="shared" si="222"/>
        <v>1463780000</v>
      </c>
      <c r="AL195" s="276">
        <f t="shared" si="221"/>
        <v>1554063000</v>
      </c>
      <c r="AM195" s="276">
        <f t="shared" si="221"/>
        <v>1463780000</v>
      </c>
      <c r="AN195" s="275">
        <f t="shared" si="221"/>
        <v>1554063000</v>
      </c>
      <c r="AO195" s="275">
        <f t="shared" si="158"/>
        <v>1649914000</v>
      </c>
      <c r="AP195" s="275">
        <f t="shared" si="212"/>
        <v>1649914164.642993</v>
      </c>
      <c r="AQ195" s="52">
        <f t="shared" si="213"/>
        <v>1551607000</v>
      </c>
      <c r="AR195" s="43">
        <f t="shared" si="213"/>
        <v>1647307000</v>
      </c>
      <c r="AS195" s="63">
        <f t="shared" si="198"/>
        <v>1396446300</v>
      </c>
      <c r="AT195" s="63">
        <f t="shared" si="199"/>
        <v>23274105</v>
      </c>
      <c r="AU195" s="351">
        <f t="shared" si="200"/>
        <v>29138681.25</v>
      </c>
      <c r="AV195" s="141">
        <f t="shared" si="201"/>
        <v>16473070</v>
      </c>
      <c r="AW195" s="5">
        <f t="shared" si="202"/>
        <v>23274105</v>
      </c>
      <c r="AX195" s="5">
        <f t="shared" si="203"/>
        <v>36594500</v>
      </c>
      <c r="AY195" s="510">
        <f t="shared" si="204"/>
        <v>1748909000</v>
      </c>
      <c r="AZ195" s="127">
        <f t="shared" si="214"/>
        <v>1748908931.292275</v>
      </c>
      <c r="BA195" s="2"/>
      <c r="BB195" s="2"/>
      <c r="BW195" s="56">
        <f t="shared" si="205"/>
        <v>-1255655.3877779953</v>
      </c>
      <c r="CW195" s="63">
        <f t="shared" si="206"/>
        <v>1482576300</v>
      </c>
      <c r="CX195" s="44">
        <f t="shared" si="207"/>
        <v>16473070</v>
      </c>
      <c r="DA195" s="56">
        <f t="shared" si="208"/>
        <v>1317402000</v>
      </c>
      <c r="DB195" s="44">
        <f t="shared" si="209"/>
        <v>21956700</v>
      </c>
      <c r="DC195" s="49">
        <f t="shared" si="210"/>
        <v>36594500</v>
      </c>
    </row>
    <row r="196" spans="1:107">
      <c r="A196" s="3">
        <f t="shared" si="211"/>
        <v>157</v>
      </c>
      <c r="B196" s="263">
        <v>8</v>
      </c>
      <c r="C196" s="556"/>
      <c r="D196" s="264" t="s">
        <v>178</v>
      </c>
      <c r="E196" s="299">
        <v>22</v>
      </c>
      <c r="F196" s="266"/>
      <c r="G196" s="41" t="s">
        <v>89</v>
      </c>
      <c r="H196" s="267">
        <f t="shared" si="178"/>
        <v>81</v>
      </c>
      <c r="I196" s="267">
        <f t="shared" si="179"/>
        <v>70</v>
      </c>
      <c r="J196" s="268">
        <f t="shared" si="180"/>
        <v>27506142.120000001</v>
      </c>
      <c r="K196" s="268">
        <f t="shared" si="181"/>
        <v>4</v>
      </c>
      <c r="L196" s="269">
        <f t="shared" si="182"/>
        <v>0.97</v>
      </c>
      <c r="M196" s="270">
        <f t="shared" si="223"/>
        <v>1.02</v>
      </c>
      <c r="N196" s="271">
        <f t="shared" si="183"/>
        <v>22741722.99874597</v>
      </c>
      <c r="O196" s="271">
        <f t="shared" si="184"/>
        <v>25633555.40579142</v>
      </c>
      <c r="P196" s="271">
        <f t="shared" si="185"/>
        <v>27214577.013528001</v>
      </c>
      <c r="Q196" s="271">
        <f t="shared" si="186"/>
        <v>28893112.574540261</v>
      </c>
      <c r="R196" s="272">
        <f t="shared" si="187"/>
        <v>27214577.013528001</v>
      </c>
      <c r="S196" s="271">
        <f t="shared" si="187"/>
        <v>28893112.574540261</v>
      </c>
      <c r="T196" s="271">
        <f t="shared" si="188"/>
        <v>30675176.536092512</v>
      </c>
      <c r="U196" s="271"/>
      <c r="V196" s="271">
        <f t="shared" si="189"/>
        <v>1591920609.9122179</v>
      </c>
      <c r="W196" s="271">
        <f t="shared" si="190"/>
        <v>1794348878.4053993</v>
      </c>
      <c r="X196" s="271">
        <f t="shared" si="191"/>
        <v>1905020390.94696</v>
      </c>
      <c r="Y196" s="272">
        <f t="shared" si="192"/>
        <v>2022517880.2178183</v>
      </c>
      <c r="Z196" s="272">
        <f t="shared" si="193"/>
        <v>1905020390.94696</v>
      </c>
      <c r="AA196" s="271">
        <f t="shared" si="194"/>
        <v>2022517880.2178183</v>
      </c>
      <c r="AB196" s="271">
        <f t="shared" si="195"/>
        <v>2147262357.5264759</v>
      </c>
      <c r="AC196" s="271"/>
      <c r="AD196" s="33" t="str">
        <f t="shared" si="196"/>
        <v>BERTAHAP</v>
      </c>
      <c r="AE196" s="273">
        <f t="shared" si="197"/>
        <v>0</v>
      </c>
      <c r="AF196" s="274">
        <v>2</v>
      </c>
      <c r="AG196" s="275"/>
      <c r="AH196" s="271" t="e">
        <f>IF(AG196&gt;#REF!,"LB","KR")</f>
        <v>#REF!</v>
      </c>
      <c r="AI196" s="275">
        <f t="shared" si="222"/>
        <v>1751113000</v>
      </c>
      <c r="AJ196" s="275">
        <f t="shared" si="222"/>
        <v>1973784000</v>
      </c>
      <c r="AK196" s="275">
        <f t="shared" si="222"/>
        <v>2095523000</v>
      </c>
      <c r="AL196" s="276">
        <f t="shared" si="221"/>
        <v>2224770000</v>
      </c>
      <c r="AM196" s="276">
        <f t="shared" si="221"/>
        <v>2095523000</v>
      </c>
      <c r="AN196" s="275">
        <f t="shared" si="221"/>
        <v>2224770000</v>
      </c>
      <c r="AO196" s="275">
        <f t="shared" si="158"/>
        <v>2361989000</v>
      </c>
      <c r="AP196" s="275">
        <f t="shared" si="212"/>
        <v>2361988887.2412453</v>
      </c>
      <c r="AQ196" s="52">
        <f t="shared" si="213"/>
        <v>2221255000</v>
      </c>
      <c r="AR196" s="43">
        <f t="shared" si="213"/>
        <v>2358257000</v>
      </c>
      <c r="AS196" s="63">
        <f t="shared" si="198"/>
        <v>1999129500</v>
      </c>
      <c r="AT196" s="63">
        <f t="shared" si="199"/>
        <v>33318825</v>
      </c>
      <c r="AU196" s="351">
        <f t="shared" si="200"/>
        <v>41714437.5</v>
      </c>
      <c r="AV196" s="141">
        <f t="shared" si="201"/>
        <v>23582570</v>
      </c>
      <c r="AW196" s="5">
        <f t="shared" si="202"/>
        <v>33318825</v>
      </c>
      <c r="AX196" s="5">
        <f t="shared" si="203"/>
        <v>52388075</v>
      </c>
      <c r="AY196" s="510">
        <f t="shared" si="204"/>
        <v>2503709000</v>
      </c>
      <c r="AZ196" s="127">
        <f t="shared" si="214"/>
        <v>2503708616.2946715</v>
      </c>
      <c r="BA196" s="2"/>
      <c r="BB196" s="2"/>
      <c r="BW196" s="56">
        <f t="shared" si="205"/>
        <v>-133404.78928199783</v>
      </c>
      <c r="CW196" s="63">
        <f t="shared" si="206"/>
        <v>2122431300</v>
      </c>
      <c r="CX196" s="44">
        <f t="shared" si="207"/>
        <v>23582570</v>
      </c>
      <c r="DA196" s="56">
        <f t="shared" si="208"/>
        <v>1885970700</v>
      </c>
      <c r="DB196" s="44">
        <f t="shared" si="209"/>
        <v>31432845</v>
      </c>
      <c r="DC196" s="49">
        <f t="shared" si="210"/>
        <v>52388075</v>
      </c>
    </row>
    <row r="197" spans="1:107">
      <c r="A197" s="3">
        <f t="shared" si="211"/>
        <v>158</v>
      </c>
      <c r="B197" s="263">
        <v>1</v>
      </c>
      <c r="C197" s="556"/>
      <c r="D197" s="264" t="s">
        <v>180</v>
      </c>
      <c r="E197" s="265" t="s">
        <v>35</v>
      </c>
      <c r="F197" s="266"/>
      <c r="G197" s="41" t="s">
        <v>42</v>
      </c>
      <c r="H197" s="267">
        <f t="shared" si="178"/>
        <v>78</v>
      </c>
      <c r="I197" s="267">
        <f t="shared" si="179"/>
        <v>66</v>
      </c>
      <c r="J197" s="268">
        <f t="shared" si="180"/>
        <v>27506142.120000001</v>
      </c>
      <c r="K197" s="268">
        <f t="shared" si="181"/>
        <v>2</v>
      </c>
      <c r="L197" s="269">
        <f t="shared" si="182"/>
        <v>0.93</v>
      </c>
      <c r="M197" s="319">
        <f t="shared" ref="M197:M204" si="224">SUMIF($AO$4:$AO$22,E197,$BO$4:$BO$22)</f>
        <v>1.03</v>
      </c>
      <c r="N197" s="271">
        <f t="shared" si="183"/>
        <v>22017683.909944173</v>
      </c>
      <c r="O197" s="271">
        <f t="shared" si="184"/>
        <v>24817447.668493636</v>
      </c>
      <c r="P197" s="271">
        <f t="shared" si="185"/>
        <v>26348133.536748003</v>
      </c>
      <c r="Q197" s="271">
        <f t="shared" si="186"/>
        <v>27973228.760008208</v>
      </c>
      <c r="R197" s="272">
        <f t="shared" si="187"/>
        <v>26348133.536748003</v>
      </c>
      <c r="S197" s="271">
        <f t="shared" si="187"/>
        <v>27973228.760008208</v>
      </c>
      <c r="T197" s="271">
        <f t="shared" si="188"/>
        <v>29698556.300710551</v>
      </c>
      <c r="U197" s="271"/>
      <c r="V197" s="271">
        <f t="shared" si="189"/>
        <v>1453167138.0563154</v>
      </c>
      <c r="W197" s="271">
        <f t="shared" si="190"/>
        <v>1637951546.12058</v>
      </c>
      <c r="X197" s="271">
        <f t="shared" si="191"/>
        <v>1738976813.4253683</v>
      </c>
      <c r="Y197" s="272">
        <f t="shared" si="192"/>
        <v>1846233098.1605418</v>
      </c>
      <c r="Z197" s="272">
        <f t="shared" si="193"/>
        <v>1738976813.4253683</v>
      </c>
      <c r="AA197" s="271">
        <f t="shared" si="194"/>
        <v>1846233098.1605418</v>
      </c>
      <c r="AB197" s="271">
        <f t="shared" si="195"/>
        <v>1960104715.8468964</v>
      </c>
      <c r="AC197" s="271"/>
      <c r="AD197" s="33" t="str">
        <f t="shared" si="196"/>
        <v>BERTAHAP</v>
      </c>
      <c r="AE197" s="273">
        <f t="shared" si="197"/>
        <v>0</v>
      </c>
      <c r="AF197" s="274">
        <v>2</v>
      </c>
      <c r="AG197" s="275"/>
      <c r="AH197" s="271" t="e">
        <f>IF(AG197&gt;#REF!,"LB","KR")</f>
        <v>#REF!</v>
      </c>
      <c r="AI197" s="275">
        <f t="shared" si="222"/>
        <v>1598484000</v>
      </c>
      <c r="AJ197" s="275">
        <f t="shared" si="222"/>
        <v>1801747000</v>
      </c>
      <c r="AK197" s="275">
        <f t="shared" si="222"/>
        <v>1912875000</v>
      </c>
      <c r="AL197" s="276">
        <f t="shared" si="221"/>
        <v>2030857000</v>
      </c>
      <c r="AM197" s="276">
        <f t="shared" si="221"/>
        <v>1912875000</v>
      </c>
      <c r="AN197" s="275">
        <f t="shared" si="221"/>
        <v>2030857000</v>
      </c>
      <c r="AO197" s="275">
        <f t="shared" si="158"/>
        <v>2156116000</v>
      </c>
      <c r="AP197" s="275">
        <f t="shared" si="212"/>
        <v>2156115762.7872066</v>
      </c>
      <c r="AQ197" s="52">
        <f t="shared" si="213"/>
        <v>2027648000</v>
      </c>
      <c r="AR197" s="43">
        <f t="shared" si="213"/>
        <v>2152709000</v>
      </c>
      <c r="AS197" s="63">
        <f t="shared" si="198"/>
        <v>1824883200</v>
      </c>
      <c r="AT197" s="63">
        <f t="shared" si="199"/>
        <v>30414720</v>
      </c>
      <c r="AU197" s="351">
        <f t="shared" si="200"/>
        <v>38078568.75</v>
      </c>
      <c r="AV197" s="141">
        <f t="shared" si="201"/>
        <v>21527090</v>
      </c>
      <c r="AW197" s="5">
        <f t="shared" si="202"/>
        <v>30414720</v>
      </c>
      <c r="AX197" s="5">
        <f t="shared" si="203"/>
        <v>47821875</v>
      </c>
      <c r="AY197" s="510">
        <f t="shared" si="204"/>
        <v>2285483000</v>
      </c>
      <c r="AZ197" s="127">
        <f t="shared" si="214"/>
        <v>2285482910.3338127</v>
      </c>
      <c r="BA197" s="2"/>
      <c r="BB197" s="2"/>
      <c r="BW197" s="56">
        <f t="shared" si="205"/>
        <v>-999848.26606199518</v>
      </c>
      <c r="CW197" s="63">
        <f t="shared" si="206"/>
        <v>1937438100</v>
      </c>
      <c r="CX197" s="44">
        <f t="shared" si="207"/>
        <v>21527090</v>
      </c>
      <c r="DA197" s="56">
        <f t="shared" si="208"/>
        <v>1721587500</v>
      </c>
      <c r="DB197" s="44">
        <f t="shared" si="209"/>
        <v>28693125</v>
      </c>
      <c r="DC197" s="49">
        <f t="shared" si="210"/>
        <v>47821875</v>
      </c>
    </row>
    <row r="198" spans="1:107">
      <c r="A198" s="3">
        <f t="shared" si="211"/>
        <v>159</v>
      </c>
      <c r="B198" s="263">
        <v>2</v>
      </c>
      <c r="C198" s="556"/>
      <c r="D198" s="264" t="s">
        <v>180</v>
      </c>
      <c r="E198" s="265" t="s">
        <v>41</v>
      </c>
      <c r="F198" s="266"/>
      <c r="G198" s="41" t="s">
        <v>45</v>
      </c>
      <c r="H198" s="267">
        <f t="shared" si="178"/>
        <v>60</v>
      </c>
      <c r="I198" s="267">
        <f t="shared" si="179"/>
        <v>52</v>
      </c>
      <c r="J198" s="268">
        <f t="shared" si="180"/>
        <v>27506142.120000001</v>
      </c>
      <c r="K198" s="268">
        <f t="shared" si="181"/>
        <v>2</v>
      </c>
      <c r="L198" s="269">
        <f t="shared" si="182"/>
        <v>0.93</v>
      </c>
      <c r="M198" s="319">
        <f t="shared" si="224"/>
        <v>1.03</v>
      </c>
      <c r="N198" s="271">
        <f t="shared" si="183"/>
        <v>22017683.909944173</v>
      </c>
      <c r="O198" s="271">
        <f t="shared" si="184"/>
        <v>24817447.668493636</v>
      </c>
      <c r="P198" s="271">
        <f t="shared" si="185"/>
        <v>26348133.536748003</v>
      </c>
      <c r="Q198" s="271">
        <f t="shared" si="186"/>
        <v>27973228.760008208</v>
      </c>
      <c r="R198" s="272">
        <f t="shared" si="187"/>
        <v>26348133.536748003</v>
      </c>
      <c r="S198" s="271">
        <f t="shared" si="187"/>
        <v>27973228.760008208</v>
      </c>
      <c r="T198" s="271">
        <f t="shared" si="188"/>
        <v>29698556.300710551</v>
      </c>
      <c r="U198" s="271"/>
      <c r="V198" s="271">
        <f t="shared" si="189"/>
        <v>1144919563.3170969</v>
      </c>
      <c r="W198" s="271">
        <f t="shared" si="190"/>
        <v>1290507278.7616692</v>
      </c>
      <c r="X198" s="271">
        <f t="shared" si="191"/>
        <v>1370102943.9108961</v>
      </c>
      <c r="Y198" s="272">
        <f t="shared" si="192"/>
        <v>1454607895.5204268</v>
      </c>
      <c r="Z198" s="272">
        <f t="shared" si="193"/>
        <v>1370102943.9108961</v>
      </c>
      <c r="AA198" s="271">
        <f t="shared" si="194"/>
        <v>1454607895.5204268</v>
      </c>
      <c r="AB198" s="271">
        <f t="shared" si="195"/>
        <v>1544324927.6369486</v>
      </c>
      <c r="AC198" s="271"/>
      <c r="AD198" s="33" t="str">
        <f t="shared" si="196"/>
        <v>BERTAHAP</v>
      </c>
      <c r="AE198" s="273">
        <f t="shared" si="197"/>
        <v>0</v>
      </c>
      <c r="AF198" s="274">
        <v>2</v>
      </c>
      <c r="AG198" s="275"/>
      <c r="AH198" s="271" t="e">
        <f>IF(AG198&gt;#REF!,"LB","KR")</f>
        <v>#REF!</v>
      </c>
      <c r="AI198" s="275">
        <f t="shared" si="222"/>
        <v>1259412000</v>
      </c>
      <c r="AJ198" s="275">
        <f t="shared" si="222"/>
        <v>1419559000</v>
      </c>
      <c r="AK198" s="275">
        <f t="shared" si="222"/>
        <v>1507114000</v>
      </c>
      <c r="AL198" s="276">
        <f t="shared" si="221"/>
        <v>1600069000</v>
      </c>
      <c r="AM198" s="276">
        <f t="shared" si="221"/>
        <v>1507114000</v>
      </c>
      <c r="AN198" s="275">
        <f t="shared" si="221"/>
        <v>1600069000</v>
      </c>
      <c r="AO198" s="275">
        <f t="shared" si="158"/>
        <v>1698758000</v>
      </c>
      <c r="AP198" s="275">
        <f t="shared" si="212"/>
        <v>1698757712.850862</v>
      </c>
      <c r="AQ198" s="52">
        <f t="shared" si="213"/>
        <v>1597541000</v>
      </c>
      <c r="AR198" s="43">
        <f t="shared" si="213"/>
        <v>1696074000</v>
      </c>
      <c r="AS198" s="63">
        <f t="shared" si="198"/>
        <v>1437786900</v>
      </c>
      <c r="AT198" s="63">
        <f t="shared" si="199"/>
        <v>23963115</v>
      </c>
      <c r="AU198" s="351">
        <f t="shared" si="200"/>
        <v>30001293.75</v>
      </c>
      <c r="AV198" s="141">
        <f t="shared" si="201"/>
        <v>16960740</v>
      </c>
      <c r="AW198" s="5">
        <f t="shared" si="202"/>
        <v>23963115</v>
      </c>
      <c r="AX198" s="5">
        <f t="shared" si="203"/>
        <v>37677850</v>
      </c>
      <c r="AY198" s="510">
        <f t="shared" si="204"/>
        <v>1800684000</v>
      </c>
      <c r="AZ198" s="127">
        <f t="shared" si="214"/>
        <v>1800683762.487875</v>
      </c>
      <c r="BA198" s="2"/>
      <c r="BB198" s="2"/>
      <c r="BW198" s="56">
        <f t="shared" si="205"/>
        <v>-999848.26606199518</v>
      </c>
      <c r="CW198" s="63">
        <f t="shared" si="206"/>
        <v>1526466600</v>
      </c>
      <c r="CX198" s="44">
        <f t="shared" si="207"/>
        <v>16960740</v>
      </c>
      <c r="DA198" s="56">
        <f t="shared" si="208"/>
        <v>1356402600</v>
      </c>
      <c r="DB198" s="44">
        <f t="shared" si="209"/>
        <v>22606710</v>
      </c>
      <c r="DC198" s="49">
        <f t="shared" si="210"/>
        <v>37677850</v>
      </c>
    </row>
    <row r="199" spans="1:107">
      <c r="A199" s="3">
        <f t="shared" si="211"/>
        <v>160</v>
      </c>
      <c r="B199" s="263">
        <v>3</v>
      </c>
      <c r="C199" s="556"/>
      <c r="D199" s="264" t="s">
        <v>180</v>
      </c>
      <c r="E199" s="265">
        <v>10</v>
      </c>
      <c r="F199" s="266"/>
      <c r="G199" s="41" t="s">
        <v>48</v>
      </c>
      <c r="H199" s="267">
        <f t="shared" si="178"/>
        <v>74</v>
      </c>
      <c r="I199" s="267">
        <f t="shared" si="179"/>
        <v>63</v>
      </c>
      <c r="J199" s="268">
        <f t="shared" si="180"/>
        <v>27506142.120000001</v>
      </c>
      <c r="K199" s="268">
        <f t="shared" si="181"/>
        <v>2</v>
      </c>
      <c r="L199" s="269">
        <f t="shared" si="182"/>
        <v>0.93</v>
      </c>
      <c r="M199" s="319">
        <f t="shared" si="224"/>
        <v>1.03</v>
      </c>
      <c r="N199" s="271">
        <f t="shared" si="183"/>
        <v>22017683.909944173</v>
      </c>
      <c r="O199" s="271">
        <f t="shared" si="184"/>
        <v>24817447.668493636</v>
      </c>
      <c r="P199" s="271">
        <f t="shared" si="185"/>
        <v>26348133.536748003</v>
      </c>
      <c r="Q199" s="271">
        <f t="shared" si="186"/>
        <v>27973228.760008208</v>
      </c>
      <c r="R199" s="272">
        <f t="shared" si="187"/>
        <v>26348133.536748003</v>
      </c>
      <c r="S199" s="271">
        <f t="shared" si="187"/>
        <v>27973228.760008208</v>
      </c>
      <c r="T199" s="271">
        <f t="shared" si="188"/>
        <v>29698556.300710551</v>
      </c>
      <c r="U199" s="271"/>
      <c r="V199" s="271">
        <f t="shared" si="189"/>
        <v>1387114086.326483</v>
      </c>
      <c r="W199" s="271">
        <f t="shared" si="190"/>
        <v>1563499203.115099</v>
      </c>
      <c r="X199" s="271">
        <f t="shared" si="191"/>
        <v>1659932412.8151243</v>
      </c>
      <c r="Y199" s="272">
        <f t="shared" si="192"/>
        <v>1762313411.8805172</v>
      </c>
      <c r="Z199" s="272">
        <f t="shared" si="193"/>
        <v>1659932412.8151243</v>
      </c>
      <c r="AA199" s="271">
        <f t="shared" si="194"/>
        <v>1762313411.8805172</v>
      </c>
      <c r="AB199" s="271">
        <f t="shared" si="195"/>
        <v>1871009046.9447649</v>
      </c>
      <c r="AC199" s="271"/>
      <c r="AD199" s="33" t="str">
        <f t="shared" si="196"/>
        <v>BERTAHAP</v>
      </c>
      <c r="AE199" s="273">
        <f t="shared" si="197"/>
        <v>0</v>
      </c>
      <c r="AF199" s="274">
        <v>2</v>
      </c>
      <c r="AG199" s="275"/>
      <c r="AH199" s="271" t="e">
        <f>IF(AG199&gt;#REF!,"LB","KR")</f>
        <v>#REF!</v>
      </c>
      <c r="AI199" s="275">
        <f t="shared" si="222"/>
        <v>1525826000</v>
      </c>
      <c r="AJ199" s="275">
        <f t="shared" si="222"/>
        <v>1719850000</v>
      </c>
      <c r="AK199" s="275">
        <f t="shared" si="222"/>
        <v>1825926000</v>
      </c>
      <c r="AL199" s="276">
        <f t="shared" si="221"/>
        <v>1938545000</v>
      </c>
      <c r="AM199" s="276">
        <f t="shared" si="221"/>
        <v>1825926000</v>
      </c>
      <c r="AN199" s="275">
        <f t="shared" si="221"/>
        <v>1938545000</v>
      </c>
      <c r="AO199" s="275">
        <f t="shared" si="158"/>
        <v>2058110000</v>
      </c>
      <c r="AP199" s="275">
        <f t="shared" si="212"/>
        <v>2058110163.0357656</v>
      </c>
      <c r="AQ199" s="52">
        <f t="shared" si="213"/>
        <v>1935482000</v>
      </c>
      <c r="AR199" s="43">
        <f t="shared" si="213"/>
        <v>2054858000</v>
      </c>
      <c r="AS199" s="63">
        <f t="shared" si="198"/>
        <v>1741933800</v>
      </c>
      <c r="AT199" s="63">
        <f t="shared" si="199"/>
        <v>29032230</v>
      </c>
      <c r="AU199" s="351">
        <f t="shared" si="200"/>
        <v>36347718.75</v>
      </c>
      <c r="AV199" s="141">
        <f t="shared" si="201"/>
        <v>20548580</v>
      </c>
      <c r="AW199" s="5">
        <f t="shared" si="202"/>
        <v>29032230</v>
      </c>
      <c r="AX199" s="5">
        <f t="shared" si="203"/>
        <v>45648150</v>
      </c>
      <c r="AY199" s="510">
        <f t="shared" si="204"/>
        <v>2181597000</v>
      </c>
      <c r="AZ199" s="127">
        <f t="shared" si="214"/>
        <v>2181596696.1455159</v>
      </c>
      <c r="BA199" s="2"/>
      <c r="BB199" s="2"/>
      <c r="BW199" s="56">
        <f t="shared" si="205"/>
        <v>-999848.26606199518</v>
      </c>
      <c r="CW199" s="63">
        <f t="shared" si="206"/>
        <v>1849372200</v>
      </c>
      <c r="CX199" s="44">
        <f t="shared" si="207"/>
        <v>20548580</v>
      </c>
      <c r="DA199" s="56">
        <f t="shared" si="208"/>
        <v>1643333400</v>
      </c>
      <c r="DB199" s="44">
        <f t="shared" si="209"/>
        <v>27388890</v>
      </c>
      <c r="DC199" s="49">
        <f t="shared" si="210"/>
        <v>45648150</v>
      </c>
    </row>
    <row r="200" spans="1:107">
      <c r="A200" s="3">
        <f t="shared" si="211"/>
        <v>161</v>
      </c>
      <c r="B200" s="263">
        <v>4</v>
      </c>
      <c r="C200" s="556"/>
      <c r="D200" s="264" t="s">
        <v>180</v>
      </c>
      <c r="E200" s="299">
        <v>12</v>
      </c>
      <c r="F200" s="266"/>
      <c r="G200" s="41" t="s">
        <v>50</v>
      </c>
      <c r="H200" s="267">
        <f t="shared" si="178"/>
        <v>67</v>
      </c>
      <c r="I200" s="267">
        <f t="shared" si="179"/>
        <v>57</v>
      </c>
      <c r="J200" s="268">
        <f t="shared" si="180"/>
        <v>27506142.120000001</v>
      </c>
      <c r="K200" s="268">
        <f t="shared" si="181"/>
        <v>2</v>
      </c>
      <c r="L200" s="269">
        <f t="shared" si="182"/>
        <v>0.93</v>
      </c>
      <c r="M200" s="319">
        <f t="shared" si="224"/>
        <v>1.03</v>
      </c>
      <c r="N200" s="271">
        <f t="shared" si="183"/>
        <v>22017683.909944173</v>
      </c>
      <c r="O200" s="271">
        <f t="shared" si="184"/>
        <v>24817447.668493636</v>
      </c>
      <c r="P200" s="271">
        <f t="shared" si="185"/>
        <v>26348133.536748003</v>
      </c>
      <c r="Q200" s="271">
        <f t="shared" si="186"/>
        <v>27973228.760008208</v>
      </c>
      <c r="R200" s="272">
        <f t="shared" si="187"/>
        <v>26348133.536748003</v>
      </c>
      <c r="S200" s="271">
        <f t="shared" si="187"/>
        <v>27973228.760008208</v>
      </c>
      <c r="T200" s="271">
        <f t="shared" si="188"/>
        <v>29698556.300710551</v>
      </c>
      <c r="U200" s="271"/>
      <c r="V200" s="271">
        <f t="shared" si="189"/>
        <v>1255007982.866818</v>
      </c>
      <c r="W200" s="271">
        <f t="shared" si="190"/>
        <v>1414594517.1041372</v>
      </c>
      <c r="X200" s="271">
        <f t="shared" si="191"/>
        <v>1501843611.5946362</v>
      </c>
      <c r="Y200" s="272">
        <f t="shared" si="192"/>
        <v>1594474039.3204679</v>
      </c>
      <c r="Z200" s="272">
        <f t="shared" si="193"/>
        <v>1501843611.5946362</v>
      </c>
      <c r="AA200" s="271">
        <f t="shared" si="194"/>
        <v>1594474039.3204679</v>
      </c>
      <c r="AB200" s="271">
        <f t="shared" si="195"/>
        <v>1692817709.1405015</v>
      </c>
      <c r="AC200" s="271"/>
      <c r="AD200" s="33" t="str">
        <f t="shared" si="196"/>
        <v>BERTAHAP</v>
      </c>
      <c r="AE200" s="273">
        <f t="shared" si="197"/>
        <v>0</v>
      </c>
      <c r="AF200" s="274">
        <v>2</v>
      </c>
      <c r="AG200" s="275"/>
      <c r="AH200" s="271" t="e">
        <f>IF(AG200&gt;#REF!,"LB","KR")</f>
        <v>#REF!</v>
      </c>
      <c r="AI200" s="275">
        <f t="shared" si="222"/>
        <v>1380509000</v>
      </c>
      <c r="AJ200" s="275">
        <f t="shared" si="222"/>
        <v>1556054000</v>
      </c>
      <c r="AK200" s="275">
        <f t="shared" si="222"/>
        <v>1652028000</v>
      </c>
      <c r="AL200" s="276">
        <f t="shared" si="221"/>
        <v>1753922000</v>
      </c>
      <c r="AM200" s="276">
        <f t="shared" si="221"/>
        <v>1652028000</v>
      </c>
      <c r="AN200" s="275">
        <f t="shared" si="221"/>
        <v>1753922000</v>
      </c>
      <c r="AO200" s="275">
        <f t="shared" si="158"/>
        <v>1862100000</v>
      </c>
      <c r="AP200" s="275">
        <f t="shared" si="212"/>
        <v>1862100025.2106688</v>
      </c>
      <c r="AQ200" s="52">
        <f t="shared" si="213"/>
        <v>1751150000</v>
      </c>
      <c r="AR200" s="43">
        <f t="shared" si="213"/>
        <v>1859158000</v>
      </c>
      <c r="AS200" s="63">
        <f t="shared" si="198"/>
        <v>1576035000</v>
      </c>
      <c r="AT200" s="63">
        <f t="shared" si="199"/>
        <v>26267250</v>
      </c>
      <c r="AU200" s="351">
        <f t="shared" si="200"/>
        <v>32886037.5</v>
      </c>
      <c r="AV200" s="141">
        <f t="shared" si="201"/>
        <v>18591580</v>
      </c>
      <c r="AW200" s="5">
        <f t="shared" si="202"/>
        <v>26267250</v>
      </c>
      <c r="AX200" s="5">
        <f t="shared" si="203"/>
        <v>41300700</v>
      </c>
      <c r="AY200" s="510">
        <f t="shared" si="204"/>
        <v>1973827000</v>
      </c>
      <c r="AZ200" s="127">
        <f t="shared" si="214"/>
        <v>1973826391.1241093</v>
      </c>
      <c r="BA200" s="2"/>
      <c r="BB200" s="2"/>
      <c r="BW200" s="56">
        <f t="shared" si="205"/>
        <v>-999848.26606199518</v>
      </c>
      <c r="CW200" s="63">
        <f t="shared" si="206"/>
        <v>1673242200</v>
      </c>
      <c r="CX200" s="44">
        <f t="shared" si="207"/>
        <v>18591580</v>
      </c>
      <c r="DA200" s="56">
        <f t="shared" si="208"/>
        <v>1486825200</v>
      </c>
      <c r="DB200" s="44">
        <f t="shared" si="209"/>
        <v>24780420</v>
      </c>
      <c r="DC200" s="49">
        <f t="shared" si="210"/>
        <v>41300700</v>
      </c>
    </row>
    <row r="201" spans="1:107">
      <c r="A201" s="3">
        <f t="shared" si="211"/>
        <v>162</v>
      </c>
      <c r="B201" s="263">
        <v>5</v>
      </c>
      <c r="C201" s="556"/>
      <c r="D201" s="264" t="s">
        <v>180</v>
      </c>
      <c r="E201" s="265">
        <v>16</v>
      </c>
      <c r="F201" s="266"/>
      <c r="G201" s="41" t="s">
        <v>52</v>
      </c>
      <c r="H201" s="267">
        <f t="shared" si="178"/>
        <v>71</v>
      </c>
      <c r="I201" s="267">
        <f t="shared" si="179"/>
        <v>63</v>
      </c>
      <c r="J201" s="268">
        <f t="shared" si="180"/>
        <v>27506142.120000001</v>
      </c>
      <c r="K201" s="268">
        <f t="shared" si="181"/>
        <v>2</v>
      </c>
      <c r="L201" s="269">
        <f t="shared" si="182"/>
        <v>0.93</v>
      </c>
      <c r="M201" s="319">
        <f t="shared" si="224"/>
        <v>1.03</v>
      </c>
      <c r="N201" s="271">
        <f t="shared" si="183"/>
        <v>22017683.909944173</v>
      </c>
      <c r="O201" s="271">
        <f t="shared" si="184"/>
        <v>24817447.668493636</v>
      </c>
      <c r="P201" s="271">
        <f t="shared" si="185"/>
        <v>26348133.536748003</v>
      </c>
      <c r="Q201" s="271">
        <f t="shared" si="186"/>
        <v>27973228.760008208</v>
      </c>
      <c r="R201" s="272">
        <f t="shared" si="187"/>
        <v>26348133.536748003</v>
      </c>
      <c r="S201" s="271">
        <f t="shared" si="187"/>
        <v>27973228.760008208</v>
      </c>
      <c r="T201" s="271">
        <f t="shared" si="188"/>
        <v>29698556.300710551</v>
      </c>
      <c r="U201" s="271"/>
      <c r="V201" s="271">
        <f t="shared" si="189"/>
        <v>1387114086.326483</v>
      </c>
      <c r="W201" s="271">
        <f t="shared" si="190"/>
        <v>1563499203.115099</v>
      </c>
      <c r="X201" s="271">
        <f t="shared" si="191"/>
        <v>1659932412.8151243</v>
      </c>
      <c r="Y201" s="272">
        <f t="shared" si="192"/>
        <v>1762313411.8805172</v>
      </c>
      <c r="Z201" s="272">
        <f t="shared" si="193"/>
        <v>1659932412.8151243</v>
      </c>
      <c r="AA201" s="271">
        <f t="shared" si="194"/>
        <v>1762313411.8805172</v>
      </c>
      <c r="AB201" s="271">
        <f t="shared" si="195"/>
        <v>1871009046.9447649</v>
      </c>
      <c r="AC201" s="271"/>
      <c r="AD201" s="33" t="str">
        <f t="shared" si="196"/>
        <v>BERTAHAP</v>
      </c>
      <c r="AE201" s="273">
        <f t="shared" si="197"/>
        <v>0</v>
      </c>
      <c r="AF201" s="274">
        <v>2</v>
      </c>
      <c r="AG201" s="275"/>
      <c r="AH201" s="271" t="e">
        <f>IF(AG201&gt;#REF!,"LB","KR")</f>
        <v>#REF!</v>
      </c>
      <c r="AI201" s="275">
        <f t="shared" si="222"/>
        <v>1525826000</v>
      </c>
      <c r="AJ201" s="275">
        <f t="shared" si="222"/>
        <v>1719850000</v>
      </c>
      <c r="AK201" s="275">
        <f t="shared" si="222"/>
        <v>1825926000</v>
      </c>
      <c r="AL201" s="276">
        <f t="shared" si="221"/>
        <v>1938545000</v>
      </c>
      <c r="AM201" s="276">
        <f t="shared" si="221"/>
        <v>1825926000</v>
      </c>
      <c r="AN201" s="275">
        <f t="shared" si="221"/>
        <v>1938545000</v>
      </c>
      <c r="AO201" s="275">
        <f t="shared" si="158"/>
        <v>2058110000</v>
      </c>
      <c r="AP201" s="275">
        <f t="shared" si="212"/>
        <v>2058110163.0357656</v>
      </c>
      <c r="AQ201" s="52">
        <f t="shared" si="213"/>
        <v>1935482000</v>
      </c>
      <c r="AR201" s="43">
        <f t="shared" si="213"/>
        <v>2054858000</v>
      </c>
      <c r="AS201" s="63">
        <f t="shared" si="198"/>
        <v>1741933800</v>
      </c>
      <c r="AT201" s="63">
        <f t="shared" si="199"/>
        <v>29032230</v>
      </c>
      <c r="AU201" s="351">
        <f t="shared" si="200"/>
        <v>36347718.75</v>
      </c>
      <c r="AV201" s="141">
        <f t="shared" si="201"/>
        <v>20548580</v>
      </c>
      <c r="AW201" s="5">
        <f t="shared" si="202"/>
        <v>29032230</v>
      </c>
      <c r="AX201" s="5">
        <f t="shared" si="203"/>
        <v>45648150</v>
      </c>
      <c r="AY201" s="510">
        <f t="shared" si="204"/>
        <v>2181597000</v>
      </c>
      <c r="AZ201" s="127">
        <f t="shared" si="214"/>
        <v>2181596696.1455159</v>
      </c>
      <c r="BA201" s="2"/>
      <c r="BB201" s="2"/>
      <c r="BW201" s="56">
        <f t="shared" si="205"/>
        <v>-999848.26606199518</v>
      </c>
      <c r="CW201" s="63">
        <f t="shared" si="206"/>
        <v>1849372200</v>
      </c>
      <c r="CX201" s="44">
        <f t="shared" si="207"/>
        <v>20548580</v>
      </c>
      <c r="DA201" s="56">
        <f t="shared" si="208"/>
        <v>1643333400</v>
      </c>
      <c r="DB201" s="44">
        <f t="shared" si="209"/>
        <v>27388890</v>
      </c>
      <c r="DC201" s="49">
        <f t="shared" si="210"/>
        <v>45648150</v>
      </c>
    </row>
    <row r="202" spans="1:107">
      <c r="A202" s="3">
        <f t="shared" si="211"/>
        <v>163</v>
      </c>
      <c r="B202" s="263">
        <v>6</v>
      </c>
      <c r="C202" s="556"/>
      <c r="D202" s="264" t="s">
        <v>180</v>
      </c>
      <c r="E202" s="299">
        <v>18</v>
      </c>
      <c r="F202" s="266"/>
      <c r="G202" s="41" t="s">
        <v>54</v>
      </c>
      <c r="H202" s="267">
        <f t="shared" si="178"/>
        <v>97</v>
      </c>
      <c r="I202" s="267">
        <f t="shared" si="179"/>
        <v>85</v>
      </c>
      <c r="J202" s="268">
        <f t="shared" si="180"/>
        <v>27506142.120000001</v>
      </c>
      <c r="K202" s="268">
        <f t="shared" si="181"/>
        <v>2</v>
      </c>
      <c r="L202" s="269">
        <f t="shared" si="182"/>
        <v>0.93</v>
      </c>
      <c r="M202" s="319">
        <f t="shared" si="224"/>
        <v>1.03</v>
      </c>
      <c r="N202" s="271">
        <f t="shared" si="183"/>
        <v>22017683.909944173</v>
      </c>
      <c r="O202" s="271">
        <f t="shared" si="184"/>
        <v>24817447.668493636</v>
      </c>
      <c r="P202" s="271">
        <f t="shared" si="185"/>
        <v>26348133.536748003</v>
      </c>
      <c r="Q202" s="271">
        <f t="shared" si="186"/>
        <v>27973228.760008208</v>
      </c>
      <c r="R202" s="272">
        <f t="shared" si="187"/>
        <v>26348133.536748003</v>
      </c>
      <c r="S202" s="271">
        <f t="shared" si="187"/>
        <v>27973228.760008208</v>
      </c>
      <c r="T202" s="271">
        <f t="shared" si="188"/>
        <v>29698556.300710551</v>
      </c>
      <c r="U202" s="271"/>
      <c r="V202" s="271">
        <f t="shared" si="189"/>
        <v>1871503132.3452547</v>
      </c>
      <c r="W202" s="271">
        <f t="shared" si="190"/>
        <v>2109483051.821959</v>
      </c>
      <c r="X202" s="271">
        <f t="shared" si="191"/>
        <v>2239591350.6235805</v>
      </c>
      <c r="Y202" s="272">
        <f t="shared" si="192"/>
        <v>2377724444.6006975</v>
      </c>
      <c r="Z202" s="272">
        <f t="shared" si="193"/>
        <v>2239591350.6235805</v>
      </c>
      <c r="AA202" s="271">
        <f t="shared" si="194"/>
        <v>2377724444.6006975</v>
      </c>
      <c r="AB202" s="271">
        <f t="shared" si="195"/>
        <v>2524377285.5603967</v>
      </c>
      <c r="AC202" s="271"/>
      <c r="AD202" s="33" t="str">
        <f t="shared" si="196"/>
        <v>BERTAHAP</v>
      </c>
      <c r="AE202" s="273">
        <f t="shared" si="197"/>
        <v>0</v>
      </c>
      <c r="AF202" s="274">
        <v>2</v>
      </c>
      <c r="AG202" s="275"/>
      <c r="AH202" s="271" t="e">
        <f>IF(AG202&gt;#REF!,"LB","KR")</f>
        <v>#REF!</v>
      </c>
      <c r="AI202" s="275">
        <f t="shared" si="222"/>
        <v>2058654000</v>
      </c>
      <c r="AJ202" s="275">
        <f t="shared" si="222"/>
        <v>2320432000</v>
      </c>
      <c r="AK202" s="275">
        <f t="shared" si="222"/>
        <v>2463551000</v>
      </c>
      <c r="AL202" s="276">
        <f t="shared" si="221"/>
        <v>2615497000</v>
      </c>
      <c r="AM202" s="276">
        <f t="shared" si="221"/>
        <v>2463551000</v>
      </c>
      <c r="AN202" s="275">
        <f t="shared" si="221"/>
        <v>2615497000</v>
      </c>
      <c r="AO202" s="275">
        <f t="shared" si="158"/>
        <v>2776816000</v>
      </c>
      <c r="AP202" s="275">
        <f t="shared" si="212"/>
        <v>2776815063.4055724</v>
      </c>
      <c r="AQ202" s="52">
        <f t="shared" si="213"/>
        <v>2611365000</v>
      </c>
      <c r="AR202" s="43">
        <f t="shared" si="213"/>
        <v>2772427000</v>
      </c>
      <c r="AS202" s="63">
        <f t="shared" si="198"/>
        <v>2350228500</v>
      </c>
      <c r="AT202" s="63">
        <f t="shared" si="199"/>
        <v>39170475</v>
      </c>
      <c r="AU202" s="351">
        <f t="shared" si="200"/>
        <v>49040568.75</v>
      </c>
      <c r="AV202" s="141">
        <f t="shared" si="201"/>
        <v>27724270</v>
      </c>
      <c r="AW202" s="5">
        <f t="shared" si="202"/>
        <v>39170475</v>
      </c>
      <c r="AX202" s="5">
        <f t="shared" si="203"/>
        <v>61588775</v>
      </c>
      <c r="AY202" s="510">
        <f t="shared" si="204"/>
        <v>2943424000</v>
      </c>
      <c r="AZ202" s="127">
        <f t="shared" si="214"/>
        <v>2943423625.138391</v>
      </c>
      <c r="BA202" s="2"/>
      <c r="BB202" s="2"/>
      <c r="BW202" s="56">
        <f t="shared" si="205"/>
        <v>-999848.26606199518</v>
      </c>
      <c r="CW202" s="63">
        <f t="shared" si="206"/>
        <v>2495184300</v>
      </c>
      <c r="CX202" s="44">
        <f t="shared" si="207"/>
        <v>27724270</v>
      </c>
      <c r="DA202" s="56">
        <f t="shared" si="208"/>
        <v>2217195900</v>
      </c>
      <c r="DB202" s="44">
        <f t="shared" si="209"/>
        <v>36953265</v>
      </c>
      <c r="DC202" s="49">
        <f t="shared" si="210"/>
        <v>61588775</v>
      </c>
    </row>
    <row r="203" spans="1:107">
      <c r="A203" s="3">
        <f t="shared" si="211"/>
        <v>164</v>
      </c>
      <c r="B203" s="263">
        <v>7</v>
      </c>
      <c r="C203" s="556"/>
      <c r="D203" s="264" t="s">
        <v>180</v>
      </c>
      <c r="E203" s="299">
        <v>20</v>
      </c>
      <c r="F203" s="266"/>
      <c r="G203" s="41" t="s">
        <v>70</v>
      </c>
      <c r="H203" s="267">
        <f t="shared" si="178"/>
        <v>60</v>
      </c>
      <c r="I203" s="267">
        <f t="shared" si="179"/>
        <v>51</v>
      </c>
      <c r="J203" s="268">
        <f t="shared" si="180"/>
        <v>27506142.120000001</v>
      </c>
      <c r="K203" s="268">
        <f t="shared" si="181"/>
        <v>2</v>
      </c>
      <c r="L203" s="269">
        <f t="shared" si="182"/>
        <v>0.93</v>
      </c>
      <c r="M203" s="319">
        <f t="shared" si="224"/>
        <v>1.03</v>
      </c>
      <c r="N203" s="271">
        <f t="shared" si="183"/>
        <v>22017683.909944173</v>
      </c>
      <c r="O203" s="271">
        <f t="shared" si="184"/>
        <v>24817447.668493636</v>
      </c>
      <c r="P203" s="271">
        <f t="shared" si="185"/>
        <v>26348133.536748003</v>
      </c>
      <c r="Q203" s="271">
        <f t="shared" si="186"/>
        <v>27973228.760008208</v>
      </c>
      <c r="R203" s="272">
        <f t="shared" si="187"/>
        <v>26348133.536748003</v>
      </c>
      <c r="S203" s="271">
        <f t="shared" si="187"/>
        <v>27973228.760008208</v>
      </c>
      <c r="T203" s="271">
        <f t="shared" si="188"/>
        <v>29698556.300710551</v>
      </c>
      <c r="U203" s="271"/>
      <c r="V203" s="271">
        <f t="shared" si="189"/>
        <v>1122901879.4071529</v>
      </c>
      <c r="W203" s="271">
        <f t="shared" si="190"/>
        <v>1265689831.0931754</v>
      </c>
      <c r="X203" s="271">
        <f t="shared" si="191"/>
        <v>1343754810.3741481</v>
      </c>
      <c r="Y203" s="272">
        <f t="shared" si="192"/>
        <v>1426634666.7604187</v>
      </c>
      <c r="Z203" s="272">
        <f t="shared" si="193"/>
        <v>1343754810.3741481</v>
      </c>
      <c r="AA203" s="271">
        <f t="shared" si="194"/>
        <v>1426634666.7604187</v>
      </c>
      <c r="AB203" s="271">
        <f t="shared" si="195"/>
        <v>1514626371.3362381</v>
      </c>
      <c r="AC203" s="271"/>
      <c r="AD203" s="33" t="str">
        <f t="shared" si="196"/>
        <v>BERTAHAP</v>
      </c>
      <c r="AE203" s="273">
        <f t="shared" si="197"/>
        <v>0</v>
      </c>
      <c r="AF203" s="274">
        <v>2</v>
      </c>
      <c r="AG203" s="275"/>
      <c r="AH203" s="271" t="e">
        <f>IF(AG203&gt;#REF!,"LB","KR")</f>
        <v>#REF!</v>
      </c>
      <c r="AI203" s="275">
        <f t="shared" si="222"/>
        <v>1235193000</v>
      </c>
      <c r="AJ203" s="275">
        <f t="shared" si="222"/>
        <v>1392259000</v>
      </c>
      <c r="AK203" s="275">
        <f t="shared" si="222"/>
        <v>1478131000</v>
      </c>
      <c r="AL203" s="276">
        <f t="shared" si="221"/>
        <v>1569299000</v>
      </c>
      <c r="AM203" s="276">
        <f t="shared" si="221"/>
        <v>1478131000</v>
      </c>
      <c r="AN203" s="275">
        <f t="shared" si="221"/>
        <v>1569299000</v>
      </c>
      <c r="AO203" s="275">
        <f t="shared" si="221"/>
        <v>1666090000</v>
      </c>
      <c r="AP203" s="275">
        <f t="shared" si="212"/>
        <v>1666089887.3855722</v>
      </c>
      <c r="AQ203" s="52">
        <f t="shared" si="213"/>
        <v>1566819000</v>
      </c>
      <c r="AR203" s="43">
        <f t="shared" si="213"/>
        <v>1663457000</v>
      </c>
      <c r="AS203" s="63">
        <f t="shared" si="198"/>
        <v>1410137100</v>
      </c>
      <c r="AT203" s="63">
        <f t="shared" si="199"/>
        <v>23502285</v>
      </c>
      <c r="AU203" s="351">
        <f t="shared" si="200"/>
        <v>29424356.25</v>
      </c>
      <c r="AV203" s="141">
        <f t="shared" si="201"/>
        <v>16634570</v>
      </c>
      <c r="AW203" s="5">
        <f t="shared" si="202"/>
        <v>23502285</v>
      </c>
      <c r="AX203" s="5">
        <f t="shared" si="203"/>
        <v>36953275</v>
      </c>
      <c r="AY203" s="510">
        <f t="shared" si="204"/>
        <v>1766056000</v>
      </c>
      <c r="AZ203" s="127">
        <f t="shared" si="214"/>
        <v>1766055024.4251094</v>
      </c>
      <c r="BA203" s="2"/>
      <c r="BB203" s="2"/>
      <c r="BW203" s="56">
        <f t="shared" si="205"/>
        <v>-999848.26606199518</v>
      </c>
      <c r="CW203" s="63">
        <f t="shared" si="206"/>
        <v>1497111300</v>
      </c>
      <c r="CX203" s="44">
        <f t="shared" si="207"/>
        <v>16634570</v>
      </c>
      <c r="DA203" s="56">
        <f t="shared" si="208"/>
        <v>1330317900</v>
      </c>
      <c r="DB203" s="44">
        <f t="shared" si="209"/>
        <v>22171965</v>
      </c>
      <c r="DC203" s="49">
        <f t="shared" si="210"/>
        <v>36953275</v>
      </c>
    </row>
    <row r="204" spans="1:107">
      <c r="A204" s="3">
        <f t="shared" si="211"/>
        <v>165</v>
      </c>
      <c r="B204" s="263">
        <v>8</v>
      </c>
      <c r="C204" s="556"/>
      <c r="D204" s="264" t="s">
        <v>180</v>
      </c>
      <c r="E204" s="299">
        <v>22</v>
      </c>
      <c r="F204" s="266"/>
      <c r="G204" s="41" t="s">
        <v>89</v>
      </c>
      <c r="H204" s="267">
        <f t="shared" si="178"/>
        <v>81</v>
      </c>
      <c r="I204" s="267">
        <f t="shared" si="179"/>
        <v>70</v>
      </c>
      <c r="J204" s="268">
        <f t="shared" si="180"/>
        <v>27506142.120000001</v>
      </c>
      <c r="K204" s="268">
        <f t="shared" si="181"/>
        <v>4</v>
      </c>
      <c r="L204" s="269">
        <f t="shared" si="182"/>
        <v>0.97</v>
      </c>
      <c r="M204" s="319">
        <f t="shared" si="224"/>
        <v>1.03</v>
      </c>
      <c r="N204" s="271">
        <f t="shared" si="183"/>
        <v>22964681.067361128</v>
      </c>
      <c r="O204" s="271">
        <f t="shared" si="184"/>
        <v>25884864.772514869</v>
      </c>
      <c r="P204" s="271">
        <f t="shared" si="185"/>
        <v>27481386.592092004</v>
      </c>
      <c r="Q204" s="271">
        <f t="shared" si="186"/>
        <v>29176378.384094581</v>
      </c>
      <c r="R204" s="272">
        <f t="shared" si="187"/>
        <v>27481386.592092004</v>
      </c>
      <c r="S204" s="271">
        <f t="shared" si="187"/>
        <v>29176378.384094581</v>
      </c>
      <c r="T204" s="271">
        <f t="shared" si="188"/>
        <v>30975913.560956165</v>
      </c>
      <c r="U204" s="271"/>
      <c r="V204" s="271">
        <f t="shared" si="189"/>
        <v>1607527674.7152789</v>
      </c>
      <c r="W204" s="271">
        <f t="shared" si="190"/>
        <v>1811940534.0760407</v>
      </c>
      <c r="X204" s="271">
        <f t="shared" si="191"/>
        <v>1923697061.4464402</v>
      </c>
      <c r="Y204" s="272">
        <f t="shared" si="192"/>
        <v>2042346486.8866208</v>
      </c>
      <c r="Z204" s="272">
        <f t="shared" si="193"/>
        <v>1923697061.4464402</v>
      </c>
      <c r="AA204" s="271">
        <f t="shared" si="194"/>
        <v>2042346486.8866208</v>
      </c>
      <c r="AB204" s="271">
        <f t="shared" si="195"/>
        <v>2168313949.2669315</v>
      </c>
      <c r="AC204" s="271"/>
      <c r="AD204" s="33" t="str">
        <f t="shared" si="196"/>
        <v>BERTAHAP</v>
      </c>
      <c r="AE204" s="273">
        <f t="shared" si="197"/>
        <v>0</v>
      </c>
      <c r="AF204" s="274">
        <v>2</v>
      </c>
      <c r="AG204" s="275"/>
      <c r="AH204" s="271" t="e">
        <f>IF(AG204&gt;#REF!,"LB","KR")</f>
        <v>#REF!</v>
      </c>
      <c r="AI204" s="275">
        <f t="shared" si="222"/>
        <v>1768281000</v>
      </c>
      <c r="AJ204" s="275">
        <f t="shared" si="222"/>
        <v>1993135000</v>
      </c>
      <c r="AK204" s="275">
        <f t="shared" si="222"/>
        <v>2116067000</v>
      </c>
      <c r="AL204" s="276">
        <f t="shared" si="221"/>
        <v>2246582000</v>
      </c>
      <c r="AM204" s="276">
        <f t="shared" si="221"/>
        <v>2116067000</v>
      </c>
      <c r="AN204" s="275">
        <f t="shared" si="221"/>
        <v>2246582000</v>
      </c>
      <c r="AO204" s="275">
        <f t="shared" si="221"/>
        <v>2385146000</v>
      </c>
      <c r="AP204" s="275">
        <f t="shared" si="212"/>
        <v>2385146203.1024384</v>
      </c>
      <c r="AQ204" s="52">
        <f t="shared" si="213"/>
        <v>2243032000</v>
      </c>
      <c r="AR204" s="43">
        <f t="shared" si="213"/>
        <v>2381377000</v>
      </c>
      <c r="AS204" s="63">
        <f t="shared" si="198"/>
        <v>2018728800</v>
      </c>
      <c r="AT204" s="63">
        <f t="shared" si="199"/>
        <v>33645480</v>
      </c>
      <c r="AU204" s="351">
        <f t="shared" si="200"/>
        <v>42123412.5</v>
      </c>
      <c r="AV204" s="141">
        <f t="shared" si="201"/>
        <v>23813770</v>
      </c>
      <c r="AW204" s="5">
        <f t="shared" si="202"/>
        <v>33645480</v>
      </c>
      <c r="AX204" s="5">
        <f t="shared" si="203"/>
        <v>52901675</v>
      </c>
      <c r="AY204" s="510">
        <f t="shared" si="204"/>
        <v>2528255000</v>
      </c>
      <c r="AZ204" s="127">
        <f t="shared" si="214"/>
        <v>2528254602.2532554</v>
      </c>
      <c r="BA204" s="2"/>
      <c r="BB204" s="2"/>
      <c r="BW204" s="56">
        <f t="shared" si="205"/>
        <v>133404.78928200528</v>
      </c>
      <c r="CW204" s="63">
        <f t="shared" si="206"/>
        <v>2143239300</v>
      </c>
      <c r="CX204" s="44">
        <f t="shared" si="207"/>
        <v>23813770</v>
      </c>
      <c r="DA204" s="56">
        <f t="shared" si="208"/>
        <v>1904460300</v>
      </c>
      <c r="DB204" s="44">
        <f t="shared" si="209"/>
        <v>31741005</v>
      </c>
      <c r="DC204" s="49">
        <f t="shared" si="210"/>
        <v>52901675</v>
      </c>
    </row>
    <row r="205" spans="1:107">
      <c r="A205" s="3">
        <f t="shared" si="211"/>
        <v>166</v>
      </c>
      <c r="B205" s="263">
        <v>1</v>
      </c>
      <c r="C205" s="556"/>
      <c r="D205" s="264" t="s">
        <v>181</v>
      </c>
      <c r="E205" s="265" t="s">
        <v>24</v>
      </c>
      <c r="F205" s="266"/>
      <c r="G205" s="41" t="s">
        <v>39</v>
      </c>
      <c r="H205" s="267">
        <f t="shared" si="178"/>
        <v>113</v>
      </c>
      <c r="I205" s="267">
        <f t="shared" si="179"/>
        <v>101</v>
      </c>
      <c r="J205" s="268">
        <f t="shared" si="180"/>
        <v>27506142.120000001</v>
      </c>
      <c r="K205" s="268">
        <f t="shared" si="181"/>
        <v>6</v>
      </c>
      <c r="L205" s="269">
        <f t="shared" si="182"/>
        <v>0.95</v>
      </c>
      <c r="M205" s="270">
        <f t="shared" ref="M205:M222" si="225">SUMIF($AO$4:$AO$22,E205,$AZ$4:$AZ$22)</f>
        <v>1.02</v>
      </c>
      <c r="N205" s="271">
        <f t="shared" si="183"/>
        <v>22272821.493617184</v>
      </c>
      <c r="O205" s="271">
        <f t="shared" si="184"/>
        <v>25105028.490208089</v>
      </c>
      <c r="P205" s="271">
        <f t="shared" si="185"/>
        <v>26653451.714279998</v>
      </c>
      <c r="Q205" s="271">
        <f t="shared" si="186"/>
        <v>28297378.294652831</v>
      </c>
      <c r="R205" s="272">
        <f t="shared" si="187"/>
        <v>26653451.714279998</v>
      </c>
      <c r="S205" s="271">
        <f t="shared" si="187"/>
        <v>28297378.294652831</v>
      </c>
      <c r="T205" s="271">
        <f t="shared" si="188"/>
        <v>30042698.669368953</v>
      </c>
      <c r="U205" s="271"/>
      <c r="V205" s="271">
        <f t="shared" si="189"/>
        <v>2249554970.8553357</v>
      </c>
      <c r="W205" s="271">
        <f t="shared" si="190"/>
        <v>2535607877.5110168</v>
      </c>
      <c r="X205" s="271">
        <f t="shared" si="191"/>
        <v>2691998623.1422796</v>
      </c>
      <c r="Y205" s="272">
        <f t="shared" si="192"/>
        <v>2858035207.7599359</v>
      </c>
      <c r="Z205" s="272">
        <f t="shared" si="193"/>
        <v>2691998623.1422796</v>
      </c>
      <c r="AA205" s="271">
        <f t="shared" si="194"/>
        <v>2858035207.7599359</v>
      </c>
      <c r="AB205" s="271">
        <f t="shared" si="195"/>
        <v>3034312565.6062641</v>
      </c>
      <c r="AC205" s="271"/>
      <c r="AD205" s="33" t="str">
        <f t="shared" si="196"/>
        <v>BERTAHAP</v>
      </c>
      <c r="AE205" s="273">
        <f t="shared" si="197"/>
        <v>0</v>
      </c>
      <c r="AF205" s="274">
        <v>2</v>
      </c>
      <c r="AG205" s="275"/>
      <c r="AH205" s="271" t="e">
        <f>IF(AG205&gt;#REF!,"LB","KR")</f>
        <v>#REF!</v>
      </c>
      <c r="AI205" s="275">
        <f t="shared" si="222"/>
        <v>2474511000</v>
      </c>
      <c r="AJ205" s="275">
        <f t="shared" si="222"/>
        <v>2789169000</v>
      </c>
      <c r="AK205" s="275">
        <f t="shared" si="222"/>
        <v>2961199000</v>
      </c>
      <c r="AL205" s="276">
        <f t="shared" si="221"/>
        <v>3143839000</v>
      </c>
      <c r="AM205" s="276">
        <f t="shared" si="221"/>
        <v>2961199000</v>
      </c>
      <c r="AN205" s="275">
        <f t="shared" si="221"/>
        <v>3143839000</v>
      </c>
      <c r="AO205" s="275">
        <f t="shared" si="221"/>
        <v>3337744000</v>
      </c>
      <c r="AP205" s="275">
        <f t="shared" si="212"/>
        <v>3337744028.0458789</v>
      </c>
      <c r="AQ205" s="52">
        <f t="shared" si="213"/>
        <v>3138871000</v>
      </c>
      <c r="AR205" s="43">
        <f t="shared" si="213"/>
        <v>3332470000</v>
      </c>
      <c r="AS205" s="63">
        <f t="shared" si="198"/>
        <v>2824983900</v>
      </c>
      <c r="AT205" s="63">
        <f t="shared" si="199"/>
        <v>47083065</v>
      </c>
      <c r="AU205" s="351">
        <f t="shared" si="200"/>
        <v>58946981.25</v>
      </c>
      <c r="AV205" s="141">
        <f t="shared" si="201"/>
        <v>33324700</v>
      </c>
      <c r="AW205" s="5">
        <f t="shared" si="202"/>
        <v>47083065</v>
      </c>
      <c r="AX205" s="5">
        <f t="shared" si="203"/>
        <v>74029975</v>
      </c>
      <c r="AY205" s="510">
        <f t="shared" si="204"/>
        <v>3538009000</v>
      </c>
      <c r="AZ205" s="127">
        <f t="shared" si="214"/>
        <v>3538008729.5589514</v>
      </c>
      <c r="BA205" s="2"/>
      <c r="BB205" s="2"/>
      <c r="BW205" s="56">
        <f t="shared" si="205"/>
        <v>-694530.0885300003</v>
      </c>
      <c r="CW205" s="63">
        <f t="shared" si="206"/>
        <v>2999223000</v>
      </c>
      <c r="CX205" s="44">
        <f t="shared" si="207"/>
        <v>33324700</v>
      </c>
      <c r="DA205" s="56">
        <f t="shared" si="208"/>
        <v>2665079100</v>
      </c>
      <c r="DB205" s="44">
        <f t="shared" si="209"/>
        <v>44417985</v>
      </c>
      <c r="DC205" s="49">
        <f t="shared" si="210"/>
        <v>74029975</v>
      </c>
    </row>
    <row r="206" spans="1:107">
      <c r="A206" s="3">
        <f t="shared" si="211"/>
        <v>167</v>
      </c>
      <c r="B206" s="263">
        <v>2</v>
      </c>
      <c r="C206" s="556"/>
      <c r="D206" s="264" t="s">
        <v>181</v>
      </c>
      <c r="E206" s="265" t="s">
        <v>35</v>
      </c>
      <c r="F206" s="266"/>
      <c r="G206" s="41" t="s">
        <v>42</v>
      </c>
      <c r="H206" s="267">
        <f t="shared" si="178"/>
        <v>78</v>
      </c>
      <c r="I206" s="267">
        <f t="shared" si="179"/>
        <v>66</v>
      </c>
      <c r="J206" s="268">
        <f t="shared" si="180"/>
        <v>27506142.120000001</v>
      </c>
      <c r="K206" s="268">
        <f t="shared" si="181"/>
        <v>2</v>
      </c>
      <c r="L206" s="269">
        <f t="shared" si="182"/>
        <v>0.93</v>
      </c>
      <c r="M206" s="270">
        <f t="shared" si="225"/>
        <v>1.02</v>
      </c>
      <c r="N206" s="271">
        <f t="shared" si="183"/>
        <v>21803919.988488406</v>
      </c>
      <c r="O206" s="271">
        <f t="shared" si="184"/>
        <v>24576501.574624766</v>
      </c>
      <c r="P206" s="271">
        <f t="shared" si="185"/>
        <v>26092326.415032003</v>
      </c>
      <c r="Q206" s="271">
        <f t="shared" si="186"/>
        <v>27701644.014765408</v>
      </c>
      <c r="R206" s="272">
        <f t="shared" si="187"/>
        <v>26092326.415032003</v>
      </c>
      <c r="S206" s="271">
        <f t="shared" si="187"/>
        <v>27701644.014765408</v>
      </c>
      <c r="T206" s="271">
        <f t="shared" si="188"/>
        <v>29410220.8026454</v>
      </c>
      <c r="U206" s="271"/>
      <c r="V206" s="271">
        <f t="shared" si="189"/>
        <v>1439058719.2402349</v>
      </c>
      <c r="W206" s="271">
        <f t="shared" si="190"/>
        <v>1622049103.9252346</v>
      </c>
      <c r="X206" s="271">
        <f t="shared" si="191"/>
        <v>1722093543.3921123</v>
      </c>
      <c r="Y206" s="272">
        <f t="shared" si="192"/>
        <v>1828308504.9745169</v>
      </c>
      <c r="Z206" s="272">
        <f t="shared" si="193"/>
        <v>1722093543.3921123</v>
      </c>
      <c r="AA206" s="271">
        <f t="shared" si="194"/>
        <v>1828308504.9745169</v>
      </c>
      <c r="AB206" s="271">
        <f t="shared" si="195"/>
        <v>1941074572.9745965</v>
      </c>
      <c r="AC206" s="271"/>
      <c r="AD206" s="33" t="str">
        <f t="shared" si="196"/>
        <v>BERTAHAP</v>
      </c>
      <c r="AE206" s="273">
        <f t="shared" si="197"/>
        <v>0</v>
      </c>
      <c r="AF206" s="274">
        <v>2</v>
      </c>
      <c r="AG206" s="275"/>
      <c r="AH206" s="271" t="e">
        <f>IF(AG206&gt;#REF!,"LB","KR")</f>
        <v>#REF!</v>
      </c>
      <c r="AI206" s="275">
        <f t="shared" si="222"/>
        <v>1582965000</v>
      </c>
      <c r="AJ206" s="275">
        <f t="shared" si="222"/>
        <v>1784255000</v>
      </c>
      <c r="AK206" s="275">
        <f t="shared" si="222"/>
        <v>1894303000</v>
      </c>
      <c r="AL206" s="276">
        <f t="shared" si="221"/>
        <v>2011140000</v>
      </c>
      <c r="AM206" s="276">
        <f t="shared" si="221"/>
        <v>1894303000</v>
      </c>
      <c r="AN206" s="275">
        <f t="shared" si="221"/>
        <v>2011140000</v>
      </c>
      <c r="AO206" s="275">
        <f t="shared" si="221"/>
        <v>2135183000</v>
      </c>
      <c r="AP206" s="275">
        <f t="shared" si="212"/>
        <v>2135182661.8870077</v>
      </c>
      <c r="AQ206" s="52">
        <f t="shared" si="213"/>
        <v>2007962000</v>
      </c>
      <c r="AR206" s="43">
        <f t="shared" si="213"/>
        <v>2131809000</v>
      </c>
      <c r="AS206" s="63">
        <f t="shared" si="198"/>
        <v>1807165800</v>
      </c>
      <c r="AT206" s="63">
        <f t="shared" si="199"/>
        <v>30119430</v>
      </c>
      <c r="AU206" s="351">
        <f t="shared" si="200"/>
        <v>37708875</v>
      </c>
      <c r="AV206" s="141">
        <f t="shared" si="201"/>
        <v>21318090</v>
      </c>
      <c r="AW206" s="5">
        <f t="shared" si="202"/>
        <v>30119430</v>
      </c>
      <c r="AX206" s="5">
        <f t="shared" si="203"/>
        <v>47357575</v>
      </c>
      <c r="AY206" s="510">
        <f t="shared" si="204"/>
        <v>2263294000</v>
      </c>
      <c r="AZ206" s="127">
        <f t="shared" si="214"/>
        <v>2263293848.6324973</v>
      </c>
      <c r="BA206" s="2"/>
      <c r="BB206" s="2"/>
      <c r="BW206" s="56">
        <f t="shared" si="205"/>
        <v>-1255655.3877779953</v>
      </c>
      <c r="CW206" s="63">
        <f t="shared" si="206"/>
        <v>1918628100</v>
      </c>
      <c r="CX206" s="44">
        <f t="shared" si="207"/>
        <v>21318090</v>
      </c>
      <c r="DA206" s="56">
        <f t="shared" si="208"/>
        <v>1704872700</v>
      </c>
      <c r="DB206" s="44">
        <f t="shared" si="209"/>
        <v>28414545</v>
      </c>
      <c r="DC206" s="49">
        <f t="shared" si="210"/>
        <v>47357575</v>
      </c>
    </row>
    <row r="207" spans="1:107">
      <c r="A207" s="3">
        <f t="shared" si="211"/>
        <v>168</v>
      </c>
      <c r="B207" s="263">
        <v>3</v>
      </c>
      <c r="C207" s="556"/>
      <c r="D207" s="264" t="s">
        <v>181</v>
      </c>
      <c r="E207" s="265" t="s">
        <v>41</v>
      </c>
      <c r="F207" s="266"/>
      <c r="G207" s="41" t="s">
        <v>45</v>
      </c>
      <c r="H207" s="267">
        <f t="shared" si="178"/>
        <v>60</v>
      </c>
      <c r="I207" s="267">
        <f t="shared" si="179"/>
        <v>52</v>
      </c>
      <c r="J207" s="268">
        <f t="shared" si="180"/>
        <v>27506142.120000001</v>
      </c>
      <c r="K207" s="268">
        <f t="shared" si="181"/>
        <v>2</v>
      </c>
      <c r="L207" s="269">
        <f t="shared" si="182"/>
        <v>0.93</v>
      </c>
      <c r="M207" s="270">
        <f t="shared" si="225"/>
        <v>1.02</v>
      </c>
      <c r="N207" s="271">
        <f t="shared" si="183"/>
        <v>21803919.988488406</v>
      </c>
      <c r="O207" s="271">
        <f t="shared" si="184"/>
        <v>24576501.574624766</v>
      </c>
      <c r="P207" s="271">
        <f t="shared" si="185"/>
        <v>26092326.415032003</v>
      </c>
      <c r="Q207" s="271">
        <f t="shared" si="186"/>
        <v>27701644.014765408</v>
      </c>
      <c r="R207" s="272">
        <f t="shared" si="187"/>
        <v>26092326.415032003</v>
      </c>
      <c r="S207" s="271">
        <f t="shared" si="187"/>
        <v>27701644.014765408</v>
      </c>
      <c r="T207" s="271">
        <f t="shared" si="188"/>
        <v>29410220.8026454</v>
      </c>
      <c r="U207" s="271"/>
      <c r="V207" s="271">
        <f t="shared" si="189"/>
        <v>1133803839.4013972</v>
      </c>
      <c r="W207" s="271">
        <f t="shared" si="190"/>
        <v>1277978081.8804879</v>
      </c>
      <c r="X207" s="271">
        <f t="shared" si="191"/>
        <v>1356800973.5816641</v>
      </c>
      <c r="Y207" s="272">
        <f t="shared" si="192"/>
        <v>1440485488.7678013</v>
      </c>
      <c r="Z207" s="272">
        <f t="shared" si="193"/>
        <v>1356800973.5816641</v>
      </c>
      <c r="AA207" s="271">
        <f t="shared" si="194"/>
        <v>1440485488.7678013</v>
      </c>
      <c r="AB207" s="271">
        <f t="shared" si="195"/>
        <v>1529331481.7375607</v>
      </c>
      <c r="AC207" s="271"/>
      <c r="AD207" s="33" t="str">
        <f t="shared" si="196"/>
        <v>BERTAHAP</v>
      </c>
      <c r="AE207" s="273">
        <f t="shared" si="197"/>
        <v>0</v>
      </c>
      <c r="AF207" s="274">
        <v>2</v>
      </c>
      <c r="AG207" s="275"/>
      <c r="AH207" s="271" t="e">
        <f>IF(AG207&gt;#REF!,"LB","KR")</f>
        <v>#REF!</v>
      </c>
      <c r="AI207" s="275">
        <f t="shared" si="222"/>
        <v>1247185000</v>
      </c>
      <c r="AJ207" s="275">
        <f t="shared" si="222"/>
        <v>1405776000</v>
      </c>
      <c r="AK207" s="275">
        <f t="shared" si="222"/>
        <v>1492482000</v>
      </c>
      <c r="AL207" s="276">
        <f t="shared" si="221"/>
        <v>1584535000</v>
      </c>
      <c r="AM207" s="276">
        <f t="shared" si="221"/>
        <v>1492482000</v>
      </c>
      <c r="AN207" s="275">
        <f t="shared" si="221"/>
        <v>1584535000</v>
      </c>
      <c r="AO207" s="275">
        <f t="shared" si="221"/>
        <v>1682265000</v>
      </c>
      <c r="AP207" s="275">
        <f t="shared" si="212"/>
        <v>1682265610.1281512</v>
      </c>
      <c r="AQ207" s="52">
        <f t="shared" si="213"/>
        <v>1582031000</v>
      </c>
      <c r="AR207" s="43">
        <f t="shared" si="213"/>
        <v>1679608000</v>
      </c>
      <c r="AS207" s="63">
        <f t="shared" si="198"/>
        <v>1423827900</v>
      </c>
      <c r="AT207" s="63">
        <f t="shared" si="199"/>
        <v>23730465</v>
      </c>
      <c r="AU207" s="351">
        <f t="shared" si="200"/>
        <v>29710031.25</v>
      </c>
      <c r="AV207" s="141">
        <f t="shared" si="201"/>
        <v>16796080</v>
      </c>
      <c r="AW207" s="5">
        <f t="shared" si="202"/>
        <v>23730465</v>
      </c>
      <c r="AX207" s="5">
        <f t="shared" si="203"/>
        <v>37312050</v>
      </c>
      <c r="AY207" s="510">
        <f t="shared" si="204"/>
        <v>1783203000</v>
      </c>
      <c r="AZ207" s="127">
        <f t="shared" si="214"/>
        <v>1783202179.2355373</v>
      </c>
      <c r="BA207" s="2"/>
      <c r="BB207" s="2"/>
      <c r="BW207" s="56">
        <f t="shared" si="205"/>
        <v>-1255655.3877779953</v>
      </c>
      <c r="CW207" s="63">
        <f t="shared" si="206"/>
        <v>1511647200</v>
      </c>
      <c r="CX207" s="44">
        <f t="shared" si="207"/>
        <v>16796080</v>
      </c>
      <c r="DA207" s="56">
        <f t="shared" si="208"/>
        <v>1343233800</v>
      </c>
      <c r="DB207" s="44">
        <f t="shared" si="209"/>
        <v>22387230</v>
      </c>
      <c r="DC207" s="49">
        <f t="shared" si="210"/>
        <v>37312050</v>
      </c>
    </row>
    <row r="208" spans="1:107">
      <c r="A208" s="3">
        <f t="shared" si="211"/>
        <v>169</v>
      </c>
      <c r="B208" s="263">
        <v>4</v>
      </c>
      <c r="C208" s="556"/>
      <c r="D208" s="264" t="s">
        <v>181</v>
      </c>
      <c r="E208" s="265">
        <v>10</v>
      </c>
      <c r="F208" s="266"/>
      <c r="G208" s="41" t="s">
        <v>48</v>
      </c>
      <c r="H208" s="267">
        <f t="shared" si="178"/>
        <v>74</v>
      </c>
      <c r="I208" s="267">
        <f t="shared" si="179"/>
        <v>63</v>
      </c>
      <c r="J208" s="268">
        <f t="shared" si="180"/>
        <v>27506142.120000001</v>
      </c>
      <c r="K208" s="268">
        <f t="shared" si="181"/>
        <v>2</v>
      </c>
      <c r="L208" s="269">
        <f t="shared" si="182"/>
        <v>0.93</v>
      </c>
      <c r="M208" s="270">
        <f t="shared" si="225"/>
        <v>1.02</v>
      </c>
      <c r="N208" s="271">
        <f t="shared" si="183"/>
        <v>21803919.988488406</v>
      </c>
      <c r="O208" s="271">
        <f t="shared" si="184"/>
        <v>24576501.574624766</v>
      </c>
      <c r="P208" s="271">
        <f t="shared" si="185"/>
        <v>26092326.415032003</v>
      </c>
      <c r="Q208" s="271">
        <f t="shared" si="186"/>
        <v>27701644.014765408</v>
      </c>
      <c r="R208" s="272">
        <f t="shared" si="187"/>
        <v>26092326.415032003</v>
      </c>
      <c r="S208" s="271">
        <f t="shared" si="187"/>
        <v>27701644.014765408</v>
      </c>
      <c r="T208" s="271">
        <f t="shared" si="188"/>
        <v>29410220.8026454</v>
      </c>
      <c r="U208" s="271"/>
      <c r="V208" s="271">
        <f t="shared" si="189"/>
        <v>1373646959.2747695</v>
      </c>
      <c r="W208" s="271">
        <f t="shared" si="190"/>
        <v>1548319599.2013602</v>
      </c>
      <c r="X208" s="271">
        <f t="shared" si="191"/>
        <v>1643816564.1470163</v>
      </c>
      <c r="Y208" s="272">
        <f t="shared" si="192"/>
        <v>1745203572.9302206</v>
      </c>
      <c r="Z208" s="272">
        <f t="shared" si="193"/>
        <v>1643816564.1470163</v>
      </c>
      <c r="AA208" s="271">
        <f t="shared" si="194"/>
        <v>1745203572.9302206</v>
      </c>
      <c r="AB208" s="271">
        <f t="shared" si="195"/>
        <v>1852843910.5666602</v>
      </c>
      <c r="AC208" s="271"/>
      <c r="AD208" s="33" t="str">
        <f t="shared" si="196"/>
        <v>BERTAHAP</v>
      </c>
      <c r="AE208" s="273">
        <f t="shared" si="197"/>
        <v>0</v>
      </c>
      <c r="AF208" s="274">
        <v>2</v>
      </c>
      <c r="AG208" s="275"/>
      <c r="AH208" s="271" t="e">
        <f>IF(AG208&gt;#REF!,"LB","KR")</f>
        <v>#REF!</v>
      </c>
      <c r="AI208" s="275">
        <f t="shared" si="222"/>
        <v>1511012000</v>
      </c>
      <c r="AJ208" s="275">
        <f t="shared" si="222"/>
        <v>1703152000</v>
      </c>
      <c r="AK208" s="275">
        <f t="shared" si="222"/>
        <v>1808199000</v>
      </c>
      <c r="AL208" s="276">
        <f t="shared" si="221"/>
        <v>1919724000</v>
      </c>
      <c r="AM208" s="276">
        <f t="shared" si="221"/>
        <v>1808199000</v>
      </c>
      <c r="AN208" s="275">
        <f t="shared" si="221"/>
        <v>1919724000</v>
      </c>
      <c r="AO208" s="275">
        <f t="shared" si="221"/>
        <v>2038129000</v>
      </c>
      <c r="AP208" s="275">
        <f t="shared" si="212"/>
        <v>2038128325.4315333</v>
      </c>
      <c r="AQ208" s="52">
        <f t="shared" si="213"/>
        <v>1916691000</v>
      </c>
      <c r="AR208" s="43">
        <f t="shared" si="213"/>
        <v>2034908000</v>
      </c>
      <c r="AS208" s="63">
        <f t="shared" si="198"/>
        <v>1725021900</v>
      </c>
      <c r="AT208" s="63">
        <f t="shared" si="199"/>
        <v>28750365</v>
      </c>
      <c r="AU208" s="351">
        <f t="shared" si="200"/>
        <v>35994825</v>
      </c>
      <c r="AV208" s="141">
        <f t="shared" si="201"/>
        <v>20349080</v>
      </c>
      <c r="AW208" s="5">
        <f t="shared" si="202"/>
        <v>28750365</v>
      </c>
      <c r="AX208" s="5">
        <f t="shared" si="203"/>
        <v>45204975</v>
      </c>
      <c r="AY208" s="510">
        <f t="shared" si="204"/>
        <v>2160417000</v>
      </c>
      <c r="AZ208" s="127">
        <f t="shared" si="214"/>
        <v>2160416228.157897</v>
      </c>
      <c r="BA208" s="2"/>
      <c r="BB208" s="2"/>
      <c r="BW208" s="56">
        <f t="shared" si="205"/>
        <v>-1255655.3877779953</v>
      </c>
      <c r="CW208" s="63">
        <f t="shared" si="206"/>
        <v>1831417200</v>
      </c>
      <c r="CX208" s="44">
        <f t="shared" si="207"/>
        <v>20349080</v>
      </c>
      <c r="DA208" s="56">
        <f t="shared" si="208"/>
        <v>1627379100</v>
      </c>
      <c r="DB208" s="44">
        <f t="shared" si="209"/>
        <v>27122985</v>
      </c>
      <c r="DC208" s="49">
        <f t="shared" si="210"/>
        <v>45204975</v>
      </c>
    </row>
    <row r="209" spans="1:107">
      <c r="A209" s="3">
        <f t="shared" si="211"/>
        <v>170</v>
      </c>
      <c r="B209" s="263">
        <v>5</v>
      </c>
      <c r="C209" s="556"/>
      <c r="D209" s="264" t="s">
        <v>181</v>
      </c>
      <c r="E209" s="299">
        <v>12</v>
      </c>
      <c r="F209" s="266"/>
      <c r="G209" s="41" t="s">
        <v>50</v>
      </c>
      <c r="H209" s="267">
        <f t="shared" si="178"/>
        <v>67</v>
      </c>
      <c r="I209" s="267">
        <f t="shared" si="179"/>
        <v>57</v>
      </c>
      <c r="J209" s="268">
        <f t="shared" si="180"/>
        <v>27506142.120000001</v>
      </c>
      <c r="K209" s="268">
        <f t="shared" si="181"/>
        <v>2</v>
      </c>
      <c r="L209" s="269">
        <f t="shared" si="182"/>
        <v>0.93</v>
      </c>
      <c r="M209" s="270">
        <f t="shared" si="225"/>
        <v>1.02</v>
      </c>
      <c r="N209" s="271">
        <f t="shared" si="183"/>
        <v>21803919.988488406</v>
      </c>
      <c r="O209" s="271">
        <f t="shared" si="184"/>
        <v>24576501.574624766</v>
      </c>
      <c r="P209" s="271">
        <f t="shared" si="185"/>
        <v>26092326.415032003</v>
      </c>
      <c r="Q209" s="271">
        <f t="shared" si="186"/>
        <v>27701644.014765408</v>
      </c>
      <c r="R209" s="272">
        <f t="shared" si="187"/>
        <v>26092326.415032003</v>
      </c>
      <c r="S209" s="271">
        <f t="shared" si="187"/>
        <v>27701644.014765408</v>
      </c>
      <c r="T209" s="271">
        <f t="shared" si="188"/>
        <v>29410220.8026454</v>
      </c>
      <c r="U209" s="271"/>
      <c r="V209" s="271">
        <f t="shared" si="189"/>
        <v>1242823439.3438392</v>
      </c>
      <c r="W209" s="271">
        <f t="shared" si="190"/>
        <v>1400860589.7536116</v>
      </c>
      <c r="X209" s="271">
        <f t="shared" si="191"/>
        <v>1487262605.6568241</v>
      </c>
      <c r="Y209" s="272">
        <f t="shared" si="192"/>
        <v>1578993708.8416283</v>
      </c>
      <c r="Z209" s="272">
        <f t="shared" si="193"/>
        <v>1487262605.6568241</v>
      </c>
      <c r="AA209" s="271">
        <f t="shared" si="194"/>
        <v>1578993708.8416283</v>
      </c>
      <c r="AB209" s="271">
        <f t="shared" si="195"/>
        <v>1676382585.7507877</v>
      </c>
      <c r="AC209" s="271"/>
      <c r="AD209" s="33" t="str">
        <f t="shared" si="196"/>
        <v>BERTAHAP</v>
      </c>
      <c r="AE209" s="273">
        <f t="shared" si="197"/>
        <v>0</v>
      </c>
      <c r="AF209" s="274">
        <v>2</v>
      </c>
      <c r="AG209" s="275"/>
      <c r="AH209" s="271" t="e">
        <f>IF(AG209&gt;#REF!,"LB","KR")</f>
        <v>#REF!</v>
      </c>
      <c r="AI209" s="275">
        <f t="shared" si="222"/>
        <v>1367106000</v>
      </c>
      <c r="AJ209" s="275">
        <f t="shared" si="222"/>
        <v>1540947000</v>
      </c>
      <c r="AK209" s="275">
        <f t="shared" si="222"/>
        <v>1635989000</v>
      </c>
      <c r="AL209" s="276">
        <f t="shared" si="221"/>
        <v>1736894000</v>
      </c>
      <c r="AM209" s="276">
        <f t="shared" si="221"/>
        <v>1635989000</v>
      </c>
      <c r="AN209" s="275">
        <f t="shared" si="221"/>
        <v>1736894000</v>
      </c>
      <c r="AO209" s="275">
        <f t="shared" si="221"/>
        <v>1844021000</v>
      </c>
      <c r="AP209" s="275">
        <f t="shared" si="212"/>
        <v>1844021775.8761561</v>
      </c>
      <c r="AQ209" s="52">
        <f t="shared" si="213"/>
        <v>1734149000</v>
      </c>
      <c r="AR209" s="43">
        <f t="shared" si="213"/>
        <v>1841108000</v>
      </c>
      <c r="AS209" s="63">
        <f t="shared" si="198"/>
        <v>1560734100</v>
      </c>
      <c r="AT209" s="63">
        <f t="shared" si="199"/>
        <v>26012235</v>
      </c>
      <c r="AU209" s="351">
        <f t="shared" si="200"/>
        <v>32566762.5</v>
      </c>
      <c r="AV209" s="141">
        <f t="shared" si="201"/>
        <v>18411080</v>
      </c>
      <c r="AW209" s="5">
        <f t="shared" si="202"/>
        <v>26012235</v>
      </c>
      <c r="AX209" s="5">
        <f t="shared" si="203"/>
        <v>40899725</v>
      </c>
      <c r="AY209" s="510">
        <f t="shared" si="204"/>
        <v>1954664000</v>
      </c>
      <c r="AZ209" s="127">
        <f t="shared" si="214"/>
        <v>1954663110.5638826</v>
      </c>
      <c r="BA209" s="2"/>
      <c r="BB209" s="2"/>
      <c r="BW209" s="56">
        <f t="shared" si="205"/>
        <v>-1255655.3877779953</v>
      </c>
      <c r="CW209" s="63">
        <f t="shared" si="206"/>
        <v>1656997200</v>
      </c>
      <c r="CX209" s="44">
        <f t="shared" si="207"/>
        <v>18411080</v>
      </c>
      <c r="DA209" s="56">
        <f t="shared" si="208"/>
        <v>1472390100</v>
      </c>
      <c r="DB209" s="44">
        <f t="shared" si="209"/>
        <v>24539835</v>
      </c>
      <c r="DC209" s="49">
        <f t="shared" si="210"/>
        <v>40899725</v>
      </c>
    </row>
    <row r="210" spans="1:107">
      <c r="A210" s="3">
        <f t="shared" si="211"/>
        <v>171</v>
      </c>
      <c r="B210" s="263">
        <v>6</v>
      </c>
      <c r="C210" s="556"/>
      <c r="D210" s="264" t="s">
        <v>181</v>
      </c>
      <c r="E210" s="265">
        <v>16</v>
      </c>
      <c r="F210" s="266"/>
      <c r="G210" s="41" t="s">
        <v>52</v>
      </c>
      <c r="H210" s="267">
        <f t="shared" si="178"/>
        <v>71</v>
      </c>
      <c r="I210" s="267">
        <f t="shared" si="179"/>
        <v>63</v>
      </c>
      <c r="J210" s="268">
        <f t="shared" si="180"/>
        <v>27506142.120000001</v>
      </c>
      <c r="K210" s="268">
        <f t="shared" si="181"/>
        <v>2</v>
      </c>
      <c r="L210" s="269">
        <f t="shared" si="182"/>
        <v>0.93</v>
      </c>
      <c r="M210" s="270">
        <f t="shared" si="225"/>
        <v>1.02</v>
      </c>
      <c r="N210" s="271">
        <f t="shared" si="183"/>
        <v>21803919.988488406</v>
      </c>
      <c r="O210" s="271">
        <f t="shared" si="184"/>
        <v>24576501.574624766</v>
      </c>
      <c r="P210" s="271">
        <f t="shared" si="185"/>
        <v>26092326.415032003</v>
      </c>
      <c r="Q210" s="271">
        <f t="shared" si="186"/>
        <v>27701644.014765408</v>
      </c>
      <c r="R210" s="272">
        <f t="shared" si="187"/>
        <v>26092326.415032003</v>
      </c>
      <c r="S210" s="271">
        <f t="shared" si="187"/>
        <v>27701644.014765408</v>
      </c>
      <c r="T210" s="271">
        <f t="shared" si="188"/>
        <v>29410220.8026454</v>
      </c>
      <c r="U210" s="271"/>
      <c r="V210" s="271">
        <f t="shared" si="189"/>
        <v>1373646959.2747695</v>
      </c>
      <c r="W210" s="271">
        <f t="shared" si="190"/>
        <v>1548319599.2013602</v>
      </c>
      <c r="X210" s="271">
        <f t="shared" si="191"/>
        <v>1643816564.1470163</v>
      </c>
      <c r="Y210" s="272">
        <f t="shared" si="192"/>
        <v>1745203572.9302206</v>
      </c>
      <c r="Z210" s="272">
        <f t="shared" si="193"/>
        <v>1643816564.1470163</v>
      </c>
      <c r="AA210" s="271">
        <f t="shared" si="194"/>
        <v>1745203572.9302206</v>
      </c>
      <c r="AB210" s="271">
        <f t="shared" si="195"/>
        <v>1852843910.5666602</v>
      </c>
      <c r="AC210" s="271"/>
      <c r="AD210" s="33" t="str">
        <f t="shared" si="196"/>
        <v>BERTAHAP</v>
      </c>
      <c r="AE210" s="273">
        <f t="shared" si="197"/>
        <v>0</v>
      </c>
      <c r="AF210" s="274">
        <v>2</v>
      </c>
      <c r="AG210" s="275"/>
      <c r="AH210" s="271" t="e">
        <f>IF(AG210&gt;#REF!,"LB","KR")</f>
        <v>#REF!</v>
      </c>
      <c r="AI210" s="275">
        <f t="shared" si="222"/>
        <v>1511012000</v>
      </c>
      <c r="AJ210" s="275">
        <f t="shared" si="222"/>
        <v>1703152000</v>
      </c>
      <c r="AK210" s="275">
        <f t="shared" si="222"/>
        <v>1808199000</v>
      </c>
      <c r="AL210" s="276">
        <f t="shared" si="221"/>
        <v>1919724000</v>
      </c>
      <c r="AM210" s="276">
        <f t="shared" si="221"/>
        <v>1808199000</v>
      </c>
      <c r="AN210" s="275">
        <f t="shared" si="221"/>
        <v>1919724000</v>
      </c>
      <c r="AO210" s="275">
        <f t="shared" si="221"/>
        <v>2038129000</v>
      </c>
      <c r="AP210" s="275">
        <f t="shared" si="212"/>
        <v>2038128325.4315333</v>
      </c>
      <c r="AQ210" s="52">
        <f t="shared" si="213"/>
        <v>1916691000</v>
      </c>
      <c r="AR210" s="43">
        <f t="shared" si="213"/>
        <v>2034908000</v>
      </c>
      <c r="AS210" s="63">
        <f t="shared" si="198"/>
        <v>1725021900</v>
      </c>
      <c r="AT210" s="63">
        <f t="shared" si="199"/>
        <v>28750365</v>
      </c>
      <c r="AU210" s="351">
        <f t="shared" si="200"/>
        <v>35994825</v>
      </c>
      <c r="AV210" s="141">
        <f t="shared" si="201"/>
        <v>20349080</v>
      </c>
      <c r="AW210" s="5">
        <f t="shared" si="202"/>
        <v>28750365</v>
      </c>
      <c r="AX210" s="5">
        <f t="shared" si="203"/>
        <v>45204975</v>
      </c>
      <c r="AY210" s="510">
        <f t="shared" si="204"/>
        <v>2160417000</v>
      </c>
      <c r="AZ210" s="127">
        <f t="shared" si="214"/>
        <v>2160416228.157897</v>
      </c>
      <c r="BA210" s="2"/>
      <c r="BB210" s="2"/>
      <c r="BW210" s="56">
        <f t="shared" si="205"/>
        <v>-1255655.3877779953</v>
      </c>
      <c r="CW210" s="63">
        <f t="shared" si="206"/>
        <v>1831417200</v>
      </c>
      <c r="CX210" s="44">
        <f t="shared" si="207"/>
        <v>20349080</v>
      </c>
      <c r="DA210" s="56">
        <f t="shared" si="208"/>
        <v>1627379100</v>
      </c>
      <c r="DB210" s="44">
        <f t="shared" si="209"/>
        <v>27122985</v>
      </c>
      <c r="DC210" s="49">
        <f t="shared" si="210"/>
        <v>45204975</v>
      </c>
    </row>
    <row r="211" spans="1:107">
      <c r="A211" s="3">
        <f t="shared" si="211"/>
        <v>172</v>
      </c>
      <c r="B211" s="263">
        <v>7</v>
      </c>
      <c r="C211" s="556"/>
      <c r="D211" s="264" t="s">
        <v>181</v>
      </c>
      <c r="E211" s="299">
        <v>18</v>
      </c>
      <c r="F211" s="266"/>
      <c r="G211" s="41" t="s">
        <v>54</v>
      </c>
      <c r="H211" s="267">
        <f t="shared" si="178"/>
        <v>97</v>
      </c>
      <c r="I211" s="267">
        <f t="shared" si="179"/>
        <v>85</v>
      </c>
      <c r="J211" s="268">
        <f t="shared" si="180"/>
        <v>27506142.120000001</v>
      </c>
      <c r="K211" s="268">
        <f t="shared" si="181"/>
        <v>2</v>
      </c>
      <c r="L211" s="269">
        <f t="shared" si="182"/>
        <v>0.93</v>
      </c>
      <c r="M211" s="270">
        <f t="shared" si="225"/>
        <v>1.02</v>
      </c>
      <c r="N211" s="271">
        <f t="shared" si="183"/>
        <v>21803919.988488406</v>
      </c>
      <c r="O211" s="271">
        <f t="shared" si="184"/>
        <v>24576501.574624766</v>
      </c>
      <c r="P211" s="271">
        <f t="shared" si="185"/>
        <v>26092326.415032003</v>
      </c>
      <c r="Q211" s="271">
        <f t="shared" si="186"/>
        <v>27701644.014765408</v>
      </c>
      <c r="R211" s="272">
        <f t="shared" si="187"/>
        <v>26092326.415032003</v>
      </c>
      <c r="S211" s="271">
        <f t="shared" si="187"/>
        <v>27701644.014765408</v>
      </c>
      <c r="T211" s="271">
        <f t="shared" si="188"/>
        <v>29410220.8026454</v>
      </c>
      <c r="U211" s="271"/>
      <c r="V211" s="271">
        <f t="shared" si="189"/>
        <v>1853333199.0215144</v>
      </c>
      <c r="W211" s="271">
        <f t="shared" si="190"/>
        <v>2089002633.8431051</v>
      </c>
      <c r="X211" s="271">
        <f t="shared" si="191"/>
        <v>2217847745.2777205</v>
      </c>
      <c r="Y211" s="272">
        <f t="shared" si="192"/>
        <v>2354639741.2550597</v>
      </c>
      <c r="Z211" s="272">
        <f t="shared" si="193"/>
        <v>2217847745.2777205</v>
      </c>
      <c r="AA211" s="271">
        <f t="shared" si="194"/>
        <v>2354639741.2550597</v>
      </c>
      <c r="AB211" s="271">
        <f t="shared" si="195"/>
        <v>2499868768.2248592</v>
      </c>
      <c r="AC211" s="271"/>
      <c r="AD211" s="33" t="str">
        <f t="shared" si="196"/>
        <v>BERTAHAP</v>
      </c>
      <c r="AE211" s="273">
        <f t="shared" si="197"/>
        <v>0</v>
      </c>
      <c r="AF211" s="274">
        <v>2</v>
      </c>
      <c r="AG211" s="275"/>
      <c r="AH211" s="271" t="e">
        <f>IF(AG211&gt;#REF!,"LB","KR")</f>
        <v>#REF!</v>
      </c>
      <c r="AI211" s="275">
        <f t="shared" si="222"/>
        <v>2038667000</v>
      </c>
      <c r="AJ211" s="275">
        <f t="shared" si="222"/>
        <v>2297903000</v>
      </c>
      <c r="AK211" s="275">
        <f t="shared" si="222"/>
        <v>2439633000</v>
      </c>
      <c r="AL211" s="276">
        <f t="shared" si="221"/>
        <v>2590104000</v>
      </c>
      <c r="AM211" s="276">
        <f t="shared" si="221"/>
        <v>2439633000</v>
      </c>
      <c r="AN211" s="275">
        <f t="shared" si="221"/>
        <v>2590104000</v>
      </c>
      <c r="AO211" s="275">
        <f t="shared" si="221"/>
        <v>2749856000</v>
      </c>
      <c r="AP211" s="275">
        <f t="shared" si="212"/>
        <v>2749855879.3938694</v>
      </c>
      <c r="AQ211" s="52">
        <f t="shared" si="213"/>
        <v>2586011000</v>
      </c>
      <c r="AR211" s="43">
        <f t="shared" si="213"/>
        <v>2745511000</v>
      </c>
      <c r="AS211" s="63">
        <f t="shared" si="198"/>
        <v>2327409900</v>
      </c>
      <c r="AT211" s="63">
        <f t="shared" si="199"/>
        <v>38790165</v>
      </c>
      <c r="AU211" s="351">
        <f t="shared" si="200"/>
        <v>48564450</v>
      </c>
      <c r="AV211" s="141">
        <f t="shared" si="201"/>
        <v>27455110</v>
      </c>
      <c r="AW211" s="5">
        <f t="shared" si="202"/>
        <v>38790165</v>
      </c>
      <c r="AX211" s="5">
        <f t="shared" si="203"/>
        <v>60990825</v>
      </c>
      <c r="AY211" s="510">
        <f t="shared" si="204"/>
        <v>2914848000</v>
      </c>
      <c r="AZ211" s="127">
        <f t="shared" si="214"/>
        <v>2914847511.0353961</v>
      </c>
      <c r="BA211" s="2"/>
      <c r="BB211" s="2"/>
      <c r="BW211" s="56">
        <f t="shared" si="205"/>
        <v>-1255655.3877779953</v>
      </c>
      <c r="CW211" s="63">
        <f t="shared" si="206"/>
        <v>2470959900</v>
      </c>
      <c r="CX211" s="44">
        <f t="shared" si="207"/>
        <v>27455110</v>
      </c>
      <c r="DA211" s="56">
        <f t="shared" si="208"/>
        <v>2195669700</v>
      </c>
      <c r="DB211" s="44">
        <f t="shared" si="209"/>
        <v>36594495</v>
      </c>
      <c r="DC211" s="49">
        <f t="shared" si="210"/>
        <v>60990825</v>
      </c>
    </row>
    <row r="212" spans="1:107">
      <c r="A212" s="3">
        <f t="shared" si="211"/>
        <v>173</v>
      </c>
      <c r="B212" s="263">
        <v>8</v>
      </c>
      <c r="C212" s="556"/>
      <c r="D212" s="264" t="s">
        <v>181</v>
      </c>
      <c r="E212" s="299">
        <v>20</v>
      </c>
      <c r="F212" s="266"/>
      <c r="G212" s="41" t="s">
        <v>70</v>
      </c>
      <c r="H212" s="267">
        <f t="shared" si="178"/>
        <v>60</v>
      </c>
      <c r="I212" s="267">
        <f t="shared" si="179"/>
        <v>51</v>
      </c>
      <c r="J212" s="268">
        <f t="shared" si="180"/>
        <v>27506142.120000001</v>
      </c>
      <c r="K212" s="268">
        <f t="shared" si="181"/>
        <v>2</v>
      </c>
      <c r="L212" s="269">
        <f t="shared" si="182"/>
        <v>0.93</v>
      </c>
      <c r="M212" s="270">
        <f t="shared" si="225"/>
        <v>1.02</v>
      </c>
      <c r="N212" s="271">
        <f t="shared" si="183"/>
        <v>21803919.988488406</v>
      </c>
      <c r="O212" s="271">
        <f t="shared" si="184"/>
        <v>24576501.574624766</v>
      </c>
      <c r="P212" s="271">
        <f t="shared" si="185"/>
        <v>26092326.415032003</v>
      </c>
      <c r="Q212" s="271">
        <f t="shared" si="186"/>
        <v>27701644.014765408</v>
      </c>
      <c r="R212" s="272">
        <f t="shared" si="187"/>
        <v>26092326.415032003</v>
      </c>
      <c r="S212" s="271">
        <f t="shared" si="187"/>
        <v>27701644.014765408</v>
      </c>
      <c r="T212" s="271">
        <f t="shared" si="188"/>
        <v>29410220.8026454</v>
      </c>
      <c r="U212" s="271"/>
      <c r="V212" s="271">
        <f t="shared" si="189"/>
        <v>1111999919.4129088</v>
      </c>
      <c r="W212" s="271">
        <f t="shared" si="190"/>
        <v>1253401580.3058631</v>
      </c>
      <c r="X212" s="271">
        <f t="shared" si="191"/>
        <v>1330708647.1666322</v>
      </c>
      <c r="Y212" s="272">
        <f t="shared" si="192"/>
        <v>1412783844.7530358</v>
      </c>
      <c r="Z212" s="272">
        <f t="shared" si="193"/>
        <v>1330708647.1666322</v>
      </c>
      <c r="AA212" s="271">
        <f t="shared" si="194"/>
        <v>1412783844.7530358</v>
      </c>
      <c r="AB212" s="271">
        <f t="shared" si="195"/>
        <v>1499921260.9349153</v>
      </c>
      <c r="AC212" s="271"/>
      <c r="AD212" s="33" t="str">
        <f t="shared" si="196"/>
        <v>BERTAHAP</v>
      </c>
      <c r="AE212" s="273">
        <f t="shared" si="197"/>
        <v>0</v>
      </c>
      <c r="AF212" s="274">
        <v>2</v>
      </c>
      <c r="AG212" s="275"/>
      <c r="AH212" s="271" t="e">
        <f>IF(AG212&gt;#REF!,"LB","KR")</f>
        <v>#REF!</v>
      </c>
      <c r="AI212" s="275">
        <f t="shared" si="222"/>
        <v>1223200000</v>
      </c>
      <c r="AJ212" s="275">
        <f t="shared" si="222"/>
        <v>1378742000</v>
      </c>
      <c r="AK212" s="275">
        <f t="shared" si="222"/>
        <v>1463780000</v>
      </c>
      <c r="AL212" s="276">
        <f t="shared" si="221"/>
        <v>1554063000</v>
      </c>
      <c r="AM212" s="276">
        <f t="shared" si="221"/>
        <v>1463780000</v>
      </c>
      <c r="AN212" s="275">
        <f t="shared" si="221"/>
        <v>1554063000</v>
      </c>
      <c r="AO212" s="275">
        <f t="shared" si="221"/>
        <v>1649914000</v>
      </c>
      <c r="AP212" s="275">
        <f t="shared" si="212"/>
        <v>1649914164.642993</v>
      </c>
      <c r="AQ212" s="52">
        <f t="shared" si="213"/>
        <v>1551607000</v>
      </c>
      <c r="AR212" s="43">
        <f t="shared" si="213"/>
        <v>1647307000</v>
      </c>
      <c r="AS212" s="63">
        <f t="shared" si="198"/>
        <v>1396446300</v>
      </c>
      <c r="AT212" s="63">
        <f t="shared" si="199"/>
        <v>23274105</v>
      </c>
      <c r="AU212" s="351">
        <f t="shared" si="200"/>
        <v>29138681.25</v>
      </c>
      <c r="AV212" s="141">
        <f t="shared" si="201"/>
        <v>16473070</v>
      </c>
      <c r="AW212" s="5">
        <f t="shared" si="202"/>
        <v>23274105</v>
      </c>
      <c r="AX212" s="5">
        <f t="shared" si="203"/>
        <v>36594500</v>
      </c>
      <c r="AY212" s="510">
        <f t="shared" si="204"/>
        <v>1748909000</v>
      </c>
      <c r="AZ212" s="127">
        <f t="shared" si="214"/>
        <v>1748908931.292275</v>
      </c>
      <c r="BA212" s="2"/>
      <c r="BB212" s="2"/>
      <c r="BW212" s="56">
        <f t="shared" si="205"/>
        <v>-1255655.3877779953</v>
      </c>
      <c r="CW212" s="63">
        <f t="shared" si="206"/>
        <v>1482576300</v>
      </c>
      <c r="CX212" s="44">
        <f t="shared" si="207"/>
        <v>16473070</v>
      </c>
      <c r="DA212" s="56">
        <f t="shared" si="208"/>
        <v>1317402000</v>
      </c>
      <c r="DB212" s="44">
        <f t="shared" si="209"/>
        <v>21956700</v>
      </c>
      <c r="DC212" s="49">
        <f t="shared" si="210"/>
        <v>36594500</v>
      </c>
    </row>
    <row r="213" spans="1:107">
      <c r="A213" s="3">
        <f t="shared" si="211"/>
        <v>174</v>
      </c>
      <c r="B213" s="263">
        <v>9</v>
      </c>
      <c r="C213" s="556"/>
      <c r="D213" s="264" t="s">
        <v>181</v>
      </c>
      <c r="E213" s="299">
        <v>22</v>
      </c>
      <c r="F213" s="266"/>
      <c r="G213" s="41" t="s">
        <v>89</v>
      </c>
      <c r="H213" s="267">
        <f t="shared" si="178"/>
        <v>81</v>
      </c>
      <c r="I213" s="267">
        <f t="shared" si="179"/>
        <v>70</v>
      </c>
      <c r="J213" s="268">
        <f t="shared" si="180"/>
        <v>27506142.120000001</v>
      </c>
      <c r="K213" s="268">
        <f t="shared" si="181"/>
        <v>4</v>
      </c>
      <c r="L213" s="269">
        <f t="shared" si="182"/>
        <v>0.97</v>
      </c>
      <c r="M213" s="270">
        <f t="shared" si="225"/>
        <v>1.02</v>
      </c>
      <c r="N213" s="271">
        <f t="shared" si="183"/>
        <v>22741722.99874597</v>
      </c>
      <c r="O213" s="271">
        <f t="shared" si="184"/>
        <v>25633555.40579142</v>
      </c>
      <c r="P213" s="271">
        <f t="shared" si="185"/>
        <v>27214577.013528001</v>
      </c>
      <c r="Q213" s="271">
        <f t="shared" si="186"/>
        <v>28893112.574540261</v>
      </c>
      <c r="R213" s="272">
        <f t="shared" si="187"/>
        <v>27214577.013528001</v>
      </c>
      <c r="S213" s="271">
        <f t="shared" si="187"/>
        <v>28893112.574540261</v>
      </c>
      <c r="T213" s="271">
        <f t="shared" si="188"/>
        <v>30675176.536092512</v>
      </c>
      <c r="U213" s="271"/>
      <c r="V213" s="271">
        <f t="shared" si="189"/>
        <v>1591920609.9122179</v>
      </c>
      <c r="W213" s="271">
        <f t="shared" si="190"/>
        <v>1794348878.4053993</v>
      </c>
      <c r="X213" s="271">
        <f t="shared" si="191"/>
        <v>1905020390.94696</v>
      </c>
      <c r="Y213" s="272">
        <f t="shared" si="192"/>
        <v>2022517880.2178183</v>
      </c>
      <c r="Z213" s="272">
        <f t="shared" si="193"/>
        <v>1905020390.94696</v>
      </c>
      <c r="AA213" s="271">
        <f t="shared" si="194"/>
        <v>2022517880.2178183</v>
      </c>
      <c r="AB213" s="271">
        <f t="shared" si="195"/>
        <v>2147262357.5264759</v>
      </c>
      <c r="AC213" s="271"/>
      <c r="AD213" s="33" t="str">
        <f t="shared" si="196"/>
        <v>BERTAHAP</v>
      </c>
      <c r="AE213" s="273">
        <f t="shared" si="197"/>
        <v>0</v>
      </c>
      <c r="AF213" s="274">
        <v>2</v>
      </c>
      <c r="AG213" s="275"/>
      <c r="AH213" s="271" t="e">
        <f>IF(AG213&gt;#REF!,"LB","KR")</f>
        <v>#REF!</v>
      </c>
      <c r="AI213" s="275">
        <f t="shared" si="222"/>
        <v>1751113000</v>
      </c>
      <c r="AJ213" s="275">
        <f t="shared" si="222"/>
        <v>1973784000</v>
      </c>
      <c r="AK213" s="275">
        <f t="shared" si="222"/>
        <v>2095523000</v>
      </c>
      <c r="AL213" s="276">
        <f t="shared" si="221"/>
        <v>2224770000</v>
      </c>
      <c r="AM213" s="276">
        <f t="shared" si="221"/>
        <v>2095523000</v>
      </c>
      <c r="AN213" s="275">
        <f t="shared" si="221"/>
        <v>2224770000</v>
      </c>
      <c r="AO213" s="275">
        <f t="shared" si="221"/>
        <v>2361989000</v>
      </c>
      <c r="AP213" s="275">
        <f t="shared" si="212"/>
        <v>2361988887.2412453</v>
      </c>
      <c r="AQ213" s="52">
        <f t="shared" si="213"/>
        <v>2221255000</v>
      </c>
      <c r="AR213" s="43">
        <f t="shared" si="213"/>
        <v>2358257000</v>
      </c>
      <c r="AS213" s="63">
        <f t="shared" si="198"/>
        <v>1999129500</v>
      </c>
      <c r="AT213" s="63">
        <f t="shared" si="199"/>
        <v>33318825</v>
      </c>
      <c r="AU213" s="351">
        <f t="shared" si="200"/>
        <v>41714437.5</v>
      </c>
      <c r="AV213" s="141">
        <f t="shared" si="201"/>
        <v>23582570</v>
      </c>
      <c r="AW213" s="5">
        <f t="shared" si="202"/>
        <v>33318825</v>
      </c>
      <c r="AX213" s="5">
        <f t="shared" si="203"/>
        <v>52388075</v>
      </c>
      <c r="AY213" s="510">
        <f t="shared" si="204"/>
        <v>2503709000</v>
      </c>
      <c r="AZ213" s="127">
        <f t="shared" si="214"/>
        <v>2503708616.2946715</v>
      </c>
      <c r="BA213" s="2"/>
      <c r="BB213" s="2"/>
      <c r="BW213" s="56">
        <f t="shared" si="205"/>
        <v>-133404.78928199783</v>
      </c>
      <c r="CW213" s="63">
        <f t="shared" si="206"/>
        <v>2122431300</v>
      </c>
      <c r="CX213" s="44">
        <f t="shared" si="207"/>
        <v>23582570</v>
      </c>
      <c r="DA213" s="56">
        <f t="shared" si="208"/>
        <v>1885970700</v>
      </c>
      <c r="DB213" s="44">
        <f t="shared" si="209"/>
        <v>31432845</v>
      </c>
      <c r="DC213" s="49">
        <f t="shared" si="210"/>
        <v>52388075</v>
      </c>
    </row>
    <row r="214" spans="1:107">
      <c r="A214" s="3">
        <f t="shared" si="211"/>
        <v>175</v>
      </c>
      <c r="B214" s="263">
        <v>1</v>
      </c>
      <c r="C214" s="556"/>
      <c r="D214" s="264" t="s">
        <v>182</v>
      </c>
      <c r="E214" s="265" t="s">
        <v>24</v>
      </c>
      <c r="F214" s="266"/>
      <c r="G214" s="41" t="s">
        <v>39</v>
      </c>
      <c r="H214" s="267">
        <f t="shared" si="178"/>
        <v>113</v>
      </c>
      <c r="I214" s="267">
        <f t="shared" si="179"/>
        <v>101</v>
      </c>
      <c r="J214" s="268">
        <f t="shared" si="180"/>
        <v>27506142.120000001</v>
      </c>
      <c r="K214" s="268">
        <f t="shared" si="181"/>
        <v>6</v>
      </c>
      <c r="L214" s="269">
        <f t="shared" si="182"/>
        <v>0.95</v>
      </c>
      <c r="M214" s="270">
        <f t="shared" si="225"/>
        <v>1.02</v>
      </c>
      <c r="N214" s="271">
        <f t="shared" si="183"/>
        <v>22272821.493617184</v>
      </c>
      <c r="O214" s="271">
        <f t="shared" si="184"/>
        <v>25105028.490208089</v>
      </c>
      <c r="P214" s="271">
        <f t="shared" si="185"/>
        <v>26653451.714279998</v>
      </c>
      <c r="Q214" s="271">
        <f t="shared" si="186"/>
        <v>28297378.294652831</v>
      </c>
      <c r="R214" s="272">
        <f t="shared" si="187"/>
        <v>26653451.714279998</v>
      </c>
      <c r="S214" s="271">
        <f t="shared" si="187"/>
        <v>28297378.294652831</v>
      </c>
      <c r="T214" s="271">
        <f t="shared" si="188"/>
        <v>30042698.669368953</v>
      </c>
      <c r="U214" s="271"/>
      <c r="V214" s="271">
        <f t="shared" si="189"/>
        <v>2249554970.8553357</v>
      </c>
      <c r="W214" s="271">
        <f t="shared" si="190"/>
        <v>2535607877.5110168</v>
      </c>
      <c r="X214" s="271">
        <f t="shared" si="191"/>
        <v>2691998623.1422796</v>
      </c>
      <c r="Y214" s="272">
        <f t="shared" si="192"/>
        <v>2858035207.7599359</v>
      </c>
      <c r="Z214" s="272">
        <f t="shared" si="193"/>
        <v>2691998623.1422796</v>
      </c>
      <c r="AA214" s="271">
        <f t="shared" si="194"/>
        <v>2858035207.7599359</v>
      </c>
      <c r="AB214" s="271">
        <f t="shared" si="195"/>
        <v>3034312565.6062641</v>
      </c>
      <c r="AC214" s="271"/>
      <c r="AD214" s="33" t="str">
        <f t="shared" si="196"/>
        <v>BERTAHAP</v>
      </c>
      <c r="AE214" s="273">
        <f t="shared" si="197"/>
        <v>0</v>
      </c>
      <c r="AF214" s="274">
        <v>2</v>
      </c>
      <c r="AG214" s="275"/>
      <c r="AH214" s="271" t="e">
        <f>IF(AG214&gt;#REF!,"LB","KR")</f>
        <v>#REF!</v>
      </c>
      <c r="AI214" s="275">
        <f t="shared" si="222"/>
        <v>2474511000</v>
      </c>
      <c r="AJ214" s="275">
        <f t="shared" si="222"/>
        <v>2789169000</v>
      </c>
      <c r="AK214" s="275">
        <f t="shared" si="222"/>
        <v>2961199000</v>
      </c>
      <c r="AL214" s="276">
        <f t="shared" si="221"/>
        <v>3143839000</v>
      </c>
      <c r="AM214" s="276">
        <f t="shared" si="221"/>
        <v>2961199000</v>
      </c>
      <c r="AN214" s="275">
        <f t="shared" si="221"/>
        <v>3143839000</v>
      </c>
      <c r="AO214" s="275">
        <f t="shared" si="221"/>
        <v>3337744000</v>
      </c>
      <c r="AP214" s="275">
        <f t="shared" si="212"/>
        <v>3337744028.0458789</v>
      </c>
      <c r="AQ214" s="52">
        <f t="shared" si="213"/>
        <v>3138871000</v>
      </c>
      <c r="AR214" s="43">
        <f t="shared" si="213"/>
        <v>3332470000</v>
      </c>
      <c r="AS214" s="63">
        <f t="shared" si="198"/>
        <v>2824983900</v>
      </c>
      <c r="AT214" s="63">
        <f t="shared" si="199"/>
        <v>47083065</v>
      </c>
      <c r="AU214" s="351">
        <f t="shared" si="200"/>
        <v>58946981.25</v>
      </c>
      <c r="AV214" s="141">
        <f t="shared" si="201"/>
        <v>33324700</v>
      </c>
      <c r="AW214" s="5">
        <f t="shared" si="202"/>
        <v>47083065</v>
      </c>
      <c r="AX214" s="5">
        <f t="shared" si="203"/>
        <v>74029975</v>
      </c>
      <c r="AY214" s="510">
        <f t="shared" si="204"/>
        <v>3538009000</v>
      </c>
      <c r="AZ214" s="127">
        <f t="shared" si="214"/>
        <v>3538008729.5589514</v>
      </c>
      <c r="BA214" s="2"/>
      <c r="BB214" s="2"/>
      <c r="BW214" s="56">
        <f t="shared" si="205"/>
        <v>-694530.0885300003</v>
      </c>
      <c r="CW214" s="63">
        <f t="shared" si="206"/>
        <v>2999223000</v>
      </c>
      <c r="CX214" s="44">
        <f t="shared" si="207"/>
        <v>33324700</v>
      </c>
      <c r="DA214" s="56">
        <f t="shared" si="208"/>
        <v>2665079100</v>
      </c>
      <c r="DB214" s="44">
        <f t="shared" si="209"/>
        <v>44417985</v>
      </c>
      <c r="DC214" s="49">
        <f t="shared" si="210"/>
        <v>74029975</v>
      </c>
    </row>
    <row r="215" spans="1:107">
      <c r="A215" s="3">
        <f t="shared" si="211"/>
        <v>176</v>
      </c>
      <c r="B215" s="263">
        <v>2</v>
      </c>
      <c r="C215" s="556"/>
      <c r="D215" s="264" t="s">
        <v>182</v>
      </c>
      <c r="E215" s="265" t="s">
        <v>35</v>
      </c>
      <c r="F215" s="266"/>
      <c r="G215" s="41" t="s">
        <v>42</v>
      </c>
      <c r="H215" s="267">
        <f t="shared" si="178"/>
        <v>78</v>
      </c>
      <c r="I215" s="267">
        <f t="shared" si="179"/>
        <v>66</v>
      </c>
      <c r="J215" s="268">
        <f t="shared" si="180"/>
        <v>27506142.120000001</v>
      </c>
      <c r="K215" s="268">
        <f t="shared" si="181"/>
        <v>2</v>
      </c>
      <c r="L215" s="269">
        <f t="shared" si="182"/>
        <v>0.93</v>
      </c>
      <c r="M215" s="270">
        <f t="shared" si="225"/>
        <v>1.02</v>
      </c>
      <c r="N215" s="271">
        <f t="shared" si="183"/>
        <v>21803919.988488406</v>
      </c>
      <c r="O215" s="271">
        <f t="shared" si="184"/>
        <v>24576501.574624766</v>
      </c>
      <c r="P215" s="271">
        <f t="shared" si="185"/>
        <v>26092326.415032003</v>
      </c>
      <c r="Q215" s="271">
        <f t="shared" si="186"/>
        <v>27701644.014765408</v>
      </c>
      <c r="R215" s="272">
        <f t="shared" si="187"/>
        <v>26092326.415032003</v>
      </c>
      <c r="S215" s="271">
        <f t="shared" si="187"/>
        <v>27701644.014765408</v>
      </c>
      <c r="T215" s="271">
        <f t="shared" si="188"/>
        <v>29410220.8026454</v>
      </c>
      <c r="U215" s="271"/>
      <c r="V215" s="271">
        <f t="shared" si="189"/>
        <v>1439058719.2402349</v>
      </c>
      <c r="W215" s="271">
        <f t="shared" si="190"/>
        <v>1622049103.9252346</v>
      </c>
      <c r="X215" s="271">
        <f t="shared" si="191"/>
        <v>1722093543.3921123</v>
      </c>
      <c r="Y215" s="272">
        <f t="shared" si="192"/>
        <v>1828308504.9745169</v>
      </c>
      <c r="Z215" s="272">
        <f t="shared" si="193"/>
        <v>1722093543.3921123</v>
      </c>
      <c r="AA215" s="271">
        <f t="shared" si="194"/>
        <v>1828308504.9745169</v>
      </c>
      <c r="AB215" s="271">
        <f t="shared" si="195"/>
        <v>1941074572.9745965</v>
      </c>
      <c r="AC215" s="271"/>
      <c r="AD215" s="33" t="str">
        <f t="shared" si="196"/>
        <v>BERTAHAP</v>
      </c>
      <c r="AE215" s="273">
        <f t="shared" si="197"/>
        <v>0</v>
      </c>
      <c r="AF215" s="274">
        <v>2</v>
      </c>
      <c r="AG215" s="275"/>
      <c r="AH215" s="271" t="e">
        <f>IF(AG215&gt;#REF!,"LB","KR")</f>
        <v>#REF!</v>
      </c>
      <c r="AI215" s="275">
        <f t="shared" si="222"/>
        <v>1582965000</v>
      </c>
      <c r="AJ215" s="275">
        <f t="shared" si="222"/>
        <v>1784255000</v>
      </c>
      <c r="AK215" s="275">
        <f t="shared" si="222"/>
        <v>1894303000</v>
      </c>
      <c r="AL215" s="276">
        <f t="shared" si="221"/>
        <v>2011140000</v>
      </c>
      <c r="AM215" s="276">
        <f t="shared" si="221"/>
        <v>1894303000</v>
      </c>
      <c r="AN215" s="275">
        <f t="shared" si="221"/>
        <v>2011140000</v>
      </c>
      <c r="AO215" s="275">
        <f t="shared" si="221"/>
        <v>2135183000</v>
      </c>
      <c r="AP215" s="275">
        <f t="shared" si="212"/>
        <v>2135182661.8870077</v>
      </c>
      <c r="AQ215" s="52">
        <f t="shared" si="213"/>
        <v>2007962000</v>
      </c>
      <c r="AR215" s="43">
        <f t="shared" si="213"/>
        <v>2131809000</v>
      </c>
      <c r="AS215" s="63">
        <f t="shared" si="198"/>
        <v>1807165800</v>
      </c>
      <c r="AT215" s="63">
        <f t="shared" si="199"/>
        <v>30119430</v>
      </c>
      <c r="AU215" s="351">
        <f t="shared" si="200"/>
        <v>37708875</v>
      </c>
      <c r="AV215" s="141">
        <f t="shared" si="201"/>
        <v>21318090</v>
      </c>
      <c r="AW215" s="5">
        <f t="shared" si="202"/>
        <v>30119430</v>
      </c>
      <c r="AX215" s="5">
        <f t="shared" si="203"/>
        <v>47357575</v>
      </c>
      <c r="AY215" s="510">
        <f t="shared" si="204"/>
        <v>2263294000</v>
      </c>
      <c r="AZ215" s="127">
        <f t="shared" si="214"/>
        <v>2263293848.6324973</v>
      </c>
      <c r="BA215" s="2"/>
      <c r="BB215" s="2"/>
      <c r="BW215" s="56">
        <f t="shared" si="205"/>
        <v>-1255655.3877779953</v>
      </c>
      <c r="CW215" s="63">
        <f t="shared" si="206"/>
        <v>1918628100</v>
      </c>
      <c r="CX215" s="44">
        <f t="shared" si="207"/>
        <v>21318090</v>
      </c>
      <c r="DA215" s="56">
        <f t="shared" si="208"/>
        <v>1704872700</v>
      </c>
      <c r="DB215" s="44">
        <f t="shared" si="209"/>
        <v>28414545</v>
      </c>
      <c r="DC215" s="49">
        <f t="shared" si="210"/>
        <v>47357575</v>
      </c>
    </row>
    <row r="216" spans="1:107">
      <c r="A216" s="3">
        <f t="shared" si="211"/>
        <v>177</v>
      </c>
      <c r="B216" s="263">
        <v>3</v>
      </c>
      <c r="C216" s="556"/>
      <c r="D216" s="264" t="s">
        <v>182</v>
      </c>
      <c r="E216" s="265" t="s">
        <v>41</v>
      </c>
      <c r="F216" s="266"/>
      <c r="G216" s="41" t="s">
        <v>45</v>
      </c>
      <c r="H216" s="267">
        <f t="shared" si="178"/>
        <v>60</v>
      </c>
      <c r="I216" s="267">
        <f t="shared" si="179"/>
        <v>52</v>
      </c>
      <c r="J216" s="268">
        <f t="shared" si="180"/>
        <v>27506142.120000001</v>
      </c>
      <c r="K216" s="268">
        <f t="shared" si="181"/>
        <v>2</v>
      </c>
      <c r="L216" s="269">
        <f t="shared" si="182"/>
        <v>0.93</v>
      </c>
      <c r="M216" s="270">
        <f t="shared" si="225"/>
        <v>1.02</v>
      </c>
      <c r="N216" s="271">
        <f t="shared" si="183"/>
        <v>21803919.988488406</v>
      </c>
      <c r="O216" s="271">
        <f t="shared" si="184"/>
        <v>24576501.574624766</v>
      </c>
      <c r="P216" s="271">
        <f t="shared" si="185"/>
        <v>26092326.415032003</v>
      </c>
      <c r="Q216" s="271">
        <f t="shared" si="186"/>
        <v>27701644.014765408</v>
      </c>
      <c r="R216" s="272">
        <f t="shared" si="187"/>
        <v>26092326.415032003</v>
      </c>
      <c r="S216" s="271">
        <f t="shared" si="187"/>
        <v>27701644.014765408</v>
      </c>
      <c r="T216" s="271">
        <f t="shared" si="188"/>
        <v>29410220.8026454</v>
      </c>
      <c r="U216" s="271"/>
      <c r="V216" s="271">
        <f t="shared" si="189"/>
        <v>1133803839.4013972</v>
      </c>
      <c r="W216" s="271">
        <f t="shared" si="190"/>
        <v>1277978081.8804879</v>
      </c>
      <c r="X216" s="271">
        <f t="shared" si="191"/>
        <v>1356800973.5816641</v>
      </c>
      <c r="Y216" s="272">
        <f t="shared" si="192"/>
        <v>1440485488.7678013</v>
      </c>
      <c r="Z216" s="272">
        <f t="shared" si="193"/>
        <v>1356800973.5816641</v>
      </c>
      <c r="AA216" s="271">
        <f t="shared" si="194"/>
        <v>1440485488.7678013</v>
      </c>
      <c r="AB216" s="271">
        <f t="shared" si="195"/>
        <v>1529331481.7375607</v>
      </c>
      <c r="AC216" s="271"/>
      <c r="AD216" s="33" t="str">
        <f t="shared" si="196"/>
        <v>BERTAHAP</v>
      </c>
      <c r="AE216" s="273">
        <f t="shared" si="197"/>
        <v>0</v>
      </c>
      <c r="AF216" s="274">
        <v>2</v>
      </c>
      <c r="AG216" s="275"/>
      <c r="AH216" s="271" t="e">
        <f>IF(AG216&gt;#REF!,"LB","KR")</f>
        <v>#REF!</v>
      </c>
      <c r="AI216" s="275">
        <f t="shared" ref="AI216:AK247" si="226">ROUNDUP((V216*(1+$K$5)),-3)</f>
        <v>1247185000</v>
      </c>
      <c r="AJ216" s="275">
        <f t="shared" si="226"/>
        <v>1405776000</v>
      </c>
      <c r="AK216" s="275">
        <f t="shared" si="226"/>
        <v>1492482000</v>
      </c>
      <c r="AL216" s="276">
        <f t="shared" si="221"/>
        <v>1584535000</v>
      </c>
      <c r="AM216" s="276">
        <f t="shared" si="221"/>
        <v>1492482000</v>
      </c>
      <c r="AN216" s="275">
        <f t="shared" si="221"/>
        <v>1584535000</v>
      </c>
      <c r="AO216" s="275">
        <f t="shared" si="221"/>
        <v>1682265000</v>
      </c>
      <c r="AP216" s="275">
        <f t="shared" si="212"/>
        <v>1682265610.1281512</v>
      </c>
      <c r="AQ216" s="52">
        <f t="shared" si="213"/>
        <v>1582031000</v>
      </c>
      <c r="AR216" s="43">
        <f t="shared" si="213"/>
        <v>1679608000</v>
      </c>
      <c r="AS216" s="63">
        <f t="shared" si="198"/>
        <v>1423827900</v>
      </c>
      <c r="AT216" s="63">
        <f t="shared" si="199"/>
        <v>23730465</v>
      </c>
      <c r="AU216" s="351">
        <f t="shared" si="200"/>
        <v>29710031.25</v>
      </c>
      <c r="AV216" s="141">
        <f t="shared" si="201"/>
        <v>16796080</v>
      </c>
      <c r="AW216" s="5">
        <f t="shared" si="202"/>
        <v>23730465</v>
      </c>
      <c r="AX216" s="5">
        <f t="shared" si="203"/>
        <v>37312050</v>
      </c>
      <c r="AY216" s="510">
        <f t="shared" si="204"/>
        <v>1783203000</v>
      </c>
      <c r="AZ216" s="127">
        <f t="shared" si="214"/>
        <v>1783202179.2355373</v>
      </c>
      <c r="BA216" s="2"/>
      <c r="BB216" s="2"/>
      <c r="BW216" s="56">
        <f t="shared" si="205"/>
        <v>-1255655.3877779953</v>
      </c>
      <c r="CW216" s="63">
        <f t="shared" si="206"/>
        <v>1511647200</v>
      </c>
      <c r="CX216" s="44">
        <f t="shared" si="207"/>
        <v>16796080</v>
      </c>
      <c r="DA216" s="56">
        <f t="shared" si="208"/>
        <v>1343233800</v>
      </c>
      <c r="DB216" s="44">
        <f t="shared" si="209"/>
        <v>22387230</v>
      </c>
      <c r="DC216" s="49">
        <f t="shared" si="210"/>
        <v>37312050</v>
      </c>
    </row>
    <row r="217" spans="1:107">
      <c r="A217" s="3">
        <f t="shared" si="211"/>
        <v>178</v>
      </c>
      <c r="B217" s="263">
        <v>4</v>
      </c>
      <c r="C217" s="556"/>
      <c r="D217" s="264" t="s">
        <v>182</v>
      </c>
      <c r="E217" s="265">
        <v>10</v>
      </c>
      <c r="F217" s="266"/>
      <c r="G217" s="41" t="s">
        <v>48</v>
      </c>
      <c r="H217" s="267">
        <f t="shared" si="178"/>
        <v>74</v>
      </c>
      <c r="I217" s="267">
        <f t="shared" si="179"/>
        <v>63</v>
      </c>
      <c r="J217" s="268">
        <f t="shared" si="180"/>
        <v>27506142.120000001</v>
      </c>
      <c r="K217" s="268">
        <f t="shared" si="181"/>
        <v>2</v>
      </c>
      <c r="L217" s="269">
        <f t="shared" si="182"/>
        <v>0.93</v>
      </c>
      <c r="M217" s="270">
        <f t="shared" si="225"/>
        <v>1.02</v>
      </c>
      <c r="N217" s="271">
        <f t="shared" si="183"/>
        <v>21803919.988488406</v>
      </c>
      <c r="O217" s="271">
        <f t="shared" si="184"/>
        <v>24576501.574624766</v>
      </c>
      <c r="P217" s="271">
        <f t="shared" si="185"/>
        <v>26092326.415032003</v>
      </c>
      <c r="Q217" s="271">
        <f t="shared" si="186"/>
        <v>27701644.014765408</v>
      </c>
      <c r="R217" s="272">
        <f t="shared" si="187"/>
        <v>26092326.415032003</v>
      </c>
      <c r="S217" s="271">
        <f t="shared" si="187"/>
        <v>27701644.014765408</v>
      </c>
      <c r="T217" s="271">
        <f t="shared" si="188"/>
        <v>29410220.8026454</v>
      </c>
      <c r="U217" s="271"/>
      <c r="V217" s="271">
        <f t="shared" si="189"/>
        <v>1373646959.2747695</v>
      </c>
      <c r="W217" s="271">
        <f t="shared" si="190"/>
        <v>1548319599.2013602</v>
      </c>
      <c r="X217" s="271">
        <f t="shared" si="191"/>
        <v>1643816564.1470163</v>
      </c>
      <c r="Y217" s="272">
        <f t="shared" si="192"/>
        <v>1745203572.9302206</v>
      </c>
      <c r="Z217" s="272">
        <f t="shared" si="193"/>
        <v>1643816564.1470163</v>
      </c>
      <c r="AA217" s="271">
        <f t="shared" si="194"/>
        <v>1745203572.9302206</v>
      </c>
      <c r="AB217" s="271">
        <f t="shared" si="195"/>
        <v>1852843910.5666602</v>
      </c>
      <c r="AC217" s="271"/>
      <c r="AD217" s="33" t="str">
        <f t="shared" si="196"/>
        <v>BERTAHAP</v>
      </c>
      <c r="AE217" s="273">
        <f t="shared" si="197"/>
        <v>0</v>
      </c>
      <c r="AF217" s="274">
        <v>2</v>
      </c>
      <c r="AG217" s="275"/>
      <c r="AH217" s="271" t="e">
        <f>IF(AG217&gt;#REF!,"LB","KR")</f>
        <v>#REF!</v>
      </c>
      <c r="AI217" s="275">
        <f t="shared" si="226"/>
        <v>1511012000</v>
      </c>
      <c r="AJ217" s="275">
        <f t="shared" si="226"/>
        <v>1703152000</v>
      </c>
      <c r="AK217" s="275">
        <f t="shared" si="226"/>
        <v>1808199000</v>
      </c>
      <c r="AL217" s="276">
        <f t="shared" si="221"/>
        <v>1919724000</v>
      </c>
      <c r="AM217" s="276">
        <f t="shared" si="221"/>
        <v>1808199000</v>
      </c>
      <c r="AN217" s="275">
        <f t="shared" si="221"/>
        <v>1919724000</v>
      </c>
      <c r="AO217" s="275">
        <f t="shared" si="221"/>
        <v>2038129000</v>
      </c>
      <c r="AP217" s="275">
        <f t="shared" si="212"/>
        <v>2038128325.4315333</v>
      </c>
      <c r="AQ217" s="52">
        <f t="shared" si="213"/>
        <v>1916691000</v>
      </c>
      <c r="AR217" s="43">
        <f t="shared" si="213"/>
        <v>2034908000</v>
      </c>
      <c r="AS217" s="63">
        <f t="shared" si="198"/>
        <v>1725021900</v>
      </c>
      <c r="AT217" s="63">
        <f t="shared" si="199"/>
        <v>28750365</v>
      </c>
      <c r="AU217" s="351">
        <f t="shared" si="200"/>
        <v>35994825</v>
      </c>
      <c r="AV217" s="141">
        <f t="shared" si="201"/>
        <v>20349080</v>
      </c>
      <c r="AW217" s="5">
        <f t="shared" si="202"/>
        <v>28750365</v>
      </c>
      <c r="AX217" s="5">
        <f t="shared" si="203"/>
        <v>45204975</v>
      </c>
      <c r="AY217" s="510">
        <f t="shared" si="204"/>
        <v>2160417000</v>
      </c>
      <c r="AZ217" s="127">
        <f t="shared" si="214"/>
        <v>2160416228.157897</v>
      </c>
      <c r="BA217" s="2"/>
      <c r="BB217" s="2"/>
      <c r="BW217" s="56">
        <f t="shared" si="205"/>
        <v>-1255655.3877779953</v>
      </c>
      <c r="CW217" s="63">
        <f t="shared" si="206"/>
        <v>1831417200</v>
      </c>
      <c r="CX217" s="44">
        <f t="shared" si="207"/>
        <v>20349080</v>
      </c>
      <c r="DA217" s="56">
        <f t="shared" si="208"/>
        <v>1627379100</v>
      </c>
      <c r="DB217" s="44">
        <f t="shared" si="209"/>
        <v>27122985</v>
      </c>
      <c r="DC217" s="49">
        <f t="shared" si="210"/>
        <v>45204975</v>
      </c>
    </row>
    <row r="218" spans="1:107">
      <c r="A218" s="3">
        <f t="shared" si="211"/>
        <v>179</v>
      </c>
      <c r="B218" s="263">
        <v>5</v>
      </c>
      <c r="C218" s="556"/>
      <c r="D218" s="264" t="s">
        <v>182</v>
      </c>
      <c r="E218" s="299">
        <v>12</v>
      </c>
      <c r="F218" s="266"/>
      <c r="G218" s="41" t="s">
        <v>50</v>
      </c>
      <c r="H218" s="267">
        <f t="shared" si="178"/>
        <v>67</v>
      </c>
      <c r="I218" s="267">
        <f t="shared" si="179"/>
        <v>57</v>
      </c>
      <c r="J218" s="268">
        <f t="shared" si="180"/>
        <v>27506142.120000001</v>
      </c>
      <c r="K218" s="268">
        <f t="shared" si="181"/>
        <v>2</v>
      </c>
      <c r="L218" s="269">
        <f t="shared" si="182"/>
        <v>0.93</v>
      </c>
      <c r="M218" s="270">
        <f t="shared" si="225"/>
        <v>1.02</v>
      </c>
      <c r="N218" s="271">
        <f t="shared" si="183"/>
        <v>21803919.988488406</v>
      </c>
      <c r="O218" s="271">
        <f t="shared" si="184"/>
        <v>24576501.574624766</v>
      </c>
      <c r="P218" s="271">
        <f t="shared" si="185"/>
        <v>26092326.415032003</v>
      </c>
      <c r="Q218" s="271">
        <f t="shared" si="186"/>
        <v>27701644.014765408</v>
      </c>
      <c r="R218" s="272">
        <f t="shared" si="187"/>
        <v>26092326.415032003</v>
      </c>
      <c r="S218" s="271">
        <f t="shared" si="187"/>
        <v>27701644.014765408</v>
      </c>
      <c r="T218" s="271">
        <f t="shared" si="188"/>
        <v>29410220.8026454</v>
      </c>
      <c r="U218" s="271"/>
      <c r="V218" s="271">
        <f t="shared" si="189"/>
        <v>1242823439.3438392</v>
      </c>
      <c r="W218" s="271">
        <f t="shared" si="190"/>
        <v>1400860589.7536116</v>
      </c>
      <c r="X218" s="271">
        <f t="shared" si="191"/>
        <v>1487262605.6568241</v>
      </c>
      <c r="Y218" s="272">
        <f t="shared" si="192"/>
        <v>1578993708.8416283</v>
      </c>
      <c r="Z218" s="272">
        <f t="shared" si="193"/>
        <v>1487262605.6568241</v>
      </c>
      <c r="AA218" s="271">
        <f t="shared" si="194"/>
        <v>1578993708.8416283</v>
      </c>
      <c r="AB218" s="271">
        <f t="shared" si="195"/>
        <v>1676382585.7507877</v>
      </c>
      <c r="AC218" s="271"/>
      <c r="AD218" s="33" t="str">
        <f t="shared" si="196"/>
        <v>BERTAHAP</v>
      </c>
      <c r="AE218" s="273">
        <f t="shared" si="197"/>
        <v>0</v>
      </c>
      <c r="AF218" s="274">
        <v>2</v>
      </c>
      <c r="AG218" s="275"/>
      <c r="AH218" s="271" t="e">
        <f>IF(AG218&gt;#REF!,"LB","KR")</f>
        <v>#REF!</v>
      </c>
      <c r="AI218" s="275">
        <f t="shared" si="226"/>
        <v>1367106000</v>
      </c>
      <c r="AJ218" s="275">
        <f t="shared" si="226"/>
        <v>1540947000</v>
      </c>
      <c r="AK218" s="275">
        <f t="shared" si="226"/>
        <v>1635989000</v>
      </c>
      <c r="AL218" s="276">
        <f t="shared" si="221"/>
        <v>1736894000</v>
      </c>
      <c r="AM218" s="276">
        <f t="shared" si="221"/>
        <v>1635989000</v>
      </c>
      <c r="AN218" s="275">
        <f t="shared" si="221"/>
        <v>1736894000</v>
      </c>
      <c r="AO218" s="275">
        <f t="shared" si="221"/>
        <v>1844021000</v>
      </c>
      <c r="AP218" s="275">
        <f t="shared" si="212"/>
        <v>1844021775.8761561</v>
      </c>
      <c r="AQ218" s="52">
        <f t="shared" si="213"/>
        <v>1734149000</v>
      </c>
      <c r="AR218" s="43">
        <f t="shared" si="213"/>
        <v>1841108000</v>
      </c>
      <c r="AS218" s="63">
        <f t="shared" si="198"/>
        <v>1560734100</v>
      </c>
      <c r="AT218" s="63">
        <f t="shared" si="199"/>
        <v>26012235</v>
      </c>
      <c r="AU218" s="351">
        <f t="shared" si="200"/>
        <v>32566762.5</v>
      </c>
      <c r="AV218" s="141">
        <f t="shared" si="201"/>
        <v>18411080</v>
      </c>
      <c r="AW218" s="5">
        <f t="shared" si="202"/>
        <v>26012235</v>
      </c>
      <c r="AX218" s="5">
        <f t="shared" si="203"/>
        <v>40899725</v>
      </c>
      <c r="AY218" s="510">
        <f t="shared" si="204"/>
        <v>1954664000</v>
      </c>
      <c r="AZ218" s="127">
        <f t="shared" si="214"/>
        <v>1954663110.5638826</v>
      </c>
      <c r="BA218" s="2"/>
      <c r="BB218" s="2"/>
      <c r="BW218" s="56">
        <f t="shared" si="205"/>
        <v>-1255655.3877779953</v>
      </c>
      <c r="CW218" s="63">
        <f t="shared" si="206"/>
        <v>1656997200</v>
      </c>
      <c r="CX218" s="44">
        <f t="shared" si="207"/>
        <v>18411080</v>
      </c>
      <c r="DA218" s="56">
        <f t="shared" si="208"/>
        <v>1472390100</v>
      </c>
      <c r="DB218" s="44">
        <f t="shared" si="209"/>
        <v>24539835</v>
      </c>
      <c r="DC218" s="49">
        <f t="shared" si="210"/>
        <v>40899725</v>
      </c>
    </row>
    <row r="219" spans="1:107">
      <c r="A219" s="3">
        <f t="shared" si="211"/>
        <v>180</v>
      </c>
      <c r="B219" s="263">
        <v>6</v>
      </c>
      <c r="C219" s="556"/>
      <c r="D219" s="264" t="s">
        <v>182</v>
      </c>
      <c r="E219" s="265">
        <v>16</v>
      </c>
      <c r="F219" s="266"/>
      <c r="G219" s="41" t="s">
        <v>52</v>
      </c>
      <c r="H219" s="267">
        <f t="shared" si="178"/>
        <v>71</v>
      </c>
      <c r="I219" s="267">
        <f t="shared" si="179"/>
        <v>63</v>
      </c>
      <c r="J219" s="268">
        <f t="shared" si="180"/>
        <v>27506142.120000001</v>
      </c>
      <c r="K219" s="268">
        <f t="shared" si="181"/>
        <v>2</v>
      </c>
      <c r="L219" s="269">
        <f t="shared" si="182"/>
        <v>0.93</v>
      </c>
      <c r="M219" s="270">
        <f t="shared" si="225"/>
        <v>1.02</v>
      </c>
      <c r="N219" s="271">
        <f t="shared" si="183"/>
        <v>21803919.988488406</v>
      </c>
      <c r="O219" s="271">
        <f t="shared" si="184"/>
        <v>24576501.574624766</v>
      </c>
      <c r="P219" s="271">
        <f t="shared" si="185"/>
        <v>26092326.415032003</v>
      </c>
      <c r="Q219" s="271">
        <f t="shared" si="186"/>
        <v>27701644.014765408</v>
      </c>
      <c r="R219" s="272">
        <f t="shared" si="187"/>
        <v>26092326.415032003</v>
      </c>
      <c r="S219" s="271">
        <f t="shared" si="187"/>
        <v>27701644.014765408</v>
      </c>
      <c r="T219" s="271">
        <f t="shared" si="188"/>
        <v>29410220.8026454</v>
      </c>
      <c r="U219" s="271"/>
      <c r="V219" s="271">
        <f t="shared" si="189"/>
        <v>1373646959.2747695</v>
      </c>
      <c r="W219" s="271">
        <f t="shared" si="190"/>
        <v>1548319599.2013602</v>
      </c>
      <c r="X219" s="271">
        <f t="shared" si="191"/>
        <v>1643816564.1470163</v>
      </c>
      <c r="Y219" s="272">
        <f t="shared" si="192"/>
        <v>1745203572.9302206</v>
      </c>
      <c r="Z219" s="272">
        <f t="shared" si="193"/>
        <v>1643816564.1470163</v>
      </c>
      <c r="AA219" s="271">
        <f t="shared" si="194"/>
        <v>1745203572.9302206</v>
      </c>
      <c r="AB219" s="271">
        <f t="shared" si="195"/>
        <v>1852843910.5666602</v>
      </c>
      <c r="AC219" s="271"/>
      <c r="AD219" s="33" t="str">
        <f t="shared" si="196"/>
        <v>BERTAHAP</v>
      </c>
      <c r="AE219" s="273">
        <f t="shared" si="197"/>
        <v>0</v>
      </c>
      <c r="AF219" s="274">
        <v>2</v>
      </c>
      <c r="AG219" s="275"/>
      <c r="AH219" s="271" t="e">
        <f>IF(AG219&gt;#REF!,"LB","KR")</f>
        <v>#REF!</v>
      </c>
      <c r="AI219" s="275">
        <f t="shared" si="226"/>
        <v>1511012000</v>
      </c>
      <c r="AJ219" s="275">
        <f t="shared" si="226"/>
        <v>1703152000</v>
      </c>
      <c r="AK219" s="275">
        <f t="shared" si="226"/>
        <v>1808199000</v>
      </c>
      <c r="AL219" s="276">
        <f t="shared" si="221"/>
        <v>1919724000</v>
      </c>
      <c r="AM219" s="276">
        <f t="shared" si="221"/>
        <v>1808199000</v>
      </c>
      <c r="AN219" s="275">
        <f t="shared" si="221"/>
        <v>1919724000</v>
      </c>
      <c r="AO219" s="275">
        <f t="shared" si="221"/>
        <v>2038129000</v>
      </c>
      <c r="AP219" s="275">
        <f t="shared" si="212"/>
        <v>2038128325.4315333</v>
      </c>
      <c r="AQ219" s="52">
        <f t="shared" si="213"/>
        <v>1916691000</v>
      </c>
      <c r="AR219" s="43">
        <f t="shared" si="213"/>
        <v>2034908000</v>
      </c>
      <c r="AS219" s="63">
        <f t="shared" si="198"/>
        <v>1725021900</v>
      </c>
      <c r="AT219" s="63">
        <f t="shared" si="199"/>
        <v>28750365</v>
      </c>
      <c r="AU219" s="351">
        <f t="shared" si="200"/>
        <v>35994825</v>
      </c>
      <c r="AV219" s="141">
        <f t="shared" si="201"/>
        <v>20349080</v>
      </c>
      <c r="AW219" s="5">
        <f t="shared" si="202"/>
        <v>28750365</v>
      </c>
      <c r="AX219" s="5">
        <f t="shared" si="203"/>
        <v>45204975</v>
      </c>
      <c r="AY219" s="510">
        <f t="shared" si="204"/>
        <v>2160417000</v>
      </c>
      <c r="AZ219" s="127">
        <f t="shared" si="214"/>
        <v>2160416228.157897</v>
      </c>
      <c r="BA219" s="2"/>
      <c r="BB219" s="2"/>
      <c r="BW219" s="56">
        <f t="shared" si="205"/>
        <v>-1255655.3877779953</v>
      </c>
      <c r="CW219" s="63">
        <f t="shared" si="206"/>
        <v>1831417200</v>
      </c>
      <c r="CX219" s="44">
        <f t="shared" si="207"/>
        <v>20349080</v>
      </c>
      <c r="DA219" s="56">
        <f t="shared" si="208"/>
        <v>1627379100</v>
      </c>
      <c r="DB219" s="44">
        <f t="shared" si="209"/>
        <v>27122985</v>
      </c>
      <c r="DC219" s="49">
        <f t="shared" si="210"/>
        <v>45204975</v>
      </c>
    </row>
    <row r="220" spans="1:107">
      <c r="A220" s="3">
        <f t="shared" si="211"/>
        <v>181</v>
      </c>
      <c r="B220" s="263">
        <v>7</v>
      </c>
      <c r="C220" s="556"/>
      <c r="D220" s="264" t="s">
        <v>182</v>
      </c>
      <c r="E220" s="299">
        <v>18</v>
      </c>
      <c r="F220" s="266"/>
      <c r="G220" s="41" t="s">
        <v>54</v>
      </c>
      <c r="H220" s="267">
        <f t="shared" si="178"/>
        <v>97</v>
      </c>
      <c r="I220" s="267">
        <f t="shared" si="179"/>
        <v>85</v>
      </c>
      <c r="J220" s="268">
        <f t="shared" si="180"/>
        <v>27506142.120000001</v>
      </c>
      <c r="K220" s="268">
        <f t="shared" si="181"/>
        <v>2</v>
      </c>
      <c r="L220" s="269">
        <f t="shared" si="182"/>
        <v>0.93</v>
      </c>
      <c r="M220" s="270">
        <f t="shared" si="225"/>
        <v>1.02</v>
      </c>
      <c r="N220" s="271">
        <f t="shared" si="183"/>
        <v>21803919.988488406</v>
      </c>
      <c r="O220" s="271">
        <f t="shared" si="184"/>
        <v>24576501.574624766</v>
      </c>
      <c r="P220" s="271">
        <f t="shared" si="185"/>
        <v>26092326.415032003</v>
      </c>
      <c r="Q220" s="271">
        <f t="shared" si="186"/>
        <v>27701644.014765408</v>
      </c>
      <c r="R220" s="272">
        <f t="shared" si="187"/>
        <v>26092326.415032003</v>
      </c>
      <c r="S220" s="271">
        <f t="shared" si="187"/>
        <v>27701644.014765408</v>
      </c>
      <c r="T220" s="271">
        <f t="shared" si="188"/>
        <v>29410220.8026454</v>
      </c>
      <c r="U220" s="271"/>
      <c r="V220" s="271">
        <f t="shared" si="189"/>
        <v>1853333199.0215144</v>
      </c>
      <c r="W220" s="271">
        <f t="shared" si="190"/>
        <v>2089002633.8431051</v>
      </c>
      <c r="X220" s="271">
        <f t="shared" si="191"/>
        <v>2217847745.2777205</v>
      </c>
      <c r="Y220" s="272">
        <f t="shared" si="192"/>
        <v>2354639741.2550597</v>
      </c>
      <c r="Z220" s="272">
        <f t="shared" si="193"/>
        <v>2217847745.2777205</v>
      </c>
      <c r="AA220" s="271">
        <f t="shared" si="194"/>
        <v>2354639741.2550597</v>
      </c>
      <c r="AB220" s="271">
        <f t="shared" si="195"/>
        <v>2499868768.2248592</v>
      </c>
      <c r="AC220" s="271"/>
      <c r="AD220" s="33" t="str">
        <f t="shared" si="196"/>
        <v>BERTAHAP</v>
      </c>
      <c r="AE220" s="273">
        <f t="shared" si="197"/>
        <v>0</v>
      </c>
      <c r="AF220" s="274">
        <v>2</v>
      </c>
      <c r="AG220" s="275"/>
      <c r="AH220" s="271" t="e">
        <f>IF(AG220&gt;#REF!,"LB","KR")</f>
        <v>#REF!</v>
      </c>
      <c r="AI220" s="275">
        <f t="shared" si="226"/>
        <v>2038667000</v>
      </c>
      <c r="AJ220" s="275">
        <f t="shared" si="226"/>
        <v>2297903000</v>
      </c>
      <c r="AK220" s="275">
        <f t="shared" si="226"/>
        <v>2439633000</v>
      </c>
      <c r="AL220" s="276">
        <f t="shared" si="221"/>
        <v>2590104000</v>
      </c>
      <c r="AM220" s="276">
        <f t="shared" si="221"/>
        <v>2439633000</v>
      </c>
      <c r="AN220" s="275">
        <f t="shared" si="221"/>
        <v>2590104000</v>
      </c>
      <c r="AO220" s="275">
        <f t="shared" si="221"/>
        <v>2749856000</v>
      </c>
      <c r="AP220" s="275">
        <f t="shared" si="212"/>
        <v>2749855879.3938694</v>
      </c>
      <c r="AQ220" s="52">
        <f t="shared" si="213"/>
        <v>2586011000</v>
      </c>
      <c r="AR220" s="43">
        <f t="shared" si="213"/>
        <v>2745511000</v>
      </c>
      <c r="AS220" s="63">
        <f t="shared" si="198"/>
        <v>2327409900</v>
      </c>
      <c r="AT220" s="63">
        <f t="shared" si="199"/>
        <v>38790165</v>
      </c>
      <c r="AU220" s="351">
        <f t="shared" si="200"/>
        <v>48564450</v>
      </c>
      <c r="AV220" s="141">
        <f t="shared" si="201"/>
        <v>27455110</v>
      </c>
      <c r="AW220" s="5">
        <f t="shared" si="202"/>
        <v>38790165</v>
      </c>
      <c r="AX220" s="5">
        <f t="shared" si="203"/>
        <v>60990825</v>
      </c>
      <c r="AY220" s="510">
        <f t="shared" si="204"/>
        <v>2914848000</v>
      </c>
      <c r="AZ220" s="127">
        <f t="shared" si="214"/>
        <v>2914847511.0353961</v>
      </c>
      <c r="BA220" s="2"/>
      <c r="BB220" s="2"/>
      <c r="BW220" s="56">
        <f t="shared" si="205"/>
        <v>-1255655.3877779953</v>
      </c>
      <c r="CW220" s="63">
        <f t="shared" si="206"/>
        <v>2470959900</v>
      </c>
      <c r="CX220" s="44">
        <f t="shared" si="207"/>
        <v>27455110</v>
      </c>
      <c r="DA220" s="56">
        <f t="shared" si="208"/>
        <v>2195669700</v>
      </c>
      <c r="DB220" s="44">
        <f t="shared" si="209"/>
        <v>36594495</v>
      </c>
      <c r="DC220" s="49">
        <f t="shared" si="210"/>
        <v>60990825</v>
      </c>
    </row>
    <row r="221" spans="1:107">
      <c r="A221" s="3">
        <f t="shared" si="211"/>
        <v>182</v>
      </c>
      <c r="B221" s="263">
        <v>8</v>
      </c>
      <c r="C221" s="556"/>
      <c r="D221" s="264" t="s">
        <v>182</v>
      </c>
      <c r="E221" s="299">
        <v>20</v>
      </c>
      <c r="F221" s="266"/>
      <c r="G221" s="41" t="s">
        <v>70</v>
      </c>
      <c r="H221" s="267">
        <f t="shared" si="178"/>
        <v>60</v>
      </c>
      <c r="I221" s="267">
        <f t="shared" si="179"/>
        <v>51</v>
      </c>
      <c r="J221" s="268">
        <f t="shared" si="180"/>
        <v>27506142.120000001</v>
      </c>
      <c r="K221" s="268">
        <f t="shared" si="181"/>
        <v>2</v>
      </c>
      <c r="L221" s="269">
        <f t="shared" si="182"/>
        <v>0.93</v>
      </c>
      <c r="M221" s="270">
        <f t="shared" si="225"/>
        <v>1.02</v>
      </c>
      <c r="N221" s="271">
        <f t="shared" si="183"/>
        <v>21803919.988488406</v>
      </c>
      <c r="O221" s="271">
        <f t="shared" si="184"/>
        <v>24576501.574624766</v>
      </c>
      <c r="P221" s="271">
        <f t="shared" si="185"/>
        <v>26092326.415032003</v>
      </c>
      <c r="Q221" s="271">
        <f t="shared" si="186"/>
        <v>27701644.014765408</v>
      </c>
      <c r="R221" s="272">
        <f t="shared" si="187"/>
        <v>26092326.415032003</v>
      </c>
      <c r="S221" s="271">
        <f t="shared" si="187"/>
        <v>27701644.014765408</v>
      </c>
      <c r="T221" s="271">
        <f t="shared" si="188"/>
        <v>29410220.8026454</v>
      </c>
      <c r="U221" s="271"/>
      <c r="V221" s="271">
        <f t="shared" si="189"/>
        <v>1111999919.4129088</v>
      </c>
      <c r="W221" s="271">
        <f t="shared" si="190"/>
        <v>1253401580.3058631</v>
      </c>
      <c r="X221" s="271">
        <f t="shared" si="191"/>
        <v>1330708647.1666322</v>
      </c>
      <c r="Y221" s="272">
        <f t="shared" si="192"/>
        <v>1412783844.7530358</v>
      </c>
      <c r="Z221" s="272">
        <f t="shared" si="193"/>
        <v>1330708647.1666322</v>
      </c>
      <c r="AA221" s="271">
        <f t="shared" si="194"/>
        <v>1412783844.7530358</v>
      </c>
      <c r="AB221" s="271">
        <f t="shared" si="195"/>
        <v>1499921260.9349153</v>
      </c>
      <c r="AC221" s="271"/>
      <c r="AD221" s="33" t="str">
        <f t="shared" si="196"/>
        <v>BERTAHAP</v>
      </c>
      <c r="AE221" s="273">
        <f t="shared" si="197"/>
        <v>0</v>
      </c>
      <c r="AF221" s="274">
        <v>2</v>
      </c>
      <c r="AG221" s="275"/>
      <c r="AH221" s="271" t="e">
        <f>IF(AG221&gt;#REF!,"LB","KR")</f>
        <v>#REF!</v>
      </c>
      <c r="AI221" s="275">
        <f t="shared" si="226"/>
        <v>1223200000</v>
      </c>
      <c r="AJ221" s="275">
        <f t="shared" si="226"/>
        <v>1378742000</v>
      </c>
      <c r="AK221" s="275">
        <f t="shared" si="226"/>
        <v>1463780000</v>
      </c>
      <c r="AL221" s="276">
        <f t="shared" si="221"/>
        <v>1554063000</v>
      </c>
      <c r="AM221" s="276">
        <f t="shared" si="221"/>
        <v>1463780000</v>
      </c>
      <c r="AN221" s="275">
        <f t="shared" si="221"/>
        <v>1554063000</v>
      </c>
      <c r="AO221" s="275">
        <f t="shared" si="221"/>
        <v>1649914000</v>
      </c>
      <c r="AP221" s="275">
        <f t="shared" si="212"/>
        <v>1649914164.642993</v>
      </c>
      <c r="AQ221" s="52">
        <f t="shared" si="213"/>
        <v>1551607000</v>
      </c>
      <c r="AR221" s="43">
        <f t="shared" si="213"/>
        <v>1647307000</v>
      </c>
      <c r="AS221" s="63">
        <f t="shared" si="198"/>
        <v>1396446300</v>
      </c>
      <c r="AT221" s="63">
        <f t="shared" si="199"/>
        <v>23274105</v>
      </c>
      <c r="AU221" s="351">
        <f t="shared" si="200"/>
        <v>29138681.25</v>
      </c>
      <c r="AV221" s="141">
        <f t="shared" si="201"/>
        <v>16473070</v>
      </c>
      <c r="AW221" s="5">
        <f t="shared" si="202"/>
        <v>23274105</v>
      </c>
      <c r="AX221" s="5">
        <f t="shared" si="203"/>
        <v>36594500</v>
      </c>
      <c r="AY221" s="510">
        <f t="shared" si="204"/>
        <v>1748909000</v>
      </c>
      <c r="AZ221" s="127">
        <f t="shared" si="214"/>
        <v>1748908931.292275</v>
      </c>
      <c r="BA221" s="2"/>
      <c r="BB221" s="2"/>
      <c r="BW221" s="56">
        <f t="shared" si="205"/>
        <v>-1255655.3877779953</v>
      </c>
      <c r="CW221" s="63">
        <f t="shared" si="206"/>
        <v>1482576300</v>
      </c>
      <c r="CX221" s="44">
        <f t="shared" si="207"/>
        <v>16473070</v>
      </c>
      <c r="DA221" s="56">
        <f t="shared" si="208"/>
        <v>1317402000</v>
      </c>
      <c r="DB221" s="44">
        <f t="shared" si="209"/>
        <v>21956700</v>
      </c>
      <c r="DC221" s="49">
        <f t="shared" si="210"/>
        <v>36594500</v>
      </c>
    </row>
    <row r="222" spans="1:107">
      <c r="A222" s="3">
        <f t="shared" si="211"/>
        <v>183</v>
      </c>
      <c r="B222" s="263">
        <v>9</v>
      </c>
      <c r="C222" s="556"/>
      <c r="D222" s="264" t="s">
        <v>182</v>
      </c>
      <c r="E222" s="299">
        <v>22</v>
      </c>
      <c r="F222" s="266"/>
      <c r="G222" s="41" t="s">
        <v>89</v>
      </c>
      <c r="H222" s="267">
        <f t="shared" si="178"/>
        <v>81</v>
      </c>
      <c r="I222" s="267">
        <f t="shared" si="179"/>
        <v>70</v>
      </c>
      <c r="J222" s="268">
        <f t="shared" si="180"/>
        <v>27506142.120000001</v>
      </c>
      <c r="K222" s="268">
        <f t="shared" si="181"/>
        <v>4</v>
      </c>
      <c r="L222" s="269">
        <f t="shared" si="182"/>
        <v>0.97</v>
      </c>
      <c r="M222" s="270">
        <f t="shared" si="225"/>
        <v>1.02</v>
      </c>
      <c r="N222" s="271">
        <f t="shared" si="183"/>
        <v>22741722.99874597</v>
      </c>
      <c r="O222" s="271">
        <f t="shared" si="184"/>
        <v>25633555.40579142</v>
      </c>
      <c r="P222" s="271">
        <f t="shared" si="185"/>
        <v>27214577.013528001</v>
      </c>
      <c r="Q222" s="271">
        <f t="shared" si="186"/>
        <v>28893112.574540261</v>
      </c>
      <c r="R222" s="272">
        <f t="shared" si="187"/>
        <v>27214577.013528001</v>
      </c>
      <c r="S222" s="271">
        <f t="shared" si="187"/>
        <v>28893112.574540261</v>
      </c>
      <c r="T222" s="271">
        <f t="shared" si="188"/>
        <v>30675176.536092512</v>
      </c>
      <c r="U222" s="271"/>
      <c r="V222" s="271">
        <f t="shared" si="189"/>
        <v>1591920609.9122179</v>
      </c>
      <c r="W222" s="271">
        <f t="shared" si="190"/>
        <v>1794348878.4053993</v>
      </c>
      <c r="X222" s="271">
        <f t="shared" si="191"/>
        <v>1905020390.94696</v>
      </c>
      <c r="Y222" s="272">
        <f t="shared" si="192"/>
        <v>2022517880.2178183</v>
      </c>
      <c r="Z222" s="272">
        <f t="shared" si="193"/>
        <v>1905020390.94696</v>
      </c>
      <c r="AA222" s="271">
        <f t="shared" si="194"/>
        <v>2022517880.2178183</v>
      </c>
      <c r="AB222" s="271">
        <f t="shared" si="195"/>
        <v>2147262357.5264759</v>
      </c>
      <c r="AC222" s="271"/>
      <c r="AD222" s="33" t="str">
        <f t="shared" si="196"/>
        <v>BERTAHAP</v>
      </c>
      <c r="AE222" s="273">
        <f t="shared" si="197"/>
        <v>0</v>
      </c>
      <c r="AF222" s="274">
        <v>2</v>
      </c>
      <c r="AG222" s="275"/>
      <c r="AH222" s="271" t="e">
        <f>IF(AG222&gt;#REF!,"LB","KR")</f>
        <v>#REF!</v>
      </c>
      <c r="AI222" s="275">
        <f t="shared" si="226"/>
        <v>1751113000</v>
      </c>
      <c r="AJ222" s="275">
        <f t="shared" si="226"/>
        <v>1973784000</v>
      </c>
      <c r="AK222" s="275">
        <f t="shared" si="226"/>
        <v>2095523000</v>
      </c>
      <c r="AL222" s="276">
        <f t="shared" si="221"/>
        <v>2224770000</v>
      </c>
      <c r="AM222" s="276">
        <f t="shared" si="221"/>
        <v>2095523000</v>
      </c>
      <c r="AN222" s="275">
        <f t="shared" si="221"/>
        <v>2224770000</v>
      </c>
      <c r="AO222" s="275">
        <f t="shared" si="221"/>
        <v>2361989000</v>
      </c>
      <c r="AP222" s="275">
        <f t="shared" si="212"/>
        <v>2361988887.2412453</v>
      </c>
      <c r="AQ222" s="52">
        <f t="shared" si="213"/>
        <v>2221255000</v>
      </c>
      <c r="AR222" s="43">
        <f t="shared" si="213"/>
        <v>2358257000</v>
      </c>
      <c r="AS222" s="63">
        <f t="shared" si="198"/>
        <v>1999129500</v>
      </c>
      <c r="AT222" s="63">
        <f t="shared" si="199"/>
        <v>33318825</v>
      </c>
      <c r="AU222" s="351">
        <f t="shared" si="200"/>
        <v>41714437.5</v>
      </c>
      <c r="AV222" s="141">
        <f t="shared" si="201"/>
        <v>23582570</v>
      </c>
      <c r="AW222" s="5">
        <f t="shared" si="202"/>
        <v>33318825</v>
      </c>
      <c r="AX222" s="5">
        <f t="shared" si="203"/>
        <v>52388075</v>
      </c>
      <c r="AY222" s="510">
        <f t="shared" si="204"/>
        <v>2503709000</v>
      </c>
      <c r="AZ222" s="127">
        <f t="shared" si="214"/>
        <v>2503708616.2946715</v>
      </c>
      <c r="BA222" s="2"/>
      <c r="BB222" s="2"/>
      <c r="BW222" s="56">
        <f t="shared" si="205"/>
        <v>-133404.78928199783</v>
      </c>
      <c r="CW222" s="63">
        <f t="shared" si="206"/>
        <v>2122431300</v>
      </c>
      <c r="CX222" s="44">
        <f t="shared" si="207"/>
        <v>23582570</v>
      </c>
      <c r="DA222" s="56">
        <f t="shared" si="208"/>
        <v>1885970700</v>
      </c>
      <c r="DB222" s="44">
        <f t="shared" si="209"/>
        <v>31432845</v>
      </c>
      <c r="DC222" s="49">
        <f t="shared" si="210"/>
        <v>52388075</v>
      </c>
    </row>
    <row r="223" spans="1:107">
      <c r="A223" s="3">
        <f t="shared" si="211"/>
        <v>184</v>
      </c>
      <c r="B223" s="263">
        <v>1</v>
      </c>
      <c r="C223" s="556"/>
      <c r="D223" s="264" t="s">
        <v>183</v>
      </c>
      <c r="E223" s="265" t="s">
        <v>24</v>
      </c>
      <c r="F223" s="266"/>
      <c r="G223" s="41" t="s">
        <v>39</v>
      </c>
      <c r="H223" s="267">
        <f t="shared" si="178"/>
        <v>113</v>
      </c>
      <c r="I223" s="267">
        <f t="shared" si="179"/>
        <v>101</v>
      </c>
      <c r="J223" s="268">
        <f t="shared" si="180"/>
        <v>27506142.120000001</v>
      </c>
      <c r="K223" s="268">
        <f t="shared" si="181"/>
        <v>6</v>
      </c>
      <c r="L223" s="269">
        <f t="shared" si="182"/>
        <v>0.95</v>
      </c>
      <c r="M223" s="319">
        <f t="shared" ref="M223:M230" si="227">SUMIF($AO$4:$AO$22,E223,$BP$4:$BP$22)</f>
        <v>1.03</v>
      </c>
      <c r="N223" s="271">
        <f t="shared" si="183"/>
        <v>22491182.488652647</v>
      </c>
      <c r="O223" s="271">
        <f t="shared" si="184"/>
        <v>25351156.22050425</v>
      </c>
      <c r="P223" s="271">
        <f t="shared" si="185"/>
        <v>26914760.06442</v>
      </c>
      <c r="Q223" s="271">
        <f t="shared" si="186"/>
        <v>28574803.572051391</v>
      </c>
      <c r="R223" s="272">
        <f t="shared" si="187"/>
        <v>26914760.06442</v>
      </c>
      <c r="S223" s="271">
        <f t="shared" si="187"/>
        <v>28574803.572051391</v>
      </c>
      <c r="T223" s="271">
        <f t="shared" si="188"/>
        <v>30337234.930833355</v>
      </c>
      <c r="U223" s="271"/>
      <c r="V223" s="271">
        <f t="shared" si="189"/>
        <v>2271609431.3539171</v>
      </c>
      <c r="W223" s="271">
        <f t="shared" si="190"/>
        <v>2560466778.2709293</v>
      </c>
      <c r="X223" s="271">
        <f t="shared" si="191"/>
        <v>2718390766.5064201</v>
      </c>
      <c r="Y223" s="272">
        <f t="shared" si="192"/>
        <v>2886055160.7771907</v>
      </c>
      <c r="Z223" s="272">
        <f t="shared" si="193"/>
        <v>2718390766.5064201</v>
      </c>
      <c r="AA223" s="271">
        <f t="shared" si="194"/>
        <v>2886055160.7771907</v>
      </c>
      <c r="AB223" s="271">
        <f t="shared" si="195"/>
        <v>3064060728.0141687</v>
      </c>
      <c r="AC223" s="271"/>
      <c r="AD223" s="33" t="str">
        <f t="shared" si="196"/>
        <v>BERTAHAP</v>
      </c>
      <c r="AE223" s="273">
        <f t="shared" si="197"/>
        <v>0</v>
      </c>
      <c r="AF223" s="274">
        <v>2</v>
      </c>
      <c r="AG223" s="275"/>
      <c r="AH223" s="271" t="e">
        <f>IF(AG223&gt;#REF!,"LB","KR")</f>
        <v>#REF!</v>
      </c>
      <c r="AI223" s="275">
        <f t="shared" si="226"/>
        <v>2498771000</v>
      </c>
      <c r="AJ223" s="275">
        <f t="shared" si="226"/>
        <v>2816514000</v>
      </c>
      <c r="AK223" s="275">
        <f t="shared" si="226"/>
        <v>2990230000</v>
      </c>
      <c r="AL223" s="276">
        <f t="shared" si="221"/>
        <v>3174661000</v>
      </c>
      <c r="AM223" s="276">
        <f t="shared" si="221"/>
        <v>2990230000</v>
      </c>
      <c r="AN223" s="275">
        <f t="shared" si="221"/>
        <v>3174661000</v>
      </c>
      <c r="AO223" s="275">
        <f t="shared" si="221"/>
        <v>3370467000</v>
      </c>
      <c r="AP223" s="275">
        <f t="shared" si="212"/>
        <v>3370467060.7560239</v>
      </c>
      <c r="AQ223" s="52">
        <f t="shared" si="213"/>
        <v>3169644000</v>
      </c>
      <c r="AR223" s="43">
        <f t="shared" si="213"/>
        <v>3365141000</v>
      </c>
      <c r="AS223" s="63">
        <f t="shared" si="198"/>
        <v>2852679600</v>
      </c>
      <c r="AT223" s="63">
        <f t="shared" si="199"/>
        <v>47544660</v>
      </c>
      <c r="AU223" s="351">
        <f t="shared" si="200"/>
        <v>59524893.75</v>
      </c>
      <c r="AV223" s="141">
        <f t="shared" si="201"/>
        <v>33651410</v>
      </c>
      <c r="AW223" s="5">
        <f t="shared" si="202"/>
        <v>47544660</v>
      </c>
      <c r="AX223" s="5">
        <f t="shared" si="203"/>
        <v>74755750</v>
      </c>
      <c r="AY223" s="510">
        <f t="shared" si="204"/>
        <v>3572695000</v>
      </c>
      <c r="AZ223" s="127">
        <f t="shared" si="214"/>
        <v>3572694798.2117586</v>
      </c>
      <c r="BA223" s="2"/>
      <c r="BB223" s="2"/>
      <c r="BW223" s="56">
        <f t="shared" si="205"/>
        <v>-433221.73838999867</v>
      </c>
      <c r="CW223" s="63">
        <f t="shared" si="206"/>
        <v>3028626900</v>
      </c>
      <c r="CX223" s="44">
        <f t="shared" si="207"/>
        <v>33651410</v>
      </c>
      <c r="DA223" s="56">
        <f t="shared" si="208"/>
        <v>2691207000</v>
      </c>
      <c r="DB223" s="44">
        <f t="shared" si="209"/>
        <v>44853450</v>
      </c>
      <c r="DC223" s="49">
        <f t="shared" si="210"/>
        <v>74755750</v>
      </c>
    </row>
    <row r="224" spans="1:107">
      <c r="A224" s="3">
        <f t="shared" si="211"/>
        <v>185</v>
      </c>
      <c r="B224" s="263">
        <v>2</v>
      </c>
      <c r="C224" s="556"/>
      <c r="D224" s="264" t="s">
        <v>183</v>
      </c>
      <c r="E224" s="265" t="s">
        <v>35</v>
      </c>
      <c r="F224" s="266"/>
      <c r="G224" s="41" t="s">
        <v>42</v>
      </c>
      <c r="H224" s="267">
        <f t="shared" si="178"/>
        <v>78</v>
      </c>
      <c r="I224" s="267">
        <f t="shared" si="179"/>
        <v>66</v>
      </c>
      <c r="J224" s="268">
        <f t="shared" si="180"/>
        <v>27506142.120000001</v>
      </c>
      <c r="K224" s="268">
        <f t="shared" si="181"/>
        <v>2</v>
      </c>
      <c r="L224" s="269">
        <f t="shared" si="182"/>
        <v>0.93</v>
      </c>
      <c r="M224" s="319">
        <f t="shared" si="227"/>
        <v>1.03</v>
      </c>
      <c r="N224" s="271">
        <f t="shared" si="183"/>
        <v>22017683.909944173</v>
      </c>
      <c r="O224" s="271">
        <f t="shared" si="184"/>
        <v>24817447.668493636</v>
      </c>
      <c r="P224" s="271">
        <f t="shared" si="185"/>
        <v>26348133.536748003</v>
      </c>
      <c r="Q224" s="271">
        <f t="shared" si="186"/>
        <v>27973228.760008208</v>
      </c>
      <c r="R224" s="272">
        <f t="shared" si="187"/>
        <v>26348133.536748003</v>
      </c>
      <c r="S224" s="271">
        <f t="shared" si="187"/>
        <v>27973228.760008208</v>
      </c>
      <c r="T224" s="271">
        <f t="shared" si="188"/>
        <v>29698556.300710551</v>
      </c>
      <c r="U224" s="271"/>
      <c r="V224" s="271">
        <f t="shared" si="189"/>
        <v>1453167138.0563154</v>
      </c>
      <c r="W224" s="271">
        <f t="shared" si="190"/>
        <v>1637951546.12058</v>
      </c>
      <c r="X224" s="271">
        <f t="shared" si="191"/>
        <v>1738976813.4253683</v>
      </c>
      <c r="Y224" s="272">
        <f t="shared" si="192"/>
        <v>1846233098.1605418</v>
      </c>
      <c r="Z224" s="272">
        <f t="shared" si="193"/>
        <v>1738976813.4253683</v>
      </c>
      <c r="AA224" s="271">
        <f t="shared" si="194"/>
        <v>1846233098.1605418</v>
      </c>
      <c r="AB224" s="271">
        <f t="shared" si="195"/>
        <v>1960104715.8468964</v>
      </c>
      <c r="AC224" s="271"/>
      <c r="AD224" s="33" t="str">
        <f t="shared" si="196"/>
        <v>BERTAHAP</v>
      </c>
      <c r="AE224" s="273">
        <f t="shared" si="197"/>
        <v>0</v>
      </c>
      <c r="AF224" s="274">
        <v>2</v>
      </c>
      <c r="AG224" s="275"/>
      <c r="AH224" s="271" t="e">
        <f>IF(AG224&gt;#REF!,"LB","KR")</f>
        <v>#REF!</v>
      </c>
      <c r="AI224" s="275">
        <f t="shared" si="226"/>
        <v>1598484000</v>
      </c>
      <c r="AJ224" s="275">
        <f t="shared" si="226"/>
        <v>1801747000</v>
      </c>
      <c r="AK224" s="275">
        <f t="shared" si="226"/>
        <v>1912875000</v>
      </c>
      <c r="AL224" s="276">
        <f t="shared" si="221"/>
        <v>2030857000</v>
      </c>
      <c r="AM224" s="276">
        <f t="shared" si="221"/>
        <v>1912875000</v>
      </c>
      <c r="AN224" s="275">
        <f t="shared" si="221"/>
        <v>2030857000</v>
      </c>
      <c r="AO224" s="275">
        <f t="shared" si="221"/>
        <v>2156116000</v>
      </c>
      <c r="AP224" s="275">
        <f t="shared" si="212"/>
        <v>2156115762.7872066</v>
      </c>
      <c r="AQ224" s="52">
        <f t="shared" si="213"/>
        <v>2027648000</v>
      </c>
      <c r="AR224" s="43">
        <f t="shared" si="213"/>
        <v>2152709000</v>
      </c>
      <c r="AS224" s="63">
        <f t="shared" si="198"/>
        <v>1824883200</v>
      </c>
      <c r="AT224" s="63">
        <f t="shared" si="199"/>
        <v>30414720</v>
      </c>
      <c r="AU224" s="351">
        <f t="shared" si="200"/>
        <v>38078568.75</v>
      </c>
      <c r="AV224" s="141">
        <f t="shared" si="201"/>
        <v>21527090</v>
      </c>
      <c r="AW224" s="5">
        <f t="shared" si="202"/>
        <v>30414720</v>
      </c>
      <c r="AX224" s="5">
        <f t="shared" si="203"/>
        <v>47821875</v>
      </c>
      <c r="AY224" s="510">
        <f t="shared" si="204"/>
        <v>2285483000</v>
      </c>
      <c r="AZ224" s="127">
        <f t="shared" si="214"/>
        <v>2285482910.3338127</v>
      </c>
      <c r="BA224" s="2"/>
      <c r="BB224" s="2"/>
      <c r="BW224" s="56">
        <f t="shared" si="205"/>
        <v>-999848.26606199518</v>
      </c>
      <c r="CW224" s="63">
        <f t="shared" si="206"/>
        <v>1937438100</v>
      </c>
      <c r="CX224" s="44">
        <f t="shared" si="207"/>
        <v>21527090</v>
      </c>
      <c r="DA224" s="56">
        <f t="shared" si="208"/>
        <v>1721587500</v>
      </c>
      <c r="DB224" s="44">
        <f t="shared" si="209"/>
        <v>28693125</v>
      </c>
      <c r="DC224" s="49">
        <f t="shared" si="210"/>
        <v>47821875</v>
      </c>
    </row>
    <row r="225" spans="1:107">
      <c r="A225" s="3">
        <f t="shared" si="211"/>
        <v>186</v>
      </c>
      <c r="B225" s="263">
        <v>3</v>
      </c>
      <c r="C225" s="556"/>
      <c r="D225" s="264" t="s">
        <v>183</v>
      </c>
      <c r="E225" s="265" t="s">
        <v>41</v>
      </c>
      <c r="F225" s="266"/>
      <c r="G225" s="41" t="s">
        <v>45</v>
      </c>
      <c r="H225" s="267">
        <f t="shared" si="178"/>
        <v>60</v>
      </c>
      <c r="I225" s="267">
        <f t="shared" si="179"/>
        <v>52</v>
      </c>
      <c r="J225" s="268">
        <f t="shared" si="180"/>
        <v>27506142.120000001</v>
      </c>
      <c r="K225" s="268">
        <f t="shared" si="181"/>
        <v>2</v>
      </c>
      <c r="L225" s="269">
        <f t="shared" si="182"/>
        <v>0.93</v>
      </c>
      <c r="M225" s="319">
        <f t="shared" si="227"/>
        <v>1.03</v>
      </c>
      <c r="N225" s="271">
        <f t="shared" si="183"/>
        <v>22017683.909944173</v>
      </c>
      <c r="O225" s="271">
        <f t="shared" si="184"/>
        <v>24817447.668493636</v>
      </c>
      <c r="P225" s="271">
        <f t="shared" si="185"/>
        <v>26348133.536748003</v>
      </c>
      <c r="Q225" s="271">
        <f t="shared" si="186"/>
        <v>27973228.760008208</v>
      </c>
      <c r="R225" s="272">
        <f t="shared" si="187"/>
        <v>26348133.536748003</v>
      </c>
      <c r="S225" s="271">
        <f t="shared" si="187"/>
        <v>27973228.760008208</v>
      </c>
      <c r="T225" s="271">
        <f t="shared" si="188"/>
        <v>29698556.300710551</v>
      </c>
      <c r="U225" s="271"/>
      <c r="V225" s="271">
        <f t="shared" si="189"/>
        <v>1144919563.3170969</v>
      </c>
      <c r="W225" s="271">
        <f t="shared" si="190"/>
        <v>1290507278.7616692</v>
      </c>
      <c r="X225" s="271">
        <f t="shared" si="191"/>
        <v>1370102943.9108961</v>
      </c>
      <c r="Y225" s="272">
        <f t="shared" si="192"/>
        <v>1454607895.5204268</v>
      </c>
      <c r="Z225" s="272">
        <f t="shared" si="193"/>
        <v>1370102943.9108961</v>
      </c>
      <c r="AA225" s="271">
        <f t="shared" si="194"/>
        <v>1454607895.5204268</v>
      </c>
      <c r="AB225" s="271">
        <f t="shared" si="195"/>
        <v>1544324927.6369486</v>
      </c>
      <c r="AC225" s="271"/>
      <c r="AD225" s="33" t="str">
        <f t="shared" si="196"/>
        <v>BERTAHAP</v>
      </c>
      <c r="AE225" s="273">
        <f t="shared" si="197"/>
        <v>0</v>
      </c>
      <c r="AF225" s="274">
        <v>2</v>
      </c>
      <c r="AG225" s="275"/>
      <c r="AH225" s="271" t="e">
        <f>IF(AG225&gt;#REF!,"LB","KR")</f>
        <v>#REF!</v>
      </c>
      <c r="AI225" s="275">
        <f t="shared" si="226"/>
        <v>1259412000</v>
      </c>
      <c r="AJ225" s="275">
        <f t="shared" si="226"/>
        <v>1419559000</v>
      </c>
      <c r="AK225" s="275">
        <f t="shared" si="226"/>
        <v>1507114000</v>
      </c>
      <c r="AL225" s="276">
        <f t="shared" si="221"/>
        <v>1600069000</v>
      </c>
      <c r="AM225" s="276">
        <f t="shared" si="221"/>
        <v>1507114000</v>
      </c>
      <c r="AN225" s="275">
        <f t="shared" si="221"/>
        <v>1600069000</v>
      </c>
      <c r="AO225" s="275">
        <f t="shared" si="221"/>
        <v>1698758000</v>
      </c>
      <c r="AP225" s="275">
        <f t="shared" si="212"/>
        <v>1698757712.850862</v>
      </c>
      <c r="AQ225" s="52">
        <f t="shared" si="213"/>
        <v>1597541000</v>
      </c>
      <c r="AR225" s="43">
        <f t="shared" si="213"/>
        <v>1696074000</v>
      </c>
      <c r="AS225" s="63">
        <f t="shared" si="198"/>
        <v>1437786900</v>
      </c>
      <c r="AT225" s="63">
        <f t="shared" si="199"/>
        <v>23963115</v>
      </c>
      <c r="AU225" s="351">
        <f t="shared" si="200"/>
        <v>30001293.75</v>
      </c>
      <c r="AV225" s="141">
        <f t="shared" si="201"/>
        <v>16960740</v>
      </c>
      <c r="AW225" s="5">
        <f t="shared" si="202"/>
        <v>23963115</v>
      </c>
      <c r="AX225" s="5">
        <f t="shared" si="203"/>
        <v>37677850</v>
      </c>
      <c r="AY225" s="510">
        <f t="shared" si="204"/>
        <v>1800684000</v>
      </c>
      <c r="AZ225" s="127">
        <f t="shared" si="214"/>
        <v>1800683762.487875</v>
      </c>
      <c r="BA225" s="2"/>
      <c r="BB225" s="2"/>
      <c r="BW225" s="56">
        <f t="shared" si="205"/>
        <v>-999848.26606199518</v>
      </c>
      <c r="CW225" s="63">
        <f t="shared" si="206"/>
        <v>1526466600</v>
      </c>
      <c r="CX225" s="44">
        <f t="shared" si="207"/>
        <v>16960740</v>
      </c>
      <c r="DA225" s="56">
        <f t="shared" si="208"/>
        <v>1356402600</v>
      </c>
      <c r="DB225" s="44">
        <f t="shared" si="209"/>
        <v>22606710</v>
      </c>
      <c r="DC225" s="49">
        <f t="shared" si="210"/>
        <v>37677850</v>
      </c>
    </row>
    <row r="226" spans="1:107">
      <c r="A226" s="3">
        <f t="shared" si="211"/>
        <v>187</v>
      </c>
      <c r="B226" s="263">
        <v>4</v>
      </c>
      <c r="C226" s="556"/>
      <c r="D226" s="264" t="s">
        <v>183</v>
      </c>
      <c r="E226" s="265">
        <v>10</v>
      </c>
      <c r="F226" s="266"/>
      <c r="G226" s="41" t="s">
        <v>48</v>
      </c>
      <c r="H226" s="267">
        <f t="shared" si="178"/>
        <v>74</v>
      </c>
      <c r="I226" s="267">
        <f t="shared" si="179"/>
        <v>63</v>
      </c>
      <c r="J226" s="268">
        <f t="shared" si="180"/>
        <v>27506142.120000001</v>
      </c>
      <c r="K226" s="268">
        <f t="shared" si="181"/>
        <v>2</v>
      </c>
      <c r="L226" s="269">
        <f t="shared" si="182"/>
        <v>0.93</v>
      </c>
      <c r="M226" s="319">
        <f t="shared" si="227"/>
        <v>1.03</v>
      </c>
      <c r="N226" s="271">
        <f t="shared" si="183"/>
        <v>22017683.909944173</v>
      </c>
      <c r="O226" s="271">
        <f t="shared" si="184"/>
        <v>24817447.668493636</v>
      </c>
      <c r="P226" s="271">
        <f t="shared" si="185"/>
        <v>26348133.536748003</v>
      </c>
      <c r="Q226" s="271">
        <f t="shared" si="186"/>
        <v>27973228.760008208</v>
      </c>
      <c r="R226" s="272">
        <f t="shared" si="187"/>
        <v>26348133.536748003</v>
      </c>
      <c r="S226" s="271">
        <f t="shared" si="187"/>
        <v>27973228.760008208</v>
      </c>
      <c r="T226" s="271">
        <f t="shared" si="188"/>
        <v>29698556.300710551</v>
      </c>
      <c r="U226" s="271"/>
      <c r="V226" s="271">
        <f t="shared" si="189"/>
        <v>1387114086.326483</v>
      </c>
      <c r="W226" s="271">
        <f t="shared" si="190"/>
        <v>1563499203.115099</v>
      </c>
      <c r="X226" s="271">
        <f t="shared" si="191"/>
        <v>1659932412.8151243</v>
      </c>
      <c r="Y226" s="272">
        <f t="shared" si="192"/>
        <v>1762313411.8805172</v>
      </c>
      <c r="Z226" s="272">
        <f t="shared" si="193"/>
        <v>1659932412.8151243</v>
      </c>
      <c r="AA226" s="271">
        <f t="shared" si="194"/>
        <v>1762313411.8805172</v>
      </c>
      <c r="AB226" s="271">
        <f t="shared" si="195"/>
        <v>1871009046.9447649</v>
      </c>
      <c r="AC226" s="271"/>
      <c r="AD226" s="33" t="str">
        <f t="shared" si="196"/>
        <v>BERTAHAP</v>
      </c>
      <c r="AE226" s="273">
        <f t="shared" si="197"/>
        <v>0</v>
      </c>
      <c r="AF226" s="274">
        <v>2</v>
      </c>
      <c r="AG226" s="275"/>
      <c r="AH226" s="271" t="e">
        <f>IF(AG226&gt;#REF!,"LB","KR")</f>
        <v>#REF!</v>
      </c>
      <c r="AI226" s="275">
        <f t="shared" si="226"/>
        <v>1525826000</v>
      </c>
      <c r="AJ226" s="275">
        <f t="shared" si="226"/>
        <v>1719850000</v>
      </c>
      <c r="AK226" s="275">
        <f t="shared" si="226"/>
        <v>1825926000</v>
      </c>
      <c r="AL226" s="276">
        <f t="shared" si="221"/>
        <v>1938545000</v>
      </c>
      <c r="AM226" s="276">
        <f t="shared" si="221"/>
        <v>1825926000</v>
      </c>
      <c r="AN226" s="275">
        <f t="shared" si="221"/>
        <v>1938545000</v>
      </c>
      <c r="AO226" s="275">
        <f t="shared" si="221"/>
        <v>2058110000</v>
      </c>
      <c r="AP226" s="275">
        <f t="shared" si="212"/>
        <v>2058110163.0357656</v>
      </c>
      <c r="AQ226" s="52">
        <f t="shared" si="213"/>
        <v>1935482000</v>
      </c>
      <c r="AR226" s="43">
        <f t="shared" si="213"/>
        <v>2054858000</v>
      </c>
      <c r="AS226" s="63">
        <f t="shared" si="198"/>
        <v>1741933800</v>
      </c>
      <c r="AT226" s="63">
        <f t="shared" si="199"/>
        <v>29032230</v>
      </c>
      <c r="AU226" s="351">
        <f t="shared" si="200"/>
        <v>36347718.75</v>
      </c>
      <c r="AV226" s="141">
        <f t="shared" si="201"/>
        <v>20548580</v>
      </c>
      <c r="AW226" s="5">
        <f t="shared" si="202"/>
        <v>29032230</v>
      </c>
      <c r="AX226" s="5">
        <f t="shared" si="203"/>
        <v>45648150</v>
      </c>
      <c r="AY226" s="510">
        <f t="shared" si="204"/>
        <v>2181597000</v>
      </c>
      <c r="AZ226" s="127">
        <f t="shared" si="214"/>
        <v>2181596696.1455159</v>
      </c>
      <c r="BA226" s="2"/>
      <c r="BB226" s="2"/>
      <c r="BW226" s="56">
        <f t="shared" si="205"/>
        <v>-999848.26606199518</v>
      </c>
      <c r="CW226" s="63">
        <f t="shared" si="206"/>
        <v>1849372200</v>
      </c>
      <c r="CX226" s="44">
        <f t="shared" si="207"/>
        <v>20548580</v>
      </c>
      <c r="DA226" s="56">
        <f t="shared" si="208"/>
        <v>1643333400</v>
      </c>
      <c r="DB226" s="44">
        <f t="shared" si="209"/>
        <v>27388890</v>
      </c>
      <c r="DC226" s="49">
        <f t="shared" si="210"/>
        <v>45648150</v>
      </c>
    </row>
    <row r="227" spans="1:107">
      <c r="A227" s="3">
        <f t="shared" si="211"/>
        <v>188</v>
      </c>
      <c r="B227" s="263">
        <v>5</v>
      </c>
      <c r="C227" s="556"/>
      <c r="D227" s="264" t="s">
        <v>183</v>
      </c>
      <c r="E227" s="265">
        <v>16</v>
      </c>
      <c r="F227" s="266"/>
      <c r="G227" s="41" t="s">
        <v>52</v>
      </c>
      <c r="H227" s="267">
        <f t="shared" si="178"/>
        <v>71</v>
      </c>
      <c r="I227" s="267">
        <f t="shared" si="179"/>
        <v>63</v>
      </c>
      <c r="J227" s="268">
        <f t="shared" si="180"/>
        <v>27506142.120000001</v>
      </c>
      <c r="K227" s="268">
        <f t="shared" si="181"/>
        <v>2</v>
      </c>
      <c r="L227" s="269">
        <f t="shared" si="182"/>
        <v>0.93</v>
      </c>
      <c r="M227" s="319">
        <f t="shared" si="227"/>
        <v>1.03</v>
      </c>
      <c r="N227" s="271">
        <f t="shared" si="183"/>
        <v>22017683.909944173</v>
      </c>
      <c r="O227" s="271">
        <f t="shared" si="184"/>
        <v>24817447.668493636</v>
      </c>
      <c r="P227" s="271">
        <f t="shared" si="185"/>
        <v>26348133.536748003</v>
      </c>
      <c r="Q227" s="271">
        <f t="shared" si="186"/>
        <v>27973228.760008208</v>
      </c>
      <c r="R227" s="272">
        <f t="shared" si="187"/>
        <v>26348133.536748003</v>
      </c>
      <c r="S227" s="271">
        <f t="shared" si="187"/>
        <v>27973228.760008208</v>
      </c>
      <c r="T227" s="271">
        <f t="shared" si="188"/>
        <v>29698556.300710551</v>
      </c>
      <c r="U227" s="271"/>
      <c r="V227" s="271">
        <f t="shared" si="189"/>
        <v>1387114086.326483</v>
      </c>
      <c r="W227" s="271">
        <f t="shared" si="190"/>
        <v>1563499203.115099</v>
      </c>
      <c r="X227" s="271">
        <f t="shared" si="191"/>
        <v>1659932412.8151243</v>
      </c>
      <c r="Y227" s="272">
        <f t="shared" si="192"/>
        <v>1762313411.8805172</v>
      </c>
      <c r="Z227" s="272">
        <f t="shared" si="193"/>
        <v>1659932412.8151243</v>
      </c>
      <c r="AA227" s="271">
        <f t="shared" si="194"/>
        <v>1762313411.8805172</v>
      </c>
      <c r="AB227" s="271">
        <f t="shared" si="195"/>
        <v>1871009046.9447649</v>
      </c>
      <c r="AC227" s="271"/>
      <c r="AD227" s="33" t="str">
        <f t="shared" si="196"/>
        <v>BERTAHAP</v>
      </c>
      <c r="AE227" s="273">
        <f t="shared" si="197"/>
        <v>0</v>
      </c>
      <c r="AF227" s="274">
        <v>2</v>
      </c>
      <c r="AG227" s="275"/>
      <c r="AH227" s="271" t="e">
        <f>IF(AG227&gt;#REF!,"LB","KR")</f>
        <v>#REF!</v>
      </c>
      <c r="AI227" s="275">
        <f t="shared" si="226"/>
        <v>1525826000</v>
      </c>
      <c r="AJ227" s="275">
        <f t="shared" si="226"/>
        <v>1719850000</v>
      </c>
      <c r="AK227" s="275">
        <f t="shared" si="226"/>
        <v>1825926000</v>
      </c>
      <c r="AL227" s="276">
        <f t="shared" si="221"/>
        <v>1938545000</v>
      </c>
      <c r="AM227" s="276">
        <f t="shared" si="221"/>
        <v>1825926000</v>
      </c>
      <c r="AN227" s="275">
        <f t="shared" si="221"/>
        <v>1938545000</v>
      </c>
      <c r="AO227" s="275">
        <f t="shared" si="221"/>
        <v>2058110000</v>
      </c>
      <c r="AP227" s="275">
        <f t="shared" si="212"/>
        <v>2058110163.0357656</v>
      </c>
      <c r="AQ227" s="52">
        <f t="shared" si="213"/>
        <v>1935482000</v>
      </c>
      <c r="AR227" s="43">
        <f t="shared" si="213"/>
        <v>2054858000</v>
      </c>
      <c r="AS227" s="63">
        <f t="shared" si="198"/>
        <v>1741933800</v>
      </c>
      <c r="AT227" s="63">
        <f t="shared" si="199"/>
        <v>29032230</v>
      </c>
      <c r="AU227" s="351">
        <f t="shared" si="200"/>
        <v>36347718.75</v>
      </c>
      <c r="AV227" s="141">
        <f t="shared" si="201"/>
        <v>20548580</v>
      </c>
      <c r="AW227" s="5">
        <f t="shared" si="202"/>
        <v>29032230</v>
      </c>
      <c r="AX227" s="5">
        <f t="shared" si="203"/>
        <v>45648150</v>
      </c>
      <c r="AY227" s="510">
        <f t="shared" si="204"/>
        <v>2181597000</v>
      </c>
      <c r="AZ227" s="127">
        <f t="shared" si="214"/>
        <v>2181596696.1455159</v>
      </c>
      <c r="BA227" s="2"/>
      <c r="BB227" s="2"/>
      <c r="BW227" s="56">
        <f t="shared" si="205"/>
        <v>-999848.26606199518</v>
      </c>
      <c r="CW227" s="63">
        <f t="shared" si="206"/>
        <v>1849372200</v>
      </c>
      <c r="CX227" s="44">
        <f t="shared" si="207"/>
        <v>20548580</v>
      </c>
      <c r="DA227" s="56">
        <f t="shared" si="208"/>
        <v>1643333400</v>
      </c>
      <c r="DB227" s="44">
        <f t="shared" si="209"/>
        <v>27388890</v>
      </c>
      <c r="DC227" s="49">
        <f t="shared" si="210"/>
        <v>45648150</v>
      </c>
    </row>
    <row r="228" spans="1:107">
      <c r="A228" s="3">
        <f t="shared" si="211"/>
        <v>189</v>
      </c>
      <c r="B228" s="263">
        <v>6</v>
      </c>
      <c r="C228" s="556"/>
      <c r="D228" s="264" t="s">
        <v>183</v>
      </c>
      <c r="E228" s="299">
        <v>18</v>
      </c>
      <c r="F228" s="266"/>
      <c r="G228" s="41" t="s">
        <v>54</v>
      </c>
      <c r="H228" s="267">
        <f t="shared" si="178"/>
        <v>97</v>
      </c>
      <c r="I228" s="267">
        <f t="shared" si="179"/>
        <v>85</v>
      </c>
      <c r="J228" s="268">
        <f t="shared" si="180"/>
        <v>27506142.120000001</v>
      </c>
      <c r="K228" s="268">
        <f t="shared" si="181"/>
        <v>2</v>
      </c>
      <c r="L228" s="269">
        <f t="shared" si="182"/>
        <v>0.93</v>
      </c>
      <c r="M228" s="319">
        <f t="shared" si="227"/>
        <v>1.03</v>
      </c>
      <c r="N228" s="271">
        <f t="shared" si="183"/>
        <v>22017683.909944173</v>
      </c>
      <c r="O228" s="271">
        <f t="shared" si="184"/>
        <v>24817447.668493636</v>
      </c>
      <c r="P228" s="271">
        <f t="shared" si="185"/>
        <v>26348133.536748003</v>
      </c>
      <c r="Q228" s="271">
        <f t="shared" si="186"/>
        <v>27973228.760008208</v>
      </c>
      <c r="R228" s="272">
        <f t="shared" si="187"/>
        <v>26348133.536748003</v>
      </c>
      <c r="S228" s="271">
        <f t="shared" si="187"/>
        <v>27973228.760008208</v>
      </c>
      <c r="T228" s="271">
        <f t="shared" si="188"/>
        <v>29698556.300710551</v>
      </c>
      <c r="U228" s="271"/>
      <c r="V228" s="271">
        <f t="shared" si="189"/>
        <v>1871503132.3452547</v>
      </c>
      <c r="W228" s="271">
        <f t="shared" si="190"/>
        <v>2109483051.821959</v>
      </c>
      <c r="X228" s="271">
        <f t="shared" si="191"/>
        <v>2239591350.6235805</v>
      </c>
      <c r="Y228" s="272">
        <f t="shared" si="192"/>
        <v>2377724444.6006975</v>
      </c>
      <c r="Z228" s="272">
        <f t="shared" si="193"/>
        <v>2239591350.6235805</v>
      </c>
      <c r="AA228" s="271">
        <f t="shared" si="194"/>
        <v>2377724444.6006975</v>
      </c>
      <c r="AB228" s="271">
        <f t="shared" si="195"/>
        <v>2524377285.5603967</v>
      </c>
      <c r="AC228" s="271"/>
      <c r="AD228" s="33" t="str">
        <f t="shared" si="196"/>
        <v>BERTAHAP</v>
      </c>
      <c r="AE228" s="273">
        <f t="shared" si="197"/>
        <v>0</v>
      </c>
      <c r="AF228" s="274">
        <v>2</v>
      </c>
      <c r="AG228" s="275"/>
      <c r="AH228" s="271" t="e">
        <f>IF(AG228&gt;#REF!,"LB","KR")</f>
        <v>#REF!</v>
      </c>
      <c r="AI228" s="275">
        <f t="shared" si="226"/>
        <v>2058654000</v>
      </c>
      <c r="AJ228" s="275">
        <f t="shared" si="226"/>
        <v>2320432000</v>
      </c>
      <c r="AK228" s="275">
        <f t="shared" si="226"/>
        <v>2463551000</v>
      </c>
      <c r="AL228" s="276">
        <f t="shared" si="221"/>
        <v>2615497000</v>
      </c>
      <c r="AM228" s="276">
        <f t="shared" si="221"/>
        <v>2463551000</v>
      </c>
      <c r="AN228" s="275">
        <f t="shared" si="221"/>
        <v>2615497000</v>
      </c>
      <c r="AO228" s="275">
        <f t="shared" si="221"/>
        <v>2776816000</v>
      </c>
      <c r="AP228" s="275">
        <f t="shared" si="212"/>
        <v>2776815063.4055724</v>
      </c>
      <c r="AQ228" s="52">
        <f t="shared" si="213"/>
        <v>2611365000</v>
      </c>
      <c r="AR228" s="43">
        <f t="shared" si="213"/>
        <v>2772427000</v>
      </c>
      <c r="AS228" s="63">
        <f t="shared" si="198"/>
        <v>2350228500</v>
      </c>
      <c r="AT228" s="63">
        <f t="shared" si="199"/>
        <v>39170475</v>
      </c>
      <c r="AU228" s="351">
        <f t="shared" si="200"/>
        <v>49040568.75</v>
      </c>
      <c r="AV228" s="141">
        <f t="shared" si="201"/>
        <v>27724270</v>
      </c>
      <c r="AW228" s="5">
        <f t="shared" si="202"/>
        <v>39170475</v>
      </c>
      <c r="AX228" s="5">
        <f t="shared" si="203"/>
        <v>61588775</v>
      </c>
      <c r="AY228" s="510">
        <f t="shared" si="204"/>
        <v>2943424000</v>
      </c>
      <c r="AZ228" s="127">
        <f t="shared" si="214"/>
        <v>2943423625.138391</v>
      </c>
      <c r="BA228" s="2"/>
      <c r="BB228" s="2"/>
      <c r="BW228" s="56">
        <f t="shared" si="205"/>
        <v>-999848.26606199518</v>
      </c>
      <c r="CW228" s="63">
        <f t="shared" si="206"/>
        <v>2495184300</v>
      </c>
      <c r="CX228" s="44">
        <f t="shared" si="207"/>
        <v>27724270</v>
      </c>
      <c r="DA228" s="56">
        <f t="shared" si="208"/>
        <v>2217195900</v>
      </c>
      <c r="DB228" s="44">
        <f t="shared" si="209"/>
        <v>36953265</v>
      </c>
      <c r="DC228" s="49">
        <f t="shared" si="210"/>
        <v>61588775</v>
      </c>
    </row>
    <row r="229" spans="1:107">
      <c r="A229" s="3">
        <f t="shared" si="211"/>
        <v>190</v>
      </c>
      <c r="B229" s="263">
        <v>7</v>
      </c>
      <c r="C229" s="556"/>
      <c r="D229" s="264" t="s">
        <v>183</v>
      </c>
      <c r="E229" s="299">
        <v>20</v>
      </c>
      <c r="F229" s="266"/>
      <c r="G229" s="41" t="s">
        <v>70</v>
      </c>
      <c r="H229" s="267">
        <f t="shared" si="178"/>
        <v>60</v>
      </c>
      <c r="I229" s="267">
        <f t="shared" si="179"/>
        <v>51</v>
      </c>
      <c r="J229" s="268">
        <f t="shared" si="180"/>
        <v>27506142.120000001</v>
      </c>
      <c r="K229" s="268">
        <f t="shared" si="181"/>
        <v>2</v>
      </c>
      <c r="L229" s="269">
        <f t="shared" si="182"/>
        <v>0.93</v>
      </c>
      <c r="M229" s="319">
        <f t="shared" si="227"/>
        <v>1.03</v>
      </c>
      <c r="N229" s="271">
        <f t="shared" si="183"/>
        <v>22017683.909944173</v>
      </c>
      <c r="O229" s="271">
        <f t="shared" si="184"/>
        <v>24817447.668493636</v>
      </c>
      <c r="P229" s="271">
        <f t="shared" si="185"/>
        <v>26348133.536748003</v>
      </c>
      <c r="Q229" s="271">
        <f t="shared" si="186"/>
        <v>27973228.760008208</v>
      </c>
      <c r="R229" s="272">
        <f t="shared" si="187"/>
        <v>26348133.536748003</v>
      </c>
      <c r="S229" s="271">
        <f t="shared" si="187"/>
        <v>27973228.760008208</v>
      </c>
      <c r="T229" s="271">
        <f t="shared" si="188"/>
        <v>29698556.300710551</v>
      </c>
      <c r="U229" s="271"/>
      <c r="V229" s="271">
        <f t="shared" si="189"/>
        <v>1122901879.4071529</v>
      </c>
      <c r="W229" s="271">
        <f t="shared" si="190"/>
        <v>1265689831.0931754</v>
      </c>
      <c r="X229" s="271">
        <f t="shared" si="191"/>
        <v>1343754810.3741481</v>
      </c>
      <c r="Y229" s="272">
        <f t="shared" si="192"/>
        <v>1426634666.7604187</v>
      </c>
      <c r="Z229" s="272">
        <f t="shared" si="193"/>
        <v>1343754810.3741481</v>
      </c>
      <c r="AA229" s="271">
        <f t="shared" si="194"/>
        <v>1426634666.7604187</v>
      </c>
      <c r="AB229" s="271">
        <f t="shared" si="195"/>
        <v>1514626371.3362381</v>
      </c>
      <c r="AC229" s="271"/>
      <c r="AD229" s="33" t="str">
        <f t="shared" si="196"/>
        <v>BERTAHAP</v>
      </c>
      <c r="AE229" s="273">
        <f t="shared" si="197"/>
        <v>0</v>
      </c>
      <c r="AF229" s="274">
        <v>2</v>
      </c>
      <c r="AG229" s="275"/>
      <c r="AH229" s="271" t="e">
        <f>IF(AG229&gt;#REF!,"LB","KR")</f>
        <v>#REF!</v>
      </c>
      <c r="AI229" s="275">
        <f t="shared" si="226"/>
        <v>1235193000</v>
      </c>
      <c r="AJ229" s="275">
        <f t="shared" si="226"/>
        <v>1392259000</v>
      </c>
      <c r="AK229" s="275">
        <f t="shared" si="226"/>
        <v>1478131000</v>
      </c>
      <c r="AL229" s="276">
        <f t="shared" si="221"/>
        <v>1569299000</v>
      </c>
      <c r="AM229" s="276">
        <f t="shared" si="221"/>
        <v>1478131000</v>
      </c>
      <c r="AN229" s="275">
        <f t="shared" si="221"/>
        <v>1569299000</v>
      </c>
      <c r="AO229" s="275">
        <f t="shared" si="221"/>
        <v>1666090000</v>
      </c>
      <c r="AP229" s="275">
        <f t="shared" si="212"/>
        <v>1666089887.3855722</v>
      </c>
      <c r="AQ229" s="52">
        <f t="shared" si="213"/>
        <v>1566819000</v>
      </c>
      <c r="AR229" s="43">
        <f t="shared" si="213"/>
        <v>1663457000</v>
      </c>
      <c r="AS229" s="63">
        <f t="shared" si="198"/>
        <v>1410137100</v>
      </c>
      <c r="AT229" s="63">
        <f t="shared" si="199"/>
        <v>23502285</v>
      </c>
      <c r="AU229" s="351">
        <f t="shared" si="200"/>
        <v>29424356.25</v>
      </c>
      <c r="AV229" s="141">
        <f t="shared" si="201"/>
        <v>16634570</v>
      </c>
      <c r="AW229" s="5">
        <f t="shared" si="202"/>
        <v>23502285</v>
      </c>
      <c r="AX229" s="5">
        <f t="shared" si="203"/>
        <v>36953275</v>
      </c>
      <c r="AY229" s="510">
        <f t="shared" si="204"/>
        <v>1766056000</v>
      </c>
      <c r="AZ229" s="127">
        <f t="shared" si="214"/>
        <v>1766055024.4251094</v>
      </c>
      <c r="BA229" s="2"/>
      <c r="BB229" s="2"/>
      <c r="BW229" s="56">
        <f t="shared" si="205"/>
        <v>-999848.26606199518</v>
      </c>
      <c r="CW229" s="63">
        <f t="shared" si="206"/>
        <v>1497111300</v>
      </c>
      <c r="CX229" s="44">
        <f t="shared" si="207"/>
        <v>16634570</v>
      </c>
      <c r="DA229" s="56">
        <f t="shared" si="208"/>
        <v>1330317900</v>
      </c>
      <c r="DB229" s="44">
        <f t="shared" si="209"/>
        <v>22171965</v>
      </c>
      <c r="DC229" s="49">
        <f t="shared" si="210"/>
        <v>36953275</v>
      </c>
    </row>
    <row r="230" spans="1:107">
      <c r="A230" s="3">
        <f t="shared" si="211"/>
        <v>191</v>
      </c>
      <c r="B230" s="263">
        <v>8</v>
      </c>
      <c r="C230" s="556"/>
      <c r="D230" s="264" t="s">
        <v>183</v>
      </c>
      <c r="E230" s="299">
        <v>22</v>
      </c>
      <c r="F230" s="266"/>
      <c r="G230" s="41" t="s">
        <v>89</v>
      </c>
      <c r="H230" s="267">
        <f t="shared" si="178"/>
        <v>81</v>
      </c>
      <c r="I230" s="267">
        <f t="shared" si="179"/>
        <v>70</v>
      </c>
      <c r="J230" s="268">
        <f t="shared" si="180"/>
        <v>27506142.120000001</v>
      </c>
      <c r="K230" s="268">
        <f t="shared" si="181"/>
        <v>4</v>
      </c>
      <c r="L230" s="269">
        <f t="shared" si="182"/>
        <v>0.97</v>
      </c>
      <c r="M230" s="319">
        <f t="shared" si="227"/>
        <v>1.03</v>
      </c>
      <c r="N230" s="271">
        <f t="shared" si="183"/>
        <v>22964681.067361128</v>
      </c>
      <c r="O230" s="271">
        <f t="shared" si="184"/>
        <v>25884864.772514869</v>
      </c>
      <c r="P230" s="271">
        <f t="shared" si="185"/>
        <v>27481386.592092004</v>
      </c>
      <c r="Q230" s="271">
        <f t="shared" si="186"/>
        <v>29176378.384094581</v>
      </c>
      <c r="R230" s="272">
        <f t="shared" si="187"/>
        <v>27481386.592092004</v>
      </c>
      <c r="S230" s="271">
        <f t="shared" si="187"/>
        <v>29176378.384094581</v>
      </c>
      <c r="T230" s="271">
        <f t="shared" si="188"/>
        <v>30975913.560956165</v>
      </c>
      <c r="U230" s="271"/>
      <c r="V230" s="271">
        <f t="shared" si="189"/>
        <v>1607527674.7152789</v>
      </c>
      <c r="W230" s="271">
        <f t="shared" si="190"/>
        <v>1811940534.0760407</v>
      </c>
      <c r="X230" s="271">
        <f t="shared" si="191"/>
        <v>1923697061.4464402</v>
      </c>
      <c r="Y230" s="272">
        <f t="shared" si="192"/>
        <v>2042346486.8866208</v>
      </c>
      <c r="Z230" s="272">
        <f t="shared" si="193"/>
        <v>1923697061.4464402</v>
      </c>
      <c r="AA230" s="271">
        <f t="shared" si="194"/>
        <v>2042346486.8866208</v>
      </c>
      <c r="AB230" s="271">
        <f t="shared" si="195"/>
        <v>2168313949.2669315</v>
      </c>
      <c r="AC230" s="271"/>
      <c r="AD230" s="33" t="str">
        <f t="shared" si="196"/>
        <v>BERTAHAP</v>
      </c>
      <c r="AE230" s="273">
        <f t="shared" si="197"/>
        <v>0</v>
      </c>
      <c r="AF230" s="274">
        <v>2</v>
      </c>
      <c r="AG230" s="275"/>
      <c r="AH230" s="271" t="e">
        <f>IF(AG230&gt;#REF!,"LB","KR")</f>
        <v>#REF!</v>
      </c>
      <c r="AI230" s="275">
        <f t="shared" si="226"/>
        <v>1768281000</v>
      </c>
      <c r="AJ230" s="275">
        <f t="shared" si="226"/>
        <v>1993135000</v>
      </c>
      <c r="AK230" s="275">
        <f t="shared" si="226"/>
        <v>2116067000</v>
      </c>
      <c r="AL230" s="276">
        <f t="shared" si="221"/>
        <v>2246582000</v>
      </c>
      <c r="AM230" s="276">
        <f t="shared" si="221"/>
        <v>2116067000</v>
      </c>
      <c r="AN230" s="275">
        <f t="shared" si="221"/>
        <v>2246582000</v>
      </c>
      <c r="AO230" s="275">
        <f t="shared" si="221"/>
        <v>2385146000</v>
      </c>
      <c r="AP230" s="275">
        <f t="shared" si="212"/>
        <v>2385146203.1024384</v>
      </c>
      <c r="AQ230" s="52">
        <f t="shared" si="213"/>
        <v>2243032000</v>
      </c>
      <c r="AR230" s="43">
        <f t="shared" si="213"/>
        <v>2381377000</v>
      </c>
      <c r="AS230" s="63">
        <f t="shared" si="198"/>
        <v>2018728800</v>
      </c>
      <c r="AT230" s="63">
        <f t="shared" si="199"/>
        <v>33645480</v>
      </c>
      <c r="AU230" s="351">
        <f t="shared" si="200"/>
        <v>42123412.5</v>
      </c>
      <c r="AV230" s="141">
        <f t="shared" si="201"/>
        <v>23813770</v>
      </c>
      <c r="AW230" s="5">
        <f t="shared" si="202"/>
        <v>33645480</v>
      </c>
      <c r="AX230" s="5">
        <f t="shared" si="203"/>
        <v>52901675</v>
      </c>
      <c r="AY230" s="510">
        <f t="shared" si="204"/>
        <v>2528255000</v>
      </c>
      <c r="AZ230" s="127">
        <f t="shared" si="214"/>
        <v>2528254602.2532554</v>
      </c>
      <c r="BA230" s="2"/>
      <c r="BB230" s="2"/>
      <c r="BW230" s="56">
        <f t="shared" si="205"/>
        <v>133404.78928200528</v>
      </c>
      <c r="CW230" s="63">
        <f t="shared" si="206"/>
        <v>2143239300</v>
      </c>
      <c r="CX230" s="44">
        <f t="shared" si="207"/>
        <v>23813770</v>
      </c>
      <c r="DA230" s="56">
        <f t="shared" si="208"/>
        <v>1904460300</v>
      </c>
      <c r="DB230" s="44">
        <f t="shared" si="209"/>
        <v>31741005</v>
      </c>
      <c r="DC230" s="49">
        <f t="shared" si="210"/>
        <v>52901675</v>
      </c>
    </row>
    <row r="231" spans="1:107">
      <c r="A231" s="3">
        <f t="shared" si="211"/>
        <v>192</v>
      </c>
      <c r="B231" s="263">
        <v>1</v>
      </c>
      <c r="C231" s="556"/>
      <c r="D231" s="264" t="s">
        <v>184</v>
      </c>
      <c r="E231" s="265" t="s">
        <v>24</v>
      </c>
      <c r="F231" s="266"/>
      <c r="G231" s="41" t="s">
        <v>39</v>
      </c>
      <c r="H231" s="267">
        <f t="shared" si="178"/>
        <v>113</v>
      </c>
      <c r="I231" s="267">
        <f t="shared" si="179"/>
        <v>101</v>
      </c>
      <c r="J231" s="268">
        <f t="shared" si="180"/>
        <v>27506142.120000001</v>
      </c>
      <c r="K231" s="268">
        <f t="shared" si="181"/>
        <v>6</v>
      </c>
      <c r="L231" s="269">
        <f t="shared" si="182"/>
        <v>0.95</v>
      </c>
      <c r="M231" s="270">
        <f t="shared" ref="M231:M238" si="228">SUMIF($AO$4:$AO$22,E231,$BG$4:$BG$22)</f>
        <v>1.02</v>
      </c>
      <c r="N231" s="271">
        <f t="shared" si="183"/>
        <v>22272821.493617184</v>
      </c>
      <c r="O231" s="271">
        <f t="shared" si="184"/>
        <v>25105028.490208089</v>
      </c>
      <c r="P231" s="271">
        <f t="shared" si="185"/>
        <v>26653451.714279998</v>
      </c>
      <c r="Q231" s="271">
        <f t="shared" si="186"/>
        <v>28297378.294652831</v>
      </c>
      <c r="R231" s="272">
        <f t="shared" si="187"/>
        <v>26653451.714279998</v>
      </c>
      <c r="S231" s="271">
        <f t="shared" si="187"/>
        <v>28297378.294652831</v>
      </c>
      <c r="T231" s="271">
        <f t="shared" si="188"/>
        <v>30042698.669368953</v>
      </c>
      <c r="U231" s="271"/>
      <c r="V231" s="271">
        <f t="shared" si="189"/>
        <v>2249554970.8553357</v>
      </c>
      <c r="W231" s="271">
        <f t="shared" si="190"/>
        <v>2535607877.5110168</v>
      </c>
      <c r="X231" s="271">
        <f t="shared" si="191"/>
        <v>2691998623.1422796</v>
      </c>
      <c r="Y231" s="272">
        <f t="shared" si="192"/>
        <v>2858035207.7599359</v>
      </c>
      <c r="Z231" s="272">
        <f t="shared" si="193"/>
        <v>2691998623.1422796</v>
      </c>
      <c r="AA231" s="271">
        <f t="shared" si="194"/>
        <v>2858035207.7599359</v>
      </c>
      <c r="AB231" s="271">
        <f t="shared" si="195"/>
        <v>3034312565.6062641</v>
      </c>
      <c r="AC231" s="271"/>
      <c r="AD231" s="33" t="str">
        <f t="shared" si="196"/>
        <v>BERTAHAP</v>
      </c>
      <c r="AE231" s="273">
        <f t="shared" si="197"/>
        <v>0</v>
      </c>
      <c r="AF231" s="274">
        <v>2</v>
      </c>
      <c r="AG231" s="275"/>
      <c r="AH231" s="271" t="e">
        <f>IF(AG231&gt;#REF!,"LB","KR")</f>
        <v>#REF!</v>
      </c>
      <c r="AI231" s="275">
        <f t="shared" si="226"/>
        <v>2474511000</v>
      </c>
      <c r="AJ231" s="275">
        <f t="shared" si="226"/>
        <v>2789169000</v>
      </c>
      <c r="AK231" s="275">
        <f t="shared" si="226"/>
        <v>2961199000</v>
      </c>
      <c r="AL231" s="276">
        <f t="shared" si="221"/>
        <v>3143839000</v>
      </c>
      <c r="AM231" s="276">
        <f t="shared" si="221"/>
        <v>2961199000</v>
      </c>
      <c r="AN231" s="275">
        <f t="shared" si="221"/>
        <v>3143839000</v>
      </c>
      <c r="AO231" s="275">
        <f t="shared" si="221"/>
        <v>3337744000</v>
      </c>
      <c r="AP231" s="275">
        <f t="shared" si="212"/>
        <v>3337744028.0458789</v>
      </c>
      <c r="AQ231" s="52">
        <f t="shared" si="213"/>
        <v>3138871000</v>
      </c>
      <c r="AR231" s="43">
        <f t="shared" si="213"/>
        <v>3332470000</v>
      </c>
      <c r="AS231" s="63">
        <f t="shared" si="198"/>
        <v>2824983900</v>
      </c>
      <c r="AT231" s="63">
        <f t="shared" si="199"/>
        <v>47083065</v>
      </c>
      <c r="AU231" s="351">
        <f t="shared" si="200"/>
        <v>58946981.25</v>
      </c>
      <c r="AV231" s="141">
        <f t="shared" si="201"/>
        <v>33324700</v>
      </c>
      <c r="AW231" s="5">
        <f t="shared" si="202"/>
        <v>47083065</v>
      </c>
      <c r="AX231" s="5">
        <f t="shared" si="203"/>
        <v>74029975</v>
      </c>
      <c r="AY231" s="510">
        <f t="shared" si="204"/>
        <v>3538009000</v>
      </c>
      <c r="AZ231" s="127">
        <f t="shared" si="214"/>
        <v>3538008729.5589514</v>
      </c>
      <c r="BA231" s="2"/>
      <c r="BB231" s="2"/>
      <c r="BW231" s="56">
        <f t="shared" si="205"/>
        <v>-694530.0885300003</v>
      </c>
      <c r="CW231" s="63">
        <f t="shared" si="206"/>
        <v>2999223000</v>
      </c>
      <c r="CX231" s="44">
        <f t="shared" si="207"/>
        <v>33324700</v>
      </c>
      <c r="DA231" s="56">
        <f t="shared" si="208"/>
        <v>2665079100</v>
      </c>
      <c r="DB231" s="44">
        <f t="shared" si="209"/>
        <v>44417985</v>
      </c>
      <c r="DC231" s="49">
        <f t="shared" si="210"/>
        <v>74029975</v>
      </c>
    </row>
    <row r="232" spans="1:107">
      <c r="A232" s="3">
        <f t="shared" si="211"/>
        <v>193</v>
      </c>
      <c r="B232" s="263">
        <v>2</v>
      </c>
      <c r="C232" s="556"/>
      <c r="D232" s="264" t="s">
        <v>184</v>
      </c>
      <c r="E232" s="265" t="s">
        <v>35</v>
      </c>
      <c r="F232" s="266"/>
      <c r="G232" s="41" t="s">
        <v>42</v>
      </c>
      <c r="H232" s="267">
        <f t="shared" ref="H232:H295" si="229">SUMIF($W$10:$W$28,G232,$AB$10:$AB$28)</f>
        <v>78</v>
      </c>
      <c r="I232" s="267">
        <f t="shared" ref="I232:I298" si="230">SUMIF($W$10:$W$28,G232,$Y$10:$Y$28)</f>
        <v>66</v>
      </c>
      <c r="J232" s="268">
        <f t="shared" ref="J232:J298" si="231">$J$27</f>
        <v>27506142.120000001</v>
      </c>
      <c r="K232" s="268">
        <f t="shared" ref="K232:K298" si="232">SUMIF($AO$4:$AO$22,E232,$AR$4:$AR$22)</f>
        <v>2</v>
      </c>
      <c r="L232" s="269">
        <f t="shared" ref="L232:L295" si="233">IF(K232=$AK$25,$AJ$25,IF(K232=$AK$26,$AJ$26,IF(K232=$AK$27,$AJ$27,IF(K232=$AK$28,$AJ$28,IF(K232=$AK$29,$AJ$29,IF(K232=$AK$30,$AJ$30))))))</f>
        <v>0.93</v>
      </c>
      <c r="M232" s="270">
        <f t="shared" si="228"/>
        <v>1.02</v>
      </c>
      <c r="N232" s="271">
        <f t="shared" ref="N232:N298" si="234">$P232/(1+6%/12)^36</f>
        <v>21803919.988488406</v>
      </c>
      <c r="O232" s="271">
        <f t="shared" ref="O232:O298" si="235">$P232/(1+6%/12)^12</f>
        <v>24576501.574624766</v>
      </c>
      <c r="P232" s="271">
        <f t="shared" ref="P232:P298" si="236">$J$27*L232*M232</f>
        <v>26092326.415032003</v>
      </c>
      <c r="Q232" s="271">
        <f t="shared" ref="Q232:Q298" si="237">$P232*(1+6%/12)^12</f>
        <v>27701644.014765408</v>
      </c>
      <c r="R232" s="272">
        <f t="shared" ref="R232:S298" si="238">P232</f>
        <v>26092326.415032003</v>
      </c>
      <c r="S232" s="271">
        <f t="shared" si="238"/>
        <v>27701644.014765408</v>
      </c>
      <c r="T232" s="271">
        <f t="shared" ref="T232:T298" si="239">$P232*(1+6%/12)^24</f>
        <v>29410220.8026454</v>
      </c>
      <c r="U232" s="271"/>
      <c r="V232" s="271">
        <f t="shared" ref="V232:V298" si="240">N232*I232</f>
        <v>1439058719.2402349</v>
      </c>
      <c r="W232" s="271">
        <f t="shared" ref="W232:W298" si="241">O232*I232</f>
        <v>1622049103.9252346</v>
      </c>
      <c r="X232" s="271">
        <f t="shared" ref="X232:X298" si="242">P232*I232</f>
        <v>1722093543.3921123</v>
      </c>
      <c r="Y232" s="272">
        <f t="shared" ref="Y232:Y298" si="243">Q232*I232</f>
        <v>1828308504.9745169</v>
      </c>
      <c r="Z232" s="272">
        <f t="shared" ref="Z232:Z298" si="244">R232*I232</f>
        <v>1722093543.3921123</v>
      </c>
      <c r="AA232" s="271">
        <f t="shared" ref="AA232:AA298" si="245">S232*I232</f>
        <v>1828308504.9745169</v>
      </c>
      <c r="AB232" s="271">
        <f t="shared" ref="AB232:AB298" si="246">T232*I232</f>
        <v>1941074572.9745965</v>
      </c>
      <c r="AC232" s="271"/>
      <c r="AD232" s="33" t="str">
        <f t="shared" ref="AD232:AD298" si="247">IF(AF232=$I$32,$N$32,IF(AF232=$I$33,$N$33,IF(AF232=$I$34,$N$34)))</f>
        <v>BERTAHAP</v>
      </c>
      <c r="AE232" s="273">
        <f t="shared" ref="AE232:AE295" si="248">IF(AD232=$N$32,$O$32,IF(AD232=$N$33,$O$33,$O$34))</f>
        <v>0</v>
      </c>
      <c r="AF232" s="274">
        <v>2</v>
      </c>
      <c r="AG232" s="275"/>
      <c r="AH232" s="271" t="e">
        <f>IF(AG232&gt;#REF!,"LB","KR")</f>
        <v>#REF!</v>
      </c>
      <c r="AI232" s="275">
        <f t="shared" si="226"/>
        <v>1582965000</v>
      </c>
      <c r="AJ232" s="275">
        <f t="shared" si="226"/>
        <v>1784255000</v>
      </c>
      <c r="AK232" s="275">
        <f t="shared" si="226"/>
        <v>1894303000</v>
      </c>
      <c r="AL232" s="276">
        <f t="shared" si="221"/>
        <v>2011140000</v>
      </c>
      <c r="AM232" s="276">
        <f t="shared" si="221"/>
        <v>1894303000</v>
      </c>
      <c r="AN232" s="275">
        <f t="shared" si="221"/>
        <v>2011140000</v>
      </c>
      <c r="AO232" s="275">
        <f t="shared" si="221"/>
        <v>2135183000</v>
      </c>
      <c r="AP232" s="275">
        <f t="shared" si="212"/>
        <v>2135182661.8870077</v>
      </c>
      <c r="AQ232" s="52">
        <f t="shared" si="213"/>
        <v>2007962000</v>
      </c>
      <c r="AR232" s="43">
        <f t="shared" si="213"/>
        <v>2131809000</v>
      </c>
      <c r="AS232" s="63">
        <f t="shared" ref="AS232:AS298" si="249">AQ232-(AQ232*10%)</f>
        <v>1807165800</v>
      </c>
      <c r="AT232" s="63">
        <f t="shared" ref="AT232:AT295" si="250">(AS232*40%)/24</f>
        <v>30119430</v>
      </c>
      <c r="AU232" s="351">
        <f t="shared" ref="AU232:AU298" si="251">(AL232*90%)/48</f>
        <v>37708875</v>
      </c>
      <c r="AV232" s="141">
        <f t="shared" ref="AV232:AV298" si="252">(AR232*90%)*40%/36</f>
        <v>21318090</v>
      </c>
      <c r="AW232" s="5">
        <f t="shared" ref="AW232:AW298" si="253">(AQ232*90%)*40%/24</f>
        <v>30119430</v>
      </c>
      <c r="AX232" s="5">
        <f t="shared" ref="AX232:AX298" si="254">AK232*90%/36</f>
        <v>47357575</v>
      </c>
      <c r="AY232" s="510">
        <f t="shared" ref="AY232:AY295" si="255">ROUNDUP(AR232*$AY$39,-3)</f>
        <v>2263294000</v>
      </c>
      <c r="AZ232" s="127">
        <f t="shared" si="214"/>
        <v>2263293848.6324973</v>
      </c>
      <c r="BA232" s="2"/>
      <c r="BB232" s="2"/>
      <c r="BW232" s="56">
        <f t="shared" ref="BW232:BW298" si="256">P232-$P$298</f>
        <v>-1255655.3877779953</v>
      </c>
      <c r="CW232" s="63">
        <f t="shared" ref="CW232:CW298" si="257">AR232-(AR232*10%)</f>
        <v>1918628100</v>
      </c>
      <c r="CX232" s="44">
        <f t="shared" ref="CX232:CX295" si="258">(CW232*40%)/36</f>
        <v>21318090</v>
      </c>
      <c r="DA232" s="56">
        <f t="shared" ref="DA232:DA295" si="259">AK232*90%</f>
        <v>1704872700</v>
      </c>
      <c r="DB232" s="44">
        <f t="shared" ref="DB232:DB295" si="260">(DA232*40%)/24</f>
        <v>28414545</v>
      </c>
      <c r="DC232" s="49">
        <f t="shared" ref="DC232:DC298" si="261">(AK232*90%)/36</f>
        <v>47357575</v>
      </c>
    </row>
    <row r="233" spans="1:107">
      <c r="A233" s="3">
        <f t="shared" ref="A233:A296" si="262">A232+1</f>
        <v>194</v>
      </c>
      <c r="B233" s="263">
        <v>3</v>
      </c>
      <c r="C233" s="556"/>
      <c r="D233" s="264" t="s">
        <v>184</v>
      </c>
      <c r="E233" s="265" t="s">
        <v>41</v>
      </c>
      <c r="F233" s="266"/>
      <c r="G233" s="41" t="s">
        <v>45</v>
      </c>
      <c r="H233" s="267">
        <f t="shared" si="229"/>
        <v>60</v>
      </c>
      <c r="I233" s="267">
        <f t="shared" si="230"/>
        <v>52</v>
      </c>
      <c r="J233" s="268">
        <f t="shared" si="231"/>
        <v>27506142.120000001</v>
      </c>
      <c r="K233" s="268">
        <f t="shared" si="232"/>
        <v>2</v>
      </c>
      <c r="L233" s="269">
        <f t="shared" si="233"/>
        <v>0.93</v>
      </c>
      <c r="M233" s="270">
        <f t="shared" si="228"/>
        <v>1.02</v>
      </c>
      <c r="N233" s="271">
        <f t="shared" si="234"/>
        <v>21803919.988488406</v>
      </c>
      <c r="O233" s="271">
        <f t="shared" si="235"/>
        <v>24576501.574624766</v>
      </c>
      <c r="P233" s="271">
        <f t="shared" si="236"/>
        <v>26092326.415032003</v>
      </c>
      <c r="Q233" s="271">
        <f t="shared" si="237"/>
        <v>27701644.014765408</v>
      </c>
      <c r="R233" s="272">
        <f t="shared" si="238"/>
        <v>26092326.415032003</v>
      </c>
      <c r="S233" s="271">
        <f t="shared" si="238"/>
        <v>27701644.014765408</v>
      </c>
      <c r="T233" s="271">
        <f t="shared" si="239"/>
        <v>29410220.8026454</v>
      </c>
      <c r="U233" s="271"/>
      <c r="V233" s="271">
        <f t="shared" si="240"/>
        <v>1133803839.4013972</v>
      </c>
      <c r="W233" s="271">
        <f t="shared" si="241"/>
        <v>1277978081.8804879</v>
      </c>
      <c r="X233" s="271">
        <f t="shared" si="242"/>
        <v>1356800973.5816641</v>
      </c>
      <c r="Y233" s="272">
        <f t="shared" si="243"/>
        <v>1440485488.7678013</v>
      </c>
      <c r="Z233" s="272">
        <f t="shared" si="244"/>
        <v>1356800973.5816641</v>
      </c>
      <c r="AA233" s="271">
        <f t="shared" si="245"/>
        <v>1440485488.7678013</v>
      </c>
      <c r="AB233" s="271">
        <f t="shared" si="246"/>
        <v>1529331481.7375607</v>
      </c>
      <c r="AC233" s="271"/>
      <c r="AD233" s="33" t="str">
        <f t="shared" si="247"/>
        <v>BERTAHAP</v>
      </c>
      <c r="AE233" s="273">
        <f t="shared" si="248"/>
        <v>0</v>
      </c>
      <c r="AF233" s="274">
        <v>2</v>
      </c>
      <c r="AG233" s="275"/>
      <c r="AH233" s="271" t="e">
        <f>IF(AG233&gt;#REF!,"LB","KR")</f>
        <v>#REF!</v>
      </c>
      <c r="AI233" s="275">
        <f t="shared" si="226"/>
        <v>1247185000</v>
      </c>
      <c r="AJ233" s="275">
        <f t="shared" si="226"/>
        <v>1405776000</v>
      </c>
      <c r="AK233" s="275">
        <f t="shared" si="226"/>
        <v>1492482000</v>
      </c>
      <c r="AL233" s="276">
        <f t="shared" si="221"/>
        <v>1584535000</v>
      </c>
      <c r="AM233" s="276">
        <f t="shared" si="221"/>
        <v>1492482000</v>
      </c>
      <c r="AN233" s="275">
        <f t="shared" si="221"/>
        <v>1584535000</v>
      </c>
      <c r="AO233" s="275">
        <f t="shared" si="221"/>
        <v>1682265000</v>
      </c>
      <c r="AP233" s="275">
        <f t="shared" ref="AP233:AP296" si="263">AL233*$AP$38</f>
        <v>1682265610.1281512</v>
      </c>
      <c r="AQ233" s="52">
        <f t="shared" ref="AQ233:AR296" si="264">ROUNDUP(AK233+(AK233*6%),-3)</f>
        <v>1582031000</v>
      </c>
      <c r="AR233" s="43">
        <f t="shared" si="264"/>
        <v>1679608000</v>
      </c>
      <c r="AS233" s="63">
        <f t="shared" si="249"/>
        <v>1423827900</v>
      </c>
      <c r="AT233" s="63">
        <f t="shared" si="250"/>
        <v>23730465</v>
      </c>
      <c r="AU233" s="351">
        <f t="shared" si="251"/>
        <v>29710031.25</v>
      </c>
      <c r="AV233" s="141">
        <f t="shared" si="252"/>
        <v>16796080</v>
      </c>
      <c r="AW233" s="5">
        <f t="shared" si="253"/>
        <v>23730465</v>
      </c>
      <c r="AX233" s="5">
        <f t="shared" si="254"/>
        <v>37312050</v>
      </c>
      <c r="AY233" s="510">
        <f t="shared" si="255"/>
        <v>1783203000</v>
      </c>
      <c r="AZ233" s="127">
        <f t="shared" si="214"/>
        <v>1783202179.2355373</v>
      </c>
      <c r="BA233" s="2"/>
      <c r="BB233" s="2"/>
      <c r="BW233" s="56">
        <f t="shared" si="256"/>
        <v>-1255655.3877779953</v>
      </c>
      <c r="CW233" s="63">
        <f t="shared" si="257"/>
        <v>1511647200</v>
      </c>
      <c r="CX233" s="44">
        <f t="shared" si="258"/>
        <v>16796080</v>
      </c>
      <c r="DA233" s="56">
        <f t="shared" si="259"/>
        <v>1343233800</v>
      </c>
      <c r="DB233" s="44">
        <f t="shared" si="260"/>
        <v>22387230</v>
      </c>
      <c r="DC233" s="49">
        <f t="shared" si="261"/>
        <v>37312050</v>
      </c>
    </row>
    <row r="234" spans="1:107">
      <c r="A234" s="3">
        <f t="shared" si="262"/>
        <v>195</v>
      </c>
      <c r="B234" s="263">
        <v>4</v>
      </c>
      <c r="C234" s="556"/>
      <c r="D234" s="264" t="s">
        <v>184</v>
      </c>
      <c r="E234" s="265">
        <v>10</v>
      </c>
      <c r="F234" s="266"/>
      <c r="G234" s="41" t="s">
        <v>48</v>
      </c>
      <c r="H234" s="267">
        <f t="shared" si="229"/>
        <v>74</v>
      </c>
      <c r="I234" s="267">
        <f t="shared" si="230"/>
        <v>63</v>
      </c>
      <c r="J234" s="268">
        <f t="shared" si="231"/>
        <v>27506142.120000001</v>
      </c>
      <c r="K234" s="268">
        <f t="shared" si="232"/>
        <v>2</v>
      </c>
      <c r="L234" s="269">
        <f t="shared" si="233"/>
        <v>0.93</v>
      </c>
      <c r="M234" s="270">
        <f t="shared" si="228"/>
        <v>1.02</v>
      </c>
      <c r="N234" s="271">
        <f t="shared" si="234"/>
        <v>21803919.988488406</v>
      </c>
      <c r="O234" s="271">
        <f t="shared" si="235"/>
        <v>24576501.574624766</v>
      </c>
      <c r="P234" s="271">
        <f t="shared" si="236"/>
        <v>26092326.415032003</v>
      </c>
      <c r="Q234" s="271">
        <f t="shared" si="237"/>
        <v>27701644.014765408</v>
      </c>
      <c r="R234" s="272">
        <f t="shared" si="238"/>
        <v>26092326.415032003</v>
      </c>
      <c r="S234" s="271">
        <f t="shared" si="238"/>
        <v>27701644.014765408</v>
      </c>
      <c r="T234" s="271">
        <f t="shared" si="239"/>
        <v>29410220.8026454</v>
      </c>
      <c r="U234" s="271"/>
      <c r="V234" s="271">
        <f t="shared" si="240"/>
        <v>1373646959.2747695</v>
      </c>
      <c r="W234" s="271">
        <f t="shared" si="241"/>
        <v>1548319599.2013602</v>
      </c>
      <c r="X234" s="271">
        <f t="shared" si="242"/>
        <v>1643816564.1470163</v>
      </c>
      <c r="Y234" s="272">
        <f t="shared" si="243"/>
        <v>1745203572.9302206</v>
      </c>
      <c r="Z234" s="272">
        <f t="shared" si="244"/>
        <v>1643816564.1470163</v>
      </c>
      <c r="AA234" s="271">
        <f t="shared" si="245"/>
        <v>1745203572.9302206</v>
      </c>
      <c r="AB234" s="271">
        <f t="shared" si="246"/>
        <v>1852843910.5666602</v>
      </c>
      <c r="AC234" s="271"/>
      <c r="AD234" s="33" t="str">
        <f t="shared" si="247"/>
        <v>BERTAHAP</v>
      </c>
      <c r="AE234" s="273">
        <f t="shared" si="248"/>
        <v>0</v>
      </c>
      <c r="AF234" s="274">
        <v>2</v>
      </c>
      <c r="AG234" s="275"/>
      <c r="AH234" s="271" t="e">
        <f>IF(AG234&gt;#REF!,"LB","KR")</f>
        <v>#REF!</v>
      </c>
      <c r="AI234" s="275">
        <f t="shared" si="226"/>
        <v>1511012000</v>
      </c>
      <c r="AJ234" s="275">
        <f t="shared" si="226"/>
        <v>1703152000</v>
      </c>
      <c r="AK234" s="275">
        <f t="shared" si="226"/>
        <v>1808199000</v>
      </c>
      <c r="AL234" s="276">
        <f t="shared" si="221"/>
        <v>1919724000</v>
      </c>
      <c r="AM234" s="276">
        <f t="shared" si="221"/>
        <v>1808199000</v>
      </c>
      <c r="AN234" s="275">
        <f t="shared" si="221"/>
        <v>1919724000</v>
      </c>
      <c r="AO234" s="275">
        <f t="shared" si="221"/>
        <v>2038129000</v>
      </c>
      <c r="AP234" s="275">
        <f t="shared" si="263"/>
        <v>2038128325.4315333</v>
      </c>
      <c r="AQ234" s="52">
        <f t="shared" si="264"/>
        <v>1916691000</v>
      </c>
      <c r="AR234" s="43">
        <f t="shared" si="264"/>
        <v>2034908000</v>
      </c>
      <c r="AS234" s="63">
        <f t="shared" si="249"/>
        <v>1725021900</v>
      </c>
      <c r="AT234" s="63">
        <f t="shared" si="250"/>
        <v>28750365</v>
      </c>
      <c r="AU234" s="351">
        <f t="shared" si="251"/>
        <v>35994825</v>
      </c>
      <c r="AV234" s="141">
        <f t="shared" si="252"/>
        <v>20349080</v>
      </c>
      <c r="AW234" s="5">
        <f t="shared" si="253"/>
        <v>28750365</v>
      </c>
      <c r="AX234" s="5">
        <f t="shared" si="254"/>
        <v>45204975</v>
      </c>
      <c r="AY234" s="510">
        <f t="shared" si="255"/>
        <v>2160417000</v>
      </c>
      <c r="AZ234" s="127">
        <f t="shared" ref="AZ234:AZ297" si="265">AR234*$AZ$39</f>
        <v>2160416228.157897</v>
      </c>
      <c r="BA234" s="2"/>
      <c r="BB234" s="2"/>
      <c r="BW234" s="56">
        <f t="shared" si="256"/>
        <v>-1255655.3877779953</v>
      </c>
      <c r="CW234" s="63">
        <f t="shared" si="257"/>
        <v>1831417200</v>
      </c>
      <c r="CX234" s="44">
        <f t="shared" si="258"/>
        <v>20349080</v>
      </c>
      <c r="DA234" s="56">
        <f t="shared" si="259"/>
        <v>1627379100</v>
      </c>
      <c r="DB234" s="44">
        <f t="shared" si="260"/>
        <v>27122985</v>
      </c>
      <c r="DC234" s="49">
        <f t="shared" si="261"/>
        <v>45204975</v>
      </c>
    </row>
    <row r="235" spans="1:107">
      <c r="A235" s="3">
        <f t="shared" si="262"/>
        <v>196</v>
      </c>
      <c r="B235" s="263">
        <v>5</v>
      </c>
      <c r="C235" s="556"/>
      <c r="D235" s="264" t="s">
        <v>184</v>
      </c>
      <c r="E235" s="265">
        <v>16</v>
      </c>
      <c r="F235" s="266"/>
      <c r="G235" s="41" t="s">
        <v>52</v>
      </c>
      <c r="H235" s="267">
        <f t="shared" si="229"/>
        <v>71</v>
      </c>
      <c r="I235" s="267">
        <f t="shared" si="230"/>
        <v>63</v>
      </c>
      <c r="J235" s="268">
        <f t="shared" si="231"/>
        <v>27506142.120000001</v>
      </c>
      <c r="K235" s="268">
        <f t="shared" si="232"/>
        <v>2</v>
      </c>
      <c r="L235" s="269">
        <f t="shared" si="233"/>
        <v>0.93</v>
      </c>
      <c r="M235" s="270">
        <f t="shared" si="228"/>
        <v>1.02</v>
      </c>
      <c r="N235" s="271">
        <f t="shared" si="234"/>
        <v>21803919.988488406</v>
      </c>
      <c r="O235" s="271">
        <f t="shared" si="235"/>
        <v>24576501.574624766</v>
      </c>
      <c r="P235" s="271">
        <f t="shared" si="236"/>
        <v>26092326.415032003</v>
      </c>
      <c r="Q235" s="271">
        <f t="shared" si="237"/>
        <v>27701644.014765408</v>
      </c>
      <c r="R235" s="272">
        <f t="shared" si="238"/>
        <v>26092326.415032003</v>
      </c>
      <c r="S235" s="271">
        <f t="shared" si="238"/>
        <v>27701644.014765408</v>
      </c>
      <c r="T235" s="271">
        <f t="shared" si="239"/>
        <v>29410220.8026454</v>
      </c>
      <c r="U235" s="271"/>
      <c r="V235" s="271">
        <f t="shared" si="240"/>
        <v>1373646959.2747695</v>
      </c>
      <c r="W235" s="271">
        <f t="shared" si="241"/>
        <v>1548319599.2013602</v>
      </c>
      <c r="X235" s="271">
        <f t="shared" si="242"/>
        <v>1643816564.1470163</v>
      </c>
      <c r="Y235" s="272">
        <f t="shared" si="243"/>
        <v>1745203572.9302206</v>
      </c>
      <c r="Z235" s="272">
        <f t="shared" si="244"/>
        <v>1643816564.1470163</v>
      </c>
      <c r="AA235" s="271">
        <f t="shared" si="245"/>
        <v>1745203572.9302206</v>
      </c>
      <c r="AB235" s="271">
        <f t="shared" si="246"/>
        <v>1852843910.5666602</v>
      </c>
      <c r="AC235" s="271"/>
      <c r="AD235" s="33" t="str">
        <f t="shared" si="247"/>
        <v>BERTAHAP</v>
      </c>
      <c r="AE235" s="273">
        <f t="shared" si="248"/>
        <v>0</v>
      </c>
      <c r="AF235" s="274">
        <v>2</v>
      </c>
      <c r="AG235" s="275"/>
      <c r="AH235" s="271" t="e">
        <f>IF(AG235&gt;#REF!,"LB","KR")</f>
        <v>#REF!</v>
      </c>
      <c r="AI235" s="275">
        <f t="shared" si="226"/>
        <v>1511012000</v>
      </c>
      <c r="AJ235" s="275">
        <f t="shared" si="226"/>
        <v>1703152000</v>
      </c>
      <c r="AK235" s="275">
        <f t="shared" si="226"/>
        <v>1808199000</v>
      </c>
      <c r="AL235" s="276">
        <f t="shared" si="221"/>
        <v>1919724000</v>
      </c>
      <c r="AM235" s="276">
        <f t="shared" si="221"/>
        <v>1808199000</v>
      </c>
      <c r="AN235" s="275">
        <f t="shared" si="221"/>
        <v>1919724000</v>
      </c>
      <c r="AO235" s="275">
        <f t="shared" si="221"/>
        <v>2038129000</v>
      </c>
      <c r="AP235" s="275">
        <f t="shared" si="263"/>
        <v>2038128325.4315333</v>
      </c>
      <c r="AQ235" s="52">
        <f t="shared" si="264"/>
        <v>1916691000</v>
      </c>
      <c r="AR235" s="43">
        <f t="shared" si="264"/>
        <v>2034908000</v>
      </c>
      <c r="AS235" s="63">
        <f t="shared" si="249"/>
        <v>1725021900</v>
      </c>
      <c r="AT235" s="63">
        <f t="shared" si="250"/>
        <v>28750365</v>
      </c>
      <c r="AU235" s="351">
        <f t="shared" si="251"/>
        <v>35994825</v>
      </c>
      <c r="AV235" s="141">
        <f t="shared" si="252"/>
        <v>20349080</v>
      </c>
      <c r="AW235" s="5">
        <f t="shared" si="253"/>
        <v>28750365</v>
      </c>
      <c r="AX235" s="5">
        <f t="shared" si="254"/>
        <v>45204975</v>
      </c>
      <c r="AY235" s="510">
        <f t="shared" si="255"/>
        <v>2160417000</v>
      </c>
      <c r="AZ235" s="127">
        <f t="shared" si="265"/>
        <v>2160416228.157897</v>
      </c>
      <c r="BA235" s="2"/>
      <c r="BB235" s="2"/>
      <c r="BW235" s="56">
        <f t="shared" si="256"/>
        <v>-1255655.3877779953</v>
      </c>
      <c r="CW235" s="63">
        <f t="shared" si="257"/>
        <v>1831417200</v>
      </c>
      <c r="CX235" s="44">
        <f t="shared" si="258"/>
        <v>20349080</v>
      </c>
      <c r="DA235" s="56">
        <f t="shared" si="259"/>
        <v>1627379100</v>
      </c>
      <c r="DB235" s="44">
        <f t="shared" si="260"/>
        <v>27122985</v>
      </c>
      <c r="DC235" s="49">
        <f t="shared" si="261"/>
        <v>45204975</v>
      </c>
    </row>
    <row r="236" spans="1:107">
      <c r="A236" s="3">
        <f t="shared" si="262"/>
        <v>197</v>
      </c>
      <c r="B236" s="263">
        <v>6</v>
      </c>
      <c r="C236" s="556"/>
      <c r="D236" s="264" t="s">
        <v>184</v>
      </c>
      <c r="E236" s="299">
        <v>18</v>
      </c>
      <c r="F236" s="266"/>
      <c r="G236" s="41" t="s">
        <v>54</v>
      </c>
      <c r="H236" s="267">
        <f t="shared" si="229"/>
        <v>97</v>
      </c>
      <c r="I236" s="267">
        <f t="shared" si="230"/>
        <v>85</v>
      </c>
      <c r="J236" s="268">
        <f t="shared" si="231"/>
        <v>27506142.120000001</v>
      </c>
      <c r="K236" s="268">
        <f t="shared" si="232"/>
        <v>2</v>
      </c>
      <c r="L236" s="269">
        <f t="shared" si="233"/>
        <v>0.93</v>
      </c>
      <c r="M236" s="270">
        <f t="shared" si="228"/>
        <v>1.02</v>
      </c>
      <c r="N236" s="271">
        <f t="shared" si="234"/>
        <v>21803919.988488406</v>
      </c>
      <c r="O236" s="271">
        <f t="shared" si="235"/>
        <v>24576501.574624766</v>
      </c>
      <c r="P236" s="271">
        <f t="shared" si="236"/>
        <v>26092326.415032003</v>
      </c>
      <c r="Q236" s="271">
        <f t="shared" si="237"/>
        <v>27701644.014765408</v>
      </c>
      <c r="R236" s="272">
        <f t="shared" si="238"/>
        <v>26092326.415032003</v>
      </c>
      <c r="S236" s="271">
        <f t="shared" si="238"/>
        <v>27701644.014765408</v>
      </c>
      <c r="T236" s="271">
        <f t="shared" si="239"/>
        <v>29410220.8026454</v>
      </c>
      <c r="U236" s="271"/>
      <c r="V236" s="271">
        <f t="shared" si="240"/>
        <v>1853333199.0215144</v>
      </c>
      <c r="W236" s="271">
        <f t="shared" si="241"/>
        <v>2089002633.8431051</v>
      </c>
      <c r="X236" s="271">
        <f t="shared" si="242"/>
        <v>2217847745.2777205</v>
      </c>
      <c r="Y236" s="272">
        <f t="shared" si="243"/>
        <v>2354639741.2550597</v>
      </c>
      <c r="Z236" s="272">
        <f t="shared" si="244"/>
        <v>2217847745.2777205</v>
      </c>
      <c r="AA236" s="271">
        <f t="shared" si="245"/>
        <v>2354639741.2550597</v>
      </c>
      <c r="AB236" s="271">
        <f t="shared" si="246"/>
        <v>2499868768.2248592</v>
      </c>
      <c r="AC236" s="271"/>
      <c r="AD236" s="33" t="str">
        <f t="shared" si="247"/>
        <v>BERTAHAP</v>
      </c>
      <c r="AE236" s="273">
        <f t="shared" si="248"/>
        <v>0</v>
      </c>
      <c r="AF236" s="274">
        <v>2</v>
      </c>
      <c r="AG236" s="275"/>
      <c r="AH236" s="271" t="e">
        <f>IF(AG236&gt;#REF!,"LB","KR")</f>
        <v>#REF!</v>
      </c>
      <c r="AI236" s="275">
        <f t="shared" si="226"/>
        <v>2038667000</v>
      </c>
      <c r="AJ236" s="275">
        <f t="shared" si="226"/>
        <v>2297903000</v>
      </c>
      <c r="AK236" s="275">
        <f t="shared" si="226"/>
        <v>2439633000</v>
      </c>
      <c r="AL236" s="276">
        <f t="shared" si="221"/>
        <v>2590104000</v>
      </c>
      <c r="AM236" s="276">
        <f t="shared" si="221"/>
        <v>2439633000</v>
      </c>
      <c r="AN236" s="275">
        <f t="shared" si="221"/>
        <v>2590104000</v>
      </c>
      <c r="AO236" s="275">
        <f t="shared" si="221"/>
        <v>2749856000</v>
      </c>
      <c r="AP236" s="275">
        <f t="shared" si="263"/>
        <v>2749855879.3938694</v>
      </c>
      <c r="AQ236" s="52">
        <f t="shared" si="264"/>
        <v>2586011000</v>
      </c>
      <c r="AR236" s="43">
        <f t="shared" si="264"/>
        <v>2745511000</v>
      </c>
      <c r="AS236" s="63">
        <f t="shared" si="249"/>
        <v>2327409900</v>
      </c>
      <c r="AT236" s="63">
        <f t="shared" si="250"/>
        <v>38790165</v>
      </c>
      <c r="AU236" s="351">
        <f t="shared" si="251"/>
        <v>48564450</v>
      </c>
      <c r="AV236" s="141">
        <f t="shared" si="252"/>
        <v>27455110</v>
      </c>
      <c r="AW236" s="5">
        <f t="shared" si="253"/>
        <v>38790165</v>
      </c>
      <c r="AX236" s="5">
        <f t="shared" si="254"/>
        <v>60990825</v>
      </c>
      <c r="AY236" s="510">
        <f t="shared" si="255"/>
        <v>2914848000</v>
      </c>
      <c r="AZ236" s="127">
        <f t="shared" si="265"/>
        <v>2914847511.0353961</v>
      </c>
      <c r="BA236" s="2"/>
      <c r="BB236" s="2"/>
      <c r="BW236" s="56">
        <f t="shared" si="256"/>
        <v>-1255655.3877779953</v>
      </c>
      <c r="CW236" s="63">
        <f t="shared" si="257"/>
        <v>2470959900</v>
      </c>
      <c r="CX236" s="44">
        <f t="shared" si="258"/>
        <v>27455110</v>
      </c>
      <c r="DA236" s="56">
        <f t="shared" si="259"/>
        <v>2195669700</v>
      </c>
      <c r="DB236" s="44">
        <f t="shared" si="260"/>
        <v>36594495</v>
      </c>
      <c r="DC236" s="49">
        <f t="shared" si="261"/>
        <v>60990825</v>
      </c>
    </row>
    <row r="237" spans="1:107">
      <c r="A237" s="3">
        <f t="shared" si="262"/>
        <v>198</v>
      </c>
      <c r="B237" s="263">
        <v>7</v>
      </c>
      <c r="C237" s="556"/>
      <c r="D237" s="264" t="s">
        <v>184</v>
      </c>
      <c r="E237" s="299">
        <v>20</v>
      </c>
      <c r="F237" s="266"/>
      <c r="G237" s="41" t="s">
        <v>70</v>
      </c>
      <c r="H237" s="267">
        <f t="shared" si="229"/>
        <v>60</v>
      </c>
      <c r="I237" s="267">
        <f t="shared" si="230"/>
        <v>51</v>
      </c>
      <c r="J237" s="268">
        <f t="shared" si="231"/>
        <v>27506142.120000001</v>
      </c>
      <c r="K237" s="268">
        <f t="shared" si="232"/>
        <v>2</v>
      </c>
      <c r="L237" s="269">
        <f t="shared" si="233"/>
        <v>0.93</v>
      </c>
      <c r="M237" s="270">
        <f t="shared" si="228"/>
        <v>1.02</v>
      </c>
      <c r="N237" s="271">
        <f t="shared" si="234"/>
        <v>21803919.988488406</v>
      </c>
      <c r="O237" s="271">
        <f t="shared" si="235"/>
        <v>24576501.574624766</v>
      </c>
      <c r="P237" s="271">
        <f t="shared" si="236"/>
        <v>26092326.415032003</v>
      </c>
      <c r="Q237" s="271">
        <f t="shared" si="237"/>
        <v>27701644.014765408</v>
      </c>
      <c r="R237" s="272">
        <f t="shared" si="238"/>
        <v>26092326.415032003</v>
      </c>
      <c r="S237" s="271">
        <f t="shared" si="238"/>
        <v>27701644.014765408</v>
      </c>
      <c r="T237" s="271">
        <f t="shared" si="239"/>
        <v>29410220.8026454</v>
      </c>
      <c r="U237" s="271"/>
      <c r="V237" s="271">
        <f t="shared" si="240"/>
        <v>1111999919.4129088</v>
      </c>
      <c r="W237" s="271">
        <f t="shared" si="241"/>
        <v>1253401580.3058631</v>
      </c>
      <c r="X237" s="271">
        <f t="shared" si="242"/>
        <v>1330708647.1666322</v>
      </c>
      <c r="Y237" s="272">
        <f t="shared" si="243"/>
        <v>1412783844.7530358</v>
      </c>
      <c r="Z237" s="272">
        <f t="shared" si="244"/>
        <v>1330708647.1666322</v>
      </c>
      <c r="AA237" s="271">
        <f t="shared" si="245"/>
        <v>1412783844.7530358</v>
      </c>
      <c r="AB237" s="271">
        <f t="shared" si="246"/>
        <v>1499921260.9349153</v>
      </c>
      <c r="AC237" s="271"/>
      <c r="AD237" s="33" t="str">
        <f t="shared" si="247"/>
        <v>BERTAHAP</v>
      </c>
      <c r="AE237" s="273">
        <f t="shared" si="248"/>
        <v>0</v>
      </c>
      <c r="AF237" s="274">
        <v>2</v>
      </c>
      <c r="AG237" s="275"/>
      <c r="AH237" s="271" t="e">
        <f>IF(AG237&gt;#REF!,"LB","KR")</f>
        <v>#REF!</v>
      </c>
      <c r="AI237" s="275">
        <f t="shared" si="226"/>
        <v>1223200000</v>
      </c>
      <c r="AJ237" s="275">
        <f t="shared" si="226"/>
        <v>1378742000</v>
      </c>
      <c r="AK237" s="275">
        <f t="shared" si="226"/>
        <v>1463780000</v>
      </c>
      <c r="AL237" s="276">
        <f t="shared" si="221"/>
        <v>1554063000</v>
      </c>
      <c r="AM237" s="276">
        <f t="shared" si="221"/>
        <v>1463780000</v>
      </c>
      <c r="AN237" s="275">
        <f t="shared" si="221"/>
        <v>1554063000</v>
      </c>
      <c r="AO237" s="275">
        <f t="shared" si="221"/>
        <v>1649914000</v>
      </c>
      <c r="AP237" s="275">
        <f t="shared" si="263"/>
        <v>1649914164.642993</v>
      </c>
      <c r="AQ237" s="52">
        <f t="shared" si="264"/>
        <v>1551607000</v>
      </c>
      <c r="AR237" s="43">
        <f t="shared" si="264"/>
        <v>1647307000</v>
      </c>
      <c r="AS237" s="63">
        <f t="shared" si="249"/>
        <v>1396446300</v>
      </c>
      <c r="AT237" s="63">
        <f t="shared" si="250"/>
        <v>23274105</v>
      </c>
      <c r="AU237" s="351">
        <f t="shared" si="251"/>
        <v>29138681.25</v>
      </c>
      <c r="AV237" s="141">
        <f t="shared" si="252"/>
        <v>16473070</v>
      </c>
      <c r="AW237" s="5">
        <f t="shared" si="253"/>
        <v>23274105</v>
      </c>
      <c r="AX237" s="5">
        <f t="shared" si="254"/>
        <v>36594500</v>
      </c>
      <c r="AY237" s="510">
        <f t="shared" si="255"/>
        <v>1748909000</v>
      </c>
      <c r="AZ237" s="127">
        <f t="shared" si="265"/>
        <v>1748908931.292275</v>
      </c>
      <c r="BA237" s="2"/>
      <c r="BB237" s="2"/>
      <c r="BW237" s="56">
        <f t="shared" si="256"/>
        <v>-1255655.3877779953</v>
      </c>
      <c r="CW237" s="63">
        <f t="shared" si="257"/>
        <v>1482576300</v>
      </c>
      <c r="CX237" s="44">
        <f t="shared" si="258"/>
        <v>16473070</v>
      </c>
      <c r="DA237" s="56">
        <f t="shared" si="259"/>
        <v>1317402000</v>
      </c>
      <c r="DB237" s="44">
        <f t="shared" si="260"/>
        <v>21956700</v>
      </c>
      <c r="DC237" s="49">
        <f t="shared" si="261"/>
        <v>36594500</v>
      </c>
    </row>
    <row r="238" spans="1:107">
      <c r="A238" s="3">
        <f t="shared" si="262"/>
        <v>199</v>
      </c>
      <c r="B238" s="263">
        <v>8</v>
      </c>
      <c r="C238" s="556"/>
      <c r="D238" s="264" t="s">
        <v>184</v>
      </c>
      <c r="E238" s="299">
        <v>22</v>
      </c>
      <c r="F238" s="266"/>
      <c r="G238" s="41" t="s">
        <v>89</v>
      </c>
      <c r="H238" s="267">
        <f t="shared" si="229"/>
        <v>81</v>
      </c>
      <c r="I238" s="267">
        <f t="shared" si="230"/>
        <v>70</v>
      </c>
      <c r="J238" s="268">
        <f t="shared" si="231"/>
        <v>27506142.120000001</v>
      </c>
      <c r="K238" s="268">
        <f t="shared" si="232"/>
        <v>4</v>
      </c>
      <c r="L238" s="269">
        <f t="shared" si="233"/>
        <v>0.97</v>
      </c>
      <c r="M238" s="270">
        <f t="shared" si="228"/>
        <v>1.02</v>
      </c>
      <c r="N238" s="271">
        <f t="shared" si="234"/>
        <v>22741722.99874597</v>
      </c>
      <c r="O238" s="271">
        <f t="shared" si="235"/>
        <v>25633555.40579142</v>
      </c>
      <c r="P238" s="271">
        <f t="shared" si="236"/>
        <v>27214577.013528001</v>
      </c>
      <c r="Q238" s="271">
        <f t="shared" si="237"/>
        <v>28893112.574540261</v>
      </c>
      <c r="R238" s="272">
        <f t="shared" si="238"/>
        <v>27214577.013528001</v>
      </c>
      <c r="S238" s="271">
        <f t="shared" si="238"/>
        <v>28893112.574540261</v>
      </c>
      <c r="T238" s="271">
        <f t="shared" si="239"/>
        <v>30675176.536092512</v>
      </c>
      <c r="U238" s="271"/>
      <c r="V238" s="271">
        <f t="shared" si="240"/>
        <v>1591920609.9122179</v>
      </c>
      <c r="W238" s="271">
        <f t="shared" si="241"/>
        <v>1794348878.4053993</v>
      </c>
      <c r="X238" s="271">
        <f t="shared" si="242"/>
        <v>1905020390.94696</v>
      </c>
      <c r="Y238" s="272">
        <f t="shared" si="243"/>
        <v>2022517880.2178183</v>
      </c>
      <c r="Z238" s="272">
        <f t="shared" si="244"/>
        <v>1905020390.94696</v>
      </c>
      <c r="AA238" s="271">
        <f t="shared" si="245"/>
        <v>2022517880.2178183</v>
      </c>
      <c r="AB238" s="271">
        <f t="shared" si="246"/>
        <v>2147262357.5264759</v>
      </c>
      <c r="AC238" s="271"/>
      <c r="AD238" s="33" t="str">
        <f t="shared" si="247"/>
        <v>BERTAHAP</v>
      </c>
      <c r="AE238" s="273">
        <f t="shared" si="248"/>
        <v>0</v>
      </c>
      <c r="AF238" s="274">
        <v>2</v>
      </c>
      <c r="AG238" s="275"/>
      <c r="AH238" s="271" t="e">
        <f>IF(AG238&gt;#REF!,"LB","KR")</f>
        <v>#REF!</v>
      </c>
      <c r="AI238" s="275">
        <f t="shared" si="226"/>
        <v>1751113000</v>
      </c>
      <c r="AJ238" s="275">
        <f t="shared" si="226"/>
        <v>1973784000</v>
      </c>
      <c r="AK238" s="275">
        <f t="shared" si="226"/>
        <v>2095523000</v>
      </c>
      <c r="AL238" s="276">
        <f t="shared" si="221"/>
        <v>2224770000</v>
      </c>
      <c r="AM238" s="276">
        <f t="shared" si="221"/>
        <v>2095523000</v>
      </c>
      <c r="AN238" s="275">
        <f t="shared" si="221"/>
        <v>2224770000</v>
      </c>
      <c r="AO238" s="275">
        <f t="shared" si="221"/>
        <v>2361989000</v>
      </c>
      <c r="AP238" s="275">
        <f t="shared" si="263"/>
        <v>2361988887.2412453</v>
      </c>
      <c r="AQ238" s="52">
        <f t="shared" si="264"/>
        <v>2221255000</v>
      </c>
      <c r="AR238" s="43">
        <f t="shared" si="264"/>
        <v>2358257000</v>
      </c>
      <c r="AS238" s="63">
        <f t="shared" si="249"/>
        <v>1999129500</v>
      </c>
      <c r="AT238" s="63">
        <f t="shared" si="250"/>
        <v>33318825</v>
      </c>
      <c r="AU238" s="351">
        <f t="shared" si="251"/>
        <v>41714437.5</v>
      </c>
      <c r="AV238" s="141">
        <f t="shared" si="252"/>
        <v>23582570</v>
      </c>
      <c r="AW238" s="5">
        <f t="shared" si="253"/>
        <v>33318825</v>
      </c>
      <c r="AX238" s="5">
        <f t="shared" si="254"/>
        <v>52388075</v>
      </c>
      <c r="AY238" s="510">
        <f t="shared" si="255"/>
        <v>2503709000</v>
      </c>
      <c r="AZ238" s="127">
        <f t="shared" si="265"/>
        <v>2503708616.2946715</v>
      </c>
      <c r="BA238" s="2"/>
      <c r="BB238" s="2"/>
      <c r="BW238" s="56">
        <f t="shared" si="256"/>
        <v>-133404.78928199783</v>
      </c>
      <c r="CW238" s="63">
        <f t="shared" si="257"/>
        <v>2122431300</v>
      </c>
      <c r="CX238" s="44">
        <f t="shared" si="258"/>
        <v>23582570</v>
      </c>
      <c r="DA238" s="56">
        <f t="shared" si="259"/>
        <v>1885970700</v>
      </c>
      <c r="DB238" s="44">
        <f t="shared" si="260"/>
        <v>31432845</v>
      </c>
      <c r="DC238" s="49">
        <f t="shared" si="261"/>
        <v>52388075</v>
      </c>
    </row>
    <row r="239" spans="1:107">
      <c r="A239" s="3">
        <f t="shared" si="262"/>
        <v>200</v>
      </c>
      <c r="B239" s="263">
        <v>1</v>
      </c>
      <c r="C239" s="556"/>
      <c r="D239" s="264" t="s">
        <v>185</v>
      </c>
      <c r="E239" s="265" t="s">
        <v>24</v>
      </c>
      <c r="F239" s="266"/>
      <c r="G239" s="41" t="s">
        <v>39</v>
      </c>
      <c r="H239" s="267">
        <f t="shared" si="229"/>
        <v>113</v>
      </c>
      <c r="I239" s="267">
        <f t="shared" si="230"/>
        <v>101</v>
      </c>
      <c r="J239" s="268">
        <f t="shared" si="231"/>
        <v>27506142.120000001</v>
      </c>
      <c r="K239" s="268">
        <f t="shared" si="232"/>
        <v>6</v>
      </c>
      <c r="L239" s="269">
        <f t="shared" si="233"/>
        <v>0.95</v>
      </c>
      <c r="M239" s="319">
        <f t="shared" ref="M239:M246" si="266">SUMIF($AO$4:$AO$22,E239,$BQ$4:$BQ$22)</f>
        <v>1.03</v>
      </c>
      <c r="N239" s="271">
        <f t="shared" si="234"/>
        <v>22491182.488652647</v>
      </c>
      <c r="O239" s="271">
        <f t="shared" si="235"/>
        <v>25351156.22050425</v>
      </c>
      <c r="P239" s="271">
        <f t="shared" si="236"/>
        <v>26914760.06442</v>
      </c>
      <c r="Q239" s="271">
        <f t="shared" si="237"/>
        <v>28574803.572051391</v>
      </c>
      <c r="R239" s="272">
        <f t="shared" si="238"/>
        <v>26914760.06442</v>
      </c>
      <c r="S239" s="271">
        <f t="shared" si="238"/>
        <v>28574803.572051391</v>
      </c>
      <c r="T239" s="271">
        <f t="shared" si="239"/>
        <v>30337234.930833355</v>
      </c>
      <c r="U239" s="271"/>
      <c r="V239" s="271">
        <f t="shared" si="240"/>
        <v>2271609431.3539171</v>
      </c>
      <c r="W239" s="271">
        <f t="shared" si="241"/>
        <v>2560466778.2709293</v>
      </c>
      <c r="X239" s="271">
        <f t="shared" si="242"/>
        <v>2718390766.5064201</v>
      </c>
      <c r="Y239" s="272">
        <f t="shared" si="243"/>
        <v>2886055160.7771907</v>
      </c>
      <c r="Z239" s="272">
        <f t="shared" si="244"/>
        <v>2718390766.5064201</v>
      </c>
      <c r="AA239" s="271">
        <f t="shared" si="245"/>
        <v>2886055160.7771907</v>
      </c>
      <c r="AB239" s="271">
        <f t="shared" si="246"/>
        <v>3064060728.0141687</v>
      </c>
      <c r="AC239" s="271"/>
      <c r="AD239" s="33" t="str">
        <f t="shared" si="247"/>
        <v>BERTAHAP</v>
      </c>
      <c r="AE239" s="273">
        <f t="shared" si="248"/>
        <v>0</v>
      </c>
      <c r="AF239" s="274">
        <v>2</v>
      </c>
      <c r="AG239" s="275"/>
      <c r="AH239" s="271" t="e">
        <f>IF(AG239&gt;#REF!,"LB","KR")</f>
        <v>#REF!</v>
      </c>
      <c r="AI239" s="275">
        <f t="shared" si="226"/>
        <v>2498771000</v>
      </c>
      <c r="AJ239" s="275">
        <f t="shared" si="226"/>
        <v>2816514000</v>
      </c>
      <c r="AK239" s="275">
        <f t="shared" si="226"/>
        <v>2990230000</v>
      </c>
      <c r="AL239" s="276">
        <f t="shared" si="221"/>
        <v>3174661000</v>
      </c>
      <c r="AM239" s="276">
        <f t="shared" si="221"/>
        <v>2990230000</v>
      </c>
      <c r="AN239" s="275">
        <f t="shared" si="221"/>
        <v>3174661000</v>
      </c>
      <c r="AO239" s="275">
        <f t="shared" si="221"/>
        <v>3370467000</v>
      </c>
      <c r="AP239" s="275">
        <f t="shared" si="263"/>
        <v>3370467060.7560239</v>
      </c>
      <c r="AQ239" s="52">
        <f t="shared" si="264"/>
        <v>3169644000</v>
      </c>
      <c r="AR239" s="43">
        <f t="shared" si="264"/>
        <v>3365141000</v>
      </c>
      <c r="AS239" s="63">
        <f t="shared" si="249"/>
        <v>2852679600</v>
      </c>
      <c r="AT239" s="63">
        <f t="shared" si="250"/>
        <v>47544660</v>
      </c>
      <c r="AU239" s="351">
        <f t="shared" si="251"/>
        <v>59524893.75</v>
      </c>
      <c r="AV239" s="141">
        <f t="shared" si="252"/>
        <v>33651410</v>
      </c>
      <c r="AW239" s="5">
        <f t="shared" si="253"/>
        <v>47544660</v>
      </c>
      <c r="AX239" s="5">
        <f t="shared" si="254"/>
        <v>74755750</v>
      </c>
      <c r="AY239" s="510">
        <f t="shared" si="255"/>
        <v>3572695000</v>
      </c>
      <c r="AZ239" s="127">
        <f t="shared" si="265"/>
        <v>3572694798.2117586</v>
      </c>
      <c r="BA239" s="2"/>
      <c r="BB239" s="2"/>
      <c r="BW239" s="56">
        <f t="shared" si="256"/>
        <v>-433221.73838999867</v>
      </c>
      <c r="CW239" s="63">
        <f t="shared" si="257"/>
        <v>3028626900</v>
      </c>
      <c r="CX239" s="44">
        <f t="shared" si="258"/>
        <v>33651410</v>
      </c>
      <c r="DA239" s="56">
        <f t="shared" si="259"/>
        <v>2691207000</v>
      </c>
      <c r="DB239" s="44">
        <f t="shared" si="260"/>
        <v>44853450</v>
      </c>
      <c r="DC239" s="49">
        <f t="shared" si="261"/>
        <v>74755750</v>
      </c>
    </row>
    <row r="240" spans="1:107">
      <c r="A240" s="3">
        <f t="shared" si="262"/>
        <v>201</v>
      </c>
      <c r="B240" s="263">
        <v>2</v>
      </c>
      <c r="C240" s="556"/>
      <c r="D240" s="264" t="s">
        <v>185</v>
      </c>
      <c r="E240" s="265" t="s">
        <v>35</v>
      </c>
      <c r="F240" s="266"/>
      <c r="G240" s="41" t="s">
        <v>42</v>
      </c>
      <c r="H240" s="267">
        <f t="shared" si="229"/>
        <v>78</v>
      </c>
      <c r="I240" s="267">
        <f t="shared" si="230"/>
        <v>66</v>
      </c>
      <c r="J240" s="268">
        <f t="shared" si="231"/>
        <v>27506142.120000001</v>
      </c>
      <c r="K240" s="268">
        <f t="shared" si="232"/>
        <v>2</v>
      </c>
      <c r="L240" s="269">
        <f t="shared" si="233"/>
        <v>0.93</v>
      </c>
      <c r="M240" s="319">
        <f t="shared" si="266"/>
        <v>1.03</v>
      </c>
      <c r="N240" s="271">
        <f t="shared" si="234"/>
        <v>22017683.909944173</v>
      </c>
      <c r="O240" s="271">
        <f t="shared" si="235"/>
        <v>24817447.668493636</v>
      </c>
      <c r="P240" s="271">
        <f t="shared" si="236"/>
        <v>26348133.536748003</v>
      </c>
      <c r="Q240" s="271">
        <f t="shared" si="237"/>
        <v>27973228.760008208</v>
      </c>
      <c r="R240" s="272">
        <f t="shared" si="238"/>
        <v>26348133.536748003</v>
      </c>
      <c r="S240" s="271">
        <f t="shared" si="238"/>
        <v>27973228.760008208</v>
      </c>
      <c r="T240" s="271">
        <f t="shared" si="239"/>
        <v>29698556.300710551</v>
      </c>
      <c r="U240" s="271"/>
      <c r="V240" s="271">
        <f t="shared" si="240"/>
        <v>1453167138.0563154</v>
      </c>
      <c r="W240" s="271">
        <f t="shared" si="241"/>
        <v>1637951546.12058</v>
      </c>
      <c r="X240" s="271">
        <f t="shared" si="242"/>
        <v>1738976813.4253683</v>
      </c>
      <c r="Y240" s="272">
        <f t="shared" si="243"/>
        <v>1846233098.1605418</v>
      </c>
      <c r="Z240" s="272">
        <f t="shared" si="244"/>
        <v>1738976813.4253683</v>
      </c>
      <c r="AA240" s="271">
        <f t="shared" si="245"/>
        <v>1846233098.1605418</v>
      </c>
      <c r="AB240" s="271">
        <f t="shared" si="246"/>
        <v>1960104715.8468964</v>
      </c>
      <c r="AC240" s="271"/>
      <c r="AD240" s="33" t="str">
        <f t="shared" si="247"/>
        <v>BERTAHAP</v>
      </c>
      <c r="AE240" s="273">
        <f t="shared" si="248"/>
        <v>0</v>
      </c>
      <c r="AF240" s="274">
        <v>2</v>
      </c>
      <c r="AG240" s="275"/>
      <c r="AH240" s="271" t="e">
        <f>IF(AG240&gt;#REF!,"LB","KR")</f>
        <v>#REF!</v>
      </c>
      <c r="AI240" s="275">
        <f t="shared" si="226"/>
        <v>1598484000</v>
      </c>
      <c r="AJ240" s="275">
        <f t="shared" si="226"/>
        <v>1801747000</v>
      </c>
      <c r="AK240" s="275">
        <f t="shared" si="226"/>
        <v>1912875000</v>
      </c>
      <c r="AL240" s="276">
        <f t="shared" si="221"/>
        <v>2030857000</v>
      </c>
      <c r="AM240" s="276">
        <f t="shared" si="221"/>
        <v>1912875000</v>
      </c>
      <c r="AN240" s="275">
        <f t="shared" si="221"/>
        <v>2030857000</v>
      </c>
      <c r="AO240" s="275">
        <f t="shared" si="221"/>
        <v>2156116000</v>
      </c>
      <c r="AP240" s="275">
        <f t="shared" si="263"/>
        <v>2156115762.7872066</v>
      </c>
      <c r="AQ240" s="52">
        <f t="shared" si="264"/>
        <v>2027648000</v>
      </c>
      <c r="AR240" s="43">
        <f t="shared" si="264"/>
        <v>2152709000</v>
      </c>
      <c r="AS240" s="63">
        <f t="shared" si="249"/>
        <v>1824883200</v>
      </c>
      <c r="AT240" s="63">
        <f t="shared" si="250"/>
        <v>30414720</v>
      </c>
      <c r="AU240" s="351">
        <f t="shared" si="251"/>
        <v>38078568.75</v>
      </c>
      <c r="AV240" s="141">
        <f t="shared" si="252"/>
        <v>21527090</v>
      </c>
      <c r="AW240" s="5">
        <f t="shared" si="253"/>
        <v>30414720</v>
      </c>
      <c r="AX240" s="5">
        <f t="shared" si="254"/>
        <v>47821875</v>
      </c>
      <c r="AY240" s="510">
        <f t="shared" si="255"/>
        <v>2285483000</v>
      </c>
      <c r="AZ240" s="127">
        <f t="shared" si="265"/>
        <v>2285482910.3338127</v>
      </c>
      <c r="BA240" s="2"/>
      <c r="BB240" s="2"/>
      <c r="BW240" s="56">
        <f t="shared" si="256"/>
        <v>-999848.26606199518</v>
      </c>
      <c r="CW240" s="63">
        <f t="shared" si="257"/>
        <v>1937438100</v>
      </c>
      <c r="CX240" s="44">
        <f t="shared" si="258"/>
        <v>21527090</v>
      </c>
      <c r="DA240" s="56">
        <f t="shared" si="259"/>
        <v>1721587500</v>
      </c>
      <c r="DB240" s="44">
        <f t="shared" si="260"/>
        <v>28693125</v>
      </c>
      <c r="DC240" s="49">
        <f t="shared" si="261"/>
        <v>47821875</v>
      </c>
    </row>
    <row r="241" spans="1:107">
      <c r="A241" s="3">
        <f t="shared" si="262"/>
        <v>202</v>
      </c>
      <c r="B241" s="263">
        <v>3</v>
      </c>
      <c r="C241" s="556"/>
      <c r="D241" s="264" t="s">
        <v>185</v>
      </c>
      <c r="E241" s="265" t="s">
        <v>41</v>
      </c>
      <c r="F241" s="266"/>
      <c r="G241" s="41" t="s">
        <v>45</v>
      </c>
      <c r="H241" s="267">
        <f t="shared" si="229"/>
        <v>60</v>
      </c>
      <c r="I241" s="267">
        <f t="shared" si="230"/>
        <v>52</v>
      </c>
      <c r="J241" s="268">
        <f t="shared" si="231"/>
        <v>27506142.120000001</v>
      </c>
      <c r="K241" s="268">
        <f t="shared" si="232"/>
        <v>2</v>
      </c>
      <c r="L241" s="269">
        <f t="shared" si="233"/>
        <v>0.93</v>
      </c>
      <c r="M241" s="319">
        <f t="shared" si="266"/>
        <v>1.03</v>
      </c>
      <c r="N241" s="271">
        <f t="shared" si="234"/>
        <v>22017683.909944173</v>
      </c>
      <c r="O241" s="271">
        <f t="shared" si="235"/>
        <v>24817447.668493636</v>
      </c>
      <c r="P241" s="271">
        <f t="shared" si="236"/>
        <v>26348133.536748003</v>
      </c>
      <c r="Q241" s="271">
        <f t="shared" si="237"/>
        <v>27973228.760008208</v>
      </c>
      <c r="R241" s="272">
        <f t="shared" si="238"/>
        <v>26348133.536748003</v>
      </c>
      <c r="S241" s="271">
        <f t="shared" si="238"/>
        <v>27973228.760008208</v>
      </c>
      <c r="T241" s="271">
        <f t="shared" si="239"/>
        <v>29698556.300710551</v>
      </c>
      <c r="U241" s="271"/>
      <c r="V241" s="271">
        <f t="shared" si="240"/>
        <v>1144919563.3170969</v>
      </c>
      <c r="W241" s="271">
        <f t="shared" si="241"/>
        <v>1290507278.7616692</v>
      </c>
      <c r="X241" s="271">
        <f t="shared" si="242"/>
        <v>1370102943.9108961</v>
      </c>
      <c r="Y241" s="272">
        <f t="shared" si="243"/>
        <v>1454607895.5204268</v>
      </c>
      <c r="Z241" s="272">
        <f t="shared" si="244"/>
        <v>1370102943.9108961</v>
      </c>
      <c r="AA241" s="271">
        <f t="shared" si="245"/>
        <v>1454607895.5204268</v>
      </c>
      <c r="AB241" s="271">
        <f t="shared" si="246"/>
        <v>1544324927.6369486</v>
      </c>
      <c r="AC241" s="271"/>
      <c r="AD241" s="33" t="str">
        <f t="shared" si="247"/>
        <v>BERTAHAP</v>
      </c>
      <c r="AE241" s="273">
        <f t="shared" si="248"/>
        <v>0</v>
      </c>
      <c r="AF241" s="274">
        <v>2</v>
      </c>
      <c r="AG241" s="275"/>
      <c r="AH241" s="271" t="e">
        <f>IF(AG241&gt;#REF!,"LB","KR")</f>
        <v>#REF!</v>
      </c>
      <c r="AI241" s="275">
        <f t="shared" si="226"/>
        <v>1259412000</v>
      </c>
      <c r="AJ241" s="275">
        <f t="shared" si="226"/>
        <v>1419559000</v>
      </c>
      <c r="AK241" s="275">
        <f t="shared" si="226"/>
        <v>1507114000</v>
      </c>
      <c r="AL241" s="276">
        <f t="shared" si="221"/>
        <v>1600069000</v>
      </c>
      <c r="AM241" s="276">
        <f t="shared" si="221"/>
        <v>1507114000</v>
      </c>
      <c r="AN241" s="275">
        <f t="shared" si="221"/>
        <v>1600069000</v>
      </c>
      <c r="AO241" s="275">
        <f t="shared" si="221"/>
        <v>1698758000</v>
      </c>
      <c r="AP241" s="275">
        <f t="shared" si="263"/>
        <v>1698757712.850862</v>
      </c>
      <c r="AQ241" s="52">
        <f t="shared" si="264"/>
        <v>1597541000</v>
      </c>
      <c r="AR241" s="43">
        <f t="shared" si="264"/>
        <v>1696074000</v>
      </c>
      <c r="AS241" s="63">
        <f t="shared" si="249"/>
        <v>1437786900</v>
      </c>
      <c r="AT241" s="63">
        <f t="shared" si="250"/>
        <v>23963115</v>
      </c>
      <c r="AU241" s="351">
        <f t="shared" si="251"/>
        <v>30001293.75</v>
      </c>
      <c r="AV241" s="141">
        <f t="shared" si="252"/>
        <v>16960740</v>
      </c>
      <c r="AW241" s="5">
        <f t="shared" si="253"/>
        <v>23963115</v>
      </c>
      <c r="AX241" s="5">
        <f t="shared" si="254"/>
        <v>37677850</v>
      </c>
      <c r="AY241" s="510">
        <f t="shared" si="255"/>
        <v>1800684000</v>
      </c>
      <c r="AZ241" s="127">
        <f t="shared" si="265"/>
        <v>1800683762.487875</v>
      </c>
      <c r="BA241" s="2"/>
      <c r="BB241" s="2"/>
      <c r="BW241" s="56">
        <f t="shared" si="256"/>
        <v>-999848.26606199518</v>
      </c>
      <c r="CW241" s="63">
        <f t="shared" si="257"/>
        <v>1526466600</v>
      </c>
      <c r="CX241" s="44">
        <f t="shared" si="258"/>
        <v>16960740</v>
      </c>
      <c r="DA241" s="56">
        <f t="shared" si="259"/>
        <v>1356402600</v>
      </c>
      <c r="DB241" s="44">
        <f t="shared" si="260"/>
        <v>22606710</v>
      </c>
      <c r="DC241" s="49">
        <f t="shared" si="261"/>
        <v>37677850</v>
      </c>
    </row>
    <row r="242" spans="1:107">
      <c r="A242" s="3">
        <f t="shared" si="262"/>
        <v>203</v>
      </c>
      <c r="B242" s="263">
        <v>4</v>
      </c>
      <c r="C242" s="556"/>
      <c r="D242" s="264" t="s">
        <v>185</v>
      </c>
      <c r="E242" s="265">
        <v>10</v>
      </c>
      <c r="F242" s="266"/>
      <c r="G242" s="41" t="s">
        <v>48</v>
      </c>
      <c r="H242" s="267">
        <f t="shared" si="229"/>
        <v>74</v>
      </c>
      <c r="I242" s="267">
        <f t="shared" si="230"/>
        <v>63</v>
      </c>
      <c r="J242" s="268">
        <f t="shared" si="231"/>
        <v>27506142.120000001</v>
      </c>
      <c r="K242" s="268">
        <f t="shared" si="232"/>
        <v>2</v>
      </c>
      <c r="L242" s="269">
        <f t="shared" si="233"/>
        <v>0.93</v>
      </c>
      <c r="M242" s="319">
        <f t="shared" si="266"/>
        <v>1.03</v>
      </c>
      <c r="N242" s="271">
        <f t="shared" si="234"/>
        <v>22017683.909944173</v>
      </c>
      <c r="O242" s="271">
        <f t="shared" si="235"/>
        <v>24817447.668493636</v>
      </c>
      <c r="P242" s="271">
        <f t="shared" si="236"/>
        <v>26348133.536748003</v>
      </c>
      <c r="Q242" s="271">
        <f t="shared" si="237"/>
        <v>27973228.760008208</v>
      </c>
      <c r="R242" s="272">
        <f t="shared" si="238"/>
        <v>26348133.536748003</v>
      </c>
      <c r="S242" s="271">
        <f t="shared" si="238"/>
        <v>27973228.760008208</v>
      </c>
      <c r="T242" s="271">
        <f t="shared" si="239"/>
        <v>29698556.300710551</v>
      </c>
      <c r="U242" s="271"/>
      <c r="V242" s="271">
        <f t="shared" si="240"/>
        <v>1387114086.326483</v>
      </c>
      <c r="W242" s="271">
        <f t="shared" si="241"/>
        <v>1563499203.115099</v>
      </c>
      <c r="X242" s="271">
        <f t="shared" si="242"/>
        <v>1659932412.8151243</v>
      </c>
      <c r="Y242" s="272">
        <f t="shared" si="243"/>
        <v>1762313411.8805172</v>
      </c>
      <c r="Z242" s="272">
        <f t="shared" si="244"/>
        <v>1659932412.8151243</v>
      </c>
      <c r="AA242" s="271">
        <f t="shared" si="245"/>
        <v>1762313411.8805172</v>
      </c>
      <c r="AB242" s="271">
        <f t="shared" si="246"/>
        <v>1871009046.9447649</v>
      </c>
      <c r="AC242" s="271"/>
      <c r="AD242" s="33" t="str">
        <f t="shared" si="247"/>
        <v>BERTAHAP</v>
      </c>
      <c r="AE242" s="273">
        <f t="shared" si="248"/>
        <v>0</v>
      </c>
      <c r="AF242" s="274">
        <v>2</v>
      </c>
      <c r="AG242" s="275"/>
      <c r="AH242" s="271" t="e">
        <f>IF(AG242&gt;#REF!,"LB","KR")</f>
        <v>#REF!</v>
      </c>
      <c r="AI242" s="275">
        <f t="shared" si="226"/>
        <v>1525826000</v>
      </c>
      <c r="AJ242" s="275">
        <f t="shared" si="226"/>
        <v>1719850000</v>
      </c>
      <c r="AK242" s="275">
        <f t="shared" si="226"/>
        <v>1825926000</v>
      </c>
      <c r="AL242" s="276">
        <f t="shared" si="221"/>
        <v>1938545000</v>
      </c>
      <c r="AM242" s="276">
        <f t="shared" si="221"/>
        <v>1825926000</v>
      </c>
      <c r="AN242" s="275">
        <f t="shared" si="221"/>
        <v>1938545000</v>
      </c>
      <c r="AO242" s="275">
        <f t="shared" si="221"/>
        <v>2058110000</v>
      </c>
      <c r="AP242" s="275">
        <f t="shared" si="263"/>
        <v>2058110163.0357656</v>
      </c>
      <c r="AQ242" s="52">
        <f t="shared" si="264"/>
        <v>1935482000</v>
      </c>
      <c r="AR242" s="43">
        <f t="shared" si="264"/>
        <v>2054858000</v>
      </c>
      <c r="AS242" s="63">
        <f t="shared" si="249"/>
        <v>1741933800</v>
      </c>
      <c r="AT242" s="63">
        <f t="shared" si="250"/>
        <v>29032230</v>
      </c>
      <c r="AU242" s="351">
        <f t="shared" si="251"/>
        <v>36347718.75</v>
      </c>
      <c r="AV242" s="141">
        <f t="shared" si="252"/>
        <v>20548580</v>
      </c>
      <c r="AW242" s="5">
        <f t="shared" si="253"/>
        <v>29032230</v>
      </c>
      <c r="AX242" s="5">
        <f t="shared" si="254"/>
        <v>45648150</v>
      </c>
      <c r="AY242" s="510">
        <f t="shared" si="255"/>
        <v>2181597000</v>
      </c>
      <c r="AZ242" s="127">
        <f t="shared" si="265"/>
        <v>2181596696.1455159</v>
      </c>
      <c r="BA242" s="2"/>
      <c r="BB242" s="2"/>
      <c r="BW242" s="56">
        <f t="shared" si="256"/>
        <v>-999848.26606199518</v>
      </c>
      <c r="CW242" s="63">
        <f t="shared" si="257"/>
        <v>1849372200</v>
      </c>
      <c r="CX242" s="44">
        <f t="shared" si="258"/>
        <v>20548580</v>
      </c>
      <c r="DA242" s="56">
        <f t="shared" si="259"/>
        <v>1643333400</v>
      </c>
      <c r="DB242" s="44">
        <f t="shared" si="260"/>
        <v>27388890</v>
      </c>
      <c r="DC242" s="49">
        <f t="shared" si="261"/>
        <v>45648150</v>
      </c>
    </row>
    <row r="243" spans="1:107">
      <c r="A243" s="3">
        <f t="shared" si="262"/>
        <v>204</v>
      </c>
      <c r="B243" s="263">
        <v>5</v>
      </c>
      <c r="C243" s="556"/>
      <c r="D243" s="264" t="s">
        <v>185</v>
      </c>
      <c r="E243" s="265">
        <v>16</v>
      </c>
      <c r="F243" s="266"/>
      <c r="G243" s="41" t="s">
        <v>52</v>
      </c>
      <c r="H243" s="267">
        <f t="shared" si="229"/>
        <v>71</v>
      </c>
      <c r="I243" s="267">
        <f t="shared" si="230"/>
        <v>63</v>
      </c>
      <c r="J243" s="268">
        <f t="shared" si="231"/>
        <v>27506142.120000001</v>
      </c>
      <c r="K243" s="268">
        <f t="shared" si="232"/>
        <v>2</v>
      </c>
      <c r="L243" s="269">
        <f t="shared" si="233"/>
        <v>0.93</v>
      </c>
      <c r="M243" s="319">
        <f t="shared" si="266"/>
        <v>1.03</v>
      </c>
      <c r="N243" s="271">
        <f t="shared" si="234"/>
        <v>22017683.909944173</v>
      </c>
      <c r="O243" s="271">
        <f t="shared" si="235"/>
        <v>24817447.668493636</v>
      </c>
      <c r="P243" s="271">
        <f t="shared" si="236"/>
        <v>26348133.536748003</v>
      </c>
      <c r="Q243" s="271">
        <f t="shared" si="237"/>
        <v>27973228.760008208</v>
      </c>
      <c r="R243" s="272">
        <f t="shared" si="238"/>
        <v>26348133.536748003</v>
      </c>
      <c r="S243" s="271">
        <f t="shared" si="238"/>
        <v>27973228.760008208</v>
      </c>
      <c r="T243" s="271">
        <f t="shared" si="239"/>
        <v>29698556.300710551</v>
      </c>
      <c r="U243" s="271"/>
      <c r="V243" s="271">
        <f t="shared" si="240"/>
        <v>1387114086.326483</v>
      </c>
      <c r="W243" s="271">
        <f t="shared" si="241"/>
        <v>1563499203.115099</v>
      </c>
      <c r="X243" s="271">
        <f t="shared" si="242"/>
        <v>1659932412.8151243</v>
      </c>
      <c r="Y243" s="272">
        <f t="shared" si="243"/>
        <v>1762313411.8805172</v>
      </c>
      <c r="Z243" s="272">
        <f t="shared" si="244"/>
        <v>1659932412.8151243</v>
      </c>
      <c r="AA243" s="271">
        <f t="shared" si="245"/>
        <v>1762313411.8805172</v>
      </c>
      <c r="AB243" s="271">
        <f t="shared" si="246"/>
        <v>1871009046.9447649</v>
      </c>
      <c r="AC243" s="271"/>
      <c r="AD243" s="33" t="str">
        <f t="shared" si="247"/>
        <v>BERTAHAP</v>
      </c>
      <c r="AE243" s="273">
        <f t="shared" si="248"/>
        <v>0</v>
      </c>
      <c r="AF243" s="274">
        <v>2</v>
      </c>
      <c r="AG243" s="275"/>
      <c r="AH243" s="271" t="e">
        <f>IF(AG243&gt;#REF!,"LB","KR")</f>
        <v>#REF!</v>
      </c>
      <c r="AI243" s="275">
        <f t="shared" si="226"/>
        <v>1525826000</v>
      </c>
      <c r="AJ243" s="275">
        <f t="shared" si="226"/>
        <v>1719850000</v>
      </c>
      <c r="AK243" s="275">
        <f t="shared" si="226"/>
        <v>1825926000</v>
      </c>
      <c r="AL243" s="276">
        <f t="shared" si="221"/>
        <v>1938545000</v>
      </c>
      <c r="AM243" s="276">
        <f t="shared" si="221"/>
        <v>1825926000</v>
      </c>
      <c r="AN243" s="275">
        <f t="shared" si="221"/>
        <v>1938545000</v>
      </c>
      <c r="AO243" s="275">
        <f t="shared" si="221"/>
        <v>2058110000</v>
      </c>
      <c r="AP243" s="275">
        <f t="shared" si="263"/>
        <v>2058110163.0357656</v>
      </c>
      <c r="AQ243" s="52">
        <f t="shared" si="264"/>
        <v>1935482000</v>
      </c>
      <c r="AR243" s="43">
        <f t="shared" si="264"/>
        <v>2054858000</v>
      </c>
      <c r="AS243" s="63">
        <f t="shared" si="249"/>
        <v>1741933800</v>
      </c>
      <c r="AT243" s="63">
        <f t="shared" si="250"/>
        <v>29032230</v>
      </c>
      <c r="AU243" s="351">
        <f t="shared" si="251"/>
        <v>36347718.75</v>
      </c>
      <c r="AV243" s="141">
        <f t="shared" si="252"/>
        <v>20548580</v>
      </c>
      <c r="AW243" s="5">
        <f t="shared" si="253"/>
        <v>29032230</v>
      </c>
      <c r="AX243" s="5">
        <f t="shared" si="254"/>
        <v>45648150</v>
      </c>
      <c r="AY243" s="510">
        <f t="shared" si="255"/>
        <v>2181597000</v>
      </c>
      <c r="AZ243" s="127">
        <f t="shared" si="265"/>
        <v>2181596696.1455159</v>
      </c>
      <c r="BA243" s="2"/>
      <c r="BB243" s="2"/>
      <c r="BW243" s="56">
        <f t="shared" si="256"/>
        <v>-999848.26606199518</v>
      </c>
      <c r="CW243" s="63">
        <f t="shared" si="257"/>
        <v>1849372200</v>
      </c>
      <c r="CX243" s="44">
        <f t="shared" si="258"/>
        <v>20548580</v>
      </c>
      <c r="DA243" s="56">
        <f t="shared" si="259"/>
        <v>1643333400</v>
      </c>
      <c r="DB243" s="44">
        <f t="shared" si="260"/>
        <v>27388890</v>
      </c>
      <c r="DC243" s="49">
        <f t="shared" si="261"/>
        <v>45648150</v>
      </c>
    </row>
    <row r="244" spans="1:107">
      <c r="A244" s="3">
        <f t="shared" si="262"/>
        <v>205</v>
      </c>
      <c r="B244" s="263">
        <v>6</v>
      </c>
      <c r="C244" s="556"/>
      <c r="D244" s="264" t="s">
        <v>185</v>
      </c>
      <c r="E244" s="299">
        <v>18</v>
      </c>
      <c r="F244" s="266"/>
      <c r="G244" s="41" t="s">
        <v>54</v>
      </c>
      <c r="H244" s="267">
        <f t="shared" si="229"/>
        <v>97</v>
      </c>
      <c r="I244" s="267">
        <f t="shared" si="230"/>
        <v>85</v>
      </c>
      <c r="J244" s="268">
        <f t="shared" si="231"/>
        <v>27506142.120000001</v>
      </c>
      <c r="K244" s="268">
        <f t="shared" si="232"/>
        <v>2</v>
      </c>
      <c r="L244" s="269">
        <f t="shared" si="233"/>
        <v>0.93</v>
      </c>
      <c r="M244" s="319">
        <f t="shared" si="266"/>
        <v>1.03</v>
      </c>
      <c r="N244" s="271">
        <f t="shared" si="234"/>
        <v>22017683.909944173</v>
      </c>
      <c r="O244" s="271">
        <f t="shared" si="235"/>
        <v>24817447.668493636</v>
      </c>
      <c r="P244" s="271">
        <f t="shared" si="236"/>
        <v>26348133.536748003</v>
      </c>
      <c r="Q244" s="271">
        <f t="shared" si="237"/>
        <v>27973228.760008208</v>
      </c>
      <c r="R244" s="272">
        <f t="shared" si="238"/>
        <v>26348133.536748003</v>
      </c>
      <c r="S244" s="271">
        <f t="shared" si="238"/>
        <v>27973228.760008208</v>
      </c>
      <c r="T244" s="271">
        <f t="shared" si="239"/>
        <v>29698556.300710551</v>
      </c>
      <c r="U244" s="271"/>
      <c r="V244" s="271">
        <f t="shared" si="240"/>
        <v>1871503132.3452547</v>
      </c>
      <c r="W244" s="271">
        <f t="shared" si="241"/>
        <v>2109483051.821959</v>
      </c>
      <c r="X244" s="271">
        <f t="shared" si="242"/>
        <v>2239591350.6235805</v>
      </c>
      <c r="Y244" s="272">
        <f t="shared" si="243"/>
        <v>2377724444.6006975</v>
      </c>
      <c r="Z244" s="272">
        <f t="shared" si="244"/>
        <v>2239591350.6235805</v>
      </c>
      <c r="AA244" s="271">
        <f t="shared" si="245"/>
        <v>2377724444.6006975</v>
      </c>
      <c r="AB244" s="271">
        <f t="shared" si="246"/>
        <v>2524377285.5603967</v>
      </c>
      <c r="AC244" s="271"/>
      <c r="AD244" s="33" t="str">
        <f t="shared" si="247"/>
        <v>BERTAHAP</v>
      </c>
      <c r="AE244" s="273">
        <f t="shared" si="248"/>
        <v>0</v>
      </c>
      <c r="AF244" s="274">
        <v>2</v>
      </c>
      <c r="AG244" s="275"/>
      <c r="AH244" s="271" t="e">
        <f>IF(AG244&gt;#REF!,"LB","KR")</f>
        <v>#REF!</v>
      </c>
      <c r="AI244" s="275">
        <f t="shared" si="226"/>
        <v>2058654000</v>
      </c>
      <c r="AJ244" s="275">
        <f t="shared" si="226"/>
        <v>2320432000</v>
      </c>
      <c r="AK244" s="275">
        <f t="shared" si="226"/>
        <v>2463551000</v>
      </c>
      <c r="AL244" s="276">
        <f t="shared" si="221"/>
        <v>2615497000</v>
      </c>
      <c r="AM244" s="276">
        <f t="shared" si="221"/>
        <v>2463551000</v>
      </c>
      <c r="AN244" s="275">
        <f t="shared" si="221"/>
        <v>2615497000</v>
      </c>
      <c r="AO244" s="275">
        <f t="shared" si="221"/>
        <v>2776816000</v>
      </c>
      <c r="AP244" s="275">
        <f t="shared" si="263"/>
        <v>2776815063.4055724</v>
      </c>
      <c r="AQ244" s="52">
        <f t="shared" si="264"/>
        <v>2611365000</v>
      </c>
      <c r="AR244" s="43">
        <f t="shared" si="264"/>
        <v>2772427000</v>
      </c>
      <c r="AS244" s="63">
        <f t="shared" si="249"/>
        <v>2350228500</v>
      </c>
      <c r="AT244" s="63">
        <f t="shared" si="250"/>
        <v>39170475</v>
      </c>
      <c r="AU244" s="351">
        <f t="shared" si="251"/>
        <v>49040568.75</v>
      </c>
      <c r="AV244" s="141">
        <f t="shared" si="252"/>
        <v>27724270</v>
      </c>
      <c r="AW244" s="5">
        <f t="shared" si="253"/>
        <v>39170475</v>
      </c>
      <c r="AX244" s="5">
        <f t="shared" si="254"/>
        <v>61588775</v>
      </c>
      <c r="AY244" s="510">
        <f t="shared" si="255"/>
        <v>2943424000</v>
      </c>
      <c r="AZ244" s="127">
        <f t="shared" si="265"/>
        <v>2943423625.138391</v>
      </c>
      <c r="BA244" s="2"/>
      <c r="BB244" s="2"/>
      <c r="BW244" s="56">
        <f t="shared" si="256"/>
        <v>-999848.26606199518</v>
      </c>
      <c r="CW244" s="63">
        <f t="shared" si="257"/>
        <v>2495184300</v>
      </c>
      <c r="CX244" s="44">
        <f t="shared" si="258"/>
        <v>27724270</v>
      </c>
      <c r="DA244" s="56">
        <f t="shared" si="259"/>
        <v>2217195900</v>
      </c>
      <c r="DB244" s="44">
        <f t="shared" si="260"/>
        <v>36953265</v>
      </c>
      <c r="DC244" s="49">
        <f t="shared" si="261"/>
        <v>61588775</v>
      </c>
    </row>
    <row r="245" spans="1:107">
      <c r="A245" s="3">
        <f t="shared" si="262"/>
        <v>206</v>
      </c>
      <c r="B245" s="263">
        <v>7</v>
      </c>
      <c r="C245" s="556"/>
      <c r="D245" s="264" t="s">
        <v>185</v>
      </c>
      <c r="E245" s="299">
        <v>20</v>
      </c>
      <c r="F245" s="266"/>
      <c r="G245" s="41" t="s">
        <v>70</v>
      </c>
      <c r="H245" s="267">
        <f t="shared" si="229"/>
        <v>60</v>
      </c>
      <c r="I245" s="267">
        <f t="shared" si="230"/>
        <v>51</v>
      </c>
      <c r="J245" s="268">
        <f t="shared" si="231"/>
        <v>27506142.120000001</v>
      </c>
      <c r="K245" s="268">
        <f t="shared" si="232"/>
        <v>2</v>
      </c>
      <c r="L245" s="269">
        <f t="shared" si="233"/>
        <v>0.93</v>
      </c>
      <c r="M245" s="319">
        <f t="shared" si="266"/>
        <v>1.03</v>
      </c>
      <c r="N245" s="271">
        <f t="shared" si="234"/>
        <v>22017683.909944173</v>
      </c>
      <c r="O245" s="271">
        <f t="shared" si="235"/>
        <v>24817447.668493636</v>
      </c>
      <c r="P245" s="271">
        <f t="shared" si="236"/>
        <v>26348133.536748003</v>
      </c>
      <c r="Q245" s="271">
        <f t="shared" si="237"/>
        <v>27973228.760008208</v>
      </c>
      <c r="R245" s="272">
        <f t="shared" si="238"/>
        <v>26348133.536748003</v>
      </c>
      <c r="S245" s="271">
        <f t="shared" si="238"/>
        <v>27973228.760008208</v>
      </c>
      <c r="T245" s="271">
        <f t="shared" si="239"/>
        <v>29698556.300710551</v>
      </c>
      <c r="U245" s="271"/>
      <c r="V245" s="271">
        <f t="shared" si="240"/>
        <v>1122901879.4071529</v>
      </c>
      <c r="W245" s="271">
        <f t="shared" si="241"/>
        <v>1265689831.0931754</v>
      </c>
      <c r="X245" s="271">
        <f t="shared" si="242"/>
        <v>1343754810.3741481</v>
      </c>
      <c r="Y245" s="272">
        <f t="shared" si="243"/>
        <v>1426634666.7604187</v>
      </c>
      <c r="Z245" s="272">
        <f t="shared" si="244"/>
        <v>1343754810.3741481</v>
      </c>
      <c r="AA245" s="271">
        <f t="shared" si="245"/>
        <v>1426634666.7604187</v>
      </c>
      <c r="AB245" s="271">
        <f t="shared" si="246"/>
        <v>1514626371.3362381</v>
      </c>
      <c r="AC245" s="271"/>
      <c r="AD245" s="33" t="str">
        <f t="shared" si="247"/>
        <v>BERTAHAP</v>
      </c>
      <c r="AE245" s="273">
        <f t="shared" si="248"/>
        <v>0</v>
      </c>
      <c r="AF245" s="274">
        <v>2</v>
      </c>
      <c r="AG245" s="275"/>
      <c r="AH245" s="271" t="e">
        <f>IF(AG245&gt;#REF!,"LB","KR")</f>
        <v>#REF!</v>
      </c>
      <c r="AI245" s="275">
        <f t="shared" si="226"/>
        <v>1235193000</v>
      </c>
      <c r="AJ245" s="275">
        <f t="shared" si="226"/>
        <v>1392259000</v>
      </c>
      <c r="AK245" s="275">
        <f t="shared" si="226"/>
        <v>1478131000</v>
      </c>
      <c r="AL245" s="276">
        <f t="shared" si="221"/>
        <v>1569299000</v>
      </c>
      <c r="AM245" s="276">
        <f t="shared" si="221"/>
        <v>1478131000</v>
      </c>
      <c r="AN245" s="275">
        <f t="shared" si="221"/>
        <v>1569299000</v>
      </c>
      <c r="AO245" s="275">
        <f t="shared" si="221"/>
        <v>1666090000</v>
      </c>
      <c r="AP245" s="275">
        <f t="shared" si="263"/>
        <v>1666089887.3855722</v>
      </c>
      <c r="AQ245" s="52">
        <f t="shared" si="264"/>
        <v>1566819000</v>
      </c>
      <c r="AR245" s="43">
        <f t="shared" si="264"/>
        <v>1663457000</v>
      </c>
      <c r="AS245" s="63">
        <f t="shared" si="249"/>
        <v>1410137100</v>
      </c>
      <c r="AT245" s="63">
        <f t="shared" si="250"/>
        <v>23502285</v>
      </c>
      <c r="AU245" s="351">
        <f t="shared" si="251"/>
        <v>29424356.25</v>
      </c>
      <c r="AV245" s="141">
        <f t="shared" si="252"/>
        <v>16634570</v>
      </c>
      <c r="AW245" s="5">
        <f t="shared" si="253"/>
        <v>23502285</v>
      </c>
      <c r="AX245" s="5">
        <f t="shared" si="254"/>
        <v>36953275</v>
      </c>
      <c r="AY245" s="510">
        <f t="shared" si="255"/>
        <v>1766056000</v>
      </c>
      <c r="AZ245" s="127">
        <f t="shared" si="265"/>
        <v>1766055024.4251094</v>
      </c>
      <c r="BA245" s="2"/>
      <c r="BB245" s="2"/>
      <c r="BW245" s="56">
        <f t="shared" si="256"/>
        <v>-999848.26606199518</v>
      </c>
      <c r="CW245" s="63">
        <f t="shared" si="257"/>
        <v>1497111300</v>
      </c>
      <c r="CX245" s="44">
        <f t="shared" si="258"/>
        <v>16634570</v>
      </c>
      <c r="DA245" s="56">
        <f t="shared" si="259"/>
        <v>1330317900</v>
      </c>
      <c r="DB245" s="44">
        <f t="shared" si="260"/>
        <v>22171965</v>
      </c>
      <c r="DC245" s="49">
        <f t="shared" si="261"/>
        <v>36953275</v>
      </c>
    </row>
    <row r="246" spans="1:107">
      <c r="A246" s="3">
        <f t="shared" si="262"/>
        <v>207</v>
      </c>
      <c r="B246" s="263">
        <v>8</v>
      </c>
      <c r="C246" s="556"/>
      <c r="D246" s="264" t="s">
        <v>185</v>
      </c>
      <c r="E246" s="299">
        <v>22</v>
      </c>
      <c r="F246" s="266"/>
      <c r="G246" s="41" t="s">
        <v>89</v>
      </c>
      <c r="H246" s="267">
        <f t="shared" si="229"/>
        <v>81</v>
      </c>
      <c r="I246" s="267">
        <f t="shared" si="230"/>
        <v>70</v>
      </c>
      <c r="J246" s="268">
        <f t="shared" si="231"/>
        <v>27506142.120000001</v>
      </c>
      <c r="K246" s="268">
        <f t="shared" si="232"/>
        <v>4</v>
      </c>
      <c r="L246" s="269">
        <f t="shared" si="233"/>
        <v>0.97</v>
      </c>
      <c r="M246" s="319">
        <f t="shared" si="266"/>
        <v>1.03</v>
      </c>
      <c r="N246" s="271">
        <f t="shared" si="234"/>
        <v>22964681.067361128</v>
      </c>
      <c r="O246" s="271">
        <f t="shared" si="235"/>
        <v>25884864.772514869</v>
      </c>
      <c r="P246" s="271">
        <f t="shared" si="236"/>
        <v>27481386.592092004</v>
      </c>
      <c r="Q246" s="271">
        <f t="shared" si="237"/>
        <v>29176378.384094581</v>
      </c>
      <c r="R246" s="272">
        <f t="shared" si="238"/>
        <v>27481386.592092004</v>
      </c>
      <c r="S246" s="271">
        <f t="shared" si="238"/>
        <v>29176378.384094581</v>
      </c>
      <c r="T246" s="271">
        <f t="shared" si="239"/>
        <v>30975913.560956165</v>
      </c>
      <c r="U246" s="271"/>
      <c r="V246" s="271">
        <f t="shared" si="240"/>
        <v>1607527674.7152789</v>
      </c>
      <c r="W246" s="271">
        <f t="shared" si="241"/>
        <v>1811940534.0760407</v>
      </c>
      <c r="X246" s="271">
        <f t="shared" si="242"/>
        <v>1923697061.4464402</v>
      </c>
      <c r="Y246" s="272">
        <f t="shared" si="243"/>
        <v>2042346486.8866208</v>
      </c>
      <c r="Z246" s="272">
        <f t="shared" si="244"/>
        <v>1923697061.4464402</v>
      </c>
      <c r="AA246" s="271">
        <f t="shared" si="245"/>
        <v>2042346486.8866208</v>
      </c>
      <c r="AB246" s="271">
        <f t="shared" si="246"/>
        <v>2168313949.2669315</v>
      </c>
      <c r="AC246" s="271"/>
      <c r="AD246" s="33" t="str">
        <f t="shared" si="247"/>
        <v>BERTAHAP</v>
      </c>
      <c r="AE246" s="273">
        <f t="shared" si="248"/>
        <v>0</v>
      </c>
      <c r="AF246" s="274">
        <v>2</v>
      </c>
      <c r="AG246" s="275"/>
      <c r="AH246" s="271" t="e">
        <f>IF(AG246&gt;#REF!,"LB","KR")</f>
        <v>#REF!</v>
      </c>
      <c r="AI246" s="275">
        <f t="shared" si="226"/>
        <v>1768281000</v>
      </c>
      <c r="AJ246" s="275">
        <f t="shared" si="226"/>
        <v>1993135000</v>
      </c>
      <c r="AK246" s="275">
        <f t="shared" si="226"/>
        <v>2116067000</v>
      </c>
      <c r="AL246" s="276">
        <f t="shared" si="221"/>
        <v>2246582000</v>
      </c>
      <c r="AM246" s="276">
        <f t="shared" si="221"/>
        <v>2116067000</v>
      </c>
      <c r="AN246" s="275">
        <f t="shared" si="221"/>
        <v>2246582000</v>
      </c>
      <c r="AO246" s="275">
        <f t="shared" si="221"/>
        <v>2385146000</v>
      </c>
      <c r="AP246" s="275">
        <f t="shared" si="263"/>
        <v>2385146203.1024384</v>
      </c>
      <c r="AQ246" s="52">
        <f t="shared" si="264"/>
        <v>2243032000</v>
      </c>
      <c r="AR246" s="43">
        <f t="shared" si="264"/>
        <v>2381377000</v>
      </c>
      <c r="AS246" s="63">
        <f t="shared" si="249"/>
        <v>2018728800</v>
      </c>
      <c r="AT246" s="63">
        <f t="shared" si="250"/>
        <v>33645480</v>
      </c>
      <c r="AU246" s="351">
        <f t="shared" si="251"/>
        <v>42123412.5</v>
      </c>
      <c r="AV246" s="141">
        <f t="shared" si="252"/>
        <v>23813770</v>
      </c>
      <c r="AW246" s="5">
        <f t="shared" si="253"/>
        <v>33645480</v>
      </c>
      <c r="AX246" s="5">
        <f t="shared" si="254"/>
        <v>52901675</v>
      </c>
      <c r="AY246" s="510">
        <f t="shared" si="255"/>
        <v>2528255000</v>
      </c>
      <c r="AZ246" s="127">
        <f t="shared" si="265"/>
        <v>2528254602.2532554</v>
      </c>
      <c r="BA246" s="2"/>
      <c r="BB246" s="2"/>
      <c r="BW246" s="56">
        <f t="shared" si="256"/>
        <v>133404.78928200528</v>
      </c>
      <c r="CW246" s="63">
        <f t="shared" si="257"/>
        <v>2143239300</v>
      </c>
      <c r="CX246" s="44">
        <f t="shared" si="258"/>
        <v>23813770</v>
      </c>
      <c r="DA246" s="56">
        <f t="shared" si="259"/>
        <v>1904460300</v>
      </c>
      <c r="DB246" s="44">
        <f t="shared" si="260"/>
        <v>31741005</v>
      </c>
      <c r="DC246" s="49">
        <f t="shared" si="261"/>
        <v>52901675</v>
      </c>
    </row>
    <row r="247" spans="1:107">
      <c r="A247" s="3">
        <f t="shared" si="262"/>
        <v>208</v>
      </c>
      <c r="B247" s="263">
        <v>1</v>
      </c>
      <c r="C247" s="556"/>
      <c r="D247" s="264" t="s">
        <v>186</v>
      </c>
      <c r="E247" s="265" t="s">
        <v>24</v>
      </c>
      <c r="F247" s="266"/>
      <c r="G247" s="41" t="s">
        <v>39</v>
      </c>
      <c r="H247" s="267">
        <f t="shared" si="229"/>
        <v>113</v>
      </c>
      <c r="I247" s="267">
        <f t="shared" si="230"/>
        <v>101</v>
      </c>
      <c r="J247" s="268">
        <f t="shared" si="231"/>
        <v>27506142.120000001</v>
      </c>
      <c r="K247" s="268">
        <f t="shared" si="232"/>
        <v>6</v>
      </c>
      <c r="L247" s="269">
        <f t="shared" si="233"/>
        <v>0.95</v>
      </c>
      <c r="M247" s="270">
        <f t="shared" ref="M247:M282" si="267">SUMIF($AO$4:$AO$22,E247,$BB$4:$BB$22)</f>
        <v>1.0149999999999999</v>
      </c>
      <c r="N247" s="271">
        <f t="shared" si="234"/>
        <v>22163640.99609945</v>
      </c>
      <c r="O247" s="271">
        <f t="shared" si="235"/>
        <v>24981964.625060011</v>
      </c>
      <c r="P247" s="271">
        <f t="shared" si="236"/>
        <v>26522797.539209995</v>
      </c>
      <c r="Q247" s="271">
        <f t="shared" si="237"/>
        <v>28158665.655953549</v>
      </c>
      <c r="R247" s="272">
        <f t="shared" si="238"/>
        <v>26522797.539209995</v>
      </c>
      <c r="S247" s="271">
        <f t="shared" si="238"/>
        <v>28158665.655953549</v>
      </c>
      <c r="T247" s="271">
        <f t="shared" si="239"/>
        <v>29895430.538636748</v>
      </c>
      <c r="U247" s="271"/>
      <c r="V247" s="271">
        <f t="shared" si="240"/>
        <v>2238527740.6060443</v>
      </c>
      <c r="W247" s="271">
        <f t="shared" si="241"/>
        <v>2523178427.1310611</v>
      </c>
      <c r="X247" s="271">
        <f t="shared" si="242"/>
        <v>2678802551.4602094</v>
      </c>
      <c r="Y247" s="272">
        <f t="shared" si="243"/>
        <v>2844025231.2513084</v>
      </c>
      <c r="Z247" s="272">
        <f t="shared" si="244"/>
        <v>2678802551.4602094</v>
      </c>
      <c r="AA247" s="271">
        <f t="shared" si="245"/>
        <v>2844025231.2513084</v>
      </c>
      <c r="AB247" s="271">
        <f t="shared" si="246"/>
        <v>3019438484.4023113</v>
      </c>
      <c r="AC247" s="271"/>
      <c r="AD247" s="33" t="str">
        <f t="shared" si="247"/>
        <v>BERTAHAP</v>
      </c>
      <c r="AE247" s="273">
        <f t="shared" si="248"/>
        <v>0</v>
      </c>
      <c r="AF247" s="274">
        <v>2</v>
      </c>
      <c r="AG247" s="275"/>
      <c r="AH247" s="271" t="e">
        <f>IF(AG247&gt;#REF!,"LB","KR")</f>
        <v>#REF!</v>
      </c>
      <c r="AI247" s="275">
        <f t="shared" si="226"/>
        <v>2462381000</v>
      </c>
      <c r="AJ247" s="275">
        <f t="shared" si="226"/>
        <v>2775497000</v>
      </c>
      <c r="AK247" s="275">
        <f t="shared" si="226"/>
        <v>2946683000</v>
      </c>
      <c r="AL247" s="276">
        <f>ROUNDUP((Y247*(1+$K$5)),-3)</f>
        <v>3128428000</v>
      </c>
      <c r="AM247" s="276">
        <f>ROUNDUP((Z247*(1+$K$5)),-3)</f>
        <v>2946683000</v>
      </c>
      <c r="AN247" s="275">
        <f>ROUNDUP((AA247*(1+$K$5)),-3)</f>
        <v>3128428000</v>
      </c>
      <c r="AO247" s="275">
        <f>ROUNDUP((AB247*(1+$K$5)),-3)</f>
        <v>3321383000</v>
      </c>
      <c r="AP247" s="275">
        <f t="shared" si="263"/>
        <v>3321382511.6908064</v>
      </c>
      <c r="AQ247" s="52">
        <f t="shared" si="264"/>
        <v>3123484000</v>
      </c>
      <c r="AR247" s="43">
        <f t="shared" si="264"/>
        <v>3316134000</v>
      </c>
      <c r="AS247" s="63">
        <f t="shared" si="249"/>
        <v>2811135600</v>
      </c>
      <c r="AT247" s="63">
        <f t="shared" si="250"/>
        <v>46852260</v>
      </c>
      <c r="AU247" s="351">
        <f t="shared" si="251"/>
        <v>58658025</v>
      </c>
      <c r="AV247" s="141">
        <f t="shared" si="252"/>
        <v>33161340</v>
      </c>
      <c r="AW247" s="5">
        <f t="shared" si="253"/>
        <v>46852260</v>
      </c>
      <c r="AX247" s="5">
        <f t="shared" si="254"/>
        <v>73667075</v>
      </c>
      <c r="AY247" s="510">
        <f t="shared" si="255"/>
        <v>3520666000</v>
      </c>
      <c r="AZ247" s="127">
        <f t="shared" si="265"/>
        <v>3520665164.3937511</v>
      </c>
      <c r="BA247" s="2"/>
      <c r="BB247" s="2"/>
      <c r="BW247" s="56">
        <f t="shared" si="256"/>
        <v>-825184.26360000297</v>
      </c>
      <c r="CW247" s="63">
        <f t="shared" si="257"/>
        <v>2984520600</v>
      </c>
      <c r="CX247" s="44">
        <f t="shared" si="258"/>
        <v>33161340</v>
      </c>
      <c r="DA247" s="56">
        <f t="shared" si="259"/>
        <v>2652014700</v>
      </c>
      <c r="DB247" s="44">
        <f t="shared" si="260"/>
        <v>44200245</v>
      </c>
      <c r="DC247" s="49">
        <f t="shared" si="261"/>
        <v>73667075</v>
      </c>
    </row>
    <row r="248" spans="1:107">
      <c r="A248" s="3">
        <f t="shared" si="262"/>
        <v>209</v>
      </c>
      <c r="B248" s="263">
        <v>2</v>
      </c>
      <c r="C248" s="556"/>
      <c r="D248" s="264" t="s">
        <v>186</v>
      </c>
      <c r="E248" s="265" t="s">
        <v>35</v>
      </c>
      <c r="F248" s="266"/>
      <c r="G248" s="41" t="s">
        <v>42</v>
      </c>
      <c r="H248" s="267">
        <f t="shared" si="229"/>
        <v>78</v>
      </c>
      <c r="I248" s="267">
        <f t="shared" si="230"/>
        <v>66</v>
      </c>
      <c r="J248" s="268">
        <f t="shared" si="231"/>
        <v>27506142.120000001</v>
      </c>
      <c r="K248" s="268">
        <f t="shared" si="232"/>
        <v>2</v>
      </c>
      <c r="L248" s="269">
        <f t="shared" si="233"/>
        <v>0.93</v>
      </c>
      <c r="M248" s="270">
        <f t="shared" si="267"/>
        <v>1.0149999999999999</v>
      </c>
      <c r="N248" s="271">
        <f t="shared" si="234"/>
        <v>21697038.027760517</v>
      </c>
      <c r="O248" s="271">
        <f t="shared" si="235"/>
        <v>24456028.527690329</v>
      </c>
      <c r="P248" s="271">
        <f t="shared" si="236"/>
        <v>25964422.854173999</v>
      </c>
      <c r="Q248" s="271">
        <f t="shared" si="237"/>
        <v>27565851.642144006</v>
      </c>
      <c r="R248" s="272">
        <f t="shared" si="238"/>
        <v>25964422.854173999</v>
      </c>
      <c r="S248" s="271">
        <f t="shared" si="238"/>
        <v>27565851.642144006</v>
      </c>
      <c r="T248" s="271">
        <f t="shared" si="239"/>
        <v>29266053.053612821</v>
      </c>
      <c r="U248" s="271"/>
      <c r="V248" s="271">
        <f t="shared" si="240"/>
        <v>1432004509.8321941</v>
      </c>
      <c r="W248" s="271">
        <f t="shared" si="241"/>
        <v>1614097882.8275616</v>
      </c>
      <c r="X248" s="271">
        <f t="shared" si="242"/>
        <v>1713651908.375484</v>
      </c>
      <c r="Y248" s="272">
        <f t="shared" si="243"/>
        <v>1819346208.3815043</v>
      </c>
      <c r="Z248" s="272">
        <f t="shared" si="244"/>
        <v>1713651908.375484</v>
      </c>
      <c r="AA248" s="271">
        <f t="shared" si="245"/>
        <v>1819346208.3815043</v>
      </c>
      <c r="AB248" s="271">
        <f t="shared" si="246"/>
        <v>1931559501.5384462</v>
      </c>
      <c r="AC248" s="271"/>
      <c r="AD248" s="33" t="str">
        <f t="shared" si="247"/>
        <v>BERTAHAP</v>
      </c>
      <c r="AE248" s="273">
        <f t="shared" si="248"/>
        <v>0</v>
      </c>
      <c r="AF248" s="274">
        <v>2</v>
      </c>
      <c r="AG248" s="275"/>
      <c r="AH248" s="271" t="e">
        <f>IF(AG248&gt;#REF!,"LB","KR")</f>
        <v>#REF!</v>
      </c>
      <c r="AI248" s="275">
        <f t="shared" ref="AI248:AO284" si="268">ROUNDUP((V248*(1+$K$5)),-3)</f>
        <v>1575205000</v>
      </c>
      <c r="AJ248" s="275">
        <f t="shared" si="268"/>
        <v>1775508000</v>
      </c>
      <c r="AK248" s="275">
        <f t="shared" si="268"/>
        <v>1885018000</v>
      </c>
      <c r="AL248" s="276">
        <f t="shared" si="268"/>
        <v>2001281000</v>
      </c>
      <c r="AM248" s="276">
        <f t="shared" si="268"/>
        <v>1885018000</v>
      </c>
      <c r="AN248" s="275">
        <f t="shared" si="268"/>
        <v>2001281000</v>
      </c>
      <c r="AO248" s="275">
        <f t="shared" si="268"/>
        <v>2124716000</v>
      </c>
      <c r="AP248" s="275">
        <f t="shared" si="263"/>
        <v>2124715580.5980155</v>
      </c>
      <c r="AQ248" s="52">
        <f t="shared" si="264"/>
        <v>1998120000</v>
      </c>
      <c r="AR248" s="43">
        <f t="shared" si="264"/>
        <v>2121358000</v>
      </c>
      <c r="AS248" s="63">
        <f t="shared" si="249"/>
        <v>1798308000</v>
      </c>
      <c r="AT248" s="63">
        <f t="shared" si="250"/>
        <v>29971800</v>
      </c>
      <c r="AU248" s="351">
        <f t="shared" si="251"/>
        <v>37524018.75</v>
      </c>
      <c r="AV248" s="141">
        <f t="shared" si="252"/>
        <v>21213580</v>
      </c>
      <c r="AW248" s="5">
        <f t="shared" si="253"/>
        <v>29971800</v>
      </c>
      <c r="AX248" s="5">
        <f t="shared" si="254"/>
        <v>47125450</v>
      </c>
      <c r="AY248" s="510">
        <f t="shared" si="255"/>
        <v>2252199000</v>
      </c>
      <c r="AZ248" s="127">
        <f t="shared" si="265"/>
        <v>2252198256.1042461</v>
      </c>
      <c r="BA248" s="2"/>
      <c r="BB248" s="2"/>
      <c r="BW248" s="56">
        <f t="shared" si="256"/>
        <v>-1383558.9486359991</v>
      </c>
      <c r="CW248" s="63">
        <f t="shared" si="257"/>
        <v>1909222200</v>
      </c>
      <c r="CX248" s="44">
        <f t="shared" si="258"/>
        <v>21213580</v>
      </c>
      <c r="DA248" s="56">
        <f t="shared" si="259"/>
        <v>1696516200</v>
      </c>
      <c r="DB248" s="44">
        <f t="shared" si="260"/>
        <v>28275270</v>
      </c>
      <c r="DC248" s="49">
        <f t="shared" si="261"/>
        <v>47125450</v>
      </c>
    </row>
    <row r="249" spans="1:107">
      <c r="A249" s="3">
        <f t="shared" si="262"/>
        <v>210</v>
      </c>
      <c r="B249" s="263">
        <v>3</v>
      </c>
      <c r="C249" s="556"/>
      <c r="D249" s="264" t="s">
        <v>186</v>
      </c>
      <c r="E249" s="265" t="s">
        <v>41</v>
      </c>
      <c r="F249" s="266"/>
      <c r="G249" s="41" t="s">
        <v>45</v>
      </c>
      <c r="H249" s="267">
        <f t="shared" si="229"/>
        <v>60</v>
      </c>
      <c r="I249" s="267">
        <f t="shared" si="230"/>
        <v>52</v>
      </c>
      <c r="J249" s="268">
        <f t="shared" si="231"/>
        <v>27506142.120000001</v>
      </c>
      <c r="K249" s="268">
        <f t="shared" si="232"/>
        <v>2</v>
      </c>
      <c r="L249" s="269">
        <f t="shared" si="233"/>
        <v>0.93</v>
      </c>
      <c r="M249" s="270">
        <f t="shared" si="267"/>
        <v>1.0149999999999999</v>
      </c>
      <c r="N249" s="271">
        <f t="shared" si="234"/>
        <v>21697038.027760517</v>
      </c>
      <c r="O249" s="271">
        <f t="shared" si="235"/>
        <v>24456028.527690329</v>
      </c>
      <c r="P249" s="271">
        <f t="shared" si="236"/>
        <v>25964422.854173999</v>
      </c>
      <c r="Q249" s="271">
        <f t="shared" si="237"/>
        <v>27565851.642144006</v>
      </c>
      <c r="R249" s="272">
        <f t="shared" si="238"/>
        <v>25964422.854173999</v>
      </c>
      <c r="S249" s="271">
        <f t="shared" si="238"/>
        <v>27565851.642144006</v>
      </c>
      <c r="T249" s="271">
        <f t="shared" si="239"/>
        <v>29266053.053612821</v>
      </c>
      <c r="U249" s="271"/>
      <c r="V249" s="271">
        <f t="shared" si="240"/>
        <v>1128245977.4435468</v>
      </c>
      <c r="W249" s="271">
        <f t="shared" si="241"/>
        <v>1271713483.4398971</v>
      </c>
      <c r="X249" s="271">
        <f t="shared" si="242"/>
        <v>1350149988.417048</v>
      </c>
      <c r="Y249" s="272">
        <f t="shared" si="243"/>
        <v>1433424285.3914883</v>
      </c>
      <c r="Z249" s="272">
        <f t="shared" si="244"/>
        <v>1350149988.417048</v>
      </c>
      <c r="AA249" s="271">
        <f t="shared" si="245"/>
        <v>1433424285.3914883</v>
      </c>
      <c r="AB249" s="271">
        <f t="shared" si="246"/>
        <v>1521834758.7878666</v>
      </c>
      <c r="AC249" s="271"/>
      <c r="AD249" s="33" t="str">
        <f t="shared" si="247"/>
        <v>BERTAHAP</v>
      </c>
      <c r="AE249" s="273">
        <f t="shared" si="248"/>
        <v>0</v>
      </c>
      <c r="AF249" s="274">
        <v>2</v>
      </c>
      <c r="AG249" s="275"/>
      <c r="AH249" s="271" t="e">
        <f>IF(AG249&gt;#REF!,"LB","KR")</f>
        <v>#REF!</v>
      </c>
      <c r="AI249" s="275">
        <f t="shared" si="268"/>
        <v>1241071000</v>
      </c>
      <c r="AJ249" s="275">
        <f t="shared" si="268"/>
        <v>1398885000</v>
      </c>
      <c r="AK249" s="275">
        <f t="shared" si="268"/>
        <v>1485165000</v>
      </c>
      <c r="AL249" s="276">
        <f t="shared" si="268"/>
        <v>1576767000</v>
      </c>
      <c r="AM249" s="276">
        <f t="shared" si="268"/>
        <v>1485165000</v>
      </c>
      <c r="AN249" s="275">
        <f t="shared" si="268"/>
        <v>1576767000</v>
      </c>
      <c r="AO249" s="275">
        <f t="shared" si="268"/>
        <v>1674019000</v>
      </c>
      <c r="AP249" s="275">
        <f t="shared" si="263"/>
        <v>1674018497.08901</v>
      </c>
      <c r="AQ249" s="52">
        <f t="shared" si="264"/>
        <v>1574275000</v>
      </c>
      <c r="AR249" s="43">
        <f t="shared" si="264"/>
        <v>1671374000</v>
      </c>
      <c r="AS249" s="63">
        <f t="shared" si="249"/>
        <v>1416847500</v>
      </c>
      <c r="AT249" s="63">
        <f t="shared" si="250"/>
        <v>23614125</v>
      </c>
      <c r="AU249" s="351">
        <f t="shared" si="251"/>
        <v>29564381.25</v>
      </c>
      <c r="AV249" s="141">
        <f t="shared" si="252"/>
        <v>16713740</v>
      </c>
      <c r="AW249" s="5">
        <f t="shared" si="253"/>
        <v>23614125</v>
      </c>
      <c r="AX249" s="5">
        <f t="shared" si="254"/>
        <v>37129125</v>
      </c>
      <c r="AY249" s="510">
        <f t="shared" si="255"/>
        <v>1774461000</v>
      </c>
      <c r="AZ249" s="127">
        <f t="shared" si="265"/>
        <v>1774460325.9317751</v>
      </c>
      <c r="BA249" s="2"/>
      <c r="BB249" s="2"/>
      <c r="BW249" s="56">
        <f t="shared" si="256"/>
        <v>-1383558.9486359991</v>
      </c>
      <c r="CW249" s="63">
        <f t="shared" si="257"/>
        <v>1504236600</v>
      </c>
      <c r="CX249" s="44">
        <f t="shared" si="258"/>
        <v>16713740</v>
      </c>
      <c r="DA249" s="56">
        <f t="shared" si="259"/>
        <v>1336648500</v>
      </c>
      <c r="DB249" s="44">
        <f t="shared" si="260"/>
        <v>22277475</v>
      </c>
      <c r="DC249" s="49">
        <f t="shared" si="261"/>
        <v>37129125</v>
      </c>
    </row>
    <row r="250" spans="1:107">
      <c r="A250" s="3">
        <f t="shared" si="262"/>
        <v>211</v>
      </c>
      <c r="B250" s="263">
        <v>4</v>
      </c>
      <c r="C250" s="556"/>
      <c r="D250" s="264" t="s">
        <v>186</v>
      </c>
      <c r="E250" s="265">
        <v>10</v>
      </c>
      <c r="F250" s="266"/>
      <c r="G250" s="41" t="s">
        <v>48</v>
      </c>
      <c r="H250" s="267">
        <f t="shared" si="229"/>
        <v>74</v>
      </c>
      <c r="I250" s="267">
        <f t="shared" si="230"/>
        <v>63</v>
      </c>
      <c r="J250" s="268">
        <f t="shared" si="231"/>
        <v>27506142.120000001</v>
      </c>
      <c r="K250" s="268">
        <f t="shared" si="232"/>
        <v>2</v>
      </c>
      <c r="L250" s="269">
        <f t="shared" si="233"/>
        <v>0.93</v>
      </c>
      <c r="M250" s="270">
        <f t="shared" si="267"/>
        <v>1.0149999999999999</v>
      </c>
      <c r="N250" s="271">
        <f t="shared" si="234"/>
        <v>21697038.027760517</v>
      </c>
      <c r="O250" s="271">
        <f t="shared" si="235"/>
        <v>24456028.527690329</v>
      </c>
      <c r="P250" s="271">
        <f t="shared" si="236"/>
        <v>25964422.854173999</v>
      </c>
      <c r="Q250" s="271">
        <f t="shared" si="237"/>
        <v>27565851.642144006</v>
      </c>
      <c r="R250" s="272">
        <f t="shared" si="238"/>
        <v>25964422.854173999</v>
      </c>
      <c r="S250" s="271">
        <f t="shared" si="238"/>
        <v>27565851.642144006</v>
      </c>
      <c r="T250" s="271">
        <f t="shared" si="239"/>
        <v>29266053.053612821</v>
      </c>
      <c r="U250" s="271"/>
      <c r="V250" s="271">
        <f t="shared" si="240"/>
        <v>1366913395.7489126</v>
      </c>
      <c r="W250" s="271">
        <f t="shared" si="241"/>
        <v>1540729797.2444906</v>
      </c>
      <c r="X250" s="271">
        <f t="shared" si="242"/>
        <v>1635758639.8129621</v>
      </c>
      <c r="Y250" s="272">
        <f t="shared" si="243"/>
        <v>1736648653.4550724</v>
      </c>
      <c r="Z250" s="272">
        <f t="shared" si="244"/>
        <v>1635758639.8129621</v>
      </c>
      <c r="AA250" s="271">
        <f t="shared" si="245"/>
        <v>1736648653.4550724</v>
      </c>
      <c r="AB250" s="271">
        <f t="shared" si="246"/>
        <v>1843761342.3776078</v>
      </c>
      <c r="AC250" s="271"/>
      <c r="AD250" s="33" t="str">
        <f t="shared" si="247"/>
        <v>BERTAHAP</v>
      </c>
      <c r="AE250" s="273">
        <f t="shared" si="248"/>
        <v>0</v>
      </c>
      <c r="AF250" s="274">
        <v>2</v>
      </c>
      <c r="AG250" s="275"/>
      <c r="AH250" s="271" t="e">
        <f>IF(AG250&gt;#REF!,"LB","KR")</f>
        <v>#REF!</v>
      </c>
      <c r="AI250" s="275">
        <f t="shared" si="268"/>
        <v>1503605000</v>
      </c>
      <c r="AJ250" s="275">
        <f t="shared" si="268"/>
        <v>1694803000</v>
      </c>
      <c r="AK250" s="275">
        <f t="shared" si="268"/>
        <v>1799335000</v>
      </c>
      <c r="AL250" s="276">
        <f t="shared" si="268"/>
        <v>1910314000</v>
      </c>
      <c r="AM250" s="276">
        <f t="shared" si="268"/>
        <v>1799335000</v>
      </c>
      <c r="AN250" s="275">
        <f t="shared" si="268"/>
        <v>1910314000</v>
      </c>
      <c r="AO250" s="275">
        <f t="shared" si="268"/>
        <v>2028138000</v>
      </c>
      <c r="AP250" s="275">
        <f t="shared" si="263"/>
        <v>2028137937.4683101</v>
      </c>
      <c r="AQ250" s="52">
        <f t="shared" si="264"/>
        <v>1907296000</v>
      </c>
      <c r="AR250" s="43">
        <f t="shared" si="264"/>
        <v>2024933000</v>
      </c>
      <c r="AS250" s="63">
        <f t="shared" si="249"/>
        <v>1716566400</v>
      </c>
      <c r="AT250" s="63">
        <f t="shared" si="250"/>
        <v>28609440</v>
      </c>
      <c r="AU250" s="351">
        <f t="shared" si="251"/>
        <v>35818387.5</v>
      </c>
      <c r="AV250" s="141">
        <f t="shared" si="252"/>
        <v>20249330</v>
      </c>
      <c r="AW250" s="5">
        <f t="shared" si="253"/>
        <v>28609440</v>
      </c>
      <c r="AX250" s="5">
        <f t="shared" si="254"/>
        <v>44983375</v>
      </c>
      <c r="AY250" s="510">
        <f t="shared" si="255"/>
        <v>2149826000</v>
      </c>
      <c r="AZ250" s="127">
        <f t="shared" si="265"/>
        <v>2149825994.1640873</v>
      </c>
      <c r="BA250" s="2"/>
      <c r="BB250" s="2"/>
      <c r="BW250" s="56">
        <f t="shared" si="256"/>
        <v>-1383558.9486359991</v>
      </c>
      <c r="CW250" s="63">
        <f t="shared" si="257"/>
        <v>1822439700</v>
      </c>
      <c r="CX250" s="44">
        <f t="shared" si="258"/>
        <v>20249330</v>
      </c>
      <c r="DA250" s="56">
        <f t="shared" si="259"/>
        <v>1619401500</v>
      </c>
      <c r="DB250" s="44">
        <f t="shared" si="260"/>
        <v>26990025</v>
      </c>
      <c r="DC250" s="49">
        <f t="shared" si="261"/>
        <v>44983375</v>
      </c>
    </row>
    <row r="251" spans="1:107">
      <c r="A251" s="3">
        <f t="shared" si="262"/>
        <v>212</v>
      </c>
      <c r="B251" s="263">
        <v>5</v>
      </c>
      <c r="C251" s="556"/>
      <c r="D251" s="264" t="s">
        <v>186</v>
      </c>
      <c r="E251" s="299">
        <v>12</v>
      </c>
      <c r="F251" s="266"/>
      <c r="G251" s="41" t="s">
        <v>50</v>
      </c>
      <c r="H251" s="267">
        <f t="shared" si="229"/>
        <v>67</v>
      </c>
      <c r="I251" s="267">
        <f t="shared" si="230"/>
        <v>57</v>
      </c>
      <c r="J251" s="268">
        <f t="shared" si="231"/>
        <v>27506142.120000001</v>
      </c>
      <c r="K251" s="268">
        <f t="shared" si="232"/>
        <v>2</v>
      </c>
      <c r="L251" s="269">
        <f t="shared" si="233"/>
        <v>0.93</v>
      </c>
      <c r="M251" s="270">
        <f t="shared" si="267"/>
        <v>1.0149999999999999</v>
      </c>
      <c r="N251" s="271">
        <f t="shared" si="234"/>
        <v>21697038.027760517</v>
      </c>
      <c r="O251" s="271">
        <f t="shared" si="235"/>
        <v>24456028.527690329</v>
      </c>
      <c r="P251" s="271">
        <f t="shared" si="236"/>
        <v>25964422.854173999</v>
      </c>
      <c r="Q251" s="271">
        <f t="shared" si="237"/>
        <v>27565851.642144006</v>
      </c>
      <c r="R251" s="272">
        <f t="shared" si="238"/>
        <v>25964422.854173999</v>
      </c>
      <c r="S251" s="271">
        <f t="shared" si="238"/>
        <v>27565851.642144006</v>
      </c>
      <c r="T251" s="271">
        <f t="shared" si="239"/>
        <v>29266053.053612821</v>
      </c>
      <c r="U251" s="271"/>
      <c r="V251" s="271">
        <f t="shared" si="240"/>
        <v>1236731167.5823495</v>
      </c>
      <c r="W251" s="271">
        <f t="shared" si="241"/>
        <v>1393993626.0783486</v>
      </c>
      <c r="X251" s="271">
        <f t="shared" si="242"/>
        <v>1479972102.6879179</v>
      </c>
      <c r="Y251" s="272">
        <f t="shared" si="243"/>
        <v>1571253543.6022084</v>
      </c>
      <c r="Z251" s="272">
        <f t="shared" si="244"/>
        <v>1479972102.6879179</v>
      </c>
      <c r="AA251" s="271">
        <f t="shared" si="245"/>
        <v>1571253543.6022084</v>
      </c>
      <c r="AB251" s="271">
        <f t="shared" si="246"/>
        <v>1668165024.0559309</v>
      </c>
      <c r="AC251" s="271"/>
      <c r="AD251" s="33" t="str">
        <f t="shared" si="247"/>
        <v>BERTAHAP</v>
      </c>
      <c r="AE251" s="273">
        <f t="shared" si="248"/>
        <v>0</v>
      </c>
      <c r="AF251" s="274">
        <v>2</v>
      </c>
      <c r="AG251" s="275"/>
      <c r="AH251" s="271" t="e">
        <f>IF(AG251&gt;#REF!,"LB","KR")</f>
        <v>#REF!</v>
      </c>
      <c r="AI251" s="275">
        <f t="shared" si="268"/>
        <v>1360405000</v>
      </c>
      <c r="AJ251" s="275">
        <f t="shared" si="268"/>
        <v>1533393000</v>
      </c>
      <c r="AK251" s="275">
        <f t="shared" si="268"/>
        <v>1627970000</v>
      </c>
      <c r="AL251" s="276">
        <f t="shared" si="268"/>
        <v>1728379000</v>
      </c>
      <c r="AM251" s="276">
        <f t="shared" si="268"/>
        <v>1627970000</v>
      </c>
      <c r="AN251" s="275">
        <f t="shared" si="268"/>
        <v>1728379000</v>
      </c>
      <c r="AO251" s="275">
        <f t="shared" si="268"/>
        <v>1834982000</v>
      </c>
      <c r="AP251" s="275">
        <f t="shared" si="263"/>
        <v>1834981589.5311141</v>
      </c>
      <c r="AQ251" s="52">
        <f t="shared" si="264"/>
        <v>1725649000</v>
      </c>
      <c r="AR251" s="43">
        <f t="shared" si="264"/>
        <v>1832082000</v>
      </c>
      <c r="AS251" s="63">
        <f t="shared" si="249"/>
        <v>1553084100</v>
      </c>
      <c r="AT251" s="63">
        <f t="shared" si="250"/>
        <v>25884735</v>
      </c>
      <c r="AU251" s="351">
        <f t="shared" si="251"/>
        <v>32407106.25</v>
      </c>
      <c r="AV251" s="141">
        <f t="shared" si="252"/>
        <v>18320820</v>
      </c>
      <c r="AW251" s="5">
        <f t="shared" si="253"/>
        <v>25884735</v>
      </c>
      <c r="AX251" s="5">
        <f t="shared" si="254"/>
        <v>40699250</v>
      </c>
      <c r="AY251" s="510">
        <f t="shared" si="255"/>
        <v>1945081000</v>
      </c>
      <c r="AZ251" s="127">
        <f t="shared" si="265"/>
        <v>1945080408.6061757</v>
      </c>
      <c r="BA251" s="2"/>
      <c r="BB251" s="2"/>
      <c r="BW251" s="56">
        <f t="shared" si="256"/>
        <v>-1383558.9486359991</v>
      </c>
      <c r="CW251" s="63">
        <f t="shared" si="257"/>
        <v>1648873800</v>
      </c>
      <c r="CX251" s="44">
        <f t="shared" si="258"/>
        <v>18320820</v>
      </c>
      <c r="DA251" s="56">
        <f t="shared" si="259"/>
        <v>1465173000</v>
      </c>
      <c r="DB251" s="44">
        <f t="shared" si="260"/>
        <v>24419550</v>
      </c>
      <c r="DC251" s="49">
        <f t="shared" si="261"/>
        <v>40699250</v>
      </c>
    </row>
    <row r="252" spans="1:107">
      <c r="A252" s="3">
        <f t="shared" si="262"/>
        <v>213</v>
      </c>
      <c r="B252" s="263">
        <v>6</v>
      </c>
      <c r="C252" s="556"/>
      <c r="D252" s="264" t="s">
        <v>186</v>
      </c>
      <c r="E252" s="265">
        <v>16</v>
      </c>
      <c r="F252" s="266"/>
      <c r="G252" s="41" t="s">
        <v>52</v>
      </c>
      <c r="H252" s="267">
        <f t="shared" si="229"/>
        <v>71</v>
      </c>
      <c r="I252" s="267">
        <f t="shared" si="230"/>
        <v>63</v>
      </c>
      <c r="J252" s="268">
        <f t="shared" si="231"/>
        <v>27506142.120000001</v>
      </c>
      <c r="K252" s="268">
        <f t="shared" si="232"/>
        <v>2</v>
      </c>
      <c r="L252" s="269">
        <f t="shared" si="233"/>
        <v>0.93</v>
      </c>
      <c r="M252" s="270">
        <f t="shared" si="267"/>
        <v>1.0149999999999999</v>
      </c>
      <c r="N252" s="271">
        <f t="shared" si="234"/>
        <v>21697038.027760517</v>
      </c>
      <c r="O252" s="271">
        <f t="shared" si="235"/>
        <v>24456028.527690329</v>
      </c>
      <c r="P252" s="271">
        <f t="shared" si="236"/>
        <v>25964422.854173999</v>
      </c>
      <c r="Q252" s="271">
        <f t="shared" si="237"/>
        <v>27565851.642144006</v>
      </c>
      <c r="R252" s="272">
        <f t="shared" si="238"/>
        <v>25964422.854173999</v>
      </c>
      <c r="S252" s="271">
        <f t="shared" si="238"/>
        <v>27565851.642144006</v>
      </c>
      <c r="T252" s="271">
        <f t="shared" si="239"/>
        <v>29266053.053612821</v>
      </c>
      <c r="U252" s="271"/>
      <c r="V252" s="271">
        <f t="shared" si="240"/>
        <v>1366913395.7489126</v>
      </c>
      <c r="W252" s="271">
        <f t="shared" si="241"/>
        <v>1540729797.2444906</v>
      </c>
      <c r="X252" s="271">
        <f t="shared" si="242"/>
        <v>1635758639.8129621</v>
      </c>
      <c r="Y252" s="272">
        <f t="shared" si="243"/>
        <v>1736648653.4550724</v>
      </c>
      <c r="Z252" s="272">
        <f t="shared" si="244"/>
        <v>1635758639.8129621</v>
      </c>
      <c r="AA252" s="271">
        <f t="shared" si="245"/>
        <v>1736648653.4550724</v>
      </c>
      <c r="AB252" s="271">
        <f t="shared" si="246"/>
        <v>1843761342.3776078</v>
      </c>
      <c r="AC252" s="271"/>
      <c r="AD252" s="33" t="str">
        <f t="shared" si="247"/>
        <v>BERTAHAP</v>
      </c>
      <c r="AE252" s="273">
        <f t="shared" si="248"/>
        <v>0</v>
      </c>
      <c r="AF252" s="274">
        <v>2</v>
      </c>
      <c r="AG252" s="275"/>
      <c r="AH252" s="271" t="e">
        <f>IF(AG252&gt;#REF!,"LB","KR")</f>
        <v>#REF!</v>
      </c>
      <c r="AI252" s="275">
        <f t="shared" si="268"/>
        <v>1503605000</v>
      </c>
      <c r="AJ252" s="275">
        <f t="shared" si="268"/>
        <v>1694803000</v>
      </c>
      <c r="AK252" s="275">
        <f t="shared" si="268"/>
        <v>1799335000</v>
      </c>
      <c r="AL252" s="276">
        <f t="shared" si="268"/>
        <v>1910314000</v>
      </c>
      <c r="AM252" s="276">
        <f t="shared" si="268"/>
        <v>1799335000</v>
      </c>
      <c r="AN252" s="275">
        <f t="shared" si="268"/>
        <v>1910314000</v>
      </c>
      <c r="AO252" s="275">
        <f t="shared" si="268"/>
        <v>2028138000</v>
      </c>
      <c r="AP252" s="275">
        <f t="shared" si="263"/>
        <v>2028137937.4683101</v>
      </c>
      <c r="AQ252" s="52">
        <f t="shared" si="264"/>
        <v>1907296000</v>
      </c>
      <c r="AR252" s="43">
        <f t="shared" si="264"/>
        <v>2024933000</v>
      </c>
      <c r="AS252" s="63">
        <f t="shared" si="249"/>
        <v>1716566400</v>
      </c>
      <c r="AT252" s="63">
        <f t="shared" si="250"/>
        <v>28609440</v>
      </c>
      <c r="AU252" s="351">
        <f t="shared" si="251"/>
        <v>35818387.5</v>
      </c>
      <c r="AV252" s="141">
        <f t="shared" si="252"/>
        <v>20249330</v>
      </c>
      <c r="AW252" s="5">
        <f t="shared" si="253"/>
        <v>28609440</v>
      </c>
      <c r="AX252" s="5">
        <f t="shared" si="254"/>
        <v>44983375</v>
      </c>
      <c r="AY252" s="510">
        <f t="shared" si="255"/>
        <v>2149826000</v>
      </c>
      <c r="AZ252" s="127">
        <f t="shared" si="265"/>
        <v>2149825994.1640873</v>
      </c>
      <c r="BA252" s="2"/>
      <c r="BB252" s="2"/>
      <c r="BW252" s="56">
        <f t="shared" si="256"/>
        <v>-1383558.9486359991</v>
      </c>
      <c r="CW252" s="63">
        <f t="shared" si="257"/>
        <v>1822439700</v>
      </c>
      <c r="CX252" s="44">
        <f t="shared" si="258"/>
        <v>20249330</v>
      </c>
      <c r="DA252" s="56">
        <f t="shared" si="259"/>
        <v>1619401500</v>
      </c>
      <c r="DB252" s="44">
        <f t="shared" si="260"/>
        <v>26990025</v>
      </c>
      <c r="DC252" s="49">
        <f t="shared" si="261"/>
        <v>44983375</v>
      </c>
    </row>
    <row r="253" spans="1:107">
      <c r="A253" s="3">
        <f t="shared" si="262"/>
        <v>214</v>
      </c>
      <c r="B253" s="263">
        <v>7</v>
      </c>
      <c r="C253" s="556"/>
      <c r="D253" s="264" t="s">
        <v>186</v>
      </c>
      <c r="E253" s="299">
        <v>18</v>
      </c>
      <c r="F253" s="266"/>
      <c r="G253" s="41" t="s">
        <v>54</v>
      </c>
      <c r="H253" s="267">
        <f t="shared" si="229"/>
        <v>97</v>
      </c>
      <c r="I253" s="267">
        <f t="shared" si="230"/>
        <v>85</v>
      </c>
      <c r="J253" s="268">
        <f t="shared" si="231"/>
        <v>27506142.120000001</v>
      </c>
      <c r="K253" s="268">
        <f t="shared" si="232"/>
        <v>2</v>
      </c>
      <c r="L253" s="269">
        <f t="shared" si="233"/>
        <v>0.93</v>
      </c>
      <c r="M253" s="270">
        <f t="shared" si="267"/>
        <v>1.0149999999999999</v>
      </c>
      <c r="N253" s="271">
        <f t="shared" si="234"/>
        <v>21697038.027760517</v>
      </c>
      <c r="O253" s="271">
        <f t="shared" si="235"/>
        <v>24456028.527690329</v>
      </c>
      <c r="P253" s="271">
        <f t="shared" si="236"/>
        <v>25964422.854173999</v>
      </c>
      <c r="Q253" s="271">
        <f t="shared" si="237"/>
        <v>27565851.642144006</v>
      </c>
      <c r="R253" s="272">
        <f t="shared" si="238"/>
        <v>25964422.854173999</v>
      </c>
      <c r="S253" s="271">
        <f t="shared" si="238"/>
        <v>27565851.642144006</v>
      </c>
      <c r="T253" s="271">
        <f t="shared" si="239"/>
        <v>29266053.053612821</v>
      </c>
      <c r="U253" s="271"/>
      <c r="V253" s="271">
        <f t="shared" si="240"/>
        <v>1844248232.3596439</v>
      </c>
      <c r="W253" s="271">
        <f t="shared" si="241"/>
        <v>2078762424.853678</v>
      </c>
      <c r="X253" s="271">
        <f t="shared" si="242"/>
        <v>2206975942.6047897</v>
      </c>
      <c r="Y253" s="272">
        <f t="shared" si="243"/>
        <v>2343097389.5822406</v>
      </c>
      <c r="Z253" s="272">
        <f t="shared" si="244"/>
        <v>2206975942.6047897</v>
      </c>
      <c r="AA253" s="271">
        <f t="shared" si="245"/>
        <v>2343097389.5822406</v>
      </c>
      <c r="AB253" s="271">
        <f t="shared" si="246"/>
        <v>2487614509.5570898</v>
      </c>
      <c r="AC253" s="271"/>
      <c r="AD253" s="33" t="str">
        <f t="shared" si="247"/>
        <v>BERTAHAP</v>
      </c>
      <c r="AE253" s="273">
        <f t="shared" si="248"/>
        <v>0</v>
      </c>
      <c r="AF253" s="274">
        <v>2</v>
      </c>
      <c r="AG253" s="275"/>
      <c r="AH253" s="271" t="e">
        <f>IF(AG253&gt;#REF!,"LB","KR")</f>
        <v>#REF!</v>
      </c>
      <c r="AI253" s="275">
        <f t="shared" si="268"/>
        <v>2028674000</v>
      </c>
      <c r="AJ253" s="275">
        <f t="shared" si="268"/>
        <v>2286639000</v>
      </c>
      <c r="AK253" s="275">
        <f t="shared" si="268"/>
        <v>2427674000</v>
      </c>
      <c r="AL253" s="276">
        <f t="shared" si="268"/>
        <v>2577408000</v>
      </c>
      <c r="AM253" s="276">
        <f t="shared" si="268"/>
        <v>2427674000</v>
      </c>
      <c r="AN253" s="275">
        <f t="shared" si="268"/>
        <v>2577408000</v>
      </c>
      <c r="AO253" s="275">
        <f t="shared" si="268"/>
        <v>2736376000</v>
      </c>
      <c r="AP253" s="275">
        <f t="shared" si="263"/>
        <v>2736376818.2269106</v>
      </c>
      <c r="AQ253" s="52">
        <f t="shared" si="264"/>
        <v>2573335000</v>
      </c>
      <c r="AR253" s="43">
        <f t="shared" si="264"/>
        <v>2732053000</v>
      </c>
      <c r="AS253" s="63">
        <f t="shared" si="249"/>
        <v>2316001500</v>
      </c>
      <c r="AT253" s="63">
        <f t="shared" si="250"/>
        <v>38600025</v>
      </c>
      <c r="AU253" s="351">
        <f t="shared" si="251"/>
        <v>48326400</v>
      </c>
      <c r="AV253" s="141">
        <f t="shared" si="252"/>
        <v>27320530</v>
      </c>
      <c r="AW253" s="5">
        <f t="shared" si="253"/>
        <v>38600025</v>
      </c>
      <c r="AX253" s="5">
        <f t="shared" si="254"/>
        <v>60691850</v>
      </c>
      <c r="AY253" s="510">
        <f t="shared" si="255"/>
        <v>2900560000</v>
      </c>
      <c r="AZ253" s="127">
        <f t="shared" si="265"/>
        <v>2900559453.9838982</v>
      </c>
      <c r="BA253" s="2"/>
      <c r="BB253" s="2"/>
      <c r="BW253" s="56">
        <f t="shared" si="256"/>
        <v>-1383558.9486359991</v>
      </c>
      <c r="CW253" s="63">
        <f t="shared" si="257"/>
        <v>2458847700</v>
      </c>
      <c r="CX253" s="44">
        <f t="shared" si="258"/>
        <v>27320530</v>
      </c>
      <c r="DA253" s="56">
        <f t="shared" si="259"/>
        <v>2184906600</v>
      </c>
      <c r="DB253" s="44">
        <f t="shared" si="260"/>
        <v>36415110</v>
      </c>
      <c r="DC253" s="49">
        <f t="shared" si="261"/>
        <v>60691850</v>
      </c>
    </row>
    <row r="254" spans="1:107">
      <c r="A254" s="3">
        <f t="shared" si="262"/>
        <v>215</v>
      </c>
      <c r="B254" s="263">
        <v>8</v>
      </c>
      <c r="C254" s="556"/>
      <c r="D254" s="264" t="s">
        <v>186</v>
      </c>
      <c r="E254" s="299">
        <v>20</v>
      </c>
      <c r="F254" s="266"/>
      <c r="G254" s="41" t="s">
        <v>70</v>
      </c>
      <c r="H254" s="267">
        <f t="shared" si="229"/>
        <v>60</v>
      </c>
      <c r="I254" s="267">
        <f t="shared" si="230"/>
        <v>51</v>
      </c>
      <c r="J254" s="268">
        <f t="shared" si="231"/>
        <v>27506142.120000001</v>
      </c>
      <c r="K254" s="268">
        <f t="shared" si="232"/>
        <v>2</v>
      </c>
      <c r="L254" s="269">
        <f t="shared" si="233"/>
        <v>0.93</v>
      </c>
      <c r="M254" s="270">
        <f t="shared" si="267"/>
        <v>1.0149999999999999</v>
      </c>
      <c r="N254" s="271">
        <f t="shared" si="234"/>
        <v>21697038.027760517</v>
      </c>
      <c r="O254" s="271">
        <f t="shared" si="235"/>
        <v>24456028.527690329</v>
      </c>
      <c r="P254" s="271">
        <f t="shared" si="236"/>
        <v>25964422.854173999</v>
      </c>
      <c r="Q254" s="271">
        <f t="shared" si="237"/>
        <v>27565851.642144006</v>
      </c>
      <c r="R254" s="272">
        <f t="shared" si="238"/>
        <v>25964422.854173999</v>
      </c>
      <c r="S254" s="271">
        <f t="shared" si="238"/>
        <v>27565851.642144006</v>
      </c>
      <c r="T254" s="271">
        <f t="shared" si="239"/>
        <v>29266053.053612821</v>
      </c>
      <c r="U254" s="271"/>
      <c r="V254" s="271">
        <f t="shared" si="240"/>
        <v>1106548939.4157863</v>
      </c>
      <c r="W254" s="271">
        <f t="shared" si="241"/>
        <v>1247257454.9122066</v>
      </c>
      <c r="X254" s="271">
        <f t="shared" si="242"/>
        <v>1324185565.5628741</v>
      </c>
      <c r="Y254" s="272">
        <f t="shared" si="243"/>
        <v>1405858433.7493443</v>
      </c>
      <c r="Z254" s="272">
        <f t="shared" si="244"/>
        <v>1324185565.5628741</v>
      </c>
      <c r="AA254" s="271">
        <f t="shared" si="245"/>
        <v>1405858433.7493443</v>
      </c>
      <c r="AB254" s="271">
        <f t="shared" si="246"/>
        <v>1492568705.7342539</v>
      </c>
      <c r="AC254" s="271"/>
      <c r="AD254" s="33" t="str">
        <f t="shared" si="247"/>
        <v>BERTAHAP</v>
      </c>
      <c r="AE254" s="273">
        <f t="shared" si="248"/>
        <v>0</v>
      </c>
      <c r="AF254" s="274">
        <v>2</v>
      </c>
      <c r="AG254" s="275"/>
      <c r="AH254" s="271" t="e">
        <f>IF(AG254&gt;#REF!,"LB","KR")</f>
        <v>#REF!</v>
      </c>
      <c r="AI254" s="275">
        <f t="shared" si="268"/>
        <v>1217204000</v>
      </c>
      <c r="AJ254" s="275">
        <f t="shared" si="268"/>
        <v>1371984000</v>
      </c>
      <c r="AK254" s="275">
        <f t="shared" si="268"/>
        <v>1456605000</v>
      </c>
      <c r="AL254" s="276">
        <f t="shared" si="268"/>
        <v>1546445000</v>
      </c>
      <c r="AM254" s="276">
        <f t="shared" si="268"/>
        <v>1456605000</v>
      </c>
      <c r="AN254" s="275">
        <f t="shared" si="268"/>
        <v>1546445000</v>
      </c>
      <c r="AO254" s="275">
        <f t="shared" si="268"/>
        <v>1641826000</v>
      </c>
      <c r="AP254" s="275">
        <f t="shared" si="263"/>
        <v>1641826303.2717035</v>
      </c>
      <c r="AQ254" s="52">
        <f t="shared" si="264"/>
        <v>1544002000</v>
      </c>
      <c r="AR254" s="43">
        <f t="shared" si="264"/>
        <v>1639232000</v>
      </c>
      <c r="AS254" s="63">
        <f t="shared" si="249"/>
        <v>1389601800</v>
      </c>
      <c r="AT254" s="63">
        <f t="shared" si="250"/>
        <v>23160030</v>
      </c>
      <c r="AU254" s="351">
        <f t="shared" si="251"/>
        <v>28995843.75</v>
      </c>
      <c r="AV254" s="141">
        <f t="shared" si="252"/>
        <v>16392320</v>
      </c>
      <c r="AW254" s="5">
        <f t="shared" si="253"/>
        <v>23160030</v>
      </c>
      <c r="AX254" s="5">
        <f t="shared" si="254"/>
        <v>36415125</v>
      </c>
      <c r="AY254" s="510">
        <f t="shared" si="255"/>
        <v>1740336000</v>
      </c>
      <c r="AZ254" s="127">
        <f t="shared" si="265"/>
        <v>1740335884.7258575</v>
      </c>
      <c r="BA254" s="2"/>
      <c r="BB254" s="2"/>
      <c r="BW254" s="56">
        <f t="shared" si="256"/>
        <v>-1383558.9486359991</v>
      </c>
      <c r="CW254" s="63">
        <f t="shared" si="257"/>
        <v>1475308800</v>
      </c>
      <c r="CX254" s="44">
        <f t="shared" si="258"/>
        <v>16392320</v>
      </c>
      <c r="DA254" s="56">
        <f t="shared" si="259"/>
        <v>1310944500</v>
      </c>
      <c r="DB254" s="44">
        <f t="shared" si="260"/>
        <v>21849075</v>
      </c>
      <c r="DC254" s="49">
        <f t="shared" si="261"/>
        <v>36415125</v>
      </c>
    </row>
    <row r="255" spans="1:107">
      <c r="A255" s="3">
        <f t="shared" si="262"/>
        <v>216</v>
      </c>
      <c r="B255" s="263">
        <v>9</v>
      </c>
      <c r="C255" s="556"/>
      <c r="D255" s="264" t="s">
        <v>186</v>
      </c>
      <c r="E255" s="299">
        <v>22</v>
      </c>
      <c r="F255" s="266"/>
      <c r="G255" s="41" t="s">
        <v>89</v>
      </c>
      <c r="H255" s="267">
        <f t="shared" si="229"/>
        <v>81</v>
      </c>
      <c r="I255" s="267">
        <f t="shared" si="230"/>
        <v>70</v>
      </c>
      <c r="J255" s="268">
        <f t="shared" si="231"/>
        <v>27506142.120000001</v>
      </c>
      <c r="K255" s="268">
        <f t="shared" si="232"/>
        <v>4</v>
      </c>
      <c r="L255" s="269">
        <f t="shared" si="233"/>
        <v>0.97</v>
      </c>
      <c r="M255" s="270">
        <f t="shared" si="267"/>
        <v>1.0149999999999999</v>
      </c>
      <c r="N255" s="271">
        <f t="shared" si="234"/>
        <v>22630243.96443839</v>
      </c>
      <c r="O255" s="271">
        <f t="shared" si="235"/>
        <v>25507900.722429696</v>
      </c>
      <c r="P255" s="271">
        <f t="shared" si="236"/>
        <v>27081172.224245999</v>
      </c>
      <c r="Q255" s="271">
        <f t="shared" si="237"/>
        <v>28751479.669763103</v>
      </c>
      <c r="R255" s="272">
        <f t="shared" si="238"/>
        <v>27081172.224245999</v>
      </c>
      <c r="S255" s="271">
        <f t="shared" si="238"/>
        <v>28751479.669763103</v>
      </c>
      <c r="T255" s="271">
        <f t="shared" si="239"/>
        <v>30524808.023660682</v>
      </c>
      <c r="U255" s="271"/>
      <c r="V255" s="271">
        <f t="shared" si="240"/>
        <v>1584117077.5106874</v>
      </c>
      <c r="W255" s="271">
        <f t="shared" si="241"/>
        <v>1785553050.5700788</v>
      </c>
      <c r="X255" s="271">
        <f t="shared" si="242"/>
        <v>1895682055.6972198</v>
      </c>
      <c r="Y255" s="272">
        <f t="shared" si="243"/>
        <v>2012603576.8834171</v>
      </c>
      <c r="Z255" s="272">
        <f t="shared" si="244"/>
        <v>1895682055.6972198</v>
      </c>
      <c r="AA255" s="271">
        <f t="shared" si="245"/>
        <v>2012603576.8834171</v>
      </c>
      <c r="AB255" s="271">
        <f t="shared" si="246"/>
        <v>2136736561.6562479</v>
      </c>
      <c r="AC255" s="271"/>
      <c r="AD255" s="33" t="str">
        <f t="shared" si="247"/>
        <v>BERTAHAP</v>
      </c>
      <c r="AE255" s="273">
        <f t="shared" si="248"/>
        <v>0</v>
      </c>
      <c r="AF255" s="274">
        <v>2</v>
      </c>
      <c r="AG255" s="275"/>
      <c r="AH255" s="271" t="e">
        <f>IF(AG255&gt;#REF!,"LB","KR")</f>
        <v>#REF!</v>
      </c>
      <c r="AI255" s="275">
        <f t="shared" si="268"/>
        <v>1742529000</v>
      </c>
      <c r="AJ255" s="275">
        <f t="shared" si="268"/>
        <v>1964109000</v>
      </c>
      <c r="AK255" s="275">
        <f t="shared" si="268"/>
        <v>2085251000</v>
      </c>
      <c r="AL255" s="276">
        <f t="shared" si="268"/>
        <v>2213864000</v>
      </c>
      <c r="AM255" s="276">
        <f t="shared" si="268"/>
        <v>2085251000</v>
      </c>
      <c r="AN255" s="275">
        <f t="shared" si="268"/>
        <v>2213864000</v>
      </c>
      <c r="AO255" s="275">
        <f t="shared" si="268"/>
        <v>2350411000</v>
      </c>
      <c r="AP255" s="275">
        <f t="shared" si="263"/>
        <v>2350410229.3106489</v>
      </c>
      <c r="AQ255" s="52">
        <f t="shared" si="264"/>
        <v>2210367000</v>
      </c>
      <c r="AR255" s="43">
        <f t="shared" si="264"/>
        <v>2346696000</v>
      </c>
      <c r="AS255" s="63">
        <f t="shared" si="249"/>
        <v>1989330300</v>
      </c>
      <c r="AT255" s="63">
        <f t="shared" si="250"/>
        <v>33155505</v>
      </c>
      <c r="AU255" s="351">
        <f t="shared" si="251"/>
        <v>41509950</v>
      </c>
      <c r="AV255" s="141">
        <f t="shared" si="252"/>
        <v>23466960</v>
      </c>
      <c r="AW255" s="5">
        <f t="shared" si="253"/>
        <v>33155505</v>
      </c>
      <c r="AX255" s="5">
        <f t="shared" si="254"/>
        <v>52131275</v>
      </c>
      <c r="AY255" s="510">
        <f t="shared" si="255"/>
        <v>2491435000</v>
      </c>
      <c r="AZ255" s="127">
        <f t="shared" si="265"/>
        <v>2491434561.6377859</v>
      </c>
      <c r="BA255" s="2"/>
      <c r="BB255" s="2"/>
      <c r="BW255" s="56">
        <f t="shared" si="256"/>
        <v>-266809.57856399938</v>
      </c>
      <c r="CW255" s="63">
        <f t="shared" si="257"/>
        <v>2112026400</v>
      </c>
      <c r="CX255" s="44">
        <f t="shared" si="258"/>
        <v>23466960</v>
      </c>
      <c r="DA255" s="56">
        <f t="shared" si="259"/>
        <v>1876725900</v>
      </c>
      <c r="DB255" s="44">
        <f t="shared" si="260"/>
        <v>31278765</v>
      </c>
      <c r="DC255" s="49">
        <f t="shared" si="261"/>
        <v>52131275</v>
      </c>
    </row>
    <row r="256" spans="1:107">
      <c r="A256" s="3">
        <f t="shared" si="262"/>
        <v>217</v>
      </c>
      <c r="B256" s="263">
        <v>1</v>
      </c>
      <c r="C256" s="556"/>
      <c r="D256" s="264" t="s">
        <v>187</v>
      </c>
      <c r="E256" s="265" t="s">
        <v>24</v>
      </c>
      <c r="F256" s="266"/>
      <c r="G256" s="41" t="s">
        <v>39</v>
      </c>
      <c r="H256" s="267">
        <f t="shared" si="229"/>
        <v>113</v>
      </c>
      <c r="I256" s="267">
        <f t="shared" si="230"/>
        <v>101</v>
      </c>
      <c r="J256" s="268">
        <f t="shared" si="231"/>
        <v>27506142.120000001</v>
      </c>
      <c r="K256" s="268">
        <f t="shared" si="232"/>
        <v>6</v>
      </c>
      <c r="L256" s="269">
        <f t="shared" si="233"/>
        <v>0.95</v>
      </c>
      <c r="M256" s="270">
        <f t="shared" si="267"/>
        <v>1.0149999999999999</v>
      </c>
      <c r="N256" s="271">
        <f t="shared" si="234"/>
        <v>22163640.99609945</v>
      </c>
      <c r="O256" s="271">
        <f t="shared" si="235"/>
        <v>24981964.625060011</v>
      </c>
      <c r="P256" s="271">
        <f t="shared" si="236"/>
        <v>26522797.539209995</v>
      </c>
      <c r="Q256" s="271">
        <f t="shared" si="237"/>
        <v>28158665.655953549</v>
      </c>
      <c r="R256" s="272">
        <f t="shared" si="238"/>
        <v>26522797.539209995</v>
      </c>
      <c r="S256" s="271">
        <f t="shared" si="238"/>
        <v>28158665.655953549</v>
      </c>
      <c r="T256" s="271">
        <f t="shared" si="239"/>
        <v>29895430.538636748</v>
      </c>
      <c r="U256" s="271"/>
      <c r="V256" s="271">
        <f t="shared" si="240"/>
        <v>2238527740.6060443</v>
      </c>
      <c r="W256" s="271">
        <f t="shared" si="241"/>
        <v>2523178427.1310611</v>
      </c>
      <c r="X256" s="271">
        <f t="shared" si="242"/>
        <v>2678802551.4602094</v>
      </c>
      <c r="Y256" s="272">
        <f t="shared" si="243"/>
        <v>2844025231.2513084</v>
      </c>
      <c r="Z256" s="272">
        <f t="shared" si="244"/>
        <v>2678802551.4602094</v>
      </c>
      <c r="AA256" s="271">
        <f t="shared" si="245"/>
        <v>2844025231.2513084</v>
      </c>
      <c r="AB256" s="271">
        <f t="shared" si="246"/>
        <v>3019438484.4023113</v>
      </c>
      <c r="AC256" s="271"/>
      <c r="AD256" s="33" t="str">
        <f t="shared" si="247"/>
        <v>BERTAHAP</v>
      </c>
      <c r="AE256" s="273">
        <f t="shared" si="248"/>
        <v>0</v>
      </c>
      <c r="AF256" s="274">
        <v>2</v>
      </c>
      <c r="AG256" s="275"/>
      <c r="AH256" s="271" t="e">
        <f>IF(AG256&gt;#REF!,"LB","KR")</f>
        <v>#REF!</v>
      </c>
      <c r="AI256" s="275">
        <f t="shared" si="268"/>
        <v>2462381000</v>
      </c>
      <c r="AJ256" s="275">
        <f t="shared" si="268"/>
        <v>2775497000</v>
      </c>
      <c r="AK256" s="275">
        <f t="shared" si="268"/>
        <v>2946683000</v>
      </c>
      <c r="AL256" s="276">
        <f t="shared" si="268"/>
        <v>3128428000</v>
      </c>
      <c r="AM256" s="276">
        <f t="shared" si="268"/>
        <v>2946683000</v>
      </c>
      <c r="AN256" s="275">
        <f t="shared" si="268"/>
        <v>3128428000</v>
      </c>
      <c r="AO256" s="275">
        <f t="shared" si="268"/>
        <v>3321383000</v>
      </c>
      <c r="AP256" s="275">
        <f t="shared" si="263"/>
        <v>3321382511.6908064</v>
      </c>
      <c r="AQ256" s="52">
        <f t="shared" si="264"/>
        <v>3123484000</v>
      </c>
      <c r="AR256" s="43">
        <f t="shared" si="264"/>
        <v>3316134000</v>
      </c>
      <c r="AS256" s="63">
        <f t="shared" si="249"/>
        <v>2811135600</v>
      </c>
      <c r="AT256" s="63">
        <f t="shared" si="250"/>
        <v>46852260</v>
      </c>
      <c r="AU256" s="351">
        <f t="shared" si="251"/>
        <v>58658025</v>
      </c>
      <c r="AV256" s="141">
        <f t="shared" si="252"/>
        <v>33161340</v>
      </c>
      <c r="AW256" s="5">
        <f t="shared" si="253"/>
        <v>46852260</v>
      </c>
      <c r="AX256" s="5">
        <f t="shared" si="254"/>
        <v>73667075</v>
      </c>
      <c r="AY256" s="510">
        <f t="shared" si="255"/>
        <v>3520666000</v>
      </c>
      <c r="AZ256" s="127">
        <f t="shared" si="265"/>
        <v>3520665164.3937511</v>
      </c>
      <c r="BA256" s="2"/>
      <c r="BB256" s="2"/>
      <c r="BW256" s="56">
        <f t="shared" si="256"/>
        <v>-825184.26360000297</v>
      </c>
      <c r="CW256" s="63">
        <f t="shared" si="257"/>
        <v>2984520600</v>
      </c>
      <c r="CX256" s="44">
        <f t="shared" si="258"/>
        <v>33161340</v>
      </c>
      <c r="DA256" s="56">
        <f t="shared" si="259"/>
        <v>2652014700</v>
      </c>
      <c r="DB256" s="44">
        <f t="shared" si="260"/>
        <v>44200245</v>
      </c>
      <c r="DC256" s="49">
        <f t="shared" si="261"/>
        <v>73667075</v>
      </c>
    </row>
    <row r="257" spans="1:107">
      <c r="A257" s="3">
        <f t="shared" si="262"/>
        <v>218</v>
      </c>
      <c r="B257" s="263">
        <v>2</v>
      </c>
      <c r="C257" s="556"/>
      <c r="D257" s="264" t="s">
        <v>187</v>
      </c>
      <c r="E257" s="265" t="s">
        <v>35</v>
      </c>
      <c r="F257" s="266"/>
      <c r="G257" s="41" t="s">
        <v>42</v>
      </c>
      <c r="H257" s="267">
        <f t="shared" si="229"/>
        <v>78</v>
      </c>
      <c r="I257" s="267">
        <f t="shared" si="230"/>
        <v>66</v>
      </c>
      <c r="J257" s="268">
        <f t="shared" si="231"/>
        <v>27506142.120000001</v>
      </c>
      <c r="K257" s="268">
        <f t="shared" si="232"/>
        <v>2</v>
      </c>
      <c r="L257" s="269">
        <f t="shared" si="233"/>
        <v>0.93</v>
      </c>
      <c r="M257" s="270">
        <f t="shared" si="267"/>
        <v>1.0149999999999999</v>
      </c>
      <c r="N257" s="271">
        <f t="shared" si="234"/>
        <v>21697038.027760517</v>
      </c>
      <c r="O257" s="271">
        <f t="shared" si="235"/>
        <v>24456028.527690329</v>
      </c>
      <c r="P257" s="271">
        <f t="shared" si="236"/>
        <v>25964422.854173999</v>
      </c>
      <c r="Q257" s="271">
        <f t="shared" si="237"/>
        <v>27565851.642144006</v>
      </c>
      <c r="R257" s="272">
        <f t="shared" si="238"/>
        <v>25964422.854173999</v>
      </c>
      <c r="S257" s="271">
        <f t="shared" si="238"/>
        <v>27565851.642144006</v>
      </c>
      <c r="T257" s="271">
        <f t="shared" si="239"/>
        <v>29266053.053612821</v>
      </c>
      <c r="U257" s="271"/>
      <c r="V257" s="271">
        <f t="shared" si="240"/>
        <v>1432004509.8321941</v>
      </c>
      <c r="W257" s="271">
        <f t="shared" si="241"/>
        <v>1614097882.8275616</v>
      </c>
      <c r="X257" s="271">
        <f t="shared" si="242"/>
        <v>1713651908.375484</v>
      </c>
      <c r="Y257" s="272">
        <f t="shared" si="243"/>
        <v>1819346208.3815043</v>
      </c>
      <c r="Z257" s="272">
        <f t="shared" si="244"/>
        <v>1713651908.375484</v>
      </c>
      <c r="AA257" s="271">
        <f t="shared" si="245"/>
        <v>1819346208.3815043</v>
      </c>
      <c r="AB257" s="271">
        <f t="shared" si="246"/>
        <v>1931559501.5384462</v>
      </c>
      <c r="AC257" s="271"/>
      <c r="AD257" s="33" t="str">
        <f t="shared" si="247"/>
        <v>BERTAHAP</v>
      </c>
      <c r="AE257" s="273">
        <f t="shared" si="248"/>
        <v>0</v>
      </c>
      <c r="AF257" s="274">
        <v>2</v>
      </c>
      <c r="AG257" s="275"/>
      <c r="AH257" s="271" t="e">
        <f>IF(AG257&gt;#REF!,"LB","KR")</f>
        <v>#REF!</v>
      </c>
      <c r="AI257" s="275">
        <f t="shared" si="268"/>
        <v>1575205000</v>
      </c>
      <c r="AJ257" s="275">
        <f t="shared" si="268"/>
        <v>1775508000</v>
      </c>
      <c r="AK257" s="275">
        <f t="shared" si="268"/>
        <v>1885018000</v>
      </c>
      <c r="AL257" s="276">
        <f t="shared" si="268"/>
        <v>2001281000</v>
      </c>
      <c r="AM257" s="276">
        <f t="shared" si="268"/>
        <v>1885018000</v>
      </c>
      <c r="AN257" s="275">
        <f t="shared" si="268"/>
        <v>2001281000</v>
      </c>
      <c r="AO257" s="275">
        <f t="shared" si="268"/>
        <v>2124716000</v>
      </c>
      <c r="AP257" s="275">
        <f t="shared" si="263"/>
        <v>2124715580.5980155</v>
      </c>
      <c r="AQ257" s="52">
        <f t="shared" si="264"/>
        <v>1998120000</v>
      </c>
      <c r="AR257" s="43">
        <f t="shared" si="264"/>
        <v>2121358000</v>
      </c>
      <c r="AS257" s="63">
        <f t="shared" si="249"/>
        <v>1798308000</v>
      </c>
      <c r="AT257" s="63">
        <f t="shared" si="250"/>
        <v>29971800</v>
      </c>
      <c r="AU257" s="351">
        <f t="shared" si="251"/>
        <v>37524018.75</v>
      </c>
      <c r="AV257" s="141">
        <f t="shared" si="252"/>
        <v>21213580</v>
      </c>
      <c r="AW257" s="5">
        <f t="shared" si="253"/>
        <v>29971800</v>
      </c>
      <c r="AX257" s="5">
        <f t="shared" si="254"/>
        <v>47125450</v>
      </c>
      <c r="AY257" s="510">
        <f t="shared" si="255"/>
        <v>2252199000</v>
      </c>
      <c r="AZ257" s="127">
        <f t="shared" si="265"/>
        <v>2252198256.1042461</v>
      </c>
      <c r="BA257" s="2"/>
      <c r="BB257" s="2"/>
      <c r="BW257" s="56">
        <f t="shared" si="256"/>
        <v>-1383558.9486359991</v>
      </c>
      <c r="CW257" s="63">
        <f t="shared" si="257"/>
        <v>1909222200</v>
      </c>
      <c r="CX257" s="44">
        <f t="shared" si="258"/>
        <v>21213580</v>
      </c>
      <c r="DA257" s="56">
        <f t="shared" si="259"/>
        <v>1696516200</v>
      </c>
      <c r="DB257" s="44">
        <f t="shared" si="260"/>
        <v>28275270</v>
      </c>
      <c r="DC257" s="49">
        <f t="shared" si="261"/>
        <v>47125450</v>
      </c>
    </row>
    <row r="258" spans="1:107">
      <c r="A258" s="3">
        <f t="shared" si="262"/>
        <v>219</v>
      </c>
      <c r="B258" s="263">
        <v>3</v>
      </c>
      <c r="C258" s="556"/>
      <c r="D258" s="264" t="s">
        <v>187</v>
      </c>
      <c r="E258" s="265" t="s">
        <v>41</v>
      </c>
      <c r="F258" s="266"/>
      <c r="G258" s="41" t="s">
        <v>45</v>
      </c>
      <c r="H258" s="267">
        <f t="shared" si="229"/>
        <v>60</v>
      </c>
      <c r="I258" s="267">
        <f t="shared" si="230"/>
        <v>52</v>
      </c>
      <c r="J258" s="268">
        <f t="shared" si="231"/>
        <v>27506142.120000001</v>
      </c>
      <c r="K258" s="268">
        <f t="shared" si="232"/>
        <v>2</v>
      </c>
      <c r="L258" s="269">
        <f t="shared" si="233"/>
        <v>0.93</v>
      </c>
      <c r="M258" s="270">
        <f t="shared" si="267"/>
        <v>1.0149999999999999</v>
      </c>
      <c r="N258" s="271">
        <f t="shared" si="234"/>
        <v>21697038.027760517</v>
      </c>
      <c r="O258" s="271">
        <f t="shared" si="235"/>
        <v>24456028.527690329</v>
      </c>
      <c r="P258" s="271">
        <f t="shared" si="236"/>
        <v>25964422.854173999</v>
      </c>
      <c r="Q258" s="271">
        <f t="shared" si="237"/>
        <v>27565851.642144006</v>
      </c>
      <c r="R258" s="272">
        <f t="shared" si="238"/>
        <v>25964422.854173999</v>
      </c>
      <c r="S258" s="271">
        <f t="shared" si="238"/>
        <v>27565851.642144006</v>
      </c>
      <c r="T258" s="271">
        <f t="shared" si="239"/>
        <v>29266053.053612821</v>
      </c>
      <c r="U258" s="271"/>
      <c r="V258" s="271">
        <f t="shared" si="240"/>
        <v>1128245977.4435468</v>
      </c>
      <c r="W258" s="271">
        <f t="shared" si="241"/>
        <v>1271713483.4398971</v>
      </c>
      <c r="X258" s="271">
        <f t="shared" si="242"/>
        <v>1350149988.417048</v>
      </c>
      <c r="Y258" s="272">
        <f t="shared" si="243"/>
        <v>1433424285.3914883</v>
      </c>
      <c r="Z258" s="272">
        <f t="shared" si="244"/>
        <v>1350149988.417048</v>
      </c>
      <c r="AA258" s="271">
        <f t="shared" si="245"/>
        <v>1433424285.3914883</v>
      </c>
      <c r="AB258" s="271">
        <f t="shared" si="246"/>
        <v>1521834758.7878666</v>
      </c>
      <c r="AC258" s="271"/>
      <c r="AD258" s="33" t="str">
        <f t="shared" si="247"/>
        <v>BERTAHAP</v>
      </c>
      <c r="AE258" s="273">
        <f t="shared" si="248"/>
        <v>0</v>
      </c>
      <c r="AF258" s="274">
        <v>2</v>
      </c>
      <c r="AG258" s="275"/>
      <c r="AH258" s="271" t="e">
        <f>IF(AG258&gt;#REF!,"LB","KR")</f>
        <v>#REF!</v>
      </c>
      <c r="AI258" s="275">
        <f t="shared" si="268"/>
        <v>1241071000</v>
      </c>
      <c r="AJ258" s="275">
        <f t="shared" si="268"/>
        <v>1398885000</v>
      </c>
      <c r="AK258" s="275">
        <f t="shared" si="268"/>
        <v>1485165000</v>
      </c>
      <c r="AL258" s="276">
        <f t="shared" si="268"/>
        <v>1576767000</v>
      </c>
      <c r="AM258" s="276">
        <f t="shared" si="268"/>
        <v>1485165000</v>
      </c>
      <c r="AN258" s="275">
        <f t="shared" si="268"/>
        <v>1576767000</v>
      </c>
      <c r="AO258" s="275">
        <f t="shared" si="268"/>
        <v>1674019000</v>
      </c>
      <c r="AP258" s="275">
        <f t="shared" si="263"/>
        <v>1674018497.08901</v>
      </c>
      <c r="AQ258" s="52">
        <f t="shared" si="264"/>
        <v>1574275000</v>
      </c>
      <c r="AR258" s="43">
        <f t="shared" si="264"/>
        <v>1671374000</v>
      </c>
      <c r="AS258" s="63">
        <f t="shared" si="249"/>
        <v>1416847500</v>
      </c>
      <c r="AT258" s="63">
        <f t="shared" si="250"/>
        <v>23614125</v>
      </c>
      <c r="AU258" s="351">
        <f t="shared" si="251"/>
        <v>29564381.25</v>
      </c>
      <c r="AV258" s="141">
        <f t="shared" si="252"/>
        <v>16713740</v>
      </c>
      <c r="AW258" s="5">
        <f t="shared" si="253"/>
        <v>23614125</v>
      </c>
      <c r="AX258" s="5">
        <f t="shared" si="254"/>
        <v>37129125</v>
      </c>
      <c r="AY258" s="510">
        <f t="shared" si="255"/>
        <v>1774461000</v>
      </c>
      <c r="AZ258" s="127">
        <f t="shared" si="265"/>
        <v>1774460325.9317751</v>
      </c>
      <c r="BA258" s="2"/>
      <c r="BB258" s="2"/>
      <c r="BW258" s="56">
        <f t="shared" si="256"/>
        <v>-1383558.9486359991</v>
      </c>
      <c r="CW258" s="63">
        <f t="shared" si="257"/>
        <v>1504236600</v>
      </c>
      <c r="CX258" s="44">
        <f t="shared" si="258"/>
        <v>16713740</v>
      </c>
      <c r="DA258" s="56">
        <f t="shared" si="259"/>
        <v>1336648500</v>
      </c>
      <c r="DB258" s="44">
        <f t="shared" si="260"/>
        <v>22277475</v>
      </c>
      <c r="DC258" s="49">
        <f t="shared" si="261"/>
        <v>37129125</v>
      </c>
    </row>
    <row r="259" spans="1:107">
      <c r="A259" s="3">
        <f t="shared" si="262"/>
        <v>220</v>
      </c>
      <c r="B259" s="263">
        <v>4</v>
      </c>
      <c r="C259" s="556"/>
      <c r="D259" s="264" t="s">
        <v>187</v>
      </c>
      <c r="E259" s="265">
        <v>10</v>
      </c>
      <c r="F259" s="266"/>
      <c r="G259" s="41" t="s">
        <v>48</v>
      </c>
      <c r="H259" s="267">
        <f t="shared" si="229"/>
        <v>74</v>
      </c>
      <c r="I259" s="267">
        <f t="shared" si="230"/>
        <v>63</v>
      </c>
      <c r="J259" s="268">
        <f t="shared" si="231"/>
        <v>27506142.120000001</v>
      </c>
      <c r="K259" s="268">
        <f t="shared" si="232"/>
        <v>2</v>
      </c>
      <c r="L259" s="269">
        <f t="shared" si="233"/>
        <v>0.93</v>
      </c>
      <c r="M259" s="270">
        <f t="shared" si="267"/>
        <v>1.0149999999999999</v>
      </c>
      <c r="N259" s="271">
        <f t="shared" si="234"/>
        <v>21697038.027760517</v>
      </c>
      <c r="O259" s="271">
        <f t="shared" si="235"/>
        <v>24456028.527690329</v>
      </c>
      <c r="P259" s="271">
        <f t="shared" si="236"/>
        <v>25964422.854173999</v>
      </c>
      <c r="Q259" s="271">
        <f t="shared" si="237"/>
        <v>27565851.642144006</v>
      </c>
      <c r="R259" s="272">
        <f t="shared" si="238"/>
        <v>25964422.854173999</v>
      </c>
      <c r="S259" s="271">
        <f t="shared" si="238"/>
        <v>27565851.642144006</v>
      </c>
      <c r="T259" s="271">
        <f t="shared" si="239"/>
        <v>29266053.053612821</v>
      </c>
      <c r="U259" s="271"/>
      <c r="V259" s="271">
        <f t="shared" si="240"/>
        <v>1366913395.7489126</v>
      </c>
      <c r="W259" s="271">
        <f t="shared" si="241"/>
        <v>1540729797.2444906</v>
      </c>
      <c r="X259" s="271">
        <f t="shared" si="242"/>
        <v>1635758639.8129621</v>
      </c>
      <c r="Y259" s="272">
        <f t="shared" si="243"/>
        <v>1736648653.4550724</v>
      </c>
      <c r="Z259" s="272">
        <f t="shared" si="244"/>
        <v>1635758639.8129621</v>
      </c>
      <c r="AA259" s="271">
        <f t="shared" si="245"/>
        <v>1736648653.4550724</v>
      </c>
      <c r="AB259" s="271">
        <f t="shared" si="246"/>
        <v>1843761342.3776078</v>
      </c>
      <c r="AC259" s="271"/>
      <c r="AD259" s="33" t="str">
        <f t="shared" si="247"/>
        <v>BERTAHAP</v>
      </c>
      <c r="AE259" s="273">
        <f t="shared" si="248"/>
        <v>0</v>
      </c>
      <c r="AF259" s="274">
        <v>2</v>
      </c>
      <c r="AG259" s="275"/>
      <c r="AH259" s="271" t="e">
        <f>IF(AG259&gt;#REF!,"LB","KR")</f>
        <v>#REF!</v>
      </c>
      <c r="AI259" s="275">
        <f t="shared" si="268"/>
        <v>1503605000</v>
      </c>
      <c r="AJ259" s="275">
        <f t="shared" si="268"/>
        <v>1694803000</v>
      </c>
      <c r="AK259" s="275">
        <f t="shared" si="268"/>
        <v>1799335000</v>
      </c>
      <c r="AL259" s="276">
        <f t="shared" si="268"/>
        <v>1910314000</v>
      </c>
      <c r="AM259" s="276">
        <f t="shared" si="268"/>
        <v>1799335000</v>
      </c>
      <c r="AN259" s="275">
        <f t="shared" si="268"/>
        <v>1910314000</v>
      </c>
      <c r="AO259" s="275">
        <f t="shared" si="268"/>
        <v>2028138000</v>
      </c>
      <c r="AP259" s="275">
        <f t="shared" si="263"/>
        <v>2028137937.4683101</v>
      </c>
      <c r="AQ259" s="52">
        <f t="shared" si="264"/>
        <v>1907296000</v>
      </c>
      <c r="AR259" s="43">
        <f t="shared" si="264"/>
        <v>2024933000</v>
      </c>
      <c r="AS259" s="63">
        <f t="shared" si="249"/>
        <v>1716566400</v>
      </c>
      <c r="AT259" s="63">
        <f t="shared" si="250"/>
        <v>28609440</v>
      </c>
      <c r="AU259" s="351">
        <f t="shared" si="251"/>
        <v>35818387.5</v>
      </c>
      <c r="AV259" s="141">
        <f t="shared" si="252"/>
        <v>20249330</v>
      </c>
      <c r="AW259" s="5">
        <f t="shared" si="253"/>
        <v>28609440</v>
      </c>
      <c r="AX259" s="5">
        <f t="shared" si="254"/>
        <v>44983375</v>
      </c>
      <c r="AY259" s="510">
        <f t="shared" si="255"/>
        <v>2149826000</v>
      </c>
      <c r="AZ259" s="127">
        <f t="shared" si="265"/>
        <v>2149825994.1640873</v>
      </c>
      <c r="BA259" s="2"/>
      <c r="BB259" s="2"/>
      <c r="BW259" s="56">
        <f t="shared" si="256"/>
        <v>-1383558.9486359991</v>
      </c>
      <c r="CW259" s="63">
        <f t="shared" si="257"/>
        <v>1822439700</v>
      </c>
      <c r="CX259" s="44">
        <f t="shared" si="258"/>
        <v>20249330</v>
      </c>
      <c r="DA259" s="56">
        <f t="shared" si="259"/>
        <v>1619401500</v>
      </c>
      <c r="DB259" s="44">
        <f t="shared" si="260"/>
        <v>26990025</v>
      </c>
      <c r="DC259" s="49">
        <f t="shared" si="261"/>
        <v>44983375</v>
      </c>
    </row>
    <row r="260" spans="1:107">
      <c r="A260" s="3">
        <f t="shared" si="262"/>
        <v>221</v>
      </c>
      <c r="B260" s="263">
        <v>5</v>
      </c>
      <c r="C260" s="556"/>
      <c r="D260" s="264" t="s">
        <v>187</v>
      </c>
      <c r="E260" s="299">
        <v>12</v>
      </c>
      <c r="F260" s="266"/>
      <c r="G260" s="41" t="s">
        <v>50</v>
      </c>
      <c r="H260" s="267">
        <f t="shared" si="229"/>
        <v>67</v>
      </c>
      <c r="I260" s="267">
        <f t="shared" si="230"/>
        <v>57</v>
      </c>
      <c r="J260" s="268">
        <f t="shared" si="231"/>
        <v>27506142.120000001</v>
      </c>
      <c r="K260" s="268">
        <f t="shared" si="232"/>
        <v>2</v>
      </c>
      <c r="L260" s="269">
        <f t="shared" si="233"/>
        <v>0.93</v>
      </c>
      <c r="M260" s="270">
        <f t="shared" si="267"/>
        <v>1.0149999999999999</v>
      </c>
      <c r="N260" s="271">
        <f t="shared" si="234"/>
        <v>21697038.027760517</v>
      </c>
      <c r="O260" s="271">
        <f t="shared" si="235"/>
        <v>24456028.527690329</v>
      </c>
      <c r="P260" s="271">
        <f t="shared" si="236"/>
        <v>25964422.854173999</v>
      </c>
      <c r="Q260" s="271">
        <f t="shared" si="237"/>
        <v>27565851.642144006</v>
      </c>
      <c r="R260" s="272">
        <f t="shared" si="238"/>
        <v>25964422.854173999</v>
      </c>
      <c r="S260" s="271">
        <f t="shared" si="238"/>
        <v>27565851.642144006</v>
      </c>
      <c r="T260" s="271">
        <f t="shared" si="239"/>
        <v>29266053.053612821</v>
      </c>
      <c r="U260" s="271"/>
      <c r="V260" s="271">
        <f t="shared" si="240"/>
        <v>1236731167.5823495</v>
      </c>
      <c r="W260" s="271">
        <f t="shared" si="241"/>
        <v>1393993626.0783486</v>
      </c>
      <c r="X260" s="271">
        <f t="shared" si="242"/>
        <v>1479972102.6879179</v>
      </c>
      <c r="Y260" s="272">
        <f t="shared" si="243"/>
        <v>1571253543.6022084</v>
      </c>
      <c r="Z260" s="272">
        <f t="shared" si="244"/>
        <v>1479972102.6879179</v>
      </c>
      <c r="AA260" s="271">
        <f t="shared" si="245"/>
        <v>1571253543.6022084</v>
      </c>
      <c r="AB260" s="271">
        <f t="shared" si="246"/>
        <v>1668165024.0559309</v>
      </c>
      <c r="AC260" s="271"/>
      <c r="AD260" s="33" t="str">
        <f t="shared" si="247"/>
        <v>BERTAHAP</v>
      </c>
      <c r="AE260" s="273">
        <f t="shared" si="248"/>
        <v>0</v>
      </c>
      <c r="AF260" s="274">
        <v>2</v>
      </c>
      <c r="AG260" s="275"/>
      <c r="AH260" s="271" t="e">
        <f>IF(AG260&gt;#REF!,"LB","KR")</f>
        <v>#REF!</v>
      </c>
      <c r="AI260" s="275">
        <f t="shared" si="268"/>
        <v>1360405000</v>
      </c>
      <c r="AJ260" s="275">
        <f t="shared" si="268"/>
        <v>1533393000</v>
      </c>
      <c r="AK260" s="275">
        <f t="shared" si="268"/>
        <v>1627970000</v>
      </c>
      <c r="AL260" s="276">
        <f t="shared" si="268"/>
        <v>1728379000</v>
      </c>
      <c r="AM260" s="276">
        <f t="shared" si="268"/>
        <v>1627970000</v>
      </c>
      <c r="AN260" s="275">
        <f t="shared" si="268"/>
        <v>1728379000</v>
      </c>
      <c r="AO260" s="275">
        <f t="shared" si="268"/>
        <v>1834982000</v>
      </c>
      <c r="AP260" s="275">
        <f t="shared" si="263"/>
        <v>1834981589.5311141</v>
      </c>
      <c r="AQ260" s="52">
        <f t="shared" si="264"/>
        <v>1725649000</v>
      </c>
      <c r="AR260" s="43">
        <f t="shared" si="264"/>
        <v>1832082000</v>
      </c>
      <c r="AS260" s="63">
        <f t="shared" si="249"/>
        <v>1553084100</v>
      </c>
      <c r="AT260" s="63">
        <f t="shared" si="250"/>
        <v>25884735</v>
      </c>
      <c r="AU260" s="351">
        <f t="shared" si="251"/>
        <v>32407106.25</v>
      </c>
      <c r="AV260" s="141">
        <f t="shared" si="252"/>
        <v>18320820</v>
      </c>
      <c r="AW260" s="5">
        <f t="shared" si="253"/>
        <v>25884735</v>
      </c>
      <c r="AX260" s="5">
        <f t="shared" si="254"/>
        <v>40699250</v>
      </c>
      <c r="AY260" s="510">
        <f t="shared" si="255"/>
        <v>1945081000</v>
      </c>
      <c r="AZ260" s="127">
        <f t="shared" si="265"/>
        <v>1945080408.6061757</v>
      </c>
      <c r="BA260" s="2"/>
      <c r="BB260" s="2"/>
      <c r="BW260" s="56">
        <f t="shared" si="256"/>
        <v>-1383558.9486359991</v>
      </c>
      <c r="CW260" s="63">
        <f t="shared" si="257"/>
        <v>1648873800</v>
      </c>
      <c r="CX260" s="44">
        <f t="shared" si="258"/>
        <v>18320820</v>
      </c>
      <c r="DA260" s="56">
        <f t="shared" si="259"/>
        <v>1465173000</v>
      </c>
      <c r="DB260" s="44">
        <f t="shared" si="260"/>
        <v>24419550</v>
      </c>
      <c r="DC260" s="49">
        <f t="shared" si="261"/>
        <v>40699250</v>
      </c>
    </row>
    <row r="261" spans="1:107">
      <c r="A261" s="3">
        <f t="shared" si="262"/>
        <v>222</v>
      </c>
      <c r="B261" s="263">
        <v>6</v>
      </c>
      <c r="C261" s="556"/>
      <c r="D261" s="264" t="s">
        <v>187</v>
      </c>
      <c r="E261" s="265">
        <v>16</v>
      </c>
      <c r="F261" s="266"/>
      <c r="G261" s="41" t="s">
        <v>52</v>
      </c>
      <c r="H261" s="267">
        <f t="shared" si="229"/>
        <v>71</v>
      </c>
      <c r="I261" s="267">
        <f t="shared" si="230"/>
        <v>63</v>
      </c>
      <c r="J261" s="268">
        <f t="shared" si="231"/>
        <v>27506142.120000001</v>
      </c>
      <c r="K261" s="268">
        <f t="shared" si="232"/>
        <v>2</v>
      </c>
      <c r="L261" s="269">
        <f t="shared" si="233"/>
        <v>0.93</v>
      </c>
      <c r="M261" s="270">
        <f t="shared" si="267"/>
        <v>1.0149999999999999</v>
      </c>
      <c r="N261" s="271">
        <f t="shared" si="234"/>
        <v>21697038.027760517</v>
      </c>
      <c r="O261" s="271">
        <f t="shared" si="235"/>
        <v>24456028.527690329</v>
      </c>
      <c r="P261" s="271">
        <f t="shared" si="236"/>
        <v>25964422.854173999</v>
      </c>
      <c r="Q261" s="271">
        <f t="shared" si="237"/>
        <v>27565851.642144006</v>
      </c>
      <c r="R261" s="272">
        <f t="shared" si="238"/>
        <v>25964422.854173999</v>
      </c>
      <c r="S261" s="271">
        <f t="shared" si="238"/>
        <v>27565851.642144006</v>
      </c>
      <c r="T261" s="271">
        <f t="shared" si="239"/>
        <v>29266053.053612821</v>
      </c>
      <c r="U261" s="271"/>
      <c r="V261" s="271">
        <f t="shared" si="240"/>
        <v>1366913395.7489126</v>
      </c>
      <c r="W261" s="271">
        <f t="shared" si="241"/>
        <v>1540729797.2444906</v>
      </c>
      <c r="X261" s="271">
        <f t="shared" si="242"/>
        <v>1635758639.8129621</v>
      </c>
      <c r="Y261" s="272">
        <f t="shared" si="243"/>
        <v>1736648653.4550724</v>
      </c>
      <c r="Z261" s="272">
        <f t="shared" si="244"/>
        <v>1635758639.8129621</v>
      </c>
      <c r="AA261" s="271">
        <f t="shared" si="245"/>
        <v>1736648653.4550724</v>
      </c>
      <c r="AB261" s="271">
        <f t="shared" si="246"/>
        <v>1843761342.3776078</v>
      </c>
      <c r="AC261" s="271"/>
      <c r="AD261" s="33" t="str">
        <f t="shared" si="247"/>
        <v>BERTAHAP</v>
      </c>
      <c r="AE261" s="273">
        <f t="shared" si="248"/>
        <v>0</v>
      </c>
      <c r="AF261" s="274">
        <v>2</v>
      </c>
      <c r="AG261" s="275"/>
      <c r="AH261" s="271" t="e">
        <f>IF(AG261&gt;#REF!,"LB","KR")</f>
        <v>#REF!</v>
      </c>
      <c r="AI261" s="275">
        <f t="shared" si="268"/>
        <v>1503605000</v>
      </c>
      <c r="AJ261" s="275">
        <f t="shared" si="268"/>
        <v>1694803000</v>
      </c>
      <c r="AK261" s="275">
        <f t="shared" si="268"/>
        <v>1799335000</v>
      </c>
      <c r="AL261" s="276">
        <f t="shared" si="268"/>
        <v>1910314000</v>
      </c>
      <c r="AM261" s="276">
        <f t="shared" si="268"/>
        <v>1799335000</v>
      </c>
      <c r="AN261" s="275">
        <f t="shared" si="268"/>
        <v>1910314000</v>
      </c>
      <c r="AO261" s="275">
        <f t="shared" si="268"/>
        <v>2028138000</v>
      </c>
      <c r="AP261" s="275">
        <f t="shared" si="263"/>
        <v>2028137937.4683101</v>
      </c>
      <c r="AQ261" s="52">
        <f t="shared" si="264"/>
        <v>1907296000</v>
      </c>
      <c r="AR261" s="43">
        <f t="shared" si="264"/>
        <v>2024933000</v>
      </c>
      <c r="AS261" s="63">
        <f t="shared" si="249"/>
        <v>1716566400</v>
      </c>
      <c r="AT261" s="63">
        <f t="shared" si="250"/>
        <v>28609440</v>
      </c>
      <c r="AU261" s="351">
        <f t="shared" si="251"/>
        <v>35818387.5</v>
      </c>
      <c r="AV261" s="141">
        <f t="shared" si="252"/>
        <v>20249330</v>
      </c>
      <c r="AW261" s="5">
        <f t="shared" si="253"/>
        <v>28609440</v>
      </c>
      <c r="AX261" s="5">
        <f t="shared" si="254"/>
        <v>44983375</v>
      </c>
      <c r="AY261" s="510">
        <f t="shared" si="255"/>
        <v>2149826000</v>
      </c>
      <c r="AZ261" s="127">
        <f t="shared" si="265"/>
        <v>2149825994.1640873</v>
      </c>
      <c r="BA261" s="2"/>
      <c r="BB261" s="2"/>
      <c r="BW261" s="56">
        <f t="shared" si="256"/>
        <v>-1383558.9486359991</v>
      </c>
      <c r="CW261" s="63">
        <f t="shared" si="257"/>
        <v>1822439700</v>
      </c>
      <c r="CX261" s="44">
        <f t="shared" si="258"/>
        <v>20249330</v>
      </c>
      <c r="DA261" s="56">
        <f t="shared" si="259"/>
        <v>1619401500</v>
      </c>
      <c r="DB261" s="44">
        <f t="shared" si="260"/>
        <v>26990025</v>
      </c>
      <c r="DC261" s="49">
        <f t="shared" si="261"/>
        <v>44983375</v>
      </c>
    </row>
    <row r="262" spans="1:107">
      <c r="A262" s="3">
        <f t="shared" si="262"/>
        <v>223</v>
      </c>
      <c r="B262" s="263">
        <v>7</v>
      </c>
      <c r="C262" s="556"/>
      <c r="D262" s="264" t="s">
        <v>187</v>
      </c>
      <c r="E262" s="299">
        <v>18</v>
      </c>
      <c r="F262" s="266"/>
      <c r="G262" s="41" t="s">
        <v>54</v>
      </c>
      <c r="H262" s="267">
        <f t="shared" si="229"/>
        <v>97</v>
      </c>
      <c r="I262" s="267">
        <f t="shared" si="230"/>
        <v>85</v>
      </c>
      <c r="J262" s="268">
        <f t="shared" si="231"/>
        <v>27506142.120000001</v>
      </c>
      <c r="K262" s="268">
        <f t="shared" si="232"/>
        <v>2</v>
      </c>
      <c r="L262" s="269">
        <f t="shared" si="233"/>
        <v>0.93</v>
      </c>
      <c r="M262" s="270">
        <f t="shared" si="267"/>
        <v>1.0149999999999999</v>
      </c>
      <c r="N262" s="271">
        <f t="shared" si="234"/>
        <v>21697038.027760517</v>
      </c>
      <c r="O262" s="271">
        <f t="shared" si="235"/>
        <v>24456028.527690329</v>
      </c>
      <c r="P262" s="271">
        <f t="shared" si="236"/>
        <v>25964422.854173999</v>
      </c>
      <c r="Q262" s="271">
        <f t="shared" si="237"/>
        <v>27565851.642144006</v>
      </c>
      <c r="R262" s="272">
        <f t="shared" si="238"/>
        <v>25964422.854173999</v>
      </c>
      <c r="S262" s="271">
        <f t="shared" si="238"/>
        <v>27565851.642144006</v>
      </c>
      <c r="T262" s="271">
        <f t="shared" si="239"/>
        <v>29266053.053612821</v>
      </c>
      <c r="U262" s="271"/>
      <c r="V262" s="271">
        <f t="shared" si="240"/>
        <v>1844248232.3596439</v>
      </c>
      <c r="W262" s="271">
        <f t="shared" si="241"/>
        <v>2078762424.853678</v>
      </c>
      <c r="X262" s="271">
        <f t="shared" si="242"/>
        <v>2206975942.6047897</v>
      </c>
      <c r="Y262" s="272">
        <f t="shared" si="243"/>
        <v>2343097389.5822406</v>
      </c>
      <c r="Z262" s="272">
        <f t="shared" si="244"/>
        <v>2206975942.6047897</v>
      </c>
      <c r="AA262" s="271">
        <f t="shared" si="245"/>
        <v>2343097389.5822406</v>
      </c>
      <c r="AB262" s="271">
        <f t="shared" si="246"/>
        <v>2487614509.5570898</v>
      </c>
      <c r="AC262" s="271"/>
      <c r="AD262" s="33" t="str">
        <f t="shared" si="247"/>
        <v>BERTAHAP</v>
      </c>
      <c r="AE262" s="273">
        <f t="shared" si="248"/>
        <v>0</v>
      </c>
      <c r="AF262" s="274">
        <v>2</v>
      </c>
      <c r="AG262" s="275"/>
      <c r="AH262" s="271" t="e">
        <f>IF(AG262&gt;#REF!,"LB","KR")</f>
        <v>#REF!</v>
      </c>
      <c r="AI262" s="275">
        <f t="shared" si="268"/>
        <v>2028674000</v>
      </c>
      <c r="AJ262" s="275">
        <f t="shared" si="268"/>
        <v>2286639000</v>
      </c>
      <c r="AK262" s="275">
        <f t="shared" si="268"/>
        <v>2427674000</v>
      </c>
      <c r="AL262" s="276">
        <f t="shared" si="268"/>
        <v>2577408000</v>
      </c>
      <c r="AM262" s="276">
        <f t="shared" si="268"/>
        <v>2427674000</v>
      </c>
      <c r="AN262" s="275">
        <f t="shared" si="268"/>
        <v>2577408000</v>
      </c>
      <c r="AO262" s="275">
        <f t="shared" si="268"/>
        <v>2736376000</v>
      </c>
      <c r="AP262" s="275">
        <f t="shared" si="263"/>
        <v>2736376818.2269106</v>
      </c>
      <c r="AQ262" s="52">
        <f t="shared" si="264"/>
        <v>2573335000</v>
      </c>
      <c r="AR262" s="43">
        <f t="shared" si="264"/>
        <v>2732053000</v>
      </c>
      <c r="AS262" s="63">
        <f t="shared" si="249"/>
        <v>2316001500</v>
      </c>
      <c r="AT262" s="63">
        <f t="shared" si="250"/>
        <v>38600025</v>
      </c>
      <c r="AU262" s="351">
        <f t="shared" si="251"/>
        <v>48326400</v>
      </c>
      <c r="AV262" s="141">
        <f t="shared" si="252"/>
        <v>27320530</v>
      </c>
      <c r="AW262" s="5">
        <f t="shared" si="253"/>
        <v>38600025</v>
      </c>
      <c r="AX262" s="5">
        <f t="shared" si="254"/>
        <v>60691850</v>
      </c>
      <c r="AY262" s="510">
        <f t="shared" si="255"/>
        <v>2900560000</v>
      </c>
      <c r="AZ262" s="127">
        <f t="shared" si="265"/>
        <v>2900559453.9838982</v>
      </c>
      <c r="BA262" s="2"/>
      <c r="BB262" s="2"/>
      <c r="BW262" s="56">
        <f t="shared" si="256"/>
        <v>-1383558.9486359991</v>
      </c>
      <c r="CW262" s="63">
        <f t="shared" si="257"/>
        <v>2458847700</v>
      </c>
      <c r="CX262" s="44">
        <f t="shared" si="258"/>
        <v>27320530</v>
      </c>
      <c r="DA262" s="56">
        <f t="shared" si="259"/>
        <v>2184906600</v>
      </c>
      <c r="DB262" s="44">
        <f t="shared" si="260"/>
        <v>36415110</v>
      </c>
      <c r="DC262" s="49">
        <f t="shared" si="261"/>
        <v>60691850</v>
      </c>
    </row>
    <row r="263" spans="1:107">
      <c r="A263" s="3">
        <f t="shared" si="262"/>
        <v>224</v>
      </c>
      <c r="B263" s="263">
        <v>8</v>
      </c>
      <c r="C263" s="556"/>
      <c r="D263" s="264" t="s">
        <v>187</v>
      </c>
      <c r="E263" s="299">
        <v>20</v>
      </c>
      <c r="F263" s="266"/>
      <c r="G263" s="41" t="s">
        <v>70</v>
      </c>
      <c r="H263" s="267">
        <f t="shared" si="229"/>
        <v>60</v>
      </c>
      <c r="I263" s="267">
        <f t="shared" si="230"/>
        <v>51</v>
      </c>
      <c r="J263" s="268">
        <f t="shared" si="231"/>
        <v>27506142.120000001</v>
      </c>
      <c r="K263" s="268">
        <f t="shared" si="232"/>
        <v>2</v>
      </c>
      <c r="L263" s="269">
        <f t="shared" si="233"/>
        <v>0.93</v>
      </c>
      <c r="M263" s="270">
        <f t="shared" si="267"/>
        <v>1.0149999999999999</v>
      </c>
      <c r="N263" s="271">
        <f t="shared" si="234"/>
        <v>21697038.027760517</v>
      </c>
      <c r="O263" s="271">
        <f t="shared" si="235"/>
        <v>24456028.527690329</v>
      </c>
      <c r="P263" s="271">
        <f t="shared" si="236"/>
        <v>25964422.854173999</v>
      </c>
      <c r="Q263" s="271">
        <f t="shared" si="237"/>
        <v>27565851.642144006</v>
      </c>
      <c r="R263" s="272">
        <f t="shared" si="238"/>
        <v>25964422.854173999</v>
      </c>
      <c r="S263" s="271">
        <f t="shared" si="238"/>
        <v>27565851.642144006</v>
      </c>
      <c r="T263" s="271">
        <f t="shared" si="239"/>
        <v>29266053.053612821</v>
      </c>
      <c r="U263" s="271"/>
      <c r="V263" s="271">
        <f t="shared" si="240"/>
        <v>1106548939.4157863</v>
      </c>
      <c r="W263" s="271">
        <f t="shared" si="241"/>
        <v>1247257454.9122066</v>
      </c>
      <c r="X263" s="271">
        <f t="shared" si="242"/>
        <v>1324185565.5628741</v>
      </c>
      <c r="Y263" s="272">
        <f t="shared" si="243"/>
        <v>1405858433.7493443</v>
      </c>
      <c r="Z263" s="272">
        <f t="shared" si="244"/>
        <v>1324185565.5628741</v>
      </c>
      <c r="AA263" s="271">
        <f t="shared" si="245"/>
        <v>1405858433.7493443</v>
      </c>
      <c r="AB263" s="271">
        <f t="shared" si="246"/>
        <v>1492568705.7342539</v>
      </c>
      <c r="AC263" s="271"/>
      <c r="AD263" s="33" t="str">
        <f t="shared" si="247"/>
        <v>BERTAHAP</v>
      </c>
      <c r="AE263" s="273">
        <f t="shared" si="248"/>
        <v>0</v>
      </c>
      <c r="AF263" s="274">
        <v>2</v>
      </c>
      <c r="AG263" s="275"/>
      <c r="AH263" s="271" t="e">
        <f>IF(AG263&gt;#REF!,"LB","KR")</f>
        <v>#REF!</v>
      </c>
      <c r="AI263" s="275">
        <f t="shared" si="268"/>
        <v>1217204000</v>
      </c>
      <c r="AJ263" s="275">
        <f t="shared" si="268"/>
        <v>1371984000</v>
      </c>
      <c r="AK263" s="275">
        <f t="shared" si="268"/>
        <v>1456605000</v>
      </c>
      <c r="AL263" s="276">
        <f t="shared" si="268"/>
        <v>1546445000</v>
      </c>
      <c r="AM263" s="276">
        <f t="shared" si="268"/>
        <v>1456605000</v>
      </c>
      <c r="AN263" s="275">
        <f t="shared" si="268"/>
        <v>1546445000</v>
      </c>
      <c r="AO263" s="275">
        <f t="shared" si="268"/>
        <v>1641826000</v>
      </c>
      <c r="AP263" s="275">
        <f t="shared" si="263"/>
        <v>1641826303.2717035</v>
      </c>
      <c r="AQ263" s="52">
        <f t="shared" si="264"/>
        <v>1544002000</v>
      </c>
      <c r="AR263" s="43">
        <f t="shared" si="264"/>
        <v>1639232000</v>
      </c>
      <c r="AS263" s="63">
        <f t="shared" si="249"/>
        <v>1389601800</v>
      </c>
      <c r="AT263" s="63">
        <f t="shared" si="250"/>
        <v>23160030</v>
      </c>
      <c r="AU263" s="351">
        <f t="shared" si="251"/>
        <v>28995843.75</v>
      </c>
      <c r="AV263" s="141">
        <f t="shared" si="252"/>
        <v>16392320</v>
      </c>
      <c r="AW263" s="5">
        <f t="shared" si="253"/>
        <v>23160030</v>
      </c>
      <c r="AX263" s="5">
        <f t="shared" si="254"/>
        <v>36415125</v>
      </c>
      <c r="AY263" s="510">
        <f t="shared" si="255"/>
        <v>1740336000</v>
      </c>
      <c r="AZ263" s="127">
        <f t="shared" si="265"/>
        <v>1740335884.7258575</v>
      </c>
      <c r="BA263" s="2"/>
      <c r="BB263" s="2"/>
      <c r="BW263" s="56">
        <f t="shared" si="256"/>
        <v>-1383558.9486359991</v>
      </c>
      <c r="CW263" s="63">
        <f t="shared" si="257"/>
        <v>1475308800</v>
      </c>
      <c r="CX263" s="44">
        <f t="shared" si="258"/>
        <v>16392320</v>
      </c>
      <c r="DA263" s="56">
        <f t="shared" si="259"/>
        <v>1310944500</v>
      </c>
      <c r="DB263" s="44">
        <f t="shared" si="260"/>
        <v>21849075</v>
      </c>
      <c r="DC263" s="49">
        <f t="shared" si="261"/>
        <v>36415125</v>
      </c>
    </row>
    <row r="264" spans="1:107">
      <c r="A264" s="3">
        <f t="shared" si="262"/>
        <v>225</v>
      </c>
      <c r="B264" s="263">
        <v>9</v>
      </c>
      <c r="C264" s="556"/>
      <c r="D264" s="264" t="s">
        <v>187</v>
      </c>
      <c r="E264" s="299">
        <v>22</v>
      </c>
      <c r="F264" s="266"/>
      <c r="G264" s="41" t="s">
        <v>89</v>
      </c>
      <c r="H264" s="267">
        <f t="shared" si="229"/>
        <v>81</v>
      </c>
      <c r="I264" s="267">
        <f t="shared" si="230"/>
        <v>70</v>
      </c>
      <c r="J264" s="268">
        <f t="shared" si="231"/>
        <v>27506142.120000001</v>
      </c>
      <c r="K264" s="268">
        <f t="shared" si="232"/>
        <v>4</v>
      </c>
      <c r="L264" s="269">
        <f t="shared" si="233"/>
        <v>0.97</v>
      </c>
      <c r="M264" s="270">
        <f t="shared" si="267"/>
        <v>1.0149999999999999</v>
      </c>
      <c r="N264" s="271">
        <f t="shared" si="234"/>
        <v>22630243.96443839</v>
      </c>
      <c r="O264" s="271">
        <f t="shared" si="235"/>
        <v>25507900.722429696</v>
      </c>
      <c r="P264" s="271">
        <f t="shared" si="236"/>
        <v>27081172.224245999</v>
      </c>
      <c r="Q264" s="271">
        <f t="shared" si="237"/>
        <v>28751479.669763103</v>
      </c>
      <c r="R264" s="272">
        <f t="shared" si="238"/>
        <v>27081172.224245999</v>
      </c>
      <c r="S264" s="271">
        <f t="shared" si="238"/>
        <v>28751479.669763103</v>
      </c>
      <c r="T264" s="271">
        <f t="shared" si="239"/>
        <v>30524808.023660682</v>
      </c>
      <c r="U264" s="271"/>
      <c r="V264" s="271">
        <f t="shared" si="240"/>
        <v>1584117077.5106874</v>
      </c>
      <c r="W264" s="271">
        <f t="shared" si="241"/>
        <v>1785553050.5700788</v>
      </c>
      <c r="X264" s="271">
        <f t="shared" si="242"/>
        <v>1895682055.6972198</v>
      </c>
      <c r="Y264" s="272">
        <f t="shared" si="243"/>
        <v>2012603576.8834171</v>
      </c>
      <c r="Z264" s="272">
        <f t="shared" si="244"/>
        <v>1895682055.6972198</v>
      </c>
      <c r="AA264" s="271">
        <f t="shared" si="245"/>
        <v>2012603576.8834171</v>
      </c>
      <c r="AB264" s="271">
        <f t="shared" si="246"/>
        <v>2136736561.6562479</v>
      </c>
      <c r="AC264" s="271"/>
      <c r="AD264" s="33" t="str">
        <f t="shared" si="247"/>
        <v>BERTAHAP</v>
      </c>
      <c r="AE264" s="273">
        <f t="shared" si="248"/>
        <v>0</v>
      </c>
      <c r="AF264" s="274">
        <v>2</v>
      </c>
      <c r="AG264" s="275"/>
      <c r="AH264" s="271" t="e">
        <f>IF(AG264&gt;#REF!,"LB","KR")</f>
        <v>#REF!</v>
      </c>
      <c r="AI264" s="275">
        <f t="shared" si="268"/>
        <v>1742529000</v>
      </c>
      <c r="AJ264" s="275">
        <f t="shared" si="268"/>
        <v>1964109000</v>
      </c>
      <c r="AK264" s="275">
        <f t="shared" si="268"/>
        <v>2085251000</v>
      </c>
      <c r="AL264" s="276">
        <f t="shared" si="268"/>
        <v>2213864000</v>
      </c>
      <c r="AM264" s="276">
        <f t="shared" si="268"/>
        <v>2085251000</v>
      </c>
      <c r="AN264" s="275">
        <f t="shared" si="268"/>
        <v>2213864000</v>
      </c>
      <c r="AO264" s="275">
        <f t="shared" si="268"/>
        <v>2350411000</v>
      </c>
      <c r="AP264" s="275">
        <f t="shared" si="263"/>
        <v>2350410229.3106489</v>
      </c>
      <c r="AQ264" s="52">
        <f t="shared" si="264"/>
        <v>2210367000</v>
      </c>
      <c r="AR264" s="43">
        <f t="shared" si="264"/>
        <v>2346696000</v>
      </c>
      <c r="AS264" s="63">
        <f t="shared" si="249"/>
        <v>1989330300</v>
      </c>
      <c r="AT264" s="63">
        <f t="shared" si="250"/>
        <v>33155505</v>
      </c>
      <c r="AU264" s="351">
        <f t="shared" si="251"/>
        <v>41509950</v>
      </c>
      <c r="AV264" s="141">
        <f t="shared" si="252"/>
        <v>23466960</v>
      </c>
      <c r="AW264" s="5">
        <f t="shared" si="253"/>
        <v>33155505</v>
      </c>
      <c r="AX264" s="5">
        <f t="shared" si="254"/>
        <v>52131275</v>
      </c>
      <c r="AY264" s="510">
        <f t="shared" si="255"/>
        <v>2491435000</v>
      </c>
      <c r="AZ264" s="127">
        <f t="shared" si="265"/>
        <v>2491434561.6377859</v>
      </c>
      <c r="BA264" s="2"/>
      <c r="BB264" s="2"/>
      <c r="BW264" s="56">
        <f t="shared" si="256"/>
        <v>-266809.57856399938</v>
      </c>
      <c r="CW264" s="63">
        <f t="shared" si="257"/>
        <v>2112026400</v>
      </c>
      <c r="CX264" s="44">
        <f t="shared" si="258"/>
        <v>23466960</v>
      </c>
      <c r="DA264" s="56">
        <f t="shared" si="259"/>
        <v>1876725900</v>
      </c>
      <c r="DB264" s="44">
        <f t="shared" si="260"/>
        <v>31278765</v>
      </c>
      <c r="DC264" s="49">
        <f t="shared" si="261"/>
        <v>52131275</v>
      </c>
    </row>
    <row r="265" spans="1:107">
      <c r="A265" s="3">
        <f t="shared" si="262"/>
        <v>226</v>
      </c>
      <c r="B265" s="263">
        <v>1</v>
      </c>
      <c r="C265" s="556"/>
      <c r="D265" s="264" t="s">
        <v>188</v>
      </c>
      <c r="E265" s="265" t="s">
        <v>24</v>
      </c>
      <c r="F265" s="266"/>
      <c r="G265" s="41" t="s">
        <v>39</v>
      </c>
      <c r="H265" s="267">
        <f t="shared" si="229"/>
        <v>113</v>
      </c>
      <c r="I265" s="267">
        <f t="shared" si="230"/>
        <v>101</v>
      </c>
      <c r="J265" s="268">
        <f t="shared" si="231"/>
        <v>27506142.120000001</v>
      </c>
      <c r="K265" s="268">
        <f t="shared" si="232"/>
        <v>6</v>
      </c>
      <c r="L265" s="269">
        <f t="shared" si="233"/>
        <v>0.95</v>
      </c>
      <c r="M265" s="270">
        <f t="shared" si="267"/>
        <v>1.0149999999999999</v>
      </c>
      <c r="N265" s="271">
        <f t="shared" si="234"/>
        <v>22163640.99609945</v>
      </c>
      <c r="O265" s="271">
        <f t="shared" si="235"/>
        <v>24981964.625060011</v>
      </c>
      <c r="P265" s="271">
        <f t="shared" si="236"/>
        <v>26522797.539209995</v>
      </c>
      <c r="Q265" s="271">
        <f t="shared" si="237"/>
        <v>28158665.655953549</v>
      </c>
      <c r="R265" s="272">
        <f t="shared" si="238"/>
        <v>26522797.539209995</v>
      </c>
      <c r="S265" s="271">
        <f t="shared" si="238"/>
        <v>28158665.655953549</v>
      </c>
      <c r="T265" s="271">
        <f t="shared" si="239"/>
        <v>29895430.538636748</v>
      </c>
      <c r="U265" s="271"/>
      <c r="V265" s="271">
        <f t="shared" si="240"/>
        <v>2238527740.6060443</v>
      </c>
      <c r="W265" s="271">
        <f t="shared" si="241"/>
        <v>2523178427.1310611</v>
      </c>
      <c r="X265" s="271">
        <f t="shared" si="242"/>
        <v>2678802551.4602094</v>
      </c>
      <c r="Y265" s="272">
        <f t="shared" si="243"/>
        <v>2844025231.2513084</v>
      </c>
      <c r="Z265" s="272">
        <f t="shared" si="244"/>
        <v>2678802551.4602094</v>
      </c>
      <c r="AA265" s="271">
        <f t="shared" si="245"/>
        <v>2844025231.2513084</v>
      </c>
      <c r="AB265" s="271">
        <f t="shared" si="246"/>
        <v>3019438484.4023113</v>
      </c>
      <c r="AC265" s="271"/>
      <c r="AD265" s="33" t="str">
        <f t="shared" si="247"/>
        <v>BERTAHAP</v>
      </c>
      <c r="AE265" s="273">
        <f t="shared" si="248"/>
        <v>0</v>
      </c>
      <c r="AF265" s="274">
        <v>2</v>
      </c>
      <c r="AG265" s="275"/>
      <c r="AH265" s="271" t="e">
        <f>IF(AG265&gt;#REF!,"LB","KR")</f>
        <v>#REF!</v>
      </c>
      <c r="AI265" s="275">
        <f t="shared" si="268"/>
        <v>2462381000</v>
      </c>
      <c r="AJ265" s="275">
        <f t="shared" si="268"/>
        <v>2775497000</v>
      </c>
      <c r="AK265" s="275">
        <f t="shared" si="268"/>
        <v>2946683000</v>
      </c>
      <c r="AL265" s="276">
        <f t="shared" si="268"/>
        <v>3128428000</v>
      </c>
      <c r="AM265" s="276">
        <f t="shared" si="268"/>
        <v>2946683000</v>
      </c>
      <c r="AN265" s="275">
        <f t="shared" si="268"/>
        <v>3128428000</v>
      </c>
      <c r="AO265" s="275">
        <f t="shared" si="268"/>
        <v>3321383000</v>
      </c>
      <c r="AP265" s="275">
        <f t="shared" si="263"/>
        <v>3321382511.6908064</v>
      </c>
      <c r="AQ265" s="52">
        <f t="shared" si="264"/>
        <v>3123484000</v>
      </c>
      <c r="AR265" s="43">
        <f t="shared" si="264"/>
        <v>3316134000</v>
      </c>
      <c r="AS265" s="63">
        <f t="shared" si="249"/>
        <v>2811135600</v>
      </c>
      <c r="AT265" s="63">
        <f t="shared" si="250"/>
        <v>46852260</v>
      </c>
      <c r="AU265" s="351">
        <f t="shared" si="251"/>
        <v>58658025</v>
      </c>
      <c r="AV265" s="141">
        <f t="shared" si="252"/>
        <v>33161340</v>
      </c>
      <c r="AW265" s="5">
        <f t="shared" si="253"/>
        <v>46852260</v>
      </c>
      <c r="AX265" s="5">
        <f t="shared" si="254"/>
        <v>73667075</v>
      </c>
      <c r="AY265" s="510">
        <f t="shared" si="255"/>
        <v>3520666000</v>
      </c>
      <c r="AZ265" s="127">
        <f t="shared" si="265"/>
        <v>3520665164.3937511</v>
      </c>
      <c r="BA265" s="2"/>
      <c r="BB265" s="2"/>
      <c r="BW265" s="56">
        <f t="shared" si="256"/>
        <v>-825184.26360000297</v>
      </c>
      <c r="CW265" s="63">
        <f t="shared" si="257"/>
        <v>2984520600</v>
      </c>
      <c r="CX265" s="44">
        <f t="shared" si="258"/>
        <v>33161340</v>
      </c>
      <c r="DA265" s="56">
        <f t="shared" si="259"/>
        <v>2652014700</v>
      </c>
      <c r="DB265" s="44">
        <f t="shared" si="260"/>
        <v>44200245</v>
      </c>
      <c r="DC265" s="49">
        <f t="shared" si="261"/>
        <v>73667075</v>
      </c>
    </row>
    <row r="266" spans="1:107">
      <c r="A266" s="3">
        <f t="shared" si="262"/>
        <v>227</v>
      </c>
      <c r="B266" s="263">
        <v>2</v>
      </c>
      <c r="C266" s="556"/>
      <c r="D266" s="264" t="s">
        <v>188</v>
      </c>
      <c r="E266" s="265" t="s">
        <v>35</v>
      </c>
      <c r="F266" s="266"/>
      <c r="G266" s="41" t="s">
        <v>42</v>
      </c>
      <c r="H266" s="267">
        <f t="shared" si="229"/>
        <v>78</v>
      </c>
      <c r="I266" s="267">
        <f t="shared" si="230"/>
        <v>66</v>
      </c>
      <c r="J266" s="268">
        <f t="shared" si="231"/>
        <v>27506142.120000001</v>
      </c>
      <c r="K266" s="268">
        <f t="shared" si="232"/>
        <v>2</v>
      </c>
      <c r="L266" s="269">
        <f t="shared" si="233"/>
        <v>0.93</v>
      </c>
      <c r="M266" s="270">
        <f t="shared" si="267"/>
        <v>1.0149999999999999</v>
      </c>
      <c r="N266" s="271">
        <f t="shared" si="234"/>
        <v>21697038.027760517</v>
      </c>
      <c r="O266" s="271">
        <f t="shared" si="235"/>
        <v>24456028.527690329</v>
      </c>
      <c r="P266" s="271">
        <f t="shared" si="236"/>
        <v>25964422.854173999</v>
      </c>
      <c r="Q266" s="271">
        <f t="shared" si="237"/>
        <v>27565851.642144006</v>
      </c>
      <c r="R266" s="272">
        <f t="shared" si="238"/>
        <v>25964422.854173999</v>
      </c>
      <c r="S266" s="271">
        <f t="shared" si="238"/>
        <v>27565851.642144006</v>
      </c>
      <c r="T266" s="271">
        <f t="shared" si="239"/>
        <v>29266053.053612821</v>
      </c>
      <c r="U266" s="271"/>
      <c r="V266" s="271">
        <f t="shared" si="240"/>
        <v>1432004509.8321941</v>
      </c>
      <c r="W266" s="271">
        <f t="shared" si="241"/>
        <v>1614097882.8275616</v>
      </c>
      <c r="X266" s="271">
        <f t="shared" si="242"/>
        <v>1713651908.375484</v>
      </c>
      <c r="Y266" s="272">
        <f t="shared" si="243"/>
        <v>1819346208.3815043</v>
      </c>
      <c r="Z266" s="272">
        <f t="shared" si="244"/>
        <v>1713651908.375484</v>
      </c>
      <c r="AA266" s="271">
        <f t="shared" si="245"/>
        <v>1819346208.3815043</v>
      </c>
      <c r="AB266" s="271">
        <f t="shared" si="246"/>
        <v>1931559501.5384462</v>
      </c>
      <c r="AC266" s="271"/>
      <c r="AD266" s="33" t="str">
        <f t="shared" si="247"/>
        <v>BERTAHAP</v>
      </c>
      <c r="AE266" s="273">
        <f t="shared" si="248"/>
        <v>0</v>
      </c>
      <c r="AF266" s="274">
        <v>2</v>
      </c>
      <c r="AG266" s="275"/>
      <c r="AH266" s="271" t="e">
        <f>IF(AG266&gt;#REF!,"LB","KR")</f>
        <v>#REF!</v>
      </c>
      <c r="AI266" s="275">
        <f t="shared" si="268"/>
        <v>1575205000</v>
      </c>
      <c r="AJ266" s="275">
        <f t="shared" si="268"/>
        <v>1775508000</v>
      </c>
      <c r="AK266" s="275">
        <f t="shared" si="268"/>
        <v>1885018000</v>
      </c>
      <c r="AL266" s="276">
        <f t="shared" si="268"/>
        <v>2001281000</v>
      </c>
      <c r="AM266" s="276">
        <f t="shared" si="268"/>
        <v>1885018000</v>
      </c>
      <c r="AN266" s="275">
        <f t="shared" si="268"/>
        <v>2001281000</v>
      </c>
      <c r="AO266" s="275">
        <f t="shared" si="268"/>
        <v>2124716000</v>
      </c>
      <c r="AP266" s="275">
        <f t="shared" si="263"/>
        <v>2124715580.5980155</v>
      </c>
      <c r="AQ266" s="52">
        <f t="shared" si="264"/>
        <v>1998120000</v>
      </c>
      <c r="AR266" s="43">
        <f t="shared" si="264"/>
        <v>2121358000</v>
      </c>
      <c r="AS266" s="63">
        <f t="shared" si="249"/>
        <v>1798308000</v>
      </c>
      <c r="AT266" s="63">
        <f t="shared" si="250"/>
        <v>29971800</v>
      </c>
      <c r="AU266" s="351">
        <f t="shared" si="251"/>
        <v>37524018.75</v>
      </c>
      <c r="AV266" s="141">
        <f t="shared" si="252"/>
        <v>21213580</v>
      </c>
      <c r="AW266" s="5">
        <f t="shared" si="253"/>
        <v>29971800</v>
      </c>
      <c r="AX266" s="5">
        <f t="shared" si="254"/>
        <v>47125450</v>
      </c>
      <c r="AY266" s="510">
        <f t="shared" si="255"/>
        <v>2252199000</v>
      </c>
      <c r="AZ266" s="127">
        <f t="shared" si="265"/>
        <v>2252198256.1042461</v>
      </c>
      <c r="BA266" s="2"/>
      <c r="BB266" s="2"/>
      <c r="BW266" s="56">
        <f t="shared" si="256"/>
        <v>-1383558.9486359991</v>
      </c>
      <c r="CW266" s="63">
        <f t="shared" si="257"/>
        <v>1909222200</v>
      </c>
      <c r="CX266" s="44">
        <f t="shared" si="258"/>
        <v>21213580</v>
      </c>
      <c r="DA266" s="56">
        <f t="shared" si="259"/>
        <v>1696516200</v>
      </c>
      <c r="DB266" s="44">
        <f t="shared" si="260"/>
        <v>28275270</v>
      </c>
      <c r="DC266" s="49">
        <f t="shared" si="261"/>
        <v>47125450</v>
      </c>
    </row>
    <row r="267" spans="1:107">
      <c r="A267" s="3">
        <f t="shared" si="262"/>
        <v>228</v>
      </c>
      <c r="B267" s="263">
        <v>3</v>
      </c>
      <c r="C267" s="556"/>
      <c r="D267" s="264" t="s">
        <v>188</v>
      </c>
      <c r="E267" s="265" t="s">
        <v>41</v>
      </c>
      <c r="F267" s="266"/>
      <c r="G267" s="41" t="s">
        <v>45</v>
      </c>
      <c r="H267" s="267">
        <f t="shared" si="229"/>
        <v>60</v>
      </c>
      <c r="I267" s="267">
        <f t="shared" si="230"/>
        <v>52</v>
      </c>
      <c r="J267" s="268">
        <f t="shared" si="231"/>
        <v>27506142.120000001</v>
      </c>
      <c r="K267" s="268">
        <f t="shared" si="232"/>
        <v>2</v>
      </c>
      <c r="L267" s="269">
        <f t="shared" si="233"/>
        <v>0.93</v>
      </c>
      <c r="M267" s="270">
        <f t="shared" si="267"/>
        <v>1.0149999999999999</v>
      </c>
      <c r="N267" s="271">
        <f t="shared" si="234"/>
        <v>21697038.027760517</v>
      </c>
      <c r="O267" s="271">
        <f t="shared" si="235"/>
        <v>24456028.527690329</v>
      </c>
      <c r="P267" s="271">
        <f t="shared" si="236"/>
        <v>25964422.854173999</v>
      </c>
      <c r="Q267" s="271">
        <f t="shared" si="237"/>
        <v>27565851.642144006</v>
      </c>
      <c r="R267" s="272">
        <f t="shared" si="238"/>
        <v>25964422.854173999</v>
      </c>
      <c r="S267" s="271">
        <f t="shared" si="238"/>
        <v>27565851.642144006</v>
      </c>
      <c r="T267" s="271">
        <f t="shared" si="239"/>
        <v>29266053.053612821</v>
      </c>
      <c r="U267" s="271"/>
      <c r="V267" s="271">
        <f t="shared" si="240"/>
        <v>1128245977.4435468</v>
      </c>
      <c r="W267" s="271">
        <f t="shared" si="241"/>
        <v>1271713483.4398971</v>
      </c>
      <c r="X267" s="271">
        <f t="shared" si="242"/>
        <v>1350149988.417048</v>
      </c>
      <c r="Y267" s="272">
        <f t="shared" si="243"/>
        <v>1433424285.3914883</v>
      </c>
      <c r="Z267" s="272">
        <f t="shared" si="244"/>
        <v>1350149988.417048</v>
      </c>
      <c r="AA267" s="271">
        <f t="shared" si="245"/>
        <v>1433424285.3914883</v>
      </c>
      <c r="AB267" s="271">
        <f t="shared" si="246"/>
        <v>1521834758.7878666</v>
      </c>
      <c r="AC267" s="271"/>
      <c r="AD267" s="33" t="str">
        <f t="shared" si="247"/>
        <v>BERTAHAP</v>
      </c>
      <c r="AE267" s="273">
        <f t="shared" si="248"/>
        <v>0</v>
      </c>
      <c r="AF267" s="274">
        <v>2</v>
      </c>
      <c r="AG267" s="275"/>
      <c r="AH267" s="271" t="e">
        <f>IF(AG267&gt;#REF!,"LB","KR")</f>
        <v>#REF!</v>
      </c>
      <c r="AI267" s="275">
        <f t="shared" si="268"/>
        <v>1241071000</v>
      </c>
      <c r="AJ267" s="275">
        <f t="shared" si="268"/>
        <v>1398885000</v>
      </c>
      <c r="AK267" s="275">
        <f t="shared" si="268"/>
        <v>1485165000</v>
      </c>
      <c r="AL267" s="276">
        <f t="shared" si="268"/>
        <v>1576767000</v>
      </c>
      <c r="AM267" s="276">
        <f t="shared" si="268"/>
        <v>1485165000</v>
      </c>
      <c r="AN267" s="275">
        <f t="shared" si="268"/>
        <v>1576767000</v>
      </c>
      <c r="AO267" s="275">
        <f t="shared" si="268"/>
        <v>1674019000</v>
      </c>
      <c r="AP267" s="275">
        <f t="shared" si="263"/>
        <v>1674018497.08901</v>
      </c>
      <c r="AQ267" s="52">
        <f t="shared" si="264"/>
        <v>1574275000</v>
      </c>
      <c r="AR267" s="43">
        <f t="shared" si="264"/>
        <v>1671374000</v>
      </c>
      <c r="AS267" s="63">
        <f t="shared" si="249"/>
        <v>1416847500</v>
      </c>
      <c r="AT267" s="63">
        <f t="shared" si="250"/>
        <v>23614125</v>
      </c>
      <c r="AU267" s="351">
        <f t="shared" si="251"/>
        <v>29564381.25</v>
      </c>
      <c r="AV267" s="141">
        <f t="shared" si="252"/>
        <v>16713740</v>
      </c>
      <c r="AW267" s="5">
        <f t="shared" si="253"/>
        <v>23614125</v>
      </c>
      <c r="AX267" s="5">
        <f t="shared" si="254"/>
        <v>37129125</v>
      </c>
      <c r="AY267" s="510">
        <f t="shared" si="255"/>
        <v>1774461000</v>
      </c>
      <c r="AZ267" s="127">
        <f t="shared" si="265"/>
        <v>1774460325.9317751</v>
      </c>
      <c r="BA267" s="2"/>
      <c r="BB267" s="2"/>
      <c r="BW267" s="56">
        <f t="shared" si="256"/>
        <v>-1383558.9486359991</v>
      </c>
      <c r="CW267" s="63">
        <f t="shared" si="257"/>
        <v>1504236600</v>
      </c>
      <c r="CX267" s="44">
        <f t="shared" si="258"/>
        <v>16713740</v>
      </c>
      <c r="DA267" s="56">
        <f t="shared" si="259"/>
        <v>1336648500</v>
      </c>
      <c r="DB267" s="44">
        <f t="shared" si="260"/>
        <v>22277475</v>
      </c>
      <c r="DC267" s="49">
        <f t="shared" si="261"/>
        <v>37129125</v>
      </c>
    </row>
    <row r="268" spans="1:107">
      <c r="A268" s="3">
        <f t="shared" si="262"/>
        <v>229</v>
      </c>
      <c r="B268" s="263">
        <v>4</v>
      </c>
      <c r="C268" s="556"/>
      <c r="D268" s="264" t="s">
        <v>188</v>
      </c>
      <c r="E268" s="265">
        <v>10</v>
      </c>
      <c r="F268" s="266"/>
      <c r="G268" s="41" t="s">
        <v>48</v>
      </c>
      <c r="H268" s="267">
        <f t="shared" si="229"/>
        <v>74</v>
      </c>
      <c r="I268" s="267">
        <f t="shared" si="230"/>
        <v>63</v>
      </c>
      <c r="J268" s="268">
        <f t="shared" si="231"/>
        <v>27506142.120000001</v>
      </c>
      <c r="K268" s="268">
        <f t="shared" si="232"/>
        <v>2</v>
      </c>
      <c r="L268" s="269">
        <f t="shared" si="233"/>
        <v>0.93</v>
      </c>
      <c r="M268" s="270">
        <f t="shared" si="267"/>
        <v>1.0149999999999999</v>
      </c>
      <c r="N268" s="271">
        <f t="shared" si="234"/>
        <v>21697038.027760517</v>
      </c>
      <c r="O268" s="271">
        <f t="shared" si="235"/>
        <v>24456028.527690329</v>
      </c>
      <c r="P268" s="271">
        <f t="shared" si="236"/>
        <v>25964422.854173999</v>
      </c>
      <c r="Q268" s="271">
        <f t="shared" si="237"/>
        <v>27565851.642144006</v>
      </c>
      <c r="R268" s="272">
        <f t="shared" si="238"/>
        <v>25964422.854173999</v>
      </c>
      <c r="S268" s="271">
        <f t="shared" si="238"/>
        <v>27565851.642144006</v>
      </c>
      <c r="T268" s="271">
        <f t="shared" si="239"/>
        <v>29266053.053612821</v>
      </c>
      <c r="U268" s="271"/>
      <c r="V268" s="271">
        <f t="shared" si="240"/>
        <v>1366913395.7489126</v>
      </c>
      <c r="W268" s="271">
        <f t="shared" si="241"/>
        <v>1540729797.2444906</v>
      </c>
      <c r="X268" s="271">
        <f t="shared" si="242"/>
        <v>1635758639.8129621</v>
      </c>
      <c r="Y268" s="272">
        <f t="shared" si="243"/>
        <v>1736648653.4550724</v>
      </c>
      <c r="Z268" s="272">
        <f t="shared" si="244"/>
        <v>1635758639.8129621</v>
      </c>
      <c r="AA268" s="271">
        <f t="shared" si="245"/>
        <v>1736648653.4550724</v>
      </c>
      <c r="AB268" s="271">
        <f t="shared" si="246"/>
        <v>1843761342.3776078</v>
      </c>
      <c r="AC268" s="271"/>
      <c r="AD268" s="33" t="str">
        <f t="shared" si="247"/>
        <v>BERTAHAP</v>
      </c>
      <c r="AE268" s="273">
        <f t="shared" si="248"/>
        <v>0</v>
      </c>
      <c r="AF268" s="274">
        <v>2</v>
      </c>
      <c r="AG268" s="275"/>
      <c r="AH268" s="271" t="e">
        <f>IF(AG268&gt;#REF!,"LB","KR")</f>
        <v>#REF!</v>
      </c>
      <c r="AI268" s="275">
        <f t="shared" si="268"/>
        <v>1503605000</v>
      </c>
      <c r="AJ268" s="275">
        <f t="shared" si="268"/>
        <v>1694803000</v>
      </c>
      <c r="AK268" s="275">
        <f t="shared" si="268"/>
        <v>1799335000</v>
      </c>
      <c r="AL268" s="276">
        <f t="shared" si="268"/>
        <v>1910314000</v>
      </c>
      <c r="AM268" s="276">
        <f t="shared" si="268"/>
        <v>1799335000</v>
      </c>
      <c r="AN268" s="275">
        <f t="shared" si="268"/>
        <v>1910314000</v>
      </c>
      <c r="AO268" s="275">
        <f t="shared" si="268"/>
        <v>2028138000</v>
      </c>
      <c r="AP268" s="275">
        <f t="shared" si="263"/>
        <v>2028137937.4683101</v>
      </c>
      <c r="AQ268" s="52">
        <f t="shared" si="264"/>
        <v>1907296000</v>
      </c>
      <c r="AR268" s="43">
        <f t="shared" si="264"/>
        <v>2024933000</v>
      </c>
      <c r="AS268" s="63">
        <f t="shared" si="249"/>
        <v>1716566400</v>
      </c>
      <c r="AT268" s="63">
        <f t="shared" si="250"/>
        <v>28609440</v>
      </c>
      <c r="AU268" s="351">
        <f t="shared" si="251"/>
        <v>35818387.5</v>
      </c>
      <c r="AV268" s="141">
        <f t="shared" si="252"/>
        <v>20249330</v>
      </c>
      <c r="AW268" s="5">
        <f t="shared" si="253"/>
        <v>28609440</v>
      </c>
      <c r="AX268" s="5">
        <f t="shared" si="254"/>
        <v>44983375</v>
      </c>
      <c r="AY268" s="510">
        <f t="shared" si="255"/>
        <v>2149826000</v>
      </c>
      <c r="AZ268" s="127">
        <f t="shared" si="265"/>
        <v>2149825994.1640873</v>
      </c>
      <c r="BA268" s="2"/>
      <c r="BB268" s="2"/>
      <c r="BW268" s="56">
        <f t="shared" si="256"/>
        <v>-1383558.9486359991</v>
      </c>
      <c r="CW268" s="63">
        <f t="shared" si="257"/>
        <v>1822439700</v>
      </c>
      <c r="CX268" s="44">
        <f t="shared" si="258"/>
        <v>20249330</v>
      </c>
      <c r="DA268" s="56">
        <f t="shared" si="259"/>
        <v>1619401500</v>
      </c>
      <c r="DB268" s="44">
        <f t="shared" si="260"/>
        <v>26990025</v>
      </c>
      <c r="DC268" s="49">
        <f t="shared" si="261"/>
        <v>44983375</v>
      </c>
    </row>
    <row r="269" spans="1:107">
      <c r="A269" s="3">
        <f t="shared" si="262"/>
        <v>230</v>
      </c>
      <c r="B269" s="263">
        <v>5</v>
      </c>
      <c r="C269" s="556"/>
      <c r="D269" s="264" t="s">
        <v>188</v>
      </c>
      <c r="E269" s="299">
        <v>12</v>
      </c>
      <c r="F269" s="266"/>
      <c r="G269" s="41" t="s">
        <v>50</v>
      </c>
      <c r="H269" s="267">
        <f t="shared" si="229"/>
        <v>67</v>
      </c>
      <c r="I269" s="267">
        <f t="shared" si="230"/>
        <v>57</v>
      </c>
      <c r="J269" s="268">
        <f t="shared" si="231"/>
        <v>27506142.120000001</v>
      </c>
      <c r="K269" s="268">
        <f t="shared" si="232"/>
        <v>2</v>
      </c>
      <c r="L269" s="269">
        <f t="shared" si="233"/>
        <v>0.93</v>
      </c>
      <c r="M269" s="270">
        <f t="shared" si="267"/>
        <v>1.0149999999999999</v>
      </c>
      <c r="N269" s="271">
        <f t="shared" si="234"/>
        <v>21697038.027760517</v>
      </c>
      <c r="O269" s="271">
        <f t="shared" si="235"/>
        <v>24456028.527690329</v>
      </c>
      <c r="P269" s="271">
        <f t="shared" si="236"/>
        <v>25964422.854173999</v>
      </c>
      <c r="Q269" s="271">
        <f t="shared" si="237"/>
        <v>27565851.642144006</v>
      </c>
      <c r="R269" s="272">
        <f t="shared" si="238"/>
        <v>25964422.854173999</v>
      </c>
      <c r="S269" s="271">
        <f t="shared" si="238"/>
        <v>27565851.642144006</v>
      </c>
      <c r="T269" s="271">
        <f t="shared" si="239"/>
        <v>29266053.053612821</v>
      </c>
      <c r="U269" s="271"/>
      <c r="V269" s="271">
        <f t="shared" si="240"/>
        <v>1236731167.5823495</v>
      </c>
      <c r="W269" s="271">
        <f t="shared" si="241"/>
        <v>1393993626.0783486</v>
      </c>
      <c r="X269" s="271">
        <f t="shared" si="242"/>
        <v>1479972102.6879179</v>
      </c>
      <c r="Y269" s="272">
        <f t="shared" si="243"/>
        <v>1571253543.6022084</v>
      </c>
      <c r="Z269" s="272">
        <f t="shared" si="244"/>
        <v>1479972102.6879179</v>
      </c>
      <c r="AA269" s="271">
        <f t="shared" si="245"/>
        <v>1571253543.6022084</v>
      </c>
      <c r="AB269" s="271">
        <f t="shared" si="246"/>
        <v>1668165024.0559309</v>
      </c>
      <c r="AC269" s="271"/>
      <c r="AD269" s="33" t="str">
        <f t="shared" si="247"/>
        <v>BERTAHAP</v>
      </c>
      <c r="AE269" s="273">
        <f t="shared" si="248"/>
        <v>0</v>
      </c>
      <c r="AF269" s="274">
        <v>2</v>
      </c>
      <c r="AG269" s="275"/>
      <c r="AH269" s="271" t="e">
        <f>IF(AG269&gt;#REF!,"LB","KR")</f>
        <v>#REF!</v>
      </c>
      <c r="AI269" s="275">
        <f t="shared" si="268"/>
        <v>1360405000</v>
      </c>
      <c r="AJ269" s="275">
        <f t="shared" si="268"/>
        <v>1533393000</v>
      </c>
      <c r="AK269" s="275">
        <f t="shared" si="268"/>
        <v>1627970000</v>
      </c>
      <c r="AL269" s="276">
        <f t="shared" si="268"/>
        <v>1728379000</v>
      </c>
      <c r="AM269" s="276">
        <f t="shared" si="268"/>
        <v>1627970000</v>
      </c>
      <c r="AN269" s="275">
        <f t="shared" si="268"/>
        <v>1728379000</v>
      </c>
      <c r="AO269" s="275">
        <f t="shared" si="268"/>
        <v>1834982000</v>
      </c>
      <c r="AP269" s="275">
        <f t="shared" si="263"/>
        <v>1834981589.5311141</v>
      </c>
      <c r="AQ269" s="52">
        <f t="shared" si="264"/>
        <v>1725649000</v>
      </c>
      <c r="AR269" s="43">
        <f t="shared" si="264"/>
        <v>1832082000</v>
      </c>
      <c r="AS269" s="63">
        <f t="shared" si="249"/>
        <v>1553084100</v>
      </c>
      <c r="AT269" s="63">
        <f t="shared" si="250"/>
        <v>25884735</v>
      </c>
      <c r="AU269" s="351">
        <f t="shared" si="251"/>
        <v>32407106.25</v>
      </c>
      <c r="AV269" s="141">
        <f t="shared" si="252"/>
        <v>18320820</v>
      </c>
      <c r="AW269" s="5">
        <f t="shared" si="253"/>
        <v>25884735</v>
      </c>
      <c r="AX269" s="5">
        <f t="shared" si="254"/>
        <v>40699250</v>
      </c>
      <c r="AY269" s="510">
        <f t="shared" si="255"/>
        <v>1945081000</v>
      </c>
      <c r="AZ269" s="127">
        <f t="shared" si="265"/>
        <v>1945080408.6061757</v>
      </c>
      <c r="BA269" s="2"/>
      <c r="BB269" s="2"/>
      <c r="BW269" s="56">
        <f t="shared" si="256"/>
        <v>-1383558.9486359991</v>
      </c>
      <c r="CW269" s="63">
        <f t="shared" si="257"/>
        <v>1648873800</v>
      </c>
      <c r="CX269" s="44">
        <f t="shared" si="258"/>
        <v>18320820</v>
      </c>
      <c r="DA269" s="56">
        <f t="shared" si="259"/>
        <v>1465173000</v>
      </c>
      <c r="DB269" s="44">
        <f t="shared" si="260"/>
        <v>24419550</v>
      </c>
      <c r="DC269" s="49">
        <f t="shared" si="261"/>
        <v>40699250</v>
      </c>
    </row>
    <row r="270" spans="1:107">
      <c r="A270" s="3">
        <f t="shared" si="262"/>
        <v>231</v>
      </c>
      <c r="B270" s="263">
        <v>6</v>
      </c>
      <c r="C270" s="556"/>
      <c r="D270" s="264" t="s">
        <v>188</v>
      </c>
      <c r="E270" s="265">
        <v>16</v>
      </c>
      <c r="F270" s="266"/>
      <c r="G270" s="41" t="s">
        <v>52</v>
      </c>
      <c r="H270" s="267">
        <f t="shared" si="229"/>
        <v>71</v>
      </c>
      <c r="I270" s="267">
        <f t="shared" si="230"/>
        <v>63</v>
      </c>
      <c r="J270" s="268">
        <f t="shared" si="231"/>
        <v>27506142.120000001</v>
      </c>
      <c r="K270" s="268">
        <f t="shared" si="232"/>
        <v>2</v>
      </c>
      <c r="L270" s="269">
        <f t="shared" si="233"/>
        <v>0.93</v>
      </c>
      <c r="M270" s="270">
        <f t="shared" si="267"/>
        <v>1.0149999999999999</v>
      </c>
      <c r="N270" s="271">
        <f t="shared" si="234"/>
        <v>21697038.027760517</v>
      </c>
      <c r="O270" s="271">
        <f t="shared" si="235"/>
        <v>24456028.527690329</v>
      </c>
      <c r="P270" s="271">
        <f t="shared" si="236"/>
        <v>25964422.854173999</v>
      </c>
      <c r="Q270" s="271">
        <f t="shared" si="237"/>
        <v>27565851.642144006</v>
      </c>
      <c r="R270" s="272">
        <f t="shared" si="238"/>
        <v>25964422.854173999</v>
      </c>
      <c r="S270" s="271">
        <f t="shared" si="238"/>
        <v>27565851.642144006</v>
      </c>
      <c r="T270" s="271">
        <f t="shared" si="239"/>
        <v>29266053.053612821</v>
      </c>
      <c r="U270" s="271"/>
      <c r="V270" s="271">
        <f t="shared" si="240"/>
        <v>1366913395.7489126</v>
      </c>
      <c r="W270" s="271">
        <f t="shared" si="241"/>
        <v>1540729797.2444906</v>
      </c>
      <c r="X270" s="271">
        <f t="shared" si="242"/>
        <v>1635758639.8129621</v>
      </c>
      <c r="Y270" s="272">
        <f t="shared" si="243"/>
        <v>1736648653.4550724</v>
      </c>
      <c r="Z270" s="272">
        <f t="shared" si="244"/>
        <v>1635758639.8129621</v>
      </c>
      <c r="AA270" s="271">
        <f t="shared" si="245"/>
        <v>1736648653.4550724</v>
      </c>
      <c r="AB270" s="271">
        <f t="shared" si="246"/>
        <v>1843761342.3776078</v>
      </c>
      <c r="AC270" s="271"/>
      <c r="AD270" s="33" t="str">
        <f t="shared" si="247"/>
        <v>BERTAHAP</v>
      </c>
      <c r="AE270" s="273">
        <f t="shared" si="248"/>
        <v>0</v>
      </c>
      <c r="AF270" s="274">
        <v>2</v>
      </c>
      <c r="AG270" s="275"/>
      <c r="AH270" s="271" t="e">
        <f>IF(AG270&gt;#REF!,"LB","KR")</f>
        <v>#REF!</v>
      </c>
      <c r="AI270" s="275">
        <f t="shared" si="268"/>
        <v>1503605000</v>
      </c>
      <c r="AJ270" s="275">
        <f t="shared" si="268"/>
        <v>1694803000</v>
      </c>
      <c r="AK270" s="275">
        <f t="shared" si="268"/>
        <v>1799335000</v>
      </c>
      <c r="AL270" s="276">
        <f t="shared" si="268"/>
        <v>1910314000</v>
      </c>
      <c r="AM270" s="276">
        <f t="shared" si="268"/>
        <v>1799335000</v>
      </c>
      <c r="AN270" s="275">
        <f t="shared" si="268"/>
        <v>1910314000</v>
      </c>
      <c r="AO270" s="275">
        <f t="shared" si="268"/>
        <v>2028138000</v>
      </c>
      <c r="AP270" s="275">
        <f t="shared" si="263"/>
        <v>2028137937.4683101</v>
      </c>
      <c r="AQ270" s="52">
        <f t="shared" si="264"/>
        <v>1907296000</v>
      </c>
      <c r="AR270" s="43">
        <f t="shared" si="264"/>
        <v>2024933000</v>
      </c>
      <c r="AS270" s="63">
        <f t="shared" si="249"/>
        <v>1716566400</v>
      </c>
      <c r="AT270" s="63">
        <f t="shared" si="250"/>
        <v>28609440</v>
      </c>
      <c r="AU270" s="351">
        <f t="shared" si="251"/>
        <v>35818387.5</v>
      </c>
      <c r="AV270" s="141">
        <f t="shared" si="252"/>
        <v>20249330</v>
      </c>
      <c r="AW270" s="5">
        <f t="shared" si="253"/>
        <v>28609440</v>
      </c>
      <c r="AX270" s="5">
        <f t="shared" si="254"/>
        <v>44983375</v>
      </c>
      <c r="AY270" s="510">
        <f t="shared" si="255"/>
        <v>2149826000</v>
      </c>
      <c r="AZ270" s="127">
        <f t="shared" si="265"/>
        <v>2149825994.1640873</v>
      </c>
      <c r="BA270" s="2"/>
      <c r="BB270" s="2"/>
      <c r="BW270" s="56">
        <f t="shared" si="256"/>
        <v>-1383558.9486359991</v>
      </c>
      <c r="CW270" s="63">
        <f t="shared" si="257"/>
        <v>1822439700</v>
      </c>
      <c r="CX270" s="44">
        <f t="shared" si="258"/>
        <v>20249330</v>
      </c>
      <c r="DA270" s="56">
        <f t="shared" si="259"/>
        <v>1619401500</v>
      </c>
      <c r="DB270" s="44">
        <f t="shared" si="260"/>
        <v>26990025</v>
      </c>
      <c r="DC270" s="49">
        <f t="shared" si="261"/>
        <v>44983375</v>
      </c>
    </row>
    <row r="271" spans="1:107">
      <c r="A271" s="3">
        <f t="shared" si="262"/>
        <v>232</v>
      </c>
      <c r="B271" s="263">
        <v>7</v>
      </c>
      <c r="C271" s="556"/>
      <c r="D271" s="264" t="s">
        <v>188</v>
      </c>
      <c r="E271" s="299">
        <v>18</v>
      </c>
      <c r="F271" s="266"/>
      <c r="G271" s="41" t="s">
        <v>54</v>
      </c>
      <c r="H271" s="267">
        <f t="shared" si="229"/>
        <v>97</v>
      </c>
      <c r="I271" s="267">
        <f t="shared" si="230"/>
        <v>85</v>
      </c>
      <c r="J271" s="268">
        <f t="shared" si="231"/>
        <v>27506142.120000001</v>
      </c>
      <c r="K271" s="268">
        <f t="shared" si="232"/>
        <v>2</v>
      </c>
      <c r="L271" s="269">
        <f t="shared" si="233"/>
        <v>0.93</v>
      </c>
      <c r="M271" s="270">
        <f t="shared" si="267"/>
        <v>1.0149999999999999</v>
      </c>
      <c r="N271" s="271">
        <f t="shared" si="234"/>
        <v>21697038.027760517</v>
      </c>
      <c r="O271" s="271">
        <f t="shared" si="235"/>
        <v>24456028.527690329</v>
      </c>
      <c r="P271" s="271">
        <f t="shared" si="236"/>
        <v>25964422.854173999</v>
      </c>
      <c r="Q271" s="271">
        <f t="shared" si="237"/>
        <v>27565851.642144006</v>
      </c>
      <c r="R271" s="272">
        <f t="shared" si="238"/>
        <v>25964422.854173999</v>
      </c>
      <c r="S271" s="271">
        <f t="shared" si="238"/>
        <v>27565851.642144006</v>
      </c>
      <c r="T271" s="271">
        <f t="shared" si="239"/>
        <v>29266053.053612821</v>
      </c>
      <c r="U271" s="271"/>
      <c r="V271" s="271">
        <f t="shared" si="240"/>
        <v>1844248232.3596439</v>
      </c>
      <c r="W271" s="271">
        <f t="shared" si="241"/>
        <v>2078762424.853678</v>
      </c>
      <c r="X271" s="271">
        <f t="shared" si="242"/>
        <v>2206975942.6047897</v>
      </c>
      <c r="Y271" s="272">
        <f t="shared" si="243"/>
        <v>2343097389.5822406</v>
      </c>
      <c r="Z271" s="272">
        <f t="shared" si="244"/>
        <v>2206975942.6047897</v>
      </c>
      <c r="AA271" s="271">
        <f t="shared" si="245"/>
        <v>2343097389.5822406</v>
      </c>
      <c r="AB271" s="271">
        <f t="shared" si="246"/>
        <v>2487614509.5570898</v>
      </c>
      <c r="AC271" s="271"/>
      <c r="AD271" s="33" t="str">
        <f t="shared" si="247"/>
        <v>BERTAHAP</v>
      </c>
      <c r="AE271" s="273">
        <f t="shared" si="248"/>
        <v>0</v>
      </c>
      <c r="AF271" s="274">
        <v>2</v>
      </c>
      <c r="AG271" s="275"/>
      <c r="AH271" s="271" t="e">
        <f>IF(AG271&gt;#REF!,"LB","KR")</f>
        <v>#REF!</v>
      </c>
      <c r="AI271" s="275">
        <f t="shared" si="268"/>
        <v>2028674000</v>
      </c>
      <c r="AJ271" s="275">
        <f t="shared" si="268"/>
        <v>2286639000</v>
      </c>
      <c r="AK271" s="275">
        <f t="shared" si="268"/>
        <v>2427674000</v>
      </c>
      <c r="AL271" s="276">
        <f t="shared" si="268"/>
        <v>2577408000</v>
      </c>
      <c r="AM271" s="276">
        <f t="shared" si="268"/>
        <v>2427674000</v>
      </c>
      <c r="AN271" s="275">
        <f t="shared" si="268"/>
        <v>2577408000</v>
      </c>
      <c r="AO271" s="275">
        <f t="shared" si="268"/>
        <v>2736376000</v>
      </c>
      <c r="AP271" s="275">
        <f t="shared" si="263"/>
        <v>2736376818.2269106</v>
      </c>
      <c r="AQ271" s="52">
        <f t="shared" si="264"/>
        <v>2573335000</v>
      </c>
      <c r="AR271" s="43">
        <f t="shared" si="264"/>
        <v>2732053000</v>
      </c>
      <c r="AS271" s="63">
        <f t="shared" si="249"/>
        <v>2316001500</v>
      </c>
      <c r="AT271" s="63">
        <f t="shared" si="250"/>
        <v>38600025</v>
      </c>
      <c r="AU271" s="351">
        <f t="shared" si="251"/>
        <v>48326400</v>
      </c>
      <c r="AV271" s="141">
        <f t="shared" si="252"/>
        <v>27320530</v>
      </c>
      <c r="AW271" s="5">
        <f t="shared" si="253"/>
        <v>38600025</v>
      </c>
      <c r="AX271" s="5">
        <f t="shared" si="254"/>
        <v>60691850</v>
      </c>
      <c r="AY271" s="510">
        <f t="shared" si="255"/>
        <v>2900560000</v>
      </c>
      <c r="AZ271" s="127">
        <f t="shared" si="265"/>
        <v>2900559453.9838982</v>
      </c>
      <c r="BA271" s="2"/>
      <c r="BB271" s="2"/>
      <c r="BW271" s="56">
        <f t="shared" si="256"/>
        <v>-1383558.9486359991</v>
      </c>
      <c r="CW271" s="63">
        <f t="shared" si="257"/>
        <v>2458847700</v>
      </c>
      <c r="CX271" s="44">
        <f t="shared" si="258"/>
        <v>27320530</v>
      </c>
      <c r="DA271" s="56">
        <f t="shared" si="259"/>
        <v>2184906600</v>
      </c>
      <c r="DB271" s="44">
        <f t="shared" si="260"/>
        <v>36415110</v>
      </c>
      <c r="DC271" s="49">
        <f t="shared" si="261"/>
        <v>60691850</v>
      </c>
    </row>
    <row r="272" spans="1:107">
      <c r="A272" s="3">
        <f t="shared" si="262"/>
        <v>233</v>
      </c>
      <c r="B272" s="263">
        <v>8</v>
      </c>
      <c r="C272" s="556"/>
      <c r="D272" s="264" t="s">
        <v>188</v>
      </c>
      <c r="E272" s="299">
        <v>20</v>
      </c>
      <c r="F272" s="266"/>
      <c r="G272" s="41" t="s">
        <v>70</v>
      </c>
      <c r="H272" s="267">
        <f t="shared" si="229"/>
        <v>60</v>
      </c>
      <c r="I272" s="267">
        <f t="shared" si="230"/>
        <v>51</v>
      </c>
      <c r="J272" s="268">
        <f t="shared" si="231"/>
        <v>27506142.120000001</v>
      </c>
      <c r="K272" s="268">
        <f t="shared" si="232"/>
        <v>2</v>
      </c>
      <c r="L272" s="269">
        <f t="shared" si="233"/>
        <v>0.93</v>
      </c>
      <c r="M272" s="270">
        <f t="shared" si="267"/>
        <v>1.0149999999999999</v>
      </c>
      <c r="N272" s="271">
        <f t="shared" si="234"/>
        <v>21697038.027760517</v>
      </c>
      <c r="O272" s="271">
        <f t="shared" si="235"/>
        <v>24456028.527690329</v>
      </c>
      <c r="P272" s="271">
        <f t="shared" si="236"/>
        <v>25964422.854173999</v>
      </c>
      <c r="Q272" s="271">
        <f t="shared" si="237"/>
        <v>27565851.642144006</v>
      </c>
      <c r="R272" s="272">
        <f t="shared" si="238"/>
        <v>25964422.854173999</v>
      </c>
      <c r="S272" s="271">
        <f t="shared" si="238"/>
        <v>27565851.642144006</v>
      </c>
      <c r="T272" s="271">
        <f t="shared" si="239"/>
        <v>29266053.053612821</v>
      </c>
      <c r="U272" s="271"/>
      <c r="V272" s="271">
        <f t="shared" si="240"/>
        <v>1106548939.4157863</v>
      </c>
      <c r="W272" s="271">
        <f t="shared" si="241"/>
        <v>1247257454.9122066</v>
      </c>
      <c r="X272" s="271">
        <f t="shared" si="242"/>
        <v>1324185565.5628741</v>
      </c>
      <c r="Y272" s="272">
        <f t="shared" si="243"/>
        <v>1405858433.7493443</v>
      </c>
      <c r="Z272" s="272">
        <f t="shared" si="244"/>
        <v>1324185565.5628741</v>
      </c>
      <c r="AA272" s="271">
        <f t="shared" si="245"/>
        <v>1405858433.7493443</v>
      </c>
      <c r="AB272" s="271">
        <f t="shared" si="246"/>
        <v>1492568705.7342539</v>
      </c>
      <c r="AC272" s="271"/>
      <c r="AD272" s="33" t="str">
        <f t="shared" si="247"/>
        <v>BERTAHAP</v>
      </c>
      <c r="AE272" s="273">
        <f t="shared" si="248"/>
        <v>0</v>
      </c>
      <c r="AF272" s="274">
        <v>2</v>
      </c>
      <c r="AG272" s="275"/>
      <c r="AH272" s="271" t="e">
        <f>IF(AG272&gt;#REF!,"LB","KR")</f>
        <v>#REF!</v>
      </c>
      <c r="AI272" s="275">
        <f t="shared" si="268"/>
        <v>1217204000</v>
      </c>
      <c r="AJ272" s="275">
        <f t="shared" si="268"/>
        <v>1371984000</v>
      </c>
      <c r="AK272" s="275">
        <f t="shared" si="268"/>
        <v>1456605000</v>
      </c>
      <c r="AL272" s="276">
        <f t="shared" si="268"/>
        <v>1546445000</v>
      </c>
      <c r="AM272" s="276">
        <f t="shared" si="268"/>
        <v>1456605000</v>
      </c>
      <c r="AN272" s="275">
        <f t="shared" si="268"/>
        <v>1546445000</v>
      </c>
      <c r="AO272" s="275">
        <f t="shared" si="268"/>
        <v>1641826000</v>
      </c>
      <c r="AP272" s="275">
        <f t="shared" si="263"/>
        <v>1641826303.2717035</v>
      </c>
      <c r="AQ272" s="52">
        <f t="shared" si="264"/>
        <v>1544002000</v>
      </c>
      <c r="AR272" s="43">
        <f t="shared" si="264"/>
        <v>1639232000</v>
      </c>
      <c r="AS272" s="63">
        <f t="shared" si="249"/>
        <v>1389601800</v>
      </c>
      <c r="AT272" s="63">
        <f t="shared" si="250"/>
        <v>23160030</v>
      </c>
      <c r="AU272" s="351">
        <f t="shared" si="251"/>
        <v>28995843.75</v>
      </c>
      <c r="AV272" s="141">
        <f t="shared" si="252"/>
        <v>16392320</v>
      </c>
      <c r="AW272" s="5">
        <f t="shared" si="253"/>
        <v>23160030</v>
      </c>
      <c r="AX272" s="5">
        <f t="shared" si="254"/>
        <v>36415125</v>
      </c>
      <c r="AY272" s="510">
        <f t="shared" si="255"/>
        <v>1740336000</v>
      </c>
      <c r="AZ272" s="127">
        <f t="shared" si="265"/>
        <v>1740335884.7258575</v>
      </c>
      <c r="BA272" s="2"/>
      <c r="BB272" s="2"/>
      <c r="BW272" s="56">
        <f t="shared" si="256"/>
        <v>-1383558.9486359991</v>
      </c>
      <c r="CW272" s="63">
        <f t="shared" si="257"/>
        <v>1475308800</v>
      </c>
      <c r="CX272" s="44">
        <f t="shared" si="258"/>
        <v>16392320</v>
      </c>
      <c r="DA272" s="56">
        <f t="shared" si="259"/>
        <v>1310944500</v>
      </c>
      <c r="DB272" s="44">
        <f t="shared" si="260"/>
        <v>21849075</v>
      </c>
      <c r="DC272" s="49">
        <f t="shared" si="261"/>
        <v>36415125</v>
      </c>
    </row>
    <row r="273" spans="1:107">
      <c r="A273" s="3">
        <f t="shared" si="262"/>
        <v>234</v>
      </c>
      <c r="B273" s="263">
        <v>9</v>
      </c>
      <c r="C273" s="556"/>
      <c r="D273" s="264" t="s">
        <v>188</v>
      </c>
      <c r="E273" s="299">
        <v>22</v>
      </c>
      <c r="F273" s="266">
        <v>0</v>
      </c>
      <c r="G273" s="41" t="s">
        <v>89</v>
      </c>
      <c r="H273" s="267">
        <f t="shared" si="229"/>
        <v>81</v>
      </c>
      <c r="I273" s="267">
        <f t="shared" si="230"/>
        <v>70</v>
      </c>
      <c r="J273" s="268">
        <f t="shared" si="231"/>
        <v>27506142.120000001</v>
      </c>
      <c r="K273" s="268">
        <f t="shared" si="232"/>
        <v>4</v>
      </c>
      <c r="L273" s="269">
        <f t="shared" si="233"/>
        <v>0.97</v>
      </c>
      <c r="M273" s="270">
        <f t="shared" si="267"/>
        <v>1.0149999999999999</v>
      </c>
      <c r="N273" s="271">
        <f t="shared" si="234"/>
        <v>22630243.96443839</v>
      </c>
      <c r="O273" s="271">
        <f t="shared" si="235"/>
        <v>25507900.722429696</v>
      </c>
      <c r="P273" s="271">
        <f t="shared" si="236"/>
        <v>27081172.224245999</v>
      </c>
      <c r="Q273" s="271">
        <f t="shared" si="237"/>
        <v>28751479.669763103</v>
      </c>
      <c r="R273" s="272">
        <f t="shared" si="238"/>
        <v>27081172.224245999</v>
      </c>
      <c r="S273" s="271">
        <f t="shared" si="238"/>
        <v>28751479.669763103</v>
      </c>
      <c r="T273" s="271">
        <f t="shared" si="239"/>
        <v>30524808.023660682</v>
      </c>
      <c r="U273" s="271"/>
      <c r="V273" s="271">
        <f t="shared" si="240"/>
        <v>1584117077.5106874</v>
      </c>
      <c r="W273" s="271">
        <f t="shared" si="241"/>
        <v>1785553050.5700788</v>
      </c>
      <c r="X273" s="271">
        <f t="shared" si="242"/>
        <v>1895682055.6972198</v>
      </c>
      <c r="Y273" s="272">
        <f t="shared" si="243"/>
        <v>2012603576.8834171</v>
      </c>
      <c r="Z273" s="272">
        <f t="shared" si="244"/>
        <v>1895682055.6972198</v>
      </c>
      <c r="AA273" s="271">
        <f t="shared" si="245"/>
        <v>2012603576.8834171</v>
      </c>
      <c r="AB273" s="271">
        <f t="shared" si="246"/>
        <v>2136736561.6562479</v>
      </c>
      <c r="AC273" s="271"/>
      <c r="AD273" s="33" t="str">
        <f t="shared" si="247"/>
        <v>BERTAHAP</v>
      </c>
      <c r="AE273" s="273">
        <f t="shared" si="248"/>
        <v>0</v>
      </c>
      <c r="AF273" s="274">
        <v>2</v>
      </c>
      <c r="AG273" s="275"/>
      <c r="AH273" s="271" t="e">
        <f>IF(AG273&gt;#REF!,"LB","KR")</f>
        <v>#REF!</v>
      </c>
      <c r="AI273" s="275">
        <f t="shared" si="268"/>
        <v>1742529000</v>
      </c>
      <c r="AJ273" s="275">
        <f t="shared" si="268"/>
        <v>1964109000</v>
      </c>
      <c r="AK273" s="275">
        <f t="shared" si="268"/>
        <v>2085251000</v>
      </c>
      <c r="AL273" s="276">
        <f t="shared" si="268"/>
        <v>2213864000</v>
      </c>
      <c r="AM273" s="276">
        <f t="shared" si="268"/>
        <v>2085251000</v>
      </c>
      <c r="AN273" s="275">
        <f t="shared" si="268"/>
        <v>2213864000</v>
      </c>
      <c r="AO273" s="275">
        <f t="shared" si="268"/>
        <v>2350411000</v>
      </c>
      <c r="AP273" s="275">
        <f t="shared" si="263"/>
        <v>2350410229.3106489</v>
      </c>
      <c r="AQ273" s="52">
        <f t="shared" si="264"/>
        <v>2210367000</v>
      </c>
      <c r="AR273" s="43">
        <f t="shared" si="264"/>
        <v>2346696000</v>
      </c>
      <c r="AS273" s="63">
        <f t="shared" si="249"/>
        <v>1989330300</v>
      </c>
      <c r="AT273" s="63">
        <f t="shared" si="250"/>
        <v>33155505</v>
      </c>
      <c r="AU273" s="351">
        <f t="shared" si="251"/>
        <v>41509950</v>
      </c>
      <c r="AV273" s="141">
        <f t="shared" si="252"/>
        <v>23466960</v>
      </c>
      <c r="AW273" s="5">
        <f t="shared" si="253"/>
        <v>33155505</v>
      </c>
      <c r="AX273" s="5">
        <f t="shared" si="254"/>
        <v>52131275</v>
      </c>
      <c r="AY273" s="510">
        <f t="shared" si="255"/>
        <v>2491435000</v>
      </c>
      <c r="AZ273" s="127">
        <f t="shared" si="265"/>
        <v>2491434561.6377859</v>
      </c>
      <c r="BA273" s="2"/>
      <c r="BB273" s="2"/>
      <c r="BW273" s="56">
        <f t="shared" si="256"/>
        <v>-266809.57856399938</v>
      </c>
      <c r="CW273" s="63">
        <f t="shared" si="257"/>
        <v>2112026400</v>
      </c>
      <c r="CX273" s="44">
        <f t="shared" si="258"/>
        <v>23466960</v>
      </c>
      <c r="DA273" s="56">
        <f t="shared" si="259"/>
        <v>1876725900</v>
      </c>
      <c r="DB273" s="44">
        <f t="shared" si="260"/>
        <v>31278765</v>
      </c>
      <c r="DC273" s="49">
        <f t="shared" si="261"/>
        <v>52131275</v>
      </c>
    </row>
    <row r="274" spans="1:107">
      <c r="A274" s="3">
        <f t="shared" si="262"/>
        <v>235</v>
      </c>
      <c r="B274" s="263">
        <v>1</v>
      </c>
      <c r="C274" s="556"/>
      <c r="D274" s="264" t="s">
        <v>189</v>
      </c>
      <c r="E274" s="265" t="s">
        <v>24</v>
      </c>
      <c r="F274" s="266"/>
      <c r="G274" s="41" t="s">
        <v>39</v>
      </c>
      <c r="H274" s="267">
        <f t="shared" si="229"/>
        <v>113</v>
      </c>
      <c r="I274" s="267">
        <f t="shared" si="230"/>
        <v>101</v>
      </c>
      <c r="J274" s="268">
        <f t="shared" si="231"/>
        <v>27506142.120000001</v>
      </c>
      <c r="K274" s="268">
        <f t="shared" si="232"/>
        <v>6</v>
      </c>
      <c r="L274" s="269">
        <f t="shared" si="233"/>
        <v>0.95</v>
      </c>
      <c r="M274" s="270">
        <f t="shared" si="267"/>
        <v>1.0149999999999999</v>
      </c>
      <c r="N274" s="271">
        <f t="shared" si="234"/>
        <v>22163640.99609945</v>
      </c>
      <c r="O274" s="271">
        <f t="shared" si="235"/>
        <v>24981964.625060011</v>
      </c>
      <c r="P274" s="271">
        <f t="shared" si="236"/>
        <v>26522797.539209995</v>
      </c>
      <c r="Q274" s="271">
        <f t="shared" si="237"/>
        <v>28158665.655953549</v>
      </c>
      <c r="R274" s="272">
        <f t="shared" si="238"/>
        <v>26522797.539209995</v>
      </c>
      <c r="S274" s="271">
        <f t="shared" si="238"/>
        <v>28158665.655953549</v>
      </c>
      <c r="T274" s="271">
        <f t="shared" si="239"/>
        <v>29895430.538636748</v>
      </c>
      <c r="U274" s="271"/>
      <c r="V274" s="271">
        <f t="shared" si="240"/>
        <v>2238527740.6060443</v>
      </c>
      <c r="W274" s="271">
        <f t="shared" si="241"/>
        <v>2523178427.1310611</v>
      </c>
      <c r="X274" s="271">
        <f t="shared" si="242"/>
        <v>2678802551.4602094</v>
      </c>
      <c r="Y274" s="272">
        <f t="shared" si="243"/>
        <v>2844025231.2513084</v>
      </c>
      <c r="Z274" s="272">
        <f t="shared" si="244"/>
        <v>2678802551.4602094</v>
      </c>
      <c r="AA274" s="271">
        <f t="shared" si="245"/>
        <v>2844025231.2513084</v>
      </c>
      <c r="AB274" s="271">
        <f t="shared" si="246"/>
        <v>3019438484.4023113</v>
      </c>
      <c r="AC274" s="271"/>
      <c r="AD274" s="33" t="str">
        <f t="shared" si="247"/>
        <v>BERTAHAP</v>
      </c>
      <c r="AE274" s="273">
        <f t="shared" si="248"/>
        <v>0</v>
      </c>
      <c r="AF274" s="274">
        <v>2</v>
      </c>
      <c r="AG274" s="275"/>
      <c r="AH274" s="271" t="e">
        <f>IF(AG274&gt;#REF!,"LB","KR")</f>
        <v>#REF!</v>
      </c>
      <c r="AI274" s="275">
        <f t="shared" si="268"/>
        <v>2462381000</v>
      </c>
      <c r="AJ274" s="275">
        <f t="shared" si="268"/>
        <v>2775497000</v>
      </c>
      <c r="AK274" s="275">
        <f t="shared" si="268"/>
        <v>2946683000</v>
      </c>
      <c r="AL274" s="276">
        <f t="shared" si="268"/>
        <v>3128428000</v>
      </c>
      <c r="AM274" s="276">
        <f t="shared" si="268"/>
        <v>2946683000</v>
      </c>
      <c r="AN274" s="275">
        <f t="shared" si="268"/>
        <v>3128428000</v>
      </c>
      <c r="AO274" s="275">
        <f t="shared" si="268"/>
        <v>3321383000</v>
      </c>
      <c r="AP274" s="275">
        <f t="shared" si="263"/>
        <v>3321382511.6908064</v>
      </c>
      <c r="AQ274" s="52">
        <f t="shared" si="264"/>
        <v>3123484000</v>
      </c>
      <c r="AR274" s="43">
        <f t="shared" si="264"/>
        <v>3316134000</v>
      </c>
      <c r="AS274" s="63">
        <f t="shared" si="249"/>
        <v>2811135600</v>
      </c>
      <c r="AT274" s="63">
        <f t="shared" si="250"/>
        <v>46852260</v>
      </c>
      <c r="AU274" s="351">
        <f t="shared" si="251"/>
        <v>58658025</v>
      </c>
      <c r="AV274" s="141">
        <f t="shared" si="252"/>
        <v>33161340</v>
      </c>
      <c r="AW274" s="5">
        <f t="shared" si="253"/>
        <v>46852260</v>
      </c>
      <c r="AX274" s="5">
        <f t="shared" si="254"/>
        <v>73667075</v>
      </c>
      <c r="AY274" s="510">
        <f t="shared" si="255"/>
        <v>3520666000</v>
      </c>
      <c r="AZ274" s="127">
        <f t="shared" si="265"/>
        <v>3520665164.3937511</v>
      </c>
      <c r="BA274" s="2"/>
      <c r="BB274" s="2"/>
      <c r="BW274" s="56">
        <f t="shared" si="256"/>
        <v>-825184.26360000297</v>
      </c>
      <c r="CW274" s="63">
        <f t="shared" si="257"/>
        <v>2984520600</v>
      </c>
      <c r="CX274" s="44">
        <f t="shared" si="258"/>
        <v>33161340</v>
      </c>
      <c r="DA274" s="56">
        <f t="shared" si="259"/>
        <v>2652014700</v>
      </c>
      <c r="DB274" s="44">
        <f t="shared" si="260"/>
        <v>44200245</v>
      </c>
      <c r="DC274" s="49">
        <f t="shared" si="261"/>
        <v>73667075</v>
      </c>
    </row>
    <row r="275" spans="1:107">
      <c r="A275" s="3">
        <f t="shared" si="262"/>
        <v>236</v>
      </c>
      <c r="B275" s="263">
        <v>2</v>
      </c>
      <c r="C275" s="556"/>
      <c r="D275" s="264" t="s">
        <v>189</v>
      </c>
      <c r="E275" s="265" t="s">
        <v>35</v>
      </c>
      <c r="F275" s="266"/>
      <c r="G275" s="41" t="s">
        <v>42</v>
      </c>
      <c r="H275" s="267">
        <f t="shared" si="229"/>
        <v>78</v>
      </c>
      <c r="I275" s="267">
        <f t="shared" si="230"/>
        <v>66</v>
      </c>
      <c r="J275" s="268">
        <f t="shared" si="231"/>
        <v>27506142.120000001</v>
      </c>
      <c r="K275" s="268">
        <f t="shared" si="232"/>
        <v>2</v>
      </c>
      <c r="L275" s="269">
        <f t="shared" si="233"/>
        <v>0.93</v>
      </c>
      <c r="M275" s="270">
        <f t="shared" si="267"/>
        <v>1.0149999999999999</v>
      </c>
      <c r="N275" s="271">
        <f t="shared" si="234"/>
        <v>21697038.027760517</v>
      </c>
      <c r="O275" s="271">
        <f t="shared" si="235"/>
        <v>24456028.527690329</v>
      </c>
      <c r="P275" s="271">
        <f t="shared" si="236"/>
        <v>25964422.854173999</v>
      </c>
      <c r="Q275" s="271">
        <f t="shared" si="237"/>
        <v>27565851.642144006</v>
      </c>
      <c r="R275" s="272">
        <f t="shared" si="238"/>
        <v>25964422.854173999</v>
      </c>
      <c r="S275" s="271">
        <f t="shared" si="238"/>
        <v>27565851.642144006</v>
      </c>
      <c r="T275" s="271">
        <f t="shared" si="239"/>
        <v>29266053.053612821</v>
      </c>
      <c r="U275" s="271"/>
      <c r="V275" s="271">
        <f t="shared" si="240"/>
        <v>1432004509.8321941</v>
      </c>
      <c r="W275" s="271">
        <f t="shared" si="241"/>
        <v>1614097882.8275616</v>
      </c>
      <c r="X275" s="271">
        <f t="shared" si="242"/>
        <v>1713651908.375484</v>
      </c>
      <c r="Y275" s="272">
        <f t="shared" si="243"/>
        <v>1819346208.3815043</v>
      </c>
      <c r="Z275" s="272">
        <f t="shared" si="244"/>
        <v>1713651908.375484</v>
      </c>
      <c r="AA275" s="271">
        <f t="shared" si="245"/>
        <v>1819346208.3815043</v>
      </c>
      <c r="AB275" s="271">
        <f t="shared" si="246"/>
        <v>1931559501.5384462</v>
      </c>
      <c r="AC275" s="271"/>
      <c r="AD275" s="33" t="str">
        <f t="shared" si="247"/>
        <v>BERTAHAP</v>
      </c>
      <c r="AE275" s="273">
        <f t="shared" si="248"/>
        <v>0</v>
      </c>
      <c r="AF275" s="274">
        <v>2</v>
      </c>
      <c r="AG275" s="275"/>
      <c r="AH275" s="271" t="e">
        <f>IF(AG275&gt;#REF!,"LB","KR")</f>
        <v>#REF!</v>
      </c>
      <c r="AI275" s="275">
        <f t="shared" si="268"/>
        <v>1575205000</v>
      </c>
      <c r="AJ275" s="275">
        <f t="shared" si="268"/>
        <v>1775508000</v>
      </c>
      <c r="AK275" s="275">
        <f t="shared" si="268"/>
        <v>1885018000</v>
      </c>
      <c r="AL275" s="276">
        <f t="shared" si="268"/>
        <v>2001281000</v>
      </c>
      <c r="AM275" s="276">
        <f t="shared" si="268"/>
        <v>1885018000</v>
      </c>
      <c r="AN275" s="275">
        <f t="shared" si="268"/>
        <v>2001281000</v>
      </c>
      <c r="AO275" s="275">
        <f t="shared" si="268"/>
        <v>2124716000</v>
      </c>
      <c r="AP275" s="275">
        <f t="shared" si="263"/>
        <v>2124715580.5980155</v>
      </c>
      <c r="AQ275" s="52">
        <f t="shared" si="264"/>
        <v>1998120000</v>
      </c>
      <c r="AR275" s="43">
        <f t="shared" si="264"/>
        <v>2121358000</v>
      </c>
      <c r="AS275" s="63">
        <f t="shared" si="249"/>
        <v>1798308000</v>
      </c>
      <c r="AT275" s="63">
        <f t="shared" si="250"/>
        <v>29971800</v>
      </c>
      <c r="AU275" s="351">
        <f t="shared" si="251"/>
        <v>37524018.75</v>
      </c>
      <c r="AV275" s="141">
        <f t="shared" si="252"/>
        <v>21213580</v>
      </c>
      <c r="AW275" s="5">
        <f t="shared" si="253"/>
        <v>29971800</v>
      </c>
      <c r="AX275" s="5">
        <f t="shared" si="254"/>
        <v>47125450</v>
      </c>
      <c r="AY275" s="510">
        <f t="shared" si="255"/>
        <v>2252199000</v>
      </c>
      <c r="AZ275" s="127">
        <f t="shared" si="265"/>
        <v>2252198256.1042461</v>
      </c>
      <c r="BA275" s="2"/>
      <c r="BB275" s="2"/>
      <c r="BW275" s="56">
        <f t="shared" si="256"/>
        <v>-1383558.9486359991</v>
      </c>
      <c r="CW275" s="63">
        <f t="shared" si="257"/>
        <v>1909222200</v>
      </c>
      <c r="CX275" s="44">
        <f t="shared" si="258"/>
        <v>21213580</v>
      </c>
      <c r="DA275" s="56">
        <f t="shared" si="259"/>
        <v>1696516200</v>
      </c>
      <c r="DB275" s="44">
        <f t="shared" si="260"/>
        <v>28275270</v>
      </c>
      <c r="DC275" s="49">
        <f t="shared" si="261"/>
        <v>47125450</v>
      </c>
    </row>
    <row r="276" spans="1:107">
      <c r="A276" s="3">
        <f t="shared" si="262"/>
        <v>237</v>
      </c>
      <c r="B276" s="263">
        <v>3</v>
      </c>
      <c r="C276" s="556"/>
      <c r="D276" s="264" t="s">
        <v>189</v>
      </c>
      <c r="E276" s="265" t="s">
        <v>41</v>
      </c>
      <c r="F276" s="266"/>
      <c r="G276" s="41" t="s">
        <v>45</v>
      </c>
      <c r="H276" s="267">
        <f t="shared" si="229"/>
        <v>60</v>
      </c>
      <c r="I276" s="267">
        <f t="shared" si="230"/>
        <v>52</v>
      </c>
      <c r="J276" s="268">
        <f t="shared" si="231"/>
        <v>27506142.120000001</v>
      </c>
      <c r="K276" s="268">
        <f t="shared" si="232"/>
        <v>2</v>
      </c>
      <c r="L276" s="269">
        <f t="shared" si="233"/>
        <v>0.93</v>
      </c>
      <c r="M276" s="270">
        <f t="shared" si="267"/>
        <v>1.0149999999999999</v>
      </c>
      <c r="N276" s="271">
        <f t="shared" si="234"/>
        <v>21697038.027760517</v>
      </c>
      <c r="O276" s="271">
        <f t="shared" si="235"/>
        <v>24456028.527690329</v>
      </c>
      <c r="P276" s="271">
        <f t="shared" si="236"/>
        <v>25964422.854173999</v>
      </c>
      <c r="Q276" s="271">
        <f t="shared" si="237"/>
        <v>27565851.642144006</v>
      </c>
      <c r="R276" s="272">
        <f t="shared" si="238"/>
        <v>25964422.854173999</v>
      </c>
      <c r="S276" s="271">
        <f t="shared" si="238"/>
        <v>27565851.642144006</v>
      </c>
      <c r="T276" s="271">
        <f t="shared" si="239"/>
        <v>29266053.053612821</v>
      </c>
      <c r="U276" s="271"/>
      <c r="V276" s="271">
        <f t="shared" si="240"/>
        <v>1128245977.4435468</v>
      </c>
      <c r="W276" s="271">
        <f t="shared" si="241"/>
        <v>1271713483.4398971</v>
      </c>
      <c r="X276" s="271">
        <f t="shared" si="242"/>
        <v>1350149988.417048</v>
      </c>
      <c r="Y276" s="272">
        <f t="shared" si="243"/>
        <v>1433424285.3914883</v>
      </c>
      <c r="Z276" s="272">
        <f t="shared" si="244"/>
        <v>1350149988.417048</v>
      </c>
      <c r="AA276" s="271">
        <f t="shared" si="245"/>
        <v>1433424285.3914883</v>
      </c>
      <c r="AB276" s="271">
        <f t="shared" si="246"/>
        <v>1521834758.7878666</v>
      </c>
      <c r="AC276" s="271"/>
      <c r="AD276" s="33" t="str">
        <f t="shared" si="247"/>
        <v>BERTAHAP</v>
      </c>
      <c r="AE276" s="273">
        <f t="shared" si="248"/>
        <v>0</v>
      </c>
      <c r="AF276" s="274">
        <v>2</v>
      </c>
      <c r="AG276" s="275"/>
      <c r="AH276" s="271" t="e">
        <f>IF(AG276&gt;#REF!,"LB","KR")</f>
        <v>#REF!</v>
      </c>
      <c r="AI276" s="275">
        <f t="shared" si="268"/>
        <v>1241071000</v>
      </c>
      <c r="AJ276" s="275">
        <f t="shared" si="268"/>
        <v>1398885000</v>
      </c>
      <c r="AK276" s="275">
        <f t="shared" si="268"/>
        <v>1485165000</v>
      </c>
      <c r="AL276" s="276">
        <f t="shared" si="268"/>
        <v>1576767000</v>
      </c>
      <c r="AM276" s="276">
        <f t="shared" si="268"/>
        <v>1485165000</v>
      </c>
      <c r="AN276" s="275">
        <f t="shared" si="268"/>
        <v>1576767000</v>
      </c>
      <c r="AO276" s="275">
        <f t="shared" si="268"/>
        <v>1674019000</v>
      </c>
      <c r="AP276" s="275">
        <f t="shared" si="263"/>
        <v>1674018497.08901</v>
      </c>
      <c r="AQ276" s="52">
        <f t="shared" si="264"/>
        <v>1574275000</v>
      </c>
      <c r="AR276" s="43">
        <f t="shared" si="264"/>
        <v>1671374000</v>
      </c>
      <c r="AS276" s="63">
        <f t="shared" si="249"/>
        <v>1416847500</v>
      </c>
      <c r="AT276" s="63">
        <f t="shared" si="250"/>
        <v>23614125</v>
      </c>
      <c r="AU276" s="351">
        <f t="shared" si="251"/>
        <v>29564381.25</v>
      </c>
      <c r="AV276" s="141">
        <f t="shared" si="252"/>
        <v>16713740</v>
      </c>
      <c r="AW276" s="5">
        <f t="shared" si="253"/>
        <v>23614125</v>
      </c>
      <c r="AX276" s="5">
        <f t="shared" si="254"/>
        <v>37129125</v>
      </c>
      <c r="AY276" s="510">
        <f t="shared" si="255"/>
        <v>1774461000</v>
      </c>
      <c r="AZ276" s="127">
        <f t="shared" si="265"/>
        <v>1774460325.9317751</v>
      </c>
      <c r="BA276" s="2"/>
      <c r="BB276" s="2"/>
      <c r="BW276" s="56">
        <f t="shared" si="256"/>
        <v>-1383558.9486359991</v>
      </c>
      <c r="CW276" s="63">
        <f t="shared" si="257"/>
        <v>1504236600</v>
      </c>
      <c r="CX276" s="44">
        <f t="shared" si="258"/>
        <v>16713740</v>
      </c>
      <c r="DA276" s="56">
        <f t="shared" si="259"/>
        <v>1336648500</v>
      </c>
      <c r="DB276" s="44">
        <f t="shared" si="260"/>
        <v>22277475</v>
      </c>
      <c r="DC276" s="49">
        <f t="shared" si="261"/>
        <v>37129125</v>
      </c>
    </row>
    <row r="277" spans="1:107">
      <c r="A277" s="3">
        <f t="shared" si="262"/>
        <v>238</v>
      </c>
      <c r="B277" s="263">
        <v>4</v>
      </c>
      <c r="C277" s="556"/>
      <c r="D277" s="264" t="s">
        <v>189</v>
      </c>
      <c r="E277" s="265">
        <v>10</v>
      </c>
      <c r="F277" s="266"/>
      <c r="G277" s="41" t="s">
        <v>48</v>
      </c>
      <c r="H277" s="267">
        <f t="shared" si="229"/>
        <v>74</v>
      </c>
      <c r="I277" s="267">
        <f t="shared" si="230"/>
        <v>63</v>
      </c>
      <c r="J277" s="268">
        <f t="shared" si="231"/>
        <v>27506142.120000001</v>
      </c>
      <c r="K277" s="268">
        <f t="shared" si="232"/>
        <v>2</v>
      </c>
      <c r="L277" s="269">
        <f t="shared" si="233"/>
        <v>0.93</v>
      </c>
      <c r="M277" s="270">
        <f t="shared" si="267"/>
        <v>1.0149999999999999</v>
      </c>
      <c r="N277" s="271">
        <f t="shared" si="234"/>
        <v>21697038.027760517</v>
      </c>
      <c r="O277" s="271">
        <f t="shared" si="235"/>
        <v>24456028.527690329</v>
      </c>
      <c r="P277" s="271">
        <f t="shared" si="236"/>
        <v>25964422.854173999</v>
      </c>
      <c r="Q277" s="271">
        <f t="shared" si="237"/>
        <v>27565851.642144006</v>
      </c>
      <c r="R277" s="272">
        <f t="shared" si="238"/>
        <v>25964422.854173999</v>
      </c>
      <c r="S277" s="271">
        <f t="shared" si="238"/>
        <v>27565851.642144006</v>
      </c>
      <c r="T277" s="271">
        <f t="shared" si="239"/>
        <v>29266053.053612821</v>
      </c>
      <c r="U277" s="271"/>
      <c r="V277" s="271">
        <f t="shared" si="240"/>
        <v>1366913395.7489126</v>
      </c>
      <c r="W277" s="271">
        <f t="shared" si="241"/>
        <v>1540729797.2444906</v>
      </c>
      <c r="X277" s="271">
        <f t="shared" si="242"/>
        <v>1635758639.8129621</v>
      </c>
      <c r="Y277" s="272">
        <f t="shared" si="243"/>
        <v>1736648653.4550724</v>
      </c>
      <c r="Z277" s="272">
        <f t="shared" si="244"/>
        <v>1635758639.8129621</v>
      </c>
      <c r="AA277" s="271">
        <f t="shared" si="245"/>
        <v>1736648653.4550724</v>
      </c>
      <c r="AB277" s="271">
        <f t="shared" si="246"/>
        <v>1843761342.3776078</v>
      </c>
      <c r="AC277" s="271"/>
      <c r="AD277" s="33" t="str">
        <f t="shared" si="247"/>
        <v>BERTAHAP</v>
      </c>
      <c r="AE277" s="273">
        <f t="shared" si="248"/>
        <v>0</v>
      </c>
      <c r="AF277" s="274">
        <v>2</v>
      </c>
      <c r="AG277" s="275"/>
      <c r="AH277" s="271" t="e">
        <f>IF(AG277&gt;#REF!,"LB","KR")</f>
        <v>#REF!</v>
      </c>
      <c r="AI277" s="275">
        <f t="shared" si="268"/>
        <v>1503605000</v>
      </c>
      <c r="AJ277" s="275">
        <f t="shared" si="268"/>
        <v>1694803000</v>
      </c>
      <c r="AK277" s="275">
        <f t="shared" si="268"/>
        <v>1799335000</v>
      </c>
      <c r="AL277" s="276">
        <f t="shared" si="268"/>
        <v>1910314000</v>
      </c>
      <c r="AM277" s="276">
        <f t="shared" si="268"/>
        <v>1799335000</v>
      </c>
      <c r="AN277" s="275">
        <f t="shared" si="268"/>
        <v>1910314000</v>
      </c>
      <c r="AO277" s="275">
        <f t="shared" si="268"/>
        <v>2028138000</v>
      </c>
      <c r="AP277" s="275">
        <f t="shared" si="263"/>
        <v>2028137937.4683101</v>
      </c>
      <c r="AQ277" s="52">
        <f t="shared" si="264"/>
        <v>1907296000</v>
      </c>
      <c r="AR277" s="43">
        <f t="shared" si="264"/>
        <v>2024933000</v>
      </c>
      <c r="AS277" s="63">
        <f t="shared" si="249"/>
        <v>1716566400</v>
      </c>
      <c r="AT277" s="63">
        <f t="shared" si="250"/>
        <v>28609440</v>
      </c>
      <c r="AU277" s="351">
        <f t="shared" si="251"/>
        <v>35818387.5</v>
      </c>
      <c r="AV277" s="141">
        <f t="shared" si="252"/>
        <v>20249330</v>
      </c>
      <c r="AW277" s="5">
        <f t="shared" si="253"/>
        <v>28609440</v>
      </c>
      <c r="AX277" s="5">
        <f t="shared" si="254"/>
        <v>44983375</v>
      </c>
      <c r="AY277" s="510">
        <f t="shared" si="255"/>
        <v>2149826000</v>
      </c>
      <c r="AZ277" s="127">
        <f t="shared" si="265"/>
        <v>2149825994.1640873</v>
      </c>
      <c r="BA277" s="2"/>
      <c r="BB277" s="2"/>
      <c r="BW277" s="56">
        <f t="shared" si="256"/>
        <v>-1383558.9486359991</v>
      </c>
      <c r="CW277" s="63">
        <f t="shared" si="257"/>
        <v>1822439700</v>
      </c>
      <c r="CX277" s="44">
        <f t="shared" si="258"/>
        <v>20249330</v>
      </c>
      <c r="DA277" s="56">
        <f t="shared" si="259"/>
        <v>1619401500</v>
      </c>
      <c r="DB277" s="44">
        <f t="shared" si="260"/>
        <v>26990025</v>
      </c>
      <c r="DC277" s="49">
        <f t="shared" si="261"/>
        <v>44983375</v>
      </c>
    </row>
    <row r="278" spans="1:107">
      <c r="A278" s="3">
        <f t="shared" si="262"/>
        <v>239</v>
      </c>
      <c r="B278" s="263">
        <v>5</v>
      </c>
      <c r="C278" s="556"/>
      <c r="D278" s="264" t="s">
        <v>189</v>
      </c>
      <c r="E278" s="299">
        <v>12</v>
      </c>
      <c r="F278" s="266"/>
      <c r="G278" s="41" t="s">
        <v>50</v>
      </c>
      <c r="H278" s="267">
        <f t="shared" si="229"/>
        <v>67</v>
      </c>
      <c r="I278" s="267">
        <f t="shared" si="230"/>
        <v>57</v>
      </c>
      <c r="J278" s="268">
        <f t="shared" si="231"/>
        <v>27506142.120000001</v>
      </c>
      <c r="K278" s="268">
        <f t="shared" si="232"/>
        <v>2</v>
      </c>
      <c r="L278" s="269">
        <f t="shared" si="233"/>
        <v>0.93</v>
      </c>
      <c r="M278" s="270">
        <f t="shared" si="267"/>
        <v>1.0149999999999999</v>
      </c>
      <c r="N278" s="271">
        <f t="shared" si="234"/>
        <v>21697038.027760517</v>
      </c>
      <c r="O278" s="271">
        <f t="shared" si="235"/>
        <v>24456028.527690329</v>
      </c>
      <c r="P278" s="271">
        <f t="shared" si="236"/>
        <v>25964422.854173999</v>
      </c>
      <c r="Q278" s="271">
        <f t="shared" si="237"/>
        <v>27565851.642144006</v>
      </c>
      <c r="R278" s="272">
        <f t="shared" si="238"/>
        <v>25964422.854173999</v>
      </c>
      <c r="S278" s="271">
        <f t="shared" si="238"/>
        <v>27565851.642144006</v>
      </c>
      <c r="T278" s="271">
        <f t="shared" si="239"/>
        <v>29266053.053612821</v>
      </c>
      <c r="U278" s="271"/>
      <c r="V278" s="271">
        <f t="shared" si="240"/>
        <v>1236731167.5823495</v>
      </c>
      <c r="W278" s="271">
        <f t="shared" si="241"/>
        <v>1393993626.0783486</v>
      </c>
      <c r="X278" s="271">
        <f t="shared" si="242"/>
        <v>1479972102.6879179</v>
      </c>
      <c r="Y278" s="272">
        <f t="shared" si="243"/>
        <v>1571253543.6022084</v>
      </c>
      <c r="Z278" s="272">
        <f t="shared" si="244"/>
        <v>1479972102.6879179</v>
      </c>
      <c r="AA278" s="271">
        <f t="shared" si="245"/>
        <v>1571253543.6022084</v>
      </c>
      <c r="AB278" s="271">
        <f t="shared" si="246"/>
        <v>1668165024.0559309</v>
      </c>
      <c r="AC278" s="271"/>
      <c r="AD278" s="33" t="str">
        <f t="shared" si="247"/>
        <v>BERTAHAP</v>
      </c>
      <c r="AE278" s="273">
        <f t="shared" si="248"/>
        <v>0</v>
      </c>
      <c r="AF278" s="274">
        <v>2</v>
      </c>
      <c r="AG278" s="275"/>
      <c r="AH278" s="271" t="e">
        <f>IF(AG278&gt;#REF!,"LB","KR")</f>
        <v>#REF!</v>
      </c>
      <c r="AI278" s="275">
        <f t="shared" si="268"/>
        <v>1360405000</v>
      </c>
      <c r="AJ278" s="275">
        <f t="shared" si="268"/>
        <v>1533393000</v>
      </c>
      <c r="AK278" s="275">
        <f t="shared" si="268"/>
        <v>1627970000</v>
      </c>
      <c r="AL278" s="276">
        <f t="shared" si="268"/>
        <v>1728379000</v>
      </c>
      <c r="AM278" s="276">
        <f t="shared" si="268"/>
        <v>1627970000</v>
      </c>
      <c r="AN278" s="275">
        <f t="shared" si="268"/>
        <v>1728379000</v>
      </c>
      <c r="AO278" s="275">
        <f t="shared" si="268"/>
        <v>1834982000</v>
      </c>
      <c r="AP278" s="275">
        <f t="shared" si="263"/>
        <v>1834981589.5311141</v>
      </c>
      <c r="AQ278" s="52">
        <f t="shared" si="264"/>
        <v>1725649000</v>
      </c>
      <c r="AR278" s="43">
        <f t="shared" si="264"/>
        <v>1832082000</v>
      </c>
      <c r="AS278" s="63">
        <f t="shared" si="249"/>
        <v>1553084100</v>
      </c>
      <c r="AT278" s="63">
        <f t="shared" si="250"/>
        <v>25884735</v>
      </c>
      <c r="AU278" s="351">
        <f t="shared" si="251"/>
        <v>32407106.25</v>
      </c>
      <c r="AV278" s="141">
        <f t="shared" si="252"/>
        <v>18320820</v>
      </c>
      <c r="AW278" s="5">
        <f t="shared" si="253"/>
        <v>25884735</v>
      </c>
      <c r="AX278" s="5">
        <f t="shared" si="254"/>
        <v>40699250</v>
      </c>
      <c r="AY278" s="510">
        <f t="shared" si="255"/>
        <v>1945081000</v>
      </c>
      <c r="AZ278" s="127">
        <f t="shared" si="265"/>
        <v>1945080408.6061757</v>
      </c>
      <c r="BA278" s="2"/>
      <c r="BB278" s="2"/>
      <c r="BW278" s="56">
        <f t="shared" si="256"/>
        <v>-1383558.9486359991</v>
      </c>
      <c r="CW278" s="63">
        <f t="shared" si="257"/>
        <v>1648873800</v>
      </c>
      <c r="CX278" s="44">
        <f t="shared" si="258"/>
        <v>18320820</v>
      </c>
      <c r="DA278" s="56">
        <f t="shared" si="259"/>
        <v>1465173000</v>
      </c>
      <c r="DB278" s="44">
        <f t="shared" si="260"/>
        <v>24419550</v>
      </c>
      <c r="DC278" s="49">
        <f t="shared" si="261"/>
        <v>40699250</v>
      </c>
    </row>
    <row r="279" spans="1:107">
      <c r="A279" s="3">
        <f t="shared" si="262"/>
        <v>240</v>
      </c>
      <c r="B279" s="263">
        <v>6</v>
      </c>
      <c r="C279" s="556"/>
      <c r="D279" s="264" t="s">
        <v>189</v>
      </c>
      <c r="E279" s="265">
        <v>16</v>
      </c>
      <c r="F279" s="266"/>
      <c r="G279" s="41" t="s">
        <v>52</v>
      </c>
      <c r="H279" s="267">
        <f t="shared" si="229"/>
        <v>71</v>
      </c>
      <c r="I279" s="267">
        <f t="shared" si="230"/>
        <v>63</v>
      </c>
      <c r="J279" s="268">
        <f t="shared" si="231"/>
        <v>27506142.120000001</v>
      </c>
      <c r="K279" s="268">
        <f t="shared" si="232"/>
        <v>2</v>
      </c>
      <c r="L279" s="269">
        <f t="shared" si="233"/>
        <v>0.93</v>
      </c>
      <c r="M279" s="270">
        <f t="shared" si="267"/>
        <v>1.0149999999999999</v>
      </c>
      <c r="N279" s="271">
        <f t="shared" si="234"/>
        <v>21697038.027760517</v>
      </c>
      <c r="O279" s="271">
        <f t="shared" si="235"/>
        <v>24456028.527690329</v>
      </c>
      <c r="P279" s="271">
        <f t="shared" si="236"/>
        <v>25964422.854173999</v>
      </c>
      <c r="Q279" s="271">
        <f t="shared" si="237"/>
        <v>27565851.642144006</v>
      </c>
      <c r="R279" s="272">
        <f t="shared" si="238"/>
        <v>25964422.854173999</v>
      </c>
      <c r="S279" s="271">
        <f t="shared" si="238"/>
        <v>27565851.642144006</v>
      </c>
      <c r="T279" s="271">
        <f t="shared" si="239"/>
        <v>29266053.053612821</v>
      </c>
      <c r="U279" s="271"/>
      <c r="V279" s="271">
        <f t="shared" si="240"/>
        <v>1366913395.7489126</v>
      </c>
      <c r="W279" s="271">
        <f t="shared" si="241"/>
        <v>1540729797.2444906</v>
      </c>
      <c r="X279" s="271">
        <f t="shared" si="242"/>
        <v>1635758639.8129621</v>
      </c>
      <c r="Y279" s="272">
        <f t="shared" si="243"/>
        <v>1736648653.4550724</v>
      </c>
      <c r="Z279" s="272">
        <f t="shared" si="244"/>
        <v>1635758639.8129621</v>
      </c>
      <c r="AA279" s="271">
        <f t="shared" si="245"/>
        <v>1736648653.4550724</v>
      </c>
      <c r="AB279" s="271">
        <f t="shared" si="246"/>
        <v>1843761342.3776078</v>
      </c>
      <c r="AC279" s="271"/>
      <c r="AD279" s="33" t="str">
        <f t="shared" si="247"/>
        <v>BERTAHAP</v>
      </c>
      <c r="AE279" s="273">
        <f t="shared" si="248"/>
        <v>0</v>
      </c>
      <c r="AF279" s="274">
        <v>2</v>
      </c>
      <c r="AG279" s="275"/>
      <c r="AH279" s="271" t="e">
        <f>IF(AG279&gt;#REF!,"LB","KR")</f>
        <v>#REF!</v>
      </c>
      <c r="AI279" s="275">
        <f t="shared" si="268"/>
        <v>1503605000</v>
      </c>
      <c r="AJ279" s="275">
        <f t="shared" si="268"/>
        <v>1694803000</v>
      </c>
      <c r="AK279" s="275">
        <f t="shared" si="268"/>
        <v>1799335000</v>
      </c>
      <c r="AL279" s="276">
        <f t="shared" si="268"/>
        <v>1910314000</v>
      </c>
      <c r="AM279" s="276">
        <f t="shared" si="268"/>
        <v>1799335000</v>
      </c>
      <c r="AN279" s="275">
        <f t="shared" si="268"/>
        <v>1910314000</v>
      </c>
      <c r="AO279" s="275">
        <f t="shared" si="268"/>
        <v>2028138000</v>
      </c>
      <c r="AP279" s="275">
        <f t="shared" si="263"/>
        <v>2028137937.4683101</v>
      </c>
      <c r="AQ279" s="52">
        <f t="shared" si="264"/>
        <v>1907296000</v>
      </c>
      <c r="AR279" s="43">
        <f t="shared" si="264"/>
        <v>2024933000</v>
      </c>
      <c r="AS279" s="63">
        <f t="shared" si="249"/>
        <v>1716566400</v>
      </c>
      <c r="AT279" s="63">
        <f t="shared" si="250"/>
        <v>28609440</v>
      </c>
      <c r="AU279" s="351">
        <f t="shared" si="251"/>
        <v>35818387.5</v>
      </c>
      <c r="AV279" s="141">
        <f t="shared" si="252"/>
        <v>20249330</v>
      </c>
      <c r="AW279" s="5">
        <f t="shared" si="253"/>
        <v>28609440</v>
      </c>
      <c r="AX279" s="5">
        <f t="shared" si="254"/>
        <v>44983375</v>
      </c>
      <c r="AY279" s="510">
        <f t="shared" si="255"/>
        <v>2149826000</v>
      </c>
      <c r="AZ279" s="127">
        <f t="shared" si="265"/>
        <v>2149825994.1640873</v>
      </c>
      <c r="BA279" s="2"/>
      <c r="BB279" s="2"/>
      <c r="BW279" s="56">
        <f t="shared" si="256"/>
        <v>-1383558.9486359991</v>
      </c>
      <c r="CW279" s="63">
        <f t="shared" si="257"/>
        <v>1822439700</v>
      </c>
      <c r="CX279" s="44">
        <f t="shared" si="258"/>
        <v>20249330</v>
      </c>
      <c r="DA279" s="56">
        <f t="shared" si="259"/>
        <v>1619401500</v>
      </c>
      <c r="DB279" s="44">
        <f t="shared" si="260"/>
        <v>26990025</v>
      </c>
      <c r="DC279" s="49">
        <f t="shared" si="261"/>
        <v>44983375</v>
      </c>
    </row>
    <row r="280" spans="1:107">
      <c r="A280" s="3">
        <f t="shared" si="262"/>
        <v>241</v>
      </c>
      <c r="B280" s="263">
        <v>7</v>
      </c>
      <c r="C280" s="556"/>
      <c r="D280" s="264" t="s">
        <v>189</v>
      </c>
      <c r="E280" s="299">
        <v>18</v>
      </c>
      <c r="F280" s="266"/>
      <c r="G280" s="41" t="s">
        <v>54</v>
      </c>
      <c r="H280" s="267">
        <f t="shared" si="229"/>
        <v>97</v>
      </c>
      <c r="I280" s="267">
        <f t="shared" si="230"/>
        <v>85</v>
      </c>
      <c r="J280" s="268">
        <f t="shared" si="231"/>
        <v>27506142.120000001</v>
      </c>
      <c r="K280" s="268">
        <f t="shared" si="232"/>
        <v>2</v>
      </c>
      <c r="L280" s="269">
        <f t="shared" si="233"/>
        <v>0.93</v>
      </c>
      <c r="M280" s="270">
        <f t="shared" si="267"/>
        <v>1.0149999999999999</v>
      </c>
      <c r="N280" s="271">
        <f t="shared" si="234"/>
        <v>21697038.027760517</v>
      </c>
      <c r="O280" s="271">
        <f t="shared" si="235"/>
        <v>24456028.527690329</v>
      </c>
      <c r="P280" s="271">
        <f t="shared" si="236"/>
        <v>25964422.854173999</v>
      </c>
      <c r="Q280" s="271">
        <f t="shared" si="237"/>
        <v>27565851.642144006</v>
      </c>
      <c r="R280" s="272">
        <f t="shared" si="238"/>
        <v>25964422.854173999</v>
      </c>
      <c r="S280" s="271">
        <f t="shared" si="238"/>
        <v>27565851.642144006</v>
      </c>
      <c r="T280" s="271">
        <f t="shared" si="239"/>
        <v>29266053.053612821</v>
      </c>
      <c r="U280" s="271"/>
      <c r="V280" s="271">
        <f t="shared" si="240"/>
        <v>1844248232.3596439</v>
      </c>
      <c r="W280" s="271">
        <f t="shared" si="241"/>
        <v>2078762424.853678</v>
      </c>
      <c r="X280" s="271">
        <f t="shared" si="242"/>
        <v>2206975942.6047897</v>
      </c>
      <c r="Y280" s="272">
        <f t="shared" si="243"/>
        <v>2343097389.5822406</v>
      </c>
      <c r="Z280" s="272">
        <f t="shared" si="244"/>
        <v>2206975942.6047897</v>
      </c>
      <c r="AA280" s="271">
        <f t="shared" si="245"/>
        <v>2343097389.5822406</v>
      </c>
      <c r="AB280" s="271">
        <f t="shared" si="246"/>
        <v>2487614509.5570898</v>
      </c>
      <c r="AC280" s="271"/>
      <c r="AD280" s="33" t="str">
        <f t="shared" si="247"/>
        <v>BERTAHAP</v>
      </c>
      <c r="AE280" s="273">
        <f t="shared" si="248"/>
        <v>0</v>
      </c>
      <c r="AF280" s="274">
        <v>2</v>
      </c>
      <c r="AG280" s="275"/>
      <c r="AH280" s="271" t="e">
        <f>IF(AG280&gt;#REF!,"LB","KR")</f>
        <v>#REF!</v>
      </c>
      <c r="AI280" s="275">
        <f t="shared" si="268"/>
        <v>2028674000</v>
      </c>
      <c r="AJ280" s="275">
        <f t="shared" si="268"/>
        <v>2286639000</v>
      </c>
      <c r="AK280" s="275">
        <f t="shared" si="268"/>
        <v>2427674000</v>
      </c>
      <c r="AL280" s="276">
        <f t="shared" si="268"/>
        <v>2577408000</v>
      </c>
      <c r="AM280" s="276">
        <f t="shared" si="268"/>
        <v>2427674000</v>
      </c>
      <c r="AN280" s="275">
        <f t="shared" si="268"/>
        <v>2577408000</v>
      </c>
      <c r="AO280" s="275">
        <f t="shared" si="268"/>
        <v>2736376000</v>
      </c>
      <c r="AP280" s="275">
        <f t="shared" si="263"/>
        <v>2736376818.2269106</v>
      </c>
      <c r="AQ280" s="52">
        <f t="shared" si="264"/>
        <v>2573335000</v>
      </c>
      <c r="AR280" s="43">
        <f t="shared" si="264"/>
        <v>2732053000</v>
      </c>
      <c r="AS280" s="63">
        <f t="shared" si="249"/>
        <v>2316001500</v>
      </c>
      <c r="AT280" s="63">
        <f t="shared" si="250"/>
        <v>38600025</v>
      </c>
      <c r="AU280" s="351">
        <f t="shared" si="251"/>
        <v>48326400</v>
      </c>
      <c r="AV280" s="141">
        <f t="shared" si="252"/>
        <v>27320530</v>
      </c>
      <c r="AW280" s="5">
        <f t="shared" si="253"/>
        <v>38600025</v>
      </c>
      <c r="AX280" s="5">
        <f t="shared" si="254"/>
        <v>60691850</v>
      </c>
      <c r="AY280" s="510">
        <f t="shared" si="255"/>
        <v>2900560000</v>
      </c>
      <c r="AZ280" s="127">
        <f t="shared" si="265"/>
        <v>2900559453.9838982</v>
      </c>
      <c r="BA280" s="2"/>
      <c r="BB280" s="2"/>
      <c r="BW280" s="56">
        <f t="shared" si="256"/>
        <v>-1383558.9486359991</v>
      </c>
      <c r="CW280" s="63">
        <f t="shared" si="257"/>
        <v>2458847700</v>
      </c>
      <c r="CX280" s="44">
        <f t="shared" si="258"/>
        <v>27320530</v>
      </c>
      <c r="DA280" s="56">
        <f t="shared" si="259"/>
        <v>2184906600</v>
      </c>
      <c r="DB280" s="44">
        <f t="shared" si="260"/>
        <v>36415110</v>
      </c>
      <c r="DC280" s="49">
        <f t="shared" si="261"/>
        <v>60691850</v>
      </c>
    </row>
    <row r="281" spans="1:107">
      <c r="A281" s="3">
        <f t="shared" si="262"/>
        <v>242</v>
      </c>
      <c r="B281" s="263">
        <v>8</v>
      </c>
      <c r="C281" s="556"/>
      <c r="D281" s="264" t="s">
        <v>189</v>
      </c>
      <c r="E281" s="299">
        <v>20</v>
      </c>
      <c r="F281" s="266"/>
      <c r="G281" s="41" t="s">
        <v>70</v>
      </c>
      <c r="H281" s="267">
        <f t="shared" si="229"/>
        <v>60</v>
      </c>
      <c r="I281" s="267">
        <f t="shared" si="230"/>
        <v>51</v>
      </c>
      <c r="J281" s="268">
        <f t="shared" si="231"/>
        <v>27506142.120000001</v>
      </c>
      <c r="K281" s="268">
        <f t="shared" si="232"/>
        <v>2</v>
      </c>
      <c r="L281" s="269">
        <f t="shared" si="233"/>
        <v>0.93</v>
      </c>
      <c r="M281" s="270">
        <f t="shared" si="267"/>
        <v>1.0149999999999999</v>
      </c>
      <c r="N281" s="271">
        <f t="shared" si="234"/>
        <v>21697038.027760517</v>
      </c>
      <c r="O281" s="271">
        <f t="shared" si="235"/>
        <v>24456028.527690329</v>
      </c>
      <c r="P281" s="271">
        <f t="shared" si="236"/>
        <v>25964422.854173999</v>
      </c>
      <c r="Q281" s="271">
        <f t="shared" si="237"/>
        <v>27565851.642144006</v>
      </c>
      <c r="R281" s="272">
        <f t="shared" si="238"/>
        <v>25964422.854173999</v>
      </c>
      <c r="S281" s="271">
        <f t="shared" si="238"/>
        <v>27565851.642144006</v>
      </c>
      <c r="T281" s="271">
        <f t="shared" si="239"/>
        <v>29266053.053612821</v>
      </c>
      <c r="U281" s="271"/>
      <c r="V281" s="271">
        <f t="shared" si="240"/>
        <v>1106548939.4157863</v>
      </c>
      <c r="W281" s="271">
        <f t="shared" si="241"/>
        <v>1247257454.9122066</v>
      </c>
      <c r="X281" s="271">
        <f t="shared" si="242"/>
        <v>1324185565.5628741</v>
      </c>
      <c r="Y281" s="272">
        <f t="shared" si="243"/>
        <v>1405858433.7493443</v>
      </c>
      <c r="Z281" s="272">
        <f t="shared" si="244"/>
        <v>1324185565.5628741</v>
      </c>
      <c r="AA281" s="271">
        <f t="shared" si="245"/>
        <v>1405858433.7493443</v>
      </c>
      <c r="AB281" s="271">
        <f t="shared" si="246"/>
        <v>1492568705.7342539</v>
      </c>
      <c r="AC281" s="271"/>
      <c r="AD281" s="33" t="str">
        <f t="shared" si="247"/>
        <v>BERTAHAP</v>
      </c>
      <c r="AE281" s="273">
        <f t="shared" si="248"/>
        <v>0</v>
      </c>
      <c r="AF281" s="274">
        <v>2</v>
      </c>
      <c r="AG281" s="275"/>
      <c r="AH281" s="271" t="e">
        <f>IF(AG281&gt;#REF!,"LB","KR")</f>
        <v>#REF!</v>
      </c>
      <c r="AI281" s="275">
        <f t="shared" si="268"/>
        <v>1217204000</v>
      </c>
      <c r="AJ281" s="275">
        <f t="shared" si="268"/>
        <v>1371984000</v>
      </c>
      <c r="AK281" s="275">
        <f t="shared" si="268"/>
        <v>1456605000</v>
      </c>
      <c r="AL281" s="276">
        <f t="shared" si="268"/>
        <v>1546445000</v>
      </c>
      <c r="AM281" s="276">
        <f t="shared" si="268"/>
        <v>1456605000</v>
      </c>
      <c r="AN281" s="275">
        <f t="shared" si="268"/>
        <v>1546445000</v>
      </c>
      <c r="AO281" s="275">
        <f t="shared" si="268"/>
        <v>1641826000</v>
      </c>
      <c r="AP281" s="275">
        <f t="shared" si="263"/>
        <v>1641826303.2717035</v>
      </c>
      <c r="AQ281" s="52">
        <f t="shared" si="264"/>
        <v>1544002000</v>
      </c>
      <c r="AR281" s="43">
        <f t="shared" si="264"/>
        <v>1639232000</v>
      </c>
      <c r="AS281" s="63">
        <f t="shared" si="249"/>
        <v>1389601800</v>
      </c>
      <c r="AT281" s="63">
        <f t="shared" si="250"/>
        <v>23160030</v>
      </c>
      <c r="AU281" s="351">
        <f t="shared" si="251"/>
        <v>28995843.75</v>
      </c>
      <c r="AV281" s="141">
        <f t="shared" si="252"/>
        <v>16392320</v>
      </c>
      <c r="AW281" s="5">
        <f t="shared" si="253"/>
        <v>23160030</v>
      </c>
      <c r="AX281" s="5">
        <f t="shared" si="254"/>
        <v>36415125</v>
      </c>
      <c r="AY281" s="510">
        <f t="shared" si="255"/>
        <v>1740336000</v>
      </c>
      <c r="AZ281" s="127">
        <f t="shared" si="265"/>
        <v>1740335884.7258575</v>
      </c>
      <c r="BA281" s="2"/>
      <c r="BB281" s="2"/>
      <c r="BW281" s="56">
        <f t="shared" si="256"/>
        <v>-1383558.9486359991</v>
      </c>
      <c r="CW281" s="63">
        <f t="shared" si="257"/>
        <v>1475308800</v>
      </c>
      <c r="CX281" s="44">
        <f t="shared" si="258"/>
        <v>16392320</v>
      </c>
      <c r="DA281" s="56">
        <f t="shared" si="259"/>
        <v>1310944500</v>
      </c>
      <c r="DB281" s="44">
        <f t="shared" si="260"/>
        <v>21849075</v>
      </c>
      <c r="DC281" s="49">
        <f t="shared" si="261"/>
        <v>36415125</v>
      </c>
    </row>
    <row r="282" spans="1:107">
      <c r="A282" s="3">
        <f t="shared" si="262"/>
        <v>243</v>
      </c>
      <c r="B282" s="263">
        <v>9</v>
      </c>
      <c r="C282" s="556"/>
      <c r="D282" s="264" t="s">
        <v>189</v>
      </c>
      <c r="E282" s="299">
        <v>22</v>
      </c>
      <c r="F282" s="266">
        <v>0</v>
      </c>
      <c r="G282" s="41" t="s">
        <v>89</v>
      </c>
      <c r="H282" s="267">
        <f t="shared" si="229"/>
        <v>81</v>
      </c>
      <c r="I282" s="267">
        <f t="shared" si="230"/>
        <v>70</v>
      </c>
      <c r="J282" s="268">
        <f t="shared" si="231"/>
        <v>27506142.120000001</v>
      </c>
      <c r="K282" s="268">
        <f t="shared" si="232"/>
        <v>4</v>
      </c>
      <c r="L282" s="269">
        <f t="shared" si="233"/>
        <v>0.97</v>
      </c>
      <c r="M282" s="270">
        <f t="shared" si="267"/>
        <v>1.0149999999999999</v>
      </c>
      <c r="N282" s="271">
        <f t="shared" si="234"/>
        <v>22630243.96443839</v>
      </c>
      <c r="O282" s="271">
        <f t="shared" si="235"/>
        <v>25507900.722429696</v>
      </c>
      <c r="P282" s="271">
        <f t="shared" si="236"/>
        <v>27081172.224245999</v>
      </c>
      <c r="Q282" s="271">
        <f t="shared" si="237"/>
        <v>28751479.669763103</v>
      </c>
      <c r="R282" s="272">
        <f t="shared" si="238"/>
        <v>27081172.224245999</v>
      </c>
      <c r="S282" s="271">
        <f t="shared" si="238"/>
        <v>28751479.669763103</v>
      </c>
      <c r="T282" s="271">
        <f t="shared" si="239"/>
        <v>30524808.023660682</v>
      </c>
      <c r="U282" s="271"/>
      <c r="V282" s="271">
        <f t="shared" si="240"/>
        <v>1584117077.5106874</v>
      </c>
      <c r="W282" s="271">
        <f t="shared" si="241"/>
        <v>1785553050.5700788</v>
      </c>
      <c r="X282" s="271">
        <f t="shared" si="242"/>
        <v>1895682055.6972198</v>
      </c>
      <c r="Y282" s="272">
        <f t="shared" si="243"/>
        <v>2012603576.8834171</v>
      </c>
      <c r="Z282" s="272">
        <f t="shared" si="244"/>
        <v>1895682055.6972198</v>
      </c>
      <c r="AA282" s="271">
        <f t="shared" si="245"/>
        <v>2012603576.8834171</v>
      </c>
      <c r="AB282" s="271">
        <f t="shared" si="246"/>
        <v>2136736561.6562479</v>
      </c>
      <c r="AC282" s="271"/>
      <c r="AD282" s="33" t="str">
        <f t="shared" si="247"/>
        <v>BERTAHAP</v>
      </c>
      <c r="AE282" s="273">
        <f t="shared" si="248"/>
        <v>0</v>
      </c>
      <c r="AF282" s="274">
        <v>2</v>
      </c>
      <c r="AG282" s="275"/>
      <c r="AH282" s="271" t="e">
        <f>IF(AG282&gt;#REF!,"LB","KR")</f>
        <v>#REF!</v>
      </c>
      <c r="AI282" s="275">
        <f t="shared" si="268"/>
        <v>1742529000</v>
      </c>
      <c r="AJ282" s="275">
        <f t="shared" si="268"/>
        <v>1964109000</v>
      </c>
      <c r="AK282" s="275">
        <f t="shared" si="268"/>
        <v>2085251000</v>
      </c>
      <c r="AL282" s="276">
        <f t="shared" si="268"/>
        <v>2213864000</v>
      </c>
      <c r="AM282" s="276">
        <f t="shared" si="268"/>
        <v>2085251000</v>
      </c>
      <c r="AN282" s="275">
        <f t="shared" si="268"/>
        <v>2213864000</v>
      </c>
      <c r="AO282" s="275">
        <f t="shared" si="268"/>
        <v>2350411000</v>
      </c>
      <c r="AP282" s="275">
        <f t="shared" si="263"/>
        <v>2350410229.3106489</v>
      </c>
      <c r="AQ282" s="52">
        <f t="shared" si="264"/>
        <v>2210367000</v>
      </c>
      <c r="AR282" s="43">
        <f t="shared" si="264"/>
        <v>2346696000</v>
      </c>
      <c r="AS282" s="63">
        <f t="shared" si="249"/>
        <v>1989330300</v>
      </c>
      <c r="AT282" s="63">
        <f t="shared" si="250"/>
        <v>33155505</v>
      </c>
      <c r="AU282" s="351">
        <f t="shared" si="251"/>
        <v>41509950</v>
      </c>
      <c r="AV282" s="141">
        <f t="shared" si="252"/>
        <v>23466960</v>
      </c>
      <c r="AW282" s="5">
        <f t="shared" si="253"/>
        <v>33155505</v>
      </c>
      <c r="AX282" s="5">
        <f t="shared" si="254"/>
        <v>52131275</v>
      </c>
      <c r="AY282" s="510">
        <f t="shared" si="255"/>
        <v>2491435000</v>
      </c>
      <c r="AZ282" s="127">
        <f t="shared" si="265"/>
        <v>2491434561.6377859</v>
      </c>
      <c r="BA282" s="2"/>
      <c r="BB282" s="2"/>
      <c r="BW282" s="56">
        <f t="shared" si="256"/>
        <v>-266809.57856399938</v>
      </c>
      <c r="CW282" s="63">
        <f t="shared" si="257"/>
        <v>2112026400</v>
      </c>
      <c r="CX282" s="44">
        <f t="shared" si="258"/>
        <v>23466960</v>
      </c>
      <c r="DA282" s="56">
        <f t="shared" si="259"/>
        <v>1876725900</v>
      </c>
      <c r="DB282" s="44">
        <f t="shared" si="260"/>
        <v>31278765</v>
      </c>
      <c r="DC282" s="49">
        <f t="shared" si="261"/>
        <v>52131275</v>
      </c>
    </row>
    <row r="283" spans="1:107">
      <c r="A283" s="3">
        <f t="shared" si="262"/>
        <v>244</v>
      </c>
      <c r="B283" s="263">
        <v>1</v>
      </c>
      <c r="C283" s="556"/>
      <c r="D283" s="264" t="s">
        <v>190</v>
      </c>
      <c r="E283" s="265" t="s">
        <v>24</v>
      </c>
      <c r="F283" s="266"/>
      <c r="G283" s="41" t="s">
        <v>39</v>
      </c>
      <c r="H283" s="267">
        <f t="shared" si="229"/>
        <v>113</v>
      </c>
      <c r="I283" s="267">
        <f t="shared" si="230"/>
        <v>101</v>
      </c>
      <c r="J283" s="268">
        <f t="shared" si="231"/>
        <v>27506142.120000001</v>
      </c>
      <c r="K283" s="268">
        <f t="shared" si="232"/>
        <v>6</v>
      </c>
      <c r="L283" s="269">
        <f t="shared" si="233"/>
        <v>0.95</v>
      </c>
      <c r="M283" s="270">
        <f t="shared" ref="M283:M291" si="269">SUMIF($AO$4:$AO$22,E283,$BC$4:$BC$22)</f>
        <v>1.0149999999999999</v>
      </c>
      <c r="N283" s="271">
        <f t="shared" si="234"/>
        <v>22163640.99609945</v>
      </c>
      <c r="O283" s="271">
        <f t="shared" si="235"/>
        <v>24981964.625060011</v>
      </c>
      <c r="P283" s="271">
        <f t="shared" si="236"/>
        <v>26522797.539209995</v>
      </c>
      <c r="Q283" s="271">
        <f t="shared" si="237"/>
        <v>28158665.655953549</v>
      </c>
      <c r="R283" s="272">
        <f t="shared" si="238"/>
        <v>26522797.539209995</v>
      </c>
      <c r="S283" s="271">
        <f t="shared" si="238"/>
        <v>28158665.655953549</v>
      </c>
      <c r="T283" s="271">
        <f t="shared" si="239"/>
        <v>29895430.538636748</v>
      </c>
      <c r="U283" s="271"/>
      <c r="V283" s="271">
        <f t="shared" si="240"/>
        <v>2238527740.6060443</v>
      </c>
      <c r="W283" s="271">
        <f t="shared" si="241"/>
        <v>2523178427.1310611</v>
      </c>
      <c r="X283" s="271">
        <f t="shared" si="242"/>
        <v>2678802551.4602094</v>
      </c>
      <c r="Y283" s="272">
        <f t="shared" si="243"/>
        <v>2844025231.2513084</v>
      </c>
      <c r="Z283" s="272">
        <f t="shared" si="244"/>
        <v>2678802551.4602094</v>
      </c>
      <c r="AA283" s="271">
        <f t="shared" si="245"/>
        <v>2844025231.2513084</v>
      </c>
      <c r="AB283" s="271">
        <f t="shared" si="246"/>
        <v>3019438484.4023113</v>
      </c>
      <c r="AC283" s="271"/>
      <c r="AD283" s="33" t="str">
        <f t="shared" si="247"/>
        <v>BERTAHAP</v>
      </c>
      <c r="AE283" s="273">
        <f t="shared" si="248"/>
        <v>0</v>
      </c>
      <c r="AF283" s="274">
        <v>2</v>
      </c>
      <c r="AG283" s="275"/>
      <c r="AH283" s="271" t="e">
        <f>IF(AG283&gt;#REF!,"LB","KR")</f>
        <v>#REF!</v>
      </c>
      <c r="AI283" s="275">
        <f t="shared" si="268"/>
        <v>2462381000</v>
      </c>
      <c r="AJ283" s="275">
        <f t="shared" si="268"/>
        <v>2775497000</v>
      </c>
      <c r="AK283" s="275">
        <f t="shared" si="268"/>
        <v>2946683000</v>
      </c>
      <c r="AL283" s="276">
        <f t="shared" si="268"/>
        <v>3128428000</v>
      </c>
      <c r="AM283" s="276">
        <f t="shared" si="268"/>
        <v>2946683000</v>
      </c>
      <c r="AN283" s="275">
        <f t="shared" si="268"/>
        <v>3128428000</v>
      </c>
      <c r="AO283" s="275">
        <f t="shared" si="268"/>
        <v>3321383000</v>
      </c>
      <c r="AP283" s="275">
        <f t="shared" si="263"/>
        <v>3321382511.6908064</v>
      </c>
      <c r="AQ283" s="52">
        <f t="shared" si="264"/>
        <v>3123484000</v>
      </c>
      <c r="AR283" s="43">
        <f t="shared" si="264"/>
        <v>3316134000</v>
      </c>
      <c r="AS283" s="63">
        <f t="shared" si="249"/>
        <v>2811135600</v>
      </c>
      <c r="AT283" s="63">
        <f t="shared" si="250"/>
        <v>46852260</v>
      </c>
      <c r="AU283" s="351">
        <f t="shared" si="251"/>
        <v>58658025</v>
      </c>
      <c r="AV283" s="141">
        <f t="shared" si="252"/>
        <v>33161340</v>
      </c>
      <c r="AW283" s="5">
        <f t="shared" si="253"/>
        <v>46852260</v>
      </c>
      <c r="AX283" s="5">
        <f t="shared" si="254"/>
        <v>73667075</v>
      </c>
      <c r="AY283" s="510">
        <f t="shared" si="255"/>
        <v>3520666000</v>
      </c>
      <c r="AZ283" s="127">
        <f t="shared" si="265"/>
        <v>3520665164.3937511</v>
      </c>
      <c r="BA283" s="2"/>
      <c r="BB283" s="2"/>
      <c r="BW283" s="56">
        <f t="shared" si="256"/>
        <v>-825184.26360000297</v>
      </c>
      <c r="CW283" s="63">
        <f t="shared" si="257"/>
        <v>2984520600</v>
      </c>
      <c r="CX283" s="44">
        <f t="shared" si="258"/>
        <v>33161340</v>
      </c>
      <c r="DA283" s="56">
        <f t="shared" si="259"/>
        <v>2652014700</v>
      </c>
      <c r="DB283" s="44">
        <f t="shared" si="260"/>
        <v>44200245</v>
      </c>
      <c r="DC283" s="49">
        <f t="shared" si="261"/>
        <v>73667075</v>
      </c>
    </row>
    <row r="284" spans="1:107">
      <c r="A284" s="3">
        <f t="shared" si="262"/>
        <v>245</v>
      </c>
      <c r="B284" s="263">
        <v>2</v>
      </c>
      <c r="C284" s="556"/>
      <c r="D284" s="264" t="s">
        <v>190</v>
      </c>
      <c r="E284" s="265" t="s">
        <v>35</v>
      </c>
      <c r="F284" s="266"/>
      <c r="G284" s="41" t="s">
        <v>42</v>
      </c>
      <c r="H284" s="267">
        <f t="shared" si="229"/>
        <v>78</v>
      </c>
      <c r="I284" s="267">
        <f t="shared" si="230"/>
        <v>66</v>
      </c>
      <c r="J284" s="268">
        <f t="shared" si="231"/>
        <v>27506142.120000001</v>
      </c>
      <c r="K284" s="268">
        <f t="shared" si="232"/>
        <v>2</v>
      </c>
      <c r="L284" s="269">
        <f t="shared" si="233"/>
        <v>0.93</v>
      </c>
      <c r="M284" s="270">
        <f t="shared" si="269"/>
        <v>1.0149999999999999</v>
      </c>
      <c r="N284" s="271">
        <f t="shared" si="234"/>
        <v>21697038.027760517</v>
      </c>
      <c r="O284" s="271">
        <f t="shared" si="235"/>
        <v>24456028.527690329</v>
      </c>
      <c r="P284" s="271">
        <f t="shared" si="236"/>
        <v>25964422.854173999</v>
      </c>
      <c r="Q284" s="271">
        <f t="shared" si="237"/>
        <v>27565851.642144006</v>
      </c>
      <c r="R284" s="272">
        <f t="shared" si="238"/>
        <v>25964422.854173999</v>
      </c>
      <c r="S284" s="271">
        <f t="shared" si="238"/>
        <v>27565851.642144006</v>
      </c>
      <c r="T284" s="271">
        <f t="shared" si="239"/>
        <v>29266053.053612821</v>
      </c>
      <c r="U284" s="271"/>
      <c r="V284" s="271">
        <f t="shared" si="240"/>
        <v>1432004509.8321941</v>
      </c>
      <c r="W284" s="271">
        <f t="shared" si="241"/>
        <v>1614097882.8275616</v>
      </c>
      <c r="X284" s="271">
        <f t="shared" si="242"/>
        <v>1713651908.375484</v>
      </c>
      <c r="Y284" s="272">
        <f t="shared" si="243"/>
        <v>1819346208.3815043</v>
      </c>
      <c r="Z284" s="272">
        <f t="shared" si="244"/>
        <v>1713651908.375484</v>
      </c>
      <c r="AA284" s="271">
        <f t="shared" si="245"/>
        <v>1819346208.3815043</v>
      </c>
      <c r="AB284" s="271">
        <f t="shared" si="246"/>
        <v>1931559501.5384462</v>
      </c>
      <c r="AC284" s="271"/>
      <c r="AD284" s="33" t="str">
        <f t="shared" si="247"/>
        <v>BERTAHAP</v>
      </c>
      <c r="AE284" s="273">
        <f t="shared" si="248"/>
        <v>0</v>
      </c>
      <c r="AF284" s="274">
        <v>2</v>
      </c>
      <c r="AG284" s="275"/>
      <c r="AH284" s="271" t="e">
        <f>IF(AG284&gt;#REF!,"LB","KR")</f>
        <v>#REF!</v>
      </c>
      <c r="AI284" s="275">
        <f t="shared" si="268"/>
        <v>1575205000</v>
      </c>
      <c r="AJ284" s="275">
        <f t="shared" si="268"/>
        <v>1775508000</v>
      </c>
      <c r="AK284" s="275">
        <f t="shared" si="268"/>
        <v>1885018000</v>
      </c>
      <c r="AL284" s="276">
        <f t="shared" ref="AL284:AO298" si="270">ROUNDUP((Y284*(1+$K$5)),-3)</f>
        <v>2001281000</v>
      </c>
      <c r="AM284" s="276">
        <f t="shared" si="270"/>
        <v>1885018000</v>
      </c>
      <c r="AN284" s="275">
        <f t="shared" si="270"/>
        <v>2001281000</v>
      </c>
      <c r="AO284" s="275">
        <f t="shared" si="270"/>
        <v>2124716000</v>
      </c>
      <c r="AP284" s="275">
        <f t="shared" si="263"/>
        <v>2124715580.5980155</v>
      </c>
      <c r="AQ284" s="52">
        <f t="shared" si="264"/>
        <v>1998120000</v>
      </c>
      <c r="AR284" s="43">
        <f t="shared" si="264"/>
        <v>2121358000</v>
      </c>
      <c r="AS284" s="63">
        <f t="shared" si="249"/>
        <v>1798308000</v>
      </c>
      <c r="AT284" s="63">
        <f t="shared" si="250"/>
        <v>29971800</v>
      </c>
      <c r="AU284" s="351">
        <f t="shared" si="251"/>
        <v>37524018.75</v>
      </c>
      <c r="AV284" s="141">
        <f t="shared" si="252"/>
        <v>21213580</v>
      </c>
      <c r="AW284" s="5">
        <f t="shared" si="253"/>
        <v>29971800</v>
      </c>
      <c r="AX284" s="5">
        <f t="shared" si="254"/>
        <v>47125450</v>
      </c>
      <c r="AY284" s="510">
        <f t="shared" si="255"/>
        <v>2252199000</v>
      </c>
      <c r="AZ284" s="127">
        <f t="shared" si="265"/>
        <v>2252198256.1042461</v>
      </c>
      <c r="BA284" s="2"/>
      <c r="BB284" s="2"/>
      <c r="BW284" s="56">
        <f t="shared" si="256"/>
        <v>-1383558.9486359991</v>
      </c>
      <c r="CW284" s="63">
        <f t="shared" si="257"/>
        <v>1909222200</v>
      </c>
      <c r="CX284" s="44">
        <f t="shared" si="258"/>
        <v>21213580</v>
      </c>
      <c r="DA284" s="56">
        <f t="shared" si="259"/>
        <v>1696516200</v>
      </c>
      <c r="DB284" s="44">
        <f t="shared" si="260"/>
        <v>28275270</v>
      </c>
      <c r="DC284" s="49">
        <f t="shared" si="261"/>
        <v>47125450</v>
      </c>
    </row>
    <row r="285" spans="1:107">
      <c r="A285" s="3">
        <f t="shared" si="262"/>
        <v>246</v>
      </c>
      <c r="B285" s="263">
        <v>3</v>
      </c>
      <c r="C285" s="556"/>
      <c r="D285" s="264" t="s">
        <v>190</v>
      </c>
      <c r="E285" s="265" t="s">
        <v>41</v>
      </c>
      <c r="F285" s="266"/>
      <c r="G285" s="41" t="s">
        <v>45</v>
      </c>
      <c r="H285" s="267">
        <f t="shared" si="229"/>
        <v>60</v>
      </c>
      <c r="I285" s="267">
        <f t="shared" si="230"/>
        <v>52</v>
      </c>
      <c r="J285" s="268">
        <f t="shared" si="231"/>
        <v>27506142.120000001</v>
      </c>
      <c r="K285" s="268">
        <f t="shared" si="232"/>
        <v>2</v>
      </c>
      <c r="L285" s="269">
        <f t="shared" si="233"/>
        <v>0.93</v>
      </c>
      <c r="M285" s="270">
        <f t="shared" si="269"/>
        <v>1.0149999999999999</v>
      </c>
      <c r="N285" s="271">
        <f t="shared" si="234"/>
        <v>21697038.027760517</v>
      </c>
      <c r="O285" s="271">
        <f t="shared" si="235"/>
        <v>24456028.527690329</v>
      </c>
      <c r="P285" s="271">
        <f t="shared" si="236"/>
        <v>25964422.854173999</v>
      </c>
      <c r="Q285" s="271">
        <f t="shared" si="237"/>
        <v>27565851.642144006</v>
      </c>
      <c r="R285" s="272">
        <f t="shared" si="238"/>
        <v>25964422.854173999</v>
      </c>
      <c r="S285" s="271">
        <f t="shared" si="238"/>
        <v>27565851.642144006</v>
      </c>
      <c r="T285" s="271">
        <f t="shared" si="239"/>
        <v>29266053.053612821</v>
      </c>
      <c r="U285" s="271"/>
      <c r="V285" s="271">
        <f t="shared" si="240"/>
        <v>1128245977.4435468</v>
      </c>
      <c r="W285" s="271">
        <f t="shared" si="241"/>
        <v>1271713483.4398971</v>
      </c>
      <c r="X285" s="271">
        <f t="shared" si="242"/>
        <v>1350149988.417048</v>
      </c>
      <c r="Y285" s="272">
        <f t="shared" si="243"/>
        <v>1433424285.3914883</v>
      </c>
      <c r="Z285" s="272">
        <f t="shared" si="244"/>
        <v>1350149988.417048</v>
      </c>
      <c r="AA285" s="271">
        <f t="shared" si="245"/>
        <v>1433424285.3914883</v>
      </c>
      <c r="AB285" s="271">
        <f t="shared" si="246"/>
        <v>1521834758.7878666</v>
      </c>
      <c r="AC285" s="271"/>
      <c r="AD285" s="33" t="str">
        <f t="shared" si="247"/>
        <v>BERTAHAP</v>
      </c>
      <c r="AE285" s="273">
        <f t="shared" si="248"/>
        <v>0</v>
      </c>
      <c r="AF285" s="274">
        <v>2</v>
      </c>
      <c r="AG285" s="275"/>
      <c r="AH285" s="271" t="e">
        <f>IF(AG285&gt;#REF!,"LB","KR")</f>
        <v>#REF!</v>
      </c>
      <c r="AI285" s="275">
        <f t="shared" ref="AI285:AK298" si="271">ROUNDUP((V285*(1+$K$5)),-3)</f>
        <v>1241071000</v>
      </c>
      <c r="AJ285" s="275">
        <f t="shared" si="271"/>
        <v>1398885000</v>
      </c>
      <c r="AK285" s="275">
        <f t="shared" si="271"/>
        <v>1485165000</v>
      </c>
      <c r="AL285" s="276">
        <f t="shared" si="270"/>
        <v>1576767000</v>
      </c>
      <c r="AM285" s="276">
        <f t="shared" si="270"/>
        <v>1485165000</v>
      </c>
      <c r="AN285" s="275">
        <f t="shared" si="270"/>
        <v>1576767000</v>
      </c>
      <c r="AO285" s="275">
        <f t="shared" si="270"/>
        <v>1674019000</v>
      </c>
      <c r="AP285" s="275">
        <f t="shared" si="263"/>
        <v>1674018497.08901</v>
      </c>
      <c r="AQ285" s="52">
        <f t="shared" si="264"/>
        <v>1574275000</v>
      </c>
      <c r="AR285" s="43">
        <f t="shared" si="264"/>
        <v>1671374000</v>
      </c>
      <c r="AS285" s="63">
        <f t="shared" si="249"/>
        <v>1416847500</v>
      </c>
      <c r="AT285" s="63">
        <f t="shared" si="250"/>
        <v>23614125</v>
      </c>
      <c r="AU285" s="351">
        <f t="shared" si="251"/>
        <v>29564381.25</v>
      </c>
      <c r="AV285" s="141">
        <f t="shared" si="252"/>
        <v>16713740</v>
      </c>
      <c r="AW285" s="5">
        <f t="shared" si="253"/>
        <v>23614125</v>
      </c>
      <c r="AX285" s="5">
        <f t="shared" si="254"/>
        <v>37129125</v>
      </c>
      <c r="AY285" s="510">
        <f t="shared" si="255"/>
        <v>1774461000</v>
      </c>
      <c r="AZ285" s="127">
        <f t="shared" si="265"/>
        <v>1774460325.9317751</v>
      </c>
      <c r="BA285" s="2"/>
      <c r="BB285" s="2"/>
      <c r="BW285" s="56">
        <f t="shared" si="256"/>
        <v>-1383558.9486359991</v>
      </c>
      <c r="CW285" s="63">
        <f t="shared" si="257"/>
        <v>1504236600</v>
      </c>
      <c r="CX285" s="44">
        <f t="shared" si="258"/>
        <v>16713740</v>
      </c>
      <c r="DA285" s="56">
        <f t="shared" si="259"/>
        <v>1336648500</v>
      </c>
      <c r="DB285" s="44">
        <f t="shared" si="260"/>
        <v>22277475</v>
      </c>
      <c r="DC285" s="49">
        <f t="shared" si="261"/>
        <v>37129125</v>
      </c>
    </row>
    <row r="286" spans="1:107">
      <c r="A286" s="3">
        <f t="shared" si="262"/>
        <v>247</v>
      </c>
      <c r="B286" s="263">
        <v>4</v>
      </c>
      <c r="C286" s="556"/>
      <c r="D286" s="264" t="s">
        <v>190</v>
      </c>
      <c r="E286" s="265">
        <v>10</v>
      </c>
      <c r="F286" s="266"/>
      <c r="G286" s="41" t="s">
        <v>48</v>
      </c>
      <c r="H286" s="267">
        <f t="shared" si="229"/>
        <v>74</v>
      </c>
      <c r="I286" s="267">
        <f t="shared" si="230"/>
        <v>63</v>
      </c>
      <c r="J286" s="268">
        <f t="shared" si="231"/>
        <v>27506142.120000001</v>
      </c>
      <c r="K286" s="268">
        <f t="shared" si="232"/>
        <v>2</v>
      </c>
      <c r="L286" s="269">
        <f t="shared" si="233"/>
        <v>0.93</v>
      </c>
      <c r="M286" s="270">
        <f t="shared" si="269"/>
        <v>1.0149999999999999</v>
      </c>
      <c r="N286" s="271">
        <f t="shared" si="234"/>
        <v>21697038.027760517</v>
      </c>
      <c r="O286" s="271">
        <f t="shared" si="235"/>
        <v>24456028.527690329</v>
      </c>
      <c r="P286" s="271">
        <f t="shared" si="236"/>
        <v>25964422.854173999</v>
      </c>
      <c r="Q286" s="271">
        <f t="shared" si="237"/>
        <v>27565851.642144006</v>
      </c>
      <c r="R286" s="272">
        <f t="shared" si="238"/>
        <v>25964422.854173999</v>
      </c>
      <c r="S286" s="271">
        <f t="shared" si="238"/>
        <v>27565851.642144006</v>
      </c>
      <c r="T286" s="271">
        <f t="shared" si="239"/>
        <v>29266053.053612821</v>
      </c>
      <c r="U286" s="271"/>
      <c r="V286" s="271">
        <f t="shared" si="240"/>
        <v>1366913395.7489126</v>
      </c>
      <c r="W286" s="271">
        <f t="shared" si="241"/>
        <v>1540729797.2444906</v>
      </c>
      <c r="X286" s="271">
        <f t="shared" si="242"/>
        <v>1635758639.8129621</v>
      </c>
      <c r="Y286" s="272">
        <f t="shared" si="243"/>
        <v>1736648653.4550724</v>
      </c>
      <c r="Z286" s="272">
        <f t="shared" si="244"/>
        <v>1635758639.8129621</v>
      </c>
      <c r="AA286" s="271">
        <f t="shared" si="245"/>
        <v>1736648653.4550724</v>
      </c>
      <c r="AB286" s="271">
        <f t="shared" si="246"/>
        <v>1843761342.3776078</v>
      </c>
      <c r="AC286" s="271"/>
      <c r="AD286" s="33" t="str">
        <f t="shared" si="247"/>
        <v>BERTAHAP</v>
      </c>
      <c r="AE286" s="273">
        <f t="shared" si="248"/>
        <v>0</v>
      </c>
      <c r="AF286" s="274">
        <v>2</v>
      </c>
      <c r="AG286" s="275"/>
      <c r="AH286" s="271" t="e">
        <f>IF(AG286&gt;#REF!,"LB","KR")</f>
        <v>#REF!</v>
      </c>
      <c r="AI286" s="275">
        <f t="shared" si="271"/>
        <v>1503605000</v>
      </c>
      <c r="AJ286" s="275">
        <f t="shared" si="271"/>
        <v>1694803000</v>
      </c>
      <c r="AK286" s="275">
        <f t="shared" si="271"/>
        <v>1799335000</v>
      </c>
      <c r="AL286" s="276">
        <f t="shared" si="270"/>
        <v>1910314000</v>
      </c>
      <c r="AM286" s="276">
        <f t="shared" si="270"/>
        <v>1799335000</v>
      </c>
      <c r="AN286" s="275">
        <f t="shared" si="270"/>
        <v>1910314000</v>
      </c>
      <c r="AO286" s="275">
        <f t="shared" si="270"/>
        <v>2028138000</v>
      </c>
      <c r="AP286" s="275">
        <f t="shared" si="263"/>
        <v>2028137937.4683101</v>
      </c>
      <c r="AQ286" s="52">
        <f t="shared" si="264"/>
        <v>1907296000</v>
      </c>
      <c r="AR286" s="43">
        <f t="shared" si="264"/>
        <v>2024933000</v>
      </c>
      <c r="AS286" s="63">
        <f t="shared" si="249"/>
        <v>1716566400</v>
      </c>
      <c r="AT286" s="63">
        <f t="shared" si="250"/>
        <v>28609440</v>
      </c>
      <c r="AU286" s="351">
        <f t="shared" si="251"/>
        <v>35818387.5</v>
      </c>
      <c r="AV286" s="141">
        <f t="shared" si="252"/>
        <v>20249330</v>
      </c>
      <c r="AW286" s="5">
        <f t="shared" si="253"/>
        <v>28609440</v>
      </c>
      <c r="AX286" s="5">
        <f t="shared" si="254"/>
        <v>44983375</v>
      </c>
      <c r="AY286" s="510">
        <f t="shared" si="255"/>
        <v>2149826000</v>
      </c>
      <c r="AZ286" s="127">
        <f t="shared" si="265"/>
        <v>2149825994.1640873</v>
      </c>
      <c r="BA286" s="2"/>
      <c r="BB286" s="2"/>
      <c r="BW286" s="56">
        <f t="shared" si="256"/>
        <v>-1383558.9486359991</v>
      </c>
      <c r="CW286" s="63">
        <f t="shared" si="257"/>
        <v>1822439700</v>
      </c>
      <c r="CX286" s="44">
        <f t="shared" si="258"/>
        <v>20249330</v>
      </c>
      <c r="DA286" s="56">
        <f t="shared" si="259"/>
        <v>1619401500</v>
      </c>
      <c r="DB286" s="44">
        <f t="shared" si="260"/>
        <v>26990025</v>
      </c>
      <c r="DC286" s="49">
        <f t="shared" si="261"/>
        <v>44983375</v>
      </c>
    </row>
    <row r="287" spans="1:107">
      <c r="A287" s="3">
        <f t="shared" si="262"/>
        <v>248</v>
      </c>
      <c r="B287" s="263">
        <v>5</v>
      </c>
      <c r="C287" s="556"/>
      <c r="D287" s="264" t="s">
        <v>190</v>
      </c>
      <c r="E287" s="299">
        <v>12</v>
      </c>
      <c r="F287" s="266"/>
      <c r="G287" s="41" t="s">
        <v>50</v>
      </c>
      <c r="H287" s="267">
        <f t="shared" si="229"/>
        <v>67</v>
      </c>
      <c r="I287" s="267">
        <f t="shared" si="230"/>
        <v>57</v>
      </c>
      <c r="J287" s="268">
        <f t="shared" si="231"/>
        <v>27506142.120000001</v>
      </c>
      <c r="K287" s="268">
        <f t="shared" si="232"/>
        <v>2</v>
      </c>
      <c r="L287" s="269">
        <f t="shared" si="233"/>
        <v>0.93</v>
      </c>
      <c r="M287" s="270">
        <f t="shared" si="269"/>
        <v>1.0149999999999999</v>
      </c>
      <c r="N287" s="271">
        <f t="shared" si="234"/>
        <v>21697038.027760517</v>
      </c>
      <c r="O287" s="271">
        <f t="shared" si="235"/>
        <v>24456028.527690329</v>
      </c>
      <c r="P287" s="271">
        <f t="shared" si="236"/>
        <v>25964422.854173999</v>
      </c>
      <c r="Q287" s="271">
        <f t="shared" si="237"/>
        <v>27565851.642144006</v>
      </c>
      <c r="R287" s="272">
        <f t="shared" si="238"/>
        <v>25964422.854173999</v>
      </c>
      <c r="S287" s="271">
        <f t="shared" si="238"/>
        <v>27565851.642144006</v>
      </c>
      <c r="T287" s="271">
        <f t="shared" si="239"/>
        <v>29266053.053612821</v>
      </c>
      <c r="U287" s="271"/>
      <c r="V287" s="271">
        <f t="shared" si="240"/>
        <v>1236731167.5823495</v>
      </c>
      <c r="W287" s="271">
        <f t="shared" si="241"/>
        <v>1393993626.0783486</v>
      </c>
      <c r="X287" s="271">
        <f t="shared" si="242"/>
        <v>1479972102.6879179</v>
      </c>
      <c r="Y287" s="272">
        <f t="shared" si="243"/>
        <v>1571253543.6022084</v>
      </c>
      <c r="Z287" s="272">
        <f t="shared" si="244"/>
        <v>1479972102.6879179</v>
      </c>
      <c r="AA287" s="271">
        <f t="shared" si="245"/>
        <v>1571253543.6022084</v>
      </c>
      <c r="AB287" s="271">
        <f t="shared" si="246"/>
        <v>1668165024.0559309</v>
      </c>
      <c r="AC287" s="271"/>
      <c r="AD287" s="33" t="str">
        <f t="shared" si="247"/>
        <v>BERTAHAP</v>
      </c>
      <c r="AE287" s="273">
        <f t="shared" si="248"/>
        <v>0</v>
      </c>
      <c r="AF287" s="274">
        <v>2</v>
      </c>
      <c r="AG287" s="275"/>
      <c r="AH287" s="271" t="e">
        <f>IF(AG287&gt;#REF!,"LB","KR")</f>
        <v>#REF!</v>
      </c>
      <c r="AI287" s="275">
        <f t="shared" si="271"/>
        <v>1360405000</v>
      </c>
      <c r="AJ287" s="275">
        <f t="shared" si="271"/>
        <v>1533393000</v>
      </c>
      <c r="AK287" s="275">
        <f t="shared" si="271"/>
        <v>1627970000</v>
      </c>
      <c r="AL287" s="276">
        <f t="shared" si="270"/>
        <v>1728379000</v>
      </c>
      <c r="AM287" s="276">
        <f t="shared" si="270"/>
        <v>1627970000</v>
      </c>
      <c r="AN287" s="275">
        <f t="shared" si="270"/>
        <v>1728379000</v>
      </c>
      <c r="AO287" s="275">
        <f t="shared" si="270"/>
        <v>1834982000</v>
      </c>
      <c r="AP287" s="275">
        <f t="shared" si="263"/>
        <v>1834981589.5311141</v>
      </c>
      <c r="AQ287" s="52">
        <f t="shared" si="264"/>
        <v>1725649000</v>
      </c>
      <c r="AR287" s="43">
        <f t="shared" si="264"/>
        <v>1832082000</v>
      </c>
      <c r="AS287" s="63">
        <f t="shared" si="249"/>
        <v>1553084100</v>
      </c>
      <c r="AT287" s="63">
        <f t="shared" si="250"/>
        <v>25884735</v>
      </c>
      <c r="AU287" s="351">
        <f t="shared" si="251"/>
        <v>32407106.25</v>
      </c>
      <c r="AV287" s="141">
        <f t="shared" si="252"/>
        <v>18320820</v>
      </c>
      <c r="AW287" s="5">
        <f t="shared" si="253"/>
        <v>25884735</v>
      </c>
      <c r="AX287" s="5">
        <f t="shared" si="254"/>
        <v>40699250</v>
      </c>
      <c r="AY287" s="510">
        <f t="shared" si="255"/>
        <v>1945081000</v>
      </c>
      <c r="AZ287" s="127">
        <f t="shared" si="265"/>
        <v>1945080408.6061757</v>
      </c>
      <c r="BA287" s="2"/>
      <c r="BB287" s="2"/>
      <c r="BW287" s="56">
        <f t="shared" si="256"/>
        <v>-1383558.9486359991</v>
      </c>
      <c r="CW287" s="63">
        <f t="shared" si="257"/>
        <v>1648873800</v>
      </c>
      <c r="CX287" s="44">
        <f t="shared" si="258"/>
        <v>18320820</v>
      </c>
      <c r="DA287" s="56">
        <f t="shared" si="259"/>
        <v>1465173000</v>
      </c>
      <c r="DB287" s="44">
        <f t="shared" si="260"/>
        <v>24419550</v>
      </c>
      <c r="DC287" s="49">
        <f t="shared" si="261"/>
        <v>40699250</v>
      </c>
    </row>
    <row r="288" spans="1:107">
      <c r="A288" s="3">
        <f t="shared" si="262"/>
        <v>249</v>
      </c>
      <c r="B288" s="263">
        <v>6</v>
      </c>
      <c r="C288" s="556"/>
      <c r="D288" s="264" t="s">
        <v>190</v>
      </c>
      <c r="E288" s="265">
        <v>16</v>
      </c>
      <c r="F288" s="266"/>
      <c r="G288" s="41" t="s">
        <v>52</v>
      </c>
      <c r="H288" s="267">
        <f t="shared" si="229"/>
        <v>71</v>
      </c>
      <c r="I288" s="267">
        <f t="shared" si="230"/>
        <v>63</v>
      </c>
      <c r="J288" s="268">
        <f t="shared" si="231"/>
        <v>27506142.120000001</v>
      </c>
      <c r="K288" s="268">
        <f t="shared" si="232"/>
        <v>2</v>
      </c>
      <c r="L288" s="269">
        <f t="shared" si="233"/>
        <v>0.93</v>
      </c>
      <c r="M288" s="270">
        <f t="shared" si="269"/>
        <v>1.0149999999999999</v>
      </c>
      <c r="N288" s="271">
        <f t="shared" si="234"/>
        <v>21697038.027760517</v>
      </c>
      <c r="O288" s="271">
        <f t="shared" si="235"/>
        <v>24456028.527690329</v>
      </c>
      <c r="P288" s="271">
        <f t="shared" si="236"/>
        <v>25964422.854173999</v>
      </c>
      <c r="Q288" s="271">
        <f t="shared" si="237"/>
        <v>27565851.642144006</v>
      </c>
      <c r="R288" s="272">
        <f t="shared" si="238"/>
        <v>25964422.854173999</v>
      </c>
      <c r="S288" s="271">
        <f t="shared" si="238"/>
        <v>27565851.642144006</v>
      </c>
      <c r="T288" s="271">
        <f t="shared" si="239"/>
        <v>29266053.053612821</v>
      </c>
      <c r="U288" s="271"/>
      <c r="V288" s="271">
        <f t="shared" si="240"/>
        <v>1366913395.7489126</v>
      </c>
      <c r="W288" s="271">
        <f t="shared" si="241"/>
        <v>1540729797.2444906</v>
      </c>
      <c r="X288" s="271">
        <f t="shared" si="242"/>
        <v>1635758639.8129621</v>
      </c>
      <c r="Y288" s="272">
        <f t="shared" si="243"/>
        <v>1736648653.4550724</v>
      </c>
      <c r="Z288" s="272">
        <f t="shared" si="244"/>
        <v>1635758639.8129621</v>
      </c>
      <c r="AA288" s="271">
        <f t="shared" si="245"/>
        <v>1736648653.4550724</v>
      </c>
      <c r="AB288" s="271">
        <f t="shared" si="246"/>
        <v>1843761342.3776078</v>
      </c>
      <c r="AC288" s="271"/>
      <c r="AD288" s="33" t="str">
        <f t="shared" si="247"/>
        <v>BERTAHAP</v>
      </c>
      <c r="AE288" s="273">
        <f t="shared" si="248"/>
        <v>0</v>
      </c>
      <c r="AF288" s="274">
        <v>2</v>
      </c>
      <c r="AG288" s="275"/>
      <c r="AH288" s="271" t="e">
        <f>IF(AG288&gt;#REF!,"LB","KR")</f>
        <v>#REF!</v>
      </c>
      <c r="AI288" s="275">
        <f t="shared" si="271"/>
        <v>1503605000</v>
      </c>
      <c r="AJ288" s="275">
        <f t="shared" si="271"/>
        <v>1694803000</v>
      </c>
      <c r="AK288" s="275">
        <f t="shared" si="271"/>
        <v>1799335000</v>
      </c>
      <c r="AL288" s="276">
        <f t="shared" si="270"/>
        <v>1910314000</v>
      </c>
      <c r="AM288" s="276">
        <f t="shared" si="270"/>
        <v>1799335000</v>
      </c>
      <c r="AN288" s="275">
        <f t="shared" si="270"/>
        <v>1910314000</v>
      </c>
      <c r="AO288" s="275">
        <f t="shared" si="270"/>
        <v>2028138000</v>
      </c>
      <c r="AP288" s="275">
        <f t="shared" si="263"/>
        <v>2028137937.4683101</v>
      </c>
      <c r="AQ288" s="52">
        <f t="shared" si="264"/>
        <v>1907296000</v>
      </c>
      <c r="AR288" s="43">
        <f t="shared" si="264"/>
        <v>2024933000</v>
      </c>
      <c r="AS288" s="63">
        <f t="shared" si="249"/>
        <v>1716566400</v>
      </c>
      <c r="AT288" s="63">
        <f t="shared" si="250"/>
        <v>28609440</v>
      </c>
      <c r="AU288" s="351">
        <f t="shared" si="251"/>
        <v>35818387.5</v>
      </c>
      <c r="AV288" s="141">
        <f t="shared" si="252"/>
        <v>20249330</v>
      </c>
      <c r="AW288" s="5">
        <f t="shared" si="253"/>
        <v>28609440</v>
      </c>
      <c r="AX288" s="5">
        <f t="shared" si="254"/>
        <v>44983375</v>
      </c>
      <c r="AY288" s="510">
        <f t="shared" si="255"/>
        <v>2149826000</v>
      </c>
      <c r="AZ288" s="127">
        <f t="shared" si="265"/>
        <v>2149825994.1640873</v>
      </c>
      <c r="BA288" s="2"/>
      <c r="BB288" s="2"/>
      <c r="BW288" s="56">
        <f t="shared" si="256"/>
        <v>-1383558.9486359991</v>
      </c>
      <c r="CW288" s="63">
        <f t="shared" si="257"/>
        <v>1822439700</v>
      </c>
      <c r="CX288" s="44">
        <f t="shared" si="258"/>
        <v>20249330</v>
      </c>
      <c r="DA288" s="56">
        <f t="shared" si="259"/>
        <v>1619401500</v>
      </c>
      <c r="DB288" s="44">
        <f t="shared" si="260"/>
        <v>26990025</v>
      </c>
      <c r="DC288" s="49">
        <f t="shared" si="261"/>
        <v>44983375</v>
      </c>
    </row>
    <row r="289" spans="1:107">
      <c r="A289" s="3">
        <f t="shared" si="262"/>
        <v>250</v>
      </c>
      <c r="B289" s="263">
        <v>7</v>
      </c>
      <c r="C289" s="556"/>
      <c r="D289" s="264" t="s">
        <v>190</v>
      </c>
      <c r="E289" s="299">
        <v>18</v>
      </c>
      <c r="F289" s="266"/>
      <c r="G289" s="41" t="s">
        <v>54</v>
      </c>
      <c r="H289" s="267">
        <f t="shared" si="229"/>
        <v>97</v>
      </c>
      <c r="I289" s="267">
        <f t="shared" si="230"/>
        <v>85</v>
      </c>
      <c r="J289" s="268">
        <f t="shared" si="231"/>
        <v>27506142.120000001</v>
      </c>
      <c r="K289" s="268">
        <f t="shared" si="232"/>
        <v>2</v>
      </c>
      <c r="L289" s="269">
        <f t="shared" si="233"/>
        <v>0.93</v>
      </c>
      <c r="M289" s="270">
        <f t="shared" si="269"/>
        <v>1.0149999999999999</v>
      </c>
      <c r="N289" s="271">
        <f t="shared" si="234"/>
        <v>21697038.027760517</v>
      </c>
      <c r="O289" s="271">
        <f t="shared" si="235"/>
        <v>24456028.527690329</v>
      </c>
      <c r="P289" s="271">
        <f t="shared" si="236"/>
        <v>25964422.854173999</v>
      </c>
      <c r="Q289" s="271">
        <f t="shared" si="237"/>
        <v>27565851.642144006</v>
      </c>
      <c r="R289" s="272">
        <f t="shared" si="238"/>
        <v>25964422.854173999</v>
      </c>
      <c r="S289" s="271">
        <f t="shared" si="238"/>
        <v>27565851.642144006</v>
      </c>
      <c r="T289" s="271">
        <f t="shared" si="239"/>
        <v>29266053.053612821</v>
      </c>
      <c r="U289" s="271"/>
      <c r="V289" s="271">
        <f t="shared" si="240"/>
        <v>1844248232.3596439</v>
      </c>
      <c r="W289" s="271">
        <f t="shared" si="241"/>
        <v>2078762424.853678</v>
      </c>
      <c r="X289" s="271">
        <f t="shared" si="242"/>
        <v>2206975942.6047897</v>
      </c>
      <c r="Y289" s="272">
        <f t="shared" si="243"/>
        <v>2343097389.5822406</v>
      </c>
      <c r="Z289" s="272">
        <f t="shared" si="244"/>
        <v>2206975942.6047897</v>
      </c>
      <c r="AA289" s="271">
        <f t="shared" si="245"/>
        <v>2343097389.5822406</v>
      </c>
      <c r="AB289" s="271">
        <f t="shared" si="246"/>
        <v>2487614509.5570898</v>
      </c>
      <c r="AC289" s="271"/>
      <c r="AD289" s="33" t="str">
        <f t="shared" si="247"/>
        <v>BERTAHAP</v>
      </c>
      <c r="AE289" s="273">
        <f t="shared" si="248"/>
        <v>0</v>
      </c>
      <c r="AF289" s="274">
        <v>2</v>
      </c>
      <c r="AG289" s="275"/>
      <c r="AH289" s="271" t="e">
        <f>IF(AG289&gt;#REF!,"LB","KR")</f>
        <v>#REF!</v>
      </c>
      <c r="AI289" s="275">
        <f t="shared" si="271"/>
        <v>2028674000</v>
      </c>
      <c r="AJ289" s="275">
        <f t="shared" si="271"/>
        <v>2286639000</v>
      </c>
      <c r="AK289" s="275">
        <f t="shared" si="271"/>
        <v>2427674000</v>
      </c>
      <c r="AL289" s="276">
        <f t="shared" si="270"/>
        <v>2577408000</v>
      </c>
      <c r="AM289" s="276">
        <f t="shared" si="270"/>
        <v>2427674000</v>
      </c>
      <c r="AN289" s="275">
        <f t="shared" si="270"/>
        <v>2577408000</v>
      </c>
      <c r="AO289" s="275">
        <f t="shared" si="270"/>
        <v>2736376000</v>
      </c>
      <c r="AP289" s="275">
        <f t="shared" si="263"/>
        <v>2736376818.2269106</v>
      </c>
      <c r="AQ289" s="52">
        <f t="shared" si="264"/>
        <v>2573335000</v>
      </c>
      <c r="AR289" s="43">
        <f t="shared" si="264"/>
        <v>2732053000</v>
      </c>
      <c r="AS289" s="63">
        <f t="shared" si="249"/>
        <v>2316001500</v>
      </c>
      <c r="AT289" s="63">
        <f t="shared" si="250"/>
        <v>38600025</v>
      </c>
      <c r="AU289" s="351">
        <f t="shared" si="251"/>
        <v>48326400</v>
      </c>
      <c r="AV289" s="141">
        <f t="shared" si="252"/>
        <v>27320530</v>
      </c>
      <c r="AW289" s="5">
        <f t="shared" si="253"/>
        <v>38600025</v>
      </c>
      <c r="AX289" s="5">
        <f t="shared" si="254"/>
        <v>60691850</v>
      </c>
      <c r="AY289" s="510">
        <f t="shared" si="255"/>
        <v>2900560000</v>
      </c>
      <c r="AZ289" s="127">
        <f t="shared" si="265"/>
        <v>2900559453.9838982</v>
      </c>
      <c r="BA289" s="2"/>
      <c r="BB289" s="2"/>
      <c r="BW289" s="56">
        <f t="shared" si="256"/>
        <v>-1383558.9486359991</v>
      </c>
      <c r="CW289" s="63">
        <f t="shared" si="257"/>
        <v>2458847700</v>
      </c>
      <c r="CX289" s="44">
        <f t="shared" si="258"/>
        <v>27320530</v>
      </c>
      <c r="DA289" s="56">
        <f t="shared" si="259"/>
        <v>2184906600</v>
      </c>
      <c r="DB289" s="44">
        <f t="shared" si="260"/>
        <v>36415110</v>
      </c>
      <c r="DC289" s="49">
        <f t="shared" si="261"/>
        <v>60691850</v>
      </c>
    </row>
    <row r="290" spans="1:107">
      <c r="A290" s="3">
        <f t="shared" si="262"/>
        <v>251</v>
      </c>
      <c r="B290" s="263">
        <v>8</v>
      </c>
      <c r="C290" s="556"/>
      <c r="D290" s="264" t="s">
        <v>190</v>
      </c>
      <c r="E290" s="299">
        <v>20</v>
      </c>
      <c r="F290" s="266"/>
      <c r="G290" s="41" t="s">
        <v>70</v>
      </c>
      <c r="H290" s="267">
        <f t="shared" si="229"/>
        <v>60</v>
      </c>
      <c r="I290" s="267">
        <f t="shared" si="230"/>
        <v>51</v>
      </c>
      <c r="J290" s="268">
        <f t="shared" si="231"/>
        <v>27506142.120000001</v>
      </c>
      <c r="K290" s="268">
        <f t="shared" si="232"/>
        <v>2</v>
      </c>
      <c r="L290" s="269">
        <f t="shared" si="233"/>
        <v>0.93</v>
      </c>
      <c r="M290" s="270">
        <f t="shared" si="269"/>
        <v>1.0149999999999999</v>
      </c>
      <c r="N290" s="271">
        <f t="shared" si="234"/>
        <v>21697038.027760517</v>
      </c>
      <c r="O290" s="271">
        <f t="shared" si="235"/>
        <v>24456028.527690329</v>
      </c>
      <c r="P290" s="271">
        <f t="shared" si="236"/>
        <v>25964422.854173999</v>
      </c>
      <c r="Q290" s="271">
        <f t="shared" si="237"/>
        <v>27565851.642144006</v>
      </c>
      <c r="R290" s="272">
        <f t="shared" si="238"/>
        <v>25964422.854173999</v>
      </c>
      <c r="S290" s="271">
        <f t="shared" si="238"/>
        <v>27565851.642144006</v>
      </c>
      <c r="T290" s="271">
        <f t="shared" si="239"/>
        <v>29266053.053612821</v>
      </c>
      <c r="U290" s="271"/>
      <c r="V290" s="271">
        <f t="shared" si="240"/>
        <v>1106548939.4157863</v>
      </c>
      <c r="W290" s="271">
        <f t="shared" si="241"/>
        <v>1247257454.9122066</v>
      </c>
      <c r="X290" s="271">
        <f t="shared" si="242"/>
        <v>1324185565.5628741</v>
      </c>
      <c r="Y290" s="272">
        <f t="shared" si="243"/>
        <v>1405858433.7493443</v>
      </c>
      <c r="Z290" s="272">
        <f t="shared" si="244"/>
        <v>1324185565.5628741</v>
      </c>
      <c r="AA290" s="271">
        <f t="shared" si="245"/>
        <v>1405858433.7493443</v>
      </c>
      <c r="AB290" s="271">
        <f t="shared" si="246"/>
        <v>1492568705.7342539</v>
      </c>
      <c r="AC290" s="271"/>
      <c r="AD290" s="33" t="str">
        <f t="shared" si="247"/>
        <v>BERTAHAP</v>
      </c>
      <c r="AE290" s="273">
        <f t="shared" si="248"/>
        <v>0</v>
      </c>
      <c r="AF290" s="274">
        <v>2</v>
      </c>
      <c r="AG290" s="275"/>
      <c r="AH290" s="271" t="e">
        <f>IF(AG290&gt;#REF!,"LB","KR")</f>
        <v>#REF!</v>
      </c>
      <c r="AI290" s="275">
        <f t="shared" si="271"/>
        <v>1217204000</v>
      </c>
      <c r="AJ290" s="275">
        <f t="shared" si="271"/>
        <v>1371984000</v>
      </c>
      <c r="AK290" s="275">
        <f t="shared" si="271"/>
        <v>1456605000</v>
      </c>
      <c r="AL290" s="276">
        <f t="shared" si="270"/>
        <v>1546445000</v>
      </c>
      <c r="AM290" s="276">
        <f t="shared" si="270"/>
        <v>1456605000</v>
      </c>
      <c r="AN290" s="275">
        <f t="shared" si="270"/>
        <v>1546445000</v>
      </c>
      <c r="AO290" s="275">
        <f t="shared" si="270"/>
        <v>1641826000</v>
      </c>
      <c r="AP290" s="275">
        <f t="shared" si="263"/>
        <v>1641826303.2717035</v>
      </c>
      <c r="AQ290" s="52">
        <f t="shared" si="264"/>
        <v>1544002000</v>
      </c>
      <c r="AR290" s="43">
        <f t="shared" si="264"/>
        <v>1639232000</v>
      </c>
      <c r="AS290" s="63">
        <f t="shared" si="249"/>
        <v>1389601800</v>
      </c>
      <c r="AT290" s="63">
        <f t="shared" si="250"/>
        <v>23160030</v>
      </c>
      <c r="AU290" s="351">
        <f t="shared" si="251"/>
        <v>28995843.75</v>
      </c>
      <c r="AV290" s="141">
        <f t="shared" si="252"/>
        <v>16392320</v>
      </c>
      <c r="AW290" s="5">
        <f t="shared" si="253"/>
        <v>23160030</v>
      </c>
      <c r="AX290" s="5">
        <f t="shared" si="254"/>
        <v>36415125</v>
      </c>
      <c r="AY290" s="510">
        <f t="shared" si="255"/>
        <v>1740336000</v>
      </c>
      <c r="AZ290" s="127">
        <f t="shared" si="265"/>
        <v>1740335884.7258575</v>
      </c>
      <c r="BA290" s="2"/>
      <c r="BB290" s="2"/>
      <c r="BW290" s="56">
        <f t="shared" si="256"/>
        <v>-1383558.9486359991</v>
      </c>
      <c r="CW290" s="63">
        <f t="shared" si="257"/>
        <v>1475308800</v>
      </c>
      <c r="CX290" s="44">
        <f t="shared" si="258"/>
        <v>16392320</v>
      </c>
      <c r="DA290" s="56">
        <f t="shared" si="259"/>
        <v>1310944500</v>
      </c>
      <c r="DB290" s="44">
        <f t="shared" si="260"/>
        <v>21849075</v>
      </c>
      <c r="DC290" s="49">
        <f t="shared" si="261"/>
        <v>36415125</v>
      </c>
    </row>
    <row r="291" spans="1:107">
      <c r="A291" s="3">
        <f t="shared" si="262"/>
        <v>252</v>
      </c>
      <c r="B291" s="263">
        <v>9</v>
      </c>
      <c r="C291" s="556"/>
      <c r="D291" s="264" t="s">
        <v>190</v>
      </c>
      <c r="E291" s="299">
        <v>22</v>
      </c>
      <c r="F291" s="266">
        <v>0</v>
      </c>
      <c r="G291" s="41" t="s">
        <v>89</v>
      </c>
      <c r="H291" s="267">
        <f t="shared" si="229"/>
        <v>81</v>
      </c>
      <c r="I291" s="267">
        <f t="shared" si="230"/>
        <v>70</v>
      </c>
      <c r="J291" s="268">
        <f t="shared" si="231"/>
        <v>27506142.120000001</v>
      </c>
      <c r="K291" s="268">
        <f t="shared" si="232"/>
        <v>4</v>
      </c>
      <c r="L291" s="269">
        <f t="shared" si="233"/>
        <v>0.97</v>
      </c>
      <c r="M291" s="270">
        <f t="shared" si="269"/>
        <v>1.0149999999999999</v>
      </c>
      <c r="N291" s="271">
        <f t="shared" si="234"/>
        <v>22630243.96443839</v>
      </c>
      <c r="O291" s="271">
        <f t="shared" si="235"/>
        <v>25507900.722429696</v>
      </c>
      <c r="P291" s="271">
        <f t="shared" si="236"/>
        <v>27081172.224245999</v>
      </c>
      <c r="Q291" s="271">
        <f t="shared" si="237"/>
        <v>28751479.669763103</v>
      </c>
      <c r="R291" s="272">
        <f t="shared" si="238"/>
        <v>27081172.224245999</v>
      </c>
      <c r="S291" s="271">
        <f t="shared" si="238"/>
        <v>28751479.669763103</v>
      </c>
      <c r="T291" s="271">
        <f t="shared" si="239"/>
        <v>30524808.023660682</v>
      </c>
      <c r="U291" s="271"/>
      <c r="V291" s="271">
        <f t="shared" si="240"/>
        <v>1584117077.5106874</v>
      </c>
      <c r="W291" s="271">
        <f t="shared" si="241"/>
        <v>1785553050.5700788</v>
      </c>
      <c r="X291" s="271">
        <f t="shared" si="242"/>
        <v>1895682055.6972198</v>
      </c>
      <c r="Y291" s="272">
        <f t="shared" si="243"/>
        <v>2012603576.8834171</v>
      </c>
      <c r="Z291" s="272">
        <f t="shared" si="244"/>
        <v>1895682055.6972198</v>
      </c>
      <c r="AA291" s="271">
        <f t="shared" si="245"/>
        <v>2012603576.8834171</v>
      </c>
      <c r="AB291" s="271">
        <f t="shared" si="246"/>
        <v>2136736561.6562479</v>
      </c>
      <c r="AC291" s="271"/>
      <c r="AD291" s="33" t="str">
        <f t="shared" si="247"/>
        <v>BERTAHAP</v>
      </c>
      <c r="AE291" s="273">
        <f t="shared" si="248"/>
        <v>0</v>
      </c>
      <c r="AF291" s="274">
        <v>2</v>
      </c>
      <c r="AG291" s="275"/>
      <c r="AH291" s="271" t="e">
        <f>IF(AG291&gt;#REF!,"LB","KR")</f>
        <v>#REF!</v>
      </c>
      <c r="AI291" s="275">
        <f t="shared" si="271"/>
        <v>1742529000</v>
      </c>
      <c r="AJ291" s="275">
        <f t="shared" si="271"/>
        <v>1964109000</v>
      </c>
      <c r="AK291" s="275">
        <f t="shared" si="271"/>
        <v>2085251000</v>
      </c>
      <c r="AL291" s="276">
        <f t="shared" si="270"/>
        <v>2213864000</v>
      </c>
      <c r="AM291" s="276">
        <f t="shared" si="270"/>
        <v>2085251000</v>
      </c>
      <c r="AN291" s="275">
        <f t="shared" si="270"/>
        <v>2213864000</v>
      </c>
      <c r="AO291" s="275">
        <f t="shared" si="270"/>
        <v>2350411000</v>
      </c>
      <c r="AP291" s="275">
        <f t="shared" si="263"/>
        <v>2350410229.3106489</v>
      </c>
      <c r="AQ291" s="52">
        <f t="shared" si="264"/>
        <v>2210367000</v>
      </c>
      <c r="AR291" s="43">
        <f t="shared" si="264"/>
        <v>2346696000</v>
      </c>
      <c r="AS291" s="63">
        <f t="shared" si="249"/>
        <v>1989330300</v>
      </c>
      <c r="AT291" s="63">
        <f t="shared" si="250"/>
        <v>33155505</v>
      </c>
      <c r="AU291" s="351">
        <f t="shared" si="251"/>
        <v>41509950</v>
      </c>
      <c r="AV291" s="141">
        <f t="shared" si="252"/>
        <v>23466960</v>
      </c>
      <c r="AW291" s="5">
        <f t="shared" si="253"/>
        <v>33155505</v>
      </c>
      <c r="AX291" s="5">
        <f t="shared" si="254"/>
        <v>52131275</v>
      </c>
      <c r="AY291" s="510">
        <f t="shared" si="255"/>
        <v>2491435000</v>
      </c>
      <c r="AZ291" s="127">
        <f t="shared" si="265"/>
        <v>2491434561.6377859</v>
      </c>
      <c r="BA291" s="2"/>
      <c r="BB291" s="2"/>
      <c r="BW291" s="56">
        <f t="shared" si="256"/>
        <v>-266809.57856399938</v>
      </c>
      <c r="CW291" s="63">
        <f t="shared" si="257"/>
        <v>2112026400</v>
      </c>
      <c r="CX291" s="44">
        <f t="shared" si="258"/>
        <v>23466960</v>
      </c>
      <c r="DA291" s="56">
        <f t="shared" si="259"/>
        <v>1876725900</v>
      </c>
      <c r="DB291" s="44">
        <f t="shared" si="260"/>
        <v>31278765</v>
      </c>
      <c r="DC291" s="49">
        <f t="shared" si="261"/>
        <v>52131275</v>
      </c>
    </row>
    <row r="292" spans="1:107">
      <c r="A292" s="3">
        <f t="shared" si="262"/>
        <v>253</v>
      </c>
      <c r="B292" s="263">
        <v>1</v>
      </c>
      <c r="C292" s="556"/>
      <c r="D292" s="264" t="s">
        <v>191</v>
      </c>
      <c r="E292" s="265" t="s">
        <v>24</v>
      </c>
      <c r="F292" s="266"/>
      <c r="G292" s="41" t="s">
        <v>39</v>
      </c>
      <c r="H292" s="267">
        <f t="shared" si="229"/>
        <v>113</v>
      </c>
      <c r="I292" s="267">
        <f t="shared" si="230"/>
        <v>101</v>
      </c>
      <c r="J292" s="268">
        <f t="shared" si="231"/>
        <v>27506142.120000001</v>
      </c>
      <c r="K292" s="268">
        <f t="shared" si="232"/>
        <v>6</v>
      </c>
      <c r="L292" s="269">
        <f t="shared" si="233"/>
        <v>0.95</v>
      </c>
      <c r="M292" s="319">
        <f t="shared" ref="M292:M298" si="272">SUMIF($AO$4:$AO$22,E292,$BR$4:$BR$22)</f>
        <v>1.0249999999999999</v>
      </c>
      <c r="N292" s="271">
        <f t="shared" si="234"/>
        <v>22382001.991134916</v>
      </c>
      <c r="O292" s="271">
        <f t="shared" si="235"/>
        <v>25228092.355356168</v>
      </c>
      <c r="P292" s="271">
        <f t="shared" si="236"/>
        <v>26784105.889349997</v>
      </c>
      <c r="Q292" s="271">
        <f t="shared" si="237"/>
        <v>28436090.933352109</v>
      </c>
      <c r="R292" s="272">
        <f t="shared" si="238"/>
        <v>26784105.889349997</v>
      </c>
      <c r="S292" s="271">
        <f t="shared" si="238"/>
        <v>28436090.933352109</v>
      </c>
      <c r="T292" s="271">
        <f t="shared" si="239"/>
        <v>30189966.80010115</v>
      </c>
      <c r="U292" s="271"/>
      <c r="V292" s="271">
        <f t="shared" si="240"/>
        <v>2260582201.1046267</v>
      </c>
      <c r="W292" s="271">
        <f t="shared" si="241"/>
        <v>2548037327.8909731</v>
      </c>
      <c r="X292" s="271">
        <f t="shared" si="242"/>
        <v>2705194694.8243499</v>
      </c>
      <c r="Y292" s="272">
        <f t="shared" si="243"/>
        <v>2872045184.2685628</v>
      </c>
      <c r="Z292" s="272">
        <f t="shared" si="244"/>
        <v>2705194694.8243499</v>
      </c>
      <c r="AA292" s="271">
        <f t="shared" si="245"/>
        <v>2872045184.2685628</v>
      </c>
      <c r="AB292" s="271">
        <f t="shared" si="246"/>
        <v>3049186646.810216</v>
      </c>
      <c r="AC292" s="271"/>
      <c r="AD292" s="33" t="str">
        <f t="shared" si="247"/>
        <v>BERTAHAP</v>
      </c>
      <c r="AE292" s="273">
        <f t="shared" si="248"/>
        <v>0</v>
      </c>
      <c r="AF292" s="274">
        <v>2</v>
      </c>
      <c r="AG292" s="275"/>
      <c r="AH292" s="271" t="e">
        <f>IF(AG292&gt;#REF!,"LB","KR")</f>
        <v>#REF!</v>
      </c>
      <c r="AI292" s="275">
        <f t="shared" si="271"/>
        <v>2486641000</v>
      </c>
      <c r="AJ292" s="275">
        <f t="shared" si="271"/>
        <v>2802842000</v>
      </c>
      <c r="AK292" s="275">
        <f t="shared" si="271"/>
        <v>2975715000</v>
      </c>
      <c r="AL292" s="276">
        <f t="shared" si="270"/>
        <v>3159250000</v>
      </c>
      <c r="AM292" s="276">
        <f t="shared" si="270"/>
        <v>2975715000</v>
      </c>
      <c r="AN292" s="275">
        <f t="shared" si="270"/>
        <v>3159250000</v>
      </c>
      <c r="AO292" s="275">
        <f t="shared" si="270"/>
        <v>3354106000</v>
      </c>
      <c r="AP292" s="275">
        <f t="shared" si="263"/>
        <v>3354105544.4009514</v>
      </c>
      <c r="AQ292" s="52">
        <f t="shared" si="264"/>
        <v>3154258000</v>
      </c>
      <c r="AR292" s="43">
        <f t="shared" si="264"/>
        <v>3348805000</v>
      </c>
      <c r="AS292" s="63">
        <f t="shared" si="249"/>
        <v>2838832200</v>
      </c>
      <c r="AT292" s="63">
        <f t="shared" si="250"/>
        <v>47313870</v>
      </c>
      <c r="AU292" s="351">
        <f t="shared" si="251"/>
        <v>59235937.5</v>
      </c>
      <c r="AV292" s="141">
        <f t="shared" si="252"/>
        <v>33488050</v>
      </c>
      <c r="AW292" s="5">
        <f t="shared" si="253"/>
        <v>47313870</v>
      </c>
      <c r="AX292" s="5">
        <f t="shared" si="254"/>
        <v>74392875</v>
      </c>
      <c r="AY292" s="510">
        <f t="shared" si="255"/>
        <v>3555352000</v>
      </c>
      <c r="AZ292" s="127">
        <f t="shared" si="265"/>
        <v>3555351233.0465579</v>
      </c>
      <c r="BA292" s="2"/>
      <c r="BB292" s="2"/>
      <c r="BW292" s="56">
        <f t="shared" si="256"/>
        <v>-563875.91346000135</v>
      </c>
      <c r="CW292" s="63">
        <f t="shared" si="257"/>
        <v>3013924500</v>
      </c>
      <c r="CX292" s="44">
        <f t="shared" si="258"/>
        <v>33488050</v>
      </c>
      <c r="DA292" s="56">
        <f t="shared" si="259"/>
        <v>2678143500</v>
      </c>
      <c r="DB292" s="44">
        <f t="shared" si="260"/>
        <v>44635725</v>
      </c>
      <c r="DC292" s="49">
        <f t="shared" si="261"/>
        <v>74392875</v>
      </c>
    </row>
    <row r="293" spans="1:107">
      <c r="A293" s="3">
        <f t="shared" si="262"/>
        <v>254</v>
      </c>
      <c r="B293" s="263">
        <v>2</v>
      </c>
      <c r="C293" s="556"/>
      <c r="D293" s="264" t="s">
        <v>191</v>
      </c>
      <c r="E293" s="265" t="s">
        <v>35</v>
      </c>
      <c r="F293" s="266"/>
      <c r="G293" s="41" t="s">
        <v>42</v>
      </c>
      <c r="H293" s="267">
        <f t="shared" si="229"/>
        <v>78</v>
      </c>
      <c r="I293" s="267">
        <f t="shared" si="230"/>
        <v>66</v>
      </c>
      <c r="J293" s="268">
        <f t="shared" si="231"/>
        <v>27506142.120000001</v>
      </c>
      <c r="K293" s="268">
        <f t="shared" si="232"/>
        <v>2</v>
      </c>
      <c r="L293" s="269">
        <f t="shared" si="233"/>
        <v>0.93</v>
      </c>
      <c r="M293" s="319">
        <f t="shared" si="272"/>
        <v>1.0249999999999999</v>
      </c>
      <c r="N293" s="271">
        <f t="shared" si="234"/>
        <v>21910801.949216288</v>
      </c>
      <c r="O293" s="271">
        <f t="shared" si="235"/>
        <v>24696974.621559199</v>
      </c>
      <c r="P293" s="271">
        <f t="shared" si="236"/>
        <v>26220229.975889999</v>
      </c>
      <c r="Q293" s="271">
        <f t="shared" si="237"/>
        <v>27837436.387386803</v>
      </c>
      <c r="R293" s="272">
        <f t="shared" si="238"/>
        <v>26220229.975889999</v>
      </c>
      <c r="S293" s="271">
        <f t="shared" si="238"/>
        <v>27837436.387386803</v>
      </c>
      <c r="T293" s="271">
        <f t="shared" si="239"/>
        <v>29554388.551677972</v>
      </c>
      <c r="U293" s="271"/>
      <c r="V293" s="271">
        <f t="shared" si="240"/>
        <v>1446112928.6482749</v>
      </c>
      <c r="W293" s="271">
        <f t="shared" si="241"/>
        <v>1630000325.022907</v>
      </c>
      <c r="X293" s="271">
        <f t="shared" si="242"/>
        <v>1730535178.40874</v>
      </c>
      <c r="Y293" s="272">
        <f t="shared" si="243"/>
        <v>1837270801.567529</v>
      </c>
      <c r="Z293" s="272">
        <f t="shared" si="244"/>
        <v>1730535178.40874</v>
      </c>
      <c r="AA293" s="271">
        <f t="shared" si="245"/>
        <v>1837270801.567529</v>
      </c>
      <c r="AB293" s="271">
        <f t="shared" si="246"/>
        <v>1950589644.4107461</v>
      </c>
      <c r="AC293" s="271"/>
      <c r="AD293" s="33" t="str">
        <f t="shared" si="247"/>
        <v>BERTAHAP</v>
      </c>
      <c r="AE293" s="273">
        <f t="shared" si="248"/>
        <v>0</v>
      </c>
      <c r="AF293" s="274">
        <v>2</v>
      </c>
      <c r="AG293" s="275"/>
      <c r="AH293" s="271" t="e">
        <f>IF(AG293&gt;#REF!,"LB","KR")</f>
        <v>#REF!</v>
      </c>
      <c r="AI293" s="275">
        <f t="shared" si="271"/>
        <v>1590725000</v>
      </c>
      <c r="AJ293" s="275">
        <f t="shared" si="271"/>
        <v>1793001000</v>
      </c>
      <c r="AK293" s="275">
        <f t="shared" si="271"/>
        <v>1903589000</v>
      </c>
      <c r="AL293" s="276">
        <f t="shared" si="270"/>
        <v>2020998000</v>
      </c>
      <c r="AM293" s="276">
        <f t="shared" si="270"/>
        <v>1903589000</v>
      </c>
      <c r="AN293" s="275">
        <f t="shared" si="270"/>
        <v>2020998000</v>
      </c>
      <c r="AO293" s="275">
        <f t="shared" si="270"/>
        <v>2145649000</v>
      </c>
      <c r="AP293" s="275">
        <f t="shared" si="263"/>
        <v>2145648681.4982145</v>
      </c>
      <c r="AQ293" s="52">
        <f t="shared" si="264"/>
        <v>2017805000</v>
      </c>
      <c r="AR293" s="43">
        <f t="shared" si="264"/>
        <v>2142258000</v>
      </c>
      <c r="AS293" s="63">
        <f t="shared" si="249"/>
        <v>1816024500</v>
      </c>
      <c r="AT293" s="63">
        <f t="shared" si="250"/>
        <v>30267075</v>
      </c>
      <c r="AU293" s="351">
        <f t="shared" si="251"/>
        <v>37893712.5</v>
      </c>
      <c r="AV293" s="141">
        <f t="shared" si="252"/>
        <v>21422580</v>
      </c>
      <c r="AW293" s="5">
        <f t="shared" si="253"/>
        <v>30267075</v>
      </c>
      <c r="AX293" s="5">
        <f t="shared" si="254"/>
        <v>47589725</v>
      </c>
      <c r="AY293" s="510">
        <f t="shared" si="255"/>
        <v>2274388000</v>
      </c>
      <c r="AZ293" s="127">
        <f t="shared" si="265"/>
        <v>2274387317.8055615</v>
      </c>
      <c r="BA293" s="2"/>
      <c r="BB293" s="2"/>
      <c r="BW293" s="56">
        <f t="shared" si="256"/>
        <v>-1127751.826919999</v>
      </c>
      <c r="CW293" s="63">
        <f t="shared" si="257"/>
        <v>1928032200</v>
      </c>
      <c r="CX293" s="44">
        <f t="shared" si="258"/>
        <v>21422580</v>
      </c>
      <c r="DA293" s="56">
        <f t="shared" si="259"/>
        <v>1713230100</v>
      </c>
      <c r="DB293" s="44">
        <f t="shared" si="260"/>
        <v>28553835</v>
      </c>
      <c r="DC293" s="49">
        <f t="shared" si="261"/>
        <v>47589725</v>
      </c>
    </row>
    <row r="294" spans="1:107">
      <c r="A294" s="3">
        <f t="shared" si="262"/>
        <v>255</v>
      </c>
      <c r="B294" s="263">
        <v>3</v>
      </c>
      <c r="C294" s="556"/>
      <c r="D294" s="264" t="s">
        <v>191</v>
      </c>
      <c r="E294" s="265">
        <v>10</v>
      </c>
      <c r="F294" s="266"/>
      <c r="G294" s="41" t="s">
        <v>48</v>
      </c>
      <c r="H294" s="267">
        <f t="shared" si="229"/>
        <v>74</v>
      </c>
      <c r="I294" s="267">
        <f t="shared" si="230"/>
        <v>63</v>
      </c>
      <c r="J294" s="268">
        <f t="shared" si="231"/>
        <v>27506142.120000001</v>
      </c>
      <c r="K294" s="268">
        <f t="shared" si="232"/>
        <v>2</v>
      </c>
      <c r="L294" s="269">
        <f t="shared" si="233"/>
        <v>0.93</v>
      </c>
      <c r="M294" s="319">
        <f t="shared" si="272"/>
        <v>1.0249999999999999</v>
      </c>
      <c r="N294" s="271">
        <f t="shared" si="234"/>
        <v>21910801.949216288</v>
      </c>
      <c r="O294" s="271">
        <f t="shared" si="235"/>
        <v>24696974.621559199</v>
      </c>
      <c r="P294" s="271">
        <f t="shared" si="236"/>
        <v>26220229.975889999</v>
      </c>
      <c r="Q294" s="271">
        <f t="shared" si="237"/>
        <v>27837436.387386803</v>
      </c>
      <c r="R294" s="272">
        <f t="shared" si="238"/>
        <v>26220229.975889999</v>
      </c>
      <c r="S294" s="271">
        <f t="shared" si="238"/>
        <v>27837436.387386803</v>
      </c>
      <c r="T294" s="271">
        <f t="shared" si="239"/>
        <v>29554388.551677972</v>
      </c>
      <c r="U294" s="271"/>
      <c r="V294" s="271">
        <f t="shared" si="240"/>
        <v>1380380522.800626</v>
      </c>
      <c r="W294" s="271">
        <f t="shared" si="241"/>
        <v>1555909401.1582296</v>
      </c>
      <c r="X294" s="271">
        <f t="shared" si="242"/>
        <v>1651874488.48107</v>
      </c>
      <c r="Y294" s="272">
        <f t="shared" si="243"/>
        <v>1753758492.4053686</v>
      </c>
      <c r="Z294" s="272">
        <f t="shared" si="244"/>
        <v>1651874488.48107</v>
      </c>
      <c r="AA294" s="271">
        <f t="shared" si="245"/>
        <v>1753758492.4053686</v>
      </c>
      <c r="AB294" s="271">
        <f t="shared" si="246"/>
        <v>1861926478.7557123</v>
      </c>
      <c r="AC294" s="271"/>
      <c r="AD294" s="33" t="str">
        <f t="shared" si="247"/>
        <v>BERTAHAP</v>
      </c>
      <c r="AE294" s="273">
        <f t="shared" si="248"/>
        <v>0</v>
      </c>
      <c r="AF294" s="274">
        <v>2</v>
      </c>
      <c r="AG294" s="275"/>
      <c r="AH294" s="271" t="e">
        <f>IF(AG294&gt;#REF!,"LB","KR")</f>
        <v>#REF!</v>
      </c>
      <c r="AI294" s="275">
        <f t="shared" si="271"/>
        <v>1518419000</v>
      </c>
      <c r="AJ294" s="275">
        <f t="shared" si="271"/>
        <v>1711501000</v>
      </c>
      <c r="AK294" s="275">
        <f t="shared" si="271"/>
        <v>1817062000</v>
      </c>
      <c r="AL294" s="276">
        <f t="shared" si="270"/>
        <v>1929135000</v>
      </c>
      <c r="AM294" s="276">
        <f t="shared" si="270"/>
        <v>1817062000</v>
      </c>
      <c r="AN294" s="275">
        <f t="shared" si="270"/>
        <v>1929135000</v>
      </c>
      <c r="AO294" s="275">
        <f t="shared" si="270"/>
        <v>2048120000</v>
      </c>
      <c r="AP294" s="275">
        <f t="shared" si="263"/>
        <v>2048119775.0725424</v>
      </c>
      <c r="AQ294" s="52">
        <f t="shared" si="264"/>
        <v>1926086000</v>
      </c>
      <c r="AR294" s="43">
        <f t="shared" si="264"/>
        <v>2044884000</v>
      </c>
      <c r="AS294" s="63">
        <f t="shared" si="249"/>
        <v>1733477400</v>
      </c>
      <c r="AT294" s="63">
        <f t="shared" si="250"/>
        <v>28891290</v>
      </c>
      <c r="AU294" s="351">
        <f t="shared" si="251"/>
        <v>36171281.25</v>
      </c>
      <c r="AV294" s="141">
        <f t="shared" si="252"/>
        <v>20448840</v>
      </c>
      <c r="AW294" s="5">
        <f t="shared" si="253"/>
        <v>28891290</v>
      </c>
      <c r="AX294" s="5">
        <f t="shared" si="254"/>
        <v>45426550</v>
      </c>
      <c r="AY294" s="510">
        <f t="shared" si="255"/>
        <v>2171008000</v>
      </c>
      <c r="AZ294" s="127">
        <f t="shared" si="265"/>
        <v>2171007523.8292999</v>
      </c>
      <c r="BA294" s="2"/>
      <c r="BB294" s="2"/>
      <c r="BW294" s="56">
        <f t="shared" si="256"/>
        <v>-1127751.826919999</v>
      </c>
      <c r="CW294" s="63">
        <f t="shared" si="257"/>
        <v>1840395600</v>
      </c>
      <c r="CX294" s="44">
        <f t="shared" si="258"/>
        <v>20448840</v>
      </c>
      <c r="DA294" s="56">
        <f t="shared" si="259"/>
        <v>1635355800</v>
      </c>
      <c r="DB294" s="44">
        <f t="shared" si="260"/>
        <v>27255930</v>
      </c>
      <c r="DC294" s="49">
        <f t="shared" si="261"/>
        <v>45426550</v>
      </c>
    </row>
    <row r="295" spans="1:107">
      <c r="A295" s="3">
        <f t="shared" si="262"/>
        <v>256</v>
      </c>
      <c r="B295" s="263">
        <v>4</v>
      </c>
      <c r="C295" s="556"/>
      <c r="D295" s="264" t="s">
        <v>191</v>
      </c>
      <c r="E295" s="299">
        <v>12</v>
      </c>
      <c r="F295" s="266"/>
      <c r="G295" s="41" t="s">
        <v>50</v>
      </c>
      <c r="H295" s="267">
        <f t="shared" si="229"/>
        <v>67</v>
      </c>
      <c r="I295" s="267">
        <f t="shared" si="230"/>
        <v>57</v>
      </c>
      <c r="J295" s="268">
        <f t="shared" si="231"/>
        <v>27506142.120000001</v>
      </c>
      <c r="K295" s="268">
        <f t="shared" si="232"/>
        <v>2</v>
      </c>
      <c r="L295" s="269">
        <f t="shared" si="233"/>
        <v>0.93</v>
      </c>
      <c r="M295" s="319">
        <f t="shared" si="272"/>
        <v>1.0249999999999999</v>
      </c>
      <c r="N295" s="271">
        <f t="shared" si="234"/>
        <v>21910801.949216288</v>
      </c>
      <c r="O295" s="271">
        <f t="shared" si="235"/>
        <v>24696974.621559199</v>
      </c>
      <c r="P295" s="271">
        <f t="shared" si="236"/>
        <v>26220229.975889999</v>
      </c>
      <c r="Q295" s="271">
        <f t="shared" si="237"/>
        <v>27837436.387386803</v>
      </c>
      <c r="R295" s="272">
        <f t="shared" si="238"/>
        <v>26220229.975889999</v>
      </c>
      <c r="S295" s="271">
        <f t="shared" si="238"/>
        <v>27837436.387386803</v>
      </c>
      <c r="T295" s="271">
        <f t="shared" si="239"/>
        <v>29554388.551677972</v>
      </c>
      <c r="U295" s="271"/>
      <c r="V295" s="271">
        <f t="shared" si="240"/>
        <v>1248915711.1053283</v>
      </c>
      <c r="W295" s="271">
        <f t="shared" si="241"/>
        <v>1407727553.4288743</v>
      </c>
      <c r="X295" s="271">
        <f t="shared" si="242"/>
        <v>1494553108.62573</v>
      </c>
      <c r="Y295" s="272">
        <f t="shared" si="243"/>
        <v>1586733874.0810478</v>
      </c>
      <c r="Z295" s="272">
        <f t="shared" si="244"/>
        <v>1494553108.62573</v>
      </c>
      <c r="AA295" s="271">
        <f t="shared" si="245"/>
        <v>1586733874.0810478</v>
      </c>
      <c r="AB295" s="271">
        <f t="shared" si="246"/>
        <v>1684600147.4456444</v>
      </c>
      <c r="AC295" s="271"/>
      <c r="AD295" s="33" t="str">
        <f t="shared" si="247"/>
        <v>BERTAHAP</v>
      </c>
      <c r="AE295" s="273">
        <f t="shared" si="248"/>
        <v>0</v>
      </c>
      <c r="AF295" s="274">
        <v>2</v>
      </c>
      <c r="AG295" s="275"/>
      <c r="AH295" s="271" t="e">
        <f>IF(AG295&gt;#REF!,"LB","KR")</f>
        <v>#REF!</v>
      </c>
      <c r="AI295" s="275">
        <f t="shared" si="271"/>
        <v>1373808000</v>
      </c>
      <c r="AJ295" s="275">
        <f t="shared" si="271"/>
        <v>1548501000</v>
      </c>
      <c r="AK295" s="275">
        <f t="shared" si="271"/>
        <v>1644009000</v>
      </c>
      <c r="AL295" s="276">
        <f t="shared" si="270"/>
        <v>1745408000</v>
      </c>
      <c r="AM295" s="276">
        <f t="shared" si="270"/>
        <v>1644009000</v>
      </c>
      <c r="AN295" s="275">
        <f t="shared" si="270"/>
        <v>1745408000</v>
      </c>
      <c r="AO295" s="275">
        <f t="shared" si="270"/>
        <v>1853061000</v>
      </c>
      <c r="AP295" s="275">
        <f t="shared" si="263"/>
        <v>1853060900.5434124</v>
      </c>
      <c r="AQ295" s="52">
        <f t="shared" si="264"/>
        <v>1742650000</v>
      </c>
      <c r="AR295" s="43">
        <f t="shared" si="264"/>
        <v>1850133000</v>
      </c>
      <c r="AS295" s="63">
        <f t="shared" si="249"/>
        <v>1568385000</v>
      </c>
      <c r="AT295" s="63">
        <f t="shared" si="250"/>
        <v>26139750</v>
      </c>
      <c r="AU295" s="351">
        <f t="shared" si="251"/>
        <v>32726400</v>
      </c>
      <c r="AV295" s="141">
        <f t="shared" si="252"/>
        <v>18501330</v>
      </c>
      <c r="AW295" s="5">
        <f t="shared" si="253"/>
        <v>26139750</v>
      </c>
      <c r="AX295" s="5">
        <f t="shared" si="254"/>
        <v>41100225</v>
      </c>
      <c r="AY295" s="510">
        <f t="shared" si="255"/>
        <v>1964245000</v>
      </c>
      <c r="AZ295" s="127">
        <f t="shared" si="265"/>
        <v>1964244750.8439958</v>
      </c>
      <c r="BA295" s="2"/>
      <c r="BB295" s="2"/>
      <c r="BW295" s="56">
        <f t="shared" si="256"/>
        <v>-1127751.826919999</v>
      </c>
      <c r="CW295" s="63">
        <f t="shared" si="257"/>
        <v>1665119700</v>
      </c>
      <c r="CX295" s="44">
        <f t="shared" si="258"/>
        <v>18501330</v>
      </c>
      <c r="DA295" s="56">
        <f t="shared" si="259"/>
        <v>1479608100</v>
      </c>
      <c r="DB295" s="44">
        <f t="shared" si="260"/>
        <v>24660135</v>
      </c>
      <c r="DC295" s="49">
        <f t="shared" si="261"/>
        <v>41100225</v>
      </c>
    </row>
    <row r="296" spans="1:107">
      <c r="A296" s="3">
        <f t="shared" si="262"/>
        <v>257</v>
      </c>
      <c r="B296" s="263">
        <v>5</v>
      </c>
      <c r="C296" s="556"/>
      <c r="D296" s="264" t="s">
        <v>191</v>
      </c>
      <c r="E296" s="299">
        <v>18</v>
      </c>
      <c r="F296" s="266"/>
      <c r="G296" s="41" t="s">
        <v>54</v>
      </c>
      <c r="H296" s="267">
        <f>SUMIF($W$10:$W$28,G296,$AB$10:$AB$28)</f>
        <v>97</v>
      </c>
      <c r="I296" s="267">
        <f t="shared" si="230"/>
        <v>85</v>
      </c>
      <c r="J296" s="268">
        <f t="shared" si="231"/>
        <v>27506142.120000001</v>
      </c>
      <c r="K296" s="268">
        <f t="shared" si="232"/>
        <v>2</v>
      </c>
      <c r="L296" s="269">
        <f>IF(K296=$AK$25,$AJ$25,IF(K296=$AK$26,$AJ$26,IF(K296=$AK$27,$AJ$27,IF(K296=$AK$28,$AJ$28,IF(K296=$AK$29,$AJ$29,IF(K296=$AK$30,$AJ$30))))))</f>
        <v>0.93</v>
      </c>
      <c r="M296" s="319">
        <f t="shared" si="272"/>
        <v>1.0249999999999999</v>
      </c>
      <c r="N296" s="271">
        <f t="shared" si="234"/>
        <v>21910801.949216288</v>
      </c>
      <c r="O296" s="271">
        <f t="shared" si="235"/>
        <v>24696974.621559199</v>
      </c>
      <c r="P296" s="271">
        <f t="shared" si="236"/>
        <v>26220229.975889999</v>
      </c>
      <c r="Q296" s="271">
        <f t="shared" si="237"/>
        <v>27837436.387386803</v>
      </c>
      <c r="R296" s="272">
        <f t="shared" si="238"/>
        <v>26220229.975889999</v>
      </c>
      <c r="S296" s="271">
        <f t="shared" si="238"/>
        <v>27837436.387386803</v>
      </c>
      <c r="T296" s="271">
        <f t="shared" si="239"/>
        <v>29554388.551677972</v>
      </c>
      <c r="U296" s="271"/>
      <c r="V296" s="271">
        <f t="shared" si="240"/>
        <v>1862418165.6833844</v>
      </c>
      <c r="W296" s="271">
        <f t="shared" si="241"/>
        <v>2099242842.8325319</v>
      </c>
      <c r="X296" s="271">
        <f t="shared" si="242"/>
        <v>2228719547.9506497</v>
      </c>
      <c r="Y296" s="272">
        <f t="shared" si="243"/>
        <v>2366182092.9278784</v>
      </c>
      <c r="Z296" s="272">
        <f t="shared" si="244"/>
        <v>2228719547.9506497</v>
      </c>
      <c r="AA296" s="271">
        <f t="shared" si="245"/>
        <v>2366182092.9278784</v>
      </c>
      <c r="AB296" s="271">
        <f t="shared" si="246"/>
        <v>2512123026.8926277</v>
      </c>
      <c r="AC296" s="271"/>
      <c r="AD296" s="33" t="str">
        <f t="shared" si="247"/>
        <v>BERTAHAP</v>
      </c>
      <c r="AE296" s="273">
        <f>IF(AD296=$N$32,$O$32,IF(AD296=$N$33,$O$33,$O$34))</f>
        <v>0</v>
      </c>
      <c r="AF296" s="274">
        <v>2</v>
      </c>
      <c r="AG296" s="275"/>
      <c r="AH296" s="271" t="e">
        <f>IF(AG296&gt;#REF!,"LB","KR")</f>
        <v>#REF!</v>
      </c>
      <c r="AI296" s="275">
        <f t="shared" si="271"/>
        <v>2048660000</v>
      </c>
      <c r="AJ296" s="275">
        <f t="shared" si="271"/>
        <v>2309168000</v>
      </c>
      <c r="AK296" s="275">
        <f t="shared" si="271"/>
        <v>2451592000</v>
      </c>
      <c r="AL296" s="276">
        <f t="shared" si="270"/>
        <v>2602801000</v>
      </c>
      <c r="AM296" s="276">
        <f t="shared" si="270"/>
        <v>2451592000</v>
      </c>
      <c r="AN296" s="275">
        <f t="shared" si="270"/>
        <v>2602801000</v>
      </c>
      <c r="AO296" s="275">
        <f t="shared" si="270"/>
        <v>2763336000</v>
      </c>
      <c r="AP296" s="275">
        <f t="shared" si="263"/>
        <v>2763336002.2386136</v>
      </c>
      <c r="AQ296" s="52">
        <f t="shared" si="264"/>
        <v>2598688000</v>
      </c>
      <c r="AR296" s="43">
        <f t="shared" si="264"/>
        <v>2758970000</v>
      </c>
      <c r="AS296" s="63">
        <f t="shared" si="249"/>
        <v>2338819200</v>
      </c>
      <c r="AT296" s="63">
        <f>(AS296*40%)/24</f>
        <v>38980320</v>
      </c>
      <c r="AU296" s="351">
        <f t="shared" si="251"/>
        <v>48802518.75</v>
      </c>
      <c r="AV296" s="141">
        <f t="shared" si="252"/>
        <v>27589700</v>
      </c>
      <c r="AW296" s="5">
        <f t="shared" si="253"/>
        <v>38980320</v>
      </c>
      <c r="AX296" s="5">
        <f t="shared" si="254"/>
        <v>61289800</v>
      </c>
      <c r="AY296" s="510">
        <f t="shared" ref="AY296:AY341" si="273">ROUNDUP(AR296*$AY$39,-3)</f>
        <v>2929137000</v>
      </c>
      <c r="AZ296" s="127">
        <f t="shared" si="265"/>
        <v>2929136629.7644868</v>
      </c>
      <c r="BA296" s="2"/>
      <c r="BB296" s="2"/>
      <c r="BW296" s="56">
        <f t="shared" si="256"/>
        <v>-1127751.826919999</v>
      </c>
      <c r="CW296" s="63">
        <f t="shared" si="257"/>
        <v>2483073000</v>
      </c>
      <c r="CX296" s="44">
        <f>(CW296*40%)/36</f>
        <v>27589700</v>
      </c>
      <c r="DA296" s="56">
        <f t="shared" ref="DA296:DA301" si="274">AK296*90%</f>
        <v>2206432800</v>
      </c>
      <c r="DB296" s="44">
        <f>(DA296*40%)/24</f>
        <v>36773880</v>
      </c>
      <c r="DC296" s="49">
        <f t="shared" si="261"/>
        <v>61289800</v>
      </c>
    </row>
    <row r="297" spans="1:107">
      <c r="A297" s="3">
        <f>A296+1</f>
        <v>258</v>
      </c>
      <c r="B297" s="263">
        <v>6</v>
      </c>
      <c r="C297" s="556"/>
      <c r="D297" s="264" t="s">
        <v>191</v>
      </c>
      <c r="E297" s="299">
        <v>20</v>
      </c>
      <c r="F297" s="266"/>
      <c r="G297" s="41" t="s">
        <v>70</v>
      </c>
      <c r="H297" s="267">
        <f>SUMIF($W$10:$W$28,G297,$AB$10:$AB$28)</f>
        <v>60</v>
      </c>
      <c r="I297" s="267">
        <f t="shared" si="230"/>
        <v>51</v>
      </c>
      <c r="J297" s="268">
        <f t="shared" si="231"/>
        <v>27506142.120000001</v>
      </c>
      <c r="K297" s="268">
        <f t="shared" si="232"/>
        <v>2</v>
      </c>
      <c r="L297" s="269">
        <f>IF(K297=$AK$25,$AJ$25,IF(K297=$AK$26,$AJ$26,IF(K297=$AK$27,$AJ$27,IF(K297=$AK$28,$AJ$28,IF(K297=$AK$29,$AJ$29,IF(K297=$AK$30,$AJ$30))))))</f>
        <v>0.93</v>
      </c>
      <c r="M297" s="319">
        <f t="shared" si="272"/>
        <v>1.0249999999999999</v>
      </c>
      <c r="N297" s="271">
        <f t="shared" si="234"/>
        <v>21910801.949216288</v>
      </c>
      <c r="O297" s="271">
        <f t="shared" si="235"/>
        <v>24696974.621559199</v>
      </c>
      <c r="P297" s="271">
        <f t="shared" si="236"/>
        <v>26220229.975889999</v>
      </c>
      <c r="Q297" s="271">
        <f t="shared" si="237"/>
        <v>27837436.387386803</v>
      </c>
      <c r="R297" s="272">
        <f t="shared" si="238"/>
        <v>26220229.975889999</v>
      </c>
      <c r="S297" s="271">
        <f t="shared" si="238"/>
        <v>27837436.387386803</v>
      </c>
      <c r="T297" s="271">
        <f t="shared" si="239"/>
        <v>29554388.551677972</v>
      </c>
      <c r="U297" s="271"/>
      <c r="V297" s="271">
        <f t="shared" si="240"/>
        <v>1117450899.4100306</v>
      </c>
      <c r="W297" s="271">
        <f t="shared" si="241"/>
        <v>1259545705.6995192</v>
      </c>
      <c r="X297" s="271">
        <f t="shared" si="242"/>
        <v>1337231728.77039</v>
      </c>
      <c r="Y297" s="272">
        <f t="shared" si="243"/>
        <v>1419709255.756727</v>
      </c>
      <c r="Z297" s="272">
        <f t="shared" si="244"/>
        <v>1337231728.77039</v>
      </c>
      <c r="AA297" s="271">
        <f t="shared" si="245"/>
        <v>1419709255.756727</v>
      </c>
      <c r="AB297" s="271">
        <f t="shared" si="246"/>
        <v>1507273816.1355765</v>
      </c>
      <c r="AC297" s="271"/>
      <c r="AD297" s="33" t="str">
        <f t="shared" si="247"/>
        <v>BERTAHAP</v>
      </c>
      <c r="AE297" s="273">
        <f>IF(AD297=$N$32,$O$32,IF(AD297=$N$33,$O$33,$O$34))</f>
        <v>0</v>
      </c>
      <c r="AF297" s="274">
        <v>2</v>
      </c>
      <c r="AG297" s="275"/>
      <c r="AH297" s="271" t="e">
        <f>IF(AG297&gt;#REF!,"LB","KR")</f>
        <v>#REF!</v>
      </c>
      <c r="AI297" s="275">
        <f t="shared" si="271"/>
        <v>1229196000</v>
      </c>
      <c r="AJ297" s="275">
        <f t="shared" si="271"/>
        <v>1385501000</v>
      </c>
      <c r="AK297" s="275">
        <f t="shared" si="271"/>
        <v>1470955000</v>
      </c>
      <c r="AL297" s="276">
        <f t="shared" si="270"/>
        <v>1561681000</v>
      </c>
      <c r="AM297" s="276">
        <f t="shared" si="270"/>
        <v>1470955000</v>
      </c>
      <c r="AN297" s="275">
        <f t="shared" si="270"/>
        <v>1561681000</v>
      </c>
      <c r="AO297" s="275">
        <f t="shared" si="270"/>
        <v>1658002000</v>
      </c>
      <c r="AP297" s="275">
        <f>AL297*$AP$38</f>
        <v>1658002026.0142825</v>
      </c>
      <c r="AQ297" s="52">
        <f>ROUNDUP(AK297+(AK297*6%),-3)</f>
        <v>1559213000</v>
      </c>
      <c r="AR297" s="43">
        <f>ROUNDUP(AL297+(AL297*6%),-3)</f>
        <v>1655382000</v>
      </c>
      <c r="AS297" s="63">
        <f t="shared" si="249"/>
        <v>1403291700</v>
      </c>
      <c r="AT297" s="63">
        <f>(AS297*40%)/24</f>
        <v>23388195</v>
      </c>
      <c r="AU297" s="351">
        <f t="shared" si="251"/>
        <v>29281518.75</v>
      </c>
      <c r="AV297" s="141">
        <f t="shared" si="252"/>
        <v>16553820</v>
      </c>
      <c r="AW297" s="5">
        <f t="shared" si="253"/>
        <v>23388195</v>
      </c>
      <c r="AX297" s="5">
        <f t="shared" si="254"/>
        <v>36773875</v>
      </c>
      <c r="AY297" s="510">
        <f t="shared" si="273"/>
        <v>1757482000</v>
      </c>
      <c r="AZ297" s="127">
        <f t="shared" si="265"/>
        <v>1757481977.8586922</v>
      </c>
      <c r="BA297" s="2"/>
      <c r="BB297" s="2"/>
      <c r="BW297" s="56">
        <f t="shared" si="256"/>
        <v>-1127751.826919999</v>
      </c>
      <c r="CW297" s="63">
        <f t="shared" si="257"/>
        <v>1489843800</v>
      </c>
      <c r="CX297" s="44">
        <f>(CW297*40%)/36</f>
        <v>16553820</v>
      </c>
      <c r="DA297" s="56">
        <f t="shared" si="274"/>
        <v>1323859500</v>
      </c>
      <c r="DB297" s="44">
        <f>(DA297*40%)/24</f>
        <v>22064325</v>
      </c>
      <c r="DC297" s="49">
        <f t="shared" si="261"/>
        <v>36773875</v>
      </c>
    </row>
    <row r="298" spans="1:107">
      <c r="A298" s="3">
        <f>A297+1</f>
        <v>259</v>
      </c>
      <c r="B298" s="263">
        <v>7</v>
      </c>
      <c r="C298" s="556"/>
      <c r="D298" s="264" t="s">
        <v>191</v>
      </c>
      <c r="E298" s="299">
        <v>22</v>
      </c>
      <c r="F298" s="266">
        <v>0</v>
      </c>
      <c r="G298" s="41" t="s">
        <v>89</v>
      </c>
      <c r="H298" s="267">
        <f>SUMIF($W$10:$W$28,G298,$AB$10:$AB$28)</f>
        <v>81</v>
      </c>
      <c r="I298" s="267">
        <f t="shared" si="230"/>
        <v>70</v>
      </c>
      <c r="J298" s="268">
        <f t="shared" si="231"/>
        <v>27506142.120000001</v>
      </c>
      <c r="K298" s="268">
        <f t="shared" si="232"/>
        <v>4</v>
      </c>
      <c r="L298" s="269">
        <f>IF(K298=$AK$25,$AJ$25,IF(K298=$AK$26,$AJ$26,IF(K298=$AK$27,$AJ$27,IF(K298=$AK$28,$AJ$28,IF(K298=$AK$29,$AJ$29,IF(K298=$AK$30,$AJ$30))))))</f>
        <v>0.97</v>
      </c>
      <c r="M298" s="319">
        <f t="shared" si="272"/>
        <v>1.0249999999999999</v>
      </c>
      <c r="N298" s="271">
        <f t="shared" si="234"/>
        <v>22853202.033053543</v>
      </c>
      <c r="O298" s="271">
        <f t="shared" si="235"/>
        <v>25759210.089153141</v>
      </c>
      <c r="P298" s="271">
        <f t="shared" si="236"/>
        <v>27347981.802809998</v>
      </c>
      <c r="Q298" s="271">
        <f t="shared" si="237"/>
        <v>29034745.479317419</v>
      </c>
      <c r="R298" s="272">
        <f t="shared" si="238"/>
        <v>27347981.802809998</v>
      </c>
      <c r="S298" s="271">
        <f t="shared" si="238"/>
        <v>29034745.479317419</v>
      </c>
      <c r="T298" s="271">
        <f t="shared" si="239"/>
        <v>30825545.048524335</v>
      </c>
      <c r="U298" s="271"/>
      <c r="V298" s="271">
        <f t="shared" si="240"/>
        <v>1599724142.3137481</v>
      </c>
      <c r="W298" s="271">
        <f t="shared" si="241"/>
        <v>1803144706.2407198</v>
      </c>
      <c r="X298" s="271">
        <f t="shared" si="242"/>
        <v>1914358726.1966999</v>
      </c>
      <c r="Y298" s="272">
        <f t="shared" si="243"/>
        <v>2032432183.5522194</v>
      </c>
      <c r="Z298" s="272">
        <f t="shared" si="244"/>
        <v>1914358726.1966999</v>
      </c>
      <c r="AA298" s="271">
        <f t="shared" si="245"/>
        <v>2032432183.5522194</v>
      </c>
      <c r="AB298" s="271">
        <f t="shared" si="246"/>
        <v>2157788153.3967032</v>
      </c>
      <c r="AC298" s="271"/>
      <c r="AD298" s="33" t="str">
        <f t="shared" si="247"/>
        <v>BERTAHAP</v>
      </c>
      <c r="AE298" s="273">
        <f>IF(AD298=$N$32,$O$32,IF(AD298=$N$33,$O$33,$O$34))</f>
        <v>0</v>
      </c>
      <c r="AF298" s="274">
        <v>2</v>
      </c>
      <c r="AG298" s="275"/>
      <c r="AH298" s="271" t="e">
        <f>IF(AG298&gt;#REF!,"LB","KR")</f>
        <v>#REF!</v>
      </c>
      <c r="AI298" s="275">
        <f t="shared" si="271"/>
        <v>1759697000</v>
      </c>
      <c r="AJ298" s="275">
        <f t="shared" si="271"/>
        <v>1983460000</v>
      </c>
      <c r="AK298" s="275">
        <f t="shared" si="271"/>
        <v>2105795000</v>
      </c>
      <c r="AL298" s="276">
        <f t="shared" si="270"/>
        <v>2235676000</v>
      </c>
      <c r="AM298" s="276">
        <f t="shared" si="270"/>
        <v>2105795000</v>
      </c>
      <c r="AN298" s="275">
        <f t="shared" si="270"/>
        <v>2235676000</v>
      </c>
      <c r="AO298" s="275">
        <f t="shared" si="270"/>
        <v>2373567000</v>
      </c>
      <c r="AP298" s="275">
        <f>AL298*$AP$38</f>
        <v>2373567545.1718416</v>
      </c>
      <c r="AQ298" s="52">
        <f>ROUNDUP(AK298+(AK298*6%),-3)</f>
        <v>2232143000</v>
      </c>
      <c r="AR298" s="43">
        <f>ROUNDUP(AL298+(AL298*6%),-3)</f>
        <v>2369817000</v>
      </c>
      <c r="AS298" s="63">
        <f t="shared" si="249"/>
        <v>2008928700</v>
      </c>
      <c r="AT298" s="63">
        <f>(AS298*40%)/24</f>
        <v>33482145</v>
      </c>
      <c r="AU298" s="351">
        <f t="shared" si="251"/>
        <v>41918925</v>
      </c>
      <c r="AV298" s="141">
        <f t="shared" si="252"/>
        <v>23698170</v>
      </c>
      <c r="AW298" s="5">
        <f t="shared" si="253"/>
        <v>33482145</v>
      </c>
      <c r="AX298" s="5">
        <f t="shared" si="254"/>
        <v>52644875</v>
      </c>
      <c r="AY298" s="510">
        <f t="shared" si="273"/>
        <v>2515982000</v>
      </c>
      <c r="AZ298" s="127">
        <f>AR298*$AZ$39</f>
        <v>2515981609.2739635</v>
      </c>
      <c r="BA298" s="2"/>
      <c r="BB298" s="2"/>
      <c r="BW298" s="56">
        <f t="shared" si="256"/>
        <v>0</v>
      </c>
      <c r="CW298" s="63">
        <f t="shared" si="257"/>
        <v>2132835300</v>
      </c>
      <c r="CX298" s="44">
        <f>(CW298*40%)/36</f>
        <v>23698170</v>
      </c>
      <c r="DA298" s="56">
        <f t="shared" si="274"/>
        <v>1895215500</v>
      </c>
      <c r="DB298" s="44">
        <f>(DA298*40%)/24</f>
        <v>31586925</v>
      </c>
      <c r="DC298" s="49">
        <f t="shared" si="261"/>
        <v>52644875</v>
      </c>
    </row>
    <row r="299" spans="1:107" hidden="1">
      <c r="A299" s="144"/>
      <c r="B299" s="145"/>
      <c r="C299" s="332"/>
      <c r="D299" s="331"/>
      <c r="E299" s="332"/>
      <c r="F299" s="332"/>
      <c r="G299" s="333"/>
      <c r="H299" s="333"/>
      <c r="I299" s="334"/>
      <c r="J299" s="335"/>
      <c r="K299" s="335"/>
      <c r="L299" s="335"/>
      <c r="M299" s="336"/>
      <c r="N299" s="336"/>
      <c r="O299" s="336"/>
      <c r="P299" s="336"/>
      <c r="Q299" s="336"/>
      <c r="R299" s="336"/>
      <c r="S299" s="336"/>
      <c r="T299" s="336"/>
      <c r="U299" s="337"/>
      <c r="V299" s="338"/>
      <c r="W299" s="338"/>
      <c r="X299" s="338"/>
      <c r="Y299" s="339"/>
      <c r="Z299" s="339"/>
      <c r="AA299" s="339"/>
      <c r="AB299" s="340"/>
      <c r="AC299" s="337"/>
      <c r="AD299" s="333"/>
      <c r="AE299" s="341"/>
      <c r="AF299" s="342"/>
      <c r="AG299" s="340"/>
      <c r="AH299" s="338"/>
      <c r="AI299" s="340"/>
      <c r="AJ299" s="340"/>
      <c r="AK299" s="340"/>
      <c r="AL299" s="343"/>
      <c r="AM299" s="343"/>
      <c r="AN299" s="343"/>
      <c r="AO299" s="333"/>
      <c r="AP299" s="25"/>
      <c r="AQ299" s="25"/>
      <c r="AW299" s="5"/>
      <c r="AX299" s="5"/>
      <c r="AY299" s="5"/>
      <c r="BA299" s="2"/>
      <c r="BB299" s="2"/>
      <c r="DA299" s="56">
        <f t="shared" si="274"/>
        <v>0</v>
      </c>
      <c r="DB299" s="44">
        <f>(DA299*50%)/24</f>
        <v>0</v>
      </c>
    </row>
    <row r="300" spans="1:107" hidden="1">
      <c r="A300" s="144"/>
      <c r="B300" s="145"/>
      <c r="C300" s="145"/>
      <c r="D300" s="157"/>
      <c r="E300" s="145"/>
      <c r="F300" s="145"/>
      <c r="G300" s="147"/>
      <c r="H300" s="147"/>
      <c r="I300" s="148"/>
      <c r="J300" s="89"/>
      <c r="K300" s="89"/>
      <c r="L300" s="89"/>
      <c r="M300" s="149"/>
      <c r="N300" s="149"/>
      <c r="O300" s="149"/>
      <c r="P300" s="149"/>
      <c r="Q300" s="149"/>
      <c r="R300" s="149"/>
      <c r="S300" s="149"/>
      <c r="T300" s="149"/>
      <c r="U300" s="150"/>
      <c r="V300" s="151"/>
      <c r="W300" s="151"/>
      <c r="X300" s="151"/>
      <c r="Y300" s="152"/>
      <c r="Z300" s="152"/>
      <c r="AA300" s="152"/>
      <c r="AB300" s="153"/>
      <c r="AC300" s="150"/>
      <c r="AD300" s="147"/>
      <c r="AE300" s="154"/>
      <c r="AF300" s="155"/>
      <c r="AG300" s="153"/>
      <c r="AH300" s="151"/>
      <c r="AI300" s="153"/>
      <c r="AJ300" s="153"/>
      <c r="AK300" s="153"/>
      <c r="AL300" s="156"/>
      <c r="AM300" s="156"/>
      <c r="AN300" s="156"/>
      <c r="AO300" s="147"/>
      <c r="AP300" s="25"/>
      <c r="AQ300" s="25"/>
      <c r="AW300" s="5"/>
      <c r="AX300" s="5"/>
      <c r="AY300" s="5"/>
      <c r="BA300" s="2"/>
      <c r="BB300" s="2"/>
      <c r="DA300" s="56">
        <f t="shared" si="274"/>
        <v>0</v>
      </c>
      <c r="DB300" s="44">
        <f>(DA300*50%)/24</f>
        <v>0</v>
      </c>
    </row>
    <row r="301" spans="1:107" hidden="1">
      <c r="A301" s="158"/>
      <c r="B301" s="159"/>
      <c r="C301" s="159"/>
      <c r="D301" s="160"/>
      <c r="E301" s="160"/>
      <c r="F301" s="160"/>
      <c r="G301" s="160"/>
      <c r="H301" s="160"/>
      <c r="I301" s="161"/>
      <c r="J301" s="162"/>
      <c r="K301" s="162"/>
      <c r="L301" s="162"/>
      <c r="M301" s="163"/>
      <c r="N301" s="163"/>
      <c r="O301" s="163"/>
      <c r="P301" s="163"/>
      <c r="Q301" s="163"/>
      <c r="R301" s="163"/>
      <c r="S301" s="163"/>
      <c r="T301" s="163"/>
      <c r="U301" s="164"/>
      <c r="V301" s="165"/>
      <c r="W301" s="165"/>
      <c r="X301" s="165"/>
      <c r="Y301" s="165"/>
      <c r="Z301" s="165"/>
      <c r="AA301" s="165"/>
      <c r="AB301" s="161"/>
      <c r="AC301" s="164"/>
      <c r="AD301" s="160"/>
      <c r="AE301" s="166"/>
      <c r="AF301" s="167"/>
      <c r="AG301" s="161"/>
      <c r="AH301" s="161"/>
      <c r="AI301" s="168"/>
      <c r="AJ301" s="161"/>
      <c r="AK301" s="168"/>
      <c r="AL301" s="160"/>
      <c r="AM301" s="160"/>
      <c r="AN301" s="160"/>
      <c r="AO301" s="160"/>
      <c r="AP301" s="352"/>
      <c r="AQ301" s="352"/>
      <c r="AW301" s="5"/>
      <c r="AX301" s="5"/>
      <c r="AY301" s="5"/>
      <c r="BA301" s="2"/>
      <c r="BB301" s="2"/>
      <c r="DA301" s="56">
        <f t="shared" si="274"/>
        <v>0</v>
      </c>
      <c r="DB301" s="44">
        <f>(DA301*50%)/24</f>
        <v>0</v>
      </c>
    </row>
    <row r="302" spans="1:107" hidden="1">
      <c r="A302" s="169">
        <f>COUNT(A40:A300)</f>
        <v>259</v>
      </c>
      <c r="B302" s="170"/>
      <c r="C302" s="171"/>
      <c r="D302" s="171"/>
      <c r="E302" s="172" t="s">
        <v>192</v>
      </c>
      <c r="F302" s="173"/>
      <c r="G302" s="173"/>
      <c r="H302" s="173"/>
      <c r="I302" s="174">
        <f>SUM(I40:I301)</f>
        <v>17551</v>
      </c>
      <c r="M302" s="175" t="s">
        <v>193</v>
      </c>
      <c r="N302" s="176">
        <f>X302/I302</f>
        <v>26166561.732871704</v>
      </c>
      <c r="O302" s="177"/>
      <c r="P302" s="177"/>
      <c r="Q302" s="178"/>
      <c r="R302" s="178"/>
      <c r="S302" s="178"/>
      <c r="T302" s="178"/>
      <c r="U302" s="178"/>
      <c r="V302" s="179">
        <f t="shared" ref="V302:AB302" si="275">SUM(V40:V300)</f>
        <v>383769364878.23242</v>
      </c>
      <c r="W302" s="179">
        <f t="shared" si="275"/>
        <v>432569391430.63281</v>
      </c>
      <c r="X302" s="180">
        <f t="shared" si="275"/>
        <v>459249324973.63129</v>
      </c>
      <c r="Y302" s="179">
        <f t="shared" si="275"/>
        <v>487574818438.2522</v>
      </c>
      <c r="Z302" s="179">
        <f t="shared" si="275"/>
        <v>459249324973.63129</v>
      </c>
      <c r="AA302" s="179">
        <f t="shared" si="275"/>
        <v>487574818438.2522</v>
      </c>
      <c r="AB302" s="179">
        <f t="shared" si="275"/>
        <v>517647366359.75372</v>
      </c>
      <c r="AC302" s="181"/>
      <c r="AD302" s="182" t="e">
        <f>#REF!/I302</f>
        <v>#REF!</v>
      </c>
      <c r="AE302" s="183"/>
      <c r="AF302" s="183"/>
      <c r="AG302" s="183"/>
      <c r="AH302" s="184"/>
      <c r="AI302" s="185">
        <f t="shared" ref="AI302:AO302" si="276">SUM(AI40:AI300)</f>
        <v>422146401000</v>
      </c>
      <c r="AJ302" s="185">
        <f t="shared" si="276"/>
        <v>475826441000</v>
      </c>
      <c r="AK302" s="185">
        <f t="shared" si="276"/>
        <v>505174378000</v>
      </c>
      <c r="AL302" s="185">
        <f t="shared" si="276"/>
        <v>536332429000</v>
      </c>
      <c r="AM302" s="185">
        <f t="shared" si="276"/>
        <v>505174378000</v>
      </c>
      <c r="AN302" s="185">
        <f t="shared" si="276"/>
        <v>536332429000</v>
      </c>
      <c r="AO302" s="185">
        <f t="shared" si="276"/>
        <v>569412232000</v>
      </c>
      <c r="AP302" s="185"/>
      <c r="AQ302" s="185"/>
      <c r="AR302" s="147"/>
      <c r="AS302" s="147"/>
      <c r="AT302" s="238">
        <f>MIN(AT40:AT298)</f>
        <v>22817745</v>
      </c>
      <c r="AU302" s="351">
        <f>MIN(AU40:AU298)</f>
        <v>28567331.25</v>
      </c>
      <c r="AV302" s="351">
        <f>MIN(AV40:AV298)</f>
        <v>16150070</v>
      </c>
      <c r="AW302" s="351">
        <f>MIN(AW40:AW298)</f>
        <v>22817745</v>
      </c>
      <c r="AX302" s="351">
        <f>MIN(AX40:AX298)</f>
        <v>35876950</v>
      </c>
      <c r="AY302" s="351"/>
      <c r="CX302" s="63">
        <f>MIN(CX40:CX298)</f>
        <v>16150070</v>
      </c>
      <c r="DB302" s="63">
        <f>MIN(DB40:DB298)</f>
        <v>21526170</v>
      </c>
      <c r="DC302" s="63">
        <f>MIN(DC40:DC298)</f>
        <v>35876950</v>
      </c>
    </row>
    <row r="303" spans="1:107" s="3" customFormat="1" hidden="1">
      <c r="B303" s="186"/>
      <c r="C303" s="186"/>
      <c r="D303" s="186"/>
      <c r="E303" s="187"/>
      <c r="F303" s="187"/>
      <c r="G303" s="187"/>
      <c r="H303" s="187"/>
      <c r="I303" s="188"/>
      <c r="M303" s="189"/>
      <c r="N303" s="190">
        <v>24461000</v>
      </c>
      <c r="O303" s="189">
        <f>N303/N302</f>
        <v>0.93481903544365574</v>
      </c>
      <c r="P303" s="189"/>
      <c r="Q303" s="189"/>
      <c r="R303" s="189"/>
      <c r="S303" s="189"/>
      <c r="T303" s="189"/>
      <c r="U303" s="189"/>
      <c r="V303" s="191"/>
      <c r="W303" s="191"/>
      <c r="X303" s="191"/>
      <c r="Y303" s="191"/>
      <c r="Z303" s="191"/>
      <c r="AA303" s="191"/>
      <c r="AB303" s="191"/>
      <c r="AC303" s="187"/>
      <c r="AD303" s="192"/>
      <c r="AE303" s="186"/>
      <c r="AF303" s="186"/>
      <c r="AG303" s="186"/>
      <c r="AH303" s="186"/>
      <c r="AI303" s="188"/>
      <c r="AJ303" s="188"/>
      <c r="AK303" s="188"/>
      <c r="AL303" s="188"/>
      <c r="AM303" s="188"/>
      <c r="AN303" s="188"/>
      <c r="AO303" s="188"/>
      <c r="AP303" s="188"/>
      <c r="AQ303" s="188"/>
      <c r="AR303" s="117"/>
      <c r="AS303" s="117"/>
      <c r="AT303" s="186"/>
      <c r="AU303" s="91"/>
      <c r="AV303" s="91"/>
      <c r="AW303" s="91"/>
      <c r="AX303" s="91"/>
      <c r="AY303" s="91"/>
      <c r="AZ303" s="193"/>
      <c r="BA303" s="194"/>
      <c r="BB303" s="194"/>
      <c r="BY303" s="91"/>
      <c r="CB303" s="91"/>
    </row>
    <row r="304" spans="1:107" s="3" customFormat="1" hidden="1">
      <c r="B304" s="186"/>
      <c r="C304" s="186"/>
      <c r="D304" s="186"/>
      <c r="E304" s="187"/>
      <c r="F304" s="187"/>
      <c r="G304" s="187"/>
      <c r="H304" s="187"/>
      <c r="I304" s="188"/>
      <c r="M304" s="189"/>
      <c r="N304" s="190"/>
      <c r="O304" s="190"/>
      <c r="P304" s="190"/>
      <c r="Q304" s="190"/>
      <c r="R304" s="190"/>
      <c r="S304" s="190"/>
      <c r="T304" s="190"/>
      <c r="U304" s="189"/>
      <c r="V304" s="190">
        <f t="shared" ref="V304:AB304" si="277">SUM(V40:V298)</f>
        <v>383769364878.23242</v>
      </c>
      <c r="W304" s="190">
        <f t="shared" si="277"/>
        <v>432569391430.63281</v>
      </c>
      <c r="X304" s="190">
        <f t="shared" si="277"/>
        <v>459249324973.63129</v>
      </c>
      <c r="Y304" s="190">
        <f t="shared" si="277"/>
        <v>487574818438.2522</v>
      </c>
      <c r="Z304" s="190">
        <f t="shared" si="277"/>
        <v>459249324973.63129</v>
      </c>
      <c r="AA304" s="190">
        <f t="shared" si="277"/>
        <v>487574818438.2522</v>
      </c>
      <c r="AB304" s="190">
        <f t="shared" si="277"/>
        <v>517647366359.75372</v>
      </c>
      <c r="AC304" s="187"/>
      <c r="AD304" s="192"/>
      <c r="AE304" s="186"/>
      <c r="AF304" s="186"/>
      <c r="AG304" s="186"/>
      <c r="AH304" s="186"/>
      <c r="AI304" s="188"/>
      <c r="AJ304" s="188"/>
      <c r="AK304" s="188"/>
      <c r="AL304" s="188"/>
      <c r="AM304" s="188"/>
      <c r="AN304" s="188"/>
      <c r="AO304" s="188"/>
      <c r="AP304" s="188"/>
      <c r="AQ304" s="188"/>
      <c r="AR304" s="117"/>
      <c r="AS304" s="117"/>
      <c r="AT304" s="186"/>
      <c r="AU304" s="91"/>
      <c r="AV304" s="91"/>
      <c r="AW304" s="91"/>
      <c r="AX304" s="91"/>
      <c r="AY304" s="91"/>
      <c r="AZ304" s="193"/>
      <c r="BA304" s="194"/>
      <c r="BB304" s="194"/>
      <c r="BY304" s="91"/>
      <c r="CB304" s="91"/>
    </row>
    <row r="305" spans="2:80" s="3" customFormat="1" hidden="1">
      <c r="B305" s="186"/>
      <c r="C305" s="186"/>
      <c r="D305" s="186"/>
      <c r="E305" s="187"/>
      <c r="F305" s="187"/>
      <c r="G305" s="187"/>
      <c r="H305" s="187"/>
      <c r="I305" s="188"/>
      <c r="M305" s="195"/>
      <c r="N305" s="190"/>
      <c r="O305" s="190"/>
      <c r="P305" s="190"/>
      <c r="Q305" s="190"/>
      <c r="R305" s="190"/>
      <c r="S305" s="190"/>
      <c r="T305" s="190"/>
      <c r="U305" s="189"/>
      <c r="V305" s="196">
        <f t="shared" ref="V305:AB305" si="278">V304/$I$302</f>
        <v>21865954.354636911</v>
      </c>
      <c r="W305" s="196">
        <f t="shared" si="278"/>
        <v>24646424.216889795</v>
      </c>
      <c r="X305" s="196">
        <f t="shared" si="278"/>
        <v>26166561.732871704</v>
      </c>
      <c r="Y305" s="196">
        <f t="shared" si="278"/>
        <v>27780458.004572514</v>
      </c>
      <c r="Z305" s="196">
        <f t="shared" si="278"/>
        <v>26166561.732871704</v>
      </c>
      <c r="AA305" s="196">
        <f t="shared" si="278"/>
        <v>27780458.004572514</v>
      </c>
      <c r="AB305" s="196">
        <f t="shared" si="278"/>
        <v>29493895.866888139</v>
      </c>
      <c r="AC305" s="187"/>
      <c r="AD305" s="192"/>
      <c r="AE305" s="186"/>
      <c r="AF305" s="186"/>
      <c r="AG305" s="186"/>
      <c r="AH305" s="186"/>
      <c r="AI305" s="188"/>
      <c r="AJ305" s="188"/>
      <c r="AK305" s="188"/>
      <c r="AL305" s="188"/>
      <c r="AM305" s="188"/>
      <c r="AN305" s="188"/>
      <c r="AO305" s="188"/>
      <c r="AP305" s="188"/>
      <c r="AQ305" s="188"/>
      <c r="AR305" s="117"/>
      <c r="AS305" s="117"/>
      <c r="AT305" s="186"/>
      <c r="AU305" s="91"/>
      <c r="AV305" s="91"/>
      <c r="AW305" s="91"/>
      <c r="AX305" s="91"/>
      <c r="AY305" s="91"/>
      <c r="AZ305" s="193"/>
      <c r="BA305" s="194"/>
      <c r="BB305" s="194"/>
      <c r="BY305" s="91"/>
      <c r="CB305" s="91"/>
    </row>
    <row r="306" spans="2:80" s="3" customFormat="1" hidden="1">
      <c r="B306" s="186"/>
      <c r="C306" s="186"/>
      <c r="D306" s="186"/>
      <c r="E306" s="187"/>
      <c r="F306" s="187"/>
      <c r="G306" s="187"/>
      <c r="H306" s="187"/>
      <c r="I306" s="188"/>
      <c r="M306" s="189"/>
      <c r="N306" s="94" t="s">
        <v>116</v>
      </c>
      <c r="O306" s="94" t="s">
        <v>117</v>
      </c>
      <c r="P306" s="94" t="s">
        <v>118</v>
      </c>
      <c r="Q306" s="94" t="s">
        <v>119</v>
      </c>
      <c r="R306" s="94" t="s">
        <v>120</v>
      </c>
      <c r="S306" s="94" t="s">
        <v>121</v>
      </c>
      <c r="T306" s="94" t="s">
        <v>122</v>
      </c>
      <c r="U306" s="189"/>
      <c r="V306" s="191"/>
      <c r="W306" s="191"/>
      <c r="X306" s="191"/>
      <c r="Y306" s="191"/>
      <c r="Z306" s="191"/>
      <c r="AA306" s="191"/>
      <c r="AB306" s="191"/>
      <c r="AC306" s="187"/>
      <c r="AD306" s="192"/>
      <c r="AE306" s="186"/>
      <c r="AF306" s="186"/>
      <c r="AG306" s="186"/>
      <c r="AH306" s="186"/>
      <c r="AI306" s="188"/>
      <c r="AJ306" s="188"/>
      <c r="AK306" s="188"/>
      <c r="AL306" s="188"/>
      <c r="AM306" s="188"/>
      <c r="AN306" s="188"/>
      <c r="AO306" s="188"/>
      <c r="AP306" s="188"/>
      <c r="AQ306" s="188"/>
      <c r="AR306" s="117"/>
      <c r="AS306" s="117"/>
      <c r="AT306" s="186"/>
      <c r="AU306" s="91"/>
      <c r="AV306" s="91"/>
      <c r="AW306" s="91"/>
      <c r="AX306" s="91"/>
      <c r="AY306" s="91"/>
      <c r="AZ306" s="193"/>
      <c r="BA306" s="194"/>
      <c r="BB306" s="194"/>
      <c r="BY306" s="91"/>
      <c r="CB306" s="91"/>
    </row>
    <row r="307" spans="2:80" hidden="1">
      <c r="M307" s="16" t="s">
        <v>194</v>
      </c>
      <c r="N307" s="197">
        <f t="shared" ref="N307:T307" si="279">MIN(N40:N298)</f>
        <v>21376392.145576868</v>
      </c>
      <c r="O307" s="197">
        <f t="shared" si="279"/>
        <v>24094609.386887025</v>
      </c>
      <c r="P307" s="197">
        <f t="shared" si="279"/>
        <v>25580712.171600003</v>
      </c>
      <c r="Q307" s="197">
        <f t="shared" si="279"/>
        <v>27158474.52427981</v>
      </c>
      <c r="R307" s="197">
        <f t="shared" si="279"/>
        <v>25580712.171600003</v>
      </c>
      <c r="S307" s="197">
        <f t="shared" si="279"/>
        <v>27158474.52427981</v>
      </c>
      <c r="T307" s="197">
        <f t="shared" si="279"/>
        <v>28833549.806515098</v>
      </c>
      <c r="V307" s="197">
        <f t="shared" ref="V307:AB307" si="280">MIN(V40:V298)</f>
        <v>1090195999.4244204</v>
      </c>
      <c r="W307" s="197">
        <f t="shared" si="280"/>
        <v>1228825078.7312384</v>
      </c>
      <c r="X307" s="197">
        <f t="shared" si="280"/>
        <v>1304616320.7516</v>
      </c>
      <c r="Y307" s="197">
        <f t="shared" si="280"/>
        <v>1385082200.7382703</v>
      </c>
      <c r="Z307" s="197">
        <f t="shared" si="280"/>
        <v>1304616320.7516</v>
      </c>
      <c r="AA307" s="197">
        <f t="shared" si="280"/>
        <v>1385082200.7382703</v>
      </c>
      <c r="AB307" s="197">
        <f t="shared" si="280"/>
        <v>1470511040.1322699</v>
      </c>
      <c r="AI307" s="197">
        <f t="shared" ref="AI307:AY307" si="281">MIN(AI40:AI298)</f>
        <v>1199216000</v>
      </c>
      <c r="AJ307" s="197">
        <f t="shared" si="281"/>
        <v>1351708000</v>
      </c>
      <c r="AK307" s="197">
        <f t="shared" si="281"/>
        <v>1435078000</v>
      </c>
      <c r="AL307" s="197">
        <f t="shared" si="281"/>
        <v>1523591000</v>
      </c>
      <c r="AM307" s="197">
        <f t="shared" si="281"/>
        <v>1435078000</v>
      </c>
      <c r="AN307" s="197">
        <f t="shared" si="281"/>
        <v>1523591000</v>
      </c>
      <c r="AO307" s="197">
        <f t="shared" si="281"/>
        <v>1617563000</v>
      </c>
      <c r="AP307" s="197">
        <f t="shared" si="281"/>
        <v>1617562719.157835</v>
      </c>
      <c r="AQ307" s="197">
        <f t="shared" si="281"/>
        <v>1521183000</v>
      </c>
      <c r="AR307" s="197">
        <f t="shared" si="281"/>
        <v>1615007000</v>
      </c>
      <c r="AS307" s="197">
        <f t="shared" si="281"/>
        <v>1369064700</v>
      </c>
      <c r="AT307" s="197">
        <f t="shared" si="281"/>
        <v>22817745</v>
      </c>
      <c r="AU307" s="197">
        <f t="shared" si="281"/>
        <v>28567331.25</v>
      </c>
      <c r="AV307" s="197">
        <f t="shared" si="281"/>
        <v>16150070</v>
      </c>
      <c r="AW307" s="197">
        <f t="shared" si="281"/>
        <v>22817745</v>
      </c>
      <c r="AX307" s="197">
        <f t="shared" si="281"/>
        <v>35876950</v>
      </c>
      <c r="AY307" s="197">
        <f t="shared" si="281"/>
        <v>1714617000</v>
      </c>
    </row>
    <row r="308" spans="2:80" hidden="1">
      <c r="I308" s="56"/>
      <c r="M308" s="16" t="s">
        <v>195</v>
      </c>
      <c r="N308" s="197">
        <f t="shared" ref="N308:T308" si="282">MAX(N40:N298)</f>
        <v>22964681.067361128</v>
      </c>
      <c r="O308" s="197">
        <f t="shared" si="282"/>
        <v>25884864.772514869</v>
      </c>
      <c r="P308" s="197">
        <f t="shared" si="282"/>
        <v>27481386.592092004</v>
      </c>
      <c r="Q308" s="197">
        <f t="shared" si="282"/>
        <v>29176378.384094581</v>
      </c>
      <c r="R308" s="197">
        <f t="shared" si="282"/>
        <v>27481386.592092004</v>
      </c>
      <c r="S308" s="197">
        <f t="shared" si="282"/>
        <v>29176378.384094581</v>
      </c>
      <c r="T308" s="197">
        <f t="shared" si="282"/>
        <v>30975913.560956165</v>
      </c>
      <c r="V308" s="197">
        <f t="shared" ref="V308:AB308" si="283">MAX(V40:V298)</f>
        <v>2271609431.3539171</v>
      </c>
      <c r="W308" s="197">
        <f t="shared" si="283"/>
        <v>2560466778.2709293</v>
      </c>
      <c r="X308" s="197">
        <f t="shared" si="283"/>
        <v>2718390766.5064201</v>
      </c>
      <c r="Y308" s="197">
        <f t="shared" si="283"/>
        <v>2886055160.7771907</v>
      </c>
      <c r="Z308" s="197">
        <f t="shared" si="283"/>
        <v>2718390766.5064201</v>
      </c>
      <c r="AA308" s="197">
        <f t="shared" si="283"/>
        <v>2886055160.7771907</v>
      </c>
      <c r="AB308" s="197">
        <f t="shared" si="283"/>
        <v>3064060728.0141687</v>
      </c>
      <c r="AI308" s="197">
        <f t="shared" ref="AI308:AY308" si="284">MAX(AI40:AI298)</f>
        <v>2498771000</v>
      </c>
      <c r="AJ308" s="197">
        <f t="shared" si="284"/>
        <v>2816514000</v>
      </c>
      <c r="AK308" s="197">
        <f t="shared" si="284"/>
        <v>2990230000</v>
      </c>
      <c r="AL308" s="197">
        <f t="shared" si="284"/>
        <v>3174661000</v>
      </c>
      <c r="AM308" s="197">
        <f t="shared" si="284"/>
        <v>2990230000</v>
      </c>
      <c r="AN308" s="197">
        <f t="shared" si="284"/>
        <v>3174661000</v>
      </c>
      <c r="AO308" s="197">
        <f t="shared" si="284"/>
        <v>3370467000</v>
      </c>
      <c r="AP308" s="197">
        <f t="shared" si="284"/>
        <v>3370467060.7560239</v>
      </c>
      <c r="AQ308" s="197">
        <f t="shared" si="284"/>
        <v>3169644000</v>
      </c>
      <c r="AR308" s="197">
        <f t="shared" si="284"/>
        <v>3365141000</v>
      </c>
      <c r="AS308" s="197">
        <f t="shared" si="284"/>
        <v>2852679600</v>
      </c>
      <c r="AT308" s="197">
        <f t="shared" si="284"/>
        <v>47544660</v>
      </c>
      <c r="AU308" s="197">
        <f t="shared" si="284"/>
        <v>59524893.75</v>
      </c>
      <c r="AV308" s="197">
        <f t="shared" si="284"/>
        <v>33651410</v>
      </c>
      <c r="AW308" s="197">
        <f t="shared" si="284"/>
        <v>47544660</v>
      </c>
      <c r="AX308" s="197">
        <f t="shared" si="284"/>
        <v>74755750</v>
      </c>
      <c r="AY308" s="197">
        <f t="shared" si="284"/>
        <v>3572695000</v>
      </c>
      <c r="AZ308" s="4"/>
      <c r="BA308" s="2"/>
      <c r="BB308" s="2"/>
    </row>
    <row r="309" spans="2:80" hidden="1">
      <c r="I309" s="56"/>
      <c r="M309" s="16" t="s">
        <v>196</v>
      </c>
      <c r="N309" s="197">
        <f>N310</f>
        <v>21865954.354636911</v>
      </c>
      <c r="O309" s="197">
        <f>N311</f>
        <v>24646424.216889795</v>
      </c>
      <c r="P309" s="197">
        <f>N312</f>
        <v>26166561.732871704</v>
      </c>
      <c r="Q309" s="197">
        <f>N313</f>
        <v>27780458.004572514</v>
      </c>
      <c r="R309" s="197">
        <f>N314</f>
        <v>26166561.732871704</v>
      </c>
      <c r="S309" s="197">
        <f>N315</f>
        <v>27780458.004572514</v>
      </c>
      <c r="T309" s="197">
        <f>N316</f>
        <v>29493895.866888139</v>
      </c>
      <c r="V309" s="198"/>
      <c r="W309" s="62"/>
      <c r="X309" s="62"/>
      <c r="Y309" s="62"/>
      <c r="Z309" s="62"/>
      <c r="AA309" s="62"/>
      <c r="AB309" s="62"/>
      <c r="AR309" s="147"/>
      <c r="AS309" s="147"/>
      <c r="AT309" s="25"/>
      <c r="AZ309" s="4"/>
      <c r="BA309" s="2"/>
      <c r="BB309" s="2"/>
    </row>
    <row r="310" spans="2:80" hidden="1">
      <c r="J310" s="56"/>
      <c r="M310" s="2" t="s">
        <v>197</v>
      </c>
      <c r="N310" s="199">
        <f>V302/I302</f>
        <v>21865954.354636911</v>
      </c>
      <c r="O310" s="18" t="s">
        <v>198</v>
      </c>
      <c r="AD310" s="6" t="e">
        <f>#REF!/J310</f>
        <v>#REF!</v>
      </c>
      <c r="AR310" s="147"/>
      <c r="AS310" s="147"/>
      <c r="AT310" s="25"/>
      <c r="AZ310" s="4"/>
      <c r="BA310" s="2"/>
      <c r="BB310" s="2"/>
    </row>
    <row r="311" spans="2:80" hidden="1">
      <c r="J311" s="47"/>
      <c r="N311" s="199">
        <f>W302/I302</f>
        <v>24646424.216889795</v>
      </c>
      <c r="O311" s="18" t="s">
        <v>199</v>
      </c>
      <c r="V311" s="200"/>
      <c r="W311" s="200"/>
      <c r="X311" s="200"/>
      <c r="Y311" s="200"/>
      <c r="Z311" s="200"/>
      <c r="AA311" s="200"/>
      <c r="AB311" s="200"/>
      <c r="AD311" s="6"/>
      <c r="AR311" s="147"/>
      <c r="AS311" s="147"/>
      <c r="AT311" s="25"/>
      <c r="AZ311" s="4"/>
      <c r="BA311" s="2"/>
      <c r="BB311" s="2"/>
    </row>
    <row r="312" spans="2:80" hidden="1">
      <c r="J312" s="56"/>
      <c r="N312" s="199">
        <f>X302/I302</f>
        <v>26166561.732871704</v>
      </c>
      <c r="O312" s="18" t="s">
        <v>200</v>
      </c>
      <c r="V312" s="62"/>
      <c r="W312" s="62"/>
      <c r="X312" s="62"/>
      <c r="Y312" s="62"/>
      <c r="Z312" s="62"/>
      <c r="AA312" s="62"/>
      <c r="AD312" s="6"/>
      <c r="AI312" s="56">
        <f>AI307/1.1</f>
        <v>1090196363.6363635</v>
      </c>
      <c r="AJ312" s="56">
        <f t="shared" ref="AJ312:AY313" si="285">AJ307/1.1</f>
        <v>1228825454.5454545</v>
      </c>
      <c r="AK312" s="56">
        <f t="shared" si="285"/>
        <v>1304616363.6363635</v>
      </c>
      <c r="AL312" s="56">
        <f t="shared" si="285"/>
        <v>1385082727.2727273</v>
      </c>
      <c r="AM312" s="56">
        <f t="shared" si="285"/>
        <v>1304616363.6363635</v>
      </c>
      <c r="AN312" s="56">
        <f t="shared" si="285"/>
        <v>1385082727.2727273</v>
      </c>
      <c r="AO312" s="56">
        <f t="shared" si="285"/>
        <v>1470511818.181818</v>
      </c>
      <c r="AP312" s="56">
        <f t="shared" si="285"/>
        <v>1470511562.870759</v>
      </c>
      <c r="AQ312" s="56">
        <f t="shared" si="285"/>
        <v>1382893636.3636363</v>
      </c>
      <c r="AR312" s="56">
        <f t="shared" si="285"/>
        <v>1468188181.8181818</v>
      </c>
      <c r="AS312" s="56">
        <f t="shared" si="285"/>
        <v>1244604272.7272725</v>
      </c>
      <c r="AT312" s="56">
        <f t="shared" si="285"/>
        <v>20743404.545454543</v>
      </c>
      <c r="AU312" s="56">
        <f t="shared" si="285"/>
        <v>25970301.136363633</v>
      </c>
      <c r="AV312" s="56">
        <f t="shared" si="285"/>
        <v>14681881.818181816</v>
      </c>
      <c r="AW312" s="56">
        <f t="shared" si="285"/>
        <v>20743404.545454543</v>
      </c>
      <c r="AX312" s="56">
        <f t="shared" si="285"/>
        <v>32615409.09090909</v>
      </c>
      <c r="AY312" s="56">
        <f t="shared" si="285"/>
        <v>1558742727.2727273</v>
      </c>
      <c r="AZ312" s="4"/>
      <c r="BA312" s="2"/>
      <c r="BB312" s="2"/>
    </row>
    <row r="313" spans="2:80" hidden="1">
      <c r="I313" s="56"/>
      <c r="J313" s="56"/>
      <c r="N313" s="199">
        <f>Y302/I302</f>
        <v>27780458.004572514</v>
      </c>
      <c r="O313" s="18" t="s">
        <v>201</v>
      </c>
      <c r="AD313" s="6"/>
      <c r="AI313" s="56">
        <f>AI308/1.1</f>
        <v>2271610000</v>
      </c>
      <c r="AJ313" s="56">
        <f t="shared" si="285"/>
        <v>2560467272.7272725</v>
      </c>
      <c r="AK313" s="56">
        <f t="shared" si="285"/>
        <v>2718390909.090909</v>
      </c>
      <c r="AL313" s="56">
        <f t="shared" si="285"/>
        <v>2886055454.5454545</v>
      </c>
      <c r="AM313" s="56">
        <f t="shared" si="285"/>
        <v>2718390909.090909</v>
      </c>
      <c r="AN313" s="56">
        <f t="shared" si="285"/>
        <v>2886055454.5454545</v>
      </c>
      <c r="AO313" s="56">
        <f t="shared" si="285"/>
        <v>3064060909.090909</v>
      </c>
      <c r="AP313" s="56">
        <f t="shared" si="285"/>
        <v>3064060964.323658</v>
      </c>
      <c r="AQ313" s="56">
        <f t="shared" si="285"/>
        <v>2881494545.454545</v>
      </c>
      <c r="AR313" s="56">
        <f t="shared" si="285"/>
        <v>3059219090.9090905</v>
      </c>
      <c r="AS313" s="56">
        <f t="shared" si="285"/>
        <v>2593345090.9090905</v>
      </c>
      <c r="AT313" s="56">
        <f t="shared" si="285"/>
        <v>43222418.18181818</v>
      </c>
      <c r="AU313" s="56">
        <f t="shared" si="285"/>
        <v>54113539.772727266</v>
      </c>
      <c r="AV313" s="56">
        <f t="shared" si="285"/>
        <v>30592190.909090906</v>
      </c>
      <c r="AW313" s="56">
        <f t="shared" si="285"/>
        <v>43222418.18181818</v>
      </c>
      <c r="AX313" s="56">
        <f t="shared" si="285"/>
        <v>67959772.727272719</v>
      </c>
      <c r="AY313" s="56">
        <f t="shared" si="285"/>
        <v>3247904545.454545</v>
      </c>
      <c r="AZ313" s="4"/>
      <c r="BA313" s="2"/>
      <c r="BB313" s="2"/>
    </row>
    <row r="314" spans="2:80" hidden="1">
      <c r="N314" s="199">
        <f>Z302/I302</f>
        <v>26166561.732871704</v>
      </c>
      <c r="O314" s="18" t="s">
        <v>202</v>
      </c>
      <c r="T314" s="56"/>
      <c r="V314" s="200"/>
      <c r="W314" s="200"/>
      <c r="X314" s="200"/>
      <c r="Y314" s="200"/>
      <c r="Z314" s="200"/>
      <c r="AA314" s="200"/>
      <c r="AB314" s="200"/>
      <c r="AR314" s="147"/>
      <c r="AS314" s="147"/>
      <c r="AT314" s="25"/>
      <c r="AZ314" s="4"/>
      <c r="BA314" s="2"/>
      <c r="BB314" s="2"/>
    </row>
    <row r="315" spans="2:80" hidden="1">
      <c r="N315" s="199">
        <f>AA302/I302</f>
        <v>27780458.004572514</v>
      </c>
      <c r="O315" s="18" t="s">
        <v>203</v>
      </c>
      <c r="V315" s="62"/>
      <c r="W315" s="62"/>
      <c r="X315" s="62"/>
      <c r="Y315" s="62"/>
      <c r="Z315" s="62"/>
      <c r="AA315" s="62"/>
      <c r="AR315" s="147"/>
      <c r="AS315" s="147"/>
      <c r="AT315" s="25"/>
      <c r="AZ315" s="4"/>
      <c r="BA315" s="2"/>
      <c r="BB315" s="2"/>
    </row>
    <row r="316" spans="2:80" hidden="1">
      <c r="N316" s="199">
        <f>AB302/I302</f>
        <v>29493895.866888139</v>
      </c>
      <c r="O316" s="18" t="s">
        <v>204</v>
      </c>
      <c r="AR316" s="147"/>
      <c r="AS316" s="147"/>
      <c r="AT316" s="25"/>
      <c r="AZ316" s="4"/>
      <c r="BA316" s="2"/>
      <c r="BB316" s="2"/>
    </row>
    <row r="317" spans="2:80" hidden="1">
      <c r="AR317" s="147"/>
      <c r="AS317" s="147"/>
      <c r="AT317" s="25"/>
      <c r="AZ317" s="4"/>
      <c r="BA317" s="2"/>
      <c r="BB317" s="2"/>
    </row>
    <row r="318" spans="2:80" hidden="1">
      <c r="N318" s="47">
        <f t="shared" ref="N318:T319" si="286">N307/1.15</f>
        <v>18588167.083110321</v>
      </c>
      <c r="O318" s="47">
        <f t="shared" si="286"/>
        <v>20951834.249466982</v>
      </c>
      <c r="P318" s="47">
        <f t="shared" si="286"/>
        <v>22244097.540521745</v>
      </c>
      <c r="Q318" s="47">
        <f t="shared" si="286"/>
        <v>23616064.803721577</v>
      </c>
      <c r="R318" s="47">
        <f t="shared" si="286"/>
        <v>22244097.540521745</v>
      </c>
      <c r="S318" s="47">
        <f t="shared" si="286"/>
        <v>23616064.803721577</v>
      </c>
      <c r="T318" s="47">
        <f t="shared" si="286"/>
        <v>25072652.005665306</v>
      </c>
      <c r="AR318" s="147"/>
      <c r="AS318" s="147"/>
      <c r="AT318" s="25"/>
      <c r="AZ318" s="4"/>
      <c r="BA318" s="2"/>
      <c r="BB318" s="2"/>
    </row>
    <row r="319" spans="2:80" hidden="1">
      <c r="N319" s="47">
        <f t="shared" si="286"/>
        <v>19969287.884661853</v>
      </c>
      <c r="O319" s="47">
        <f t="shared" si="286"/>
        <v>22508578.063056409</v>
      </c>
      <c r="P319" s="47">
        <f t="shared" si="286"/>
        <v>23896857.906166963</v>
      </c>
      <c r="Q319" s="47">
        <f t="shared" si="286"/>
        <v>25370763.812256161</v>
      </c>
      <c r="R319" s="47">
        <f t="shared" si="286"/>
        <v>23896857.906166963</v>
      </c>
      <c r="S319" s="47">
        <f t="shared" si="286"/>
        <v>25370763.812256161</v>
      </c>
      <c r="T319" s="47">
        <f t="shared" si="286"/>
        <v>26935577.009527102</v>
      </c>
      <c r="AR319" s="147"/>
      <c r="AS319" s="147"/>
      <c r="AT319" s="25"/>
      <c r="AZ319" s="4"/>
      <c r="BA319" s="2"/>
      <c r="BB319" s="2"/>
    </row>
    <row r="320" spans="2:80" hidden="1">
      <c r="AR320" s="147"/>
      <c r="AS320" s="147"/>
      <c r="AT320" s="25"/>
      <c r="AZ320" s="4"/>
      <c r="BA320" s="2"/>
      <c r="BB320" s="2"/>
    </row>
    <row r="321" spans="1:112" hidden="1">
      <c r="AR321" s="147"/>
      <c r="AS321" s="147"/>
      <c r="AT321" s="25"/>
      <c r="AZ321" s="4"/>
      <c r="BA321" s="2"/>
      <c r="BB321" s="2"/>
    </row>
    <row r="322" spans="1:112" hidden="1">
      <c r="AR322" s="147"/>
      <c r="AS322" s="147"/>
      <c r="AT322" s="25"/>
      <c r="AZ322" s="4"/>
      <c r="BA322" s="2"/>
      <c r="BB322" s="2"/>
    </row>
    <row r="323" spans="1:112" hidden="1">
      <c r="AR323" s="147"/>
      <c r="AS323" s="147"/>
      <c r="AT323" s="25"/>
      <c r="AZ323" s="4"/>
      <c r="BA323" s="2"/>
      <c r="BB323" s="2"/>
    </row>
    <row r="324" spans="1:112" hidden="1">
      <c r="AR324" s="147"/>
      <c r="AS324" s="147"/>
      <c r="AT324" s="25"/>
      <c r="AZ324" s="4"/>
      <c r="BA324" s="2"/>
      <c r="BB324" s="2"/>
    </row>
    <row r="325" spans="1:112" hidden="1">
      <c r="AR325" s="147"/>
      <c r="AS325" s="147"/>
      <c r="AT325" s="25"/>
      <c r="AZ325" s="4"/>
      <c r="BA325" s="2"/>
      <c r="BB325" s="2"/>
    </row>
    <row r="326" spans="1:112" hidden="1">
      <c r="AR326" s="147"/>
      <c r="AS326" s="147"/>
      <c r="AT326" s="25"/>
      <c r="AZ326" s="4"/>
      <c r="BA326" s="2"/>
      <c r="BB326" s="2"/>
    </row>
    <row r="327" spans="1:112" hidden="1">
      <c r="AR327" s="147"/>
      <c r="AS327" s="147"/>
      <c r="AT327" s="25"/>
      <c r="AZ327" s="4"/>
      <c r="BA327" s="2"/>
      <c r="BB327" s="2"/>
    </row>
    <row r="328" spans="1:112" hidden="1">
      <c r="AR328" s="147"/>
      <c r="AS328" s="147"/>
      <c r="AT328" s="25"/>
    </row>
    <row r="329" spans="1:112" s="15" customFormat="1" hidden="1">
      <c r="A329" s="2"/>
      <c r="B329" s="2"/>
      <c r="C329" s="2"/>
      <c r="D329" s="2"/>
      <c r="E329" s="2"/>
      <c r="F329" s="2"/>
      <c r="G329" s="2"/>
      <c r="H329" s="2"/>
      <c r="I329" s="25"/>
      <c r="J329" s="25"/>
      <c r="K329" s="25"/>
      <c r="L329" s="25"/>
      <c r="M329" s="25"/>
      <c r="N329" s="2"/>
      <c r="O329" s="2"/>
      <c r="P329" s="2"/>
      <c r="Q329" s="2"/>
      <c r="R329" s="2"/>
      <c r="S329" s="2"/>
      <c r="T329" s="2"/>
      <c r="U329" s="3"/>
      <c r="V329" s="2"/>
      <c r="W329" s="2"/>
      <c r="X329" s="2"/>
      <c r="Y329" s="2"/>
      <c r="Z329" s="2"/>
      <c r="AA329" s="2"/>
      <c r="AB329" s="2"/>
      <c r="AC329" s="3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01"/>
      <c r="AS329" s="201"/>
      <c r="AT329" s="352"/>
      <c r="AU329" s="202"/>
      <c r="AV329" s="202"/>
      <c r="AW329" s="4"/>
      <c r="AX329" s="4"/>
      <c r="AY329" s="4"/>
      <c r="AZ329" s="5"/>
      <c r="BA329" s="6"/>
      <c r="BB329" s="6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Y329" s="203"/>
      <c r="CB329" s="202"/>
    </row>
    <row r="330" spans="1:112" hidden="1">
      <c r="I330" s="25"/>
      <c r="J330" s="25"/>
      <c r="K330" s="25"/>
      <c r="L330" s="204" t="s">
        <v>205</v>
      </c>
      <c r="M330" s="204"/>
      <c r="N330" s="205"/>
      <c r="O330" s="206" t="s">
        <v>206</v>
      </c>
      <c r="P330" s="207"/>
      <c r="Q330" s="207"/>
      <c r="AR330" s="208">
        <f>SUM(AR41:AR329)</f>
        <v>574752922272.72729</v>
      </c>
      <c r="AS330" s="208">
        <f>SUM(AS41:AS329)</f>
        <v>487226558863.63641</v>
      </c>
      <c r="AT330" s="353"/>
    </row>
    <row r="331" spans="1:112" hidden="1">
      <c r="I331" s="25"/>
      <c r="J331" s="25"/>
      <c r="K331" s="25"/>
      <c r="L331" s="209" t="s">
        <v>207</v>
      </c>
      <c r="M331" s="209" t="s">
        <v>16</v>
      </c>
      <c r="N331" s="209" t="s">
        <v>17</v>
      </c>
      <c r="O331" s="210" t="s">
        <v>207</v>
      </c>
      <c r="P331" s="210" t="s">
        <v>16</v>
      </c>
      <c r="Q331" s="210" t="s">
        <v>17</v>
      </c>
    </row>
    <row r="332" spans="1:112">
      <c r="I332" s="25"/>
      <c r="J332" s="25"/>
      <c r="K332" s="25"/>
      <c r="L332" s="211" t="s">
        <v>208</v>
      </c>
      <c r="M332" s="212">
        <v>101</v>
      </c>
      <c r="N332" s="212">
        <v>100</v>
      </c>
      <c r="O332" s="213" t="s">
        <v>13</v>
      </c>
      <c r="P332" s="214">
        <v>101</v>
      </c>
      <c r="Q332" s="214">
        <v>100</v>
      </c>
    </row>
    <row r="333" spans="1:112">
      <c r="C333" s="558" t="s">
        <v>258</v>
      </c>
      <c r="D333" s="558"/>
      <c r="E333" s="558"/>
      <c r="F333" s="558"/>
      <c r="G333" s="558"/>
      <c r="H333" s="558"/>
      <c r="I333" s="559"/>
      <c r="J333" s="559"/>
      <c r="K333" s="559"/>
      <c r="L333" s="560"/>
      <c r="M333" s="561"/>
      <c r="N333" s="561"/>
      <c r="O333" s="562"/>
      <c r="P333" s="563"/>
      <c r="Q333" s="563"/>
      <c r="R333" s="558"/>
      <c r="S333" s="558"/>
      <c r="T333" s="558"/>
      <c r="U333" s="564"/>
      <c r="V333" s="558"/>
      <c r="W333" s="558"/>
      <c r="X333" s="558"/>
      <c r="Y333" s="558"/>
      <c r="Z333" s="558"/>
      <c r="AA333" s="558"/>
      <c r="AB333" s="558"/>
      <c r="AC333" s="564"/>
      <c r="AD333" s="558"/>
      <c r="AE333" s="558"/>
      <c r="AF333" s="558"/>
      <c r="AG333" s="558"/>
      <c r="AH333" s="558"/>
      <c r="AI333" s="558"/>
      <c r="AJ333" s="558"/>
      <c r="AK333" s="558"/>
      <c r="AL333" s="558"/>
      <c r="AM333" s="558"/>
      <c r="AN333" s="558"/>
      <c r="AO333" s="558"/>
      <c r="AP333" s="558"/>
      <c r="AQ333" s="558"/>
      <c r="AR333" s="558"/>
      <c r="AS333" s="558"/>
      <c r="AT333" s="558"/>
      <c r="AU333" s="565"/>
      <c r="AV333" s="565"/>
      <c r="AW333" s="565"/>
      <c r="AX333" s="565"/>
      <c r="AY333" s="565"/>
      <c r="AZ333" s="566"/>
      <c r="BA333" s="567"/>
      <c r="BB333" s="567"/>
      <c r="BC333" s="558"/>
      <c r="BD333" s="558"/>
      <c r="BE333" s="558"/>
      <c r="BF333" s="558"/>
      <c r="BG333" s="558"/>
      <c r="BH333" s="558"/>
      <c r="BI333" s="558"/>
      <c r="BJ333" s="558"/>
      <c r="BK333" s="558"/>
      <c r="BL333" s="558"/>
      <c r="BM333" s="558"/>
      <c r="BN333" s="558"/>
      <c r="BO333" s="558"/>
      <c r="BP333" s="558"/>
      <c r="BQ333" s="558"/>
      <c r="BR333" s="558"/>
      <c r="BS333" s="558"/>
      <c r="BT333" s="558"/>
      <c r="BU333" s="558"/>
      <c r="BV333" s="558"/>
      <c r="BW333" s="558"/>
      <c r="BX333" s="558"/>
      <c r="BY333" s="568"/>
      <c r="BZ333" s="558"/>
      <c r="CA333" s="558"/>
      <c r="CB333" s="565"/>
      <c r="CC333" s="558"/>
      <c r="CD333" s="558"/>
      <c r="CE333" s="558"/>
      <c r="CF333" s="558"/>
      <c r="CG333" s="558"/>
      <c r="CH333" s="558"/>
      <c r="CI333" s="558"/>
      <c r="CJ333" s="558"/>
      <c r="CK333" s="558"/>
      <c r="CL333" s="558"/>
      <c r="CM333" s="558"/>
      <c r="CN333" s="558"/>
      <c r="CO333" s="558"/>
      <c r="CP333" s="558"/>
      <c r="CQ333" s="558"/>
      <c r="CR333" s="558"/>
      <c r="CS333" s="558"/>
      <c r="CT333" s="558"/>
      <c r="CU333" s="558"/>
      <c r="CV333" s="558"/>
      <c r="CW333" s="558"/>
      <c r="CX333" s="558"/>
      <c r="CY333" s="558"/>
      <c r="CZ333" s="558"/>
      <c r="DA333" s="558"/>
      <c r="DB333" s="558"/>
      <c r="DC333" s="558"/>
      <c r="DD333" s="558"/>
      <c r="DE333" s="558"/>
      <c r="DF333" s="558"/>
      <c r="DG333" s="558"/>
      <c r="DH333" s="569"/>
    </row>
    <row r="334" spans="1:112">
      <c r="C334" s="558">
        <v>1</v>
      </c>
      <c r="D334" s="558" t="s">
        <v>259</v>
      </c>
      <c r="E334" s="558"/>
      <c r="F334" s="558"/>
      <c r="G334" s="558"/>
      <c r="H334" s="558"/>
      <c r="I334" s="559"/>
      <c r="J334" s="559"/>
      <c r="K334" s="559"/>
      <c r="L334" s="560"/>
      <c r="M334" s="561"/>
      <c r="N334" s="561"/>
      <c r="O334" s="562"/>
      <c r="P334" s="563"/>
      <c r="Q334" s="563"/>
      <c r="R334" s="558"/>
      <c r="S334" s="558"/>
      <c r="T334" s="558"/>
      <c r="U334" s="564"/>
      <c r="V334" s="558"/>
      <c r="W334" s="558"/>
      <c r="X334" s="558"/>
      <c r="Y334" s="558"/>
      <c r="Z334" s="558"/>
      <c r="AA334" s="558"/>
      <c r="AB334" s="558"/>
      <c r="AC334" s="564"/>
      <c r="AD334" s="558"/>
      <c r="AE334" s="558"/>
      <c r="AF334" s="558"/>
      <c r="AG334" s="558"/>
      <c r="AH334" s="558"/>
      <c r="AI334" s="558"/>
      <c r="AJ334" s="558"/>
      <c r="AK334" s="558"/>
      <c r="AL334" s="558"/>
      <c r="AM334" s="558"/>
      <c r="AN334" s="558"/>
      <c r="AO334" s="558"/>
      <c r="AP334" s="558"/>
      <c r="AQ334" s="558"/>
      <c r="AR334" s="558"/>
      <c r="AS334" s="558"/>
      <c r="AT334" s="558"/>
      <c r="AU334" s="565"/>
      <c r="AV334" s="565"/>
      <c r="AW334" s="565"/>
      <c r="AX334" s="565"/>
      <c r="AY334" s="565"/>
      <c r="AZ334" s="566"/>
      <c r="BA334" s="567"/>
      <c r="BB334" s="567"/>
      <c r="BC334" s="558"/>
      <c r="BD334" s="558"/>
      <c r="BE334" s="558"/>
      <c r="BF334" s="558"/>
      <c r="BG334" s="558"/>
      <c r="BH334" s="558"/>
      <c r="BI334" s="558"/>
      <c r="BJ334" s="558"/>
      <c r="BK334" s="558"/>
      <c r="BL334" s="558"/>
      <c r="BM334" s="558"/>
      <c r="BN334" s="558"/>
      <c r="BO334" s="558"/>
      <c r="BP334" s="558"/>
      <c r="BQ334" s="558"/>
      <c r="BR334" s="558"/>
      <c r="BS334" s="558"/>
      <c r="BT334" s="558"/>
      <c r="BU334" s="558"/>
      <c r="BV334" s="558"/>
      <c r="BW334" s="558"/>
      <c r="BX334" s="558"/>
      <c r="BY334" s="568"/>
      <c r="BZ334" s="558"/>
      <c r="CA334" s="558"/>
      <c r="CB334" s="565"/>
      <c r="CC334" s="558"/>
      <c r="CD334" s="558"/>
      <c r="CE334" s="558"/>
      <c r="CF334" s="558"/>
      <c r="CG334" s="558"/>
      <c r="CH334" s="558"/>
      <c r="CI334" s="558"/>
      <c r="CJ334" s="558"/>
      <c r="CK334" s="558"/>
      <c r="CL334" s="558"/>
      <c r="CM334" s="558"/>
      <c r="CN334" s="558"/>
      <c r="CO334" s="558"/>
      <c r="CP334" s="558"/>
      <c r="CQ334" s="558"/>
      <c r="CR334" s="558"/>
      <c r="CS334" s="558"/>
      <c r="CT334" s="558"/>
      <c r="CU334" s="558"/>
      <c r="CV334" s="558"/>
      <c r="CW334" s="558"/>
      <c r="CX334" s="558"/>
      <c r="CY334" s="558"/>
      <c r="CZ334" s="558"/>
      <c r="DA334" s="558"/>
      <c r="DB334" s="558"/>
      <c r="DC334" s="558"/>
      <c r="DD334" s="558"/>
      <c r="DE334" s="558"/>
      <c r="DF334" s="558"/>
      <c r="DG334" s="558"/>
      <c r="DH334" s="569"/>
    </row>
    <row r="335" spans="1:112">
      <c r="C335" s="558">
        <v>2</v>
      </c>
      <c r="D335" s="558" t="s">
        <v>260</v>
      </c>
      <c r="E335" s="558"/>
      <c r="F335" s="558"/>
      <c r="G335" s="558"/>
      <c r="H335" s="558"/>
      <c r="I335" s="559"/>
      <c r="J335" s="559"/>
      <c r="K335" s="559"/>
      <c r="L335" s="560"/>
      <c r="M335" s="561"/>
      <c r="N335" s="561"/>
      <c r="O335" s="562"/>
      <c r="P335" s="563"/>
      <c r="Q335" s="563"/>
      <c r="R335" s="558"/>
      <c r="S335" s="558"/>
      <c r="T335" s="558"/>
      <c r="U335" s="564"/>
      <c r="V335" s="558"/>
      <c r="W335" s="558"/>
      <c r="X335" s="558"/>
      <c r="Y335" s="558"/>
      <c r="Z335" s="558"/>
      <c r="AA335" s="558"/>
      <c r="AB335" s="558"/>
      <c r="AC335" s="564"/>
      <c r="AD335" s="558"/>
      <c r="AE335" s="558"/>
      <c r="AF335" s="558"/>
      <c r="AG335" s="558"/>
      <c r="AH335" s="558"/>
      <c r="AI335" s="558"/>
      <c r="AJ335" s="558"/>
      <c r="AK335" s="558"/>
      <c r="AL335" s="558"/>
      <c r="AM335" s="558"/>
      <c r="AN335" s="558"/>
      <c r="AO335" s="558"/>
      <c r="AP335" s="558"/>
      <c r="AQ335" s="558"/>
      <c r="AR335" s="558"/>
      <c r="AS335" s="558"/>
      <c r="AT335" s="558"/>
      <c r="AU335" s="565"/>
      <c r="AV335" s="565"/>
      <c r="AW335" s="565"/>
      <c r="AX335" s="565"/>
      <c r="AY335" s="565"/>
      <c r="AZ335" s="566"/>
      <c r="BA335" s="567"/>
      <c r="BB335" s="567"/>
      <c r="BC335" s="558"/>
      <c r="BD335" s="558"/>
      <c r="BE335" s="558"/>
      <c r="BF335" s="558"/>
      <c r="BG335" s="558"/>
      <c r="BH335" s="558"/>
      <c r="BI335" s="558"/>
      <c r="BJ335" s="558"/>
      <c r="BK335" s="558"/>
      <c r="BL335" s="558"/>
      <c r="BM335" s="558"/>
      <c r="BN335" s="558"/>
      <c r="BO335" s="558"/>
      <c r="BP335" s="558"/>
      <c r="BQ335" s="558"/>
      <c r="BR335" s="558"/>
      <c r="BS335" s="558"/>
      <c r="BT335" s="558"/>
      <c r="BU335" s="558"/>
      <c r="BV335" s="558"/>
      <c r="BW335" s="558"/>
      <c r="BX335" s="558"/>
      <c r="BY335" s="568"/>
      <c r="BZ335" s="558"/>
      <c r="CA335" s="558"/>
      <c r="CB335" s="565"/>
      <c r="CC335" s="558"/>
      <c r="CD335" s="558"/>
      <c r="CE335" s="558"/>
      <c r="CF335" s="558"/>
      <c r="CG335" s="558"/>
      <c r="CH335" s="558"/>
      <c r="CI335" s="558"/>
      <c r="CJ335" s="558"/>
      <c r="CK335" s="558"/>
      <c r="CL335" s="558"/>
      <c r="CM335" s="558"/>
      <c r="CN335" s="558"/>
      <c r="CO335" s="558"/>
      <c r="CP335" s="558"/>
      <c r="CQ335" s="558"/>
      <c r="CR335" s="558"/>
      <c r="CS335" s="558"/>
      <c r="CT335" s="558"/>
      <c r="CU335" s="558"/>
      <c r="CV335" s="558"/>
      <c r="CW335" s="558"/>
      <c r="CX335" s="558"/>
      <c r="CY335" s="558"/>
      <c r="CZ335" s="558"/>
      <c r="DA335" s="558"/>
      <c r="DB335" s="558"/>
      <c r="DC335" s="558"/>
      <c r="DD335" s="558"/>
      <c r="DE335" s="558"/>
      <c r="DF335" s="558"/>
      <c r="DG335" s="558"/>
      <c r="DH335" s="569"/>
    </row>
    <row r="336" spans="1:112">
      <c r="C336" s="558">
        <v>3</v>
      </c>
      <c r="D336" s="558" t="s">
        <v>261</v>
      </c>
      <c r="E336" s="558"/>
      <c r="F336" s="558"/>
      <c r="G336" s="558"/>
      <c r="H336" s="558"/>
      <c r="I336" s="559"/>
      <c r="J336" s="559"/>
      <c r="K336" s="559"/>
      <c r="L336" s="560"/>
      <c r="M336" s="561"/>
      <c r="N336" s="561"/>
      <c r="O336" s="562"/>
      <c r="P336" s="563"/>
      <c r="Q336" s="563"/>
      <c r="R336" s="558"/>
      <c r="S336" s="558"/>
      <c r="T336" s="558"/>
      <c r="U336" s="564"/>
      <c r="V336" s="558"/>
      <c r="W336" s="558"/>
      <c r="X336" s="558"/>
      <c r="Y336" s="558"/>
      <c r="Z336" s="558"/>
      <c r="AA336" s="558"/>
      <c r="AB336" s="558"/>
      <c r="AC336" s="564"/>
      <c r="AD336" s="558"/>
      <c r="AE336" s="558"/>
      <c r="AF336" s="558"/>
      <c r="AG336" s="558"/>
      <c r="AH336" s="558"/>
      <c r="AI336" s="558"/>
      <c r="AJ336" s="558"/>
      <c r="AK336" s="558"/>
      <c r="AL336" s="558"/>
      <c r="AM336" s="558"/>
      <c r="AN336" s="558"/>
      <c r="AO336" s="558"/>
      <c r="AP336" s="558"/>
      <c r="AQ336" s="558"/>
      <c r="AR336" s="558"/>
      <c r="AS336" s="558"/>
      <c r="AT336" s="558"/>
      <c r="AU336" s="565"/>
      <c r="AV336" s="565"/>
      <c r="AW336" s="565"/>
      <c r="AX336" s="565"/>
      <c r="AY336" s="565"/>
      <c r="AZ336" s="566"/>
      <c r="BA336" s="567"/>
      <c r="BB336" s="567"/>
      <c r="BC336" s="558"/>
      <c r="BD336" s="558"/>
      <c r="BE336" s="558"/>
      <c r="BF336" s="558"/>
      <c r="BG336" s="558"/>
      <c r="BH336" s="558"/>
      <c r="BI336" s="558"/>
      <c r="BJ336" s="558"/>
      <c r="BK336" s="558"/>
      <c r="BL336" s="558"/>
      <c r="BM336" s="558"/>
      <c r="BN336" s="558"/>
      <c r="BO336" s="558"/>
      <c r="BP336" s="558"/>
      <c r="BQ336" s="558"/>
      <c r="BR336" s="558"/>
      <c r="BS336" s="558"/>
      <c r="BT336" s="558"/>
      <c r="BU336" s="558"/>
      <c r="BV336" s="558"/>
      <c r="BW336" s="558"/>
      <c r="BX336" s="558"/>
      <c r="BY336" s="568"/>
      <c r="BZ336" s="558"/>
      <c r="CA336" s="558"/>
      <c r="CB336" s="565"/>
      <c r="CC336" s="558"/>
      <c r="CD336" s="558"/>
      <c r="CE336" s="558"/>
      <c r="CF336" s="558"/>
      <c r="CG336" s="558"/>
      <c r="CH336" s="558"/>
      <c r="CI336" s="558"/>
      <c r="CJ336" s="558"/>
      <c r="CK336" s="558"/>
      <c r="CL336" s="558"/>
      <c r="CM336" s="558"/>
      <c r="CN336" s="558"/>
      <c r="CO336" s="558"/>
      <c r="CP336" s="558"/>
      <c r="CQ336" s="558"/>
      <c r="CR336" s="558"/>
      <c r="CS336" s="558"/>
      <c r="CT336" s="558"/>
      <c r="CU336" s="558"/>
      <c r="CV336" s="558"/>
      <c r="CW336" s="558"/>
      <c r="CX336" s="558"/>
      <c r="CY336" s="558"/>
      <c r="CZ336" s="558"/>
      <c r="DA336" s="558"/>
      <c r="DB336" s="558"/>
      <c r="DC336" s="558"/>
      <c r="DD336" s="558"/>
      <c r="DE336" s="558"/>
      <c r="DF336" s="558"/>
      <c r="DG336" s="558"/>
      <c r="DH336" s="569"/>
    </row>
    <row r="337" spans="3:112">
      <c r="C337" s="558"/>
      <c r="D337" s="558"/>
      <c r="E337" s="558"/>
      <c r="F337" s="558"/>
      <c r="G337" s="558"/>
      <c r="H337" s="558"/>
      <c r="I337" s="559"/>
      <c r="J337" s="559"/>
      <c r="K337" s="559"/>
      <c r="L337" s="560"/>
      <c r="M337" s="561"/>
      <c r="N337" s="561"/>
      <c r="O337" s="562"/>
      <c r="P337" s="563"/>
      <c r="Q337" s="563"/>
      <c r="R337" s="558"/>
      <c r="S337" s="558"/>
      <c r="T337" s="558"/>
      <c r="U337" s="564"/>
      <c r="V337" s="558"/>
      <c r="W337" s="558"/>
      <c r="X337" s="558"/>
      <c r="Y337" s="558"/>
      <c r="Z337" s="558"/>
      <c r="AA337" s="558"/>
      <c r="AB337" s="558"/>
      <c r="AC337" s="564"/>
      <c r="AD337" s="558"/>
      <c r="AE337" s="558"/>
      <c r="AF337" s="558"/>
      <c r="AG337" s="558"/>
      <c r="AH337" s="558"/>
      <c r="AI337" s="558"/>
      <c r="AJ337" s="558"/>
      <c r="AK337" s="558"/>
      <c r="AL337" s="558"/>
      <c r="AM337" s="558"/>
      <c r="AN337" s="558"/>
      <c r="AO337" s="558"/>
      <c r="AP337" s="558"/>
      <c r="AQ337" s="558"/>
      <c r="AR337" s="558"/>
      <c r="AS337" s="558"/>
      <c r="AT337" s="558"/>
      <c r="AU337" s="565"/>
      <c r="AV337" s="565"/>
      <c r="AW337" s="565"/>
      <c r="AX337" s="565"/>
      <c r="AY337" s="565"/>
      <c r="AZ337" s="566"/>
      <c r="BA337" s="567"/>
      <c r="BB337" s="567"/>
      <c r="BC337" s="558"/>
      <c r="BD337" s="558"/>
      <c r="BE337" s="558"/>
      <c r="BF337" s="558"/>
      <c r="BG337" s="558"/>
      <c r="BH337" s="558"/>
      <c r="BI337" s="558"/>
      <c r="BJ337" s="558"/>
      <c r="BK337" s="558"/>
      <c r="BL337" s="558"/>
      <c r="BM337" s="558"/>
      <c r="BN337" s="558"/>
      <c r="BO337" s="558"/>
      <c r="BP337" s="558"/>
      <c r="BQ337" s="558"/>
      <c r="BR337" s="558"/>
      <c r="BS337" s="558"/>
      <c r="BT337" s="558"/>
      <c r="BU337" s="558"/>
      <c r="BV337" s="558"/>
      <c r="BW337" s="558"/>
      <c r="BX337" s="558"/>
      <c r="BY337" s="568"/>
      <c r="BZ337" s="558"/>
      <c r="CA337" s="558"/>
      <c r="CB337" s="565"/>
      <c r="CC337" s="558"/>
      <c r="CD337" s="558"/>
      <c r="CE337" s="558"/>
      <c r="CF337" s="558"/>
      <c r="CG337" s="558"/>
      <c r="CH337" s="558"/>
      <c r="CI337" s="558"/>
      <c r="CJ337" s="558"/>
      <c r="CK337" s="558"/>
      <c r="CL337" s="558"/>
      <c r="CM337" s="558"/>
      <c r="CN337" s="558"/>
      <c r="CO337" s="558"/>
      <c r="CP337" s="558"/>
      <c r="CQ337" s="558"/>
      <c r="CR337" s="558"/>
      <c r="CS337" s="558"/>
      <c r="CT337" s="558"/>
      <c r="CU337" s="558"/>
      <c r="CV337" s="558"/>
      <c r="CW337" s="558"/>
      <c r="CX337" s="558"/>
      <c r="CY337" s="558"/>
      <c r="CZ337" s="558"/>
      <c r="DA337" s="558"/>
      <c r="DB337" s="558"/>
      <c r="DC337" s="558"/>
      <c r="DD337" s="558"/>
      <c r="DE337" s="558"/>
      <c r="DF337" s="558"/>
      <c r="DG337" s="558"/>
      <c r="DH337" s="569"/>
    </row>
    <row r="338" spans="3:112">
      <c r="C338" s="558" t="s">
        <v>262</v>
      </c>
      <c r="D338" s="558"/>
      <c r="E338" s="558"/>
      <c r="F338" s="558"/>
      <c r="G338" s="558"/>
      <c r="H338" s="558"/>
      <c r="I338" s="559"/>
      <c r="J338" s="559"/>
      <c r="K338" s="559"/>
      <c r="L338" s="560"/>
      <c r="M338" s="561"/>
      <c r="N338" s="561"/>
      <c r="O338" s="562"/>
      <c r="P338" s="563"/>
      <c r="Q338" s="563"/>
      <c r="R338" s="558"/>
      <c r="S338" s="558"/>
      <c r="T338" s="558"/>
      <c r="U338" s="564"/>
      <c r="V338" s="558"/>
      <c r="W338" s="558"/>
      <c r="X338" s="558"/>
      <c r="Y338" s="558"/>
      <c r="Z338" s="558"/>
      <c r="AA338" s="558"/>
      <c r="AB338" s="558"/>
      <c r="AC338" s="564"/>
      <c r="AD338" s="558"/>
      <c r="AE338" s="558"/>
      <c r="AF338" s="558"/>
      <c r="AG338" s="558"/>
      <c r="AH338" s="558"/>
      <c r="AI338" s="558"/>
      <c r="AJ338" s="558"/>
      <c r="AK338" s="558"/>
      <c r="AL338" s="558"/>
      <c r="AM338" s="558"/>
      <c r="AN338" s="558"/>
      <c r="AO338" s="558"/>
      <c r="AP338" s="558"/>
      <c r="AQ338" s="558"/>
      <c r="AR338" s="558"/>
      <c r="AS338" s="558"/>
      <c r="AT338" s="558"/>
      <c r="AU338" s="565"/>
      <c r="AV338" s="565"/>
      <c r="AW338" s="565"/>
      <c r="AX338" s="565"/>
      <c r="AY338" s="565"/>
      <c r="AZ338" s="566"/>
      <c r="BA338" s="567"/>
      <c r="BB338" s="567"/>
      <c r="BC338" s="558"/>
      <c r="BD338" s="558"/>
      <c r="BE338" s="558"/>
      <c r="BF338" s="558"/>
      <c r="BG338" s="558"/>
      <c r="BH338" s="558"/>
      <c r="BI338" s="558"/>
      <c r="BJ338" s="558"/>
      <c r="BK338" s="558"/>
      <c r="BL338" s="558"/>
      <c r="BM338" s="558"/>
      <c r="BN338" s="558"/>
      <c r="BO338" s="558"/>
      <c r="BP338" s="558"/>
      <c r="BQ338" s="558"/>
      <c r="BR338" s="558"/>
      <c r="BS338" s="558"/>
      <c r="BT338" s="558"/>
      <c r="BU338" s="558"/>
      <c r="BV338" s="558"/>
      <c r="BW338" s="558"/>
      <c r="BX338" s="558"/>
      <c r="BY338" s="568"/>
      <c r="BZ338" s="558"/>
      <c r="CA338" s="558"/>
      <c r="CB338" s="565"/>
      <c r="CC338" s="558"/>
      <c r="CD338" s="558"/>
      <c r="CE338" s="558"/>
      <c r="CF338" s="558"/>
      <c r="CG338" s="558"/>
      <c r="CH338" s="558"/>
      <c r="CI338" s="558"/>
      <c r="CJ338" s="558"/>
      <c r="CK338" s="558"/>
      <c r="CL338" s="558"/>
      <c r="CM338" s="558"/>
      <c r="CN338" s="558"/>
      <c r="CO338" s="558"/>
      <c r="CP338" s="558"/>
      <c r="CQ338" s="558"/>
      <c r="CR338" s="558"/>
      <c r="CS338" s="558"/>
      <c r="CT338" s="558"/>
      <c r="CU338" s="558"/>
      <c r="CV338" s="558"/>
      <c r="CW338" s="558"/>
      <c r="CX338" s="558"/>
      <c r="CY338" s="558"/>
      <c r="CZ338" s="558"/>
      <c r="DA338" s="558"/>
      <c r="DB338" s="558"/>
      <c r="DC338" s="558"/>
      <c r="DD338" s="558"/>
      <c r="DE338" s="558"/>
      <c r="DF338" s="558"/>
      <c r="DG338" s="558"/>
      <c r="DH338" s="569"/>
    </row>
    <row r="339" spans="3:112">
      <c r="C339" s="558">
        <v>1</v>
      </c>
      <c r="D339" s="558" t="s">
        <v>263</v>
      </c>
      <c r="E339" s="558"/>
      <c r="F339" s="558"/>
      <c r="G339" s="558"/>
      <c r="H339" s="558"/>
      <c r="I339" s="559"/>
      <c r="J339" s="559"/>
      <c r="K339" s="559"/>
      <c r="L339" s="560"/>
      <c r="M339" s="561"/>
      <c r="N339" s="561"/>
      <c r="O339" s="562"/>
      <c r="P339" s="563"/>
      <c r="Q339" s="563"/>
      <c r="R339" s="558"/>
      <c r="S339" s="558"/>
      <c r="T339" s="558"/>
      <c r="U339" s="564"/>
      <c r="V339" s="558"/>
      <c r="W339" s="558"/>
      <c r="X339" s="558"/>
      <c r="Y339" s="558"/>
      <c r="Z339" s="558"/>
      <c r="AA339" s="558"/>
      <c r="AB339" s="558"/>
      <c r="AC339" s="564"/>
      <c r="AD339" s="558"/>
      <c r="AE339" s="558"/>
      <c r="AF339" s="558"/>
      <c r="AG339" s="558"/>
      <c r="AH339" s="558"/>
      <c r="AI339" s="558"/>
      <c r="AJ339" s="558"/>
      <c r="AK339" s="558"/>
      <c r="AL339" s="558"/>
      <c r="AM339" s="558"/>
      <c r="AN339" s="558"/>
      <c r="AO339" s="558"/>
      <c r="AP339" s="558"/>
      <c r="AQ339" s="558"/>
      <c r="AR339" s="558"/>
      <c r="AS339" s="558"/>
      <c r="AT339" s="558"/>
      <c r="AU339" s="565"/>
      <c r="AV339" s="565"/>
      <c r="AW339" s="565"/>
      <c r="AX339" s="565"/>
      <c r="AY339" s="565"/>
      <c r="AZ339" s="566"/>
      <c r="BA339" s="567"/>
      <c r="BB339" s="567"/>
      <c r="BC339" s="558"/>
      <c r="BD339" s="558"/>
      <c r="BE339" s="558"/>
      <c r="BF339" s="558"/>
      <c r="BG339" s="558"/>
      <c r="BH339" s="558"/>
      <c r="BI339" s="558"/>
      <c r="BJ339" s="558"/>
      <c r="BK339" s="558"/>
      <c r="BL339" s="558"/>
      <c r="BM339" s="558"/>
      <c r="BN339" s="558"/>
      <c r="BO339" s="558"/>
      <c r="BP339" s="558"/>
      <c r="BQ339" s="558"/>
      <c r="BR339" s="558"/>
      <c r="BS339" s="558"/>
      <c r="BT339" s="558"/>
      <c r="BU339" s="558"/>
      <c r="BV339" s="558"/>
      <c r="BW339" s="558"/>
      <c r="BX339" s="558"/>
      <c r="BY339" s="568"/>
      <c r="BZ339" s="558"/>
      <c r="CA339" s="558"/>
      <c r="CB339" s="565"/>
      <c r="CC339" s="558"/>
      <c r="CD339" s="558"/>
      <c r="CE339" s="558"/>
      <c r="CF339" s="558"/>
      <c r="CG339" s="558"/>
      <c r="CH339" s="558"/>
      <c r="CI339" s="558"/>
      <c r="CJ339" s="558"/>
      <c r="CK339" s="558"/>
      <c r="CL339" s="558"/>
      <c r="CM339" s="558"/>
      <c r="CN339" s="558"/>
      <c r="CO339" s="558"/>
      <c r="CP339" s="558"/>
      <c r="CQ339" s="558"/>
      <c r="CR339" s="558"/>
      <c r="CS339" s="558"/>
      <c r="CT339" s="558"/>
      <c r="CU339" s="558"/>
      <c r="CV339" s="558"/>
      <c r="CW339" s="558"/>
      <c r="CX339" s="558"/>
      <c r="CY339" s="558"/>
      <c r="CZ339" s="558"/>
      <c r="DA339" s="558"/>
      <c r="DB339" s="558"/>
      <c r="DC339" s="558"/>
      <c r="DD339" s="558"/>
      <c r="DE339" s="558"/>
      <c r="DF339" s="558"/>
      <c r="DG339" s="558"/>
      <c r="DH339" s="569"/>
    </row>
    <row r="340" spans="3:112">
      <c r="C340" s="558">
        <v>2</v>
      </c>
      <c r="D340" s="558" t="s">
        <v>264</v>
      </c>
      <c r="E340" s="558"/>
      <c r="F340" s="558"/>
      <c r="G340" s="558"/>
      <c r="H340" s="558"/>
      <c r="I340" s="559"/>
      <c r="J340" s="559"/>
      <c r="K340" s="559"/>
      <c r="L340" s="560"/>
      <c r="M340" s="561"/>
      <c r="N340" s="561"/>
      <c r="O340" s="562"/>
      <c r="P340" s="563"/>
      <c r="Q340" s="563"/>
      <c r="R340" s="558"/>
      <c r="S340" s="558"/>
      <c r="T340" s="558"/>
      <c r="U340" s="564"/>
      <c r="V340" s="558"/>
      <c r="W340" s="558"/>
      <c r="X340" s="558"/>
      <c r="Y340" s="558"/>
      <c r="Z340" s="558"/>
      <c r="AA340" s="558"/>
      <c r="AB340" s="558"/>
      <c r="AC340" s="564"/>
      <c r="AD340" s="558"/>
      <c r="AE340" s="558"/>
      <c r="AF340" s="558"/>
      <c r="AG340" s="558"/>
      <c r="AH340" s="558"/>
      <c r="AI340" s="558"/>
      <c r="AJ340" s="558"/>
      <c r="AK340" s="558"/>
      <c r="AL340" s="558"/>
      <c r="AM340" s="558"/>
      <c r="AN340" s="558"/>
      <c r="AO340" s="558"/>
      <c r="AP340" s="558"/>
      <c r="AQ340" s="558"/>
      <c r="AR340" s="558"/>
      <c r="AS340" s="558"/>
      <c r="AT340" s="558"/>
      <c r="AU340" s="565"/>
      <c r="AV340" s="565"/>
      <c r="AW340" s="565"/>
      <c r="AX340" s="565"/>
      <c r="AY340" s="565"/>
      <c r="AZ340" s="566"/>
      <c r="BA340" s="567"/>
      <c r="BB340" s="567"/>
      <c r="BC340" s="558"/>
      <c r="BD340" s="558"/>
      <c r="BE340" s="558"/>
      <c r="BF340" s="558"/>
      <c r="BG340" s="558"/>
      <c r="BH340" s="558"/>
      <c r="BI340" s="558"/>
      <c r="BJ340" s="558"/>
      <c r="BK340" s="558"/>
      <c r="BL340" s="558"/>
      <c r="BM340" s="558"/>
      <c r="BN340" s="558"/>
      <c r="BO340" s="558"/>
      <c r="BP340" s="558"/>
      <c r="BQ340" s="558"/>
      <c r="BR340" s="558"/>
      <c r="BS340" s="558"/>
      <c r="BT340" s="558"/>
      <c r="BU340" s="558"/>
      <c r="BV340" s="558"/>
      <c r="BW340" s="558"/>
      <c r="BX340" s="558"/>
      <c r="BY340" s="568"/>
      <c r="BZ340" s="558"/>
      <c r="CA340" s="558"/>
      <c r="CB340" s="565"/>
      <c r="CC340" s="558"/>
      <c r="CD340" s="558"/>
      <c r="CE340" s="558"/>
      <c r="CF340" s="558"/>
      <c r="CG340" s="558"/>
      <c r="CH340" s="558"/>
      <c r="CI340" s="558"/>
      <c r="CJ340" s="558"/>
      <c r="CK340" s="558"/>
      <c r="CL340" s="558"/>
      <c r="CM340" s="558"/>
      <c r="CN340" s="558"/>
      <c r="CO340" s="558"/>
      <c r="CP340" s="558"/>
      <c r="CQ340" s="558"/>
      <c r="CR340" s="558"/>
      <c r="CS340" s="558"/>
      <c r="CT340" s="558"/>
      <c r="CU340" s="558"/>
      <c r="CV340" s="558"/>
      <c r="CW340" s="558"/>
      <c r="CX340" s="558"/>
      <c r="CY340" s="558"/>
      <c r="CZ340" s="558"/>
      <c r="DA340" s="558"/>
      <c r="DB340" s="558"/>
      <c r="DC340" s="558"/>
      <c r="DD340" s="558"/>
      <c r="DE340" s="558"/>
      <c r="DF340" s="558"/>
      <c r="DG340" s="558"/>
      <c r="DH340" s="569"/>
    </row>
    <row r="341" spans="3:112">
      <c r="C341" s="558">
        <v>3</v>
      </c>
      <c r="D341" s="558" t="s">
        <v>265</v>
      </c>
      <c r="E341" s="558"/>
      <c r="F341" s="558"/>
      <c r="G341" s="558"/>
      <c r="H341" s="558"/>
      <c r="I341" s="559"/>
      <c r="J341" s="559"/>
      <c r="K341" s="559"/>
      <c r="L341" s="560"/>
      <c r="M341" s="561"/>
      <c r="N341" s="561"/>
      <c r="O341" s="562"/>
      <c r="P341" s="563"/>
      <c r="Q341" s="563"/>
      <c r="R341" s="558"/>
      <c r="S341" s="558"/>
      <c r="T341" s="558"/>
      <c r="U341" s="564"/>
      <c r="V341" s="558"/>
      <c r="W341" s="558"/>
      <c r="X341" s="558"/>
      <c r="Y341" s="558"/>
      <c r="Z341" s="558"/>
      <c r="AA341" s="558"/>
      <c r="AB341" s="558"/>
      <c r="AC341" s="564"/>
      <c r="AD341" s="558"/>
      <c r="AE341" s="558"/>
      <c r="AF341" s="558"/>
      <c r="AG341" s="558"/>
      <c r="AH341" s="558"/>
      <c r="AI341" s="558"/>
      <c r="AJ341" s="558"/>
      <c r="AK341" s="558"/>
      <c r="AL341" s="558"/>
      <c r="AM341" s="558"/>
      <c r="AN341" s="558"/>
      <c r="AO341" s="558"/>
      <c r="AP341" s="558"/>
      <c r="AQ341" s="558"/>
      <c r="AR341" s="558"/>
      <c r="AS341" s="558"/>
      <c r="AT341" s="558"/>
      <c r="AU341" s="565"/>
      <c r="AV341" s="565"/>
      <c r="AW341" s="565"/>
      <c r="AX341" s="565"/>
      <c r="AY341" s="565"/>
      <c r="AZ341" s="566"/>
      <c r="BA341" s="567"/>
      <c r="BB341" s="567"/>
      <c r="BC341" s="558"/>
      <c r="BD341" s="558"/>
      <c r="BE341" s="558"/>
      <c r="BF341" s="558"/>
      <c r="BG341" s="558"/>
      <c r="BH341" s="558"/>
      <c r="BI341" s="558"/>
      <c r="BJ341" s="558"/>
      <c r="BK341" s="558"/>
      <c r="BL341" s="558"/>
      <c r="BM341" s="558"/>
      <c r="BN341" s="558"/>
      <c r="BO341" s="558"/>
      <c r="BP341" s="558"/>
      <c r="BQ341" s="558"/>
      <c r="BR341" s="558"/>
      <c r="BS341" s="558"/>
      <c r="BT341" s="558"/>
      <c r="BU341" s="558"/>
      <c r="BV341" s="558"/>
      <c r="BW341" s="558"/>
      <c r="BX341" s="558"/>
      <c r="BY341" s="568"/>
      <c r="BZ341" s="558"/>
      <c r="CA341" s="558"/>
      <c r="CB341" s="565"/>
      <c r="CC341" s="558"/>
      <c r="CD341" s="558"/>
      <c r="CE341" s="558"/>
      <c r="CF341" s="558"/>
      <c r="CG341" s="558"/>
      <c r="CH341" s="558"/>
      <c r="CI341" s="558"/>
      <c r="CJ341" s="558"/>
      <c r="CK341" s="558"/>
      <c r="CL341" s="558"/>
      <c r="CM341" s="558"/>
      <c r="CN341" s="558"/>
      <c r="CO341" s="558"/>
      <c r="CP341" s="558"/>
      <c r="CQ341" s="558"/>
      <c r="CR341" s="558"/>
      <c r="CS341" s="558"/>
      <c r="CT341" s="558"/>
      <c r="CU341" s="558"/>
      <c r="CV341" s="558"/>
      <c r="CW341" s="558"/>
      <c r="CX341" s="558"/>
      <c r="CY341" s="558"/>
      <c r="CZ341" s="558"/>
      <c r="DA341" s="558"/>
      <c r="DB341" s="558"/>
      <c r="DC341" s="558"/>
      <c r="DD341" s="558"/>
      <c r="DE341" s="558"/>
      <c r="DF341" s="558"/>
      <c r="DG341" s="558"/>
      <c r="DH341" s="569"/>
    </row>
    <row r="342" spans="3:112">
      <c r="C342" s="558">
        <v>4</v>
      </c>
      <c r="D342" s="558" t="s">
        <v>266</v>
      </c>
      <c r="E342" s="558"/>
      <c r="F342" s="558"/>
      <c r="G342" s="558"/>
      <c r="H342" s="558"/>
      <c r="I342" s="559"/>
      <c r="J342" s="559"/>
      <c r="K342" s="559"/>
      <c r="L342" s="560"/>
      <c r="M342" s="561"/>
      <c r="N342" s="561"/>
      <c r="O342" s="562"/>
      <c r="P342" s="563"/>
      <c r="Q342" s="563"/>
      <c r="R342" s="558"/>
      <c r="S342" s="558"/>
      <c r="T342" s="558"/>
      <c r="U342" s="564"/>
      <c r="V342" s="558"/>
      <c r="W342" s="558"/>
      <c r="X342" s="558"/>
      <c r="Y342" s="558"/>
      <c r="Z342" s="558"/>
      <c r="AA342" s="558"/>
      <c r="AB342" s="558"/>
      <c r="AC342" s="564"/>
      <c r="AD342" s="558"/>
      <c r="AE342" s="558"/>
      <c r="AF342" s="558"/>
      <c r="AG342" s="558"/>
      <c r="AH342" s="558"/>
      <c r="AI342" s="558"/>
      <c r="AJ342" s="558"/>
      <c r="AK342" s="558"/>
      <c r="AL342" s="558"/>
      <c r="AM342" s="558"/>
      <c r="AN342" s="558"/>
      <c r="AO342" s="558"/>
      <c r="AP342" s="558"/>
      <c r="AQ342" s="558"/>
      <c r="AR342" s="558"/>
      <c r="AS342" s="558"/>
      <c r="AT342" s="558"/>
      <c r="AU342" s="565"/>
      <c r="AV342" s="565"/>
      <c r="AW342" s="565"/>
      <c r="AX342" s="565"/>
      <c r="AY342" s="565"/>
      <c r="AZ342" s="566"/>
      <c r="BA342" s="567"/>
      <c r="BB342" s="567"/>
      <c r="BC342" s="558"/>
      <c r="BD342" s="558"/>
      <c r="BE342" s="558"/>
      <c r="BF342" s="558"/>
      <c r="BG342" s="558"/>
      <c r="BH342" s="558"/>
      <c r="BI342" s="558"/>
      <c r="BJ342" s="558"/>
      <c r="BK342" s="558"/>
      <c r="BL342" s="558"/>
      <c r="BM342" s="558"/>
      <c r="BN342" s="558"/>
      <c r="BO342" s="558"/>
      <c r="BP342" s="558"/>
      <c r="BQ342" s="558"/>
      <c r="BR342" s="558"/>
      <c r="BS342" s="558"/>
      <c r="BT342" s="558"/>
      <c r="BU342" s="558"/>
      <c r="BV342" s="558"/>
      <c r="BW342" s="558"/>
      <c r="BX342" s="558"/>
      <c r="BY342" s="568"/>
      <c r="BZ342" s="558"/>
      <c r="CA342" s="558"/>
      <c r="CB342" s="565"/>
      <c r="CC342" s="558"/>
      <c r="CD342" s="558"/>
      <c r="CE342" s="558"/>
      <c r="CF342" s="558"/>
      <c r="CG342" s="558"/>
      <c r="CH342" s="558"/>
      <c r="CI342" s="558"/>
      <c r="CJ342" s="558"/>
      <c r="CK342" s="558"/>
      <c r="CL342" s="558"/>
      <c r="CM342" s="558"/>
      <c r="CN342" s="558"/>
      <c r="CO342" s="558"/>
      <c r="CP342" s="558"/>
      <c r="CQ342" s="558"/>
      <c r="CR342" s="558"/>
      <c r="CS342" s="558"/>
      <c r="CT342" s="558"/>
      <c r="CU342" s="558"/>
      <c r="CV342" s="558"/>
      <c r="CW342" s="558"/>
      <c r="CX342" s="558"/>
      <c r="CY342" s="558"/>
      <c r="CZ342" s="558"/>
      <c r="DA342" s="558"/>
      <c r="DB342" s="558"/>
      <c r="DC342" s="558"/>
      <c r="DD342" s="558"/>
      <c r="DE342" s="558"/>
      <c r="DF342" s="558"/>
      <c r="DG342" s="558"/>
      <c r="DH342" s="569"/>
    </row>
    <row r="343" spans="3:112">
      <c r="C343" s="558">
        <v>5</v>
      </c>
      <c r="D343" s="558" t="s">
        <v>267</v>
      </c>
      <c r="E343" s="558"/>
      <c r="F343" s="558"/>
      <c r="G343" s="558"/>
      <c r="H343" s="558"/>
      <c r="I343" s="559"/>
      <c r="J343" s="559"/>
      <c r="K343" s="559"/>
      <c r="L343" s="560"/>
      <c r="M343" s="561"/>
      <c r="N343" s="561"/>
      <c r="O343" s="562"/>
      <c r="P343" s="563"/>
      <c r="Q343" s="563"/>
      <c r="R343" s="558"/>
      <c r="S343" s="558"/>
      <c r="T343" s="558"/>
      <c r="U343" s="564"/>
      <c r="V343" s="558"/>
      <c r="W343" s="558"/>
      <c r="X343" s="558"/>
      <c r="Y343" s="558"/>
      <c r="Z343" s="558"/>
      <c r="AA343" s="558"/>
      <c r="AB343" s="558"/>
      <c r="AC343" s="564"/>
      <c r="AD343" s="558"/>
      <c r="AE343" s="558"/>
      <c r="AF343" s="558"/>
      <c r="AG343" s="558"/>
      <c r="AH343" s="558"/>
      <c r="AI343" s="558"/>
      <c r="AJ343" s="558"/>
      <c r="AK343" s="558"/>
      <c r="AL343" s="558"/>
      <c r="AM343" s="558"/>
      <c r="AN343" s="558"/>
      <c r="AO343" s="558"/>
      <c r="AP343" s="558"/>
      <c r="AQ343" s="558"/>
      <c r="AR343" s="558"/>
      <c r="AS343" s="558"/>
      <c r="AT343" s="558"/>
      <c r="AU343" s="565"/>
      <c r="AV343" s="565"/>
      <c r="AW343" s="565"/>
      <c r="AX343" s="565"/>
      <c r="AY343" s="565"/>
      <c r="AZ343" s="566"/>
      <c r="BA343" s="567"/>
      <c r="BB343" s="567"/>
      <c r="BC343" s="558"/>
      <c r="BD343" s="558"/>
      <c r="BE343" s="558"/>
      <c r="BF343" s="558"/>
      <c r="BG343" s="558"/>
      <c r="BH343" s="558"/>
      <c r="BI343" s="558"/>
      <c r="BJ343" s="558"/>
      <c r="BK343" s="558"/>
      <c r="BL343" s="558"/>
      <c r="BM343" s="558"/>
      <c r="BN343" s="558"/>
      <c r="BO343" s="558"/>
      <c r="BP343" s="558"/>
      <c r="BQ343" s="558"/>
      <c r="BR343" s="558"/>
      <c r="BS343" s="558"/>
      <c r="BT343" s="558"/>
      <c r="BU343" s="558"/>
      <c r="BV343" s="558"/>
      <c r="BW343" s="558"/>
      <c r="BX343" s="558"/>
      <c r="BY343" s="568"/>
      <c r="BZ343" s="558"/>
      <c r="CA343" s="558"/>
      <c r="CB343" s="565"/>
      <c r="CC343" s="558"/>
      <c r="CD343" s="558"/>
      <c r="CE343" s="558"/>
      <c r="CF343" s="558"/>
      <c r="CG343" s="558"/>
      <c r="CH343" s="558"/>
      <c r="CI343" s="558"/>
      <c r="CJ343" s="558"/>
      <c r="CK343" s="558"/>
      <c r="CL343" s="558"/>
      <c r="CM343" s="558"/>
      <c r="CN343" s="558"/>
      <c r="CO343" s="558"/>
      <c r="CP343" s="558"/>
      <c r="CQ343" s="558"/>
      <c r="CR343" s="558"/>
      <c r="CS343" s="558"/>
      <c r="CT343" s="558"/>
      <c r="CU343" s="558"/>
      <c r="CV343" s="558"/>
      <c r="CW343" s="558"/>
      <c r="CX343" s="558"/>
      <c r="CY343" s="558"/>
      <c r="CZ343" s="558"/>
      <c r="DA343" s="558"/>
      <c r="DB343" s="558"/>
      <c r="DC343" s="558"/>
      <c r="DD343" s="558"/>
      <c r="DE343" s="558"/>
      <c r="DF343" s="558"/>
      <c r="DG343" s="558"/>
      <c r="DH343" s="569"/>
    </row>
    <row r="344" spans="3:112">
      <c r="C344" s="558">
        <v>6</v>
      </c>
      <c r="D344" s="558" t="s">
        <v>268</v>
      </c>
      <c r="E344" s="558"/>
      <c r="F344" s="558"/>
      <c r="G344" s="558"/>
      <c r="H344" s="558"/>
      <c r="I344" s="559"/>
      <c r="J344" s="559"/>
      <c r="K344" s="559"/>
      <c r="L344" s="560"/>
      <c r="M344" s="561"/>
      <c r="N344" s="561"/>
      <c r="O344" s="562"/>
      <c r="P344" s="563"/>
      <c r="Q344" s="563"/>
      <c r="R344" s="558"/>
      <c r="S344" s="558"/>
      <c r="T344" s="558"/>
      <c r="U344" s="564"/>
      <c r="V344" s="558"/>
      <c r="W344" s="558"/>
      <c r="X344" s="558"/>
      <c r="Y344" s="558"/>
      <c r="Z344" s="558"/>
      <c r="AA344" s="558"/>
      <c r="AB344" s="558"/>
      <c r="AC344" s="564"/>
      <c r="AD344" s="558"/>
      <c r="AE344" s="558"/>
      <c r="AF344" s="558"/>
      <c r="AG344" s="558"/>
      <c r="AH344" s="558"/>
      <c r="AI344" s="558"/>
      <c r="AJ344" s="558"/>
      <c r="AK344" s="558"/>
      <c r="AL344" s="558"/>
      <c r="AM344" s="558"/>
      <c r="AN344" s="558"/>
      <c r="AO344" s="558"/>
      <c r="AP344" s="558"/>
      <c r="AQ344" s="558"/>
      <c r="AR344" s="558"/>
      <c r="AS344" s="558"/>
      <c r="AT344" s="558"/>
      <c r="AU344" s="565"/>
      <c r="AV344" s="565"/>
      <c r="AW344" s="565"/>
      <c r="AX344" s="565"/>
      <c r="AY344" s="565"/>
      <c r="AZ344" s="566"/>
      <c r="BA344" s="567"/>
      <c r="BB344" s="567"/>
      <c r="BC344" s="558"/>
      <c r="BD344" s="558"/>
      <c r="BE344" s="558"/>
      <c r="BF344" s="558"/>
      <c r="BG344" s="558"/>
      <c r="BH344" s="558"/>
      <c r="BI344" s="558"/>
      <c r="BJ344" s="558"/>
      <c r="BK344" s="558"/>
      <c r="BL344" s="558"/>
      <c r="BM344" s="558"/>
      <c r="BN344" s="558"/>
      <c r="BO344" s="558"/>
      <c r="BP344" s="558"/>
      <c r="BQ344" s="558"/>
      <c r="BR344" s="558"/>
      <c r="BS344" s="558"/>
      <c r="BT344" s="558"/>
      <c r="BU344" s="558"/>
      <c r="BV344" s="558"/>
      <c r="BW344" s="558"/>
      <c r="BX344" s="558"/>
      <c r="BY344" s="568"/>
      <c r="BZ344" s="558"/>
      <c r="CA344" s="558"/>
      <c r="CB344" s="565"/>
      <c r="CC344" s="558"/>
      <c r="CD344" s="558"/>
      <c r="CE344" s="558"/>
      <c r="CF344" s="558"/>
      <c r="CG344" s="558"/>
      <c r="CH344" s="558"/>
      <c r="CI344" s="558"/>
      <c r="CJ344" s="558"/>
      <c r="CK344" s="558"/>
      <c r="CL344" s="558"/>
      <c r="CM344" s="558"/>
      <c r="CN344" s="558"/>
      <c r="CO344" s="558"/>
      <c r="CP344" s="558"/>
      <c r="CQ344" s="558"/>
      <c r="CR344" s="558"/>
      <c r="CS344" s="558"/>
      <c r="CT344" s="558"/>
      <c r="CU344" s="558"/>
      <c r="CV344" s="558"/>
      <c r="CW344" s="558"/>
      <c r="CX344" s="558"/>
      <c r="CY344" s="558"/>
      <c r="CZ344" s="558"/>
      <c r="DA344" s="558"/>
      <c r="DB344" s="558"/>
      <c r="DC344" s="558"/>
      <c r="DD344" s="558"/>
      <c r="DE344" s="558"/>
      <c r="DF344" s="558"/>
      <c r="DG344" s="558"/>
      <c r="DH344" s="569"/>
    </row>
    <row r="345" spans="3:112">
      <c r="C345" s="558">
        <v>7</v>
      </c>
      <c r="D345" s="558" t="s">
        <v>269</v>
      </c>
      <c r="E345" s="558"/>
      <c r="F345" s="558"/>
      <c r="G345" s="558"/>
      <c r="H345" s="558"/>
      <c r="I345" s="559"/>
      <c r="J345" s="559"/>
      <c r="K345" s="559"/>
      <c r="L345" s="560"/>
      <c r="M345" s="561"/>
      <c r="N345" s="561"/>
      <c r="O345" s="562"/>
      <c r="P345" s="563"/>
      <c r="Q345" s="563"/>
      <c r="R345" s="558"/>
      <c r="S345" s="558"/>
      <c r="T345" s="558"/>
      <c r="U345" s="564"/>
      <c r="V345" s="558"/>
      <c r="W345" s="558"/>
      <c r="X345" s="558"/>
      <c r="Y345" s="558"/>
      <c r="Z345" s="558"/>
      <c r="AA345" s="558"/>
      <c r="AB345" s="558"/>
      <c r="AC345" s="564"/>
      <c r="AD345" s="558"/>
      <c r="AE345" s="558"/>
      <c r="AF345" s="558"/>
      <c r="AG345" s="558"/>
      <c r="AH345" s="558"/>
      <c r="AI345" s="558"/>
      <c r="AJ345" s="558"/>
      <c r="AK345" s="558"/>
      <c r="AL345" s="558"/>
      <c r="AM345" s="558"/>
      <c r="AN345" s="558"/>
      <c r="AO345" s="558"/>
      <c r="AP345" s="558"/>
      <c r="AQ345" s="558"/>
      <c r="AR345" s="558"/>
      <c r="AS345" s="558"/>
      <c r="AT345" s="558"/>
      <c r="AU345" s="565"/>
      <c r="AV345" s="565"/>
      <c r="AW345" s="565"/>
      <c r="AX345" s="565"/>
      <c r="AY345" s="565"/>
      <c r="AZ345" s="566"/>
      <c r="BA345" s="567"/>
      <c r="BB345" s="567"/>
      <c r="BC345" s="558"/>
      <c r="BD345" s="558"/>
      <c r="BE345" s="558"/>
      <c r="BF345" s="558"/>
      <c r="BG345" s="558"/>
      <c r="BH345" s="558"/>
      <c r="BI345" s="558"/>
      <c r="BJ345" s="558"/>
      <c r="BK345" s="558"/>
      <c r="BL345" s="558"/>
      <c r="BM345" s="558"/>
      <c r="BN345" s="558"/>
      <c r="BO345" s="558"/>
      <c r="BP345" s="558"/>
      <c r="BQ345" s="558"/>
      <c r="BR345" s="558"/>
      <c r="BS345" s="558"/>
      <c r="BT345" s="558"/>
      <c r="BU345" s="558"/>
      <c r="BV345" s="558"/>
      <c r="BW345" s="558"/>
      <c r="BX345" s="558"/>
      <c r="BY345" s="568"/>
      <c r="BZ345" s="558"/>
      <c r="CA345" s="558"/>
      <c r="CB345" s="565"/>
      <c r="CC345" s="558"/>
      <c r="CD345" s="558"/>
      <c r="CE345" s="558"/>
      <c r="CF345" s="558"/>
      <c r="CG345" s="558"/>
      <c r="CH345" s="558"/>
      <c r="CI345" s="558"/>
      <c r="CJ345" s="558"/>
      <c r="CK345" s="558"/>
      <c r="CL345" s="558"/>
      <c r="CM345" s="558"/>
      <c r="CN345" s="558"/>
      <c r="CO345" s="558"/>
      <c r="CP345" s="558"/>
      <c r="CQ345" s="558"/>
      <c r="CR345" s="558"/>
      <c r="CS345" s="558"/>
      <c r="CT345" s="558"/>
      <c r="CU345" s="558"/>
      <c r="CV345" s="558"/>
      <c r="CW345" s="558"/>
      <c r="CX345" s="558"/>
      <c r="CY345" s="558"/>
      <c r="CZ345" s="558"/>
      <c r="DA345" s="558"/>
      <c r="DB345" s="558"/>
      <c r="DC345" s="558"/>
      <c r="DD345" s="558"/>
      <c r="DE345" s="558"/>
      <c r="DF345" s="558"/>
      <c r="DG345" s="558"/>
      <c r="DH345" s="569"/>
    </row>
    <row r="346" spans="3:112">
      <c r="C346" s="558"/>
      <c r="D346" s="558"/>
      <c r="E346" s="558"/>
      <c r="F346" s="558"/>
      <c r="G346" s="558"/>
      <c r="H346" s="558"/>
      <c r="I346" s="559"/>
      <c r="J346" s="559"/>
      <c r="K346" s="559"/>
      <c r="L346" s="559"/>
      <c r="M346" s="559"/>
      <c r="N346" s="559"/>
      <c r="O346" s="570"/>
      <c r="P346" s="559"/>
      <c r="Q346" s="559"/>
      <c r="R346" s="559"/>
      <c r="S346" s="558"/>
      <c r="T346" s="558"/>
      <c r="U346" s="564"/>
      <c r="V346" s="558"/>
      <c r="W346" s="558"/>
      <c r="X346" s="558"/>
      <c r="Y346" s="558"/>
      <c r="Z346" s="558"/>
      <c r="AA346" s="558"/>
      <c r="AB346" s="558"/>
      <c r="AC346" s="564"/>
      <c r="AD346" s="558"/>
      <c r="AE346" s="558"/>
      <c r="AF346" s="558"/>
      <c r="AG346" s="558"/>
      <c r="AH346" s="558"/>
      <c r="AI346" s="558"/>
      <c r="AJ346" s="558"/>
      <c r="AK346" s="558"/>
      <c r="AL346" s="558"/>
      <c r="AM346" s="558"/>
      <c r="AN346" s="558"/>
      <c r="AO346" s="558"/>
      <c r="AP346" s="558"/>
      <c r="AQ346" s="558"/>
      <c r="AR346" s="558"/>
      <c r="AS346" s="558"/>
      <c r="AT346" s="558"/>
      <c r="AU346" s="565"/>
      <c r="AV346" s="565"/>
      <c r="AW346" s="565"/>
      <c r="AX346" s="565"/>
      <c r="AY346" s="565"/>
      <c r="AZ346" s="566"/>
      <c r="BA346" s="567"/>
      <c r="BB346" s="567"/>
      <c r="BC346" s="558"/>
      <c r="BD346" s="558"/>
      <c r="BE346" s="558"/>
      <c r="BF346" s="558"/>
      <c r="BG346" s="558"/>
      <c r="BH346" s="558"/>
      <c r="BI346" s="558"/>
      <c r="BJ346" s="558"/>
      <c r="BK346" s="558"/>
      <c r="BL346" s="558"/>
      <c r="BM346" s="558"/>
      <c r="BN346" s="558"/>
      <c r="BO346" s="558"/>
      <c r="BP346" s="558"/>
      <c r="BQ346" s="558"/>
      <c r="BR346" s="558"/>
      <c r="BS346" s="558"/>
      <c r="BT346" s="558"/>
      <c r="BU346" s="558"/>
      <c r="BV346" s="558"/>
      <c r="BW346" s="558"/>
      <c r="BX346" s="558"/>
      <c r="BY346" s="568"/>
      <c r="BZ346" s="558"/>
      <c r="CA346" s="558"/>
      <c r="CB346" s="565"/>
      <c r="CC346" s="558"/>
      <c r="CD346" s="558"/>
      <c r="CE346" s="558"/>
      <c r="CF346" s="558"/>
      <c r="CG346" s="558"/>
      <c r="CH346" s="558"/>
      <c r="CI346" s="558"/>
      <c r="CJ346" s="558"/>
      <c r="CK346" s="558"/>
      <c r="CL346" s="558"/>
      <c r="CM346" s="558"/>
      <c r="CN346" s="558"/>
      <c r="CO346" s="558"/>
      <c r="CP346" s="558"/>
      <c r="CQ346" s="558"/>
      <c r="CR346" s="558"/>
      <c r="CS346" s="558"/>
      <c r="CT346" s="558"/>
      <c r="CU346" s="558"/>
      <c r="CV346" s="558"/>
      <c r="CW346" s="558"/>
      <c r="CX346" s="558"/>
      <c r="CY346" s="558"/>
      <c r="CZ346" s="558"/>
      <c r="DA346" s="558"/>
      <c r="DB346" s="558"/>
      <c r="DC346" s="558"/>
      <c r="DD346" s="558"/>
      <c r="DE346" s="558"/>
      <c r="DF346" s="558"/>
      <c r="DG346" s="558"/>
      <c r="DH346" s="569"/>
    </row>
    <row r="347" spans="3:112">
      <c r="C347" s="558" t="s">
        <v>270</v>
      </c>
      <c r="D347" s="558"/>
      <c r="E347" s="558"/>
      <c r="F347" s="558"/>
      <c r="G347" s="558"/>
      <c r="H347" s="558"/>
      <c r="I347" s="559"/>
      <c r="J347" s="559"/>
      <c r="K347" s="559"/>
      <c r="L347" s="559"/>
      <c r="M347" s="559"/>
      <c r="N347" s="559"/>
      <c r="O347" s="570"/>
      <c r="P347" s="559"/>
      <c r="Q347" s="559"/>
      <c r="R347" s="559"/>
      <c r="S347" s="558"/>
      <c r="T347" s="558"/>
      <c r="U347" s="564"/>
      <c r="V347" s="558"/>
      <c r="W347" s="558"/>
      <c r="X347" s="558"/>
      <c r="Y347" s="558"/>
      <c r="Z347" s="558"/>
      <c r="AA347" s="558"/>
      <c r="AB347" s="558"/>
      <c r="AC347" s="564"/>
      <c r="AD347" s="558"/>
      <c r="AE347" s="558"/>
      <c r="AF347" s="558"/>
      <c r="AG347" s="558"/>
      <c r="AH347" s="558"/>
      <c r="AI347" s="558"/>
      <c r="AJ347" s="558"/>
      <c r="AK347" s="558"/>
      <c r="AL347" s="558"/>
      <c r="AM347" s="558"/>
      <c r="AN347" s="558"/>
      <c r="AO347" s="558"/>
      <c r="AP347" s="558"/>
      <c r="AQ347" s="558"/>
      <c r="AR347" s="558"/>
      <c r="AS347" s="558"/>
      <c r="AT347" s="558"/>
      <c r="AU347" s="565"/>
      <c r="AV347" s="565"/>
      <c r="AW347" s="565"/>
      <c r="AX347" s="565"/>
      <c r="AY347" s="565"/>
      <c r="AZ347" s="566"/>
      <c r="BA347" s="567"/>
      <c r="BB347" s="567"/>
      <c r="BC347" s="558"/>
      <c r="BD347" s="558"/>
      <c r="BE347" s="558"/>
      <c r="BF347" s="558"/>
      <c r="BG347" s="558"/>
      <c r="BH347" s="558"/>
      <c r="BI347" s="558"/>
      <c r="BJ347" s="558"/>
      <c r="BK347" s="558"/>
      <c r="BL347" s="558"/>
      <c r="BM347" s="558"/>
      <c r="BN347" s="558"/>
      <c r="BO347" s="558"/>
      <c r="BP347" s="558"/>
      <c r="BQ347" s="558"/>
      <c r="BR347" s="558"/>
      <c r="BS347" s="558"/>
      <c r="BT347" s="558"/>
      <c r="BU347" s="558"/>
      <c r="BV347" s="558"/>
      <c r="BW347" s="558"/>
      <c r="BX347" s="558"/>
      <c r="BY347" s="568"/>
      <c r="BZ347" s="558"/>
      <c r="CA347" s="558"/>
      <c r="CB347" s="565"/>
      <c r="CC347" s="558"/>
      <c r="CD347" s="558"/>
      <c r="CE347" s="558"/>
      <c r="CF347" s="558"/>
      <c r="CG347" s="558"/>
      <c r="CH347" s="558"/>
      <c r="CI347" s="558"/>
      <c r="CJ347" s="558"/>
      <c r="CK347" s="558"/>
      <c r="CL347" s="558"/>
      <c r="CM347" s="558"/>
      <c r="CN347" s="558"/>
      <c r="CO347" s="558"/>
      <c r="CP347" s="558"/>
      <c r="CQ347" s="558"/>
      <c r="CR347" s="558"/>
      <c r="CS347" s="558"/>
      <c r="CT347" s="558"/>
      <c r="CU347" s="558"/>
      <c r="CV347" s="558"/>
      <c r="CW347" s="558"/>
      <c r="CX347" s="558"/>
      <c r="CY347" s="558"/>
      <c r="CZ347" s="558"/>
      <c r="DA347" s="558"/>
      <c r="DB347" s="558"/>
      <c r="DC347" s="558"/>
      <c r="DD347" s="558"/>
      <c r="DE347" s="558"/>
      <c r="DF347" s="558"/>
      <c r="DG347" s="558"/>
      <c r="DH347" s="569"/>
    </row>
    <row r="348" spans="3:112">
      <c r="C348" s="558">
        <v>1</v>
      </c>
      <c r="D348" s="558" t="s">
        <v>271</v>
      </c>
      <c r="E348" s="558"/>
      <c r="F348" s="558"/>
      <c r="G348" s="558"/>
      <c r="H348" s="558"/>
      <c r="I348" s="559"/>
      <c r="J348" s="559"/>
      <c r="K348" s="559"/>
      <c r="L348" s="559"/>
      <c r="M348" s="559"/>
      <c r="N348" s="559"/>
      <c r="O348" s="570"/>
      <c r="P348" s="559"/>
      <c r="Q348" s="559"/>
      <c r="R348" s="559"/>
      <c r="S348" s="558"/>
      <c r="T348" s="558"/>
      <c r="U348" s="564"/>
      <c r="V348" s="558"/>
      <c r="W348" s="558"/>
      <c r="X348" s="558"/>
      <c r="Y348" s="558"/>
      <c r="Z348" s="558"/>
      <c r="AA348" s="558"/>
      <c r="AB348" s="558"/>
      <c r="AC348" s="564"/>
      <c r="AD348" s="558"/>
      <c r="AE348" s="558"/>
      <c r="AF348" s="558"/>
      <c r="AG348" s="558"/>
      <c r="AH348" s="558"/>
      <c r="AI348" s="558"/>
      <c r="AJ348" s="558"/>
      <c r="AK348" s="558"/>
      <c r="AL348" s="558"/>
      <c r="AM348" s="558"/>
      <c r="AN348" s="558"/>
      <c r="AO348" s="558"/>
      <c r="AP348" s="558"/>
      <c r="AQ348" s="558"/>
      <c r="AR348" s="558"/>
      <c r="AS348" s="558"/>
      <c r="AT348" s="558"/>
      <c r="AU348" s="565"/>
      <c r="AV348" s="565"/>
      <c r="AW348" s="565"/>
      <c r="AX348" s="565"/>
      <c r="AY348" s="565"/>
      <c r="AZ348" s="566"/>
      <c r="BA348" s="567"/>
      <c r="BB348" s="567"/>
      <c r="BC348" s="558"/>
      <c r="BD348" s="558"/>
      <c r="BE348" s="558"/>
      <c r="BF348" s="558"/>
      <c r="BG348" s="558"/>
      <c r="BH348" s="558"/>
      <c r="BI348" s="558"/>
      <c r="BJ348" s="558"/>
      <c r="BK348" s="558"/>
      <c r="BL348" s="558"/>
      <c r="BM348" s="558"/>
      <c r="BN348" s="558"/>
      <c r="BO348" s="558"/>
      <c r="BP348" s="558"/>
      <c r="BQ348" s="558"/>
      <c r="BR348" s="558"/>
      <c r="BS348" s="558"/>
      <c r="BT348" s="558"/>
      <c r="BU348" s="558"/>
      <c r="BV348" s="558"/>
      <c r="BW348" s="558"/>
      <c r="BX348" s="558"/>
      <c r="BY348" s="568"/>
      <c r="BZ348" s="558"/>
      <c r="CA348" s="558"/>
      <c r="CB348" s="565"/>
      <c r="CC348" s="558"/>
      <c r="CD348" s="558"/>
      <c r="CE348" s="558"/>
      <c r="CF348" s="558"/>
      <c r="CG348" s="558"/>
      <c r="CH348" s="558"/>
      <c r="CI348" s="558"/>
      <c r="CJ348" s="558"/>
      <c r="CK348" s="558"/>
      <c r="CL348" s="558"/>
      <c r="CM348" s="558"/>
      <c r="CN348" s="558"/>
      <c r="CO348" s="558"/>
      <c r="CP348" s="558"/>
      <c r="CQ348" s="558"/>
      <c r="CR348" s="558"/>
      <c r="CS348" s="558"/>
      <c r="CT348" s="558"/>
      <c r="CU348" s="558"/>
      <c r="CV348" s="558"/>
      <c r="CW348" s="558"/>
      <c r="CX348" s="558"/>
      <c r="CY348" s="558"/>
      <c r="CZ348" s="558"/>
      <c r="DA348" s="558"/>
      <c r="DB348" s="558"/>
      <c r="DC348" s="558"/>
      <c r="DD348" s="558"/>
      <c r="DE348" s="558"/>
      <c r="DF348" s="558"/>
      <c r="DG348" s="558"/>
      <c r="DH348" s="569"/>
    </row>
    <row r="349" spans="3:112">
      <c r="C349" s="558">
        <v>2</v>
      </c>
      <c r="D349" s="558" t="s">
        <v>272</v>
      </c>
      <c r="E349" s="558"/>
      <c r="F349" s="558"/>
      <c r="G349" s="558"/>
      <c r="H349" s="558"/>
      <c r="I349" s="559"/>
      <c r="J349" s="559"/>
      <c r="K349" s="559"/>
      <c r="L349" s="559"/>
      <c r="M349" s="559"/>
      <c r="N349" s="558"/>
      <c r="O349" s="558"/>
      <c r="P349" s="558"/>
      <c r="Q349" s="558"/>
      <c r="R349" s="558"/>
      <c r="S349" s="558"/>
      <c r="T349" s="558"/>
      <c r="U349" s="564"/>
      <c r="V349" s="558"/>
      <c r="W349" s="558"/>
      <c r="X349" s="558"/>
      <c r="Y349" s="558"/>
      <c r="Z349" s="558"/>
      <c r="AA349" s="558"/>
      <c r="AB349" s="558"/>
      <c r="AC349" s="564"/>
      <c r="AD349" s="558"/>
      <c r="AE349" s="558"/>
      <c r="AF349" s="558"/>
      <c r="AG349" s="558"/>
      <c r="AH349" s="558"/>
      <c r="AI349" s="558"/>
      <c r="AJ349" s="558"/>
      <c r="AK349" s="558"/>
      <c r="AL349" s="558"/>
      <c r="AM349" s="558"/>
      <c r="AN349" s="558"/>
      <c r="AO349" s="558"/>
      <c r="AP349" s="558"/>
      <c r="AQ349" s="558"/>
      <c r="AR349" s="558"/>
      <c r="AS349" s="558"/>
      <c r="AT349" s="558"/>
      <c r="AU349" s="565"/>
      <c r="AV349" s="565"/>
      <c r="AW349" s="565"/>
      <c r="AX349" s="565"/>
      <c r="AY349" s="565"/>
      <c r="AZ349" s="566"/>
      <c r="BA349" s="567"/>
      <c r="BB349" s="567"/>
      <c r="BC349" s="558"/>
      <c r="BD349" s="558"/>
      <c r="BE349" s="558"/>
      <c r="BF349" s="558"/>
      <c r="BG349" s="558"/>
      <c r="BH349" s="558"/>
      <c r="BI349" s="558"/>
      <c r="BJ349" s="558"/>
      <c r="BK349" s="558"/>
      <c r="BL349" s="558"/>
      <c r="BM349" s="558"/>
      <c r="BN349" s="558"/>
      <c r="BO349" s="558"/>
      <c r="BP349" s="558"/>
      <c r="BQ349" s="558"/>
      <c r="BR349" s="558"/>
      <c r="BS349" s="558"/>
      <c r="BT349" s="558"/>
      <c r="BU349" s="558"/>
      <c r="BV349" s="558"/>
      <c r="BW349" s="558"/>
      <c r="BX349" s="558"/>
      <c r="BY349" s="568"/>
      <c r="BZ349" s="558"/>
      <c r="CA349" s="558"/>
      <c r="CB349" s="565"/>
      <c r="CC349" s="558"/>
      <c r="CD349" s="558"/>
      <c r="CE349" s="558"/>
      <c r="CF349" s="558"/>
      <c r="CG349" s="558"/>
      <c r="CH349" s="558"/>
      <c r="CI349" s="558"/>
      <c r="CJ349" s="558"/>
      <c r="CK349" s="558"/>
      <c r="CL349" s="558"/>
      <c r="CM349" s="558"/>
      <c r="CN349" s="558"/>
      <c r="CO349" s="558"/>
      <c r="CP349" s="558"/>
      <c r="CQ349" s="558"/>
      <c r="CR349" s="558"/>
      <c r="CS349" s="558"/>
      <c r="CT349" s="558"/>
      <c r="CU349" s="558"/>
      <c r="CV349" s="558"/>
      <c r="CW349" s="558"/>
      <c r="CX349" s="558"/>
      <c r="CY349" s="558"/>
      <c r="CZ349" s="558"/>
      <c r="DA349" s="558"/>
      <c r="DB349" s="558"/>
      <c r="DC349" s="558"/>
      <c r="DD349" s="558"/>
      <c r="DE349" s="558"/>
      <c r="DF349" s="558"/>
      <c r="DG349" s="558"/>
      <c r="DH349" s="569"/>
    </row>
    <row r="350" spans="3:112">
      <c r="C350" s="558">
        <v>3</v>
      </c>
      <c r="D350" s="558" t="s">
        <v>273</v>
      </c>
      <c r="E350" s="558"/>
      <c r="F350" s="558"/>
      <c r="G350" s="558"/>
      <c r="H350" s="558"/>
      <c r="I350" s="558"/>
      <c r="J350" s="558"/>
      <c r="K350" s="558"/>
      <c r="L350" s="558"/>
      <c r="M350" s="571" t="s">
        <v>220</v>
      </c>
      <c r="N350" s="572"/>
      <c r="O350" s="573" t="s">
        <v>221</v>
      </c>
      <c r="P350" s="574"/>
      <c r="Q350" s="574"/>
      <c r="R350" s="558"/>
      <c r="S350" s="558"/>
      <c r="T350" s="558"/>
      <c r="U350" s="564"/>
      <c r="V350" s="558"/>
      <c r="W350" s="558"/>
      <c r="X350" s="558"/>
      <c r="Y350" s="558"/>
      <c r="Z350" s="558"/>
      <c r="AA350" s="558"/>
      <c r="AB350" s="558"/>
      <c r="AC350" s="564"/>
      <c r="AD350" s="558"/>
      <c r="AE350" s="558"/>
      <c r="AF350" s="558"/>
      <c r="AG350" s="558"/>
      <c r="AH350" s="558"/>
      <c r="AI350" s="558"/>
      <c r="AJ350" s="558"/>
      <c r="AK350" s="558"/>
      <c r="AL350" s="558"/>
      <c r="AM350" s="558"/>
      <c r="AN350" s="558"/>
      <c r="AO350" s="558"/>
      <c r="AP350" s="558"/>
      <c r="AQ350" s="558"/>
      <c r="AR350" s="558"/>
      <c r="AS350" s="558"/>
      <c r="AT350" s="558"/>
      <c r="AU350" s="565"/>
      <c r="AV350" s="565"/>
      <c r="AW350" s="565"/>
      <c r="AX350" s="565"/>
      <c r="AY350" s="565"/>
      <c r="AZ350" s="566"/>
      <c r="BA350" s="567"/>
      <c r="BB350" s="567"/>
      <c r="BC350" s="558"/>
      <c r="BD350" s="558"/>
      <c r="BE350" s="558"/>
      <c r="BF350" s="558"/>
      <c r="BG350" s="558"/>
      <c r="BH350" s="558"/>
      <c r="BI350" s="558"/>
      <c r="BJ350" s="558"/>
      <c r="BK350" s="558"/>
      <c r="BL350" s="558"/>
      <c r="BM350" s="558"/>
      <c r="BN350" s="558"/>
      <c r="BO350" s="558"/>
      <c r="BP350" s="558"/>
      <c r="BQ350" s="558"/>
      <c r="BR350" s="558"/>
      <c r="BS350" s="558"/>
      <c r="BT350" s="558"/>
      <c r="BU350" s="558"/>
      <c r="BV350" s="558"/>
      <c r="BW350" s="558"/>
      <c r="BX350" s="558"/>
      <c r="BY350" s="568"/>
      <c r="BZ350" s="558"/>
      <c r="CA350" s="558"/>
      <c r="CB350" s="565"/>
      <c r="CC350" s="558"/>
      <c r="CD350" s="558"/>
      <c r="CE350" s="558"/>
      <c r="CF350" s="558"/>
      <c r="CG350" s="558"/>
      <c r="CH350" s="558"/>
      <c r="CI350" s="558"/>
      <c r="CJ350" s="558"/>
      <c r="CK350" s="558"/>
      <c r="CL350" s="558"/>
      <c r="CM350" s="558"/>
      <c r="CN350" s="558"/>
      <c r="CO350" s="558"/>
      <c r="CP350" s="558"/>
      <c r="CQ350" s="558"/>
      <c r="CR350" s="558"/>
      <c r="CS350" s="558"/>
      <c r="CT350" s="558"/>
      <c r="CU350" s="558"/>
      <c r="CV350" s="558"/>
      <c r="CW350" s="558"/>
      <c r="CX350" s="558"/>
      <c r="CY350" s="558"/>
      <c r="CZ350" s="558"/>
      <c r="DA350" s="558"/>
      <c r="DB350" s="558"/>
      <c r="DC350" s="558"/>
      <c r="DD350" s="558"/>
      <c r="DE350" s="558"/>
      <c r="DF350" s="558"/>
      <c r="DG350" s="558"/>
      <c r="DH350" s="569"/>
    </row>
    <row r="351" spans="3:112">
      <c r="C351" s="558"/>
      <c r="D351" s="558"/>
      <c r="E351" s="558"/>
      <c r="F351" s="558"/>
      <c r="G351" s="558"/>
      <c r="H351" s="558"/>
      <c r="I351" s="558"/>
      <c r="J351" s="558"/>
      <c r="K351" s="558"/>
      <c r="L351" s="558"/>
      <c r="M351" s="572" t="s">
        <v>75</v>
      </c>
      <c r="N351" s="575">
        <v>1.08</v>
      </c>
      <c r="O351" s="576" t="s">
        <v>13</v>
      </c>
      <c r="P351" s="577" t="s">
        <v>222</v>
      </c>
      <c r="Q351" s="578">
        <v>101</v>
      </c>
      <c r="R351" s="579">
        <v>0.02</v>
      </c>
      <c r="S351" s="572" t="s">
        <v>21</v>
      </c>
      <c r="T351" s="558"/>
      <c r="U351" s="564"/>
      <c r="V351" s="558"/>
      <c r="W351" s="558"/>
      <c r="X351" s="558"/>
      <c r="Y351" s="558"/>
      <c r="Z351" s="558"/>
      <c r="AA351" s="558"/>
      <c r="AB351" s="558"/>
      <c r="AC351" s="564"/>
      <c r="AD351" s="558"/>
      <c r="AE351" s="558"/>
      <c r="AF351" s="558"/>
      <c r="AG351" s="558"/>
      <c r="AH351" s="558"/>
      <c r="AI351" s="558"/>
      <c r="AJ351" s="558"/>
      <c r="AK351" s="558"/>
      <c r="AL351" s="558"/>
      <c r="AM351" s="558"/>
      <c r="AN351" s="558"/>
      <c r="AO351" s="558"/>
      <c r="AP351" s="558"/>
      <c r="AQ351" s="558"/>
      <c r="AR351" s="558"/>
      <c r="AS351" s="558"/>
      <c r="AT351" s="558"/>
      <c r="AU351" s="565"/>
      <c r="AV351" s="565"/>
      <c r="AW351" s="565"/>
      <c r="AX351" s="565"/>
      <c r="AY351" s="565"/>
      <c r="AZ351" s="566"/>
      <c r="BA351" s="567"/>
      <c r="BB351" s="567"/>
      <c r="BC351" s="558"/>
      <c r="BD351" s="558"/>
      <c r="BE351" s="558"/>
      <c r="BF351" s="558"/>
      <c r="BG351" s="558"/>
      <c r="BH351" s="558"/>
      <c r="BI351" s="558"/>
      <c r="BJ351" s="558"/>
      <c r="BK351" s="558"/>
      <c r="BL351" s="558"/>
      <c r="BM351" s="558"/>
      <c r="BN351" s="558"/>
      <c r="BO351" s="558"/>
      <c r="BP351" s="558"/>
      <c r="BQ351" s="558"/>
      <c r="BR351" s="558"/>
      <c r="BS351" s="558"/>
      <c r="BT351" s="558"/>
      <c r="BU351" s="558"/>
      <c r="BV351" s="558"/>
      <c r="BW351" s="558"/>
      <c r="BX351" s="558"/>
      <c r="BY351" s="568"/>
      <c r="BZ351" s="558"/>
      <c r="CA351" s="558"/>
      <c r="CB351" s="565"/>
      <c r="CC351" s="558"/>
      <c r="CD351" s="558"/>
      <c r="CE351" s="558"/>
      <c r="CF351" s="558"/>
      <c r="CG351" s="558"/>
      <c r="CH351" s="558"/>
      <c r="CI351" s="558"/>
      <c r="CJ351" s="558"/>
      <c r="CK351" s="558"/>
      <c r="CL351" s="558"/>
      <c r="CM351" s="558"/>
      <c r="CN351" s="558"/>
      <c r="CO351" s="558"/>
      <c r="CP351" s="558"/>
      <c r="CQ351" s="558"/>
      <c r="CR351" s="558"/>
      <c r="CS351" s="558"/>
      <c r="CT351" s="558"/>
      <c r="CU351" s="558"/>
      <c r="CV351" s="558"/>
      <c r="CW351" s="558"/>
      <c r="CX351" s="558"/>
      <c r="CY351" s="558"/>
      <c r="CZ351" s="558"/>
      <c r="DA351" s="558"/>
      <c r="DB351" s="558"/>
      <c r="DC351" s="558"/>
      <c r="DD351" s="558"/>
      <c r="DE351" s="558"/>
      <c r="DF351" s="558"/>
      <c r="DG351" s="558"/>
      <c r="DH351" s="569"/>
    </row>
    <row r="352" spans="3:112">
      <c r="C352" s="558" t="s">
        <v>274</v>
      </c>
      <c r="D352" s="558"/>
      <c r="E352" s="558"/>
      <c r="F352" s="558"/>
      <c r="G352" s="558"/>
      <c r="H352" s="558"/>
      <c r="I352" s="559"/>
      <c r="J352" s="559"/>
      <c r="K352" s="559"/>
      <c r="L352" s="559"/>
      <c r="M352" s="559"/>
      <c r="N352" s="559"/>
      <c r="O352" s="570"/>
      <c r="P352" s="559"/>
      <c r="Q352" s="559"/>
      <c r="R352" s="559"/>
      <c r="S352" s="558"/>
      <c r="T352" s="558"/>
      <c r="U352" s="564"/>
      <c r="V352" s="558"/>
      <c r="W352" s="558"/>
      <c r="X352" s="558"/>
      <c r="Y352" s="558"/>
      <c r="Z352" s="558"/>
      <c r="AA352" s="558"/>
      <c r="AB352" s="558"/>
      <c r="AC352" s="564"/>
      <c r="AD352" s="558"/>
      <c r="AE352" s="558"/>
      <c r="AF352" s="558"/>
      <c r="AG352" s="558"/>
      <c r="AH352" s="558"/>
      <c r="AI352" s="558"/>
      <c r="AJ352" s="558"/>
      <c r="AK352" s="558"/>
      <c r="AL352" s="558"/>
      <c r="AM352" s="558"/>
      <c r="AN352" s="558"/>
      <c r="AO352" s="558"/>
      <c r="AP352" s="558"/>
      <c r="AQ352" s="558"/>
      <c r="AR352" s="558"/>
      <c r="AS352" s="558"/>
      <c r="AT352" s="558"/>
      <c r="AU352" s="565"/>
      <c r="AV352" s="565"/>
      <c r="AW352" s="565"/>
      <c r="AX352" s="565"/>
      <c r="AY352" s="565"/>
      <c r="AZ352" s="566"/>
      <c r="BA352" s="567"/>
      <c r="BB352" s="567"/>
      <c r="BC352" s="558"/>
      <c r="BD352" s="558"/>
      <c r="BE352" s="558"/>
      <c r="BF352" s="558"/>
      <c r="BG352" s="558"/>
      <c r="BH352" s="558"/>
      <c r="BI352" s="558"/>
      <c r="BJ352" s="558"/>
      <c r="BK352" s="558"/>
      <c r="BL352" s="558"/>
      <c r="BM352" s="558"/>
      <c r="BN352" s="558"/>
      <c r="BO352" s="558"/>
      <c r="BP352" s="558"/>
      <c r="BQ352" s="558"/>
      <c r="BR352" s="558"/>
      <c r="BS352" s="558"/>
      <c r="BT352" s="558"/>
      <c r="BU352" s="558"/>
      <c r="BV352" s="558"/>
      <c r="BW352" s="558"/>
      <c r="BX352" s="558"/>
      <c r="BY352" s="568"/>
      <c r="BZ352" s="558"/>
      <c r="CA352" s="558"/>
      <c r="CB352" s="565"/>
      <c r="CC352" s="558"/>
      <c r="CD352" s="558"/>
      <c r="CE352" s="558"/>
      <c r="CF352" s="558"/>
      <c r="CG352" s="558"/>
      <c r="CH352" s="558"/>
      <c r="CI352" s="558"/>
      <c r="CJ352" s="558"/>
      <c r="CK352" s="558"/>
      <c r="CL352" s="558"/>
      <c r="CM352" s="558"/>
      <c r="CN352" s="558"/>
      <c r="CO352" s="558"/>
      <c r="CP352" s="558"/>
      <c r="CQ352" s="558"/>
      <c r="CR352" s="558"/>
      <c r="CS352" s="558"/>
      <c r="CT352" s="558"/>
      <c r="CU352" s="558"/>
      <c r="CV352" s="558"/>
      <c r="CW352" s="558"/>
      <c r="CX352" s="558"/>
      <c r="CY352" s="558"/>
      <c r="CZ352" s="558"/>
      <c r="DA352" s="558"/>
      <c r="DB352" s="558"/>
      <c r="DC352" s="558"/>
      <c r="DD352" s="558"/>
      <c r="DE352" s="558"/>
      <c r="DF352" s="558"/>
      <c r="DG352" s="558"/>
      <c r="DH352" s="569"/>
    </row>
    <row r="353" spans="3:112">
      <c r="C353" s="558">
        <v>1</v>
      </c>
      <c r="D353" s="558" t="s">
        <v>271</v>
      </c>
      <c r="E353" s="558"/>
      <c r="F353" s="558"/>
      <c r="G353" s="558"/>
      <c r="H353" s="558"/>
      <c r="I353" s="559"/>
      <c r="J353" s="559"/>
      <c r="K353" s="559"/>
      <c r="L353" s="559"/>
      <c r="M353" s="559"/>
      <c r="N353" s="559"/>
      <c r="O353" s="570"/>
      <c r="P353" s="559"/>
      <c r="Q353" s="559"/>
      <c r="R353" s="559"/>
      <c r="S353" s="558"/>
      <c r="T353" s="558"/>
      <c r="U353" s="564"/>
      <c r="V353" s="558"/>
      <c r="W353" s="558"/>
      <c r="X353" s="558"/>
      <c r="Y353" s="558"/>
      <c r="Z353" s="558"/>
      <c r="AA353" s="558"/>
      <c r="AB353" s="558"/>
      <c r="AC353" s="564"/>
      <c r="AD353" s="558"/>
      <c r="AE353" s="558"/>
      <c r="AF353" s="558"/>
      <c r="AG353" s="558"/>
      <c r="AH353" s="558"/>
      <c r="AI353" s="558"/>
      <c r="AJ353" s="558"/>
      <c r="AK353" s="558"/>
      <c r="AL353" s="558"/>
      <c r="AM353" s="558"/>
      <c r="AN353" s="558"/>
      <c r="AO353" s="558"/>
      <c r="AP353" s="558"/>
      <c r="AQ353" s="558"/>
      <c r="AR353" s="558"/>
      <c r="AS353" s="558"/>
      <c r="AT353" s="558"/>
      <c r="AU353" s="565"/>
      <c r="AV353" s="565"/>
      <c r="AW353" s="565"/>
      <c r="AX353" s="565"/>
      <c r="AY353" s="565"/>
      <c r="AZ353" s="566"/>
      <c r="BA353" s="567"/>
      <c r="BB353" s="567"/>
      <c r="BC353" s="558"/>
      <c r="BD353" s="558"/>
      <c r="BE353" s="558"/>
      <c r="BF353" s="558"/>
      <c r="BG353" s="558"/>
      <c r="BH353" s="558"/>
      <c r="BI353" s="558"/>
      <c r="BJ353" s="558"/>
      <c r="BK353" s="558"/>
      <c r="BL353" s="558"/>
      <c r="BM353" s="558"/>
      <c r="BN353" s="558"/>
      <c r="BO353" s="558"/>
      <c r="BP353" s="558"/>
      <c r="BQ353" s="558"/>
      <c r="BR353" s="558"/>
      <c r="BS353" s="558"/>
      <c r="BT353" s="558"/>
      <c r="BU353" s="558"/>
      <c r="BV353" s="558"/>
      <c r="BW353" s="558"/>
      <c r="BX353" s="558"/>
      <c r="BY353" s="568"/>
      <c r="BZ353" s="558"/>
      <c r="CA353" s="558"/>
      <c r="CB353" s="565"/>
      <c r="CC353" s="558"/>
      <c r="CD353" s="558"/>
      <c r="CE353" s="558"/>
      <c r="CF353" s="558"/>
      <c r="CG353" s="558"/>
      <c r="CH353" s="558"/>
      <c r="CI353" s="558"/>
      <c r="CJ353" s="558"/>
      <c r="CK353" s="558"/>
      <c r="CL353" s="558"/>
      <c r="CM353" s="558"/>
      <c r="CN353" s="558"/>
      <c r="CO353" s="558"/>
      <c r="CP353" s="558"/>
      <c r="CQ353" s="558"/>
      <c r="CR353" s="558"/>
      <c r="CS353" s="558"/>
      <c r="CT353" s="558"/>
      <c r="CU353" s="558"/>
      <c r="CV353" s="558"/>
      <c r="CW353" s="558"/>
      <c r="CX353" s="558"/>
      <c r="CY353" s="558"/>
      <c r="CZ353" s="558"/>
      <c r="DA353" s="558"/>
      <c r="DB353" s="558"/>
      <c r="DC353" s="558"/>
      <c r="DD353" s="558"/>
      <c r="DE353" s="558"/>
      <c r="DF353" s="558"/>
      <c r="DG353" s="558"/>
      <c r="DH353" s="569"/>
    </row>
    <row r="354" spans="3:112">
      <c r="C354" s="558">
        <v>2</v>
      </c>
      <c r="D354" s="558" t="s">
        <v>275</v>
      </c>
      <c r="E354" s="558"/>
      <c r="F354" s="558"/>
      <c r="G354" s="558"/>
      <c r="H354" s="558"/>
      <c r="I354" s="559"/>
      <c r="J354" s="559"/>
      <c r="K354" s="559"/>
      <c r="L354" s="559"/>
      <c r="M354" s="559"/>
      <c r="N354" s="558"/>
      <c r="O354" s="558"/>
      <c r="P354" s="558"/>
      <c r="Q354" s="558"/>
      <c r="R354" s="558"/>
      <c r="S354" s="558"/>
      <c r="T354" s="558"/>
      <c r="U354" s="564"/>
      <c r="V354" s="558"/>
      <c r="W354" s="558"/>
      <c r="X354" s="558"/>
      <c r="Y354" s="558"/>
      <c r="Z354" s="558"/>
      <c r="AA354" s="558"/>
      <c r="AB354" s="558"/>
      <c r="AC354" s="564"/>
      <c r="AD354" s="558"/>
      <c r="AE354" s="558"/>
      <c r="AF354" s="558"/>
      <c r="AG354" s="558"/>
      <c r="AH354" s="558"/>
      <c r="AI354" s="558"/>
      <c r="AJ354" s="558"/>
      <c r="AK354" s="558"/>
      <c r="AL354" s="558"/>
      <c r="AM354" s="558"/>
      <c r="AN354" s="558"/>
      <c r="AO354" s="558"/>
      <c r="AP354" s="558"/>
      <c r="AQ354" s="558"/>
      <c r="AR354" s="558"/>
      <c r="AS354" s="558"/>
      <c r="AT354" s="558"/>
      <c r="AU354" s="565"/>
      <c r="AV354" s="565"/>
      <c r="AW354" s="565"/>
      <c r="AX354" s="565"/>
      <c r="AY354" s="565"/>
      <c r="AZ354" s="566"/>
      <c r="BA354" s="567"/>
      <c r="BB354" s="567"/>
      <c r="BC354" s="558"/>
      <c r="BD354" s="558"/>
      <c r="BE354" s="558"/>
      <c r="BF354" s="558"/>
      <c r="BG354" s="558"/>
      <c r="BH354" s="558"/>
      <c r="BI354" s="558"/>
      <c r="BJ354" s="558"/>
      <c r="BK354" s="558"/>
      <c r="BL354" s="558"/>
      <c r="BM354" s="558"/>
      <c r="BN354" s="558"/>
      <c r="BO354" s="558"/>
      <c r="BP354" s="558"/>
      <c r="BQ354" s="558"/>
      <c r="BR354" s="558"/>
      <c r="BS354" s="558"/>
      <c r="BT354" s="558"/>
      <c r="BU354" s="558"/>
      <c r="BV354" s="558"/>
      <c r="BW354" s="558"/>
      <c r="BX354" s="558"/>
      <c r="BY354" s="568"/>
      <c r="BZ354" s="558"/>
      <c r="CA354" s="558"/>
      <c r="CB354" s="565"/>
      <c r="CC354" s="558"/>
      <c r="CD354" s="558"/>
      <c r="CE354" s="558"/>
      <c r="CF354" s="558"/>
      <c r="CG354" s="558"/>
      <c r="CH354" s="558"/>
      <c r="CI354" s="558"/>
      <c r="CJ354" s="558"/>
      <c r="CK354" s="558"/>
      <c r="CL354" s="558"/>
      <c r="CM354" s="558"/>
      <c r="CN354" s="558"/>
      <c r="CO354" s="558"/>
      <c r="CP354" s="558"/>
      <c r="CQ354" s="558"/>
      <c r="CR354" s="558"/>
      <c r="CS354" s="558"/>
      <c r="CT354" s="558"/>
      <c r="CU354" s="558"/>
      <c r="CV354" s="558"/>
      <c r="CW354" s="558"/>
      <c r="CX354" s="558"/>
      <c r="CY354" s="558"/>
      <c r="CZ354" s="558"/>
      <c r="DA354" s="558"/>
      <c r="DB354" s="558"/>
      <c r="DC354" s="558"/>
      <c r="DD354" s="558"/>
      <c r="DE354" s="558"/>
      <c r="DF354" s="558"/>
      <c r="DG354" s="558"/>
      <c r="DH354" s="569"/>
    </row>
    <row r="355" spans="3:112">
      <c r="C355" s="558">
        <v>3</v>
      </c>
      <c r="D355" s="558" t="s">
        <v>276</v>
      </c>
      <c r="E355" s="558"/>
      <c r="F355" s="558"/>
      <c r="G355" s="558"/>
      <c r="H355" s="558"/>
      <c r="I355" s="558"/>
      <c r="J355" s="558"/>
      <c r="K355" s="558"/>
      <c r="L355" s="558"/>
      <c r="M355" s="572" t="s">
        <v>91</v>
      </c>
      <c r="N355" s="575">
        <v>1.1000000000000001</v>
      </c>
      <c r="O355" s="580" t="s">
        <v>14</v>
      </c>
      <c r="P355" s="577" t="s">
        <v>222</v>
      </c>
      <c r="Q355" s="578">
        <v>101.5</v>
      </c>
      <c r="R355" s="558"/>
      <c r="S355" s="558"/>
      <c r="T355" s="558"/>
      <c r="U355" s="564"/>
      <c r="V355" s="558"/>
      <c r="W355" s="558"/>
      <c r="X355" s="558"/>
      <c r="Y355" s="558"/>
      <c r="Z355" s="558"/>
      <c r="AA355" s="558"/>
      <c r="AB355" s="558"/>
      <c r="AC355" s="564"/>
      <c r="AD355" s="558"/>
      <c r="AE355" s="558"/>
      <c r="AF355" s="558"/>
      <c r="AG355" s="558"/>
      <c r="AH355" s="558"/>
      <c r="AI355" s="558"/>
      <c r="AJ355" s="558"/>
      <c r="AK355" s="558"/>
      <c r="AL355" s="558"/>
      <c r="AM355" s="558"/>
      <c r="AN355" s="558"/>
      <c r="AO355" s="558"/>
      <c r="AP355" s="558"/>
      <c r="AQ355" s="558"/>
      <c r="AR355" s="558"/>
      <c r="AS355" s="558"/>
      <c r="AT355" s="558"/>
      <c r="AU355" s="565"/>
      <c r="AV355" s="565"/>
      <c r="AW355" s="565"/>
      <c r="AX355" s="565"/>
      <c r="AY355" s="565"/>
      <c r="AZ355" s="566"/>
      <c r="BA355" s="567"/>
      <c r="BB355" s="567"/>
      <c r="BC355" s="558"/>
      <c r="BD355" s="558"/>
      <c r="BE355" s="558"/>
      <c r="BF355" s="558"/>
      <c r="BG355" s="558"/>
      <c r="BH355" s="558"/>
      <c r="BI355" s="558"/>
      <c r="BJ355" s="558"/>
      <c r="BK355" s="558"/>
      <c r="BL355" s="558"/>
      <c r="BM355" s="558"/>
      <c r="BN355" s="558"/>
      <c r="BO355" s="558"/>
      <c r="BP355" s="558"/>
      <c r="BQ355" s="558"/>
      <c r="BR355" s="558"/>
      <c r="BS355" s="558"/>
      <c r="BT355" s="558"/>
      <c r="BU355" s="558"/>
      <c r="BV355" s="558"/>
      <c r="BW355" s="558"/>
      <c r="BX355" s="558"/>
      <c r="BY355" s="568"/>
      <c r="BZ355" s="558"/>
      <c r="CA355" s="558"/>
      <c r="CB355" s="565"/>
      <c r="CC355" s="558"/>
      <c r="CD355" s="558"/>
      <c r="CE355" s="558"/>
      <c r="CF355" s="558"/>
      <c r="CG355" s="558"/>
      <c r="CH355" s="558"/>
      <c r="CI355" s="558"/>
      <c r="CJ355" s="558"/>
      <c r="CK355" s="558"/>
      <c r="CL355" s="558"/>
      <c r="CM355" s="558"/>
      <c r="CN355" s="558"/>
      <c r="CO355" s="558"/>
      <c r="CP355" s="558"/>
      <c r="CQ355" s="558"/>
      <c r="CR355" s="558"/>
      <c r="CS355" s="558"/>
      <c r="CT355" s="558"/>
      <c r="CU355" s="558"/>
      <c r="CV355" s="558"/>
      <c r="CW355" s="558"/>
      <c r="CX355" s="558"/>
      <c r="CY355" s="558"/>
      <c r="CZ355" s="558"/>
      <c r="DA355" s="558"/>
      <c r="DB355" s="558"/>
      <c r="DC355" s="558"/>
      <c r="DD355" s="558"/>
      <c r="DE355" s="558"/>
      <c r="DF355" s="558"/>
      <c r="DG355" s="558"/>
      <c r="DH355" s="569"/>
    </row>
    <row r="356" spans="3:112">
      <c r="C356" s="558">
        <v>4</v>
      </c>
      <c r="D356" s="558" t="s">
        <v>277</v>
      </c>
      <c r="E356" s="558"/>
      <c r="F356" s="558"/>
      <c r="G356" s="558"/>
      <c r="H356" s="558"/>
      <c r="I356" s="558"/>
      <c r="J356" s="558"/>
      <c r="K356" s="558"/>
      <c r="L356" s="558"/>
      <c r="M356" s="572" t="s">
        <v>92</v>
      </c>
      <c r="N356" s="581">
        <v>0.93</v>
      </c>
      <c r="O356" s="580"/>
      <c r="P356" s="577" t="s">
        <v>223</v>
      </c>
      <c r="Q356" s="578">
        <v>101.5</v>
      </c>
      <c r="R356" s="558"/>
      <c r="S356" s="558"/>
      <c r="T356" s="558"/>
      <c r="U356" s="564"/>
      <c r="V356" s="558"/>
      <c r="W356" s="558"/>
      <c r="X356" s="558"/>
      <c r="Y356" s="558"/>
      <c r="Z356" s="558"/>
      <c r="AA356" s="558"/>
      <c r="AB356" s="558"/>
      <c r="AC356" s="564"/>
      <c r="AD356" s="558"/>
      <c r="AE356" s="558"/>
      <c r="AF356" s="558"/>
      <c r="AG356" s="558"/>
      <c r="AH356" s="558"/>
      <c r="AI356" s="558"/>
      <c r="AJ356" s="558"/>
      <c r="AK356" s="558"/>
      <c r="AL356" s="558"/>
      <c r="AM356" s="558"/>
      <c r="AN356" s="558"/>
      <c r="AO356" s="558"/>
      <c r="AP356" s="558"/>
      <c r="AQ356" s="558"/>
      <c r="AR356" s="558"/>
      <c r="AS356" s="558"/>
      <c r="AT356" s="558"/>
      <c r="AU356" s="565"/>
      <c r="AV356" s="565"/>
      <c r="AW356" s="565"/>
      <c r="AX356" s="565"/>
      <c r="AY356" s="565"/>
      <c r="AZ356" s="566"/>
      <c r="BA356" s="567"/>
      <c r="BB356" s="567"/>
      <c r="BC356" s="558"/>
      <c r="BD356" s="558"/>
      <c r="BE356" s="558"/>
      <c r="BF356" s="558"/>
      <c r="BG356" s="558"/>
      <c r="BH356" s="558"/>
      <c r="BI356" s="558"/>
      <c r="BJ356" s="558"/>
      <c r="BK356" s="558"/>
      <c r="BL356" s="558"/>
      <c r="BM356" s="558"/>
      <c r="BN356" s="558"/>
      <c r="BO356" s="558"/>
      <c r="BP356" s="558"/>
      <c r="BQ356" s="558"/>
      <c r="BR356" s="558"/>
      <c r="BS356" s="558"/>
      <c r="BT356" s="558"/>
      <c r="BU356" s="558"/>
      <c r="BV356" s="558"/>
      <c r="BW356" s="558"/>
      <c r="BX356" s="558"/>
      <c r="BY356" s="568"/>
      <c r="BZ356" s="558"/>
      <c r="CA356" s="558"/>
      <c r="CB356" s="565"/>
      <c r="CC356" s="558"/>
      <c r="CD356" s="558"/>
      <c r="CE356" s="558"/>
      <c r="CF356" s="558"/>
      <c r="CG356" s="558"/>
      <c r="CH356" s="558"/>
      <c r="CI356" s="558"/>
      <c r="CJ356" s="558"/>
      <c r="CK356" s="558"/>
      <c r="CL356" s="558"/>
      <c r="CM356" s="558"/>
      <c r="CN356" s="558"/>
      <c r="CO356" s="558"/>
      <c r="CP356" s="558"/>
      <c r="CQ356" s="558"/>
      <c r="CR356" s="558"/>
      <c r="CS356" s="558"/>
      <c r="CT356" s="558"/>
      <c r="CU356" s="558"/>
      <c r="CV356" s="558"/>
      <c r="CW356" s="558"/>
      <c r="CX356" s="558"/>
      <c r="CY356" s="558"/>
      <c r="CZ356" s="558"/>
      <c r="DA356" s="558"/>
      <c r="DB356" s="558"/>
      <c r="DC356" s="558"/>
      <c r="DD356" s="558"/>
      <c r="DE356" s="558"/>
      <c r="DF356" s="558"/>
      <c r="DG356" s="558"/>
      <c r="DH356" s="569"/>
    </row>
    <row r="357" spans="3:112">
      <c r="C357" s="558"/>
      <c r="D357" s="558"/>
      <c r="E357" s="558"/>
      <c r="F357" s="558"/>
      <c r="G357" s="558"/>
      <c r="H357" s="558"/>
      <c r="I357" s="558"/>
      <c r="J357" s="558"/>
      <c r="K357" s="558"/>
      <c r="L357" s="558"/>
      <c r="M357" s="572"/>
      <c r="N357" s="581"/>
      <c r="O357" s="580"/>
      <c r="P357" s="577"/>
      <c r="Q357" s="578"/>
      <c r="R357" s="558"/>
      <c r="S357" s="558"/>
      <c r="T357" s="558"/>
      <c r="U357" s="564"/>
      <c r="V357" s="558"/>
      <c r="W357" s="558"/>
      <c r="X357" s="558"/>
      <c r="Y357" s="558"/>
      <c r="Z357" s="558"/>
      <c r="AA357" s="558"/>
      <c r="AB357" s="558"/>
      <c r="AC357" s="564"/>
      <c r="AD357" s="558"/>
      <c r="AE357" s="558"/>
      <c r="AF357" s="558"/>
      <c r="AG357" s="558"/>
      <c r="AH357" s="558"/>
      <c r="AI357" s="558"/>
      <c r="AJ357" s="558"/>
      <c r="AK357" s="558"/>
      <c r="AL357" s="558"/>
      <c r="AM357" s="558"/>
      <c r="AN357" s="558"/>
      <c r="AO357" s="558"/>
      <c r="AP357" s="558"/>
      <c r="AQ357" s="558"/>
      <c r="AR357" s="558"/>
      <c r="AS357" s="558"/>
      <c r="AT357" s="558"/>
      <c r="AU357" s="565"/>
      <c r="AV357" s="565"/>
      <c r="AW357" s="565"/>
      <c r="AX357" s="565"/>
      <c r="AY357" s="565"/>
      <c r="AZ357" s="566"/>
      <c r="BA357" s="567"/>
      <c r="BB357" s="567"/>
      <c r="BC357" s="558"/>
      <c r="BD357" s="558"/>
      <c r="BE357" s="558"/>
      <c r="BF357" s="558"/>
      <c r="BG357" s="558"/>
      <c r="BH357" s="558"/>
      <c r="BI357" s="558"/>
      <c r="BJ357" s="558"/>
      <c r="BK357" s="558"/>
      <c r="BL357" s="558"/>
      <c r="BM357" s="558"/>
      <c r="BN357" s="558"/>
      <c r="BO357" s="558"/>
      <c r="BP357" s="558"/>
      <c r="BQ357" s="558"/>
      <c r="BR357" s="558"/>
      <c r="BS357" s="558"/>
      <c r="BT357" s="558"/>
      <c r="BU357" s="558"/>
      <c r="BV357" s="558"/>
      <c r="BW357" s="558"/>
      <c r="BX357" s="558"/>
      <c r="BY357" s="568"/>
      <c r="BZ357" s="558"/>
      <c r="CA357" s="558"/>
      <c r="CB357" s="565"/>
      <c r="CC357" s="558"/>
      <c r="CD357" s="558"/>
      <c r="CE357" s="558"/>
      <c r="CF357" s="558"/>
      <c r="CG357" s="558"/>
      <c r="CH357" s="558"/>
      <c r="CI357" s="558"/>
      <c r="CJ357" s="558"/>
      <c r="CK357" s="558"/>
      <c r="CL357" s="558"/>
      <c r="CM357" s="558"/>
      <c r="CN357" s="558"/>
      <c r="CO357" s="558"/>
      <c r="CP357" s="558"/>
      <c r="CQ357" s="558"/>
      <c r="CR357" s="558"/>
      <c r="CS357" s="558"/>
      <c r="CT357" s="558"/>
      <c r="CU357" s="558"/>
      <c r="CV357" s="558"/>
      <c r="CW357" s="558"/>
      <c r="CX357" s="558"/>
      <c r="CY357" s="558"/>
      <c r="CZ357" s="558"/>
      <c r="DA357" s="558"/>
      <c r="DB357" s="558"/>
      <c r="DC357" s="558"/>
      <c r="DD357" s="558"/>
      <c r="DE357" s="558"/>
      <c r="DF357" s="558"/>
      <c r="DG357" s="558"/>
      <c r="DH357" s="569"/>
    </row>
    <row r="358" spans="3:112">
      <c r="C358" s="558" t="s">
        <v>278</v>
      </c>
      <c r="D358" s="558"/>
      <c r="E358" s="558"/>
      <c r="F358" s="558"/>
      <c r="G358" s="558"/>
      <c r="H358" s="558"/>
      <c r="I358" s="558"/>
      <c r="J358" s="558"/>
      <c r="K358" s="558"/>
      <c r="L358" s="558"/>
      <c r="M358" s="558"/>
      <c r="N358" s="558"/>
      <c r="O358" s="582"/>
      <c r="P358" s="583"/>
      <c r="Q358" s="584"/>
      <c r="R358" s="558"/>
      <c r="S358" s="558"/>
      <c r="T358" s="558"/>
      <c r="U358" s="564"/>
      <c r="V358" s="558"/>
      <c r="W358" s="558"/>
      <c r="X358" s="558"/>
      <c r="Y358" s="558"/>
      <c r="Z358" s="558"/>
      <c r="AA358" s="558"/>
      <c r="AB358" s="558"/>
      <c r="AC358" s="564"/>
      <c r="AD358" s="558"/>
      <c r="AE358" s="558"/>
      <c r="AF358" s="558"/>
      <c r="AG358" s="558"/>
      <c r="AH358" s="558"/>
      <c r="AI358" s="558"/>
      <c r="AJ358" s="558"/>
      <c r="AK358" s="558"/>
      <c r="AL358" s="558"/>
      <c r="AM358" s="558"/>
      <c r="AN358" s="558"/>
      <c r="AO358" s="558"/>
      <c r="AP358" s="558"/>
      <c r="AQ358" s="558"/>
      <c r="AR358" s="558"/>
      <c r="AS358" s="558"/>
      <c r="AT358" s="558"/>
      <c r="AU358" s="565"/>
      <c r="AV358" s="565"/>
      <c r="AW358" s="565"/>
      <c r="AX358" s="565"/>
      <c r="AY358" s="565"/>
      <c r="AZ358" s="566"/>
      <c r="BA358" s="567"/>
      <c r="BB358" s="567"/>
      <c r="BC358" s="558"/>
      <c r="BD358" s="558"/>
      <c r="BE358" s="558"/>
      <c r="BF358" s="558"/>
      <c r="BG358" s="558"/>
      <c r="BH358" s="558"/>
      <c r="BI358" s="558"/>
      <c r="BJ358" s="558"/>
      <c r="BK358" s="558"/>
      <c r="BL358" s="558"/>
      <c r="BM358" s="558"/>
      <c r="BN358" s="558"/>
      <c r="BO358" s="558"/>
      <c r="BP358" s="558"/>
      <c r="BQ358" s="558"/>
      <c r="BR358" s="558"/>
      <c r="BS358" s="558"/>
      <c r="BT358" s="558"/>
      <c r="BU358" s="558"/>
      <c r="BV358" s="558"/>
      <c r="BW358" s="558"/>
      <c r="BX358" s="558"/>
      <c r="BY358" s="568"/>
      <c r="BZ358" s="558"/>
      <c r="CA358" s="558"/>
      <c r="CB358" s="565"/>
      <c r="CC358" s="558"/>
      <c r="CD358" s="558"/>
      <c r="CE358" s="558"/>
      <c r="CF358" s="558"/>
      <c r="CG358" s="558"/>
      <c r="CH358" s="558"/>
      <c r="CI358" s="558"/>
      <c r="CJ358" s="558"/>
      <c r="CK358" s="558"/>
      <c r="CL358" s="558"/>
      <c r="CM358" s="558"/>
      <c r="CN358" s="558"/>
      <c r="CO358" s="558"/>
      <c r="CP358" s="558"/>
      <c r="CQ358" s="558"/>
      <c r="CR358" s="558"/>
      <c r="CS358" s="558"/>
      <c r="CT358" s="558"/>
      <c r="CU358" s="558"/>
      <c r="CV358" s="558"/>
      <c r="CW358" s="558"/>
      <c r="CX358" s="558"/>
      <c r="CY358" s="558"/>
      <c r="CZ358" s="558"/>
      <c r="DA358" s="558"/>
      <c r="DB358" s="558"/>
      <c r="DC358" s="558"/>
      <c r="DD358" s="558"/>
      <c r="DE358" s="558"/>
      <c r="DF358" s="558"/>
      <c r="DG358" s="558"/>
      <c r="DH358" s="569"/>
    </row>
    <row r="359" spans="3:112">
      <c r="C359" s="558">
        <v>1</v>
      </c>
      <c r="D359" s="558" t="s">
        <v>271</v>
      </c>
      <c r="E359" s="558"/>
      <c r="F359" s="558"/>
      <c r="G359" s="558"/>
      <c r="H359" s="558"/>
      <c r="I359" s="558"/>
      <c r="J359" s="558"/>
      <c r="K359" s="558"/>
      <c r="L359" s="558"/>
      <c r="M359" s="558"/>
      <c r="N359" s="558"/>
      <c r="O359" s="582"/>
      <c r="P359" s="583"/>
      <c r="Q359" s="584"/>
      <c r="R359" s="558"/>
      <c r="S359" s="558"/>
      <c r="T359" s="558"/>
      <c r="U359" s="564"/>
      <c r="V359" s="558"/>
      <c r="W359" s="558"/>
      <c r="X359" s="558"/>
      <c r="Y359" s="558"/>
      <c r="Z359" s="558"/>
      <c r="AA359" s="558"/>
      <c r="AB359" s="558"/>
      <c r="AC359" s="564"/>
      <c r="AD359" s="558"/>
      <c r="AE359" s="558"/>
      <c r="AF359" s="558"/>
      <c r="AG359" s="558"/>
      <c r="AH359" s="558"/>
      <c r="AI359" s="558"/>
      <c r="AJ359" s="558"/>
      <c r="AK359" s="558"/>
      <c r="AL359" s="558"/>
      <c r="AM359" s="558"/>
      <c r="AN359" s="558"/>
      <c r="AO359" s="558"/>
      <c r="AP359" s="558"/>
      <c r="AQ359" s="558"/>
      <c r="AR359" s="558"/>
      <c r="AS359" s="558"/>
      <c r="AT359" s="558"/>
      <c r="AU359" s="565"/>
      <c r="AV359" s="565"/>
      <c r="AW359" s="565"/>
      <c r="AX359" s="565"/>
      <c r="AY359" s="565"/>
      <c r="AZ359" s="566"/>
      <c r="BA359" s="567"/>
      <c r="BB359" s="567"/>
      <c r="BC359" s="558"/>
      <c r="BD359" s="558"/>
      <c r="BE359" s="558"/>
      <c r="BF359" s="558"/>
      <c r="BG359" s="558"/>
      <c r="BH359" s="558"/>
      <c r="BI359" s="558"/>
      <c r="BJ359" s="558"/>
      <c r="BK359" s="558"/>
      <c r="BL359" s="558"/>
      <c r="BM359" s="558"/>
      <c r="BN359" s="558"/>
      <c r="BO359" s="558"/>
      <c r="BP359" s="558"/>
      <c r="BQ359" s="558"/>
      <c r="BR359" s="558"/>
      <c r="BS359" s="558"/>
      <c r="BT359" s="558"/>
      <c r="BU359" s="558"/>
      <c r="BV359" s="558"/>
      <c r="BW359" s="558"/>
      <c r="BX359" s="558"/>
      <c r="BY359" s="568"/>
      <c r="BZ359" s="558"/>
      <c r="CA359" s="558"/>
      <c r="CB359" s="565"/>
      <c r="CC359" s="558"/>
      <c r="CD359" s="558"/>
      <c r="CE359" s="558"/>
      <c r="CF359" s="558"/>
      <c r="CG359" s="558"/>
      <c r="CH359" s="558"/>
      <c r="CI359" s="558"/>
      <c r="CJ359" s="558"/>
      <c r="CK359" s="558"/>
      <c r="CL359" s="558"/>
      <c r="CM359" s="558"/>
      <c r="CN359" s="558"/>
      <c r="CO359" s="558"/>
      <c r="CP359" s="558"/>
      <c r="CQ359" s="558"/>
      <c r="CR359" s="558"/>
      <c r="CS359" s="558"/>
      <c r="CT359" s="558"/>
      <c r="CU359" s="558"/>
      <c r="CV359" s="558"/>
      <c r="CW359" s="558"/>
      <c r="CX359" s="558"/>
      <c r="CY359" s="558"/>
      <c r="CZ359" s="558"/>
      <c r="DA359" s="558"/>
      <c r="DB359" s="558"/>
      <c r="DC359" s="558"/>
      <c r="DD359" s="558"/>
      <c r="DE359" s="558"/>
      <c r="DF359" s="558"/>
      <c r="DG359" s="558"/>
      <c r="DH359" s="569"/>
    </row>
    <row r="360" spans="3:112">
      <c r="C360" s="558">
        <v>2</v>
      </c>
      <c r="D360" s="558" t="s">
        <v>279</v>
      </c>
      <c r="E360" s="558"/>
      <c r="F360" s="558"/>
      <c r="G360" s="558"/>
      <c r="H360" s="558"/>
      <c r="I360" s="558"/>
      <c r="J360" s="558"/>
      <c r="K360" s="558"/>
      <c r="L360" s="558"/>
      <c r="M360" s="558"/>
      <c r="N360" s="558"/>
      <c r="O360" s="582"/>
      <c r="P360" s="583"/>
      <c r="Q360" s="584"/>
      <c r="R360" s="558"/>
      <c r="S360" s="558"/>
      <c r="T360" s="558"/>
      <c r="U360" s="564"/>
      <c r="V360" s="558"/>
      <c r="W360" s="558"/>
      <c r="X360" s="558"/>
      <c r="Y360" s="558"/>
      <c r="Z360" s="558"/>
      <c r="AA360" s="558"/>
      <c r="AB360" s="558"/>
      <c r="AC360" s="564"/>
      <c r="AD360" s="558"/>
      <c r="AE360" s="558"/>
      <c r="AF360" s="558"/>
      <c r="AG360" s="558"/>
      <c r="AH360" s="558"/>
      <c r="AI360" s="558"/>
      <c r="AJ360" s="558"/>
      <c r="AK360" s="558"/>
      <c r="AL360" s="558"/>
      <c r="AM360" s="558"/>
      <c r="AN360" s="558"/>
      <c r="AO360" s="558"/>
      <c r="AP360" s="558"/>
      <c r="AQ360" s="558"/>
      <c r="AR360" s="558"/>
      <c r="AS360" s="558"/>
      <c r="AT360" s="558"/>
      <c r="AU360" s="565"/>
      <c r="AV360" s="565"/>
      <c r="AW360" s="565"/>
      <c r="AX360" s="565"/>
      <c r="AY360" s="565"/>
      <c r="AZ360" s="566"/>
      <c r="BA360" s="567"/>
      <c r="BB360" s="567"/>
      <c r="BC360" s="558"/>
      <c r="BD360" s="558"/>
      <c r="BE360" s="558"/>
      <c r="BF360" s="558"/>
      <c r="BG360" s="558"/>
      <c r="BH360" s="558"/>
      <c r="BI360" s="558"/>
      <c r="BJ360" s="558"/>
      <c r="BK360" s="558"/>
      <c r="BL360" s="558"/>
      <c r="BM360" s="558"/>
      <c r="BN360" s="558"/>
      <c r="BO360" s="558"/>
      <c r="BP360" s="558"/>
      <c r="BQ360" s="558"/>
      <c r="BR360" s="558"/>
      <c r="BS360" s="558"/>
      <c r="BT360" s="558"/>
      <c r="BU360" s="558"/>
      <c r="BV360" s="558"/>
      <c r="BW360" s="558"/>
      <c r="BX360" s="558"/>
      <c r="BY360" s="568"/>
      <c r="BZ360" s="558"/>
      <c r="CA360" s="558"/>
      <c r="CB360" s="565"/>
      <c r="CC360" s="558"/>
      <c r="CD360" s="558"/>
      <c r="CE360" s="558"/>
      <c r="CF360" s="558"/>
      <c r="CG360" s="558"/>
      <c r="CH360" s="558"/>
      <c r="CI360" s="558"/>
      <c r="CJ360" s="558"/>
      <c r="CK360" s="558"/>
      <c r="CL360" s="558"/>
      <c r="CM360" s="558"/>
      <c r="CN360" s="558"/>
      <c r="CO360" s="558"/>
      <c r="CP360" s="558"/>
      <c r="CQ360" s="558"/>
      <c r="CR360" s="558"/>
      <c r="CS360" s="558"/>
      <c r="CT360" s="558"/>
      <c r="CU360" s="558"/>
      <c r="CV360" s="558"/>
      <c r="CW360" s="558"/>
      <c r="CX360" s="558"/>
      <c r="CY360" s="558"/>
      <c r="CZ360" s="558"/>
      <c r="DA360" s="558"/>
      <c r="DB360" s="558"/>
      <c r="DC360" s="558"/>
      <c r="DD360" s="558"/>
      <c r="DE360" s="558"/>
      <c r="DF360" s="558"/>
      <c r="DG360" s="558"/>
      <c r="DH360" s="569"/>
    </row>
    <row r="361" spans="3:112">
      <c r="C361" s="558">
        <v>3</v>
      </c>
      <c r="D361" s="558" t="s">
        <v>280</v>
      </c>
      <c r="E361" s="558"/>
      <c r="F361" s="558"/>
      <c r="G361" s="558"/>
      <c r="H361" s="558"/>
      <c r="I361" s="558"/>
      <c r="J361" s="558"/>
      <c r="K361" s="558"/>
      <c r="L361" s="558"/>
      <c r="M361" s="558"/>
      <c r="N361" s="558"/>
      <c r="O361" s="582"/>
      <c r="P361" s="583"/>
      <c r="Q361" s="584"/>
      <c r="R361" s="558"/>
      <c r="S361" s="558"/>
      <c r="T361" s="558"/>
      <c r="U361" s="564"/>
      <c r="V361" s="558"/>
      <c r="W361" s="558"/>
      <c r="X361" s="558"/>
      <c r="Y361" s="558"/>
      <c r="Z361" s="558"/>
      <c r="AA361" s="558"/>
      <c r="AB361" s="558"/>
      <c r="AC361" s="564"/>
      <c r="AD361" s="558"/>
      <c r="AE361" s="558"/>
      <c r="AF361" s="558"/>
      <c r="AG361" s="558"/>
      <c r="AH361" s="558"/>
      <c r="AI361" s="558"/>
      <c r="AJ361" s="558"/>
      <c r="AK361" s="558"/>
      <c r="AL361" s="558"/>
      <c r="AM361" s="558"/>
      <c r="AN361" s="558"/>
      <c r="AO361" s="558"/>
      <c r="AP361" s="558"/>
      <c r="AQ361" s="558"/>
      <c r="AR361" s="558"/>
      <c r="AS361" s="558"/>
      <c r="AT361" s="558"/>
      <c r="AU361" s="565"/>
      <c r="AV361" s="565"/>
      <c r="AW361" s="565"/>
      <c r="AX361" s="565"/>
      <c r="AY361" s="565"/>
      <c r="AZ361" s="566"/>
      <c r="BA361" s="567"/>
      <c r="BB361" s="567"/>
      <c r="BC361" s="558"/>
      <c r="BD361" s="558"/>
      <c r="BE361" s="558"/>
      <c r="BF361" s="558"/>
      <c r="BG361" s="558"/>
      <c r="BH361" s="558"/>
      <c r="BI361" s="558"/>
      <c r="BJ361" s="558"/>
      <c r="BK361" s="558"/>
      <c r="BL361" s="558"/>
      <c r="BM361" s="558"/>
      <c r="BN361" s="558"/>
      <c r="BO361" s="558"/>
      <c r="BP361" s="558"/>
      <c r="BQ361" s="558"/>
      <c r="BR361" s="558"/>
      <c r="BS361" s="558"/>
      <c r="BT361" s="558"/>
      <c r="BU361" s="558"/>
      <c r="BV361" s="558"/>
      <c r="BW361" s="558"/>
      <c r="BX361" s="558"/>
      <c r="BY361" s="568"/>
      <c r="BZ361" s="558"/>
      <c r="CA361" s="558"/>
      <c r="CB361" s="565"/>
      <c r="CC361" s="558"/>
      <c r="CD361" s="558"/>
      <c r="CE361" s="558"/>
      <c r="CF361" s="558"/>
      <c r="CG361" s="558"/>
      <c r="CH361" s="558"/>
      <c r="CI361" s="558"/>
      <c r="CJ361" s="558"/>
      <c r="CK361" s="558"/>
      <c r="CL361" s="558"/>
      <c r="CM361" s="558"/>
      <c r="CN361" s="558"/>
      <c r="CO361" s="558"/>
      <c r="CP361" s="558"/>
      <c r="CQ361" s="558"/>
      <c r="CR361" s="558"/>
      <c r="CS361" s="558"/>
      <c r="CT361" s="558"/>
      <c r="CU361" s="558"/>
      <c r="CV361" s="558"/>
      <c r="CW361" s="558"/>
      <c r="CX361" s="558"/>
      <c r="CY361" s="558"/>
      <c r="CZ361" s="558"/>
      <c r="DA361" s="558"/>
      <c r="DB361" s="558"/>
      <c r="DC361" s="558"/>
      <c r="DD361" s="558"/>
      <c r="DE361" s="558"/>
      <c r="DF361" s="558"/>
      <c r="DG361" s="558"/>
    </row>
    <row r="362" spans="3:112">
      <c r="C362" s="558">
        <v>4</v>
      </c>
      <c r="D362" s="558" t="s">
        <v>281</v>
      </c>
      <c r="E362" s="558"/>
      <c r="F362" s="558"/>
      <c r="G362" s="558"/>
      <c r="H362" s="558"/>
      <c r="I362" s="558"/>
      <c r="J362" s="558"/>
      <c r="K362" s="558"/>
      <c r="L362" s="558"/>
      <c r="M362" s="558"/>
      <c r="N362" s="558"/>
      <c r="O362" s="583"/>
      <c r="P362" s="583"/>
      <c r="Q362" s="584"/>
      <c r="R362" s="558"/>
      <c r="S362" s="558"/>
      <c r="T362" s="558"/>
      <c r="U362" s="564"/>
      <c r="V362" s="558"/>
      <c r="W362" s="558"/>
      <c r="X362" s="558"/>
      <c r="Y362" s="558"/>
      <c r="Z362" s="558"/>
      <c r="AA362" s="558"/>
      <c r="AB362" s="558"/>
      <c r="AC362" s="564"/>
      <c r="AD362" s="558"/>
      <c r="AE362" s="558"/>
      <c r="AF362" s="558"/>
      <c r="AG362" s="558"/>
      <c r="AH362" s="558"/>
      <c r="AI362" s="558"/>
      <c r="AJ362" s="558"/>
      <c r="AK362" s="558"/>
      <c r="AL362" s="558"/>
      <c r="AM362" s="558"/>
      <c r="AN362" s="558"/>
      <c r="AO362" s="558"/>
      <c r="AP362" s="558"/>
      <c r="AQ362" s="558"/>
      <c r="AR362" s="558"/>
      <c r="AS362" s="558"/>
      <c r="AT362" s="558"/>
      <c r="AU362" s="565"/>
      <c r="AV362" s="565"/>
      <c r="AW362" s="565"/>
      <c r="AX362" s="565"/>
      <c r="AY362" s="565"/>
      <c r="AZ362" s="566"/>
      <c r="BA362" s="567"/>
      <c r="BB362" s="567"/>
      <c r="BC362" s="558"/>
      <c r="BD362" s="558"/>
      <c r="BE362" s="558"/>
      <c r="BF362" s="558"/>
      <c r="BG362" s="558"/>
      <c r="BH362" s="558"/>
      <c r="BI362" s="558"/>
      <c r="BJ362" s="558"/>
      <c r="BK362" s="558"/>
      <c r="BL362" s="558"/>
      <c r="BM362" s="558"/>
      <c r="BN362" s="558"/>
      <c r="BO362" s="558"/>
      <c r="BP362" s="558"/>
      <c r="BQ362" s="558"/>
      <c r="BR362" s="558"/>
      <c r="BS362" s="558"/>
      <c r="BT362" s="558"/>
      <c r="BU362" s="558"/>
      <c r="BV362" s="558"/>
      <c r="BW362" s="558"/>
      <c r="BX362" s="558"/>
      <c r="BY362" s="568"/>
      <c r="BZ362" s="558"/>
      <c r="CA362" s="558"/>
      <c r="CB362" s="565"/>
      <c r="CC362" s="558"/>
      <c r="CD362" s="558"/>
      <c r="CE362" s="558"/>
      <c r="CF362" s="558"/>
      <c r="CG362" s="558"/>
      <c r="CH362" s="558"/>
      <c r="CI362" s="558"/>
      <c r="CJ362" s="558"/>
      <c r="CK362" s="558"/>
      <c r="CL362" s="558"/>
      <c r="CM362" s="558"/>
      <c r="CN362" s="558"/>
      <c r="CO362" s="558"/>
      <c r="CP362" s="558"/>
      <c r="CQ362" s="558"/>
      <c r="CR362" s="558"/>
      <c r="CS362" s="558"/>
      <c r="CT362" s="558"/>
      <c r="CU362" s="558"/>
      <c r="CV362" s="558"/>
      <c r="CW362" s="558"/>
      <c r="CX362" s="558"/>
      <c r="CY362" s="558"/>
      <c r="CZ362" s="558"/>
      <c r="DA362" s="558"/>
      <c r="DB362" s="558"/>
      <c r="DC362" s="558"/>
      <c r="DD362" s="558"/>
      <c r="DE362" s="558"/>
      <c r="DF362" s="558"/>
      <c r="DG362" s="558"/>
    </row>
    <row r="363" spans="3:112">
      <c r="C363" s="558"/>
      <c r="D363" s="558"/>
      <c r="E363" s="558"/>
      <c r="F363" s="558"/>
      <c r="G363" s="558"/>
      <c r="H363" s="558"/>
      <c r="I363" s="558"/>
      <c r="J363" s="558"/>
      <c r="K363" s="558"/>
      <c r="L363" s="558"/>
      <c r="M363" s="558"/>
      <c r="N363" s="558"/>
      <c r="O363" s="582"/>
      <c r="P363" s="583"/>
      <c r="Q363" s="584"/>
      <c r="R363" s="558"/>
      <c r="S363" s="558"/>
      <c r="T363" s="558"/>
      <c r="U363" s="564"/>
      <c r="V363" s="558"/>
      <c r="W363" s="558"/>
      <c r="X363" s="558"/>
      <c r="Y363" s="558"/>
      <c r="Z363" s="558"/>
      <c r="AA363" s="558"/>
      <c r="AB363" s="558"/>
      <c r="AC363" s="564"/>
      <c r="AD363" s="558"/>
      <c r="AE363" s="558"/>
      <c r="AF363" s="558"/>
      <c r="AG363" s="558"/>
      <c r="AH363" s="558"/>
      <c r="AI363" s="558"/>
      <c r="AJ363" s="558"/>
      <c r="AK363" s="558"/>
      <c r="AL363" s="558"/>
      <c r="AM363" s="558"/>
      <c r="AN363" s="558"/>
      <c r="AO363" s="558"/>
      <c r="AP363" s="558"/>
      <c r="AQ363" s="558"/>
      <c r="AR363" s="558"/>
      <c r="AS363" s="558"/>
      <c r="AT363" s="558"/>
      <c r="AU363" s="565"/>
      <c r="AV363" s="565"/>
      <c r="AW363" s="565"/>
      <c r="AX363" s="565"/>
      <c r="AY363" s="565"/>
      <c r="AZ363" s="566"/>
      <c r="BA363" s="567"/>
      <c r="BB363" s="567"/>
      <c r="BC363" s="558"/>
      <c r="BD363" s="558"/>
      <c r="BE363" s="558"/>
      <c r="BF363" s="558"/>
      <c r="BG363" s="558"/>
      <c r="BH363" s="558"/>
      <c r="BI363" s="558"/>
      <c r="BJ363" s="558"/>
      <c r="BK363" s="558"/>
      <c r="BL363" s="558"/>
      <c r="BM363" s="558"/>
      <c r="BN363" s="558"/>
      <c r="BO363" s="558"/>
      <c r="BP363" s="558"/>
      <c r="BQ363" s="558"/>
      <c r="BR363" s="558"/>
      <c r="BS363" s="558"/>
      <c r="BT363" s="558"/>
      <c r="BU363" s="558"/>
      <c r="BV363" s="558"/>
      <c r="BW363" s="558"/>
      <c r="BX363" s="558"/>
      <c r="BY363" s="568"/>
      <c r="BZ363" s="558"/>
      <c r="CA363" s="558"/>
      <c r="CB363" s="565"/>
      <c r="CC363" s="558"/>
      <c r="CD363" s="558"/>
      <c r="CE363" s="558"/>
      <c r="CF363" s="558"/>
      <c r="CG363" s="558"/>
      <c r="CH363" s="558"/>
      <c r="CI363" s="558"/>
      <c r="CJ363" s="558"/>
      <c r="CK363" s="558"/>
      <c r="CL363" s="558"/>
      <c r="CM363" s="558"/>
      <c r="CN363" s="558"/>
      <c r="CO363" s="558"/>
      <c r="CP363" s="558"/>
      <c r="CQ363" s="558"/>
      <c r="CR363" s="558"/>
      <c r="CS363" s="558"/>
      <c r="CT363" s="558"/>
      <c r="CU363" s="558"/>
      <c r="CV363" s="558"/>
      <c r="CW363" s="558"/>
      <c r="CX363" s="558"/>
      <c r="CY363" s="558"/>
      <c r="CZ363" s="558"/>
      <c r="DA363" s="558"/>
      <c r="DB363" s="558"/>
      <c r="DC363" s="558"/>
      <c r="DD363" s="558"/>
      <c r="DE363" s="558"/>
      <c r="DF363" s="558"/>
      <c r="DG363" s="558"/>
    </row>
    <row r="364" spans="3:112">
      <c r="C364" s="558" t="s">
        <v>282</v>
      </c>
      <c r="D364" s="558"/>
      <c r="E364" s="558"/>
      <c r="F364" s="558"/>
      <c r="G364" s="558"/>
      <c r="H364" s="558"/>
      <c r="I364" s="558"/>
      <c r="J364" s="558"/>
      <c r="K364" s="558"/>
      <c r="L364" s="558"/>
      <c r="M364" s="558"/>
      <c r="N364" s="558"/>
      <c r="O364" s="583" t="s">
        <v>227</v>
      </c>
      <c r="P364" s="583" t="s">
        <v>16</v>
      </c>
      <c r="Q364" s="584">
        <v>102</v>
      </c>
      <c r="R364" s="558"/>
      <c r="S364" s="558"/>
      <c r="T364" s="558"/>
      <c r="U364" s="564"/>
      <c r="V364" s="558"/>
      <c r="W364" s="558"/>
      <c r="X364" s="558"/>
      <c r="Y364" s="558"/>
      <c r="Z364" s="558"/>
      <c r="AA364" s="558"/>
      <c r="AB364" s="558"/>
      <c r="AC364" s="564"/>
      <c r="AD364" s="558"/>
      <c r="AE364" s="558"/>
      <c r="AF364" s="558"/>
      <c r="AG364" s="558"/>
      <c r="AH364" s="558"/>
      <c r="AI364" s="558"/>
      <c r="AJ364" s="558"/>
      <c r="AK364" s="558"/>
      <c r="AL364" s="558"/>
      <c r="AM364" s="558"/>
      <c r="AN364" s="558"/>
      <c r="AO364" s="558"/>
      <c r="AP364" s="558"/>
      <c r="AQ364" s="558"/>
      <c r="AR364" s="558"/>
      <c r="AS364" s="558"/>
      <c r="AT364" s="558"/>
      <c r="AU364" s="565"/>
      <c r="AV364" s="565"/>
      <c r="AW364" s="565"/>
      <c r="AX364" s="565"/>
      <c r="AY364" s="565"/>
      <c r="AZ364" s="566"/>
      <c r="BA364" s="567"/>
      <c r="BB364" s="567"/>
      <c r="BC364" s="558"/>
      <c r="BD364" s="558"/>
      <c r="BE364" s="558"/>
      <c r="BF364" s="558"/>
      <c r="BG364" s="558"/>
      <c r="BH364" s="558"/>
      <c r="BI364" s="558"/>
      <c r="BJ364" s="558"/>
      <c r="BK364" s="558"/>
      <c r="BL364" s="558"/>
      <c r="BM364" s="558"/>
      <c r="BN364" s="558"/>
      <c r="BO364" s="558"/>
      <c r="BP364" s="558"/>
      <c r="BQ364" s="558"/>
      <c r="BR364" s="558"/>
      <c r="BS364" s="558"/>
      <c r="BT364" s="558"/>
      <c r="BU364" s="558"/>
      <c r="BV364" s="558"/>
      <c r="BW364" s="558"/>
      <c r="BX364" s="558"/>
      <c r="BY364" s="568"/>
      <c r="BZ364" s="558"/>
      <c r="CA364" s="558"/>
      <c r="CB364" s="565"/>
      <c r="CC364" s="558"/>
      <c r="CD364" s="558"/>
      <c r="CE364" s="558"/>
      <c r="CF364" s="558"/>
      <c r="CG364" s="558"/>
      <c r="CH364" s="558"/>
      <c r="CI364" s="558"/>
      <c r="CJ364" s="558"/>
      <c r="CK364" s="558"/>
      <c r="CL364" s="558"/>
      <c r="CM364" s="558"/>
      <c r="CN364" s="558"/>
      <c r="CO364" s="558"/>
      <c r="CP364" s="558"/>
      <c r="CQ364" s="558"/>
      <c r="CR364" s="558"/>
      <c r="CS364" s="558"/>
      <c r="CT364" s="558"/>
      <c r="CU364" s="558"/>
      <c r="CV364" s="558"/>
      <c r="CW364" s="558"/>
      <c r="CX364" s="558"/>
      <c r="CY364" s="558"/>
      <c r="CZ364" s="558"/>
      <c r="DA364" s="558"/>
      <c r="DB364" s="558"/>
      <c r="DC364" s="558"/>
      <c r="DD364" s="558"/>
      <c r="DE364" s="558"/>
      <c r="DF364" s="558"/>
      <c r="DG364" s="558"/>
    </row>
    <row r="365" spans="3:112">
      <c r="O365" s="229"/>
      <c r="P365" s="212" t="s">
        <v>225</v>
      </c>
      <c r="Q365" s="230">
        <v>102</v>
      </c>
    </row>
    <row r="366" spans="3:112">
      <c r="O366" s="229"/>
      <c r="P366" s="212"/>
      <c r="Q366" s="212"/>
    </row>
  </sheetData>
  <mergeCells count="10">
    <mergeCell ref="BH2:BR2"/>
    <mergeCell ref="J26:K26"/>
    <mergeCell ref="J27:K27"/>
    <mergeCell ref="J28:K28"/>
    <mergeCell ref="D36:E39"/>
    <mergeCell ref="G36:G39"/>
    <mergeCell ref="H36:H39"/>
    <mergeCell ref="N36:T36"/>
    <mergeCell ref="V36:AB36"/>
    <mergeCell ref="AI37:AY37"/>
  </mergeCells>
  <printOptions horizontalCentered="1"/>
  <pageMargins left="0.45" right="0.45" top="1" bottom="1" header="0.3" footer="0.3"/>
  <pageSetup paperSize="9" orientation="portrait" horizontalDpi="300" verticalDpi="300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12</vt:i4>
      </vt:variant>
    </vt:vector>
  </HeadingPairs>
  <TitlesOfParts>
    <vt:vector size="26" baseType="lpstr">
      <vt:lpstr>Pricelist November_OK_seaview</vt:lpstr>
      <vt:lpstr>Pricelist November_OK_cityview</vt:lpstr>
      <vt:lpstr>Pricelist Desember_OK_seaview</vt:lpstr>
      <vt:lpstr>Pricelist Desember_OK_cityview</vt:lpstr>
      <vt:lpstr>Pricelist Januari_OK_Seaview</vt:lpstr>
      <vt:lpstr>Pricelist Januari_OK_Cityview</vt:lpstr>
      <vt:lpstr>Pricelist FEBRUARI_OK_Seaview</vt:lpstr>
      <vt:lpstr>Pricelist FEBRUARI_OK_Cityview</vt:lpstr>
      <vt:lpstr>Pricelist Maret_OK_Seaview</vt:lpstr>
      <vt:lpstr>Pricelist Maret_OK_Cityview</vt:lpstr>
      <vt:lpstr>Pricelist Juni_OK_Seaview</vt:lpstr>
      <vt:lpstr>Pricelist Juni_OK_Cityview</vt:lpstr>
      <vt:lpstr>Pricelist Juli_OK_Seaview</vt:lpstr>
      <vt:lpstr>Pricelist Juli_OK_Cityview</vt:lpstr>
      <vt:lpstr>'Pricelist Desember_OK_cityview'!Print_Area</vt:lpstr>
      <vt:lpstr>'Pricelist Desember_OK_seaview'!Print_Area</vt:lpstr>
      <vt:lpstr>'Pricelist FEBRUARI_OK_Cityview'!Print_Area</vt:lpstr>
      <vt:lpstr>'Pricelist FEBRUARI_OK_Seaview'!Print_Area</vt:lpstr>
      <vt:lpstr>'Pricelist Januari_OK_Cityview'!Print_Area</vt:lpstr>
      <vt:lpstr>'Pricelist Januari_OK_Seaview'!Print_Area</vt:lpstr>
      <vt:lpstr>'Pricelist Juni_OK_Cityview'!Print_Area</vt:lpstr>
      <vt:lpstr>'Pricelist Juni_OK_Seaview'!Print_Area</vt:lpstr>
      <vt:lpstr>'Pricelist November_OK_cityview'!Print_Area</vt:lpstr>
      <vt:lpstr>'Pricelist November_OK_seaview'!Print_Area</vt:lpstr>
      <vt:lpstr>'Pricelist Juli_OK_Cityview'!Print_Titles</vt:lpstr>
      <vt:lpstr>'Pricelist Juli_OK_Seaview'!Print_Titles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Dimas Ady Permana</dc:creator>
  <cp:lastModifiedBy>Dimas Ady Permana</cp:lastModifiedBy>
  <dcterms:created xsi:type="dcterms:W3CDTF">2015-10-07T04:06:04Z</dcterms:created>
  <dcterms:modified xsi:type="dcterms:W3CDTF">2015-10-07T09:18:32Z</dcterms:modified>
</cp:coreProperties>
</file>